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-4620" yWindow="6900" windowWidth="28830" windowHeight="6480" activeTab="1"/>
  </bookViews>
  <sheets>
    <sheet name="Start" sheetId="6" r:id="rId1"/>
    <sheet name="Invoer" sheetId="1" r:id="rId2"/>
    <sheet name="Saldi" sheetId="2" r:id="rId3"/>
    <sheet name="Btw" sheetId="14" r:id="rId4"/>
    <sheet name="Output" sheetId="12" r:id="rId5"/>
    <sheet name="Rapp" sheetId="15" r:id="rId6"/>
    <sheet name="Stam" sheetId="3" r:id="rId7"/>
  </sheets>
  <definedNames>
    <definedName name="_xlnm._FilterDatabase" localSheetId="1" hidden="1">Invoer!$D$16:$AF$1016</definedName>
    <definedName name="_xlnm._FilterDatabase" localSheetId="4" hidden="1">Output!$G$9:$V$173</definedName>
    <definedName name="_xlnm._FilterDatabase" localSheetId="2" hidden="1">Saldi!$K$203:$K$341</definedName>
    <definedName name="_xlnm.Print_Area" localSheetId="3">Btw!$F$5:$AB$25</definedName>
    <definedName name="_xlnm.Print_Area" localSheetId="1">Invoer!$D$9:$V$35</definedName>
    <definedName name="_xlnm.Print_Area" localSheetId="5">Rapp!$Q$7:$AG$58</definedName>
    <definedName name="_xlnm.Print_Area" localSheetId="2">Saldi!$H$200:$U$341</definedName>
    <definedName name="_xlnm.Print_Area" localSheetId="0">Start!$C$5:$R$34</definedName>
    <definedName name="bank">Stam!$F$61:$F$70</definedName>
    <definedName name="banst">Stam!$N$4:$N$190</definedName>
    <definedName name="btwI">Invoer!$BW$1:$BW$6</definedName>
    <definedName name="btwnl">Invoer!$BU$1:$BU$5</definedName>
    <definedName name="btwV">Invoer!$BV$1:$BV$6</definedName>
    <definedName name="dagb">Invoer!$DK$5:$DK$9</definedName>
    <definedName name="inkst">Stam!$M$4:$M$142</definedName>
    <definedName name="liqcst">Stam!$Q$4</definedName>
    <definedName name="liqdst">Stam!$P$4</definedName>
    <definedName name="memst">Stam!$O$4:$O$231</definedName>
    <definedName name="obast">Stam!$K$4:$K$94</definedName>
    <definedName name="rekschem">Invoer!$BJ$17:$BJ$247</definedName>
    <definedName name="saldigebr">Saldi!$AW$12:$AW$242</definedName>
    <definedName name="uitgeslcod">Invoer!$DG$1505:$DG$1738</definedName>
    <definedName name="verst">Stam!$L$4:$L$27</definedName>
  </definedNames>
  <calcPr calcId="145621" calcOnSave="0"/>
</workbook>
</file>

<file path=xl/calcChain.xml><?xml version="1.0" encoding="utf-8"?>
<calcChain xmlns="http://schemas.openxmlformats.org/spreadsheetml/2006/main">
  <c r="Q5" i="1" l="1"/>
  <c r="AH75" i="6"/>
  <c r="N13" i="1" l="1"/>
  <c r="BL4" i="12" l="1"/>
  <c r="AU17" i="15"/>
  <c r="AU19" i="15"/>
  <c r="AU20" i="15"/>
  <c r="AU21" i="15"/>
  <c r="AU22" i="15"/>
  <c r="AU23" i="15"/>
  <c r="AU24" i="15"/>
  <c r="AU25" i="15"/>
  <c r="AU26" i="15"/>
  <c r="AU27" i="15"/>
  <c r="AU28" i="15"/>
  <c r="AU29" i="15"/>
  <c r="AU30" i="15"/>
  <c r="AU31" i="15"/>
  <c r="AU32" i="15"/>
  <c r="AU33" i="15"/>
  <c r="AU34" i="15"/>
  <c r="AU35" i="15"/>
  <c r="AU36" i="15"/>
  <c r="AU37" i="15"/>
  <c r="AU38" i="15"/>
  <c r="AU39" i="15"/>
  <c r="AU40" i="15"/>
  <c r="AU41" i="15"/>
  <c r="AU42" i="15"/>
  <c r="AU43" i="15"/>
  <c r="AU44" i="15"/>
  <c r="AU45" i="15"/>
  <c r="AU46" i="15"/>
  <c r="AU48" i="15"/>
  <c r="AU49" i="15"/>
  <c r="AU50" i="15"/>
  <c r="AU51" i="15"/>
  <c r="AU52" i="15"/>
  <c r="AU54" i="15"/>
  <c r="AU56" i="15"/>
  <c r="AU57" i="15"/>
  <c r="AU58" i="15"/>
  <c r="AU63" i="15"/>
  <c r="AU64" i="15"/>
  <c r="AU65" i="15"/>
  <c r="AU66" i="15"/>
  <c r="AU67" i="15"/>
  <c r="AU68" i="15"/>
  <c r="AU69" i="15"/>
  <c r="AU70" i="15"/>
  <c r="AU72" i="15"/>
  <c r="AU73" i="15"/>
  <c r="AU74" i="15"/>
  <c r="AU75" i="15"/>
  <c r="AU76" i="15"/>
  <c r="AU77" i="15"/>
  <c r="AU78" i="15"/>
  <c r="AU79" i="15"/>
  <c r="AU80" i="15"/>
  <c r="AU81" i="15"/>
  <c r="AU82" i="15"/>
  <c r="AU83" i="15"/>
  <c r="AU84" i="15"/>
  <c r="AU85" i="15"/>
  <c r="AU86" i="15"/>
  <c r="AU87" i="15"/>
  <c r="AU88" i="15"/>
  <c r="AU95" i="15"/>
  <c r="AU96" i="15"/>
  <c r="AU97" i="15"/>
  <c r="AU98" i="15"/>
  <c r="AU99" i="15"/>
  <c r="AU100" i="15"/>
  <c r="AU101" i="15"/>
  <c r="AU102" i="15"/>
  <c r="AU103" i="15"/>
  <c r="AU104" i="15"/>
  <c r="AU106" i="15"/>
  <c r="AU108" i="15"/>
  <c r="AU109" i="15"/>
  <c r="AU110" i="15"/>
  <c r="AU111" i="15"/>
  <c r="AU112" i="15"/>
  <c r="AU114" i="15"/>
  <c r="AU115" i="15"/>
  <c r="AU117" i="15"/>
  <c r="AU118" i="15"/>
  <c r="AU119" i="15"/>
  <c r="AU120" i="15"/>
  <c r="AU121" i="15"/>
  <c r="AU122" i="15"/>
  <c r="AU123" i="15"/>
  <c r="AU124" i="15"/>
  <c r="AU125" i="15"/>
  <c r="AU126" i="15"/>
  <c r="AU127" i="15"/>
  <c r="AU129" i="15"/>
  <c r="AU130" i="15"/>
  <c r="AU131" i="15"/>
  <c r="AU132" i="15"/>
  <c r="AU133" i="15"/>
  <c r="AU134" i="15"/>
  <c r="AU135" i="15"/>
  <c r="AU136" i="15"/>
  <c r="AU137" i="15"/>
  <c r="AU138" i="15"/>
  <c r="AU139" i="15"/>
  <c r="AU140" i="15"/>
  <c r="AU141" i="15"/>
  <c r="AU142" i="15"/>
  <c r="AU143" i="15"/>
  <c r="AU144" i="15"/>
  <c r="AU145" i="15"/>
  <c r="AU146" i="15"/>
  <c r="AU147" i="15"/>
  <c r="AU148" i="15"/>
  <c r="AU149" i="15"/>
  <c r="AU150" i="15"/>
  <c r="AU151" i="15"/>
  <c r="AU152" i="15"/>
  <c r="AU153" i="15"/>
  <c r="AU154" i="15"/>
  <c r="AU10" i="15"/>
  <c r="AU11" i="15"/>
  <c r="Y17" i="1" l="1"/>
  <c r="BC106" i="1" l="1"/>
  <c r="BC107" i="1"/>
  <c r="BC108" i="1"/>
  <c r="BC109" i="1"/>
  <c r="BC110" i="1"/>
  <c r="BC111" i="1"/>
  <c r="BC112" i="1"/>
  <c r="BC113" i="1"/>
  <c r="BC114" i="1"/>
  <c r="BC115" i="1"/>
  <c r="BC116" i="1"/>
  <c r="BC117" i="1"/>
  <c r="BC118" i="1"/>
  <c r="BC119" i="1"/>
  <c r="BC120" i="1"/>
  <c r="BC121" i="1"/>
  <c r="BC122" i="1"/>
  <c r="BC123" i="1"/>
  <c r="BC124" i="1"/>
  <c r="BC125" i="1"/>
  <c r="BC126" i="1"/>
  <c r="BC127" i="1"/>
  <c r="BC128" i="1"/>
  <c r="BC129" i="1"/>
  <c r="BC130" i="1"/>
  <c r="BC131" i="1"/>
  <c r="BC132" i="1"/>
  <c r="BC133" i="1"/>
  <c r="BC134" i="1"/>
  <c r="BC135" i="1"/>
  <c r="BC136" i="1"/>
  <c r="BC137" i="1"/>
  <c r="BC138" i="1"/>
  <c r="BC139" i="1"/>
  <c r="BC140" i="1"/>
  <c r="BC141" i="1"/>
  <c r="BC142" i="1"/>
  <c r="BC143" i="1"/>
  <c r="BC144" i="1"/>
  <c r="BC145" i="1"/>
  <c r="BC146" i="1"/>
  <c r="BC147" i="1"/>
  <c r="BC148" i="1"/>
  <c r="BC149" i="1"/>
  <c r="BC150" i="1"/>
  <c r="BC151" i="1"/>
  <c r="BC152" i="1"/>
  <c r="BC153" i="1"/>
  <c r="BC154" i="1"/>
  <c r="BC155" i="1"/>
  <c r="BC156" i="1"/>
  <c r="BC157" i="1"/>
  <c r="BC158" i="1"/>
  <c r="BC159" i="1"/>
  <c r="BC160" i="1"/>
  <c r="BC161" i="1"/>
  <c r="BC162" i="1"/>
  <c r="BC163" i="1"/>
  <c r="BC164" i="1"/>
  <c r="BC165" i="1"/>
  <c r="BC166" i="1"/>
  <c r="BC167" i="1"/>
  <c r="BC168" i="1"/>
  <c r="BC169" i="1"/>
  <c r="BC170" i="1"/>
  <c r="BC171" i="1"/>
  <c r="BC172" i="1"/>
  <c r="BC173" i="1"/>
  <c r="BC174" i="1"/>
  <c r="BC175" i="1"/>
  <c r="BC176" i="1"/>
  <c r="BC177" i="1"/>
  <c r="BC178" i="1"/>
  <c r="BC179" i="1"/>
  <c r="BC180" i="1"/>
  <c r="BC181" i="1"/>
  <c r="BC182" i="1"/>
  <c r="BC183" i="1"/>
  <c r="BC184" i="1"/>
  <c r="BC185" i="1"/>
  <c r="BC186" i="1"/>
  <c r="BC187" i="1"/>
  <c r="BC188" i="1"/>
  <c r="BC189" i="1"/>
  <c r="BC190" i="1"/>
  <c r="BC191" i="1"/>
  <c r="BC192" i="1"/>
  <c r="BC193" i="1"/>
  <c r="BC194" i="1"/>
  <c r="BC195" i="1"/>
  <c r="BC196" i="1"/>
  <c r="BC197" i="1"/>
  <c r="BC198" i="1"/>
  <c r="BC199" i="1"/>
  <c r="BC200" i="1"/>
  <c r="BC201" i="1"/>
  <c r="BC202" i="1"/>
  <c r="BC203" i="1"/>
  <c r="BC204" i="1"/>
  <c r="BC205" i="1"/>
  <c r="BC206" i="1"/>
  <c r="BC207" i="1"/>
  <c r="BC208" i="1"/>
  <c r="BC209" i="1"/>
  <c r="BC210" i="1"/>
  <c r="BC211" i="1"/>
  <c r="BC212" i="1"/>
  <c r="BC213" i="1"/>
  <c r="BC214" i="1"/>
  <c r="BC215" i="1"/>
  <c r="BC216" i="1"/>
  <c r="BC217" i="1"/>
  <c r="BC218" i="1"/>
  <c r="BC219" i="1"/>
  <c r="BC220" i="1"/>
  <c r="BC221" i="1"/>
  <c r="BC222" i="1"/>
  <c r="BC223" i="1"/>
  <c r="BC224" i="1"/>
  <c r="BC225" i="1"/>
  <c r="BC226" i="1"/>
  <c r="BC227" i="1"/>
  <c r="BC228" i="1"/>
  <c r="BC229" i="1"/>
  <c r="BC230" i="1"/>
  <c r="BC231" i="1"/>
  <c r="BC232" i="1"/>
  <c r="BC233" i="1"/>
  <c r="BC234" i="1"/>
  <c r="BC235" i="1"/>
  <c r="BC236" i="1"/>
  <c r="BC237" i="1"/>
  <c r="BC238" i="1"/>
  <c r="BC239" i="1"/>
  <c r="BC240" i="1"/>
  <c r="BC241" i="1"/>
  <c r="BC242" i="1"/>
  <c r="BC243" i="1"/>
  <c r="BC244" i="1"/>
  <c r="BC245" i="1"/>
  <c r="BC246" i="1"/>
  <c r="BC247" i="1"/>
  <c r="BC248" i="1"/>
  <c r="BC249" i="1"/>
  <c r="BC250" i="1"/>
  <c r="BC251" i="1"/>
  <c r="BC252" i="1"/>
  <c r="BC253" i="1"/>
  <c r="BC254" i="1"/>
  <c r="BC255" i="1"/>
  <c r="BC256" i="1"/>
  <c r="BC257" i="1"/>
  <c r="BC258" i="1"/>
  <c r="BC259" i="1"/>
  <c r="BC260" i="1"/>
  <c r="BC261" i="1"/>
  <c r="BC262" i="1"/>
  <c r="BC263" i="1"/>
  <c r="BC264" i="1"/>
  <c r="BC265" i="1"/>
  <c r="BC266" i="1"/>
  <c r="BC267" i="1"/>
  <c r="BC268" i="1"/>
  <c r="BC269" i="1"/>
  <c r="BC270" i="1"/>
  <c r="BC271" i="1"/>
  <c r="BC272" i="1"/>
  <c r="BC273" i="1"/>
  <c r="BC274" i="1"/>
  <c r="BC275" i="1"/>
  <c r="BC276" i="1"/>
  <c r="BC277" i="1"/>
  <c r="BC278" i="1"/>
  <c r="BC279" i="1"/>
  <c r="BC280" i="1"/>
  <c r="BC281" i="1"/>
  <c r="BC282" i="1"/>
  <c r="BC283" i="1"/>
  <c r="BC284" i="1"/>
  <c r="BC285" i="1"/>
  <c r="BC286" i="1"/>
  <c r="BC287" i="1"/>
  <c r="BC288" i="1"/>
  <c r="BC289" i="1"/>
  <c r="BC290" i="1"/>
  <c r="BC291" i="1"/>
  <c r="BC292" i="1"/>
  <c r="BC293" i="1"/>
  <c r="BC294" i="1"/>
  <c r="BC295" i="1"/>
  <c r="BC296" i="1"/>
  <c r="BC297" i="1"/>
  <c r="BC298" i="1"/>
  <c r="BC299" i="1"/>
  <c r="BC300" i="1"/>
  <c r="BC301" i="1"/>
  <c r="BC302" i="1"/>
  <c r="BC303" i="1"/>
  <c r="BC304" i="1"/>
  <c r="BC305" i="1"/>
  <c r="BC306" i="1"/>
  <c r="BC307" i="1"/>
  <c r="BC308" i="1"/>
  <c r="BC309" i="1"/>
  <c r="BC310" i="1"/>
  <c r="BC311" i="1"/>
  <c r="BC312" i="1"/>
  <c r="BC313" i="1"/>
  <c r="BC314" i="1"/>
  <c r="BC315" i="1"/>
  <c r="BC316" i="1"/>
  <c r="BC317" i="1"/>
  <c r="BC318" i="1"/>
  <c r="BC319" i="1"/>
  <c r="BC320" i="1"/>
  <c r="BC321" i="1"/>
  <c r="BC322" i="1"/>
  <c r="BC323" i="1"/>
  <c r="BC324" i="1"/>
  <c r="BC325" i="1"/>
  <c r="BC326" i="1"/>
  <c r="BC327" i="1"/>
  <c r="BC328" i="1"/>
  <c r="BC329" i="1"/>
  <c r="BC330" i="1"/>
  <c r="BC331" i="1"/>
  <c r="BC332" i="1"/>
  <c r="BC333" i="1"/>
  <c r="BC334" i="1"/>
  <c r="BC335" i="1"/>
  <c r="BC336" i="1"/>
  <c r="BC337" i="1"/>
  <c r="BC338" i="1"/>
  <c r="BC339" i="1"/>
  <c r="BC340" i="1"/>
  <c r="BC341" i="1"/>
  <c r="BC342" i="1"/>
  <c r="BC343" i="1"/>
  <c r="BC344" i="1"/>
  <c r="BC345" i="1"/>
  <c r="BC346" i="1"/>
  <c r="BC347" i="1"/>
  <c r="BC348" i="1"/>
  <c r="BC349" i="1"/>
  <c r="BC350" i="1"/>
  <c r="BC351" i="1"/>
  <c r="BC352" i="1"/>
  <c r="BC353" i="1"/>
  <c r="BC354" i="1"/>
  <c r="BC355" i="1"/>
  <c r="BC356" i="1"/>
  <c r="BC357" i="1"/>
  <c r="BC358" i="1"/>
  <c r="BC359" i="1"/>
  <c r="BC360" i="1"/>
  <c r="BC361" i="1"/>
  <c r="BC362" i="1"/>
  <c r="BC363" i="1"/>
  <c r="BC364" i="1"/>
  <c r="BC365" i="1"/>
  <c r="BC366" i="1"/>
  <c r="BC367" i="1"/>
  <c r="BC368" i="1"/>
  <c r="BC369" i="1"/>
  <c r="BC370" i="1"/>
  <c r="BC371" i="1"/>
  <c r="BC372" i="1"/>
  <c r="BC373" i="1"/>
  <c r="BC374" i="1"/>
  <c r="BC375" i="1"/>
  <c r="BC376" i="1"/>
  <c r="BC377" i="1"/>
  <c r="BC378" i="1"/>
  <c r="BC379" i="1"/>
  <c r="BC380" i="1"/>
  <c r="BC381" i="1"/>
  <c r="BC382" i="1"/>
  <c r="BC383" i="1"/>
  <c r="BC384" i="1"/>
  <c r="BC385" i="1"/>
  <c r="BC386" i="1"/>
  <c r="BC387" i="1"/>
  <c r="BC388" i="1"/>
  <c r="BC389" i="1"/>
  <c r="BC390" i="1"/>
  <c r="BC391" i="1"/>
  <c r="BC392" i="1"/>
  <c r="BC393" i="1"/>
  <c r="BC394" i="1"/>
  <c r="BC395" i="1"/>
  <c r="BC396" i="1"/>
  <c r="BC397" i="1"/>
  <c r="BC398" i="1"/>
  <c r="BC399" i="1"/>
  <c r="BC400" i="1"/>
  <c r="BC401" i="1"/>
  <c r="BC402" i="1"/>
  <c r="BC403" i="1"/>
  <c r="BC404" i="1"/>
  <c r="BC405" i="1"/>
  <c r="BC406" i="1"/>
  <c r="BC407" i="1"/>
  <c r="BC408" i="1"/>
  <c r="BC409" i="1"/>
  <c r="BC410" i="1"/>
  <c r="BC411" i="1"/>
  <c r="BC412" i="1"/>
  <c r="BC413" i="1"/>
  <c r="BC414" i="1"/>
  <c r="BC415" i="1"/>
  <c r="BC416" i="1"/>
  <c r="BC417" i="1"/>
  <c r="BC418" i="1"/>
  <c r="BC419" i="1"/>
  <c r="BC420" i="1"/>
  <c r="BC421" i="1"/>
  <c r="BC422" i="1"/>
  <c r="BC423" i="1"/>
  <c r="BC424" i="1"/>
  <c r="BC425" i="1"/>
  <c r="BC426" i="1"/>
  <c r="BC427" i="1"/>
  <c r="BC428" i="1"/>
  <c r="BC429" i="1"/>
  <c r="BC430" i="1"/>
  <c r="BC431" i="1"/>
  <c r="BC432" i="1"/>
  <c r="BC433" i="1"/>
  <c r="BC434" i="1"/>
  <c r="BC435" i="1"/>
  <c r="BC436" i="1"/>
  <c r="BC437" i="1"/>
  <c r="BC438" i="1"/>
  <c r="BC439" i="1"/>
  <c r="BC440" i="1"/>
  <c r="BC441" i="1"/>
  <c r="BC442" i="1"/>
  <c r="BC443" i="1"/>
  <c r="BC444" i="1"/>
  <c r="BC445" i="1"/>
  <c r="BC446" i="1"/>
  <c r="BC447" i="1"/>
  <c r="BC448" i="1"/>
  <c r="BC449" i="1"/>
  <c r="BC450" i="1"/>
  <c r="BC451" i="1"/>
  <c r="BC452" i="1"/>
  <c r="BC453" i="1"/>
  <c r="BC454" i="1"/>
  <c r="BC455" i="1"/>
  <c r="BC456" i="1"/>
  <c r="BC457" i="1"/>
  <c r="BC458" i="1"/>
  <c r="BC459" i="1"/>
  <c r="BC460" i="1"/>
  <c r="BC461" i="1"/>
  <c r="BC462" i="1"/>
  <c r="BC463" i="1"/>
  <c r="BC464" i="1"/>
  <c r="BC465" i="1"/>
  <c r="BC466" i="1"/>
  <c r="BC467" i="1"/>
  <c r="BC468" i="1"/>
  <c r="BC469" i="1"/>
  <c r="BC470" i="1"/>
  <c r="BC471" i="1"/>
  <c r="BC472" i="1"/>
  <c r="BC473" i="1"/>
  <c r="BC474" i="1"/>
  <c r="BC475" i="1"/>
  <c r="BC476" i="1"/>
  <c r="BC477" i="1"/>
  <c r="BC478" i="1"/>
  <c r="BC479" i="1"/>
  <c r="BC480" i="1"/>
  <c r="BC481" i="1"/>
  <c r="BC482" i="1"/>
  <c r="BC483" i="1"/>
  <c r="BC484" i="1"/>
  <c r="BC485" i="1"/>
  <c r="BC486" i="1"/>
  <c r="BC487" i="1"/>
  <c r="BC488" i="1"/>
  <c r="BC489" i="1"/>
  <c r="BC490" i="1"/>
  <c r="BC491" i="1"/>
  <c r="BC492" i="1"/>
  <c r="BC493" i="1"/>
  <c r="BC494" i="1"/>
  <c r="BC495" i="1"/>
  <c r="BC496" i="1"/>
  <c r="BC497" i="1"/>
  <c r="BC498" i="1"/>
  <c r="BC499" i="1"/>
  <c r="BC500" i="1"/>
  <c r="BC501" i="1"/>
  <c r="BC502" i="1"/>
  <c r="BC503" i="1"/>
  <c r="BC504" i="1"/>
  <c r="BC505" i="1"/>
  <c r="BC506" i="1"/>
  <c r="BC507" i="1"/>
  <c r="BC508" i="1"/>
  <c r="BC509" i="1"/>
  <c r="BC510" i="1"/>
  <c r="BC511" i="1"/>
  <c r="BC512" i="1"/>
  <c r="BC513" i="1"/>
  <c r="BC514" i="1"/>
  <c r="BC515" i="1"/>
  <c r="BC516" i="1"/>
  <c r="BC517" i="1"/>
  <c r="BC518" i="1"/>
  <c r="BC519" i="1"/>
  <c r="BC520" i="1"/>
  <c r="BC521" i="1"/>
  <c r="BC522" i="1"/>
  <c r="BC523" i="1"/>
  <c r="BC524" i="1"/>
  <c r="BC525" i="1"/>
  <c r="BC526" i="1"/>
  <c r="BC527" i="1"/>
  <c r="BC528" i="1"/>
  <c r="BC529" i="1"/>
  <c r="BC530" i="1"/>
  <c r="BC531" i="1"/>
  <c r="BC532" i="1"/>
  <c r="BC533" i="1"/>
  <c r="BC534" i="1"/>
  <c r="BC535" i="1"/>
  <c r="BC536" i="1"/>
  <c r="BC537" i="1"/>
  <c r="BC538" i="1"/>
  <c r="BC539" i="1"/>
  <c r="BC540" i="1"/>
  <c r="BC541" i="1"/>
  <c r="BC542" i="1"/>
  <c r="BC543" i="1"/>
  <c r="BC544" i="1"/>
  <c r="BC545" i="1"/>
  <c r="BC546" i="1"/>
  <c r="BC547" i="1"/>
  <c r="BC548" i="1"/>
  <c r="BC549" i="1"/>
  <c r="BC550" i="1"/>
  <c r="BC551" i="1"/>
  <c r="BC552" i="1"/>
  <c r="BC553" i="1"/>
  <c r="BC554" i="1"/>
  <c r="BC555" i="1"/>
  <c r="BC556" i="1"/>
  <c r="BC557" i="1"/>
  <c r="BC558" i="1"/>
  <c r="BC559" i="1"/>
  <c r="BC560" i="1"/>
  <c r="BC561" i="1"/>
  <c r="BC562" i="1"/>
  <c r="BC563" i="1"/>
  <c r="BC564" i="1"/>
  <c r="BC565" i="1"/>
  <c r="BC566" i="1"/>
  <c r="BC567" i="1"/>
  <c r="BC568" i="1"/>
  <c r="BC569" i="1"/>
  <c r="BC570" i="1"/>
  <c r="BC571" i="1"/>
  <c r="BC572" i="1"/>
  <c r="BC573" i="1"/>
  <c r="BC574" i="1"/>
  <c r="BC575" i="1"/>
  <c r="BC576" i="1"/>
  <c r="BC577" i="1"/>
  <c r="BC578" i="1"/>
  <c r="BC579" i="1"/>
  <c r="BC580" i="1"/>
  <c r="BC581" i="1"/>
  <c r="BC582" i="1"/>
  <c r="BC583" i="1"/>
  <c r="BC584" i="1"/>
  <c r="BC585" i="1"/>
  <c r="BC586" i="1"/>
  <c r="BC587" i="1"/>
  <c r="BC588" i="1"/>
  <c r="BC589" i="1"/>
  <c r="BC590" i="1"/>
  <c r="BC591" i="1"/>
  <c r="BC592" i="1"/>
  <c r="BC593" i="1"/>
  <c r="BC594" i="1"/>
  <c r="BC595" i="1"/>
  <c r="BC596" i="1"/>
  <c r="BC597" i="1"/>
  <c r="BC598" i="1"/>
  <c r="BC599" i="1"/>
  <c r="BC600" i="1"/>
  <c r="BC601" i="1"/>
  <c r="BC602" i="1"/>
  <c r="BC603" i="1"/>
  <c r="BC604" i="1"/>
  <c r="BC605" i="1"/>
  <c r="BC606" i="1"/>
  <c r="BC607" i="1"/>
  <c r="BC608" i="1"/>
  <c r="BC609" i="1"/>
  <c r="BC610" i="1"/>
  <c r="BC611" i="1"/>
  <c r="BC612" i="1"/>
  <c r="BC613" i="1"/>
  <c r="BC614" i="1"/>
  <c r="BC615" i="1"/>
  <c r="BC616" i="1"/>
  <c r="BC617" i="1"/>
  <c r="BC618" i="1"/>
  <c r="BC619" i="1"/>
  <c r="BC620" i="1"/>
  <c r="BC621" i="1"/>
  <c r="BC622" i="1"/>
  <c r="BC623" i="1"/>
  <c r="BC624" i="1"/>
  <c r="BC625" i="1"/>
  <c r="BC626" i="1"/>
  <c r="BC627" i="1"/>
  <c r="BC628" i="1"/>
  <c r="BC629" i="1"/>
  <c r="BC630" i="1"/>
  <c r="BC631" i="1"/>
  <c r="BC632" i="1"/>
  <c r="BC633" i="1"/>
  <c r="BC634" i="1"/>
  <c r="BC635" i="1"/>
  <c r="BC636" i="1"/>
  <c r="BC637" i="1"/>
  <c r="BC638" i="1"/>
  <c r="BC639" i="1"/>
  <c r="BC640" i="1"/>
  <c r="BC641" i="1"/>
  <c r="BC642" i="1"/>
  <c r="BC643" i="1"/>
  <c r="BC644" i="1"/>
  <c r="BC645" i="1"/>
  <c r="BC646" i="1"/>
  <c r="BC647" i="1"/>
  <c r="BC648" i="1"/>
  <c r="BC649" i="1"/>
  <c r="BC650" i="1"/>
  <c r="BC651" i="1"/>
  <c r="BC652" i="1"/>
  <c r="BC653" i="1"/>
  <c r="BC654" i="1"/>
  <c r="BC655" i="1"/>
  <c r="BC656" i="1"/>
  <c r="BC657" i="1"/>
  <c r="BC658" i="1"/>
  <c r="BC659" i="1"/>
  <c r="BC660" i="1"/>
  <c r="BC661" i="1"/>
  <c r="BC662" i="1"/>
  <c r="BC663" i="1"/>
  <c r="BC664" i="1"/>
  <c r="BC665" i="1"/>
  <c r="BC666" i="1"/>
  <c r="BC667" i="1"/>
  <c r="BC668" i="1"/>
  <c r="BC669" i="1"/>
  <c r="BC670" i="1"/>
  <c r="BC671" i="1"/>
  <c r="BC672" i="1"/>
  <c r="BC673" i="1"/>
  <c r="BC674" i="1"/>
  <c r="BC675" i="1"/>
  <c r="BC676" i="1"/>
  <c r="BC677" i="1"/>
  <c r="BC678" i="1"/>
  <c r="BC679" i="1"/>
  <c r="BC680" i="1"/>
  <c r="BC681" i="1"/>
  <c r="BC682" i="1"/>
  <c r="BC683" i="1"/>
  <c r="BC684" i="1"/>
  <c r="BC685" i="1"/>
  <c r="BC686" i="1"/>
  <c r="BC687" i="1"/>
  <c r="BC688" i="1"/>
  <c r="BC689" i="1"/>
  <c r="BC690" i="1"/>
  <c r="BC691" i="1"/>
  <c r="BC692" i="1"/>
  <c r="BC693" i="1"/>
  <c r="BC694" i="1"/>
  <c r="BC695" i="1"/>
  <c r="BC696" i="1"/>
  <c r="BC697" i="1"/>
  <c r="BC698" i="1"/>
  <c r="BC699" i="1"/>
  <c r="BC700" i="1"/>
  <c r="BC701" i="1"/>
  <c r="BC702" i="1"/>
  <c r="BC703" i="1"/>
  <c r="BC704" i="1"/>
  <c r="BC705" i="1"/>
  <c r="BC706" i="1"/>
  <c r="BC707" i="1"/>
  <c r="BC708" i="1"/>
  <c r="BC709" i="1"/>
  <c r="BC710" i="1"/>
  <c r="BC711" i="1"/>
  <c r="BC712" i="1"/>
  <c r="BC713" i="1"/>
  <c r="BC714" i="1"/>
  <c r="BC715" i="1"/>
  <c r="BC716" i="1"/>
  <c r="BC717" i="1"/>
  <c r="BC718" i="1"/>
  <c r="BC719" i="1"/>
  <c r="BC720" i="1"/>
  <c r="BC721" i="1"/>
  <c r="BC722" i="1"/>
  <c r="BC723" i="1"/>
  <c r="BC724" i="1"/>
  <c r="BC725" i="1"/>
  <c r="BC726" i="1"/>
  <c r="BC727" i="1"/>
  <c r="BC728" i="1"/>
  <c r="BC729" i="1"/>
  <c r="BC730" i="1"/>
  <c r="BC731" i="1"/>
  <c r="BC732" i="1"/>
  <c r="BC733" i="1"/>
  <c r="BC734" i="1"/>
  <c r="BC735" i="1"/>
  <c r="BC736" i="1"/>
  <c r="BC737" i="1"/>
  <c r="BC738" i="1"/>
  <c r="BC739" i="1"/>
  <c r="BC740" i="1"/>
  <c r="BC741" i="1"/>
  <c r="BC742" i="1"/>
  <c r="BC743" i="1"/>
  <c r="BC744" i="1"/>
  <c r="BC745" i="1"/>
  <c r="BC746" i="1"/>
  <c r="BC747" i="1"/>
  <c r="BC748" i="1"/>
  <c r="BC749" i="1"/>
  <c r="BC750" i="1"/>
  <c r="BC751" i="1"/>
  <c r="BC752" i="1"/>
  <c r="BC753" i="1"/>
  <c r="BC754" i="1"/>
  <c r="BC755" i="1"/>
  <c r="BC756" i="1"/>
  <c r="BC757" i="1"/>
  <c r="BC758" i="1"/>
  <c r="BC759" i="1"/>
  <c r="BC760" i="1"/>
  <c r="BC761" i="1"/>
  <c r="BC762" i="1"/>
  <c r="BC763" i="1"/>
  <c r="BC764" i="1"/>
  <c r="BC765" i="1"/>
  <c r="BC766" i="1"/>
  <c r="BC767" i="1"/>
  <c r="BC768" i="1"/>
  <c r="BC769" i="1"/>
  <c r="BC770" i="1"/>
  <c r="BC771" i="1"/>
  <c r="BC772" i="1"/>
  <c r="BC773" i="1"/>
  <c r="BC774" i="1"/>
  <c r="BC775" i="1"/>
  <c r="BC776" i="1"/>
  <c r="BC777" i="1"/>
  <c r="BC778" i="1"/>
  <c r="BC779" i="1"/>
  <c r="BC780" i="1"/>
  <c r="BC781" i="1"/>
  <c r="BC782" i="1"/>
  <c r="BC783" i="1"/>
  <c r="BC784" i="1"/>
  <c r="BC785" i="1"/>
  <c r="BC786" i="1"/>
  <c r="BC787" i="1"/>
  <c r="BC788" i="1"/>
  <c r="BC789" i="1"/>
  <c r="BC790" i="1"/>
  <c r="BC791" i="1"/>
  <c r="BC792" i="1"/>
  <c r="BC793" i="1"/>
  <c r="BC794" i="1"/>
  <c r="BC795" i="1"/>
  <c r="BC796" i="1"/>
  <c r="BC797" i="1"/>
  <c r="BC798" i="1"/>
  <c r="BC799" i="1"/>
  <c r="BC800" i="1"/>
  <c r="BC801" i="1"/>
  <c r="BC802" i="1"/>
  <c r="BC803" i="1"/>
  <c r="BC804" i="1"/>
  <c r="BC805" i="1"/>
  <c r="BC806" i="1"/>
  <c r="BC807" i="1"/>
  <c r="BC808" i="1"/>
  <c r="BC809" i="1"/>
  <c r="BC810" i="1"/>
  <c r="BC811" i="1"/>
  <c r="BC812" i="1"/>
  <c r="BC813" i="1"/>
  <c r="BC814" i="1"/>
  <c r="BC815" i="1"/>
  <c r="BC816" i="1"/>
  <c r="BC817" i="1"/>
  <c r="BC818" i="1"/>
  <c r="BC819" i="1"/>
  <c r="BC820" i="1"/>
  <c r="BC821" i="1"/>
  <c r="BC822" i="1"/>
  <c r="BC823" i="1"/>
  <c r="BC824" i="1"/>
  <c r="BC825" i="1"/>
  <c r="BC826" i="1"/>
  <c r="BC827" i="1"/>
  <c r="BC828" i="1"/>
  <c r="BC829" i="1"/>
  <c r="BC830" i="1"/>
  <c r="BC831" i="1"/>
  <c r="BC832" i="1"/>
  <c r="BC833" i="1"/>
  <c r="BC834" i="1"/>
  <c r="BC835" i="1"/>
  <c r="BC836" i="1"/>
  <c r="BC837" i="1"/>
  <c r="BC838" i="1"/>
  <c r="BC839" i="1"/>
  <c r="BC840" i="1"/>
  <c r="BC841" i="1"/>
  <c r="BC842" i="1"/>
  <c r="BC843" i="1"/>
  <c r="BC844" i="1"/>
  <c r="BC845" i="1"/>
  <c r="BC846" i="1"/>
  <c r="BC847" i="1"/>
  <c r="BC848" i="1"/>
  <c r="BC849" i="1"/>
  <c r="BC850" i="1"/>
  <c r="BC851" i="1"/>
  <c r="BC852" i="1"/>
  <c r="BC853" i="1"/>
  <c r="BC854" i="1"/>
  <c r="BC855" i="1"/>
  <c r="BC856" i="1"/>
  <c r="BC857" i="1"/>
  <c r="BC858" i="1"/>
  <c r="BC859" i="1"/>
  <c r="BC860" i="1"/>
  <c r="BC861" i="1"/>
  <c r="BC862" i="1"/>
  <c r="BC863" i="1"/>
  <c r="BC864" i="1"/>
  <c r="BC865" i="1"/>
  <c r="BC866" i="1"/>
  <c r="BC867" i="1"/>
  <c r="BC868" i="1"/>
  <c r="BC869" i="1"/>
  <c r="BC870" i="1"/>
  <c r="BC871" i="1"/>
  <c r="BC872" i="1"/>
  <c r="BC873" i="1"/>
  <c r="BC874" i="1"/>
  <c r="BC875" i="1"/>
  <c r="BC876" i="1"/>
  <c r="BC877" i="1"/>
  <c r="BC878" i="1"/>
  <c r="BC879" i="1"/>
  <c r="BC880" i="1"/>
  <c r="BC881" i="1"/>
  <c r="BC882" i="1"/>
  <c r="BC883" i="1"/>
  <c r="BC884" i="1"/>
  <c r="BC885" i="1"/>
  <c r="BC886" i="1"/>
  <c r="BC887" i="1"/>
  <c r="BC888" i="1"/>
  <c r="BC889" i="1"/>
  <c r="BC890" i="1"/>
  <c r="BC891" i="1"/>
  <c r="BC892" i="1"/>
  <c r="BC893" i="1"/>
  <c r="BC894" i="1"/>
  <c r="BC895" i="1"/>
  <c r="BC896" i="1"/>
  <c r="BC897" i="1"/>
  <c r="BC898" i="1"/>
  <c r="BC899" i="1"/>
  <c r="BC900" i="1"/>
  <c r="BC901" i="1"/>
  <c r="BC902" i="1"/>
  <c r="BC903" i="1"/>
  <c r="BC904" i="1"/>
  <c r="BC905" i="1"/>
  <c r="BC906" i="1"/>
  <c r="BC907" i="1"/>
  <c r="BC908" i="1"/>
  <c r="BC909" i="1"/>
  <c r="BC910" i="1"/>
  <c r="BC911" i="1"/>
  <c r="BC912" i="1"/>
  <c r="BC913" i="1"/>
  <c r="BC914" i="1"/>
  <c r="BC915" i="1"/>
  <c r="BC916" i="1"/>
  <c r="BC917" i="1"/>
  <c r="BC918" i="1"/>
  <c r="BC919" i="1"/>
  <c r="BC920" i="1"/>
  <c r="BC921" i="1"/>
  <c r="BC922" i="1"/>
  <c r="BC923" i="1"/>
  <c r="BC924" i="1"/>
  <c r="BC925" i="1"/>
  <c r="BC926" i="1"/>
  <c r="BC927" i="1"/>
  <c r="BC928" i="1"/>
  <c r="BC929" i="1"/>
  <c r="BC930" i="1"/>
  <c r="BC931" i="1"/>
  <c r="BC932" i="1"/>
  <c r="BC933" i="1"/>
  <c r="BC934" i="1"/>
  <c r="BC935" i="1"/>
  <c r="BC936" i="1"/>
  <c r="BC937" i="1"/>
  <c r="BC938" i="1"/>
  <c r="BC939" i="1"/>
  <c r="BC940" i="1"/>
  <c r="BC941" i="1"/>
  <c r="BC942" i="1"/>
  <c r="BC943" i="1"/>
  <c r="BC944" i="1"/>
  <c r="BC945" i="1"/>
  <c r="BC946" i="1"/>
  <c r="BC947" i="1"/>
  <c r="BC948" i="1"/>
  <c r="BC949" i="1"/>
  <c r="BC950" i="1"/>
  <c r="BC951" i="1"/>
  <c r="BC952" i="1"/>
  <c r="BC953" i="1"/>
  <c r="BC954" i="1"/>
  <c r="BC955" i="1"/>
  <c r="BC956" i="1"/>
  <c r="BC957" i="1"/>
  <c r="BC958" i="1"/>
  <c r="BC959" i="1"/>
  <c r="BC960" i="1"/>
  <c r="BC961" i="1"/>
  <c r="BC962" i="1"/>
  <c r="BC963" i="1"/>
  <c r="BC964" i="1"/>
  <c r="BC965" i="1"/>
  <c r="BC966" i="1"/>
  <c r="BC967" i="1"/>
  <c r="BC968" i="1"/>
  <c r="BC969" i="1"/>
  <c r="BC970" i="1"/>
  <c r="BC971" i="1"/>
  <c r="BC972" i="1"/>
  <c r="BC973" i="1"/>
  <c r="BC974" i="1"/>
  <c r="BC975" i="1"/>
  <c r="BC976" i="1"/>
  <c r="BC977" i="1"/>
  <c r="BC978" i="1"/>
  <c r="BC979" i="1"/>
  <c r="BC980" i="1"/>
  <c r="BC981" i="1"/>
  <c r="BC982" i="1"/>
  <c r="BC983" i="1"/>
  <c r="BC984" i="1"/>
  <c r="BC985" i="1"/>
  <c r="BC986" i="1"/>
  <c r="BC987" i="1"/>
  <c r="BC988" i="1"/>
  <c r="BC989" i="1"/>
  <c r="BC990" i="1"/>
  <c r="BC991" i="1"/>
  <c r="BC992" i="1"/>
  <c r="BC993" i="1"/>
  <c r="BC994" i="1"/>
  <c r="BC995" i="1"/>
  <c r="BC996" i="1"/>
  <c r="BC997" i="1"/>
  <c r="BC998" i="1"/>
  <c r="BC999" i="1"/>
  <c r="BC1000" i="1"/>
  <c r="BC1001" i="1"/>
  <c r="BC1002" i="1"/>
  <c r="BC1003" i="1"/>
  <c r="BC1004" i="1"/>
  <c r="BC1005" i="1"/>
  <c r="BC1006" i="1"/>
  <c r="BC1007" i="1"/>
  <c r="BC1008" i="1"/>
  <c r="BC1009" i="1"/>
  <c r="BC1010" i="1"/>
  <c r="BC1011" i="1"/>
  <c r="BC1012" i="1"/>
  <c r="BC1013" i="1"/>
  <c r="BC1014" i="1"/>
  <c r="BC1015" i="1"/>
  <c r="BC1016" i="1"/>
  <c r="BC20" i="1"/>
  <c r="BC21" i="1"/>
  <c r="BC22" i="1"/>
  <c r="BC23" i="1"/>
  <c r="BC24" i="1"/>
  <c r="BC25" i="1"/>
  <c r="BC26" i="1"/>
  <c r="BC27" i="1"/>
  <c r="BC28" i="1"/>
  <c r="BC29" i="1"/>
  <c r="BC30" i="1"/>
  <c r="BC31" i="1"/>
  <c r="BC32" i="1"/>
  <c r="BC33" i="1"/>
  <c r="BC34" i="1"/>
  <c r="BC35" i="1"/>
  <c r="BC36" i="1"/>
  <c r="BC37" i="1"/>
  <c r="DK42" i="1" l="1"/>
  <c r="DL42" i="1" s="1"/>
  <c r="DN42" i="1" s="1"/>
  <c r="DK43" i="1"/>
  <c r="DL43" i="1" s="1"/>
  <c r="DN43" i="1" s="1"/>
  <c r="DK44" i="1"/>
  <c r="DL44" i="1" s="1"/>
  <c r="DN44" i="1" s="1"/>
  <c r="DK45" i="1"/>
  <c r="DL45" i="1" s="1"/>
  <c r="DN45" i="1" s="1"/>
  <c r="DK46" i="1"/>
  <c r="DL46" i="1" s="1"/>
  <c r="DN46" i="1" s="1"/>
  <c r="DK47" i="1"/>
  <c r="DL47" i="1" s="1"/>
  <c r="DN47" i="1" s="1"/>
  <c r="DK48" i="1"/>
  <c r="DL48" i="1" s="1"/>
  <c r="DN48" i="1" s="1"/>
  <c r="DK49" i="1"/>
  <c r="DL49" i="1" s="1"/>
  <c r="DN49" i="1" s="1"/>
  <c r="DK50" i="1"/>
  <c r="DL50" i="1" s="1"/>
  <c r="DN50" i="1" s="1"/>
  <c r="DK51" i="1"/>
  <c r="DL51" i="1" s="1"/>
  <c r="DN51" i="1" s="1"/>
  <c r="DK52" i="1"/>
  <c r="DL52" i="1" s="1"/>
  <c r="DN52" i="1" s="1"/>
  <c r="DK53" i="1"/>
  <c r="DL53" i="1" s="1"/>
  <c r="DN53" i="1" s="1"/>
  <c r="DK54" i="1"/>
  <c r="DL54" i="1" s="1"/>
  <c r="DN54" i="1" s="1"/>
  <c r="DK55" i="1"/>
  <c r="DL55" i="1" s="1"/>
  <c r="DN55" i="1" s="1"/>
  <c r="DK56" i="1"/>
  <c r="DL56" i="1" s="1"/>
  <c r="DN56" i="1" s="1"/>
  <c r="DK57" i="1"/>
  <c r="DL57" i="1" s="1"/>
  <c r="DN57" i="1" s="1"/>
  <c r="DK58" i="1"/>
  <c r="DL58" i="1" s="1"/>
  <c r="DN58" i="1" s="1"/>
  <c r="DK59" i="1"/>
  <c r="DL59" i="1" s="1"/>
  <c r="DN59" i="1" s="1"/>
  <c r="DK60" i="1"/>
  <c r="DL60" i="1" s="1"/>
  <c r="DN60" i="1" s="1"/>
  <c r="DK61" i="1"/>
  <c r="DL61" i="1" s="1"/>
  <c r="DN61" i="1" s="1"/>
  <c r="DK62" i="1"/>
  <c r="DL62" i="1" s="1"/>
  <c r="DN62" i="1" s="1"/>
  <c r="DK63" i="1"/>
  <c r="DL63" i="1" s="1"/>
  <c r="DN63" i="1" s="1"/>
  <c r="DK64" i="1"/>
  <c r="DL64" i="1" s="1"/>
  <c r="DN64" i="1" s="1"/>
  <c r="DK65" i="1"/>
  <c r="DL65" i="1" s="1"/>
  <c r="DN65" i="1" s="1"/>
  <c r="DK66" i="1"/>
  <c r="DL66" i="1" s="1"/>
  <c r="DN66" i="1" s="1"/>
  <c r="DK67" i="1"/>
  <c r="DL67" i="1" s="1"/>
  <c r="DN67" i="1" s="1"/>
  <c r="DK68" i="1"/>
  <c r="DL68" i="1" s="1"/>
  <c r="DN68" i="1" s="1"/>
  <c r="DK69" i="1"/>
  <c r="DL69" i="1" s="1"/>
  <c r="DN69" i="1" s="1"/>
  <c r="DK70" i="1"/>
  <c r="DL70" i="1" s="1"/>
  <c r="DN70" i="1" s="1"/>
  <c r="DK71" i="1"/>
  <c r="DL71" i="1" s="1"/>
  <c r="DN71" i="1" s="1"/>
  <c r="DK72" i="1"/>
  <c r="DL72" i="1" s="1"/>
  <c r="DN72" i="1" s="1"/>
  <c r="DK73" i="1"/>
  <c r="DL73" i="1" s="1"/>
  <c r="DN73" i="1" s="1"/>
  <c r="DK74" i="1"/>
  <c r="DL74" i="1" s="1"/>
  <c r="DN74" i="1" s="1"/>
  <c r="DK75" i="1"/>
  <c r="DL75" i="1" s="1"/>
  <c r="DN75" i="1" s="1"/>
  <c r="DK76" i="1"/>
  <c r="DL76" i="1" s="1"/>
  <c r="DN76" i="1" s="1"/>
  <c r="DK77" i="1"/>
  <c r="DL77" i="1" s="1"/>
  <c r="DN77" i="1" s="1"/>
  <c r="DK78" i="1"/>
  <c r="DL78" i="1" s="1"/>
  <c r="DN78" i="1" s="1"/>
  <c r="DK79" i="1"/>
  <c r="DL79" i="1" s="1"/>
  <c r="DN79" i="1" s="1"/>
  <c r="DK80" i="1"/>
  <c r="DL80" i="1" s="1"/>
  <c r="DN80" i="1" s="1"/>
  <c r="DK81" i="1"/>
  <c r="DL81" i="1" s="1"/>
  <c r="DN81" i="1" s="1"/>
  <c r="DK82" i="1"/>
  <c r="DL82" i="1" s="1"/>
  <c r="DN82" i="1" s="1"/>
  <c r="DK83" i="1"/>
  <c r="DL83" i="1" s="1"/>
  <c r="DN83" i="1" s="1"/>
  <c r="DK84" i="1"/>
  <c r="DL84" i="1" s="1"/>
  <c r="DN84" i="1" s="1"/>
  <c r="DK85" i="1"/>
  <c r="DL85" i="1" s="1"/>
  <c r="DN85" i="1" s="1"/>
  <c r="DK86" i="1"/>
  <c r="DL86" i="1" s="1"/>
  <c r="DN86" i="1" s="1"/>
  <c r="DK87" i="1"/>
  <c r="DL87" i="1" s="1"/>
  <c r="DN87" i="1" s="1"/>
  <c r="DK88" i="1"/>
  <c r="DL88" i="1" s="1"/>
  <c r="DN88" i="1" s="1"/>
  <c r="DK89" i="1"/>
  <c r="DL89" i="1" s="1"/>
  <c r="DN89" i="1" s="1"/>
  <c r="DK90" i="1"/>
  <c r="DL90" i="1" s="1"/>
  <c r="DN90" i="1" s="1"/>
  <c r="DK91" i="1"/>
  <c r="DL91" i="1" s="1"/>
  <c r="DN91" i="1" s="1"/>
  <c r="DK92" i="1"/>
  <c r="DL92" i="1" s="1"/>
  <c r="DN92" i="1" s="1"/>
  <c r="DK93" i="1"/>
  <c r="DL93" i="1" s="1"/>
  <c r="DN93" i="1" s="1"/>
  <c r="DK94" i="1"/>
  <c r="DL94" i="1" s="1"/>
  <c r="DN94" i="1" s="1"/>
  <c r="DK95" i="1"/>
  <c r="DL95" i="1" s="1"/>
  <c r="DN95" i="1" s="1"/>
  <c r="DK96" i="1"/>
  <c r="DL96" i="1" s="1"/>
  <c r="DN96" i="1" s="1"/>
  <c r="DK97" i="1"/>
  <c r="DL97" i="1" s="1"/>
  <c r="DN97" i="1" s="1"/>
  <c r="DK98" i="1"/>
  <c r="DL98" i="1" s="1"/>
  <c r="DN98" i="1" s="1"/>
  <c r="DK99" i="1"/>
  <c r="DL99" i="1" s="1"/>
  <c r="DN99" i="1" s="1"/>
  <c r="DK100" i="1"/>
  <c r="DL100" i="1" s="1"/>
  <c r="DN100" i="1" s="1"/>
  <c r="DK101" i="1"/>
  <c r="DL101" i="1" s="1"/>
  <c r="DN101" i="1" s="1"/>
  <c r="DK102" i="1"/>
  <c r="DL102" i="1" s="1"/>
  <c r="DN102" i="1" s="1"/>
  <c r="DK103" i="1"/>
  <c r="DL103" i="1" s="1"/>
  <c r="DN103" i="1" s="1"/>
  <c r="DK104" i="1"/>
  <c r="DL104" i="1" s="1"/>
  <c r="DN104" i="1" s="1"/>
  <c r="DK105" i="1"/>
  <c r="DL105" i="1" s="1"/>
  <c r="DN105" i="1" s="1"/>
  <c r="DK106" i="1"/>
  <c r="DL106" i="1" s="1"/>
  <c r="DN106" i="1" s="1"/>
  <c r="DK107" i="1"/>
  <c r="DL107" i="1" s="1"/>
  <c r="DN107" i="1" s="1"/>
  <c r="DK108" i="1"/>
  <c r="DL108" i="1" s="1"/>
  <c r="DN108" i="1" s="1"/>
  <c r="DK109" i="1"/>
  <c r="DL109" i="1" s="1"/>
  <c r="DN109" i="1" s="1"/>
  <c r="DK110" i="1"/>
  <c r="DL110" i="1" s="1"/>
  <c r="DN110" i="1" s="1"/>
  <c r="DK111" i="1"/>
  <c r="DL111" i="1" s="1"/>
  <c r="DN111" i="1" s="1"/>
  <c r="DK112" i="1"/>
  <c r="DL112" i="1" s="1"/>
  <c r="DN112" i="1" s="1"/>
  <c r="DK113" i="1"/>
  <c r="DL113" i="1" s="1"/>
  <c r="DN113" i="1" s="1"/>
  <c r="DK114" i="1"/>
  <c r="DL114" i="1" s="1"/>
  <c r="DN114" i="1" s="1"/>
  <c r="DK115" i="1"/>
  <c r="DL115" i="1" s="1"/>
  <c r="DN115" i="1" s="1"/>
  <c r="DK116" i="1"/>
  <c r="DL116" i="1" s="1"/>
  <c r="DN116" i="1" s="1"/>
  <c r="DK117" i="1"/>
  <c r="DL117" i="1" s="1"/>
  <c r="DN117" i="1" s="1"/>
  <c r="DK118" i="1"/>
  <c r="DL118" i="1" s="1"/>
  <c r="DN118" i="1" s="1"/>
  <c r="DK119" i="1"/>
  <c r="DL119" i="1" s="1"/>
  <c r="DN119" i="1" s="1"/>
  <c r="DK120" i="1"/>
  <c r="DL120" i="1" s="1"/>
  <c r="DN120" i="1" s="1"/>
  <c r="DK121" i="1"/>
  <c r="DL121" i="1" s="1"/>
  <c r="DN121" i="1" s="1"/>
  <c r="DK122" i="1"/>
  <c r="DL122" i="1" s="1"/>
  <c r="DN122" i="1" s="1"/>
  <c r="DK123" i="1"/>
  <c r="DL123" i="1" s="1"/>
  <c r="DN123" i="1" s="1"/>
  <c r="DK124" i="1"/>
  <c r="DL124" i="1" s="1"/>
  <c r="DN124" i="1" s="1"/>
  <c r="DK125" i="1"/>
  <c r="DL125" i="1" s="1"/>
  <c r="DN125" i="1" s="1"/>
  <c r="DK126" i="1"/>
  <c r="DL126" i="1" s="1"/>
  <c r="DN126" i="1" s="1"/>
  <c r="DK127" i="1"/>
  <c r="DL127" i="1" s="1"/>
  <c r="DN127" i="1" s="1"/>
  <c r="DK128" i="1"/>
  <c r="DL128" i="1" s="1"/>
  <c r="DN128" i="1" s="1"/>
  <c r="DK129" i="1"/>
  <c r="DL129" i="1" s="1"/>
  <c r="DN129" i="1" s="1"/>
  <c r="DK130" i="1"/>
  <c r="DL130" i="1" s="1"/>
  <c r="DN130" i="1" s="1"/>
  <c r="DK131" i="1"/>
  <c r="DL131" i="1" s="1"/>
  <c r="DN131" i="1" s="1"/>
  <c r="DK132" i="1"/>
  <c r="DL132" i="1" s="1"/>
  <c r="DN132" i="1" s="1"/>
  <c r="DK133" i="1"/>
  <c r="DL133" i="1" s="1"/>
  <c r="DN133" i="1" s="1"/>
  <c r="DK134" i="1"/>
  <c r="DL134" i="1" s="1"/>
  <c r="DN134" i="1" s="1"/>
  <c r="DK135" i="1"/>
  <c r="DL135" i="1" s="1"/>
  <c r="DN135" i="1" s="1"/>
  <c r="DK136" i="1"/>
  <c r="DL136" i="1" s="1"/>
  <c r="DN136" i="1" s="1"/>
  <c r="DK137" i="1"/>
  <c r="DL137" i="1" s="1"/>
  <c r="DN137" i="1" s="1"/>
  <c r="DK138" i="1"/>
  <c r="DL138" i="1" s="1"/>
  <c r="DN138" i="1" s="1"/>
  <c r="DK139" i="1"/>
  <c r="DL139" i="1" s="1"/>
  <c r="DN139" i="1" s="1"/>
  <c r="DK140" i="1"/>
  <c r="DL140" i="1" s="1"/>
  <c r="DN140" i="1" s="1"/>
  <c r="DK141" i="1"/>
  <c r="DL141" i="1" s="1"/>
  <c r="DN141" i="1" s="1"/>
  <c r="DK142" i="1"/>
  <c r="DL142" i="1" s="1"/>
  <c r="DN142" i="1" s="1"/>
  <c r="DK143" i="1"/>
  <c r="DL143" i="1" s="1"/>
  <c r="DN143" i="1" s="1"/>
  <c r="DK144" i="1"/>
  <c r="DL144" i="1" s="1"/>
  <c r="DN144" i="1" s="1"/>
  <c r="DK145" i="1"/>
  <c r="DL145" i="1" s="1"/>
  <c r="DN145" i="1" s="1"/>
  <c r="DK146" i="1"/>
  <c r="DL146" i="1" s="1"/>
  <c r="DN146" i="1" s="1"/>
  <c r="DK147" i="1"/>
  <c r="DL147" i="1" s="1"/>
  <c r="DN147" i="1" s="1"/>
  <c r="DK148" i="1"/>
  <c r="DL148" i="1" s="1"/>
  <c r="DN148" i="1" s="1"/>
  <c r="DK149" i="1"/>
  <c r="DL149" i="1" s="1"/>
  <c r="DN149" i="1" s="1"/>
  <c r="DK150" i="1"/>
  <c r="DL150" i="1" s="1"/>
  <c r="DN150" i="1" s="1"/>
  <c r="DK151" i="1"/>
  <c r="DL151" i="1" s="1"/>
  <c r="DN151" i="1" s="1"/>
  <c r="DK152" i="1"/>
  <c r="DL152" i="1" s="1"/>
  <c r="DN152" i="1" s="1"/>
  <c r="DK153" i="1"/>
  <c r="DL153" i="1" s="1"/>
  <c r="DN153" i="1" s="1"/>
  <c r="DK154" i="1"/>
  <c r="DL154" i="1" s="1"/>
  <c r="DN154" i="1" s="1"/>
  <c r="DK155" i="1"/>
  <c r="DL155" i="1" s="1"/>
  <c r="DN155" i="1" s="1"/>
  <c r="DK156" i="1"/>
  <c r="DL156" i="1" s="1"/>
  <c r="DN156" i="1" s="1"/>
  <c r="DK157" i="1"/>
  <c r="DL157" i="1" s="1"/>
  <c r="DN157" i="1" s="1"/>
  <c r="DK158" i="1"/>
  <c r="DL158" i="1" s="1"/>
  <c r="DN158" i="1" s="1"/>
  <c r="DK159" i="1"/>
  <c r="DL159" i="1" s="1"/>
  <c r="DN159" i="1" s="1"/>
  <c r="DK160" i="1"/>
  <c r="DL160" i="1" s="1"/>
  <c r="DN160" i="1" s="1"/>
  <c r="DK161" i="1"/>
  <c r="DL161" i="1" s="1"/>
  <c r="DN161" i="1" s="1"/>
  <c r="DK162" i="1"/>
  <c r="DL162" i="1" s="1"/>
  <c r="DN162" i="1" s="1"/>
  <c r="DK163" i="1"/>
  <c r="DL163" i="1" s="1"/>
  <c r="DN163" i="1" s="1"/>
  <c r="DK164" i="1"/>
  <c r="DL164" i="1" s="1"/>
  <c r="DN164" i="1" s="1"/>
  <c r="DK165" i="1"/>
  <c r="DL165" i="1" s="1"/>
  <c r="DN165" i="1" s="1"/>
  <c r="DK166" i="1"/>
  <c r="DL166" i="1" s="1"/>
  <c r="DN166" i="1" s="1"/>
  <c r="DK167" i="1"/>
  <c r="DL167" i="1" s="1"/>
  <c r="DN167" i="1" s="1"/>
  <c r="DK168" i="1"/>
  <c r="DL168" i="1" s="1"/>
  <c r="DN168" i="1" s="1"/>
  <c r="DK169" i="1"/>
  <c r="DL169" i="1" s="1"/>
  <c r="DN169" i="1" s="1"/>
  <c r="DK170" i="1"/>
  <c r="DL170" i="1" s="1"/>
  <c r="DN170" i="1" s="1"/>
  <c r="DK171" i="1"/>
  <c r="DL171" i="1" s="1"/>
  <c r="DN171" i="1" s="1"/>
  <c r="DK172" i="1"/>
  <c r="DL172" i="1" s="1"/>
  <c r="DN172" i="1" s="1"/>
  <c r="DK173" i="1"/>
  <c r="DL173" i="1" s="1"/>
  <c r="DN173" i="1" s="1"/>
  <c r="DK174" i="1"/>
  <c r="DL174" i="1" s="1"/>
  <c r="DN174" i="1" s="1"/>
  <c r="DK175" i="1"/>
  <c r="DL175" i="1" s="1"/>
  <c r="DN175" i="1" s="1"/>
  <c r="DK176" i="1"/>
  <c r="DL176" i="1" s="1"/>
  <c r="DN176" i="1" s="1"/>
  <c r="DK177" i="1"/>
  <c r="DL177" i="1" s="1"/>
  <c r="DN177" i="1" s="1"/>
  <c r="DK178" i="1"/>
  <c r="DL178" i="1" s="1"/>
  <c r="DN178" i="1" s="1"/>
  <c r="DK179" i="1"/>
  <c r="DL179" i="1" s="1"/>
  <c r="DN179" i="1" s="1"/>
  <c r="DK180" i="1"/>
  <c r="DL180" i="1" s="1"/>
  <c r="DN180" i="1" s="1"/>
  <c r="DK181" i="1"/>
  <c r="DL181" i="1" s="1"/>
  <c r="DN181" i="1" s="1"/>
  <c r="DK182" i="1"/>
  <c r="DL182" i="1" s="1"/>
  <c r="DN182" i="1" s="1"/>
  <c r="DK183" i="1"/>
  <c r="DL183" i="1" s="1"/>
  <c r="DN183" i="1" s="1"/>
  <c r="DK184" i="1"/>
  <c r="DL184" i="1" s="1"/>
  <c r="DN184" i="1" s="1"/>
  <c r="DK185" i="1"/>
  <c r="DL185" i="1" s="1"/>
  <c r="DN185" i="1" s="1"/>
  <c r="DK186" i="1"/>
  <c r="DL186" i="1" s="1"/>
  <c r="DN186" i="1" s="1"/>
  <c r="DK187" i="1"/>
  <c r="DL187" i="1" s="1"/>
  <c r="DN187" i="1" s="1"/>
  <c r="DK188" i="1"/>
  <c r="DL188" i="1" s="1"/>
  <c r="DN188" i="1" s="1"/>
  <c r="DK189" i="1"/>
  <c r="DL189" i="1" s="1"/>
  <c r="DN189" i="1" s="1"/>
  <c r="DK190" i="1"/>
  <c r="DL190" i="1" s="1"/>
  <c r="DN190" i="1" s="1"/>
  <c r="DK191" i="1"/>
  <c r="DL191" i="1" s="1"/>
  <c r="DN191" i="1" s="1"/>
  <c r="DK192" i="1"/>
  <c r="DL192" i="1" s="1"/>
  <c r="DN192" i="1" s="1"/>
  <c r="DK193" i="1"/>
  <c r="DL193" i="1" s="1"/>
  <c r="DN193" i="1" s="1"/>
  <c r="DK194" i="1"/>
  <c r="DL194" i="1" s="1"/>
  <c r="DN194" i="1" s="1"/>
  <c r="DK195" i="1"/>
  <c r="DL195" i="1" s="1"/>
  <c r="DN195" i="1" s="1"/>
  <c r="DK196" i="1"/>
  <c r="DL196" i="1" s="1"/>
  <c r="DN196" i="1" s="1"/>
  <c r="DK197" i="1"/>
  <c r="DL197" i="1" s="1"/>
  <c r="DN197" i="1" s="1"/>
  <c r="DK198" i="1"/>
  <c r="DL198" i="1" s="1"/>
  <c r="DN198" i="1" s="1"/>
  <c r="DK199" i="1"/>
  <c r="DL199" i="1" s="1"/>
  <c r="DN199" i="1" s="1"/>
  <c r="DK200" i="1"/>
  <c r="DL200" i="1" s="1"/>
  <c r="DN200" i="1" s="1"/>
  <c r="DK201" i="1"/>
  <c r="DL201" i="1" s="1"/>
  <c r="DN201" i="1" s="1"/>
  <c r="DK202" i="1"/>
  <c r="DL202" i="1" s="1"/>
  <c r="DN202" i="1" s="1"/>
  <c r="DK203" i="1"/>
  <c r="DL203" i="1" s="1"/>
  <c r="DN203" i="1" s="1"/>
  <c r="DK204" i="1"/>
  <c r="DL204" i="1" s="1"/>
  <c r="DN204" i="1" s="1"/>
  <c r="DK205" i="1"/>
  <c r="DL205" i="1" s="1"/>
  <c r="DN205" i="1" s="1"/>
  <c r="DK206" i="1"/>
  <c r="DL206" i="1" s="1"/>
  <c r="DN206" i="1" s="1"/>
  <c r="DK207" i="1"/>
  <c r="DL207" i="1" s="1"/>
  <c r="DN207" i="1" s="1"/>
  <c r="DK208" i="1"/>
  <c r="DL208" i="1" s="1"/>
  <c r="DN208" i="1" s="1"/>
  <c r="DK209" i="1"/>
  <c r="DL209" i="1" s="1"/>
  <c r="DN209" i="1" s="1"/>
  <c r="DK210" i="1"/>
  <c r="DL210" i="1" s="1"/>
  <c r="DN210" i="1" s="1"/>
  <c r="DK211" i="1"/>
  <c r="DL211" i="1" s="1"/>
  <c r="DN211" i="1" s="1"/>
  <c r="DK212" i="1"/>
  <c r="DL212" i="1" s="1"/>
  <c r="DN212" i="1" s="1"/>
  <c r="DK213" i="1"/>
  <c r="DL213" i="1" s="1"/>
  <c r="DN213" i="1" s="1"/>
  <c r="DK214" i="1"/>
  <c r="DL214" i="1" s="1"/>
  <c r="DN214" i="1" s="1"/>
  <c r="DK215" i="1"/>
  <c r="DL215" i="1" s="1"/>
  <c r="DN215" i="1" s="1"/>
  <c r="DK216" i="1"/>
  <c r="DL216" i="1" s="1"/>
  <c r="DN216" i="1" s="1"/>
  <c r="DK217" i="1"/>
  <c r="DL217" i="1" s="1"/>
  <c r="DN217" i="1" s="1"/>
  <c r="DK218" i="1"/>
  <c r="DL218" i="1" s="1"/>
  <c r="DN218" i="1" s="1"/>
  <c r="DK219" i="1"/>
  <c r="DL219" i="1" s="1"/>
  <c r="DN219" i="1" s="1"/>
  <c r="DK220" i="1"/>
  <c r="DL220" i="1" s="1"/>
  <c r="DN220" i="1" s="1"/>
  <c r="DK221" i="1"/>
  <c r="DL221" i="1" s="1"/>
  <c r="DN221" i="1" s="1"/>
  <c r="DK222" i="1"/>
  <c r="DL222" i="1" s="1"/>
  <c r="DN222" i="1" s="1"/>
  <c r="DK223" i="1"/>
  <c r="DL223" i="1" s="1"/>
  <c r="DN223" i="1" s="1"/>
  <c r="DK224" i="1"/>
  <c r="DL224" i="1" s="1"/>
  <c r="DN224" i="1" s="1"/>
  <c r="DK225" i="1"/>
  <c r="DL225" i="1" s="1"/>
  <c r="DN225" i="1" s="1"/>
  <c r="DK226" i="1"/>
  <c r="DL226" i="1" s="1"/>
  <c r="DN226" i="1" s="1"/>
  <c r="DK227" i="1"/>
  <c r="DL227" i="1" s="1"/>
  <c r="DN227" i="1" s="1"/>
  <c r="DK228" i="1"/>
  <c r="DL228" i="1" s="1"/>
  <c r="DN228" i="1" s="1"/>
  <c r="DK229" i="1"/>
  <c r="DL229" i="1" s="1"/>
  <c r="DN229" i="1" s="1"/>
  <c r="DK230" i="1"/>
  <c r="DL230" i="1" s="1"/>
  <c r="DN230" i="1" s="1"/>
  <c r="DK231" i="1"/>
  <c r="DL231" i="1" s="1"/>
  <c r="DN231" i="1" s="1"/>
  <c r="DK232" i="1"/>
  <c r="DL232" i="1" s="1"/>
  <c r="DN232" i="1" s="1"/>
  <c r="DK233" i="1"/>
  <c r="DL233" i="1" s="1"/>
  <c r="DN233" i="1" s="1"/>
  <c r="DK234" i="1"/>
  <c r="DL234" i="1" s="1"/>
  <c r="DN234" i="1" s="1"/>
  <c r="DK235" i="1"/>
  <c r="DL235" i="1" s="1"/>
  <c r="DN235" i="1" s="1"/>
  <c r="DK236" i="1"/>
  <c r="DL236" i="1" s="1"/>
  <c r="DN236" i="1" s="1"/>
  <c r="DK237" i="1"/>
  <c r="DL237" i="1" s="1"/>
  <c r="DN237" i="1" s="1"/>
  <c r="DK238" i="1"/>
  <c r="DL238" i="1" s="1"/>
  <c r="DN238" i="1" s="1"/>
  <c r="DK239" i="1"/>
  <c r="DL239" i="1" s="1"/>
  <c r="DN239" i="1" s="1"/>
  <c r="DK240" i="1"/>
  <c r="DL240" i="1" s="1"/>
  <c r="DN240" i="1" s="1"/>
  <c r="DK241" i="1"/>
  <c r="DL241" i="1" s="1"/>
  <c r="DN241" i="1" s="1"/>
  <c r="DK242" i="1"/>
  <c r="DL242" i="1" s="1"/>
  <c r="DN242" i="1" s="1"/>
  <c r="DK243" i="1"/>
  <c r="DL243" i="1" s="1"/>
  <c r="DN243" i="1" s="1"/>
  <c r="DK244" i="1"/>
  <c r="DL244" i="1" s="1"/>
  <c r="DN244" i="1" s="1"/>
  <c r="DK245" i="1"/>
  <c r="DL245" i="1" s="1"/>
  <c r="DN245" i="1" s="1"/>
  <c r="DK246" i="1"/>
  <c r="DL246" i="1" s="1"/>
  <c r="DN246" i="1" s="1"/>
  <c r="DK247" i="1"/>
  <c r="DL247" i="1" s="1"/>
  <c r="DN247" i="1" s="1"/>
  <c r="DK248" i="1"/>
  <c r="DL248" i="1" s="1"/>
  <c r="DN248" i="1" s="1"/>
  <c r="DK249" i="1"/>
  <c r="DL249" i="1" s="1"/>
  <c r="DN249" i="1" s="1"/>
  <c r="DK250" i="1"/>
  <c r="DL250" i="1" s="1"/>
  <c r="DN250" i="1" s="1"/>
  <c r="DK251" i="1"/>
  <c r="DL251" i="1" s="1"/>
  <c r="DN251" i="1" s="1"/>
  <c r="DK252" i="1"/>
  <c r="DL252" i="1" s="1"/>
  <c r="DN252" i="1" s="1"/>
  <c r="DK253" i="1"/>
  <c r="DL253" i="1" s="1"/>
  <c r="DN253" i="1" s="1"/>
  <c r="DK254" i="1"/>
  <c r="DL254" i="1" s="1"/>
  <c r="DN254" i="1" s="1"/>
  <c r="DK255" i="1"/>
  <c r="DL255" i="1" s="1"/>
  <c r="DN255" i="1" s="1"/>
  <c r="DK256" i="1"/>
  <c r="DL256" i="1" s="1"/>
  <c r="DN256" i="1" s="1"/>
  <c r="DK257" i="1"/>
  <c r="DL257" i="1" s="1"/>
  <c r="DN257" i="1" s="1"/>
  <c r="DK258" i="1"/>
  <c r="DL258" i="1" s="1"/>
  <c r="DN258" i="1" s="1"/>
  <c r="DK259" i="1"/>
  <c r="DL259" i="1" s="1"/>
  <c r="DN259" i="1" s="1"/>
  <c r="DK260" i="1"/>
  <c r="DL260" i="1" s="1"/>
  <c r="DN260" i="1" s="1"/>
  <c r="DK261" i="1"/>
  <c r="DL261" i="1" s="1"/>
  <c r="DN261" i="1" s="1"/>
  <c r="DK262" i="1"/>
  <c r="DL262" i="1" s="1"/>
  <c r="DN262" i="1" s="1"/>
  <c r="DK263" i="1"/>
  <c r="DL263" i="1" s="1"/>
  <c r="DN263" i="1" s="1"/>
  <c r="DK264" i="1"/>
  <c r="DL264" i="1" s="1"/>
  <c r="DN264" i="1" s="1"/>
  <c r="DK265" i="1"/>
  <c r="DL265" i="1" s="1"/>
  <c r="DN265" i="1" s="1"/>
  <c r="DK266" i="1"/>
  <c r="DL266" i="1" s="1"/>
  <c r="DN266" i="1" s="1"/>
  <c r="DK267" i="1"/>
  <c r="DL267" i="1" s="1"/>
  <c r="DN267" i="1" s="1"/>
  <c r="DK268" i="1"/>
  <c r="DL268" i="1" s="1"/>
  <c r="DN268" i="1" s="1"/>
  <c r="DK269" i="1"/>
  <c r="DL269" i="1" s="1"/>
  <c r="DN269" i="1" s="1"/>
  <c r="DK270" i="1"/>
  <c r="DL270" i="1" s="1"/>
  <c r="DN270" i="1" s="1"/>
  <c r="DK271" i="1"/>
  <c r="DL271" i="1" s="1"/>
  <c r="DN271" i="1" s="1"/>
  <c r="DK272" i="1"/>
  <c r="DL272" i="1" s="1"/>
  <c r="DN272" i="1" s="1"/>
  <c r="DK273" i="1"/>
  <c r="DL273" i="1" s="1"/>
  <c r="DN273" i="1" s="1"/>
  <c r="DK274" i="1"/>
  <c r="DL274" i="1" s="1"/>
  <c r="DN274" i="1" s="1"/>
  <c r="DK275" i="1"/>
  <c r="DL275" i="1" s="1"/>
  <c r="DN275" i="1" s="1"/>
  <c r="DK276" i="1"/>
  <c r="DL276" i="1" s="1"/>
  <c r="DN276" i="1" s="1"/>
  <c r="DK277" i="1"/>
  <c r="DL277" i="1" s="1"/>
  <c r="DN277" i="1" s="1"/>
  <c r="DK278" i="1"/>
  <c r="DL278" i="1" s="1"/>
  <c r="DN278" i="1" s="1"/>
  <c r="DK279" i="1"/>
  <c r="DL279" i="1" s="1"/>
  <c r="DN279" i="1" s="1"/>
  <c r="DK280" i="1"/>
  <c r="DL280" i="1" s="1"/>
  <c r="DN280" i="1" s="1"/>
  <c r="DK281" i="1"/>
  <c r="DL281" i="1" s="1"/>
  <c r="DN281" i="1" s="1"/>
  <c r="DK282" i="1"/>
  <c r="DL282" i="1" s="1"/>
  <c r="DN282" i="1" s="1"/>
  <c r="DK283" i="1"/>
  <c r="DL283" i="1" s="1"/>
  <c r="DN283" i="1" s="1"/>
  <c r="DK284" i="1"/>
  <c r="DL284" i="1" s="1"/>
  <c r="DN284" i="1" s="1"/>
  <c r="DK285" i="1"/>
  <c r="DL285" i="1" s="1"/>
  <c r="DN285" i="1" s="1"/>
  <c r="DK286" i="1"/>
  <c r="DL286" i="1" s="1"/>
  <c r="DN286" i="1" s="1"/>
  <c r="DK287" i="1"/>
  <c r="DL287" i="1" s="1"/>
  <c r="DN287" i="1" s="1"/>
  <c r="DK288" i="1"/>
  <c r="DL288" i="1" s="1"/>
  <c r="DN288" i="1" s="1"/>
  <c r="DK289" i="1"/>
  <c r="DL289" i="1" s="1"/>
  <c r="DN289" i="1" s="1"/>
  <c r="DK290" i="1"/>
  <c r="DL290" i="1" s="1"/>
  <c r="DN290" i="1" s="1"/>
  <c r="DK291" i="1"/>
  <c r="DL291" i="1" s="1"/>
  <c r="DN291" i="1" s="1"/>
  <c r="DK292" i="1"/>
  <c r="DL292" i="1" s="1"/>
  <c r="DN292" i="1" s="1"/>
  <c r="DK293" i="1"/>
  <c r="DL293" i="1" s="1"/>
  <c r="DN293" i="1" s="1"/>
  <c r="DK294" i="1"/>
  <c r="DL294" i="1" s="1"/>
  <c r="DN294" i="1" s="1"/>
  <c r="DK295" i="1"/>
  <c r="DL295" i="1" s="1"/>
  <c r="DN295" i="1" s="1"/>
  <c r="DK296" i="1"/>
  <c r="DL296" i="1" s="1"/>
  <c r="DN296" i="1" s="1"/>
  <c r="DK297" i="1"/>
  <c r="DL297" i="1" s="1"/>
  <c r="DN297" i="1" s="1"/>
  <c r="DK298" i="1"/>
  <c r="DL298" i="1" s="1"/>
  <c r="DN298" i="1" s="1"/>
  <c r="DK299" i="1"/>
  <c r="DL299" i="1" s="1"/>
  <c r="DN299" i="1" s="1"/>
  <c r="DK300" i="1"/>
  <c r="DL300" i="1" s="1"/>
  <c r="DN300" i="1" s="1"/>
  <c r="DK301" i="1"/>
  <c r="DL301" i="1" s="1"/>
  <c r="DN301" i="1" s="1"/>
  <c r="DK302" i="1"/>
  <c r="DL302" i="1" s="1"/>
  <c r="DN302" i="1" s="1"/>
  <c r="DK303" i="1"/>
  <c r="DL303" i="1" s="1"/>
  <c r="DN303" i="1" s="1"/>
  <c r="DK304" i="1"/>
  <c r="DL304" i="1" s="1"/>
  <c r="DN304" i="1" s="1"/>
  <c r="DK305" i="1"/>
  <c r="DL305" i="1" s="1"/>
  <c r="DN305" i="1" s="1"/>
  <c r="DK306" i="1"/>
  <c r="DL306" i="1" s="1"/>
  <c r="DN306" i="1" s="1"/>
  <c r="DK307" i="1"/>
  <c r="DL307" i="1" s="1"/>
  <c r="DN307" i="1" s="1"/>
  <c r="DK308" i="1"/>
  <c r="DL308" i="1" s="1"/>
  <c r="DN308" i="1" s="1"/>
  <c r="DK309" i="1"/>
  <c r="DL309" i="1" s="1"/>
  <c r="DN309" i="1" s="1"/>
  <c r="DK310" i="1"/>
  <c r="DL310" i="1" s="1"/>
  <c r="DN310" i="1" s="1"/>
  <c r="DK311" i="1"/>
  <c r="DL311" i="1" s="1"/>
  <c r="DN311" i="1" s="1"/>
  <c r="DK312" i="1"/>
  <c r="DL312" i="1" s="1"/>
  <c r="DN312" i="1" s="1"/>
  <c r="DK313" i="1"/>
  <c r="DL313" i="1" s="1"/>
  <c r="DN313" i="1" s="1"/>
  <c r="DK314" i="1"/>
  <c r="DL314" i="1" s="1"/>
  <c r="DN314" i="1" s="1"/>
  <c r="DK315" i="1"/>
  <c r="DL315" i="1" s="1"/>
  <c r="DN315" i="1" s="1"/>
  <c r="DK316" i="1"/>
  <c r="DL316" i="1" s="1"/>
  <c r="DN316" i="1" s="1"/>
  <c r="DK317" i="1"/>
  <c r="DL317" i="1" s="1"/>
  <c r="DN317" i="1" s="1"/>
  <c r="DK318" i="1"/>
  <c r="DL318" i="1" s="1"/>
  <c r="DN318" i="1" s="1"/>
  <c r="DK319" i="1"/>
  <c r="DL319" i="1" s="1"/>
  <c r="DN319" i="1" s="1"/>
  <c r="DK320" i="1"/>
  <c r="DL320" i="1" s="1"/>
  <c r="DN320" i="1" s="1"/>
  <c r="DK321" i="1"/>
  <c r="DL321" i="1" s="1"/>
  <c r="DN321" i="1" s="1"/>
  <c r="DK322" i="1"/>
  <c r="DL322" i="1" s="1"/>
  <c r="DN322" i="1" s="1"/>
  <c r="DK323" i="1"/>
  <c r="DL323" i="1" s="1"/>
  <c r="DN323" i="1" s="1"/>
  <c r="DK324" i="1"/>
  <c r="DL324" i="1" s="1"/>
  <c r="DN324" i="1" s="1"/>
  <c r="DK325" i="1"/>
  <c r="DL325" i="1" s="1"/>
  <c r="DN325" i="1" s="1"/>
  <c r="DK326" i="1"/>
  <c r="DL326" i="1" s="1"/>
  <c r="DN326" i="1" s="1"/>
  <c r="DK327" i="1"/>
  <c r="DL327" i="1" s="1"/>
  <c r="DN327" i="1" s="1"/>
  <c r="DK328" i="1"/>
  <c r="DL328" i="1" s="1"/>
  <c r="DN328" i="1" s="1"/>
  <c r="DK329" i="1"/>
  <c r="DL329" i="1" s="1"/>
  <c r="DN329" i="1" s="1"/>
  <c r="DK330" i="1"/>
  <c r="DL330" i="1" s="1"/>
  <c r="DN330" i="1" s="1"/>
  <c r="DK331" i="1"/>
  <c r="DL331" i="1" s="1"/>
  <c r="DN331" i="1" s="1"/>
  <c r="DK332" i="1"/>
  <c r="DL332" i="1" s="1"/>
  <c r="DN332" i="1" s="1"/>
  <c r="DK333" i="1"/>
  <c r="DL333" i="1" s="1"/>
  <c r="DN333" i="1" s="1"/>
  <c r="DK334" i="1"/>
  <c r="DL334" i="1" s="1"/>
  <c r="DN334" i="1" s="1"/>
  <c r="DK335" i="1"/>
  <c r="DL335" i="1" s="1"/>
  <c r="DN335" i="1" s="1"/>
  <c r="DK336" i="1"/>
  <c r="DL336" i="1" s="1"/>
  <c r="DN336" i="1" s="1"/>
  <c r="DK337" i="1"/>
  <c r="DL337" i="1" s="1"/>
  <c r="DN337" i="1" s="1"/>
  <c r="DK338" i="1"/>
  <c r="DL338" i="1" s="1"/>
  <c r="DN338" i="1" s="1"/>
  <c r="DK339" i="1"/>
  <c r="DL339" i="1" s="1"/>
  <c r="DN339" i="1" s="1"/>
  <c r="DK340" i="1"/>
  <c r="DL340" i="1" s="1"/>
  <c r="DN340" i="1" s="1"/>
  <c r="DK341" i="1"/>
  <c r="DL341" i="1" s="1"/>
  <c r="DN341" i="1" s="1"/>
  <c r="DK342" i="1"/>
  <c r="DL342" i="1" s="1"/>
  <c r="DN342" i="1" s="1"/>
  <c r="DK343" i="1"/>
  <c r="DL343" i="1" s="1"/>
  <c r="DN343" i="1" s="1"/>
  <c r="DK344" i="1"/>
  <c r="DL344" i="1" s="1"/>
  <c r="DN344" i="1" s="1"/>
  <c r="DK345" i="1"/>
  <c r="DL345" i="1" s="1"/>
  <c r="DN345" i="1" s="1"/>
  <c r="DK346" i="1"/>
  <c r="DL346" i="1" s="1"/>
  <c r="DN346" i="1" s="1"/>
  <c r="DK347" i="1"/>
  <c r="DL347" i="1" s="1"/>
  <c r="DN347" i="1" s="1"/>
  <c r="DK348" i="1"/>
  <c r="DL348" i="1" s="1"/>
  <c r="DN348" i="1" s="1"/>
  <c r="DK349" i="1"/>
  <c r="DL349" i="1" s="1"/>
  <c r="DN349" i="1" s="1"/>
  <c r="DK350" i="1"/>
  <c r="DL350" i="1" s="1"/>
  <c r="DN350" i="1" s="1"/>
  <c r="DK351" i="1"/>
  <c r="DL351" i="1" s="1"/>
  <c r="DN351" i="1" s="1"/>
  <c r="DK352" i="1"/>
  <c r="DL352" i="1" s="1"/>
  <c r="DN352" i="1" s="1"/>
  <c r="DK353" i="1"/>
  <c r="DL353" i="1" s="1"/>
  <c r="DN353" i="1" s="1"/>
  <c r="DK354" i="1"/>
  <c r="DL354" i="1" s="1"/>
  <c r="DN354" i="1" s="1"/>
  <c r="DK355" i="1"/>
  <c r="DL355" i="1" s="1"/>
  <c r="DN355" i="1" s="1"/>
  <c r="DK356" i="1"/>
  <c r="DL356" i="1" s="1"/>
  <c r="DN356" i="1" s="1"/>
  <c r="DK357" i="1"/>
  <c r="DL357" i="1" s="1"/>
  <c r="DN357" i="1" s="1"/>
  <c r="DK358" i="1"/>
  <c r="DL358" i="1" s="1"/>
  <c r="DN358" i="1" s="1"/>
  <c r="DK359" i="1"/>
  <c r="DL359" i="1" s="1"/>
  <c r="DN359" i="1" s="1"/>
  <c r="DK360" i="1"/>
  <c r="DL360" i="1" s="1"/>
  <c r="DN360" i="1" s="1"/>
  <c r="DK361" i="1"/>
  <c r="DL361" i="1" s="1"/>
  <c r="DN361" i="1" s="1"/>
  <c r="DK362" i="1"/>
  <c r="DL362" i="1" s="1"/>
  <c r="DN362" i="1" s="1"/>
  <c r="DK363" i="1"/>
  <c r="DL363" i="1" s="1"/>
  <c r="DN363" i="1" s="1"/>
  <c r="DK364" i="1"/>
  <c r="DL364" i="1" s="1"/>
  <c r="DN364" i="1" s="1"/>
  <c r="DK365" i="1"/>
  <c r="DL365" i="1" s="1"/>
  <c r="DN365" i="1" s="1"/>
  <c r="DK366" i="1"/>
  <c r="DL366" i="1" s="1"/>
  <c r="DN366" i="1" s="1"/>
  <c r="DK367" i="1"/>
  <c r="DL367" i="1" s="1"/>
  <c r="DN367" i="1" s="1"/>
  <c r="DK368" i="1"/>
  <c r="DL368" i="1" s="1"/>
  <c r="DN368" i="1" s="1"/>
  <c r="DK369" i="1"/>
  <c r="DL369" i="1" s="1"/>
  <c r="DN369" i="1" s="1"/>
  <c r="DK370" i="1"/>
  <c r="DL370" i="1" s="1"/>
  <c r="DN370" i="1" s="1"/>
  <c r="DK371" i="1"/>
  <c r="DL371" i="1" s="1"/>
  <c r="DN371" i="1" s="1"/>
  <c r="DK372" i="1"/>
  <c r="DL372" i="1" s="1"/>
  <c r="DN372" i="1" s="1"/>
  <c r="DK373" i="1"/>
  <c r="DL373" i="1" s="1"/>
  <c r="DN373" i="1" s="1"/>
  <c r="DK374" i="1"/>
  <c r="DL374" i="1" s="1"/>
  <c r="DN374" i="1" s="1"/>
  <c r="DK375" i="1"/>
  <c r="DL375" i="1" s="1"/>
  <c r="DN375" i="1" s="1"/>
  <c r="DK376" i="1"/>
  <c r="DL376" i="1" s="1"/>
  <c r="DN376" i="1" s="1"/>
  <c r="DK377" i="1"/>
  <c r="DL377" i="1" s="1"/>
  <c r="DN377" i="1" s="1"/>
  <c r="DK378" i="1"/>
  <c r="DL378" i="1" s="1"/>
  <c r="DN378" i="1" s="1"/>
  <c r="DK379" i="1"/>
  <c r="DL379" i="1" s="1"/>
  <c r="DN379" i="1" s="1"/>
  <c r="DK380" i="1"/>
  <c r="DL380" i="1" s="1"/>
  <c r="DN380" i="1" s="1"/>
  <c r="DK381" i="1"/>
  <c r="DL381" i="1" s="1"/>
  <c r="DN381" i="1" s="1"/>
  <c r="DK382" i="1"/>
  <c r="DL382" i="1" s="1"/>
  <c r="DN382" i="1" s="1"/>
  <c r="DK383" i="1"/>
  <c r="DL383" i="1" s="1"/>
  <c r="DN383" i="1" s="1"/>
  <c r="DK384" i="1"/>
  <c r="DL384" i="1" s="1"/>
  <c r="DN384" i="1" s="1"/>
  <c r="DK385" i="1"/>
  <c r="DL385" i="1" s="1"/>
  <c r="DN385" i="1" s="1"/>
  <c r="DK386" i="1"/>
  <c r="DL386" i="1" s="1"/>
  <c r="DN386" i="1" s="1"/>
  <c r="DK387" i="1"/>
  <c r="DL387" i="1" s="1"/>
  <c r="DN387" i="1" s="1"/>
  <c r="DK388" i="1"/>
  <c r="DL388" i="1" s="1"/>
  <c r="DN388" i="1" s="1"/>
  <c r="DK389" i="1"/>
  <c r="DL389" i="1" s="1"/>
  <c r="DN389" i="1" s="1"/>
  <c r="DK390" i="1"/>
  <c r="DL390" i="1" s="1"/>
  <c r="DN390" i="1" s="1"/>
  <c r="DK391" i="1"/>
  <c r="DL391" i="1" s="1"/>
  <c r="DN391" i="1" s="1"/>
  <c r="DK392" i="1"/>
  <c r="DL392" i="1" s="1"/>
  <c r="DN392" i="1" s="1"/>
  <c r="DK393" i="1"/>
  <c r="DL393" i="1" s="1"/>
  <c r="DN393" i="1" s="1"/>
  <c r="DK394" i="1"/>
  <c r="DL394" i="1" s="1"/>
  <c r="DN394" i="1" s="1"/>
  <c r="DK395" i="1"/>
  <c r="DL395" i="1" s="1"/>
  <c r="DN395" i="1" s="1"/>
  <c r="DK396" i="1"/>
  <c r="DL396" i="1" s="1"/>
  <c r="DN396" i="1" s="1"/>
  <c r="DK397" i="1"/>
  <c r="DL397" i="1" s="1"/>
  <c r="DN397" i="1" s="1"/>
  <c r="DK398" i="1"/>
  <c r="DL398" i="1" s="1"/>
  <c r="DN398" i="1" s="1"/>
  <c r="DK399" i="1"/>
  <c r="DL399" i="1" s="1"/>
  <c r="DN399" i="1" s="1"/>
  <c r="DK400" i="1"/>
  <c r="DL400" i="1" s="1"/>
  <c r="DN400" i="1" s="1"/>
  <c r="DK401" i="1"/>
  <c r="DL401" i="1" s="1"/>
  <c r="DN401" i="1" s="1"/>
  <c r="DK402" i="1"/>
  <c r="DL402" i="1" s="1"/>
  <c r="DN402" i="1" s="1"/>
  <c r="DK403" i="1"/>
  <c r="DL403" i="1" s="1"/>
  <c r="DN403" i="1" s="1"/>
  <c r="DK404" i="1"/>
  <c r="DL404" i="1" s="1"/>
  <c r="DN404" i="1" s="1"/>
  <c r="DK405" i="1"/>
  <c r="DL405" i="1" s="1"/>
  <c r="DN405" i="1" s="1"/>
  <c r="DK406" i="1"/>
  <c r="DL406" i="1" s="1"/>
  <c r="DN406" i="1" s="1"/>
  <c r="DK407" i="1"/>
  <c r="DL407" i="1" s="1"/>
  <c r="DN407" i="1" s="1"/>
  <c r="DK408" i="1"/>
  <c r="DL408" i="1" s="1"/>
  <c r="DN408" i="1" s="1"/>
  <c r="DK409" i="1"/>
  <c r="DL409" i="1" s="1"/>
  <c r="DN409" i="1" s="1"/>
  <c r="DK410" i="1"/>
  <c r="DL410" i="1" s="1"/>
  <c r="DN410" i="1" s="1"/>
  <c r="DK411" i="1"/>
  <c r="DL411" i="1" s="1"/>
  <c r="DN411" i="1" s="1"/>
  <c r="DK412" i="1"/>
  <c r="DL412" i="1" s="1"/>
  <c r="DN412" i="1" s="1"/>
  <c r="DK413" i="1"/>
  <c r="DL413" i="1" s="1"/>
  <c r="DN413" i="1" s="1"/>
  <c r="DK414" i="1"/>
  <c r="DL414" i="1" s="1"/>
  <c r="DN414" i="1" s="1"/>
  <c r="DK415" i="1"/>
  <c r="DL415" i="1" s="1"/>
  <c r="DN415" i="1" s="1"/>
  <c r="DK416" i="1"/>
  <c r="DL416" i="1" s="1"/>
  <c r="DN416" i="1" s="1"/>
  <c r="DK417" i="1"/>
  <c r="DL417" i="1" s="1"/>
  <c r="DN417" i="1" s="1"/>
  <c r="DK418" i="1"/>
  <c r="DL418" i="1" s="1"/>
  <c r="DN418" i="1" s="1"/>
  <c r="DK419" i="1"/>
  <c r="DL419" i="1" s="1"/>
  <c r="DN419" i="1" s="1"/>
  <c r="DK420" i="1"/>
  <c r="DL420" i="1" s="1"/>
  <c r="DN420" i="1" s="1"/>
  <c r="DK421" i="1"/>
  <c r="DL421" i="1" s="1"/>
  <c r="DN421" i="1" s="1"/>
  <c r="DK422" i="1"/>
  <c r="DL422" i="1" s="1"/>
  <c r="DN422" i="1" s="1"/>
  <c r="DK423" i="1"/>
  <c r="DL423" i="1" s="1"/>
  <c r="DN423" i="1" s="1"/>
  <c r="DK424" i="1"/>
  <c r="DL424" i="1" s="1"/>
  <c r="DN424" i="1" s="1"/>
  <c r="DK425" i="1"/>
  <c r="DL425" i="1" s="1"/>
  <c r="DN425" i="1" s="1"/>
  <c r="DK426" i="1"/>
  <c r="DL426" i="1" s="1"/>
  <c r="DN426" i="1" s="1"/>
  <c r="DK427" i="1"/>
  <c r="DL427" i="1" s="1"/>
  <c r="DN427" i="1" s="1"/>
  <c r="DK428" i="1"/>
  <c r="DL428" i="1" s="1"/>
  <c r="DN428" i="1" s="1"/>
  <c r="DK429" i="1"/>
  <c r="DL429" i="1" s="1"/>
  <c r="DN429" i="1" s="1"/>
  <c r="DK430" i="1"/>
  <c r="DL430" i="1" s="1"/>
  <c r="DN430" i="1" s="1"/>
  <c r="DK431" i="1"/>
  <c r="DL431" i="1" s="1"/>
  <c r="DN431" i="1" s="1"/>
  <c r="DK432" i="1"/>
  <c r="DL432" i="1" s="1"/>
  <c r="DN432" i="1" s="1"/>
  <c r="DK433" i="1"/>
  <c r="DL433" i="1" s="1"/>
  <c r="DN433" i="1" s="1"/>
  <c r="DK434" i="1"/>
  <c r="DL434" i="1" s="1"/>
  <c r="DN434" i="1" s="1"/>
  <c r="DK435" i="1"/>
  <c r="DL435" i="1" s="1"/>
  <c r="DN435" i="1" s="1"/>
  <c r="DK436" i="1"/>
  <c r="DL436" i="1" s="1"/>
  <c r="DN436" i="1" s="1"/>
  <c r="DK437" i="1"/>
  <c r="DL437" i="1" s="1"/>
  <c r="DN437" i="1" s="1"/>
  <c r="DK438" i="1"/>
  <c r="DL438" i="1" s="1"/>
  <c r="DN438" i="1" s="1"/>
  <c r="DK439" i="1"/>
  <c r="DL439" i="1" s="1"/>
  <c r="DN439" i="1" s="1"/>
  <c r="DK440" i="1"/>
  <c r="DL440" i="1" s="1"/>
  <c r="DN440" i="1" s="1"/>
  <c r="DK441" i="1"/>
  <c r="DL441" i="1" s="1"/>
  <c r="DN441" i="1" s="1"/>
  <c r="DK442" i="1"/>
  <c r="DL442" i="1" s="1"/>
  <c r="DN442" i="1" s="1"/>
  <c r="DK443" i="1"/>
  <c r="DL443" i="1" s="1"/>
  <c r="DN443" i="1" s="1"/>
  <c r="DK444" i="1"/>
  <c r="DL444" i="1" s="1"/>
  <c r="DN444" i="1" s="1"/>
  <c r="DK445" i="1"/>
  <c r="DL445" i="1" s="1"/>
  <c r="DN445" i="1" s="1"/>
  <c r="DK446" i="1"/>
  <c r="DL446" i="1" s="1"/>
  <c r="DN446" i="1" s="1"/>
  <c r="DK447" i="1"/>
  <c r="DL447" i="1" s="1"/>
  <c r="DN447" i="1" s="1"/>
  <c r="DK448" i="1"/>
  <c r="DL448" i="1" s="1"/>
  <c r="DN448" i="1" s="1"/>
  <c r="DK449" i="1"/>
  <c r="DL449" i="1" s="1"/>
  <c r="DN449" i="1" s="1"/>
  <c r="DK450" i="1"/>
  <c r="DL450" i="1" s="1"/>
  <c r="DN450" i="1" s="1"/>
  <c r="DK451" i="1"/>
  <c r="DL451" i="1" s="1"/>
  <c r="DN451" i="1" s="1"/>
  <c r="DK452" i="1"/>
  <c r="DL452" i="1" s="1"/>
  <c r="DN452" i="1" s="1"/>
  <c r="DK453" i="1"/>
  <c r="DL453" i="1" s="1"/>
  <c r="DN453" i="1" s="1"/>
  <c r="DK454" i="1"/>
  <c r="DL454" i="1" s="1"/>
  <c r="DN454" i="1" s="1"/>
  <c r="DK455" i="1"/>
  <c r="DL455" i="1" s="1"/>
  <c r="DN455" i="1" s="1"/>
  <c r="DK456" i="1"/>
  <c r="DL456" i="1" s="1"/>
  <c r="DN456" i="1" s="1"/>
  <c r="DK457" i="1"/>
  <c r="DL457" i="1" s="1"/>
  <c r="DN457" i="1" s="1"/>
  <c r="DK458" i="1"/>
  <c r="DL458" i="1" s="1"/>
  <c r="DN458" i="1" s="1"/>
  <c r="DK459" i="1"/>
  <c r="DL459" i="1" s="1"/>
  <c r="DN459" i="1" s="1"/>
  <c r="DK460" i="1"/>
  <c r="DL460" i="1" s="1"/>
  <c r="DN460" i="1" s="1"/>
  <c r="DK461" i="1"/>
  <c r="DL461" i="1" s="1"/>
  <c r="DN461" i="1" s="1"/>
  <c r="DK462" i="1"/>
  <c r="DL462" i="1" s="1"/>
  <c r="DN462" i="1" s="1"/>
  <c r="DK463" i="1"/>
  <c r="DL463" i="1" s="1"/>
  <c r="DN463" i="1" s="1"/>
  <c r="DK464" i="1"/>
  <c r="DL464" i="1" s="1"/>
  <c r="DN464" i="1" s="1"/>
  <c r="DK465" i="1"/>
  <c r="DL465" i="1" s="1"/>
  <c r="DN465" i="1" s="1"/>
  <c r="DK466" i="1"/>
  <c r="DL466" i="1" s="1"/>
  <c r="DN466" i="1" s="1"/>
  <c r="DK467" i="1"/>
  <c r="DL467" i="1" s="1"/>
  <c r="DN467" i="1" s="1"/>
  <c r="DK468" i="1"/>
  <c r="DL468" i="1" s="1"/>
  <c r="DN468" i="1" s="1"/>
  <c r="DK469" i="1"/>
  <c r="DL469" i="1" s="1"/>
  <c r="DN469" i="1" s="1"/>
  <c r="DK470" i="1"/>
  <c r="DL470" i="1" s="1"/>
  <c r="DN470" i="1" s="1"/>
  <c r="DK471" i="1"/>
  <c r="DL471" i="1" s="1"/>
  <c r="DN471" i="1" s="1"/>
  <c r="DK472" i="1"/>
  <c r="DL472" i="1" s="1"/>
  <c r="DN472" i="1" s="1"/>
  <c r="DK473" i="1"/>
  <c r="DL473" i="1" s="1"/>
  <c r="DN473" i="1" s="1"/>
  <c r="DK474" i="1"/>
  <c r="DL474" i="1" s="1"/>
  <c r="DN474" i="1" s="1"/>
  <c r="DK475" i="1"/>
  <c r="DL475" i="1" s="1"/>
  <c r="DN475" i="1" s="1"/>
  <c r="DK476" i="1"/>
  <c r="DL476" i="1" s="1"/>
  <c r="DN476" i="1" s="1"/>
  <c r="DK477" i="1"/>
  <c r="DL477" i="1" s="1"/>
  <c r="DN477" i="1" s="1"/>
  <c r="DK478" i="1"/>
  <c r="DL478" i="1" s="1"/>
  <c r="DN478" i="1" s="1"/>
  <c r="DK479" i="1"/>
  <c r="DL479" i="1" s="1"/>
  <c r="DN479" i="1" s="1"/>
  <c r="DK480" i="1"/>
  <c r="DL480" i="1" s="1"/>
  <c r="DN480" i="1" s="1"/>
  <c r="DK481" i="1"/>
  <c r="DL481" i="1" s="1"/>
  <c r="DN481" i="1" s="1"/>
  <c r="DK482" i="1"/>
  <c r="DL482" i="1" s="1"/>
  <c r="DN482" i="1" s="1"/>
  <c r="DK483" i="1"/>
  <c r="DL483" i="1" s="1"/>
  <c r="DN483" i="1" s="1"/>
  <c r="DK484" i="1"/>
  <c r="DL484" i="1" s="1"/>
  <c r="DN484" i="1" s="1"/>
  <c r="DK485" i="1"/>
  <c r="DL485" i="1" s="1"/>
  <c r="DN485" i="1" s="1"/>
  <c r="DK486" i="1"/>
  <c r="DL486" i="1" s="1"/>
  <c r="DN486" i="1" s="1"/>
  <c r="DK487" i="1"/>
  <c r="DL487" i="1" s="1"/>
  <c r="DN487" i="1" s="1"/>
  <c r="DK488" i="1"/>
  <c r="DL488" i="1" s="1"/>
  <c r="DN488" i="1" s="1"/>
  <c r="DK489" i="1"/>
  <c r="DL489" i="1" s="1"/>
  <c r="DN489" i="1" s="1"/>
  <c r="DK490" i="1"/>
  <c r="DL490" i="1" s="1"/>
  <c r="DN490" i="1" s="1"/>
  <c r="DK491" i="1"/>
  <c r="DL491" i="1" s="1"/>
  <c r="DN491" i="1" s="1"/>
  <c r="DK492" i="1"/>
  <c r="DL492" i="1" s="1"/>
  <c r="DN492" i="1" s="1"/>
  <c r="DK493" i="1"/>
  <c r="DL493" i="1" s="1"/>
  <c r="DN493" i="1" s="1"/>
  <c r="DK494" i="1"/>
  <c r="DL494" i="1" s="1"/>
  <c r="DN494" i="1" s="1"/>
  <c r="DK495" i="1"/>
  <c r="DL495" i="1" s="1"/>
  <c r="DN495" i="1" s="1"/>
  <c r="DK496" i="1"/>
  <c r="DL496" i="1" s="1"/>
  <c r="DN496" i="1" s="1"/>
  <c r="DK497" i="1"/>
  <c r="DL497" i="1" s="1"/>
  <c r="DN497" i="1" s="1"/>
  <c r="DK498" i="1"/>
  <c r="DL498" i="1" s="1"/>
  <c r="DN498" i="1" s="1"/>
  <c r="DK499" i="1"/>
  <c r="DL499" i="1" s="1"/>
  <c r="DN499" i="1" s="1"/>
  <c r="DK500" i="1"/>
  <c r="DL500" i="1" s="1"/>
  <c r="DN500" i="1" s="1"/>
  <c r="DK501" i="1"/>
  <c r="DL501" i="1" s="1"/>
  <c r="DN501" i="1" s="1"/>
  <c r="DK502" i="1"/>
  <c r="DL502" i="1" s="1"/>
  <c r="DN502" i="1" s="1"/>
  <c r="DK503" i="1"/>
  <c r="DL503" i="1" s="1"/>
  <c r="DN503" i="1" s="1"/>
  <c r="DK504" i="1"/>
  <c r="DL504" i="1" s="1"/>
  <c r="DN504" i="1" s="1"/>
  <c r="DK505" i="1"/>
  <c r="DL505" i="1" s="1"/>
  <c r="DN505" i="1" s="1"/>
  <c r="DK506" i="1"/>
  <c r="DL506" i="1" s="1"/>
  <c r="DN506" i="1" s="1"/>
  <c r="DK507" i="1"/>
  <c r="DL507" i="1" s="1"/>
  <c r="DN507" i="1" s="1"/>
  <c r="DK508" i="1"/>
  <c r="DL508" i="1" s="1"/>
  <c r="DN508" i="1" s="1"/>
  <c r="DK509" i="1"/>
  <c r="DL509" i="1" s="1"/>
  <c r="DN509" i="1" s="1"/>
  <c r="DK510" i="1"/>
  <c r="DL510" i="1" s="1"/>
  <c r="DN510" i="1" s="1"/>
  <c r="DK511" i="1"/>
  <c r="DL511" i="1" s="1"/>
  <c r="DN511" i="1" s="1"/>
  <c r="DK512" i="1"/>
  <c r="DL512" i="1" s="1"/>
  <c r="DN512" i="1" s="1"/>
  <c r="DK513" i="1"/>
  <c r="DL513" i="1" s="1"/>
  <c r="DN513" i="1" s="1"/>
  <c r="DK514" i="1"/>
  <c r="DL514" i="1" s="1"/>
  <c r="DN514" i="1" s="1"/>
  <c r="DK515" i="1"/>
  <c r="DL515" i="1" s="1"/>
  <c r="DN515" i="1" s="1"/>
  <c r="DK516" i="1"/>
  <c r="DL516" i="1" s="1"/>
  <c r="DN516" i="1" s="1"/>
  <c r="DK517" i="1"/>
  <c r="DL517" i="1" s="1"/>
  <c r="DN517" i="1" s="1"/>
  <c r="DK518" i="1"/>
  <c r="DL518" i="1" s="1"/>
  <c r="DN518" i="1" s="1"/>
  <c r="DK519" i="1"/>
  <c r="DL519" i="1" s="1"/>
  <c r="DN519" i="1" s="1"/>
  <c r="DK520" i="1"/>
  <c r="DL520" i="1" s="1"/>
  <c r="DN520" i="1" s="1"/>
  <c r="DK521" i="1"/>
  <c r="DL521" i="1" s="1"/>
  <c r="DN521" i="1" s="1"/>
  <c r="DK522" i="1"/>
  <c r="DL522" i="1" s="1"/>
  <c r="DN522" i="1" s="1"/>
  <c r="DK523" i="1"/>
  <c r="DL523" i="1" s="1"/>
  <c r="DN523" i="1" s="1"/>
  <c r="DK524" i="1"/>
  <c r="DL524" i="1" s="1"/>
  <c r="DN524" i="1" s="1"/>
  <c r="DK525" i="1"/>
  <c r="DL525" i="1" s="1"/>
  <c r="DN525" i="1" s="1"/>
  <c r="DK526" i="1"/>
  <c r="DL526" i="1" s="1"/>
  <c r="DN526" i="1" s="1"/>
  <c r="DK527" i="1"/>
  <c r="DL527" i="1" s="1"/>
  <c r="DN527" i="1" s="1"/>
  <c r="DK528" i="1"/>
  <c r="DL528" i="1" s="1"/>
  <c r="DN528" i="1" s="1"/>
  <c r="DK529" i="1"/>
  <c r="DL529" i="1" s="1"/>
  <c r="DN529" i="1" s="1"/>
  <c r="DK530" i="1"/>
  <c r="DL530" i="1" s="1"/>
  <c r="DN530" i="1" s="1"/>
  <c r="DK531" i="1"/>
  <c r="DL531" i="1" s="1"/>
  <c r="DN531" i="1" s="1"/>
  <c r="DK532" i="1"/>
  <c r="DL532" i="1" s="1"/>
  <c r="DN532" i="1" s="1"/>
  <c r="DK533" i="1"/>
  <c r="DL533" i="1" s="1"/>
  <c r="DN533" i="1" s="1"/>
  <c r="DK534" i="1"/>
  <c r="DL534" i="1" s="1"/>
  <c r="DN534" i="1" s="1"/>
  <c r="DK535" i="1"/>
  <c r="DL535" i="1" s="1"/>
  <c r="DN535" i="1" s="1"/>
  <c r="DK536" i="1"/>
  <c r="DL536" i="1" s="1"/>
  <c r="DN536" i="1" s="1"/>
  <c r="DK537" i="1"/>
  <c r="DL537" i="1" s="1"/>
  <c r="DN537" i="1" s="1"/>
  <c r="DK538" i="1"/>
  <c r="DL538" i="1" s="1"/>
  <c r="DN538" i="1" s="1"/>
  <c r="DK539" i="1"/>
  <c r="DL539" i="1" s="1"/>
  <c r="DN539" i="1" s="1"/>
  <c r="DK540" i="1"/>
  <c r="DL540" i="1" s="1"/>
  <c r="DN540" i="1" s="1"/>
  <c r="DK541" i="1"/>
  <c r="DL541" i="1" s="1"/>
  <c r="DN541" i="1" s="1"/>
  <c r="DK542" i="1"/>
  <c r="DL542" i="1" s="1"/>
  <c r="DN542" i="1" s="1"/>
  <c r="DK543" i="1"/>
  <c r="DL543" i="1" s="1"/>
  <c r="DN543" i="1" s="1"/>
  <c r="DK544" i="1"/>
  <c r="DL544" i="1" s="1"/>
  <c r="DN544" i="1" s="1"/>
  <c r="DK545" i="1"/>
  <c r="DL545" i="1" s="1"/>
  <c r="DN545" i="1" s="1"/>
  <c r="DK546" i="1"/>
  <c r="DL546" i="1" s="1"/>
  <c r="DN546" i="1" s="1"/>
  <c r="DK547" i="1"/>
  <c r="DL547" i="1" s="1"/>
  <c r="DN547" i="1" s="1"/>
  <c r="DK548" i="1"/>
  <c r="DL548" i="1" s="1"/>
  <c r="DN548" i="1" s="1"/>
  <c r="DK549" i="1"/>
  <c r="DL549" i="1" s="1"/>
  <c r="DN549" i="1" s="1"/>
  <c r="DK550" i="1"/>
  <c r="DL550" i="1" s="1"/>
  <c r="DN550" i="1" s="1"/>
  <c r="DK551" i="1"/>
  <c r="DL551" i="1" s="1"/>
  <c r="DN551" i="1" s="1"/>
  <c r="DK552" i="1"/>
  <c r="DL552" i="1" s="1"/>
  <c r="DN552" i="1" s="1"/>
  <c r="DK553" i="1"/>
  <c r="DL553" i="1" s="1"/>
  <c r="DN553" i="1" s="1"/>
  <c r="DK554" i="1"/>
  <c r="DL554" i="1" s="1"/>
  <c r="DN554" i="1" s="1"/>
  <c r="DK555" i="1"/>
  <c r="DL555" i="1" s="1"/>
  <c r="DN555" i="1" s="1"/>
  <c r="DK556" i="1"/>
  <c r="DL556" i="1" s="1"/>
  <c r="DN556" i="1" s="1"/>
  <c r="DK557" i="1"/>
  <c r="DL557" i="1" s="1"/>
  <c r="DN557" i="1" s="1"/>
  <c r="DK558" i="1"/>
  <c r="DL558" i="1" s="1"/>
  <c r="DN558" i="1" s="1"/>
  <c r="DK559" i="1"/>
  <c r="DL559" i="1" s="1"/>
  <c r="DN559" i="1" s="1"/>
  <c r="DK560" i="1"/>
  <c r="DL560" i="1" s="1"/>
  <c r="DN560" i="1" s="1"/>
  <c r="DK561" i="1"/>
  <c r="DL561" i="1" s="1"/>
  <c r="DN561" i="1" s="1"/>
  <c r="DK562" i="1"/>
  <c r="DL562" i="1" s="1"/>
  <c r="DN562" i="1" s="1"/>
  <c r="DK563" i="1"/>
  <c r="DL563" i="1" s="1"/>
  <c r="DN563" i="1" s="1"/>
  <c r="DK564" i="1"/>
  <c r="DL564" i="1" s="1"/>
  <c r="DN564" i="1" s="1"/>
  <c r="DK565" i="1"/>
  <c r="DL565" i="1" s="1"/>
  <c r="DN565" i="1" s="1"/>
  <c r="DK566" i="1"/>
  <c r="DL566" i="1" s="1"/>
  <c r="DN566" i="1" s="1"/>
  <c r="DK567" i="1"/>
  <c r="DL567" i="1" s="1"/>
  <c r="DN567" i="1" s="1"/>
  <c r="DK568" i="1"/>
  <c r="DL568" i="1" s="1"/>
  <c r="DN568" i="1" s="1"/>
  <c r="DK569" i="1"/>
  <c r="DL569" i="1" s="1"/>
  <c r="DN569" i="1" s="1"/>
  <c r="DK570" i="1"/>
  <c r="DL570" i="1" s="1"/>
  <c r="DN570" i="1" s="1"/>
  <c r="DK571" i="1"/>
  <c r="DL571" i="1" s="1"/>
  <c r="DN571" i="1" s="1"/>
  <c r="DK572" i="1"/>
  <c r="DL572" i="1" s="1"/>
  <c r="DN572" i="1" s="1"/>
  <c r="DK573" i="1"/>
  <c r="DL573" i="1" s="1"/>
  <c r="DN573" i="1" s="1"/>
  <c r="DK574" i="1"/>
  <c r="DL574" i="1" s="1"/>
  <c r="DN574" i="1" s="1"/>
  <c r="DK575" i="1"/>
  <c r="DL575" i="1" s="1"/>
  <c r="DN575" i="1" s="1"/>
  <c r="DK576" i="1"/>
  <c r="DL576" i="1" s="1"/>
  <c r="DN576" i="1" s="1"/>
  <c r="DK577" i="1"/>
  <c r="DL577" i="1" s="1"/>
  <c r="DN577" i="1" s="1"/>
  <c r="DK578" i="1"/>
  <c r="DL578" i="1" s="1"/>
  <c r="DN578" i="1" s="1"/>
  <c r="DK579" i="1"/>
  <c r="DL579" i="1" s="1"/>
  <c r="DN579" i="1" s="1"/>
  <c r="DK580" i="1"/>
  <c r="DL580" i="1" s="1"/>
  <c r="DN580" i="1" s="1"/>
  <c r="DK581" i="1"/>
  <c r="DL581" i="1" s="1"/>
  <c r="DN581" i="1" s="1"/>
  <c r="DK582" i="1"/>
  <c r="DL582" i="1" s="1"/>
  <c r="DN582" i="1" s="1"/>
  <c r="DK583" i="1"/>
  <c r="DL583" i="1" s="1"/>
  <c r="DN583" i="1" s="1"/>
  <c r="DK584" i="1"/>
  <c r="DL584" i="1" s="1"/>
  <c r="DN584" i="1" s="1"/>
  <c r="DK585" i="1"/>
  <c r="DL585" i="1" s="1"/>
  <c r="DN585" i="1" s="1"/>
  <c r="DK586" i="1"/>
  <c r="DL586" i="1" s="1"/>
  <c r="DN586" i="1" s="1"/>
  <c r="DK587" i="1"/>
  <c r="DL587" i="1" s="1"/>
  <c r="DN587" i="1" s="1"/>
  <c r="DK588" i="1"/>
  <c r="DL588" i="1" s="1"/>
  <c r="DN588" i="1" s="1"/>
  <c r="DK589" i="1"/>
  <c r="DL589" i="1" s="1"/>
  <c r="DN589" i="1" s="1"/>
  <c r="DK590" i="1"/>
  <c r="DL590" i="1" s="1"/>
  <c r="DN590" i="1" s="1"/>
  <c r="DK591" i="1"/>
  <c r="DL591" i="1" s="1"/>
  <c r="DN591" i="1" s="1"/>
  <c r="DK592" i="1"/>
  <c r="DL592" i="1" s="1"/>
  <c r="DN592" i="1" s="1"/>
  <c r="DK593" i="1"/>
  <c r="DL593" i="1" s="1"/>
  <c r="DN593" i="1" s="1"/>
  <c r="DK594" i="1"/>
  <c r="DL594" i="1" s="1"/>
  <c r="DN594" i="1" s="1"/>
  <c r="DK595" i="1"/>
  <c r="DL595" i="1" s="1"/>
  <c r="DN595" i="1" s="1"/>
  <c r="DK596" i="1"/>
  <c r="DL596" i="1" s="1"/>
  <c r="DN596" i="1" s="1"/>
  <c r="DK597" i="1"/>
  <c r="DL597" i="1" s="1"/>
  <c r="DN597" i="1" s="1"/>
  <c r="DK598" i="1"/>
  <c r="DL598" i="1" s="1"/>
  <c r="DN598" i="1" s="1"/>
  <c r="DK599" i="1"/>
  <c r="DL599" i="1" s="1"/>
  <c r="DN599" i="1" s="1"/>
  <c r="DK600" i="1"/>
  <c r="DL600" i="1" s="1"/>
  <c r="DN600" i="1" s="1"/>
  <c r="DK601" i="1"/>
  <c r="DL601" i="1" s="1"/>
  <c r="DN601" i="1" s="1"/>
  <c r="DK602" i="1"/>
  <c r="DL602" i="1" s="1"/>
  <c r="DN602" i="1" s="1"/>
  <c r="DK603" i="1"/>
  <c r="DL603" i="1" s="1"/>
  <c r="DN603" i="1" s="1"/>
  <c r="DK604" i="1"/>
  <c r="DL604" i="1" s="1"/>
  <c r="DN604" i="1" s="1"/>
  <c r="DK605" i="1"/>
  <c r="DL605" i="1" s="1"/>
  <c r="DN605" i="1" s="1"/>
  <c r="DK606" i="1"/>
  <c r="DL606" i="1" s="1"/>
  <c r="DN606" i="1" s="1"/>
  <c r="DK607" i="1"/>
  <c r="DL607" i="1" s="1"/>
  <c r="DN607" i="1" s="1"/>
  <c r="DK608" i="1"/>
  <c r="DL608" i="1" s="1"/>
  <c r="DN608" i="1" s="1"/>
  <c r="DK609" i="1"/>
  <c r="DL609" i="1" s="1"/>
  <c r="DN609" i="1" s="1"/>
  <c r="DK610" i="1"/>
  <c r="DL610" i="1" s="1"/>
  <c r="DN610" i="1" s="1"/>
  <c r="DK611" i="1"/>
  <c r="DL611" i="1" s="1"/>
  <c r="DN611" i="1" s="1"/>
  <c r="DK612" i="1"/>
  <c r="DL612" i="1" s="1"/>
  <c r="DN612" i="1" s="1"/>
  <c r="DK613" i="1"/>
  <c r="DL613" i="1" s="1"/>
  <c r="DN613" i="1" s="1"/>
  <c r="DK614" i="1"/>
  <c r="DL614" i="1" s="1"/>
  <c r="DN614" i="1" s="1"/>
  <c r="DK615" i="1"/>
  <c r="DL615" i="1" s="1"/>
  <c r="DN615" i="1" s="1"/>
  <c r="DK616" i="1"/>
  <c r="DL616" i="1" s="1"/>
  <c r="DN616" i="1" s="1"/>
  <c r="DK617" i="1"/>
  <c r="DL617" i="1" s="1"/>
  <c r="DN617" i="1" s="1"/>
  <c r="DK618" i="1"/>
  <c r="DL618" i="1" s="1"/>
  <c r="DN618" i="1" s="1"/>
  <c r="DK619" i="1"/>
  <c r="DL619" i="1" s="1"/>
  <c r="DN619" i="1" s="1"/>
  <c r="DK620" i="1"/>
  <c r="DL620" i="1" s="1"/>
  <c r="DN620" i="1" s="1"/>
  <c r="DK621" i="1"/>
  <c r="DL621" i="1" s="1"/>
  <c r="DN621" i="1" s="1"/>
  <c r="DK622" i="1"/>
  <c r="DL622" i="1" s="1"/>
  <c r="DN622" i="1" s="1"/>
  <c r="DK623" i="1"/>
  <c r="DL623" i="1" s="1"/>
  <c r="DN623" i="1" s="1"/>
  <c r="DK624" i="1"/>
  <c r="DL624" i="1" s="1"/>
  <c r="DN624" i="1" s="1"/>
  <c r="DK625" i="1"/>
  <c r="DL625" i="1" s="1"/>
  <c r="DN625" i="1" s="1"/>
  <c r="DK626" i="1"/>
  <c r="DL626" i="1" s="1"/>
  <c r="DN626" i="1" s="1"/>
  <c r="DK627" i="1"/>
  <c r="DL627" i="1" s="1"/>
  <c r="DN627" i="1" s="1"/>
  <c r="DK628" i="1"/>
  <c r="DL628" i="1" s="1"/>
  <c r="DN628" i="1" s="1"/>
  <c r="DK629" i="1"/>
  <c r="DL629" i="1" s="1"/>
  <c r="DN629" i="1" s="1"/>
  <c r="DK630" i="1"/>
  <c r="DL630" i="1" s="1"/>
  <c r="DN630" i="1" s="1"/>
  <c r="DK631" i="1"/>
  <c r="DL631" i="1" s="1"/>
  <c r="DN631" i="1" s="1"/>
  <c r="DK632" i="1"/>
  <c r="DL632" i="1" s="1"/>
  <c r="DN632" i="1" s="1"/>
  <c r="DK633" i="1"/>
  <c r="DL633" i="1" s="1"/>
  <c r="DN633" i="1" s="1"/>
  <c r="DK634" i="1"/>
  <c r="DL634" i="1" s="1"/>
  <c r="DN634" i="1" s="1"/>
  <c r="DK635" i="1"/>
  <c r="DL635" i="1" s="1"/>
  <c r="DN635" i="1" s="1"/>
  <c r="DK636" i="1"/>
  <c r="DL636" i="1" s="1"/>
  <c r="DN636" i="1" s="1"/>
  <c r="DK637" i="1"/>
  <c r="DL637" i="1" s="1"/>
  <c r="DN637" i="1" s="1"/>
  <c r="DK638" i="1"/>
  <c r="DL638" i="1" s="1"/>
  <c r="DN638" i="1" s="1"/>
  <c r="DK639" i="1"/>
  <c r="DL639" i="1" s="1"/>
  <c r="DN639" i="1" s="1"/>
  <c r="DK640" i="1"/>
  <c r="DL640" i="1" s="1"/>
  <c r="DN640" i="1" s="1"/>
  <c r="DK641" i="1"/>
  <c r="DL641" i="1" s="1"/>
  <c r="DN641" i="1" s="1"/>
  <c r="DK642" i="1"/>
  <c r="DL642" i="1" s="1"/>
  <c r="DN642" i="1" s="1"/>
  <c r="DK643" i="1"/>
  <c r="DL643" i="1" s="1"/>
  <c r="DN643" i="1" s="1"/>
  <c r="DK644" i="1"/>
  <c r="DL644" i="1" s="1"/>
  <c r="DN644" i="1" s="1"/>
  <c r="DK645" i="1"/>
  <c r="DL645" i="1" s="1"/>
  <c r="DN645" i="1" s="1"/>
  <c r="DK646" i="1"/>
  <c r="DL646" i="1" s="1"/>
  <c r="DN646" i="1" s="1"/>
  <c r="DK647" i="1"/>
  <c r="DL647" i="1" s="1"/>
  <c r="DN647" i="1" s="1"/>
  <c r="DK648" i="1"/>
  <c r="DL648" i="1" s="1"/>
  <c r="DN648" i="1" s="1"/>
  <c r="DK649" i="1"/>
  <c r="DL649" i="1" s="1"/>
  <c r="DN649" i="1" s="1"/>
  <c r="DK650" i="1"/>
  <c r="DL650" i="1" s="1"/>
  <c r="DN650" i="1" s="1"/>
  <c r="DK651" i="1"/>
  <c r="DL651" i="1" s="1"/>
  <c r="DN651" i="1" s="1"/>
  <c r="DK652" i="1"/>
  <c r="DL652" i="1" s="1"/>
  <c r="DN652" i="1" s="1"/>
  <c r="DK653" i="1"/>
  <c r="DL653" i="1" s="1"/>
  <c r="DN653" i="1" s="1"/>
  <c r="DK654" i="1"/>
  <c r="DL654" i="1" s="1"/>
  <c r="DN654" i="1" s="1"/>
  <c r="DK655" i="1"/>
  <c r="DL655" i="1" s="1"/>
  <c r="DN655" i="1" s="1"/>
  <c r="DK656" i="1"/>
  <c r="DL656" i="1" s="1"/>
  <c r="DN656" i="1" s="1"/>
  <c r="DK657" i="1"/>
  <c r="DL657" i="1" s="1"/>
  <c r="DN657" i="1" s="1"/>
  <c r="DK658" i="1"/>
  <c r="DL658" i="1" s="1"/>
  <c r="DN658" i="1" s="1"/>
  <c r="DK659" i="1"/>
  <c r="DL659" i="1" s="1"/>
  <c r="DN659" i="1" s="1"/>
  <c r="DK660" i="1"/>
  <c r="DL660" i="1" s="1"/>
  <c r="DN660" i="1" s="1"/>
  <c r="DK661" i="1"/>
  <c r="DL661" i="1" s="1"/>
  <c r="DN661" i="1" s="1"/>
  <c r="DK662" i="1"/>
  <c r="DL662" i="1" s="1"/>
  <c r="DN662" i="1" s="1"/>
  <c r="DK663" i="1"/>
  <c r="DL663" i="1" s="1"/>
  <c r="DN663" i="1" s="1"/>
  <c r="DK664" i="1"/>
  <c r="DL664" i="1" s="1"/>
  <c r="DN664" i="1" s="1"/>
  <c r="DK665" i="1"/>
  <c r="DL665" i="1" s="1"/>
  <c r="DN665" i="1" s="1"/>
  <c r="DK666" i="1"/>
  <c r="DL666" i="1" s="1"/>
  <c r="DN666" i="1" s="1"/>
  <c r="DK667" i="1"/>
  <c r="DL667" i="1" s="1"/>
  <c r="DN667" i="1" s="1"/>
  <c r="DK668" i="1"/>
  <c r="DL668" i="1" s="1"/>
  <c r="DN668" i="1" s="1"/>
  <c r="DK669" i="1"/>
  <c r="DL669" i="1" s="1"/>
  <c r="DN669" i="1" s="1"/>
  <c r="DK670" i="1"/>
  <c r="DL670" i="1" s="1"/>
  <c r="DN670" i="1" s="1"/>
  <c r="DK671" i="1"/>
  <c r="DL671" i="1" s="1"/>
  <c r="DN671" i="1" s="1"/>
  <c r="DK672" i="1"/>
  <c r="DL672" i="1" s="1"/>
  <c r="DN672" i="1" s="1"/>
  <c r="DK673" i="1"/>
  <c r="DL673" i="1" s="1"/>
  <c r="DN673" i="1" s="1"/>
  <c r="DK674" i="1"/>
  <c r="DL674" i="1" s="1"/>
  <c r="DN674" i="1" s="1"/>
  <c r="DK675" i="1"/>
  <c r="DL675" i="1" s="1"/>
  <c r="DN675" i="1" s="1"/>
  <c r="DK676" i="1"/>
  <c r="DL676" i="1" s="1"/>
  <c r="DN676" i="1" s="1"/>
  <c r="DK677" i="1"/>
  <c r="DL677" i="1" s="1"/>
  <c r="DN677" i="1" s="1"/>
  <c r="DK678" i="1"/>
  <c r="DL678" i="1" s="1"/>
  <c r="DN678" i="1" s="1"/>
  <c r="DK679" i="1"/>
  <c r="DL679" i="1" s="1"/>
  <c r="DN679" i="1" s="1"/>
  <c r="DK680" i="1"/>
  <c r="DL680" i="1" s="1"/>
  <c r="DN680" i="1" s="1"/>
  <c r="DK681" i="1"/>
  <c r="DL681" i="1" s="1"/>
  <c r="DN681" i="1" s="1"/>
  <c r="DK682" i="1"/>
  <c r="DL682" i="1" s="1"/>
  <c r="DN682" i="1" s="1"/>
  <c r="DK683" i="1"/>
  <c r="DL683" i="1" s="1"/>
  <c r="DN683" i="1" s="1"/>
  <c r="DK684" i="1"/>
  <c r="DL684" i="1" s="1"/>
  <c r="DN684" i="1" s="1"/>
  <c r="DK685" i="1"/>
  <c r="DL685" i="1" s="1"/>
  <c r="DN685" i="1" s="1"/>
  <c r="DK686" i="1"/>
  <c r="DL686" i="1" s="1"/>
  <c r="DN686" i="1" s="1"/>
  <c r="DK687" i="1"/>
  <c r="DL687" i="1" s="1"/>
  <c r="DN687" i="1" s="1"/>
  <c r="DK688" i="1"/>
  <c r="DL688" i="1" s="1"/>
  <c r="DN688" i="1" s="1"/>
  <c r="DK689" i="1"/>
  <c r="DL689" i="1" s="1"/>
  <c r="DN689" i="1" s="1"/>
  <c r="DK690" i="1"/>
  <c r="DL690" i="1" s="1"/>
  <c r="DN690" i="1" s="1"/>
  <c r="DK691" i="1"/>
  <c r="DL691" i="1" s="1"/>
  <c r="DN691" i="1" s="1"/>
  <c r="DK692" i="1"/>
  <c r="DL692" i="1" s="1"/>
  <c r="DN692" i="1" s="1"/>
  <c r="DK693" i="1"/>
  <c r="DL693" i="1" s="1"/>
  <c r="DN693" i="1" s="1"/>
  <c r="DK694" i="1"/>
  <c r="DL694" i="1" s="1"/>
  <c r="DN694" i="1" s="1"/>
  <c r="DK695" i="1"/>
  <c r="DL695" i="1" s="1"/>
  <c r="DN695" i="1" s="1"/>
  <c r="DK696" i="1"/>
  <c r="DL696" i="1" s="1"/>
  <c r="DN696" i="1" s="1"/>
  <c r="DK697" i="1"/>
  <c r="DL697" i="1" s="1"/>
  <c r="DN697" i="1" s="1"/>
  <c r="DK698" i="1"/>
  <c r="DL698" i="1" s="1"/>
  <c r="DN698" i="1" s="1"/>
  <c r="DK699" i="1"/>
  <c r="DL699" i="1" s="1"/>
  <c r="DN699" i="1" s="1"/>
  <c r="DK700" i="1"/>
  <c r="DL700" i="1" s="1"/>
  <c r="DN700" i="1" s="1"/>
  <c r="DK701" i="1"/>
  <c r="DL701" i="1" s="1"/>
  <c r="DN701" i="1" s="1"/>
  <c r="DK702" i="1"/>
  <c r="DL702" i="1" s="1"/>
  <c r="DN702" i="1" s="1"/>
  <c r="DK703" i="1"/>
  <c r="DL703" i="1" s="1"/>
  <c r="DN703" i="1" s="1"/>
  <c r="DK704" i="1"/>
  <c r="DL704" i="1" s="1"/>
  <c r="DN704" i="1" s="1"/>
  <c r="DK705" i="1"/>
  <c r="DL705" i="1" s="1"/>
  <c r="DN705" i="1" s="1"/>
  <c r="DK706" i="1"/>
  <c r="DL706" i="1" s="1"/>
  <c r="DN706" i="1" s="1"/>
  <c r="DK707" i="1"/>
  <c r="DL707" i="1" s="1"/>
  <c r="DN707" i="1" s="1"/>
  <c r="DK708" i="1"/>
  <c r="DL708" i="1" s="1"/>
  <c r="DN708" i="1" s="1"/>
  <c r="DK709" i="1"/>
  <c r="DL709" i="1" s="1"/>
  <c r="DN709" i="1" s="1"/>
  <c r="DK710" i="1"/>
  <c r="DL710" i="1" s="1"/>
  <c r="DN710" i="1" s="1"/>
  <c r="DK711" i="1"/>
  <c r="DL711" i="1" s="1"/>
  <c r="DN711" i="1" s="1"/>
  <c r="DK712" i="1"/>
  <c r="DL712" i="1" s="1"/>
  <c r="DN712" i="1" s="1"/>
  <c r="DK713" i="1"/>
  <c r="DL713" i="1" s="1"/>
  <c r="DN713" i="1" s="1"/>
  <c r="DK714" i="1"/>
  <c r="DL714" i="1" s="1"/>
  <c r="DN714" i="1" s="1"/>
  <c r="DK715" i="1"/>
  <c r="DL715" i="1" s="1"/>
  <c r="DN715" i="1" s="1"/>
  <c r="DK716" i="1"/>
  <c r="DL716" i="1" s="1"/>
  <c r="DN716" i="1" s="1"/>
  <c r="DK717" i="1"/>
  <c r="DL717" i="1" s="1"/>
  <c r="DN717" i="1" s="1"/>
  <c r="DK718" i="1"/>
  <c r="DL718" i="1" s="1"/>
  <c r="DN718" i="1" s="1"/>
  <c r="DK719" i="1"/>
  <c r="DL719" i="1" s="1"/>
  <c r="DN719" i="1" s="1"/>
  <c r="DK720" i="1"/>
  <c r="DL720" i="1" s="1"/>
  <c r="DN720" i="1" s="1"/>
  <c r="DK721" i="1"/>
  <c r="DL721" i="1" s="1"/>
  <c r="DN721" i="1" s="1"/>
  <c r="DK722" i="1"/>
  <c r="DL722" i="1" s="1"/>
  <c r="DN722" i="1" s="1"/>
  <c r="DK723" i="1"/>
  <c r="DL723" i="1" s="1"/>
  <c r="DN723" i="1" s="1"/>
  <c r="DK724" i="1"/>
  <c r="DL724" i="1" s="1"/>
  <c r="DN724" i="1" s="1"/>
  <c r="DK725" i="1"/>
  <c r="DL725" i="1" s="1"/>
  <c r="DN725" i="1" s="1"/>
  <c r="DK726" i="1"/>
  <c r="DL726" i="1" s="1"/>
  <c r="DN726" i="1" s="1"/>
  <c r="DK727" i="1"/>
  <c r="DL727" i="1" s="1"/>
  <c r="DN727" i="1" s="1"/>
  <c r="DK728" i="1"/>
  <c r="DL728" i="1" s="1"/>
  <c r="DN728" i="1" s="1"/>
  <c r="DK729" i="1"/>
  <c r="DL729" i="1" s="1"/>
  <c r="DN729" i="1" s="1"/>
  <c r="DK730" i="1"/>
  <c r="DL730" i="1" s="1"/>
  <c r="DN730" i="1" s="1"/>
  <c r="DK731" i="1"/>
  <c r="DL731" i="1" s="1"/>
  <c r="DN731" i="1" s="1"/>
  <c r="DK732" i="1"/>
  <c r="DL732" i="1" s="1"/>
  <c r="DN732" i="1" s="1"/>
  <c r="DK733" i="1"/>
  <c r="DL733" i="1" s="1"/>
  <c r="DN733" i="1" s="1"/>
  <c r="DK734" i="1"/>
  <c r="DL734" i="1" s="1"/>
  <c r="DN734" i="1" s="1"/>
  <c r="DK735" i="1"/>
  <c r="DL735" i="1" s="1"/>
  <c r="DN735" i="1" s="1"/>
  <c r="DK736" i="1"/>
  <c r="DL736" i="1" s="1"/>
  <c r="DN736" i="1" s="1"/>
  <c r="DK737" i="1"/>
  <c r="DL737" i="1" s="1"/>
  <c r="DN737" i="1" s="1"/>
  <c r="DK738" i="1"/>
  <c r="DL738" i="1" s="1"/>
  <c r="DN738" i="1" s="1"/>
  <c r="DK739" i="1"/>
  <c r="DL739" i="1" s="1"/>
  <c r="DN739" i="1" s="1"/>
  <c r="DK740" i="1"/>
  <c r="DL740" i="1" s="1"/>
  <c r="DN740" i="1" s="1"/>
  <c r="DK741" i="1"/>
  <c r="DL741" i="1" s="1"/>
  <c r="DN741" i="1" s="1"/>
  <c r="DK742" i="1"/>
  <c r="DL742" i="1" s="1"/>
  <c r="DN742" i="1" s="1"/>
  <c r="DK743" i="1"/>
  <c r="DL743" i="1" s="1"/>
  <c r="DN743" i="1" s="1"/>
  <c r="DK744" i="1"/>
  <c r="DL744" i="1" s="1"/>
  <c r="DN744" i="1" s="1"/>
  <c r="DK745" i="1"/>
  <c r="DL745" i="1" s="1"/>
  <c r="DN745" i="1" s="1"/>
  <c r="DK746" i="1"/>
  <c r="DL746" i="1" s="1"/>
  <c r="DN746" i="1" s="1"/>
  <c r="DK747" i="1"/>
  <c r="DL747" i="1" s="1"/>
  <c r="DN747" i="1" s="1"/>
  <c r="DK748" i="1"/>
  <c r="DL748" i="1" s="1"/>
  <c r="DN748" i="1" s="1"/>
  <c r="DK749" i="1"/>
  <c r="DL749" i="1" s="1"/>
  <c r="DN749" i="1" s="1"/>
  <c r="DK750" i="1"/>
  <c r="DL750" i="1" s="1"/>
  <c r="DN750" i="1" s="1"/>
  <c r="DK751" i="1"/>
  <c r="DL751" i="1" s="1"/>
  <c r="DN751" i="1" s="1"/>
  <c r="DK752" i="1"/>
  <c r="DL752" i="1" s="1"/>
  <c r="DN752" i="1" s="1"/>
  <c r="DK753" i="1"/>
  <c r="DL753" i="1" s="1"/>
  <c r="DN753" i="1" s="1"/>
  <c r="DK754" i="1"/>
  <c r="DL754" i="1" s="1"/>
  <c r="DN754" i="1" s="1"/>
  <c r="DK755" i="1"/>
  <c r="DL755" i="1" s="1"/>
  <c r="DN755" i="1" s="1"/>
  <c r="DK756" i="1"/>
  <c r="DL756" i="1" s="1"/>
  <c r="DN756" i="1" s="1"/>
  <c r="DK757" i="1"/>
  <c r="DL757" i="1" s="1"/>
  <c r="DN757" i="1" s="1"/>
  <c r="DK758" i="1"/>
  <c r="DL758" i="1" s="1"/>
  <c r="DN758" i="1" s="1"/>
  <c r="DK759" i="1"/>
  <c r="DL759" i="1" s="1"/>
  <c r="DN759" i="1" s="1"/>
  <c r="DK760" i="1"/>
  <c r="DL760" i="1" s="1"/>
  <c r="DN760" i="1" s="1"/>
  <c r="DK761" i="1"/>
  <c r="DL761" i="1" s="1"/>
  <c r="DN761" i="1" s="1"/>
  <c r="DK762" i="1"/>
  <c r="DL762" i="1" s="1"/>
  <c r="DN762" i="1" s="1"/>
  <c r="DK763" i="1"/>
  <c r="DL763" i="1" s="1"/>
  <c r="DN763" i="1" s="1"/>
  <c r="DK764" i="1"/>
  <c r="DL764" i="1" s="1"/>
  <c r="DN764" i="1" s="1"/>
  <c r="DK765" i="1"/>
  <c r="DL765" i="1" s="1"/>
  <c r="DN765" i="1" s="1"/>
  <c r="DK766" i="1"/>
  <c r="DL766" i="1" s="1"/>
  <c r="DN766" i="1" s="1"/>
  <c r="DK767" i="1"/>
  <c r="DL767" i="1" s="1"/>
  <c r="DN767" i="1" s="1"/>
  <c r="DK768" i="1"/>
  <c r="DL768" i="1" s="1"/>
  <c r="DN768" i="1" s="1"/>
  <c r="DK769" i="1"/>
  <c r="DL769" i="1" s="1"/>
  <c r="DN769" i="1" s="1"/>
  <c r="DK770" i="1"/>
  <c r="DL770" i="1" s="1"/>
  <c r="DN770" i="1" s="1"/>
  <c r="DK771" i="1"/>
  <c r="DL771" i="1" s="1"/>
  <c r="DN771" i="1" s="1"/>
  <c r="DK772" i="1"/>
  <c r="DL772" i="1" s="1"/>
  <c r="DN772" i="1" s="1"/>
  <c r="DK773" i="1"/>
  <c r="DL773" i="1" s="1"/>
  <c r="DN773" i="1" s="1"/>
  <c r="DK774" i="1"/>
  <c r="DL774" i="1" s="1"/>
  <c r="DN774" i="1" s="1"/>
  <c r="DK775" i="1"/>
  <c r="DL775" i="1" s="1"/>
  <c r="DN775" i="1" s="1"/>
  <c r="DK776" i="1"/>
  <c r="DL776" i="1" s="1"/>
  <c r="DN776" i="1" s="1"/>
  <c r="DK777" i="1"/>
  <c r="DL777" i="1" s="1"/>
  <c r="DN777" i="1" s="1"/>
  <c r="DK778" i="1"/>
  <c r="DL778" i="1" s="1"/>
  <c r="DN778" i="1" s="1"/>
  <c r="DK779" i="1"/>
  <c r="DL779" i="1" s="1"/>
  <c r="DN779" i="1" s="1"/>
  <c r="DK780" i="1"/>
  <c r="DL780" i="1" s="1"/>
  <c r="DN780" i="1" s="1"/>
  <c r="DK781" i="1"/>
  <c r="DL781" i="1" s="1"/>
  <c r="DN781" i="1" s="1"/>
  <c r="DK782" i="1"/>
  <c r="DL782" i="1" s="1"/>
  <c r="DN782" i="1" s="1"/>
  <c r="DK783" i="1"/>
  <c r="DL783" i="1" s="1"/>
  <c r="DN783" i="1" s="1"/>
  <c r="DK784" i="1"/>
  <c r="DL784" i="1" s="1"/>
  <c r="DN784" i="1" s="1"/>
  <c r="DK785" i="1"/>
  <c r="DL785" i="1" s="1"/>
  <c r="DN785" i="1" s="1"/>
  <c r="DK786" i="1"/>
  <c r="DL786" i="1" s="1"/>
  <c r="DN786" i="1" s="1"/>
  <c r="DK787" i="1"/>
  <c r="DL787" i="1" s="1"/>
  <c r="DN787" i="1" s="1"/>
  <c r="DK788" i="1"/>
  <c r="DL788" i="1" s="1"/>
  <c r="DN788" i="1" s="1"/>
  <c r="DK789" i="1"/>
  <c r="DL789" i="1" s="1"/>
  <c r="DN789" i="1" s="1"/>
  <c r="DK790" i="1"/>
  <c r="DL790" i="1" s="1"/>
  <c r="DN790" i="1" s="1"/>
  <c r="DK791" i="1"/>
  <c r="DL791" i="1" s="1"/>
  <c r="DN791" i="1" s="1"/>
  <c r="DK792" i="1"/>
  <c r="DL792" i="1" s="1"/>
  <c r="DN792" i="1" s="1"/>
  <c r="DK793" i="1"/>
  <c r="DL793" i="1" s="1"/>
  <c r="DN793" i="1" s="1"/>
  <c r="DK794" i="1"/>
  <c r="DL794" i="1" s="1"/>
  <c r="DN794" i="1" s="1"/>
  <c r="DK795" i="1"/>
  <c r="DL795" i="1" s="1"/>
  <c r="DN795" i="1" s="1"/>
  <c r="DK796" i="1"/>
  <c r="DL796" i="1" s="1"/>
  <c r="DN796" i="1" s="1"/>
  <c r="DK797" i="1"/>
  <c r="DL797" i="1" s="1"/>
  <c r="DN797" i="1" s="1"/>
  <c r="DK798" i="1"/>
  <c r="DL798" i="1" s="1"/>
  <c r="DN798" i="1" s="1"/>
  <c r="DK799" i="1"/>
  <c r="DL799" i="1" s="1"/>
  <c r="DN799" i="1" s="1"/>
  <c r="DK800" i="1"/>
  <c r="DL800" i="1" s="1"/>
  <c r="DN800" i="1" s="1"/>
  <c r="DK801" i="1"/>
  <c r="DL801" i="1" s="1"/>
  <c r="DN801" i="1" s="1"/>
  <c r="DK802" i="1"/>
  <c r="DL802" i="1" s="1"/>
  <c r="DN802" i="1" s="1"/>
  <c r="DK803" i="1"/>
  <c r="DL803" i="1" s="1"/>
  <c r="DN803" i="1" s="1"/>
  <c r="DK804" i="1"/>
  <c r="DL804" i="1" s="1"/>
  <c r="DN804" i="1" s="1"/>
  <c r="DK805" i="1"/>
  <c r="DL805" i="1" s="1"/>
  <c r="DN805" i="1" s="1"/>
  <c r="DK806" i="1"/>
  <c r="DL806" i="1" s="1"/>
  <c r="DN806" i="1" s="1"/>
  <c r="DK807" i="1"/>
  <c r="DL807" i="1" s="1"/>
  <c r="DN807" i="1" s="1"/>
  <c r="DK808" i="1"/>
  <c r="DL808" i="1" s="1"/>
  <c r="DN808" i="1" s="1"/>
  <c r="DK809" i="1"/>
  <c r="DL809" i="1" s="1"/>
  <c r="DN809" i="1" s="1"/>
  <c r="DK810" i="1"/>
  <c r="DL810" i="1" s="1"/>
  <c r="DN810" i="1" s="1"/>
  <c r="DK811" i="1"/>
  <c r="DL811" i="1" s="1"/>
  <c r="DN811" i="1" s="1"/>
  <c r="DK812" i="1"/>
  <c r="DL812" i="1" s="1"/>
  <c r="DN812" i="1" s="1"/>
  <c r="DK813" i="1"/>
  <c r="DL813" i="1" s="1"/>
  <c r="DN813" i="1" s="1"/>
  <c r="DK814" i="1"/>
  <c r="DL814" i="1" s="1"/>
  <c r="DN814" i="1" s="1"/>
  <c r="DK815" i="1"/>
  <c r="DL815" i="1" s="1"/>
  <c r="DN815" i="1" s="1"/>
  <c r="DK816" i="1"/>
  <c r="DL816" i="1" s="1"/>
  <c r="DN816" i="1" s="1"/>
  <c r="DK817" i="1"/>
  <c r="DL817" i="1" s="1"/>
  <c r="DN817" i="1" s="1"/>
  <c r="DK818" i="1"/>
  <c r="DL818" i="1" s="1"/>
  <c r="DN818" i="1" s="1"/>
  <c r="DK819" i="1"/>
  <c r="DL819" i="1" s="1"/>
  <c r="DN819" i="1" s="1"/>
  <c r="DK820" i="1"/>
  <c r="DL820" i="1" s="1"/>
  <c r="DN820" i="1" s="1"/>
  <c r="DK821" i="1"/>
  <c r="DL821" i="1" s="1"/>
  <c r="DN821" i="1" s="1"/>
  <c r="DK822" i="1"/>
  <c r="DL822" i="1" s="1"/>
  <c r="DN822" i="1" s="1"/>
  <c r="DK823" i="1"/>
  <c r="DL823" i="1" s="1"/>
  <c r="DN823" i="1" s="1"/>
  <c r="DK824" i="1"/>
  <c r="DL824" i="1" s="1"/>
  <c r="DN824" i="1" s="1"/>
  <c r="DK825" i="1"/>
  <c r="DL825" i="1" s="1"/>
  <c r="DN825" i="1" s="1"/>
  <c r="DK826" i="1"/>
  <c r="DL826" i="1" s="1"/>
  <c r="DN826" i="1" s="1"/>
  <c r="DK827" i="1"/>
  <c r="DL827" i="1" s="1"/>
  <c r="DN827" i="1" s="1"/>
  <c r="DK828" i="1"/>
  <c r="DL828" i="1" s="1"/>
  <c r="DN828" i="1" s="1"/>
  <c r="DK829" i="1"/>
  <c r="DL829" i="1" s="1"/>
  <c r="DN829" i="1" s="1"/>
  <c r="DK830" i="1"/>
  <c r="DL830" i="1" s="1"/>
  <c r="DN830" i="1" s="1"/>
  <c r="DK831" i="1"/>
  <c r="DL831" i="1" s="1"/>
  <c r="DN831" i="1" s="1"/>
  <c r="DK832" i="1"/>
  <c r="DL832" i="1" s="1"/>
  <c r="DN832" i="1" s="1"/>
  <c r="DK833" i="1"/>
  <c r="DL833" i="1" s="1"/>
  <c r="DN833" i="1" s="1"/>
  <c r="DK834" i="1"/>
  <c r="DL834" i="1" s="1"/>
  <c r="DN834" i="1" s="1"/>
  <c r="DK835" i="1"/>
  <c r="DL835" i="1" s="1"/>
  <c r="DN835" i="1" s="1"/>
  <c r="DK836" i="1"/>
  <c r="DL836" i="1" s="1"/>
  <c r="DN836" i="1" s="1"/>
  <c r="DK837" i="1"/>
  <c r="DL837" i="1" s="1"/>
  <c r="DN837" i="1" s="1"/>
  <c r="DK838" i="1"/>
  <c r="DL838" i="1" s="1"/>
  <c r="DN838" i="1" s="1"/>
  <c r="DK839" i="1"/>
  <c r="DL839" i="1" s="1"/>
  <c r="DN839" i="1" s="1"/>
  <c r="DK840" i="1"/>
  <c r="DL840" i="1" s="1"/>
  <c r="DN840" i="1" s="1"/>
  <c r="DK841" i="1"/>
  <c r="DL841" i="1" s="1"/>
  <c r="DN841" i="1" s="1"/>
  <c r="DK842" i="1"/>
  <c r="DL842" i="1" s="1"/>
  <c r="DN842" i="1" s="1"/>
  <c r="DK843" i="1"/>
  <c r="DL843" i="1" s="1"/>
  <c r="DN843" i="1" s="1"/>
  <c r="DK844" i="1"/>
  <c r="DL844" i="1" s="1"/>
  <c r="DN844" i="1" s="1"/>
  <c r="DK845" i="1"/>
  <c r="DL845" i="1" s="1"/>
  <c r="DN845" i="1" s="1"/>
  <c r="DK846" i="1"/>
  <c r="DL846" i="1" s="1"/>
  <c r="DN846" i="1" s="1"/>
  <c r="DK847" i="1"/>
  <c r="DL847" i="1" s="1"/>
  <c r="DN847" i="1" s="1"/>
  <c r="DK848" i="1"/>
  <c r="DL848" i="1" s="1"/>
  <c r="DN848" i="1" s="1"/>
  <c r="DK849" i="1"/>
  <c r="DL849" i="1" s="1"/>
  <c r="DN849" i="1" s="1"/>
  <c r="DK850" i="1"/>
  <c r="DL850" i="1" s="1"/>
  <c r="DN850" i="1" s="1"/>
  <c r="DK851" i="1"/>
  <c r="DL851" i="1" s="1"/>
  <c r="DN851" i="1" s="1"/>
  <c r="DK852" i="1"/>
  <c r="DL852" i="1" s="1"/>
  <c r="DN852" i="1" s="1"/>
  <c r="DK853" i="1"/>
  <c r="DL853" i="1" s="1"/>
  <c r="DN853" i="1" s="1"/>
  <c r="DK854" i="1"/>
  <c r="DL854" i="1" s="1"/>
  <c r="DN854" i="1" s="1"/>
  <c r="DK855" i="1"/>
  <c r="DL855" i="1" s="1"/>
  <c r="DN855" i="1" s="1"/>
  <c r="DK856" i="1"/>
  <c r="DL856" i="1" s="1"/>
  <c r="DN856" i="1" s="1"/>
  <c r="DK857" i="1"/>
  <c r="DL857" i="1" s="1"/>
  <c r="DN857" i="1" s="1"/>
  <c r="DK858" i="1"/>
  <c r="DL858" i="1" s="1"/>
  <c r="DN858" i="1" s="1"/>
  <c r="DK859" i="1"/>
  <c r="DL859" i="1" s="1"/>
  <c r="DN859" i="1" s="1"/>
  <c r="DK860" i="1"/>
  <c r="DL860" i="1" s="1"/>
  <c r="DN860" i="1" s="1"/>
  <c r="DK861" i="1"/>
  <c r="DL861" i="1" s="1"/>
  <c r="DN861" i="1" s="1"/>
  <c r="DK862" i="1"/>
  <c r="DL862" i="1" s="1"/>
  <c r="DN862" i="1" s="1"/>
  <c r="DK863" i="1"/>
  <c r="DL863" i="1" s="1"/>
  <c r="DN863" i="1" s="1"/>
  <c r="DK864" i="1"/>
  <c r="DL864" i="1" s="1"/>
  <c r="DN864" i="1" s="1"/>
  <c r="DK865" i="1"/>
  <c r="DL865" i="1" s="1"/>
  <c r="DN865" i="1" s="1"/>
  <c r="DK866" i="1"/>
  <c r="DL866" i="1" s="1"/>
  <c r="DN866" i="1" s="1"/>
  <c r="DK867" i="1"/>
  <c r="DL867" i="1" s="1"/>
  <c r="DN867" i="1" s="1"/>
  <c r="DK868" i="1"/>
  <c r="DL868" i="1" s="1"/>
  <c r="DN868" i="1" s="1"/>
  <c r="DK869" i="1"/>
  <c r="DL869" i="1" s="1"/>
  <c r="DN869" i="1" s="1"/>
  <c r="DK870" i="1"/>
  <c r="DL870" i="1" s="1"/>
  <c r="DN870" i="1" s="1"/>
  <c r="DK871" i="1"/>
  <c r="DL871" i="1" s="1"/>
  <c r="DN871" i="1" s="1"/>
  <c r="DK872" i="1"/>
  <c r="DL872" i="1" s="1"/>
  <c r="DN872" i="1" s="1"/>
  <c r="DK873" i="1"/>
  <c r="DL873" i="1" s="1"/>
  <c r="DN873" i="1" s="1"/>
  <c r="DK874" i="1"/>
  <c r="DL874" i="1" s="1"/>
  <c r="DN874" i="1" s="1"/>
  <c r="DK875" i="1"/>
  <c r="DL875" i="1" s="1"/>
  <c r="DN875" i="1" s="1"/>
  <c r="DK876" i="1"/>
  <c r="DL876" i="1" s="1"/>
  <c r="DN876" i="1" s="1"/>
  <c r="DK877" i="1"/>
  <c r="DL877" i="1" s="1"/>
  <c r="DN877" i="1" s="1"/>
  <c r="DK878" i="1"/>
  <c r="DL878" i="1" s="1"/>
  <c r="DN878" i="1" s="1"/>
  <c r="DK879" i="1"/>
  <c r="DL879" i="1" s="1"/>
  <c r="DN879" i="1" s="1"/>
  <c r="DK880" i="1"/>
  <c r="DL880" i="1" s="1"/>
  <c r="DN880" i="1" s="1"/>
  <c r="DK881" i="1"/>
  <c r="DL881" i="1" s="1"/>
  <c r="DN881" i="1" s="1"/>
  <c r="DK882" i="1"/>
  <c r="DL882" i="1" s="1"/>
  <c r="DN882" i="1" s="1"/>
  <c r="DK883" i="1"/>
  <c r="DL883" i="1" s="1"/>
  <c r="DN883" i="1" s="1"/>
  <c r="DK884" i="1"/>
  <c r="DL884" i="1" s="1"/>
  <c r="DN884" i="1" s="1"/>
  <c r="DK885" i="1"/>
  <c r="DL885" i="1" s="1"/>
  <c r="DN885" i="1" s="1"/>
  <c r="DK886" i="1"/>
  <c r="DL886" i="1" s="1"/>
  <c r="DN886" i="1" s="1"/>
  <c r="DK887" i="1"/>
  <c r="DL887" i="1" s="1"/>
  <c r="DN887" i="1" s="1"/>
  <c r="DK888" i="1"/>
  <c r="DL888" i="1" s="1"/>
  <c r="DN888" i="1" s="1"/>
  <c r="DK889" i="1"/>
  <c r="DL889" i="1" s="1"/>
  <c r="DN889" i="1" s="1"/>
  <c r="DK890" i="1"/>
  <c r="DL890" i="1" s="1"/>
  <c r="DN890" i="1" s="1"/>
  <c r="DK891" i="1"/>
  <c r="DL891" i="1" s="1"/>
  <c r="DN891" i="1" s="1"/>
  <c r="DK892" i="1"/>
  <c r="DL892" i="1" s="1"/>
  <c r="DN892" i="1" s="1"/>
  <c r="DK893" i="1"/>
  <c r="DL893" i="1" s="1"/>
  <c r="DN893" i="1" s="1"/>
  <c r="DK894" i="1"/>
  <c r="DL894" i="1" s="1"/>
  <c r="DN894" i="1" s="1"/>
  <c r="DK895" i="1"/>
  <c r="DL895" i="1" s="1"/>
  <c r="DN895" i="1" s="1"/>
  <c r="DK896" i="1"/>
  <c r="DL896" i="1" s="1"/>
  <c r="DN896" i="1" s="1"/>
  <c r="DK897" i="1"/>
  <c r="DL897" i="1" s="1"/>
  <c r="DN897" i="1" s="1"/>
  <c r="DK898" i="1"/>
  <c r="DL898" i="1" s="1"/>
  <c r="DN898" i="1" s="1"/>
  <c r="DK899" i="1"/>
  <c r="DL899" i="1" s="1"/>
  <c r="DN899" i="1" s="1"/>
  <c r="DK900" i="1"/>
  <c r="DL900" i="1" s="1"/>
  <c r="DN900" i="1" s="1"/>
  <c r="DK901" i="1"/>
  <c r="DL901" i="1" s="1"/>
  <c r="DN901" i="1" s="1"/>
  <c r="DK902" i="1"/>
  <c r="DL902" i="1" s="1"/>
  <c r="DN902" i="1" s="1"/>
  <c r="DK903" i="1"/>
  <c r="DL903" i="1" s="1"/>
  <c r="DN903" i="1" s="1"/>
  <c r="DK904" i="1"/>
  <c r="DL904" i="1" s="1"/>
  <c r="DN904" i="1" s="1"/>
  <c r="DK905" i="1"/>
  <c r="DL905" i="1" s="1"/>
  <c r="DN905" i="1" s="1"/>
  <c r="DK906" i="1"/>
  <c r="DL906" i="1" s="1"/>
  <c r="DN906" i="1" s="1"/>
  <c r="DK907" i="1"/>
  <c r="DL907" i="1" s="1"/>
  <c r="DN907" i="1" s="1"/>
  <c r="DK908" i="1"/>
  <c r="DL908" i="1" s="1"/>
  <c r="DN908" i="1" s="1"/>
  <c r="DK909" i="1"/>
  <c r="DL909" i="1" s="1"/>
  <c r="DN909" i="1" s="1"/>
  <c r="DK910" i="1"/>
  <c r="DL910" i="1" s="1"/>
  <c r="DN910" i="1" s="1"/>
  <c r="DK911" i="1"/>
  <c r="DL911" i="1" s="1"/>
  <c r="DN911" i="1" s="1"/>
  <c r="DK912" i="1"/>
  <c r="DL912" i="1" s="1"/>
  <c r="DN912" i="1" s="1"/>
  <c r="DK913" i="1"/>
  <c r="DL913" i="1" s="1"/>
  <c r="DN913" i="1" s="1"/>
  <c r="DK914" i="1"/>
  <c r="DL914" i="1" s="1"/>
  <c r="DN914" i="1" s="1"/>
  <c r="DK915" i="1"/>
  <c r="DL915" i="1" s="1"/>
  <c r="DN915" i="1" s="1"/>
  <c r="DK916" i="1"/>
  <c r="DL916" i="1" s="1"/>
  <c r="DN916" i="1" s="1"/>
  <c r="DK917" i="1"/>
  <c r="DL917" i="1" s="1"/>
  <c r="DN917" i="1" s="1"/>
  <c r="DK918" i="1"/>
  <c r="DL918" i="1" s="1"/>
  <c r="DN918" i="1" s="1"/>
  <c r="DK919" i="1"/>
  <c r="DL919" i="1" s="1"/>
  <c r="DN919" i="1" s="1"/>
  <c r="DK920" i="1"/>
  <c r="DL920" i="1" s="1"/>
  <c r="DN920" i="1" s="1"/>
  <c r="DK921" i="1"/>
  <c r="DL921" i="1" s="1"/>
  <c r="DN921" i="1" s="1"/>
  <c r="DK922" i="1"/>
  <c r="DL922" i="1" s="1"/>
  <c r="DN922" i="1" s="1"/>
  <c r="DK923" i="1"/>
  <c r="DL923" i="1" s="1"/>
  <c r="DN923" i="1" s="1"/>
  <c r="DK924" i="1"/>
  <c r="DL924" i="1" s="1"/>
  <c r="DN924" i="1" s="1"/>
  <c r="DK925" i="1"/>
  <c r="DL925" i="1" s="1"/>
  <c r="DN925" i="1" s="1"/>
  <c r="DK926" i="1"/>
  <c r="DL926" i="1" s="1"/>
  <c r="DN926" i="1" s="1"/>
  <c r="DK927" i="1"/>
  <c r="DL927" i="1" s="1"/>
  <c r="DN927" i="1" s="1"/>
  <c r="DK928" i="1"/>
  <c r="DL928" i="1" s="1"/>
  <c r="DN928" i="1" s="1"/>
  <c r="DK929" i="1"/>
  <c r="DL929" i="1" s="1"/>
  <c r="DN929" i="1" s="1"/>
  <c r="DK930" i="1"/>
  <c r="DL930" i="1" s="1"/>
  <c r="DN930" i="1" s="1"/>
  <c r="DK931" i="1"/>
  <c r="DL931" i="1" s="1"/>
  <c r="DN931" i="1" s="1"/>
  <c r="DK932" i="1"/>
  <c r="DL932" i="1" s="1"/>
  <c r="DN932" i="1" s="1"/>
  <c r="DK933" i="1"/>
  <c r="DL933" i="1" s="1"/>
  <c r="DN933" i="1" s="1"/>
  <c r="DK934" i="1"/>
  <c r="DL934" i="1" s="1"/>
  <c r="DN934" i="1" s="1"/>
  <c r="DK935" i="1"/>
  <c r="DL935" i="1" s="1"/>
  <c r="DN935" i="1" s="1"/>
  <c r="DK936" i="1"/>
  <c r="DL936" i="1" s="1"/>
  <c r="DN936" i="1" s="1"/>
  <c r="DK937" i="1"/>
  <c r="DL937" i="1" s="1"/>
  <c r="DN937" i="1" s="1"/>
  <c r="DK938" i="1"/>
  <c r="DL938" i="1" s="1"/>
  <c r="DN938" i="1" s="1"/>
  <c r="DK939" i="1"/>
  <c r="DL939" i="1" s="1"/>
  <c r="DN939" i="1" s="1"/>
  <c r="DK940" i="1"/>
  <c r="DL940" i="1" s="1"/>
  <c r="DN940" i="1" s="1"/>
  <c r="DK941" i="1"/>
  <c r="DL941" i="1" s="1"/>
  <c r="DN941" i="1" s="1"/>
  <c r="DK942" i="1"/>
  <c r="DL942" i="1" s="1"/>
  <c r="DN942" i="1" s="1"/>
  <c r="DK943" i="1"/>
  <c r="DL943" i="1" s="1"/>
  <c r="DN943" i="1" s="1"/>
  <c r="DK944" i="1"/>
  <c r="DL944" i="1" s="1"/>
  <c r="DN944" i="1" s="1"/>
  <c r="DK945" i="1"/>
  <c r="DL945" i="1" s="1"/>
  <c r="DN945" i="1" s="1"/>
  <c r="DK946" i="1"/>
  <c r="DL946" i="1" s="1"/>
  <c r="DN946" i="1" s="1"/>
  <c r="DK947" i="1"/>
  <c r="DL947" i="1" s="1"/>
  <c r="DN947" i="1" s="1"/>
  <c r="DK948" i="1"/>
  <c r="DL948" i="1" s="1"/>
  <c r="DN948" i="1" s="1"/>
  <c r="DK949" i="1"/>
  <c r="DL949" i="1" s="1"/>
  <c r="DN949" i="1" s="1"/>
  <c r="DK950" i="1"/>
  <c r="DL950" i="1" s="1"/>
  <c r="DN950" i="1" s="1"/>
  <c r="DK951" i="1"/>
  <c r="DL951" i="1" s="1"/>
  <c r="DN951" i="1" s="1"/>
  <c r="DK952" i="1"/>
  <c r="DL952" i="1" s="1"/>
  <c r="DN952" i="1" s="1"/>
  <c r="DK953" i="1"/>
  <c r="DL953" i="1" s="1"/>
  <c r="DN953" i="1" s="1"/>
  <c r="DK954" i="1"/>
  <c r="DL954" i="1" s="1"/>
  <c r="DN954" i="1" s="1"/>
  <c r="DK955" i="1"/>
  <c r="DL955" i="1" s="1"/>
  <c r="DN955" i="1" s="1"/>
  <c r="DK956" i="1"/>
  <c r="DL956" i="1" s="1"/>
  <c r="DN956" i="1" s="1"/>
  <c r="DK957" i="1"/>
  <c r="DL957" i="1" s="1"/>
  <c r="DN957" i="1" s="1"/>
  <c r="DK958" i="1"/>
  <c r="DL958" i="1" s="1"/>
  <c r="DN958" i="1" s="1"/>
  <c r="DK959" i="1"/>
  <c r="DL959" i="1" s="1"/>
  <c r="DN959" i="1" s="1"/>
  <c r="DK960" i="1"/>
  <c r="DL960" i="1" s="1"/>
  <c r="DN960" i="1" s="1"/>
  <c r="DK961" i="1"/>
  <c r="DL961" i="1" s="1"/>
  <c r="DN961" i="1" s="1"/>
  <c r="DK962" i="1"/>
  <c r="DL962" i="1" s="1"/>
  <c r="DN962" i="1" s="1"/>
  <c r="DK963" i="1"/>
  <c r="DL963" i="1" s="1"/>
  <c r="DN963" i="1" s="1"/>
  <c r="DK964" i="1"/>
  <c r="DL964" i="1" s="1"/>
  <c r="DN964" i="1" s="1"/>
  <c r="DK965" i="1"/>
  <c r="DL965" i="1" s="1"/>
  <c r="DN965" i="1" s="1"/>
  <c r="DK966" i="1"/>
  <c r="DL966" i="1" s="1"/>
  <c r="DN966" i="1" s="1"/>
  <c r="DK967" i="1"/>
  <c r="DL967" i="1" s="1"/>
  <c r="DN967" i="1" s="1"/>
  <c r="DK968" i="1"/>
  <c r="DL968" i="1" s="1"/>
  <c r="DN968" i="1" s="1"/>
  <c r="DK969" i="1"/>
  <c r="DL969" i="1" s="1"/>
  <c r="DN969" i="1" s="1"/>
  <c r="DK970" i="1"/>
  <c r="DL970" i="1" s="1"/>
  <c r="DN970" i="1" s="1"/>
  <c r="DK971" i="1"/>
  <c r="DL971" i="1" s="1"/>
  <c r="DN971" i="1" s="1"/>
  <c r="DK972" i="1"/>
  <c r="DL972" i="1" s="1"/>
  <c r="DN972" i="1" s="1"/>
  <c r="DK973" i="1"/>
  <c r="DL973" i="1" s="1"/>
  <c r="DN973" i="1" s="1"/>
  <c r="DK974" i="1"/>
  <c r="DL974" i="1" s="1"/>
  <c r="DN974" i="1" s="1"/>
  <c r="DK975" i="1"/>
  <c r="DL975" i="1" s="1"/>
  <c r="DN975" i="1" s="1"/>
  <c r="DK976" i="1"/>
  <c r="DL976" i="1" s="1"/>
  <c r="DN976" i="1" s="1"/>
  <c r="DK977" i="1"/>
  <c r="DL977" i="1" s="1"/>
  <c r="DN977" i="1" s="1"/>
  <c r="DK978" i="1"/>
  <c r="DL978" i="1" s="1"/>
  <c r="DN978" i="1" s="1"/>
  <c r="DK979" i="1"/>
  <c r="DL979" i="1" s="1"/>
  <c r="DN979" i="1" s="1"/>
  <c r="DK980" i="1"/>
  <c r="DL980" i="1" s="1"/>
  <c r="DN980" i="1" s="1"/>
  <c r="DK981" i="1"/>
  <c r="DL981" i="1" s="1"/>
  <c r="DN981" i="1" s="1"/>
  <c r="DK982" i="1"/>
  <c r="DL982" i="1" s="1"/>
  <c r="DN982" i="1" s="1"/>
  <c r="DK983" i="1"/>
  <c r="DL983" i="1" s="1"/>
  <c r="DN983" i="1" s="1"/>
  <c r="DK984" i="1"/>
  <c r="DL984" i="1" s="1"/>
  <c r="DN984" i="1" s="1"/>
  <c r="DK985" i="1"/>
  <c r="DL985" i="1" s="1"/>
  <c r="DN985" i="1" s="1"/>
  <c r="DK986" i="1"/>
  <c r="DL986" i="1" s="1"/>
  <c r="DN986" i="1" s="1"/>
  <c r="DK987" i="1"/>
  <c r="DL987" i="1" s="1"/>
  <c r="DN987" i="1" s="1"/>
  <c r="DK988" i="1"/>
  <c r="DL988" i="1" s="1"/>
  <c r="DN988" i="1" s="1"/>
  <c r="DK989" i="1"/>
  <c r="DL989" i="1" s="1"/>
  <c r="DN989" i="1" s="1"/>
  <c r="DK990" i="1"/>
  <c r="DL990" i="1" s="1"/>
  <c r="DN990" i="1" s="1"/>
  <c r="DK991" i="1"/>
  <c r="DL991" i="1" s="1"/>
  <c r="DN991" i="1" s="1"/>
  <c r="DK992" i="1"/>
  <c r="DL992" i="1" s="1"/>
  <c r="DN992" i="1" s="1"/>
  <c r="DK993" i="1"/>
  <c r="DL993" i="1" s="1"/>
  <c r="DN993" i="1" s="1"/>
  <c r="DK994" i="1"/>
  <c r="DL994" i="1" s="1"/>
  <c r="DN994" i="1" s="1"/>
  <c r="DK995" i="1"/>
  <c r="DL995" i="1" s="1"/>
  <c r="DN995" i="1" s="1"/>
  <c r="DK996" i="1"/>
  <c r="DL996" i="1" s="1"/>
  <c r="DN996" i="1" s="1"/>
  <c r="DK997" i="1"/>
  <c r="DL997" i="1" s="1"/>
  <c r="DN997" i="1" s="1"/>
  <c r="DK998" i="1"/>
  <c r="DL998" i="1" s="1"/>
  <c r="DN998" i="1" s="1"/>
  <c r="DK999" i="1"/>
  <c r="DL999" i="1" s="1"/>
  <c r="DN999" i="1" s="1"/>
  <c r="DK1000" i="1"/>
  <c r="DL1000" i="1" s="1"/>
  <c r="DN1000" i="1" s="1"/>
  <c r="DK1001" i="1"/>
  <c r="DL1001" i="1" s="1"/>
  <c r="DN1001" i="1" s="1"/>
  <c r="DK1002" i="1"/>
  <c r="DL1002" i="1" s="1"/>
  <c r="DN1002" i="1" s="1"/>
  <c r="DK1003" i="1"/>
  <c r="DL1003" i="1" s="1"/>
  <c r="DN1003" i="1" s="1"/>
  <c r="DK1004" i="1"/>
  <c r="DL1004" i="1" s="1"/>
  <c r="DN1004" i="1" s="1"/>
  <c r="DK1005" i="1"/>
  <c r="DL1005" i="1" s="1"/>
  <c r="DN1005" i="1" s="1"/>
  <c r="DK1006" i="1"/>
  <c r="DL1006" i="1" s="1"/>
  <c r="DN1006" i="1" s="1"/>
  <c r="DK1007" i="1"/>
  <c r="DL1007" i="1" s="1"/>
  <c r="DN1007" i="1" s="1"/>
  <c r="DK1008" i="1"/>
  <c r="DL1008" i="1" s="1"/>
  <c r="DN1008" i="1" s="1"/>
  <c r="DK1009" i="1"/>
  <c r="DL1009" i="1" s="1"/>
  <c r="DN1009" i="1" s="1"/>
  <c r="DK1010" i="1"/>
  <c r="DL1010" i="1" s="1"/>
  <c r="DN1010" i="1" s="1"/>
  <c r="DK1011" i="1"/>
  <c r="DL1011" i="1" s="1"/>
  <c r="DN1011" i="1" s="1"/>
  <c r="DK1012" i="1"/>
  <c r="DL1012" i="1" s="1"/>
  <c r="DN1012" i="1" s="1"/>
  <c r="DK1013" i="1"/>
  <c r="DL1013" i="1" s="1"/>
  <c r="DN1013" i="1" s="1"/>
  <c r="DK1014" i="1"/>
  <c r="DL1014" i="1" s="1"/>
  <c r="DN1014" i="1" s="1"/>
  <c r="DK1015" i="1"/>
  <c r="DL1015" i="1" s="1"/>
  <c r="DN1015" i="1" s="1"/>
  <c r="DK1016" i="1"/>
  <c r="DL1016" i="1" s="1"/>
  <c r="DN1016" i="1" s="1"/>
  <c r="DK40" i="1"/>
  <c r="DL40" i="1" s="1"/>
  <c r="DN40" i="1" s="1"/>
  <c r="DK41" i="1"/>
  <c r="DL41" i="1" s="1"/>
  <c r="DN41" i="1" s="1"/>
  <c r="DK17" i="1"/>
  <c r="DL17" i="1" s="1"/>
  <c r="DN17" i="1" s="1"/>
  <c r="DK18" i="1"/>
  <c r="DL18" i="1" s="1"/>
  <c r="DN18" i="1" s="1"/>
  <c r="DK19" i="1"/>
  <c r="DL19" i="1" s="1"/>
  <c r="DN19" i="1" s="1"/>
  <c r="DK20" i="1"/>
  <c r="DL20" i="1" s="1"/>
  <c r="DN20" i="1" s="1"/>
  <c r="DK21" i="1"/>
  <c r="DL21" i="1" s="1"/>
  <c r="DN21" i="1" s="1"/>
  <c r="DK22" i="1"/>
  <c r="DL22" i="1" s="1"/>
  <c r="DN22" i="1" s="1"/>
  <c r="DK23" i="1"/>
  <c r="DL23" i="1" s="1"/>
  <c r="DN23" i="1" s="1"/>
  <c r="DK24" i="1"/>
  <c r="DL24" i="1" s="1"/>
  <c r="DN24" i="1" s="1"/>
  <c r="DK25" i="1"/>
  <c r="DL25" i="1" s="1"/>
  <c r="DN25" i="1" s="1"/>
  <c r="DK26" i="1"/>
  <c r="DL26" i="1" s="1"/>
  <c r="DN26" i="1" s="1"/>
  <c r="DK27" i="1"/>
  <c r="DL27" i="1" s="1"/>
  <c r="DN27" i="1" s="1"/>
  <c r="DK28" i="1"/>
  <c r="DL28" i="1" s="1"/>
  <c r="DN28" i="1" s="1"/>
  <c r="DK29" i="1"/>
  <c r="DL29" i="1" s="1"/>
  <c r="DN29" i="1" s="1"/>
  <c r="DK30" i="1"/>
  <c r="DL30" i="1" s="1"/>
  <c r="DN30" i="1" s="1"/>
  <c r="DK31" i="1"/>
  <c r="DL31" i="1" s="1"/>
  <c r="DN31" i="1" s="1"/>
  <c r="DK32" i="1"/>
  <c r="DL32" i="1" s="1"/>
  <c r="DN32" i="1" s="1"/>
  <c r="DK33" i="1"/>
  <c r="DK34" i="1"/>
  <c r="DL34" i="1" s="1"/>
  <c r="DN34" i="1" s="1"/>
  <c r="DK35" i="1"/>
  <c r="DL35" i="1" s="1"/>
  <c r="DN35" i="1" s="1"/>
  <c r="DK36" i="1"/>
  <c r="DL36" i="1" s="1"/>
  <c r="DN36" i="1" s="1"/>
  <c r="DK38" i="1"/>
  <c r="DL38" i="1" s="1"/>
  <c r="DN38" i="1" s="1"/>
  <c r="DK39" i="1"/>
  <c r="DL39" i="1" s="1"/>
  <c r="DN39" i="1" s="1"/>
  <c r="DK37" i="1"/>
  <c r="DL37" i="1" s="1"/>
  <c r="DN37" i="1" s="1"/>
  <c r="DL33" i="1" l="1"/>
  <c r="DN33" i="1" s="1"/>
  <c r="BV2" i="12" l="1"/>
  <c r="BV1" i="12"/>
  <c r="BU18" i="1" l="1"/>
  <c r="N1" i="1" l="1"/>
  <c r="AX3" i="1" l="1"/>
  <c r="AX4" i="1"/>
  <c r="AW5" i="1"/>
  <c r="AW3" i="1"/>
  <c r="Y146" i="15" l="1"/>
  <c r="AI41" i="15" l="1"/>
  <c r="AI147" i="15"/>
  <c r="AI11" i="15"/>
  <c r="AI12" i="15"/>
  <c r="AU12" i="15" s="1"/>
  <c r="AI13" i="15"/>
  <c r="AU13" i="15" s="1"/>
  <c r="AI14" i="15"/>
  <c r="AU14" i="15" s="1"/>
  <c r="AI15" i="15"/>
  <c r="AU15" i="15" s="1"/>
  <c r="AI16" i="15"/>
  <c r="AU16" i="15" s="1"/>
  <c r="AI17" i="15"/>
  <c r="AI18" i="15"/>
  <c r="AU18" i="15" s="1"/>
  <c r="AI19" i="15"/>
  <c r="AI20" i="15"/>
  <c r="AI21" i="15"/>
  <c r="AI22" i="15"/>
  <c r="AI23" i="15"/>
  <c r="AI24" i="15"/>
  <c r="AI25" i="15"/>
  <c r="AI26" i="15"/>
  <c r="AI27" i="15"/>
  <c r="AI28" i="15"/>
  <c r="AI29" i="15"/>
  <c r="AI30" i="15"/>
  <c r="AI31" i="15"/>
  <c r="AI32" i="15"/>
  <c r="AI33" i="15"/>
  <c r="AI34" i="15"/>
  <c r="AI35" i="15"/>
  <c r="AI36" i="15"/>
  <c r="AI37" i="15"/>
  <c r="AI38" i="15"/>
  <c r="AI39" i="15"/>
  <c r="AI40" i="15"/>
  <c r="AI42" i="15"/>
  <c r="AI43" i="15"/>
  <c r="AI44" i="15"/>
  <c r="AI45" i="15"/>
  <c r="AI46" i="15"/>
  <c r="AI47" i="15"/>
  <c r="AU47" i="15" s="1"/>
  <c r="AI48" i="15"/>
  <c r="AI49" i="15"/>
  <c r="AI50" i="15"/>
  <c r="AI51" i="15"/>
  <c r="AI52" i="15"/>
  <c r="AI53" i="15"/>
  <c r="AU53" i="15" s="1"/>
  <c r="AI54" i="15"/>
  <c r="AI55" i="15"/>
  <c r="AU55" i="15" s="1"/>
  <c r="AI56" i="15"/>
  <c r="AI57" i="15"/>
  <c r="AI58" i="15"/>
  <c r="AI59" i="15"/>
  <c r="AU59" i="15" s="1"/>
  <c r="AI60" i="15"/>
  <c r="AU60" i="15" s="1"/>
  <c r="AI61" i="15"/>
  <c r="AU61" i="15" s="1"/>
  <c r="AI62" i="15"/>
  <c r="AU62" i="15" s="1"/>
  <c r="AI63" i="15"/>
  <c r="AI64" i="15"/>
  <c r="AI65" i="15"/>
  <c r="AI66" i="15"/>
  <c r="AI67" i="15"/>
  <c r="AI68" i="15"/>
  <c r="AI69" i="15"/>
  <c r="AI70" i="15"/>
  <c r="AI71" i="15"/>
  <c r="AU71" i="15" s="1"/>
  <c r="AI72" i="15"/>
  <c r="AI73" i="15"/>
  <c r="AI74" i="15"/>
  <c r="AI75" i="15"/>
  <c r="AI76" i="15"/>
  <c r="AI77" i="15"/>
  <c r="AI78" i="15"/>
  <c r="AI79" i="15"/>
  <c r="AI80" i="15"/>
  <c r="AI81" i="15"/>
  <c r="AI82" i="15"/>
  <c r="AI83" i="15"/>
  <c r="AI84" i="15"/>
  <c r="AI85" i="15"/>
  <c r="AI86" i="15"/>
  <c r="AI87" i="15"/>
  <c r="AI88" i="15"/>
  <c r="AI89" i="15"/>
  <c r="AU89" i="15" s="1"/>
  <c r="AI90" i="15"/>
  <c r="AU90" i="15" s="1"/>
  <c r="AI91" i="15"/>
  <c r="AU91" i="15" s="1"/>
  <c r="AI92" i="15"/>
  <c r="AU92" i="15" s="1"/>
  <c r="AI93" i="15"/>
  <c r="AU93" i="15" s="1"/>
  <c r="AI94" i="15"/>
  <c r="AU94" i="15" s="1"/>
  <c r="AI95" i="15"/>
  <c r="AI96" i="15"/>
  <c r="AI97" i="15"/>
  <c r="AI98" i="15"/>
  <c r="AI99" i="15"/>
  <c r="AI100" i="15"/>
  <c r="AI101" i="15"/>
  <c r="AI102" i="15"/>
  <c r="AI103" i="15"/>
  <c r="AI104" i="15"/>
  <c r="AI105" i="15"/>
  <c r="AU105" i="15" s="1"/>
  <c r="AI106" i="15"/>
  <c r="AI107" i="15"/>
  <c r="AU107" i="15" s="1"/>
  <c r="AI108" i="15"/>
  <c r="AI109" i="15"/>
  <c r="AI110" i="15"/>
  <c r="AI111" i="15"/>
  <c r="AI112" i="15"/>
  <c r="AI113" i="15"/>
  <c r="AU113" i="15" s="1"/>
  <c r="AI114" i="15"/>
  <c r="AI115" i="15"/>
  <c r="AI116" i="15"/>
  <c r="AU116" i="15" s="1"/>
  <c r="AI117" i="15"/>
  <c r="AI118" i="15"/>
  <c r="AI119" i="15"/>
  <c r="AI120" i="15"/>
  <c r="AI121" i="15"/>
  <c r="AI122" i="15"/>
  <c r="AI123" i="15"/>
  <c r="AI124" i="15"/>
  <c r="AI125" i="15"/>
  <c r="AI126" i="15"/>
  <c r="AI127" i="15"/>
  <c r="AI128" i="15"/>
  <c r="AU128" i="15" s="1"/>
  <c r="AI129" i="15"/>
  <c r="AI130" i="15"/>
  <c r="AI131" i="15"/>
  <c r="AI132" i="15"/>
  <c r="AI133" i="15"/>
  <c r="AI134" i="15"/>
  <c r="AI135" i="15"/>
  <c r="AI136" i="15"/>
  <c r="AI137" i="15"/>
  <c r="AI138" i="15"/>
  <c r="AI139" i="15"/>
  <c r="AI140" i="15"/>
  <c r="AI141" i="15"/>
  <c r="AI142" i="15"/>
  <c r="AI143" i="15"/>
  <c r="AI144" i="15"/>
  <c r="AI145" i="15"/>
  <c r="AI146" i="15"/>
  <c r="AI10" i="15"/>
  <c r="P117" i="15" l="1"/>
  <c r="P116" i="15"/>
  <c r="P115" i="15"/>
  <c r="P114" i="15"/>
  <c r="P113" i="15"/>
  <c r="P112" i="15"/>
  <c r="P111" i="15"/>
  <c r="P110" i="15"/>
  <c r="P109" i="15"/>
  <c r="P108" i="15"/>
  <c r="P107" i="15"/>
  <c r="P106" i="15"/>
  <c r="D105" i="15"/>
  <c r="P105" i="15" s="1"/>
  <c r="D104" i="15"/>
  <c r="P104" i="15" s="1"/>
  <c r="D103" i="15"/>
  <c r="P103" i="15" s="1"/>
  <c r="D102" i="15"/>
  <c r="P102" i="15" s="1"/>
  <c r="D101" i="15"/>
  <c r="P101" i="15" s="1"/>
  <c r="D100" i="15"/>
  <c r="P100" i="15" s="1"/>
  <c r="D99" i="15"/>
  <c r="P99" i="15" s="1"/>
  <c r="D98" i="15"/>
  <c r="P98" i="15" s="1"/>
  <c r="D97" i="15"/>
  <c r="P97" i="15" s="1"/>
  <c r="D96" i="15"/>
  <c r="P96" i="15" s="1"/>
  <c r="D95" i="15"/>
  <c r="P95" i="15" s="1"/>
  <c r="D94" i="15"/>
  <c r="P94" i="15" s="1"/>
  <c r="D93" i="15"/>
  <c r="P93" i="15" s="1"/>
  <c r="D92" i="15"/>
  <c r="P92" i="15" s="1"/>
  <c r="D91" i="15"/>
  <c r="P91" i="15" s="1"/>
  <c r="D90" i="15"/>
  <c r="P90" i="15" s="1"/>
  <c r="D89" i="15"/>
  <c r="P89" i="15" s="1"/>
  <c r="D88" i="15"/>
  <c r="P88" i="15" s="1"/>
  <c r="D87" i="15"/>
  <c r="P87" i="15" s="1"/>
  <c r="D86" i="15"/>
  <c r="P86" i="15" s="1"/>
  <c r="D85" i="15"/>
  <c r="P85" i="15" s="1"/>
  <c r="D84" i="15"/>
  <c r="P84" i="15" s="1"/>
  <c r="D83" i="15"/>
  <c r="P83" i="15" s="1"/>
  <c r="D82" i="15"/>
  <c r="P82" i="15" s="1"/>
  <c r="D81" i="15"/>
  <c r="P81" i="15" s="1"/>
  <c r="D80" i="15"/>
  <c r="P80" i="15" s="1"/>
  <c r="D79" i="15"/>
  <c r="P79" i="15" s="1"/>
  <c r="D78" i="15"/>
  <c r="P78" i="15" s="1"/>
  <c r="D77" i="15"/>
  <c r="P77" i="15" s="1"/>
  <c r="D76" i="15"/>
  <c r="P76" i="15" s="1"/>
  <c r="D75" i="15"/>
  <c r="P75" i="15" s="1"/>
  <c r="D74" i="15"/>
  <c r="P74" i="15" s="1"/>
  <c r="D73" i="15"/>
  <c r="P73" i="15" s="1"/>
  <c r="D72" i="15"/>
  <c r="P72" i="15" s="1"/>
  <c r="D71" i="15"/>
  <c r="P71" i="15" s="1"/>
  <c r="D70" i="15"/>
  <c r="P70" i="15" s="1"/>
  <c r="D69" i="15"/>
  <c r="P69" i="15" s="1"/>
  <c r="D68" i="15"/>
  <c r="P68" i="15" s="1"/>
  <c r="D67" i="15"/>
  <c r="P67" i="15" s="1"/>
  <c r="D66" i="15"/>
  <c r="P66" i="15" s="1"/>
  <c r="D65" i="15"/>
  <c r="P65" i="15" s="1"/>
  <c r="D64" i="15"/>
  <c r="P64" i="15" s="1"/>
  <c r="D63" i="15"/>
  <c r="P63" i="15" s="1"/>
  <c r="D62" i="15"/>
  <c r="P62" i="15" s="1"/>
  <c r="D61" i="15"/>
  <c r="P61" i="15" s="1"/>
  <c r="D60" i="15"/>
  <c r="P60" i="15" s="1"/>
  <c r="D59" i="15"/>
  <c r="P59" i="15" s="1"/>
  <c r="D58" i="15"/>
  <c r="P58" i="15" s="1"/>
  <c r="D57" i="15"/>
  <c r="P57" i="15" s="1"/>
  <c r="D56" i="15"/>
  <c r="P56" i="15" s="1"/>
  <c r="D55" i="15"/>
  <c r="P55" i="15" s="1"/>
  <c r="D54" i="15"/>
  <c r="P54" i="15" s="1"/>
  <c r="D53" i="15"/>
  <c r="P53" i="15" s="1"/>
  <c r="D52" i="15"/>
  <c r="P52" i="15" s="1"/>
  <c r="D51" i="15"/>
  <c r="P51" i="15" s="1"/>
  <c r="D50" i="15"/>
  <c r="P50" i="15" s="1"/>
  <c r="D49" i="15"/>
  <c r="P49" i="15" s="1"/>
  <c r="D48" i="15"/>
  <c r="P48" i="15" s="1"/>
  <c r="D47" i="15"/>
  <c r="P47" i="15" s="1"/>
  <c r="D46" i="15"/>
  <c r="P46" i="15" s="1"/>
  <c r="D45" i="15"/>
  <c r="P45" i="15" s="1"/>
  <c r="D44" i="15"/>
  <c r="P44" i="15" s="1"/>
  <c r="D43" i="15"/>
  <c r="P43" i="15" s="1"/>
  <c r="D42" i="15"/>
  <c r="P42" i="15" s="1"/>
  <c r="D41" i="15"/>
  <c r="P41" i="15" s="1"/>
  <c r="D40" i="15"/>
  <c r="P40" i="15" s="1"/>
  <c r="D39" i="15"/>
  <c r="P39" i="15" s="1"/>
  <c r="D38" i="15"/>
  <c r="P38" i="15" s="1"/>
  <c r="D37" i="15"/>
  <c r="P37" i="15" s="1"/>
  <c r="D36" i="15"/>
  <c r="P36" i="15" s="1"/>
  <c r="D35" i="15"/>
  <c r="P35" i="15" s="1"/>
  <c r="D34" i="15"/>
  <c r="P34" i="15" s="1"/>
  <c r="D33" i="15"/>
  <c r="P33" i="15" s="1"/>
  <c r="D32" i="15"/>
  <c r="P32" i="15" s="1"/>
  <c r="D31" i="15"/>
  <c r="P31" i="15" s="1"/>
  <c r="D30" i="15"/>
  <c r="P30" i="15" s="1"/>
  <c r="D29" i="15"/>
  <c r="P29" i="15" s="1"/>
  <c r="D28" i="15"/>
  <c r="P28" i="15" s="1"/>
  <c r="D27" i="15"/>
  <c r="P27" i="15" s="1"/>
  <c r="D26" i="15"/>
  <c r="P26" i="15" s="1"/>
  <c r="D25" i="15"/>
  <c r="P25" i="15" s="1"/>
  <c r="D24" i="15"/>
  <c r="P24" i="15" s="1"/>
  <c r="D23" i="15"/>
  <c r="P23" i="15" s="1"/>
  <c r="D22" i="15"/>
  <c r="P22" i="15" s="1"/>
  <c r="D21" i="15"/>
  <c r="P21" i="15" s="1"/>
  <c r="D20" i="15"/>
  <c r="P20" i="15" s="1"/>
  <c r="D19" i="15"/>
  <c r="P19" i="15" s="1"/>
  <c r="D18" i="15"/>
  <c r="P18" i="15" s="1"/>
  <c r="D17" i="15"/>
  <c r="P17" i="15" s="1"/>
  <c r="D16" i="15"/>
  <c r="P16" i="15" s="1"/>
  <c r="D15" i="15"/>
  <c r="P15" i="15" s="1"/>
  <c r="D14" i="15"/>
  <c r="P14" i="15" s="1"/>
  <c r="D13" i="15"/>
  <c r="P13" i="15" s="1"/>
  <c r="D12" i="15"/>
  <c r="P12" i="15" s="1"/>
  <c r="D11" i="15"/>
  <c r="P11" i="15" s="1"/>
  <c r="D10" i="15"/>
  <c r="P10" i="15" s="1"/>
  <c r="Q11" i="15" l="1"/>
  <c r="R11" i="15" s="1"/>
  <c r="Q12" i="15"/>
  <c r="R12" i="15" s="1"/>
  <c r="Q14" i="15"/>
  <c r="R14" i="15" s="1"/>
  <c r="Q16" i="15"/>
  <c r="R16" i="15" s="1"/>
  <c r="Q18" i="15"/>
  <c r="R18" i="15" s="1"/>
  <c r="Q20" i="15"/>
  <c r="R20" i="15" s="1"/>
  <c r="Q22" i="15"/>
  <c r="R22" i="15" s="1"/>
  <c r="Q24" i="15"/>
  <c r="R24" i="15" s="1"/>
  <c r="Q26" i="15"/>
  <c r="R26" i="15" s="1"/>
  <c r="Q28" i="15"/>
  <c r="R28" i="15" s="1"/>
  <c r="Q30" i="15"/>
  <c r="R30" i="15" s="1"/>
  <c r="Q32" i="15"/>
  <c r="R32" i="15" s="1"/>
  <c r="Q34" i="15"/>
  <c r="R34" i="15" s="1"/>
  <c r="Q36" i="15"/>
  <c r="R36" i="15" s="1"/>
  <c r="Q38" i="15"/>
  <c r="R38" i="15" s="1"/>
  <c r="Q40" i="15"/>
  <c r="R40" i="15" s="1"/>
  <c r="Q42" i="15"/>
  <c r="R42" i="15" s="1"/>
  <c r="Q44" i="15"/>
  <c r="R44" i="15" s="1"/>
  <c r="Q46" i="15"/>
  <c r="R46" i="15" s="1"/>
  <c r="Q48" i="15"/>
  <c r="R48" i="15" s="1"/>
  <c r="Q50" i="15"/>
  <c r="R50" i="15" s="1"/>
  <c r="Q52" i="15"/>
  <c r="R52" i="15" s="1"/>
  <c r="Q54" i="15"/>
  <c r="R54" i="15" s="1"/>
  <c r="Q56" i="15"/>
  <c r="R56" i="15" s="1"/>
  <c r="Q58" i="15"/>
  <c r="R58" i="15" s="1"/>
  <c r="Q60" i="15"/>
  <c r="R60" i="15" s="1"/>
  <c r="Q62" i="15"/>
  <c r="R62" i="15" s="1"/>
  <c r="Q64" i="15"/>
  <c r="R64" i="15" s="1"/>
  <c r="Q66" i="15"/>
  <c r="R66" i="15" s="1"/>
  <c r="Q68" i="15"/>
  <c r="R68" i="15" s="1"/>
  <c r="Q70" i="15"/>
  <c r="R70" i="15" s="1"/>
  <c r="Q72" i="15"/>
  <c r="R72" i="15" s="1"/>
  <c r="Q74" i="15"/>
  <c r="R74" i="15" s="1"/>
  <c r="Q76" i="15"/>
  <c r="R76" i="15" s="1"/>
  <c r="Q78" i="15"/>
  <c r="R78" i="15" s="1"/>
  <c r="Q80" i="15"/>
  <c r="R80" i="15" s="1"/>
  <c r="Q82" i="15"/>
  <c r="R82" i="15" s="1"/>
  <c r="Q84" i="15"/>
  <c r="R84" i="15" s="1"/>
  <c r="Q86" i="15"/>
  <c r="R86" i="15" s="1"/>
  <c r="Q88" i="15"/>
  <c r="R88" i="15" s="1"/>
  <c r="Q90" i="15"/>
  <c r="R90" i="15" s="1"/>
  <c r="Q92" i="15"/>
  <c r="R92" i="15" s="1"/>
  <c r="Q94" i="15"/>
  <c r="R94" i="15" s="1"/>
  <c r="Q13" i="15"/>
  <c r="R13" i="15" s="1"/>
  <c r="Q15" i="15"/>
  <c r="R15" i="15" s="1"/>
  <c r="Q17" i="15"/>
  <c r="R17" i="15" s="1"/>
  <c r="Q19" i="15"/>
  <c r="R19" i="15" s="1"/>
  <c r="Q21" i="15"/>
  <c r="R21" i="15" s="1"/>
  <c r="Q23" i="15"/>
  <c r="R23" i="15" s="1"/>
  <c r="Q25" i="15"/>
  <c r="R25" i="15" s="1"/>
  <c r="Q27" i="15"/>
  <c r="R27" i="15" s="1"/>
  <c r="Q29" i="15"/>
  <c r="R29" i="15" s="1"/>
  <c r="Q31" i="15"/>
  <c r="R31" i="15" s="1"/>
  <c r="Q33" i="15"/>
  <c r="R33" i="15" s="1"/>
  <c r="Q35" i="15"/>
  <c r="R35" i="15" s="1"/>
  <c r="Q37" i="15"/>
  <c r="R37" i="15" s="1"/>
  <c r="Q39" i="15"/>
  <c r="R39" i="15" s="1"/>
  <c r="Q41" i="15"/>
  <c r="R41" i="15" s="1"/>
  <c r="Q43" i="15"/>
  <c r="R43" i="15" s="1"/>
  <c r="Q45" i="15"/>
  <c r="R45" i="15" s="1"/>
  <c r="Q47" i="15"/>
  <c r="R47" i="15" s="1"/>
  <c r="Q49" i="15"/>
  <c r="R49" i="15" s="1"/>
  <c r="Q51" i="15"/>
  <c r="R51" i="15" s="1"/>
  <c r="Q53" i="15"/>
  <c r="R53" i="15" s="1"/>
  <c r="Q55" i="15"/>
  <c r="R55" i="15" s="1"/>
  <c r="Q57" i="15"/>
  <c r="R57" i="15" s="1"/>
  <c r="Q59" i="15"/>
  <c r="R59" i="15" s="1"/>
  <c r="Q61" i="15"/>
  <c r="R61" i="15" s="1"/>
  <c r="Q63" i="15"/>
  <c r="R63" i="15" s="1"/>
  <c r="Q65" i="15"/>
  <c r="R65" i="15" s="1"/>
  <c r="Q67" i="15"/>
  <c r="R67" i="15" s="1"/>
  <c r="Q69" i="15"/>
  <c r="R69" i="15" s="1"/>
  <c r="Q71" i="15"/>
  <c r="R71" i="15" s="1"/>
  <c r="Q73" i="15"/>
  <c r="R73" i="15" s="1"/>
  <c r="Q75" i="15"/>
  <c r="R75" i="15" s="1"/>
  <c r="Q77" i="15"/>
  <c r="R77" i="15" s="1"/>
  <c r="Q79" i="15"/>
  <c r="R79" i="15" s="1"/>
  <c r="Q81" i="15"/>
  <c r="R81" i="15" s="1"/>
  <c r="Q83" i="15"/>
  <c r="R83" i="15" s="1"/>
  <c r="Q85" i="15"/>
  <c r="R85" i="15" s="1"/>
  <c r="Q87" i="15"/>
  <c r="R87" i="15" s="1"/>
  <c r="Q89" i="15"/>
  <c r="R89" i="15" s="1"/>
  <c r="Q91" i="15"/>
  <c r="R91" i="15" s="1"/>
  <c r="Q93" i="15"/>
  <c r="R93" i="15" s="1"/>
  <c r="Q95" i="15"/>
  <c r="R95" i="15" s="1"/>
  <c r="Q97" i="15"/>
  <c r="R97" i="15" s="1"/>
  <c r="Q99" i="15"/>
  <c r="R99" i="15" s="1"/>
  <c r="Q101" i="15"/>
  <c r="R101" i="15" s="1"/>
  <c r="Q103" i="15"/>
  <c r="R103" i="15" s="1"/>
  <c r="Q105" i="15"/>
  <c r="R105" i="15" s="1"/>
  <c r="Q107" i="15"/>
  <c r="R107" i="15" s="1"/>
  <c r="Q109" i="15"/>
  <c r="R109" i="15" s="1"/>
  <c r="Q111" i="15"/>
  <c r="R111" i="15" s="1"/>
  <c r="Q113" i="15"/>
  <c r="R113" i="15" s="1"/>
  <c r="Q115" i="15"/>
  <c r="R115" i="15" s="1"/>
  <c r="Q117" i="15"/>
  <c r="R117" i="15" s="1"/>
  <c r="Q96" i="15"/>
  <c r="R96" i="15" s="1"/>
  <c r="Q98" i="15"/>
  <c r="R98" i="15" s="1"/>
  <c r="Q100" i="15"/>
  <c r="R100" i="15" s="1"/>
  <c r="Q102" i="15"/>
  <c r="R102" i="15" s="1"/>
  <c r="Q104" i="15"/>
  <c r="R104" i="15" s="1"/>
  <c r="Q106" i="15"/>
  <c r="R106" i="15" s="1"/>
  <c r="Q108" i="15"/>
  <c r="R108" i="15" s="1"/>
  <c r="Q110" i="15"/>
  <c r="R110" i="15" s="1"/>
  <c r="Q112" i="15"/>
  <c r="R112" i="15" s="1"/>
  <c r="Q114" i="15"/>
  <c r="R114" i="15" s="1"/>
  <c r="Q116" i="15"/>
  <c r="R116" i="15" s="1"/>
  <c r="Q10" i="15"/>
  <c r="H61" i="6"/>
  <c r="AH62" i="6"/>
  <c r="R3" i="2" l="1"/>
  <c r="G5" i="14"/>
  <c r="T6" i="15"/>
  <c r="D8" i="2"/>
  <c r="S10" i="15"/>
  <c r="R10" i="15"/>
  <c r="S116" i="15"/>
  <c r="V116" i="15"/>
  <c r="U116" i="15"/>
  <c r="S108" i="15"/>
  <c r="V108" i="15"/>
  <c r="U108" i="15"/>
  <c r="U10" i="15"/>
  <c r="S114" i="15"/>
  <c r="V114" i="15"/>
  <c r="U114" i="15"/>
  <c r="S110" i="15"/>
  <c r="V110" i="15"/>
  <c r="U110" i="15"/>
  <c r="S106" i="15"/>
  <c r="V106" i="15"/>
  <c r="U106" i="15"/>
  <c r="S102" i="15"/>
  <c r="V102" i="15"/>
  <c r="U102" i="15"/>
  <c r="S98" i="15"/>
  <c r="V98" i="15"/>
  <c r="U98" i="15"/>
  <c r="V117" i="15"/>
  <c r="U117" i="15"/>
  <c r="S117" i="15"/>
  <c r="T117" i="15" s="1"/>
  <c r="V113" i="15"/>
  <c r="U113" i="15"/>
  <c r="S113" i="15"/>
  <c r="T113" i="15" s="1"/>
  <c r="V109" i="15"/>
  <c r="U109" i="15"/>
  <c r="S109" i="15"/>
  <c r="T109" i="15" s="1"/>
  <c r="V105" i="15"/>
  <c r="U105" i="15"/>
  <c r="S105" i="15"/>
  <c r="T105" i="15" s="1"/>
  <c r="V101" i="15"/>
  <c r="U101" i="15"/>
  <c r="S101" i="15"/>
  <c r="T101" i="15" s="1"/>
  <c r="V97" i="15"/>
  <c r="U97" i="15"/>
  <c r="S97" i="15"/>
  <c r="T97" i="15" s="1"/>
  <c r="V93" i="15"/>
  <c r="U93" i="15"/>
  <c r="S93" i="15"/>
  <c r="V89" i="15"/>
  <c r="U89" i="15"/>
  <c r="S89" i="15"/>
  <c r="V85" i="15"/>
  <c r="U85" i="15"/>
  <c r="S85" i="15"/>
  <c r="V81" i="15"/>
  <c r="U81" i="15"/>
  <c r="S81" i="15"/>
  <c r="V77" i="15"/>
  <c r="U77" i="15"/>
  <c r="S77" i="15"/>
  <c r="V73" i="15"/>
  <c r="U73" i="15"/>
  <c r="S73" i="15"/>
  <c r="V69" i="15"/>
  <c r="U69" i="15"/>
  <c r="S69" i="15"/>
  <c r="V65" i="15"/>
  <c r="U65" i="15"/>
  <c r="S65" i="15"/>
  <c r="V61" i="15"/>
  <c r="U61" i="15"/>
  <c r="S61" i="15"/>
  <c r="V57" i="15"/>
  <c r="U57" i="15"/>
  <c r="S57" i="15"/>
  <c r="V53" i="15"/>
  <c r="U53" i="15"/>
  <c r="S53" i="15"/>
  <c r="V49" i="15"/>
  <c r="U49" i="15"/>
  <c r="S49" i="15"/>
  <c r="V45" i="15"/>
  <c r="U45" i="15"/>
  <c r="S45" i="15"/>
  <c r="V41" i="15"/>
  <c r="U41" i="15"/>
  <c r="S41" i="15"/>
  <c r="V37" i="15"/>
  <c r="U37" i="15"/>
  <c r="S37" i="15"/>
  <c r="V33" i="15"/>
  <c r="U33" i="15"/>
  <c r="S33" i="15"/>
  <c r="V29" i="15"/>
  <c r="U29" i="15"/>
  <c r="S29" i="15"/>
  <c r="U25" i="15"/>
  <c r="S25" i="15"/>
  <c r="U21" i="15"/>
  <c r="S21" i="15"/>
  <c r="U17" i="15"/>
  <c r="S17" i="15"/>
  <c r="U13" i="15"/>
  <c r="S13" i="15"/>
  <c r="S92" i="15"/>
  <c r="V92" i="15"/>
  <c r="U92" i="15"/>
  <c r="S88" i="15"/>
  <c r="T88" i="15" s="1"/>
  <c r="V88" i="15"/>
  <c r="U88" i="15"/>
  <c r="S84" i="15"/>
  <c r="V84" i="15"/>
  <c r="U84" i="15"/>
  <c r="S80" i="15"/>
  <c r="T80" i="15" s="1"/>
  <c r="V80" i="15"/>
  <c r="U80" i="15"/>
  <c r="S76" i="15"/>
  <c r="V76" i="15"/>
  <c r="U76" i="15"/>
  <c r="S72" i="15"/>
  <c r="T72" i="15" s="1"/>
  <c r="V72" i="15"/>
  <c r="U72" i="15"/>
  <c r="S68" i="15"/>
  <c r="V68" i="15"/>
  <c r="U68" i="15"/>
  <c r="S64" i="15"/>
  <c r="T64" i="15" s="1"/>
  <c r="V64" i="15"/>
  <c r="U64" i="15"/>
  <c r="S60" i="15"/>
  <c r="V60" i="15"/>
  <c r="U60" i="15"/>
  <c r="S56" i="15"/>
  <c r="T56" i="15" s="1"/>
  <c r="V56" i="15"/>
  <c r="U56" i="15"/>
  <c r="S52" i="15"/>
  <c r="V52" i="15"/>
  <c r="U52" i="15"/>
  <c r="S48" i="15"/>
  <c r="T48" i="15" s="1"/>
  <c r="V48" i="15"/>
  <c r="U48" i="15"/>
  <c r="S44" i="15"/>
  <c r="V44" i="15"/>
  <c r="U44" i="15"/>
  <c r="S40" i="15"/>
  <c r="T40" i="15" s="1"/>
  <c r="V40" i="15"/>
  <c r="U40" i="15"/>
  <c r="S36" i="15"/>
  <c r="V36" i="15"/>
  <c r="U36" i="15"/>
  <c r="S32" i="15"/>
  <c r="T32" i="15" s="1"/>
  <c r="V32" i="15"/>
  <c r="U32" i="15"/>
  <c r="S28" i="15"/>
  <c r="U28" i="15"/>
  <c r="S24" i="15"/>
  <c r="U24" i="15"/>
  <c r="S20" i="15"/>
  <c r="U20" i="15"/>
  <c r="S16" i="15"/>
  <c r="U16" i="15"/>
  <c r="S12" i="15"/>
  <c r="U12" i="15"/>
  <c r="S112" i="15"/>
  <c r="T112" i="15" s="1"/>
  <c r="V112" i="15"/>
  <c r="U112" i="15"/>
  <c r="S104" i="15"/>
  <c r="T104" i="15" s="1"/>
  <c r="V104" i="15"/>
  <c r="U104" i="15"/>
  <c r="S100" i="15"/>
  <c r="T100" i="15" s="1"/>
  <c r="V100" i="15"/>
  <c r="U100" i="15"/>
  <c r="S96" i="15"/>
  <c r="T96" i="15" s="1"/>
  <c r="V96" i="15"/>
  <c r="U96" i="15"/>
  <c r="V115" i="15"/>
  <c r="U115" i="15"/>
  <c r="S115" i="15"/>
  <c r="T115" i="15" s="1"/>
  <c r="V111" i="15"/>
  <c r="U111" i="15"/>
  <c r="S111" i="15"/>
  <c r="V107" i="15"/>
  <c r="U107" i="15"/>
  <c r="S107" i="15"/>
  <c r="T107" i="15" s="1"/>
  <c r="V103" i="15"/>
  <c r="U103" i="15"/>
  <c r="S103" i="15"/>
  <c r="T103" i="15" s="1"/>
  <c r="V99" i="15"/>
  <c r="U99" i="15"/>
  <c r="S99" i="15"/>
  <c r="T99" i="15" s="1"/>
  <c r="V95" i="15"/>
  <c r="U95" i="15"/>
  <c r="S95" i="15"/>
  <c r="T95" i="15" s="1"/>
  <c r="V91" i="15"/>
  <c r="U91" i="15"/>
  <c r="S91" i="15"/>
  <c r="T91" i="15" s="1"/>
  <c r="V87" i="15"/>
  <c r="U87" i="15"/>
  <c r="S87" i="15"/>
  <c r="V83" i="15"/>
  <c r="U83" i="15"/>
  <c r="S83" i="15"/>
  <c r="T83" i="15" s="1"/>
  <c r="V79" i="15"/>
  <c r="U79" i="15"/>
  <c r="S79" i="15"/>
  <c r="V75" i="15"/>
  <c r="U75" i="15"/>
  <c r="S75" i="15"/>
  <c r="T75" i="15" s="1"/>
  <c r="V71" i="15"/>
  <c r="U71" i="15"/>
  <c r="S71" i="15"/>
  <c r="V67" i="15"/>
  <c r="U67" i="15"/>
  <c r="S67" i="15"/>
  <c r="T67" i="15" s="1"/>
  <c r="V63" i="15"/>
  <c r="U63" i="15"/>
  <c r="S63" i="15"/>
  <c r="V59" i="15"/>
  <c r="U59" i="15"/>
  <c r="S59" i="15"/>
  <c r="T59" i="15" s="1"/>
  <c r="V55" i="15"/>
  <c r="U55" i="15"/>
  <c r="S55" i="15"/>
  <c r="V51" i="15"/>
  <c r="U51" i="15"/>
  <c r="S51" i="15"/>
  <c r="T51" i="15" s="1"/>
  <c r="V47" i="15"/>
  <c r="U47" i="15"/>
  <c r="S47" i="15"/>
  <c r="V43" i="15"/>
  <c r="U43" i="15"/>
  <c r="S43" i="15"/>
  <c r="T43" i="15" s="1"/>
  <c r="V39" i="15"/>
  <c r="U39" i="15"/>
  <c r="S39" i="15"/>
  <c r="V35" i="15"/>
  <c r="U35" i="15"/>
  <c r="S35" i="15"/>
  <c r="T35" i="15" s="1"/>
  <c r="U31" i="15"/>
  <c r="S31" i="15"/>
  <c r="U27" i="15"/>
  <c r="S27" i="15"/>
  <c r="U23" i="15"/>
  <c r="S23" i="15"/>
  <c r="U19" i="15"/>
  <c r="S19" i="15"/>
  <c r="U15" i="15"/>
  <c r="S15" i="15"/>
  <c r="S94" i="15"/>
  <c r="V94" i="15"/>
  <c r="U94" i="15"/>
  <c r="S90" i="15"/>
  <c r="V90" i="15"/>
  <c r="U90" i="15"/>
  <c r="S86" i="15"/>
  <c r="V86" i="15"/>
  <c r="U86" i="15"/>
  <c r="S82" i="15"/>
  <c r="V82" i="15"/>
  <c r="U82" i="15"/>
  <c r="S78" i="15"/>
  <c r="V78" i="15"/>
  <c r="U78" i="15"/>
  <c r="S74" i="15"/>
  <c r="V74" i="15"/>
  <c r="U74" i="15"/>
  <c r="S70" i="15"/>
  <c r="V70" i="15"/>
  <c r="U70" i="15"/>
  <c r="S66" i="15"/>
  <c r="V66" i="15"/>
  <c r="U66" i="15"/>
  <c r="S62" i="15"/>
  <c r="V62" i="15"/>
  <c r="U62" i="15"/>
  <c r="S58" i="15"/>
  <c r="V58" i="15"/>
  <c r="U58" i="15"/>
  <c r="S54" i="15"/>
  <c r="V54" i="15"/>
  <c r="U54" i="15"/>
  <c r="S50" i="15"/>
  <c r="V50" i="15"/>
  <c r="U50" i="15"/>
  <c r="S46" i="15"/>
  <c r="V46" i="15"/>
  <c r="U46" i="15"/>
  <c r="S42" i="15"/>
  <c r="V42" i="15"/>
  <c r="U42" i="15"/>
  <c r="S38" i="15"/>
  <c r="V38" i="15"/>
  <c r="U38" i="15"/>
  <c r="S34" i="15"/>
  <c r="V34" i="15"/>
  <c r="U34" i="15"/>
  <c r="S30" i="15"/>
  <c r="U30" i="15"/>
  <c r="S26" i="15"/>
  <c r="U26" i="15"/>
  <c r="S22" i="15"/>
  <c r="U22" i="15"/>
  <c r="S18" i="15"/>
  <c r="U18" i="15"/>
  <c r="S14" i="15"/>
  <c r="U14" i="15"/>
  <c r="U11" i="15"/>
  <c r="S11" i="15"/>
  <c r="I6" i="12"/>
  <c r="BA158" i="15" l="1"/>
  <c r="V124" i="15"/>
  <c r="AX6" i="15"/>
  <c r="AZ160" i="15"/>
  <c r="H8" i="2"/>
  <c r="T11" i="15"/>
  <c r="T19" i="15"/>
  <c r="T14" i="15"/>
  <c r="T22" i="15"/>
  <c r="T30" i="15"/>
  <c r="T38" i="15"/>
  <c r="T46" i="15"/>
  <c r="Z46" i="15" s="1"/>
  <c r="T54" i="15"/>
  <c r="T62" i="15"/>
  <c r="Z62" i="15" s="1"/>
  <c r="T70" i="15"/>
  <c r="T78" i="15"/>
  <c r="X78" i="15" s="1"/>
  <c r="T86" i="15"/>
  <c r="T94" i="15"/>
  <c r="X94" i="15" s="1"/>
  <c r="T16" i="15"/>
  <c r="T27" i="15"/>
  <c r="T24" i="15"/>
  <c r="T18" i="15"/>
  <c r="T26" i="15"/>
  <c r="T34" i="15"/>
  <c r="T42" i="15"/>
  <c r="Z42" i="15" s="1"/>
  <c r="T50" i="15"/>
  <c r="T58" i="15"/>
  <c r="Z58" i="15" s="1"/>
  <c r="T66" i="15"/>
  <c r="T74" i="15"/>
  <c r="Z74" i="15" s="1"/>
  <c r="T82" i="15"/>
  <c r="T90" i="15"/>
  <c r="X90" i="15" s="1"/>
  <c r="T15" i="15"/>
  <c r="T23" i="15"/>
  <c r="T31" i="15"/>
  <c r="T39" i="15"/>
  <c r="T47" i="15"/>
  <c r="T55" i="15"/>
  <c r="AA55" i="15" s="1"/>
  <c r="T63" i="15"/>
  <c r="T71" i="15"/>
  <c r="AA71" i="15" s="1"/>
  <c r="T79" i="15"/>
  <c r="T87" i="15"/>
  <c r="AA87" i="15" s="1"/>
  <c r="T111" i="15"/>
  <c r="T12" i="15"/>
  <c r="T20" i="15"/>
  <c r="T28" i="15"/>
  <c r="T36" i="15"/>
  <c r="T44" i="15"/>
  <c r="Z44" i="15" s="1"/>
  <c r="T52" i="15"/>
  <c r="T60" i="15"/>
  <c r="Z60" i="15" s="1"/>
  <c r="T68" i="15"/>
  <c r="T76" i="15"/>
  <c r="AA76" i="15" s="1"/>
  <c r="T84" i="15"/>
  <c r="T92" i="15"/>
  <c r="AA92" i="15" s="1"/>
  <c r="Z54" i="15"/>
  <c r="X54" i="15"/>
  <c r="W54" i="15"/>
  <c r="AA54" i="15"/>
  <c r="Z70" i="15"/>
  <c r="X70" i="15"/>
  <c r="W70" i="15"/>
  <c r="AA70" i="15"/>
  <c r="X86" i="15"/>
  <c r="W86" i="15"/>
  <c r="AA86" i="15"/>
  <c r="Z86" i="15"/>
  <c r="AA43" i="15"/>
  <c r="Z43" i="15"/>
  <c r="W43" i="15"/>
  <c r="X43" i="15"/>
  <c r="AA51" i="15"/>
  <c r="Z51" i="15"/>
  <c r="W51" i="15"/>
  <c r="X51" i="15"/>
  <c r="AA59" i="15"/>
  <c r="Z59" i="15"/>
  <c r="W59" i="15"/>
  <c r="X59" i="15"/>
  <c r="AA67" i="15"/>
  <c r="Z67" i="15"/>
  <c r="W67" i="15"/>
  <c r="X67" i="15"/>
  <c r="AA75" i="15"/>
  <c r="Z75" i="15"/>
  <c r="W75" i="15"/>
  <c r="X75" i="15"/>
  <c r="AA83" i="15"/>
  <c r="Z83" i="15"/>
  <c r="W83" i="15"/>
  <c r="X83" i="15"/>
  <c r="AA91" i="15"/>
  <c r="Z91" i="15"/>
  <c r="W91" i="15"/>
  <c r="X91" i="15"/>
  <c r="AA99" i="15"/>
  <c r="Z99" i="15"/>
  <c r="W99" i="15"/>
  <c r="X99" i="15"/>
  <c r="AA107" i="15"/>
  <c r="Z107" i="15"/>
  <c r="W107" i="15"/>
  <c r="X107" i="15"/>
  <c r="AA115" i="15"/>
  <c r="Z115" i="15"/>
  <c r="W115" i="15"/>
  <c r="X115" i="15"/>
  <c r="AA100" i="15"/>
  <c r="X100" i="15"/>
  <c r="W100" i="15"/>
  <c r="Z100" i="15"/>
  <c r="AA112" i="15"/>
  <c r="X112" i="15"/>
  <c r="W112" i="15"/>
  <c r="Z112" i="15"/>
  <c r="Z48" i="15"/>
  <c r="AA48" i="15"/>
  <c r="X48" i="15"/>
  <c r="W48" i="15"/>
  <c r="Z56" i="15"/>
  <c r="AA56" i="15"/>
  <c r="X56" i="15"/>
  <c r="W56" i="15"/>
  <c r="Z64" i="15"/>
  <c r="AA64" i="15"/>
  <c r="X64" i="15"/>
  <c r="W64" i="15"/>
  <c r="Z72" i="15"/>
  <c r="AA72" i="15"/>
  <c r="X72" i="15"/>
  <c r="W72" i="15"/>
  <c r="AA80" i="15"/>
  <c r="X80" i="15"/>
  <c r="W80" i="15"/>
  <c r="Z80" i="15"/>
  <c r="AA88" i="15"/>
  <c r="X88" i="15"/>
  <c r="W88" i="15"/>
  <c r="Z88" i="15"/>
  <c r="T13" i="15"/>
  <c r="T21" i="15"/>
  <c r="T29" i="15"/>
  <c r="T37" i="15"/>
  <c r="T45" i="15"/>
  <c r="T53" i="15"/>
  <c r="T61" i="15"/>
  <c r="T69" i="15"/>
  <c r="T77" i="15"/>
  <c r="T85" i="15"/>
  <c r="T93" i="15"/>
  <c r="AA101" i="15"/>
  <c r="Z101" i="15"/>
  <c r="X101" i="15"/>
  <c r="W101" i="15"/>
  <c r="AA109" i="15"/>
  <c r="Z109" i="15"/>
  <c r="X109" i="15"/>
  <c r="W109" i="15"/>
  <c r="X117" i="15"/>
  <c r="W117" i="15"/>
  <c r="AA117" i="15" s="1"/>
  <c r="T102" i="15"/>
  <c r="T110" i="15"/>
  <c r="T108" i="15"/>
  <c r="X42" i="15"/>
  <c r="Z50" i="15"/>
  <c r="X50" i="15"/>
  <c r="W50" i="15"/>
  <c r="AA50" i="15"/>
  <c r="X58" i="15"/>
  <c r="Z66" i="15"/>
  <c r="X66" i="15"/>
  <c r="W66" i="15"/>
  <c r="AA66" i="15"/>
  <c r="X74" i="15"/>
  <c r="X82" i="15"/>
  <c r="W82" i="15"/>
  <c r="AA82" i="15"/>
  <c r="Z82" i="15"/>
  <c r="W90" i="15"/>
  <c r="AA47" i="15"/>
  <c r="Z47" i="15"/>
  <c r="W47" i="15"/>
  <c r="X47" i="15"/>
  <c r="Z55" i="15"/>
  <c r="AA63" i="15"/>
  <c r="Z63" i="15"/>
  <c r="W63" i="15"/>
  <c r="X63" i="15"/>
  <c r="Z71" i="15"/>
  <c r="AA79" i="15"/>
  <c r="Z79" i="15"/>
  <c r="W79" i="15"/>
  <c r="X79" i="15"/>
  <c r="Z87" i="15"/>
  <c r="AA95" i="15"/>
  <c r="Z95" i="15"/>
  <c r="W95" i="15"/>
  <c r="X95" i="15"/>
  <c r="AA103" i="15"/>
  <c r="Z103" i="15"/>
  <c r="W103" i="15"/>
  <c r="X103" i="15"/>
  <c r="AA111" i="15"/>
  <c r="Z111" i="15"/>
  <c r="W111" i="15"/>
  <c r="X111" i="15"/>
  <c r="AA96" i="15"/>
  <c r="X96" i="15"/>
  <c r="W96" i="15"/>
  <c r="Z96" i="15"/>
  <c r="AA104" i="15"/>
  <c r="X104" i="15"/>
  <c r="W104" i="15"/>
  <c r="Z104" i="15"/>
  <c r="AA44" i="15"/>
  <c r="Z52" i="15"/>
  <c r="AA52" i="15"/>
  <c r="X52" i="15"/>
  <c r="W52" i="15"/>
  <c r="AA60" i="15"/>
  <c r="Z68" i="15"/>
  <c r="AA68" i="15"/>
  <c r="X68" i="15"/>
  <c r="W68" i="15"/>
  <c r="X76" i="15"/>
  <c r="AA84" i="15"/>
  <c r="X84" i="15"/>
  <c r="W84" i="15"/>
  <c r="Z84" i="15"/>
  <c r="X92" i="15"/>
  <c r="T17" i="15"/>
  <c r="T25" i="15"/>
  <c r="T33" i="15"/>
  <c r="T41" i="15"/>
  <c r="T49" i="15"/>
  <c r="T57" i="15"/>
  <c r="T65" i="15"/>
  <c r="T73" i="15"/>
  <c r="T81" i="15"/>
  <c r="T89" i="15"/>
  <c r="AA97" i="15"/>
  <c r="Z97" i="15"/>
  <c r="X97" i="15"/>
  <c r="W97" i="15"/>
  <c r="AA105" i="15"/>
  <c r="Z105" i="15"/>
  <c r="X105" i="15"/>
  <c r="W105" i="15"/>
  <c r="AA113" i="15"/>
  <c r="Z113" i="15"/>
  <c r="X113" i="15"/>
  <c r="W113" i="15"/>
  <c r="T98" i="15"/>
  <c r="T106" i="15"/>
  <c r="T114" i="15"/>
  <c r="T116" i="15"/>
  <c r="Z117" i="15"/>
  <c r="T10" i="15"/>
  <c r="X141" i="15"/>
  <c r="X140" i="15"/>
  <c r="W141" i="15"/>
  <c r="W140" i="15"/>
  <c r="EI6" i="12"/>
  <c r="CS6" i="12"/>
  <c r="BC6" i="12"/>
  <c r="DP6" i="12"/>
  <c r="BY6" i="12"/>
  <c r="EH1" i="12"/>
  <c r="EH2" i="12"/>
  <c r="EH3" i="12"/>
  <c r="EH4" i="12"/>
  <c r="EH5" i="12"/>
  <c r="EU8" i="12"/>
  <c r="DN2" i="12"/>
  <c r="DO2" i="12"/>
  <c r="DN3" i="12"/>
  <c r="DO3" i="12"/>
  <c r="DO4" i="12"/>
  <c r="DO5" i="12"/>
  <c r="CP2" i="12"/>
  <c r="CQ2" i="12"/>
  <c r="CP3" i="12"/>
  <c r="CQ3" i="12"/>
  <c r="CQ4" i="12"/>
  <c r="DK11" i="12"/>
  <c r="CP4" i="12" l="1"/>
  <c r="CQ5" i="12"/>
  <c r="AV11" i="15"/>
  <c r="AW11" i="15" s="1"/>
  <c r="AV15" i="15"/>
  <c r="AW15" i="15" s="1"/>
  <c r="AV19" i="15"/>
  <c r="AW19" i="15" s="1"/>
  <c r="AV23" i="15"/>
  <c r="AW23" i="15" s="1"/>
  <c r="AV27" i="15"/>
  <c r="AW27" i="15" s="1"/>
  <c r="AV31" i="15"/>
  <c r="AW31" i="15" s="1"/>
  <c r="AV35" i="15"/>
  <c r="AW35" i="15" s="1"/>
  <c r="AV39" i="15"/>
  <c r="AW39" i="15" s="1"/>
  <c r="AV18" i="15"/>
  <c r="AW18" i="15" s="1"/>
  <c r="AV26" i="15"/>
  <c r="AW26" i="15" s="1"/>
  <c r="AV34" i="15"/>
  <c r="AW34" i="15" s="1"/>
  <c r="AV41" i="15"/>
  <c r="AW41" i="15" s="1"/>
  <c r="AV45" i="15"/>
  <c r="AW45" i="15" s="1"/>
  <c r="AV49" i="15"/>
  <c r="AW49" i="15" s="1"/>
  <c r="AV53" i="15"/>
  <c r="AW53" i="15" s="1"/>
  <c r="AV57" i="15"/>
  <c r="AW57" i="15" s="1"/>
  <c r="AV61" i="15"/>
  <c r="AW61" i="15" s="1"/>
  <c r="AV65" i="15"/>
  <c r="AW65" i="15" s="1"/>
  <c r="AV69" i="15"/>
  <c r="AW69" i="15" s="1"/>
  <c r="AV73" i="15"/>
  <c r="AW73" i="15" s="1"/>
  <c r="AV77" i="15"/>
  <c r="AW77" i="15" s="1"/>
  <c r="AV81" i="15"/>
  <c r="AW81" i="15" s="1"/>
  <c r="AV85" i="15"/>
  <c r="AW85" i="15" s="1"/>
  <c r="AV89" i="15"/>
  <c r="AW89" i="15" s="1"/>
  <c r="AV93" i="15"/>
  <c r="AW93" i="15" s="1"/>
  <c r="AV97" i="15"/>
  <c r="AW97" i="15" s="1"/>
  <c r="AV101" i="15"/>
  <c r="AW101" i="15" s="1"/>
  <c r="AV105" i="15"/>
  <c r="AW105" i="15" s="1"/>
  <c r="AV109" i="15"/>
  <c r="AW109" i="15" s="1"/>
  <c r="AV113" i="15"/>
  <c r="AW113" i="15" s="1"/>
  <c r="AV121" i="15"/>
  <c r="AW121" i="15" s="1"/>
  <c r="AV125" i="15"/>
  <c r="AW125" i="15" s="1"/>
  <c r="AV129" i="15"/>
  <c r="AW129" i="15" s="1"/>
  <c r="AV133" i="15"/>
  <c r="AW133" i="15" s="1"/>
  <c r="AV141" i="15"/>
  <c r="AW141" i="15" s="1"/>
  <c r="AV12" i="15"/>
  <c r="AW12" i="15" s="1"/>
  <c r="AV28" i="15"/>
  <c r="AW28" i="15" s="1"/>
  <c r="AV42" i="15"/>
  <c r="AW42" i="15" s="1"/>
  <c r="AV54" i="15"/>
  <c r="AW54" i="15" s="1"/>
  <c r="AV62" i="15"/>
  <c r="AW62" i="15" s="1"/>
  <c r="AV70" i="15"/>
  <c r="AW70" i="15" s="1"/>
  <c r="AV78" i="15"/>
  <c r="AW78" i="15" s="1"/>
  <c r="AV86" i="15"/>
  <c r="AW86" i="15" s="1"/>
  <c r="AV94" i="15"/>
  <c r="AW94" i="15" s="1"/>
  <c r="AV102" i="15"/>
  <c r="AW102" i="15" s="1"/>
  <c r="AV110" i="15"/>
  <c r="AW110" i="15" s="1"/>
  <c r="AV118" i="15"/>
  <c r="AW118" i="15" s="1"/>
  <c r="AV130" i="15"/>
  <c r="AW130" i="15" s="1"/>
  <c r="AV134" i="15"/>
  <c r="AW134" i="15" s="1"/>
  <c r="AV142" i="15"/>
  <c r="AW142" i="15" s="1"/>
  <c r="AV154" i="15"/>
  <c r="AW154" i="15" s="1"/>
  <c r="AV10" i="15"/>
  <c r="AW10" i="15" s="1"/>
  <c r="AV13" i="15"/>
  <c r="AW13" i="15" s="1"/>
  <c r="AV17" i="15"/>
  <c r="AW17" i="15" s="1"/>
  <c r="AV21" i="15"/>
  <c r="AW21" i="15" s="1"/>
  <c r="AV25" i="15"/>
  <c r="AW25" i="15" s="1"/>
  <c r="AV29" i="15"/>
  <c r="AW29" i="15" s="1"/>
  <c r="AV33" i="15"/>
  <c r="AV37" i="15"/>
  <c r="AW37" i="15" s="1"/>
  <c r="AV14" i="15"/>
  <c r="AW14" i="15" s="1"/>
  <c r="AV22" i="15"/>
  <c r="AW22" i="15" s="1"/>
  <c r="AV30" i="15"/>
  <c r="AW30" i="15" s="1"/>
  <c r="AV38" i="15"/>
  <c r="AW38" i="15" s="1"/>
  <c r="AV43" i="15"/>
  <c r="AW43" i="15" s="1"/>
  <c r="AV47" i="15"/>
  <c r="AW47" i="15" s="1"/>
  <c r="AV51" i="15"/>
  <c r="AW51" i="15" s="1"/>
  <c r="AV55" i="15"/>
  <c r="AW55" i="15" s="1"/>
  <c r="AV59" i="15"/>
  <c r="AW59" i="15" s="1"/>
  <c r="AV63" i="15"/>
  <c r="AW63" i="15" s="1"/>
  <c r="AV67" i="15"/>
  <c r="AW67" i="15" s="1"/>
  <c r="AV71" i="15"/>
  <c r="AW71" i="15" s="1"/>
  <c r="AV75" i="15"/>
  <c r="AW75" i="15" s="1"/>
  <c r="AV79" i="15"/>
  <c r="AW79" i="15" s="1"/>
  <c r="AV83" i="15"/>
  <c r="AW83" i="15" s="1"/>
  <c r="AV87" i="15"/>
  <c r="AW87" i="15" s="1"/>
  <c r="AV91" i="15"/>
  <c r="AW91" i="15" s="1"/>
  <c r="AV95" i="15"/>
  <c r="AW95" i="15" s="1"/>
  <c r="AV99" i="15"/>
  <c r="AW99" i="15" s="1"/>
  <c r="AV103" i="15"/>
  <c r="AW103" i="15" s="1"/>
  <c r="AV107" i="15"/>
  <c r="AW107" i="15" s="1"/>
  <c r="AV111" i="15"/>
  <c r="AW111" i="15" s="1"/>
  <c r="AV115" i="15"/>
  <c r="AW115" i="15" s="1"/>
  <c r="AV119" i="15"/>
  <c r="AW119" i="15" s="1"/>
  <c r="AV123" i="15"/>
  <c r="AW123" i="15" s="1"/>
  <c r="AV127" i="15"/>
  <c r="AW127" i="15" s="1"/>
  <c r="AV131" i="15"/>
  <c r="AW131" i="15" s="1"/>
  <c r="AV135" i="15"/>
  <c r="AW135" i="15" s="1"/>
  <c r="AV139" i="15"/>
  <c r="AW139" i="15" s="1"/>
  <c r="AV145" i="15"/>
  <c r="AW145" i="15" s="1"/>
  <c r="AV153" i="15"/>
  <c r="AW153" i="15" s="1"/>
  <c r="AV16" i="15"/>
  <c r="AW16" i="15" s="1"/>
  <c r="AV24" i="15"/>
  <c r="AW24" i="15" s="1"/>
  <c r="AV32" i="15"/>
  <c r="AW32" i="15" s="1"/>
  <c r="AV40" i="15"/>
  <c r="AW40" i="15" s="1"/>
  <c r="AV44" i="15"/>
  <c r="AW44" i="15" s="1"/>
  <c r="AV48" i="15"/>
  <c r="AW48" i="15" s="1"/>
  <c r="AV52" i="15"/>
  <c r="AW52" i="15" s="1"/>
  <c r="AV56" i="15"/>
  <c r="AW56" i="15" s="1"/>
  <c r="AV60" i="15"/>
  <c r="AW60" i="15" s="1"/>
  <c r="AV64" i="15"/>
  <c r="AW64" i="15" s="1"/>
  <c r="AV68" i="15"/>
  <c r="AW68" i="15" s="1"/>
  <c r="AV72" i="15"/>
  <c r="AW72" i="15" s="1"/>
  <c r="AV76" i="15"/>
  <c r="AW76" i="15" s="1"/>
  <c r="AV80" i="15"/>
  <c r="AW80" i="15" s="1"/>
  <c r="AV84" i="15"/>
  <c r="AW84" i="15" s="1"/>
  <c r="AV88" i="15"/>
  <c r="AW88" i="15" s="1"/>
  <c r="AV92" i="15"/>
  <c r="AW92" i="15" s="1"/>
  <c r="AV96" i="15"/>
  <c r="AW96" i="15" s="1"/>
  <c r="AV100" i="15"/>
  <c r="AW100" i="15" s="1"/>
  <c r="AV104" i="15"/>
  <c r="AW104" i="15" s="1"/>
  <c r="AV108" i="15"/>
  <c r="AW108" i="15" s="1"/>
  <c r="AV112" i="15"/>
  <c r="AW112" i="15" s="1"/>
  <c r="AV116" i="15"/>
  <c r="AW116" i="15" s="1"/>
  <c r="AV120" i="15"/>
  <c r="AW120" i="15" s="1"/>
  <c r="AV124" i="15"/>
  <c r="AW124" i="15" s="1"/>
  <c r="AV128" i="15"/>
  <c r="AW128" i="15" s="1"/>
  <c r="AV132" i="15"/>
  <c r="AW132" i="15" s="1"/>
  <c r="AV136" i="15"/>
  <c r="AW136" i="15" s="1"/>
  <c r="AV140" i="15"/>
  <c r="AW140" i="15" s="1"/>
  <c r="AV144" i="15"/>
  <c r="AW144" i="15" s="1"/>
  <c r="AV148" i="15"/>
  <c r="AW148" i="15" s="1"/>
  <c r="AV152" i="15"/>
  <c r="AW152" i="15" s="1"/>
  <c r="AV143" i="15"/>
  <c r="AW143" i="15" s="1"/>
  <c r="AV151" i="15"/>
  <c r="AW151" i="15" s="1"/>
  <c r="AV117" i="15"/>
  <c r="AW117" i="15" s="1"/>
  <c r="AV137" i="15"/>
  <c r="AW137" i="15" s="1"/>
  <c r="AV149" i="15"/>
  <c r="AW149" i="15" s="1"/>
  <c r="AV20" i="15"/>
  <c r="AW20" i="15" s="1"/>
  <c r="AV36" i="15"/>
  <c r="AW36" i="15" s="1"/>
  <c r="AV46" i="15"/>
  <c r="AW46" i="15" s="1"/>
  <c r="AV50" i="15"/>
  <c r="AW50" i="15" s="1"/>
  <c r="AV58" i="15"/>
  <c r="AW58" i="15" s="1"/>
  <c r="AV66" i="15"/>
  <c r="AW66" i="15" s="1"/>
  <c r="AV74" i="15"/>
  <c r="AW74" i="15" s="1"/>
  <c r="AV82" i="15"/>
  <c r="AW82" i="15" s="1"/>
  <c r="AV90" i="15"/>
  <c r="AW90" i="15" s="1"/>
  <c r="AV98" i="15"/>
  <c r="AW98" i="15" s="1"/>
  <c r="AV106" i="15"/>
  <c r="AW106" i="15" s="1"/>
  <c r="AV114" i="15"/>
  <c r="AW114" i="15" s="1"/>
  <c r="AV122" i="15"/>
  <c r="AW122" i="15" s="1"/>
  <c r="AV126" i="15"/>
  <c r="AW126" i="15" s="1"/>
  <c r="AV138" i="15"/>
  <c r="AW138" i="15" s="1"/>
  <c r="AV146" i="15"/>
  <c r="AW146" i="15" s="1"/>
  <c r="AV150" i="15"/>
  <c r="AW150" i="15" s="1"/>
  <c r="AV147" i="15"/>
  <c r="AW147" i="15" s="1"/>
  <c r="Z78" i="15"/>
  <c r="Z92" i="15"/>
  <c r="Z76" i="15"/>
  <c r="W60" i="15"/>
  <c r="W44" i="15"/>
  <c r="X87" i="15"/>
  <c r="X71" i="15"/>
  <c r="X55" i="15"/>
  <c r="Z90" i="15"/>
  <c r="AA74" i="15"/>
  <c r="AA58" i="15"/>
  <c r="AA42" i="15"/>
  <c r="Z94" i="15"/>
  <c r="AA62" i="15"/>
  <c r="W94" i="15"/>
  <c r="W78" i="15"/>
  <c r="AA46" i="15"/>
  <c r="AA94" i="15"/>
  <c r="AA78" i="15"/>
  <c r="X62" i="15"/>
  <c r="X46" i="15"/>
  <c r="W62" i="15"/>
  <c r="W46" i="15"/>
  <c r="W92" i="15"/>
  <c r="W76" i="15"/>
  <c r="X60" i="15"/>
  <c r="X44" i="15"/>
  <c r="W87" i="15"/>
  <c r="W71" i="15"/>
  <c r="W55" i="15"/>
  <c r="AA90" i="15"/>
  <c r="W74" i="15"/>
  <c r="W58" i="15"/>
  <c r="W42" i="15"/>
  <c r="X114" i="15"/>
  <c r="W114" i="15"/>
  <c r="AA114" i="15"/>
  <c r="Z114" i="15"/>
  <c r="AA81" i="15"/>
  <c r="Z81" i="15"/>
  <c r="X81" i="15"/>
  <c r="W81" i="15"/>
  <c r="AA65" i="15"/>
  <c r="X65" i="15"/>
  <c r="Z65" i="15"/>
  <c r="W65" i="15"/>
  <c r="AA49" i="15"/>
  <c r="X49" i="15"/>
  <c r="Z49" i="15"/>
  <c r="W49" i="15"/>
  <c r="AA116" i="15"/>
  <c r="X116" i="15"/>
  <c r="W116" i="15"/>
  <c r="Z116" i="15"/>
  <c r="X106" i="15"/>
  <c r="W106" i="15"/>
  <c r="AA106" i="15"/>
  <c r="Z106" i="15"/>
  <c r="AA89" i="15"/>
  <c r="Z89" i="15"/>
  <c r="X89" i="15"/>
  <c r="W89" i="15"/>
  <c r="AA73" i="15"/>
  <c r="X73" i="15"/>
  <c r="Z73" i="15"/>
  <c r="W73" i="15"/>
  <c r="AA57" i="15"/>
  <c r="X57" i="15"/>
  <c r="Z57" i="15"/>
  <c r="W57" i="15"/>
  <c r="AA41" i="15"/>
  <c r="X41" i="15"/>
  <c r="Z41" i="15"/>
  <c r="W41" i="15"/>
  <c r="AA108" i="15"/>
  <c r="X108" i="15"/>
  <c r="W108" i="15"/>
  <c r="Z108" i="15"/>
  <c r="X102" i="15"/>
  <c r="W102" i="15"/>
  <c r="AA102" i="15"/>
  <c r="Z102" i="15"/>
  <c r="AA85" i="15"/>
  <c r="Z85" i="15"/>
  <c r="X85" i="15"/>
  <c r="W85" i="15"/>
  <c r="AA69" i="15"/>
  <c r="Z69" i="15"/>
  <c r="X69" i="15"/>
  <c r="W69" i="15"/>
  <c r="AA53" i="15"/>
  <c r="Z53" i="15"/>
  <c r="X53" i="15"/>
  <c r="W53" i="15"/>
  <c r="X98" i="15"/>
  <c r="W98" i="15"/>
  <c r="AA98" i="15"/>
  <c r="Z98" i="15"/>
  <c r="X110" i="15"/>
  <c r="W110" i="15"/>
  <c r="AA110" i="15"/>
  <c r="Z110" i="15"/>
  <c r="AA93" i="15"/>
  <c r="Z93" i="15"/>
  <c r="X93" i="15"/>
  <c r="W93" i="15"/>
  <c r="AA77" i="15"/>
  <c r="Z77" i="15"/>
  <c r="X77" i="15"/>
  <c r="W77" i="15"/>
  <c r="AA61" i="15"/>
  <c r="Z61" i="15"/>
  <c r="X61" i="15"/>
  <c r="W61" i="15"/>
  <c r="AA45" i="15"/>
  <c r="Z45" i="15"/>
  <c r="X45" i="15"/>
  <c r="W45" i="15"/>
  <c r="W142" i="15"/>
  <c r="DO6" i="12"/>
  <c r="DN4" i="12" s="1"/>
  <c r="EH6" i="12"/>
  <c r="EH7" i="12" s="1"/>
  <c r="BW2" i="12"/>
  <c r="BW1" i="12"/>
  <c r="AW11" i="1"/>
  <c r="AW10" i="1"/>
  <c r="AW9" i="1"/>
  <c r="AW8" i="1"/>
  <c r="AW7" i="1"/>
  <c r="AW6" i="1"/>
  <c r="AW4" i="1"/>
  <c r="AW33" i="15" l="1"/>
  <c r="AY33" i="15" s="1"/>
  <c r="BW3" i="12"/>
  <c r="BV3" i="12" s="1"/>
  <c r="BE150" i="15"/>
  <c r="BA150" i="15"/>
  <c r="BA138" i="15"/>
  <c r="BE138" i="15"/>
  <c r="BA122" i="15"/>
  <c r="BE122" i="15"/>
  <c r="BA106" i="15"/>
  <c r="BE106" i="15"/>
  <c r="BA90" i="15"/>
  <c r="BE90" i="15"/>
  <c r="BA74" i="15"/>
  <c r="BE74" i="15"/>
  <c r="BA58" i="15"/>
  <c r="BE58" i="15"/>
  <c r="BE46" i="15"/>
  <c r="BA46" i="15"/>
  <c r="AX20" i="15"/>
  <c r="BC20" i="15"/>
  <c r="AY20" i="15"/>
  <c r="BG20" i="15"/>
  <c r="BE137" i="15"/>
  <c r="BA137" i="15"/>
  <c r="BA151" i="15"/>
  <c r="BE151" i="15"/>
  <c r="BA152" i="15"/>
  <c r="BE152" i="15"/>
  <c r="BA144" i="15"/>
  <c r="BE144" i="15"/>
  <c r="BA136" i="15"/>
  <c r="BE136" i="15"/>
  <c r="BA128" i="15"/>
  <c r="BE128" i="15"/>
  <c r="BA120" i="15"/>
  <c r="BE120" i="15"/>
  <c r="BA112" i="15"/>
  <c r="BE112" i="15"/>
  <c r="BA104" i="15"/>
  <c r="BE104" i="15"/>
  <c r="BA96" i="15"/>
  <c r="BE96" i="15"/>
  <c r="BA88" i="15"/>
  <c r="BE88" i="15"/>
  <c r="BA80" i="15"/>
  <c r="BE80" i="15"/>
  <c r="BA72" i="15"/>
  <c r="BE72" i="15"/>
  <c r="BA64" i="15"/>
  <c r="BE64" i="15"/>
  <c r="BA56" i="15"/>
  <c r="BE56" i="15"/>
  <c r="BA48" i="15"/>
  <c r="BE48" i="15"/>
  <c r="AY40" i="15"/>
  <c r="AX24" i="15"/>
  <c r="AY24" i="15"/>
  <c r="BA153" i="15"/>
  <c r="BE153" i="15"/>
  <c r="BE139" i="15"/>
  <c r="BA139" i="15"/>
  <c r="BE131" i="15"/>
  <c r="BA131" i="15"/>
  <c r="BE123" i="15"/>
  <c r="BA123" i="15"/>
  <c r="BE115" i="15"/>
  <c r="BA115" i="15"/>
  <c r="BE107" i="15"/>
  <c r="BA107" i="15"/>
  <c r="BE99" i="15"/>
  <c r="BA99" i="15"/>
  <c r="BE91" i="15"/>
  <c r="BA91" i="15"/>
  <c r="BE83" i="15"/>
  <c r="BA83" i="15"/>
  <c r="BE75" i="15"/>
  <c r="BA75" i="15"/>
  <c r="BE67" i="15"/>
  <c r="BA67" i="15"/>
  <c r="BE59" i="15"/>
  <c r="BA59" i="15"/>
  <c r="BE51" i="15"/>
  <c r="BA51" i="15"/>
  <c r="BE43" i="15"/>
  <c r="AX30" i="15"/>
  <c r="AY30" i="15"/>
  <c r="AX14" i="15"/>
  <c r="AY14" i="15"/>
  <c r="AX25" i="15"/>
  <c r="AY25" i="15"/>
  <c r="AX17" i="15"/>
  <c r="AY17" i="15"/>
  <c r="AY10" i="15"/>
  <c r="AX10" i="15"/>
  <c r="BE142" i="15"/>
  <c r="BA142" i="15"/>
  <c r="BA130" i="15"/>
  <c r="BE130" i="15"/>
  <c r="BE110" i="15"/>
  <c r="BA110" i="15"/>
  <c r="BE94" i="15"/>
  <c r="BA94" i="15"/>
  <c r="BE78" i="15"/>
  <c r="BA78" i="15"/>
  <c r="BE62" i="15"/>
  <c r="BA62" i="15"/>
  <c r="AX42" i="15"/>
  <c r="AY42" i="15"/>
  <c r="AX12" i="15"/>
  <c r="AY12" i="15"/>
  <c r="BA133" i="15"/>
  <c r="BE133" i="15"/>
  <c r="BA125" i="15"/>
  <c r="BE125" i="15"/>
  <c r="BE113" i="15"/>
  <c r="BA113" i="15"/>
  <c r="BE105" i="15"/>
  <c r="BA105" i="15"/>
  <c r="BE97" i="15"/>
  <c r="BA97" i="15"/>
  <c r="BE89" i="15"/>
  <c r="BA89" i="15"/>
  <c r="BE81" i="15"/>
  <c r="BA81" i="15"/>
  <c r="BE73" i="15"/>
  <c r="BA73" i="15"/>
  <c r="BE65" i="15"/>
  <c r="BA65" i="15"/>
  <c r="BE57" i="15"/>
  <c r="BA57" i="15"/>
  <c r="BE49" i="15"/>
  <c r="BA49" i="15"/>
  <c r="BE41" i="15"/>
  <c r="BA41" i="15"/>
  <c r="AX26" i="15"/>
  <c r="AY26" i="15"/>
  <c r="AX39" i="15"/>
  <c r="AY39" i="15"/>
  <c r="AX31" i="15"/>
  <c r="AY31" i="15"/>
  <c r="AX23" i="15"/>
  <c r="AY23" i="15"/>
  <c r="AX15" i="15"/>
  <c r="AY15" i="15"/>
  <c r="BA147" i="15"/>
  <c r="BE147" i="15"/>
  <c r="BA146" i="15"/>
  <c r="BE146" i="15"/>
  <c r="BE126" i="15"/>
  <c r="BA126" i="15"/>
  <c r="BA114" i="15"/>
  <c r="BE114" i="15"/>
  <c r="BA98" i="15"/>
  <c r="BE98" i="15"/>
  <c r="BA82" i="15"/>
  <c r="BE82" i="15"/>
  <c r="BA66" i="15"/>
  <c r="BE66" i="15"/>
  <c r="BA50" i="15"/>
  <c r="BE50" i="15"/>
  <c r="AX36" i="15"/>
  <c r="AY36" i="15"/>
  <c r="BE149" i="15"/>
  <c r="BA149" i="15"/>
  <c r="BA117" i="15"/>
  <c r="BE117" i="15"/>
  <c r="BA143" i="15"/>
  <c r="BE143" i="15"/>
  <c r="BE148" i="15"/>
  <c r="BA148" i="15"/>
  <c r="BE140" i="15"/>
  <c r="BA140" i="15"/>
  <c r="BE132" i="15"/>
  <c r="BA132" i="15"/>
  <c r="BE124" i="15"/>
  <c r="BA124" i="15"/>
  <c r="BE116" i="15"/>
  <c r="BA116" i="15"/>
  <c r="BE108" i="15"/>
  <c r="BA108" i="15"/>
  <c r="BE100" i="15"/>
  <c r="BA100" i="15"/>
  <c r="BE92" i="15"/>
  <c r="BA92" i="15"/>
  <c r="BE84" i="15"/>
  <c r="BA84" i="15"/>
  <c r="BE76" i="15"/>
  <c r="BA76" i="15"/>
  <c r="BE68" i="15"/>
  <c r="BA68" i="15"/>
  <c r="BE60" i="15"/>
  <c r="BA60" i="15"/>
  <c r="BE52" i="15"/>
  <c r="BA52" i="15"/>
  <c r="AY44" i="15"/>
  <c r="AZ44" i="15"/>
  <c r="AX32" i="15"/>
  <c r="AY32" i="15"/>
  <c r="AX16" i="15"/>
  <c r="AY16" i="15"/>
  <c r="BE145" i="15"/>
  <c r="BA145" i="15"/>
  <c r="BA135" i="15"/>
  <c r="BE135" i="15"/>
  <c r="BA127" i="15"/>
  <c r="BE127" i="15"/>
  <c r="BA119" i="15"/>
  <c r="BE119" i="15"/>
  <c r="BA111" i="15"/>
  <c r="BE111" i="15"/>
  <c r="BA103" i="15"/>
  <c r="BE103" i="15"/>
  <c r="BA95" i="15"/>
  <c r="BE95" i="15"/>
  <c r="BA87" i="15"/>
  <c r="BE87" i="15"/>
  <c r="BA79" i="15"/>
  <c r="BE79" i="15"/>
  <c r="BA71" i="15"/>
  <c r="BE71" i="15"/>
  <c r="BA63" i="15"/>
  <c r="BE63" i="15"/>
  <c r="BA55" i="15"/>
  <c r="BE55" i="15"/>
  <c r="BA47" i="15"/>
  <c r="BE47" i="15"/>
  <c r="AX38" i="15"/>
  <c r="AY38" i="15"/>
  <c r="AX22" i="15"/>
  <c r="AY22" i="15"/>
  <c r="BG22" i="15"/>
  <c r="BC22" i="15"/>
  <c r="AX37" i="15"/>
  <c r="AY37" i="15"/>
  <c r="AY29" i="15"/>
  <c r="AX29" i="15"/>
  <c r="AX21" i="15"/>
  <c r="AY21" i="15"/>
  <c r="BC21" i="15"/>
  <c r="BG21" i="15"/>
  <c r="AX13" i="15"/>
  <c r="AY13" i="15"/>
  <c r="BA154" i="15"/>
  <c r="BE154" i="15"/>
  <c r="BE134" i="15"/>
  <c r="BA134" i="15"/>
  <c r="BE118" i="15"/>
  <c r="BA118" i="15"/>
  <c r="BE102" i="15"/>
  <c r="BA102" i="15"/>
  <c r="BE86" i="15"/>
  <c r="BA86" i="15"/>
  <c r="BE70" i="15"/>
  <c r="BA70" i="15"/>
  <c r="BE54" i="15"/>
  <c r="BA54" i="15"/>
  <c r="AY28" i="15"/>
  <c r="AX28" i="15"/>
  <c r="BA141" i="15"/>
  <c r="BE141" i="15"/>
  <c r="BE129" i="15"/>
  <c r="BA129" i="15"/>
  <c r="BE121" i="15"/>
  <c r="BA121" i="15"/>
  <c r="BA109" i="15"/>
  <c r="BE109" i="15"/>
  <c r="BA101" i="15"/>
  <c r="BE101" i="15"/>
  <c r="BA93" i="15"/>
  <c r="BE93" i="15"/>
  <c r="BA85" i="15"/>
  <c r="BE85" i="15"/>
  <c r="BA77" i="15"/>
  <c r="BE77" i="15"/>
  <c r="BA69" i="15"/>
  <c r="BE69" i="15"/>
  <c r="BA61" i="15"/>
  <c r="BE61" i="15"/>
  <c r="BA53" i="15"/>
  <c r="BE53" i="15"/>
  <c r="BA45" i="15"/>
  <c r="BE45" i="15"/>
  <c r="AX33" i="15"/>
  <c r="AX34" i="15"/>
  <c r="AY34" i="15"/>
  <c r="AX18" i="15"/>
  <c r="BG18" i="15"/>
  <c r="AY18" i="15"/>
  <c r="BC18" i="15"/>
  <c r="AY35" i="15"/>
  <c r="AX35" i="15"/>
  <c r="AX27" i="15"/>
  <c r="AY27" i="15"/>
  <c r="AX19" i="15"/>
  <c r="BG19" i="15"/>
  <c r="AY19" i="15"/>
  <c r="BC19" i="15"/>
  <c r="AX11" i="15"/>
  <c r="AY11" i="15"/>
  <c r="AW2" i="1"/>
  <c r="AX2" i="1" s="1"/>
  <c r="AE15" i="1" s="1"/>
  <c r="DE8" i="12"/>
  <c r="DF8" i="12"/>
  <c r="DZ13" i="1"/>
  <c r="AX45" i="15" l="1"/>
  <c r="AY45" i="15"/>
  <c r="BG45" i="15"/>
  <c r="AZ45" i="15"/>
  <c r="AX53" i="15"/>
  <c r="BC53" i="15"/>
  <c r="AZ53" i="15"/>
  <c r="AY53" i="15"/>
  <c r="BG53" i="15"/>
  <c r="BC69" i="15"/>
  <c r="AX69" i="15"/>
  <c r="AZ69" i="15"/>
  <c r="AY69" i="15"/>
  <c r="BG69" i="15"/>
  <c r="BC85" i="15"/>
  <c r="AZ85" i="15"/>
  <c r="AX85" i="15"/>
  <c r="AY85" i="15"/>
  <c r="BG85" i="15"/>
  <c r="BC101" i="15"/>
  <c r="AZ101" i="15"/>
  <c r="AX101" i="15"/>
  <c r="AY101" i="15"/>
  <c r="BG101" i="15"/>
  <c r="AX129" i="15"/>
  <c r="BC129" i="15"/>
  <c r="AZ129" i="15"/>
  <c r="AY129" i="15"/>
  <c r="BG129" i="15"/>
  <c r="AX141" i="15"/>
  <c r="AY141" i="15"/>
  <c r="BG141" i="15"/>
  <c r="BC141" i="15"/>
  <c r="AZ141" i="15"/>
  <c r="AX54" i="15"/>
  <c r="AY54" i="15"/>
  <c r="BG54" i="15"/>
  <c r="BC54" i="15"/>
  <c r="AZ54" i="15"/>
  <c r="AX86" i="15"/>
  <c r="BC86" i="15"/>
  <c r="AY86" i="15"/>
  <c r="BG86" i="15"/>
  <c r="AZ86" i="15"/>
  <c r="BC118" i="15"/>
  <c r="AX118" i="15"/>
  <c r="AY118" i="15"/>
  <c r="BG118" i="15"/>
  <c r="AZ118" i="15"/>
  <c r="BC55" i="15"/>
  <c r="AX55" i="15"/>
  <c r="AY55" i="15"/>
  <c r="BG55" i="15"/>
  <c r="AZ55" i="15"/>
  <c r="BC71" i="15"/>
  <c r="AX71" i="15"/>
  <c r="AY71" i="15"/>
  <c r="BG71" i="15"/>
  <c r="AZ71" i="15"/>
  <c r="AX87" i="15"/>
  <c r="BC87" i="15"/>
  <c r="AY87" i="15"/>
  <c r="BG87" i="15"/>
  <c r="AZ87" i="15"/>
  <c r="BC103" i="15"/>
  <c r="AX103" i="15"/>
  <c r="AY103" i="15"/>
  <c r="BG103" i="15"/>
  <c r="AZ103" i="15"/>
  <c r="BC119" i="15"/>
  <c r="AX119" i="15"/>
  <c r="AY119" i="15"/>
  <c r="BG119" i="15"/>
  <c r="AZ119" i="15"/>
  <c r="BC135" i="15"/>
  <c r="AX135" i="15"/>
  <c r="AY135" i="15"/>
  <c r="BG135" i="15"/>
  <c r="AZ135" i="15"/>
  <c r="AX60" i="15"/>
  <c r="AZ60" i="15"/>
  <c r="BC60" i="15"/>
  <c r="AY60" i="15"/>
  <c r="BG60" i="15"/>
  <c r="AX76" i="15"/>
  <c r="AZ76" i="15"/>
  <c r="BC76" i="15"/>
  <c r="AY76" i="15"/>
  <c r="BG76" i="15"/>
  <c r="AX92" i="15"/>
  <c r="AZ92" i="15"/>
  <c r="BC92" i="15"/>
  <c r="AY92" i="15"/>
  <c r="BG92" i="15"/>
  <c r="AX108" i="15"/>
  <c r="AZ108" i="15"/>
  <c r="BC108" i="15"/>
  <c r="AY108" i="15"/>
  <c r="BG108" i="15"/>
  <c r="AX124" i="15"/>
  <c r="AZ124" i="15"/>
  <c r="BC124" i="15"/>
  <c r="AY124" i="15"/>
  <c r="BG124" i="15"/>
  <c r="AX140" i="15"/>
  <c r="AZ140" i="15"/>
  <c r="BC140" i="15"/>
  <c r="AY140" i="15"/>
  <c r="BG140" i="15"/>
  <c r="AX143" i="15"/>
  <c r="BC143" i="15"/>
  <c r="AZ143" i="15"/>
  <c r="AY143" i="15"/>
  <c r="BG143" i="15"/>
  <c r="BC117" i="15"/>
  <c r="AZ117" i="15"/>
  <c r="AX117" i="15"/>
  <c r="AY117" i="15"/>
  <c r="BG117" i="15"/>
  <c r="BC149" i="15"/>
  <c r="AX149" i="15"/>
  <c r="AZ149" i="15"/>
  <c r="AY149" i="15"/>
  <c r="BG149" i="15"/>
  <c r="AX50" i="15"/>
  <c r="AY50" i="15"/>
  <c r="BG50" i="15"/>
  <c r="AZ50" i="15"/>
  <c r="BC50" i="15"/>
  <c r="BC82" i="15"/>
  <c r="AY82" i="15"/>
  <c r="BG82" i="15"/>
  <c r="AX82" i="15"/>
  <c r="AZ82" i="15"/>
  <c r="BC114" i="15"/>
  <c r="AY114" i="15"/>
  <c r="BG114" i="15"/>
  <c r="AX114" i="15"/>
  <c r="AZ114" i="15"/>
  <c r="BC126" i="15"/>
  <c r="AX126" i="15"/>
  <c r="AZ126" i="15"/>
  <c r="AY126" i="15"/>
  <c r="BG126" i="15"/>
  <c r="BC145" i="15"/>
  <c r="AX146" i="15"/>
  <c r="BC146" i="15"/>
  <c r="AY146" i="15"/>
  <c r="BG146" i="15"/>
  <c r="AZ146" i="15"/>
  <c r="AX147" i="15"/>
  <c r="BC147" i="15"/>
  <c r="AZ147" i="15"/>
  <c r="AY147" i="15"/>
  <c r="BG147" i="15"/>
  <c r="AX48" i="15"/>
  <c r="BC49" i="15"/>
  <c r="AX49" i="15"/>
  <c r="AZ49" i="15"/>
  <c r="AY49" i="15"/>
  <c r="BG49" i="15"/>
  <c r="BC64" i="15"/>
  <c r="AX65" i="15"/>
  <c r="BC65" i="15"/>
  <c r="AZ65" i="15"/>
  <c r="AY65" i="15"/>
  <c r="BG65" i="15"/>
  <c r="BC81" i="15"/>
  <c r="AX81" i="15"/>
  <c r="AZ81" i="15"/>
  <c r="AY81" i="15"/>
  <c r="BG81" i="15"/>
  <c r="BC97" i="15"/>
  <c r="AX97" i="15"/>
  <c r="AZ97" i="15"/>
  <c r="AY97" i="15"/>
  <c r="BG97" i="15"/>
  <c r="AX113" i="15"/>
  <c r="BC113" i="15"/>
  <c r="AZ113" i="15"/>
  <c r="AY113" i="15"/>
  <c r="BG113" i="15"/>
  <c r="AX125" i="15"/>
  <c r="AY125" i="15"/>
  <c r="BB124" i="15" s="1"/>
  <c r="BG125" i="15"/>
  <c r="BC125" i="15"/>
  <c r="AZ125" i="15"/>
  <c r="BC78" i="15"/>
  <c r="AX78" i="15"/>
  <c r="AZ78" i="15"/>
  <c r="AY78" i="15"/>
  <c r="BG78" i="15"/>
  <c r="BC110" i="15"/>
  <c r="AX110" i="15"/>
  <c r="AZ110" i="15"/>
  <c r="AY110" i="15"/>
  <c r="BG110" i="15"/>
  <c r="BC130" i="15"/>
  <c r="AY130" i="15"/>
  <c r="BG130" i="15"/>
  <c r="AX130" i="15"/>
  <c r="AZ130" i="15"/>
  <c r="BC142" i="15"/>
  <c r="AX142" i="15"/>
  <c r="AZ142" i="15"/>
  <c r="AY142" i="15"/>
  <c r="BG142" i="15"/>
  <c r="AX43" i="15"/>
  <c r="AY43" i="15"/>
  <c r="AZ43" i="15"/>
  <c r="BC59" i="15"/>
  <c r="AY59" i="15"/>
  <c r="BG59" i="15"/>
  <c r="AX59" i="15"/>
  <c r="AZ59" i="15"/>
  <c r="AX75" i="15"/>
  <c r="AY75" i="15"/>
  <c r="BG75" i="15"/>
  <c r="AZ75" i="15"/>
  <c r="BC75" i="15"/>
  <c r="AX91" i="15"/>
  <c r="BC91" i="15"/>
  <c r="AY91" i="15"/>
  <c r="BG91" i="15"/>
  <c r="AZ91" i="15"/>
  <c r="AX107" i="15"/>
  <c r="BC107" i="15"/>
  <c r="AY107" i="15"/>
  <c r="BG107" i="15"/>
  <c r="AZ107" i="15"/>
  <c r="AX123" i="15"/>
  <c r="BC123" i="15"/>
  <c r="AY123" i="15"/>
  <c r="BG123" i="15"/>
  <c r="AZ123" i="15"/>
  <c r="AX139" i="15"/>
  <c r="BC139" i="15"/>
  <c r="AY139" i="15"/>
  <c r="BG139" i="15"/>
  <c r="AZ139" i="15"/>
  <c r="BC48" i="15"/>
  <c r="AZ48" i="15"/>
  <c r="BG48" i="15"/>
  <c r="AY48" i="15"/>
  <c r="AX64" i="15"/>
  <c r="AZ64" i="15"/>
  <c r="AY64" i="15"/>
  <c r="BG64" i="15"/>
  <c r="AX80" i="15"/>
  <c r="AZ80" i="15"/>
  <c r="BG80" i="15"/>
  <c r="AY80" i="15"/>
  <c r="BC80" i="15"/>
  <c r="AX96" i="15"/>
  <c r="AZ96" i="15"/>
  <c r="AY96" i="15"/>
  <c r="BG96" i="15"/>
  <c r="BC96" i="15"/>
  <c r="AX112" i="15"/>
  <c r="AZ112" i="15"/>
  <c r="BG112" i="15"/>
  <c r="AY112" i="15"/>
  <c r="BC112" i="15"/>
  <c r="AX128" i="15"/>
  <c r="AY128" i="15"/>
  <c r="BG128" i="15"/>
  <c r="AZ128" i="15"/>
  <c r="BC128" i="15"/>
  <c r="AX144" i="15"/>
  <c r="AY144" i="15"/>
  <c r="BG144" i="15"/>
  <c r="AZ144" i="15"/>
  <c r="BC144" i="15"/>
  <c r="BC137" i="15"/>
  <c r="AX137" i="15"/>
  <c r="AY137" i="15"/>
  <c r="BG137" i="15"/>
  <c r="AZ137" i="15"/>
  <c r="AZ74" i="15"/>
  <c r="AX74" i="15"/>
  <c r="AY74" i="15"/>
  <c r="BG74" i="15"/>
  <c r="BC74" i="15"/>
  <c r="AX106" i="15"/>
  <c r="AZ106" i="15"/>
  <c r="BC106" i="15"/>
  <c r="AY106" i="15"/>
  <c r="BG106" i="15"/>
  <c r="AX138" i="15"/>
  <c r="AZ138" i="15"/>
  <c r="BC138" i="15"/>
  <c r="AY138" i="15"/>
  <c r="BG138" i="15"/>
  <c r="AX150" i="15"/>
  <c r="BC150" i="15"/>
  <c r="AY150" i="15"/>
  <c r="BG150" i="15"/>
  <c r="AZ150" i="15"/>
  <c r="BC61" i="15"/>
  <c r="AY61" i="15"/>
  <c r="BB60" i="15" s="1"/>
  <c r="BG61" i="15"/>
  <c r="AX61" i="15"/>
  <c r="AZ61" i="15"/>
  <c r="AX77" i="15"/>
  <c r="AY77" i="15"/>
  <c r="BG77" i="15"/>
  <c r="BC77" i="15"/>
  <c r="AZ77" i="15"/>
  <c r="AX93" i="15"/>
  <c r="AY93" i="15"/>
  <c r="BB92" i="15" s="1"/>
  <c r="BG93" i="15"/>
  <c r="BC93" i="15"/>
  <c r="AZ93" i="15"/>
  <c r="AX109" i="15"/>
  <c r="AY109" i="15"/>
  <c r="BG109" i="15"/>
  <c r="BC109" i="15"/>
  <c r="AZ109" i="15"/>
  <c r="BC121" i="15"/>
  <c r="AX121" i="15"/>
  <c r="AY121" i="15"/>
  <c r="BG121" i="15"/>
  <c r="AZ121" i="15"/>
  <c r="AX70" i="15"/>
  <c r="AY70" i="15"/>
  <c r="BG70" i="15"/>
  <c r="BC70" i="15"/>
  <c r="AZ70" i="15"/>
  <c r="BC102" i="15"/>
  <c r="AX102" i="15"/>
  <c r="AY102" i="15"/>
  <c r="BG102" i="15"/>
  <c r="AZ102" i="15"/>
  <c r="BC134" i="15"/>
  <c r="AX134" i="15"/>
  <c r="AY134" i="15"/>
  <c r="BG134" i="15"/>
  <c r="AZ134" i="15"/>
  <c r="BC154" i="15"/>
  <c r="AX154" i="15"/>
  <c r="AZ154" i="15"/>
  <c r="AY154" i="15"/>
  <c r="BG154" i="15"/>
  <c r="AX47" i="15"/>
  <c r="AZ47" i="15"/>
  <c r="AY47" i="15"/>
  <c r="BG47" i="15"/>
  <c r="AX63" i="15"/>
  <c r="BC63" i="15"/>
  <c r="AZ63" i="15"/>
  <c r="AY63" i="15"/>
  <c r="BG63" i="15"/>
  <c r="BC79" i="15"/>
  <c r="AX79" i="15"/>
  <c r="AZ79" i="15"/>
  <c r="AY79" i="15"/>
  <c r="BG79" i="15"/>
  <c r="AX95" i="15"/>
  <c r="BC95" i="15"/>
  <c r="AZ95" i="15"/>
  <c r="AY95" i="15"/>
  <c r="BG95" i="15"/>
  <c r="BC111" i="15"/>
  <c r="AX111" i="15"/>
  <c r="AZ111" i="15"/>
  <c r="AY111" i="15"/>
  <c r="BG111" i="15"/>
  <c r="AX127" i="15"/>
  <c r="BC127" i="15"/>
  <c r="AZ127" i="15"/>
  <c r="AY127" i="15"/>
  <c r="BG127" i="15"/>
  <c r="AX145" i="15"/>
  <c r="AZ145" i="15"/>
  <c r="AY145" i="15"/>
  <c r="BG145" i="15"/>
  <c r="AX44" i="15"/>
  <c r="AX52" i="15"/>
  <c r="BC52" i="15"/>
  <c r="AY52" i="15"/>
  <c r="BG52" i="15"/>
  <c r="AZ52" i="15"/>
  <c r="AX68" i="15"/>
  <c r="AY68" i="15"/>
  <c r="BG68" i="15"/>
  <c r="AZ68" i="15"/>
  <c r="BC68" i="15"/>
  <c r="AX84" i="15"/>
  <c r="AY84" i="15"/>
  <c r="BG84" i="15"/>
  <c r="BC84" i="15"/>
  <c r="AZ84" i="15"/>
  <c r="AX100" i="15"/>
  <c r="AY100" i="15"/>
  <c r="BG100" i="15"/>
  <c r="BC100" i="15"/>
  <c r="AZ100" i="15"/>
  <c r="AX116" i="15"/>
  <c r="AY116" i="15"/>
  <c r="BG116" i="15"/>
  <c r="BC116" i="15"/>
  <c r="AZ116" i="15"/>
  <c r="AX132" i="15"/>
  <c r="AY132" i="15"/>
  <c r="BG132" i="15"/>
  <c r="BC132" i="15"/>
  <c r="AZ132" i="15"/>
  <c r="AX148" i="15"/>
  <c r="AY148" i="15"/>
  <c r="BG148" i="15"/>
  <c r="BC148" i="15"/>
  <c r="AZ148" i="15"/>
  <c r="AX66" i="15"/>
  <c r="AY66" i="15"/>
  <c r="BG66" i="15"/>
  <c r="AZ66" i="15"/>
  <c r="BC66" i="15"/>
  <c r="BC98" i="15"/>
  <c r="AY98" i="15"/>
  <c r="BG98" i="15"/>
  <c r="AX98" i="15"/>
  <c r="AZ98" i="15"/>
  <c r="AX41" i="15"/>
  <c r="AY41" i="15"/>
  <c r="AZ41" i="15"/>
  <c r="AX57" i="15"/>
  <c r="BC57" i="15"/>
  <c r="AY57" i="15"/>
  <c r="BG57" i="15"/>
  <c r="AZ57" i="15"/>
  <c r="BC73" i="15"/>
  <c r="AX73" i="15"/>
  <c r="AY73" i="15"/>
  <c r="BG73" i="15"/>
  <c r="AZ73" i="15"/>
  <c r="BC89" i="15"/>
  <c r="AX89" i="15"/>
  <c r="AY89" i="15"/>
  <c r="BG89" i="15"/>
  <c r="AZ89" i="15"/>
  <c r="BC105" i="15"/>
  <c r="AX105" i="15"/>
  <c r="AY105" i="15"/>
  <c r="BG105" i="15"/>
  <c r="AZ105" i="15"/>
  <c r="BC133" i="15"/>
  <c r="AZ133" i="15"/>
  <c r="AX133" i="15"/>
  <c r="AY133" i="15"/>
  <c r="BG133" i="15"/>
  <c r="AX62" i="15"/>
  <c r="AZ62" i="15"/>
  <c r="BC62" i="15"/>
  <c r="AY62" i="15"/>
  <c r="BG62" i="15"/>
  <c r="BC94" i="15"/>
  <c r="AX94" i="15"/>
  <c r="AZ94" i="15"/>
  <c r="AY94" i="15"/>
  <c r="BG94" i="15"/>
  <c r="AX51" i="15"/>
  <c r="AZ51" i="15"/>
  <c r="AY51" i="15"/>
  <c r="BG51" i="15"/>
  <c r="BC51" i="15"/>
  <c r="AX67" i="15"/>
  <c r="AZ67" i="15"/>
  <c r="AY67" i="15"/>
  <c r="BG67" i="15"/>
  <c r="BC67" i="15"/>
  <c r="AX83" i="15"/>
  <c r="AZ83" i="15"/>
  <c r="BC83" i="15"/>
  <c r="AY83" i="15"/>
  <c r="BG83" i="15"/>
  <c r="AX99" i="15"/>
  <c r="AZ99" i="15"/>
  <c r="BC99" i="15"/>
  <c r="AY99" i="15"/>
  <c r="BG99" i="15"/>
  <c r="AX115" i="15"/>
  <c r="AZ115" i="15"/>
  <c r="BC115" i="15"/>
  <c r="AY115" i="15"/>
  <c r="BG115" i="15"/>
  <c r="AX131" i="15"/>
  <c r="AZ131" i="15"/>
  <c r="BC131" i="15"/>
  <c r="AY131" i="15"/>
  <c r="BG131" i="15"/>
  <c r="BC153" i="15"/>
  <c r="AX153" i="15"/>
  <c r="AY153" i="15"/>
  <c r="BG153" i="15"/>
  <c r="AZ153" i="15"/>
  <c r="AX40" i="15"/>
  <c r="AX56" i="15"/>
  <c r="AY56" i="15"/>
  <c r="BG56" i="15"/>
  <c r="BC56" i="15"/>
  <c r="AZ56" i="15"/>
  <c r="BC72" i="15"/>
  <c r="AX72" i="15"/>
  <c r="AY72" i="15"/>
  <c r="BF71" i="15" s="1"/>
  <c r="BG72" i="15"/>
  <c r="AZ72" i="15"/>
  <c r="AX88" i="15"/>
  <c r="AY88" i="15"/>
  <c r="BG88" i="15"/>
  <c r="AZ88" i="15"/>
  <c r="BC88" i="15"/>
  <c r="AX104" i="15"/>
  <c r="AY104" i="15"/>
  <c r="BB103" i="15" s="1"/>
  <c r="BG104" i="15"/>
  <c r="AZ104" i="15"/>
  <c r="BC104" i="15"/>
  <c r="AX120" i="15"/>
  <c r="AZ120" i="15"/>
  <c r="AY120" i="15"/>
  <c r="BG120" i="15"/>
  <c r="BC120" i="15"/>
  <c r="AX136" i="15"/>
  <c r="AZ136" i="15"/>
  <c r="AY136" i="15"/>
  <c r="BB135" i="15" s="1"/>
  <c r="BG136" i="15"/>
  <c r="BC136" i="15"/>
  <c r="AX152" i="15"/>
  <c r="AZ152" i="15"/>
  <c r="AY152" i="15"/>
  <c r="BG152" i="15"/>
  <c r="BC152" i="15"/>
  <c r="AX151" i="15"/>
  <c r="BC151" i="15"/>
  <c r="AY151" i="15"/>
  <c r="BG151" i="15"/>
  <c r="AZ151" i="15"/>
  <c r="AX46" i="15"/>
  <c r="AZ46" i="15"/>
  <c r="AY46" i="15"/>
  <c r="BG46" i="15"/>
  <c r="AZ58" i="15"/>
  <c r="AX58" i="15"/>
  <c r="AY58" i="15"/>
  <c r="BG58" i="15"/>
  <c r="BC58" i="15"/>
  <c r="AX90" i="15"/>
  <c r="AZ90" i="15"/>
  <c r="BC90" i="15"/>
  <c r="AY90" i="15"/>
  <c r="BG90" i="15"/>
  <c r="AX122" i="15"/>
  <c r="AZ122" i="15"/>
  <c r="BC122" i="15"/>
  <c r="AY122" i="15"/>
  <c r="BG122" i="15"/>
  <c r="AC5" i="12"/>
  <c r="AC4" i="12"/>
  <c r="AC3" i="12"/>
  <c r="AC2" i="12"/>
  <c r="AC1" i="12"/>
  <c r="BB108" i="15" l="1"/>
  <c r="BB76" i="15"/>
  <c r="BF57" i="15"/>
  <c r="BB121" i="15"/>
  <c r="BF121" i="15"/>
  <c r="BF150" i="15"/>
  <c r="BB150" i="15"/>
  <c r="BB89" i="15"/>
  <c r="BF89" i="15"/>
  <c r="BF151" i="15"/>
  <c r="BB151" i="15"/>
  <c r="BF119" i="15"/>
  <c r="BB119" i="15"/>
  <c r="BB152" i="15"/>
  <c r="BF152" i="15"/>
  <c r="BB130" i="15"/>
  <c r="BF130" i="15"/>
  <c r="BB98" i="15"/>
  <c r="BF98" i="15"/>
  <c r="BF50" i="15"/>
  <c r="BB50" i="15"/>
  <c r="BB93" i="15"/>
  <c r="BF93" i="15"/>
  <c r="BB132" i="15"/>
  <c r="BF132" i="15"/>
  <c r="BB104" i="15"/>
  <c r="BF104" i="15"/>
  <c r="BB73" i="15"/>
  <c r="BB72" i="15"/>
  <c r="BF72" i="15"/>
  <c r="BB65" i="15"/>
  <c r="BF65" i="15"/>
  <c r="BF131" i="15"/>
  <c r="BB131" i="15"/>
  <c r="BF99" i="15"/>
  <c r="BB99" i="15"/>
  <c r="BB67" i="15"/>
  <c r="BF67" i="15"/>
  <c r="BF51" i="15"/>
  <c r="BB51" i="15"/>
  <c r="BF110" i="15"/>
  <c r="BB110" i="15"/>
  <c r="BF78" i="15"/>
  <c r="BB78" i="15"/>
  <c r="BB101" i="15"/>
  <c r="BF101" i="15"/>
  <c r="BF69" i="15"/>
  <c r="BB69" i="15"/>
  <c r="BB120" i="15"/>
  <c r="BF120" i="15"/>
  <c r="BB105" i="15"/>
  <c r="BF105" i="15"/>
  <c r="BF73" i="15"/>
  <c r="BF127" i="15"/>
  <c r="BB127" i="15"/>
  <c r="BB63" i="15"/>
  <c r="BF63" i="15"/>
  <c r="BB122" i="15"/>
  <c r="BF122" i="15"/>
  <c r="BB90" i="15"/>
  <c r="BF90" i="15"/>
  <c r="BF74" i="15"/>
  <c r="BB74" i="15"/>
  <c r="BF141" i="15"/>
  <c r="BB141" i="15"/>
  <c r="BF109" i="15"/>
  <c r="BB109" i="15"/>
  <c r="BB96" i="15"/>
  <c r="BF96" i="15"/>
  <c r="BB64" i="15"/>
  <c r="BF64" i="15"/>
  <c r="BB48" i="15"/>
  <c r="BB146" i="15"/>
  <c r="BF146" i="15"/>
  <c r="BB145" i="15"/>
  <c r="BF145" i="15"/>
  <c r="BB113" i="15"/>
  <c r="BF113" i="15"/>
  <c r="BF49" i="15"/>
  <c r="BB49" i="15"/>
  <c r="BB116" i="15"/>
  <c r="BF116" i="15"/>
  <c r="BF139" i="15"/>
  <c r="BB139" i="15"/>
  <c r="BF108" i="15"/>
  <c r="BB107" i="15"/>
  <c r="BF107" i="15"/>
  <c r="BF76" i="15"/>
  <c r="BB75" i="15"/>
  <c r="BF75" i="15"/>
  <c r="BF118" i="15"/>
  <c r="BB118" i="15"/>
  <c r="BF86" i="15"/>
  <c r="BB86" i="15"/>
  <c r="BF54" i="15"/>
  <c r="BB54" i="15"/>
  <c r="BB85" i="15"/>
  <c r="BF85" i="15"/>
  <c r="BF53" i="15"/>
  <c r="BB53" i="15"/>
  <c r="BB128" i="15"/>
  <c r="BF128" i="15"/>
  <c r="BF84" i="15"/>
  <c r="BB84" i="15"/>
  <c r="BF52" i="15"/>
  <c r="BB52" i="15"/>
  <c r="BF87" i="15"/>
  <c r="BB87" i="15"/>
  <c r="BB55" i="15"/>
  <c r="BF55" i="15"/>
  <c r="BB114" i="15"/>
  <c r="BF114" i="15"/>
  <c r="BB82" i="15"/>
  <c r="BF82" i="15"/>
  <c r="BB66" i="15"/>
  <c r="BF66" i="15"/>
  <c r="BB61" i="15"/>
  <c r="BF61" i="15"/>
  <c r="BB88" i="15"/>
  <c r="BF88" i="15"/>
  <c r="BB57" i="15"/>
  <c r="BF56" i="15"/>
  <c r="BB56" i="15"/>
  <c r="BB97" i="15"/>
  <c r="BF97" i="15"/>
  <c r="BB147" i="15"/>
  <c r="BF147" i="15"/>
  <c r="BB115" i="15"/>
  <c r="BF115" i="15"/>
  <c r="BB83" i="15"/>
  <c r="BF83" i="15"/>
  <c r="BF144" i="15"/>
  <c r="BB144" i="15"/>
  <c r="BF126" i="15"/>
  <c r="BB126" i="15"/>
  <c r="BF94" i="15"/>
  <c r="BB94" i="15"/>
  <c r="BF62" i="15"/>
  <c r="BB62" i="15"/>
  <c r="BF154" i="15"/>
  <c r="BF153" i="15"/>
  <c r="BB153" i="15"/>
  <c r="BB154" i="15"/>
  <c r="BB133" i="15"/>
  <c r="BF133" i="15"/>
  <c r="BF149" i="15"/>
  <c r="BB149" i="15"/>
  <c r="BB137" i="15"/>
  <c r="BF137" i="15"/>
  <c r="BB136" i="15"/>
  <c r="BF136" i="15"/>
  <c r="BB143" i="15"/>
  <c r="BF143" i="15"/>
  <c r="BF111" i="15"/>
  <c r="BB111" i="15"/>
  <c r="BF95" i="15"/>
  <c r="BB95" i="15"/>
  <c r="BF79" i="15"/>
  <c r="BB79" i="15"/>
  <c r="BF48" i="15"/>
  <c r="BF138" i="15"/>
  <c r="BB138" i="15"/>
  <c r="BB106" i="15"/>
  <c r="BF106" i="15"/>
  <c r="BF58" i="15"/>
  <c r="BB58" i="15"/>
  <c r="BB129" i="15"/>
  <c r="BF129" i="15"/>
  <c r="BB77" i="15"/>
  <c r="BF77" i="15"/>
  <c r="BB112" i="15"/>
  <c r="BF112" i="15"/>
  <c r="BB80" i="15"/>
  <c r="BF80" i="15"/>
  <c r="BB125" i="15"/>
  <c r="BF125" i="15"/>
  <c r="BB81" i="15"/>
  <c r="BF81" i="15"/>
  <c r="BB148" i="15"/>
  <c r="BF148" i="15"/>
  <c r="BF142" i="15"/>
  <c r="BB142" i="15"/>
  <c r="BF124" i="15"/>
  <c r="BF123" i="15"/>
  <c r="BB123" i="15"/>
  <c r="BF92" i="15"/>
  <c r="BB91" i="15"/>
  <c r="BF91" i="15"/>
  <c r="BF60" i="15"/>
  <c r="BF59" i="15"/>
  <c r="BB59" i="15"/>
  <c r="BF135" i="15"/>
  <c r="BF134" i="15"/>
  <c r="BB134" i="15"/>
  <c r="BF103" i="15"/>
  <c r="BF102" i="15"/>
  <c r="BB102" i="15"/>
  <c r="BB71" i="15"/>
  <c r="BB70" i="15"/>
  <c r="BF70" i="15"/>
  <c r="BB117" i="15"/>
  <c r="BF117" i="15"/>
  <c r="BB140" i="15"/>
  <c r="BF140" i="15"/>
  <c r="BF100" i="15"/>
  <c r="BB100" i="15"/>
  <c r="BB68" i="15"/>
  <c r="BF68" i="15"/>
  <c r="EE12" i="1"/>
  <c r="AC6" i="12"/>
  <c r="AC7" i="12" s="1"/>
  <c r="CO12" i="1" l="1"/>
  <c r="EA12" i="1"/>
  <c r="EA13" i="1" s="1"/>
  <c r="EB12" i="1"/>
  <c r="X142" i="15" l="1"/>
  <c r="AV17" i="1" l="1"/>
  <c r="CJ9" i="12" l="1"/>
  <c r="BA11" i="12" l="1"/>
  <c r="BA10" i="12"/>
  <c r="BA9" i="12"/>
  <c r="BA8" i="12"/>
  <c r="BA7" i="12"/>
  <c r="BA6" i="12"/>
  <c r="BA5" i="12"/>
  <c r="BA4" i="12"/>
  <c r="BA3" i="12"/>
  <c r="BA2" i="12"/>
  <c r="AZ14" i="12"/>
  <c r="AZ13" i="12"/>
  <c r="AZ12" i="12" l="1"/>
  <c r="AZ15" i="12" s="1"/>
  <c r="BA17" i="1"/>
  <c r="BB17" i="1"/>
  <c r="AT17" i="1" l="1"/>
  <c r="CY17" i="1"/>
  <c r="S17" i="1"/>
  <c r="AN8" i="12"/>
  <c r="BM9" i="12" l="1"/>
  <c r="AL11" i="15" l="1"/>
  <c r="AL12" i="15"/>
  <c r="AL13" i="15"/>
  <c r="AL14" i="15"/>
  <c r="AL15" i="15"/>
  <c r="AL16" i="15"/>
  <c r="AL17" i="15"/>
  <c r="AL18" i="15"/>
  <c r="AL19" i="15"/>
  <c r="BE10" i="15" s="1"/>
  <c r="AL20" i="15"/>
  <c r="AL21" i="15"/>
  <c r="AL22" i="15"/>
  <c r="AL23" i="15"/>
  <c r="AL24" i="15"/>
  <c r="AL25" i="15"/>
  <c r="AL26" i="15"/>
  <c r="AL27" i="15"/>
  <c r="AL28" i="15"/>
  <c r="AL29" i="15"/>
  <c r="AL30" i="15"/>
  <c r="AL31" i="15"/>
  <c r="AL32" i="15"/>
  <c r="AL33" i="15"/>
  <c r="AL34" i="15"/>
  <c r="AL35" i="15"/>
  <c r="AL36" i="15"/>
  <c r="AL37" i="15"/>
  <c r="AL38" i="15"/>
  <c r="AL39" i="15"/>
  <c r="AL40" i="15"/>
  <c r="AL41" i="15"/>
  <c r="AL42" i="15"/>
  <c r="AL43" i="15"/>
  <c r="AL44" i="15"/>
  <c r="AL45" i="15"/>
  <c r="AL46" i="15"/>
  <c r="AL47" i="15"/>
  <c r="AL48" i="15"/>
  <c r="AL49" i="15"/>
  <c r="AL50" i="15"/>
  <c r="AL51" i="15"/>
  <c r="AL52" i="15"/>
  <c r="AL53" i="15"/>
  <c r="AL54" i="15"/>
  <c r="AL55" i="15"/>
  <c r="BE42" i="15" s="1"/>
  <c r="AL56" i="15"/>
  <c r="AL57" i="15"/>
  <c r="AL58" i="15"/>
  <c r="AL59" i="15"/>
  <c r="BE38" i="15" s="1"/>
  <c r="AL60" i="15"/>
  <c r="AL61" i="15"/>
  <c r="AL62" i="15"/>
  <c r="AL63" i="15"/>
  <c r="AL64" i="15"/>
  <c r="AL65" i="15"/>
  <c r="AL66" i="15"/>
  <c r="AL67" i="15"/>
  <c r="AL68" i="15"/>
  <c r="AL69" i="15"/>
  <c r="AL70" i="15"/>
  <c r="AL71" i="15"/>
  <c r="AL72" i="15"/>
  <c r="AL73" i="15"/>
  <c r="AL74" i="15"/>
  <c r="AL75" i="15"/>
  <c r="AL76" i="15"/>
  <c r="AL77" i="15"/>
  <c r="AL78" i="15"/>
  <c r="AL79" i="15"/>
  <c r="AL80" i="15"/>
  <c r="AL81" i="15"/>
  <c r="AL82" i="15"/>
  <c r="AL83" i="15"/>
  <c r="AL84" i="15"/>
  <c r="AL85" i="15"/>
  <c r="AL86" i="15"/>
  <c r="AL87" i="15"/>
  <c r="AL88" i="15"/>
  <c r="AL89" i="15"/>
  <c r="AL90" i="15"/>
  <c r="BE13" i="15" s="1"/>
  <c r="AL91" i="15"/>
  <c r="AL92" i="15"/>
  <c r="AL93" i="15"/>
  <c r="AL94" i="15"/>
  <c r="AL95" i="15"/>
  <c r="AL96" i="15"/>
  <c r="AL97" i="15"/>
  <c r="AL98" i="15"/>
  <c r="AL99" i="15"/>
  <c r="AL100" i="15"/>
  <c r="AL101" i="15"/>
  <c r="AL102" i="15"/>
  <c r="AL103" i="15"/>
  <c r="AL104" i="15"/>
  <c r="AL105" i="15"/>
  <c r="BE17" i="15" s="1"/>
  <c r="AL106" i="15"/>
  <c r="AL107" i="15"/>
  <c r="AL108" i="15"/>
  <c r="AL109" i="15"/>
  <c r="AL110" i="15"/>
  <c r="AL111" i="15"/>
  <c r="AL112" i="15"/>
  <c r="AL113" i="15"/>
  <c r="BE33" i="15" s="1"/>
  <c r="AL114" i="15"/>
  <c r="AL115" i="15"/>
  <c r="AL116" i="15"/>
  <c r="AL117" i="15"/>
  <c r="AL118" i="15"/>
  <c r="AL119" i="15"/>
  <c r="AL120" i="15"/>
  <c r="AL121" i="15"/>
  <c r="AL122" i="15"/>
  <c r="AL123" i="15"/>
  <c r="AL124" i="15"/>
  <c r="AL125" i="15"/>
  <c r="AL126" i="15"/>
  <c r="AL127" i="15"/>
  <c r="AL128" i="15"/>
  <c r="AL129" i="15"/>
  <c r="AL130" i="15"/>
  <c r="AL131" i="15"/>
  <c r="AL132" i="15"/>
  <c r="AL133" i="15"/>
  <c r="AL134" i="15"/>
  <c r="AL135" i="15"/>
  <c r="AL136" i="15"/>
  <c r="AL137" i="15"/>
  <c r="AL138" i="15"/>
  <c r="AL139" i="15"/>
  <c r="AL140" i="15"/>
  <c r="AL141" i="15"/>
  <c r="AL142" i="15"/>
  <c r="AL143" i="15"/>
  <c r="AL144" i="15"/>
  <c r="AL145" i="15"/>
  <c r="AL146" i="15"/>
  <c r="AL10" i="15"/>
  <c r="EE13" i="1"/>
  <c r="BV8" i="1"/>
  <c r="AP13" i="14"/>
  <c r="AP14" i="14"/>
  <c r="AP15" i="14"/>
  <c r="AP38" i="14" s="1"/>
  <c r="AP16" i="14"/>
  <c r="AP17" i="14"/>
  <c r="AP18" i="14"/>
  <c r="AP39" i="14" s="1"/>
  <c r="AP19" i="14"/>
  <c r="AP20" i="14"/>
  <c r="AP21" i="14"/>
  <c r="AP40" i="14" s="1"/>
  <c r="AP22" i="14"/>
  <c r="AP23" i="14"/>
  <c r="AP12" i="14"/>
  <c r="AP37" i="14" s="1"/>
  <c r="AN14" i="14"/>
  <c r="AN15" i="14"/>
  <c r="AN16" i="14"/>
  <c r="AN17" i="14"/>
  <c r="AN18" i="14"/>
  <c r="AN19" i="14"/>
  <c r="AN20" i="14"/>
  <c r="AN21" i="14"/>
  <c r="AN22" i="14"/>
  <c r="AN23" i="14"/>
  <c r="AN13" i="14"/>
  <c r="AN12" i="14"/>
  <c r="AK12" i="14"/>
  <c r="AK14" i="14"/>
  <c r="AK15" i="14"/>
  <c r="AK16" i="14"/>
  <c r="AK17" i="14"/>
  <c r="AK18" i="14"/>
  <c r="AK19" i="14"/>
  <c r="AK20" i="14"/>
  <c r="AK21" i="14"/>
  <c r="AK22" i="14"/>
  <c r="AK23" i="14"/>
  <c r="AK13" i="14"/>
  <c r="M37" i="14"/>
  <c r="N37" i="14"/>
  <c r="M38" i="14"/>
  <c r="N38" i="14"/>
  <c r="M39" i="14"/>
  <c r="N39" i="14"/>
  <c r="M40" i="14"/>
  <c r="N40" i="14"/>
  <c r="M24" i="14"/>
  <c r="N24" i="14"/>
  <c r="CO13" i="1"/>
  <c r="EB13" i="1"/>
  <c r="DZ14" i="1"/>
  <c r="DZ17" i="1" s="1"/>
  <c r="DZ18" i="1" s="1"/>
  <c r="DZ19" i="1" s="1"/>
  <c r="BW14" i="12" s="1"/>
  <c r="BX14" i="12" s="1"/>
  <c r="AN6" i="12"/>
  <c r="DP11" i="1"/>
  <c r="DP12" i="1" s="1"/>
  <c r="AN7" i="12"/>
  <c r="K8" i="12"/>
  <c r="O7" i="12" s="1"/>
  <c r="DG18" i="1"/>
  <c r="DG19" i="1"/>
  <c r="DG20" i="1"/>
  <c r="DG21" i="1"/>
  <c r="DG22" i="1"/>
  <c r="DG23" i="1"/>
  <c r="DG24" i="1"/>
  <c r="DG25" i="1"/>
  <c r="DG26" i="1"/>
  <c r="DG27" i="1"/>
  <c r="DG28" i="1"/>
  <c r="DG29" i="1"/>
  <c r="DG30" i="1"/>
  <c r="DG31" i="1"/>
  <c r="DG32" i="1"/>
  <c r="DG33" i="1"/>
  <c r="DG34" i="1"/>
  <c r="DG35" i="1"/>
  <c r="DG36" i="1"/>
  <c r="DG37" i="1"/>
  <c r="DG38" i="1"/>
  <c r="DG39" i="1"/>
  <c r="DG40" i="1"/>
  <c r="DG41" i="1"/>
  <c r="DG42" i="1"/>
  <c r="DG43" i="1"/>
  <c r="DG44" i="1"/>
  <c r="DG45" i="1"/>
  <c r="DG46" i="1"/>
  <c r="DG47" i="1"/>
  <c r="DG48" i="1"/>
  <c r="DG49" i="1"/>
  <c r="DG50" i="1"/>
  <c r="DG51" i="1"/>
  <c r="DG52" i="1"/>
  <c r="DG53" i="1"/>
  <c r="DG54" i="1"/>
  <c r="DG55" i="1"/>
  <c r="DG56" i="1"/>
  <c r="DG57" i="1"/>
  <c r="DG58" i="1"/>
  <c r="DG59" i="1"/>
  <c r="DG60" i="1"/>
  <c r="DG61" i="1"/>
  <c r="DG62" i="1"/>
  <c r="DG63" i="1"/>
  <c r="DG64" i="1"/>
  <c r="DG65" i="1"/>
  <c r="DG66" i="1"/>
  <c r="DG67" i="1"/>
  <c r="DG68" i="1"/>
  <c r="DG69" i="1"/>
  <c r="DG70" i="1"/>
  <c r="DG71" i="1"/>
  <c r="DG72" i="1"/>
  <c r="DG73" i="1"/>
  <c r="DG74" i="1"/>
  <c r="DG75" i="1"/>
  <c r="DG76" i="1"/>
  <c r="DG77" i="1"/>
  <c r="DG78" i="1"/>
  <c r="DG79" i="1"/>
  <c r="DG80" i="1"/>
  <c r="DG81" i="1"/>
  <c r="DG82" i="1"/>
  <c r="DG83" i="1"/>
  <c r="DG84" i="1"/>
  <c r="DG85" i="1"/>
  <c r="DG86" i="1"/>
  <c r="DG87" i="1"/>
  <c r="DG88" i="1"/>
  <c r="DG89" i="1"/>
  <c r="DG90" i="1"/>
  <c r="DG91" i="1"/>
  <c r="DG92" i="1"/>
  <c r="DG93" i="1"/>
  <c r="DG94" i="1"/>
  <c r="DG95" i="1"/>
  <c r="DG96" i="1"/>
  <c r="DG97" i="1"/>
  <c r="DG98" i="1"/>
  <c r="DG99" i="1"/>
  <c r="DG100" i="1"/>
  <c r="DG101" i="1"/>
  <c r="DG102" i="1"/>
  <c r="DG103" i="1"/>
  <c r="DG104" i="1"/>
  <c r="DG105" i="1"/>
  <c r="DG106" i="1"/>
  <c r="DG107" i="1"/>
  <c r="DG108" i="1"/>
  <c r="DG109" i="1"/>
  <c r="DG110" i="1"/>
  <c r="DG111" i="1"/>
  <c r="DG112" i="1"/>
  <c r="DG113" i="1"/>
  <c r="DG114" i="1"/>
  <c r="DG115" i="1"/>
  <c r="DG116" i="1"/>
  <c r="DG117" i="1"/>
  <c r="DG118" i="1"/>
  <c r="DG119" i="1"/>
  <c r="DG120" i="1"/>
  <c r="DG121" i="1"/>
  <c r="DG122" i="1"/>
  <c r="DG123" i="1"/>
  <c r="DG124" i="1"/>
  <c r="DG125" i="1"/>
  <c r="DG126" i="1"/>
  <c r="DG127" i="1"/>
  <c r="DG128" i="1"/>
  <c r="DG129" i="1"/>
  <c r="DG130" i="1"/>
  <c r="DG131" i="1"/>
  <c r="DG132" i="1"/>
  <c r="DG133" i="1"/>
  <c r="DG134" i="1"/>
  <c r="DG135" i="1"/>
  <c r="DG136" i="1"/>
  <c r="DG137" i="1"/>
  <c r="DG138" i="1"/>
  <c r="DG139" i="1"/>
  <c r="DG140" i="1"/>
  <c r="DG141" i="1"/>
  <c r="DG142" i="1"/>
  <c r="DG143" i="1"/>
  <c r="DG144" i="1"/>
  <c r="DG145" i="1"/>
  <c r="DG146" i="1"/>
  <c r="DG147" i="1"/>
  <c r="DG148" i="1"/>
  <c r="DG149" i="1"/>
  <c r="DG150" i="1"/>
  <c r="DG151" i="1"/>
  <c r="DG152" i="1"/>
  <c r="DG153" i="1"/>
  <c r="DG154" i="1"/>
  <c r="DG155" i="1"/>
  <c r="DG156" i="1"/>
  <c r="DG157" i="1"/>
  <c r="DG158" i="1"/>
  <c r="DG159" i="1"/>
  <c r="DG160" i="1"/>
  <c r="DG161" i="1"/>
  <c r="DG162" i="1"/>
  <c r="DG163" i="1"/>
  <c r="DG164" i="1"/>
  <c r="DG165" i="1"/>
  <c r="DG166" i="1"/>
  <c r="DG167" i="1"/>
  <c r="DG168" i="1"/>
  <c r="DG169" i="1"/>
  <c r="DG170" i="1"/>
  <c r="DG171" i="1"/>
  <c r="DG172" i="1"/>
  <c r="DG173" i="1"/>
  <c r="DG174" i="1"/>
  <c r="DG175" i="1"/>
  <c r="DG176" i="1"/>
  <c r="DG177" i="1"/>
  <c r="DG178" i="1"/>
  <c r="DG179" i="1"/>
  <c r="DG180" i="1"/>
  <c r="DG181" i="1"/>
  <c r="DG182" i="1"/>
  <c r="DG183" i="1"/>
  <c r="DG184" i="1"/>
  <c r="DG185" i="1"/>
  <c r="DG186" i="1"/>
  <c r="DG187" i="1"/>
  <c r="DG188" i="1"/>
  <c r="DG189" i="1"/>
  <c r="DG190" i="1"/>
  <c r="DG191" i="1"/>
  <c r="DG192" i="1"/>
  <c r="DG193" i="1"/>
  <c r="DG194" i="1"/>
  <c r="DG195" i="1"/>
  <c r="DG196" i="1"/>
  <c r="DG197" i="1"/>
  <c r="DG198" i="1"/>
  <c r="DG199" i="1"/>
  <c r="DG200" i="1"/>
  <c r="DG201" i="1"/>
  <c r="DG202" i="1"/>
  <c r="DG203" i="1"/>
  <c r="DG204" i="1"/>
  <c r="DG205" i="1"/>
  <c r="DG206" i="1"/>
  <c r="DG207" i="1"/>
  <c r="DG208" i="1"/>
  <c r="DG209" i="1"/>
  <c r="DG210" i="1"/>
  <c r="DG211" i="1"/>
  <c r="DG212" i="1"/>
  <c r="DG213" i="1"/>
  <c r="DG214" i="1"/>
  <c r="DG215" i="1"/>
  <c r="DG216" i="1"/>
  <c r="DG217" i="1"/>
  <c r="DG218" i="1"/>
  <c r="DG219" i="1"/>
  <c r="DG220" i="1"/>
  <c r="DG221" i="1"/>
  <c r="DG222" i="1"/>
  <c r="DG223" i="1"/>
  <c r="DG224" i="1"/>
  <c r="DG225" i="1"/>
  <c r="DG226" i="1"/>
  <c r="DG227" i="1"/>
  <c r="DG228" i="1"/>
  <c r="DG229" i="1"/>
  <c r="DG230" i="1"/>
  <c r="DG231" i="1"/>
  <c r="DG232" i="1"/>
  <c r="DG233" i="1"/>
  <c r="DG234" i="1"/>
  <c r="DG235" i="1"/>
  <c r="DG236" i="1"/>
  <c r="DG237" i="1"/>
  <c r="DG238" i="1"/>
  <c r="DG239" i="1"/>
  <c r="DG240" i="1"/>
  <c r="DG241" i="1"/>
  <c r="DG242" i="1"/>
  <c r="DG243" i="1"/>
  <c r="DG244" i="1"/>
  <c r="DG245" i="1"/>
  <c r="DG246" i="1"/>
  <c r="DG247" i="1"/>
  <c r="DG248" i="1"/>
  <c r="DG249" i="1"/>
  <c r="DG250" i="1"/>
  <c r="DG251" i="1"/>
  <c r="DG252" i="1"/>
  <c r="DG253" i="1"/>
  <c r="DG254" i="1"/>
  <c r="DG255" i="1"/>
  <c r="DG256" i="1"/>
  <c r="DG257" i="1"/>
  <c r="DG258" i="1"/>
  <c r="DG259" i="1"/>
  <c r="DG260" i="1"/>
  <c r="DG261" i="1"/>
  <c r="DG262" i="1"/>
  <c r="DG263" i="1"/>
  <c r="DG264" i="1"/>
  <c r="DG265" i="1"/>
  <c r="DG266" i="1"/>
  <c r="DG267" i="1"/>
  <c r="DG268" i="1"/>
  <c r="DG269" i="1"/>
  <c r="DG270" i="1"/>
  <c r="DG271" i="1"/>
  <c r="DG272" i="1"/>
  <c r="DG273" i="1"/>
  <c r="DG274" i="1"/>
  <c r="DG275" i="1"/>
  <c r="DG276" i="1"/>
  <c r="DG277" i="1"/>
  <c r="DG278" i="1"/>
  <c r="DG279" i="1"/>
  <c r="DG280" i="1"/>
  <c r="DG281" i="1"/>
  <c r="DG282" i="1"/>
  <c r="DG283" i="1"/>
  <c r="DG284" i="1"/>
  <c r="DG285" i="1"/>
  <c r="DG286" i="1"/>
  <c r="DG287" i="1"/>
  <c r="DG288" i="1"/>
  <c r="DG289" i="1"/>
  <c r="DG290" i="1"/>
  <c r="DG291" i="1"/>
  <c r="DG292" i="1"/>
  <c r="DG293" i="1"/>
  <c r="DG294" i="1"/>
  <c r="DG295" i="1"/>
  <c r="DG296" i="1"/>
  <c r="DG297" i="1"/>
  <c r="DG298" i="1"/>
  <c r="DG299" i="1"/>
  <c r="DG300" i="1"/>
  <c r="DG301" i="1"/>
  <c r="DG302" i="1"/>
  <c r="DG303" i="1"/>
  <c r="DG304" i="1"/>
  <c r="DG305" i="1"/>
  <c r="DG306" i="1"/>
  <c r="DG307" i="1"/>
  <c r="DG308" i="1"/>
  <c r="DG309" i="1"/>
  <c r="DG310" i="1"/>
  <c r="DG311" i="1"/>
  <c r="DG312" i="1"/>
  <c r="DG313" i="1"/>
  <c r="DG314" i="1"/>
  <c r="DG315" i="1"/>
  <c r="DG316" i="1"/>
  <c r="DG317" i="1"/>
  <c r="DG318" i="1"/>
  <c r="DG319" i="1"/>
  <c r="DG320" i="1"/>
  <c r="DG321" i="1"/>
  <c r="DG322" i="1"/>
  <c r="DG323" i="1"/>
  <c r="DG324" i="1"/>
  <c r="DG325" i="1"/>
  <c r="DG326" i="1"/>
  <c r="DG327" i="1"/>
  <c r="DG328" i="1"/>
  <c r="DG329" i="1"/>
  <c r="DG330" i="1"/>
  <c r="DG331" i="1"/>
  <c r="DG332" i="1"/>
  <c r="DG333" i="1"/>
  <c r="DG334" i="1"/>
  <c r="DG335" i="1"/>
  <c r="DG336" i="1"/>
  <c r="DG337" i="1"/>
  <c r="DG338" i="1"/>
  <c r="DG339" i="1"/>
  <c r="DG340" i="1"/>
  <c r="DG341" i="1"/>
  <c r="DG342" i="1"/>
  <c r="DG343" i="1"/>
  <c r="DG344" i="1"/>
  <c r="DG345" i="1"/>
  <c r="DG346" i="1"/>
  <c r="DG347" i="1"/>
  <c r="DG348" i="1"/>
  <c r="DG349" i="1"/>
  <c r="DG350" i="1"/>
  <c r="DG351" i="1"/>
  <c r="DG352" i="1"/>
  <c r="DG353" i="1"/>
  <c r="DG354" i="1"/>
  <c r="DG355" i="1"/>
  <c r="DG356" i="1"/>
  <c r="DG357" i="1"/>
  <c r="DG358" i="1"/>
  <c r="DG359" i="1"/>
  <c r="DG360" i="1"/>
  <c r="DG361" i="1"/>
  <c r="DG362" i="1"/>
  <c r="DG363" i="1"/>
  <c r="DG364" i="1"/>
  <c r="DG365" i="1"/>
  <c r="DG366" i="1"/>
  <c r="DG367" i="1"/>
  <c r="DG368" i="1"/>
  <c r="DG369" i="1"/>
  <c r="DG370" i="1"/>
  <c r="DG371" i="1"/>
  <c r="DG372" i="1"/>
  <c r="DG373" i="1"/>
  <c r="DG374" i="1"/>
  <c r="DG375" i="1"/>
  <c r="DG376" i="1"/>
  <c r="DG377" i="1"/>
  <c r="DG378" i="1"/>
  <c r="DG379" i="1"/>
  <c r="DG380" i="1"/>
  <c r="DG381" i="1"/>
  <c r="DG382" i="1"/>
  <c r="DG383" i="1"/>
  <c r="DG384" i="1"/>
  <c r="DG385" i="1"/>
  <c r="DG386" i="1"/>
  <c r="DG387" i="1"/>
  <c r="DG388" i="1"/>
  <c r="DG389" i="1"/>
  <c r="DG390" i="1"/>
  <c r="DG391" i="1"/>
  <c r="DG392" i="1"/>
  <c r="DG393" i="1"/>
  <c r="DG394" i="1"/>
  <c r="DG395" i="1"/>
  <c r="DG396" i="1"/>
  <c r="DG397" i="1"/>
  <c r="DG398" i="1"/>
  <c r="DG399" i="1"/>
  <c r="DG400" i="1"/>
  <c r="DG401" i="1"/>
  <c r="DG402" i="1"/>
  <c r="DG403" i="1"/>
  <c r="DG404" i="1"/>
  <c r="DG405" i="1"/>
  <c r="DG406" i="1"/>
  <c r="DG407" i="1"/>
  <c r="DG408" i="1"/>
  <c r="DG409" i="1"/>
  <c r="DG410" i="1"/>
  <c r="DG411" i="1"/>
  <c r="DG412" i="1"/>
  <c r="DG413" i="1"/>
  <c r="DG414" i="1"/>
  <c r="DG415" i="1"/>
  <c r="DG416" i="1"/>
  <c r="DG417" i="1"/>
  <c r="DG418" i="1"/>
  <c r="DG419" i="1"/>
  <c r="DG420" i="1"/>
  <c r="DG421" i="1"/>
  <c r="DG422" i="1"/>
  <c r="DG423" i="1"/>
  <c r="DG424" i="1"/>
  <c r="DG425" i="1"/>
  <c r="DG426" i="1"/>
  <c r="DG427" i="1"/>
  <c r="DG428" i="1"/>
  <c r="DG429" i="1"/>
  <c r="DG430" i="1"/>
  <c r="DG431" i="1"/>
  <c r="DG432" i="1"/>
  <c r="DG433" i="1"/>
  <c r="DG434" i="1"/>
  <c r="DG435" i="1"/>
  <c r="DG436" i="1"/>
  <c r="DG437" i="1"/>
  <c r="DG438" i="1"/>
  <c r="DG439" i="1"/>
  <c r="DG440" i="1"/>
  <c r="DG441" i="1"/>
  <c r="DG442" i="1"/>
  <c r="DG443" i="1"/>
  <c r="DG444" i="1"/>
  <c r="DG445" i="1"/>
  <c r="DG446" i="1"/>
  <c r="DG447" i="1"/>
  <c r="DG448" i="1"/>
  <c r="DG449" i="1"/>
  <c r="DG450" i="1"/>
  <c r="DG451" i="1"/>
  <c r="DG452" i="1"/>
  <c r="DG453" i="1"/>
  <c r="DG454" i="1"/>
  <c r="DG455" i="1"/>
  <c r="DG456" i="1"/>
  <c r="DG457" i="1"/>
  <c r="DG458" i="1"/>
  <c r="DG459" i="1"/>
  <c r="DG460" i="1"/>
  <c r="DG461" i="1"/>
  <c r="DG462" i="1"/>
  <c r="DG463" i="1"/>
  <c r="DG464" i="1"/>
  <c r="DG465" i="1"/>
  <c r="DG466" i="1"/>
  <c r="DG467" i="1"/>
  <c r="DG468" i="1"/>
  <c r="DG469" i="1"/>
  <c r="DG470" i="1"/>
  <c r="DG471" i="1"/>
  <c r="DG472" i="1"/>
  <c r="DG473" i="1"/>
  <c r="DG474" i="1"/>
  <c r="DG475" i="1"/>
  <c r="DG476" i="1"/>
  <c r="DG477" i="1"/>
  <c r="DG478" i="1"/>
  <c r="DG479" i="1"/>
  <c r="DG480" i="1"/>
  <c r="DG481" i="1"/>
  <c r="DG482" i="1"/>
  <c r="DG483" i="1"/>
  <c r="DG484" i="1"/>
  <c r="DG485" i="1"/>
  <c r="DG486" i="1"/>
  <c r="DG487" i="1"/>
  <c r="DG488" i="1"/>
  <c r="DG489" i="1"/>
  <c r="DG490" i="1"/>
  <c r="DG491" i="1"/>
  <c r="DG492" i="1"/>
  <c r="DG493" i="1"/>
  <c r="DG494" i="1"/>
  <c r="DG495" i="1"/>
  <c r="DG496" i="1"/>
  <c r="DG497" i="1"/>
  <c r="DG498" i="1"/>
  <c r="DG499" i="1"/>
  <c r="DG500" i="1"/>
  <c r="DG501" i="1"/>
  <c r="DG502" i="1"/>
  <c r="DG503" i="1"/>
  <c r="DG504" i="1"/>
  <c r="DG505" i="1"/>
  <c r="DG506" i="1"/>
  <c r="DG507" i="1"/>
  <c r="DG508" i="1"/>
  <c r="DG509" i="1"/>
  <c r="DG510" i="1"/>
  <c r="DG511" i="1"/>
  <c r="DG512" i="1"/>
  <c r="DG513" i="1"/>
  <c r="DG514" i="1"/>
  <c r="DG515" i="1"/>
  <c r="DG516" i="1"/>
  <c r="DG517" i="1"/>
  <c r="DG518" i="1"/>
  <c r="DG519" i="1"/>
  <c r="DG520" i="1"/>
  <c r="DG521" i="1"/>
  <c r="DG522" i="1"/>
  <c r="DG523" i="1"/>
  <c r="DG524" i="1"/>
  <c r="DG525" i="1"/>
  <c r="DG526" i="1"/>
  <c r="DG527" i="1"/>
  <c r="DG528" i="1"/>
  <c r="DG529" i="1"/>
  <c r="DG530" i="1"/>
  <c r="DG531" i="1"/>
  <c r="DG532" i="1"/>
  <c r="DG533" i="1"/>
  <c r="DG534" i="1"/>
  <c r="DG535" i="1"/>
  <c r="DG536" i="1"/>
  <c r="DG537" i="1"/>
  <c r="DG538" i="1"/>
  <c r="DG539" i="1"/>
  <c r="DG540" i="1"/>
  <c r="DG541" i="1"/>
  <c r="DG542" i="1"/>
  <c r="DG543" i="1"/>
  <c r="DG544" i="1"/>
  <c r="DG545" i="1"/>
  <c r="DG546" i="1"/>
  <c r="DG547" i="1"/>
  <c r="DG548" i="1"/>
  <c r="DG549" i="1"/>
  <c r="DG550" i="1"/>
  <c r="DG551" i="1"/>
  <c r="DG552" i="1"/>
  <c r="DG553" i="1"/>
  <c r="DG554" i="1"/>
  <c r="DG555" i="1"/>
  <c r="DG556" i="1"/>
  <c r="DG557" i="1"/>
  <c r="DG558" i="1"/>
  <c r="DG559" i="1"/>
  <c r="DG560" i="1"/>
  <c r="DG561" i="1"/>
  <c r="DG562" i="1"/>
  <c r="DG563" i="1"/>
  <c r="DG564" i="1"/>
  <c r="DG565" i="1"/>
  <c r="DG566" i="1"/>
  <c r="DG567" i="1"/>
  <c r="DG568" i="1"/>
  <c r="DG569" i="1"/>
  <c r="DG570" i="1"/>
  <c r="DG571" i="1"/>
  <c r="DG572" i="1"/>
  <c r="DG573" i="1"/>
  <c r="DG574" i="1"/>
  <c r="DG575" i="1"/>
  <c r="DG576" i="1"/>
  <c r="DG577" i="1"/>
  <c r="DG578" i="1"/>
  <c r="DG579" i="1"/>
  <c r="DG580" i="1"/>
  <c r="DG581" i="1"/>
  <c r="DG582" i="1"/>
  <c r="DG583" i="1"/>
  <c r="DG584" i="1"/>
  <c r="DG585" i="1"/>
  <c r="DG586" i="1"/>
  <c r="DG587" i="1"/>
  <c r="DG588" i="1"/>
  <c r="DG589" i="1"/>
  <c r="DG590" i="1"/>
  <c r="DG591" i="1"/>
  <c r="DG592" i="1"/>
  <c r="DG593" i="1"/>
  <c r="DG594" i="1"/>
  <c r="DG595" i="1"/>
  <c r="DG596" i="1"/>
  <c r="DG597" i="1"/>
  <c r="DG598" i="1"/>
  <c r="DG599" i="1"/>
  <c r="DG600" i="1"/>
  <c r="DG601" i="1"/>
  <c r="DG602" i="1"/>
  <c r="DG603" i="1"/>
  <c r="DG604" i="1"/>
  <c r="DG605" i="1"/>
  <c r="DG606" i="1"/>
  <c r="DG607" i="1"/>
  <c r="DG608" i="1"/>
  <c r="DG609" i="1"/>
  <c r="DG610" i="1"/>
  <c r="DG611" i="1"/>
  <c r="DG612" i="1"/>
  <c r="DG613" i="1"/>
  <c r="DG614" i="1"/>
  <c r="DG615" i="1"/>
  <c r="DG616" i="1"/>
  <c r="DG617" i="1"/>
  <c r="DG618" i="1"/>
  <c r="DG619" i="1"/>
  <c r="DG620" i="1"/>
  <c r="DG621" i="1"/>
  <c r="DG622" i="1"/>
  <c r="DG623" i="1"/>
  <c r="DG624" i="1"/>
  <c r="DG625" i="1"/>
  <c r="DG626" i="1"/>
  <c r="DG627" i="1"/>
  <c r="DG628" i="1"/>
  <c r="DG629" i="1"/>
  <c r="DG630" i="1"/>
  <c r="DG631" i="1"/>
  <c r="DG632" i="1"/>
  <c r="DG633" i="1"/>
  <c r="DG634" i="1"/>
  <c r="DG635" i="1"/>
  <c r="DG636" i="1"/>
  <c r="DG637" i="1"/>
  <c r="DG638" i="1"/>
  <c r="DG639" i="1"/>
  <c r="DG640" i="1"/>
  <c r="DG641" i="1"/>
  <c r="DG642" i="1"/>
  <c r="DG643" i="1"/>
  <c r="DG644" i="1"/>
  <c r="DG645" i="1"/>
  <c r="DG646" i="1"/>
  <c r="DG647" i="1"/>
  <c r="DG648" i="1"/>
  <c r="DG649" i="1"/>
  <c r="DG650" i="1"/>
  <c r="DG651" i="1"/>
  <c r="DG652" i="1"/>
  <c r="DG653" i="1"/>
  <c r="DG654" i="1"/>
  <c r="DG655" i="1"/>
  <c r="DG656" i="1"/>
  <c r="DG657" i="1"/>
  <c r="DG658" i="1"/>
  <c r="DG659" i="1"/>
  <c r="DG660" i="1"/>
  <c r="DG661" i="1"/>
  <c r="DG662" i="1"/>
  <c r="DG663" i="1"/>
  <c r="DG664" i="1"/>
  <c r="DG665" i="1"/>
  <c r="DG666" i="1"/>
  <c r="DG667" i="1"/>
  <c r="DG668" i="1"/>
  <c r="DG669" i="1"/>
  <c r="DG670" i="1"/>
  <c r="DG671" i="1"/>
  <c r="DG672" i="1"/>
  <c r="DG673" i="1"/>
  <c r="DG674" i="1"/>
  <c r="DG675" i="1"/>
  <c r="DG676" i="1"/>
  <c r="DG677" i="1"/>
  <c r="DG678" i="1"/>
  <c r="DG679" i="1"/>
  <c r="DG680" i="1"/>
  <c r="DG681" i="1"/>
  <c r="DG682" i="1"/>
  <c r="DG683" i="1"/>
  <c r="DG684" i="1"/>
  <c r="DG685" i="1"/>
  <c r="DG686" i="1"/>
  <c r="DG687" i="1"/>
  <c r="DG688" i="1"/>
  <c r="DG689" i="1"/>
  <c r="DG690" i="1"/>
  <c r="DG691" i="1"/>
  <c r="DG692" i="1"/>
  <c r="DG693" i="1"/>
  <c r="DG694" i="1"/>
  <c r="DG695" i="1"/>
  <c r="DG696" i="1"/>
  <c r="DG697" i="1"/>
  <c r="DG698" i="1"/>
  <c r="DG699" i="1"/>
  <c r="DG700" i="1"/>
  <c r="DG701" i="1"/>
  <c r="DG702" i="1"/>
  <c r="DG703" i="1"/>
  <c r="DG704" i="1"/>
  <c r="DG705" i="1"/>
  <c r="DG706" i="1"/>
  <c r="DG707" i="1"/>
  <c r="DG708" i="1"/>
  <c r="DG709" i="1"/>
  <c r="DG710" i="1"/>
  <c r="DG711" i="1"/>
  <c r="DG712" i="1"/>
  <c r="DG713" i="1"/>
  <c r="DG714" i="1"/>
  <c r="DG715" i="1"/>
  <c r="DG716" i="1"/>
  <c r="DG717" i="1"/>
  <c r="DG718" i="1"/>
  <c r="DG719" i="1"/>
  <c r="DG720" i="1"/>
  <c r="DG721" i="1"/>
  <c r="DG722" i="1"/>
  <c r="DG723" i="1"/>
  <c r="DG724" i="1"/>
  <c r="DG725" i="1"/>
  <c r="DG726" i="1"/>
  <c r="DG727" i="1"/>
  <c r="DG728" i="1"/>
  <c r="DG729" i="1"/>
  <c r="DG730" i="1"/>
  <c r="DG731" i="1"/>
  <c r="DG732" i="1"/>
  <c r="DG733" i="1"/>
  <c r="DG734" i="1"/>
  <c r="DG735" i="1"/>
  <c r="DG736" i="1"/>
  <c r="DG737" i="1"/>
  <c r="DG738" i="1"/>
  <c r="DG739" i="1"/>
  <c r="DG740" i="1"/>
  <c r="DG741" i="1"/>
  <c r="DG742" i="1"/>
  <c r="DG743" i="1"/>
  <c r="DG744" i="1"/>
  <c r="DG745" i="1"/>
  <c r="DG746" i="1"/>
  <c r="DG747" i="1"/>
  <c r="DG748" i="1"/>
  <c r="DG749" i="1"/>
  <c r="DG750" i="1"/>
  <c r="DG751" i="1"/>
  <c r="DG752" i="1"/>
  <c r="DG753" i="1"/>
  <c r="DG754" i="1"/>
  <c r="DG755" i="1"/>
  <c r="DG756" i="1"/>
  <c r="DG757" i="1"/>
  <c r="DG758" i="1"/>
  <c r="DG759" i="1"/>
  <c r="DG760" i="1"/>
  <c r="DG761" i="1"/>
  <c r="DG762" i="1"/>
  <c r="DG763" i="1"/>
  <c r="DG764" i="1"/>
  <c r="DG765" i="1"/>
  <c r="DG766" i="1"/>
  <c r="DG767" i="1"/>
  <c r="DG768" i="1"/>
  <c r="DG769" i="1"/>
  <c r="DG770" i="1"/>
  <c r="DG771" i="1"/>
  <c r="DG772" i="1"/>
  <c r="DG773" i="1"/>
  <c r="DG774" i="1"/>
  <c r="DG775" i="1"/>
  <c r="DG776" i="1"/>
  <c r="DG777" i="1"/>
  <c r="DG778" i="1"/>
  <c r="DG779" i="1"/>
  <c r="DG780" i="1"/>
  <c r="DG781" i="1"/>
  <c r="DG782" i="1"/>
  <c r="DG783" i="1"/>
  <c r="DG784" i="1"/>
  <c r="DG785" i="1"/>
  <c r="DG786" i="1"/>
  <c r="DG787" i="1"/>
  <c r="DG788" i="1"/>
  <c r="DG789" i="1"/>
  <c r="DG790" i="1"/>
  <c r="DG791" i="1"/>
  <c r="DG792" i="1"/>
  <c r="DG793" i="1"/>
  <c r="DG794" i="1"/>
  <c r="DG795" i="1"/>
  <c r="DG796" i="1"/>
  <c r="DG797" i="1"/>
  <c r="DG798" i="1"/>
  <c r="DG799" i="1"/>
  <c r="DG800" i="1"/>
  <c r="DG801" i="1"/>
  <c r="DG802" i="1"/>
  <c r="DG803" i="1"/>
  <c r="DG804" i="1"/>
  <c r="DG805" i="1"/>
  <c r="DG806" i="1"/>
  <c r="DG807" i="1"/>
  <c r="DG808" i="1"/>
  <c r="DG809" i="1"/>
  <c r="DG810" i="1"/>
  <c r="DG811" i="1"/>
  <c r="DG812" i="1"/>
  <c r="DG813" i="1"/>
  <c r="DG814" i="1"/>
  <c r="DG815" i="1"/>
  <c r="DG816" i="1"/>
  <c r="DG817" i="1"/>
  <c r="DG818" i="1"/>
  <c r="DG819" i="1"/>
  <c r="DG820" i="1"/>
  <c r="DG821" i="1"/>
  <c r="DG822" i="1"/>
  <c r="DG823" i="1"/>
  <c r="DG824" i="1"/>
  <c r="DG825" i="1"/>
  <c r="DG826" i="1"/>
  <c r="DG827" i="1"/>
  <c r="DG828" i="1"/>
  <c r="DG829" i="1"/>
  <c r="DG830" i="1"/>
  <c r="DG831" i="1"/>
  <c r="DG832" i="1"/>
  <c r="DG833" i="1"/>
  <c r="DG834" i="1"/>
  <c r="DG835" i="1"/>
  <c r="DG836" i="1"/>
  <c r="DG837" i="1"/>
  <c r="DG838" i="1"/>
  <c r="DG839" i="1"/>
  <c r="DG840" i="1"/>
  <c r="DG841" i="1"/>
  <c r="DG842" i="1"/>
  <c r="DG843" i="1"/>
  <c r="DG844" i="1"/>
  <c r="DG845" i="1"/>
  <c r="DG846" i="1"/>
  <c r="DG847" i="1"/>
  <c r="DG848" i="1"/>
  <c r="DG849" i="1"/>
  <c r="DG850" i="1"/>
  <c r="DG851" i="1"/>
  <c r="DG852" i="1"/>
  <c r="DG853" i="1"/>
  <c r="DG854" i="1"/>
  <c r="DG855" i="1"/>
  <c r="DG856" i="1"/>
  <c r="DG857" i="1"/>
  <c r="DG858" i="1"/>
  <c r="DG859" i="1"/>
  <c r="DG860" i="1"/>
  <c r="DG861" i="1"/>
  <c r="DG862" i="1"/>
  <c r="DG863" i="1"/>
  <c r="DG864" i="1"/>
  <c r="DG865" i="1"/>
  <c r="DG866" i="1"/>
  <c r="DG867" i="1"/>
  <c r="DG868" i="1"/>
  <c r="DG869" i="1"/>
  <c r="DG870" i="1"/>
  <c r="DG871" i="1"/>
  <c r="DG872" i="1"/>
  <c r="DG873" i="1"/>
  <c r="DG874" i="1"/>
  <c r="DG875" i="1"/>
  <c r="DG876" i="1"/>
  <c r="DG877" i="1"/>
  <c r="DG878" i="1"/>
  <c r="DG879" i="1"/>
  <c r="DG880" i="1"/>
  <c r="DG881" i="1"/>
  <c r="DG882" i="1"/>
  <c r="DG883" i="1"/>
  <c r="DG884" i="1"/>
  <c r="DG885" i="1"/>
  <c r="DG886" i="1"/>
  <c r="DG887" i="1"/>
  <c r="DG888" i="1"/>
  <c r="DG889" i="1"/>
  <c r="DG890" i="1"/>
  <c r="DG891" i="1"/>
  <c r="DG892" i="1"/>
  <c r="DG893" i="1"/>
  <c r="DG894" i="1"/>
  <c r="DG895" i="1"/>
  <c r="DG896" i="1"/>
  <c r="DG897" i="1"/>
  <c r="DG898" i="1"/>
  <c r="DG899" i="1"/>
  <c r="DG900" i="1"/>
  <c r="DG901" i="1"/>
  <c r="DG902" i="1"/>
  <c r="DG903" i="1"/>
  <c r="DG904" i="1"/>
  <c r="DG905" i="1"/>
  <c r="DG906" i="1"/>
  <c r="DG907" i="1"/>
  <c r="DG908" i="1"/>
  <c r="DG909" i="1"/>
  <c r="DG910" i="1"/>
  <c r="DG911" i="1"/>
  <c r="DG912" i="1"/>
  <c r="DG913" i="1"/>
  <c r="DG914" i="1"/>
  <c r="DG915" i="1"/>
  <c r="DG916" i="1"/>
  <c r="DG917" i="1"/>
  <c r="DG918" i="1"/>
  <c r="DG919" i="1"/>
  <c r="DG920" i="1"/>
  <c r="DG921" i="1"/>
  <c r="DG922" i="1"/>
  <c r="DG923" i="1"/>
  <c r="DG924" i="1"/>
  <c r="DG925" i="1"/>
  <c r="DG926" i="1"/>
  <c r="DG927" i="1"/>
  <c r="DG928" i="1"/>
  <c r="DG929" i="1"/>
  <c r="DG930" i="1"/>
  <c r="DG931" i="1"/>
  <c r="DG932" i="1"/>
  <c r="DG933" i="1"/>
  <c r="DG934" i="1"/>
  <c r="DG935" i="1"/>
  <c r="DG936" i="1"/>
  <c r="DG937" i="1"/>
  <c r="DG938" i="1"/>
  <c r="DG939" i="1"/>
  <c r="DG940" i="1"/>
  <c r="DG941" i="1"/>
  <c r="DG942" i="1"/>
  <c r="DG943" i="1"/>
  <c r="DG944" i="1"/>
  <c r="DG945" i="1"/>
  <c r="DG946" i="1"/>
  <c r="DG947" i="1"/>
  <c r="DG948" i="1"/>
  <c r="DG949" i="1"/>
  <c r="DG950" i="1"/>
  <c r="DG951" i="1"/>
  <c r="DG952" i="1"/>
  <c r="DG953" i="1"/>
  <c r="DG954" i="1"/>
  <c r="DG955" i="1"/>
  <c r="DG956" i="1"/>
  <c r="DG957" i="1"/>
  <c r="DG958" i="1"/>
  <c r="DG959" i="1"/>
  <c r="DG960" i="1"/>
  <c r="DG961" i="1"/>
  <c r="DG962" i="1"/>
  <c r="DG963" i="1"/>
  <c r="DG964" i="1"/>
  <c r="DG965" i="1"/>
  <c r="DG966" i="1"/>
  <c r="DG967" i="1"/>
  <c r="DG968" i="1"/>
  <c r="DG969" i="1"/>
  <c r="DG970" i="1"/>
  <c r="DG971" i="1"/>
  <c r="DG972" i="1"/>
  <c r="DG973" i="1"/>
  <c r="DG974" i="1"/>
  <c r="DG975" i="1"/>
  <c r="DG976" i="1"/>
  <c r="DG977" i="1"/>
  <c r="DG978" i="1"/>
  <c r="DG979" i="1"/>
  <c r="DG980" i="1"/>
  <c r="DG981" i="1"/>
  <c r="DG982" i="1"/>
  <c r="DG983" i="1"/>
  <c r="DG984" i="1"/>
  <c r="DG985" i="1"/>
  <c r="DG986" i="1"/>
  <c r="DG987" i="1"/>
  <c r="DG988" i="1"/>
  <c r="DG989" i="1"/>
  <c r="DG990" i="1"/>
  <c r="DG991" i="1"/>
  <c r="DG992" i="1"/>
  <c r="DG993" i="1"/>
  <c r="DG994" i="1"/>
  <c r="DG995" i="1"/>
  <c r="DG996" i="1"/>
  <c r="DG997" i="1"/>
  <c r="DG998" i="1"/>
  <c r="DG999" i="1"/>
  <c r="DG1000" i="1"/>
  <c r="DG1001" i="1"/>
  <c r="DG1002" i="1"/>
  <c r="DG1003" i="1"/>
  <c r="DG1004" i="1"/>
  <c r="DG1005" i="1"/>
  <c r="DG1006" i="1"/>
  <c r="DG1007" i="1"/>
  <c r="DG1008" i="1"/>
  <c r="DG1009" i="1"/>
  <c r="DG1010" i="1"/>
  <c r="DG1011" i="1"/>
  <c r="DG1012" i="1"/>
  <c r="DG1013" i="1"/>
  <c r="DG1014" i="1"/>
  <c r="DG1015" i="1"/>
  <c r="DG1016" i="1"/>
  <c r="DG17" i="1"/>
  <c r="BK17" i="1"/>
  <c r="BU17" i="1" s="1"/>
  <c r="BK18" i="1"/>
  <c r="BK19" i="1"/>
  <c r="BK20" i="1"/>
  <c r="BK21" i="1"/>
  <c r="BK22" i="1"/>
  <c r="BK23" i="1"/>
  <c r="BK24" i="1"/>
  <c r="BK25" i="1"/>
  <c r="BK26" i="1"/>
  <c r="BK27" i="1"/>
  <c r="BK28" i="1"/>
  <c r="BK29" i="1"/>
  <c r="BK30" i="1"/>
  <c r="BK31" i="1"/>
  <c r="BK33" i="1"/>
  <c r="BK34" i="1"/>
  <c r="BK35" i="1"/>
  <c r="BK36" i="1"/>
  <c r="BK37" i="1"/>
  <c r="BK38" i="1"/>
  <c r="BK39" i="1"/>
  <c r="BK40" i="1"/>
  <c r="BK41" i="1"/>
  <c r="BK42" i="1"/>
  <c r="BK43" i="1"/>
  <c r="BK44" i="1"/>
  <c r="BK45" i="1"/>
  <c r="BK46" i="1"/>
  <c r="BK47" i="1"/>
  <c r="BK48" i="1"/>
  <c r="BK49" i="1"/>
  <c r="BK50" i="1"/>
  <c r="BK51" i="1"/>
  <c r="BK52" i="1"/>
  <c r="BK53" i="1"/>
  <c r="BK54" i="1"/>
  <c r="BK55" i="1"/>
  <c r="BK56" i="1"/>
  <c r="BK57" i="1"/>
  <c r="BK58" i="1"/>
  <c r="BK59" i="1"/>
  <c r="BK60" i="1"/>
  <c r="BK61" i="1"/>
  <c r="BK62" i="1"/>
  <c r="BK63" i="1"/>
  <c r="BK64" i="1"/>
  <c r="BK65" i="1"/>
  <c r="BK66" i="1"/>
  <c r="BK67" i="1"/>
  <c r="BK68" i="1"/>
  <c r="BK69" i="1"/>
  <c r="BK70" i="1"/>
  <c r="BK71" i="1"/>
  <c r="BK72" i="1"/>
  <c r="BK73" i="1"/>
  <c r="BK74" i="1"/>
  <c r="BK75" i="1"/>
  <c r="BK76" i="1"/>
  <c r="BK77" i="1"/>
  <c r="BK78" i="1"/>
  <c r="BK79" i="1"/>
  <c r="BK80" i="1"/>
  <c r="BK81" i="1"/>
  <c r="BK82" i="1"/>
  <c r="BK83" i="1"/>
  <c r="BK84" i="1"/>
  <c r="BK85" i="1"/>
  <c r="BK86" i="1"/>
  <c r="BK87" i="1"/>
  <c r="BK88" i="1"/>
  <c r="BK89" i="1"/>
  <c r="BK90" i="1"/>
  <c r="BK91" i="1"/>
  <c r="BK92" i="1"/>
  <c r="BK93" i="1"/>
  <c r="BK94" i="1"/>
  <c r="BK95" i="1"/>
  <c r="BK96" i="1"/>
  <c r="BK97" i="1"/>
  <c r="BK98" i="1"/>
  <c r="BK99" i="1"/>
  <c r="BK100" i="1"/>
  <c r="BK101" i="1"/>
  <c r="BK102" i="1"/>
  <c r="BK103" i="1"/>
  <c r="BK104" i="1"/>
  <c r="BK105" i="1"/>
  <c r="BK106" i="1"/>
  <c r="BK107" i="1"/>
  <c r="BK108" i="1"/>
  <c r="BK109" i="1"/>
  <c r="BK110" i="1"/>
  <c r="BK111" i="1"/>
  <c r="BK112" i="1"/>
  <c r="BK113" i="1"/>
  <c r="BK114" i="1"/>
  <c r="BK115" i="1"/>
  <c r="BK116" i="1"/>
  <c r="BK117" i="1"/>
  <c r="BK118" i="1"/>
  <c r="BK119" i="1"/>
  <c r="BK120" i="1"/>
  <c r="BK121" i="1"/>
  <c r="BK122" i="1"/>
  <c r="BK123" i="1"/>
  <c r="BK124" i="1"/>
  <c r="BK125" i="1"/>
  <c r="BK126" i="1"/>
  <c r="BK127" i="1"/>
  <c r="BK128" i="1"/>
  <c r="BK129" i="1"/>
  <c r="BK130" i="1"/>
  <c r="BK131" i="1"/>
  <c r="BK132" i="1"/>
  <c r="BK133" i="1"/>
  <c r="BK134" i="1"/>
  <c r="BK135" i="1"/>
  <c r="BK136" i="1"/>
  <c r="BK137" i="1"/>
  <c r="BK138" i="1"/>
  <c r="BK139" i="1"/>
  <c r="BK140" i="1"/>
  <c r="BK141" i="1"/>
  <c r="BK142" i="1"/>
  <c r="BK143" i="1"/>
  <c r="BK144" i="1"/>
  <c r="BK145" i="1"/>
  <c r="BK146" i="1"/>
  <c r="BK147" i="1"/>
  <c r="BK148" i="1"/>
  <c r="BK149" i="1"/>
  <c r="BK150" i="1"/>
  <c r="BK151" i="1"/>
  <c r="BK152" i="1"/>
  <c r="BK153" i="1"/>
  <c r="BK154" i="1"/>
  <c r="BK155" i="1"/>
  <c r="BK156" i="1"/>
  <c r="BK157" i="1"/>
  <c r="BK158" i="1"/>
  <c r="BK159" i="1"/>
  <c r="BK160" i="1"/>
  <c r="BK161" i="1"/>
  <c r="BK162" i="1"/>
  <c r="BK163" i="1"/>
  <c r="BK164" i="1"/>
  <c r="BK165" i="1"/>
  <c r="BK166" i="1"/>
  <c r="BK167" i="1"/>
  <c r="BK168" i="1"/>
  <c r="BK169" i="1"/>
  <c r="BK170" i="1"/>
  <c r="BK171" i="1"/>
  <c r="BK172" i="1"/>
  <c r="BK173" i="1"/>
  <c r="BK174" i="1"/>
  <c r="BK175" i="1"/>
  <c r="BK176" i="1"/>
  <c r="BK177" i="1"/>
  <c r="BK178" i="1"/>
  <c r="BK179" i="1"/>
  <c r="BK180" i="1"/>
  <c r="BK181" i="1"/>
  <c r="BK182" i="1"/>
  <c r="BK183" i="1"/>
  <c r="BK184" i="1"/>
  <c r="BK185" i="1"/>
  <c r="BK186" i="1"/>
  <c r="BK187" i="1"/>
  <c r="BK188" i="1"/>
  <c r="BK189" i="1"/>
  <c r="BK190" i="1"/>
  <c r="BK191" i="1"/>
  <c r="BK192" i="1"/>
  <c r="BK193" i="1"/>
  <c r="BK194" i="1"/>
  <c r="BK195" i="1"/>
  <c r="BK196" i="1"/>
  <c r="BK197" i="1"/>
  <c r="BK198" i="1"/>
  <c r="BK199" i="1"/>
  <c r="BK200" i="1"/>
  <c r="BK201" i="1"/>
  <c r="BK202" i="1"/>
  <c r="BK203" i="1"/>
  <c r="BK204" i="1"/>
  <c r="BK205" i="1"/>
  <c r="BK206" i="1"/>
  <c r="BK207" i="1"/>
  <c r="BK208" i="1"/>
  <c r="BK209" i="1"/>
  <c r="BK210" i="1"/>
  <c r="BK211" i="1"/>
  <c r="BK212" i="1"/>
  <c r="BK213" i="1"/>
  <c r="BK214" i="1"/>
  <c r="BK215" i="1"/>
  <c r="BK216" i="1"/>
  <c r="BK217" i="1"/>
  <c r="BK218" i="1"/>
  <c r="BK219" i="1"/>
  <c r="BK220" i="1"/>
  <c r="BK221" i="1"/>
  <c r="BK222" i="1"/>
  <c r="BK223" i="1"/>
  <c r="BK224" i="1"/>
  <c r="BK225" i="1"/>
  <c r="BK226" i="1"/>
  <c r="BK227" i="1"/>
  <c r="BK228" i="1"/>
  <c r="BK229" i="1"/>
  <c r="BK230" i="1"/>
  <c r="BK231" i="1"/>
  <c r="BK232" i="1"/>
  <c r="BK233" i="1"/>
  <c r="BK234" i="1"/>
  <c r="BK235" i="1"/>
  <c r="BK236" i="1"/>
  <c r="BK237" i="1"/>
  <c r="BK238" i="1"/>
  <c r="BK239" i="1"/>
  <c r="BK240" i="1"/>
  <c r="BK241" i="1"/>
  <c r="BK242" i="1"/>
  <c r="BK243" i="1"/>
  <c r="BK244" i="1"/>
  <c r="BK245" i="1"/>
  <c r="BK246" i="1"/>
  <c r="BK247" i="1"/>
  <c r="BK248" i="1"/>
  <c r="BK249" i="1"/>
  <c r="BK250" i="1"/>
  <c r="BK251" i="1"/>
  <c r="BK252" i="1"/>
  <c r="BK253" i="1"/>
  <c r="BK254" i="1"/>
  <c r="BK255" i="1"/>
  <c r="BK256" i="1"/>
  <c r="BK257" i="1"/>
  <c r="BK258" i="1"/>
  <c r="BK259" i="1"/>
  <c r="BK260" i="1"/>
  <c r="BK261" i="1"/>
  <c r="BK262" i="1"/>
  <c r="BK263" i="1"/>
  <c r="BK264" i="1"/>
  <c r="BK265" i="1"/>
  <c r="BK266" i="1"/>
  <c r="BK267" i="1"/>
  <c r="BK268" i="1"/>
  <c r="BK269" i="1"/>
  <c r="BK270" i="1"/>
  <c r="BK271" i="1"/>
  <c r="BK272" i="1"/>
  <c r="BK273" i="1"/>
  <c r="BK274" i="1"/>
  <c r="BK275" i="1"/>
  <c r="BK276" i="1"/>
  <c r="BK277" i="1"/>
  <c r="BK278" i="1"/>
  <c r="BK279" i="1"/>
  <c r="BK280" i="1"/>
  <c r="BK281" i="1"/>
  <c r="BK282" i="1"/>
  <c r="BK283" i="1"/>
  <c r="BK284" i="1"/>
  <c r="BK285" i="1"/>
  <c r="BK286" i="1"/>
  <c r="BK287" i="1"/>
  <c r="BK288" i="1"/>
  <c r="BK289" i="1"/>
  <c r="BK290" i="1"/>
  <c r="BK291" i="1"/>
  <c r="BK292" i="1"/>
  <c r="BK293" i="1"/>
  <c r="BK294" i="1"/>
  <c r="BK295" i="1"/>
  <c r="BK296" i="1"/>
  <c r="BK297" i="1"/>
  <c r="BK298" i="1"/>
  <c r="BK299" i="1"/>
  <c r="BK300" i="1"/>
  <c r="BK301" i="1"/>
  <c r="BK302" i="1"/>
  <c r="BK303" i="1"/>
  <c r="BK304" i="1"/>
  <c r="BK305" i="1"/>
  <c r="BK306" i="1"/>
  <c r="BK307" i="1"/>
  <c r="BK308" i="1"/>
  <c r="BK309" i="1"/>
  <c r="BK310" i="1"/>
  <c r="BK311" i="1"/>
  <c r="BK312" i="1"/>
  <c r="BK313" i="1"/>
  <c r="BK314" i="1"/>
  <c r="BK315" i="1"/>
  <c r="BK316" i="1"/>
  <c r="BK317" i="1"/>
  <c r="BK318" i="1"/>
  <c r="BK319" i="1"/>
  <c r="BK320" i="1"/>
  <c r="BK321" i="1"/>
  <c r="BK322" i="1"/>
  <c r="BK323" i="1"/>
  <c r="BK324" i="1"/>
  <c r="BK325" i="1"/>
  <c r="BK326" i="1"/>
  <c r="BK327" i="1"/>
  <c r="BK328" i="1"/>
  <c r="BK329" i="1"/>
  <c r="BK330" i="1"/>
  <c r="BK331" i="1"/>
  <c r="BK332" i="1"/>
  <c r="BK333" i="1"/>
  <c r="BK334" i="1"/>
  <c r="BK335" i="1"/>
  <c r="BK336" i="1"/>
  <c r="BK337" i="1"/>
  <c r="BK338" i="1"/>
  <c r="BK339" i="1"/>
  <c r="BK340" i="1"/>
  <c r="BK341" i="1"/>
  <c r="BK342" i="1"/>
  <c r="BK343" i="1"/>
  <c r="BK344" i="1"/>
  <c r="BK345" i="1"/>
  <c r="BK346" i="1"/>
  <c r="BK347" i="1"/>
  <c r="BK348" i="1"/>
  <c r="BK349" i="1"/>
  <c r="BK350" i="1"/>
  <c r="BK351" i="1"/>
  <c r="BK352" i="1"/>
  <c r="BK353" i="1"/>
  <c r="BK354" i="1"/>
  <c r="BK355" i="1"/>
  <c r="BK356" i="1"/>
  <c r="BK357" i="1"/>
  <c r="BK358" i="1"/>
  <c r="BK359" i="1"/>
  <c r="BK360" i="1"/>
  <c r="BK361" i="1"/>
  <c r="BK362" i="1"/>
  <c r="BK363" i="1"/>
  <c r="BK364" i="1"/>
  <c r="BK365" i="1"/>
  <c r="BK366" i="1"/>
  <c r="BK367" i="1"/>
  <c r="BK368" i="1"/>
  <c r="BK369" i="1"/>
  <c r="BK370" i="1"/>
  <c r="BK371" i="1"/>
  <c r="BK372" i="1"/>
  <c r="BK373" i="1"/>
  <c r="BK374" i="1"/>
  <c r="BK375" i="1"/>
  <c r="BK376" i="1"/>
  <c r="BK377" i="1"/>
  <c r="BK378" i="1"/>
  <c r="BK379" i="1"/>
  <c r="BK380" i="1"/>
  <c r="BK381" i="1"/>
  <c r="BK382" i="1"/>
  <c r="BK383" i="1"/>
  <c r="BK384" i="1"/>
  <c r="BK385" i="1"/>
  <c r="BK386" i="1"/>
  <c r="BK387" i="1"/>
  <c r="BK388" i="1"/>
  <c r="BK389" i="1"/>
  <c r="BK390" i="1"/>
  <c r="BK391" i="1"/>
  <c r="BK392" i="1"/>
  <c r="BK393" i="1"/>
  <c r="BK394" i="1"/>
  <c r="BK395" i="1"/>
  <c r="BK396" i="1"/>
  <c r="BK397" i="1"/>
  <c r="BK398" i="1"/>
  <c r="BK399" i="1"/>
  <c r="BK400" i="1"/>
  <c r="BK401" i="1"/>
  <c r="BK402" i="1"/>
  <c r="BK403" i="1"/>
  <c r="BK404" i="1"/>
  <c r="BK405" i="1"/>
  <c r="BK406" i="1"/>
  <c r="BK407" i="1"/>
  <c r="BK408" i="1"/>
  <c r="BK409" i="1"/>
  <c r="BK410" i="1"/>
  <c r="BK411" i="1"/>
  <c r="BK412" i="1"/>
  <c r="BK413" i="1"/>
  <c r="BK414" i="1"/>
  <c r="BK415" i="1"/>
  <c r="BK416" i="1"/>
  <c r="BK417" i="1"/>
  <c r="BK418" i="1"/>
  <c r="BK419" i="1"/>
  <c r="BK420" i="1"/>
  <c r="BK421" i="1"/>
  <c r="BK422" i="1"/>
  <c r="BK423" i="1"/>
  <c r="BK424" i="1"/>
  <c r="BK425" i="1"/>
  <c r="BK426" i="1"/>
  <c r="BK427" i="1"/>
  <c r="BK428" i="1"/>
  <c r="BK429" i="1"/>
  <c r="BK430" i="1"/>
  <c r="BK431" i="1"/>
  <c r="BK432" i="1"/>
  <c r="BK433" i="1"/>
  <c r="BK434" i="1"/>
  <c r="BK435" i="1"/>
  <c r="BK436" i="1"/>
  <c r="BK437" i="1"/>
  <c r="BK438" i="1"/>
  <c r="BK439" i="1"/>
  <c r="BK440" i="1"/>
  <c r="BK441" i="1"/>
  <c r="BK442" i="1"/>
  <c r="BK443" i="1"/>
  <c r="BK444" i="1"/>
  <c r="BK445" i="1"/>
  <c r="BK446" i="1"/>
  <c r="BK447" i="1"/>
  <c r="BK448" i="1"/>
  <c r="BK449" i="1"/>
  <c r="BK450" i="1"/>
  <c r="BK451" i="1"/>
  <c r="BK452" i="1"/>
  <c r="BK453" i="1"/>
  <c r="BK454" i="1"/>
  <c r="BK455" i="1"/>
  <c r="BK456" i="1"/>
  <c r="BK457" i="1"/>
  <c r="BK458" i="1"/>
  <c r="BK459" i="1"/>
  <c r="BK460" i="1"/>
  <c r="BK461" i="1"/>
  <c r="BK462" i="1"/>
  <c r="BK463" i="1"/>
  <c r="BK464" i="1"/>
  <c r="BK465" i="1"/>
  <c r="BK466" i="1"/>
  <c r="BK467" i="1"/>
  <c r="BK468" i="1"/>
  <c r="BK469" i="1"/>
  <c r="BK470" i="1"/>
  <c r="BK471" i="1"/>
  <c r="BK472" i="1"/>
  <c r="BK473" i="1"/>
  <c r="BK474" i="1"/>
  <c r="BK475" i="1"/>
  <c r="BK476" i="1"/>
  <c r="BK477" i="1"/>
  <c r="BK478" i="1"/>
  <c r="BK479" i="1"/>
  <c r="BK480" i="1"/>
  <c r="BK481" i="1"/>
  <c r="BK482" i="1"/>
  <c r="BK483" i="1"/>
  <c r="BK484" i="1"/>
  <c r="BK485" i="1"/>
  <c r="BK486" i="1"/>
  <c r="BK487" i="1"/>
  <c r="BK488" i="1"/>
  <c r="BK489" i="1"/>
  <c r="BK490" i="1"/>
  <c r="BK491" i="1"/>
  <c r="BK492" i="1"/>
  <c r="BK493" i="1"/>
  <c r="BK494" i="1"/>
  <c r="BK495" i="1"/>
  <c r="BK496" i="1"/>
  <c r="BK497" i="1"/>
  <c r="BK498" i="1"/>
  <c r="BK499" i="1"/>
  <c r="BK500" i="1"/>
  <c r="BK501" i="1"/>
  <c r="BK502" i="1"/>
  <c r="BK503" i="1"/>
  <c r="BK504" i="1"/>
  <c r="BK505" i="1"/>
  <c r="BK506" i="1"/>
  <c r="BK507" i="1"/>
  <c r="BK508" i="1"/>
  <c r="BK509" i="1"/>
  <c r="BK510" i="1"/>
  <c r="BK511" i="1"/>
  <c r="BK512" i="1"/>
  <c r="BK513" i="1"/>
  <c r="BK514" i="1"/>
  <c r="BK515" i="1"/>
  <c r="BK516" i="1"/>
  <c r="BK517" i="1"/>
  <c r="BK518" i="1"/>
  <c r="BK519" i="1"/>
  <c r="BK520" i="1"/>
  <c r="BK521" i="1"/>
  <c r="BK522" i="1"/>
  <c r="BK523" i="1"/>
  <c r="BK524" i="1"/>
  <c r="BK525" i="1"/>
  <c r="BK526" i="1"/>
  <c r="BK527" i="1"/>
  <c r="BK528" i="1"/>
  <c r="BK529" i="1"/>
  <c r="BK530" i="1"/>
  <c r="BK531" i="1"/>
  <c r="BK532" i="1"/>
  <c r="BK533" i="1"/>
  <c r="BK534" i="1"/>
  <c r="BK535" i="1"/>
  <c r="BK536" i="1"/>
  <c r="BK537" i="1"/>
  <c r="BK538" i="1"/>
  <c r="BK539" i="1"/>
  <c r="BK540" i="1"/>
  <c r="BK541" i="1"/>
  <c r="BK542" i="1"/>
  <c r="BK543" i="1"/>
  <c r="BK544" i="1"/>
  <c r="BK545" i="1"/>
  <c r="BK546" i="1"/>
  <c r="BK547" i="1"/>
  <c r="BK548" i="1"/>
  <c r="BK549" i="1"/>
  <c r="BK550" i="1"/>
  <c r="BK551" i="1"/>
  <c r="BK552" i="1"/>
  <c r="BK553" i="1"/>
  <c r="BK554" i="1"/>
  <c r="BK555" i="1"/>
  <c r="BK556" i="1"/>
  <c r="BK557" i="1"/>
  <c r="BK558" i="1"/>
  <c r="BK559" i="1"/>
  <c r="BK560" i="1"/>
  <c r="BK561" i="1"/>
  <c r="BK562" i="1"/>
  <c r="BK563" i="1"/>
  <c r="BK564" i="1"/>
  <c r="BK565" i="1"/>
  <c r="BK566" i="1"/>
  <c r="BK567" i="1"/>
  <c r="BK568" i="1"/>
  <c r="BK569" i="1"/>
  <c r="BK570" i="1"/>
  <c r="BK571" i="1"/>
  <c r="BK572" i="1"/>
  <c r="BK573" i="1"/>
  <c r="BK574" i="1"/>
  <c r="BK575" i="1"/>
  <c r="BK576" i="1"/>
  <c r="BK577" i="1"/>
  <c r="BK578" i="1"/>
  <c r="BK579" i="1"/>
  <c r="BK580" i="1"/>
  <c r="BK581" i="1"/>
  <c r="BK582" i="1"/>
  <c r="BK583" i="1"/>
  <c r="BK584" i="1"/>
  <c r="BK585" i="1"/>
  <c r="BK586" i="1"/>
  <c r="BK587" i="1"/>
  <c r="BK588" i="1"/>
  <c r="BK589" i="1"/>
  <c r="BK590" i="1"/>
  <c r="BK591" i="1"/>
  <c r="BK592" i="1"/>
  <c r="BK593" i="1"/>
  <c r="BK594" i="1"/>
  <c r="BK595" i="1"/>
  <c r="BK596" i="1"/>
  <c r="BK597" i="1"/>
  <c r="BK598" i="1"/>
  <c r="BK599" i="1"/>
  <c r="BK600" i="1"/>
  <c r="BK601" i="1"/>
  <c r="BK602" i="1"/>
  <c r="BK603" i="1"/>
  <c r="BK604" i="1"/>
  <c r="BK605" i="1"/>
  <c r="BK606" i="1"/>
  <c r="BK607" i="1"/>
  <c r="BK608" i="1"/>
  <c r="BK609" i="1"/>
  <c r="BK610" i="1"/>
  <c r="BK611" i="1"/>
  <c r="BK612" i="1"/>
  <c r="BK613" i="1"/>
  <c r="BK614" i="1"/>
  <c r="BK615" i="1"/>
  <c r="BK616" i="1"/>
  <c r="BK617" i="1"/>
  <c r="BK618" i="1"/>
  <c r="BK619" i="1"/>
  <c r="BK620" i="1"/>
  <c r="BK621" i="1"/>
  <c r="BK622" i="1"/>
  <c r="BK623" i="1"/>
  <c r="BK624" i="1"/>
  <c r="BK625" i="1"/>
  <c r="BK626" i="1"/>
  <c r="BK627" i="1"/>
  <c r="BK628" i="1"/>
  <c r="BK629" i="1"/>
  <c r="BK630" i="1"/>
  <c r="BK631" i="1"/>
  <c r="BK632" i="1"/>
  <c r="BK633" i="1"/>
  <c r="BK634" i="1"/>
  <c r="BK635" i="1"/>
  <c r="BK636" i="1"/>
  <c r="BK637" i="1"/>
  <c r="BK638" i="1"/>
  <c r="BK639" i="1"/>
  <c r="BK640" i="1"/>
  <c r="BK641" i="1"/>
  <c r="BK642" i="1"/>
  <c r="BK643" i="1"/>
  <c r="BK644" i="1"/>
  <c r="BK645" i="1"/>
  <c r="BK646" i="1"/>
  <c r="BK647" i="1"/>
  <c r="BK648" i="1"/>
  <c r="BK649" i="1"/>
  <c r="BK650" i="1"/>
  <c r="BK651" i="1"/>
  <c r="BK652" i="1"/>
  <c r="BK653" i="1"/>
  <c r="BK654" i="1"/>
  <c r="BK655" i="1"/>
  <c r="BK656" i="1"/>
  <c r="BK657" i="1"/>
  <c r="BK658" i="1"/>
  <c r="BK659" i="1"/>
  <c r="BK660" i="1"/>
  <c r="BK661" i="1"/>
  <c r="BK662" i="1"/>
  <c r="BK663" i="1"/>
  <c r="BK664" i="1"/>
  <c r="BK665" i="1"/>
  <c r="BK666" i="1"/>
  <c r="BK667" i="1"/>
  <c r="BK668" i="1"/>
  <c r="BK669" i="1"/>
  <c r="BK670" i="1"/>
  <c r="BK671" i="1"/>
  <c r="BK672" i="1"/>
  <c r="BK673" i="1"/>
  <c r="BK674" i="1"/>
  <c r="BK675" i="1"/>
  <c r="BK676" i="1"/>
  <c r="BK677" i="1"/>
  <c r="BK678" i="1"/>
  <c r="BK679" i="1"/>
  <c r="BK680" i="1"/>
  <c r="BK681" i="1"/>
  <c r="BK682" i="1"/>
  <c r="BK683" i="1"/>
  <c r="BK684" i="1"/>
  <c r="BK685" i="1"/>
  <c r="BK686" i="1"/>
  <c r="BK687" i="1"/>
  <c r="BK688" i="1"/>
  <c r="BK689" i="1"/>
  <c r="BK690" i="1"/>
  <c r="BK691" i="1"/>
  <c r="BK692" i="1"/>
  <c r="BK693" i="1"/>
  <c r="BK694" i="1"/>
  <c r="BK695" i="1"/>
  <c r="BK696" i="1"/>
  <c r="BK697" i="1"/>
  <c r="BK698" i="1"/>
  <c r="BK699" i="1"/>
  <c r="BK700" i="1"/>
  <c r="BK701" i="1"/>
  <c r="BK702" i="1"/>
  <c r="BK703" i="1"/>
  <c r="BK704" i="1"/>
  <c r="BK705" i="1"/>
  <c r="BK706" i="1"/>
  <c r="BK707" i="1"/>
  <c r="BK708" i="1"/>
  <c r="BK709" i="1"/>
  <c r="BK710" i="1"/>
  <c r="BK711" i="1"/>
  <c r="BK712" i="1"/>
  <c r="BK713" i="1"/>
  <c r="BK714" i="1"/>
  <c r="BK715" i="1"/>
  <c r="BK716" i="1"/>
  <c r="BK717" i="1"/>
  <c r="BK718" i="1"/>
  <c r="BK719" i="1"/>
  <c r="BK720" i="1"/>
  <c r="BK721" i="1"/>
  <c r="BK722" i="1"/>
  <c r="BK723" i="1"/>
  <c r="BK724" i="1"/>
  <c r="BK725" i="1"/>
  <c r="BK726" i="1"/>
  <c r="BK727" i="1"/>
  <c r="BK728" i="1"/>
  <c r="BK729" i="1"/>
  <c r="BK730" i="1"/>
  <c r="BK731" i="1"/>
  <c r="BK732" i="1"/>
  <c r="BK733" i="1"/>
  <c r="BK734" i="1"/>
  <c r="BK735" i="1"/>
  <c r="BK736" i="1"/>
  <c r="BK737" i="1"/>
  <c r="BK738" i="1"/>
  <c r="BK739" i="1"/>
  <c r="BK740" i="1"/>
  <c r="BK741" i="1"/>
  <c r="BK742" i="1"/>
  <c r="BK743" i="1"/>
  <c r="BK744" i="1"/>
  <c r="BK745" i="1"/>
  <c r="BK746" i="1"/>
  <c r="BK747" i="1"/>
  <c r="BK748" i="1"/>
  <c r="BK749" i="1"/>
  <c r="BK750" i="1"/>
  <c r="BK751" i="1"/>
  <c r="BK752" i="1"/>
  <c r="BK753" i="1"/>
  <c r="BK754" i="1"/>
  <c r="BK755" i="1"/>
  <c r="BK756" i="1"/>
  <c r="BK757" i="1"/>
  <c r="BK758" i="1"/>
  <c r="BK759" i="1"/>
  <c r="BK760" i="1"/>
  <c r="BK761" i="1"/>
  <c r="BK762" i="1"/>
  <c r="BK763" i="1"/>
  <c r="BK764" i="1"/>
  <c r="BK765" i="1"/>
  <c r="BK766" i="1"/>
  <c r="BK767" i="1"/>
  <c r="BK768" i="1"/>
  <c r="BK769" i="1"/>
  <c r="BK770" i="1"/>
  <c r="BK771" i="1"/>
  <c r="BK772" i="1"/>
  <c r="BK773" i="1"/>
  <c r="BK774" i="1"/>
  <c r="BK775" i="1"/>
  <c r="BK776" i="1"/>
  <c r="BK777" i="1"/>
  <c r="BK778" i="1"/>
  <c r="BK779" i="1"/>
  <c r="BK780" i="1"/>
  <c r="BK781" i="1"/>
  <c r="BK782" i="1"/>
  <c r="BK783" i="1"/>
  <c r="BK784" i="1"/>
  <c r="BK785" i="1"/>
  <c r="BK786" i="1"/>
  <c r="BK787" i="1"/>
  <c r="BK788" i="1"/>
  <c r="BK789" i="1"/>
  <c r="BK790" i="1"/>
  <c r="BK791" i="1"/>
  <c r="BK792" i="1"/>
  <c r="BK793" i="1"/>
  <c r="BK794" i="1"/>
  <c r="BK795" i="1"/>
  <c r="BK796" i="1"/>
  <c r="BK797" i="1"/>
  <c r="BK798" i="1"/>
  <c r="BK799" i="1"/>
  <c r="BK800" i="1"/>
  <c r="BK801" i="1"/>
  <c r="BK802" i="1"/>
  <c r="BK803" i="1"/>
  <c r="BK804" i="1"/>
  <c r="BK805" i="1"/>
  <c r="BK806" i="1"/>
  <c r="BK807" i="1"/>
  <c r="BK808" i="1"/>
  <c r="BK809" i="1"/>
  <c r="BK810" i="1"/>
  <c r="BK811" i="1"/>
  <c r="BK812" i="1"/>
  <c r="BK813" i="1"/>
  <c r="BK814" i="1"/>
  <c r="BK815" i="1"/>
  <c r="BK816" i="1"/>
  <c r="BK817" i="1"/>
  <c r="BK818" i="1"/>
  <c r="BK819" i="1"/>
  <c r="BK820" i="1"/>
  <c r="BK821" i="1"/>
  <c r="BK822" i="1"/>
  <c r="BK823" i="1"/>
  <c r="BK824" i="1"/>
  <c r="BK825" i="1"/>
  <c r="BK826" i="1"/>
  <c r="BK827" i="1"/>
  <c r="BK828" i="1"/>
  <c r="BK829" i="1"/>
  <c r="BK830" i="1"/>
  <c r="BK831" i="1"/>
  <c r="BK832" i="1"/>
  <c r="BK833" i="1"/>
  <c r="BK834" i="1"/>
  <c r="BK835" i="1"/>
  <c r="BK836" i="1"/>
  <c r="BK837" i="1"/>
  <c r="BK838" i="1"/>
  <c r="BK839" i="1"/>
  <c r="BK840" i="1"/>
  <c r="BK841" i="1"/>
  <c r="BK842" i="1"/>
  <c r="BK843" i="1"/>
  <c r="BK844" i="1"/>
  <c r="BK845" i="1"/>
  <c r="BK846" i="1"/>
  <c r="BK847" i="1"/>
  <c r="BK848" i="1"/>
  <c r="BK849" i="1"/>
  <c r="BK850" i="1"/>
  <c r="BK851" i="1"/>
  <c r="BK852" i="1"/>
  <c r="BK853" i="1"/>
  <c r="BK854" i="1"/>
  <c r="BK855" i="1"/>
  <c r="BK856" i="1"/>
  <c r="BK857" i="1"/>
  <c r="BK858" i="1"/>
  <c r="BK859" i="1"/>
  <c r="BK860" i="1"/>
  <c r="BK861" i="1"/>
  <c r="BK862" i="1"/>
  <c r="BK863" i="1"/>
  <c r="BK864" i="1"/>
  <c r="BK865" i="1"/>
  <c r="BK866" i="1"/>
  <c r="BK867" i="1"/>
  <c r="BK868" i="1"/>
  <c r="BK869" i="1"/>
  <c r="BK870" i="1"/>
  <c r="BK871" i="1"/>
  <c r="BK872" i="1"/>
  <c r="BK873" i="1"/>
  <c r="BK874" i="1"/>
  <c r="BK875" i="1"/>
  <c r="BK876" i="1"/>
  <c r="BK877" i="1"/>
  <c r="BK878" i="1"/>
  <c r="BK879" i="1"/>
  <c r="BK880" i="1"/>
  <c r="BK881" i="1"/>
  <c r="BK882" i="1"/>
  <c r="BK883" i="1"/>
  <c r="BK884" i="1"/>
  <c r="BK885" i="1"/>
  <c r="BK886" i="1"/>
  <c r="BK887" i="1"/>
  <c r="BK888" i="1"/>
  <c r="BK889" i="1"/>
  <c r="BK890" i="1"/>
  <c r="BK891" i="1"/>
  <c r="BK892" i="1"/>
  <c r="BK893" i="1"/>
  <c r="BK894" i="1"/>
  <c r="BK895" i="1"/>
  <c r="BK896" i="1"/>
  <c r="BK897" i="1"/>
  <c r="BK898" i="1"/>
  <c r="BK899" i="1"/>
  <c r="BK900" i="1"/>
  <c r="BK901" i="1"/>
  <c r="BK902" i="1"/>
  <c r="BK903" i="1"/>
  <c r="BK904" i="1"/>
  <c r="BK905" i="1"/>
  <c r="BK906" i="1"/>
  <c r="BK907" i="1"/>
  <c r="BK908" i="1"/>
  <c r="BK909" i="1"/>
  <c r="BK910" i="1"/>
  <c r="BK911" i="1"/>
  <c r="BK912" i="1"/>
  <c r="BK913" i="1"/>
  <c r="BK914" i="1"/>
  <c r="BK915" i="1"/>
  <c r="BK916" i="1"/>
  <c r="BK917" i="1"/>
  <c r="BK918" i="1"/>
  <c r="BK919" i="1"/>
  <c r="BK920" i="1"/>
  <c r="BK921" i="1"/>
  <c r="BK922" i="1"/>
  <c r="BK923" i="1"/>
  <c r="BK924" i="1"/>
  <c r="BK925" i="1"/>
  <c r="BK926" i="1"/>
  <c r="BK927" i="1"/>
  <c r="BK928" i="1"/>
  <c r="BK929" i="1"/>
  <c r="BK930" i="1"/>
  <c r="BK931" i="1"/>
  <c r="BK932" i="1"/>
  <c r="BK933" i="1"/>
  <c r="BK934" i="1"/>
  <c r="BK935" i="1"/>
  <c r="BK936" i="1"/>
  <c r="BK937" i="1"/>
  <c r="BK938" i="1"/>
  <c r="BK939" i="1"/>
  <c r="BK940" i="1"/>
  <c r="BK941" i="1"/>
  <c r="BK942" i="1"/>
  <c r="BK943" i="1"/>
  <c r="BK944" i="1"/>
  <c r="BK945" i="1"/>
  <c r="BK946" i="1"/>
  <c r="BK947" i="1"/>
  <c r="BK948" i="1"/>
  <c r="BK949" i="1"/>
  <c r="BK950" i="1"/>
  <c r="BK951" i="1"/>
  <c r="BK952" i="1"/>
  <c r="BK953" i="1"/>
  <c r="BK954" i="1"/>
  <c r="BK955" i="1"/>
  <c r="BK956" i="1"/>
  <c r="BK957" i="1"/>
  <c r="BK958" i="1"/>
  <c r="BK959" i="1"/>
  <c r="BK960" i="1"/>
  <c r="BK961" i="1"/>
  <c r="BK962" i="1"/>
  <c r="BK963" i="1"/>
  <c r="BK964" i="1"/>
  <c r="BK965" i="1"/>
  <c r="BK966" i="1"/>
  <c r="BK967" i="1"/>
  <c r="BK968" i="1"/>
  <c r="BK969" i="1"/>
  <c r="BK970" i="1"/>
  <c r="BK971" i="1"/>
  <c r="BK972" i="1"/>
  <c r="BK973" i="1"/>
  <c r="BK974" i="1"/>
  <c r="BK975" i="1"/>
  <c r="BK976" i="1"/>
  <c r="BK977" i="1"/>
  <c r="BK978" i="1"/>
  <c r="BK979" i="1"/>
  <c r="BK980" i="1"/>
  <c r="BK981" i="1"/>
  <c r="BK982" i="1"/>
  <c r="BK983" i="1"/>
  <c r="BK984" i="1"/>
  <c r="BK985" i="1"/>
  <c r="BK986" i="1"/>
  <c r="BK987" i="1"/>
  <c r="BK988" i="1"/>
  <c r="BK989" i="1"/>
  <c r="BK990" i="1"/>
  <c r="BK991" i="1"/>
  <c r="BK992" i="1"/>
  <c r="BK993" i="1"/>
  <c r="BK994" i="1"/>
  <c r="BK995" i="1"/>
  <c r="BK996" i="1"/>
  <c r="BK997" i="1"/>
  <c r="BK998" i="1"/>
  <c r="BK999" i="1"/>
  <c r="BK1000" i="1"/>
  <c r="BK1001" i="1"/>
  <c r="BK1002" i="1"/>
  <c r="BK1003" i="1"/>
  <c r="BK1004" i="1"/>
  <c r="BK1005" i="1"/>
  <c r="BK1006" i="1"/>
  <c r="BK1007" i="1"/>
  <c r="BK1008" i="1"/>
  <c r="BK1009" i="1"/>
  <c r="BK1010" i="1"/>
  <c r="BK1011" i="1"/>
  <c r="BK1012" i="1"/>
  <c r="BK1013" i="1"/>
  <c r="BK1014" i="1"/>
  <c r="BK1015" i="1"/>
  <c r="BK1016" i="1"/>
  <c r="BK32" i="1"/>
  <c r="Y40" i="14"/>
  <c r="Y39" i="14"/>
  <c r="Y38" i="14"/>
  <c r="Y37" i="14"/>
  <c r="Y24" i="14"/>
  <c r="AX17" i="1"/>
  <c r="AU17" i="1" s="1"/>
  <c r="CT17" i="1"/>
  <c r="DF18" i="1"/>
  <c r="DF19" i="1"/>
  <c r="AB1" i="12"/>
  <c r="BH28" i="1"/>
  <c r="BH29" i="1"/>
  <c r="BH30" i="1"/>
  <c r="BH31" i="1"/>
  <c r="BH32" i="1"/>
  <c r="BH33" i="1"/>
  <c r="BH34" i="1"/>
  <c r="BH35" i="1"/>
  <c r="BH36" i="1"/>
  <c r="BH37" i="1"/>
  <c r="BH38" i="1"/>
  <c r="BH39" i="1"/>
  <c r="BH40" i="1"/>
  <c r="BH41" i="1"/>
  <c r="BH42" i="1"/>
  <c r="BH43" i="1"/>
  <c r="BH44" i="1"/>
  <c r="BH45" i="1"/>
  <c r="BH46" i="1"/>
  <c r="BH47" i="1"/>
  <c r="BH48" i="1"/>
  <c r="BH49" i="1"/>
  <c r="BH50" i="1"/>
  <c r="BH51" i="1"/>
  <c r="BH52" i="1"/>
  <c r="BH53" i="1"/>
  <c r="BH54" i="1"/>
  <c r="BH55" i="1"/>
  <c r="BH56" i="1"/>
  <c r="BH57" i="1"/>
  <c r="BH58" i="1"/>
  <c r="BH59" i="1"/>
  <c r="BH60" i="1"/>
  <c r="BH61" i="1"/>
  <c r="BH62" i="1"/>
  <c r="BH63" i="1"/>
  <c r="BH64" i="1"/>
  <c r="BH65" i="1"/>
  <c r="BH66" i="1"/>
  <c r="BH67" i="1"/>
  <c r="BH68" i="1"/>
  <c r="BH69" i="1"/>
  <c r="BH70" i="1"/>
  <c r="BH71" i="1"/>
  <c r="BH72" i="1"/>
  <c r="BH73" i="1"/>
  <c r="BH74" i="1"/>
  <c r="BH75" i="1"/>
  <c r="BH76" i="1"/>
  <c r="BH77" i="1"/>
  <c r="BH78" i="1"/>
  <c r="BH79" i="1"/>
  <c r="BH80" i="1"/>
  <c r="BH81" i="1"/>
  <c r="BH82" i="1"/>
  <c r="BH83" i="1"/>
  <c r="BH84" i="1"/>
  <c r="BH85" i="1"/>
  <c r="BH86" i="1"/>
  <c r="BH87" i="1"/>
  <c r="BH88" i="1"/>
  <c r="BH89" i="1"/>
  <c r="BH90" i="1"/>
  <c r="BH91" i="1"/>
  <c r="BH92" i="1"/>
  <c r="BH93" i="1"/>
  <c r="BH94" i="1"/>
  <c r="BH95" i="1"/>
  <c r="BH96" i="1"/>
  <c r="BH97" i="1"/>
  <c r="BH98" i="1"/>
  <c r="BH99" i="1"/>
  <c r="BH100" i="1"/>
  <c r="BH101" i="1"/>
  <c r="BH102" i="1"/>
  <c r="BH103" i="1"/>
  <c r="BH104" i="1"/>
  <c r="BH105" i="1"/>
  <c r="BH106" i="1"/>
  <c r="BH107" i="1"/>
  <c r="BH108" i="1"/>
  <c r="BH109" i="1"/>
  <c r="BH110" i="1"/>
  <c r="BH111" i="1"/>
  <c r="BH112" i="1"/>
  <c r="BH113" i="1"/>
  <c r="BH114" i="1"/>
  <c r="BH115" i="1"/>
  <c r="BH116" i="1"/>
  <c r="BH117" i="1"/>
  <c r="BH118" i="1"/>
  <c r="BH119" i="1"/>
  <c r="BH120" i="1"/>
  <c r="BH121" i="1"/>
  <c r="BH122" i="1"/>
  <c r="BH123" i="1"/>
  <c r="BH124" i="1"/>
  <c r="BH125" i="1"/>
  <c r="BH126" i="1"/>
  <c r="BH127" i="1"/>
  <c r="BH128" i="1"/>
  <c r="BH129" i="1"/>
  <c r="BH130" i="1"/>
  <c r="BH131" i="1"/>
  <c r="BH132" i="1"/>
  <c r="BH133" i="1"/>
  <c r="BH134" i="1"/>
  <c r="BH135" i="1"/>
  <c r="BH136" i="1"/>
  <c r="BH137" i="1"/>
  <c r="BH138" i="1"/>
  <c r="BH139" i="1"/>
  <c r="BH140" i="1"/>
  <c r="BH141" i="1"/>
  <c r="BH142" i="1"/>
  <c r="BH143" i="1"/>
  <c r="BH144" i="1"/>
  <c r="BH145" i="1"/>
  <c r="BH146" i="1"/>
  <c r="BH147" i="1"/>
  <c r="BH148" i="1"/>
  <c r="BH149" i="1"/>
  <c r="BH150" i="1"/>
  <c r="BH151" i="1"/>
  <c r="BH152" i="1"/>
  <c r="BH153" i="1"/>
  <c r="BH154" i="1"/>
  <c r="BH155" i="1"/>
  <c r="BH156" i="1"/>
  <c r="BH157" i="1"/>
  <c r="BH158" i="1"/>
  <c r="BH159" i="1"/>
  <c r="BH160" i="1"/>
  <c r="BH161" i="1"/>
  <c r="BH162" i="1"/>
  <c r="BH163" i="1"/>
  <c r="BH164" i="1"/>
  <c r="BH165" i="1"/>
  <c r="BH166" i="1"/>
  <c r="BH167" i="1"/>
  <c r="BH168" i="1"/>
  <c r="BH169" i="1"/>
  <c r="BH170" i="1"/>
  <c r="BH171" i="1"/>
  <c r="BH172" i="1"/>
  <c r="BH173" i="1"/>
  <c r="BH174" i="1"/>
  <c r="BH175" i="1"/>
  <c r="BH176" i="1"/>
  <c r="BH177" i="1"/>
  <c r="BH178" i="1"/>
  <c r="BH179" i="1"/>
  <c r="BH180" i="1"/>
  <c r="BH181" i="1"/>
  <c r="BH182" i="1"/>
  <c r="BH183" i="1"/>
  <c r="BH184" i="1"/>
  <c r="BH185" i="1"/>
  <c r="BH186" i="1"/>
  <c r="BH187" i="1"/>
  <c r="BH188" i="1"/>
  <c r="BH189" i="1"/>
  <c r="BH190" i="1"/>
  <c r="BH191" i="1"/>
  <c r="BH192" i="1"/>
  <c r="BH193" i="1"/>
  <c r="BH194" i="1"/>
  <c r="BH195" i="1"/>
  <c r="BH196" i="1"/>
  <c r="BH197" i="1"/>
  <c r="BH198" i="1"/>
  <c r="BH199" i="1"/>
  <c r="BH200" i="1"/>
  <c r="BH201" i="1"/>
  <c r="BH202" i="1"/>
  <c r="BH203" i="1"/>
  <c r="BH204" i="1"/>
  <c r="BH205" i="1"/>
  <c r="BH206" i="1"/>
  <c r="BH207" i="1"/>
  <c r="BH208" i="1"/>
  <c r="BH209" i="1"/>
  <c r="BH210" i="1"/>
  <c r="BH211" i="1"/>
  <c r="BH212" i="1"/>
  <c r="BH213" i="1"/>
  <c r="BH214" i="1"/>
  <c r="BH215" i="1"/>
  <c r="BH216" i="1"/>
  <c r="BH217" i="1"/>
  <c r="BH218" i="1"/>
  <c r="BH219" i="1"/>
  <c r="BH220" i="1"/>
  <c r="BH221" i="1"/>
  <c r="BH222" i="1"/>
  <c r="BH223" i="1"/>
  <c r="BH224" i="1"/>
  <c r="BH225" i="1"/>
  <c r="BH226" i="1"/>
  <c r="BH227" i="1"/>
  <c r="BH228" i="1"/>
  <c r="BH229" i="1"/>
  <c r="BH230" i="1"/>
  <c r="BH231" i="1"/>
  <c r="BH232" i="1"/>
  <c r="BH233" i="1"/>
  <c r="BH234" i="1"/>
  <c r="BH235" i="1"/>
  <c r="BH236" i="1"/>
  <c r="BH237" i="1"/>
  <c r="BH238" i="1"/>
  <c r="BH239" i="1"/>
  <c r="BH240" i="1"/>
  <c r="BH241" i="1"/>
  <c r="BH242" i="1"/>
  <c r="BH243" i="1"/>
  <c r="BH244" i="1"/>
  <c r="BH245" i="1"/>
  <c r="BH246" i="1"/>
  <c r="BH247" i="1"/>
  <c r="BH248" i="1"/>
  <c r="BH249" i="1"/>
  <c r="BH250" i="1"/>
  <c r="BH251" i="1"/>
  <c r="BH252" i="1"/>
  <c r="BH253" i="1"/>
  <c r="BH254" i="1"/>
  <c r="BH255" i="1"/>
  <c r="BH256" i="1"/>
  <c r="BH257" i="1"/>
  <c r="BH258" i="1"/>
  <c r="BH259" i="1"/>
  <c r="BH260" i="1"/>
  <c r="BH261" i="1"/>
  <c r="BH262" i="1"/>
  <c r="BH263" i="1"/>
  <c r="BH264" i="1"/>
  <c r="BH265" i="1"/>
  <c r="BH266" i="1"/>
  <c r="BH267" i="1"/>
  <c r="BH268" i="1"/>
  <c r="BH269" i="1"/>
  <c r="BH270" i="1"/>
  <c r="BH271" i="1"/>
  <c r="BH272" i="1"/>
  <c r="BH273" i="1"/>
  <c r="BH274" i="1"/>
  <c r="BH275" i="1"/>
  <c r="BH276" i="1"/>
  <c r="BH277" i="1"/>
  <c r="BH278" i="1"/>
  <c r="BH279" i="1"/>
  <c r="BH280" i="1"/>
  <c r="BH281" i="1"/>
  <c r="BH282" i="1"/>
  <c r="BH283" i="1"/>
  <c r="BH284" i="1"/>
  <c r="BH285" i="1"/>
  <c r="BH286" i="1"/>
  <c r="BH287" i="1"/>
  <c r="BH288" i="1"/>
  <c r="BH289" i="1"/>
  <c r="BH290" i="1"/>
  <c r="BH291" i="1"/>
  <c r="BH292" i="1"/>
  <c r="BH293" i="1"/>
  <c r="BH294" i="1"/>
  <c r="BH295" i="1"/>
  <c r="BH296" i="1"/>
  <c r="BH297" i="1"/>
  <c r="BH298" i="1"/>
  <c r="BH299" i="1"/>
  <c r="BH300" i="1"/>
  <c r="BH301" i="1"/>
  <c r="BH302" i="1"/>
  <c r="BH303" i="1"/>
  <c r="BH304" i="1"/>
  <c r="BH305" i="1"/>
  <c r="BH306" i="1"/>
  <c r="BH307" i="1"/>
  <c r="BH308" i="1"/>
  <c r="BH309" i="1"/>
  <c r="BH310" i="1"/>
  <c r="BH311" i="1"/>
  <c r="BH312" i="1"/>
  <c r="BH313" i="1"/>
  <c r="BH314" i="1"/>
  <c r="BH315" i="1"/>
  <c r="BH316" i="1"/>
  <c r="BH317" i="1"/>
  <c r="BH318" i="1"/>
  <c r="BH319" i="1"/>
  <c r="BH320" i="1"/>
  <c r="BH321" i="1"/>
  <c r="BH322" i="1"/>
  <c r="BH323" i="1"/>
  <c r="BH324" i="1"/>
  <c r="BH325" i="1"/>
  <c r="BH326" i="1"/>
  <c r="BH327" i="1"/>
  <c r="BH328" i="1"/>
  <c r="BH329" i="1"/>
  <c r="BH330" i="1"/>
  <c r="BH331" i="1"/>
  <c r="BH332" i="1"/>
  <c r="BH333" i="1"/>
  <c r="BH334" i="1"/>
  <c r="BH335" i="1"/>
  <c r="BH336" i="1"/>
  <c r="BH337" i="1"/>
  <c r="BH338" i="1"/>
  <c r="BH339" i="1"/>
  <c r="BH340" i="1"/>
  <c r="BH341" i="1"/>
  <c r="BH342" i="1"/>
  <c r="BH343" i="1"/>
  <c r="BH344" i="1"/>
  <c r="BH345" i="1"/>
  <c r="BH346" i="1"/>
  <c r="BH347" i="1"/>
  <c r="BH348" i="1"/>
  <c r="BH349" i="1"/>
  <c r="BH350" i="1"/>
  <c r="BH351" i="1"/>
  <c r="BH352" i="1"/>
  <c r="BH353" i="1"/>
  <c r="BH354" i="1"/>
  <c r="BH355" i="1"/>
  <c r="BH356" i="1"/>
  <c r="BH357" i="1"/>
  <c r="BH358" i="1"/>
  <c r="BH359" i="1"/>
  <c r="BH360" i="1"/>
  <c r="BH361" i="1"/>
  <c r="BH362" i="1"/>
  <c r="BH363" i="1"/>
  <c r="BH364" i="1"/>
  <c r="BH365" i="1"/>
  <c r="BH366" i="1"/>
  <c r="BH367" i="1"/>
  <c r="BH368" i="1"/>
  <c r="BH369" i="1"/>
  <c r="BH370" i="1"/>
  <c r="BH371" i="1"/>
  <c r="BH372" i="1"/>
  <c r="BH373" i="1"/>
  <c r="BH374" i="1"/>
  <c r="BH375" i="1"/>
  <c r="BH376" i="1"/>
  <c r="BH377" i="1"/>
  <c r="BH378" i="1"/>
  <c r="BH379" i="1"/>
  <c r="BH380" i="1"/>
  <c r="BH381" i="1"/>
  <c r="BH382" i="1"/>
  <c r="BH383" i="1"/>
  <c r="BH384" i="1"/>
  <c r="BH385" i="1"/>
  <c r="BH386" i="1"/>
  <c r="BH387" i="1"/>
  <c r="BH388" i="1"/>
  <c r="BH389" i="1"/>
  <c r="BH390" i="1"/>
  <c r="BH391" i="1"/>
  <c r="BH392" i="1"/>
  <c r="BH393" i="1"/>
  <c r="BH394" i="1"/>
  <c r="BH395" i="1"/>
  <c r="BH396" i="1"/>
  <c r="BH397" i="1"/>
  <c r="BH398" i="1"/>
  <c r="BH399" i="1"/>
  <c r="BH400" i="1"/>
  <c r="BH401" i="1"/>
  <c r="BH402" i="1"/>
  <c r="BH403" i="1"/>
  <c r="BH404" i="1"/>
  <c r="BH405" i="1"/>
  <c r="BH406" i="1"/>
  <c r="BH407" i="1"/>
  <c r="BH408" i="1"/>
  <c r="BH409" i="1"/>
  <c r="BH410" i="1"/>
  <c r="BH411" i="1"/>
  <c r="BH412" i="1"/>
  <c r="BH413" i="1"/>
  <c r="BH414" i="1"/>
  <c r="BH415" i="1"/>
  <c r="BH416" i="1"/>
  <c r="BH417" i="1"/>
  <c r="BH418" i="1"/>
  <c r="BH419" i="1"/>
  <c r="BH420" i="1"/>
  <c r="BH421" i="1"/>
  <c r="BH422" i="1"/>
  <c r="BH423" i="1"/>
  <c r="BH424" i="1"/>
  <c r="BH425" i="1"/>
  <c r="BH426" i="1"/>
  <c r="BH427" i="1"/>
  <c r="BH428" i="1"/>
  <c r="BH429" i="1"/>
  <c r="BH430" i="1"/>
  <c r="BH431" i="1"/>
  <c r="BH432" i="1"/>
  <c r="BH433" i="1"/>
  <c r="BH434" i="1"/>
  <c r="BH435" i="1"/>
  <c r="BH436" i="1"/>
  <c r="BH437" i="1"/>
  <c r="BH438" i="1"/>
  <c r="BH439" i="1"/>
  <c r="BH440" i="1"/>
  <c r="BH441" i="1"/>
  <c r="BH442" i="1"/>
  <c r="BH443" i="1"/>
  <c r="BH444" i="1"/>
  <c r="BH445" i="1"/>
  <c r="BH446" i="1"/>
  <c r="BH447" i="1"/>
  <c r="BH448" i="1"/>
  <c r="BH449" i="1"/>
  <c r="BH450" i="1"/>
  <c r="BH451" i="1"/>
  <c r="BH452" i="1"/>
  <c r="BH453" i="1"/>
  <c r="BH454" i="1"/>
  <c r="BH455" i="1"/>
  <c r="BH456" i="1"/>
  <c r="BH457" i="1"/>
  <c r="BH458" i="1"/>
  <c r="BH459" i="1"/>
  <c r="BH460" i="1"/>
  <c r="BH461" i="1"/>
  <c r="BH462" i="1"/>
  <c r="BH463" i="1"/>
  <c r="BH464" i="1"/>
  <c r="BH465" i="1"/>
  <c r="BH466" i="1"/>
  <c r="BH467" i="1"/>
  <c r="BH468" i="1"/>
  <c r="BH469" i="1"/>
  <c r="BH470" i="1"/>
  <c r="BH471" i="1"/>
  <c r="BH472" i="1"/>
  <c r="BH473" i="1"/>
  <c r="BH474" i="1"/>
  <c r="BH475" i="1"/>
  <c r="BH476" i="1"/>
  <c r="BH477" i="1"/>
  <c r="BH478" i="1"/>
  <c r="BH479" i="1"/>
  <c r="BH480" i="1"/>
  <c r="BH481" i="1"/>
  <c r="BH482" i="1"/>
  <c r="BH483" i="1"/>
  <c r="BH484" i="1"/>
  <c r="BH485" i="1"/>
  <c r="BH486" i="1"/>
  <c r="BH487" i="1"/>
  <c r="BH488" i="1"/>
  <c r="BH489" i="1"/>
  <c r="BH490" i="1"/>
  <c r="BH491" i="1"/>
  <c r="BH492" i="1"/>
  <c r="BH493" i="1"/>
  <c r="BH494" i="1"/>
  <c r="BH495" i="1"/>
  <c r="BH496" i="1"/>
  <c r="BH497" i="1"/>
  <c r="BH498" i="1"/>
  <c r="BH499" i="1"/>
  <c r="BH500" i="1"/>
  <c r="BH501" i="1"/>
  <c r="BH502" i="1"/>
  <c r="BH503" i="1"/>
  <c r="BH504" i="1"/>
  <c r="BH505" i="1"/>
  <c r="BH506" i="1"/>
  <c r="BH507" i="1"/>
  <c r="BH508" i="1"/>
  <c r="BH509" i="1"/>
  <c r="BH510" i="1"/>
  <c r="BH511" i="1"/>
  <c r="BH512" i="1"/>
  <c r="BH513" i="1"/>
  <c r="BH514" i="1"/>
  <c r="BH515" i="1"/>
  <c r="BH516" i="1"/>
  <c r="BH517" i="1"/>
  <c r="BH518" i="1"/>
  <c r="BH519" i="1"/>
  <c r="BH520" i="1"/>
  <c r="BH521" i="1"/>
  <c r="BH522" i="1"/>
  <c r="BH523" i="1"/>
  <c r="BH524" i="1"/>
  <c r="BH525" i="1"/>
  <c r="BH526" i="1"/>
  <c r="BH527" i="1"/>
  <c r="BH528" i="1"/>
  <c r="BH529" i="1"/>
  <c r="BH530" i="1"/>
  <c r="BH531" i="1"/>
  <c r="BH532" i="1"/>
  <c r="BH533" i="1"/>
  <c r="BH534" i="1"/>
  <c r="BH535" i="1"/>
  <c r="BH536" i="1"/>
  <c r="BH537" i="1"/>
  <c r="BH538" i="1"/>
  <c r="BH539" i="1"/>
  <c r="BH540" i="1"/>
  <c r="BH541" i="1"/>
  <c r="BH542" i="1"/>
  <c r="BH543" i="1"/>
  <c r="BH544" i="1"/>
  <c r="BH545" i="1"/>
  <c r="BH546" i="1"/>
  <c r="BH547" i="1"/>
  <c r="BH548" i="1"/>
  <c r="BH549" i="1"/>
  <c r="BH550" i="1"/>
  <c r="BH551" i="1"/>
  <c r="BH552" i="1"/>
  <c r="BH553" i="1"/>
  <c r="BH554" i="1"/>
  <c r="BH555" i="1"/>
  <c r="BH556" i="1"/>
  <c r="BH557" i="1"/>
  <c r="BH558" i="1"/>
  <c r="BH559" i="1"/>
  <c r="BH560" i="1"/>
  <c r="BH561" i="1"/>
  <c r="BH562" i="1"/>
  <c r="BH563" i="1"/>
  <c r="BH564" i="1"/>
  <c r="BH565" i="1"/>
  <c r="BH566" i="1"/>
  <c r="BH567" i="1"/>
  <c r="BH568" i="1"/>
  <c r="BH569" i="1"/>
  <c r="BH570" i="1"/>
  <c r="BH571" i="1"/>
  <c r="BH572" i="1"/>
  <c r="BH573" i="1"/>
  <c r="BH574" i="1"/>
  <c r="BH575" i="1"/>
  <c r="BH576" i="1"/>
  <c r="BH577" i="1"/>
  <c r="BH578" i="1"/>
  <c r="BH579" i="1"/>
  <c r="BH580" i="1"/>
  <c r="BH581" i="1"/>
  <c r="BH582" i="1"/>
  <c r="BH583" i="1"/>
  <c r="BH584" i="1"/>
  <c r="BH585" i="1"/>
  <c r="BH586" i="1"/>
  <c r="BH587" i="1"/>
  <c r="BH588" i="1"/>
  <c r="BH589" i="1"/>
  <c r="BH590" i="1"/>
  <c r="BH591" i="1"/>
  <c r="BH592" i="1"/>
  <c r="BH593" i="1"/>
  <c r="BH594" i="1"/>
  <c r="BH595" i="1"/>
  <c r="BH596" i="1"/>
  <c r="BH597" i="1"/>
  <c r="BH598" i="1"/>
  <c r="BH599" i="1"/>
  <c r="BH600" i="1"/>
  <c r="BH601" i="1"/>
  <c r="BH602" i="1"/>
  <c r="BH603" i="1"/>
  <c r="BH604" i="1"/>
  <c r="BH605" i="1"/>
  <c r="BH606" i="1"/>
  <c r="BH607" i="1"/>
  <c r="BH608" i="1"/>
  <c r="BH609" i="1"/>
  <c r="BH610" i="1"/>
  <c r="BH611" i="1"/>
  <c r="BH612" i="1"/>
  <c r="BH613" i="1"/>
  <c r="BH614" i="1"/>
  <c r="BH615" i="1"/>
  <c r="BH616" i="1"/>
  <c r="BH617" i="1"/>
  <c r="BH618" i="1"/>
  <c r="BH619" i="1"/>
  <c r="BH620" i="1"/>
  <c r="BH621" i="1"/>
  <c r="BH622" i="1"/>
  <c r="BH623" i="1"/>
  <c r="BH624" i="1"/>
  <c r="BH625" i="1"/>
  <c r="BH626" i="1"/>
  <c r="BH627" i="1"/>
  <c r="BH628" i="1"/>
  <c r="BH629" i="1"/>
  <c r="BH630" i="1"/>
  <c r="BH631" i="1"/>
  <c r="BH632" i="1"/>
  <c r="BH633" i="1"/>
  <c r="BH634" i="1"/>
  <c r="BH635" i="1"/>
  <c r="BH636" i="1"/>
  <c r="BH637" i="1"/>
  <c r="BH638" i="1"/>
  <c r="BH639" i="1"/>
  <c r="BH640" i="1"/>
  <c r="BH641" i="1"/>
  <c r="BH642" i="1"/>
  <c r="BH643" i="1"/>
  <c r="BH644" i="1"/>
  <c r="BH645" i="1"/>
  <c r="BH646" i="1"/>
  <c r="BH647" i="1"/>
  <c r="BH648" i="1"/>
  <c r="BH649" i="1"/>
  <c r="BH650" i="1"/>
  <c r="BH651" i="1"/>
  <c r="BH652" i="1"/>
  <c r="BH653" i="1"/>
  <c r="BH654" i="1"/>
  <c r="BH655" i="1"/>
  <c r="BH656" i="1"/>
  <c r="BH657" i="1"/>
  <c r="BH658" i="1"/>
  <c r="BH659" i="1"/>
  <c r="BH660" i="1"/>
  <c r="BH661" i="1"/>
  <c r="BH662" i="1"/>
  <c r="BH663" i="1"/>
  <c r="BH664" i="1"/>
  <c r="BH665" i="1"/>
  <c r="BH666" i="1"/>
  <c r="BH667" i="1"/>
  <c r="BH668" i="1"/>
  <c r="BH669" i="1"/>
  <c r="BH670" i="1"/>
  <c r="BH671" i="1"/>
  <c r="BH672" i="1"/>
  <c r="BH673" i="1"/>
  <c r="BH674" i="1"/>
  <c r="BH675" i="1"/>
  <c r="BH676" i="1"/>
  <c r="BH677" i="1"/>
  <c r="BH678" i="1"/>
  <c r="BH679" i="1"/>
  <c r="BH680" i="1"/>
  <c r="BH681" i="1"/>
  <c r="BH682" i="1"/>
  <c r="BH683" i="1"/>
  <c r="BH684" i="1"/>
  <c r="BH685" i="1"/>
  <c r="BH686" i="1"/>
  <c r="BH687" i="1"/>
  <c r="BH688" i="1"/>
  <c r="BH689" i="1"/>
  <c r="BH690" i="1"/>
  <c r="BH691" i="1"/>
  <c r="BH692" i="1"/>
  <c r="BH693" i="1"/>
  <c r="BH694" i="1"/>
  <c r="BH695" i="1"/>
  <c r="BH696" i="1"/>
  <c r="BH697" i="1"/>
  <c r="BH698" i="1"/>
  <c r="BH699" i="1"/>
  <c r="BH700" i="1"/>
  <c r="BH701" i="1"/>
  <c r="BH702" i="1"/>
  <c r="BH703" i="1"/>
  <c r="BH704" i="1"/>
  <c r="BH705" i="1"/>
  <c r="BH706" i="1"/>
  <c r="BH707" i="1"/>
  <c r="BH708" i="1"/>
  <c r="BH709" i="1"/>
  <c r="BH710" i="1"/>
  <c r="BH711" i="1"/>
  <c r="BH712" i="1"/>
  <c r="BH713" i="1"/>
  <c r="BH714" i="1"/>
  <c r="BH715" i="1"/>
  <c r="BH716" i="1"/>
  <c r="BH717" i="1"/>
  <c r="BH718" i="1"/>
  <c r="BH719" i="1"/>
  <c r="BH720" i="1"/>
  <c r="BH721" i="1"/>
  <c r="BH722" i="1"/>
  <c r="BH723" i="1"/>
  <c r="BH724" i="1"/>
  <c r="BH725" i="1"/>
  <c r="BH726" i="1"/>
  <c r="BH727" i="1"/>
  <c r="BH728" i="1"/>
  <c r="BH729" i="1"/>
  <c r="BH730" i="1"/>
  <c r="BH731" i="1"/>
  <c r="BH732" i="1"/>
  <c r="BH733" i="1"/>
  <c r="BH734" i="1"/>
  <c r="BH735" i="1"/>
  <c r="BH736" i="1"/>
  <c r="BH737" i="1"/>
  <c r="BH738" i="1"/>
  <c r="BH739" i="1"/>
  <c r="BH740" i="1"/>
  <c r="BH741" i="1"/>
  <c r="BH742" i="1"/>
  <c r="BH743" i="1"/>
  <c r="BH744" i="1"/>
  <c r="BH745" i="1"/>
  <c r="BH746" i="1"/>
  <c r="BH747" i="1"/>
  <c r="BH748" i="1"/>
  <c r="BH749" i="1"/>
  <c r="BH750" i="1"/>
  <c r="BH751" i="1"/>
  <c r="BH752" i="1"/>
  <c r="BH753" i="1"/>
  <c r="BH754" i="1"/>
  <c r="BH755" i="1"/>
  <c r="BH756" i="1"/>
  <c r="BH757" i="1"/>
  <c r="BH758" i="1"/>
  <c r="BH759" i="1"/>
  <c r="BH760" i="1"/>
  <c r="BH761" i="1"/>
  <c r="BH762" i="1"/>
  <c r="BH763" i="1"/>
  <c r="BH764" i="1"/>
  <c r="BH765" i="1"/>
  <c r="BH766" i="1"/>
  <c r="BH767" i="1"/>
  <c r="BH768" i="1"/>
  <c r="BH769" i="1"/>
  <c r="BH770" i="1"/>
  <c r="BH771" i="1"/>
  <c r="BH772" i="1"/>
  <c r="BH773" i="1"/>
  <c r="BH774" i="1"/>
  <c r="BH775" i="1"/>
  <c r="BH776" i="1"/>
  <c r="BH777" i="1"/>
  <c r="BH778" i="1"/>
  <c r="BH779" i="1"/>
  <c r="BH780" i="1"/>
  <c r="BH781" i="1"/>
  <c r="BH782" i="1"/>
  <c r="BH783" i="1"/>
  <c r="BH784" i="1"/>
  <c r="BH785" i="1"/>
  <c r="BH786" i="1"/>
  <c r="BH787" i="1"/>
  <c r="BH788" i="1"/>
  <c r="BH789" i="1"/>
  <c r="BH790" i="1"/>
  <c r="BH791" i="1"/>
  <c r="BH792" i="1"/>
  <c r="BH793" i="1"/>
  <c r="BH794" i="1"/>
  <c r="BH795" i="1"/>
  <c r="BH796" i="1"/>
  <c r="BH797" i="1"/>
  <c r="BH798" i="1"/>
  <c r="BH799" i="1"/>
  <c r="BH800" i="1"/>
  <c r="BH801" i="1"/>
  <c r="BH802" i="1"/>
  <c r="BH803" i="1"/>
  <c r="BH804" i="1"/>
  <c r="BH805" i="1"/>
  <c r="BH806" i="1"/>
  <c r="BH807" i="1"/>
  <c r="BH808" i="1"/>
  <c r="BH809" i="1"/>
  <c r="BH810" i="1"/>
  <c r="BH811" i="1"/>
  <c r="BH812" i="1"/>
  <c r="BH813" i="1"/>
  <c r="BH814" i="1"/>
  <c r="BH815" i="1"/>
  <c r="BH816" i="1"/>
  <c r="BH817" i="1"/>
  <c r="BH818" i="1"/>
  <c r="BH819" i="1"/>
  <c r="BH820" i="1"/>
  <c r="BH821" i="1"/>
  <c r="BH822" i="1"/>
  <c r="BH823" i="1"/>
  <c r="BH824" i="1"/>
  <c r="BH825" i="1"/>
  <c r="BH826" i="1"/>
  <c r="BH827" i="1"/>
  <c r="BH828" i="1"/>
  <c r="BH829" i="1"/>
  <c r="BH830" i="1"/>
  <c r="BH831" i="1"/>
  <c r="BH832" i="1"/>
  <c r="BH833" i="1"/>
  <c r="BH834" i="1"/>
  <c r="BH835" i="1"/>
  <c r="BH836" i="1"/>
  <c r="BH837" i="1"/>
  <c r="BH838" i="1"/>
  <c r="BH839" i="1"/>
  <c r="BH840" i="1"/>
  <c r="BH841" i="1"/>
  <c r="BH842" i="1"/>
  <c r="BH843" i="1"/>
  <c r="BH844" i="1"/>
  <c r="BH845" i="1"/>
  <c r="BH846" i="1"/>
  <c r="BH847" i="1"/>
  <c r="BH848" i="1"/>
  <c r="BH849" i="1"/>
  <c r="BH850" i="1"/>
  <c r="BH851" i="1"/>
  <c r="BH852" i="1"/>
  <c r="BH853" i="1"/>
  <c r="BH854" i="1"/>
  <c r="BH855" i="1"/>
  <c r="BH856" i="1"/>
  <c r="BH857" i="1"/>
  <c r="BH858" i="1"/>
  <c r="BH859" i="1"/>
  <c r="BH860" i="1"/>
  <c r="BH861" i="1"/>
  <c r="BH862" i="1"/>
  <c r="BH863" i="1"/>
  <c r="BH864" i="1"/>
  <c r="BH865" i="1"/>
  <c r="BH866" i="1"/>
  <c r="BH867" i="1"/>
  <c r="BH868" i="1"/>
  <c r="BH869" i="1"/>
  <c r="BH870" i="1"/>
  <c r="BH871" i="1"/>
  <c r="BH872" i="1"/>
  <c r="BH873" i="1"/>
  <c r="BH874" i="1"/>
  <c r="BH875" i="1"/>
  <c r="BH876" i="1"/>
  <c r="BH877" i="1"/>
  <c r="BH878" i="1"/>
  <c r="BH879" i="1"/>
  <c r="BH880" i="1"/>
  <c r="BH881" i="1"/>
  <c r="BH882" i="1"/>
  <c r="BH883" i="1"/>
  <c r="BH884" i="1"/>
  <c r="BH885" i="1"/>
  <c r="BH886" i="1"/>
  <c r="BH887" i="1"/>
  <c r="BH888" i="1"/>
  <c r="BH889" i="1"/>
  <c r="BH890" i="1"/>
  <c r="BH891" i="1"/>
  <c r="BH892" i="1"/>
  <c r="BH893" i="1"/>
  <c r="BH894" i="1"/>
  <c r="BH895" i="1"/>
  <c r="BH896" i="1"/>
  <c r="BH897" i="1"/>
  <c r="BH898" i="1"/>
  <c r="BH899" i="1"/>
  <c r="BH900" i="1"/>
  <c r="BH901" i="1"/>
  <c r="BH902" i="1"/>
  <c r="BH903" i="1"/>
  <c r="BH904" i="1"/>
  <c r="BH905" i="1"/>
  <c r="BH906" i="1"/>
  <c r="BH907" i="1"/>
  <c r="BH908" i="1"/>
  <c r="BH909" i="1"/>
  <c r="BH910" i="1"/>
  <c r="BH911" i="1"/>
  <c r="BH912" i="1"/>
  <c r="BH913" i="1"/>
  <c r="BH914" i="1"/>
  <c r="BH915" i="1"/>
  <c r="BH916" i="1"/>
  <c r="BH917" i="1"/>
  <c r="BH918" i="1"/>
  <c r="BH919" i="1"/>
  <c r="BH920" i="1"/>
  <c r="BH921" i="1"/>
  <c r="BH922" i="1"/>
  <c r="BH923" i="1"/>
  <c r="BH924" i="1"/>
  <c r="BH925" i="1"/>
  <c r="BH926" i="1"/>
  <c r="BH927" i="1"/>
  <c r="BH928" i="1"/>
  <c r="BH929" i="1"/>
  <c r="BH930" i="1"/>
  <c r="BH931" i="1"/>
  <c r="BH932" i="1"/>
  <c r="BH933" i="1"/>
  <c r="BH934" i="1"/>
  <c r="BH935" i="1"/>
  <c r="BH936" i="1"/>
  <c r="BH937" i="1"/>
  <c r="BH938" i="1"/>
  <c r="BH939" i="1"/>
  <c r="BH940" i="1"/>
  <c r="BH941" i="1"/>
  <c r="BH942" i="1"/>
  <c r="BH943" i="1"/>
  <c r="BH944" i="1"/>
  <c r="BH945" i="1"/>
  <c r="BH946" i="1"/>
  <c r="BH947" i="1"/>
  <c r="BH948" i="1"/>
  <c r="BH949" i="1"/>
  <c r="BH950" i="1"/>
  <c r="BH951" i="1"/>
  <c r="BH952" i="1"/>
  <c r="BH953" i="1"/>
  <c r="BH954" i="1"/>
  <c r="BH955" i="1"/>
  <c r="BH956" i="1"/>
  <c r="BH957" i="1"/>
  <c r="BH958" i="1"/>
  <c r="BH959" i="1"/>
  <c r="BH960" i="1"/>
  <c r="BH961" i="1"/>
  <c r="BH962" i="1"/>
  <c r="BH963" i="1"/>
  <c r="BH964" i="1"/>
  <c r="BH965" i="1"/>
  <c r="BH966" i="1"/>
  <c r="BH967" i="1"/>
  <c r="BH968" i="1"/>
  <c r="BH969" i="1"/>
  <c r="BH970" i="1"/>
  <c r="BH971" i="1"/>
  <c r="BH972" i="1"/>
  <c r="BH973" i="1"/>
  <c r="BH974" i="1"/>
  <c r="BH975" i="1"/>
  <c r="BH976" i="1"/>
  <c r="BH977" i="1"/>
  <c r="BH978" i="1"/>
  <c r="BH979" i="1"/>
  <c r="BH980" i="1"/>
  <c r="BH981" i="1"/>
  <c r="BH982" i="1"/>
  <c r="BH983" i="1"/>
  <c r="BH984" i="1"/>
  <c r="BH985" i="1"/>
  <c r="BH986" i="1"/>
  <c r="BH987" i="1"/>
  <c r="BH988" i="1"/>
  <c r="BH989" i="1"/>
  <c r="BH990" i="1"/>
  <c r="BH991" i="1"/>
  <c r="BH992" i="1"/>
  <c r="BH993" i="1"/>
  <c r="BH994" i="1"/>
  <c r="BH995" i="1"/>
  <c r="BH996" i="1"/>
  <c r="BH997" i="1"/>
  <c r="BH998" i="1"/>
  <c r="BH999" i="1"/>
  <c r="BH1000" i="1"/>
  <c r="BH1001" i="1"/>
  <c r="BH1002" i="1"/>
  <c r="BH1003" i="1"/>
  <c r="BH1004" i="1"/>
  <c r="BH1005" i="1"/>
  <c r="BH1006" i="1"/>
  <c r="BH1007" i="1"/>
  <c r="BH1008" i="1"/>
  <c r="BH1009" i="1"/>
  <c r="BH1010" i="1"/>
  <c r="BH1011" i="1"/>
  <c r="BH1012" i="1"/>
  <c r="BH1013" i="1"/>
  <c r="BH1014" i="1"/>
  <c r="BH1015" i="1"/>
  <c r="BH1016" i="1"/>
  <c r="BH18" i="1"/>
  <c r="BH19" i="1"/>
  <c r="BH20" i="1"/>
  <c r="BH21" i="1"/>
  <c r="BH22" i="1"/>
  <c r="BH23" i="1"/>
  <c r="BH24" i="1"/>
  <c r="BH25" i="1"/>
  <c r="BH26" i="1"/>
  <c r="BH27" i="1"/>
  <c r="BH17" i="1"/>
  <c r="CX17" i="1"/>
  <c r="BX17" i="1"/>
  <c r="DA216" i="1"/>
  <c r="DA215" i="1"/>
  <c r="DA214" i="1"/>
  <c r="DA213" i="1"/>
  <c r="DA212" i="1"/>
  <c r="DA211" i="1"/>
  <c r="DA210" i="1"/>
  <c r="DA209" i="1"/>
  <c r="DA208" i="1"/>
  <c r="DA207" i="1"/>
  <c r="DA206" i="1"/>
  <c r="DA205" i="1"/>
  <c r="DA200" i="1"/>
  <c r="DA199" i="1"/>
  <c r="DA198" i="1"/>
  <c r="DA197" i="1"/>
  <c r="DA196" i="1"/>
  <c r="DA195" i="1"/>
  <c r="DA194" i="1"/>
  <c r="DA193" i="1"/>
  <c r="DA192" i="1"/>
  <c r="DA191" i="1"/>
  <c r="DA190" i="1"/>
  <c r="DA189" i="1"/>
  <c r="DA184" i="1"/>
  <c r="DA183" i="1"/>
  <c r="DA182" i="1"/>
  <c r="DA181" i="1"/>
  <c r="DA180" i="1"/>
  <c r="DA179" i="1"/>
  <c r="DA178" i="1"/>
  <c r="DA177" i="1"/>
  <c r="DA176" i="1"/>
  <c r="DA175" i="1"/>
  <c r="DA174" i="1"/>
  <c r="DA173" i="1"/>
  <c r="DA168" i="1"/>
  <c r="DA167" i="1"/>
  <c r="DA166" i="1"/>
  <c r="DA165" i="1"/>
  <c r="DA164" i="1"/>
  <c r="DA163" i="1"/>
  <c r="DA162" i="1"/>
  <c r="DA161" i="1"/>
  <c r="DA160" i="1"/>
  <c r="DA159" i="1"/>
  <c r="DA158" i="1"/>
  <c r="DA157" i="1"/>
  <c r="BU2" i="1"/>
  <c r="BW4" i="1" s="1"/>
  <c r="BU3" i="1"/>
  <c r="BW5" i="1" s="1"/>
  <c r="BU4" i="1"/>
  <c r="BW6" i="1" s="1"/>
  <c r="BU5" i="1"/>
  <c r="DA108" i="1" s="1"/>
  <c r="BV1" i="1"/>
  <c r="BV2" i="1"/>
  <c r="BW1" i="1"/>
  <c r="BW2" i="1"/>
  <c r="BU1" i="1"/>
  <c r="BW3" i="1" s="1"/>
  <c r="BR17" i="1"/>
  <c r="BM17" i="1" s="1"/>
  <c r="BO17" i="1"/>
  <c r="BL17" i="1" s="1"/>
  <c r="CE39" i="1"/>
  <c r="CE38" i="1"/>
  <c r="CE37" i="1"/>
  <c r="CE36" i="1"/>
  <c r="CE35" i="1"/>
  <c r="CE34" i="1"/>
  <c r="CE33" i="1"/>
  <c r="CE32" i="1"/>
  <c r="CE31" i="1"/>
  <c r="CE30" i="1"/>
  <c r="CE29" i="1"/>
  <c r="CE28" i="1"/>
  <c r="CE27" i="1"/>
  <c r="CE26" i="1"/>
  <c r="CE25" i="1"/>
  <c r="CE24" i="1"/>
  <c r="CE23" i="1"/>
  <c r="CE22" i="1"/>
  <c r="CE21" i="1"/>
  <c r="CE20" i="1"/>
  <c r="CE19" i="1"/>
  <c r="CE18" i="1"/>
  <c r="CE17" i="1"/>
  <c r="BG768" i="1"/>
  <c r="BG781" i="1"/>
  <c r="BG782" i="1"/>
  <c r="BG783" i="1"/>
  <c r="BG784" i="1"/>
  <c r="BG785" i="1"/>
  <c r="BG786" i="1"/>
  <c r="BG787" i="1"/>
  <c r="BG788" i="1"/>
  <c r="BG789" i="1"/>
  <c r="BG790" i="1"/>
  <c r="BG791" i="1"/>
  <c r="BG792" i="1"/>
  <c r="BG793" i="1"/>
  <c r="BG794" i="1"/>
  <c r="BG795" i="1"/>
  <c r="BG796" i="1"/>
  <c r="BG797" i="1"/>
  <c r="BG798" i="1"/>
  <c r="BG799" i="1"/>
  <c r="BG800" i="1"/>
  <c r="BG801" i="1"/>
  <c r="BG802" i="1"/>
  <c r="BG803" i="1"/>
  <c r="BG804" i="1"/>
  <c r="BG805" i="1"/>
  <c r="BG806" i="1"/>
  <c r="BG807" i="1"/>
  <c r="BG808" i="1"/>
  <c r="BG809" i="1"/>
  <c r="BG810" i="1"/>
  <c r="BG811" i="1"/>
  <c r="BG812" i="1"/>
  <c r="BG813" i="1"/>
  <c r="BG814" i="1"/>
  <c r="BG815" i="1"/>
  <c r="BG816" i="1"/>
  <c r="BG817" i="1"/>
  <c r="BG818" i="1"/>
  <c r="BG819" i="1"/>
  <c r="BG820" i="1"/>
  <c r="BG821" i="1"/>
  <c r="BG822" i="1"/>
  <c r="BG823" i="1"/>
  <c r="BG824" i="1"/>
  <c r="BG825" i="1"/>
  <c r="BG826" i="1"/>
  <c r="BG827" i="1"/>
  <c r="BG828" i="1"/>
  <c r="BG829" i="1"/>
  <c r="BG830" i="1"/>
  <c r="BG831" i="1"/>
  <c r="BG832" i="1"/>
  <c r="BG833" i="1"/>
  <c r="BG834" i="1"/>
  <c r="BG835" i="1"/>
  <c r="BG836" i="1"/>
  <c r="BG837" i="1"/>
  <c r="BG838" i="1"/>
  <c r="BG839" i="1"/>
  <c r="BG840" i="1"/>
  <c r="BG841" i="1"/>
  <c r="BG842" i="1"/>
  <c r="BG843" i="1"/>
  <c r="BG844" i="1"/>
  <c r="BG845" i="1"/>
  <c r="BG846" i="1"/>
  <c r="BG847" i="1"/>
  <c r="BG848" i="1"/>
  <c r="BG849" i="1"/>
  <c r="BG850" i="1"/>
  <c r="BG851" i="1"/>
  <c r="BG852" i="1"/>
  <c r="BG853" i="1"/>
  <c r="BG854" i="1"/>
  <c r="BG855" i="1"/>
  <c r="BG856" i="1"/>
  <c r="BG857" i="1"/>
  <c r="BG858" i="1"/>
  <c r="BG859" i="1"/>
  <c r="BG860" i="1"/>
  <c r="BG861" i="1"/>
  <c r="BG862" i="1"/>
  <c r="BG863" i="1"/>
  <c r="BG864" i="1"/>
  <c r="BG865" i="1"/>
  <c r="BG866" i="1"/>
  <c r="BG867" i="1"/>
  <c r="BG868" i="1"/>
  <c r="BG869" i="1"/>
  <c r="BG870" i="1"/>
  <c r="BG871" i="1"/>
  <c r="BG872" i="1"/>
  <c r="BG873" i="1"/>
  <c r="BG874" i="1"/>
  <c r="BG875" i="1"/>
  <c r="BG876" i="1"/>
  <c r="BG877" i="1"/>
  <c r="BG878" i="1"/>
  <c r="BG879" i="1"/>
  <c r="BG880" i="1"/>
  <c r="BG881" i="1"/>
  <c r="BG882" i="1"/>
  <c r="BG883" i="1"/>
  <c r="BG884" i="1"/>
  <c r="BG885" i="1"/>
  <c r="BG886" i="1"/>
  <c r="BG887" i="1"/>
  <c r="BG888" i="1"/>
  <c r="BG889" i="1"/>
  <c r="BG890" i="1"/>
  <c r="BG891" i="1"/>
  <c r="BG892" i="1"/>
  <c r="BG893" i="1"/>
  <c r="BG894" i="1"/>
  <c r="BG895" i="1"/>
  <c r="BG896" i="1"/>
  <c r="BG897" i="1"/>
  <c r="BG898" i="1"/>
  <c r="BG899" i="1"/>
  <c r="BG900" i="1"/>
  <c r="BG901" i="1"/>
  <c r="BG902" i="1"/>
  <c r="BG903" i="1"/>
  <c r="BG904" i="1"/>
  <c r="BG905" i="1"/>
  <c r="BG906" i="1"/>
  <c r="BG907" i="1"/>
  <c r="BG908" i="1"/>
  <c r="BG909" i="1"/>
  <c r="BG910" i="1"/>
  <c r="BG911" i="1"/>
  <c r="BG912" i="1"/>
  <c r="BG913" i="1"/>
  <c r="BG914" i="1"/>
  <c r="BG915" i="1"/>
  <c r="BG916" i="1"/>
  <c r="BG917" i="1"/>
  <c r="BG918" i="1"/>
  <c r="BG919" i="1"/>
  <c r="BG920" i="1"/>
  <c r="BG921" i="1"/>
  <c r="BG922" i="1"/>
  <c r="BG923" i="1"/>
  <c r="BG924" i="1"/>
  <c r="BG925" i="1"/>
  <c r="BG926" i="1"/>
  <c r="BG927" i="1"/>
  <c r="BG928" i="1"/>
  <c r="BG929" i="1"/>
  <c r="BG930" i="1"/>
  <c r="BG931" i="1"/>
  <c r="BG932" i="1"/>
  <c r="BG933" i="1"/>
  <c r="BG934" i="1"/>
  <c r="BG935" i="1"/>
  <c r="BG936" i="1"/>
  <c r="BG937" i="1"/>
  <c r="BG938" i="1"/>
  <c r="BG939" i="1"/>
  <c r="BG940" i="1"/>
  <c r="BG941" i="1"/>
  <c r="BG942" i="1"/>
  <c r="BG943" i="1"/>
  <c r="BG944" i="1"/>
  <c r="BG945" i="1"/>
  <c r="BG946" i="1"/>
  <c r="BG947" i="1"/>
  <c r="BG948" i="1"/>
  <c r="BG949" i="1"/>
  <c r="BG950" i="1"/>
  <c r="BG951" i="1"/>
  <c r="BG952" i="1"/>
  <c r="BG953" i="1"/>
  <c r="BG954" i="1"/>
  <c r="BG955" i="1"/>
  <c r="BG956" i="1"/>
  <c r="BG957" i="1"/>
  <c r="BG958" i="1"/>
  <c r="BG959" i="1"/>
  <c r="BG960" i="1"/>
  <c r="BG961" i="1"/>
  <c r="BG962" i="1"/>
  <c r="BG963" i="1"/>
  <c r="BG964" i="1"/>
  <c r="BG965" i="1"/>
  <c r="BG966" i="1"/>
  <c r="BG967" i="1"/>
  <c r="BG968" i="1"/>
  <c r="BG969" i="1"/>
  <c r="BG970" i="1"/>
  <c r="BG971" i="1"/>
  <c r="BG972" i="1"/>
  <c r="BG973" i="1"/>
  <c r="BG974" i="1"/>
  <c r="BG975" i="1"/>
  <c r="BG976" i="1"/>
  <c r="BG977" i="1"/>
  <c r="BG978" i="1"/>
  <c r="BG979" i="1"/>
  <c r="BG980" i="1"/>
  <c r="BG981" i="1"/>
  <c r="BG982" i="1"/>
  <c r="BG983" i="1"/>
  <c r="BG984" i="1"/>
  <c r="BG985" i="1"/>
  <c r="BG986" i="1"/>
  <c r="BG987" i="1"/>
  <c r="BG988" i="1"/>
  <c r="BG989" i="1"/>
  <c r="BG990" i="1"/>
  <c r="BG991" i="1"/>
  <c r="BG992" i="1"/>
  <c r="BG993" i="1"/>
  <c r="BG994" i="1"/>
  <c r="BG995" i="1"/>
  <c r="BG996" i="1"/>
  <c r="BG997" i="1"/>
  <c r="BG998" i="1"/>
  <c r="BG999" i="1"/>
  <c r="BG1000" i="1"/>
  <c r="BG1001" i="1"/>
  <c r="BG1002" i="1"/>
  <c r="BG1003" i="1"/>
  <c r="BG1004" i="1"/>
  <c r="BG1005" i="1"/>
  <c r="BG1006" i="1"/>
  <c r="BG1007" i="1"/>
  <c r="BG1008" i="1"/>
  <c r="BG1009" i="1"/>
  <c r="BG1010" i="1"/>
  <c r="BG1011" i="1"/>
  <c r="BG1012" i="1"/>
  <c r="BG1013" i="1"/>
  <c r="BG1014" i="1"/>
  <c r="BG1015" i="1"/>
  <c r="BG1016" i="1"/>
  <c r="BF781" i="1"/>
  <c r="BF782" i="1"/>
  <c r="BF783" i="1"/>
  <c r="BF784" i="1"/>
  <c r="BF785" i="1"/>
  <c r="BF786" i="1"/>
  <c r="BF787" i="1"/>
  <c r="BF788" i="1"/>
  <c r="BF789" i="1"/>
  <c r="BF790" i="1"/>
  <c r="BF791" i="1"/>
  <c r="BF792" i="1"/>
  <c r="BF793" i="1"/>
  <c r="BF794" i="1"/>
  <c r="BF795" i="1"/>
  <c r="BF796" i="1"/>
  <c r="BF797" i="1"/>
  <c r="BF798" i="1"/>
  <c r="BF799" i="1"/>
  <c r="BF800" i="1"/>
  <c r="BF801" i="1"/>
  <c r="BF802" i="1"/>
  <c r="BF803" i="1"/>
  <c r="BF804" i="1"/>
  <c r="BF805" i="1"/>
  <c r="BF806" i="1"/>
  <c r="BF807" i="1"/>
  <c r="BF808" i="1"/>
  <c r="BF809" i="1"/>
  <c r="BF810" i="1"/>
  <c r="BF811" i="1"/>
  <c r="BF812" i="1"/>
  <c r="BF813" i="1"/>
  <c r="BF814" i="1"/>
  <c r="BF815" i="1"/>
  <c r="BF816" i="1"/>
  <c r="BF817" i="1"/>
  <c r="BF818" i="1"/>
  <c r="BF819" i="1"/>
  <c r="BF820" i="1"/>
  <c r="BF821" i="1"/>
  <c r="BF822" i="1"/>
  <c r="BF823" i="1"/>
  <c r="BF824" i="1"/>
  <c r="BF825" i="1"/>
  <c r="BF826" i="1"/>
  <c r="BF827" i="1"/>
  <c r="BF828" i="1"/>
  <c r="BF829" i="1"/>
  <c r="BF830" i="1"/>
  <c r="BF831" i="1"/>
  <c r="BF832" i="1"/>
  <c r="BF833" i="1"/>
  <c r="BF834" i="1"/>
  <c r="BF835" i="1"/>
  <c r="BF836" i="1"/>
  <c r="BF837" i="1"/>
  <c r="BF838" i="1"/>
  <c r="BF839" i="1"/>
  <c r="BF840" i="1"/>
  <c r="BF841" i="1"/>
  <c r="BF842" i="1"/>
  <c r="BF843" i="1"/>
  <c r="BF844" i="1"/>
  <c r="BF845" i="1"/>
  <c r="BF846" i="1"/>
  <c r="BF847" i="1"/>
  <c r="BF848" i="1"/>
  <c r="BF849" i="1"/>
  <c r="BF850" i="1"/>
  <c r="BF851" i="1"/>
  <c r="BF852" i="1"/>
  <c r="BF853" i="1"/>
  <c r="BF854" i="1"/>
  <c r="BF855" i="1"/>
  <c r="BF856" i="1"/>
  <c r="BF857" i="1"/>
  <c r="BF858" i="1"/>
  <c r="BF859" i="1"/>
  <c r="BF860" i="1"/>
  <c r="BF861" i="1"/>
  <c r="BF862" i="1"/>
  <c r="BF863" i="1"/>
  <c r="BF864" i="1"/>
  <c r="BF865" i="1"/>
  <c r="BF866" i="1"/>
  <c r="BF867" i="1"/>
  <c r="BF868" i="1"/>
  <c r="BF869" i="1"/>
  <c r="BF870" i="1"/>
  <c r="BF871" i="1"/>
  <c r="BF872" i="1"/>
  <c r="BF873" i="1"/>
  <c r="BF874" i="1"/>
  <c r="BF875" i="1"/>
  <c r="BF876" i="1"/>
  <c r="BF877" i="1"/>
  <c r="BF878" i="1"/>
  <c r="BF879" i="1"/>
  <c r="BF880" i="1"/>
  <c r="BF881" i="1"/>
  <c r="BF882" i="1"/>
  <c r="BF883" i="1"/>
  <c r="BF884" i="1"/>
  <c r="BF885" i="1"/>
  <c r="BF886" i="1"/>
  <c r="BF887" i="1"/>
  <c r="BF888" i="1"/>
  <c r="BF889" i="1"/>
  <c r="BF890" i="1"/>
  <c r="BF891" i="1"/>
  <c r="BF892" i="1"/>
  <c r="BF893" i="1"/>
  <c r="BF894" i="1"/>
  <c r="BF895" i="1"/>
  <c r="BF896" i="1"/>
  <c r="BF897" i="1"/>
  <c r="BF898" i="1"/>
  <c r="BF899" i="1"/>
  <c r="BF900" i="1"/>
  <c r="BF901" i="1"/>
  <c r="BF902" i="1"/>
  <c r="BF903" i="1"/>
  <c r="BF904" i="1"/>
  <c r="BF905" i="1"/>
  <c r="BF906" i="1"/>
  <c r="BF907" i="1"/>
  <c r="BF908" i="1"/>
  <c r="BF909" i="1"/>
  <c r="BF910" i="1"/>
  <c r="BF911" i="1"/>
  <c r="BF912" i="1"/>
  <c r="BF913" i="1"/>
  <c r="BF914" i="1"/>
  <c r="BF915" i="1"/>
  <c r="BF916" i="1"/>
  <c r="BF917" i="1"/>
  <c r="BF918" i="1"/>
  <c r="BF919" i="1"/>
  <c r="BF920" i="1"/>
  <c r="BF921" i="1"/>
  <c r="BF922" i="1"/>
  <c r="BF923" i="1"/>
  <c r="BF924" i="1"/>
  <c r="BF925" i="1"/>
  <c r="BF926" i="1"/>
  <c r="BF927" i="1"/>
  <c r="BF928" i="1"/>
  <c r="BF929" i="1"/>
  <c r="BF930" i="1"/>
  <c r="BF931" i="1"/>
  <c r="BF932" i="1"/>
  <c r="BF933" i="1"/>
  <c r="BF934" i="1"/>
  <c r="BF935" i="1"/>
  <c r="BF936" i="1"/>
  <c r="BF937" i="1"/>
  <c r="BF938" i="1"/>
  <c r="BF939" i="1"/>
  <c r="BF940" i="1"/>
  <c r="BF941" i="1"/>
  <c r="BF942" i="1"/>
  <c r="BF943" i="1"/>
  <c r="BF944" i="1"/>
  <c r="BF945" i="1"/>
  <c r="BF946" i="1"/>
  <c r="BF947" i="1"/>
  <c r="BF948" i="1"/>
  <c r="BF949" i="1"/>
  <c r="BF950" i="1"/>
  <c r="BF951" i="1"/>
  <c r="BF952" i="1"/>
  <c r="BF953" i="1"/>
  <c r="BF954" i="1"/>
  <c r="BF955" i="1"/>
  <c r="BF956" i="1"/>
  <c r="BF957" i="1"/>
  <c r="BF958" i="1"/>
  <c r="BF959" i="1"/>
  <c r="BF960" i="1"/>
  <c r="BF961" i="1"/>
  <c r="BF962" i="1"/>
  <c r="BF963" i="1"/>
  <c r="BF964" i="1"/>
  <c r="BF965" i="1"/>
  <c r="BF966" i="1"/>
  <c r="BF967" i="1"/>
  <c r="BF968" i="1"/>
  <c r="BF969" i="1"/>
  <c r="BF970" i="1"/>
  <c r="BF971" i="1"/>
  <c r="BF972" i="1"/>
  <c r="BF973" i="1"/>
  <c r="BF974" i="1"/>
  <c r="BF975" i="1"/>
  <c r="BF976" i="1"/>
  <c r="BF977" i="1"/>
  <c r="BF978" i="1"/>
  <c r="BF979" i="1"/>
  <c r="BF980" i="1"/>
  <c r="BF981" i="1"/>
  <c r="BF982" i="1"/>
  <c r="BF983" i="1"/>
  <c r="BF984" i="1"/>
  <c r="BF985" i="1"/>
  <c r="BF986" i="1"/>
  <c r="BF987" i="1"/>
  <c r="BF988" i="1"/>
  <c r="BF989" i="1"/>
  <c r="BF990" i="1"/>
  <c r="BF991" i="1"/>
  <c r="BF992" i="1"/>
  <c r="BF993" i="1"/>
  <c r="BF994" i="1"/>
  <c r="BF995" i="1"/>
  <c r="BF996" i="1"/>
  <c r="BF997" i="1"/>
  <c r="BF998" i="1"/>
  <c r="BF999" i="1"/>
  <c r="BF1000" i="1"/>
  <c r="BF1001" i="1"/>
  <c r="BF1002" i="1"/>
  <c r="BF1003" i="1"/>
  <c r="BF1004" i="1"/>
  <c r="BF1005" i="1"/>
  <c r="BF1006" i="1"/>
  <c r="BF1007" i="1"/>
  <c r="BF1008" i="1"/>
  <c r="BF1009" i="1"/>
  <c r="BF1010" i="1"/>
  <c r="BF1011" i="1"/>
  <c r="BF1012" i="1"/>
  <c r="BF1013" i="1"/>
  <c r="BF1014" i="1"/>
  <c r="BF1015" i="1"/>
  <c r="BF1016" i="1"/>
  <c r="S14" i="6"/>
  <c r="F173" i="3"/>
  <c r="F171" i="3"/>
  <c r="F169" i="3"/>
  <c r="DG1733" i="1" s="1"/>
  <c r="AM135" i="6"/>
  <c r="AM136" i="6" s="1"/>
  <c r="AM137" i="6" s="1"/>
  <c r="AM138" i="6" s="1"/>
  <c r="AM139" i="6" s="1"/>
  <c r="AM140" i="6" s="1"/>
  <c r="AH59" i="6"/>
  <c r="F78" i="3"/>
  <c r="N44" i="3" s="1"/>
  <c r="F79" i="3"/>
  <c r="F80" i="3"/>
  <c r="N46" i="3" s="1"/>
  <c r="F81" i="3"/>
  <c r="O77" i="3"/>
  <c r="M38" i="3"/>
  <c r="T150" i="2"/>
  <c r="F234" i="3"/>
  <c r="F233" i="3"/>
  <c r="F232" i="3"/>
  <c r="F231" i="3"/>
  <c r="N187" i="3" s="1"/>
  <c r="F230" i="3"/>
  <c r="AT238" i="2" s="1"/>
  <c r="F229" i="3"/>
  <c r="R143" i="2" s="1"/>
  <c r="F228" i="3"/>
  <c r="F227" i="3"/>
  <c r="N184" i="3" s="1"/>
  <c r="F226" i="3"/>
  <c r="F225" i="3"/>
  <c r="F224" i="3"/>
  <c r="F223" i="3"/>
  <c r="N180" i="3" s="1"/>
  <c r="F222" i="3"/>
  <c r="F221" i="3"/>
  <c r="F220" i="3"/>
  <c r="N177" i="3" s="1"/>
  <c r="F219" i="3"/>
  <c r="N176" i="3" s="1"/>
  <c r="F218" i="3"/>
  <c r="F217" i="3"/>
  <c r="F216" i="3"/>
  <c r="F215" i="3"/>
  <c r="N172" i="3" s="1"/>
  <c r="F214" i="3"/>
  <c r="F213" i="3"/>
  <c r="F212" i="3"/>
  <c r="F211" i="3"/>
  <c r="N168" i="3" s="1"/>
  <c r="F210" i="3"/>
  <c r="N167" i="3" s="1"/>
  <c r="F209" i="3"/>
  <c r="F208" i="3"/>
  <c r="F207" i="3"/>
  <c r="N164" i="3" s="1"/>
  <c r="F206" i="3"/>
  <c r="F205" i="3"/>
  <c r="F204" i="3"/>
  <c r="N161" i="3" s="1"/>
  <c r="F203" i="3"/>
  <c r="N160" i="3" s="1"/>
  <c r="F202" i="3"/>
  <c r="N159" i="3" s="1"/>
  <c r="F201" i="3"/>
  <c r="F200" i="3"/>
  <c r="F199" i="3"/>
  <c r="N156" i="3" s="1"/>
  <c r="F198" i="3"/>
  <c r="F197" i="3"/>
  <c r="F196" i="3"/>
  <c r="F195" i="3"/>
  <c r="F194" i="3"/>
  <c r="F193" i="3"/>
  <c r="F192" i="3"/>
  <c r="F191" i="3"/>
  <c r="F190" i="3"/>
  <c r="N147" i="3" s="1"/>
  <c r="F189" i="3"/>
  <c r="F188" i="3"/>
  <c r="N145" i="3" s="1"/>
  <c r="F187" i="3"/>
  <c r="F186" i="3"/>
  <c r="N143" i="3" s="1"/>
  <c r="F185" i="3"/>
  <c r="F184" i="3"/>
  <c r="N141" i="3" s="1"/>
  <c r="F183" i="3"/>
  <c r="F182" i="3"/>
  <c r="N139" i="3" s="1"/>
  <c r="F181" i="3"/>
  <c r="F180" i="3"/>
  <c r="N137" i="3" s="1"/>
  <c r="F179" i="3"/>
  <c r="F178" i="3"/>
  <c r="N135" i="3" s="1"/>
  <c r="F177" i="3"/>
  <c r="F176" i="3"/>
  <c r="N133" i="3" s="1"/>
  <c r="F175" i="3"/>
  <c r="F167" i="3"/>
  <c r="F166" i="3"/>
  <c r="F165" i="3"/>
  <c r="N131" i="3" s="1"/>
  <c r="F164" i="3"/>
  <c r="F163" i="3"/>
  <c r="N129" i="3" s="1"/>
  <c r="F162" i="3"/>
  <c r="F161" i="3"/>
  <c r="N127" i="3" s="1"/>
  <c r="F160" i="3"/>
  <c r="F159" i="3"/>
  <c r="N125" i="3" s="1"/>
  <c r="F158" i="3"/>
  <c r="F157" i="3"/>
  <c r="N123" i="3" s="1"/>
  <c r="F156" i="3"/>
  <c r="F155" i="3"/>
  <c r="N121" i="3" s="1"/>
  <c r="F154" i="3"/>
  <c r="F153" i="3"/>
  <c r="N119" i="3" s="1"/>
  <c r="F152" i="3"/>
  <c r="F151" i="3"/>
  <c r="N117" i="3" s="1"/>
  <c r="F150" i="3"/>
  <c r="F149" i="3"/>
  <c r="N115" i="3" s="1"/>
  <c r="F148" i="3"/>
  <c r="F147" i="3"/>
  <c r="N113" i="3" s="1"/>
  <c r="F146" i="3"/>
  <c r="F145" i="3"/>
  <c r="N111" i="3" s="1"/>
  <c r="F144" i="3"/>
  <c r="F143" i="3"/>
  <c r="N109" i="3" s="1"/>
  <c r="F142" i="3"/>
  <c r="F141" i="3"/>
  <c r="N107" i="3" s="1"/>
  <c r="F140" i="3"/>
  <c r="F139" i="3"/>
  <c r="N105" i="3" s="1"/>
  <c r="F138" i="3"/>
  <c r="F137" i="3"/>
  <c r="N103" i="3" s="1"/>
  <c r="F136" i="3"/>
  <c r="F135" i="3"/>
  <c r="N101" i="3" s="1"/>
  <c r="F134" i="3"/>
  <c r="F133" i="3"/>
  <c r="N99" i="3" s="1"/>
  <c r="F132" i="3"/>
  <c r="F131" i="3"/>
  <c r="N97" i="3" s="1"/>
  <c r="F130" i="3"/>
  <c r="F129" i="3"/>
  <c r="N95" i="3" s="1"/>
  <c r="F128" i="3"/>
  <c r="F127" i="3"/>
  <c r="N93" i="3" s="1"/>
  <c r="F126" i="3"/>
  <c r="F125" i="3"/>
  <c r="N91" i="3" s="1"/>
  <c r="F124" i="3"/>
  <c r="F123" i="3"/>
  <c r="F122" i="3"/>
  <c r="F121" i="3"/>
  <c r="N87" i="3" s="1"/>
  <c r="F120" i="3"/>
  <c r="F119" i="3"/>
  <c r="N85" i="3" s="1"/>
  <c r="F118" i="3"/>
  <c r="F117" i="3"/>
  <c r="N83" i="3" s="1"/>
  <c r="F116" i="3"/>
  <c r="F115" i="3"/>
  <c r="N81" i="3" s="1"/>
  <c r="F114" i="3"/>
  <c r="F113" i="3"/>
  <c r="N79" i="3" s="1"/>
  <c r="F112" i="3"/>
  <c r="F111" i="3"/>
  <c r="N77" i="3" s="1"/>
  <c r="F110" i="3"/>
  <c r="F109" i="3"/>
  <c r="N75" i="3" s="1"/>
  <c r="F108" i="3"/>
  <c r="F107" i="3"/>
  <c r="N73" i="3" s="1"/>
  <c r="F106" i="3"/>
  <c r="F105" i="3"/>
  <c r="N71" i="3" s="1"/>
  <c r="F104" i="3"/>
  <c r="F103" i="3"/>
  <c r="N69" i="3" s="1"/>
  <c r="F102" i="3"/>
  <c r="F101" i="3"/>
  <c r="N67" i="3" s="1"/>
  <c r="F100" i="3"/>
  <c r="F99" i="3"/>
  <c r="N65" i="3" s="1"/>
  <c r="F98" i="3"/>
  <c r="F97" i="3"/>
  <c r="N63" i="3" s="1"/>
  <c r="F96" i="3"/>
  <c r="BJ109" i="1" s="1"/>
  <c r="F95" i="3"/>
  <c r="N61" i="3" s="1"/>
  <c r="F94" i="3"/>
  <c r="F93" i="3"/>
  <c r="N59" i="3" s="1"/>
  <c r="F92" i="3"/>
  <c r="BJ105" i="1" s="1"/>
  <c r="F91" i="3"/>
  <c r="N57" i="3" s="1"/>
  <c r="F90" i="3"/>
  <c r="F89" i="3"/>
  <c r="N55" i="3" s="1"/>
  <c r="F88" i="3"/>
  <c r="BJ101" i="1" s="1"/>
  <c r="F87" i="3"/>
  <c r="N53" i="3" s="1"/>
  <c r="F86" i="3"/>
  <c r="BJ99" i="1" s="1"/>
  <c r="F85" i="3"/>
  <c r="N51" i="3" s="1"/>
  <c r="F84" i="3"/>
  <c r="BJ97" i="1" s="1"/>
  <c r="F83" i="3"/>
  <c r="N49" i="3" s="1"/>
  <c r="F82" i="3"/>
  <c r="F77" i="3"/>
  <c r="N43" i="3" s="1"/>
  <c r="F76" i="3"/>
  <c r="F75" i="3"/>
  <c r="F74" i="3"/>
  <c r="F73" i="3"/>
  <c r="AT81" i="2" s="1"/>
  <c r="H72" i="3"/>
  <c r="F72" i="3"/>
  <c r="N41" i="3" s="1"/>
  <c r="F71" i="3"/>
  <c r="F70" i="3"/>
  <c r="F69" i="3"/>
  <c r="F68" i="3"/>
  <c r="DG1729" i="1" s="1"/>
  <c r="F67" i="3"/>
  <c r="F66" i="3"/>
  <c r="F65" i="3"/>
  <c r="F64" i="3"/>
  <c r="F63" i="3"/>
  <c r="F62" i="3"/>
  <c r="F61" i="3"/>
  <c r="F60" i="3"/>
  <c r="N39" i="3" s="1"/>
  <c r="F59" i="3"/>
  <c r="F58" i="3"/>
  <c r="N37" i="3" s="1"/>
  <c r="F57" i="3"/>
  <c r="F56" i="3"/>
  <c r="N35" i="3" s="1"/>
  <c r="F55" i="3"/>
  <c r="F54" i="3"/>
  <c r="N33" i="3" s="1"/>
  <c r="F53" i="3"/>
  <c r="F52" i="3"/>
  <c r="N31" i="3" s="1"/>
  <c r="F51" i="3"/>
  <c r="F50" i="3"/>
  <c r="N29" i="3" s="1"/>
  <c r="F49" i="3"/>
  <c r="F48" i="3"/>
  <c r="F47" i="3"/>
  <c r="F46" i="3"/>
  <c r="N26" i="3" s="1"/>
  <c r="F45" i="3"/>
  <c r="F44" i="3"/>
  <c r="F43" i="3"/>
  <c r="F42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BJ42" i="1" s="1"/>
  <c r="F28" i="3"/>
  <c r="F27" i="3"/>
  <c r="F26" i="3"/>
  <c r="F25" i="3"/>
  <c r="BJ38" i="1" s="1"/>
  <c r="F24" i="3"/>
  <c r="F23" i="3"/>
  <c r="BJ36" i="1" s="1"/>
  <c r="F22" i="3"/>
  <c r="F21" i="3"/>
  <c r="F20" i="3"/>
  <c r="M13" i="3" s="1"/>
  <c r="F19" i="3"/>
  <c r="F18" i="3"/>
  <c r="F174" i="3"/>
  <c r="DG1738" i="1" s="1"/>
  <c r="F16" i="3"/>
  <c r="F14" i="3"/>
  <c r="N22" i="2" s="1"/>
  <c r="E20" i="15" s="1"/>
  <c r="F172" i="3"/>
  <c r="DG1736" i="1" s="1"/>
  <c r="F12" i="3"/>
  <c r="F10" i="3"/>
  <c r="F170" i="3"/>
  <c r="DG1734" i="1" s="1"/>
  <c r="F8" i="3"/>
  <c r="F6" i="3"/>
  <c r="BJ19" i="1" s="1"/>
  <c r="F168" i="3"/>
  <c r="DG1732" i="1" s="1"/>
  <c r="F4" i="3"/>
  <c r="N12" i="2" s="1"/>
  <c r="E10" i="15" s="1"/>
  <c r="O136" i="3"/>
  <c r="DG1653" i="1"/>
  <c r="DG1673" i="1"/>
  <c r="O209" i="3"/>
  <c r="O225" i="3"/>
  <c r="DG1515" i="1"/>
  <c r="DG1627" i="1"/>
  <c r="DG1643" i="1"/>
  <c r="O184" i="3"/>
  <c r="DG1676" i="1"/>
  <c r="DG1684" i="1"/>
  <c r="DG1692" i="1"/>
  <c r="DG1700" i="1"/>
  <c r="DG1708" i="1"/>
  <c r="O23" i="3"/>
  <c r="O49" i="3"/>
  <c r="K61" i="3"/>
  <c r="BJ115" i="1"/>
  <c r="BJ125" i="1"/>
  <c r="BJ133" i="1"/>
  <c r="BJ141" i="1"/>
  <c r="BJ149" i="1"/>
  <c r="BJ157" i="1"/>
  <c r="BJ165" i="1"/>
  <c r="BJ173" i="1"/>
  <c r="M125" i="3"/>
  <c r="M133" i="3"/>
  <c r="M141" i="3"/>
  <c r="BJ212" i="1"/>
  <c r="BJ214" i="1"/>
  <c r="BJ216" i="1"/>
  <c r="BJ218" i="1"/>
  <c r="BJ220" i="1"/>
  <c r="BJ222" i="1"/>
  <c r="BJ224" i="1"/>
  <c r="BJ226" i="1"/>
  <c r="BJ232" i="1"/>
  <c r="BJ236" i="1"/>
  <c r="BJ240" i="1"/>
  <c r="BJ244" i="1"/>
  <c r="K4" i="3"/>
  <c r="O8" i="3"/>
  <c r="N6" i="3"/>
  <c r="O16" i="3"/>
  <c r="N10" i="3"/>
  <c r="O40" i="3"/>
  <c r="M25" i="3"/>
  <c r="M34" i="3"/>
  <c r="M44" i="3"/>
  <c r="M52" i="3"/>
  <c r="M56" i="3"/>
  <c r="BJ114" i="1"/>
  <c r="M62" i="3"/>
  <c r="BJ122" i="1"/>
  <c r="M70" i="3"/>
  <c r="M72" i="3"/>
  <c r="BJ130" i="1"/>
  <c r="M80" i="3"/>
  <c r="BJ138" i="1"/>
  <c r="M88" i="3"/>
  <c r="BJ146" i="1"/>
  <c r="M96" i="3"/>
  <c r="BJ154" i="1"/>
  <c r="M104" i="3"/>
  <c r="BJ162" i="1"/>
  <c r="M112" i="3"/>
  <c r="BJ170" i="1"/>
  <c r="M120" i="3"/>
  <c r="BJ178" i="1"/>
  <c r="BJ189" i="1"/>
  <c r="M130" i="3"/>
  <c r="BJ197" i="1"/>
  <c r="BJ205" i="1"/>
  <c r="BJ213" i="1"/>
  <c r="BJ221" i="1"/>
  <c r="L23" i="3"/>
  <c r="BJ247" i="1"/>
  <c r="BJ241" i="1"/>
  <c r="BJ229" i="1"/>
  <c r="L26" i="3"/>
  <c r="N69" i="2"/>
  <c r="E67" i="15" s="1"/>
  <c r="N77" i="2"/>
  <c r="E75" i="15" s="1"/>
  <c r="N72" i="2"/>
  <c r="E70" i="15" s="1"/>
  <c r="N76" i="2"/>
  <c r="E74" i="15" s="1"/>
  <c r="N31" i="2"/>
  <c r="E29" i="15" s="1"/>
  <c r="N35" i="2"/>
  <c r="E33" i="15" s="1"/>
  <c r="N39" i="2"/>
  <c r="E37" i="15" s="1"/>
  <c r="N43" i="2"/>
  <c r="E41" i="15" s="1"/>
  <c r="N47" i="2"/>
  <c r="E45" i="15" s="1"/>
  <c r="N51" i="2"/>
  <c r="E49" i="15" s="1"/>
  <c r="N55" i="2"/>
  <c r="E53" i="15" s="1"/>
  <c r="N59" i="2"/>
  <c r="E57" i="15" s="1"/>
  <c r="N63" i="2"/>
  <c r="E61" i="15" s="1"/>
  <c r="N67" i="2"/>
  <c r="E65" i="15" s="1"/>
  <c r="N82" i="2"/>
  <c r="E80" i="15" s="1"/>
  <c r="N90" i="2"/>
  <c r="E88" i="15" s="1"/>
  <c r="N94" i="2"/>
  <c r="E92" i="15" s="1"/>
  <c r="N98" i="2"/>
  <c r="E96" i="15" s="1"/>
  <c r="N102" i="2"/>
  <c r="E100" i="15" s="1"/>
  <c r="BJ21" i="1"/>
  <c r="BJ23" i="1"/>
  <c r="BJ25" i="1"/>
  <c r="BJ29" i="1"/>
  <c r="N24" i="2"/>
  <c r="E22" i="15" s="1"/>
  <c r="BJ31" i="1"/>
  <c r="N28" i="2"/>
  <c r="E26" i="15" s="1"/>
  <c r="BJ37" i="1"/>
  <c r="N38" i="2"/>
  <c r="E36" i="15" s="1"/>
  <c r="BJ47" i="1"/>
  <c r="N44" i="2"/>
  <c r="E42" i="15" s="1"/>
  <c r="BJ53" i="1"/>
  <c r="N54" i="2"/>
  <c r="E52" i="15" s="1"/>
  <c r="N60" i="2"/>
  <c r="E58" i="15" s="1"/>
  <c r="BJ69" i="1"/>
  <c r="N80" i="2"/>
  <c r="E78" i="15" s="1"/>
  <c r="BJ88" i="1"/>
  <c r="N85" i="2"/>
  <c r="E83" i="15" s="1"/>
  <c r="BJ98" i="1"/>
  <c r="N99" i="2"/>
  <c r="E97" i="15" s="1"/>
  <c r="BJ108" i="1"/>
  <c r="N105" i="2"/>
  <c r="E103" i="15" s="1"/>
  <c r="BJ34" i="1"/>
  <c r="BJ76" i="1"/>
  <c r="BJ80" i="1"/>
  <c r="BJ2" i="1"/>
  <c r="BJ8" i="1"/>
  <c r="BJ6" i="1"/>
  <c r="F7" i="3"/>
  <c r="DG1506" i="1" s="1"/>
  <c r="BE31" i="1"/>
  <c r="BE46" i="1"/>
  <c r="BE26" i="1"/>
  <c r="BE34" i="1"/>
  <c r="BE45" i="1"/>
  <c r="BE25" i="1"/>
  <c r="BE36" i="1"/>
  <c r="F11" i="3"/>
  <c r="R147" i="2"/>
  <c r="R139" i="2"/>
  <c r="R135" i="2"/>
  <c r="R131" i="2"/>
  <c r="R127" i="2"/>
  <c r="R123" i="2"/>
  <c r="R119" i="2"/>
  <c r="R115" i="2"/>
  <c r="R111" i="2"/>
  <c r="R103" i="2"/>
  <c r="R95" i="2"/>
  <c r="R77" i="2"/>
  <c r="R69" i="2"/>
  <c r="R61" i="2"/>
  <c r="R53" i="2"/>
  <c r="R45" i="2"/>
  <c r="R37" i="2"/>
  <c r="R29" i="2"/>
  <c r="R21" i="2"/>
  <c r="R13" i="2"/>
  <c r="H62" i="3"/>
  <c r="H64" i="3"/>
  <c r="H66" i="3"/>
  <c r="H68" i="3"/>
  <c r="H70" i="3"/>
  <c r="R146" i="2"/>
  <c r="R138" i="2"/>
  <c r="R130" i="2"/>
  <c r="R122" i="2"/>
  <c r="R114" i="2"/>
  <c r="R106" i="2"/>
  <c r="R98" i="2"/>
  <c r="R90" i="2"/>
  <c r="R80" i="2"/>
  <c r="AJ78" i="15" s="1"/>
  <c r="R72" i="2"/>
  <c r="AJ70" i="15" s="1"/>
  <c r="R64" i="2"/>
  <c r="AJ62" i="15" s="1"/>
  <c r="R56" i="2"/>
  <c r="AJ54" i="15" s="1"/>
  <c r="R48" i="2"/>
  <c r="AJ46" i="15" s="1"/>
  <c r="R40" i="2"/>
  <c r="AJ38" i="15" s="1"/>
  <c r="R32" i="2"/>
  <c r="AJ30" i="15" s="1"/>
  <c r="R24" i="2"/>
  <c r="AJ22" i="15" s="1"/>
  <c r="R16" i="2"/>
  <c r="AJ14" i="15" s="1"/>
  <c r="F5" i="3"/>
  <c r="F9" i="3"/>
  <c r="DG1714" i="1" s="1"/>
  <c r="F13" i="3"/>
  <c r="F17" i="3"/>
  <c r="DG1718" i="1" s="1"/>
  <c r="BG17" i="1"/>
  <c r="BG18" i="1"/>
  <c r="BG19" i="1"/>
  <c r="BG551" i="1"/>
  <c r="BG553" i="1"/>
  <c r="BG555" i="1"/>
  <c r="BG557" i="1"/>
  <c r="BG559" i="1"/>
  <c r="BG561" i="1"/>
  <c r="BG563" i="1"/>
  <c r="BG565" i="1"/>
  <c r="BG567" i="1"/>
  <c r="BG569" i="1"/>
  <c r="BG571" i="1"/>
  <c r="BG573" i="1"/>
  <c r="BG575" i="1"/>
  <c r="BG577" i="1"/>
  <c r="BG579" i="1"/>
  <c r="BG581" i="1"/>
  <c r="BG583" i="1"/>
  <c r="BG585" i="1"/>
  <c r="BG587" i="1"/>
  <c r="BG589" i="1"/>
  <c r="BG591" i="1"/>
  <c r="BG593" i="1"/>
  <c r="BG595" i="1"/>
  <c r="BG597" i="1"/>
  <c r="BG599" i="1"/>
  <c r="BG601" i="1"/>
  <c r="BG603" i="1"/>
  <c r="BG605" i="1"/>
  <c r="BG607" i="1"/>
  <c r="BG609" i="1"/>
  <c r="BG611" i="1"/>
  <c r="BG613" i="1"/>
  <c r="BG615" i="1"/>
  <c r="BG617" i="1"/>
  <c r="BG619" i="1"/>
  <c r="BG621" i="1"/>
  <c r="BG623" i="1"/>
  <c r="BG625" i="1"/>
  <c r="BG627" i="1"/>
  <c r="BG629" i="1"/>
  <c r="BG631" i="1"/>
  <c r="BG633" i="1"/>
  <c r="BG635" i="1"/>
  <c r="BG637" i="1"/>
  <c r="BG639" i="1"/>
  <c r="BG641" i="1"/>
  <c r="BG643" i="1"/>
  <c r="BG645" i="1"/>
  <c r="BG647" i="1"/>
  <c r="BG649" i="1"/>
  <c r="BG651" i="1"/>
  <c r="BG653" i="1"/>
  <c r="BG655" i="1"/>
  <c r="BG657" i="1"/>
  <c r="BG659" i="1"/>
  <c r="BG661" i="1"/>
  <c r="BG663" i="1"/>
  <c r="BG665" i="1"/>
  <c r="BG667" i="1"/>
  <c r="BG669" i="1"/>
  <c r="BG671" i="1"/>
  <c r="BG673" i="1"/>
  <c r="BG675" i="1"/>
  <c r="BG677" i="1"/>
  <c r="BG679" i="1"/>
  <c r="BG681" i="1"/>
  <c r="BG683" i="1"/>
  <c r="BG685" i="1"/>
  <c r="BG687" i="1"/>
  <c r="BG689" i="1"/>
  <c r="BG691" i="1"/>
  <c r="BG693" i="1"/>
  <c r="BG695" i="1"/>
  <c r="BG697" i="1"/>
  <c r="BG699" i="1"/>
  <c r="BG701" i="1"/>
  <c r="BG703" i="1"/>
  <c r="BG705" i="1"/>
  <c r="BG707" i="1"/>
  <c r="BG709" i="1"/>
  <c r="BG711" i="1"/>
  <c r="BG713" i="1"/>
  <c r="BG715" i="1"/>
  <c r="BG717" i="1"/>
  <c r="BG719" i="1"/>
  <c r="BG552" i="1"/>
  <c r="BG554" i="1"/>
  <c r="BG556" i="1"/>
  <c r="BG558" i="1"/>
  <c r="BG560" i="1"/>
  <c r="BG562" i="1"/>
  <c r="BG564" i="1"/>
  <c r="BG566" i="1"/>
  <c r="BG568" i="1"/>
  <c r="BG570" i="1"/>
  <c r="BG572" i="1"/>
  <c r="BG574" i="1"/>
  <c r="BG576" i="1"/>
  <c r="BG578" i="1"/>
  <c r="BG580" i="1"/>
  <c r="BG582" i="1"/>
  <c r="BG584" i="1"/>
  <c r="BG586" i="1"/>
  <c r="BG588" i="1"/>
  <c r="BG590" i="1"/>
  <c r="BG592" i="1"/>
  <c r="BG594" i="1"/>
  <c r="BG596" i="1"/>
  <c r="BG598" i="1"/>
  <c r="BG600" i="1"/>
  <c r="BG602" i="1"/>
  <c r="BG604" i="1"/>
  <c r="BG606" i="1"/>
  <c r="BG608" i="1"/>
  <c r="BG610" i="1"/>
  <c r="BG612" i="1"/>
  <c r="BG614" i="1"/>
  <c r="BG616" i="1"/>
  <c r="BG618" i="1"/>
  <c r="BG620" i="1"/>
  <c r="BG622" i="1"/>
  <c r="BG624" i="1"/>
  <c r="BG626" i="1"/>
  <c r="BG628" i="1"/>
  <c r="BG630" i="1"/>
  <c r="BG632" i="1"/>
  <c r="BG634" i="1"/>
  <c r="BG636" i="1"/>
  <c r="BG638" i="1"/>
  <c r="BG640" i="1"/>
  <c r="BG642" i="1"/>
  <c r="BG644" i="1"/>
  <c r="BG646" i="1"/>
  <c r="BG648" i="1"/>
  <c r="BG650" i="1"/>
  <c r="BG652" i="1"/>
  <c r="BG654" i="1"/>
  <c r="BG656" i="1"/>
  <c r="BG658" i="1"/>
  <c r="BG660" i="1"/>
  <c r="BG662" i="1"/>
  <c r="BG664" i="1"/>
  <c r="BG666" i="1"/>
  <c r="BG668" i="1"/>
  <c r="BG670" i="1"/>
  <c r="BG672" i="1"/>
  <c r="BG674" i="1"/>
  <c r="BG676" i="1"/>
  <c r="BG678" i="1"/>
  <c r="BG680" i="1"/>
  <c r="BG682" i="1"/>
  <c r="BG684" i="1"/>
  <c r="BG686" i="1"/>
  <c r="BG688" i="1"/>
  <c r="BG690" i="1"/>
  <c r="BG692" i="1"/>
  <c r="BG694" i="1"/>
  <c r="BG696" i="1"/>
  <c r="BG698" i="1"/>
  <c r="BG700" i="1"/>
  <c r="BG702" i="1"/>
  <c r="BG704" i="1"/>
  <c r="BG706" i="1"/>
  <c r="BG708" i="1"/>
  <c r="BG710" i="1"/>
  <c r="BG712" i="1"/>
  <c r="BG714" i="1"/>
  <c r="BG716" i="1"/>
  <c r="BG718" i="1"/>
  <c r="BG720" i="1"/>
  <c r="BG721" i="1"/>
  <c r="BG723" i="1"/>
  <c r="BG725" i="1"/>
  <c r="BG727" i="1"/>
  <c r="BG729" i="1"/>
  <c r="BG731" i="1"/>
  <c r="BG733" i="1"/>
  <c r="BG735" i="1"/>
  <c r="BG737" i="1"/>
  <c r="BG739" i="1"/>
  <c r="BG741" i="1"/>
  <c r="BG743" i="1"/>
  <c r="BG745" i="1"/>
  <c r="BG747" i="1"/>
  <c r="BG749" i="1"/>
  <c r="BG751" i="1"/>
  <c r="BG753" i="1"/>
  <c r="BG755" i="1"/>
  <c r="BG757" i="1"/>
  <c r="BG759" i="1"/>
  <c r="BG761" i="1"/>
  <c r="BG763" i="1"/>
  <c r="BG765" i="1"/>
  <c r="BG767" i="1"/>
  <c r="BG769" i="1"/>
  <c r="BG771" i="1"/>
  <c r="BG773" i="1"/>
  <c r="BG775" i="1"/>
  <c r="BG777" i="1"/>
  <c r="BG779" i="1"/>
  <c r="BG722" i="1"/>
  <c r="BG724" i="1"/>
  <c r="BG726" i="1"/>
  <c r="BG728" i="1"/>
  <c r="BG730" i="1"/>
  <c r="BG732" i="1"/>
  <c r="BG734" i="1"/>
  <c r="BG736" i="1"/>
  <c r="BG738" i="1"/>
  <c r="BG740" i="1"/>
  <c r="BG742" i="1"/>
  <c r="BG744" i="1"/>
  <c r="BG746" i="1"/>
  <c r="BG748" i="1"/>
  <c r="BG750" i="1"/>
  <c r="BG752" i="1"/>
  <c r="BG754" i="1"/>
  <c r="BG756" i="1"/>
  <c r="BG758" i="1"/>
  <c r="BG760" i="1"/>
  <c r="BG762" i="1"/>
  <c r="BG764" i="1"/>
  <c r="BG766" i="1"/>
  <c r="BG770" i="1"/>
  <c r="BG772" i="1"/>
  <c r="BG774" i="1"/>
  <c r="BG776" i="1"/>
  <c r="BG778" i="1"/>
  <c r="BG780" i="1"/>
  <c r="BG31" i="1"/>
  <c r="BG41" i="1"/>
  <c r="BG149" i="1"/>
  <c r="BG181" i="1"/>
  <c r="BG183" i="1"/>
  <c r="BG185" i="1"/>
  <c r="BG187" i="1"/>
  <c r="BG189" i="1"/>
  <c r="BG191" i="1"/>
  <c r="BG195" i="1"/>
  <c r="BG203" i="1"/>
  <c r="BG211" i="1"/>
  <c r="BG219" i="1"/>
  <c r="BG227" i="1"/>
  <c r="BG235" i="1"/>
  <c r="BG239" i="1"/>
  <c r="BG241" i="1"/>
  <c r="BG243" i="1"/>
  <c r="BG245" i="1"/>
  <c r="BG247" i="1"/>
  <c r="BG249" i="1"/>
  <c r="BG251" i="1"/>
  <c r="BG253" i="1"/>
  <c r="BG255" i="1"/>
  <c r="BG257" i="1"/>
  <c r="BG259" i="1"/>
  <c r="BG261" i="1"/>
  <c r="BG263" i="1"/>
  <c r="BG265" i="1"/>
  <c r="BG267" i="1"/>
  <c r="BG269" i="1"/>
  <c r="BG271" i="1"/>
  <c r="BG273" i="1"/>
  <c r="BG275" i="1"/>
  <c r="BG277" i="1"/>
  <c r="BG279" i="1"/>
  <c r="BG281" i="1"/>
  <c r="BG283" i="1"/>
  <c r="BG285" i="1"/>
  <c r="BG287" i="1"/>
  <c r="BG289" i="1"/>
  <c r="BG291" i="1"/>
  <c r="BG293" i="1"/>
  <c r="BG295" i="1"/>
  <c r="BG297" i="1"/>
  <c r="BG299" i="1"/>
  <c r="BG301" i="1"/>
  <c r="BG303" i="1"/>
  <c r="BG305" i="1"/>
  <c r="BG30" i="1"/>
  <c r="BG40" i="1"/>
  <c r="BG44" i="1"/>
  <c r="BG170" i="1"/>
  <c r="BG180" i="1"/>
  <c r="BG182" i="1"/>
  <c r="BG184" i="1"/>
  <c r="BG186" i="1"/>
  <c r="BG188" i="1"/>
  <c r="BG190" i="1"/>
  <c r="BG192" i="1"/>
  <c r="BG194" i="1"/>
  <c r="BG198" i="1"/>
  <c r="BG202" i="1"/>
  <c r="BG206" i="1"/>
  <c r="BG210" i="1"/>
  <c r="BG214" i="1"/>
  <c r="BG218" i="1"/>
  <c r="BG222" i="1"/>
  <c r="BG226" i="1"/>
  <c r="BG230" i="1"/>
  <c r="BG234" i="1"/>
  <c r="BG238" i="1"/>
  <c r="BG240" i="1"/>
  <c r="BG242" i="1"/>
  <c r="BG244" i="1"/>
  <c r="BG246" i="1"/>
  <c r="BG248" i="1"/>
  <c r="BG250" i="1"/>
  <c r="BG252" i="1"/>
  <c r="BG254" i="1"/>
  <c r="BG256" i="1"/>
  <c r="BG258" i="1"/>
  <c r="BG260" i="1"/>
  <c r="BG262" i="1"/>
  <c r="BG264" i="1"/>
  <c r="BG266" i="1"/>
  <c r="BG268" i="1"/>
  <c r="BG270" i="1"/>
  <c r="BG272" i="1"/>
  <c r="BG274" i="1"/>
  <c r="BG276" i="1"/>
  <c r="BG278" i="1"/>
  <c r="BG280" i="1"/>
  <c r="BG282" i="1"/>
  <c r="BG284" i="1"/>
  <c r="BG286" i="1"/>
  <c r="BG288" i="1"/>
  <c r="BG290" i="1"/>
  <c r="BG292" i="1"/>
  <c r="BG294" i="1"/>
  <c r="BG296" i="1"/>
  <c r="BG298" i="1"/>
  <c r="BG300" i="1"/>
  <c r="BG302" i="1"/>
  <c r="BG304" i="1"/>
  <c r="BG306" i="1"/>
  <c r="BG307" i="1"/>
  <c r="BG309" i="1"/>
  <c r="BG311" i="1"/>
  <c r="BG313" i="1"/>
  <c r="BG315" i="1"/>
  <c r="BG317" i="1"/>
  <c r="BG319" i="1"/>
  <c r="BG321" i="1"/>
  <c r="BG323" i="1"/>
  <c r="BG325" i="1"/>
  <c r="BG327" i="1"/>
  <c r="BG329" i="1"/>
  <c r="BG331" i="1"/>
  <c r="BG333" i="1"/>
  <c r="BG335" i="1"/>
  <c r="BG337" i="1"/>
  <c r="BG339" i="1"/>
  <c r="BG341" i="1"/>
  <c r="BG343" i="1"/>
  <c r="BG345" i="1"/>
  <c r="BG347" i="1"/>
  <c r="BG349" i="1"/>
  <c r="BG351" i="1"/>
  <c r="BG353" i="1"/>
  <c r="BG355" i="1"/>
  <c r="BG357" i="1"/>
  <c r="BG359" i="1"/>
  <c r="BG361" i="1"/>
  <c r="BG363" i="1"/>
  <c r="BG365" i="1"/>
  <c r="BG367" i="1"/>
  <c r="BG369" i="1"/>
  <c r="BG371" i="1"/>
  <c r="BG373" i="1"/>
  <c r="BG308" i="1"/>
  <c r="BG310" i="1"/>
  <c r="BG312" i="1"/>
  <c r="BG314" i="1"/>
  <c r="BG316" i="1"/>
  <c r="BG318" i="1"/>
  <c r="BG320" i="1"/>
  <c r="BG322" i="1"/>
  <c r="BG324" i="1"/>
  <c r="BG326" i="1"/>
  <c r="BG328" i="1"/>
  <c r="BG330" i="1"/>
  <c r="BG332" i="1"/>
  <c r="BG334" i="1"/>
  <c r="BG336" i="1"/>
  <c r="BG338" i="1"/>
  <c r="BG340" i="1"/>
  <c r="BG342" i="1"/>
  <c r="BG344" i="1"/>
  <c r="BG346" i="1"/>
  <c r="BG348" i="1"/>
  <c r="BG350" i="1"/>
  <c r="BG352" i="1"/>
  <c r="BG354" i="1"/>
  <c r="BG356" i="1"/>
  <c r="BG358" i="1"/>
  <c r="BG360" i="1"/>
  <c r="BG362" i="1"/>
  <c r="BG364" i="1"/>
  <c r="BG366" i="1"/>
  <c r="BG368" i="1"/>
  <c r="BG370" i="1"/>
  <c r="BG372" i="1"/>
  <c r="BG374" i="1"/>
  <c r="BG376" i="1"/>
  <c r="BG378" i="1"/>
  <c r="BG380" i="1"/>
  <c r="BG382" i="1"/>
  <c r="BG384" i="1"/>
  <c r="BG386" i="1"/>
  <c r="BG388" i="1"/>
  <c r="BG390" i="1"/>
  <c r="BG392" i="1"/>
  <c r="BG394" i="1"/>
  <c r="BG396" i="1"/>
  <c r="BG398" i="1"/>
  <c r="BG400" i="1"/>
  <c r="BG402" i="1"/>
  <c r="BG404" i="1"/>
  <c r="BG406" i="1"/>
  <c r="BG408" i="1"/>
  <c r="BG410" i="1"/>
  <c r="BG412" i="1"/>
  <c r="BG414" i="1"/>
  <c r="BG416" i="1"/>
  <c r="BG418" i="1"/>
  <c r="BG420" i="1"/>
  <c r="BG422" i="1"/>
  <c r="BG424" i="1"/>
  <c r="BG426" i="1"/>
  <c r="BG428" i="1"/>
  <c r="BG430" i="1"/>
  <c r="BG432" i="1"/>
  <c r="BG434" i="1"/>
  <c r="BG436" i="1"/>
  <c r="BG438" i="1"/>
  <c r="BG440" i="1"/>
  <c r="BG442" i="1"/>
  <c r="BG444" i="1"/>
  <c r="BG446" i="1"/>
  <c r="BG448" i="1"/>
  <c r="BG450" i="1"/>
  <c r="BG452" i="1"/>
  <c r="BG454" i="1"/>
  <c r="BG456" i="1"/>
  <c r="BG458" i="1"/>
  <c r="BG460" i="1"/>
  <c r="BG462" i="1"/>
  <c r="BG464" i="1"/>
  <c r="BG466" i="1"/>
  <c r="BG468" i="1"/>
  <c r="BG470" i="1"/>
  <c r="BG472" i="1"/>
  <c r="BG474" i="1"/>
  <c r="BG476" i="1"/>
  <c r="BG375" i="1"/>
  <c r="BG379" i="1"/>
  <c r="BG383" i="1"/>
  <c r="BG387" i="1"/>
  <c r="BG391" i="1"/>
  <c r="BG395" i="1"/>
  <c r="BG399" i="1"/>
  <c r="BG403" i="1"/>
  <c r="BG407" i="1"/>
  <c r="BG411" i="1"/>
  <c r="BG415" i="1"/>
  <c r="BG419" i="1"/>
  <c r="BG423" i="1"/>
  <c r="BG427" i="1"/>
  <c r="BG431" i="1"/>
  <c r="BG435" i="1"/>
  <c r="BG439" i="1"/>
  <c r="BG443" i="1"/>
  <c r="BG447" i="1"/>
  <c r="BG451" i="1"/>
  <c r="BG455" i="1"/>
  <c r="BG459" i="1"/>
  <c r="BG463" i="1"/>
  <c r="BG467" i="1"/>
  <c r="BG471" i="1"/>
  <c r="BG475" i="1"/>
  <c r="BG478" i="1"/>
  <c r="BG480" i="1"/>
  <c r="BG482" i="1"/>
  <c r="BG484" i="1"/>
  <c r="BG486" i="1"/>
  <c r="BG488" i="1"/>
  <c r="BG490" i="1"/>
  <c r="BG492" i="1"/>
  <c r="BG494" i="1"/>
  <c r="BG496" i="1"/>
  <c r="BG498" i="1"/>
  <c r="BG500" i="1"/>
  <c r="BG502" i="1"/>
  <c r="BG504" i="1"/>
  <c r="BG506" i="1"/>
  <c r="BG508" i="1"/>
  <c r="BG510" i="1"/>
  <c r="BG512" i="1"/>
  <c r="BG514" i="1"/>
  <c r="BG516" i="1"/>
  <c r="BG518" i="1"/>
  <c r="BG520" i="1"/>
  <c r="BG522" i="1"/>
  <c r="BG524" i="1"/>
  <c r="BG526" i="1"/>
  <c r="BG528" i="1"/>
  <c r="BG530" i="1"/>
  <c r="BG532" i="1"/>
  <c r="BG534" i="1"/>
  <c r="BG536" i="1"/>
  <c r="BG538" i="1"/>
  <c r="BG540" i="1"/>
  <c r="BG542" i="1"/>
  <c r="BG544" i="1"/>
  <c r="BG546" i="1"/>
  <c r="BG548" i="1"/>
  <c r="BG550" i="1"/>
  <c r="BG377" i="1"/>
  <c r="BG381" i="1"/>
  <c r="BG385" i="1"/>
  <c r="BG389" i="1"/>
  <c r="BG393" i="1"/>
  <c r="BG397" i="1"/>
  <c r="BG401" i="1"/>
  <c r="BG405" i="1"/>
  <c r="BG409" i="1"/>
  <c r="BG413" i="1"/>
  <c r="BG417" i="1"/>
  <c r="BG421" i="1"/>
  <c r="BG425" i="1"/>
  <c r="BG429" i="1"/>
  <c r="BG433" i="1"/>
  <c r="BG437" i="1"/>
  <c r="BG441" i="1"/>
  <c r="BG445" i="1"/>
  <c r="BG449" i="1"/>
  <c r="BG453" i="1"/>
  <c r="BG457" i="1"/>
  <c r="BG461" i="1"/>
  <c r="BG465" i="1"/>
  <c r="BG469" i="1"/>
  <c r="BG473" i="1"/>
  <c r="BG477" i="1"/>
  <c r="BG479" i="1"/>
  <c r="BG481" i="1"/>
  <c r="BG483" i="1"/>
  <c r="BG485" i="1"/>
  <c r="BG487" i="1"/>
  <c r="BG489" i="1"/>
  <c r="BG491" i="1"/>
  <c r="BG493" i="1"/>
  <c r="BG495" i="1"/>
  <c r="BG497" i="1"/>
  <c r="BG499" i="1"/>
  <c r="BG501" i="1"/>
  <c r="BG503" i="1"/>
  <c r="BG505" i="1"/>
  <c r="BG507" i="1"/>
  <c r="BG509" i="1"/>
  <c r="BG511" i="1"/>
  <c r="BG513" i="1"/>
  <c r="BG515" i="1"/>
  <c r="BG517" i="1"/>
  <c r="BG519" i="1"/>
  <c r="BG521" i="1"/>
  <c r="BG523" i="1"/>
  <c r="BG525" i="1"/>
  <c r="BG527" i="1"/>
  <c r="BG529" i="1"/>
  <c r="BG531" i="1"/>
  <c r="BG533" i="1"/>
  <c r="BG535" i="1"/>
  <c r="BG537" i="1"/>
  <c r="BG539" i="1"/>
  <c r="BG541" i="1"/>
  <c r="BG543" i="1"/>
  <c r="BG545" i="1"/>
  <c r="BG547" i="1"/>
  <c r="BG549" i="1"/>
  <c r="BG43" i="1"/>
  <c r="BG42" i="1"/>
  <c r="O5" i="3"/>
  <c r="O13" i="3"/>
  <c r="K9" i="3"/>
  <c r="K11" i="3"/>
  <c r="BG135" i="1"/>
  <c r="BG137" i="1"/>
  <c r="BG139" i="1"/>
  <c r="BG141" i="1"/>
  <c r="BG143" i="1"/>
  <c r="BG145" i="1"/>
  <c r="BG147" i="1"/>
  <c r="BG136" i="1"/>
  <c r="BG138" i="1"/>
  <c r="BG140" i="1"/>
  <c r="BG142" i="1"/>
  <c r="BG144" i="1"/>
  <c r="BG146" i="1"/>
  <c r="BG148" i="1"/>
  <c r="BG28" i="1"/>
  <c r="BG25" i="1"/>
  <c r="BG120" i="1"/>
  <c r="BG122" i="1"/>
  <c r="BG124" i="1"/>
  <c r="BG121" i="1"/>
  <c r="BG123" i="1"/>
  <c r="BG125" i="1"/>
  <c r="BG116" i="1"/>
  <c r="BG118" i="1"/>
  <c r="BG109" i="1"/>
  <c r="BG115" i="1"/>
  <c r="BG117" i="1"/>
  <c r="BG119" i="1"/>
  <c r="BG45" i="1"/>
  <c r="BG47" i="1"/>
  <c r="BG49" i="1"/>
  <c r="BG51" i="1"/>
  <c r="BG53" i="1"/>
  <c r="BG60" i="1"/>
  <c r="BG82" i="1"/>
  <c r="BG46" i="1"/>
  <c r="BG48" i="1"/>
  <c r="BG50" i="1"/>
  <c r="BG52" i="1"/>
  <c r="BG65" i="1"/>
  <c r="BG73" i="1"/>
  <c r="BG87" i="1"/>
  <c r="BG91" i="1"/>
  <c r="BG95" i="1"/>
  <c r="BG101" i="1"/>
  <c r="BG84" i="1"/>
  <c r="BG88" i="1"/>
  <c r="BG92" i="1"/>
  <c r="BG96" i="1"/>
  <c r="BG100" i="1"/>
  <c r="BJ18" i="1"/>
  <c r="BJ26" i="1"/>
  <c r="BJ30" i="1"/>
  <c r="N25" i="2"/>
  <c r="E23" i="15" s="1"/>
  <c r="BJ22" i="1"/>
  <c r="BJ24" i="1"/>
  <c r="BG57" i="1"/>
  <c r="BE23" i="1"/>
  <c r="BE19" i="1"/>
  <c r="BE21" i="1"/>
  <c r="BF553" i="1"/>
  <c r="BF777" i="1"/>
  <c r="BF773" i="1"/>
  <c r="BF769" i="1"/>
  <c r="BF765" i="1"/>
  <c r="BF761" i="1"/>
  <c r="BF757" i="1"/>
  <c r="BF753" i="1"/>
  <c r="BF749" i="1"/>
  <c r="BF745" i="1"/>
  <c r="BF741" i="1"/>
  <c r="BF737" i="1"/>
  <c r="BF733" i="1"/>
  <c r="BF729" i="1"/>
  <c r="BF725" i="1"/>
  <c r="BF780" i="1"/>
  <c r="BF776" i="1"/>
  <c r="BF772" i="1"/>
  <c r="BF768" i="1"/>
  <c r="BF764" i="1"/>
  <c r="BF760" i="1"/>
  <c r="BF756" i="1"/>
  <c r="BF752" i="1"/>
  <c r="BF748" i="1"/>
  <c r="BF744" i="1"/>
  <c r="BF740" i="1"/>
  <c r="BF736" i="1"/>
  <c r="BF732" i="1"/>
  <c r="BF728" i="1"/>
  <c r="BF724" i="1"/>
  <c r="BF720" i="1"/>
  <c r="BF716" i="1"/>
  <c r="BF712" i="1"/>
  <c r="BF708" i="1"/>
  <c r="BF704" i="1"/>
  <c r="BF700" i="1"/>
  <c r="BF696" i="1"/>
  <c r="BF692" i="1"/>
  <c r="BF688" i="1"/>
  <c r="BF684" i="1"/>
  <c r="BF680" i="1"/>
  <c r="BF676" i="1"/>
  <c r="BF672" i="1"/>
  <c r="BF668" i="1"/>
  <c r="BF664" i="1"/>
  <c r="BF660" i="1"/>
  <c r="BF656" i="1"/>
  <c r="BF652" i="1"/>
  <c r="BF648" i="1"/>
  <c r="BF644" i="1"/>
  <c r="BF640" i="1"/>
  <c r="BF636" i="1"/>
  <c r="BF632" i="1"/>
  <c r="BF628" i="1"/>
  <c r="BF624" i="1"/>
  <c r="BF620" i="1"/>
  <c r="BF616" i="1"/>
  <c r="BF612" i="1"/>
  <c r="BF608" i="1"/>
  <c r="BF604" i="1"/>
  <c r="BF600" i="1"/>
  <c r="BF596" i="1"/>
  <c r="BF592" i="1"/>
  <c r="BF588" i="1"/>
  <c r="BF584" i="1"/>
  <c r="BF580" i="1"/>
  <c r="BF576" i="1"/>
  <c r="BF572" i="1"/>
  <c r="BF568" i="1"/>
  <c r="BF564" i="1"/>
  <c r="BF560" i="1"/>
  <c r="BF556" i="1"/>
  <c r="BF552" i="1"/>
  <c r="BF719" i="1"/>
  <c r="BF715" i="1"/>
  <c r="BF711" i="1"/>
  <c r="BF707" i="1"/>
  <c r="BF703" i="1"/>
  <c r="BF699" i="1"/>
  <c r="BF695" i="1"/>
  <c r="BF691" i="1"/>
  <c r="BF687" i="1"/>
  <c r="BF683" i="1"/>
  <c r="BF679" i="1"/>
  <c r="BF675" i="1"/>
  <c r="BF671" i="1"/>
  <c r="BF667" i="1"/>
  <c r="BF663" i="1"/>
  <c r="BF659" i="1"/>
  <c r="BF655" i="1"/>
  <c r="BF651" i="1"/>
  <c r="BF647" i="1"/>
  <c r="BF643" i="1"/>
  <c r="BF639" i="1"/>
  <c r="BF635" i="1"/>
  <c r="BF631" i="1"/>
  <c r="BF627" i="1"/>
  <c r="BF623" i="1"/>
  <c r="BF619" i="1"/>
  <c r="BF615" i="1"/>
  <c r="BF611" i="1"/>
  <c r="BF607" i="1"/>
  <c r="BF603" i="1"/>
  <c r="BF599" i="1"/>
  <c r="BF595" i="1"/>
  <c r="BF591" i="1"/>
  <c r="BF587" i="1"/>
  <c r="BF583" i="1"/>
  <c r="BF579" i="1"/>
  <c r="BF575" i="1"/>
  <c r="BF571" i="1"/>
  <c r="BF567" i="1"/>
  <c r="BF563" i="1"/>
  <c r="BF559" i="1"/>
  <c r="BF555" i="1"/>
  <c r="BF551" i="1"/>
  <c r="BF779" i="1"/>
  <c r="BF775" i="1"/>
  <c r="BF771" i="1"/>
  <c r="BF767" i="1"/>
  <c r="BF763" i="1"/>
  <c r="BF759" i="1"/>
  <c r="BF755" i="1"/>
  <c r="BF751" i="1"/>
  <c r="BF747" i="1"/>
  <c r="BF743" i="1"/>
  <c r="BF739" i="1"/>
  <c r="BF735" i="1"/>
  <c r="BF731" i="1"/>
  <c r="BF727" i="1"/>
  <c r="BF723" i="1"/>
  <c r="BF778" i="1"/>
  <c r="BF774" i="1"/>
  <c r="BF770" i="1"/>
  <c r="BF766" i="1"/>
  <c r="BF762" i="1"/>
  <c r="BF758" i="1"/>
  <c r="BF754" i="1"/>
  <c r="BF750" i="1"/>
  <c r="BF746" i="1"/>
  <c r="BF742" i="1"/>
  <c r="BF738" i="1"/>
  <c r="BF734" i="1"/>
  <c r="BF730" i="1"/>
  <c r="BF726" i="1"/>
  <c r="BF722" i="1"/>
  <c r="BF718" i="1"/>
  <c r="BF714" i="1"/>
  <c r="BF710" i="1"/>
  <c r="BF706" i="1"/>
  <c r="BF702" i="1"/>
  <c r="BF698" i="1"/>
  <c r="BF694" i="1"/>
  <c r="BF690" i="1"/>
  <c r="BF686" i="1"/>
  <c r="BF682" i="1"/>
  <c r="BF678" i="1"/>
  <c r="BF674" i="1"/>
  <c r="BF670" i="1"/>
  <c r="BF666" i="1"/>
  <c r="BF662" i="1"/>
  <c r="BF658" i="1"/>
  <c r="BF654" i="1"/>
  <c r="BF650" i="1"/>
  <c r="BF646" i="1"/>
  <c r="BF642" i="1"/>
  <c r="BF638" i="1"/>
  <c r="BF634" i="1"/>
  <c r="BF630" i="1"/>
  <c r="BF626" i="1"/>
  <c r="BF622" i="1"/>
  <c r="BF618" i="1"/>
  <c r="BF614" i="1"/>
  <c r="BF610" i="1"/>
  <c r="BF606" i="1"/>
  <c r="BF602" i="1"/>
  <c r="BF598" i="1"/>
  <c r="BF594" i="1"/>
  <c r="BF590" i="1"/>
  <c r="BF586" i="1"/>
  <c r="BF582" i="1"/>
  <c r="BF578" i="1"/>
  <c r="BF574" i="1"/>
  <c r="BF570" i="1"/>
  <c r="BF566" i="1"/>
  <c r="BF562" i="1"/>
  <c r="BF558" i="1"/>
  <c r="BF554" i="1"/>
  <c r="BF721" i="1"/>
  <c r="BF717" i="1"/>
  <c r="BF713" i="1"/>
  <c r="BF709" i="1"/>
  <c r="BF705" i="1"/>
  <c r="BF701" i="1"/>
  <c r="BF697" i="1"/>
  <c r="BF693" i="1"/>
  <c r="BF689" i="1"/>
  <c r="BF685" i="1"/>
  <c r="BF681" i="1"/>
  <c r="BF677" i="1"/>
  <c r="BF673" i="1"/>
  <c r="BF669" i="1"/>
  <c r="BF665" i="1"/>
  <c r="BF661" i="1"/>
  <c r="BF657" i="1"/>
  <c r="BF653" i="1"/>
  <c r="BF649" i="1"/>
  <c r="BF645" i="1"/>
  <c r="BF641" i="1"/>
  <c r="BF637" i="1"/>
  <c r="BF633" i="1"/>
  <c r="BF629" i="1"/>
  <c r="BF625" i="1"/>
  <c r="BF621" i="1"/>
  <c r="BF617" i="1"/>
  <c r="BF613" i="1"/>
  <c r="BF609" i="1"/>
  <c r="BF605" i="1"/>
  <c r="BF601" i="1"/>
  <c r="BF597" i="1"/>
  <c r="BF593" i="1"/>
  <c r="BF589" i="1"/>
  <c r="BF585" i="1"/>
  <c r="BF581" i="1"/>
  <c r="BF577" i="1"/>
  <c r="BF573" i="1"/>
  <c r="BF569" i="1"/>
  <c r="BF565" i="1"/>
  <c r="BF561" i="1"/>
  <c r="BF557" i="1"/>
  <c r="BF239" i="1"/>
  <c r="BF243" i="1"/>
  <c r="BF247" i="1"/>
  <c r="BF251" i="1"/>
  <c r="BF255" i="1"/>
  <c r="BF259" i="1"/>
  <c r="BF263" i="1"/>
  <c r="BF267" i="1"/>
  <c r="BF271" i="1"/>
  <c r="BF275" i="1"/>
  <c r="BF279" i="1"/>
  <c r="BF283" i="1"/>
  <c r="BF287" i="1"/>
  <c r="BF291" i="1"/>
  <c r="BF295" i="1"/>
  <c r="BF299" i="1"/>
  <c r="BF303" i="1"/>
  <c r="BF307" i="1"/>
  <c r="BF311" i="1"/>
  <c r="BF315" i="1"/>
  <c r="BF319" i="1"/>
  <c r="BF323" i="1"/>
  <c r="BF327" i="1"/>
  <c r="BF331" i="1"/>
  <c r="BF335" i="1"/>
  <c r="BF339" i="1"/>
  <c r="BF343" i="1"/>
  <c r="BF347" i="1"/>
  <c r="BF351" i="1"/>
  <c r="BF355" i="1"/>
  <c r="BF359" i="1"/>
  <c r="BF363" i="1"/>
  <c r="BF367" i="1"/>
  <c r="BF371" i="1"/>
  <c r="BF375" i="1"/>
  <c r="BF379" i="1"/>
  <c r="BF383" i="1"/>
  <c r="BF387" i="1"/>
  <c r="BF391" i="1"/>
  <c r="BF395" i="1"/>
  <c r="BF399" i="1"/>
  <c r="BF403" i="1"/>
  <c r="BF407" i="1"/>
  <c r="BF411" i="1"/>
  <c r="BF415" i="1"/>
  <c r="BF419" i="1"/>
  <c r="BF423" i="1"/>
  <c r="BF427" i="1"/>
  <c r="BF431" i="1"/>
  <c r="BF435" i="1"/>
  <c r="BF439" i="1"/>
  <c r="BF443" i="1"/>
  <c r="BF447" i="1"/>
  <c r="BF451" i="1"/>
  <c r="BF455" i="1"/>
  <c r="BF459" i="1"/>
  <c r="BF463" i="1"/>
  <c r="BF467" i="1"/>
  <c r="BF471" i="1"/>
  <c r="BF475" i="1"/>
  <c r="BF479" i="1"/>
  <c r="BF483" i="1"/>
  <c r="BF240" i="1"/>
  <c r="BF244" i="1"/>
  <c r="BF248" i="1"/>
  <c r="BF252" i="1"/>
  <c r="BF256" i="1"/>
  <c r="BF260" i="1"/>
  <c r="BF264" i="1"/>
  <c r="BF268" i="1"/>
  <c r="BF272" i="1"/>
  <c r="BF276" i="1"/>
  <c r="BF280" i="1"/>
  <c r="BF284" i="1"/>
  <c r="BF288" i="1"/>
  <c r="BF292" i="1"/>
  <c r="BF296" i="1"/>
  <c r="BF300" i="1"/>
  <c r="BF304" i="1"/>
  <c r="BF308" i="1"/>
  <c r="BF312" i="1"/>
  <c r="BF316" i="1"/>
  <c r="BF320" i="1"/>
  <c r="BF324" i="1"/>
  <c r="BF328" i="1"/>
  <c r="BF332" i="1"/>
  <c r="BF336" i="1"/>
  <c r="BF340" i="1"/>
  <c r="BF344" i="1"/>
  <c r="BF348" i="1"/>
  <c r="BF352" i="1"/>
  <c r="BF356" i="1"/>
  <c r="BF360" i="1"/>
  <c r="BF364" i="1"/>
  <c r="BF368" i="1"/>
  <c r="BF372" i="1"/>
  <c r="BF376" i="1"/>
  <c r="BF380" i="1"/>
  <c r="BF384" i="1"/>
  <c r="BF388" i="1"/>
  <c r="BF392" i="1"/>
  <c r="BF396" i="1"/>
  <c r="BF400" i="1"/>
  <c r="BF404" i="1"/>
  <c r="BF408" i="1"/>
  <c r="BF412" i="1"/>
  <c r="BF416" i="1"/>
  <c r="BF420" i="1"/>
  <c r="BF424" i="1"/>
  <c r="BF428" i="1"/>
  <c r="BF432" i="1"/>
  <c r="BF436" i="1"/>
  <c r="BF440" i="1"/>
  <c r="BF444" i="1"/>
  <c r="BF448" i="1"/>
  <c r="BF452" i="1"/>
  <c r="BF456" i="1"/>
  <c r="BF460" i="1"/>
  <c r="BF464" i="1"/>
  <c r="BF468" i="1"/>
  <c r="BF472" i="1"/>
  <c r="BF476" i="1"/>
  <c r="BF480" i="1"/>
  <c r="BF484" i="1"/>
  <c r="BF487" i="1"/>
  <c r="BF491" i="1"/>
  <c r="BF495" i="1"/>
  <c r="BF499" i="1"/>
  <c r="BF503" i="1"/>
  <c r="BF507" i="1"/>
  <c r="BF241" i="1"/>
  <c r="BF245" i="1"/>
  <c r="BF249" i="1"/>
  <c r="BF253" i="1"/>
  <c r="BF257" i="1"/>
  <c r="BF261" i="1"/>
  <c r="BF265" i="1"/>
  <c r="BF269" i="1"/>
  <c r="BF273" i="1"/>
  <c r="BF277" i="1"/>
  <c r="BF281" i="1"/>
  <c r="BF285" i="1"/>
  <c r="BF289" i="1"/>
  <c r="BF293" i="1"/>
  <c r="BF297" i="1"/>
  <c r="BF301" i="1"/>
  <c r="BF305" i="1"/>
  <c r="BF309" i="1"/>
  <c r="BF313" i="1"/>
  <c r="BF317" i="1"/>
  <c r="BF321" i="1"/>
  <c r="BF325" i="1"/>
  <c r="BF329" i="1"/>
  <c r="BF333" i="1"/>
  <c r="BF337" i="1"/>
  <c r="BF341" i="1"/>
  <c r="BF345" i="1"/>
  <c r="BF349" i="1"/>
  <c r="BF353" i="1"/>
  <c r="BF357" i="1"/>
  <c r="BF361" i="1"/>
  <c r="BF365" i="1"/>
  <c r="BF369" i="1"/>
  <c r="BF373" i="1"/>
  <c r="BF377" i="1"/>
  <c r="BF381" i="1"/>
  <c r="BF385" i="1"/>
  <c r="BF389" i="1"/>
  <c r="BF393" i="1"/>
  <c r="BF397" i="1"/>
  <c r="BF401" i="1"/>
  <c r="BF405" i="1"/>
  <c r="BF409" i="1"/>
  <c r="BF413" i="1"/>
  <c r="BF417" i="1"/>
  <c r="BF421" i="1"/>
  <c r="BF425" i="1"/>
  <c r="BF429" i="1"/>
  <c r="BF433" i="1"/>
  <c r="BF437" i="1"/>
  <c r="BF441" i="1"/>
  <c r="BF445" i="1"/>
  <c r="BF449" i="1"/>
  <c r="BF453" i="1"/>
  <c r="BF457" i="1"/>
  <c r="BF461" i="1"/>
  <c r="BF465" i="1"/>
  <c r="BF469" i="1"/>
  <c r="BF473" i="1"/>
  <c r="BF477" i="1"/>
  <c r="BF481" i="1"/>
  <c r="BF242" i="1"/>
  <c r="BF246" i="1"/>
  <c r="BF250" i="1"/>
  <c r="BF254" i="1"/>
  <c r="BF258" i="1"/>
  <c r="BF262" i="1"/>
  <c r="BF266" i="1"/>
  <c r="BF270" i="1"/>
  <c r="BF274" i="1"/>
  <c r="BF278" i="1"/>
  <c r="BF282" i="1"/>
  <c r="BF286" i="1"/>
  <c r="BF290" i="1"/>
  <c r="BF294" i="1"/>
  <c r="BF298" i="1"/>
  <c r="BF302" i="1"/>
  <c r="BF306" i="1"/>
  <c r="BF310" i="1"/>
  <c r="BF314" i="1"/>
  <c r="BF318" i="1"/>
  <c r="BF322" i="1"/>
  <c r="BF326" i="1"/>
  <c r="BF330" i="1"/>
  <c r="BF334" i="1"/>
  <c r="BF338" i="1"/>
  <c r="BF342" i="1"/>
  <c r="BF346" i="1"/>
  <c r="BF350" i="1"/>
  <c r="BF354" i="1"/>
  <c r="BF358" i="1"/>
  <c r="BF362" i="1"/>
  <c r="BF366" i="1"/>
  <c r="BF370" i="1"/>
  <c r="BF374" i="1"/>
  <c r="BF378" i="1"/>
  <c r="BF382" i="1"/>
  <c r="BF386" i="1"/>
  <c r="BF390" i="1"/>
  <c r="BF394" i="1"/>
  <c r="BF398" i="1"/>
  <c r="BF402" i="1"/>
  <c r="BF406" i="1"/>
  <c r="BF410" i="1"/>
  <c r="BF414" i="1"/>
  <c r="BF418" i="1"/>
  <c r="BF422" i="1"/>
  <c r="BF426" i="1"/>
  <c r="BF430" i="1"/>
  <c r="BF434" i="1"/>
  <c r="BF438" i="1"/>
  <c r="BF442" i="1"/>
  <c r="BF446" i="1"/>
  <c r="BF450" i="1"/>
  <c r="BF454" i="1"/>
  <c r="BF458" i="1"/>
  <c r="BF462" i="1"/>
  <c r="BF466" i="1"/>
  <c r="BF470" i="1"/>
  <c r="BF474" i="1"/>
  <c r="BF478" i="1"/>
  <c r="BF482" i="1"/>
  <c r="BF548" i="1"/>
  <c r="BF544" i="1"/>
  <c r="BF540" i="1"/>
  <c r="BF536" i="1"/>
  <c r="BF532" i="1"/>
  <c r="BF528" i="1"/>
  <c r="BF524" i="1"/>
  <c r="BF520" i="1"/>
  <c r="BF516" i="1"/>
  <c r="BF512" i="1"/>
  <c r="BF508" i="1"/>
  <c r="BF504" i="1"/>
  <c r="BF500" i="1"/>
  <c r="BF496" i="1"/>
  <c r="BF492" i="1"/>
  <c r="BF488" i="1"/>
  <c r="BF549" i="1"/>
  <c r="BF545" i="1"/>
  <c r="BF541" i="1"/>
  <c r="BF537" i="1"/>
  <c r="BF533" i="1"/>
  <c r="BF529" i="1"/>
  <c r="BF525" i="1"/>
  <c r="BF521" i="1"/>
  <c r="BF517" i="1"/>
  <c r="BF513" i="1"/>
  <c r="BF509" i="1"/>
  <c r="BF501" i="1"/>
  <c r="BF493" i="1"/>
  <c r="BF485" i="1"/>
  <c r="BF550" i="1"/>
  <c r="BF546" i="1"/>
  <c r="BF542" i="1"/>
  <c r="BF538" i="1"/>
  <c r="BF534" i="1"/>
  <c r="BF530" i="1"/>
  <c r="BF526" i="1"/>
  <c r="BF522" i="1"/>
  <c r="BF518" i="1"/>
  <c r="BF514" i="1"/>
  <c r="BF510" i="1"/>
  <c r="BF506" i="1"/>
  <c r="BF502" i="1"/>
  <c r="BF498" i="1"/>
  <c r="BF494" i="1"/>
  <c r="BF490" i="1"/>
  <c r="BF486" i="1"/>
  <c r="BF547" i="1"/>
  <c r="BF543" i="1"/>
  <c r="BF539" i="1"/>
  <c r="BF535" i="1"/>
  <c r="BF531" i="1"/>
  <c r="BF527" i="1"/>
  <c r="BF523" i="1"/>
  <c r="BF519" i="1"/>
  <c r="BF515" i="1"/>
  <c r="BF511" i="1"/>
  <c r="BF505" i="1"/>
  <c r="BF497" i="1"/>
  <c r="BF489" i="1"/>
  <c r="CR17" i="1"/>
  <c r="V28" i="15" l="1"/>
  <c r="V31" i="15"/>
  <c r="BJ20" i="1"/>
  <c r="N17" i="2"/>
  <c r="E15" i="15" s="1"/>
  <c r="BJ63" i="1"/>
  <c r="BE37" i="15"/>
  <c r="BE22" i="15"/>
  <c r="BE35" i="15"/>
  <c r="BE36" i="15"/>
  <c r="BE24" i="15"/>
  <c r="BG10" i="15"/>
  <c r="DG1715" i="1"/>
  <c r="DG1508" i="1"/>
  <c r="O11" i="3"/>
  <c r="N19" i="2"/>
  <c r="E17" i="15" s="1"/>
  <c r="O12" i="3"/>
  <c r="N20" i="2"/>
  <c r="E18" i="15" s="1"/>
  <c r="N12" i="3"/>
  <c r="BJ32" i="1"/>
  <c r="O27" i="3"/>
  <c r="BJ40" i="1"/>
  <c r="DG1719" i="1"/>
  <c r="O31" i="3"/>
  <c r="BJ44" i="1"/>
  <c r="BE24" i="1"/>
  <c r="AT41" i="2"/>
  <c r="BJ46" i="1"/>
  <c r="AT43" i="2"/>
  <c r="BJ48" i="1"/>
  <c r="AT45" i="2"/>
  <c r="K37" i="3"/>
  <c r="BJ50" i="1"/>
  <c r="AT47" i="2"/>
  <c r="BJ52" i="1"/>
  <c r="DG1720" i="1"/>
  <c r="BJ54" i="1"/>
  <c r="BE27" i="1"/>
  <c r="O43" i="3"/>
  <c r="BJ56" i="1"/>
  <c r="BE29" i="1"/>
  <c r="AT53" i="2"/>
  <c r="DG1721" i="1"/>
  <c r="O45" i="3"/>
  <c r="BJ58" i="1"/>
  <c r="O47" i="3"/>
  <c r="BJ60" i="1"/>
  <c r="N28" i="3"/>
  <c r="K49" i="3"/>
  <c r="BJ62" i="1"/>
  <c r="BE35" i="1"/>
  <c r="N30" i="3"/>
  <c r="M24" i="3"/>
  <c r="BJ64" i="1"/>
  <c r="N32" i="3"/>
  <c r="K53" i="3"/>
  <c r="BJ66" i="1"/>
  <c r="N34" i="3"/>
  <c r="K55" i="3"/>
  <c r="BJ68" i="1"/>
  <c r="N36" i="3"/>
  <c r="K57" i="3"/>
  <c r="BJ70" i="1"/>
  <c r="N38" i="3"/>
  <c r="M32" i="3"/>
  <c r="K59" i="3"/>
  <c r="BJ72" i="1"/>
  <c r="DG1722" i="1"/>
  <c r="BJ1" i="1"/>
  <c r="BG39" i="1" s="1"/>
  <c r="H61" i="3"/>
  <c r="AT71" i="2"/>
  <c r="DG1724" i="1"/>
  <c r="K63" i="3"/>
  <c r="N71" i="2"/>
  <c r="E69" i="15" s="1"/>
  <c r="BJ3" i="1"/>
  <c r="BE38" i="1"/>
  <c r="H63" i="3"/>
  <c r="DG1726" i="1"/>
  <c r="K65" i="3"/>
  <c r="BJ5" i="1"/>
  <c r="H65" i="3"/>
  <c r="AT75" i="2"/>
  <c r="DG1728" i="1"/>
  <c r="K67" i="3"/>
  <c r="N75" i="2"/>
  <c r="E73" i="15" s="1"/>
  <c r="BJ7" i="1"/>
  <c r="H67" i="3"/>
  <c r="DG1730" i="1"/>
  <c r="K69" i="3"/>
  <c r="BJ9" i="1"/>
  <c r="BE44" i="1"/>
  <c r="H69" i="3"/>
  <c r="N40" i="3"/>
  <c r="BJ84" i="1"/>
  <c r="AT82" i="2"/>
  <c r="BJ87" i="1"/>
  <c r="BE48" i="1"/>
  <c r="M35" i="3"/>
  <c r="BJ89" i="1"/>
  <c r="K79" i="3"/>
  <c r="BJ95" i="1"/>
  <c r="K87" i="3"/>
  <c r="BJ103" i="1"/>
  <c r="M53" i="3"/>
  <c r="K91" i="3"/>
  <c r="BJ107" i="1"/>
  <c r="M57" i="3"/>
  <c r="BJ111" i="1"/>
  <c r="R12" i="2"/>
  <c r="N66" i="3"/>
  <c r="R14" i="2"/>
  <c r="AJ12" i="15" s="1"/>
  <c r="DG1579" i="1"/>
  <c r="M61" i="3"/>
  <c r="N70" i="3"/>
  <c r="R18" i="2"/>
  <c r="M65" i="3"/>
  <c r="BJ119" i="1"/>
  <c r="N74" i="3"/>
  <c r="M67" i="3"/>
  <c r="R22" i="2"/>
  <c r="M69" i="3"/>
  <c r="DG1587" i="1"/>
  <c r="BJ123" i="1"/>
  <c r="N78" i="3"/>
  <c r="M71" i="3"/>
  <c r="R26" i="2"/>
  <c r="AJ24" i="15" s="1"/>
  <c r="M73" i="3"/>
  <c r="BJ127" i="1"/>
  <c r="N82" i="3"/>
  <c r="M75" i="3"/>
  <c r="R30" i="2"/>
  <c r="DG1595" i="1"/>
  <c r="M77" i="3"/>
  <c r="BJ131" i="1"/>
  <c r="N86" i="3"/>
  <c r="M79" i="3"/>
  <c r="R34" i="2"/>
  <c r="AJ32" i="15" s="1"/>
  <c r="M81" i="3"/>
  <c r="BJ135" i="1"/>
  <c r="N90" i="3"/>
  <c r="M83" i="3"/>
  <c r="R38" i="2"/>
  <c r="M85" i="3"/>
  <c r="BJ139" i="1"/>
  <c r="N94" i="3"/>
  <c r="M87" i="3"/>
  <c r="R42" i="2"/>
  <c r="M89" i="3"/>
  <c r="BJ143" i="1"/>
  <c r="N98" i="3"/>
  <c r="M91" i="3"/>
  <c r="R46" i="2"/>
  <c r="DG1611" i="1"/>
  <c r="M93" i="3"/>
  <c r="BJ147" i="1"/>
  <c r="N102" i="3"/>
  <c r="M95" i="3"/>
  <c r="R50" i="2"/>
  <c r="AJ48" i="15" s="1"/>
  <c r="M97" i="3"/>
  <c r="BJ151" i="1"/>
  <c r="N106" i="3"/>
  <c r="M99" i="3"/>
  <c r="R54" i="2"/>
  <c r="M101" i="3"/>
  <c r="DG1619" i="1"/>
  <c r="BJ155" i="1"/>
  <c r="N110" i="3"/>
  <c r="M103" i="3"/>
  <c r="R58" i="2"/>
  <c r="DG1623" i="1"/>
  <c r="M105" i="3"/>
  <c r="BJ159" i="1"/>
  <c r="N114" i="3"/>
  <c r="M107" i="3"/>
  <c r="R62" i="2"/>
  <c r="AJ60" i="15" s="1"/>
  <c r="AZ39" i="15" s="1"/>
  <c r="M109" i="3"/>
  <c r="BJ163" i="1"/>
  <c r="N118" i="3"/>
  <c r="DG1629" i="1"/>
  <c r="M111" i="3"/>
  <c r="R66" i="2"/>
  <c r="AJ64" i="15" s="1"/>
  <c r="N120" i="3"/>
  <c r="M113" i="3"/>
  <c r="DG1631" i="1"/>
  <c r="BJ167" i="1"/>
  <c r="N122" i="3"/>
  <c r="DG1633" i="1"/>
  <c r="M115" i="3"/>
  <c r="R70" i="2"/>
  <c r="N124" i="3"/>
  <c r="M117" i="3"/>
  <c r="BJ171" i="1"/>
  <c r="N126" i="3"/>
  <c r="DG1637" i="1"/>
  <c r="M119" i="3"/>
  <c r="R74" i="2"/>
  <c r="N128" i="3"/>
  <c r="M121" i="3"/>
  <c r="DG1639" i="1"/>
  <c r="BJ175" i="1"/>
  <c r="N130" i="3"/>
  <c r="DG1641" i="1"/>
  <c r="M123" i="3"/>
  <c r="R78" i="2"/>
  <c r="BJ179" i="1"/>
  <c r="BE49" i="1"/>
  <c r="N132" i="3"/>
  <c r="DG1652" i="1"/>
  <c r="BJ188" i="1"/>
  <c r="R89" i="2"/>
  <c r="N134" i="3"/>
  <c r="BJ190" i="1"/>
  <c r="DG1654" i="1"/>
  <c r="M127" i="3"/>
  <c r="N136" i="3"/>
  <c r="O176" i="3"/>
  <c r="BJ192" i="1"/>
  <c r="R93" i="2"/>
  <c r="N138" i="3"/>
  <c r="DG1658" i="1"/>
  <c r="BJ194" i="1"/>
  <c r="M131" i="3"/>
  <c r="N140" i="3"/>
  <c r="BJ196" i="1"/>
  <c r="O180" i="3"/>
  <c r="R97" i="2"/>
  <c r="N142" i="3"/>
  <c r="O182" i="3"/>
  <c r="BJ198" i="1"/>
  <c r="M135" i="3"/>
  <c r="N144" i="3"/>
  <c r="BJ200" i="1"/>
  <c r="R101" i="2"/>
  <c r="N146" i="3"/>
  <c r="O186" i="3"/>
  <c r="BJ202" i="1"/>
  <c r="M139" i="3"/>
  <c r="N148" i="3"/>
  <c r="BJ204" i="1"/>
  <c r="O188" i="3"/>
  <c r="R105" i="2"/>
  <c r="AJ103" i="15" s="1"/>
  <c r="N150" i="3"/>
  <c r="O190" i="3"/>
  <c r="BJ206" i="1"/>
  <c r="L4" i="3"/>
  <c r="N152" i="3"/>
  <c r="DG1672" i="1"/>
  <c r="BJ208" i="1"/>
  <c r="R109" i="2"/>
  <c r="BE20" i="1"/>
  <c r="AT21" i="2"/>
  <c r="DG1716" i="1"/>
  <c r="K13" i="3"/>
  <c r="N21" i="2"/>
  <c r="E19" i="15" s="1"/>
  <c r="AT13" i="2"/>
  <c r="DG1712" i="1"/>
  <c r="K5" i="3"/>
  <c r="N13" i="2"/>
  <c r="E11" i="15" s="1"/>
  <c r="BE17" i="1"/>
  <c r="R20" i="2"/>
  <c r="AJ18" i="15" s="1"/>
  <c r="R28" i="2"/>
  <c r="R36" i="2"/>
  <c r="AJ34" i="15" s="1"/>
  <c r="R44" i="2"/>
  <c r="R52" i="2"/>
  <c r="AJ50" i="15" s="1"/>
  <c r="R60" i="2"/>
  <c r="R68" i="2"/>
  <c r="AJ66" i="15" s="1"/>
  <c r="R76" i="2"/>
  <c r="R91" i="2"/>
  <c r="R99" i="2"/>
  <c r="AJ97" i="15" s="1"/>
  <c r="R107" i="2"/>
  <c r="BE40" i="1"/>
  <c r="BE33" i="1"/>
  <c r="BE42" i="1"/>
  <c r="DG1713" i="1"/>
  <c r="K7" i="3"/>
  <c r="N15" i="2"/>
  <c r="E13" i="15" s="1"/>
  <c r="BE18" i="1"/>
  <c r="BJ82" i="1"/>
  <c r="BJ78" i="1"/>
  <c r="BJ74" i="1"/>
  <c r="BJ27" i="1"/>
  <c r="N104" i="2"/>
  <c r="E102" i="15" s="1"/>
  <c r="N100" i="2"/>
  <c r="E98" i="15" s="1"/>
  <c r="N96" i="2"/>
  <c r="E94" i="15" s="1"/>
  <c r="N92" i="2"/>
  <c r="E90" i="15" s="1"/>
  <c r="N84" i="2"/>
  <c r="E82" i="15" s="1"/>
  <c r="N79" i="2"/>
  <c r="E77" i="15" s="1"/>
  <c r="N65" i="2"/>
  <c r="E63" i="15" s="1"/>
  <c r="N61" i="2"/>
  <c r="E59" i="15" s="1"/>
  <c r="N57" i="2"/>
  <c r="E55" i="15" s="1"/>
  <c r="N53" i="2"/>
  <c r="E51" i="15" s="1"/>
  <c r="N49" i="2"/>
  <c r="E47" i="15" s="1"/>
  <c r="N45" i="2"/>
  <c r="E43" i="15" s="1"/>
  <c r="N41" i="2"/>
  <c r="E39" i="15" s="1"/>
  <c r="N37" i="2"/>
  <c r="E35" i="15" s="1"/>
  <c r="N33" i="2"/>
  <c r="E31" i="15" s="1"/>
  <c r="N27" i="2"/>
  <c r="E25" i="15" s="1"/>
  <c r="N73" i="2"/>
  <c r="E71" i="15" s="1"/>
  <c r="K51" i="3"/>
  <c r="O63" i="3"/>
  <c r="N9" i="3"/>
  <c r="L6" i="3"/>
  <c r="M137" i="3"/>
  <c r="M129" i="3"/>
  <c r="BJ177" i="1"/>
  <c r="BJ169" i="1"/>
  <c r="BJ161" i="1"/>
  <c r="BJ153" i="1"/>
  <c r="BJ145" i="1"/>
  <c r="BJ137" i="1"/>
  <c r="BJ129" i="1"/>
  <c r="BJ121" i="1"/>
  <c r="CU12" i="1"/>
  <c r="M30" i="3"/>
  <c r="O41" i="3"/>
  <c r="K83" i="3"/>
  <c r="DG1534" i="1"/>
  <c r="DG1572" i="1"/>
  <c r="DG1635" i="1"/>
  <c r="DG1603" i="1"/>
  <c r="N154" i="3"/>
  <c r="DG1538" i="1"/>
  <c r="BJ210" i="1"/>
  <c r="N158" i="3"/>
  <c r="DG1678" i="1"/>
  <c r="N162" i="3"/>
  <c r="DG1682" i="1"/>
  <c r="N166" i="3"/>
  <c r="DG1686" i="1"/>
  <c r="N170" i="3"/>
  <c r="DG1690" i="1"/>
  <c r="N174" i="3"/>
  <c r="DG1694" i="1"/>
  <c r="N178" i="3"/>
  <c r="DG1698" i="1"/>
  <c r="N182" i="3"/>
  <c r="DG1702" i="1"/>
  <c r="N186" i="3"/>
  <c r="DG1706" i="1"/>
  <c r="N189" i="3"/>
  <c r="O230" i="3"/>
  <c r="AT179" i="2"/>
  <c r="DG1735" i="1"/>
  <c r="AT181" i="2"/>
  <c r="DG1737" i="1"/>
  <c r="R113" i="2"/>
  <c r="R117" i="2"/>
  <c r="R121" i="2"/>
  <c r="R125" i="2"/>
  <c r="R129" i="2"/>
  <c r="R133" i="2"/>
  <c r="R137" i="2"/>
  <c r="R141" i="2"/>
  <c r="AJ139" i="15" s="1"/>
  <c r="R145" i="2"/>
  <c r="F15" i="3"/>
  <c r="BJ228" i="1"/>
  <c r="BJ230" i="1"/>
  <c r="BJ246" i="1"/>
  <c r="BJ242" i="1"/>
  <c r="BJ238" i="1"/>
  <c r="BJ234" i="1"/>
  <c r="L24" i="3"/>
  <c r="L22" i="3"/>
  <c r="L20" i="3"/>
  <c r="L18" i="3"/>
  <c r="L16" i="3"/>
  <c r="L14" i="3"/>
  <c r="L12" i="3"/>
  <c r="L10" i="3"/>
  <c r="L8" i="3"/>
  <c r="DG1710" i="1"/>
  <c r="DG1704" i="1"/>
  <c r="DG1696" i="1"/>
  <c r="DG1688" i="1"/>
  <c r="DG1680" i="1"/>
  <c r="O194" i="3"/>
  <c r="AT70" i="2"/>
  <c r="DG1723" i="1"/>
  <c r="AT72" i="2"/>
  <c r="DG1725" i="1"/>
  <c r="AT74" i="2"/>
  <c r="DG1727" i="1"/>
  <c r="AT78" i="2"/>
  <c r="DG1731" i="1"/>
  <c r="BE21" i="15"/>
  <c r="Y26" i="14"/>
  <c r="Y43" i="14" s="1"/>
  <c r="Y27" i="14"/>
  <c r="AT131" i="2"/>
  <c r="N89" i="3"/>
  <c r="AT200" i="2"/>
  <c r="N149" i="3"/>
  <c r="AT202" i="2"/>
  <c r="N151" i="3"/>
  <c r="AT204" i="2"/>
  <c r="N153" i="3"/>
  <c r="AT206" i="2"/>
  <c r="N155" i="3"/>
  <c r="AT208" i="2"/>
  <c r="N157" i="3"/>
  <c r="AT214" i="2"/>
  <c r="N163" i="3"/>
  <c r="AT216" i="2"/>
  <c r="N165" i="3"/>
  <c r="AT220" i="2"/>
  <c r="N169" i="3"/>
  <c r="AT222" i="2"/>
  <c r="N171" i="3"/>
  <c r="AT224" i="2"/>
  <c r="N173" i="3"/>
  <c r="AT226" i="2"/>
  <c r="N175" i="3"/>
  <c r="AT230" i="2"/>
  <c r="N179" i="3"/>
  <c r="AT232" i="2"/>
  <c r="N181" i="3"/>
  <c r="AT234" i="2"/>
  <c r="N183" i="3"/>
  <c r="AT236" i="2"/>
  <c r="N185" i="3"/>
  <c r="AT240" i="2"/>
  <c r="N188" i="3"/>
  <c r="AT242" i="2"/>
  <c r="N190" i="3"/>
  <c r="AT89" i="2"/>
  <c r="N47" i="3"/>
  <c r="AT87" i="2"/>
  <c r="N45" i="3"/>
  <c r="AT84" i="2"/>
  <c r="N42" i="3"/>
  <c r="AT90" i="2"/>
  <c r="N48" i="3"/>
  <c r="AT92" i="2"/>
  <c r="N50" i="3"/>
  <c r="AT94" i="2"/>
  <c r="N52" i="3"/>
  <c r="AT96" i="2"/>
  <c r="N54" i="3"/>
  <c r="AT98" i="2"/>
  <c r="N56" i="3"/>
  <c r="AT100" i="2"/>
  <c r="N58" i="3"/>
  <c r="AT102" i="2"/>
  <c r="N60" i="3"/>
  <c r="AT104" i="2"/>
  <c r="N62" i="3"/>
  <c r="AT106" i="2"/>
  <c r="N64" i="3"/>
  <c r="AT110" i="2"/>
  <c r="N68" i="3"/>
  <c r="AT114" i="2"/>
  <c r="N72" i="3"/>
  <c r="AT118" i="2"/>
  <c r="N76" i="3"/>
  <c r="AT122" i="2"/>
  <c r="N80" i="3"/>
  <c r="AT126" i="2"/>
  <c r="N84" i="3"/>
  <c r="AT130" i="2"/>
  <c r="N88" i="3"/>
  <c r="AT134" i="2"/>
  <c r="N92" i="3"/>
  <c r="AT138" i="2"/>
  <c r="N96" i="3"/>
  <c r="AT142" i="2"/>
  <c r="N100" i="3"/>
  <c r="AT146" i="2"/>
  <c r="N104" i="3"/>
  <c r="AT150" i="2"/>
  <c r="N108" i="3"/>
  <c r="AT154" i="2"/>
  <c r="N112" i="3"/>
  <c r="AT158" i="2"/>
  <c r="N116" i="3"/>
  <c r="AT19" i="2"/>
  <c r="AT15" i="2"/>
  <c r="AT12" i="2"/>
  <c r="AT14" i="2"/>
  <c r="AT178" i="2"/>
  <c r="AT20" i="2"/>
  <c r="AT22" i="2"/>
  <c r="AT182" i="2"/>
  <c r="AT27" i="2"/>
  <c r="AT29" i="2"/>
  <c r="AT31" i="2"/>
  <c r="AT33" i="2"/>
  <c r="AT35" i="2"/>
  <c r="AT37" i="2"/>
  <c r="AT39" i="2"/>
  <c r="DG1549" i="1"/>
  <c r="AT49" i="2"/>
  <c r="AT51" i="2"/>
  <c r="AT55" i="2"/>
  <c r="AT57" i="2"/>
  <c r="AT59" i="2"/>
  <c r="AT61" i="2"/>
  <c r="AT63" i="2"/>
  <c r="AT65" i="2"/>
  <c r="AT67" i="2"/>
  <c r="AT69" i="2"/>
  <c r="AT73" i="2"/>
  <c r="DG1521" i="1"/>
  <c r="AT77" i="2"/>
  <c r="DG1525" i="1"/>
  <c r="AT79" i="2"/>
  <c r="AT108" i="2"/>
  <c r="DG1577" i="1"/>
  <c r="AT112" i="2"/>
  <c r="DG1581" i="1"/>
  <c r="AT116" i="2"/>
  <c r="DG1585" i="1"/>
  <c r="AT120" i="2"/>
  <c r="DG1589" i="1"/>
  <c r="AT124" i="2"/>
  <c r="DG1593" i="1"/>
  <c r="AT128" i="2"/>
  <c r="DG1597" i="1"/>
  <c r="AT132" i="2"/>
  <c r="DG1601" i="1"/>
  <c r="AT136" i="2"/>
  <c r="DG1605" i="1"/>
  <c r="AT140" i="2"/>
  <c r="DG1609" i="1"/>
  <c r="AT144" i="2"/>
  <c r="DG1613" i="1"/>
  <c r="AT148" i="2"/>
  <c r="DG1617" i="1"/>
  <c r="AT152" i="2"/>
  <c r="DG1621" i="1"/>
  <c r="AT156" i="2"/>
  <c r="DG1625" i="1"/>
  <c r="AT160" i="2"/>
  <c r="O149" i="3"/>
  <c r="AT162" i="2"/>
  <c r="O151" i="3"/>
  <c r="AT164" i="2"/>
  <c r="O153" i="3"/>
  <c r="AT166" i="2"/>
  <c r="O155" i="3"/>
  <c r="AT168" i="2"/>
  <c r="O157" i="3"/>
  <c r="AT170" i="2"/>
  <c r="O159" i="3"/>
  <c r="AT172" i="2"/>
  <c r="O161" i="3"/>
  <c r="AT174" i="2"/>
  <c r="O163" i="3"/>
  <c r="AT183" i="2"/>
  <c r="O172" i="3"/>
  <c r="AT185" i="2"/>
  <c r="O174" i="3"/>
  <c r="DG1570" i="1"/>
  <c r="AT187" i="2"/>
  <c r="DG1656" i="1"/>
  <c r="AT189" i="2"/>
  <c r="O178" i="3"/>
  <c r="DG1574" i="1"/>
  <c r="AT191" i="2"/>
  <c r="DG1660" i="1"/>
  <c r="AT193" i="2"/>
  <c r="DG1662" i="1"/>
  <c r="AT195" i="2"/>
  <c r="DG1664" i="1"/>
  <c r="AT197" i="2"/>
  <c r="DG1666" i="1"/>
  <c r="AT199" i="2"/>
  <c r="DG1668" i="1"/>
  <c r="AT201" i="2"/>
  <c r="DG1670" i="1"/>
  <c r="AT203" i="2"/>
  <c r="O192" i="3"/>
  <c r="DG1536" i="1"/>
  <c r="AT205" i="2"/>
  <c r="DG1674" i="1"/>
  <c r="AT207" i="2"/>
  <c r="O196" i="3"/>
  <c r="AT209" i="2"/>
  <c r="O198" i="3"/>
  <c r="AT211" i="2"/>
  <c r="O200" i="3"/>
  <c r="AT213" i="2"/>
  <c r="O202" i="3"/>
  <c r="AT215" i="2"/>
  <c r="O204" i="3"/>
  <c r="AT217" i="2"/>
  <c r="O206" i="3"/>
  <c r="AT219" i="2"/>
  <c r="O208" i="3"/>
  <c r="AT221" i="2"/>
  <c r="O210" i="3"/>
  <c r="AT223" i="2"/>
  <c r="O212" i="3"/>
  <c r="AT225" i="2"/>
  <c r="O214" i="3"/>
  <c r="AT227" i="2"/>
  <c r="O216" i="3"/>
  <c r="AT229" i="2"/>
  <c r="O218" i="3"/>
  <c r="AT231" i="2"/>
  <c r="O220" i="3"/>
  <c r="AT233" i="2"/>
  <c r="O222" i="3"/>
  <c r="AT235" i="2"/>
  <c r="O224" i="3"/>
  <c r="AT237" i="2"/>
  <c r="O226" i="3"/>
  <c r="AT239" i="2"/>
  <c r="O228" i="3"/>
  <c r="AT241" i="2"/>
  <c r="DG1509" i="1"/>
  <c r="AT25" i="2"/>
  <c r="AT17" i="2"/>
  <c r="AT23" i="2"/>
  <c r="M8" i="3"/>
  <c r="N5" i="3"/>
  <c r="O4" i="3"/>
  <c r="M63" i="3"/>
  <c r="BJ117" i="1"/>
  <c r="M59" i="3"/>
  <c r="BJ113" i="1"/>
  <c r="M55" i="3"/>
  <c r="M51" i="3"/>
  <c r="M49" i="3"/>
  <c r="M47" i="3"/>
  <c r="M45" i="3"/>
  <c r="M43" i="3"/>
  <c r="M41" i="3"/>
  <c r="K71" i="3"/>
  <c r="O71" i="3"/>
  <c r="O69" i="3"/>
  <c r="O67" i="3"/>
  <c r="O65" i="3"/>
  <c r="O61" i="3"/>
  <c r="O59" i="3"/>
  <c r="O57" i="3"/>
  <c r="M28" i="3"/>
  <c r="O55" i="3"/>
  <c r="M26" i="3"/>
  <c r="O53" i="3"/>
  <c r="O51" i="3"/>
  <c r="K47" i="3"/>
  <c r="K45" i="3"/>
  <c r="K43" i="3"/>
  <c r="K41" i="3"/>
  <c r="K39" i="3"/>
  <c r="O35" i="3"/>
  <c r="O29" i="3"/>
  <c r="O25" i="3"/>
  <c r="O21" i="3"/>
  <c r="K93" i="3"/>
  <c r="K89" i="3"/>
  <c r="K85" i="3"/>
  <c r="K81" i="3"/>
  <c r="K73" i="3"/>
  <c r="DG1615" i="1"/>
  <c r="DG1607" i="1"/>
  <c r="DG1599" i="1"/>
  <c r="DG1591" i="1"/>
  <c r="DG1583" i="1"/>
  <c r="DG1575" i="1"/>
  <c r="DG1553" i="1"/>
  <c r="M39" i="3"/>
  <c r="AT88" i="2"/>
  <c r="O75" i="3"/>
  <c r="AT86" i="2"/>
  <c r="BJ91" i="1"/>
  <c r="AT177" i="2"/>
  <c r="AT176" i="2"/>
  <c r="AT16" i="2"/>
  <c r="AT18" i="2"/>
  <c r="AT180" i="2"/>
  <c r="AT24" i="2"/>
  <c r="AT26" i="2"/>
  <c r="AT28" i="2"/>
  <c r="AT30" i="2"/>
  <c r="AT32" i="2"/>
  <c r="AT34" i="2"/>
  <c r="AT36" i="2"/>
  <c r="AT38" i="2"/>
  <c r="AT40" i="2"/>
  <c r="AT42" i="2"/>
  <c r="AT44" i="2"/>
  <c r="AT46" i="2"/>
  <c r="AT48" i="2"/>
  <c r="AT50" i="2"/>
  <c r="AT52" i="2"/>
  <c r="AT54" i="2"/>
  <c r="AT56" i="2"/>
  <c r="AT58" i="2"/>
  <c r="AT60" i="2"/>
  <c r="AT62" i="2"/>
  <c r="AT64" i="2"/>
  <c r="AT66" i="2"/>
  <c r="AT68" i="2"/>
  <c r="K68" i="3"/>
  <c r="AT76" i="2"/>
  <c r="AT80" i="2"/>
  <c r="N83" i="2"/>
  <c r="E81" i="15" s="1"/>
  <c r="AT83" i="2"/>
  <c r="AT85" i="2"/>
  <c r="AT91" i="2"/>
  <c r="AT93" i="2"/>
  <c r="AT95" i="2"/>
  <c r="AT97" i="2"/>
  <c r="AT99" i="2"/>
  <c r="AT101" i="2"/>
  <c r="AT103" i="2"/>
  <c r="AT105" i="2"/>
  <c r="AT107" i="2"/>
  <c r="AT109" i="2"/>
  <c r="AT111" i="2"/>
  <c r="AT113" i="2"/>
  <c r="AT115" i="2"/>
  <c r="AT117" i="2"/>
  <c r="AT119" i="2"/>
  <c r="AT121" i="2"/>
  <c r="AT123" i="2"/>
  <c r="AT125" i="2"/>
  <c r="AT127" i="2"/>
  <c r="AT129" i="2"/>
  <c r="AT133" i="2"/>
  <c r="AT135" i="2"/>
  <c r="AT137" i="2"/>
  <c r="AT139" i="2"/>
  <c r="AT141" i="2"/>
  <c r="AT143" i="2"/>
  <c r="AT145" i="2"/>
  <c r="AT147" i="2"/>
  <c r="AT149" i="2"/>
  <c r="AT151" i="2"/>
  <c r="AT153" i="2"/>
  <c r="AT155" i="2"/>
  <c r="AT157" i="2"/>
  <c r="AT159" i="2"/>
  <c r="AT161" i="2"/>
  <c r="AT163" i="2"/>
  <c r="AT165" i="2"/>
  <c r="AT167" i="2"/>
  <c r="AT169" i="2"/>
  <c r="AT171" i="2"/>
  <c r="AT173" i="2"/>
  <c r="AT175" i="2"/>
  <c r="AT184" i="2"/>
  <c r="AT186" i="2"/>
  <c r="AT188" i="2"/>
  <c r="AT190" i="2"/>
  <c r="AT192" i="2"/>
  <c r="AT194" i="2"/>
  <c r="AT196" i="2"/>
  <c r="AT198" i="2"/>
  <c r="AT210" i="2"/>
  <c r="O201" i="3"/>
  <c r="AT212" i="2"/>
  <c r="AT218" i="2"/>
  <c r="O217" i="3"/>
  <c r="AT228" i="2"/>
  <c r="BE30" i="15"/>
  <c r="BE28" i="15"/>
  <c r="BE26" i="15"/>
  <c r="BE12" i="15"/>
  <c r="BE32" i="15"/>
  <c r="BE31" i="15"/>
  <c r="BE16" i="15"/>
  <c r="BG17" i="15" s="1"/>
  <c r="BE19" i="15"/>
  <c r="BE29" i="15"/>
  <c r="BE27" i="15"/>
  <c r="BE25" i="15"/>
  <c r="BE23" i="15"/>
  <c r="BE11" i="15"/>
  <c r="BG11" i="15" s="1"/>
  <c r="BE20" i="15"/>
  <c r="BE15" i="15"/>
  <c r="BG16" i="15" s="1"/>
  <c r="BE14" i="15"/>
  <c r="BE18" i="15"/>
  <c r="BG31" i="15"/>
  <c r="V11" i="15"/>
  <c r="AL148" i="15"/>
  <c r="BE40" i="15" s="1"/>
  <c r="V26" i="15"/>
  <c r="V23" i="15"/>
  <c r="V30" i="15"/>
  <c r="V27" i="15"/>
  <c r="BG33" i="15"/>
  <c r="BJ10" i="15"/>
  <c r="BJ184" i="1"/>
  <c r="BE53" i="1"/>
  <c r="R85" i="2"/>
  <c r="DG1530" i="1"/>
  <c r="DG1567" i="1"/>
  <c r="BG231" i="1"/>
  <c r="BG223" i="1"/>
  <c r="BG215" i="1"/>
  <c r="BG207" i="1"/>
  <c r="BG199" i="1"/>
  <c r="BG169" i="1"/>
  <c r="DG1542" i="1"/>
  <c r="DG1543" i="1"/>
  <c r="N16" i="2"/>
  <c r="E14" i="15" s="1"/>
  <c r="N14" i="2"/>
  <c r="E12" i="15" s="1"/>
  <c r="M48" i="3"/>
  <c r="M36" i="3"/>
  <c r="M29" i="3"/>
  <c r="K46" i="3"/>
  <c r="M21" i="3"/>
  <c r="K16" i="3"/>
  <c r="M10" i="3"/>
  <c r="K14" i="3"/>
  <c r="K12" i="3"/>
  <c r="N8" i="3"/>
  <c r="K8" i="3"/>
  <c r="M6" i="3"/>
  <c r="K6" i="3"/>
  <c r="N4" i="3"/>
  <c r="M4" i="3"/>
  <c r="BJ17" i="1"/>
  <c r="K88" i="3"/>
  <c r="O187" i="3"/>
  <c r="O152" i="3"/>
  <c r="O104" i="3"/>
  <c r="K33" i="3"/>
  <c r="K35" i="3"/>
  <c r="N24" i="3"/>
  <c r="DG1547" i="1"/>
  <c r="AY4" i="12"/>
  <c r="AY8" i="12"/>
  <c r="O73" i="3"/>
  <c r="O79" i="3"/>
  <c r="O81" i="3"/>
  <c r="O83" i="3"/>
  <c r="O85" i="3"/>
  <c r="O87" i="3"/>
  <c r="O89" i="3"/>
  <c r="O91" i="3"/>
  <c r="O93" i="3"/>
  <c r="O95" i="3"/>
  <c r="O97" i="3"/>
  <c r="O99" i="3"/>
  <c r="O101" i="3"/>
  <c r="O103" i="3"/>
  <c r="O105" i="3"/>
  <c r="O107" i="3"/>
  <c r="O109" i="3"/>
  <c r="O111" i="3"/>
  <c r="O113" i="3"/>
  <c r="O115" i="3"/>
  <c r="O117" i="3"/>
  <c r="O119" i="3"/>
  <c r="O121" i="3"/>
  <c r="O123" i="3"/>
  <c r="O125" i="3"/>
  <c r="O127" i="3"/>
  <c r="O129" i="3"/>
  <c r="O131" i="3"/>
  <c r="O133" i="3"/>
  <c r="O135" i="3"/>
  <c r="O137" i="3"/>
  <c r="O139" i="3"/>
  <c r="O141" i="3"/>
  <c r="O143" i="3"/>
  <c r="O145" i="3"/>
  <c r="O147" i="3"/>
  <c r="BJ93" i="1"/>
  <c r="K78" i="3"/>
  <c r="K76" i="3"/>
  <c r="AY3" i="12"/>
  <c r="AY5" i="12"/>
  <c r="AY7" i="12"/>
  <c r="AY9" i="12"/>
  <c r="AY11" i="12"/>
  <c r="O120" i="3"/>
  <c r="O191" i="3"/>
  <c r="BJ209" i="1"/>
  <c r="O197" i="3"/>
  <c r="BJ217" i="1"/>
  <c r="O205" i="3"/>
  <c r="BJ225" i="1"/>
  <c r="DG1693" i="1"/>
  <c r="R134" i="2"/>
  <c r="O221" i="3"/>
  <c r="R142" i="2"/>
  <c r="AJ140" i="15" s="1"/>
  <c r="BE57" i="1"/>
  <c r="O229" i="3"/>
  <c r="R148" i="2"/>
  <c r="K77" i="3"/>
  <c r="K75" i="3"/>
  <c r="DG1649" i="1"/>
  <c r="BE54" i="1"/>
  <c r="R86" i="2"/>
  <c r="DG1539" i="1"/>
  <c r="N87" i="2"/>
  <c r="E85" i="15" s="1"/>
  <c r="N41" i="14"/>
  <c r="Y41" i="14"/>
  <c r="CE7" i="12"/>
  <c r="BG102" i="1"/>
  <c r="BG98" i="1"/>
  <c r="BG94" i="1"/>
  <c r="BG90" i="1"/>
  <c r="BG86" i="1"/>
  <c r="BG103" i="1"/>
  <c r="BG97" i="1"/>
  <c r="BG93" i="1"/>
  <c r="BG89" i="1"/>
  <c r="BG83" i="1"/>
  <c r="BG69" i="1"/>
  <c r="BG59" i="1"/>
  <c r="BG68" i="1"/>
  <c r="BG110" i="1"/>
  <c r="BG79" i="1"/>
  <c r="BG80" i="1"/>
  <c r="BG130" i="1"/>
  <c r="BG129" i="1"/>
  <c r="BG232" i="1"/>
  <c r="BG228" i="1"/>
  <c r="BG224" i="1"/>
  <c r="BG220" i="1"/>
  <c r="BG216" i="1"/>
  <c r="BG212" i="1"/>
  <c r="BG208" i="1"/>
  <c r="BG204" i="1"/>
  <c r="BG200" i="1"/>
  <c r="BG196" i="1"/>
  <c r="BG154" i="1"/>
  <c r="BG233" i="1"/>
  <c r="BG229" i="1"/>
  <c r="BG225" i="1"/>
  <c r="BG221" i="1"/>
  <c r="BG217" i="1"/>
  <c r="BG213" i="1"/>
  <c r="BG209" i="1"/>
  <c r="BG205" i="1"/>
  <c r="BG201" i="1"/>
  <c r="BG197" i="1"/>
  <c r="BG193" i="1"/>
  <c r="CE6" i="12"/>
  <c r="AJ19" i="15"/>
  <c r="AJ145" i="15"/>
  <c r="AJ99" i="15"/>
  <c r="BY17" i="1"/>
  <c r="BZ17" i="1" s="1"/>
  <c r="CC17" i="1"/>
  <c r="DG1562" i="1"/>
  <c r="O165" i="3"/>
  <c r="BE50" i="1"/>
  <c r="R82" i="2"/>
  <c r="DG1522" i="1"/>
  <c r="DG1551" i="1"/>
  <c r="AY2" i="12"/>
  <c r="DG1555" i="1"/>
  <c r="AY6" i="12"/>
  <c r="DG1559" i="1"/>
  <c r="AY10" i="12"/>
  <c r="N89" i="2"/>
  <c r="E87" i="15" s="1"/>
  <c r="M40" i="3"/>
  <c r="AY17" i="1"/>
  <c r="O19" i="3"/>
  <c r="M12" i="3"/>
  <c r="N29" i="2"/>
  <c r="E27" i="15" s="1"/>
  <c r="V25" i="15" s="1"/>
  <c r="N14" i="3"/>
  <c r="K21" i="3"/>
  <c r="N16" i="3"/>
  <c r="K23" i="3"/>
  <c r="N18" i="3"/>
  <c r="K25" i="3"/>
  <c r="N20" i="3"/>
  <c r="K27" i="3"/>
  <c r="N22" i="3"/>
  <c r="K29" i="3"/>
  <c r="DG1546" i="1"/>
  <c r="K31" i="3"/>
  <c r="DG1513" i="1"/>
  <c r="O39" i="3"/>
  <c r="DG1550" i="1"/>
  <c r="DG1519" i="1"/>
  <c r="DG1523" i="1"/>
  <c r="DG1505" i="1"/>
  <c r="AJ131" i="15"/>
  <c r="O37" i="3"/>
  <c r="O33" i="3"/>
  <c r="M22" i="3"/>
  <c r="M20" i="3"/>
  <c r="M18" i="3"/>
  <c r="M16" i="3"/>
  <c r="M14" i="3"/>
  <c r="K19" i="3"/>
  <c r="DG1557" i="1"/>
  <c r="DG1517" i="1"/>
  <c r="DG1516" i="1"/>
  <c r="DG1512" i="1"/>
  <c r="DG1527" i="1"/>
  <c r="O168" i="3"/>
  <c r="DG1565" i="1"/>
  <c r="N86" i="2"/>
  <c r="E84" i="15" s="1"/>
  <c r="N88" i="2"/>
  <c r="E86" i="15" s="1"/>
  <c r="M37" i="3"/>
  <c r="BV3" i="1"/>
  <c r="AJ10" i="15"/>
  <c r="BV6" i="1"/>
  <c r="DG1545" i="1"/>
  <c r="O17" i="3"/>
  <c r="DG1511" i="1"/>
  <c r="K17" i="3"/>
  <c r="DG1507" i="1"/>
  <c r="O9" i="3"/>
  <c r="DG1541" i="1"/>
  <c r="AJ136" i="15"/>
  <c r="AJ35" i="15"/>
  <c r="AJ67" i="15"/>
  <c r="BG151" i="1"/>
  <c r="BG155" i="1"/>
  <c r="BG159" i="1"/>
  <c r="BG163" i="1"/>
  <c r="BG167" i="1"/>
  <c r="BG171" i="1"/>
  <c r="BG175" i="1"/>
  <c r="BG179" i="1"/>
  <c r="BG152" i="1"/>
  <c r="BG156" i="1"/>
  <c r="BG160" i="1"/>
  <c r="BG164" i="1"/>
  <c r="BG168" i="1"/>
  <c r="BG172" i="1"/>
  <c r="BG176" i="1"/>
  <c r="BG127" i="1"/>
  <c r="BG131" i="1"/>
  <c r="BG128" i="1"/>
  <c r="BG132" i="1"/>
  <c r="BG76" i="1"/>
  <c r="BG104" i="1"/>
  <c r="BG75" i="1"/>
  <c r="BG81" i="1"/>
  <c r="BG108" i="1"/>
  <c r="BG112" i="1"/>
  <c r="BG107" i="1"/>
  <c r="BG111" i="1"/>
  <c r="BG58" i="1"/>
  <c r="BG62" i="1"/>
  <c r="BG66" i="1"/>
  <c r="BG70" i="1"/>
  <c r="BG78" i="1"/>
  <c r="BG99" i="1"/>
  <c r="BG56" i="1"/>
  <c r="BG61" i="1"/>
  <c r="BG157" i="1"/>
  <c r="BG165" i="1"/>
  <c r="BG173" i="1"/>
  <c r="BG150" i="1"/>
  <c r="BG158" i="1"/>
  <c r="BG166" i="1"/>
  <c r="BG174" i="1"/>
  <c r="BG133" i="1"/>
  <c r="BG126" i="1"/>
  <c r="BG134" i="1"/>
  <c r="BG74" i="1"/>
  <c r="BG105" i="1"/>
  <c r="BG106" i="1"/>
  <c r="BG114" i="1"/>
  <c r="BG113" i="1"/>
  <c r="BG55" i="1"/>
  <c r="BG64" i="1"/>
  <c r="BG72" i="1"/>
  <c r="BG54" i="1"/>
  <c r="BG63" i="1"/>
  <c r="BG67" i="1"/>
  <c r="BG71" i="1"/>
  <c r="BG77" i="1"/>
  <c r="BG85" i="1"/>
  <c r="DG1646" i="1"/>
  <c r="O166" i="3"/>
  <c r="DG1563" i="1"/>
  <c r="BE51" i="1"/>
  <c r="R83" i="2"/>
  <c r="DG1528" i="1"/>
  <c r="O167" i="3"/>
  <c r="DG1564" i="1"/>
  <c r="DG1529" i="1"/>
  <c r="BJ183" i="1"/>
  <c r="BE52" i="1"/>
  <c r="R84" i="2"/>
  <c r="AJ82" i="15" s="1"/>
  <c r="DG1647" i="1"/>
  <c r="O10" i="3"/>
  <c r="M7" i="3"/>
  <c r="K10" i="3"/>
  <c r="N18" i="2"/>
  <c r="E16" i="15" s="1"/>
  <c r="V10" i="15" s="1"/>
  <c r="DG1650" i="1"/>
  <c r="DG1532" i="1"/>
  <c r="R87" i="2"/>
  <c r="O170" i="3"/>
  <c r="BE55" i="1"/>
  <c r="O171" i="3"/>
  <c r="DG1568" i="1"/>
  <c r="DG1533" i="1"/>
  <c r="BJ187" i="1"/>
  <c r="BE56" i="1"/>
  <c r="R88" i="2"/>
  <c r="AJ86" i="15" s="1"/>
  <c r="DG1651" i="1"/>
  <c r="O18" i="3"/>
  <c r="M11" i="3"/>
  <c r="K18" i="3"/>
  <c r="N26" i="2"/>
  <c r="E24" i="15" s="1"/>
  <c r="N11" i="3"/>
  <c r="O20" i="3"/>
  <c r="N13" i="3"/>
  <c r="K20" i="3"/>
  <c r="BJ33" i="1"/>
  <c r="O22" i="3"/>
  <c r="M15" i="3"/>
  <c r="K22" i="3"/>
  <c r="BJ35" i="1"/>
  <c r="N15" i="3"/>
  <c r="N30" i="2"/>
  <c r="E28" i="15" s="1"/>
  <c r="O24" i="3"/>
  <c r="M17" i="3"/>
  <c r="N17" i="3"/>
  <c r="N32" i="2"/>
  <c r="E30" i="15" s="1"/>
  <c r="O26" i="3"/>
  <c r="M19" i="3"/>
  <c r="K26" i="3"/>
  <c r="N34" i="2"/>
  <c r="E32" i="15" s="1"/>
  <c r="N19" i="3"/>
  <c r="BJ39" i="1"/>
  <c r="O28" i="3"/>
  <c r="N21" i="3"/>
  <c r="K28" i="3"/>
  <c r="BJ41" i="1"/>
  <c r="N36" i="2"/>
  <c r="E34" i="15" s="1"/>
  <c r="O30" i="3"/>
  <c r="M23" i="3"/>
  <c r="K30" i="3"/>
  <c r="BJ43" i="1"/>
  <c r="N23" i="3"/>
  <c r="O32" i="3"/>
  <c r="N40" i="2"/>
  <c r="E38" i="15" s="1"/>
  <c r="BJ45" i="1"/>
  <c r="O34" i="3"/>
  <c r="K34" i="3"/>
  <c r="N42" i="2"/>
  <c r="E40" i="15" s="1"/>
  <c r="O36" i="3"/>
  <c r="BJ49" i="1"/>
  <c r="K36" i="3"/>
  <c r="O38" i="3"/>
  <c r="K38" i="3"/>
  <c r="N25" i="3"/>
  <c r="BJ51" i="1"/>
  <c r="N46" i="2"/>
  <c r="E44" i="15" s="1"/>
  <c r="DG1548" i="1"/>
  <c r="K40" i="3"/>
  <c r="N48" i="2"/>
  <c r="E46" i="15" s="1"/>
  <c r="O42" i="3"/>
  <c r="N50" i="2"/>
  <c r="E48" i="15" s="1"/>
  <c r="BE28" i="1"/>
  <c r="K42" i="3"/>
  <c r="BJ55" i="1"/>
  <c r="O44" i="3"/>
  <c r="K44" i="3"/>
  <c r="BJ57" i="1"/>
  <c r="N52" i="2"/>
  <c r="E50" i="15" s="1"/>
  <c r="BE30" i="1"/>
  <c r="O46" i="3"/>
  <c r="BJ59" i="1"/>
  <c r="BE32" i="1"/>
  <c r="O48" i="3"/>
  <c r="N27" i="3"/>
  <c r="K48" i="3"/>
  <c r="N56" i="2"/>
  <c r="E54" i="15" s="1"/>
  <c r="BJ61" i="1"/>
  <c r="K50" i="3"/>
  <c r="N58" i="2"/>
  <c r="E56" i="15" s="1"/>
  <c r="O50" i="3"/>
  <c r="O52" i="3"/>
  <c r="K52" i="3"/>
  <c r="BJ65" i="1"/>
  <c r="O54" i="3"/>
  <c r="K54" i="3"/>
  <c r="M27" i="3"/>
  <c r="BJ67" i="1"/>
  <c r="N62" i="2"/>
  <c r="E60" i="15" s="1"/>
  <c r="O56" i="3"/>
  <c r="K56" i="3"/>
  <c r="N64" i="2"/>
  <c r="E62" i="15" s="1"/>
  <c r="O58" i="3"/>
  <c r="K58" i="3"/>
  <c r="M31" i="3"/>
  <c r="N66" i="2"/>
  <c r="E64" i="15" s="1"/>
  <c r="BJ71" i="1"/>
  <c r="O60" i="3"/>
  <c r="M33" i="3"/>
  <c r="K60" i="3"/>
  <c r="BJ73" i="1"/>
  <c r="N68" i="2"/>
  <c r="E66" i="15" s="1"/>
  <c r="DG1552" i="1"/>
  <c r="DG1518" i="1"/>
  <c r="K62" i="3"/>
  <c r="BJ75" i="1"/>
  <c r="O62" i="3"/>
  <c r="N70" i="2"/>
  <c r="E68" i="15" s="1"/>
  <c r="BE37" i="1"/>
  <c r="DG1520" i="1"/>
  <c r="O64" i="3"/>
  <c r="BJ77" i="1"/>
  <c r="BE39" i="1"/>
  <c r="DG1554" i="1"/>
  <c r="K64" i="3"/>
  <c r="BJ4" i="1"/>
  <c r="DG1556" i="1"/>
  <c r="O66" i="3"/>
  <c r="K66" i="3"/>
  <c r="BJ79" i="1"/>
  <c r="N74" i="2"/>
  <c r="E72" i="15" s="1"/>
  <c r="BE41" i="1"/>
  <c r="DG1524" i="1"/>
  <c r="O68" i="3"/>
  <c r="DG1558" i="1"/>
  <c r="BJ81" i="1"/>
  <c r="BE43" i="1"/>
  <c r="DG1560" i="1"/>
  <c r="DG1526" i="1"/>
  <c r="O70" i="3"/>
  <c r="BJ83" i="1"/>
  <c r="K70" i="3"/>
  <c r="N78" i="2"/>
  <c r="E76" i="15" s="1"/>
  <c r="BJ10" i="1"/>
  <c r="O72" i="3"/>
  <c r="K72" i="3"/>
  <c r="BJ85" i="1"/>
  <c r="N81" i="2"/>
  <c r="E79" i="15" s="1"/>
  <c r="BE47" i="1"/>
  <c r="BJ86" i="1"/>
  <c r="K74" i="3"/>
  <c r="O74" i="3"/>
  <c r="BJ90" i="1"/>
  <c r="K80" i="3"/>
  <c r="BJ96" i="1"/>
  <c r="M42" i="3"/>
  <c r="N91" i="2"/>
  <c r="E89" i="15" s="1"/>
  <c r="K82" i="3"/>
  <c r="O82" i="3"/>
  <c r="N93" i="2"/>
  <c r="E91" i="15" s="1"/>
  <c r="K84" i="3"/>
  <c r="N95" i="2"/>
  <c r="E93" i="15" s="1"/>
  <c r="O84" i="3"/>
  <c r="M46" i="3"/>
  <c r="BJ100" i="1"/>
  <c r="K86" i="3"/>
  <c r="O86" i="3"/>
  <c r="BJ102" i="1"/>
  <c r="N97" i="2"/>
  <c r="E95" i="15" s="1"/>
  <c r="O88" i="3"/>
  <c r="BJ104" i="1"/>
  <c r="M50" i="3"/>
  <c r="O90" i="3"/>
  <c r="K90" i="3"/>
  <c r="N101" i="2"/>
  <c r="E99" i="15" s="1"/>
  <c r="BJ106" i="1"/>
  <c r="O92" i="3"/>
  <c r="M54" i="3"/>
  <c r="N103" i="2"/>
  <c r="E101" i="15" s="1"/>
  <c r="K92" i="3"/>
  <c r="O94" i="3"/>
  <c r="K94" i="3"/>
  <c r="BJ110" i="1"/>
  <c r="DG1576" i="1"/>
  <c r="BJ112" i="1"/>
  <c r="M58" i="3"/>
  <c r="DG1578" i="1"/>
  <c r="O98" i="3"/>
  <c r="M60" i="3"/>
  <c r="R15" i="2"/>
  <c r="AJ13" i="15" s="1"/>
  <c r="DG1580" i="1"/>
  <c r="BJ116" i="1"/>
  <c r="O100" i="3"/>
  <c r="R17" i="2"/>
  <c r="DG1582" i="1"/>
  <c r="O102" i="3"/>
  <c r="M64" i="3"/>
  <c r="R19" i="2"/>
  <c r="BJ118" i="1"/>
  <c r="DG1584" i="1"/>
  <c r="BJ120" i="1"/>
  <c r="M66" i="3"/>
  <c r="DG1586" i="1"/>
  <c r="O106" i="3"/>
  <c r="R23" i="2"/>
  <c r="AJ21" i="15" s="1"/>
  <c r="AZ12" i="15" s="1"/>
  <c r="M68" i="3"/>
  <c r="DG1588" i="1"/>
  <c r="BJ124" i="1"/>
  <c r="O108" i="3"/>
  <c r="R25" i="2"/>
  <c r="AJ23" i="15" s="1"/>
  <c r="DG1590" i="1"/>
  <c r="O110" i="3"/>
  <c r="R27" i="2"/>
  <c r="AJ25" i="15" s="1"/>
  <c r="BJ126" i="1"/>
  <c r="DG1592" i="1"/>
  <c r="BJ128" i="1"/>
  <c r="M74" i="3"/>
  <c r="DG1594" i="1"/>
  <c r="O114" i="3"/>
  <c r="R31" i="2"/>
  <c r="M76" i="3"/>
  <c r="DG1596" i="1"/>
  <c r="BJ132" i="1"/>
  <c r="M78" i="3"/>
  <c r="O116" i="3"/>
  <c r="R33" i="2"/>
  <c r="DG1598" i="1"/>
  <c r="O118" i="3"/>
  <c r="R35" i="2"/>
  <c r="AJ33" i="15" s="1"/>
  <c r="BJ134" i="1"/>
  <c r="DG1600" i="1"/>
  <c r="BJ136" i="1"/>
  <c r="M82" i="3"/>
  <c r="DG1602" i="1"/>
  <c r="O122" i="3"/>
  <c r="R39" i="2"/>
  <c r="AJ37" i="15" s="1"/>
  <c r="M84" i="3"/>
  <c r="DG1604" i="1"/>
  <c r="BJ140" i="1"/>
  <c r="M86" i="3"/>
  <c r="O124" i="3"/>
  <c r="R41" i="2"/>
  <c r="AJ39" i="15" s="1"/>
  <c r="DG1606" i="1"/>
  <c r="O126" i="3"/>
  <c r="R43" i="2"/>
  <c r="AJ41" i="15" s="1"/>
  <c r="BJ142" i="1"/>
  <c r="DG1608" i="1"/>
  <c r="BJ144" i="1"/>
  <c r="M90" i="3"/>
  <c r="DG1610" i="1"/>
  <c r="O130" i="3"/>
  <c r="R47" i="2"/>
  <c r="AJ45" i="15" s="1"/>
  <c r="M92" i="3"/>
  <c r="DG1612" i="1"/>
  <c r="BJ148" i="1"/>
  <c r="M94" i="3"/>
  <c r="O132" i="3"/>
  <c r="R49" i="2"/>
  <c r="DG1614" i="1"/>
  <c r="O134" i="3"/>
  <c r="R51" i="2"/>
  <c r="BJ150" i="1"/>
  <c r="DG1616" i="1"/>
  <c r="BJ152" i="1"/>
  <c r="M98" i="3"/>
  <c r="DG1618" i="1"/>
  <c r="O138" i="3"/>
  <c r="R55" i="2"/>
  <c r="AJ53" i="15" s="1"/>
  <c r="M100" i="3"/>
  <c r="DG1620" i="1"/>
  <c r="BJ156" i="1"/>
  <c r="M102" i="3"/>
  <c r="O140" i="3"/>
  <c r="R57" i="2"/>
  <c r="DG1622" i="1"/>
  <c r="O142" i="3"/>
  <c r="R59" i="2"/>
  <c r="BJ158" i="1"/>
  <c r="DG1624" i="1"/>
  <c r="BJ160" i="1"/>
  <c r="M106" i="3"/>
  <c r="DG1626" i="1"/>
  <c r="O146" i="3"/>
  <c r="R63" i="2"/>
  <c r="AJ61" i="15" s="1"/>
  <c r="AZ40" i="15" s="1"/>
  <c r="M108" i="3"/>
  <c r="DG1628" i="1"/>
  <c r="BJ164" i="1"/>
  <c r="M110" i="3"/>
  <c r="O148" i="3"/>
  <c r="R65" i="2"/>
  <c r="DG1630" i="1"/>
  <c r="O150" i="3"/>
  <c r="R67" i="2"/>
  <c r="AJ65" i="15" s="1"/>
  <c r="BJ166" i="1"/>
  <c r="DG1632" i="1"/>
  <c r="BJ168" i="1"/>
  <c r="M114" i="3"/>
  <c r="DG1634" i="1"/>
  <c r="O154" i="3"/>
  <c r="R71" i="2"/>
  <c r="AJ69" i="15" s="1"/>
  <c r="M116" i="3"/>
  <c r="DG1636" i="1"/>
  <c r="BJ172" i="1"/>
  <c r="M118" i="3"/>
  <c r="O156" i="3"/>
  <c r="R73" i="2"/>
  <c r="DG1638" i="1"/>
  <c r="O158" i="3"/>
  <c r="R75" i="2"/>
  <c r="BJ174" i="1"/>
  <c r="DG1640" i="1"/>
  <c r="BJ176" i="1"/>
  <c r="M122" i="3"/>
  <c r="DG1642" i="1"/>
  <c r="O162" i="3"/>
  <c r="R79" i="2"/>
  <c r="AJ77" i="15" s="1"/>
  <c r="M124" i="3"/>
  <c r="DG1644" i="1"/>
  <c r="DG1561" i="1"/>
  <c r="BJ180" i="1"/>
  <c r="O164" i="3"/>
  <c r="R81" i="2"/>
  <c r="O173" i="3"/>
  <c r="DG1569" i="1"/>
  <c r="M126" i="3"/>
  <c r="DG1655" i="1"/>
  <c r="O175" i="3"/>
  <c r="BJ191" i="1"/>
  <c r="M128" i="3"/>
  <c r="R92" i="2"/>
  <c r="DG1571" i="1"/>
  <c r="O177" i="3"/>
  <c r="DG1573" i="1"/>
  <c r="DG1657" i="1"/>
  <c r="BJ193" i="1"/>
  <c r="R94" i="2"/>
  <c r="AJ92" i="15" s="1"/>
  <c r="DG1659" i="1"/>
  <c r="BJ195" i="1"/>
  <c r="M132" i="3"/>
  <c r="R96" i="2"/>
  <c r="AJ94" i="15" s="1"/>
  <c r="DG1661" i="1"/>
  <c r="O181" i="3"/>
  <c r="M134" i="3"/>
  <c r="DG1663" i="1"/>
  <c r="BJ199" i="1"/>
  <c r="M136" i="3"/>
  <c r="R100" i="2"/>
  <c r="AJ98" i="15" s="1"/>
  <c r="O183" i="3"/>
  <c r="DG1665" i="1"/>
  <c r="O185" i="3"/>
  <c r="M138" i="3"/>
  <c r="BJ201" i="1"/>
  <c r="R102" i="2"/>
  <c r="AJ100" i="15" s="1"/>
  <c r="DG1667" i="1"/>
  <c r="BJ203" i="1"/>
  <c r="M140" i="3"/>
  <c r="R104" i="2"/>
  <c r="BG178" i="1"/>
  <c r="BG162" i="1"/>
  <c r="BG177" i="1"/>
  <c r="BG161" i="1"/>
  <c r="AJ51" i="15"/>
  <c r="AJ11" i="15"/>
  <c r="AJ27" i="15"/>
  <c r="AJ43" i="15"/>
  <c r="AJ59" i="15"/>
  <c r="AJ75" i="15"/>
  <c r="K32" i="3"/>
  <c r="K24" i="3"/>
  <c r="N7" i="3"/>
  <c r="BJ186" i="1"/>
  <c r="BJ182" i="1"/>
  <c r="O80" i="3"/>
  <c r="O179" i="3"/>
  <c r="O160" i="3"/>
  <c r="O144" i="3"/>
  <c r="O128" i="3"/>
  <c r="O112" i="3"/>
  <c r="O96" i="3"/>
  <c r="DG1514" i="1"/>
  <c r="R110" i="2"/>
  <c r="AJ108" i="15" s="1"/>
  <c r="R118" i="2"/>
  <c r="AJ116" i="15" s="1"/>
  <c r="R126" i="2"/>
  <c r="AJ124" i="15" s="1"/>
  <c r="AJ91" i="15"/>
  <c r="AJ107" i="15"/>
  <c r="DG1540" i="1"/>
  <c r="O7" i="3"/>
  <c r="BJ245" i="1"/>
  <c r="O213" i="3"/>
  <c r="DG1669" i="1"/>
  <c r="O189" i="3"/>
  <c r="M142" i="3"/>
  <c r="DG1671" i="1"/>
  <c r="DG1535" i="1"/>
  <c r="BJ207" i="1"/>
  <c r="L5" i="3"/>
  <c r="R108" i="2"/>
  <c r="O193" i="3"/>
  <c r="DG1537" i="1"/>
  <c r="L7" i="3"/>
  <c r="DG1675" i="1"/>
  <c r="O195" i="3"/>
  <c r="BJ211" i="1"/>
  <c r="L9" i="3"/>
  <c r="R112" i="2"/>
  <c r="DG1677" i="1"/>
  <c r="L11" i="3"/>
  <c r="DG1679" i="1"/>
  <c r="O199" i="3"/>
  <c r="BJ215" i="1"/>
  <c r="L13" i="3"/>
  <c r="R116" i="2"/>
  <c r="AJ114" i="15" s="1"/>
  <c r="DG1681" i="1"/>
  <c r="L15" i="3"/>
  <c r="DG1683" i="1"/>
  <c r="O203" i="3"/>
  <c r="BJ219" i="1"/>
  <c r="L17" i="3"/>
  <c r="R120" i="2"/>
  <c r="AJ118" i="15" s="1"/>
  <c r="DG1685" i="1"/>
  <c r="L19" i="3"/>
  <c r="DG1687" i="1"/>
  <c r="O207" i="3"/>
  <c r="BJ223" i="1"/>
  <c r="L21" i="3"/>
  <c r="R124" i="2"/>
  <c r="AJ122" i="15" s="1"/>
  <c r="DG1689" i="1"/>
  <c r="DG1691" i="1"/>
  <c r="O211" i="3"/>
  <c r="BJ227" i="1"/>
  <c r="L25" i="3"/>
  <c r="R128" i="2"/>
  <c r="DG1695" i="1"/>
  <c r="O215" i="3"/>
  <c r="BJ231" i="1"/>
  <c r="R132" i="2"/>
  <c r="DG1697" i="1"/>
  <c r="BJ233" i="1"/>
  <c r="DG1699" i="1"/>
  <c r="O219" i="3"/>
  <c r="BJ235" i="1"/>
  <c r="R136" i="2"/>
  <c r="DG1701" i="1"/>
  <c r="BJ237" i="1"/>
  <c r="DG1703" i="1"/>
  <c r="O223" i="3"/>
  <c r="BJ239" i="1"/>
  <c r="R140" i="2"/>
  <c r="AJ138" i="15" s="1"/>
  <c r="DG1705" i="1"/>
  <c r="L27" i="3"/>
  <c r="DG1707" i="1"/>
  <c r="O227" i="3"/>
  <c r="BJ243" i="1"/>
  <c r="R144" i="2"/>
  <c r="AJ142" i="15" s="1"/>
  <c r="DG1709" i="1"/>
  <c r="DG1711" i="1"/>
  <c r="O231" i="3"/>
  <c r="DG1645" i="1"/>
  <c r="BJ181" i="1"/>
  <c r="O6" i="3"/>
  <c r="M5" i="3"/>
  <c r="DG1648" i="1"/>
  <c r="O169" i="3"/>
  <c r="DG1566" i="1"/>
  <c r="DG1531" i="1"/>
  <c r="BJ185" i="1"/>
  <c r="O14" i="3"/>
  <c r="M9" i="3"/>
  <c r="O78" i="3"/>
  <c r="BJ94" i="1"/>
  <c r="O76" i="3"/>
  <c r="BJ92" i="1"/>
  <c r="EA17" i="1"/>
  <c r="M41" i="14"/>
  <c r="AJ72" i="15"/>
  <c r="Y44" i="14"/>
  <c r="BF91" i="1"/>
  <c r="BF113" i="1"/>
  <c r="AJ104" i="15"/>
  <c r="AJ40" i="15"/>
  <c r="AJ113" i="15"/>
  <c r="AJ16" i="15"/>
  <c r="AJ56" i="15"/>
  <c r="AJ88" i="15"/>
  <c r="AJ96" i="15"/>
  <c r="AJ112" i="15"/>
  <c r="AJ120" i="15"/>
  <c r="AJ128" i="15"/>
  <c r="AJ144" i="15"/>
  <c r="AJ89" i="15"/>
  <c r="AJ105" i="15"/>
  <c r="AJ121" i="15"/>
  <c r="AJ129" i="15"/>
  <c r="AJ137" i="15"/>
  <c r="BF159" i="1"/>
  <c r="BF148" i="1"/>
  <c r="BF180" i="1"/>
  <c r="BF173" i="1"/>
  <c r="BF162" i="1"/>
  <c r="BF141" i="1"/>
  <c r="BF130" i="1"/>
  <c r="BF128" i="1"/>
  <c r="BF120" i="1"/>
  <c r="BF121" i="1"/>
  <c r="BF97" i="1"/>
  <c r="BF114" i="1"/>
  <c r="BF117" i="1"/>
  <c r="BF107" i="1"/>
  <c r="BF85" i="1"/>
  <c r="BF42" i="1"/>
  <c r="BF77" i="1"/>
  <c r="BF50" i="1"/>
  <c r="BF89" i="1"/>
  <c r="BF82" i="1"/>
  <c r="BF66" i="1"/>
  <c r="BF68" i="1"/>
  <c r="BF99" i="1"/>
  <c r="BF58" i="1"/>
  <c r="BF61" i="1"/>
  <c r="BF47" i="1"/>
  <c r="BF79" i="1"/>
  <c r="BF92" i="1"/>
  <c r="BF69" i="1"/>
  <c r="AJ143" i="15"/>
  <c r="AJ135" i="15"/>
  <c r="AJ127" i="15"/>
  <c r="AJ119" i="15"/>
  <c r="AJ111" i="15"/>
  <c r="AJ95" i="15"/>
  <c r="AJ71" i="15"/>
  <c r="DA17" i="1"/>
  <c r="DA27" i="1" s="1"/>
  <c r="DA79" i="1"/>
  <c r="DA89" i="1" s="1"/>
  <c r="AJ28" i="15"/>
  <c r="AJ36" i="15"/>
  <c r="AJ52" i="15"/>
  <c r="AJ68" i="15"/>
  <c r="AJ76" i="15"/>
  <c r="AJ29" i="15"/>
  <c r="AJ85" i="15"/>
  <c r="AJ93" i="15"/>
  <c r="AJ101" i="15"/>
  <c r="AJ109" i="15"/>
  <c r="AJ117" i="15"/>
  <c r="AJ125" i="15"/>
  <c r="AJ133" i="15"/>
  <c r="AJ141" i="15"/>
  <c r="DA82" i="1"/>
  <c r="DA85" i="1"/>
  <c r="DA117" i="1"/>
  <c r="DA113" i="1"/>
  <c r="DA109" i="1"/>
  <c r="DA118" i="1"/>
  <c r="DA114" i="1"/>
  <c r="DA110" i="1"/>
  <c r="DA119" i="1"/>
  <c r="DA115" i="1"/>
  <c r="DA111" i="1"/>
  <c r="DA120" i="1"/>
  <c r="DA116" i="1"/>
  <c r="DA112" i="1"/>
  <c r="BF190" i="1"/>
  <c r="BF182" i="1"/>
  <c r="BF174" i="1"/>
  <c r="BF166" i="1"/>
  <c r="BF158" i="1"/>
  <c r="BF150" i="1"/>
  <c r="BF185" i="1"/>
  <c r="BF177" i="1"/>
  <c r="BF169" i="1"/>
  <c r="BF161" i="1"/>
  <c r="BF153" i="1"/>
  <c r="BF145" i="1"/>
  <c r="BF192" i="1"/>
  <c r="BF184" i="1"/>
  <c r="BF176" i="1"/>
  <c r="BF168" i="1"/>
  <c r="BF160" i="1"/>
  <c r="BF152" i="1"/>
  <c r="BF187" i="1"/>
  <c r="BF179" i="1"/>
  <c r="BF171" i="1"/>
  <c r="BF163" i="1"/>
  <c r="BF155" i="1"/>
  <c r="BF147" i="1"/>
  <c r="DA81" i="1"/>
  <c r="DA84" i="1"/>
  <c r="DA26" i="1"/>
  <c r="DA90" i="1"/>
  <c r="DA20" i="1"/>
  <c r="BV5" i="1"/>
  <c r="DA63" i="1"/>
  <c r="BV4" i="1"/>
  <c r="DA33" i="1"/>
  <c r="DZ20" i="1"/>
  <c r="BW13" i="12"/>
  <c r="BX13" i="12" s="1"/>
  <c r="BW12" i="12"/>
  <c r="BX12" i="12" s="1"/>
  <c r="BG14" i="15" l="1"/>
  <c r="BG40" i="15"/>
  <c r="AZ31" i="15"/>
  <c r="DA80" i="1"/>
  <c r="DA86" i="1"/>
  <c r="AZ21" i="15"/>
  <c r="AZ17" i="15"/>
  <c r="BG12" i="15"/>
  <c r="DA83" i="1"/>
  <c r="CG12" i="12"/>
  <c r="CE12" i="12"/>
  <c r="CC12" i="12"/>
  <c r="CD12" i="12"/>
  <c r="BG7" i="12"/>
  <c r="DW12" i="1" s="1"/>
  <c r="BG35" i="1"/>
  <c r="BG38" i="1"/>
  <c r="BG34" i="1"/>
  <c r="BG36" i="1"/>
  <c r="BG33" i="1"/>
  <c r="BG32" i="1"/>
  <c r="BG37" i="1"/>
  <c r="CB17" i="1"/>
  <c r="AJ83" i="15"/>
  <c r="V14" i="15"/>
  <c r="BE39" i="15"/>
  <c r="BG43" i="15" s="1"/>
  <c r="AZ26" i="15"/>
  <c r="AZ34" i="15"/>
  <c r="AZ35" i="15"/>
  <c r="AZ36" i="15"/>
  <c r="BG28" i="15"/>
  <c r="BG29" i="15"/>
  <c r="BB166" i="15"/>
  <c r="BG15" i="15"/>
  <c r="BG27" i="15"/>
  <c r="BG13" i="15"/>
  <c r="BG26" i="15"/>
  <c r="BB165" i="15"/>
  <c r="BG24" i="15"/>
  <c r="BG25" i="15"/>
  <c r="AJ110" i="15"/>
  <c r="AJ106" i="15"/>
  <c r="DG1717" i="1"/>
  <c r="DH815" i="1" s="1"/>
  <c r="DG1510" i="1"/>
  <c r="O15" i="3"/>
  <c r="N23" i="2"/>
  <c r="E21" i="15" s="1"/>
  <c r="BE22" i="1"/>
  <c r="BD201" i="1" s="1"/>
  <c r="K15" i="3"/>
  <c r="BJ28" i="1"/>
  <c r="DG1544" i="1"/>
  <c r="AJ115" i="15"/>
  <c r="AJ74" i="15"/>
  <c r="AJ58" i="15"/>
  <c r="AJ42" i="15"/>
  <c r="AJ26" i="15"/>
  <c r="AJ87" i="15"/>
  <c r="DH801" i="1"/>
  <c r="DH425" i="1"/>
  <c r="DH97" i="1"/>
  <c r="DH433" i="1"/>
  <c r="DH689" i="1"/>
  <c r="DH945" i="1"/>
  <c r="DH352" i="1"/>
  <c r="DH608" i="1"/>
  <c r="DH864" i="1"/>
  <c r="DH952" i="1"/>
  <c r="DH824" i="1"/>
  <c r="DH696" i="1"/>
  <c r="DH568" i="1"/>
  <c r="DH440" i="1"/>
  <c r="DH312" i="1"/>
  <c r="DH184" i="1"/>
  <c r="DH56" i="1"/>
  <c r="DH926" i="1"/>
  <c r="DH798" i="1"/>
  <c r="DH670" i="1"/>
  <c r="DH542" i="1"/>
  <c r="DH414" i="1"/>
  <c r="DH286" i="1"/>
  <c r="DH1012" i="1"/>
  <c r="DH47" i="1"/>
  <c r="DH111" i="1"/>
  <c r="DH22" i="1"/>
  <c r="DH86" i="1"/>
  <c r="DH150" i="1"/>
  <c r="DH219" i="1"/>
  <c r="DH283" i="1"/>
  <c r="DH315" i="1"/>
  <c r="DH347" i="1"/>
  <c r="DH379" i="1"/>
  <c r="DH411" i="1"/>
  <c r="DH443" i="1"/>
  <c r="DH475" i="1"/>
  <c r="DH507" i="1"/>
  <c r="DH539" i="1"/>
  <c r="DH571" i="1"/>
  <c r="DH603" i="1"/>
  <c r="DH635" i="1"/>
  <c r="DH667" i="1"/>
  <c r="DH699" i="1"/>
  <c r="DH731" i="1"/>
  <c r="DH763" i="1"/>
  <c r="DH795" i="1"/>
  <c r="DH827" i="1"/>
  <c r="DH859" i="1"/>
  <c r="DH891" i="1"/>
  <c r="DH923" i="1"/>
  <c r="DH955" i="1"/>
  <c r="DH987" i="1"/>
  <c r="DH170" i="1"/>
  <c r="DH202" i="1"/>
  <c r="DH234" i="1"/>
  <c r="DH266" i="1"/>
  <c r="DH298" i="1"/>
  <c r="DH330" i="1"/>
  <c r="DH362" i="1"/>
  <c r="DH394" i="1"/>
  <c r="DH426" i="1"/>
  <c r="DH458" i="1"/>
  <c r="DH490" i="1"/>
  <c r="DH522" i="1"/>
  <c r="DH554" i="1"/>
  <c r="DH586" i="1"/>
  <c r="DH618" i="1"/>
  <c r="DH650" i="1"/>
  <c r="DH682" i="1"/>
  <c r="DH714" i="1"/>
  <c r="DH746" i="1"/>
  <c r="DH778" i="1"/>
  <c r="DH810" i="1"/>
  <c r="DH842" i="1"/>
  <c r="DH874" i="1"/>
  <c r="DH906" i="1"/>
  <c r="DH938" i="1"/>
  <c r="DH970" i="1"/>
  <c r="DH1002" i="1"/>
  <c r="DH57" i="1"/>
  <c r="DH93" i="1"/>
  <c r="DH125" i="1"/>
  <c r="DH157" i="1"/>
  <c r="DH36" i="1"/>
  <c r="DH68" i="1"/>
  <c r="DH100" i="1"/>
  <c r="DH132" i="1"/>
  <c r="DH164" i="1"/>
  <c r="DH197" i="1"/>
  <c r="DH229" i="1"/>
  <c r="DH261" i="1"/>
  <c r="DH293" i="1"/>
  <c r="DH325" i="1"/>
  <c r="DH357" i="1"/>
  <c r="DH389" i="1"/>
  <c r="DH421" i="1"/>
  <c r="DH453" i="1"/>
  <c r="DH485" i="1"/>
  <c r="DH517" i="1"/>
  <c r="DH549" i="1"/>
  <c r="DH581" i="1"/>
  <c r="DH613" i="1"/>
  <c r="DH645" i="1"/>
  <c r="DH677" i="1"/>
  <c r="DH709" i="1"/>
  <c r="DH741" i="1"/>
  <c r="DH773" i="1"/>
  <c r="DH805" i="1"/>
  <c r="DH837" i="1"/>
  <c r="DH869" i="1"/>
  <c r="DH901" i="1"/>
  <c r="DH933" i="1"/>
  <c r="DH965" i="1"/>
  <c r="DH997" i="1"/>
  <c r="DH1004" i="1"/>
  <c r="DH972" i="1"/>
  <c r="DH940" i="1"/>
  <c r="DH908" i="1"/>
  <c r="DH876" i="1"/>
  <c r="DH844" i="1"/>
  <c r="DH812" i="1"/>
  <c r="DH780" i="1"/>
  <c r="DH748" i="1"/>
  <c r="DH716" i="1"/>
  <c r="DH684" i="1"/>
  <c r="DH652" i="1"/>
  <c r="DH620" i="1"/>
  <c r="DH588" i="1"/>
  <c r="DH556" i="1"/>
  <c r="DH524" i="1"/>
  <c r="DH492" i="1"/>
  <c r="DH460" i="1"/>
  <c r="DH428" i="1"/>
  <c r="DH396" i="1"/>
  <c r="DH364" i="1"/>
  <c r="DH332" i="1"/>
  <c r="DH300" i="1"/>
  <c r="DH268" i="1"/>
  <c r="DH236" i="1"/>
  <c r="DH204" i="1"/>
  <c r="DH172" i="1"/>
  <c r="DH957" i="1"/>
  <c r="DH893" i="1"/>
  <c r="DH829" i="1"/>
  <c r="DH765" i="1"/>
  <c r="DH701" i="1"/>
  <c r="DH637" i="1"/>
  <c r="DH573" i="1"/>
  <c r="DH509" i="1"/>
  <c r="DH445" i="1"/>
  <c r="DH381" i="1"/>
  <c r="DH317" i="1"/>
  <c r="DH253" i="1"/>
  <c r="DH189" i="1"/>
  <c r="DH124" i="1"/>
  <c r="DH60" i="1"/>
  <c r="DH149" i="1"/>
  <c r="DH85" i="1"/>
  <c r="DH994" i="1"/>
  <c r="DH930" i="1"/>
  <c r="DH866" i="1"/>
  <c r="DH802" i="1"/>
  <c r="DH738" i="1"/>
  <c r="DH674" i="1"/>
  <c r="DH610" i="1"/>
  <c r="DH546" i="1"/>
  <c r="DH482" i="1"/>
  <c r="DH418" i="1"/>
  <c r="DH354" i="1"/>
  <c r="DH290" i="1"/>
  <c r="DH226" i="1"/>
  <c r="DH1011" i="1"/>
  <c r="DH947" i="1"/>
  <c r="DH883" i="1"/>
  <c r="DH819" i="1"/>
  <c r="DH755" i="1"/>
  <c r="DH691" i="1"/>
  <c r="DH627" i="1"/>
  <c r="DH563" i="1"/>
  <c r="DH499" i="1"/>
  <c r="DH435" i="1"/>
  <c r="DH371" i="1"/>
  <c r="DH307" i="1"/>
  <c r="DH243" i="1"/>
  <c r="DH175" i="1"/>
  <c r="DH110" i="1"/>
  <c r="DH46" i="1"/>
  <c r="DH135" i="1"/>
  <c r="DH71" i="1"/>
  <c r="DH45" i="1"/>
  <c r="AJ132" i="15"/>
  <c r="AJ84" i="15"/>
  <c r="AJ44" i="15"/>
  <c r="AJ20" i="15"/>
  <c r="DH206" i="1"/>
  <c r="DH334" i="1"/>
  <c r="DH462" i="1"/>
  <c r="DH590" i="1"/>
  <c r="DH718" i="1"/>
  <c r="DH846" i="1"/>
  <c r="DH974" i="1"/>
  <c r="DH104" i="1"/>
  <c r="DH232" i="1"/>
  <c r="DH360" i="1"/>
  <c r="DH488" i="1"/>
  <c r="DH616" i="1"/>
  <c r="DH744" i="1"/>
  <c r="DH872" i="1"/>
  <c r="DH1000" i="1"/>
  <c r="DH768" i="1"/>
  <c r="DH512" i="1"/>
  <c r="DH256" i="1"/>
  <c r="DH849" i="1"/>
  <c r="DH593" i="1"/>
  <c r="DH305" i="1"/>
  <c r="DH201" i="1"/>
  <c r="DH575" i="1"/>
  <c r="DH1007" i="1"/>
  <c r="DH464" i="1"/>
  <c r="DH935" i="1"/>
  <c r="BD199" i="1"/>
  <c r="AJ123" i="15"/>
  <c r="AJ90" i="15"/>
  <c r="AZ13" i="15" s="1"/>
  <c r="AJ55" i="15"/>
  <c r="AZ42" i="15" s="1"/>
  <c r="AJ31" i="15"/>
  <c r="AJ15" i="15"/>
  <c r="V17" i="15"/>
  <c r="BG153" i="1"/>
  <c r="BG21" i="1"/>
  <c r="BG22" i="1"/>
  <c r="BG23" i="1"/>
  <c r="BG26" i="1"/>
  <c r="BG24" i="1"/>
  <c r="BG20" i="1"/>
  <c r="BD90" i="1"/>
  <c r="BC90" i="1" s="1"/>
  <c r="DH273" i="1"/>
  <c r="DH144" i="1"/>
  <c r="DH81" i="1"/>
  <c r="DH145" i="1"/>
  <c r="DH217" i="1"/>
  <c r="DH281" i="1"/>
  <c r="DH393" i="1"/>
  <c r="DH521" i="1"/>
  <c r="DH591" i="1"/>
  <c r="DH655" i="1"/>
  <c r="DH783" i="1"/>
  <c r="DH911" i="1"/>
  <c r="DH48" i="1"/>
  <c r="DH902" i="1"/>
  <c r="DH545" i="1"/>
  <c r="DH720" i="1"/>
  <c r="DH26" i="1"/>
  <c r="DH287" i="1"/>
  <c r="DH551" i="1"/>
  <c r="DH214" i="1"/>
  <c r="DH982" i="1"/>
  <c r="BD639" i="1"/>
  <c r="BD329" i="1"/>
  <c r="BD981" i="1"/>
  <c r="BD127" i="1"/>
  <c r="V15" i="15"/>
  <c r="V12" i="15"/>
  <c r="V19" i="15"/>
  <c r="DA24" i="1"/>
  <c r="DA25" i="1"/>
  <c r="DA18" i="1"/>
  <c r="DA23" i="1"/>
  <c r="AJ130" i="15"/>
  <c r="AJ126" i="15"/>
  <c r="BD80" i="1"/>
  <c r="BC80" i="1" s="1"/>
  <c r="BD405" i="1"/>
  <c r="BD85" i="1"/>
  <c r="BC85" i="1" s="1"/>
  <c r="BD103" i="1"/>
  <c r="BC103" i="1" s="1"/>
  <c r="BD265" i="1"/>
  <c r="BD327" i="1"/>
  <c r="BD243" i="1"/>
  <c r="BD575" i="1"/>
  <c r="DH123" i="1"/>
  <c r="DH961" i="1"/>
  <c r="DH137" i="1"/>
  <c r="DH598" i="1"/>
  <c r="DH278" i="1"/>
  <c r="DH871" i="1"/>
  <c r="DH615" i="1"/>
  <c r="DH447" i="1"/>
  <c r="DH319" i="1"/>
  <c r="DH191" i="1"/>
  <c r="DH58" i="1"/>
  <c r="DH83" i="1"/>
  <c r="DH848" i="1"/>
  <c r="DH336" i="1"/>
  <c r="DH673" i="1"/>
  <c r="DH160" i="1"/>
  <c r="DH966" i="1"/>
  <c r="DH710" i="1"/>
  <c r="DH992" i="1"/>
  <c r="DH959" i="1"/>
  <c r="DH895" i="1"/>
  <c r="DH831" i="1"/>
  <c r="DH767" i="1"/>
  <c r="DH703" i="1"/>
  <c r="DH649" i="1"/>
  <c r="DH617" i="1"/>
  <c r="DH585" i="1"/>
  <c r="DH553" i="1"/>
  <c r="DH505" i="1"/>
  <c r="DH441" i="1"/>
  <c r="DH377" i="1"/>
  <c r="DH313" i="1"/>
  <c r="AJ80" i="15"/>
  <c r="AJ146" i="15"/>
  <c r="AJ49" i="15"/>
  <c r="BG32" i="15"/>
  <c r="BG27" i="1"/>
  <c r="BG29" i="1"/>
  <c r="DH758" i="1"/>
  <c r="V16" i="15"/>
  <c r="DH353" i="1"/>
  <c r="BD110" i="1"/>
  <c r="DH182" i="1"/>
  <c r="BE44" i="15"/>
  <c r="BE34" i="15"/>
  <c r="DH665" i="1"/>
  <c r="DH697" i="1"/>
  <c r="DH729" i="1"/>
  <c r="DH761" i="1"/>
  <c r="DH793" i="1"/>
  <c r="DH825" i="1"/>
  <c r="DH857" i="1"/>
  <c r="DH889" i="1"/>
  <c r="DH921" i="1"/>
  <c r="DH953" i="1"/>
  <c r="DH985" i="1"/>
  <c r="DH17" i="1"/>
  <c r="AJ47" i="15"/>
  <c r="AJ63" i="15"/>
  <c r="AJ79" i="15"/>
  <c r="DH550" i="1"/>
  <c r="DH678" i="1"/>
  <c r="DH806" i="1"/>
  <c r="DH934" i="1"/>
  <c r="DH89" i="1"/>
  <c r="DH225" i="1"/>
  <c r="DH609" i="1"/>
  <c r="DH865" i="1"/>
  <c r="DH272" i="1"/>
  <c r="DH528" i="1"/>
  <c r="DH784" i="1"/>
  <c r="DH41" i="1"/>
  <c r="DH67" i="1"/>
  <c r="DH131" i="1"/>
  <c r="DH42" i="1"/>
  <c r="DH106" i="1"/>
  <c r="DH171" i="1"/>
  <c r="DH239" i="1"/>
  <c r="DH303" i="1"/>
  <c r="DH367" i="1"/>
  <c r="DH431" i="1"/>
  <c r="DH495" i="1"/>
  <c r="DH583" i="1"/>
  <c r="DH775" i="1"/>
  <c r="DH903" i="1"/>
  <c r="DH246" i="1"/>
  <c r="DH374" i="1"/>
  <c r="DH534" i="1"/>
  <c r="DH790" i="1"/>
  <c r="DH73" i="1"/>
  <c r="DH321" i="1"/>
  <c r="DH833" i="1"/>
  <c r="DH496" i="1"/>
  <c r="DH1008" i="1"/>
  <c r="BF20" i="1"/>
  <c r="BD671" i="1"/>
  <c r="BD543" i="1"/>
  <c r="BD415" i="1"/>
  <c r="BD211" i="1"/>
  <c r="BD457" i="1"/>
  <c r="BD263" i="1"/>
  <c r="BD361" i="1"/>
  <c r="BD233" i="1"/>
  <c r="BD113" i="1"/>
  <c r="BD79" i="1"/>
  <c r="BC79" i="1" s="1"/>
  <c r="BD40" i="1"/>
  <c r="BC40" i="1" s="1"/>
  <c r="BD69" i="1"/>
  <c r="BC69" i="1" s="1"/>
  <c r="BD133" i="1"/>
  <c r="BD223" i="1"/>
  <c r="BD827" i="1"/>
  <c r="BD665" i="1"/>
  <c r="V13" i="15"/>
  <c r="AZ29" i="15"/>
  <c r="AZ22" i="15"/>
  <c r="BB167" i="15"/>
  <c r="BG23" i="15"/>
  <c r="BG30" i="15"/>
  <c r="V24" i="15"/>
  <c r="V20" i="15"/>
  <c r="AZ20" i="15"/>
  <c r="AZ24" i="15"/>
  <c r="AZ32" i="15"/>
  <c r="AZ30" i="15"/>
  <c r="AZ23" i="15"/>
  <c r="AZ15" i="15"/>
  <c r="AZ14" i="15"/>
  <c r="AZ19" i="15"/>
  <c r="AZ25" i="15"/>
  <c r="AZ11" i="15"/>
  <c r="AZ28" i="15"/>
  <c r="AZ16" i="15"/>
  <c r="AZ10" i="15"/>
  <c r="AZ27" i="15"/>
  <c r="BD134" i="1"/>
  <c r="BD115" i="1"/>
  <c r="BD162" i="1"/>
  <c r="BD108" i="1"/>
  <c r="BD109" i="1"/>
  <c r="BD68" i="1"/>
  <c r="BC68" i="1" s="1"/>
  <c r="BD77" i="1"/>
  <c r="BC77" i="1" s="1"/>
  <c r="BD100" i="1"/>
  <c r="BC100" i="1" s="1"/>
  <c r="BD173" i="1"/>
  <c r="BD122" i="1"/>
  <c r="BD76" i="1"/>
  <c r="BC76" i="1" s="1"/>
  <c r="BD83" i="1"/>
  <c r="BC83" i="1" s="1"/>
  <c r="BD170" i="1"/>
  <c r="BD72" i="1"/>
  <c r="BC72" i="1" s="1"/>
  <c r="BD99" i="1"/>
  <c r="BC99" i="1" s="1"/>
  <c r="BD67" i="1"/>
  <c r="BC67" i="1" s="1"/>
  <c r="BG44" i="15"/>
  <c r="V21" i="15"/>
  <c r="V18" i="15"/>
  <c r="V22" i="15"/>
  <c r="BF10" i="15"/>
  <c r="BJ11" i="15"/>
  <c r="BJ12" i="15" s="1"/>
  <c r="BJ13" i="15" s="1"/>
  <c r="BJ14" i="15" s="1"/>
  <c r="BJ15" i="15" s="1"/>
  <c r="BJ16" i="15" s="1"/>
  <c r="BJ17" i="15" s="1"/>
  <c r="BJ18" i="15" s="1"/>
  <c r="BJ19" i="15" s="1"/>
  <c r="BJ20" i="15" s="1"/>
  <c r="BJ21" i="15" s="1"/>
  <c r="BJ22" i="15" s="1"/>
  <c r="BJ23" i="15" s="1"/>
  <c r="BJ24" i="15" s="1"/>
  <c r="BJ25" i="15" s="1"/>
  <c r="DH951" i="1"/>
  <c r="AJ73" i="15"/>
  <c r="AJ57" i="15"/>
  <c r="BD793" i="1"/>
  <c r="BD891" i="1"/>
  <c r="BD523" i="1"/>
  <c r="BD325" i="1"/>
  <c r="BD38" i="1"/>
  <c r="BC38" i="1" s="1"/>
  <c r="BD73" i="1"/>
  <c r="BC73" i="1" s="1"/>
  <c r="BD121" i="1"/>
  <c r="BD185" i="1"/>
  <c r="BD249" i="1"/>
  <c r="BD313" i="1"/>
  <c r="BD377" i="1"/>
  <c r="BD167" i="1"/>
  <c r="BD295" i="1"/>
  <c r="BD409" i="1"/>
  <c r="BD473" i="1"/>
  <c r="BD147" i="1"/>
  <c r="BD339" i="1"/>
  <c r="BD431" i="1"/>
  <c r="BD495" i="1"/>
  <c r="BD559" i="1"/>
  <c r="BD623" i="1"/>
  <c r="BD687" i="1"/>
  <c r="BF96" i="1"/>
  <c r="BF142" i="1"/>
  <c r="BF17" i="1"/>
  <c r="BF175" i="1"/>
  <c r="BF164" i="1"/>
  <c r="BF157" i="1"/>
  <c r="BF146" i="1"/>
  <c r="BF178" i="1"/>
  <c r="BF136" i="1"/>
  <c r="BF129" i="1"/>
  <c r="BF127" i="1"/>
  <c r="BF123" i="1"/>
  <c r="BF39" i="1"/>
  <c r="BF106" i="1"/>
  <c r="BF109" i="1"/>
  <c r="BF112" i="1"/>
  <c r="BF115" i="1"/>
  <c r="BF105" i="1"/>
  <c r="BF59" i="1"/>
  <c r="BF73" i="1"/>
  <c r="BF60" i="1"/>
  <c r="BF64" i="1"/>
  <c r="BF95" i="1"/>
  <c r="BF25" i="1"/>
  <c r="BF54" i="1"/>
  <c r="BF76" i="1"/>
  <c r="BF102" i="1"/>
  <c r="BF40" i="1"/>
  <c r="BF100" i="1"/>
  <c r="BF75" i="1"/>
  <c r="BF38" i="1"/>
  <c r="BF94" i="1"/>
  <c r="BF81" i="1"/>
  <c r="BF70" i="1"/>
  <c r="BF51" i="1"/>
  <c r="BF167" i="1"/>
  <c r="BF238" i="1"/>
  <c r="BG237" i="1"/>
  <c r="BG236" i="1"/>
  <c r="BF236" i="1"/>
  <c r="BF237" i="1"/>
  <c r="DH25" i="1"/>
  <c r="BD95" i="1"/>
  <c r="BC95" i="1" s="1"/>
  <c r="BD949" i="1"/>
  <c r="BD19" i="1"/>
  <c r="BC19" i="1" s="1"/>
  <c r="DH257" i="1"/>
  <c r="DH695" i="1"/>
  <c r="DH98" i="1"/>
  <c r="BF131" i="1"/>
  <c r="BF48" i="1"/>
  <c r="BF55" i="1"/>
  <c r="BF83" i="1"/>
  <c r="BD261" i="1"/>
  <c r="BD159" i="1"/>
  <c r="BD469" i="1"/>
  <c r="BD459" i="1"/>
  <c r="BD715" i="1"/>
  <c r="BD859" i="1"/>
  <c r="BD729" i="1"/>
  <c r="EA18" i="1"/>
  <c r="DH59" i="1"/>
  <c r="BF62" i="1"/>
  <c r="DH1014" i="1"/>
  <c r="DH230" i="1"/>
  <c r="DH567" i="1"/>
  <c r="DH295" i="1"/>
  <c r="DH34" i="1"/>
  <c r="BF165" i="1"/>
  <c r="BF126" i="1"/>
  <c r="BF71" i="1"/>
  <c r="BF119" i="1"/>
  <c r="BF84" i="1"/>
  <c r="BF41" i="1"/>
  <c r="BF56" i="1"/>
  <c r="BF29" i="1"/>
  <c r="BD24" i="1"/>
  <c r="BD293" i="1"/>
  <c r="BD351" i="1"/>
  <c r="BD501" i="1"/>
  <c r="BD331" i="1"/>
  <c r="BD491" i="1"/>
  <c r="BD619" i="1"/>
  <c r="BD747" i="1"/>
  <c r="BD811" i="1"/>
  <c r="BD875" i="1"/>
  <c r="BD633" i="1"/>
  <c r="BD761" i="1"/>
  <c r="BF191" i="1"/>
  <c r="AW17" i="1"/>
  <c r="BF195" i="1"/>
  <c r="BF203" i="1"/>
  <c r="BF211" i="1"/>
  <c r="BF219" i="1"/>
  <c r="BF227" i="1"/>
  <c r="BF235" i="1"/>
  <c r="BF200" i="1"/>
  <c r="BF208" i="1"/>
  <c r="BF216" i="1"/>
  <c r="BF224" i="1"/>
  <c r="BF232" i="1"/>
  <c r="BF197" i="1"/>
  <c r="BF205" i="1"/>
  <c r="BF213" i="1"/>
  <c r="BF221" i="1"/>
  <c r="BF229" i="1"/>
  <c r="BF194" i="1"/>
  <c r="BF202" i="1"/>
  <c r="BF210" i="1"/>
  <c r="BF218" i="1"/>
  <c r="BF226" i="1"/>
  <c r="BF234" i="1"/>
  <c r="BF199" i="1"/>
  <c r="BF207" i="1"/>
  <c r="BF215" i="1"/>
  <c r="BF223" i="1"/>
  <c r="BF231" i="1"/>
  <c r="BF196" i="1"/>
  <c r="BF204" i="1"/>
  <c r="BF212" i="1"/>
  <c r="BF220" i="1"/>
  <c r="BF228" i="1"/>
  <c r="BF201" i="1"/>
  <c r="BF209" i="1"/>
  <c r="BF217" i="1"/>
  <c r="BF225" i="1"/>
  <c r="BF233" i="1"/>
  <c r="BF198" i="1"/>
  <c r="BF206" i="1"/>
  <c r="BF214" i="1"/>
  <c r="BF222" i="1"/>
  <c r="BF230" i="1"/>
  <c r="BF193" i="1"/>
  <c r="BF22" i="1"/>
  <c r="BF139" i="1"/>
  <c r="BF138" i="1"/>
  <c r="BF143" i="1"/>
  <c r="BF189" i="1"/>
  <c r="BD743" i="1"/>
  <c r="BD711" i="1"/>
  <c r="BD679" i="1"/>
  <c r="BD647" i="1"/>
  <c r="BD615" i="1"/>
  <c r="BD583" i="1"/>
  <c r="BD551" i="1"/>
  <c r="BD519" i="1"/>
  <c r="BD487" i="1"/>
  <c r="BD455" i="1"/>
  <c r="BD423" i="1"/>
  <c r="BD387" i="1"/>
  <c r="BD323" i="1"/>
  <c r="BD259" i="1"/>
  <c r="BD195" i="1"/>
  <c r="BD131" i="1"/>
  <c r="BD497" i="1"/>
  <c r="BD465" i="1"/>
  <c r="BD433" i="1"/>
  <c r="BD401" i="1"/>
  <c r="BD343" i="1"/>
  <c r="BD279" i="1"/>
  <c r="BD215" i="1"/>
  <c r="BD119" i="1"/>
  <c r="BD369" i="1"/>
  <c r="BD337" i="1"/>
  <c r="BD305" i="1"/>
  <c r="BD273" i="1"/>
  <c r="BD241" i="1"/>
  <c r="BD209" i="1"/>
  <c r="BD177" i="1"/>
  <c r="BD145" i="1"/>
  <c r="BD97" i="1"/>
  <c r="BC97" i="1" s="1"/>
  <c r="BD65" i="1"/>
  <c r="BC65" i="1" s="1"/>
  <c r="BD41" i="1"/>
  <c r="BC41" i="1" s="1"/>
  <c r="BD933" i="1"/>
  <c r="BD997" i="1"/>
  <c r="BD48" i="1"/>
  <c r="BC48" i="1" s="1"/>
  <c r="BD34" i="1"/>
  <c r="DH176" i="1"/>
  <c r="DH169" i="1"/>
  <c r="DH630" i="1"/>
  <c r="DH294" i="1"/>
  <c r="DH887" i="1"/>
  <c r="DH631" i="1"/>
  <c r="DH455" i="1"/>
  <c r="DH327" i="1"/>
  <c r="DH199" i="1"/>
  <c r="DH66" i="1"/>
  <c r="DH91" i="1"/>
  <c r="BF172" i="1"/>
  <c r="BF170" i="1"/>
  <c r="BF137" i="1"/>
  <c r="BF133" i="1"/>
  <c r="BF122" i="1"/>
  <c r="BF110" i="1"/>
  <c r="BF116" i="1"/>
  <c r="BF80" i="1"/>
  <c r="BF87" i="1"/>
  <c r="BF65" i="1"/>
  <c r="BF34" i="1"/>
  <c r="BF72" i="1"/>
  <c r="BF103" i="1"/>
  <c r="BF46" i="1"/>
  <c r="BF93" i="1"/>
  <c r="BD32" i="1"/>
  <c r="BD989" i="1"/>
  <c r="BD33" i="1"/>
  <c r="BD107" i="1"/>
  <c r="BD181" i="1"/>
  <c r="BD245" i="1"/>
  <c r="BD309" i="1"/>
  <c r="BD373" i="1"/>
  <c r="BD255" i="1"/>
  <c r="BD383" i="1"/>
  <c r="BD453" i="1"/>
  <c r="BD517" i="1"/>
  <c r="BD235" i="1"/>
  <c r="BD363" i="1"/>
  <c r="BD443" i="1"/>
  <c r="BD507" i="1"/>
  <c r="BD571" i="1"/>
  <c r="BD635" i="1"/>
  <c r="BD699" i="1"/>
  <c r="BD755" i="1"/>
  <c r="BD787" i="1"/>
  <c r="BD819" i="1"/>
  <c r="BD851" i="1"/>
  <c r="BD883" i="1"/>
  <c r="BD74" i="1"/>
  <c r="BC74" i="1" s="1"/>
  <c r="BD585" i="1"/>
  <c r="BD649" i="1"/>
  <c r="BD713" i="1"/>
  <c r="BD777" i="1"/>
  <c r="BD841" i="1"/>
  <c r="BD64" i="1"/>
  <c r="BC64" i="1" s="1"/>
  <c r="AJ81" i="15"/>
  <c r="AJ17" i="15"/>
  <c r="BD52" i="1"/>
  <c r="BC52" i="1" s="1"/>
  <c r="BD941" i="1"/>
  <c r="BD141" i="1"/>
  <c r="BD237" i="1"/>
  <c r="BD301" i="1"/>
  <c r="BD365" i="1"/>
  <c r="BD239" i="1"/>
  <c r="BD367" i="1"/>
  <c r="BD445" i="1"/>
  <c r="BD509" i="1"/>
  <c r="BD219" i="1"/>
  <c r="BD347" i="1"/>
  <c r="BD435" i="1"/>
  <c r="BD499" i="1"/>
  <c r="BD563" i="1"/>
  <c r="BD627" i="1"/>
  <c r="BD691" i="1"/>
  <c r="BD751" i="1"/>
  <c r="BD783" i="1"/>
  <c r="BD815" i="1"/>
  <c r="BD847" i="1"/>
  <c r="BD879" i="1"/>
  <c r="BD70" i="1"/>
  <c r="BC70" i="1" s="1"/>
  <c r="BD545" i="1"/>
  <c r="BD609" i="1"/>
  <c r="BD673" i="1"/>
  <c r="BD737" i="1"/>
  <c r="BD801" i="1"/>
  <c r="BD865" i="1"/>
  <c r="BD142" i="1"/>
  <c r="BD158" i="1"/>
  <c r="BD182" i="1"/>
  <c r="BD198" i="1"/>
  <c r="BD214" i="1"/>
  <c r="BD533" i="1"/>
  <c r="BD565" i="1"/>
  <c r="BD597" i="1"/>
  <c r="BD629" i="1"/>
  <c r="BD661" i="1"/>
  <c r="BD693" i="1"/>
  <c r="BD725" i="1"/>
  <c r="BD757" i="1"/>
  <c r="BD789" i="1"/>
  <c r="BD821" i="1"/>
  <c r="BD853" i="1"/>
  <c r="BD885" i="1"/>
  <c r="BD124" i="1"/>
  <c r="BD148" i="1"/>
  <c r="BD164" i="1"/>
  <c r="BD180" i="1"/>
  <c r="BD196" i="1"/>
  <c r="BD212" i="1"/>
  <c r="BD228" i="1"/>
  <c r="BD244" i="1"/>
  <c r="BD260" i="1"/>
  <c r="BD276" i="1"/>
  <c r="BD292" i="1"/>
  <c r="BD308" i="1"/>
  <c r="BD324" i="1"/>
  <c r="BD340" i="1"/>
  <c r="BD356" i="1"/>
  <c r="BD372" i="1"/>
  <c r="BD388" i="1"/>
  <c r="BD404" i="1"/>
  <c r="BD420" i="1"/>
  <c r="BD436" i="1"/>
  <c r="BD452" i="1"/>
  <c r="BD468" i="1"/>
  <c r="BD484" i="1"/>
  <c r="BD500" i="1"/>
  <c r="BD516" i="1"/>
  <c r="BD532" i="1"/>
  <c r="BD548" i="1"/>
  <c r="BD564" i="1"/>
  <c r="BD580" i="1"/>
  <c r="BD596" i="1"/>
  <c r="BD612" i="1"/>
  <c r="BD628" i="1"/>
  <c r="BD230" i="1"/>
  <c r="BD262" i="1"/>
  <c r="BD294" i="1"/>
  <c r="BD326" i="1"/>
  <c r="BD358" i="1"/>
  <c r="BD390" i="1"/>
  <c r="BD422" i="1"/>
  <c r="BD454" i="1"/>
  <c r="BD486" i="1"/>
  <c r="BD28" i="1"/>
  <c r="BD909" i="1"/>
  <c r="BD125" i="1"/>
  <c r="BD189" i="1"/>
  <c r="BD253" i="1"/>
  <c r="BD317" i="1"/>
  <c r="BD381" i="1"/>
  <c r="BD207" i="1"/>
  <c r="BD335" i="1"/>
  <c r="BD429" i="1"/>
  <c r="BD493" i="1"/>
  <c r="BD123" i="1"/>
  <c r="BD251" i="1"/>
  <c r="BD379" i="1"/>
  <c r="BD451" i="1"/>
  <c r="BD515" i="1"/>
  <c r="BD579" i="1"/>
  <c r="BD643" i="1"/>
  <c r="BD707" i="1"/>
  <c r="BD759" i="1"/>
  <c r="BD791" i="1"/>
  <c r="BD823" i="1"/>
  <c r="BD855" i="1"/>
  <c r="BD887" i="1"/>
  <c r="BD529" i="1"/>
  <c r="BD593" i="1"/>
  <c r="BD657" i="1"/>
  <c r="BD721" i="1"/>
  <c r="BD785" i="1"/>
  <c r="BD849" i="1"/>
  <c r="BD98" i="1"/>
  <c r="BC98" i="1" s="1"/>
  <c r="BD138" i="1"/>
  <c r="BD154" i="1"/>
  <c r="BD194" i="1"/>
  <c r="BD210" i="1"/>
  <c r="BD226" i="1"/>
  <c r="BD557" i="1"/>
  <c r="BD589" i="1"/>
  <c r="BD621" i="1"/>
  <c r="BD653" i="1"/>
  <c r="BD685" i="1"/>
  <c r="BD717" i="1"/>
  <c r="BD749" i="1"/>
  <c r="BD781" i="1"/>
  <c r="BD813" i="1"/>
  <c r="BD845" i="1"/>
  <c r="BD877" i="1"/>
  <c r="BD893" i="1"/>
  <c r="BD84" i="1"/>
  <c r="BC84" i="1" s="1"/>
  <c r="BD96" i="1"/>
  <c r="BC96" i="1" s="1"/>
  <c r="BD104" i="1"/>
  <c r="BC104" i="1" s="1"/>
  <c r="BD112" i="1"/>
  <c r="BD120" i="1"/>
  <c r="BD136" i="1"/>
  <c r="BD144" i="1"/>
  <c r="BD152" i="1"/>
  <c r="BD176" i="1"/>
  <c r="BD184" i="1"/>
  <c r="BD192" i="1"/>
  <c r="BD200" i="1"/>
  <c r="BD208" i="1"/>
  <c r="BD216" i="1"/>
  <c r="BD224" i="1"/>
  <c r="BD232" i="1"/>
  <c r="BD240" i="1"/>
  <c r="BD248" i="1"/>
  <c r="BD256" i="1"/>
  <c r="BD264" i="1"/>
  <c r="BD272" i="1"/>
  <c r="BD280" i="1"/>
  <c r="BD288" i="1"/>
  <c r="BD296" i="1"/>
  <c r="BD304" i="1"/>
  <c r="BD312" i="1"/>
  <c r="BD320" i="1"/>
  <c r="BD328" i="1"/>
  <c r="BD336" i="1"/>
  <c r="BD344" i="1"/>
  <c r="BD352" i="1"/>
  <c r="BD360" i="1"/>
  <c r="BD368" i="1"/>
  <c r="BD376" i="1"/>
  <c r="BD384" i="1"/>
  <c r="BD392" i="1"/>
  <c r="BD400" i="1"/>
  <c r="BD408" i="1"/>
  <c r="BD416" i="1"/>
  <c r="BD424" i="1"/>
  <c r="BD432" i="1"/>
  <c r="BD440" i="1"/>
  <c r="BD448" i="1"/>
  <c r="BD456" i="1"/>
  <c r="BD464" i="1"/>
  <c r="BD472" i="1"/>
  <c r="BD480" i="1"/>
  <c r="BD488" i="1"/>
  <c r="BD496" i="1"/>
  <c r="BD504" i="1"/>
  <c r="BD512" i="1"/>
  <c r="BD520" i="1"/>
  <c r="BD528" i="1"/>
  <c r="BD536" i="1"/>
  <c r="BD544" i="1"/>
  <c r="BD552" i="1"/>
  <c r="BD560" i="1"/>
  <c r="BD568" i="1"/>
  <c r="BD576" i="1"/>
  <c r="BD584" i="1"/>
  <c r="BD592" i="1"/>
  <c r="BD600" i="1"/>
  <c r="BD608" i="1"/>
  <c r="BD616" i="1"/>
  <c r="BD624" i="1"/>
  <c r="BD632" i="1"/>
  <c r="BD640" i="1"/>
  <c r="BD238" i="1"/>
  <c r="BD254" i="1"/>
  <c r="BD270" i="1"/>
  <c r="BD286" i="1"/>
  <c r="BD302" i="1"/>
  <c r="BD318" i="1"/>
  <c r="BD334" i="1"/>
  <c r="BD350" i="1"/>
  <c r="BD366" i="1"/>
  <c r="BD382" i="1"/>
  <c r="BD398" i="1"/>
  <c r="BD414" i="1"/>
  <c r="BD430" i="1"/>
  <c r="BD446" i="1"/>
  <c r="BD462" i="1"/>
  <c r="BD478" i="1"/>
  <c r="BD494" i="1"/>
  <c r="BD510" i="1"/>
  <c r="BD526" i="1"/>
  <c r="BD542" i="1"/>
  <c r="BD558" i="1"/>
  <c r="BD574" i="1"/>
  <c r="BD590" i="1"/>
  <c r="BD606" i="1"/>
  <c r="BD622" i="1"/>
  <c r="BD638" i="1"/>
  <c r="BD648" i="1"/>
  <c r="BD656" i="1"/>
  <c r="BD664" i="1"/>
  <c r="BD672" i="1"/>
  <c r="BD680" i="1"/>
  <c r="BD688" i="1"/>
  <c r="BD696" i="1"/>
  <c r="BD704" i="1"/>
  <c r="BD712" i="1"/>
  <c r="BD720" i="1"/>
  <c r="BD728" i="1"/>
  <c r="BD736" i="1"/>
  <c r="BD744" i="1"/>
  <c r="BD752" i="1"/>
  <c r="BD760" i="1"/>
  <c r="BD768" i="1"/>
  <c r="BD776" i="1"/>
  <c r="BD784" i="1"/>
  <c r="BD792" i="1"/>
  <c r="BD800" i="1"/>
  <c r="BD808" i="1"/>
  <c r="BD816" i="1"/>
  <c r="BD824" i="1"/>
  <c r="BD832" i="1"/>
  <c r="BD840" i="1"/>
  <c r="BD848" i="1"/>
  <c r="BD856" i="1"/>
  <c r="BD864" i="1"/>
  <c r="BD872" i="1"/>
  <c r="BD880" i="1"/>
  <c r="BD888" i="1"/>
  <c r="BD896" i="1"/>
  <c r="BD904" i="1"/>
  <c r="BD912" i="1"/>
  <c r="BD920" i="1"/>
  <c r="BD928" i="1"/>
  <c r="BD936" i="1"/>
  <c r="BD944" i="1"/>
  <c r="BD952" i="1"/>
  <c r="BD960" i="1"/>
  <c r="BD968" i="1"/>
  <c r="BD976" i="1"/>
  <c r="BD984" i="1"/>
  <c r="BD992" i="1"/>
  <c r="BD899" i="1"/>
  <c r="BD915" i="1"/>
  <c r="BD931" i="1"/>
  <c r="BD947" i="1"/>
  <c r="BD963" i="1"/>
  <c r="BD979" i="1"/>
  <c r="BD995" i="1"/>
  <c r="BD1004" i="1"/>
  <c r="BD1012" i="1"/>
  <c r="BD234" i="1"/>
  <c r="BD250" i="1"/>
  <c r="BD266" i="1"/>
  <c r="BD282" i="1"/>
  <c r="BD298" i="1"/>
  <c r="BD314" i="1"/>
  <c r="BD330" i="1"/>
  <c r="BD346" i="1"/>
  <c r="BD362" i="1"/>
  <c r="BD378" i="1"/>
  <c r="BD394" i="1"/>
  <c r="BD410" i="1"/>
  <c r="BD426" i="1"/>
  <c r="BD442" i="1"/>
  <c r="BD458" i="1"/>
  <c r="BD474" i="1"/>
  <c r="BD490" i="1"/>
  <c r="BD506" i="1"/>
  <c r="BD522" i="1"/>
  <c r="BD538" i="1"/>
  <c r="BD554" i="1"/>
  <c r="BD570" i="1"/>
  <c r="BD502" i="1"/>
  <c r="BD534" i="1"/>
  <c r="BD566" i="1"/>
  <c r="BD598" i="1"/>
  <c r="BD630" i="1"/>
  <c r="BD652" i="1"/>
  <c r="BD668" i="1"/>
  <c r="BD684" i="1"/>
  <c r="BD700" i="1"/>
  <c r="BD716" i="1"/>
  <c r="BD732" i="1"/>
  <c r="BD748" i="1"/>
  <c r="BD764" i="1"/>
  <c r="BD780" i="1"/>
  <c r="BD796" i="1"/>
  <c r="BD812" i="1"/>
  <c r="BD828" i="1"/>
  <c r="BD844" i="1"/>
  <c r="BD860" i="1"/>
  <c r="BD876" i="1"/>
  <c r="BD892" i="1"/>
  <c r="BD908" i="1"/>
  <c r="BD924" i="1"/>
  <c r="BD940" i="1"/>
  <c r="BD956" i="1"/>
  <c r="BD972" i="1"/>
  <c r="BD988" i="1"/>
  <c r="BD907" i="1"/>
  <c r="BD939" i="1"/>
  <c r="BD971" i="1"/>
  <c r="BD1000" i="1"/>
  <c r="BD1016" i="1"/>
  <c r="BD258" i="1"/>
  <c r="BD290" i="1"/>
  <c r="BD322" i="1"/>
  <c r="BD354" i="1"/>
  <c r="BD386" i="1"/>
  <c r="BD418" i="1"/>
  <c r="BD450" i="1"/>
  <c r="BD482" i="1"/>
  <c r="BD514" i="1"/>
  <c r="BD546" i="1"/>
  <c r="BD578" i="1"/>
  <c r="BD594" i="1"/>
  <c r="BD610" i="1"/>
  <c r="BD626" i="1"/>
  <c r="BD642" i="1"/>
  <c r="BD650" i="1"/>
  <c r="BD658" i="1"/>
  <c r="BD666" i="1"/>
  <c r="BD674" i="1"/>
  <c r="BD682" i="1"/>
  <c r="BD690" i="1"/>
  <c r="BD698" i="1"/>
  <c r="BD706" i="1"/>
  <c r="BD714" i="1"/>
  <c r="BD722" i="1"/>
  <c r="BD730" i="1"/>
  <c r="BD738" i="1"/>
  <c r="BD746" i="1"/>
  <c r="BD754" i="1"/>
  <c r="BD762" i="1"/>
  <c r="BD770" i="1"/>
  <c r="BD778" i="1"/>
  <c r="BD786" i="1"/>
  <c r="BD794" i="1"/>
  <c r="BD802" i="1"/>
  <c r="BD810" i="1"/>
  <c r="BD818" i="1"/>
  <c r="BD826" i="1"/>
  <c r="BD834" i="1"/>
  <c r="BD842" i="1"/>
  <c r="BD850" i="1"/>
  <c r="BD858" i="1"/>
  <c r="BD866" i="1"/>
  <c r="BD874" i="1"/>
  <c r="BD882" i="1"/>
  <c r="BD890" i="1"/>
  <c r="BD898" i="1"/>
  <c r="BD906" i="1"/>
  <c r="BD914" i="1"/>
  <c r="BD922" i="1"/>
  <c r="BD930" i="1"/>
  <c r="BD938" i="1"/>
  <c r="BD946" i="1"/>
  <c r="BD954" i="1"/>
  <c r="BD962" i="1"/>
  <c r="BD970" i="1"/>
  <c r="BD978" i="1"/>
  <c r="BD986" i="1"/>
  <c r="BD994" i="1"/>
  <c r="BD903" i="1"/>
  <c r="BD919" i="1"/>
  <c r="BD935" i="1"/>
  <c r="BD951" i="1"/>
  <c r="BD967" i="1"/>
  <c r="BD983" i="1"/>
  <c r="BD998" i="1"/>
  <c r="BD1006" i="1"/>
  <c r="BD1014" i="1"/>
  <c r="BD35" i="1"/>
  <c r="BD43" i="1"/>
  <c r="BC43" i="1" s="1"/>
  <c r="BD25" i="1"/>
  <c r="BD50" i="1"/>
  <c r="BC50" i="1" s="1"/>
  <c r="BD42" i="1"/>
  <c r="BC42" i="1" s="1"/>
  <c r="BD1015" i="1"/>
  <c r="BD1007" i="1"/>
  <c r="BD999" i="1"/>
  <c r="BD985" i="1"/>
  <c r="BD969" i="1"/>
  <c r="BD953" i="1"/>
  <c r="BD937" i="1"/>
  <c r="BD921" i="1"/>
  <c r="BD905" i="1"/>
  <c r="BD49" i="1"/>
  <c r="BC49" i="1" s="1"/>
  <c r="BD37" i="1"/>
  <c r="BD518" i="1"/>
  <c r="BD550" i="1"/>
  <c r="BD582" i="1"/>
  <c r="BD614" i="1"/>
  <c r="BD644" i="1"/>
  <c r="BD660" i="1"/>
  <c r="BD676" i="1"/>
  <c r="BD692" i="1"/>
  <c r="BD708" i="1"/>
  <c r="BD724" i="1"/>
  <c r="BD740" i="1"/>
  <c r="BD756" i="1"/>
  <c r="BD772" i="1"/>
  <c r="BD788" i="1"/>
  <c r="BD804" i="1"/>
  <c r="BD820" i="1"/>
  <c r="BD836" i="1"/>
  <c r="BD852" i="1"/>
  <c r="BD868" i="1"/>
  <c r="BD884" i="1"/>
  <c r="BD900" i="1"/>
  <c r="BD916" i="1"/>
  <c r="BD932" i="1"/>
  <c r="BD948" i="1"/>
  <c r="BD964" i="1"/>
  <c r="BD980" i="1"/>
  <c r="BD996" i="1"/>
  <c r="BD923" i="1"/>
  <c r="BD955" i="1"/>
  <c r="BD987" i="1"/>
  <c r="BD1008" i="1"/>
  <c r="BD242" i="1"/>
  <c r="BD274" i="1"/>
  <c r="BD306" i="1"/>
  <c r="BD338" i="1"/>
  <c r="BD370" i="1"/>
  <c r="BD402" i="1"/>
  <c r="BD434" i="1"/>
  <c r="BD466" i="1"/>
  <c r="BD498" i="1"/>
  <c r="BD530" i="1"/>
  <c r="BD562" i="1"/>
  <c r="BD586" i="1"/>
  <c r="BD602" i="1"/>
  <c r="BD618" i="1"/>
  <c r="BD634" i="1"/>
  <c r="BD646" i="1"/>
  <c r="BD654" i="1"/>
  <c r="BD662" i="1"/>
  <c r="BD670" i="1"/>
  <c r="BD678" i="1"/>
  <c r="BD686" i="1"/>
  <c r="BD694" i="1"/>
  <c r="BD702" i="1"/>
  <c r="BD710" i="1"/>
  <c r="BD718" i="1"/>
  <c r="BD726" i="1"/>
  <c r="BD734" i="1"/>
  <c r="BD742" i="1"/>
  <c r="BD750" i="1"/>
  <c r="BD758" i="1"/>
  <c r="BD766" i="1"/>
  <c r="BD774" i="1"/>
  <c r="BD782" i="1"/>
  <c r="BD790" i="1"/>
  <c r="BD798" i="1"/>
  <c r="BD806" i="1"/>
  <c r="BD814" i="1"/>
  <c r="BD822" i="1"/>
  <c r="BD830" i="1"/>
  <c r="BD838" i="1"/>
  <c r="BD846" i="1"/>
  <c r="BD854" i="1"/>
  <c r="BD862" i="1"/>
  <c r="BD870" i="1"/>
  <c r="BD878" i="1"/>
  <c r="BD886" i="1"/>
  <c r="BD894" i="1"/>
  <c r="BD902" i="1"/>
  <c r="BD910" i="1"/>
  <c r="BD918" i="1"/>
  <c r="BD926" i="1"/>
  <c r="BD934" i="1"/>
  <c r="BD942" i="1"/>
  <c r="BD950" i="1"/>
  <c r="BD958" i="1"/>
  <c r="BD966" i="1"/>
  <c r="BD974" i="1"/>
  <c r="BD982" i="1"/>
  <c r="BD990" i="1"/>
  <c r="BD895" i="1"/>
  <c r="BD911" i="1"/>
  <c r="BD927" i="1"/>
  <c r="BD943" i="1"/>
  <c r="BD959" i="1"/>
  <c r="BD975" i="1"/>
  <c r="BD991" i="1"/>
  <c r="BD1002" i="1"/>
  <c r="BD1010" i="1"/>
  <c r="BD31" i="1"/>
  <c r="BD39" i="1"/>
  <c r="BC39" i="1" s="1"/>
  <c r="BD22" i="1"/>
  <c r="BD21" i="1"/>
  <c r="BD46" i="1"/>
  <c r="BC46" i="1" s="1"/>
  <c r="BD30" i="1"/>
  <c r="BD1011" i="1"/>
  <c r="BD1003" i="1"/>
  <c r="BD993" i="1"/>
  <c r="BD977" i="1"/>
  <c r="BD961" i="1"/>
  <c r="BD945" i="1"/>
  <c r="BD929" i="1"/>
  <c r="BD913" i="1"/>
  <c r="BD897" i="1"/>
  <c r="BD45" i="1"/>
  <c r="BC45" i="1" s="1"/>
  <c r="BD29" i="1"/>
  <c r="DH816" i="1"/>
  <c r="DH304" i="1"/>
  <c r="DH641" i="1"/>
  <c r="DH128" i="1"/>
  <c r="DH950" i="1"/>
  <c r="DH694" i="1"/>
  <c r="DH454" i="1"/>
  <c r="DH326" i="1"/>
  <c r="DH198" i="1"/>
  <c r="DH919" i="1"/>
  <c r="DH791" i="1"/>
  <c r="DH663" i="1"/>
  <c r="DH535" i="1"/>
  <c r="DH471" i="1"/>
  <c r="DH407" i="1"/>
  <c r="DH343" i="1"/>
  <c r="DH279" i="1"/>
  <c r="DH215" i="1"/>
  <c r="DH146" i="1"/>
  <c r="DH82" i="1"/>
  <c r="DH18" i="1"/>
  <c r="DH107" i="1"/>
  <c r="DH43" i="1"/>
  <c r="DH560" i="1"/>
  <c r="DH897" i="1"/>
  <c r="DH385" i="1"/>
  <c r="DH105" i="1"/>
  <c r="DH822" i="1"/>
  <c r="DH566" i="1"/>
  <c r="DH390" i="1"/>
  <c r="DH262" i="1"/>
  <c r="DH983" i="1"/>
  <c r="DH855" i="1"/>
  <c r="DH727" i="1"/>
  <c r="DH599" i="1"/>
  <c r="DH503" i="1"/>
  <c r="DH439" i="1"/>
  <c r="DH375" i="1"/>
  <c r="DH311" i="1"/>
  <c r="DH247" i="1"/>
  <c r="DH179" i="1"/>
  <c r="DH114" i="1"/>
  <c r="DH50" i="1"/>
  <c r="DH139" i="1"/>
  <c r="DH75" i="1"/>
  <c r="DH53" i="1"/>
  <c r="AJ134" i="15"/>
  <c r="AJ102" i="15"/>
  <c r="BF151" i="1"/>
  <c r="BF188" i="1"/>
  <c r="BF149" i="1"/>
  <c r="BF186" i="1"/>
  <c r="BF144" i="1"/>
  <c r="BF135" i="1"/>
  <c r="BF132" i="1"/>
  <c r="BF125" i="1"/>
  <c r="BF118" i="1"/>
  <c r="BF111" i="1"/>
  <c r="BF33" i="1"/>
  <c r="BF98" i="1"/>
  <c r="BF36" i="1"/>
  <c r="BF90" i="1"/>
  <c r="BF67" i="1"/>
  <c r="BF32" i="1"/>
  <c r="BF43" i="1"/>
  <c r="BF78" i="1"/>
  <c r="BF23" i="1"/>
  <c r="BF57" i="1"/>
  <c r="BF183" i="1"/>
  <c r="BF156" i="1"/>
  <c r="BF181" i="1"/>
  <c r="BF154" i="1"/>
  <c r="BF140" i="1"/>
  <c r="BF134" i="1"/>
  <c r="BF124" i="1"/>
  <c r="BF74" i="1"/>
  <c r="BF108" i="1"/>
  <c r="BF104" i="1"/>
  <c r="BF44" i="1"/>
  <c r="BF49" i="1"/>
  <c r="BF63" i="1"/>
  <c r="BF53" i="1"/>
  <c r="BF101" i="1"/>
  <c r="BF88" i="1"/>
  <c r="BF30" i="1"/>
  <c r="BF45" i="1"/>
  <c r="BF52" i="1"/>
  <c r="BF86" i="1"/>
  <c r="DA21" i="1"/>
  <c r="DA28" i="1"/>
  <c r="DA19" i="1"/>
  <c r="DA29" i="1"/>
  <c r="DA22" i="1"/>
  <c r="DA91" i="1"/>
  <c r="DA87" i="1"/>
  <c r="DA88" i="1"/>
  <c r="CA17" i="1"/>
  <c r="CH17" i="1" s="1"/>
  <c r="CI17" i="1" s="1"/>
  <c r="BW17" i="1" s="1"/>
  <c r="DA44" i="1"/>
  <c r="DA36" i="1"/>
  <c r="DA45" i="1"/>
  <c r="DA39" i="1"/>
  <c r="DA34" i="1"/>
  <c r="DA42" i="1"/>
  <c r="DA41" i="1"/>
  <c r="DA37" i="1"/>
  <c r="DA40" i="1"/>
  <c r="DA35" i="1"/>
  <c r="DA43" i="1"/>
  <c r="DA38" i="1"/>
  <c r="DA67" i="1"/>
  <c r="DA75" i="1"/>
  <c r="DA66" i="1"/>
  <c r="DA71" i="1"/>
  <c r="DA64" i="1"/>
  <c r="DA72" i="1"/>
  <c r="DA69" i="1"/>
  <c r="DA73" i="1"/>
  <c r="DA70" i="1"/>
  <c r="DA74" i="1"/>
  <c r="DA68" i="1"/>
  <c r="DA65" i="1"/>
  <c r="BW15" i="12"/>
  <c r="BX15" i="12" s="1"/>
  <c r="DZ21" i="1"/>
  <c r="BG41" i="15" l="1"/>
  <c r="BG42" i="15"/>
  <c r="BG39" i="15"/>
  <c r="BG34" i="15"/>
  <c r="BG38" i="15"/>
  <c r="BG37" i="15"/>
  <c r="DH679" i="1"/>
  <c r="AZ18" i="15"/>
  <c r="DH251" i="1"/>
  <c r="DH183" i="1"/>
  <c r="DH118" i="1"/>
  <c r="DH54" i="1"/>
  <c r="DH143" i="1"/>
  <c r="DH79" i="1"/>
  <c r="DH61" i="1"/>
  <c r="DH222" i="1"/>
  <c r="DH350" i="1"/>
  <c r="DH478" i="1"/>
  <c r="DH606" i="1"/>
  <c r="DH734" i="1"/>
  <c r="DH862" i="1"/>
  <c r="DH990" i="1"/>
  <c r="DH120" i="1"/>
  <c r="DH248" i="1"/>
  <c r="DH376" i="1"/>
  <c r="DH504" i="1"/>
  <c r="DH632" i="1"/>
  <c r="DH760" i="1"/>
  <c r="DH888" i="1"/>
  <c r="DH1016" i="1"/>
  <c r="DH736" i="1"/>
  <c r="DH480" i="1"/>
  <c r="DH224" i="1"/>
  <c r="DH817" i="1"/>
  <c r="DH561" i="1"/>
  <c r="DH241" i="1"/>
  <c r="DH233" i="1"/>
  <c r="DH607" i="1"/>
  <c r="DH518" i="1"/>
  <c r="BF31" i="1"/>
  <c r="BF35" i="1"/>
  <c r="BF37" i="1"/>
  <c r="BF28" i="1"/>
  <c r="DH193" i="1"/>
  <c r="T17" i="1"/>
  <c r="BB168" i="15"/>
  <c r="DH90" i="1"/>
  <c r="AZ37" i="15"/>
  <c r="AZ38" i="15"/>
  <c r="AZ33" i="15"/>
  <c r="BG36" i="15"/>
  <c r="BG35" i="15"/>
  <c r="BB169" i="15"/>
  <c r="BJ26" i="15"/>
  <c r="BF25" i="15"/>
  <c r="BF18" i="1"/>
  <c r="AW18" i="1" s="1"/>
  <c r="BF21" i="1"/>
  <c r="BF26" i="1"/>
  <c r="BF24" i="1"/>
  <c r="BF19" i="1"/>
  <c r="BF27" i="1"/>
  <c r="BD102" i="1"/>
  <c r="BC102" i="1" s="1"/>
  <c r="BD71" i="1"/>
  <c r="BC71" i="1" s="1"/>
  <c r="BD511" i="1"/>
  <c r="BD651" i="1"/>
  <c r="BD179" i="1"/>
  <c r="BD117" i="1"/>
  <c r="BD425" i="1"/>
  <c r="BD371" i="1"/>
  <c r="BD89" i="1"/>
  <c r="BC89" i="1" s="1"/>
  <c r="BD91" i="1"/>
  <c r="BC91" i="1" s="1"/>
  <c r="BD118" i="1"/>
  <c r="BD66" i="1"/>
  <c r="BC66" i="1" s="1"/>
  <c r="BD165" i="1"/>
  <c r="BD55" i="1"/>
  <c r="BC55" i="1" s="1"/>
  <c r="BD137" i="1"/>
  <c r="BD393" i="1"/>
  <c r="BD489" i="1"/>
  <c r="BD447" i="1"/>
  <c r="BD703" i="1"/>
  <c r="BD735" i="1"/>
  <c r="BD607" i="1"/>
  <c r="BD479" i="1"/>
  <c r="BD307" i="1"/>
  <c r="BD521" i="1"/>
  <c r="BD391" i="1"/>
  <c r="BD151" i="1"/>
  <c r="BD297" i="1"/>
  <c r="BD169" i="1"/>
  <c r="BD57" i="1"/>
  <c r="BC57" i="1" s="1"/>
  <c r="BD63" i="1"/>
  <c r="BC63" i="1" s="1"/>
  <c r="BD20" i="1"/>
  <c r="BD59" i="1"/>
  <c r="BC59" i="1" s="1"/>
  <c r="BD101" i="1"/>
  <c r="BC101" i="1" s="1"/>
  <c r="BD197" i="1"/>
  <c r="BD395" i="1"/>
  <c r="BD82" i="1"/>
  <c r="BC82" i="1" s="1"/>
  <c r="BD94" i="1"/>
  <c r="BC94" i="1" s="1"/>
  <c r="BD93" i="1"/>
  <c r="BC93" i="1" s="1"/>
  <c r="BD106" i="1"/>
  <c r="BD60" i="1"/>
  <c r="BC60" i="1" s="1"/>
  <c r="BD160" i="1"/>
  <c r="BD114" i="1"/>
  <c r="BD168" i="1"/>
  <c r="BD178" i="1"/>
  <c r="BD61" i="1"/>
  <c r="BC61" i="1" s="1"/>
  <c r="BD56" i="1"/>
  <c r="BC56" i="1" s="1"/>
  <c r="BD174" i="1"/>
  <c r="BD128" i="1"/>
  <c r="BD78" i="1"/>
  <c r="BC78" i="1" s="1"/>
  <c r="BD116" i="1"/>
  <c r="BD132" i="1"/>
  <c r="BD175" i="1"/>
  <c r="BD537" i="1"/>
  <c r="BD763" i="1"/>
  <c r="BD139" i="1"/>
  <c r="BD23" i="1"/>
  <c r="BD917" i="1"/>
  <c r="BD105" i="1"/>
  <c r="BC105" i="1" s="1"/>
  <c r="BD153" i="1"/>
  <c r="BD217" i="1"/>
  <c r="BD281" i="1"/>
  <c r="BD345" i="1"/>
  <c r="BD135" i="1"/>
  <c r="BD231" i="1"/>
  <c r="BD359" i="1"/>
  <c r="BD441" i="1"/>
  <c r="BD505" i="1"/>
  <c r="BD275" i="1"/>
  <c r="BD399" i="1"/>
  <c r="BD463" i="1"/>
  <c r="BD527" i="1"/>
  <c r="BD591" i="1"/>
  <c r="BD655" i="1"/>
  <c r="BD719" i="1"/>
  <c r="BD857" i="1"/>
  <c r="BD51" i="1"/>
  <c r="BC51" i="1" s="1"/>
  <c r="BD1005" i="1"/>
  <c r="BD18" i="1"/>
  <c r="BC18" i="1" s="1"/>
  <c r="BD957" i="1"/>
  <c r="BD389" i="1"/>
  <c r="BD287" i="1"/>
  <c r="BD267" i="1"/>
  <c r="BD587" i="1"/>
  <c r="BD795" i="1"/>
  <c r="BD601" i="1"/>
  <c r="BD889" i="1"/>
  <c r="BD1009" i="1"/>
  <c r="BD229" i="1"/>
  <c r="BD357" i="1"/>
  <c r="BD437" i="1"/>
  <c r="BD203" i="1"/>
  <c r="BD427" i="1"/>
  <c r="BD555" i="1"/>
  <c r="BD683" i="1"/>
  <c r="BD779" i="1"/>
  <c r="BD843" i="1"/>
  <c r="BD569" i="1"/>
  <c r="BD697" i="1"/>
  <c r="BD825" i="1"/>
  <c r="BD27" i="1"/>
  <c r="BD727" i="1"/>
  <c r="BD695" i="1"/>
  <c r="BD663" i="1"/>
  <c r="BD631" i="1"/>
  <c r="BD599" i="1"/>
  <c r="BD567" i="1"/>
  <c r="BD535" i="1"/>
  <c r="BD503" i="1"/>
  <c r="BD471" i="1"/>
  <c r="BD439" i="1"/>
  <c r="BD407" i="1"/>
  <c r="BD355" i="1"/>
  <c r="BD291" i="1"/>
  <c r="BD227" i="1"/>
  <c r="BD163" i="1"/>
  <c r="BD513" i="1"/>
  <c r="BD481" i="1"/>
  <c r="BD449" i="1"/>
  <c r="BD417" i="1"/>
  <c r="BD375" i="1"/>
  <c r="BD311" i="1"/>
  <c r="BD247" i="1"/>
  <c r="BD183" i="1"/>
  <c r="BD385" i="1"/>
  <c r="BD353" i="1"/>
  <c r="BD321" i="1"/>
  <c r="BD289" i="1"/>
  <c r="BD257" i="1"/>
  <c r="BD225" i="1"/>
  <c r="BD193" i="1"/>
  <c r="BD161" i="1"/>
  <c r="BD129" i="1"/>
  <c r="BD81" i="1"/>
  <c r="BC81" i="1" s="1"/>
  <c r="BD87" i="1"/>
  <c r="BC87" i="1" s="1"/>
  <c r="BD901" i="1"/>
  <c r="BD965" i="1"/>
  <c r="BD1013" i="1"/>
  <c r="BD53" i="1"/>
  <c r="BC53" i="1" s="1"/>
  <c r="BD44" i="1"/>
  <c r="BC44" i="1" s="1"/>
  <c r="BD925" i="1"/>
  <c r="BD75" i="1"/>
  <c r="BC75" i="1" s="1"/>
  <c r="BD149" i="1"/>
  <c r="BD213" i="1"/>
  <c r="BD277" i="1"/>
  <c r="BD341" i="1"/>
  <c r="BD191" i="1"/>
  <c r="BD319" i="1"/>
  <c r="BD421" i="1"/>
  <c r="BD485" i="1"/>
  <c r="BD171" i="1"/>
  <c r="BD299" i="1"/>
  <c r="BD411" i="1"/>
  <c r="BD475" i="1"/>
  <c r="BD539" i="1"/>
  <c r="BD603" i="1"/>
  <c r="BD667" i="1"/>
  <c r="BD731" i="1"/>
  <c r="BD771" i="1"/>
  <c r="BD803" i="1"/>
  <c r="BD835" i="1"/>
  <c r="BD867" i="1"/>
  <c r="BD58" i="1"/>
  <c r="BC58" i="1" s="1"/>
  <c r="BD553" i="1"/>
  <c r="BD617" i="1"/>
  <c r="BD681" i="1"/>
  <c r="BD745" i="1"/>
  <c r="BD809" i="1"/>
  <c r="BD873" i="1"/>
  <c r="BD126" i="1"/>
  <c r="BD17" i="1"/>
  <c r="BC17" i="1" s="1"/>
  <c r="F18" i="1" s="1"/>
  <c r="BD1001" i="1"/>
  <c r="BD47" i="1"/>
  <c r="BC47" i="1" s="1"/>
  <c r="BD205" i="1"/>
  <c r="BD269" i="1"/>
  <c r="BD333" i="1"/>
  <c r="BD111" i="1"/>
  <c r="BD303" i="1"/>
  <c r="BD413" i="1"/>
  <c r="BD477" i="1"/>
  <c r="BD155" i="1"/>
  <c r="BD283" i="1"/>
  <c r="BD403" i="1"/>
  <c r="BD467" i="1"/>
  <c r="BD531" i="1"/>
  <c r="BD595" i="1"/>
  <c r="BD659" i="1"/>
  <c r="BD723" i="1"/>
  <c r="BD767" i="1"/>
  <c r="BD799" i="1"/>
  <c r="BD831" i="1"/>
  <c r="BD863" i="1"/>
  <c r="BD54" i="1"/>
  <c r="BC54" i="1" s="1"/>
  <c r="BD86" i="1"/>
  <c r="BC86" i="1" s="1"/>
  <c r="BD577" i="1"/>
  <c r="BD641" i="1"/>
  <c r="BD705" i="1"/>
  <c r="BD769" i="1"/>
  <c r="BD833" i="1"/>
  <c r="BD88" i="1"/>
  <c r="BC88" i="1" s="1"/>
  <c r="BD150" i="1"/>
  <c r="BD166" i="1"/>
  <c r="BD190" i="1"/>
  <c r="BD206" i="1"/>
  <c r="BD222" i="1"/>
  <c r="BD549" i="1"/>
  <c r="BD581" i="1"/>
  <c r="BD613" i="1"/>
  <c r="BD645" i="1"/>
  <c r="BD677" i="1"/>
  <c r="BD709" i="1"/>
  <c r="BD741" i="1"/>
  <c r="BD773" i="1"/>
  <c r="BD805" i="1"/>
  <c r="BD837" i="1"/>
  <c r="BD869" i="1"/>
  <c r="BD92" i="1"/>
  <c r="BC92" i="1" s="1"/>
  <c r="BD140" i="1"/>
  <c r="BD156" i="1"/>
  <c r="BD172" i="1"/>
  <c r="BD188" i="1"/>
  <c r="BD204" i="1"/>
  <c r="BD220" i="1"/>
  <c r="BD236" i="1"/>
  <c r="BD252" i="1"/>
  <c r="BD268" i="1"/>
  <c r="BD284" i="1"/>
  <c r="BD300" i="1"/>
  <c r="BD316" i="1"/>
  <c r="BD332" i="1"/>
  <c r="BD348" i="1"/>
  <c r="BD364" i="1"/>
  <c r="BD380" i="1"/>
  <c r="BD396" i="1"/>
  <c r="BD412" i="1"/>
  <c r="BD428" i="1"/>
  <c r="BD444" i="1"/>
  <c r="BD460" i="1"/>
  <c r="BD476" i="1"/>
  <c r="BD492" i="1"/>
  <c r="BD508" i="1"/>
  <c r="BD524" i="1"/>
  <c r="BD540" i="1"/>
  <c r="BD556" i="1"/>
  <c r="BD572" i="1"/>
  <c r="BD588" i="1"/>
  <c r="BD604" i="1"/>
  <c r="BD620" i="1"/>
  <c r="BD636" i="1"/>
  <c r="BD246" i="1"/>
  <c r="BD278" i="1"/>
  <c r="BD310" i="1"/>
  <c r="BD342" i="1"/>
  <c r="BD374" i="1"/>
  <c r="BD406" i="1"/>
  <c r="BD438" i="1"/>
  <c r="BD470" i="1"/>
  <c r="BD26" i="1"/>
  <c r="BD973" i="1"/>
  <c r="BD36" i="1"/>
  <c r="BD157" i="1"/>
  <c r="BD221" i="1"/>
  <c r="BD285" i="1"/>
  <c r="BD349" i="1"/>
  <c r="BD143" i="1"/>
  <c r="BD271" i="1"/>
  <c r="BD397" i="1"/>
  <c r="BD461" i="1"/>
  <c r="BD525" i="1"/>
  <c r="BD187" i="1"/>
  <c r="BD315" i="1"/>
  <c r="BD419" i="1"/>
  <c r="BD483" i="1"/>
  <c r="BD547" i="1"/>
  <c r="BD611" i="1"/>
  <c r="BD675" i="1"/>
  <c r="BD739" i="1"/>
  <c r="BD775" i="1"/>
  <c r="BD807" i="1"/>
  <c r="BD839" i="1"/>
  <c r="BD871" i="1"/>
  <c r="BD62" i="1"/>
  <c r="BC62" i="1" s="1"/>
  <c r="BD561" i="1"/>
  <c r="BD625" i="1"/>
  <c r="BD689" i="1"/>
  <c r="BD753" i="1"/>
  <c r="BD817" i="1"/>
  <c r="BD881" i="1"/>
  <c r="BD130" i="1"/>
  <c r="BD146" i="1"/>
  <c r="BD186" i="1"/>
  <c r="BD202" i="1"/>
  <c r="BD218" i="1"/>
  <c r="BD541" i="1"/>
  <c r="BD573" i="1"/>
  <c r="BD605" i="1"/>
  <c r="BD637" i="1"/>
  <c r="BD669" i="1"/>
  <c r="BD701" i="1"/>
  <c r="BD733" i="1"/>
  <c r="BD765" i="1"/>
  <c r="BD797" i="1"/>
  <c r="BD829" i="1"/>
  <c r="BD861" i="1"/>
  <c r="DH342" i="1"/>
  <c r="DH351" i="1"/>
  <c r="DH976" i="1"/>
  <c r="DH49" i="1"/>
  <c r="DH943" i="1"/>
  <c r="DH687" i="1"/>
  <c r="DH543" i="1"/>
  <c r="DH297" i="1"/>
  <c r="DH161" i="1"/>
  <c r="DH112" i="1"/>
  <c r="DH369" i="1"/>
  <c r="DH497" i="1"/>
  <c r="DH625" i="1"/>
  <c r="DH753" i="1"/>
  <c r="DH881" i="1"/>
  <c r="DH1009" i="1"/>
  <c r="DH288" i="1"/>
  <c r="DH416" i="1"/>
  <c r="DH544" i="1"/>
  <c r="DH672" i="1"/>
  <c r="DH800" i="1"/>
  <c r="DH928" i="1"/>
  <c r="DH984" i="1"/>
  <c r="DH920" i="1"/>
  <c r="DH856" i="1"/>
  <c r="DH792" i="1"/>
  <c r="DH728" i="1"/>
  <c r="DH664" i="1"/>
  <c r="DH600" i="1"/>
  <c r="DH536" i="1"/>
  <c r="DH472" i="1"/>
  <c r="DH408" i="1"/>
  <c r="DH344" i="1"/>
  <c r="DH280" i="1"/>
  <c r="DH216" i="1"/>
  <c r="DH152" i="1"/>
  <c r="DH88" i="1"/>
  <c r="DH24" i="1"/>
  <c r="DH958" i="1"/>
  <c r="DH894" i="1"/>
  <c r="DH830" i="1"/>
  <c r="DH766" i="1"/>
  <c r="DH702" i="1"/>
  <c r="DH638" i="1"/>
  <c r="DH574" i="1"/>
  <c r="DH510" i="1"/>
  <c r="DH446" i="1"/>
  <c r="DH382" i="1"/>
  <c r="DH318" i="1"/>
  <c r="DH254" i="1"/>
  <c r="DH190" i="1"/>
  <c r="DH33" i="1"/>
  <c r="DH31" i="1"/>
  <c r="DH63" i="1"/>
  <c r="DH95" i="1"/>
  <c r="DH127" i="1"/>
  <c r="DH159" i="1"/>
  <c r="DH38" i="1"/>
  <c r="DH70" i="1"/>
  <c r="DH102" i="1"/>
  <c r="DH134" i="1"/>
  <c r="DH166" i="1"/>
  <c r="DH203" i="1"/>
  <c r="DH235" i="1"/>
  <c r="DH267" i="1"/>
  <c r="DH299" i="1"/>
  <c r="DH331" i="1"/>
  <c r="DH363" i="1"/>
  <c r="DH395" i="1"/>
  <c r="DH427" i="1"/>
  <c r="DH459" i="1"/>
  <c r="DH491" i="1"/>
  <c r="DH523" i="1"/>
  <c r="DH555" i="1"/>
  <c r="DH587" i="1"/>
  <c r="DH619" i="1"/>
  <c r="DH651" i="1"/>
  <c r="DH683" i="1"/>
  <c r="DH715" i="1"/>
  <c r="DH747" i="1"/>
  <c r="DH779" i="1"/>
  <c r="DH811" i="1"/>
  <c r="DH843" i="1"/>
  <c r="DH875" i="1"/>
  <c r="DH907" i="1"/>
  <c r="DH939" i="1"/>
  <c r="DH971" i="1"/>
  <c r="DH1003" i="1"/>
  <c r="DH186" i="1"/>
  <c r="DH218" i="1"/>
  <c r="DH250" i="1"/>
  <c r="DH282" i="1"/>
  <c r="DH314" i="1"/>
  <c r="DH346" i="1"/>
  <c r="DH378" i="1"/>
  <c r="DH410" i="1"/>
  <c r="DH442" i="1"/>
  <c r="DH474" i="1"/>
  <c r="DH506" i="1"/>
  <c r="DH538" i="1"/>
  <c r="DH570" i="1"/>
  <c r="DH602" i="1"/>
  <c r="DH634" i="1"/>
  <c r="DH666" i="1"/>
  <c r="DH698" i="1"/>
  <c r="DH730" i="1"/>
  <c r="DH762" i="1"/>
  <c r="DH794" i="1"/>
  <c r="DH826" i="1"/>
  <c r="DH858" i="1"/>
  <c r="DH890" i="1"/>
  <c r="DH922" i="1"/>
  <c r="DH954" i="1"/>
  <c r="DH986" i="1"/>
  <c r="DH21" i="1"/>
  <c r="DH77" i="1"/>
  <c r="DH109" i="1"/>
  <c r="DH141" i="1"/>
  <c r="DH20" i="1"/>
  <c r="DH52" i="1"/>
  <c r="DH84" i="1"/>
  <c r="DH116" i="1"/>
  <c r="DH148" i="1"/>
  <c r="DH181" i="1"/>
  <c r="DH213" i="1"/>
  <c r="DH245" i="1"/>
  <c r="DH277" i="1"/>
  <c r="DH309" i="1"/>
  <c r="DH341" i="1"/>
  <c r="DH373" i="1"/>
  <c r="DH405" i="1"/>
  <c r="DH437" i="1"/>
  <c r="DH469" i="1"/>
  <c r="DH501" i="1"/>
  <c r="DH533" i="1"/>
  <c r="DH565" i="1"/>
  <c r="DH597" i="1"/>
  <c r="DH629" i="1"/>
  <c r="DH661" i="1"/>
  <c r="DH693" i="1"/>
  <c r="DH725" i="1"/>
  <c r="DH757" i="1"/>
  <c r="DH789" i="1"/>
  <c r="DH821" i="1"/>
  <c r="DH853" i="1"/>
  <c r="DH885" i="1"/>
  <c r="DH917" i="1"/>
  <c r="DH949" i="1"/>
  <c r="DH981" i="1"/>
  <c r="DH1013" i="1"/>
  <c r="DH988" i="1"/>
  <c r="DH956" i="1"/>
  <c r="DH924" i="1"/>
  <c r="DH892" i="1"/>
  <c r="DH860" i="1"/>
  <c r="DH828" i="1"/>
  <c r="DH796" i="1"/>
  <c r="DH764" i="1"/>
  <c r="DH732" i="1"/>
  <c r="DH700" i="1"/>
  <c r="DH668" i="1"/>
  <c r="DH636" i="1"/>
  <c r="DH604" i="1"/>
  <c r="DH572" i="1"/>
  <c r="DH540" i="1"/>
  <c r="DH508" i="1"/>
  <c r="DH476" i="1"/>
  <c r="DH444" i="1"/>
  <c r="DH412" i="1"/>
  <c r="DH380" i="1"/>
  <c r="DH348" i="1"/>
  <c r="DH316" i="1"/>
  <c r="DH284" i="1"/>
  <c r="DH252" i="1"/>
  <c r="DH220" i="1"/>
  <c r="DH188" i="1"/>
  <c r="DH989" i="1"/>
  <c r="DH925" i="1"/>
  <c r="DH861" i="1"/>
  <c r="DH797" i="1"/>
  <c r="DH733" i="1"/>
  <c r="DH669" i="1"/>
  <c r="DH605" i="1"/>
  <c r="DH541" i="1"/>
  <c r="DH477" i="1"/>
  <c r="DH413" i="1"/>
  <c r="DH349" i="1"/>
  <c r="DH285" i="1"/>
  <c r="DH221" i="1"/>
  <c r="DH156" i="1"/>
  <c r="DH92" i="1"/>
  <c r="DH28" i="1"/>
  <c r="DH117" i="1"/>
  <c r="DH37" i="1"/>
  <c r="DH962" i="1"/>
  <c r="DH898" i="1"/>
  <c r="DH834" i="1"/>
  <c r="DH770" i="1"/>
  <c r="DH706" i="1"/>
  <c r="DH642" i="1"/>
  <c r="DH578" i="1"/>
  <c r="DH514" i="1"/>
  <c r="DH450" i="1"/>
  <c r="DH386" i="1"/>
  <c r="DH322" i="1"/>
  <c r="DH258" i="1"/>
  <c r="DH194" i="1"/>
  <c r="DH979" i="1"/>
  <c r="DH915" i="1"/>
  <c r="DH851" i="1"/>
  <c r="DH787" i="1"/>
  <c r="DH723" i="1"/>
  <c r="DH659" i="1"/>
  <c r="DH595" i="1"/>
  <c r="DH531" i="1"/>
  <c r="DH467" i="1"/>
  <c r="DH403" i="1"/>
  <c r="DH339" i="1"/>
  <c r="DH275" i="1"/>
  <c r="DH211" i="1"/>
  <c r="DH142" i="1"/>
  <c r="DH78" i="1"/>
  <c r="DH167" i="1"/>
  <c r="DH103" i="1"/>
  <c r="DH39" i="1"/>
  <c r="DH270" i="1"/>
  <c r="DH398" i="1"/>
  <c r="DH526" i="1"/>
  <c r="DH654" i="1"/>
  <c r="DH782" i="1"/>
  <c r="DH910" i="1"/>
  <c r="DH40" i="1"/>
  <c r="DH168" i="1"/>
  <c r="DH296" i="1"/>
  <c r="DH424" i="1"/>
  <c r="DH552" i="1"/>
  <c r="DH680" i="1"/>
  <c r="DH808" i="1"/>
  <c r="DH936" i="1"/>
  <c r="DH896" i="1"/>
  <c r="DH640" i="1"/>
  <c r="DH384" i="1"/>
  <c r="DH977" i="1"/>
  <c r="DH721" i="1"/>
  <c r="DH465" i="1"/>
  <c r="DH65" i="1"/>
  <c r="DH361" i="1"/>
  <c r="DH751" i="1"/>
  <c r="DH774" i="1"/>
  <c r="DH223" i="1"/>
  <c r="DH368" i="1"/>
  <c r="DH337" i="1"/>
  <c r="DH209" i="1"/>
  <c r="DH29" i="1"/>
  <c r="DH113" i="1"/>
  <c r="DH185" i="1"/>
  <c r="DH249" i="1"/>
  <c r="DH329" i="1"/>
  <c r="DH457" i="1"/>
  <c r="DH559" i="1"/>
  <c r="DH623" i="1"/>
  <c r="DH719" i="1"/>
  <c r="DH847" i="1"/>
  <c r="DH975" i="1"/>
  <c r="DH646" i="1"/>
  <c r="DH32" i="1"/>
  <c r="DH208" i="1"/>
  <c r="DH51" i="1"/>
  <c r="DH154" i="1"/>
  <c r="DH415" i="1"/>
  <c r="DH807" i="1"/>
  <c r="DH470" i="1"/>
  <c r="DH705" i="1"/>
  <c r="DH624" i="1"/>
  <c r="DH449" i="1"/>
  <c r="DH854" i="1"/>
  <c r="DH406" i="1"/>
  <c r="DH999" i="1"/>
  <c r="DH743" i="1"/>
  <c r="DH511" i="1"/>
  <c r="DH383" i="1"/>
  <c r="DH255" i="1"/>
  <c r="DH122" i="1"/>
  <c r="DH147" i="1"/>
  <c r="DH19" i="1"/>
  <c r="DH592" i="1"/>
  <c r="DH929" i="1"/>
  <c r="DH417" i="1"/>
  <c r="DH121" i="1"/>
  <c r="DH838" i="1"/>
  <c r="DH582" i="1"/>
  <c r="DH991" i="1"/>
  <c r="DH927" i="1"/>
  <c r="DH863" i="1"/>
  <c r="DH799" i="1"/>
  <c r="DH735" i="1"/>
  <c r="DH671" i="1"/>
  <c r="DH633" i="1"/>
  <c r="DH601" i="1"/>
  <c r="DH569" i="1"/>
  <c r="DH537" i="1"/>
  <c r="DH473" i="1"/>
  <c r="DH409" i="1"/>
  <c r="DH345" i="1"/>
  <c r="DH96" i="1"/>
  <c r="DH647" i="1"/>
  <c r="DH487" i="1"/>
  <c r="DH681" i="1"/>
  <c r="DH713" i="1"/>
  <c r="DH745" i="1"/>
  <c r="DH777" i="1"/>
  <c r="DH809" i="1"/>
  <c r="DH841" i="1"/>
  <c r="DH873" i="1"/>
  <c r="DH905" i="1"/>
  <c r="DH937" i="1"/>
  <c r="DH969" i="1"/>
  <c r="DH1001" i="1"/>
  <c r="DH80" i="1"/>
  <c r="DH486" i="1"/>
  <c r="DH614" i="1"/>
  <c r="DH742" i="1"/>
  <c r="DH870" i="1"/>
  <c r="DH998" i="1"/>
  <c r="DH153" i="1"/>
  <c r="DH481" i="1"/>
  <c r="DH737" i="1"/>
  <c r="DH993" i="1"/>
  <c r="DH400" i="1"/>
  <c r="DH656" i="1"/>
  <c r="DH912" i="1"/>
  <c r="DH35" i="1"/>
  <c r="DH99" i="1"/>
  <c r="DH163" i="1"/>
  <c r="DH74" i="1"/>
  <c r="DH138" i="1"/>
  <c r="DH207" i="1"/>
  <c r="DH271" i="1"/>
  <c r="DH335" i="1"/>
  <c r="DH399" i="1"/>
  <c r="DH463" i="1"/>
  <c r="DH527" i="1"/>
  <c r="DH711" i="1"/>
  <c r="DH839" i="1"/>
  <c r="DH967" i="1"/>
  <c r="DH310" i="1"/>
  <c r="DH438" i="1"/>
  <c r="DH662" i="1"/>
  <c r="DH918" i="1"/>
  <c r="DH64" i="1"/>
  <c r="DH577" i="1"/>
  <c r="DH240" i="1"/>
  <c r="DH752" i="1"/>
  <c r="DH231" i="1"/>
  <c r="DH432" i="1"/>
  <c r="DH358" i="1"/>
  <c r="DH359" i="1"/>
  <c r="DH769" i="1"/>
  <c r="DH502" i="1"/>
  <c r="DH823" i="1"/>
  <c r="DH423" i="1"/>
  <c r="DH162" i="1"/>
  <c r="DH944" i="1"/>
  <c r="DH688" i="1"/>
  <c r="DH513" i="1"/>
  <c r="DH886" i="1"/>
  <c r="DH422" i="1"/>
  <c r="DH1015" i="1"/>
  <c r="DH759" i="1"/>
  <c r="DH519" i="1"/>
  <c r="DH391" i="1"/>
  <c r="DH263" i="1"/>
  <c r="DH130" i="1"/>
  <c r="DH155" i="1"/>
  <c r="DH27" i="1"/>
  <c r="DH726" i="1"/>
  <c r="DH479" i="1"/>
  <c r="DH115" i="1"/>
  <c r="DH289" i="1"/>
  <c r="DH879" i="1"/>
  <c r="DH639" i="1"/>
  <c r="DH489" i="1"/>
  <c r="DH265" i="1"/>
  <c r="DH129" i="1"/>
  <c r="DH177" i="1"/>
  <c r="DH401" i="1"/>
  <c r="DH529" i="1"/>
  <c r="DH657" i="1"/>
  <c r="DH785" i="1"/>
  <c r="DH913" i="1"/>
  <c r="DH192" i="1"/>
  <c r="DH320" i="1"/>
  <c r="DH448" i="1"/>
  <c r="DH576" i="1"/>
  <c r="DH704" i="1"/>
  <c r="DH832" i="1"/>
  <c r="DH960" i="1"/>
  <c r="DH968" i="1"/>
  <c r="DH904" i="1"/>
  <c r="DH840" i="1"/>
  <c r="DH776" i="1"/>
  <c r="DH712" i="1"/>
  <c r="DH648" i="1"/>
  <c r="DH584" i="1"/>
  <c r="DH520" i="1"/>
  <c r="DH456" i="1"/>
  <c r="DH392" i="1"/>
  <c r="DH328" i="1"/>
  <c r="DH264" i="1"/>
  <c r="DH200" i="1"/>
  <c r="DH136" i="1"/>
  <c r="DH72" i="1"/>
  <c r="DH1006" i="1"/>
  <c r="DH942" i="1"/>
  <c r="DH878" i="1"/>
  <c r="DH814" i="1"/>
  <c r="DH750" i="1"/>
  <c r="DH686" i="1"/>
  <c r="DH622" i="1"/>
  <c r="DH558" i="1"/>
  <c r="DH494" i="1"/>
  <c r="DH430" i="1"/>
  <c r="DH366" i="1"/>
  <c r="DH302" i="1"/>
  <c r="DH238" i="1"/>
  <c r="DH174" i="1"/>
  <c r="DH187" i="1"/>
  <c r="DH23" i="1"/>
  <c r="DH55" i="1"/>
  <c r="DH87" i="1"/>
  <c r="DH119" i="1"/>
  <c r="DH151" i="1"/>
  <c r="DH30" i="1"/>
  <c r="DH62" i="1"/>
  <c r="DH94" i="1"/>
  <c r="DH126" i="1"/>
  <c r="DH158" i="1"/>
  <c r="DH195" i="1"/>
  <c r="DH227" i="1"/>
  <c r="DH259" i="1"/>
  <c r="DH291" i="1"/>
  <c r="DH323" i="1"/>
  <c r="DH355" i="1"/>
  <c r="DH387" i="1"/>
  <c r="DH419" i="1"/>
  <c r="DH451" i="1"/>
  <c r="DH483" i="1"/>
  <c r="DH515" i="1"/>
  <c r="DH547" i="1"/>
  <c r="DH579" i="1"/>
  <c r="DH611" i="1"/>
  <c r="DH643" i="1"/>
  <c r="DH675" i="1"/>
  <c r="DH707" i="1"/>
  <c r="DH739" i="1"/>
  <c r="DH771" i="1"/>
  <c r="DH803" i="1"/>
  <c r="DH835" i="1"/>
  <c r="DH867" i="1"/>
  <c r="DH899" i="1"/>
  <c r="DH931" i="1"/>
  <c r="DH963" i="1"/>
  <c r="DH995" i="1"/>
  <c r="DH178" i="1"/>
  <c r="DH210" i="1"/>
  <c r="DH242" i="1"/>
  <c r="DH274" i="1"/>
  <c r="DH306" i="1"/>
  <c r="DH338" i="1"/>
  <c r="DH370" i="1"/>
  <c r="DH402" i="1"/>
  <c r="DH434" i="1"/>
  <c r="DH466" i="1"/>
  <c r="DH498" i="1"/>
  <c r="DH530" i="1"/>
  <c r="DH562" i="1"/>
  <c r="DH594" i="1"/>
  <c r="DH626" i="1"/>
  <c r="DH658" i="1"/>
  <c r="DH690" i="1"/>
  <c r="DH722" i="1"/>
  <c r="DH754" i="1"/>
  <c r="DH786" i="1"/>
  <c r="DH818" i="1"/>
  <c r="DH850" i="1"/>
  <c r="DH882" i="1"/>
  <c r="DH914" i="1"/>
  <c r="DH946" i="1"/>
  <c r="DH978" i="1"/>
  <c r="DH1010" i="1"/>
  <c r="DH69" i="1"/>
  <c r="DH101" i="1"/>
  <c r="DH133" i="1"/>
  <c r="DH165" i="1"/>
  <c r="DH44" i="1"/>
  <c r="DH76" i="1"/>
  <c r="DH108" i="1"/>
  <c r="DH140" i="1"/>
  <c r="DH173" i="1"/>
  <c r="DH205" i="1"/>
  <c r="DH237" i="1"/>
  <c r="DH269" i="1"/>
  <c r="DH301" i="1"/>
  <c r="DH333" i="1"/>
  <c r="DH365" i="1"/>
  <c r="DH397" i="1"/>
  <c r="DH429" i="1"/>
  <c r="DH461" i="1"/>
  <c r="DH493" i="1"/>
  <c r="DH525" i="1"/>
  <c r="DH557" i="1"/>
  <c r="DH589" i="1"/>
  <c r="DH621" i="1"/>
  <c r="DH653" i="1"/>
  <c r="DH685" i="1"/>
  <c r="DH717" i="1"/>
  <c r="DH749" i="1"/>
  <c r="DH781" i="1"/>
  <c r="DH813" i="1"/>
  <c r="DH845" i="1"/>
  <c r="DH877" i="1"/>
  <c r="DH909" i="1"/>
  <c r="DH941" i="1"/>
  <c r="DH973" i="1"/>
  <c r="DH1005" i="1"/>
  <c r="DH180" i="1"/>
  <c r="DH196" i="1"/>
  <c r="DH212" i="1"/>
  <c r="DH228" i="1"/>
  <c r="DH244" i="1"/>
  <c r="DH260" i="1"/>
  <c r="DH276" i="1"/>
  <c r="DH292" i="1"/>
  <c r="DH308" i="1"/>
  <c r="DH324" i="1"/>
  <c r="DH340" i="1"/>
  <c r="DH356" i="1"/>
  <c r="DH372" i="1"/>
  <c r="DH388" i="1"/>
  <c r="DH404" i="1"/>
  <c r="DH420" i="1"/>
  <c r="DH436" i="1"/>
  <c r="DH452" i="1"/>
  <c r="DH468" i="1"/>
  <c r="DH484" i="1"/>
  <c r="DH500" i="1"/>
  <c r="DH516" i="1"/>
  <c r="DH532" i="1"/>
  <c r="DH548" i="1"/>
  <c r="DH564" i="1"/>
  <c r="DH580" i="1"/>
  <c r="DH596" i="1"/>
  <c r="DH612" i="1"/>
  <c r="DH628" i="1"/>
  <c r="DH644" i="1"/>
  <c r="DH660" i="1"/>
  <c r="DH676" i="1"/>
  <c r="DH692" i="1"/>
  <c r="DH708" i="1"/>
  <c r="DH724" i="1"/>
  <c r="DH740" i="1"/>
  <c r="DH756" i="1"/>
  <c r="DH772" i="1"/>
  <c r="DH788" i="1"/>
  <c r="DH804" i="1"/>
  <c r="DH820" i="1"/>
  <c r="DH836" i="1"/>
  <c r="DH852" i="1"/>
  <c r="DH868" i="1"/>
  <c r="DH884" i="1"/>
  <c r="DH900" i="1"/>
  <c r="DH916" i="1"/>
  <c r="DH932" i="1"/>
  <c r="DH948" i="1"/>
  <c r="DH964" i="1"/>
  <c r="DH980" i="1"/>
  <c r="DH996" i="1"/>
  <c r="DH880" i="1"/>
  <c r="BF13" i="15"/>
  <c r="BF14" i="15"/>
  <c r="BF11" i="15"/>
  <c r="BF12" i="15"/>
  <c r="BF15" i="15"/>
  <c r="CS17" i="1"/>
  <c r="CV17" i="1"/>
  <c r="DU12" i="1"/>
  <c r="DU17" i="1" s="1"/>
  <c r="G12" i="12" s="1"/>
  <c r="H12" i="12" s="1"/>
  <c r="X7" i="12"/>
  <c r="EA19" i="1"/>
  <c r="CU17" i="1"/>
  <c r="CZ17" i="1"/>
  <c r="AE6" i="12"/>
  <c r="BW16" i="12"/>
  <c r="BX16" i="12" s="1"/>
  <c r="DZ22" i="1"/>
  <c r="AV18" i="1" l="1"/>
  <c r="BB171" i="15"/>
  <c r="BB174" i="15" s="1"/>
  <c r="AB17" i="1"/>
  <c r="D17" i="1"/>
  <c r="BU19" i="1"/>
  <c r="AW19" i="1" s="1"/>
  <c r="T18" i="1"/>
  <c r="Y18" i="1" s="1"/>
  <c r="BJ27" i="15"/>
  <c r="BF26" i="15"/>
  <c r="BF16" i="15"/>
  <c r="G30" i="14"/>
  <c r="DU18" i="1"/>
  <c r="EA20" i="1"/>
  <c r="EA21" i="1" s="1"/>
  <c r="CR18" i="1"/>
  <c r="F19" i="1"/>
  <c r="BU20" i="1" s="1"/>
  <c r="BO18" i="1"/>
  <c r="BL18" i="1" s="1"/>
  <c r="AX18" i="1"/>
  <c r="BA18" i="1"/>
  <c r="BB18" i="1"/>
  <c r="BR18" i="1"/>
  <c r="BM18" i="1" s="1"/>
  <c r="CT18" i="1"/>
  <c r="BW17" i="12"/>
  <c r="BX17" i="12" s="1"/>
  <c r="DZ23" i="1"/>
  <c r="CS18" i="1" l="1"/>
  <c r="CD13" i="12"/>
  <c r="CG13" i="12"/>
  <c r="CC13" i="12"/>
  <c r="CE13" i="12"/>
  <c r="CH17" i="12"/>
  <c r="CI17" i="12"/>
  <c r="CF17" i="12"/>
  <c r="CG17" i="12"/>
  <c r="CD17" i="12"/>
  <c r="CE17" i="12"/>
  <c r="CC17" i="12"/>
  <c r="V17" i="1"/>
  <c r="AC17" i="1"/>
  <c r="D18" i="1"/>
  <c r="CV18" i="1"/>
  <c r="BJ28" i="15"/>
  <c r="BF27" i="15"/>
  <c r="CY18" i="1"/>
  <c r="BF17" i="15"/>
  <c r="G13" i="12"/>
  <c r="H13" i="12" s="1"/>
  <c r="DU19" i="1"/>
  <c r="S18" i="1"/>
  <c r="T19" i="1"/>
  <c r="Y19" i="1" s="1"/>
  <c r="EA22" i="1"/>
  <c r="AV19" i="1"/>
  <c r="AU18" i="1"/>
  <c r="CZ18" i="1"/>
  <c r="BX18" i="1"/>
  <c r="CC18" i="1" s="1"/>
  <c r="CX18" i="1"/>
  <c r="AB18" i="1"/>
  <c r="CU18" i="1"/>
  <c r="AY18" i="1"/>
  <c r="BA19" i="1"/>
  <c r="BO19" i="1"/>
  <c r="BL19" i="1" s="1"/>
  <c r="AX19" i="1"/>
  <c r="F20" i="1"/>
  <c r="BB19" i="1"/>
  <c r="BR19" i="1"/>
  <c r="BM19" i="1" s="1"/>
  <c r="CR19" i="1"/>
  <c r="CT19" i="1"/>
  <c r="BW18" i="12"/>
  <c r="BX18" i="12" s="1"/>
  <c r="DZ24" i="1"/>
  <c r="U17" i="1" l="1"/>
  <c r="CH18" i="12"/>
  <c r="CI18" i="12"/>
  <c r="CF18" i="12"/>
  <c r="CG18" i="12"/>
  <c r="CD18" i="12"/>
  <c r="CE18" i="12"/>
  <c r="CC18" i="12"/>
  <c r="BU21" i="1"/>
  <c r="F21" i="1"/>
  <c r="D19" i="1"/>
  <c r="BJ29" i="15"/>
  <c r="BF28" i="15"/>
  <c r="CU19" i="1"/>
  <c r="CY19" i="1"/>
  <c r="CV19" i="1"/>
  <c r="BF18" i="15"/>
  <c r="CS19" i="1"/>
  <c r="S19" i="1"/>
  <c r="DU20" i="1"/>
  <c r="G14" i="12"/>
  <c r="H14" i="12" s="1"/>
  <c r="T20" i="1"/>
  <c r="Y20" i="1" s="1"/>
  <c r="EA23" i="1"/>
  <c r="AV20" i="1"/>
  <c r="CZ19" i="1"/>
  <c r="AU19" i="1"/>
  <c r="AY19" i="1"/>
  <c r="V18" i="1"/>
  <c r="AC18" i="1"/>
  <c r="BX19" i="1"/>
  <c r="CC19" i="1" s="1"/>
  <c r="CX19" i="1"/>
  <c r="BA20" i="1"/>
  <c r="BU22" i="1"/>
  <c r="CV20" i="1"/>
  <c r="AX20" i="1"/>
  <c r="BO20" i="1"/>
  <c r="BL20" i="1" s="1"/>
  <c r="BB20" i="1"/>
  <c r="AW20" i="1" s="1"/>
  <c r="BR20" i="1"/>
  <c r="BM20" i="1" s="1"/>
  <c r="CT20" i="1"/>
  <c r="AB19" i="1"/>
  <c r="BY18" i="1"/>
  <c r="BW19" i="12"/>
  <c r="BX19" i="12" s="1"/>
  <c r="DZ25" i="1"/>
  <c r="F22" i="1" l="1"/>
  <c r="BU23" i="1" s="1"/>
  <c r="CH19" i="12"/>
  <c r="CI19" i="12"/>
  <c r="CF19" i="12"/>
  <c r="CG19" i="12"/>
  <c r="CD19" i="12"/>
  <c r="CE19" i="12"/>
  <c r="CC19" i="12"/>
  <c r="D20" i="1"/>
  <c r="BJ30" i="15"/>
  <c r="BF29" i="15"/>
  <c r="U18" i="1"/>
  <c r="CU20" i="1"/>
  <c r="CY20" i="1"/>
  <c r="CR20" i="1"/>
  <c r="BF19" i="15"/>
  <c r="CS20" i="1"/>
  <c r="S20" i="1"/>
  <c r="DU21" i="1"/>
  <c r="G15" i="12"/>
  <c r="H15" i="12" s="1"/>
  <c r="T21" i="1"/>
  <c r="Y21" i="1" s="1"/>
  <c r="EA24" i="1"/>
  <c r="AV21" i="1"/>
  <c r="AU20" i="1"/>
  <c r="AY20" i="1"/>
  <c r="BA21" i="1"/>
  <c r="CT21" i="1"/>
  <c r="BO21" i="1"/>
  <c r="BL21" i="1" s="1"/>
  <c r="BB21" i="1"/>
  <c r="CV21" i="1"/>
  <c r="AX21" i="1"/>
  <c r="BR21" i="1"/>
  <c r="BM21" i="1" s="1"/>
  <c r="CB18" i="1"/>
  <c r="BZ18" i="1"/>
  <c r="V19" i="1"/>
  <c r="AC19" i="1"/>
  <c r="CZ20" i="1"/>
  <c r="CX20" i="1"/>
  <c r="BX20" i="1"/>
  <c r="CC20" i="1" s="1"/>
  <c r="BY19" i="1"/>
  <c r="AB20" i="1"/>
  <c r="BW20" i="12"/>
  <c r="BX20" i="12" s="1"/>
  <c r="DZ26" i="1"/>
  <c r="CH20" i="12" l="1"/>
  <c r="CI20" i="12"/>
  <c r="CF20" i="12"/>
  <c r="CG20" i="12"/>
  <c r="CD20" i="12"/>
  <c r="CE20" i="12"/>
  <c r="CC20" i="12"/>
  <c r="U15" i="12"/>
  <c r="V15" i="12"/>
  <c r="S15" i="12"/>
  <c r="T15" i="12"/>
  <c r="Q15" i="12"/>
  <c r="R15" i="12"/>
  <c r="O15" i="12"/>
  <c r="P15" i="12"/>
  <c r="D21" i="1"/>
  <c r="BJ31" i="15"/>
  <c r="BJ32" i="15" s="1"/>
  <c r="BJ33" i="15" s="1"/>
  <c r="BJ34" i="15" s="1"/>
  <c r="BJ35" i="15" s="1"/>
  <c r="BJ36" i="15" s="1"/>
  <c r="BJ37" i="15" s="1"/>
  <c r="BJ38" i="15" s="1"/>
  <c r="BJ39" i="15" s="1"/>
  <c r="BJ40" i="15" s="1"/>
  <c r="BJ41" i="15" s="1"/>
  <c r="BJ42" i="15" s="1"/>
  <c r="BJ43" i="15" s="1"/>
  <c r="BJ44" i="15" s="1"/>
  <c r="BJ45" i="15" s="1"/>
  <c r="BJ46" i="15" s="1"/>
  <c r="BJ47" i="15" s="1"/>
  <c r="BF30" i="15"/>
  <c r="CY21" i="1"/>
  <c r="AW21" i="1"/>
  <c r="U19" i="1"/>
  <c r="CU21" i="1"/>
  <c r="CR21" i="1"/>
  <c r="BF20" i="15"/>
  <c r="S21" i="1"/>
  <c r="CS21" i="1"/>
  <c r="G16" i="12"/>
  <c r="H16" i="12" s="1"/>
  <c r="DU22" i="1"/>
  <c r="T22" i="1"/>
  <c r="Y22" i="1" s="1"/>
  <c r="AW23" i="1"/>
  <c r="EA25" i="1"/>
  <c r="AV22" i="1"/>
  <c r="CZ21" i="1"/>
  <c r="AU21" i="1"/>
  <c r="AC20" i="1"/>
  <c r="U20" i="1" s="1"/>
  <c r="CB19" i="1"/>
  <c r="BZ19" i="1"/>
  <c r="CA19" i="1" s="1"/>
  <c r="BY20" i="1"/>
  <c r="AY21" i="1"/>
  <c r="BA22" i="1"/>
  <c r="BR22" i="1"/>
  <c r="BM22" i="1" s="1"/>
  <c r="AX22" i="1"/>
  <c r="CT22" i="1"/>
  <c r="CV22" i="1"/>
  <c r="F23" i="1"/>
  <c r="BB22" i="1"/>
  <c r="AW22" i="1" s="1"/>
  <c r="BO22" i="1"/>
  <c r="BL22" i="1" s="1"/>
  <c r="AB21" i="1"/>
  <c r="V20" i="1"/>
  <c r="CA18" i="1"/>
  <c r="CH18" i="1" s="1"/>
  <c r="CI18" i="1" s="1"/>
  <c r="BW18" i="1" s="1"/>
  <c r="BX21" i="1"/>
  <c r="CC21" i="1" s="1"/>
  <c r="CX21" i="1"/>
  <c r="BW21" i="12"/>
  <c r="BX21" i="12" s="1"/>
  <c r="DZ27" i="1"/>
  <c r="BW22" i="12" s="1"/>
  <c r="BJ48" i="15" l="1"/>
  <c r="BJ49" i="15" s="1"/>
  <c r="BJ50" i="15" s="1"/>
  <c r="BJ51" i="15" s="1"/>
  <c r="BJ52" i="15" s="1"/>
  <c r="BJ53" i="15" s="1"/>
  <c r="BJ54" i="15" s="1"/>
  <c r="BJ55" i="15" s="1"/>
  <c r="BJ56" i="15" s="1"/>
  <c r="BJ57" i="15" s="1"/>
  <c r="BJ58" i="15" s="1"/>
  <c r="BJ59" i="15" s="1"/>
  <c r="BJ60" i="15" s="1"/>
  <c r="BJ61" i="15" s="1"/>
  <c r="BJ62" i="15" s="1"/>
  <c r="BJ63" i="15" s="1"/>
  <c r="BJ64" i="15" s="1"/>
  <c r="BJ65" i="15" s="1"/>
  <c r="BJ66" i="15" s="1"/>
  <c r="BJ67" i="15" s="1"/>
  <c r="BJ68" i="15" s="1"/>
  <c r="BJ69" i="15" s="1"/>
  <c r="BJ70" i="15" s="1"/>
  <c r="BJ71" i="15" s="1"/>
  <c r="BJ72" i="15" s="1"/>
  <c r="BJ73" i="15" s="1"/>
  <c r="BJ74" i="15" s="1"/>
  <c r="BJ75" i="15" s="1"/>
  <c r="BJ76" i="15" s="1"/>
  <c r="BJ77" i="15" s="1"/>
  <c r="BJ78" i="15" s="1"/>
  <c r="BJ79" i="15" s="1"/>
  <c r="BJ80" i="15" s="1"/>
  <c r="BJ81" i="15" s="1"/>
  <c r="BJ82" i="15" s="1"/>
  <c r="BJ83" i="15" s="1"/>
  <c r="BJ84" i="15" s="1"/>
  <c r="BJ85" i="15" s="1"/>
  <c r="BJ86" i="15" s="1"/>
  <c r="BJ87" i="15" s="1"/>
  <c r="BJ88" i="15" s="1"/>
  <c r="BJ89" i="15" s="1"/>
  <c r="BJ90" i="15" s="1"/>
  <c r="BJ91" i="15" s="1"/>
  <c r="BJ92" i="15" s="1"/>
  <c r="BJ93" i="15" s="1"/>
  <c r="BJ94" i="15" s="1"/>
  <c r="BJ95" i="15" s="1"/>
  <c r="BJ96" i="15" s="1"/>
  <c r="BJ97" i="15" s="1"/>
  <c r="BJ98" i="15" s="1"/>
  <c r="BJ99" i="15" s="1"/>
  <c r="BJ100" i="15" s="1"/>
  <c r="BJ101" i="15" s="1"/>
  <c r="BJ102" i="15" s="1"/>
  <c r="BJ103" i="15" s="1"/>
  <c r="BJ104" i="15" s="1"/>
  <c r="BJ105" i="15" s="1"/>
  <c r="BJ106" i="15" s="1"/>
  <c r="BJ107" i="15" s="1"/>
  <c r="BJ108" i="15" s="1"/>
  <c r="BJ109" i="15" s="1"/>
  <c r="BJ110" i="15" s="1"/>
  <c r="BJ111" i="15" s="1"/>
  <c r="BJ112" i="15" s="1"/>
  <c r="BJ113" i="15" s="1"/>
  <c r="BJ114" i="15" s="1"/>
  <c r="BJ115" i="15" s="1"/>
  <c r="BJ116" i="15" s="1"/>
  <c r="BJ117" i="15" s="1"/>
  <c r="BJ118" i="15" s="1"/>
  <c r="BJ119" i="15" s="1"/>
  <c r="BJ120" i="15" s="1"/>
  <c r="BJ121" i="15" s="1"/>
  <c r="BJ122" i="15" s="1"/>
  <c r="BJ123" i="15" s="1"/>
  <c r="BJ124" i="15" s="1"/>
  <c r="BJ125" i="15" s="1"/>
  <c r="BJ126" i="15" s="1"/>
  <c r="BJ127" i="15" s="1"/>
  <c r="BJ128" i="15" s="1"/>
  <c r="BJ129" i="15" s="1"/>
  <c r="BJ130" i="15" s="1"/>
  <c r="BJ131" i="15" s="1"/>
  <c r="BJ132" i="15" s="1"/>
  <c r="BJ133" i="15" s="1"/>
  <c r="BJ134" i="15" s="1"/>
  <c r="BJ135" i="15" s="1"/>
  <c r="BJ136" i="15" s="1"/>
  <c r="BJ137" i="15" s="1"/>
  <c r="BJ138" i="15" s="1"/>
  <c r="BJ139" i="15" s="1"/>
  <c r="BJ140" i="15" s="1"/>
  <c r="BJ141" i="15" s="1"/>
  <c r="BJ142" i="15" s="1"/>
  <c r="BJ143" i="15" s="1"/>
  <c r="BJ144" i="15" s="1"/>
  <c r="BJ145" i="15" s="1"/>
  <c r="BJ146" i="15" s="1"/>
  <c r="BJ147" i="15" s="1"/>
  <c r="BJ148" i="15" s="1"/>
  <c r="BJ149" i="15" s="1"/>
  <c r="BJ150" i="15" s="1"/>
  <c r="BJ151" i="15" s="1"/>
  <c r="BJ152" i="15" s="1"/>
  <c r="BJ153" i="15" s="1"/>
  <c r="BJ154" i="15" s="1"/>
  <c r="BF47" i="15"/>
  <c r="BU24" i="1"/>
  <c r="CH21" i="12"/>
  <c r="CI21" i="12"/>
  <c r="CF21" i="12"/>
  <c r="CG21" i="12"/>
  <c r="CD21" i="12"/>
  <c r="CE21" i="12"/>
  <c r="CC21" i="12"/>
  <c r="U16" i="12"/>
  <c r="V16" i="12"/>
  <c r="S16" i="12"/>
  <c r="T16" i="12"/>
  <c r="Q16" i="12"/>
  <c r="R16" i="12"/>
  <c r="O16" i="12"/>
  <c r="P16" i="12"/>
  <c r="CZ22" i="1"/>
  <c r="CS22" i="1"/>
  <c r="D22" i="1"/>
  <c r="CU22" i="1"/>
  <c r="CY22" i="1"/>
  <c r="CR22" i="1"/>
  <c r="S22" i="1"/>
  <c r="DU23" i="1"/>
  <c r="G17" i="12"/>
  <c r="H17" i="12" s="1"/>
  <c r="EA26" i="1"/>
  <c r="T23" i="1"/>
  <c r="Y23" i="1" s="1"/>
  <c r="AV23" i="1"/>
  <c r="CH19" i="1"/>
  <c r="CI19" i="1" s="1"/>
  <c r="BW19" i="1" s="1"/>
  <c r="AU22" i="1"/>
  <c r="AC21" i="1"/>
  <c r="U21" i="1" s="1"/>
  <c r="BY21" i="1"/>
  <c r="V21" i="1"/>
  <c r="CX22" i="1"/>
  <c r="BX22" i="1"/>
  <c r="CC22" i="1" s="1"/>
  <c r="AY22" i="1"/>
  <c r="BZ20" i="1"/>
  <c r="CA20" i="1" s="1"/>
  <c r="CB20" i="1"/>
  <c r="BA23" i="1"/>
  <c r="F24" i="1"/>
  <c r="BU25" i="1" s="1"/>
  <c r="AX23" i="1"/>
  <c r="BR23" i="1"/>
  <c r="BM23" i="1" s="1"/>
  <c r="CV23" i="1"/>
  <c r="BB23" i="1"/>
  <c r="BO23" i="1"/>
  <c r="BL23" i="1" s="1"/>
  <c r="CT23" i="1"/>
  <c r="AB22" i="1"/>
  <c r="BX22" i="12"/>
  <c r="DZ28" i="1"/>
  <c r="BW23" i="12" s="1"/>
  <c r="CH22" i="12" l="1"/>
  <c r="CI22" i="12"/>
  <c r="CF22" i="12"/>
  <c r="CG22" i="12"/>
  <c r="CD22" i="12"/>
  <c r="CE22" i="12"/>
  <c r="CC22" i="12"/>
  <c r="U17" i="12"/>
  <c r="V17" i="12"/>
  <c r="S17" i="12"/>
  <c r="T17" i="12"/>
  <c r="Q17" i="12"/>
  <c r="R17" i="12"/>
  <c r="O17" i="12"/>
  <c r="P17" i="12"/>
  <c r="D23" i="1"/>
  <c r="CU23" i="1"/>
  <c r="CY23" i="1"/>
  <c r="CR23" i="1"/>
  <c r="BF21" i="15"/>
  <c r="S23" i="1"/>
  <c r="CS23" i="1"/>
  <c r="G18" i="12"/>
  <c r="H18" i="12" s="1"/>
  <c r="DU24" i="1"/>
  <c r="EA27" i="1"/>
  <c r="T24" i="1"/>
  <c r="Y24" i="1" s="1"/>
  <c r="AV24" i="1"/>
  <c r="AU23" i="1"/>
  <c r="AC22" i="1"/>
  <c r="U22" i="1" s="1"/>
  <c r="CH20" i="1"/>
  <c r="CI20" i="1" s="1"/>
  <c r="BW20" i="1" s="1"/>
  <c r="AY23" i="1"/>
  <c r="BA24" i="1"/>
  <c r="CV24" i="1"/>
  <c r="CT24" i="1"/>
  <c r="AX24" i="1"/>
  <c r="BR24" i="1"/>
  <c r="BM24" i="1" s="1"/>
  <c r="BO24" i="1"/>
  <c r="BL24" i="1" s="1"/>
  <c r="BB24" i="1"/>
  <c r="AW24" i="1" s="1"/>
  <c r="F25" i="1"/>
  <c r="BU26" i="1" s="1"/>
  <c r="CB21" i="1"/>
  <c r="BZ21" i="1"/>
  <c r="CA21" i="1" s="1"/>
  <c r="V22" i="1"/>
  <c r="CZ23" i="1"/>
  <c r="CX23" i="1"/>
  <c r="BX23" i="1"/>
  <c r="CC23" i="1" s="1"/>
  <c r="AB23" i="1"/>
  <c r="BY22" i="1"/>
  <c r="CA22" i="12"/>
  <c r="CB22" i="12"/>
  <c r="BY22" i="12"/>
  <c r="BX23" i="12"/>
  <c r="DZ29" i="1"/>
  <c r="BW24" i="12" s="1"/>
  <c r="P12" i="12" l="1"/>
  <c r="M12" i="12"/>
  <c r="CH23" i="12"/>
  <c r="CI23" i="12"/>
  <c r="CF23" i="12"/>
  <c r="CG23" i="12"/>
  <c r="CD23" i="12"/>
  <c r="CE23" i="12"/>
  <c r="CC23" i="12"/>
  <c r="U18" i="12"/>
  <c r="V18" i="12"/>
  <c r="S18" i="12"/>
  <c r="T18" i="12"/>
  <c r="Q18" i="12"/>
  <c r="R18" i="12"/>
  <c r="O18" i="12"/>
  <c r="P18" i="12"/>
  <c r="BZ22" i="12"/>
  <c r="D24" i="1"/>
  <c r="CR24" i="1"/>
  <c r="CU24" i="1"/>
  <c r="AT24" i="1"/>
  <c r="CY24" i="1"/>
  <c r="BF22" i="15"/>
  <c r="S24" i="1"/>
  <c r="CS24" i="1"/>
  <c r="DU25" i="1"/>
  <c r="G19" i="12"/>
  <c r="H19" i="12" s="1"/>
  <c r="EA28" i="1"/>
  <c r="T25" i="1"/>
  <c r="Y25" i="1" s="1"/>
  <c r="AV25" i="1"/>
  <c r="AU24" i="1"/>
  <c r="CZ24" i="1"/>
  <c r="CH21" i="1"/>
  <c r="CI21" i="1" s="1"/>
  <c r="BW21" i="1" s="1"/>
  <c r="AC23" i="1"/>
  <c r="U23" i="1" s="1"/>
  <c r="CB22" i="1"/>
  <c r="BZ22" i="1"/>
  <c r="CA22" i="1" s="1"/>
  <c r="V23" i="1"/>
  <c r="BA25" i="1"/>
  <c r="CT25" i="1"/>
  <c r="CV25" i="1"/>
  <c r="BO25" i="1"/>
  <c r="BL25" i="1" s="1"/>
  <c r="BB25" i="1"/>
  <c r="CR25" i="1"/>
  <c r="BR25" i="1"/>
  <c r="BM25" i="1" s="1"/>
  <c r="AX25" i="1"/>
  <c r="F26" i="1"/>
  <c r="BU27" i="1" s="1"/>
  <c r="BX24" i="1"/>
  <c r="CC24" i="1" s="1"/>
  <c r="CX24" i="1"/>
  <c r="AY24" i="1"/>
  <c r="BY23" i="1"/>
  <c r="AB24" i="1"/>
  <c r="BY23" i="12"/>
  <c r="CA23" i="12"/>
  <c r="CB23" i="12"/>
  <c r="BX24" i="12"/>
  <c r="DZ30" i="1"/>
  <c r="BW25" i="12" s="1"/>
  <c r="CH24" i="12" l="1"/>
  <c r="CI24" i="12"/>
  <c r="CF24" i="12"/>
  <c r="CG24" i="12"/>
  <c r="CD24" i="12"/>
  <c r="CE24" i="12"/>
  <c r="CC24" i="12"/>
  <c r="U19" i="12"/>
  <c r="V19" i="12"/>
  <c r="S19" i="12"/>
  <c r="T19" i="12"/>
  <c r="Q19" i="12"/>
  <c r="R19" i="12"/>
  <c r="O19" i="12"/>
  <c r="P19" i="12"/>
  <c r="BZ23" i="12"/>
  <c r="AC24" i="1"/>
  <c r="U24" i="1" s="1"/>
  <c r="CS25" i="1"/>
  <c r="D25" i="1"/>
  <c r="CY25" i="1"/>
  <c r="AW25" i="1"/>
  <c r="CU25" i="1"/>
  <c r="BF23" i="15"/>
  <c r="S25" i="1"/>
  <c r="G20" i="12"/>
  <c r="H20" i="12" s="1"/>
  <c r="DU26" i="1"/>
  <c r="EA29" i="1"/>
  <c r="T26" i="1"/>
  <c r="Y26" i="1" s="1"/>
  <c r="AW27" i="1"/>
  <c r="AV26" i="1"/>
  <c r="CZ25" i="1"/>
  <c r="AU25" i="1"/>
  <c r="CH22" i="1"/>
  <c r="CI22" i="1" s="1"/>
  <c r="BW22" i="1" s="1"/>
  <c r="V24" i="1"/>
  <c r="BA26" i="1"/>
  <c r="BO26" i="1"/>
  <c r="BL26" i="1" s="1"/>
  <c r="BR26" i="1"/>
  <c r="BM26" i="1" s="1"/>
  <c r="BB26" i="1"/>
  <c r="CT26" i="1"/>
  <c r="F27" i="1"/>
  <c r="AX26" i="1"/>
  <c r="AY25" i="1"/>
  <c r="BZ23" i="1"/>
  <c r="CB23" i="1"/>
  <c r="BY24" i="1"/>
  <c r="AB25" i="1"/>
  <c r="CX25" i="1"/>
  <c r="BX25" i="1"/>
  <c r="CC25" i="1" s="1"/>
  <c r="BX25" i="12"/>
  <c r="DZ31" i="1"/>
  <c r="BW26" i="12" s="1"/>
  <c r="BY24" i="12"/>
  <c r="CA24" i="12"/>
  <c r="CK23" i="12" s="1"/>
  <c r="CB24" i="12"/>
  <c r="CJ22" i="12"/>
  <c r="CH25" i="12" l="1"/>
  <c r="CI25" i="12"/>
  <c r="CF25" i="12"/>
  <c r="CG25" i="12"/>
  <c r="CD25" i="12"/>
  <c r="CE25" i="12"/>
  <c r="CC25" i="12"/>
  <c r="U20" i="12"/>
  <c r="V20" i="12"/>
  <c r="S20" i="12"/>
  <c r="T20" i="12"/>
  <c r="Q20" i="12"/>
  <c r="R20" i="12"/>
  <c r="O20" i="12"/>
  <c r="P20" i="12"/>
  <c r="BU28" i="1"/>
  <c r="AW28" i="1" s="1"/>
  <c r="F28" i="1"/>
  <c r="BZ24" i="12"/>
  <c r="EA30" i="1"/>
  <c r="CU26" i="1"/>
  <c r="D26" i="1"/>
  <c r="CY26" i="1"/>
  <c r="AW26" i="1"/>
  <c r="CR26" i="1"/>
  <c r="CV26" i="1"/>
  <c r="BF24" i="15"/>
  <c r="BF31" i="15"/>
  <c r="CS26" i="1"/>
  <c r="DU27" i="1"/>
  <c r="G21" i="12"/>
  <c r="H21" i="12" s="1"/>
  <c r="T27" i="1"/>
  <c r="Y27" i="1" s="1"/>
  <c r="S26" i="1"/>
  <c r="AV27" i="1"/>
  <c r="CZ26" i="1"/>
  <c r="AU26" i="1"/>
  <c r="BY25" i="1"/>
  <c r="V25" i="1"/>
  <c r="AC25" i="1"/>
  <c r="U25" i="1" s="1"/>
  <c r="CA23" i="1"/>
  <c r="CH23" i="1" s="1"/>
  <c r="CI23" i="1" s="1"/>
  <c r="BW23" i="1" s="1"/>
  <c r="AY26" i="1"/>
  <c r="BX26" i="1"/>
  <c r="CC26" i="1" s="1"/>
  <c r="CX26" i="1"/>
  <c r="AB26" i="1"/>
  <c r="CB24" i="1"/>
  <c r="BZ24" i="1"/>
  <c r="CA24" i="1" s="1"/>
  <c r="BA27" i="1"/>
  <c r="CT27" i="1"/>
  <c r="BO27" i="1"/>
  <c r="BL27" i="1" s="1"/>
  <c r="BU29" i="1"/>
  <c r="AX27" i="1"/>
  <c r="CV27" i="1"/>
  <c r="BB27" i="1"/>
  <c r="BR27" i="1"/>
  <c r="BM27" i="1" s="1"/>
  <c r="CJ23" i="12"/>
  <c r="BX26" i="12"/>
  <c r="DZ32" i="1"/>
  <c r="BW27" i="12" s="1"/>
  <c r="BY25" i="12"/>
  <c r="CA25" i="12"/>
  <c r="CK24" i="12" s="1"/>
  <c r="CB25" i="12"/>
  <c r="CH26" i="12" l="1"/>
  <c r="CI26" i="12"/>
  <c r="CF26" i="12"/>
  <c r="CG26" i="12"/>
  <c r="CD26" i="12"/>
  <c r="CE26" i="12"/>
  <c r="CC26" i="12"/>
  <c r="U21" i="12"/>
  <c r="V21" i="12"/>
  <c r="S21" i="12"/>
  <c r="T21" i="12"/>
  <c r="Q21" i="12"/>
  <c r="R21" i="12"/>
  <c r="O21" i="12"/>
  <c r="P21" i="12"/>
  <c r="EA31" i="1"/>
  <c r="BZ25" i="12"/>
  <c r="CU27" i="1"/>
  <c r="D27" i="1"/>
  <c r="CR27" i="1"/>
  <c r="CY27" i="1"/>
  <c r="S27" i="1"/>
  <c r="CS27" i="1"/>
  <c r="DU28" i="1"/>
  <c r="G22" i="12"/>
  <c r="H22" i="12" s="1"/>
  <c r="T28" i="1"/>
  <c r="Y28" i="1" s="1"/>
  <c r="AW29" i="1"/>
  <c r="AV28" i="1"/>
  <c r="CZ27" i="1"/>
  <c r="AU27" i="1"/>
  <c r="CH24" i="1"/>
  <c r="CI24" i="1" s="1"/>
  <c r="BW24" i="1" s="1"/>
  <c r="V26" i="1"/>
  <c r="AB27" i="1"/>
  <c r="AY27" i="1"/>
  <c r="BY26" i="1"/>
  <c r="BZ25" i="1"/>
  <c r="CB25" i="1"/>
  <c r="CX27" i="1"/>
  <c r="BX27" i="1"/>
  <c r="CC27" i="1" s="1"/>
  <c r="BA28" i="1"/>
  <c r="CT28" i="1"/>
  <c r="CV28" i="1"/>
  <c r="BR28" i="1"/>
  <c r="BM28" i="1" s="1"/>
  <c r="BO28" i="1"/>
  <c r="BL28" i="1" s="1"/>
  <c r="F29" i="1"/>
  <c r="AX28" i="1"/>
  <c r="CR28" i="1"/>
  <c r="BB28" i="1"/>
  <c r="AC26" i="1"/>
  <c r="U26" i="1" s="1"/>
  <c r="CJ24" i="12"/>
  <c r="CA26" i="12"/>
  <c r="CK25" i="12" s="1"/>
  <c r="CB26" i="12"/>
  <c r="BY26" i="12"/>
  <c r="DZ33" i="1"/>
  <c r="BW28" i="12" s="1"/>
  <c r="BX27" i="12"/>
  <c r="CH27" i="12" l="1"/>
  <c r="CI27" i="12"/>
  <c r="CF27" i="12"/>
  <c r="CG27" i="12"/>
  <c r="CD27" i="12"/>
  <c r="CE27" i="12"/>
  <c r="CC27" i="12"/>
  <c r="U22" i="12"/>
  <c r="V22" i="12"/>
  <c r="S22" i="12"/>
  <c r="T22" i="12"/>
  <c r="Q22" i="12"/>
  <c r="R22" i="12"/>
  <c r="O22" i="12"/>
  <c r="P22" i="12"/>
  <c r="BU30" i="1"/>
  <c r="AW30" i="1" s="1"/>
  <c r="EA32" i="1"/>
  <c r="BZ26" i="12"/>
  <c r="CS28" i="1"/>
  <c r="D28" i="1"/>
  <c r="CU28" i="1"/>
  <c r="CY28" i="1"/>
  <c r="BF32" i="15"/>
  <c r="AC27" i="1"/>
  <c r="U27" i="1" s="1"/>
  <c r="S28" i="1"/>
  <c r="DU29" i="1"/>
  <c r="G23" i="12"/>
  <c r="H23" i="12" s="1"/>
  <c r="T29" i="1"/>
  <c r="AV29" i="1"/>
  <c r="CZ28" i="1"/>
  <c r="AU28" i="1"/>
  <c r="CX28" i="1"/>
  <c r="BX28" i="1"/>
  <c r="CC28" i="1" s="1"/>
  <c r="BA29" i="1"/>
  <c r="CT29" i="1"/>
  <c r="CV29" i="1"/>
  <c r="BO29" i="1"/>
  <c r="BL29" i="1" s="1"/>
  <c r="BB29" i="1"/>
  <c r="BR29" i="1"/>
  <c r="BM29" i="1" s="1"/>
  <c r="AX29" i="1"/>
  <c r="CZ29" i="1" s="1"/>
  <c r="F30" i="1"/>
  <c r="AB28" i="1"/>
  <c r="BY27" i="1"/>
  <c r="V27" i="1"/>
  <c r="AY28" i="1"/>
  <c r="CA25" i="1"/>
  <c r="CH25" i="1" s="1"/>
  <c r="CI25" i="1" s="1"/>
  <c r="BW25" i="1" s="1"/>
  <c r="CB26" i="1"/>
  <c r="BZ26" i="1"/>
  <c r="CA26" i="1" s="1"/>
  <c r="BX28" i="12"/>
  <c r="DZ34" i="1"/>
  <c r="BW29" i="12" s="1"/>
  <c r="CJ25" i="12"/>
  <c r="CA27" i="12"/>
  <c r="CK26" i="12" s="1"/>
  <c r="CB27" i="12"/>
  <c r="BY27" i="12"/>
  <c r="CR29" i="1" l="1"/>
  <c r="Y29" i="1"/>
  <c r="CH28" i="12"/>
  <c r="CI28" i="12"/>
  <c r="CF28" i="12"/>
  <c r="CG28" i="12"/>
  <c r="CD28" i="12"/>
  <c r="CE28" i="12"/>
  <c r="CC28" i="12"/>
  <c r="U23" i="12"/>
  <c r="V23" i="12"/>
  <c r="S23" i="12"/>
  <c r="T23" i="12"/>
  <c r="Q23" i="12"/>
  <c r="R23" i="12"/>
  <c r="O23" i="12"/>
  <c r="P23" i="12"/>
  <c r="EA33" i="1"/>
  <c r="BZ27" i="12"/>
  <c r="BU31" i="1"/>
  <c r="AW31" i="1" s="1"/>
  <c r="F31" i="1"/>
  <c r="D29" i="1"/>
  <c r="CU29" i="1"/>
  <c r="AT29" i="1"/>
  <c r="CY29" i="1"/>
  <c r="BF33" i="15"/>
  <c r="BF43" i="15"/>
  <c r="CS29" i="1"/>
  <c r="S29" i="1"/>
  <c r="G24" i="12"/>
  <c r="H24" i="12" s="1"/>
  <c r="DU30" i="1"/>
  <c r="T30" i="1"/>
  <c r="AU29" i="1"/>
  <c r="AV30" i="1"/>
  <c r="CH26" i="1"/>
  <c r="CI26" i="1" s="1"/>
  <c r="BW26" i="1" s="1"/>
  <c r="AC28" i="1"/>
  <c r="U28" i="1" s="1"/>
  <c r="V28" i="1"/>
  <c r="AY29" i="1"/>
  <c r="BZ27" i="1"/>
  <c r="CA27" i="1" s="1"/>
  <c r="CB27" i="1"/>
  <c r="BA30" i="1"/>
  <c r="CT30" i="1"/>
  <c r="BB30" i="1"/>
  <c r="AX30" i="1"/>
  <c r="CZ30" i="1" s="1"/>
  <c r="CV30" i="1"/>
  <c r="BR30" i="1"/>
  <c r="BM30" i="1" s="1"/>
  <c r="BO30" i="1"/>
  <c r="BL30" i="1" s="1"/>
  <c r="CR30" i="1"/>
  <c r="AB29" i="1"/>
  <c r="BX29" i="1"/>
  <c r="CC29" i="1" s="1"/>
  <c r="CX29" i="1"/>
  <c r="BY28" i="1"/>
  <c r="CJ26" i="12"/>
  <c r="DZ35" i="1"/>
  <c r="BW30" i="12" s="1"/>
  <c r="BX29" i="12"/>
  <c r="CI29" i="12" s="1"/>
  <c r="BY28" i="12"/>
  <c r="CA28" i="12"/>
  <c r="CK27" i="12" s="1"/>
  <c r="CB28" i="12"/>
  <c r="CU30" i="1" l="1"/>
  <c r="Y30" i="1"/>
  <c r="CG29" i="12"/>
  <c r="CH29" i="12"/>
  <c r="CE29" i="12"/>
  <c r="CF29" i="12"/>
  <c r="CC29" i="12"/>
  <c r="CD29" i="12"/>
  <c r="U24" i="12"/>
  <c r="V24" i="12"/>
  <c r="S24" i="12"/>
  <c r="T24" i="12"/>
  <c r="Q24" i="12"/>
  <c r="R24" i="12"/>
  <c r="EA34" i="1"/>
  <c r="O24" i="12"/>
  <c r="P24" i="12"/>
  <c r="BZ28" i="12"/>
  <c r="F32" i="1"/>
  <c r="BU32" i="1"/>
  <c r="AW32" i="1" s="1"/>
  <c r="D30" i="1"/>
  <c r="CY30" i="1"/>
  <c r="BF34" i="15"/>
  <c r="BF44" i="15"/>
  <c r="S30" i="1"/>
  <c r="CS30" i="1"/>
  <c r="G25" i="12"/>
  <c r="H25" i="12" s="1"/>
  <c r="DU31" i="1"/>
  <c r="T31" i="1"/>
  <c r="CH27" i="1"/>
  <c r="CI27" i="1" s="1"/>
  <c r="BW27" i="1" s="1"/>
  <c r="AV31" i="1"/>
  <c r="AU30" i="1"/>
  <c r="AC29" i="1"/>
  <c r="U29" i="1" s="1"/>
  <c r="AB30" i="1"/>
  <c r="BX30" i="1"/>
  <c r="CC30" i="1" s="1"/>
  <c r="CX30" i="1"/>
  <c r="CB28" i="1"/>
  <c r="BZ28" i="1"/>
  <c r="CA28" i="1" s="1"/>
  <c r="V29" i="1"/>
  <c r="BA31" i="1"/>
  <c r="BO31" i="1"/>
  <c r="BL31" i="1" s="1"/>
  <c r="CV31" i="1"/>
  <c r="CT31" i="1"/>
  <c r="BR31" i="1"/>
  <c r="BM31" i="1" s="1"/>
  <c r="CR31" i="1"/>
  <c r="AX31" i="1"/>
  <c r="CZ31" i="1" s="1"/>
  <c r="BB31" i="1"/>
  <c r="AY30" i="1"/>
  <c r="BY29" i="1"/>
  <c r="CJ27" i="12"/>
  <c r="BY29" i="12"/>
  <c r="CM29" i="12"/>
  <c r="CA29" i="12"/>
  <c r="CB29" i="12"/>
  <c r="BZ29" i="12"/>
  <c r="BX30" i="12"/>
  <c r="CI30" i="12" s="1"/>
  <c r="DZ36" i="1"/>
  <c r="BW31" i="12" s="1"/>
  <c r="CU31" i="1" l="1"/>
  <c r="Y31" i="1"/>
  <c r="CG30" i="12"/>
  <c r="CH30" i="12"/>
  <c r="CE30" i="12"/>
  <c r="CF30" i="12"/>
  <c r="CC30" i="12"/>
  <c r="CD30" i="12"/>
  <c r="U25" i="12"/>
  <c r="V25" i="12"/>
  <c r="S25" i="12"/>
  <c r="T25" i="12"/>
  <c r="EA35" i="1"/>
  <c r="Q25" i="12"/>
  <c r="R25" i="12"/>
  <c r="O25" i="12"/>
  <c r="P25" i="12"/>
  <c r="F33" i="1"/>
  <c r="BU33" i="1"/>
  <c r="AW33" i="1" s="1"/>
  <c r="D31" i="1"/>
  <c r="CY31" i="1"/>
  <c r="BF35" i="15"/>
  <c r="BF36" i="15"/>
  <c r="BF45" i="15"/>
  <c r="CS32" i="1"/>
  <c r="CS31" i="1"/>
  <c r="S31" i="1"/>
  <c r="DU32" i="1"/>
  <c r="G26" i="12"/>
  <c r="H26" i="12" s="1"/>
  <c r="T32" i="1"/>
  <c r="AV32" i="1"/>
  <c r="AU31" i="1"/>
  <c r="AC30" i="1"/>
  <c r="U30" i="1" s="1"/>
  <c r="AY31" i="1"/>
  <c r="CH28" i="1"/>
  <c r="CI28" i="1" s="1"/>
  <c r="BW28" i="1" s="1"/>
  <c r="BY30" i="1"/>
  <c r="V30" i="1"/>
  <c r="CB29" i="1"/>
  <c r="BZ29" i="1"/>
  <c r="CA29" i="1" s="1"/>
  <c r="BX31" i="1"/>
  <c r="CC31" i="1" s="1"/>
  <c r="CX31" i="1"/>
  <c r="BA32" i="1"/>
  <c r="CT32" i="1"/>
  <c r="BB32" i="1"/>
  <c r="BO32" i="1"/>
  <c r="BL32" i="1" s="1"/>
  <c r="CV32" i="1"/>
  <c r="AX32" i="1"/>
  <c r="BR32" i="1"/>
  <c r="BM32" i="1" s="1"/>
  <c r="AB31" i="1"/>
  <c r="DZ37" i="1"/>
  <c r="BW32" i="12" s="1"/>
  <c r="BX31" i="12"/>
  <c r="CI31" i="12" s="1"/>
  <c r="CJ28" i="12"/>
  <c r="CA30" i="12"/>
  <c r="CK29" i="12" s="1"/>
  <c r="CB30" i="12"/>
  <c r="BZ30" i="12"/>
  <c r="CM30" i="12"/>
  <c r="BY30" i="12"/>
  <c r="CU32" i="1" l="1"/>
  <c r="Y32" i="1"/>
  <c r="CG31" i="12"/>
  <c r="CH31" i="12"/>
  <c r="CE31" i="12"/>
  <c r="CF31" i="12"/>
  <c r="CC31" i="12"/>
  <c r="CD31" i="12"/>
  <c r="U26" i="12"/>
  <c r="V26" i="12"/>
  <c r="S26" i="12"/>
  <c r="T26" i="12"/>
  <c r="EA36" i="1"/>
  <c r="Q26" i="12"/>
  <c r="R26" i="12"/>
  <c r="O26" i="12"/>
  <c r="P26" i="12"/>
  <c r="CR32" i="1"/>
  <c r="F34" i="1"/>
  <c r="BU34" i="1"/>
  <c r="AW34" i="1" s="1"/>
  <c r="D32" i="1"/>
  <c r="AT32" i="1"/>
  <c r="CY32" i="1"/>
  <c r="BF37" i="15"/>
  <c r="S32" i="1"/>
  <c r="AZ32" i="1"/>
  <c r="AE32" i="1" s="1"/>
  <c r="G27" i="12"/>
  <c r="H27" i="12" s="1"/>
  <c r="DU33" i="1"/>
  <c r="T33" i="1"/>
  <c r="AV33" i="1"/>
  <c r="CZ32" i="1"/>
  <c r="AU32" i="1"/>
  <c r="V31" i="1"/>
  <c r="CH29" i="1"/>
  <c r="CI29" i="1" s="1"/>
  <c r="BW29" i="1" s="1"/>
  <c r="AB32" i="1"/>
  <c r="BZ30" i="1"/>
  <c r="CA30" i="1" s="1"/>
  <c r="CB30" i="1"/>
  <c r="AC31" i="1"/>
  <c r="U31" i="1" s="1"/>
  <c r="AY32" i="1"/>
  <c r="BA33" i="1"/>
  <c r="BO33" i="1"/>
  <c r="BL33" i="1" s="1"/>
  <c r="CV33" i="1"/>
  <c r="CT33" i="1"/>
  <c r="BB33" i="1"/>
  <c r="BR33" i="1"/>
  <c r="BM33" i="1" s="1"/>
  <c r="AX33" i="1"/>
  <c r="CZ33" i="1" s="1"/>
  <c r="BX32" i="1"/>
  <c r="CC32" i="1" s="1"/>
  <c r="CX32" i="1"/>
  <c r="BY31" i="1"/>
  <c r="CJ29" i="12"/>
  <c r="BX32" i="12"/>
  <c r="CI32" i="12" s="1"/>
  <c r="DZ38" i="1"/>
  <c r="BW33" i="12" s="1"/>
  <c r="CM31" i="12"/>
  <c r="CA31" i="12"/>
  <c r="CK30" i="12" s="1"/>
  <c r="CB31" i="12"/>
  <c r="BZ31" i="12"/>
  <c r="BY31" i="12"/>
  <c r="CU33" i="1" l="1"/>
  <c r="Y33" i="1"/>
  <c r="CG32" i="12"/>
  <c r="CH32" i="12"/>
  <c r="CE32" i="12"/>
  <c r="CF32" i="12"/>
  <c r="CC32" i="12"/>
  <c r="CD32" i="12"/>
  <c r="U27" i="12"/>
  <c r="V27" i="12"/>
  <c r="EA37" i="1"/>
  <c r="S27" i="12"/>
  <c r="T27" i="12"/>
  <c r="Q27" i="12"/>
  <c r="R27" i="12"/>
  <c r="O27" i="12"/>
  <c r="P27" i="12"/>
  <c r="CR33" i="1"/>
  <c r="F35" i="1"/>
  <c r="BU35" i="1"/>
  <c r="AW35" i="1" s="1"/>
  <c r="D33" i="1"/>
  <c r="CY33" i="1"/>
  <c r="BF38" i="15"/>
  <c r="BF46" i="15"/>
  <c r="S33" i="1"/>
  <c r="CS33" i="1"/>
  <c r="DU34" i="1"/>
  <c r="G28" i="12"/>
  <c r="H28" i="12" s="1"/>
  <c r="T34" i="1"/>
  <c r="AU33" i="1"/>
  <c r="AV34" i="1"/>
  <c r="V32" i="1"/>
  <c r="CH30" i="1"/>
  <c r="CI30" i="1" s="1"/>
  <c r="BW30" i="1" s="1"/>
  <c r="AC32" i="1"/>
  <c r="U32" i="1" s="1"/>
  <c r="BZ31" i="1"/>
  <c r="CA31" i="1" s="1"/>
  <c r="CB31" i="1"/>
  <c r="CX33" i="1"/>
  <c r="BX33" i="1"/>
  <c r="CC33" i="1" s="1"/>
  <c r="BY32" i="1"/>
  <c r="AY33" i="1"/>
  <c r="AB33" i="1"/>
  <c r="BA34" i="1"/>
  <c r="AX34" i="1"/>
  <c r="BO34" i="1"/>
  <c r="BL34" i="1" s="1"/>
  <c r="CV34" i="1"/>
  <c r="CT34" i="1"/>
  <c r="BR34" i="1"/>
  <c r="BM34" i="1" s="1"/>
  <c r="BB34" i="1"/>
  <c r="CJ30" i="12"/>
  <c r="BY32" i="12"/>
  <c r="CM32" i="12"/>
  <c r="CA32" i="12"/>
  <c r="CK31" i="12" s="1"/>
  <c r="CB32" i="12"/>
  <c r="BZ32" i="12"/>
  <c r="DZ39" i="1"/>
  <c r="BW34" i="12" s="1"/>
  <c r="BX33" i="12"/>
  <c r="CI33" i="12" s="1"/>
  <c r="CU34" i="1" l="1"/>
  <c r="Y34" i="1"/>
  <c r="AC33" i="1"/>
  <c r="U33" i="1" s="1"/>
  <c r="CG33" i="12"/>
  <c r="CH33" i="12"/>
  <c r="CE33" i="12"/>
  <c r="CF33" i="12"/>
  <c r="CC33" i="12"/>
  <c r="CD33" i="12"/>
  <c r="U28" i="12"/>
  <c r="V28" i="12"/>
  <c r="EA38" i="1"/>
  <c r="S28" i="12"/>
  <c r="T28" i="12"/>
  <c r="Q28" i="12"/>
  <c r="R28" i="12"/>
  <c r="O28" i="12"/>
  <c r="P28" i="12"/>
  <c r="CR34" i="1"/>
  <c r="F36" i="1"/>
  <c r="BU36" i="1"/>
  <c r="AW36" i="1" s="1"/>
  <c r="CS34" i="1"/>
  <c r="D34" i="1"/>
  <c r="CY34" i="1"/>
  <c r="BF39" i="15"/>
  <c r="BF42" i="15"/>
  <c r="S34" i="1"/>
  <c r="DU35" i="1"/>
  <c r="G29" i="12"/>
  <c r="H29" i="12" s="1"/>
  <c r="T35" i="1"/>
  <c r="AV35" i="1"/>
  <c r="AU34" i="1"/>
  <c r="CH31" i="1"/>
  <c r="CI31" i="1" s="1"/>
  <c r="BW31" i="1" s="1"/>
  <c r="AY34" i="1"/>
  <c r="CZ34" i="1"/>
  <c r="BX34" i="1"/>
  <c r="CC34" i="1" s="1"/>
  <c r="CX34" i="1"/>
  <c r="CV35" i="1"/>
  <c r="BO35" i="1"/>
  <c r="BL35" i="1" s="1"/>
  <c r="BA35" i="1"/>
  <c r="CT35" i="1"/>
  <c r="BR35" i="1"/>
  <c r="BM35" i="1" s="1"/>
  <c r="BB35" i="1"/>
  <c r="AX35" i="1"/>
  <c r="AB34" i="1"/>
  <c r="V33" i="1"/>
  <c r="BY33" i="1"/>
  <c r="CB32" i="1"/>
  <c r="BZ32" i="1"/>
  <c r="CA32" i="1" s="1"/>
  <c r="CA33" i="12"/>
  <c r="CK32" i="12" s="1"/>
  <c r="CB33" i="12"/>
  <c r="BZ33" i="12"/>
  <c r="CM33" i="12"/>
  <c r="BY33" i="12"/>
  <c r="CJ31" i="12"/>
  <c r="BX34" i="12"/>
  <c r="CI34" i="12" s="1"/>
  <c r="DZ40" i="1"/>
  <c r="BW35" i="12" s="1"/>
  <c r="CU35" i="1" l="1"/>
  <c r="Y35" i="1"/>
  <c r="CR35" i="1"/>
  <c r="CG34" i="12"/>
  <c r="CH34" i="12"/>
  <c r="CE34" i="12"/>
  <c r="CF34" i="12"/>
  <c r="CC34" i="12"/>
  <c r="CD34" i="12"/>
  <c r="U29" i="12"/>
  <c r="V29" i="12"/>
  <c r="EA39" i="1"/>
  <c r="S29" i="12"/>
  <c r="T29" i="12"/>
  <c r="Q29" i="12"/>
  <c r="R29" i="12"/>
  <c r="O29" i="12"/>
  <c r="P29" i="12"/>
  <c r="F37" i="1"/>
  <c r="F38" i="1" s="1"/>
  <c r="BU37" i="1"/>
  <c r="AW37" i="1" s="1"/>
  <c r="D35" i="1"/>
  <c r="AT35" i="1"/>
  <c r="CY35" i="1"/>
  <c r="BF41" i="15"/>
  <c r="BF40" i="15"/>
  <c r="S35" i="1"/>
  <c r="CS35" i="1"/>
  <c r="G30" i="12"/>
  <c r="H30" i="12" s="1"/>
  <c r="DU36" i="1"/>
  <c r="T36" i="1"/>
  <c r="AU35" i="1"/>
  <c r="CZ35" i="1"/>
  <c r="AV36" i="1"/>
  <c r="AC34" i="1"/>
  <c r="U34" i="1" s="1"/>
  <c r="CH32" i="1"/>
  <c r="CI32" i="1" s="1"/>
  <c r="BW32" i="1" s="1"/>
  <c r="BZ33" i="1"/>
  <c r="CA33" i="1" s="1"/>
  <c r="CB33" i="1"/>
  <c r="V34" i="1"/>
  <c r="AY35" i="1"/>
  <c r="AB35" i="1"/>
  <c r="BA36" i="1"/>
  <c r="AX36" i="1"/>
  <c r="CZ36" i="1" s="1"/>
  <c r="BR36" i="1"/>
  <c r="BM36" i="1" s="1"/>
  <c r="BO36" i="1"/>
  <c r="BL36" i="1" s="1"/>
  <c r="BB36" i="1"/>
  <c r="CT36" i="1"/>
  <c r="CV36" i="1"/>
  <c r="BY34" i="1"/>
  <c r="CX35" i="1"/>
  <c r="BX35" i="1"/>
  <c r="CC35" i="1" s="1"/>
  <c r="CM34" i="12"/>
  <c r="CA34" i="12"/>
  <c r="CK33" i="12" s="1"/>
  <c r="CB34" i="12"/>
  <c r="BZ34" i="12"/>
  <c r="BY34" i="12"/>
  <c r="CJ32" i="12"/>
  <c r="DZ41" i="1"/>
  <c r="BW36" i="12" s="1"/>
  <c r="BX35" i="12"/>
  <c r="CI35" i="12" s="1"/>
  <c r="CU36" i="1" l="1"/>
  <c r="Y36" i="1"/>
  <c r="CG35" i="12"/>
  <c r="CH35" i="12"/>
  <c r="CE35" i="12"/>
  <c r="CF35" i="12"/>
  <c r="CC35" i="12"/>
  <c r="CD35" i="12"/>
  <c r="EA40" i="1"/>
  <c r="U30" i="12"/>
  <c r="V30" i="12"/>
  <c r="S30" i="12"/>
  <c r="T30" i="12"/>
  <c r="Q30" i="12"/>
  <c r="R30" i="12"/>
  <c r="O30" i="12"/>
  <c r="P30" i="12"/>
  <c r="CR36" i="1"/>
  <c r="BU38" i="1"/>
  <c r="AW38" i="1" s="1"/>
  <c r="D36" i="1"/>
  <c r="AT36" i="1"/>
  <c r="CY36" i="1"/>
  <c r="S36" i="1"/>
  <c r="CS36" i="1"/>
  <c r="DU37" i="1"/>
  <c r="G31" i="12"/>
  <c r="H31" i="12" s="1"/>
  <c r="T37" i="1"/>
  <c r="AV37" i="1"/>
  <c r="AU36" i="1"/>
  <c r="AC35" i="1"/>
  <c r="U35" i="1" s="1"/>
  <c r="CH33" i="1"/>
  <c r="CI33" i="1" s="1"/>
  <c r="BW33" i="1" s="1"/>
  <c r="BY35" i="1"/>
  <c r="CX36" i="1"/>
  <c r="BX36" i="1"/>
  <c r="CC36" i="1" s="1"/>
  <c r="AB36" i="1"/>
  <c r="AY36" i="1"/>
  <c r="V35" i="1"/>
  <c r="BZ34" i="1"/>
  <c r="CA34" i="1" s="1"/>
  <c r="CB34" i="1"/>
  <c r="CT37" i="1"/>
  <c r="BB37" i="1"/>
  <c r="BA37" i="1"/>
  <c r="BO37" i="1"/>
  <c r="BL37" i="1" s="1"/>
  <c r="BR37" i="1"/>
  <c r="BM37" i="1" s="1"/>
  <c r="AX37" i="1"/>
  <c r="CM35" i="12"/>
  <c r="BY35" i="12"/>
  <c r="CA35" i="12"/>
  <c r="CK34" i="12" s="1"/>
  <c r="CB35" i="12"/>
  <c r="BZ35" i="12"/>
  <c r="BX36" i="12"/>
  <c r="CI36" i="12" s="1"/>
  <c r="DZ42" i="1"/>
  <c r="BW37" i="12" s="1"/>
  <c r="CJ33" i="12"/>
  <c r="CU37" i="1" l="1"/>
  <c r="Y37" i="1"/>
  <c r="CE15" i="12"/>
  <c r="CC15" i="12"/>
  <c r="CG15" i="12"/>
  <c r="CD15" i="12"/>
  <c r="CV37" i="1"/>
  <c r="CG36" i="12"/>
  <c r="CH36" i="12"/>
  <c r="CE36" i="12"/>
  <c r="CF36" i="12"/>
  <c r="CC36" i="12"/>
  <c r="CD36" i="12"/>
  <c r="EA41" i="1"/>
  <c r="U31" i="12"/>
  <c r="V31" i="12"/>
  <c r="S31" i="12"/>
  <c r="T31" i="12"/>
  <c r="Q31" i="12"/>
  <c r="R31" i="12"/>
  <c r="O31" i="12"/>
  <c r="P31" i="12"/>
  <c r="CR37" i="1"/>
  <c r="F39" i="1"/>
  <c r="BU39" i="1"/>
  <c r="AW39" i="1" s="1"/>
  <c r="D37" i="1"/>
  <c r="CY37" i="1"/>
  <c r="S37" i="1"/>
  <c r="DU38" i="1"/>
  <c r="G32" i="12"/>
  <c r="H32" i="12" s="1"/>
  <c r="T38" i="1"/>
  <c r="AU37" i="1"/>
  <c r="CZ37" i="1"/>
  <c r="AV38" i="1"/>
  <c r="V36" i="1"/>
  <c r="CH34" i="1"/>
  <c r="CI34" i="1" s="1"/>
  <c r="BW34" i="1" s="1"/>
  <c r="AY37" i="1"/>
  <c r="CT38" i="1"/>
  <c r="BR38" i="1"/>
  <c r="BM38" i="1" s="1"/>
  <c r="BA38" i="1"/>
  <c r="BO38" i="1"/>
  <c r="BL38" i="1" s="1"/>
  <c r="CR38" i="1"/>
  <c r="AX38" i="1"/>
  <c r="BB38" i="1"/>
  <c r="CX37" i="1"/>
  <c r="BX37" i="1"/>
  <c r="CC37" i="1" s="1"/>
  <c r="CS37" i="1"/>
  <c r="AB37" i="1"/>
  <c r="AC36" i="1"/>
  <c r="U36" i="1" s="1"/>
  <c r="BY36" i="1"/>
  <c r="CB35" i="1"/>
  <c r="BZ35" i="1"/>
  <c r="CA35" i="1" s="1"/>
  <c r="DZ43" i="1"/>
  <c r="BW38" i="12" s="1"/>
  <c r="BX37" i="12"/>
  <c r="CI37" i="12" s="1"/>
  <c r="CJ34" i="12"/>
  <c r="BY36" i="12"/>
  <c r="CM36" i="12"/>
  <c r="CA36" i="12"/>
  <c r="CK35" i="12" s="1"/>
  <c r="CB36" i="12"/>
  <c r="BZ36" i="12"/>
  <c r="CU38" i="1" l="1"/>
  <c r="Y38" i="1"/>
  <c r="CV38" i="1"/>
  <c r="CG37" i="12"/>
  <c r="CH37" i="12"/>
  <c r="CE37" i="12"/>
  <c r="CF37" i="12"/>
  <c r="CC37" i="12"/>
  <c r="CD37" i="12"/>
  <c r="EA42" i="1"/>
  <c r="U32" i="12"/>
  <c r="V32" i="12"/>
  <c r="S32" i="12"/>
  <c r="T32" i="12"/>
  <c r="Q32" i="12"/>
  <c r="R32" i="12"/>
  <c r="O32" i="12"/>
  <c r="P32" i="12"/>
  <c r="F40" i="1"/>
  <c r="BU40" i="1"/>
  <c r="AW40" i="1" s="1"/>
  <c r="D38" i="1"/>
  <c r="AT38" i="1"/>
  <c r="CY38" i="1"/>
  <c r="S38" i="1"/>
  <c r="CS38" i="1"/>
  <c r="G33" i="12"/>
  <c r="H33" i="12" s="1"/>
  <c r="DU39" i="1"/>
  <c r="T39" i="1"/>
  <c r="AU38" i="1"/>
  <c r="AV39" i="1"/>
  <c r="V37" i="1"/>
  <c r="AY38" i="1"/>
  <c r="CH35" i="1"/>
  <c r="CI35" i="1" s="1"/>
  <c r="BW35" i="1" s="1"/>
  <c r="CB36" i="1"/>
  <c r="BZ36" i="1"/>
  <c r="CA36" i="1" s="1"/>
  <c r="AC37" i="1"/>
  <c r="U37" i="1" s="1"/>
  <c r="BY37" i="1"/>
  <c r="CZ38" i="1"/>
  <c r="BX38" i="1"/>
  <c r="CC38" i="1" s="1"/>
  <c r="CX38" i="1"/>
  <c r="BA39" i="1"/>
  <c r="CT39" i="1"/>
  <c r="CV39" i="1"/>
  <c r="BB39" i="1"/>
  <c r="BO39" i="1"/>
  <c r="BL39" i="1" s="1"/>
  <c r="BR39" i="1"/>
  <c r="BM39" i="1" s="1"/>
  <c r="AX39" i="1"/>
  <c r="AB38" i="1"/>
  <c r="BY37" i="12"/>
  <c r="CM37" i="12"/>
  <c r="CA37" i="12"/>
  <c r="CK36" i="12" s="1"/>
  <c r="CB37" i="12"/>
  <c r="BZ37" i="12"/>
  <c r="CJ35" i="12"/>
  <c r="BX38" i="12"/>
  <c r="CI38" i="12" s="1"/>
  <c r="DZ44" i="1"/>
  <c r="BW39" i="12" s="1"/>
  <c r="CU39" i="1" l="1"/>
  <c r="Y39" i="1"/>
  <c r="CR39" i="1"/>
  <c r="CG38" i="12"/>
  <c r="CH38" i="12"/>
  <c r="CE38" i="12"/>
  <c r="CF38" i="12"/>
  <c r="CC38" i="12"/>
  <c r="CD38" i="12"/>
  <c r="EA43" i="1"/>
  <c r="U33" i="12"/>
  <c r="V33" i="12"/>
  <c r="S33" i="12"/>
  <c r="T33" i="12"/>
  <c r="Q33" i="12"/>
  <c r="R33" i="12"/>
  <c r="O33" i="12"/>
  <c r="P33" i="12"/>
  <c r="F41" i="1"/>
  <c r="BU41" i="1"/>
  <c r="AW41" i="1" s="1"/>
  <c r="CS39" i="1"/>
  <c r="D39" i="1"/>
  <c r="CY39" i="1"/>
  <c r="S39" i="1"/>
  <c r="G34" i="12"/>
  <c r="H34" i="12" s="1"/>
  <c r="DU40" i="1"/>
  <c r="T40" i="1"/>
  <c r="AV40" i="1"/>
  <c r="AU39" i="1"/>
  <c r="AC38" i="1"/>
  <c r="U38" i="1" s="1"/>
  <c r="CH36" i="1"/>
  <c r="CI36" i="1" s="1"/>
  <c r="BW36" i="1" s="1"/>
  <c r="AY39" i="1"/>
  <c r="AB39" i="1"/>
  <c r="BA40" i="1"/>
  <c r="CT40" i="1"/>
  <c r="AX40" i="1"/>
  <c r="BO40" i="1"/>
  <c r="BL40" i="1" s="1"/>
  <c r="BR40" i="1"/>
  <c r="BM40" i="1" s="1"/>
  <c r="CV40" i="1"/>
  <c r="BB40" i="1"/>
  <c r="BX39" i="1"/>
  <c r="CC39" i="1" s="1"/>
  <c r="CX39" i="1"/>
  <c r="BY38" i="1"/>
  <c r="V38" i="1"/>
  <c r="CZ39" i="1"/>
  <c r="CB37" i="1"/>
  <c r="BZ37" i="1"/>
  <c r="BY38" i="12"/>
  <c r="CM38" i="12"/>
  <c r="CA38" i="12"/>
  <c r="CK37" i="12" s="1"/>
  <c r="CB38" i="12"/>
  <c r="BZ38" i="12"/>
  <c r="CJ36" i="12"/>
  <c r="DZ45" i="1"/>
  <c r="BW40" i="12" s="1"/>
  <c r="BX39" i="12"/>
  <c r="CI39" i="12" s="1"/>
  <c r="CU40" i="1" l="1"/>
  <c r="Y40" i="1"/>
  <c r="P14" i="12"/>
  <c r="S14" i="12"/>
  <c r="O14" i="12"/>
  <c r="CR40" i="1"/>
  <c r="CG39" i="12"/>
  <c r="CH39" i="12"/>
  <c r="CE39" i="12"/>
  <c r="CF39" i="12"/>
  <c r="CC39" i="12"/>
  <c r="CD39" i="12"/>
  <c r="EA44" i="1"/>
  <c r="U34" i="12"/>
  <c r="V34" i="12"/>
  <c r="S34" i="12"/>
  <c r="T34" i="12"/>
  <c r="Q34" i="12"/>
  <c r="R34" i="12"/>
  <c r="O34" i="12"/>
  <c r="P34" i="12"/>
  <c r="F42" i="1"/>
  <c r="BU42" i="1"/>
  <c r="AW42" i="1" s="1"/>
  <c r="CS40" i="1"/>
  <c r="D40" i="1"/>
  <c r="AT40" i="1"/>
  <c r="CY40" i="1"/>
  <c r="AC39" i="1"/>
  <c r="U39" i="1" s="1"/>
  <c r="S40" i="1"/>
  <c r="DU41" i="1"/>
  <c r="G35" i="12"/>
  <c r="H35" i="12" s="1"/>
  <c r="T41" i="1"/>
  <c r="AV41" i="1"/>
  <c r="CZ40" i="1"/>
  <c r="AU40" i="1"/>
  <c r="BY39" i="1"/>
  <c r="BA41" i="1"/>
  <c r="CV41" i="1"/>
  <c r="BB41" i="1"/>
  <c r="BR41" i="1"/>
  <c r="BM41" i="1" s="1"/>
  <c r="CT41" i="1"/>
  <c r="BO41" i="1"/>
  <c r="BL41" i="1" s="1"/>
  <c r="AX41" i="1"/>
  <c r="CR41" i="1"/>
  <c r="AB40" i="1"/>
  <c r="BZ38" i="1"/>
  <c r="CA38" i="1" s="1"/>
  <c r="CB38" i="1"/>
  <c r="CA37" i="1"/>
  <c r="CH37" i="1" s="1"/>
  <c r="CI37" i="1" s="1"/>
  <c r="BW37" i="1" s="1"/>
  <c r="CX40" i="1"/>
  <c r="BX40" i="1"/>
  <c r="CC40" i="1" s="1"/>
  <c r="AY40" i="1"/>
  <c r="V39" i="1"/>
  <c r="CA39" i="12"/>
  <c r="CK38" i="12" s="1"/>
  <c r="CB39" i="12"/>
  <c r="BZ39" i="12"/>
  <c r="CM39" i="12"/>
  <c r="BY39" i="12"/>
  <c r="CJ37" i="12"/>
  <c r="BX40" i="12"/>
  <c r="CI40" i="12" s="1"/>
  <c r="DZ46" i="1"/>
  <c r="BW41" i="12" s="1"/>
  <c r="CU41" i="1" l="1"/>
  <c r="Y41" i="1"/>
  <c r="CG40" i="12"/>
  <c r="CH40" i="12"/>
  <c r="CE40" i="12"/>
  <c r="CF40" i="12"/>
  <c r="CC40" i="12"/>
  <c r="CD40" i="12"/>
  <c r="EA45" i="1"/>
  <c r="U35" i="12"/>
  <c r="V35" i="12"/>
  <c r="S35" i="12"/>
  <c r="T35" i="12"/>
  <c r="Q35" i="12"/>
  <c r="R35" i="12"/>
  <c r="O35" i="12"/>
  <c r="P35" i="12"/>
  <c r="F43" i="1"/>
  <c r="BU43" i="1"/>
  <c r="AW43" i="1" s="1"/>
  <c r="D41" i="1"/>
  <c r="CY41" i="1"/>
  <c r="S41" i="1"/>
  <c r="Q14" i="12" s="1"/>
  <c r="CS41" i="1"/>
  <c r="DU42" i="1"/>
  <c r="G36" i="12"/>
  <c r="H36" i="12" s="1"/>
  <c r="T42" i="1"/>
  <c r="AV42" i="1"/>
  <c r="CZ41" i="1"/>
  <c r="AU41" i="1"/>
  <c r="V40" i="1"/>
  <c r="CH38" i="1"/>
  <c r="CI38" i="1" s="1"/>
  <c r="BW38" i="1" s="1"/>
  <c r="AC40" i="1"/>
  <c r="U40" i="1" s="1"/>
  <c r="BX41" i="1"/>
  <c r="CC41" i="1" s="1"/>
  <c r="CX41" i="1"/>
  <c r="BY40" i="1"/>
  <c r="AY41" i="1"/>
  <c r="AB41" i="1"/>
  <c r="BA42" i="1"/>
  <c r="CT42" i="1"/>
  <c r="BO42" i="1"/>
  <c r="BL42" i="1" s="1"/>
  <c r="BR42" i="1"/>
  <c r="BM42" i="1" s="1"/>
  <c r="CV42" i="1"/>
  <c r="CR42" i="1"/>
  <c r="AX42" i="1"/>
  <c r="BB42" i="1"/>
  <c r="CB39" i="1"/>
  <c r="BZ39" i="1"/>
  <c r="CA39" i="1" s="1"/>
  <c r="CM40" i="12"/>
  <c r="BY40" i="12"/>
  <c r="CA40" i="12"/>
  <c r="CK39" i="12" s="1"/>
  <c r="CB40" i="12"/>
  <c r="BZ40" i="12"/>
  <c r="CJ38" i="12"/>
  <c r="DZ47" i="1"/>
  <c r="BW42" i="12" s="1"/>
  <c r="BX41" i="12"/>
  <c r="CI41" i="12" s="1"/>
  <c r="CU42" i="1" l="1"/>
  <c r="Y42" i="1"/>
  <c r="CG41" i="12"/>
  <c r="CH41" i="12"/>
  <c r="CE41" i="12"/>
  <c r="CF41" i="12"/>
  <c r="CC41" i="12"/>
  <c r="CD41" i="12"/>
  <c r="EA46" i="1"/>
  <c r="U36" i="12"/>
  <c r="V36" i="12"/>
  <c r="S36" i="12"/>
  <c r="T36" i="12"/>
  <c r="Q36" i="12"/>
  <c r="R36" i="12"/>
  <c r="O36" i="12"/>
  <c r="P36" i="12"/>
  <c r="F44" i="1"/>
  <c r="BU44" i="1"/>
  <c r="AW44" i="1" s="1"/>
  <c r="D42" i="1"/>
  <c r="CY42" i="1"/>
  <c r="CS42" i="1"/>
  <c r="S42" i="1"/>
  <c r="G37" i="12"/>
  <c r="H37" i="12" s="1"/>
  <c r="DU43" i="1"/>
  <c r="T43" i="1"/>
  <c r="AU42" i="1"/>
  <c r="CZ42" i="1"/>
  <c r="AV43" i="1"/>
  <c r="V41" i="1"/>
  <c r="CH39" i="1"/>
  <c r="CI39" i="1" s="1"/>
  <c r="BW39" i="1" s="1"/>
  <c r="AC41" i="1"/>
  <c r="U41" i="1" s="1"/>
  <c r="CX42" i="1"/>
  <c r="BX42" i="1"/>
  <c r="CC42" i="1" s="1"/>
  <c r="BA43" i="1"/>
  <c r="CT43" i="1"/>
  <c r="CV43" i="1"/>
  <c r="BB43" i="1"/>
  <c r="BO43" i="1"/>
  <c r="BL43" i="1" s="1"/>
  <c r="CR43" i="1"/>
  <c r="AX43" i="1"/>
  <c r="BR43" i="1"/>
  <c r="BM43" i="1" s="1"/>
  <c r="CB40" i="1"/>
  <c r="BZ40" i="1"/>
  <c r="CA40" i="1" s="1"/>
  <c r="AB42" i="1"/>
  <c r="AY42" i="1"/>
  <c r="BY41" i="1"/>
  <c r="BY41" i="12"/>
  <c r="CM41" i="12"/>
  <c r="CA41" i="12"/>
  <c r="CK40" i="12" s="1"/>
  <c r="CB41" i="12"/>
  <c r="BZ41" i="12"/>
  <c r="CJ39" i="12"/>
  <c r="BX42" i="12"/>
  <c r="CI42" i="12" s="1"/>
  <c r="DZ48" i="1"/>
  <c r="BW43" i="12" s="1"/>
  <c r="CU43" i="1" l="1"/>
  <c r="Y43" i="1"/>
  <c r="CG42" i="12"/>
  <c r="CH42" i="12"/>
  <c r="CE42" i="12"/>
  <c r="CF42" i="12"/>
  <c r="CC42" i="12"/>
  <c r="CD42" i="12"/>
  <c r="EA47" i="1"/>
  <c r="U37" i="12"/>
  <c r="V37" i="12"/>
  <c r="S37" i="12"/>
  <c r="T37" i="12"/>
  <c r="Q37" i="12"/>
  <c r="R37" i="12"/>
  <c r="O37" i="12"/>
  <c r="P37" i="12"/>
  <c r="F45" i="1"/>
  <c r="BU45" i="1"/>
  <c r="AW45" i="1" s="1"/>
  <c r="CS43" i="1"/>
  <c r="D43" i="1"/>
  <c r="CY43" i="1"/>
  <c r="S43" i="1"/>
  <c r="G38" i="12"/>
  <c r="H38" i="12" s="1"/>
  <c r="DU44" i="1"/>
  <c r="T44" i="1"/>
  <c r="CR44" i="1" s="1"/>
  <c r="AV44" i="1"/>
  <c r="CZ43" i="1"/>
  <c r="AU43" i="1"/>
  <c r="CH40" i="1"/>
  <c r="CI40" i="1" s="1"/>
  <c r="BW40" i="1" s="1"/>
  <c r="V42" i="1"/>
  <c r="BZ41" i="1"/>
  <c r="CA41" i="1" s="1"/>
  <c r="CB41" i="1"/>
  <c r="AC42" i="1"/>
  <c r="U42" i="1" s="1"/>
  <c r="AY43" i="1"/>
  <c r="BX43" i="1"/>
  <c r="CC43" i="1" s="1"/>
  <c r="CX43" i="1"/>
  <c r="BY42" i="1"/>
  <c r="AB43" i="1"/>
  <c r="BA44" i="1"/>
  <c r="AX44" i="1"/>
  <c r="BR44" i="1"/>
  <c r="BM44" i="1" s="1"/>
  <c r="CV44" i="1"/>
  <c r="BO44" i="1"/>
  <c r="BL44" i="1" s="1"/>
  <c r="BB44" i="1"/>
  <c r="CT44" i="1"/>
  <c r="DZ49" i="1"/>
  <c r="BW44" i="12" s="1"/>
  <c r="BX43" i="12"/>
  <c r="CI43" i="12" s="1"/>
  <c r="CJ40" i="12"/>
  <c r="BY42" i="12"/>
  <c r="CM42" i="12"/>
  <c r="CA42" i="12"/>
  <c r="CK41" i="12" s="1"/>
  <c r="CB42" i="12"/>
  <c r="BZ42" i="12"/>
  <c r="CU44" i="1" l="1"/>
  <c r="Y44" i="1"/>
  <c r="CG43" i="12"/>
  <c r="CH43" i="12"/>
  <c r="CE43" i="12"/>
  <c r="CF43" i="12"/>
  <c r="CC43" i="12"/>
  <c r="CD43" i="12"/>
  <c r="EA48" i="1"/>
  <c r="U38" i="12"/>
  <c r="V38" i="12"/>
  <c r="S38" i="12"/>
  <c r="T38" i="12"/>
  <c r="Q38" i="12"/>
  <c r="R38" i="12"/>
  <c r="O38" i="12"/>
  <c r="P38" i="12"/>
  <c r="F46" i="1"/>
  <c r="BU46" i="1"/>
  <c r="AW46" i="1" s="1"/>
  <c r="D44" i="1"/>
  <c r="CY44" i="1"/>
  <c r="S44" i="1"/>
  <c r="CS44" i="1"/>
  <c r="DU45" i="1"/>
  <c r="G39" i="12"/>
  <c r="H39" i="12" s="1"/>
  <c r="T45" i="1"/>
  <c r="AV45" i="1"/>
  <c r="AU44" i="1"/>
  <c r="AC43" i="1"/>
  <c r="U43" i="1" s="1"/>
  <c r="CH41" i="1"/>
  <c r="CI41" i="1" s="1"/>
  <c r="BW41" i="1" s="1"/>
  <c r="CX44" i="1"/>
  <c r="BX44" i="1"/>
  <c r="CC44" i="1" s="1"/>
  <c r="AY44" i="1"/>
  <c r="CZ44" i="1"/>
  <c r="BA45" i="1"/>
  <c r="CV45" i="1"/>
  <c r="BR45" i="1"/>
  <c r="BM45" i="1" s="1"/>
  <c r="BO45" i="1"/>
  <c r="BL45" i="1" s="1"/>
  <c r="CT45" i="1"/>
  <c r="CR45" i="1"/>
  <c r="AX45" i="1"/>
  <c r="BB45" i="1"/>
  <c r="AB44" i="1"/>
  <c r="V43" i="1"/>
  <c r="BZ42" i="1"/>
  <c r="CA42" i="1" s="1"/>
  <c r="CB42" i="1"/>
  <c r="BY43" i="1"/>
  <c r="CJ41" i="12"/>
  <c r="BX44" i="12"/>
  <c r="CI44" i="12" s="1"/>
  <c r="DZ50" i="1"/>
  <c r="BW45" i="12" s="1"/>
  <c r="CA43" i="12"/>
  <c r="CK42" i="12" s="1"/>
  <c r="CB43" i="12"/>
  <c r="BZ43" i="12"/>
  <c r="CM43" i="12"/>
  <c r="BY43" i="12"/>
  <c r="CU45" i="1" l="1"/>
  <c r="Y45" i="1"/>
  <c r="CG44" i="12"/>
  <c r="CH44" i="12"/>
  <c r="CE44" i="12"/>
  <c r="CF44" i="12"/>
  <c r="CC44" i="12"/>
  <c r="CD44" i="12"/>
  <c r="EA49" i="1"/>
  <c r="U39" i="12"/>
  <c r="V39" i="12"/>
  <c r="S39" i="12"/>
  <c r="T39" i="12"/>
  <c r="Q39" i="12"/>
  <c r="R39" i="12"/>
  <c r="O39" i="12"/>
  <c r="P39" i="12"/>
  <c r="AC44" i="1"/>
  <c r="U44" i="1" s="1"/>
  <c r="F47" i="1"/>
  <c r="BU47" i="1"/>
  <c r="AW47" i="1" s="1"/>
  <c r="AU45" i="1"/>
  <c r="D45" i="1"/>
  <c r="CY45" i="1"/>
  <c r="CS45" i="1"/>
  <c r="S45" i="1"/>
  <c r="DU46" i="1"/>
  <c r="G40" i="12"/>
  <c r="H40" i="12" s="1"/>
  <c r="T46" i="1"/>
  <c r="CR46" i="1" s="1"/>
  <c r="AV46" i="1"/>
  <c r="CZ45" i="1"/>
  <c r="BA46" i="1"/>
  <c r="BR46" i="1"/>
  <c r="BM46" i="1" s="1"/>
  <c r="BO46" i="1"/>
  <c r="BL46" i="1" s="1"/>
  <c r="AX46" i="1"/>
  <c r="CV46" i="1"/>
  <c r="CT46" i="1"/>
  <c r="BB46" i="1"/>
  <c r="CH42" i="1"/>
  <c r="CI42" i="1" s="1"/>
  <c r="BW42" i="1" s="1"/>
  <c r="V44" i="1"/>
  <c r="CX45" i="1"/>
  <c r="BX45" i="1"/>
  <c r="CC45" i="1" s="1"/>
  <c r="AB45" i="1"/>
  <c r="BY44" i="1"/>
  <c r="CB43" i="1"/>
  <c r="BZ43" i="1"/>
  <c r="CA43" i="1" s="1"/>
  <c r="AY45" i="1"/>
  <c r="DZ51" i="1"/>
  <c r="BW46" i="12" s="1"/>
  <c r="BX45" i="12"/>
  <c r="CI45" i="12" s="1"/>
  <c r="CJ42" i="12"/>
  <c r="CM44" i="12"/>
  <c r="CA44" i="12"/>
  <c r="CK43" i="12" s="1"/>
  <c r="CB44" i="12"/>
  <c r="BZ44" i="12"/>
  <c r="BY44" i="12"/>
  <c r="CU46" i="1" l="1"/>
  <c r="Y46" i="1"/>
  <c r="CG45" i="12"/>
  <c r="CH45" i="12"/>
  <c r="CE45" i="12"/>
  <c r="CF45" i="12"/>
  <c r="CC45" i="12"/>
  <c r="CD45" i="12"/>
  <c r="EA50" i="1"/>
  <c r="U40" i="12"/>
  <c r="V40" i="12"/>
  <c r="S40" i="12"/>
  <c r="T40" i="12"/>
  <c r="Q40" i="12"/>
  <c r="R40" i="12"/>
  <c r="O40" i="12"/>
  <c r="P40" i="12"/>
  <c r="F48" i="1"/>
  <c r="BU48" i="1"/>
  <c r="AW48" i="1" s="1"/>
  <c r="D46" i="1"/>
  <c r="CY46" i="1"/>
  <c r="S46" i="1"/>
  <c r="CS46" i="1"/>
  <c r="G41" i="12"/>
  <c r="H41" i="12" s="1"/>
  <c r="DU47" i="1"/>
  <c r="T47" i="1"/>
  <c r="AV47" i="1"/>
  <c r="CZ46" i="1"/>
  <c r="AU46" i="1"/>
  <c r="V45" i="1"/>
  <c r="CH43" i="1"/>
  <c r="CI43" i="1" s="1"/>
  <c r="BW43" i="1" s="1"/>
  <c r="CB44" i="1"/>
  <c r="BZ44" i="1"/>
  <c r="CA44" i="1" s="1"/>
  <c r="AC45" i="1"/>
  <c r="U45" i="1" s="1"/>
  <c r="BY45" i="1"/>
  <c r="BX46" i="1"/>
  <c r="CC46" i="1" s="1"/>
  <c r="CX46" i="1"/>
  <c r="AB46" i="1"/>
  <c r="BA47" i="1"/>
  <c r="AX47" i="1"/>
  <c r="BR47" i="1"/>
  <c r="BM47" i="1" s="1"/>
  <c r="CV47" i="1"/>
  <c r="BO47" i="1"/>
  <c r="BL47" i="1" s="1"/>
  <c r="BB47" i="1"/>
  <c r="CT47" i="1"/>
  <c r="CR47" i="1"/>
  <c r="AY46" i="1"/>
  <c r="CM45" i="12"/>
  <c r="BY45" i="12"/>
  <c r="CA45" i="12"/>
  <c r="CK44" i="12" s="1"/>
  <c r="CB45" i="12"/>
  <c r="BZ45" i="12"/>
  <c r="CJ43" i="12"/>
  <c r="BX46" i="12"/>
  <c r="CI46" i="12" s="1"/>
  <c r="DZ52" i="1"/>
  <c r="BW47" i="12" s="1"/>
  <c r="CU47" i="1" l="1"/>
  <c r="Y47" i="1"/>
  <c r="CG46" i="12"/>
  <c r="CH46" i="12"/>
  <c r="CE46" i="12"/>
  <c r="CF46" i="12"/>
  <c r="CC46" i="12"/>
  <c r="CD46" i="12"/>
  <c r="EA51" i="1"/>
  <c r="U41" i="12"/>
  <c r="V41" i="12"/>
  <c r="S41" i="12"/>
  <c r="T41" i="12"/>
  <c r="Q41" i="12"/>
  <c r="R41" i="12"/>
  <c r="O41" i="12"/>
  <c r="P41" i="12"/>
  <c r="F49" i="1"/>
  <c r="BU49" i="1"/>
  <c r="AW49" i="1" s="1"/>
  <c r="CS47" i="1"/>
  <c r="D47" i="1"/>
  <c r="CY47" i="1"/>
  <c r="S47" i="1"/>
  <c r="DU48" i="1"/>
  <c r="G42" i="12"/>
  <c r="H42" i="12" s="1"/>
  <c r="T48" i="1"/>
  <c r="CR48" i="1" s="1"/>
  <c r="AV48" i="1"/>
  <c r="AU47" i="1"/>
  <c r="CH44" i="1"/>
  <c r="CI44" i="1" s="1"/>
  <c r="BW44" i="1" s="1"/>
  <c r="AC46" i="1"/>
  <c r="U46" i="1" s="1"/>
  <c r="AY47" i="1"/>
  <c r="CZ47" i="1"/>
  <c r="BX47" i="1"/>
  <c r="CC47" i="1" s="1"/>
  <c r="CX47" i="1"/>
  <c r="AB47" i="1"/>
  <c r="V46" i="1"/>
  <c r="BA48" i="1"/>
  <c r="BB48" i="1"/>
  <c r="CV48" i="1"/>
  <c r="BR48" i="1"/>
  <c r="BM48" i="1" s="1"/>
  <c r="AX48" i="1"/>
  <c r="BO48" i="1"/>
  <c r="BL48" i="1" s="1"/>
  <c r="CT48" i="1"/>
  <c r="BY46" i="1"/>
  <c r="CB45" i="1"/>
  <c r="BZ45" i="1"/>
  <c r="CA45" i="1" s="1"/>
  <c r="CJ44" i="12"/>
  <c r="BY46" i="12"/>
  <c r="CM46" i="12"/>
  <c r="CA46" i="12"/>
  <c r="CK45" i="12" s="1"/>
  <c r="CB46" i="12"/>
  <c r="BZ46" i="12"/>
  <c r="DZ53" i="1"/>
  <c r="BW48" i="12" s="1"/>
  <c r="BX47" i="12"/>
  <c r="CI47" i="12" s="1"/>
  <c r="CU48" i="1" l="1"/>
  <c r="Y48" i="1"/>
  <c r="CG47" i="12"/>
  <c r="CH47" i="12"/>
  <c r="CE47" i="12"/>
  <c r="CF47" i="12"/>
  <c r="CC47" i="12"/>
  <c r="CD47" i="12"/>
  <c r="EA52" i="1"/>
  <c r="U42" i="12"/>
  <c r="V42" i="12"/>
  <c r="S42" i="12"/>
  <c r="T42" i="12"/>
  <c r="Q42" i="12"/>
  <c r="R42" i="12"/>
  <c r="O42" i="12"/>
  <c r="P42" i="12"/>
  <c r="F50" i="1"/>
  <c r="BU50" i="1"/>
  <c r="AW50" i="1" s="1"/>
  <c r="CS48" i="1"/>
  <c r="D48" i="1"/>
  <c r="CY48" i="1"/>
  <c r="S48" i="1"/>
  <c r="DU49" i="1"/>
  <c r="G43" i="12"/>
  <c r="H43" i="12" s="1"/>
  <c r="T49" i="1"/>
  <c r="CR49" i="1" s="1"/>
  <c r="AU48" i="1"/>
  <c r="CZ48" i="1"/>
  <c r="AV49" i="1"/>
  <c r="V47" i="1"/>
  <c r="CH45" i="1"/>
  <c r="CI45" i="1" s="1"/>
  <c r="BW45" i="1" s="1"/>
  <c r="BA49" i="1"/>
  <c r="CT49" i="1"/>
  <c r="BO49" i="1"/>
  <c r="BL49" i="1" s="1"/>
  <c r="AX49" i="1"/>
  <c r="BR49" i="1"/>
  <c r="BM49" i="1" s="1"/>
  <c r="CV49" i="1"/>
  <c r="BB49" i="1"/>
  <c r="BX48" i="1"/>
  <c r="CC48" i="1" s="1"/>
  <c r="CX48" i="1"/>
  <c r="AC47" i="1"/>
  <c r="U47" i="1" s="1"/>
  <c r="CB46" i="1"/>
  <c r="BZ46" i="1"/>
  <c r="CA46" i="1" s="1"/>
  <c r="AY48" i="1"/>
  <c r="AB48" i="1"/>
  <c r="BY47" i="1"/>
  <c r="CA47" i="12"/>
  <c r="CK46" i="12" s="1"/>
  <c r="CB47" i="12"/>
  <c r="BZ47" i="12"/>
  <c r="CM47" i="12"/>
  <c r="BY47" i="12"/>
  <c r="CJ45" i="12"/>
  <c r="BX48" i="12"/>
  <c r="CI48" i="12" s="1"/>
  <c r="DZ54" i="1"/>
  <c r="BW49" i="12" s="1"/>
  <c r="CU49" i="1" l="1"/>
  <c r="Y49" i="1"/>
  <c r="CG48" i="12"/>
  <c r="CH48" i="12"/>
  <c r="CE48" i="12"/>
  <c r="CF48" i="12"/>
  <c r="CC48" i="12"/>
  <c r="CD48" i="12"/>
  <c r="EA53" i="1"/>
  <c r="U43" i="12"/>
  <c r="V43" i="12"/>
  <c r="S43" i="12"/>
  <c r="T43" i="12"/>
  <c r="Q43" i="12"/>
  <c r="R43" i="12"/>
  <c r="O43" i="12"/>
  <c r="P43" i="12"/>
  <c r="F51" i="1"/>
  <c r="BU51" i="1"/>
  <c r="AW51" i="1" s="1"/>
  <c r="D49" i="1"/>
  <c r="CY49" i="1"/>
  <c r="S49" i="1"/>
  <c r="CS49" i="1"/>
  <c r="G44" i="12"/>
  <c r="H44" i="12" s="1"/>
  <c r="DU50" i="1"/>
  <c r="T50" i="1"/>
  <c r="AV50" i="1"/>
  <c r="CZ49" i="1"/>
  <c r="AU49" i="1"/>
  <c r="AC48" i="1"/>
  <c r="U48" i="1" s="1"/>
  <c r="CH46" i="1"/>
  <c r="CI46" i="1" s="1"/>
  <c r="BW46" i="1" s="1"/>
  <c r="BY48" i="1"/>
  <c r="BZ47" i="1"/>
  <c r="CA47" i="1" s="1"/>
  <c r="CB47" i="1"/>
  <c r="V48" i="1"/>
  <c r="BX49" i="1"/>
  <c r="CC49" i="1" s="1"/>
  <c r="CX49" i="1"/>
  <c r="AB49" i="1"/>
  <c r="BA50" i="1"/>
  <c r="CV50" i="1"/>
  <c r="CT50" i="1"/>
  <c r="BR50" i="1"/>
  <c r="BM50" i="1" s="1"/>
  <c r="BO50" i="1"/>
  <c r="BL50" i="1" s="1"/>
  <c r="BB50" i="1"/>
  <c r="AX50" i="1"/>
  <c r="CR50" i="1"/>
  <c r="AY49" i="1"/>
  <c r="CM48" i="12"/>
  <c r="CA48" i="12"/>
  <c r="CK47" i="12" s="1"/>
  <c r="CB48" i="12"/>
  <c r="BZ48" i="12"/>
  <c r="BY48" i="12"/>
  <c r="CJ46" i="12"/>
  <c r="DZ55" i="1"/>
  <c r="BW50" i="12" s="1"/>
  <c r="BX49" i="12"/>
  <c r="CI49" i="12" s="1"/>
  <c r="CU50" i="1" l="1"/>
  <c r="Y50" i="1"/>
  <c r="CG49" i="12"/>
  <c r="CH49" i="12"/>
  <c r="CE49" i="12"/>
  <c r="CF49" i="12"/>
  <c r="CC49" i="12"/>
  <c r="CD49" i="12"/>
  <c r="EA54" i="1"/>
  <c r="U44" i="12"/>
  <c r="V44" i="12"/>
  <c r="S44" i="12"/>
  <c r="T44" i="12"/>
  <c r="Q44" i="12"/>
  <c r="R44" i="12"/>
  <c r="O44" i="12"/>
  <c r="P44" i="12"/>
  <c r="AC49" i="1"/>
  <c r="U49" i="1" s="1"/>
  <c r="F52" i="1"/>
  <c r="BU52" i="1"/>
  <c r="AW52" i="1" s="1"/>
  <c r="D50" i="1"/>
  <c r="CY50" i="1"/>
  <c r="S50" i="1"/>
  <c r="CS50" i="1"/>
  <c r="DU51" i="1"/>
  <c r="G45" i="12"/>
  <c r="H45" i="12" s="1"/>
  <c r="T51" i="1"/>
  <c r="AV51" i="1"/>
  <c r="AU50" i="1"/>
  <c r="CH47" i="1"/>
  <c r="CI47" i="1" s="1"/>
  <c r="BW47" i="1" s="1"/>
  <c r="AY50" i="1"/>
  <c r="AB50" i="1"/>
  <c r="CZ50" i="1"/>
  <c r="BX50" i="1"/>
  <c r="CC50" i="1" s="1"/>
  <c r="CX50" i="1"/>
  <c r="BA51" i="1"/>
  <c r="CV51" i="1"/>
  <c r="CT51" i="1"/>
  <c r="BR51" i="1"/>
  <c r="BM51" i="1" s="1"/>
  <c r="CR51" i="1"/>
  <c r="AX51" i="1"/>
  <c r="BO51" i="1"/>
  <c r="BL51" i="1" s="1"/>
  <c r="BB51" i="1"/>
  <c r="V49" i="1"/>
  <c r="BY49" i="1"/>
  <c r="BZ48" i="1"/>
  <c r="CB48" i="1"/>
  <c r="CM49" i="12"/>
  <c r="CA49" i="12"/>
  <c r="CK48" i="12" s="1"/>
  <c r="CB49" i="12"/>
  <c r="BZ49" i="12"/>
  <c r="BY49" i="12"/>
  <c r="BX50" i="12"/>
  <c r="CI50" i="12" s="1"/>
  <c r="DZ56" i="1"/>
  <c r="BW51" i="12" s="1"/>
  <c r="CJ47" i="12"/>
  <c r="CU51" i="1" l="1"/>
  <c r="Y51" i="1"/>
  <c r="CG50" i="12"/>
  <c r="CH50" i="12"/>
  <c r="CE50" i="12"/>
  <c r="CF50" i="12"/>
  <c r="CC50" i="12"/>
  <c r="CD50" i="12"/>
  <c r="EA55" i="1"/>
  <c r="U45" i="12"/>
  <c r="V45" i="12"/>
  <c r="S45" i="12"/>
  <c r="T45" i="12"/>
  <c r="Q45" i="12"/>
  <c r="R45" i="12"/>
  <c r="O45" i="12"/>
  <c r="P45" i="12"/>
  <c r="F53" i="1"/>
  <c r="BU53" i="1"/>
  <c r="AW53" i="1" s="1"/>
  <c r="D51" i="1"/>
  <c r="CY51" i="1"/>
  <c r="S51" i="1"/>
  <c r="CS51" i="1"/>
  <c r="G46" i="12"/>
  <c r="H46" i="12" s="1"/>
  <c r="DU52" i="1"/>
  <c r="T52" i="1"/>
  <c r="CR52" i="1" s="1"/>
  <c r="AV52" i="1"/>
  <c r="CZ51" i="1"/>
  <c r="AU51" i="1"/>
  <c r="V50" i="1"/>
  <c r="BX51" i="1"/>
  <c r="CC51" i="1" s="1"/>
  <c r="CX51" i="1"/>
  <c r="BA52" i="1"/>
  <c r="CV52" i="1"/>
  <c r="AX52" i="1"/>
  <c r="BB52" i="1"/>
  <c r="CT52" i="1"/>
  <c r="BR52" i="1"/>
  <c r="BM52" i="1" s="1"/>
  <c r="BO52" i="1"/>
  <c r="BL52" i="1" s="1"/>
  <c r="AY51" i="1"/>
  <c r="AC50" i="1"/>
  <c r="U50" i="1" s="1"/>
  <c r="CA48" i="1"/>
  <c r="CH48" i="1" s="1"/>
  <c r="CI48" i="1" s="1"/>
  <c r="BW48" i="1" s="1"/>
  <c r="CB49" i="1"/>
  <c r="BZ49" i="1"/>
  <c r="CA49" i="1" s="1"/>
  <c r="AB51" i="1"/>
  <c r="AC51" i="1" s="1"/>
  <c r="U51" i="1" s="1"/>
  <c r="BY50" i="1"/>
  <c r="BX51" i="12"/>
  <c r="CI51" i="12" s="1"/>
  <c r="DZ57" i="1"/>
  <c r="BW52" i="12" s="1"/>
  <c r="CM50" i="12"/>
  <c r="BY50" i="12"/>
  <c r="CA50" i="12"/>
  <c r="CK49" i="12" s="1"/>
  <c r="CB50" i="12"/>
  <c r="BZ50" i="12"/>
  <c r="CJ48" i="12"/>
  <c r="CU52" i="1" l="1"/>
  <c r="Y52" i="1"/>
  <c r="CG51" i="12"/>
  <c r="CH51" i="12"/>
  <c r="CE51" i="12"/>
  <c r="CF51" i="12"/>
  <c r="CC51" i="12"/>
  <c r="CD51" i="12"/>
  <c r="EA56" i="1"/>
  <c r="U46" i="12"/>
  <c r="V46" i="12"/>
  <c r="S46" i="12"/>
  <c r="T46" i="12"/>
  <c r="Q46" i="12"/>
  <c r="R46" i="12"/>
  <c r="O46" i="12"/>
  <c r="P46" i="12"/>
  <c r="F54" i="1"/>
  <c r="BU54" i="1"/>
  <c r="AW54" i="1" s="1"/>
  <c r="D52" i="1"/>
  <c r="CY52" i="1"/>
  <c r="S52" i="1"/>
  <c r="CS52" i="1"/>
  <c r="G47" i="12"/>
  <c r="H47" i="12" s="1"/>
  <c r="DU53" i="1"/>
  <c r="T53" i="1"/>
  <c r="V51" i="1"/>
  <c r="AV53" i="1"/>
  <c r="CZ52" i="1"/>
  <c r="AU52" i="1"/>
  <c r="CH49" i="1"/>
  <c r="CI49" i="1" s="1"/>
  <c r="BW49" i="1" s="1"/>
  <c r="BZ50" i="1"/>
  <c r="CA50" i="1" s="1"/>
  <c r="CB50" i="1"/>
  <c r="BA53" i="1"/>
  <c r="CT53" i="1"/>
  <c r="CV53" i="1"/>
  <c r="BB53" i="1"/>
  <c r="AX53" i="1"/>
  <c r="BO53" i="1"/>
  <c r="BL53" i="1" s="1"/>
  <c r="CR53" i="1"/>
  <c r="BR53" i="1"/>
  <c r="BM53" i="1" s="1"/>
  <c r="AY52" i="1"/>
  <c r="AB52" i="1"/>
  <c r="BX52" i="1"/>
  <c r="CC52" i="1" s="1"/>
  <c r="CX52" i="1"/>
  <c r="BY51" i="1"/>
  <c r="DZ58" i="1"/>
  <c r="BW53" i="12" s="1"/>
  <c r="BX52" i="12"/>
  <c r="CI52" i="12" s="1"/>
  <c r="CJ49" i="12"/>
  <c r="CA51" i="12"/>
  <c r="CK50" i="12" s="1"/>
  <c r="CB51" i="12"/>
  <c r="BZ51" i="12"/>
  <c r="CM51" i="12"/>
  <c r="BY51" i="12"/>
  <c r="CU53" i="1" l="1"/>
  <c r="Y53" i="1"/>
  <c r="CG52" i="12"/>
  <c r="CH52" i="12"/>
  <c r="CE52" i="12"/>
  <c r="CF52" i="12"/>
  <c r="EA57" i="1"/>
  <c r="CC52" i="12"/>
  <c r="CD52" i="12"/>
  <c r="U47" i="12"/>
  <c r="V47" i="12"/>
  <c r="S47" i="12"/>
  <c r="T47" i="12"/>
  <c r="Q47" i="12"/>
  <c r="R47" i="12"/>
  <c r="O47" i="12"/>
  <c r="P47" i="12"/>
  <c r="F55" i="1"/>
  <c r="BU55" i="1"/>
  <c r="AW55" i="1" s="1"/>
  <c r="CS53" i="1"/>
  <c r="D53" i="1"/>
  <c r="CY53" i="1"/>
  <c r="S53" i="1"/>
  <c r="DU54" i="1"/>
  <c r="G48" i="12"/>
  <c r="H48" i="12" s="1"/>
  <c r="T54" i="1"/>
  <c r="CS54" i="1" s="1"/>
  <c r="AV54" i="1"/>
  <c r="CZ53" i="1"/>
  <c r="AU53" i="1"/>
  <c r="V52" i="1"/>
  <c r="CH50" i="1"/>
  <c r="CI50" i="1" s="1"/>
  <c r="BW50" i="1" s="1"/>
  <c r="BY52" i="1"/>
  <c r="AC52" i="1"/>
  <c r="U52" i="1" s="1"/>
  <c r="BA54" i="1"/>
  <c r="AX54" i="1"/>
  <c r="CV54" i="1"/>
  <c r="CT54" i="1"/>
  <c r="BB54" i="1"/>
  <c r="BO54" i="1"/>
  <c r="BL54" i="1" s="1"/>
  <c r="BR54" i="1"/>
  <c r="BM54" i="1" s="1"/>
  <c r="AY53" i="1"/>
  <c r="BX53" i="1"/>
  <c r="CC53" i="1" s="1"/>
  <c r="CX53" i="1"/>
  <c r="CB51" i="1"/>
  <c r="BZ51" i="1"/>
  <c r="CA51" i="1" s="1"/>
  <c r="AB53" i="1"/>
  <c r="CJ50" i="12"/>
  <c r="BX53" i="12"/>
  <c r="CI53" i="12" s="1"/>
  <c r="DZ59" i="1"/>
  <c r="BW54" i="12" s="1"/>
  <c r="CM52" i="12"/>
  <c r="BY52" i="12"/>
  <c r="CA52" i="12"/>
  <c r="CK51" i="12" s="1"/>
  <c r="CB52" i="12"/>
  <c r="BZ52" i="12"/>
  <c r="CU54" i="1" l="1"/>
  <c r="Y54" i="1"/>
  <c r="CG53" i="12"/>
  <c r="CH53" i="12"/>
  <c r="CE53" i="12"/>
  <c r="CF53" i="12"/>
  <c r="CC53" i="12"/>
  <c r="CD53" i="12"/>
  <c r="EA58" i="1"/>
  <c r="U48" i="12"/>
  <c r="V48" i="12"/>
  <c r="S48" i="12"/>
  <c r="T48" i="12"/>
  <c r="Q48" i="12"/>
  <c r="R48" i="12"/>
  <c r="O48" i="12"/>
  <c r="P48" i="12"/>
  <c r="F56" i="1"/>
  <c r="BU56" i="1"/>
  <c r="AW56" i="1" s="1"/>
  <c r="D54" i="1"/>
  <c r="CY54" i="1"/>
  <c r="S54" i="1"/>
  <c r="G49" i="12"/>
  <c r="H49" i="12" s="1"/>
  <c r="DU55" i="1"/>
  <c r="T55" i="1"/>
  <c r="AV55" i="1"/>
  <c r="CR54" i="1"/>
  <c r="CZ54" i="1"/>
  <c r="AU54" i="1"/>
  <c r="V53" i="1"/>
  <c r="CH51" i="1"/>
  <c r="CI51" i="1" s="1"/>
  <c r="BW51" i="1" s="1"/>
  <c r="AC53" i="1"/>
  <c r="U53" i="1" s="1"/>
  <c r="BY53" i="1"/>
  <c r="AB54" i="1"/>
  <c r="BX54" i="1"/>
  <c r="CC54" i="1" s="1"/>
  <c r="CX54" i="1"/>
  <c r="BA55" i="1"/>
  <c r="CV55" i="1"/>
  <c r="BO55" i="1"/>
  <c r="BL55" i="1" s="1"/>
  <c r="CT55" i="1"/>
  <c r="BR55" i="1"/>
  <c r="BM55" i="1" s="1"/>
  <c r="BB55" i="1"/>
  <c r="AX55" i="1"/>
  <c r="AY54" i="1"/>
  <c r="BZ52" i="1"/>
  <c r="CA52" i="1" s="1"/>
  <c r="CB52" i="1"/>
  <c r="CM53" i="12"/>
  <c r="BY53" i="12"/>
  <c r="CA53" i="12"/>
  <c r="CK52" i="12" s="1"/>
  <c r="CB53" i="12"/>
  <c r="BZ53" i="12"/>
  <c r="CJ51" i="12"/>
  <c r="DZ60" i="1"/>
  <c r="BW55" i="12" s="1"/>
  <c r="BX54" i="12"/>
  <c r="CI54" i="12" s="1"/>
  <c r="CU55" i="1" l="1"/>
  <c r="Y55" i="1"/>
  <c r="CG54" i="12"/>
  <c r="CH54" i="12"/>
  <c r="CE54" i="12"/>
  <c r="CF54" i="12"/>
  <c r="EA59" i="1"/>
  <c r="CC54" i="12"/>
  <c r="CD54" i="12"/>
  <c r="U49" i="12"/>
  <c r="V49" i="12"/>
  <c r="S49" i="12"/>
  <c r="T49" i="12"/>
  <c r="Q49" i="12"/>
  <c r="R49" i="12"/>
  <c r="O49" i="12"/>
  <c r="P49" i="12"/>
  <c r="F57" i="1"/>
  <c r="BU57" i="1"/>
  <c r="AW57" i="1" s="1"/>
  <c r="D55" i="1"/>
  <c r="AE54" i="1"/>
  <c r="CY55" i="1"/>
  <c r="S55" i="1"/>
  <c r="CS55" i="1"/>
  <c r="G50" i="12"/>
  <c r="H50" i="12" s="1"/>
  <c r="DU56" i="1"/>
  <c r="T56" i="1"/>
  <c r="AV56" i="1"/>
  <c r="CZ55" i="1"/>
  <c r="AU55" i="1"/>
  <c r="CH52" i="1"/>
  <c r="CI52" i="1" s="1"/>
  <c r="BW52" i="1" s="1"/>
  <c r="AC54" i="1"/>
  <c r="U54" i="1" s="1"/>
  <c r="CV56" i="1"/>
  <c r="BO56" i="1"/>
  <c r="BL56" i="1" s="1"/>
  <c r="AX56" i="1"/>
  <c r="CZ56" i="1" s="1"/>
  <c r="BR56" i="1"/>
  <c r="BM56" i="1" s="1"/>
  <c r="BA56" i="1"/>
  <c r="CT56" i="1"/>
  <c r="BB56" i="1"/>
  <c r="CX55" i="1"/>
  <c r="BX55" i="1"/>
  <c r="CC55" i="1" s="1"/>
  <c r="AB55" i="1"/>
  <c r="BY54" i="1"/>
  <c r="V54" i="1"/>
  <c r="BZ53" i="1"/>
  <c r="CA53" i="1" s="1"/>
  <c r="CB53" i="1"/>
  <c r="CR55" i="1"/>
  <c r="AY55" i="1"/>
  <c r="CM54" i="12"/>
  <c r="BY54" i="12"/>
  <c r="CA54" i="12"/>
  <c r="CK53" i="12" s="1"/>
  <c r="CB54" i="12"/>
  <c r="BZ54" i="12"/>
  <c r="BX55" i="12"/>
  <c r="CI55" i="12" s="1"/>
  <c r="DZ61" i="1"/>
  <c r="BW56" i="12" s="1"/>
  <c r="CJ52" i="12"/>
  <c r="AC55" i="1" l="1"/>
  <c r="U55" i="1" s="1"/>
  <c r="CU56" i="1"/>
  <c r="Y56" i="1"/>
  <c r="CG55" i="12"/>
  <c r="CH55" i="12"/>
  <c r="CE55" i="12"/>
  <c r="CF55" i="12"/>
  <c r="EA60" i="1"/>
  <c r="CC55" i="12"/>
  <c r="CD55" i="12"/>
  <c r="U50" i="12"/>
  <c r="V50" i="12"/>
  <c r="S50" i="12"/>
  <c r="T50" i="12"/>
  <c r="Q50" i="12"/>
  <c r="R50" i="12"/>
  <c r="O50" i="12"/>
  <c r="P50" i="12"/>
  <c r="F58" i="1"/>
  <c r="BU58" i="1"/>
  <c r="AW58" i="1" s="1"/>
  <c r="D56" i="1"/>
  <c r="CY56" i="1"/>
  <c r="S56" i="1"/>
  <c r="CS56" i="1"/>
  <c r="G51" i="12"/>
  <c r="H51" i="12" s="1"/>
  <c r="DU57" i="1"/>
  <c r="T57" i="1"/>
  <c r="AV57" i="1"/>
  <c r="CR56" i="1"/>
  <c r="CH53" i="1"/>
  <c r="CI53" i="1" s="1"/>
  <c r="BW53" i="1" s="1"/>
  <c r="AU56" i="1"/>
  <c r="BZ54" i="1"/>
  <c r="CB54" i="1"/>
  <c r="V55" i="1"/>
  <c r="CV57" i="1"/>
  <c r="BR57" i="1"/>
  <c r="BM57" i="1" s="1"/>
  <c r="BA57" i="1"/>
  <c r="CT57" i="1"/>
  <c r="BO57" i="1"/>
  <c r="BL57" i="1" s="1"/>
  <c r="BB57" i="1"/>
  <c r="AX57" i="1"/>
  <c r="AY56" i="1"/>
  <c r="BY55" i="1"/>
  <c r="BX56" i="1"/>
  <c r="CC56" i="1" s="1"/>
  <c r="CX56" i="1"/>
  <c r="AB56" i="1"/>
  <c r="CM55" i="12"/>
  <c r="CA55" i="12"/>
  <c r="CK54" i="12" s="1"/>
  <c r="CB55" i="12"/>
  <c r="BZ55" i="12"/>
  <c r="BY55" i="12"/>
  <c r="CJ53" i="12"/>
  <c r="DZ62" i="1"/>
  <c r="BW57" i="12" s="1"/>
  <c r="BX56" i="12"/>
  <c r="CI56" i="12" s="1"/>
  <c r="CA54" i="1" l="1"/>
  <c r="CH54" i="1"/>
  <c r="CI54" i="1" s="1"/>
  <c r="BW54" i="1" s="1"/>
  <c r="CU57" i="1"/>
  <c r="Y57" i="1"/>
  <c r="CG56" i="12"/>
  <c r="CH56" i="12"/>
  <c r="CE56" i="12"/>
  <c r="CF56" i="12"/>
  <c r="EA61" i="1"/>
  <c r="CC56" i="12"/>
  <c r="CD56" i="12"/>
  <c r="U51" i="12"/>
  <c r="V51" i="12"/>
  <c r="S51" i="12"/>
  <c r="T51" i="12"/>
  <c r="Q51" i="12"/>
  <c r="R51" i="12"/>
  <c r="O51" i="12"/>
  <c r="P51" i="12"/>
  <c r="F59" i="1"/>
  <c r="BU59" i="1"/>
  <c r="AW59" i="1" s="1"/>
  <c r="CS57" i="1"/>
  <c r="D57" i="1"/>
  <c r="CY57" i="1"/>
  <c r="S57" i="1"/>
  <c r="DU58" i="1"/>
  <c r="G52" i="12"/>
  <c r="H52" i="12" s="1"/>
  <c r="T58" i="1"/>
  <c r="AV58" i="1"/>
  <c r="CZ57" i="1"/>
  <c r="AU57" i="1"/>
  <c r="CR57" i="1"/>
  <c r="AC56" i="1"/>
  <c r="U56" i="1" s="1"/>
  <c r="V56" i="1"/>
  <c r="BY56" i="1"/>
  <c r="CB55" i="1"/>
  <c r="BZ55" i="1"/>
  <c r="CA55" i="1" s="1"/>
  <c r="BA58" i="1"/>
  <c r="BR58" i="1"/>
  <c r="BM58" i="1" s="1"/>
  <c r="AX58" i="1"/>
  <c r="BO58" i="1"/>
  <c r="BL58" i="1" s="1"/>
  <c r="BB58" i="1"/>
  <c r="CT58" i="1"/>
  <c r="CV58" i="1"/>
  <c r="BX57" i="1"/>
  <c r="CC57" i="1" s="1"/>
  <c r="CX57" i="1"/>
  <c r="AB57" i="1"/>
  <c r="AY57" i="1"/>
  <c r="BX57" i="12"/>
  <c r="CI57" i="12" s="1"/>
  <c r="DZ63" i="1"/>
  <c r="BW58" i="12" s="1"/>
  <c r="BY56" i="12"/>
  <c r="CM56" i="12"/>
  <c r="CA56" i="12"/>
  <c r="CK55" i="12" s="1"/>
  <c r="CB56" i="12"/>
  <c r="BZ56" i="12"/>
  <c r="CJ54" i="12"/>
  <c r="CS58" i="1" l="1"/>
  <c r="Y58" i="1"/>
  <c r="CG57" i="12"/>
  <c r="CH57" i="12"/>
  <c r="CE57" i="12"/>
  <c r="CF57" i="12"/>
  <c r="EA62" i="1"/>
  <c r="CC57" i="12"/>
  <c r="CD57" i="12"/>
  <c r="U52" i="12"/>
  <c r="V52" i="12"/>
  <c r="S52" i="12"/>
  <c r="T52" i="12"/>
  <c r="Q52" i="12"/>
  <c r="R52" i="12"/>
  <c r="O52" i="12"/>
  <c r="P52" i="12"/>
  <c r="CU58" i="1"/>
  <c r="F60" i="1"/>
  <c r="BU60" i="1"/>
  <c r="AW60" i="1" s="1"/>
  <c r="D58" i="1"/>
  <c r="CY58" i="1"/>
  <c r="S58" i="1"/>
  <c r="DU59" i="1"/>
  <c r="G53" i="12"/>
  <c r="H53" i="12" s="1"/>
  <c r="T59" i="1"/>
  <c r="AV59" i="1"/>
  <c r="CR58" i="1"/>
  <c r="CZ58" i="1"/>
  <c r="AU58" i="1"/>
  <c r="AC57" i="1"/>
  <c r="U57" i="1" s="1"/>
  <c r="CH55" i="1"/>
  <c r="CI55" i="1" s="1"/>
  <c r="BW55" i="1" s="1"/>
  <c r="BY57" i="1"/>
  <c r="AB58" i="1"/>
  <c r="V58" i="1" s="1"/>
  <c r="BB59" i="1"/>
  <c r="CV59" i="1"/>
  <c r="BA59" i="1"/>
  <c r="AX59" i="1"/>
  <c r="CT59" i="1"/>
  <c r="BR59" i="1"/>
  <c r="BM59" i="1" s="1"/>
  <c r="BO59" i="1"/>
  <c r="BL59" i="1" s="1"/>
  <c r="CB56" i="1"/>
  <c r="BZ56" i="1"/>
  <c r="CA56" i="1" s="1"/>
  <c r="V57" i="1"/>
  <c r="BX58" i="1"/>
  <c r="CC58" i="1" s="1"/>
  <c r="CX58" i="1"/>
  <c r="AY58" i="1"/>
  <c r="DZ64" i="1"/>
  <c r="BW59" i="12" s="1"/>
  <c r="BX58" i="12"/>
  <c r="CI58" i="12" s="1"/>
  <c r="CJ55" i="12"/>
  <c r="CM57" i="12"/>
  <c r="CA57" i="12"/>
  <c r="CK56" i="12" s="1"/>
  <c r="CB57" i="12"/>
  <c r="BZ57" i="12"/>
  <c r="BY57" i="12"/>
  <c r="CU59" i="1" l="1"/>
  <c r="Y59" i="1"/>
  <c r="CG58" i="12"/>
  <c r="CH58" i="12"/>
  <c r="CE58" i="12"/>
  <c r="CF58" i="12"/>
  <c r="EA63" i="1"/>
  <c r="CC58" i="12"/>
  <c r="CD58" i="12"/>
  <c r="U53" i="12"/>
  <c r="V53" i="12"/>
  <c r="S53" i="12"/>
  <c r="T53" i="12"/>
  <c r="Q53" i="12"/>
  <c r="R53" i="12"/>
  <c r="O53" i="12"/>
  <c r="P53" i="12"/>
  <c r="F61" i="1"/>
  <c r="BU61" i="1"/>
  <c r="AW61" i="1" s="1"/>
  <c r="CS59" i="1"/>
  <c r="D59" i="1"/>
  <c r="CY59" i="1"/>
  <c r="S59" i="1"/>
  <c r="DU60" i="1"/>
  <c r="G54" i="12"/>
  <c r="H54" i="12" s="1"/>
  <c r="T60" i="1"/>
  <c r="AU59" i="1"/>
  <c r="AV60" i="1"/>
  <c r="CZ59" i="1"/>
  <c r="CR59" i="1"/>
  <c r="AC58" i="1"/>
  <c r="U58" i="1" s="1"/>
  <c r="BY58" i="1"/>
  <c r="AB59" i="1"/>
  <c r="BX59" i="1"/>
  <c r="CC59" i="1" s="1"/>
  <c r="CX59" i="1"/>
  <c r="CB57" i="1"/>
  <c r="BZ57" i="1"/>
  <c r="CA57" i="1" s="1"/>
  <c r="CH56" i="1"/>
  <c r="CI56" i="1" s="1"/>
  <c r="BW56" i="1" s="1"/>
  <c r="BB60" i="1"/>
  <c r="BO60" i="1"/>
  <c r="BL60" i="1" s="1"/>
  <c r="BR60" i="1"/>
  <c r="BM60" i="1" s="1"/>
  <c r="BA60" i="1"/>
  <c r="AX60" i="1"/>
  <c r="CZ60" i="1" s="1"/>
  <c r="CV60" i="1"/>
  <c r="CT60" i="1"/>
  <c r="AY59" i="1"/>
  <c r="BY58" i="12"/>
  <c r="CM58" i="12"/>
  <c r="CA58" i="12"/>
  <c r="CK57" i="12" s="1"/>
  <c r="CB58" i="12"/>
  <c r="BZ58" i="12"/>
  <c r="CJ56" i="12"/>
  <c r="BX59" i="12"/>
  <c r="CI59" i="12" s="1"/>
  <c r="DZ65" i="1"/>
  <c r="BW60" i="12" s="1"/>
  <c r="CU60" i="1" l="1"/>
  <c r="Y60" i="1"/>
  <c r="CG59" i="12"/>
  <c r="CH59" i="12"/>
  <c r="EA64" i="1"/>
  <c r="CE59" i="12"/>
  <c r="CF59" i="12"/>
  <c r="CC59" i="12"/>
  <c r="CD59" i="12"/>
  <c r="U54" i="12"/>
  <c r="V54" i="12"/>
  <c r="S54" i="12"/>
  <c r="T54" i="12"/>
  <c r="Q54" i="12"/>
  <c r="R54" i="12"/>
  <c r="O54" i="12"/>
  <c r="P54" i="12"/>
  <c r="F62" i="1"/>
  <c r="BU62" i="1"/>
  <c r="AW62" i="1" s="1"/>
  <c r="CS60" i="1"/>
  <c r="D60" i="1"/>
  <c r="CY60" i="1"/>
  <c r="V59" i="1"/>
  <c r="S60" i="1"/>
  <c r="DU61" i="1"/>
  <c r="G55" i="12"/>
  <c r="H55" i="12" s="1"/>
  <c r="T61" i="1"/>
  <c r="AU60" i="1"/>
  <c r="AV61" i="1"/>
  <c r="CR60" i="1"/>
  <c r="CH57" i="1"/>
  <c r="CI57" i="1" s="1"/>
  <c r="BW57" i="1" s="1"/>
  <c r="AB60" i="1"/>
  <c r="CT61" i="1"/>
  <c r="CV61" i="1"/>
  <c r="BR61" i="1"/>
  <c r="BM61" i="1" s="1"/>
  <c r="BA61" i="1"/>
  <c r="BO61" i="1"/>
  <c r="BL61" i="1" s="1"/>
  <c r="BB61" i="1"/>
  <c r="AX61" i="1"/>
  <c r="AY60" i="1"/>
  <c r="CX60" i="1"/>
  <c r="BX60" i="1"/>
  <c r="CC60" i="1" s="1"/>
  <c r="BY59" i="1"/>
  <c r="AC59" i="1"/>
  <c r="U59" i="1" s="1"/>
  <c r="BZ58" i="1"/>
  <c r="CB58" i="1"/>
  <c r="CM59" i="12"/>
  <c r="BY59" i="12"/>
  <c r="CA59" i="12"/>
  <c r="CK58" i="12" s="1"/>
  <c r="CB59" i="12"/>
  <c r="BZ59" i="12"/>
  <c r="DZ66" i="1"/>
  <c r="BW61" i="12" s="1"/>
  <c r="BX60" i="12"/>
  <c r="CI60" i="12" s="1"/>
  <c r="CJ57" i="12"/>
  <c r="CU61" i="1" l="1"/>
  <c r="Y61" i="1"/>
  <c r="CG60" i="12"/>
  <c r="CH60" i="12"/>
  <c r="CE60" i="12"/>
  <c r="CF60" i="12"/>
  <c r="EA65" i="1"/>
  <c r="CC60" i="12"/>
  <c r="CD60" i="12"/>
  <c r="U55" i="12"/>
  <c r="V55" i="12"/>
  <c r="S55" i="12"/>
  <c r="T55" i="12"/>
  <c r="Q55" i="12"/>
  <c r="R55" i="12"/>
  <c r="O55" i="12"/>
  <c r="P55" i="12"/>
  <c r="CA58" i="1"/>
  <c r="CH58" i="1" s="1"/>
  <c r="CI58" i="1" s="1"/>
  <c r="BW58" i="1" s="1"/>
  <c r="F63" i="1"/>
  <c r="BU63" i="1"/>
  <c r="AW63" i="1" s="1"/>
  <c r="CS61" i="1"/>
  <c r="D61" i="1"/>
  <c r="CY61" i="1"/>
  <c r="S61" i="1"/>
  <c r="G56" i="12"/>
  <c r="H56" i="12" s="1"/>
  <c r="DU62" i="1"/>
  <c r="T62" i="1"/>
  <c r="AV62" i="1"/>
  <c r="CR61" i="1"/>
  <c r="CZ61" i="1"/>
  <c r="AU61" i="1"/>
  <c r="V60" i="1"/>
  <c r="CB59" i="1"/>
  <c r="BZ59" i="1"/>
  <c r="CA59" i="1" s="1"/>
  <c r="BY60" i="1"/>
  <c r="CX61" i="1"/>
  <c r="BX61" i="1"/>
  <c r="CC61" i="1" s="1"/>
  <c r="BA62" i="1"/>
  <c r="BO62" i="1"/>
  <c r="BL62" i="1" s="1"/>
  <c r="BB62" i="1"/>
  <c r="CV62" i="1"/>
  <c r="BR62" i="1"/>
  <c r="BM62" i="1" s="1"/>
  <c r="CT62" i="1"/>
  <c r="AX62" i="1"/>
  <c r="AB61" i="1"/>
  <c r="AC60" i="1"/>
  <c r="U60" i="1" s="1"/>
  <c r="AY61" i="1"/>
  <c r="CM60" i="12"/>
  <c r="CA60" i="12"/>
  <c r="CK59" i="12" s="1"/>
  <c r="CB60" i="12"/>
  <c r="BZ60" i="12"/>
  <c r="BY60" i="12"/>
  <c r="CJ58" i="12"/>
  <c r="BX61" i="12"/>
  <c r="CI61" i="12" s="1"/>
  <c r="DZ67" i="1"/>
  <c r="BW62" i="12" s="1"/>
  <c r="CS62" i="1" l="1"/>
  <c r="Y62" i="1"/>
  <c r="CG61" i="12"/>
  <c r="CH61" i="12"/>
  <c r="EA66" i="1"/>
  <c r="CE61" i="12"/>
  <c r="CF61" i="12"/>
  <c r="CC61" i="12"/>
  <c r="CD61" i="12"/>
  <c r="U56" i="12"/>
  <c r="V56" i="12"/>
  <c r="S56" i="12"/>
  <c r="T56" i="12"/>
  <c r="Q56" i="12"/>
  <c r="R56" i="12"/>
  <c r="O56" i="12"/>
  <c r="P56" i="12"/>
  <c r="CU62" i="1"/>
  <c r="F64" i="1"/>
  <c r="BU64" i="1"/>
  <c r="AW64" i="1" s="1"/>
  <c r="D62" i="1"/>
  <c r="CY62" i="1"/>
  <c r="S62" i="1"/>
  <c r="K56" i="12"/>
  <c r="L56" i="12" s="1"/>
  <c r="I56" i="12"/>
  <c r="J56" i="12" s="1"/>
  <c r="N56" i="12"/>
  <c r="M56" i="12"/>
  <c r="G57" i="12"/>
  <c r="H57" i="12" s="1"/>
  <c r="DU63" i="1"/>
  <c r="T63" i="1"/>
  <c r="AU62" i="1"/>
  <c r="AV63" i="1"/>
  <c r="CZ62" i="1"/>
  <c r="CH59" i="1"/>
  <c r="CI59" i="1" s="1"/>
  <c r="BW59" i="1" s="1"/>
  <c r="V61" i="1"/>
  <c r="AC61" i="1"/>
  <c r="U61" i="1" s="1"/>
  <c r="AY62" i="1"/>
  <c r="CV63" i="1"/>
  <c r="BO63" i="1"/>
  <c r="BL63" i="1" s="1"/>
  <c r="CT63" i="1"/>
  <c r="BA63" i="1"/>
  <c r="BR63" i="1"/>
  <c r="BM63" i="1" s="1"/>
  <c r="BB63" i="1"/>
  <c r="AX63" i="1"/>
  <c r="CZ63" i="1" s="1"/>
  <c r="BY61" i="1"/>
  <c r="BX62" i="1"/>
  <c r="CC62" i="1" s="1"/>
  <c r="CX62" i="1"/>
  <c r="CR62" i="1"/>
  <c r="AB62" i="1"/>
  <c r="CB60" i="1"/>
  <c r="BZ60" i="1"/>
  <c r="CA60" i="1" s="1"/>
  <c r="CA61" i="12"/>
  <c r="CK60" i="12" s="1"/>
  <c r="CB61" i="12"/>
  <c r="BZ61" i="12"/>
  <c r="CM61" i="12"/>
  <c r="BY61" i="12"/>
  <c r="DZ68" i="1"/>
  <c r="BW63" i="12" s="1"/>
  <c r="BX62" i="12"/>
  <c r="CI62" i="12" s="1"/>
  <c r="CJ59" i="12"/>
  <c r="CU63" i="1" l="1"/>
  <c r="Y63" i="1"/>
  <c r="CG62" i="12"/>
  <c r="CH62" i="12"/>
  <c r="EA67" i="1"/>
  <c r="CE62" i="12"/>
  <c r="CF62" i="12"/>
  <c r="CC62" i="12"/>
  <c r="CD62" i="12"/>
  <c r="U57" i="12"/>
  <c r="V57" i="12"/>
  <c r="S57" i="12"/>
  <c r="T57" i="12"/>
  <c r="Q57" i="12"/>
  <c r="R57" i="12"/>
  <c r="O57" i="12"/>
  <c r="P57" i="12"/>
  <c r="F65" i="1"/>
  <c r="BU65" i="1"/>
  <c r="AW65" i="1" s="1"/>
  <c r="CS63" i="1"/>
  <c r="D63" i="1"/>
  <c r="CY63" i="1"/>
  <c r="S63" i="1"/>
  <c r="K57" i="12"/>
  <c r="L57" i="12" s="1"/>
  <c r="N57" i="12"/>
  <c r="M57" i="12"/>
  <c r="I57" i="12"/>
  <c r="J57" i="12" s="1"/>
  <c r="DU64" i="1"/>
  <c r="G58" i="12"/>
  <c r="H58" i="12" s="1"/>
  <c r="T64" i="1"/>
  <c r="CR63" i="1"/>
  <c r="AV64" i="1"/>
  <c r="CH60" i="1"/>
  <c r="CI60" i="1" s="1"/>
  <c r="BW60" i="1" s="1"/>
  <c r="AU63" i="1"/>
  <c r="V62" i="1"/>
  <c r="AC62" i="1"/>
  <c r="U62" i="1" s="1"/>
  <c r="AY63" i="1"/>
  <c r="BA64" i="1"/>
  <c r="BB64" i="1"/>
  <c r="AX64" i="1"/>
  <c r="BR64" i="1"/>
  <c r="BM64" i="1" s="1"/>
  <c r="BO64" i="1"/>
  <c r="BL64" i="1" s="1"/>
  <c r="CT64" i="1"/>
  <c r="CV64" i="1"/>
  <c r="BY62" i="1"/>
  <c r="BZ61" i="1"/>
  <c r="CA61" i="1" s="1"/>
  <c r="CB61" i="1"/>
  <c r="CX63" i="1"/>
  <c r="BX63" i="1"/>
  <c r="CC63" i="1" s="1"/>
  <c r="AB63" i="1"/>
  <c r="BX63" i="12"/>
  <c r="CI63" i="12" s="1"/>
  <c r="DZ69" i="1"/>
  <c r="BW64" i="12" s="1"/>
  <c r="CM62" i="12"/>
  <c r="CA62" i="12"/>
  <c r="CK61" i="12" s="1"/>
  <c r="CB62" i="12"/>
  <c r="BZ62" i="12"/>
  <c r="BY62" i="12"/>
  <c r="CJ60" i="12"/>
  <c r="CS64" i="1" l="1"/>
  <c r="Y64" i="1"/>
  <c r="EA68" i="1"/>
  <c r="CG63" i="12"/>
  <c r="CH63" i="12"/>
  <c r="CE63" i="12"/>
  <c r="CF63" i="12"/>
  <c r="CC63" i="12"/>
  <c r="CD63" i="12"/>
  <c r="U58" i="12"/>
  <c r="V58" i="12"/>
  <c r="S58" i="12"/>
  <c r="T58" i="12"/>
  <c r="Q58" i="12"/>
  <c r="R58" i="12"/>
  <c r="O58" i="12"/>
  <c r="P58" i="12"/>
  <c r="CU64" i="1"/>
  <c r="F66" i="1"/>
  <c r="BU66" i="1"/>
  <c r="AW66" i="1" s="1"/>
  <c r="D64" i="1"/>
  <c r="CY64" i="1"/>
  <c r="S64" i="1"/>
  <c r="N58" i="12"/>
  <c r="K58" i="12"/>
  <c r="L58" i="12" s="1"/>
  <c r="M58" i="12"/>
  <c r="I58" i="12"/>
  <c r="J58" i="12" s="1"/>
  <c r="G59" i="12"/>
  <c r="H59" i="12" s="1"/>
  <c r="DU65" i="1"/>
  <c r="T65" i="1"/>
  <c r="AV65" i="1"/>
  <c r="CZ64" i="1"/>
  <c r="AU64" i="1"/>
  <c r="V63" i="1"/>
  <c r="AC63" i="1"/>
  <c r="U63" i="1" s="1"/>
  <c r="CH61" i="1"/>
  <c r="CI61" i="1" s="1"/>
  <c r="BW61" i="1" s="1"/>
  <c r="AY64" i="1"/>
  <c r="BY63" i="1"/>
  <c r="CB62" i="1"/>
  <c r="BZ62" i="1"/>
  <c r="BB65" i="1"/>
  <c r="BR65" i="1"/>
  <c r="BM65" i="1" s="1"/>
  <c r="BO65" i="1"/>
  <c r="BL65" i="1" s="1"/>
  <c r="BA65" i="1"/>
  <c r="AX65" i="1"/>
  <c r="CV65" i="1"/>
  <c r="CT65" i="1"/>
  <c r="CX64" i="1"/>
  <c r="BX64" i="1"/>
  <c r="CC64" i="1" s="1"/>
  <c r="CR64" i="1"/>
  <c r="AB64" i="1"/>
  <c r="CJ61" i="12"/>
  <c r="BY63" i="12"/>
  <c r="CM63" i="12"/>
  <c r="CA63" i="12"/>
  <c r="CK62" i="12" s="1"/>
  <c r="CB63" i="12"/>
  <c r="BZ63" i="12"/>
  <c r="DZ70" i="1"/>
  <c r="BW65" i="12" s="1"/>
  <c r="BX64" i="12"/>
  <c r="CI64" i="12" s="1"/>
  <c r="CS65" i="1" l="1"/>
  <c r="Y65" i="1"/>
  <c r="CG64" i="12"/>
  <c r="CH64" i="12"/>
  <c r="EA69" i="1"/>
  <c r="CE64" i="12"/>
  <c r="CF64" i="12"/>
  <c r="CC64" i="12"/>
  <c r="CD64" i="12"/>
  <c r="U59" i="12"/>
  <c r="V59" i="12"/>
  <c r="S59" i="12"/>
  <c r="T59" i="12"/>
  <c r="Q59" i="12"/>
  <c r="R59" i="12"/>
  <c r="O59" i="12"/>
  <c r="P59" i="12"/>
  <c r="CU65" i="1"/>
  <c r="CA62" i="1"/>
  <c r="CH62" i="1" s="1"/>
  <c r="CI62" i="1" s="1"/>
  <c r="BW62" i="1" s="1"/>
  <c r="F67" i="1"/>
  <c r="BU67" i="1"/>
  <c r="AW67" i="1" s="1"/>
  <c r="D65" i="1"/>
  <c r="CY65" i="1"/>
  <c r="S65" i="1"/>
  <c r="DU66" i="1"/>
  <c r="G60" i="12"/>
  <c r="H60" i="12" s="1"/>
  <c r="N59" i="12"/>
  <c r="I59" i="12"/>
  <c r="J59" i="12" s="1"/>
  <c r="K59" i="12"/>
  <c r="L59" i="12" s="1"/>
  <c r="M59" i="12"/>
  <c r="T66" i="1"/>
  <c r="AV66" i="1"/>
  <c r="CR65" i="1"/>
  <c r="CZ65" i="1"/>
  <c r="AU65" i="1"/>
  <c r="AC64" i="1"/>
  <c r="U64" i="1" s="1"/>
  <c r="V64" i="1"/>
  <c r="BY64" i="1"/>
  <c r="AY65" i="1"/>
  <c r="BR66" i="1"/>
  <c r="BM66" i="1" s="1"/>
  <c r="CV66" i="1"/>
  <c r="BO66" i="1"/>
  <c r="BL66" i="1" s="1"/>
  <c r="AX66" i="1"/>
  <c r="BA66" i="1"/>
  <c r="CT66" i="1"/>
  <c r="BB66" i="1"/>
  <c r="CX65" i="1"/>
  <c r="BX65" i="1"/>
  <c r="CC65" i="1" s="1"/>
  <c r="CB63" i="1"/>
  <c r="BZ63" i="1"/>
  <c r="CA63" i="1" s="1"/>
  <c r="AB65" i="1"/>
  <c r="CM64" i="12"/>
  <c r="BY64" i="12"/>
  <c r="CA64" i="12"/>
  <c r="CK63" i="12" s="1"/>
  <c r="CB64" i="12"/>
  <c r="BZ64" i="12"/>
  <c r="BX65" i="12"/>
  <c r="CI65" i="12" s="1"/>
  <c r="DZ71" i="1"/>
  <c r="BW66" i="12" s="1"/>
  <c r="CJ62" i="12"/>
  <c r="CU66" i="1" l="1"/>
  <c r="Y66" i="1"/>
  <c r="CG65" i="12"/>
  <c r="CH65" i="12"/>
  <c r="EA70" i="1"/>
  <c r="CE65" i="12"/>
  <c r="CF65" i="12"/>
  <c r="CC65" i="12"/>
  <c r="CD65" i="12"/>
  <c r="U60" i="12"/>
  <c r="V60" i="12"/>
  <c r="S60" i="12"/>
  <c r="T60" i="12"/>
  <c r="Q60" i="12"/>
  <c r="R60" i="12"/>
  <c r="O60" i="12"/>
  <c r="P60" i="12"/>
  <c r="F68" i="1"/>
  <c r="BU68" i="1"/>
  <c r="AW68" i="1" s="1"/>
  <c r="D66" i="1"/>
  <c r="CY66" i="1"/>
  <c r="S66" i="1"/>
  <c r="CS66" i="1"/>
  <c r="N60" i="12"/>
  <c r="I60" i="12"/>
  <c r="J60" i="12" s="1"/>
  <c r="K60" i="12"/>
  <c r="L60" i="12" s="1"/>
  <c r="M60" i="12"/>
  <c r="G61" i="12"/>
  <c r="H61" i="12" s="1"/>
  <c r="DU67" i="1"/>
  <c r="T67" i="1"/>
  <c r="AV67" i="1"/>
  <c r="CZ66" i="1"/>
  <c r="AU66" i="1"/>
  <c r="V65" i="1"/>
  <c r="AC65" i="1"/>
  <c r="U65" i="1" s="1"/>
  <c r="BX66" i="1"/>
  <c r="CC66" i="1" s="1"/>
  <c r="CX66" i="1"/>
  <c r="CH63" i="1"/>
  <c r="CI63" i="1" s="1"/>
  <c r="BW63" i="1" s="1"/>
  <c r="BY65" i="1"/>
  <c r="AX67" i="1"/>
  <c r="CT67" i="1"/>
  <c r="BR67" i="1"/>
  <c r="BM67" i="1" s="1"/>
  <c r="BO67" i="1"/>
  <c r="BL67" i="1" s="1"/>
  <c r="BA67" i="1"/>
  <c r="CV67" i="1"/>
  <c r="BB67" i="1"/>
  <c r="CR66" i="1"/>
  <c r="AB66" i="1"/>
  <c r="AY66" i="1"/>
  <c r="BZ64" i="1"/>
  <c r="CB64" i="1"/>
  <c r="CA65" i="12"/>
  <c r="CK64" i="12" s="1"/>
  <c r="CB65" i="12"/>
  <c r="BZ65" i="12"/>
  <c r="CM65" i="12"/>
  <c r="BY65" i="12"/>
  <c r="CJ63" i="12"/>
  <c r="BX66" i="12"/>
  <c r="CI66" i="12" s="1"/>
  <c r="DZ72" i="1"/>
  <c r="BW67" i="12" s="1"/>
  <c r="CU67" i="1" l="1"/>
  <c r="Y67" i="1"/>
  <c r="CG66" i="12"/>
  <c r="CH66" i="12"/>
  <c r="EA71" i="1"/>
  <c r="CE66" i="12"/>
  <c r="CF66" i="12"/>
  <c r="CC66" i="12"/>
  <c r="CD66" i="12"/>
  <c r="U61" i="12"/>
  <c r="V61" i="12"/>
  <c r="S61" i="12"/>
  <c r="T61" i="12"/>
  <c r="Q61" i="12"/>
  <c r="R61" i="12"/>
  <c r="O61" i="12"/>
  <c r="P61" i="12"/>
  <c r="CA64" i="1"/>
  <c r="CH64" i="1"/>
  <c r="CI64" i="1" s="1"/>
  <c r="BW64" i="1" s="1"/>
  <c r="F69" i="1"/>
  <c r="BU69" i="1"/>
  <c r="AW69" i="1" s="1"/>
  <c r="CS67" i="1"/>
  <c r="D67" i="1"/>
  <c r="CY67" i="1"/>
  <c r="S67" i="1"/>
  <c r="G62" i="12"/>
  <c r="H62" i="12" s="1"/>
  <c r="DU68" i="1"/>
  <c r="K61" i="12"/>
  <c r="L61" i="12" s="1"/>
  <c r="M61" i="12"/>
  <c r="N61" i="12"/>
  <c r="I61" i="12"/>
  <c r="J61" i="12" s="1"/>
  <c r="T68" i="1"/>
  <c r="Y68" i="1" s="1"/>
  <c r="AV68" i="1"/>
  <c r="CZ67" i="1"/>
  <c r="AU67" i="1"/>
  <c r="AC66" i="1"/>
  <c r="U66" i="1" s="1"/>
  <c r="V66" i="1"/>
  <c r="CR67" i="1"/>
  <c r="CX67" i="1"/>
  <c r="BX67" i="1"/>
  <c r="CC67" i="1" s="1"/>
  <c r="BA68" i="1"/>
  <c r="CV68" i="1"/>
  <c r="AX68" i="1"/>
  <c r="BO68" i="1"/>
  <c r="BL68" i="1" s="1"/>
  <c r="CT68" i="1"/>
  <c r="BR68" i="1"/>
  <c r="BM68" i="1" s="1"/>
  <c r="BB68" i="1"/>
  <c r="AB67" i="1"/>
  <c r="AY67" i="1"/>
  <c r="CB65" i="1"/>
  <c r="BZ65" i="1"/>
  <c r="BY66" i="1"/>
  <c r="CM66" i="12"/>
  <c r="CA66" i="12"/>
  <c r="CK65" i="12" s="1"/>
  <c r="CB66" i="12"/>
  <c r="BZ66" i="12"/>
  <c r="BY66" i="12"/>
  <c r="CJ64" i="12"/>
  <c r="DZ73" i="1"/>
  <c r="BW68" i="12" s="1"/>
  <c r="BX67" i="12"/>
  <c r="CI67" i="12" s="1"/>
  <c r="CU68" i="1" l="1"/>
  <c r="CG67" i="12"/>
  <c r="CH67" i="12"/>
  <c r="EA72" i="1"/>
  <c r="CE67" i="12"/>
  <c r="CF67" i="12"/>
  <c r="CC67" i="12"/>
  <c r="CD67" i="12"/>
  <c r="U62" i="12"/>
  <c r="V62" i="12"/>
  <c r="S62" i="12"/>
  <c r="T62" i="12"/>
  <c r="Q62" i="12"/>
  <c r="R62" i="12"/>
  <c r="O62" i="12"/>
  <c r="P62" i="12"/>
  <c r="CA65" i="1"/>
  <c r="CH65" i="1" s="1"/>
  <c r="CI65" i="1" s="1"/>
  <c r="BW65" i="1" s="1"/>
  <c r="F70" i="1"/>
  <c r="BU70" i="1"/>
  <c r="CS68" i="1"/>
  <c r="D68" i="1"/>
  <c r="CY68" i="1"/>
  <c r="S68" i="1"/>
  <c r="DU69" i="1"/>
  <c r="G63" i="12"/>
  <c r="H63" i="12" s="1"/>
  <c r="M62" i="12"/>
  <c r="I62" i="12"/>
  <c r="K62" i="12"/>
  <c r="L62" i="12" s="1"/>
  <c r="J62" i="12"/>
  <c r="N62" i="12"/>
  <c r="AW70" i="1"/>
  <c r="T69" i="1"/>
  <c r="Y69" i="1" s="1"/>
  <c r="AV69" i="1"/>
  <c r="CZ68" i="1"/>
  <c r="AU68" i="1"/>
  <c r="V67" i="1"/>
  <c r="CB66" i="1"/>
  <c r="BZ66" i="1"/>
  <c r="CA66" i="1" s="1"/>
  <c r="AX69" i="1"/>
  <c r="CT69" i="1"/>
  <c r="CV69" i="1"/>
  <c r="BA69" i="1"/>
  <c r="BB69" i="1"/>
  <c r="BR69" i="1"/>
  <c r="BM69" i="1" s="1"/>
  <c r="BO69" i="1"/>
  <c r="BL69" i="1" s="1"/>
  <c r="AY68" i="1"/>
  <c r="BY67" i="1"/>
  <c r="AC67" i="1"/>
  <c r="U67" i="1" s="1"/>
  <c r="BX68" i="1"/>
  <c r="CC68" i="1" s="1"/>
  <c r="CX68" i="1"/>
  <c r="CR68" i="1"/>
  <c r="AB68" i="1"/>
  <c r="BY67" i="12"/>
  <c r="CM67" i="12"/>
  <c r="CA67" i="12"/>
  <c r="CK66" i="12" s="1"/>
  <c r="CB67" i="12"/>
  <c r="BZ67" i="12"/>
  <c r="BX68" i="12"/>
  <c r="CI68" i="12" s="1"/>
  <c r="DZ74" i="1"/>
  <c r="BW69" i="12" s="1"/>
  <c r="CJ65" i="12"/>
  <c r="CS69" i="1" l="1"/>
  <c r="CU69" i="1"/>
  <c r="EA73" i="1"/>
  <c r="CG68" i="12"/>
  <c r="CH68" i="12"/>
  <c r="CE68" i="12"/>
  <c r="CF68" i="12"/>
  <c r="CC68" i="12"/>
  <c r="CD68" i="12"/>
  <c r="U63" i="12"/>
  <c r="V63" i="12"/>
  <c r="S63" i="12"/>
  <c r="T63" i="12"/>
  <c r="Q63" i="12"/>
  <c r="R63" i="12"/>
  <c r="O63" i="12"/>
  <c r="P63" i="12"/>
  <c r="F71" i="1"/>
  <c r="CU71" i="1" s="1"/>
  <c r="BU71" i="1"/>
  <c r="AW71" i="1" s="1"/>
  <c r="D69" i="1"/>
  <c r="CY69" i="1"/>
  <c r="AC68" i="1"/>
  <c r="U68" i="1" s="1"/>
  <c r="S69" i="1"/>
  <c r="K63" i="12"/>
  <c r="L63" i="12" s="1"/>
  <c r="M63" i="12"/>
  <c r="N63" i="12"/>
  <c r="J63" i="12"/>
  <c r="I63" i="12"/>
  <c r="DU70" i="1"/>
  <c r="G64" i="12"/>
  <c r="H64" i="12" s="1"/>
  <c r="T70" i="1"/>
  <c r="Y70" i="1" s="1"/>
  <c r="AV70" i="1"/>
  <c r="CR69" i="1"/>
  <c r="CZ69" i="1"/>
  <c r="AU69" i="1"/>
  <c r="CH66" i="1"/>
  <c r="CI66" i="1" s="1"/>
  <c r="BW66" i="1" s="1"/>
  <c r="CB67" i="1"/>
  <c r="BZ67" i="1"/>
  <c r="V68" i="1"/>
  <c r="BY68" i="1"/>
  <c r="CX69" i="1"/>
  <c r="BX69" i="1"/>
  <c r="CC69" i="1" s="1"/>
  <c r="AB69" i="1"/>
  <c r="CT70" i="1"/>
  <c r="AX70" i="1"/>
  <c r="BR70" i="1"/>
  <c r="BM70" i="1" s="1"/>
  <c r="BB70" i="1"/>
  <c r="CV70" i="1"/>
  <c r="BO70" i="1"/>
  <c r="BL70" i="1" s="1"/>
  <c r="BA70" i="1"/>
  <c r="AY69" i="1"/>
  <c r="CA68" i="12"/>
  <c r="CK67" i="12" s="1"/>
  <c r="CB68" i="12"/>
  <c r="BZ68" i="12"/>
  <c r="CM68" i="12"/>
  <c r="BY68" i="12"/>
  <c r="DZ75" i="1"/>
  <c r="BW70" i="12" s="1"/>
  <c r="BX69" i="12"/>
  <c r="CI69" i="12" s="1"/>
  <c r="CJ66" i="12"/>
  <c r="CS70" i="1" l="1"/>
  <c r="CU70" i="1"/>
  <c r="EA74" i="1"/>
  <c r="CG69" i="12"/>
  <c r="CH69" i="12"/>
  <c r="CE69" i="12"/>
  <c r="CF69" i="12"/>
  <c r="CC69" i="12"/>
  <c r="CD69" i="12"/>
  <c r="U64" i="12"/>
  <c r="V64" i="12"/>
  <c r="S64" i="12"/>
  <c r="T64" i="12"/>
  <c r="Q64" i="12"/>
  <c r="R64" i="12"/>
  <c r="O64" i="12"/>
  <c r="P64" i="12"/>
  <c r="F72" i="1"/>
  <c r="BU72" i="1"/>
  <c r="AW72" i="1" s="1"/>
  <c r="D70" i="1"/>
  <c r="CY70" i="1"/>
  <c r="S70" i="1"/>
  <c r="M64" i="12"/>
  <c r="N64" i="12"/>
  <c r="K64" i="12"/>
  <c r="L64" i="12" s="1"/>
  <c r="I64" i="12"/>
  <c r="J64" i="12" s="1"/>
  <c r="G65" i="12"/>
  <c r="H65" i="12" s="1"/>
  <c r="DU71" i="1"/>
  <c r="T71" i="1"/>
  <c r="Y71" i="1" s="1"/>
  <c r="AV71" i="1"/>
  <c r="CR70" i="1"/>
  <c r="CZ70" i="1"/>
  <c r="AU70" i="1"/>
  <c r="V69" i="1"/>
  <c r="AC69" i="1"/>
  <c r="U69" i="1" s="1"/>
  <c r="BX70" i="1"/>
  <c r="CC70" i="1" s="1"/>
  <c r="CX70" i="1"/>
  <c r="AY70" i="1"/>
  <c r="BY69" i="1"/>
  <c r="CA67" i="1"/>
  <c r="CH67" i="1" s="1"/>
  <c r="CI67" i="1" s="1"/>
  <c r="BW67" i="1" s="1"/>
  <c r="AX71" i="1"/>
  <c r="CV71" i="1"/>
  <c r="BR71" i="1"/>
  <c r="BM71" i="1" s="1"/>
  <c r="BO71" i="1"/>
  <c r="BL71" i="1" s="1"/>
  <c r="BA71" i="1"/>
  <c r="BB71" i="1"/>
  <c r="CT71" i="1"/>
  <c r="CU72" i="1"/>
  <c r="AB70" i="1"/>
  <c r="CB68" i="1"/>
  <c r="BZ68" i="1"/>
  <c r="CA68" i="1" s="1"/>
  <c r="BX70" i="12"/>
  <c r="CI70" i="12" s="1"/>
  <c r="DZ76" i="1"/>
  <c r="BW71" i="12" s="1"/>
  <c r="CA69" i="12"/>
  <c r="CK68" i="12" s="1"/>
  <c r="CB69" i="12"/>
  <c r="BZ69" i="12"/>
  <c r="CM69" i="12"/>
  <c r="BY69" i="12"/>
  <c r="CJ67" i="12"/>
  <c r="EA75" i="1" l="1"/>
  <c r="CG70" i="12"/>
  <c r="CH70" i="12"/>
  <c r="CE70" i="12"/>
  <c r="CF70" i="12"/>
  <c r="CC70" i="12"/>
  <c r="CD70" i="12"/>
  <c r="U65" i="12"/>
  <c r="V65" i="12"/>
  <c r="S65" i="12"/>
  <c r="T65" i="12"/>
  <c r="Q65" i="12"/>
  <c r="R65" i="12"/>
  <c r="O65" i="12"/>
  <c r="P65" i="12"/>
  <c r="F73" i="1"/>
  <c r="BU73" i="1"/>
  <c r="AW73" i="1" s="1"/>
  <c r="CS71" i="1"/>
  <c r="D71" i="1"/>
  <c r="AE70" i="1"/>
  <c r="AT71" i="1"/>
  <c r="CY71" i="1"/>
  <c r="S71" i="1"/>
  <c r="DU72" i="1"/>
  <c r="G66" i="12"/>
  <c r="H66" i="12" s="1"/>
  <c r="M65" i="12"/>
  <c r="I65" i="12"/>
  <c r="J65" i="12" s="1"/>
  <c r="K65" i="12"/>
  <c r="L65" i="12" s="1"/>
  <c r="N65" i="12"/>
  <c r="T72" i="1"/>
  <c r="Y72" i="1" s="1"/>
  <c r="AV72" i="1"/>
  <c r="AU71" i="1"/>
  <c r="CR71" i="1"/>
  <c r="CH68" i="1"/>
  <c r="CI68" i="1" s="1"/>
  <c r="BW68" i="1" s="1"/>
  <c r="V70" i="1"/>
  <c r="AY71" i="1"/>
  <c r="CB69" i="1"/>
  <c r="BZ69" i="1"/>
  <c r="BY70" i="1"/>
  <c r="BX71" i="1"/>
  <c r="CC71" i="1" s="1"/>
  <c r="CX71" i="1"/>
  <c r="AC70" i="1"/>
  <c r="U70" i="1" s="1"/>
  <c r="CZ71" i="1"/>
  <c r="CT72" i="1"/>
  <c r="BO72" i="1"/>
  <c r="BL72" i="1" s="1"/>
  <c r="BA72" i="1"/>
  <c r="CV72" i="1"/>
  <c r="AX72" i="1"/>
  <c r="BB72" i="1"/>
  <c r="BR72" i="1"/>
  <c r="BM72" i="1" s="1"/>
  <c r="AB71" i="1"/>
  <c r="DZ77" i="1"/>
  <c r="BW72" i="12" s="1"/>
  <c r="BX71" i="12"/>
  <c r="CI71" i="12" s="1"/>
  <c r="CJ68" i="12"/>
  <c r="BY70" i="12"/>
  <c r="CM70" i="12"/>
  <c r="CA70" i="12"/>
  <c r="CK69" i="12" s="1"/>
  <c r="CB70" i="12"/>
  <c r="BZ70" i="12"/>
  <c r="CA69" i="1" l="1"/>
  <c r="CH69" i="1" s="1"/>
  <c r="CI69" i="1" s="1"/>
  <c r="BW69" i="1" s="1"/>
  <c r="EA76" i="1"/>
  <c r="CG71" i="12"/>
  <c r="CH71" i="12"/>
  <c r="CE71" i="12"/>
  <c r="CF71" i="12"/>
  <c r="CC71" i="12"/>
  <c r="CD71" i="12"/>
  <c r="U66" i="12"/>
  <c r="V66" i="12"/>
  <c r="S66" i="12"/>
  <c r="T66" i="12"/>
  <c r="Q66" i="12"/>
  <c r="R66" i="12"/>
  <c r="O66" i="12"/>
  <c r="P66" i="12"/>
  <c r="F74" i="1"/>
  <c r="BU74" i="1"/>
  <c r="AW74" i="1" s="1"/>
  <c r="D72" i="1"/>
  <c r="CS73" i="1"/>
  <c r="CU73" i="1"/>
  <c r="AT72" i="1"/>
  <c r="CY72" i="1"/>
  <c r="V71" i="1"/>
  <c r="S72" i="1"/>
  <c r="CS72" i="1"/>
  <c r="K66" i="12"/>
  <c r="L66" i="12" s="1"/>
  <c r="M66" i="12"/>
  <c r="N66" i="12"/>
  <c r="I66" i="12"/>
  <c r="J66" i="12" s="1"/>
  <c r="DU73" i="1"/>
  <c r="G67" i="12"/>
  <c r="H67" i="12" s="1"/>
  <c r="T73" i="1"/>
  <c r="Y73" i="1" s="1"/>
  <c r="AV73" i="1"/>
  <c r="CR72" i="1"/>
  <c r="AU72" i="1"/>
  <c r="CX72" i="1"/>
  <c r="BX72" i="1"/>
  <c r="CC72" i="1" s="1"/>
  <c r="AY72" i="1"/>
  <c r="AB72" i="1"/>
  <c r="AC72" i="1"/>
  <c r="U72" i="1" s="1"/>
  <c r="BY71" i="1"/>
  <c r="AC71" i="1"/>
  <c r="U71" i="1" s="1"/>
  <c r="CZ72" i="1"/>
  <c r="CV73" i="1"/>
  <c r="BB73" i="1"/>
  <c r="BA73" i="1"/>
  <c r="CT73" i="1"/>
  <c r="BO73" i="1"/>
  <c r="BL73" i="1" s="1"/>
  <c r="AX73" i="1"/>
  <c r="BR73" i="1"/>
  <c r="BM73" i="1" s="1"/>
  <c r="CB70" i="1"/>
  <c r="BZ70" i="1"/>
  <c r="CJ69" i="12"/>
  <c r="CM71" i="12"/>
  <c r="CA71" i="12"/>
  <c r="CK70" i="12" s="1"/>
  <c r="CB71" i="12"/>
  <c r="BZ71" i="12"/>
  <c r="BY71" i="12"/>
  <c r="BX72" i="12"/>
  <c r="CI72" i="12" s="1"/>
  <c r="DZ78" i="1"/>
  <c r="BW73" i="12" s="1"/>
  <c r="CA70" i="1" l="1"/>
  <c r="CH70" i="1"/>
  <c r="CI70" i="1" s="1"/>
  <c r="BW70" i="1" s="1"/>
  <c r="EA77" i="1"/>
  <c r="EA78" i="1" s="1"/>
  <c r="CG72" i="12"/>
  <c r="CH72" i="12"/>
  <c r="CE72" i="12"/>
  <c r="CF72" i="12"/>
  <c r="CC72" i="12"/>
  <c r="CD72" i="12"/>
  <c r="U67" i="12"/>
  <c r="V67" i="12"/>
  <c r="S67" i="12"/>
  <c r="T67" i="12"/>
  <c r="Q67" i="12"/>
  <c r="R67" i="12"/>
  <c r="O67" i="12"/>
  <c r="P67" i="12"/>
  <c r="F75" i="1"/>
  <c r="BU75" i="1"/>
  <c r="AW75" i="1" s="1"/>
  <c r="D73" i="1"/>
  <c r="CS74" i="1"/>
  <c r="CU74" i="1"/>
  <c r="AT73" i="1"/>
  <c r="CY73" i="1"/>
  <c r="S73" i="1"/>
  <c r="AZ73" i="1"/>
  <c r="N67" i="12"/>
  <c r="I67" i="12"/>
  <c r="K67" i="12"/>
  <c r="L67" i="12" s="1"/>
  <c r="M67" i="12"/>
  <c r="J67" i="12"/>
  <c r="G68" i="12"/>
  <c r="H68" i="12" s="1"/>
  <c r="DU74" i="1"/>
  <c r="T74" i="1"/>
  <c r="Y74" i="1" s="1"/>
  <c r="AU73" i="1"/>
  <c r="AV74" i="1"/>
  <c r="BA74" i="1"/>
  <c r="BB74" i="1"/>
  <c r="CT74" i="1"/>
  <c r="BR74" i="1"/>
  <c r="BM74" i="1" s="1"/>
  <c r="AX74" i="1"/>
  <c r="CV74" i="1"/>
  <c r="BO74" i="1"/>
  <c r="BL74" i="1" s="1"/>
  <c r="AY73" i="1"/>
  <c r="BZ71" i="1"/>
  <c r="CA71" i="1" s="1"/>
  <c r="CB71" i="1"/>
  <c r="V72" i="1"/>
  <c r="BY72" i="1"/>
  <c r="CZ73" i="1"/>
  <c r="BX73" i="1"/>
  <c r="CC73" i="1" s="1"/>
  <c r="CX73" i="1"/>
  <c r="CR73" i="1"/>
  <c r="AB73" i="1"/>
  <c r="CM72" i="12"/>
  <c r="BY72" i="12"/>
  <c r="CA72" i="12"/>
  <c r="CK71" i="12" s="1"/>
  <c r="CB72" i="12"/>
  <c r="BZ72" i="12"/>
  <c r="DZ79" i="1"/>
  <c r="BW74" i="12" s="1"/>
  <c r="BX73" i="12"/>
  <c r="CI73" i="12" s="1"/>
  <c r="CJ70" i="12"/>
  <c r="CG73" i="12" l="1"/>
  <c r="CH73" i="12"/>
  <c r="CE73" i="12"/>
  <c r="CF73" i="12"/>
  <c r="CC73" i="12"/>
  <c r="CD73" i="12"/>
  <c r="U68" i="12"/>
  <c r="V68" i="12"/>
  <c r="S68" i="12"/>
  <c r="T68" i="12"/>
  <c r="Q68" i="12"/>
  <c r="R68" i="12"/>
  <c r="O68" i="12"/>
  <c r="P68" i="12"/>
  <c r="F76" i="1"/>
  <c r="CU76" i="1" s="1"/>
  <c r="BU76" i="1"/>
  <c r="AW76" i="1" s="1"/>
  <c r="D74" i="1"/>
  <c r="CS75" i="1"/>
  <c r="CU75" i="1"/>
  <c r="AE73" i="1"/>
  <c r="AT74" i="1"/>
  <c r="CY74" i="1"/>
  <c r="S74" i="1"/>
  <c r="AZ74" i="1"/>
  <c r="AE74" i="1" s="1"/>
  <c r="DU75" i="1"/>
  <c r="G69" i="12"/>
  <c r="H69" i="12" s="1"/>
  <c r="K68" i="12"/>
  <c r="L68" i="12" s="1"/>
  <c r="I68" i="12"/>
  <c r="J68" i="12" s="1"/>
  <c r="N68" i="12"/>
  <c r="M68" i="12"/>
  <c r="T75" i="1"/>
  <c r="Y75" i="1" s="1"/>
  <c r="AV75" i="1"/>
  <c r="AU74" i="1"/>
  <c r="CH71" i="1"/>
  <c r="CI71" i="1" s="1"/>
  <c r="BW71" i="1" s="1"/>
  <c r="V73" i="1"/>
  <c r="BZ72" i="1"/>
  <c r="CA72" i="1" s="1"/>
  <c r="CB72" i="1"/>
  <c r="BA75" i="1"/>
  <c r="AX75" i="1"/>
  <c r="CZ75" i="1" s="1"/>
  <c r="BR75" i="1"/>
  <c r="BM75" i="1" s="1"/>
  <c r="CT75" i="1"/>
  <c r="BB75" i="1"/>
  <c r="CV75" i="1"/>
  <c r="BO75" i="1"/>
  <c r="BL75" i="1" s="1"/>
  <c r="AY74" i="1"/>
  <c r="AC73" i="1"/>
  <c r="U73" i="1" s="1"/>
  <c r="CH73" i="1"/>
  <c r="CI73" i="1" s="1"/>
  <c r="BW73" i="1" s="1"/>
  <c r="BY73" i="1"/>
  <c r="CZ74" i="1"/>
  <c r="CR74" i="1"/>
  <c r="AB74" i="1"/>
  <c r="CX74" i="1"/>
  <c r="BX74" i="1"/>
  <c r="CC74" i="1" s="1"/>
  <c r="CM73" i="12"/>
  <c r="CA73" i="12"/>
  <c r="CK72" i="12" s="1"/>
  <c r="CB73" i="12"/>
  <c r="BZ73" i="12"/>
  <c r="BY73" i="12"/>
  <c r="BX74" i="12"/>
  <c r="CI74" i="12" s="1"/>
  <c r="DZ80" i="1"/>
  <c r="BW75" i="12" s="1"/>
  <c r="CJ71" i="12"/>
  <c r="EA79" i="1"/>
  <c r="CG74" i="12" l="1"/>
  <c r="CH74" i="12"/>
  <c r="CE74" i="12"/>
  <c r="CF74" i="12"/>
  <c r="CC74" i="12"/>
  <c r="CD74" i="12"/>
  <c r="U69" i="12"/>
  <c r="V69" i="12"/>
  <c r="S69" i="12"/>
  <c r="T69" i="12"/>
  <c r="Q69" i="12"/>
  <c r="R69" i="12"/>
  <c r="O69" i="12"/>
  <c r="P69" i="12"/>
  <c r="F77" i="1"/>
  <c r="CU77" i="1" s="1"/>
  <c r="BU77" i="1"/>
  <c r="AW77" i="1" s="1"/>
  <c r="D75" i="1"/>
  <c r="AT75" i="1"/>
  <c r="CY75" i="1"/>
  <c r="S75" i="1"/>
  <c r="AZ75" i="1"/>
  <c r="N69" i="12"/>
  <c r="I69" i="12"/>
  <c r="J69" i="12" s="1"/>
  <c r="K69" i="12"/>
  <c r="L69" i="12" s="1"/>
  <c r="M69" i="12"/>
  <c r="G70" i="12"/>
  <c r="H70" i="12" s="1"/>
  <c r="DU76" i="1"/>
  <c r="T76" i="1"/>
  <c r="Y76" i="1" s="1"/>
  <c r="AV76" i="1"/>
  <c r="AU75" i="1"/>
  <c r="V74" i="1"/>
  <c r="CH72" i="1"/>
  <c r="CI72" i="1" s="1"/>
  <c r="BW72" i="1" s="1"/>
  <c r="AC74" i="1"/>
  <c r="U74" i="1" s="1"/>
  <c r="CH74" i="1"/>
  <c r="CI74" i="1" s="1"/>
  <c r="BW74" i="1" s="1"/>
  <c r="BY74" i="1"/>
  <c r="BZ73" i="1"/>
  <c r="CA73" i="1" s="1"/>
  <c r="CB73" i="1"/>
  <c r="BA76" i="1"/>
  <c r="CV76" i="1"/>
  <c r="BB76" i="1"/>
  <c r="BO76" i="1"/>
  <c r="BL76" i="1" s="1"/>
  <c r="CT76" i="1"/>
  <c r="BR76" i="1"/>
  <c r="BM76" i="1" s="1"/>
  <c r="AX76" i="1"/>
  <c r="BX75" i="1"/>
  <c r="CC75" i="1" s="1"/>
  <c r="CX75" i="1"/>
  <c r="AY75" i="1"/>
  <c r="CR75" i="1"/>
  <c r="AB75" i="1"/>
  <c r="AC75" i="1" s="1"/>
  <c r="U75" i="1" s="1"/>
  <c r="EA80" i="1"/>
  <c r="DZ81" i="1"/>
  <c r="BW76" i="12" s="1"/>
  <c r="BX75" i="12"/>
  <c r="CI75" i="12" s="1"/>
  <c r="CJ72" i="12"/>
  <c r="CA74" i="12"/>
  <c r="CK73" i="12" s="1"/>
  <c r="CB74" i="12"/>
  <c r="BZ74" i="12"/>
  <c r="CM74" i="12"/>
  <c r="BY74" i="12"/>
  <c r="CG75" i="12" l="1"/>
  <c r="CH75" i="12"/>
  <c r="CE75" i="12"/>
  <c r="CF75" i="12"/>
  <c r="CC75" i="12"/>
  <c r="CD75" i="12"/>
  <c r="U70" i="12"/>
  <c r="V70" i="12"/>
  <c r="S70" i="12"/>
  <c r="T70" i="12"/>
  <c r="Q70" i="12"/>
  <c r="R70" i="12"/>
  <c r="O70" i="12"/>
  <c r="P70" i="12"/>
  <c r="F78" i="1"/>
  <c r="CU78" i="1" s="1"/>
  <c r="BU78" i="1"/>
  <c r="AW78" i="1" s="1"/>
  <c r="CS76" i="1"/>
  <c r="D76" i="1"/>
  <c r="AE75" i="1"/>
  <c r="AT76" i="1"/>
  <c r="CY76" i="1"/>
  <c r="S76" i="1"/>
  <c r="DU77" i="1"/>
  <c r="G71" i="12"/>
  <c r="H71" i="12" s="1"/>
  <c r="L70" i="12"/>
  <c r="M70" i="12"/>
  <c r="K70" i="12"/>
  <c r="J70" i="12"/>
  <c r="N70" i="12"/>
  <c r="I70" i="12"/>
  <c r="T77" i="1"/>
  <c r="Y77" i="1" s="1"/>
  <c r="AV77" i="1"/>
  <c r="CR76" i="1"/>
  <c r="CZ76" i="1"/>
  <c r="AU76" i="1"/>
  <c r="V75" i="1"/>
  <c r="CH75" i="1"/>
  <c r="CI75" i="1" s="1"/>
  <c r="BW75" i="1" s="1"/>
  <c r="BY75" i="1"/>
  <c r="AY76" i="1"/>
  <c r="CT77" i="1"/>
  <c r="BO77" i="1"/>
  <c r="BL77" i="1" s="1"/>
  <c r="AX77" i="1"/>
  <c r="BR77" i="1"/>
  <c r="BM77" i="1" s="1"/>
  <c r="BA77" i="1"/>
  <c r="CV77" i="1"/>
  <c r="BB77" i="1"/>
  <c r="CX76" i="1"/>
  <c r="BX76" i="1"/>
  <c r="CC76" i="1" s="1"/>
  <c r="AB76" i="1"/>
  <c r="CB74" i="1"/>
  <c r="BZ74" i="1"/>
  <c r="CA74" i="1" s="1"/>
  <c r="CM75" i="12"/>
  <c r="CA75" i="12"/>
  <c r="CK74" i="12" s="1"/>
  <c r="CB75" i="12"/>
  <c r="BZ75" i="12"/>
  <c r="BY75" i="12"/>
  <c r="CJ73" i="12"/>
  <c r="BX76" i="12"/>
  <c r="CI76" i="12" s="1"/>
  <c r="DZ82" i="1"/>
  <c r="BW77" i="12" s="1"/>
  <c r="EA81" i="1"/>
  <c r="CG76" i="12" l="1"/>
  <c r="CH76" i="12"/>
  <c r="CE76" i="12"/>
  <c r="CF76" i="12"/>
  <c r="CC76" i="12"/>
  <c r="CD76" i="12"/>
  <c r="U71" i="12"/>
  <c r="V71" i="12"/>
  <c r="S71" i="12"/>
  <c r="T71" i="12"/>
  <c r="Q71" i="12"/>
  <c r="R71" i="12"/>
  <c r="O71" i="12"/>
  <c r="P71" i="12"/>
  <c r="F79" i="1"/>
  <c r="BU79" i="1"/>
  <c r="CS77" i="1"/>
  <c r="D77" i="1"/>
  <c r="AT77" i="1"/>
  <c r="CY77" i="1"/>
  <c r="S77" i="1"/>
  <c r="L71" i="12"/>
  <c r="I71" i="12"/>
  <c r="J71" i="12"/>
  <c r="N71" i="12"/>
  <c r="K71" i="12"/>
  <c r="M71" i="12"/>
  <c r="DU78" i="1"/>
  <c r="G72" i="12"/>
  <c r="H72" i="12" s="1"/>
  <c r="T78" i="1"/>
  <c r="Y78" i="1" s="1"/>
  <c r="AW79" i="1"/>
  <c r="AV78" i="1"/>
  <c r="CR77" i="1"/>
  <c r="CZ77" i="1"/>
  <c r="AU77" i="1"/>
  <c r="V76" i="1"/>
  <c r="BY76" i="1"/>
  <c r="BA78" i="1"/>
  <c r="BB78" i="1"/>
  <c r="BO78" i="1"/>
  <c r="BL78" i="1" s="1"/>
  <c r="CT78" i="1"/>
  <c r="AX78" i="1"/>
  <c r="BR78" i="1"/>
  <c r="BM78" i="1" s="1"/>
  <c r="CV78" i="1"/>
  <c r="AB77" i="1"/>
  <c r="AC76" i="1"/>
  <c r="U76" i="1" s="1"/>
  <c r="CX77" i="1"/>
  <c r="BX77" i="1"/>
  <c r="CC77" i="1" s="1"/>
  <c r="AY77" i="1"/>
  <c r="CB75" i="1"/>
  <c r="BZ75" i="1"/>
  <c r="CA75" i="1" s="1"/>
  <c r="CM76" i="12"/>
  <c r="CA76" i="12"/>
  <c r="CK75" i="12" s="1"/>
  <c r="CB76" i="12"/>
  <c r="BZ76" i="12"/>
  <c r="BY76" i="12"/>
  <c r="CJ74" i="12"/>
  <c r="EA82" i="1"/>
  <c r="DZ83" i="1"/>
  <c r="BW78" i="12" s="1"/>
  <c r="BX77" i="12"/>
  <c r="CI77" i="12" s="1"/>
  <c r="CG77" i="12" l="1"/>
  <c r="CH77" i="12"/>
  <c r="CE77" i="12"/>
  <c r="CF77" i="12"/>
  <c r="CC77" i="12"/>
  <c r="CD77" i="12"/>
  <c r="U72" i="12"/>
  <c r="V72" i="12"/>
  <c r="S72" i="12"/>
  <c r="T72" i="12"/>
  <c r="Q72" i="12"/>
  <c r="R72" i="12"/>
  <c r="O72" i="12"/>
  <c r="P72" i="12"/>
  <c r="F80" i="1"/>
  <c r="BU80" i="1"/>
  <c r="AW80" i="1" s="1"/>
  <c r="CS78" i="1"/>
  <c r="D78" i="1"/>
  <c r="CS79" i="1"/>
  <c r="CU79" i="1"/>
  <c r="AT78" i="1"/>
  <c r="CY78" i="1"/>
  <c r="S78" i="1"/>
  <c r="L72" i="12"/>
  <c r="K72" i="12"/>
  <c r="N72" i="12"/>
  <c r="M72" i="12"/>
  <c r="I72" i="12"/>
  <c r="J72" i="12"/>
  <c r="DU79" i="1"/>
  <c r="G73" i="12"/>
  <c r="H73" i="12" s="1"/>
  <c r="T79" i="1"/>
  <c r="Y79" i="1" s="1"/>
  <c r="AV79" i="1"/>
  <c r="CR78" i="1"/>
  <c r="CZ78" i="1"/>
  <c r="AU78" i="1"/>
  <c r="AC77" i="1"/>
  <c r="U77" i="1" s="1"/>
  <c r="CX78" i="1"/>
  <c r="BX78" i="1"/>
  <c r="CC78" i="1" s="1"/>
  <c r="V77" i="1"/>
  <c r="AB78" i="1"/>
  <c r="AY78" i="1"/>
  <c r="BA79" i="1"/>
  <c r="AX79" i="1"/>
  <c r="BR79" i="1"/>
  <c r="BM79" i="1" s="1"/>
  <c r="BO79" i="1"/>
  <c r="BL79" i="1" s="1"/>
  <c r="CV79" i="1"/>
  <c r="BB79" i="1"/>
  <c r="CT79" i="1"/>
  <c r="CB76" i="1"/>
  <c r="BZ76" i="1"/>
  <c r="CA76" i="1" s="1"/>
  <c r="BY77" i="1"/>
  <c r="CM77" i="12"/>
  <c r="BY77" i="12"/>
  <c r="CA77" i="12"/>
  <c r="CK76" i="12" s="1"/>
  <c r="CB77" i="12"/>
  <c r="BZ77" i="12"/>
  <c r="CJ75" i="12"/>
  <c r="BX78" i="12"/>
  <c r="CI78" i="12" s="1"/>
  <c r="DZ84" i="1"/>
  <c r="BW79" i="12" s="1"/>
  <c r="EA83" i="1"/>
  <c r="CG78" i="12" l="1"/>
  <c r="CH78" i="12"/>
  <c r="CE78" i="12"/>
  <c r="CF78" i="12"/>
  <c r="CC78" i="12"/>
  <c r="CD78" i="12"/>
  <c r="U73" i="12"/>
  <c r="V73" i="12"/>
  <c r="S73" i="12"/>
  <c r="T73" i="12"/>
  <c r="Q73" i="12"/>
  <c r="R73" i="12"/>
  <c r="O73" i="12"/>
  <c r="P73" i="12"/>
  <c r="F81" i="1"/>
  <c r="BU81" i="1"/>
  <c r="AW81" i="1" s="1"/>
  <c r="D79" i="1"/>
  <c r="CS80" i="1"/>
  <c r="CU80" i="1"/>
  <c r="AT79" i="1"/>
  <c r="CY79" i="1"/>
  <c r="S79" i="1"/>
  <c r="AZ79" i="1"/>
  <c r="L73" i="12"/>
  <c r="M73" i="12"/>
  <c r="I73" i="12"/>
  <c r="J73" i="12"/>
  <c r="K73" i="12"/>
  <c r="N73" i="12"/>
  <c r="DU80" i="1"/>
  <c r="G74" i="12"/>
  <c r="H74" i="12" s="1"/>
  <c r="T80" i="1"/>
  <c r="Y80" i="1" s="1"/>
  <c r="AV80" i="1"/>
  <c r="AU79" i="1"/>
  <c r="V78" i="1"/>
  <c r="CH76" i="1"/>
  <c r="CI76" i="1" s="1"/>
  <c r="BW76" i="1" s="1"/>
  <c r="AC78" i="1"/>
  <c r="U78" i="1" s="1"/>
  <c r="BZ77" i="1"/>
  <c r="CA77" i="1" s="1"/>
  <c r="CB77" i="1"/>
  <c r="CX79" i="1"/>
  <c r="BX79" i="1"/>
  <c r="CC79" i="1" s="1"/>
  <c r="AY79" i="1"/>
  <c r="CZ79" i="1"/>
  <c r="CR79" i="1"/>
  <c r="AB79" i="1"/>
  <c r="BY78" i="1"/>
  <c r="BA80" i="1"/>
  <c r="BB80" i="1"/>
  <c r="CT80" i="1"/>
  <c r="BR80" i="1"/>
  <c r="BM80" i="1" s="1"/>
  <c r="AX80" i="1"/>
  <c r="BO80" i="1"/>
  <c r="BL80" i="1" s="1"/>
  <c r="CV80" i="1"/>
  <c r="EA84" i="1"/>
  <c r="DZ85" i="1"/>
  <c r="BW80" i="12" s="1"/>
  <c r="BX79" i="12"/>
  <c r="CI79" i="12" s="1"/>
  <c r="CA78" i="12"/>
  <c r="CK77" i="12" s="1"/>
  <c r="CB78" i="12"/>
  <c r="BZ78" i="12"/>
  <c r="CM78" i="12"/>
  <c r="BY78" i="12"/>
  <c r="CJ76" i="12"/>
  <c r="CG79" i="12" l="1"/>
  <c r="CH79" i="12"/>
  <c r="CE79" i="12"/>
  <c r="CF79" i="12"/>
  <c r="CC79" i="12"/>
  <c r="CD79" i="12"/>
  <c r="U74" i="12"/>
  <c r="V74" i="12"/>
  <c r="S74" i="12"/>
  <c r="T74" i="12"/>
  <c r="Q74" i="12"/>
  <c r="R74" i="12"/>
  <c r="O74" i="12"/>
  <c r="P74" i="12"/>
  <c r="F82" i="1"/>
  <c r="CU82" i="1" s="1"/>
  <c r="BU82" i="1"/>
  <c r="D80" i="1"/>
  <c r="CS81" i="1"/>
  <c r="CU81" i="1"/>
  <c r="AE79" i="1"/>
  <c r="AT80" i="1"/>
  <c r="CY80" i="1"/>
  <c r="S80" i="1"/>
  <c r="AZ80" i="1"/>
  <c r="L74" i="12"/>
  <c r="N74" i="12"/>
  <c r="J74" i="12"/>
  <c r="M74" i="12"/>
  <c r="K74" i="12"/>
  <c r="I74" i="12"/>
  <c r="G75" i="12"/>
  <c r="H75" i="12" s="1"/>
  <c r="DU81" i="1"/>
  <c r="AW82" i="1"/>
  <c r="T81" i="1"/>
  <c r="Y81" i="1" s="1"/>
  <c r="AV81" i="1"/>
  <c r="CZ80" i="1"/>
  <c r="AU80" i="1"/>
  <c r="V79" i="1"/>
  <c r="CH77" i="1"/>
  <c r="CI77" i="1" s="1"/>
  <c r="BW77" i="1" s="1"/>
  <c r="AB80" i="1"/>
  <c r="CR80" i="1"/>
  <c r="AY80" i="1"/>
  <c r="BA81" i="1"/>
  <c r="AX81" i="1"/>
  <c r="CV81" i="1"/>
  <c r="CT81" i="1"/>
  <c r="BB81" i="1"/>
  <c r="BR81" i="1"/>
  <c r="BM81" i="1" s="1"/>
  <c r="BO81" i="1"/>
  <c r="BL81" i="1" s="1"/>
  <c r="CX80" i="1"/>
  <c r="BX80" i="1"/>
  <c r="CC80" i="1" s="1"/>
  <c r="AC79" i="1"/>
  <c r="U79" i="1" s="1"/>
  <c r="CB78" i="1"/>
  <c r="BZ78" i="1"/>
  <c r="CA78" i="1" s="1"/>
  <c r="BY79" i="1"/>
  <c r="CH79" i="1"/>
  <c r="CI79" i="1" s="1"/>
  <c r="BW79" i="1" s="1"/>
  <c r="BX80" i="12"/>
  <c r="CI80" i="12" s="1"/>
  <c r="DZ86" i="1"/>
  <c r="BW81" i="12" s="1"/>
  <c r="EA85" i="1"/>
  <c r="CJ77" i="12"/>
  <c r="CM79" i="12"/>
  <c r="BY79" i="12"/>
  <c r="CA79" i="12"/>
  <c r="CK78" i="12" s="1"/>
  <c r="CB79" i="12"/>
  <c r="BZ79" i="12"/>
  <c r="CG80" i="12" l="1"/>
  <c r="CH80" i="12"/>
  <c r="CE80" i="12"/>
  <c r="CF80" i="12"/>
  <c r="CC80" i="12"/>
  <c r="CD80" i="12"/>
  <c r="U75" i="12"/>
  <c r="V75" i="12"/>
  <c r="S75" i="12"/>
  <c r="T75" i="12"/>
  <c r="Q75" i="12"/>
  <c r="R75" i="12"/>
  <c r="O75" i="12"/>
  <c r="P75" i="12"/>
  <c r="F83" i="1"/>
  <c r="CU83" i="1" s="1"/>
  <c r="BU83" i="1"/>
  <c r="AW83" i="1" s="1"/>
  <c r="D81" i="1"/>
  <c r="AE80" i="1"/>
  <c r="AT81" i="1"/>
  <c r="CY81" i="1"/>
  <c r="S81" i="1"/>
  <c r="AZ81" i="1"/>
  <c r="G76" i="12"/>
  <c r="H76" i="12" s="1"/>
  <c r="DU82" i="1"/>
  <c r="L75" i="12"/>
  <c r="K75" i="12"/>
  <c r="N75" i="12"/>
  <c r="M75" i="12"/>
  <c r="I75" i="12"/>
  <c r="J75" i="12"/>
  <c r="T82" i="1"/>
  <c r="Y82" i="1" s="1"/>
  <c r="AV82" i="1"/>
  <c r="CR81" i="1"/>
  <c r="CZ81" i="1"/>
  <c r="AU81" i="1"/>
  <c r="V80" i="1"/>
  <c r="CH78" i="1"/>
  <c r="CI78" i="1" s="1"/>
  <c r="BW78" i="1" s="1"/>
  <c r="CB79" i="1"/>
  <c r="BZ79" i="1"/>
  <c r="CA79" i="1" s="1"/>
  <c r="CH80" i="1"/>
  <c r="CI80" i="1" s="1"/>
  <c r="BW80" i="1" s="1"/>
  <c r="BY80" i="1"/>
  <c r="AB81" i="1"/>
  <c r="BX81" i="1"/>
  <c r="CC81" i="1" s="1"/>
  <c r="CX81" i="1"/>
  <c r="CV82" i="1"/>
  <c r="BR82" i="1"/>
  <c r="BM82" i="1" s="1"/>
  <c r="BA82" i="1"/>
  <c r="BB82" i="1"/>
  <c r="BO82" i="1"/>
  <c r="BL82" i="1" s="1"/>
  <c r="CT82" i="1"/>
  <c r="AX82" i="1"/>
  <c r="CZ82" i="1" s="1"/>
  <c r="AY81" i="1"/>
  <c r="AC80" i="1"/>
  <c r="U80" i="1" s="1"/>
  <c r="BY80" i="12"/>
  <c r="CM80" i="12"/>
  <c r="CA80" i="12"/>
  <c r="CK79" i="12" s="1"/>
  <c r="CB80" i="12"/>
  <c r="BZ80" i="12"/>
  <c r="CJ78" i="12"/>
  <c r="EA86" i="1"/>
  <c r="DZ87" i="1"/>
  <c r="BW82" i="12" s="1"/>
  <c r="BX81" i="12"/>
  <c r="CI81" i="12" s="1"/>
  <c r="CG81" i="12" l="1"/>
  <c r="CH81" i="12"/>
  <c r="CE81" i="12"/>
  <c r="CF81" i="12"/>
  <c r="CC81" i="12"/>
  <c r="CD81" i="12"/>
  <c r="U76" i="12"/>
  <c r="V76" i="12"/>
  <c r="S76" i="12"/>
  <c r="T76" i="12"/>
  <c r="Q76" i="12"/>
  <c r="R76" i="12"/>
  <c r="O76" i="12"/>
  <c r="P76" i="12"/>
  <c r="F84" i="1"/>
  <c r="BU84" i="1"/>
  <c r="D82" i="1"/>
  <c r="AE81" i="1"/>
  <c r="AT82" i="1"/>
  <c r="CY82" i="1"/>
  <c r="S82" i="1"/>
  <c r="CS82" i="1"/>
  <c r="G77" i="12"/>
  <c r="H77" i="12" s="1"/>
  <c r="DU83" i="1"/>
  <c r="L76" i="12"/>
  <c r="M76" i="12"/>
  <c r="I76" i="12"/>
  <c r="J76" i="12"/>
  <c r="K76" i="12"/>
  <c r="N76" i="12"/>
  <c r="AW84" i="1"/>
  <c r="T83" i="1"/>
  <c r="Y83" i="1" s="1"/>
  <c r="AV83" i="1"/>
  <c r="AU82" i="1"/>
  <c r="V81" i="1"/>
  <c r="CR82" i="1"/>
  <c r="AB82" i="1"/>
  <c r="BX82" i="1"/>
  <c r="CC82" i="1" s="1"/>
  <c r="CX82" i="1"/>
  <c r="BY81" i="1"/>
  <c r="CH81" i="1"/>
  <c r="CI81" i="1" s="1"/>
  <c r="BW81" i="1" s="1"/>
  <c r="BA83" i="1"/>
  <c r="CV83" i="1"/>
  <c r="BR83" i="1"/>
  <c r="BM83" i="1" s="1"/>
  <c r="CT83" i="1"/>
  <c r="BO83" i="1"/>
  <c r="BL83" i="1" s="1"/>
  <c r="AX83" i="1"/>
  <c r="CZ83" i="1" s="1"/>
  <c r="BB83" i="1"/>
  <c r="AY82" i="1"/>
  <c r="AC81" i="1"/>
  <c r="U81" i="1" s="1"/>
  <c r="BZ80" i="1"/>
  <c r="CA80" i="1" s="1"/>
  <c r="CB80" i="1"/>
  <c r="BY81" i="12"/>
  <c r="CM81" i="12"/>
  <c r="CA81" i="12"/>
  <c r="CK80" i="12" s="1"/>
  <c r="CB81" i="12"/>
  <c r="BZ81" i="12"/>
  <c r="BX82" i="12"/>
  <c r="CI82" i="12" s="1"/>
  <c r="DZ88" i="1"/>
  <c r="BW83" i="12" s="1"/>
  <c r="EA87" i="1"/>
  <c r="CJ79" i="12"/>
  <c r="CG82" i="12" l="1"/>
  <c r="CH82" i="12"/>
  <c r="CE82" i="12"/>
  <c r="CF82" i="12"/>
  <c r="CC82" i="12"/>
  <c r="CD82" i="12"/>
  <c r="U77" i="12"/>
  <c r="V77" i="12"/>
  <c r="S77" i="12"/>
  <c r="T77" i="12"/>
  <c r="Q77" i="12"/>
  <c r="R77" i="12"/>
  <c r="O77" i="12"/>
  <c r="P77" i="12"/>
  <c r="F85" i="1"/>
  <c r="CU85" i="1" s="1"/>
  <c r="BU85" i="1"/>
  <c r="AW85" i="1" s="1"/>
  <c r="D83" i="1"/>
  <c r="CS84" i="1"/>
  <c r="CU84" i="1"/>
  <c r="AT83" i="1"/>
  <c r="CY83" i="1"/>
  <c r="S83" i="1"/>
  <c r="CS83" i="1"/>
  <c r="DU84" i="1"/>
  <c r="G78" i="12"/>
  <c r="H78" i="12" s="1"/>
  <c r="L77" i="12"/>
  <c r="K77" i="12"/>
  <c r="I77" i="12"/>
  <c r="N77" i="12"/>
  <c r="M77" i="12"/>
  <c r="J77" i="12"/>
  <c r="T84" i="1"/>
  <c r="Y84" i="1" s="1"/>
  <c r="AV84" i="1"/>
  <c r="AU83" i="1"/>
  <c r="V82" i="1"/>
  <c r="AC82" i="1"/>
  <c r="U82" i="1" s="1"/>
  <c r="BX83" i="1"/>
  <c r="CC83" i="1" s="1"/>
  <c r="CX83" i="1"/>
  <c r="AY83" i="1"/>
  <c r="BA84" i="1"/>
  <c r="BO84" i="1"/>
  <c r="BL84" i="1" s="1"/>
  <c r="BR84" i="1"/>
  <c r="BM84" i="1" s="1"/>
  <c r="CV84" i="1"/>
  <c r="CT84" i="1"/>
  <c r="AX84" i="1"/>
  <c r="BB84" i="1"/>
  <c r="CR83" i="1"/>
  <c r="AB83" i="1"/>
  <c r="CB81" i="1"/>
  <c r="BZ81" i="1"/>
  <c r="CA81" i="1" s="1"/>
  <c r="BY82" i="1"/>
  <c r="EA88" i="1"/>
  <c r="DZ89" i="1"/>
  <c r="BW84" i="12" s="1"/>
  <c r="BX83" i="12"/>
  <c r="CI83" i="12" s="1"/>
  <c r="CJ80" i="12"/>
  <c r="CM82" i="12"/>
  <c r="BY82" i="12"/>
  <c r="CA82" i="12"/>
  <c r="CK81" i="12" s="1"/>
  <c r="CB82" i="12"/>
  <c r="BZ82" i="12"/>
  <c r="CG83" i="12" l="1"/>
  <c r="CH83" i="12"/>
  <c r="CE83" i="12"/>
  <c r="CF83" i="12"/>
  <c r="CC83" i="12"/>
  <c r="CD83" i="12"/>
  <c r="U78" i="12"/>
  <c r="V78" i="12"/>
  <c r="S78" i="12"/>
  <c r="T78" i="12"/>
  <c r="Q78" i="12"/>
  <c r="R78" i="12"/>
  <c r="O78" i="12"/>
  <c r="P78" i="12"/>
  <c r="F86" i="1"/>
  <c r="BU86" i="1"/>
  <c r="AW86" i="1" s="1"/>
  <c r="D84" i="1"/>
  <c r="AT84" i="1"/>
  <c r="CY84" i="1"/>
  <c r="S84" i="1"/>
  <c r="AZ84" i="1"/>
  <c r="L78" i="12"/>
  <c r="K78" i="12"/>
  <c r="N78" i="12"/>
  <c r="J78" i="12"/>
  <c r="M78" i="12"/>
  <c r="I78" i="12"/>
  <c r="DU85" i="1"/>
  <c r="G79" i="12"/>
  <c r="H79" i="12" s="1"/>
  <c r="T85" i="1"/>
  <c r="Y85" i="1" s="1"/>
  <c r="AV85" i="1"/>
  <c r="AU84" i="1"/>
  <c r="CR84" i="1"/>
  <c r="CZ84" i="1"/>
  <c r="V83" i="1"/>
  <c r="AC83" i="1"/>
  <c r="U83" i="1" s="1"/>
  <c r="AY84" i="1"/>
  <c r="CB82" i="1"/>
  <c r="BZ82" i="1"/>
  <c r="CA82" i="1" s="1"/>
  <c r="CX84" i="1"/>
  <c r="BX84" i="1"/>
  <c r="CC84" i="1" s="1"/>
  <c r="BA85" i="1"/>
  <c r="BO85" i="1"/>
  <c r="BL85" i="1" s="1"/>
  <c r="AX85" i="1"/>
  <c r="CT85" i="1"/>
  <c r="CV85" i="1"/>
  <c r="BR85" i="1"/>
  <c r="BM85" i="1" s="1"/>
  <c r="BB85" i="1"/>
  <c r="AB84" i="1"/>
  <c r="BY83" i="1"/>
  <c r="CJ81" i="12"/>
  <c r="CM83" i="12"/>
  <c r="CA83" i="12"/>
  <c r="CK82" i="12" s="1"/>
  <c r="CB83" i="12"/>
  <c r="BZ83" i="12"/>
  <c r="BY83" i="12"/>
  <c r="BX84" i="12"/>
  <c r="CI84" i="12" s="1"/>
  <c r="DZ90" i="1"/>
  <c r="BW85" i="12" s="1"/>
  <c r="EA89" i="1"/>
  <c r="CG84" i="12" l="1"/>
  <c r="CH84" i="12"/>
  <c r="CE84" i="12"/>
  <c r="CF84" i="12"/>
  <c r="CC84" i="12"/>
  <c r="CD84" i="12"/>
  <c r="U79" i="12"/>
  <c r="V79" i="12"/>
  <c r="S79" i="12"/>
  <c r="T79" i="12"/>
  <c r="Q79" i="12"/>
  <c r="R79" i="12"/>
  <c r="O79" i="12"/>
  <c r="P79" i="12"/>
  <c r="F87" i="1"/>
  <c r="BU87" i="1"/>
  <c r="AW87" i="1" s="1"/>
  <c r="D85" i="1"/>
  <c r="CS86" i="1"/>
  <c r="CU86" i="1"/>
  <c r="AE84" i="1"/>
  <c r="AT85" i="1"/>
  <c r="CY85" i="1"/>
  <c r="CS85" i="1"/>
  <c r="S85" i="1"/>
  <c r="L79" i="12"/>
  <c r="K79" i="12"/>
  <c r="N79" i="12"/>
  <c r="M79" i="12"/>
  <c r="I79" i="12"/>
  <c r="J79" i="12"/>
  <c r="DU86" i="1"/>
  <c r="G80" i="12"/>
  <c r="H80" i="12" s="1"/>
  <c r="T86" i="1"/>
  <c r="Y86" i="1" s="1"/>
  <c r="AV86" i="1"/>
  <c r="CZ85" i="1"/>
  <c r="AU85" i="1"/>
  <c r="CH82" i="1"/>
  <c r="CI82" i="1" s="1"/>
  <c r="BW82" i="1" s="1"/>
  <c r="V84" i="1"/>
  <c r="AC84" i="1"/>
  <c r="U84" i="1" s="1"/>
  <c r="AB85" i="1"/>
  <c r="CR85" i="1"/>
  <c r="CH84" i="1"/>
  <c r="CI84" i="1" s="1"/>
  <c r="BW84" i="1" s="1"/>
  <c r="BY84" i="1"/>
  <c r="CB83" i="1"/>
  <c r="BZ83" i="1"/>
  <c r="CA83" i="1" s="1"/>
  <c r="BX85" i="1"/>
  <c r="CC85" i="1" s="1"/>
  <c r="CX85" i="1"/>
  <c r="BA86" i="1"/>
  <c r="AX86" i="1"/>
  <c r="BO86" i="1"/>
  <c r="BL86" i="1" s="1"/>
  <c r="CT86" i="1"/>
  <c r="BB86" i="1"/>
  <c r="CV86" i="1"/>
  <c r="BR86" i="1"/>
  <c r="BM86" i="1" s="1"/>
  <c r="AY85" i="1"/>
  <c r="EA90" i="1"/>
  <c r="CJ82" i="12"/>
  <c r="DZ91" i="1"/>
  <c r="BW86" i="12" s="1"/>
  <c r="BX85" i="12"/>
  <c r="CI85" i="12" s="1"/>
  <c r="CM84" i="12"/>
  <c r="CA84" i="12"/>
  <c r="CK83" i="12" s="1"/>
  <c r="CB84" i="12"/>
  <c r="BZ84" i="12"/>
  <c r="BY84" i="12"/>
  <c r="CG85" i="12" l="1"/>
  <c r="CH85" i="12"/>
  <c r="CE85" i="12"/>
  <c r="CF85" i="12"/>
  <c r="CC85" i="12"/>
  <c r="CD85" i="12"/>
  <c r="U80" i="12"/>
  <c r="V80" i="12"/>
  <c r="S80" i="12"/>
  <c r="T80" i="12"/>
  <c r="Q80" i="12"/>
  <c r="R80" i="12"/>
  <c r="O80" i="12"/>
  <c r="P80" i="12"/>
  <c r="F88" i="1"/>
  <c r="BU88" i="1"/>
  <c r="AW88" i="1" s="1"/>
  <c r="D86" i="1"/>
  <c r="CS87" i="1"/>
  <c r="CU87" i="1"/>
  <c r="AT86" i="1"/>
  <c r="CY86" i="1"/>
  <c r="S86" i="1"/>
  <c r="AZ86" i="1"/>
  <c r="L80" i="12"/>
  <c r="K80" i="12"/>
  <c r="N80" i="12"/>
  <c r="I80" i="12"/>
  <c r="M80" i="12"/>
  <c r="J80" i="12"/>
  <c r="DU87" i="1"/>
  <c r="G81" i="12"/>
  <c r="H81" i="12" s="1"/>
  <c r="T87" i="1"/>
  <c r="AV87" i="1"/>
  <c r="CZ86" i="1"/>
  <c r="AU86" i="1"/>
  <c r="CH83" i="1"/>
  <c r="CI83" i="1" s="1"/>
  <c r="BW83" i="1" s="1"/>
  <c r="AC85" i="1"/>
  <c r="U85" i="1" s="1"/>
  <c r="AB86" i="1"/>
  <c r="V86" i="1" s="1"/>
  <c r="BX86" i="1"/>
  <c r="CC86" i="1" s="1"/>
  <c r="CX86" i="1"/>
  <c r="AY86" i="1"/>
  <c r="BA87" i="1"/>
  <c r="AX87" i="1"/>
  <c r="BO87" i="1"/>
  <c r="BL87" i="1" s="1"/>
  <c r="CR87" i="1"/>
  <c r="BR87" i="1"/>
  <c r="BM87" i="1" s="1"/>
  <c r="BB87" i="1"/>
  <c r="CV87" i="1"/>
  <c r="CT87" i="1"/>
  <c r="CR86" i="1"/>
  <c r="BY85" i="1"/>
  <c r="CB84" i="1"/>
  <c r="BZ84" i="1"/>
  <c r="CA84" i="1" s="1"/>
  <c r="V85" i="1"/>
  <c r="CM85" i="12"/>
  <c r="BY85" i="12"/>
  <c r="CA85" i="12"/>
  <c r="CK84" i="12" s="1"/>
  <c r="CB85" i="12"/>
  <c r="BZ85" i="12"/>
  <c r="CJ83" i="12"/>
  <c r="BX86" i="12"/>
  <c r="CI86" i="12" s="1"/>
  <c r="DZ92" i="1"/>
  <c r="BW87" i="12" s="1"/>
  <c r="EA91" i="1"/>
  <c r="D87" i="1" l="1"/>
  <c r="Y87" i="1"/>
  <c r="CG86" i="12"/>
  <c r="CH86" i="12"/>
  <c r="CE86" i="12"/>
  <c r="CF86" i="12"/>
  <c r="CC86" i="12"/>
  <c r="CD86" i="12"/>
  <c r="U81" i="12"/>
  <c r="V81" i="12"/>
  <c r="S81" i="12"/>
  <c r="T81" i="12"/>
  <c r="Q81" i="12"/>
  <c r="R81" i="12"/>
  <c r="O81" i="12"/>
  <c r="P81" i="12"/>
  <c r="F89" i="1"/>
  <c r="CU89" i="1" s="1"/>
  <c r="BU89" i="1"/>
  <c r="AW89" i="1" s="1"/>
  <c r="CS88" i="1"/>
  <c r="CU88" i="1"/>
  <c r="AE86" i="1"/>
  <c r="AT87" i="1"/>
  <c r="CY87" i="1"/>
  <c r="S87" i="1"/>
  <c r="AZ87" i="1"/>
  <c r="L81" i="12"/>
  <c r="K81" i="12"/>
  <c r="M81" i="12"/>
  <c r="N81" i="12"/>
  <c r="J81" i="12"/>
  <c r="I81" i="12"/>
  <c r="G82" i="12"/>
  <c r="H82" i="12" s="1"/>
  <c r="DU88" i="1"/>
  <c r="T88" i="1"/>
  <c r="Y88" i="1" s="1"/>
  <c r="AV88" i="1"/>
  <c r="CZ87" i="1"/>
  <c r="AU87" i="1"/>
  <c r="AY87" i="1"/>
  <c r="AC86" i="1"/>
  <c r="U86" i="1" s="1"/>
  <c r="BZ85" i="1"/>
  <c r="CA85" i="1" s="1"/>
  <c r="CB85" i="1"/>
  <c r="CX87" i="1"/>
  <c r="BX87" i="1"/>
  <c r="CC87" i="1" s="1"/>
  <c r="BA88" i="1"/>
  <c r="CV88" i="1"/>
  <c r="CT88" i="1"/>
  <c r="AX88" i="1"/>
  <c r="BB88" i="1"/>
  <c r="BO88" i="1"/>
  <c r="BL88" i="1" s="1"/>
  <c r="BR88" i="1"/>
  <c r="BM88" i="1" s="1"/>
  <c r="AB87" i="1"/>
  <c r="BY86" i="1"/>
  <c r="CH86" i="1"/>
  <c r="CI86" i="1" s="1"/>
  <c r="BW86" i="1" s="1"/>
  <c r="DZ93" i="1"/>
  <c r="BW88" i="12" s="1"/>
  <c r="BX87" i="12"/>
  <c r="CI87" i="12" s="1"/>
  <c r="CJ84" i="12"/>
  <c r="EA92" i="1"/>
  <c r="CA86" i="12"/>
  <c r="CK85" i="12" s="1"/>
  <c r="CB86" i="12"/>
  <c r="BZ86" i="12"/>
  <c r="CM86" i="12"/>
  <c r="BY86" i="12"/>
  <c r="CG87" i="12" l="1"/>
  <c r="CH87" i="12"/>
  <c r="CE87" i="12"/>
  <c r="CF87" i="12"/>
  <c r="CC87" i="12"/>
  <c r="CD87" i="12"/>
  <c r="U82" i="12"/>
  <c r="V82" i="12"/>
  <c r="S82" i="12"/>
  <c r="T82" i="12"/>
  <c r="Q82" i="12"/>
  <c r="R82" i="12"/>
  <c r="O82" i="12"/>
  <c r="P82" i="12"/>
  <c r="F90" i="1"/>
  <c r="BU90" i="1"/>
  <c r="AW90" i="1" s="1"/>
  <c r="D88" i="1"/>
  <c r="AE87" i="1"/>
  <c r="AT88" i="1"/>
  <c r="CY88" i="1"/>
  <c r="S88" i="1"/>
  <c r="AZ88" i="1"/>
  <c r="G83" i="12"/>
  <c r="H83" i="12" s="1"/>
  <c r="DU89" i="1"/>
  <c r="L82" i="12"/>
  <c r="N82" i="12"/>
  <c r="I82" i="12"/>
  <c r="M82" i="12"/>
  <c r="K82" i="12"/>
  <c r="J82" i="12"/>
  <c r="T89" i="1"/>
  <c r="Y89" i="1" s="1"/>
  <c r="AV89" i="1"/>
  <c r="CR88" i="1"/>
  <c r="CZ88" i="1"/>
  <c r="AU88" i="1"/>
  <c r="CH85" i="1"/>
  <c r="CI85" i="1" s="1"/>
  <c r="BW85" i="1" s="1"/>
  <c r="V87" i="1"/>
  <c r="BA89" i="1"/>
  <c r="BR89" i="1"/>
  <c r="BM89" i="1" s="1"/>
  <c r="BB89" i="1"/>
  <c r="CV89" i="1"/>
  <c r="BO89" i="1"/>
  <c r="BL89" i="1" s="1"/>
  <c r="AX89" i="1"/>
  <c r="CZ89" i="1" s="1"/>
  <c r="CT89" i="1"/>
  <c r="CH87" i="1"/>
  <c r="CI87" i="1" s="1"/>
  <c r="BW87" i="1" s="1"/>
  <c r="BY87" i="1"/>
  <c r="CB86" i="1"/>
  <c r="BZ86" i="1"/>
  <c r="CA86" i="1" s="1"/>
  <c r="AC87" i="1"/>
  <c r="U87" i="1" s="1"/>
  <c r="CX88" i="1"/>
  <c r="BX88" i="1"/>
  <c r="CC88" i="1" s="1"/>
  <c r="AY88" i="1"/>
  <c r="AB88" i="1"/>
  <c r="CJ85" i="12"/>
  <c r="EA93" i="1"/>
  <c r="BX88" i="12"/>
  <c r="CI88" i="12" s="1"/>
  <c r="DZ94" i="1"/>
  <c r="BW89" i="12" s="1"/>
  <c r="CM87" i="12"/>
  <c r="BY87" i="12"/>
  <c r="CA87" i="12"/>
  <c r="CK86" i="12" s="1"/>
  <c r="CB87" i="12"/>
  <c r="BZ87" i="12"/>
  <c r="CG88" i="12" l="1"/>
  <c r="CH88" i="12"/>
  <c r="CE88" i="12"/>
  <c r="CF88" i="12"/>
  <c r="CC88" i="12"/>
  <c r="CD88" i="12"/>
  <c r="U83" i="12"/>
  <c r="V83" i="12"/>
  <c r="S83" i="12"/>
  <c r="T83" i="12"/>
  <c r="Q83" i="12"/>
  <c r="R83" i="12"/>
  <c r="O83" i="12"/>
  <c r="P83" i="12"/>
  <c r="F91" i="1"/>
  <c r="CU91" i="1" s="1"/>
  <c r="BU91" i="1"/>
  <c r="AW91" i="1" s="1"/>
  <c r="CU90" i="1"/>
  <c r="D89" i="1"/>
  <c r="AE88" i="1"/>
  <c r="AT89" i="1"/>
  <c r="CY89" i="1"/>
  <c r="S89" i="1"/>
  <c r="CS89" i="1"/>
  <c r="G84" i="12"/>
  <c r="H84" i="12" s="1"/>
  <c r="DU90" i="1"/>
  <c r="L83" i="12"/>
  <c r="K83" i="12"/>
  <c r="I83" i="12"/>
  <c r="J83" i="12"/>
  <c r="N83" i="12"/>
  <c r="M83" i="12"/>
  <c r="T90" i="1"/>
  <c r="Y90" i="1" s="1"/>
  <c r="AV90" i="1"/>
  <c r="AU89" i="1"/>
  <c r="V88" i="1"/>
  <c r="AC88" i="1"/>
  <c r="U88" i="1" s="1"/>
  <c r="BY88" i="1"/>
  <c r="CH88" i="1"/>
  <c r="CI88" i="1" s="1"/>
  <c r="BW88" i="1" s="1"/>
  <c r="BZ87" i="1"/>
  <c r="CA87" i="1" s="1"/>
  <c r="CB87" i="1"/>
  <c r="CR89" i="1"/>
  <c r="AB89" i="1"/>
  <c r="BX89" i="1"/>
  <c r="CC89" i="1" s="1"/>
  <c r="CX89" i="1"/>
  <c r="AY89" i="1"/>
  <c r="BA90" i="1"/>
  <c r="BB90" i="1"/>
  <c r="BO90" i="1"/>
  <c r="BL90" i="1" s="1"/>
  <c r="AX90" i="1"/>
  <c r="CV90" i="1"/>
  <c r="BR90" i="1"/>
  <c r="BM90" i="1" s="1"/>
  <c r="CT90" i="1"/>
  <c r="CA88" i="12"/>
  <c r="CK87" i="12" s="1"/>
  <c r="CB88" i="12"/>
  <c r="BZ88" i="12"/>
  <c r="CM88" i="12"/>
  <c r="BY88" i="12"/>
  <c r="CJ86" i="12"/>
  <c r="DZ95" i="1"/>
  <c r="BW90" i="12" s="1"/>
  <c r="BX89" i="12"/>
  <c r="CI89" i="12" s="1"/>
  <c r="EA94" i="1"/>
  <c r="CG89" i="12" l="1"/>
  <c r="CH89" i="12"/>
  <c r="CE89" i="12"/>
  <c r="CF89" i="12"/>
  <c r="CC89" i="12"/>
  <c r="CD89" i="12"/>
  <c r="U84" i="12"/>
  <c r="V84" i="12"/>
  <c r="S84" i="12"/>
  <c r="T84" i="12"/>
  <c r="Q84" i="12"/>
  <c r="R84" i="12"/>
  <c r="O84" i="12"/>
  <c r="P84" i="12"/>
  <c r="F92" i="1"/>
  <c r="BU92" i="1"/>
  <c r="AW92" i="1" s="1"/>
  <c r="D90" i="1"/>
  <c r="AT90" i="1"/>
  <c r="CY90" i="1"/>
  <c r="S90" i="1"/>
  <c r="CS90" i="1"/>
  <c r="DU91" i="1"/>
  <c r="G85" i="12"/>
  <c r="H85" i="12" s="1"/>
  <c r="L84" i="12"/>
  <c r="K84" i="12"/>
  <c r="N84" i="12"/>
  <c r="M84" i="12"/>
  <c r="J84" i="12"/>
  <c r="I84" i="12"/>
  <c r="T91" i="1"/>
  <c r="Y91" i="1" s="1"/>
  <c r="AV91" i="1"/>
  <c r="CR90" i="1"/>
  <c r="CZ90" i="1"/>
  <c r="AU90" i="1"/>
  <c r="V89" i="1"/>
  <c r="AC89" i="1"/>
  <c r="U89" i="1" s="1"/>
  <c r="CX90" i="1"/>
  <c r="BX90" i="1"/>
  <c r="CC90" i="1" s="1"/>
  <c r="BY89" i="1"/>
  <c r="CB88" i="1"/>
  <c r="BZ88" i="1"/>
  <c r="CA88" i="1" s="1"/>
  <c r="AY90" i="1"/>
  <c r="AB90" i="1"/>
  <c r="BA91" i="1"/>
  <c r="CT91" i="1"/>
  <c r="AX91" i="1"/>
  <c r="CZ91" i="1" s="1"/>
  <c r="BB91" i="1"/>
  <c r="BR91" i="1"/>
  <c r="BM91" i="1" s="1"/>
  <c r="CV91" i="1"/>
  <c r="BO91" i="1"/>
  <c r="BL91" i="1" s="1"/>
  <c r="BX90" i="12"/>
  <c r="CI90" i="12" s="1"/>
  <c r="DZ96" i="1"/>
  <c r="BW91" i="12" s="1"/>
  <c r="CJ87" i="12"/>
  <c r="EA95" i="1"/>
  <c r="CM89" i="12"/>
  <c r="CA89" i="12"/>
  <c r="CK88" i="12" s="1"/>
  <c r="CB89" i="12"/>
  <c r="BZ89" i="12"/>
  <c r="BY89" i="12"/>
  <c r="CG90" i="12" l="1"/>
  <c r="CH90" i="12"/>
  <c r="CE90" i="12"/>
  <c r="CF90" i="12"/>
  <c r="CC90" i="12"/>
  <c r="CD90" i="12"/>
  <c r="U85" i="12"/>
  <c r="V85" i="12"/>
  <c r="S85" i="12"/>
  <c r="T85" i="12"/>
  <c r="Q85" i="12"/>
  <c r="R85" i="12"/>
  <c r="O85" i="12"/>
  <c r="P85" i="12"/>
  <c r="F93" i="1"/>
  <c r="CU93" i="1" s="1"/>
  <c r="BU93" i="1"/>
  <c r="AW93" i="1" s="1"/>
  <c r="CS91" i="1"/>
  <c r="D91" i="1"/>
  <c r="CS92" i="1"/>
  <c r="CU92" i="1"/>
  <c r="AT91" i="1"/>
  <c r="CY91" i="1"/>
  <c r="S91" i="1"/>
  <c r="L85" i="12"/>
  <c r="K85" i="12"/>
  <c r="M85" i="12"/>
  <c r="N85" i="12"/>
  <c r="I85" i="12"/>
  <c r="J85" i="12"/>
  <c r="DU92" i="1"/>
  <c r="G86" i="12"/>
  <c r="H86" i="12" s="1"/>
  <c r="T92" i="1"/>
  <c r="Y92" i="1" s="1"/>
  <c r="AV92" i="1"/>
  <c r="CR91" i="1"/>
  <c r="AU91" i="1"/>
  <c r="AY91" i="1"/>
  <c r="BY90" i="1"/>
  <c r="CX91" i="1"/>
  <c r="BX91" i="1"/>
  <c r="CC91" i="1" s="1"/>
  <c r="BA92" i="1"/>
  <c r="CV92" i="1"/>
  <c r="BB92" i="1"/>
  <c r="CT92" i="1"/>
  <c r="BO92" i="1"/>
  <c r="BL92" i="1" s="1"/>
  <c r="AX92" i="1"/>
  <c r="BR92" i="1"/>
  <c r="BM92" i="1" s="1"/>
  <c r="AB91" i="1"/>
  <c r="V90" i="1"/>
  <c r="AC90" i="1"/>
  <c r="U90" i="1" s="1"/>
  <c r="CB89" i="1"/>
  <c r="BZ89" i="1"/>
  <c r="EA96" i="1"/>
  <c r="CA90" i="12"/>
  <c r="CK89" i="12" s="1"/>
  <c r="CB90" i="12"/>
  <c r="BZ90" i="12"/>
  <c r="CM90" i="12"/>
  <c r="BY90" i="12"/>
  <c r="CJ88" i="12"/>
  <c r="DZ97" i="1"/>
  <c r="BW92" i="12" s="1"/>
  <c r="BX91" i="12"/>
  <c r="CI91" i="12" s="1"/>
  <c r="CG91" i="12" l="1"/>
  <c r="CH91" i="12"/>
  <c r="CE91" i="12"/>
  <c r="CF91" i="12"/>
  <c r="CC91" i="12"/>
  <c r="CD91" i="12"/>
  <c r="U86" i="12"/>
  <c r="V86" i="12"/>
  <c r="S86" i="12"/>
  <c r="T86" i="12"/>
  <c r="Q86" i="12"/>
  <c r="R86" i="12"/>
  <c r="O86" i="12"/>
  <c r="P86" i="12"/>
  <c r="F94" i="1"/>
  <c r="CU94" i="1" s="1"/>
  <c r="BU94" i="1"/>
  <c r="AW94" i="1" s="1"/>
  <c r="D92" i="1"/>
  <c r="AT92" i="1"/>
  <c r="CY92" i="1"/>
  <c r="S92" i="1"/>
  <c r="AZ92" i="1"/>
  <c r="AE92" i="1" s="1"/>
  <c r="L86" i="12"/>
  <c r="K86" i="12"/>
  <c r="J86" i="12"/>
  <c r="M86" i="12"/>
  <c r="N86" i="12"/>
  <c r="I86" i="12"/>
  <c r="G87" i="12"/>
  <c r="H87" i="12" s="1"/>
  <c r="DU93" i="1"/>
  <c r="T93" i="1"/>
  <c r="Y93" i="1" s="1"/>
  <c r="AV93" i="1"/>
  <c r="CZ92" i="1"/>
  <c r="AU92" i="1"/>
  <c r="V91" i="1"/>
  <c r="CA89" i="1"/>
  <c r="CH89" i="1" s="1"/>
  <c r="CI89" i="1" s="1"/>
  <c r="BW89" i="1" s="1"/>
  <c r="AB92" i="1"/>
  <c r="AY92" i="1"/>
  <c r="BA93" i="1"/>
  <c r="AX93" i="1"/>
  <c r="CZ93" i="1" s="1"/>
  <c r="CT93" i="1"/>
  <c r="BB93" i="1"/>
  <c r="BO93" i="1"/>
  <c r="BL93" i="1" s="1"/>
  <c r="CV93" i="1"/>
  <c r="BR93" i="1"/>
  <c r="BM93" i="1" s="1"/>
  <c r="BY91" i="1"/>
  <c r="AC91" i="1"/>
  <c r="U91" i="1" s="1"/>
  <c r="CR92" i="1"/>
  <c r="BX92" i="1"/>
  <c r="CC92" i="1" s="1"/>
  <c r="CX92" i="1"/>
  <c r="BZ90" i="1"/>
  <c r="CA90" i="1" s="1"/>
  <c r="CB90" i="1"/>
  <c r="BX92" i="12"/>
  <c r="CI92" i="12" s="1"/>
  <c r="DZ98" i="1"/>
  <c r="BW93" i="12" s="1"/>
  <c r="CA91" i="12"/>
  <c r="CK90" i="12" s="1"/>
  <c r="CB91" i="12"/>
  <c r="BZ91" i="12"/>
  <c r="CM91" i="12"/>
  <c r="BY91" i="12"/>
  <c r="CJ89" i="12"/>
  <c r="EA97" i="1"/>
  <c r="CG92" i="12" l="1"/>
  <c r="CH92" i="12"/>
  <c r="CE92" i="12"/>
  <c r="CF92" i="12"/>
  <c r="CC92" i="12"/>
  <c r="CD92" i="12"/>
  <c r="U87" i="12"/>
  <c r="V87" i="12"/>
  <c r="S87" i="12"/>
  <c r="T87" i="12"/>
  <c r="Q87" i="12"/>
  <c r="R87" i="12"/>
  <c r="O87" i="12"/>
  <c r="P87" i="12"/>
  <c r="F95" i="1"/>
  <c r="BU95" i="1"/>
  <c r="AW95" i="1" s="1"/>
  <c r="CS93" i="1"/>
  <c r="D93" i="1"/>
  <c r="AT93" i="1"/>
  <c r="CY93" i="1"/>
  <c r="S93" i="1"/>
  <c r="G88" i="12"/>
  <c r="H88" i="12" s="1"/>
  <c r="DU94" i="1"/>
  <c r="L87" i="12"/>
  <c r="K87" i="12"/>
  <c r="N87" i="12"/>
  <c r="M87" i="12"/>
  <c r="I87" i="12"/>
  <c r="J87" i="12"/>
  <c r="T94" i="1"/>
  <c r="Y94" i="1" s="1"/>
  <c r="AV94" i="1"/>
  <c r="CR93" i="1"/>
  <c r="AU93" i="1"/>
  <c r="CH90" i="1"/>
  <c r="CI90" i="1" s="1"/>
  <c r="BW90" i="1" s="1"/>
  <c r="V92" i="1"/>
  <c r="BA94" i="1"/>
  <c r="CT94" i="1"/>
  <c r="BB94" i="1"/>
  <c r="CV94" i="1"/>
  <c r="AX94" i="1"/>
  <c r="BR94" i="1"/>
  <c r="BM94" i="1" s="1"/>
  <c r="BO94" i="1"/>
  <c r="BL94" i="1" s="1"/>
  <c r="CH92" i="1"/>
  <c r="CI92" i="1" s="1"/>
  <c r="BW92" i="1" s="1"/>
  <c r="BY92" i="1"/>
  <c r="BZ91" i="1"/>
  <c r="CA91" i="1" s="1"/>
  <c r="CB91" i="1"/>
  <c r="BX93" i="1"/>
  <c r="CC93" i="1" s="1"/>
  <c r="CX93" i="1"/>
  <c r="AB93" i="1"/>
  <c r="AY93" i="1"/>
  <c r="AC92" i="1"/>
  <c r="U92" i="1" s="1"/>
  <c r="EA98" i="1"/>
  <c r="DZ99" i="1"/>
  <c r="BW94" i="12" s="1"/>
  <c r="BX93" i="12"/>
  <c r="CI93" i="12" s="1"/>
  <c r="CJ90" i="12"/>
  <c r="CA92" i="12"/>
  <c r="CK91" i="12" s="1"/>
  <c r="CB92" i="12"/>
  <c r="BZ92" i="12"/>
  <c r="CM92" i="12"/>
  <c r="BY92" i="12"/>
  <c r="CG93" i="12" l="1"/>
  <c r="CH93" i="12"/>
  <c r="CE93" i="12"/>
  <c r="CF93" i="12"/>
  <c r="CC93" i="12"/>
  <c r="CD93" i="12"/>
  <c r="U88" i="12"/>
  <c r="V88" i="12"/>
  <c r="S88" i="12"/>
  <c r="T88" i="12"/>
  <c r="Q88" i="12"/>
  <c r="R88" i="12"/>
  <c r="O88" i="12"/>
  <c r="P88" i="12"/>
  <c r="F96" i="1"/>
  <c r="BU96" i="1"/>
  <c r="AW96" i="1" s="1"/>
  <c r="D94" i="1"/>
  <c r="CS95" i="1"/>
  <c r="CU95" i="1"/>
  <c r="AT94" i="1"/>
  <c r="CY94" i="1"/>
  <c r="S94" i="1"/>
  <c r="CS94" i="1"/>
  <c r="G89" i="12"/>
  <c r="H89" i="12" s="1"/>
  <c r="DU95" i="1"/>
  <c r="L88" i="12"/>
  <c r="K88" i="12"/>
  <c r="M88" i="12"/>
  <c r="I88" i="12"/>
  <c r="N88" i="12"/>
  <c r="J88" i="12"/>
  <c r="T95" i="1"/>
  <c r="CR94" i="1"/>
  <c r="AV95" i="1"/>
  <c r="AU94" i="1"/>
  <c r="AC93" i="1"/>
  <c r="U93" i="1" s="1"/>
  <c r="BZ92" i="1"/>
  <c r="CA92" i="1" s="1"/>
  <c r="CB92" i="1"/>
  <c r="AY94" i="1"/>
  <c r="CX94" i="1"/>
  <c r="BX94" i="1"/>
  <c r="CC94" i="1" s="1"/>
  <c r="AB94" i="1"/>
  <c r="V93" i="1"/>
  <c r="BY93" i="1"/>
  <c r="CH91" i="1"/>
  <c r="CI91" i="1" s="1"/>
  <c r="BW91" i="1" s="1"/>
  <c r="BA95" i="1"/>
  <c r="AX95" i="1"/>
  <c r="CZ95" i="1" s="1"/>
  <c r="BR95" i="1"/>
  <c r="BM95" i="1" s="1"/>
  <c r="CV95" i="1"/>
  <c r="BB95" i="1"/>
  <c r="BO95" i="1"/>
  <c r="BL95" i="1" s="1"/>
  <c r="CT95" i="1"/>
  <c r="CZ94" i="1"/>
  <c r="BX94" i="12"/>
  <c r="CI94" i="12" s="1"/>
  <c r="DZ100" i="1"/>
  <c r="BW95" i="12" s="1"/>
  <c r="EA99" i="1"/>
  <c r="CJ91" i="12"/>
  <c r="CA93" i="12"/>
  <c r="CK92" i="12" s="1"/>
  <c r="CB93" i="12"/>
  <c r="BZ93" i="12"/>
  <c r="CM93" i="12"/>
  <c r="BY93" i="12"/>
  <c r="D95" i="1" l="1"/>
  <c r="Y95" i="1"/>
  <c r="CG94" i="12"/>
  <c r="CH94" i="12"/>
  <c r="CE94" i="12"/>
  <c r="CF94" i="12"/>
  <c r="CC94" i="12"/>
  <c r="CD94" i="12"/>
  <c r="U89" i="12"/>
  <c r="V89" i="12"/>
  <c r="S89" i="12"/>
  <c r="T89" i="12"/>
  <c r="Q89" i="12"/>
  <c r="R89" i="12"/>
  <c r="O89" i="12"/>
  <c r="P89" i="12"/>
  <c r="F97" i="1"/>
  <c r="BU97" i="1"/>
  <c r="CS96" i="1"/>
  <c r="CU96" i="1"/>
  <c r="AT95" i="1"/>
  <c r="CY95" i="1"/>
  <c r="S95" i="1"/>
  <c r="AZ95" i="1"/>
  <c r="DU96" i="1"/>
  <c r="G90" i="12"/>
  <c r="H90" i="12" s="1"/>
  <c r="L89" i="12"/>
  <c r="N89" i="12"/>
  <c r="M89" i="12"/>
  <c r="J89" i="12"/>
  <c r="K89" i="12"/>
  <c r="I89" i="12"/>
  <c r="T96" i="1"/>
  <c r="Y96" i="1" s="1"/>
  <c r="AW97" i="1"/>
  <c r="CR95" i="1"/>
  <c r="AV96" i="1"/>
  <c r="AU95" i="1"/>
  <c r="V94" i="1"/>
  <c r="AB95" i="1"/>
  <c r="BA96" i="1"/>
  <c r="BB96" i="1"/>
  <c r="CV96" i="1"/>
  <c r="AX96" i="1"/>
  <c r="BR96" i="1"/>
  <c r="BM96" i="1" s="1"/>
  <c r="BO96" i="1"/>
  <c r="BL96" i="1" s="1"/>
  <c r="CT96" i="1"/>
  <c r="BZ93" i="1"/>
  <c r="CA93" i="1" s="1"/>
  <c r="CB93" i="1"/>
  <c r="CX95" i="1"/>
  <c r="BX95" i="1"/>
  <c r="CC95" i="1" s="1"/>
  <c r="AY95" i="1"/>
  <c r="AC94" i="1"/>
  <c r="U94" i="1" s="1"/>
  <c r="BY94" i="1"/>
  <c r="CJ92" i="12"/>
  <c r="EA100" i="1"/>
  <c r="DZ101" i="1"/>
  <c r="BW96" i="12" s="1"/>
  <c r="BX95" i="12"/>
  <c r="CI95" i="12" s="1"/>
  <c r="CM94" i="12"/>
  <c r="CA94" i="12"/>
  <c r="CK93" i="12" s="1"/>
  <c r="CB94" i="12"/>
  <c r="BZ94" i="12"/>
  <c r="BY94" i="12"/>
  <c r="CG95" i="12" l="1"/>
  <c r="CH95" i="12"/>
  <c r="CE95" i="12"/>
  <c r="CF95" i="12"/>
  <c r="CC95" i="12"/>
  <c r="CD95" i="12"/>
  <c r="U90" i="12"/>
  <c r="V90" i="12"/>
  <c r="S90" i="12"/>
  <c r="T90" i="12"/>
  <c r="Q90" i="12"/>
  <c r="R90" i="12"/>
  <c r="O90" i="12"/>
  <c r="P90" i="12"/>
  <c r="F98" i="1"/>
  <c r="BU98" i="1"/>
  <c r="AW98" i="1" s="1"/>
  <c r="D96" i="1"/>
  <c r="CS97" i="1"/>
  <c r="CU97" i="1"/>
  <c r="AE95" i="1"/>
  <c r="AT96" i="1"/>
  <c r="CY96" i="1"/>
  <c r="S96" i="1"/>
  <c r="AZ96" i="1"/>
  <c r="L90" i="12"/>
  <c r="J90" i="12"/>
  <c r="K90" i="12"/>
  <c r="I90" i="12"/>
  <c r="N90" i="12"/>
  <c r="M90" i="12"/>
  <c r="G91" i="12"/>
  <c r="H91" i="12" s="1"/>
  <c r="DU97" i="1"/>
  <c r="AU96" i="1"/>
  <c r="T97" i="1"/>
  <c r="Y97" i="1" s="1"/>
  <c r="AV97" i="1"/>
  <c r="CH93" i="1"/>
  <c r="CI93" i="1" s="1"/>
  <c r="BW93" i="1" s="1"/>
  <c r="V95" i="1"/>
  <c r="CB94" i="1"/>
  <c r="BZ94" i="1"/>
  <c r="CA94" i="1" s="1"/>
  <c r="BY95" i="1"/>
  <c r="CH95" i="1"/>
  <c r="CI95" i="1" s="1"/>
  <c r="BW95" i="1" s="1"/>
  <c r="AY96" i="1"/>
  <c r="CZ96" i="1"/>
  <c r="CR96" i="1"/>
  <c r="AB96" i="1"/>
  <c r="BX96" i="1"/>
  <c r="CC96" i="1" s="1"/>
  <c r="CX96" i="1"/>
  <c r="AC95" i="1"/>
  <c r="U95" i="1" s="1"/>
  <c r="BA97" i="1"/>
  <c r="CT97" i="1"/>
  <c r="BR97" i="1"/>
  <c r="BM97" i="1" s="1"/>
  <c r="BB97" i="1"/>
  <c r="BO97" i="1"/>
  <c r="BL97" i="1" s="1"/>
  <c r="AX97" i="1"/>
  <c r="CV97" i="1"/>
  <c r="CJ93" i="12"/>
  <c r="BX96" i="12"/>
  <c r="CI96" i="12" s="1"/>
  <c r="DZ102" i="1"/>
  <c r="BW97" i="12" s="1"/>
  <c r="EA101" i="1"/>
  <c r="CM95" i="12"/>
  <c r="CA95" i="12"/>
  <c r="CK94" i="12" s="1"/>
  <c r="CB95" i="12"/>
  <c r="BZ95" i="12"/>
  <c r="BY95" i="12"/>
  <c r="CG96" i="12" l="1"/>
  <c r="CH96" i="12"/>
  <c r="CE96" i="12"/>
  <c r="CF96" i="12"/>
  <c r="CC96" i="12"/>
  <c r="CD96" i="12"/>
  <c r="U91" i="12"/>
  <c r="V91" i="12"/>
  <c r="S91" i="12"/>
  <c r="T91" i="12"/>
  <c r="Q91" i="12"/>
  <c r="R91" i="12"/>
  <c r="O91" i="12"/>
  <c r="P91" i="12"/>
  <c r="F99" i="1"/>
  <c r="CU99" i="1" s="1"/>
  <c r="BU99" i="1"/>
  <c r="AW99" i="1" s="1"/>
  <c r="D97" i="1"/>
  <c r="CS98" i="1"/>
  <c r="CU98" i="1"/>
  <c r="AE96" i="1"/>
  <c r="AT97" i="1"/>
  <c r="CY97" i="1"/>
  <c r="AU97" i="1"/>
  <c r="S97" i="1"/>
  <c r="AZ97" i="1"/>
  <c r="AE97" i="1" s="1"/>
  <c r="DU98" i="1"/>
  <c r="G92" i="12"/>
  <c r="H92" i="12" s="1"/>
  <c r="L91" i="12"/>
  <c r="M91" i="12"/>
  <c r="I91" i="12"/>
  <c r="J91" i="12"/>
  <c r="K91" i="12"/>
  <c r="N91" i="12"/>
  <c r="T98" i="1"/>
  <c r="Y98" i="1" s="1"/>
  <c r="CR97" i="1"/>
  <c r="AV98" i="1"/>
  <c r="V96" i="1"/>
  <c r="CH94" i="1"/>
  <c r="CI94" i="1" s="1"/>
  <c r="BW94" i="1" s="1"/>
  <c r="AB97" i="1"/>
  <c r="AY97" i="1"/>
  <c r="CZ97" i="1"/>
  <c r="BA98" i="1"/>
  <c r="AX98" i="1"/>
  <c r="BR98" i="1"/>
  <c r="BM98" i="1" s="1"/>
  <c r="BB98" i="1"/>
  <c r="CV98" i="1"/>
  <c r="BO98" i="1"/>
  <c r="BL98" i="1" s="1"/>
  <c r="CT98" i="1"/>
  <c r="CX97" i="1"/>
  <c r="BX97" i="1"/>
  <c r="CC97" i="1" s="1"/>
  <c r="BY96" i="1"/>
  <c r="CH96" i="1"/>
  <c r="CI96" i="1" s="1"/>
  <c r="BW96" i="1" s="1"/>
  <c r="AC96" i="1"/>
  <c r="U96" i="1" s="1"/>
  <c r="CB95" i="1"/>
  <c r="BZ95" i="1"/>
  <c r="CA95" i="1" s="1"/>
  <c r="CJ94" i="12"/>
  <c r="EA102" i="1"/>
  <c r="DZ103" i="1"/>
  <c r="BW98" i="12" s="1"/>
  <c r="BX97" i="12"/>
  <c r="CI97" i="12" s="1"/>
  <c r="CM96" i="12"/>
  <c r="BY96" i="12"/>
  <c r="CA96" i="12"/>
  <c r="CK95" i="12" s="1"/>
  <c r="CB96" i="12"/>
  <c r="BZ96" i="12"/>
  <c r="CG97" i="12" l="1"/>
  <c r="CH97" i="12"/>
  <c r="CE97" i="12"/>
  <c r="CF97" i="12"/>
  <c r="CC97" i="12"/>
  <c r="CD97" i="12"/>
  <c r="U92" i="12"/>
  <c r="V92" i="12"/>
  <c r="S92" i="12"/>
  <c r="T92" i="12"/>
  <c r="Q92" i="12"/>
  <c r="R92" i="12"/>
  <c r="O92" i="12"/>
  <c r="P92" i="12"/>
  <c r="F100" i="1"/>
  <c r="CU100" i="1" s="1"/>
  <c r="BU100" i="1"/>
  <c r="AW100" i="1" s="1"/>
  <c r="D98" i="1"/>
  <c r="AT98" i="1"/>
  <c r="CY98" i="1"/>
  <c r="S98" i="1"/>
  <c r="AZ98" i="1"/>
  <c r="AE98" i="1" s="1"/>
  <c r="L92" i="12"/>
  <c r="N92" i="12"/>
  <c r="K92" i="12"/>
  <c r="J92" i="12"/>
  <c r="M92" i="12"/>
  <c r="I92" i="12"/>
  <c r="G93" i="12"/>
  <c r="H93" i="12" s="1"/>
  <c r="DU99" i="1"/>
  <c r="T99" i="1"/>
  <c r="Y99" i="1" s="1"/>
  <c r="CR98" i="1"/>
  <c r="AV99" i="1"/>
  <c r="CZ98" i="1"/>
  <c r="AU98" i="1"/>
  <c r="V97" i="1"/>
  <c r="AC97" i="1"/>
  <c r="U97" i="1" s="1"/>
  <c r="BZ96" i="1"/>
  <c r="CA96" i="1" s="1"/>
  <c r="CB96" i="1"/>
  <c r="AB98" i="1"/>
  <c r="AC98" i="1"/>
  <c r="U98" i="1" s="1"/>
  <c r="BA99" i="1"/>
  <c r="AX99" i="1"/>
  <c r="BO99" i="1"/>
  <c r="BL99" i="1" s="1"/>
  <c r="CZ99" i="1"/>
  <c r="CT99" i="1"/>
  <c r="BB99" i="1"/>
  <c r="BR99" i="1"/>
  <c r="BM99" i="1" s="1"/>
  <c r="CV99" i="1"/>
  <c r="CH97" i="1"/>
  <c r="CI97" i="1" s="1"/>
  <c r="BW97" i="1" s="1"/>
  <c r="BY97" i="1"/>
  <c r="BX98" i="1"/>
  <c r="CC98" i="1" s="1"/>
  <c r="CX98" i="1"/>
  <c r="AY98" i="1"/>
  <c r="BX98" i="12"/>
  <c r="CI98" i="12" s="1"/>
  <c r="DZ104" i="1"/>
  <c r="BW99" i="12" s="1"/>
  <c r="EA103" i="1"/>
  <c r="CJ95" i="12"/>
  <c r="CM97" i="12"/>
  <c r="CA97" i="12"/>
  <c r="CK96" i="12" s="1"/>
  <c r="CB97" i="12"/>
  <c r="BZ97" i="12"/>
  <c r="BY97" i="12"/>
  <c r="CG98" i="12" l="1"/>
  <c r="CH98" i="12"/>
  <c r="CE98" i="12"/>
  <c r="CF98" i="12"/>
  <c r="CC98" i="12"/>
  <c r="CD98" i="12"/>
  <c r="U93" i="12"/>
  <c r="V93" i="12"/>
  <c r="S93" i="12"/>
  <c r="T93" i="12"/>
  <c r="Q93" i="12"/>
  <c r="R93" i="12"/>
  <c r="O93" i="12"/>
  <c r="P93" i="12"/>
  <c r="F101" i="1"/>
  <c r="BU101" i="1"/>
  <c r="CS99" i="1"/>
  <c r="D99" i="1"/>
  <c r="AT99" i="1"/>
  <c r="CY99" i="1"/>
  <c r="S99" i="1"/>
  <c r="G94" i="12"/>
  <c r="H94" i="12" s="1"/>
  <c r="DU100" i="1"/>
  <c r="L93" i="12"/>
  <c r="N93" i="12"/>
  <c r="K93" i="12"/>
  <c r="M93" i="12"/>
  <c r="I93" i="12"/>
  <c r="J93" i="12"/>
  <c r="T100" i="1"/>
  <c r="Y100" i="1" s="1"/>
  <c r="AW101" i="1"/>
  <c r="AV100" i="1"/>
  <c r="CR99" i="1"/>
  <c r="AU99" i="1"/>
  <c r="BY98" i="1"/>
  <c r="CH98" i="1"/>
  <c r="CI98" i="1" s="1"/>
  <c r="BW98" i="1" s="1"/>
  <c r="BZ97" i="1"/>
  <c r="CA97" i="1" s="1"/>
  <c r="CB97" i="1"/>
  <c r="CX99" i="1"/>
  <c r="BX99" i="1"/>
  <c r="CC99" i="1" s="1"/>
  <c r="BA100" i="1"/>
  <c r="CT100" i="1"/>
  <c r="AX100" i="1"/>
  <c r="CZ100" i="1" s="1"/>
  <c r="CV100" i="1"/>
  <c r="BO100" i="1"/>
  <c r="BL100" i="1" s="1"/>
  <c r="BR100" i="1"/>
  <c r="BM100" i="1" s="1"/>
  <c r="BB100" i="1"/>
  <c r="AB99" i="1"/>
  <c r="V98" i="1"/>
  <c r="AY99" i="1"/>
  <c r="CJ96" i="12"/>
  <c r="EA104" i="1"/>
  <c r="DZ105" i="1"/>
  <c r="BW100" i="12" s="1"/>
  <c r="BX99" i="12"/>
  <c r="CI99" i="12" s="1"/>
  <c r="BY98" i="12"/>
  <c r="CM98" i="12"/>
  <c r="CA98" i="12"/>
  <c r="CK97" i="12" s="1"/>
  <c r="CB98" i="12"/>
  <c r="BZ98" i="12"/>
  <c r="CG99" i="12" l="1"/>
  <c r="CH99" i="12"/>
  <c r="CE99" i="12"/>
  <c r="CF99" i="12"/>
  <c r="CC99" i="12"/>
  <c r="CD99" i="12"/>
  <c r="U94" i="12"/>
  <c r="V94" i="12"/>
  <c r="S94" i="12"/>
  <c r="T94" i="12"/>
  <c r="Q94" i="12"/>
  <c r="R94" i="12"/>
  <c r="O94" i="12"/>
  <c r="P94" i="12"/>
  <c r="F102" i="1"/>
  <c r="BU102" i="1"/>
  <c r="AW102" i="1" s="1"/>
  <c r="D100" i="1"/>
  <c r="CS101" i="1"/>
  <c r="CU101" i="1"/>
  <c r="AT100" i="1"/>
  <c r="CY100" i="1"/>
  <c r="S100" i="1"/>
  <c r="CS100" i="1"/>
  <c r="DU101" i="1"/>
  <c r="G95" i="12"/>
  <c r="H95" i="12" s="1"/>
  <c r="L94" i="12"/>
  <c r="J94" i="12"/>
  <c r="M94" i="12"/>
  <c r="N94" i="12"/>
  <c r="I94" i="12"/>
  <c r="K94" i="12"/>
  <c r="T101" i="1"/>
  <c r="Y101" i="1" s="1"/>
  <c r="CR100" i="1"/>
  <c r="AV101" i="1"/>
  <c r="AU100" i="1"/>
  <c r="AC99" i="1"/>
  <c r="U99" i="1" s="1"/>
  <c r="V99" i="1"/>
  <c r="AY100" i="1"/>
  <c r="BX100" i="1"/>
  <c r="CC100" i="1" s="1"/>
  <c r="CX100" i="1"/>
  <c r="BA101" i="1"/>
  <c r="BR101" i="1"/>
  <c r="BM101" i="1" s="1"/>
  <c r="BO101" i="1"/>
  <c r="BL101" i="1" s="1"/>
  <c r="CT101" i="1"/>
  <c r="CV101" i="1"/>
  <c r="BB101" i="1"/>
  <c r="AX101" i="1"/>
  <c r="AB100" i="1"/>
  <c r="BY99" i="1"/>
  <c r="BZ98" i="1"/>
  <c r="CA98" i="1" s="1"/>
  <c r="CB98" i="1"/>
  <c r="CJ97" i="12"/>
  <c r="BY99" i="12"/>
  <c r="CM99" i="12"/>
  <c r="CA99" i="12"/>
  <c r="CK98" i="12" s="1"/>
  <c r="CB99" i="12"/>
  <c r="BZ99" i="12"/>
  <c r="BX100" i="12"/>
  <c r="CI100" i="12" s="1"/>
  <c r="DZ106" i="1"/>
  <c r="BW101" i="12" s="1"/>
  <c r="EA105" i="1"/>
  <c r="CG100" i="12" l="1"/>
  <c r="CH100" i="12"/>
  <c r="CE100" i="12"/>
  <c r="CF100" i="12"/>
  <c r="CC100" i="12"/>
  <c r="CD100" i="12"/>
  <c r="U95" i="12"/>
  <c r="V95" i="12"/>
  <c r="S95" i="12"/>
  <c r="T95" i="12"/>
  <c r="Q95" i="12"/>
  <c r="R95" i="12"/>
  <c r="O95" i="12"/>
  <c r="P95" i="12"/>
  <c r="F103" i="1"/>
  <c r="CU103" i="1" s="1"/>
  <c r="BU103" i="1"/>
  <c r="D101" i="1"/>
  <c r="CS102" i="1"/>
  <c r="CU102" i="1"/>
  <c r="AT101" i="1"/>
  <c r="CY101" i="1"/>
  <c r="S101" i="1"/>
  <c r="AZ101" i="1"/>
  <c r="AE101" i="1" s="1"/>
  <c r="L95" i="12"/>
  <c r="M95" i="12"/>
  <c r="I95" i="12"/>
  <c r="J95" i="12"/>
  <c r="K95" i="12"/>
  <c r="N95" i="12"/>
  <c r="DU102" i="1"/>
  <c r="G96" i="12"/>
  <c r="H96" i="12" s="1"/>
  <c r="T102" i="1"/>
  <c r="Y102" i="1" s="1"/>
  <c r="AW103" i="1"/>
  <c r="AU101" i="1"/>
  <c r="AV102" i="1"/>
  <c r="AC100" i="1"/>
  <c r="U100" i="1" s="1"/>
  <c r="BZ99" i="1"/>
  <c r="CA99" i="1" s="1"/>
  <c r="CB99" i="1"/>
  <c r="AY101" i="1"/>
  <c r="AB101" i="1"/>
  <c r="CR101" i="1"/>
  <c r="BY100" i="1"/>
  <c r="V100" i="1"/>
  <c r="CZ101" i="1"/>
  <c r="CX101" i="1"/>
  <c r="BX101" i="1"/>
  <c r="CC101" i="1" s="1"/>
  <c r="BA102" i="1"/>
  <c r="AX102" i="1"/>
  <c r="CZ102" i="1" s="1"/>
  <c r="BO102" i="1"/>
  <c r="BL102" i="1" s="1"/>
  <c r="CV102" i="1"/>
  <c r="BB102" i="1"/>
  <c r="BR102" i="1"/>
  <c r="BM102" i="1" s="1"/>
  <c r="CT102" i="1"/>
  <c r="BY100" i="12"/>
  <c r="CM100" i="12"/>
  <c r="CA100" i="12"/>
  <c r="CK99" i="12" s="1"/>
  <c r="CB100" i="12"/>
  <c r="BZ100" i="12"/>
  <c r="EA106" i="1"/>
  <c r="DZ107" i="1"/>
  <c r="BW102" i="12" s="1"/>
  <c r="BX101" i="12"/>
  <c r="CI101" i="12" s="1"/>
  <c r="CJ98" i="12"/>
  <c r="CG101" i="12" l="1"/>
  <c r="CH101" i="12"/>
  <c r="CE101" i="12"/>
  <c r="CF101" i="12"/>
  <c r="CC101" i="12"/>
  <c r="CD101" i="12"/>
  <c r="U96" i="12"/>
  <c r="V96" i="12"/>
  <c r="S96" i="12"/>
  <c r="T96" i="12"/>
  <c r="Q96" i="12"/>
  <c r="R96" i="12"/>
  <c r="O96" i="12"/>
  <c r="P96" i="12"/>
  <c r="F104" i="1"/>
  <c r="BU104" i="1"/>
  <c r="AW104" i="1" s="1"/>
  <c r="D102" i="1"/>
  <c r="AT102" i="1"/>
  <c r="CY102" i="1"/>
  <c r="S102" i="1"/>
  <c r="AZ102" i="1"/>
  <c r="L96" i="12"/>
  <c r="J96" i="12"/>
  <c r="N96" i="12"/>
  <c r="M96" i="12"/>
  <c r="K96" i="12"/>
  <c r="I96" i="12"/>
  <c r="DU103" i="1"/>
  <c r="G97" i="12"/>
  <c r="H97" i="12" s="1"/>
  <c r="T103" i="1"/>
  <c r="Y103" i="1" s="1"/>
  <c r="AU102" i="1"/>
  <c r="AV103" i="1"/>
  <c r="CR102" i="1"/>
  <c r="V101" i="1"/>
  <c r="CX102" i="1"/>
  <c r="BX102" i="1"/>
  <c r="CC102" i="1" s="1"/>
  <c r="AY102" i="1"/>
  <c r="AB102" i="1"/>
  <c r="BA103" i="1"/>
  <c r="BB103" i="1"/>
  <c r="CV103" i="1"/>
  <c r="AX103" i="1"/>
  <c r="BR103" i="1"/>
  <c r="BM103" i="1" s="1"/>
  <c r="BO103" i="1"/>
  <c r="BL103" i="1" s="1"/>
  <c r="CT103" i="1"/>
  <c r="CH101" i="1"/>
  <c r="CI101" i="1" s="1"/>
  <c r="BW101" i="1" s="1"/>
  <c r="BY101" i="1"/>
  <c r="BZ100" i="1"/>
  <c r="CA100" i="1" s="1"/>
  <c r="CB100" i="1"/>
  <c r="AC101" i="1"/>
  <c r="U101" i="1" s="1"/>
  <c r="CH99" i="1"/>
  <c r="CI99" i="1" s="1"/>
  <c r="BW99" i="1" s="1"/>
  <c r="BX102" i="12"/>
  <c r="CI102" i="12" s="1"/>
  <c r="DZ108" i="1"/>
  <c r="BW103" i="12" s="1"/>
  <c r="EA107" i="1"/>
  <c r="BY101" i="12"/>
  <c r="CM101" i="12"/>
  <c r="CA101" i="12"/>
  <c r="CK100" i="12" s="1"/>
  <c r="CB101" i="12"/>
  <c r="BZ101" i="12"/>
  <c r="CJ99" i="12"/>
  <c r="CG102" i="12" l="1"/>
  <c r="CH102" i="12"/>
  <c r="CE102" i="12"/>
  <c r="CF102" i="12"/>
  <c r="CC102" i="12"/>
  <c r="CD102" i="12"/>
  <c r="U97" i="12"/>
  <c r="V97" i="12"/>
  <c r="S97" i="12"/>
  <c r="T97" i="12"/>
  <c r="Q97" i="12"/>
  <c r="R97" i="12"/>
  <c r="O97" i="12"/>
  <c r="P97" i="12"/>
  <c r="F105" i="1"/>
  <c r="BU105" i="1"/>
  <c r="CS103" i="1"/>
  <c r="D103" i="1"/>
  <c r="CS104" i="1"/>
  <c r="CU104" i="1"/>
  <c r="AE102" i="1"/>
  <c r="AT103" i="1"/>
  <c r="CY103" i="1"/>
  <c r="AU103" i="1"/>
  <c r="S103" i="1"/>
  <c r="L97" i="12"/>
  <c r="I97" i="12"/>
  <c r="J97" i="12"/>
  <c r="K97" i="12"/>
  <c r="M97" i="12"/>
  <c r="N97" i="12"/>
  <c r="DU104" i="1"/>
  <c r="G98" i="12"/>
  <c r="H98" i="12" s="1"/>
  <c r="T104" i="1"/>
  <c r="Y104" i="1" s="1"/>
  <c r="AW105" i="1"/>
  <c r="AV104" i="1"/>
  <c r="CZ103" i="1"/>
  <c r="CR103" i="1"/>
  <c r="CH100" i="1"/>
  <c r="CI100" i="1" s="1"/>
  <c r="BW100" i="1" s="1"/>
  <c r="V102" i="1"/>
  <c r="AC102" i="1"/>
  <c r="U102" i="1" s="1"/>
  <c r="BX103" i="1"/>
  <c r="CC103" i="1" s="1"/>
  <c r="CX103" i="1"/>
  <c r="BZ101" i="1"/>
  <c r="CA101" i="1" s="1"/>
  <c r="CB101" i="1"/>
  <c r="AB103" i="1"/>
  <c r="AY103" i="1"/>
  <c r="BA104" i="1"/>
  <c r="BB104" i="1"/>
  <c r="CT104" i="1"/>
  <c r="BO104" i="1"/>
  <c r="BL104" i="1" s="1"/>
  <c r="CV104" i="1"/>
  <c r="AX104" i="1"/>
  <c r="BR104" i="1"/>
  <c r="BM104" i="1" s="1"/>
  <c r="CH102" i="1"/>
  <c r="CI102" i="1" s="1"/>
  <c r="BW102" i="1" s="1"/>
  <c r="BY102" i="1"/>
  <c r="EA108" i="1"/>
  <c r="DZ109" i="1"/>
  <c r="BW104" i="12" s="1"/>
  <c r="BX103" i="12"/>
  <c r="CI103" i="12" s="1"/>
  <c r="CJ100" i="12"/>
  <c r="CA102" i="12"/>
  <c r="CK101" i="12" s="1"/>
  <c r="CB102" i="12"/>
  <c r="BZ102" i="12"/>
  <c r="CM102" i="12"/>
  <c r="BY102" i="12"/>
  <c r="CG103" i="12" l="1"/>
  <c r="CH103" i="12"/>
  <c r="CE103" i="12"/>
  <c r="CF103" i="12"/>
  <c r="CC103" i="12"/>
  <c r="CD103" i="12"/>
  <c r="U98" i="12"/>
  <c r="V98" i="12"/>
  <c r="S98" i="12"/>
  <c r="T98" i="12"/>
  <c r="Q98" i="12"/>
  <c r="R98" i="12"/>
  <c r="O98" i="12"/>
  <c r="P98" i="12"/>
  <c r="F106" i="1"/>
  <c r="CU106" i="1" s="1"/>
  <c r="BU106" i="1"/>
  <c r="D104" i="1"/>
  <c r="CS105" i="1"/>
  <c r="CU105" i="1"/>
  <c r="AT104" i="1"/>
  <c r="CY104" i="1"/>
  <c r="AC103" i="1"/>
  <c r="U103" i="1" s="1"/>
  <c r="S104" i="1"/>
  <c r="AZ104" i="1"/>
  <c r="AE104" i="1" s="1"/>
  <c r="L98" i="12"/>
  <c r="J98" i="12"/>
  <c r="K98" i="12"/>
  <c r="N98" i="12"/>
  <c r="M98" i="12"/>
  <c r="I98" i="12"/>
  <c r="DU105" i="1"/>
  <c r="G99" i="12"/>
  <c r="H99" i="12" s="1"/>
  <c r="AW106" i="1"/>
  <c r="T105" i="1"/>
  <c r="Y105" i="1" s="1"/>
  <c r="CR104" i="1"/>
  <c r="AV105" i="1"/>
  <c r="CZ104" i="1"/>
  <c r="AU104" i="1"/>
  <c r="V103" i="1"/>
  <c r="CB102" i="1"/>
  <c r="BZ102" i="1"/>
  <c r="CA102" i="1" s="1"/>
  <c r="BA105" i="1"/>
  <c r="CT105" i="1"/>
  <c r="BR105" i="1"/>
  <c r="BM105" i="1" s="1"/>
  <c r="CV105" i="1"/>
  <c r="BO105" i="1"/>
  <c r="BL105" i="1" s="1"/>
  <c r="BB105" i="1"/>
  <c r="AX105" i="1"/>
  <c r="AY104" i="1"/>
  <c r="AB104" i="1"/>
  <c r="CX104" i="1"/>
  <c r="BX104" i="1"/>
  <c r="CC104" i="1" s="1"/>
  <c r="BY103" i="1"/>
  <c r="CJ101" i="12"/>
  <c r="CM103" i="12"/>
  <c r="CA103" i="12"/>
  <c r="CK102" i="12" s="1"/>
  <c r="CB103" i="12"/>
  <c r="BZ103" i="12"/>
  <c r="BY103" i="12"/>
  <c r="BX104" i="12"/>
  <c r="CI104" i="12" s="1"/>
  <c r="DZ110" i="1"/>
  <c r="BW105" i="12" s="1"/>
  <c r="EA109" i="1"/>
  <c r="CG104" i="12" l="1"/>
  <c r="CH104" i="12"/>
  <c r="CE104" i="12"/>
  <c r="CF104" i="12"/>
  <c r="CC104" i="12"/>
  <c r="CD104" i="12"/>
  <c r="U99" i="12"/>
  <c r="V99" i="12"/>
  <c r="S99" i="12"/>
  <c r="T99" i="12"/>
  <c r="Q99" i="12"/>
  <c r="R99" i="12"/>
  <c r="O99" i="12"/>
  <c r="P99" i="12"/>
  <c r="F107" i="1"/>
  <c r="BU107" i="1"/>
  <c r="D105" i="1"/>
  <c r="AT105" i="1"/>
  <c r="CY105" i="1"/>
  <c r="S105" i="1"/>
  <c r="AZ105" i="1"/>
  <c r="L99" i="12"/>
  <c r="K99" i="12"/>
  <c r="N99" i="12"/>
  <c r="I99" i="12"/>
  <c r="M99" i="12"/>
  <c r="J99" i="12"/>
  <c r="G100" i="12"/>
  <c r="H100" i="12" s="1"/>
  <c r="DU106" i="1"/>
  <c r="T106" i="1"/>
  <c r="Y106" i="1" s="1"/>
  <c r="AW107" i="1"/>
  <c r="AV106" i="1"/>
  <c r="CZ105" i="1"/>
  <c r="AU105" i="1"/>
  <c r="CR105" i="1"/>
  <c r="CB103" i="1"/>
  <c r="BZ103" i="1"/>
  <c r="CA103" i="1" s="1"/>
  <c r="BY104" i="1"/>
  <c r="CH104" i="1"/>
  <c r="CI104" i="1" s="1"/>
  <c r="BW104" i="1" s="1"/>
  <c r="AC104" i="1"/>
  <c r="U104" i="1" s="1"/>
  <c r="BX105" i="1"/>
  <c r="CC105" i="1" s="1"/>
  <c r="CX105" i="1"/>
  <c r="V104" i="1"/>
  <c r="AY105" i="1"/>
  <c r="BA106" i="1"/>
  <c r="CV106" i="1"/>
  <c r="BR106" i="1"/>
  <c r="BM106" i="1" s="1"/>
  <c r="BO106" i="1"/>
  <c r="BL106" i="1" s="1"/>
  <c r="CT106" i="1"/>
  <c r="AX106" i="1"/>
  <c r="BB106" i="1"/>
  <c r="AB105" i="1"/>
  <c r="EA110" i="1"/>
  <c r="DZ111" i="1"/>
  <c r="BW106" i="12" s="1"/>
  <c r="BX105" i="12"/>
  <c r="CI105" i="12" s="1"/>
  <c r="CM104" i="12"/>
  <c r="BY104" i="12"/>
  <c r="CA104" i="12"/>
  <c r="CK103" i="12" s="1"/>
  <c r="CB104" i="12"/>
  <c r="BZ104" i="12"/>
  <c r="CJ102" i="12"/>
  <c r="CG105" i="12" l="1"/>
  <c r="CH105" i="12"/>
  <c r="CE105" i="12"/>
  <c r="CF105" i="12"/>
  <c r="CC105" i="12"/>
  <c r="CD105" i="12"/>
  <c r="U100" i="12"/>
  <c r="V100" i="12"/>
  <c r="S100" i="12"/>
  <c r="T100" i="12"/>
  <c r="Q100" i="12"/>
  <c r="R100" i="12"/>
  <c r="O100" i="12"/>
  <c r="P100" i="12"/>
  <c r="F108" i="1"/>
  <c r="BU108" i="1"/>
  <c r="CS106" i="1"/>
  <c r="D106" i="1"/>
  <c r="CS107" i="1"/>
  <c r="CU107" i="1"/>
  <c r="AE105" i="1"/>
  <c r="AT106" i="1"/>
  <c r="CY106" i="1"/>
  <c r="S106" i="1"/>
  <c r="DU107" i="1"/>
  <c r="G101" i="12"/>
  <c r="H101" i="12" s="1"/>
  <c r="L100" i="12"/>
  <c r="M100" i="12"/>
  <c r="I100" i="12"/>
  <c r="N100" i="12"/>
  <c r="K100" i="12"/>
  <c r="J100" i="12"/>
  <c r="AW108" i="1"/>
  <c r="T107" i="1"/>
  <c r="Y107" i="1" s="1"/>
  <c r="AV107" i="1"/>
  <c r="CZ106" i="1"/>
  <c r="AU106" i="1"/>
  <c r="CH103" i="1"/>
  <c r="CI103" i="1" s="1"/>
  <c r="BW103" i="1" s="1"/>
  <c r="V105" i="1"/>
  <c r="AB106" i="1"/>
  <c r="BY105" i="1"/>
  <c r="CH105" i="1"/>
  <c r="CI105" i="1" s="1"/>
  <c r="BW105" i="1" s="1"/>
  <c r="CX106" i="1"/>
  <c r="BX106" i="1"/>
  <c r="CC106" i="1" s="1"/>
  <c r="AC105" i="1"/>
  <c r="U105" i="1" s="1"/>
  <c r="BA107" i="1"/>
  <c r="BO107" i="1"/>
  <c r="BL107" i="1" s="1"/>
  <c r="CU108" i="1"/>
  <c r="BB107" i="1"/>
  <c r="AX107" i="1"/>
  <c r="CT107" i="1"/>
  <c r="BR107" i="1"/>
  <c r="BM107" i="1" s="1"/>
  <c r="CV107" i="1"/>
  <c r="AY106" i="1"/>
  <c r="CR106" i="1"/>
  <c r="BZ104" i="1"/>
  <c r="CA104" i="1" s="1"/>
  <c r="CB104" i="1"/>
  <c r="CJ103" i="12"/>
  <c r="BY105" i="12"/>
  <c r="CM105" i="12"/>
  <c r="CA105" i="12"/>
  <c r="CK104" i="12" s="1"/>
  <c r="CB105" i="12"/>
  <c r="BZ105" i="12"/>
  <c r="BX106" i="12"/>
  <c r="CI106" i="12" s="1"/>
  <c r="DZ112" i="1"/>
  <c r="BW107" i="12" s="1"/>
  <c r="EA111" i="1"/>
  <c r="CG106" i="12" l="1"/>
  <c r="CH106" i="12"/>
  <c r="CE106" i="12"/>
  <c r="CF106" i="12"/>
  <c r="CC106" i="12"/>
  <c r="CD106" i="12"/>
  <c r="U101" i="12"/>
  <c r="V101" i="12"/>
  <c r="S101" i="12"/>
  <c r="T101" i="12"/>
  <c r="Q101" i="12"/>
  <c r="R101" i="12"/>
  <c r="O101" i="12"/>
  <c r="P101" i="12"/>
  <c r="F109" i="1"/>
  <c r="CU109" i="1" s="1"/>
  <c r="BU109" i="1"/>
  <c r="AW109" i="1" s="1"/>
  <c r="D107" i="1"/>
  <c r="AT107" i="1"/>
  <c r="CY107" i="1"/>
  <c r="S107" i="1"/>
  <c r="AZ107" i="1"/>
  <c r="L101" i="12"/>
  <c r="K101" i="12"/>
  <c r="N101" i="12"/>
  <c r="I101" i="12"/>
  <c r="J101" i="12"/>
  <c r="M101" i="12"/>
  <c r="DU108" i="1"/>
  <c r="G102" i="12"/>
  <c r="H102" i="12" s="1"/>
  <c r="AU107" i="1"/>
  <c r="T108" i="1"/>
  <c r="Y108" i="1" s="1"/>
  <c r="CZ107" i="1"/>
  <c r="CR107" i="1"/>
  <c r="AV108" i="1"/>
  <c r="AB107" i="1"/>
  <c r="CX107" i="1"/>
  <c r="BX107" i="1"/>
  <c r="CC107" i="1" s="1"/>
  <c r="AY107" i="1"/>
  <c r="BA108" i="1"/>
  <c r="BB108" i="1"/>
  <c r="CT108" i="1"/>
  <c r="AX108" i="1"/>
  <c r="BR108" i="1"/>
  <c r="BM108" i="1" s="1"/>
  <c r="BO108" i="1"/>
  <c r="BL108" i="1" s="1"/>
  <c r="CV108" i="1"/>
  <c r="BY106" i="1"/>
  <c r="CB105" i="1"/>
  <c r="BZ105" i="1"/>
  <c r="CA105" i="1" s="1"/>
  <c r="V106" i="1"/>
  <c r="AC106" i="1"/>
  <c r="U106" i="1" s="1"/>
  <c r="EA112" i="1"/>
  <c r="DZ113" i="1"/>
  <c r="BW108" i="12" s="1"/>
  <c r="BX107" i="12"/>
  <c r="CI107" i="12" s="1"/>
  <c r="CJ104" i="12"/>
  <c r="BY106" i="12"/>
  <c r="CM106" i="12"/>
  <c r="CA106" i="12"/>
  <c r="CK105" i="12" s="1"/>
  <c r="CB106" i="12"/>
  <c r="BZ106" i="12"/>
  <c r="CG107" i="12" l="1"/>
  <c r="CH107" i="12"/>
  <c r="CE107" i="12"/>
  <c r="CF107" i="12"/>
  <c r="CC107" i="12"/>
  <c r="CD107" i="12"/>
  <c r="U102" i="12"/>
  <c r="V102" i="12"/>
  <c r="S102" i="12"/>
  <c r="T102" i="12"/>
  <c r="Q102" i="12"/>
  <c r="R102" i="12"/>
  <c r="O102" i="12"/>
  <c r="P102" i="12"/>
  <c r="F110" i="1"/>
  <c r="CU110" i="1" s="1"/>
  <c r="BU110" i="1"/>
  <c r="AW110" i="1" s="1"/>
  <c r="CS108" i="1"/>
  <c r="D108" i="1"/>
  <c r="AE107" i="1"/>
  <c r="AT108" i="1"/>
  <c r="CY108" i="1"/>
  <c r="S108" i="1"/>
  <c r="L102" i="12"/>
  <c r="M102" i="12"/>
  <c r="J102" i="12"/>
  <c r="N102" i="12"/>
  <c r="K102" i="12"/>
  <c r="I102" i="12"/>
  <c r="G103" i="12"/>
  <c r="H103" i="12" s="1"/>
  <c r="DU109" i="1"/>
  <c r="T109" i="1"/>
  <c r="Y109" i="1" s="1"/>
  <c r="AV109" i="1"/>
  <c r="AU108" i="1"/>
  <c r="AC107" i="1"/>
  <c r="U107" i="1" s="1"/>
  <c r="CB106" i="1"/>
  <c r="BZ106" i="1"/>
  <c r="CA106" i="1" s="1"/>
  <c r="CR108" i="1"/>
  <c r="AB108" i="1"/>
  <c r="BA109" i="1"/>
  <c r="AX109" i="1"/>
  <c r="BR109" i="1"/>
  <c r="BM109" i="1" s="1"/>
  <c r="BO109" i="1"/>
  <c r="BL109" i="1" s="1"/>
  <c r="CT109" i="1"/>
  <c r="BB109" i="1"/>
  <c r="CV109" i="1"/>
  <c r="BY107" i="1"/>
  <c r="CH107" i="1"/>
  <c r="CI107" i="1" s="1"/>
  <c r="BW107" i="1" s="1"/>
  <c r="AY108" i="1"/>
  <c r="CZ108" i="1"/>
  <c r="CX108" i="1"/>
  <c r="BX108" i="1"/>
  <c r="CC108" i="1" s="1"/>
  <c r="V107" i="1"/>
  <c r="CJ105" i="12"/>
  <c r="BX108" i="12"/>
  <c r="CI108" i="12" s="1"/>
  <c r="DZ114" i="1"/>
  <c r="BW109" i="12" s="1"/>
  <c r="EA113" i="1"/>
  <c r="BY107" i="12"/>
  <c r="CM107" i="12"/>
  <c r="CA107" i="12"/>
  <c r="CK106" i="12" s="1"/>
  <c r="CB107" i="12"/>
  <c r="BZ107" i="12"/>
  <c r="CG108" i="12" l="1"/>
  <c r="CH108" i="12"/>
  <c r="CE108" i="12"/>
  <c r="CF108" i="12"/>
  <c r="CC108" i="12"/>
  <c r="CD108" i="12"/>
  <c r="U103" i="12"/>
  <c r="V103" i="12"/>
  <c r="S103" i="12"/>
  <c r="T103" i="12"/>
  <c r="Q103" i="12"/>
  <c r="R103" i="12"/>
  <c r="O103" i="12"/>
  <c r="P103" i="12"/>
  <c r="F111" i="1"/>
  <c r="BU111" i="1"/>
  <c r="AW111" i="1" s="1"/>
  <c r="CR109" i="1"/>
  <c r="D109" i="1"/>
  <c r="AT109" i="1"/>
  <c r="CY109" i="1"/>
  <c r="S109" i="1"/>
  <c r="CS109" i="1"/>
  <c r="G104" i="12"/>
  <c r="H104" i="12" s="1"/>
  <c r="DU110" i="1"/>
  <c r="L103" i="12"/>
  <c r="K103" i="12"/>
  <c r="N103" i="12"/>
  <c r="M103" i="12"/>
  <c r="I103" i="12"/>
  <c r="J103" i="12"/>
  <c r="T110" i="1"/>
  <c r="Y110" i="1" s="1"/>
  <c r="CH106" i="1"/>
  <c r="CI106" i="1" s="1"/>
  <c r="BW106" i="1" s="1"/>
  <c r="AV110" i="1"/>
  <c r="CZ109" i="1"/>
  <c r="AU109" i="1"/>
  <c r="BY108" i="1"/>
  <c r="BA110" i="1"/>
  <c r="BR110" i="1"/>
  <c r="BM110" i="1" s="1"/>
  <c r="BO110" i="1"/>
  <c r="BL110" i="1" s="1"/>
  <c r="AX110" i="1"/>
  <c r="CV110" i="1"/>
  <c r="CT110" i="1"/>
  <c r="BB110" i="1"/>
  <c r="AC108" i="1"/>
  <c r="U108" i="1" s="1"/>
  <c r="CB107" i="1"/>
  <c r="BZ107" i="1"/>
  <c r="CA107" i="1" s="1"/>
  <c r="AB109" i="1"/>
  <c r="BX109" i="1"/>
  <c r="CC109" i="1" s="1"/>
  <c r="CX109" i="1"/>
  <c r="AY109" i="1"/>
  <c r="V108" i="1"/>
  <c r="EA114" i="1"/>
  <c r="DZ115" i="1"/>
  <c r="BW110" i="12" s="1"/>
  <c r="BX109" i="12"/>
  <c r="CI109" i="12" s="1"/>
  <c r="CJ106" i="12"/>
  <c r="BY108" i="12"/>
  <c r="CM108" i="12"/>
  <c r="CA108" i="12"/>
  <c r="CK107" i="12" s="1"/>
  <c r="CB108" i="12"/>
  <c r="BZ108" i="12"/>
  <c r="CG109" i="12" l="1"/>
  <c r="CH109" i="12"/>
  <c r="CE109" i="12"/>
  <c r="CF109" i="12"/>
  <c r="CC109" i="12"/>
  <c r="CD109" i="12"/>
  <c r="U104" i="12"/>
  <c r="V104" i="12"/>
  <c r="S104" i="12"/>
  <c r="T104" i="12"/>
  <c r="Q104" i="12"/>
  <c r="R104" i="12"/>
  <c r="O104" i="12"/>
  <c r="P104" i="12"/>
  <c r="F112" i="1"/>
  <c r="BU112" i="1"/>
  <c r="CS110" i="1"/>
  <c r="D110" i="1"/>
  <c r="CS111" i="1"/>
  <c r="CU111" i="1"/>
  <c r="AT110" i="1"/>
  <c r="CY110" i="1"/>
  <c r="S110" i="1"/>
  <c r="DU111" i="1"/>
  <c r="G105" i="12"/>
  <c r="H105" i="12" s="1"/>
  <c r="L104" i="12"/>
  <c r="M104" i="12"/>
  <c r="N104" i="12"/>
  <c r="I104" i="12"/>
  <c r="K104" i="12"/>
  <c r="J104" i="12"/>
  <c r="AW112" i="1"/>
  <c r="T111" i="1"/>
  <c r="Y111" i="1" s="1"/>
  <c r="CR110" i="1"/>
  <c r="AV111" i="1"/>
  <c r="CZ110" i="1"/>
  <c r="AU110" i="1"/>
  <c r="V109" i="1"/>
  <c r="AC109" i="1"/>
  <c r="U109" i="1" s="1"/>
  <c r="BY109" i="1"/>
  <c r="CX110" i="1"/>
  <c r="BX110" i="1"/>
  <c r="CC110" i="1" s="1"/>
  <c r="BA111" i="1"/>
  <c r="AX111" i="1"/>
  <c r="BO111" i="1"/>
  <c r="BL111" i="1" s="1"/>
  <c r="BR111" i="1"/>
  <c r="BM111" i="1" s="1"/>
  <c r="BB111" i="1"/>
  <c r="CT111" i="1"/>
  <c r="CV111" i="1"/>
  <c r="AB110" i="1"/>
  <c r="AY110" i="1"/>
  <c r="BZ108" i="1"/>
  <c r="CA108" i="1" s="1"/>
  <c r="CB108" i="1"/>
  <c r="CM109" i="12"/>
  <c r="CA109" i="12"/>
  <c r="CK108" i="12" s="1"/>
  <c r="CB109" i="12"/>
  <c r="BZ109" i="12"/>
  <c r="BY109" i="12"/>
  <c r="CJ107" i="12"/>
  <c r="BX110" i="12"/>
  <c r="CI110" i="12" s="1"/>
  <c r="DZ116" i="1"/>
  <c r="BW111" i="12" s="1"/>
  <c r="EA115" i="1"/>
  <c r="CG110" i="12" l="1"/>
  <c r="CH110" i="12"/>
  <c r="CE110" i="12"/>
  <c r="CF110" i="12"/>
  <c r="CC110" i="12"/>
  <c r="CD110" i="12"/>
  <c r="U105" i="12"/>
  <c r="V105" i="12"/>
  <c r="S105" i="12"/>
  <c r="T105" i="12"/>
  <c r="Q105" i="12"/>
  <c r="R105" i="12"/>
  <c r="O105" i="12"/>
  <c r="P105" i="12"/>
  <c r="F113" i="1"/>
  <c r="CU113" i="1" s="1"/>
  <c r="BU113" i="1"/>
  <c r="D111" i="1"/>
  <c r="CS112" i="1"/>
  <c r="CU112" i="1"/>
  <c r="AT111" i="1"/>
  <c r="CY111" i="1"/>
  <c r="S111" i="1"/>
  <c r="AZ111" i="1"/>
  <c r="AE111" i="1" s="1"/>
  <c r="L105" i="12"/>
  <c r="K105" i="12"/>
  <c r="M105" i="12"/>
  <c r="N105" i="12"/>
  <c r="I105" i="12"/>
  <c r="J105" i="12"/>
  <c r="G106" i="12"/>
  <c r="H106" i="12" s="1"/>
  <c r="DU112" i="1"/>
  <c r="T112" i="1"/>
  <c r="Y112" i="1" s="1"/>
  <c r="AW113" i="1"/>
  <c r="AV112" i="1"/>
  <c r="CH108" i="1"/>
  <c r="CI108" i="1" s="1"/>
  <c r="BW108" i="1" s="1"/>
  <c r="CZ111" i="1"/>
  <c r="AU111" i="1"/>
  <c r="V110" i="1"/>
  <c r="BA112" i="1"/>
  <c r="BB112" i="1"/>
  <c r="BR112" i="1"/>
  <c r="BM112" i="1" s="1"/>
  <c r="CT112" i="1"/>
  <c r="AX112" i="1"/>
  <c r="BO112" i="1"/>
  <c r="BL112" i="1" s="1"/>
  <c r="CV112" i="1"/>
  <c r="BY110" i="1"/>
  <c r="AC110" i="1"/>
  <c r="U110" i="1" s="1"/>
  <c r="CX111" i="1"/>
  <c r="BX111" i="1"/>
  <c r="CC111" i="1" s="1"/>
  <c r="CR111" i="1"/>
  <c r="AB111" i="1"/>
  <c r="AY111" i="1"/>
  <c r="BZ109" i="1"/>
  <c r="CA109" i="1" s="1"/>
  <c r="CB109" i="1"/>
  <c r="CM110" i="12"/>
  <c r="CA110" i="12"/>
  <c r="CK109" i="12" s="1"/>
  <c r="CB110" i="12"/>
  <c r="BZ110" i="12"/>
  <c r="BY110" i="12"/>
  <c r="EA116" i="1"/>
  <c r="DZ117" i="1"/>
  <c r="BW112" i="12" s="1"/>
  <c r="BX111" i="12"/>
  <c r="CI111" i="12" s="1"/>
  <c r="CJ108" i="12"/>
  <c r="CG111" i="12" l="1"/>
  <c r="CH111" i="12"/>
  <c r="CE111" i="12"/>
  <c r="CF111" i="12"/>
  <c r="CC111" i="12"/>
  <c r="CD111" i="12"/>
  <c r="U106" i="12"/>
  <c r="V106" i="12"/>
  <c r="S106" i="12"/>
  <c r="T106" i="12"/>
  <c r="Q106" i="12"/>
  <c r="R106" i="12"/>
  <c r="O106" i="12"/>
  <c r="P106" i="12"/>
  <c r="F114" i="1"/>
  <c r="BU114" i="1"/>
  <c r="D112" i="1"/>
  <c r="AT112" i="1"/>
  <c r="CY112" i="1"/>
  <c r="AU112" i="1"/>
  <c r="S112" i="1"/>
  <c r="AZ112" i="1"/>
  <c r="AE112" i="1" s="1"/>
  <c r="DU113" i="1"/>
  <c r="G107" i="12"/>
  <c r="H107" i="12" s="1"/>
  <c r="L106" i="12"/>
  <c r="K106" i="12"/>
  <c r="J106" i="12"/>
  <c r="I106" i="12"/>
  <c r="M106" i="12"/>
  <c r="N106" i="12"/>
  <c r="AW114" i="1"/>
  <c r="T113" i="1"/>
  <c r="Y113" i="1" s="1"/>
  <c r="AV113" i="1"/>
  <c r="CZ112" i="1"/>
  <c r="CR112" i="1"/>
  <c r="CH109" i="1"/>
  <c r="CI109" i="1" s="1"/>
  <c r="BW109" i="1" s="1"/>
  <c r="V111" i="1"/>
  <c r="CB110" i="1"/>
  <c r="BZ110" i="1"/>
  <c r="CA110" i="1" s="1"/>
  <c r="AB112" i="1"/>
  <c r="AC112" i="1"/>
  <c r="U112" i="1" s="1"/>
  <c r="AC111" i="1"/>
  <c r="U111" i="1" s="1"/>
  <c r="BY111" i="1"/>
  <c r="CH111" i="1"/>
  <c r="CI111" i="1" s="1"/>
  <c r="BW111" i="1" s="1"/>
  <c r="AY112" i="1"/>
  <c r="BA113" i="1"/>
  <c r="AX113" i="1"/>
  <c r="CV113" i="1"/>
  <c r="BR113" i="1"/>
  <c r="BM113" i="1" s="1"/>
  <c r="CT113" i="1"/>
  <c r="BB113" i="1"/>
  <c r="BO113" i="1"/>
  <c r="BL113" i="1" s="1"/>
  <c r="BX112" i="1"/>
  <c r="CC112" i="1" s="1"/>
  <c r="CX112" i="1"/>
  <c r="BY111" i="12"/>
  <c r="CM111" i="12"/>
  <c r="CA111" i="12"/>
  <c r="CK110" i="12" s="1"/>
  <c r="CB111" i="12"/>
  <c r="BZ111" i="12"/>
  <c r="BX112" i="12"/>
  <c r="CI112" i="12" s="1"/>
  <c r="DZ118" i="1"/>
  <c r="BW113" i="12" s="1"/>
  <c r="EA117" i="1"/>
  <c r="CJ109" i="12"/>
  <c r="CG112" i="12" l="1"/>
  <c r="CH112" i="12"/>
  <c r="CE112" i="12"/>
  <c r="CF112" i="12"/>
  <c r="CC112" i="12"/>
  <c r="CD112" i="12"/>
  <c r="U107" i="12"/>
  <c r="V107" i="12"/>
  <c r="S107" i="12"/>
  <c r="T107" i="12"/>
  <c r="Q107" i="12"/>
  <c r="R107" i="12"/>
  <c r="O107" i="12"/>
  <c r="P107" i="12"/>
  <c r="F115" i="1"/>
  <c r="CS115" i="1" s="1"/>
  <c r="BU115" i="1"/>
  <c r="AW115" i="1" s="1"/>
  <c r="CS113" i="1"/>
  <c r="D113" i="1"/>
  <c r="CU114" i="1"/>
  <c r="AT113" i="1"/>
  <c r="CY113" i="1"/>
  <c r="S113" i="1"/>
  <c r="L107" i="12"/>
  <c r="K107" i="12"/>
  <c r="N107" i="12"/>
  <c r="M107" i="12"/>
  <c r="I107" i="12"/>
  <c r="J107" i="12"/>
  <c r="G108" i="12"/>
  <c r="H108" i="12" s="1"/>
  <c r="DU114" i="1"/>
  <c r="T114" i="1"/>
  <c r="Y114" i="1" s="1"/>
  <c r="AV114" i="1"/>
  <c r="CZ113" i="1"/>
  <c r="AU113" i="1"/>
  <c r="CH110" i="1"/>
  <c r="CI110" i="1" s="1"/>
  <c r="BW110" i="1" s="1"/>
  <c r="CB111" i="1"/>
  <c r="BZ111" i="1"/>
  <c r="CA111" i="1" s="1"/>
  <c r="BY112" i="1"/>
  <c r="CH112" i="1"/>
  <c r="CI112" i="1" s="1"/>
  <c r="BW112" i="1" s="1"/>
  <c r="AB113" i="1"/>
  <c r="CR113" i="1"/>
  <c r="BX113" i="1"/>
  <c r="CC113" i="1" s="1"/>
  <c r="CX113" i="1"/>
  <c r="BA114" i="1"/>
  <c r="CT114" i="1"/>
  <c r="CV114" i="1"/>
  <c r="BB114" i="1"/>
  <c r="BO114" i="1"/>
  <c r="BL114" i="1" s="1"/>
  <c r="BR114" i="1"/>
  <c r="BM114" i="1" s="1"/>
  <c r="AX114" i="1"/>
  <c r="AY113" i="1"/>
  <c r="V112" i="1"/>
  <c r="EA118" i="1"/>
  <c r="DZ119" i="1"/>
  <c r="BW114" i="12" s="1"/>
  <c r="BX113" i="12"/>
  <c r="CI113" i="12" s="1"/>
  <c r="CJ110" i="12"/>
  <c r="CM112" i="12"/>
  <c r="CA112" i="12"/>
  <c r="CK111" i="12" s="1"/>
  <c r="CB112" i="12"/>
  <c r="BZ112" i="12"/>
  <c r="BY112" i="12"/>
  <c r="CG113" i="12" l="1"/>
  <c r="CH113" i="12"/>
  <c r="CE113" i="12"/>
  <c r="CF113" i="12"/>
  <c r="CC113" i="12"/>
  <c r="CD113" i="12"/>
  <c r="U108" i="12"/>
  <c r="V108" i="12"/>
  <c r="S108" i="12"/>
  <c r="T108" i="12"/>
  <c r="Q108" i="12"/>
  <c r="R108" i="12"/>
  <c r="O108" i="12"/>
  <c r="P108" i="12"/>
  <c r="F116" i="1"/>
  <c r="CS116" i="1" s="1"/>
  <c r="BU116" i="1"/>
  <c r="CS114" i="1"/>
  <c r="D114" i="1"/>
  <c r="CU115" i="1"/>
  <c r="AT114" i="1"/>
  <c r="CY114" i="1"/>
  <c r="S114" i="1"/>
  <c r="G109" i="12"/>
  <c r="H109" i="12" s="1"/>
  <c r="DU115" i="1"/>
  <c r="L108" i="12"/>
  <c r="K108" i="12"/>
  <c r="N108" i="12"/>
  <c r="J108" i="12"/>
  <c r="M108" i="12"/>
  <c r="I108" i="12"/>
  <c r="AW116" i="1"/>
  <c r="T115" i="1"/>
  <c r="AU114" i="1"/>
  <c r="CR114" i="1"/>
  <c r="AV115" i="1"/>
  <c r="V113" i="1"/>
  <c r="AC113" i="1"/>
  <c r="U113" i="1" s="1"/>
  <c r="AY114" i="1"/>
  <c r="AB114" i="1"/>
  <c r="BY113" i="1"/>
  <c r="CZ114" i="1"/>
  <c r="BA115" i="1"/>
  <c r="BB115" i="1"/>
  <c r="BO115" i="1"/>
  <c r="BL115" i="1" s="1"/>
  <c r="BR115" i="1"/>
  <c r="BM115" i="1" s="1"/>
  <c r="AX115" i="1"/>
  <c r="CT115" i="1"/>
  <c r="CR115" i="1"/>
  <c r="BX114" i="1"/>
  <c r="CC114" i="1" s="1"/>
  <c r="CX114" i="1"/>
  <c r="CB112" i="1"/>
  <c r="BZ112" i="1"/>
  <c r="CA112" i="1" s="1"/>
  <c r="BX114" i="12"/>
  <c r="CI114" i="12" s="1"/>
  <c r="DZ120" i="1"/>
  <c r="BW115" i="12" s="1"/>
  <c r="EA119" i="1"/>
  <c r="CJ111" i="12"/>
  <c r="BY113" i="12"/>
  <c r="CM113" i="12"/>
  <c r="CA113" i="12"/>
  <c r="CK112" i="12" s="1"/>
  <c r="CB113" i="12"/>
  <c r="BZ113" i="12"/>
  <c r="D115" i="1" l="1"/>
  <c r="Y115" i="1"/>
  <c r="CG114" i="12"/>
  <c r="CH114" i="12"/>
  <c r="CE114" i="12"/>
  <c r="CF114" i="12"/>
  <c r="CC114" i="12"/>
  <c r="CD114" i="12"/>
  <c r="U109" i="12"/>
  <c r="V109" i="12"/>
  <c r="S109" i="12"/>
  <c r="T109" i="12"/>
  <c r="Q109" i="12"/>
  <c r="R109" i="12"/>
  <c r="O109" i="12"/>
  <c r="P109" i="12"/>
  <c r="F117" i="1"/>
  <c r="BU117" i="1"/>
  <c r="AW117" i="1" s="1"/>
  <c r="CU116" i="1"/>
  <c r="AT115" i="1"/>
  <c r="CY115" i="1"/>
  <c r="S115" i="1"/>
  <c r="AZ115" i="1"/>
  <c r="AE115" i="1" s="1"/>
  <c r="G110" i="12"/>
  <c r="H110" i="12" s="1"/>
  <c r="DU116" i="1"/>
  <c r="L109" i="12"/>
  <c r="M109" i="12"/>
  <c r="K109" i="12"/>
  <c r="J109" i="12"/>
  <c r="N109" i="12"/>
  <c r="I109" i="12"/>
  <c r="T116" i="1"/>
  <c r="Y116" i="1" s="1"/>
  <c r="AV116" i="1"/>
  <c r="CZ115" i="1"/>
  <c r="AU115" i="1"/>
  <c r="BY114" i="1"/>
  <c r="CV115" i="1"/>
  <c r="AB115" i="1"/>
  <c r="BX115" i="1"/>
  <c r="CC115" i="1" s="1"/>
  <c r="CX115" i="1"/>
  <c r="BA116" i="1"/>
  <c r="BB116" i="1"/>
  <c r="BR116" i="1"/>
  <c r="BM116" i="1" s="1"/>
  <c r="CT116" i="1"/>
  <c r="AX116" i="1"/>
  <c r="BO116" i="1"/>
  <c r="BL116" i="1" s="1"/>
  <c r="CR116" i="1"/>
  <c r="BZ113" i="1"/>
  <c r="CA113" i="1" s="1"/>
  <c r="CB113" i="1"/>
  <c r="AY115" i="1"/>
  <c r="V114" i="1"/>
  <c r="AC114" i="1"/>
  <c r="U114" i="1" s="1"/>
  <c r="EA120" i="1"/>
  <c r="DZ121" i="1"/>
  <c r="BW116" i="12" s="1"/>
  <c r="BX115" i="12"/>
  <c r="CI115" i="12" s="1"/>
  <c r="CJ112" i="12"/>
  <c r="CM114" i="12"/>
  <c r="CA114" i="12"/>
  <c r="CK113" i="12" s="1"/>
  <c r="CB114" i="12"/>
  <c r="BZ114" i="12"/>
  <c r="BY114" i="12"/>
  <c r="CG115" i="12" l="1"/>
  <c r="CH115" i="12"/>
  <c r="CE115" i="12"/>
  <c r="CF115" i="12"/>
  <c r="CC115" i="12"/>
  <c r="CD115" i="12"/>
  <c r="U110" i="12"/>
  <c r="V110" i="12"/>
  <c r="S110" i="12"/>
  <c r="T110" i="12"/>
  <c r="Q110" i="12"/>
  <c r="R110" i="12"/>
  <c r="O110" i="12"/>
  <c r="P110" i="12"/>
  <c r="F118" i="1"/>
  <c r="BU118" i="1"/>
  <c r="D116" i="1"/>
  <c r="CU117" i="1"/>
  <c r="AT116" i="1"/>
  <c r="CY116" i="1"/>
  <c r="S116" i="1"/>
  <c r="AZ116" i="1"/>
  <c r="AE116" i="1" s="1"/>
  <c r="DU117" i="1"/>
  <c r="G111" i="12"/>
  <c r="H111" i="12" s="1"/>
  <c r="L110" i="12"/>
  <c r="N110" i="12"/>
  <c r="I110" i="12"/>
  <c r="K110" i="12"/>
  <c r="M110" i="12"/>
  <c r="J110" i="12"/>
  <c r="AW118" i="1"/>
  <c r="T117" i="1"/>
  <c r="Y117" i="1" s="1"/>
  <c r="CV116" i="1"/>
  <c r="AV117" i="1"/>
  <c r="CZ116" i="1"/>
  <c r="AU116" i="1"/>
  <c r="V115" i="1"/>
  <c r="CH113" i="1"/>
  <c r="CI113" i="1" s="1"/>
  <c r="BW113" i="1" s="1"/>
  <c r="AY116" i="1"/>
  <c r="AB116" i="1"/>
  <c r="V116" i="1" s="1"/>
  <c r="BA117" i="1"/>
  <c r="CT117" i="1"/>
  <c r="BR117" i="1"/>
  <c r="BM117" i="1" s="1"/>
  <c r="AX117" i="1"/>
  <c r="CR117" i="1"/>
  <c r="BB117" i="1"/>
  <c r="BO117" i="1"/>
  <c r="BL117" i="1" s="1"/>
  <c r="BX116" i="1"/>
  <c r="CC116" i="1" s="1"/>
  <c r="CX116" i="1"/>
  <c r="BY115" i="1"/>
  <c r="CH115" i="1"/>
  <c r="CI115" i="1" s="1"/>
  <c r="BW115" i="1" s="1"/>
  <c r="AC115" i="1"/>
  <c r="U115" i="1" s="1"/>
  <c r="BZ114" i="1"/>
  <c r="CA114" i="1" s="1"/>
  <c r="CB114" i="1"/>
  <c r="CJ113" i="12"/>
  <c r="BX116" i="12"/>
  <c r="CI116" i="12" s="1"/>
  <c r="DZ122" i="1"/>
  <c r="BW117" i="12" s="1"/>
  <c r="EA121" i="1"/>
  <c r="BY115" i="12"/>
  <c r="CM115" i="12"/>
  <c r="CA115" i="12"/>
  <c r="CK114" i="12" s="1"/>
  <c r="CB115" i="12"/>
  <c r="BZ115" i="12"/>
  <c r="CG116" i="12" l="1"/>
  <c r="CH116" i="12"/>
  <c r="CE116" i="12"/>
  <c r="CF116" i="12"/>
  <c r="CC116" i="12"/>
  <c r="CD116" i="12"/>
  <c r="U111" i="12"/>
  <c r="V111" i="12"/>
  <c r="S111" i="12"/>
  <c r="T111" i="12"/>
  <c r="Q111" i="12"/>
  <c r="R111" i="12"/>
  <c r="O111" i="12"/>
  <c r="P111" i="12"/>
  <c r="F119" i="1"/>
  <c r="CS119" i="1" s="1"/>
  <c r="BU119" i="1"/>
  <c r="D117" i="1"/>
  <c r="CU118" i="1"/>
  <c r="AT117" i="1"/>
  <c r="CY117" i="1"/>
  <c r="S117" i="1"/>
  <c r="CS117" i="1"/>
  <c r="L111" i="12"/>
  <c r="M111" i="12"/>
  <c r="I111" i="12"/>
  <c r="J111" i="12"/>
  <c r="N111" i="12"/>
  <c r="K111" i="12"/>
  <c r="DU118" i="1"/>
  <c r="G112" i="12"/>
  <c r="H112" i="12" s="1"/>
  <c r="T118" i="1"/>
  <c r="Y118" i="1" s="1"/>
  <c r="AW119" i="1"/>
  <c r="CV117" i="1"/>
  <c r="AV118" i="1"/>
  <c r="CH114" i="1"/>
  <c r="CI114" i="1" s="1"/>
  <c r="BW114" i="1" s="1"/>
  <c r="CZ117" i="1"/>
  <c r="AU117" i="1"/>
  <c r="CB115" i="1"/>
  <c r="BZ115" i="1"/>
  <c r="CA115" i="1" s="1"/>
  <c r="BY116" i="1"/>
  <c r="CH116" i="1"/>
  <c r="CI116" i="1" s="1"/>
  <c r="BW116" i="1" s="1"/>
  <c r="BX117" i="1"/>
  <c r="CC117" i="1" s="1"/>
  <c r="CX117" i="1"/>
  <c r="AC116" i="1"/>
  <c r="U116" i="1" s="1"/>
  <c r="AB117" i="1"/>
  <c r="AY117" i="1"/>
  <c r="BA118" i="1"/>
  <c r="CT118" i="1"/>
  <c r="AX118" i="1"/>
  <c r="CZ118" i="1" s="1"/>
  <c r="CR118" i="1"/>
  <c r="BB118" i="1"/>
  <c r="BO118" i="1"/>
  <c r="BL118" i="1" s="1"/>
  <c r="BR118" i="1"/>
  <c r="BM118" i="1" s="1"/>
  <c r="EA122" i="1"/>
  <c r="DZ123" i="1"/>
  <c r="BW118" i="12" s="1"/>
  <c r="BX117" i="12"/>
  <c r="CI117" i="12" s="1"/>
  <c r="CJ114" i="12"/>
  <c r="CM116" i="12"/>
  <c r="CA116" i="12"/>
  <c r="CK115" i="12" s="1"/>
  <c r="CB116" i="12"/>
  <c r="BZ116" i="12"/>
  <c r="BY116" i="12"/>
  <c r="CU119" i="1" l="1"/>
  <c r="CG117" i="12"/>
  <c r="CH117" i="12"/>
  <c r="CE117" i="12"/>
  <c r="CF117" i="12"/>
  <c r="CC117" i="12"/>
  <c r="CD117" i="12"/>
  <c r="U112" i="12"/>
  <c r="V112" i="12"/>
  <c r="S112" i="12"/>
  <c r="T112" i="12"/>
  <c r="Q112" i="12"/>
  <c r="R112" i="12"/>
  <c r="O112" i="12"/>
  <c r="P112" i="12"/>
  <c r="F120" i="1"/>
  <c r="BU120" i="1"/>
  <c r="AW120" i="1" s="1"/>
  <c r="CS118" i="1"/>
  <c r="D118" i="1"/>
  <c r="AT118" i="1"/>
  <c r="CY118" i="1"/>
  <c r="S118" i="1"/>
  <c r="L112" i="12"/>
  <c r="K112" i="12"/>
  <c r="N112" i="12"/>
  <c r="J112" i="12"/>
  <c r="M112" i="12"/>
  <c r="I112" i="12"/>
  <c r="DU119" i="1"/>
  <c r="G113" i="12"/>
  <c r="H113" i="12" s="1"/>
  <c r="T119" i="1"/>
  <c r="Y119" i="1" s="1"/>
  <c r="CV118" i="1"/>
  <c r="AV119" i="1"/>
  <c r="AU118" i="1"/>
  <c r="V117" i="1"/>
  <c r="CX118" i="1"/>
  <c r="BX118" i="1"/>
  <c r="CC118" i="1" s="1"/>
  <c r="AY118" i="1"/>
  <c r="BY117" i="1"/>
  <c r="BA119" i="1"/>
  <c r="AX119" i="1"/>
  <c r="CT119" i="1"/>
  <c r="BB119" i="1"/>
  <c r="CR119" i="1"/>
  <c r="BO119" i="1"/>
  <c r="BL119" i="1" s="1"/>
  <c r="BR119" i="1"/>
  <c r="BM119" i="1" s="1"/>
  <c r="AB118" i="1"/>
  <c r="AC117" i="1"/>
  <c r="U117" i="1" s="1"/>
  <c r="BZ116" i="1"/>
  <c r="CA116" i="1" s="1"/>
  <c r="CB116" i="1"/>
  <c r="CJ115" i="12"/>
  <c r="BX118" i="12"/>
  <c r="CI118" i="12" s="1"/>
  <c r="DZ124" i="1"/>
  <c r="BW119" i="12" s="1"/>
  <c r="EA123" i="1"/>
  <c r="BY117" i="12"/>
  <c r="CM117" i="12"/>
  <c r="CA117" i="12"/>
  <c r="CK116" i="12" s="1"/>
  <c r="CB117" i="12"/>
  <c r="BZ117" i="12"/>
  <c r="CG118" i="12" l="1"/>
  <c r="CH118" i="12"/>
  <c r="CE118" i="12"/>
  <c r="CF118" i="12"/>
  <c r="CC118" i="12"/>
  <c r="CD118" i="12"/>
  <c r="U113" i="12"/>
  <c r="V113" i="12"/>
  <c r="S113" i="12"/>
  <c r="T113" i="12"/>
  <c r="Q113" i="12"/>
  <c r="R113" i="12"/>
  <c r="O113" i="12"/>
  <c r="P113" i="12"/>
  <c r="F121" i="1"/>
  <c r="BU121" i="1"/>
  <c r="AW121" i="1" s="1"/>
  <c r="D119" i="1"/>
  <c r="CS120" i="1"/>
  <c r="CU120" i="1"/>
  <c r="AT119" i="1"/>
  <c r="CY119" i="1"/>
  <c r="V118" i="1"/>
  <c r="S119" i="1"/>
  <c r="AZ119" i="1"/>
  <c r="AE119" i="1" s="1"/>
  <c r="L113" i="12"/>
  <c r="K113" i="12"/>
  <c r="M113" i="12"/>
  <c r="N113" i="12"/>
  <c r="I113" i="12"/>
  <c r="J113" i="12"/>
  <c r="G114" i="12"/>
  <c r="H114" i="12" s="1"/>
  <c r="DU120" i="1"/>
  <c r="T120" i="1"/>
  <c r="Y120" i="1" s="1"/>
  <c r="CV119" i="1"/>
  <c r="AV120" i="1"/>
  <c r="AU119" i="1"/>
  <c r="CZ119" i="1"/>
  <c r="BA120" i="1"/>
  <c r="BB120" i="1"/>
  <c r="BR120" i="1"/>
  <c r="BM120" i="1" s="1"/>
  <c r="AX120" i="1"/>
  <c r="CR120" i="1"/>
  <c r="CT120" i="1"/>
  <c r="BO120" i="1"/>
  <c r="BL120" i="1" s="1"/>
  <c r="AB119" i="1"/>
  <c r="CB117" i="1"/>
  <c r="BZ117" i="1"/>
  <c r="CA117" i="1" s="1"/>
  <c r="BY118" i="1"/>
  <c r="AC118" i="1"/>
  <c r="U118" i="1" s="1"/>
  <c r="CX119" i="1"/>
  <c r="BX119" i="1"/>
  <c r="CC119" i="1" s="1"/>
  <c r="AY119" i="1"/>
  <c r="CM118" i="12"/>
  <c r="CA118" i="12"/>
  <c r="CK117" i="12" s="1"/>
  <c r="CB118" i="12"/>
  <c r="BZ118" i="12"/>
  <c r="BY118" i="12"/>
  <c r="EA124" i="1"/>
  <c r="DZ125" i="1"/>
  <c r="BW120" i="12" s="1"/>
  <c r="BX119" i="12"/>
  <c r="CI119" i="12" s="1"/>
  <c r="CJ116" i="12"/>
  <c r="CG119" i="12" l="1"/>
  <c r="CH119" i="12"/>
  <c r="CE119" i="12"/>
  <c r="CF119" i="12"/>
  <c r="CC119" i="12"/>
  <c r="CD119" i="12"/>
  <c r="U114" i="12"/>
  <c r="V114" i="12"/>
  <c r="S114" i="12"/>
  <c r="T114" i="12"/>
  <c r="Q114" i="12"/>
  <c r="R114" i="12"/>
  <c r="O114" i="12"/>
  <c r="P114" i="12"/>
  <c r="F122" i="1"/>
  <c r="CU122" i="1" s="1"/>
  <c r="BU122" i="1"/>
  <c r="AW122" i="1" s="1"/>
  <c r="D120" i="1"/>
  <c r="CS121" i="1"/>
  <c r="CU121" i="1"/>
  <c r="AT120" i="1"/>
  <c r="CY120" i="1"/>
  <c r="S120" i="1"/>
  <c r="AZ120" i="1"/>
  <c r="DU121" i="1"/>
  <c r="G115" i="12"/>
  <c r="H115" i="12" s="1"/>
  <c r="L114" i="12"/>
  <c r="M114" i="12"/>
  <c r="J114" i="12"/>
  <c r="K114" i="12"/>
  <c r="N114" i="12"/>
  <c r="I114" i="12"/>
  <c r="T121" i="1"/>
  <c r="AV121" i="1"/>
  <c r="AU120" i="1"/>
  <c r="CV120" i="1"/>
  <c r="CH117" i="1"/>
  <c r="CI117" i="1" s="1"/>
  <c r="BW117" i="1" s="1"/>
  <c r="V119" i="1"/>
  <c r="BY119" i="1"/>
  <c r="CH119" i="1"/>
  <c r="CI119" i="1" s="1"/>
  <c r="BW119" i="1" s="1"/>
  <c r="BZ118" i="1"/>
  <c r="CA118" i="1" s="1"/>
  <c r="CB118" i="1"/>
  <c r="AB120" i="1"/>
  <c r="AC120" i="1"/>
  <c r="U120" i="1" s="1"/>
  <c r="BA121" i="1"/>
  <c r="AX121" i="1"/>
  <c r="CT121" i="1"/>
  <c r="BR121" i="1"/>
  <c r="BM121" i="1" s="1"/>
  <c r="BB121" i="1"/>
  <c r="BO121" i="1"/>
  <c r="BL121" i="1" s="1"/>
  <c r="CR121" i="1"/>
  <c r="AC119" i="1"/>
  <c r="U119" i="1" s="1"/>
  <c r="AY120" i="1"/>
  <c r="CZ120" i="1"/>
  <c r="CX120" i="1"/>
  <c r="BX120" i="1"/>
  <c r="CC120" i="1" s="1"/>
  <c r="BX120" i="12"/>
  <c r="CI120" i="12" s="1"/>
  <c r="DZ126" i="1"/>
  <c r="BW121" i="12" s="1"/>
  <c r="EA125" i="1"/>
  <c r="CJ117" i="12"/>
  <c r="BY119" i="12"/>
  <c r="CM119" i="12"/>
  <c r="CA119" i="12"/>
  <c r="CK118" i="12" s="1"/>
  <c r="CB119" i="12"/>
  <c r="BZ119" i="12"/>
  <c r="D121" i="1" l="1"/>
  <c r="Y121" i="1"/>
  <c r="CG120" i="12"/>
  <c r="CH120" i="12"/>
  <c r="CE120" i="12"/>
  <c r="CF120" i="12"/>
  <c r="CC120" i="12"/>
  <c r="CD120" i="12"/>
  <c r="U115" i="12"/>
  <c r="V115" i="12"/>
  <c r="S115" i="12"/>
  <c r="T115" i="12"/>
  <c r="Q115" i="12"/>
  <c r="R115" i="12"/>
  <c r="O115" i="12"/>
  <c r="P115" i="12"/>
  <c r="F123" i="1"/>
  <c r="BU123" i="1"/>
  <c r="AW123" i="1" s="1"/>
  <c r="AE120" i="1"/>
  <c r="AT121" i="1"/>
  <c r="CY121" i="1"/>
  <c r="S121" i="1"/>
  <c r="AZ121" i="1"/>
  <c r="L115" i="12"/>
  <c r="M115" i="12"/>
  <c r="N115" i="12"/>
  <c r="K115" i="12"/>
  <c r="I115" i="12"/>
  <c r="J115" i="12"/>
  <c r="G116" i="12"/>
  <c r="H116" i="12" s="1"/>
  <c r="DU122" i="1"/>
  <c r="T122" i="1"/>
  <c r="Y122" i="1" s="1"/>
  <c r="AV122" i="1"/>
  <c r="CZ121" i="1"/>
  <c r="AU121" i="1"/>
  <c r="CH118" i="1"/>
  <c r="CI118" i="1" s="1"/>
  <c r="BW118" i="1" s="1"/>
  <c r="V120" i="1"/>
  <c r="CV121" i="1"/>
  <c r="AB121" i="1"/>
  <c r="BA122" i="1"/>
  <c r="AX122" i="1"/>
  <c r="CZ122" i="1" s="1"/>
  <c r="CT122" i="1"/>
  <c r="CV122" i="1"/>
  <c r="CR122" i="1"/>
  <c r="BO122" i="1"/>
  <c r="BL122" i="1" s="1"/>
  <c r="BB122" i="1"/>
  <c r="BR122" i="1"/>
  <c r="BM122" i="1" s="1"/>
  <c r="CH120" i="1"/>
  <c r="CI120" i="1" s="1"/>
  <c r="BW120" i="1" s="1"/>
  <c r="BY120" i="1"/>
  <c r="CX121" i="1"/>
  <c r="BX121" i="1"/>
  <c r="CC121" i="1" s="1"/>
  <c r="AY121" i="1"/>
  <c r="BZ119" i="1"/>
  <c r="CA119" i="1" s="1"/>
  <c r="CB119" i="1"/>
  <c r="CJ118" i="12"/>
  <c r="EA126" i="1"/>
  <c r="DZ127" i="1"/>
  <c r="BW122" i="12" s="1"/>
  <c r="BX121" i="12"/>
  <c r="CI121" i="12" s="1"/>
  <c r="CM120" i="12"/>
  <c r="CA120" i="12"/>
  <c r="CK119" i="12" s="1"/>
  <c r="CB120" i="12"/>
  <c r="BZ120" i="12"/>
  <c r="BY120" i="12"/>
  <c r="CG121" i="12" l="1"/>
  <c r="CH121" i="12"/>
  <c r="CE121" i="12"/>
  <c r="CF121" i="12"/>
  <c r="CC121" i="12"/>
  <c r="CD121" i="12"/>
  <c r="U116" i="12"/>
  <c r="V116" i="12"/>
  <c r="S116" i="12"/>
  <c r="T116" i="12"/>
  <c r="Q116" i="12"/>
  <c r="R116" i="12"/>
  <c r="O116" i="12"/>
  <c r="P116" i="12"/>
  <c r="F124" i="1"/>
  <c r="BU124" i="1"/>
  <c r="AW124" i="1" s="1"/>
  <c r="CS122" i="1"/>
  <c r="D122" i="1"/>
  <c r="CS123" i="1"/>
  <c r="CU123" i="1"/>
  <c r="AE121" i="1"/>
  <c r="AT122" i="1"/>
  <c r="CY122" i="1"/>
  <c r="S122" i="1"/>
  <c r="DU123" i="1"/>
  <c r="G117" i="12"/>
  <c r="H117" i="12" s="1"/>
  <c r="L116" i="12"/>
  <c r="N116" i="12"/>
  <c r="M116" i="12"/>
  <c r="J116" i="12"/>
  <c r="I116" i="12"/>
  <c r="K116" i="12"/>
  <c r="T123" i="1"/>
  <c r="Y123" i="1" s="1"/>
  <c r="AV123" i="1"/>
  <c r="AU122" i="1"/>
  <c r="V121" i="1"/>
  <c r="BZ120" i="1"/>
  <c r="CA120" i="1" s="1"/>
  <c r="CB120" i="1"/>
  <c r="CX122" i="1"/>
  <c r="BX122" i="1"/>
  <c r="CC122" i="1" s="1"/>
  <c r="BA123" i="1"/>
  <c r="CT123" i="1"/>
  <c r="CV123" i="1"/>
  <c r="AX123" i="1"/>
  <c r="CZ123" i="1" s="1"/>
  <c r="BO123" i="1"/>
  <c r="BL123" i="1" s="1"/>
  <c r="CR123" i="1"/>
  <c r="BB123" i="1"/>
  <c r="BR123" i="1"/>
  <c r="BM123" i="1" s="1"/>
  <c r="BY121" i="1"/>
  <c r="CH121" i="1"/>
  <c r="CI121" i="1" s="1"/>
  <c r="BW121" i="1" s="1"/>
  <c r="AB122" i="1"/>
  <c r="AY122" i="1"/>
  <c r="AC121" i="1"/>
  <c r="U121" i="1" s="1"/>
  <c r="CJ119" i="12"/>
  <c r="BY121" i="12"/>
  <c r="CM121" i="12"/>
  <c r="CA121" i="12"/>
  <c r="CK120" i="12" s="1"/>
  <c r="CB121" i="12"/>
  <c r="BZ121" i="12"/>
  <c r="BX122" i="12"/>
  <c r="CI122" i="12" s="1"/>
  <c r="DZ128" i="1"/>
  <c r="BW123" i="12" s="1"/>
  <c r="EA127" i="1"/>
  <c r="CG122" i="12" l="1"/>
  <c r="CH122" i="12"/>
  <c r="CE122" i="12"/>
  <c r="CF122" i="12"/>
  <c r="CC122" i="12"/>
  <c r="CD122" i="12"/>
  <c r="U117" i="12"/>
  <c r="V117" i="12"/>
  <c r="S117" i="12"/>
  <c r="T117" i="12"/>
  <c r="Q117" i="12"/>
  <c r="R117" i="12"/>
  <c r="O117" i="12"/>
  <c r="P117" i="12"/>
  <c r="F125" i="1"/>
  <c r="BU125" i="1"/>
  <c r="AW125" i="1" s="1"/>
  <c r="D123" i="1"/>
  <c r="CS124" i="1"/>
  <c r="CU124" i="1"/>
  <c r="AT123" i="1"/>
  <c r="CY123" i="1"/>
  <c r="S123" i="1"/>
  <c r="AZ123" i="1"/>
  <c r="L117" i="12"/>
  <c r="M117" i="12"/>
  <c r="N117" i="12"/>
  <c r="K117" i="12"/>
  <c r="J117" i="12"/>
  <c r="I117" i="12"/>
  <c r="DU124" i="1"/>
  <c r="G118" i="12"/>
  <c r="H118" i="12" s="1"/>
  <c r="T124" i="1"/>
  <c r="Y124" i="1" s="1"/>
  <c r="AV124" i="1"/>
  <c r="AU123" i="1"/>
  <c r="V122" i="1"/>
  <c r="CB121" i="1"/>
  <c r="BZ121" i="1"/>
  <c r="CA121" i="1" s="1"/>
  <c r="BX123" i="1"/>
  <c r="CC123" i="1" s="1"/>
  <c r="CX123" i="1"/>
  <c r="AY123" i="1"/>
  <c r="BA124" i="1"/>
  <c r="CT124" i="1"/>
  <c r="CV124" i="1"/>
  <c r="BR124" i="1"/>
  <c r="BM124" i="1" s="1"/>
  <c r="CR124" i="1"/>
  <c r="BB124" i="1"/>
  <c r="BO124" i="1"/>
  <c r="BL124" i="1" s="1"/>
  <c r="AX124" i="1"/>
  <c r="AC122" i="1"/>
  <c r="U122" i="1" s="1"/>
  <c r="AB123" i="1"/>
  <c r="BY122" i="1"/>
  <c r="DZ129" i="1"/>
  <c r="BW124" i="12" s="1"/>
  <c r="BX123" i="12"/>
  <c r="CI123" i="12" s="1"/>
  <c r="EA128" i="1"/>
  <c r="CM122" i="12"/>
  <c r="CA122" i="12"/>
  <c r="CK121" i="12" s="1"/>
  <c r="CB122" i="12"/>
  <c r="BZ122" i="12"/>
  <c r="BY122" i="12"/>
  <c r="CJ120" i="12"/>
  <c r="CG123" i="12" l="1"/>
  <c r="CH123" i="12"/>
  <c r="CE123" i="12"/>
  <c r="CF123" i="12"/>
  <c r="CC123" i="12"/>
  <c r="CD123" i="12"/>
  <c r="U118" i="12"/>
  <c r="V118" i="12"/>
  <c r="S118" i="12"/>
  <c r="T118" i="12"/>
  <c r="Q118" i="12"/>
  <c r="R118" i="12"/>
  <c r="O118" i="12"/>
  <c r="P118" i="12"/>
  <c r="F126" i="1"/>
  <c r="BU126" i="1"/>
  <c r="D124" i="1"/>
  <c r="CS125" i="1"/>
  <c r="CU125" i="1"/>
  <c r="AE123" i="1"/>
  <c r="AT124" i="1"/>
  <c r="CY124" i="1"/>
  <c r="S124" i="1"/>
  <c r="AZ124" i="1"/>
  <c r="AE124" i="1" s="1"/>
  <c r="L118" i="12"/>
  <c r="M118" i="12"/>
  <c r="J118" i="12"/>
  <c r="N118" i="12"/>
  <c r="K118" i="12"/>
  <c r="I118" i="12"/>
  <c r="G119" i="12"/>
  <c r="H119" i="12" s="1"/>
  <c r="DU125" i="1"/>
  <c r="AW126" i="1"/>
  <c r="T125" i="1"/>
  <c r="Y125" i="1" s="1"/>
  <c r="AV125" i="1"/>
  <c r="CZ124" i="1"/>
  <c r="AU124" i="1"/>
  <c r="AC123" i="1"/>
  <c r="U123" i="1" s="1"/>
  <c r="CB122" i="1"/>
  <c r="BZ122" i="1"/>
  <c r="CA122" i="1" s="1"/>
  <c r="V123" i="1"/>
  <c r="AY124" i="1"/>
  <c r="BX124" i="1"/>
  <c r="CC124" i="1" s="1"/>
  <c r="CX124" i="1"/>
  <c r="BA125" i="1"/>
  <c r="CT125" i="1"/>
  <c r="BR125" i="1"/>
  <c r="BM125" i="1" s="1"/>
  <c r="BO125" i="1"/>
  <c r="BL125" i="1" s="1"/>
  <c r="AX125" i="1"/>
  <c r="CV125" i="1"/>
  <c r="BB125" i="1"/>
  <c r="CR125" i="1"/>
  <c r="CH123" i="1"/>
  <c r="CI123" i="1" s="1"/>
  <c r="BW123" i="1" s="1"/>
  <c r="BY123" i="1"/>
  <c r="AB124" i="1"/>
  <c r="V124" i="1" s="1"/>
  <c r="CJ121" i="12"/>
  <c r="BX124" i="12"/>
  <c r="CI124" i="12" s="1"/>
  <c r="DZ130" i="1"/>
  <c r="BW125" i="12" s="1"/>
  <c r="EA129" i="1"/>
  <c r="BY123" i="12"/>
  <c r="CM123" i="12"/>
  <c r="CA123" i="12"/>
  <c r="CK122" i="12" s="1"/>
  <c r="CB123" i="12"/>
  <c r="BZ123" i="12"/>
  <c r="CG124" i="12" l="1"/>
  <c r="CH124" i="12"/>
  <c r="CE124" i="12"/>
  <c r="CF124" i="12"/>
  <c r="CC124" i="12"/>
  <c r="CD124" i="12"/>
  <c r="U119" i="12"/>
  <c r="V119" i="12"/>
  <c r="S119" i="12"/>
  <c r="T119" i="12"/>
  <c r="Q119" i="12"/>
  <c r="R119" i="12"/>
  <c r="O119" i="12"/>
  <c r="P119" i="12"/>
  <c r="F127" i="1"/>
  <c r="CU127" i="1" s="1"/>
  <c r="BU127" i="1"/>
  <c r="AW127" i="1" s="1"/>
  <c r="D125" i="1"/>
  <c r="CS126" i="1"/>
  <c r="CU126" i="1"/>
  <c r="AT125" i="1"/>
  <c r="CY125" i="1"/>
  <c r="S125" i="1"/>
  <c r="AZ125" i="1"/>
  <c r="AE125" i="1" s="1"/>
  <c r="DU126" i="1"/>
  <c r="G120" i="12"/>
  <c r="H120" i="12" s="1"/>
  <c r="L119" i="12"/>
  <c r="J119" i="12"/>
  <c r="K119" i="12"/>
  <c r="M119" i="12"/>
  <c r="N119" i="12"/>
  <c r="I119" i="12"/>
  <c r="T126" i="1"/>
  <c r="Y126" i="1" s="1"/>
  <c r="AU125" i="1"/>
  <c r="AV126" i="1"/>
  <c r="CH122" i="1"/>
  <c r="CI122" i="1" s="1"/>
  <c r="BW122" i="1" s="1"/>
  <c r="AY125" i="1"/>
  <c r="AB125" i="1"/>
  <c r="BA126" i="1"/>
  <c r="AX126" i="1"/>
  <c r="CV126" i="1"/>
  <c r="BO126" i="1"/>
  <c r="BL126" i="1" s="1"/>
  <c r="BB126" i="1"/>
  <c r="BR126" i="1"/>
  <c r="BM126" i="1" s="1"/>
  <c r="CT126" i="1"/>
  <c r="CX125" i="1"/>
  <c r="BX125" i="1"/>
  <c r="CC125" i="1" s="1"/>
  <c r="AC124" i="1"/>
  <c r="U124" i="1" s="1"/>
  <c r="CB123" i="1"/>
  <c r="BZ123" i="1"/>
  <c r="CA123" i="1" s="1"/>
  <c r="CZ125" i="1"/>
  <c r="BY124" i="1"/>
  <c r="CH124" i="1"/>
  <c r="CI124" i="1" s="1"/>
  <c r="BW124" i="1" s="1"/>
  <c r="EA130" i="1"/>
  <c r="DZ131" i="1"/>
  <c r="BW126" i="12" s="1"/>
  <c r="BX125" i="12"/>
  <c r="CI125" i="12" s="1"/>
  <c r="CJ122" i="12"/>
  <c r="CM124" i="12"/>
  <c r="CA124" i="12"/>
  <c r="CK123" i="12" s="1"/>
  <c r="CB124" i="12"/>
  <c r="BZ124" i="12"/>
  <c r="BY124" i="12"/>
  <c r="CG125" i="12" l="1"/>
  <c r="CH125" i="12"/>
  <c r="CE125" i="12"/>
  <c r="CF125" i="12"/>
  <c r="CC125" i="12"/>
  <c r="CD125" i="12"/>
  <c r="U120" i="12"/>
  <c r="V120" i="12"/>
  <c r="S120" i="12"/>
  <c r="T120" i="12"/>
  <c r="Q120" i="12"/>
  <c r="R120" i="12"/>
  <c r="O120" i="12"/>
  <c r="P120" i="12"/>
  <c r="F128" i="1"/>
  <c r="CU128" i="1" s="1"/>
  <c r="BU128" i="1"/>
  <c r="AW128" i="1" s="1"/>
  <c r="D126" i="1"/>
  <c r="AT126" i="1"/>
  <c r="CY126" i="1"/>
  <c r="S126" i="1"/>
  <c r="AZ126" i="1"/>
  <c r="L120" i="12"/>
  <c r="N120" i="12"/>
  <c r="K120" i="12"/>
  <c r="I120" i="12"/>
  <c r="M120" i="12"/>
  <c r="J120" i="12"/>
  <c r="DU127" i="1"/>
  <c r="G121" i="12"/>
  <c r="H121" i="12" s="1"/>
  <c r="T127" i="1"/>
  <c r="Y127" i="1" s="1"/>
  <c r="AV127" i="1"/>
  <c r="CR126" i="1"/>
  <c r="CZ126" i="1"/>
  <c r="AU126" i="1"/>
  <c r="V125" i="1"/>
  <c r="BZ124" i="1"/>
  <c r="CA124" i="1" s="1"/>
  <c r="CB124" i="1"/>
  <c r="CX126" i="1"/>
  <c r="BX126" i="1"/>
  <c r="CC126" i="1" s="1"/>
  <c r="BA127" i="1"/>
  <c r="CT127" i="1"/>
  <c r="CV127" i="1"/>
  <c r="AX127" i="1"/>
  <c r="CZ127" i="1" s="1"/>
  <c r="BO127" i="1"/>
  <c r="BL127" i="1" s="1"/>
  <c r="BR127" i="1"/>
  <c r="BM127" i="1" s="1"/>
  <c r="BB127" i="1"/>
  <c r="AB126" i="1"/>
  <c r="AC125" i="1"/>
  <c r="U125" i="1" s="1"/>
  <c r="BY125" i="1"/>
  <c r="CH125" i="1"/>
  <c r="CI125" i="1" s="1"/>
  <c r="BW125" i="1" s="1"/>
  <c r="AY126" i="1"/>
  <c r="BY125" i="12"/>
  <c r="CM125" i="12"/>
  <c r="CA125" i="12"/>
  <c r="CK124" i="12" s="1"/>
  <c r="CB125" i="12"/>
  <c r="BZ125" i="12"/>
  <c r="CJ123" i="12"/>
  <c r="DZ132" i="1"/>
  <c r="BW127" i="12" s="1"/>
  <c r="BX126" i="12"/>
  <c r="CI126" i="12" s="1"/>
  <c r="EA131" i="1"/>
  <c r="CG126" i="12" l="1"/>
  <c r="CH126" i="12"/>
  <c r="CE126" i="12"/>
  <c r="CF126" i="12"/>
  <c r="CC126" i="12"/>
  <c r="CD126" i="12"/>
  <c r="U121" i="12"/>
  <c r="V121" i="12"/>
  <c r="S121" i="12"/>
  <c r="T121" i="12"/>
  <c r="Q121" i="12"/>
  <c r="R121" i="12"/>
  <c r="O121" i="12"/>
  <c r="P121" i="12"/>
  <c r="F129" i="1"/>
  <c r="BU129" i="1"/>
  <c r="AW129" i="1" s="1"/>
  <c r="CS127" i="1"/>
  <c r="D127" i="1"/>
  <c r="AE126" i="1"/>
  <c r="AT127" i="1"/>
  <c r="CY127" i="1"/>
  <c r="S127" i="1"/>
  <c r="L121" i="12"/>
  <c r="N121" i="12"/>
  <c r="K121" i="12"/>
  <c r="J121" i="12"/>
  <c r="M121" i="12"/>
  <c r="I121" i="12"/>
  <c r="DU128" i="1"/>
  <c r="G122" i="12"/>
  <c r="H122" i="12" s="1"/>
  <c r="T128" i="1"/>
  <c r="Y128" i="1" s="1"/>
  <c r="AV128" i="1"/>
  <c r="AU127" i="1"/>
  <c r="V126" i="1"/>
  <c r="CX127" i="1"/>
  <c r="BX127" i="1"/>
  <c r="CC127" i="1" s="1"/>
  <c r="AY127" i="1"/>
  <c r="CB125" i="1"/>
  <c r="BZ125" i="1"/>
  <c r="CA125" i="1" s="1"/>
  <c r="AC126" i="1"/>
  <c r="U126" i="1" s="1"/>
  <c r="CR127" i="1"/>
  <c r="AB127" i="1"/>
  <c r="BA128" i="1"/>
  <c r="CV128" i="1"/>
  <c r="BB128" i="1"/>
  <c r="CT128" i="1"/>
  <c r="AX128" i="1"/>
  <c r="CZ128" i="1" s="1"/>
  <c r="BR128" i="1"/>
  <c r="BM128" i="1" s="1"/>
  <c r="BO128" i="1"/>
  <c r="BL128" i="1" s="1"/>
  <c r="BY126" i="1"/>
  <c r="CH126" i="1"/>
  <c r="CI126" i="1" s="1"/>
  <c r="BW126" i="1" s="1"/>
  <c r="DZ133" i="1"/>
  <c r="BW128" i="12" s="1"/>
  <c r="BX127" i="12"/>
  <c r="CI127" i="12" s="1"/>
  <c r="CJ124" i="12"/>
  <c r="EA132" i="1"/>
  <c r="CM126" i="12"/>
  <c r="CA126" i="12"/>
  <c r="CK125" i="12" s="1"/>
  <c r="CB126" i="12"/>
  <c r="BZ126" i="12"/>
  <c r="BY126" i="12"/>
  <c r="CG127" i="12" l="1"/>
  <c r="CH127" i="12"/>
  <c r="CE127" i="12"/>
  <c r="CF127" i="12"/>
  <c r="CC127" i="12"/>
  <c r="CD127" i="12"/>
  <c r="U122" i="12"/>
  <c r="V122" i="12"/>
  <c r="S122" i="12"/>
  <c r="T122" i="12"/>
  <c r="Q122" i="12"/>
  <c r="R122" i="12"/>
  <c r="O122" i="12"/>
  <c r="P122" i="12"/>
  <c r="F130" i="1"/>
  <c r="BU130" i="1"/>
  <c r="AW130" i="1" s="1"/>
  <c r="CS128" i="1"/>
  <c r="D128" i="1"/>
  <c r="CS129" i="1"/>
  <c r="CU129" i="1"/>
  <c r="AT128" i="1"/>
  <c r="CY128" i="1"/>
  <c r="S128" i="1"/>
  <c r="L122" i="12"/>
  <c r="M122" i="12"/>
  <c r="K122" i="12"/>
  <c r="J122" i="12"/>
  <c r="N122" i="12"/>
  <c r="I122" i="12"/>
  <c r="DU129" i="1"/>
  <c r="G123" i="12"/>
  <c r="H123" i="12" s="1"/>
  <c r="T129" i="1"/>
  <c r="Y129" i="1" s="1"/>
  <c r="CR128" i="1"/>
  <c r="AU128" i="1"/>
  <c r="AV129" i="1"/>
  <c r="CB126" i="1"/>
  <c r="BZ126" i="1"/>
  <c r="CA126" i="1" s="1"/>
  <c r="AY128" i="1"/>
  <c r="V127" i="1"/>
  <c r="AC127" i="1"/>
  <c r="U127" i="1" s="1"/>
  <c r="BY127" i="1"/>
  <c r="BX128" i="1"/>
  <c r="CC128" i="1" s="1"/>
  <c r="CX128" i="1"/>
  <c r="BA129" i="1"/>
  <c r="AX129" i="1"/>
  <c r="CZ129" i="1" s="1"/>
  <c r="BR129" i="1"/>
  <c r="BM129" i="1" s="1"/>
  <c r="CT129" i="1"/>
  <c r="CV129" i="1"/>
  <c r="BB129" i="1"/>
  <c r="BO129" i="1"/>
  <c r="BL129" i="1" s="1"/>
  <c r="AB128" i="1"/>
  <c r="EA133" i="1"/>
  <c r="BX128" i="12"/>
  <c r="CI128" i="12" s="1"/>
  <c r="DZ134" i="1"/>
  <c r="BW129" i="12" s="1"/>
  <c r="CJ125" i="12"/>
  <c r="BY127" i="12"/>
  <c r="CM127" i="12"/>
  <c r="CA127" i="12"/>
  <c r="CK126" i="12" s="1"/>
  <c r="CB127" i="12"/>
  <c r="BZ127" i="12"/>
  <c r="CG128" i="12" l="1"/>
  <c r="CH128" i="12"/>
  <c r="CE128" i="12"/>
  <c r="CF128" i="12"/>
  <c r="CC128" i="12"/>
  <c r="CD128" i="12"/>
  <c r="U123" i="12"/>
  <c r="V123" i="12"/>
  <c r="S123" i="12"/>
  <c r="T123" i="12"/>
  <c r="Q123" i="12"/>
  <c r="R123" i="12"/>
  <c r="O123" i="12"/>
  <c r="P123" i="12"/>
  <c r="F131" i="1"/>
  <c r="BU131" i="1"/>
  <c r="D129" i="1"/>
  <c r="CS130" i="1"/>
  <c r="CU130" i="1"/>
  <c r="AT129" i="1"/>
  <c r="CY129" i="1"/>
  <c r="S129" i="1"/>
  <c r="AZ129" i="1"/>
  <c r="AE129" i="1" s="1"/>
  <c r="L123" i="12"/>
  <c r="M123" i="12"/>
  <c r="I123" i="12"/>
  <c r="J123" i="12"/>
  <c r="N123" i="12"/>
  <c r="K123" i="12"/>
  <c r="G124" i="12"/>
  <c r="H124" i="12" s="1"/>
  <c r="DU130" i="1"/>
  <c r="T130" i="1"/>
  <c r="Y130" i="1" s="1"/>
  <c r="AW131" i="1"/>
  <c r="AV130" i="1"/>
  <c r="AU129" i="1"/>
  <c r="V128" i="1"/>
  <c r="AB129" i="1"/>
  <c r="AC128" i="1"/>
  <c r="U128" i="1" s="1"/>
  <c r="CX129" i="1"/>
  <c r="BX129" i="1"/>
  <c r="CC129" i="1" s="1"/>
  <c r="CR129" i="1"/>
  <c r="BA130" i="1"/>
  <c r="CV130" i="1"/>
  <c r="BB130" i="1"/>
  <c r="CT130" i="1"/>
  <c r="AX130" i="1"/>
  <c r="BR130" i="1"/>
  <c r="BM130" i="1" s="1"/>
  <c r="BO130" i="1"/>
  <c r="BL130" i="1" s="1"/>
  <c r="AY129" i="1"/>
  <c r="BY128" i="1"/>
  <c r="BZ127" i="1"/>
  <c r="CA127" i="1" s="1"/>
  <c r="CB127" i="1"/>
  <c r="CJ126" i="12"/>
  <c r="CM128" i="12"/>
  <c r="CA128" i="12"/>
  <c r="CK127" i="12" s="1"/>
  <c r="CB128" i="12"/>
  <c r="BZ128" i="12"/>
  <c r="BY128" i="12"/>
  <c r="DZ135" i="1"/>
  <c r="BW130" i="12" s="1"/>
  <c r="BX129" i="12"/>
  <c r="CI129" i="12" s="1"/>
  <c r="EA134" i="1"/>
  <c r="CG129" i="12" l="1"/>
  <c r="CH129" i="12"/>
  <c r="CE129" i="12"/>
  <c r="CF129" i="12"/>
  <c r="CC129" i="12"/>
  <c r="CD129" i="12"/>
  <c r="U124" i="12"/>
  <c r="V124" i="12"/>
  <c r="S124" i="12"/>
  <c r="T124" i="12"/>
  <c r="Q124" i="12"/>
  <c r="R124" i="12"/>
  <c r="O124" i="12"/>
  <c r="P124" i="12"/>
  <c r="F132" i="1"/>
  <c r="CU132" i="1" s="1"/>
  <c r="BU132" i="1"/>
  <c r="AW132" i="1" s="1"/>
  <c r="D130" i="1"/>
  <c r="CS131" i="1"/>
  <c r="CU131" i="1"/>
  <c r="AT130" i="1"/>
  <c r="CY130" i="1"/>
  <c r="S130" i="1"/>
  <c r="AZ130" i="1"/>
  <c r="G125" i="12"/>
  <c r="H125" i="12" s="1"/>
  <c r="DU131" i="1"/>
  <c r="L124" i="12"/>
  <c r="K124" i="12"/>
  <c r="I124" i="12"/>
  <c r="N124" i="12"/>
  <c r="M124" i="12"/>
  <c r="J124" i="12"/>
  <c r="T131" i="1"/>
  <c r="Y131" i="1" s="1"/>
  <c r="AV131" i="1"/>
  <c r="AU130" i="1"/>
  <c r="V129" i="1"/>
  <c r="CB128" i="1"/>
  <c r="BZ128" i="1"/>
  <c r="CA128" i="1" s="1"/>
  <c r="CH127" i="1"/>
  <c r="CI127" i="1" s="1"/>
  <c r="BW127" i="1" s="1"/>
  <c r="AY130" i="1"/>
  <c r="CZ130" i="1"/>
  <c r="CH129" i="1"/>
  <c r="CI129" i="1" s="1"/>
  <c r="BW129" i="1" s="1"/>
  <c r="BY129" i="1"/>
  <c r="AC129" i="1"/>
  <c r="U129" i="1" s="1"/>
  <c r="CR130" i="1"/>
  <c r="AB130" i="1"/>
  <c r="BX130" i="1"/>
  <c r="CC130" i="1" s="1"/>
  <c r="CX130" i="1"/>
  <c r="BA131" i="1"/>
  <c r="AX131" i="1"/>
  <c r="CV131" i="1"/>
  <c r="CT131" i="1"/>
  <c r="BR131" i="1"/>
  <c r="BM131" i="1" s="1"/>
  <c r="BB131" i="1"/>
  <c r="BO131" i="1"/>
  <c r="BL131" i="1" s="1"/>
  <c r="BY129" i="12"/>
  <c r="CM129" i="12"/>
  <c r="CA129" i="12"/>
  <c r="CK128" i="12" s="1"/>
  <c r="CB129" i="12"/>
  <c r="BZ129" i="12"/>
  <c r="EA135" i="1"/>
  <c r="BX130" i="12"/>
  <c r="CI130" i="12" s="1"/>
  <c r="DZ136" i="1"/>
  <c r="BW131" i="12" s="1"/>
  <c r="CJ127" i="12"/>
  <c r="CG130" i="12" l="1"/>
  <c r="CH130" i="12"/>
  <c r="CE130" i="12"/>
  <c r="CF130" i="12"/>
  <c r="CC130" i="12"/>
  <c r="CD130" i="12"/>
  <c r="U125" i="12"/>
  <c r="V125" i="12"/>
  <c r="S125" i="12"/>
  <c r="T125" i="12"/>
  <c r="Q125" i="12"/>
  <c r="R125" i="12"/>
  <c r="O125" i="12"/>
  <c r="P125" i="12"/>
  <c r="F133" i="1"/>
  <c r="CU133" i="1" s="1"/>
  <c r="BU133" i="1"/>
  <c r="AW133" i="1" s="1"/>
  <c r="D131" i="1"/>
  <c r="AE130" i="1"/>
  <c r="AT131" i="1"/>
  <c r="CY131" i="1"/>
  <c r="S131" i="1"/>
  <c r="AZ131" i="1"/>
  <c r="DU132" i="1"/>
  <c r="G126" i="12"/>
  <c r="H126" i="12" s="1"/>
  <c r="L125" i="12"/>
  <c r="M125" i="12"/>
  <c r="J125" i="12"/>
  <c r="N125" i="12"/>
  <c r="K125" i="12"/>
  <c r="I125" i="12"/>
  <c r="T132" i="1"/>
  <c r="Y132" i="1" s="1"/>
  <c r="AV132" i="1"/>
  <c r="CR131" i="1"/>
  <c r="CZ131" i="1"/>
  <c r="AU131" i="1"/>
  <c r="V130" i="1"/>
  <c r="CH128" i="1"/>
  <c r="CI128" i="1" s="1"/>
  <c r="BW128" i="1" s="1"/>
  <c r="BA132" i="1"/>
  <c r="BB132" i="1"/>
  <c r="CV132" i="1"/>
  <c r="AX132" i="1"/>
  <c r="BO132" i="1"/>
  <c r="BL132" i="1" s="1"/>
  <c r="BR132" i="1"/>
  <c r="BM132" i="1" s="1"/>
  <c r="CT132" i="1"/>
  <c r="CZ132" i="1"/>
  <c r="AY131" i="1"/>
  <c r="AC130" i="1"/>
  <c r="U130" i="1" s="1"/>
  <c r="BX131" i="1"/>
  <c r="CC131" i="1" s="1"/>
  <c r="CX131" i="1"/>
  <c r="AB131" i="1"/>
  <c r="BY130" i="1"/>
  <c r="CH130" i="1"/>
  <c r="CI130" i="1" s="1"/>
  <c r="BW130" i="1" s="1"/>
  <c r="BZ129" i="1"/>
  <c r="CA129" i="1" s="1"/>
  <c r="CB129" i="1"/>
  <c r="DZ137" i="1"/>
  <c r="BW132" i="12" s="1"/>
  <c r="BX131" i="12"/>
  <c r="CI131" i="12" s="1"/>
  <c r="CM130" i="12"/>
  <c r="CA130" i="12"/>
  <c r="CK129" i="12" s="1"/>
  <c r="CB130" i="12"/>
  <c r="BZ130" i="12"/>
  <c r="BY130" i="12"/>
  <c r="EA136" i="1"/>
  <c r="CJ128" i="12"/>
  <c r="CG131" i="12" l="1"/>
  <c r="CH131" i="12"/>
  <c r="CE131" i="12"/>
  <c r="CF131" i="12"/>
  <c r="CC131" i="12"/>
  <c r="CD131" i="12"/>
  <c r="U126" i="12"/>
  <c r="V126" i="12"/>
  <c r="S126" i="12"/>
  <c r="T126" i="12"/>
  <c r="Q126" i="12"/>
  <c r="R126" i="12"/>
  <c r="O126" i="12"/>
  <c r="P126" i="12"/>
  <c r="F134" i="1"/>
  <c r="CU134" i="1" s="1"/>
  <c r="BU134" i="1"/>
  <c r="D132" i="1"/>
  <c r="AE131" i="1"/>
  <c r="AT132" i="1"/>
  <c r="CY132" i="1"/>
  <c r="S132" i="1"/>
  <c r="CS132" i="1"/>
  <c r="L126" i="12"/>
  <c r="M126" i="12"/>
  <c r="J126" i="12"/>
  <c r="K126" i="12"/>
  <c r="N126" i="12"/>
  <c r="I126" i="12"/>
  <c r="G127" i="12"/>
  <c r="H127" i="12" s="1"/>
  <c r="DU133" i="1"/>
  <c r="AW134" i="1"/>
  <c r="T133" i="1"/>
  <c r="Y133" i="1" s="1"/>
  <c r="AV133" i="1"/>
  <c r="AU132" i="1"/>
  <c r="V131" i="1"/>
  <c r="BY131" i="1"/>
  <c r="CH131" i="1"/>
  <c r="CI131" i="1" s="1"/>
  <c r="BW131" i="1" s="1"/>
  <c r="AY132" i="1"/>
  <c r="BZ130" i="1"/>
  <c r="CA130" i="1" s="1"/>
  <c r="CB130" i="1"/>
  <c r="AC131" i="1"/>
  <c r="U131" i="1" s="1"/>
  <c r="BA133" i="1"/>
  <c r="BB133" i="1"/>
  <c r="BO133" i="1"/>
  <c r="BL133" i="1" s="1"/>
  <c r="CT133" i="1"/>
  <c r="AX133" i="1"/>
  <c r="BR133" i="1"/>
  <c r="BM133" i="1" s="1"/>
  <c r="CV133" i="1"/>
  <c r="CR132" i="1"/>
  <c r="AB132" i="1"/>
  <c r="CX132" i="1"/>
  <c r="BX132" i="1"/>
  <c r="CC132" i="1" s="1"/>
  <c r="CA131" i="12"/>
  <c r="CK130" i="12" s="1"/>
  <c r="CB131" i="12"/>
  <c r="BZ131" i="12"/>
  <c r="CM131" i="12"/>
  <c r="BY131" i="12"/>
  <c r="EA137" i="1"/>
  <c r="CJ129" i="12"/>
  <c r="BX132" i="12"/>
  <c r="CI132" i="12" s="1"/>
  <c r="DZ138" i="1"/>
  <c r="BW133" i="12" s="1"/>
  <c r="CG132" i="12" l="1"/>
  <c r="CH132" i="12"/>
  <c r="CE132" i="12"/>
  <c r="CF132" i="12"/>
  <c r="CC132" i="12"/>
  <c r="CD132" i="12"/>
  <c r="U127" i="12"/>
  <c r="V127" i="12"/>
  <c r="S127" i="12"/>
  <c r="T127" i="12"/>
  <c r="Q127" i="12"/>
  <c r="R127" i="12"/>
  <c r="O127" i="12"/>
  <c r="P127" i="12"/>
  <c r="F135" i="1"/>
  <c r="BU135" i="1"/>
  <c r="AW135" i="1" s="1"/>
  <c r="CS133" i="1"/>
  <c r="D133" i="1"/>
  <c r="AT133" i="1"/>
  <c r="CY133" i="1"/>
  <c r="S133" i="1"/>
  <c r="DU134" i="1"/>
  <c r="G128" i="12"/>
  <c r="H128" i="12" s="1"/>
  <c r="L127" i="12"/>
  <c r="J127" i="12"/>
  <c r="K127" i="12"/>
  <c r="N127" i="12"/>
  <c r="M127" i="12"/>
  <c r="I127" i="12"/>
  <c r="T134" i="1"/>
  <c r="Y134" i="1" s="1"/>
  <c r="AV134" i="1"/>
  <c r="AU133" i="1"/>
  <c r="V132" i="1"/>
  <c r="AB133" i="1"/>
  <c r="BY132" i="1"/>
  <c r="AC132" i="1"/>
  <c r="U132" i="1" s="1"/>
  <c r="CR133" i="1"/>
  <c r="AY133" i="1"/>
  <c r="BA134" i="1"/>
  <c r="AX134" i="1"/>
  <c r="CZ134" i="1" s="1"/>
  <c r="BO134" i="1"/>
  <c r="BL134" i="1" s="1"/>
  <c r="CT134" i="1"/>
  <c r="BB134" i="1"/>
  <c r="BR134" i="1"/>
  <c r="BM134" i="1" s="1"/>
  <c r="CV134" i="1"/>
  <c r="CZ133" i="1"/>
  <c r="BZ131" i="1"/>
  <c r="CA131" i="1" s="1"/>
  <c r="CB131" i="1"/>
  <c r="CX133" i="1"/>
  <c r="BX133" i="1"/>
  <c r="CC133" i="1" s="1"/>
  <c r="DZ139" i="1"/>
  <c r="BW134" i="12" s="1"/>
  <c r="BX133" i="12"/>
  <c r="CI133" i="12" s="1"/>
  <c r="EA138" i="1"/>
  <c r="CM132" i="12"/>
  <c r="CA132" i="12"/>
  <c r="CK131" i="12" s="1"/>
  <c r="CB132" i="12"/>
  <c r="BZ132" i="12"/>
  <c r="BY132" i="12"/>
  <c r="CJ130" i="12"/>
  <c r="CG133" i="12" l="1"/>
  <c r="CH133" i="12"/>
  <c r="CE133" i="12"/>
  <c r="CF133" i="12"/>
  <c r="CC133" i="12"/>
  <c r="CD133" i="12"/>
  <c r="U128" i="12"/>
  <c r="V128" i="12"/>
  <c r="S128" i="12"/>
  <c r="T128" i="12"/>
  <c r="Q128" i="12"/>
  <c r="R128" i="12"/>
  <c r="O128" i="12"/>
  <c r="P128" i="12"/>
  <c r="F136" i="1"/>
  <c r="BU136" i="1"/>
  <c r="AW136" i="1" s="1"/>
  <c r="D134" i="1"/>
  <c r="CS135" i="1"/>
  <c r="CU135" i="1"/>
  <c r="AT134" i="1"/>
  <c r="CY134" i="1"/>
  <c r="S134" i="1"/>
  <c r="CS134" i="1"/>
  <c r="L128" i="12"/>
  <c r="K128" i="12"/>
  <c r="J128" i="12"/>
  <c r="M128" i="12"/>
  <c r="N128" i="12"/>
  <c r="I128" i="12"/>
  <c r="DU135" i="1"/>
  <c r="G129" i="12"/>
  <c r="H129" i="12" s="1"/>
  <c r="T135" i="1"/>
  <c r="Y135" i="1" s="1"/>
  <c r="CR134" i="1"/>
  <c r="AV135" i="1"/>
  <c r="AU134" i="1"/>
  <c r="V133" i="1"/>
  <c r="AC133" i="1"/>
  <c r="U133" i="1" s="1"/>
  <c r="BA135" i="1"/>
  <c r="BB135" i="1"/>
  <c r="CV135" i="1"/>
  <c r="BR135" i="1"/>
  <c r="BM135" i="1" s="1"/>
  <c r="CT135" i="1"/>
  <c r="AX135" i="1"/>
  <c r="CR135" i="1"/>
  <c r="BO135" i="1"/>
  <c r="BL135" i="1" s="1"/>
  <c r="BX134" i="1"/>
  <c r="CC134" i="1" s="1"/>
  <c r="CX134" i="1"/>
  <c r="AY134" i="1"/>
  <c r="BY133" i="1"/>
  <c r="AB134" i="1"/>
  <c r="CB132" i="1"/>
  <c r="BZ132" i="1"/>
  <c r="CA132" i="1" s="1"/>
  <c r="CJ131" i="12"/>
  <c r="CM133" i="12"/>
  <c r="BY133" i="12"/>
  <c r="CA133" i="12"/>
  <c r="CK132" i="12" s="1"/>
  <c r="CB133" i="12"/>
  <c r="BZ133" i="12"/>
  <c r="EA139" i="1"/>
  <c r="BX134" i="12"/>
  <c r="CI134" i="12" s="1"/>
  <c r="DZ140" i="1"/>
  <c r="BW135" i="12" s="1"/>
  <c r="CG134" i="12" l="1"/>
  <c r="CH134" i="12"/>
  <c r="CE134" i="12"/>
  <c r="CF134" i="12"/>
  <c r="CC134" i="12"/>
  <c r="CD134" i="12"/>
  <c r="U129" i="12"/>
  <c r="V129" i="12"/>
  <c r="S129" i="12"/>
  <c r="T129" i="12"/>
  <c r="Q129" i="12"/>
  <c r="R129" i="12"/>
  <c r="O129" i="12"/>
  <c r="P129" i="12"/>
  <c r="CU136" i="1"/>
  <c r="F137" i="1"/>
  <c r="F138" i="1" s="1"/>
  <c r="BU137" i="1"/>
  <c r="AW137" i="1" s="1"/>
  <c r="D135" i="1"/>
  <c r="AT135" i="1"/>
  <c r="CY135" i="1"/>
  <c r="CS136" i="1"/>
  <c r="S135" i="1"/>
  <c r="AZ135" i="1"/>
  <c r="L129" i="12"/>
  <c r="M129" i="12"/>
  <c r="K129" i="12"/>
  <c r="N129" i="12"/>
  <c r="J129" i="12"/>
  <c r="I129" i="12"/>
  <c r="G130" i="12"/>
  <c r="H130" i="12" s="1"/>
  <c r="DU136" i="1"/>
  <c r="T136" i="1"/>
  <c r="Y136" i="1" s="1"/>
  <c r="AV136" i="1"/>
  <c r="CZ135" i="1"/>
  <c r="AU135" i="1"/>
  <c r="CH132" i="1"/>
  <c r="CI132" i="1" s="1"/>
  <c r="BW132" i="1" s="1"/>
  <c r="V134" i="1"/>
  <c r="BY134" i="1"/>
  <c r="AY135" i="1"/>
  <c r="BA136" i="1"/>
  <c r="BB136" i="1"/>
  <c r="BR136" i="1"/>
  <c r="BM136" i="1" s="1"/>
  <c r="CR136" i="1"/>
  <c r="CT136" i="1"/>
  <c r="AX136" i="1"/>
  <c r="BO136" i="1"/>
  <c r="BL136" i="1" s="1"/>
  <c r="CV136" i="1"/>
  <c r="CX135" i="1"/>
  <c r="BX135" i="1"/>
  <c r="CC135" i="1" s="1"/>
  <c r="AC134" i="1"/>
  <c r="U134" i="1" s="1"/>
  <c r="CB133" i="1"/>
  <c r="BZ133" i="1"/>
  <c r="CA133" i="1" s="1"/>
  <c r="AB135" i="1"/>
  <c r="DZ141" i="1"/>
  <c r="BW136" i="12" s="1"/>
  <c r="BX135" i="12"/>
  <c r="CI135" i="12" s="1"/>
  <c r="EA140" i="1"/>
  <c r="CJ132" i="12"/>
  <c r="CM134" i="12"/>
  <c r="CA134" i="12"/>
  <c r="CK133" i="12" s="1"/>
  <c r="CB134" i="12"/>
  <c r="BZ134" i="12"/>
  <c r="BY134" i="12"/>
  <c r="CG135" i="12" l="1"/>
  <c r="CH135" i="12"/>
  <c r="CE135" i="12"/>
  <c r="CF135" i="12"/>
  <c r="CC135" i="12"/>
  <c r="CD135" i="12"/>
  <c r="U130" i="12"/>
  <c r="V130" i="12"/>
  <c r="S130" i="12"/>
  <c r="T130" i="12"/>
  <c r="Q130" i="12"/>
  <c r="R130" i="12"/>
  <c r="O130" i="12"/>
  <c r="P130" i="12"/>
  <c r="CU137" i="1"/>
  <c r="BU138" i="1"/>
  <c r="D136" i="1"/>
  <c r="AE135" i="1"/>
  <c r="AT136" i="1"/>
  <c r="CY136" i="1"/>
  <c r="S136" i="1"/>
  <c r="AZ136" i="1"/>
  <c r="AE136" i="1" s="1"/>
  <c r="DU137" i="1"/>
  <c r="G131" i="12"/>
  <c r="H131" i="12" s="1"/>
  <c r="L130" i="12"/>
  <c r="K130" i="12"/>
  <c r="J130" i="12"/>
  <c r="M130" i="12"/>
  <c r="N130" i="12"/>
  <c r="I130" i="12"/>
  <c r="AW138" i="1"/>
  <c r="T137" i="1"/>
  <c r="Y137" i="1" s="1"/>
  <c r="AU136" i="1"/>
  <c r="AV137" i="1"/>
  <c r="CZ136" i="1"/>
  <c r="CH133" i="1"/>
  <c r="CI133" i="1" s="1"/>
  <c r="BW133" i="1" s="1"/>
  <c r="V135" i="1"/>
  <c r="AC135" i="1"/>
  <c r="U135" i="1" s="1"/>
  <c r="BY135" i="1"/>
  <c r="CH135" i="1"/>
  <c r="CI135" i="1" s="1"/>
  <c r="BW135" i="1" s="1"/>
  <c r="AB136" i="1"/>
  <c r="V136" i="1" s="1"/>
  <c r="BA137" i="1"/>
  <c r="AX137" i="1"/>
  <c r="BO137" i="1"/>
  <c r="BL137" i="1" s="1"/>
  <c r="CV137" i="1"/>
  <c r="BB137" i="1"/>
  <c r="BR137" i="1"/>
  <c r="BM137" i="1" s="1"/>
  <c r="CU138" i="1"/>
  <c r="CT137" i="1"/>
  <c r="CR137" i="1"/>
  <c r="CB134" i="1"/>
  <c r="BZ134" i="1"/>
  <c r="CA134" i="1" s="1"/>
  <c r="AY136" i="1"/>
  <c r="BX136" i="1"/>
  <c r="CC136" i="1" s="1"/>
  <c r="CX136" i="1"/>
  <c r="CJ133" i="12"/>
  <c r="EA141" i="1"/>
  <c r="CM135" i="12"/>
  <c r="CA135" i="12"/>
  <c r="CK134" i="12" s="1"/>
  <c r="CB135" i="12"/>
  <c r="BZ135" i="12"/>
  <c r="BY135" i="12"/>
  <c r="BX136" i="12"/>
  <c r="CI136" i="12" s="1"/>
  <c r="DZ142" i="1"/>
  <c r="BW137" i="12" s="1"/>
  <c r="CG136" i="12" l="1"/>
  <c r="CH136" i="12"/>
  <c r="CE136" i="12"/>
  <c r="CF136" i="12"/>
  <c r="CC136" i="12"/>
  <c r="CD136" i="12"/>
  <c r="U131" i="12"/>
  <c r="V131" i="12"/>
  <c r="S131" i="12"/>
  <c r="T131" i="12"/>
  <c r="Q131" i="12"/>
  <c r="R131" i="12"/>
  <c r="O131" i="12"/>
  <c r="P131" i="12"/>
  <c r="F139" i="1"/>
  <c r="CU139" i="1" s="1"/>
  <c r="BU139" i="1"/>
  <c r="D137" i="1"/>
  <c r="AT137" i="1"/>
  <c r="CY137" i="1"/>
  <c r="S137" i="1"/>
  <c r="CS137" i="1"/>
  <c r="L131" i="12"/>
  <c r="N131" i="12"/>
  <c r="K131" i="12"/>
  <c r="M131" i="12"/>
  <c r="I131" i="12"/>
  <c r="J131" i="12"/>
  <c r="G132" i="12"/>
  <c r="H132" i="12" s="1"/>
  <c r="DU138" i="1"/>
  <c r="T138" i="1"/>
  <c r="Y138" i="1" s="1"/>
  <c r="AW139" i="1"/>
  <c r="AV138" i="1"/>
  <c r="CZ137" i="1"/>
  <c r="AU137" i="1"/>
  <c r="CH134" i="1"/>
  <c r="CI134" i="1" s="1"/>
  <c r="BW134" i="1" s="1"/>
  <c r="AB137" i="1"/>
  <c r="AC136" i="1"/>
  <c r="U136" i="1" s="1"/>
  <c r="BZ135" i="1"/>
  <c r="CA135" i="1" s="1"/>
  <c r="CB135" i="1"/>
  <c r="BY136" i="1"/>
  <c r="CH136" i="1"/>
  <c r="CI136" i="1" s="1"/>
  <c r="BW136" i="1" s="1"/>
  <c r="BA138" i="1"/>
  <c r="BR138" i="1"/>
  <c r="BM138" i="1" s="1"/>
  <c r="CR138" i="1"/>
  <c r="BB138" i="1"/>
  <c r="CT138" i="1"/>
  <c r="BO138" i="1"/>
  <c r="BL138" i="1" s="1"/>
  <c r="AX138" i="1"/>
  <c r="CV138" i="1"/>
  <c r="BX137" i="1"/>
  <c r="CC137" i="1" s="1"/>
  <c r="CX137" i="1"/>
  <c r="AY137" i="1"/>
  <c r="DZ143" i="1"/>
  <c r="BW138" i="12" s="1"/>
  <c r="BX137" i="12"/>
  <c r="CI137" i="12" s="1"/>
  <c r="EA142" i="1"/>
  <c r="CA136" i="12"/>
  <c r="CK135" i="12" s="1"/>
  <c r="CB136" i="12"/>
  <c r="BZ136" i="12"/>
  <c r="CM136" i="12"/>
  <c r="BY136" i="12"/>
  <c r="CJ134" i="12"/>
  <c r="CG137" i="12" l="1"/>
  <c r="CH137" i="12"/>
  <c r="CE137" i="12"/>
  <c r="CF137" i="12"/>
  <c r="CC137" i="12"/>
  <c r="CD137" i="12"/>
  <c r="U132" i="12"/>
  <c r="V132" i="12"/>
  <c r="S132" i="12"/>
  <c r="T132" i="12"/>
  <c r="Q132" i="12"/>
  <c r="R132" i="12"/>
  <c r="O132" i="12"/>
  <c r="P132" i="12"/>
  <c r="F140" i="1"/>
  <c r="CU140" i="1" s="1"/>
  <c r="BU140" i="1"/>
  <c r="D138" i="1"/>
  <c r="AT138" i="1"/>
  <c r="CY138" i="1"/>
  <c r="S138" i="1"/>
  <c r="CS138" i="1"/>
  <c r="G133" i="12"/>
  <c r="H133" i="12" s="1"/>
  <c r="DU139" i="1"/>
  <c r="L132" i="12"/>
  <c r="J132" i="12"/>
  <c r="I132" i="12"/>
  <c r="K132" i="12"/>
  <c r="M132" i="12"/>
  <c r="N132" i="12"/>
  <c r="T139" i="1"/>
  <c r="Y139" i="1" s="1"/>
  <c r="AU138" i="1"/>
  <c r="AV139" i="1"/>
  <c r="AW140" i="1"/>
  <c r="V137" i="1"/>
  <c r="AC137" i="1"/>
  <c r="U137" i="1" s="1"/>
  <c r="AY138" i="1"/>
  <c r="CZ138" i="1"/>
  <c r="BY137" i="1"/>
  <c r="BA139" i="1"/>
  <c r="AX139" i="1"/>
  <c r="CV139" i="1"/>
  <c r="BB139" i="1"/>
  <c r="BR139" i="1"/>
  <c r="BM139" i="1" s="1"/>
  <c r="CT139" i="1"/>
  <c r="CZ139" i="1"/>
  <c r="BO139" i="1"/>
  <c r="BL139" i="1" s="1"/>
  <c r="CR139" i="1"/>
  <c r="AB138" i="1"/>
  <c r="CX138" i="1"/>
  <c r="BX138" i="1"/>
  <c r="CC138" i="1" s="1"/>
  <c r="BZ136" i="1"/>
  <c r="CA136" i="1" s="1"/>
  <c r="CB136" i="1"/>
  <c r="CJ135" i="12"/>
  <c r="CM137" i="12"/>
  <c r="CA137" i="12"/>
  <c r="CK136" i="12" s="1"/>
  <c r="CB137" i="12"/>
  <c r="BZ137" i="12"/>
  <c r="BY137" i="12"/>
  <c r="EA143" i="1"/>
  <c r="BX138" i="12"/>
  <c r="CI138" i="12" s="1"/>
  <c r="DZ144" i="1"/>
  <c r="BW139" i="12" s="1"/>
  <c r="CG138" i="12" l="1"/>
  <c r="CH138" i="12"/>
  <c r="CE138" i="12"/>
  <c r="CF138" i="12"/>
  <c r="CC138" i="12"/>
  <c r="CD138" i="12"/>
  <c r="U133" i="12"/>
  <c r="V133" i="12"/>
  <c r="S133" i="12"/>
  <c r="T133" i="12"/>
  <c r="Q133" i="12"/>
  <c r="R133" i="12"/>
  <c r="O133" i="12"/>
  <c r="P133" i="12"/>
  <c r="F141" i="1"/>
  <c r="CU141" i="1" s="1"/>
  <c r="BU141" i="1"/>
  <c r="AW141" i="1" s="1"/>
  <c r="D139" i="1"/>
  <c r="AT139" i="1"/>
  <c r="CY139" i="1"/>
  <c r="S139" i="1"/>
  <c r="CS139" i="1"/>
  <c r="G134" i="12"/>
  <c r="H134" i="12" s="1"/>
  <c r="DU140" i="1"/>
  <c r="L133" i="12"/>
  <c r="M133" i="12"/>
  <c r="K133" i="12"/>
  <c r="N133" i="12"/>
  <c r="J133" i="12"/>
  <c r="I133" i="12"/>
  <c r="T140" i="1"/>
  <c r="Y140" i="1" s="1"/>
  <c r="AV140" i="1"/>
  <c r="AU139" i="1"/>
  <c r="V138" i="1"/>
  <c r="BY138" i="1"/>
  <c r="BA140" i="1"/>
  <c r="BR140" i="1"/>
  <c r="BM140" i="1" s="1"/>
  <c r="BB140" i="1"/>
  <c r="CR140" i="1"/>
  <c r="CT140" i="1"/>
  <c r="AX140" i="1"/>
  <c r="BO140" i="1"/>
  <c r="BL140" i="1" s="1"/>
  <c r="CV140" i="1"/>
  <c r="CX139" i="1"/>
  <c r="BX139" i="1"/>
  <c r="CC139" i="1" s="1"/>
  <c r="CB137" i="1"/>
  <c r="BZ137" i="1"/>
  <c r="CA137" i="1" s="1"/>
  <c r="AC138" i="1"/>
  <c r="U138" i="1" s="1"/>
  <c r="AB139" i="1"/>
  <c r="AY139" i="1"/>
  <c r="DZ145" i="1"/>
  <c r="BW140" i="12" s="1"/>
  <c r="BX139" i="12"/>
  <c r="CI139" i="12" s="1"/>
  <c r="CA138" i="12"/>
  <c r="CK137" i="12" s="1"/>
  <c r="CB138" i="12"/>
  <c r="BZ138" i="12"/>
  <c r="CM138" i="12"/>
  <c r="BY138" i="12"/>
  <c r="CJ136" i="12"/>
  <c r="EA144" i="1"/>
  <c r="CG139" i="12" l="1"/>
  <c r="CH139" i="12"/>
  <c r="CE139" i="12"/>
  <c r="CF139" i="12"/>
  <c r="CC139" i="12"/>
  <c r="CD139" i="12"/>
  <c r="U134" i="12"/>
  <c r="V134" i="12"/>
  <c r="S134" i="12"/>
  <c r="T134" i="12"/>
  <c r="Q134" i="12"/>
  <c r="R134" i="12"/>
  <c r="O134" i="12"/>
  <c r="P134" i="12"/>
  <c r="F142" i="1"/>
  <c r="CU142" i="1" s="1"/>
  <c r="BU142" i="1"/>
  <c r="AW142" i="1" s="1"/>
  <c r="D140" i="1"/>
  <c r="AT140" i="1"/>
  <c r="CY140" i="1"/>
  <c r="S140" i="1"/>
  <c r="CS140" i="1"/>
  <c r="G135" i="12"/>
  <c r="H135" i="12" s="1"/>
  <c r="DU141" i="1"/>
  <c r="L134" i="12"/>
  <c r="N134" i="12"/>
  <c r="J134" i="12"/>
  <c r="I134" i="12"/>
  <c r="M134" i="12"/>
  <c r="K134" i="12"/>
  <c r="T141" i="1"/>
  <c r="Y141" i="1" s="1"/>
  <c r="AV141" i="1"/>
  <c r="CZ140" i="1"/>
  <c r="AU140" i="1"/>
  <c r="AC139" i="1"/>
  <c r="U139" i="1" s="1"/>
  <c r="CH137" i="1"/>
  <c r="CI137" i="1" s="1"/>
  <c r="BW137" i="1" s="1"/>
  <c r="BY139" i="1"/>
  <c r="BA141" i="1"/>
  <c r="BB141" i="1"/>
  <c r="BR141" i="1"/>
  <c r="BM141" i="1" s="1"/>
  <c r="CR141" i="1"/>
  <c r="CT141" i="1"/>
  <c r="CV141" i="1"/>
  <c r="AX141" i="1"/>
  <c r="BO141" i="1"/>
  <c r="BL141" i="1" s="1"/>
  <c r="V139" i="1"/>
  <c r="AY140" i="1"/>
  <c r="AB140" i="1"/>
  <c r="CX140" i="1"/>
  <c r="BX140" i="1"/>
  <c r="CC140" i="1" s="1"/>
  <c r="BZ138" i="1"/>
  <c r="CB138" i="1"/>
  <c r="CJ137" i="12"/>
  <c r="BX140" i="12"/>
  <c r="CI140" i="12" s="1"/>
  <c r="DZ146" i="1"/>
  <c r="BW141" i="12" s="1"/>
  <c r="EA145" i="1"/>
  <c r="CM139" i="12"/>
  <c r="BY139" i="12"/>
  <c r="CA139" i="12"/>
  <c r="CK138" i="12" s="1"/>
  <c r="CB139" i="12"/>
  <c r="BZ139" i="12"/>
  <c r="CG140" i="12" l="1"/>
  <c r="CH140" i="12"/>
  <c r="CE140" i="12"/>
  <c r="CF140" i="12"/>
  <c r="CC140" i="12"/>
  <c r="CD140" i="12"/>
  <c r="U135" i="12"/>
  <c r="V135" i="12"/>
  <c r="S135" i="12"/>
  <c r="T135" i="12"/>
  <c r="Q135" i="12"/>
  <c r="R135" i="12"/>
  <c r="O135" i="12"/>
  <c r="P135" i="12"/>
  <c r="F143" i="1"/>
  <c r="BU143" i="1"/>
  <c r="D141" i="1"/>
  <c r="AT141" i="1"/>
  <c r="CY141" i="1"/>
  <c r="S141" i="1"/>
  <c r="CS141" i="1"/>
  <c r="G136" i="12"/>
  <c r="H136" i="12" s="1"/>
  <c r="DU142" i="1"/>
  <c r="L135" i="12"/>
  <c r="N135" i="12"/>
  <c r="M135" i="12"/>
  <c r="K135" i="12"/>
  <c r="J135" i="12"/>
  <c r="I135" i="12"/>
  <c r="T142" i="1"/>
  <c r="Y142" i="1" s="1"/>
  <c r="AW143" i="1"/>
  <c r="AV142" i="1"/>
  <c r="CZ141" i="1"/>
  <c r="AU141" i="1"/>
  <c r="AC140" i="1"/>
  <c r="U140" i="1" s="1"/>
  <c r="CA138" i="1"/>
  <c r="CH138" i="1" s="1"/>
  <c r="CI138" i="1" s="1"/>
  <c r="BW138" i="1" s="1"/>
  <c r="BY140" i="1"/>
  <c r="V140" i="1"/>
  <c r="BA142" i="1"/>
  <c r="CU143" i="1"/>
  <c r="BB142" i="1"/>
  <c r="CR142" i="1"/>
  <c r="CT142" i="1"/>
  <c r="BR142" i="1"/>
  <c r="BM142" i="1" s="1"/>
  <c r="AX142" i="1"/>
  <c r="CV142" i="1"/>
  <c r="BO142" i="1"/>
  <c r="BL142" i="1" s="1"/>
  <c r="BX141" i="1"/>
  <c r="CC141" i="1" s="1"/>
  <c r="CX141" i="1"/>
  <c r="AY141" i="1"/>
  <c r="AB141" i="1"/>
  <c r="BZ139" i="1"/>
  <c r="CA139" i="1" s="1"/>
  <c r="CB139" i="1"/>
  <c r="CJ138" i="12"/>
  <c r="EA146" i="1"/>
  <c r="DZ147" i="1"/>
  <c r="BW142" i="12" s="1"/>
  <c r="BX141" i="12"/>
  <c r="CI141" i="12" s="1"/>
  <c r="CA140" i="12"/>
  <c r="CK139" i="12" s="1"/>
  <c r="CB140" i="12"/>
  <c r="BZ140" i="12"/>
  <c r="CM140" i="12"/>
  <c r="BY140" i="12"/>
  <c r="CG141" i="12" l="1"/>
  <c r="CH141" i="12"/>
  <c r="CE141" i="12"/>
  <c r="CF141" i="12"/>
  <c r="CC141" i="12"/>
  <c r="CD141" i="12"/>
  <c r="U136" i="12"/>
  <c r="V136" i="12"/>
  <c r="S136" i="12"/>
  <c r="T136" i="12"/>
  <c r="Q136" i="12"/>
  <c r="R136" i="12"/>
  <c r="O136" i="12"/>
  <c r="P136" i="12"/>
  <c r="F144" i="1"/>
  <c r="CU144" i="1" s="1"/>
  <c r="BU144" i="1"/>
  <c r="AW144" i="1" s="1"/>
  <c r="D142" i="1"/>
  <c r="AT142" i="1"/>
  <c r="CY142" i="1"/>
  <c r="CS142" i="1"/>
  <c r="S142" i="1"/>
  <c r="DU143" i="1"/>
  <c r="G137" i="12"/>
  <c r="H137" i="12" s="1"/>
  <c r="L136" i="12"/>
  <c r="N136" i="12"/>
  <c r="K136" i="12"/>
  <c r="J136" i="12"/>
  <c r="I136" i="12"/>
  <c r="M136" i="12"/>
  <c r="T143" i="1"/>
  <c r="Y143" i="1" s="1"/>
  <c r="AV143" i="1"/>
  <c r="CZ142" i="1"/>
  <c r="AU142" i="1"/>
  <c r="AC141" i="1"/>
  <c r="U141" i="1" s="1"/>
  <c r="CH139" i="1"/>
  <c r="CI139" i="1" s="1"/>
  <c r="BW139" i="1" s="1"/>
  <c r="V141" i="1"/>
  <c r="BY141" i="1"/>
  <c r="BX142" i="1"/>
  <c r="CC142" i="1" s="1"/>
  <c r="CX142" i="1"/>
  <c r="BA143" i="1"/>
  <c r="BB143" i="1"/>
  <c r="BR143" i="1"/>
  <c r="BM143" i="1" s="1"/>
  <c r="CV143" i="1"/>
  <c r="CR143" i="1"/>
  <c r="AX143" i="1"/>
  <c r="BO143" i="1"/>
  <c r="BL143" i="1" s="1"/>
  <c r="CT143" i="1"/>
  <c r="AB142" i="1"/>
  <c r="AY142" i="1"/>
  <c r="CB140" i="1"/>
  <c r="BZ140" i="1"/>
  <c r="CJ139" i="12"/>
  <c r="BX142" i="12"/>
  <c r="CI142" i="12" s="1"/>
  <c r="DZ148" i="1"/>
  <c r="BW143" i="12" s="1"/>
  <c r="EA147" i="1"/>
  <c r="CM141" i="12"/>
  <c r="BY141" i="12"/>
  <c r="CA141" i="12"/>
  <c r="CK140" i="12" s="1"/>
  <c r="CB141" i="12"/>
  <c r="BZ141" i="12"/>
  <c r="CG142" i="12" l="1"/>
  <c r="CH142" i="12"/>
  <c r="CE142" i="12"/>
  <c r="CF142" i="12"/>
  <c r="CC142" i="12"/>
  <c r="CD142" i="12"/>
  <c r="U137" i="12"/>
  <c r="V137" i="12"/>
  <c r="S137" i="12"/>
  <c r="T137" i="12"/>
  <c r="Q137" i="12"/>
  <c r="R137" i="12"/>
  <c r="O137" i="12"/>
  <c r="P137" i="12"/>
  <c r="F145" i="1"/>
  <c r="CU145" i="1" s="1"/>
  <c r="BU145" i="1"/>
  <c r="CS143" i="1"/>
  <c r="D143" i="1"/>
  <c r="AT143" i="1"/>
  <c r="CY143" i="1"/>
  <c r="S143" i="1"/>
  <c r="L137" i="12"/>
  <c r="N137" i="12"/>
  <c r="M137" i="12"/>
  <c r="K137" i="12"/>
  <c r="J137" i="12"/>
  <c r="I137" i="12"/>
  <c r="DU144" i="1"/>
  <c r="G138" i="12"/>
  <c r="H138" i="12" s="1"/>
  <c r="T144" i="1"/>
  <c r="Y144" i="1" s="1"/>
  <c r="AW145" i="1"/>
  <c r="AV144" i="1"/>
  <c r="CZ143" i="1"/>
  <c r="AU143" i="1"/>
  <c r="V142" i="1"/>
  <c r="AB143" i="1"/>
  <c r="V143" i="1" s="1"/>
  <c r="AY143" i="1"/>
  <c r="CA140" i="1"/>
  <c r="CH140" i="1" s="1"/>
  <c r="CI140" i="1" s="1"/>
  <c r="BW140" i="1" s="1"/>
  <c r="AC142" i="1"/>
  <c r="U142" i="1" s="1"/>
  <c r="BA144" i="1"/>
  <c r="BB144" i="1"/>
  <c r="BR144" i="1"/>
  <c r="BM144" i="1" s="1"/>
  <c r="CT144" i="1"/>
  <c r="AX144" i="1"/>
  <c r="CZ144" i="1" s="1"/>
  <c r="BO144" i="1"/>
  <c r="BL144" i="1" s="1"/>
  <c r="CR144" i="1"/>
  <c r="CV144" i="1"/>
  <c r="BX143" i="1"/>
  <c r="CC143" i="1" s="1"/>
  <c r="CX143" i="1"/>
  <c r="BY142" i="1"/>
  <c r="CB141" i="1"/>
  <c r="BZ141" i="1"/>
  <c r="CA141" i="1" s="1"/>
  <c r="CA142" i="12"/>
  <c r="CK141" i="12" s="1"/>
  <c r="CB142" i="12"/>
  <c r="BZ142" i="12"/>
  <c r="CM142" i="12"/>
  <c r="BY142" i="12"/>
  <c r="EA148" i="1"/>
  <c r="DZ149" i="1"/>
  <c r="BW144" i="12" s="1"/>
  <c r="BX143" i="12"/>
  <c r="CI143" i="12" s="1"/>
  <c r="CJ140" i="12"/>
  <c r="CG143" i="12" l="1"/>
  <c r="CH143" i="12"/>
  <c r="CE143" i="12"/>
  <c r="CF143" i="12"/>
  <c r="CC143" i="12"/>
  <c r="CD143" i="12"/>
  <c r="U138" i="12"/>
  <c r="V138" i="12"/>
  <c r="S138" i="12"/>
  <c r="T138" i="12"/>
  <c r="Q138" i="12"/>
  <c r="R138" i="12"/>
  <c r="O138" i="12"/>
  <c r="P138" i="12"/>
  <c r="F146" i="1"/>
  <c r="CU146" i="1" s="1"/>
  <c r="BU146" i="1"/>
  <c r="AW146" i="1" s="1"/>
  <c r="CS144" i="1"/>
  <c r="D144" i="1"/>
  <c r="AT144" i="1"/>
  <c r="CY144" i="1"/>
  <c r="S144" i="1"/>
  <c r="L138" i="12"/>
  <c r="M138" i="12"/>
  <c r="J138" i="12"/>
  <c r="N138" i="12"/>
  <c r="K138" i="12"/>
  <c r="I138" i="12"/>
  <c r="DU145" i="1"/>
  <c r="G139" i="12"/>
  <c r="H139" i="12" s="1"/>
  <c r="T145" i="1"/>
  <c r="Y145" i="1" s="1"/>
  <c r="AV145" i="1"/>
  <c r="AU144" i="1"/>
  <c r="BA145" i="1"/>
  <c r="BO145" i="1"/>
  <c r="BL145" i="1" s="1"/>
  <c r="CR145" i="1"/>
  <c r="BB145" i="1"/>
  <c r="CT145" i="1"/>
  <c r="BR145" i="1"/>
  <c r="BM145" i="1" s="1"/>
  <c r="AX145" i="1"/>
  <c r="CV145" i="1"/>
  <c r="AB144" i="1"/>
  <c r="BX144" i="1"/>
  <c r="CC144" i="1" s="1"/>
  <c r="CX144" i="1"/>
  <c r="AC143" i="1"/>
  <c r="U143" i="1" s="1"/>
  <c r="BZ142" i="1"/>
  <c r="CA142" i="1" s="1"/>
  <c r="CB142" i="1"/>
  <c r="BY143" i="1"/>
  <c r="CH141" i="1"/>
  <c r="CI141" i="1" s="1"/>
  <c r="BW141" i="1" s="1"/>
  <c r="AY144" i="1"/>
  <c r="BX144" i="12"/>
  <c r="CI144" i="12" s="1"/>
  <c r="DZ150" i="1"/>
  <c r="BW145" i="12" s="1"/>
  <c r="EA149" i="1"/>
  <c r="CJ141" i="12"/>
  <c r="CM143" i="12"/>
  <c r="BY143" i="12"/>
  <c r="CA143" i="12"/>
  <c r="CK142" i="12" s="1"/>
  <c r="CB143" i="12"/>
  <c r="BZ143" i="12"/>
  <c r="CG144" i="12" l="1"/>
  <c r="CH144" i="12"/>
  <c r="CE144" i="12"/>
  <c r="CF144" i="12"/>
  <c r="CC144" i="12"/>
  <c r="CD144" i="12"/>
  <c r="U139" i="12"/>
  <c r="V139" i="12"/>
  <c r="S139" i="12"/>
  <c r="T139" i="12"/>
  <c r="Q139" i="12"/>
  <c r="R139" i="12"/>
  <c r="O139" i="12"/>
  <c r="P139" i="12"/>
  <c r="F147" i="1"/>
  <c r="CU147" i="1" s="1"/>
  <c r="BU147" i="1"/>
  <c r="AW147" i="1" s="1"/>
  <c r="CS145" i="1"/>
  <c r="D145" i="1"/>
  <c r="AT145" i="1"/>
  <c r="CY145" i="1"/>
  <c r="S145" i="1"/>
  <c r="L139" i="12"/>
  <c r="N139" i="12"/>
  <c r="K139" i="12"/>
  <c r="M139" i="12"/>
  <c r="I139" i="12"/>
  <c r="J139" i="12"/>
  <c r="G140" i="12"/>
  <c r="H140" i="12" s="1"/>
  <c r="DU146" i="1"/>
  <c r="T146" i="1"/>
  <c r="Y146" i="1" s="1"/>
  <c r="AV146" i="1"/>
  <c r="CZ145" i="1"/>
  <c r="AU145" i="1"/>
  <c r="V144" i="1"/>
  <c r="CB143" i="1"/>
  <c r="BZ143" i="1"/>
  <c r="CA143" i="1" s="1"/>
  <c r="CH142" i="1"/>
  <c r="CI142" i="1" s="1"/>
  <c r="BW142" i="1" s="1"/>
  <c r="AY145" i="1"/>
  <c r="AB145" i="1"/>
  <c r="BX145" i="1"/>
  <c r="CC145" i="1" s="1"/>
  <c r="CX145" i="1"/>
  <c r="BY144" i="1"/>
  <c r="AC144" i="1"/>
  <c r="U144" i="1" s="1"/>
  <c r="BA146" i="1"/>
  <c r="CV146" i="1"/>
  <c r="AX146" i="1"/>
  <c r="BO146" i="1"/>
  <c r="BL146" i="1" s="1"/>
  <c r="CT146" i="1"/>
  <c r="BB146" i="1"/>
  <c r="BR146" i="1"/>
  <c r="BM146" i="1" s="1"/>
  <c r="CR146" i="1"/>
  <c r="EA150" i="1"/>
  <c r="DZ151" i="1"/>
  <c r="BW146" i="12" s="1"/>
  <c r="BX145" i="12"/>
  <c r="CI145" i="12" s="1"/>
  <c r="CJ142" i="12"/>
  <c r="CA144" i="12"/>
  <c r="CK143" i="12" s="1"/>
  <c r="CB144" i="12"/>
  <c r="BZ144" i="12"/>
  <c r="CM144" i="12"/>
  <c r="BY144" i="12"/>
  <c r="CG145" i="12" l="1"/>
  <c r="CH145" i="12"/>
  <c r="CE145" i="12"/>
  <c r="CF145" i="12"/>
  <c r="CC145" i="12"/>
  <c r="CD145" i="12"/>
  <c r="U140" i="12"/>
  <c r="V140" i="12"/>
  <c r="S140" i="12"/>
  <c r="T140" i="12"/>
  <c r="Q140" i="12"/>
  <c r="R140" i="12"/>
  <c r="O140" i="12"/>
  <c r="P140" i="12"/>
  <c r="F148" i="1"/>
  <c r="CU148" i="1" s="1"/>
  <c r="BU148" i="1"/>
  <c r="AW148" i="1" s="1"/>
  <c r="CS146" i="1"/>
  <c r="D146" i="1"/>
  <c r="AT146" i="1"/>
  <c r="CY146" i="1"/>
  <c r="S146" i="1"/>
  <c r="DU147" i="1"/>
  <c r="G141" i="12"/>
  <c r="H141" i="12" s="1"/>
  <c r="L140" i="12"/>
  <c r="M140" i="12"/>
  <c r="N140" i="12"/>
  <c r="J140" i="12"/>
  <c r="K140" i="12"/>
  <c r="I140" i="12"/>
  <c r="T147" i="1"/>
  <c r="Y147" i="1" s="1"/>
  <c r="AV147" i="1"/>
  <c r="AU146" i="1"/>
  <c r="CZ146" i="1"/>
  <c r="CH143" i="1"/>
  <c r="CI143" i="1" s="1"/>
  <c r="BW143" i="1" s="1"/>
  <c r="V145" i="1"/>
  <c r="CX146" i="1"/>
  <c r="BX146" i="1"/>
  <c r="CC146" i="1" s="1"/>
  <c r="AY146" i="1"/>
  <c r="AB146" i="1"/>
  <c r="AC146" i="1"/>
  <c r="U146" i="1" s="1"/>
  <c r="BA147" i="1"/>
  <c r="CT147" i="1"/>
  <c r="CR147" i="1"/>
  <c r="BB147" i="1"/>
  <c r="CV147" i="1"/>
  <c r="BO147" i="1"/>
  <c r="BL147" i="1" s="1"/>
  <c r="AX147" i="1"/>
  <c r="BR147" i="1"/>
  <c r="BM147" i="1" s="1"/>
  <c r="CB144" i="1"/>
  <c r="BZ144" i="1"/>
  <c r="CA144" i="1" s="1"/>
  <c r="BY145" i="1"/>
  <c r="AC145" i="1"/>
  <c r="U145" i="1" s="1"/>
  <c r="CJ143" i="12"/>
  <c r="CM145" i="12"/>
  <c r="BY145" i="12"/>
  <c r="CA145" i="12"/>
  <c r="CK144" i="12" s="1"/>
  <c r="CB145" i="12"/>
  <c r="BZ145" i="12"/>
  <c r="BX146" i="12"/>
  <c r="CI146" i="12" s="1"/>
  <c r="DZ152" i="1"/>
  <c r="BW147" i="12" s="1"/>
  <c r="EA151" i="1"/>
  <c r="CG146" i="12" l="1"/>
  <c r="CH146" i="12"/>
  <c r="CE146" i="12"/>
  <c r="CF146" i="12"/>
  <c r="CC146" i="12"/>
  <c r="CD146" i="12"/>
  <c r="U141" i="12"/>
  <c r="V141" i="12"/>
  <c r="S141" i="12"/>
  <c r="T141" i="12"/>
  <c r="Q141" i="12"/>
  <c r="R141" i="12"/>
  <c r="O141" i="12"/>
  <c r="P141" i="12"/>
  <c r="F149" i="1"/>
  <c r="CU149" i="1" s="1"/>
  <c r="BU149" i="1"/>
  <c r="CS147" i="1"/>
  <c r="D147" i="1"/>
  <c r="AT147" i="1"/>
  <c r="CY147" i="1"/>
  <c r="S147" i="1"/>
  <c r="L141" i="12"/>
  <c r="K141" i="12"/>
  <c r="M141" i="12"/>
  <c r="N141" i="12"/>
  <c r="I141" i="12"/>
  <c r="J141" i="12"/>
  <c r="G142" i="12"/>
  <c r="H142" i="12" s="1"/>
  <c r="DU148" i="1"/>
  <c r="T148" i="1"/>
  <c r="Y148" i="1" s="1"/>
  <c r="AW149" i="1"/>
  <c r="AV148" i="1"/>
  <c r="CZ147" i="1"/>
  <c r="AU147" i="1"/>
  <c r="V146" i="1"/>
  <c r="CX147" i="1"/>
  <c r="BX147" i="1"/>
  <c r="CC147" i="1" s="1"/>
  <c r="BY146" i="1"/>
  <c r="AY147" i="1"/>
  <c r="CB145" i="1"/>
  <c r="BZ145" i="1"/>
  <c r="CA145" i="1" s="1"/>
  <c r="CH144" i="1"/>
  <c r="CI144" i="1" s="1"/>
  <c r="BW144" i="1" s="1"/>
  <c r="AB147" i="1"/>
  <c r="BA148" i="1"/>
  <c r="CT148" i="1"/>
  <c r="BR148" i="1"/>
  <c r="BM148" i="1" s="1"/>
  <c r="AX148" i="1"/>
  <c r="CZ148" i="1" s="1"/>
  <c r="CV148" i="1"/>
  <c r="BO148" i="1"/>
  <c r="BL148" i="1" s="1"/>
  <c r="BB148" i="1"/>
  <c r="CR148" i="1"/>
  <c r="EA152" i="1"/>
  <c r="CA146" i="12"/>
  <c r="CK145" i="12" s="1"/>
  <c r="CB146" i="12"/>
  <c r="BZ146" i="12"/>
  <c r="CM146" i="12"/>
  <c r="BY146" i="12"/>
  <c r="CJ144" i="12"/>
  <c r="DZ153" i="1"/>
  <c r="BW148" i="12" s="1"/>
  <c r="BX147" i="12"/>
  <c r="CI147" i="12" s="1"/>
  <c r="CG147" i="12" l="1"/>
  <c r="CH147" i="12"/>
  <c r="CE147" i="12"/>
  <c r="CF147" i="12"/>
  <c r="CC147" i="12"/>
  <c r="CD147" i="12"/>
  <c r="U142" i="12"/>
  <c r="V142" i="12"/>
  <c r="S142" i="12"/>
  <c r="T142" i="12"/>
  <c r="Q142" i="12"/>
  <c r="R142" i="12"/>
  <c r="O142" i="12"/>
  <c r="P142" i="12"/>
  <c r="F150" i="1"/>
  <c r="BU150" i="1"/>
  <c r="AW150" i="1" s="1"/>
  <c r="D148" i="1"/>
  <c r="AT148" i="1"/>
  <c r="CY148" i="1"/>
  <c r="CS148" i="1"/>
  <c r="S148" i="1"/>
  <c r="DU149" i="1"/>
  <c r="G143" i="12"/>
  <c r="H143" i="12" s="1"/>
  <c r="L142" i="12"/>
  <c r="M142" i="12"/>
  <c r="J142" i="12"/>
  <c r="I142" i="12"/>
  <c r="N142" i="12"/>
  <c r="K142" i="12"/>
  <c r="T149" i="1"/>
  <c r="Y149" i="1" s="1"/>
  <c r="AV149" i="1"/>
  <c r="AU148" i="1"/>
  <c r="CH145" i="1"/>
  <c r="CI145" i="1" s="1"/>
  <c r="BW145" i="1" s="1"/>
  <c r="V147" i="1"/>
  <c r="CX148" i="1"/>
  <c r="BX148" i="1"/>
  <c r="CC148" i="1" s="1"/>
  <c r="AB148" i="1"/>
  <c r="BY147" i="1"/>
  <c r="AY148" i="1"/>
  <c r="BA149" i="1"/>
  <c r="BB149" i="1"/>
  <c r="CV149" i="1"/>
  <c r="BO149" i="1"/>
  <c r="BL149" i="1" s="1"/>
  <c r="AX149" i="1"/>
  <c r="CT149" i="1"/>
  <c r="CR149" i="1"/>
  <c r="BR149" i="1"/>
  <c r="BM149" i="1" s="1"/>
  <c r="AC147" i="1"/>
  <c r="U147" i="1" s="1"/>
  <c r="BZ146" i="1"/>
  <c r="CA146" i="1" s="1"/>
  <c r="CB146" i="1"/>
  <c r="CM147" i="12"/>
  <c r="BY147" i="12"/>
  <c r="CA147" i="12"/>
  <c r="CK146" i="12" s="1"/>
  <c r="CB147" i="12"/>
  <c r="BZ147" i="12"/>
  <c r="BX148" i="12"/>
  <c r="CI148" i="12" s="1"/>
  <c r="DZ154" i="1"/>
  <c r="BW149" i="12" s="1"/>
  <c r="CJ145" i="12"/>
  <c r="EA153" i="1"/>
  <c r="CG148" i="12" l="1"/>
  <c r="CH148" i="12"/>
  <c r="CE148" i="12"/>
  <c r="CF148" i="12"/>
  <c r="CC148" i="12"/>
  <c r="CD148" i="12"/>
  <c r="U143" i="12"/>
  <c r="V143" i="12"/>
  <c r="S143" i="12"/>
  <c r="T143" i="12"/>
  <c r="Q143" i="12"/>
  <c r="R143" i="12"/>
  <c r="O143" i="12"/>
  <c r="P143" i="12"/>
  <c r="F151" i="1"/>
  <c r="CU151" i="1" s="1"/>
  <c r="BU151" i="1"/>
  <c r="AW151" i="1" s="1"/>
  <c r="D149" i="1"/>
  <c r="CS150" i="1"/>
  <c r="CU150" i="1"/>
  <c r="AT149" i="1"/>
  <c r="CY149" i="1"/>
  <c r="AC148" i="1"/>
  <c r="U148" i="1" s="1"/>
  <c r="S149" i="1"/>
  <c r="CS149" i="1"/>
  <c r="G144" i="12"/>
  <c r="H144" i="12" s="1"/>
  <c r="DU150" i="1"/>
  <c r="L143" i="12"/>
  <c r="N143" i="12"/>
  <c r="K143" i="12"/>
  <c r="M143" i="12"/>
  <c r="J143" i="12"/>
  <c r="I143" i="12"/>
  <c r="T150" i="1"/>
  <c r="Y150" i="1" s="1"/>
  <c r="AV150" i="1"/>
  <c r="AU149" i="1"/>
  <c r="CH146" i="1"/>
  <c r="CI146" i="1" s="1"/>
  <c r="BW146" i="1" s="1"/>
  <c r="AB149" i="1"/>
  <c r="BA150" i="1"/>
  <c r="BB150" i="1"/>
  <c r="CT150" i="1"/>
  <c r="BO150" i="1"/>
  <c r="BL150" i="1" s="1"/>
  <c r="AX150" i="1"/>
  <c r="CV150" i="1"/>
  <c r="BR150" i="1"/>
  <c r="BM150" i="1" s="1"/>
  <c r="V148" i="1"/>
  <c r="BY148" i="1"/>
  <c r="AY149" i="1"/>
  <c r="CZ149" i="1"/>
  <c r="CX149" i="1"/>
  <c r="BX149" i="1"/>
  <c r="CC149" i="1" s="1"/>
  <c r="BZ147" i="1"/>
  <c r="CA147" i="1" s="1"/>
  <c r="CB147" i="1"/>
  <c r="CA148" i="12"/>
  <c r="CK147" i="12" s="1"/>
  <c r="CB148" i="12"/>
  <c r="BZ148" i="12"/>
  <c r="CM148" i="12"/>
  <c r="BY148" i="12"/>
  <c r="DZ155" i="1"/>
  <c r="BW150" i="12" s="1"/>
  <c r="BX149" i="12"/>
  <c r="CI149" i="12" s="1"/>
  <c r="CJ146" i="12"/>
  <c r="EA154" i="1"/>
  <c r="CG149" i="12" l="1"/>
  <c r="CH149" i="12"/>
  <c r="CE149" i="12"/>
  <c r="CF149" i="12"/>
  <c r="CC149" i="12"/>
  <c r="CD149" i="12"/>
  <c r="U144" i="12"/>
  <c r="V144" i="12"/>
  <c r="S144" i="12"/>
  <c r="T144" i="12"/>
  <c r="Q144" i="12"/>
  <c r="R144" i="12"/>
  <c r="O144" i="12"/>
  <c r="P144" i="12"/>
  <c r="F152" i="1"/>
  <c r="BU152" i="1"/>
  <c r="AW152" i="1" s="1"/>
  <c r="D150" i="1"/>
  <c r="AT150" i="1"/>
  <c r="CY150" i="1"/>
  <c r="AU150" i="1"/>
  <c r="S150" i="1"/>
  <c r="AZ150" i="1"/>
  <c r="AE150" i="1" s="1"/>
  <c r="DU151" i="1"/>
  <c r="G145" i="12"/>
  <c r="H145" i="12" s="1"/>
  <c r="L144" i="12"/>
  <c r="M144" i="12"/>
  <c r="J144" i="12"/>
  <c r="N144" i="12"/>
  <c r="K144" i="12"/>
  <c r="I144" i="12"/>
  <c r="T151" i="1"/>
  <c r="Y151" i="1" s="1"/>
  <c r="CR150" i="1"/>
  <c r="AV151" i="1"/>
  <c r="CH147" i="1"/>
  <c r="CI147" i="1" s="1"/>
  <c r="BW147" i="1" s="1"/>
  <c r="AC149" i="1"/>
  <c r="U149" i="1" s="1"/>
  <c r="BZ148" i="1"/>
  <c r="CA148" i="1" s="1"/>
  <c r="CB148" i="1"/>
  <c r="AB150" i="1"/>
  <c r="BX150" i="1"/>
  <c r="CC150" i="1" s="1"/>
  <c r="CX150" i="1"/>
  <c r="BA151" i="1"/>
  <c r="BO151" i="1"/>
  <c r="BL151" i="1" s="1"/>
  <c r="BB151" i="1"/>
  <c r="CV151" i="1"/>
  <c r="BR151" i="1"/>
  <c r="BM151" i="1" s="1"/>
  <c r="AX151" i="1"/>
  <c r="CZ151" i="1" s="1"/>
  <c r="CT151" i="1"/>
  <c r="BY149" i="1"/>
  <c r="AY150" i="1"/>
  <c r="CZ150" i="1"/>
  <c r="V149" i="1"/>
  <c r="EA155" i="1"/>
  <c r="BX150" i="12"/>
  <c r="CI150" i="12" s="1"/>
  <c r="DZ156" i="1"/>
  <c r="BW151" i="12" s="1"/>
  <c r="CJ147" i="12"/>
  <c r="CM149" i="12"/>
  <c r="BY149" i="12"/>
  <c r="CA149" i="12"/>
  <c r="CK148" i="12" s="1"/>
  <c r="CB149" i="12"/>
  <c r="BZ149" i="12"/>
  <c r="CG150" i="12" l="1"/>
  <c r="CH150" i="12"/>
  <c r="CE150" i="12"/>
  <c r="CF150" i="12"/>
  <c r="CC150" i="12"/>
  <c r="CD150" i="12"/>
  <c r="U145" i="12"/>
  <c r="V145" i="12"/>
  <c r="S145" i="12"/>
  <c r="T145" i="12"/>
  <c r="Q145" i="12"/>
  <c r="R145" i="12"/>
  <c r="O145" i="12"/>
  <c r="P145" i="12"/>
  <c r="F153" i="1"/>
  <c r="BU153" i="1"/>
  <c r="CS151" i="1"/>
  <c r="D151" i="1"/>
  <c r="CS152" i="1"/>
  <c r="CU152" i="1"/>
  <c r="AT151" i="1"/>
  <c r="CY151" i="1"/>
  <c r="S151" i="1"/>
  <c r="L145" i="12"/>
  <c r="N145" i="12"/>
  <c r="K145" i="12"/>
  <c r="M145" i="12"/>
  <c r="I145" i="12"/>
  <c r="J145" i="12"/>
  <c r="DU152" i="1"/>
  <c r="G146" i="12"/>
  <c r="H146" i="12" s="1"/>
  <c r="T152" i="1"/>
  <c r="Y152" i="1" s="1"/>
  <c r="AW153" i="1"/>
  <c r="AU151" i="1"/>
  <c r="AV152" i="1"/>
  <c r="V150" i="1"/>
  <c r="AC150" i="1"/>
  <c r="U150" i="1" s="1"/>
  <c r="CH148" i="1"/>
  <c r="CI148" i="1" s="1"/>
  <c r="BW148" i="1" s="1"/>
  <c r="AY151" i="1"/>
  <c r="CB149" i="1"/>
  <c r="BZ149" i="1"/>
  <c r="CA149" i="1" s="1"/>
  <c r="CR151" i="1"/>
  <c r="AB151" i="1"/>
  <c r="BA152" i="1"/>
  <c r="AX152" i="1"/>
  <c r="CV152" i="1"/>
  <c r="CT152" i="1"/>
  <c r="BO152" i="1"/>
  <c r="BL152" i="1" s="1"/>
  <c r="BB152" i="1"/>
  <c r="BR152" i="1"/>
  <c r="BM152" i="1" s="1"/>
  <c r="CX151" i="1"/>
  <c r="BX151" i="1"/>
  <c r="CC151" i="1" s="1"/>
  <c r="BY150" i="1"/>
  <c r="CH150" i="1"/>
  <c r="CI150" i="1" s="1"/>
  <c r="BW150" i="1" s="1"/>
  <c r="DZ157" i="1"/>
  <c r="BW152" i="12" s="1"/>
  <c r="BX151" i="12"/>
  <c r="CI151" i="12" s="1"/>
  <c r="EA156" i="1"/>
  <c r="CJ148" i="12"/>
  <c r="CM150" i="12"/>
  <c r="CA150" i="12"/>
  <c r="CK149" i="12" s="1"/>
  <c r="CB150" i="12"/>
  <c r="BZ150" i="12"/>
  <c r="BY150" i="12"/>
  <c r="CG151" i="12" l="1"/>
  <c r="CH151" i="12"/>
  <c r="CE151" i="12"/>
  <c r="CF151" i="12"/>
  <c r="CC151" i="12"/>
  <c r="CD151" i="12"/>
  <c r="U146" i="12"/>
  <c r="V146" i="12"/>
  <c r="S146" i="12"/>
  <c r="T146" i="12"/>
  <c r="Q146" i="12"/>
  <c r="R146" i="12"/>
  <c r="O146" i="12"/>
  <c r="P146" i="12"/>
  <c r="F154" i="1"/>
  <c r="BU154" i="1"/>
  <c r="AW154" i="1" s="1"/>
  <c r="D152" i="1"/>
  <c r="CS153" i="1"/>
  <c r="CU153" i="1"/>
  <c r="AT152" i="1"/>
  <c r="CY152" i="1"/>
  <c r="S152" i="1"/>
  <c r="AZ152" i="1"/>
  <c r="AE152" i="1" s="1"/>
  <c r="L146" i="12"/>
  <c r="M146" i="12"/>
  <c r="N146" i="12"/>
  <c r="J146" i="12"/>
  <c r="K146" i="12"/>
  <c r="I146" i="12"/>
  <c r="G147" i="12"/>
  <c r="H147" i="12" s="1"/>
  <c r="DU153" i="1"/>
  <c r="T153" i="1"/>
  <c r="Y153" i="1" s="1"/>
  <c r="AV153" i="1"/>
  <c r="CR152" i="1"/>
  <c r="CZ152" i="1"/>
  <c r="AU152" i="1"/>
  <c r="V151" i="1"/>
  <c r="CH149" i="1"/>
  <c r="CI149" i="1" s="1"/>
  <c r="BW149" i="1" s="1"/>
  <c r="BZ150" i="1"/>
  <c r="CA150" i="1" s="1"/>
  <c r="CB150" i="1"/>
  <c r="BY151" i="1"/>
  <c r="BX152" i="1"/>
  <c r="CC152" i="1" s="1"/>
  <c r="CX152" i="1"/>
  <c r="BA153" i="1"/>
  <c r="BB153" i="1"/>
  <c r="CT153" i="1"/>
  <c r="BO153" i="1"/>
  <c r="BL153" i="1" s="1"/>
  <c r="AX153" i="1"/>
  <c r="CV153" i="1"/>
  <c r="BR153" i="1"/>
  <c r="BM153" i="1" s="1"/>
  <c r="AY152" i="1"/>
  <c r="AC151" i="1"/>
  <c r="U151" i="1" s="1"/>
  <c r="AB152" i="1"/>
  <c r="EA157" i="1"/>
  <c r="CM151" i="12"/>
  <c r="BY151" i="12"/>
  <c r="CA151" i="12"/>
  <c r="CK150" i="12" s="1"/>
  <c r="CB151" i="12"/>
  <c r="BZ151" i="12"/>
  <c r="CJ149" i="12"/>
  <c r="BX152" i="12"/>
  <c r="CI152" i="12" s="1"/>
  <c r="DZ158" i="1"/>
  <c r="BW153" i="12" s="1"/>
  <c r="CG152" i="12" l="1"/>
  <c r="CH152" i="12"/>
  <c r="CE152" i="12"/>
  <c r="CF152" i="12"/>
  <c r="CC152" i="12"/>
  <c r="CD152" i="12"/>
  <c r="U147" i="12"/>
  <c r="V147" i="12"/>
  <c r="S147" i="12"/>
  <c r="T147" i="12"/>
  <c r="Q147" i="12"/>
  <c r="R147" i="12"/>
  <c r="O147" i="12"/>
  <c r="P147" i="12"/>
  <c r="F155" i="1"/>
  <c r="BU155" i="1"/>
  <c r="D153" i="1"/>
  <c r="CS154" i="1"/>
  <c r="CU154" i="1"/>
  <c r="AT153" i="1"/>
  <c r="CY153" i="1"/>
  <c r="S153" i="1"/>
  <c r="AZ153" i="1"/>
  <c r="AE153" i="1" s="1"/>
  <c r="G148" i="12"/>
  <c r="H148" i="12" s="1"/>
  <c r="DU154" i="1"/>
  <c r="L147" i="12"/>
  <c r="K147" i="12"/>
  <c r="J147" i="12"/>
  <c r="M147" i="12"/>
  <c r="N147" i="12"/>
  <c r="I147" i="12"/>
  <c r="T154" i="1"/>
  <c r="Y154" i="1" s="1"/>
  <c r="AW155" i="1"/>
  <c r="AV154" i="1"/>
  <c r="CR153" i="1"/>
  <c r="CZ153" i="1"/>
  <c r="AU153" i="1"/>
  <c r="V152" i="1"/>
  <c r="AY153" i="1"/>
  <c r="AB153" i="1"/>
  <c r="AC153" i="1" s="1"/>
  <c r="U153" i="1" s="1"/>
  <c r="CB151" i="1"/>
  <c r="BZ151" i="1"/>
  <c r="AC152" i="1"/>
  <c r="U152" i="1" s="1"/>
  <c r="BA154" i="1"/>
  <c r="CT154" i="1"/>
  <c r="BR154" i="1"/>
  <c r="BM154" i="1" s="1"/>
  <c r="BB154" i="1"/>
  <c r="CV154" i="1"/>
  <c r="BO154" i="1"/>
  <c r="BL154" i="1" s="1"/>
  <c r="AX154" i="1"/>
  <c r="CX153" i="1"/>
  <c r="BX153" i="1"/>
  <c r="CC153" i="1" s="1"/>
  <c r="CH152" i="1"/>
  <c r="CI152" i="1" s="1"/>
  <c r="BW152" i="1" s="1"/>
  <c r="BY152" i="1"/>
  <c r="CA152" i="12"/>
  <c r="CK151" i="12" s="1"/>
  <c r="CB152" i="12"/>
  <c r="BZ152" i="12"/>
  <c r="CM152" i="12"/>
  <c r="BY152" i="12"/>
  <c r="DZ159" i="1"/>
  <c r="BW154" i="12" s="1"/>
  <c r="BX153" i="12"/>
  <c r="CI153" i="12" s="1"/>
  <c r="CJ150" i="12"/>
  <c r="EA158" i="1"/>
  <c r="CG153" i="12" l="1"/>
  <c r="CH153" i="12"/>
  <c r="CE153" i="12"/>
  <c r="CF153" i="12"/>
  <c r="CC153" i="12"/>
  <c r="CD153" i="12"/>
  <c r="U148" i="12"/>
  <c r="V148" i="12"/>
  <c r="S148" i="12"/>
  <c r="T148" i="12"/>
  <c r="Q148" i="12"/>
  <c r="R148" i="12"/>
  <c r="O148" i="12"/>
  <c r="P148" i="12"/>
  <c r="F156" i="1"/>
  <c r="BU156" i="1"/>
  <c r="D154" i="1"/>
  <c r="CS155" i="1"/>
  <c r="CU155" i="1"/>
  <c r="AT154" i="1"/>
  <c r="CY154" i="1"/>
  <c r="AU154" i="1"/>
  <c r="S154" i="1"/>
  <c r="AZ154" i="1"/>
  <c r="AE154" i="1" s="1"/>
  <c r="DU155" i="1"/>
  <c r="G149" i="12"/>
  <c r="H149" i="12" s="1"/>
  <c r="L148" i="12"/>
  <c r="M148" i="12"/>
  <c r="J148" i="12"/>
  <c r="N148" i="12"/>
  <c r="K148" i="12"/>
  <c r="I148" i="12"/>
  <c r="AW156" i="1"/>
  <c r="T155" i="1"/>
  <c r="Y155" i="1" s="1"/>
  <c r="AV155" i="1"/>
  <c r="V153" i="1"/>
  <c r="AY154" i="1"/>
  <c r="CA151" i="1"/>
  <c r="CH151" i="1" s="1"/>
  <c r="CI151" i="1" s="1"/>
  <c r="BW151" i="1" s="1"/>
  <c r="CB152" i="1"/>
  <c r="BZ152" i="1"/>
  <c r="CA152" i="1" s="1"/>
  <c r="BY153" i="1"/>
  <c r="CH153" i="1"/>
  <c r="CI153" i="1" s="1"/>
  <c r="BW153" i="1" s="1"/>
  <c r="CZ154" i="1"/>
  <c r="CR154" i="1"/>
  <c r="AB154" i="1"/>
  <c r="CX154" i="1"/>
  <c r="BX154" i="1"/>
  <c r="CC154" i="1" s="1"/>
  <c r="BA155" i="1"/>
  <c r="AX155" i="1"/>
  <c r="CT155" i="1"/>
  <c r="BO155" i="1"/>
  <c r="BL155" i="1" s="1"/>
  <c r="BB155" i="1"/>
  <c r="CV155" i="1"/>
  <c r="BR155" i="1"/>
  <c r="BM155" i="1" s="1"/>
  <c r="EA159" i="1"/>
  <c r="BX154" i="12"/>
  <c r="CI154" i="12" s="1"/>
  <c r="DZ160" i="1"/>
  <c r="BW155" i="12" s="1"/>
  <c r="CJ151" i="12"/>
  <c r="CM153" i="12"/>
  <c r="BY153" i="12"/>
  <c r="CA153" i="12"/>
  <c r="CK152" i="12" s="1"/>
  <c r="CB153" i="12"/>
  <c r="BZ153" i="12"/>
  <c r="CG154" i="12" l="1"/>
  <c r="CH154" i="12"/>
  <c r="CE154" i="12"/>
  <c r="CF154" i="12"/>
  <c r="CC154" i="12"/>
  <c r="CD154" i="12"/>
  <c r="U149" i="12"/>
  <c r="V149" i="12"/>
  <c r="S149" i="12"/>
  <c r="T149" i="12"/>
  <c r="Q149" i="12"/>
  <c r="R149" i="12"/>
  <c r="O149" i="12"/>
  <c r="P149" i="12"/>
  <c r="F157" i="1"/>
  <c r="BU157" i="1"/>
  <c r="D155" i="1"/>
  <c r="CS156" i="1"/>
  <c r="CU156" i="1"/>
  <c r="AT155" i="1"/>
  <c r="CY155" i="1"/>
  <c r="S155" i="1"/>
  <c r="AZ155" i="1"/>
  <c r="L149" i="12"/>
  <c r="M149" i="12"/>
  <c r="I149" i="12"/>
  <c r="J149" i="12"/>
  <c r="N149" i="12"/>
  <c r="K149" i="12"/>
  <c r="DU156" i="1"/>
  <c r="G150" i="12"/>
  <c r="H150" i="12" s="1"/>
  <c r="T156" i="1"/>
  <c r="Y156" i="1" s="1"/>
  <c r="AW157" i="1"/>
  <c r="AV156" i="1"/>
  <c r="CR155" i="1"/>
  <c r="CZ155" i="1"/>
  <c r="AU155" i="1"/>
  <c r="V154" i="1"/>
  <c r="BA156" i="1"/>
  <c r="BR156" i="1"/>
  <c r="BM156" i="1" s="1"/>
  <c r="AX156" i="1"/>
  <c r="CV156" i="1"/>
  <c r="CT156" i="1"/>
  <c r="BO156" i="1"/>
  <c r="BL156" i="1" s="1"/>
  <c r="BB156" i="1"/>
  <c r="CX155" i="1"/>
  <c r="BX155" i="1"/>
  <c r="CC155" i="1" s="1"/>
  <c r="AB155" i="1"/>
  <c r="V155" i="1" s="1"/>
  <c r="CH154" i="1"/>
  <c r="CI154" i="1" s="1"/>
  <c r="BW154" i="1" s="1"/>
  <c r="BY154" i="1"/>
  <c r="AY155" i="1"/>
  <c r="AC154" i="1"/>
  <c r="U154" i="1" s="1"/>
  <c r="BZ153" i="1"/>
  <c r="CA153" i="1" s="1"/>
  <c r="CB153" i="1"/>
  <c r="CA154" i="12"/>
  <c r="CK153" i="12" s="1"/>
  <c r="CB154" i="12"/>
  <c r="BZ154" i="12"/>
  <c r="CM154" i="12"/>
  <c r="BY154" i="12"/>
  <c r="EA160" i="1"/>
  <c r="CJ152" i="12"/>
  <c r="DZ161" i="1"/>
  <c r="BW156" i="12" s="1"/>
  <c r="BX155" i="12"/>
  <c r="CI155" i="12" s="1"/>
  <c r="CG155" i="12" l="1"/>
  <c r="CH155" i="12"/>
  <c r="CE155" i="12"/>
  <c r="CF155" i="12"/>
  <c r="CC155" i="12"/>
  <c r="CD155" i="12"/>
  <c r="U150" i="12"/>
  <c r="V150" i="12"/>
  <c r="S150" i="12"/>
  <c r="T150" i="12"/>
  <c r="Q150" i="12"/>
  <c r="R150" i="12"/>
  <c r="O150" i="12"/>
  <c r="P150" i="12"/>
  <c r="F158" i="1"/>
  <c r="BU158" i="1"/>
  <c r="AW158" i="1" s="1"/>
  <c r="D156" i="1"/>
  <c r="CS157" i="1"/>
  <c r="CU157" i="1"/>
  <c r="AE155" i="1"/>
  <c r="AT156" i="1"/>
  <c r="CY156" i="1"/>
  <c r="S156" i="1"/>
  <c r="AZ156" i="1"/>
  <c r="AE156" i="1" s="1"/>
  <c r="L150" i="12"/>
  <c r="N150" i="12"/>
  <c r="K150" i="12"/>
  <c r="M150" i="12"/>
  <c r="J150" i="12"/>
  <c r="I150" i="12"/>
  <c r="G151" i="12"/>
  <c r="H151" i="12" s="1"/>
  <c r="DU157" i="1"/>
  <c r="AU156" i="1"/>
  <c r="T157" i="1"/>
  <c r="Y157" i="1" s="1"/>
  <c r="AV157" i="1"/>
  <c r="CR156" i="1"/>
  <c r="AY156" i="1"/>
  <c r="AB156" i="1"/>
  <c r="AC156" i="1"/>
  <c r="U156" i="1" s="1"/>
  <c r="BZ154" i="1"/>
  <c r="CA154" i="1" s="1"/>
  <c r="CB154" i="1"/>
  <c r="AC155" i="1"/>
  <c r="U155" i="1" s="1"/>
  <c r="BY155" i="1"/>
  <c r="CH155" i="1"/>
  <c r="CI155" i="1" s="1"/>
  <c r="BW155" i="1" s="1"/>
  <c r="CZ156" i="1"/>
  <c r="BX156" i="1"/>
  <c r="CC156" i="1" s="1"/>
  <c r="CX156" i="1"/>
  <c r="BA157" i="1"/>
  <c r="BB157" i="1"/>
  <c r="BO157" i="1"/>
  <c r="BL157" i="1" s="1"/>
  <c r="CT157" i="1"/>
  <c r="AX157" i="1"/>
  <c r="BR157" i="1"/>
  <c r="BM157" i="1" s="1"/>
  <c r="CV157" i="1"/>
  <c r="BX156" i="12"/>
  <c r="CI156" i="12" s="1"/>
  <c r="DZ162" i="1"/>
  <c r="BW157" i="12" s="1"/>
  <c r="CM155" i="12"/>
  <c r="BY155" i="12"/>
  <c r="CA155" i="12"/>
  <c r="CK154" i="12" s="1"/>
  <c r="CB155" i="12"/>
  <c r="BZ155" i="12"/>
  <c r="EA161" i="1"/>
  <c r="CJ153" i="12"/>
  <c r="CG156" i="12" l="1"/>
  <c r="CH156" i="12"/>
  <c r="CE156" i="12"/>
  <c r="CF156" i="12"/>
  <c r="CC156" i="12"/>
  <c r="CD156" i="12"/>
  <c r="U151" i="12"/>
  <c r="V151" i="12"/>
  <c r="S151" i="12"/>
  <c r="T151" i="12"/>
  <c r="Q151" i="12"/>
  <c r="R151" i="12"/>
  <c r="O151" i="12"/>
  <c r="P151" i="12"/>
  <c r="F159" i="1"/>
  <c r="BU159" i="1"/>
  <c r="AW159" i="1" s="1"/>
  <c r="D157" i="1"/>
  <c r="CS158" i="1"/>
  <c r="CU158" i="1"/>
  <c r="AT157" i="1"/>
  <c r="CY157" i="1"/>
  <c r="S157" i="1"/>
  <c r="AZ157" i="1"/>
  <c r="G152" i="12"/>
  <c r="H152" i="12" s="1"/>
  <c r="DU158" i="1"/>
  <c r="L151" i="12"/>
  <c r="K151" i="12"/>
  <c r="J151" i="12"/>
  <c r="M151" i="12"/>
  <c r="N151" i="12"/>
  <c r="I151" i="12"/>
  <c r="T158" i="1"/>
  <c r="Y158" i="1" s="1"/>
  <c r="AU157" i="1"/>
  <c r="AV158" i="1"/>
  <c r="V156" i="1"/>
  <c r="AY157" i="1"/>
  <c r="CZ157" i="1"/>
  <c r="BA158" i="1"/>
  <c r="CV158" i="1"/>
  <c r="BB158" i="1"/>
  <c r="BO158" i="1"/>
  <c r="BL158" i="1" s="1"/>
  <c r="CT158" i="1"/>
  <c r="AX158" i="1"/>
  <c r="BR158" i="1"/>
  <c r="BM158" i="1" s="1"/>
  <c r="CR157" i="1"/>
  <c r="AB157" i="1"/>
  <c r="BX157" i="1"/>
  <c r="CC157" i="1" s="1"/>
  <c r="CX157" i="1"/>
  <c r="CH156" i="1"/>
  <c r="CI156" i="1" s="1"/>
  <c r="BW156" i="1" s="1"/>
  <c r="BY156" i="1"/>
  <c r="BZ155" i="1"/>
  <c r="CA155" i="1" s="1"/>
  <c r="CB155" i="1"/>
  <c r="EA162" i="1"/>
  <c r="DZ163" i="1"/>
  <c r="BW158" i="12" s="1"/>
  <c r="BX157" i="12"/>
  <c r="CI157" i="12" s="1"/>
  <c r="CJ154" i="12"/>
  <c r="CA156" i="12"/>
  <c r="CK155" i="12" s="1"/>
  <c r="CB156" i="12"/>
  <c r="BZ156" i="12"/>
  <c r="CM156" i="12"/>
  <c r="BY156" i="12"/>
  <c r="CG157" i="12" l="1"/>
  <c r="CH157" i="12"/>
  <c r="CE157" i="12"/>
  <c r="CF157" i="12"/>
  <c r="CC157" i="12"/>
  <c r="CD157" i="12"/>
  <c r="U152" i="12"/>
  <c r="V152" i="12"/>
  <c r="S152" i="12"/>
  <c r="T152" i="12"/>
  <c r="Q152" i="12"/>
  <c r="R152" i="12"/>
  <c r="O152" i="12"/>
  <c r="P152" i="12"/>
  <c r="F160" i="1"/>
  <c r="BU160" i="1"/>
  <c r="AW160" i="1" s="1"/>
  <c r="D158" i="1"/>
  <c r="CS159" i="1"/>
  <c r="CU159" i="1"/>
  <c r="AE157" i="1"/>
  <c r="AT158" i="1"/>
  <c r="CY158" i="1"/>
  <c r="S158" i="1"/>
  <c r="AZ158" i="1"/>
  <c r="AE158" i="1" s="1"/>
  <c r="DU159" i="1"/>
  <c r="G153" i="12"/>
  <c r="H153" i="12" s="1"/>
  <c r="L152" i="12"/>
  <c r="K152" i="12"/>
  <c r="I152" i="12"/>
  <c r="M152" i="12"/>
  <c r="N152" i="12"/>
  <c r="J152" i="12"/>
  <c r="AU158" i="1"/>
  <c r="T159" i="1"/>
  <c r="Y159" i="1" s="1"/>
  <c r="AV159" i="1"/>
  <c r="CR158" i="1"/>
  <c r="V157" i="1"/>
  <c r="CB156" i="1"/>
  <c r="BZ156" i="1"/>
  <c r="CA156" i="1" s="1"/>
  <c r="CH157" i="1"/>
  <c r="CI157" i="1" s="1"/>
  <c r="BW157" i="1" s="1"/>
  <c r="BY157" i="1"/>
  <c r="AY158" i="1"/>
  <c r="BX158" i="1"/>
  <c r="CC158" i="1" s="1"/>
  <c r="CX158" i="1"/>
  <c r="AC157" i="1"/>
  <c r="U157" i="1" s="1"/>
  <c r="CZ158" i="1"/>
  <c r="BA159" i="1"/>
  <c r="AX159" i="1"/>
  <c r="CZ159" i="1" s="1"/>
  <c r="BO159" i="1"/>
  <c r="BL159" i="1" s="1"/>
  <c r="CU160" i="1"/>
  <c r="CT159" i="1"/>
  <c r="CV159" i="1"/>
  <c r="BB159" i="1"/>
  <c r="BR159" i="1"/>
  <c r="BM159" i="1" s="1"/>
  <c r="AB158" i="1"/>
  <c r="CJ155" i="12"/>
  <c r="CM157" i="12"/>
  <c r="BY157" i="12"/>
  <c r="CA157" i="12"/>
  <c r="CK156" i="12" s="1"/>
  <c r="CB157" i="12"/>
  <c r="BZ157" i="12"/>
  <c r="BX158" i="12"/>
  <c r="CI158" i="12" s="1"/>
  <c r="DZ164" i="1"/>
  <c r="BW159" i="12" s="1"/>
  <c r="EA163" i="1"/>
  <c r="CG158" i="12" l="1"/>
  <c r="CH158" i="12"/>
  <c r="CE158" i="12"/>
  <c r="CF158" i="12"/>
  <c r="CC158" i="12"/>
  <c r="CD158" i="12"/>
  <c r="U153" i="12"/>
  <c r="V153" i="12"/>
  <c r="S153" i="12"/>
  <c r="T153" i="12"/>
  <c r="Q153" i="12"/>
  <c r="R153" i="12"/>
  <c r="O153" i="12"/>
  <c r="P153" i="12"/>
  <c r="F161" i="1"/>
  <c r="BU161" i="1"/>
  <c r="AW161" i="1" s="1"/>
  <c r="D159" i="1"/>
  <c r="AT159" i="1"/>
  <c r="CY159" i="1"/>
  <c r="S159" i="1"/>
  <c r="AZ159" i="1"/>
  <c r="AE159" i="1" s="1"/>
  <c r="L153" i="12"/>
  <c r="K153" i="12"/>
  <c r="M153" i="12"/>
  <c r="N153" i="12"/>
  <c r="I153" i="12"/>
  <c r="J153" i="12"/>
  <c r="G154" i="12"/>
  <c r="H154" i="12" s="1"/>
  <c r="DU160" i="1"/>
  <c r="T160" i="1"/>
  <c r="Y160" i="1" s="1"/>
  <c r="AU159" i="1"/>
  <c r="AV160" i="1"/>
  <c r="V158" i="1"/>
  <c r="CR159" i="1"/>
  <c r="AB159" i="1"/>
  <c r="AC158" i="1"/>
  <c r="U158" i="1" s="1"/>
  <c r="CX159" i="1"/>
  <c r="BX159" i="1"/>
  <c r="CC159" i="1" s="1"/>
  <c r="BA160" i="1"/>
  <c r="BO160" i="1"/>
  <c r="BL160" i="1" s="1"/>
  <c r="AX160" i="1"/>
  <c r="CV160" i="1"/>
  <c r="CT160" i="1"/>
  <c r="BR160" i="1"/>
  <c r="BM160" i="1" s="1"/>
  <c r="BB160" i="1"/>
  <c r="AY159" i="1"/>
  <c r="BY158" i="1"/>
  <c r="CH158" i="1"/>
  <c r="CI158" i="1" s="1"/>
  <c r="BW158" i="1" s="1"/>
  <c r="CB157" i="1"/>
  <c r="BZ157" i="1"/>
  <c r="CA157" i="1" s="1"/>
  <c r="EA164" i="1"/>
  <c r="DZ165" i="1"/>
  <c r="BW160" i="12" s="1"/>
  <c r="BX159" i="12"/>
  <c r="CI159" i="12" s="1"/>
  <c r="CA158" i="12"/>
  <c r="CK157" i="12" s="1"/>
  <c r="CB158" i="12"/>
  <c r="BZ158" i="12"/>
  <c r="CM158" i="12"/>
  <c r="BY158" i="12"/>
  <c r="CJ156" i="12"/>
  <c r="CG159" i="12" l="1"/>
  <c r="CH159" i="12"/>
  <c r="CE159" i="12"/>
  <c r="CF159" i="12"/>
  <c r="CC159" i="12"/>
  <c r="CD159" i="12"/>
  <c r="U154" i="12"/>
  <c r="V154" i="12"/>
  <c r="S154" i="12"/>
  <c r="T154" i="12"/>
  <c r="Q154" i="12"/>
  <c r="R154" i="12"/>
  <c r="O154" i="12"/>
  <c r="P154" i="12"/>
  <c r="F162" i="1"/>
  <c r="BU162" i="1"/>
  <c r="AW162" i="1" s="1"/>
  <c r="D160" i="1"/>
  <c r="CS161" i="1"/>
  <c r="CU161" i="1"/>
  <c r="AT160" i="1"/>
  <c r="CY160" i="1"/>
  <c r="S160" i="1"/>
  <c r="CS160" i="1"/>
  <c r="DU161" i="1"/>
  <c r="G155" i="12"/>
  <c r="H155" i="12" s="1"/>
  <c r="L154" i="12"/>
  <c r="K154" i="12"/>
  <c r="I154" i="12"/>
  <c r="N154" i="12"/>
  <c r="M154" i="12"/>
  <c r="J154" i="12"/>
  <c r="T161" i="1"/>
  <c r="Y161" i="1" s="1"/>
  <c r="AV161" i="1"/>
  <c r="CR160" i="1"/>
  <c r="AU160" i="1"/>
  <c r="V159" i="1"/>
  <c r="BZ158" i="1"/>
  <c r="CA158" i="1" s="1"/>
  <c r="CB158" i="1"/>
  <c r="BX160" i="1"/>
  <c r="CC160" i="1" s="1"/>
  <c r="CX160" i="1"/>
  <c r="BA161" i="1"/>
  <c r="BO161" i="1"/>
  <c r="BL161" i="1" s="1"/>
  <c r="AX161" i="1"/>
  <c r="CU162" i="1"/>
  <c r="CT161" i="1"/>
  <c r="BR161" i="1"/>
  <c r="BM161" i="1" s="1"/>
  <c r="BB161" i="1"/>
  <c r="CV161" i="1"/>
  <c r="AY160" i="1"/>
  <c r="CZ160" i="1"/>
  <c r="AB160" i="1"/>
  <c r="CH159" i="1"/>
  <c r="CI159" i="1" s="1"/>
  <c r="BW159" i="1" s="1"/>
  <c r="BY159" i="1"/>
  <c r="AC159" i="1"/>
  <c r="U159" i="1" s="1"/>
  <c r="BX160" i="12"/>
  <c r="CI160" i="12" s="1"/>
  <c r="DZ166" i="1"/>
  <c r="BW161" i="12" s="1"/>
  <c r="CJ157" i="12"/>
  <c r="CM159" i="12"/>
  <c r="BY159" i="12"/>
  <c r="CA159" i="12"/>
  <c r="CK158" i="12" s="1"/>
  <c r="CB159" i="12"/>
  <c r="BZ159" i="12"/>
  <c r="EA165" i="1"/>
  <c r="CG160" i="12" l="1"/>
  <c r="CH160" i="12"/>
  <c r="CE160" i="12"/>
  <c r="CF160" i="12"/>
  <c r="CC160" i="12"/>
  <c r="CD160" i="12"/>
  <c r="U155" i="12"/>
  <c r="V155" i="12"/>
  <c r="S155" i="12"/>
  <c r="T155" i="12"/>
  <c r="Q155" i="12"/>
  <c r="R155" i="12"/>
  <c r="O155" i="12"/>
  <c r="P155" i="12"/>
  <c r="F163" i="1"/>
  <c r="BU163" i="1"/>
  <c r="D161" i="1"/>
  <c r="AT161" i="1"/>
  <c r="CY161" i="1"/>
  <c r="S161" i="1"/>
  <c r="AZ161" i="1"/>
  <c r="L155" i="12"/>
  <c r="M155" i="12"/>
  <c r="J155" i="12"/>
  <c r="N155" i="12"/>
  <c r="K155" i="12"/>
  <c r="I155" i="12"/>
  <c r="DU162" i="1"/>
  <c r="G156" i="12"/>
  <c r="H156" i="12" s="1"/>
  <c r="T162" i="1"/>
  <c r="Y162" i="1" s="1"/>
  <c r="AW163" i="1"/>
  <c r="CR161" i="1"/>
  <c r="AV162" i="1"/>
  <c r="CZ161" i="1"/>
  <c r="AU161" i="1"/>
  <c r="V160" i="1"/>
  <c r="CB159" i="1"/>
  <c r="BZ159" i="1"/>
  <c r="CA159" i="1" s="1"/>
  <c r="BX161" i="1"/>
  <c r="CC161" i="1" s="1"/>
  <c r="CX161" i="1"/>
  <c r="BA162" i="1"/>
  <c r="BB162" i="1"/>
  <c r="CV162" i="1"/>
  <c r="BR162" i="1"/>
  <c r="BM162" i="1" s="1"/>
  <c r="AX162" i="1"/>
  <c r="CT162" i="1"/>
  <c r="BO162" i="1"/>
  <c r="BL162" i="1" s="1"/>
  <c r="CZ162" i="1"/>
  <c r="AB161" i="1"/>
  <c r="AC160" i="1"/>
  <c r="U160" i="1" s="1"/>
  <c r="AY161" i="1"/>
  <c r="BY160" i="1"/>
  <c r="CJ158" i="12"/>
  <c r="CA160" i="12"/>
  <c r="CK159" i="12" s="1"/>
  <c r="CB160" i="12"/>
  <c r="BZ160" i="12"/>
  <c r="CM160" i="12"/>
  <c r="BY160" i="12"/>
  <c r="EA166" i="1"/>
  <c r="DZ167" i="1"/>
  <c r="BW162" i="12" s="1"/>
  <c r="BX161" i="12"/>
  <c r="CI161" i="12" s="1"/>
  <c r="CG161" i="12" l="1"/>
  <c r="CH161" i="12"/>
  <c r="CE161" i="12"/>
  <c r="CF161" i="12"/>
  <c r="CC161" i="12"/>
  <c r="CD161" i="12"/>
  <c r="U156" i="12"/>
  <c r="V156" i="12"/>
  <c r="S156" i="12"/>
  <c r="T156" i="12"/>
  <c r="Q156" i="12"/>
  <c r="R156" i="12"/>
  <c r="O156" i="12"/>
  <c r="P156" i="12"/>
  <c r="F164" i="1"/>
  <c r="BU164" i="1"/>
  <c r="AW164" i="1" s="1"/>
  <c r="CS162" i="1"/>
  <c r="D162" i="1"/>
  <c r="CS163" i="1"/>
  <c r="CU163" i="1"/>
  <c r="AE161" i="1"/>
  <c r="AT162" i="1"/>
  <c r="CY162" i="1"/>
  <c r="S162" i="1"/>
  <c r="L156" i="12"/>
  <c r="N156" i="12"/>
  <c r="K156" i="12"/>
  <c r="I156" i="12"/>
  <c r="M156" i="12"/>
  <c r="J156" i="12"/>
  <c r="DU163" i="1"/>
  <c r="G157" i="12"/>
  <c r="H157" i="12" s="1"/>
  <c r="T163" i="1"/>
  <c r="Y163" i="1" s="1"/>
  <c r="CR162" i="1"/>
  <c r="AV163" i="1"/>
  <c r="AU162" i="1"/>
  <c r="AC161" i="1"/>
  <c r="U161" i="1" s="1"/>
  <c r="BA163" i="1"/>
  <c r="BB163" i="1"/>
  <c r="CV163" i="1"/>
  <c r="BO163" i="1"/>
  <c r="BL163" i="1" s="1"/>
  <c r="AX163" i="1"/>
  <c r="CT163" i="1"/>
  <c r="BR163" i="1"/>
  <c r="BM163" i="1" s="1"/>
  <c r="AY162" i="1"/>
  <c r="CX162" i="1"/>
  <c r="BX162" i="1"/>
  <c r="CC162" i="1" s="1"/>
  <c r="BY161" i="1"/>
  <c r="CH161" i="1"/>
  <c r="CI161" i="1" s="1"/>
  <c r="BW161" i="1" s="1"/>
  <c r="BZ160" i="1"/>
  <c r="CA160" i="1" s="1"/>
  <c r="CB160" i="1"/>
  <c r="V161" i="1"/>
  <c r="AB162" i="1"/>
  <c r="EA167" i="1"/>
  <c r="CJ159" i="12"/>
  <c r="CM161" i="12"/>
  <c r="BY161" i="12"/>
  <c r="CA161" i="12"/>
  <c r="CK160" i="12" s="1"/>
  <c r="CB161" i="12"/>
  <c r="BZ161" i="12"/>
  <c r="BX162" i="12"/>
  <c r="CI162" i="12" s="1"/>
  <c r="DZ168" i="1"/>
  <c r="BW163" i="12" s="1"/>
  <c r="CG162" i="12" l="1"/>
  <c r="CH162" i="12"/>
  <c r="CE162" i="12"/>
  <c r="CF162" i="12"/>
  <c r="CC162" i="12"/>
  <c r="CD162" i="12"/>
  <c r="U157" i="12"/>
  <c r="V157" i="12"/>
  <c r="S157" i="12"/>
  <c r="T157" i="12"/>
  <c r="Q157" i="12"/>
  <c r="R157" i="12"/>
  <c r="O157" i="12"/>
  <c r="P157" i="12"/>
  <c r="F165" i="1"/>
  <c r="CU165" i="1" s="1"/>
  <c r="BU165" i="1"/>
  <c r="D163" i="1"/>
  <c r="CS164" i="1"/>
  <c r="CU164" i="1"/>
  <c r="AT163" i="1"/>
  <c r="CY163" i="1"/>
  <c r="S163" i="1"/>
  <c r="AZ163" i="1"/>
  <c r="AE163" i="1" s="1"/>
  <c r="L157" i="12"/>
  <c r="N157" i="12"/>
  <c r="K157" i="12"/>
  <c r="J157" i="12"/>
  <c r="M157" i="12"/>
  <c r="I157" i="12"/>
  <c r="G158" i="12"/>
  <c r="H158" i="12" s="1"/>
  <c r="DU164" i="1"/>
  <c r="T164" i="1"/>
  <c r="Y164" i="1" s="1"/>
  <c r="AW165" i="1"/>
  <c r="AU163" i="1"/>
  <c r="AV164" i="1"/>
  <c r="AC162" i="1"/>
  <c r="U162" i="1" s="1"/>
  <c r="V162" i="1"/>
  <c r="BZ161" i="1"/>
  <c r="CA161" i="1" s="1"/>
  <c r="CB161" i="1"/>
  <c r="AB163" i="1"/>
  <c r="AY163" i="1"/>
  <c r="CZ163" i="1"/>
  <c r="BX163" i="1"/>
  <c r="CC163" i="1" s="1"/>
  <c r="CX163" i="1"/>
  <c r="CH160" i="1"/>
  <c r="CI160" i="1" s="1"/>
  <c r="BW160" i="1" s="1"/>
  <c r="BY162" i="1"/>
  <c r="CR163" i="1"/>
  <c r="BA164" i="1"/>
  <c r="AX164" i="1"/>
  <c r="CT164" i="1"/>
  <c r="BR164" i="1"/>
  <c r="BM164" i="1" s="1"/>
  <c r="BB164" i="1"/>
  <c r="CV164" i="1"/>
  <c r="BO164" i="1"/>
  <c r="BL164" i="1" s="1"/>
  <c r="CA162" i="12"/>
  <c r="CK161" i="12" s="1"/>
  <c r="CB162" i="12"/>
  <c r="BZ162" i="12"/>
  <c r="CM162" i="12"/>
  <c r="BY162" i="12"/>
  <c r="DZ169" i="1"/>
  <c r="BW164" i="12" s="1"/>
  <c r="BX163" i="12"/>
  <c r="CI163" i="12" s="1"/>
  <c r="CJ160" i="12"/>
  <c r="EA168" i="1"/>
  <c r="CG163" i="12" l="1"/>
  <c r="CH163" i="12"/>
  <c r="CE163" i="12"/>
  <c r="CF163" i="12"/>
  <c r="CC163" i="12"/>
  <c r="CD163" i="12"/>
  <c r="U158" i="12"/>
  <c r="V158" i="12"/>
  <c r="S158" i="12"/>
  <c r="T158" i="12"/>
  <c r="Q158" i="12"/>
  <c r="R158" i="12"/>
  <c r="O158" i="12"/>
  <c r="P158" i="12"/>
  <c r="F166" i="1"/>
  <c r="BU166" i="1"/>
  <c r="AW166" i="1" s="1"/>
  <c r="D164" i="1"/>
  <c r="AT164" i="1"/>
  <c r="CY164" i="1"/>
  <c r="S164" i="1"/>
  <c r="AZ164" i="1"/>
  <c r="AE164" i="1" s="1"/>
  <c r="G159" i="12"/>
  <c r="H159" i="12" s="1"/>
  <c r="DU165" i="1"/>
  <c r="L158" i="12"/>
  <c r="M158" i="12"/>
  <c r="I158" i="12"/>
  <c r="N158" i="12"/>
  <c r="K158" i="12"/>
  <c r="J158" i="12"/>
  <c r="T165" i="1"/>
  <c r="Y165" i="1" s="1"/>
  <c r="AV165" i="1"/>
  <c r="CZ164" i="1"/>
  <c r="AU164" i="1"/>
  <c r="V163" i="1"/>
  <c r="AC163" i="1"/>
  <c r="U163" i="1" s="1"/>
  <c r="BX164" i="1"/>
  <c r="CC164" i="1" s="1"/>
  <c r="CX164" i="1"/>
  <c r="AB164" i="1"/>
  <c r="AY164" i="1"/>
  <c r="CB162" i="1"/>
  <c r="BZ162" i="1"/>
  <c r="CA162" i="1" s="1"/>
  <c r="BY163" i="1"/>
  <c r="CH163" i="1"/>
  <c r="CI163" i="1" s="1"/>
  <c r="BW163" i="1" s="1"/>
  <c r="CR164" i="1"/>
  <c r="BA165" i="1"/>
  <c r="BB165" i="1"/>
  <c r="BR165" i="1"/>
  <c r="BM165" i="1" s="1"/>
  <c r="CT165" i="1"/>
  <c r="AX165" i="1"/>
  <c r="BO165" i="1"/>
  <c r="BL165" i="1" s="1"/>
  <c r="CV165" i="1"/>
  <c r="CM163" i="12"/>
  <c r="CA163" i="12"/>
  <c r="CK162" i="12" s="1"/>
  <c r="CB163" i="12"/>
  <c r="BZ163" i="12"/>
  <c r="BY163" i="12"/>
  <c r="EA169" i="1"/>
  <c r="BX164" i="12"/>
  <c r="CI164" i="12" s="1"/>
  <c r="DZ170" i="1"/>
  <c r="BW165" i="12" s="1"/>
  <c r="CJ161" i="12"/>
  <c r="CG164" i="12" l="1"/>
  <c r="CH164" i="12"/>
  <c r="CE164" i="12"/>
  <c r="CF164" i="12"/>
  <c r="CC164" i="12"/>
  <c r="CD164" i="12"/>
  <c r="U159" i="12"/>
  <c r="V159" i="12"/>
  <c r="S159" i="12"/>
  <c r="T159" i="12"/>
  <c r="Q159" i="12"/>
  <c r="R159" i="12"/>
  <c r="O159" i="12"/>
  <c r="P159" i="12"/>
  <c r="F167" i="1"/>
  <c r="BU167" i="1"/>
  <c r="CS165" i="1"/>
  <c r="D165" i="1"/>
  <c r="CS166" i="1"/>
  <c r="CU166" i="1"/>
  <c r="AT165" i="1"/>
  <c r="CY165" i="1"/>
  <c r="S165" i="1"/>
  <c r="G160" i="12"/>
  <c r="H160" i="12" s="1"/>
  <c r="DU166" i="1"/>
  <c r="L159" i="12"/>
  <c r="M159" i="12"/>
  <c r="I159" i="12"/>
  <c r="J159" i="12"/>
  <c r="N159" i="12"/>
  <c r="K159" i="12"/>
  <c r="AU165" i="1"/>
  <c r="T166" i="1"/>
  <c r="Y166" i="1" s="1"/>
  <c r="AW167" i="1"/>
  <c r="AV166" i="1"/>
  <c r="CH162" i="1"/>
  <c r="CI162" i="1" s="1"/>
  <c r="BW162" i="1" s="1"/>
  <c r="V164" i="1"/>
  <c r="CR165" i="1"/>
  <c r="AY165" i="1"/>
  <c r="CX165" i="1"/>
  <c r="BX165" i="1"/>
  <c r="CC165" i="1" s="1"/>
  <c r="BA166" i="1"/>
  <c r="CT166" i="1"/>
  <c r="CV166" i="1"/>
  <c r="BB166" i="1"/>
  <c r="BR166" i="1"/>
  <c r="BM166" i="1" s="1"/>
  <c r="AX166" i="1"/>
  <c r="BO166" i="1"/>
  <c r="BL166" i="1" s="1"/>
  <c r="AC164" i="1"/>
  <c r="U164" i="1" s="1"/>
  <c r="CH164" i="1"/>
  <c r="CI164" i="1" s="1"/>
  <c r="BW164" i="1" s="1"/>
  <c r="BY164" i="1"/>
  <c r="AB165" i="1"/>
  <c r="CZ165" i="1"/>
  <c r="CB163" i="1"/>
  <c r="BZ163" i="1"/>
  <c r="CA163" i="1" s="1"/>
  <c r="DZ171" i="1"/>
  <c r="BW166" i="12" s="1"/>
  <c r="BX165" i="12"/>
  <c r="CI165" i="12" s="1"/>
  <c r="EA170" i="1"/>
  <c r="CA164" i="12"/>
  <c r="CK163" i="12" s="1"/>
  <c r="CB164" i="12"/>
  <c r="BZ164" i="12"/>
  <c r="CM164" i="12"/>
  <c r="BY164" i="12"/>
  <c r="CJ162" i="12"/>
  <c r="CG165" i="12" l="1"/>
  <c r="CH165" i="12"/>
  <c r="CE165" i="12"/>
  <c r="CF165" i="12"/>
  <c r="CC165" i="12"/>
  <c r="CD165" i="12"/>
  <c r="U160" i="12"/>
  <c r="V160" i="12"/>
  <c r="S160" i="12"/>
  <c r="T160" i="12"/>
  <c r="Q160" i="12"/>
  <c r="R160" i="12"/>
  <c r="O160" i="12"/>
  <c r="P160" i="12"/>
  <c r="F168" i="1"/>
  <c r="CU168" i="1" s="1"/>
  <c r="BU168" i="1"/>
  <c r="AW168" i="1" s="1"/>
  <c r="D166" i="1"/>
  <c r="CS167" i="1"/>
  <c r="CU167" i="1"/>
  <c r="AT166" i="1"/>
  <c r="CY166" i="1"/>
  <c r="S166" i="1"/>
  <c r="AZ166" i="1"/>
  <c r="AE166" i="1" s="1"/>
  <c r="DU167" i="1"/>
  <c r="G161" i="12"/>
  <c r="H161" i="12" s="1"/>
  <c r="L160" i="12"/>
  <c r="J160" i="12"/>
  <c r="K160" i="12"/>
  <c r="I160" i="12"/>
  <c r="M160" i="12"/>
  <c r="N160" i="12"/>
  <c r="T167" i="1"/>
  <c r="Y167" i="1" s="1"/>
  <c r="AV167" i="1"/>
  <c r="CZ166" i="1"/>
  <c r="AU166" i="1"/>
  <c r="V165" i="1"/>
  <c r="BZ164" i="1"/>
  <c r="CA164" i="1" s="1"/>
  <c r="CB164" i="1"/>
  <c r="BA167" i="1"/>
  <c r="AX167" i="1"/>
  <c r="BR167" i="1"/>
  <c r="BM167" i="1" s="1"/>
  <c r="BO167" i="1"/>
  <c r="BL167" i="1" s="1"/>
  <c r="CT167" i="1"/>
  <c r="BB167" i="1"/>
  <c r="CV167" i="1"/>
  <c r="AY166" i="1"/>
  <c r="CX166" i="1"/>
  <c r="BX166" i="1"/>
  <c r="CC166" i="1" s="1"/>
  <c r="CR166" i="1"/>
  <c r="AB166" i="1"/>
  <c r="AC166" i="1" s="1"/>
  <c r="U166" i="1" s="1"/>
  <c r="BY165" i="1"/>
  <c r="AC165" i="1"/>
  <c r="U165" i="1" s="1"/>
  <c r="CJ163" i="12"/>
  <c r="CM165" i="12"/>
  <c r="BY165" i="12"/>
  <c r="CA165" i="12"/>
  <c r="CK164" i="12" s="1"/>
  <c r="CB165" i="12"/>
  <c r="BZ165" i="12"/>
  <c r="EA171" i="1"/>
  <c r="BX166" i="12"/>
  <c r="CI166" i="12" s="1"/>
  <c r="DZ172" i="1"/>
  <c r="BW167" i="12" s="1"/>
  <c r="CG166" i="12" l="1"/>
  <c r="CH166" i="12"/>
  <c r="CE166" i="12"/>
  <c r="CF166" i="12"/>
  <c r="CC166" i="12"/>
  <c r="CD166" i="12"/>
  <c r="U161" i="12"/>
  <c r="V161" i="12"/>
  <c r="S161" i="12"/>
  <c r="T161" i="12"/>
  <c r="Q161" i="12"/>
  <c r="R161" i="12"/>
  <c r="O161" i="12"/>
  <c r="P161" i="12"/>
  <c r="F169" i="1"/>
  <c r="BU169" i="1"/>
  <c r="D167" i="1"/>
  <c r="AT167" i="1"/>
  <c r="CY167" i="1"/>
  <c r="S167" i="1"/>
  <c r="AZ167" i="1"/>
  <c r="AE167" i="1" s="1"/>
  <c r="L161" i="12"/>
  <c r="N161" i="12"/>
  <c r="M161" i="12"/>
  <c r="I161" i="12"/>
  <c r="J161" i="12"/>
  <c r="K161" i="12"/>
  <c r="G162" i="12"/>
  <c r="H162" i="12" s="1"/>
  <c r="DU168" i="1"/>
  <c r="T168" i="1"/>
  <c r="Y168" i="1" s="1"/>
  <c r="AW169" i="1"/>
  <c r="AV168" i="1"/>
  <c r="CR167" i="1"/>
  <c r="CZ167" i="1"/>
  <c r="AU167" i="1"/>
  <c r="V166" i="1"/>
  <c r="BA168" i="1"/>
  <c r="BR168" i="1"/>
  <c r="BM168" i="1" s="1"/>
  <c r="BB168" i="1"/>
  <c r="BO168" i="1"/>
  <c r="BL168" i="1" s="1"/>
  <c r="AX168" i="1"/>
  <c r="CV168" i="1"/>
  <c r="CT168" i="1"/>
  <c r="AY167" i="1"/>
  <c r="CB165" i="1"/>
  <c r="BZ165" i="1"/>
  <c r="CA165" i="1" s="1"/>
  <c r="CH166" i="1"/>
  <c r="CI166" i="1" s="1"/>
  <c r="BW166" i="1" s="1"/>
  <c r="BY166" i="1"/>
  <c r="BX167" i="1"/>
  <c r="CC167" i="1" s="1"/>
  <c r="CX167" i="1"/>
  <c r="AB167" i="1"/>
  <c r="DZ173" i="1"/>
  <c r="BW168" i="12" s="1"/>
  <c r="BX167" i="12"/>
  <c r="CI167" i="12" s="1"/>
  <c r="EA172" i="1"/>
  <c r="CA166" i="12"/>
  <c r="CK165" i="12" s="1"/>
  <c r="CB166" i="12"/>
  <c r="BZ166" i="12"/>
  <c r="CM166" i="12"/>
  <c r="BY166" i="12"/>
  <c r="CJ164" i="12"/>
  <c r="CG167" i="12" l="1"/>
  <c r="CH167" i="12"/>
  <c r="CE167" i="12"/>
  <c r="CF167" i="12"/>
  <c r="CC167" i="12"/>
  <c r="CD167" i="12"/>
  <c r="U162" i="12"/>
  <c r="V162" i="12"/>
  <c r="S162" i="12"/>
  <c r="T162" i="12"/>
  <c r="Q162" i="12"/>
  <c r="R162" i="12"/>
  <c r="O162" i="12"/>
  <c r="P162" i="12"/>
  <c r="F170" i="1"/>
  <c r="CU170" i="1" s="1"/>
  <c r="BU170" i="1"/>
  <c r="AW170" i="1" s="1"/>
  <c r="D168" i="1"/>
  <c r="CS169" i="1"/>
  <c r="CU169" i="1"/>
  <c r="AT168" i="1"/>
  <c r="CY168" i="1"/>
  <c r="S168" i="1"/>
  <c r="CS168" i="1"/>
  <c r="G163" i="12"/>
  <c r="H163" i="12" s="1"/>
  <c r="DU169" i="1"/>
  <c r="L162" i="12"/>
  <c r="N162" i="12"/>
  <c r="K162" i="12"/>
  <c r="I162" i="12"/>
  <c r="M162" i="12"/>
  <c r="J162" i="12"/>
  <c r="T169" i="1"/>
  <c r="Y169" i="1" s="1"/>
  <c r="AV169" i="1"/>
  <c r="CR168" i="1"/>
  <c r="CZ168" i="1"/>
  <c r="AU168" i="1"/>
  <c r="V167" i="1"/>
  <c r="AC167" i="1"/>
  <c r="U167" i="1" s="1"/>
  <c r="CH165" i="1"/>
  <c r="CI165" i="1" s="1"/>
  <c r="BW165" i="1" s="1"/>
  <c r="AB168" i="1"/>
  <c r="AC168" i="1" s="1"/>
  <c r="U168" i="1" s="1"/>
  <c r="CH167" i="1"/>
  <c r="CI167" i="1" s="1"/>
  <c r="BW167" i="1" s="1"/>
  <c r="BY167" i="1"/>
  <c r="CB166" i="1"/>
  <c r="BZ166" i="1"/>
  <c r="CA166" i="1" s="1"/>
  <c r="BA169" i="1"/>
  <c r="BB169" i="1"/>
  <c r="CT169" i="1"/>
  <c r="BO169" i="1"/>
  <c r="BL169" i="1" s="1"/>
  <c r="CV169" i="1"/>
  <c r="AX169" i="1"/>
  <c r="BR169" i="1"/>
  <c r="BM169" i="1" s="1"/>
  <c r="AY168" i="1"/>
  <c r="BX168" i="1"/>
  <c r="CC168" i="1" s="1"/>
  <c r="CX168" i="1"/>
  <c r="CJ165" i="12"/>
  <c r="CM167" i="12"/>
  <c r="BY167" i="12"/>
  <c r="CA167" i="12"/>
  <c r="CK166" i="12" s="1"/>
  <c r="CB167" i="12"/>
  <c r="BZ167" i="12"/>
  <c r="EA173" i="1"/>
  <c r="BX168" i="12"/>
  <c r="CI168" i="12" s="1"/>
  <c r="DZ174" i="1"/>
  <c r="BW169" i="12" s="1"/>
  <c r="CG168" i="12" l="1"/>
  <c r="CH168" i="12"/>
  <c r="CE168" i="12"/>
  <c r="CF168" i="12"/>
  <c r="CC168" i="12"/>
  <c r="CD168" i="12"/>
  <c r="U163" i="12"/>
  <c r="V163" i="12"/>
  <c r="S163" i="12"/>
  <c r="T163" i="12"/>
  <c r="Q163" i="12"/>
  <c r="R163" i="12"/>
  <c r="O163" i="12"/>
  <c r="P163" i="12"/>
  <c r="F171" i="1"/>
  <c r="BU171" i="1"/>
  <c r="AW171" i="1" s="1"/>
  <c r="D169" i="1"/>
  <c r="AT169" i="1"/>
  <c r="CY169" i="1"/>
  <c r="S169" i="1"/>
  <c r="AZ169" i="1"/>
  <c r="AE169" i="1" s="1"/>
  <c r="G164" i="12"/>
  <c r="H164" i="12" s="1"/>
  <c r="DU170" i="1"/>
  <c r="L163" i="12"/>
  <c r="M163" i="12"/>
  <c r="N163" i="12"/>
  <c r="I163" i="12"/>
  <c r="J163" i="12"/>
  <c r="K163" i="12"/>
  <c r="T170" i="1"/>
  <c r="Y170" i="1" s="1"/>
  <c r="AV170" i="1"/>
  <c r="CZ169" i="1"/>
  <c r="AU169" i="1"/>
  <c r="CX169" i="1"/>
  <c r="BX169" i="1"/>
  <c r="CC169" i="1" s="1"/>
  <c r="AY169" i="1"/>
  <c r="CR169" i="1"/>
  <c r="AB169" i="1"/>
  <c r="AC169" i="1" s="1"/>
  <c r="U169" i="1" s="1"/>
  <c r="V169" i="1"/>
  <c r="BA170" i="1"/>
  <c r="BB170" i="1"/>
  <c r="BO170" i="1"/>
  <c r="BL170" i="1" s="1"/>
  <c r="AX170" i="1"/>
  <c r="CV170" i="1"/>
  <c r="CT170" i="1"/>
  <c r="BR170" i="1"/>
  <c r="BM170" i="1" s="1"/>
  <c r="V168" i="1"/>
  <c r="BY168" i="1"/>
  <c r="BZ167" i="1"/>
  <c r="CA167" i="1" s="1"/>
  <c r="CB167" i="1"/>
  <c r="EA174" i="1"/>
  <c r="DZ175" i="1"/>
  <c r="BW170" i="12" s="1"/>
  <c r="BX169" i="12"/>
  <c r="CI169" i="12" s="1"/>
  <c r="CA168" i="12"/>
  <c r="CK167" i="12" s="1"/>
  <c r="CB168" i="12"/>
  <c r="BZ168" i="12"/>
  <c r="CM168" i="12"/>
  <c r="BY168" i="12"/>
  <c r="CJ166" i="12"/>
  <c r="CG169" i="12" l="1"/>
  <c r="CH169" i="12"/>
  <c r="CE169" i="12"/>
  <c r="CF169" i="12"/>
  <c r="CC169" i="12"/>
  <c r="CD169" i="12"/>
  <c r="U164" i="12"/>
  <c r="V164" i="12"/>
  <c r="S164" i="12"/>
  <c r="T164" i="12"/>
  <c r="Q164" i="12"/>
  <c r="R164" i="12"/>
  <c r="O164" i="12"/>
  <c r="P164" i="12"/>
  <c r="F172" i="1"/>
  <c r="BU172" i="1"/>
  <c r="AW172" i="1" s="1"/>
  <c r="CS170" i="1"/>
  <c r="D170" i="1"/>
  <c r="CS171" i="1"/>
  <c r="CU171" i="1"/>
  <c r="AT170" i="1"/>
  <c r="CY170" i="1"/>
  <c r="S170" i="1"/>
  <c r="G165" i="12"/>
  <c r="H165" i="12" s="1"/>
  <c r="DU171" i="1"/>
  <c r="L164" i="12"/>
  <c r="M164" i="12"/>
  <c r="J164" i="12"/>
  <c r="I164" i="12"/>
  <c r="N164" i="12"/>
  <c r="K164" i="12"/>
  <c r="T171" i="1"/>
  <c r="Y171" i="1" s="1"/>
  <c r="AV171" i="1"/>
  <c r="CR170" i="1"/>
  <c r="CZ170" i="1"/>
  <c r="AU170" i="1"/>
  <c r="CB168" i="1"/>
  <c r="BZ168" i="1"/>
  <c r="CA168" i="1" s="1"/>
  <c r="AY170" i="1"/>
  <c r="AB170" i="1"/>
  <c r="BA171" i="1"/>
  <c r="CT171" i="1"/>
  <c r="CV171" i="1"/>
  <c r="BB171" i="1"/>
  <c r="BO171" i="1"/>
  <c r="BL171" i="1" s="1"/>
  <c r="AX171" i="1"/>
  <c r="BR171" i="1"/>
  <c r="BM171" i="1" s="1"/>
  <c r="CX170" i="1"/>
  <c r="BX170" i="1"/>
  <c r="CC170" i="1" s="1"/>
  <c r="CH169" i="1"/>
  <c r="CI169" i="1" s="1"/>
  <c r="BW169" i="1" s="1"/>
  <c r="BY169" i="1"/>
  <c r="CJ167" i="12"/>
  <c r="BX170" i="12"/>
  <c r="CI170" i="12" s="1"/>
  <c r="DZ176" i="1"/>
  <c r="BW171" i="12" s="1"/>
  <c r="CM169" i="12"/>
  <c r="BY169" i="12"/>
  <c r="CA169" i="12"/>
  <c r="CK168" i="12" s="1"/>
  <c r="CB169" i="12"/>
  <c r="BZ169" i="12"/>
  <c r="EA175" i="1"/>
  <c r="CG170" i="12" l="1"/>
  <c r="CH170" i="12"/>
  <c r="CE170" i="12"/>
  <c r="CF170" i="12"/>
  <c r="CC170" i="12"/>
  <c r="CD170" i="12"/>
  <c r="U165" i="12"/>
  <c r="V165" i="12"/>
  <c r="S165" i="12"/>
  <c r="T165" i="12"/>
  <c r="Q165" i="12"/>
  <c r="R165" i="12"/>
  <c r="O165" i="12"/>
  <c r="P165" i="12"/>
  <c r="F173" i="1"/>
  <c r="CU173" i="1" s="1"/>
  <c r="BU173" i="1"/>
  <c r="AW173" i="1" s="1"/>
  <c r="D171" i="1"/>
  <c r="CS172" i="1"/>
  <c r="CU172" i="1"/>
  <c r="AT171" i="1"/>
  <c r="CY171" i="1"/>
  <c r="S171" i="1"/>
  <c r="AZ171" i="1"/>
  <c r="AE171" i="1" s="1"/>
  <c r="G166" i="12"/>
  <c r="H166" i="12" s="1"/>
  <c r="DU172" i="1"/>
  <c r="L165" i="12"/>
  <c r="M165" i="12"/>
  <c r="N165" i="12"/>
  <c r="J165" i="12"/>
  <c r="I165" i="12"/>
  <c r="K165" i="12"/>
  <c r="AU171" i="1"/>
  <c r="T172" i="1"/>
  <c r="Y172" i="1" s="1"/>
  <c r="AV172" i="1"/>
  <c r="CZ171" i="1"/>
  <c r="CH168" i="1"/>
  <c r="CI168" i="1" s="1"/>
  <c r="BW168" i="1" s="1"/>
  <c r="V170" i="1"/>
  <c r="BY170" i="1"/>
  <c r="AB171" i="1"/>
  <c r="CX171" i="1"/>
  <c r="BX171" i="1"/>
  <c r="CC171" i="1" s="1"/>
  <c r="BA172" i="1"/>
  <c r="CV172" i="1"/>
  <c r="BR172" i="1"/>
  <c r="BM172" i="1" s="1"/>
  <c r="AX172" i="1"/>
  <c r="BB172" i="1"/>
  <c r="BO172" i="1"/>
  <c r="BL172" i="1" s="1"/>
  <c r="CT172" i="1"/>
  <c r="BZ169" i="1"/>
  <c r="CA169" i="1" s="1"/>
  <c r="CB169" i="1"/>
  <c r="CR171" i="1"/>
  <c r="AY171" i="1"/>
  <c r="AC170" i="1"/>
  <c r="U170" i="1" s="1"/>
  <c r="CJ168" i="12"/>
  <c r="CA170" i="12"/>
  <c r="CK169" i="12" s="1"/>
  <c r="CB170" i="12"/>
  <c r="BZ170" i="12"/>
  <c r="CM170" i="12"/>
  <c r="BY170" i="12"/>
  <c r="EA176" i="1"/>
  <c r="DZ177" i="1"/>
  <c r="BW172" i="12" s="1"/>
  <c r="BX171" i="12"/>
  <c r="CI171" i="12" s="1"/>
  <c r="CG171" i="12" l="1"/>
  <c r="CH171" i="12"/>
  <c r="CE171" i="12"/>
  <c r="CF171" i="12"/>
  <c r="CC171" i="12"/>
  <c r="CD171" i="12"/>
  <c r="U166" i="12"/>
  <c r="V166" i="12"/>
  <c r="S166" i="12"/>
  <c r="T166" i="12"/>
  <c r="Q166" i="12"/>
  <c r="R166" i="12"/>
  <c r="O166" i="12"/>
  <c r="P166" i="12"/>
  <c r="F174" i="1"/>
  <c r="CU174" i="1" s="1"/>
  <c r="BU174" i="1"/>
  <c r="AW174" i="1" s="1"/>
  <c r="D172" i="1"/>
  <c r="AT172" i="1"/>
  <c r="CY172" i="1"/>
  <c r="S172" i="1"/>
  <c r="AZ172" i="1"/>
  <c r="AE172" i="1" s="1"/>
  <c r="DU173" i="1"/>
  <c r="G167" i="12"/>
  <c r="H167" i="12" s="1"/>
  <c r="L166" i="12"/>
  <c r="M166" i="12"/>
  <c r="J166" i="12"/>
  <c r="I166" i="12"/>
  <c r="N166" i="12"/>
  <c r="K166" i="12"/>
  <c r="T173" i="1"/>
  <c r="Y173" i="1" s="1"/>
  <c r="AV173" i="1"/>
  <c r="CZ172" i="1"/>
  <c r="AU172" i="1"/>
  <c r="V171" i="1"/>
  <c r="BA173" i="1"/>
  <c r="BR173" i="1"/>
  <c r="BM173" i="1" s="1"/>
  <c r="AX173" i="1"/>
  <c r="CT173" i="1"/>
  <c r="BO173" i="1"/>
  <c r="BL173" i="1" s="1"/>
  <c r="CZ173" i="1"/>
  <c r="BB173" i="1"/>
  <c r="CV173" i="1"/>
  <c r="CB170" i="1"/>
  <c r="BZ170" i="1"/>
  <c r="CA170" i="1" s="1"/>
  <c r="BX172" i="1"/>
  <c r="CC172" i="1" s="1"/>
  <c r="CX172" i="1"/>
  <c r="AY172" i="1"/>
  <c r="CR172" i="1"/>
  <c r="AB172" i="1"/>
  <c r="CH171" i="1"/>
  <c r="CI171" i="1" s="1"/>
  <c r="BW171" i="1" s="1"/>
  <c r="BY171" i="1"/>
  <c r="AC171" i="1"/>
  <c r="U171" i="1" s="1"/>
  <c r="EA177" i="1"/>
  <c r="CJ169" i="12"/>
  <c r="CM171" i="12"/>
  <c r="BY171" i="12"/>
  <c r="CA171" i="12"/>
  <c r="CK170" i="12" s="1"/>
  <c r="CB171" i="12"/>
  <c r="BZ171" i="12"/>
  <c r="BX172" i="12"/>
  <c r="CI172" i="12" s="1"/>
  <c r="DZ178" i="1"/>
  <c r="BW173" i="12" s="1"/>
  <c r="CG172" i="12" l="1"/>
  <c r="CH172" i="12"/>
  <c r="CE172" i="12"/>
  <c r="CF172" i="12"/>
  <c r="CC172" i="12"/>
  <c r="CD172" i="12"/>
  <c r="U167" i="12"/>
  <c r="V167" i="12"/>
  <c r="S167" i="12"/>
  <c r="T167" i="12"/>
  <c r="Q167" i="12"/>
  <c r="R167" i="12"/>
  <c r="O167" i="12"/>
  <c r="P167" i="12"/>
  <c r="F175" i="1"/>
  <c r="CU175" i="1" s="1"/>
  <c r="BU175" i="1"/>
  <c r="AW175" i="1" s="1"/>
  <c r="D173" i="1"/>
  <c r="AT173" i="1"/>
  <c r="CY173" i="1"/>
  <c r="S173" i="1"/>
  <c r="CS173" i="1"/>
  <c r="L167" i="12"/>
  <c r="M167" i="12"/>
  <c r="N167" i="12"/>
  <c r="J167" i="12"/>
  <c r="I167" i="12"/>
  <c r="K167" i="12"/>
  <c r="DU174" i="1"/>
  <c r="G168" i="12"/>
  <c r="H168" i="12" s="1"/>
  <c r="CR173" i="1"/>
  <c r="T174" i="1"/>
  <c r="Y174" i="1" s="1"/>
  <c r="AV174" i="1"/>
  <c r="AU173" i="1"/>
  <c r="CH170" i="1"/>
  <c r="CI170" i="1" s="1"/>
  <c r="BW170" i="1" s="1"/>
  <c r="V172" i="1"/>
  <c r="AC172" i="1"/>
  <c r="U172" i="1" s="1"/>
  <c r="CH172" i="1"/>
  <c r="CI172" i="1" s="1"/>
  <c r="BW172" i="1" s="1"/>
  <c r="BY172" i="1"/>
  <c r="CB171" i="1"/>
  <c r="BZ171" i="1"/>
  <c r="CA171" i="1" s="1"/>
  <c r="BX173" i="1"/>
  <c r="CC173" i="1" s="1"/>
  <c r="CX173" i="1"/>
  <c r="BA174" i="1"/>
  <c r="AX174" i="1"/>
  <c r="CT174" i="1"/>
  <c r="BR174" i="1"/>
  <c r="BM174" i="1" s="1"/>
  <c r="CV174" i="1"/>
  <c r="BB174" i="1"/>
  <c r="BO174" i="1"/>
  <c r="BL174" i="1" s="1"/>
  <c r="AY173" i="1"/>
  <c r="AB173" i="1"/>
  <c r="CA172" i="12"/>
  <c r="CK171" i="12" s="1"/>
  <c r="CB172" i="12"/>
  <c r="BZ172" i="12"/>
  <c r="CM172" i="12"/>
  <c r="BY172" i="12"/>
  <c r="DZ179" i="1"/>
  <c r="BW174" i="12" s="1"/>
  <c r="BX173" i="12"/>
  <c r="CI173" i="12" s="1"/>
  <c r="CJ170" i="12"/>
  <c r="EA178" i="1"/>
  <c r="CG173" i="12" l="1"/>
  <c r="CH173" i="12"/>
  <c r="CE173" i="12"/>
  <c r="CF173" i="12"/>
  <c r="CC173" i="12"/>
  <c r="CD173" i="12"/>
  <c r="U168" i="12"/>
  <c r="V168" i="12"/>
  <c r="S168" i="12"/>
  <c r="T168" i="12"/>
  <c r="Q168" i="12"/>
  <c r="R168" i="12"/>
  <c r="O168" i="12"/>
  <c r="P168" i="12"/>
  <c r="F176" i="1"/>
  <c r="BU176" i="1"/>
  <c r="AW176" i="1" s="1"/>
  <c r="CS174" i="1"/>
  <c r="D174" i="1"/>
  <c r="AT174" i="1"/>
  <c r="CY174" i="1"/>
  <c r="S174" i="1"/>
  <c r="L168" i="12"/>
  <c r="K168" i="12"/>
  <c r="I168" i="12"/>
  <c r="M168" i="12"/>
  <c r="N168" i="12"/>
  <c r="J168" i="12"/>
  <c r="G169" i="12"/>
  <c r="H169" i="12" s="1"/>
  <c r="DU175" i="1"/>
  <c r="T175" i="1"/>
  <c r="Y175" i="1" s="1"/>
  <c r="AV175" i="1"/>
  <c r="CR174" i="1"/>
  <c r="CZ174" i="1"/>
  <c r="AU174" i="1"/>
  <c r="V173" i="1"/>
  <c r="AC173" i="1"/>
  <c r="U173" i="1" s="1"/>
  <c r="BA175" i="1"/>
  <c r="CT175" i="1"/>
  <c r="BR175" i="1"/>
  <c r="BM175" i="1" s="1"/>
  <c r="BB175" i="1"/>
  <c r="CV175" i="1"/>
  <c r="BO175" i="1"/>
  <c r="BL175" i="1" s="1"/>
  <c r="AX175" i="1"/>
  <c r="BY173" i="1"/>
  <c r="AB174" i="1"/>
  <c r="CX174" i="1"/>
  <c r="BX174" i="1"/>
  <c r="CC174" i="1" s="1"/>
  <c r="AY174" i="1"/>
  <c r="CB172" i="1"/>
  <c r="BZ172" i="1"/>
  <c r="CA172" i="1" s="1"/>
  <c r="EA179" i="1"/>
  <c r="CM173" i="12"/>
  <c r="BY173" i="12"/>
  <c r="CA173" i="12"/>
  <c r="CK172" i="12" s="1"/>
  <c r="CB173" i="12"/>
  <c r="BZ173" i="12"/>
  <c r="CJ171" i="12"/>
  <c r="BX174" i="12"/>
  <c r="CI174" i="12" s="1"/>
  <c r="DZ180" i="1"/>
  <c r="BW175" i="12" s="1"/>
  <c r="CG174" i="12" l="1"/>
  <c r="CH174" i="12"/>
  <c r="CE174" i="12"/>
  <c r="CF174" i="12"/>
  <c r="CC174" i="12"/>
  <c r="CD174" i="12"/>
  <c r="U169" i="12"/>
  <c r="V169" i="12"/>
  <c r="S169" i="12"/>
  <c r="T169" i="12"/>
  <c r="Q169" i="12"/>
  <c r="R169" i="12"/>
  <c r="O169" i="12"/>
  <c r="P169" i="12"/>
  <c r="F177" i="1"/>
  <c r="BU177" i="1"/>
  <c r="AW177" i="1" s="1"/>
  <c r="D175" i="1"/>
  <c r="CS176" i="1"/>
  <c r="CU176" i="1"/>
  <c r="AT175" i="1"/>
  <c r="CY175" i="1"/>
  <c r="S175" i="1"/>
  <c r="CS175" i="1"/>
  <c r="G170" i="12"/>
  <c r="H170" i="12" s="1"/>
  <c r="DU176" i="1"/>
  <c r="L169" i="12"/>
  <c r="M169" i="12"/>
  <c r="N169" i="12"/>
  <c r="I169" i="12"/>
  <c r="K169" i="12"/>
  <c r="J169" i="12"/>
  <c r="AU175" i="1"/>
  <c r="T176" i="1"/>
  <c r="Y176" i="1" s="1"/>
  <c r="CR175" i="1"/>
  <c r="AV176" i="1"/>
  <c r="CZ175" i="1"/>
  <c r="V174" i="1"/>
  <c r="BY174" i="1"/>
  <c r="AY175" i="1"/>
  <c r="AC174" i="1"/>
  <c r="U174" i="1" s="1"/>
  <c r="CB173" i="1"/>
  <c r="BZ173" i="1"/>
  <c r="CA173" i="1" s="1"/>
  <c r="BA176" i="1"/>
  <c r="BR176" i="1"/>
  <c r="BM176" i="1" s="1"/>
  <c r="AX176" i="1"/>
  <c r="CT176" i="1"/>
  <c r="BO176" i="1"/>
  <c r="BL176" i="1" s="1"/>
  <c r="CV176" i="1"/>
  <c r="BB176" i="1"/>
  <c r="CX175" i="1"/>
  <c r="BX175" i="1"/>
  <c r="CC175" i="1" s="1"/>
  <c r="AB175" i="1"/>
  <c r="CA174" i="12"/>
  <c r="CK173" i="12" s="1"/>
  <c r="CB174" i="12"/>
  <c r="BZ174" i="12"/>
  <c r="CM174" i="12"/>
  <c r="BY174" i="12"/>
  <c r="EA180" i="1"/>
  <c r="DZ181" i="1"/>
  <c r="BW176" i="12" s="1"/>
  <c r="BX175" i="12"/>
  <c r="CI175" i="12" s="1"/>
  <c r="CJ172" i="12"/>
  <c r="CG175" i="12" l="1"/>
  <c r="CH175" i="12"/>
  <c r="CE175" i="12"/>
  <c r="CF175" i="12"/>
  <c r="CC175" i="12"/>
  <c r="CD175" i="12"/>
  <c r="U170" i="12"/>
  <c r="V170" i="12"/>
  <c r="S170" i="12"/>
  <c r="T170" i="12"/>
  <c r="Q170" i="12"/>
  <c r="R170" i="12"/>
  <c r="O170" i="12"/>
  <c r="P170" i="12"/>
  <c r="F178" i="1"/>
  <c r="CU178" i="1" s="1"/>
  <c r="BU178" i="1"/>
  <c r="AW178" i="1" s="1"/>
  <c r="D176" i="1"/>
  <c r="CS177" i="1"/>
  <c r="CU177" i="1"/>
  <c r="AT176" i="1"/>
  <c r="CY176" i="1"/>
  <c r="S176" i="1"/>
  <c r="AZ176" i="1"/>
  <c r="AE176" i="1" s="1"/>
  <c r="G171" i="12"/>
  <c r="H171" i="12" s="1"/>
  <c r="DU177" i="1"/>
  <c r="L170" i="12"/>
  <c r="M170" i="12"/>
  <c r="N170" i="12"/>
  <c r="I170" i="12"/>
  <c r="K170" i="12"/>
  <c r="J170" i="12"/>
  <c r="T177" i="1"/>
  <c r="AV177" i="1"/>
  <c r="CZ176" i="1"/>
  <c r="AU176" i="1"/>
  <c r="CH173" i="1"/>
  <c r="CI173" i="1" s="1"/>
  <c r="BW173" i="1" s="1"/>
  <c r="V175" i="1"/>
  <c r="AB176" i="1"/>
  <c r="AY176" i="1"/>
  <c r="AC175" i="1"/>
  <c r="U175" i="1" s="1"/>
  <c r="CR176" i="1"/>
  <c r="BX176" i="1"/>
  <c r="CC176" i="1" s="1"/>
  <c r="CX176" i="1"/>
  <c r="BA177" i="1"/>
  <c r="AX177" i="1"/>
  <c r="BR177" i="1"/>
  <c r="BM177" i="1" s="1"/>
  <c r="CV177" i="1"/>
  <c r="BB177" i="1"/>
  <c r="BO177" i="1"/>
  <c r="BL177" i="1" s="1"/>
  <c r="CT177" i="1"/>
  <c r="BZ174" i="1"/>
  <c r="CA174" i="1" s="1"/>
  <c r="CB174" i="1"/>
  <c r="BY175" i="1"/>
  <c r="BX176" i="12"/>
  <c r="CI176" i="12" s="1"/>
  <c r="DZ182" i="1"/>
  <c r="BW177" i="12" s="1"/>
  <c r="EA181" i="1"/>
  <c r="CM175" i="12"/>
  <c r="BY175" i="12"/>
  <c r="CA175" i="12"/>
  <c r="CK174" i="12" s="1"/>
  <c r="CB175" i="12"/>
  <c r="BZ175" i="12"/>
  <c r="CJ173" i="12"/>
  <c r="D177" i="1" l="1"/>
  <c r="Y177" i="1"/>
  <c r="CG176" i="12"/>
  <c r="CH176" i="12"/>
  <c r="CE176" i="12"/>
  <c r="CF176" i="12"/>
  <c r="CC176" i="12"/>
  <c r="CD176" i="12"/>
  <c r="U171" i="12"/>
  <c r="V171" i="12"/>
  <c r="S171" i="12"/>
  <c r="T171" i="12"/>
  <c r="Q171" i="12"/>
  <c r="R171" i="12"/>
  <c r="O171" i="12"/>
  <c r="P171" i="12"/>
  <c r="F179" i="1"/>
  <c r="BU179" i="1"/>
  <c r="AW179" i="1" s="1"/>
  <c r="AT177" i="1"/>
  <c r="CY177" i="1"/>
  <c r="S177" i="1"/>
  <c r="AZ177" i="1"/>
  <c r="AE177" i="1" s="1"/>
  <c r="DU178" i="1"/>
  <c r="G172" i="12"/>
  <c r="H172" i="12" s="1"/>
  <c r="L171" i="12"/>
  <c r="M171" i="12"/>
  <c r="I171" i="12"/>
  <c r="J171" i="12"/>
  <c r="N171" i="12"/>
  <c r="K171" i="12"/>
  <c r="T178" i="1"/>
  <c r="Y178" i="1" s="1"/>
  <c r="AV178" i="1"/>
  <c r="CR177" i="1"/>
  <c r="CZ177" i="1"/>
  <c r="AU177" i="1"/>
  <c r="V176" i="1"/>
  <c r="CH174" i="1"/>
  <c r="CI174" i="1" s="1"/>
  <c r="BW174" i="1" s="1"/>
  <c r="BA178" i="1"/>
  <c r="BB178" i="1"/>
  <c r="CU179" i="1"/>
  <c r="CT178" i="1"/>
  <c r="AX178" i="1"/>
  <c r="BO178" i="1"/>
  <c r="BL178" i="1" s="1"/>
  <c r="CV178" i="1"/>
  <c r="BR178" i="1"/>
  <c r="BM178" i="1" s="1"/>
  <c r="CX177" i="1"/>
  <c r="BX177" i="1"/>
  <c r="CC177" i="1" s="1"/>
  <c r="AB177" i="1"/>
  <c r="BZ175" i="1"/>
  <c r="CA175" i="1" s="1"/>
  <c r="CB175" i="1"/>
  <c r="AY177" i="1"/>
  <c r="BY176" i="1"/>
  <c r="CH176" i="1"/>
  <c r="CI176" i="1" s="1"/>
  <c r="BW176" i="1" s="1"/>
  <c r="AC176" i="1"/>
  <c r="U176" i="1" s="1"/>
  <c r="CJ174" i="12"/>
  <c r="EA182" i="1"/>
  <c r="DZ183" i="1"/>
  <c r="BW178" i="12" s="1"/>
  <c r="BX177" i="12"/>
  <c r="CI177" i="12" s="1"/>
  <c r="CA176" i="12"/>
  <c r="CK175" i="12" s="1"/>
  <c r="CB176" i="12"/>
  <c r="BZ176" i="12"/>
  <c r="CM176" i="12"/>
  <c r="BY176" i="12"/>
  <c r="CG177" i="12" l="1"/>
  <c r="CH177" i="12"/>
  <c r="CE177" i="12"/>
  <c r="CF177" i="12"/>
  <c r="CC177" i="12"/>
  <c r="CD177" i="12"/>
  <c r="U172" i="12"/>
  <c r="V172" i="12"/>
  <c r="S172" i="12"/>
  <c r="T172" i="12"/>
  <c r="Q172" i="12"/>
  <c r="R172" i="12"/>
  <c r="O172" i="12"/>
  <c r="P172" i="12"/>
  <c r="F180" i="1"/>
  <c r="BU180" i="1"/>
  <c r="AW180" i="1" s="1"/>
  <c r="D178" i="1"/>
  <c r="AT178" i="1"/>
  <c r="CY178" i="1"/>
  <c r="CS178" i="1"/>
  <c r="S178" i="1"/>
  <c r="L172" i="12"/>
  <c r="N172" i="12"/>
  <c r="K172" i="12"/>
  <c r="I172" i="12"/>
  <c r="M172" i="12"/>
  <c r="J172" i="12"/>
  <c r="DU179" i="1"/>
  <c r="G173" i="12"/>
  <c r="H173" i="12" s="1"/>
  <c r="T179" i="1"/>
  <c r="Y179" i="1" s="1"/>
  <c r="AV179" i="1"/>
  <c r="CH175" i="1"/>
  <c r="CI175" i="1" s="1"/>
  <c r="BW175" i="1" s="1"/>
  <c r="CR178" i="1"/>
  <c r="CZ178" i="1"/>
  <c r="AU178" i="1"/>
  <c r="AC177" i="1"/>
  <c r="U177" i="1" s="1"/>
  <c r="BY177" i="1"/>
  <c r="CH177" i="1"/>
  <c r="CI177" i="1" s="1"/>
  <c r="BW177" i="1" s="1"/>
  <c r="V177" i="1"/>
  <c r="BX178" i="1"/>
  <c r="CC178" i="1" s="1"/>
  <c r="CX178" i="1"/>
  <c r="BZ176" i="1"/>
  <c r="CA176" i="1" s="1"/>
  <c r="CB176" i="1"/>
  <c r="AY178" i="1"/>
  <c r="BA179" i="1"/>
  <c r="BR179" i="1"/>
  <c r="BM179" i="1" s="1"/>
  <c r="BB179" i="1"/>
  <c r="CV179" i="1"/>
  <c r="BO179" i="1"/>
  <c r="BL179" i="1" s="1"/>
  <c r="AX179" i="1"/>
  <c r="CT179" i="1"/>
  <c r="AB178" i="1"/>
  <c r="BX178" i="12"/>
  <c r="CI178" i="12" s="1"/>
  <c r="DZ184" i="1"/>
  <c r="BW179" i="12" s="1"/>
  <c r="EA183" i="1"/>
  <c r="CJ175" i="12"/>
  <c r="CM177" i="12"/>
  <c r="BY177" i="12"/>
  <c r="CA177" i="12"/>
  <c r="CK176" i="12" s="1"/>
  <c r="CB177" i="12"/>
  <c r="BZ177" i="12"/>
  <c r="CG178" i="12" l="1"/>
  <c r="CH178" i="12"/>
  <c r="CE178" i="12"/>
  <c r="CF178" i="12"/>
  <c r="CC178" i="12"/>
  <c r="CD178" i="12"/>
  <c r="U173" i="12"/>
  <c r="V173" i="12"/>
  <c r="S173" i="12"/>
  <c r="T173" i="12"/>
  <c r="Q173" i="12"/>
  <c r="R173" i="12"/>
  <c r="O173" i="12"/>
  <c r="P173" i="12"/>
  <c r="F181" i="1"/>
  <c r="BU181" i="1"/>
  <c r="AW181" i="1" s="1"/>
  <c r="D179" i="1"/>
  <c r="CS180" i="1"/>
  <c r="CU180" i="1"/>
  <c r="AT179" i="1"/>
  <c r="CY179" i="1"/>
  <c r="S179" i="1"/>
  <c r="CS179" i="1"/>
  <c r="L173" i="12"/>
  <c r="M173" i="12"/>
  <c r="I173" i="12"/>
  <c r="J173" i="12"/>
  <c r="N173" i="12"/>
  <c r="K173" i="12"/>
  <c r="DU180" i="1"/>
  <c r="G174" i="12"/>
  <c r="H174" i="12" s="1"/>
  <c r="AU179" i="1"/>
  <c r="T180" i="1"/>
  <c r="Y180" i="1" s="1"/>
  <c r="AV180" i="1"/>
  <c r="CZ179" i="1"/>
  <c r="V178" i="1"/>
  <c r="AC178" i="1"/>
  <c r="U178" i="1" s="1"/>
  <c r="AY179" i="1"/>
  <c r="CR179" i="1"/>
  <c r="AB179" i="1"/>
  <c r="BA180" i="1"/>
  <c r="CT180" i="1"/>
  <c r="BB180" i="1"/>
  <c r="CV180" i="1"/>
  <c r="BR180" i="1"/>
  <c r="BM180" i="1" s="1"/>
  <c r="BO180" i="1"/>
  <c r="BL180" i="1" s="1"/>
  <c r="AX180" i="1"/>
  <c r="CR180" i="1"/>
  <c r="CX179" i="1"/>
  <c r="BX179" i="1"/>
  <c r="CC179" i="1" s="1"/>
  <c r="BY178" i="1"/>
  <c r="BZ177" i="1"/>
  <c r="CA177" i="1" s="1"/>
  <c r="CB177" i="1"/>
  <c r="EA184" i="1"/>
  <c r="DZ185" i="1"/>
  <c r="BW180" i="12" s="1"/>
  <c r="BX179" i="12"/>
  <c r="CI179" i="12" s="1"/>
  <c r="CJ176" i="12"/>
  <c r="CA178" i="12"/>
  <c r="CK177" i="12" s="1"/>
  <c r="CB178" i="12"/>
  <c r="BZ178" i="12"/>
  <c r="CM178" i="12"/>
  <c r="BY178" i="12"/>
  <c r="CG179" i="12" l="1"/>
  <c r="CH179" i="12"/>
  <c r="CE179" i="12"/>
  <c r="CF179" i="12"/>
  <c r="CC179" i="12"/>
  <c r="CD179" i="12"/>
  <c r="U174" i="12"/>
  <c r="V174" i="12"/>
  <c r="S174" i="12"/>
  <c r="T174" i="12"/>
  <c r="Q174" i="12"/>
  <c r="R174" i="12"/>
  <c r="O174" i="12"/>
  <c r="P174" i="12"/>
  <c r="F182" i="1"/>
  <c r="CU182" i="1" s="1"/>
  <c r="BU182" i="1"/>
  <c r="AW182" i="1" s="1"/>
  <c r="D180" i="1"/>
  <c r="CS181" i="1"/>
  <c r="CU181" i="1"/>
  <c r="AT180" i="1"/>
  <c r="CY180" i="1"/>
  <c r="S180" i="1"/>
  <c r="AZ180" i="1"/>
  <c r="AE180" i="1" s="1"/>
  <c r="L174" i="12"/>
  <c r="M174" i="12"/>
  <c r="N174" i="12"/>
  <c r="J174" i="12"/>
  <c r="K174" i="12"/>
  <c r="I174" i="12"/>
  <c r="DU181" i="1"/>
  <c r="G175" i="12"/>
  <c r="H175" i="12" s="1"/>
  <c r="T181" i="1"/>
  <c r="AV181" i="1"/>
  <c r="CZ180" i="1"/>
  <c r="AU180" i="1"/>
  <c r="V179" i="1"/>
  <c r="BZ178" i="1"/>
  <c r="CA178" i="1" s="1"/>
  <c r="CB178" i="1"/>
  <c r="BA181" i="1"/>
  <c r="AX181" i="1"/>
  <c r="CZ181" i="1" s="1"/>
  <c r="BO181" i="1"/>
  <c r="BL181" i="1" s="1"/>
  <c r="CV181" i="1"/>
  <c r="BB181" i="1"/>
  <c r="BR181" i="1"/>
  <c r="BM181" i="1" s="1"/>
  <c r="CT181" i="1"/>
  <c r="CR181" i="1"/>
  <c r="AB180" i="1"/>
  <c r="BY179" i="1"/>
  <c r="AY180" i="1"/>
  <c r="BX180" i="1"/>
  <c r="CC180" i="1" s="1"/>
  <c r="CX180" i="1"/>
  <c r="AC179" i="1"/>
  <c r="U179" i="1" s="1"/>
  <c r="CM179" i="12"/>
  <c r="BY179" i="12"/>
  <c r="CA179" i="12"/>
  <c r="CK178" i="12" s="1"/>
  <c r="CB179" i="12"/>
  <c r="BZ179" i="12"/>
  <c r="CJ177" i="12"/>
  <c r="BX180" i="12"/>
  <c r="CI180" i="12" s="1"/>
  <c r="DZ186" i="1"/>
  <c r="BW181" i="12" s="1"/>
  <c r="EA185" i="1"/>
  <c r="D181" i="1" l="1"/>
  <c r="Y181" i="1"/>
  <c r="CG180" i="12"/>
  <c r="CH180" i="12"/>
  <c r="CE180" i="12"/>
  <c r="CF180" i="12"/>
  <c r="CC180" i="12"/>
  <c r="CD180" i="12"/>
  <c r="U175" i="12"/>
  <c r="V175" i="12"/>
  <c r="S175" i="12"/>
  <c r="T175" i="12"/>
  <c r="Q175" i="12"/>
  <c r="R175" i="12"/>
  <c r="O175" i="12"/>
  <c r="P175" i="12"/>
  <c r="F183" i="1"/>
  <c r="CU183" i="1" s="1"/>
  <c r="BU183" i="1"/>
  <c r="AT181" i="1"/>
  <c r="CY181" i="1"/>
  <c r="S181" i="1"/>
  <c r="AZ181" i="1"/>
  <c r="AE181" i="1" s="1"/>
  <c r="L175" i="12"/>
  <c r="N175" i="12"/>
  <c r="K175" i="12"/>
  <c r="I175" i="12"/>
  <c r="M175" i="12"/>
  <c r="J175" i="12"/>
  <c r="G176" i="12"/>
  <c r="H176" i="12" s="1"/>
  <c r="DU182" i="1"/>
  <c r="T182" i="1"/>
  <c r="AW183" i="1"/>
  <c r="AV182" i="1"/>
  <c r="AU181" i="1"/>
  <c r="CH178" i="1"/>
  <c r="CI178" i="1" s="1"/>
  <c r="BW178" i="1" s="1"/>
  <c r="V180" i="1"/>
  <c r="CB179" i="1"/>
  <c r="BZ179" i="1"/>
  <c r="CA179" i="1" s="1"/>
  <c r="AC180" i="1"/>
  <c r="U180" i="1" s="1"/>
  <c r="BA182" i="1"/>
  <c r="AX182" i="1"/>
  <c r="BO182" i="1"/>
  <c r="BL182" i="1" s="1"/>
  <c r="CV182" i="1"/>
  <c r="CT182" i="1"/>
  <c r="BB182" i="1"/>
  <c r="BR182" i="1"/>
  <c r="BM182" i="1" s="1"/>
  <c r="CR182" i="1"/>
  <c r="AY181" i="1"/>
  <c r="CH180" i="1"/>
  <c r="CI180" i="1" s="1"/>
  <c r="BW180" i="1" s="1"/>
  <c r="BY180" i="1"/>
  <c r="BF4" i="1"/>
  <c r="BG4" i="1" s="1"/>
  <c r="AB181" i="1"/>
  <c r="BX181" i="1"/>
  <c r="CC181" i="1" s="1"/>
  <c r="CX181" i="1"/>
  <c r="DZ187" i="1"/>
  <c r="BW182" i="12" s="1"/>
  <c r="BX181" i="12"/>
  <c r="CI181" i="12" s="1"/>
  <c r="CA180" i="12"/>
  <c r="CK179" i="12" s="1"/>
  <c r="CB180" i="12"/>
  <c r="BZ180" i="12"/>
  <c r="CM180" i="12"/>
  <c r="BY180" i="12"/>
  <c r="EA186" i="1"/>
  <c r="CJ178" i="12"/>
  <c r="D182" i="1" l="1"/>
  <c r="Y182" i="1"/>
  <c r="Q8" i="1"/>
  <c r="CG181" i="12"/>
  <c r="CH181" i="12"/>
  <c r="CE181" i="12"/>
  <c r="CF181" i="12"/>
  <c r="CC181" i="12"/>
  <c r="CD181" i="12"/>
  <c r="U176" i="12"/>
  <c r="V176" i="12"/>
  <c r="S176" i="12"/>
  <c r="T176" i="12"/>
  <c r="Q176" i="12"/>
  <c r="R176" i="12"/>
  <c r="O176" i="12"/>
  <c r="P176" i="12"/>
  <c r="F184" i="1"/>
  <c r="CU184" i="1" s="1"/>
  <c r="BU184" i="1"/>
  <c r="AW184" i="1" s="1"/>
  <c r="AT182" i="1"/>
  <c r="CY182" i="1"/>
  <c r="S182" i="1"/>
  <c r="CS182" i="1"/>
  <c r="G177" i="12"/>
  <c r="H177" i="12" s="1"/>
  <c r="DU183" i="1"/>
  <c r="L176" i="12"/>
  <c r="K176" i="12"/>
  <c r="I176" i="12"/>
  <c r="M176" i="12"/>
  <c r="N176" i="12"/>
  <c r="J176" i="12"/>
  <c r="T183" i="1"/>
  <c r="AU182" i="1"/>
  <c r="CZ182" i="1"/>
  <c r="AV183" i="1"/>
  <c r="CH179" i="1"/>
  <c r="CI179" i="1" s="1"/>
  <c r="BW179" i="1" s="1"/>
  <c r="V181" i="1"/>
  <c r="BH4" i="1"/>
  <c r="CH181" i="1"/>
  <c r="CI181" i="1" s="1"/>
  <c r="BW181" i="1" s="1"/>
  <c r="BY181" i="1"/>
  <c r="CB180" i="1"/>
  <c r="BZ180" i="1"/>
  <c r="CA180" i="1" s="1"/>
  <c r="AB182" i="1"/>
  <c r="BA183" i="1"/>
  <c r="BB183" i="1"/>
  <c r="CV183" i="1"/>
  <c r="CR183" i="1"/>
  <c r="BR183" i="1"/>
  <c r="BM183" i="1" s="1"/>
  <c r="BO183" i="1"/>
  <c r="BL183" i="1" s="1"/>
  <c r="AX183" i="1"/>
  <c r="CZ183" i="1" s="1"/>
  <c r="CT183" i="1"/>
  <c r="AC181" i="1"/>
  <c r="U181" i="1" s="1"/>
  <c r="CX182" i="1"/>
  <c r="BX182" i="1"/>
  <c r="CC182" i="1" s="1"/>
  <c r="AY182" i="1"/>
  <c r="EA187" i="1"/>
  <c r="CJ179" i="12"/>
  <c r="CM181" i="12"/>
  <c r="BY181" i="12"/>
  <c r="CA181" i="12"/>
  <c r="CK180" i="12" s="1"/>
  <c r="CB181" i="12"/>
  <c r="BZ181" i="12"/>
  <c r="BX182" i="12"/>
  <c r="CI182" i="12" s="1"/>
  <c r="DZ188" i="1"/>
  <c r="BW183" i="12" s="1"/>
  <c r="D183" i="1" l="1"/>
  <c r="Y183" i="1"/>
  <c r="CG182" i="12"/>
  <c r="CH182" i="12"/>
  <c r="CE182" i="12"/>
  <c r="CF182" i="12"/>
  <c r="CC182" i="12"/>
  <c r="CD182" i="12"/>
  <c r="U177" i="12"/>
  <c r="V177" i="12"/>
  <c r="S177" i="12"/>
  <c r="T177" i="12"/>
  <c r="Q177" i="12"/>
  <c r="R177" i="12"/>
  <c r="O177" i="12"/>
  <c r="P177" i="12"/>
  <c r="F185" i="1"/>
  <c r="CU185" i="1" s="1"/>
  <c r="BU185" i="1"/>
  <c r="AW185" i="1" s="1"/>
  <c r="AT183" i="1"/>
  <c r="CY183" i="1"/>
  <c r="V182" i="1"/>
  <c r="CS183" i="1"/>
  <c r="S183" i="1"/>
  <c r="DU184" i="1"/>
  <c r="G178" i="12"/>
  <c r="H178" i="12" s="1"/>
  <c r="L177" i="12"/>
  <c r="N177" i="12"/>
  <c r="K177" i="12"/>
  <c r="M177" i="12"/>
  <c r="I177" i="12"/>
  <c r="J177" i="12"/>
  <c r="T184" i="1"/>
  <c r="AV184" i="1"/>
  <c r="AU183" i="1"/>
  <c r="AC182" i="1"/>
  <c r="U182" i="1" s="1"/>
  <c r="BZ181" i="1"/>
  <c r="CA181" i="1" s="1"/>
  <c r="CB181" i="1"/>
  <c r="BY182" i="1"/>
  <c r="BA184" i="1"/>
  <c r="BO184" i="1"/>
  <c r="BL184" i="1" s="1"/>
  <c r="CV184" i="1"/>
  <c r="AX184" i="1"/>
  <c r="BR184" i="1"/>
  <c r="BM184" i="1" s="1"/>
  <c r="CT184" i="1"/>
  <c r="BB184" i="1"/>
  <c r="CR184" i="1"/>
  <c r="AY183" i="1"/>
  <c r="BX183" i="1"/>
  <c r="CC183" i="1" s="1"/>
  <c r="CX183" i="1"/>
  <c r="AB183" i="1"/>
  <c r="CA182" i="12"/>
  <c r="CK181" i="12" s="1"/>
  <c r="CB182" i="12"/>
  <c r="BZ182" i="12"/>
  <c r="CM182" i="12"/>
  <c r="BY182" i="12"/>
  <c r="CJ180" i="12"/>
  <c r="EA188" i="1"/>
  <c r="DZ189" i="1"/>
  <c r="BW184" i="12" s="1"/>
  <c r="BX183" i="12"/>
  <c r="CI183" i="12" s="1"/>
  <c r="D184" i="1" l="1"/>
  <c r="Y184" i="1"/>
  <c r="CG183" i="12"/>
  <c r="CH183" i="12"/>
  <c r="CE183" i="12"/>
  <c r="CF183" i="12"/>
  <c r="CC183" i="12"/>
  <c r="CD183" i="12"/>
  <c r="U178" i="12"/>
  <c r="V178" i="12"/>
  <c r="S178" i="12"/>
  <c r="T178" i="12"/>
  <c r="Q178" i="12"/>
  <c r="R178" i="12"/>
  <c r="O178" i="12"/>
  <c r="P178" i="12"/>
  <c r="F186" i="1"/>
  <c r="CU186" i="1" s="1"/>
  <c r="BU186" i="1"/>
  <c r="AW186" i="1" s="1"/>
  <c r="AT184" i="1"/>
  <c r="CY184" i="1"/>
  <c r="Z11" i="15"/>
  <c r="CS184" i="1"/>
  <c r="S184" i="1"/>
  <c r="L178" i="12"/>
  <c r="N178" i="12"/>
  <c r="M178" i="12"/>
  <c r="I178" i="12"/>
  <c r="K178" i="12"/>
  <c r="J178" i="12"/>
  <c r="G179" i="12"/>
  <c r="H179" i="12" s="1"/>
  <c r="DU185" i="1"/>
  <c r="T185" i="1"/>
  <c r="AU184" i="1"/>
  <c r="AV185" i="1"/>
  <c r="CZ184" i="1"/>
  <c r="AC183" i="1"/>
  <c r="U183" i="1" s="1"/>
  <c r="BY183" i="1"/>
  <c r="CX184" i="1"/>
  <c r="BX184" i="1"/>
  <c r="CC184" i="1" s="1"/>
  <c r="AB184" i="1"/>
  <c r="AY184" i="1"/>
  <c r="V183" i="1"/>
  <c r="BA185" i="1"/>
  <c r="BR185" i="1"/>
  <c r="BM185" i="1" s="1"/>
  <c r="AX185" i="1"/>
  <c r="CR185" i="1"/>
  <c r="CT185" i="1"/>
  <c r="BB185" i="1"/>
  <c r="BO185" i="1"/>
  <c r="BL185" i="1" s="1"/>
  <c r="CV185" i="1"/>
  <c r="CB182" i="1"/>
  <c r="BZ182" i="1"/>
  <c r="BX184" i="12"/>
  <c r="CI184" i="12" s="1"/>
  <c r="DZ190" i="1"/>
  <c r="BW185" i="12" s="1"/>
  <c r="EA189" i="1"/>
  <c r="CM183" i="12"/>
  <c r="BY183" i="12"/>
  <c r="CA183" i="12"/>
  <c r="CK182" i="12" s="1"/>
  <c r="CB183" i="12"/>
  <c r="BZ183" i="12"/>
  <c r="CJ181" i="12"/>
  <c r="D185" i="1" l="1"/>
  <c r="Y185" i="1"/>
  <c r="CG184" i="12"/>
  <c r="CH184" i="12"/>
  <c r="CE184" i="12"/>
  <c r="CF184" i="12"/>
  <c r="CC184" i="12"/>
  <c r="CD184" i="12"/>
  <c r="U179" i="12"/>
  <c r="V179" i="12"/>
  <c r="S179" i="12"/>
  <c r="T179" i="12"/>
  <c r="Q179" i="12"/>
  <c r="R179" i="12"/>
  <c r="O179" i="12"/>
  <c r="P179" i="12"/>
  <c r="F187" i="1"/>
  <c r="BU187" i="1"/>
  <c r="AT185" i="1"/>
  <c r="CY185" i="1"/>
  <c r="S185" i="1"/>
  <c r="CS185" i="1"/>
  <c r="DU186" i="1"/>
  <c r="G180" i="12"/>
  <c r="H180" i="12" s="1"/>
  <c r="L179" i="12"/>
  <c r="M179" i="12"/>
  <c r="I179" i="12"/>
  <c r="N179" i="12"/>
  <c r="K179" i="12"/>
  <c r="J179" i="12"/>
  <c r="T186" i="1"/>
  <c r="Y186" i="1" s="1"/>
  <c r="AW187" i="1"/>
  <c r="AV186" i="1"/>
  <c r="CZ185" i="1"/>
  <c r="AU185" i="1"/>
  <c r="V184" i="1"/>
  <c r="CA182" i="1"/>
  <c r="CH182" i="1" s="1"/>
  <c r="CI182" i="1" s="1"/>
  <c r="BW182" i="1" s="1"/>
  <c r="CX185" i="1"/>
  <c r="BX185" i="1"/>
  <c r="CC185" i="1" s="1"/>
  <c r="AY185" i="1"/>
  <c r="AB185" i="1"/>
  <c r="BA186" i="1"/>
  <c r="CT186" i="1"/>
  <c r="BR186" i="1"/>
  <c r="BM186" i="1" s="1"/>
  <c r="BB186" i="1"/>
  <c r="CR186" i="1"/>
  <c r="AX186" i="1"/>
  <c r="CZ186" i="1" s="1"/>
  <c r="BO186" i="1"/>
  <c r="BL186" i="1" s="1"/>
  <c r="CV186" i="1"/>
  <c r="BY184" i="1"/>
  <c r="BZ183" i="1"/>
  <c r="CA183" i="1" s="1"/>
  <c r="CB183" i="1"/>
  <c r="AC184" i="1"/>
  <c r="U184" i="1" s="1"/>
  <c r="CJ182" i="12"/>
  <c r="EA190" i="1"/>
  <c r="DZ191" i="1"/>
  <c r="BW186" i="12" s="1"/>
  <c r="BX185" i="12"/>
  <c r="CI185" i="12" s="1"/>
  <c r="CA184" i="12"/>
  <c r="CK183" i="12" s="1"/>
  <c r="CB184" i="12"/>
  <c r="BZ184" i="12"/>
  <c r="CM184" i="12"/>
  <c r="BY184" i="12"/>
  <c r="CG185" i="12" l="1"/>
  <c r="CH185" i="12"/>
  <c r="CE185" i="12"/>
  <c r="CF185" i="12"/>
  <c r="CC185" i="12"/>
  <c r="CD185" i="12"/>
  <c r="U180" i="12"/>
  <c r="V180" i="12"/>
  <c r="S180" i="12"/>
  <c r="T180" i="12"/>
  <c r="Q180" i="12"/>
  <c r="R180" i="12"/>
  <c r="O180" i="12"/>
  <c r="P180" i="12"/>
  <c r="F188" i="1"/>
  <c r="CU188" i="1" s="1"/>
  <c r="BU188" i="1"/>
  <c r="AW188" i="1" s="1"/>
  <c r="CU187" i="1"/>
  <c r="D186" i="1"/>
  <c r="AT186" i="1"/>
  <c r="CY186" i="1"/>
  <c r="V185" i="1"/>
  <c r="CS186" i="1"/>
  <c r="S186" i="1"/>
  <c r="L180" i="12"/>
  <c r="M180" i="12"/>
  <c r="I180" i="12"/>
  <c r="J180" i="12"/>
  <c r="N180" i="12"/>
  <c r="K180" i="12"/>
  <c r="DU187" i="1"/>
  <c r="G181" i="12"/>
  <c r="H181" i="12" s="1"/>
  <c r="T187" i="1"/>
  <c r="Y187" i="1" s="1"/>
  <c r="AV187" i="1"/>
  <c r="AU186" i="1"/>
  <c r="CH183" i="1"/>
  <c r="CI183" i="1" s="1"/>
  <c r="BW183" i="1" s="1"/>
  <c r="BA187" i="1"/>
  <c r="BB187" i="1"/>
  <c r="BO187" i="1"/>
  <c r="BL187" i="1" s="1"/>
  <c r="BR187" i="1"/>
  <c r="BM187" i="1" s="1"/>
  <c r="CV187" i="1"/>
  <c r="CT187" i="1"/>
  <c r="CR187" i="1"/>
  <c r="AX187" i="1"/>
  <c r="CZ187" i="1" s="1"/>
  <c r="AC185" i="1"/>
  <c r="U185" i="1" s="1"/>
  <c r="BY185" i="1"/>
  <c r="BZ184" i="1"/>
  <c r="CA184" i="1" s="1"/>
  <c r="CB184" i="1"/>
  <c r="AY186" i="1"/>
  <c r="CX186" i="1"/>
  <c r="BX186" i="1"/>
  <c r="CC186" i="1" s="1"/>
  <c r="AB186" i="1"/>
  <c r="CM185" i="12"/>
  <c r="BY185" i="12"/>
  <c r="CA185" i="12"/>
  <c r="CK184" i="12" s="1"/>
  <c r="CB185" i="12"/>
  <c r="BZ185" i="12"/>
  <c r="CJ183" i="12"/>
  <c r="BX186" i="12"/>
  <c r="CI186" i="12" s="1"/>
  <c r="DZ192" i="1"/>
  <c r="BW187" i="12" s="1"/>
  <c r="EA191" i="1"/>
  <c r="CG186" i="12" l="1"/>
  <c r="CH186" i="12"/>
  <c r="CE186" i="12"/>
  <c r="CF186" i="12"/>
  <c r="CC186" i="12"/>
  <c r="CD186" i="12"/>
  <c r="U181" i="12"/>
  <c r="V181" i="12"/>
  <c r="S181" i="12"/>
  <c r="T181" i="12"/>
  <c r="Q181" i="12"/>
  <c r="R181" i="12"/>
  <c r="O181" i="12"/>
  <c r="P181" i="12"/>
  <c r="F189" i="1"/>
  <c r="CU189" i="1" s="1"/>
  <c r="BU189" i="1"/>
  <c r="CS187" i="1"/>
  <c r="D187" i="1"/>
  <c r="AT187" i="1"/>
  <c r="CY187" i="1"/>
  <c r="S187" i="1"/>
  <c r="L181" i="12"/>
  <c r="M181" i="12"/>
  <c r="N181" i="12"/>
  <c r="I181" i="12"/>
  <c r="J181" i="12"/>
  <c r="K181" i="12"/>
  <c r="DU188" i="1"/>
  <c r="G182" i="12"/>
  <c r="H182" i="12" s="1"/>
  <c r="T188" i="1"/>
  <c r="AW189" i="1"/>
  <c r="AV188" i="1"/>
  <c r="AU187" i="1"/>
  <c r="CH184" i="1"/>
  <c r="CI184" i="1" s="1"/>
  <c r="BW184" i="1" s="1"/>
  <c r="AC186" i="1"/>
  <c r="U186" i="1" s="1"/>
  <c r="CB185" i="1"/>
  <c r="BZ185" i="1"/>
  <c r="CA185" i="1" s="1"/>
  <c r="V186" i="1"/>
  <c r="BY186" i="1"/>
  <c r="BA188" i="1"/>
  <c r="BR188" i="1"/>
  <c r="BM188" i="1" s="1"/>
  <c r="BO188" i="1"/>
  <c r="BL188" i="1" s="1"/>
  <c r="BB188" i="1"/>
  <c r="CT188" i="1"/>
  <c r="CR188" i="1"/>
  <c r="AX188" i="1"/>
  <c r="CV188" i="1"/>
  <c r="AB187" i="1"/>
  <c r="CX187" i="1"/>
  <c r="BX187" i="1"/>
  <c r="CC187" i="1" s="1"/>
  <c r="AY187" i="1"/>
  <c r="EA192" i="1"/>
  <c r="DZ193" i="1"/>
  <c r="BW188" i="12" s="1"/>
  <c r="BX187" i="12"/>
  <c r="CI187" i="12" s="1"/>
  <c r="CA186" i="12"/>
  <c r="CK185" i="12" s="1"/>
  <c r="CB186" i="12"/>
  <c r="BZ186" i="12"/>
  <c r="CM186" i="12"/>
  <c r="BY186" i="12"/>
  <c r="CJ184" i="12"/>
  <c r="D188" i="1" l="1"/>
  <c r="Y188" i="1"/>
  <c r="CG187" i="12"/>
  <c r="CH187" i="12"/>
  <c r="CE187" i="12"/>
  <c r="CF187" i="12"/>
  <c r="CC187" i="12"/>
  <c r="CD187" i="12"/>
  <c r="U182" i="12"/>
  <c r="V182" i="12"/>
  <c r="S182" i="12"/>
  <c r="T182" i="12"/>
  <c r="Q182" i="12"/>
  <c r="R182" i="12"/>
  <c r="O182" i="12"/>
  <c r="P182" i="12"/>
  <c r="F190" i="1"/>
  <c r="CU190" i="1" s="1"/>
  <c r="BU190" i="1"/>
  <c r="AT188" i="1"/>
  <c r="CY188" i="1"/>
  <c r="S188" i="1"/>
  <c r="CS188" i="1"/>
  <c r="L182" i="12"/>
  <c r="K182" i="12"/>
  <c r="M182" i="12"/>
  <c r="N182" i="12"/>
  <c r="I182" i="12"/>
  <c r="J182" i="12"/>
  <c r="G183" i="12"/>
  <c r="H183" i="12" s="1"/>
  <c r="DU189" i="1"/>
  <c r="AW190" i="1"/>
  <c r="T189" i="1"/>
  <c r="AV189" i="1"/>
  <c r="AU188" i="1"/>
  <c r="CH185" i="1"/>
  <c r="CI185" i="1" s="1"/>
  <c r="BW185" i="1" s="1"/>
  <c r="V187" i="1"/>
  <c r="AY188" i="1"/>
  <c r="BA189" i="1"/>
  <c r="CT189" i="1"/>
  <c r="CV189" i="1"/>
  <c r="BO189" i="1"/>
  <c r="BL189" i="1" s="1"/>
  <c r="BR189" i="1"/>
  <c r="BM189" i="1" s="1"/>
  <c r="BB189" i="1"/>
  <c r="AX189" i="1"/>
  <c r="CR189" i="1"/>
  <c r="BY187" i="1"/>
  <c r="AC187" i="1"/>
  <c r="U187" i="1" s="1"/>
  <c r="CZ188" i="1"/>
  <c r="BX188" i="1"/>
  <c r="CC188" i="1" s="1"/>
  <c r="CX188" i="1"/>
  <c r="AB188" i="1"/>
  <c r="BZ186" i="1"/>
  <c r="CA186" i="1" s="1"/>
  <c r="CB186" i="1"/>
  <c r="CM187" i="12"/>
  <c r="BY187" i="12"/>
  <c r="CA187" i="12"/>
  <c r="CK186" i="12" s="1"/>
  <c r="CB187" i="12"/>
  <c r="BZ187" i="12"/>
  <c r="CJ185" i="12"/>
  <c r="BX188" i="12"/>
  <c r="CI188" i="12" s="1"/>
  <c r="DZ194" i="1"/>
  <c r="BW189" i="12" s="1"/>
  <c r="EA193" i="1"/>
  <c r="D189" i="1" l="1"/>
  <c r="Y189" i="1"/>
  <c r="CG188" i="12"/>
  <c r="CH188" i="12"/>
  <c r="CE188" i="12"/>
  <c r="CF188" i="12"/>
  <c r="CC188" i="12"/>
  <c r="CD188" i="12"/>
  <c r="U183" i="12"/>
  <c r="V183" i="12"/>
  <c r="S183" i="12"/>
  <c r="T183" i="12"/>
  <c r="Q183" i="12"/>
  <c r="R183" i="12"/>
  <c r="O183" i="12"/>
  <c r="P183" i="12"/>
  <c r="F191" i="1"/>
  <c r="CU191" i="1" s="1"/>
  <c r="BU191" i="1"/>
  <c r="AW191" i="1" s="1"/>
  <c r="AT189" i="1"/>
  <c r="CY189" i="1"/>
  <c r="S189" i="1"/>
  <c r="CS189" i="1"/>
  <c r="DU190" i="1"/>
  <c r="G184" i="12"/>
  <c r="H184" i="12" s="1"/>
  <c r="L183" i="12"/>
  <c r="M183" i="12"/>
  <c r="I183" i="12"/>
  <c r="J183" i="12"/>
  <c r="N183" i="12"/>
  <c r="K183" i="12"/>
  <c r="T190" i="1"/>
  <c r="AU189" i="1"/>
  <c r="CZ189" i="1"/>
  <c r="AV190" i="1"/>
  <c r="V188" i="1"/>
  <c r="CH186" i="1"/>
  <c r="CI186" i="1" s="1"/>
  <c r="BW186" i="1" s="1"/>
  <c r="BY188" i="1"/>
  <c r="CB187" i="1"/>
  <c r="BZ187" i="1"/>
  <c r="BX189" i="1"/>
  <c r="CC189" i="1" s="1"/>
  <c r="CX189" i="1"/>
  <c r="AB189" i="1"/>
  <c r="AC188" i="1"/>
  <c r="U188" i="1" s="1"/>
  <c r="AY189" i="1"/>
  <c r="BA190" i="1"/>
  <c r="BB190" i="1"/>
  <c r="CV190" i="1"/>
  <c r="BR190" i="1"/>
  <c r="BM190" i="1" s="1"/>
  <c r="CR190" i="1"/>
  <c r="BO190" i="1"/>
  <c r="BL190" i="1" s="1"/>
  <c r="AX190" i="1"/>
  <c r="CT190" i="1"/>
  <c r="DZ195" i="1"/>
  <c r="BW190" i="12" s="1"/>
  <c r="BX189" i="12"/>
  <c r="CI189" i="12" s="1"/>
  <c r="EA194" i="1"/>
  <c r="CA188" i="12"/>
  <c r="CK187" i="12" s="1"/>
  <c r="CB188" i="12"/>
  <c r="BZ188" i="12"/>
  <c r="CM188" i="12"/>
  <c r="BY188" i="12"/>
  <c r="CJ186" i="12"/>
  <c r="D190" i="1" l="1"/>
  <c r="Y190" i="1"/>
  <c r="CG189" i="12"/>
  <c r="CH189" i="12"/>
  <c r="CE189" i="12"/>
  <c r="CF189" i="12"/>
  <c r="CC189" i="12"/>
  <c r="CD189" i="12"/>
  <c r="U184" i="12"/>
  <c r="V184" i="12"/>
  <c r="S184" i="12"/>
  <c r="T184" i="12"/>
  <c r="Q184" i="12"/>
  <c r="R184" i="12"/>
  <c r="O184" i="12"/>
  <c r="P184" i="12"/>
  <c r="F192" i="1"/>
  <c r="CU192" i="1" s="1"/>
  <c r="BU192" i="1"/>
  <c r="AW192" i="1" s="1"/>
  <c r="AT190" i="1"/>
  <c r="CY190" i="1"/>
  <c r="CS190" i="1"/>
  <c r="S190" i="1"/>
  <c r="L184" i="12"/>
  <c r="K184" i="12"/>
  <c r="J184" i="12"/>
  <c r="M184" i="12"/>
  <c r="N184" i="12"/>
  <c r="I184" i="12"/>
  <c r="G185" i="12"/>
  <c r="H185" i="12" s="1"/>
  <c r="DU191" i="1"/>
  <c r="T191" i="1"/>
  <c r="AV191" i="1"/>
  <c r="CZ190" i="1"/>
  <c r="AU190" i="1"/>
  <c r="BA191" i="1"/>
  <c r="BO191" i="1"/>
  <c r="BL191" i="1" s="1"/>
  <c r="BB191" i="1"/>
  <c r="CT191" i="1"/>
  <c r="CR191" i="1"/>
  <c r="CV191" i="1"/>
  <c r="BR191" i="1"/>
  <c r="BM191" i="1" s="1"/>
  <c r="AX191" i="1"/>
  <c r="AC189" i="1"/>
  <c r="U189" i="1" s="1"/>
  <c r="CA187" i="1"/>
  <c r="CH187" i="1" s="1"/>
  <c r="CI187" i="1" s="1"/>
  <c r="BW187" i="1" s="1"/>
  <c r="AY190" i="1"/>
  <c r="AB190" i="1"/>
  <c r="CX190" i="1"/>
  <c r="BX190" i="1"/>
  <c r="CC190" i="1" s="1"/>
  <c r="V189" i="1"/>
  <c r="BY189" i="1"/>
  <c r="CB188" i="1"/>
  <c r="BZ188" i="1"/>
  <c r="CA188" i="1" s="1"/>
  <c r="EA195" i="1"/>
  <c r="CM189" i="12"/>
  <c r="BY189" i="12"/>
  <c r="CA189" i="12"/>
  <c r="CK188" i="12" s="1"/>
  <c r="CB189" i="12"/>
  <c r="BZ189" i="12"/>
  <c r="CJ187" i="12"/>
  <c r="BX190" i="12"/>
  <c r="CI190" i="12" s="1"/>
  <c r="DZ196" i="1"/>
  <c r="BW191" i="12" s="1"/>
  <c r="D191" i="1" l="1"/>
  <c r="Y191" i="1"/>
  <c r="CG190" i="12"/>
  <c r="CH190" i="12"/>
  <c r="CE190" i="12"/>
  <c r="CF190" i="12"/>
  <c r="CC190" i="12"/>
  <c r="CD190" i="12"/>
  <c r="U185" i="12"/>
  <c r="V185" i="12"/>
  <c r="S185" i="12"/>
  <c r="T185" i="12"/>
  <c r="Q185" i="12"/>
  <c r="R185" i="12"/>
  <c r="O185" i="12"/>
  <c r="P185" i="12"/>
  <c r="F193" i="1"/>
  <c r="BU193" i="1"/>
  <c r="AW193" i="1" s="1"/>
  <c r="AT191" i="1"/>
  <c r="CY191" i="1"/>
  <c r="CS191" i="1"/>
  <c r="S191" i="1"/>
  <c r="DU192" i="1"/>
  <c r="G186" i="12"/>
  <c r="H186" i="12" s="1"/>
  <c r="L185" i="12"/>
  <c r="M185" i="12"/>
  <c r="N185" i="12"/>
  <c r="J185" i="12"/>
  <c r="I185" i="12"/>
  <c r="K185" i="12"/>
  <c r="T192" i="1"/>
  <c r="AV192" i="1"/>
  <c r="CZ191" i="1"/>
  <c r="AU191" i="1"/>
  <c r="BZ189" i="1"/>
  <c r="CA189" i="1" s="1"/>
  <c r="CB189" i="1"/>
  <c r="BY190" i="1"/>
  <c r="CH188" i="1"/>
  <c r="CI188" i="1" s="1"/>
  <c r="BW188" i="1" s="1"/>
  <c r="V190" i="1"/>
  <c r="AC190" i="1"/>
  <c r="U190" i="1" s="1"/>
  <c r="CX191" i="1"/>
  <c r="BX191" i="1"/>
  <c r="CC191" i="1" s="1"/>
  <c r="BA192" i="1"/>
  <c r="CV192" i="1"/>
  <c r="BB192" i="1"/>
  <c r="CR192" i="1"/>
  <c r="BR192" i="1"/>
  <c r="BM192" i="1" s="1"/>
  <c r="CT192" i="1"/>
  <c r="BO192" i="1"/>
  <c r="BL192" i="1" s="1"/>
  <c r="AX192" i="1"/>
  <c r="AY191" i="1"/>
  <c r="AB191" i="1"/>
  <c r="CA190" i="12"/>
  <c r="CK189" i="12" s="1"/>
  <c r="CB190" i="12"/>
  <c r="BZ190" i="12"/>
  <c r="CM190" i="12"/>
  <c r="BY190" i="12"/>
  <c r="DZ197" i="1"/>
  <c r="BW192" i="12" s="1"/>
  <c r="BX191" i="12"/>
  <c r="CI191" i="12" s="1"/>
  <c r="CJ188" i="12"/>
  <c r="EA196" i="1"/>
  <c r="D192" i="1" l="1"/>
  <c r="Y192" i="1"/>
  <c r="CG191" i="12"/>
  <c r="CH191" i="12"/>
  <c r="CE191" i="12"/>
  <c r="CF191" i="12"/>
  <c r="CC191" i="12"/>
  <c r="CD191" i="12"/>
  <c r="U186" i="12"/>
  <c r="V186" i="12"/>
  <c r="S186" i="12"/>
  <c r="T186" i="12"/>
  <c r="Q186" i="12"/>
  <c r="R186" i="12"/>
  <c r="O186" i="12"/>
  <c r="P186" i="12"/>
  <c r="F194" i="1"/>
  <c r="BU194" i="1"/>
  <c r="AW194" i="1" s="1"/>
  <c r="CS193" i="1"/>
  <c r="CU193" i="1"/>
  <c r="AT192" i="1"/>
  <c r="CY192" i="1"/>
  <c r="CS192" i="1"/>
  <c r="S192" i="1"/>
  <c r="L186" i="12"/>
  <c r="M186" i="12"/>
  <c r="I186" i="12"/>
  <c r="J186" i="12"/>
  <c r="N186" i="12"/>
  <c r="K186" i="12"/>
  <c r="DU193" i="1"/>
  <c r="G187" i="12"/>
  <c r="H187" i="12" s="1"/>
  <c r="T193" i="1"/>
  <c r="Y193" i="1" s="1"/>
  <c r="AV193" i="1"/>
  <c r="CZ192" i="1"/>
  <c r="AU192" i="1"/>
  <c r="CH189" i="1"/>
  <c r="CI189" i="1" s="1"/>
  <c r="BW189" i="1" s="1"/>
  <c r="V191" i="1"/>
  <c r="AC191" i="1"/>
  <c r="U191" i="1" s="1"/>
  <c r="CX192" i="1"/>
  <c r="BX192" i="1"/>
  <c r="CC192" i="1" s="1"/>
  <c r="AY192" i="1"/>
  <c r="AB192" i="1"/>
  <c r="BA193" i="1"/>
  <c r="AX193" i="1"/>
  <c r="CZ193" i="1" s="1"/>
  <c r="BR193" i="1"/>
  <c r="BM193" i="1" s="1"/>
  <c r="CV193" i="1"/>
  <c r="BO193" i="1"/>
  <c r="BL193" i="1" s="1"/>
  <c r="CT193" i="1"/>
  <c r="BB193" i="1"/>
  <c r="BY191" i="1"/>
  <c r="BZ190" i="1"/>
  <c r="CB190" i="1"/>
  <c r="CM191" i="12"/>
  <c r="BY191" i="12"/>
  <c r="CA191" i="12"/>
  <c r="CK190" i="12" s="1"/>
  <c r="CB191" i="12"/>
  <c r="BZ191" i="12"/>
  <c r="EA197" i="1"/>
  <c r="BX192" i="12"/>
  <c r="CI192" i="12" s="1"/>
  <c r="DZ198" i="1"/>
  <c r="BW193" i="12" s="1"/>
  <c r="CJ189" i="12"/>
  <c r="CG192" i="12" l="1"/>
  <c r="CH192" i="12"/>
  <c r="CE192" i="12"/>
  <c r="CF192" i="12"/>
  <c r="CC192" i="12"/>
  <c r="CD192" i="12"/>
  <c r="U187" i="12"/>
  <c r="V187" i="12"/>
  <c r="S187" i="12"/>
  <c r="T187" i="12"/>
  <c r="Q187" i="12"/>
  <c r="R187" i="12"/>
  <c r="O187" i="12"/>
  <c r="P187" i="12"/>
  <c r="F195" i="1"/>
  <c r="BU195" i="1"/>
  <c r="AW195" i="1" s="1"/>
  <c r="D193" i="1"/>
  <c r="CS194" i="1"/>
  <c r="CU194" i="1"/>
  <c r="AT193" i="1"/>
  <c r="CY193" i="1"/>
  <c r="S193" i="1"/>
  <c r="AZ193" i="1"/>
  <c r="AE193" i="1" s="1"/>
  <c r="L187" i="12"/>
  <c r="N187" i="12"/>
  <c r="K187" i="12"/>
  <c r="M187" i="12"/>
  <c r="I187" i="12"/>
  <c r="J187" i="12"/>
  <c r="G188" i="12"/>
  <c r="H188" i="12" s="1"/>
  <c r="DU194" i="1"/>
  <c r="T194" i="1"/>
  <c r="Y194" i="1" s="1"/>
  <c r="AV194" i="1"/>
  <c r="CR193" i="1"/>
  <c r="AU193" i="1"/>
  <c r="V192" i="1"/>
  <c r="BZ191" i="1"/>
  <c r="CA191" i="1" s="1"/>
  <c r="CB191" i="1"/>
  <c r="AY193" i="1"/>
  <c r="BY192" i="1"/>
  <c r="CA190" i="1"/>
  <c r="CH190" i="1" s="1"/>
  <c r="CI190" i="1" s="1"/>
  <c r="BW190" i="1" s="1"/>
  <c r="CX193" i="1"/>
  <c r="BX193" i="1"/>
  <c r="CC193" i="1" s="1"/>
  <c r="AB193" i="1"/>
  <c r="V193" i="1" s="1"/>
  <c r="BA194" i="1"/>
  <c r="CT194" i="1"/>
  <c r="BR194" i="1"/>
  <c r="BM194" i="1" s="1"/>
  <c r="CV194" i="1"/>
  <c r="BO194" i="1"/>
  <c r="BL194" i="1" s="1"/>
  <c r="BB194" i="1"/>
  <c r="AX194" i="1"/>
  <c r="AC192" i="1"/>
  <c r="U192" i="1" s="1"/>
  <c r="CA192" i="12"/>
  <c r="CK191" i="12" s="1"/>
  <c r="CB192" i="12"/>
  <c r="BZ192" i="12"/>
  <c r="CM192" i="12"/>
  <c r="BY192" i="12"/>
  <c r="EA198" i="1"/>
  <c r="DZ199" i="1"/>
  <c r="BW194" i="12" s="1"/>
  <c r="BX193" i="12"/>
  <c r="CI193" i="12" s="1"/>
  <c r="CJ190" i="12"/>
  <c r="CG193" i="12" l="1"/>
  <c r="CH193" i="12"/>
  <c r="CE193" i="12"/>
  <c r="CF193" i="12"/>
  <c r="CC193" i="12"/>
  <c r="CD193" i="12"/>
  <c r="U188" i="12"/>
  <c r="V188" i="12"/>
  <c r="S188" i="12"/>
  <c r="T188" i="12"/>
  <c r="Q188" i="12"/>
  <c r="R188" i="12"/>
  <c r="O188" i="12"/>
  <c r="P188" i="12"/>
  <c r="F196" i="1"/>
  <c r="CU196" i="1" s="1"/>
  <c r="BU196" i="1"/>
  <c r="AW196" i="1" s="1"/>
  <c r="D194" i="1"/>
  <c r="CS195" i="1"/>
  <c r="CU195" i="1"/>
  <c r="AT194" i="1"/>
  <c r="CY194" i="1"/>
  <c r="S194" i="1"/>
  <c r="AZ194" i="1"/>
  <c r="G189" i="12"/>
  <c r="H189" i="12" s="1"/>
  <c r="DU195" i="1"/>
  <c r="L188" i="12"/>
  <c r="M188" i="12"/>
  <c r="N188" i="12"/>
  <c r="I188" i="12"/>
  <c r="J188" i="12"/>
  <c r="K188" i="12"/>
  <c r="T195" i="1"/>
  <c r="Y195" i="1" s="1"/>
  <c r="AU194" i="1"/>
  <c r="AV195" i="1"/>
  <c r="CR194" i="1"/>
  <c r="CZ194" i="1"/>
  <c r="AC193" i="1"/>
  <c r="U193" i="1" s="1"/>
  <c r="CH191" i="1"/>
  <c r="CI191" i="1" s="1"/>
  <c r="BW191" i="1" s="1"/>
  <c r="AB194" i="1"/>
  <c r="AC194" i="1" s="1"/>
  <c r="U194" i="1" s="1"/>
  <c r="BX194" i="1"/>
  <c r="CC194" i="1" s="1"/>
  <c r="CX194" i="1"/>
  <c r="BA195" i="1"/>
  <c r="AX195" i="1"/>
  <c r="CZ195" i="1" s="1"/>
  <c r="BO195" i="1"/>
  <c r="BL195" i="1" s="1"/>
  <c r="BR195" i="1"/>
  <c r="BM195" i="1" s="1"/>
  <c r="CT195" i="1"/>
  <c r="BB195" i="1"/>
  <c r="CV195" i="1"/>
  <c r="AY194" i="1"/>
  <c r="BY193" i="1"/>
  <c r="BZ192" i="1"/>
  <c r="CA192" i="1" s="1"/>
  <c r="CB192" i="1"/>
  <c r="BX194" i="12"/>
  <c r="CI194" i="12" s="1"/>
  <c r="DZ200" i="1"/>
  <c r="BW195" i="12" s="1"/>
  <c r="EA199" i="1"/>
  <c r="CJ191" i="12"/>
  <c r="CM193" i="12"/>
  <c r="BY193" i="12"/>
  <c r="CA193" i="12"/>
  <c r="CK192" i="12" s="1"/>
  <c r="CB193" i="12"/>
  <c r="BZ193" i="12"/>
  <c r="CG194" i="12" l="1"/>
  <c r="CH194" i="12"/>
  <c r="CE194" i="12"/>
  <c r="CF194" i="12"/>
  <c r="CC194" i="12"/>
  <c r="CD194" i="12"/>
  <c r="U189" i="12"/>
  <c r="V189" i="12"/>
  <c r="S189" i="12"/>
  <c r="T189" i="12"/>
  <c r="Q189" i="12"/>
  <c r="R189" i="12"/>
  <c r="O189" i="12"/>
  <c r="P189" i="12"/>
  <c r="F197" i="1"/>
  <c r="BU197" i="1"/>
  <c r="AW197" i="1" s="1"/>
  <c r="D195" i="1"/>
  <c r="AE194" i="1"/>
  <c r="AT195" i="1"/>
  <c r="CY195" i="1"/>
  <c r="S195" i="1"/>
  <c r="AZ195" i="1"/>
  <c r="DU196" i="1"/>
  <c r="G190" i="12"/>
  <c r="H190" i="12" s="1"/>
  <c r="L189" i="12"/>
  <c r="K189" i="12"/>
  <c r="M189" i="12"/>
  <c r="N189" i="12"/>
  <c r="I189" i="12"/>
  <c r="J189" i="12"/>
  <c r="T196" i="1"/>
  <c r="Y196" i="1" s="1"/>
  <c r="CR195" i="1"/>
  <c r="AV196" i="1"/>
  <c r="V194" i="1"/>
  <c r="AU195" i="1"/>
  <c r="CH192" i="1"/>
  <c r="CI192" i="1" s="1"/>
  <c r="BW192" i="1" s="1"/>
  <c r="BX195" i="1"/>
  <c r="CC195" i="1" s="1"/>
  <c r="CX195" i="1"/>
  <c r="AB195" i="1"/>
  <c r="AC195" i="1" s="1"/>
  <c r="U195" i="1" s="1"/>
  <c r="BY194" i="1"/>
  <c r="CH194" i="1"/>
  <c r="CI194" i="1" s="1"/>
  <c r="BW194" i="1" s="1"/>
  <c r="BZ193" i="1"/>
  <c r="CB193" i="1"/>
  <c r="BA196" i="1"/>
  <c r="CV196" i="1"/>
  <c r="BR196" i="1"/>
  <c r="BM196" i="1" s="1"/>
  <c r="BB196" i="1"/>
  <c r="CT196" i="1"/>
  <c r="AX196" i="1"/>
  <c r="CZ196" i="1" s="1"/>
  <c r="BO196" i="1"/>
  <c r="BL196" i="1" s="1"/>
  <c r="AY195" i="1"/>
  <c r="CJ192" i="12"/>
  <c r="EA200" i="1"/>
  <c r="BX195" i="12"/>
  <c r="CI195" i="12" s="1"/>
  <c r="DZ201" i="1"/>
  <c r="BW196" i="12" s="1"/>
  <c r="CA194" i="12"/>
  <c r="CK193" i="12" s="1"/>
  <c r="CB194" i="12"/>
  <c r="BZ194" i="12"/>
  <c r="CM194" i="12"/>
  <c r="BY194" i="12"/>
  <c r="CG195" i="12" l="1"/>
  <c r="CH195" i="12"/>
  <c r="CE195" i="12"/>
  <c r="CF195" i="12"/>
  <c r="CC195" i="12"/>
  <c r="CD195" i="12"/>
  <c r="U190" i="12"/>
  <c r="V190" i="12"/>
  <c r="S190" i="12"/>
  <c r="T190" i="12"/>
  <c r="Q190" i="12"/>
  <c r="R190" i="12"/>
  <c r="O190" i="12"/>
  <c r="P190" i="12"/>
  <c r="F198" i="1"/>
  <c r="CU198" i="1" s="1"/>
  <c r="BU198" i="1"/>
  <c r="CS196" i="1"/>
  <c r="D196" i="1"/>
  <c r="CS197" i="1"/>
  <c r="CU197" i="1"/>
  <c r="AE195" i="1"/>
  <c r="AT196" i="1"/>
  <c r="CY196" i="1"/>
  <c r="S196" i="1"/>
  <c r="L190" i="12"/>
  <c r="M190" i="12"/>
  <c r="N190" i="12"/>
  <c r="K190" i="12"/>
  <c r="J190" i="12"/>
  <c r="I190" i="12"/>
  <c r="G191" i="12"/>
  <c r="H191" i="12" s="1"/>
  <c r="DU197" i="1"/>
  <c r="AW198" i="1"/>
  <c r="T197" i="1"/>
  <c r="Y197" i="1" s="1"/>
  <c r="AV197" i="1"/>
  <c r="CR196" i="1"/>
  <c r="V195" i="1"/>
  <c r="AU196" i="1"/>
  <c r="CA193" i="1"/>
  <c r="CH193" i="1" s="1"/>
  <c r="CI193" i="1" s="1"/>
  <c r="BW193" i="1" s="1"/>
  <c r="AB196" i="1"/>
  <c r="BY195" i="1"/>
  <c r="CH195" i="1"/>
  <c r="CI195" i="1" s="1"/>
  <c r="BW195" i="1" s="1"/>
  <c r="AY196" i="1"/>
  <c r="BX196" i="1"/>
  <c r="CC196" i="1" s="1"/>
  <c r="CX196" i="1"/>
  <c r="BA197" i="1"/>
  <c r="BB197" i="1"/>
  <c r="CT197" i="1"/>
  <c r="CV197" i="1"/>
  <c r="BR197" i="1"/>
  <c r="BM197" i="1" s="1"/>
  <c r="AX197" i="1"/>
  <c r="BO197" i="1"/>
  <c r="BL197" i="1" s="1"/>
  <c r="CB194" i="1"/>
  <c r="BZ194" i="1"/>
  <c r="CA194" i="1" s="1"/>
  <c r="CM195" i="12"/>
  <c r="BY195" i="12"/>
  <c r="CA195" i="12"/>
  <c r="CK194" i="12" s="1"/>
  <c r="CB195" i="12"/>
  <c r="BZ195" i="12"/>
  <c r="EA201" i="1"/>
  <c r="CJ193" i="12"/>
  <c r="DZ202" i="1"/>
  <c r="BW197" i="12" s="1"/>
  <c r="BX196" i="12"/>
  <c r="CI196" i="12" s="1"/>
  <c r="CG196" i="12" l="1"/>
  <c r="CH196" i="12"/>
  <c r="CE196" i="12"/>
  <c r="CF196" i="12"/>
  <c r="CC196" i="12"/>
  <c r="CD196" i="12"/>
  <c r="U191" i="12"/>
  <c r="V191" i="12"/>
  <c r="S191" i="12"/>
  <c r="T191" i="12"/>
  <c r="Q191" i="12"/>
  <c r="R191" i="12"/>
  <c r="O191" i="12"/>
  <c r="P191" i="12"/>
  <c r="F199" i="1"/>
  <c r="BU199" i="1"/>
  <c r="AW199" i="1" s="1"/>
  <c r="D197" i="1"/>
  <c r="AT197" i="1"/>
  <c r="CY197" i="1"/>
  <c r="AC196" i="1"/>
  <c r="U196" i="1" s="1"/>
  <c r="S197" i="1"/>
  <c r="AZ197" i="1"/>
  <c r="AE197" i="1" s="1"/>
  <c r="G192" i="12"/>
  <c r="H192" i="12" s="1"/>
  <c r="DU198" i="1"/>
  <c r="L191" i="12"/>
  <c r="M191" i="12"/>
  <c r="N191" i="12"/>
  <c r="J191" i="12"/>
  <c r="K191" i="12"/>
  <c r="I191" i="12"/>
  <c r="T198" i="1"/>
  <c r="Y198" i="1" s="1"/>
  <c r="AU197" i="1"/>
  <c r="AV198" i="1"/>
  <c r="CR197" i="1"/>
  <c r="CZ197" i="1"/>
  <c r="V196" i="1"/>
  <c r="AY197" i="1"/>
  <c r="BX197" i="1"/>
  <c r="CC197" i="1" s="1"/>
  <c r="CX197" i="1"/>
  <c r="BA198" i="1"/>
  <c r="CT198" i="1"/>
  <c r="CV198" i="1"/>
  <c r="BR198" i="1"/>
  <c r="BM198" i="1" s="1"/>
  <c r="BB198" i="1"/>
  <c r="BO198" i="1"/>
  <c r="BL198" i="1" s="1"/>
  <c r="AX198" i="1"/>
  <c r="AB197" i="1"/>
  <c r="V197" i="1" s="1"/>
  <c r="BY196" i="1"/>
  <c r="BZ195" i="1"/>
  <c r="CA195" i="1" s="1"/>
  <c r="CB195" i="1"/>
  <c r="BX197" i="12"/>
  <c r="CI197" i="12" s="1"/>
  <c r="DZ203" i="1"/>
  <c r="BW198" i="12" s="1"/>
  <c r="CJ194" i="12"/>
  <c r="CA196" i="12"/>
  <c r="CK195" i="12" s="1"/>
  <c r="CB196" i="12"/>
  <c r="BZ196" i="12"/>
  <c r="CM196" i="12"/>
  <c r="BY196" i="12"/>
  <c r="EA202" i="1"/>
  <c r="CG197" i="12" l="1"/>
  <c r="CH197" i="12"/>
  <c r="CE197" i="12"/>
  <c r="CF197" i="12"/>
  <c r="CC197" i="12"/>
  <c r="CD197" i="12"/>
  <c r="U192" i="12"/>
  <c r="V192" i="12"/>
  <c r="S192" i="12"/>
  <c r="T192" i="12"/>
  <c r="Q192" i="12"/>
  <c r="R192" i="12"/>
  <c r="O192" i="12"/>
  <c r="P192" i="12"/>
  <c r="F200" i="1"/>
  <c r="BU200" i="1"/>
  <c r="AW200" i="1" s="1"/>
  <c r="D198" i="1"/>
  <c r="CS199" i="1"/>
  <c r="CU199" i="1"/>
  <c r="AT198" i="1"/>
  <c r="CY198" i="1"/>
  <c r="CS198" i="1"/>
  <c r="S198" i="1"/>
  <c r="DU199" i="1"/>
  <c r="G193" i="12"/>
  <c r="H193" i="12" s="1"/>
  <c r="L192" i="12"/>
  <c r="M192" i="12"/>
  <c r="J192" i="12"/>
  <c r="N192" i="12"/>
  <c r="K192" i="12"/>
  <c r="I192" i="12"/>
  <c r="T199" i="1"/>
  <c r="Y199" i="1" s="1"/>
  <c r="AU198" i="1"/>
  <c r="AV199" i="1"/>
  <c r="CR198" i="1"/>
  <c r="CZ198" i="1"/>
  <c r="AC197" i="1"/>
  <c r="U197" i="1" s="1"/>
  <c r="BA199" i="1"/>
  <c r="BB199" i="1"/>
  <c r="BO199" i="1"/>
  <c r="BL199" i="1" s="1"/>
  <c r="AX199" i="1"/>
  <c r="CV199" i="1"/>
  <c r="CT199" i="1"/>
  <c r="BR199" i="1"/>
  <c r="BM199" i="1" s="1"/>
  <c r="AB198" i="1"/>
  <c r="AC198" i="1" s="1"/>
  <c r="U198" i="1" s="1"/>
  <c r="CX198" i="1"/>
  <c r="BX198" i="1"/>
  <c r="CC198" i="1" s="1"/>
  <c r="BY197" i="1"/>
  <c r="CH197" i="1"/>
  <c r="CI197" i="1" s="1"/>
  <c r="BW197" i="1" s="1"/>
  <c r="BZ196" i="1"/>
  <c r="CB196" i="1"/>
  <c r="AY198" i="1"/>
  <c r="EA203" i="1"/>
  <c r="DZ204" i="1"/>
  <c r="BW199" i="12" s="1"/>
  <c r="BX198" i="12"/>
  <c r="CI198" i="12" s="1"/>
  <c r="CJ195" i="12"/>
  <c r="CM197" i="12"/>
  <c r="BY197" i="12"/>
  <c r="CA197" i="12"/>
  <c r="CK196" i="12" s="1"/>
  <c r="CB197" i="12"/>
  <c r="BZ197" i="12"/>
  <c r="CG198" i="12" l="1"/>
  <c r="CH198" i="12"/>
  <c r="CE198" i="12"/>
  <c r="CF198" i="12"/>
  <c r="CC198" i="12"/>
  <c r="CD198" i="12"/>
  <c r="U193" i="12"/>
  <c r="V193" i="12"/>
  <c r="S193" i="12"/>
  <c r="T193" i="12"/>
  <c r="Q193" i="12"/>
  <c r="R193" i="12"/>
  <c r="O193" i="12"/>
  <c r="P193" i="12"/>
  <c r="F201" i="1"/>
  <c r="BU201" i="1"/>
  <c r="D199" i="1"/>
  <c r="CS200" i="1"/>
  <c r="CU200" i="1"/>
  <c r="AT199" i="1"/>
  <c r="CY199" i="1"/>
  <c r="S199" i="1"/>
  <c r="AZ199" i="1"/>
  <c r="L193" i="12"/>
  <c r="M193" i="12"/>
  <c r="J193" i="12"/>
  <c r="I193" i="12"/>
  <c r="N193" i="12"/>
  <c r="K193" i="12"/>
  <c r="DU200" i="1"/>
  <c r="G194" i="12"/>
  <c r="H194" i="12" s="1"/>
  <c r="T200" i="1"/>
  <c r="Y200" i="1" s="1"/>
  <c r="AW201" i="1"/>
  <c r="AU199" i="1"/>
  <c r="CZ199" i="1"/>
  <c r="AV200" i="1"/>
  <c r="CR199" i="1"/>
  <c r="CA196" i="1"/>
  <c r="CH196" i="1" s="1"/>
  <c r="CI196" i="1" s="1"/>
  <c r="BW196" i="1" s="1"/>
  <c r="V198" i="1"/>
  <c r="CB197" i="1"/>
  <c r="BZ197" i="1"/>
  <c r="CA197" i="1" s="1"/>
  <c r="BX199" i="1"/>
  <c r="CC199" i="1" s="1"/>
  <c r="CX199" i="1"/>
  <c r="BY198" i="1"/>
  <c r="AY199" i="1"/>
  <c r="BA200" i="1"/>
  <c r="BO200" i="1"/>
  <c r="BL200" i="1" s="1"/>
  <c r="CT200" i="1"/>
  <c r="BR200" i="1"/>
  <c r="BM200" i="1" s="1"/>
  <c r="AX200" i="1"/>
  <c r="CV200" i="1"/>
  <c r="BB200" i="1"/>
  <c r="AB199" i="1"/>
  <c r="AC199" i="1" s="1"/>
  <c r="U199" i="1" s="1"/>
  <c r="CJ196" i="12"/>
  <c r="BX199" i="12"/>
  <c r="CI199" i="12" s="1"/>
  <c r="DZ205" i="1"/>
  <c r="BW200" i="12" s="1"/>
  <c r="EA204" i="1"/>
  <c r="CA198" i="12"/>
  <c r="CK197" i="12" s="1"/>
  <c r="CB198" i="12"/>
  <c r="BZ198" i="12"/>
  <c r="CM198" i="12"/>
  <c r="BY198" i="12"/>
  <c r="CG199" i="12" l="1"/>
  <c r="CH199" i="12"/>
  <c r="CE199" i="12"/>
  <c r="CF199" i="12"/>
  <c r="CC199" i="12"/>
  <c r="CD199" i="12"/>
  <c r="U194" i="12"/>
  <c r="V194" i="12"/>
  <c r="S194" i="12"/>
  <c r="T194" i="12"/>
  <c r="Q194" i="12"/>
  <c r="R194" i="12"/>
  <c r="O194" i="12"/>
  <c r="P194" i="12"/>
  <c r="F202" i="1"/>
  <c r="BU202" i="1"/>
  <c r="D200" i="1"/>
  <c r="CS201" i="1"/>
  <c r="CU201" i="1"/>
  <c r="AE199" i="1"/>
  <c r="AT200" i="1"/>
  <c r="CY200" i="1"/>
  <c r="S200" i="1"/>
  <c r="AZ200" i="1"/>
  <c r="AE200" i="1" s="1"/>
  <c r="L194" i="12"/>
  <c r="M194" i="12"/>
  <c r="I194" i="12"/>
  <c r="N194" i="12"/>
  <c r="K194" i="12"/>
  <c r="J194" i="12"/>
  <c r="DU201" i="1"/>
  <c r="G195" i="12"/>
  <c r="H195" i="12" s="1"/>
  <c r="AW202" i="1"/>
  <c r="T201" i="1"/>
  <c r="Y201" i="1" s="1"/>
  <c r="AU200" i="1"/>
  <c r="AV201" i="1"/>
  <c r="CR200" i="1"/>
  <c r="V199" i="1"/>
  <c r="CZ200" i="1"/>
  <c r="CH199" i="1"/>
  <c r="CI199" i="1" s="1"/>
  <c r="BW199" i="1" s="1"/>
  <c r="BY199" i="1"/>
  <c r="CX200" i="1"/>
  <c r="BX200" i="1"/>
  <c r="CC200" i="1" s="1"/>
  <c r="AB200" i="1"/>
  <c r="AC200" i="1" s="1"/>
  <c r="U200" i="1" s="1"/>
  <c r="AY200" i="1"/>
  <c r="BA201" i="1"/>
  <c r="CV201" i="1"/>
  <c r="AX201" i="1"/>
  <c r="BO201" i="1"/>
  <c r="BL201" i="1" s="1"/>
  <c r="CT201" i="1"/>
  <c r="BR201" i="1"/>
  <c r="BM201" i="1" s="1"/>
  <c r="BB201" i="1"/>
  <c r="BZ198" i="1"/>
  <c r="CB198" i="1"/>
  <c r="CJ197" i="12"/>
  <c r="EA205" i="1"/>
  <c r="DZ206" i="1"/>
  <c r="BW201" i="12" s="1"/>
  <c r="BX200" i="12"/>
  <c r="CI200" i="12" s="1"/>
  <c r="CM199" i="12"/>
  <c r="BY199" i="12"/>
  <c r="CA199" i="12"/>
  <c r="CK198" i="12" s="1"/>
  <c r="CB199" i="12"/>
  <c r="BZ199" i="12"/>
  <c r="CG200" i="12" l="1"/>
  <c r="CH200" i="12"/>
  <c r="CE200" i="12"/>
  <c r="CF200" i="12"/>
  <c r="CC200" i="12"/>
  <c r="CD200" i="12"/>
  <c r="U195" i="12"/>
  <c r="V195" i="12"/>
  <c r="S195" i="12"/>
  <c r="T195" i="12"/>
  <c r="Q195" i="12"/>
  <c r="R195" i="12"/>
  <c r="O195" i="12"/>
  <c r="P195" i="12"/>
  <c r="F203" i="1"/>
  <c r="BU203" i="1"/>
  <c r="D201" i="1"/>
  <c r="CS202" i="1"/>
  <c r="CU202" i="1"/>
  <c r="AT201" i="1"/>
  <c r="CY201" i="1"/>
  <c r="S201" i="1"/>
  <c r="AZ201" i="1"/>
  <c r="L195" i="12"/>
  <c r="M195" i="12"/>
  <c r="N195" i="12"/>
  <c r="J195" i="12"/>
  <c r="I195" i="12"/>
  <c r="K195" i="12"/>
  <c r="G196" i="12"/>
  <c r="H196" i="12" s="1"/>
  <c r="DU202" i="1"/>
  <c r="T202" i="1"/>
  <c r="Y202" i="1" s="1"/>
  <c r="AW203" i="1"/>
  <c r="AU201" i="1"/>
  <c r="AV202" i="1"/>
  <c r="V200" i="1"/>
  <c r="CZ201" i="1"/>
  <c r="CA198" i="1"/>
  <c r="CH198" i="1" s="1"/>
  <c r="CI198" i="1" s="1"/>
  <c r="BW198" i="1" s="1"/>
  <c r="CR201" i="1"/>
  <c r="BY200" i="1"/>
  <c r="CH200" i="1"/>
  <c r="CI200" i="1" s="1"/>
  <c r="BW200" i="1" s="1"/>
  <c r="BX201" i="1"/>
  <c r="CC201" i="1" s="1"/>
  <c r="CX201" i="1"/>
  <c r="AB201" i="1"/>
  <c r="AC201" i="1" s="1"/>
  <c r="U201" i="1" s="1"/>
  <c r="AY201" i="1"/>
  <c r="BA202" i="1"/>
  <c r="BB202" i="1"/>
  <c r="CV202" i="1"/>
  <c r="AX202" i="1"/>
  <c r="CZ202" i="1" s="1"/>
  <c r="CT202" i="1"/>
  <c r="BR202" i="1"/>
  <c r="BM202" i="1" s="1"/>
  <c r="BO202" i="1"/>
  <c r="BL202" i="1" s="1"/>
  <c r="CB199" i="1"/>
  <c r="BZ199" i="1"/>
  <c r="CA199" i="1" s="1"/>
  <c r="CJ198" i="12"/>
  <c r="BX201" i="12"/>
  <c r="CI201" i="12" s="1"/>
  <c r="DZ207" i="1"/>
  <c r="BW202" i="12" s="1"/>
  <c r="EA206" i="1"/>
  <c r="CA200" i="12"/>
  <c r="CK199" i="12" s="1"/>
  <c r="CB200" i="12"/>
  <c r="BZ200" i="12"/>
  <c r="CM200" i="12"/>
  <c r="BY200" i="12"/>
  <c r="CG201" i="12" l="1"/>
  <c r="CH201" i="12"/>
  <c r="CE201" i="12"/>
  <c r="CF201" i="12"/>
  <c r="CC201" i="12"/>
  <c r="CD201" i="12"/>
  <c r="U196" i="12"/>
  <c r="V196" i="12"/>
  <c r="S196" i="12"/>
  <c r="T196" i="12"/>
  <c r="Q196" i="12"/>
  <c r="R196" i="12"/>
  <c r="O196" i="12"/>
  <c r="P196" i="12"/>
  <c r="F204" i="1"/>
  <c r="CU204" i="1" s="1"/>
  <c r="BU204" i="1"/>
  <c r="D202" i="1"/>
  <c r="CS203" i="1"/>
  <c r="CU203" i="1"/>
  <c r="AE201" i="1"/>
  <c r="AT202" i="1"/>
  <c r="CY202" i="1"/>
  <c r="S202" i="1"/>
  <c r="AZ202" i="1"/>
  <c r="AE202" i="1" s="1"/>
  <c r="G197" i="12"/>
  <c r="H197" i="12" s="1"/>
  <c r="DU203" i="1"/>
  <c r="L196" i="12"/>
  <c r="M196" i="12"/>
  <c r="N196" i="12"/>
  <c r="K196" i="12"/>
  <c r="I196" i="12"/>
  <c r="J196" i="12"/>
  <c r="AW204" i="1"/>
  <c r="T203" i="1"/>
  <c r="Y203" i="1" s="1"/>
  <c r="V201" i="1"/>
  <c r="AV203" i="1"/>
  <c r="CR202" i="1"/>
  <c r="AU202" i="1"/>
  <c r="AY202" i="1"/>
  <c r="CX202" i="1"/>
  <c r="BX202" i="1"/>
  <c r="CC202" i="1" s="1"/>
  <c r="BA203" i="1"/>
  <c r="BR203" i="1"/>
  <c r="BM203" i="1" s="1"/>
  <c r="BO203" i="1"/>
  <c r="BL203" i="1" s="1"/>
  <c r="CV203" i="1"/>
  <c r="BB203" i="1"/>
  <c r="AX203" i="1"/>
  <c r="CT203" i="1"/>
  <c r="AB202" i="1"/>
  <c r="AC202" i="1" s="1"/>
  <c r="U202" i="1" s="1"/>
  <c r="CH201" i="1"/>
  <c r="CI201" i="1" s="1"/>
  <c r="BW201" i="1" s="1"/>
  <c r="BY201" i="1"/>
  <c r="CB200" i="1"/>
  <c r="BZ200" i="1"/>
  <c r="CA200" i="1" s="1"/>
  <c r="CJ199" i="12"/>
  <c r="CM201" i="12"/>
  <c r="BY201" i="12"/>
  <c r="CA201" i="12"/>
  <c r="CK200" i="12" s="1"/>
  <c r="CB201" i="12"/>
  <c r="BZ201" i="12"/>
  <c r="EA207" i="1"/>
  <c r="DZ208" i="1"/>
  <c r="BW203" i="12" s="1"/>
  <c r="BX202" i="12"/>
  <c r="CI202" i="12" s="1"/>
  <c r="CG202" i="12" l="1"/>
  <c r="CH202" i="12"/>
  <c r="CE202" i="12"/>
  <c r="CF202" i="12"/>
  <c r="CC202" i="12"/>
  <c r="CD202" i="12"/>
  <c r="U197" i="12"/>
  <c r="V197" i="12"/>
  <c r="S197" i="12"/>
  <c r="T197" i="12"/>
  <c r="Q197" i="12"/>
  <c r="R197" i="12"/>
  <c r="O197" i="12"/>
  <c r="P197" i="12"/>
  <c r="F205" i="1"/>
  <c r="BU205" i="1"/>
  <c r="AW205" i="1" s="1"/>
  <c r="D203" i="1"/>
  <c r="AT203" i="1"/>
  <c r="CY203" i="1"/>
  <c r="S203" i="1"/>
  <c r="AZ203" i="1"/>
  <c r="G198" i="12"/>
  <c r="H198" i="12" s="1"/>
  <c r="DU204" i="1"/>
  <c r="L197" i="12"/>
  <c r="J197" i="12"/>
  <c r="N197" i="12"/>
  <c r="K197" i="12"/>
  <c r="M197" i="12"/>
  <c r="I197" i="12"/>
  <c r="CR203" i="1"/>
  <c r="AU203" i="1"/>
  <c r="T204" i="1"/>
  <c r="Y204" i="1" s="1"/>
  <c r="AV204" i="1"/>
  <c r="CZ203" i="1"/>
  <c r="V202" i="1"/>
  <c r="BZ201" i="1"/>
  <c r="CA201" i="1" s="1"/>
  <c r="CB201" i="1"/>
  <c r="AY203" i="1"/>
  <c r="CX203" i="1"/>
  <c r="BX203" i="1"/>
  <c r="CC203" i="1" s="1"/>
  <c r="AB203" i="1"/>
  <c r="AC203" i="1" s="1"/>
  <c r="U203" i="1" s="1"/>
  <c r="BA204" i="1"/>
  <c r="BB204" i="1"/>
  <c r="BO204" i="1"/>
  <c r="BL204" i="1" s="1"/>
  <c r="BR204" i="1"/>
  <c r="BM204" i="1" s="1"/>
  <c r="AX204" i="1"/>
  <c r="CZ204" i="1" s="1"/>
  <c r="CV204" i="1"/>
  <c r="CT204" i="1"/>
  <c r="BY202" i="1"/>
  <c r="CH202" i="1"/>
  <c r="CI202" i="1" s="1"/>
  <c r="BW202" i="1" s="1"/>
  <c r="CA202" i="12"/>
  <c r="CK201" i="12" s="1"/>
  <c r="CB202" i="12"/>
  <c r="BZ202" i="12"/>
  <c r="CM202" i="12"/>
  <c r="BY202" i="12"/>
  <c r="BX203" i="12"/>
  <c r="CI203" i="12" s="1"/>
  <c r="DZ209" i="1"/>
  <c r="BW204" i="12" s="1"/>
  <c r="EA208" i="1"/>
  <c r="CJ200" i="12"/>
  <c r="CG203" i="12" l="1"/>
  <c r="CH203" i="12"/>
  <c r="CE203" i="12"/>
  <c r="CF203" i="12"/>
  <c r="CC203" i="12"/>
  <c r="CD203" i="12"/>
  <c r="U198" i="12"/>
  <c r="V198" i="12"/>
  <c r="S198" i="12"/>
  <c r="T198" i="12"/>
  <c r="Q198" i="12"/>
  <c r="R198" i="12"/>
  <c r="O198" i="12"/>
  <c r="P198" i="12"/>
  <c r="F206" i="1"/>
  <c r="BU206" i="1"/>
  <c r="D204" i="1"/>
  <c r="CS205" i="1"/>
  <c r="CU205" i="1"/>
  <c r="AE203" i="1"/>
  <c r="AT204" i="1"/>
  <c r="CY204" i="1"/>
  <c r="S204" i="1"/>
  <c r="CS204" i="1"/>
  <c r="G199" i="12"/>
  <c r="H199" i="12" s="1"/>
  <c r="DU205" i="1"/>
  <c r="L198" i="12"/>
  <c r="N198" i="12"/>
  <c r="K198" i="12"/>
  <c r="J198" i="12"/>
  <c r="M198" i="12"/>
  <c r="I198" i="12"/>
  <c r="AW206" i="1"/>
  <c r="T205" i="1"/>
  <c r="Y205" i="1" s="1"/>
  <c r="AV205" i="1"/>
  <c r="CR204" i="1"/>
  <c r="V203" i="1"/>
  <c r="AU204" i="1"/>
  <c r="BZ202" i="1"/>
  <c r="CA202" i="1" s="1"/>
  <c r="CB202" i="1"/>
  <c r="AY204" i="1"/>
  <c r="BA205" i="1"/>
  <c r="BO205" i="1"/>
  <c r="BL205" i="1" s="1"/>
  <c r="CV205" i="1"/>
  <c r="BR205" i="1"/>
  <c r="BM205" i="1" s="1"/>
  <c r="BB205" i="1"/>
  <c r="CT205" i="1"/>
  <c r="AX205" i="1"/>
  <c r="CZ205" i="1" s="1"/>
  <c r="AB204" i="1"/>
  <c r="AC204" i="1" s="1"/>
  <c r="U204" i="1" s="1"/>
  <c r="CX204" i="1"/>
  <c r="BX204" i="1"/>
  <c r="CC204" i="1" s="1"/>
  <c r="CH203" i="1"/>
  <c r="CI203" i="1" s="1"/>
  <c r="BW203" i="1" s="1"/>
  <c r="BY203" i="1"/>
  <c r="EA209" i="1"/>
  <c r="DZ210" i="1"/>
  <c r="BW205" i="12" s="1"/>
  <c r="BX204" i="12"/>
  <c r="CI204" i="12" s="1"/>
  <c r="CM203" i="12"/>
  <c r="BY203" i="12"/>
  <c r="CA203" i="12"/>
  <c r="CK202" i="12" s="1"/>
  <c r="CB203" i="12"/>
  <c r="BZ203" i="12"/>
  <c r="CJ201" i="12"/>
  <c r="CG204" i="12" l="1"/>
  <c r="CH204" i="12"/>
  <c r="CE204" i="12"/>
  <c r="CF204" i="12"/>
  <c r="CC204" i="12"/>
  <c r="CD204" i="12"/>
  <c r="U199" i="12"/>
  <c r="V199" i="12"/>
  <c r="S199" i="12"/>
  <c r="T199" i="12"/>
  <c r="Q199" i="12"/>
  <c r="R199" i="12"/>
  <c r="O199" i="12"/>
  <c r="P199" i="12"/>
  <c r="F207" i="1"/>
  <c r="CU207" i="1" s="1"/>
  <c r="BU207" i="1"/>
  <c r="AW207" i="1" s="1"/>
  <c r="D205" i="1"/>
  <c r="CS206" i="1"/>
  <c r="CU206" i="1"/>
  <c r="AT205" i="1"/>
  <c r="CY205" i="1"/>
  <c r="S205" i="1"/>
  <c r="AZ205" i="1"/>
  <c r="DU206" i="1"/>
  <c r="G200" i="12"/>
  <c r="H200" i="12" s="1"/>
  <c r="L199" i="12"/>
  <c r="N199" i="12"/>
  <c r="K199" i="12"/>
  <c r="I199" i="12"/>
  <c r="M199" i="12"/>
  <c r="J199" i="12"/>
  <c r="T206" i="1"/>
  <c r="Y206" i="1" s="1"/>
  <c r="CR205" i="1"/>
  <c r="AV206" i="1"/>
  <c r="V204" i="1"/>
  <c r="AU205" i="1"/>
  <c r="BZ203" i="1"/>
  <c r="CA203" i="1" s="1"/>
  <c r="CB203" i="1"/>
  <c r="AY205" i="1"/>
  <c r="CX205" i="1"/>
  <c r="BX205" i="1"/>
  <c r="CC205" i="1" s="1"/>
  <c r="BY204" i="1"/>
  <c r="BA206" i="1"/>
  <c r="AX206" i="1"/>
  <c r="CZ206" i="1" s="1"/>
  <c r="BR206" i="1"/>
  <c r="BM206" i="1" s="1"/>
  <c r="CV206" i="1"/>
  <c r="CT206" i="1"/>
  <c r="BO206" i="1"/>
  <c r="BL206" i="1" s="1"/>
  <c r="BB206" i="1"/>
  <c r="AB205" i="1"/>
  <c r="AC205" i="1" s="1"/>
  <c r="U205" i="1" s="1"/>
  <c r="CJ202" i="12"/>
  <c r="BX205" i="12"/>
  <c r="CI205" i="12" s="1"/>
  <c r="DZ211" i="1"/>
  <c r="BW206" i="12" s="1"/>
  <c r="EA210" i="1"/>
  <c r="CA204" i="12"/>
  <c r="CK203" i="12" s="1"/>
  <c r="CB204" i="12"/>
  <c r="BZ204" i="12"/>
  <c r="CM204" i="12"/>
  <c r="BY204" i="12"/>
  <c r="CG205" i="12" l="1"/>
  <c r="CH205" i="12"/>
  <c r="CE205" i="12"/>
  <c r="CF205" i="12"/>
  <c r="CC205" i="12"/>
  <c r="CD205" i="12"/>
  <c r="U200" i="12"/>
  <c r="V200" i="12"/>
  <c r="S200" i="12"/>
  <c r="T200" i="12"/>
  <c r="Q200" i="12"/>
  <c r="R200" i="12"/>
  <c r="O200" i="12"/>
  <c r="P200" i="12"/>
  <c r="F208" i="1"/>
  <c r="BU208" i="1"/>
  <c r="D206" i="1"/>
  <c r="AE205" i="1"/>
  <c r="AT206" i="1"/>
  <c r="CY206" i="1"/>
  <c r="S206" i="1"/>
  <c r="AZ206" i="1"/>
  <c r="AE206" i="1" s="1"/>
  <c r="L200" i="12"/>
  <c r="M200" i="12"/>
  <c r="J200" i="12"/>
  <c r="K200" i="12"/>
  <c r="I200" i="12"/>
  <c r="N200" i="12"/>
  <c r="G201" i="12"/>
  <c r="H201" i="12" s="1"/>
  <c r="DU207" i="1"/>
  <c r="AW208" i="1"/>
  <c r="T207" i="1"/>
  <c r="Y207" i="1" s="1"/>
  <c r="AV207" i="1"/>
  <c r="CR206" i="1"/>
  <c r="V205" i="1"/>
  <c r="AU206" i="1"/>
  <c r="AY206" i="1"/>
  <c r="BX206" i="1"/>
  <c r="CC206" i="1" s="1"/>
  <c r="CX206" i="1"/>
  <c r="BA207" i="1"/>
  <c r="CT207" i="1"/>
  <c r="BB207" i="1"/>
  <c r="BO207" i="1"/>
  <c r="BL207" i="1" s="1"/>
  <c r="CV207" i="1"/>
  <c r="BR207" i="1"/>
  <c r="BM207" i="1" s="1"/>
  <c r="AX207" i="1"/>
  <c r="CZ207" i="1" s="1"/>
  <c r="AB206" i="1"/>
  <c r="AC206" i="1" s="1"/>
  <c r="U206" i="1" s="1"/>
  <c r="CB204" i="1"/>
  <c r="BZ204" i="1"/>
  <c r="BY205" i="1"/>
  <c r="CH205" i="1"/>
  <c r="CI205" i="1" s="1"/>
  <c r="BW205" i="1" s="1"/>
  <c r="CJ203" i="12"/>
  <c r="EA211" i="1"/>
  <c r="DZ212" i="1"/>
  <c r="BW207" i="12" s="1"/>
  <c r="BX206" i="12"/>
  <c r="CI206" i="12" s="1"/>
  <c r="CM205" i="12"/>
  <c r="BY205" i="12"/>
  <c r="CA205" i="12"/>
  <c r="CK204" i="12" s="1"/>
  <c r="CB205" i="12"/>
  <c r="BZ205" i="12"/>
  <c r="CG206" i="12" l="1"/>
  <c r="CH206" i="12"/>
  <c r="CE206" i="12"/>
  <c r="CF206" i="12"/>
  <c r="CC206" i="12"/>
  <c r="CD206" i="12"/>
  <c r="U201" i="12"/>
  <c r="V201" i="12"/>
  <c r="S201" i="12"/>
  <c r="T201" i="12"/>
  <c r="Q201" i="12"/>
  <c r="R201" i="12"/>
  <c r="O201" i="12"/>
  <c r="P201" i="12"/>
  <c r="F209" i="1"/>
  <c r="BU209" i="1"/>
  <c r="CS207" i="1"/>
  <c r="D207" i="1"/>
  <c r="CS208" i="1"/>
  <c r="CU208" i="1"/>
  <c r="AT207" i="1"/>
  <c r="CY207" i="1"/>
  <c r="S207" i="1"/>
  <c r="G202" i="12"/>
  <c r="H202" i="12" s="1"/>
  <c r="DU208" i="1"/>
  <c r="L201" i="12"/>
  <c r="M201" i="12"/>
  <c r="N201" i="12"/>
  <c r="J201" i="12"/>
  <c r="K201" i="12"/>
  <c r="I201" i="12"/>
  <c r="T208" i="1"/>
  <c r="Y208" i="1" s="1"/>
  <c r="AW209" i="1"/>
  <c r="AV208" i="1"/>
  <c r="CA204" i="1"/>
  <c r="CH204" i="1" s="1"/>
  <c r="CI204" i="1" s="1"/>
  <c r="BW204" i="1" s="1"/>
  <c r="CR207" i="1"/>
  <c r="V206" i="1"/>
  <c r="AU207" i="1"/>
  <c r="CB205" i="1"/>
  <c r="BZ205" i="1"/>
  <c r="CA205" i="1" s="1"/>
  <c r="AY207" i="1"/>
  <c r="BA208" i="1"/>
  <c r="AX208" i="1"/>
  <c r="CT208" i="1"/>
  <c r="CV208" i="1"/>
  <c r="BR208" i="1"/>
  <c r="BM208" i="1" s="1"/>
  <c r="BB208" i="1"/>
  <c r="BO208" i="1"/>
  <c r="BL208" i="1" s="1"/>
  <c r="BY206" i="1"/>
  <c r="CH206" i="1"/>
  <c r="CI206" i="1" s="1"/>
  <c r="BW206" i="1" s="1"/>
  <c r="CX207" i="1"/>
  <c r="BX207" i="1"/>
  <c r="CC207" i="1" s="1"/>
  <c r="AB207" i="1"/>
  <c r="CJ204" i="12"/>
  <c r="BX207" i="12"/>
  <c r="CI207" i="12" s="1"/>
  <c r="DZ213" i="1"/>
  <c r="BW208" i="12" s="1"/>
  <c r="EA212" i="1"/>
  <c r="CA206" i="12"/>
  <c r="CK205" i="12" s="1"/>
  <c r="CB206" i="12"/>
  <c r="BZ206" i="12"/>
  <c r="CM206" i="12"/>
  <c r="BY206" i="12"/>
  <c r="CG207" i="12" l="1"/>
  <c r="CH207" i="12"/>
  <c r="CE207" i="12"/>
  <c r="CF207" i="12"/>
  <c r="CC207" i="12"/>
  <c r="CD207" i="12"/>
  <c r="U202" i="12"/>
  <c r="V202" i="12"/>
  <c r="S202" i="12"/>
  <c r="T202" i="12"/>
  <c r="Q202" i="12"/>
  <c r="R202" i="12"/>
  <c r="O202" i="12"/>
  <c r="P202" i="12"/>
  <c r="F210" i="1"/>
  <c r="BU210" i="1"/>
  <c r="AW210" i="1" s="1"/>
  <c r="D208" i="1"/>
  <c r="CS209" i="1"/>
  <c r="CU209" i="1"/>
  <c r="AT208" i="1"/>
  <c r="CY208" i="1"/>
  <c r="AC207" i="1"/>
  <c r="U207" i="1" s="1"/>
  <c r="S208" i="1"/>
  <c r="AZ208" i="1"/>
  <c r="AE208" i="1" s="1"/>
  <c r="DU209" i="1"/>
  <c r="G203" i="12"/>
  <c r="H203" i="12" s="1"/>
  <c r="L202" i="12"/>
  <c r="K202" i="12"/>
  <c r="I202" i="12"/>
  <c r="M202" i="12"/>
  <c r="N202" i="12"/>
  <c r="J202" i="12"/>
  <c r="AU208" i="1"/>
  <c r="T209" i="1"/>
  <c r="Y209" i="1" s="1"/>
  <c r="CR208" i="1"/>
  <c r="CZ208" i="1"/>
  <c r="AV209" i="1"/>
  <c r="V207" i="1"/>
  <c r="BY207" i="1"/>
  <c r="BA209" i="1"/>
  <c r="CV209" i="1"/>
  <c r="BR209" i="1"/>
  <c r="BM209" i="1" s="1"/>
  <c r="BB209" i="1"/>
  <c r="AX209" i="1"/>
  <c r="CZ209" i="1" s="1"/>
  <c r="BO209" i="1"/>
  <c r="BL209" i="1" s="1"/>
  <c r="CT209" i="1"/>
  <c r="AB208" i="1"/>
  <c r="AC208" i="1" s="1"/>
  <c r="U208" i="1" s="1"/>
  <c r="CB206" i="1"/>
  <c r="BZ206" i="1"/>
  <c r="CA206" i="1" s="1"/>
  <c r="CX208" i="1"/>
  <c r="BX208" i="1"/>
  <c r="CC208" i="1" s="1"/>
  <c r="AY208" i="1"/>
  <c r="CJ205" i="12"/>
  <c r="CM207" i="12"/>
  <c r="BY207" i="12"/>
  <c r="CA207" i="12"/>
  <c r="CK206" i="12" s="1"/>
  <c r="CB207" i="12"/>
  <c r="BZ207" i="12"/>
  <c r="EA213" i="1"/>
  <c r="DZ214" i="1"/>
  <c r="BW209" i="12" s="1"/>
  <c r="BX208" i="12"/>
  <c r="CI208" i="12" s="1"/>
  <c r="CG208" i="12" l="1"/>
  <c r="CH208" i="12"/>
  <c r="CE208" i="12"/>
  <c r="CF208" i="12"/>
  <c r="CC208" i="12"/>
  <c r="CD208" i="12"/>
  <c r="U203" i="12"/>
  <c r="V203" i="12"/>
  <c r="S203" i="12"/>
  <c r="T203" i="12"/>
  <c r="Q203" i="12"/>
  <c r="R203" i="12"/>
  <c r="O203" i="12"/>
  <c r="P203" i="12"/>
  <c r="F211" i="1"/>
  <c r="BU211" i="1"/>
  <c r="AW211" i="1" s="1"/>
  <c r="D209" i="1"/>
  <c r="CS210" i="1"/>
  <c r="CU210" i="1"/>
  <c r="AT209" i="1"/>
  <c r="CY209" i="1"/>
  <c r="S209" i="1"/>
  <c r="AZ209" i="1"/>
  <c r="L203" i="12"/>
  <c r="M203" i="12"/>
  <c r="N203" i="12"/>
  <c r="J203" i="12"/>
  <c r="I203" i="12"/>
  <c r="K203" i="12"/>
  <c r="DU210" i="1"/>
  <c r="G204" i="12"/>
  <c r="H204" i="12" s="1"/>
  <c r="T210" i="1"/>
  <c r="Y210" i="1" s="1"/>
  <c r="AV210" i="1"/>
  <c r="CR209" i="1"/>
  <c r="V208" i="1"/>
  <c r="AU209" i="1"/>
  <c r="CH208" i="1"/>
  <c r="CI208" i="1" s="1"/>
  <c r="BW208" i="1" s="1"/>
  <c r="BY208" i="1"/>
  <c r="BA210" i="1"/>
  <c r="BO210" i="1"/>
  <c r="BL210" i="1" s="1"/>
  <c r="CU211" i="1"/>
  <c r="CV210" i="1"/>
  <c r="AX210" i="1"/>
  <c r="CZ210" i="1" s="1"/>
  <c r="CT210" i="1"/>
  <c r="BB210" i="1"/>
  <c r="BR210" i="1"/>
  <c r="BM210" i="1" s="1"/>
  <c r="AB209" i="1"/>
  <c r="AC209" i="1" s="1"/>
  <c r="U209" i="1" s="1"/>
  <c r="BZ207" i="1"/>
  <c r="CB207" i="1"/>
  <c r="AY209" i="1"/>
  <c r="CX209" i="1"/>
  <c r="BX209" i="1"/>
  <c r="CC209" i="1" s="1"/>
  <c r="CA208" i="12"/>
  <c r="CK207" i="12" s="1"/>
  <c r="CB208" i="12"/>
  <c r="BZ208" i="12"/>
  <c r="CM208" i="12"/>
  <c r="BY208" i="12"/>
  <c r="BX209" i="12"/>
  <c r="CI209" i="12" s="1"/>
  <c r="DZ215" i="1"/>
  <c r="BW210" i="12" s="1"/>
  <c r="EA214" i="1"/>
  <c r="CJ206" i="12"/>
  <c r="CG209" i="12" l="1"/>
  <c r="CH209" i="12"/>
  <c r="CE209" i="12"/>
  <c r="CF209" i="12"/>
  <c r="CC209" i="12"/>
  <c r="CD209" i="12"/>
  <c r="U204" i="12"/>
  <c r="V204" i="12"/>
  <c r="S204" i="12"/>
  <c r="T204" i="12"/>
  <c r="Q204" i="12"/>
  <c r="R204" i="12"/>
  <c r="O204" i="12"/>
  <c r="P204" i="12"/>
  <c r="F212" i="1"/>
  <c r="BU212" i="1"/>
  <c r="D210" i="1"/>
  <c r="AE209" i="1"/>
  <c r="AT210" i="1"/>
  <c r="CY210" i="1"/>
  <c r="S210" i="1"/>
  <c r="AZ210" i="1"/>
  <c r="L204" i="12"/>
  <c r="M204" i="12"/>
  <c r="I204" i="12"/>
  <c r="K204" i="12"/>
  <c r="J204" i="12"/>
  <c r="N204" i="12"/>
  <c r="DU211" i="1"/>
  <c r="G205" i="12"/>
  <c r="H205" i="12" s="1"/>
  <c r="AW212" i="1"/>
  <c r="T211" i="1"/>
  <c r="Y211" i="1" s="1"/>
  <c r="CR210" i="1"/>
  <c r="AV211" i="1"/>
  <c r="CA207" i="1"/>
  <c r="CH207" i="1" s="1"/>
  <c r="CI207" i="1" s="1"/>
  <c r="BW207" i="1" s="1"/>
  <c r="V209" i="1"/>
  <c r="AU210" i="1"/>
  <c r="BY209" i="1"/>
  <c r="CH209" i="1"/>
  <c r="CI209" i="1" s="1"/>
  <c r="BW209" i="1" s="1"/>
  <c r="AB210" i="1"/>
  <c r="AC210" i="1" s="1"/>
  <c r="U210" i="1" s="1"/>
  <c r="AY210" i="1"/>
  <c r="BA211" i="1"/>
  <c r="CT211" i="1"/>
  <c r="CV211" i="1"/>
  <c r="BR211" i="1"/>
  <c r="BM211" i="1" s="1"/>
  <c r="BB211" i="1"/>
  <c r="BO211" i="1"/>
  <c r="BL211" i="1" s="1"/>
  <c r="AX211" i="1"/>
  <c r="CZ211" i="1" s="1"/>
  <c r="CX210" i="1"/>
  <c r="BX210" i="1"/>
  <c r="CC210" i="1" s="1"/>
  <c r="CB208" i="1"/>
  <c r="BZ208" i="1"/>
  <c r="CA208" i="1" s="1"/>
  <c r="EA215" i="1"/>
  <c r="DZ216" i="1"/>
  <c r="BW211" i="12" s="1"/>
  <c r="BX210" i="12"/>
  <c r="CI210" i="12" s="1"/>
  <c r="CM209" i="12"/>
  <c r="BY209" i="12"/>
  <c r="CA209" i="12"/>
  <c r="CK208" i="12" s="1"/>
  <c r="CB209" i="12"/>
  <c r="BZ209" i="12"/>
  <c r="CJ207" i="12"/>
  <c r="CG210" i="12" l="1"/>
  <c r="CH210" i="12"/>
  <c r="CE210" i="12"/>
  <c r="CF210" i="12"/>
  <c r="CC210" i="12"/>
  <c r="CD210" i="12"/>
  <c r="U205" i="12"/>
  <c r="V205" i="12"/>
  <c r="S205" i="12"/>
  <c r="T205" i="12"/>
  <c r="Q205" i="12"/>
  <c r="R205" i="12"/>
  <c r="O205" i="12"/>
  <c r="P205" i="12"/>
  <c r="F213" i="1"/>
  <c r="BU213" i="1"/>
  <c r="AW213" i="1" s="1"/>
  <c r="CS211" i="1"/>
  <c r="D211" i="1"/>
  <c r="CS212" i="1"/>
  <c r="CU212" i="1"/>
  <c r="AE210" i="1"/>
  <c r="AT211" i="1"/>
  <c r="CY211" i="1"/>
  <c r="S211" i="1"/>
  <c r="L205" i="12"/>
  <c r="N205" i="12"/>
  <c r="K205" i="12"/>
  <c r="M205" i="12"/>
  <c r="J205" i="12"/>
  <c r="I205" i="12"/>
  <c r="G206" i="12"/>
  <c r="H206" i="12" s="1"/>
  <c r="DU212" i="1"/>
  <c r="T212" i="1"/>
  <c r="AV212" i="1"/>
  <c r="V210" i="1"/>
  <c r="CR211" i="1"/>
  <c r="AU211" i="1"/>
  <c r="BY210" i="1"/>
  <c r="CH210" i="1"/>
  <c r="CI210" i="1" s="1"/>
  <c r="BW210" i="1" s="1"/>
  <c r="AY211" i="1"/>
  <c r="BX211" i="1"/>
  <c r="CC211" i="1" s="1"/>
  <c r="CX211" i="1"/>
  <c r="BA212" i="1"/>
  <c r="BR212" i="1"/>
  <c r="BM212" i="1" s="1"/>
  <c r="AX212" i="1"/>
  <c r="CZ212" i="1" s="1"/>
  <c r="BB212" i="1"/>
  <c r="CT212" i="1"/>
  <c r="BO212" i="1"/>
  <c r="BL212" i="1" s="1"/>
  <c r="CV212" i="1"/>
  <c r="CR212" i="1"/>
  <c r="AB211" i="1"/>
  <c r="AC211" i="1" s="1"/>
  <c r="U211" i="1" s="1"/>
  <c r="BZ209" i="1"/>
  <c r="CA209" i="1" s="1"/>
  <c r="CB209" i="1"/>
  <c r="CJ208" i="12"/>
  <c r="DZ217" i="1"/>
  <c r="DZ218" i="1" s="1"/>
  <c r="DZ219" i="1" s="1"/>
  <c r="DZ220" i="1" s="1"/>
  <c r="DZ221" i="1" s="1"/>
  <c r="DZ222" i="1" s="1"/>
  <c r="DZ223" i="1" s="1"/>
  <c r="DZ224" i="1" s="1"/>
  <c r="DZ225" i="1" s="1"/>
  <c r="DZ226" i="1" s="1"/>
  <c r="DZ227" i="1" s="1"/>
  <c r="DZ228" i="1" s="1"/>
  <c r="DZ229" i="1" s="1"/>
  <c r="DZ230" i="1" s="1"/>
  <c r="DZ231" i="1" s="1"/>
  <c r="DZ232" i="1" s="1"/>
  <c r="DZ233" i="1" s="1"/>
  <c r="DZ234" i="1" s="1"/>
  <c r="DZ235" i="1" s="1"/>
  <c r="DZ236" i="1" s="1"/>
  <c r="DZ237" i="1" s="1"/>
  <c r="DZ238" i="1" s="1"/>
  <c r="DZ239" i="1" s="1"/>
  <c r="DZ240" i="1" s="1"/>
  <c r="DZ241" i="1" s="1"/>
  <c r="DZ242" i="1" s="1"/>
  <c r="DZ243" i="1" s="1"/>
  <c r="DZ244" i="1" s="1"/>
  <c r="DZ245" i="1" s="1"/>
  <c r="DZ246" i="1" s="1"/>
  <c r="DZ247" i="1" s="1"/>
  <c r="DZ248" i="1" s="1"/>
  <c r="DZ249" i="1" s="1"/>
  <c r="DZ250" i="1" s="1"/>
  <c r="DZ251" i="1" s="1"/>
  <c r="DZ252" i="1" s="1"/>
  <c r="DZ253" i="1" s="1"/>
  <c r="DZ254" i="1" s="1"/>
  <c r="DZ255" i="1" s="1"/>
  <c r="DZ256" i="1" s="1"/>
  <c r="DZ257" i="1" s="1"/>
  <c r="DZ258" i="1" s="1"/>
  <c r="DZ259" i="1" s="1"/>
  <c r="DZ260" i="1" s="1"/>
  <c r="DZ261" i="1" s="1"/>
  <c r="DZ262" i="1" s="1"/>
  <c r="DZ263" i="1" s="1"/>
  <c r="DZ264" i="1" s="1"/>
  <c r="DZ265" i="1" s="1"/>
  <c r="DZ266" i="1" s="1"/>
  <c r="DZ267" i="1" s="1"/>
  <c r="DZ268" i="1" s="1"/>
  <c r="DZ269" i="1" s="1"/>
  <c r="DZ270" i="1" s="1"/>
  <c r="DZ271" i="1" s="1"/>
  <c r="DZ272" i="1" s="1"/>
  <c r="DZ273" i="1" s="1"/>
  <c r="DZ274" i="1" s="1"/>
  <c r="DZ275" i="1" s="1"/>
  <c r="DZ276" i="1" s="1"/>
  <c r="DZ277" i="1" s="1"/>
  <c r="DZ278" i="1" s="1"/>
  <c r="DZ279" i="1" s="1"/>
  <c r="DZ280" i="1" s="1"/>
  <c r="DZ281" i="1" s="1"/>
  <c r="DZ282" i="1" s="1"/>
  <c r="DZ283" i="1" s="1"/>
  <c r="DZ284" i="1" s="1"/>
  <c r="DZ285" i="1" s="1"/>
  <c r="DZ286" i="1" s="1"/>
  <c r="DZ287" i="1" s="1"/>
  <c r="DZ288" i="1" s="1"/>
  <c r="DZ289" i="1" s="1"/>
  <c r="DZ290" i="1" s="1"/>
  <c r="DZ291" i="1" s="1"/>
  <c r="DZ292" i="1" s="1"/>
  <c r="DZ293" i="1" s="1"/>
  <c r="DZ294" i="1" s="1"/>
  <c r="DZ295" i="1" s="1"/>
  <c r="DZ296" i="1" s="1"/>
  <c r="DZ297" i="1" s="1"/>
  <c r="DZ298" i="1" s="1"/>
  <c r="DZ299" i="1" s="1"/>
  <c r="DZ300" i="1" s="1"/>
  <c r="DZ301" i="1" s="1"/>
  <c r="DZ302" i="1" s="1"/>
  <c r="DZ303" i="1" s="1"/>
  <c r="DZ304" i="1" s="1"/>
  <c r="DZ305" i="1" s="1"/>
  <c r="DZ306" i="1" s="1"/>
  <c r="DZ307" i="1" s="1"/>
  <c r="DZ308" i="1" s="1"/>
  <c r="DZ309" i="1" s="1"/>
  <c r="DZ310" i="1" s="1"/>
  <c r="DZ311" i="1" s="1"/>
  <c r="DZ312" i="1" s="1"/>
  <c r="DZ313" i="1" s="1"/>
  <c r="DZ314" i="1" s="1"/>
  <c r="DZ315" i="1" s="1"/>
  <c r="DZ316" i="1" s="1"/>
  <c r="DZ317" i="1" s="1"/>
  <c r="DZ318" i="1" s="1"/>
  <c r="DZ319" i="1" s="1"/>
  <c r="DZ320" i="1" s="1"/>
  <c r="DZ321" i="1" s="1"/>
  <c r="DZ322" i="1" s="1"/>
  <c r="DZ323" i="1" s="1"/>
  <c r="DZ324" i="1" s="1"/>
  <c r="DZ325" i="1" s="1"/>
  <c r="DZ326" i="1" s="1"/>
  <c r="DZ327" i="1" s="1"/>
  <c r="DZ328" i="1" s="1"/>
  <c r="DZ329" i="1" s="1"/>
  <c r="DZ330" i="1" s="1"/>
  <c r="DZ331" i="1" s="1"/>
  <c r="DZ332" i="1" s="1"/>
  <c r="DZ333" i="1" s="1"/>
  <c r="DZ334" i="1" s="1"/>
  <c r="DZ335" i="1" s="1"/>
  <c r="DZ336" i="1" s="1"/>
  <c r="DZ337" i="1" s="1"/>
  <c r="DZ338" i="1" s="1"/>
  <c r="DZ339" i="1" s="1"/>
  <c r="DZ340" i="1" s="1"/>
  <c r="DZ341" i="1" s="1"/>
  <c r="DZ342" i="1" s="1"/>
  <c r="DZ343" i="1" s="1"/>
  <c r="DZ344" i="1" s="1"/>
  <c r="DZ345" i="1" s="1"/>
  <c r="DZ346" i="1" s="1"/>
  <c r="DZ347" i="1" s="1"/>
  <c r="DZ348" i="1" s="1"/>
  <c r="DZ349" i="1" s="1"/>
  <c r="DZ350" i="1" s="1"/>
  <c r="DZ351" i="1" s="1"/>
  <c r="DZ352" i="1" s="1"/>
  <c r="DZ353" i="1" s="1"/>
  <c r="DZ354" i="1" s="1"/>
  <c r="DZ355" i="1" s="1"/>
  <c r="DZ356" i="1" s="1"/>
  <c r="DZ357" i="1" s="1"/>
  <c r="DZ358" i="1" s="1"/>
  <c r="DZ359" i="1" s="1"/>
  <c r="DZ360" i="1" s="1"/>
  <c r="DZ361" i="1" s="1"/>
  <c r="DZ362" i="1" s="1"/>
  <c r="DZ363" i="1" s="1"/>
  <c r="DZ364" i="1" s="1"/>
  <c r="DZ365" i="1" s="1"/>
  <c r="DZ366" i="1" s="1"/>
  <c r="DZ367" i="1" s="1"/>
  <c r="DZ368" i="1" s="1"/>
  <c r="DZ369" i="1" s="1"/>
  <c r="DZ370" i="1" s="1"/>
  <c r="DZ371" i="1" s="1"/>
  <c r="DZ372" i="1" s="1"/>
  <c r="DZ373" i="1" s="1"/>
  <c r="DZ374" i="1" s="1"/>
  <c r="DZ375" i="1" s="1"/>
  <c r="DZ376" i="1" s="1"/>
  <c r="DZ377" i="1" s="1"/>
  <c r="DZ378" i="1" s="1"/>
  <c r="DZ379" i="1" s="1"/>
  <c r="DZ380" i="1" s="1"/>
  <c r="DZ381" i="1" s="1"/>
  <c r="DZ382" i="1" s="1"/>
  <c r="DZ383" i="1" s="1"/>
  <c r="DZ384" i="1" s="1"/>
  <c r="DZ385" i="1" s="1"/>
  <c r="DZ386" i="1" s="1"/>
  <c r="DZ387" i="1" s="1"/>
  <c r="DZ388" i="1" s="1"/>
  <c r="DZ389" i="1" s="1"/>
  <c r="DZ390" i="1" s="1"/>
  <c r="DZ391" i="1" s="1"/>
  <c r="DZ392" i="1" s="1"/>
  <c r="DZ393" i="1" s="1"/>
  <c r="DZ394" i="1" s="1"/>
  <c r="DZ395" i="1" s="1"/>
  <c r="DZ396" i="1" s="1"/>
  <c r="DZ397" i="1" s="1"/>
  <c r="DZ398" i="1" s="1"/>
  <c r="DZ399" i="1" s="1"/>
  <c r="DZ400" i="1" s="1"/>
  <c r="DZ401" i="1" s="1"/>
  <c r="DZ402" i="1" s="1"/>
  <c r="DZ403" i="1" s="1"/>
  <c r="DZ404" i="1" s="1"/>
  <c r="DZ405" i="1" s="1"/>
  <c r="DZ406" i="1" s="1"/>
  <c r="DZ407" i="1" s="1"/>
  <c r="DZ408" i="1" s="1"/>
  <c r="DZ409" i="1" s="1"/>
  <c r="DZ410" i="1" s="1"/>
  <c r="DZ411" i="1" s="1"/>
  <c r="DZ412" i="1" s="1"/>
  <c r="DZ413" i="1" s="1"/>
  <c r="DZ414" i="1" s="1"/>
  <c r="DZ415" i="1" s="1"/>
  <c r="DZ416" i="1" s="1"/>
  <c r="DZ417" i="1" s="1"/>
  <c r="DZ418" i="1" s="1"/>
  <c r="DZ419" i="1" s="1"/>
  <c r="DZ420" i="1" s="1"/>
  <c r="DZ421" i="1" s="1"/>
  <c r="DZ422" i="1" s="1"/>
  <c r="DZ423" i="1" s="1"/>
  <c r="DZ424" i="1" s="1"/>
  <c r="DZ425" i="1" s="1"/>
  <c r="DZ426" i="1" s="1"/>
  <c r="DZ427" i="1" s="1"/>
  <c r="DZ428" i="1" s="1"/>
  <c r="DZ429" i="1" s="1"/>
  <c r="DZ430" i="1" s="1"/>
  <c r="DZ431" i="1" s="1"/>
  <c r="DZ432" i="1" s="1"/>
  <c r="DZ433" i="1" s="1"/>
  <c r="DZ434" i="1" s="1"/>
  <c r="DZ435" i="1" s="1"/>
  <c r="DZ436" i="1" s="1"/>
  <c r="DZ437" i="1" s="1"/>
  <c r="DZ438" i="1" s="1"/>
  <c r="DZ439" i="1" s="1"/>
  <c r="DZ440" i="1" s="1"/>
  <c r="DZ441" i="1" s="1"/>
  <c r="DZ442" i="1" s="1"/>
  <c r="DZ443" i="1" s="1"/>
  <c r="DZ444" i="1" s="1"/>
  <c r="DZ445" i="1" s="1"/>
  <c r="DZ446" i="1" s="1"/>
  <c r="DZ447" i="1" s="1"/>
  <c r="DZ448" i="1" s="1"/>
  <c r="DZ449" i="1" s="1"/>
  <c r="DZ450" i="1" s="1"/>
  <c r="DZ451" i="1" s="1"/>
  <c r="DZ452" i="1" s="1"/>
  <c r="DZ453" i="1" s="1"/>
  <c r="DZ454" i="1" s="1"/>
  <c r="DZ455" i="1" s="1"/>
  <c r="DZ456" i="1" s="1"/>
  <c r="DZ457" i="1" s="1"/>
  <c r="DZ458" i="1" s="1"/>
  <c r="DZ459" i="1" s="1"/>
  <c r="DZ460" i="1" s="1"/>
  <c r="DZ461" i="1" s="1"/>
  <c r="DZ462" i="1" s="1"/>
  <c r="DZ463" i="1" s="1"/>
  <c r="DZ464" i="1" s="1"/>
  <c r="DZ465" i="1" s="1"/>
  <c r="DZ466" i="1" s="1"/>
  <c r="DZ467" i="1" s="1"/>
  <c r="DZ468" i="1" s="1"/>
  <c r="DZ469" i="1" s="1"/>
  <c r="DZ470" i="1" s="1"/>
  <c r="DZ471" i="1" s="1"/>
  <c r="DZ472" i="1" s="1"/>
  <c r="DZ473" i="1" s="1"/>
  <c r="DZ474" i="1" s="1"/>
  <c r="DZ475" i="1" s="1"/>
  <c r="DZ476" i="1" s="1"/>
  <c r="DZ477" i="1" s="1"/>
  <c r="DZ478" i="1" s="1"/>
  <c r="DZ479" i="1" s="1"/>
  <c r="DZ480" i="1" s="1"/>
  <c r="DZ481" i="1" s="1"/>
  <c r="DZ482" i="1" s="1"/>
  <c r="DZ483" i="1" s="1"/>
  <c r="DZ484" i="1" s="1"/>
  <c r="DZ485" i="1" s="1"/>
  <c r="DZ486" i="1" s="1"/>
  <c r="DZ487" i="1" s="1"/>
  <c r="DZ488" i="1" s="1"/>
  <c r="DZ489" i="1" s="1"/>
  <c r="DZ490" i="1" s="1"/>
  <c r="DZ491" i="1" s="1"/>
  <c r="DZ492" i="1" s="1"/>
  <c r="DZ493" i="1" s="1"/>
  <c r="DZ494" i="1" s="1"/>
  <c r="DZ495" i="1" s="1"/>
  <c r="DZ496" i="1" s="1"/>
  <c r="DZ497" i="1" s="1"/>
  <c r="DZ498" i="1" s="1"/>
  <c r="DZ499" i="1" s="1"/>
  <c r="DZ500" i="1" s="1"/>
  <c r="DZ501" i="1" s="1"/>
  <c r="DZ502" i="1" s="1"/>
  <c r="DZ503" i="1" s="1"/>
  <c r="DZ504" i="1" s="1"/>
  <c r="DZ505" i="1" s="1"/>
  <c r="DZ506" i="1" s="1"/>
  <c r="DZ507" i="1" s="1"/>
  <c r="DZ508" i="1" s="1"/>
  <c r="DZ509" i="1" s="1"/>
  <c r="DZ510" i="1" s="1"/>
  <c r="DZ511" i="1" s="1"/>
  <c r="DZ512" i="1" s="1"/>
  <c r="DZ513" i="1" s="1"/>
  <c r="DZ514" i="1" s="1"/>
  <c r="DZ515" i="1" s="1"/>
  <c r="DZ516" i="1" s="1"/>
  <c r="DZ517" i="1" s="1"/>
  <c r="DZ518" i="1" s="1"/>
  <c r="DZ519" i="1" s="1"/>
  <c r="DZ520" i="1" s="1"/>
  <c r="DZ521" i="1" s="1"/>
  <c r="DZ522" i="1" s="1"/>
  <c r="DZ523" i="1" s="1"/>
  <c r="DZ524" i="1" s="1"/>
  <c r="DZ525" i="1" s="1"/>
  <c r="DZ526" i="1" s="1"/>
  <c r="DZ527" i="1" s="1"/>
  <c r="DZ528" i="1" s="1"/>
  <c r="DZ529" i="1" s="1"/>
  <c r="DZ530" i="1" s="1"/>
  <c r="DZ531" i="1" s="1"/>
  <c r="DZ532" i="1" s="1"/>
  <c r="DZ533" i="1" s="1"/>
  <c r="DZ534" i="1" s="1"/>
  <c r="DZ535" i="1" s="1"/>
  <c r="DZ536" i="1" s="1"/>
  <c r="DZ537" i="1" s="1"/>
  <c r="DZ538" i="1" s="1"/>
  <c r="DZ539" i="1" s="1"/>
  <c r="DZ540" i="1" s="1"/>
  <c r="DZ541" i="1" s="1"/>
  <c r="DZ542" i="1" s="1"/>
  <c r="DZ543" i="1" s="1"/>
  <c r="DZ544" i="1" s="1"/>
  <c r="DZ545" i="1" s="1"/>
  <c r="DZ546" i="1" s="1"/>
  <c r="DZ547" i="1" s="1"/>
  <c r="DZ548" i="1" s="1"/>
  <c r="DZ549" i="1" s="1"/>
  <c r="DZ550" i="1" s="1"/>
  <c r="DZ551" i="1" s="1"/>
  <c r="DZ552" i="1" s="1"/>
  <c r="DZ553" i="1" s="1"/>
  <c r="DZ554" i="1" s="1"/>
  <c r="DZ555" i="1" s="1"/>
  <c r="DZ556" i="1" s="1"/>
  <c r="DZ557" i="1" s="1"/>
  <c r="DZ558" i="1" s="1"/>
  <c r="DZ559" i="1" s="1"/>
  <c r="DZ560" i="1" s="1"/>
  <c r="DZ561" i="1" s="1"/>
  <c r="DZ562" i="1" s="1"/>
  <c r="DZ563" i="1" s="1"/>
  <c r="DZ564" i="1" s="1"/>
  <c r="DZ565" i="1" s="1"/>
  <c r="DZ566" i="1" s="1"/>
  <c r="DZ567" i="1" s="1"/>
  <c r="DZ568" i="1" s="1"/>
  <c r="DZ569" i="1" s="1"/>
  <c r="DZ570" i="1" s="1"/>
  <c r="DZ571" i="1" s="1"/>
  <c r="DZ572" i="1" s="1"/>
  <c r="DZ573" i="1" s="1"/>
  <c r="DZ574" i="1" s="1"/>
  <c r="DZ575" i="1" s="1"/>
  <c r="DZ576" i="1" s="1"/>
  <c r="DZ577" i="1" s="1"/>
  <c r="DZ578" i="1" s="1"/>
  <c r="DZ579" i="1" s="1"/>
  <c r="DZ580" i="1" s="1"/>
  <c r="DZ581" i="1" s="1"/>
  <c r="DZ582" i="1" s="1"/>
  <c r="DZ583" i="1" s="1"/>
  <c r="DZ584" i="1" s="1"/>
  <c r="DZ585" i="1" s="1"/>
  <c r="DZ586" i="1" s="1"/>
  <c r="DZ587" i="1" s="1"/>
  <c r="DZ588" i="1" s="1"/>
  <c r="DZ589" i="1" s="1"/>
  <c r="DZ590" i="1" s="1"/>
  <c r="DZ591" i="1" s="1"/>
  <c r="DZ592" i="1" s="1"/>
  <c r="DZ593" i="1" s="1"/>
  <c r="DZ594" i="1" s="1"/>
  <c r="DZ595" i="1" s="1"/>
  <c r="DZ596" i="1" s="1"/>
  <c r="DZ597" i="1" s="1"/>
  <c r="DZ598" i="1" s="1"/>
  <c r="DZ599" i="1" s="1"/>
  <c r="DZ600" i="1" s="1"/>
  <c r="DZ601" i="1" s="1"/>
  <c r="DZ602" i="1" s="1"/>
  <c r="DZ603" i="1" s="1"/>
  <c r="DZ604" i="1" s="1"/>
  <c r="DZ605" i="1" s="1"/>
  <c r="DZ606" i="1" s="1"/>
  <c r="DZ607" i="1" s="1"/>
  <c r="DZ608" i="1" s="1"/>
  <c r="DZ609" i="1" s="1"/>
  <c r="DZ610" i="1" s="1"/>
  <c r="DZ611" i="1" s="1"/>
  <c r="DZ612" i="1" s="1"/>
  <c r="DZ613" i="1" s="1"/>
  <c r="DZ614" i="1" s="1"/>
  <c r="DZ615" i="1" s="1"/>
  <c r="DZ616" i="1" s="1"/>
  <c r="DZ617" i="1" s="1"/>
  <c r="DZ618" i="1" s="1"/>
  <c r="DZ619" i="1" s="1"/>
  <c r="DZ620" i="1" s="1"/>
  <c r="DZ621" i="1" s="1"/>
  <c r="DZ622" i="1" s="1"/>
  <c r="DZ623" i="1" s="1"/>
  <c r="DZ624" i="1" s="1"/>
  <c r="DZ625" i="1" s="1"/>
  <c r="DZ626" i="1" s="1"/>
  <c r="DZ627" i="1" s="1"/>
  <c r="DZ628" i="1" s="1"/>
  <c r="DZ629" i="1" s="1"/>
  <c r="DZ630" i="1" s="1"/>
  <c r="DZ631" i="1" s="1"/>
  <c r="DZ632" i="1" s="1"/>
  <c r="DZ633" i="1" s="1"/>
  <c r="DZ634" i="1" s="1"/>
  <c r="DZ635" i="1" s="1"/>
  <c r="DZ636" i="1" s="1"/>
  <c r="DZ637" i="1" s="1"/>
  <c r="DZ638" i="1" s="1"/>
  <c r="DZ639" i="1" s="1"/>
  <c r="DZ640" i="1" s="1"/>
  <c r="DZ641" i="1" s="1"/>
  <c r="DZ642" i="1" s="1"/>
  <c r="DZ643" i="1" s="1"/>
  <c r="DZ644" i="1" s="1"/>
  <c r="DZ645" i="1" s="1"/>
  <c r="DZ646" i="1" s="1"/>
  <c r="DZ647" i="1" s="1"/>
  <c r="DZ648" i="1" s="1"/>
  <c r="DZ649" i="1" s="1"/>
  <c r="DZ650" i="1" s="1"/>
  <c r="DZ651" i="1" s="1"/>
  <c r="DZ652" i="1" s="1"/>
  <c r="DZ653" i="1" s="1"/>
  <c r="DZ654" i="1" s="1"/>
  <c r="DZ655" i="1" s="1"/>
  <c r="DZ656" i="1" s="1"/>
  <c r="DZ657" i="1" s="1"/>
  <c r="DZ658" i="1" s="1"/>
  <c r="DZ659" i="1" s="1"/>
  <c r="DZ660" i="1" s="1"/>
  <c r="DZ661" i="1" s="1"/>
  <c r="DZ662" i="1" s="1"/>
  <c r="DZ663" i="1" s="1"/>
  <c r="DZ664" i="1" s="1"/>
  <c r="DZ665" i="1" s="1"/>
  <c r="DZ666" i="1" s="1"/>
  <c r="DZ667" i="1" s="1"/>
  <c r="DZ668" i="1" s="1"/>
  <c r="DZ669" i="1" s="1"/>
  <c r="DZ670" i="1" s="1"/>
  <c r="DZ671" i="1" s="1"/>
  <c r="DZ672" i="1" s="1"/>
  <c r="DZ673" i="1" s="1"/>
  <c r="DZ674" i="1" s="1"/>
  <c r="DZ675" i="1" s="1"/>
  <c r="DZ676" i="1" s="1"/>
  <c r="DZ677" i="1" s="1"/>
  <c r="DZ678" i="1" s="1"/>
  <c r="DZ679" i="1" s="1"/>
  <c r="DZ680" i="1" s="1"/>
  <c r="DZ681" i="1" s="1"/>
  <c r="DZ682" i="1" s="1"/>
  <c r="DZ683" i="1" s="1"/>
  <c r="DZ684" i="1" s="1"/>
  <c r="DZ685" i="1" s="1"/>
  <c r="DZ686" i="1" s="1"/>
  <c r="DZ687" i="1" s="1"/>
  <c r="DZ688" i="1" s="1"/>
  <c r="DZ689" i="1" s="1"/>
  <c r="DZ690" i="1" s="1"/>
  <c r="DZ691" i="1" s="1"/>
  <c r="DZ692" i="1" s="1"/>
  <c r="DZ693" i="1" s="1"/>
  <c r="DZ694" i="1" s="1"/>
  <c r="DZ695" i="1" s="1"/>
  <c r="DZ696" i="1" s="1"/>
  <c r="DZ697" i="1" s="1"/>
  <c r="DZ698" i="1" s="1"/>
  <c r="DZ699" i="1" s="1"/>
  <c r="DZ700" i="1" s="1"/>
  <c r="DZ701" i="1" s="1"/>
  <c r="DZ702" i="1" s="1"/>
  <c r="DZ703" i="1" s="1"/>
  <c r="DZ704" i="1" s="1"/>
  <c r="DZ705" i="1" s="1"/>
  <c r="DZ706" i="1" s="1"/>
  <c r="DZ707" i="1" s="1"/>
  <c r="DZ708" i="1" s="1"/>
  <c r="DZ709" i="1" s="1"/>
  <c r="DZ710" i="1" s="1"/>
  <c r="DZ711" i="1" s="1"/>
  <c r="DZ712" i="1" s="1"/>
  <c r="DZ713" i="1" s="1"/>
  <c r="DZ714" i="1" s="1"/>
  <c r="DZ715" i="1" s="1"/>
  <c r="DZ716" i="1" s="1"/>
  <c r="DZ717" i="1" s="1"/>
  <c r="DZ718" i="1" s="1"/>
  <c r="DZ719" i="1" s="1"/>
  <c r="DZ720" i="1" s="1"/>
  <c r="DZ721" i="1" s="1"/>
  <c r="DZ722" i="1" s="1"/>
  <c r="DZ723" i="1" s="1"/>
  <c r="DZ724" i="1" s="1"/>
  <c r="DZ725" i="1" s="1"/>
  <c r="DZ726" i="1" s="1"/>
  <c r="DZ727" i="1" s="1"/>
  <c r="DZ728" i="1" s="1"/>
  <c r="DZ729" i="1" s="1"/>
  <c r="DZ730" i="1" s="1"/>
  <c r="DZ731" i="1" s="1"/>
  <c r="DZ732" i="1" s="1"/>
  <c r="DZ733" i="1" s="1"/>
  <c r="DZ734" i="1" s="1"/>
  <c r="DZ735" i="1" s="1"/>
  <c r="DZ736" i="1" s="1"/>
  <c r="DZ737" i="1" s="1"/>
  <c r="DZ738" i="1" s="1"/>
  <c r="DZ739" i="1" s="1"/>
  <c r="DZ740" i="1" s="1"/>
  <c r="DZ741" i="1" s="1"/>
  <c r="DZ742" i="1" s="1"/>
  <c r="DZ743" i="1" s="1"/>
  <c r="DZ744" i="1" s="1"/>
  <c r="DZ745" i="1" s="1"/>
  <c r="DZ746" i="1" s="1"/>
  <c r="DZ747" i="1" s="1"/>
  <c r="DZ748" i="1" s="1"/>
  <c r="DZ749" i="1" s="1"/>
  <c r="DZ750" i="1" s="1"/>
  <c r="DZ751" i="1" s="1"/>
  <c r="DZ752" i="1" s="1"/>
  <c r="DZ753" i="1" s="1"/>
  <c r="DZ754" i="1" s="1"/>
  <c r="DZ755" i="1" s="1"/>
  <c r="DZ756" i="1" s="1"/>
  <c r="DZ757" i="1" s="1"/>
  <c r="DZ758" i="1" s="1"/>
  <c r="DZ759" i="1" s="1"/>
  <c r="DZ760" i="1" s="1"/>
  <c r="DZ761" i="1" s="1"/>
  <c r="DZ762" i="1" s="1"/>
  <c r="DZ763" i="1" s="1"/>
  <c r="DZ764" i="1" s="1"/>
  <c r="DZ765" i="1" s="1"/>
  <c r="DZ766" i="1" s="1"/>
  <c r="DZ767" i="1" s="1"/>
  <c r="DZ768" i="1" s="1"/>
  <c r="DZ769" i="1" s="1"/>
  <c r="DZ770" i="1" s="1"/>
  <c r="DZ771" i="1" s="1"/>
  <c r="DZ772" i="1" s="1"/>
  <c r="DZ773" i="1" s="1"/>
  <c r="DZ774" i="1" s="1"/>
  <c r="DZ775" i="1" s="1"/>
  <c r="DZ776" i="1" s="1"/>
  <c r="DZ777" i="1" s="1"/>
  <c r="DZ778" i="1" s="1"/>
  <c r="DZ779" i="1" s="1"/>
  <c r="DZ780" i="1" s="1"/>
  <c r="DZ781" i="1" s="1"/>
  <c r="DZ782" i="1" s="1"/>
  <c r="DZ783" i="1" s="1"/>
  <c r="DZ784" i="1" s="1"/>
  <c r="DZ785" i="1" s="1"/>
  <c r="DZ786" i="1" s="1"/>
  <c r="DZ787" i="1" s="1"/>
  <c r="DZ788" i="1" s="1"/>
  <c r="DZ789" i="1" s="1"/>
  <c r="DZ790" i="1" s="1"/>
  <c r="DZ791" i="1" s="1"/>
  <c r="DZ792" i="1" s="1"/>
  <c r="DZ793" i="1" s="1"/>
  <c r="DZ794" i="1" s="1"/>
  <c r="DZ795" i="1" s="1"/>
  <c r="DZ796" i="1" s="1"/>
  <c r="DZ797" i="1" s="1"/>
  <c r="DZ798" i="1" s="1"/>
  <c r="DZ799" i="1" s="1"/>
  <c r="DZ800" i="1" s="1"/>
  <c r="DZ801" i="1" s="1"/>
  <c r="DZ802" i="1" s="1"/>
  <c r="DZ803" i="1" s="1"/>
  <c r="DZ804" i="1" s="1"/>
  <c r="DZ805" i="1" s="1"/>
  <c r="DZ806" i="1" s="1"/>
  <c r="DZ807" i="1" s="1"/>
  <c r="DZ808" i="1" s="1"/>
  <c r="DZ809" i="1" s="1"/>
  <c r="DZ810" i="1" s="1"/>
  <c r="DZ811" i="1" s="1"/>
  <c r="DZ812" i="1" s="1"/>
  <c r="DZ813" i="1" s="1"/>
  <c r="DZ814" i="1" s="1"/>
  <c r="DZ815" i="1" s="1"/>
  <c r="DZ816" i="1" s="1"/>
  <c r="DZ817" i="1" s="1"/>
  <c r="DZ818" i="1" s="1"/>
  <c r="DZ819" i="1" s="1"/>
  <c r="DZ820" i="1" s="1"/>
  <c r="DZ821" i="1" s="1"/>
  <c r="DZ822" i="1" s="1"/>
  <c r="DZ823" i="1" s="1"/>
  <c r="DZ824" i="1" s="1"/>
  <c r="DZ825" i="1" s="1"/>
  <c r="DZ826" i="1" s="1"/>
  <c r="DZ827" i="1" s="1"/>
  <c r="DZ828" i="1" s="1"/>
  <c r="DZ829" i="1" s="1"/>
  <c r="DZ830" i="1" s="1"/>
  <c r="DZ831" i="1" s="1"/>
  <c r="DZ832" i="1" s="1"/>
  <c r="DZ833" i="1" s="1"/>
  <c r="DZ834" i="1" s="1"/>
  <c r="DZ835" i="1" s="1"/>
  <c r="DZ836" i="1" s="1"/>
  <c r="DZ837" i="1" s="1"/>
  <c r="DZ838" i="1" s="1"/>
  <c r="DZ839" i="1" s="1"/>
  <c r="DZ840" i="1" s="1"/>
  <c r="DZ841" i="1" s="1"/>
  <c r="DZ842" i="1" s="1"/>
  <c r="DZ843" i="1" s="1"/>
  <c r="DZ844" i="1" s="1"/>
  <c r="DZ845" i="1" s="1"/>
  <c r="DZ846" i="1" s="1"/>
  <c r="DZ847" i="1" s="1"/>
  <c r="DZ848" i="1" s="1"/>
  <c r="DZ849" i="1" s="1"/>
  <c r="DZ850" i="1" s="1"/>
  <c r="DZ851" i="1" s="1"/>
  <c r="DZ852" i="1" s="1"/>
  <c r="DZ853" i="1" s="1"/>
  <c r="DZ854" i="1" s="1"/>
  <c r="DZ855" i="1" s="1"/>
  <c r="DZ856" i="1" s="1"/>
  <c r="DZ857" i="1" s="1"/>
  <c r="DZ858" i="1" s="1"/>
  <c r="DZ859" i="1" s="1"/>
  <c r="DZ860" i="1" s="1"/>
  <c r="DZ861" i="1" s="1"/>
  <c r="DZ862" i="1" s="1"/>
  <c r="DZ863" i="1" s="1"/>
  <c r="DZ864" i="1" s="1"/>
  <c r="DZ865" i="1" s="1"/>
  <c r="DZ866" i="1" s="1"/>
  <c r="DZ867" i="1" s="1"/>
  <c r="DZ868" i="1" s="1"/>
  <c r="DZ869" i="1" s="1"/>
  <c r="DZ870" i="1" s="1"/>
  <c r="DZ871" i="1" s="1"/>
  <c r="DZ872" i="1" s="1"/>
  <c r="DZ873" i="1" s="1"/>
  <c r="DZ874" i="1" s="1"/>
  <c r="DZ875" i="1" s="1"/>
  <c r="DZ876" i="1" s="1"/>
  <c r="DZ877" i="1" s="1"/>
  <c r="DZ878" i="1" s="1"/>
  <c r="DZ879" i="1" s="1"/>
  <c r="DZ880" i="1" s="1"/>
  <c r="DZ881" i="1" s="1"/>
  <c r="DZ882" i="1" s="1"/>
  <c r="DZ883" i="1" s="1"/>
  <c r="DZ884" i="1" s="1"/>
  <c r="DZ885" i="1" s="1"/>
  <c r="DZ886" i="1" s="1"/>
  <c r="DZ887" i="1" s="1"/>
  <c r="DZ888" i="1" s="1"/>
  <c r="DZ889" i="1" s="1"/>
  <c r="DZ890" i="1" s="1"/>
  <c r="DZ891" i="1" s="1"/>
  <c r="DZ892" i="1" s="1"/>
  <c r="DZ893" i="1" s="1"/>
  <c r="DZ894" i="1" s="1"/>
  <c r="DZ895" i="1" s="1"/>
  <c r="DZ896" i="1" s="1"/>
  <c r="DZ897" i="1" s="1"/>
  <c r="DZ898" i="1" s="1"/>
  <c r="DZ899" i="1" s="1"/>
  <c r="DZ900" i="1" s="1"/>
  <c r="DZ901" i="1" s="1"/>
  <c r="DZ902" i="1" s="1"/>
  <c r="DZ903" i="1" s="1"/>
  <c r="DZ904" i="1" s="1"/>
  <c r="DZ905" i="1" s="1"/>
  <c r="DZ906" i="1" s="1"/>
  <c r="DZ907" i="1" s="1"/>
  <c r="DZ908" i="1" s="1"/>
  <c r="DZ909" i="1" s="1"/>
  <c r="DZ910" i="1" s="1"/>
  <c r="DZ911" i="1" s="1"/>
  <c r="DZ912" i="1" s="1"/>
  <c r="DZ913" i="1" s="1"/>
  <c r="DZ914" i="1" s="1"/>
  <c r="DZ915" i="1" s="1"/>
  <c r="DZ916" i="1" s="1"/>
  <c r="DZ917" i="1" s="1"/>
  <c r="DZ918" i="1" s="1"/>
  <c r="DZ919" i="1" s="1"/>
  <c r="DZ920" i="1" s="1"/>
  <c r="DZ921" i="1" s="1"/>
  <c r="DZ922" i="1" s="1"/>
  <c r="DZ923" i="1" s="1"/>
  <c r="DZ924" i="1" s="1"/>
  <c r="DZ925" i="1" s="1"/>
  <c r="DZ926" i="1" s="1"/>
  <c r="DZ927" i="1" s="1"/>
  <c r="DZ928" i="1" s="1"/>
  <c r="DZ929" i="1" s="1"/>
  <c r="DZ930" i="1" s="1"/>
  <c r="DZ931" i="1" s="1"/>
  <c r="DZ932" i="1" s="1"/>
  <c r="DZ933" i="1" s="1"/>
  <c r="DZ934" i="1" s="1"/>
  <c r="DZ935" i="1" s="1"/>
  <c r="DZ936" i="1" s="1"/>
  <c r="DZ937" i="1" s="1"/>
  <c r="DZ938" i="1" s="1"/>
  <c r="DZ939" i="1" s="1"/>
  <c r="DZ940" i="1" s="1"/>
  <c r="DZ941" i="1" s="1"/>
  <c r="DZ942" i="1" s="1"/>
  <c r="DZ943" i="1" s="1"/>
  <c r="DZ944" i="1" s="1"/>
  <c r="DZ945" i="1" s="1"/>
  <c r="DZ946" i="1" s="1"/>
  <c r="DZ947" i="1" s="1"/>
  <c r="DZ948" i="1" s="1"/>
  <c r="DZ949" i="1" s="1"/>
  <c r="DZ950" i="1" s="1"/>
  <c r="DZ951" i="1" s="1"/>
  <c r="DZ952" i="1" s="1"/>
  <c r="DZ953" i="1" s="1"/>
  <c r="DZ954" i="1" s="1"/>
  <c r="DZ955" i="1" s="1"/>
  <c r="DZ956" i="1" s="1"/>
  <c r="DZ957" i="1" s="1"/>
  <c r="DZ958" i="1" s="1"/>
  <c r="DZ959" i="1" s="1"/>
  <c r="DZ960" i="1" s="1"/>
  <c r="DZ961" i="1" s="1"/>
  <c r="DZ962" i="1" s="1"/>
  <c r="DZ963" i="1" s="1"/>
  <c r="DZ964" i="1" s="1"/>
  <c r="DZ965" i="1" s="1"/>
  <c r="DZ966" i="1" s="1"/>
  <c r="DZ967" i="1" s="1"/>
  <c r="DZ968" i="1" s="1"/>
  <c r="DZ969" i="1" s="1"/>
  <c r="DZ970" i="1" s="1"/>
  <c r="DZ971" i="1" s="1"/>
  <c r="DZ972" i="1" s="1"/>
  <c r="DZ973" i="1" s="1"/>
  <c r="DZ974" i="1" s="1"/>
  <c r="DZ975" i="1" s="1"/>
  <c r="DZ976" i="1" s="1"/>
  <c r="DZ977" i="1" s="1"/>
  <c r="DZ978" i="1" s="1"/>
  <c r="DZ979" i="1" s="1"/>
  <c r="DZ980" i="1" s="1"/>
  <c r="DZ981" i="1" s="1"/>
  <c r="DZ982" i="1" s="1"/>
  <c r="DZ983" i="1" s="1"/>
  <c r="DZ984" i="1" s="1"/>
  <c r="DZ985" i="1" s="1"/>
  <c r="DZ986" i="1" s="1"/>
  <c r="DZ987" i="1" s="1"/>
  <c r="DZ988" i="1" s="1"/>
  <c r="DZ989" i="1" s="1"/>
  <c r="DZ990" i="1" s="1"/>
  <c r="DZ991" i="1" s="1"/>
  <c r="DZ992" i="1" s="1"/>
  <c r="DZ993" i="1" s="1"/>
  <c r="DZ994" i="1" s="1"/>
  <c r="DZ995" i="1" s="1"/>
  <c r="DZ996" i="1" s="1"/>
  <c r="DZ997" i="1" s="1"/>
  <c r="DZ998" i="1" s="1"/>
  <c r="DZ999" i="1" s="1"/>
  <c r="DZ1000" i="1" s="1"/>
  <c r="DZ1001" i="1" s="1"/>
  <c r="DZ1002" i="1" s="1"/>
  <c r="DZ1003" i="1" s="1"/>
  <c r="DZ1004" i="1" s="1"/>
  <c r="DZ1005" i="1" s="1"/>
  <c r="DZ1006" i="1" s="1"/>
  <c r="DZ1007" i="1" s="1"/>
  <c r="DZ1008" i="1" s="1"/>
  <c r="DZ1009" i="1" s="1"/>
  <c r="DZ1010" i="1" s="1"/>
  <c r="DZ1011" i="1" s="1"/>
  <c r="DZ1012" i="1" s="1"/>
  <c r="DZ1013" i="1" s="1"/>
  <c r="DZ1014" i="1" s="1"/>
  <c r="DZ1015" i="1" s="1"/>
  <c r="DZ1016" i="1" s="1"/>
  <c r="BX211" i="12"/>
  <c r="CI211" i="12" s="1"/>
  <c r="EA216" i="1"/>
  <c r="CA210" i="12"/>
  <c r="CK209" i="12" s="1"/>
  <c r="CB210" i="12"/>
  <c r="BZ210" i="12"/>
  <c r="CM210" i="12"/>
  <c r="BY210" i="12"/>
  <c r="D212" i="1" l="1"/>
  <c r="Y212" i="1"/>
  <c r="CG211" i="12"/>
  <c r="CH211" i="12"/>
  <c r="CE211" i="12"/>
  <c r="CF211" i="12"/>
  <c r="CC211" i="12"/>
  <c r="CD211" i="12"/>
  <c r="U206" i="12"/>
  <c r="V206" i="12"/>
  <c r="S206" i="12"/>
  <c r="T206" i="12"/>
  <c r="Q206" i="12"/>
  <c r="R206" i="12"/>
  <c r="O206" i="12"/>
  <c r="P206" i="12"/>
  <c r="F214" i="1"/>
  <c r="CU214" i="1" s="1"/>
  <c r="BU214" i="1"/>
  <c r="AW214" i="1" s="1"/>
  <c r="CS213" i="1"/>
  <c r="CU213" i="1"/>
  <c r="AT212" i="1"/>
  <c r="CY212" i="1"/>
  <c r="S212" i="1"/>
  <c r="AZ212" i="1"/>
  <c r="DU213" i="1"/>
  <c r="G207" i="12"/>
  <c r="H207" i="12" s="1"/>
  <c r="L206" i="12"/>
  <c r="M206" i="12"/>
  <c r="I206" i="12"/>
  <c r="N206" i="12"/>
  <c r="K206" i="12"/>
  <c r="J206" i="12"/>
  <c r="T213" i="1"/>
  <c r="Y213" i="1" s="1"/>
  <c r="AV213" i="1"/>
  <c r="V211" i="1"/>
  <c r="AU212" i="1"/>
  <c r="CX212" i="1"/>
  <c r="BX212" i="1"/>
  <c r="CC212" i="1" s="1"/>
  <c r="BA213" i="1"/>
  <c r="CV213" i="1"/>
  <c r="CT213" i="1"/>
  <c r="AX213" i="1"/>
  <c r="CZ213" i="1" s="1"/>
  <c r="BR213" i="1"/>
  <c r="BM213" i="1" s="1"/>
  <c r="BB213" i="1"/>
  <c r="BO213" i="1"/>
  <c r="BL213" i="1" s="1"/>
  <c r="AB212" i="1"/>
  <c r="AC212" i="1" s="1"/>
  <c r="U212" i="1" s="1"/>
  <c r="AY212" i="1"/>
  <c r="BY211" i="1"/>
  <c r="BZ210" i="1"/>
  <c r="CA210" i="1" s="1"/>
  <c r="CB210" i="1"/>
  <c r="CJ209" i="12"/>
  <c r="EA217" i="1"/>
  <c r="CM211" i="12"/>
  <c r="CB211" i="12"/>
  <c r="BZ211" i="12"/>
  <c r="CA211" i="12"/>
  <c r="BY211" i="12"/>
  <c r="U207" i="12" l="1"/>
  <c r="V207" i="12"/>
  <c r="S207" i="12"/>
  <c r="T207" i="12"/>
  <c r="Q207" i="12"/>
  <c r="R207" i="12"/>
  <c r="O207" i="12"/>
  <c r="P207" i="12"/>
  <c r="CK211" i="12"/>
  <c r="CK210" i="12"/>
  <c r="F215" i="1"/>
  <c r="F216" i="1" s="1"/>
  <c r="BU215" i="1"/>
  <c r="AW215" i="1" s="1"/>
  <c r="D213" i="1"/>
  <c r="AE212" i="1"/>
  <c r="AT213" i="1"/>
  <c r="CY213" i="1"/>
  <c r="S213" i="1"/>
  <c r="AZ213" i="1"/>
  <c r="L207" i="12"/>
  <c r="K207" i="12"/>
  <c r="M207" i="12"/>
  <c r="J207" i="12"/>
  <c r="I207" i="12"/>
  <c r="N207" i="12"/>
  <c r="G208" i="12"/>
  <c r="H208" i="12" s="1"/>
  <c r="DU214" i="1"/>
  <c r="T214" i="1"/>
  <c r="Y214" i="1" s="1"/>
  <c r="AV214" i="1"/>
  <c r="V212" i="1"/>
  <c r="CR213" i="1"/>
  <c r="AU213" i="1"/>
  <c r="CB211" i="1"/>
  <c r="BZ211" i="1"/>
  <c r="CX213" i="1"/>
  <c r="BX213" i="1"/>
  <c r="CC213" i="1" s="1"/>
  <c r="AB213" i="1"/>
  <c r="AC213" i="1" s="1"/>
  <c r="U213" i="1" s="1"/>
  <c r="AY213" i="1"/>
  <c r="BA214" i="1"/>
  <c r="CT214" i="1"/>
  <c r="AX214" i="1"/>
  <c r="BR214" i="1"/>
  <c r="BM214" i="1" s="1"/>
  <c r="CV214" i="1"/>
  <c r="BO214" i="1"/>
  <c r="BL214" i="1" s="1"/>
  <c r="BB214" i="1"/>
  <c r="CH212" i="1"/>
  <c r="CI212" i="1" s="1"/>
  <c r="BW212" i="1" s="1"/>
  <c r="BY212" i="1"/>
  <c r="CJ210" i="12"/>
  <c r="CJ211" i="12"/>
  <c r="EA218" i="1"/>
  <c r="U208" i="12" l="1"/>
  <c r="V208" i="12"/>
  <c r="S208" i="12"/>
  <c r="T208" i="12"/>
  <c r="Q208" i="12"/>
  <c r="R208" i="12"/>
  <c r="O208" i="12"/>
  <c r="P208" i="12"/>
  <c r="BU216" i="1"/>
  <c r="AW216" i="1" s="1"/>
  <c r="CS214" i="1"/>
  <c r="D214" i="1"/>
  <c r="CS215" i="1"/>
  <c r="CU215" i="1"/>
  <c r="AE213" i="1"/>
  <c r="AT214" i="1"/>
  <c r="CY214" i="1"/>
  <c r="S214" i="1"/>
  <c r="G209" i="12"/>
  <c r="H209" i="12" s="1"/>
  <c r="DU215" i="1"/>
  <c r="L208" i="12"/>
  <c r="K208" i="12"/>
  <c r="J208" i="12"/>
  <c r="M208" i="12"/>
  <c r="N208" i="12"/>
  <c r="I208" i="12"/>
  <c r="T215" i="1"/>
  <c r="Y215" i="1" s="1"/>
  <c r="AU214" i="1"/>
  <c r="AV215" i="1"/>
  <c r="CZ214" i="1"/>
  <c r="CR214" i="1"/>
  <c r="V213" i="1"/>
  <c r="CA211" i="1"/>
  <c r="CH211" i="1" s="1"/>
  <c r="CI211" i="1" s="1"/>
  <c r="BW211" i="1" s="1"/>
  <c r="CX214" i="1"/>
  <c r="BX214" i="1"/>
  <c r="CC214" i="1" s="1"/>
  <c r="AY214" i="1"/>
  <c r="BA215" i="1"/>
  <c r="BR215" i="1"/>
  <c r="BM215" i="1" s="1"/>
  <c r="AX215" i="1"/>
  <c r="CT215" i="1"/>
  <c r="BO215" i="1"/>
  <c r="BL215" i="1" s="1"/>
  <c r="CV215" i="1"/>
  <c r="BB215" i="1"/>
  <c r="AB214" i="1"/>
  <c r="CB212" i="1"/>
  <c r="BZ212" i="1"/>
  <c r="CA212" i="1" s="1"/>
  <c r="CH213" i="1"/>
  <c r="CI213" i="1" s="1"/>
  <c r="BW213" i="1" s="1"/>
  <c r="BY213" i="1"/>
  <c r="EA219" i="1"/>
  <c r="U209" i="12" l="1"/>
  <c r="V209" i="12"/>
  <c r="S209" i="12"/>
  <c r="T209" i="12"/>
  <c r="Q209" i="12"/>
  <c r="R209" i="12"/>
  <c r="O209" i="12"/>
  <c r="P209" i="12"/>
  <c r="F217" i="1"/>
  <c r="CU217" i="1" s="1"/>
  <c r="BU217" i="1"/>
  <c r="AW217" i="1" s="1"/>
  <c r="D215" i="1"/>
  <c r="CS216" i="1"/>
  <c r="CU216" i="1"/>
  <c r="AT215" i="1"/>
  <c r="CY215" i="1"/>
  <c r="AC214" i="1"/>
  <c r="U214" i="1" s="1"/>
  <c r="S215" i="1"/>
  <c r="AZ215" i="1"/>
  <c r="AE215" i="1" s="1"/>
  <c r="DU216" i="1"/>
  <c r="G210" i="12"/>
  <c r="H210" i="12" s="1"/>
  <c r="L209" i="12"/>
  <c r="N209" i="12"/>
  <c r="K209" i="12"/>
  <c r="I209" i="12"/>
  <c r="M209" i="12"/>
  <c r="J209" i="12"/>
  <c r="T216" i="1"/>
  <c r="Y216" i="1" s="1"/>
  <c r="AU215" i="1"/>
  <c r="AV216" i="1"/>
  <c r="V214" i="1"/>
  <c r="CR215" i="1"/>
  <c r="CZ215" i="1"/>
  <c r="BZ213" i="1"/>
  <c r="CA213" i="1" s="1"/>
  <c r="CB213" i="1"/>
  <c r="CX215" i="1"/>
  <c r="BX215" i="1"/>
  <c r="CC215" i="1" s="1"/>
  <c r="AY215" i="1"/>
  <c r="BA216" i="1"/>
  <c r="BR216" i="1"/>
  <c r="BM216" i="1" s="1"/>
  <c r="BO216" i="1"/>
  <c r="BL216" i="1" s="1"/>
  <c r="CV216" i="1"/>
  <c r="BB216" i="1"/>
  <c r="CT216" i="1"/>
  <c r="AX216" i="1"/>
  <c r="CZ216" i="1" s="1"/>
  <c r="AB215" i="1"/>
  <c r="AC215" i="1" s="1"/>
  <c r="U215" i="1" s="1"/>
  <c r="BY214" i="1"/>
  <c r="EA220" i="1"/>
  <c r="U210" i="12" l="1"/>
  <c r="V210" i="12"/>
  <c r="S210" i="12"/>
  <c r="T210" i="12"/>
  <c r="Q210" i="12"/>
  <c r="R210" i="12"/>
  <c r="O210" i="12"/>
  <c r="P210" i="12"/>
  <c r="F218" i="1"/>
  <c r="CU218" i="1" s="1"/>
  <c r="BU218" i="1"/>
  <c r="AW218" i="1" s="1"/>
  <c r="D216" i="1"/>
  <c r="AT216" i="1"/>
  <c r="CY216" i="1"/>
  <c r="CS217" i="1"/>
  <c r="S216" i="1"/>
  <c r="AZ216" i="1"/>
  <c r="AE216" i="1" s="1"/>
  <c r="L210" i="12"/>
  <c r="J210" i="12"/>
  <c r="N210" i="12"/>
  <c r="K210" i="12"/>
  <c r="M210" i="12"/>
  <c r="I210" i="12"/>
  <c r="G211" i="12"/>
  <c r="H211" i="12" s="1"/>
  <c r="DU217" i="1"/>
  <c r="T217" i="1"/>
  <c r="Y217" i="1" s="1"/>
  <c r="AV217" i="1"/>
  <c r="CR216" i="1"/>
  <c r="V215" i="1"/>
  <c r="AU216" i="1"/>
  <c r="BZ214" i="1"/>
  <c r="CB214" i="1"/>
  <c r="BA217" i="1"/>
  <c r="BB217" i="1"/>
  <c r="AX217" i="1"/>
  <c r="CZ217" i="1" s="1"/>
  <c r="BR217" i="1"/>
  <c r="BM217" i="1" s="1"/>
  <c r="BO217" i="1"/>
  <c r="BL217" i="1" s="1"/>
  <c r="CV217" i="1"/>
  <c r="CT217" i="1"/>
  <c r="AB216" i="1"/>
  <c r="AC216" i="1" s="1"/>
  <c r="U216" i="1" s="1"/>
  <c r="AY216" i="1"/>
  <c r="CX216" i="1"/>
  <c r="BX216" i="1"/>
  <c r="CC216" i="1" s="1"/>
  <c r="BY215" i="1"/>
  <c r="CH215" i="1"/>
  <c r="CI215" i="1" s="1"/>
  <c r="BW215" i="1" s="1"/>
  <c r="EA221" i="1"/>
  <c r="U211" i="12" l="1"/>
  <c r="V211" i="12"/>
  <c r="S211" i="12"/>
  <c r="T211" i="12"/>
  <c r="Q211" i="12"/>
  <c r="R211" i="12"/>
  <c r="O211" i="12"/>
  <c r="P211" i="12"/>
  <c r="F219" i="1"/>
  <c r="BU219" i="1"/>
  <c r="AW219" i="1" s="1"/>
  <c r="D217" i="1"/>
  <c r="AT217" i="1"/>
  <c r="CY217" i="1"/>
  <c r="S217" i="1"/>
  <c r="AZ217" i="1"/>
  <c r="G212" i="12"/>
  <c r="H212" i="12" s="1"/>
  <c r="DU218" i="1"/>
  <c r="L211" i="12"/>
  <c r="K211" i="12"/>
  <c r="N211" i="12"/>
  <c r="I211" i="12"/>
  <c r="M211" i="12"/>
  <c r="J211" i="12"/>
  <c r="T218" i="1"/>
  <c r="Y218" i="1" s="1"/>
  <c r="AV218" i="1"/>
  <c r="CR217" i="1"/>
  <c r="V216" i="1"/>
  <c r="CA214" i="1"/>
  <c r="CH214" i="1" s="1"/>
  <c r="CI214" i="1" s="1"/>
  <c r="BW214" i="1" s="1"/>
  <c r="AU217" i="1"/>
  <c r="BZ215" i="1"/>
  <c r="CA215" i="1" s="1"/>
  <c r="CB215" i="1"/>
  <c r="AY217" i="1"/>
  <c r="BX217" i="1"/>
  <c r="CC217" i="1" s="1"/>
  <c r="CX217" i="1"/>
  <c r="BY216" i="1"/>
  <c r="CH216" i="1"/>
  <c r="CI216" i="1" s="1"/>
  <c r="BW216" i="1" s="1"/>
  <c r="BA218" i="1"/>
  <c r="BB218" i="1"/>
  <c r="AX218" i="1"/>
  <c r="CZ218" i="1" s="1"/>
  <c r="CT218" i="1"/>
  <c r="CV218" i="1"/>
  <c r="BR218" i="1"/>
  <c r="BM218" i="1" s="1"/>
  <c r="BO218" i="1"/>
  <c r="BL218" i="1" s="1"/>
  <c r="AB217" i="1"/>
  <c r="AC217" i="1" s="1"/>
  <c r="U217" i="1" s="1"/>
  <c r="EA222" i="1"/>
  <c r="U212" i="12" l="1"/>
  <c r="V212" i="12"/>
  <c r="S212" i="12"/>
  <c r="T212" i="12"/>
  <c r="Q212" i="12"/>
  <c r="R212" i="12"/>
  <c r="O212" i="12"/>
  <c r="P212" i="12"/>
  <c r="F220" i="1"/>
  <c r="CU220" i="1" s="1"/>
  <c r="BU220" i="1"/>
  <c r="AW220" i="1" s="1"/>
  <c r="D218" i="1"/>
  <c r="CS219" i="1"/>
  <c r="CU219" i="1"/>
  <c r="AE217" i="1"/>
  <c r="AT218" i="1"/>
  <c r="CY218" i="1"/>
  <c r="CS218" i="1"/>
  <c r="S218" i="1"/>
  <c r="G213" i="12"/>
  <c r="H213" i="12" s="1"/>
  <c r="DU219" i="1"/>
  <c r="L212" i="12"/>
  <c r="M212" i="12"/>
  <c r="I212" i="12"/>
  <c r="K212" i="12"/>
  <c r="N212" i="12"/>
  <c r="J212" i="12"/>
  <c r="T219" i="1"/>
  <c r="Y219" i="1" s="1"/>
  <c r="AV219" i="1"/>
  <c r="CR218" i="1"/>
  <c r="V217" i="1"/>
  <c r="AU218" i="1"/>
  <c r="AB218" i="1"/>
  <c r="AC218" i="1" s="1"/>
  <c r="U218" i="1" s="1"/>
  <c r="BZ216" i="1"/>
  <c r="CA216" i="1" s="1"/>
  <c r="CB216" i="1"/>
  <c r="CH217" i="1"/>
  <c r="CI217" i="1" s="1"/>
  <c r="BW217" i="1" s="1"/>
  <c r="BY217" i="1"/>
  <c r="BA219" i="1"/>
  <c r="CT219" i="1"/>
  <c r="CV219" i="1"/>
  <c r="BB219" i="1"/>
  <c r="AX219" i="1"/>
  <c r="CZ219" i="1" s="1"/>
  <c r="BR219" i="1"/>
  <c r="BM219" i="1" s="1"/>
  <c r="BO219" i="1"/>
  <c r="BL219" i="1" s="1"/>
  <c r="AY218" i="1"/>
  <c r="CX218" i="1"/>
  <c r="BX218" i="1"/>
  <c r="CC218" i="1" s="1"/>
  <c r="EA223" i="1"/>
  <c r="U213" i="12" l="1"/>
  <c r="V213" i="12"/>
  <c r="S213" i="12"/>
  <c r="T213" i="12"/>
  <c r="Q213" i="12"/>
  <c r="R213" i="12"/>
  <c r="O213" i="12"/>
  <c r="P213" i="12"/>
  <c r="F221" i="1"/>
  <c r="BU221" i="1"/>
  <c r="AW221" i="1" s="1"/>
  <c r="D219" i="1"/>
  <c r="AT219" i="1"/>
  <c r="CY219" i="1"/>
  <c r="S219" i="1"/>
  <c r="AZ219" i="1"/>
  <c r="G214" i="12"/>
  <c r="H214" i="12" s="1"/>
  <c r="DU220" i="1"/>
  <c r="L213" i="12"/>
  <c r="M213" i="12"/>
  <c r="J213" i="12"/>
  <c r="N213" i="12"/>
  <c r="I213" i="12"/>
  <c r="K213" i="12"/>
  <c r="T220" i="1"/>
  <c r="Y220" i="1" s="1"/>
  <c r="AV220" i="1"/>
  <c r="CR219" i="1"/>
  <c r="V218" i="1"/>
  <c r="AU219" i="1"/>
  <c r="BY218" i="1"/>
  <c r="BA220" i="1"/>
  <c r="BO220" i="1"/>
  <c r="BL220" i="1" s="1"/>
  <c r="CV220" i="1"/>
  <c r="BB220" i="1"/>
  <c r="CT220" i="1"/>
  <c r="AX220" i="1"/>
  <c r="CZ220" i="1" s="1"/>
  <c r="BR220" i="1"/>
  <c r="BM220" i="1" s="1"/>
  <c r="AB219" i="1"/>
  <c r="AC219" i="1" s="1"/>
  <c r="U219" i="1" s="1"/>
  <c r="AY219" i="1"/>
  <c r="CX219" i="1"/>
  <c r="BX219" i="1"/>
  <c r="CC219" i="1" s="1"/>
  <c r="BZ217" i="1"/>
  <c r="CA217" i="1" s="1"/>
  <c r="CB217" i="1"/>
  <c r="EA224" i="1"/>
  <c r="U214" i="12" l="1"/>
  <c r="V214" i="12"/>
  <c r="S214" i="12"/>
  <c r="T214" i="12"/>
  <c r="Q214" i="12"/>
  <c r="R214" i="12"/>
  <c r="O214" i="12"/>
  <c r="P214" i="12"/>
  <c r="F222" i="1"/>
  <c r="BU222" i="1"/>
  <c r="AW222" i="1" s="1"/>
  <c r="CS220" i="1"/>
  <c r="D220" i="1"/>
  <c r="CS221" i="1"/>
  <c r="CU221" i="1"/>
  <c r="AE219" i="1"/>
  <c r="AT220" i="1"/>
  <c r="CY220" i="1"/>
  <c r="V219" i="1"/>
  <c r="S220" i="1"/>
  <c r="G215" i="12"/>
  <c r="H215" i="12" s="1"/>
  <c r="DU221" i="1"/>
  <c r="L214" i="12"/>
  <c r="N214" i="12"/>
  <c r="I214" i="12"/>
  <c r="K214" i="12"/>
  <c r="M214" i="12"/>
  <c r="J214" i="12"/>
  <c r="T221" i="1"/>
  <c r="Y221" i="1" s="1"/>
  <c r="AV221" i="1"/>
  <c r="CR220" i="1"/>
  <c r="AU220" i="1"/>
  <c r="BY219" i="1"/>
  <c r="CH219" i="1"/>
  <c r="CI219" i="1" s="1"/>
  <c r="BW219" i="1" s="1"/>
  <c r="BA221" i="1"/>
  <c r="BO221" i="1"/>
  <c r="BL221" i="1" s="1"/>
  <c r="CV221" i="1"/>
  <c r="BR221" i="1"/>
  <c r="BM221" i="1" s="1"/>
  <c r="CT221" i="1"/>
  <c r="BB221" i="1"/>
  <c r="AX221" i="1"/>
  <c r="AB220" i="1"/>
  <c r="AC220" i="1" s="1"/>
  <c r="U220" i="1" s="1"/>
  <c r="AY220" i="1"/>
  <c r="BX220" i="1"/>
  <c r="CC220" i="1" s="1"/>
  <c r="CX220" i="1"/>
  <c r="BZ218" i="1"/>
  <c r="CB218" i="1"/>
  <c r="EA225" i="1"/>
  <c r="U215" i="12" l="1"/>
  <c r="V215" i="12"/>
  <c r="S215" i="12"/>
  <c r="T215" i="12"/>
  <c r="Q215" i="12"/>
  <c r="R215" i="12"/>
  <c r="O215" i="12"/>
  <c r="P215" i="12"/>
  <c r="F223" i="1"/>
  <c r="CU223" i="1" s="1"/>
  <c r="BU223" i="1"/>
  <c r="AW223" i="1" s="1"/>
  <c r="D221" i="1"/>
  <c r="CS222" i="1"/>
  <c r="CU222" i="1"/>
  <c r="AT221" i="1"/>
  <c r="CY221" i="1"/>
  <c r="S221" i="1"/>
  <c r="AZ221" i="1"/>
  <c r="DU222" i="1"/>
  <c r="G216" i="12"/>
  <c r="H216" i="12" s="1"/>
  <c r="L215" i="12"/>
  <c r="K215" i="12"/>
  <c r="N215" i="12"/>
  <c r="I215" i="12"/>
  <c r="M215" i="12"/>
  <c r="J215" i="12"/>
  <c r="T222" i="1"/>
  <c r="Y222" i="1" s="1"/>
  <c r="AU221" i="1"/>
  <c r="AV222" i="1"/>
  <c r="CA218" i="1"/>
  <c r="CH218" i="1" s="1"/>
  <c r="CI218" i="1" s="1"/>
  <c r="BW218" i="1" s="1"/>
  <c r="V220" i="1"/>
  <c r="CZ221" i="1"/>
  <c r="CR221" i="1"/>
  <c r="AY221" i="1"/>
  <c r="CX221" i="1"/>
  <c r="BX221" i="1"/>
  <c r="CC221" i="1" s="1"/>
  <c r="BA222" i="1"/>
  <c r="BB222" i="1"/>
  <c r="BO222" i="1"/>
  <c r="BL222" i="1" s="1"/>
  <c r="AX222" i="1"/>
  <c r="CZ222" i="1" s="1"/>
  <c r="CV222" i="1"/>
  <c r="CT222" i="1"/>
  <c r="BR222" i="1"/>
  <c r="BM222" i="1" s="1"/>
  <c r="BZ219" i="1"/>
  <c r="CA219" i="1" s="1"/>
  <c r="CB219" i="1"/>
  <c r="BY220" i="1"/>
  <c r="AB221" i="1"/>
  <c r="AC221" i="1" s="1"/>
  <c r="U221" i="1" s="1"/>
  <c r="EA226" i="1"/>
  <c r="U216" i="12" l="1"/>
  <c r="V216" i="12"/>
  <c r="S216" i="12"/>
  <c r="T216" i="12"/>
  <c r="Q216" i="12"/>
  <c r="R216" i="12"/>
  <c r="O216" i="12"/>
  <c r="P216" i="12"/>
  <c r="F224" i="1"/>
  <c r="CU224" i="1" s="1"/>
  <c r="BU224" i="1"/>
  <c r="AW224" i="1" s="1"/>
  <c r="D222" i="1"/>
  <c r="AE221" i="1"/>
  <c r="AT222" i="1"/>
  <c r="CY222" i="1"/>
  <c r="S222" i="1"/>
  <c r="AZ222" i="1"/>
  <c r="AE222" i="1" s="1"/>
  <c r="L216" i="12"/>
  <c r="K216" i="12"/>
  <c r="N216" i="12"/>
  <c r="M216" i="12"/>
  <c r="J216" i="12"/>
  <c r="I216" i="12"/>
  <c r="G217" i="12"/>
  <c r="H217" i="12" s="1"/>
  <c r="DU223" i="1"/>
  <c r="T223" i="1"/>
  <c r="Y223" i="1" s="1"/>
  <c r="CR222" i="1"/>
  <c r="AV223" i="1"/>
  <c r="V221" i="1"/>
  <c r="AU222" i="1"/>
  <c r="BA223" i="1"/>
  <c r="BB223" i="1"/>
  <c r="CT223" i="1"/>
  <c r="AX223" i="1"/>
  <c r="CV223" i="1"/>
  <c r="BR223" i="1"/>
  <c r="BM223" i="1" s="1"/>
  <c r="BO223" i="1"/>
  <c r="BL223" i="1" s="1"/>
  <c r="AB222" i="1"/>
  <c r="AC222" i="1" s="1"/>
  <c r="U222" i="1" s="1"/>
  <c r="BZ220" i="1"/>
  <c r="CB220" i="1"/>
  <c r="AY222" i="1"/>
  <c r="BX222" i="1"/>
  <c r="CC222" i="1" s="1"/>
  <c r="CX222" i="1"/>
  <c r="CH221" i="1"/>
  <c r="CI221" i="1" s="1"/>
  <c r="BW221" i="1" s="1"/>
  <c r="BY221" i="1"/>
  <c r="EA227" i="1"/>
  <c r="U217" i="12" l="1"/>
  <c r="V217" i="12"/>
  <c r="S217" i="12"/>
  <c r="T217" i="12"/>
  <c r="Q217" i="12"/>
  <c r="R217" i="12"/>
  <c r="O217" i="12"/>
  <c r="P217" i="12"/>
  <c r="F225" i="1"/>
  <c r="BU225" i="1"/>
  <c r="AW225" i="1" s="1"/>
  <c r="D223" i="1"/>
  <c r="AT223" i="1"/>
  <c r="CY223" i="1"/>
  <c r="S223" i="1"/>
  <c r="CS223" i="1"/>
  <c r="G218" i="12"/>
  <c r="H218" i="12" s="1"/>
  <c r="DU224" i="1"/>
  <c r="L217" i="12"/>
  <c r="M217" i="12"/>
  <c r="I217" i="12"/>
  <c r="J217" i="12"/>
  <c r="K217" i="12"/>
  <c r="N217" i="12"/>
  <c r="T224" i="1"/>
  <c r="Y224" i="1" s="1"/>
  <c r="CR223" i="1"/>
  <c r="AU223" i="1"/>
  <c r="AV224" i="1"/>
  <c r="CA220" i="1"/>
  <c r="CH220" i="1" s="1"/>
  <c r="CI220" i="1" s="1"/>
  <c r="BW220" i="1" s="1"/>
  <c r="V222" i="1"/>
  <c r="CZ223" i="1"/>
  <c r="BZ221" i="1"/>
  <c r="CA221" i="1" s="1"/>
  <c r="CB221" i="1"/>
  <c r="CH222" i="1"/>
  <c r="CI222" i="1" s="1"/>
  <c r="BW222" i="1" s="1"/>
  <c r="BY222" i="1"/>
  <c r="AY223" i="1"/>
  <c r="BX223" i="1"/>
  <c r="CC223" i="1" s="1"/>
  <c r="CX223" i="1"/>
  <c r="AB223" i="1"/>
  <c r="AC223" i="1" s="1"/>
  <c r="U223" i="1" s="1"/>
  <c r="BA224" i="1"/>
  <c r="BO224" i="1"/>
  <c r="BL224" i="1" s="1"/>
  <c r="CV224" i="1"/>
  <c r="BB224" i="1"/>
  <c r="CT224" i="1"/>
  <c r="AX224" i="1"/>
  <c r="CZ224" i="1" s="1"/>
  <c r="BR224" i="1"/>
  <c r="BM224" i="1" s="1"/>
  <c r="EA228" i="1"/>
  <c r="U218" i="12" l="1"/>
  <c r="V218" i="12"/>
  <c r="S218" i="12"/>
  <c r="T218" i="12"/>
  <c r="Q218" i="12"/>
  <c r="R218" i="12"/>
  <c r="O218" i="12"/>
  <c r="P218" i="12"/>
  <c r="F226" i="1"/>
  <c r="BU226" i="1"/>
  <c r="CS224" i="1"/>
  <c r="D224" i="1"/>
  <c r="CS225" i="1"/>
  <c r="CU225" i="1"/>
  <c r="AT224" i="1"/>
  <c r="CY224" i="1"/>
  <c r="S224" i="1"/>
  <c r="G219" i="12"/>
  <c r="H219" i="12" s="1"/>
  <c r="DU225" i="1"/>
  <c r="L218" i="12"/>
  <c r="J218" i="12"/>
  <c r="M218" i="12"/>
  <c r="I218" i="12"/>
  <c r="N218" i="12"/>
  <c r="K218" i="12"/>
  <c r="AW226" i="1"/>
  <c r="T225" i="1"/>
  <c r="Y225" i="1" s="1"/>
  <c r="AV225" i="1"/>
  <c r="V223" i="1"/>
  <c r="CR224" i="1"/>
  <c r="AU224" i="1"/>
  <c r="BA225" i="1"/>
  <c r="CU226" i="1"/>
  <c r="BR225" i="1"/>
  <c r="BM225" i="1" s="1"/>
  <c r="BO225" i="1"/>
  <c r="BL225" i="1" s="1"/>
  <c r="BB225" i="1"/>
  <c r="CV225" i="1"/>
  <c r="AX225" i="1"/>
  <c r="CT225" i="1"/>
  <c r="AB224" i="1"/>
  <c r="AC224" i="1" s="1"/>
  <c r="U224" i="1" s="1"/>
  <c r="AY224" i="1"/>
  <c r="BX224" i="1"/>
  <c r="CC224" i="1" s="1"/>
  <c r="CX224" i="1"/>
  <c r="BY223" i="1"/>
  <c r="CB222" i="1"/>
  <c r="BZ222" i="1"/>
  <c r="CA222" i="1" s="1"/>
  <c r="EA229" i="1"/>
  <c r="U219" i="12" l="1"/>
  <c r="V219" i="12"/>
  <c r="S219" i="12"/>
  <c r="T219" i="12"/>
  <c r="Q219" i="12"/>
  <c r="R219" i="12"/>
  <c r="O219" i="12"/>
  <c r="P219" i="12"/>
  <c r="F227" i="1"/>
  <c r="CU227" i="1" s="1"/>
  <c r="BU227" i="1"/>
  <c r="AW227" i="1" s="1"/>
  <c r="D225" i="1"/>
  <c r="AT225" i="1"/>
  <c r="CY225" i="1"/>
  <c r="S225" i="1"/>
  <c r="AZ225" i="1"/>
  <c r="DU226" i="1"/>
  <c r="G220" i="12"/>
  <c r="H220" i="12" s="1"/>
  <c r="L219" i="12"/>
  <c r="N219" i="12"/>
  <c r="J219" i="12"/>
  <c r="M219" i="12"/>
  <c r="I219" i="12"/>
  <c r="K219" i="12"/>
  <c r="AU225" i="1"/>
  <c r="T226" i="1"/>
  <c r="Y226" i="1" s="1"/>
  <c r="V224" i="1"/>
  <c r="AV226" i="1"/>
  <c r="CR225" i="1"/>
  <c r="CZ225" i="1"/>
  <c r="BY224" i="1"/>
  <c r="AY225" i="1"/>
  <c r="BX225" i="1"/>
  <c r="CC225" i="1" s="1"/>
  <c r="CX225" i="1"/>
  <c r="BA226" i="1"/>
  <c r="CV226" i="1"/>
  <c r="BR226" i="1"/>
  <c r="BM226" i="1" s="1"/>
  <c r="BO226" i="1"/>
  <c r="BL226" i="1" s="1"/>
  <c r="BB226" i="1"/>
  <c r="AX226" i="1"/>
  <c r="CZ226" i="1" s="1"/>
  <c r="CT226" i="1"/>
  <c r="AB225" i="1"/>
  <c r="AC225" i="1" s="1"/>
  <c r="U225" i="1" s="1"/>
  <c r="BZ223" i="1"/>
  <c r="CB223" i="1"/>
  <c r="EA230" i="1"/>
  <c r="U220" i="12" l="1"/>
  <c r="V220" i="12"/>
  <c r="S220" i="12"/>
  <c r="T220" i="12"/>
  <c r="Q220" i="12"/>
  <c r="R220" i="12"/>
  <c r="O220" i="12"/>
  <c r="P220" i="12"/>
  <c r="F228" i="1"/>
  <c r="CU228" i="1" s="1"/>
  <c r="BU228" i="1"/>
  <c r="AW228" i="1" s="1"/>
  <c r="CS226" i="1"/>
  <c r="D226" i="1"/>
  <c r="AE225" i="1"/>
  <c r="AT226" i="1"/>
  <c r="CY226" i="1"/>
  <c r="S226" i="1"/>
  <c r="L220" i="12"/>
  <c r="K220" i="12"/>
  <c r="M220" i="12"/>
  <c r="I220" i="12"/>
  <c r="N220" i="12"/>
  <c r="J220" i="12"/>
  <c r="G221" i="12"/>
  <c r="H221" i="12" s="1"/>
  <c r="DU227" i="1"/>
  <c r="T227" i="1"/>
  <c r="Y227" i="1" s="1"/>
  <c r="AV227" i="1"/>
  <c r="CR226" i="1"/>
  <c r="CA223" i="1"/>
  <c r="CH223" i="1" s="1"/>
  <c r="CI223" i="1" s="1"/>
  <c r="BW223" i="1" s="1"/>
  <c r="V225" i="1"/>
  <c r="AU226" i="1"/>
  <c r="CX226" i="1"/>
  <c r="BX226" i="1"/>
  <c r="CC226" i="1" s="1"/>
  <c r="BA227" i="1"/>
  <c r="BR227" i="1"/>
  <c r="BM227" i="1" s="1"/>
  <c r="AX227" i="1"/>
  <c r="CZ227" i="1" s="1"/>
  <c r="CT227" i="1"/>
  <c r="BO227" i="1"/>
  <c r="BL227" i="1" s="1"/>
  <c r="BB227" i="1"/>
  <c r="CV227" i="1"/>
  <c r="AB226" i="1"/>
  <c r="AC226" i="1" s="1"/>
  <c r="U226" i="1" s="1"/>
  <c r="AY226" i="1"/>
  <c r="CH225" i="1"/>
  <c r="CI225" i="1" s="1"/>
  <c r="BW225" i="1" s="1"/>
  <c r="BY225" i="1"/>
  <c r="BZ224" i="1"/>
  <c r="CB224" i="1"/>
  <c r="EA231" i="1"/>
  <c r="U221" i="12" l="1"/>
  <c r="V221" i="12"/>
  <c r="S221" i="12"/>
  <c r="T221" i="12"/>
  <c r="Q221" i="12"/>
  <c r="R221" i="12"/>
  <c r="O221" i="12"/>
  <c r="P221" i="12"/>
  <c r="F229" i="1"/>
  <c r="BU229" i="1"/>
  <c r="AW229" i="1" s="1"/>
  <c r="D227" i="1"/>
  <c r="AT227" i="1"/>
  <c r="CY227" i="1"/>
  <c r="S227" i="1"/>
  <c r="CS227" i="1"/>
  <c r="G222" i="12"/>
  <c r="H222" i="12" s="1"/>
  <c r="DU228" i="1"/>
  <c r="L221" i="12"/>
  <c r="K221" i="12"/>
  <c r="N221" i="12"/>
  <c r="J221" i="12"/>
  <c r="M221" i="12"/>
  <c r="I221" i="12"/>
  <c r="T228" i="1"/>
  <c r="Y228" i="1" s="1"/>
  <c r="AV228" i="1"/>
  <c r="V226" i="1"/>
  <c r="CR227" i="1"/>
  <c r="CA224" i="1"/>
  <c r="CH224" i="1" s="1"/>
  <c r="CI224" i="1" s="1"/>
  <c r="BW224" i="1" s="1"/>
  <c r="AU227" i="1"/>
  <c r="CB225" i="1"/>
  <c r="BZ225" i="1"/>
  <c r="CA225" i="1" s="1"/>
  <c r="BX227" i="1"/>
  <c r="CC227" i="1" s="1"/>
  <c r="CX227" i="1"/>
  <c r="AB227" i="1"/>
  <c r="AC227" i="1" s="1"/>
  <c r="U227" i="1" s="1"/>
  <c r="AY227" i="1"/>
  <c r="BA228" i="1"/>
  <c r="BR228" i="1"/>
  <c r="BM228" i="1" s="1"/>
  <c r="CV228" i="1"/>
  <c r="BB228" i="1"/>
  <c r="CT228" i="1"/>
  <c r="AX228" i="1"/>
  <c r="CZ228" i="1" s="1"/>
  <c r="BO228" i="1"/>
  <c r="BL228" i="1" s="1"/>
  <c r="BY226" i="1"/>
  <c r="EA232" i="1"/>
  <c r="U222" i="12" l="1"/>
  <c r="V222" i="12"/>
  <c r="S222" i="12"/>
  <c r="T222" i="12"/>
  <c r="Q222" i="12"/>
  <c r="R222" i="12"/>
  <c r="O222" i="12"/>
  <c r="P222" i="12"/>
  <c r="F230" i="1"/>
  <c r="CU230" i="1" s="1"/>
  <c r="BU230" i="1"/>
  <c r="AW230" i="1" s="1"/>
  <c r="CS228" i="1"/>
  <c r="D228" i="1"/>
  <c r="CS229" i="1"/>
  <c r="CU229" i="1"/>
  <c r="AT228" i="1"/>
  <c r="CY228" i="1"/>
  <c r="S228" i="1"/>
  <c r="DU229" i="1"/>
  <c r="G223" i="12"/>
  <c r="H223" i="12" s="1"/>
  <c r="L222" i="12"/>
  <c r="K222" i="12"/>
  <c r="M222" i="12"/>
  <c r="I222" i="12"/>
  <c r="N222" i="12"/>
  <c r="J222" i="12"/>
  <c r="T229" i="1"/>
  <c r="Y229" i="1" s="1"/>
  <c r="CR228" i="1"/>
  <c r="AV229" i="1"/>
  <c r="V227" i="1"/>
  <c r="AU228" i="1"/>
  <c r="AY228" i="1"/>
  <c r="CX228" i="1"/>
  <c r="BX228" i="1"/>
  <c r="CC228" i="1" s="1"/>
  <c r="AB228" i="1"/>
  <c r="BA229" i="1"/>
  <c r="BB229" i="1"/>
  <c r="CT229" i="1"/>
  <c r="BR229" i="1"/>
  <c r="BM229" i="1" s="1"/>
  <c r="BO229" i="1"/>
  <c r="BL229" i="1" s="1"/>
  <c r="CV229" i="1"/>
  <c r="AX229" i="1"/>
  <c r="CZ229" i="1" s="1"/>
  <c r="BY227" i="1"/>
  <c r="BZ226" i="1"/>
  <c r="CB226" i="1"/>
  <c r="EA233" i="1"/>
  <c r="U223" i="12" l="1"/>
  <c r="V223" i="12"/>
  <c r="S223" i="12"/>
  <c r="T223" i="12"/>
  <c r="Q223" i="12"/>
  <c r="R223" i="12"/>
  <c r="O223" i="12"/>
  <c r="P223" i="12"/>
  <c r="F231" i="1"/>
  <c r="BU231" i="1"/>
  <c r="AW231" i="1" s="1"/>
  <c r="D229" i="1"/>
  <c r="AT229" i="1"/>
  <c r="CY229" i="1"/>
  <c r="AC228" i="1"/>
  <c r="U228" i="1" s="1"/>
  <c r="S229" i="1"/>
  <c r="AZ229" i="1"/>
  <c r="AE229" i="1" s="1"/>
  <c r="L223" i="12"/>
  <c r="M223" i="12"/>
  <c r="I223" i="12"/>
  <c r="N223" i="12"/>
  <c r="J223" i="12"/>
  <c r="K223" i="12"/>
  <c r="G224" i="12"/>
  <c r="H224" i="12" s="1"/>
  <c r="DU230" i="1"/>
  <c r="T230" i="1"/>
  <c r="Y230" i="1" s="1"/>
  <c r="CR229" i="1"/>
  <c r="AV230" i="1"/>
  <c r="CA226" i="1"/>
  <c r="CH226" i="1" s="1"/>
  <c r="CI226" i="1" s="1"/>
  <c r="BW226" i="1" s="1"/>
  <c r="V228" i="1"/>
  <c r="AU229" i="1"/>
  <c r="BZ227" i="1"/>
  <c r="CB227" i="1"/>
  <c r="AY229" i="1"/>
  <c r="BA230" i="1"/>
  <c r="BR230" i="1"/>
  <c r="BM230" i="1" s="1"/>
  <c r="BO230" i="1"/>
  <c r="BL230" i="1" s="1"/>
  <c r="CV230" i="1"/>
  <c r="BB230" i="1"/>
  <c r="CT230" i="1"/>
  <c r="AX230" i="1"/>
  <c r="CX229" i="1"/>
  <c r="BX229" i="1"/>
  <c r="CC229" i="1" s="1"/>
  <c r="AB229" i="1"/>
  <c r="AC229" i="1" s="1"/>
  <c r="U229" i="1" s="1"/>
  <c r="BY228" i="1"/>
  <c r="EA234" i="1"/>
  <c r="U224" i="12" l="1"/>
  <c r="V224" i="12"/>
  <c r="S224" i="12"/>
  <c r="T224" i="12"/>
  <c r="Q224" i="12"/>
  <c r="R224" i="12"/>
  <c r="O224" i="12"/>
  <c r="P224" i="12"/>
  <c r="F232" i="1"/>
  <c r="BU232" i="1"/>
  <c r="AW232" i="1" s="1"/>
  <c r="D230" i="1"/>
  <c r="CS231" i="1"/>
  <c r="CU231" i="1"/>
  <c r="AT230" i="1"/>
  <c r="CY230" i="1"/>
  <c r="S230" i="1"/>
  <c r="CS230" i="1"/>
  <c r="DU231" i="1"/>
  <c r="G225" i="12"/>
  <c r="H225" i="12" s="1"/>
  <c r="L224" i="12"/>
  <c r="K224" i="12"/>
  <c r="N224" i="12"/>
  <c r="J224" i="12"/>
  <c r="M224" i="12"/>
  <c r="I224" i="12"/>
  <c r="T231" i="1"/>
  <c r="Y231" i="1" s="1"/>
  <c r="CR230" i="1"/>
  <c r="AU230" i="1"/>
  <c r="V229" i="1"/>
  <c r="AV231" i="1"/>
  <c r="CA227" i="1"/>
  <c r="CH227" i="1" s="1"/>
  <c r="CI227" i="1" s="1"/>
  <c r="BW227" i="1" s="1"/>
  <c r="CZ230" i="1"/>
  <c r="AY230" i="1"/>
  <c r="BX230" i="1"/>
  <c r="CC230" i="1" s="1"/>
  <c r="CX230" i="1"/>
  <c r="BA231" i="1"/>
  <c r="BR231" i="1"/>
  <c r="BM231" i="1" s="1"/>
  <c r="BO231" i="1"/>
  <c r="BL231" i="1" s="1"/>
  <c r="CV231" i="1"/>
  <c r="BB231" i="1"/>
  <c r="CT231" i="1"/>
  <c r="AX231" i="1"/>
  <c r="BZ228" i="1"/>
  <c r="CB228" i="1"/>
  <c r="CH229" i="1"/>
  <c r="CI229" i="1" s="1"/>
  <c r="BW229" i="1" s="1"/>
  <c r="BY229" i="1"/>
  <c r="AB230" i="1"/>
  <c r="AC230" i="1" s="1"/>
  <c r="U230" i="1" s="1"/>
  <c r="EA235" i="1"/>
  <c r="U225" i="12" l="1"/>
  <c r="V225" i="12"/>
  <c r="S225" i="12"/>
  <c r="T225" i="12"/>
  <c r="Q225" i="12"/>
  <c r="R225" i="12"/>
  <c r="O225" i="12"/>
  <c r="P225" i="12"/>
  <c r="F233" i="1"/>
  <c r="CU233" i="1" s="1"/>
  <c r="BU233" i="1"/>
  <c r="AW233" i="1" s="1"/>
  <c r="D231" i="1"/>
  <c r="CS232" i="1"/>
  <c r="CU232" i="1"/>
  <c r="AT231" i="1"/>
  <c r="CY231" i="1"/>
  <c r="S231" i="1"/>
  <c r="AZ231" i="1"/>
  <c r="L225" i="12"/>
  <c r="K225" i="12"/>
  <c r="M225" i="12"/>
  <c r="I225" i="12"/>
  <c r="N225" i="12"/>
  <c r="J225" i="12"/>
  <c r="DU232" i="1"/>
  <c r="G226" i="12"/>
  <c r="H226" i="12" s="1"/>
  <c r="AU231" i="1"/>
  <c r="T232" i="1"/>
  <c r="Y232" i="1" s="1"/>
  <c r="AV232" i="1"/>
  <c r="CR231" i="1"/>
  <c r="V230" i="1"/>
  <c r="CA228" i="1"/>
  <c r="CH228" i="1" s="1"/>
  <c r="CI228" i="1" s="1"/>
  <c r="BW228" i="1" s="1"/>
  <c r="CZ231" i="1"/>
  <c r="AY231" i="1"/>
  <c r="BX231" i="1"/>
  <c r="CC231" i="1" s="1"/>
  <c r="CX231" i="1"/>
  <c r="AB231" i="1"/>
  <c r="AC231" i="1" s="1"/>
  <c r="U231" i="1" s="1"/>
  <c r="BY230" i="1"/>
  <c r="BZ229" i="1"/>
  <c r="CA229" i="1" s="1"/>
  <c r="CB229" i="1"/>
  <c r="BA232" i="1"/>
  <c r="BO232" i="1"/>
  <c r="BL232" i="1" s="1"/>
  <c r="CT232" i="1"/>
  <c r="AX232" i="1"/>
  <c r="CZ232" i="1" s="1"/>
  <c r="BB232" i="1"/>
  <c r="BR232" i="1"/>
  <c r="BM232" i="1" s="1"/>
  <c r="CV232" i="1"/>
  <c r="EA236" i="1"/>
  <c r="U226" i="12" l="1"/>
  <c r="V226" i="12"/>
  <c r="S226" i="12"/>
  <c r="T226" i="12"/>
  <c r="Q226" i="12"/>
  <c r="R226" i="12"/>
  <c r="O226" i="12"/>
  <c r="P226" i="12"/>
  <c r="F234" i="1"/>
  <c r="CU234" i="1" s="1"/>
  <c r="BU234" i="1"/>
  <c r="AW234" i="1" s="1"/>
  <c r="D232" i="1"/>
  <c r="AE231" i="1"/>
  <c r="AT232" i="1"/>
  <c r="CY232" i="1"/>
  <c r="S232" i="1"/>
  <c r="AZ232" i="1"/>
  <c r="L226" i="12"/>
  <c r="N226" i="12"/>
  <c r="K226" i="12"/>
  <c r="J226" i="12"/>
  <c r="M226" i="12"/>
  <c r="I226" i="12"/>
  <c r="G227" i="12"/>
  <c r="H227" i="12" s="1"/>
  <c r="DU233" i="1"/>
  <c r="T233" i="1"/>
  <c r="Y233" i="1" s="1"/>
  <c r="AV233" i="1"/>
  <c r="CR232" i="1"/>
  <c r="V231" i="1"/>
  <c r="AU232" i="1"/>
  <c r="AB232" i="1"/>
  <c r="AC232" i="1" s="1"/>
  <c r="U232" i="1" s="1"/>
  <c r="CX232" i="1"/>
  <c r="BX232" i="1"/>
  <c r="CC232" i="1" s="1"/>
  <c r="AY232" i="1"/>
  <c r="BY231" i="1"/>
  <c r="CH231" i="1"/>
  <c r="CI231" i="1" s="1"/>
  <c r="BW231" i="1" s="1"/>
  <c r="BA233" i="1"/>
  <c r="CV233" i="1"/>
  <c r="BR233" i="1"/>
  <c r="BM233" i="1" s="1"/>
  <c r="BO233" i="1"/>
  <c r="BL233" i="1" s="1"/>
  <c r="CT233" i="1"/>
  <c r="BB233" i="1"/>
  <c r="AX233" i="1"/>
  <c r="CB230" i="1"/>
  <c r="BZ230" i="1"/>
  <c r="EA237" i="1"/>
  <c r="U227" i="12" l="1"/>
  <c r="V227" i="12"/>
  <c r="S227" i="12"/>
  <c r="T227" i="12"/>
  <c r="Q227" i="12"/>
  <c r="R227" i="12"/>
  <c r="O227" i="12"/>
  <c r="P227" i="12"/>
  <c r="F235" i="1"/>
  <c r="BU235" i="1"/>
  <c r="AW235" i="1" s="1"/>
  <c r="D233" i="1"/>
  <c r="AE232" i="1"/>
  <c r="AT233" i="1"/>
  <c r="CY233" i="1"/>
  <c r="S233" i="1"/>
  <c r="CS233" i="1"/>
  <c r="G228" i="12"/>
  <c r="H228" i="12" s="1"/>
  <c r="DU234" i="1"/>
  <c r="L227" i="12"/>
  <c r="M227" i="12"/>
  <c r="I227" i="12"/>
  <c r="N227" i="12"/>
  <c r="J227" i="12"/>
  <c r="K227" i="12"/>
  <c r="AU233" i="1"/>
  <c r="T234" i="1"/>
  <c r="Y234" i="1" s="1"/>
  <c r="AV234" i="1"/>
  <c r="CR233" i="1"/>
  <c r="CA230" i="1"/>
  <c r="CH230" i="1" s="1"/>
  <c r="CI230" i="1" s="1"/>
  <c r="BW230" i="1" s="1"/>
  <c r="CZ233" i="1"/>
  <c r="V232" i="1"/>
  <c r="AY233" i="1"/>
  <c r="CX233" i="1"/>
  <c r="BX233" i="1"/>
  <c r="CC233" i="1" s="1"/>
  <c r="BZ231" i="1"/>
  <c r="CA231" i="1" s="1"/>
  <c r="CB231" i="1"/>
  <c r="BA234" i="1"/>
  <c r="CV234" i="1"/>
  <c r="BO234" i="1"/>
  <c r="BL234" i="1" s="1"/>
  <c r="BR234" i="1"/>
  <c r="BM234" i="1" s="1"/>
  <c r="CU235" i="1"/>
  <c r="BB234" i="1"/>
  <c r="CT234" i="1"/>
  <c r="AX234" i="1"/>
  <c r="CR234" i="1"/>
  <c r="AB233" i="1"/>
  <c r="V233" i="1" s="1"/>
  <c r="CH232" i="1"/>
  <c r="CI232" i="1" s="1"/>
  <c r="BW232" i="1" s="1"/>
  <c r="BY232" i="1"/>
  <c r="EA238" i="1"/>
  <c r="U228" i="12" l="1"/>
  <c r="V228" i="12"/>
  <c r="S228" i="12"/>
  <c r="T228" i="12"/>
  <c r="Q228" i="12"/>
  <c r="R228" i="12"/>
  <c r="O228" i="12"/>
  <c r="P228" i="12"/>
  <c r="F236" i="1"/>
  <c r="BU236" i="1"/>
  <c r="AW236" i="1" s="1"/>
  <c r="CS234" i="1"/>
  <c r="D234" i="1"/>
  <c r="AT234" i="1"/>
  <c r="CY234" i="1"/>
  <c r="S234" i="1"/>
  <c r="G229" i="12"/>
  <c r="H229" i="12" s="1"/>
  <c r="DU235" i="1"/>
  <c r="L228" i="12"/>
  <c r="K228" i="12"/>
  <c r="N228" i="12"/>
  <c r="J228" i="12"/>
  <c r="M228" i="12"/>
  <c r="I228" i="12"/>
  <c r="T235" i="1"/>
  <c r="Y235" i="1" s="1"/>
  <c r="AU234" i="1"/>
  <c r="CZ234" i="1"/>
  <c r="AV235" i="1"/>
  <c r="AC233" i="1"/>
  <c r="U233" i="1" s="1"/>
  <c r="BA235" i="1"/>
  <c r="CR235" i="1"/>
  <c r="BR235" i="1"/>
  <c r="BM235" i="1" s="1"/>
  <c r="BO235" i="1"/>
  <c r="BL235" i="1" s="1"/>
  <c r="CV235" i="1"/>
  <c r="BB235" i="1"/>
  <c r="AX235" i="1"/>
  <c r="CZ235" i="1" s="1"/>
  <c r="CT235" i="1"/>
  <c r="CB232" i="1"/>
  <c r="BZ232" i="1"/>
  <c r="CA232" i="1" s="1"/>
  <c r="AY234" i="1"/>
  <c r="CX234" i="1"/>
  <c r="BX234" i="1"/>
  <c r="CC234" i="1" s="1"/>
  <c r="AB234" i="1"/>
  <c r="BY233" i="1"/>
  <c r="EA239" i="1"/>
  <c r="U229" i="12" l="1"/>
  <c r="V229" i="12"/>
  <c r="S229" i="12"/>
  <c r="T229" i="12"/>
  <c r="Q229" i="12"/>
  <c r="R229" i="12"/>
  <c r="O229" i="12"/>
  <c r="P229" i="12"/>
  <c r="F237" i="1"/>
  <c r="BU237" i="1"/>
  <c r="AW237" i="1" s="1"/>
  <c r="CS235" i="1"/>
  <c r="D235" i="1"/>
  <c r="CS236" i="1"/>
  <c r="CU236" i="1"/>
  <c r="AT235" i="1"/>
  <c r="CY235" i="1"/>
  <c r="AC234" i="1"/>
  <c r="U234" i="1" s="1"/>
  <c r="S235" i="1"/>
  <c r="G230" i="12"/>
  <c r="H230" i="12" s="1"/>
  <c r="DU236" i="1"/>
  <c r="L229" i="12"/>
  <c r="M229" i="12"/>
  <c r="I229" i="12"/>
  <c r="N229" i="12"/>
  <c r="J229" i="12"/>
  <c r="K229" i="12"/>
  <c r="T236" i="1"/>
  <c r="V234" i="1"/>
  <c r="AV236" i="1"/>
  <c r="AU235" i="1"/>
  <c r="CB233" i="1"/>
  <c r="BZ233" i="1"/>
  <c r="BA236" i="1"/>
  <c r="BB236" i="1"/>
  <c r="BO236" i="1"/>
  <c r="BL236" i="1" s="1"/>
  <c r="AX236" i="1"/>
  <c r="CZ236" i="1" s="1"/>
  <c r="BR236" i="1"/>
  <c r="BM236" i="1" s="1"/>
  <c r="CV236" i="1"/>
  <c r="CR236" i="1"/>
  <c r="CT236" i="1"/>
  <c r="AB235" i="1"/>
  <c r="AC235" i="1" s="1"/>
  <c r="U235" i="1" s="1"/>
  <c r="BX235" i="1"/>
  <c r="CC235" i="1" s="1"/>
  <c r="CX235" i="1"/>
  <c r="BY234" i="1"/>
  <c r="AY235" i="1"/>
  <c r="EA240" i="1"/>
  <c r="D236" i="1" l="1"/>
  <c r="Y236" i="1"/>
  <c r="U230" i="12"/>
  <c r="V230" i="12"/>
  <c r="S230" i="12"/>
  <c r="T230" i="12"/>
  <c r="Q230" i="12"/>
  <c r="R230" i="12"/>
  <c r="O230" i="12"/>
  <c r="P230" i="12"/>
  <c r="F238" i="1"/>
  <c r="BU238" i="1"/>
  <c r="AW238" i="1" s="1"/>
  <c r="CS237" i="1"/>
  <c r="CU237" i="1"/>
  <c r="AT236" i="1"/>
  <c r="CY236" i="1"/>
  <c r="S236" i="1"/>
  <c r="AZ236" i="1"/>
  <c r="DU237" i="1"/>
  <c r="G231" i="12"/>
  <c r="H231" i="12" s="1"/>
  <c r="L230" i="12"/>
  <c r="N230" i="12"/>
  <c r="J230" i="12"/>
  <c r="M230" i="12"/>
  <c r="I230" i="12"/>
  <c r="K230" i="12"/>
  <c r="T237" i="1"/>
  <c r="V235" i="1"/>
  <c r="AV237" i="1"/>
  <c r="CA233" i="1"/>
  <c r="CH233" i="1" s="1"/>
  <c r="CI233" i="1" s="1"/>
  <c r="BW233" i="1" s="1"/>
  <c r="AU236" i="1"/>
  <c r="BZ234" i="1"/>
  <c r="CB234" i="1"/>
  <c r="BY235" i="1"/>
  <c r="AY236" i="1"/>
  <c r="BX236" i="1"/>
  <c r="CC236" i="1" s="1"/>
  <c r="CX236" i="1"/>
  <c r="BA237" i="1"/>
  <c r="CV237" i="1"/>
  <c r="BR237" i="1"/>
  <c r="BM237" i="1" s="1"/>
  <c r="AX237" i="1"/>
  <c r="CZ237" i="1" s="1"/>
  <c r="CT237" i="1"/>
  <c r="BO237" i="1"/>
  <c r="BL237" i="1" s="1"/>
  <c r="BB237" i="1"/>
  <c r="AB236" i="1"/>
  <c r="EA241" i="1"/>
  <c r="D237" i="1" l="1"/>
  <c r="Y237" i="1"/>
  <c r="U231" i="12"/>
  <c r="V231" i="12"/>
  <c r="S231" i="12"/>
  <c r="T231" i="12"/>
  <c r="Q231" i="12"/>
  <c r="R231" i="12"/>
  <c r="O231" i="12"/>
  <c r="P231" i="12"/>
  <c r="F239" i="1"/>
  <c r="BU239" i="1"/>
  <c r="CU238" i="1"/>
  <c r="AE236" i="1"/>
  <c r="AT237" i="1"/>
  <c r="CY237" i="1"/>
  <c r="S237" i="1"/>
  <c r="AZ237" i="1"/>
  <c r="AE237" i="1" s="1"/>
  <c r="L231" i="12"/>
  <c r="K231" i="12"/>
  <c r="M231" i="12"/>
  <c r="I231" i="12"/>
  <c r="N231" i="12"/>
  <c r="J231" i="12"/>
  <c r="G232" i="12"/>
  <c r="H232" i="12" s="1"/>
  <c r="DU238" i="1"/>
  <c r="CR237" i="1"/>
  <c r="V236" i="1"/>
  <c r="T238" i="1"/>
  <c r="Y238" i="1" s="1"/>
  <c r="AW239" i="1"/>
  <c r="AC236" i="1"/>
  <c r="U236" i="1" s="1"/>
  <c r="AU237" i="1"/>
  <c r="CA234" i="1"/>
  <c r="CH234" i="1" s="1"/>
  <c r="CI234" i="1" s="1"/>
  <c r="BW234" i="1" s="1"/>
  <c r="AV238" i="1"/>
  <c r="CX237" i="1"/>
  <c r="BX237" i="1"/>
  <c r="CC237" i="1" s="1"/>
  <c r="BA238" i="1"/>
  <c r="BB238" i="1"/>
  <c r="BR238" i="1"/>
  <c r="BM238" i="1" s="1"/>
  <c r="CR238" i="1"/>
  <c r="BO238" i="1"/>
  <c r="BL238" i="1" s="1"/>
  <c r="CV238" i="1"/>
  <c r="CT238" i="1"/>
  <c r="AX238" i="1"/>
  <c r="CZ238" i="1" s="1"/>
  <c r="AB237" i="1"/>
  <c r="V237" i="1" s="1"/>
  <c r="AY237" i="1"/>
  <c r="BZ235" i="1"/>
  <c r="CB235" i="1"/>
  <c r="BY236" i="1"/>
  <c r="EA242" i="1"/>
  <c r="U232" i="12" l="1"/>
  <c r="V232" i="12"/>
  <c r="S232" i="12"/>
  <c r="T232" i="12"/>
  <c r="Q232" i="12"/>
  <c r="R232" i="12"/>
  <c r="O232" i="12"/>
  <c r="P232" i="12"/>
  <c r="F240" i="1"/>
  <c r="BU240" i="1"/>
  <c r="CS238" i="1"/>
  <c r="D238" i="1"/>
  <c r="CS239" i="1"/>
  <c r="CU239" i="1"/>
  <c r="AT238" i="1"/>
  <c r="CY238" i="1"/>
  <c r="S238" i="1"/>
  <c r="G233" i="12"/>
  <c r="H233" i="12" s="1"/>
  <c r="DU239" i="1"/>
  <c r="L232" i="12"/>
  <c r="M232" i="12"/>
  <c r="I232" i="12"/>
  <c r="N232" i="12"/>
  <c r="J232" i="12"/>
  <c r="K232" i="12"/>
  <c r="AW240" i="1"/>
  <c r="T239" i="1"/>
  <c r="Y239" i="1" s="1"/>
  <c r="AC237" i="1"/>
  <c r="U237" i="1" s="1"/>
  <c r="CA235" i="1"/>
  <c r="CH235" i="1" s="1"/>
  <c r="CI235" i="1" s="1"/>
  <c r="BW235" i="1" s="1"/>
  <c r="AV239" i="1"/>
  <c r="AU238" i="1"/>
  <c r="BA239" i="1"/>
  <c r="BB239" i="1"/>
  <c r="CT239" i="1"/>
  <c r="BO239" i="1"/>
  <c r="BL239" i="1" s="1"/>
  <c r="CV239" i="1"/>
  <c r="CR239" i="1"/>
  <c r="BR239" i="1"/>
  <c r="BM239" i="1" s="1"/>
  <c r="AX239" i="1"/>
  <c r="CZ239" i="1" s="1"/>
  <c r="BX238" i="1"/>
  <c r="CC238" i="1" s="1"/>
  <c r="CX238" i="1"/>
  <c r="BZ236" i="1"/>
  <c r="CB236" i="1"/>
  <c r="AB238" i="1"/>
  <c r="AY238" i="1"/>
  <c r="BY237" i="1"/>
  <c r="EA243" i="1"/>
  <c r="U233" i="12" l="1"/>
  <c r="V233" i="12"/>
  <c r="S233" i="12"/>
  <c r="T233" i="12"/>
  <c r="Q233" i="12"/>
  <c r="R233" i="12"/>
  <c r="O233" i="12"/>
  <c r="P233" i="12"/>
  <c r="F241" i="1"/>
  <c r="BU241" i="1"/>
  <c r="AW241" i="1" s="1"/>
  <c r="D239" i="1"/>
  <c r="CS240" i="1"/>
  <c r="CU240" i="1"/>
  <c r="AT239" i="1"/>
  <c r="CY239" i="1"/>
  <c r="V238" i="1"/>
  <c r="S239" i="1"/>
  <c r="AZ239" i="1"/>
  <c r="AE239" i="1" s="1"/>
  <c r="DU240" i="1"/>
  <c r="G234" i="12"/>
  <c r="H234" i="12" s="1"/>
  <c r="L233" i="12"/>
  <c r="N233" i="12"/>
  <c r="J233" i="12"/>
  <c r="M233" i="12"/>
  <c r="I233" i="12"/>
  <c r="K233" i="12"/>
  <c r="T240" i="1"/>
  <c r="Y240" i="1" s="1"/>
  <c r="CA236" i="1"/>
  <c r="CH236" i="1"/>
  <c r="CI236" i="1" s="1"/>
  <c r="BW236" i="1" s="1"/>
  <c r="AC238" i="1"/>
  <c r="U238" i="1" s="1"/>
  <c r="AU239" i="1"/>
  <c r="AV240" i="1"/>
  <c r="CB237" i="1"/>
  <c r="BZ237" i="1"/>
  <c r="BY238" i="1"/>
  <c r="BX239" i="1"/>
  <c r="CC239" i="1" s="1"/>
  <c r="CX239" i="1"/>
  <c r="AB239" i="1"/>
  <c r="AC239" i="1" s="1"/>
  <c r="U239" i="1" s="1"/>
  <c r="AY239" i="1"/>
  <c r="BA240" i="1"/>
  <c r="AX240" i="1"/>
  <c r="CT240" i="1"/>
  <c r="BR240" i="1"/>
  <c r="BM240" i="1" s="1"/>
  <c r="BB240" i="1"/>
  <c r="CV240" i="1"/>
  <c r="BO240" i="1"/>
  <c r="BL240" i="1" s="1"/>
  <c r="CZ240" i="1"/>
  <c r="CR240" i="1"/>
  <c r="EA244" i="1"/>
  <c r="U234" i="12" l="1"/>
  <c r="V234" i="12"/>
  <c r="S234" i="12"/>
  <c r="T234" i="12"/>
  <c r="Q234" i="12"/>
  <c r="R234" i="12"/>
  <c r="O234" i="12"/>
  <c r="P234" i="12"/>
  <c r="F242" i="1"/>
  <c r="BU242" i="1"/>
  <c r="AW242" i="1" s="1"/>
  <c r="D240" i="1"/>
  <c r="CS241" i="1"/>
  <c r="CU241" i="1"/>
  <c r="AT240" i="1"/>
  <c r="CY240" i="1"/>
  <c r="S240" i="1"/>
  <c r="AZ240" i="1"/>
  <c r="L234" i="12"/>
  <c r="I234" i="12"/>
  <c r="K234" i="12"/>
  <c r="N234" i="12"/>
  <c r="J234" i="12"/>
  <c r="M234" i="12"/>
  <c r="DU241" i="1"/>
  <c r="G235" i="12"/>
  <c r="H235" i="12" s="1"/>
  <c r="T241" i="1"/>
  <c r="Y241" i="1" s="1"/>
  <c r="V239" i="1"/>
  <c r="CA237" i="1"/>
  <c r="CH237" i="1"/>
  <c r="CI237" i="1" s="1"/>
  <c r="BW237" i="1" s="1"/>
  <c r="AV241" i="1"/>
  <c r="AU240" i="1"/>
  <c r="CX240" i="1"/>
  <c r="BX240" i="1"/>
  <c r="CC240" i="1" s="1"/>
  <c r="AB240" i="1"/>
  <c r="AC240" i="1" s="1"/>
  <c r="U240" i="1" s="1"/>
  <c r="V240" i="1"/>
  <c r="AY240" i="1"/>
  <c r="BA241" i="1"/>
  <c r="CV241" i="1"/>
  <c r="BB241" i="1"/>
  <c r="AX241" i="1"/>
  <c r="BO241" i="1"/>
  <c r="BL241" i="1" s="1"/>
  <c r="CZ241" i="1"/>
  <c r="CR241" i="1"/>
  <c r="BR241" i="1"/>
  <c r="BM241" i="1" s="1"/>
  <c r="CT241" i="1"/>
  <c r="BY239" i="1"/>
  <c r="CB238" i="1"/>
  <c r="BZ238" i="1"/>
  <c r="EA245" i="1"/>
  <c r="U235" i="12" l="1"/>
  <c r="V235" i="12"/>
  <c r="S235" i="12"/>
  <c r="T235" i="12"/>
  <c r="Q235" i="12"/>
  <c r="R235" i="12"/>
  <c r="O235" i="12"/>
  <c r="P235" i="12"/>
  <c r="F243" i="1"/>
  <c r="BU243" i="1"/>
  <c r="AW243" i="1" s="1"/>
  <c r="D241" i="1"/>
  <c r="CS242" i="1"/>
  <c r="CU242" i="1"/>
  <c r="AE240" i="1"/>
  <c r="AT241" i="1"/>
  <c r="CY241" i="1"/>
  <c r="S241" i="1"/>
  <c r="AZ241" i="1"/>
  <c r="AE241" i="1" s="1"/>
  <c r="L235" i="12"/>
  <c r="M235" i="12"/>
  <c r="I235" i="12"/>
  <c r="N235" i="12"/>
  <c r="J235" i="12"/>
  <c r="K235" i="12"/>
  <c r="G236" i="12"/>
  <c r="H236" i="12" s="1"/>
  <c r="DU242" i="1"/>
  <c r="T242" i="1"/>
  <c r="Y242" i="1" s="1"/>
  <c r="CA238" i="1"/>
  <c r="CH238" i="1" s="1"/>
  <c r="CI238" i="1" s="1"/>
  <c r="BW238" i="1" s="1"/>
  <c r="AV242" i="1"/>
  <c r="AU241" i="1"/>
  <c r="BA242" i="1"/>
  <c r="BO242" i="1"/>
  <c r="BL242" i="1" s="1"/>
  <c r="CV242" i="1"/>
  <c r="CR242" i="1"/>
  <c r="BR242" i="1"/>
  <c r="BM242" i="1" s="1"/>
  <c r="AX242" i="1"/>
  <c r="BB242" i="1"/>
  <c r="CT242" i="1"/>
  <c r="CB239" i="1"/>
  <c r="BZ239" i="1"/>
  <c r="AY241" i="1"/>
  <c r="CX241" i="1"/>
  <c r="BX241" i="1"/>
  <c r="CC241" i="1" s="1"/>
  <c r="AB241" i="1"/>
  <c r="AC241" i="1" s="1"/>
  <c r="U241" i="1" s="1"/>
  <c r="BY240" i="1"/>
  <c r="EA246" i="1"/>
  <c r="U236" i="12" l="1"/>
  <c r="V236" i="12"/>
  <c r="S236" i="12"/>
  <c r="T236" i="12"/>
  <c r="Q236" i="12"/>
  <c r="R236" i="12"/>
  <c r="O236" i="12"/>
  <c r="P236" i="12"/>
  <c r="F244" i="1"/>
  <c r="BU244" i="1"/>
  <c r="AW244" i="1" s="1"/>
  <c r="D242" i="1"/>
  <c r="CS243" i="1"/>
  <c r="CU243" i="1"/>
  <c r="AT242" i="1"/>
  <c r="CY242" i="1"/>
  <c r="S242" i="1"/>
  <c r="AZ242" i="1"/>
  <c r="G237" i="12"/>
  <c r="H237" i="12" s="1"/>
  <c r="DU243" i="1"/>
  <c r="L236" i="12"/>
  <c r="M236" i="12"/>
  <c r="I236" i="12"/>
  <c r="N236" i="12"/>
  <c r="J236" i="12"/>
  <c r="K236" i="12"/>
  <c r="AU242" i="1"/>
  <c r="T243" i="1"/>
  <c r="Y243" i="1" s="1"/>
  <c r="CA239" i="1"/>
  <c r="CH239" i="1"/>
  <c r="CI239" i="1" s="1"/>
  <c r="BW239" i="1" s="1"/>
  <c r="CZ242" i="1"/>
  <c r="V241" i="1"/>
  <c r="AV243" i="1"/>
  <c r="CB240" i="1"/>
  <c r="BZ240" i="1"/>
  <c r="BY241" i="1"/>
  <c r="BX242" i="1"/>
  <c r="CC242" i="1" s="1"/>
  <c r="CX242" i="1"/>
  <c r="AB242" i="1"/>
  <c r="AC242" i="1" s="1"/>
  <c r="U242" i="1" s="1"/>
  <c r="AY242" i="1"/>
  <c r="BA243" i="1"/>
  <c r="BB243" i="1"/>
  <c r="CT243" i="1"/>
  <c r="BO243" i="1"/>
  <c r="BL243" i="1" s="1"/>
  <c r="CV243" i="1"/>
  <c r="CR243" i="1"/>
  <c r="BR243" i="1"/>
  <c r="BM243" i="1" s="1"/>
  <c r="AX243" i="1"/>
  <c r="CZ243" i="1" s="1"/>
  <c r="EA247" i="1"/>
  <c r="U237" i="12" l="1"/>
  <c r="V237" i="12"/>
  <c r="S237" i="12"/>
  <c r="T237" i="12"/>
  <c r="Q237" i="12"/>
  <c r="R237" i="12"/>
  <c r="O237" i="12"/>
  <c r="P237" i="12"/>
  <c r="F245" i="1"/>
  <c r="BU245" i="1"/>
  <c r="AW245" i="1" s="1"/>
  <c r="D243" i="1"/>
  <c r="CS244" i="1"/>
  <c r="CU244" i="1"/>
  <c r="AE242" i="1"/>
  <c r="AT243" i="1"/>
  <c r="CY243" i="1"/>
  <c r="S243" i="1"/>
  <c r="AZ243" i="1"/>
  <c r="DU244" i="1"/>
  <c r="G238" i="12"/>
  <c r="H238" i="12" s="1"/>
  <c r="L237" i="12"/>
  <c r="J237" i="12"/>
  <c r="K237" i="12"/>
  <c r="N237" i="12"/>
  <c r="M237" i="12"/>
  <c r="I237" i="12"/>
  <c r="T244" i="1"/>
  <c r="Y244" i="1" s="1"/>
  <c r="V242" i="1"/>
  <c r="CA240" i="1"/>
  <c r="CH240" i="1"/>
  <c r="CI240" i="1" s="1"/>
  <c r="BW240" i="1" s="1"/>
  <c r="AV244" i="1"/>
  <c r="AU243" i="1"/>
  <c r="AB243" i="1"/>
  <c r="AC243" i="1" s="1"/>
  <c r="U243" i="1" s="1"/>
  <c r="V243" i="1"/>
  <c r="AY243" i="1"/>
  <c r="BA244" i="1"/>
  <c r="BO244" i="1"/>
  <c r="BL244" i="1" s="1"/>
  <c r="BR244" i="1"/>
  <c r="BM244" i="1" s="1"/>
  <c r="CV244" i="1"/>
  <c r="CR244" i="1"/>
  <c r="BB244" i="1"/>
  <c r="AX244" i="1"/>
  <c r="CT244" i="1"/>
  <c r="BY242" i="1"/>
  <c r="CB241" i="1"/>
  <c r="BZ241" i="1"/>
  <c r="CX243" i="1"/>
  <c r="BX243" i="1"/>
  <c r="CC243" i="1" s="1"/>
  <c r="EA248" i="1"/>
  <c r="U238" i="12" l="1"/>
  <c r="V238" i="12"/>
  <c r="S238" i="12"/>
  <c r="T238" i="12"/>
  <c r="Q238" i="12"/>
  <c r="R238" i="12"/>
  <c r="O238" i="12"/>
  <c r="P238" i="12"/>
  <c r="F246" i="1"/>
  <c r="BU246" i="1"/>
  <c r="AW246" i="1" s="1"/>
  <c r="D244" i="1"/>
  <c r="CS245" i="1"/>
  <c r="CU245" i="1"/>
  <c r="AE243" i="1"/>
  <c r="AT244" i="1"/>
  <c r="CY244" i="1"/>
  <c r="S244" i="1"/>
  <c r="AZ244" i="1"/>
  <c r="AE244" i="1" s="1"/>
  <c r="L238" i="12"/>
  <c r="M238" i="12"/>
  <c r="J238" i="12"/>
  <c r="K238" i="12"/>
  <c r="N238" i="12"/>
  <c r="I238" i="12"/>
  <c r="G239" i="12"/>
  <c r="H239" i="12" s="1"/>
  <c r="DU245" i="1"/>
  <c r="T245" i="1"/>
  <c r="Y245" i="1" s="1"/>
  <c r="AU244" i="1"/>
  <c r="CA241" i="1"/>
  <c r="CH241" i="1" s="1"/>
  <c r="CI241" i="1" s="1"/>
  <c r="BW241" i="1" s="1"/>
  <c r="CZ244" i="1"/>
  <c r="AV245" i="1"/>
  <c r="BY243" i="1"/>
  <c r="CB242" i="1"/>
  <c r="BZ242" i="1"/>
  <c r="BA245" i="1"/>
  <c r="BB245" i="1"/>
  <c r="CT245" i="1"/>
  <c r="BO245" i="1"/>
  <c r="BL245" i="1" s="1"/>
  <c r="CR245" i="1"/>
  <c r="CZ245" i="1"/>
  <c r="CV245" i="1"/>
  <c r="BR245" i="1"/>
  <c r="BM245" i="1" s="1"/>
  <c r="AX245" i="1"/>
  <c r="AB244" i="1"/>
  <c r="AC244" i="1" s="1"/>
  <c r="U244" i="1" s="1"/>
  <c r="AY244" i="1"/>
  <c r="BX244" i="1"/>
  <c r="CC244" i="1" s="1"/>
  <c r="CX244" i="1"/>
  <c r="EA249" i="1"/>
  <c r="U239" i="12" l="1"/>
  <c r="V239" i="12"/>
  <c r="S239" i="12"/>
  <c r="T239" i="12"/>
  <c r="Q239" i="12"/>
  <c r="R239" i="12"/>
  <c r="O239" i="12"/>
  <c r="P239" i="12"/>
  <c r="F247" i="1"/>
  <c r="BU247" i="1"/>
  <c r="AW247" i="1" s="1"/>
  <c r="D245" i="1"/>
  <c r="CS246" i="1"/>
  <c r="CU246" i="1"/>
  <c r="AT245" i="1"/>
  <c r="CY245" i="1"/>
  <c r="S245" i="1"/>
  <c r="AZ245" i="1"/>
  <c r="DU246" i="1"/>
  <c r="G240" i="12"/>
  <c r="H240" i="12" s="1"/>
  <c r="L239" i="12"/>
  <c r="I239" i="12"/>
  <c r="K239" i="12"/>
  <c r="M239" i="12"/>
  <c r="J239" i="12"/>
  <c r="N239" i="12"/>
  <c r="T246" i="1"/>
  <c r="Y246" i="1" s="1"/>
  <c r="V244" i="1"/>
  <c r="AV246" i="1"/>
  <c r="CA242" i="1"/>
  <c r="CH242" i="1"/>
  <c r="CI242" i="1" s="1"/>
  <c r="BW242" i="1" s="1"/>
  <c r="AU245" i="1"/>
  <c r="BY244" i="1"/>
  <c r="AY245" i="1"/>
  <c r="BA246" i="1"/>
  <c r="AX246" i="1"/>
  <c r="CZ246" i="1"/>
  <c r="BO246" i="1"/>
  <c r="BL246" i="1" s="1"/>
  <c r="CV246" i="1"/>
  <c r="BR246" i="1"/>
  <c r="BM246" i="1" s="1"/>
  <c r="CR246" i="1"/>
  <c r="CT246" i="1"/>
  <c r="BB246" i="1"/>
  <c r="AB245" i="1"/>
  <c r="AC245" i="1" s="1"/>
  <c r="U245" i="1" s="1"/>
  <c r="BX245" i="1"/>
  <c r="CC245" i="1" s="1"/>
  <c r="CX245" i="1"/>
  <c r="CB243" i="1"/>
  <c r="BZ243" i="1"/>
  <c r="EA250" i="1"/>
  <c r="U240" i="12" l="1"/>
  <c r="V240" i="12"/>
  <c r="S240" i="12"/>
  <c r="T240" i="12"/>
  <c r="Q240" i="12"/>
  <c r="R240" i="12"/>
  <c r="O240" i="12"/>
  <c r="P240" i="12"/>
  <c r="F248" i="1"/>
  <c r="BU248" i="1"/>
  <c r="D246" i="1"/>
  <c r="CS247" i="1"/>
  <c r="CU247" i="1"/>
  <c r="AE245" i="1"/>
  <c r="AT246" i="1"/>
  <c r="CY246" i="1"/>
  <c r="S246" i="1"/>
  <c r="AZ246" i="1"/>
  <c r="AE246" i="1" s="1"/>
  <c r="L240" i="12"/>
  <c r="N240" i="12"/>
  <c r="J240" i="12"/>
  <c r="K240" i="12"/>
  <c r="I240" i="12"/>
  <c r="M240" i="12"/>
  <c r="DU247" i="1"/>
  <c r="G241" i="12"/>
  <c r="H241" i="12" s="1"/>
  <c r="AW248" i="1"/>
  <c r="T247" i="1"/>
  <c r="Y247" i="1" s="1"/>
  <c r="CA243" i="1"/>
  <c r="CH243" i="1"/>
  <c r="CI243" i="1" s="1"/>
  <c r="BW243" i="1" s="1"/>
  <c r="V245" i="1"/>
  <c r="AV247" i="1"/>
  <c r="AU246" i="1"/>
  <c r="BY245" i="1"/>
  <c r="CX246" i="1"/>
  <c r="BX246" i="1"/>
  <c r="CC246" i="1" s="1"/>
  <c r="AB246" i="1"/>
  <c r="AC246" i="1" s="1"/>
  <c r="U246" i="1" s="1"/>
  <c r="V246" i="1"/>
  <c r="AY246" i="1"/>
  <c r="BA247" i="1"/>
  <c r="CR247" i="1"/>
  <c r="BR247" i="1"/>
  <c r="BM247" i="1" s="1"/>
  <c r="CV247" i="1"/>
  <c r="BO247" i="1"/>
  <c r="BL247" i="1" s="1"/>
  <c r="CT247" i="1"/>
  <c r="BB247" i="1"/>
  <c r="AX247" i="1"/>
  <c r="CZ247" i="1" s="1"/>
  <c r="BZ244" i="1"/>
  <c r="CB244" i="1"/>
  <c r="EA251" i="1"/>
  <c r="U241" i="12" l="1"/>
  <c r="V241" i="12"/>
  <c r="S241" i="12"/>
  <c r="T241" i="12"/>
  <c r="Q241" i="12"/>
  <c r="R241" i="12"/>
  <c r="O241" i="12"/>
  <c r="P241" i="12"/>
  <c r="F249" i="1"/>
  <c r="BU249" i="1"/>
  <c r="AW249" i="1" s="1"/>
  <c r="D247" i="1"/>
  <c r="CS248" i="1"/>
  <c r="CU248" i="1"/>
  <c r="AT247" i="1"/>
  <c r="CY247" i="1"/>
  <c r="S247" i="1"/>
  <c r="AZ247" i="1"/>
  <c r="L241" i="12"/>
  <c r="M241" i="12"/>
  <c r="J241" i="12"/>
  <c r="N241" i="12"/>
  <c r="I241" i="12"/>
  <c r="K241" i="12"/>
  <c r="G242" i="12"/>
  <c r="H242" i="12" s="1"/>
  <c r="DU248" i="1"/>
  <c r="T248" i="1"/>
  <c r="Y248" i="1" s="1"/>
  <c r="CA244" i="1"/>
  <c r="CH244" i="1" s="1"/>
  <c r="CI244" i="1" s="1"/>
  <c r="BW244" i="1" s="1"/>
  <c r="AV248" i="1"/>
  <c r="AU247" i="1"/>
  <c r="BA248" i="1"/>
  <c r="BR248" i="1"/>
  <c r="BM248" i="1" s="1"/>
  <c r="CT248" i="1"/>
  <c r="CR248" i="1"/>
  <c r="AX248" i="1"/>
  <c r="CZ248" i="1" s="1"/>
  <c r="BO248" i="1"/>
  <c r="BL248" i="1" s="1"/>
  <c r="BB248" i="1"/>
  <c r="CV248" i="1"/>
  <c r="AB247" i="1"/>
  <c r="AC247" i="1" s="1"/>
  <c r="U247" i="1" s="1"/>
  <c r="BZ245" i="1"/>
  <c r="CB245" i="1"/>
  <c r="AY247" i="1"/>
  <c r="BX247" i="1"/>
  <c r="CC247" i="1" s="1"/>
  <c r="CX247" i="1"/>
  <c r="BY246" i="1"/>
  <c r="EA252" i="1"/>
  <c r="U242" i="12" l="1"/>
  <c r="V242" i="12"/>
  <c r="S242" i="12"/>
  <c r="T242" i="12"/>
  <c r="Q242" i="12"/>
  <c r="R242" i="12"/>
  <c r="O242" i="12"/>
  <c r="P242" i="12"/>
  <c r="F250" i="1"/>
  <c r="BU250" i="1"/>
  <c r="D248" i="1"/>
  <c r="CS249" i="1"/>
  <c r="CU249" i="1"/>
  <c r="AE247" i="1"/>
  <c r="AT248" i="1"/>
  <c r="CY248" i="1"/>
  <c r="S248" i="1"/>
  <c r="AZ248" i="1"/>
  <c r="AE248" i="1" s="1"/>
  <c r="G243" i="12"/>
  <c r="H243" i="12" s="1"/>
  <c r="DU249" i="1"/>
  <c r="L242" i="12"/>
  <c r="M242" i="12"/>
  <c r="J242" i="12"/>
  <c r="N242" i="12"/>
  <c r="I242" i="12"/>
  <c r="K242" i="12"/>
  <c r="AW250" i="1"/>
  <c r="T249" i="1"/>
  <c r="Y249" i="1" s="1"/>
  <c r="CA245" i="1"/>
  <c r="CH245" i="1"/>
  <c r="CI245" i="1" s="1"/>
  <c r="BW245" i="1" s="1"/>
  <c r="V247" i="1"/>
  <c r="AV249" i="1"/>
  <c r="AU248" i="1"/>
  <c r="CB246" i="1"/>
  <c r="BZ246" i="1"/>
  <c r="BY247" i="1"/>
  <c r="CX248" i="1"/>
  <c r="BX248" i="1"/>
  <c r="CC248" i="1" s="1"/>
  <c r="BA249" i="1"/>
  <c r="AX249" i="1"/>
  <c r="CZ249" i="1" s="1"/>
  <c r="CT249" i="1"/>
  <c r="BB249" i="1"/>
  <c r="BO249" i="1"/>
  <c r="BL249" i="1" s="1"/>
  <c r="CR249" i="1"/>
  <c r="CV249" i="1"/>
  <c r="BR249" i="1"/>
  <c r="BM249" i="1" s="1"/>
  <c r="V248" i="1"/>
  <c r="AB248" i="1"/>
  <c r="AC248" i="1" s="1"/>
  <c r="U248" i="1" s="1"/>
  <c r="AY248" i="1"/>
  <c r="EA253" i="1"/>
  <c r="U243" i="12" l="1"/>
  <c r="V243" i="12"/>
  <c r="S243" i="12"/>
  <c r="T243" i="12"/>
  <c r="Q243" i="12"/>
  <c r="R243" i="12"/>
  <c r="O243" i="12"/>
  <c r="P243" i="12"/>
  <c r="F251" i="1"/>
  <c r="BU251" i="1"/>
  <c r="D249" i="1"/>
  <c r="CS250" i="1"/>
  <c r="CU250" i="1"/>
  <c r="AT249" i="1"/>
  <c r="CY249" i="1"/>
  <c r="S249" i="1"/>
  <c r="AZ249" i="1"/>
  <c r="DU250" i="1"/>
  <c r="G244" i="12"/>
  <c r="H244" i="12" s="1"/>
  <c r="L243" i="12"/>
  <c r="N243" i="12"/>
  <c r="I243" i="12"/>
  <c r="M243" i="12"/>
  <c r="J243" i="12"/>
  <c r="K243" i="12"/>
  <c r="T250" i="1"/>
  <c r="Y250" i="1" s="1"/>
  <c r="AW251" i="1"/>
  <c r="CA246" i="1"/>
  <c r="CH246" i="1"/>
  <c r="CI246" i="1" s="1"/>
  <c r="BW246" i="1" s="1"/>
  <c r="AV250" i="1"/>
  <c r="AU249" i="1"/>
  <c r="BA250" i="1"/>
  <c r="BB250" i="1"/>
  <c r="BR250" i="1"/>
  <c r="BM250" i="1" s="1"/>
  <c r="BO250" i="1"/>
  <c r="BL250" i="1" s="1"/>
  <c r="CV250" i="1"/>
  <c r="CR250" i="1"/>
  <c r="CT250" i="1"/>
  <c r="AX250" i="1"/>
  <c r="AB249" i="1"/>
  <c r="AC249" i="1" s="1"/>
  <c r="U249" i="1" s="1"/>
  <c r="V249" i="1"/>
  <c r="BY248" i="1"/>
  <c r="CX249" i="1"/>
  <c r="BX249" i="1"/>
  <c r="CC249" i="1" s="1"/>
  <c r="AY249" i="1"/>
  <c r="CB247" i="1"/>
  <c r="BZ247" i="1"/>
  <c r="EA254" i="1"/>
  <c r="U244" i="12" l="1"/>
  <c r="V244" i="12"/>
  <c r="S244" i="12"/>
  <c r="T244" i="12"/>
  <c r="Q244" i="12"/>
  <c r="R244" i="12"/>
  <c r="O244" i="12"/>
  <c r="P244" i="12"/>
  <c r="F252" i="1"/>
  <c r="BU252" i="1"/>
  <c r="AW252" i="1" s="1"/>
  <c r="D250" i="1"/>
  <c r="CS251" i="1"/>
  <c r="CU251" i="1"/>
  <c r="AE249" i="1"/>
  <c r="AT250" i="1"/>
  <c r="CY250" i="1"/>
  <c r="S250" i="1"/>
  <c r="AZ250" i="1"/>
  <c r="L244" i="12"/>
  <c r="K244" i="12"/>
  <c r="N244" i="12"/>
  <c r="M244" i="12"/>
  <c r="J244" i="12"/>
  <c r="I244" i="12"/>
  <c r="G245" i="12"/>
  <c r="H245" i="12" s="1"/>
  <c r="DU251" i="1"/>
  <c r="T251" i="1"/>
  <c r="Y251" i="1" s="1"/>
  <c r="AU250" i="1"/>
  <c r="CA247" i="1"/>
  <c r="CH247" i="1"/>
  <c r="CI247" i="1" s="1"/>
  <c r="BW247" i="1" s="1"/>
  <c r="CZ250" i="1"/>
  <c r="AV251" i="1"/>
  <c r="BY249" i="1"/>
  <c r="CB248" i="1"/>
  <c r="BZ248" i="1"/>
  <c r="AY250" i="1"/>
  <c r="AB250" i="1"/>
  <c r="AC250" i="1" s="1"/>
  <c r="U250" i="1" s="1"/>
  <c r="V250" i="1"/>
  <c r="BA251" i="1"/>
  <c r="BO251" i="1"/>
  <c r="BL251" i="1" s="1"/>
  <c r="CV251" i="1"/>
  <c r="CR251" i="1"/>
  <c r="BR251" i="1"/>
  <c r="BM251" i="1" s="1"/>
  <c r="AX251" i="1"/>
  <c r="CZ251" i="1" s="1"/>
  <c r="BB251" i="1"/>
  <c r="CT251" i="1"/>
  <c r="CX250" i="1"/>
  <c r="BX250" i="1"/>
  <c r="CC250" i="1" s="1"/>
  <c r="EA255" i="1"/>
  <c r="U245" i="12" l="1"/>
  <c r="V245" i="12"/>
  <c r="S245" i="12"/>
  <c r="T245" i="12"/>
  <c r="Q245" i="12"/>
  <c r="R245" i="12"/>
  <c r="O245" i="12"/>
  <c r="P245" i="12"/>
  <c r="F253" i="1"/>
  <c r="BU253" i="1"/>
  <c r="AW253" i="1" s="1"/>
  <c r="D251" i="1"/>
  <c r="CS252" i="1"/>
  <c r="CU252" i="1"/>
  <c r="AE250" i="1"/>
  <c r="AT251" i="1"/>
  <c r="CY251" i="1"/>
  <c r="S251" i="1"/>
  <c r="AZ251" i="1"/>
  <c r="G246" i="12"/>
  <c r="H246" i="12" s="1"/>
  <c r="DU252" i="1"/>
  <c r="L245" i="12"/>
  <c r="K245" i="12"/>
  <c r="M245" i="12"/>
  <c r="J245" i="12"/>
  <c r="N245" i="12"/>
  <c r="I245" i="12"/>
  <c r="T252" i="1"/>
  <c r="Y252" i="1" s="1"/>
  <c r="AV252" i="1"/>
  <c r="CA248" i="1"/>
  <c r="CH248" i="1"/>
  <c r="CI248" i="1" s="1"/>
  <c r="BW248" i="1" s="1"/>
  <c r="AU251" i="1"/>
  <c r="BY250" i="1"/>
  <c r="BX251" i="1"/>
  <c r="CC251" i="1" s="1"/>
  <c r="CX251" i="1"/>
  <c r="AY251" i="1"/>
  <c r="BA252" i="1"/>
  <c r="AX252" i="1"/>
  <c r="CT252" i="1"/>
  <c r="BR252" i="1"/>
  <c r="BM252" i="1" s="1"/>
  <c r="BO252" i="1"/>
  <c r="BL252" i="1" s="1"/>
  <c r="CR252" i="1"/>
  <c r="CZ252" i="1"/>
  <c r="CV252" i="1"/>
  <c r="BB252" i="1"/>
  <c r="AB251" i="1"/>
  <c r="AC251" i="1" s="1"/>
  <c r="U251" i="1" s="1"/>
  <c r="BZ249" i="1"/>
  <c r="CB249" i="1"/>
  <c r="EA256" i="1"/>
  <c r="U246" i="12" l="1"/>
  <c r="V246" i="12"/>
  <c r="S246" i="12"/>
  <c r="T246" i="12"/>
  <c r="Q246" i="12"/>
  <c r="R246" i="12"/>
  <c r="O246" i="12"/>
  <c r="P246" i="12"/>
  <c r="F254" i="1"/>
  <c r="F255" i="1" s="1"/>
  <c r="F256" i="1" s="1"/>
  <c r="F257" i="1" s="1"/>
  <c r="F258" i="1" s="1"/>
  <c r="F259" i="1" s="1"/>
  <c r="F260" i="1" s="1"/>
  <c r="BU254" i="1"/>
  <c r="D252" i="1"/>
  <c r="CS253" i="1"/>
  <c r="CU253" i="1"/>
  <c r="AE251" i="1"/>
  <c r="AT252" i="1"/>
  <c r="CY252" i="1"/>
  <c r="S252" i="1"/>
  <c r="AZ252" i="1"/>
  <c r="DU253" i="1"/>
  <c r="G247" i="12"/>
  <c r="H247" i="12" s="1"/>
  <c r="L246" i="12"/>
  <c r="J246" i="12"/>
  <c r="K246" i="12"/>
  <c r="N246" i="12"/>
  <c r="I246" i="12"/>
  <c r="M246" i="12"/>
  <c r="AW254" i="1"/>
  <c r="T253" i="1"/>
  <c r="Y253" i="1" s="1"/>
  <c r="AU252" i="1"/>
  <c r="AV253" i="1"/>
  <c r="CA249" i="1"/>
  <c r="CH249" i="1" s="1"/>
  <c r="CI249" i="1" s="1"/>
  <c r="BW249" i="1" s="1"/>
  <c r="V251" i="1"/>
  <c r="BA253" i="1"/>
  <c r="BB253" i="1"/>
  <c r="BO253" i="1"/>
  <c r="BL253" i="1" s="1"/>
  <c r="CV253" i="1"/>
  <c r="BR253" i="1"/>
  <c r="BM253" i="1" s="1"/>
  <c r="CR253" i="1"/>
  <c r="CT253" i="1"/>
  <c r="AX253" i="1"/>
  <c r="CZ253" i="1" s="1"/>
  <c r="AB252" i="1"/>
  <c r="AC252" i="1" s="1"/>
  <c r="U252" i="1" s="1"/>
  <c r="AY252" i="1"/>
  <c r="CX252" i="1"/>
  <c r="BX252" i="1"/>
  <c r="CC252" i="1" s="1"/>
  <c r="BY251" i="1"/>
  <c r="BZ250" i="1"/>
  <c r="CB250" i="1"/>
  <c r="EA257" i="1"/>
  <c r="U247" i="12" l="1"/>
  <c r="V247" i="12"/>
  <c r="S247" i="12"/>
  <c r="T247" i="12"/>
  <c r="Q247" i="12"/>
  <c r="R247" i="12"/>
  <c r="O247" i="12"/>
  <c r="P247" i="12"/>
  <c r="BU255" i="1"/>
  <c r="AW255" i="1" s="1"/>
  <c r="D253" i="1"/>
  <c r="CS254" i="1"/>
  <c r="CU254" i="1"/>
  <c r="AE252" i="1"/>
  <c r="AT253" i="1"/>
  <c r="CY253" i="1"/>
  <c r="S253" i="1"/>
  <c r="AZ253" i="1"/>
  <c r="L247" i="12"/>
  <c r="N247" i="12"/>
  <c r="I247" i="12"/>
  <c r="M247" i="12"/>
  <c r="K247" i="12"/>
  <c r="J247" i="12"/>
  <c r="G248" i="12"/>
  <c r="H248" i="12" s="1"/>
  <c r="DU254" i="1"/>
  <c r="T254" i="1"/>
  <c r="Y254" i="1" s="1"/>
  <c r="CA250" i="1"/>
  <c r="CH250" i="1" s="1"/>
  <c r="CI250" i="1" s="1"/>
  <c r="BW250" i="1" s="1"/>
  <c r="V252" i="1"/>
  <c r="AV254" i="1"/>
  <c r="AU253" i="1"/>
  <c r="BZ251" i="1"/>
  <c r="CB251" i="1"/>
  <c r="AY253" i="1"/>
  <c r="AB253" i="1"/>
  <c r="AC253" i="1" s="1"/>
  <c r="U253" i="1" s="1"/>
  <c r="V253" i="1"/>
  <c r="BY252" i="1"/>
  <c r="BA254" i="1"/>
  <c r="CR254" i="1"/>
  <c r="BR254" i="1"/>
  <c r="BM254" i="1" s="1"/>
  <c r="BO254" i="1"/>
  <c r="BL254" i="1" s="1"/>
  <c r="CV254" i="1"/>
  <c r="BB254" i="1"/>
  <c r="CT254" i="1"/>
  <c r="AX254" i="1"/>
  <c r="CZ254" i="1" s="1"/>
  <c r="CX253" i="1"/>
  <c r="BX253" i="1"/>
  <c r="CC253" i="1" s="1"/>
  <c r="EA258" i="1"/>
  <c r="U248" i="12" l="1"/>
  <c r="V248" i="12"/>
  <c r="S248" i="12"/>
  <c r="T248" i="12"/>
  <c r="Q248" i="12"/>
  <c r="R248" i="12"/>
  <c r="O248" i="12"/>
  <c r="P248" i="12"/>
  <c r="BU256" i="1"/>
  <c r="AW256" i="1" s="1"/>
  <c r="D254" i="1"/>
  <c r="CS255" i="1"/>
  <c r="CU255" i="1"/>
  <c r="AE253" i="1"/>
  <c r="AT254" i="1"/>
  <c r="CY254" i="1"/>
  <c r="S254" i="1"/>
  <c r="AZ254" i="1"/>
  <c r="DU255" i="1"/>
  <c r="G249" i="12"/>
  <c r="H249" i="12" s="1"/>
  <c r="L248" i="12"/>
  <c r="M248" i="12"/>
  <c r="N248" i="12"/>
  <c r="I248" i="12"/>
  <c r="K248" i="12"/>
  <c r="J248" i="12"/>
  <c r="T255" i="1"/>
  <c r="Y255" i="1" s="1"/>
  <c r="AV255" i="1"/>
  <c r="CA251" i="1"/>
  <c r="CH251" i="1"/>
  <c r="CI251" i="1" s="1"/>
  <c r="BW251" i="1" s="1"/>
  <c r="AU254" i="1"/>
  <c r="BY253" i="1"/>
  <c r="AB254" i="1"/>
  <c r="AC254" i="1" s="1"/>
  <c r="U254" i="1" s="1"/>
  <c r="AY254" i="1"/>
  <c r="BX254" i="1"/>
  <c r="CC254" i="1" s="1"/>
  <c r="CX254" i="1"/>
  <c r="BA255" i="1"/>
  <c r="BR255" i="1"/>
  <c r="BM255" i="1" s="1"/>
  <c r="BO255" i="1"/>
  <c r="BL255" i="1" s="1"/>
  <c r="AX255" i="1"/>
  <c r="CZ255" i="1" s="1"/>
  <c r="CT255" i="1"/>
  <c r="CR255" i="1"/>
  <c r="CV255" i="1"/>
  <c r="BB255" i="1"/>
  <c r="CB252" i="1"/>
  <c r="BZ252" i="1"/>
  <c r="EA259" i="1"/>
  <c r="U249" i="12" l="1"/>
  <c r="V249" i="12"/>
  <c r="S249" i="12"/>
  <c r="T249" i="12"/>
  <c r="Q249" i="12"/>
  <c r="R249" i="12"/>
  <c r="O249" i="12"/>
  <c r="P249" i="12"/>
  <c r="BU257" i="1"/>
  <c r="AW257" i="1" s="1"/>
  <c r="D255" i="1"/>
  <c r="CS256" i="1"/>
  <c r="CU256" i="1"/>
  <c r="AE254" i="1"/>
  <c r="AT255" i="1"/>
  <c r="CY255" i="1"/>
  <c r="S255" i="1"/>
  <c r="AZ255" i="1"/>
  <c r="L249" i="12"/>
  <c r="J249" i="12"/>
  <c r="K249" i="12"/>
  <c r="N249" i="12"/>
  <c r="I249" i="12"/>
  <c r="M249" i="12"/>
  <c r="DU256" i="1"/>
  <c r="G250" i="12"/>
  <c r="H250" i="12" s="1"/>
  <c r="T256" i="1"/>
  <c r="Y256" i="1" s="1"/>
  <c r="CA252" i="1"/>
  <c r="CH252" i="1" s="1"/>
  <c r="CI252" i="1" s="1"/>
  <c r="BW252" i="1" s="1"/>
  <c r="V254" i="1"/>
  <c r="AV256" i="1"/>
  <c r="AU255" i="1"/>
  <c r="BX255" i="1"/>
  <c r="CC255" i="1" s="1"/>
  <c r="CX255" i="1"/>
  <c r="AY255" i="1"/>
  <c r="CB253" i="1"/>
  <c r="BZ253" i="1"/>
  <c r="AB255" i="1"/>
  <c r="AC255" i="1" s="1"/>
  <c r="U255" i="1" s="1"/>
  <c r="BA256" i="1"/>
  <c r="BB256" i="1"/>
  <c r="AX256" i="1"/>
  <c r="CZ256" i="1" s="1"/>
  <c r="CT256" i="1"/>
  <c r="CR256" i="1"/>
  <c r="BR256" i="1"/>
  <c r="BM256" i="1" s="1"/>
  <c r="CV256" i="1"/>
  <c r="BO256" i="1"/>
  <c r="BL256" i="1" s="1"/>
  <c r="BY254" i="1"/>
  <c r="EA260" i="1"/>
  <c r="U250" i="12" l="1"/>
  <c r="V250" i="12"/>
  <c r="S250" i="12"/>
  <c r="T250" i="12"/>
  <c r="Q250" i="12"/>
  <c r="R250" i="12"/>
  <c r="O250" i="12"/>
  <c r="P250" i="12"/>
  <c r="BU258" i="1"/>
  <c r="AW258" i="1" s="1"/>
  <c r="D256" i="1"/>
  <c r="CS257" i="1"/>
  <c r="CU257" i="1"/>
  <c r="AE255" i="1"/>
  <c r="AT256" i="1"/>
  <c r="CY256" i="1"/>
  <c r="S256" i="1"/>
  <c r="AZ256" i="1"/>
  <c r="L250" i="12"/>
  <c r="M250" i="12"/>
  <c r="I250" i="12"/>
  <c r="K250" i="12"/>
  <c r="J250" i="12"/>
  <c r="N250" i="12"/>
  <c r="DU257" i="1"/>
  <c r="G251" i="12"/>
  <c r="H251" i="12" s="1"/>
  <c r="T257" i="1"/>
  <c r="Y257" i="1" s="1"/>
  <c r="CA253" i="1"/>
  <c r="CH253" i="1"/>
  <c r="CI253" i="1" s="1"/>
  <c r="BW253" i="1" s="1"/>
  <c r="AV257" i="1"/>
  <c r="V255" i="1"/>
  <c r="AU256" i="1"/>
  <c r="BA257" i="1"/>
  <c r="BO257" i="1"/>
  <c r="BL257" i="1" s="1"/>
  <c r="BB257" i="1"/>
  <c r="CT257" i="1"/>
  <c r="AX257" i="1"/>
  <c r="CZ257" i="1" s="1"/>
  <c r="CV257" i="1"/>
  <c r="CR257" i="1"/>
  <c r="BR257" i="1"/>
  <c r="BM257" i="1" s="1"/>
  <c r="AB256" i="1"/>
  <c r="AC256" i="1" s="1"/>
  <c r="U256" i="1" s="1"/>
  <c r="BY255" i="1"/>
  <c r="BZ254" i="1"/>
  <c r="CB254" i="1"/>
  <c r="AY256" i="1"/>
  <c r="CX256" i="1"/>
  <c r="BX256" i="1"/>
  <c r="CC256" i="1" s="1"/>
  <c r="EA261" i="1"/>
  <c r="U251" i="12" l="1"/>
  <c r="V251" i="12"/>
  <c r="S251" i="12"/>
  <c r="T251" i="12"/>
  <c r="Q251" i="12"/>
  <c r="R251" i="12"/>
  <c r="O251" i="12"/>
  <c r="P251" i="12"/>
  <c r="BU259" i="1"/>
  <c r="AW259" i="1" s="1"/>
  <c r="D257" i="1"/>
  <c r="CS258" i="1"/>
  <c r="CU258" i="1"/>
  <c r="AE256" i="1"/>
  <c r="AT257" i="1"/>
  <c r="CY257" i="1"/>
  <c r="S257" i="1"/>
  <c r="AZ257" i="1"/>
  <c r="L251" i="12"/>
  <c r="N251" i="12"/>
  <c r="I251" i="12"/>
  <c r="J251" i="12"/>
  <c r="K251" i="12"/>
  <c r="M251" i="12"/>
  <c r="G252" i="12"/>
  <c r="H252" i="12" s="1"/>
  <c r="DU258" i="1"/>
  <c r="T258" i="1"/>
  <c r="Y258" i="1" s="1"/>
  <c r="CA254" i="1"/>
  <c r="CH254" i="1" s="1"/>
  <c r="CI254" i="1" s="1"/>
  <c r="BW254" i="1" s="1"/>
  <c r="V256" i="1"/>
  <c r="AV258" i="1"/>
  <c r="AU257" i="1"/>
  <c r="BY256" i="1"/>
  <c r="AY257" i="1"/>
  <c r="CX257" i="1"/>
  <c r="BX257" i="1"/>
  <c r="CC257" i="1" s="1"/>
  <c r="V257" i="1"/>
  <c r="AB257" i="1"/>
  <c r="AC257" i="1" s="1"/>
  <c r="U257" i="1" s="1"/>
  <c r="CB255" i="1"/>
  <c r="BZ255" i="1"/>
  <c r="BA258" i="1"/>
  <c r="BR258" i="1"/>
  <c r="BM258" i="1" s="1"/>
  <c r="CR258" i="1"/>
  <c r="BO258" i="1"/>
  <c r="BL258" i="1" s="1"/>
  <c r="CV258" i="1"/>
  <c r="CZ258" i="1"/>
  <c r="CT258" i="1"/>
  <c r="BB258" i="1"/>
  <c r="AX258" i="1"/>
  <c r="EA262" i="1"/>
  <c r="U252" i="12" l="1"/>
  <c r="V252" i="12"/>
  <c r="S252" i="12"/>
  <c r="T252" i="12"/>
  <c r="Q252" i="12"/>
  <c r="R252" i="12"/>
  <c r="O252" i="12"/>
  <c r="P252" i="12"/>
  <c r="BU260" i="1"/>
  <c r="D258" i="1"/>
  <c r="CS259" i="1"/>
  <c r="CU259" i="1"/>
  <c r="AE257" i="1"/>
  <c r="AT258" i="1"/>
  <c r="CY258" i="1"/>
  <c r="S258" i="1"/>
  <c r="AZ258" i="1"/>
  <c r="G253" i="12"/>
  <c r="H253" i="12" s="1"/>
  <c r="DU259" i="1"/>
  <c r="L252" i="12"/>
  <c r="K252" i="12"/>
  <c r="J252" i="12"/>
  <c r="I252" i="12"/>
  <c r="M252" i="12"/>
  <c r="N252" i="12"/>
  <c r="AW260" i="1"/>
  <c r="T259" i="1"/>
  <c r="Y259" i="1" s="1"/>
  <c r="AV259" i="1"/>
  <c r="CA255" i="1"/>
  <c r="CH255" i="1"/>
  <c r="CI255" i="1" s="1"/>
  <c r="BW255" i="1" s="1"/>
  <c r="AU258" i="1"/>
  <c r="AY258" i="1"/>
  <c r="BX258" i="1"/>
  <c r="CC258" i="1" s="1"/>
  <c r="CX258" i="1"/>
  <c r="V258" i="1"/>
  <c r="AB258" i="1"/>
  <c r="AC258" i="1" s="1"/>
  <c r="U258" i="1" s="1"/>
  <c r="BA259" i="1"/>
  <c r="AX259" i="1"/>
  <c r="CT259" i="1"/>
  <c r="BO259" i="1"/>
  <c r="BL259" i="1" s="1"/>
  <c r="CR259" i="1"/>
  <c r="CZ259" i="1"/>
  <c r="CV259" i="1"/>
  <c r="BR259" i="1"/>
  <c r="BM259" i="1" s="1"/>
  <c r="BB259" i="1"/>
  <c r="BY257" i="1"/>
  <c r="CB256" i="1"/>
  <c r="BZ256" i="1"/>
  <c r="EA263" i="1"/>
  <c r="U253" i="12" l="1"/>
  <c r="V253" i="12"/>
  <c r="S253" i="12"/>
  <c r="T253" i="12"/>
  <c r="Q253" i="12"/>
  <c r="R253" i="12"/>
  <c r="O253" i="12"/>
  <c r="P253" i="12"/>
  <c r="F261" i="1"/>
  <c r="BU261" i="1"/>
  <c r="AW261" i="1" s="1"/>
  <c r="D259" i="1"/>
  <c r="CS260" i="1"/>
  <c r="CU260" i="1"/>
  <c r="AE258" i="1"/>
  <c r="AT259" i="1"/>
  <c r="CY259" i="1"/>
  <c r="S259" i="1"/>
  <c r="AZ259" i="1"/>
  <c r="G254" i="12"/>
  <c r="H254" i="12" s="1"/>
  <c r="DU260" i="1"/>
  <c r="L253" i="12"/>
  <c r="I253" i="12"/>
  <c r="J253" i="12"/>
  <c r="K253" i="12"/>
  <c r="N253" i="12"/>
  <c r="M253" i="12"/>
  <c r="T260" i="1"/>
  <c r="Y260" i="1" s="1"/>
  <c r="AV260" i="1"/>
  <c r="CA256" i="1"/>
  <c r="CH256" i="1"/>
  <c r="CI256" i="1" s="1"/>
  <c r="BW256" i="1" s="1"/>
  <c r="AU259" i="1"/>
  <c r="CB257" i="1"/>
  <c r="BZ257" i="1"/>
  <c r="BX259" i="1"/>
  <c r="CC259" i="1" s="1"/>
  <c r="CX259" i="1"/>
  <c r="BY258" i="1"/>
  <c r="AB259" i="1"/>
  <c r="AC259" i="1" s="1"/>
  <c r="U259" i="1" s="1"/>
  <c r="V259" i="1"/>
  <c r="BA260" i="1"/>
  <c r="BO260" i="1"/>
  <c r="BL260" i="1" s="1"/>
  <c r="BB260" i="1"/>
  <c r="AX260" i="1"/>
  <c r="CZ260" i="1" s="1"/>
  <c r="CT260" i="1"/>
  <c r="CR260" i="1"/>
  <c r="BR260" i="1"/>
  <c r="BM260" i="1" s="1"/>
  <c r="CV260" i="1"/>
  <c r="AY259" i="1"/>
  <c r="EA264" i="1"/>
  <c r="U254" i="12" l="1"/>
  <c r="V254" i="12"/>
  <c r="S254" i="12"/>
  <c r="T254" i="12"/>
  <c r="Q254" i="12"/>
  <c r="R254" i="12"/>
  <c r="O254" i="12"/>
  <c r="P254" i="12"/>
  <c r="F262" i="1"/>
  <c r="BU262" i="1"/>
  <c r="D260" i="1"/>
  <c r="CS261" i="1"/>
  <c r="CU261" i="1"/>
  <c r="AE259" i="1"/>
  <c r="AT260" i="1"/>
  <c r="CY260" i="1"/>
  <c r="S260" i="1"/>
  <c r="AZ260" i="1"/>
  <c r="G255" i="12"/>
  <c r="H255" i="12" s="1"/>
  <c r="DU261" i="1"/>
  <c r="L254" i="12"/>
  <c r="K254" i="12"/>
  <c r="J254" i="12"/>
  <c r="M254" i="12"/>
  <c r="N254" i="12"/>
  <c r="I254" i="12"/>
  <c r="AW262" i="1"/>
  <c r="T261" i="1"/>
  <c r="Y261" i="1" s="1"/>
  <c r="CA257" i="1"/>
  <c r="CH257" i="1"/>
  <c r="CI257" i="1" s="1"/>
  <c r="BW257" i="1" s="1"/>
  <c r="AV261" i="1"/>
  <c r="AU260" i="1"/>
  <c r="BA261" i="1"/>
  <c r="CV261" i="1"/>
  <c r="CT261" i="1"/>
  <c r="CZ261" i="1"/>
  <c r="BB261" i="1"/>
  <c r="BR261" i="1"/>
  <c r="BM261" i="1" s="1"/>
  <c r="AX261" i="1"/>
  <c r="BO261" i="1"/>
  <c r="BL261" i="1" s="1"/>
  <c r="CR261" i="1"/>
  <c r="AB260" i="1"/>
  <c r="AC260" i="1" s="1"/>
  <c r="U260" i="1" s="1"/>
  <c r="V260" i="1"/>
  <c r="AY260" i="1"/>
  <c r="BY259" i="1"/>
  <c r="CX260" i="1"/>
  <c r="BX260" i="1"/>
  <c r="CC260" i="1" s="1"/>
  <c r="BZ258" i="1"/>
  <c r="CB258" i="1"/>
  <c r="EA265" i="1"/>
  <c r="U255" i="12" l="1"/>
  <c r="V255" i="12"/>
  <c r="S255" i="12"/>
  <c r="T255" i="12"/>
  <c r="Q255" i="12"/>
  <c r="R255" i="12"/>
  <c r="O255" i="12"/>
  <c r="P255" i="12"/>
  <c r="F263" i="1"/>
  <c r="BU263" i="1"/>
  <c r="AW263" i="1" s="1"/>
  <c r="D261" i="1"/>
  <c r="CS262" i="1"/>
  <c r="CU262" i="1"/>
  <c r="AE260" i="1"/>
  <c r="AT261" i="1"/>
  <c r="CY261" i="1"/>
  <c r="S261" i="1"/>
  <c r="AZ261" i="1"/>
  <c r="DU262" i="1"/>
  <c r="G256" i="12"/>
  <c r="H256" i="12" s="1"/>
  <c r="L255" i="12"/>
  <c r="J255" i="12"/>
  <c r="K255" i="12"/>
  <c r="N255" i="12"/>
  <c r="I255" i="12"/>
  <c r="M255" i="12"/>
  <c r="T262" i="1"/>
  <c r="Y262" i="1" s="1"/>
  <c r="CA258" i="1"/>
  <c r="CH258" i="1"/>
  <c r="CI258" i="1" s="1"/>
  <c r="BW258" i="1" s="1"/>
  <c r="AV262" i="1"/>
  <c r="AU261" i="1"/>
  <c r="BZ259" i="1"/>
  <c r="CB259" i="1"/>
  <c r="BA262" i="1"/>
  <c r="CV262" i="1"/>
  <c r="BO262" i="1"/>
  <c r="BL262" i="1" s="1"/>
  <c r="BB262" i="1"/>
  <c r="AX262" i="1"/>
  <c r="CT262" i="1"/>
  <c r="BR262" i="1"/>
  <c r="BM262" i="1" s="1"/>
  <c r="CR262" i="1"/>
  <c r="AB261" i="1"/>
  <c r="AC261" i="1" s="1"/>
  <c r="U261" i="1" s="1"/>
  <c r="BY260" i="1"/>
  <c r="AY261" i="1"/>
  <c r="BX261" i="1"/>
  <c r="CC261" i="1" s="1"/>
  <c r="CX261" i="1"/>
  <c r="EA266" i="1"/>
  <c r="U256" i="12" l="1"/>
  <c r="V256" i="12"/>
  <c r="S256" i="12"/>
  <c r="T256" i="12"/>
  <c r="Q256" i="12"/>
  <c r="R256" i="12"/>
  <c r="O256" i="12"/>
  <c r="P256" i="12"/>
  <c r="F264" i="1"/>
  <c r="BU264" i="1"/>
  <c r="AW264" i="1" s="1"/>
  <c r="D262" i="1"/>
  <c r="AU262" i="1"/>
  <c r="CS263" i="1"/>
  <c r="CU263" i="1"/>
  <c r="AE261" i="1"/>
  <c r="AT262" i="1"/>
  <c r="CY262" i="1"/>
  <c r="S262" i="1"/>
  <c r="AZ262" i="1"/>
  <c r="L256" i="12"/>
  <c r="M256" i="12"/>
  <c r="N256" i="12"/>
  <c r="I256" i="12"/>
  <c r="J256" i="12"/>
  <c r="K256" i="12"/>
  <c r="DU263" i="1"/>
  <c r="G257" i="12"/>
  <c r="H257" i="12" s="1"/>
  <c r="T263" i="1"/>
  <c r="Y263" i="1" s="1"/>
  <c r="AV263" i="1"/>
  <c r="V261" i="1"/>
  <c r="CZ262" i="1"/>
  <c r="CA259" i="1"/>
  <c r="CH259" i="1"/>
  <c r="CI259" i="1" s="1"/>
  <c r="BW259" i="1" s="1"/>
  <c r="CB260" i="1"/>
  <c r="BZ260" i="1"/>
  <c r="BA263" i="1"/>
  <c r="BR263" i="1"/>
  <c r="BM263" i="1" s="1"/>
  <c r="CV263" i="1"/>
  <c r="BO263" i="1"/>
  <c r="BL263" i="1" s="1"/>
  <c r="CT263" i="1"/>
  <c r="BB263" i="1"/>
  <c r="AX263" i="1"/>
  <c r="CZ263" i="1" s="1"/>
  <c r="CR263" i="1"/>
  <c r="BY261" i="1"/>
  <c r="AB262" i="1"/>
  <c r="AC262" i="1" s="1"/>
  <c r="U262" i="1" s="1"/>
  <c r="V262" i="1"/>
  <c r="AY262" i="1"/>
  <c r="BX262" i="1"/>
  <c r="CC262" i="1" s="1"/>
  <c r="CX262" i="1"/>
  <c r="EA267" i="1"/>
  <c r="U257" i="12" l="1"/>
  <c r="V257" i="12"/>
  <c r="S257" i="12"/>
  <c r="T257" i="12"/>
  <c r="Q257" i="12"/>
  <c r="R257" i="12"/>
  <c r="O257" i="12"/>
  <c r="P257" i="12"/>
  <c r="F265" i="1"/>
  <c r="BU265" i="1"/>
  <c r="AW265" i="1" s="1"/>
  <c r="D263" i="1"/>
  <c r="CS264" i="1"/>
  <c r="CU264" i="1"/>
  <c r="AE262" i="1"/>
  <c r="AT263" i="1"/>
  <c r="CY263" i="1"/>
  <c r="S263" i="1"/>
  <c r="AZ263" i="1"/>
  <c r="L257" i="12"/>
  <c r="J257" i="12"/>
  <c r="K257" i="12"/>
  <c r="N257" i="12"/>
  <c r="I257" i="12"/>
  <c r="M257" i="12"/>
  <c r="DU264" i="1"/>
  <c r="G258" i="12"/>
  <c r="H258" i="12" s="1"/>
  <c r="T264" i="1"/>
  <c r="Y264" i="1" s="1"/>
  <c r="AV264" i="1"/>
  <c r="CA260" i="1"/>
  <c r="CH260" i="1"/>
  <c r="CI260" i="1" s="1"/>
  <c r="BW260" i="1" s="1"/>
  <c r="AU263" i="1"/>
  <c r="AY263" i="1"/>
  <c r="CX263" i="1"/>
  <c r="BX263" i="1"/>
  <c r="CC263" i="1" s="1"/>
  <c r="AB263" i="1"/>
  <c r="AC263" i="1" s="1"/>
  <c r="U263" i="1" s="1"/>
  <c r="BA264" i="1"/>
  <c r="CT264" i="1"/>
  <c r="AX264" i="1"/>
  <c r="BR264" i="1"/>
  <c r="BM264" i="1" s="1"/>
  <c r="BO264" i="1"/>
  <c r="BL264" i="1" s="1"/>
  <c r="CZ264" i="1"/>
  <c r="BB264" i="1"/>
  <c r="CV264" i="1"/>
  <c r="CR264" i="1"/>
  <c r="BY262" i="1"/>
  <c r="BZ261" i="1"/>
  <c r="CB261" i="1"/>
  <c r="EA268" i="1"/>
  <c r="U258" i="12" l="1"/>
  <c r="V258" i="12"/>
  <c r="S258" i="12"/>
  <c r="T258" i="12"/>
  <c r="Q258" i="12"/>
  <c r="R258" i="12"/>
  <c r="O258" i="12"/>
  <c r="P258" i="12"/>
  <c r="F266" i="1"/>
  <c r="BU266" i="1"/>
  <c r="AW266" i="1" s="1"/>
  <c r="D264" i="1"/>
  <c r="CS265" i="1"/>
  <c r="CU265" i="1"/>
  <c r="AE263" i="1"/>
  <c r="AT264" i="1"/>
  <c r="CY264" i="1"/>
  <c r="S264" i="1"/>
  <c r="AZ264" i="1"/>
  <c r="L258" i="12"/>
  <c r="J258" i="12"/>
  <c r="M258" i="12"/>
  <c r="N258" i="12"/>
  <c r="I258" i="12"/>
  <c r="K258" i="12"/>
  <c r="DU265" i="1"/>
  <c r="G259" i="12"/>
  <c r="H259" i="12" s="1"/>
  <c r="T265" i="1"/>
  <c r="Y265" i="1" s="1"/>
  <c r="AU264" i="1"/>
  <c r="V263" i="1"/>
  <c r="CA261" i="1"/>
  <c r="CH261" i="1"/>
  <c r="CI261" i="1" s="1"/>
  <c r="BW261" i="1" s="1"/>
  <c r="AV265" i="1"/>
  <c r="BA265" i="1"/>
  <c r="CT265" i="1"/>
  <c r="CR265" i="1"/>
  <c r="BB265" i="1"/>
  <c r="BO265" i="1"/>
  <c r="BL265" i="1" s="1"/>
  <c r="CV265" i="1"/>
  <c r="BR265" i="1"/>
  <c r="BM265" i="1" s="1"/>
  <c r="AX265" i="1"/>
  <c r="CZ265" i="1"/>
  <c r="AB264" i="1"/>
  <c r="AC264" i="1" s="1"/>
  <c r="U264" i="1" s="1"/>
  <c r="CB262" i="1"/>
  <c r="BZ262" i="1"/>
  <c r="BX264" i="1"/>
  <c r="CC264" i="1" s="1"/>
  <c r="CX264" i="1"/>
  <c r="AY264" i="1"/>
  <c r="BY263" i="1"/>
  <c r="EA269" i="1"/>
  <c r="U259" i="12" l="1"/>
  <c r="V259" i="12"/>
  <c r="S259" i="12"/>
  <c r="T259" i="12"/>
  <c r="Q259" i="12"/>
  <c r="R259" i="12"/>
  <c r="O259" i="12"/>
  <c r="P259" i="12"/>
  <c r="F267" i="1"/>
  <c r="BU267" i="1"/>
  <c r="D265" i="1"/>
  <c r="CS266" i="1"/>
  <c r="CU266" i="1"/>
  <c r="AE264" i="1"/>
  <c r="AT265" i="1"/>
  <c r="CY265" i="1"/>
  <c r="S265" i="1"/>
  <c r="AZ265" i="1"/>
  <c r="L259" i="12"/>
  <c r="J259" i="12"/>
  <c r="M259" i="12"/>
  <c r="N259" i="12"/>
  <c r="I259" i="12"/>
  <c r="K259" i="12"/>
  <c r="G260" i="12"/>
  <c r="H260" i="12" s="1"/>
  <c r="DU266" i="1"/>
  <c r="AU265" i="1"/>
  <c r="T266" i="1"/>
  <c r="Y266" i="1" s="1"/>
  <c r="AW267" i="1"/>
  <c r="CA262" i="1"/>
  <c r="CH262" i="1"/>
  <c r="CI262" i="1" s="1"/>
  <c r="BW262" i="1" s="1"/>
  <c r="V264" i="1"/>
  <c r="AV266" i="1"/>
  <c r="BY264" i="1"/>
  <c r="AY265" i="1"/>
  <c r="BX265" i="1"/>
  <c r="CC265" i="1" s="1"/>
  <c r="CX265" i="1"/>
  <c r="CB263" i="1"/>
  <c r="BZ263" i="1"/>
  <c r="BA266" i="1"/>
  <c r="CZ266" i="1"/>
  <c r="CV266" i="1"/>
  <c r="CR266" i="1"/>
  <c r="BR266" i="1"/>
  <c r="BM266" i="1" s="1"/>
  <c r="AX266" i="1"/>
  <c r="BB266" i="1"/>
  <c r="CT266" i="1"/>
  <c r="BO266" i="1"/>
  <c r="BL266" i="1" s="1"/>
  <c r="AB265" i="1"/>
  <c r="AC265" i="1" s="1"/>
  <c r="U265" i="1" s="1"/>
  <c r="V265" i="1"/>
  <c r="EA270" i="1"/>
  <c r="U260" i="12" l="1"/>
  <c r="V260" i="12"/>
  <c r="S260" i="12"/>
  <c r="T260" i="12"/>
  <c r="Q260" i="12"/>
  <c r="R260" i="12"/>
  <c r="O260" i="12"/>
  <c r="P260" i="12"/>
  <c r="F268" i="1"/>
  <c r="BU268" i="1"/>
  <c r="D266" i="1"/>
  <c r="CS267" i="1"/>
  <c r="CU267" i="1"/>
  <c r="AE265" i="1"/>
  <c r="AT266" i="1"/>
  <c r="CY266" i="1"/>
  <c r="S266" i="1"/>
  <c r="AZ266" i="1"/>
  <c r="L260" i="12"/>
  <c r="N260" i="12"/>
  <c r="I260" i="12"/>
  <c r="M260" i="12"/>
  <c r="J260" i="12"/>
  <c r="K260" i="12"/>
  <c r="G261" i="12"/>
  <c r="H261" i="12" s="1"/>
  <c r="DU267" i="1"/>
  <c r="DU268" i="1" s="1"/>
  <c r="DU269" i="1" s="1"/>
  <c r="DU270" i="1" s="1"/>
  <c r="DU271" i="1" s="1"/>
  <c r="DU272" i="1" s="1"/>
  <c r="DU273" i="1" s="1"/>
  <c r="DU274" i="1" s="1"/>
  <c r="DU275" i="1" s="1"/>
  <c r="DU276" i="1" s="1"/>
  <c r="DU277" i="1" s="1"/>
  <c r="DU278" i="1" s="1"/>
  <c r="DU279" i="1" s="1"/>
  <c r="DU280" i="1" s="1"/>
  <c r="DU281" i="1" s="1"/>
  <c r="DU282" i="1" s="1"/>
  <c r="DU283" i="1" s="1"/>
  <c r="DU284" i="1" s="1"/>
  <c r="DU285" i="1" s="1"/>
  <c r="DU286" i="1" s="1"/>
  <c r="DU287" i="1" s="1"/>
  <c r="DU288" i="1" s="1"/>
  <c r="DU289" i="1" s="1"/>
  <c r="DU290" i="1" s="1"/>
  <c r="DU291" i="1" s="1"/>
  <c r="DU292" i="1" s="1"/>
  <c r="DU293" i="1" s="1"/>
  <c r="DU294" i="1" s="1"/>
  <c r="DU295" i="1" s="1"/>
  <c r="DU296" i="1" s="1"/>
  <c r="DU297" i="1" s="1"/>
  <c r="DU298" i="1" s="1"/>
  <c r="DU299" i="1" s="1"/>
  <c r="DU300" i="1" s="1"/>
  <c r="DU301" i="1" s="1"/>
  <c r="DU302" i="1" s="1"/>
  <c r="DU303" i="1" s="1"/>
  <c r="DU304" i="1" s="1"/>
  <c r="DU305" i="1" s="1"/>
  <c r="DU306" i="1" s="1"/>
  <c r="DU307" i="1" s="1"/>
  <c r="DU308" i="1" s="1"/>
  <c r="DU309" i="1" s="1"/>
  <c r="DU310" i="1" s="1"/>
  <c r="DU311" i="1" s="1"/>
  <c r="DU312" i="1" s="1"/>
  <c r="DU313" i="1" s="1"/>
  <c r="DU314" i="1" s="1"/>
  <c r="DU315" i="1" s="1"/>
  <c r="DU316" i="1" s="1"/>
  <c r="DU317" i="1" s="1"/>
  <c r="DU318" i="1" s="1"/>
  <c r="DU319" i="1" s="1"/>
  <c r="DU320" i="1" s="1"/>
  <c r="DU321" i="1" s="1"/>
  <c r="DU322" i="1" s="1"/>
  <c r="DU323" i="1" s="1"/>
  <c r="DU324" i="1" s="1"/>
  <c r="DU325" i="1" s="1"/>
  <c r="DU326" i="1" s="1"/>
  <c r="DU327" i="1" s="1"/>
  <c r="DU328" i="1" s="1"/>
  <c r="DU329" i="1" s="1"/>
  <c r="DU330" i="1" s="1"/>
  <c r="DU331" i="1" s="1"/>
  <c r="DU332" i="1" s="1"/>
  <c r="DU333" i="1" s="1"/>
  <c r="DU334" i="1" s="1"/>
  <c r="DU335" i="1" s="1"/>
  <c r="DU336" i="1" s="1"/>
  <c r="DU337" i="1" s="1"/>
  <c r="DU338" i="1" s="1"/>
  <c r="DU339" i="1" s="1"/>
  <c r="DU340" i="1" s="1"/>
  <c r="DU341" i="1" s="1"/>
  <c r="DU342" i="1" s="1"/>
  <c r="DU343" i="1" s="1"/>
  <c r="DU344" i="1" s="1"/>
  <c r="DU345" i="1" s="1"/>
  <c r="DU346" i="1" s="1"/>
  <c r="DU347" i="1" s="1"/>
  <c r="DU348" i="1" s="1"/>
  <c r="DU349" i="1" s="1"/>
  <c r="DU350" i="1" s="1"/>
  <c r="DU351" i="1" s="1"/>
  <c r="DU352" i="1" s="1"/>
  <c r="DU353" i="1" s="1"/>
  <c r="DU354" i="1" s="1"/>
  <c r="DU355" i="1" s="1"/>
  <c r="DU356" i="1" s="1"/>
  <c r="DU357" i="1" s="1"/>
  <c r="DU358" i="1" s="1"/>
  <c r="DU359" i="1" s="1"/>
  <c r="DU360" i="1" s="1"/>
  <c r="DU361" i="1" s="1"/>
  <c r="DU362" i="1" s="1"/>
  <c r="DU363" i="1" s="1"/>
  <c r="DU364" i="1" s="1"/>
  <c r="DU365" i="1" s="1"/>
  <c r="DU366" i="1" s="1"/>
  <c r="DU367" i="1" s="1"/>
  <c r="DU368" i="1" s="1"/>
  <c r="DU369" i="1" s="1"/>
  <c r="DU370" i="1" s="1"/>
  <c r="DU371" i="1" s="1"/>
  <c r="DU372" i="1" s="1"/>
  <c r="DU373" i="1" s="1"/>
  <c r="DU374" i="1" s="1"/>
  <c r="DU375" i="1" s="1"/>
  <c r="DU376" i="1" s="1"/>
  <c r="DU377" i="1" s="1"/>
  <c r="DU378" i="1" s="1"/>
  <c r="DU379" i="1" s="1"/>
  <c r="DU380" i="1" s="1"/>
  <c r="DU381" i="1" s="1"/>
  <c r="DU382" i="1" s="1"/>
  <c r="DU383" i="1" s="1"/>
  <c r="DU384" i="1" s="1"/>
  <c r="DU385" i="1" s="1"/>
  <c r="DU386" i="1" s="1"/>
  <c r="DU387" i="1" s="1"/>
  <c r="DU388" i="1" s="1"/>
  <c r="DU389" i="1" s="1"/>
  <c r="DU390" i="1" s="1"/>
  <c r="DU391" i="1" s="1"/>
  <c r="DU392" i="1" s="1"/>
  <c r="DU393" i="1" s="1"/>
  <c r="DU394" i="1" s="1"/>
  <c r="DU395" i="1" s="1"/>
  <c r="DU396" i="1" s="1"/>
  <c r="DU397" i="1" s="1"/>
  <c r="DU398" i="1" s="1"/>
  <c r="DU399" i="1" s="1"/>
  <c r="DU400" i="1" s="1"/>
  <c r="DU401" i="1" s="1"/>
  <c r="DU402" i="1" s="1"/>
  <c r="DU403" i="1" s="1"/>
  <c r="DU404" i="1" s="1"/>
  <c r="DU405" i="1" s="1"/>
  <c r="DU406" i="1" s="1"/>
  <c r="DU407" i="1" s="1"/>
  <c r="DU408" i="1" s="1"/>
  <c r="DU409" i="1" s="1"/>
  <c r="DU410" i="1" s="1"/>
  <c r="DU411" i="1" s="1"/>
  <c r="DU412" i="1" s="1"/>
  <c r="DU413" i="1" s="1"/>
  <c r="DU414" i="1" s="1"/>
  <c r="DU415" i="1" s="1"/>
  <c r="DU416" i="1" s="1"/>
  <c r="DU417" i="1" s="1"/>
  <c r="DU418" i="1" s="1"/>
  <c r="DU419" i="1" s="1"/>
  <c r="DU420" i="1" s="1"/>
  <c r="DU421" i="1" s="1"/>
  <c r="DU422" i="1" s="1"/>
  <c r="DU423" i="1" s="1"/>
  <c r="DU424" i="1" s="1"/>
  <c r="DU425" i="1" s="1"/>
  <c r="DU426" i="1" s="1"/>
  <c r="DU427" i="1" s="1"/>
  <c r="DU428" i="1" s="1"/>
  <c r="DU429" i="1" s="1"/>
  <c r="DU430" i="1" s="1"/>
  <c r="DU431" i="1" s="1"/>
  <c r="DU432" i="1" s="1"/>
  <c r="DU433" i="1" s="1"/>
  <c r="DU434" i="1" s="1"/>
  <c r="DU435" i="1" s="1"/>
  <c r="DU436" i="1" s="1"/>
  <c r="DU437" i="1" s="1"/>
  <c r="DU438" i="1" s="1"/>
  <c r="DU439" i="1" s="1"/>
  <c r="DU440" i="1" s="1"/>
  <c r="DU441" i="1" s="1"/>
  <c r="DU442" i="1" s="1"/>
  <c r="DU443" i="1" s="1"/>
  <c r="DU444" i="1" s="1"/>
  <c r="DU445" i="1" s="1"/>
  <c r="DU446" i="1" s="1"/>
  <c r="DU447" i="1" s="1"/>
  <c r="DU448" i="1" s="1"/>
  <c r="DU449" i="1" s="1"/>
  <c r="DU450" i="1" s="1"/>
  <c r="DU451" i="1" s="1"/>
  <c r="DU452" i="1" s="1"/>
  <c r="DU453" i="1" s="1"/>
  <c r="DU454" i="1" s="1"/>
  <c r="DU455" i="1" s="1"/>
  <c r="DU456" i="1" s="1"/>
  <c r="DU457" i="1" s="1"/>
  <c r="DU458" i="1" s="1"/>
  <c r="DU459" i="1" s="1"/>
  <c r="DU460" i="1" s="1"/>
  <c r="DU461" i="1" s="1"/>
  <c r="DU462" i="1" s="1"/>
  <c r="DU463" i="1" s="1"/>
  <c r="DU464" i="1" s="1"/>
  <c r="DU465" i="1" s="1"/>
  <c r="DU466" i="1" s="1"/>
  <c r="DU467" i="1" s="1"/>
  <c r="DU468" i="1" s="1"/>
  <c r="DU469" i="1" s="1"/>
  <c r="DU470" i="1" s="1"/>
  <c r="DU471" i="1" s="1"/>
  <c r="DU472" i="1" s="1"/>
  <c r="DU473" i="1" s="1"/>
  <c r="DU474" i="1" s="1"/>
  <c r="DU475" i="1" s="1"/>
  <c r="DU476" i="1" s="1"/>
  <c r="DU477" i="1" s="1"/>
  <c r="DU478" i="1" s="1"/>
  <c r="DU479" i="1" s="1"/>
  <c r="DU480" i="1" s="1"/>
  <c r="DU481" i="1" s="1"/>
  <c r="DU482" i="1" s="1"/>
  <c r="DU483" i="1" s="1"/>
  <c r="DU484" i="1" s="1"/>
  <c r="DU485" i="1" s="1"/>
  <c r="DU486" i="1" s="1"/>
  <c r="DU487" i="1" s="1"/>
  <c r="DU488" i="1" s="1"/>
  <c r="DU489" i="1" s="1"/>
  <c r="DU490" i="1" s="1"/>
  <c r="DU491" i="1" s="1"/>
  <c r="DU492" i="1" s="1"/>
  <c r="DU493" i="1" s="1"/>
  <c r="DU494" i="1" s="1"/>
  <c r="DU495" i="1" s="1"/>
  <c r="DU496" i="1" s="1"/>
  <c r="DU497" i="1" s="1"/>
  <c r="DU498" i="1" s="1"/>
  <c r="DU499" i="1" s="1"/>
  <c r="DU500" i="1" s="1"/>
  <c r="DU501" i="1" s="1"/>
  <c r="DU502" i="1" s="1"/>
  <c r="DU503" i="1" s="1"/>
  <c r="DU504" i="1" s="1"/>
  <c r="DU505" i="1" s="1"/>
  <c r="DU506" i="1" s="1"/>
  <c r="DU507" i="1" s="1"/>
  <c r="DU508" i="1" s="1"/>
  <c r="DU509" i="1" s="1"/>
  <c r="DU510" i="1" s="1"/>
  <c r="DU511" i="1" s="1"/>
  <c r="DU512" i="1" s="1"/>
  <c r="DU513" i="1" s="1"/>
  <c r="DU514" i="1" s="1"/>
  <c r="DU515" i="1" s="1"/>
  <c r="DU516" i="1" s="1"/>
  <c r="DU517" i="1" s="1"/>
  <c r="DU518" i="1" s="1"/>
  <c r="DU519" i="1" s="1"/>
  <c r="DU520" i="1" s="1"/>
  <c r="DU521" i="1" s="1"/>
  <c r="DU522" i="1" s="1"/>
  <c r="DU523" i="1" s="1"/>
  <c r="DU524" i="1" s="1"/>
  <c r="DU525" i="1" s="1"/>
  <c r="DU526" i="1" s="1"/>
  <c r="DU527" i="1" s="1"/>
  <c r="DU528" i="1" s="1"/>
  <c r="DU529" i="1" s="1"/>
  <c r="DU530" i="1" s="1"/>
  <c r="DU531" i="1" s="1"/>
  <c r="DU532" i="1" s="1"/>
  <c r="DU533" i="1" s="1"/>
  <c r="DU534" i="1" s="1"/>
  <c r="DU535" i="1" s="1"/>
  <c r="DU536" i="1" s="1"/>
  <c r="DU537" i="1" s="1"/>
  <c r="DU538" i="1" s="1"/>
  <c r="DU539" i="1" s="1"/>
  <c r="DU540" i="1" s="1"/>
  <c r="DU541" i="1" s="1"/>
  <c r="DU542" i="1" s="1"/>
  <c r="DU543" i="1" s="1"/>
  <c r="DU544" i="1" s="1"/>
  <c r="DU545" i="1" s="1"/>
  <c r="DU546" i="1" s="1"/>
  <c r="DU547" i="1" s="1"/>
  <c r="DU548" i="1" s="1"/>
  <c r="DU549" i="1" s="1"/>
  <c r="DU550" i="1" s="1"/>
  <c r="DU551" i="1" s="1"/>
  <c r="DU552" i="1" s="1"/>
  <c r="DU553" i="1" s="1"/>
  <c r="DU554" i="1" s="1"/>
  <c r="DU555" i="1" s="1"/>
  <c r="DU556" i="1" s="1"/>
  <c r="DU557" i="1" s="1"/>
  <c r="DU558" i="1" s="1"/>
  <c r="DU559" i="1" s="1"/>
  <c r="DU560" i="1" s="1"/>
  <c r="DU561" i="1" s="1"/>
  <c r="DU562" i="1" s="1"/>
  <c r="DU563" i="1" s="1"/>
  <c r="DU564" i="1" s="1"/>
  <c r="DU565" i="1" s="1"/>
  <c r="DU566" i="1" s="1"/>
  <c r="DU567" i="1" s="1"/>
  <c r="DU568" i="1" s="1"/>
  <c r="DU569" i="1" s="1"/>
  <c r="DU570" i="1" s="1"/>
  <c r="DU571" i="1" s="1"/>
  <c r="DU572" i="1" s="1"/>
  <c r="DU573" i="1" s="1"/>
  <c r="DU574" i="1" s="1"/>
  <c r="DU575" i="1" s="1"/>
  <c r="DU576" i="1" s="1"/>
  <c r="DU577" i="1" s="1"/>
  <c r="DU578" i="1" s="1"/>
  <c r="DU579" i="1" s="1"/>
  <c r="DU580" i="1" s="1"/>
  <c r="DU581" i="1" s="1"/>
  <c r="DU582" i="1" s="1"/>
  <c r="DU583" i="1" s="1"/>
  <c r="DU584" i="1" s="1"/>
  <c r="DU585" i="1" s="1"/>
  <c r="DU586" i="1" s="1"/>
  <c r="DU587" i="1" s="1"/>
  <c r="DU588" i="1" s="1"/>
  <c r="DU589" i="1" s="1"/>
  <c r="DU590" i="1" s="1"/>
  <c r="DU591" i="1" s="1"/>
  <c r="DU592" i="1" s="1"/>
  <c r="DU593" i="1" s="1"/>
  <c r="DU594" i="1" s="1"/>
  <c r="DU595" i="1" s="1"/>
  <c r="DU596" i="1" s="1"/>
  <c r="DU597" i="1" s="1"/>
  <c r="DU598" i="1" s="1"/>
  <c r="DU599" i="1" s="1"/>
  <c r="DU600" i="1" s="1"/>
  <c r="DU601" i="1" s="1"/>
  <c r="DU602" i="1" s="1"/>
  <c r="DU603" i="1" s="1"/>
  <c r="DU604" i="1" s="1"/>
  <c r="DU605" i="1" s="1"/>
  <c r="DU606" i="1" s="1"/>
  <c r="DU607" i="1" s="1"/>
  <c r="DU608" i="1" s="1"/>
  <c r="DU609" i="1" s="1"/>
  <c r="DU610" i="1" s="1"/>
  <c r="DU611" i="1" s="1"/>
  <c r="DU612" i="1" s="1"/>
  <c r="DU613" i="1" s="1"/>
  <c r="DU614" i="1" s="1"/>
  <c r="DU615" i="1" s="1"/>
  <c r="DU616" i="1" s="1"/>
  <c r="DU617" i="1" s="1"/>
  <c r="DU618" i="1" s="1"/>
  <c r="DU619" i="1" s="1"/>
  <c r="DU620" i="1" s="1"/>
  <c r="DU621" i="1" s="1"/>
  <c r="DU622" i="1" s="1"/>
  <c r="DU623" i="1" s="1"/>
  <c r="DU624" i="1" s="1"/>
  <c r="DU625" i="1" s="1"/>
  <c r="DU626" i="1" s="1"/>
  <c r="DU627" i="1" s="1"/>
  <c r="DU628" i="1" s="1"/>
  <c r="DU629" i="1" s="1"/>
  <c r="DU630" i="1" s="1"/>
  <c r="DU631" i="1" s="1"/>
  <c r="DU632" i="1" s="1"/>
  <c r="DU633" i="1" s="1"/>
  <c r="DU634" i="1" s="1"/>
  <c r="DU635" i="1" s="1"/>
  <c r="DU636" i="1" s="1"/>
  <c r="DU637" i="1" s="1"/>
  <c r="DU638" i="1" s="1"/>
  <c r="DU639" i="1" s="1"/>
  <c r="DU640" i="1" s="1"/>
  <c r="DU641" i="1" s="1"/>
  <c r="DU642" i="1" s="1"/>
  <c r="DU643" i="1" s="1"/>
  <c r="DU644" i="1" s="1"/>
  <c r="DU645" i="1" s="1"/>
  <c r="DU646" i="1" s="1"/>
  <c r="DU647" i="1" s="1"/>
  <c r="DU648" i="1" s="1"/>
  <c r="DU649" i="1" s="1"/>
  <c r="DU650" i="1" s="1"/>
  <c r="DU651" i="1" s="1"/>
  <c r="DU652" i="1" s="1"/>
  <c r="DU653" i="1" s="1"/>
  <c r="DU654" i="1" s="1"/>
  <c r="DU655" i="1" s="1"/>
  <c r="DU656" i="1" s="1"/>
  <c r="DU657" i="1" s="1"/>
  <c r="DU658" i="1" s="1"/>
  <c r="DU659" i="1" s="1"/>
  <c r="DU660" i="1" s="1"/>
  <c r="DU661" i="1" s="1"/>
  <c r="DU662" i="1" s="1"/>
  <c r="DU663" i="1" s="1"/>
  <c r="DU664" i="1" s="1"/>
  <c r="DU665" i="1" s="1"/>
  <c r="DU666" i="1" s="1"/>
  <c r="DU667" i="1" s="1"/>
  <c r="DU668" i="1" s="1"/>
  <c r="DU669" i="1" s="1"/>
  <c r="DU670" i="1" s="1"/>
  <c r="DU671" i="1" s="1"/>
  <c r="DU672" i="1" s="1"/>
  <c r="DU673" i="1" s="1"/>
  <c r="DU674" i="1" s="1"/>
  <c r="DU675" i="1" s="1"/>
  <c r="DU676" i="1" s="1"/>
  <c r="DU677" i="1" s="1"/>
  <c r="DU678" i="1" s="1"/>
  <c r="DU679" i="1" s="1"/>
  <c r="DU680" i="1" s="1"/>
  <c r="DU681" i="1" s="1"/>
  <c r="DU682" i="1" s="1"/>
  <c r="DU683" i="1" s="1"/>
  <c r="DU684" i="1" s="1"/>
  <c r="DU685" i="1" s="1"/>
  <c r="DU686" i="1" s="1"/>
  <c r="DU687" i="1" s="1"/>
  <c r="DU688" i="1" s="1"/>
  <c r="DU689" i="1" s="1"/>
  <c r="DU690" i="1" s="1"/>
  <c r="DU691" i="1" s="1"/>
  <c r="DU692" i="1" s="1"/>
  <c r="DU693" i="1" s="1"/>
  <c r="DU694" i="1" s="1"/>
  <c r="DU695" i="1" s="1"/>
  <c r="DU696" i="1" s="1"/>
  <c r="DU697" i="1" s="1"/>
  <c r="DU698" i="1" s="1"/>
  <c r="DU699" i="1" s="1"/>
  <c r="DU700" i="1" s="1"/>
  <c r="DU701" i="1" s="1"/>
  <c r="DU702" i="1" s="1"/>
  <c r="DU703" i="1" s="1"/>
  <c r="DU704" i="1" s="1"/>
  <c r="DU705" i="1" s="1"/>
  <c r="DU706" i="1" s="1"/>
  <c r="DU707" i="1" s="1"/>
  <c r="DU708" i="1" s="1"/>
  <c r="DU709" i="1" s="1"/>
  <c r="DU710" i="1" s="1"/>
  <c r="DU711" i="1" s="1"/>
  <c r="DU712" i="1" s="1"/>
  <c r="DU713" i="1" s="1"/>
  <c r="DU714" i="1" s="1"/>
  <c r="DU715" i="1" s="1"/>
  <c r="DU716" i="1" s="1"/>
  <c r="DU717" i="1" s="1"/>
  <c r="DU718" i="1" s="1"/>
  <c r="DU719" i="1" s="1"/>
  <c r="DU720" i="1" s="1"/>
  <c r="DU721" i="1" s="1"/>
  <c r="DU722" i="1" s="1"/>
  <c r="DU723" i="1" s="1"/>
  <c r="DU724" i="1" s="1"/>
  <c r="DU725" i="1" s="1"/>
  <c r="DU726" i="1" s="1"/>
  <c r="DU727" i="1" s="1"/>
  <c r="DU728" i="1" s="1"/>
  <c r="DU729" i="1" s="1"/>
  <c r="DU730" i="1" s="1"/>
  <c r="DU731" i="1" s="1"/>
  <c r="DU732" i="1" s="1"/>
  <c r="DU733" i="1" s="1"/>
  <c r="DU734" i="1" s="1"/>
  <c r="DU735" i="1" s="1"/>
  <c r="DU736" i="1" s="1"/>
  <c r="DU737" i="1" s="1"/>
  <c r="DU738" i="1" s="1"/>
  <c r="DU739" i="1" s="1"/>
  <c r="DU740" i="1" s="1"/>
  <c r="DU741" i="1" s="1"/>
  <c r="DU742" i="1" s="1"/>
  <c r="DU743" i="1" s="1"/>
  <c r="DU744" i="1" s="1"/>
  <c r="DU745" i="1" s="1"/>
  <c r="DU746" i="1" s="1"/>
  <c r="DU747" i="1" s="1"/>
  <c r="DU748" i="1" s="1"/>
  <c r="DU749" i="1" s="1"/>
  <c r="DU750" i="1" s="1"/>
  <c r="DU751" i="1" s="1"/>
  <c r="DU752" i="1" s="1"/>
  <c r="DU753" i="1" s="1"/>
  <c r="DU754" i="1" s="1"/>
  <c r="DU755" i="1" s="1"/>
  <c r="DU756" i="1" s="1"/>
  <c r="DU757" i="1" s="1"/>
  <c r="DU758" i="1" s="1"/>
  <c r="DU759" i="1" s="1"/>
  <c r="DU760" i="1" s="1"/>
  <c r="DU761" i="1" s="1"/>
  <c r="DU762" i="1" s="1"/>
  <c r="DU763" i="1" s="1"/>
  <c r="DU764" i="1" s="1"/>
  <c r="DU765" i="1" s="1"/>
  <c r="DU766" i="1" s="1"/>
  <c r="DU767" i="1" s="1"/>
  <c r="DU768" i="1" s="1"/>
  <c r="DU769" i="1" s="1"/>
  <c r="DU770" i="1" s="1"/>
  <c r="DU771" i="1" s="1"/>
  <c r="DU772" i="1" s="1"/>
  <c r="DU773" i="1" s="1"/>
  <c r="DU774" i="1" s="1"/>
  <c r="DU775" i="1" s="1"/>
  <c r="DU776" i="1" s="1"/>
  <c r="DU777" i="1" s="1"/>
  <c r="DU778" i="1" s="1"/>
  <c r="DU779" i="1" s="1"/>
  <c r="DU780" i="1" s="1"/>
  <c r="DU781" i="1" s="1"/>
  <c r="DU782" i="1" s="1"/>
  <c r="DU783" i="1" s="1"/>
  <c r="DU784" i="1" s="1"/>
  <c r="DU785" i="1" s="1"/>
  <c r="DU786" i="1" s="1"/>
  <c r="DU787" i="1" s="1"/>
  <c r="DU788" i="1" s="1"/>
  <c r="DU789" i="1" s="1"/>
  <c r="DU790" i="1" s="1"/>
  <c r="DU791" i="1" s="1"/>
  <c r="DU792" i="1" s="1"/>
  <c r="DU793" i="1" s="1"/>
  <c r="DU794" i="1" s="1"/>
  <c r="DU795" i="1" s="1"/>
  <c r="DU796" i="1" s="1"/>
  <c r="DU797" i="1" s="1"/>
  <c r="DU798" i="1" s="1"/>
  <c r="DU799" i="1" s="1"/>
  <c r="DU800" i="1" s="1"/>
  <c r="DU801" i="1" s="1"/>
  <c r="DU802" i="1" s="1"/>
  <c r="DU803" i="1" s="1"/>
  <c r="DU804" i="1" s="1"/>
  <c r="DU805" i="1" s="1"/>
  <c r="DU806" i="1" s="1"/>
  <c r="DU807" i="1" s="1"/>
  <c r="DU808" i="1" s="1"/>
  <c r="DU809" i="1" s="1"/>
  <c r="DU810" i="1" s="1"/>
  <c r="DU811" i="1" s="1"/>
  <c r="DU812" i="1" s="1"/>
  <c r="DU813" i="1" s="1"/>
  <c r="DU814" i="1" s="1"/>
  <c r="DU815" i="1" s="1"/>
  <c r="DU816" i="1" s="1"/>
  <c r="DU817" i="1" s="1"/>
  <c r="DU818" i="1" s="1"/>
  <c r="DU819" i="1" s="1"/>
  <c r="DU820" i="1" s="1"/>
  <c r="DU821" i="1" s="1"/>
  <c r="DU822" i="1" s="1"/>
  <c r="DU823" i="1" s="1"/>
  <c r="DU824" i="1" s="1"/>
  <c r="DU825" i="1" s="1"/>
  <c r="DU826" i="1" s="1"/>
  <c r="DU827" i="1" s="1"/>
  <c r="DU828" i="1" s="1"/>
  <c r="DU829" i="1" s="1"/>
  <c r="DU830" i="1" s="1"/>
  <c r="DU831" i="1" s="1"/>
  <c r="DU832" i="1" s="1"/>
  <c r="DU833" i="1" s="1"/>
  <c r="DU834" i="1" s="1"/>
  <c r="DU835" i="1" s="1"/>
  <c r="DU836" i="1" s="1"/>
  <c r="DU837" i="1" s="1"/>
  <c r="DU838" i="1" s="1"/>
  <c r="DU839" i="1" s="1"/>
  <c r="DU840" i="1" s="1"/>
  <c r="DU841" i="1" s="1"/>
  <c r="DU842" i="1" s="1"/>
  <c r="DU843" i="1" s="1"/>
  <c r="DU844" i="1" s="1"/>
  <c r="DU845" i="1" s="1"/>
  <c r="DU846" i="1" s="1"/>
  <c r="DU847" i="1" s="1"/>
  <c r="DU848" i="1" s="1"/>
  <c r="DU849" i="1" s="1"/>
  <c r="DU850" i="1" s="1"/>
  <c r="DU851" i="1" s="1"/>
  <c r="DU852" i="1" s="1"/>
  <c r="DU853" i="1" s="1"/>
  <c r="DU854" i="1" s="1"/>
  <c r="DU855" i="1" s="1"/>
  <c r="DU856" i="1" s="1"/>
  <c r="DU857" i="1" s="1"/>
  <c r="DU858" i="1" s="1"/>
  <c r="DU859" i="1" s="1"/>
  <c r="DU860" i="1" s="1"/>
  <c r="DU861" i="1" s="1"/>
  <c r="DU862" i="1" s="1"/>
  <c r="DU863" i="1" s="1"/>
  <c r="DU864" i="1" s="1"/>
  <c r="DU865" i="1" s="1"/>
  <c r="DU866" i="1" s="1"/>
  <c r="DU867" i="1" s="1"/>
  <c r="DU868" i="1" s="1"/>
  <c r="DU869" i="1" s="1"/>
  <c r="DU870" i="1" s="1"/>
  <c r="DU871" i="1" s="1"/>
  <c r="DU872" i="1" s="1"/>
  <c r="DU873" i="1" s="1"/>
  <c r="DU874" i="1" s="1"/>
  <c r="DU875" i="1" s="1"/>
  <c r="DU876" i="1" s="1"/>
  <c r="DU877" i="1" s="1"/>
  <c r="DU878" i="1" s="1"/>
  <c r="DU879" i="1" s="1"/>
  <c r="DU880" i="1" s="1"/>
  <c r="DU881" i="1" s="1"/>
  <c r="DU882" i="1" s="1"/>
  <c r="DU883" i="1" s="1"/>
  <c r="DU884" i="1" s="1"/>
  <c r="DU885" i="1" s="1"/>
  <c r="DU886" i="1" s="1"/>
  <c r="DU887" i="1" s="1"/>
  <c r="DU888" i="1" s="1"/>
  <c r="DU889" i="1" s="1"/>
  <c r="DU890" i="1" s="1"/>
  <c r="DU891" i="1" s="1"/>
  <c r="DU892" i="1" s="1"/>
  <c r="DU893" i="1" s="1"/>
  <c r="DU894" i="1" s="1"/>
  <c r="DU895" i="1" s="1"/>
  <c r="DU896" i="1" s="1"/>
  <c r="DU897" i="1" s="1"/>
  <c r="DU898" i="1" s="1"/>
  <c r="DU899" i="1" s="1"/>
  <c r="DU900" i="1" s="1"/>
  <c r="DU901" i="1" s="1"/>
  <c r="DU902" i="1" s="1"/>
  <c r="DU903" i="1" s="1"/>
  <c r="DU904" i="1" s="1"/>
  <c r="DU905" i="1" s="1"/>
  <c r="DU906" i="1" s="1"/>
  <c r="DU907" i="1" s="1"/>
  <c r="DU908" i="1" s="1"/>
  <c r="DU909" i="1" s="1"/>
  <c r="DU910" i="1" s="1"/>
  <c r="DU911" i="1" s="1"/>
  <c r="DU912" i="1" s="1"/>
  <c r="DU913" i="1" s="1"/>
  <c r="DU914" i="1" s="1"/>
  <c r="DU915" i="1" s="1"/>
  <c r="DU916" i="1" s="1"/>
  <c r="DU917" i="1" s="1"/>
  <c r="DU918" i="1" s="1"/>
  <c r="DU919" i="1" s="1"/>
  <c r="DU920" i="1" s="1"/>
  <c r="DU921" i="1" s="1"/>
  <c r="DU922" i="1" s="1"/>
  <c r="DU923" i="1" s="1"/>
  <c r="DU924" i="1" s="1"/>
  <c r="DU925" i="1" s="1"/>
  <c r="DU926" i="1" s="1"/>
  <c r="DU927" i="1" s="1"/>
  <c r="DU928" i="1" s="1"/>
  <c r="DU929" i="1" s="1"/>
  <c r="DU930" i="1" s="1"/>
  <c r="DU931" i="1" s="1"/>
  <c r="DU932" i="1" s="1"/>
  <c r="DU933" i="1" s="1"/>
  <c r="DU934" i="1" s="1"/>
  <c r="DU935" i="1" s="1"/>
  <c r="DU936" i="1" s="1"/>
  <c r="DU937" i="1" s="1"/>
  <c r="DU938" i="1" s="1"/>
  <c r="DU939" i="1" s="1"/>
  <c r="DU940" i="1" s="1"/>
  <c r="DU941" i="1" s="1"/>
  <c r="DU942" i="1" s="1"/>
  <c r="DU943" i="1" s="1"/>
  <c r="DU944" i="1" s="1"/>
  <c r="DU945" i="1" s="1"/>
  <c r="DU946" i="1" s="1"/>
  <c r="DU947" i="1" s="1"/>
  <c r="DU948" i="1" s="1"/>
  <c r="DU949" i="1" s="1"/>
  <c r="DU950" i="1" s="1"/>
  <c r="DU951" i="1" s="1"/>
  <c r="DU952" i="1" s="1"/>
  <c r="DU953" i="1" s="1"/>
  <c r="DU954" i="1" s="1"/>
  <c r="DU955" i="1" s="1"/>
  <c r="DU956" i="1" s="1"/>
  <c r="DU957" i="1" s="1"/>
  <c r="DU958" i="1" s="1"/>
  <c r="DU959" i="1" s="1"/>
  <c r="DU960" i="1" s="1"/>
  <c r="DU961" i="1" s="1"/>
  <c r="DU962" i="1" s="1"/>
  <c r="DU963" i="1" s="1"/>
  <c r="DU964" i="1" s="1"/>
  <c r="DU965" i="1" s="1"/>
  <c r="DU966" i="1" s="1"/>
  <c r="DU967" i="1" s="1"/>
  <c r="DU968" i="1" s="1"/>
  <c r="DU969" i="1" s="1"/>
  <c r="DU970" i="1" s="1"/>
  <c r="DU971" i="1" s="1"/>
  <c r="DU972" i="1" s="1"/>
  <c r="DU973" i="1" s="1"/>
  <c r="DU974" i="1" s="1"/>
  <c r="DU975" i="1" s="1"/>
  <c r="DU976" i="1" s="1"/>
  <c r="DU977" i="1" s="1"/>
  <c r="DU978" i="1" s="1"/>
  <c r="DU979" i="1" s="1"/>
  <c r="DU980" i="1" s="1"/>
  <c r="DU981" i="1" s="1"/>
  <c r="DU982" i="1" s="1"/>
  <c r="DU983" i="1" s="1"/>
  <c r="DU984" i="1" s="1"/>
  <c r="DU985" i="1" s="1"/>
  <c r="DU986" i="1" s="1"/>
  <c r="DU987" i="1" s="1"/>
  <c r="DU988" i="1" s="1"/>
  <c r="DU989" i="1" s="1"/>
  <c r="DU990" i="1" s="1"/>
  <c r="DU991" i="1" s="1"/>
  <c r="DU992" i="1" s="1"/>
  <c r="DU993" i="1" s="1"/>
  <c r="DU994" i="1" s="1"/>
  <c r="DU995" i="1" s="1"/>
  <c r="DU996" i="1" s="1"/>
  <c r="DU997" i="1" s="1"/>
  <c r="DU998" i="1" s="1"/>
  <c r="DU999" i="1" s="1"/>
  <c r="DU1000" i="1" s="1"/>
  <c r="DU1001" i="1" s="1"/>
  <c r="DU1002" i="1" s="1"/>
  <c r="DU1003" i="1" s="1"/>
  <c r="DU1004" i="1" s="1"/>
  <c r="DU1005" i="1" s="1"/>
  <c r="DU1006" i="1" s="1"/>
  <c r="DU1007" i="1" s="1"/>
  <c r="DU1008" i="1" s="1"/>
  <c r="DU1009" i="1" s="1"/>
  <c r="DU1010" i="1" s="1"/>
  <c r="DU1011" i="1" s="1"/>
  <c r="DU1012" i="1" s="1"/>
  <c r="DU1013" i="1" s="1"/>
  <c r="DU1014" i="1" s="1"/>
  <c r="DU1015" i="1" s="1"/>
  <c r="DU1016" i="1" s="1"/>
  <c r="AW268" i="1"/>
  <c r="T267" i="1"/>
  <c r="Y267" i="1" s="1"/>
  <c r="CA263" i="1"/>
  <c r="CH263" i="1"/>
  <c r="CI263" i="1" s="1"/>
  <c r="BW263" i="1" s="1"/>
  <c r="AV267" i="1"/>
  <c r="AU266" i="1"/>
  <c r="BX266" i="1"/>
  <c r="CC266" i="1" s="1"/>
  <c r="CX266" i="1"/>
  <c r="AB266" i="1"/>
  <c r="AC266" i="1" s="1"/>
  <c r="U266" i="1" s="1"/>
  <c r="V266" i="1"/>
  <c r="AY266" i="1"/>
  <c r="BA267" i="1"/>
  <c r="BO267" i="1"/>
  <c r="BL267" i="1" s="1"/>
  <c r="CZ267" i="1"/>
  <c r="CV267" i="1"/>
  <c r="CR267" i="1"/>
  <c r="BR267" i="1"/>
  <c r="BM267" i="1" s="1"/>
  <c r="AX267" i="1"/>
  <c r="BB267" i="1"/>
  <c r="CT267" i="1"/>
  <c r="BY265" i="1"/>
  <c r="BZ264" i="1"/>
  <c r="CB264" i="1"/>
  <c r="EA271" i="1"/>
  <c r="U261" i="12" l="1"/>
  <c r="V261" i="12"/>
  <c r="S261" i="12"/>
  <c r="T261" i="12"/>
  <c r="Q261" i="12"/>
  <c r="R261" i="12"/>
  <c r="O261" i="12"/>
  <c r="P261" i="12"/>
  <c r="F269" i="1"/>
  <c r="BU269" i="1"/>
  <c r="D267" i="1"/>
  <c r="CS268" i="1"/>
  <c r="CU268" i="1"/>
  <c r="AE266" i="1"/>
  <c r="AT267" i="1"/>
  <c r="CY267" i="1"/>
  <c r="S267" i="1"/>
  <c r="AZ267" i="1"/>
  <c r="L261" i="12"/>
  <c r="M261" i="12"/>
  <c r="N261" i="12"/>
  <c r="I261" i="12"/>
  <c r="K261" i="12"/>
  <c r="J261" i="12"/>
  <c r="H1" i="12"/>
  <c r="N8" i="12" s="1"/>
  <c r="T268" i="1"/>
  <c r="Y268" i="1" s="1"/>
  <c r="AW269" i="1"/>
  <c r="AU267" i="1"/>
  <c r="CA264" i="1"/>
  <c r="CH264" i="1"/>
  <c r="CI264" i="1" s="1"/>
  <c r="BW264" i="1" s="1"/>
  <c r="AV268" i="1"/>
  <c r="CB265" i="1"/>
  <c r="BZ265" i="1"/>
  <c r="BX267" i="1"/>
  <c r="CC267" i="1" s="1"/>
  <c r="CX267" i="1"/>
  <c r="AB267" i="1"/>
  <c r="V267" i="1" s="1"/>
  <c r="AY267" i="1"/>
  <c r="BA268" i="1"/>
  <c r="BO268" i="1"/>
  <c r="BL268" i="1" s="1"/>
  <c r="CV268" i="1"/>
  <c r="CR268" i="1"/>
  <c r="BR268" i="1"/>
  <c r="BM268" i="1" s="1"/>
  <c r="AX268" i="1"/>
  <c r="BB268" i="1"/>
  <c r="CT268" i="1"/>
  <c r="BY266" i="1"/>
  <c r="EA272" i="1"/>
  <c r="F270" i="1" l="1"/>
  <c r="BU270" i="1"/>
  <c r="AW270" i="1" s="1"/>
  <c r="D268" i="1"/>
  <c r="CS269" i="1"/>
  <c r="CU269" i="1"/>
  <c r="AE267" i="1"/>
  <c r="AT268" i="1"/>
  <c r="CY268" i="1"/>
  <c r="S268" i="1"/>
  <c r="AZ268" i="1"/>
  <c r="T269" i="1"/>
  <c r="Y269" i="1" s="1"/>
  <c r="AU268" i="1"/>
  <c r="AV269" i="1"/>
  <c r="AC267" i="1"/>
  <c r="U267" i="1" s="1"/>
  <c r="CZ268" i="1"/>
  <c r="CA265" i="1"/>
  <c r="CH265" i="1" s="1"/>
  <c r="CI265" i="1" s="1"/>
  <c r="BW265" i="1" s="1"/>
  <c r="CB266" i="1"/>
  <c r="BZ266" i="1"/>
  <c r="BX268" i="1"/>
  <c r="CC268" i="1" s="1"/>
  <c r="CX268" i="1"/>
  <c r="AB268" i="1"/>
  <c r="AC268" i="1" s="1"/>
  <c r="U268" i="1" s="1"/>
  <c r="AY268" i="1"/>
  <c r="BA269" i="1"/>
  <c r="AX269" i="1"/>
  <c r="BR269" i="1"/>
  <c r="BM269" i="1" s="1"/>
  <c r="BO269" i="1"/>
  <c r="BL269" i="1" s="1"/>
  <c r="CZ269" i="1"/>
  <c r="CV269" i="1"/>
  <c r="CR269" i="1"/>
  <c r="BB269" i="1"/>
  <c r="CT269" i="1"/>
  <c r="BY267" i="1"/>
  <c r="EA273" i="1"/>
  <c r="F271" i="1" l="1"/>
  <c r="BU271" i="1"/>
  <c r="AW271" i="1" s="1"/>
  <c r="D269" i="1"/>
  <c r="CS270" i="1"/>
  <c r="CU270" i="1"/>
  <c r="AE268" i="1"/>
  <c r="AT269" i="1"/>
  <c r="CY269" i="1"/>
  <c r="S269" i="1"/>
  <c r="AZ269" i="1"/>
  <c r="T270" i="1"/>
  <c r="Y270" i="1" s="1"/>
  <c r="AV270" i="1"/>
  <c r="V268" i="1"/>
  <c r="CA266" i="1"/>
  <c r="CH266" i="1"/>
  <c r="CI266" i="1" s="1"/>
  <c r="BW266" i="1" s="1"/>
  <c r="AU269" i="1"/>
  <c r="BZ267" i="1"/>
  <c r="CB267" i="1"/>
  <c r="BX269" i="1"/>
  <c r="CC269" i="1" s="1"/>
  <c r="CX269" i="1"/>
  <c r="BA270" i="1"/>
  <c r="AX270" i="1"/>
  <c r="CZ270" i="1" s="1"/>
  <c r="CT270" i="1"/>
  <c r="BR270" i="1"/>
  <c r="BM270" i="1" s="1"/>
  <c r="BB270" i="1"/>
  <c r="BO270" i="1"/>
  <c r="BL270" i="1" s="1"/>
  <c r="CR270" i="1"/>
  <c r="CV270" i="1"/>
  <c r="BY268" i="1"/>
  <c r="AB269" i="1"/>
  <c r="AC269" i="1" s="1"/>
  <c r="U269" i="1" s="1"/>
  <c r="V269" i="1"/>
  <c r="AY269" i="1"/>
  <c r="EA274" i="1"/>
  <c r="F272" i="1" l="1"/>
  <c r="BU272" i="1"/>
  <c r="AW272" i="1" s="1"/>
  <c r="D270" i="1"/>
  <c r="CS271" i="1"/>
  <c r="CU271" i="1"/>
  <c r="AE269" i="1"/>
  <c r="AT270" i="1"/>
  <c r="CY270" i="1"/>
  <c r="S270" i="1"/>
  <c r="AZ270" i="1"/>
  <c r="T271" i="1"/>
  <c r="Y271" i="1" s="1"/>
  <c r="AV271" i="1"/>
  <c r="CA267" i="1"/>
  <c r="CH267" i="1"/>
  <c r="CI267" i="1" s="1"/>
  <c r="BW267" i="1" s="1"/>
  <c r="AU270" i="1"/>
  <c r="CB268" i="1"/>
  <c r="BZ268" i="1"/>
  <c r="BX270" i="1"/>
  <c r="CC270" i="1" s="1"/>
  <c r="CX270" i="1"/>
  <c r="AB270" i="1"/>
  <c r="V270" i="1" s="1"/>
  <c r="AY270" i="1"/>
  <c r="BY269" i="1"/>
  <c r="BA271" i="1"/>
  <c r="CR271" i="1"/>
  <c r="CV271" i="1"/>
  <c r="CT271" i="1"/>
  <c r="BO271" i="1"/>
  <c r="BL271" i="1" s="1"/>
  <c r="CZ271" i="1"/>
  <c r="BB271" i="1"/>
  <c r="BR271" i="1"/>
  <c r="BM271" i="1" s="1"/>
  <c r="AX271" i="1"/>
  <c r="EA275" i="1"/>
  <c r="F273" i="1" l="1"/>
  <c r="BU273" i="1"/>
  <c r="AW273" i="1" s="1"/>
  <c r="D271" i="1"/>
  <c r="CS272" i="1"/>
  <c r="CU272" i="1"/>
  <c r="AE270" i="1"/>
  <c r="AT271" i="1"/>
  <c r="CY271" i="1"/>
  <c r="S271" i="1"/>
  <c r="AZ271" i="1"/>
  <c r="AU271" i="1"/>
  <c r="T272" i="1"/>
  <c r="Y272" i="1" s="1"/>
  <c r="AV272" i="1"/>
  <c r="AC270" i="1"/>
  <c r="U270" i="1" s="1"/>
  <c r="CA268" i="1"/>
  <c r="CH268" i="1"/>
  <c r="CI268" i="1" s="1"/>
  <c r="BW268" i="1" s="1"/>
  <c r="AY271" i="1"/>
  <c r="BX271" i="1"/>
  <c r="CC271" i="1" s="1"/>
  <c r="CX271" i="1"/>
  <c r="BA272" i="1"/>
  <c r="CR272" i="1"/>
  <c r="CV272" i="1"/>
  <c r="BR272" i="1"/>
  <c r="BM272" i="1" s="1"/>
  <c r="CT272" i="1"/>
  <c r="BB272" i="1"/>
  <c r="AX272" i="1"/>
  <c r="CZ272" i="1" s="1"/>
  <c r="BO272" i="1"/>
  <c r="BL272" i="1" s="1"/>
  <c r="AB271" i="1"/>
  <c r="AC271" i="1" s="1"/>
  <c r="U271" i="1" s="1"/>
  <c r="V271" i="1"/>
  <c r="BZ269" i="1"/>
  <c r="CB269" i="1"/>
  <c r="BY270" i="1"/>
  <c r="EA276" i="1"/>
  <c r="F274" i="1" l="1"/>
  <c r="BU274" i="1"/>
  <c r="AW274" i="1" s="1"/>
  <c r="D272" i="1"/>
  <c r="CS273" i="1"/>
  <c r="CU273" i="1"/>
  <c r="AE271" i="1"/>
  <c r="AT272" i="1"/>
  <c r="CY272" i="1"/>
  <c r="S272" i="1"/>
  <c r="AZ272" i="1"/>
  <c r="T273" i="1"/>
  <c r="Y273" i="1" s="1"/>
  <c r="CA269" i="1"/>
  <c r="CH269" i="1"/>
  <c r="CI269" i="1" s="1"/>
  <c r="BW269" i="1" s="1"/>
  <c r="AV273" i="1"/>
  <c r="AU272" i="1"/>
  <c r="BZ270" i="1"/>
  <c r="CB270" i="1"/>
  <c r="BA273" i="1"/>
  <c r="CT273" i="1"/>
  <c r="BB273" i="1"/>
  <c r="AX273" i="1"/>
  <c r="CR273" i="1"/>
  <c r="CZ273" i="1"/>
  <c r="BR273" i="1"/>
  <c r="BM273" i="1" s="1"/>
  <c r="CV273" i="1"/>
  <c r="BO273" i="1"/>
  <c r="BL273" i="1" s="1"/>
  <c r="AB272" i="1"/>
  <c r="AC272" i="1" s="1"/>
  <c r="U272" i="1" s="1"/>
  <c r="BY271" i="1"/>
  <c r="AY272" i="1"/>
  <c r="CX272" i="1"/>
  <c r="BX272" i="1"/>
  <c r="CC272" i="1" s="1"/>
  <c r="EA277" i="1"/>
  <c r="F275" i="1" l="1"/>
  <c r="BU275" i="1"/>
  <c r="AW275" i="1" s="1"/>
  <c r="D273" i="1"/>
  <c r="CS274" i="1"/>
  <c r="CU274" i="1"/>
  <c r="AE272" i="1"/>
  <c r="AT273" i="1"/>
  <c r="CY273" i="1"/>
  <c r="S273" i="1"/>
  <c r="AZ273" i="1"/>
  <c r="T274" i="1"/>
  <c r="Y274" i="1" s="1"/>
  <c r="V272" i="1"/>
  <c r="AV274" i="1"/>
  <c r="CA270" i="1"/>
  <c r="CH270" i="1" s="1"/>
  <c r="CI270" i="1" s="1"/>
  <c r="BW270" i="1" s="1"/>
  <c r="AU273" i="1"/>
  <c r="BY272" i="1"/>
  <c r="AY273" i="1"/>
  <c r="BX273" i="1"/>
  <c r="CC273" i="1" s="1"/>
  <c r="CX273" i="1"/>
  <c r="CB271" i="1"/>
  <c r="BZ271" i="1"/>
  <c r="BA274" i="1"/>
  <c r="CV274" i="1"/>
  <c r="BB274" i="1"/>
  <c r="AX274" i="1"/>
  <c r="CT274" i="1"/>
  <c r="CZ274" i="1"/>
  <c r="CR274" i="1"/>
  <c r="BO274" i="1"/>
  <c r="BL274" i="1" s="1"/>
  <c r="BR274" i="1"/>
  <c r="BM274" i="1" s="1"/>
  <c r="AB273" i="1"/>
  <c r="AC273" i="1" s="1"/>
  <c r="U273" i="1" s="1"/>
  <c r="EA278" i="1"/>
  <c r="F276" i="1" l="1"/>
  <c r="BU276" i="1"/>
  <c r="AW276" i="1" s="1"/>
  <c r="D274" i="1"/>
  <c r="CS275" i="1"/>
  <c r="CU275" i="1"/>
  <c r="AE273" i="1"/>
  <c r="AT274" i="1"/>
  <c r="CY274" i="1"/>
  <c r="S274" i="1"/>
  <c r="AZ274" i="1"/>
  <c r="AU274" i="1"/>
  <c r="T275" i="1"/>
  <c r="Y275" i="1" s="1"/>
  <c r="V273" i="1"/>
  <c r="AV275" i="1"/>
  <c r="CA271" i="1"/>
  <c r="CH271" i="1" s="1"/>
  <c r="CI271" i="1" s="1"/>
  <c r="BW271" i="1" s="1"/>
  <c r="AY274" i="1"/>
  <c r="CX274" i="1"/>
  <c r="BX274" i="1"/>
  <c r="CC274" i="1" s="1"/>
  <c r="AB274" i="1"/>
  <c r="AC274" i="1" s="1"/>
  <c r="U274" i="1" s="1"/>
  <c r="BA275" i="1"/>
  <c r="BO275" i="1"/>
  <c r="BL275" i="1" s="1"/>
  <c r="CV275" i="1"/>
  <c r="CT275" i="1"/>
  <c r="BB275" i="1"/>
  <c r="AX275" i="1"/>
  <c r="CZ275" i="1" s="1"/>
  <c r="CR275" i="1"/>
  <c r="BR275" i="1"/>
  <c r="BM275" i="1" s="1"/>
  <c r="BY273" i="1"/>
  <c r="BZ272" i="1"/>
  <c r="CB272" i="1"/>
  <c r="EA279" i="1"/>
  <c r="F277" i="1" l="1"/>
  <c r="BU277" i="1"/>
  <c r="AW277" i="1" s="1"/>
  <c r="D275" i="1"/>
  <c r="CS276" i="1"/>
  <c r="CU276" i="1"/>
  <c r="AE274" i="1"/>
  <c r="AT275" i="1"/>
  <c r="CY275" i="1"/>
  <c r="S275" i="1"/>
  <c r="AZ275" i="1"/>
  <c r="T276" i="1"/>
  <c r="Y276" i="1" s="1"/>
  <c r="AV276" i="1"/>
  <c r="V274" i="1"/>
  <c r="CA272" i="1"/>
  <c r="CH272" i="1" s="1"/>
  <c r="CI272" i="1" s="1"/>
  <c r="BW272" i="1" s="1"/>
  <c r="AU275" i="1"/>
  <c r="CB273" i="1"/>
  <c r="BZ273" i="1"/>
  <c r="AB275" i="1"/>
  <c r="AC275" i="1" s="1"/>
  <c r="U275" i="1" s="1"/>
  <c r="V275" i="1"/>
  <c r="AY275" i="1"/>
  <c r="CX275" i="1"/>
  <c r="BX275" i="1"/>
  <c r="CC275" i="1" s="1"/>
  <c r="BA276" i="1"/>
  <c r="BB276" i="1"/>
  <c r="CV276" i="1"/>
  <c r="AX276" i="1"/>
  <c r="CZ276" i="1" s="1"/>
  <c r="CT276" i="1"/>
  <c r="CR276" i="1"/>
  <c r="BR276" i="1"/>
  <c r="BM276" i="1" s="1"/>
  <c r="BO276" i="1"/>
  <c r="BL276" i="1" s="1"/>
  <c r="BY274" i="1"/>
  <c r="EA280" i="1"/>
  <c r="F278" i="1" l="1"/>
  <c r="BU278" i="1"/>
  <c r="AW278" i="1" s="1"/>
  <c r="D276" i="1"/>
  <c r="CS277" i="1"/>
  <c r="CU277" i="1"/>
  <c r="AE275" i="1"/>
  <c r="AT276" i="1"/>
  <c r="CY276" i="1"/>
  <c r="S276" i="1"/>
  <c r="AZ276" i="1"/>
  <c r="T277" i="1"/>
  <c r="Y277" i="1" s="1"/>
  <c r="AV277" i="1"/>
  <c r="CA273" i="1"/>
  <c r="CH273" i="1"/>
  <c r="CI273" i="1" s="1"/>
  <c r="BW273" i="1" s="1"/>
  <c r="AU276" i="1"/>
  <c r="BZ274" i="1"/>
  <c r="CB274" i="1"/>
  <c r="BA277" i="1"/>
  <c r="BB277" i="1"/>
  <c r="AX277" i="1"/>
  <c r="BR277" i="1"/>
  <c r="BM277" i="1" s="1"/>
  <c r="CR277" i="1"/>
  <c r="CT277" i="1"/>
  <c r="BO277" i="1"/>
  <c r="BL277" i="1" s="1"/>
  <c r="CV277" i="1"/>
  <c r="AB276" i="1"/>
  <c r="AC276" i="1" s="1"/>
  <c r="U276" i="1" s="1"/>
  <c r="V276" i="1"/>
  <c r="AY276" i="1"/>
  <c r="CX276" i="1"/>
  <c r="BX276" i="1"/>
  <c r="CC276" i="1" s="1"/>
  <c r="BY275" i="1"/>
  <c r="EA281" i="1"/>
  <c r="F279" i="1" l="1"/>
  <c r="BU279" i="1"/>
  <c r="AW279" i="1" s="1"/>
  <c r="D277" i="1"/>
  <c r="CS278" i="1"/>
  <c r="CU278" i="1"/>
  <c r="AE276" i="1"/>
  <c r="AT277" i="1"/>
  <c r="CY277" i="1"/>
  <c r="AU277" i="1"/>
  <c r="S277" i="1"/>
  <c r="AZ277" i="1"/>
  <c r="AE277" i="1" s="1"/>
  <c r="T278" i="1"/>
  <c r="Y278" i="1" s="1"/>
  <c r="CZ277" i="1"/>
  <c r="CA274" i="1"/>
  <c r="CH274" i="1"/>
  <c r="CI274" i="1" s="1"/>
  <c r="BW274" i="1" s="1"/>
  <c r="AV278" i="1"/>
  <c r="BZ275" i="1"/>
  <c r="CB275" i="1"/>
  <c r="BX277" i="1"/>
  <c r="CC277" i="1" s="1"/>
  <c r="CX277" i="1"/>
  <c r="BY276" i="1"/>
  <c r="AB277" i="1"/>
  <c r="AC277" i="1" s="1"/>
  <c r="U277" i="1" s="1"/>
  <c r="BA278" i="1"/>
  <c r="BB278" i="1"/>
  <c r="CT278" i="1"/>
  <c r="BR278" i="1"/>
  <c r="BM278" i="1" s="1"/>
  <c r="CV278" i="1"/>
  <c r="BO278" i="1"/>
  <c r="BL278" i="1" s="1"/>
  <c r="AX278" i="1"/>
  <c r="CZ278" i="1" s="1"/>
  <c r="CR278" i="1"/>
  <c r="AY277" i="1"/>
  <c r="EA282" i="1"/>
  <c r="F280" i="1" l="1"/>
  <c r="BU280" i="1"/>
  <c r="AW280" i="1" s="1"/>
  <c r="D278" i="1"/>
  <c r="CS279" i="1"/>
  <c r="CU279" i="1"/>
  <c r="AT278" i="1"/>
  <c r="CY278" i="1"/>
  <c r="S278" i="1"/>
  <c r="AZ278" i="1"/>
  <c r="T279" i="1"/>
  <c r="Y279" i="1" s="1"/>
  <c r="AV279" i="1"/>
  <c r="V277" i="1"/>
  <c r="CA275" i="1"/>
  <c r="CH275" i="1" s="1"/>
  <c r="CI275" i="1" s="1"/>
  <c r="BW275" i="1" s="1"/>
  <c r="AU278" i="1"/>
  <c r="BX278" i="1"/>
  <c r="CC278" i="1" s="1"/>
  <c r="CX278" i="1"/>
  <c r="BY277" i="1"/>
  <c r="AB278" i="1"/>
  <c r="AC278" i="1" s="1"/>
  <c r="U278" i="1" s="1"/>
  <c r="V278" i="1"/>
  <c r="AY278" i="1"/>
  <c r="BA279" i="1"/>
  <c r="BB279" i="1"/>
  <c r="AX279" i="1"/>
  <c r="CT279" i="1"/>
  <c r="CZ279" i="1"/>
  <c r="CR279" i="1"/>
  <c r="BR279" i="1"/>
  <c r="BM279" i="1" s="1"/>
  <c r="BO279" i="1"/>
  <c r="BL279" i="1" s="1"/>
  <c r="CV279" i="1"/>
  <c r="BZ276" i="1"/>
  <c r="CB276" i="1"/>
  <c r="EA283" i="1"/>
  <c r="F281" i="1" l="1"/>
  <c r="BU281" i="1"/>
  <c r="AW281" i="1" s="1"/>
  <c r="D279" i="1"/>
  <c r="CS280" i="1"/>
  <c r="CU280" i="1"/>
  <c r="AE278" i="1"/>
  <c r="AT279" i="1"/>
  <c r="CY279" i="1"/>
  <c r="S279" i="1"/>
  <c r="AZ279" i="1"/>
  <c r="T280" i="1"/>
  <c r="Y280" i="1" s="1"/>
  <c r="CA276" i="1"/>
  <c r="CH276" i="1"/>
  <c r="CI276" i="1" s="1"/>
  <c r="BW276" i="1" s="1"/>
  <c r="AV280" i="1"/>
  <c r="AU279" i="1"/>
  <c r="BA280" i="1"/>
  <c r="BB280" i="1"/>
  <c r="CR280" i="1"/>
  <c r="BR280" i="1"/>
  <c r="BM280" i="1" s="1"/>
  <c r="BO280" i="1"/>
  <c r="BL280" i="1" s="1"/>
  <c r="CV280" i="1"/>
  <c r="CZ280" i="1"/>
  <c r="AX280" i="1"/>
  <c r="CT280" i="1"/>
  <c r="AY279" i="1"/>
  <c r="BX279" i="1"/>
  <c r="CC279" i="1" s="1"/>
  <c r="CX279" i="1"/>
  <c r="BZ277" i="1"/>
  <c r="CB277" i="1"/>
  <c r="BY278" i="1"/>
  <c r="AB279" i="1"/>
  <c r="AC279" i="1" s="1"/>
  <c r="U279" i="1" s="1"/>
  <c r="EA284" i="1"/>
  <c r="F282" i="1" l="1"/>
  <c r="BU282" i="1"/>
  <c r="AW282" i="1" s="1"/>
  <c r="D280" i="1"/>
  <c r="CS281" i="1"/>
  <c r="CU281" i="1"/>
  <c r="AE279" i="1"/>
  <c r="AT280" i="1"/>
  <c r="CY280" i="1"/>
  <c r="S280" i="1"/>
  <c r="AZ280" i="1"/>
  <c r="T281" i="1"/>
  <c r="Y281" i="1" s="1"/>
  <c r="AU280" i="1"/>
  <c r="V279" i="1"/>
  <c r="AV281" i="1"/>
  <c r="CA277" i="1"/>
  <c r="CH277" i="1"/>
  <c r="CI277" i="1" s="1"/>
  <c r="BW277" i="1" s="1"/>
  <c r="CB278" i="1"/>
  <c r="BZ278" i="1"/>
  <c r="BY279" i="1"/>
  <c r="AB280" i="1"/>
  <c r="AC280" i="1" s="1"/>
  <c r="U280" i="1" s="1"/>
  <c r="V280" i="1"/>
  <c r="CX280" i="1"/>
  <c r="BX280" i="1"/>
  <c r="CC280" i="1" s="1"/>
  <c r="AY280" i="1"/>
  <c r="BA281" i="1"/>
  <c r="AX281" i="1"/>
  <c r="CZ281" i="1"/>
  <c r="CV281" i="1"/>
  <c r="CT281" i="1"/>
  <c r="BB281" i="1"/>
  <c r="CR281" i="1"/>
  <c r="BR281" i="1"/>
  <c r="BM281" i="1" s="1"/>
  <c r="BO281" i="1"/>
  <c r="BL281" i="1" s="1"/>
  <c r="EA285" i="1"/>
  <c r="F283" i="1" l="1"/>
  <c r="BU283" i="1"/>
  <c r="AW283" i="1" s="1"/>
  <c r="D281" i="1"/>
  <c r="CS282" i="1"/>
  <c r="CU282" i="1"/>
  <c r="AE280" i="1"/>
  <c r="AT281" i="1"/>
  <c r="CY281" i="1"/>
  <c r="S281" i="1"/>
  <c r="AZ281" i="1"/>
  <c r="AU281" i="1"/>
  <c r="T282" i="1"/>
  <c r="Y282" i="1" s="1"/>
  <c r="CA278" i="1"/>
  <c r="CH278" i="1"/>
  <c r="CI278" i="1" s="1"/>
  <c r="BW278" i="1" s="1"/>
  <c r="AV282" i="1"/>
  <c r="AY281" i="1"/>
  <c r="BY280" i="1"/>
  <c r="BA282" i="1"/>
  <c r="BO282" i="1"/>
  <c r="BL282" i="1" s="1"/>
  <c r="CZ282" i="1"/>
  <c r="BB282" i="1"/>
  <c r="AX282" i="1"/>
  <c r="BR282" i="1"/>
  <c r="BM282" i="1" s="1"/>
  <c r="CT282" i="1"/>
  <c r="CV282" i="1"/>
  <c r="CR282" i="1"/>
  <c r="AB281" i="1"/>
  <c r="AC281" i="1" s="1"/>
  <c r="U281" i="1" s="1"/>
  <c r="V281" i="1"/>
  <c r="BX281" i="1"/>
  <c r="CC281" i="1" s="1"/>
  <c r="CX281" i="1"/>
  <c r="CB279" i="1"/>
  <c r="BZ279" i="1"/>
  <c r="EA286" i="1"/>
  <c r="F284" i="1" l="1"/>
  <c r="BU284" i="1"/>
  <c r="AW284" i="1" s="1"/>
  <c r="D282" i="1"/>
  <c r="CS283" i="1"/>
  <c r="CU283" i="1"/>
  <c r="AE281" i="1"/>
  <c r="AT282" i="1"/>
  <c r="CY282" i="1"/>
  <c r="S282" i="1"/>
  <c r="AZ282" i="1"/>
  <c r="T283" i="1"/>
  <c r="Y283" i="1" s="1"/>
  <c r="AU282" i="1"/>
  <c r="CA279" i="1"/>
  <c r="CH279" i="1"/>
  <c r="CI279" i="1" s="1"/>
  <c r="BW279" i="1" s="1"/>
  <c r="AV283" i="1"/>
  <c r="BA283" i="1"/>
  <c r="CR283" i="1"/>
  <c r="BR283" i="1"/>
  <c r="BM283" i="1" s="1"/>
  <c r="BO283" i="1"/>
  <c r="BL283" i="1" s="1"/>
  <c r="CV283" i="1"/>
  <c r="CT283" i="1"/>
  <c r="BB283" i="1"/>
  <c r="AX283" i="1"/>
  <c r="V282" i="1"/>
  <c r="AB282" i="1"/>
  <c r="AC282" i="1" s="1"/>
  <c r="U282" i="1" s="1"/>
  <c r="BY281" i="1"/>
  <c r="AY282" i="1"/>
  <c r="CX282" i="1"/>
  <c r="BX282" i="1"/>
  <c r="CC282" i="1" s="1"/>
  <c r="BZ280" i="1"/>
  <c r="CB280" i="1"/>
  <c r="EA287" i="1"/>
  <c r="F285" i="1" l="1"/>
  <c r="BU285" i="1"/>
  <c r="AW285" i="1" s="1"/>
  <c r="D283" i="1"/>
  <c r="CS284" i="1"/>
  <c r="CU284" i="1"/>
  <c r="AE282" i="1"/>
  <c r="AT283" i="1"/>
  <c r="CY283" i="1"/>
  <c r="S283" i="1"/>
  <c r="AZ283" i="1"/>
  <c r="T284" i="1"/>
  <c r="Y284" i="1" s="1"/>
  <c r="AU283" i="1"/>
  <c r="CA280" i="1"/>
  <c r="CH280" i="1" s="1"/>
  <c r="CI280" i="1" s="1"/>
  <c r="BW280" i="1" s="1"/>
  <c r="CZ283" i="1"/>
  <c r="AV284" i="1"/>
  <c r="BY282" i="1"/>
  <c r="BA284" i="1"/>
  <c r="BB284" i="1"/>
  <c r="CV284" i="1"/>
  <c r="CR284" i="1"/>
  <c r="AX284" i="1"/>
  <c r="CT284" i="1"/>
  <c r="CZ284" i="1"/>
  <c r="BR284" i="1"/>
  <c r="BM284" i="1" s="1"/>
  <c r="BO284" i="1"/>
  <c r="BL284" i="1" s="1"/>
  <c r="AB283" i="1"/>
  <c r="AC283" i="1" s="1"/>
  <c r="U283" i="1" s="1"/>
  <c r="CB281" i="1"/>
  <c r="BZ281" i="1"/>
  <c r="AY283" i="1"/>
  <c r="BX283" i="1"/>
  <c r="CC283" i="1" s="1"/>
  <c r="CX283" i="1"/>
  <c r="EA288" i="1"/>
  <c r="F286" i="1" l="1"/>
  <c r="BU286" i="1"/>
  <c r="AW286" i="1" s="1"/>
  <c r="D284" i="1"/>
  <c r="CS285" i="1"/>
  <c r="CU285" i="1"/>
  <c r="AE283" i="1"/>
  <c r="AT284" i="1"/>
  <c r="CY284" i="1"/>
  <c r="AU284" i="1"/>
  <c r="S284" i="1"/>
  <c r="AZ284" i="1"/>
  <c r="AE284" i="1" s="1"/>
  <c r="T285" i="1"/>
  <c r="Y285" i="1" s="1"/>
  <c r="AV285" i="1"/>
  <c r="CA281" i="1"/>
  <c r="CH281" i="1" s="1"/>
  <c r="CI281" i="1" s="1"/>
  <c r="BW281" i="1" s="1"/>
  <c r="V283" i="1"/>
  <c r="AB284" i="1"/>
  <c r="AC284" i="1" s="1"/>
  <c r="U284" i="1" s="1"/>
  <c r="BA285" i="1"/>
  <c r="CV285" i="1"/>
  <c r="BR285" i="1"/>
  <c r="BM285" i="1" s="1"/>
  <c r="CR285" i="1"/>
  <c r="BO285" i="1"/>
  <c r="BL285" i="1" s="1"/>
  <c r="BB285" i="1"/>
  <c r="CT285" i="1"/>
  <c r="AX285" i="1"/>
  <c r="BY283" i="1"/>
  <c r="AY284" i="1"/>
  <c r="BX284" i="1"/>
  <c r="CC284" i="1" s="1"/>
  <c r="CX284" i="1"/>
  <c r="BZ282" i="1"/>
  <c r="CB282" i="1"/>
  <c r="EA289" i="1"/>
  <c r="F287" i="1" l="1"/>
  <c r="BU287" i="1"/>
  <c r="AW287" i="1" s="1"/>
  <c r="AU285" i="1"/>
  <c r="D285" i="1"/>
  <c r="CS286" i="1"/>
  <c r="CU286" i="1"/>
  <c r="AT285" i="1"/>
  <c r="CY285" i="1"/>
  <c r="S285" i="1"/>
  <c r="AZ285" i="1"/>
  <c r="T286" i="1"/>
  <c r="Y286" i="1" s="1"/>
  <c r="CZ285" i="1"/>
  <c r="CA282" i="1"/>
  <c r="CH282" i="1" s="1"/>
  <c r="CI282" i="1" s="1"/>
  <c r="BW282" i="1" s="1"/>
  <c r="AV286" i="1"/>
  <c r="V284" i="1"/>
  <c r="AY285" i="1"/>
  <c r="BX285" i="1"/>
  <c r="CC285" i="1" s="1"/>
  <c r="CX285" i="1"/>
  <c r="AB285" i="1"/>
  <c r="AC285" i="1" s="1"/>
  <c r="U285" i="1" s="1"/>
  <c r="V285" i="1"/>
  <c r="BA286" i="1"/>
  <c r="BB286" i="1"/>
  <c r="CT286" i="1"/>
  <c r="AX286" i="1"/>
  <c r="CZ286" i="1"/>
  <c r="BO286" i="1"/>
  <c r="BL286" i="1" s="1"/>
  <c r="CR286" i="1"/>
  <c r="BR286" i="1"/>
  <c r="BM286" i="1" s="1"/>
  <c r="CV286" i="1"/>
  <c r="BY284" i="1"/>
  <c r="BZ283" i="1"/>
  <c r="CB283" i="1"/>
  <c r="EA290" i="1"/>
  <c r="F288" i="1" l="1"/>
  <c r="BU288" i="1"/>
  <c r="AW288" i="1" s="1"/>
  <c r="D286" i="1"/>
  <c r="CS287" i="1"/>
  <c r="CU287" i="1"/>
  <c r="AE285" i="1"/>
  <c r="AT286" i="1"/>
  <c r="CY286" i="1"/>
  <c r="S286" i="1"/>
  <c r="AZ286" i="1"/>
  <c r="T287" i="1"/>
  <c r="Y287" i="1" s="1"/>
  <c r="CA283" i="1"/>
  <c r="CH283" i="1"/>
  <c r="CI283" i="1" s="1"/>
  <c r="BW283" i="1" s="1"/>
  <c r="AV287" i="1"/>
  <c r="AU286" i="1"/>
  <c r="CB284" i="1"/>
  <c r="BZ284" i="1"/>
  <c r="BA287" i="1"/>
  <c r="BR287" i="1"/>
  <c r="BM287" i="1" s="1"/>
  <c r="CR287" i="1"/>
  <c r="BO287" i="1"/>
  <c r="BL287" i="1" s="1"/>
  <c r="CV287" i="1"/>
  <c r="BB287" i="1"/>
  <c r="CT287" i="1"/>
  <c r="AX287" i="1"/>
  <c r="AY286" i="1"/>
  <c r="CX286" i="1"/>
  <c r="BX286" i="1"/>
  <c r="CC286" i="1" s="1"/>
  <c r="BY285" i="1"/>
  <c r="AB286" i="1"/>
  <c r="AC286" i="1" s="1"/>
  <c r="U286" i="1" s="1"/>
  <c r="EA291" i="1"/>
  <c r="F289" i="1" l="1"/>
  <c r="BU289" i="1"/>
  <c r="AW289" i="1" s="1"/>
  <c r="D287" i="1"/>
  <c r="CS288" i="1"/>
  <c r="CU288" i="1"/>
  <c r="AE286" i="1"/>
  <c r="AT287" i="1"/>
  <c r="CY287" i="1"/>
  <c r="S287" i="1"/>
  <c r="AZ287" i="1"/>
  <c r="T288" i="1"/>
  <c r="Y288" i="1" s="1"/>
  <c r="AU287" i="1"/>
  <c r="V286" i="1"/>
  <c r="CZ287" i="1"/>
  <c r="AV288" i="1"/>
  <c r="CA284" i="1"/>
  <c r="CH284" i="1" s="1"/>
  <c r="CI284" i="1" s="1"/>
  <c r="BW284" i="1" s="1"/>
  <c r="CB285" i="1"/>
  <c r="BZ285" i="1"/>
  <c r="AY287" i="1"/>
  <c r="CX287" i="1"/>
  <c r="BX287" i="1"/>
  <c r="CC287" i="1" s="1"/>
  <c r="BA288" i="1"/>
  <c r="CZ288" i="1"/>
  <c r="BO288" i="1"/>
  <c r="BL288" i="1" s="1"/>
  <c r="BR288" i="1"/>
  <c r="BM288" i="1" s="1"/>
  <c r="AX288" i="1"/>
  <c r="CT288" i="1"/>
  <c r="BB288" i="1"/>
  <c r="CR288" i="1"/>
  <c r="CV288" i="1"/>
  <c r="BY286" i="1"/>
  <c r="AB287" i="1"/>
  <c r="AC287" i="1" s="1"/>
  <c r="U287" i="1" s="1"/>
  <c r="EA292" i="1"/>
  <c r="F290" i="1" l="1"/>
  <c r="BU290" i="1"/>
  <c r="AW290" i="1" s="1"/>
  <c r="D288" i="1"/>
  <c r="CS289" i="1"/>
  <c r="CU289" i="1"/>
  <c r="AE287" i="1"/>
  <c r="AT288" i="1"/>
  <c r="CY288" i="1"/>
  <c r="S288" i="1"/>
  <c r="AZ288" i="1"/>
  <c r="T289" i="1"/>
  <c r="Y289" i="1" s="1"/>
  <c r="AV289" i="1"/>
  <c r="CA285" i="1"/>
  <c r="CH285" i="1"/>
  <c r="CI285" i="1" s="1"/>
  <c r="BW285" i="1" s="1"/>
  <c r="V287" i="1"/>
  <c r="AU288" i="1"/>
  <c r="CX288" i="1"/>
  <c r="BX288" i="1"/>
  <c r="CC288" i="1" s="1"/>
  <c r="AY288" i="1"/>
  <c r="BZ286" i="1"/>
  <c r="CB286" i="1"/>
  <c r="V288" i="1"/>
  <c r="AB288" i="1"/>
  <c r="AC288" i="1" s="1"/>
  <c r="U288" i="1" s="1"/>
  <c r="BA289" i="1"/>
  <c r="AX289" i="1"/>
  <c r="CT289" i="1"/>
  <c r="CZ289" i="1"/>
  <c r="CV289" i="1"/>
  <c r="BR289" i="1"/>
  <c r="BM289" i="1" s="1"/>
  <c r="BO289" i="1"/>
  <c r="BL289" i="1" s="1"/>
  <c r="CR289" i="1"/>
  <c r="BB289" i="1"/>
  <c r="BY287" i="1"/>
  <c r="EA293" i="1"/>
  <c r="F291" i="1" l="1"/>
  <c r="BU291" i="1"/>
  <c r="AW291" i="1" s="1"/>
  <c r="D289" i="1"/>
  <c r="CS290" i="1"/>
  <c r="CU290" i="1"/>
  <c r="AE288" i="1"/>
  <c r="AT289" i="1"/>
  <c r="CY289" i="1"/>
  <c r="S289" i="1"/>
  <c r="AZ289" i="1"/>
  <c r="T290" i="1"/>
  <c r="Y290" i="1" s="1"/>
  <c r="AV290" i="1"/>
  <c r="CA286" i="1"/>
  <c r="CH286" i="1"/>
  <c r="CI286" i="1" s="1"/>
  <c r="BW286" i="1" s="1"/>
  <c r="AU289" i="1"/>
  <c r="BZ287" i="1"/>
  <c r="CB287" i="1"/>
  <c r="AY289" i="1"/>
  <c r="BX289" i="1"/>
  <c r="CC289" i="1" s="1"/>
  <c r="CX289" i="1"/>
  <c r="BA290" i="1"/>
  <c r="CT290" i="1"/>
  <c r="BR290" i="1"/>
  <c r="BM290" i="1" s="1"/>
  <c r="AX290" i="1"/>
  <c r="CV290" i="1"/>
  <c r="BO290" i="1"/>
  <c r="BL290" i="1" s="1"/>
  <c r="CZ290" i="1"/>
  <c r="BB290" i="1"/>
  <c r="CR290" i="1"/>
  <c r="AB289" i="1"/>
  <c r="AC289" i="1" s="1"/>
  <c r="U289" i="1" s="1"/>
  <c r="BY288" i="1"/>
  <c r="EA294" i="1"/>
  <c r="F292" i="1" l="1"/>
  <c r="BU292" i="1"/>
  <c r="AW292" i="1" s="1"/>
  <c r="D290" i="1"/>
  <c r="CS291" i="1"/>
  <c r="CU291" i="1"/>
  <c r="AE289" i="1"/>
  <c r="AT290" i="1"/>
  <c r="CY290" i="1"/>
  <c r="S290" i="1"/>
  <c r="AZ290" i="1"/>
  <c r="T291" i="1"/>
  <c r="Y291" i="1" s="1"/>
  <c r="CA287" i="1"/>
  <c r="CH287" i="1"/>
  <c r="CI287" i="1" s="1"/>
  <c r="BW287" i="1" s="1"/>
  <c r="V289" i="1"/>
  <c r="AV291" i="1"/>
  <c r="AU290" i="1"/>
  <c r="BZ288" i="1"/>
  <c r="CB288" i="1"/>
  <c r="CX290" i="1"/>
  <c r="BX290" i="1"/>
  <c r="CC290" i="1" s="1"/>
  <c r="AY290" i="1"/>
  <c r="AB290" i="1"/>
  <c r="AC290" i="1" s="1"/>
  <c r="U290" i="1" s="1"/>
  <c r="BY289" i="1"/>
  <c r="BA291" i="1"/>
  <c r="CT291" i="1"/>
  <c r="BB291" i="1"/>
  <c r="AX291" i="1"/>
  <c r="CR291" i="1"/>
  <c r="BR291" i="1"/>
  <c r="BM291" i="1" s="1"/>
  <c r="CZ291" i="1"/>
  <c r="BO291" i="1"/>
  <c r="BL291" i="1" s="1"/>
  <c r="CV291" i="1"/>
  <c r="EA295" i="1"/>
  <c r="F293" i="1" l="1"/>
  <c r="BU293" i="1"/>
  <c r="AW293" i="1" s="1"/>
  <c r="D291" i="1"/>
  <c r="CS292" i="1"/>
  <c r="CU292" i="1"/>
  <c r="AE290" i="1"/>
  <c r="AT291" i="1"/>
  <c r="CY291" i="1"/>
  <c r="S291" i="1"/>
  <c r="AZ291" i="1"/>
  <c r="T292" i="1"/>
  <c r="Y292" i="1" s="1"/>
  <c r="AV292" i="1"/>
  <c r="V290" i="1"/>
  <c r="CA288" i="1"/>
  <c r="CH288" i="1"/>
  <c r="CI288" i="1" s="1"/>
  <c r="BW288" i="1" s="1"/>
  <c r="AU291" i="1"/>
  <c r="BA292" i="1"/>
  <c r="CR292" i="1"/>
  <c r="BO292" i="1"/>
  <c r="BL292" i="1" s="1"/>
  <c r="BB292" i="1"/>
  <c r="BR292" i="1"/>
  <c r="BM292" i="1" s="1"/>
  <c r="AX292" i="1"/>
  <c r="CZ292" i="1" s="1"/>
  <c r="CV292" i="1"/>
  <c r="CT292" i="1"/>
  <c r="AB291" i="1"/>
  <c r="AC291" i="1" s="1"/>
  <c r="U291" i="1" s="1"/>
  <c r="V291" i="1"/>
  <c r="CB289" i="1"/>
  <c r="BZ289" i="1"/>
  <c r="AY291" i="1"/>
  <c r="BX291" i="1"/>
  <c r="CC291" i="1" s="1"/>
  <c r="CX291" i="1"/>
  <c r="BY290" i="1"/>
  <c r="EA296" i="1"/>
  <c r="F294" i="1" l="1"/>
  <c r="BU294" i="1"/>
  <c r="AW294" i="1" s="1"/>
  <c r="D292" i="1"/>
  <c r="CS293" i="1"/>
  <c r="CU293" i="1"/>
  <c r="AE291" i="1"/>
  <c r="AT292" i="1"/>
  <c r="CY292" i="1"/>
  <c r="S292" i="1"/>
  <c r="AZ292" i="1"/>
  <c r="T293" i="1"/>
  <c r="Y293" i="1" s="1"/>
  <c r="CA289" i="1"/>
  <c r="CH289" i="1"/>
  <c r="CI289" i="1" s="1"/>
  <c r="BW289" i="1" s="1"/>
  <c r="AV293" i="1"/>
  <c r="AU292" i="1"/>
  <c r="CB290" i="1"/>
  <c r="BZ290" i="1"/>
  <c r="BY291" i="1"/>
  <c r="AY292" i="1"/>
  <c r="CX292" i="1"/>
  <c r="BX292" i="1"/>
  <c r="CC292" i="1" s="1"/>
  <c r="BA293" i="1"/>
  <c r="BO293" i="1"/>
  <c r="BL293" i="1" s="1"/>
  <c r="BB293" i="1"/>
  <c r="AX293" i="1"/>
  <c r="CT293" i="1"/>
  <c r="CZ293" i="1"/>
  <c r="CV293" i="1"/>
  <c r="CR293" i="1"/>
  <c r="BR293" i="1"/>
  <c r="BM293" i="1" s="1"/>
  <c r="AB292" i="1"/>
  <c r="AC292" i="1" s="1"/>
  <c r="U292" i="1" s="1"/>
  <c r="EA297" i="1"/>
  <c r="F295" i="1" l="1"/>
  <c r="BU295" i="1"/>
  <c r="AW295" i="1" s="1"/>
  <c r="D293" i="1"/>
  <c r="CS294" i="1"/>
  <c r="CU294" i="1"/>
  <c r="AE292" i="1"/>
  <c r="AT293" i="1"/>
  <c r="CY293" i="1"/>
  <c r="S293" i="1"/>
  <c r="AZ293" i="1"/>
  <c r="T294" i="1"/>
  <c r="Y294" i="1" s="1"/>
  <c r="V292" i="1"/>
  <c r="CA290" i="1"/>
  <c r="CH290" i="1"/>
  <c r="CI290" i="1" s="1"/>
  <c r="BW290" i="1" s="1"/>
  <c r="AV294" i="1"/>
  <c r="AU293" i="1"/>
  <c r="BY292" i="1"/>
  <c r="BA294" i="1"/>
  <c r="CT294" i="1"/>
  <c r="BB294" i="1"/>
  <c r="CV294" i="1"/>
  <c r="CR294" i="1"/>
  <c r="BR294" i="1"/>
  <c r="BM294" i="1" s="1"/>
  <c r="BO294" i="1"/>
  <c r="BL294" i="1" s="1"/>
  <c r="AX294" i="1"/>
  <c r="V293" i="1"/>
  <c r="AB293" i="1"/>
  <c r="AC293" i="1" s="1"/>
  <c r="U293" i="1" s="1"/>
  <c r="AY293" i="1"/>
  <c r="BX293" i="1"/>
  <c r="CC293" i="1" s="1"/>
  <c r="CX293" i="1"/>
  <c r="BZ291" i="1"/>
  <c r="CB291" i="1"/>
  <c r="EA298" i="1"/>
  <c r="F296" i="1" l="1"/>
  <c r="BU296" i="1"/>
  <c r="AW296" i="1" s="1"/>
  <c r="D294" i="1"/>
  <c r="CS295" i="1"/>
  <c r="CU295" i="1"/>
  <c r="AE293" i="1"/>
  <c r="AT294" i="1"/>
  <c r="CY294" i="1"/>
  <c r="S294" i="1"/>
  <c r="AZ294" i="1"/>
  <c r="T295" i="1"/>
  <c r="Y295" i="1" s="1"/>
  <c r="AU294" i="1"/>
  <c r="CZ294" i="1"/>
  <c r="AV295" i="1"/>
  <c r="CA291" i="1"/>
  <c r="CH291" i="1" s="1"/>
  <c r="CI291" i="1" s="1"/>
  <c r="BW291" i="1" s="1"/>
  <c r="BX294" i="1"/>
  <c r="CC294" i="1" s="1"/>
  <c r="CX294" i="1"/>
  <c r="BY293" i="1"/>
  <c r="AY294" i="1"/>
  <c r="BA295" i="1"/>
  <c r="CZ295" i="1"/>
  <c r="BB295" i="1"/>
  <c r="CR295" i="1"/>
  <c r="BO295" i="1"/>
  <c r="BL295" i="1" s="1"/>
  <c r="CT295" i="1"/>
  <c r="BR295" i="1"/>
  <c r="BM295" i="1" s="1"/>
  <c r="AX295" i="1"/>
  <c r="CV295" i="1"/>
  <c r="AB294" i="1"/>
  <c r="AC294" i="1" s="1"/>
  <c r="U294" i="1" s="1"/>
  <c r="BZ292" i="1"/>
  <c r="CB292" i="1"/>
  <c r="EA299" i="1"/>
  <c r="F297" i="1" l="1"/>
  <c r="BU297" i="1"/>
  <c r="AW297" i="1" s="1"/>
  <c r="D295" i="1"/>
  <c r="CS296" i="1"/>
  <c r="CU296" i="1"/>
  <c r="AE294" i="1"/>
  <c r="AT295" i="1"/>
  <c r="CY295" i="1"/>
  <c r="S295" i="1"/>
  <c r="AZ295" i="1"/>
  <c r="T296" i="1"/>
  <c r="Y296" i="1" s="1"/>
  <c r="AU295" i="1"/>
  <c r="CA292" i="1"/>
  <c r="CH292" i="1"/>
  <c r="CI292" i="1" s="1"/>
  <c r="BW292" i="1" s="1"/>
  <c r="V294" i="1"/>
  <c r="AV296" i="1"/>
  <c r="AY295" i="1"/>
  <c r="AB295" i="1"/>
  <c r="AC295" i="1" s="1"/>
  <c r="U295" i="1" s="1"/>
  <c r="BA296" i="1"/>
  <c r="BB296" i="1"/>
  <c r="BO296" i="1"/>
  <c r="BL296" i="1" s="1"/>
  <c r="CR296" i="1"/>
  <c r="CZ296" i="1"/>
  <c r="BR296" i="1"/>
  <c r="BM296" i="1" s="1"/>
  <c r="AX296" i="1"/>
  <c r="CT296" i="1"/>
  <c r="CV296" i="1"/>
  <c r="BZ293" i="1"/>
  <c r="CB293" i="1"/>
  <c r="BY294" i="1"/>
  <c r="BX295" i="1"/>
  <c r="CC295" i="1" s="1"/>
  <c r="CX295" i="1"/>
  <c r="EA300" i="1"/>
  <c r="F298" i="1" l="1"/>
  <c r="BU298" i="1"/>
  <c r="AW298" i="1" s="1"/>
  <c r="D296" i="1"/>
  <c r="CS297" i="1"/>
  <c r="CU297" i="1"/>
  <c r="AE295" i="1"/>
  <c r="AT296" i="1"/>
  <c r="CY296" i="1"/>
  <c r="AU296" i="1"/>
  <c r="S296" i="1"/>
  <c r="AZ296" i="1"/>
  <c r="AE296" i="1" s="1"/>
  <c r="T297" i="1"/>
  <c r="Y297" i="1" s="1"/>
  <c r="CA293" i="1"/>
  <c r="CH293" i="1" s="1"/>
  <c r="CI293" i="1" s="1"/>
  <c r="BW293" i="1" s="1"/>
  <c r="AV297" i="1"/>
  <c r="V295" i="1"/>
  <c r="CB294" i="1"/>
  <c r="BZ294" i="1"/>
  <c r="BX296" i="1"/>
  <c r="CC296" i="1" s="1"/>
  <c r="CX296" i="1"/>
  <c r="BY295" i="1"/>
  <c r="AY296" i="1"/>
  <c r="BA297" i="1"/>
  <c r="BB297" i="1"/>
  <c r="CR297" i="1"/>
  <c r="AX297" i="1"/>
  <c r="CT297" i="1"/>
  <c r="BO297" i="1"/>
  <c r="BL297" i="1" s="1"/>
  <c r="CZ297" i="1"/>
  <c r="CV297" i="1"/>
  <c r="BR297" i="1"/>
  <c r="BM297" i="1" s="1"/>
  <c r="AB296" i="1"/>
  <c r="AC296" i="1" s="1"/>
  <c r="U296" i="1" s="1"/>
  <c r="EA301" i="1"/>
  <c r="F299" i="1" l="1"/>
  <c r="BU299" i="1"/>
  <c r="AW299" i="1" s="1"/>
  <c r="D297" i="1"/>
  <c r="CS298" i="1"/>
  <c r="CU298" i="1"/>
  <c r="AT297" i="1"/>
  <c r="CY297" i="1"/>
  <c r="S297" i="1"/>
  <c r="AZ297" i="1"/>
  <c r="T298" i="1"/>
  <c r="Y298" i="1" s="1"/>
  <c r="AV298" i="1"/>
  <c r="V296" i="1"/>
  <c r="CA294" i="1"/>
  <c r="CH294" i="1"/>
  <c r="CI294" i="1" s="1"/>
  <c r="BW294" i="1" s="1"/>
  <c r="AU297" i="1"/>
  <c r="BA298" i="1"/>
  <c r="BR298" i="1"/>
  <c r="BM298" i="1" s="1"/>
  <c r="CR298" i="1"/>
  <c r="CT298" i="1"/>
  <c r="BB298" i="1"/>
  <c r="AX298" i="1"/>
  <c r="CZ298" i="1" s="1"/>
  <c r="BO298" i="1"/>
  <c r="BL298" i="1" s="1"/>
  <c r="CV298" i="1"/>
  <c r="AB297" i="1"/>
  <c r="AC297" i="1" s="1"/>
  <c r="U297" i="1" s="1"/>
  <c r="V297" i="1"/>
  <c r="CX297" i="1"/>
  <c r="BX297" i="1"/>
  <c r="CC297" i="1" s="1"/>
  <c r="BY296" i="1"/>
  <c r="AY297" i="1"/>
  <c r="CB295" i="1"/>
  <c r="BZ295" i="1"/>
  <c r="EA302" i="1"/>
  <c r="F300" i="1" l="1"/>
  <c r="BU300" i="1"/>
  <c r="AW300" i="1" s="1"/>
  <c r="D298" i="1"/>
  <c r="CS299" i="1"/>
  <c r="CU299" i="1"/>
  <c r="AE297" i="1"/>
  <c r="AT298" i="1"/>
  <c r="CY298" i="1"/>
  <c r="S298" i="1"/>
  <c r="AZ298" i="1"/>
  <c r="T299" i="1"/>
  <c r="Y299" i="1" s="1"/>
  <c r="CA295" i="1"/>
  <c r="CH295" i="1" s="1"/>
  <c r="CI295" i="1" s="1"/>
  <c r="BW295" i="1" s="1"/>
  <c r="AV299" i="1"/>
  <c r="AU298" i="1"/>
  <c r="BZ296" i="1"/>
  <c r="CB296" i="1"/>
  <c r="BA299" i="1"/>
  <c r="BB299" i="1"/>
  <c r="AX299" i="1"/>
  <c r="BO299" i="1"/>
  <c r="BL299" i="1" s="1"/>
  <c r="CR299" i="1"/>
  <c r="CZ299" i="1"/>
  <c r="CV299" i="1"/>
  <c r="BR299" i="1"/>
  <c r="BM299" i="1" s="1"/>
  <c r="CT299" i="1"/>
  <c r="AB298" i="1"/>
  <c r="AC298" i="1" s="1"/>
  <c r="U298" i="1" s="1"/>
  <c r="V298" i="1"/>
  <c r="BY297" i="1"/>
  <c r="AY298" i="1"/>
  <c r="BX298" i="1"/>
  <c r="CC298" i="1" s="1"/>
  <c r="CX298" i="1"/>
  <c r="EA303" i="1"/>
  <c r="F301" i="1" l="1"/>
  <c r="BU301" i="1"/>
  <c r="AW301" i="1" s="1"/>
  <c r="D299" i="1"/>
  <c r="CS300" i="1"/>
  <c r="CU300" i="1"/>
  <c r="AE298" i="1"/>
  <c r="AT299" i="1"/>
  <c r="CY299" i="1"/>
  <c r="S299" i="1"/>
  <c r="AZ299" i="1"/>
  <c r="T300" i="1"/>
  <c r="Y300" i="1" s="1"/>
  <c r="AV300" i="1"/>
  <c r="CA296" i="1"/>
  <c r="CH296" i="1" s="1"/>
  <c r="CI296" i="1" s="1"/>
  <c r="BW296" i="1" s="1"/>
  <c r="AU299" i="1"/>
  <c r="BZ297" i="1"/>
  <c r="CB297" i="1"/>
  <c r="BA300" i="1"/>
  <c r="BR300" i="1"/>
  <c r="BM300" i="1" s="1"/>
  <c r="CT300" i="1"/>
  <c r="BB300" i="1"/>
  <c r="CV300" i="1"/>
  <c r="AX300" i="1"/>
  <c r="CZ300" i="1"/>
  <c r="CR300" i="1"/>
  <c r="BO300" i="1"/>
  <c r="BL300" i="1" s="1"/>
  <c r="AB299" i="1"/>
  <c r="AC299" i="1" s="1"/>
  <c r="U299" i="1" s="1"/>
  <c r="V299" i="1"/>
  <c r="BY298" i="1"/>
  <c r="AY299" i="1"/>
  <c r="CX299" i="1"/>
  <c r="BX299" i="1"/>
  <c r="CC299" i="1" s="1"/>
  <c r="EA304" i="1"/>
  <c r="F302" i="1" l="1"/>
  <c r="BU302" i="1"/>
  <c r="AW302" i="1" s="1"/>
  <c r="D300" i="1"/>
  <c r="CS301" i="1"/>
  <c r="CU301" i="1"/>
  <c r="AE299" i="1"/>
  <c r="AT300" i="1"/>
  <c r="CY300" i="1"/>
  <c r="S300" i="1"/>
  <c r="AZ300" i="1"/>
  <c r="T301" i="1"/>
  <c r="Y301" i="1" s="1"/>
  <c r="CA297" i="1"/>
  <c r="CH297" i="1" s="1"/>
  <c r="CI297" i="1" s="1"/>
  <c r="BW297" i="1" s="1"/>
  <c r="AV301" i="1"/>
  <c r="AU300" i="1"/>
  <c r="BY299" i="1"/>
  <c r="BX300" i="1"/>
  <c r="CC300" i="1" s="1"/>
  <c r="CX300" i="1"/>
  <c r="AB300" i="1"/>
  <c r="AC300" i="1" s="1"/>
  <c r="U300" i="1" s="1"/>
  <c r="V300" i="1"/>
  <c r="BZ298" i="1"/>
  <c r="CB298" i="1"/>
  <c r="BA301" i="1"/>
  <c r="BB301" i="1"/>
  <c r="AX301" i="1"/>
  <c r="CZ301" i="1" s="1"/>
  <c r="CV301" i="1"/>
  <c r="BR301" i="1"/>
  <c r="BM301" i="1" s="1"/>
  <c r="CT301" i="1"/>
  <c r="BO301" i="1"/>
  <c r="BL301" i="1" s="1"/>
  <c r="CR301" i="1"/>
  <c r="AY300" i="1"/>
  <c r="EA305" i="1"/>
  <c r="F303" i="1" l="1"/>
  <c r="BU303" i="1"/>
  <c r="AW303" i="1" s="1"/>
  <c r="D301" i="1"/>
  <c r="CS302" i="1"/>
  <c r="CU302" i="1"/>
  <c r="AE300" i="1"/>
  <c r="AT301" i="1"/>
  <c r="CY301" i="1"/>
  <c r="S301" i="1"/>
  <c r="AZ301" i="1"/>
  <c r="T302" i="1"/>
  <c r="Y302" i="1" s="1"/>
  <c r="AV302" i="1"/>
  <c r="CA298" i="1"/>
  <c r="CH298" i="1"/>
  <c r="CI298" i="1" s="1"/>
  <c r="BW298" i="1" s="1"/>
  <c r="AU301" i="1"/>
  <c r="BA302" i="1"/>
  <c r="CT302" i="1"/>
  <c r="BO302" i="1"/>
  <c r="BL302" i="1" s="1"/>
  <c r="AX302" i="1"/>
  <c r="CV302" i="1"/>
  <c r="BR302" i="1"/>
  <c r="BM302" i="1" s="1"/>
  <c r="BB302" i="1"/>
  <c r="CR302" i="1"/>
  <c r="AB301" i="1"/>
  <c r="AC301" i="1" s="1"/>
  <c r="U301" i="1" s="1"/>
  <c r="AY301" i="1"/>
  <c r="CX301" i="1"/>
  <c r="BX301" i="1"/>
  <c r="CC301" i="1" s="1"/>
  <c r="BY300" i="1"/>
  <c r="CB299" i="1"/>
  <c r="BZ299" i="1"/>
  <c r="EA306" i="1"/>
  <c r="F304" i="1" l="1"/>
  <c r="BU304" i="1"/>
  <c r="AW304" i="1" s="1"/>
  <c r="D302" i="1"/>
  <c r="CS303" i="1"/>
  <c r="CU303" i="1"/>
  <c r="AE301" i="1"/>
  <c r="AT302" i="1"/>
  <c r="CY302" i="1"/>
  <c r="S302" i="1"/>
  <c r="AZ302" i="1"/>
  <c r="T303" i="1"/>
  <c r="Y303" i="1" s="1"/>
  <c r="AU302" i="1"/>
  <c r="CA299" i="1"/>
  <c r="CH299" i="1" s="1"/>
  <c r="CI299" i="1" s="1"/>
  <c r="BW299" i="1" s="1"/>
  <c r="AV303" i="1"/>
  <c r="V301" i="1"/>
  <c r="CZ302" i="1"/>
  <c r="BZ300" i="1"/>
  <c r="CB300" i="1"/>
  <c r="CX302" i="1"/>
  <c r="BX302" i="1"/>
  <c r="CC302" i="1" s="1"/>
  <c r="AY302" i="1"/>
  <c r="BA303" i="1"/>
  <c r="CZ303" i="1"/>
  <c r="CV303" i="1"/>
  <c r="CT303" i="1"/>
  <c r="BR303" i="1"/>
  <c r="BM303" i="1" s="1"/>
  <c r="BB303" i="1"/>
  <c r="BO303" i="1"/>
  <c r="BL303" i="1" s="1"/>
  <c r="AX303" i="1"/>
  <c r="CR303" i="1"/>
  <c r="AB302" i="1"/>
  <c r="AC302" i="1" s="1"/>
  <c r="U302" i="1" s="1"/>
  <c r="BY301" i="1"/>
  <c r="EA307" i="1"/>
  <c r="F305" i="1" l="1"/>
  <c r="BU305" i="1"/>
  <c r="AW305" i="1" s="1"/>
  <c r="D303" i="1"/>
  <c r="CS304" i="1"/>
  <c r="CU304" i="1"/>
  <c r="AE302" i="1"/>
  <c r="AT303" i="1"/>
  <c r="CY303" i="1"/>
  <c r="S303" i="1"/>
  <c r="AZ303" i="1"/>
  <c r="T304" i="1"/>
  <c r="Y304" i="1" s="1"/>
  <c r="CA300" i="1"/>
  <c r="CH300" i="1"/>
  <c r="CI300" i="1" s="1"/>
  <c r="BW300" i="1" s="1"/>
  <c r="V302" i="1"/>
  <c r="AV304" i="1"/>
  <c r="AU303" i="1"/>
  <c r="CB301" i="1"/>
  <c r="BZ301" i="1"/>
  <c r="AB303" i="1"/>
  <c r="AC303" i="1" s="1"/>
  <c r="U303" i="1" s="1"/>
  <c r="AY303" i="1"/>
  <c r="BX303" i="1"/>
  <c r="CC303" i="1" s="1"/>
  <c r="CX303" i="1"/>
  <c r="BA304" i="1"/>
  <c r="BB304" i="1"/>
  <c r="CR304" i="1"/>
  <c r="CV304" i="1"/>
  <c r="CT304" i="1"/>
  <c r="BR304" i="1"/>
  <c r="BM304" i="1" s="1"/>
  <c r="AX304" i="1"/>
  <c r="CZ304" i="1" s="1"/>
  <c r="BO304" i="1"/>
  <c r="BL304" i="1" s="1"/>
  <c r="BY302" i="1"/>
  <c r="EA308" i="1"/>
  <c r="F306" i="1" l="1"/>
  <c r="BU306" i="1"/>
  <c r="AW306" i="1" s="1"/>
  <c r="D304" i="1"/>
  <c r="CS305" i="1"/>
  <c r="CU305" i="1"/>
  <c r="AE303" i="1"/>
  <c r="AT304" i="1"/>
  <c r="CY304" i="1"/>
  <c r="S304" i="1"/>
  <c r="AZ304" i="1"/>
  <c r="T305" i="1"/>
  <c r="Y305" i="1" s="1"/>
  <c r="AV305" i="1"/>
  <c r="CA301" i="1"/>
  <c r="CH301" i="1"/>
  <c r="CI301" i="1" s="1"/>
  <c r="BW301" i="1" s="1"/>
  <c r="V303" i="1"/>
  <c r="AU304" i="1"/>
  <c r="CB302" i="1"/>
  <c r="BZ302" i="1"/>
  <c r="BX304" i="1"/>
  <c r="CC304" i="1" s="1"/>
  <c r="CX304" i="1"/>
  <c r="BY303" i="1"/>
  <c r="AY304" i="1"/>
  <c r="AB304" i="1"/>
  <c r="AC304" i="1" s="1"/>
  <c r="U304" i="1" s="1"/>
  <c r="V304" i="1"/>
  <c r="BA305" i="1"/>
  <c r="CV305" i="1"/>
  <c r="BO305" i="1"/>
  <c r="BL305" i="1" s="1"/>
  <c r="CZ305" i="1"/>
  <c r="AX305" i="1"/>
  <c r="BR305" i="1"/>
  <c r="BM305" i="1" s="1"/>
  <c r="CR305" i="1"/>
  <c r="CT305" i="1"/>
  <c r="BB305" i="1"/>
  <c r="EA309" i="1"/>
  <c r="F307" i="1" l="1"/>
  <c r="BU307" i="1"/>
  <c r="AW307" i="1" s="1"/>
  <c r="D305" i="1"/>
  <c r="CS306" i="1"/>
  <c r="CU306" i="1"/>
  <c r="AE304" i="1"/>
  <c r="AT305" i="1"/>
  <c r="CY305" i="1"/>
  <c r="S305" i="1"/>
  <c r="AZ305" i="1"/>
  <c r="T306" i="1"/>
  <c r="Y306" i="1" s="1"/>
  <c r="CA302" i="1"/>
  <c r="CH302" i="1"/>
  <c r="CI302" i="1" s="1"/>
  <c r="BW302" i="1" s="1"/>
  <c r="AV306" i="1"/>
  <c r="AU305" i="1"/>
  <c r="BX305" i="1"/>
  <c r="CC305" i="1" s="1"/>
  <c r="CX305" i="1"/>
  <c r="BA306" i="1"/>
  <c r="CT306" i="1"/>
  <c r="BB306" i="1"/>
  <c r="AX306" i="1"/>
  <c r="CR306" i="1"/>
  <c r="CZ306" i="1"/>
  <c r="BR306" i="1"/>
  <c r="BM306" i="1" s="1"/>
  <c r="CV306" i="1"/>
  <c r="BO306" i="1"/>
  <c r="BL306" i="1" s="1"/>
  <c r="AB305" i="1"/>
  <c r="AC305" i="1" s="1"/>
  <c r="U305" i="1" s="1"/>
  <c r="BY304" i="1"/>
  <c r="AY305" i="1"/>
  <c r="BZ303" i="1"/>
  <c r="CB303" i="1"/>
  <c r="EA310" i="1"/>
  <c r="F308" i="1" l="1"/>
  <c r="BU308" i="1"/>
  <c r="AW308" i="1" s="1"/>
  <c r="D306" i="1"/>
  <c r="CS307" i="1"/>
  <c r="CU307" i="1"/>
  <c r="AE305" i="1"/>
  <c r="AT306" i="1"/>
  <c r="CY306" i="1"/>
  <c r="S306" i="1"/>
  <c r="AZ306" i="1"/>
  <c r="T307" i="1"/>
  <c r="Y307" i="1" s="1"/>
  <c r="CA303" i="1"/>
  <c r="CH303" i="1" s="1"/>
  <c r="CI303" i="1" s="1"/>
  <c r="BW303" i="1" s="1"/>
  <c r="V305" i="1"/>
  <c r="AV307" i="1"/>
  <c r="AU306" i="1"/>
  <c r="AB306" i="1"/>
  <c r="AC306" i="1" s="1"/>
  <c r="U306" i="1" s="1"/>
  <c r="AY306" i="1"/>
  <c r="CX306" i="1"/>
  <c r="BX306" i="1"/>
  <c r="CC306" i="1" s="1"/>
  <c r="BY305" i="1"/>
  <c r="BZ304" i="1"/>
  <c r="CB304" i="1"/>
  <c r="BA307" i="1"/>
  <c r="CT307" i="1"/>
  <c r="BB307" i="1"/>
  <c r="AX307" i="1"/>
  <c r="CR307" i="1"/>
  <c r="CZ307" i="1"/>
  <c r="CV307" i="1"/>
  <c r="BR307" i="1"/>
  <c r="BM307" i="1" s="1"/>
  <c r="BO307" i="1"/>
  <c r="BL307" i="1" s="1"/>
  <c r="EA311" i="1"/>
  <c r="F309" i="1" l="1"/>
  <c r="BU309" i="1"/>
  <c r="AW309" i="1" s="1"/>
  <c r="D307" i="1"/>
  <c r="CS308" i="1"/>
  <c r="CU308" i="1"/>
  <c r="AE306" i="1"/>
  <c r="AT307" i="1"/>
  <c r="CY307" i="1"/>
  <c r="S307" i="1"/>
  <c r="AZ307" i="1"/>
  <c r="T308" i="1"/>
  <c r="Y308" i="1" s="1"/>
  <c r="AU307" i="1"/>
  <c r="CA304" i="1"/>
  <c r="CH304" i="1"/>
  <c r="CI304" i="1" s="1"/>
  <c r="BW304" i="1" s="1"/>
  <c r="AV308" i="1"/>
  <c r="V306" i="1"/>
  <c r="BA308" i="1"/>
  <c r="CR308" i="1"/>
  <c r="AX308" i="1"/>
  <c r="CT308" i="1"/>
  <c r="BO308" i="1"/>
  <c r="BL308" i="1" s="1"/>
  <c r="CV308" i="1"/>
  <c r="BB308" i="1"/>
  <c r="BR308" i="1"/>
  <c r="BM308" i="1" s="1"/>
  <c r="CZ308" i="1"/>
  <c r="AB307" i="1"/>
  <c r="AC307" i="1" s="1"/>
  <c r="U307" i="1" s="1"/>
  <c r="CB305" i="1"/>
  <c r="BZ305" i="1"/>
  <c r="AY307" i="1"/>
  <c r="CX307" i="1"/>
  <c r="BX307" i="1"/>
  <c r="CC307" i="1" s="1"/>
  <c r="BY306" i="1"/>
  <c r="EA312" i="1"/>
  <c r="F310" i="1" l="1"/>
  <c r="BU310" i="1"/>
  <c r="AW310" i="1" s="1"/>
  <c r="D308" i="1"/>
  <c r="CS309" i="1"/>
  <c r="CU309" i="1"/>
  <c r="AE307" i="1"/>
  <c r="AT308" i="1"/>
  <c r="CY308" i="1"/>
  <c r="S308" i="1"/>
  <c r="AZ308" i="1"/>
  <c r="T309" i="1"/>
  <c r="Y309" i="1" s="1"/>
  <c r="CA305" i="1"/>
  <c r="CH305" i="1"/>
  <c r="CI305" i="1" s="1"/>
  <c r="BW305" i="1" s="1"/>
  <c r="V307" i="1"/>
  <c r="AV309" i="1"/>
  <c r="AU308" i="1"/>
  <c r="CX308" i="1"/>
  <c r="BX308" i="1"/>
  <c r="CC308" i="1" s="1"/>
  <c r="AY308" i="1"/>
  <c r="AB308" i="1"/>
  <c r="AC308" i="1" s="1"/>
  <c r="U308" i="1" s="1"/>
  <c r="V308" i="1"/>
  <c r="CB306" i="1"/>
  <c r="BZ306" i="1"/>
  <c r="BY307" i="1"/>
  <c r="BA309" i="1"/>
  <c r="CT309" i="1"/>
  <c r="BO309" i="1"/>
  <c r="BL309" i="1" s="1"/>
  <c r="CR309" i="1"/>
  <c r="AX309" i="1"/>
  <c r="CZ309" i="1" s="1"/>
  <c r="BR309" i="1"/>
  <c r="BM309" i="1" s="1"/>
  <c r="BB309" i="1"/>
  <c r="CV309" i="1"/>
  <c r="EA313" i="1"/>
  <c r="F311" i="1" l="1"/>
  <c r="BU311" i="1"/>
  <c r="AW311" i="1" s="1"/>
  <c r="D309" i="1"/>
  <c r="CS310" i="1"/>
  <c r="CU310" i="1"/>
  <c r="AE308" i="1"/>
  <c r="AT309" i="1"/>
  <c r="CY309" i="1"/>
  <c r="S309" i="1"/>
  <c r="AZ309" i="1"/>
  <c r="T310" i="1"/>
  <c r="Y310" i="1" s="1"/>
  <c r="AV310" i="1"/>
  <c r="CA306" i="1"/>
  <c r="CH306" i="1" s="1"/>
  <c r="CI306" i="1" s="1"/>
  <c r="BW306" i="1" s="1"/>
  <c r="AU309" i="1"/>
  <c r="AB309" i="1"/>
  <c r="AC309" i="1" s="1"/>
  <c r="U309" i="1" s="1"/>
  <c r="BX309" i="1"/>
  <c r="CC309" i="1" s="1"/>
  <c r="CX309" i="1"/>
  <c r="AY309" i="1"/>
  <c r="BA310" i="1"/>
  <c r="CR310" i="1"/>
  <c r="CZ310" i="1"/>
  <c r="CV310" i="1"/>
  <c r="BR310" i="1"/>
  <c r="BM310" i="1" s="1"/>
  <c r="BB310" i="1"/>
  <c r="AX310" i="1"/>
  <c r="CT310" i="1"/>
  <c r="BO310" i="1"/>
  <c r="BL310" i="1" s="1"/>
  <c r="CB307" i="1"/>
  <c r="BZ307" i="1"/>
  <c r="BY308" i="1"/>
  <c r="EA314" i="1"/>
  <c r="F312" i="1" l="1"/>
  <c r="BU312" i="1"/>
  <c r="AW312" i="1" s="1"/>
  <c r="D310" i="1"/>
  <c r="CS311" i="1"/>
  <c r="CU311" i="1"/>
  <c r="AE309" i="1"/>
  <c r="AT310" i="1"/>
  <c r="CY310" i="1"/>
  <c r="S310" i="1"/>
  <c r="AZ310" i="1"/>
  <c r="T311" i="1"/>
  <c r="Y311" i="1" s="1"/>
  <c r="CA307" i="1"/>
  <c r="CH307" i="1" s="1"/>
  <c r="CI307" i="1" s="1"/>
  <c r="BW307" i="1" s="1"/>
  <c r="AV311" i="1"/>
  <c r="V309" i="1"/>
  <c r="AU310" i="1"/>
  <c r="AY310" i="1"/>
  <c r="BX310" i="1"/>
  <c r="CC310" i="1" s="1"/>
  <c r="CX310" i="1"/>
  <c r="BY309" i="1"/>
  <c r="BZ308" i="1"/>
  <c r="CB308" i="1"/>
  <c r="BA311" i="1"/>
  <c r="CT311" i="1"/>
  <c r="BB311" i="1"/>
  <c r="BR311" i="1"/>
  <c r="BM311" i="1" s="1"/>
  <c r="CZ311" i="1"/>
  <c r="BO311" i="1"/>
  <c r="BL311" i="1" s="1"/>
  <c r="CV311" i="1"/>
  <c r="CR311" i="1"/>
  <c r="AX311" i="1"/>
  <c r="AB310" i="1"/>
  <c r="AC310" i="1" s="1"/>
  <c r="U310" i="1" s="1"/>
  <c r="V310" i="1"/>
  <c r="EA315" i="1"/>
  <c r="F313" i="1" l="1"/>
  <c r="BU313" i="1"/>
  <c r="AW313" i="1" s="1"/>
  <c r="D311" i="1"/>
  <c r="CS312" i="1"/>
  <c r="CU312" i="1"/>
  <c r="AE310" i="1"/>
  <c r="AT311" i="1"/>
  <c r="CY311" i="1"/>
  <c r="S311" i="1"/>
  <c r="AZ311" i="1"/>
  <c r="AU311" i="1"/>
  <c r="T312" i="1"/>
  <c r="Y312" i="1" s="1"/>
  <c r="AV312" i="1"/>
  <c r="CA308" i="1"/>
  <c r="CH308" i="1"/>
  <c r="CI308" i="1" s="1"/>
  <c r="BW308" i="1" s="1"/>
  <c r="AY311" i="1"/>
  <c r="AB311" i="1"/>
  <c r="AC311" i="1" s="1"/>
  <c r="U311" i="1" s="1"/>
  <c r="CB309" i="1"/>
  <c r="BZ309" i="1"/>
  <c r="BY310" i="1"/>
  <c r="CX311" i="1"/>
  <c r="BX311" i="1"/>
  <c r="CC311" i="1" s="1"/>
  <c r="BA312" i="1"/>
  <c r="AX312" i="1"/>
  <c r="CR312" i="1"/>
  <c r="BR312" i="1"/>
  <c r="BM312" i="1" s="1"/>
  <c r="BO312" i="1"/>
  <c r="BL312" i="1" s="1"/>
  <c r="CV312" i="1"/>
  <c r="CZ312" i="1"/>
  <c r="CT312" i="1"/>
  <c r="BB312" i="1"/>
  <c r="EA316" i="1"/>
  <c r="F314" i="1" l="1"/>
  <c r="F315" i="1" s="1"/>
  <c r="F316" i="1" s="1"/>
  <c r="F317" i="1" s="1"/>
  <c r="F318" i="1" s="1"/>
  <c r="F319" i="1" s="1"/>
  <c r="F320" i="1" s="1"/>
  <c r="F321" i="1" s="1"/>
  <c r="F322" i="1" s="1"/>
  <c r="F323" i="1" s="1"/>
  <c r="BU314" i="1"/>
  <c r="AW314" i="1" s="1"/>
  <c r="D312" i="1"/>
  <c r="CS313" i="1"/>
  <c r="CU313" i="1"/>
  <c r="AE311" i="1"/>
  <c r="AT312" i="1"/>
  <c r="CY312" i="1"/>
  <c r="S312" i="1"/>
  <c r="AZ312" i="1"/>
  <c r="T313" i="1"/>
  <c r="AV313" i="1"/>
  <c r="CA309" i="1"/>
  <c r="CH309" i="1"/>
  <c r="CI309" i="1" s="1"/>
  <c r="BW309" i="1" s="1"/>
  <c r="V311" i="1"/>
  <c r="AU312" i="1"/>
  <c r="CX312" i="1"/>
  <c r="BX312" i="1"/>
  <c r="CC312" i="1" s="1"/>
  <c r="AB312" i="1"/>
  <c r="AC312" i="1" s="1"/>
  <c r="U312" i="1" s="1"/>
  <c r="BA313" i="1"/>
  <c r="CV313" i="1"/>
  <c r="BB313" i="1"/>
  <c r="CT313" i="1"/>
  <c r="AX313" i="1"/>
  <c r="BR313" i="1"/>
  <c r="BM313" i="1" s="1"/>
  <c r="CR313" i="1"/>
  <c r="BO313" i="1"/>
  <c r="BL313" i="1" s="1"/>
  <c r="CZ313" i="1"/>
  <c r="BY311" i="1"/>
  <c r="AY312" i="1"/>
  <c r="CB310" i="1"/>
  <c r="BZ310" i="1"/>
  <c r="EA317" i="1"/>
  <c r="D313" i="1" l="1"/>
  <c r="Y313" i="1"/>
  <c r="BU315" i="1"/>
  <c r="AW315" i="1" s="1"/>
  <c r="CS314" i="1"/>
  <c r="CU314" i="1"/>
  <c r="AE312" i="1"/>
  <c r="AT313" i="1"/>
  <c r="CY313" i="1"/>
  <c r="S313" i="1"/>
  <c r="AZ313" i="1"/>
  <c r="T314" i="1"/>
  <c r="Y314" i="1" s="1"/>
  <c r="AU313" i="1"/>
  <c r="CA310" i="1"/>
  <c r="CH310" i="1"/>
  <c r="CI310" i="1" s="1"/>
  <c r="BW310" i="1" s="1"/>
  <c r="AV314" i="1"/>
  <c r="V312" i="1"/>
  <c r="CB311" i="1"/>
  <c r="BZ311" i="1"/>
  <c r="BA314" i="1"/>
  <c r="AX314" i="1"/>
  <c r="CZ314" i="1" s="1"/>
  <c r="CV314" i="1"/>
  <c r="BR314" i="1"/>
  <c r="BM314" i="1" s="1"/>
  <c r="CR314" i="1"/>
  <c r="CT314" i="1"/>
  <c r="BB314" i="1"/>
  <c r="BO314" i="1"/>
  <c r="BL314" i="1" s="1"/>
  <c r="AB313" i="1"/>
  <c r="AC313" i="1" s="1"/>
  <c r="U313" i="1" s="1"/>
  <c r="AY313" i="1"/>
  <c r="BX313" i="1"/>
  <c r="CC313" i="1" s="1"/>
  <c r="CX313" i="1"/>
  <c r="BY312" i="1"/>
  <c r="EA318" i="1"/>
  <c r="BU316" i="1" l="1"/>
  <c r="AW316" i="1" s="1"/>
  <c r="D314" i="1"/>
  <c r="CS315" i="1"/>
  <c r="CU315" i="1"/>
  <c r="AE313" i="1"/>
  <c r="AT314" i="1"/>
  <c r="CY314" i="1"/>
  <c r="S314" i="1"/>
  <c r="AZ314" i="1"/>
  <c r="T315" i="1"/>
  <c r="Y315" i="1" s="1"/>
  <c r="AV315" i="1"/>
  <c r="CA311" i="1"/>
  <c r="CH311" i="1" s="1"/>
  <c r="CI311" i="1" s="1"/>
  <c r="BW311" i="1" s="1"/>
  <c r="V313" i="1"/>
  <c r="AU314" i="1"/>
  <c r="CB312" i="1"/>
  <c r="BZ312" i="1"/>
  <c r="BY313" i="1"/>
  <c r="BA315" i="1"/>
  <c r="AX315" i="1"/>
  <c r="CZ315" i="1" s="1"/>
  <c r="BR315" i="1"/>
  <c r="BM315" i="1" s="1"/>
  <c r="CR315" i="1"/>
  <c r="BO315" i="1"/>
  <c r="BL315" i="1" s="1"/>
  <c r="CV315" i="1"/>
  <c r="BB315" i="1"/>
  <c r="CT315" i="1"/>
  <c r="V314" i="1"/>
  <c r="AB314" i="1"/>
  <c r="AC314" i="1" s="1"/>
  <c r="U314" i="1" s="1"/>
  <c r="AY314" i="1"/>
  <c r="BX314" i="1"/>
  <c r="CC314" i="1" s="1"/>
  <c r="CX314" i="1"/>
  <c r="EA319" i="1"/>
  <c r="BU317" i="1" l="1"/>
  <c r="AW317" i="1" s="1"/>
  <c r="D315" i="1"/>
  <c r="CS316" i="1"/>
  <c r="CU316" i="1"/>
  <c r="AE314" i="1"/>
  <c r="AT315" i="1"/>
  <c r="CY315" i="1"/>
  <c r="S315" i="1"/>
  <c r="AZ315" i="1"/>
  <c r="T316" i="1"/>
  <c r="Y316" i="1" s="1"/>
  <c r="AV316" i="1"/>
  <c r="CA312" i="1"/>
  <c r="CH312" i="1"/>
  <c r="CI312" i="1" s="1"/>
  <c r="BW312" i="1" s="1"/>
  <c r="AU315" i="1"/>
  <c r="BX315" i="1"/>
  <c r="CC315" i="1" s="1"/>
  <c r="CX315" i="1"/>
  <c r="AY315" i="1"/>
  <c r="BY314" i="1"/>
  <c r="BA316" i="1"/>
  <c r="CV316" i="1"/>
  <c r="BB316" i="1"/>
  <c r="BR316" i="1"/>
  <c r="BM316" i="1" s="1"/>
  <c r="CT316" i="1"/>
  <c r="CR316" i="1"/>
  <c r="AX316" i="1"/>
  <c r="BO316" i="1"/>
  <c r="BL316" i="1" s="1"/>
  <c r="AB315" i="1"/>
  <c r="AC315" i="1" s="1"/>
  <c r="U315" i="1" s="1"/>
  <c r="CB313" i="1"/>
  <c r="BZ313" i="1"/>
  <c r="EA320" i="1"/>
  <c r="BU318" i="1" l="1"/>
  <c r="AW318" i="1" s="1"/>
  <c r="D316" i="1"/>
  <c r="CS317" i="1"/>
  <c r="CU317" i="1"/>
  <c r="AE315" i="1"/>
  <c r="AT316" i="1"/>
  <c r="CY316" i="1"/>
  <c r="S316" i="1"/>
  <c r="AZ316" i="1"/>
  <c r="T317" i="1"/>
  <c r="Y317" i="1" s="1"/>
  <c r="AU316" i="1"/>
  <c r="AV317" i="1"/>
  <c r="CA313" i="1"/>
  <c r="CH313" i="1" s="1"/>
  <c r="CI313" i="1" s="1"/>
  <c r="BW313" i="1" s="1"/>
  <c r="V315" i="1"/>
  <c r="CZ316" i="1"/>
  <c r="AY316" i="1"/>
  <c r="BZ314" i="1"/>
  <c r="CB314" i="1"/>
  <c r="BY315" i="1"/>
  <c r="BA317" i="1"/>
  <c r="BO317" i="1"/>
  <c r="BL317" i="1" s="1"/>
  <c r="CR317" i="1"/>
  <c r="CV317" i="1"/>
  <c r="AX317" i="1"/>
  <c r="CZ317" i="1" s="1"/>
  <c r="CT317" i="1"/>
  <c r="BB317" i="1"/>
  <c r="BR317" i="1"/>
  <c r="BM317" i="1" s="1"/>
  <c r="AB316" i="1"/>
  <c r="AC316" i="1" s="1"/>
  <c r="U316" i="1" s="1"/>
  <c r="BX316" i="1"/>
  <c r="CC316" i="1" s="1"/>
  <c r="CX316" i="1"/>
  <c r="EA321" i="1"/>
  <c r="BU319" i="1" l="1"/>
  <c r="AW319" i="1" s="1"/>
  <c r="D317" i="1"/>
  <c r="CS318" i="1"/>
  <c r="CU318" i="1"/>
  <c r="AE316" i="1"/>
  <c r="AT317" i="1"/>
  <c r="CY317" i="1"/>
  <c r="S317" i="1"/>
  <c r="AZ317" i="1"/>
  <c r="T318" i="1"/>
  <c r="Y318" i="1" s="1"/>
  <c r="V316" i="1"/>
  <c r="AV318" i="1"/>
  <c r="CA314" i="1"/>
  <c r="CH314" i="1" s="1"/>
  <c r="CI314" i="1" s="1"/>
  <c r="BW314" i="1" s="1"/>
  <c r="AU317" i="1"/>
  <c r="AB317" i="1"/>
  <c r="AC317" i="1" s="1"/>
  <c r="U317" i="1" s="1"/>
  <c r="AY317" i="1"/>
  <c r="BY316" i="1"/>
  <c r="CX317" i="1"/>
  <c r="BX317" i="1"/>
  <c r="CC317" i="1" s="1"/>
  <c r="BA318" i="1"/>
  <c r="CR318" i="1"/>
  <c r="CV318" i="1"/>
  <c r="BO318" i="1"/>
  <c r="BL318" i="1" s="1"/>
  <c r="BR318" i="1"/>
  <c r="BM318" i="1" s="1"/>
  <c r="CT318" i="1"/>
  <c r="BB318" i="1"/>
  <c r="AX318" i="1"/>
  <c r="CZ318" i="1"/>
  <c r="CB315" i="1"/>
  <c r="BZ315" i="1"/>
  <c r="EA322" i="1"/>
  <c r="BU320" i="1" l="1"/>
  <c r="AW320" i="1" s="1"/>
  <c r="D318" i="1"/>
  <c r="CS319" i="1"/>
  <c r="CU319" i="1"/>
  <c r="AE317" i="1"/>
  <c r="AT318" i="1"/>
  <c r="CY318" i="1"/>
  <c r="S318" i="1"/>
  <c r="AZ318" i="1"/>
  <c r="T319" i="1"/>
  <c r="Y319" i="1" s="1"/>
  <c r="CA315" i="1"/>
  <c r="CH315" i="1" s="1"/>
  <c r="CI315" i="1" s="1"/>
  <c r="BW315" i="1" s="1"/>
  <c r="AV319" i="1"/>
  <c r="V317" i="1"/>
  <c r="AU318" i="1"/>
  <c r="AY318" i="1"/>
  <c r="CX318" i="1"/>
  <c r="BX318" i="1"/>
  <c r="CC318" i="1" s="1"/>
  <c r="BY317" i="1"/>
  <c r="BZ316" i="1"/>
  <c r="CB316" i="1"/>
  <c r="BA319" i="1"/>
  <c r="CZ319" i="1"/>
  <c r="CT319" i="1"/>
  <c r="BR319" i="1"/>
  <c r="BM319" i="1" s="1"/>
  <c r="BB319" i="1"/>
  <c r="CR319" i="1"/>
  <c r="CV319" i="1"/>
  <c r="BO319" i="1"/>
  <c r="BL319" i="1" s="1"/>
  <c r="AX319" i="1"/>
  <c r="AB318" i="1"/>
  <c r="AC318" i="1" s="1"/>
  <c r="U318" i="1" s="1"/>
  <c r="EA323" i="1"/>
  <c r="BU321" i="1" l="1"/>
  <c r="AW321" i="1" s="1"/>
  <c r="D319" i="1"/>
  <c r="CS320" i="1"/>
  <c r="CU320" i="1"/>
  <c r="AE318" i="1"/>
  <c r="AT319" i="1"/>
  <c r="CY319" i="1"/>
  <c r="S319" i="1"/>
  <c r="AZ319" i="1"/>
  <c r="AU319" i="1"/>
  <c r="T320" i="1"/>
  <c r="Y320" i="1" s="1"/>
  <c r="V318" i="1"/>
  <c r="AV320" i="1"/>
  <c r="CA316" i="1"/>
  <c r="CH316" i="1" s="1"/>
  <c r="CI316" i="1" s="1"/>
  <c r="BW316" i="1" s="1"/>
  <c r="AY319" i="1"/>
  <c r="BA320" i="1"/>
  <c r="CR320" i="1"/>
  <c r="CV320" i="1"/>
  <c r="BO320" i="1"/>
  <c r="BL320" i="1" s="1"/>
  <c r="BR320" i="1"/>
  <c r="BM320" i="1" s="1"/>
  <c r="CT320" i="1"/>
  <c r="BB320" i="1"/>
  <c r="AX320" i="1"/>
  <c r="AB319" i="1"/>
  <c r="AC319" i="1" s="1"/>
  <c r="U319" i="1" s="1"/>
  <c r="V319" i="1"/>
  <c r="BZ317" i="1"/>
  <c r="CB317" i="1"/>
  <c r="BX319" i="1"/>
  <c r="CC319" i="1" s="1"/>
  <c r="CX319" i="1"/>
  <c r="BY318" i="1"/>
  <c r="EA324" i="1"/>
  <c r="BU322" i="1" l="1"/>
  <c r="AW322" i="1" s="1"/>
  <c r="D320" i="1"/>
  <c r="AU320" i="1"/>
  <c r="CS321" i="1"/>
  <c r="CU321" i="1"/>
  <c r="AE319" i="1"/>
  <c r="AT320" i="1"/>
  <c r="CY320" i="1"/>
  <c r="S320" i="1"/>
  <c r="AZ320" i="1"/>
  <c r="T321" i="1"/>
  <c r="CZ320" i="1"/>
  <c r="CA317" i="1"/>
  <c r="CH317" i="1" s="1"/>
  <c r="CI317" i="1" s="1"/>
  <c r="BW317" i="1" s="1"/>
  <c r="AV321" i="1"/>
  <c r="CB318" i="1"/>
  <c r="BZ318" i="1"/>
  <c r="BY319" i="1"/>
  <c r="AY320" i="1"/>
  <c r="CX320" i="1"/>
  <c r="BX320" i="1"/>
  <c r="CC320" i="1" s="1"/>
  <c r="BA321" i="1"/>
  <c r="CT321" i="1"/>
  <c r="BB321" i="1"/>
  <c r="AX321" i="1"/>
  <c r="BR321" i="1"/>
  <c r="BM321" i="1" s="1"/>
  <c r="CR321" i="1"/>
  <c r="BO321" i="1"/>
  <c r="BL321" i="1" s="1"/>
  <c r="CV321" i="1"/>
  <c r="CZ321" i="1"/>
  <c r="AB320" i="1"/>
  <c r="AC320" i="1" s="1"/>
  <c r="U320" i="1" s="1"/>
  <c r="EA325" i="1"/>
  <c r="D321" i="1" l="1"/>
  <c r="Y321" i="1"/>
  <c r="BU323" i="1"/>
  <c r="AW323" i="1" s="1"/>
  <c r="CS322" i="1"/>
  <c r="CU322" i="1"/>
  <c r="AE320" i="1"/>
  <c r="AT321" i="1"/>
  <c r="CY321" i="1"/>
  <c r="S321" i="1"/>
  <c r="AZ321" i="1"/>
  <c r="T322" i="1"/>
  <c r="V320" i="1"/>
  <c r="AV322" i="1"/>
  <c r="CA318" i="1"/>
  <c r="CH318" i="1" s="1"/>
  <c r="CI318" i="1" s="1"/>
  <c r="BW318" i="1" s="1"/>
  <c r="AU321" i="1"/>
  <c r="V321" i="1"/>
  <c r="AB321" i="1"/>
  <c r="AC321" i="1" s="1"/>
  <c r="U321" i="1" s="1"/>
  <c r="BY320" i="1"/>
  <c r="BA322" i="1"/>
  <c r="CT322" i="1"/>
  <c r="BB322" i="1"/>
  <c r="AX322" i="1"/>
  <c r="CZ322" i="1" s="1"/>
  <c r="CR322" i="1"/>
  <c r="BR322" i="1"/>
  <c r="BM322" i="1" s="1"/>
  <c r="CV322" i="1"/>
  <c r="BO322" i="1"/>
  <c r="BL322" i="1" s="1"/>
  <c r="AY321" i="1"/>
  <c r="BX321" i="1"/>
  <c r="CC321" i="1" s="1"/>
  <c r="CX321" i="1"/>
  <c r="BZ319" i="1"/>
  <c r="CB319" i="1"/>
  <c r="EA326" i="1"/>
  <c r="D322" i="1" l="1"/>
  <c r="Y322" i="1"/>
  <c r="AE321" i="1"/>
  <c r="F324" i="1"/>
  <c r="BU324" i="1"/>
  <c r="AW324" i="1" s="1"/>
  <c r="CS323" i="1"/>
  <c r="CU323" i="1"/>
  <c r="AT322" i="1"/>
  <c r="CY322" i="1"/>
  <c r="S322" i="1"/>
  <c r="AZ322" i="1"/>
  <c r="T323" i="1"/>
  <c r="CA319" i="1"/>
  <c r="CH319" i="1" s="1"/>
  <c r="CI319" i="1" s="1"/>
  <c r="BW319" i="1" s="1"/>
  <c r="AV323" i="1"/>
  <c r="AU322" i="1"/>
  <c r="AB322" i="1"/>
  <c r="AC322" i="1" s="1"/>
  <c r="U322" i="1" s="1"/>
  <c r="V322" i="1"/>
  <c r="AY322" i="1"/>
  <c r="BX322" i="1"/>
  <c r="CC322" i="1" s="1"/>
  <c r="CX322" i="1"/>
  <c r="BY321" i="1"/>
  <c r="BA323" i="1"/>
  <c r="BR323" i="1"/>
  <c r="BM323" i="1" s="1"/>
  <c r="CT323" i="1"/>
  <c r="CR323" i="1"/>
  <c r="AX323" i="1"/>
  <c r="BO323" i="1"/>
  <c r="BL323" i="1" s="1"/>
  <c r="BB323" i="1"/>
  <c r="CZ323" i="1"/>
  <c r="CV323" i="1"/>
  <c r="CB320" i="1"/>
  <c r="BZ320" i="1"/>
  <c r="EA327" i="1"/>
  <c r="D323" i="1" l="1"/>
  <c r="Y323" i="1"/>
  <c r="F325" i="1"/>
  <c r="BU325" i="1"/>
  <c r="AW325" i="1" s="1"/>
  <c r="CS324" i="1"/>
  <c r="CU324" i="1"/>
  <c r="AE322" i="1"/>
  <c r="AT323" i="1"/>
  <c r="CY323" i="1"/>
  <c r="S323" i="1"/>
  <c r="AZ323" i="1"/>
  <c r="T324" i="1"/>
  <c r="Y324" i="1" s="1"/>
  <c r="CA320" i="1"/>
  <c r="CH320" i="1"/>
  <c r="CI320" i="1" s="1"/>
  <c r="BW320" i="1" s="1"/>
  <c r="AV324" i="1"/>
  <c r="AU323" i="1"/>
  <c r="CX323" i="1"/>
  <c r="BX323" i="1"/>
  <c r="CC323" i="1" s="1"/>
  <c r="AY323" i="1"/>
  <c r="BA324" i="1"/>
  <c r="BB324" i="1"/>
  <c r="AX324" i="1"/>
  <c r="CZ324" i="1" s="1"/>
  <c r="CT324" i="1"/>
  <c r="CR324" i="1"/>
  <c r="CV324" i="1"/>
  <c r="BR324" i="1"/>
  <c r="BM324" i="1" s="1"/>
  <c r="BO324" i="1"/>
  <c r="BL324" i="1" s="1"/>
  <c r="AB323" i="1"/>
  <c r="AC323" i="1" s="1"/>
  <c r="U323" i="1" s="1"/>
  <c r="V323" i="1"/>
  <c r="BZ321" i="1"/>
  <c r="CB321" i="1"/>
  <c r="BY322" i="1"/>
  <c r="EA328" i="1"/>
  <c r="AE323" i="1" l="1"/>
  <c r="F326" i="1"/>
  <c r="BU326" i="1"/>
  <c r="AW326" i="1" s="1"/>
  <c r="D324" i="1"/>
  <c r="CS325" i="1"/>
  <c r="CU325" i="1"/>
  <c r="AT324" i="1"/>
  <c r="CY324" i="1"/>
  <c r="S324" i="1"/>
  <c r="AZ324" i="1"/>
  <c r="T325" i="1"/>
  <c r="CA321" i="1"/>
  <c r="CH321" i="1" s="1"/>
  <c r="CI321" i="1" s="1"/>
  <c r="BW321" i="1" s="1"/>
  <c r="AV325" i="1"/>
  <c r="AU324" i="1"/>
  <c r="CB322" i="1"/>
  <c r="BZ322" i="1"/>
  <c r="BA325" i="1"/>
  <c r="BB325" i="1"/>
  <c r="AX325" i="1"/>
  <c r="CZ325" i="1" s="1"/>
  <c r="CR325" i="1"/>
  <c r="BR325" i="1"/>
  <c r="BM325" i="1" s="1"/>
  <c r="BO325" i="1"/>
  <c r="BL325" i="1" s="1"/>
  <c r="CV325" i="1"/>
  <c r="CT325" i="1"/>
  <c r="CX324" i="1"/>
  <c r="BX324" i="1"/>
  <c r="CC324" i="1" s="1"/>
  <c r="AY324" i="1"/>
  <c r="V324" i="1"/>
  <c r="AB324" i="1"/>
  <c r="AC324" i="1" s="1"/>
  <c r="U324" i="1" s="1"/>
  <c r="BY323" i="1"/>
  <c r="EA329" i="1"/>
  <c r="D325" i="1" l="1"/>
  <c r="Y325" i="1"/>
  <c r="F327" i="1"/>
  <c r="BU327" i="1"/>
  <c r="AW327" i="1" s="1"/>
  <c r="CS326" i="1"/>
  <c r="CU326" i="1"/>
  <c r="AE324" i="1"/>
  <c r="AT325" i="1"/>
  <c r="CY325" i="1"/>
  <c r="S325" i="1"/>
  <c r="AZ325" i="1"/>
  <c r="T326" i="1"/>
  <c r="Y326" i="1" s="1"/>
  <c r="AV326" i="1"/>
  <c r="CA322" i="1"/>
  <c r="CH322" i="1" s="1"/>
  <c r="CI322" i="1" s="1"/>
  <c r="BW322" i="1" s="1"/>
  <c r="AU325" i="1"/>
  <c r="AY325" i="1"/>
  <c r="BX325" i="1"/>
  <c r="CC325" i="1" s="1"/>
  <c r="CX325" i="1"/>
  <c r="BZ323" i="1"/>
  <c r="CB323" i="1"/>
  <c r="BY324" i="1"/>
  <c r="BA326" i="1"/>
  <c r="BB326" i="1"/>
  <c r="BR326" i="1"/>
  <c r="BM326" i="1" s="1"/>
  <c r="AX326" i="1"/>
  <c r="BO326" i="1"/>
  <c r="BL326" i="1" s="1"/>
  <c r="CZ326" i="1"/>
  <c r="CT326" i="1"/>
  <c r="CV326" i="1"/>
  <c r="CR326" i="1"/>
  <c r="AB325" i="1"/>
  <c r="AC325" i="1" s="1"/>
  <c r="U325" i="1" s="1"/>
  <c r="EA330" i="1"/>
  <c r="AE325" i="1" l="1"/>
  <c r="F328" i="1"/>
  <c r="BU328" i="1"/>
  <c r="AW328" i="1" s="1"/>
  <c r="D326" i="1"/>
  <c r="CS327" i="1"/>
  <c r="CU327" i="1"/>
  <c r="AT326" i="1"/>
  <c r="CY326" i="1"/>
  <c r="S326" i="1"/>
  <c r="AZ326" i="1"/>
  <c r="T327" i="1"/>
  <c r="Y327" i="1" s="1"/>
  <c r="V325" i="1"/>
  <c r="AV327" i="1"/>
  <c r="CA323" i="1"/>
  <c r="CH323" i="1" s="1"/>
  <c r="CI323" i="1" s="1"/>
  <c r="BW323" i="1" s="1"/>
  <c r="AU326" i="1"/>
  <c r="AY326" i="1"/>
  <c r="CX326" i="1"/>
  <c r="BX326" i="1"/>
  <c r="CC326" i="1" s="1"/>
  <c r="CB324" i="1"/>
  <c r="BZ324" i="1"/>
  <c r="BY325" i="1"/>
  <c r="BA327" i="1"/>
  <c r="CT327" i="1"/>
  <c r="BO327" i="1"/>
  <c r="BL327" i="1" s="1"/>
  <c r="BB327" i="1"/>
  <c r="CR327" i="1"/>
  <c r="CV327" i="1"/>
  <c r="BR327" i="1"/>
  <c r="BM327" i="1" s="1"/>
  <c r="CZ327" i="1"/>
  <c r="AX327" i="1"/>
  <c r="AB326" i="1"/>
  <c r="AC326" i="1" s="1"/>
  <c r="U326" i="1" s="1"/>
  <c r="EA331" i="1"/>
  <c r="F329" i="1" l="1"/>
  <c r="BU329" i="1"/>
  <c r="AW329" i="1" s="1"/>
  <c r="D327" i="1"/>
  <c r="CS328" i="1"/>
  <c r="CU328" i="1"/>
  <c r="AE326" i="1"/>
  <c r="AT327" i="1"/>
  <c r="CY327" i="1"/>
  <c r="AU327" i="1"/>
  <c r="S327" i="1"/>
  <c r="AZ327" i="1"/>
  <c r="AE327" i="1" s="1"/>
  <c r="T328" i="1"/>
  <c r="Y328" i="1" s="1"/>
  <c r="V326" i="1"/>
  <c r="AV328" i="1"/>
  <c r="CA324" i="1"/>
  <c r="CH324" i="1" s="1"/>
  <c r="CI324" i="1" s="1"/>
  <c r="BW324" i="1" s="1"/>
  <c r="AY327" i="1"/>
  <c r="BA328" i="1"/>
  <c r="AX328" i="1"/>
  <c r="CT328" i="1"/>
  <c r="BB328" i="1"/>
  <c r="BO328" i="1"/>
  <c r="BL328" i="1" s="1"/>
  <c r="CR328" i="1"/>
  <c r="CZ328" i="1"/>
  <c r="CV328" i="1"/>
  <c r="BR328" i="1"/>
  <c r="BM328" i="1" s="1"/>
  <c r="BZ325" i="1"/>
  <c r="CB325" i="1"/>
  <c r="BX327" i="1"/>
  <c r="CC327" i="1" s="1"/>
  <c r="CX327" i="1"/>
  <c r="AB327" i="1"/>
  <c r="AC327" i="1" s="1"/>
  <c r="U327" i="1" s="1"/>
  <c r="V327" i="1"/>
  <c r="BY326" i="1"/>
  <c r="EA332" i="1"/>
  <c r="F330" i="1" l="1"/>
  <c r="BU330" i="1"/>
  <c r="AW330" i="1" s="1"/>
  <c r="D328" i="1"/>
  <c r="CS329" i="1"/>
  <c r="CU329" i="1"/>
  <c r="AT328" i="1"/>
  <c r="CY328" i="1"/>
  <c r="S328" i="1"/>
  <c r="AZ328" i="1"/>
  <c r="T329" i="1"/>
  <c r="Y329" i="1" s="1"/>
  <c r="AU328" i="1"/>
  <c r="CA325" i="1"/>
  <c r="CH325" i="1"/>
  <c r="CI325" i="1" s="1"/>
  <c r="BW325" i="1" s="1"/>
  <c r="AV329" i="1"/>
  <c r="BY327" i="1"/>
  <c r="BA329" i="1"/>
  <c r="BB329" i="1"/>
  <c r="AX329" i="1"/>
  <c r="CR329" i="1"/>
  <c r="BO329" i="1"/>
  <c r="BL329" i="1" s="1"/>
  <c r="BR329" i="1"/>
  <c r="BM329" i="1" s="1"/>
  <c r="CT329" i="1"/>
  <c r="CV329" i="1"/>
  <c r="AB328" i="1"/>
  <c r="AC328" i="1" s="1"/>
  <c r="U328" i="1" s="1"/>
  <c r="V328" i="1"/>
  <c r="CB326" i="1"/>
  <c r="BZ326" i="1"/>
  <c r="CX328" i="1"/>
  <c r="BX328" i="1"/>
  <c r="CC328" i="1" s="1"/>
  <c r="AY328" i="1"/>
  <c r="EA333" i="1"/>
  <c r="F331" i="1" l="1"/>
  <c r="BU331" i="1"/>
  <c r="AW331" i="1" s="1"/>
  <c r="D329" i="1"/>
  <c r="CS330" i="1"/>
  <c r="CU330" i="1"/>
  <c r="AE328" i="1"/>
  <c r="AT329" i="1"/>
  <c r="CY329" i="1"/>
  <c r="S329" i="1"/>
  <c r="AZ329" i="1"/>
  <c r="AE329" i="1" s="1"/>
  <c r="T330" i="1"/>
  <c r="Y330" i="1" s="1"/>
  <c r="AU329" i="1"/>
  <c r="CA326" i="1"/>
  <c r="CH326" i="1" s="1"/>
  <c r="CI326" i="1" s="1"/>
  <c r="BW326" i="1" s="1"/>
  <c r="CZ329" i="1"/>
  <c r="AV330" i="1"/>
  <c r="BY328" i="1"/>
  <c r="BA330" i="1"/>
  <c r="CR330" i="1"/>
  <c r="BR330" i="1"/>
  <c r="BM330" i="1" s="1"/>
  <c r="CV330" i="1"/>
  <c r="BO330" i="1"/>
  <c r="BL330" i="1" s="1"/>
  <c r="CT330" i="1"/>
  <c r="BB330" i="1"/>
  <c r="AX330" i="1"/>
  <c r="CZ330" i="1" s="1"/>
  <c r="AB329" i="1"/>
  <c r="AC329" i="1" s="1"/>
  <c r="U329" i="1" s="1"/>
  <c r="AY329" i="1"/>
  <c r="BX329" i="1"/>
  <c r="CC329" i="1" s="1"/>
  <c r="CX329" i="1"/>
  <c r="BZ327" i="1"/>
  <c r="CB327" i="1"/>
  <c r="EA334" i="1"/>
  <c r="F332" i="1" l="1"/>
  <c r="BU332" i="1"/>
  <c r="AW332" i="1" s="1"/>
  <c r="D330" i="1"/>
  <c r="CS331" i="1"/>
  <c r="CU331" i="1"/>
  <c r="AT330" i="1"/>
  <c r="CY330" i="1"/>
  <c r="S330" i="1"/>
  <c r="AZ330" i="1"/>
  <c r="T331" i="1"/>
  <c r="CA327" i="1"/>
  <c r="CH327" i="1"/>
  <c r="CI327" i="1" s="1"/>
  <c r="BW327" i="1" s="1"/>
  <c r="AV331" i="1"/>
  <c r="V329" i="1"/>
  <c r="AU330" i="1"/>
  <c r="BA331" i="1"/>
  <c r="CT331" i="1"/>
  <c r="BO331" i="1"/>
  <c r="BL331" i="1" s="1"/>
  <c r="AX331" i="1"/>
  <c r="CZ331" i="1"/>
  <c r="CV331" i="1"/>
  <c r="BR331" i="1"/>
  <c r="BM331" i="1" s="1"/>
  <c r="BB331" i="1"/>
  <c r="CR331" i="1"/>
  <c r="AB330" i="1"/>
  <c r="AC330" i="1" s="1"/>
  <c r="U330" i="1" s="1"/>
  <c r="BY329" i="1"/>
  <c r="AY330" i="1"/>
  <c r="CX330" i="1"/>
  <c r="BX330" i="1"/>
  <c r="CC330" i="1" s="1"/>
  <c r="CB328" i="1"/>
  <c r="BZ328" i="1"/>
  <c r="EA335" i="1"/>
  <c r="D331" i="1" l="1"/>
  <c r="Y331" i="1"/>
  <c r="F333" i="1"/>
  <c r="BU333" i="1"/>
  <c r="AW333" i="1" s="1"/>
  <c r="CS332" i="1"/>
  <c r="CU332" i="1"/>
  <c r="AE330" i="1"/>
  <c r="AT331" i="1"/>
  <c r="CY331" i="1"/>
  <c r="S331" i="1"/>
  <c r="AZ331" i="1"/>
  <c r="AE331" i="1" s="1"/>
  <c r="T332" i="1"/>
  <c r="Y332" i="1" s="1"/>
  <c r="CA328" i="1"/>
  <c r="CH328" i="1" s="1"/>
  <c r="CI328" i="1" s="1"/>
  <c r="BW328" i="1" s="1"/>
  <c r="V330" i="1"/>
  <c r="AV332" i="1"/>
  <c r="AU331" i="1"/>
  <c r="BY330" i="1"/>
  <c r="BA332" i="1"/>
  <c r="CT332" i="1"/>
  <c r="BB332" i="1"/>
  <c r="BR332" i="1"/>
  <c r="BM332" i="1" s="1"/>
  <c r="CR332" i="1"/>
  <c r="BO332" i="1"/>
  <c r="BL332" i="1" s="1"/>
  <c r="CV332" i="1"/>
  <c r="AX332" i="1"/>
  <c r="BZ329" i="1"/>
  <c r="CB329" i="1"/>
  <c r="CX331" i="1"/>
  <c r="BX331" i="1"/>
  <c r="CC331" i="1" s="1"/>
  <c r="AY331" i="1"/>
  <c r="AB331" i="1"/>
  <c r="AC331" i="1" s="1"/>
  <c r="U331" i="1" s="1"/>
  <c r="EA336" i="1"/>
  <c r="F334" i="1" l="1"/>
  <c r="BU334" i="1"/>
  <c r="AW334" i="1" s="1"/>
  <c r="D332" i="1"/>
  <c r="AU332" i="1"/>
  <c r="CS333" i="1"/>
  <c r="CU333" i="1"/>
  <c r="AT332" i="1"/>
  <c r="CY332" i="1"/>
  <c r="S332" i="1"/>
  <c r="AZ332" i="1"/>
  <c r="T333" i="1"/>
  <c r="Y333" i="1" s="1"/>
  <c r="CZ332" i="1"/>
  <c r="AV333" i="1"/>
  <c r="V331" i="1"/>
  <c r="CA329" i="1"/>
  <c r="CH329" i="1" s="1"/>
  <c r="CI329" i="1" s="1"/>
  <c r="BW329" i="1" s="1"/>
  <c r="BY331" i="1"/>
  <c r="CX332" i="1"/>
  <c r="BX332" i="1"/>
  <c r="CC332" i="1" s="1"/>
  <c r="CB330" i="1"/>
  <c r="BZ330" i="1"/>
  <c r="AY332" i="1"/>
  <c r="BA333" i="1"/>
  <c r="CT333" i="1"/>
  <c r="AX333" i="1"/>
  <c r="BB333" i="1"/>
  <c r="CR333" i="1"/>
  <c r="BO333" i="1"/>
  <c r="BL333" i="1" s="1"/>
  <c r="CV333" i="1"/>
  <c r="BR333" i="1"/>
  <c r="BM333" i="1" s="1"/>
  <c r="AB332" i="1"/>
  <c r="V332" i="1" s="1"/>
  <c r="EA337" i="1"/>
  <c r="F335" i="1" l="1"/>
  <c r="BU335" i="1"/>
  <c r="AW335" i="1" s="1"/>
  <c r="D333" i="1"/>
  <c r="CS334" i="1"/>
  <c r="CU334" i="1"/>
  <c r="AE332" i="1"/>
  <c r="AT333" i="1"/>
  <c r="CY333" i="1"/>
  <c r="S333" i="1"/>
  <c r="AZ333" i="1"/>
  <c r="AE333" i="1" s="1"/>
  <c r="T334" i="1"/>
  <c r="Y334" i="1" s="1"/>
  <c r="AU333" i="1"/>
  <c r="AC332" i="1"/>
  <c r="U332" i="1" s="1"/>
  <c r="AV334" i="1"/>
  <c r="CA330" i="1"/>
  <c r="CH330" i="1" s="1"/>
  <c r="CI330" i="1" s="1"/>
  <c r="BW330" i="1" s="1"/>
  <c r="CZ333" i="1"/>
  <c r="AB333" i="1"/>
  <c r="AC333" i="1" s="1"/>
  <c r="U333" i="1" s="1"/>
  <c r="BX333" i="1"/>
  <c r="CC333" i="1" s="1"/>
  <c r="CX333" i="1"/>
  <c r="AY333" i="1"/>
  <c r="BY332" i="1"/>
  <c r="BA334" i="1"/>
  <c r="BO334" i="1"/>
  <c r="BL334" i="1" s="1"/>
  <c r="AX334" i="1"/>
  <c r="CZ334" i="1" s="1"/>
  <c r="CT334" i="1"/>
  <c r="BR334" i="1"/>
  <c r="BM334" i="1" s="1"/>
  <c r="BB334" i="1"/>
  <c r="CR334" i="1"/>
  <c r="CV334" i="1"/>
  <c r="CB331" i="1"/>
  <c r="BZ331" i="1"/>
  <c r="EA338" i="1"/>
  <c r="F336" i="1" l="1"/>
  <c r="BU336" i="1"/>
  <c r="AW336" i="1" s="1"/>
  <c r="D334" i="1"/>
  <c r="CS335" i="1"/>
  <c r="CU335" i="1"/>
  <c r="AT334" i="1"/>
  <c r="CY334" i="1"/>
  <c r="S334" i="1"/>
  <c r="AZ334" i="1"/>
  <c r="T335" i="1"/>
  <c r="Y335" i="1" s="1"/>
  <c r="CA331" i="1"/>
  <c r="CH331" i="1"/>
  <c r="CI331" i="1" s="1"/>
  <c r="BW331" i="1" s="1"/>
  <c r="AV335" i="1"/>
  <c r="V333" i="1"/>
  <c r="AU334" i="1"/>
  <c r="BX334" i="1"/>
  <c r="CC334" i="1" s="1"/>
  <c r="CX334" i="1"/>
  <c r="AB334" i="1"/>
  <c r="AC334" i="1" s="1"/>
  <c r="U334" i="1" s="1"/>
  <c r="AY334" i="1"/>
  <c r="BA335" i="1"/>
  <c r="BO335" i="1"/>
  <c r="BL335" i="1" s="1"/>
  <c r="BB335" i="1"/>
  <c r="CV335" i="1"/>
  <c r="BR335" i="1"/>
  <c r="BM335" i="1" s="1"/>
  <c r="AX335" i="1"/>
  <c r="AU335" i="1" s="1"/>
  <c r="CT335" i="1"/>
  <c r="CZ335" i="1"/>
  <c r="CR335" i="1"/>
  <c r="CB332" i="1"/>
  <c r="BZ332" i="1"/>
  <c r="BY333" i="1"/>
  <c r="EA339" i="1"/>
  <c r="F337" i="1" l="1"/>
  <c r="BU337" i="1"/>
  <c r="AW337" i="1" s="1"/>
  <c r="D335" i="1"/>
  <c r="CS336" i="1"/>
  <c r="CU336" i="1"/>
  <c r="AE334" i="1"/>
  <c r="AT335" i="1"/>
  <c r="CY335" i="1"/>
  <c r="S335" i="1"/>
  <c r="AZ335" i="1"/>
  <c r="AE335" i="1" s="1"/>
  <c r="T336" i="1"/>
  <c r="Y336" i="1" s="1"/>
  <c r="CA332" i="1"/>
  <c r="CH332" i="1" s="1"/>
  <c r="CI332" i="1" s="1"/>
  <c r="BW332" i="1" s="1"/>
  <c r="AV336" i="1"/>
  <c r="V334" i="1"/>
  <c r="CB333" i="1"/>
  <c r="BZ333" i="1"/>
  <c r="AY335" i="1"/>
  <c r="BX335" i="1"/>
  <c r="CC335" i="1" s="1"/>
  <c r="CX335" i="1"/>
  <c r="BY334" i="1"/>
  <c r="BA336" i="1"/>
  <c r="BB336" i="1"/>
  <c r="BO336" i="1"/>
  <c r="BL336" i="1" s="1"/>
  <c r="CV336" i="1"/>
  <c r="CZ336" i="1"/>
  <c r="BR336" i="1"/>
  <c r="BM336" i="1" s="1"/>
  <c r="CR336" i="1"/>
  <c r="CT336" i="1"/>
  <c r="AX336" i="1"/>
  <c r="AB335" i="1"/>
  <c r="AC335" i="1" s="1"/>
  <c r="U335" i="1" s="1"/>
  <c r="V335" i="1"/>
  <c r="EA340" i="1"/>
  <c r="F338" i="1" l="1"/>
  <c r="BU338" i="1"/>
  <c r="AW338" i="1" s="1"/>
  <c r="D336" i="1"/>
  <c r="CS337" i="1"/>
  <c r="CU337" i="1"/>
  <c r="AT336" i="1"/>
  <c r="CY336" i="1"/>
  <c r="S336" i="1"/>
  <c r="AZ336" i="1"/>
  <c r="T337" i="1"/>
  <c r="Y337" i="1" s="1"/>
  <c r="AV337" i="1"/>
  <c r="CA333" i="1"/>
  <c r="CH333" i="1"/>
  <c r="CI333" i="1" s="1"/>
  <c r="BW333" i="1" s="1"/>
  <c r="AU336" i="1"/>
  <c r="AY336" i="1"/>
  <c r="AB336" i="1"/>
  <c r="AC336" i="1" s="1"/>
  <c r="U336" i="1" s="1"/>
  <c r="V336" i="1"/>
  <c r="BY335" i="1"/>
  <c r="BA337" i="1"/>
  <c r="CR337" i="1"/>
  <c r="CV337" i="1"/>
  <c r="BR337" i="1"/>
  <c r="BM337" i="1" s="1"/>
  <c r="BB337" i="1"/>
  <c r="AX337" i="1"/>
  <c r="BO337" i="1"/>
  <c r="BL337" i="1" s="1"/>
  <c r="CT337" i="1"/>
  <c r="BX336" i="1"/>
  <c r="CC336" i="1" s="1"/>
  <c r="CX336" i="1"/>
  <c r="CB334" i="1"/>
  <c r="BZ334" i="1"/>
  <c r="EA341" i="1"/>
  <c r="F339" i="1" l="1"/>
  <c r="BU339" i="1"/>
  <c r="AW339" i="1" s="1"/>
  <c r="D337" i="1"/>
  <c r="CS338" i="1"/>
  <c r="CU338" i="1"/>
  <c r="AE336" i="1"/>
  <c r="AT337" i="1"/>
  <c r="CY337" i="1"/>
  <c r="S337" i="1"/>
  <c r="AZ337" i="1"/>
  <c r="AE337" i="1" s="1"/>
  <c r="T338" i="1"/>
  <c r="Y338" i="1" s="1"/>
  <c r="AU337" i="1"/>
  <c r="AV338" i="1"/>
  <c r="CZ337" i="1"/>
  <c r="CA334" i="1"/>
  <c r="CH334" i="1" s="1"/>
  <c r="CI334" i="1" s="1"/>
  <c r="BW334" i="1" s="1"/>
  <c r="AY337" i="1"/>
  <c r="BX337" i="1"/>
  <c r="CC337" i="1" s="1"/>
  <c r="CX337" i="1"/>
  <c r="BY336" i="1"/>
  <c r="BA338" i="1"/>
  <c r="BR338" i="1"/>
  <c r="BM338" i="1" s="1"/>
  <c r="AX338" i="1"/>
  <c r="CR338" i="1"/>
  <c r="CZ338" i="1"/>
  <c r="CV338" i="1"/>
  <c r="BO338" i="1"/>
  <c r="BL338" i="1" s="1"/>
  <c r="BB338" i="1"/>
  <c r="CT338" i="1"/>
  <c r="AB337" i="1"/>
  <c r="AC337" i="1" s="1"/>
  <c r="U337" i="1" s="1"/>
  <c r="V337" i="1"/>
  <c r="CB335" i="1"/>
  <c r="BZ335" i="1"/>
  <c r="EA342" i="1"/>
  <c r="F340" i="1" l="1"/>
  <c r="BU340" i="1"/>
  <c r="AW340" i="1" s="1"/>
  <c r="D338" i="1"/>
  <c r="CS339" i="1"/>
  <c r="CU339" i="1"/>
  <c r="AT338" i="1"/>
  <c r="CY338" i="1"/>
  <c r="S338" i="1"/>
  <c r="AZ338" i="1"/>
  <c r="T339" i="1"/>
  <c r="Y339" i="1" s="1"/>
  <c r="CA335" i="1"/>
  <c r="CH335" i="1"/>
  <c r="CI335" i="1" s="1"/>
  <c r="BW335" i="1" s="1"/>
  <c r="AV339" i="1"/>
  <c r="AU338" i="1"/>
  <c r="BX338" i="1"/>
  <c r="CC338" i="1" s="1"/>
  <c r="CX338" i="1"/>
  <c r="AY338" i="1"/>
  <c r="BY337" i="1"/>
  <c r="BA339" i="1"/>
  <c r="CT339" i="1"/>
  <c r="CV339" i="1"/>
  <c r="BB339" i="1"/>
  <c r="AX339" i="1"/>
  <c r="CZ339" i="1" s="1"/>
  <c r="BR339" i="1"/>
  <c r="BM339" i="1" s="1"/>
  <c r="BO339" i="1"/>
  <c r="BL339" i="1" s="1"/>
  <c r="CR339" i="1"/>
  <c r="AB338" i="1"/>
  <c r="AC338" i="1" s="1"/>
  <c r="U338" i="1" s="1"/>
  <c r="CB336" i="1"/>
  <c r="BZ336" i="1"/>
  <c r="EA343" i="1"/>
  <c r="F341" i="1" l="1"/>
  <c r="BU341" i="1"/>
  <c r="AW341" i="1" s="1"/>
  <c r="D339" i="1"/>
  <c r="CS340" i="1"/>
  <c r="CU340" i="1"/>
  <c r="AE338" i="1"/>
  <c r="AT339" i="1"/>
  <c r="CY339" i="1"/>
  <c r="S339" i="1"/>
  <c r="AZ339" i="1"/>
  <c r="AE339" i="1" s="1"/>
  <c r="T340" i="1"/>
  <c r="Y340" i="1" s="1"/>
  <c r="AV340" i="1"/>
  <c r="CA336" i="1"/>
  <c r="CH336" i="1"/>
  <c r="CI336" i="1" s="1"/>
  <c r="BW336" i="1" s="1"/>
  <c r="V338" i="1"/>
  <c r="AU339" i="1"/>
  <c r="CX339" i="1"/>
  <c r="BX339" i="1"/>
  <c r="CC339" i="1" s="1"/>
  <c r="BY338" i="1"/>
  <c r="BA340" i="1"/>
  <c r="AX340" i="1"/>
  <c r="CR340" i="1"/>
  <c r="CV340" i="1"/>
  <c r="BR340" i="1"/>
  <c r="BM340" i="1" s="1"/>
  <c r="BO340" i="1"/>
  <c r="BL340" i="1" s="1"/>
  <c r="BB340" i="1"/>
  <c r="CZ340" i="1"/>
  <c r="CT340" i="1"/>
  <c r="AB339" i="1"/>
  <c r="AC339" i="1" s="1"/>
  <c r="U339" i="1" s="1"/>
  <c r="AY339" i="1"/>
  <c r="CB337" i="1"/>
  <c r="BZ337" i="1"/>
  <c r="EA344" i="1"/>
  <c r="F342" i="1" l="1"/>
  <c r="BU342" i="1"/>
  <c r="AW342" i="1" s="1"/>
  <c r="D340" i="1"/>
  <c r="CS341" i="1"/>
  <c r="CU341" i="1"/>
  <c r="AT340" i="1"/>
  <c r="CY340" i="1"/>
  <c r="S340" i="1"/>
  <c r="AZ340" i="1"/>
  <c r="T341" i="1"/>
  <c r="Y341" i="1" s="1"/>
  <c r="V339" i="1"/>
  <c r="CA337" i="1"/>
  <c r="CH337" i="1"/>
  <c r="CI337" i="1" s="1"/>
  <c r="BW337" i="1" s="1"/>
  <c r="AV341" i="1"/>
  <c r="AU340" i="1"/>
  <c r="CX340" i="1"/>
  <c r="BX340" i="1"/>
  <c r="CC340" i="1" s="1"/>
  <c r="AY340" i="1"/>
  <c r="CB338" i="1"/>
  <c r="BZ338" i="1"/>
  <c r="BA341" i="1"/>
  <c r="BB341" i="1"/>
  <c r="AX341" i="1"/>
  <c r="CT341" i="1"/>
  <c r="CR341" i="1"/>
  <c r="BR341" i="1"/>
  <c r="BM341" i="1" s="1"/>
  <c r="CV341" i="1"/>
  <c r="BO341" i="1"/>
  <c r="BL341" i="1" s="1"/>
  <c r="CZ341" i="1"/>
  <c r="AB340" i="1"/>
  <c r="AC340" i="1" s="1"/>
  <c r="U340" i="1" s="1"/>
  <c r="V340" i="1"/>
  <c r="BY339" i="1"/>
  <c r="EA345" i="1"/>
  <c r="F343" i="1" l="1"/>
  <c r="BU343" i="1"/>
  <c r="AW343" i="1" s="1"/>
  <c r="D341" i="1"/>
  <c r="CS342" i="1"/>
  <c r="CU342" i="1"/>
  <c r="AE340" i="1"/>
  <c r="AT341" i="1"/>
  <c r="CY341" i="1"/>
  <c r="S341" i="1"/>
  <c r="AZ341" i="1"/>
  <c r="AE341" i="1" s="1"/>
  <c r="T342" i="1"/>
  <c r="Y342" i="1" s="1"/>
  <c r="CA338" i="1"/>
  <c r="CH338" i="1"/>
  <c r="CI338" i="1" s="1"/>
  <c r="BW338" i="1" s="1"/>
  <c r="AV342" i="1"/>
  <c r="AU341" i="1"/>
  <c r="BA342" i="1"/>
  <c r="CT342" i="1"/>
  <c r="BR342" i="1"/>
  <c r="BM342" i="1" s="1"/>
  <c r="BO342" i="1"/>
  <c r="BL342" i="1" s="1"/>
  <c r="CV342" i="1"/>
  <c r="CR342" i="1"/>
  <c r="BB342" i="1"/>
  <c r="AX342" i="1"/>
  <c r="AB341" i="1"/>
  <c r="AC341" i="1" s="1"/>
  <c r="U341" i="1" s="1"/>
  <c r="V341" i="1"/>
  <c r="CB339" i="1"/>
  <c r="BZ339" i="1"/>
  <c r="AY341" i="1"/>
  <c r="CX341" i="1"/>
  <c r="BX341" i="1"/>
  <c r="CC341" i="1" s="1"/>
  <c r="BY340" i="1"/>
  <c r="EA346" i="1"/>
  <c r="F344" i="1" l="1"/>
  <c r="BU344" i="1"/>
  <c r="AW344" i="1" s="1"/>
  <c r="D342" i="1"/>
  <c r="AU342" i="1"/>
  <c r="CS343" i="1"/>
  <c r="CU343" i="1"/>
  <c r="AT342" i="1"/>
  <c r="CY342" i="1"/>
  <c r="S342" i="1"/>
  <c r="AZ342" i="1"/>
  <c r="T343" i="1"/>
  <c r="Y343" i="1" s="1"/>
  <c r="CA339" i="1"/>
  <c r="CH339" i="1" s="1"/>
  <c r="CI339" i="1" s="1"/>
  <c r="BW339" i="1" s="1"/>
  <c r="AV343" i="1"/>
  <c r="CZ342" i="1"/>
  <c r="BA343" i="1"/>
  <c r="BB343" i="1"/>
  <c r="AX343" i="1"/>
  <c r="BR343" i="1"/>
  <c r="BM343" i="1" s="1"/>
  <c r="CT343" i="1"/>
  <c r="CZ343" i="1"/>
  <c r="CV343" i="1"/>
  <c r="BO343" i="1"/>
  <c r="BL343" i="1" s="1"/>
  <c r="CR343" i="1"/>
  <c r="AB342" i="1"/>
  <c r="AC342" i="1" s="1"/>
  <c r="U342" i="1" s="1"/>
  <c r="CB340" i="1"/>
  <c r="BZ340" i="1"/>
  <c r="BY341" i="1"/>
  <c r="AY342" i="1"/>
  <c r="BX342" i="1"/>
  <c r="CC342" i="1" s="1"/>
  <c r="CX342" i="1"/>
  <c r="EA347" i="1"/>
  <c r="F345" i="1" l="1"/>
  <c r="BU345" i="1"/>
  <c r="AW345" i="1" s="1"/>
  <c r="D343" i="1"/>
  <c r="CS344" i="1"/>
  <c r="CU344" i="1"/>
  <c r="AE342" i="1"/>
  <c r="AT343" i="1"/>
  <c r="CY343" i="1"/>
  <c r="S343" i="1"/>
  <c r="AZ343" i="1"/>
  <c r="AE343" i="1" s="1"/>
  <c r="T344" i="1"/>
  <c r="Y344" i="1" s="1"/>
  <c r="AV344" i="1"/>
  <c r="CA340" i="1"/>
  <c r="CH340" i="1" s="1"/>
  <c r="CI340" i="1" s="1"/>
  <c r="BW340" i="1" s="1"/>
  <c r="V342" i="1"/>
  <c r="AU343" i="1"/>
  <c r="BA344" i="1"/>
  <c r="CV344" i="1"/>
  <c r="AX344" i="1"/>
  <c r="BO344" i="1"/>
  <c r="BL344" i="1" s="1"/>
  <c r="CR344" i="1"/>
  <c r="BR344" i="1"/>
  <c r="BM344" i="1" s="1"/>
  <c r="CT344" i="1"/>
  <c r="CZ344" i="1"/>
  <c r="BB344" i="1"/>
  <c r="AB343" i="1"/>
  <c r="AC343" i="1" s="1"/>
  <c r="U343" i="1" s="1"/>
  <c r="BY342" i="1"/>
  <c r="CB341" i="1"/>
  <c r="BZ341" i="1"/>
  <c r="AY343" i="1"/>
  <c r="BX343" i="1"/>
  <c r="CC343" i="1" s="1"/>
  <c r="CX343" i="1"/>
  <c r="EA348" i="1"/>
  <c r="F346" i="1" l="1"/>
  <c r="BU346" i="1"/>
  <c r="AW346" i="1" s="1"/>
  <c r="D344" i="1"/>
  <c r="CS345" i="1"/>
  <c r="CU345" i="1"/>
  <c r="AT344" i="1"/>
  <c r="CY344" i="1"/>
  <c r="S344" i="1"/>
  <c r="AZ344" i="1"/>
  <c r="T345" i="1"/>
  <c r="Y345" i="1" s="1"/>
  <c r="CA341" i="1"/>
  <c r="CH341" i="1" s="1"/>
  <c r="CI341" i="1" s="1"/>
  <c r="BW341" i="1" s="1"/>
  <c r="V343" i="1"/>
  <c r="AV345" i="1"/>
  <c r="AU344" i="1"/>
  <c r="CX344" i="1"/>
  <c r="BX344" i="1"/>
  <c r="CC344" i="1" s="1"/>
  <c r="BA345" i="1"/>
  <c r="CT345" i="1"/>
  <c r="AX345" i="1"/>
  <c r="BR345" i="1"/>
  <c r="BM345" i="1" s="1"/>
  <c r="CR345" i="1"/>
  <c r="BO345" i="1"/>
  <c r="BL345" i="1" s="1"/>
  <c r="CZ345" i="1"/>
  <c r="CV345" i="1"/>
  <c r="BB345" i="1"/>
  <c r="AB344" i="1"/>
  <c r="AC344" i="1" s="1"/>
  <c r="U344" i="1" s="1"/>
  <c r="BY343" i="1"/>
  <c r="CB342" i="1"/>
  <c r="BZ342" i="1"/>
  <c r="AY344" i="1"/>
  <c r="EA349" i="1"/>
  <c r="F347" i="1" l="1"/>
  <c r="BU347" i="1"/>
  <c r="AW347" i="1" s="1"/>
  <c r="D345" i="1"/>
  <c r="CS346" i="1"/>
  <c r="CU346" i="1"/>
  <c r="AE344" i="1"/>
  <c r="AT345" i="1"/>
  <c r="CY345" i="1"/>
  <c r="S345" i="1"/>
  <c r="AZ345" i="1"/>
  <c r="AE345" i="1" s="1"/>
  <c r="T346" i="1"/>
  <c r="Y346" i="1" s="1"/>
  <c r="CA342" i="1"/>
  <c r="CH342" i="1" s="1"/>
  <c r="CI342" i="1" s="1"/>
  <c r="BW342" i="1" s="1"/>
  <c r="V344" i="1"/>
  <c r="AV346" i="1"/>
  <c r="AU345" i="1"/>
  <c r="CB343" i="1"/>
  <c r="BZ343" i="1"/>
  <c r="AB345" i="1"/>
  <c r="AC345" i="1" s="1"/>
  <c r="U345" i="1" s="1"/>
  <c r="AY345" i="1"/>
  <c r="BX345" i="1"/>
  <c r="CC345" i="1" s="1"/>
  <c r="CX345" i="1"/>
  <c r="BA346" i="1"/>
  <c r="CR346" i="1"/>
  <c r="BB346" i="1"/>
  <c r="AX346" i="1"/>
  <c r="CT346" i="1"/>
  <c r="CV346" i="1"/>
  <c r="BR346" i="1"/>
  <c r="BM346" i="1" s="1"/>
  <c r="BO346" i="1"/>
  <c r="BL346" i="1" s="1"/>
  <c r="BY344" i="1"/>
  <c r="EA350" i="1"/>
  <c r="F348" i="1" l="1"/>
  <c r="BU348" i="1"/>
  <c r="AW348" i="1" s="1"/>
  <c r="D346" i="1"/>
  <c r="AU346" i="1"/>
  <c r="CS347" i="1"/>
  <c r="CU347" i="1"/>
  <c r="AT346" i="1"/>
  <c r="CY346" i="1"/>
  <c r="S346" i="1"/>
  <c r="AZ346" i="1"/>
  <c r="AE346" i="1" s="1"/>
  <c r="T347" i="1"/>
  <c r="AV347" i="1"/>
  <c r="V345" i="1"/>
  <c r="CZ346" i="1"/>
  <c r="CA343" i="1"/>
  <c r="CH343" i="1"/>
  <c r="CI343" i="1" s="1"/>
  <c r="BW343" i="1" s="1"/>
  <c r="BA347" i="1"/>
  <c r="CV347" i="1"/>
  <c r="BO347" i="1"/>
  <c r="BL347" i="1" s="1"/>
  <c r="BB347" i="1"/>
  <c r="CR347" i="1"/>
  <c r="CT347" i="1"/>
  <c r="BR347" i="1"/>
  <c r="BM347" i="1" s="1"/>
  <c r="AX347" i="1"/>
  <c r="AB346" i="1"/>
  <c r="AC346" i="1" s="1"/>
  <c r="U346" i="1" s="1"/>
  <c r="BY345" i="1"/>
  <c r="CB344" i="1"/>
  <c r="BZ344" i="1"/>
  <c r="AY346" i="1"/>
  <c r="CX346" i="1"/>
  <c r="BX346" i="1"/>
  <c r="CC346" i="1" s="1"/>
  <c r="EA351" i="1"/>
  <c r="D347" i="1" l="1"/>
  <c r="Y347" i="1"/>
  <c r="F349" i="1"/>
  <c r="BU349" i="1"/>
  <c r="AW349" i="1" s="1"/>
  <c r="CS348" i="1"/>
  <c r="CU348" i="1"/>
  <c r="AT347" i="1"/>
  <c r="CY347" i="1"/>
  <c r="AU347" i="1"/>
  <c r="S347" i="1"/>
  <c r="AZ347" i="1"/>
  <c r="AE347" i="1" s="1"/>
  <c r="T348" i="1"/>
  <c r="CZ347" i="1"/>
  <c r="CA344" i="1"/>
  <c r="CH344" i="1" s="1"/>
  <c r="CI344" i="1" s="1"/>
  <c r="BW344" i="1" s="1"/>
  <c r="V346" i="1"/>
  <c r="AV348" i="1"/>
  <c r="BY346" i="1"/>
  <c r="CX347" i="1"/>
  <c r="BX347" i="1"/>
  <c r="CC347" i="1" s="1"/>
  <c r="CB345" i="1"/>
  <c r="BZ345" i="1"/>
  <c r="AY347" i="1"/>
  <c r="BA348" i="1"/>
  <c r="BO348" i="1"/>
  <c r="BL348" i="1" s="1"/>
  <c r="CT348" i="1"/>
  <c r="BR348" i="1"/>
  <c r="BM348" i="1" s="1"/>
  <c r="BB348" i="1"/>
  <c r="AX348" i="1"/>
  <c r="CR348" i="1"/>
  <c r="CZ348" i="1"/>
  <c r="CV348" i="1"/>
  <c r="V347" i="1"/>
  <c r="AB347" i="1"/>
  <c r="AC347" i="1" s="1"/>
  <c r="U347" i="1" s="1"/>
  <c r="EA352" i="1"/>
  <c r="D348" i="1" l="1"/>
  <c r="Y348" i="1"/>
  <c r="F350" i="1"/>
  <c r="BU350" i="1"/>
  <c r="AW350" i="1" s="1"/>
  <c r="CS349" i="1"/>
  <c r="CU349" i="1"/>
  <c r="AT348" i="1"/>
  <c r="CY348" i="1"/>
  <c r="S348" i="1"/>
  <c r="AZ348" i="1"/>
  <c r="T349" i="1"/>
  <c r="Y349" i="1" s="1"/>
  <c r="AU348" i="1"/>
  <c r="CA345" i="1"/>
  <c r="CH345" i="1"/>
  <c r="CI345" i="1" s="1"/>
  <c r="BW345" i="1" s="1"/>
  <c r="AV349" i="1"/>
  <c r="BA349" i="1"/>
  <c r="BR349" i="1"/>
  <c r="BM349" i="1" s="1"/>
  <c r="AX349" i="1"/>
  <c r="CR349" i="1"/>
  <c r="CT349" i="1"/>
  <c r="CV349" i="1"/>
  <c r="BB349" i="1"/>
  <c r="BO349" i="1"/>
  <c r="BL349" i="1" s="1"/>
  <c r="AB348" i="1"/>
  <c r="AC348" i="1" s="1"/>
  <c r="U348" i="1" s="1"/>
  <c r="BY347" i="1"/>
  <c r="CB346" i="1"/>
  <c r="BZ346" i="1"/>
  <c r="AY348" i="1"/>
  <c r="BX348" i="1"/>
  <c r="CC348" i="1" s="1"/>
  <c r="CX348" i="1"/>
  <c r="EA353" i="1"/>
  <c r="F351" i="1" l="1"/>
  <c r="BU351" i="1"/>
  <c r="AW351" i="1" s="1"/>
  <c r="D349" i="1"/>
  <c r="CS350" i="1"/>
  <c r="CU350" i="1"/>
  <c r="AE348" i="1"/>
  <c r="AT349" i="1"/>
  <c r="CY349" i="1"/>
  <c r="S349" i="1"/>
  <c r="AZ349" i="1"/>
  <c r="AE349" i="1" s="1"/>
  <c r="T350" i="1"/>
  <c r="Y350" i="1" s="1"/>
  <c r="AU349" i="1"/>
  <c r="CA346" i="1"/>
  <c r="CH346" i="1"/>
  <c r="CI346" i="1" s="1"/>
  <c r="BW346" i="1" s="1"/>
  <c r="AV350" i="1"/>
  <c r="V348" i="1"/>
  <c r="CZ349" i="1"/>
  <c r="CX349" i="1"/>
  <c r="BX349" i="1"/>
  <c r="CC349" i="1" s="1"/>
  <c r="AY349" i="1"/>
  <c r="BA350" i="1"/>
  <c r="AX350" i="1"/>
  <c r="CR350" i="1"/>
  <c r="BR350" i="1"/>
  <c r="BM350" i="1" s="1"/>
  <c r="CZ350" i="1"/>
  <c r="BB350" i="1"/>
  <c r="BO350" i="1"/>
  <c r="BL350" i="1" s="1"/>
  <c r="CV350" i="1"/>
  <c r="CT350" i="1"/>
  <c r="AB349" i="1"/>
  <c r="AC349" i="1" s="1"/>
  <c r="U349" i="1" s="1"/>
  <c r="BY348" i="1"/>
  <c r="BZ347" i="1"/>
  <c r="CB347" i="1"/>
  <c r="EA354" i="1"/>
  <c r="F352" i="1" l="1"/>
  <c r="BU352" i="1"/>
  <c r="AW352" i="1" s="1"/>
  <c r="D350" i="1"/>
  <c r="CS351" i="1"/>
  <c r="CU351" i="1"/>
  <c r="AT350" i="1"/>
  <c r="CY350" i="1"/>
  <c r="S350" i="1"/>
  <c r="AZ350" i="1"/>
  <c r="T351" i="1"/>
  <c r="Y351" i="1" s="1"/>
  <c r="CA347" i="1"/>
  <c r="CH347" i="1"/>
  <c r="CI347" i="1" s="1"/>
  <c r="BW347" i="1" s="1"/>
  <c r="V349" i="1"/>
  <c r="AV351" i="1"/>
  <c r="AU350" i="1"/>
  <c r="BZ348" i="1"/>
  <c r="CB348" i="1"/>
  <c r="AY350" i="1"/>
  <c r="CX350" i="1"/>
  <c r="BX350" i="1"/>
  <c r="CC350" i="1" s="1"/>
  <c r="BA351" i="1"/>
  <c r="BR351" i="1"/>
  <c r="BM351" i="1" s="1"/>
  <c r="AX351" i="1"/>
  <c r="CT351" i="1"/>
  <c r="BB351" i="1"/>
  <c r="BO351" i="1"/>
  <c r="BL351" i="1" s="1"/>
  <c r="CR351" i="1"/>
  <c r="CZ351" i="1"/>
  <c r="CV351" i="1"/>
  <c r="AB350" i="1"/>
  <c r="AC350" i="1" s="1"/>
  <c r="U350" i="1" s="1"/>
  <c r="V350" i="1"/>
  <c r="BY349" i="1"/>
  <c r="EA355" i="1"/>
  <c r="F353" i="1" l="1"/>
  <c r="BU353" i="1"/>
  <c r="AW353" i="1" s="1"/>
  <c r="D351" i="1"/>
  <c r="CS352" i="1"/>
  <c r="CU352" i="1"/>
  <c r="AE350" i="1"/>
  <c r="AT351" i="1"/>
  <c r="CY351" i="1"/>
  <c r="S351" i="1"/>
  <c r="AZ351" i="1"/>
  <c r="AE351" i="1" s="1"/>
  <c r="T352" i="1"/>
  <c r="Y352" i="1" s="1"/>
  <c r="AV352" i="1"/>
  <c r="CA348" i="1"/>
  <c r="CH348" i="1"/>
  <c r="CI348" i="1" s="1"/>
  <c r="BW348" i="1" s="1"/>
  <c r="AU351" i="1"/>
  <c r="CX351" i="1"/>
  <c r="BX351" i="1"/>
  <c r="CC351" i="1" s="1"/>
  <c r="BA352" i="1"/>
  <c r="CR352" i="1"/>
  <c r="BB352" i="1"/>
  <c r="CT352" i="1"/>
  <c r="BR352" i="1"/>
  <c r="BM352" i="1" s="1"/>
  <c r="CV352" i="1"/>
  <c r="CZ352" i="1"/>
  <c r="AX352" i="1"/>
  <c r="BO352" i="1"/>
  <c r="BL352" i="1" s="1"/>
  <c r="BZ349" i="1"/>
  <c r="CB349" i="1"/>
  <c r="AB351" i="1"/>
  <c r="AC351" i="1" s="1"/>
  <c r="U351" i="1" s="1"/>
  <c r="AY351" i="1"/>
  <c r="BY350" i="1"/>
  <c r="EA356" i="1"/>
  <c r="F354" i="1" l="1"/>
  <c r="BU354" i="1"/>
  <c r="AW354" i="1" s="1"/>
  <c r="D352" i="1"/>
  <c r="CS353" i="1"/>
  <c r="CU353" i="1"/>
  <c r="AT352" i="1"/>
  <c r="CY352" i="1"/>
  <c r="S352" i="1"/>
  <c r="AZ352" i="1"/>
  <c r="T353" i="1"/>
  <c r="Y353" i="1" s="1"/>
  <c r="CA349" i="1"/>
  <c r="CH349" i="1"/>
  <c r="CI349" i="1" s="1"/>
  <c r="BW349" i="1" s="1"/>
  <c r="V351" i="1"/>
  <c r="AV353" i="1"/>
  <c r="AU352" i="1"/>
  <c r="CB350" i="1"/>
  <c r="BZ350" i="1"/>
  <c r="AY352" i="1"/>
  <c r="BA353" i="1"/>
  <c r="BR353" i="1"/>
  <c r="BM353" i="1" s="1"/>
  <c r="BO353" i="1"/>
  <c r="BL353" i="1" s="1"/>
  <c r="CV353" i="1"/>
  <c r="CT353" i="1"/>
  <c r="BB353" i="1"/>
  <c r="AX353" i="1"/>
  <c r="CR353" i="1"/>
  <c r="CX352" i="1"/>
  <c r="BX352" i="1"/>
  <c r="CC352" i="1" s="1"/>
  <c r="AB352" i="1"/>
  <c r="AC352" i="1" s="1"/>
  <c r="U352" i="1" s="1"/>
  <c r="BY351" i="1"/>
  <c r="EA357" i="1"/>
  <c r="F355" i="1" l="1"/>
  <c r="BU355" i="1"/>
  <c r="AW355" i="1" s="1"/>
  <c r="D353" i="1"/>
  <c r="CS354" i="1"/>
  <c r="CU354" i="1"/>
  <c r="AE352" i="1"/>
  <c r="AT353" i="1"/>
  <c r="CY353" i="1"/>
  <c r="S353" i="1"/>
  <c r="AZ353" i="1"/>
  <c r="AE353" i="1" s="1"/>
  <c r="T354" i="1"/>
  <c r="AU353" i="1"/>
  <c r="V352" i="1"/>
  <c r="AV354" i="1"/>
  <c r="CA350" i="1"/>
  <c r="CH350" i="1"/>
  <c r="CI350" i="1" s="1"/>
  <c r="BW350" i="1" s="1"/>
  <c r="CZ353" i="1"/>
  <c r="CB351" i="1"/>
  <c r="BZ351" i="1"/>
  <c r="AY353" i="1"/>
  <c r="BX353" i="1"/>
  <c r="CC353" i="1" s="1"/>
  <c r="CX353" i="1"/>
  <c r="BY352" i="1"/>
  <c r="BA354" i="1"/>
  <c r="BO354" i="1"/>
  <c r="BL354" i="1" s="1"/>
  <c r="CT354" i="1"/>
  <c r="BB354" i="1"/>
  <c r="AX354" i="1"/>
  <c r="CV354" i="1"/>
  <c r="CR354" i="1"/>
  <c r="BR354" i="1"/>
  <c r="BM354" i="1" s="1"/>
  <c r="AB353" i="1"/>
  <c r="AC353" i="1" s="1"/>
  <c r="U353" i="1" s="1"/>
  <c r="V353" i="1"/>
  <c r="EA358" i="1"/>
  <c r="D354" i="1" l="1"/>
  <c r="Y354" i="1"/>
  <c r="F356" i="1"/>
  <c r="BU356" i="1"/>
  <c r="AW356" i="1" s="1"/>
  <c r="AU354" i="1"/>
  <c r="CS355" i="1"/>
  <c r="CU355" i="1"/>
  <c r="AT354" i="1"/>
  <c r="CY354" i="1"/>
  <c r="S354" i="1"/>
  <c r="AZ354" i="1"/>
  <c r="T355" i="1"/>
  <c r="Y355" i="1" s="1"/>
  <c r="CA351" i="1"/>
  <c r="CH351" i="1"/>
  <c r="CI351" i="1" s="1"/>
  <c r="BW351" i="1" s="1"/>
  <c r="AV355" i="1"/>
  <c r="CZ354" i="1"/>
  <c r="AY354" i="1"/>
  <c r="BX354" i="1"/>
  <c r="CC354" i="1" s="1"/>
  <c r="CX354" i="1"/>
  <c r="AB354" i="1"/>
  <c r="AC354" i="1" s="1"/>
  <c r="U354" i="1" s="1"/>
  <c r="BY353" i="1"/>
  <c r="BA355" i="1"/>
  <c r="CR355" i="1"/>
  <c r="BR355" i="1"/>
  <c r="BM355" i="1" s="1"/>
  <c r="BO355" i="1"/>
  <c r="BL355" i="1" s="1"/>
  <c r="CV355" i="1"/>
  <c r="CT355" i="1"/>
  <c r="BB355" i="1"/>
  <c r="AX355" i="1"/>
  <c r="CB352" i="1"/>
  <c r="BZ352" i="1"/>
  <c r="EA359" i="1"/>
  <c r="F357" i="1" l="1"/>
  <c r="BU357" i="1"/>
  <c r="AW357" i="1" s="1"/>
  <c r="D355" i="1"/>
  <c r="CS356" i="1"/>
  <c r="CU356" i="1"/>
  <c r="AE354" i="1"/>
  <c r="AT355" i="1"/>
  <c r="CY355" i="1"/>
  <c r="AU355" i="1"/>
  <c r="S355" i="1"/>
  <c r="AZ355" i="1"/>
  <c r="AE355" i="1" s="1"/>
  <c r="T356" i="1"/>
  <c r="Y356" i="1" s="1"/>
  <c r="CZ355" i="1"/>
  <c r="V354" i="1"/>
  <c r="CA352" i="1"/>
  <c r="CH352" i="1" s="1"/>
  <c r="CI352" i="1" s="1"/>
  <c r="BW352" i="1" s="1"/>
  <c r="AV356" i="1"/>
  <c r="AY355" i="1"/>
  <c r="CX355" i="1"/>
  <c r="BX355" i="1"/>
  <c r="CC355" i="1" s="1"/>
  <c r="AB355" i="1"/>
  <c r="AC355" i="1" s="1"/>
  <c r="U355" i="1" s="1"/>
  <c r="BA356" i="1"/>
  <c r="BO356" i="1"/>
  <c r="BL356" i="1" s="1"/>
  <c r="CV356" i="1"/>
  <c r="CT356" i="1"/>
  <c r="BB356" i="1"/>
  <c r="AX356" i="1"/>
  <c r="CZ356" i="1" s="1"/>
  <c r="CR356" i="1"/>
  <c r="BR356" i="1"/>
  <c r="BM356" i="1" s="1"/>
  <c r="CB353" i="1"/>
  <c r="BZ353" i="1"/>
  <c r="BY354" i="1"/>
  <c r="EA360" i="1"/>
  <c r="F358" i="1" l="1"/>
  <c r="BU358" i="1"/>
  <c r="AW358" i="1" s="1"/>
  <c r="D356" i="1"/>
  <c r="CS357" i="1"/>
  <c r="CU357" i="1"/>
  <c r="AT356" i="1"/>
  <c r="CY356" i="1"/>
  <c r="S356" i="1"/>
  <c r="AZ356" i="1"/>
  <c r="T357" i="1"/>
  <c r="Y357" i="1" s="1"/>
  <c r="CA353" i="1"/>
  <c r="CH353" i="1" s="1"/>
  <c r="CI353" i="1" s="1"/>
  <c r="BW353" i="1" s="1"/>
  <c r="AV357" i="1"/>
  <c r="V355" i="1"/>
  <c r="AU356" i="1"/>
  <c r="BZ354" i="1"/>
  <c r="CB354" i="1"/>
  <c r="BA357" i="1"/>
  <c r="CV357" i="1"/>
  <c r="CZ357" i="1"/>
  <c r="CT357" i="1"/>
  <c r="BB357" i="1"/>
  <c r="AX357" i="1"/>
  <c r="BR357" i="1"/>
  <c r="BM357" i="1" s="1"/>
  <c r="CR357" i="1"/>
  <c r="BO357" i="1"/>
  <c r="BL357" i="1" s="1"/>
  <c r="AY356" i="1"/>
  <c r="CX356" i="1"/>
  <c r="BX356" i="1"/>
  <c r="CC356" i="1" s="1"/>
  <c r="V356" i="1"/>
  <c r="AB356" i="1"/>
  <c r="AC356" i="1" s="1"/>
  <c r="U356" i="1" s="1"/>
  <c r="BY355" i="1"/>
  <c r="EA361" i="1"/>
  <c r="F359" i="1" l="1"/>
  <c r="BU359" i="1"/>
  <c r="AW359" i="1" s="1"/>
  <c r="D357" i="1"/>
  <c r="CS358" i="1"/>
  <c r="CU358" i="1"/>
  <c r="AE356" i="1"/>
  <c r="AT357" i="1"/>
  <c r="CY357" i="1"/>
  <c r="AU357" i="1"/>
  <c r="S357" i="1"/>
  <c r="AZ357" i="1"/>
  <c r="AE357" i="1" s="1"/>
  <c r="T358" i="1"/>
  <c r="Y358" i="1" s="1"/>
  <c r="AV358" i="1"/>
  <c r="CA354" i="1"/>
  <c r="CH354" i="1" s="1"/>
  <c r="CI354" i="1" s="1"/>
  <c r="BW354" i="1" s="1"/>
  <c r="CB355" i="1"/>
  <c r="BZ355" i="1"/>
  <c r="AY357" i="1"/>
  <c r="CX357" i="1"/>
  <c r="BX357" i="1"/>
  <c r="CC357" i="1" s="1"/>
  <c r="AB357" i="1"/>
  <c r="AC357" i="1" s="1"/>
  <c r="U357" i="1" s="1"/>
  <c r="V357" i="1"/>
  <c r="BY356" i="1"/>
  <c r="BA358" i="1"/>
  <c r="BB358" i="1"/>
  <c r="AX358" i="1"/>
  <c r="CT358" i="1"/>
  <c r="BO358" i="1"/>
  <c r="BL358" i="1" s="1"/>
  <c r="CR358" i="1"/>
  <c r="CZ358" i="1"/>
  <c r="CV358" i="1"/>
  <c r="BR358" i="1"/>
  <c r="BM358" i="1" s="1"/>
  <c r="EA362" i="1"/>
  <c r="F360" i="1" l="1"/>
  <c r="BU360" i="1"/>
  <c r="AW360" i="1" s="1"/>
  <c r="D358" i="1"/>
  <c r="CS359" i="1"/>
  <c r="CU359" i="1"/>
  <c r="AT358" i="1"/>
  <c r="CY358" i="1"/>
  <c r="S358" i="1"/>
  <c r="AZ358" i="1"/>
  <c r="T359" i="1"/>
  <c r="CA355" i="1"/>
  <c r="CH355" i="1" s="1"/>
  <c r="CI355" i="1" s="1"/>
  <c r="BW355" i="1" s="1"/>
  <c r="AV359" i="1"/>
  <c r="AU358" i="1"/>
  <c r="AB358" i="1"/>
  <c r="AC358" i="1" s="1"/>
  <c r="U358" i="1" s="1"/>
  <c r="V358" i="1"/>
  <c r="BA359" i="1"/>
  <c r="BB359" i="1"/>
  <c r="AX359" i="1"/>
  <c r="BO359" i="1"/>
  <c r="BL359" i="1" s="1"/>
  <c r="CR359" i="1"/>
  <c r="CZ359" i="1"/>
  <c r="CV359" i="1"/>
  <c r="BR359" i="1"/>
  <c r="BM359" i="1" s="1"/>
  <c r="CT359" i="1"/>
  <c r="AY358" i="1"/>
  <c r="CX358" i="1"/>
  <c r="BX358" i="1"/>
  <c r="CC358" i="1" s="1"/>
  <c r="CB356" i="1"/>
  <c r="BZ356" i="1"/>
  <c r="BY357" i="1"/>
  <c r="EA363" i="1"/>
  <c r="D359" i="1" l="1"/>
  <c r="Y359" i="1"/>
  <c r="F361" i="1"/>
  <c r="BU361" i="1"/>
  <c r="AW361" i="1" s="1"/>
  <c r="CS360" i="1"/>
  <c r="CU360" i="1"/>
  <c r="AE358" i="1"/>
  <c r="AT359" i="1"/>
  <c r="CY359" i="1"/>
  <c r="S359" i="1"/>
  <c r="AZ359" i="1"/>
  <c r="AE359" i="1" s="1"/>
  <c r="T360" i="1"/>
  <c r="Y360" i="1" s="1"/>
  <c r="CA356" i="1"/>
  <c r="CH356" i="1" s="1"/>
  <c r="CI356" i="1" s="1"/>
  <c r="BW356" i="1" s="1"/>
  <c r="AV360" i="1"/>
  <c r="AU359" i="1"/>
  <c r="BZ357" i="1"/>
  <c r="CB357" i="1"/>
  <c r="AB359" i="1"/>
  <c r="AC359" i="1" s="1"/>
  <c r="U359" i="1" s="1"/>
  <c r="BA360" i="1"/>
  <c r="CV360" i="1"/>
  <c r="CT360" i="1"/>
  <c r="CR360" i="1"/>
  <c r="BR360" i="1"/>
  <c r="BM360" i="1" s="1"/>
  <c r="BO360" i="1"/>
  <c r="BL360" i="1" s="1"/>
  <c r="CZ360" i="1"/>
  <c r="AX360" i="1"/>
  <c r="BB360" i="1"/>
  <c r="BY358" i="1"/>
  <c r="AY359" i="1"/>
  <c r="BX359" i="1"/>
  <c r="CC359" i="1" s="1"/>
  <c r="CX359" i="1"/>
  <c r="EA364" i="1"/>
  <c r="F362" i="1" l="1"/>
  <c r="BU362" i="1"/>
  <c r="AW362" i="1" s="1"/>
  <c r="D360" i="1"/>
  <c r="CS361" i="1"/>
  <c r="CU361" i="1"/>
  <c r="AT360" i="1"/>
  <c r="CY360" i="1"/>
  <c r="S360" i="1"/>
  <c r="AZ360" i="1"/>
  <c r="T361" i="1"/>
  <c r="Y361" i="1" s="1"/>
  <c r="AV361" i="1"/>
  <c r="V359" i="1"/>
  <c r="CA357" i="1"/>
  <c r="CH357" i="1"/>
  <c r="CI357" i="1" s="1"/>
  <c r="BW357" i="1" s="1"/>
  <c r="AU360" i="1"/>
  <c r="CX360" i="1"/>
  <c r="BX360" i="1"/>
  <c r="CC360" i="1" s="1"/>
  <c r="AY360" i="1"/>
  <c r="BA361" i="1"/>
  <c r="CR361" i="1"/>
  <c r="BR361" i="1"/>
  <c r="BM361" i="1" s="1"/>
  <c r="CV361" i="1"/>
  <c r="BO361" i="1"/>
  <c r="BL361" i="1" s="1"/>
  <c r="AX361" i="1"/>
  <c r="CZ361" i="1" s="1"/>
  <c r="CT361" i="1"/>
  <c r="BB361" i="1"/>
  <c r="AB360" i="1"/>
  <c r="AC360" i="1" s="1"/>
  <c r="U360" i="1" s="1"/>
  <c r="BY359" i="1"/>
  <c r="BZ358" i="1"/>
  <c r="CB358" i="1"/>
  <c r="EA365" i="1"/>
  <c r="F363" i="1" l="1"/>
  <c r="BU363" i="1"/>
  <c r="AW363" i="1" s="1"/>
  <c r="D361" i="1"/>
  <c r="CS362" i="1"/>
  <c r="CU362" i="1"/>
  <c r="AE360" i="1"/>
  <c r="AT361" i="1"/>
  <c r="CY361" i="1"/>
  <c r="S361" i="1"/>
  <c r="AZ361" i="1"/>
  <c r="AE361" i="1" s="1"/>
  <c r="T362" i="1"/>
  <c r="Y362" i="1" s="1"/>
  <c r="AV362" i="1"/>
  <c r="CA358" i="1"/>
  <c r="CH358" i="1"/>
  <c r="CI358" i="1" s="1"/>
  <c r="BW358" i="1" s="1"/>
  <c r="V360" i="1"/>
  <c r="AU361" i="1"/>
  <c r="CB359" i="1"/>
  <c r="BZ359" i="1"/>
  <c r="CX361" i="1"/>
  <c r="BX361" i="1"/>
  <c r="CC361" i="1" s="1"/>
  <c r="AB361" i="1"/>
  <c r="AC361" i="1" s="1"/>
  <c r="U361" i="1" s="1"/>
  <c r="V361" i="1"/>
  <c r="AY361" i="1"/>
  <c r="BA362" i="1"/>
  <c r="BB362" i="1"/>
  <c r="CR362" i="1"/>
  <c r="BR362" i="1"/>
  <c r="BM362" i="1" s="1"/>
  <c r="CV362" i="1"/>
  <c r="BO362" i="1"/>
  <c r="BL362" i="1" s="1"/>
  <c r="CT362" i="1"/>
  <c r="AX362" i="1"/>
  <c r="BY360" i="1"/>
  <c r="EA366" i="1"/>
  <c r="F364" i="1" l="1"/>
  <c r="BU364" i="1"/>
  <c r="AW364" i="1" s="1"/>
  <c r="D362" i="1"/>
  <c r="CS363" i="1"/>
  <c r="CU363" i="1"/>
  <c r="AT362" i="1"/>
  <c r="CY362" i="1"/>
  <c r="S362" i="1"/>
  <c r="AZ362" i="1"/>
  <c r="T363" i="1"/>
  <c r="Y363" i="1" s="1"/>
  <c r="AU362" i="1"/>
  <c r="CZ362" i="1"/>
  <c r="CA359" i="1"/>
  <c r="CH359" i="1" s="1"/>
  <c r="CI359" i="1" s="1"/>
  <c r="BW359" i="1" s="1"/>
  <c r="AV363" i="1"/>
  <c r="BZ360" i="1"/>
  <c r="CB360" i="1"/>
  <c r="CX362" i="1"/>
  <c r="BX362" i="1"/>
  <c r="CC362" i="1" s="1"/>
  <c r="AY362" i="1"/>
  <c r="BA363" i="1"/>
  <c r="BO363" i="1"/>
  <c r="BL363" i="1" s="1"/>
  <c r="CV363" i="1"/>
  <c r="BB363" i="1"/>
  <c r="CT363" i="1"/>
  <c r="AX363" i="1"/>
  <c r="CR363" i="1"/>
  <c r="BR363" i="1"/>
  <c r="BM363" i="1" s="1"/>
  <c r="CZ363" i="1"/>
  <c r="AB362" i="1"/>
  <c r="AC362" i="1" s="1"/>
  <c r="U362" i="1" s="1"/>
  <c r="V362" i="1"/>
  <c r="BY361" i="1"/>
  <c r="EA367" i="1"/>
  <c r="F365" i="1" l="1"/>
  <c r="BU365" i="1"/>
  <c r="AW365" i="1" s="1"/>
  <c r="D363" i="1"/>
  <c r="CS364" i="1"/>
  <c r="CU364" i="1"/>
  <c r="AE362" i="1"/>
  <c r="AT363" i="1"/>
  <c r="CY363" i="1"/>
  <c r="S363" i="1"/>
  <c r="AZ363" i="1"/>
  <c r="AE363" i="1" s="1"/>
  <c r="T364" i="1"/>
  <c r="Y364" i="1" s="1"/>
  <c r="AV364" i="1"/>
  <c r="CA360" i="1"/>
  <c r="CH360" i="1"/>
  <c r="CI360" i="1" s="1"/>
  <c r="BW360" i="1" s="1"/>
  <c r="AU363" i="1"/>
  <c r="CB361" i="1"/>
  <c r="BZ361" i="1"/>
  <c r="BA364" i="1"/>
  <c r="BB364" i="1"/>
  <c r="AX364" i="1"/>
  <c r="CV364" i="1"/>
  <c r="BR364" i="1"/>
  <c r="BM364" i="1" s="1"/>
  <c r="BO364" i="1"/>
  <c r="BL364" i="1" s="1"/>
  <c r="CT364" i="1"/>
  <c r="CZ364" i="1"/>
  <c r="CR364" i="1"/>
  <c r="AB363" i="1"/>
  <c r="AC363" i="1" s="1"/>
  <c r="U363" i="1" s="1"/>
  <c r="V363" i="1"/>
  <c r="AY363" i="1"/>
  <c r="CX363" i="1"/>
  <c r="BX363" i="1"/>
  <c r="CC363" i="1" s="1"/>
  <c r="BY362" i="1"/>
  <c r="EA368" i="1"/>
  <c r="F366" i="1" l="1"/>
  <c r="BU366" i="1"/>
  <c r="AW366" i="1" s="1"/>
  <c r="D364" i="1"/>
  <c r="CS365" i="1"/>
  <c r="CU365" i="1"/>
  <c r="AT364" i="1"/>
  <c r="CY364" i="1"/>
  <c r="S364" i="1"/>
  <c r="AZ364" i="1"/>
  <c r="T365" i="1"/>
  <c r="Y365" i="1" s="1"/>
  <c r="AU364" i="1"/>
  <c r="AV365" i="1"/>
  <c r="CA361" i="1"/>
  <c r="CH361" i="1"/>
  <c r="CI361" i="1" s="1"/>
  <c r="BW361" i="1" s="1"/>
  <c r="CB362" i="1"/>
  <c r="BZ362" i="1"/>
  <c r="BA365" i="1"/>
  <c r="BR365" i="1"/>
  <c r="BM365" i="1" s="1"/>
  <c r="BO365" i="1"/>
  <c r="BL365" i="1" s="1"/>
  <c r="CR365" i="1"/>
  <c r="BB365" i="1"/>
  <c r="CT365" i="1"/>
  <c r="AX365" i="1"/>
  <c r="CV365" i="1"/>
  <c r="CZ365" i="1"/>
  <c r="V364" i="1"/>
  <c r="AB364" i="1"/>
  <c r="AC364" i="1" s="1"/>
  <c r="U364" i="1" s="1"/>
  <c r="BY363" i="1"/>
  <c r="AY364" i="1"/>
  <c r="BX364" i="1"/>
  <c r="CC364" i="1" s="1"/>
  <c r="CX364" i="1"/>
  <c r="EA369" i="1"/>
  <c r="F367" i="1" l="1"/>
  <c r="BU367" i="1"/>
  <c r="AW367" i="1" s="1"/>
  <c r="D365" i="1"/>
  <c r="CS366" i="1"/>
  <c r="CU366" i="1"/>
  <c r="AE364" i="1"/>
  <c r="AT365" i="1"/>
  <c r="CY365" i="1"/>
  <c r="S365" i="1"/>
  <c r="AZ365" i="1"/>
  <c r="AE365" i="1" s="1"/>
  <c r="T366" i="1"/>
  <c r="Y366" i="1" s="1"/>
  <c r="CA362" i="1"/>
  <c r="CH362" i="1"/>
  <c r="CI362" i="1" s="1"/>
  <c r="BW362" i="1" s="1"/>
  <c r="AV366" i="1"/>
  <c r="AU365" i="1"/>
  <c r="AY365" i="1"/>
  <c r="BX365" i="1"/>
  <c r="CC365" i="1" s="1"/>
  <c r="CX365" i="1"/>
  <c r="AB365" i="1"/>
  <c r="AC365" i="1" s="1"/>
  <c r="U365" i="1" s="1"/>
  <c r="V365" i="1"/>
  <c r="BY364" i="1"/>
  <c r="CB363" i="1"/>
  <c r="BZ363" i="1"/>
  <c r="BA366" i="1"/>
  <c r="CR366" i="1"/>
  <c r="BR366" i="1"/>
  <c r="BM366" i="1" s="1"/>
  <c r="CV366" i="1"/>
  <c r="BO366" i="1"/>
  <c r="BL366" i="1" s="1"/>
  <c r="CT366" i="1"/>
  <c r="BB366" i="1"/>
  <c r="AX366" i="1"/>
  <c r="EA370" i="1"/>
  <c r="F368" i="1" l="1"/>
  <c r="BU368" i="1"/>
  <c r="AW368" i="1" s="1"/>
  <c r="D366" i="1"/>
  <c r="CS367" i="1"/>
  <c r="CU367" i="1"/>
  <c r="AT366" i="1"/>
  <c r="CY366" i="1"/>
  <c r="AU366" i="1"/>
  <c r="S366" i="1"/>
  <c r="AZ366" i="1"/>
  <c r="AE366" i="1" s="1"/>
  <c r="T367" i="1"/>
  <c r="AV367" i="1"/>
  <c r="CZ366" i="1"/>
  <c r="CA363" i="1"/>
  <c r="CH363" i="1" s="1"/>
  <c r="CI363" i="1" s="1"/>
  <c r="BW363" i="1" s="1"/>
  <c r="AY366" i="1"/>
  <c r="BX366" i="1"/>
  <c r="CC366" i="1" s="1"/>
  <c r="CX366" i="1"/>
  <c r="AB366" i="1"/>
  <c r="AC366" i="1" s="1"/>
  <c r="U366" i="1" s="1"/>
  <c r="BA367" i="1"/>
  <c r="BR367" i="1"/>
  <c r="BM367" i="1" s="1"/>
  <c r="BO367" i="1"/>
  <c r="BL367" i="1" s="1"/>
  <c r="CV367" i="1"/>
  <c r="BB367" i="1"/>
  <c r="AX367" i="1"/>
  <c r="CZ367" i="1" s="1"/>
  <c r="CT367" i="1"/>
  <c r="CR367" i="1"/>
  <c r="BZ364" i="1"/>
  <c r="CB364" i="1"/>
  <c r="BY365" i="1"/>
  <c r="EA371" i="1"/>
  <c r="D367" i="1" l="1"/>
  <c r="Y367" i="1"/>
  <c r="F369" i="1"/>
  <c r="BU369" i="1"/>
  <c r="AW369" i="1" s="1"/>
  <c r="CS368" i="1"/>
  <c r="CU368" i="1"/>
  <c r="AT367" i="1"/>
  <c r="CY367" i="1"/>
  <c r="S367" i="1"/>
  <c r="AZ367" i="1"/>
  <c r="T368" i="1"/>
  <c r="Y368" i="1" s="1"/>
  <c r="AV368" i="1"/>
  <c r="CA364" i="1"/>
  <c r="CH364" i="1" s="1"/>
  <c r="CI364" i="1" s="1"/>
  <c r="BW364" i="1" s="1"/>
  <c r="V366" i="1"/>
  <c r="AU367" i="1"/>
  <c r="CB365" i="1"/>
  <c r="BZ365" i="1"/>
  <c r="AY367" i="1"/>
  <c r="BY366" i="1"/>
  <c r="BA368" i="1"/>
  <c r="CV368" i="1"/>
  <c r="BO368" i="1"/>
  <c r="BL368" i="1" s="1"/>
  <c r="AX368" i="1"/>
  <c r="CZ368" i="1" s="1"/>
  <c r="BR368" i="1"/>
  <c r="BM368" i="1" s="1"/>
  <c r="CR368" i="1"/>
  <c r="CT368" i="1"/>
  <c r="BB368" i="1"/>
  <c r="AB367" i="1"/>
  <c r="AC367" i="1" s="1"/>
  <c r="U367" i="1" s="1"/>
  <c r="CX367" i="1"/>
  <c r="BX367" i="1"/>
  <c r="CC367" i="1" s="1"/>
  <c r="EA372" i="1"/>
  <c r="F370" i="1" l="1"/>
  <c r="BU370" i="1"/>
  <c r="AW370" i="1" s="1"/>
  <c r="D368" i="1"/>
  <c r="CS369" i="1"/>
  <c r="CU369" i="1"/>
  <c r="AE367" i="1"/>
  <c r="AT368" i="1"/>
  <c r="CY368" i="1"/>
  <c r="S368" i="1"/>
  <c r="AZ368" i="1"/>
  <c r="AE368" i="1" s="1"/>
  <c r="T369" i="1"/>
  <c r="Y369" i="1" s="1"/>
  <c r="CA365" i="1"/>
  <c r="CH365" i="1"/>
  <c r="CI365" i="1" s="1"/>
  <c r="BW365" i="1" s="1"/>
  <c r="V367" i="1"/>
  <c r="AV369" i="1"/>
  <c r="AU368" i="1"/>
  <c r="BY367" i="1"/>
  <c r="BX368" i="1"/>
  <c r="CC368" i="1" s="1"/>
  <c r="CX368" i="1"/>
  <c r="BZ366" i="1"/>
  <c r="CB366" i="1"/>
  <c r="BA369" i="1"/>
  <c r="BB369" i="1"/>
  <c r="CV369" i="1"/>
  <c r="CR369" i="1"/>
  <c r="BR369" i="1"/>
  <c r="BM369" i="1" s="1"/>
  <c r="BO369" i="1"/>
  <c r="BL369" i="1" s="1"/>
  <c r="AX369" i="1"/>
  <c r="CZ369" i="1" s="1"/>
  <c r="CT369" i="1"/>
  <c r="AB368" i="1"/>
  <c r="AC368" i="1" s="1"/>
  <c r="U368" i="1" s="1"/>
  <c r="V368" i="1"/>
  <c r="AY368" i="1"/>
  <c r="EA373" i="1"/>
  <c r="F371" i="1" l="1"/>
  <c r="F372" i="1" s="1"/>
  <c r="F373" i="1" s="1"/>
  <c r="F374" i="1" s="1"/>
  <c r="F375" i="1" s="1"/>
  <c r="F376" i="1" s="1"/>
  <c r="F377" i="1" s="1"/>
  <c r="F378" i="1" s="1"/>
  <c r="F379" i="1" s="1"/>
  <c r="BU371" i="1"/>
  <c r="AW371" i="1" s="1"/>
  <c r="D369" i="1"/>
  <c r="CS370" i="1"/>
  <c r="CU370" i="1"/>
  <c r="AT369" i="1"/>
  <c r="CY369" i="1"/>
  <c r="S369" i="1"/>
  <c r="AZ369" i="1"/>
  <c r="T370" i="1"/>
  <c r="Y370" i="1" s="1"/>
  <c r="AV370" i="1"/>
  <c r="CA366" i="1"/>
  <c r="CH366" i="1"/>
  <c r="CI366" i="1" s="1"/>
  <c r="BW366" i="1" s="1"/>
  <c r="AU369" i="1"/>
  <c r="AY369" i="1"/>
  <c r="BA370" i="1"/>
  <c r="BB370" i="1"/>
  <c r="BR370" i="1"/>
  <c r="BM370" i="1" s="1"/>
  <c r="AX370" i="1"/>
  <c r="CZ370" i="1" s="1"/>
  <c r="BO370" i="1"/>
  <c r="BL370" i="1" s="1"/>
  <c r="CV370" i="1"/>
  <c r="CR370" i="1"/>
  <c r="CT370" i="1"/>
  <c r="CX369" i="1"/>
  <c r="BX369" i="1"/>
  <c r="CC369" i="1" s="1"/>
  <c r="AB369" i="1"/>
  <c r="AC369" i="1" s="1"/>
  <c r="U369" i="1" s="1"/>
  <c r="BY368" i="1"/>
  <c r="BZ367" i="1"/>
  <c r="CB367" i="1"/>
  <c r="EA374" i="1"/>
  <c r="BU372" i="1" l="1"/>
  <c r="AW372" i="1" s="1"/>
  <c r="D370" i="1"/>
  <c r="CS371" i="1"/>
  <c r="CU371" i="1"/>
  <c r="AE369" i="1"/>
  <c r="AT370" i="1"/>
  <c r="CY370" i="1"/>
  <c r="S370" i="1"/>
  <c r="AZ370" i="1"/>
  <c r="AE370" i="1" s="1"/>
  <c r="T371" i="1"/>
  <c r="Y371" i="1" s="1"/>
  <c r="CA367" i="1"/>
  <c r="CH367" i="1" s="1"/>
  <c r="CI367" i="1" s="1"/>
  <c r="BW367" i="1" s="1"/>
  <c r="V369" i="1"/>
  <c r="AV371" i="1"/>
  <c r="AU370" i="1"/>
  <c r="CB368" i="1"/>
  <c r="BZ368" i="1"/>
  <c r="AY370" i="1"/>
  <c r="BX370" i="1"/>
  <c r="CC370" i="1" s="1"/>
  <c r="CX370" i="1"/>
  <c r="AB370" i="1"/>
  <c r="AC370" i="1" s="1"/>
  <c r="U370" i="1" s="1"/>
  <c r="BY369" i="1"/>
  <c r="BA371" i="1"/>
  <c r="CZ371" i="1"/>
  <c r="CR371" i="1"/>
  <c r="BR371" i="1"/>
  <c r="BM371" i="1" s="1"/>
  <c r="CV371" i="1"/>
  <c r="BO371" i="1"/>
  <c r="BL371" i="1" s="1"/>
  <c r="BB371" i="1"/>
  <c r="AX371" i="1"/>
  <c r="CT371" i="1"/>
  <c r="EA375" i="1"/>
  <c r="BU373" i="1" l="1"/>
  <c r="AW373" i="1" s="1"/>
  <c r="D371" i="1"/>
  <c r="CS372" i="1"/>
  <c r="CU372" i="1"/>
  <c r="AT371" i="1"/>
  <c r="CY371" i="1"/>
  <c r="AU371" i="1"/>
  <c r="S371" i="1"/>
  <c r="AZ371" i="1"/>
  <c r="AE371" i="1" s="1"/>
  <c r="T372" i="1"/>
  <c r="Y372" i="1" s="1"/>
  <c r="V370" i="1"/>
  <c r="AV372" i="1"/>
  <c r="CA368" i="1"/>
  <c r="CH368" i="1"/>
  <c r="CI368" i="1" s="1"/>
  <c r="BW368" i="1" s="1"/>
  <c r="BA372" i="1"/>
  <c r="CT372" i="1"/>
  <c r="CV372" i="1"/>
  <c r="BB372" i="1"/>
  <c r="AX372" i="1"/>
  <c r="CZ372" i="1" s="1"/>
  <c r="BR372" i="1"/>
  <c r="BM372" i="1" s="1"/>
  <c r="BO372" i="1"/>
  <c r="BL372" i="1" s="1"/>
  <c r="CR372" i="1"/>
  <c r="AB371" i="1"/>
  <c r="AC371" i="1" s="1"/>
  <c r="U371" i="1" s="1"/>
  <c r="V371" i="1"/>
  <c r="BY370" i="1"/>
  <c r="AY371" i="1"/>
  <c r="CX371" i="1"/>
  <c r="BX371" i="1"/>
  <c r="CC371" i="1" s="1"/>
  <c r="CB369" i="1"/>
  <c r="BZ369" i="1"/>
  <c r="EA376" i="1"/>
  <c r="BU374" i="1" l="1"/>
  <c r="AW374" i="1" s="1"/>
  <c r="D372" i="1"/>
  <c r="CS373" i="1"/>
  <c r="CU373" i="1"/>
  <c r="AT372" i="1"/>
  <c r="CY372" i="1"/>
  <c r="S372" i="1"/>
  <c r="AZ372" i="1"/>
  <c r="T373" i="1"/>
  <c r="Y373" i="1" s="1"/>
  <c r="AV373" i="1"/>
  <c r="CA369" i="1"/>
  <c r="CH369" i="1" s="1"/>
  <c r="CI369" i="1" s="1"/>
  <c r="BW369" i="1" s="1"/>
  <c r="AU372" i="1"/>
  <c r="BY371" i="1"/>
  <c r="CB370" i="1"/>
  <c r="BZ370" i="1"/>
  <c r="CX372" i="1"/>
  <c r="BX372" i="1"/>
  <c r="CC372" i="1" s="1"/>
  <c r="BA373" i="1"/>
  <c r="CT373" i="1"/>
  <c r="CR373" i="1"/>
  <c r="BR373" i="1"/>
  <c r="BM373" i="1" s="1"/>
  <c r="CV373" i="1"/>
  <c r="BO373" i="1"/>
  <c r="BL373" i="1" s="1"/>
  <c r="BB373" i="1"/>
  <c r="AX373" i="1"/>
  <c r="CZ373" i="1" s="1"/>
  <c r="AB372" i="1"/>
  <c r="AC372" i="1" s="1"/>
  <c r="U372" i="1" s="1"/>
  <c r="AY372" i="1"/>
  <c r="EA377" i="1"/>
  <c r="BU375" i="1" l="1"/>
  <c r="AW375" i="1" s="1"/>
  <c r="D373" i="1"/>
  <c r="CS374" i="1"/>
  <c r="CU374" i="1"/>
  <c r="AE372" i="1"/>
  <c r="AT373" i="1"/>
  <c r="CY373" i="1"/>
  <c r="S373" i="1"/>
  <c r="AZ373" i="1"/>
  <c r="AE373" i="1" s="1"/>
  <c r="T374" i="1"/>
  <c r="Y374" i="1" s="1"/>
  <c r="AV374" i="1"/>
  <c r="V372" i="1"/>
  <c r="CA370" i="1"/>
  <c r="CH370" i="1"/>
  <c r="CI370" i="1" s="1"/>
  <c r="BW370" i="1" s="1"/>
  <c r="AU373" i="1"/>
  <c r="AY373" i="1"/>
  <c r="CX373" i="1"/>
  <c r="BX373" i="1"/>
  <c r="CC373" i="1" s="1"/>
  <c r="BY372" i="1"/>
  <c r="BA374" i="1"/>
  <c r="AX374" i="1"/>
  <c r="CZ374" i="1" s="1"/>
  <c r="CV374" i="1"/>
  <c r="BR374" i="1"/>
  <c r="BM374" i="1" s="1"/>
  <c r="BO374" i="1"/>
  <c r="BL374" i="1" s="1"/>
  <c r="BB374" i="1"/>
  <c r="CT374" i="1"/>
  <c r="CR374" i="1"/>
  <c r="AB373" i="1"/>
  <c r="AC373" i="1" s="1"/>
  <c r="U373" i="1" s="1"/>
  <c r="V373" i="1"/>
  <c r="CB371" i="1"/>
  <c r="BZ371" i="1"/>
  <c r="EA378" i="1"/>
  <c r="BU376" i="1" l="1"/>
  <c r="AW376" i="1" s="1"/>
  <c r="D374" i="1"/>
  <c r="CS375" i="1"/>
  <c r="CU375" i="1"/>
  <c r="AT374" i="1"/>
  <c r="CY374" i="1"/>
  <c r="S374" i="1"/>
  <c r="AZ374" i="1"/>
  <c r="T375" i="1"/>
  <c r="Y375" i="1" s="1"/>
  <c r="AV375" i="1"/>
  <c r="CA371" i="1"/>
  <c r="CH371" i="1"/>
  <c r="CI371" i="1" s="1"/>
  <c r="BW371" i="1" s="1"/>
  <c r="AU374" i="1"/>
  <c r="CX374" i="1"/>
  <c r="BX374" i="1"/>
  <c r="CC374" i="1" s="1"/>
  <c r="AB374" i="1"/>
  <c r="AC374" i="1" s="1"/>
  <c r="U374" i="1" s="1"/>
  <c r="BA375" i="1"/>
  <c r="CT375" i="1"/>
  <c r="CR375" i="1"/>
  <c r="BR375" i="1"/>
  <c r="BM375" i="1" s="1"/>
  <c r="CV375" i="1"/>
  <c r="BO375" i="1"/>
  <c r="BL375" i="1" s="1"/>
  <c r="BB375" i="1"/>
  <c r="AX375" i="1"/>
  <c r="AU375" i="1" s="1"/>
  <c r="AY374" i="1"/>
  <c r="BZ372" i="1"/>
  <c r="CB372" i="1"/>
  <c r="BY373" i="1"/>
  <c r="EA379" i="1"/>
  <c r="BU377" i="1" l="1"/>
  <c r="AW377" i="1" s="1"/>
  <c r="D375" i="1"/>
  <c r="CS376" i="1"/>
  <c r="CU376" i="1"/>
  <c r="AE374" i="1"/>
  <c r="AT375" i="1"/>
  <c r="CY375" i="1"/>
  <c r="S375" i="1"/>
  <c r="AZ375" i="1"/>
  <c r="AE375" i="1" s="1"/>
  <c r="T376" i="1"/>
  <c r="Y376" i="1" s="1"/>
  <c r="CA372" i="1"/>
  <c r="CH372" i="1"/>
  <c r="CI372" i="1" s="1"/>
  <c r="BW372" i="1" s="1"/>
  <c r="AV376" i="1"/>
  <c r="CZ375" i="1"/>
  <c r="V374" i="1"/>
  <c r="CB373" i="1"/>
  <c r="BZ373" i="1"/>
  <c r="BA376" i="1"/>
  <c r="BO376" i="1"/>
  <c r="BL376" i="1" s="1"/>
  <c r="CR376" i="1"/>
  <c r="BR376" i="1"/>
  <c r="BM376" i="1" s="1"/>
  <c r="CV376" i="1"/>
  <c r="CT376" i="1"/>
  <c r="AX376" i="1"/>
  <c r="CZ376" i="1" s="1"/>
  <c r="BB376" i="1"/>
  <c r="BX375" i="1"/>
  <c r="CC375" i="1" s="1"/>
  <c r="CX375" i="1"/>
  <c r="AB375" i="1"/>
  <c r="AC375" i="1" s="1"/>
  <c r="U375" i="1" s="1"/>
  <c r="AY375" i="1"/>
  <c r="BY374" i="1"/>
  <c r="EA380" i="1"/>
  <c r="BU378" i="1" l="1"/>
  <c r="AW378" i="1" s="1"/>
  <c r="D376" i="1"/>
  <c r="CS377" i="1"/>
  <c r="CU377" i="1"/>
  <c r="AT376" i="1"/>
  <c r="CY376" i="1"/>
  <c r="S376" i="1"/>
  <c r="AZ376" i="1"/>
  <c r="T377" i="1"/>
  <c r="CA373" i="1"/>
  <c r="CH373" i="1"/>
  <c r="CI373" i="1" s="1"/>
  <c r="BW373" i="1" s="1"/>
  <c r="V375" i="1"/>
  <c r="AV377" i="1"/>
  <c r="AU376" i="1"/>
  <c r="BZ374" i="1"/>
  <c r="CB374" i="1"/>
  <c r="BY375" i="1"/>
  <c r="BX376" i="1"/>
  <c r="CC376" i="1" s="1"/>
  <c r="CX376" i="1"/>
  <c r="AY376" i="1"/>
  <c r="AB376" i="1"/>
  <c r="AC376" i="1" s="1"/>
  <c r="U376" i="1" s="1"/>
  <c r="BA377" i="1"/>
  <c r="AX377" i="1"/>
  <c r="BO377" i="1"/>
  <c r="BL377" i="1" s="1"/>
  <c r="CT377" i="1"/>
  <c r="CZ377" i="1"/>
  <c r="BB377" i="1"/>
  <c r="BR377" i="1"/>
  <c r="BM377" i="1" s="1"/>
  <c r="CR377" i="1"/>
  <c r="CV377" i="1"/>
  <c r="EA381" i="1"/>
  <c r="D377" i="1" l="1"/>
  <c r="Y377" i="1"/>
  <c r="BU379" i="1"/>
  <c r="AW379" i="1" s="1"/>
  <c r="CS378" i="1"/>
  <c r="CU378" i="1"/>
  <c r="AE376" i="1"/>
  <c r="AT377" i="1"/>
  <c r="CY377" i="1"/>
  <c r="S377" i="1"/>
  <c r="AZ377" i="1"/>
  <c r="AE377" i="1" s="1"/>
  <c r="T378" i="1"/>
  <c r="Y378" i="1" s="1"/>
  <c r="AV378" i="1"/>
  <c r="V376" i="1"/>
  <c r="CA374" i="1"/>
  <c r="CH374" i="1" s="1"/>
  <c r="CI374" i="1" s="1"/>
  <c r="BW374" i="1" s="1"/>
  <c r="AU377" i="1"/>
  <c r="BX377" i="1"/>
  <c r="CC377" i="1" s="1"/>
  <c r="CX377" i="1"/>
  <c r="AY377" i="1"/>
  <c r="AB377" i="1"/>
  <c r="AC377" i="1" s="1"/>
  <c r="U377" i="1" s="1"/>
  <c r="BA378" i="1"/>
  <c r="CV378" i="1"/>
  <c r="BB378" i="1"/>
  <c r="AX378" i="1"/>
  <c r="CT378" i="1"/>
  <c r="BR378" i="1"/>
  <c r="BM378" i="1" s="1"/>
  <c r="CR378" i="1"/>
  <c r="BO378" i="1"/>
  <c r="BL378" i="1" s="1"/>
  <c r="BY376" i="1"/>
  <c r="BZ375" i="1"/>
  <c r="CB375" i="1"/>
  <c r="EA382" i="1"/>
  <c r="AU378" i="1" l="1"/>
  <c r="F380" i="1"/>
  <c r="BU380" i="1"/>
  <c r="AW380" i="1" s="1"/>
  <c r="D378" i="1"/>
  <c r="CS379" i="1"/>
  <c r="CU379" i="1"/>
  <c r="AT378" i="1"/>
  <c r="CY378" i="1"/>
  <c r="S378" i="1"/>
  <c r="AZ378" i="1"/>
  <c r="T379" i="1"/>
  <c r="Y379" i="1" s="1"/>
  <c r="CA375" i="1"/>
  <c r="CH375" i="1"/>
  <c r="CI375" i="1" s="1"/>
  <c r="BW375" i="1" s="1"/>
  <c r="AV379" i="1"/>
  <c r="CZ378" i="1"/>
  <c r="V377" i="1"/>
  <c r="CB376" i="1"/>
  <c r="BZ376" i="1"/>
  <c r="BA379" i="1"/>
  <c r="CV379" i="1"/>
  <c r="BO379" i="1"/>
  <c r="BL379" i="1" s="1"/>
  <c r="BB379" i="1"/>
  <c r="AX379" i="1"/>
  <c r="CT379" i="1"/>
  <c r="CZ379" i="1"/>
  <c r="CR379" i="1"/>
  <c r="BR379" i="1"/>
  <c r="BM379" i="1" s="1"/>
  <c r="BY377" i="1"/>
  <c r="AY378" i="1"/>
  <c r="CX378" i="1"/>
  <c r="BX378" i="1"/>
  <c r="CC378" i="1" s="1"/>
  <c r="AB378" i="1"/>
  <c r="AC378" i="1" s="1"/>
  <c r="U378" i="1" s="1"/>
  <c r="V378" i="1"/>
  <c r="EA383" i="1"/>
  <c r="F381" i="1" l="1"/>
  <c r="BU381" i="1"/>
  <c r="AW381" i="1" s="1"/>
  <c r="D379" i="1"/>
  <c r="CS380" i="1"/>
  <c r="CU380" i="1"/>
  <c r="AE378" i="1"/>
  <c r="AT379" i="1"/>
  <c r="CY379" i="1"/>
  <c r="S379" i="1"/>
  <c r="AZ379" i="1"/>
  <c r="AE379" i="1" s="1"/>
  <c r="T380" i="1"/>
  <c r="Y380" i="1" s="1"/>
  <c r="AV380" i="1"/>
  <c r="CA376" i="1"/>
  <c r="CH376" i="1" s="1"/>
  <c r="CI376" i="1" s="1"/>
  <c r="BW376" i="1" s="1"/>
  <c r="AU379" i="1"/>
  <c r="BY378" i="1"/>
  <c r="V379" i="1"/>
  <c r="AB379" i="1"/>
  <c r="AC379" i="1" s="1"/>
  <c r="U379" i="1" s="1"/>
  <c r="BZ377" i="1"/>
  <c r="CB377" i="1"/>
  <c r="BA380" i="1"/>
  <c r="CZ380" i="1"/>
  <c r="AX380" i="1"/>
  <c r="CT380" i="1"/>
  <c r="BB380" i="1"/>
  <c r="CR380" i="1"/>
  <c r="BR380" i="1"/>
  <c r="BM380" i="1" s="1"/>
  <c r="CV380" i="1"/>
  <c r="BO380" i="1"/>
  <c r="BL380" i="1" s="1"/>
  <c r="AY379" i="1"/>
  <c r="CX379" i="1"/>
  <c r="BX379" i="1"/>
  <c r="CC379" i="1" s="1"/>
  <c r="EA384" i="1"/>
  <c r="F382" i="1" l="1"/>
  <c r="BU382" i="1"/>
  <c r="AW382" i="1" s="1"/>
  <c r="D380" i="1"/>
  <c r="CS381" i="1"/>
  <c r="CU381" i="1"/>
  <c r="AT380" i="1"/>
  <c r="CY380" i="1"/>
  <c r="S380" i="1"/>
  <c r="AZ380" i="1"/>
  <c r="T381" i="1"/>
  <c r="Y381" i="1" s="1"/>
  <c r="AV381" i="1"/>
  <c r="CA377" i="1"/>
  <c r="CH377" i="1"/>
  <c r="CI377" i="1" s="1"/>
  <c r="BW377" i="1" s="1"/>
  <c r="AU380" i="1"/>
  <c r="BY379" i="1"/>
  <c r="CX380" i="1"/>
  <c r="BX380" i="1"/>
  <c r="CC380" i="1" s="1"/>
  <c r="BA381" i="1"/>
  <c r="CV381" i="1"/>
  <c r="BR381" i="1"/>
  <c r="BM381" i="1" s="1"/>
  <c r="CZ381" i="1"/>
  <c r="AX381" i="1"/>
  <c r="CT381" i="1"/>
  <c r="BO381" i="1"/>
  <c r="BL381" i="1" s="1"/>
  <c r="BB381" i="1"/>
  <c r="CR381" i="1"/>
  <c r="AY380" i="1"/>
  <c r="CB378" i="1"/>
  <c r="BZ378" i="1"/>
  <c r="AB380" i="1"/>
  <c r="AC380" i="1" s="1"/>
  <c r="U380" i="1" s="1"/>
  <c r="V380" i="1"/>
  <c r="EA385" i="1"/>
  <c r="F383" i="1" l="1"/>
  <c r="BU383" i="1"/>
  <c r="AW383" i="1" s="1"/>
  <c r="D381" i="1"/>
  <c r="CS382" i="1"/>
  <c r="CU382" i="1"/>
  <c r="AE380" i="1"/>
  <c r="AT381" i="1"/>
  <c r="CY381" i="1"/>
  <c r="S381" i="1"/>
  <c r="AZ381" i="1"/>
  <c r="T382" i="1"/>
  <c r="Y382" i="1" s="1"/>
  <c r="CA378" i="1"/>
  <c r="CH378" i="1" s="1"/>
  <c r="CI378" i="1" s="1"/>
  <c r="BW378" i="1" s="1"/>
  <c r="AV382" i="1"/>
  <c r="AU381" i="1"/>
  <c r="BX381" i="1"/>
  <c r="CC381" i="1" s="1"/>
  <c r="CX381" i="1"/>
  <c r="AB381" i="1"/>
  <c r="AC381" i="1" s="1"/>
  <c r="U381" i="1" s="1"/>
  <c r="AY381" i="1"/>
  <c r="BA382" i="1"/>
  <c r="CT382" i="1"/>
  <c r="AX382" i="1"/>
  <c r="BB382" i="1"/>
  <c r="BR382" i="1"/>
  <c r="BM382" i="1" s="1"/>
  <c r="BO382" i="1"/>
  <c r="BL382" i="1" s="1"/>
  <c r="CV382" i="1"/>
  <c r="CR382" i="1"/>
  <c r="BY380" i="1"/>
  <c r="CB379" i="1"/>
  <c r="BZ379" i="1"/>
  <c r="EA386" i="1"/>
  <c r="F384" i="1" l="1"/>
  <c r="BU384" i="1"/>
  <c r="AW384" i="1" s="1"/>
  <c r="D382" i="1"/>
  <c r="CS383" i="1"/>
  <c r="CU383" i="1"/>
  <c r="AE381" i="1"/>
  <c r="AT382" i="1"/>
  <c r="CY382" i="1"/>
  <c r="S382" i="1"/>
  <c r="AZ382" i="1"/>
  <c r="AE382" i="1" s="1"/>
  <c r="T383" i="1"/>
  <c r="Y383" i="1" s="1"/>
  <c r="AU382" i="1"/>
  <c r="CA379" i="1"/>
  <c r="CH379" i="1"/>
  <c r="CI379" i="1" s="1"/>
  <c r="BW379" i="1" s="1"/>
  <c r="CZ382" i="1"/>
  <c r="V381" i="1"/>
  <c r="AV383" i="1"/>
  <c r="CB380" i="1"/>
  <c r="BZ380" i="1"/>
  <c r="CX382" i="1"/>
  <c r="BX382" i="1"/>
  <c r="CC382" i="1" s="1"/>
  <c r="AY382" i="1"/>
  <c r="BY381" i="1"/>
  <c r="BA383" i="1"/>
  <c r="BR383" i="1"/>
  <c r="BM383" i="1" s="1"/>
  <c r="BB383" i="1"/>
  <c r="AX383" i="1"/>
  <c r="CT383" i="1"/>
  <c r="BO383" i="1"/>
  <c r="BL383" i="1" s="1"/>
  <c r="CR383" i="1"/>
  <c r="CZ383" i="1"/>
  <c r="CV383" i="1"/>
  <c r="AB382" i="1"/>
  <c r="AC382" i="1" s="1"/>
  <c r="U382" i="1" s="1"/>
  <c r="EA387" i="1"/>
  <c r="F385" i="1" l="1"/>
  <c r="BU385" i="1"/>
  <c r="AW385" i="1" s="1"/>
  <c r="D383" i="1"/>
  <c r="CS384" i="1"/>
  <c r="CU384" i="1"/>
  <c r="AT383" i="1"/>
  <c r="CY383" i="1"/>
  <c r="S383" i="1"/>
  <c r="AZ383" i="1"/>
  <c r="T384" i="1"/>
  <c r="Y384" i="1" s="1"/>
  <c r="AV384" i="1"/>
  <c r="CA380" i="1"/>
  <c r="CH380" i="1"/>
  <c r="CI380" i="1" s="1"/>
  <c r="BW380" i="1" s="1"/>
  <c r="V382" i="1"/>
  <c r="AU383" i="1"/>
  <c r="AB383" i="1"/>
  <c r="AC383" i="1" s="1"/>
  <c r="U383" i="1" s="1"/>
  <c r="AY383" i="1"/>
  <c r="CX383" i="1"/>
  <c r="BX383" i="1"/>
  <c r="CC383" i="1" s="1"/>
  <c r="BA384" i="1"/>
  <c r="BB384" i="1"/>
  <c r="AX384" i="1"/>
  <c r="CZ384" i="1" s="1"/>
  <c r="CT384" i="1"/>
  <c r="BR384" i="1"/>
  <c r="BM384" i="1" s="1"/>
  <c r="CR384" i="1"/>
  <c r="CV384" i="1"/>
  <c r="BO384" i="1"/>
  <c r="BL384" i="1" s="1"/>
  <c r="BZ381" i="1"/>
  <c r="CB381" i="1"/>
  <c r="BY382" i="1"/>
  <c r="EA388" i="1"/>
  <c r="F386" i="1" l="1"/>
  <c r="BU386" i="1"/>
  <c r="AW386" i="1" s="1"/>
  <c r="D384" i="1"/>
  <c r="CS385" i="1"/>
  <c r="CU385" i="1"/>
  <c r="AE383" i="1"/>
  <c r="AT384" i="1"/>
  <c r="CY384" i="1"/>
  <c r="S384" i="1"/>
  <c r="AZ384" i="1"/>
  <c r="AE384" i="1" s="1"/>
  <c r="T385" i="1"/>
  <c r="Y385" i="1" s="1"/>
  <c r="CA381" i="1"/>
  <c r="CH381" i="1"/>
  <c r="CI381" i="1" s="1"/>
  <c r="BW381" i="1" s="1"/>
  <c r="AV385" i="1"/>
  <c r="V383" i="1"/>
  <c r="AU384" i="1"/>
  <c r="BA385" i="1"/>
  <c r="CT385" i="1"/>
  <c r="BO385" i="1"/>
  <c r="BL385" i="1" s="1"/>
  <c r="CR385" i="1"/>
  <c r="CV385" i="1"/>
  <c r="BR385" i="1"/>
  <c r="BM385" i="1" s="1"/>
  <c r="BB385" i="1"/>
  <c r="AX385" i="1"/>
  <c r="BZ382" i="1"/>
  <c r="CB382" i="1"/>
  <c r="AB384" i="1"/>
  <c r="AC384" i="1" s="1"/>
  <c r="U384" i="1" s="1"/>
  <c r="AY384" i="1"/>
  <c r="BX384" i="1"/>
  <c r="CC384" i="1" s="1"/>
  <c r="CX384" i="1"/>
  <c r="BY383" i="1"/>
  <c r="EA389" i="1"/>
  <c r="F387" i="1" l="1"/>
  <c r="BU387" i="1"/>
  <c r="AW387" i="1" s="1"/>
  <c r="D385" i="1"/>
  <c r="CS386" i="1"/>
  <c r="CU386" i="1"/>
  <c r="AT385" i="1"/>
  <c r="CY385" i="1"/>
  <c r="S385" i="1"/>
  <c r="AZ385" i="1"/>
  <c r="AU385" i="1"/>
  <c r="T386" i="1"/>
  <c r="Y386" i="1" s="1"/>
  <c r="V384" i="1"/>
  <c r="CA382" i="1"/>
  <c r="CH382" i="1" s="1"/>
  <c r="CI382" i="1" s="1"/>
  <c r="BW382" i="1" s="1"/>
  <c r="AV386" i="1"/>
  <c r="CZ385" i="1"/>
  <c r="BY384" i="1"/>
  <c r="BZ383" i="1"/>
  <c r="CB383" i="1"/>
  <c r="V385" i="1"/>
  <c r="AB385" i="1"/>
  <c r="AC385" i="1" s="1"/>
  <c r="U385" i="1" s="1"/>
  <c r="AY385" i="1"/>
  <c r="BX385" i="1"/>
  <c r="CC385" i="1" s="1"/>
  <c r="CX385" i="1"/>
  <c r="BA386" i="1"/>
  <c r="BO386" i="1"/>
  <c r="BL386" i="1" s="1"/>
  <c r="BB386" i="1"/>
  <c r="AX386" i="1"/>
  <c r="CR386" i="1"/>
  <c r="CT386" i="1"/>
  <c r="BR386" i="1"/>
  <c r="BM386" i="1" s="1"/>
  <c r="CZ386" i="1"/>
  <c r="CV386" i="1"/>
  <c r="EA390" i="1"/>
  <c r="F388" i="1" l="1"/>
  <c r="BU388" i="1"/>
  <c r="AW388" i="1" s="1"/>
  <c r="D386" i="1"/>
  <c r="CS387" i="1"/>
  <c r="CU387" i="1"/>
  <c r="AE385" i="1"/>
  <c r="AT386" i="1"/>
  <c r="CY386" i="1"/>
  <c r="S386" i="1"/>
  <c r="AZ386" i="1"/>
  <c r="T387" i="1"/>
  <c r="Y387" i="1" s="1"/>
  <c r="AV387" i="1"/>
  <c r="CA383" i="1"/>
  <c r="CH383" i="1"/>
  <c r="CI383" i="1" s="1"/>
  <c r="BW383" i="1" s="1"/>
  <c r="AU386" i="1"/>
  <c r="AB386" i="1"/>
  <c r="AC386" i="1" s="1"/>
  <c r="U386" i="1" s="1"/>
  <c r="AY386" i="1"/>
  <c r="BX386" i="1"/>
  <c r="CC386" i="1" s="1"/>
  <c r="CX386" i="1"/>
  <c r="BA387" i="1"/>
  <c r="BB387" i="1"/>
  <c r="AX387" i="1"/>
  <c r="CZ387" i="1" s="1"/>
  <c r="CR387" i="1"/>
  <c r="BR387" i="1"/>
  <c r="BM387" i="1" s="1"/>
  <c r="BO387" i="1"/>
  <c r="BL387" i="1" s="1"/>
  <c r="CV387" i="1"/>
  <c r="CT387" i="1"/>
  <c r="BY385" i="1"/>
  <c r="BZ384" i="1"/>
  <c r="CB384" i="1"/>
  <c r="EA391" i="1"/>
  <c r="F389" i="1" l="1"/>
  <c r="BU389" i="1"/>
  <c r="AW389" i="1" s="1"/>
  <c r="D387" i="1"/>
  <c r="CS388" i="1"/>
  <c r="CU388" i="1"/>
  <c r="AE386" i="1"/>
  <c r="AT387" i="1"/>
  <c r="CY387" i="1"/>
  <c r="S387" i="1"/>
  <c r="AZ387" i="1"/>
  <c r="AE387" i="1" s="1"/>
  <c r="T388" i="1"/>
  <c r="Y388" i="1" s="1"/>
  <c r="V386" i="1"/>
  <c r="CA384" i="1"/>
  <c r="CH384" i="1"/>
  <c r="CI384" i="1" s="1"/>
  <c r="BW384" i="1" s="1"/>
  <c r="AV388" i="1"/>
  <c r="AU387" i="1"/>
  <c r="AY387" i="1"/>
  <c r="CX387" i="1"/>
  <c r="BX387" i="1"/>
  <c r="CC387" i="1" s="1"/>
  <c r="BY386" i="1"/>
  <c r="CB385" i="1"/>
  <c r="BZ385" i="1"/>
  <c r="BA388" i="1"/>
  <c r="CT388" i="1"/>
  <c r="BO388" i="1"/>
  <c r="BL388" i="1" s="1"/>
  <c r="BB388" i="1"/>
  <c r="CR388" i="1"/>
  <c r="CV388" i="1"/>
  <c r="BR388" i="1"/>
  <c r="BM388" i="1" s="1"/>
  <c r="AX388" i="1"/>
  <c r="AB387" i="1"/>
  <c r="AC387" i="1" s="1"/>
  <c r="U387" i="1" s="1"/>
  <c r="EA392" i="1"/>
  <c r="F390" i="1" l="1"/>
  <c r="BU390" i="1"/>
  <c r="AW390" i="1" s="1"/>
  <c r="D388" i="1"/>
  <c r="CS389" i="1"/>
  <c r="CU389" i="1"/>
  <c r="AT388" i="1"/>
  <c r="CY388" i="1"/>
  <c r="AU388" i="1"/>
  <c r="S388" i="1"/>
  <c r="AZ388" i="1"/>
  <c r="AE388" i="1" s="1"/>
  <c r="T389" i="1"/>
  <c r="Y389" i="1" s="1"/>
  <c r="CA385" i="1"/>
  <c r="CH385" i="1" s="1"/>
  <c r="CI385" i="1" s="1"/>
  <c r="BW385" i="1" s="1"/>
  <c r="V387" i="1"/>
  <c r="CZ388" i="1"/>
  <c r="AV389" i="1"/>
  <c r="AY388" i="1"/>
  <c r="BA389" i="1"/>
  <c r="AX389" i="1"/>
  <c r="CZ389" i="1" s="1"/>
  <c r="CV389" i="1"/>
  <c r="BR389" i="1"/>
  <c r="BM389" i="1" s="1"/>
  <c r="BO389" i="1"/>
  <c r="BL389" i="1" s="1"/>
  <c r="CT389" i="1"/>
  <c r="CR389" i="1"/>
  <c r="BB389" i="1"/>
  <c r="CX388" i="1"/>
  <c r="BX388" i="1"/>
  <c r="CC388" i="1" s="1"/>
  <c r="AB388" i="1"/>
  <c r="AC388" i="1" s="1"/>
  <c r="U388" i="1" s="1"/>
  <c r="V388" i="1"/>
  <c r="CB386" i="1"/>
  <c r="BZ386" i="1"/>
  <c r="BY387" i="1"/>
  <c r="EA393" i="1"/>
  <c r="F391" i="1" l="1"/>
  <c r="BU391" i="1"/>
  <c r="AW391" i="1" s="1"/>
  <c r="D389" i="1"/>
  <c r="CS390" i="1"/>
  <c r="CU390" i="1"/>
  <c r="AT389" i="1"/>
  <c r="CY389" i="1"/>
  <c r="S389" i="1"/>
  <c r="AZ389" i="1"/>
  <c r="T390" i="1"/>
  <c r="Y390" i="1" s="1"/>
  <c r="AV390" i="1"/>
  <c r="CA386" i="1"/>
  <c r="CH386" i="1"/>
  <c r="CI386" i="1" s="1"/>
  <c r="BW386" i="1" s="1"/>
  <c r="AU389" i="1"/>
  <c r="CB387" i="1"/>
  <c r="BZ387" i="1"/>
  <c r="BX389" i="1"/>
  <c r="CC389" i="1" s="1"/>
  <c r="CX389" i="1"/>
  <c r="BA390" i="1"/>
  <c r="CT390" i="1"/>
  <c r="BB390" i="1"/>
  <c r="AX390" i="1"/>
  <c r="CV390" i="1"/>
  <c r="BR390" i="1"/>
  <c r="BM390" i="1" s="1"/>
  <c r="BO390" i="1"/>
  <c r="BL390" i="1" s="1"/>
  <c r="CR390" i="1"/>
  <c r="CZ390" i="1"/>
  <c r="BY388" i="1"/>
  <c r="AB389" i="1"/>
  <c r="AC389" i="1" s="1"/>
  <c r="U389" i="1" s="1"/>
  <c r="AY389" i="1"/>
  <c r="EA394" i="1"/>
  <c r="F392" i="1" l="1"/>
  <c r="BU392" i="1"/>
  <c r="AW392" i="1" s="1"/>
  <c r="D390" i="1"/>
  <c r="CS391" i="1"/>
  <c r="CU391" i="1"/>
  <c r="AE389" i="1"/>
  <c r="AT390" i="1"/>
  <c r="CY390" i="1"/>
  <c r="S390" i="1"/>
  <c r="AZ390" i="1"/>
  <c r="AE390" i="1" s="1"/>
  <c r="T391" i="1"/>
  <c r="Y391" i="1" s="1"/>
  <c r="AV391" i="1"/>
  <c r="V389" i="1"/>
  <c r="CA387" i="1"/>
  <c r="CH387" i="1" s="1"/>
  <c r="CI387" i="1" s="1"/>
  <c r="BW387" i="1" s="1"/>
  <c r="AU390" i="1"/>
  <c r="BZ388" i="1"/>
  <c r="CB388" i="1"/>
  <c r="AB390" i="1"/>
  <c r="AC390" i="1" s="1"/>
  <c r="U390" i="1" s="1"/>
  <c r="BA391" i="1"/>
  <c r="CT391" i="1"/>
  <c r="BO391" i="1"/>
  <c r="BL391" i="1" s="1"/>
  <c r="CR391" i="1"/>
  <c r="BB391" i="1"/>
  <c r="CZ391" i="1"/>
  <c r="CV391" i="1"/>
  <c r="BR391" i="1"/>
  <c r="BM391" i="1" s="1"/>
  <c r="AX391" i="1"/>
  <c r="BY389" i="1"/>
  <c r="AY390" i="1"/>
  <c r="BX390" i="1"/>
  <c r="CC390" i="1" s="1"/>
  <c r="CX390" i="1"/>
  <c r="EA395" i="1"/>
  <c r="AU391" i="1" l="1"/>
  <c r="F393" i="1"/>
  <c r="BU393" i="1"/>
  <c r="AW393" i="1" s="1"/>
  <c r="D391" i="1"/>
  <c r="CS392" i="1"/>
  <c r="CU392" i="1"/>
  <c r="AT391" i="1"/>
  <c r="CY391" i="1"/>
  <c r="S391" i="1"/>
  <c r="AZ391" i="1"/>
  <c r="T392" i="1"/>
  <c r="CA388" i="1"/>
  <c r="CH388" i="1"/>
  <c r="CI388" i="1" s="1"/>
  <c r="BW388" i="1" s="1"/>
  <c r="AV392" i="1"/>
  <c r="V390" i="1"/>
  <c r="AY391" i="1"/>
  <c r="BA392" i="1"/>
  <c r="AX392" i="1"/>
  <c r="CT392" i="1"/>
  <c r="BO392" i="1"/>
  <c r="BL392" i="1" s="1"/>
  <c r="BB392" i="1"/>
  <c r="CZ392" i="1"/>
  <c r="CR392" i="1"/>
  <c r="CV392" i="1"/>
  <c r="BR392" i="1"/>
  <c r="BM392" i="1" s="1"/>
  <c r="BY390" i="1"/>
  <c r="CB389" i="1"/>
  <c r="BZ389" i="1"/>
  <c r="AB391" i="1"/>
  <c r="AC391" i="1" s="1"/>
  <c r="U391" i="1" s="1"/>
  <c r="V391" i="1"/>
  <c r="CX391" i="1"/>
  <c r="BX391" i="1"/>
  <c r="CC391" i="1" s="1"/>
  <c r="EA396" i="1"/>
  <c r="D392" i="1" l="1"/>
  <c r="Y392" i="1"/>
  <c r="F394" i="1"/>
  <c r="BU394" i="1"/>
  <c r="AW394" i="1" s="1"/>
  <c r="CS393" i="1"/>
  <c r="CU393" i="1"/>
  <c r="AE391" i="1"/>
  <c r="AT392" i="1"/>
  <c r="CY392" i="1"/>
  <c r="S392" i="1"/>
  <c r="AZ392" i="1"/>
  <c r="T393" i="1"/>
  <c r="Y393" i="1" s="1"/>
  <c r="CA389" i="1"/>
  <c r="CH389" i="1"/>
  <c r="CI389" i="1" s="1"/>
  <c r="BW389" i="1" s="1"/>
  <c r="AV393" i="1"/>
  <c r="AU392" i="1"/>
  <c r="BY391" i="1"/>
  <c r="CB390" i="1"/>
  <c r="BZ390" i="1"/>
  <c r="BA393" i="1"/>
  <c r="CR393" i="1"/>
  <c r="BB393" i="1"/>
  <c r="AX393" i="1"/>
  <c r="CZ393" i="1" s="1"/>
  <c r="BO393" i="1"/>
  <c r="BL393" i="1" s="1"/>
  <c r="CT393" i="1"/>
  <c r="CV393" i="1"/>
  <c r="BR393" i="1"/>
  <c r="BM393" i="1" s="1"/>
  <c r="V392" i="1"/>
  <c r="AB392" i="1"/>
  <c r="AC392" i="1" s="1"/>
  <c r="U392" i="1" s="1"/>
  <c r="BX392" i="1"/>
  <c r="CC392" i="1" s="1"/>
  <c r="CX392" i="1"/>
  <c r="AY392" i="1"/>
  <c r="EA397" i="1"/>
  <c r="F395" i="1" l="1"/>
  <c r="BU395" i="1"/>
  <c r="AW395" i="1" s="1"/>
  <c r="D393" i="1"/>
  <c r="CS394" i="1"/>
  <c r="CU394" i="1"/>
  <c r="AE392" i="1"/>
  <c r="AT393" i="1"/>
  <c r="CY393" i="1"/>
  <c r="S393" i="1"/>
  <c r="AZ393" i="1"/>
  <c r="AE393" i="1" s="1"/>
  <c r="T394" i="1"/>
  <c r="Y394" i="1" s="1"/>
  <c r="AV394" i="1"/>
  <c r="CA390" i="1"/>
  <c r="CH390" i="1" s="1"/>
  <c r="CI390" i="1" s="1"/>
  <c r="BW390" i="1" s="1"/>
  <c r="AU393" i="1"/>
  <c r="BA394" i="1"/>
  <c r="BB394" i="1"/>
  <c r="BR394" i="1"/>
  <c r="BM394" i="1" s="1"/>
  <c r="CV394" i="1"/>
  <c r="BO394" i="1"/>
  <c r="BL394" i="1" s="1"/>
  <c r="CT394" i="1"/>
  <c r="AX394" i="1"/>
  <c r="CZ394" i="1" s="1"/>
  <c r="CR394" i="1"/>
  <c r="BY392" i="1"/>
  <c r="AY393" i="1"/>
  <c r="BX393" i="1"/>
  <c r="CC393" i="1" s="1"/>
  <c r="CX393" i="1"/>
  <c r="AB393" i="1"/>
  <c r="AC393" i="1" s="1"/>
  <c r="U393" i="1" s="1"/>
  <c r="BZ391" i="1"/>
  <c r="CB391" i="1"/>
  <c r="EA398" i="1"/>
  <c r="F396" i="1" l="1"/>
  <c r="BU396" i="1"/>
  <c r="AW396" i="1" s="1"/>
  <c r="D394" i="1"/>
  <c r="CS395" i="1"/>
  <c r="CU395" i="1"/>
  <c r="AT394" i="1"/>
  <c r="CY394" i="1"/>
  <c r="S394" i="1"/>
  <c r="AZ394" i="1"/>
  <c r="T395" i="1"/>
  <c r="Y395" i="1" s="1"/>
  <c r="CA391" i="1"/>
  <c r="CH391" i="1"/>
  <c r="CI391" i="1" s="1"/>
  <c r="BW391" i="1" s="1"/>
  <c r="V393" i="1"/>
  <c r="AV395" i="1"/>
  <c r="AU394" i="1"/>
  <c r="CB392" i="1"/>
  <c r="BZ392" i="1"/>
  <c r="AY394" i="1"/>
  <c r="BY393" i="1"/>
  <c r="BA395" i="1"/>
  <c r="BR395" i="1"/>
  <c r="BM395" i="1" s="1"/>
  <c r="BO395" i="1"/>
  <c r="BL395" i="1" s="1"/>
  <c r="CV395" i="1"/>
  <c r="CR395" i="1"/>
  <c r="CT395" i="1"/>
  <c r="BB395" i="1"/>
  <c r="AX395" i="1"/>
  <c r="CZ395" i="1" s="1"/>
  <c r="AB394" i="1"/>
  <c r="AC394" i="1" s="1"/>
  <c r="U394" i="1" s="1"/>
  <c r="V394" i="1"/>
  <c r="CX394" i="1"/>
  <c r="BX394" i="1"/>
  <c r="CC394" i="1" s="1"/>
  <c r="EA399" i="1"/>
  <c r="F397" i="1" l="1"/>
  <c r="BU397" i="1"/>
  <c r="AW397" i="1" s="1"/>
  <c r="D395" i="1"/>
  <c r="CS396" i="1"/>
  <c r="CU396" i="1"/>
  <c r="AE394" i="1"/>
  <c r="AT395" i="1"/>
  <c r="CY395" i="1"/>
  <c r="S395" i="1"/>
  <c r="AZ395" i="1"/>
  <c r="AE395" i="1" s="1"/>
  <c r="T396" i="1"/>
  <c r="Y396" i="1" s="1"/>
  <c r="CA392" i="1"/>
  <c r="CH392" i="1"/>
  <c r="CI392" i="1" s="1"/>
  <c r="BW392" i="1" s="1"/>
  <c r="AV396" i="1"/>
  <c r="AU395" i="1"/>
  <c r="BY394" i="1"/>
  <c r="BA396" i="1"/>
  <c r="CV396" i="1"/>
  <c r="BR396" i="1"/>
  <c r="BM396" i="1" s="1"/>
  <c r="CZ396" i="1"/>
  <c r="AX396" i="1"/>
  <c r="CT396" i="1"/>
  <c r="BO396" i="1"/>
  <c r="BL396" i="1" s="1"/>
  <c r="BB396" i="1"/>
  <c r="CR396" i="1"/>
  <c r="AB395" i="1"/>
  <c r="AC395" i="1" s="1"/>
  <c r="U395" i="1" s="1"/>
  <c r="AY395" i="1"/>
  <c r="BX395" i="1"/>
  <c r="CC395" i="1" s="1"/>
  <c r="CX395" i="1"/>
  <c r="CB393" i="1"/>
  <c r="BZ393" i="1"/>
  <c r="EA400" i="1"/>
  <c r="F398" i="1" l="1"/>
  <c r="BU398" i="1"/>
  <c r="AW398" i="1" s="1"/>
  <c r="D396" i="1"/>
  <c r="CS397" i="1"/>
  <c r="CU397" i="1"/>
  <c r="AT396" i="1"/>
  <c r="CY396" i="1"/>
  <c r="S396" i="1"/>
  <c r="AZ396" i="1"/>
  <c r="T397" i="1"/>
  <c r="Y397" i="1" s="1"/>
  <c r="CA393" i="1"/>
  <c r="CH393" i="1"/>
  <c r="CI393" i="1" s="1"/>
  <c r="BW393" i="1" s="1"/>
  <c r="V395" i="1"/>
  <c r="AV397" i="1"/>
  <c r="AU396" i="1"/>
  <c r="BY395" i="1"/>
  <c r="BX396" i="1"/>
  <c r="CC396" i="1" s="1"/>
  <c r="CX396" i="1"/>
  <c r="AB396" i="1"/>
  <c r="AC396" i="1" s="1"/>
  <c r="U396" i="1" s="1"/>
  <c r="V396" i="1"/>
  <c r="AY396" i="1"/>
  <c r="BA397" i="1"/>
  <c r="CT397" i="1"/>
  <c r="CV397" i="1"/>
  <c r="BR397" i="1"/>
  <c r="BM397" i="1" s="1"/>
  <c r="BO397" i="1"/>
  <c r="BL397" i="1" s="1"/>
  <c r="CR397" i="1"/>
  <c r="BB397" i="1"/>
  <c r="AX397" i="1"/>
  <c r="BZ394" i="1"/>
  <c r="CB394" i="1"/>
  <c r="EA401" i="1"/>
  <c r="F399" i="1" l="1"/>
  <c r="BU399" i="1"/>
  <c r="AW399" i="1" s="1"/>
  <c r="D397" i="1"/>
  <c r="CS398" i="1"/>
  <c r="CU398" i="1"/>
  <c r="AE396" i="1"/>
  <c r="AT397" i="1"/>
  <c r="CY397" i="1"/>
  <c r="S397" i="1"/>
  <c r="AZ397" i="1"/>
  <c r="AE397" i="1" s="1"/>
  <c r="T398" i="1"/>
  <c r="Y398" i="1" s="1"/>
  <c r="AU397" i="1"/>
  <c r="CA394" i="1"/>
  <c r="CH394" i="1"/>
  <c r="CI394" i="1" s="1"/>
  <c r="BW394" i="1" s="1"/>
  <c r="CZ397" i="1"/>
  <c r="AV398" i="1"/>
  <c r="BA398" i="1"/>
  <c r="BB398" i="1"/>
  <c r="CT398" i="1"/>
  <c r="AX398" i="1"/>
  <c r="CZ398" i="1" s="1"/>
  <c r="BO398" i="1"/>
  <c r="BL398" i="1" s="1"/>
  <c r="CR398" i="1"/>
  <c r="CV398" i="1"/>
  <c r="BR398" i="1"/>
  <c r="BM398" i="1" s="1"/>
  <c r="AB397" i="1"/>
  <c r="AC397" i="1" s="1"/>
  <c r="U397" i="1" s="1"/>
  <c r="AY397" i="1"/>
  <c r="BX397" i="1"/>
  <c r="CC397" i="1" s="1"/>
  <c r="CX397" i="1"/>
  <c r="BY396" i="1"/>
  <c r="CB395" i="1"/>
  <c r="BZ395" i="1"/>
  <c r="EA402" i="1"/>
  <c r="F400" i="1" l="1"/>
  <c r="BU400" i="1"/>
  <c r="AW400" i="1" s="1"/>
  <c r="D398" i="1"/>
  <c r="CS399" i="1"/>
  <c r="CU399" i="1"/>
  <c r="AT398" i="1"/>
  <c r="CY398" i="1"/>
  <c r="S398" i="1"/>
  <c r="AZ398" i="1"/>
  <c r="T399" i="1"/>
  <c r="Y399" i="1" s="1"/>
  <c r="CA395" i="1"/>
  <c r="CH395" i="1"/>
  <c r="CI395" i="1" s="1"/>
  <c r="BW395" i="1" s="1"/>
  <c r="AV399" i="1"/>
  <c r="V397" i="1"/>
  <c r="AU398" i="1"/>
  <c r="BZ396" i="1"/>
  <c r="CB396" i="1"/>
  <c r="BY397" i="1"/>
  <c r="BA399" i="1"/>
  <c r="CT399" i="1"/>
  <c r="BB399" i="1"/>
  <c r="AX399" i="1"/>
  <c r="CV399" i="1"/>
  <c r="BO399" i="1"/>
  <c r="BL399" i="1" s="1"/>
  <c r="CZ399" i="1"/>
  <c r="BR399" i="1"/>
  <c r="BM399" i="1" s="1"/>
  <c r="CR399" i="1"/>
  <c r="AY398" i="1"/>
  <c r="BX398" i="1"/>
  <c r="CC398" i="1" s="1"/>
  <c r="CX398" i="1"/>
  <c r="AB398" i="1"/>
  <c r="AC398" i="1" s="1"/>
  <c r="U398" i="1" s="1"/>
  <c r="EA403" i="1"/>
  <c r="F401" i="1" l="1"/>
  <c r="BU401" i="1"/>
  <c r="AW401" i="1" s="1"/>
  <c r="D399" i="1"/>
  <c r="CS400" i="1"/>
  <c r="CU400" i="1"/>
  <c r="AE398" i="1"/>
  <c r="AT399" i="1"/>
  <c r="CY399" i="1"/>
  <c r="S399" i="1"/>
  <c r="AZ399" i="1"/>
  <c r="AE399" i="1" s="1"/>
  <c r="T400" i="1"/>
  <c r="Y400" i="1" s="1"/>
  <c r="CA396" i="1"/>
  <c r="CH396" i="1"/>
  <c r="CI396" i="1" s="1"/>
  <c r="BW396" i="1" s="1"/>
  <c r="V398" i="1"/>
  <c r="AV400" i="1"/>
  <c r="AU399" i="1"/>
  <c r="BA400" i="1"/>
  <c r="BB400" i="1"/>
  <c r="AX400" i="1"/>
  <c r="CZ400" i="1"/>
  <c r="CR400" i="1"/>
  <c r="BR400" i="1"/>
  <c r="BM400" i="1" s="1"/>
  <c r="CV400" i="1"/>
  <c r="BO400" i="1"/>
  <c r="BL400" i="1" s="1"/>
  <c r="CT400" i="1"/>
  <c r="AB399" i="1"/>
  <c r="AC399" i="1" s="1"/>
  <c r="U399" i="1" s="1"/>
  <c r="BY398" i="1"/>
  <c r="AY399" i="1"/>
  <c r="CX399" i="1"/>
  <c r="BX399" i="1"/>
  <c r="CC399" i="1" s="1"/>
  <c r="BZ397" i="1"/>
  <c r="CB397" i="1"/>
  <c r="EA404" i="1"/>
  <c r="F402" i="1" l="1"/>
  <c r="BU402" i="1"/>
  <c r="AW402" i="1" s="1"/>
  <c r="D400" i="1"/>
  <c r="CS401" i="1"/>
  <c r="CU401" i="1"/>
  <c r="AT400" i="1"/>
  <c r="CY400" i="1"/>
  <c r="S400" i="1"/>
  <c r="AZ400" i="1"/>
  <c r="T401" i="1"/>
  <c r="Y401" i="1" s="1"/>
  <c r="CA397" i="1"/>
  <c r="CH397" i="1" s="1"/>
  <c r="CI397" i="1" s="1"/>
  <c r="BW397" i="1" s="1"/>
  <c r="V399" i="1"/>
  <c r="AV401" i="1"/>
  <c r="AU400" i="1"/>
  <c r="BY399" i="1"/>
  <c r="BZ398" i="1"/>
  <c r="CB398" i="1"/>
  <c r="AY400" i="1"/>
  <c r="BX400" i="1"/>
  <c r="CC400" i="1" s="1"/>
  <c r="CX400" i="1"/>
  <c r="BA401" i="1"/>
  <c r="CT401" i="1"/>
  <c r="CR401" i="1"/>
  <c r="CV401" i="1"/>
  <c r="BO401" i="1"/>
  <c r="BL401" i="1" s="1"/>
  <c r="BR401" i="1"/>
  <c r="BM401" i="1" s="1"/>
  <c r="CZ401" i="1"/>
  <c r="BB401" i="1"/>
  <c r="AX401" i="1"/>
  <c r="V400" i="1"/>
  <c r="AB400" i="1"/>
  <c r="AC400" i="1" s="1"/>
  <c r="U400" i="1" s="1"/>
  <c r="EA405" i="1"/>
  <c r="F403" i="1" l="1"/>
  <c r="BU403" i="1"/>
  <c r="AW403" i="1" s="1"/>
  <c r="D401" i="1"/>
  <c r="CS402" i="1"/>
  <c r="CU402" i="1"/>
  <c r="AE400" i="1"/>
  <c r="AT401" i="1"/>
  <c r="CY401" i="1"/>
  <c r="S401" i="1"/>
  <c r="AZ401" i="1"/>
  <c r="AE401" i="1" s="1"/>
  <c r="T402" i="1"/>
  <c r="Y402" i="1" s="1"/>
  <c r="AU401" i="1"/>
  <c r="AV402" i="1"/>
  <c r="CA398" i="1"/>
  <c r="CH398" i="1"/>
  <c r="CI398" i="1" s="1"/>
  <c r="BW398" i="1" s="1"/>
  <c r="BX401" i="1"/>
  <c r="CC401" i="1" s="1"/>
  <c r="CX401" i="1"/>
  <c r="BA402" i="1"/>
  <c r="CT402" i="1"/>
  <c r="AX402" i="1"/>
  <c r="CZ402" i="1" s="1"/>
  <c r="BB402" i="1"/>
  <c r="BR402" i="1"/>
  <c r="BM402" i="1" s="1"/>
  <c r="CR402" i="1"/>
  <c r="BO402" i="1"/>
  <c r="BL402" i="1" s="1"/>
  <c r="CV402" i="1"/>
  <c r="AY401" i="1"/>
  <c r="AB401" i="1"/>
  <c r="AC401" i="1" s="1"/>
  <c r="U401" i="1" s="1"/>
  <c r="V401" i="1"/>
  <c r="BY400" i="1"/>
  <c r="BZ399" i="1"/>
  <c r="CB399" i="1"/>
  <c r="EA406" i="1"/>
  <c r="F404" i="1" l="1"/>
  <c r="BU404" i="1"/>
  <c r="AW404" i="1" s="1"/>
  <c r="D402" i="1"/>
  <c r="CS403" i="1"/>
  <c r="CU403" i="1"/>
  <c r="AT402" i="1"/>
  <c r="CY402" i="1"/>
  <c r="S402" i="1"/>
  <c r="AZ402" i="1"/>
  <c r="T403" i="1"/>
  <c r="Y403" i="1" s="1"/>
  <c r="CA399" i="1"/>
  <c r="CH399" i="1"/>
  <c r="CI399" i="1" s="1"/>
  <c r="BW399" i="1" s="1"/>
  <c r="AV403" i="1"/>
  <c r="AU402" i="1"/>
  <c r="CB400" i="1"/>
  <c r="BZ400" i="1"/>
  <c r="CX402" i="1"/>
  <c r="BX402" i="1"/>
  <c r="CC402" i="1" s="1"/>
  <c r="AY402" i="1"/>
  <c r="BY401" i="1"/>
  <c r="BA403" i="1"/>
  <c r="CV403" i="1"/>
  <c r="BR403" i="1"/>
  <c r="BM403" i="1" s="1"/>
  <c r="BB403" i="1"/>
  <c r="AX403" i="1"/>
  <c r="CZ403" i="1" s="1"/>
  <c r="CR403" i="1"/>
  <c r="BO403" i="1"/>
  <c r="BL403" i="1" s="1"/>
  <c r="CT403" i="1"/>
  <c r="AB402" i="1"/>
  <c r="AC402" i="1" s="1"/>
  <c r="U402" i="1" s="1"/>
  <c r="V402" i="1"/>
  <c r="EA407" i="1"/>
  <c r="F405" i="1" l="1"/>
  <c r="BU405" i="1"/>
  <c r="AW405" i="1" s="1"/>
  <c r="D403" i="1"/>
  <c r="CS404" i="1"/>
  <c r="CU404" i="1"/>
  <c r="AE402" i="1"/>
  <c r="AT403" i="1"/>
  <c r="CY403" i="1"/>
  <c r="S403" i="1"/>
  <c r="AZ403" i="1"/>
  <c r="AE403" i="1" s="1"/>
  <c r="T404" i="1"/>
  <c r="Y404" i="1" s="1"/>
  <c r="AV404" i="1"/>
  <c r="CA400" i="1"/>
  <c r="CH400" i="1" s="1"/>
  <c r="CI400" i="1" s="1"/>
  <c r="BW400" i="1" s="1"/>
  <c r="AU403" i="1"/>
  <c r="AY403" i="1"/>
  <c r="BX403" i="1"/>
  <c r="CC403" i="1" s="1"/>
  <c r="CX403" i="1"/>
  <c r="BA404" i="1"/>
  <c r="CT404" i="1"/>
  <c r="AX404" i="1"/>
  <c r="BB404" i="1"/>
  <c r="BR404" i="1"/>
  <c r="BM404" i="1" s="1"/>
  <c r="CR404" i="1"/>
  <c r="BO404" i="1"/>
  <c r="BL404" i="1" s="1"/>
  <c r="CV404" i="1"/>
  <c r="CZ404" i="1"/>
  <c r="AB403" i="1"/>
  <c r="AC403" i="1" s="1"/>
  <c r="U403" i="1" s="1"/>
  <c r="BZ401" i="1"/>
  <c r="CB401" i="1"/>
  <c r="BY402" i="1"/>
  <c r="EA408" i="1"/>
  <c r="F406" i="1" l="1"/>
  <c r="BU406" i="1"/>
  <c r="AW406" i="1" s="1"/>
  <c r="D404" i="1"/>
  <c r="CS405" i="1"/>
  <c r="CU405" i="1"/>
  <c r="AT404" i="1"/>
  <c r="CY404" i="1"/>
  <c r="S404" i="1"/>
  <c r="AZ404" i="1"/>
  <c r="T405" i="1"/>
  <c r="Y405" i="1" s="1"/>
  <c r="AU404" i="1"/>
  <c r="CA401" i="1"/>
  <c r="CH401" i="1" s="1"/>
  <c r="CI401" i="1" s="1"/>
  <c r="BW401" i="1" s="1"/>
  <c r="V403" i="1"/>
  <c r="AV405" i="1"/>
  <c r="BZ402" i="1"/>
  <c r="CB402" i="1"/>
  <c r="BA405" i="1"/>
  <c r="BB405" i="1"/>
  <c r="CZ405" i="1"/>
  <c r="CR405" i="1"/>
  <c r="CV405" i="1"/>
  <c r="CT405" i="1"/>
  <c r="BO405" i="1"/>
  <c r="BL405" i="1" s="1"/>
  <c r="AX405" i="1"/>
  <c r="BR405" i="1"/>
  <c r="BM405" i="1" s="1"/>
  <c r="CX404" i="1"/>
  <c r="BX404" i="1"/>
  <c r="CC404" i="1" s="1"/>
  <c r="AY404" i="1"/>
  <c r="BY403" i="1"/>
  <c r="AB404" i="1"/>
  <c r="AC404" i="1" s="1"/>
  <c r="U404" i="1" s="1"/>
  <c r="EA409" i="1"/>
  <c r="F407" i="1" l="1"/>
  <c r="BU407" i="1"/>
  <c r="AW407" i="1" s="1"/>
  <c r="D405" i="1"/>
  <c r="CS406" i="1"/>
  <c r="CU406" i="1"/>
  <c r="AE404" i="1"/>
  <c r="AT405" i="1"/>
  <c r="CY405" i="1"/>
  <c r="S405" i="1"/>
  <c r="AZ405" i="1"/>
  <c r="T406" i="1"/>
  <c r="Y406" i="1" s="1"/>
  <c r="V404" i="1"/>
  <c r="AV406" i="1"/>
  <c r="CA402" i="1"/>
  <c r="CH402" i="1"/>
  <c r="CI402" i="1" s="1"/>
  <c r="BW402" i="1" s="1"/>
  <c r="AU405" i="1"/>
  <c r="CB403" i="1"/>
  <c r="BZ403" i="1"/>
  <c r="CX405" i="1"/>
  <c r="BX405" i="1"/>
  <c r="CC405" i="1" s="1"/>
  <c r="BY404" i="1"/>
  <c r="AB405" i="1"/>
  <c r="AC405" i="1" s="1"/>
  <c r="U405" i="1" s="1"/>
  <c r="AY405" i="1"/>
  <c r="BA406" i="1"/>
  <c r="CT406" i="1"/>
  <c r="AX406" i="1"/>
  <c r="CZ406" i="1" s="1"/>
  <c r="BB406" i="1"/>
  <c r="BR406" i="1"/>
  <c r="BM406" i="1" s="1"/>
  <c r="BO406" i="1"/>
  <c r="BL406" i="1" s="1"/>
  <c r="CV406" i="1"/>
  <c r="CR406" i="1"/>
  <c r="EA410" i="1"/>
  <c r="F408" i="1" l="1"/>
  <c r="BU408" i="1"/>
  <c r="AW408" i="1" s="1"/>
  <c r="D406" i="1"/>
  <c r="CS407" i="1"/>
  <c r="CU407" i="1"/>
  <c r="AE405" i="1"/>
  <c r="AT406" i="1"/>
  <c r="CY406" i="1"/>
  <c r="S406" i="1"/>
  <c r="AZ406" i="1"/>
  <c r="AE406" i="1" s="1"/>
  <c r="T407" i="1"/>
  <c r="Y407" i="1" s="1"/>
  <c r="V405" i="1"/>
  <c r="CA403" i="1"/>
  <c r="CH403" i="1"/>
  <c r="CI403" i="1" s="1"/>
  <c r="BW403" i="1" s="1"/>
  <c r="AV407" i="1"/>
  <c r="AU406" i="1"/>
  <c r="AB406" i="1"/>
  <c r="AC406" i="1" s="1"/>
  <c r="U406" i="1" s="1"/>
  <c r="V406" i="1"/>
  <c r="CB404" i="1"/>
  <c r="BZ404" i="1"/>
  <c r="BA407" i="1"/>
  <c r="BR407" i="1"/>
  <c r="BM407" i="1" s="1"/>
  <c r="AX407" i="1"/>
  <c r="BB407" i="1"/>
  <c r="CT407" i="1"/>
  <c r="BO407" i="1"/>
  <c r="BL407" i="1" s="1"/>
  <c r="CZ407" i="1"/>
  <c r="CV407" i="1"/>
  <c r="CR407" i="1"/>
  <c r="BX406" i="1"/>
  <c r="CC406" i="1" s="1"/>
  <c r="CX406" i="1"/>
  <c r="AY406" i="1"/>
  <c r="BY405" i="1"/>
  <c r="EA411" i="1"/>
  <c r="F409" i="1" l="1"/>
  <c r="BU409" i="1"/>
  <c r="AW409" i="1" s="1"/>
  <c r="D407" i="1"/>
  <c r="CS408" i="1"/>
  <c r="CU408" i="1"/>
  <c r="AT407" i="1"/>
  <c r="CY407" i="1"/>
  <c r="S407" i="1"/>
  <c r="AZ407" i="1"/>
  <c r="T408" i="1"/>
  <c r="Y408" i="1" s="1"/>
  <c r="AV408" i="1"/>
  <c r="CA404" i="1"/>
  <c r="CH404" i="1"/>
  <c r="CI404" i="1" s="1"/>
  <c r="BW404" i="1" s="1"/>
  <c r="AU407" i="1"/>
  <c r="BZ405" i="1"/>
  <c r="CB405" i="1"/>
  <c r="BY406" i="1"/>
  <c r="CX407" i="1"/>
  <c r="BX407" i="1"/>
  <c r="CC407" i="1" s="1"/>
  <c r="V407" i="1"/>
  <c r="AB407" i="1"/>
  <c r="AC407" i="1" s="1"/>
  <c r="U407" i="1" s="1"/>
  <c r="AY407" i="1"/>
  <c r="BA408" i="1"/>
  <c r="CR408" i="1"/>
  <c r="CV408" i="1"/>
  <c r="BR408" i="1"/>
  <c r="BM408" i="1" s="1"/>
  <c r="AX408" i="1"/>
  <c r="CZ408" i="1" s="1"/>
  <c r="CT408" i="1"/>
  <c r="BO408" i="1"/>
  <c r="BL408" i="1" s="1"/>
  <c r="BB408" i="1"/>
  <c r="EA412" i="1"/>
  <c r="F410" i="1" l="1"/>
  <c r="BU410" i="1"/>
  <c r="AW410" i="1" s="1"/>
  <c r="D408" i="1"/>
  <c r="CS409" i="1"/>
  <c r="CU409" i="1"/>
  <c r="AE407" i="1"/>
  <c r="AT408" i="1"/>
  <c r="CY408" i="1"/>
  <c r="S408" i="1"/>
  <c r="AZ408" i="1"/>
  <c r="AE408" i="1" s="1"/>
  <c r="T409" i="1"/>
  <c r="Y409" i="1" s="1"/>
  <c r="AV409" i="1"/>
  <c r="CA405" i="1"/>
  <c r="CH405" i="1"/>
  <c r="CI405" i="1" s="1"/>
  <c r="BW405" i="1" s="1"/>
  <c r="AU408" i="1"/>
  <c r="BA409" i="1"/>
  <c r="CR409" i="1"/>
  <c r="BR409" i="1"/>
  <c r="BM409" i="1" s="1"/>
  <c r="BO409" i="1"/>
  <c r="BL409" i="1" s="1"/>
  <c r="CV409" i="1"/>
  <c r="BB409" i="1"/>
  <c r="CT409" i="1"/>
  <c r="AX409" i="1"/>
  <c r="CZ409" i="1" s="1"/>
  <c r="BX408" i="1"/>
  <c r="CC408" i="1" s="1"/>
  <c r="CX408" i="1"/>
  <c r="V408" i="1"/>
  <c r="AB408" i="1"/>
  <c r="AC408" i="1" s="1"/>
  <c r="U408" i="1" s="1"/>
  <c r="AY408" i="1"/>
  <c r="BY407" i="1"/>
  <c r="CB406" i="1"/>
  <c r="BZ406" i="1"/>
  <c r="EA413" i="1"/>
  <c r="F411" i="1" l="1"/>
  <c r="BU411" i="1"/>
  <c r="AW411" i="1" s="1"/>
  <c r="D409" i="1"/>
  <c r="CS410" i="1"/>
  <c r="CU410" i="1"/>
  <c r="AT409" i="1"/>
  <c r="CY409" i="1"/>
  <c r="S409" i="1"/>
  <c r="AZ409" i="1"/>
  <c r="T410" i="1"/>
  <c r="Y410" i="1" s="1"/>
  <c r="AV410" i="1"/>
  <c r="CA406" i="1"/>
  <c r="CH406" i="1"/>
  <c r="CI406" i="1" s="1"/>
  <c r="BW406" i="1" s="1"/>
  <c r="AU409" i="1"/>
  <c r="BZ407" i="1"/>
  <c r="CB407" i="1"/>
  <c r="AY409" i="1"/>
  <c r="BX409" i="1"/>
  <c r="CC409" i="1" s="1"/>
  <c r="CX409" i="1"/>
  <c r="AB409" i="1"/>
  <c r="AC409" i="1" s="1"/>
  <c r="U409" i="1" s="1"/>
  <c r="V409" i="1"/>
  <c r="BY408" i="1"/>
  <c r="BA410" i="1"/>
  <c r="BO410" i="1"/>
  <c r="BL410" i="1" s="1"/>
  <c r="AX410" i="1"/>
  <c r="CT410" i="1"/>
  <c r="CZ410" i="1"/>
  <c r="BB410" i="1"/>
  <c r="CR410" i="1"/>
  <c r="BR410" i="1"/>
  <c r="BM410" i="1" s="1"/>
  <c r="CV410" i="1"/>
  <c r="EA414" i="1"/>
  <c r="F412" i="1" l="1"/>
  <c r="F413" i="1" s="1"/>
  <c r="F414" i="1" s="1"/>
  <c r="F415" i="1" s="1"/>
  <c r="F416" i="1" s="1"/>
  <c r="F417" i="1" s="1"/>
  <c r="F418" i="1" s="1"/>
  <c r="F419" i="1" s="1"/>
  <c r="F420" i="1" s="1"/>
  <c r="F421" i="1" s="1"/>
  <c r="BU412" i="1"/>
  <c r="AW412" i="1" s="1"/>
  <c r="D410" i="1"/>
  <c r="CS411" i="1"/>
  <c r="CU411" i="1"/>
  <c r="AE409" i="1"/>
  <c r="AT410" i="1"/>
  <c r="CY410" i="1"/>
  <c r="S410" i="1"/>
  <c r="AZ410" i="1"/>
  <c r="T411" i="1"/>
  <c r="Y411" i="1" s="1"/>
  <c r="AU410" i="1"/>
  <c r="CA407" i="1"/>
  <c r="CH407" i="1" s="1"/>
  <c r="CI407" i="1" s="1"/>
  <c r="BW407" i="1" s="1"/>
  <c r="AV411" i="1"/>
  <c r="CX410" i="1"/>
  <c r="BX410" i="1"/>
  <c r="CC410" i="1" s="1"/>
  <c r="AB410" i="1"/>
  <c r="AC410" i="1" s="1"/>
  <c r="U410" i="1" s="1"/>
  <c r="V410" i="1"/>
  <c r="AY410" i="1"/>
  <c r="BA411" i="1"/>
  <c r="BR411" i="1"/>
  <c r="BM411" i="1" s="1"/>
  <c r="BO411" i="1"/>
  <c r="BL411" i="1" s="1"/>
  <c r="CZ411" i="1"/>
  <c r="CR411" i="1"/>
  <c r="CV411" i="1"/>
  <c r="CT411" i="1"/>
  <c r="BB411" i="1"/>
  <c r="AX411" i="1"/>
  <c r="BZ408" i="1"/>
  <c r="CB408" i="1"/>
  <c r="BY409" i="1"/>
  <c r="EA415" i="1"/>
  <c r="BU413" i="1" l="1"/>
  <c r="AW413" i="1" s="1"/>
  <c r="D411" i="1"/>
  <c r="CS412" i="1"/>
  <c r="CU412" i="1"/>
  <c r="AE410" i="1"/>
  <c r="AT411" i="1"/>
  <c r="CY411" i="1"/>
  <c r="S411" i="1"/>
  <c r="AZ411" i="1"/>
  <c r="AE411" i="1" s="1"/>
  <c r="T412" i="1"/>
  <c r="Y412" i="1" s="1"/>
  <c r="AU411" i="1"/>
  <c r="CA408" i="1"/>
  <c r="CH408" i="1"/>
  <c r="CI408" i="1" s="1"/>
  <c r="BW408" i="1" s="1"/>
  <c r="AV412" i="1"/>
  <c r="BZ409" i="1"/>
  <c r="CB409" i="1"/>
  <c r="AB411" i="1"/>
  <c r="AC411" i="1" s="1"/>
  <c r="U411" i="1" s="1"/>
  <c r="AY411" i="1"/>
  <c r="CX411" i="1"/>
  <c r="BX411" i="1"/>
  <c r="CC411" i="1" s="1"/>
  <c r="BA412" i="1"/>
  <c r="BO412" i="1"/>
  <c r="BL412" i="1" s="1"/>
  <c r="CZ412" i="1"/>
  <c r="AX412" i="1"/>
  <c r="BR412" i="1"/>
  <c r="BM412" i="1" s="1"/>
  <c r="CT412" i="1"/>
  <c r="BB412" i="1"/>
  <c r="CR412" i="1"/>
  <c r="CV412" i="1"/>
  <c r="BY410" i="1"/>
  <c r="EA416" i="1"/>
  <c r="BU414" i="1" l="1"/>
  <c r="AW414" i="1" s="1"/>
  <c r="D412" i="1"/>
  <c r="CS413" i="1"/>
  <c r="CU413" i="1"/>
  <c r="AT412" i="1"/>
  <c r="CY412" i="1"/>
  <c r="S412" i="1"/>
  <c r="AZ412" i="1"/>
  <c r="T413" i="1"/>
  <c r="AV413" i="1"/>
  <c r="V411" i="1"/>
  <c r="CA409" i="1"/>
  <c r="CH409" i="1" s="1"/>
  <c r="CI409" i="1" s="1"/>
  <c r="BW409" i="1" s="1"/>
  <c r="AU412" i="1"/>
  <c r="BZ410" i="1"/>
  <c r="CB410" i="1"/>
  <c r="CX412" i="1"/>
  <c r="BX412" i="1"/>
  <c r="CC412" i="1" s="1"/>
  <c r="AB412" i="1"/>
  <c r="AC412" i="1" s="1"/>
  <c r="U412" i="1" s="1"/>
  <c r="V412" i="1"/>
  <c r="AY412" i="1"/>
  <c r="BA413" i="1"/>
  <c r="CT413" i="1"/>
  <c r="CR413" i="1"/>
  <c r="CV413" i="1"/>
  <c r="BR413" i="1"/>
  <c r="BM413" i="1" s="1"/>
  <c r="BO413" i="1"/>
  <c r="BL413" i="1" s="1"/>
  <c r="BB413" i="1"/>
  <c r="AX413" i="1"/>
  <c r="BY411" i="1"/>
  <c r="EA417" i="1"/>
  <c r="BF5" i="1" l="1"/>
  <c r="BG5" i="1" s="1"/>
  <c r="Q9" i="1" s="1"/>
  <c r="P10" i="1" s="1"/>
  <c r="Y413" i="1"/>
  <c r="BU415" i="1"/>
  <c r="AW415" i="1" s="1"/>
  <c r="D413" i="1"/>
  <c r="CS414" i="1"/>
  <c r="CU414" i="1"/>
  <c r="AE412" i="1"/>
  <c r="AT413" i="1"/>
  <c r="CY413" i="1"/>
  <c r="S413" i="1"/>
  <c r="AZ413" i="1"/>
  <c r="AE413" i="1" s="1"/>
  <c r="T414" i="1"/>
  <c r="Y414" i="1" s="1"/>
  <c r="AU413" i="1"/>
  <c r="CZ413" i="1"/>
  <c r="AV414" i="1"/>
  <c r="CA410" i="1"/>
  <c r="CH410" i="1"/>
  <c r="CI410" i="1" s="1"/>
  <c r="BW410" i="1" s="1"/>
  <c r="AB413" i="1"/>
  <c r="AC413" i="1" s="1"/>
  <c r="U413" i="1" s="1"/>
  <c r="CB411" i="1"/>
  <c r="BZ411" i="1"/>
  <c r="AY413" i="1"/>
  <c r="CX413" i="1"/>
  <c r="BX413" i="1"/>
  <c r="CC413" i="1" s="1"/>
  <c r="BA414" i="1"/>
  <c r="BO414" i="1"/>
  <c r="BL414" i="1" s="1"/>
  <c r="CV414" i="1"/>
  <c r="CT414" i="1"/>
  <c r="BB414" i="1"/>
  <c r="AX414" i="1"/>
  <c r="CZ414" i="1" s="1"/>
  <c r="CR414" i="1"/>
  <c r="BR414" i="1"/>
  <c r="BM414" i="1" s="1"/>
  <c r="BY412" i="1"/>
  <c r="EA418" i="1"/>
  <c r="BH5" i="1" l="1"/>
  <c r="E22" i="1" s="1"/>
  <c r="E23" i="1"/>
  <c r="E17" i="1"/>
  <c r="E19" i="1"/>
  <c r="E20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3" i="1"/>
  <c r="E92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2" i="1"/>
  <c r="E161" i="1"/>
  <c r="E163" i="1"/>
  <c r="E165" i="1"/>
  <c r="E164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1" i="1"/>
  <c r="E180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4" i="1"/>
  <c r="E223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3" i="1"/>
  <c r="E312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7" i="1"/>
  <c r="E376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P17" i="2"/>
  <c r="G15" i="15" s="1"/>
  <c r="P86" i="2"/>
  <c r="G84" i="15" s="1"/>
  <c r="P59" i="2"/>
  <c r="G57" i="15" s="1"/>
  <c r="P58" i="2"/>
  <c r="G56" i="15" s="1"/>
  <c r="P105" i="2"/>
  <c r="G103" i="15" s="1"/>
  <c r="P61" i="2"/>
  <c r="G59" i="15" s="1"/>
  <c r="P33" i="2"/>
  <c r="G31" i="15" s="1"/>
  <c r="P34" i="2"/>
  <c r="G32" i="15" s="1"/>
  <c r="P94" i="2"/>
  <c r="G92" i="15" s="1"/>
  <c r="P88" i="2"/>
  <c r="G86" i="15" s="1"/>
  <c r="P37" i="2"/>
  <c r="G35" i="15" s="1"/>
  <c r="P64" i="2"/>
  <c r="G62" i="15" s="1"/>
  <c r="P18" i="2"/>
  <c r="G16" i="15" s="1"/>
  <c r="P19" i="2"/>
  <c r="G17" i="15" s="1"/>
  <c r="P12" i="2"/>
  <c r="G10" i="15" s="1"/>
  <c r="P51" i="2"/>
  <c r="G49" i="15" s="1"/>
  <c r="P89" i="2"/>
  <c r="G87" i="15" s="1"/>
  <c r="P75" i="2"/>
  <c r="G73" i="15" s="1"/>
  <c r="P91" i="2"/>
  <c r="G89" i="15" s="1"/>
  <c r="P36" i="2"/>
  <c r="G34" i="15" s="1"/>
  <c r="P31" i="2"/>
  <c r="G29" i="15" s="1"/>
  <c r="P99" i="2"/>
  <c r="G97" i="15" s="1"/>
  <c r="P77" i="2"/>
  <c r="G75" i="15" s="1"/>
  <c r="P103" i="2"/>
  <c r="G101" i="15" s="1"/>
  <c r="P21" i="2"/>
  <c r="G19" i="15" s="1"/>
  <c r="P104" i="2"/>
  <c r="G102" i="15" s="1"/>
  <c r="P97" i="2"/>
  <c r="G95" i="15" s="1"/>
  <c r="P39" i="2"/>
  <c r="G37" i="15" s="1"/>
  <c r="P102" i="2"/>
  <c r="G100" i="15" s="1"/>
  <c r="P72" i="2"/>
  <c r="G70" i="15" s="1"/>
  <c r="P20" i="2"/>
  <c r="G18" i="15" s="1"/>
  <c r="P60" i="2"/>
  <c r="G58" i="15" s="1"/>
  <c r="P32" i="2"/>
  <c r="G30" i="15" s="1"/>
  <c r="P38" i="2"/>
  <c r="G36" i="15" s="1"/>
  <c r="P41" i="2"/>
  <c r="G39" i="15" s="1"/>
  <c r="P79" i="2"/>
  <c r="G77" i="15" s="1"/>
  <c r="P66" i="2"/>
  <c r="G64" i="15" s="1"/>
  <c r="P100" i="2"/>
  <c r="G98" i="15" s="1"/>
  <c r="P48" i="2"/>
  <c r="G46" i="15" s="1"/>
  <c r="P35" i="2"/>
  <c r="G33" i="15" s="1"/>
  <c r="P84" i="2"/>
  <c r="G82" i="15" s="1"/>
  <c r="P98" i="2"/>
  <c r="G96" i="15" s="1"/>
  <c r="P96" i="2"/>
  <c r="G94" i="15" s="1"/>
  <c r="P24" i="2"/>
  <c r="G22" i="15" s="1"/>
  <c r="P87" i="2"/>
  <c r="G85" i="15" s="1"/>
  <c r="P28" i="2"/>
  <c r="G26" i="15" s="1"/>
  <c r="P40" i="2"/>
  <c r="G38" i="15" s="1"/>
  <c r="P70" i="2"/>
  <c r="G68" i="15" s="1"/>
  <c r="P16" i="2"/>
  <c r="G14" i="15" s="1"/>
  <c r="P49" i="2"/>
  <c r="G47" i="15" s="1"/>
  <c r="P30" i="2"/>
  <c r="G28" i="15" s="1"/>
  <c r="P81" i="2"/>
  <c r="G79" i="15" s="1"/>
  <c r="P23" i="2"/>
  <c r="G21" i="15" s="1"/>
  <c r="P52" i="2"/>
  <c r="G50" i="15" s="1"/>
  <c r="P69" i="2"/>
  <c r="BK4" i="12" s="1"/>
  <c r="P62" i="2"/>
  <c r="G60" i="15" s="1"/>
  <c r="P92" i="2"/>
  <c r="G90" i="15" s="1"/>
  <c r="P57" i="2"/>
  <c r="G55" i="15" s="1"/>
  <c r="P13" i="2"/>
  <c r="G11" i="15" s="1"/>
  <c r="P54" i="2"/>
  <c r="G52" i="15" s="1"/>
  <c r="P67" i="2"/>
  <c r="G65" i="15" s="1"/>
  <c r="P83" i="2"/>
  <c r="G81" i="15" s="1"/>
  <c r="P22" i="2"/>
  <c r="G20" i="15" s="1"/>
  <c r="P44" i="2"/>
  <c r="G42" i="15" s="1"/>
  <c r="P55" i="2"/>
  <c r="G53" i="15" s="1"/>
  <c r="P42" i="2"/>
  <c r="G40" i="15" s="1"/>
  <c r="P26" i="2"/>
  <c r="G24" i="15" s="1"/>
  <c r="P68" i="2"/>
  <c r="G66" i="15" s="1"/>
  <c r="P65" i="2"/>
  <c r="G63" i="15" s="1"/>
  <c r="P43" i="2"/>
  <c r="G41" i="15" s="1"/>
  <c r="P46" i="2"/>
  <c r="G44" i="15" s="1"/>
  <c r="P74" i="2"/>
  <c r="G72" i="15" s="1"/>
  <c r="P93" i="2"/>
  <c r="G91" i="15" s="1"/>
  <c r="P90" i="2"/>
  <c r="G88" i="15" s="1"/>
  <c r="P95" i="2"/>
  <c r="G93" i="15" s="1"/>
  <c r="P15" i="2"/>
  <c r="G13" i="15" s="1"/>
  <c r="Z10" i="15" s="1"/>
  <c r="P45" i="2"/>
  <c r="G43" i="15" s="1"/>
  <c r="P71" i="2"/>
  <c r="G69" i="15" s="1"/>
  <c r="P50" i="2"/>
  <c r="G48" i="15" s="1"/>
  <c r="P101" i="2"/>
  <c r="G99" i="15" s="1"/>
  <c r="P25" i="2"/>
  <c r="G23" i="15" s="1"/>
  <c r="P76" i="2"/>
  <c r="G74" i="15" s="1"/>
  <c r="P73" i="2"/>
  <c r="G71" i="15" s="1"/>
  <c r="P27" i="2"/>
  <c r="G25" i="15" s="1"/>
  <c r="P78" i="2"/>
  <c r="G76" i="15" s="1"/>
  <c r="P80" i="2"/>
  <c r="G78" i="15" s="1"/>
  <c r="P85" i="2"/>
  <c r="G83" i="15" s="1"/>
  <c r="P53" i="2"/>
  <c r="G51" i="15" s="1"/>
  <c r="P14" i="2"/>
  <c r="G12" i="15" s="1"/>
  <c r="P56" i="2"/>
  <c r="G54" i="15" s="1"/>
  <c r="P63" i="2"/>
  <c r="G61" i="15" s="1"/>
  <c r="BU416" i="1"/>
  <c r="AW416" i="1" s="1"/>
  <c r="E414" i="1"/>
  <c r="D414" i="1"/>
  <c r="CS415" i="1"/>
  <c r="CU415" i="1"/>
  <c r="AT414" i="1"/>
  <c r="CY414" i="1"/>
  <c r="S414" i="1"/>
  <c r="AZ414" i="1"/>
  <c r="T415" i="1"/>
  <c r="Y415" i="1" s="1"/>
  <c r="AV415" i="1"/>
  <c r="CA411" i="1"/>
  <c r="CH411" i="1" s="1"/>
  <c r="CI411" i="1" s="1"/>
  <c r="BW411" i="1" s="1"/>
  <c r="V413" i="1"/>
  <c r="AU414" i="1"/>
  <c r="BZ412" i="1"/>
  <c r="CB412" i="1"/>
  <c r="AY414" i="1"/>
  <c r="BX414" i="1"/>
  <c r="CC414" i="1" s="1"/>
  <c r="CX414" i="1"/>
  <c r="BA415" i="1"/>
  <c r="BO415" i="1"/>
  <c r="BL415" i="1" s="1"/>
  <c r="AX415" i="1"/>
  <c r="CZ415" i="1" s="1"/>
  <c r="CT415" i="1"/>
  <c r="BB415" i="1"/>
  <c r="CR415" i="1"/>
  <c r="BR415" i="1"/>
  <c r="BM415" i="1" s="1"/>
  <c r="CV415" i="1"/>
  <c r="AB414" i="1"/>
  <c r="AC414" i="1" s="1"/>
  <c r="U414" i="1" s="1"/>
  <c r="BY413" i="1"/>
  <c r="EA419" i="1"/>
  <c r="E18" i="1" l="1"/>
  <c r="E21" i="1"/>
  <c r="E413" i="1"/>
  <c r="G67" i="15"/>
  <c r="BS11" i="12"/>
  <c r="AD10" i="15"/>
  <c r="X129" i="15"/>
  <c r="BU417" i="1"/>
  <c r="AW417" i="1" s="1"/>
  <c r="E415" i="1"/>
  <c r="D415" i="1"/>
  <c r="CS416" i="1"/>
  <c r="CU416" i="1"/>
  <c r="AE414" i="1"/>
  <c r="AT415" i="1"/>
  <c r="CY415" i="1"/>
  <c r="S415" i="1"/>
  <c r="AZ415" i="1"/>
  <c r="T416" i="1"/>
  <c r="Y416" i="1" s="1"/>
  <c r="AV416" i="1"/>
  <c r="CA412" i="1"/>
  <c r="CH412" i="1" s="1"/>
  <c r="CI412" i="1" s="1"/>
  <c r="BW412" i="1" s="1"/>
  <c r="V414" i="1"/>
  <c r="AU415" i="1"/>
  <c r="CB413" i="1"/>
  <c r="BZ413" i="1"/>
  <c r="BY414" i="1"/>
  <c r="CX415" i="1"/>
  <c r="BX415" i="1"/>
  <c r="CC415" i="1" s="1"/>
  <c r="AB415" i="1"/>
  <c r="AC415" i="1" s="1"/>
  <c r="U415" i="1" s="1"/>
  <c r="V415" i="1"/>
  <c r="AY415" i="1"/>
  <c r="BA416" i="1"/>
  <c r="CT416" i="1"/>
  <c r="CR416" i="1"/>
  <c r="BB416" i="1"/>
  <c r="AX416" i="1"/>
  <c r="CZ416" i="1" s="1"/>
  <c r="BO416" i="1"/>
  <c r="BL416" i="1" s="1"/>
  <c r="CV416" i="1"/>
  <c r="BR416" i="1"/>
  <c r="BM416" i="1" s="1"/>
  <c r="EA420" i="1"/>
  <c r="AA10" i="15" l="1"/>
  <c r="AD11" i="15"/>
  <c r="AA11" i="15" s="1"/>
  <c r="BU418" i="1"/>
  <c r="AW418" i="1" s="1"/>
  <c r="E416" i="1"/>
  <c r="D416" i="1"/>
  <c r="CS417" i="1"/>
  <c r="CU417" i="1"/>
  <c r="AE415" i="1"/>
  <c r="AT416" i="1"/>
  <c r="CY416" i="1"/>
  <c r="S416" i="1"/>
  <c r="AZ416" i="1"/>
  <c r="T417" i="1"/>
  <c r="Y417" i="1" s="1"/>
  <c r="AV417" i="1"/>
  <c r="CA413" i="1"/>
  <c r="CH413" i="1" s="1"/>
  <c r="CI413" i="1" s="1"/>
  <c r="BW413" i="1" s="1"/>
  <c r="AU416" i="1"/>
  <c r="AY416" i="1"/>
  <c r="BX416" i="1"/>
  <c r="CC416" i="1" s="1"/>
  <c r="CX416" i="1"/>
  <c r="BY415" i="1"/>
  <c r="CB414" i="1"/>
  <c r="BZ414" i="1"/>
  <c r="BA417" i="1"/>
  <c r="CV417" i="1"/>
  <c r="BB417" i="1"/>
  <c r="CT417" i="1"/>
  <c r="AX417" i="1"/>
  <c r="CZ417" i="1" s="1"/>
  <c r="BR417" i="1"/>
  <c r="BM417" i="1" s="1"/>
  <c r="CR417" i="1"/>
  <c r="BO417" i="1"/>
  <c r="BL417" i="1" s="1"/>
  <c r="AB416" i="1"/>
  <c r="AC416" i="1" s="1"/>
  <c r="U416" i="1" s="1"/>
  <c r="V416" i="1"/>
  <c r="EA421" i="1"/>
  <c r="AE416" i="1" l="1"/>
  <c r="BU419" i="1"/>
  <c r="AW419" i="1" s="1"/>
  <c r="E417" i="1"/>
  <c r="D417" i="1"/>
  <c r="CS418" i="1"/>
  <c r="CU418" i="1"/>
  <c r="AT417" i="1"/>
  <c r="CY417" i="1"/>
  <c r="S417" i="1"/>
  <c r="AZ417" i="1"/>
  <c r="T418" i="1"/>
  <c r="Y418" i="1" s="1"/>
  <c r="CA414" i="1"/>
  <c r="CH414" i="1" s="1"/>
  <c r="CI414" i="1" s="1"/>
  <c r="BW414" i="1" s="1"/>
  <c r="AV418" i="1"/>
  <c r="AU417" i="1"/>
  <c r="AB417" i="1"/>
  <c r="AC417" i="1" s="1"/>
  <c r="U417" i="1" s="1"/>
  <c r="V417" i="1"/>
  <c r="CB415" i="1"/>
  <c r="BZ415" i="1"/>
  <c r="BY416" i="1"/>
  <c r="BA418" i="1"/>
  <c r="AX418" i="1"/>
  <c r="CV418" i="1"/>
  <c r="CR418" i="1"/>
  <c r="BR418" i="1"/>
  <c r="BM418" i="1" s="1"/>
  <c r="CZ418" i="1"/>
  <c r="BO418" i="1"/>
  <c r="BL418" i="1" s="1"/>
  <c r="BB418" i="1"/>
  <c r="CT418" i="1"/>
  <c r="AY417" i="1"/>
  <c r="BX417" i="1"/>
  <c r="CC417" i="1" s="1"/>
  <c r="CX417" i="1"/>
  <c r="EA422" i="1"/>
  <c r="BU420" i="1" l="1"/>
  <c r="AW420" i="1" s="1"/>
  <c r="E418" i="1"/>
  <c r="D418" i="1"/>
  <c r="CS419" i="1"/>
  <c r="CU419" i="1"/>
  <c r="AE417" i="1"/>
  <c r="AT418" i="1"/>
  <c r="CY418" i="1"/>
  <c r="S418" i="1"/>
  <c r="AZ418" i="1"/>
  <c r="T419" i="1"/>
  <c r="Y419" i="1" s="1"/>
  <c r="AV419" i="1"/>
  <c r="CA415" i="1"/>
  <c r="CH415" i="1"/>
  <c r="CI415" i="1" s="1"/>
  <c r="BW415" i="1" s="1"/>
  <c r="AU418" i="1"/>
  <c r="CX418" i="1"/>
  <c r="BX418" i="1"/>
  <c r="CC418" i="1" s="1"/>
  <c r="AB418" i="1"/>
  <c r="AC418" i="1" s="1"/>
  <c r="U418" i="1" s="1"/>
  <c r="V418" i="1"/>
  <c r="BZ416" i="1"/>
  <c r="CB416" i="1"/>
  <c r="BY417" i="1"/>
  <c r="BA419" i="1"/>
  <c r="CT419" i="1"/>
  <c r="BB419" i="1"/>
  <c r="AX419" i="1"/>
  <c r="BR419" i="1"/>
  <c r="BM419" i="1" s="1"/>
  <c r="CV419" i="1"/>
  <c r="BO419" i="1"/>
  <c r="BL419" i="1" s="1"/>
  <c r="CR419" i="1"/>
  <c r="AY418" i="1"/>
  <c r="EA423" i="1"/>
  <c r="AE418" i="1" l="1"/>
  <c r="BU421" i="1"/>
  <c r="AW421" i="1" s="1"/>
  <c r="E419" i="1"/>
  <c r="D419" i="1"/>
  <c r="CS420" i="1"/>
  <c r="CU420" i="1"/>
  <c r="AT419" i="1"/>
  <c r="CY419" i="1"/>
  <c r="S419" i="1"/>
  <c r="AZ419" i="1"/>
  <c r="T420" i="1"/>
  <c r="Y420" i="1" s="1"/>
  <c r="AU419" i="1"/>
  <c r="AV420" i="1"/>
  <c r="CZ419" i="1"/>
  <c r="CA416" i="1"/>
  <c r="CH416" i="1" s="1"/>
  <c r="CI416" i="1" s="1"/>
  <c r="BW416" i="1" s="1"/>
  <c r="BA420" i="1"/>
  <c r="BO420" i="1"/>
  <c r="BL420" i="1" s="1"/>
  <c r="CR420" i="1"/>
  <c r="CT420" i="1"/>
  <c r="CZ420" i="1"/>
  <c r="BB420" i="1"/>
  <c r="AX420" i="1"/>
  <c r="BR420" i="1"/>
  <c r="BM420" i="1" s="1"/>
  <c r="CV420" i="1"/>
  <c r="CB417" i="1"/>
  <c r="BZ417" i="1"/>
  <c r="AB419" i="1"/>
  <c r="AC419" i="1" s="1"/>
  <c r="U419" i="1" s="1"/>
  <c r="V419" i="1"/>
  <c r="AY419" i="1"/>
  <c r="BX419" i="1"/>
  <c r="CC419" i="1" s="1"/>
  <c r="CX419" i="1"/>
  <c r="BY418" i="1"/>
  <c r="EA424" i="1"/>
  <c r="F422" i="1" l="1"/>
  <c r="BU422" i="1"/>
  <c r="AW422" i="1" s="1"/>
  <c r="E420" i="1"/>
  <c r="D420" i="1"/>
  <c r="CS421" i="1"/>
  <c r="CU421" i="1"/>
  <c r="AE419" i="1"/>
  <c r="AT420" i="1"/>
  <c r="CY420" i="1"/>
  <c r="AU420" i="1"/>
  <c r="S420" i="1"/>
  <c r="AZ420" i="1"/>
  <c r="AE420" i="1" s="1"/>
  <c r="T421" i="1"/>
  <c r="Y421" i="1" s="1"/>
  <c r="AV421" i="1"/>
  <c r="CA417" i="1"/>
  <c r="CH417" i="1"/>
  <c r="CI417" i="1" s="1"/>
  <c r="BW417" i="1" s="1"/>
  <c r="BZ418" i="1"/>
  <c r="CB418" i="1"/>
  <c r="BY419" i="1"/>
  <c r="AY420" i="1"/>
  <c r="BX420" i="1"/>
  <c r="CC420" i="1" s="1"/>
  <c r="CX420" i="1"/>
  <c r="AB420" i="1"/>
  <c r="AC420" i="1" s="1"/>
  <c r="U420" i="1" s="1"/>
  <c r="BA421" i="1"/>
  <c r="CT421" i="1"/>
  <c r="BO421" i="1"/>
  <c r="BL421" i="1" s="1"/>
  <c r="AX421" i="1"/>
  <c r="CR421" i="1"/>
  <c r="CV421" i="1"/>
  <c r="BB421" i="1"/>
  <c r="CZ421" i="1"/>
  <c r="BR421" i="1"/>
  <c r="BM421" i="1" s="1"/>
  <c r="EA425" i="1"/>
  <c r="F423" i="1" l="1"/>
  <c r="BU423" i="1"/>
  <c r="AW423" i="1" s="1"/>
  <c r="E421" i="1"/>
  <c r="D421" i="1"/>
  <c r="CS422" i="1"/>
  <c r="CU422" i="1"/>
  <c r="AT421" i="1"/>
  <c r="CY421" i="1"/>
  <c r="S421" i="1"/>
  <c r="AZ421" i="1"/>
  <c r="T422" i="1"/>
  <c r="Y422" i="1" s="1"/>
  <c r="CA418" i="1"/>
  <c r="CH418" i="1"/>
  <c r="CI418" i="1" s="1"/>
  <c r="BW418" i="1" s="1"/>
  <c r="AV422" i="1"/>
  <c r="V420" i="1"/>
  <c r="AU421" i="1"/>
  <c r="BX421" i="1"/>
  <c r="CC421" i="1" s="1"/>
  <c r="CX421" i="1"/>
  <c r="AY421" i="1"/>
  <c r="BA422" i="1"/>
  <c r="BB422" i="1"/>
  <c r="AX422" i="1"/>
  <c r="CR422" i="1"/>
  <c r="BR422" i="1"/>
  <c r="BM422" i="1" s="1"/>
  <c r="CV422" i="1"/>
  <c r="BO422" i="1"/>
  <c r="BL422" i="1" s="1"/>
  <c r="CT422" i="1"/>
  <c r="CZ422" i="1"/>
  <c r="AB421" i="1"/>
  <c r="AC421" i="1" s="1"/>
  <c r="U421" i="1" s="1"/>
  <c r="BY420" i="1"/>
  <c r="CB419" i="1"/>
  <c r="BZ419" i="1"/>
  <c r="EA426" i="1"/>
  <c r="AE421" i="1" l="1"/>
  <c r="F424" i="1"/>
  <c r="BU424" i="1"/>
  <c r="AW424" i="1" s="1"/>
  <c r="E422" i="1"/>
  <c r="D422" i="1"/>
  <c r="CS423" i="1"/>
  <c r="CU423" i="1"/>
  <c r="AT422" i="1"/>
  <c r="CY422" i="1"/>
  <c r="S422" i="1"/>
  <c r="AZ422" i="1"/>
  <c r="T423" i="1"/>
  <c r="Y423" i="1" s="1"/>
  <c r="CA419" i="1"/>
  <c r="CH419" i="1"/>
  <c r="CI419" i="1" s="1"/>
  <c r="BW419" i="1" s="1"/>
  <c r="AV423" i="1"/>
  <c r="V421" i="1"/>
  <c r="AU422" i="1"/>
  <c r="BZ420" i="1"/>
  <c r="CB420" i="1"/>
  <c r="AY422" i="1"/>
  <c r="BX422" i="1"/>
  <c r="CC422" i="1" s="1"/>
  <c r="CX422" i="1"/>
  <c r="BY421" i="1"/>
  <c r="AB422" i="1"/>
  <c r="AC422" i="1" s="1"/>
  <c r="U422" i="1" s="1"/>
  <c r="BA423" i="1"/>
  <c r="AX423" i="1"/>
  <c r="CT423" i="1"/>
  <c r="CR423" i="1"/>
  <c r="BR423" i="1"/>
  <c r="BM423" i="1" s="1"/>
  <c r="BO423" i="1"/>
  <c r="BL423" i="1" s="1"/>
  <c r="CV423" i="1"/>
  <c r="CZ423" i="1"/>
  <c r="BB423" i="1"/>
  <c r="EA427" i="1"/>
  <c r="F425" i="1" l="1"/>
  <c r="BU425" i="1"/>
  <c r="AW425" i="1" s="1"/>
  <c r="E423" i="1"/>
  <c r="D423" i="1"/>
  <c r="CS424" i="1"/>
  <c r="CU424" i="1"/>
  <c r="AE422" i="1"/>
  <c r="AT423" i="1"/>
  <c r="CY423" i="1"/>
  <c r="S423" i="1"/>
  <c r="AZ423" i="1"/>
  <c r="AE423" i="1" s="1"/>
  <c r="T424" i="1"/>
  <c r="Y424" i="1" s="1"/>
  <c r="AU423" i="1"/>
  <c r="AV424" i="1"/>
  <c r="V422" i="1"/>
  <c r="CA420" i="1"/>
  <c r="CH420" i="1" s="1"/>
  <c r="CI420" i="1" s="1"/>
  <c r="BW420" i="1" s="1"/>
  <c r="AY423" i="1"/>
  <c r="BY422" i="1"/>
  <c r="BX423" i="1"/>
  <c r="CC423" i="1" s="1"/>
  <c r="CX423" i="1"/>
  <c r="BA424" i="1"/>
  <c r="AX424" i="1"/>
  <c r="CR424" i="1"/>
  <c r="BO424" i="1"/>
  <c r="BL424" i="1" s="1"/>
  <c r="BB424" i="1"/>
  <c r="CT424" i="1"/>
  <c r="BR424" i="1"/>
  <c r="BM424" i="1" s="1"/>
  <c r="CV424" i="1"/>
  <c r="CZ424" i="1"/>
  <c r="AB423" i="1"/>
  <c r="AC423" i="1" s="1"/>
  <c r="U423" i="1" s="1"/>
  <c r="V423" i="1"/>
  <c r="BZ421" i="1"/>
  <c r="CB421" i="1"/>
  <c r="EA428" i="1"/>
  <c r="F426" i="1" l="1"/>
  <c r="BU426" i="1"/>
  <c r="AW426" i="1" s="1"/>
  <c r="E424" i="1"/>
  <c r="D424" i="1"/>
  <c r="CS425" i="1"/>
  <c r="CU425" i="1"/>
  <c r="AT424" i="1"/>
  <c r="CY424" i="1"/>
  <c r="S424" i="1"/>
  <c r="AZ424" i="1"/>
  <c r="T425" i="1"/>
  <c r="Y425" i="1" s="1"/>
  <c r="CA421" i="1"/>
  <c r="CH421" i="1" s="1"/>
  <c r="CI421" i="1" s="1"/>
  <c r="BW421" i="1" s="1"/>
  <c r="AV425" i="1"/>
  <c r="AU424" i="1"/>
  <c r="AB424" i="1"/>
  <c r="AC424" i="1" s="1"/>
  <c r="U424" i="1" s="1"/>
  <c r="V424" i="1"/>
  <c r="AY424" i="1"/>
  <c r="BA425" i="1"/>
  <c r="CZ425" i="1"/>
  <c r="CV425" i="1"/>
  <c r="BB425" i="1"/>
  <c r="BR425" i="1"/>
  <c r="BM425" i="1" s="1"/>
  <c r="CT425" i="1"/>
  <c r="AX425" i="1"/>
  <c r="CR425" i="1"/>
  <c r="BO425" i="1"/>
  <c r="BL425" i="1" s="1"/>
  <c r="BX424" i="1"/>
  <c r="CC424" i="1" s="1"/>
  <c r="CX424" i="1"/>
  <c r="BY423" i="1"/>
  <c r="BZ422" i="1"/>
  <c r="CB422" i="1"/>
  <c r="EA429" i="1"/>
  <c r="F427" i="1" l="1"/>
  <c r="BU427" i="1"/>
  <c r="AW427" i="1" s="1"/>
  <c r="E425" i="1"/>
  <c r="D425" i="1"/>
  <c r="CS426" i="1"/>
  <c r="CU426" i="1"/>
  <c r="AE424" i="1"/>
  <c r="AT425" i="1"/>
  <c r="CY425" i="1"/>
  <c r="S425" i="1"/>
  <c r="AZ425" i="1"/>
  <c r="AE425" i="1" s="1"/>
  <c r="T426" i="1"/>
  <c r="Y426" i="1" s="1"/>
  <c r="CA422" i="1"/>
  <c r="CH422" i="1"/>
  <c r="CI422" i="1" s="1"/>
  <c r="BW422" i="1" s="1"/>
  <c r="AV426" i="1"/>
  <c r="AU425" i="1"/>
  <c r="BZ423" i="1"/>
  <c r="CB423" i="1"/>
  <c r="BY424" i="1"/>
  <c r="AY425" i="1"/>
  <c r="BA426" i="1"/>
  <c r="AX426" i="1"/>
  <c r="BO426" i="1"/>
  <c r="BL426" i="1" s="1"/>
  <c r="CT426" i="1"/>
  <c r="CV426" i="1"/>
  <c r="CZ426" i="1"/>
  <c r="BR426" i="1"/>
  <c r="BM426" i="1" s="1"/>
  <c r="CR426" i="1"/>
  <c r="BB426" i="1"/>
  <c r="V425" i="1"/>
  <c r="AB425" i="1"/>
  <c r="AC425" i="1" s="1"/>
  <c r="U425" i="1" s="1"/>
  <c r="BX425" i="1"/>
  <c r="CC425" i="1" s="1"/>
  <c r="CX425" i="1"/>
  <c r="EA430" i="1"/>
  <c r="F428" i="1" l="1"/>
  <c r="BU428" i="1"/>
  <c r="AW428" i="1" s="1"/>
  <c r="E426" i="1"/>
  <c r="D426" i="1"/>
  <c r="CS427" i="1"/>
  <c r="CU427" i="1"/>
  <c r="AT426" i="1"/>
  <c r="CY426" i="1"/>
  <c r="S426" i="1"/>
  <c r="AZ426" i="1"/>
  <c r="T427" i="1"/>
  <c r="Y427" i="1" s="1"/>
  <c r="AV427" i="1"/>
  <c r="CA423" i="1"/>
  <c r="CH423" i="1"/>
  <c r="CI423" i="1" s="1"/>
  <c r="BW423" i="1" s="1"/>
  <c r="AU426" i="1"/>
  <c r="BX426" i="1"/>
  <c r="CC426" i="1" s="1"/>
  <c r="CX426" i="1"/>
  <c r="BA427" i="1"/>
  <c r="BR427" i="1"/>
  <c r="BM427" i="1" s="1"/>
  <c r="BO427" i="1"/>
  <c r="BL427" i="1" s="1"/>
  <c r="BB427" i="1"/>
  <c r="CR427" i="1"/>
  <c r="AX427" i="1"/>
  <c r="CT427" i="1"/>
  <c r="CZ427" i="1"/>
  <c r="CV427" i="1"/>
  <c r="AB426" i="1"/>
  <c r="AC426" i="1" s="1"/>
  <c r="U426" i="1" s="1"/>
  <c r="BY425" i="1"/>
  <c r="AY426" i="1"/>
  <c r="CB424" i="1"/>
  <c r="BZ424" i="1"/>
  <c r="EA431" i="1"/>
  <c r="F429" i="1" l="1"/>
  <c r="BU429" i="1"/>
  <c r="AW429" i="1" s="1"/>
  <c r="E427" i="1"/>
  <c r="D427" i="1"/>
  <c r="CS428" i="1"/>
  <c r="CU428" i="1"/>
  <c r="AE426" i="1"/>
  <c r="AT427" i="1"/>
  <c r="CY427" i="1"/>
  <c r="S427" i="1"/>
  <c r="AZ427" i="1"/>
  <c r="AE427" i="1" s="1"/>
  <c r="T428" i="1"/>
  <c r="Y428" i="1" s="1"/>
  <c r="V426" i="1"/>
  <c r="CA424" i="1"/>
  <c r="CH424" i="1" s="1"/>
  <c r="CI424" i="1" s="1"/>
  <c r="BW424" i="1" s="1"/>
  <c r="AV428" i="1"/>
  <c r="AU427" i="1"/>
  <c r="CB425" i="1"/>
  <c r="BZ425" i="1"/>
  <c r="BA428" i="1"/>
  <c r="BB428" i="1"/>
  <c r="BO428" i="1"/>
  <c r="BL428" i="1" s="1"/>
  <c r="BR428" i="1"/>
  <c r="BM428" i="1" s="1"/>
  <c r="AX428" i="1"/>
  <c r="CR428" i="1"/>
  <c r="CT428" i="1"/>
  <c r="CV428" i="1"/>
  <c r="BY426" i="1"/>
  <c r="AY427" i="1"/>
  <c r="CX427" i="1"/>
  <c r="BX427" i="1"/>
  <c r="CC427" i="1" s="1"/>
  <c r="AB427" i="1"/>
  <c r="AC427" i="1" s="1"/>
  <c r="U427" i="1" s="1"/>
  <c r="EA432" i="1"/>
  <c r="F430" i="1" l="1"/>
  <c r="BU430" i="1"/>
  <c r="AW430" i="1" s="1"/>
  <c r="E428" i="1"/>
  <c r="D428" i="1"/>
  <c r="CS429" i="1"/>
  <c r="CU429" i="1"/>
  <c r="AT428" i="1"/>
  <c r="CY428" i="1"/>
  <c r="S428" i="1"/>
  <c r="AZ428" i="1"/>
  <c r="T429" i="1"/>
  <c r="Y429" i="1" s="1"/>
  <c r="AU428" i="1"/>
  <c r="AV429" i="1"/>
  <c r="V427" i="1"/>
  <c r="CZ428" i="1"/>
  <c r="CA425" i="1"/>
  <c r="CH425" i="1"/>
  <c r="CI425" i="1" s="1"/>
  <c r="BW425" i="1" s="1"/>
  <c r="BY427" i="1"/>
  <c r="CX428" i="1"/>
  <c r="BX428" i="1"/>
  <c r="CC428" i="1" s="1"/>
  <c r="CB426" i="1"/>
  <c r="BZ426" i="1"/>
  <c r="AY428" i="1"/>
  <c r="BA429" i="1"/>
  <c r="BO429" i="1"/>
  <c r="BL429" i="1" s="1"/>
  <c r="BB429" i="1"/>
  <c r="CR429" i="1"/>
  <c r="CV429" i="1"/>
  <c r="AX429" i="1"/>
  <c r="BR429" i="1"/>
  <c r="BM429" i="1" s="1"/>
  <c r="CZ429" i="1"/>
  <c r="CT429" i="1"/>
  <c r="AB428" i="1"/>
  <c r="AC428" i="1" s="1"/>
  <c r="U428" i="1" s="1"/>
  <c r="V428" i="1"/>
  <c r="EA433" i="1"/>
  <c r="F431" i="1" l="1"/>
  <c r="BU431" i="1"/>
  <c r="AW431" i="1" s="1"/>
  <c r="E429" i="1"/>
  <c r="D429" i="1"/>
  <c r="CS430" i="1"/>
  <c r="CU430" i="1"/>
  <c r="AE428" i="1"/>
  <c r="AT429" i="1"/>
  <c r="CY429" i="1"/>
  <c r="S429" i="1"/>
  <c r="AZ429" i="1"/>
  <c r="AE429" i="1" s="1"/>
  <c r="T430" i="1"/>
  <c r="Y430" i="1" s="1"/>
  <c r="AU429" i="1"/>
  <c r="CA426" i="1"/>
  <c r="CH426" i="1"/>
  <c r="CI426" i="1" s="1"/>
  <c r="BW426" i="1" s="1"/>
  <c r="AV430" i="1"/>
  <c r="BA430" i="1"/>
  <c r="AX430" i="1"/>
  <c r="CR430" i="1"/>
  <c r="CT430" i="1"/>
  <c r="BB430" i="1"/>
  <c r="CZ430" i="1"/>
  <c r="CV430" i="1"/>
  <c r="BR430" i="1"/>
  <c r="BM430" i="1" s="1"/>
  <c r="BO430" i="1"/>
  <c r="BL430" i="1" s="1"/>
  <c r="V429" i="1"/>
  <c r="AB429" i="1"/>
  <c r="AC429" i="1" s="1"/>
  <c r="U429" i="1" s="1"/>
  <c r="BY428" i="1"/>
  <c r="CB427" i="1"/>
  <c r="BZ427" i="1"/>
  <c r="AY429" i="1"/>
  <c r="CX429" i="1"/>
  <c r="BX429" i="1"/>
  <c r="CC429" i="1" s="1"/>
  <c r="EA434" i="1"/>
  <c r="F432" i="1" l="1"/>
  <c r="BU432" i="1"/>
  <c r="AW432" i="1" s="1"/>
  <c r="E430" i="1"/>
  <c r="D430" i="1"/>
  <c r="CS431" i="1"/>
  <c r="CU431" i="1"/>
  <c r="AT430" i="1"/>
  <c r="CY430" i="1"/>
  <c r="S430" i="1"/>
  <c r="AZ430" i="1"/>
  <c r="T431" i="1"/>
  <c r="Y431" i="1" s="1"/>
  <c r="CA427" i="1"/>
  <c r="CH427" i="1"/>
  <c r="CI427" i="1" s="1"/>
  <c r="BW427" i="1" s="1"/>
  <c r="AV431" i="1"/>
  <c r="AU430" i="1"/>
  <c r="BY429" i="1"/>
  <c r="BX430" i="1"/>
  <c r="CC430" i="1" s="1"/>
  <c r="CX430" i="1"/>
  <c r="AB430" i="1"/>
  <c r="AC430" i="1" s="1"/>
  <c r="U430" i="1" s="1"/>
  <c r="AY430" i="1"/>
  <c r="CB428" i="1"/>
  <c r="BZ428" i="1"/>
  <c r="BA431" i="1"/>
  <c r="BO431" i="1"/>
  <c r="BL431" i="1" s="1"/>
  <c r="CT431" i="1"/>
  <c r="BR431" i="1"/>
  <c r="BM431" i="1" s="1"/>
  <c r="BB431" i="1"/>
  <c r="CV431" i="1"/>
  <c r="CR431" i="1"/>
  <c r="AX431" i="1"/>
  <c r="EA435" i="1"/>
  <c r="F433" i="1" l="1"/>
  <c r="BU433" i="1"/>
  <c r="E431" i="1"/>
  <c r="D431" i="1"/>
  <c r="CS432" i="1"/>
  <c r="CU432" i="1"/>
  <c r="AE430" i="1"/>
  <c r="AT431" i="1"/>
  <c r="CY431" i="1"/>
  <c r="S431" i="1"/>
  <c r="AZ431" i="1"/>
  <c r="AE431" i="1" s="1"/>
  <c r="AU431" i="1"/>
  <c r="T432" i="1"/>
  <c r="Y432" i="1" s="1"/>
  <c r="AW433" i="1"/>
  <c r="AV432" i="1"/>
  <c r="CA428" i="1"/>
  <c r="CH428" i="1"/>
  <c r="CI428" i="1" s="1"/>
  <c r="BW428" i="1" s="1"/>
  <c r="V430" i="1"/>
  <c r="CZ431" i="1"/>
  <c r="CX431" i="1"/>
  <c r="BX431" i="1"/>
  <c r="CC431" i="1" s="1"/>
  <c r="BA432" i="1"/>
  <c r="CT432" i="1"/>
  <c r="BB432" i="1"/>
  <c r="AX432" i="1"/>
  <c r="CZ432" i="1" s="1"/>
  <c r="CR432" i="1"/>
  <c r="BR432" i="1"/>
  <c r="BM432" i="1" s="1"/>
  <c r="CV432" i="1"/>
  <c r="BO432" i="1"/>
  <c r="BL432" i="1" s="1"/>
  <c r="BZ429" i="1"/>
  <c r="CB429" i="1"/>
  <c r="AY431" i="1"/>
  <c r="AB431" i="1"/>
  <c r="AC431" i="1" s="1"/>
  <c r="U431" i="1" s="1"/>
  <c r="BY430" i="1"/>
  <c r="EA436" i="1"/>
  <c r="F434" i="1" l="1"/>
  <c r="BU434" i="1"/>
  <c r="AW434" i="1" s="1"/>
  <c r="E432" i="1"/>
  <c r="D432" i="1"/>
  <c r="CS433" i="1"/>
  <c r="CU433" i="1"/>
  <c r="AT432" i="1"/>
  <c r="CY432" i="1"/>
  <c r="S432" i="1"/>
  <c r="AZ432" i="1"/>
  <c r="T433" i="1"/>
  <c r="Y433" i="1" s="1"/>
  <c r="CA429" i="1"/>
  <c r="CH429" i="1"/>
  <c r="CI429" i="1" s="1"/>
  <c r="BW429" i="1" s="1"/>
  <c r="AV433" i="1"/>
  <c r="V431" i="1"/>
  <c r="AU432" i="1"/>
  <c r="CB430" i="1"/>
  <c r="BZ430" i="1"/>
  <c r="AY432" i="1"/>
  <c r="CX432" i="1"/>
  <c r="BX432" i="1"/>
  <c r="CC432" i="1" s="1"/>
  <c r="AB432" i="1"/>
  <c r="AC432" i="1" s="1"/>
  <c r="U432" i="1" s="1"/>
  <c r="BA433" i="1"/>
  <c r="BO433" i="1"/>
  <c r="BL433" i="1" s="1"/>
  <c r="BR433" i="1"/>
  <c r="BM433" i="1" s="1"/>
  <c r="BB433" i="1"/>
  <c r="CR433" i="1"/>
  <c r="CV433" i="1"/>
  <c r="AX433" i="1"/>
  <c r="CT433" i="1"/>
  <c r="BY431" i="1"/>
  <c r="EA437" i="1"/>
  <c r="F435" i="1" l="1"/>
  <c r="BU435" i="1"/>
  <c r="AW435" i="1" s="1"/>
  <c r="E433" i="1"/>
  <c r="D433" i="1"/>
  <c r="CS434" i="1"/>
  <c r="CU434" i="1"/>
  <c r="AE432" i="1"/>
  <c r="AT433" i="1"/>
  <c r="CY433" i="1"/>
  <c r="S433" i="1"/>
  <c r="AZ433" i="1"/>
  <c r="AE433" i="1" s="1"/>
  <c r="T434" i="1"/>
  <c r="Y434" i="1" s="1"/>
  <c r="AU433" i="1"/>
  <c r="CZ433" i="1"/>
  <c r="AV434" i="1"/>
  <c r="V432" i="1"/>
  <c r="CA430" i="1"/>
  <c r="CH430" i="1"/>
  <c r="CI430" i="1" s="1"/>
  <c r="BW430" i="1" s="1"/>
  <c r="BZ431" i="1"/>
  <c r="CB431" i="1"/>
  <c r="AB433" i="1"/>
  <c r="AC433" i="1" s="1"/>
  <c r="U433" i="1" s="1"/>
  <c r="CX433" i="1"/>
  <c r="BX433" i="1"/>
  <c r="CC433" i="1" s="1"/>
  <c r="AY433" i="1"/>
  <c r="BA434" i="1"/>
  <c r="BB434" i="1"/>
  <c r="CR434" i="1"/>
  <c r="CV434" i="1"/>
  <c r="BR434" i="1"/>
  <c r="BM434" i="1" s="1"/>
  <c r="BO434" i="1"/>
  <c r="BL434" i="1" s="1"/>
  <c r="AX434" i="1"/>
  <c r="CZ434" i="1" s="1"/>
  <c r="CT434" i="1"/>
  <c r="BY432" i="1"/>
  <c r="EA438" i="1"/>
  <c r="F436" i="1" l="1"/>
  <c r="BU436" i="1"/>
  <c r="AW436" i="1" s="1"/>
  <c r="E434" i="1"/>
  <c r="D434" i="1"/>
  <c r="CS435" i="1"/>
  <c r="CU435" i="1"/>
  <c r="AT434" i="1"/>
  <c r="CY434" i="1"/>
  <c r="S434" i="1"/>
  <c r="AZ434" i="1"/>
  <c r="T435" i="1"/>
  <c r="Y435" i="1" s="1"/>
  <c r="CA431" i="1"/>
  <c r="CH431" i="1" s="1"/>
  <c r="CI431" i="1" s="1"/>
  <c r="BW431" i="1" s="1"/>
  <c r="AV435" i="1"/>
  <c r="V433" i="1"/>
  <c r="AU434" i="1"/>
  <c r="BZ432" i="1"/>
  <c r="CB432" i="1"/>
  <c r="AY434" i="1"/>
  <c r="BA435" i="1"/>
  <c r="CV435" i="1"/>
  <c r="CR435" i="1"/>
  <c r="CT435" i="1"/>
  <c r="AX435" i="1"/>
  <c r="CZ435" i="1"/>
  <c r="BB435" i="1"/>
  <c r="BR435" i="1"/>
  <c r="BM435" i="1" s="1"/>
  <c r="BO435" i="1"/>
  <c r="BL435" i="1" s="1"/>
  <c r="CX434" i="1"/>
  <c r="BX434" i="1"/>
  <c r="CC434" i="1" s="1"/>
  <c r="AB434" i="1"/>
  <c r="AC434" i="1" s="1"/>
  <c r="U434" i="1" s="1"/>
  <c r="BY433" i="1"/>
  <c r="EA439" i="1"/>
  <c r="F437" i="1" l="1"/>
  <c r="BU437" i="1"/>
  <c r="AW437" i="1" s="1"/>
  <c r="E435" i="1"/>
  <c r="D435" i="1"/>
  <c r="CS436" i="1"/>
  <c r="CU436" i="1"/>
  <c r="AU435" i="1"/>
  <c r="AE434" i="1"/>
  <c r="AT435" i="1"/>
  <c r="CY435" i="1"/>
  <c r="S435" i="1"/>
  <c r="AZ435" i="1"/>
  <c r="T436" i="1"/>
  <c r="Y436" i="1" s="1"/>
  <c r="V434" i="1"/>
  <c r="AV436" i="1"/>
  <c r="CA432" i="1"/>
  <c r="CH432" i="1"/>
  <c r="CI432" i="1" s="1"/>
  <c r="BW432" i="1" s="1"/>
  <c r="CB433" i="1"/>
  <c r="BZ433" i="1"/>
  <c r="V435" i="1"/>
  <c r="AB435" i="1"/>
  <c r="AC435" i="1" s="1"/>
  <c r="U435" i="1" s="1"/>
  <c r="CX435" i="1"/>
  <c r="BX435" i="1"/>
  <c r="CC435" i="1" s="1"/>
  <c r="AY435" i="1"/>
  <c r="BA436" i="1"/>
  <c r="AX436" i="1"/>
  <c r="BB436" i="1"/>
  <c r="BR436" i="1"/>
  <c r="BM436" i="1" s="1"/>
  <c r="CZ436" i="1"/>
  <c r="CV436" i="1"/>
  <c r="CT436" i="1"/>
  <c r="CR436" i="1"/>
  <c r="BO436" i="1"/>
  <c r="BL436" i="1" s="1"/>
  <c r="BY434" i="1"/>
  <c r="EA440" i="1"/>
  <c r="F438" i="1" l="1"/>
  <c r="BU438" i="1"/>
  <c r="E436" i="1"/>
  <c r="D436" i="1"/>
  <c r="CS437" i="1"/>
  <c r="CU437" i="1"/>
  <c r="AE435" i="1"/>
  <c r="AT436" i="1"/>
  <c r="CY436" i="1"/>
  <c r="S436" i="1"/>
  <c r="AZ436" i="1"/>
  <c r="AW438" i="1"/>
  <c r="T437" i="1"/>
  <c r="Y437" i="1" s="1"/>
  <c r="CA433" i="1"/>
  <c r="CH433" i="1"/>
  <c r="CI433" i="1" s="1"/>
  <c r="BW433" i="1" s="1"/>
  <c r="AV437" i="1"/>
  <c r="AU436" i="1"/>
  <c r="BZ434" i="1"/>
  <c r="CB434" i="1"/>
  <c r="BA437" i="1"/>
  <c r="BO437" i="1"/>
  <c r="BL437" i="1" s="1"/>
  <c r="BB437" i="1"/>
  <c r="CR437" i="1"/>
  <c r="CV437" i="1"/>
  <c r="BR437" i="1"/>
  <c r="BM437" i="1" s="1"/>
  <c r="AX437" i="1"/>
  <c r="CZ437" i="1" s="1"/>
  <c r="CT437" i="1"/>
  <c r="AB436" i="1"/>
  <c r="AC436" i="1" s="1"/>
  <c r="U436" i="1" s="1"/>
  <c r="AY436" i="1"/>
  <c r="BX436" i="1"/>
  <c r="CC436" i="1" s="1"/>
  <c r="CX436" i="1"/>
  <c r="BY435" i="1"/>
  <c r="EA441" i="1"/>
  <c r="F439" i="1" l="1"/>
  <c r="BU439" i="1"/>
  <c r="AW439" i="1" s="1"/>
  <c r="E437" i="1"/>
  <c r="D437" i="1"/>
  <c r="CS438" i="1"/>
  <c r="CU438" i="1"/>
  <c r="AE436" i="1"/>
  <c r="AT437" i="1"/>
  <c r="CY437" i="1"/>
  <c r="S437" i="1"/>
  <c r="AZ437" i="1"/>
  <c r="AE437" i="1" s="1"/>
  <c r="T438" i="1"/>
  <c r="Y438" i="1" s="1"/>
  <c r="AV438" i="1"/>
  <c r="V436" i="1"/>
  <c r="CA434" i="1"/>
  <c r="CH434" i="1" s="1"/>
  <c r="CI434" i="1" s="1"/>
  <c r="BW434" i="1" s="1"/>
  <c r="AU437" i="1"/>
  <c r="BZ435" i="1"/>
  <c r="CB435" i="1"/>
  <c r="BY436" i="1"/>
  <c r="AY437" i="1"/>
  <c r="AB437" i="1"/>
  <c r="AC437" i="1" s="1"/>
  <c r="U437" i="1" s="1"/>
  <c r="BA438" i="1"/>
  <c r="CR438" i="1"/>
  <c r="BO438" i="1"/>
  <c r="BL438" i="1" s="1"/>
  <c r="CV438" i="1"/>
  <c r="AX438" i="1"/>
  <c r="CZ438" i="1"/>
  <c r="BB438" i="1"/>
  <c r="CT438" i="1"/>
  <c r="BR438" i="1"/>
  <c r="BM438" i="1" s="1"/>
  <c r="CX437" i="1"/>
  <c r="BX437" i="1"/>
  <c r="CC437" i="1" s="1"/>
  <c r="EA442" i="1"/>
  <c r="F440" i="1" l="1"/>
  <c r="BU440" i="1"/>
  <c r="AW440" i="1" s="1"/>
  <c r="E438" i="1"/>
  <c r="D438" i="1"/>
  <c r="CS439" i="1"/>
  <c r="CU439" i="1"/>
  <c r="AT438" i="1"/>
  <c r="CY438" i="1"/>
  <c r="S438" i="1"/>
  <c r="AZ438" i="1"/>
  <c r="T439" i="1"/>
  <c r="Y439" i="1" s="1"/>
  <c r="AV439" i="1"/>
  <c r="V437" i="1"/>
  <c r="CA435" i="1"/>
  <c r="CH435" i="1"/>
  <c r="CI435" i="1" s="1"/>
  <c r="BW435" i="1" s="1"/>
  <c r="AU438" i="1"/>
  <c r="BY437" i="1"/>
  <c r="AB438" i="1"/>
  <c r="AC438" i="1" s="1"/>
  <c r="U438" i="1" s="1"/>
  <c r="BA439" i="1"/>
  <c r="CV439" i="1"/>
  <c r="BO439" i="1"/>
  <c r="BL439" i="1" s="1"/>
  <c r="CZ439" i="1"/>
  <c r="CT439" i="1"/>
  <c r="BR439" i="1"/>
  <c r="BM439" i="1" s="1"/>
  <c r="AX439" i="1"/>
  <c r="BB439" i="1"/>
  <c r="CR439" i="1"/>
  <c r="BX438" i="1"/>
  <c r="CC438" i="1" s="1"/>
  <c r="CX438" i="1"/>
  <c r="AY438" i="1"/>
  <c r="BZ436" i="1"/>
  <c r="CB436" i="1"/>
  <c r="EA443" i="1"/>
  <c r="F441" i="1" l="1"/>
  <c r="BU441" i="1"/>
  <c r="AW441" i="1" s="1"/>
  <c r="E439" i="1"/>
  <c r="D439" i="1"/>
  <c r="CS440" i="1"/>
  <c r="CU440" i="1"/>
  <c r="AE438" i="1"/>
  <c r="AT439" i="1"/>
  <c r="CY439" i="1"/>
  <c r="S439" i="1"/>
  <c r="AZ439" i="1"/>
  <c r="AE439" i="1" s="1"/>
  <c r="T440" i="1"/>
  <c r="Y440" i="1" s="1"/>
  <c r="AU439" i="1"/>
  <c r="AV440" i="1"/>
  <c r="V438" i="1"/>
  <c r="CA436" i="1"/>
  <c r="CH436" i="1"/>
  <c r="CI436" i="1" s="1"/>
  <c r="BW436" i="1" s="1"/>
  <c r="AY439" i="1"/>
  <c r="BA440" i="1"/>
  <c r="BO440" i="1"/>
  <c r="BL440" i="1" s="1"/>
  <c r="BR440" i="1"/>
  <c r="BM440" i="1" s="1"/>
  <c r="CT440" i="1"/>
  <c r="CZ440" i="1"/>
  <c r="AX440" i="1"/>
  <c r="CR440" i="1"/>
  <c r="CV440" i="1"/>
  <c r="BB440" i="1"/>
  <c r="BY438" i="1"/>
  <c r="AB439" i="1"/>
  <c r="AC439" i="1" s="1"/>
  <c r="U439" i="1" s="1"/>
  <c r="V439" i="1"/>
  <c r="CX439" i="1"/>
  <c r="BX439" i="1"/>
  <c r="CC439" i="1" s="1"/>
  <c r="BZ437" i="1"/>
  <c r="CB437" i="1"/>
  <c r="EA444" i="1"/>
  <c r="F442" i="1" l="1"/>
  <c r="BU442" i="1"/>
  <c r="AW442" i="1" s="1"/>
  <c r="E440" i="1"/>
  <c r="D440" i="1"/>
  <c r="CS441" i="1"/>
  <c r="CU441" i="1"/>
  <c r="AT440" i="1"/>
  <c r="CY440" i="1"/>
  <c r="S440" i="1"/>
  <c r="AZ440" i="1"/>
  <c r="T441" i="1"/>
  <c r="Y441" i="1" s="1"/>
  <c r="AU440" i="1"/>
  <c r="CA437" i="1"/>
  <c r="CH437" i="1" s="1"/>
  <c r="CI437" i="1" s="1"/>
  <c r="BW437" i="1" s="1"/>
  <c r="AV441" i="1"/>
  <c r="BY439" i="1"/>
  <c r="CB438" i="1"/>
  <c r="BZ438" i="1"/>
  <c r="BA441" i="1"/>
  <c r="CT441" i="1"/>
  <c r="AX441" i="1"/>
  <c r="CV441" i="1"/>
  <c r="BB441" i="1"/>
  <c r="BO441" i="1"/>
  <c r="BL441" i="1" s="1"/>
  <c r="CR441" i="1"/>
  <c r="CZ441" i="1"/>
  <c r="BR441" i="1"/>
  <c r="BM441" i="1" s="1"/>
  <c r="AY440" i="1"/>
  <c r="AB440" i="1"/>
  <c r="AC440" i="1" s="1"/>
  <c r="U440" i="1" s="1"/>
  <c r="V440" i="1"/>
  <c r="BX440" i="1"/>
  <c r="CC440" i="1" s="1"/>
  <c r="CX440" i="1"/>
  <c r="EA445" i="1"/>
  <c r="F443" i="1" l="1"/>
  <c r="BU443" i="1"/>
  <c r="AW443" i="1" s="1"/>
  <c r="E441" i="1"/>
  <c r="D441" i="1"/>
  <c r="CS442" i="1"/>
  <c r="CU442" i="1"/>
  <c r="AE440" i="1"/>
  <c r="AT441" i="1"/>
  <c r="CY441" i="1"/>
  <c r="S441" i="1"/>
  <c r="AZ441" i="1"/>
  <c r="AE441" i="1" s="1"/>
  <c r="T442" i="1"/>
  <c r="Y442" i="1" s="1"/>
  <c r="AV442" i="1"/>
  <c r="CA438" i="1"/>
  <c r="CH438" i="1" s="1"/>
  <c r="CI438" i="1" s="1"/>
  <c r="BW438" i="1" s="1"/>
  <c r="AU441" i="1"/>
  <c r="V441" i="1"/>
  <c r="AB441" i="1"/>
  <c r="AC441" i="1" s="1"/>
  <c r="U441" i="1" s="1"/>
  <c r="BY440" i="1"/>
  <c r="BX441" i="1"/>
  <c r="CC441" i="1" s="1"/>
  <c r="CX441" i="1"/>
  <c r="BA442" i="1"/>
  <c r="CR442" i="1"/>
  <c r="BB442" i="1"/>
  <c r="AX442" i="1"/>
  <c r="BR442" i="1"/>
  <c r="BM442" i="1" s="1"/>
  <c r="CV442" i="1"/>
  <c r="BO442" i="1"/>
  <c r="BL442" i="1" s="1"/>
  <c r="CT442" i="1"/>
  <c r="CZ442" i="1"/>
  <c r="AY441" i="1"/>
  <c r="CB439" i="1"/>
  <c r="BZ439" i="1"/>
  <c r="EA446" i="1"/>
  <c r="F444" i="1" l="1"/>
  <c r="BU444" i="1"/>
  <c r="AW444" i="1" s="1"/>
  <c r="E442" i="1"/>
  <c r="D442" i="1"/>
  <c r="CS443" i="1"/>
  <c r="CU443" i="1"/>
  <c r="AT442" i="1"/>
  <c r="CY442" i="1"/>
  <c r="S442" i="1"/>
  <c r="AZ442" i="1"/>
  <c r="T443" i="1"/>
  <c r="Y443" i="1" s="1"/>
  <c r="AV443" i="1"/>
  <c r="CA439" i="1"/>
  <c r="CH439" i="1"/>
  <c r="CI439" i="1" s="1"/>
  <c r="BW439" i="1" s="1"/>
  <c r="AU442" i="1"/>
  <c r="AB442" i="1"/>
  <c r="AC442" i="1" s="1"/>
  <c r="U442" i="1" s="1"/>
  <c r="BA443" i="1"/>
  <c r="BB443" i="1"/>
  <c r="BR443" i="1"/>
  <c r="BM443" i="1" s="1"/>
  <c r="CV443" i="1"/>
  <c r="BO443" i="1"/>
  <c r="BL443" i="1" s="1"/>
  <c r="AX443" i="1"/>
  <c r="CZ443" i="1" s="1"/>
  <c r="CT443" i="1"/>
  <c r="CR443" i="1"/>
  <c r="CB440" i="1"/>
  <c r="BZ440" i="1"/>
  <c r="AY442" i="1"/>
  <c r="CX442" i="1"/>
  <c r="BX442" i="1"/>
  <c r="CC442" i="1" s="1"/>
  <c r="BY441" i="1"/>
  <c r="EA447" i="1"/>
  <c r="F445" i="1" l="1"/>
  <c r="BU445" i="1"/>
  <c r="AW445" i="1" s="1"/>
  <c r="E443" i="1"/>
  <c r="D443" i="1"/>
  <c r="CS444" i="1"/>
  <c r="CU444" i="1"/>
  <c r="AE442" i="1"/>
  <c r="AT443" i="1"/>
  <c r="CY443" i="1"/>
  <c r="S443" i="1"/>
  <c r="AZ443" i="1"/>
  <c r="AE443" i="1" s="1"/>
  <c r="T444" i="1"/>
  <c r="Y444" i="1" s="1"/>
  <c r="AV444" i="1"/>
  <c r="CA440" i="1"/>
  <c r="CH440" i="1"/>
  <c r="CI440" i="1" s="1"/>
  <c r="BW440" i="1" s="1"/>
  <c r="V442" i="1"/>
  <c r="AU443" i="1"/>
  <c r="CX443" i="1"/>
  <c r="BX443" i="1"/>
  <c r="CC443" i="1" s="1"/>
  <c r="BZ441" i="1"/>
  <c r="CB441" i="1"/>
  <c r="BY442" i="1"/>
  <c r="V443" i="1"/>
  <c r="AB443" i="1"/>
  <c r="AC443" i="1" s="1"/>
  <c r="U443" i="1" s="1"/>
  <c r="AY443" i="1"/>
  <c r="BA444" i="1"/>
  <c r="CR444" i="1"/>
  <c r="CV444" i="1"/>
  <c r="BB444" i="1"/>
  <c r="AX444" i="1"/>
  <c r="CZ444" i="1" s="1"/>
  <c r="BO444" i="1"/>
  <c r="BL444" i="1" s="1"/>
  <c r="BR444" i="1"/>
  <c r="BM444" i="1" s="1"/>
  <c r="CT444" i="1"/>
  <c r="EA448" i="1"/>
  <c r="F446" i="1" l="1"/>
  <c r="BU446" i="1"/>
  <c r="AW446" i="1" s="1"/>
  <c r="E444" i="1"/>
  <c r="D444" i="1"/>
  <c r="CS445" i="1"/>
  <c r="CU445" i="1"/>
  <c r="AT444" i="1"/>
  <c r="CY444" i="1"/>
  <c r="S444" i="1"/>
  <c r="AZ444" i="1"/>
  <c r="T445" i="1"/>
  <c r="Y445" i="1" s="1"/>
  <c r="AV445" i="1"/>
  <c r="CA441" i="1"/>
  <c r="CH441" i="1" s="1"/>
  <c r="CI441" i="1" s="1"/>
  <c r="BW441" i="1" s="1"/>
  <c r="AU444" i="1"/>
  <c r="AY444" i="1"/>
  <c r="CX444" i="1"/>
  <c r="BX444" i="1"/>
  <c r="CC444" i="1" s="1"/>
  <c r="BA445" i="1"/>
  <c r="CV445" i="1"/>
  <c r="CT445" i="1"/>
  <c r="BO445" i="1"/>
  <c r="BL445" i="1" s="1"/>
  <c r="BR445" i="1"/>
  <c r="BM445" i="1" s="1"/>
  <c r="BB445" i="1"/>
  <c r="AX445" i="1"/>
  <c r="CR445" i="1"/>
  <c r="CZ445" i="1"/>
  <c r="AB444" i="1"/>
  <c r="AC444" i="1" s="1"/>
  <c r="U444" i="1" s="1"/>
  <c r="BZ442" i="1"/>
  <c r="CB442" i="1"/>
  <c r="BY443" i="1"/>
  <c r="EA449" i="1"/>
  <c r="F447" i="1" l="1"/>
  <c r="BU447" i="1"/>
  <c r="AW447" i="1" s="1"/>
  <c r="E445" i="1"/>
  <c r="D445" i="1"/>
  <c r="CS446" i="1"/>
  <c r="CU446" i="1"/>
  <c r="AE444" i="1"/>
  <c r="AT445" i="1"/>
  <c r="CY445" i="1"/>
  <c r="S445" i="1"/>
  <c r="AZ445" i="1"/>
  <c r="AE445" i="1" s="1"/>
  <c r="T446" i="1"/>
  <c r="Y446" i="1" s="1"/>
  <c r="AU445" i="1"/>
  <c r="CA442" i="1"/>
  <c r="CH442" i="1"/>
  <c r="CI442" i="1" s="1"/>
  <c r="BW442" i="1" s="1"/>
  <c r="V444" i="1"/>
  <c r="AV446" i="1"/>
  <c r="BZ443" i="1"/>
  <c r="CB443" i="1"/>
  <c r="AY445" i="1"/>
  <c r="BX445" i="1"/>
  <c r="CC445" i="1" s="1"/>
  <c r="CX445" i="1"/>
  <c r="V445" i="1"/>
  <c r="AB445" i="1"/>
  <c r="AC445" i="1" s="1"/>
  <c r="U445" i="1" s="1"/>
  <c r="BA446" i="1"/>
  <c r="CV446" i="1"/>
  <c r="BO446" i="1"/>
  <c r="BL446" i="1" s="1"/>
  <c r="AX446" i="1"/>
  <c r="CT446" i="1"/>
  <c r="CZ446" i="1"/>
  <c r="BB446" i="1"/>
  <c r="BR446" i="1"/>
  <c r="BM446" i="1" s="1"/>
  <c r="CR446" i="1"/>
  <c r="BY444" i="1"/>
  <c r="EA450" i="1"/>
  <c r="F448" i="1" l="1"/>
  <c r="BU448" i="1"/>
  <c r="AW448" i="1" s="1"/>
  <c r="E446" i="1"/>
  <c r="D446" i="1"/>
  <c r="CS447" i="1"/>
  <c r="CU447" i="1"/>
  <c r="AT446" i="1"/>
  <c r="CY446" i="1"/>
  <c r="S446" i="1"/>
  <c r="AZ446" i="1"/>
  <c r="T447" i="1"/>
  <c r="Y447" i="1" s="1"/>
  <c r="CA443" i="1"/>
  <c r="CH443" i="1"/>
  <c r="CI443" i="1" s="1"/>
  <c r="BW443" i="1" s="1"/>
  <c r="AV447" i="1"/>
  <c r="AU446" i="1"/>
  <c r="BZ444" i="1"/>
  <c r="CB444" i="1"/>
  <c r="BX446" i="1"/>
  <c r="CC446" i="1" s="1"/>
  <c r="CX446" i="1"/>
  <c r="AY446" i="1"/>
  <c r="BY445" i="1"/>
  <c r="BA447" i="1"/>
  <c r="CZ447" i="1"/>
  <c r="CR447" i="1"/>
  <c r="BR447" i="1"/>
  <c r="BM447" i="1" s="1"/>
  <c r="CV447" i="1"/>
  <c r="BO447" i="1"/>
  <c r="BL447" i="1" s="1"/>
  <c r="BB447" i="1"/>
  <c r="AX447" i="1"/>
  <c r="CT447" i="1"/>
  <c r="AB446" i="1"/>
  <c r="AC446" i="1" s="1"/>
  <c r="U446" i="1" s="1"/>
  <c r="EA451" i="1"/>
  <c r="F449" i="1" l="1"/>
  <c r="BU449" i="1"/>
  <c r="AW449" i="1" s="1"/>
  <c r="E447" i="1"/>
  <c r="D447" i="1"/>
  <c r="CS448" i="1"/>
  <c r="CU448" i="1"/>
  <c r="AE446" i="1"/>
  <c r="AT447" i="1"/>
  <c r="CY447" i="1"/>
  <c r="S447" i="1"/>
  <c r="AZ447" i="1"/>
  <c r="AE447" i="1" s="1"/>
  <c r="T448" i="1"/>
  <c r="Y448" i="1" s="1"/>
  <c r="V446" i="1"/>
  <c r="AV448" i="1"/>
  <c r="CA444" i="1"/>
  <c r="CH444" i="1" s="1"/>
  <c r="CI444" i="1" s="1"/>
  <c r="BW444" i="1" s="1"/>
  <c r="AU447" i="1"/>
  <c r="V447" i="1"/>
  <c r="AB447" i="1"/>
  <c r="AC447" i="1" s="1"/>
  <c r="U447" i="1" s="1"/>
  <c r="BA448" i="1"/>
  <c r="CR448" i="1"/>
  <c r="BB448" i="1"/>
  <c r="AX448" i="1"/>
  <c r="CT448" i="1"/>
  <c r="BO448" i="1"/>
  <c r="BL448" i="1" s="1"/>
  <c r="CV448" i="1"/>
  <c r="CZ448" i="1"/>
  <c r="BR448" i="1"/>
  <c r="BM448" i="1" s="1"/>
  <c r="CB445" i="1"/>
  <c r="BZ445" i="1"/>
  <c r="BY446" i="1"/>
  <c r="AY447" i="1"/>
  <c r="CX447" i="1"/>
  <c r="BX447" i="1"/>
  <c r="CC447" i="1" s="1"/>
  <c r="EA452" i="1"/>
  <c r="F450" i="1" l="1"/>
  <c r="BU450" i="1"/>
  <c r="AW450" i="1" s="1"/>
  <c r="E448" i="1"/>
  <c r="D448" i="1"/>
  <c r="CS449" i="1"/>
  <c r="CU449" i="1"/>
  <c r="AT448" i="1"/>
  <c r="CY448" i="1"/>
  <c r="S448" i="1"/>
  <c r="AZ448" i="1"/>
  <c r="T449" i="1"/>
  <c r="Y449" i="1" s="1"/>
  <c r="CA445" i="1"/>
  <c r="CH445" i="1"/>
  <c r="CI445" i="1" s="1"/>
  <c r="BW445" i="1" s="1"/>
  <c r="AV449" i="1"/>
  <c r="AU448" i="1"/>
  <c r="BY447" i="1"/>
  <c r="CB446" i="1"/>
  <c r="BZ446" i="1"/>
  <c r="BA449" i="1"/>
  <c r="CT449" i="1"/>
  <c r="BR449" i="1"/>
  <c r="BM449" i="1" s="1"/>
  <c r="AX449" i="1"/>
  <c r="CZ449" i="1"/>
  <c r="CR449" i="1"/>
  <c r="CV449" i="1"/>
  <c r="BO449" i="1"/>
  <c r="BL449" i="1" s="1"/>
  <c r="BB449" i="1"/>
  <c r="V448" i="1"/>
  <c r="AB448" i="1"/>
  <c r="AC448" i="1" s="1"/>
  <c r="U448" i="1" s="1"/>
  <c r="AY448" i="1"/>
  <c r="CX448" i="1"/>
  <c r="BX448" i="1"/>
  <c r="CC448" i="1" s="1"/>
  <c r="EA453" i="1"/>
  <c r="F451" i="1" l="1"/>
  <c r="BU451" i="1"/>
  <c r="AW451" i="1" s="1"/>
  <c r="E449" i="1"/>
  <c r="D449" i="1"/>
  <c r="CS450" i="1"/>
  <c r="CU450" i="1"/>
  <c r="AE448" i="1"/>
  <c r="AT449" i="1"/>
  <c r="CY449" i="1"/>
  <c r="S449" i="1"/>
  <c r="AZ449" i="1"/>
  <c r="AE449" i="1" s="1"/>
  <c r="T450" i="1"/>
  <c r="Y450" i="1" s="1"/>
  <c r="AV450" i="1"/>
  <c r="CA446" i="1"/>
  <c r="CH446" i="1" s="1"/>
  <c r="CI446" i="1" s="1"/>
  <c r="BW446" i="1" s="1"/>
  <c r="AU449" i="1"/>
  <c r="BY448" i="1"/>
  <c r="AY449" i="1"/>
  <c r="BA450" i="1"/>
  <c r="BO450" i="1"/>
  <c r="BL450" i="1" s="1"/>
  <c r="CV450" i="1"/>
  <c r="BR450" i="1"/>
  <c r="BM450" i="1" s="1"/>
  <c r="CR450" i="1"/>
  <c r="AX450" i="1"/>
  <c r="CZ450" i="1" s="1"/>
  <c r="CT450" i="1"/>
  <c r="BB450" i="1"/>
  <c r="AB449" i="1"/>
  <c r="AC449" i="1" s="1"/>
  <c r="U449" i="1" s="1"/>
  <c r="V449" i="1"/>
  <c r="BX449" i="1"/>
  <c r="CC449" i="1" s="1"/>
  <c r="CX449" i="1"/>
  <c r="CB447" i="1"/>
  <c r="BZ447" i="1"/>
  <c r="EA454" i="1"/>
  <c r="F452" i="1" l="1"/>
  <c r="BU452" i="1"/>
  <c r="AW452" i="1" s="1"/>
  <c r="E450" i="1"/>
  <c r="D450" i="1"/>
  <c r="CS451" i="1"/>
  <c r="CU451" i="1"/>
  <c r="AT450" i="1"/>
  <c r="CY450" i="1"/>
  <c r="S450" i="1"/>
  <c r="AZ450" i="1"/>
  <c r="T451" i="1"/>
  <c r="Y451" i="1" s="1"/>
  <c r="CA447" i="1"/>
  <c r="CH447" i="1" s="1"/>
  <c r="CI447" i="1" s="1"/>
  <c r="BW447" i="1" s="1"/>
  <c r="AV451" i="1"/>
  <c r="AU450" i="1"/>
  <c r="CX450" i="1"/>
  <c r="BX450" i="1"/>
  <c r="CC450" i="1" s="1"/>
  <c r="AY450" i="1"/>
  <c r="BY449" i="1"/>
  <c r="AB450" i="1"/>
  <c r="V450" i="1" s="1"/>
  <c r="BA451" i="1"/>
  <c r="CZ451" i="1"/>
  <c r="CV451" i="1"/>
  <c r="CT451" i="1"/>
  <c r="BO451" i="1"/>
  <c r="BL451" i="1" s="1"/>
  <c r="AX451" i="1"/>
  <c r="CR451" i="1"/>
  <c r="BB451" i="1"/>
  <c r="BR451" i="1"/>
  <c r="BM451" i="1" s="1"/>
  <c r="BZ448" i="1"/>
  <c r="CB448" i="1"/>
  <c r="EA455" i="1"/>
  <c r="F453" i="1" l="1"/>
  <c r="BU453" i="1"/>
  <c r="AW453" i="1" s="1"/>
  <c r="E451" i="1"/>
  <c r="D451" i="1"/>
  <c r="CS452" i="1"/>
  <c r="CU452" i="1"/>
  <c r="AE450" i="1"/>
  <c r="AT451" i="1"/>
  <c r="CY451" i="1"/>
  <c r="S451" i="1"/>
  <c r="AZ451" i="1"/>
  <c r="AE451" i="1" s="1"/>
  <c r="T452" i="1"/>
  <c r="Y452" i="1" s="1"/>
  <c r="AC450" i="1"/>
  <c r="U450" i="1" s="1"/>
  <c r="AV452" i="1"/>
  <c r="CA448" i="1"/>
  <c r="CH448" i="1"/>
  <c r="CI448" i="1" s="1"/>
  <c r="BW448" i="1" s="1"/>
  <c r="AU451" i="1"/>
  <c r="AB451" i="1"/>
  <c r="AC451" i="1" s="1"/>
  <c r="U451" i="1" s="1"/>
  <c r="BA452" i="1"/>
  <c r="CR452" i="1"/>
  <c r="CT452" i="1"/>
  <c r="BB452" i="1"/>
  <c r="BR452" i="1"/>
  <c r="BM452" i="1" s="1"/>
  <c r="CV452" i="1"/>
  <c r="BO452" i="1"/>
  <c r="BL452" i="1" s="1"/>
  <c r="AX452" i="1"/>
  <c r="CZ452" i="1" s="1"/>
  <c r="CX451" i="1"/>
  <c r="BX451" i="1"/>
  <c r="CC451" i="1" s="1"/>
  <c r="AY451" i="1"/>
  <c r="BZ449" i="1"/>
  <c r="CB449" i="1"/>
  <c r="BY450" i="1"/>
  <c r="EA456" i="1"/>
  <c r="F454" i="1" l="1"/>
  <c r="BU454" i="1"/>
  <c r="AW454" i="1" s="1"/>
  <c r="E452" i="1"/>
  <c r="D452" i="1"/>
  <c r="CS453" i="1"/>
  <c r="CU453" i="1"/>
  <c r="AT452" i="1"/>
  <c r="CY452" i="1"/>
  <c r="S452" i="1"/>
  <c r="AZ452" i="1"/>
  <c r="T453" i="1"/>
  <c r="Y453" i="1" s="1"/>
  <c r="CA449" i="1"/>
  <c r="CH449" i="1" s="1"/>
  <c r="CI449" i="1" s="1"/>
  <c r="BW449" i="1" s="1"/>
  <c r="V451" i="1"/>
  <c r="AV453" i="1"/>
  <c r="AU452" i="1"/>
  <c r="CB450" i="1"/>
  <c r="BZ450" i="1"/>
  <c r="AY452" i="1"/>
  <c r="BA453" i="1"/>
  <c r="BR453" i="1"/>
  <c r="BM453" i="1" s="1"/>
  <c r="CV453" i="1"/>
  <c r="BO453" i="1"/>
  <c r="BL453" i="1" s="1"/>
  <c r="CT453" i="1"/>
  <c r="BB453" i="1"/>
  <c r="AX453" i="1"/>
  <c r="CZ453" i="1" s="1"/>
  <c r="CR453" i="1"/>
  <c r="AB452" i="1"/>
  <c r="AC452" i="1" s="1"/>
  <c r="U452" i="1" s="1"/>
  <c r="V452" i="1"/>
  <c r="BY451" i="1"/>
  <c r="BX452" i="1"/>
  <c r="CC452" i="1" s="1"/>
  <c r="CX452" i="1"/>
  <c r="EA457" i="1"/>
  <c r="F455" i="1" l="1"/>
  <c r="BU455" i="1"/>
  <c r="AW455" i="1" s="1"/>
  <c r="E453" i="1"/>
  <c r="D453" i="1"/>
  <c r="CS454" i="1"/>
  <c r="CU454" i="1"/>
  <c r="AE452" i="1"/>
  <c r="AT453" i="1"/>
  <c r="CY453" i="1"/>
  <c r="S453" i="1"/>
  <c r="AZ453" i="1"/>
  <c r="AE453" i="1" s="1"/>
  <c r="T454" i="1"/>
  <c r="Y454" i="1" s="1"/>
  <c r="AV454" i="1"/>
  <c r="CA450" i="1"/>
  <c r="CH450" i="1"/>
  <c r="CI450" i="1" s="1"/>
  <c r="BW450" i="1" s="1"/>
  <c r="AU453" i="1"/>
  <c r="CB451" i="1"/>
  <c r="BZ451" i="1"/>
  <c r="AY453" i="1"/>
  <c r="BX453" i="1"/>
  <c r="CC453" i="1" s="1"/>
  <c r="CX453" i="1"/>
  <c r="BY452" i="1"/>
  <c r="BA454" i="1"/>
  <c r="BB454" i="1"/>
  <c r="BR454" i="1"/>
  <c r="BM454" i="1" s="1"/>
  <c r="BO454" i="1"/>
  <c r="BL454" i="1" s="1"/>
  <c r="CZ454" i="1"/>
  <c r="CV454" i="1"/>
  <c r="CR454" i="1"/>
  <c r="CT454" i="1"/>
  <c r="AX454" i="1"/>
  <c r="V453" i="1"/>
  <c r="AB453" i="1"/>
  <c r="AC453" i="1" s="1"/>
  <c r="U453" i="1" s="1"/>
  <c r="EA458" i="1"/>
  <c r="F456" i="1" l="1"/>
  <c r="BU456" i="1"/>
  <c r="AW456" i="1" s="1"/>
  <c r="E454" i="1"/>
  <c r="D454" i="1"/>
  <c r="CS455" i="1"/>
  <c r="CU455" i="1"/>
  <c r="AT454" i="1"/>
  <c r="CY454" i="1"/>
  <c r="S454" i="1"/>
  <c r="AZ454" i="1"/>
  <c r="T455" i="1"/>
  <c r="Y455" i="1" s="1"/>
  <c r="AU454" i="1"/>
  <c r="CA451" i="1"/>
  <c r="CH451" i="1"/>
  <c r="CI451" i="1" s="1"/>
  <c r="BW451" i="1" s="1"/>
  <c r="AV455" i="1"/>
  <c r="AY454" i="1"/>
  <c r="AB454" i="1"/>
  <c r="AC454" i="1" s="1"/>
  <c r="U454" i="1" s="1"/>
  <c r="BY453" i="1"/>
  <c r="BA455" i="1"/>
  <c r="BB455" i="1"/>
  <c r="AX455" i="1"/>
  <c r="CT455" i="1"/>
  <c r="BR455" i="1"/>
  <c r="BM455" i="1" s="1"/>
  <c r="BO455" i="1"/>
  <c r="BL455" i="1" s="1"/>
  <c r="CV455" i="1"/>
  <c r="CZ455" i="1"/>
  <c r="CR455" i="1"/>
  <c r="CX454" i="1"/>
  <c r="BX454" i="1"/>
  <c r="CC454" i="1" s="1"/>
  <c r="BZ452" i="1"/>
  <c r="CB452" i="1"/>
  <c r="EA459" i="1"/>
  <c r="F457" i="1" l="1"/>
  <c r="BU457" i="1"/>
  <c r="AW457" i="1" s="1"/>
  <c r="E455" i="1"/>
  <c r="D455" i="1"/>
  <c r="CS456" i="1"/>
  <c r="CU456" i="1"/>
  <c r="AE454" i="1"/>
  <c r="AT455" i="1"/>
  <c r="CY455" i="1"/>
  <c r="S455" i="1"/>
  <c r="AZ455" i="1"/>
  <c r="AE455" i="1" s="1"/>
  <c r="T456" i="1"/>
  <c r="Y456" i="1" s="1"/>
  <c r="CA452" i="1"/>
  <c r="CH452" i="1" s="1"/>
  <c r="CI452" i="1" s="1"/>
  <c r="BW452" i="1" s="1"/>
  <c r="AV456" i="1"/>
  <c r="V454" i="1"/>
  <c r="AU455" i="1"/>
  <c r="BY454" i="1"/>
  <c r="BA456" i="1"/>
  <c r="BB456" i="1"/>
  <c r="CT456" i="1"/>
  <c r="AX456" i="1"/>
  <c r="CZ456" i="1" s="1"/>
  <c r="CV456" i="1"/>
  <c r="CR456" i="1"/>
  <c r="BR456" i="1"/>
  <c r="BM456" i="1" s="1"/>
  <c r="BO456" i="1"/>
  <c r="BL456" i="1" s="1"/>
  <c r="AB455" i="1"/>
  <c r="AC455" i="1" s="1"/>
  <c r="U455" i="1" s="1"/>
  <c r="AY455" i="1"/>
  <c r="CX455" i="1"/>
  <c r="BX455" i="1"/>
  <c r="CC455" i="1" s="1"/>
  <c r="BZ453" i="1"/>
  <c r="CB453" i="1"/>
  <c r="EA460" i="1"/>
  <c r="F458" i="1" l="1"/>
  <c r="BU458" i="1"/>
  <c r="AW458" i="1" s="1"/>
  <c r="E456" i="1"/>
  <c r="D456" i="1"/>
  <c r="CS457" i="1"/>
  <c r="CU457" i="1"/>
  <c r="AT456" i="1"/>
  <c r="CY456" i="1"/>
  <c r="S456" i="1"/>
  <c r="AZ456" i="1"/>
  <c r="T457" i="1"/>
  <c r="Y457" i="1" s="1"/>
  <c r="CA453" i="1"/>
  <c r="CH453" i="1"/>
  <c r="CI453" i="1" s="1"/>
  <c r="BW453" i="1" s="1"/>
  <c r="V455" i="1"/>
  <c r="AV457" i="1"/>
  <c r="AU456" i="1"/>
  <c r="BY455" i="1"/>
  <c r="BA457" i="1"/>
  <c r="BO457" i="1"/>
  <c r="BL457" i="1" s="1"/>
  <c r="CV457" i="1"/>
  <c r="CT457" i="1"/>
  <c r="BR457" i="1"/>
  <c r="BM457" i="1" s="1"/>
  <c r="BB457" i="1"/>
  <c r="AX457" i="1"/>
  <c r="CZ457" i="1" s="1"/>
  <c r="CR457" i="1"/>
  <c r="AY456" i="1"/>
  <c r="BX456" i="1"/>
  <c r="CC456" i="1" s="1"/>
  <c r="CX456" i="1"/>
  <c r="V456" i="1"/>
  <c r="AB456" i="1"/>
  <c r="AC456" i="1" s="1"/>
  <c r="U456" i="1" s="1"/>
  <c r="BZ454" i="1"/>
  <c r="CB454" i="1"/>
  <c r="EA461" i="1"/>
  <c r="F459" i="1" l="1"/>
  <c r="BU459" i="1"/>
  <c r="AW459" i="1" s="1"/>
  <c r="E457" i="1"/>
  <c r="D457" i="1"/>
  <c r="CS458" i="1"/>
  <c r="CU458" i="1"/>
  <c r="AE456" i="1"/>
  <c r="AT457" i="1"/>
  <c r="CY457" i="1"/>
  <c r="S457" i="1"/>
  <c r="AZ457" i="1"/>
  <c r="AE457" i="1" s="1"/>
  <c r="T458" i="1"/>
  <c r="Y458" i="1" s="1"/>
  <c r="CA454" i="1"/>
  <c r="CH454" i="1"/>
  <c r="CI454" i="1" s="1"/>
  <c r="BW454" i="1" s="1"/>
  <c r="AV458" i="1"/>
  <c r="AU457" i="1"/>
  <c r="AY457" i="1"/>
  <c r="CX457" i="1"/>
  <c r="BX457" i="1"/>
  <c r="CC457" i="1" s="1"/>
  <c r="BY456" i="1"/>
  <c r="BA458" i="1"/>
  <c r="AX458" i="1"/>
  <c r="CZ458" i="1"/>
  <c r="CR458" i="1"/>
  <c r="CV458" i="1"/>
  <c r="CT458" i="1"/>
  <c r="BR458" i="1"/>
  <c r="BM458" i="1" s="1"/>
  <c r="BB458" i="1"/>
  <c r="BO458" i="1"/>
  <c r="BL458" i="1" s="1"/>
  <c r="AB457" i="1"/>
  <c r="AC457" i="1" s="1"/>
  <c r="U457" i="1" s="1"/>
  <c r="V457" i="1"/>
  <c r="BZ455" i="1"/>
  <c r="CB455" i="1"/>
  <c r="EA462" i="1"/>
  <c r="F460" i="1" l="1"/>
  <c r="BU460" i="1"/>
  <c r="AW460" i="1" s="1"/>
  <c r="E458" i="1"/>
  <c r="D458" i="1"/>
  <c r="CS459" i="1"/>
  <c r="CU459" i="1"/>
  <c r="AT458" i="1"/>
  <c r="CY458" i="1"/>
  <c r="S458" i="1"/>
  <c r="AZ458" i="1"/>
  <c r="T459" i="1"/>
  <c r="Y459" i="1" s="1"/>
  <c r="CA455" i="1"/>
  <c r="CH455" i="1"/>
  <c r="CI455" i="1" s="1"/>
  <c r="BW455" i="1" s="1"/>
  <c r="AV459" i="1"/>
  <c r="AU458" i="1"/>
  <c r="AY458" i="1"/>
  <c r="BZ456" i="1"/>
  <c r="CB456" i="1"/>
  <c r="BX458" i="1"/>
  <c r="CC458" i="1" s="1"/>
  <c r="CX458" i="1"/>
  <c r="AB458" i="1"/>
  <c r="AC458" i="1" s="1"/>
  <c r="U458" i="1" s="1"/>
  <c r="BA459" i="1"/>
  <c r="CT459" i="1"/>
  <c r="BR459" i="1"/>
  <c r="BM459" i="1" s="1"/>
  <c r="CZ459" i="1"/>
  <c r="BO459" i="1"/>
  <c r="BL459" i="1" s="1"/>
  <c r="BB459" i="1"/>
  <c r="AX459" i="1"/>
  <c r="CV459" i="1"/>
  <c r="CR459" i="1"/>
  <c r="BY457" i="1"/>
  <c r="EA463" i="1"/>
  <c r="F461" i="1" l="1"/>
  <c r="BU461" i="1"/>
  <c r="AW461" i="1" s="1"/>
  <c r="E459" i="1"/>
  <c r="D459" i="1"/>
  <c r="CS460" i="1"/>
  <c r="CU460" i="1"/>
  <c r="AE458" i="1"/>
  <c r="AT459" i="1"/>
  <c r="CY459" i="1"/>
  <c r="S459" i="1"/>
  <c r="AZ459" i="1"/>
  <c r="AE459" i="1" s="1"/>
  <c r="T460" i="1"/>
  <c r="Y460" i="1" s="1"/>
  <c r="AV460" i="1"/>
  <c r="V458" i="1"/>
  <c r="CA456" i="1"/>
  <c r="CH456" i="1"/>
  <c r="CI456" i="1" s="1"/>
  <c r="BW456" i="1" s="1"/>
  <c r="AU459" i="1"/>
  <c r="CB457" i="1"/>
  <c r="BZ457" i="1"/>
  <c r="BA460" i="1"/>
  <c r="CV460" i="1"/>
  <c r="BR460" i="1"/>
  <c r="BM460" i="1" s="1"/>
  <c r="BO460" i="1"/>
  <c r="BL460" i="1" s="1"/>
  <c r="CT460" i="1"/>
  <c r="CR460" i="1"/>
  <c r="BB460" i="1"/>
  <c r="AX460" i="1"/>
  <c r="AY459" i="1"/>
  <c r="BY458" i="1"/>
  <c r="AB459" i="1"/>
  <c r="AC459" i="1" s="1"/>
  <c r="U459" i="1" s="1"/>
  <c r="BX459" i="1"/>
  <c r="CC459" i="1" s="1"/>
  <c r="CX459" i="1"/>
  <c r="EA464" i="1"/>
  <c r="F462" i="1" l="1"/>
  <c r="BU462" i="1"/>
  <c r="AU460" i="1"/>
  <c r="E460" i="1"/>
  <c r="D460" i="1"/>
  <c r="CS461" i="1"/>
  <c r="CU461" i="1"/>
  <c r="AT460" i="1"/>
  <c r="CY460" i="1"/>
  <c r="S460" i="1"/>
  <c r="AZ460" i="1"/>
  <c r="AW462" i="1"/>
  <c r="T461" i="1"/>
  <c r="Y461" i="1" s="1"/>
  <c r="AV461" i="1"/>
  <c r="V459" i="1"/>
  <c r="CZ460" i="1"/>
  <c r="CA457" i="1"/>
  <c r="CH457" i="1"/>
  <c r="CI457" i="1" s="1"/>
  <c r="BW457" i="1" s="1"/>
  <c r="AY460" i="1"/>
  <c r="CX460" i="1"/>
  <c r="BX460" i="1"/>
  <c r="CC460" i="1" s="1"/>
  <c r="BY459" i="1"/>
  <c r="CB458" i="1"/>
  <c r="BZ458" i="1"/>
  <c r="BA461" i="1"/>
  <c r="CR461" i="1"/>
  <c r="BR461" i="1"/>
  <c r="BM461" i="1" s="1"/>
  <c r="CV461" i="1"/>
  <c r="BO461" i="1"/>
  <c r="BL461" i="1" s="1"/>
  <c r="CT461" i="1"/>
  <c r="BB461" i="1"/>
  <c r="AX461" i="1"/>
  <c r="AB460" i="1"/>
  <c r="AC460" i="1" s="1"/>
  <c r="U460" i="1" s="1"/>
  <c r="V460" i="1"/>
  <c r="EA465" i="1"/>
  <c r="F463" i="1" l="1"/>
  <c r="BU463" i="1"/>
  <c r="AW463" i="1" s="1"/>
  <c r="E461" i="1"/>
  <c r="D461" i="1"/>
  <c r="CS462" i="1"/>
  <c r="CU462" i="1"/>
  <c r="AE460" i="1"/>
  <c r="AT461" i="1"/>
  <c r="CY461" i="1"/>
  <c r="S461" i="1"/>
  <c r="AZ461" i="1"/>
  <c r="AE461" i="1" s="1"/>
  <c r="AU461" i="1"/>
  <c r="T462" i="1"/>
  <c r="Y462" i="1" s="1"/>
  <c r="AV462" i="1"/>
  <c r="CZ461" i="1"/>
  <c r="CA458" i="1"/>
  <c r="CH458" i="1" s="1"/>
  <c r="CI458" i="1" s="1"/>
  <c r="BW458" i="1" s="1"/>
  <c r="BA462" i="1"/>
  <c r="CV462" i="1"/>
  <c r="BR462" i="1"/>
  <c r="BM462" i="1" s="1"/>
  <c r="BB462" i="1"/>
  <c r="BO462" i="1"/>
  <c r="BL462" i="1" s="1"/>
  <c r="AX462" i="1"/>
  <c r="CZ462" i="1" s="1"/>
  <c r="CR462" i="1"/>
  <c r="CT462" i="1"/>
  <c r="BZ459" i="1"/>
  <c r="CB459" i="1"/>
  <c r="BX461" i="1"/>
  <c r="CC461" i="1" s="1"/>
  <c r="CX461" i="1"/>
  <c r="AY461" i="1"/>
  <c r="AB461" i="1"/>
  <c r="AC461" i="1" s="1"/>
  <c r="U461" i="1" s="1"/>
  <c r="BY460" i="1"/>
  <c r="EA466" i="1"/>
  <c r="F464" i="1" l="1"/>
  <c r="BU464" i="1"/>
  <c r="AW464" i="1" s="1"/>
  <c r="E462" i="1"/>
  <c r="D462" i="1"/>
  <c r="CS463" i="1"/>
  <c r="CU463" i="1"/>
  <c r="AT462" i="1"/>
  <c r="CY462" i="1"/>
  <c r="S462" i="1"/>
  <c r="AZ462" i="1"/>
  <c r="T463" i="1"/>
  <c r="Y463" i="1" s="1"/>
  <c r="CA459" i="1"/>
  <c r="CH459" i="1"/>
  <c r="CI459" i="1" s="1"/>
  <c r="BW459" i="1" s="1"/>
  <c r="V461" i="1"/>
  <c r="AV463" i="1"/>
  <c r="AU462" i="1"/>
  <c r="CB460" i="1"/>
  <c r="BZ460" i="1"/>
  <c r="BY461" i="1"/>
  <c r="AY462" i="1"/>
  <c r="CX462" i="1"/>
  <c r="BX462" i="1"/>
  <c r="CC462" i="1" s="1"/>
  <c r="AB462" i="1"/>
  <c r="AC462" i="1" s="1"/>
  <c r="U462" i="1" s="1"/>
  <c r="BA463" i="1"/>
  <c r="AX463" i="1"/>
  <c r="CR463" i="1"/>
  <c r="BR463" i="1"/>
  <c r="BM463" i="1" s="1"/>
  <c r="CV463" i="1"/>
  <c r="BO463" i="1"/>
  <c r="BL463" i="1" s="1"/>
  <c r="CT463" i="1"/>
  <c r="CZ463" i="1"/>
  <c r="BB463" i="1"/>
  <c r="EA467" i="1"/>
  <c r="F465" i="1" l="1"/>
  <c r="BU465" i="1"/>
  <c r="AW465" i="1" s="1"/>
  <c r="E463" i="1"/>
  <c r="D463" i="1"/>
  <c r="CS464" i="1"/>
  <c r="CU464" i="1"/>
  <c r="AE462" i="1"/>
  <c r="AT463" i="1"/>
  <c r="CY463" i="1"/>
  <c r="S463" i="1"/>
  <c r="AZ463" i="1"/>
  <c r="T464" i="1"/>
  <c r="Y464" i="1" s="1"/>
  <c r="AV464" i="1"/>
  <c r="V462" i="1"/>
  <c r="CA460" i="1"/>
  <c r="CH460" i="1"/>
  <c r="CI460" i="1" s="1"/>
  <c r="BW460" i="1" s="1"/>
  <c r="AU463" i="1"/>
  <c r="BA464" i="1"/>
  <c r="CV464" i="1"/>
  <c r="CT464" i="1"/>
  <c r="BR464" i="1"/>
  <c r="BM464" i="1" s="1"/>
  <c r="BB464" i="1"/>
  <c r="BO464" i="1"/>
  <c r="BL464" i="1" s="1"/>
  <c r="AX464" i="1"/>
  <c r="CZ464" i="1" s="1"/>
  <c r="CR464" i="1"/>
  <c r="AY463" i="1"/>
  <c r="BY462" i="1"/>
  <c r="BX463" i="1"/>
  <c r="CC463" i="1" s="1"/>
  <c r="CX463" i="1"/>
  <c r="AB463" i="1"/>
  <c r="AC463" i="1" s="1"/>
  <c r="U463" i="1" s="1"/>
  <c r="CB461" i="1"/>
  <c r="BZ461" i="1"/>
  <c r="EA468" i="1"/>
  <c r="F466" i="1" l="1"/>
  <c r="BU466" i="1"/>
  <c r="E464" i="1"/>
  <c r="D464" i="1"/>
  <c r="CS465" i="1"/>
  <c r="CU465" i="1"/>
  <c r="AE463" i="1"/>
  <c r="AT464" i="1"/>
  <c r="CY464" i="1"/>
  <c r="S464" i="1"/>
  <c r="AZ464" i="1"/>
  <c r="AE464" i="1" s="1"/>
  <c r="AW466" i="1"/>
  <c r="T465" i="1"/>
  <c r="Y465" i="1" s="1"/>
  <c r="AV465" i="1"/>
  <c r="CA461" i="1"/>
  <c r="CH461" i="1"/>
  <c r="CI461" i="1" s="1"/>
  <c r="BW461" i="1" s="1"/>
  <c r="V463" i="1"/>
  <c r="AU464" i="1"/>
  <c r="BZ462" i="1"/>
  <c r="CB462" i="1"/>
  <c r="BY463" i="1"/>
  <c r="AY464" i="1"/>
  <c r="BX464" i="1"/>
  <c r="CC464" i="1" s="1"/>
  <c r="CX464" i="1"/>
  <c r="AB464" i="1"/>
  <c r="AC464" i="1" s="1"/>
  <c r="U464" i="1" s="1"/>
  <c r="V464" i="1"/>
  <c r="BA465" i="1"/>
  <c r="CT465" i="1"/>
  <c r="AX465" i="1"/>
  <c r="CZ465" i="1" s="1"/>
  <c r="CR465" i="1"/>
  <c r="BB465" i="1"/>
  <c r="CV465" i="1"/>
  <c r="BO465" i="1"/>
  <c r="BL465" i="1" s="1"/>
  <c r="BR465" i="1"/>
  <c r="BM465" i="1" s="1"/>
  <c r="EA469" i="1"/>
  <c r="F467" i="1" l="1"/>
  <c r="BU467" i="1"/>
  <c r="AW467" i="1" s="1"/>
  <c r="E465" i="1"/>
  <c r="D465" i="1"/>
  <c r="CS466" i="1"/>
  <c r="CU466" i="1"/>
  <c r="AT465" i="1"/>
  <c r="CY465" i="1"/>
  <c r="S465" i="1"/>
  <c r="AZ465" i="1"/>
  <c r="T466" i="1"/>
  <c r="Y466" i="1" s="1"/>
  <c r="AV466" i="1"/>
  <c r="CA462" i="1"/>
  <c r="CH462" i="1"/>
  <c r="CI462" i="1" s="1"/>
  <c r="BW462" i="1" s="1"/>
  <c r="AU465" i="1"/>
  <c r="CX465" i="1"/>
  <c r="BX465" i="1"/>
  <c r="CC465" i="1" s="1"/>
  <c r="AY465" i="1"/>
  <c r="AB465" i="1"/>
  <c r="AC465" i="1" s="1"/>
  <c r="U465" i="1" s="1"/>
  <c r="V465" i="1"/>
  <c r="BA466" i="1"/>
  <c r="CV466" i="1"/>
  <c r="BR466" i="1"/>
  <c r="BM466" i="1" s="1"/>
  <c r="CT466" i="1"/>
  <c r="BO466" i="1"/>
  <c r="BL466" i="1" s="1"/>
  <c r="AX466" i="1"/>
  <c r="CR466" i="1"/>
  <c r="BB466" i="1"/>
  <c r="CZ466" i="1"/>
  <c r="BY464" i="1"/>
  <c r="BZ463" i="1"/>
  <c r="CB463" i="1"/>
  <c r="EA470" i="1"/>
  <c r="F468" i="1" l="1"/>
  <c r="BU468" i="1"/>
  <c r="E466" i="1"/>
  <c r="D466" i="1"/>
  <c r="CS467" i="1"/>
  <c r="CU467" i="1"/>
  <c r="AE465" i="1"/>
  <c r="AT466" i="1"/>
  <c r="CY466" i="1"/>
  <c r="S466" i="1"/>
  <c r="AZ466" i="1"/>
  <c r="AW468" i="1"/>
  <c r="T467" i="1"/>
  <c r="Y467" i="1" s="1"/>
  <c r="CA463" i="1"/>
  <c r="CH463" i="1" s="1"/>
  <c r="CI463" i="1" s="1"/>
  <c r="BW463" i="1" s="1"/>
  <c r="AV467" i="1"/>
  <c r="AU466" i="1"/>
  <c r="AY466" i="1"/>
  <c r="BA467" i="1"/>
  <c r="AX467" i="1"/>
  <c r="CZ467" i="1" s="1"/>
  <c r="CR467" i="1"/>
  <c r="BR467" i="1"/>
  <c r="BM467" i="1" s="1"/>
  <c r="CV467" i="1"/>
  <c r="BO467" i="1"/>
  <c r="BL467" i="1" s="1"/>
  <c r="BB467" i="1"/>
  <c r="CT467" i="1"/>
  <c r="BZ464" i="1"/>
  <c r="CB464" i="1"/>
  <c r="BX466" i="1"/>
  <c r="CC466" i="1" s="1"/>
  <c r="CX466" i="1"/>
  <c r="AB466" i="1"/>
  <c r="AC466" i="1" s="1"/>
  <c r="U466" i="1" s="1"/>
  <c r="BY465" i="1"/>
  <c r="EA471" i="1"/>
  <c r="F469" i="1" l="1"/>
  <c r="BU469" i="1"/>
  <c r="AW469" i="1" s="1"/>
  <c r="E467" i="1"/>
  <c r="D467" i="1"/>
  <c r="CS468" i="1"/>
  <c r="CU468" i="1"/>
  <c r="AE466" i="1"/>
  <c r="AT467" i="1"/>
  <c r="CY467" i="1"/>
  <c r="S467" i="1"/>
  <c r="AZ467" i="1"/>
  <c r="T468" i="1"/>
  <c r="Y468" i="1" s="1"/>
  <c r="V466" i="1"/>
  <c r="CA464" i="1"/>
  <c r="CH464" i="1" s="1"/>
  <c r="CI464" i="1" s="1"/>
  <c r="BW464" i="1" s="1"/>
  <c r="AV468" i="1"/>
  <c r="AU467" i="1"/>
  <c r="BY466" i="1"/>
  <c r="CX467" i="1"/>
  <c r="BX467" i="1"/>
  <c r="CC467" i="1" s="1"/>
  <c r="BZ465" i="1"/>
  <c r="CB465" i="1"/>
  <c r="BA468" i="1"/>
  <c r="AX468" i="1"/>
  <c r="CZ468" i="1"/>
  <c r="CV468" i="1"/>
  <c r="CR468" i="1"/>
  <c r="CT468" i="1"/>
  <c r="BR468" i="1"/>
  <c r="BM468" i="1" s="1"/>
  <c r="BB468" i="1"/>
  <c r="BO468" i="1"/>
  <c r="BL468" i="1" s="1"/>
  <c r="AB467" i="1"/>
  <c r="V467" i="1" s="1"/>
  <c r="AY467" i="1"/>
  <c r="EA472" i="1"/>
  <c r="F470" i="1" l="1"/>
  <c r="BU470" i="1"/>
  <c r="E468" i="1"/>
  <c r="D468" i="1"/>
  <c r="CS469" i="1"/>
  <c r="CU469" i="1"/>
  <c r="AE467" i="1"/>
  <c r="AT468" i="1"/>
  <c r="CY468" i="1"/>
  <c r="S468" i="1"/>
  <c r="AZ468" i="1"/>
  <c r="AW470" i="1"/>
  <c r="T469" i="1"/>
  <c r="Y469" i="1" s="1"/>
  <c r="AC467" i="1"/>
  <c r="U467" i="1" s="1"/>
  <c r="AV469" i="1"/>
  <c r="CA465" i="1"/>
  <c r="CH465" i="1" s="1"/>
  <c r="CI465" i="1" s="1"/>
  <c r="BW465" i="1" s="1"/>
  <c r="AU468" i="1"/>
  <c r="AY468" i="1"/>
  <c r="BY467" i="1"/>
  <c r="CB466" i="1"/>
  <c r="BZ466" i="1"/>
  <c r="CX468" i="1"/>
  <c r="BX468" i="1"/>
  <c r="CC468" i="1" s="1"/>
  <c r="AB468" i="1"/>
  <c r="V468" i="1" s="1"/>
  <c r="BA469" i="1"/>
  <c r="AX469" i="1"/>
  <c r="CZ469" i="1" s="1"/>
  <c r="CT469" i="1"/>
  <c r="BO469" i="1"/>
  <c r="BL469" i="1" s="1"/>
  <c r="BB469" i="1"/>
  <c r="CR469" i="1"/>
  <c r="CV469" i="1"/>
  <c r="BR469" i="1"/>
  <c r="BM469" i="1" s="1"/>
  <c r="EA473" i="1"/>
  <c r="F471" i="1" l="1"/>
  <c r="BU471" i="1"/>
  <c r="AW471" i="1" s="1"/>
  <c r="E469" i="1"/>
  <c r="D469" i="1"/>
  <c r="CS470" i="1"/>
  <c r="CU470" i="1"/>
  <c r="AE468" i="1"/>
  <c r="AT469" i="1"/>
  <c r="CY469" i="1"/>
  <c r="S469" i="1"/>
  <c r="AZ469" i="1"/>
  <c r="T470" i="1"/>
  <c r="Y470" i="1" s="1"/>
  <c r="AC468" i="1"/>
  <c r="U468" i="1" s="1"/>
  <c r="CA466" i="1"/>
  <c r="CH466" i="1" s="1"/>
  <c r="CI466" i="1" s="1"/>
  <c r="BW466" i="1" s="1"/>
  <c r="AV470" i="1"/>
  <c r="AU469" i="1"/>
  <c r="BA470" i="1"/>
  <c r="BR470" i="1"/>
  <c r="BM470" i="1" s="1"/>
  <c r="AX470" i="1"/>
  <c r="CV470" i="1"/>
  <c r="BO470" i="1"/>
  <c r="BL470" i="1" s="1"/>
  <c r="CT470" i="1"/>
  <c r="CZ470" i="1"/>
  <c r="CR470" i="1"/>
  <c r="BB470" i="1"/>
  <c r="BY468" i="1"/>
  <c r="CX469" i="1"/>
  <c r="BX469" i="1"/>
  <c r="CC469" i="1" s="1"/>
  <c r="AB469" i="1"/>
  <c r="AC469" i="1" s="1"/>
  <c r="U469" i="1" s="1"/>
  <c r="AY469" i="1"/>
  <c r="BZ467" i="1"/>
  <c r="CB467" i="1"/>
  <c r="EA474" i="1"/>
  <c r="F472" i="1" l="1"/>
  <c r="BU472" i="1"/>
  <c r="E470" i="1"/>
  <c r="D470" i="1"/>
  <c r="CS471" i="1"/>
  <c r="CU471" i="1"/>
  <c r="AE469" i="1"/>
  <c r="AT470" i="1"/>
  <c r="CY470" i="1"/>
  <c r="S470" i="1"/>
  <c r="AZ470" i="1"/>
  <c r="AW472" i="1"/>
  <c r="T471" i="1"/>
  <c r="Y471" i="1" s="1"/>
  <c r="CA467" i="1"/>
  <c r="CH467" i="1" s="1"/>
  <c r="CI467" i="1" s="1"/>
  <c r="BW467" i="1" s="1"/>
  <c r="V469" i="1"/>
  <c r="AV471" i="1"/>
  <c r="AU470" i="1"/>
  <c r="BY469" i="1"/>
  <c r="CX470" i="1"/>
  <c r="BX470" i="1"/>
  <c r="CC470" i="1" s="1"/>
  <c r="BA471" i="1"/>
  <c r="CR471" i="1"/>
  <c r="BO471" i="1"/>
  <c r="BL471" i="1" s="1"/>
  <c r="CV471" i="1"/>
  <c r="BB471" i="1"/>
  <c r="CT471" i="1"/>
  <c r="AX471" i="1"/>
  <c r="CZ471" i="1" s="1"/>
  <c r="BR471" i="1"/>
  <c r="BM471" i="1" s="1"/>
  <c r="BZ468" i="1"/>
  <c r="CB468" i="1"/>
  <c r="AB470" i="1"/>
  <c r="AC470" i="1" s="1"/>
  <c r="U470" i="1" s="1"/>
  <c r="AY470" i="1"/>
  <c r="EA475" i="1"/>
  <c r="F473" i="1" l="1"/>
  <c r="BU473" i="1"/>
  <c r="AW473" i="1" s="1"/>
  <c r="E471" i="1"/>
  <c r="D471" i="1"/>
  <c r="CS472" i="1"/>
  <c r="CU472" i="1"/>
  <c r="AE470" i="1"/>
  <c r="AT471" i="1"/>
  <c r="CY471" i="1"/>
  <c r="S471" i="1"/>
  <c r="AZ471" i="1"/>
  <c r="T472" i="1"/>
  <c r="Y472" i="1" s="1"/>
  <c r="V470" i="1"/>
  <c r="CA468" i="1"/>
  <c r="CH468" i="1" s="1"/>
  <c r="CI468" i="1" s="1"/>
  <c r="BW468" i="1" s="1"/>
  <c r="AV472" i="1"/>
  <c r="AU471" i="1"/>
  <c r="AB471" i="1"/>
  <c r="AC471" i="1" s="1"/>
  <c r="U471" i="1" s="1"/>
  <c r="V471" i="1"/>
  <c r="BY470" i="1"/>
  <c r="CB469" i="1"/>
  <c r="BZ469" i="1"/>
  <c r="BA472" i="1"/>
  <c r="CV472" i="1"/>
  <c r="BB472" i="1"/>
  <c r="AX472" i="1"/>
  <c r="CZ472" i="1" s="1"/>
  <c r="CR472" i="1"/>
  <c r="BR472" i="1"/>
  <c r="BM472" i="1" s="1"/>
  <c r="CT472" i="1"/>
  <c r="BO472" i="1"/>
  <c r="BL472" i="1" s="1"/>
  <c r="AY471" i="1"/>
  <c r="BX471" i="1"/>
  <c r="CC471" i="1" s="1"/>
  <c r="CX471" i="1"/>
  <c r="EA476" i="1"/>
  <c r="F474" i="1" l="1"/>
  <c r="BU474" i="1"/>
  <c r="E472" i="1"/>
  <c r="D472" i="1"/>
  <c r="CS473" i="1"/>
  <c r="CU473" i="1"/>
  <c r="AE471" i="1"/>
  <c r="AT472" i="1"/>
  <c r="CY472" i="1"/>
  <c r="S472" i="1"/>
  <c r="AZ472" i="1"/>
  <c r="AW474" i="1"/>
  <c r="T473" i="1"/>
  <c r="Y473" i="1" s="1"/>
  <c r="AV473" i="1"/>
  <c r="CA469" i="1"/>
  <c r="CH469" i="1" s="1"/>
  <c r="CI469" i="1" s="1"/>
  <c r="BW469" i="1" s="1"/>
  <c r="AU472" i="1"/>
  <c r="AB472" i="1"/>
  <c r="AC472" i="1" s="1"/>
  <c r="U472" i="1" s="1"/>
  <c r="V472" i="1"/>
  <c r="BY471" i="1"/>
  <c r="BA473" i="1"/>
  <c r="AX473" i="1"/>
  <c r="CT473" i="1"/>
  <c r="BO473" i="1"/>
  <c r="BL473" i="1" s="1"/>
  <c r="BB473" i="1"/>
  <c r="CZ473" i="1"/>
  <c r="CR473" i="1"/>
  <c r="CV473" i="1"/>
  <c r="BR473" i="1"/>
  <c r="BM473" i="1" s="1"/>
  <c r="AY472" i="1"/>
  <c r="CX472" i="1"/>
  <c r="BX472" i="1"/>
  <c r="CC472" i="1" s="1"/>
  <c r="BZ470" i="1"/>
  <c r="CB470" i="1"/>
  <c r="EA477" i="1"/>
  <c r="F475" i="1" l="1"/>
  <c r="BU475" i="1"/>
  <c r="AW475" i="1" s="1"/>
  <c r="E473" i="1"/>
  <c r="D473" i="1"/>
  <c r="CS474" i="1"/>
  <c r="CU474" i="1"/>
  <c r="AE472" i="1"/>
  <c r="AT473" i="1"/>
  <c r="CY473" i="1"/>
  <c r="S473" i="1"/>
  <c r="AZ473" i="1"/>
  <c r="AE473" i="1" s="1"/>
  <c r="T474" i="1"/>
  <c r="Y474" i="1" s="1"/>
  <c r="CA470" i="1"/>
  <c r="CH470" i="1"/>
  <c r="CI470" i="1" s="1"/>
  <c r="BW470" i="1" s="1"/>
  <c r="AV474" i="1"/>
  <c r="AU473" i="1"/>
  <c r="BY472" i="1"/>
  <c r="BX473" i="1"/>
  <c r="CC473" i="1" s="1"/>
  <c r="CX473" i="1"/>
  <c r="AY473" i="1"/>
  <c r="BA474" i="1"/>
  <c r="CR474" i="1"/>
  <c r="CV474" i="1"/>
  <c r="BR474" i="1"/>
  <c r="BM474" i="1" s="1"/>
  <c r="BO474" i="1"/>
  <c r="BL474" i="1" s="1"/>
  <c r="BB474" i="1"/>
  <c r="CT474" i="1"/>
  <c r="AX474" i="1"/>
  <c r="CZ474" i="1" s="1"/>
  <c r="AB473" i="1"/>
  <c r="AC473" i="1" s="1"/>
  <c r="U473" i="1" s="1"/>
  <c r="BZ471" i="1"/>
  <c r="CB471" i="1"/>
  <c r="EA478" i="1"/>
  <c r="F476" i="1" l="1"/>
  <c r="BU476" i="1"/>
  <c r="AW476" i="1" s="1"/>
  <c r="E474" i="1"/>
  <c r="D474" i="1"/>
  <c r="CS475" i="1"/>
  <c r="CU475" i="1"/>
  <c r="AT474" i="1"/>
  <c r="CY474" i="1"/>
  <c r="S474" i="1"/>
  <c r="AZ474" i="1"/>
  <c r="T475" i="1"/>
  <c r="Y475" i="1" s="1"/>
  <c r="AV475" i="1"/>
  <c r="CA471" i="1"/>
  <c r="CH471" i="1" s="1"/>
  <c r="CI471" i="1" s="1"/>
  <c r="BW471" i="1" s="1"/>
  <c r="V473" i="1"/>
  <c r="AU474" i="1"/>
  <c r="AB474" i="1"/>
  <c r="AC474" i="1" s="1"/>
  <c r="U474" i="1" s="1"/>
  <c r="V474" i="1"/>
  <c r="BA475" i="1"/>
  <c r="CT475" i="1"/>
  <c r="BR475" i="1"/>
  <c r="BM475" i="1" s="1"/>
  <c r="BO475" i="1"/>
  <c r="BL475" i="1" s="1"/>
  <c r="CV475" i="1"/>
  <c r="CZ475" i="1"/>
  <c r="CR475" i="1"/>
  <c r="BB475" i="1"/>
  <c r="AX475" i="1"/>
  <c r="AY474" i="1"/>
  <c r="BX474" i="1"/>
  <c r="CC474" i="1" s="1"/>
  <c r="CX474" i="1"/>
  <c r="BY473" i="1"/>
  <c r="BZ472" i="1"/>
  <c r="CB472" i="1"/>
  <c r="EA479" i="1"/>
  <c r="F477" i="1" l="1"/>
  <c r="BU477" i="1"/>
  <c r="AW477" i="1" s="1"/>
  <c r="E475" i="1"/>
  <c r="D475" i="1"/>
  <c r="CS476" i="1"/>
  <c r="CU476" i="1"/>
  <c r="AE474" i="1"/>
  <c r="AT475" i="1"/>
  <c r="CY475" i="1"/>
  <c r="S475" i="1"/>
  <c r="AZ475" i="1"/>
  <c r="AE475" i="1" s="1"/>
  <c r="T476" i="1"/>
  <c r="Y476" i="1" s="1"/>
  <c r="CA472" i="1"/>
  <c r="CH472" i="1"/>
  <c r="CI472" i="1" s="1"/>
  <c r="BW472" i="1" s="1"/>
  <c r="AV476" i="1"/>
  <c r="AU475" i="1"/>
  <c r="BY474" i="1"/>
  <c r="AY475" i="1"/>
  <c r="CX475" i="1"/>
  <c r="BX475" i="1"/>
  <c r="CC475" i="1" s="1"/>
  <c r="AB475" i="1"/>
  <c r="AC475" i="1" s="1"/>
  <c r="U475" i="1" s="1"/>
  <c r="V475" i="1"/>
  <c r="BA476" i="1"/>
  <c r="BO476" i="1"/>
  <c r="BL476" i="1" s="1"/>
  <c r="CT476" i="1"/>
  <c r="BR476" i="1"/>
  <c r="BM476" i="1" s="1"/>
  <c r="BB476" i="1"/>
  <c r="AX476" i="1"/>
  <c r="CZ476" i="1" s="1"/>
  <c r="CR476" i="1"/>
  <c r="CV476" i="1"/>
  <c r="CB473" i="1"/>
  <c r="BZ473" i="1"/>
  <c r="EA480" i="1"/>
  <c r="F478" i="1" l="1"/>
  <c r="BU478" i="1"/>
  <c r="AW478" i="1" s="1"/>
  <c r="E476" i="1"/>
  <c r="D476" i="1"/>
  <c r="CS477" i="1"/>
  <c r="CU477" i="1"/>
  <c r="AT476" i="1"/>
  <c r="CY476" i="1"/>
  <c r="S476" i="1"/>
  <c r="AZ476" i="1"/>
  <c r="T477" i="1"/>
  <c r="Y477" i="1" s="1"/>
  <c r="CA473" i="1"/>
  <c r="CH473" i="1" s="1"/>
  <c r="CI473" i="1" s="1"/>
  <c r="BW473" i="1" s="1"/>
  <c r="AV477" i="1"/>
  <c r="AU476" i="1"/>
  <c r="AB476" i="1"/>
  <c r="AC476" i="1" s="1"/>
  <c r="U476" i="1" s="1"/>
  <c r="BA477" i="1"/>
  <c r="BB477" i="1"/>
  <c r="AX477" i="1"/>
  <c r="BR477" i="1"/>
  <c r="BM477" i="1" s="1"/>
  <c r="BO477" i="1"/>
  <c r="BL477" i="1" s="1"/>
  <c r="CT477" i="1"/>
  <c r="CZ477" i="1"/>
  <c r="CR477" i="1"/>
  <c r="CV477" i="1"/>
  <c r="BY475" i="1"/>
  <c r="AY476" i="1"/>
  <c r="CX476" i="1"/>
  <c r="BX476" i="1"/>
  <c r="CC476" i="1" s="1"/>
  <c r="CB474" i="1"/>
  <c r="BZ474" i="1"/>
  <c r="EA481" i="1"/>
  <c r="F479" i="1" l="1"/>
  <c r="BU479" i="1"/>
  <c r="AW479" i="1" s="1"/>
  <c r="E477" i="1"/>
  <c r="D477" i="1"/>
  <c r="CS478" i="1"/>
  <c r="CU478" i="1"/>
  <c r="AE476" i="1"/>
  <c r="AT477" i="1"/>
  <c r="CY477" i="1"/>
  <c r="S477" i="1"/>
  <c r="AZ477" i="1"/>
  <c r="AE477" i="1" s="1"/>
  <c r="T478" i="1"/>
  <c r="Y478" i="1" s="1"/>
  <c r="CA474" i="1"/>
  <c r="CH474" i="1" s="1"/>
  <c r="CI474" i="1" s="1"/>
  <c r="BW474" i="1" s="1"/>
  <c r="AV478" i="1"/>
  <c r="V476" i="1"/>
  <c r="AU477" i="1"/>
  <c r="BY476" i="1"/>
  <c r="CB475" i="1"/>
  <c r="BZ475" i="1"/>
  <c r="AB477" i="1"/>
  <c r="AC477" i="1" s="1"/>
  <c r="U477" i="1" s="1"/>
  <c r="V477" i="1"/>
  <c r="BA478" i="1"/>
  <c r="CT478" i="1"/>
  <c r="BB478" i="1"/>
  <c r="AX478" i="1"/>
  <c r="CZ478" i="1" s="1"/>
  <c r="BR478" i="1"/>
  <c r="BM478" i="1" s="1"/>
  <c r="CR478" i="1"/>
  <c r="BO478" i="1"/>
  <c r="BL478" i="1" s="1"/>
  <c r="CV478" i="1"/>
  <c r="AY477" i="1"/>
  <c r="BX477" i="1"/>
  <c r="CC477" i="1" s="1"/>
  <c r="CX477" i="1"/>
  <c r="EA482" i="1"/>
  <c r="F480" i="1" l="1"/>
  <c r="BU480" i="1"/>
  <c r="AW480" i="1" s="1"/>
  <c r="E478" i="1"/>
  <c r="D478" i="1"/>
  <c r="CS479" i="1"/>
  <c r="CU479" i="1"/>
  <c r="AT478" i="1"/>
  <c r="CY478" i="1"/>
  <c r="S478" i="1"/>
  <c r="AZ478" i="1"/>
  <c r="T479" i="1"/>
  <c r="Y479" i="1" s="1"/>
  <c r="CA475" i="1"/>
  <c r="CH475" i="1" s="1"/>
  <c r="CI475" i="1" s="1"/>
  <c r="BW475" i="1" s="1"/>
  <c r="AV479" i="1"/>
  <c r="AU478" i="1"/>
  <c r="AY478" i="1"/>
  <c r="BX478" i="1"/>
  <c r="CC478" i="1" s="1"/>
  <c r="CX478" i="1"/>
  <c r="BZ476" i="1"/>
  <c r="CB476" i="1"/>
  <c r="BY477" i="1"/>
  <c r="BA479" i="1"/>
  <c r="CV479" i="1"/>
  <c r="CT479" i="1"/>
  <c r="AX479" i="1"/>
  <c r="CZ479" i="1" s="1"/>
  <c r="BR479" i="1"/>
  <c r="BM479" i="1" s="1"/>
  <c r="CR479" i="1"/>
  <c r="BB479" i="1"/>
  <c r="BO479" i="1"/>
  <c r="BL479" i="1" s="1"/>
  <c r="AB478" i="1"/>
  <c r="AC478" i="1" s="1"/>
  <c r="U478" i="1" s="1"/>
  <c r="EA483" i="1"/>
  <c r="F481" i="1" l="1"/>
  <c r="BU481" i="1"/>
  <c r="AW481" i="1" s="1"/>
  <c r="E479" i="1"/>
  <c r="D479" i="1"/>
  <c r="CS480" i="1"/>
  <c r="CU480" i="1"/>
  <c r="AE478" i="1"/>
  <c r="AT479" i="1"/>
  <c r="CY479" i="1"/>
  <c r="S479" i="1"/>
  <c r="AZ479" i="1"/>
  <c r="AE479" i="1" s="1"/>
  <c r="T480" i="1"/>
  <c r="Y480" i="1" s="1"/>
  <c r="V478" i="1"/>
  <c r="AV480" i="1"/>
  <c r="CA476" i="1"/>
  <c r="CH476" i="1"/>
  <c r="CI476" i="1" s="1"/>
  <c r="BW476" i="1" s="1"/>
  <c r="AU479" i="1"/>
  <c r="BX479" i="1"/>
  <c r="CC479" i="1" s="1"/>
  <c r="CX479" i="1"/>
  <c r="AY479" i="1"/>
  <c r="BY478" i="1"/>
  <c r="BA480" i="1"/>
  <c r="BR480" i="1"/>
  <c r="BM480" i="1" s="1"/>
  <c r="CR480" i="1"/>
  <c r="BO480" i="1"/>
  <c r="BL480" i="1" s="1"/>
  <c r="CV480" i="1"/>
  <c r="BB480" i="1"/>
  <c r="AX480" i="1"/>
  <c r="CT480" i="1"/>
  <c r="AB479" i="1"/>
  <c r="AC479" i="1" s="1"/>
  <c r="U479" i="1" s="1"/>
  <c r="CB477" i="1"/>
  <c r="BZ477" i="1"/>
  <c r="EA484" i="1"/>
  <c r="F482" i="1" l="1"/>
  <c r="BU482" i="1"/>
  <c r="AW482" i="1" s="1"/>
  <c r="E480" i="1"/>
  <c r="D480" i="1"/>
  <c r="CS481" i="1"/>
  <c r="CU481" i="1"/>
  <c r="AT480" i="1"/>
  <c r="CY480" i="1"/>
  <c r="S480" i="1"/>
  <c r="AZ480" i="1"/>
  <c r="T481" i="1"/>
  <c r="Y481" i="1" s="1"/>
  <c r="AU480" i="1"/>
  <c r="CA477" i="1"/>
  <c r="CH477" i="1"/>
  <c r="CI477" i="1" s="1"/>
  <c r="BW477" i="1" s="1"/>
  <c r="V479" i="1"/>
  <c r="CZ480" i="1"/>
  <c r="AV481" i="1"/>
  <c r="CX480" i="1"/>
  <c r="BX480" i="1"/>
  <c r="CC480" i="1" s="1"/>
  <c r="BA481" i="1"/>
  <c r="BB481" i="1"/>
  <c r="BR481" i="1"/>
  <c r="BM481" i="1" s="1"/>
  <c r="CR481" i="1"/>
  <c r="BO481" i="1"/>
  <c r="BL481" i="1" s="1"/>
  <c r="CV481" i="1"/>
  <c r="CT481" i="1"/>
  <c r="AX481" i="1"/>
  <c r="CZ481" i="1" s="1"/>
  <c r="V480" i="1"/>
  <c r="AB480" i="1"/>
  <c r="AC480" i="1" s="1"/>
  <c r="U480" i="1" s="1"/>
  <c r="BZ478" i="1"/>
  <c r="CB478" i="1"/>
  <c r="BY479" i="1"/>
  <c r="AY480" i="1"/>
  <c r="EA485" i="1"/>
  <c r="F483" i="1" l="1"/>
  <c r="BU483" i="1"/>
  <c r="AW483" i="1" s="1"/>
  <c r="E481" i="1"/>
  <c r="D481" i="1"/>
  <c r="CS482" i="1"/>
  <c r="CU482" i="1"/>
  <c r="AE480" i="1"/>
  <c r="AT481" i="1"/>
  <c r="CY481" i="1"/>
  <c r="S481" i="1"/>
  <c r="AZ481" i="1"/>
  <c r="AE481" i="1" s="1"/>
  <c r="T482" i="1"/>
  <c r="Y482" i="1" s="1"/>
  <c r="CA478" i="1"/>
  <c r="CH478" i="1"/>
  <c r="CI478" i="1" s="1"/>
  <c r="BW478" i="1" s="1"/>
  <c r="AV482" i="1"/>
  <c r="AU481" i="1"/>
  <c r="CB479" i="1"/>
  <c r="BZ479" i="1"/>
  <c r="AY481" i="1"/>
  <c r="AB481" i="1"/>
  <c r="AC481" i="1" s="1"/>
  <c r="U481" i="1" s="1"/>
  <c r="V481" i="1"/>
  <c r="BA482" i="1"/>
  <c r="CT482" i="1"/>
  <c r="CR482" i="1"/>
  <c r="CV482" i="1"/>
  <c r="BB482" i="1"/>
  <c r="AX482" i="1"/>
  <c r="CZ482" i="1" s="1"/>
  <c r="BR482" i="1"/>
  <c r="BM482" i="1" s="1"/>
  <c r="BO482" i="1"/>
  <c r="BL482" i="1" s="1"/>
  <c r="CX481" i="1"/>
  <c r="BX481" i="1"/>
  <c r="CC481" i="1" s="1"/>
  <c r="BY480" i="1"/>
  <c r="EA486" i="1"/>
  <c r="F484" i="1" l="1"/>
  <c r="BU484" i="1"/>
  <c r="AW484" i="1" s="1"/>
  <c r="E482" i="1"/>
  <c r="D482" i="1"/>
  <c r="CS483" i="1"/>
  <c r="CU483" i="1"/>
  <c r="AT482" i="1"/>
  <c r="CY482" i="1"/>
  <c r="S482" i="1"/>
  <c r="AZ482" i="1"/>
  <c r="AE482" i="1" s="1"/>
  <c r="T483" i="1"/>
  <c r="AV483" i="1"/>
  <c r="CA479" i="1"/>
  <c r="CH479" i="1" s="1"/>
  <c r="CI479" i="1" s="1"/>
  <c r="BW479" i="1" s="1"/>
  <c r="AU482" i="1"/>
  <c r="CB480" i="1"/>
  <c r="BZ480" i="1"/>
  <c r="BX482" i="1"/>
  <c r="CC482" i="1" s="1"/>
  <c r="CX482" i="1"/>
  <c r="BA483" i="1"/>
  <c r="BB483" i="1"/>
  <c r="CT483" i="1"/>
  <c r="AX483" i="1"/>
  <c r="CZ483" i="1" s="1"/>
  <c r="BR483" i="1"/>
  <c r="BM483" i="1" s="1"/>
  <c r="CR483" i="1"/>
  <c r="BO483" i="1"/>
  <c r="BL483" i="1" s="1"/>
  <c r="CV483" i="1"/>
  <c r="AB482" i="1"/>
  <c r="AC482" i="1" s="1"/>
  <c r="U482" i="1" s="1"/>
  <c r="V482" i="1"/>
  <c r="BY481" i="1"/>
  <c r="AY482" i="1"/>
  <c r="EA487" i="1"/>
  <c r="D483" i="1" l="1"/>
  <c r="Y483" i="1"/>
  <c r="E483" i="1" s="1"/>
  <c r="F485" i="1"/>
  <c r="BU485" i="1"/>
  <c r="AW485" i="1" s="1"/>
  <c r="CS484" i="1"/>
  <c r="CU484" i="1"/>
  <c r="AT483" i="1"/>
  <c r="CY483" i="1"/>
  <c r="S483" i="1"/>
  <c r="AZ483" i="1"/>
  <c r="T484" i="1"/>
  <c r="Y484" i="1" s="1"/>
  <c r="AV484" i="1"/>
  <c r="CA480" i="1"/>
  <c r="CH480" i="1"/>
  <c r="CI480" i="1" s="1"/>
  <c r="BW480" i="1" s="1"/>
  <c r="AU483" i="1"/>
  <c r="BA484" i="1"/>
  <c r="CR484" i="1"/>
  <c r="AX484" i="1"/>
  <c r="CZ484" i="1" s="1"/>
  <c r="CT484" i="1"/>
  <c r="BB484" i="1"/>
  <c r="BR484" i="1"/>
  <c r="BM484" i="1" s="1"/>
  <c r="BO484" i="1"/>
  <c r="BL484" i="1" s="1"/>
  <c r="CV484" i="1"/>
  <c r="AB483" i="1"/>
  <c r="AC483" i="1" s="1"/>
  <c r="U483" i="1" s="1"/>
  <c r="BY482" i="1"/>
  <c r="BZ481" i="1"/>
  <c r="CB481" i="1"/>
  <c r="AY483" i="1"/>
  <c r="CX483" i="1"/>
  <c r="BX483" i="1"/>
  <c r="CC483" i="1" s="1"/>
  <c r="EA488" i="1"/>
  <c r="F486" i="1" l="1"/>
  <c r="BU486" i="1"/>
  <c r="E484" i="1"/>
  <c r="D484" i="1"/>
  <c r="CS485" i="1"/>
  <c r="CU485" i="1"/>
  <c r="AE483" i="1"/>
  <c r="AT484" i="1"/>
  <c r="CY484" i="1"/>
  <c r="S484" i="1"/>
  <c r="AZ484" i="1"/>
  <c r="AW486" i="1"/>
  <c r="T485" i="1"/>
  <c r="Y485" i="1" s="1"/>
  <c r="CA481" i="1"/>
  <c r="CH481" i="1" s="1"/>
  <c r="CI481" i="1" s="1"/>
  <c r="BW481" i="1" s="1"/>
  <c r="V483" i="1"/>
  <c r="AV485" i="1"/>
  <c r="AU484" i="1"/>
  <c r="BY483" i="1"/>
  <c r="AB484" i="1"/>
  <c r="AC484" i="1" s="1"/>
  <c r="U484" i="1" s="1"/>
  <c r="BA485" i="1"/>
  <c r="BB485" i="1"/>
  <c r="CT485" i="1"/>
  <c r="AX485" i="1"/>
  <c r="CZ485" i="1" s="1"/>
  <c r="BR485" i="1"/>
  <c r="BM485" i="1" s="1"/>
  <c r="CR485" i="1"/>
  <c r="BO485" i="1"/>
  <c r="BL485" i="1" s="1"/>
  <c r="CV485" i="1"/>
  <c r="CB482" i="1"/>
  <c r="BZ482" i="1"/>
  <c r="BX484" i="1"/>
  <c r="CC484" i="1" s="1"/>
  <c r="CX484" i="1"/>
  <c r="AY484" i="1"/>
  <c r="EA489" i="1"/>
  <c r="F487" i="1" l="1"/>
  <c r="BU487" i="1"/>
  <c r="AW487" i="1" s="1"/>
  <c r="E485" i="1"/>
  <c r="D485" i="1"/>
  <c r="CS486" i="1"/>
  <c r="CU486" i="1"/>
  <c r="AE484" i="1"/>
  <c r="AT485" i="1"/>
  <c r="CY485" i="1"/>
  <c r="S485" i="1"/>
  <c r="AZ485" i="1"/>
  <c r="T486" i="1"/>
  <c r="Y486" i="1" s="1"/>
  <c r="CA482" i="1"/>
  <c r="CH482" i="1" s="1"/>
  <c r="CI482" i="1" s="1"/>
  <c r="BW482" i="1" s="1"/>
  <c r="AV486" i="1"/>
  <c r="V484" i="1"/>
  <c r="AU485" i="1"/>
  <c r="BA486" i="1"/>
  <c r="AX486" i="1"/>
  <c r="CV486" i="1"/>
  <c r="CT486" i="1"/>
  <c r="BR486" i="1"/>
  <c r="BM486" i="1" s="1"/>
  <c r="BO486" i="1"/>
  <c r="BL486" i="1" s="1"/>
  <c r="CZ486" i="1"/>
  <c r="CR486" i="1"/>
  <c r="BB486" i="1"/>
  <c r="BY484" i="1"/>
  <c r="AB485" i="1"/>
  <c r="AC485" i="1" s="1"/>
  <c r="U485" i="1" s="1"/>
  <c r="AY485" i="1"/>
  <c r="BX485" i="1"/>
  <c r="CC485" i="1" s="1"/>
  <c r="CX485" i="1"/>
  <c r="CB483" i="1"/>
  <c r="BZ483" i="1"/>
  <c r="EA490" i="1"/>
  <c r="F488" i="1" l="1"/>
  <c r="BU488" i="1"/>
  <c r="E486" i="1"/>
  <c r="D486" i="1"/>
  <c r="CS487" i="1"/>
  <c r="CU487" i="1"/>
  <c r="AE485" i="1"/>
  <c r="AT486" i="1"/>
  <c r="CY486" i="1"/>
  <c r="S486" i="1"/>
  <c r="AZ486" i="1"/>
  <c r="AW488" i="1"/>
  <c r="T487" i="1"/>
  <c r="Y487" i="1" s="1"/>
  <c r="CA483" i="1"/>
  <c r="CH483" i="1" s="1"/>
  <c r="CI483" i="1" s="1"/>
  <c r="BW483" i="1" s="1"/>
  <c r="AV487" i="1"/>
  <c r="V485" i="1"/>
  <c r="AU486" i="1"/>
  <c r="BX486" i="1"/>
  <c r="CC486" i="1" s="1"/>
  <c r="CX486" i="1"/>
  <c r="V486" i="1"/>
  <c r="AB486" i="1"/>
  <c r="AC486" i="1" s="1"/>
  <c r="U486" i="1" s="1"/>
  <c r="BA487" i="1"/>
  <c r="CR487" i="1"/>
  <c r="CV487" i="1"/>
  <c r="BO487" i="1"/>
  <c r="BL487" i="1" s="1"/>
  <c r="BR487" i="1"/>
  <c r="BM487" i="1" s="1"/>
  <c r="BB487" i="1"/>
  <c r="AX487" i="1"/>
  <c r="CT487" i="1"/>
  <c r="BY485" i="1"/>
  <c r="BZ484" i="1"/>
  <c r="CB484" i="1"/>
  <c r="AY486" i="1"/>
  <c r="EA491" i="1"/>
  <c r="F489" i="1" l="1"/>
  <c r="BU489" i="1"/>
  <c r="AW489" i="1" s="1"/>
  <c r="E487" i="1"/>
  <c r="D487" i="1"/>
  <c r="CS488" i="1"/>
  <c r="CU488" i="1"/>
  <c r="AE486" i="1"/>
  <c r="AT487" i="1"/>
  <c r="CY487" i="1"/>
  <c r="S487" i="1"/>
  <c r="AZ487" i="1"/>
  <c r="AE487" i="1" s="1"/>
  <c r="T488" i="1"/>
  <c r="Y488" i="1" s="1"/>
  <c r="AU487" i="1"/>
  <c r="CA484" i="1"/>
  <c r="CH484" i="1" s="1"/>
  <c r="CI484" i="1" s="1"/>
  <c r="BW484" i="1" s="1"/>
  <c r="AV488" i="1"/>
  <c r="CZ487" i="1"/>
  <c r="AB487" i="1"/>
  <c r="AC487" i="1" s="1"/>
  <c r="U487" i="1" s="1"/>
  <c r="V487" i="1"/>
  <c r="BY486" i="1"/>
  <c r="CB485" i="1"/>
  <c r="BZ485" i="1"/>
  <c r="BA488" i="1"/>
  <c r="BR488" i="1"/>
  <c r="BM488" i="1" s="1"/>
  <c r="AX488" i="1"/>
  <c r="CR488" i="1"/>
  <c r="CT488" i="1"/>
  <c r="BB488" i="1"/>
  <c r="BO488" i="1"/>
  <c r="BL488" i="1" s="1"/>
  <c r="CZ488" i="1"/>
  <c r="CV488" i="1"/>
  <c r="AY487" i="1"/>
  <c r="BX487" i="1"/>
  <c r="CC487" i="1" s="1"/>
  <c r="CX487" i="1"/>
  <c r="EA492" i="1"/>
  <c r="F490" i="1" l="1"/>
  <c r="BU490" i="1"/>
  <c r="AW490" i="1" s="1"/>
  <c r="E488" i="1"/>
  <c r="D488" i="1"/>
  <c r="CS489" i="1"/>
  <c r="CU489" i="1"/>
  <c r="AT488" i="1"/>
  <c r="CY488" i="1"/>
  <c r="S488" i="1"/>
  <c r="AZ488" i="1"/>
  <c r="T489" i="1"/>
  <c r="Y489" i="1" s="1"/>
  <c r="CA485" i="1"/>
  <c r="CH485" i="1"/>
  <c r="CI485" i="1" s="1"/>
  <c r="BW485" i="1" s="1"/>
  <c r="AV489" i="1"/>
  <c r="AU488" i="1"/>
  <c r="BA489" i="1"/>
  <c r="CT489" i="1"/>
  <c r="BB489" i="1"/>
  <c r="AX489" i="1"/>
  <c r="CR489" i="1"/>
  <c r="BR489" i="1"/>
  <c r="BM489" i="1" s="1"/>
  <c r="BO489" i="1"/>
  <c r="BL489" i="1" s="1"/>
  <c r="CV489" i="1"/>
  <c r="CZ489" i="1"/>
  <c r="V488" i="1"/>
  <c r="AB488" i="1"/>
  <c r="AC488" i="1" s="1"/>
  <c r="U488" i="1" s="1"/>
  <c r="BZ486" i="1"/>
  <c r="CB486" i="1"/>
  <c r="BY487" i="1"/>
  <c r="BX488" i="1"/>
  <c r="CC488" i="1" s="1"/>
  <c r="CX488" i="1"/>
  <c r="AY488" i="1"/>
  <c r="EA493" i="1"/>
  <c r="F491" i="1" l="1"/>
  <c r="BU491" i="1"/>
  <c r="AW491" i="1" s="1"/>
  <c r="E489" i="1"/>
  <c r="D489" i="1"/>
  <c r="CS490" i="1"/>
  <c r="CU490" i="1"/>
  <c r="AE488" i="1"/>
  <c r="AT489" i="1"/>
  <c r="CY489" i="1"/>
  <c r="S489" i="1"/>
  <c r="AZ489" i="1"/>
  <c r="AE489" i="1" s="1"/>
  <c r="T490" i="1"/>
  <c r="Y490" i="1" s="1"/>
  <c r="CA486" i="1"/>
  <c r="CH486" i="1" s="1"/>
  <c r="CI486" i="1" s="1"/>
  <c r="BW486" i="1" s="1"/>
  <c r="AV490" i="1"/>
  <c r="AU489" i="1"/>
  <c r="CB487" i="1"/>
  <c r="BZ487" i="1"/>
  <c r="BA490" i="1"/>
  <c r="BR490" i="1"/>
  <c r="BM490" i="1" s="1"/>
  <c r="CR490" i="1"/>
  <c r="BB490" i="1"/>
  <c r="CT490" i="1"/>
  <c r="AX490" i="1"/>
  <c r="CV490" i="1"/>
  <c r="BO490" i="1"/>
  <c r="BL490" i="1" s="1"/>
  <c r="CZ490" i="1"/>
  <c r="AB489" i="1"/>
  <c r="AC489" i="1" s="1"/>
  <c r="U489" i="1" s="1"/>
  <c r="BY488" i="1"/>
  <c r="AY489" i="1"/>
  <c r="BX489" i="1"/>
  <c r="CC489" i="1" s="1"/>
  <c r="CX489" i="1"/>
  <c r="EA494" i="1"/>
  <c r="F492" i="1" l="1"/>
  <c r="BU492" i="1"/>
  <c r="AW492" i="1" s="1"/>
  <c r="E490" i="1"/>
  <c r="D490" i="1"/>
  <c r="CS491" i="1"/>
  <c r="CU491" i="1"/>
  <c r="AT490" i="1"/>
  <c r="CY490" i="1"/>
  <c r="S490" i="1"/>
  <c r="AZ490" i="1"/>
  <c r="T491" i="1"/>
  <c r="Y491" i="1" s="1"/>
  <c r="AV491" i="1"/>
  <c r="CA487" i="1"/>
  <c r="CH487" i="1" s="1"/>
  <c r="CI487" i="1" s="1"/>
  <c r="BW487" i="1" s="1"/>
  <c r="V489" i="1"/>
  <c r="AU490" i="1"/>
  <c r="AY490" i="1"/>
  <c r="CX490" i="1"/>
  <c r="BX490" i="1"/>
  <c r="CC490" i="1" s="1"/>
  <c r="AB490" i="1"/>
  <c r="AC490" i="1" s="1"/>
  <c r="U490" i="1" s="1"/>
  <c r="BA491" i="1"/>
  <c r="BB491" i="1"/>
  <c r="CT491" i="1"/>
  <c r="CR491" i="1"/>
  <c r="BR491" i="1"/>
  <c r="BM491" i="1" s="1"/>
  <c r="CV491" i="1"/>
  <c r="BO491" i="1"/>
  <c r="BL491" i="1" s="1"/>
  <c r="AX491" i="1"/>
  <c r="BY489" i="1"/>
  <c r="CB488" i="1"/>
  <c r="BZ488" i="1"/>
  <c r="EA495" i="1"/>
  <c r="F493" i="1" l="1"/>
  <c r="BU493" i="1"/>
  <c r="AW493" i="1" s="1"/>
  <c r="E491" i="1"/>
  <c r="D491" i="1"/>
  <c r="AU491" i="1"/>
  <c r="CS492" i="1"/>
  <c r="CU492" i="1"/>
  <c r="AE490" i="1"/>
  <c r="AT491" i="1"/>
  <c r="CY491" i="1"/>
  <c r="S491" i="1"/>
  <c r="AZ491" i="1"/>
  <c r="AE491" i="1" s="1"/>
  <c r="T492" i="1"/>
  <c r="Y492" i="1" s="1"/>
  <c r="AV492" i="1"/>
  <c r="CA488" i="1"/>
  <c r="CH488" i="1"/>
  <c r="CI488" i="1" s="1"/>
  <c r="BW488" i="1" s="1"/>
  <c r="CZ491" i="1"/>
  <c r="V490" i="1"/>
  <c r="CB489" i="1"/>
  <c r="BZ489" i="1"/>
  <c r="AY491" i="1"/>
  <c r="AB491" i="1"/>
  <c r="AC491" i="1" s="1"/>
  <c r="U491" i="1" s="1"/>
  <c r="BA492" i="1"/>
  <c r="BR492" i="1"/>
  <c r="BM492" i="1" s="1"/>
  <c r="BO492" i="1"/>
  <c r="BL492" i="1" s="1"/>
  <c r="CR492" i="1"/>
  <c r="CT492" i="1"/>
  <c r="BB492" i="1"/>
  <c r="AX492" i="1"/>
  <c r="CV492" i="1"/>
  <c r="BX491" i="1"/>
  <c r="CC491" i="1" s="1"/>
  <c r="CX491" i="1"/>
  <c r="BY490" i="1"/>
  <c r="EA496" i="1"/>
  <c r="F494" i="1" l="1"/>
  <c r="BU494" i="1"/>
  <c r="AW494" i="1" s="1"/>
  <c r="E492" i="1"/>
  <c r="D492" i="1"/>
  <c r="CS493" i="1"/>
  <c r="CU493" i="1"/>
  <c r="AT492" i="1"/>
  <c r="CY492" i="1"/>
  <c r="S492" i="1"/>
  <c r="AZ492" i="1"/>
  <c r="AU492" i="1"/>
  <c r="T493" i="1"/>
  <c r="Y493" i="1" s="1"/>
  <c r="CZ492" i="1"/>
  <c r="AV493" i="1"/>
  <c r="V491" i="1"/>
  <c r="CA489" i="1"/>
  <c r="CH489" i="1"/>
  <c r="CI489" i="1" s="1"/>
  <c r="BW489" i="1" s="1"/>
  <c r="CB490" i="1"/>
  <c r="BZ490" i="1"/>
  <c r="BY491" i="1"/>
  <c r="AY492" i="1"/>
  <c r="CX492" i="1"/>
  <c r="BX492" i="1"/>
  <c r="CC492" i="1" s="1"/>
  <c r="BA493" i="1"/>
  <c r="CR493" i="1"/>
  <c r="CT493" i="1"/>
  <c r="BR493" i="1"/>
  <c r="BM493" i="1" s="1"/>
  <c r="AX493" i="1"/>
  <c r="BB493" i="1"/>
  <c r="CV493" i="1"/>
  <c r="BO493" i="1"/>
  <c r="BL493" i="1" s="1"/>
  <c r="CZ493" i="1"/>
  <c r="AB492" i="1"/>
  <c r="AC492" i="1" s="1"/>
  <c r="U492" i="1" s="1"/>
  <c r="V492" i="1"/>
  <c r="EA497" i="1"/>
  <c r="F495" i="1" l="1"/>
  <c r="BU495" i="1"/>
  <c r="AW495" i="1" s="1"/>
  <c r="E493" i="1"/>
  <c r="D493" i="1"/>
  <c r="CS494" i="1"/>
  <c r="CU494" i="1"/>
  <c r="AE492" i="1"/>
  <c r="AT493" i="1"/>
  <c r="CY493" i="1"/>
  <c r="S493" i="1"/>
  <c r="AZ493" i="1"/>
  <c r="T494" i="1"/>
  <c r="Y494" i="1" s="1"/>
  <c r="AV494" i="1"/>
  <c r="CA490" i="1"/>
  <c r="CH490" i="1"/>
  <c r="CI490" i="1" s="1"/>
  <c r="BW490" i="1" s="1"/>
  <c r="AU493" i="1"/>
  <c r="CX493" i="1"/>
  <c r="BX493" i="1"/>
  <c r="CC493" i="1" s="1"/>
  <c r="AB493" i="1"/>
  <c r="AC493" i="1" s="1"/>
  <c r="U493" i="1" s="1"/>
  <c r="BA494" i="1"/>
  <c r="BB494" i="1"/>
  <c r="AX494" i="1"/>
  <c r="CZ494" i="1" s="1"/>
  <c r="BO494" i="1"/>
  <c r="BL494" i="1" s="1"/>
  <c r="CV494" i="1"/>
  <c r="BR494" i="1"/>
  <c r="BM494" i="1" s="1"/>
  <c r="CT494" i="1"/>
  <c r="CR494" i="1"/>
  <c r="BY492" i="1"/>
  <c r="AY493" i="1"/>
  <c r="BZ491" i="1"/>
  <c r="CB491" i="1"/>
  <c r="EA498" i="1"/>
  <c r="F496" i="1" l="1"/>
  <c r="BU496" i="1"/>
  <c r="E494" i="1"/>
  <c r="D494" i="1"/>
  <c r="CS495" i="1"/>
  <c r="CU495" i="1"/>
  <c r="AE493" i="1"/>
  <c r="AT494" i="1"/>
  <c r="CY494" i="1"/>
  <c r="S494" i="1"/>
  <c r="AZ494" i="1"/>
  <c r="AW496" i="1"/>
  <c r="T495" i="1"/>
  <c r="Y495" i="1" s="1"/>
  <c r="CA491" i="1"/>
  <c r="CH491" i="1" s="1"/>
  <c r="CI491" i="1" s="1"/>
  <c r="BW491" i="1" s="1"/>
  <c r="AV495" i="1"/>
  <c r="V493" i="1"/>
  <c r="AU494" i="1"/>
  <c r="CB492" i="1"/>
  <c r="BZ492" i="1"/>
  <c r="AB494" i="1"/>
  <c r="AC494" i="1" s="1"/>
  <c r="U494" i="1" s="1"/>
  <c r="BA495" i="1"/>
  <c r="CZ495" i="1"/>
  <c r="AX495" i="1"/>
  <c r="CV495" i="1"/>
  <c r="BR495" i="1"/>
  <c r="BM495" i="1" s="1"/>
  <c r="CR495" i="1"/>
  <c r="BO495" i="1"/>
  <c r="BL495" i="1" s="1"/>
  <c r="BB495" i="1"/>
  <c r="CT495" i="1"/>
  <c r="AY494" i="1"/>
  <c r="CX494" i="1"/>
  <c r="BX494" i="1"/>
  <c r="CC494" i="1" s="1"/>
  <c r="BY493" i="1"/>
  <c r="EA499" i="1"/>
  <c r="F497" i="1" l="1"/>
  <c r="BU497" i="1"/>
  <c r="AW497" i="1" s="1"/>
  <c r="E495" i="1"/>
  <c r="D495" i="1"/>
  <c r="CS496" i="1"/>
  <c r="CU496" i="1"/>
  <c r="AE494" i="1"/>
  <c r="AT495" i="1"/>
  <c r="CY495" i="1"/>
  <c r="S495" i="1"/>
  <c r="AZ495" i="1"/>
  <c r="T496" i="1"/>
  <c r="Y496" i="1" s="1"/>
  <c r="CA492" i="1"/>
  <c r="CH492" i="1"/>
  <c r="CI492" i="1" s="1"/>
  <c r="BW492" i="1" s="1"/>
  <c r="AV496" i="1"/>
  <c r="V494" i="1"/>
  <c r="AU495" i="1"/>
  <c r="BZ493" i="1"/>
  <c r="CB493" i="1"/>
  <c r="AB495" i="1"/>
  <c r="AC495" i="1" s="1"/>
  <c r="U495" i="1" s="1"/>
  <c r="BY494" i="1"/>
  <c r="CX495" i="1"/>
  <c r="BX495" i="1"/>
  <c r="CC495" i="1" s="1"/>
  <c r="AY495" i="1"/>
  <c r="BA496" i="1"/>
  <c r="CR496" i="1"/>
  <c r="BB496" i="1"/>
  <c r="AX496" i="1"/>
  <c r="CV496" i="1"/>
  <c r="BR496" i="1"/>
  <c r="BM496" i="1" s="1"/>
  <c r="BO496" i="1"/>
  <c r="BL496" i="1" s="1"/>
  <c r="CT496" i="1"/>
  <c r="CZ496" i="1"/>
  <c r="EA500" i="1"/>
  <c r="F498" i="1" l="1"/>
  <c r="BU498" i="1"/>
  <c r="AW498" i="1" s="1"/>
  <c r="E496" i="1"/>
  <c r="D496" i="1"/>
  <c r="CS497" i="1"/>
  <c r="CU497" i="1"/>
  <c r="AE495" i="1"/>
  <c r="AT496" i="1"/>
  <c r="CY496" i="1"/>
  <c r="S496" i="1"/>
  <c r="AZ496" i="1"/>
  <c r="AE496" i="1" s="1"/>
  <c r="T497" i="1"/>
  <c r="Y497" i="1" s="1"/>
  <c r="AV497" i="1"/>
  <c r="V495" i="1"/>
  <c r="CA493" i="1"/>
  <c r="CH493" i="1" s="1"/>
  <c r="CI493" i="1" s="1"/>
  <c r="BW493" i="1" s="1"/>
  <c r="AU496" i="1"/>
  <c r="AY496" i="1"/>
  <c r="BX496" i="1"/>
  <c r="CC496" i="1" s="1"/>
  <c r="CX496" i="1"/>
  <c r="BY495" i="1"/>
  <c r="BA497" i="1"/>
  <c r="AX497" i="1"/>
  <c r="CR497" i="1"/>
  <c r="CV497" i="1"/>
  <c r="CT497" i="1"/>
  <c r="BO497" i="1"/>
  <c r="BL497" i="1" s="1"/>
  <c r="CZ497" i="1"/>
  <c r="BR497" i="1"/>
  <c r="BM497" i="1" s="1"/>
  <c r="BB497" i="1"/>
  <c r="V496" i="1"/>
  <c r="AB496" i="1"/>
  <c r="AC496" i="1" s="1"/>
  <c r="U496" i="1" s="1"/>
  <c r="BZ494" i="1"/>
  <c r="CB494" i="1"/>
  <c r="EA501" i="1"/>
  <c r="F499" i="1" l="1"/>
  <c r="BU499" i="1"/>
  <c r="AW499" i="1" s="1"/>
  <c r="E497" i="1"/>
  <c r="D497" i="1"/>
  <c r="CS498" i="1"/>
  <c r="CU498" i="1"/>
  <c r="AT497" i="1"/>
  <c r="CY497" i="1"/>
  <c r="S497" i="1"/>
  <c r="AZ497" i="1"/>
  <c r="T498" i="1"/>
  <c r="Y498" i="1" s="1"/>
  <c r="AV498" i="1"/>
  <c r="CA494" i="1"/>
  <c r="CH494" i="1"/>
  <c r="CI494" i="1" s="1"/>
  <c r="BW494" i="1" s="1"/>
  <c r="AU497" i="1"/>
  <c r="CX497" i="1"/>
  <c r="BX497" i="1"/>
  <c r="CC497" i="1" s="1"/>
  <c r="AB497" i="1"/>
  <c r="AC497" i="1" s="1"/>
  <c r="U497" i="1" s="1"/>
  <c r="V497" i="1"/>
  <c r="BA498" i="1"/>
  <c r="CR498" i="1"/>
  <c r="CT498" i="1"/>
  <c r="BB498" i="1"/>
  <c r="AX498" i="1"/>
  <c r="CV498" i="1"/>
  <c r="BR498" i="1"/>
  <c r="BM498" i="1" s="1"/>
  <c r="BO498" i="1"/>
  <c r="BL498" i="1" s="1"/>
  <c r="BZ495" i="1"/>
  <c r="CB495" i="1"/>
  <c r="BY496" i="1"/>
  <c r="AY497" i="1"/>
  <c r="EA502" i="1"/>
  <c r="F500" i="1" l="1"/>
  <c r="BU500" i="1"/>
  <c r="E498" i="1"/>
  <c r="D498" i="1"/>
  <c r="CS499" i="1"/>
  <c r="CU499" i="1"/>
  <c r="AE497" i="1"/>
  <c r="AT498" i="1"/>
  <c r="CY498" i="1"/>
  <c r="S498" i="1"/>
  <c r="AZ498" i="1"/>
  <c r="AE498" i="1" s="1"/>
  <c r="AW500" i="1"/>
  <c r="T499" i="1"/>
  <c r="Y499" i="1" s="1"/>
  <c r="AU498" i="1"/>
  <c r="CA495" i="1"/>
  <c r="CH495" i="1"/>
  <c r="CI495" i="1" s="1"/>
  <c r="BW495" i="1" s="1"/>
  <c r="AV499" i="1"/>
  <c r="CZ498" i="1"/>
  <c r="CB496" i="1"/>
  <c r="BZ496" i="1"/>
  <c r="BA499" i="1"/>
  <c r="BR499" i="1"/>
  <c r="BM499" i="1" s="1"/>
  <c r="BO499" i="1"/>
  <c r="BL499" i="1" s="1"/>
  <c r="CR499" i="1"/>
  <c r="CT499" i="1"/>
  <c r="BB499" i="1"/>
  <c r="AX499" i="1"/>
  <c r="CV499" i="1"/>
  <c r="AB498" i="1"/>
  <c r="AC498" i="1" s="1"/>
  <c r="U498" i="1" s="1"/>
  <c r="AY498" i="1"/>
  <c r="BX498" i="1"/>
  <c r="CC498" i="1" s="1"/>
  <c r="CX498" i="1"/>
  <c r="BY497" i="1"/>
  <c r="EA503" i="1"/>
  <c r="F501" i="1" l="1"/>
  <c r="BU501" i="1"/>
  <c r="AW501" i="1" s="1"/>
  <c r="E499" i="1"/>
  <c r="D499" i="1"/>
  <c r="CS500" i="1"/>
  <c r="CU500" i="1"/>
  <c r="AT499" i="1"/>
  <c r="CY499" i="1"/>
  <c r="S499" i="1"/>
  <c r="AZ499" i="1"/>
  <c r="T500" i="1"/>
  <c r="Y500" i="1" s="1"/>
  <c r="AU499" i="1"/>
  <c r="AV500" i="1"/>
  <c r="V498" i="1"/>
  <c r="CZ499" i="1"/>
  <c r="CA496" i="1"/>
  <c r="CH496" i="1"/>
  <c r="CI496" i="1" s="1"/>
  <c r="BW496" i="1" s="1"/>
  <c r="CB497" i="1"/>
  <c r="BZ497" i="1"/>
  <c r="BY498" i="1"/>
  <c r="AY499" i="1"/>
  <c r="CX499" i="1"/>
  <c r="BX499" i="1"/>
  <c r="CC499" i="1" s="1"/>
  <c r="BA500" i="1"/>
  <c r="CR500" i="1"/>
  <c r="CT500" i="1"/>
  <c r="BB500" i="1"/>
  <c r="AX500" i="1"/>
  <c r="CV500" i="1"/>
  <c r="BR500" i="1"/>
  <c r="BM500" i="1" s="1"/>
  <c r="BO500" i="1"/>
  <c r="BL500" i="1" s="1"/>
  <c r="AB499" i="1"/>
  <c r="AC499" i="1" s="1"/>
  <c r="U499" i="1" s="1"/>
  <c r="V499" i="1"/>
  <c r="EA504" i="1"/>
  <c r="F502" i="1" l="1"/>
  <c r="BU502" i="1"/>
  <c r="AW502" i="1" s="1"/>
  <c r="E500" i="1"/>
  <c r="D500" i="1"/>
  <c r="AU500" i="1"/>
  <c r="CS501" i="1"/>
  <c r="CU501" i="1"/>
  <c r="AE499" i="1"/>
  <c r="AT500" i="1"/>
  <c r="CY500" i="1"/>
  <c r="S500" i="1"/>
  <c r="AZ500" i="1"/>
  <c r="AE500" i="1" s="1"/>
  <c r="T501" i="1"/>
  <c r="Y501" i="1" s="1"/>
  <c r="AV501" i="1"/>
  <c r="CZ500" i="1"/>
  <c r="CA497" i="1"/>
  <c r="CH497" i="1"/>
  <c r="CI497" i="1" s="1"/>
  <c r="BW497" i="1" s="1"/>
  <c r="AY500" i="1"/>
  <c r="CX500" i="1"/>
  <c r="BX500" i="1"/>
  <c r="CC500" i="1" s="1"/>
  <c r="BY499" i="1"/>
  <c r="BA501" i="1"/>
  <c r="CT501" i="1"/>
  <c r="BB501" i="1"/>
  <c r="AX501" i="1"/>
  <c r="CZ501" i="1" s="1"/>
  <c r="CV501" i="1"/>
  <c r="BR501" i="1"/>
  <c r="BM501" i="1" s="1"/>
  <c r="BO501" i="1"/>
  <c r="BL501" i="1" s="1"/>
  <c r="CR501" i="1"/>
  <c r="AB500" i="1"/>
  <c r="AC500" i="1" s="1"/>
  <c r="U500" i="1" s="1"/>
  <c r="V500" i="1"/>
  <c r="CB498" i="1"/>
  <c r="BZ498" i="1"/>
  <c r="EA505" i="1"/>
  <c r="F503" i="1" l="1"/>
  <c r="BU503" i="1"/>
  <c r="AW503" i="1" s="1"/>
  <c r="E501" i="1"/>
  <c r="D501" i="1"/>
  <c r="CS502" i="1"/>
  <c r="CU502" i="1"/>
  <c r="AT501" i="1"/>
  <c r="CY501" i="1"/>
  <c r="S501" i="1"/>
  <c r="AZ501" i="1"/>
  <c r="T502" i="1"/>
  <c r="Y502" i="1" s="1"/>
  <c r="CA498" i="1"/>
  <c r="CH498" i="1"/>
  <c r="CI498" i="1" s="1"/>
  <c r="BW498" i="1" s="1"/>
  <c r="AV502" i="1"/>
  <c r="AU501" i="1"/>
  <c r="AY501" i="1"/>
  <c r="CX501" i="1"/>
  <c r="BX501" i="1"/>
  <c r="CC501" i="1" s="1"/>
  <c r="CB499" i="1"/>
  <c r="BZ499" i="1"/>
  <c r="BA502" i="1"/>
  <c r="BR502" i="1"/>
  <c r="BM502" i="1" s="1"/>
  <c r="BB502" i="1"/>
  <c r="AX502" i="1"/>
  <c r="CZ502" i="1" s="1"/>
  <c r="CR502" i="1"/>
  <c r="CT502" i="1"/>
  <c r="BO502" i="1"/>
  <c r="BL502" i="1" s="1"/>
  <c r="CV502" i="1"/>
  <c r="AB501" i="1"/>
  <c r="AC501" i="1" s="1"/>
  <c r="U501" i="1" s="1"/>
  <c r="BY500" i="1"/>
  <c r="EA506" i="1"/>
  <c r="F504" i="1" l="1"/>
  <c r="BU504" i="1"/>
  <c r="AW504" i="1" s="1"/>
  <c r="E502" i="1"/>
  <c r="D502" i="1"/>
  <c r="CS503" i="1"/>
  <c r="CU503" i="1"/>
  <c r="AE501" i="1"/>
  <c r="AT502" i="1"/>
  <c r="CY502" i="1"/>
  <c r="S502" i="1"/>
  <c r="AZ502" i="1"/>
  <c r="T503" i="1"/>
  <c r="Y503" i="1" s="1"/>
  <c r="V501" i="1"/>
  <c r="AV503" i="1"/>
  <c r="CA499" i="1"/>
  <c r="CH499" i="1" s="1"/>
  <c r="CI499" i="1" s="1"/>
  <c r="BW499" i="1" s="1"/>
  <c r="AU502" i="1"/>
  <c r="CB500" i="1"/>
  <c r="BZ500" i="1"/>
  <c r="BA503" i="1"/>
  <c r="AX503" i="1"/>
  <c r="CT503" i="1"/>
  <c r="CZ503" i="1"/>
  <c r="CR503" i="1"/>
  <c r="BR503" i="1"/>
  <c r="BM503" i="1" s="1"/>
  <c r="BO503" i="1"/>
  <c r="BL503" i="1" s="1"/>
  <c r="CV503" i="1"/>
  <c r="BB503" i="1"/>
  <c r="AB502" i="1"/>
  <c r="AC502" i="1" s="1"/>
  <c r="U502" i="1" s="1"/>
  <c r="AY502" i="1"/>
  <c r="CX502" i="1"/>
  <c r="BX502" i="1"/>
  <c r="CC502" i="1" s="1"/>
  <c r="BY501" i="1"/>
  <c r="EA507" i="1"/>
  <c r="F505" i="1" l="1"/>
  <c r="BU505" i="1"/>
  <c r="AW505" i="1" s="1"/>
  <c r="E503" i="1"/>
  <c r="D503" i="1"/>
  <c r="CS504" i="1"/>
  <c r="CU504" i="1"/>
  <c r="AE502" i="1"/>
  <c r="AT503" i="1"/>
  <c r="CY503" i="1"/>
  <c r="S503" i="1"/>
  <c r="AZ503" i="1"/>
  <c r="AE503" i="1" s="1"/>
  <c r="T504" i="1"/>
  <c r="Y504" i="1" s="1"/>
  <c r="CA500" i="1"/>
  <c r="CH500" i="1" s="1"/>
  <c r="CI500" i="1" s="1"/>
  <c r="BW500" i="1" s="1"/>
  <c r="V502" i="1"/>
  <c r="AV504" i="1"/>
  <c r="AU503" i="1"/>
  <c r="BZ501" i="1"/>
  <c r="CB501" i="1"/>
  <c r="AY503" i="1"/>
  <c r="BY502" i="1"/>
  <c r="BX503" i="1"/>
  <c r="CC503" i="1" s="1"/>
  <c r="CX503" i="1"/>
  <c r="AB503" i="1"/>
  <c r="V503" i="1" s="1"/>
  <c r="BA504" i="1"/>
  <c r="CV504" i="1"/>
  <c r="CT504" i="1"/>
  <c r="AX504" i="1"/>
  <c r="CZ504" i="1" s="1"/>
  <c r="BB504" i="1"/>
  <c r="BO504" i="1"/>
  <c r="BL504" i="1" s="1"/>
  <c r="BR504" i="1"/>
  <c r="BM504" i="1" s="1"/>
  <c r="CR504" i="1"/>
  <c r="EA508" i="1"/>
  <c r="F506" i="1" l="1"/>
  <c r="BU506" i="1"/>
  <c r="AW506" i="1" s="1"/>
  <c r="E504" i="1"/>
  <c r="D504" i="1"/>
  <c r="CS505" i="1"/>
  <c r="CU505" i="1"/>
  <c r="AT504" i="1"/>
  <c r="CY504" i="1"/>
  <c r="S504" i="1"/>
  <c r="AZ504" i="1"/>
  <c r="T505" i="1"/>
  <c r="Y505" i="1" s="1"/>
  <c r="AC503" i="1"/>
  <c r="U503" i="1" s="1"/>
  <c r="CA501" i="1"/>
  <c r="CH501" i="1"/>
  <c r="CI501" i="1" s="1"/>
  <c r="BW501" i="1" s="1"/>
  <c r="AV505" i="1"/>
  <c r="AU504" i="1"/>
  <c r="AB504" i="1"/>
  <c r="AC504" i="1" s="1"/>
  <c r="U504" i="1" s="1"/>
  <c r="V504" i="1"/>
  <c r="BA505" i="1"/>
  <c r="CT505" i="1"/>
  <c r="AX505" i="1"/>
  <c r="CZ505" i="1" s="1"/>
  <c r="BB505" i="1"/>
  <c r="BO505" i="1"/>
  <c r="BL505" i="1" s="1"/>
  <c r="CR505" i="1"/>
  <c r="BR505" i="1"/>
  <c r="BM505" i="1" s="1"/>
  <c r="CV505" i="1"/>
  <c r="BZ502" i="1"/>
  <c r="CB502" i="1"/>
  <c r="BX504" i="1"/>
  <c r="CC504" i="1" s="1"/>
  <c r="CX504" i="1"/>
  <c r="AY504" i="1"/>
  <c r="BY503" i="1"/>
  <c r="EA509" i="1"/>
  <c r="F507" i="1" l="1"/>
  <c r="BU507" i="1"/>
  <c r="AW507" i="1" s="1"/>
  <c r="E505" i="1"/>
  <c r="D505" i="1"/>
  <c r="CS506" i="1"/>
  <c r="CU506" i="1"/>
  <c r="AE504" i="1"/>
  <c r="AT505" i="1"/>
  <c r="CY505" i="1"/>
  <c r="S505" i="1"/>
  <c r="AZ505" i="1"/>
  <c r="AE505" i="1" s="1"/>
  <c r="T506" i="1"/>
  <c r="Y506" i="1" s="1"/>
  <c r="CA502" i="1"/>
  <c r="CH502" i="1"/>
  <c r="CI502" i="1" s="1"/>
  <c r="BW502" i="1" s="1"/>
  <c r="AV506" i="1"/>
  <c r="AU505" i="1"/>
  <c r="BZ503" i="1"/>
  <c r="CB503" i="1"/>
  <c r="BY504" i="1"/>
  <c r="BX505" i="1"/>
  <c r="CC505" i="1" s="1"/>
  <c r="CX505" i="1"/>
  <c r="AY505" i="1"/>
  <c r="V505" i="1"/>
  <c r="AB505" i="1"/>
  <c r="AC505" i="1" s="1"/>
  <c r="U505" i="1" s="1"/>
  <c r="BA506" i="1"/>
  <c r="BB506" i="1"/>
  <c r="CT506" i="1"/>
  <c r="AX506" i="1"/>
  <c r="CZ506" i="1"/>
  <c r="CR506" i="1"/>
  <c r="CV506" i="1"/>
  <c r="BR506" i="1"/>
  <c r="BM506" i="1" s="1"/>
  <c r="BO506" i="1"/>
  <c r="BL506" i="1" s="1"/>
  <c r="EA510" i="1"/>
  <c r="F508" i="1" l="1"/>
  <c r="BU508" i="1"/>
  <c r="AW508" i="1" s="1"/>
  <c r="E506" i="1"/>
  <c r="D506" i="1"/>
  <c r="CS507" i="1"/>
  <c r="CU507" i="1"/>
  <c r="AT506" i="1"/>
  <c r="CY506" i="1"/>
  <c r="S506" i="1"/>
  <c r="AZ506" i="1"/>
  <c r="T507" i="1"/>
  <c r="Y507" i="1" s="1"/>
  <c r="AV507" i="1"/>
  <c r="CA503" i="1"/>
  <c r="CH503" i="1"/>
  <c r="CI503" i="1" s="1"/>
  <c r="BW503" i="1" s="1"/>
  <c r="AU506" i="1"/>
  <c r="AB506" i="1"/>
  <c r="AC506" i="1" s="1"/>
  <c r="U506" i="1" s="1"/>
  <c r="V506" i="1"/>
  <c r="BA507" i="1"/>
  <c r="CT507" i="1"/>
  <c r="BB507" i="1"/>
  <c r="AX507" i="1"/>
  <c r="CZ507" i="1" s="1"/>
  <c r="CR507" i="1"/>
  <c r="BR507" i="1"/>
  <c r="BM507" i="1" s="1"/>
  <c r="BO507" i="1"/>
  <c r="BL507" i="1" s="1"/>
  <c r="CV507" i="1"/>
  <c r="AY506" i="1"/>
  <c r="BX506" i="1"/>
  <c r="CC506" i="1" s="1"/>
  <c r="CX506" i="1"/>
  <c r="BY505" i="1"/>
  <c r="CB504" i="1"/>
  <c r="BZ504" i="1"/>
  <c r="EA511" i="1"/>
  <c r="F509" i="1" l="1"/>
  <c r="BU509" i="1"/>
  <c r="AW509" i="1" s="1"/>
  <c r="E507" i="1"/>
  <c r="D507" i="1"/>
  <c r="CS508" i="1"/>
  <c r="CU508" i="1"/>
  <c r="AE506" i="1"/>
  <c r="AT507" i="1"/>
  <c r="CY507" i="1"/>
  <c r="S507" i="1"/>
  <c r="AZ507" i="1"/>
  <c r="AE507" i="1" s="1"/>
  <c r="T508" i="1"/>
  <c r="Y508" i="1" s="1"/>
  <c r="CA504" i="1"/>
  <c r="CH504" i="1" s="1"/>
  <c r="CI504" i="1" s="1"/>
  <c r="BW504" i="1" s="1"/>
  <c r="AV508" i="1"/>
  <c r="AU507" i="1"/>
  <c r="BZ505" i="1"/>
  <c r="CB505" i="1"/>
  <c r="BY506" i="1"/>
  <c r="AY507" i="1"/>
  <c r="CX507" i="1"/>
  <c r="BX507" i="1"/>
  <c r="CC507" i="1" s="1"/>
  <c r="BA508" i="1"/>
  <c r="BO508" i="1"/>
  <c r="BL508" i="1" s="1"/>
  <c r="CR508" i="1"/>
  <c r="BB508" i="1"/>
  <c r="CT508" i="1"/>
  <c r="AX508" i="1"/>
  <c r="CZ508" i="1" s="1"/>
  <c r="CV508" i="1"/>
  <c r="BR508" i="1"/>
  <c r="BM508" i="1" s="1"/>
  <c r="AB507" i="1"/>
  <c r="AC507" i="1" s="1"/>
  <c r="U507" i="1" s="1"/>
  <c r="EA512" i="1"/>
  <c r="F510" i="1" l="1"/>
  <c r="BU510" i="1"/>
  <c r="AW510" i="1" s="1"/>
  <c r="E508" i="1"/>
  <c r="D508" i="1"/>
  <c r="CS509" i="1"/>
  <c r="CU509" i="1"/>
  <c r="AT508" i="1"/>
  <c r="CY508" i="1"/>
  <c r="S508" i="1"/>
  <c r="AZ508" i="1"/>
  <c r="T509" i="1"/>
  <c r="Y509" i="1" s="1"/>
  <c r="AV509" i="1"/>
  <c r="CA505" i="1"/>
  <c r="CH505" i="1" s="1"/>
  <c r="CI505" i="1" s="1"/>
  <c r="BW505" i="1" s="1"/>
  <c r="V507" i="1"/>
  <c r="AU508" i="1"/>
  <c r="AY508" i="1"/>
  <c r="BX508" i="1"/>
  <c r="CC508" i="1" s="1"/>
  <c r="CX508" i="1"/>
  <c r="AB508" i="1"/>
  <c r="AC508" i="1" s="1"/>
  <c r="U508" i="1" s="1"/>
  <c r="V508" i="1"/>
  <c r="BY507" i="1"/>
  <c r="BZ506" i="1"/>
  <c r="CB506" i="1"/>
  <c r="BA509" i="1"/>
  <c r="BO509" i="1"/>
  <c r="BL509" i="1" s="1"/>
  <c r="CV509" i="1"/>
  <c r="CR509" i="1"/>
  <c r="BR509" i="1"/>
  <c r="BM509" i="1" s="1"/>
  <c r="BB509" i="1"/>
  <c r="AX509" i="1"/>
  <c r="CT509" i="1"/>
  <c r="EA513" i="1"/>
  <c r="F511" i="1" l="1"/>
  <c r="BU511" i="1"/>
  <c r="E509" i="1"/>
  <c r="D509" i="1"/>
  <c r="CS510" i="1"/>
  <c r="CU510" i="1"/>
  <c r="AE508" i="1"/>
  <c r="AT509" i="1"/>
  <c r="CY509" i="1"/>
  <c r="AU509" i="1"/>
  <c r="S509" i="1"/>
  <c r="AZ509" i="1"/>
  <c r="AE509" i="1" s="1"/>
  <c r="T510" i="1"/>
  <c r="Y510" i="1" s="1"/>
  <c r="AW511" i="1"/>
  <c r="CA506" i="1"/>
  <c r="CH506" i="1"/>
  <c r="CI506" i="1" s="1"/>
  <c r="BW506" i="1" s="1"/>
  <c r="AV510" i="1"/>
  <c r="CZ509" i="1"/>
  <c r="BA510" i="1"/>
  <c r="BR510" i="1"/>
  <c r="BM510" i="1" s="1"/>
  <c r="BB510" i="1"/>
  <c r="AX510" i="1"/>
  <c r="BO510" i="1"/>
  <c r="BL510" i="1" s="1"/>
  <c r="CR510" i="1"/>
  <c r="CZ510" i="1"/>
  <c r="CV510" i="1"/>
  <c r="CT510" i="1"/>
  <c r="AY509" i="1"/>
  <c r="AB509" i="1"/>
  <c r="V509" i="1" s="1"/>
  <c r="CB507" i="1"/>
  <c r="BZ507" i="1"/>
  <c r="BY508" i="1"/>
  <c r="BX509" i="1"/>
  <c r="CC509" i="1" s="1"/>
  <c r="CX509" i="1"/>
  <c r="EA514" i="1"/>
  <c r="F512" i="1" l="1"/>
  <c r="BU512" i="1"/>
  <c r="AW512" i="1" s="1"/>
  <c r="E510" i="1"/>
  <c r="D510" i="1"/>
  <c r="CS511" i="1"/>
  <c r="CU511" i="1"/>
  <c r="AT510" i="1"/>
  <c r="CY510" i="1"/>
  <c r="S510" i="1"/>
  <c r="AZ510" i="1"/>
  <c r="T511" i="1"/>
  <c r="AV511" i="1"/>
  <c r="AC509" i="1"/>
  <c r="U509" i="1" s="1"/>
  <c r="CA507" i="1"/>
  <c r="CH507" i="1"/>
  <c r="CI507" i="1" s="1"/>
  <c r="BW507" i="1" s="1"/>
  <c r="AU510" i="1"/>
  <c r="CB508" i="1"/>
  <c r="BZ508" i="1"/>
  <c r="BA511" i="1"/>
  <c r="CT511" i="1"/>
  <c r="BB511" i="1"/>
  <c r="AX511" i="1"/>
  <c r="CR511" i="1"/>
  <c r="BO511" i="1"/>
  <c r="BL511" i="1" s="1"/>
  <c r="CV511" i="1"/>
  <c r="CZ511" i="1"/>
  <c r="BR511" i="1"/>
  <c r="BM511" i="1" s="1"/>
  <c r="AB510" i="1"/>
  <c r="AC510" i="1" s="1"/>
  <c r="U510" i="1" s="1"/>
  <c r="BY509" i="1"/>
  <c r="AY510" i="1"/>
  <c r="CX510" i="1"/>
  <c r="BX510" i="1"/>
  <c r="CC510" i="1" s="1"/>
  <c r="EA515" i="1"/>
  <c r="D511" i="1" l="1"/>
  <c r="Y511" i="1"/>
  <c r="E511" i="1" s="1"/>
  <c r="F513" i="1"/>
  <c r="BU513" i="1"/>
  <c r="AW513" i="1" s="1"/>
  <c r="CS512" i="1"/>
  <c r="CU512" i="1"/>
  <c r="AE510" i="1"/>
  <c r="AT511" i="1"/>
  <c r="CY511" i="1"/>
  <c r="S511" i="1"/>
  <c r="AZ511" i="1"/>
  <c r="AE511" i="1" s="1"/>
  <c r="T512" i="1"/>
  <c r="Y512" i="1" s="1"/>
  <c r="AV512" i="1"/>
  <c r="CA508" i="1"/>
  <c r="CH508" i="1"/>
  <c r="CI508" i="1" s="1"/>
  <c r="BW508" i="1" s="1"/>
  <c r="V510" i="1"/>
  <c r="AU511" i="1"/>
  <c r="BY510" i="1"/>
  <c r="CB509" i="1"/>
  <c r="BZ509" i="1"/>
  <c r="AY511" i="1"/>
  <c r="BX511" i="1"/>
  <c r="CC511" i="1" s="1"/>
  <c r="CX511" i="1"/>
  <c r="BA512" i="1"/>
  <c r="AX512" i="1"/>
  <c r="CZ512" i="1" s="1"/>
  <c r="CT512" i="1"/>
  <c r="BO512" i="1"/>
  <c r="BL512" i="1" s="1"/>
  <c r="BB512" i="1"/>
  <c r="CR512" i="1"/>
  <c r="CV512" i="1"/>
  <c r="BR512" i="1"/>
  <c r="BM512" i="1" s="1"/>
  <c r="AB511" i="1"/>
  <c r="AC511" i="1" s="1"/>
  <c r="U511" i="1" s="1"/>
  <c r="V511" i="1"/>
  <c r="EA516" i="1"/>
  <c r="F514" i="1" l="1"/>
  <c r="BU514" i="1"/>
  <c r="AW514" i="1" s="1"/>
  <c r="E512" i="1"/>
  <c r="D512" i="1"/>
  <c r="CS513" i="1"/>
  <c r="CU513" i="1"/>
  <c r="AT512" i="1"/>
  <c r="CY512" i="1"/>
  <c r="S512" i="1"/>
  <c r="AZ512" i="1"/>
  <c r="T513" i="1"/>
  <c r="Y513" i="1" s="1"/>
  <c r="AV513" i="1"/>
  <c r="CA509" i="1"/>
  <c r="CH509" i="1"/>
  <c r="CI509" i="1" s="1"/>
  <c r="BW509" i="1" s="1"/>
  <c r="AU512" i="1"/>
  <c r="BX512" i="1"/>
  <c r="CC512" i="1" s="1"/>
  <c r="CX512" i="1"/>
  <c r="AB512" i="1"/>
  <c r="AC512" i="1" s="1"/>
  <c r="U512" i="1" s="1"/>
  <c r="V512" i="1"/>
  <c r="AY512" i="1"/>
  <c r="BA513" i="1"/>
  <c r="CT513" i="1"/>
  <c r="CR513" i="1"/>
  <c r="BO513" i="1"/>
  <c r="BL513" i="1" s="1"/>
  <c r="CV513" i="1"/>
  <c r="BR513" i="1"/>
  <c r="BM513" i="1" s="1"/>
  <c r="BB513" i="1"/>
  <c r="AX513" i="1"/>
  <c r="AU513" i="1" s="1"/>
  <c r="BY511" i="1"/>
  <c r="BZ510" i="1"/>
  <c r="CB510" i="1"/>
  <c r="EA517" i="1"/>
  <c r="F515" i="1" l="1"/>
  <c r="BU515" i="1"/>
  <c r="AW515" i="1" s="1"/>
  <c r="E513" i="1"/>
  <c r="D513" i="1"/>
  <c r="CS514" i="1"/>
  <c r="CU514" i="1"/>
  <c r="AE512" i="1"/>
  <c r="AT513" i="1"/>
  <c r="CY513" i="1"/>
  <c r="S513" i="1"/>
  <c r="AZ513" i="1"/>
  <c r="AE513" i="1" s="1"/>
  <c r="T514" i="1"/>
  <c r="Y514" i="1" s="1"/>
  <c r="CZ513" i="1"/>
  <c r="AV514" i="1"/>
  <c r="CA510" i="1"/>
  <c r="CH510" i="1" s="1"/>
  <c r="CI510" i="1" s="1"/>
  <c r="BW510" i="1" s="1"/>
  <c r="AB513" i="1"/>
  <c r="AC513" i="1" s="1"/>
  <c r="U513" i="1" s="1"/>
  <c r="V513" i="1"/>
  <c r="CX513" i="1"/>
  <c r="BX513" i="1"/>
  <c r="CC513" i="1" s="1"/>
  <c r="BY512" i="1"/>
  <c r="BZ511" i="1"/>
  <c r="CB511" i="1"/>
  <c r="AY513" i="1"/>
  <c r="BA514" i="1"/>
  <c r="CV514" i="1"/>
  <c r="CR514" i="1"/>
  <c r="BB514" i="1"/>
  <c r="AX514" i="1"/>
  <c r="CZ514" i="1" s="1"/>
  <c r="CT514" i="1"/>
  <c r="BR514" i="1"/>
  <c r="BM514" i="1" s="1"/>
  <c r="BO514" i="1"/>
  <c r="BL514" i="1" s="1"/>
  <c r="EA518" i="1"/>
  <c r="F516" i="1" l="1"/>
  <c r="BU516" i="1"/>
  <c r="AW516" i="1" s="1"/>
  <c r="E514" i="1"/>
  <c r="D514" i="1"/>
  <c r="CS515" i="1"/>
  <c r="CU515" i="1"/>
  <c r="AT514" i="1"/>
  <c r="CY514" i="1"/>
  <c r="S514" i="1"/>
  <c r="AZ514" i="1"/>
  <c r="T515" i="1"/>
  <c r="Y515" i="1" s="1"/>
  <c r="CA511" i="1"/>
  <c r="CH511" i="1"/>
  <c r="CI511" i="1" s="1"/>
  <c r="BW511" i="1" s="1"/>
  <c r="AV515" i="1"/>
  <c r="AU514" i="1"/>
  <c r="AY514" i="1"/>
  <c r="CX514" i="1"/>
  <c r="BX514" i="1"/>
  <c r="CC514" i="1" s="1"/>
  <c r="AB514" i="1"/>
  <c r="AC514" i="1" s="1"/>
  <c r="U514" i="1" s="1"/>
  <c r="BZ512" i="1"/>
  <c r="CB512" i="1"/>
  <c r="BA515" i="1"/>
  <c r="CV515" i="1"/>
  <c r="CT515" i="1"/>
  <c r="BR515" i="1"/>
  <c r="BM515" i="1" s="1"/>
  <c r="BB515" i="1"/>
  <c r="AX515" i="1"/>
  <c r="CZ515" i="1" s="1"/>
  <c r="CR515" i="1"/>
  <c r="BO515" i="1"/>
  <c r="BL515" i="1" s="1"/>
  <c r="BY513" i="1"/>
  <c r="EA519" i="1"/>
  <c r="F517" i="1" l="1"/>
  <c r="BU517" i="1"/>
  <c r="AW517" i="1" s="1"/>
  <c r="E515" i="1"/>
  <c r="D515" i="1"/>
  <c r="CS516" i="1"/>
  <c r="CU516" i="1"/>
  <c r="AE514" i="1"/>
  <c r="AT515" i="1"/>
  <c r="CY515" i="1"/>
  <c r="S515" i="1"/>
  <c r="AZ515" i="1"/>
  <c r="AE515" i="1" s="1"/>
  <c r="T516" i="1"/>
  <c r="Y516" i="1" s="1"/>
  <c r="AV516" i="1"/>
  <c r="CA512" i="1"/>
  <c r="CH512" i="1" s="1"/>
  <c r="CI512" i="1" s="1"/>
  <c r="BW512" i="1" s="1"/>
  <c r="V514" i="1"/>
  <c r="AU515" i="1"/>
  <c r="CB513" i="1"/>
  <c r="BZ513" i="1"/>
  <c r="AY515" i="1"/>
  <c r="BX515" i="1"/>
  <c r="CC515" i="1" s="1"/>
  <c r="CX515" i="1"/>
  <c r="BA516" i="1"/>
  <c r="BR516" i="1"/>
  <c r="BM516" i="1" s="1"/>
  <c r="BO516" i="1"/>
  <c r="BL516" i="1" s="1"/>
  <c r="CV516" i="1"/>
  <c r="BB516" i="1"/>
  <c r="AX516" i="1"/>
  <c r="CT516" i="1"/>
  <c r="CZ516" i="1"/>
  <c r="CR516" i="1"/>
  <c r="V515" i="1"/>
  <c r="AB515" i="1"/>
  <c r="AC515" i="1" s="1"/>
  <c r="U515" i="1" s="1"/>
  <c r="BY514" i="1"/>
  <c r="EA520" i="1"/>
  <c r="F518" i="1" l="1"/>
  <c r="BU518" i="1"/>
  <c r="AW518" i="1" s="1"/>
  <c r="E516" i="1"/>
  <c r="D516" i="1"/>
  <c r="CS517" i="1"/>
  <c r="CU517" i="1"/>
  <c r="AT516" i="1"/>
  <c r="CY516" i="1"/>
  <c r="S516" i="1"/>
  <c r="AZ516" i="1"/>
  <c r="T517" i="1"/>
  <c r="Y517" i="1" s="1"/>
  <c r="AU516" i="1"/>
  <c r="AV517" i="1"/>
  <c r="CA513" i="1"/>
  <c r="CH513" i="1"/>
  <c r="CI513" i="1" s="1"/>
  <c r="BW513" i="1" s="1"/>
  <c r="AY516" i="1"/>
  <c r="BX516" i="1"/>
  <c r="CC516" i="1" s="1"/>
  <c r="CX516" i="1"/>
  <c r="V516" i="1"/>
  <c r="AB516" i="1"/>
  <c r="AC516" i="1" s="1"/>
  <c r="U516" i="1" s="1"/>
  <c r="BA517" i="1"/>
  <c r="BB517" i="1"/>
  <c r="CR517" i="1"/>
  <c r="BR517" i="1"/>
  <c r="BM517" i="1" s="1"/>
  <c r="CV517" i="1"/>
  <c r="BO517" i="1"/>
  <c r="BL517" i="1" s="1"/>
  <c r="CT517" i="1"/>
  <c r="AX517" i="1"/>
  <c r="CZ517" i="1" s="1"/>
  <c r="BY515" i="1"/>
  <c r="CB514" i="1"/>
  <c r="BZ514" i="1"/>
  <c r="EA521" i="1"/>
  <c r="F519" i="1" l="1"/>
  <c r="BU519" i="1"/>
  <c r="AW519" i="1" s="1"/>
  <c r="E517" i="1"/>
  <c r="D517" i="1"/>
  <c r="CS518" i="1"/>
  <c r="CU518" i="1"/>
  <c r="AE516" i="1"/>
  <c r="AT517" i="1"/>
  <c r="CY517" i="1"/>
  <c r="S517" i="1"/>
  <c r="AZ517" i="1"/>
  <c r="AE517" i="1" s="1"/>
  <c r="T518" i="1"/>
  <c r="Y518" i="1" s="1"/>
  <c r="CA514" i="1"/>
  <c r="CH514" i="1"/>
  <c r="CI514" i="1" s="1"/>
  <c r="BW514" i="1" s="1"/>
  <c r="AV518" i="1"/>
  <c r="AU517" i="1"/>
  <c r="CB515" i="1"/>
  <c r="BZ515" i="1"/>
  <c r="AY517" i="1"/>
  <c r="BA518" i="1"/>
  <c r="CV518" i="1"/>
  <c r="CT518" i="1"/>
  <c r="BO518" i="1"/>
  <c r="BL518" i="1" s="1"/>
  <c r="AX518" i="1"/>
  <c r="CZ518" i="1" s="1"/>
  <c r="CR518" i="1"/>
  <c r="BR518" i="1"/>
  <c r="BM518" i="1" s="1"/>
  <c r="BB518" i="1"/>
  <c r="CX517" i="1"/>
  <c r="BX517" i="1"/>
  <c r="CC517" i="1" s="1"/>
  <c r="BY516" i="1"/>
  <c r="AB517" i="1"/>
  <c r="AC517" i="1" s="1"/>
  <c r="U517" i="1" s="1"/>
  <c r="EA522" i="1"/>
  <c r="F520" i="1" l="1"/>
  <c r="BU520" i="1"/>
  <c r="AW520" i="1" s="1"/>
  <c r="E518" i="1"/>
  <c r="D518" i="1"/>
  <c r="CS519" i="1"/>
  <c r="CU519" i="1"/>
  <c r="AT518" i="1"/>
  <c r="CY518" i="1"/>
  <c r="S518" i="1"/>
  <c r="AZ518" i="1"/>
  <c r="T519" i="1"/>
  <c r="AV519" i="1"/>
  <c r="CA515" i="1"/>
  <c r="CH515" i="1"/>
  <c r="CI515" i="1" s="1"/>
  <c r="BW515" i="1" s="1"/>
  <c r="V517" i="1"/>
  <c r="AU518" i="1"/>
  <c r="CB516" i="1"/>
  <c r="BZ516" i="1"/>
  <c r="BY517" i="1"/>
  <c r="CX518" i="1"/>
  <c r="BX518" i="1"/>
  <c r="CC518" i="1" s="1"/>
  <c r="V518" i="1"/>
  <c r="AB518" i="1"/>
  <c r="AC518" i="1" s="1"/>
  <c r="U518" i="1" s="1"/>
  <c r="AY518" i="1"/>
  <c r="BA519" i="1"/>
  <c r="CT519" i="1"/>
  <c r="CR519" i="1"/>
  <c r="CZ519" i="1"/>
  <c r="BB519" i="1"/>
  <c r="AX519" i="1"/>
  <c r="BR519" i="1"/>
  <c r="BM519" i="1" s="1"/>
  <c r="CV519" i="1"/>
  <c r="BO519" i="1"/>
  <c r="BL519" i="1" s="1"/>
  <c r="EA523" i="1"/>
  <c r="D519" i="1" l="1"/>
  <c r="Y519" i="1"/>
  <c r="E519" i="1" s="1"/>
  <c r="F521" i="1"/>
  <c r="BU521" i="1"/>
  <c r="AW521" i="1" s="1"/>
  <c r="CS520" i="1"/>
  <c r="CU520" i="1"/>
  <c r="AE518" i="1"/>
  <c r="AT519" i="1"/>
  <c r="CY519" i="1"/>
  <c r="S519" i="1"/>
  <c r="AZ519" i="1"/>
  <c r="AU519" i="1"/>
  <c r="T520" i="1"/>
  <c r="Y520" i="1" s="1"/>
  <c r="AV520" i="1"/>
  <c r="CA516" i="1"/>
  <c r="CH516" i="1" s="1"/>
  <c r="CI516" i="1" s="1"/>
  <c r="BW516" i="1" s="1"/>
  <c r="BX519" i="1"/>
  <c r="CC519" i="1" s="1"/>
  <c r="CX519" i="1"/>
  <c r="BA520" i="1"/>
  <c r="CV520" i="1"/>
  <c r="BR520" i="1"/>
  <c r="BM520" i="1" s="1"/>
  <c r="CR520" i="1"/>
  <c r="BO520" i="1"/>
  <c r="BL520" i="1" s="1"/>
  <c r="BB520" i="1"/>
  <c r="CT520" i="1"/>
  <c r="AX520" i="1"/>
  <c r="CZ520" i="1" s="1"/>
  <c r="BY518" i="1"/>
  <c r="AB519" i="1"/>
  <c r="AC519" i="1" s="1"/>
  <c r="U519" i="1" s="1"/>
  <c r="AY519" i="1"/>
  <c r="BZ517" i="1"/>
  <c r="CB517" i="1"/>
  <c r="EA524" i="1"/>
  <c r="F522" i="1" l="1"/>
  <c r="BU522" i="1"/>
  <c r="E520" i="1"/>
  <c r="D520" i="1"/>
  <c r="CS521" i="1"/>
  <c r="CU521" i="1"/>
  <c r="AE519" i="1"/>
  <c r="AT520" i="1"/>
  <c r="CY520" i="1"/>
  <c r="S520" i="1"/>
  <c r="AZ520" i="1"/>
  <c r="AE520" i="1" s="1"/>
  <c r="AW522" i="1"/>
  <c r="T521" i="1"/>
  <c r="Y521" i="1" s="1"/>
  <c r="CA517" i="1"/>
  <c r="CH517" i="1"/>
  <c r="CI517" i="1" s="1"/>
  <c r="BW517" i="1" s="1"/>
  <c r="V519" i="1"/>
  <c r="AV521" i="1"/>
  <c r="AU520" i="1"/>
  <c r="AY520" i="1"/>
  <c r="CX520" i="1"/>
  <c r="BX520" i="1"/>
  <c r="CC520" i="1" s="1"/>
  <c r="BY519" i="1"/>
  <c r="CB518" i="1"/>
  <c r="BZ518" i="1"/>
  <c r="V520" i="1"/>
  <c r="AB520" i="1"/>
  <c r="AC520" i="1" s="1"/>
  <c r="U520" i="1" s="1"/>
  <c r="BA521" i="1"/>
  <c r="CT521" i="1"/>
  <c r="BR521" i="1"/>
  <c r="BM521" i="1" s="1"/>
  <c r="BO521" i="1"/>
  <c r="BL521" i="1" s="1"/>
  <c r="CV521" i="1"/>
  <c r="CR521" i="1"/>
  <c r="BB521" i="1"/>
  <c r="AX521" i="1"/>
  <c r="CZ521" i="1" s="1"/>
  <c r="EA525" i="1"/>
  <c r="F523" i="1" l="1"/>
  <c r="BU523" i="1"/>
  <c r="AW523" i="1" s="1"/>
  <c r="E521" i="1"/>
  <c r="D521" i="1"/>
  <c r="CS522" i="1"/>
  <c r="CU522" i="1"/>
  <c r="AT521" i="1"/>
  <c r="CY521" i="1"/>
  <c r="S521" i="1"/>
  <c r="AZ521" i="1"/>
  <c r="T522" i="1"/>
  <c r="Y522" i="1" s="1"/>
  <c r="AV522" i="1"/>
  <c r="CA518" i="1"/>
  <c r="CH518" i="1" s="1"/>
  <c r="CI518" i="1" s="1"/>
  <c r="BW518" i="1" s="1"/>
  <c r="AU521" i="1"/>
  <c r="BA522" i="1"/>
  <c r="CR522" i="1"/>
  <c r="BR522" i="1"/>
  <c r="BM522" i="1" s="1"/>
  <c r="BB522" i="1"/>
  <c r="BO522" i="1"/>
  <c r="BL522" i="1" s="1"/>
  <c r="AX522" i="1"/>
  <c r="CZ522" i="1" s="1"/>
  <c r="CV522" i="1"/>
  <c r="CT522" i="1"/>
  <c r="AB521" i="1"/>
  <c r="AC521" i="1" s="1"/>
  <c r="U521" i="1" s="1"/>
  <c r="AY521" i="1"/>
  <c r="BX521" i="1"/>
  <c r="CC521" i="1" s="1"/>
  <c r="CX521" i="1"/>
  <c r="BZ519" i="1"/>
  <c r="CB519" i="1"/>
  <c r="BY520" i="1"/>
  <c r="EA526" i="1"/>
  <c r="F524" i="1" l="1"/>
  <c r="BU524" i="1"/>
  <c r="AW524" i="1" s="1"/>
  <c r="E522" i="1"/>
  <c r="D522" i="1"/>
  <c r="CS523" i="1"/>
  <c r="CU523" i="1"/>
  <c r="AE521" i="1"/>
  <c r="AT522" i="1"/>
  <c r="CY522" i="1"/>
  <c r="S522" i="1"/>
  <c r="AZ522" i="1"/>
  <c r="T523" i="1"/>
  <c r="Y523" i="1" s="1"/>
  <c r="CA519" i="1"/>
  <c r="CH519" i="1" s="1"/>
  <c r="CI519" i="1" s="1"/>
  <c r="BW519" i="1" s="1"/>
  <c r="V521" i="1"/>
  <c r="AV523" i="1"/>
  <c r="AU522" i="1"/>
  <c r="CB520" i="1"/>
  <c r="BZ520" i="1"/>
  <c r="BY521" i="1"/>
  <c r="AY522" i="1"/>
  <c r="CX522" i="1"/>
  <c r="BX522" i="1"/>
  <c r="CC522" i="1" s="1"/>
  <c r="AB522" i="1"/>
  <c r="AC522" i="1" s="1"/>
  <c r="U522" i="1" s="1"/>
  <c r="V522" i="1"/>
  <c r="BA523" i="1"/>
  <c r="BB523" i="1"/>
  <c r="AX523" i="1"/>
  <c r="CT523" i="1"/>
  <c r="BR523" i="1"/>
  <c r="BM523" i="1" s="1"/>
  <c r="BO523" i="1"/>
  <c r="BL523" i="1" s="1"/>
  <c r="CV523" i="1"/>
  <c r="CZ523" i="1"/>
  <c r="CR523" i="1"/>
  <c r="EA527" i="1"/>
  <c r="F525" i="1" l="1"/>
  <c r="BU525" i="1"/>
  <c r="AW525" i="1" s="1"/>
  <c r="E523" i="1"/>
  <c r="D523" i="1"/>
  <c r="CS524" i="1"/>
  <c r="CU524" i="1"/>
  <c r="AE522" i="1"/>
  <c r="AT523" i="1"/>
  <c r="CY523" i="1"/>
  <c r="S523" i="1"/>
  <c r="AZ523" i="1"/>
  <c r="AE523" i="1" s="1"/>
  <c r="T524" i="1"/>
  <c r="Y524" i="1" s="1"/>
  <c r="AV524" i="1"/>
  <c r="CA520" i="1"/>
  <c r="CH520" i="1" s="1"/>
  <c r="CI520" i="1" s="1"/>
  <c r="BW520" i="1" s="1"/>
  <c r="AU523" i="1"/>
  <c r="AY523" i="1"/>
  <c r="CX523" i="1"/>
  <c r="BX523" i="1"/>
  <c r="CC523" i="1" s="1"/>
  <c r="BY522" i="1"/>
  <c r="BA524" i="1"/>
  <c r="CR524" i="1"/>
  <c r="BO524" i="1"/>
  <c r="BL524" i="1" s="1"/>
  <c r="CV524" i="1"/>
  <c r="BB524" i="1"/>
  <c r="AX524" i="1"/>
  <c r="CZ524" i="1" s="1"/>
  <c r="CT524" i="1"/>
  <c r="BR524" i="1"/>
  <c r="BM524" i="1" s="1"/>
  <c r="AB523" i="1"/>
  <c r="AC523" i="1" s="1"/>
  <c r="U523" i="1" s="1"/>
  <c r="CB521" i="1"/>
  <c r="BZ521" i="1"/>
  <c r="EA528" i="1"/>
  <c r="F526" i="1" l="1"/>
  <c r="BU526" i="1"/>
  <c r="AW526" i="1" s="1"/>
  <c r="E524" i="1"/>
  <c r="D524" i="1"/>
  <c r="CS525" i="1"/>
  <c r="CU525" i="1"/>
  <c r="AT524" i="1"/>
  <c r="CY524" i="1"/>
  <c r="S524" i="1"/>
  <c r="AZ524" i="1"/>
  <c r="T525" i="1"/>
  <c r="CA521" i="1"/>
  <c r="CH521" i="1"/>
  <c r="CI521" i="1" s="1"/>
  <c r="BW521" i="1" s="1"/>
  <c r="V523" i="1"/>
  <c r="AV525" i="1"/>
  <c r="AU524" i="1"/>
  <c r="AY524" i="1"/>
  <c r="CX524" i="1"/>
  <c r="BX524" i="1"/>
  <c r="CC524" i="1" s="1"/>
  <c r="BA525" i="1"/>
  <c r="CR525" i="1"/>
  <c r="CT525" i="1"/>
  <c r="CV525" i="1"/>
  <c r="CZ525" i="1"/>
  <c r="BB525" i="1"/>
  <c r="AX525" i="1"/>
  <c r="BR525" i="1"/>
  <c r="BM525" i="1" s="1"/>
  <c r="BO525" i="1"/>
  <c r="BL525" i="1" s="1"/>
  <c r="AB524" i="1"/>
  <c r="AC524" i="1" s="1"/>
  <c r="U524" i="1" s="1"/>
  <c r="CB522" i="1"/>
  <c r="BZ522" i="1"/>
  <c r="BY523" i="1"/>
  <c r="EA529" i="1"/>
  <c r="D525" i="1" l="1"/>
  <c r="Y525" i="1"/>
  <c r="E525" i="1" s="1"/>
  <c r="F527" i="1"/>
  <c r="BU527" i="1"/>
  <c r="AW527" i="1" s="1"/>
  <c r="CS526" i="1"/>
  <c r="CU526" i="1"/>
  <c r="AE524" i="1"/>
  <c r="AT525" i="1"/>
  <c r="CY525" i="1"/>
  <c r="S525" i="1"/>
  <c r="AZ525" i="1"/>
  <c r="AE525" i="1" s="1"/>
  <c r="T526" i="1"/>
  <c r="Y526" i="1" s="1"/>
  <c r="AU525" i="1"/>
  <c r="V524" i="1"/>
  <c r="AV526" i="1"/>
  <c r="CA522" i="1"/>
  <c r="CH522" i="1" s="1"/>
  <c r="CI522" i="1" s="1"/>
  <c r="BW522" i="1" s="1"/>
  <c r="BZ523" i="1"/>
  <c r="CB523" i="1"/>
  <c r="AY525" i="1"/>
  <c r="CX525" i="1"/>
  <c r="BX525" i="1"/>
  <c r="CC525" i="1" s="1"/>
  <c r="BA526" i="1"/>
  <c r="CT526" i="1"/>
  <c r="BR526" i="1"/>
  <c r="BM526" i="1" s="1"/>
  <c r="CR526" i="1"/>
  <c r="BO526" i="1"/>
  <c r="BL526" i="1" s="1"/>
  <c r="CV526" i="1"/>
  <c r="BB526" i="1"/>
  <c r="AX526" i="1"/>
  <c r="V525" i="1"/>
  <c r="AB525" i="1"/>
  <c r="AC525" i="1" s="1"/>
  <c r="U525" i="1" s="1"/>
  <c r="BY524" i="1"/>
  <c r="EA530" i="1"/>
  <c r="F528" i="1" l="1"/>
  <c r="BU528" i="1"/>
  <c r="AW528" i="1" s="1"/>
  <c r="E526" i="1"/>
  <c r="D526" i="1"/>
  <c r="AU526" i="1"/>
  <c r="CS527" i="1"/>
  <c r="CU527" i="1"/>
  <c r="AT526" i="1"/>
  <c r="CY526" i="1"/>
  <c r="S526" i="1"/>
  <c r="AZ526" i="1"/>
  <c r="T527" i="1"/>
  <c r="Y527" i="1" s="1"/>
  <c r="AV527" i="1"/>
  <c r="CA523" i="1"/>
  <c r="CH523" i="1"/>
  <c r="CI523" i="1" s="1"/>
  <c r="BW523" i="1" s="1"/>
  <c r="CZ526" i="1"/>
  <c r="CB524" i="1"/>
  <c r="BZ524" i="1"/>
  <c r="CX526" i="1"/>
  <c r="BX526" i="1"/>
  <c r="CC526" i="1" s="1"/>
  <c r="BA527" i="1"/>
  <c r="CR527" i="1"/>
  <c r="CV527" i="1"/>
  <c r="BR527" i="1"/>
  <c r="BM527" i="1" s="1"/>
  <c r="BO527" i="1"/>
  <c r="BL527" i="1" s="1"/>
  <c r="CT527" i="1"/>
  <c r="BB527" i="1"/>
  <c r="AX527" i="1"/>
  <c r="CZ527" i="1"/>
  <c r="AB526" i="1"/>
  <c r="AC526" i="1" s="1"/>
  <c r="U526" i="1" s="1"/>
  <c r="AY526" i="1"/>
  <c r="BY525" i="1"/>
  <c r="EA531" i="1"/>
  <c r="F529" i="1" l="1"/>
  <c r="BU529" i="1"/>
  <c r="AW529" i="1" s="1"/>
  <c r="E527" i="1"/>
  <c r="D527" i="1"/>
  <c r="CS528" i="1"/>
  <c r="CU528" i="1"/>
  <c r="AE526" i="1"/>
  <c r="AT527" i="1"/>
  <c r="CY527" i="1"/>
  <c r="S527" i="1"/>
  <c r="AZ527" i="1"/>
  <c r="AE527" i="1" s="1"/>
  <c r="T528" i="1"/>
  <c r="V526" i="1"/>
  <c r="AV528" i="1"/>
  <c r="CA524" i="1"/>
  <c r="CH524" i="1" s="1"/>
  <c r="CI524" i="1" s="1"/>
  <c r="BW524" i="1" s="1"/>
  <c r="AU527" i="1"/>
  <c r="BA528" i="1"/>
  <c r="CV528" i="1"/>
  <c r="BR528" i="1"/>
  <c r="BM528" i="1" s="1"/>
  <c r="BO528" i="1"/>
  <c r="BL528" i="1" s="1"/>
  <c r="CR528" i="1"/>
  <c r="CT528" i="1"/>
  <c r="BB528" i="1"/>
  <c r="AX528" i="1"/>
  <c r="CZ528" i="1" s="1"/>
  <c r="AB527" i="1"/>
  <c r="AC527" i="1" s="1"/>
  <c r="U527" i="1" s="1"/>
  <c r="CB525" i="1"/>
  <c r="BZ525" i="1"/>
  <c r="AY527" i="1"/>
  <c r="BX527" i="1"/>
  <c r="CC527" i="1" s="1"/>
  <c r="CX527" i="1"/>
  <c r="BY526" i="1"/>
  <c r="EA532" i="1"/>
  <c r="D528" i="1" l="1"/>
  <c r="Y528" i="1"/>
  <c r="E528" i="1" s="1"/>
  <c r="F530" i="1"/>
  <c r="BU530" i="1"/>
  <c r="AW530" i="1" s="1"/>
  <c r="CS529" i="1"/>
  <c r="CU529" i="1"/>
  <c r="AT528" i="1"/>
  <c r="CY528" i="1"/>
  <c r="S528" i="1"/>
  <c r="AZ528" i="1"/>
  <c r="AE528" i="1" s="1"/>
  <c r="T529" i="1"/>
  <c r="Y529" i="1" s="1"/>
  <c r="CA525" i="1"/>
  <c r="CH525" i="1" s="1"/>
  <c r="CI525" i="1" s="1"/>
  <c r="BW525" i="1" s="1"/>
  <c r="AV529" i="1"/>
  <c r="V527" i="1"/>
  <c r="AU528" i="1"/>
  <c r="CB526" i="1"/>
  <c r="BZ526" i="1"/>
  <c r="BY527" i="1"/>
  <c r="AY528" i="1"/>
  <c r="BX528" i="1"/>
  <c r="CC528" i="1" s="1"/>
  <c r="CX528" i="1"/>
  <c r="AB528" i="1"/>
  <c r="AC528" i="1" s="1"/>
  <c r="U528" i="1" s="1"/>
  <c r="BA529" i="1"/>
  <c r="CV529" i="1"/>
  <c r="BO529" i="1"/>
  <c r="BL529" i="1" s="1"/>
  <c r="BB529" i="1"/>
  <c r="AX529" i="1"/>
  <c r="CT529" i="1"/>
  <c r="CZ529" i="1"/>
  <c r="CR529" i="1"/>
  <c r="BR529" i="1"/>
  <c r="BM529" i="1" s="1"/>
  <c r="EA533" i="1"/>
  <c r="F531" i="1" l="1"/>
  <c r="BU531" i="1"/>
  <c r="E529" i="1"/>
  <c r="D529" i="1"/>
  <c r="CS530" i="1"/>
  <c r="CU530" i="1"/>
  <c r="AT529" i="1"/>
  <c r="CY529" i="1"/>
  <c r="S529" i="1"/>
  <c r="AZ529" i="1"/>
  <c r="T530" i="1"/>
  <c r="Y530" i="1" s="1"/>
  <c r="AW531" i="1"/>
  <c r="V528" i="1"/>
  <c r="AV530" i="1"/>
  <c r="CA526" i="1"/>
  <c r="CH526" i="1" s="1"/>
  <c r="CI526" i="1" s="1"/>
  <c r="BW526" i="1" s="1"/>
  <c r="AU529" i="1"/>
  <c r="AB529" i="1"/>
  <c r="AC529" i="1" s="1"/>
  <c r="U529" i="1" s="1"/>
  <c r="V529" i="1"/>
  <c r="BA530" i="1"/>
  <c r="CT530" i="1"/>
  <c r="CR530" i="1"/>
  <c r="BB530" i="1"/>
  <c r="BR530" i="1"/>
  <c r="BM530" i="1" s="1"/>
  <c r="CV530" i="1"/>
  <c r="BO530" i="1"/>
  <c r="BL530" i="1" s="1"/>
  <c r="AX530" i="1"/>
  <c r="CZ530" i="1" s="1"/>
  <c r="AY529" i="1"/>
  <c r="CX529" i="1"/>
  <c r="BX529" i="1"/>
  <c r="CC529" i="1" s="1"/>
  <c r="BY528" i="1"/>
  <c r="BZ527" i="1"/>
  <c r="CB527" i="1"/>
  <c r="EA534" i="1"/>
  <c r="F532" i="1" l="1"/>
  <c r="BU532" i="1"/>
  <c r="E530" i="1"/>
  <c r="D530" i="1"/>
  <c r="CS531" i="1"/>
  <c r="CU531" i="1"/>
  <c r="AE529" i="1"/>
  <c r="AT530" i="1"/>
  <c r="CY530" i="1"/>
  <c r="S530" i="1"/>
  <c r="AZ530" i="1"/>
  <c r="AE530" i="1" s="1"/>
  <c r="AW532" i="1"/>
  <c r="T531" i="1"/>
  <c r="Y531" i="1" s="1"/>
  <c r="CA527" i="1"/>
  <c r="CH527" i="1"/>
  <c r="CI527" i="1" s="1"/>
  <c r="BW527" i="1" s="1"/>
  <c r="AV531" i="1"/>
  <c r="AU530" i="1"/>
  <c r="BZ528" i="1"/>
  <c r="CB528" i="1"/>
  <c r="AY530" i="1"/>
  <c r="BY529" i="1"/>
  <c r="CX530" i="1"/>
  <c r="BX530" i="1"/>
  <c r="CC530" i="1" s="1"/>
  <c r="AB530" i="1"/>
  <c r="AC530" i="1" s="1"/>
  <c r="U530" i="1" s="1"/>
  <c r="V530" i="1"/>
  <c r="BA531" i="1"/>
  <c r="CZ531" i="1"/>
  <c r="CV531" i="1"/>
  <c r="BO531" i="1"/>
  <c r="BL531" i="1" s="1"/>
  <c r="BR531" i="1"/>
  <c r="BM531" i="1" s="1"/>
  <c r="AX531" i="1"/>
  <c r="CR531" i="1"/>
  <c r="CT531" i="1"/>
  <c r="BB531" i="1"/>
  <c r="EA535" i="1"/>
  <c r="F533" i="1" l="1"/>
  <c r="BU533" i="1"/>
  <c r="AW533" i="1" s="1"/>
  <c r="E531" i="1"/>
  <c r="D531" i="1"/>
  <c r="AU531" i="1"/>
  <c r="CS532" i="1"/>
  <c r="CU532" i="1"/>
  <c r="AT531" i="1"/>
  <c r="CY531" i="1"/>
  <c r="S531" i="1"/>
  <c r="AZ531" i="1"/>
  <c r="T532" i="1"/>
  <c r="Y532" i="1" s="1"/>
  <c r="AV532" i="1"/>
  <c r="CA528" i="1"/>
  <c r="CH528" i="1" s="1"/>
  <c r="CI528" i="1" s="1"/>
  <c r="BW528" i="1" s="1"/>
  <c r="BY530" i="1"/>
  <c r="BZ529" i="1"/>
  <c r="CB529" i="1"/>
  <c r="BX531" i="1"/>
  <c r="CC531" i="1" s="1"/>
  <c r="CX531" i="1"/>
  <c r="BA532" i="1"/>
  <c r="BR532" i="1"/>
  <c r="BM532" i="1" s="1"/>
  <c r="CR532" i="1"/>
  <c r="BB532" i="1"/>
  <c r="AX532" i="1"/>
  <c r="CT532" i="1"/>
  <c r="CV532" i="1"/>
  <c r="BO532" i="1"/>
  <c r="BL532" i="1" s="1"/>
  <c r="AB531" i="1"/>
  <c r="V531" i="1" s="1"/>
  <c r="AY531" i="1"/>
  <c r="EA536" i="1"/>
  <c r="F534" i="1" l="1"/>
  <c r="BU534" i="1"/>
  <c r="AW534" i="1" s="1"/>
  <c r="E532" i="1"/>
  <c r="D532" i="1"/>
  <c r="CS533" i="1"/>
  <c r="CU533" i="1"/>
  <c r="AE531" i="1"/>
  <c r="AT532" i="1"/>
  <c r="CY532" i="1"/>
  <c r="S532" i="1"/>
  <c r="AZ532" i="1"/>
  <c r="AU532" i="1"/>
  <c r="T533" i="1"/>
  <c r="Y533" i="1" s="1"/>
  <c r="CZ532" i="1"/>
  <c r="AV533" i="1"/>
  <c r="CA529" i="1"/>
  <c r="CH529" i="1" s="1"/>
  <c r="CI529" i="1" s="1"/>
  <c r="BW529" i="1" s="1"/>
  <c r="AC531" i="1"/>
  <c r="U531" i="1" s="1"/>
  <c r="AB532" i="1"/>
  <c r="AC532" i="1" s="1"/>
  <c r="U532" i="1" s="1"/>
  <c r="V532" i="1"/>
  <c r="BX532" i="1"/>
  <c r="CC532" i="1" s="1"/>
  <c r="CX532" i="1"/>
  <c r="BA533" i="1"/>
  <c r="CV533" i="1"/>
  <c r="BB533" i="1"/>
  <c r="BR533" i="1"/>
  <c r="BM533" i="1" s="1"/>
  <c r="AX533" i="1"/>
  <c r="CR533" i="1"/>
  <c r="CT533" i="1"/>
  <c r="BO533" i="1"/>
  <c r="BL533" i="1" s="1"/>
  <c r="AY532" i="1"/>
  <c r="BY531" i="1"/>
  <c r="CB530" i="1"/>
  <c r="BZ530" i="1"/>
  <c r="EA537" i="1"/>
  <c r="F535" i="1" l="1"/>
  <c r="BU535" i="1"/>
  <c r="AW535" i="1" s="1"/>
  <c r="E533" i="1"/>
  <c r="D533" i="1"/>
  <c r="CS534" i="1"/>
  <c r="CU534" i="1"/>
  <c r="AE532" i="1"/>
  <c r="AT533" i="1"/>
  <c r="CY533" i="1"/>
  <c r="S533" i="1"/>
  <c r="AZ533" i="1"/>
  <c r="AE533" i="1" s="1"/>
  <c r="T534" i="1"/>
  <c r="Y534" i="1" s="1"/>
  <c r="AU533" i="1"/>
  <c r="AV534" i="1"/>
  <c r="CZ533" i="1"/>
  <c r="CA530" i="1"/>
  <c r="CH530" i="1" s="1"/>
  <c r="CI530" i="1" s="1"/>
  <c r="BW530" i="1" s="1"/>
  <c r="BY532" i="1"/>
  <c r="BZ531" i="1"/>
  <c r="CB531" i="1"/>
  <c r="V533" i="1"/>
  <c r="AB533" i="1"/>
  <c r="AC533" i="1" s="1"/>
  <c r="U533" i="1" s="1"/>
  <c r="AY533" i="1"/>
  <c r="BX533" i="1"/>
  <c r="CC533" i="1" s="1"/>
  <c r="CX533" i="1"/>
  <c r="BA534" i="1"/>
  <c r="CV534" i="1"/>
  <c r="BR534" i="1"/>
  <c r="BM534" i="1" s="1"/>
  <c r="BB534" i="1"/>
  <c r="AX534" i="1"/>
  <c r="CZ534" i="1" s="1"/>
  <c r="BO534" i="1"/>
  <c r="BL534" i="1" s="1"/>
  <c r="CT534" i="1"/>
  <c r="CR534" i="1"/>
  <c r="EA538" i="1"/>
  <c r="F536" i="1" l="1"/>
  <c r="BU536" i="1"/>
  <c r="AW536" i="1" s="1"/>
  <c r="E534" i="1"/>
  <c r="D534" i="1"/>
  <c r="CS535" i="1"/>
  <c r="CU535" i="1"/>
  <c r="AT534" i="1"/>
  <c r="CY534" i="1"/>
  <c r="S534" i="1"/>
  <c r="AZ534" i="1"/>
  <c r="T535" i="1"/>
  <c r="Y535" i="1" s="1"/>
  <c r="AV535" i="1"/>
  <c r="CA531" i="1"/>
  <c r="CH531" i="1" s="1"/>
  <c r="CI531" i="1" s="1"/>
  <c r="BW531" i="1" s="1"/>
  <c r="AU534" i="1"/>
  <c r="AB534" i="1"/>
  <c r="AC534" i="1" s="1"/>
  <c r="U534" i="1" s="1"/>
  <c r="AY534" i="1"/>
  <c r="CX534" i="1"/>
  <c r="BX534" i="1"/>
  <c r="CC534" i="1" s="1"/>
  <c r="BA535" i="1"/>
  <c r="CV535" i="1"/>
  <c r="BO535" i="1"/>
  <c r="BL535" i="1" s="1"/>
  <c r="CR535" i="1"/>
  <c r="BB535" i="1"/>
  <c r="AX535" i="1"/>
  <c r="CZ535" i="1" s="1"/>
  <c r="CT535" i="1"/>
  <c r="BR535" i="1"/>
  <c r="BM535" i="1" s="1"/>
  <c r="BY533" i="1"/>
  <c r="CB532" i="1"/>
  <c r="BZ532" i="1"/>
  <c r="EA539" i="1"/>
  <c r="F537" i="1" l="1"/>
  <c r="BU537" i="1"/>
  <c r="AW537" i="1" s="1"/>
  <c r="E535" i="1"/>
  <c r="D535" i="1"/>
  <c r="CS536" i="1"/>
  <c r="CU536" i="1"/>
  <c r="AE534" i="1"/>
  <c r="AT535" i="1"/>
  <c r="CY535" i="1"/>
  <c r="S535" i="1"/>
  <c r="AZ535" i="1"/>
  <c r="AE535" i="1" s="1"/>
  <c r="T536" i="1"/>
  <c r="Y536" i="1" s="1"/>
  <c r="CA532" i="1"/>
  <c r="CH532" i="1" s="1"/>
  <c r="CI532" i="1" s="1"/>
  <c r="BW532" i="1" s="1"/>
  <c r="AV536" i="1"/>
  <c r="V534" i="1"/>
  <c r="AU535" i="1"/>
  <c r="CB533" i="1"/>
  <c r="BZ533" i="1"/>
  <c r="BA536" i="1"/>
  <c r="BB536" i="1"/>
  <c r="AX536" i="1"/>
  <c r="CZ536" i="1" s="1"/>
  <c r="CR536" i="1"/>
  <c r="BR536" i="1"/>
  <c r="BM536" i="1" s="1"/>
  <c r="CV536" i="1"/>
  <c r="BO536" i="1"/>
  <c r="BL536" i="1" s="1"/>
  <c r="CT536" i="1"/>
  <c r="AB535" i="1"/>
  <c r="V535" i="1" s="1"/>
  <c r="AY535" i="1"/>
  <c r="CX535" i="1"/>
  <c r="BX535" i="1"/>
  <c r="CC535" i="1" s="1"/>
  <c r="BY534" i="1"/>
  <c r="EA540" i="1"/>
  <c r="F538" i="1" l="1"/>
  <c r="BU538" i="1"/>
  <c r="AW538" i="1" s="1"/>
  <c r="E536" i="1"/>
  <c r="D536" i="1"/>
  <c r="CS537" i="1"/>
  <c r="CU537" i="1"/>
  <c r="AT536" i="1"/>
  <c r="CY536" i="1"/>
  <c r="S536" i="1"/>
  <c r="AZ536" i="1"/>
  <c r="T537" i="1"/>
  <c r="Y537" i="1" s="1"/>
  <c r="AC535" i="1"/>
  <c r="U535" i="1" s="1"/>
  <c r="AV537" i="1"/>
  <c r="CA533" i="1"/>
  <c r="CH533" i="1" s="1"/>
  <c r="CI533" i="1" s="1"/>
  <c r="BW533" i="1" s="1"/>
  <c r="AU536" i="1"/>
  <c r="BZ534" i="1"/>
  <c r="CB534" i="1"/>
  <c r="BA537" i="1"/>
  <c r="BB537" i="1"/>
  <c r="CZ537" i="1"/>
  <c r="CR537" i="1"/>
  <c r="BR537" i="1"/>
  <c r="BM537" i="1" s="1"/>
  <c r="CV537" i="1"/>
  <c r="BO537" i="1"/>
  <c r="BL537" i="1" s="1"/>
  <c r="AX537" i="1"/>
  <c r="CT537" i="1"/>
  <c r="BY535" i="1"/>
  <c r="AY536" i="1"/>
  <c r="CX536" i="1"/>
  <c r="BX536" i="1"/>
  <c r="CC536" i="1" s="1"/>
  <c r="AB536" i="1"/>
  <c r="AC536" i="1" s="1"/>
  <c r="U536" i="1" s="1"/>
  <c r="V536" i="1"/>
  <c r="EA541" i="1"/>
  <c r="F539" i="1" l="1"/>
  <c r="BU539" i="1"/>
  <c r="E537" i="1"/>
  <c r="D537" i="1"/>
  <c r="CS538" i="1"/>
  <c r="CU538" i="1"/>
  <c r="AE536" i="1"/>
  <c r="AT537" i="1"/>
  <c r="CY537" i="1"/>
  <c r="S537" i="1"/>
  <c r="AZ537" i="1"/>
  <c r="AE537" i="1" s="1"/>
  <c r="AU537" i="1"/>
  <c r="T538" i="1"/>
  <c r="Y538" i="1" s="1"/>
  <c r="AW539" i="1"/>
  <c r="AV538" i="1"/>
  <c r="CA534" i="1"/>
  <c r="CH534" i="1"/>
  <c r="CI534" i="1" s="1"/>
  <c r="BW534" i="1" s="1"/>
  <c r="BY536" i="1"/>
  <c r="AY537" i="1"/>
  <c r="BA538" i="1"/>
  <c r="BO538" i="1"/>
  <c r="BL538" i="1" s="1"/>
  <c r="BB538" i="1"/>
  <c r="CR538" i="1"/>
  <c r="BR538" i="1"/>
  <c r="BM538" i="1" s="1"/>
  <c r="CV538" i="1"/>
  <c r="AX538" i="1"/>
  <c r="CT538" i="1"/>
  <c r="CX537" i="1"/>
  <c r="BX537" i="1"/>
  <c r="CC537" i="1" s="1"/>
  <c r="BZ535" i="1"/>
  <c r="CB535" i="1"/>
  <c r="V537" i="1"/>
  <c r="AB537" i="1"/>
  <c r="AC537" i="1" s="1"/>
  <c r="U537" i="1" s="1"/>
  <c r="EA542" i="1"/>
  <c r="AU538" i="1" l="1"/>
  <c r="F540" i="1"/>
  <c r="BU540" i="1"/>
  <c r="AW540" i="1" s="1"/>
  <c r="E538" i="1"/>
  <c r="D538" i="1"/>
  <c r="CS539" i="1"/>
  <c r="CU539" i="1"/>
  <c r="AT538" i="1"/>
  <c r="CY538" i="1"/>
  <c r="S538" i="1"/>
  <c r="AZ538" i="1"/>
  <c r="AE538" i="1" s="1"/>
  <c r="T539" i="1"/>
  <c r="Y539" i="1" s="1"/>
  <c r="CA535" i="1"/>
  <c r="CH535" i="1"/>
  <c r="CI535" i="1" s="1"/>
  <c r="BW535" i="1" s="1"/>
  <c r="AV539" i="1"/>
  <c r="CZ538" i="1"/>
  <c r="BY537" i="1"/>
  <c r="AY538" i="1"/>
  <c r="BX538" i="1"/>
  <c r="CC538" i="1" s="1"/>
  <c r="CX538" i="1"/>
  <c r="BA539" i="1"/>
  <c r="BR539" i="1"/>
  <c r="BM539" i="1" s="1"/>
  <c r="BO539" i="1"/>
  <c r="BL539" i="1" s="1"/>
  <c r="CR539" i="1"/>
  <c r="CT539" i="1"/>
  <c r="BB539" i="1"/>
  <c r="AX539" i="1"/>
  <c r="CV539" i="1"/>
  <c r="AB538" i="1"/>
  <c r="AC538" i="1" s="1"/>
  <c r="U538" i="1" s="1"/>
  <c r="V538" i="1"/>
  <c r="BZ536" i="1"/>
  <c r="CB536" i="1"/>
  <c r="EA543" i="1"/>
  <c r="F541" i="1" l="1"/>
  <c r="BU541" i="1"/>
  <c r="AW541" i="1" s="1"/>
  <c r="E539" i="1"/>
  <c r="D539" i="1"/>
  <c r="CS540" i="1"/>
  <c r="CU540" i="1"/>
  <c r="AT539" i="1"/>
  <c r="CY539" i="1"/>
  <c r="S539" i="1"/>
  <c r="AZ539" i="1"/>
  <c r="AU539" i="1"/>
  <c r="T540" i="1"/>
  <c r="Y540" i="1" s="1"/>
  <c r="AV540" i="1"/>
  <c r="CA536" i="1"/>
  <c r="CH536" i="1"/>
  <c r="CI536" i="1" s="1"/>
  <c r="BW536" i="1" s="1"/>
  <c r="CZ539" i="1"/>
  <c r="AY539" i="1"/>
  <c r="CX539" i="1"/>
  <c r="BX539" i="1"/>
  <c r="CC539" i="1" s="1"/>
  <c r="BA540" i="1"/>
  <c r="BR540" i="1"/>
  <c r="BM540" i="1" s="1"/>
  <c r="BO540" i="1"/>
  <c r="BL540" i="1" s="1"/>
  <c r="AX540" i="1"/>
  <c r="CR540" i="1"/>
  <c r="CT540" i="1"/>
  <c r="BB540" i="1"/>
  <c r="CZ540" i="1"/>
  <c r="CV540" i="1"/>
  <c r="AB539" i="1"/>
  <c r="AC539" i="1" s="1"/>
  <c r="U539" i="1" s="1"/>
  <c r="BY538" i="1"/>
  <c r="BZ537" i="1"/>
  <c r="CB537" i="1"/>
  <c r="EA544" i="1"/>
  <c r="F542" i="1" l="1"/>
  <c r="BU542" i="1"/>
  <c r="AW542" i="1" s="1"/>
  <c r="E540" i="1"/>
  <c r="D540" i="1"/>
  <c r="CS541" i="1"/>
  <c r="CU541" i="1"/>
  <c r="AE539" i="1"/>
  <c r="AT540" i="1"/>
  <c r="CY540" i="1"/>
  <c r="S540" i="1"/>
  <c r="AZ540" i="1"/>
  <c r="T541" i="1"/>
  <c r="Y541" i="1" s="1"/>
  <c r="CA537" i="1"/>
  <c r="CH537" i="1" s="1"/>
  <c r="CI537" i="1" s="1"/>
  <c r="BW537" i="1" s="1"/>
  <c r="V539" i="1"/>
  <c r="AV541" i="1"/>
  <c r="AU540" i="1"/>
  <c r="CB538" i="1"/>
  <c r="BZ538" i="1"/>
  <c r="CX540" i="1"/>
  <c r="BX540" i="1"/>
  <c r="CC540" i="1" s="1"/>
  <c r="V540" i="1"/>
  <c r="AB540" i="1"/>
  <c r="AC540" i="1" s="1"/>
  <c r="U540" i="1" s="1"/>
  <c r="AY540" i="1"/>
  <c r="BA541" i="1"/>
  <c r="BR541" i="1"/>
  <c r="BM541" i="1" s="1"/>
  <c r="BB541" i="1"/>
  <c r="AX541" i="1"/>
  <c r="CR541" i="1"/>
  <c r="BO541" i="1"/>
  <c r="BL541" i="1" s="1"/>
  <c r="CT541" i="1"/>
  <c r="CZ541" i="1"/>
  <c r="CV541" i="1"/>
  <c r="BY539" i="1"/>
  <c r="EA545" i="1"/>
  <c r="F543" i="1" l="1"/>
  <c r="BU543" i="1"/>
  <c r="AW543" i="1" s="1"/>
  <c r="E541" i="1"/>
  <c r="D541" i="1"/>
  <c r="CS542" i="1"/>
  <c r="CU542" i="1"/>
  <c r="AE540" i="1"/>
  <c r="AT541" i="1"/>
  <c r="CY541" i="1"/>
  <c r="S541" i="1"/>
  <c r="AZ541" i="1"/>
  <c r="AE541" i="1" s="1"/>
  <c r="T542" i="1"/>
  <c r="Y542" i="1" s="1"/>
  <c r="AV542" i="1"/>
  <c r="CA538" i="1"/>
  <c r="CH538" i="1"/>
  <c r="CI538" i="1" s="1"/>
  <c r="BW538" i="1" s="1"/>
  <c r="AU541" i="1"/>
  <c r="BZ539" i="1"/>
  <c r="CB539" i="1"/>
  <c r="BA542" i="1"/>
  <c r="CR542" i="1"/>
  <c r="CT542" i="1"/>
  <c r="BR542" i="1"/>
  <c r="BM542" i="1" s="1"/>
  <c r="CV542" i="1"/>
  <c r="BO542" i="1"/>
  <c r="BL542" i="1" s="1"/>
  <c r="BB542" i="1"/>
  <c r="AX542" i="1"/>
  <c r="AY541" i="1"/>
  <c r="BX541" i="1"/>
  <c r="CC541" i="1" s="1"/>
  <c r="CX541" i="1"/>
  <c r="AB541" i="1"/>
  <c r="AC541" i="1" s="1"/>
  <c r="U541" i="1" s="1"/>
  <c r="V541" i="1"/>
  <c r="BY540" i="1"/>
  <c r="EA546" i="1"/>
  <c r="F544" i="1" l="1"/>
  <c r="BU544" i="1"/>
  <c r="AW544" i="1" s="1"/>
  <c r="E542" i="1"/>
  <c r="D542" i="1"/>
  <c r="CS543" i="1"/>
  <c r="CU543" i="1"/>
  <c r="AT542" i="1"/>
  <c r="CY542" i="1"/>
  <c r="AU542" i="1"/>
  <c r="S542" i="1"/>
  <c r="AZ542" i="1"/>
  <c r="AE542" i="1" s="1"/>
  <c r="T543" i="1"/>
  <c r="Y543" i="1" s="1"/>
  <c r="CZ542" i="1"/>
  <c r="AV543" i="1"/>
  <c r="CA539" i="1"/>
  <c r="CH539" i="1" s="1"/>
  <c r="CI539" i="1" s="1"/>
  <c r="BW539" i="1" s="1"/>
  <c r="CB540" i="1"/>
  <c r="BZ540" i="1"/>
  <c r="BY541" i="1"/>
  <c r="AY542" i="1"/>
  <c r="BX542" i="1"/>
  <c r="CC542" i="1" s="1"/>
  <c r="CX542" i="1"/>
  <c r="BA543" i="1"/>
  <c r="CR543" i="1"/>
  <c r="BO543" i="1"/>
  <c r="BL543" i="1" s="1"/>
  <c r="AX543" i="1"/>
  <c r="CZ543" i="1" s="1"/>
  <c r="CV543" i="1"/>
  <c r="BB543" i="1"/>
  <c r="CT543" i="1"/>
  <c r="BR543" i="1"/>
  <c r="BM543" i="1" s="1"/>
  <c r="AB542" i="1"/>
  <c r="AC542" i="1" s="1"/>
  <c r="U542" i="1" s="1"/>
  <c r="EA547" i="1"/>
  <c r="F545" i="1" l="1"/>
  <c r="BU545" i="1"/>
  <c r="E543" i="1"/>
  <c r="D543" i="1"/>
  <c r="CS544" i="1"/>
  <c r="CU544" i="1"/>
  <c r="AT543" i="1"/>
  <c r="CY543" i="1"/>
  <c r="S543" i="1"/>
  <c r="AZ543" i="1"/>
  <c r="T544" i="1"/>
  <c r="Y544" i="1" s="1"/>
  <c r="AW545" i="1"/>
  <c r="CA540" i="1"/>
  <c r="CH540" i="1" s="1"/>
  <c r="CI540" i="1" s="1"/>
  <c r="BW540" i="1" s="1"/>
  <c r="V542" i="1"/>
  <c r="AV544" i="1"/>
  <c r="AU543" i="1"/>
  <c r="AB543" i="1"/>
  <c r="AC543" i="1" s="1"/>
  <c r="U543" i="1" s="1"/>
  <c r="AY543" i="1"/>
  <c r="BX543" i="1"/>
  <c r="CC543" i="1" s="1"/>
  <c r="CX543" i="1"/>
  <c r="BA544" i="1"/>
  <c r="BB544" i="1"/>
  <c r="AX544" i="1"/>
  <c r="CT544" i="1"/>
  <c r="BR544" i="1"/>
  <c r="BM544" i="1" s="1"/>
  <c r="BO544" i="1"/>
  <c r="BL544" i="1" s="1"/>
  <c r="CV544" i="1"/>
  <c r="CZ544" i="1"/>
  <c r="CR544" i="1"/>
  <c r="BY542" i="1"/>
  <c r="CB541" i="1"/>
  <c r="BZ541" i="1"/>
  <c r="EA548" i="1"/>
  <c r="F546" i="1" l="1"/>
  <c r="BU546" i="1"/>
  <c r="AW546" i="1" s="1"/>
  <c r="E544" i="1"/>
  <c r="D544" i="1"/>
  <c r="CS545" i="1"/>
  <c r="CU545" i="1"/>
  <c r="AE543" i="1"/>
  <c r="AT544" i="1"/>
  <c r="CY544" i="1"/>
  <c r="S544" i="1"/>
  <c r="AZ544" i="1"/>
  <c r="AE544" i="1" s="1"/>
  <c r="T545" i="1"/>
  <c r="Y545" i="1" s="1"/>
  <c r="CA541" i="1"/>
  <c r="CH541" i="1"/>
  <c r="CI541" i="1" s="1"/>
  <c r="BW541" i="1" s="1"/>
  <c r="AV545" i="1"/>
  <c r="V543" i="1"/>
  <c r="AU544" i="1"/>
  <c r="AY544" i="1"/>
  <c r="BX544" i="1"/>
  <c r="CC544" i="1" s="1"/>
  <c r="CX544" i="1"/>
  <c r="BY543" i="1"/>
  <c r="BZ542" i="1"/>
  <c r="CB542" i="1"/>
  <c r="BA545" i="1"/>
  <c r="BB545" i="1"/>
  <c r="AX545" i="1"/>
  <c r="CZ545" i="1" s="1"/>
  <c r="CR545" i="1"/>
  <c r="BR545" i="1"/>
  <c r="BM545" i="1" s="1"/>
  <c r="CV545" i="1"/>
  <c r="BO545" i="1"/>
  <c r="BL545" i="1" s="1"/>
  <c r="CT545" i="1"/>
  <c r="AB544" i="1"/>
  <c r="AC544" i="1" s="1"/>
  <c r="U544" i="1" s="1"/>
  <c r="V544" i="1"/>
  <c r="EA549" i="1"/>
  <c r="F547" i="1" l="1"/>
  <c r="BU547" i="1"/>
  <c r="E545" i="1"/>
  <c r="D545" i="1"/>
  <c r="CS546" i="1"/>
  <c r="CU546" i="1"/>
  <c r="AT545" i="1"/>
  <c r="CY545" i="1"/>
  <c r="S545" i="1"/>
  <c r="AZ545" i="1"/>
  <c r="T546" i="1"/>
  <c r="Y546" i="1" s="1"/>
  <c r="AW547" i="1"/>
  <c r="AV546" i="1"/>
  <c r="CA542" i="1"/>
  <c r="CH542" i="1"/>
  <c r="CI542" i="1" s="1"/>
  <c r="BW542" i="1" s="1"/>
  <c r="AU545" i="1"/>
  <c r="BA546" i="1"/>
  <c r="CT546" i="1"/>
  <c r="BB546" i="1"/>
  <c r="AX546" i="1"/>
  <c r="CZ546" i="1" s="1"/>
  <c r="CR546" i="1"/>
  <c r="BR546" i="1"/>
  <c r="BM546" i="1" s="1"/>
  <c r="BO546" i="1"/>
  <c r="BL546" i="1" s="1"/>
  <c r="CV546" i="1"/>
  <c r="V545" i="1"/>
  <c r="AB545" i="1"/>
  <c r="AC545" i="1" s="1"/>
  <c r="U545" i="1" s="1"/>
  <c r="BZ543" i="1"/>
  <c r="CB543" i="1"/>
  <c r="BY544" i="1"/>
  <c r="AY545" i="1"/>
  <c r="BX545" i="1"/>
  <c r="CC545" i="1" s="1"/>
  <c r="CX545" i="1"/>
  <c r="EA550" i="1"/>
  <c r="F548" i="1" l="1"/>
  <c r="BU548" i="1"/>
  <c r="E546" i="1"/>
  <c r="D546" i="1"/>
  <c r="CS547" i="1"/>
  <c r="CU547" i="1"/>
  <c r="AE545" i="1"/>
  <c r="AT546" i="1"/>
  <c r="CY546" i="1"/>
  <c r="S546" i="1"/>
  <c r="AZ546" i="1"/>
  <c r="AE546" i="1" s="1"/>
  <c r="AW548" i="1"/>
  <c r="T547" i="1"/>
  <c r="Y547" i="1" s="1"/>
  <c r="CA543" i="1"/>
  <c r="CH543" i="1"/>
  <c r="CI543" i="1" s="1"/>
  <c r="BW543" i="1" s="1"/>
  <c r="AV547" i="1"/>
  <c r="AU546" i="1"/>
  <c r="AY546" i="1"/>
  <c r="CX546" i="1"/>
  <c r="BX546" i="1"/>
  <c r="CC546" i="1" s="1"/>
  <c r="BY545" i="1"/>
  <c r="BZ544" i="1"/>
  <c r="CB544" i="1"/>
  <c r="BA547" i="1"/>
  <c r="CR547" i="1"/>
  <c r="BB547" i="1"/>
  <c r="AX547" i="1"/>
  <c r="CT547" i="1"/>
  <c r="BR547" i="1"/>
  <c r="BM547" i="1" s="1"/>
  <c r="CV547" i="1"/>
  <c r="BO547" i="1"/>
  <c r="BL547" i="1" s="1"/>
  <c r="CZ547" i="1"/>
  <c r="V546" i="1"/>
  <c r="AB546" i="1"/>
  <c r="AC546" i="1" s="1"/>
  <c r="U546" i="1" s="1"/>
  <c r="EA551" i="1"/>
  <c r="F549" i="1" l="1"/>
  <c r="BU549" i="1"/>
  <c r="AW549" i="1" s="1"/>
  <c r="E547" i="1"/>
  <c r="D547" i="1"/>
  <c r="CS548" i="1"/>
  <c r="CU548" i="1"/>
  <c r="AT547" i="1"/>
  <c r="CY547" i="1"/>
  <c r="S547" i="1"/>
  <c r="AZ547" i="1"/>
  <c r="T548" i="1"/>
  <c r="Y548" i="1" s="1"/>
  <c r="AU547" i="1"/>
  <c r="AV548" i="1"/>
  <c r="CA544" i="1"/>
  <c r="CH544" i="1" s="1"/>
  <c r="CI544" i="1" s="1"/>
  <c r="BW544" i="1" s="1"/>
  <c r="AY547" i="1"/>
  <c r="BX547" i="1"/>
  <c r="CC547" i="1" s="1"/>
  <c r="CX547" i="1"/>
  <c r="BA548" i="1"/>
  <c r="CT548" i="1"/>
  <c r="BB548" i="1"/>
  <c r="AX548" i="1"/>
  <c r="CZ548" i="1" s="1"/>
  <c r="CR548" i="1"/>
  <c r="BR548" i="1"/>
  <c r="BM548" i="1" s="1"/>
  <c r="CV548" i="1"/>
  <c r="BO548" i="1"/>
  <c r="BL548" i="1" s="1"/>
  <c r="V547" i="1"/>
  <c r="AB547" i="1"/>
  <c r="AC547" i="1" s="1"/>
  <c r="U547" i="1" s="1"/>
  <c r="BZ545" i="1"/>
  <c r="CB545" i="1"/>
  <c r="BY546" i="1"/>
  <c r="EA552" i="1"/>
  <c r="F550" i="1" l="1"/>
  <c r="BU550" i="1"/>
  <c r="E548" i="1"/>
  <c r="D548" i="1"/>
  <c r="CS549" i="1"/>
  <c r="CU549" i="1"/>
  <c r="AE547" i="1"/>
  <c r="AT548" i="1"/>
  <c r="CY548" i="1"/>
  <c r="S548" i="1"/>
  <c r="AZ548" i="1"/>
  <c r="AE548" i="1" s="1"/>
  <c r="AW550" i="1"/>
  <c r="T549" i="1"/>
  <c r="Y549" i="1" s="1"/>
  <c r="CA545" i="1"/>
  <c r="CH545" i="1" s="1"/>
  <c r="CI545" i="1" s="1"/>
  <c r="BW545" i="1" s="1"/>
  <c r="AV549" i="1"/>
  <c r="AU548" i="1"/>
  <c r="AY548" i="1"/>
  <c r="BX548" i="1"/>
  <c r="CC548" i="1" s="1"/>
  <c r="CX548" i="1"/>
  <c r="BY547" i="1"/>
  <c r="CB546" i="1"/>
  <c r="BZ546" i="1"/>
  <c r="BA549" i="1"/>
  <c r="BR549" i="1"/>
  <c r="BM549" i="1" s="1"/>
  <c r="BB549" i="1"/>
  <c r="AX549" i="1"/>
  <c r="CR549" i="1"/>
  <c r="BO549" i="1"/>
  <c r="BL549" i="1" s="1"/>
  <c r="CV549" i="1"/>
  <c r="CZ549" i="1"/>
  <c r="CT549" i="1"/>
  <c r="AB548" i="1"/>
  <c r="AC548" i="1" s="1"/>
  <c r="U548" i="1" s="1"/>
  <c r="EA553" i="1"/>
  <c r="F551" i="1" l="1"/>
  <c r="BU551" i="1"/>
  <c r="AW551" i="1" s="1"/>
  <c r="E549" i="1"/>
  <c r="D549" i="1"/>
  <c r="CS550" i="1"/>
  <c r="CU550" i="1"/>
  <c r="AT549" i="1"/>
  <c r="CY549" i="1"/>
  <c r="S549" i="1"/>
  <c r="AZ549" i="1"/>
  <c r="T550" i="1"/>
  <c r="Y550" i="1" s="1"/>
  <c r="AV550" i="1"/>
  <c r="V548" i="1"/>
  <c r="CA546" i="1"/>
  <c r="CH546" i="1"/>
  <c r="CI546" i="1" s="1"/>
  <c r="BW546" i="1" s="1"/>
  <c r="AU549" i="1"/>
  <c r="BA550" i="1"/>
  <c r="AX550" i="1"/>
  <c r="CV550" i="1"/>
  <c r="BR550" i="1"/>
  <c r="BM550" i="1" s="1"/>
  <c r="CT550" i="1"/>
  <c r="CR550" i="1"/>
  <c r="BO550" i="1"/>
  <c r="BL550" i="1" s="1"/>
  <c r="BB550" i="1"/>
  <c r="CZ550" i="1"/>
  <c r="V549" i="1"/>
  <c r="AB549" i="1"/>
  <c r="AC549" i="1" s="1"/>
  <c r="U549" i="1" s="1"/>
  <c r="BZ547" i="1"/>
  <c r="CB547" i="1"/>
  <c r="BY548" i="1"/>
  <c r="AY549" i="1"/>
  <c r="CX549" i="1"/>
  <c r="BX549" i="1"/>
  <c r="CC549" i="1" s="1"/>
  <c r="EA554" i="1"/>
  <c r="F552" i="1" l="1"/>
  <c r="BU552" i="1"/>
  <c r="E550" i="1"/>
  <c r="D550" i="1"/>
  <c r="CS551" i="1"/>
  <c r="CU551" i="1"/>
  <c r="AE549" i="1"/>
  <c r="AT550" i="1"/>
  <c r="CY550" i="1"/>
  <c r="S550" i="1"/>
  <c r="AZ550" i="1"/>
  <c r="AE550" i="1" s="1"/>
  <c r="AW552" i="1"/>
  <c r="T551" i="1"/>
  <c r="Y551" i="1" s="1"/>
  <c r="CA547" i="1"/>
  <c r="CH547" i="1" s="1"/>
  <c r="CI547" i="1" s="1"/>
  <c r="BW547" i="1" s="1"/>
  <c r="AV551" i="1"/>
  <c r="AU550" i="1"/>
  <c r="BY549" i="1"/>
  <c r="BZ548" i="1"/>
  <c r="CB548" i="1"/>
  <c r="AY550" i="1"/>
  <c r="BX550" i="1"/>
  <c r="CC550" i="1" s="1"/>
  <c r="CX550" i="1"/>
  <c r="AB550" i="1"/>
  <c r="AC550" i="1" s="1"/>
  <c r="U550" i="1" s="1"/>
  <c r="BA551" i="1"/>
  <c r="BR551" i="1"/>
  <c r="BM551" i="1" s="1"/>
  <c r="CV551" i="1"/>
  <c r="BO551" i="1"/>
  <c r="BL551" i="1" s="1"/>
  <c r="CT551" i="1"/>
  <c r="BB551" i="1"/>
  <c r="AX551" i="1"/>
  <c r="CZ551" i="1" s="1"/>
  <c r="CR551" i="1"/>
  <c r="EA555" i="1"/>
  <c r="F553" i="1" l="1"/>
  <c r="BU553" i="1"/>
  <c r="AW553" i="1" s="1"/>
  <c r="E551" i="1"/>
  <c r="D551" i="1"/>
  <c r="CS552" i="1"/>
  <c r="CU552" i="1"/>
  <c r="AT551" i="1"/>
  <c r="CY551" i="1"/>
  <c r="S551" i="1"/>
  <c r="AZ551" i="1"/>
  <c r="T552" i="1"/>
  <c r="Y552" i="1" s="1"/>
  <c r="AV552" i="1"/>
  <c r="CA548" i="1"/>
  <c r="CH548" i="1"/>
  <c r="CI548" i="1" s="1"/>
  <c r="BW548" i="1" s="1"/>
  <c r="V550" i="1"/>
  <c r="AU551" i="1"/>
  <c r="BA552" i="1"/>
  <c r="CR552" i="1"/>
  <c r="BR552" i="1"/>
  <c r="BM552" i="1" s="1"/>
  <c r="BO552" i="1"/>
  <c r="BL552" i="1" s="1"/>
  <c r="CV552" i="1"/>
  <c r="BB552" i="1"/>
  <c r="AX552" i="1"/>
  <c r="CT552" i="1"/>
  <c r="CZ552" i="1"/>
  <c r="AB551" i="1"/>
  <c r="AC551" i="1" s="1"/>
  <c r="U551" i="1" s="1"/>
  <c r="V551" i="1"/>
  <c r="AY551" i="1"/>
  <c r="CX551" i="1"/>
  <c r="BX551" i="1"/>
  <c r="CC551" i="1" s="1"/>
  <c r="BY550" i="1"/>
  <c r="BZ549" i="1"/>
  <c r="CB549" i="1"/>
  <c r="EA556" i="1"/>
  <c r="F554" i="1" l="1"/>
  <c r="BU554" i="1"/>
  <c r="E552" i="1"/>
  <c r="D552" i="1"/>
  <c r="CS553" i="1"/>
  <c r="CU553" i="1"/>
  <c r="AE551" i="1"/>
  <c r="AT552" i="1"/>
  <c r="CY552" i="1"/>
  <c r="S552" i="1"/>
  <c r="AZ552" i="1"/>
  <c r="AE552" i="1" s="1"/>
  <c r="AW554" i="1"/>
  <c r="T553" i="1"/>
  <c r="Y553" i="1" s="1"/>
  <c r="CA549" i="1"/>
  <c r="CH549" i="1"/>
  <c r="CI549" i="1" s="1"/>
  <c r="BW549" i="1" s="1"/>
  <c r="AV553" i="1"/>
  <c r="AU552" i="1"/>
  <c r="CB550" i="1"/>
  <c r="BZ550" i="1"/>
  <c r="BY551" i="1"/>
  <c r="AY552" i="1"/>
  <c r="CX552" i="1"/>
  <c r="BX552" i="1"/>
  <c r="CC552" i="1" s="1"/>
  <c r="AB552" i="1"/>
  <c r="AC552" i="1" s="1"/>
  <c r="U552" i="1" s="1"/>
  <c r="V552" i="1"/>
  <c r="BA553" i="1"/>
  <c r="CR553" i="1"/>
  <c r="BR553" i="1"/>
  <c r="BM553" i="1" s="1"/>
  <c r="CV553" i="1"/>
  <c r="BO553" i="1"/>
  <c r="BL553" i="1" s="1"/>
  <c r="BB553" i="1"/>
  <c r="AX553" i="1"/>
  <c r="CT553" i="1"/>
  <c r="CZ553" i="1"/>
  <c r="EA557" i="1"/>
  <c r="F555" i="1" l="1"/>
  <c r="BU555" i="1"/>
  <c r="AW555" i="1" s="1"/>
  <c r="E553" i="1"/>
  <c r="D553" i="1"/>
  <c r="CS554" i="1"/>
  <c r="CU554" i="1"/>
  <c r="AT553" i="1"/>
  <c r="CY553" i="1"/>
  <c r="S553" i="1"/>
  <c r="AZ553" i="1"/>
  <c r="T554" i="1"/>
  <c r="CA550" i="1"/>
  <c r="CH550" i="1"/>
  <c r="CI550" i="1" s="1"/>
  <c r="BW550" i="1" s="1"/>
  <c r="AV554" i="1"/>
  <c r="AU553" i="1"/>
  <c r="AB553" i="1"/>
  <c r="AC553" i="1" s="1"/>
  <c r="U553" i="1" s="1"/>
  <c r="V553" i="1"/>
  <c r="BY552" i="1"/>
  <c r="BA554" i="1"/>
  <c r="CZ554" i="1"/>
  <c r="AX554" i="1"/>
  <c r="CT554" i="1"/>
  <c r="BO554" i="1"/>
  <c r="BL554" i="1" s="1"/>
  <c r="BB554" i="1"/>
  <c r="CR554" i="1"/>
  <c r="CV554" i="1"/>
  <c r="BR554" i="1"/>
  <c r="BM554" i="1" s="1"/>
  <c r="AY553" i="1"/>
  <c r="CX553" i="1"/>
  <c r="BX553" i="1"/>
  <c r="CC553" i="1" s="1"/>
  <c r="CB551" i="1"/>
  <c r="BZ551" i="1"/>
  <c r="EA558" i="1"/>
  <c r="D554" i="1" l="1"/>
  <c r="Y554" i="1"/>
  <c r="E554" i="1" s="1"/>
  <c r="F556" i="1"/>
  <c r="BU556" i="1"/>
  <c r="AW556" i="1" s="1"/>
  <c r="CS555" i="1"/>
  <c r="CU555" i="1"/>
  <c r="AE553" i="1"/>
  <c r="AT554" i="1"/>
  <c r="CY554" i="1"/>
  <c r="S554" i="1"/>
  <c r="AZ554" i="1"/>
  <c r="T555" i="1"/>
  <c r="Y555" i="1" s="1"/>
  <c r="CA551" i="1"/>
  <c r="CH551" i="1" s="1"/>
  <c r="CI551" i="1" s="1"/>
  <c r="BW551" i="1" s="1"/>
  <c r="AV555" i="1"/>
  <c r="AU554" i="1"/>
  <c r="BY553" i="1"/>
  <c r="BX554" i="1"/>
  <c r="CC554" i="1" s="1"/>
  <c r="CX554" i="1"/>
  <c r="AB554" i="1"/>
  <c r="AC554" i="1" s="1"/>
  <c r="U554" i="1" s="1"/>
  <c r="V554" i="1"/>
  <c r="AY554" i="1"/>
  <c r="BA555" i="1"/>
  <c r="CR555" i="1"/>
  <c r="BB555" i="1"/>
  <c r="CT555" i="1"/>
  <c r="AX555" i="1"/>
  <c r="CZ555" i="1" s="1"/>
  <c r="CV555" i="1"/>
  <c r="BR555" i="1"/>
  <c r="BM555" i="1" s="1"/>
  <c r="BO555" i="1"/>
  <c r="BL555" i="1" s="1"/>
  <c r="CB552" i="1"/>
  <c r="BZ552" i="1"/>
  <c r="EA559" i="1"/>
  <c r="F557" i="1" l="1"/>
  <c r="BU557" i="1"/>
  <c r="AW557" i="1" s="1"/>
  <c r="E555" i="1"/>
  <c r="D555" i="1"/>
  <c r="CS556" i="1"/>
  <c r="CU556" i="1"/>
  <c r="AE554" i="1"/>
  <c r="AT555" i="1"/>
  <c r="CY555" i="1"/>
  <c r="S555" i="1"/>
  <c r="AZ555" i="1"/>
  <c r="AE555" i="1" s="1"/>
  <c r="T556" i="1"/>
  <c r="Y556" i="1" s="1"/>
  <c r="AV556" i="1"/>
  <c r="CA552" i="1"/>
  <c r="CH552" i="1" s="1"/>
  <c r="CI552" i="1" s="1"/>
  <c r="BW552" i="1" s="1"/>
  <c r="AU555" i="1"/>
  <c r="AY555" i="1"/>
  <c r="BX555" i="1"/>
  <c r="CC555" i="1" s="1"/>
  <c r="CX555" i="1"/>
  <c r="AB555" i="1"/>
  <c r="AC555" i="1" s="1"/>
  <c r="U555" i="1" s="1"/>
  <c r="V555" i="1"/>
  <c r="CB553" i="1"/>
  <c r="BZ553" i="1"/>
  <c r="BA556" i="1"/>
  <c r="CR556" i="1"/>
  <c r="BO556" i="1"/>
  <c r="BL556" i="1" s="1"/>
  <c r="CV556" i="1"/>
  <c r="BB556" i="1"/>
  <c r="AX556" i="1"/>
  <c r="CZ556" i="1" s="1"/>
  <c r="CT556" i="1"/>
  <c r="BR556" i="1"/>
  <c r="BM556" i="1" s="1"/>
  <c r="BY554" i="1"/>
  <c r="EA560" i="1"/>
  <c r="F558" i="1" l="1"/>
  <c r="BU558" i="1"/>
  <c r="AW558" i="1" s="1"/>
  <c r="E556" i="1"/>
  <c r="D556" i="1"/>
  <c r="CS557" i="1"/>
  <c r="CU557" i="1"/>
  <c r="AT556" i="1"/>
  <c r="CY556" i="1"/>
  <c r="S556" i="1"/>
  <c r="AZ556" i="1"/>
  <c r="T557" i="1"/>
  <c r="Y557" i="1" s="1"/>
  <c r="CA553" i="1"/>
  <c r="CH553" i="1"/>
  <c r="CI553" i="1" s="1"/>
  <c r="BW553" i="1" s="1"/>
  <c r="AV557" i="1"/>
  <c r="AU556" i="1"/>
  <c r="BZ554" i="1"/>
  <c r="CB554" i="1"/>
  <c r="BA557" i="1"/>
  <c r="CR557" i="1"/>
  <c r="CT557" i="1"/>
  <c r="BR557" i="1"/>
  <c r="BM557" i="1" s="1"/>
  <c r="BO557" i="1"/>
  <c r="BL557" i="1" s="1"/>
  <c r="BB557" i="1"/>
  <c r="AX557" i="1"/>
  <c r="CV557" i="1"/>
  <c r="CZ557" i="1"/>
  <c r="AB556" i="1"/>
  <c r="AC556" i="1" s="1"/>
  <c r="U556" i="1" s="1"/>
  <c r="BY555" i="1"/>
  <c r="AY556" i="1"/>
  <c r="BX556" i="1"/>
  <c r="CC556" i="1" s="1"/>
  <c r="CX556" i="1"/>
  <c r="EA561" i="1"/>
  <c r="F559" i="1" l="1"/>
  <c r="BU559" i="1"/>
  <c r="AW559" i="1" s="1"/>
  <c r="E557" i="1"/>
  <c r="D557" i="1"/>
  <c r="CS558" i="1"/>
  <c r="CU558" i="1"/>
  <c r="AE556" i="1"/>
  <c r="AT557" i="1"/>
  <c r="CY557" i="1"/>
  <c r="S557" i="1"/>
  <c r="AZ557" i="1"/>
  <c r="T558" i="1"/>
  <c r="Y558" i="1" s="1"/>
  <c r="V556" i="1"/>
  <c r="AV558" i="1"/>
  <c r="CA554" i="1"/>
  <c r="CH554" i="1" s="1"/>
  <c r="CI554" i="1" s="1"/>
  <c r="BW554" i="1" s="1"/>
  <c r="AU557" i="1"/>
  <c r="AY557" i="1"/>
  <c r="BX557" i="1"/>
  <c r="CC557" i="1" s="1"/>
  <c r="CX557" i="1"/>
  <c r="BA558" i="1"/>
  <c r="CV558" i="1"/>
  <c r="BB558" i="1"/>
  <c r="BR558" i="1"/>
  <c r="BM558" i="1" s="1"/>
  <c r="CT558" i="1"/>
  <c r="BO558" i="1"/>
  <c r="BL558" i="1" s="1"/>
  <c r="AX558" i="1"/>
  <c r="CZ558" i="1" s="1"/>
  <c r="CR558" i="1"/>
  <c r="BY556" i="1"/>
  <c r="BZ555" i="1"/>
  <c r="CB555" i="1"/>
  <c r="AB557" i="1"/>
  <c r="AC557" i="1" s="1"/>
  <c r="U557" i="1" s="1"/>
  <c r="V557" i="1"/>
  <c r="EA562" i="1"/>
  <c r="F560" i="1" l="1"/>
  <c r="BU560" i="1"/>
  <c r="E558" i="1"/>
  <c r="D558" i="1"/>
  <c r="CS559" i="1"/>
  <c r="CU559" i="1"/>
  <c r="AE557" i="1"/>
  <c r="AT558" i="1"/>
  <c r="CY558" i="1"/>
  <c r="S558" i="1"/>
  <c r="AZ558" i="1"/>
  <c r="AE558" i="1" s="1"/>
  <c r="AW560" i="1"/>
  <c r="T559" i="1"/>
  <c r="Y559" i="1" s="1"/>
  <c r="CA555" i="1"/>
  <c r="CH555" i="1"/>
  <c r="CI555" i="1" s="1"/>
  <c r="BW555" i="1" s="1"/>
  <c r="AV559" i="1"/>
  <c r="AU558" i="1"/>
  <c r="BZ556" i="1"/>
  <c r="CB556" i="1"/>
  <c r="AY558" i="1"/>
  <c r="BA559" i="1"/>
  <c r="CZ559" i="1"/>
  <c r="AX559" i="1"/>
  <c r="CR559" i="1"/>
  <c r="CT559" i="1"/>
  <c r="BR559" i="1"/>
  <c r="BM559" i="1" s="1"/>
  <c r="CV559" i="1"/>
  <c r="BO559" i="1"/>
  <c r="BL559" i="1" s="1"/>
  <c r="BB559" i="1"/>
  <c r="AB558" i="1"/>
  <c r="AC558" i="1" s="1"/>
  <c r="U558" i="1" s="1"/>
  <c r="V558" i="1"/>
  <c r="BY557" i="1"/>
  <c r="BX558" i="1"/>
  <c r="CC558" i="1" s="1"/>
  <c r="CX558" i="1"/>
  <c r="EA563" i="1"/>
  <c r="F561" i="1" l="1"/>
  <c r="BU561" i="1"/>
  <c r="AW561" i="1" s="1"/>
  <c r="E559" i="1"/>
  <c r="D559" i="1"/>
  <c r="CS560" i="1"/>
  <c r="CU560" i="1"/>
  <c r="AT559" i="1"/>
  <c r="CY559" i="1"/>
  <c r="S559" i="1"/>
  <c r="AZ559" i="1"/>
  <c r="T560" i="1"/>
  <c r="Y560" i="1" s="1"/>
  <c r="CA556" i="1"/>
  <c r="CH556" i="1"/>
  <c r="CI556" i="1" s="1"/>
  <c r="BW556" i="1" s="1"/>
  <c r="AV560" i="1"/>
  <c r="AU559" i="1"/>
  <c r="CB557" i="1"/>
  <c r="BZ557" i="1"/>
  <c r="BX559" i="1"/>
  <c r="CC559" i="1" s="1"/>
  <c r="CX559" i="1"/>
  <c r="BA560" i="1"/>
  <c r="AX560" i="1"/>
  <c r="CZ560" i="1"/>
  <c r="BO560" i="1"/>
  <c r="BL560" i="1" s="1"/>
  <c r="CR560" i="1"/>
  <c r="CT560" i="1"/>
  <c r="CV560" i="1"/>
  <c r="BB560" i="1"/>
  <c r="BR560" i="1"/>
  <c r="BM560" i="1" s="1"/>
  <c r="AB559" i="1"/>
  <c r="AC559" i="1" s="1"/>
  <c r="U559" i="1" s="1"/>
  <c r="BY558" i="1"/>
  <c r="AY559" i="1"/>
  <c r="EA564" i="1"/>
  <c r="F562" i="1" l="1"/>
  <c r="BU562" i="1"/>
  <c r="E560" i="1"/>
  <c r="D560" i="1"/>
  <c r="CS561" i="1"/>
  <c r="CU561" i="1"/>
  <c r="AE559" i="1"/>
  <c r="AT560" i="1"/>
  <c r="CY560" i="1"/>
  <c r="S560" i="1"/>
  <c r="AZ560" i="1"/>
  <c r="AE560" i="1" s="1"/>
  <c r="AW562" i="1"/>
  <c r="T561" i="1"/>
  <c r="Y561" i="1" s="1"/>
  <c r="V559" i="1"/>
  <c r="AV561" i="1"/>
  <c r="CA557" i="1"/>
  <c r="CH557" i="1"/>
  <c r="CI557" i="1" s="1"/>
  <c r="BW557" i="1" s="1"/>
  <c r="AU560" i="1"/>
  <c r="BZ558" i="1"/>
  <c r="CB558" i="1"/>
  <c r="AB560" i="1"/>
  <c r="AC560" i="1" s="1"/>
  <c r="U560" i="1" s="1"/>
  <c r="BY559" i="1"/>
  <c r="BX560" i="1"/>
  <c r="CC560" i="1" s="1"/>
  <c r="CX560" i="1"/>
  <c r="BA561" i="1"/>
  <c r="BB561" i="1"/>
  <c r="AX561" i="1"/>
  <c r="CR561" i="1"/>
  <c r="BR561" i="1"/>
  <c r="BM561" i="1" s="1"/>
  <c r="CV561" i="1"/>
  <c r="BO561" i="1"/>
  <c r="BL561" i="1" s="1"/>
  <c r="CT561" i="1"/>
  <c r="CZ561" i="1"/>
  <c r="AY560" i="1"/>
  <c r="EA565" i="1"/>
  <c r="F563" i="1" l="1"/>
  <c r="BU563" i="1"/>
  <c r="AW563" i="1" s="1"/>
  <c r="E561" i="1"/>
  <c r="D561" i="1"/>
  <c r="CS562" i="1"/>
  <c r="CU562" i="1"/>
  <c r="AT561" i="1"/>
  <c r="CY561" i="1"/>
  <c r="S561" i="1"/>
  <c r="AZ561" i="1"/>
  <c r="T562" i="1"/>
  <c r="Y562" i="1" s="1"/>
  <c r="V560" i="1"/>
  <c r="CA558" i="1"/>
  <c r="CH558" i="1"/>
  <c r="CI558" i="1" s="1"/>
  <c r="BW558" i="1" s="1"/>
  <c r="AV562" i="1"/>
  <c r="AU561" i="1"/>
  <c r="V561" i="1"/>
  <c r="AB561" i="1"/>
  <c r="AC561" i="1" s="1"/>
  <c r="U561" i="1" s="1"/>
  <c r="BA562" i="1"/>
  <c r="AX562" i="1"/>
  <c r="CZ562" i="1" s="1"/>
  <c r="CR562" i="1"/>
  <c r="CV562" i="1"/>
  <c r="CT562" i="1"/>
  <c r="BR562" i="1"/>
  <c r="BM562" i="1" s="1"/>
  <c r="BB562" i="1"/>
  <c r="BO562" i="1"/>
  <c r="BL562" i="1" s="1"/>
  <c r="BZ559" i="1"/>
  <c r="CB559" i="1"/>
  <c r="AY561" i="1"/>
  <c r="BX561" i="1"/>
  <c r="CC561" i="1" s="1"/>
  <c r="CX561" i="1"/>
  <c r="BY560" i="1"/>
  <c r="EA566" i="1"/>
  <c r="F564" i="1" l="1"/>
  <c r="BU564" i="1"/>
  <c r="E562" i="1"/>
  <c r="D562" i="1"/>
  <c r="CS563" i="1"/>
  <c r="CU563" i="1"/>
  <c r="AE561" i="1"/>
  <c r="AT562" i="1"/>
  <c r="CY562" i="1"/>
  <c r="S562" i="1"/>
  <c r="AZ562" i="1"/>
  <c r="AW564" i="1"/>
  <c r="T563" i="1"/>
  <c r="Y563" i="1" s="1"/>
  <c r="CA559" i="1"/>
  <c r="CH559" i="1" s="1"/>
  <c r="CI559" i="1" s="1"/>
  <c r="BW559" i="1" s="1"/>
  <c r="AV563" i="1"/>
  <c r="AU562" i="1"/>
  <c r="CB560" i="1"/>
  <c r="BZ560" i="1"/>
  <c r="BY561" i="1"/>
  <c r="AY562" i="1"/>
  <c r="BX562" i="1"/>
  <c r="CC562" i="1" s="1"/>
  <c r="CX562" i="1"/>
  <c r="AB562" i="1"/>
  <c r="V562" i="1" s="1"/>
  <c r="BA563" i="1"/>
  <c r="CZ563" i="1"/>
  <c r="CR563" i="1"/>
  <c r="CT563" i="1"/>
  <c r="BB563" i="1"/>
  <c r="AX563" i="1"/>
  <c r="CV563" i="1"/>
  <c r="BR563" i="1"/>
  <c r="BM563" i="1" s="1"/>
  <c r="BO563" i="1"/>
  <c r="BL563" i="1" s="1"/>
  <c r="EA567" i="1"/>
  <c r="F565" i="1" l="1"/>
  <c r="BU565" i="1"/>
  <c r="AW565" i="1" s="1"/>
  <c r="E563" i="1"/>
  <c r="D563" i="1"/>
  <c r="CS564" i="1"/>
  <c r="CU564" i="1"/>
  <c r="AE562" i="1"/>
  <c r="AT563" i="1"/>
  <c r="CY563" i="1"/>
  <c r="S563" i="1"/>
  <c r="AZ563" i="1"/>
  <c r="T564" i="1"/>
  <c r="Y564" i="1" s="1"/>
  <c r="AU563" i="1"/>
  <c r="AV564" i="1"/>
  <c r="AC562" i="1"/>
  <c r="U562" i="1" s="1"/>
  <c r="CA560" i="1"/>
  <c r="CH560" i="1" s="1"/>
  <c r="CI560" i="1" s="1"/>
  <c r="BW560" i="1" s="1"/>
  <c r="AY563" i="1"/>
  <c r="CX563" i="1"/>
  <c r="BX563" i="1"/>
  <c r="CC563" i="1" s="1"/>
  <c r="AB563" i="1"/>
  <c r="AC563" i="1" s="1"/>
  <c r="U563" i="1" s="1"/>
  <c r="BA564" i="1"/>
  <c r="BO564" i="1"/>
  <c r="BL564" i="1" s="1"/>
  <c r="CR564" i="1"/>
  <c r="CZ564" i="1"/>
  <c r="CV564" i="1"/>
  <c r="BR564" i="1"/>
  <c r="BM564" i="1" s="1"/>
  <c r="BB564" i="1"/>
  <c r="AX564" i="1"/>
  <c r="CT564" i="1"/>
  <c r="BY562" i="1"/>
  <c r="CB561" i="1"/>
  <c r="BZ561" i="1"/>
  <c r="EA568" i="1"/>
  <c r="F566" i="1" l="1"/>
  <c r="BU566" i="1"/>
  <c r="AW566" i="1" s="1"/>
  <c r="E564" i="1"/>
  <c r="D564" i="1"/>
  <c r="CS565" i="1"/>
  <c r="CU565" i="1"/>
  <c r="AE563" i="1"/>
  <c r="AT564" i="1"/>
  <c r="CY564" i="1"/>
  <c r="S564" i="1"/>
  <c r="AZ564" i="1"/>
  <c r="T565" i="1"/>
  <c r="Y565" i="1" s="1"/>
  <c r="AV565" i="1"/>
  <c r="CA561" i="1"/>
  <c r="CH561" i="1"/>
  <c r="CI561" i="1" s="1"/>
  <c r="BW561" i="1" s="1"/>
  <c r="V563" i="1"/>
  <c r="AU564" i="1"/>
  <c r="CB562" i="1"/>
  <c r="BZ562" i="1"/>
  <c r="AY564" i="1"/>
  <c r="CX564" i="1"/>
  <c r="BX564" i="1"/>
  <c r="CC564" i="1" s="1"/>
  <c r="BA565" i="1"/>
  <c r="BR565" i="1"/>
  <c r="BM565" i="1" s="1"/>
  <c r="BO565" i="1"/>
  <c r="BL565" i="1" s="1"/>
  <c r="CZ565" i="1"/>
  <c r="CV565" i="1"/>
  <c r="BB565" i="1"/>
  <c r="CT565" i="1"/>
  <c r="AX565" i="1"/>
  <c r="CR565" i="1"/>
  <c r="AB564" i="1"/>
  <c r="AC564" i="1" s="1"/>
  <c r="U564" i="1" s="1"/>
  <c r="BY563" i="1"/>
  <c r="EA569" i="1"/>
  <c r="F567" i="1" l="1"/>
  <c r="BU567" i="1"/>
  <c r="AW567" i="1" s="1"/>
  <c r="E565" i="1"/>
  <c r="D565" i="1"/>
  <c r="CS566" i="1"/>
  <c r="CU566" i="1"/>
  <c r="AE564" i="1"/>
  <c r="AT565" i="1"/>
  <c r="CY565" i="1"/>
  <c r="S565" i="1"/>
  <c r="AZ565" i="1"/>
  <c r="AE565" i="1" s="1"/>
  <c r="T566" i="1"/>
  <c r="Y566" i="1" s="1"/>
  <c r="AV566" i="1"/>
  <c r="V564" i="1"/>
  <c r="CA562" i="1"/>
  <c r="CH562" i="1"/>
  <c r="CI562" i="1" s="1"/>
  <c r="BW562" i="1" s="1"/>
  <c r="AU565" i="1"/>
  <c r="BZ563" i="1"/>
  <c r="CB563" i="1"/>
  <c r="AB565" i="1"/>
  <c r="AC565" i="1" s="1"/>
  <c r="U565" i="1" s="1"/>
  <c r="BA566" i="1"/>
  <c r="BB566" i="1"/>
  <c r="AX566" i="1"/>
  <c r="CT566" i="1"/>
  <c r="BR566" i="1"/>
  <c r="BM566" i="1" s="1"/>
  <c r="CR566" i="1"/>
  <c r="BO566" i="1"/>
  <c r="BL566" i="1" s="1"/>
  <c r="CZ566" i="1"/>
  <c r="CV566" i="1"/>
  <c r="AY565" i="1"/>
  <c r="CX565" i="1"/>
  <c r="BX565" i="1"/>
  <c r="CC565" i="1" s="1"/>
  <c r="BY564" i="1"/>
  <c r="EA570" i="1"/>
  <c r="F568" i="1" l="1"/>
  <c r="BU568" i="1"/>
  <c r="AW568" i="1" s="1"/>
  <c r="E566" i="1"/>
  <c r="D566" i="1"/>
  <c r="CS567" i="1"/>
  <c r="CU567" i="1"/>
  <c r="AT566" i="1"/>
  <c r="CY566" i="1"/>
  <c r="S566" i="1"/>
  <c r="AZ566" i="1"/>
  <c r="T567" i="1"/>
  <c r="Y567" i="1" s="1"/>
  <c r="AV567" i="1"/>
  <c r="CA563" i="1"/>
  <c r="CH563" i="1"/>
  <c r="CI563" i="1" s="1"/>
  <c r="BW563" i="1" s="1"/>
  <c r="V565" i="1"/>
  <c r="AU566" i="1"/>
  <c r="CB564" i="1"/>
  <c r="BZ564" i="1"/>
  <c r="BA567" i="1"/>
  <c r="CV567" i="1"/>
  <c r="BB567" i="1"/>
  <c r="AX567" i="1"/>
  <c r="CR567" i="1"/>
  <c r="BR567" i="1"/>
  <c r="BM567" i="1" s="1"/>
  <c r="BO567" i="1"/>
  <c r="BL567" i="1" s="1"/>
  <c r="CZ567" i="1"/>
  <c r="CT567" i="1"/>
  <c r="AB566" i="1"/>
  <c r="AC566" i="1" s="1"/>
  <c r="U566" i="1" s="1"/>
  <c r="BY565" i="1"/>
  <c r="AY566" i="1"/>
  <c r="CX566" i="1"/>
  <c r="BX566" i="1"/>
  <c r="CC566" i="1" s="1"/>
  <c r="EA571" i="1"/>
  <c r="F569" i="1" l="1"/>
  <c r="BU569" i="1"/>
  <c r="AW569" i="1" s="1"/>
  <c r="E567" i="1"/>
  <c r="D567" i="1"/>
  <c r="CS568" i="1"/>
  <c r="CU568" i="1"/>
  <c r="AE566" i="1"/>
  <c r="AT567" i="1"/>
  <c r="CY567" i="1"/>
  <c r="S567" i="1"/>
  <c r="AZ567" i="1"/>
  <c r="AE567" i="1" s="1"/>
  <c r="T568" i="1"/>
  <c r="Y568" i="1" s="1"/>
  <c r="AV568" i="1"/>
  <c r="CA564" i="1"/>
  <c r="CH564" i="1"/>
  <c r="CI564" i="1" s="1"/>
  <c r="BW564" i="1" s="1"/>
  <c r="V566" i="1"/>
  <c r="AU567" i="1"/>
  <c r="BY566" i="1"/>
  <c r="BA568" i="1"/>
  <c r="BB568" i="1"/>
  <c r="CZ568" i="1"/>
  <c r="AX568" i="1"/>
  <c r="BR568" i="1"/>
  <c r="BM568" i="1" s="1"/>
  <c r="CV568" i="1"/>
  <c r="BO568" i="1"/>
  <c r="BL568" i="1" s="1"/>
  <c r="CR568" i="1"/>
  <c r="CT568" i="1"/>
  <c r="V567" i="1"/>
  <c r="AB567" i="1"/>
  <c r="AC567" i="1" s="1"/>
  <c r="U567" i="1" s="1"/>
  <c r="CB565" i="1"/>
  <c r="BZ565" i="1"/>
  <c r="AY567" i="1"/>
  <c r="BX567" i="1"/>
  <c r="CC567" i="1" s="1"/>
  <c r="CX567" i="1"/>
  <c r="EA572" i="1"/>
  <c r="F570" i="1" l="1"/>
  <c r="BU570" i="1"/>
  <c r="AW570" i="1" s="1"/>
  <c r="E568" i="1"/>
  <c r="D568" i="1"/>
  <c r="CS569" i="1"/>
  <c r="CU569" i="1"/>
  <c r="AT568" i="1"/>
  <c r="CY568" i="1"/>
  <c r="S568" i="1"/>
  <c r="AZ568" i="1"/>
  <c r="T569" i="1"/>
  <c r="Y569" i="1" s="1"/>
  <c r="AV569" i="1"/>
  <c r="CA565" i="1"/>
  <c r="CH565" i="1"/>
  <c r="CI565" i="1" s="1"/>
  <c r="BW565" i="1" s="1"/>
  <c r="AU568" i="1"/>
  <c r="BY567" i="1"/>
  <c r="BA569" i="1"/>
  <c r="CT569" i="1"/>
  <c r="BO569" i="1"/>
  <c r="BL569" i="1" s="1"/>
  <c r="CV569" i="1"/>
  <c r="CR569" i="1"/>
  <c r="BB569" i="1"/>
  <c r="CZ569" i="1"/>
  <c r="AX569" i="1"/>
  <c r="BR569" i="1"/>
  <c r="BM569" i="1" s="1"/>
  <c r="AB568" i="1"/>
  <c r="AC568" i="1" s="1"/>
  <c r="U568" i="1" s="1"/>
  <c r="AY568" i="1"/>
  <c r="CX568" i="1"/>
  <c r="BX568" i="1"/>
  <c r="CC568" i="1" s="1"/>
  <c r="CB566" i="1"/>
  <c r="BZ566" i="1"/>
  <c r="EA573" i="1"/>
  <c r="F571" i="1" l="1"/>
  <c r="BU571" i="1"/>
  <c r="AW571" i="1" s="1"/>
  <c r="E569" i="1"/>
  <c r="D569" i="1"/>
  <c r="CS570" i="1"/>
  <c r="CU570" i="1"/>
  <c r="AE568" i="1"/>
  <c r="AT569" i="1"/>
  <c r="CY569" i="1"/>
  <c r="S569" i="1"/>
  <c r="AZ569" i="1"/>
  <c r="AE569" i="1" s="1"/>
  <c r="T570" i="1"/>
  <c r="Y570" i="1" s="1"/>
  <c r="AV570" i="1"/>
  <c r="CA566" i="1"/>
  <c r="CH566" i="1" s="1"/>
  <c r="CI566" i="1" s="1"/>
  <c r="BW566" i="1" s="1"/>
  <c r="V568" i="1"/>
  <c r="AU569" i="1"/>
  <c r="BY568" i="1"/>
  <c r="AY569" i="1"/>
  <c r="BX569" i="1"/>
  <c r="CC569" i="1" s="1"/>
  <c r="CX569" i="1"/>
  <c r="BA570" i="1"/>
  <c r="CT570" i="1"/>
  <c r="CR570" i="1"/>
  <c r="BR570" i="1"/>
  <c r="BM570" i="1" s="1"/>
  <c r="CV570" i="1"/>
  <c r="BO570" i="1"/>
  <c r="BL570" i="1" s="1"/>
  <c r="BB570" i="1"/>
  <c r="AX570" i="1"/>
  <c r="CZ570" i="1" s="1"/>
  <c r="AB569" i="1"/>
  <c r="AC569" i="1" s="1"/>
  <c r="U569" i="1" s="1"/>
  <c r="V569" i="1"/>
  <c r="CB567" i="1"/>
  <c r="BZ567" i="1"/>
  <c r="EA574" i="1"/>
  <c r="F572" i="1" l="1"/>
  <c r="BU572" i="1"/>
  <c r="AW572" i="1" s="1"/>
  <c r="E570" i="1"/>
  <c r="D570" i="1"/>
  <c r="CS571" i="1"/>
  <c r="CU571" i="1"/>
  <c r="AT570" i="1"/>
  <c r="CY570" i="1"/>
  <c r="S570" i="1"/>
  <c r="AZ570" i="1"/>
  <c r="T571" i="1"/>
  <c r="Y571" i="1" s="1"/>
  <c r="AV571" i="1"/>
  <c r="CA567" i="1"/>
  <c r="CH567" i="1"/>
  <c r="CI567" i="1" s="1"/>
  <c r="BW567" i="1" s="1"/>
  <c r="AU570" i="1"/>
  <c r="BA571" i="1"/>
  <c r="BR571" i="1"/>
  <c r="BM571" i="1" s="1"/>
  <c r="CR571" i="1"/>
  <c r="AX571" i="1"/>
  <c r="CT571" i="1"/>
  <c r="BO571" i="1"/>
  <c r="BL571" i="1" s="1"/>
  <c r="CV571" i="1"/>
  <c r="CZ571" i="1"/>
  <c r="BB571" i="1"/>
  <c r="V570" i="1"/>
  <c r="AB570" i="1"/>
  <c r="AC570" i="1" s="1"/>
  <c r="U570" i="1" s="1"/>
  <c r="AY570" i="1"/>
  <c r="BX570" i="1"/>
  <c r="CC570" i="1" s="1"/>
  <c r="CX570" i="1"/>
  <c r="BY569" i="1"/>
  <c r="CB568" i="1"/>
  <c r="BZ568" i="1"/>
  <c r="EA575" i="1"/>
  <c r="F573" i="1" l="1"/>
  <c r="BU573" i="1"/>
  <c r="E571" i="1"/>
  <c r="D571" i="1"/>
  <c r="CS572" i="1"/>
  <c r="CU572" i="1"/>
  <c r="AE570" i="1"/>
  <c r="AT571" i="1"/>
  <c r="CY571" i="1"/>
  <c r="AU571" i="1"/>
  <c r="S571" i="1"/>
  <c r="AZ571" i="1"/>
  <c r="AE571" i="1" s="1"/>
  <c r="T572" i="1"/>
  <c r="Y572" i="1" s="1"/>
  <c r="AW573" i="1"/>
  <c r="AV572" i="1"/>
  <c r="CA568" i="1"/>
  <c r="CH568" i="1" s="1"/>
  <c r="CI568" i="1" s="1"/>
  <c r="BW568" i="1" s="1"/>
  <c r="BZ569" i="1"/>
  <c r="CB569" i="1"/>
  <c r="BY570" i="1"/>
  <c r="CX571" i="1"/>
  <c r="BX571" i="1"/>
  <c r="CC571" i="1" s="1"/>
  <c r="AY571" i="1"/>
  <c r="BA572" i="1"/>
  <c r="CR572" i="1"/>
  <c r="CT572" i="1"/>
  <c r="AX572" i="1"/>
  <c r="BR572" i="1"/>
  <c r="BM572" i="1" s="1"/>
  <c r="BO572" i="1"/>
  <c r="BL572" i="1" s="1"/>
  <c r="CV572" i="1"/>
  <c r="BB572" i="1"/>
  <c r="AB571" i="1"/>
  <c r="AC571" i="1" s="1"/>
  <c r="U571" i="1" s="1"/>
  <c r="EA576" i="1"/>
  <c r="F574" i="1" l="1"/>
  <c r="BU574" i="1"/>
  <c r="AW574" i="1" s="1"/>
  <c r="E572" i="1"/>
  <c r="D572" i="1"/>
  <c r="CS573" i="1"/>
  <c r="CU573" i="1"/>
  <c r="AT572" i="1"/>
  <c r="CY572" i="1"/>
  <c r="S572" i="1"/>
  <c r="AZ572" i="1"/>
  <c r="T573" i="1"/>
  <c r="Y573" i="1" s="1"/>
  <c r="AU572" i="1"/>
  <c r="AV573" i="1"/>
  <c r="CA569" i="1"/>
  <c r="CH569" i="1"/>
  <c r="CI569" i="1" s="1"/>
  <c r="BW569" i="1" s="1"/>
  <c r="V571" i="1"/>
  <c r="CZ572" i="1"/>
  <c r="BY571" i="1"/>
  <c r="CX572" i="1"/>
  <c r="BX572" i="1"/>
  <c r="CC572" i="1" s="1"/>
  <c r="AY572" i="1"/>
  <c r="BA573" i="1"/>
  <c r="CV573" i="1"/>
  <c r="BR573" i="1"/>
  <c r="BM573" i="1" s="1"/>
  <c r="BO573" i="1"/>
  <c r="BL573" i="1" s="1"/>
  <c r="CR573" i="1"/>
  <c r="BB573" i="1"/>
  <c r="CT573" i="1"/>
  <c r="AX573" i="1"/>
  <c r="CZ573" i="1" s="1"/>
  <c r="AB572" i="1"/>
  <c r="AC572" i="1" s="1"/>
  <c r="U572" i="1" s="1"/>
  <c r="BZ570" i="1"/>
  <c r="CB570" i="1"/>
  <c r="EA577" i="1"/>
  <c r="F575" i="1" l="1"/>
  <c r="BU575" i="1"/>
  <c r="AW575" i="1" s="1"/>
  <c r="E573" i="1"/>
  <c r="D573" i="1"/>
  <c r="CS574" i="1"/>
  <c r="CU574" i="1"/>
  <c r="AE572" i="1"/>
  <c r="AT573" i="1"/>
  <c r="CY573" i="1"/>
  <c r="S573" i="1"/>
  <c r="AZ573" i="1"/>
  <c r="T574" i="1"/>
  <c r="AV574" i="1"/>
  <c r="V572" i="1"/>
  <c r="CA570" i="1"/>
  <c r="CH570" i="1" s="1"/>
  <c r="CI570" i="1" s="1"/>
  <c r="BW570" i="1" s="1"/>
  <c r="AU573" i="1"/>
  <c r="AB573" i="1"/>
  <c r="AC573" i="1" s="1"/>
  <c r="U573" i="1" s="1"/>
  <c r="V573" i="1"/>
  <c r="BA574" i="1"/>
  <c r="CR574" i="1"/>
  <c r="CV574" i="1"/>
  <c r="CT574" i="1"/>
  <c r="BB574" i="1"/>
  <c r="AX574" i="1"/>
  <c r="BR574" i="1"/>
  <c r="BM574" i="1" s="1"/>
  <c r="BO574" i="1"/>
  <c r="BL574" i="1" s="1"/>
  <c r="CZ574" i="1"/>
  <c r="BY572" i="1"/>
  <c r="AY573" i="1"/>
  <c r="CX573" i="1"/>
  <c r="BX573" i="1"/>
  <c r="CC573" i="1" s="1"/>
  <c r="BZ571" i="1"/>
  <c r="CB571" i="1"/>
  <c r="EA578" i="1"/>
  <c r="D574" i="1" l="1"/>
  <c r="Y574" i="1"/>
  <c r="E574" i="1"/>
  <c r="F576" i="1"/>
  <c r="BU576" i="1"/>
  <c r="AW576" i="1" s="1"/>
  <c r="CS575" i="1"/>
  <c r="CU575" i="1"/>
  <c r="AE573" i="1"/>
  <c r="AT574" i="1"/>
  <c r="CY574" i="1"/>
  <c r="S574" i="1"/>
  <c r="AZ574" i="1"/>
  <c r="AE574" i="1" s="1"/>
  <c r="T575" i="1"/>
  <c r="Y575" i="1" s="1"/>
  <c r="AU574" i="1"/>
  <c r="AV575" i="1"/>
  <c r="CA571" i="1"/>
  <c r="CH571" i="1"/>
  <c r="CI571" i="1" s="1"/>
  <c r="BW571" i="1" s="1"/>
  <c r="BY573" i="1"/>
  <c r="AY574" i="1"/>
  <c r="CX574" i="1"/>
  <c r="BX574" i="1"/>
  <c r="CC574" i="1" s="1"/>
  <c r="BZ572" i="1"/>
  <c r="CB572" i="1"/>
  <c r="BA575" i="1"/>
  <c r="CT575" i="1"/>
  <c r="AX575" i="1"/>
  <c r="CZ575" i="1" s="1"/>
  <c r="BR575" i="1"/>
  <c r="BM575" i="1" s="1"/>
  <c r="CR575" i="1"/>
  <c r="CV575" i="1"/>
  <c r="BO575" i="1"/>
  <c r="BL575" i="1" s="1"/>
  <c r="BB575" i="1"/>
  <c r="AB574" i="1"/>
  <c r="AC574" i="1" s="1"/>
  <c r="U574" i="1" s="1"/>
  <c r="EA579" i="1"/>
  <c r="F577" i="1" l="1"/>
  <c r="BU577" i="1"/>
  <c r="AW577" i="1" s="1"/>
  <c r="E575" i="1"/>
  <c r="D575" i="1"/>
  <c r="CS576" i="1"/>
  <c r="CU576" i="1"/>
  <c r="AT575" i="1"/>
  <c r="CY575" i="1"/>
  <c r="S575" i="1"/>
  <c r="AZ575" i="1"/>
  <c r="T576" i="1"/>
  <c r="Y576" i="1" s="1"/>
  <c r="AV576" i="1"/>
  <c r="AC575" i="1"/>
  <c r="U575" i="1" s="1"/>
  <c r="V574" i="1"/>
  <c r="CA572" i="1"/>
  <c r="CH572" i="1" s="1"/>
  <c r="CI572" i="1" s="1"/>
  <c r="BW572" i="1" s="1"/>
  <c r="AU575" i="1"/>
  <c r="CX575" i="1"/>
  <c r="BX575" i="1"/>
  <c r="CC575" i="1" s="1"/>
  <c r="BA576" i="1"/>
  <c r="AX576" i="1"/>
  <c r="CZ576" i="1" s="1"/>
  <c r="BR576" i="1"/>
  <c r="BM576" i="1" s="1"/>
  <c r="BO576" i="1"/>
  <c r="BL576" i="1" s="1"/>
  <c r="CR576" i="1"/>
  <c r="CV576" i="1"/>
  <c r="CT576" i="1"/>
  <c r="BB576" i="1"/>
  <c r="AY575" i="1"/>
  <c r="BY574" i="1"/>
  <c r="BZ573" i="1"/>
  <c r="CB573" i="1"/>
  <c r="AB575" i="1"/>
  <c r="V575" i="1"/>
  <c r="EA580" i="1"/>
  <c r="F578" i="1" l="1"/>
  <c r="BU578" i="1"/>
  <c r="E576" i="1"/>
  <c r="D576" i="1"/>
  <c r="CS577" i="1"/>
  <c r="CU577" i="1"/>
  <c r="AE575" i="1"/>
  <c r="AT576" i="1"/>
  <c r="CY576" i="1"/>
  <c r="S576" i="1"/>
  <c r="AZ576" i="1"/>
  <c r="AE576" i="1" s="1"/>
  <c r="AW578" i="1"/>
  <c r="T577" i="1"/>
  <c r="Y577" i="1" s="1"/>
  <c r="AV577" i="1"/>
  <c r="CA573" i="1"/>
  <c r="CH573" i="1"/>
  <c r="CI573" i="1" s="1"/>
  <c r="BW573" i="1" s="1"/>
  <c r="AU576" i="1"/>
  <c r="CB574" i="1"/>
  <c r="BZ574" i="1"/>
  <c r="AY576" i="1"/>
  <c r="BX576" i="1"/>
  <c r="CC576" i="1" s="1"/>
  <c r="CX576" i="1"/>
  <c r="BA577" i="1"/>
  <c r="AX577" i="1"/>
  <c r="CT577" i="1"/>
  <c r="CZ577" i="1"/>
  <c r="CV577" i="1"/>
  <c r="BR577" i="1"/>
  <c r="BM577" i="1" s="1"/>
  <c r="BO577" i="1"/>
  <c r="BL577" i="1" s="1"/>
  <c r="BB577" i="1"/>
  <c r="CR577" i="1"/>
  <c r="AB576" i="1"/>
  <c r="AC576" i="1" s="1"/>
  <c r="U576" i="1" s="1"/>
  <c r="V576" i="1"/>
  <c r="BY575" i="1"/>
  <c r="EA581" i="1"/>
  <c r="F579" i="1" l="1"/>
  <c r="BU579" i="1"/>
  <c r="E577" i="1"/>
  <c r="D577" i="1"/>
  <c r="CS578" i="1"/>
  <c r="CU578" i="1"/>
  <c r="AT577" i="1"/>
  <c r="CY577" i="1"/>
  <c r="S577" i="1"/>
  <c r="AZ577" i="1"/>
  <c r="T578" i="1"/>
  <c r="Y578" i="1" s="1"/>
  <c r="AW579" i="1"/>
  <c r="AV578" i="1"/>
  <c r="CA574" i="1"/>
  <c r="CH574" i="1"/>
  <c r="CI574" i="1" s="1"/>
  <c r="BW574" i="1" s="1"/>
  <c r="AU577" i="1"/>
  <c r="CB575" i="1"/>
  <c r="BZ575" i="1"/>
  <c r="BX577" i="1"/>
  <c r="CC577" i="1" s="1"/>
  <c r="CX577" i="1"/>
  <c r="AB577" i="1"/>
  <c r="AC577" i="1" s="1"/>
  <c r="U577" i="1" s="1"/>
  <c r="BA578" i="1"/>
  <c r="CT578" i="1"/>
  <c r="CZ578" i="1"/>
  <c r="CV578" i="1"/>
  <c r="BR578" i="1"/>
  <c r="BM578" i="1" s="1"/>
  <c r="BO578" i="1"/>
  <c r="BL578" i="1" s="1"/>
  <c r="BB578" i="1"/>
  <c r="CR578" i="1"/>
  <c r="AX578" i="1"/>
  <c r="BY576" i="1"/>
  <c r="AY577" i="1"/>
  <c r="EA582" i="1"/>
  <c r="F580" i="1" l="1"/>
  <c r="BU580" i="1"/>
  <c r="AW580" i="1" s="1"/>
  <c r="E578" i="1"/>
  <c r="D578" i="1"/>
  <c r="CS579" i="1"/>
  <c r="CU579" i="1"/>
  <c r="AE577" i="1"/>
  <c r="AT578" i="1"/>
  <c r="CY578" i="1"/>
  <c r="S578" i="1"/>
  <c r="AZ578" i="1"/>
  <c r="AE578" i="1" s="1"/>
  <c r="T579" i="1"/>
  <c r="AV579" i="1"/>
  <c r="V577" i="1"/>
  <c r="CA575" i="1"/>
  <c r="CH575" i="1"/>
  <c r="CI575" i="1" s="1"/>
  <c r="BW575" i="1" s="1"/>
  <c r="AU578" i="1"/>
  <c r="AY578" i="1"/>
  <c r="BX578" i="1"/>
  <c r="CC578" i="1" s="1"/>
  <c r="CX578" i="1"/>
  <c r="BA579" i="1"/>
  <c r="AX579" i="1"/>
  <c r="CT579" i="1"/>
  <c r="BO579" i="1"/>
  <c r="BL579" i="1" s="1"/>
  <c r="CV579" i="1"/>
  <c r="CZ579" i="1"/>
  <c r="BB579" i="1"/>
  <c r="BR579" i="1"/>
  <c r="BM579" i="1" s="1"/>
  <c r="CR579" i="1"/>
  <c r="BY577" i="1"/>
  <c r="CB576" i="1"/>
  <c r="BZ576" i="1"/>
  <c r="V578" i="1"/>
  <c r="AB578" i="1"/>
  <c r="AC578" i="1" s="1"/>
  <c r="U578" i="1" s="1"/>
  <c r="EA583" i="1"/>
  <c r="D579" i="1" l="1"/>
  <c r="Y579" i="1"/>
  <c r="E579" i="1" s="1"/>
  <c r="F581" i="1"/>
  <c r="BU581" i="1"/>
  <c r="AW581" i="1" s="1"/>
  <c r="CS580" i="1"/>
  <c r="CU580" i="1"/>
  <c r="AT579" i="1"/>
  <c r="CY579" i="1"/>
  <c r="S579" i="1"/>
  <c r="AZ579" i="1"/>
  <c r="T580" i="1"/>
  <c r="Y580" i="1" s="1"/>
  <c r="AV580" i="1"/>
  <c r="CA576" i="1"/>
  <c r="CH576" i="1"/>
  <c r="CI576" i="1" s="1"/>
  <c r="BW576" i="1" s="1"/>
  <c r="AU579" i="1"/>
  <c r="CB577" i="1"/>
  <c r="BZ577" i="1"/>
  <c r="BA580" i="1"/>
  <c r="AX580" i="1"/>
  <c r="CZ580" i="1" s="1"/>
  <c r="CR580" i="1"/>
  <c r="BO580" i="1"/>
  <c r="BL580" i="1" s="1"/>
  <c r="CV580" i="1"/>
  <c r="BB580" i="1"/>
  <c r="BR580" i="1"/>
  <c r="BM580" i="1" s="1"/>
  <c r="CT580" i="1"/>
  <c r="AB579" i="1"/>
  <c r="AC579" i="1" s="1"/>
  <c r="U579" i="1" s="1"/>
  <c r="BY578" i="1"/>
  <c r="CX579" i="1"/>
  <c r="BX579" i="1"/>
  <c r="CC579" i="1" s="1"/>
  <c r="AY579" i="1"/>
  <c r="EA584" i="1"/>
  <c r="F582" i="1" l="1"/>
  <c r="BU582" i="1"/>
  <c r="AW582" i="1" s="1"/>
  <c r="E580" i="1"/>
  <c r="D580" i="1"/>
  <c r="CS581" i="1"/>
  <c r="CU581" i="1"/>
  <c r="AE579" i="1"/>
  <c r="AT580" i="1"/>
  <c r="CY580" i="1"/>
  <c r="S580" i="1"/>
  <c r="AZ580" i="1"/>
  <c r="AE580" i="1" s="1"/>
  <c r="T581" i="1"/>
  <c r="Y581" i="1" s="1"/>
  <c r="AV581" i="1"/>
  <c r="V579" i="1"/>
  <c r="CA577" i="1"/>
  <c r="CH577" i="1"/>
  <c r="CI577" i="1" s="1"/>
  <c r="BW577" i="1" s="1"/>
  <c r="AU580" i="1"/>
  <c r="BY579" i="1"/>
  <c r="AY580" i="1"/>
  <c r="CB578" i="1"/>
  <c r="BZ578" i="1"/>
  <c r="V580" i="1"/>
  <c r="AB580" i="1"/>
  <c r="AC580" i="1" s="1"/>
  <c r="U580" i="1" s="1"/>
  <c r="BA581" i="1"/>
  <c r="CR581" i="1"/>
  <c r="CZ581" i="1"/>
  <c r="BR581" i="1"/>
  <c r="BM581" i="1" s="1"/>
  <c r="BO581" i="1"/>
  <c r="BL581" i="1" s="1"/>
  <c r="BB581" i="1"/>
  <c r="CT581" i="1"/>
  <c r="CV581" i="1"/>
  <c r="AX581" i="1"/>
  <c r="CX580" i="1"/>
  <c r="BX580" i="1"/>
  <c r="CC580" i="1" s="1"/>
  <c r="EA585" i="1"/>
  <c r="F583" i="1" l="1"/>
  <c r="BU583" i="1"/>
  <c r="AW583" i="1" s="1"/>
  <c r="E581" i="1"/>
  <c r="D581" i="1"/>
  <c r="CS582" i="1"/>
  <c r="CU582" i="1"/>
  <c r="AT581" i="1"/>
  <c r="CY581" i="1"/>
  <c r="S581" i="1"/>
  <c r="AZ581" i="1"/>
  <c r="T582" i="1"/>
  <c r="Y582" i="1" s="1"/>
  <c r="AV582" i="1"/>
  <c r="CA578" i="1"/>
  <c r="CH578" i="1"/>
  <c r="CI578" i="1" s="1"/>
  <c r="BW578" i="1" s="1"/>
  <c r="AU581" i="1"/>
  <c r="BY580" i="1"/>
  <c r="CX581" i="1"/>
  <c r="BX581" i="1"/>
  <c r="CC581" i="1" s="1"/>
  <c r="AY581" i="1"/>
  <c r="BA582" i="1"/>
  <c r="BB582" i="1"/>
  <c r="CT582" i="1"/>
  <c r="CZ582" i="1"/>
  <c r="BR582" i="1"/>
  <c r="BM582" i="1" s="1"/>
  <c r="CV582" i="1"/>
  <c r="BO582" i="1"/>
  <c r="BL582" i="1" s="1"/>
  <c r="AX582" i="1"/>
  <c r="CR582" i="1"/>
  <c r="AB581" i="1"/>
  <c r="AC581" i="1" s="1"/>
  <c r="U581" i="1" s="1"/>
  <c r="V581" i="1"/>
  <c r="BZ579" i="1"/>
  <c r="CB579" i="1"/>
  <c r="EA586" i="1"/>
  <c r="F584" i="1" l="1"/>
  <c r="BU584" i="1"/>
  <c r="AW584" i="1" s="1"/>
  <c r="E582" i="1"/>
  <c r="D582" i="1"/>
  <c r="CS583" i="1"/>
  <c r="CU583" i="1"/>
  <c r="AE581" i="1"/>
  <c r="AT582" i="1"/>
  <c r="CY582" i="1"/>
  <c r="AU582" i="1"/>
  <c r="S582" i="1"/>
  <c r="AZ582" i="1"/>
  <c r="AE582" i="1" s="1"/>
  <c r="T583" i="1"/>
  <c r="AV583" i="1"/>
  <c r="CA579" i="1"/>
  <c r="CH579" i="1"/>
  <c r="CI579" i="1" s="1"/>
  <c r="BW579" i="1" s="1"/>
  <c r="CX582" i="1"/>
  <c r="BX582" i="1"/>
  <c r="CC582" i="1" s="1"/>
  <c r="BY581" i="1"/>
  <c r="BZ580" i="1"/>
  <c r="CB580" i="1"/>
  <c r="AY582" i="1"/>
  <c r="AB582" i="1"/>
  <c r="AC582" i="1" s="1"/>
  <c r="U582" i="1" s="1"/>
  <c r="V582" i="1"/>
  <c r="BA583" i="1"/>
  <c r="BB583" i="1"/>
  <c r="CT583" i="1"/>
  <c r="AX583" i="1"/>
  <c r="CR583" i="1"/>
  <c r="BR583" i="1"/>
  <c r="BM583" i="1" s="1"/>
  <c r="CV583" i="1"/>
  <c r="BO583" i="1"/>
  <c r="BL583" i="1" s="1"/>
  <c r="CZ583" i="1"/>
  <c r="EA587" i="1"/>
  <c r="D583" i="1" l="1"/>
  <c r="Y583" i="1"/>
  <c r="E583" i="1"/>
  <c r="F585" i="1"/>
  <c r="BU585" i="1"/>
  <c r="AW585" i="1" s="1"/>
  <c r="CS584" i="1"/>
  <c r="CU584" i="1"/>
  <c r="AT583" i="1"/>
  <c r="CY583" i="1"/>
  <c r="S583" i="1"/>
  <c r="AZ583" i="1"/>
  <c r="T584" i="1"/>
  <c r="AV584" i="1"/>
  <c r="CA580" i="1"/>
  <c r="CH580" i="1"/>
  <c r="CI580" i="1" s="1"/>
  <c r="BW580" i="1" s="1"/>
  <c r="AU583" i="1"/>
  <c r="AB583" i="1"/>
  <c r="AC583" i="1" s="1"/>
  <c r="U583" i="1" s="1"/>
  <c r="BA584" i="1"/>
  <c r="CR584" i="1"/>
  <c r="BB584" i="1"/>
  <c r="AX584" i="1"/>
  <c r="CZ584" i="1" s="1"/>
  <c r="CT584" i="1"/>
  <c r="BR584" i="1"/>
  <c r="BM584" i="1" s="1"/>
  <c r="CV584" i="1"/>
  <c r="BO584" i="1"/>
  <c r="BL584" i="1" s="1"/>
  <c r="AY583" i="1"/>
  <c r="CX583" i="1"/>
  <c r="BX583" i="1"/>
  <c r="CC583" i="1" s="1"/>
  <c r="CB581" i="1"/>
  <c r="BZ581" i="1"/>
  <c r="BY582" i="1"/>
  <c r="EA588" i="1"/>
  <c r="D584" i="1" l="1"/>
  <c r="Y584" i="1"/>
  <c r="E584" i="1" s="1"/>
  <c r="F586" i="1"/>
  <c r="BU586" i="1"/>
  <c r="AW586" i="1" s="1"/>
  <c r="CS585" i="1"/>
  <c r="CU585" i="1"/>
  <c r="AE583" i="1"/>
  <c r="AT584" i="1"/>
  <c r="CY584" i="1"/>
  <c r="S584" i="1"/>
  <c r="AZ584" i="1"/>
  <c r="AE584" i="1" s="1"/>
  <c r="T585" i="1"/>
  <c r="Y585" i="1" s="1"/>
  <c r="AV585" i="1"/>
  <c r="CA581" i="1"/>
  <c r="CH581" i="1" s="1"/>
  <c r="CI581" i="1" s="1"/>
  <c r="BW581" i="1" s="1"/>
  <c r="V583" i="1"/>
  <c r="AU584" i="1"/>
  <c r="CB582" i="1"/>
  <c r="BZ582" i="1"/>
  <c r="BA585" i="1"/>
  <c r="BB585" i="1"/>
  <c r="BR585" i="1"/>
  <c r="BM585" i="1" s="1"/>
  <c r="BO585" i="1"/>
  <c r="BL585" i="1" s="1"/>
  <c r="CV585" i="1"/>
  <c r="CR585" i="1"/>
  <c r="AX585" i="1"/>
  <c r="CT585" i="1"/>
  <c r="V584" i="1"/>
  <c r="AB584" i="1"/>
  <c r="AC584" i="1" s="1"/>
  <c r="U584" i="1" s="1"/>
  <c r="BY583" i="1"/>
  <c r="AY584" i="1"/>
  <c r="CX584" i="1"/>
  <c r="BX584" i="1"/>
  <c r="CC584" i="1" s="1"/>
  <c r="EA589" i="1"/>
  <c r="F587" i="1" l="1"/>
  <c r="BU587" i="1"/>
  <c r="AW587" i="1" s="1"/>
  <c r="E585" i="1"/>
  <c r="D585" i="1"/>
  <c r="AU585" i="1"/>
  <c r="CS586" i="1"/>
  <c r="CU586" i="1"/>
  <c r="AT585" i="1"/>
  <c r="CY585" i="1"/>
  <c r="S585" i="1"/>
  <c r="AZ585" i="1"/>
  <c r="AE585" i="1" s="1"/>
  <c r="T586" i="1"/>
  <c r="Y586" i="1" s="1"/>
  <c r="AV586" i="1"/>
  <c r="CZ585" i="1"/>
  <c r="CA582" i="1"/>
  <c r="CH582" i="1" s="1"/>
  <c r="CI582" i="1" s="1"/>
  <c r="BW582" i="1" s="1"/>
  <c r="BY584" i="1"/>
  <c r="AB585" i="1"/>
  <c r="AC585" i="1" s="1"/>
  <c r="U585" i="1" s="1"/>
  <c r="BA586" i="1"/>
  <c r="BB586" i="1"/>
  <c r="AX586" i="1"/>
  <c r="CZ586" i="1" s="1"/>
  <c r="CT586" i="1"/>
  <c r="BO586" i="1"/>
  <c r="BL586" i="1" s="1"/>
  <c r="CR586" i="1"/>
  <c r="CV586" i="1"/>
  <c r="BR586" i="1"/>
  <c r="BM586" i="1" s="1"/>
  <c r="CX585" i="1"/>
  <c r="BX585" i="1"/>
  <c r="CC585" i="1" s="1"/>
  <c r="CB583" i="1"/>
  <c r="BZ583" i="1"/>
  <c r="AY585" i="1"/>
  <c r="EA590" i="1"/>
  <c r="F588" i="1" l="1"/>
  <c r="BU588" i="1"/>
  <c r="AW588" i="1" s="1"/>
  <c r="E586" i="1"/>
  <c r="D586" i="1"/>
  <c r="CS587" i="1"/>
  <c r="CU587" i="1"/>
  <c r="AT586" i="1"/>
  <c r="CY586" i="1"/>
  <c r="S586" i="1"/>
  <c r="AZ586" i="1"/>
  <c r="AE586" i="1" s="1"/>
  <c r="T587" i="1"/>
  <c r="Y587" i="1" s="1"/>
  <c r="AV587" i="1"/>
  <c r="CA583" i="1"/>
  <c r="CH583" i="1" s="1"/>
  <c r="CI583" i="1" s="1"/>
  <c r="BW583" i="1" s="1"/>
  <c r="V585" i="1"/>
  <c r="AU586" i="1"/>
  <c r="BY585" i="1"/>
  <c r="AB586" i="1"/>
  <c r="V586" i="1" s="1"/>
  <c r="BA587" i="1"/>
  <c r="BO587" i="1"/>
  <c r="BL587" i="1" s="1"/>
  <c r="CV587" i="1"/>
  <c r="BB587" i="1"/>
  <c r="AX587" i="1"/>
  <c r="CZ587" i="1" s="1"/>
  <c r="CT587" i="1"/>
  <c r="BR587" i="1"/>
  <c r="BM587" i="1" s="1"/>
  <c r="CR587" i="1"/>
  <c r="AY586" i="1"/>
  <c r="BX586" i="1"/>
  <c r="CC586" i="1" s="1"/>
  <c r="CX586" i="1"/>
  <c r="BZ584" i="1"/>
  <c r="CB584" i="1"/>
  <c r="EA591" i="1"/>
  <c r="F589" i="1" l="1"/>
  <c r="BU589" i="1"/>
  <c r="AW589" i="1" s="1"/>
  <c r="E587" i="1"/>
  <c r="D587" i="1"/>
  <c r="CS588" i="1"/>
  <c r="CU588" i="1"/>
  <c r="AT587" i="1"/>
  <c r="CY587" i="1"/>
  <c r="S587" i="1"/>
  <c r="AZ587" i="1"/>
  <c r="T588" i="1"/>
  <c r="Y588" i="1" s="1"/>
  <c r="AV588" i="1"/>
  <c r="CA584" i="1"/>
  <c r="CH584" i="1"/>
  <c r="CI584" i="1" s="1"/>
  <c r="BW584" i="1" s="1"/>
  <c r="AC586" i="1"/>
  <c r="U586" i="1" s="1"/>
  <c r="AU587" i="1"/>
  <c r="BX587" i="1"/>
  <c r="CC587" i="1" s="1"/>
  <c r="CX587" i="1"/>
  <c r="BZ585" i="1"/>
  <c r="CB585" i="1"/>
  <c r="BY586" i="1"/>
  <c r="BA588" i="1"/>
  <c r="CT588" i="1"/>
  <c r="AX588" i="1"/>
  <c r="BB588" i="1"/>
  <c r="BO588" i="1"/>
  <c r="BL588" i="1" s="1"/>
  <c r="CR588" i="1"/>
  <c r="CV588" i="1"/>
  <c r="CZ588" i="1"/>
  <c r="BR588" i="1"/>
  <c r="BM588" i="1" s="1"/>
  <c r="AB587" i="1"/>
  <c r="AC587" i="1" s="1"/>
  <c r="U587" i="1" s="1"/>
  <c r="AY587" i="1"/>
  <c r="EA592" i="1"/>
  <c r="F590" i="1" l="1"/>
  <c r="BU590" i="1"/>
  <c r="E588" i="1"/>
  <c r="D588" i="1"/>
  <c r="CS589" i="1"/>
  <c r="CU589" i="1"/>
  <c r="AE587" i="1"/>
  <c r="AT588" i="1"/>
  <c r="CY588" i="1"/>
  <c r="S588" i="1"/>
  <c r="AZ588" i="1"/>
  <c r="AE588" i="1" s="1"/>
  <c r="AW590" i="1"/>
  <c r="T589" i="1"/>
  <c r="AV589" i="1"/>
  <c r="V587" i="1"/>
  <c r="CA585" i="1"/>
  <c r="CH585" i="1"/>
  <c r="CI585" i="1" s="1"/>
  <c r="BW585" i="1" s="1"/>
  <c r="AU588" i="1"/>
  <c r="BA589" i="1"/>
  <c r="BB589" i="1"/>
  <c r="AX589" i="1"/>
  <c r="BR589" i="1"/>
  <c r="BM589" i="1" s="1"/>
  <c r="CT589" i="1"/>
  <c r="CR589" i="1"/>
  <c r="BO589" i="1"/>
  <c r="BL589" i="1" s="1"/>
  <c r="CZ589" i="1"/>
  <c r="CV589" i="1"/>
  <c r="BY587" i="1"/>
  <c r="CX588" i="1"/>
  <c r="BX588" i="1"/>
  <c r="CC588" i="1" s="1"/>
  <c r="AB588" i="1"/>
  <c r="AC588" i="1" s="1"/>
  <c r="U588" i="1" s="1"/>
  <c r="AY588" i="1"/>
  <c r="CB586" i="1"/>
  <c r="BZ586" i="1"/>
  <c r="EA593" i="1"/>
  <c r="D589" i="1" l="1"/>
  <c r="Y589" i="1"/>
  <c r="E589" i="1" s="1"/>
  <c r="F591" i="1"/>
  <c r="BU591" i="1"/>
  <c r="AW591" i="1" s="1"/>
  <c r="CS590" i="1"/>
  <c r="CU590" i="1"/>
  <c r="AT589" i="1"/>
  <c r="CY589" i="1"/>
  <c r="S589" i="1"/>
  <c r="AZ589" i="1"/>
  <c r="T590" i="1"/>
  <c r="Y590" i="1" s="1"/>
  <c r="AV590" i="1"/>
  <c r="V588" i="1"/>
  <c r="CA586" i="1"/>
  <c r="CH586" i="1" s="1"/>
  <c r="CI586" i="1" s="1"/>
  <c r="BW586" i="1" s="1"/>
  <c r="AU589" i="1"/>
  <c r="BY588" i="1"/>
  <c r="AY589" i="1"/>
  <c r="BX589" i="1"/>
  <c r="CC589" i="1" s="1"/>
  <c r="CX589" i="1"/>
  <c r="BA590" i="1"/>
  <c r="BR590" i="1"/>
  <c r="BM590" i="1" s="1"/>
  <c r="CT590" i="1"/>
  <c r="AX590" i="1"/>
  <c r="BB590" i="1"/>
  <c r="BO590" i="1"/>
  <c r="BL590" i="1" s="1"/>
  <c r="CR590" i="1"/>
  <c r="CV590" i="1"/>
  <c r="CZ590" i="1"/>
  <c r="CB587" i="1"/>
  <c r="BZ587" i="1"/>
  <c r="AB589" i="1"/>
  <c r="AC589" i="1" s="1"/>
  <c r="U589" i="1" s="1"/>
  <c r="EA594" i="1"/>
  <c r="F592" i="1" l="1"/>
  <c r="BU592" i="1"/>
  <c r="E590" i="1"/>
  <c r="D590" i="1"/>
  <c r="CS591" i="1"/>
  <c r="CU591" i="1"/>
  <c r="AE589" i="1"/>
  <c r="AT590" i="1"/>
  <c r="CY590" i="1"/>
  <c r="S590" i="1"/>
  <c r="AZ590" i="1"/>
  <c r="AE590" i="1" s="1"/>
  <c r="AW592" i="1"/>
  <c r="T591" i="1"/>
  <c r="AV591" i="1"/>
  <c r="CA587" i="1"/>
  <c r="CH587" i="1"/>
  <c r="CI587" i="1" s="1"/>
  <c r="BW587" i="1" s="1"/>
  <c r="V589" i="1"/>
  <c r="AU590" i="1"/>
  <c r="BX590" i="1"/>
  <c r="CC590" i="1" s="1"/>
  <c r="CX590" i="1"/>
  <c r="AY590" i="1"/>
  <c r="BZ588" i="1"/>
  <c r="CB588" i="1"/>
  <c r="BA591" i="1"/>
  <c r="BR591" i="1"/>
  <c r="BM591" i="1" s="1"/>
  <c r="BO591" i="1"/>
  <c r="BL591" i="1" s="1"/>
  <c r="CZ591" i="1"/>
  <c r="CT591" i="1"/>
  <c r="CR591" i="1"/>
  <c r="CV591" i="1"/>
  <c r="BB591" i="1"/>
  <c r="AX591" i="1"/>
  <c r="V590" i="1"/>
  <c r="AB590" i="1"/>
  <c r="AC590" i="1" s="1"/>
  <c r="U590" i="1" s="1"/>
  <c r="BY589" i="1"/>
  <c r="EA595" i="1"/>
  <c r="D591" i="1" l="1"/>
  <c r="Y591" i="1"/>
  <c r="E591" i="1" s="1"/>
  <c r="F593" i="1"/>
  <c r="BU593" i="1"/>
  <c r="AW593" i="1" s="1"/>
  <c r="CS592" i="1"/>
  <c r="CU592" i="1"/>
  <c r="AT591" i="1"/>
  <c r="CY591" i="1"/>
  <c r="S591" i="1"/>
  <c r="AZ591" i="1"/>
  <c r="T592" i="1"/>
  <c r="Y592" i="1" s="1"/>
  <c r="AV592" i="1"/>
  <c r="CA588" i="1"/>
  <c r="CH588" i="1"/>
  <c r="CI588" i="1" s="1"/>
  <c r="BW588" i="1" s="1"/>
  <c r="AU591" i="1"/>
  <c r="AY591" i="1"/>
  <c r="BA592" i="1"/>
  <c r="BB592" i="1"/>
  <c r="BR592" i="1"/>
  <c r="BM592" i="1" s="1"/>
  <c r="BO592" i="1"/>
  <c r="BL592" i="1" s="1"/>
  <c r="CV592" i="1"/>
  <c r="AX592" i="1"/>
  <c r="CZ592" i="1" s="1"/>
  <c r="CT592" i="1"/>
  <c r="CR592" i="1"/>
  <c r="AB591" i="1"/>
  <c r="AC591" i="1" s="1"/>
  <c r="U591" i="1" s="1"/>
  <c r="V591" i="1"/>
  <c r="BY590" i="1"/>
  <c r="CB589" i="1"/>
  <c r="BZ589" i="1"/>
  <c r="BX591" i="1"/>
  <c r="CC591" i="1" s="1"/>
  <c r="CX591" i="1"/>
  <c r="EA596" i="1"/>
  <c r="F594" i="1" l="1"/>
  <c r="BU594" i="1"/>
  <c r="E592" i="1"/>
  <c r="D592" i="1"/>
  <c r="CS593" i="1"/>
  <c r="CU593" i="1"/>
  <c r="AE591" i="1"/>
  <c r="AT592" i="1"/>
  <c r="CY592" i="1"/>
  <c r="S592" i="1"/>
  <c r="AZ592" i="1"/>
  <c r="AE592" i="1" s="1"/>
  <c r="AW594" i="1"/>
  <c r="T593" i="1"/>
  <c r="AV593" i="1"/>
  <c r="CA589" i="1"/>
  <c r="CH589" i="1" s="1"/>
  <c r="CI589" i="1" s="1"/>
  <c r="BW589" i="1" s="1"/>
  <c r="AU592" i="1"/>
  <c r="AB592" i="1"/>
  <c r="AC592" i="1" s="1"/>
  <c r="U592" i="1" s="1"/>
  <c r="BX592" i="1"/>
  <c r="CC592" i="1" s="1"/>
  <c r="CX592" i="1"/>
  <c r="BY591" i="1"/>
  <c r="BZ590" i="1"/>
  <c r="CB590" i="1"/>
  <c r="AY592" i="1"/>
  <c r="BA593" i="1"/>
  <c r="CT593" i="1"/>
  <c r="BR593" i="1"/>
  <c r="BM593" i="1" s="1"/>
  <c r="BO593" i="1"/>
  <c r="BL593" i="1" s="1"/>
  <c r="BB593" i="1"/>
  <c r="AX593" i="1"/>
  <c r="CR593" i="1"/>
  <c r="CZ593" i="1"/>
  <c r="CV593" i="1"/>
  <c r="EA597" i="1"/>
  <c r="D593" i="1" l="1"/>
  <c r="Y593" i="1"/>
  <c r="E593" i="1" s="1"/>
  <c r="F595" i="1"/>
  <c r="BU595" i="1"/>
  <c r="AW595" i="1" s="1"/>
  <c r="CS594" i="1"/>
  <c r="CU594" i="1"/>
  <c r="AT593" i="1"/>
  <c r="CY593" i="1"/>
  <c r="S593" i="1"/>
  <c r="AZ593" i="1"/>
  <c r="T594" i="1"/>
  <c r="Y594" i="1" s="1"/>
  <c r="AV594" i="1"/>
  <c r="CA590" i="1"/>
  <c r="CH590" i="1"/>
  <c r="CI590" i="1" s="1"/>
  <c r="BW590" i="1" s="1"/>
  <c r="V592" i="1"/>
  <c r="AU593" i="1"/>
  <c r="BA594" i="1"/>
  <c r="AX594" i="1"/>
  <c r="BR594" i="1"/>
  <c r="BM594" i="1" s="1"/>
  <c r="CT594" i="1"/>
  <c r="BB594" i="1"/>
  <c r="CZ594" i="1"/>
  <c r="CV594" i="1"/>
  <c r="BO594" i="1"/>
  <c r="BL594" i="1" s="1"/>
  <c r="CR594" i="1"/>
  <c r="AY593" i="1"/>
  <c r="BX593" i="1"/>
  <c r="CC593" i="1" s="1"/>
  <c r="CX593" i="1"/>
  <c r="AB593" i="1"/>
  <c r="AC593" i="1" s="1"/>
  <c r="U593" i="1" s="1"/>
  <c r="CB591" i="1"/>
  <c r="BZ591" i="1"/>
  <c r="BY592" i="1"/>
  <c r="EA598" i="1"/>
  <c r="F596" i="1" l="1"/>
  <c r="BU596" i="1"/>
  <c r="E594" i="1"/>
  <c r="D594" i="1"/>
  <c r="CS595" i="1"/>
  <c r="CU595" i="1"/>
  <c r="AE593" i="1"/>
  <c r="AT594" i="1"/>
  <c r="CY594" i="1"/>
  <c r="S594" i="1"/>
  <c r="AZ594" i="1"/>
  <c r="AW596" i="1"/>
  <c r="T595" i="1"/>
  <c r="Y595" i="1" s="1"/>
  <c r="AV595" i="1"/>
  <c r="CA591" i="1"/>
  <c r="CH591" i="1"/>
  <c r="CI591" i="1" s="1"/>
  <c r="BW591" i="1" s="1"/>
  <c r="V593" i="1"/>
  <c r="AU594" i="1"/>
  <c r="CB592" i="1"/>
  <c r="BZ592" i="1"/>
  <c r="BY593" i="1"/>
  <c r="BA595" i="1"/>
  <c r="BR595" i="1"/>
  <c r="BM595" i="1" s="1"/>
  <c r="CR595" i="1"/>
  <c r="BO595" i="1"/>
  <c r="BL595" i="1" s="1"/>
  <c r="CV595" i="1"/>
  <c r="BB595" i="1"/>
  <c r="AX595" i="1"/>
  <c r="CZ595" i="1" s="1"/>
  <c r="CT595" i="1"/>
  <c r="AB594" i="1"/>
  <c r="AC594" i="1" s="1"/>
  <c r="U594" i="1" s="1"/>
  <c r="BX594" i="1"/>
  <c r="CC594" i="1" s="1"/>
  <c r="CX594" i="1"/>
  <c r="AY594" i="1"/>
  <c r="EA599" i="1"/>
  <c r="F597" i="1" l="1"/>
  <c r="BU597" i="1"/>
  <c r="AW597" i="1" s="1"/>
  <c r="E595" i="1"/>
  <c r="D595" i="1"/>
  <c r="CS596" i="1"/>
  <c r="CU596" i="1"/>
  <c r="AE594" i="1"/>
  <c r="AT595" i="1"/>
  <c r="CY595" i="1"/>
  <c r="S595" i="1"/>
  <c r="AZ595" i="1"/>
  <c r="AE595" i="1" s="1"/>
  <c r="T596" i="1"/>
  <c r="Y596" i="1" s="1"/>
  <c r="AV596" i="1"/>
  <c r="CA592" i="1"/>
  <c r="CH592" i="1" s="1"/>
  <c r="CI592" i="1" s="1"/>
  <c r="BW592" i="1" s="1"/>
  <c r="V594" i="1"/>
  <c r="AU595" i="1"/>
  <c r="BX595" i="1"/>
  <c r="CC595" i="1" s="1"/>
  <c r="CX595" i="1"/>
  <c r="BY594" i="1"/>
  <c r="BA596" i="1"/>
  <c r="AX596" i="1"/>
  <c r="CR596" i="1"/>
  <c r="BR596" i="1"/>
  <c r="BM596" i="1" s="1"/>
  <c r="BO596" i="1"/>
  <c r="BL596" i="1" s="1"/>
  <c r="CZ596" i="1"/>
  <c r="CT596" i="1"/>
  <c r="CV596" i="1"/>
  <c r="BB596" i="1"/>
  <c r="V595" i="1"/>
  <c r="AB595" i="1"/>
  <c r="AC595" i="1" s="1"/>
  <c r="U595" i="1" s="1"/>
  <c r="AY595" i="1"/>
  <c r="CB593" i="1"/>
  <c r="BZ593" i="1"/>
  <c r="EA600" i="1"/>
  <c r="F598" i="1" l="1"/>
  <c r="BU598" i="1"/>
  <c r="AW598" i="1" s="1"/>
  <c r="E596" i="1"/>
  <c r="D596" i="1"/>
  <c r="CS597" i="1"/>
  <c r="CU597" i="1"/>
  <c r="AT596" i="1"/>
  <c r="CY596" i="1"/>
  <c r="S596" i="1"/>
  <c r="AZ596" i="1"/>
  <c r="T597" i="1"/>
  <c r="Y597" i="1" s="1"/>
  <c r="AV597" i="1"/>
  <c r="CA593" i="1"/>
  <c r="CH593" i="1"/>
  <c r="CI593" i="1" s="1"/>
  <c r="BW593" i="1" s="1"/>
  <c r="AU596" i="1"/>
  <c r="AY596" i="1"/>
  <c r="CB594" i="1"/>
  <c r="BZ594" i="1"/>
  <c r="BY595" i="1"/>
  <c r="CX596" i="1"/>
  <c r="BX596" i="1"/>
  <c r="CC596" i="1" s="1"/>
  <c r="BA597" i="1"/>
  <c r="CT597" i="1"/>
  <c r="AX597" i="1"/>
  <c r="CZ597" i="1" s="1"/>
  <c r="BR597" i="1"/>
  <c r="BM597" i="1" s="1"/>
  <c r="BO597" i="1"/>
  <c r="BL597" i="1" s="1"/>
  <c r="BB597" i="1"/>
  <c r="CV597" i="1"/>
  <c r="CR597" i="1"/>
  <c r="AB596" i="1"/>
  <c r="AC596" i="1" s="1"/>
  <c r="U596" i="1" s="1"/>
  <c r="V596" i="1"/>
  <c r="EA601" i="1"/>
  <c r="F599" i="1" l="1"/>
  <c r="BU599" i="1"/>
  <c r="AW599" i="1" s="1"/>
  <c r="E597" i="1"/>
  <c r="D597" i="1"/>
  <c r="CS598" i="1"/>
  <c r="CU598" i="1"/>
  <c r="AE596" i="1"/>
  <c r="AT597" i="1"/>
  <c r="CY597" i="1"/>
  <c r="S597" i="1"/>
  <c r="AZ597" i="1"/>
  <c r="AE597" i="1" s="1"/>
  <c r="T598" i="1"/>
  <c r="Y598" i="1" s="1"/>
  <c r="AV598" i="1"/>
  <c r="CA594" i="1"/>
  <c r="CH594" i="1"/>
  <c r="CI594" i="1" s="1"/>
  <c r="BW594" i="1" s="1"/>
  <c r="AU597" i="1"/>
  <c r="CX597" i="1"/>
  <c r="BX597" i="1"/>
  <c r="CC597" i="1" s="1"/>
  <c r="BY596" i="1"/>
  <c r="AY597" i="1"/>
  <c r="BA598" i="1"/>
  <c r="AX598" i="1"/>
  <c r="CR598" i="1"/>
  <c r="BO598" i="1"/>
  <c r="BL598" i="1" s="1"/>
  <c r="CZ598" i="1"/>
  <c r="CV598" i="1"/>
  <c r="BB598" i="1"/>
  <c r="BR598" i="1"/>
  <c r="BM598" i="1" s="1"/>
  <c r="CT598" i="1"/>
  <c r="AB597" i="1"/>
  <c r="AC597" i="1" s="1"/>
  <c r="U597" i="1" s="1"/>
  <c r="V597" i="1"/>
  <c r="BZ595" i="1"/>
  <c r="CB595" i="1"/>
  <c r="EA602" i="1"/>
  <c r="F600" i="1" l="1"/>
  <c r="BU600" i="1"/>
  <c r="AW600" i="1" s="1"/>
  <c r="E598" i="1"/>
  <c r="D598" i="1"/>
  <c r="CS599" i="1"/>
  <c r="CU599" i="1"/>
  <c r="AT598" i="1"/>
  <c r="CY598" i="1"/>
  <c r="S598" i="1"/>
  <c r="AZ598" i="1"/>
  <c r="T599" i="1"/>
  <c r="Y599" i="1" s="1"/>
  <c r="AV599" i="1"/>
  <c r="CA595" i="1"/>
  <c r="CH595" i="1"/>
  <c r="CI595" i="1" s="1"/>
  <c r="BW595" i="1" s="1"/>
  <c r="AU598" i="1"/>
  <c r="V598" i="1"/>
  <c r="AB598" i="1"/>
  <c r="AC598" i="1" s="1"/>
  <c r="U598" i="1" s="1"/>
  <c r="CB596" i="1"/>
  <c r="BZ596" i="1"/>
  <c r="BX598" i="1"/>
  <c r="CC598" i="1" s="1"/>
  <c r="CX598" i="1"/>
  <c r="AY598" i="1"/>
  <c r="BA599" i="1"/>
  <c r="BB599" i="1"/>
  <c r="AX599" i="1"/>
  <c r="BR599" i="1"/>
  <c r="BM599" i="1" s="1"/>
  <c r="CV599" i="1"/>
  <c r="CT599" i="1"/>
  <c r="BO599" i="1"/>
  <c r="BL599" i="1" s="1"/>
  <c r="CZ599" i="1"/>
  <c r="CR599" i="1"/>
  <c r="BY597" i="1"/>
  <c r="EA603" i="1"/>
  <c r="F601" i="1" l="1"/>
  <c r="BU601" i="1"/>
  <c r="AW601" i="1" s="1"/>
  <c r="E599" i="1"/>
  <c r="D599" i="1"/>
  <c r="CS600" i="1"/>
  <c r="CU600" i="1"/>
  <c r="AE598" i="1"/>
  <c r="AT599" i="1"/>
  <c r="CY599" i="1"/>
  <c r="S599" i="1"/>
  <c r="AZ599" i="1"/>
  <c r="AE599" i="1" s="1"/>
  <c r="T600" i="1"/>
  <c r="Y600" i="1" s="1"/>
  <c r="AV600" i="1"/>
  <c r="CA596" i="1"/>
  <c r="CH596" i="1"/>
  <c r="CI596" i="1" s="1"/>
  <c r="BW596" i="1" s="1"/>
  <c r="AU599" i="1"/>
  <c r="CB597" i="1"/>
  <c r="BZ597" i="1"/>
  <c r="BY598" i="1"/>
  <c r="V599" i="1"/>
  <c r="AB599" i="1"/>
  <c r="AC599" i="1" s="1"/>
  <c r="U599" i="1" s="1"/>
  <c r="BA600" i="1"/>
  <c r="BO600" i="1"/>
  <c r="BL600" i="1" s="1"/>
  <c r="AX600" i="1"/>
  <c r="CZ600" i="1" s="1"/>
  <c r="CR600" i="1"/>
  <c r="CT600" i="1"/>
  <c r="BB600" i="1"/>
  <c r="BR600" i="1"/>
  <c r="BM600" i="1" s="1"/>
  <c r="CV600" i="1"/>
  <c r="AY599" i="1"/>
  <c r="BX599" i="1"/>
  <c r="CC599" i="1" s="1"/>
  <c r="CX599" i="1"/>
  <c r="EA604" i="1"/>
  <c r="F602" i="1" l="1"/>
  <c r="BU602" i="1"/>
  <c r="AW602" i="1" s="1"/>
  <c r="E600" i="1"/>
  <c r="D600" i="1"/>
  <c r="CS601" i="1"/>
  <c r="CU601" i="1"/>
  <c r="AT600" i="1"/>
  <c r="CY600" i="1"/>
  <c r="S600" i="1"/>
  <c r="AZ600" i="1"/>
  <c r="T601" i="1"/>
  <c r="Y601" i="1" s="1"/>
  <c r="AV601" i="1"/>
  <c r="CA597" i="1"/>
  <c r="CH597" i="1" s="1"/>
  <c r="CI597" i="1" s="1"/>
  <c r="BW597" i="1" s="1"/>
  <c r="AU600" i="1"/>
  <c r="BA601" i="1"/>
  <c r="BO601" i="1"/>
  <c r="BL601" i="1" s="1"/>
  <c r="CZ601" i="1"/>
  <c r="CV601" i="1"/>
  <c r="BB601" i="1"/>
  <c r="CR601" i="1"/>
  <c r="CT601" i="1"/>
  <c r="AX601" i="1"/>
  <c r="BR601" i="1"/>
  <c r="BM601" i="1" s="1"/>
  <c r="AB600" i="1"/>
  <c r="AC600" i="1" s="1"/>
  <c r="U600" i="1" s="1"/>
  <c r="V600" i="1"/>
  <c r="BZ598" i="1"/>
  <c r="CB598" i="1"/>
  <c r="BY599" i="1"/>
  <c r="BX600" i="1"/>
  <c r="CC600" i="1" s="1"/>
  <c r="CX600" i="1"/>
  <c r="AY600" i="1"/>
  <c r="EA605" i="1"/>
  <c r="F603" i="1" l="1"/>
  <c r="BU603" i="1"/>
  <c r="AW603" i="1" s="1"/>
  <c r="E601" i="1"/>
  <c r="D601" i="1"/>
  <c r="CS602" i="1"/>
  <c r="CU602" i="1"/>
  <c r="AE600" i="1"/>
  <c r="AT601" i="1"/>
  <c r="CY601" i="1"/>
  <c r="S601" i="1"/>
  <c r="AZ601" i="1"/>
  <c r="AE601" i="1" s="1"/>
  <c r="T602" i="1"/>
  <c r="Y602" i="1" s="1"/>
  <c r="AV602" i="1"/>
  <c r="CA598" i="1"/>
  <c r="CH598" i="1" s="1"/>
  <c r="CI598" i="1" s="1"/>
  <c r="BW598" i="1" s="1"/>
  <c r="AU601" i="1"/>
  <c r="CX601" i="1"/>
  <c r="BX601" i="1"/>
  <c r="CC601" i="1" s="1"/>
  <c r="BY600" i="1"/>
  <c r="CB599" i="1"/>
  <c r="BZ599" i="1"/>
  <c r="AY601" i="1"/>
  <c r="BA602" i="1"/>
  <c r="CV602" i="1"/>
  <c r="BO602" i="1"/>
  <c r="BL602" i="1" s="1"/>
  <c r="BR602" i="1"/>
  <c r="BM602" i="1" s="1"/>
  <c r="CR602" i="1"/>
  <c r="AX602" i="1"/>
  <c r="CZ602" i="1" s="1"/>
  <c r="CT602" i="1"/>
  <c r="BB602" i="1"/>
  <c r="AB601" i="1"/>
  <c r="AC601" i="1" s="1"/>
  <c r="U601" i="1" s="1"/>
  <c r="EA606" i="1"/>
  <c r="F604" i="1" l="1"/>
  <c r="BU604" i="1"/>
  <c r="AW604" i="1" s="1"/>
  <c r="E602" i="1"/>
  <c r="D602" i="1"/>
  <c r="CS603" i="1"/>
  <c r="CU603" i="1"/>
  <c r="AT602" i="1"/>
  <c r="CY602" i="1"/>
  <c r="S602" i="1"/>
  <c r="AZ602" i="1"/>
  <c r="T603" i="1"/>
  <c r="AV603" i="1"/>
  <c r="CA599" i="1"/>
  <c r="CH599" i="1"/>
  <c r="CI599" i="1" s="1"/>
  <c r="BW599" i="1" s="1"/>
  <c r="V601" i="1"/>
  <c r="AU602" i="1"/>
  <c r="AB602" i="1"/>
  <c r="AC602" i="1" s="1"/>
  <c r="U602" i="1" s="1"/>
  <c r="BA603" i="1"/>
  <c r="BO603" i="1"/>
  <c r="BL603" i="1" s="1"/>
  <c r="CV603" i="1"/>
  <c r="BB603" i="1"/>
  <c r="AX603" i="1"/>
  <c r="CZ603" i="1" s="1"/>
  <c r="CT603" i="1"/>
  <c r="CR603" i="1"/>
  <c r="BR603" i="1"/>
  <c r="BM603" i="1" s="1"/>
  <c r="BX602" i="1"/>
  <c r="CC602" i="1" s="1"/>
  <c r="CX602" i="1"/>
  <c r="AY602" i="1"/>
  <c r="CB600" i="1"/>
  <c r="BZ600" i="1"/>
  <c r="BY601" i="1"/>
  <c r="EA607" i="1"/>
  <c r="D603" i="1" l="1"/>
  <c r="Y603" i="1"/>
  <c r="E603" i="1"/>
  <c r="F605" i="1"/>
  <c r="BU605" i="1"/>
  <c r="AW605" i="1" s="1"/>
  <c r="CS604" i="1"/>
  <c r="CU604" i="1"/>
  <c r="AE602" i="1"/>
  <c r="AT603" i="1"/>
  <c r="CY603" i="1"/>
  <c r="S603" i="1"/>
  <c r="AZ603" i="1"/>
  <c r="AE603" i="1" s="1"/>
  <c r="T604" i="1"/>
  <c r="Y604" i="1" s="1"/>
  <c r="AV604" i="1"/>
  <c r="V602" i="1"/>
  <c r="CA600" i="1"/>
  <c r="CH600" i="1"/>
  <c r="CI600" i="1" s="1"/>
  <c r="BW600" i="1" s="1"/>
  <c r="AU603" i="1"/>
  <c r="BZ601" i="1"/>
  <c r="CB601" i="1"/>
  <c r="BY602" i="1"/>
  <c r="BA604" i="1"/>
  <c r="BR604" i="1"/>
  <c r="BM604" i="1" s="1"/>
  <c r="CV604" i="1"/>
  <c r="BO604" i="1"/>
  <c r="BL604" i="1" s="1"/>
  <c r="AX604" i="1"/>
  <c r="CZ604" i="1" s="1"/>
  <c r="CR604" i="1"/>
  <c r="BB604" i="1"/>
  <c r="CT604" i="1"/>
  <c r="AB603" i="1"/>
  <c r="AC603" i="1" s="1"/>
  <c r="U603" i="1" s="1"/>
  <c r="AY603" i="1"/>
  <c r="BX603" i="1"/>
  <c r="CC603" i="1" s="1"/>
  <c r="CX603" i="1"/>
  <c r="EA608" i="1"/>
  <c r="F606" i="1" l="1"/>
  <c r="BU606" i="1"/>
  <c r="AW606" i="1" s="1"/>
  <c r="E604" i="1"/>
  <c r="D604" i="1"/>
  <c r="CS605" i="1"/>
  <c r="CU605" i="1"/>
  <c r="AT604" i="1"/>
  <c r="CY604" i="1"/>
  <c r="S604" i="1"/>
  <c r="AZ604" i="1"/>
  <c r="T605" i="1"/>
  <c r="Y605" i="1" s="1"/>
  <c r="AV605" i="1"/>
  <c r="V603" i="1"/>
  <c r="CA601" i="1"/>
  <c r="CH601" i="1"/>
  <c r="CI601" i="1" s="1"/>
  <c r="BW601" i="1" s="1"/>
  <c r="AU604" i="1"/>
  <c r="CB602" i="1"/>
  <c r="BZ602" i="1"/>
  <c r="BY603" i="1"/>
  <c r="BX604" i="1"/>
  <c r="CC604" i="1" s="1"/>
  <c r="CX604" i="1"/>
  <c r="BA605" i="1"/>
  <c r="CR605" i="1"/>
  <c r="BR605" i="1"/>
  <c r="BM605" i="1" s="1"/>
  <c r="BO605" i="1"/>
  <c r="BL605" i="1" s="1"/>
  <c r="CV605" i="1"/>
  <c r="BB605" i="1"/>
  <c r="AX605" i="1"/>
  <c r="CZ605" i="1" s="1"/>
  <c r="CT605" i="1"/>
  <c r="AY604" i="1"/>
  <c r="AB604" i="1"/>
  <c r="AC604" i="1" s="1"/>
  <c r="U604" i="1" s="1"/>
  <c r="V604" i="1"/>
  <c r="EA609" i="1"/>
  <c r="F607" i="1" l="1"/>
  <c r="BU607" i="1"/>
  <c r="AW607" i="1" s="1"/>
  <c r="E605" i="1"/>
  <c r="D605" i="1"/>
  <c r="CS606" i="1"/>
  <c r="CU606" i="1"/>
  <c r="AE604" i="1"/>
  <c r="AT605" i="1"/>
  <c r="CY605" i="1"/>
  <c r="S605" i="1"/>
  <c r="AZ605" i="1"/>
  <c r="T606" i="1"/>
  <c r="Y606" i="1" s="1"/>
  <c r="AV606" i="1"/>
  <c r="CA602" i="1"/>
  <c r="CH602" i="1"/>
  <c r="CI602" i="1" s="1"/>
  <c r="BW602" i="1" s="1"/>
  <c r="AU605" i="1"/>
  <c r="AY605" i="1"/>
  <c r="BX605" i="1"/>
  <c r="CC605" i="1" s="1"/>
  <c r="CX605" i="1"/>
  <c r="BA606" i="1"/>
  <c r="CT606" i="1"/>
  <c r="BR606" i="1"/>
  <c r="BM606" i="1" s="1"/>
  <c r="CV606" i="1"/>
  <c r="BO606" i="1"/>
  <c r="BL606" i="1" s="1"/>
  <c r="AX606" i="1"/>
  <c r="CZ606" i="1" s="1"/>
  <c r="CR606" i="1"/>
  <c r="BB606" i="1"/>
  <c r="AB605" i="1"/>
  <c r="AC605" i="1" s="1"/>
  <c r="U605" i="1" s="1"/>
  <c r="BY604" i="1"/>
  <c r="CB603" i="1"/>
  <c r="BZ603" i="1"/>
  <c r="EA610" i="1"/>
  <c r="F608" i="1" l="1"/>
  <c r="BU608" i="1"/>
  <c r="E606" i="1"/>
  <c r="D606" i="1"/>
  <c r="CS607" i="1"/>
  <c r="CU607" i="1"/>
  <c r="AE605" i="1"/>
  <c r="AT606" i="1"/>
  <c r="CY606" i="1"/>
  <c r="S606" i="1"/>
  <c r="AZ606" i="1"/>
  <c r="AE606" i="1" s="1"/>
  <c r="AW608" i="1"/>
  <c r="T607" i="1"/>
  <c r="Y607" i="1" s="1"/>
  <c r="AV607" i="1"/>
  <c r="CA603" i="1"/>
  <c r="CH603" i="1"/>
  <c r="CI603" i="1" s="1"/>
  <c r="BW603" i="1" s="1"/>
  <c r="V605" i="1"/>
  <c r="AU606" i="1"/>
  <c r="BZ604" i="1"/>
  <c r="CB604" i="1"/>
  <c r="BY605" i="1"/>
  <c r="BX606" i="1"/>
  <c r="CC606" i="1" s="1"/>
  <c r="CX606" i="1"/>
  <c r="BA607" i="1"/>
  <c r="BR607" i="1"/>
  <c r="BM607" i="1" s="1"/>
  <c r="CR607" i="1"/>
  <c r="BO607" i="1"/>
  <c r="BL607" i="1" s="1"/>
  <c r="CV607" i="1"/>
  <c r="CZ607" i="1"/>
  <c r="BB607" i="1"/>
  <c r="AX607" i="1"/>
  <c r="CT607" i="1"/>
  <c r="AY606" i="1"/>
  <c r="AB606" i="1"/>
  <c r="AC606" i="1" s="1"/>
  <c r="U606" i="1" s="1"/>
  <c r="V606" i="1"/>
  <c r="EA611" i="1"/>
  <c r="F609" i="1" l="1"/>
  <c r="BU609" i="1"/>
  <c r="AW609" i="1" s="1"/>
  <c r="E607" i="1"/>
  <c r="D607" i="1"/>
  <c r="CS608" i="1"/>
  <c r="CU608" i="1"/>
  <c r="AT607" i="1"/>
  <c r="CY607" i="1"/>
  <c r="S607" i="1"/>
  <c r="AZ607" i="1"/>
  <c r="T608" i="1"/>
  <c r="Y608" i="1" s="1"/>
  <c r="AV608" i="1"/>
  <c r="CA604" i="1"/>
  <c r="CH604" i="1"/>
  <c r="CI604" i="1" s="1"/>
  <c r="BW604" i="1" s="1"/>
  <c r="AU607" i="1"/>
  <c r="AB607" i="1"/>
  <c r="AC607" i="1" s="1"/>
  <c r="U607" i="1" s="1"/>
  <c r="V607" i="1"/>
  <c r="AY607" i="1"/>
  <c r="CX607" i="1"/>
  <c r="BX607" i="1"/>
  <c r="CC607" i="1" s="1"/>
  <c r="BA608" i="1"/>
  <c r="BB608" i="1"/>
  <c r="CT608" i="1"/>
  <c r="CR608" i="1"/>
  <c r="BR608" i="1"/>
  <c r="BM608" i="1" s="1"/>
  <c r="BO608" i="1"/>
  <c r="BL608" i="1" s="1"/>
  <c r="AX608" i="1"/>
  <c r="CZ608" i="1" s="1"/>
  <c r="CV608" i="1"/>
  <c r="BY606" i="1"/>
  <c r="BZ605" i="1"/>
  <c r="CB605" i="1"/>
  <c r="EA612" i="1"/>
  <c r="F610" i="1" l="1"/>
  <c r="BU610" i="1"/>
  <c r="E608" i="1"/>
  <c r="D608" i="1"/>
  <c r="CS609" i="1"/>
  <c r="CU609" i="1"/>
  <c r="AE607" i="1"/>
  <c r="AT608" i="1"/>
  <c r="CY608" i="1"/>
  <c r="S608" i="1"/>
  <c r="AZ608" i="1"/>
  <c r="AE608" i="1" s="1"/>
  <c r="AW610" i="1"/>
  <c r="T609" i="1"/>
  <c r="Y609" i="1" s="1"/>
  <c r="AV609" i="1"/>
  <c r="CA605" i="1"/>
  <c r="CH605" i="1"/>
  <c r="CI605" i="1" s="1"/>
  <c r="BW605" i="1" s="1"/>
  <c r="AU608" i="1"/>
  <c r="CB606" i="1"/>
  <c r="BZ606" i="1"/>
  <c r="BA609" i="1"/>
  <c r="CT609" i="1"/>
  <c r="BB609" i="1"/>
  <c r="AX609" i="1"/>
  <c r="CZ609" i="1" s="1"/>
  <c r="CV609" i="1"/>
  <c r="CR609" i="1"/>
  <c r="BR609" i="1"/>
  <c r="BM609" i="1" s="1"/>
  <c r="BO609" i="1"/>
  <c r="BL609" i="1" s="1"/>
  <c r="AY608" i="1"/>
  <c r="AB608" i="1"/>
  <c r="AC608" i="1" s="1"/>
  <c r="U608" i="1" s="1"/>
  <c r="BX608" i="1"/>
  <c r="CC608" i="1" s="1"/>
  <c r="CX608" i="1"/>
  <c r="BY607" i="1"/>
  <c r="EA613" i="1"/>
  <c r="F611" i="1" l="1"/>
  <c r="BU611" i="1"/>
  <c r="E609" i="1"/>
  <c r="D609" i="1"/>
  <c r="CS610" i="1"/>
  <c r="CU610" i="1"/>
  <c r="AT609" i="1"/>
  <c r="CY609" i="1"/>
  <c r="S609" i="1"/>
  <c r="AZ609" i="1"/>
  <c r="T610" i="1"/>
  <c r="Y610" i="1" s="1"/>
  <c r="AW611" i="1"/>
  <c r="AV610" i="1"/>
  <c r="V608" i="1"/>
  <c r="CA606" i="1"/>
  <c r="CH606" i="1"/>
  <c r="CI606" i="1" s="1"/>
  <c r="BW606" i="1" s="1"/>
  <c r="AU609" i="1"/>
  <c r="CB607" i="1"/>
  <c r="BZ607" i="1"/>
  <c r="BY608" i="1"/>
  <c r="BA610" i="1"/>
  <c r="CR610" i="1"/>
  <c r="CV610" i="1"/>
  <c r="BR610" i="1"/>
  <c r="BM610" i="1" s="1"/>
  <c r="BO610" i="1"/>
  <c r="BL610" i="1" s="1"/>
  <c r="BB610" i="1"/>
  <c r="CT610" i="1"/>
  <c r="AX610" i="1"/>
  <c r="AB609" i="1"/>
  <c r="AC609" i="1" s="1"/>
  <c r="U609" i="1" s="1"/>
  <c r="AY609" i="1"/>
  <c r="CX609" i="1"/>
  <c r="BX609" i="1"/>
  <c r="CC609" i="1" s="1"/>
  <c r="EA614" i="1"/>
  <c r="F612" i="1" l="1"/>
  <c r="BU612" i="1"/>
  <c r="AW612" i="1" s="1"/>
  <c r="E610" i="1"/>
  <c r="D610" i="1"/>
  <c r="CS611" i="1"/>
  <c r="CU611" i="1"/>
  <c r="AE609" i="1"/>
  <c r="AT610" i="1"/>
  <c r="CY610" i="1"/>
  <c r="S610" i="1"/>
  <c r="AZ610" i="1"/>
  <c r="AE610" i="1" s="1"/>
  <c r="AU610" i="1"/>
  <c r="T611" i="1"/>
  <c r="Y611" i="1" s="1"/>
  <c r="AV611" i="1"/>
  <c r="V609" i="1"/>
  <c r="CZ610" i="1"/>
  <c r="CA607" i="1"/>
  <c r="CH607" i="1"/>
  <c r="CI607" i="1" s="1"/>
  <c r="BW607" i="1" s="1"/>
  <c r="BY609" i="1"/>
  <c r="AY610" i="1"/>
  <c r="CX610" i="1"/>
  <c r="BX610" i="1"/>
  <c r="CC610" i="1" s="1"/>
  <c r="AB610" i="1"/>
  <c r="AC610" i="1" s="1"/>
  <c r="U610" i="1" s="1"/>
  <c r="V610" i="1"/>
  <c r="BZ608" i="1"/>
  <c r="CB608" i="1"/>
  <c r="BA611" i="1"/>
  <c r="CT611" i="1"/>
  <c r="AX611" i="1"/>
  <c r="CZ611" i="1"/>
  <c r="CV611" i="1"/>
  <c r="BO611" i="1"/>
  <c r="BL611" i="1" s="1"/>
  <c r="BB611" i="1"/>
  <c r="BR611" i="1"/>
  <c r="BM611" i="1" s="1"/>
  <c r="CR611" i="1"/>
  <c r="EA615" i="1"/>
  <c r="F613" i="1" l="1"/>
  <c r="BU613" i="1"/>
  <c r="E611" i="1"/>
  <c r="D611" i="1"/>
  <c r="CS612" i="1"/>
  <c r="CU612" i="1"/>
  <c r="AT611" i="1"/>
  <c r="CY611" i="1"/>
  <c r="S611" i="1"/>
  <c r="AZ611" i="1"/>
  <c r="T612" i="1"/>
  <c r="Y612" i="1" s="1"/>
  <c r="AW613" i="1"/>
  <c r="AV612" i="1"/>
  <c r="CA608" i="1"/>
  <c r="CH608" i="1"/>
  <c r="CI608" i="1" s="1"/>
  <c r="BW608" i="1" s="1"/>
  <c r="AU611" i="1"/>
  <c r="CX611" i="1"/>
  <c r="BX611" i="1"/>
  <c r="CC611" i="1" s="1"/>
  <c r="AB611" i="1"/>
  <c r="AC611" i="1" s="1"/>
  <c r="U611" i="1" s="1"/>
  <c r="V611" i="1"/>
  <c r="BA612" i="1"/>
  <c r="BB612" i="1"/>
  <c r="CV612" i="1"/>
  <c r="CT612" i="1"/>
  <c r="BR612" i="1"/>
  <c r="BM612" i="1" s="1"/>
  <c r="BO612" i="1"/>
  <c r="BL612" i="1" s="1"/>
  <c r="AX612" i="1"/>
  <c r="CR612" i="1"/>
  <c r="AY611" i="1"/>
  <c r="BY610" i="1"/>
  <c r="BZ609" i="1"/>
  <c r="CB609" i="1"/>
  <c r="EA616" i="1"/>
  <c r="EA617" i="1" s="1"/>
  <c r="EA618" i="1" s="1"/>
  <c r="EA619" i="1" s="1"/>
  <c r="EA620" i="1" s="1"/>
  <c r="EA621" i="1" s="1"/>
  <c r="EA622" i="1" s="1"/>
  <c r="EA623" i="1" s="1"/>
  <c r="EA624" i="1" s="1"/>
  <c r="EA625" i="1" s="1"/>
  <c r="EA626" i="1" s="1"/>
  <c r="EA627" i="1" s="1"/>
  <c r="EA628" i="1" s="1"/>
  <c r="EA629" i="1" s="1"/>
  <c r="EA630" i="1" s="1"/>
  <c r="EA631" i="1" s="1"/>
  <c r="EA632" i="1" s="1"/>
  <c r="EA633" i="1" s="1"/>
  <c r="EA634" i="1" s="1"/>
  <c r="EA635" i="1" s="1"/>
  <c r="EA636" i="1" s="1"/>
  <c r="EA637" i="1" s="1"/>
  <c r="EA638" i="1" s="1"/>
  <c r="EA639" i="1" s="1"/>
  <c r="EA640" i="1" s="1"/>
  <c r="EA641" i="1" s="1"/>
  <c r="EA642" i="1" s="1"/>
  <c r="EA643" i="1" s="1"/>
  <c r="EA644" i="1" s="1"/>
  <c r="EA645" i="1" s="1"/>
  <c r="EA646" i="1" s="1"/>
  <c r="EA647" i="1" s="1"/>
  <c r="EA648" i="1" s="1"/>
  <c r="EA649" i="1" s="1"/>
  <c r="EA650" i="1" s="1"/>
  <c r="EA651" i="1" s="1"/>
  <c r="EA652" i="1" s="1"/>
  <c r="EA653" i="1" s="1"/>
  <c r="EA654" i="1" s="1"/>
  <c r="EA655" i="1" s="1"/>
  <c r="EA656" i="1" s="1"/>
  <c r="EA657" i="1" s="1"/>
  <c r="EA658" i="1" s="1"/>
  <c r="EA659" i="1" s="1"/>
  <c r="EA660" i="1" s="1"/>
  <c r="EA661" i="1" s="1"/>
  <c r="EA662" i="1" s="1"/>
  <c r="EA663" i="1" s="1"/>
  <c r="EA664" i="1" s="1"/>
  <c r="EA665" i="1" s="1"/>
  <c r="EA666" i="1" s="1"/>
  <c r="EA667" i="1" s="1"/>
  <c r="EA668" i="1" s="1"/>
  <c r="EA669" i="1" s="1"/>
  <c r="EA670" i="1" s="1"/>
  <c r="EA671" i="1" s="1"/>
  <c r="EA672" i="1" s="1"/>
  <c r="EA673" i="1" s="1"/>
  <c r="EA674" i="1" s="1"/>
  <c r="EA675" i="1" s="1"/>
  <c r="EA676" i="1" s="1"/>
  <c r="EA677" i="1" s="1"/>
  <c r="EA678" i="1" s="1"/>
  <c r="EA679" i="1" s="1"/>
  <c r="EA680" i="1" s="1"/>
  <c r="EA681" i="1" s="1"/>
  <c r="EA682" i="1" s="1"/>
  <c r="EA683" i="1" s="1"/>
  <c r="EA684" i="1" s="1"/>
  <c r="EA685" i="1" s="1"/>
  <c r="EA686" i="1" s="1"/>
  <c r="EA687" i="1" s="1"/>
  <c r="EA688" i="1" s="1"/>
  <c r="EA689" i="1" s="1"/>
  <c r="EA690" i="1" s="1"/>
  <c r="EA691" i="1" s="1"/>
  <c r="EA692" i="1" s="1"/>
  <c r="EA693" i="1" s="1"/>
  <c r="EA694" i="1" s="1"/>
  <c r="EA695" i="1" s="1"/>
  <c r="EA696" i="1" s="1"/>
  <c r="EA697" i="1" s="1"/>
  <c r="EA698" i="1" s="1"/>
  <c r="EA699" i="1" s="1"/>
  <c r="EA700" i="1" s="1"/>
  <c r="EA701" i="1" s="1"/>
  <c r="EA702" i="1" s="1"/>
  <c r="EA703" i="1" s="1"/>
  <c r="EA704" i="1" s="1"/>
  <c r="EA705" i="1" s="1"/>
  <c r="EA706" i="1" s="1"/>
  <c r="EA707" i="1" s="1"/>
  <c r="EA708" i="1" s="1"/>
  <c r="EA709" i="1" s="1"/>
  <c r="EA710" i="1" s="1"/>
  <c r="EA711" i="1" s="1"/>
  <c r="EA712" i="1" s="1"/>
  <c r="EA713" i="1" s="1"/>
  <c r="EA714" i="1" s="1"/>
  <c r="EA715" i="1" s="1"/>
  <c r="EA716" i="1" s="1"/>
  <c r="EA717" i="1" s="1"/>
  <c r="EA718" i="1" s="1"/>
  <c r="EA719" i="1" s="1"/>
  <c r="EA720" i="1" s="1"/>
  <c r="EA721" i="1" s="1"/>
  <c r="EA722" i="1" s="1"/>
  <c r="EA723" i="1" s="1"/>
  <c r="EA724" i="1" s="1"/>
  <c r="EA725" i="1" s="1"/>
  <c r="EA726" i="1" s="1"/>
  <c r="EA727" i="1" s="1"/>
  <c r="EA728" i="1" s="1"/>
  <c r="EA729" i="1" s="1"/>
  <c r="EA730" i="1" s="1"/>
  <c r="EA731" i="1" s="1"/>
  <c r="EA732" i="1" s="1"/>
  <c r="EA733" i="1" s="1"/>
  <c r="EA734" i="1" s="1"/>
  <c r="EA735" i="1" s="1"/>
  <c r="EA736" i="1" s="1"/>
  <c r="EA737" i="1" s="1"/>
  <c r="EA738" i="1" s="1"/>
  <c r="EA739" i="1" s="1"/>
  <c r="EA740" i="1" s="1"/>
  <c r="EA741" i="1" s="1"/>
  <c r="EA742" i="1" s="1"/>
  <c r="EA743" i="1" s="1"/>
  <c r="EA744" i="1" s="1"/>
  <c r="EA745" i="1" s="1"/>
  <c r="EA746" i="1" s="1"/>
  <c r="EA747" i="1" s="1"/>
  <c r="EA748" i="1" s="1"/>
  <c r="EA749" i="1" s="1"/>
  <c r="EA750" i="1" s="1"/>
  <c r="EA751" i="1" s="1"/>
  <c r="EA752" i="1" s="1"/>
  <c r="EA753" i="1" s="1"/>
  <c r="EA754" i="1" s="1"/>
  <c r="EA755" i="1" s="1"/>
  <c r="EA756" i="1" s="1"/>
  <c r="EA757" i="1" s="1"/>
  <c r="EA758" i="1" s="1"/>
  <c r="EA759" i="1" s="1"/>
  <c r="EA760" i="1" s="1"/>
  <c r="EA761" i="1" s="1"/>
  <c r="EA762" i="1" s="1"/>
  <c r="EA763" i="1" s="1"/>
  <c r="EA764" i="1" s="1"/>
  <c r="EA765" i="1" s="1"/>
  <c r="EA766" i="1" s="1"/>
  <c r="EA767" i="1" s="1"/>
  <c r="EA768" i="1" s="1"/>
  <c r="EA769" i="1" s="1"/>
  <c r="EA770" i="1" s="1"/>
  <c r="EA771" i="1" s="1"/>
  <c r="EA772" i="1" s="1"/>
  <c r="EA773" i="1" s="1"/>
  <c r="EA774" i="1" s="1"/>
  <c r="EA775" i="1" s="1"/>
  <c r="EA776" i="1" s="1"/>
  <c r="EA777" i="1" s="1"/>
  <c r="EA778" i="1" s="1"/>
  <c r="EA779" i="1" s="1"/>
  <c r="EA780" i="1" s="1"/>
  <c r="EA781" i="1" s="1"/>
  <c r="EA782" i="1" s="1"/>
  <c r="EA783" i="1" s="1"/>
  <c r="EA784" i="1" s="1"/>
  <c r="EA785" i="1" s="1"/>
  <c r="EA786" i="1" s="1"/>
  <c r="EA787" i="1" s="1"/>
  <c r="EA788" i="1" s="1"/>
  <c r="EA789" i="1" s="1"/>
  <c r="EA790" i="1" s="1"/>
  <c r="EA791" i="1" s="1"/>
  <c r="EA792" i="1" s="1"/>
  <c r="EA793" i="1" s="1"/>
  <c r="EA794" i="1" s="1"/>
  <c r="EA795" i="1" s="1"/>
  <c r="EA796" i="1" s="1"/>
  <c r="EA797" i="1" s="1"/>
  <c r="EA798" i="1" s="1"/>
  <c r="EA799" i="1" s="1"/>
  <c r="EA800" i="1" s="1"/>
  <c r="EA801" i="1" s="1"/>
  <c r="EA802" i="1" s="1"/>
  <c r="EA803" i="1" s="1"/>
  <c r="EA804" i="1" s="1"/>
  <c r="EA805" i="1" s="1"/>
  <c r="EA806" i="1" s="1"/>
  <c r="EA807" i="1" s="1"/>
  <c r="EA808" i="1" s="1"/>
  <c r="EA809" i="1" s="1"/>
  <c r="EA810" i="1" s="1"/>
  <c r="EA811" i="1" s="1"/>
  <c r="EA812" i="1" s="1"/>
  <c r="EA813" i="1" s="1"/>
  <c r="EA814" i="1" s="1"/>
  <c r="EA815" i="1" s="1"/>
  <c r="EA816" i="1" s="1"/>
  <c r="EA817" i="1" s="1"/>
  <c r="EA818" i="1" s="1"/>
  <c r="EA819" i="1" s="1"/>
  <c r="EA820" i="1" s="1"/>
  <c r="EA821" i="1" s="1"/>
  <c r="EA822" i="1" s="1"/>
  <c r="EA823" i="1" s="1"/>
  <c r="EA824" i="1" s="1"/>
  <c r="EA825" i="1" s="1"/>
  <c r="EA826" i="1" s="1"/>
  <c r="EA827" i="1" s="1"/>
  <c r="EA828" i="1" s="1"/>
  <c r="EA829" i="1" s="1"/>
  <c r="EA830" i="1" s="1"/>
  <c r="EA831" i="1" s="1"/>
  <c r="EA832" i="1" s="1"/>
  <c r="EA833" i="1" s="1"/>
  <c r="EA834" i="1" s="1"/>
  <c r="EA835" i="1" s="1"/>
  <c r="EA836" i="1" s="1"/>
  <c r="EA837" i="1" s="1"/>
  <c r="EA838" i="1" s="1"/>
  <c r="EA839" i="1" s="1"/>
  <c r="EA840" i="1" s="1"/>
  <c r="EA841" i="1" s="1"/>
  <c r="EA842" i="1" s="1"/>
  <c r="EA843" i="1" s="1"/>
  <c r="EA844" i="1" s="1"/>
  <c r="EA845" i="1" s="1"/>
  <c r="EA846" i="1" s="1"/>
  <c r="EA847" i="1" s="1"/>
  <c r="EA848" i="1" s="1"/>
  <c r="EA849" i="1" s="1"/>
  <c r="EA850" i="1" s="1"/>
  <c r="EA851" i="1" s="1"/>
  <c r="EA852" i="1" s="1"/>
  <c r="EA853" i="1" s="1"/>
  <c r="EA854" i="1" s="1"/>
  <c r="EA855" i="1" s="1"/>
  <c r="EA856" i="1" s="1"/>
  <c r="EA857" i="1" s="1"/>
  <c r="EA858" i="1" s="1"/>
  <c r="EA859" i="1" s="1"/>
  <c r="EA860" i="1" s="1"/>
  <c r="EA861" i="1" s="1"/>
  <c r="EA862" i="1" s="1"/>
  <c r="EA863" i="1" s="1"/>
  <c r="EA864" i="1" s="1"/>
  <c r="EA865" i="1" s="1"/>
  <c r="EA866" i="1" s="1"/>
  <c r="EA867" i="1" s="1"/>
  <c r="EA868" i="1" s="1"/>
  <c r="EA869" i="1" s="1"/>
  <c r="EA870" i="1" s="1"/>
  <c r="EA871" i="1" s="1"/>
  <c r="EA872" i="1" s="1"/>
  <c r="EA873" i="1" s="1"/>
  <c r="EA874" i="1" s="1"/>
  <c r="EA875" i="1" s="1"/>
  <c r="EA876" i="1" s="1"/>
  <c r="EA877" i="1" s="1"/>
  <c r="EA878" i="1" s="1"/>
  <c r="EA879" i="1" s="1"/>
  <c r="EA880" i="1" s="1"/>
  <c r="EA881" i="1" s="1"/>
  <c r="EA882" i="1" s="1"/>
  <c r="EA883" i="1" s="1"/>
  <c r="EA884" i="1" s="1"/>
  <c r="EA885" i="1" s="1"/>
  <c r="EA886" i="1" s="1"/>
  <c r="EA887" i="1" s="1"/>
  <c r="EA888" i="1" s="1"/>
  <c r="EA889" i="1" s="1"/>
  <c r="EA890" i="1" s="1"/>
  <c r="EA891" i="1" s="1"/>
  <c r="EA892" i="1" s="1"/>
  <c r="EA893" i="1" s="1"/>
  <c r="EA894" i="1" s="1"/>
  <c r="EA895" i="1" s="1"/>
  <c r="EA896" i="1" s="1"/>
  <c r="EA897" i="1" s="1"/>
  <c r="EA898" i="1" s="1"/>
  <c r="EA899" i="1" s="1"/>
  <c r="EA900" i="1" s="1"/>
  <c r="EA901" i="1" s="1"/>
  <c r="EA902" i="1" s="1"/>
  <c r="EA903" i="1" s="1"/>
  <c r="EA904" i="1" s="1"/>
  <c r="EA905" i="1" s="1"/>
  <c r="EA906" i="1" s="1"/>
  <c r="EA907" i="1" s="1"/>
  <c r="EA908" i="1" s="1"/>
  <c r="EA909" i="1" s="1"/>
  <c r="EA910" i="1" s="1"/>
  <c r="EA911" i="1" s="1"/>
  <c r="EA912" i="1" s="1"/>
  <c r="EA913" i="1" s="1"/>
  <c r="EA914" i="1" s="1"/>
  <c r="EA915" i="1" s="1"/>
  <c r="EA916" i="1" s="1"/>
  <c r="EA917" i="1" s="1"/>
  <c r="EA918" i="1" s="1"/>
  <c r="EA919" i="1" s="1"/>
  <c r="EA920" i="1" s="1"/>
  <c r="EA921" i="1" s="1"/>
  <c r="EA922" i="1" s="1"/>
  <c r="EA923" i="1" s="1"/>
  <c r="EA924" i="1" s="1"/>
  <c r="EA925" i="1" s="1"/>
  <c r="EA926" i="1" s="1"/>
  <c r="EA927" i="1" s="1"/>
  <c r="EA928" i="1" s="1"/>
  <c r="EA929" i="1" s="1"/>
  <c r="EA930" i="1" s="1"/>
  <c r="EA931" i="1" s="1"/>
  <c r="EA932" i="1" s="1"/>
  <c r="EA933" i="1" s="1"/>
  <c r="EA934" i="1" s="1"/>
  <c r="EA935" i="1" s="1"/>
  <c r="EA936" i="1" s="1"/>
  <c r="EA937" i="1" s="1"/>
  <c r="EA938" i="1" s="1"/>
  <c r="EA939" i="1" s="1"/>
  <c r="EA940" i="1" s="1"/>
  <c r="EA941" i="1" s="1"/>
  <c r="EA942" i="1" s="1"/>
  <c r="EA943" i="1" s="1"/>
  <c r="EA944" i="1" s="1"/>
  <c r="EA945" i="1" s="1"/>
  <c r="EA946" i="1" s="1"/>
  <c r="EA947" i="1" s="1"/>
  <c r="EA948" i="1" s="1"/>
  <c r="EA949" i="1" s="1"/>
  <c r="EA950" i="1" s="1"/>
  <c r="EA951" i="1" s="1"/>
  <c r="EA952" i="1" s="1"/>
  <c r="EA953" i="1" s="1"/>
  <c r="EA954" i="1" s="1"/>
  <c r="EA955" i="1" s="1"/>
  <c r="EA956" i="1" s="1"/>
  <c r="EA957" i="1" s="1"/>
  <c r="EA958" i="1" s="1"/>
  <c r="EA959" i="1" s="1"/>
  <c r="EA960" i="1" s="1"/>
  <c r="EA961" i="1" s="1"/>
  <c r="EA962" i="1" s="1"/>
  <c r="EA963" i="1" s="1"/>
  <c r="EA964" i="1" s="1"/>
  <c r="EA965" i="1" s="1"/>
  <c r="EA966" i="1" s="1"/>
  <c r="EA967" i="1" s="1"/>
  <c r="EA968" i="1" s="1"/>
  <c r="EA969" i="1" s="1"/>
  <c r="EA970" i="1" s="1"/>
  <c r="EA971" i="1" s="1"/>
  <c r="EA972" i="1" s="1"/>
  <c r="EA973" i="1" s="1"/>
  <c r="EA974" i="1" s="1"/>
  <c r="EA975" i="1" s="1"/>
  <c r="EA976" i="1" s="1"/>
  <c r="EA977" i="1" s="1"/>
  <c r="EA978" i="1" s="1"/>
  <c r="EA979" i="1" s="1"/>
  <c r="EA980" i="1" s="1"/>
  <c r="EA981" i="1" s="1"/>
  <c r="EA982" i="1" s="1"/>
  <c r="EA983" i="1" s="1"/>
  <c r="EA984" i="1" s="1"/>
  <c r="EA985" i="1" s="1"/>
  <c r="EA986" i="1" s="1"/>
  <c r="EA987" i="1" s="1"/>
  <c r="EA988" i="1" s="1"/>
  <c r="EA989" i="1" s="1"/>
  <c r="EA990" i="1" s="1"/>
  <c r="EA991" i="1" s="1"/>
  <c r="EA992" i="1" s="1"/>
  <c r="EA993" i="1" s="1"/>
  <c r="EA994" i="1" s="1"/>
  <c r="EA995" i="1" s="1"/>
  <c r="EA996" i="1" s="1"/>
  <c r="EA997" i="1" s="1"/>
  <c r="EA998" i="1" s="1"/>
  <c r="EA999" i="1" s="1"/>
  <c r="EA1000" i="1" s="1"/>
  <c r="EA1001" i="1" s="1"/>
  <c r="EA1002" i="1" s="1"/>
  <c r="EA1003" i="1" s="1"/>
  <c r="EA1004" i="1" s="1"/>
  <c r="EA1005" i="1" s="1"/>
  <c r="EA1006" i="1" s="1"/>
  <c r="EA1007" i="1" s="1"/>
  <c r="EA1008" i="1" s="1"/>
  <c r="EA1009" i="1" s="1"/>
  <c r="EA1010" i="1" s="1"/>
  <c r="EA1011" i="1" s="1"/>
  <c r="EA1012" i="1" s="1"/>
  <c r="EA1013" i="1" s="1"/>
  <c r="EA1014" i="1" s="1"/>
  <c r="EA1015" i="1" s="1"/>
  <c r="EA1016" i="1" s="1"/>
  <c r="F614" i="1" l="1"/>
  <c r="BU614" i="1"/>
  <c r="AW614" i="1" s="1"/>
  <c r="E612" i="1"/>
  <c r="D612" i="1"/>
  <c r="CS613" i="1"/>
  <c r="CU613" i="1"/>
  <c r="AE611" i="1"/>
  <c r="AT612" i="1"/>
  <c r="CY612" i="1"/>
  <c r="S612" i="1"/>
  <c r="AZ612" i="1"/>
  <c r="AU612" i="1"/>
  <c r="T613" i="1"/>
  <c r="Y613" i="1" s="1"/>
  <c r="AV613" i="1"/>
  <c r="CZ612" i="1"/>
  <c r="CA609" i="1"/>
  <c r="CH609" i="1"/>
  <c r="CI609" i="1" s="1"/>
  <c r="BW609" i="1" s="1"/>
  <c r="CB610" i="1"/>
  <c r="BZ610" i="1"/>
  <c r="AY612" i="1"/>
  <c r="BA613" i="1"/>
  <c r="CR613" i="1"/>
  <c r="AX613" i="1"/>
  <c r="CZ613" i="1" s="1"/>
  <c r="BO613" i="1"/>
  <c r="BL613" i="1" s="1"/>
  <c r="BR613" i="1"/>
  <c r="BM613" i="1" s="1"/>
  <c r="BB613" i="1"/>
  <c r="CV613" i="1"/>
  <c r="CT613" i="1"/>
  <c r="CX612" i="1"/>
  <c r="BX612" i="1"/>
  <c r="CC612" i="1" s="1"/>
  <c r="V612" i="1"/>
  <c r="AB612" i="1"/>
  <c r="AC612" i="1" s="1"/>
  <c r="U612" i="1" s="1"/>
  <c r="BY611" i="1"/>
  <c r="F615" i="1" l="1"/>
  <c r="BU615" i="1"/>
  <c r="AW615" i="1" s="1"/>
  <c r="E613" i="1"/>
  <c r="D613" i="1"/>
  <c r="CS614" i="1"/>
  <c r="CU614" i="1"/>
  <c r="AE612" i="1"/>
  <c r="AT613" i="1"/>
  <c r="CY613" i="1"/>
  <c r="S613" i="1"/>
  <c r="AZ613" i="1"/>
  <c r="AE613" i="1" s="1"/>
  <c r="T614" i="1"/>
  <c r="Y614" i="1" s="1"/>
  <c r="AV614" i="1"/>
  <c r="CA610" i="1"/>
  <c r="CH610" i="1"/>
  <c r="CI610" i="1" s="1"/>
  <c r="BW610" i="1" s="1"/>
  <c r="AU613" i="1"/>
  <c r="BZ611" i="1"/>
  <c r="CB611" i="1"/>
  <c r="AB613" i="1"/>
  <c r="AC613" i="1" s="1"/>
  <c r="U613" i="1" s="1"/>
  <c r="BY612" i="1"/>
  <c r="BX613" i="1"/>
  <c r="CC613" i="1" s="1"/>
  <c r="CX613" i="1"/>
  <c r="AY613" i="1"/>
  <c r="BA614" i="1"/>
  <c r="CR614" i="1"/>
  <c r="CV614" i="1"/>
  <c r="BR614" i="1"/>
  <c r="BM614" i="1" s="1"/>
  <c r="BO614" i="1"/>
  <c r="BL614" i="1" s="1"/>
  <c r="CZ614" i="1"/>
  <c r="BB614" i="1"/>
  <c r="CT614" i="1"/>
  <c r="AX614" i="1"/>
  <c r="F616" i="1" l="1"/>
  <c r="BU616" i="1"/>
  <c r="AW616" i="1" s="1"/>
  <c r="E614" i="1"/>
  <c r="D614" i="1"/>
  <c r="CS615" i="1"/>
  <c r="CU615" i="1"/>
  <c r="AT614" i="1"/>
  <c r="CY614" i="1"/>
  <c r="S614" i="1"/>
  <c r="AZ614" i="1"/>
  <c r="T615" i="1"/>
  <c r="Y615" i="1" s="1"/>
  <c r="AV615" i="1"/>
  <c r="CA611" i="1"/>
  <c r="CH611" i="1"/>
  <c r="CI611" i="1" s="1"/>
  <c r="BW611" i="1" s="1"/>
  <c r="V613" i="1"/>
  <c r="AU614" i="1"/>
  <c r="V614" i="1"/>
  <c r="AB614" i="1"/>
  <c r="AC614" i="1" s="1"/>
  <c r="U614" i="1" s="1"/>
  <c r="AY614" i="1"/>
  <c r="BX614" i="1"/>
  <c r="CC614" i="1" s="1"/>
  <c r="CX614" i="1"/>
  <c r="BA615" i="1"/>
  <c r="CR615" i="1"/>
  <c r="BR615" i="1"/>
  <c r="BM615" i="1" s="1"/>
  <c r="BB615" i="1"/>
  <c r="BO615" i="1"/>
  <c r="BL615" i="1" s="1"/>
  <c r="AX615" i="1"/>
  <c r="CV615" i="1"/>
  <c r="CZ615" i="1"/>
  <c r="CT615" i="1"/>
  <c r="BY613" i="1"/>
  <c r="BZ612" i="1"/>
  <c r="CB612" i="1"/>
  <c r="F617" i="1" l="1"/>
  <c r="BU617" i="1"/>
  <c r="AW617" i="1" s="1"/>
  <c r="E615" i="1"/>
  <c r="D615" i="1"/>
  <c r="CS616" i="1"/>
  <c r="CU616" i="1"/>
  <c r="AE614" i="1"/>
  <c r="AT615" i="1"/>
  <c r="CY615" i="1"/>
  <c r="S615" i="1"/>
  <c r="AZ615" i="1"/>
  <c r="AE615" i="1" s="1"/>
  <c r="T616" i="1"/>
  <c r="Y616" i="1" s="1"/>
  <c r="AU615" i="1"/>
  <c r="AV616" i="1"/>
  <c r="CA612" i="1"/>
  <c r="CH612" i="1"/>
  <c r="CI612" i="1" s="1"/>
  <c r="BW612" i="1" s="1"/>
  <c r="CB613" i="1"/>
  <c r="BZ613" i="1"/>
  <c r="BA616" i="1"/>
  <c r="AX616" i="1"/>
  <c r="CR616" i="1"/>
  <c r="BR616" i="1"/>
  <c r="BM616" i="1" s="1"/>
  <c r="CV616" i="1"/>
  <c r="BB616" i="1"/>
  <c r="CZ616" i="1"/>
  <c r="BO616" i="1"/>
  <c r="BL616" i="1" s="1"/>
  <c r="CT616" i="1"/>
  <c r="V615" i="1"/>
  <c r="AB615" i="1"/>
  <c r="AC615" i="1" s="1"/>
  <c r="U615" i="1" s="1"/>
  <c r="BY614" i="1"/>
  <c r="AY615" i="1"/>
  <c r="CX615" i="1"/>
  <c r="BX615" i="1"/>
  <c r="CC615" i="1" s="1"/>
  <c r="F618" i="1" l="1"/>
  <c r="BU618" i="1"/>
  <c r="AW618" i="1" s="1"/>
  <c r="E616" i="1"/>
  <c r="D616" i="1"/>
  <c r="CS617" i="1"/>
  <c r="CU617" i="1"/>
  <c r="AT616" i="1"/>
  <c r="CY616" i="1"/>
  <c r="S616" i="1"/>
  <c r="AZ616" i="1"/>
  <c r="T617" i="1"/>
  <c r="Y617" i="1" s="1"/>
  <c r="AV617" i="1"/>
  <c r="CA613" i="1"/>
  <c r="CH613" i="1" s="1"/>
  <c r="CI613" i="1" s="1"/>
  <c r="BW613" i="1" s="1"/>
  <c r="AU616" i="1"/>
  <c r="BY615" i="1"/>
  <c r="BA617" i="1"/>
  <c r="BR617" i="1"/>
  <c r="BM617" i="1" s="1"/>
  <c r="CR617" i="1"/>
  <c r="CV617" i="1"/>
  <c r="BB617" i="1"/>
  <c r="AX617" i="1"/>
  <c r="BO617" i="1"/>
  <c r="BL617" i="1" s="1"/>
  <c r="CT617" i="1"/>
  <c r="AY616" i="1"/>
  <c r="BZ614" i="1"/>
  <c r="CB614" i="1"/>
  <c r="AB616" i="1"/>
  <c r="AC616" i="1" s="1"/>
  <c r="U616" i="1" s="1"/>
  <c r="V616" i="1"/>
  <c r="BX616" i="1"/>
  <c r="CC616" i="1" s="1"/>
  <c r="CX616" i="1"/>
  <c r="F619" i="1" l="1"/>
  <c r="BU619" i="1"/>
  <c r="AW619" i="1" s="1"/>
  <c r="E617" i="1"/>
  <c r="D617" i="1"/>
  <c r="AU617" i="1"/>
  <c r="CS618" i="1"/>
  <c r="CU618" i="1"/>
  <c r="AE616" i="1"/>
  <c r="AT617" i="1"/>
  <c r="CY617" i="1"/>
  <c r="S617" i="1"/>
  <c r="AZ617" i="1"/>
  <c r="T618" i="1"/>
  <c r="Y618" i="1" s="1"/>
  <c r="AV618" i="1"/>
  <c r="CA614" i="1"/>
  <c r="CH614" i="1"/>
  <c r="CI614" i="1" s="1"/>
  <c r="BW614" i="1" s="1"/>
  <c r="CZ617" i="1"/>
  <c r="BA618" i="1"/>
  <c r="CZ618" i="1"/>
  <c r="BR618" i="1"/>
  <c r="BM618" i="1" s="1"/>
  <c r="BO618" i="1"/>
  <c r="BL618" i="1" s="1"/>
  <c r="BB618" i="1"/>
  <c r="CT618" i="1"/>
  <c r="AX618" i="1"/>
  <c r="CV618" i="1"/>
  <c r="CR618" i="1"/>
  <c r="AB617" i="1"/>
  <c r="AC617" i="1" s="1"/>
  <c r="U617" i="1" s="1"/>
  <c r="V617" i="1"/>
  <c r="BY616" i="1"/>
  <c r="AY617" i="1"/>
  <c r="BX617" i="1"/>
  <c r="CC617" i="1" s="1"/>
  <c r="CX617" i="1"/>
  <c r="CB615" i="1"/>
  <c r="BZ615" i="1"/>
  <c r="F620" i="1" l="1"/>
  <c r="BU620" i="1"/>
  <c r="E618" i="1"/>
  <c r="D618" i="1"/>
  <c r="CS619" i="1"/>
  <c r="CU619" i="1"/>
  <c r="AE617" i="1"/>
  <c r="AT618" i="1"/>
  <c r="CY618" i="1"/>
  <c r="S618" i="1"/>
  <c r="AZ618" i="1"/>
  <c r="AE618" i="1" s="1"/>
  <c r="AW620" i="1"/>
  <c r="T619" i="1"/>
  <c r="Y619" i="1" s="1"/>
  <c r="AV619" i="1"/>
  <c r="CA615" i="1"/>
  <c r="CH615" i="1"/>
  <c r="CI615" i="1" s="1"/>
  <c r="BW615" i="1" s="1"/>
  <c r="AU618" i="1"/>
  <c r="AB618" i="1"/>
  <c r="AC618" i="1" s="1"/>
  <c r="U618" i="1" s="1"/>
  <c r="BY617" i="1"/>
  <c r="BZ616" i="1"/>
  <c r="CB616" i="1"/>
  <c r="BA619" i="1"/>
  <c r="BR619" i="1"/>
  <c r="BM619" i="1" s="1"/>
  <c r="CZ619" i="1"/>
  <c r="BO619" i="1"/>
  <c r="BL619" i="1" s="1"/>
  <c r="CV619" i="1"/>
  <c r="CT619" i="1"/>
  <c r="BB619" i="1"/>
  <c r="AX619" i="1"/>
  <c r="CR619" i="1"/>
  <c r="AY618" i="1"/>
  <c r="CX618" i="1"/>
  <c r="BX618" i="1"/>
  <c r="CC618" i="1" s="1"/>
  <c r="F621" i="1" l="1"/>
  <c r="BU621" i="1"/>
  <c r="AW621" i="1" s="1"/>
  <c r="E619" i="1"/>
  <c r="D619" i="1"/>
  <c r="CS620" i="1"/>
  <c r="CU620" i="1"/>
  <c r="AT619" i="1"/>
  <c r="CY619" i="1"/>
  <c r="S619" i="1"/>
  <c r="AZ619" i="1"/>
  <c r="T620" i="1"/>
  <c r="Y620" i="1" s="1"/>
  <c r="AU619" i="1"/>
  <c r="AV620" i="1"/>
  <c r="CA616" i="1"/>
  <c r="CH616" i="1"/>
  <c r="CI616" i="1" s="1"/>
  <c r="BW616" i="1" s="1"/>
  <c r="V618" i="1"/>
  <c r="BY618" i="1"/>
  <c r="AY619" i="1"/>
  <c r="BX619" i="1"/>
  <c r="CC619" i="1" s="1"/>
  <c r="CX619" i="1"/>
  <c r="BA620" i="1"/>
  <c r="AX620" i="1"/>
  <c r="CV620" i="1"/>
  <c r="CR620" i="1"/>
  <c r="CZ620" i="1"/>
  <c r="BR620" i="1"/>
  <c r="BM620" i="1" s="1"/>
  <c r="BO620" i="1"/>
  <c r="BL620" i="1" s="1"/>
  <c r="BB620" i="1"/>
  <c r="CT620" i="1"/>
  <c r="V619" i="1"/>
  <c r="AB619" i="1"/>
  <c r="AC619" i="1" s="1"/>
  <c r="U619" i="1" s="1"/>
  <c r="CB617" i="1"/>
  <c r="BZ617" i="1"/>
  <c r="F622" i="1" l="1"/>
  <c r="BU622" i="1"/>
  <c r="E620" i="1"/>
  <c r="D620" i="1"/>
  <c r="CS621" i="1"/>
  <c r="CU621" i="1"/>
  <c r="AE619" i="1"/>
  <c r="AT620" i="1"/>
  <c r="CY620" i="1"/>
  <c r="S620" i="1"/>
  <c r="AZ620" i="1"/>
  <c r="AE620" i="1" s="1"/>
  <c r="AW622" i="1"/>
  <c r="T621" i="1"/>
  <c r="Y621" i="1" s="1"/>
  <c r="AV621" i="1"/>
  <c r="CA617" i="1"/>
  <c r="CH617" i="1"/>
  <c r="CI617" i="1" s="1"/>
  <c r="BW617" i="1" s="1"/>
  <c r="AU620" i="1"/>
  <c r="AY620" i="1"/>
  <c r="BX620" i="1"/>
  <c r="CC620" i="1" s="1"/>
  <c r="CX620" i="1"/>
  <c r="BA621" i="1"/>
  <c r="BR621" i="1"/>
  <c r="BM621" i="1" s="1"/>
  <c r="BB621" i="1"/>
  <c r="AX621" i="1"/>
  <c r="CT621" i="1"/>
  <c r="BO621" i="1"/>
  <c r="BL621" i="1" s="1"/>
  <c r="CR621" i="1"/>
  <c r="CV621" i="1"/>
  <c r="CZ621" i="1"/>
  <c r="AB620" i="1"/>
  <c r="AC620" i="1" s="1"/>
  <c r="U620" i="1" s="1"/>
  <c r="BY619" i="1"/>
  <c r="CB618" i="1"/>
  <c r="BZ618" i="1"/>
  <c r="F623" i="1" l="1"/>
  <c r="BU623" i="1"/>
  <c r="AW623" i="1" s="1"/>
  <c r="E621" i="1"/>
  <c r="D621" i="1"/>
  <c r="CS622" i="1"/>
  <c r="CU622" i="1"/>
  <c r="AT621" i="1"/>
  <c r="CY621" i="1"/>
  <c r="S621" i="1"/>
  <c r="AZ621" i="1"/>
  <c r="T622" i="1"/>
  <c r="Y622" i="1" s="1"/>
  <c r="AV622" i="1"/>
  <c r="CA618" i="1"/>
  <c r="CH618" i="1"/>
  <c r="CI618" i="1" s="1"/>
  <c r="BW618" i="1" s="1"/>
  <c r="V620" i="1"/>
  <c r="AU621" i="1"/>
  <c r="CB619" i="1"/>
  <c r="BZ619" i="1"/>
  <c r="AY621" i="1"/>
  <c r="CX621" i="1"/>
  <c r="BX621" i="1"/>
  <c r="CC621" i="1" s="1"/>
  <c r="BY620" i="1"/>
  <c r="BA622" i="1"/>
  <c r="CR622" i="1"/>
  <c r="CZ622" i="1"/>
  <c r="BR622" i="1"/>
  <c r="BM622" i="1" s="1"/>
  <c r="BO622" i="1"/>
  <c r="BL622" i="1" s="1"/>
  <c r="BB622" i="1"/>
  <c r="CT622" i="1"/>
  <c r="AX622" i="1"/>
  <c r="CV622" i="1"/>
  <c r="AB621" i="1"/>
  <c r="AC621" i="1" s="1"/>
  <c r="U621" i="1" s="1"/>
  <c r="F624" i="1" l="1"/>
  <c r="BU624" i="1"/>
  <c r="AW624" i="1" s="1"/>
  <c r="E622" i="1"/>
  <c r="D622" i="1"/>
  <c r="CS623" i="1"/>
  <c r="CU623" i="1"/>
  <c r="AE621" i="1"/>
  <c r="AT622" i="1"/>
  <c r="CY622" i="1"/>
  <c r="S622" i="1"/>
  <c r="AZ622" i="1"/>
  <c r="T623" i="1"/>
  <c r="Y623" i="1" s="1"/>
  <c r="AV623" i="1"/>
  <c r="CA619" i="1"/>
  <c r="CH619" i="1"/>
  <c r="CI619" i="1" s="1"/>
  <c r="BW619" i="1" s="1"/>
  <c r="V621" i="1"/>
  <c r="AU622" i="1"/>
  <c r="V622" i="1"/>
  <c r="AB622" i="1"/>
  <c r="AC622" i="1" s="1"/>
  <c r="U622" i="1" s="1"/>
  <c r="BA623" i="1"/>
  <c r="CT623" i="1"/>
  <c r="BO623" i="1"/>
  <c r="BL623" i="1" s="1"/>
  <c r="CR623" i="1"/>
  <c r="CV623" i="1"/>
  <c r="CZ623" i="1"/>
  <c r="BR623" i="1"/>
  <c r="BM623" i="1" s="1"/>
  <c r="BB623" i="1"/>
  <c r="AX623" i="1"/>
  <c r="CB620" i="1"/>
  <c r="BZ620" i="1"/>
  <c r="AY622" i="1"/>
  <c r="CX622" i="1"/>
  <c r="BX622" i="1"/>
  <c r="CC622" i="1" s="1"/>
  <c r="BY621" i="1"/>
  <c r="F625" i="1" l="1"/>
  <c r="BU625" i="1"/>
  <c r="AW625" i="1" s="1"/>
  <c r="E623" i="1"/>
  <c r="D623" i="1"/>
  <c r="CS624" i="1"/>
  <c r="CU624" i="1"/>
  <c r="AE622" i="1"/>
  <c r="AT623" i="1"/>
  <c r="CY623" i="1"/>
  <c r="S623" i="1"/>
  <c r="AZ623" i="1"/>
  <c r="AE623" i="1" s="1"/>
  <c r="T624" i="1"/>
  <c r="Y624" i="1" s="1"/>
  <c r="AU623" i="1"/>
  <c r="AV624" i="1"/>
  <c r="CA620" i="1"/>
  <c r="CH620" i="1"/>
  <c r="CI620" i="1" s="1"/>
  <c r="BW620" i="1" s="1"/>
  <c r="V623" i="1"/>
  <c r="AB623" i="1"/>
  <c r="AC623" i="1" s="1"/>
  <c r="U623" i="1" s="1"/>
  <c r="CB621" i="1"/>
  <c r="BZ621" i="1"/>
  <c r="BY622" i="1"/>
  <c r="AY623" i="1"/>
  <c r="CX623" i="1"/>
  <c r="BX623" i="1"/>
  <c r="CC623" i="1" s="1"/>
  <c r="BA624" i="1"/>
  <c r="BB624" i="1"/>
  <c r="CT624" i="1"/>
  <c r="AX624" i="1"/>
  <c r="CV624" i="1"/>
  <c r="CR624" i="1"/>
  <c r="CZ624" i="1"/>
  <c r="BR624" i="1"/>
  <c r="BM624" i="1" s="1"/>
  <c r="BO624" i="1"/>
  <c r="BL624" i="1" s="1"/>
  <c r="F626" i="1" l="1"/>
  <c r="BU626" i="1"/>
  <c r="AW626" i="1" s="1"/>
  <c r="E624" i="1"/>
  <c r="D624" i="1"/>
  <c r="CS625" i="1"/>
  <c r="CU625" i="1"/>
  <c r="AT624" i="1"/>
  <c r="CY624" i="1"/>
  <c r="S624" i="1"/>
  <c r="AZ624" i="1"/>
  <c r="T625" i="1"/>
  <c r="Y625" i="1" s="1"/>
  <c r="AV625" i="1"/>
  <c r="CA621" i="1"/>
  <c r="CH621" i="1"/>
  <c r="CI621" i="1" s="1"/>
  <c r="BW621" i="1" s="1"/>
  <c r="AU624" i="1"/>
  <c r="BA625" i="1"/>
  <c r="CV625" i="1"/>
  <c r="CR625" i="1"/>
  <c r="BR625" i="1"/>
  <c r="BM625" i="1" s="1"/>
  <c r="BO625" i="1"/>
  <c r="BL625" i="1" s="1"/>
  <c r="BB625" i="1"/>
  <c r="CT625" i="1"/>
  <c r="AX625" i="1"/>
  <c r="CZ625" i="1" s="1"/>
  <c r="AY624" i="1"/>
  <c r="BX624" i="1"/>
  <c r="CC624" i="1" s="1"/>
  <c r="CX624" i="1"/>
  <c r="BY623" i="1"/>
  <c r="V624" i="1"/>
  <c r="AB624" i="1"/>
  <c r="AC624" i="1" s="1"/>
  <c r="U624" i="1" s="1"/>
  <c r="CB622" i="1"/>
  <c r="BZ622" i="1"/>
  <c r="F627" i="1" l="1"/>
  <c r="BU627" i="1"/>
  <c r="AW627" i="1" s="1"/>
  <c r="E625" i="1"/>
  <c r="D625" i="1"/>
  <c r="CS626" i="1"/>
  <c r="CU626" i="1"/>
  <c r="AE624" i="1"/>
  <c r="AT625" i="1"/>
  <c r="CY625" i="1"/>
  <c r="S625" i="1"/>
  <c r="AZ625" i="1"/>
  <c r="AE625" i="1" s="1"/>
  <c r="T626" i="1"/>
  <c r="Y626" i="1" s="1"/>
  <c r="AV626" i="1"/>
  <c r="CA622" i="1"/>
  <c r="CH622" i="1"/>
  <c r="CI622" i="1" s="1"/>
  <c r="BW622" i="1" s="1"/>
  <c r="AU625" i="1"/>
  <c r="BZ623" i="1"/>
  <c r="CB623" i="1"/>
  <c r="BY624" i="1"/>
  <c r="AB625" i="1"/>
  <c r="AC625" i="1" s="1"/>
  <c r="U625" i="1" s="1"/>
  <c r="V625" i="1"/>
  <c r="BA626" i="1"/>
  <c r="CV626" i="1"/>
  <c r="CR626" i="1"/>
  <c r="BR626" i="1"/>
  <c r="BM626" i="1" s="1"/>
  <c r="BO626" i="1"/>
  <c r="BL626" i="1" s="1"/>
  <c r="BB626" i="1"/>
  <c r="CT626" i="1"/>
  <c r="AX626" i="1"/>
  <c r="CZ626" i="1" s="1"/>
  <c r="AY625" i="1"/>
  <c r="CX625" i="1"/>
  <c r="BX625" i="1"/>
  <c r="CC625" i="1" s="1"/>
  <c r="F628" i="1" l="1"/>
  <c r="BU628" i="1"/>
  <c r="AW628" i="1" s="1"/>
  <c r="E626" i="1"/>
  <c r="D626" i="1"/>
  <c r="CS627" i="1"/>
  <c r="CU627" i="1"/>
  <c r="AT626" i="1"/>
  <c r="CY626" i="1"/>
  <c r="S626" i="1"/>
  <c r="AZ626" i="1"/>
  <c r="T627" i="1"/>
  <c r="Y627" i="1" s="1"/>
  <c r="AV627" i="1"/>
  <c r="CA623" i="1"/>
  <c r="CH623" i="1"/>
  <c r="CI623" i="1" s="1"/>
  <c r="BW623" i="1" s="1"/>
  <c r="AU626" i="1"/>
  <c r="BY625" i="1"/>
  <c r="AY626" i="1"/>
  <c r="CX626" i="1"/>
  <c r="BX626" i="1"/>
  <c r="CC626" i="1" s="1"/>
  <c r="V626" i="1"/>
  <c r="AB626" i="1"/>
  <c r="AC626" i="1" s="1"/>
  <c r="U626" i="1" s="1"/>
  <c r="BA627" i="1"/>
  <c r="BB627" i="1"/>
  <c r="CT627" i="1"/>
  <c r="AX627" i="1"/>
  <c r="CV627" i="1"/>
  <c r="CR627" i="1"/>
  <c r="CZ627" i="1"/>
  <c r="BO627" i="1"/>
  <c r="BL627" i="1" s="1"/>
  <c r="BR627" i="1"/>
  <c r="BM627" i="1" s="1"/>
  <c r="BZ624" i="1"/>
  <c r="CB624" i="1"/>
  <c r="F629" i="1" l="1"/>
  <c r="BU629" i="1"/>
  <c r="AW629" i="1" s="1"/>
  <c r="E627" i="1"/>
  <c r="D627" i="1"/>
  <c r="CS628" i="1"/>
  <c r="CU628" i="1"/>
  <c r="AE626" i="1"/>
  <c r="AT627" i="1"/>
  <c r="CY627" i="1"/>
  <c r="S627" i="1"/>
  <c r="AZ627" i="1"/>
  <c r="T628" i="1"/>
  <c r="Y628" i="1" s="1"/>
  <c r="AV628" i="1"/>
  <c r="CA624" i="1"/>
  <c r="CH624" i="1"/>
  <c r="CI624" i="1" s="1"/>
  <c r="BW624" i="1" s="1"/>
  <c r="AU627" i="1"/>
  <c r="AB627" i="1"/>
  <c r="AC627" i="1" s="1"/>
  <c r="U627" i="1" s="1"/>
  <c r="BA628" i="1"/>
  <c r="BB628" i="1"/>
  <c r="CT628" i="1"/>
  <c r="AX628" i="1"/>
  <c r="CV628" i="1"/>
  <c r="CR628" i="1"/>
  <c r="CZ628" i="1"/>
  <c r="BR628" i="1"/>
  <c r="BM628" i="1" s="1"/>
  <c r="BO628" i="1"/>
  <c r="BL628" i="1" s="1"/>
  <c r="BY626" i="1"/>
  <c r="AY627" i="1"/>
  <c r="BX627" i="1"/>
  <c r="CC627" i="1" s="1"/>
  <c r="CX627" i="1"/>
  <c r="CB625" i="1"/>
  <c r="BZ625" i="1"/>
  <c r="F630" i="1" l="1"/>
  <c r="BU630" i="1"/>
  <c r="E628" i="1"/>
  <c r="D628" i="1"/>
  <c r="CS629" i="1"/>
  <c r="CU629" i="1"/>
  <c r="AE627" i="1"/>
  <c r="AT628" i="1"/>
  <c r="CY628" i="1"/>
  <c r="S628" i="1"/>
  <c r="AZ628" i="1"/>
  <c r="AE628" i="1" s="1"/>
  <c r="AW630" i="1"/>
  <c r="T629" i="1"/>
  <c r="AV629" i="1"/>
  <c r="CA625" i="1"/>
  <c r="CH625" i="1"/>
  <c r="CI625" i="1" s="1"/>
  <c r="BW625" i="1" s="1"/>
  <c r="V627" i="1"/>
  <c r="AU628" i="1"/>
  <c r="BZ626" i="1"/>
  <c r="CB626" i="1"/>
  <c r="BA629" i="1"/>
  <c r="BR629" i="1"/>
  <c r="BM629" i="1" s="1"/>
  <c r="BB629" i="1"/>
  <c r="AX629" i="1"/>
  <c r="CZ629" i="1" s="1"/>
  <c r="CR629" i="1"/>
  <c r="BO629" i="1"/>
  <c r="BL629" i="1" s="1"/>
  <c r="CV629" i="1"/>
  <c r="CT629" i="1"/>
  <c r="AY628" i="1"/>
  <c r="CX628" i="1"/>
  <c r="BX628" i="1"/>
  <c r="CC628" i="1" s="1"/>
  <c r="BY627" i="1"/>
  <c r="AB628" i="1"/>
  <c r="AC628" i="1" s="1"/>
  <c r="U628" i="1" s="1"/>
  <c r="D629" i="1" l="1"/>
  <c r="Y629" i="1"/>
  <c r="E629" i="1"/>
  <c r="F631" i="1"/>
  <c r="BU631" i="1"/>
  <c r="AW631" i="1" s="1"/>
  <c r="CS630" i="1"/>
  <c r="CU630" i="1"/>
  <c r="AT629" i="1"/>
  <c r="CY629" i="1"/>
  <c r="S629" i="1"/>
  <c r="AZ629" i="1"/>
  <c r="T630" i="1"/>
  <c r="Y630" i="1" s="1"/>
  <c r="AV630" i="1"/>
  <c r="V628" i="1"/>
  <c r="CA626" i="1"/>
  <c r="CH626" i="1"/>
  <c r="CI626" i="1" s="1"/>
  <c r="BW626" i="1" s="1"/>
  <c r="AU629" i="1"/>
  <c r="BZ627" i="1"/>
  <c r="CB627" i="1"/>
  <c r="BA630" i="1"/>
  <c r="CV630" i="1"/>
  <c r="CT630" i="1"/>
  <c r="BR630" i="1"/>
  <c r="BM630" i="1" s="1"/>
  <c r="BB630" i="1"/>
  <c r="BO630" i="1"/>
  <c r="BL630" i="1" s="1"/>
  <c r="AX630" i="1"/>
  <c r="CZ630" i="1" s="1"/>
  <c r="CR630" i="1"/>
  <c r="AB629" i="1"/>
  <c r="AC629" i="1" s="1"/>
  <c r="U629" i="1" s="1"/>
  <c r="BY628" i="1"/>
  <c r="AY629" i="1"/>
  <c r="CX629" i="1"/>
  <c r="BX629" i="1"/>
  <c r="CC629" i="1" s="1"/>
  <c r="F632" i="1" l="1"/>
  <c r="BU632" i="1"/>
  <c r="E630" i="1"/>
  <c r="D630" i="1"/>
  <c r="CS631" i="1"/>
  <c r="CU631" i="1"/>
  <c r="AE629" i="1"/>
  <c r="AT630" i="1"/>
  <c r="CY630" i="1"/>
  <c r="S630" i="1"/>
  <c r="AZ630" i="1"/>
  <c r="AE630" i="1" s="1"/>
  <c r="AW632" i="1"/>
  <c r="T631" i="1"/>
  <c r="Y631" i="1" s="1"/>
  <c r="AV631" i="1"/>
  <c r="V629" i="1"/>
  <c r="CA627" i="1"/>
  <c r="CH627" i="1"/>
  <c r="CI627" i="1" s="1"/>
  <c r="BW627" i="1" s="1"/>
  <c r="AU630" i="1"/>
  <c r="BY629" i="1"/>
  <c r="BZ628" i="1"/>
  <c r="CB628" i="1"/>
  <c r="AY630" i="1"/>
  <c r="CX630" i="1"/>
  <c r="BX630" i="1"/>
  <c r="CC630" i="1" s="1"/>
  <c r="AB630" i="1"/>
  <c r="AC630" i="1" s="1"/>
  <c r="U630" i="1" s="1"/>
  <c r="V630" i="1"/>
  <c r="BA631" i="1"/>
  <c r="BO631" i="1"/>
  <c r="BL631" i="1" s="1"/>
  <c r="BB631" i="1"/>
  <c r="CV631" i="1"/>
  <c r="CR631" i="1"/>
  <c r="BR631" i="1"/>
  <c r="BM631" i="1" s="1"/>
  <c r="AX631" i="1"/>
  <c r="CZ631" i="1" s="1"/>
  <c r="CT631" i="1"/>
  <c r="F633" i="1" l="1"/>
  <c r="BU633" i="1"/>
  <c r="AW633" i="1" s="1"/>
  <c r="E631" i="1"/>
  <c r="D631" i="1"/>
  <c r="CS632" i="1"/>
  <c r="CU632" i="1"/>
  <c r="AT631" i="1"/>
  <c r="CY631" i="1"/>
  <c r="S631" i="1"/>
  <c r="AZ631" i="1"/>
  <c r="T632" i="1"/>
  <c r="Y632" i="1" s="1"/>
  <c r="AV632" i="1"/>
  <c r="CA628" i="1"/>
  <c r="CH628" i="1"/>
  <c r="CI628" i="1" s="1"/>
  <c r="BW628" i="1" s="1"/>
  <c r="AU631" i="1"/>
  <c r="AB631" i="1"/>
  <c r="AC631" i="1" s="1"/>
  <c r="U631" i="1" s="1"/>
  <c r="BA632" i="1"/>
  <c r="CR632" i="1"/>
  <c r="BR632" i="1"/>
  <c r="BM632" i="1" s="1"/>
  <c r="BO632" i="1"/>
  <c r="BL632" i="1" s="1"/>
  <c r="CV632" i="1"/>
  <c r="CT632" i="1"/>
  <c r="BB632" i="1"/>
  <c r="AX632" i="1"/>
  <c r="CZ632" i="1" s="1"/>
  <c r="BY630" i="1"/>
  <c r="AY631" i="1"/>
  <c r="BX631" i="1"/>
  <c r="CC631" i="1" s="1"/>
  <c r="CX631" i="1"/>
  <c r="CB629" i="1"/>
  <c r="BZ629" i="1"/>
  <c r="F634" i="1" l="1"/>
  <c r="BU634" i="1"/>
  <c r="E632" i="1"/>
  <c r="D632" i="1"/>
  <c r="CS633" i="1"/>
  <c r="CU633" i="1"/>
  <c r="AE631" i="1"/>
  <c r="AT632" i="1"/>
  <c r="CY632" i="1"/>
  <c r="S632" i="1"/>
  <c r="AZ632" i="1"/>
  <c r="AE632" i="1" s="1"/>
  <c r="AW634" i="1"/>
  <c r="T633" i="1"/>
  <c r="Y633" i="1" s="1"/>
  <c r="AV633" i="1"/>
  <c r="V631" i="1"/>
  <c r="CA629" i="1"/>
  <c r="CH629" i="1" s="1"/>
  <c r="CI629" i="1" s="1"/>
  <c r="BW629" i="1" s="1"/>
  <c r="AU632" i="1"/>
  <c r="BA633" i="1"/>
  <c r="BB633" i="1"/>
  <c r="CT633" i="1"/>
  <c r="AX633" i="1"/>
  <c r="CV633" i="1"/>
  <c r="CR633" i="1"/>
  <c r="CZ633" i="1"/>
  <c r="BR633" i="1"/>
  <c r="BM633" i="1" s="1"/>
  <c r="BO633" i="1"/>
  <c r="BL633" i="1" s="1"/>
  <c r="AB632" i="1"/>
  <c r="AC632" i="1" s="1"/>
  <c r="U632" i="1" s="1"/>
  <c r="BY631" i="1"/>
  <c r="CB630" i="1"/>
  <c r="BZ630" i="1"/>
  <c r="AY632" i="1"/>
  <c r="CX632" i="1"/>
  <c r="BX632" i="1"/>
  <c r="CC632" i="1" s="1"/>
  <c r="F635" i="1" l="1"/>
  <c r="BU635" i="1"/>
  <c r="AW635" i="1" s="1"/>
  <c r="E633" i="1"/>
  <c r="D633" i="1"/>
  <c r="CS634" i="1"/>
  <c r="CU634" i="1"/>
  <c r="AT633" i="1"/>
  <c r="CY633" i="1"/>
  <c r="S633" i="1"/>
  <c r="AZ633" i="1"/>
  <c r="T634" i="1"/>
  <c r="Y634" i="1" s="1"/>
  <c r="AV634" i="1"/>
  <c r="CA630" i="1"/>
  <c r="CH630" i="1"/>
  <c r="CI630" i="1" s="1"/>
  <c r="BW630" i="1" s="1"/>
  <c r="V632" i="1"/>
  <c r="AU633" i="1"/>
  <c r="BY632" i="1"/>
  <c r="BA634" i="1"/>
  <c r="CR634" i="1"/>
  <c r="BR634" i="1"/>
  <c r="BM634" i="1" s="1"/>
  <c r="AX634" i="1"/>
  <c r="BB634" i="1"/>
  <c r="CT634" i="1"/>
  <c r="CZ634" i="1"/>
  <c r="CV634" i="1"/>
  <c r="BO634" i="1"/>
  <c r="BL634" i="1" s="1"/>
  <c r="AY633" i="1"/>
  <c r="CX633" i="1"/>
  <c r="BX633" i="1"/>
  <c r="CC633" i="1" s="1"/>
  <c r="BZ631" i="1"/>
  <c r="CB631" i="1"/>
  <c r="V633" i="1"/>
  <c r="AB633" i="1"/>
  <c r="AC633" i="1" s="1"/>
  <c r="U633" i="1" s="1"/>
  <c r="F636" i="1" l="1"/>
  <c r="BU636" i="1"/>
  <c r="E634" i="1"/>
  <c r="D634" i="1"/>
  <c r="CS635" i="1"/>
  <c r="CU635" i="1"/>
  <c r="AE633" i="1"/>
  <c r="AT634" i="1"/>
  <c r="CY634" i="1"/>
  <c r="S634" i="1"/>
  <c r="AZ634" i="1"/>
  <c r="AE634" i="1" s="1"/>
  <c r="AW636" i="1"/>
  <c r="T635" i="1"/>
  <c r="Y635" i="1" s="1"/>
  <c r="AV635" i="1"/>
  <c r="CA631" i="1"/>
  <c r="CH631" i="1" s="1"/>
  <c r="CI631" i="1" s="1"/>
  <c r="BW631" i="1" s="1"/>
  <c r="AU634" i="1"/>
  <c r="BY633" i="1"/>
  <c r="V634" i="1"/>
  <c r="AB634" i="1"/>
  <c r="AC634" i="1" s="1"/>
  <c r="U634" i="1" s="1"/>
  <c r="BZ632" i="1"/>
  <c r="CB632" i="1"/>
  <c r="BX634" i="1"/>
  <c r="CC634" i="1" s="1"/>
  <c r="CX634" i="1"/>
  <c r="AY634" i="1"/>
  <c r="BA635" i="1"/>
  <c r="CV635" i="1"/>
  <c r="CZ635" i="1"/>
  <c r="BO635" i="1"/>
  <c r="BL635" i="1" s="1"/>
  <c r="BB635" i="1"/>
  <c r="CT635" i="1"/>
  <c r="AX635" i="1"/>
  <c r="CR635" i="1"/>
  <c r="BR635" i="1"/>
  <c r="BM635" i="1" s="1"/>
  <c r="F637" i="1" l="1"/>
  <c r="BU637" i="1"/>
  <c r="AW637" i="1" s="1"/>
  <c r="E635" i="1"/>
  <c r="D635" i="1"/>
  <c r="CS636" i="1"/>
  <c r="CU636" i="1"/>
  <c r="AT635" i="1"/>
  <c r="CY635" i="1"/>
  <c r="S635" i="1"/>
  <c r="AZ635" i="1"/>
  <c r="T636" i="1"/>
  <c r="Y636" i="1" s="1"/>
  <c r="AV636" i="1"/>
  <c r="CA632" i="1"/>
  <c r="CH632" i="1"/>
  <c r="CI632" i="1" s="1"/>
  <c r="BW632" i="1" s="1"/>
  <c r="AU635" i="1"/>
  <c r="AY635" i="1"/>
  <c r="BX635" i="1"/>
  <c r="CC635" i="1" s="1"/>
  <c r="CX635" i="1"/>
  <c r="BZ633" i="1"/>
  <c r="CB633" i="1"/>
  <c r="V635" i="1"/>
  <c r="AB635" i="1"/>
  <c r="AC635" i="1" s="1"/>
  <c r="U635" i="1" s="1"/>
  <c r="BA636" i="1"/>
  <c r="AX636" i="1"/>
  <c r="CZ636" i="1" s="1"/>
  <c r="CV636" i="1"/>
  <c r="CR636" i="1"/>
  <c r="BR636" i="1"/>
  <c r="BM636" i="1" s="1"/>
  <c r="BO636" i="1"/>
  <c r="BL636" i="1" s="1"/>
  <c r="BB636" i="1"/>
  <c r="CT636" i="1"/>
  <c r="BY634" i="1"/>
  <c r="F638" i="1" l="1"/>
  <c r="BU638" i="1"/>
  <c r="AW638" i="1" s="1"/>
  <c r="E636" i="1"/>
  <c r="D636" i="1"/>
  <c r="CS637" i="1"/>
  <c r="CU637" i="1"/>
  <c r="AE635" i="1"/>
  <c r="AT636" i="1"/>
  <c r="CY636" i="1"/>
  <c r="S636" i="1"/>
  <c r="AZ636" i="1"/>
  <c r="AE636" i="1" s="1"/>
  <c r="T637" i="1"/>
  <c r="Y637" i="1" s="1"/>
  <c r="AV637" i="1"/>
  <c r="CA633" i="1"/>
  <c r="CH633" i="1"/>
  <c r="CI633" i="1" s="1"/>
  <c r="BW633" i="1" s="1"/>
  <c r="AU636" i="1"/>
  <c r="BX636" i="1"/>
  <c r="CC636" i="1" s="1"/>
  <c r="CX636" i="1"/>
  <c r="AY636" i="1"/>
  <c r="BY635" i="1"/>
  <c r="CB634" i="1"/>
  <c r="BZ634" i="1"/>
  <c r="AB636" i="1"/>
  <c r="AC636" i="1" s="1"/>
  <c r="U636" i="1" s="1"/>
  <c r="V636" i="1"/>
  <c r="BA637" i="1"/>
  <c r="BO637" i="1"/>
  <c r="BL637" i="1" s="1"/>
  <c r="CR637" i="1"/>
  <c r="CV637" i="1"/>
  <c r="BR637" i="1"/>
  <c r="BM637" i="1" s="1"/>
  <c r="BB637" i="1"/>
  <c r="AX637" i="1"/>
  <c r="CZ637" i="1" s="1"/>
  <c r="CT637" i="1"/>
  <c r="F639" i="1" l="1"/>
  <c r="BU639" i="1"/>
  <c r="AW639" i="1" s="1"/>
  <c r="E637" i="1"/>
  <c r="D637" i="1"/>
  <c r="CS638" i="1"/>
  <c r="CU638" i="1"/>
  <c r="AT637" i="1"/>
  <c r="CY637" i="1"/>
  <c r="S637" i="1"/>
  <c r="AZ637" i="1"/>
  <c r="T638" i="1"/>
  <c r="Y638" i="1" s="1"/>
  <c r="AV638" i="1"/>
  <c r="CA634" i="1"/>
  <c r="CH634" i="1"/>
  <c r="CI634" i="1" s="1"/>
  <c r="BW634" i="1" s="1"/>
  <c r="AU637" i="1"/>
  <c r="BA638" i="1"/>
  <c r="BR638" i="1"/>
  <c r="BM638" i="1" s="1"/>
  <c r="CV638" i="1"/>
  <c r="CR638" i="1"/>
  <c r="BO638" i="1"/>
  <c r="BL638" i="1" s="1"/>
  <c r="BB638" i="1"/>
  <c r="CT638" i="1"/>
  <c r="AX638" i="1"/>
  <c r="CZ638" i="1" s="1"/>
  <c r="AB637" i="1"/>
  <c r="AC637" i="1" s="1"/>
  <c r="U637" i="1" s="1"/>
  <c r="BY636" i="1"/>
  <c r="AY637" i="1"/>
  <c r="CX637" i="1"/>
  <c r="BX637" i="1"/>
  <c r="CC637" i="1" s="1"/>
  <c r="CB635" i="1"/>
  <c r="BZ635" i="1"/>
  <c r="F640" i="1" l="1"/>
  <c r="BU640" i="1"/>
  <c r="AW640" i="1" s="1"/>
  <c r="E638" i="1"/>
  <c r="D638" i="1"/>
  <c r="CS639" i="1"/>
  <c r="CU639" i="1"/>
  <c r="AE637" i="1"/>
  <c r="AT638" i="1"/>
  <c r="CY638" i="1"/>
  <c r="S638" i="1"/>
  <c r="AZ638" i="1"/>
  <c r="T639" i="1"/>
  <c r="Y639" i="1" s="1"/>
  <c r="AV639" i="1"/>
  <c r="CA635" i="1"/>
  <c r="CH635" i="1"/>
  <c r="CI635" i="1" s="1"/>
  <c r="BW635" i="1" s="1"/>
  <c r="V637" i="1"/>
  <c r="AU638" i="1"/>
  <c r="BY637" i="1"/>
  <c r="AB638" i="1"/>
  <c r="AC638" i="1" s="1"/>
  <c r="U638" i="1" s="1"/>
  <c r="BA639" i="1"/>
  <c r="BB639" i="1"/>
  <c r="CT639" i="1"/>
  <c r="AX639" i="1"/>
  <c r="CV639" i="1"/>
  <c r="CR639" i="1"/>
  <c r="CZ639" i="1"/>
  <c r="BR639" i="1"/>
  <c r="BM639" i="1" s="1"/>
  <c r="BO639" i="1"/>
  <c r="BL639" i="1" s="1"/>
  <c r="BZ636" i="1"/>
  <c r="CB636" i="1"/>
  <c r="AY638" i="1"/>
  <c r="BX638" i="1"/>
  <c r="CC638" i="1" s="1"/>
  <c r="CX638" i="1"/>
  <c r="F641" i="1" l="1"/>
  <c r="BU641" i="1"/>
  <c r="AW641" i="1" s="1"/>
  <c r="E639" i="1"/>
  <c r="D639" i="1"/>
  <c r="CS640" i="1"/>
  <c r="CU640" i="1"/>
  <c r="AE638" i="1"/>
  <c r="AT639" i="1"/>
  <c r="CY639" i="1"/>
  <c r="S639" i="1"/>
  <c r="AZ639" i="1"/>
  <c r="AE639" i="1" s="1"/>
  <c r="T640" i="1"/>
  <c r="Y640" i="1" s="1"/>
  <c r="AV640" i="1"/>
  <c r="CA636" i="1"/>
  <c r="CH636" i="1"/>
  <c r="CI636" i="1" s="1"/>
  <c r="BW636" i="1" s="1"/>
  <c r="V638" i="1"/>
  <c r="AU639" i="1"/>
  <c r="V639" i="1"/>
  <c r="AB639" i="1"/>
  <c r="AC639" i="1" s="1"/>
  <c r="U639" i="1" s="1"/>
  <c r="BY638" i="1"/>
  <c r="BA640" i="1"/>
  <c r="BO640" i="1"/>
  <c r="BL640" i="1" s="1"/>
  <c r="CV640" i="1"/>
  <c r="CT640" i="1"/>
  <c r="CR640" i="1"/>
  <c r="BR640" i="1"/>
  <c r="BM640" i="1" s="1"/>
  <c r="BB640" i="1"/>
  <c r="AX640" i="1"/>
  <c r="CZ640" i="1" s="1"/>
  <c r="AY639" i="1"/>
  <c r="BX639" i="1"/>
  <c r="CC639" i="1" s="1"/>
  <c r="CX639" i="1"/>
  <c r="BZ637" i="1"/>
  <c r="CB637" i="1"/>
  <c r="F642" i="1" l="1"/>
  <c r="BU642" i="1"/>
  <c r="AW642" i="1" s="1"/>
  <c r="E640" i="1"/>
  <c r="D640" i="1"/>
  <c r="CS641" i="1"/>
  <c r="CU641" i="1"/>
  <c r="AT640" i="1"/>
  <c r="CY640" i="1"/>
  <c r="S640" i="1"/>
  <c r="AZ640" i="1"/>
  <c r="T641" i="1"/>
  <c r="Y641" i="1" s="1"/>
  <c r="AV641" i="1"/>
  <c r="CA637" i="1"/>
  <c r="CH637" i="1"/>
  <c r="CI637" i="1" s="1"/>
  <c r="BW637" i="1" s="1"/>
  <c r="AU640" i="1"/>
  <c r="BA641" i="1"/>
  <c r="BR641" i="1"/>
  <c r="BM641" i="1" s="1"/>
  <c r="CT641" i="1"/>
  <c r="BB641" i="1"/>
  <c r="CZ641" i="1"/>
  <c r="AX641" i="1"/>
  <c r="CV641" i="1"/>
  <c r="CR641" i="1"/>
  <c r="BO641" i="1"/>
  <c r="BL641" i="1" s="1"/>
  <c r="AB640" i="1"/>
  <c r="AC640" i="1" s="1"/>
  <c r="U640" i="1" s="1"/>
  <c r="BZ638" i="1"/>
  <c r="CB638" i="1"/>
  <c r="BY639" i="1"/>
  <c r="AY640" i="1"/>
  <c r="BX640" i="1"/>
  <c r="CC640" i="1" s="1"/>
  <c r="CX640" i="1"/>
  <c r="F643" i="1" l="1"/>
  <c r="BU643" i="1"/>
  <c r="AW643" i="1" s="1"/>
  <c r="E641" i="1"/>
  <c r="D641" i="1"/>
  <c r="CS642" i="1"/>
  <c r="CU642" i="1"/>
  <c r="AE640" i="1"/>
  <c r="AT641" i="1"/>
  <c r="CY641" i="1"/>
  <c r="S641" i="1"/>
  <c r="AZ641" i="1"/>
  <c r="AE641" i="1" s="1"/>
  <c r="T642" i="1"/>
  <c r="Y642" i="1" s="1"/>
  <c r="AV642" i="1"/>
  <c r="CA638" i="1"/>
  <c r="CH638" i="1"/>
  <c r="CI638" i="1" s="1"/>
  <c r="BW638" i="1" s="1"/>
  <c r="V640" i="1"/>
  <c r="AU641" i="1"/>
  <c r="AY641" i="1"/>
  <c r="CX641" i="1"/>
  <c r="BX641" i="1"/>
  <c r="CC641" i="1" s="1"/>
  <c r="AB641" i="1"/>
  <c r="AC641" i="1" s="1"/>
  <c r="U641" i="1" s="1"/>
  <c r="V641" i="1"/>
  <c r="BY640" i="1"/>
  <c r="CB639" i="1"/>
  <c r="BZ639" i="1"/>
  <c r="BA642" i="1"/>
  <c r="BO642" i="1"/>
  <c r="BL642" i="1" s="1"/>
  <c r="AX642" i="1"/>
  <c r="CR642" i="1"/>
  <c r="CT642" i="1"/>
  <c r="BB642" i="1"/>
  <c r="CZ642" i="1"/>
  <c r="CV642" i="1"/>
  <c r="BR642" i="1"/>
  <c r="BM642" i="1" s="1"/>
  <c r="F644" i="1" l="1"/>
  <c r="BU644" i="1"/>
  <c r="AW644" i="1" s="1"/>
  <c r="E642" i="1"/>
  <c r="D642" i="1"/>
  <c r="CS643" i="1"/>
  <c r="CU643" i="1"/>
  <c r="AT642" i="1"/>
  <c r="CY642" i="1"/>
  <c r="S642" i="1"/>
  <c r="AZ642" i="1"/>
  <c r="T643" i="1"/>
  <c r="Y643" i="1" s="1"/>
  <c r="AV643" i="1"/>
  <c r="CA639" i="1"/>
  <c r="CH639" i="1"/>
  <c r="CI639" i="1" s="1"/>
  <c r="BW639" i="1" s="1"/>
  <c r="AU642" i="1"/>
  <c r="CX642" i="1"/>
  <c r="BX642" i="1"/>
  <c r="CC642" i="1" s="1"/>
  <c r="V642" i="1"/>
  <c r="AB642" i="1"/>
  <c r="AC642" i="1" s="1"/>
  <c r="U642" i="1" s="1"/>
  <c r="AY642" i="1"/>
  <c r="BA643" i="1"/>
  <c r="BO643" i="1"/>
  <c r="BL643" i="1" s="1"/>
  <c r="CR643" i="1"/>
  <c r="CV643" i="1"/>
  <c r="BR643" i="1"/>
  <c r="BM643" i="1" s="1"/>
  <c r="AX643" i="1"/>
  <c r="CZ643" i="1" s="1"/>
  <c r="CT643" i="1"/>
  <c r="BB643" i="1"/>
  <c r="BZ640" i="1"/>
  <c r="CB640" i="1"/>
  <c r="BY641" i="1"/>
  <c r="F645" i="1" l="1"/>
  <c r="BU645" i="1"/>
  <c r="AW645" i="1" s="1"/>
  <c r="E643" i="1"/>
  <c r="D643" i="1"/>
  <c r="CS644" i="1"/>
  <c r="CU644" i="1"/>
  <c r="AE642" i="1"/>
  <c r="AT643" i="1"/>
  <c r="CY643" i="1"/>
  <c r="S643" i="1"/>
  <c r="AZ643" i="1"/>
  <c r="AE643" i="1" s="1"/>
  <c r="T644" i="1"/>
  <c r="Y644" i="1" s="1"/>
  <c r="AV644" i="1"/>
  <c r="CA640" i="1"/>
  <c r="CH640" i="1"/>
  <c r="CI640" i="1" s="1"/>
  <c r="BW640" i="1" s="1"/>
  <c r="AU643" i="1"/>
  <c r="BZ641" i="1"/>
  <c r="CB641" i="1"/>
  <c r="BX643" i="1"/>
  <c r="CC643" i="1" s="1"/>
  <c r="CX643" i="1"/>
  <c r="AB643" i="1"/>
  <c r="AC643" i="1" s="1"/>
  <c r="U643" i="1" s="1"/>
  <c r="AY643" i="1"/>
  <c r="BA644" i="1"/>
  <c r="AX644" i="1"/>
  <c r="CR644" i="1"/>
  <c r="CT644" i="1"/>
  <c r="BB644" i="1"/>
  <c r="CZ644" i="1"/>
  <c r="CV644" i="1"/>
  <c r="BR644" i="1"/>
  <c r="BM644" i="1" s="1"/>
  <c r="BO644" i="1"/>
  <c r="BL644" i="1" s="1"/>
  <c r="BY642" i="1"/>
  <c r="F646" i="1" l="1"/>
  <c r="BU646" i="1"/>
  <c r="AW646" i="1" s="1"/>
  <c r="E644" i="1"/>
  <c r="D644" i="1"/>
  <c r="CS645" i="1"/>
  <c r="CU645" i="1"/>
  <c r="AT644" i="1"/>
  <c r="CY644" i="1"/>
  <c r="S644" i="1"/>
  <c r="AZ644" i="1"/>
  <c r="T645" i="1"/>
  <c r="Y645" i="1" s="1"/>
  <c r="AV645" i="1"/>
  <c r="CA641" i="1"/>
  <c r="CH641" i="1" s="1"/>
  <c r="CI641" i="1" s="1"/>
  <c r="BW641" i="1" s="1"/>
  <c r="V643" i="1"/>
  <c r="AU644" i="1"/>
  <c r="BA645" i="1"/>
  <c r="AX645" i="1"/>
  <c r="CT645" i="1"/>
  <c r="BO645" i="1"/>
  <c r="BL645" i="1" s="1"/>
  <c r="CV645" i="1"/>
  <c r="CZ645" i="1"/>
  <c r="CR645" i="1"/>
  <c r="BR645" i="1"/>
  <c r="BM645" i="1" s="1"/>
  <c r="BB645" i="1"/>
  <c r="BY643" i="1"/>
  <c r="CB642" i="1"/>
  <c r="BZ642" i="1"/>
  <c r="BX644" i="1"/>
  <c r="CC644" i="1" s="1"/>
  <c r="CX644" i="1"/>
  <c r="AB644" i="1"/>
  <c r="AC644" i="1" s="1"/>
  <c r="U644" i="1" s="1"/>
  <c r="V644" i="1"/>
  <c r="AY644" i="1"/>
  <c r="F647" i="1" l="1"/>
  <c r="BU647" i="1"/>
  <c r="AW647" i="1" s="1"/>
  <c r="E645" i="1"/>
  <c r="D645" i="1"/>
  <c r="CS646" i="1"/>
  <c r="CU646" i="1"/>
  <c r="AE644" i="1"/>
  <c r="AT645" i="1"/>
  <c r="CY645" i="1"/>
  <c r="S645" i="1"/>
  <c r="AZ645" i="1"/>
  <c r="AE645" i="1" s="1"/>
  <c r="T646" i="1"/>
  <c r="Y646" i="1" s="1"/>
  <c r="AV646" i="1"/>
  <c r="CA642" i="1"/>
  <c r="CH642" i="1"/>
  <c r="CI642" i="1" s="1"/>
  <c r="BW642" i="1" s="1"/>
  <c r="AU645" i="1"/>
  <c r="BX645" i="1"/>
  <c r="CC645" i="1" s="1"/>
  <c r="CX645" i="1"/>
  <c r="AY645" i="1"/>
  <c r="BY644" i="1"/>
  <c r="CB643" i="1"/>
  <c r="BZ643" i="1"/>
  <c r="AB645" i="1"/>
  <c r="AC645" i="1" s="1"/>
  <c r="U645" i="1" s="1"/>
  <c r="BA646" i="1"/>
  <c r="BB646" i="1"/>
  <c r="CT646" i="1"/>
  <c r="CV646" i="1"/>
  <c r="CR646" i="1"/>
  <c r="BR646" i="1"/>
  <c r="BM646" i="1" s="1"/>
  <c r="BO646" i="1"/>
  <c r="BL646" i="1" s="1"/>
  <c r="AX646" i="1"/>
  <c r="CZ646" i="1" s="1"/>
  <c r="F648" i="1" l="1"/>
  <c r="BU648" i="1"/>
  <c r="AW648" i="1" s="1"/>
  <c r="E646" i="1"/>
  <c r="D646" i="1"/>
  <c r="CS647" i="1"/>
  <c r="CU647" i="1"/>
  <c r="AT646" i="1"/>
  <c r="CY646" i="1"/>
  <c r="S646" i="1"/>
  <c r="AZ646" i="1"/>
  <c r="T647" i="1"/>
  <c r="AV647" i="1"/>
  <c r="V645" i="1"/>
  <c r="CA643" i="1"/>
  <c r="CH643" i="1" s="1"/>
  <c r="CI643" i="1" s="1"/>
  <c r="BW643" i="1" s="1"/>
  <c r="AU646" i="1"/>
  <c r="CX646" i="1"/>
  <c r="BX646" i="1"/>
  <c r="CC646" i="1" s="1"/>
  <c r="AB646" i="1"/>
  <c r="AC646" i="1" s="1"/>
  <c r="U646" i="1" s="1"/>
  <c r="V646" i="1"/>
  <c r="BZ644" i="1"/>
  <c r="CB644" i="1"/>
  <c r="BY645" i="1"/>
  <c r="AY646" i="1"/>
  <c r="BA647" i="1"/>
  <c r="BB647" i="1"/>
  <c r="CR647" i="1"/>
  <c r="BR647" i="1"/>
  <c r="BM647" i="1" s="1"/>
  <c r="CV647" i="1"/>
  <c r="AX647" i="1"/>
  <c r="CZ647" i="1" s="1"/>
  <c r="BO647" i="1"/>
  <c r="BL647" i="1" s="1"/>
  <c r="CT647" i="1"/>
  <c r="D647" i="1" l="1"/>
  <c r="Y647" i="1"/>
  <c r="E647" i="1" s="1"/>
  <c r="F649" i="1"/>
  <c r="BU649" i="1"/>
  <c r="AW649" i="1" s="1"/>
  <c r="CS648" i="1"/>
  <c r="CU648" i="1"/>
  <c r="AE646" i="1"/>
  <c r="AT647" i="1"/>
  <c r="CY647" i="1"/>
  <c r="S647" i="1"/>
  <c r="AZ647" i="1"/>
  <c r="T648" i="1"/>
  <c r="Y648" i="1" s="1"/>
  <c r="AV648" i="1"/>
  <c r="CA644" i="1"/>
  <c r="CH644" i="1"/>
  <c r="CI644" i="1" s="1"/>
  <c r="BW644" i="1" s="1"/>
  <c r="AU647" i="1"/>
  <c r="AB647" i="1"/>
  <c r="AC647" i="1" s="1"/>
  <c r="U647" i="1" s="1"/>
  <c r="V647" i="1"/>
  <c r="AY647" i="1"/>
  <c r="BA648" i="1"/>
  <c r="CR648" i="1"/>
  <c r="BR648" i="1"/>
  <c r="BM648" i="1" s="1"/>
  <c r="CT648" i="1"/>
  <c r="BB648" i="1"/>
  <c r="BO648" i="1"/>
  <c r="BL648" i="1" s="1"/>
  <c r="CV648" i="1"/>
  <c r="AX648" i="1"/>
  <c r="BX647" i="1"/>
  <c r="CC647" i="1" s="1"/>
  <c r="CX647" i="1"/>
  <c r="BZ645" i="1"/>
  <c r="CB645" i="1"/>
  <c r="BY646" i="1"/>
  <c r="F650" i="1" l="1"/>
  <c r="BU650" i="1"/>
  <c r="AW650" i="1" s="1"/>
  <c r="E648" i="1"/>
  <c r="D648" i="1"/>
  <c r="CS649" i="1"/>
  <c r="CU649" i="1"/>
  <c r="AE647" i="1"/>
  <c r="AT648" i="1"/>
  <c r="CY648" i="1"/>
  <c r="S648" i="1"/>
  <c r="AZ648" i="1"/>
  <c r="AE648" i="1" s="1"/>
  <c r="T649" i="1"/>
  <c r="Y649" i="1" s="1"/>
  <c r="AU648" i="1"/>
  <c r="AV649" i="1"/>
  <c r="CA645" i="1"/>
  <c r="CH645" i="1"/>
  <c r="CI645" i="1" s="1"/>
  <c r="BW645" i="1" s="1"/>
  <c r="CZ648" i="1"/>
  <c r="CB646" i="1"/>
  <c r="BZ646" i="1"/>
  <c r="BY647" i="1"/>
  <c r="AY648" i="1"/>
  <c r="BX648" i="1"/>
  <c r="CC648" i="1" s="1"/>
  <c r="CX648" i="1"/>
  <c r="BA649" i="1"/>
  <c r="AX649" i="1"/>
  <c r="CZ649" i="1" s="1"/>
  <c r="BO649" i="1"/>
  <c r="BL649" i="1" s="1"/>
  <c r="CV649" i="1"/>
  <c r="CT649" i="1"/>
  <c r="BB649" i="1"/>
  <c r="CR649" i="1"/>
  <c r="BR649" i="1"/>
  <c r="BM649" i="1" s="1"/>
  <c r="AB648" i="1"/>
  <c r="AC648" i="1" s="1"/>
  <c r="U648" i="1" s="1"/>
  <c r="F651" i="1" l="1"/>
  <c r="BU651" i="1"/>
  <c r="AW651" i="1" s="1"/>
  <c r="E649" i="1"/>
  <c r="D649" i="1"/>
  <c r="CS650" i="1"/>
  <c r="CU650" i="1"/>
  <c r="AT649" i="1"/>
  <c r="CY649" i="1"/>
  <c r="S649" i="1"/>
  <c r="AZ649" i="1"/>
  <c r="T650" i="1"/>
  <c r="Y650" i="1" s="1"/>
  <c r="AV650" i="1"/>
  <c r="V648" i="1"/>
  <c r="CA646" i="1"/>
  <c r="CH646" i="1" s="1"/>
  <c r="CI646" i="1" s="1"/>
  <c r="BW646" i="1" s="1"/>
  <c r="AU649" i="1"/>
  <c r="BA650" i="1"/>
  <c r="CV650" i="1"/>
  <c r="CT650" i="1"/>
  <c r="BO650" i="1"/>
  <c r="BL650" i="1" s="1"/>
  <c r="AX650" i="1"/>
  <c r="CR650" i="1"/>
  <c r="CZ650" i="1"/>
  <c r="BB650" i="1"/>
  <c r="BR650" i="1"/>
  <c r="BM650" i="1" s="1"/>
  <c r="AB649" i="1"/>
  <c r="AC649" i="1" s="1"/>
  <c r="U649" i="1" s="1"/>
  <c r="AY649" i="1"/>
  <c r="CX649" i="1"/>
  <c r="BX649" i="1"/>
  <c r="CC649" i="1" s="1"/>
  <c r="BY648" i="1"/>
  <c r="BZ647" i="1"/>
  <c r="CB647" i="1"/>
  <c r="F652" i="1" l="1"/>
  <c r="BU652" i="1"/>
  <c r="AW652" i="1" s="1"/>
  <c r="E650" i="1"/>
  <c r="D650" i="1"/>
  <c r="CS651" i="1"/>
  <c r="CU651" i="1"/>
  <c r="AE649" i="1"/>
  <c r="AT650" i="1"/>
  <c r="CY650" i="1"/>
  <c r="S650" i="1"/>
  <c r="AZ650" i="1"/>
  <c r="AE650" i="1" s="1"/>
  <c r="T651" i="1"/>
  <c r="Y651" i="1" s="1"/>
  <c r="AV651" i="1"/>
  <c r="V649" i="1"/>
  <c r="CA647" i="1"/>
  <c r="CH647" i="1"/>
  <c r="CI647" i="1" s="1"/>
  <c r="BW647" i="1" s="1"/>
  <c r="AU650" i="1"/>
  <c r="BX650" i="1"/>
  <c r="CC650" i="1" s="1"/>
  <c r="CX650" i="1"/>
  <c r="AB650" i="1"/>
  <c r="AC650" i="1" s="1"/>
  <c r="U650" i="1" s="1"/>
  <c r="V650" i="1"/>
  <c r="CB648" i="1"/>
  <c r="BZ648" i="1"/>
  <c r="BY649" i="1"/>
  <c r="BA651" i="1"/>
  <c r="CT651" i="1"/>
  <c r="BB651" i="1"/>
  <c r="BO651" i="1"/>
  <c r="BL651" i="1" s="1"/>
  <c r="CV651" i="1"/>
  <c r="AX651" i="1"/>
  <c r="CZ651" i="1" s="1"/>
  <c r="CR651" i="1"/>
  <c r="BR651" i="1"/>
  <c r="BM651" i="1" s="1"/>
  <c r="AY650" i="1"/>
  <c r="F653" i="1" l="1"/>
  <c r="BU653" i="1"/>
  <c r="AW653" i="1" s="1"/>
  <c r="E651" i="1"/>
  <c r="D651" i="1"/>
  <c r="CS652" i="1"/>
  <c r="CU652" i="1"/>
  <c r="AT651" i="1"/>
  <c r="CY651" i="1"/>
  <c r="S651" i="1"/>
  <c r="AZ651" i="1"/>
  <c r="T652" i="1"/>
  <c r="Y652" i="1" s="1"/>
  <c r="AV652" i="1"/>
  <c r="CA648" i="1"/>
  <c r="CH648" i="1"/>
  <c r="CI648" i="1" s="1"/>
  <c r="BW648" i="1" s="1"/>
  <c r="AU651" i="1"/>
  <c r="BZ649" i="1"/>
  <c r="CB649" i="1"/>
  <c r="BY650" i="1"/>
  <c r="BA652" i="1"/>
  <c r="CR652" i="1"/>
  <c r="BR652" i="1"/>
  <c r="BM652" i="1" s="1"/>
  <c r="BO652" i="1"/>
  <c r="BL652" i="1" s="1"/>
  <c r="CV652" i="1"/>
  <c r="CT652" i="1"/>
  <c r="BB652" i="1"/>
  <c r="AX652" i="1"/>
  <c r="CZ652" i="1" s="1"/>
  <c r="AB651" i="1"/>
  <c r="AC651" i="1" s="1"/>
  <c r="U651" i="1" s="1"/>
  <c r="AY651" i="1"/>
  <c r="BX651" i="1"/>
  <c r="CC651" i="1" s="1"/>
  <c r="CX651" i="1"/>
  <c r="F654" i="1" l="1"/>
  <c r="BU654" i="1"/>
  <c r="AW654" i="1" s="1"/>
  <c r="E652" i="1"/>
  <c r="D652" i="1"/>
  <c r="CS653" i="1"/>
  <c r="CU653" i="1"/>
  <c r="AE651" i="1"/>
  <c r="AT652" i="1"/>
  <c r="CY652" i="1"/>
  <c r="S652" i="1"/>
  <c r="AZ652" i="1"/>
  <c r="AE652" i="1" s="1"/>
  <c r="T653" i="1"/>
  <c r="Y653" i="1" s="1"/>
  <c r="AV653" i="1"/>
  <c r="V651" i="1"/>
  <c r="CA649" i="1"/>
  <c r="CH649" i="1" s="1"/>
  <c r="CI649" i="1" s="1"/>
  <c r="BW649" i="1" s="1"/>
  <c r="AU652" i="1"/>
  <c r="BA653" i="1"/>
  <c r="CR653" i="1"/>
  <c r="BR653" i="1"/>
  <c r="BM653" i="1" s="1"/>
  <c r="CT653" i="1"/>
  <c r="BB653" i="1"/>
  <c r="BO653" i="1"/>
  <c r="BL653" i="1" s="1"/>
  <c r="CV653" i="1"/>
  <c r="AX653" i="1"/>
  <c r="AB652" i="1"/>
  <c r="AC652" i="1" s="1"/>
  <c r="U652" i="1" s="1"/>
  <c r="BY651" i="1"/>
  <c r="AY652" i="1"/>
  <c r="CX652" i="1"/>
  <c r="BX652" i="1"/>
  <c r="CC652" i="1" s="1"/>
  <c r="BZ650" i="1"/>
  <c r="CB650" i="1"/>
  <c r="F655" i="1" l="1"/>
  <c r="BU655" i="1"/>
  <c r="AW655" i="1" s="1"/>
  <c r="E653" i="1"/>
  <c r="D653" i="1"/>
  <c r="CS654" i="1"/>
  <c r="CU654" i="1"/>
  <c r="AT653" i="1"/>
  <c r="CY653" i="1"/>
  <c r="S653" i="1"/>
  <c r="AZ653" i="1"/>
  <c r="AU653" i="1"/>
  <c r="T654" i="1"/>
  <c r="Y654" i="1" s="1"/>
  <c r="AV654" i="1"/>
  <c r="CA650" i="1"/>
  <c r="CH650" i="1"/>
  <c r="CI650" i="1" s="1"/>
  <c r="BW650" i="1" s="1"/>
  <c r="V652" i="1"/>
  <c r="CZ653" i="1"/>
  <c r="BY652" i="1"/>
  <c r="CB651" i="1"/>
  <c r="BZ651" i="1"/>
  <c r="AY653" i="1"/>
  <c r="CX653" i="1"/>
  <c r="BX653" i="1"/>
  <c r="CC653" i="1" s="1"/>
  <c r="BA654" i="1"/>
  <c r="CR654" i="1"/>
  <c r="BR654" i="1"/>
  <c r="BM654" i="1" s="1"/>
  <c r="BO654" i="1"/>
  <c r="BL654" i="1" s="1"/>
  <c r="CV654" i="1"/>
  <c r="CT654" i="1"/>
  <c r="BB654" i="1"/>
  <c r="AX654" i="1"/>
  <c r="CZ654" i="1" s="1"/>
  <c r="AB653" i="1"/>
  <c r="AC653" i="1" s="1"/>
  <c r="U653" i="1" s="1"/>
  <c r="V653" i="1"/>
  <c r="F656" i="1" l="1"/>
  <c r="BU656" i="1"/>
  <c r="AW656" i="1" s="1"/>
  <c r="E654" i="1"/>
  <c r="D654" i="1"/>
  <c r="CS655" i="1"/>
  <c r="CU655" i="1"/>
  <c r="AE653" i="1"/>
  <c r="AT654" i="1"/>
  <c r="CY654" i="1"/>
  <c r="S654" i="1"/>
  <c r="AZ654" i="1"/>
  <c r="T655" i="1"/>
  <c r="Y655" i="1" s="1"/>
  <c r="AV655" i="1"/>
  <c r="CA651" i="1"/>
  <c r="CH651" i="1"/>
  <c r="CI651" i="1" s="1"/>
  <c r="BW651" i="1" s="1"/>
  <c r="AU654" i="1"/>
  <c r="AY654" i="1"/>
  <c r="BX654" i="1"/>
  <c r="CC654" i="1" s="1"/>
  <c r="CX654" i="1"/>
  <c r="BA655" i="1"/>
  <c r="CV655" i="1"/>
  <c r="CT655" i="1"/>
  <c r="BB655" i="1"/>
  <c r="AX655" i="1"/>
  <c r="CZ655" i="1" s="1"/>
  <c r="CR655" i="1"/>
  <c r="BR655" i="1"/>
  <c r="BM655" i="1" s="1"/>
  <c r="BO655" i="1"/>
  <c r="BL655" i="1" s="1"/>
  <c r="BY653" i="1"/>
  <c r="CB652" i="1"/>
  <c r="BZ652" i="1"/>
  <c r="AB654" i="1"/>
  <c r="AC654" i="1" s="1"/>
  <c r="U654" i="1" s="1"/>
  <c r="V654" i="1"/>
  <c r="F657" i="1" l="1"/>
  <c r="BU657" i="1"/>
  <c r="AW657" i="1" s="1"/>
  <c r="E655" i="1"/>
  <c r="D655" i="1"/>
  <c r="CS656" i="1"/>
  <c r="CU656" i="1"/>
  <c r="AE654" i="1"/>
  <c r="AT655" i="1"/>
  <c r="CY655" i="1"/>
  <c r="S655" i="1"/>
  <c r="AZ655" i="1"/>
  <c r="AE655" i="1" s="1"/>
  <c r="T656" i="1"/>
  <c r="Y656" i="1" s="1"/>
  <c r="AV656" i="1"/>
  <c r="CA652" i="1"/>
  <c r="CH652" i="1"/>
  <c r="CI652" i="1" s="1"/>
  <c r="BW652" i="1" s="1"/>
  <c r="AU655" i="1"/>
  <c r="AB655" i="1"/>
  <c r="AC655" i="1" s="1"/>
  <c r="U655" i="1" s="1"/>
  <c r="BY654" i="1"/>
  <c r="BZ653" i="1"/>
  <c r="CB653" i="1"/>
  <c r="BA656" i="1"/>
  <c r="CV656" i="1"/>
  <c r="CT656" i="1"/>
  <c r="BB656" i="1"/>
  <c r="AX656" i="1"/>
  <c r="CR656" i="1"/>
  <c r="BR656" i="1"/>
  <c r="BM656" i="1" s="1"/>
  <c r="BO656" i="1"/>
  <c r="BL656" i="1" s="1"/>
  <c r="CZ656" i="1"/>
  <c r="AY655" i="1"/>
  <c r="BX655" i="1"/>
  <c r="CC655" i="1" s="1"/>
  <c r="CX655" i="1"/>
  <c r="F658" i="1" l="1"/>
  <c r="BU658" i="1"/>
  <c r="AW658" i="1" s="1"/>
  <c r="E656" i="1"/>
  <c r="D656" i="1"/>
  <c r="CS657" i="1"/>
  <c r="CU657" i="1"/>
  <c r="AT656" i="1"/>
  <c r="CY656" i="1"/>
  <c r="S656" i="1"/>
  <c r="AZ656" i="1"/>
  <c r="T657" i="1"/>
  <c r="Y657" i="1" s="1"/>
  <c r="AV657" i="1"/>
  <c r="CA653" i="1"/>
  <c r="CH653" i="1"/>
  <c r="CI653" i="1" s="1"/>
  <c r="BW653" i="1" s="1"/>
  <c r="V655" i="1"/>
  <c r="AU656" i="1"/>
  <c r="BA657" i="1"/>
  <c r="CV657" i="1"/>
  <c r="CT657" i="1"/>
  <c r="BB657" i="1"/>
  <c r="AX657" i="1"/>
  <c r="CR657" i="1"/>
  <c r="BR657" i="1"/>
  <c r="BM657" i="1" s="1"/>
  <c r="CZ657" i="1"/>
  <c r="BO657" i="1"/>
  <c r="BL657" i="1" s="1"/>
  <c r="AB656" i="1"/>
  <c r="AC656" i="1" s="1"/>
  <c r="U656" i="1" s="1"/>
  <c r="V656" i="1"/>
  <c r="BY655" i="1"/>
  <c r="AY656" i="1"/>
  <c r="BX656" i="1"/>
  <c r="CC656" i="1" s="1"/>
  <c r="CX656" i="1"/>
  <c r="CB654" i="1"/>
  <c r="BZ654" i="1"/>
  <c r="F659" i="1" l="1"/>
  <c r="BU659" i="1"/>
  <c r="AW659" i="1" s="1"/>
  <c r="E657" i="1"/>
  <c r="D657" i="1"/>
  <c r="CS658" i="1"/>
  <c r="CU658" i="1"/>
  <c r="AE656" i="1"/>
  <c r="AT657" i="1"/>
  <c r="CY657" i="1"/>
  <c r="S657" i="1"/>
  <c r="AZ657" i="1"/>
  <c r="AE657" i="1" s="1"/>
  <c r="T658" i="1"/>
  <c r="Y658" i="1" s="1"/>
  <c r="AV658" i="1"/>
  <c r="CA654" i="1"/>
  <c r="CH654" i="1"/>
  <c r="CI654" i="1" s="1"/>
  <c r="BW654" i="1" s="1"/>
  <c r="AU657" i="1"/>
  <c r="CB655" i="1"/>
  <c r="BZ655" i="1"/>
  <c r="BA658" i="1"/>
  <c r="CR658" i="1"/>
  <c r="BB658" i="1"/>
  <c r="AX658" i="1"/>
  <c r="CT658" i="1"/>
  <c r="BR658" i="1"/>
  <c r="BM658" i="1" s="1"/>
  <c r="BO658" i="1"/>
  <c r="BL658" i="1" s="1"/>
  <c r="CV658" i="1"/>
  <c r="CZ658" i="1"/>
  <c r="AY657" i="1"/>
  <c r="BX657" i="1"/>
  <c r="CC657" i="1" s="1"/>
  <c r="CX657" i="1"/>
  <c r="BY656" i="1"/>
  <c r="AB657" i="1"/>
  <c r="AC657" i="1" s="1"/>
  <c r="U657" i="1" s="1"/>
  <c r="F660" i="1" l="1"/>
  <c r="BU660" i="1"/>
  <c r="AW660" i="1" s="1"/>
  <c r="E658" i="1"/>
  <c r="D658" i="1"/>
  <c r="CS659" i="1"/>
  <c r="CU659" i="1"/>
  <c r="AT658" i="1"/>
  <c r="CY658" i="1"/>
  <c r="S658" i="1"/>
  <c r="AZ658" i="1"/>
  <c r="T659" i="1"/>
  <c r="AV659" i="1"/>
  <c r="V657" i="1"/>
  <c r="CA655" i="1"/>
  <c r="CH655" i="1" s="1"/>
  <c r="CI655" i="1" s="1"/>
  <c r="BW655" i="1" s="1"/>
  <c r="AU658" i="1"/>
  <c r="BZ656" i="1"/>
  <c r="CB656" i="1"/>
  <c r="BY657" i="1"/>
  <c r="AY658" i="1"/>
  <c r="BX658" i="1"/>
  <c r="CC658" i="1" s="1"/>
  <c r="CX658" i="1"/>
  <c r="BA659" i="1"/>
  <c r="BR659" i="1"/>
  <c r="BM659" i="1" s="1"/>
  <c r="CR659" i="1"/>
  <c r="BO659" i="1"/>
  <c r="BL659" i="1" s="1"/>
  <c r="BB659" i="1"/>
  <c r="AX659" i="1"/>
  <c r="CZ659" i="1" s="1"/>
  <c r="CT659" i="1"/>
  <c r="CV659" i="1"/>
  <c r="AB658" i="1"/>
  <c r="AC658" i="1" s="1"/>
  <c r="U658" i="1" s="1"/>
  <c r="V658" i="1"/>
  <c r="D659" i="1" l="1"/>
  <c r="Y659" i="1"/>
  <c r="E659" i="1" s="1"/>
  <c r="F661" i="1"/>
  <c r="BU661" i="1"/>
  <c r="AW661" i="1" s="1"/>
  <c r="CS660" i="1"/>
  <c r="CU660" i="1"/>
  <c r="AE658" i="1"/>
  <c r="AT659" i="1"/>
  <c r="CY659" i="1"/>
  <c r="S659" i="1"/>
  <c r="AZ659" i="1"/>
  <c r="AE659" i="1" s="1"/>
  <c r="T660" i="1"/>
  <c r="Y660" i="1" s="1"/>
  <c r="AV660" i="1"/>
  <c r="CA656" i="1"/>
  <c r="CH656" i="1"/>
  <c r="CI656" i="1" s="1"/>
  <c r="BW656" i="1" s="1"/>
  <c r="AU659" i="1"/>
  <c r="BA660" i="1"/>
  <c r="BR660" i="1"/>
  <c r="BM660" i="1" s="1"/>
  <c r="BO660" i="1"/>
  <c r="BL660" i="1" s="1"/>
  <c r="CV660" i="1"/>
  <c r="BB660" i="1"/>
  <c r="CT660" i="1"/>
  <c r="AX660" i="1"/>
  <c r="CR660" i="1"/>
  <c r="CZ660" i="1"/>
  <c r="BZ657" i="1"/>
  <c r="CB657" i="1"/>
  <c r="AB659" i="1"/>
  <c r="AC659" i="1" s="1"/>
  <c r="U659" i="1" s="1"/>
  <c r="AY659" i="1"/>
  <c r="CX659" i="1"/>
  <c r="BX659" i="1"/>
  <c r="CC659" i="1" s="1"/>
  <c r="BY658" i="1"/>
  <c r="F662" i="1" l="1"/>
  <c r="BU662" i="1"/>
  <c r="AW662" i="1" s="1"/>
  <c r="E660" i="1"/>
  <c r="D660" i="1"/>
  <c r="CS661" i="1"/>
  <c r="CU661" i="1"/>
  <c r="AT660" i="1"/>
  <c r="CY660" i="1"/>
  <c r="S660" i="1"/>
  <c r="AZ660" i="1"/>
  <c r="T661" i="1"/>
  <c r="Y661" i="1" s="1"/>
  <c r="AV661" i="1"/>
  <c r="CA657" i="1"/>
  <c r="CH657" i="1"/>
  <c r="CI657" i="1" s="1"/>
  <c r="BW657" i="1" s="1"/>
  <c r="V659" i="1"/>
  <c r="AU660" i="1"/>
  <c r="BZ658" i="1"/>
  <c r="CB658" i="1"/>
  <c r="AB660" i="1"/>
  <c r="AC660" i="1" s="1"/>
  <c r="U660" i="1" s="1"/>
  <c r="AY660" i="1"/>
  <c r="CX660" i="1"/>
  <c r="BX660" i="1"/>
  <c r="CC660" i="1" s="1"/>
  <c r="BY659" i="1"/>
  <c r="BA661" i="1"/>
  <c r="CV661" i="1"/>
  <c r="CT661" i="1"/>
  <c r="BB661" i="1"/>
  <c r="AX661" i="1"/>
  <c r="CZ661" i="1" s="1"/>
  <c r="CR661" i="1"/>
  <c r="BR661" i="1"/>
  <c r="BM661" i="1" s="1"/>
  <c r="BO661" i="1"/>
  <c r="BL661" i="1" s="1"/>
  <c r="F663" i="1" l="1"/>
  <c r="BU663" i="1"/>
  <c r="AW663" i="1" s="1"/>
  <c r="E661" i="1"/>
  <c r="D661" i="1"/>
  <c r="CS662" i="1"/>
  <c r="CU662" i="1"/>
  <c r="AE660" i="1"/>
  <c r="AT661" i="1"/>
  <c r="CY661" i="1"/>
  <c r="S661" i="1"/>
  <c r="AZ661" i="1"/>
  <c r="AE661" i="1" s="1"/>
  <c r="T662" i="1"/>
  <c r="Y662" i="1" s="1"/>
  <c r="AV662" i="1"/>
  <c r="CA658" i="1"/>
  <c r="CH658" i="1"/>
  <c r="CI658" i="1" s="1"/>
  <c r="BW658" i="1" s="1"/>
  <c r="V660" i="1"/>
  <c r="AU661" i="1"/>
  <c r="AB661" i="1"/>
  <c r="AC661" i="1" s="1"/>
  <c r="U661" i="1" s="1"/>
  <c r="BA662" i="1"/>
  <c r="CV662" i="1"/>
  <c r="BB662" i="1"/>
  <c r="AX662" i="1"/>
  <c r="CZ662" i="1" s="1"/>
  <c r="CT662" i="1"/>
  <c r="CR662" i="1"/>
  <c r="BR662" i="1"/>
  <c r="BM662" i="1" s="1"/>
  <c r="BO662" i="1"/>
  <c r="BL662" i="1" s="1"/>
  <c r="BX661" i="1"/>
  <c r="CC661" i="1" s="1"/>
  <c r="CX661" i="1"/>
  <c r="AY661" i="1"/>
  <c r="BZ659" i="1"/>
  <c r="CB659" i="1"/>
  <c r="BY660" i="1"/>
  <c r="F664" i="1" l="1"/>
  <c r="BU664" i="1"/>
  <c r="AW664" i="1" s="1"/>
  <c r="E662" i="1"/>
  <c r="D662" i="1"/>
  <c r="CS663" i="1"/>
  <c r="CU663" i="1"/>
  <c r="AT662" i="1"/>
  <c r="CY662" i="1"/>
  <c r="S662" i="1"/>
  <c r="AZ662" i="1"/>
  <c r="T663" i="1"/>
  <c r="Y663" i="1" s="1"/>
  <c r="AV663" i="1"/>
  <c r="CA659" i="1"/>
  <c r="CH659" i="1"/>
  <c r="CI659" i="1" s="1"/>
  <c r="BW659" i="1" s="1"/>
  <c r="V661" i="1"/>
  <c r="AU662" i="1"/>
  <c r="CB660" i="1"/>
  <c r="BZ660" i="1"/>
  <c r="BY661" i="1"/>
  <c r="BA663" i="1"/>
  <c r="AX663" i="1"/>
  <c r="CZ663" i="1" s="1"/>
  <c r="CR663" i="1"/>
  <c r="BR663" i="1"/>
  <c r="BM663" i="1" s="1"/>
  <c r="BO663" i="1"/>
  <c r="BL663" i="1" s="1"/>
  <c r="CV663" i="1"/>
  <c r="CT663" i="1"/>
  <c r="BB663" i="1"/>
  <c r="AY662" i="1"/>
  <c r="CX662" i="1"/>
  <c r="BX662" i="1"/>
  <c r="CC662" i="1" s="1"/>
  <c r="V662" i="1"/>
  <c r="AB662" i="1"/>
  <c r="AC662" i="1" s="1"/>
  <c r="U662" i="1" s="1"/>
  <c r="F665" i="1" l="1"/>
  <c r="BU665" i="1"/>
  <c r="AW665" i="1" s="1"/>
  <c r="E663" i="1"/>
  <c r="D663" i="1"/>
  <c r="CS664" i="1"/>
  <c r="CU664" i="1"/>
  <c r="AE662" i="1"/>
  <c r="AT663" i="1"/>
  <c r="CY663" i="1"/>
  <c r="S663" i="1"/>
  <c r="AZ663" i="1"/>
  <c r="AE663" i="1" s="1"/>
  <c r="T664" i="1"/>
  <c r="AV664" i="1"/>
  <c r="CA660" i="1"/>
  <c r="CH660" i="1"/>
  <c r="CI660" i="1" s="1"/>
  <c r="BW660" i="1" s="1"/>
  <c r="AU663" i="1"/>
  <c r="BY662" i="1"/>
  <c r="AB663" i="1"/>
  <c r="V663" i="1" s="1"/>
  <c r="CX663" i="1"/>
  <c r="BX663" i="1"/>
  <c r="CC663" i="1" s="1"/>
  <c r="BA664" i="1"/>
  <c r="CZ664" i="1"/>
  <c r="CR664" i="1"/>
  <c r="BR664" i="1"/>
  <c r="BM664" i="1" s="1"/>
  <c r="AX664" i="1"/>
  <c r="CV664" i="1"/>
  <c r="CT664" i="1"/>
  <c r="BB664" i="1"/>
  <c r="BO664" i="1"/>
  <c r="BL664" i="1" s="1"/>
  <c r="CB661" i="1"/>
  <c r="BZ661" i="1"/>
  <c r="AY663" i="1"/>
  <c r="D664" i="1" l="1"/>
  <c r="Y664" i="1"/>
  <c r="E664" i="1" s="1"/>
  <c r="F666" i="1"/>
  <c r="BU666" i="1"/>
  <c r="AW666" i="1" s="1"/>
  <c r="CS665" i="1"/>
  <c r="CU665" i="1"/>
  <c r="AT664" i="1"/>
  <c r="CY664" i="1"/>
  <c r="S664" i="1"/>
  <c r="AZ664" i="1"/>
  <c r="T665" i="1"/>
  <c r="Y665" i="1" s="1"/>
  <c r="AV665" i="1"/>
  <c r="CA661" i="1"/>
  <c r="CH661" i="1"/>
  <c r="CI661" i="1" s="1"/>
  <c r="BW661" i="1" s="1"/>
  <c r="AC663" i="1"/>
  <c r="U663" i="1" s="1"/>
  <c r="AU664" i="1"/>
  <c r="BY663" i="1"/>
  <c r="BA665" i="1"/>
  <c r="AX665" i="1"/>
  <c r="CR665" i="1"/>
  <c r="BR665" i="1"/>
  <c r="BM665" i="1" s="1"/>
  <c r="CZ665" i="1"/>
  <c r="BO665" i="1"/>
  <c r="BL665" i="1" s="1"/>
  <c r="CV665" i="1"/>
  <c r="CT665" i="1"/>
  <c r="BB665" i="1"/>
  <c r="BX664" i="1"/>
  <c r="CC664" i="1" s="1"/>
  <c r="CX664" i="1"/>
  <c r="AB664" i="1"/>
  <c r="AC664" i="1" s="1"/>
  <c r="U664" i="1" s="1"/>
  <c r="AY664" i="1"/>
  <c r="BZ662" i="1"/>
  <c r="CB662" i="1"/>
  <c r="F667" i="1" l="1"/>
  <c r="BU667" i="1"/>
  <c r="AW667" i="1" s="1"/>
  <c r="E665" i="1"/>
  <c r="D665" i="1"/>
  <c r="CS666" i="1"/>
  <c r="CU666" i="1"/>
  <c r="AE664" i="1"/>
  <c r="AT665" i="1"/>
  <c r="CY665" i="1"/>
  <c r="S665" i="1"/>
  <c r="AZ665" i="1"/>
  <c r="AE665" i="1" s="1"/>
  <c r="T666" i="1"/>
  <c r="Y666" i="1" s="1"/>
  <c r="AV666" i="1"/>
  <c r="CA662" i="1"/>
  <c r="CH662" i="1"/>
  <c r="CI662" i="1" s="1"/>
  <c r="BW662" i="1" s="1"/>
  <c r="V664" i="1"/>
  <c r="AU665" i="1"/>
  <c r="AY665" i="1"/>
  <c r="BY664" i="1"/>
  <c r="BX665" i="1"/>
  <c r="CC665" i="1" s="1"/>
  <c r="CX665" i="1"/>
  <c r="BA666" i="1"/>
  <c r="CR666" i="1"/>
  <c r="BO666" i="1"/>
  <c r="BL666" i="1" s="1"/>
  <c r="CV666" i="1"/>
  <c r="BB666" i="1"/>
  <c r="AX666" i="1"/>
  <c r="CZ666" i="1" s="1"/>
  <c r="CT666" i="1"/>
  <c r="BR666" i="1"/>
  <c r="BM666" i="1" s="1"/>
  <c r="AB665" i="1"/>
  <c r="AC665" i="1" s="1"/>
  <c r="U665" i="1" s="1"/>
  <c r="CB663" i="1"/>
  <c r="BZ663" i="1"/>
  <c r="F668" i="1" l="1"/>
  <c r="BU668" i="1"/>
  <c r="AW668" i="1" s="1"/>
  <c r="E666" i="1"/>
  <c r="D666" i="1"/>
  <c r="CS667" i="1"/>
  <c r="CU667" i="1"/>
  <c r="AT666" i="1"/>
  <c r="CY666" i="1"/>
  <c r="S666" i="1"/>
  <c r="AZ666" i="1"/>
  <c r="T667" i="1"/>
  <c r="Y667" i="1" s="1"/>
  <c r="AV667" i="1"/>
  <c r="CA663" i="1"/>
  <c r="CH663" i="1"/>
  <c r="CI663" i="1" s="1"/>
  <c r="BW663" i="1" s="1"/>
  <c r="V665" i="1"/>
  <c r="AU666" i="1"/>
  <c r="AY666" i="1"/>
  <c r="BX666" i="1"/>
  <c r="CC666" i="1" s="1"/>
  <c r="CX666" i="1"/>
  <c r="BZ664" i="1"/>
  <c r="CB664" i="1"/>
  <c r="BA667" i="1"/>
  <c r="CR667" i="1"/>
  <c r="CV667" i="1"/>
  <c r="BB667" i="1"/>
  <c r="AX667" i="1"/>
  <c r="CZ667" i="1" s="1"/>
  <c r="CT667" i="1"/>
  <c r="BO667" i="1"/>
  <c r="BL667" i="1" s="1"/>
  <c r="BR667" i="1"/>
  <c r="BM667" i="1" s="1"/>
  <c r="AB666" i="1"/>
  <c r="AC666" i="1" s="1"/>
  <c r="U666" i="1" s="1"/>
  <c r="BY665" i="1"/>
  <c r="F669" i="1" l="1"/>
  <c r="BU669" i="1"/>
  <c r="AW669" i="1" s="1"/>
  <c r="E667" i="1"/>
  <c r="D667" i="1"/>
  <c r="CS668" i="1"/>
  <c r="CU668" i="1"/>
  <c r="AE666" i="1"/>
  <c r="AT667" i="1"/>
  <c r="CY667" i="1"/>
  <c r="S667" i="1"/>
  <c r="AZ667" i="1"/>
  <c r="AE667" i="1" s="1"/>
  <c r="T668" i="1"/>
  <c r="Y668" i="1" s="1"/>
  <c r="AV668" i="1"/>
  <c r="V666" i="1"/>
  <c r="CA664" i="1"/>
  <c r="CH664" i="1"/>
  <c r="CI664" i="1" s="1"/>
  <c r="BW664" i="1" s="1"/>
  <c r="AU667" i="1"/>
  <c r="BZ665" i="1"/>
  <c r="CB665" i="1"/>
  <c r="BA668" i="1"/>
  <c r="BB668" i="1"/>
  <c r="AX668" i="1"/>
  <c r="CT668" i="1"/>
  <c r="BR668" i="1"/>
  <c r="BM668" i="1" s="1"/>
  <c r="CR668" i="1"/>
  <c r="BO668" i="1"/>
  <c r="BL668" i="1" s="1"/>
  <c r="CV668" i="1"/>
  <c r="CZ668" i="1"/>
  <c r="CX667" i="1"/>
  <c r="BX667" i="1"/>
  <c r="CC667" i="1" s="1"/>
  <c r="BY666" i="1"/>
  <c r="AY667" i="1"/>
  <c r="AB667" i="1"/>
  <c r="AC667" i="1" s="1"/>
  <c r="U667" i="1" s="1"/>
  <c r="V667" i="1"/>
  <c r="F670" i="1" l="1"/>
  <c r="BU670" i="1"/>
  <c r="AW670" i="1" s="1"/>
  <c r="E668" i="1"/>
  <c r="D668" i="1"/>
  <c r="CS669" i="1"/>
  <c r="CU669" i="1"/>
  <c r="AT668" i="1"/>
  <c r="CY668" i="1"/>
  <c r="S668" i="1"/>
  <c r="AZ668" i="1"/>
  <c r="T669" i="1"/>
  <c r="Y669" i="1" s="1"/>
  <c r="AV669" i="1"/>
  <c r="CA665" i="1"/>
  <c r="CH665" i="1"/>
  <c r="CI665" i="1" s="1"/>
  <c r="BW665" i="1" s="1"/>
  <c r="AU668" i="1"/>
  <c r="BA669" i="1"/>
  <c r="BO669" i="1"/>
  <c r="BL669" i="1" s="1"/>
  <c r="CV669" i="1"/>
  <c r="CT669" i="1"/>
  <c r="BB669" i="1"/>
  <c r="AX669" i="1"/>
  <c r="CR669" i="1"/>
  <c r="BR669" i="1"/>
  <c r="BM669" i="1" s="1"/>
  <c r="CZ669" i="1"/>
  <c r="AB668" i="1"/>
  <c r="AC668" i="1" s="1"/>
  <c r="U668" i="1" s="1"/>
  <c r="BZ666" i="1"/>
  <c r="CB666" i="1"/>
  <c r="BY667" i="1"/>
  <c r="AY668" i="1"/>
  <c r="BX668" i="1"/>
  <c r="CC668" i="1" s="1"/>
  <c r="CX668" i="1"/>
  <c r="F671" i="1" l="1"/>
  <c r="BU671" i="1"/>
  <c r="AW671" i="1" s="1"/>
  <c r="E669" i="1"/>
  <c r="D669" i="1"/>
  <c r="CS670" i="1"/>
  <c r="CU670" i="1"/>
  <c r="AE668" i="1"/>
  <c r="AT669" i="1"/>
  <c r="CY669" i="1"/>
  <c r="S669" i="1"/>
  <c r="AZ669" i="1"/>
  <c r="AE669" i="1" s="1"/>
  <c r="T670" i="1"/>
  <c r="AV670" i="1"/>
  <c r="CA666" i="1"/>
  <c r="CH666" i="1" s="1"/>
  <c r="CI666" i="1" s="1"/>
  <c r="BW666" i="1" s="1"/>
  <c r="V668" i="1"/>
  <c r="AU669" i="1"/>
  <c r="AY669" i="1"/>
  <c r="CX669" i="1"/>
  <c r="BX669" i="1"/>
  <c r="CC669" i="1" s="1"/>
  <c r="BY668" i="1"/>
  <c r="BZ667" i="1"/>
  <c r="CB667" i="1"/>
  <c r="BA670" i="1"/>
  <c r="AX670" i="1"/>
  <c r="CR670" i="1"/>
  <c r="BR670" i="1"/>
  <c r="BM670" i="1" s="1"/>
  <c r="CZ670" i="1"/>
  <c r="BO670" i="1"/>
  <c r="BL670" i="1" s="1"/>
  <c r="CV670" i="1"/>
  <c r="CT670" i="1"/>
  <c r="BB670" i="1"/>
  <c r="AB669" i="1"/>
  <c r="AC669" i="1" s="1"/>
  <c r="U669" i="1" s="1"/>
  <c r="D670" i="1" l="1"/>
  <c r="Y670" i="1"/>
  <c r="E670" i="1" s="1"/>
  <c r="F672" i="1"/>
  <c r="BU672" i="1"/>
  <c r="AW672" i="1" s="1"/>
  <c r="CS671" i="1"/>
  <c r="CU671" i="1"/>
  <c r="AT670" i="1"/>
  <c r="CY670" i="1"/>
  <c r="S670" i="1"/>
  <c r="AZ670" i="1"/>
  <c r="T671" i="1"/>
  <c r="Y671" i="1" s="1"/>
  <c r="AV671" i="1"/>
  <c r="V669" i="1"/>
  <c r="CA667" i="1"/>
  <c r="CH667" i="1"/>
  <c r="CI667" i="1" s="1"/>
  <c r="BW667" i="1" s="1"/>
  <c r="AU670" i="1"/>
  <c r="BX670" i="1"/>
  <c r="CC670" i="1" s="1"/>
  <c r="CX670" i="1"/>
  <c r="BA671" i="1"/>
  <c r="BR671" i="1"/>
  <c r="BM671" i="1" s="1"/>
  <c r="BO671" i="1"/>
  <c r="BL671" i="1" s="1"/>
  <c r="CR671" i="1"/>
  <c r="AX671" i="1"/>
  <c r="CV671" i="1"/>
  <c r="CT671" i="1"/>
  <c r="BB671" i="1"/>
  <c r="CZ671" i="1"/>
  <c r="AB670" i="1"/>
  <c r="AC670" i="1" s="1"/>
  <c r="U670" i="1" s="1"/>
  <c r="CB668" i="1"/>
  <c r="BZ668" i="1"/>
  <c r="AY670" i="1"/>
  <c r="BY669" i="1"/>
  <c r="F673" i="1" l="1"/>
  <c r="BU673" i="1"/>
  <c r="AW673" i="1" s="1"/>
  <c r="E671" i="1"/>
  <c r="D671" i="1"/>
  <c r="CS672" i="1"/>
  <c r="CU672" i="1"/>
  <c r="AE670" i="1"/>
  <c r="AT671" i="1"/>
  <c r="CY671" i="1"/>
  <c r="S671" i="1"/>
  <c r="AZ671" i="1"/>
  <c r="AE671" i="1" s="1"/>
  <c r="T672" i="1"/>
  <c r="Y672" i="1" s="1"/>
  <c r="AV672" i="1"/>
  <c r="CA668" i="1"/>
  <c r="CH668" i="1"/>
  <c r="CI668" i="1" s="1"/>
  <c r="BW668" i="1" s="1"/>
  <c r="V670" i="1"/>
  <c r="AU671" i="1"/>
  <c r="CX671" i="1"/>
  <c r="BX671" i="1"/>
  <c r="CC671" i="1" s="1"/>
  <c r="BA672" i="1"/>
  <c r="CR672" i="1"/>
  <c r="BR672" i="1"/>
  <c r="BM672" i="1" s="1"/>
  <c r="CZ672" i="1"/>
  <c r="BO672" i="1"/>
  <c r="BL672" i="1" s="1"/>
  <c r="CV672" i="1"/>
  <c r="CT672" i="1"/>
  <c r="AX672" i="1"/>
  <c r="BB672" i="1"/>
  <c r="BY670" i="1"/>
  <c r="CB669" i="1"/>
  <c r="BZ669" i="1"/>
  <c r="AY671" i="1"/>
  <c r="AB671" i="1"/>
  <c r="AC671" i="1" s="1"/>
  <c r="U671" i="1" s="1"/>
  <c r="V671" i="1"/>
  <c r="F674" i="1" l="1"/>
  <c r="BU674" i="1"/>
  <c r="AW674" i="1" s="1"/>
  <c r="E672" i="1"/>
  <c r="D672" i="1"/>
  <c r="CS673" i="1"/>
  <c r="CU673" i="1"/>
  <c r="AT672" i="1"/>
  <c r="CY672" i="1"/>
  <c r="S672" i="1"/>
  <c r="AZ672" i="1"/>
  <c r="T673" i="1"/>
  <c r="Y673" i="1" s="1"/>
  <c r="AV673" i="1"/>
  <c r="CA669" i="1"/>
  <c r="CH669" i="1"/>
  <c r="CI669" i="1" s="1"/>
  <c r="BW669" i="1" s="1"/>
  <c r="AU672" i="1"/>
  <c r="BZ670" i="1"/>
  <c r="CB670" i="1"/>
  <c r="BX672" i="1"/>
  <c r="CC672" i="1" s="1"/>
  <c r="CX672" i="1"/>
  <c r="AY672" i="1"/>
  <c r="BA673" i="1"/>
  <c r="CR673" i="1"/>
  <c r="BO673" i="1"/>
  <c r="BL673" i="1" s="1"/>
  <c r="CV673" i="1"/>
  <c r="BB673" i="1"/>
  <c r="AX673" i="1"/>
  <c r="CZ673" i="1" s="1"/>
  <c r="CT673" i="1"/>
  <c r="BR673" i="1"/>
  <c r="BM673" i="1" s="1"/>
  <c r="AB672" i="1"/>
  <c r="AC672" i="1" s="1"/>
  <c r="U672" i="1" s="1"/>
  <c r="V672" i="1"/>
  <c r="BY671" i="1"/>
  <c r="F675" i="1" l="1"/>
  <c r="BU675" i="1"/>
  <c r="AW675" i="1" s="1"/>
  <c r="E673" i="1"/>
  <c r="D673" i="1"/>
  <c r="CS674" i="1"/>
  <c r="CU674" i="1"/>
  <c r="AE672" i="1"/>
  <c r="AT673" i="1"/>
  <c r="CY673" i="1"/>
  <c r="S673" i="1"/>
  <c r="AZ673" i="1"/>
  <c r="T674" i="1"/>
  <c r="Y674" i="1" s="1"/>
  <c r="AV674" i="1"/>
  <c r="CA670" i="1"/>
  <c r="CH670" i="1" s="1"/>
  <c r="CI670" i="1" s="1"/>
  <c r="BW670" i="1" s="1"/>
  <c r="AU673" i="1"/>
  <c r="BZ671" i="1"/>
  <c r="CB671" i="1"/>
  <c r="BA674" i="1"/>
  <c r="CV674" i="1"/>
  <c r="BB674" i="1"/>
  <c r="AX674" i="1"/>
  <c r="CZ674" i="1" s="1"/>
  <c r="CT674" i="1"/>
  <c r="BR674" i="1"/>
  <c r="BM674" i="1" s="1"/>
  <c r="CR674" i="1"/>
  <c r="BO674" i="1"/>
  <c r="BL674" i="1" s="1"/>
  <c r="V673" i="1"/>
  <c r="AB673" i="1"/>
  <c r="AC673" i="1" s="1"/>
  <c r="U673" i="1" s="1"/>
  <c r="BY672" i="1"/>
  <c r="AY673" i="1"/>
  <c r="BX673" i="1"/>
  <c r="CC673" i="1" s="1"/>
  <c r="CX673" i="1"/>
  <c r="F676" i="1" l="1"/>
  <c r="BU676" i="1"/>
  <c r="AW676" i="1" s="1"/>
  <c r="E674" i="1"/>
  <c r="D674" i="1"/>
  <c r="CS675" i="1"/>
  <c r="CU675" i="1"/>
  <c r="AE673" i="1"/>
  <c r="AT674" i="1"/>
  <c r="CY674" i="1"/>
  <c r="S674" i="1"/>
  <c r="AZ674" i="1"/>
  <c r="AE674" i="1" s="1"/>
  <c r="T675" i="1"/>
  <c r="Y675" i="1" s="1"/>
  <c r="AV675" i="1"/>
  <c r="CA671" i="1"/>
  <c r="CH671" i="1"/>
  <c r="CI671" i="1" s="1"/>
  <c r="BW671" i="1" s="1"/>
  <c r="AU674" i="1"/>
  <c r="AY674" i="1"/>
  <c r="BX674" i="1"/>
  <c r="CC674" i="1" s="1"/>
  <c r="CX674" i="1"/>
  <c r="BY673" i="1"/>
  <c r="BZ672" i="1"/>
  <c r="CB672" i="1"/>
  <c r="BA675" i="1"/>
  <c r="AX675" i="1"/>
  <c r="CT675" i="1"/>
  <c r="BR675" i="1"/>
  <c r="BM675" i="1" s="1"/>
  <c r="CR675" i="1"/>
  <c r="BO675" i="1"/>
  <c r="BL675" i="1" s="1"/>
  <c r="CV675" i="1"/>
  <c r="CZ675" i="1"/>
  <c r="BB675" i="1"/>
  <c r="AB674" i="1"/>
  <c r="AC674" i="1" s="1"/>
  <c r="U674" i="1" s="1"/>
  <c r="V674" i="1"/>
  <c r="F677" i="1" l="1"/>
  <c r="BU677" i="1"/>
  <c r="AW677" i="1" s="1"/>
  <c r="E675" i="1"/>
  <c r="D675" i="1"/>
  <c r="CS676" i="1"/>
  <c r="CU676" i="1"/>
  <c r="AT675" i="1"/>
  <c r="CY675" i="1"/>
  <c r="S675" i="1"/>
  <c r="AZ675" i="1"/>
  <c r="T676" i="1"/>
  <c r="Y676" i="1" s="1"/>
  <c r="AV676" i="1"/>
  <c r="CA672" i="1"/>
  <c r="CH672" i="1"/>
  <c r="CI672" i="1" s="1"/>
  <c r="BW672" i="1" s="1"/>
  <c r="AU675" i="1"/>
  <c r="BX675" i="1"/>
  <c r="CC675" i="1" s="1"/>
  <c r="CX675" i="1"/>
  <c r="BA676" i="1"/>
  <c r="BO676" i="1"/>
  <c r="BL676" i="1" s="1"/>
  <c r="CV676" i="1"/>
  <c r="CT676" i="1"/>
  <c r="BB676" i="1"/>
  <c r="AX676" i="1"/>
  <c r="CR676" i="1"/>
  <c r="BR676" i="1"/>
  <c r="BM676" i="1" s="1"/>
  <c r="CZ676" i="1"/>
  <c r="AB675" i="1"/>
  <c r="AC675" i="1" s="1"/>
  <c r="U675" i="1" s="1"/>
  <c r="CB673" i="1"/>
  <c r="BZ673" i="1"/>
  <c r="BY674" i="1"/>
  <c r="AY675" i="1"/>
  <c r="F678" i="1" l="1"/>
  <c r="BU678" i="1"/>
  <c r="E676" i="1"/>
  <c r="D676" i="1"/>
  <c r="CS677" i="1"/>
  <c r="CU677" i="1"/>
  <c r="AE675" i="1"/>
  <c r="AT676" i="1"/>
  <c r="CY676" i="1"/>
  <c r="S676" i="1"/>
  <c r="AZ676" i="1"/>
  <c r="AE676" i="1" s="1"/>
  <c r="AU676" i="1"/>
  <c r="T677" i="1"/>
  <c r="Y677" i="1" s="1"/>
  <c r="AW678" i="1"/>
  <c r="AV677" i="1"/>
  <c r="V675" i="1"/>
  <c r="CA673" i="1"/>
  <c r="CH673" i="1"/>
  <c r="CI673" i="1" s="1"/>
  <c r="BW673" i="1" s="1"/>
  <c r="BA677" i="1"/>
  <c r="CV677" i="1"/>
  <c r="BO677" i="1"/>
  <c r="BL677" i="1" s="1"/>
  <c r="BB677" i="1"/>
  <c r="CR677" i="1"/>
  <c r="AX677" i="1"/>
  <c r="CT677" i="1"/>
  <c r="BR677" i="1"/>
  <c r="BM677" i="1" s="1"/>
  <c r="AB676" i="1"/>
  <c r="AC676" i="1" s="1"/>
  <c r="U676" i="1" s="1"/>
  <c r="BY675" i="1"/>
  <c r="CB674" i="1"/>
  <c r="BZ674" i="1"/>
  <c r="AY676" i="1"/>
  <c r="BX676" i="1"/>
  <c r="CC676" i="1" s="1"/>
  <c r="CX676" i="1"/>
  <c r="F679" i="1" l="1"/>
  <c r="BU679" i="1"/>
  <c r="AW679" i="1" s="1"/>
  <c r="E677" i="1"/>
  <c r="D677" i="1"/>
  <c r="CS678" i="1"/>
  <c r="CU678" i="1"/>
  <c r="AU677" i="1"/>
  <c r="AT677" i="1"/>
  <c r="CY677" i="1"/>
  <c r="S677" i="1"/>
  <c r="AZ677" i="1"/>
  <c r="T678" i="1"/>
  <c r="Y678" i="1" s="1"/>
  <c r="AV678" i="1"/>
  <c r="CA674" i="1"/>
  <c r="CH674" i="1"/>
  <c r="CI674" i="1" s="1"/>
  <c r="BW674" i="1" s="1"/>
  <c r="V676" i="1"/>
  <c r="CZ677" i="1"/>
  <c r="BZ675" i="1"/>
  <c r="CB675" i="1"/>
  <c r="AY677" i="1"/>
  <c r="BY676" i="1"/>
  <c r="BA678" i="1"/>
  <c r="CR678" i="1"/>
  <c r="BO678" i="1"/>
  <c r="BL678" i="1" s="1"/>
  <c r="BR678" i="1"/>
  <c r="BM678" i="1" s="1"/>
  <c r="CV678" i="1"/>
  <c r="BB678" i="1"/>
  <c r="AX678" i="1"/>
  <c r="CZ678" i="1" s="1"/>
  <c r="CT678" i="1"/>
  <c r="AB677" i="1"/>
  <c r="AC677" i="1" s="1"/>
  <c r="U677" i="1" s="1"/>
  <c r="V677" i="1"/>
  <c r="BX677" i="1"/>
  <c r="CC677" i="1" s="1"/>
  <c r="CX677" i="1"/>
  <c r="F680" i="1" l="1"/>
  <c r="BU680" i="1"/>
  <c r="AW680" i="1" s="1"/>
  <c r="E678" i="1"/>
  <c r="D678" i="1"/>
  <c r="CS679" i="1"/>
  <c r="CU679" i="1"/>
  <c r="AE677" i="1"/>
  <c r="AT678" i="1"/>
  <c r="CY678" i="1"/>
  <c r="S678" i="1"/>
  <c r="AZ678" i="1"/>
  <c r="AE678" i="1" s="1"/>
  <c r="T679" i="1"/>
  <c r="Y679" i="1" s="1"/>
  <c r="AV679" i="1"/>
  <c r="CA675" i="1"/>
  <c r="CH675" i="1"/>
  <c r="CI675" i="1" s="1"/>
  <c r="BW675" i="1" s="1"/>
  <c r="AU678" i="1"/>
  <c r="BA679" i="1"/>
  <c r="CR679" i="1"/>
  <c r="BR679" i="1"/>
  <c r="BM679" i="1" s="1"/>
  <c r="CZ679" i="1"/>
  <c r="BO679" i="1"/>
  <c r="BL679" i="1" s="1"/>
  <c r="CV679" i="1"/>
  <c r="CT679" i="1"/>
  <c r="BB679" i="1"/>
  <c r="AX679" i="1"/>
  <c r="AB678" i="1"/>
  <c r="AC678" i="1" s="1"/>
  <c r="U678" i="1" s="1"/>
  <c r="BY677" i="1"/>
  <c r="AY678" i="1"/>
  <c r="CX678" i="1"/>
  <c r="BX678" i="1"/>
  <c r="CC678" i="1" s="1"/>
  <c r="BZ676" i="1"/>
  <c r="CB676" i="1"/>
  <c r="F681" i="1" l="1"/>
  <c r="BU681" i="1"/>
  <c r="AW681" i="1" s="1"/>
  <c r="E679" i="1"/>
  <c r="D679" i="1"/>
  <c r="CS680" i="1"/>
  <c r="CU680" i="1"/>
  <c r="AT679" i="1"/>
  <c r="CY679" i="1"/>
  <c r="S679" i="1"/>
  <c r="AZ679" i="1"/>
  <c r="T680" i="1"/>
  <c r="Y680" i="1" s="1"/>
  <c r="AV680" i="1"/>
  <c r="V678" i="1"/>
  <c r="CA676" i="1"/>
  <c r="CH676" i="1" s="1"/>
  <c r="CI676" i="1" s="1"/>
  <c r="BW676" i="1" s="1"/>
  <c r="AU679" i="1"/>
  <c r="BY678" i="1"/>
  <c r="AY679" i="1"/>
  <c r="CX679" i="1"/>
  <c r="BX679" i="1"/>
  <c r="CC679" i="1" s="1"/>
  <c r="CB677" i="1"/>
  <c r="BZ677" i="1"/>
  <c r="BA680" i="1"/>
  <c r="BO680" i="1"/>
  <c r="BL680" i="1" s="1"/>
  <c r="BR680" i="1"/>
  <c r="BM680" i="1" s="1"/>
  <c r="CV680" i="1"/>
  <c r="CR680" i="1"/>
  <c r="AX680" i="1"/>
  <c r="CZ680" i="1" s="1"/>
  <c r="CT680" i="1"/>
  <c r="BB680" i="1"/>
  <c r="V679" i="1"/>
  <c r="AB679" i="1"/>
  <c r="AC679" i="1" s="1"/>
  <c r="U679" i="1" s="1"/>
  <c r="F682" i="1" l="1"/>
  <c r="BU682" i="1"/>
  <c r="AW682" i="1" s="1"/>
  <c r="E680" i="1"/>
  <c r="D680" i="1"/>
  <c r="CS681" i="1"/>
  <c r="CU681" i="1"/>
  <c r="AE679" i="1"/>
  <c r="AT680" i="1"/>
  <c r="CY680" i="1"/>
  <c r="S680" i="1"/>
  <c r="AZ680" i="1"/>
  <c r="AE680" i="1" s="1"/>
  <c r="T681" i="1"/>
  <c r="Y681" i="1" s="1"/>
  <c r="AV681" i="1"/>
  <c r="CA677" i="1"/>
  <c r="CH677" i="1" s="1"/>
  <c r="CI677" i="1" s="1"/>
  <c r="BW677" i="1" s="1"/>
  <c r="AU680" i="1"/>
  <c r="BX680" i="1"/>
  <c r="CC680" i="1" s="1"/>
  <c r="CX680" i="1"/>
  <c r="AY680" i="1"/>
  <c r="BY679" i="1"/>
  <c r="BA681" i="1"/>
  <c r="BR681" i="1"/>
  <c r="BM681" i="1" s="1"/>
  <c r="CR681" i="1"/>
  <c r="BO681" i="1"/>
  <c r="BL681" i="1" s="1"/>
  <c r="CT681" i="1"/>
  <c r="CV681" i="1"/>
  <c r="BB681" i="1"/>
  <c r="AX681" i="1"/>
  <c r="CZ681" i="1" s="1"/>
  <c r="AB680" i="1"/>
  <c r="AC680" i="1" s="1"/>
  <c r="U680" i="1" s="1"/>
  <c r="V680" i="1"/>
  <c r="CB678" i="1"/>
  <c r="BZ678" i="1"/>
  <c r="F683" i="1" l="1"/>
  <c r="BU683" i="1"/>
  <c r="AW683" i="1" s="1"/>
  <c r="E681" i="1"/>
  <c r="D681" i="1"/>
  <c r="CS682" i="1"/>
  <c r="CU682" i="1"/>
  <c r="AT681" i="1"/>
  <c r="CY681" i="1"/>
  <c r="S681" i="1"/>
  <c r="AZ681" i="1"/>
  <c r="T682" i="1"/>
  <c r="AV682" i="1"/>
  <c r="CA678" i="1"/>
  <c r="CH678" i="1"/>
  <c r="CI678" i="1" s="1"/>
  <c r="BW678" i="1" s="1"/>
  <c r="AU681" i="1"/>
  <c r="AY681" i="1"/>
  <c r="CX681" i="1"/>
  <c r="BX681" i="1"/>
  <c r="CC681" i="1" s="1"/>
  <c r="BA682" i="1"/>
  <c r="BR682" i="1"/>
  <c r="BM682" i="1" s="1"/>
  <c r="BB682" i="1"/>
  <c r="AX682" i="1"/>
  <c r="CZ682" i="1"/>
  <c r="CT682" i="1"/>
  <c r="BO682" i="1"/>
  <c r="BL682" i="1" s="1"/>
  <c r="CR682" i="1"/>
  <c r="CV682" i="1"/>
  <c r="BZ679" i="1"/>
  <c r="CB679" i="1"/>
  <c r="BY680" i="1"/>
  <c r="AB681" i="1"/>
  <c r="AC681" i="1" s="1"/>
  <c r="U681" i="1" s="1"/>
  <c r="V681" i="1"/>
  <c r="D682" i="1" l="1"/>
  <c r="Y682" i="1"/>
  <c r="E682" i="1" s="1"/>
  <c r="F684" i="1"/>
  <c r="BU684" i="1"/>
  <c r="AW684" i="1" s="1"/>
  <c r="CS683" i="1"/>
  <c r="CU683" i="1"/>
  <c r="AE681" i="1"/>
  <c r="AT682" i="1"/>
  <c r="CY682" i="1"/>
  <c r="S682" i="1"/>
  <c r="AZ682" i="1"/>
  <c r="AE682" i="1" s="1"/>
  <c r="T683" i="1"/>
  <c r="Y683" i="1" s="1"/>
  <c r="AV683" i="1"/>
  <c r="CA679" i="1"/>
  <c r="CH679" i="1"/>
  <c r="CI679" i="1" s="1"/>
  <c r="BW679" i="1" s="1"/>
  <c r="AU682" i="1"/>
  <c r="CB680" i="1"/>
  <c r="BZ680" i="1"/>
  <c r="AY682" i="1"/>
  <c r="CX682" i="1"/>
  <c r="BX682" i="1"/>
  <c r="CC682" i="1" s="1"/>
  <c r="AB682" i="1"/>
  <c r="AC682" i="1" s="1"/>
  <c r="U682" i="1" s="1"/>
  <c r="V682" i="1"/>
  <c r="BA683" i="1"/>
  <c r="AX683" i="1"/>
  <c r="BR683" i="1"/>
  <c r="BM683" i="1" s="1"/>
  <c r="BO683" i="1"/>
  <c r="BL683" i="1" s="1"/>
  <c r="CZ683" i="1"/>
  <c r="CV683" i="1"/>
  <c r="CT683" i="1"/>
  <c r="BB683" i="1"/>
  <c r="CR683" i="1"/>
  <c r="BY681" i="1"/>
  <c r="F685" i="1" l="1"/>
  <c r="BU685" i="1"/>
  <c r="AW685" i="1" s="1"/>
  <c r="E683" i="1"/>
  <c r="D683" i="1"/>
  <c r="CS684" i="1"/>
  <c r="CU684" i="1"/>
  <c r="AT683" i="1"/>
  <c r="CY683" i="1"/>
  <c r="S683" i="1"/>
  <c r="AZ683" i="1"/>
  <c r="T684" i="1"/>
  <c r="Y684" i="1" s="1"/>
  <c r="AV684" i="1"/>
  <c r="CA680" i="1"/>
  <c r="CH680" i="1"/>
  <c r="CI680" i="1" s="1"/>
  <c r="BW680" i="1" s="1"/>
  <c r="AU683" i="1"/>
  <c r="CB681" i="1"/>
  <c r="BZ681" i="1"/>
  <c r="BX683" i="1"/>
  <c r="CC683" i="1" s="1"/>
  <c r="CX683" i="1"/>
  <c r="AY683" i="1"/>
  <c r="BA684" i="1"/>
  <c r="BR684" i="1"/>
  <c r="BM684" i="1" s="1"/>
  <c r="BO684" i="1"/>
  <c r="BL684" i="1" s="1"/>
  <c r="CR684" i="1"/>
  <c r="CV684" i="1"/>
  <c r="AX684" i="1"/>
  <c r="CZ684" i="1" s="1"/>
  <c r="CT684" i="1"/>
  <c r="BB684" i="1"/>
  <c r="AB683" i="1"/>
  <c r="AC683" i="1" s="1"/>
  <c r="U683" i="1" s="1"/>
  <c r="BY682" i="1"/>
  <c r="F686" i="1" l="1"/>
  <c r="BU686" i="1"/>
  <c r="AW686" i="1" s="1"/>
  <c r="E684" i="1"/>
  <c r="D684" i="1"/>
  <c r="CS685" i="1"/>
  <c r="CU685" i="1"/>
  <c r="AE683" i="1"/>
  <c r="AT684" i="1"/>
  <c r="CY684" i="1"/>
  <c r="S684" i="1"/>
  <c r="AZ684" i="1"/>
  <c r="AE684" i="1" s="1"/>
  <c r="T685" i="1"/>
  <c r="Y685" i="1" s="1"/>
  <c r="AV685" i="1"/>
  <c r="V683" i="1"/>
  <c r="CA681" i="1"/>
  <c r="CH681" i="1" s="1"/>
  <c r="CI681" i="1" s="1"/>
  <c r="BW681" i="1" s="1"/>
  <c r="AU684" i="1"/>
  <c r="BA685" i="1"/>
  <c r="BR685" i="1"/>
  <c r="BM685" i="1" s="1"/>
  <c r="BO685" i="1"/>
  <c r="BL685" i="1" s="1"/>
  <c r="CV685" i="1"/>
  <c r="CT685" i="1"/>
  <c r="BB685" i="1"/>
  <c r="AX685" i="1"/>
  <c r="CZ685" i="1" s="1"/>
  <c r="CR685" i="1"/>
  <c r="AB684" i="1"/>
  <c r="AC684" i="1" s="1"/>
  <c r="U684" i="1" s="1"/>
  <c r="V684" i="1"/>
  <c r="BY683" i="1"/>
  <c r="CB682" i="1"/>
  <c r="BZ682" i="1"/>
  <c r="CX684" i="1"/>
  <c r="BX684" i="1"/>
  <c r="CC684" i="1" s="1"/>
  <c r="AY684" i="1"/>
  <c r="F687" i="1" l="1"/>
  <c r="BU687" i="1"/>
  <c r="AW687" i="1" s="1"/>
  <c r="E685" i="1"/>
  <c r="D685" i="1"/>
  <c r="CS686" i="1"/>
  <c r="CU686" i="1"/>
  <c r="AT685" i="1"/>
  <c r="CY685" i="1"/>
  <c r="S685" i="1"/>
  <c r="AZ685" i="1"/>
  <c r="T686" i="1"/>
  <c r="Y686" i="1" s="1"/>
  <c r="AV686" i="1"/>
  <c r="CA682" i="1"/>
  <c r="CH682" i="1"/>
  <c r="CI682" i="1" s="1"/>
  <c r="BW682" i="1" s="1"/>
  <c r="AU685" i="1"/>
  <c r="BY684" i="1"/>
  <c r="AY685" i="1"/>
  <c r="BX685" i="1"/>
  <c r="CC685" i="1" s="1"/>
  <c r="CX685" i="1"/>
  <c r="CB683" i="1"/>
  <c r="BZ683" i="1"/>
  <c r="BA686" i="1"/>
  <c r="BR686" i="1"/>
  <c r="BM686" i="1" s="1"/>
  <c r="AX686" i="1"/>
  <c r="CR686" i="1"/>
  <c r="CZ686" i="1"/>
  <c r="BO686" i="1"/>
  <c r="BL686" i="1" s="1"/>
  <c r="CV686" i="1"/>
  <c r="CT686" i="1"/>
  <c r="BB686" i="1"/>
  <c r="AB685" i="1"/>
  <c r="AC685" i="1" s="1"/>
  <c r="U685" i="1" s="1"/>
  <c r="F688" i="1" l="1"/>
  <c r="BU688" i="1"/>
  <c r="AW688" i="1" s="1"/>
  <c r="E686" i="1"/>
  <c r="D686" i="1"/>
  <c r="CS687" i="1"/>
  <c r="CU687" i="1"/>
  <c r="AE685" i="1"/>
  <c r="AT686" i="1"/>
  <c r="CY686" i="1"/>
  <c r="S686" i="1"/>
  <c r="AZ686" i="1"/>
  <c r="AE686" i="1" s="1"/>
  <c r="T687" i="1"/>
  <c r="Y687" i="1" s="1"/>
  <c r="AV687" i="1"/>
  <c r="CA683" i="1"/>
  <c r="CH683" i="1"/>
  <c r="CI683" i="1" s="1"/>
  <c r="BW683" i="1" s="1"/>
  <c r="V685" i="1"/>
  <c r="AU686" i="1"/>
  <c r="CX686" i="1"/>
  <c r="BX686" i="1"/>
  <c r="CC686" i="1" s="1"/>
  <c r="BA687" i="1"/>
  <c r="CT687" i="1"/>
  <c r="BO687" i="1"/>
  <c r="BL687" i="1" s="1"/>
  <c r="AX687" i="1"/>
  <c r="CR687" i="1"/>
  <c r="BR687" i="1"/>
  <c r="BM687" i="1" s="1"/>
  <c r="CV687" i="1"/>
  <c r="CZ687" i="1"/>
  <c r="BB687" i="1"/>
  <c r="AB686" i="1"/>
  <c r="AC686" i="1" s="1"/>
  <c r="U686" i="1" s="1"/>
  <c r="AY686" i="1"/>
  <c r="BY685" i="1"/>
  <c r="CB684" i="1"/>
  <c r="BZ684" i="1"/>
  <c r="F689" i="1" l="1"/>
  <c r="BU689" i="1"/>
  <c r="AW689" i="1" s="1"/>
  <c r="E687" i="1"/>
  <c r="D687" i="1"/>
  <c r="CS688" i="1"/>
  <c r="CU688" i="1"/>
  <c r="AT687" i="1"/>
  <c r="CY687" i="1"/>
  <c r="S687" i="1"/>
  <c r="AZ687" i="1"/>
  <c r="T688" i="1"/>
  <c r="Y688" i="1" s="1"/>
  <c r="AV688" i="1"/>
  <c r="CA684" i="1"/>
  <c r="CH684" i="1"/>
  <c r="CI684" i="1" s="1"/>
  <c r="BW684" i="1" s="1"/>
  <c r="V686" i="1"/>
  <c r="AU687" i="1"/>
  <c r="BZ685" i="1"/>
  <c r="CB685" i="1"/>
  <c r="BA688" i="1"/>
  <c r="BO688" i="1"/>
  <c r="BL688" i="1" s="1"/>
  <c r="CT688" i="1"/>
  <c r="CR688" i="1"/>
  <c r="BB688" i="1"/>
  <c r="AX688" i="1"/>
  <c r="BR688" i="1"/>
  <c r="BM688" i="1" s="1"/>
  <c r="CV688" i="1"/>
  <c r="V687" i="1"/>
  <c r="AB687" i="1"/>
  <c r="AC687" i="1" s="1"/>
  <c r="U687" i="1" s="1"/>
  <c r="BX687" i="1"/>
  <c r="CC687" i="1" s="1"/>
  <c r="CX687" i="1"/>
  <c r="AY687" i="1"/>
  <c r="BY686" i="1"/>
  <c r="F690" i="1" l="1"/>
  <c r="BU690" i="1"/>
  <c r="E688" i="1"/>
  <c r="D688" i="1"/>
  <c r="CS689" i="1"/>
  <c r="CU689" i="1"/>
  <c r="AE687" i="1"/>
  <c r="AT688" i="1"/>
  <c r="CY688" i="1"/>
  <c r="S688" i="1"/>
  <c r="AZ688" i="1"/>
  <c r="AE688" i="1" s="1"/>
  <c r="AU688" i="1"/>
  <c r="T689" i="1"/>
  <c r="Y689" i="1" s="1"/>
  <c r="AW690" i="1"/>
  <c r="AV689" i="1"/>
  <c r="CZ688" i="1"/>
  <c r="CA685" i="1"/>
  <c r="CH685" i="1" s="1"/>
  <c r="CI685" i="1" s="1"/>
  <c r="BW685" i="1" s="1"/>
  <c r="CB686" i="1"/>
  <c r="BZ686" i="1"/>
  <c r="BY687" i="1"/>
  <c r="BA689" i="1"/>
  <c r="CV689" i="1"/>
  <c r="BB689" i="1"/>
  <c r="CZ689" i="1"/>
  <c r="AX689" i="1"/>
  <c r="BR689" i="1"/>
  <c r="BM689" i="1" s="1"/>
  <c r="CT689" i="1"/>
  <c r="BO689" i="1"/>
  <c r="BL689" i="1" s="1"/>
  <c r="CR689" i="1"/>
  <c r="AB688" i="1"/>
  <c r="AC688" i="1" s="1"/>
  <c r="U688" i="1" s="1"/>
  <c r="AY688" i="1"/>
  <c r="CX688" i="1"/>
  <c r="BX688" i="1"/>
  <c r="CC688" i="1" s="1"/>
  <c r="F691" i="1" l="1"/>
  <c r="BU691" i="1"/>
  <c r="AW691" i="1" s="1"/>
  <c r="E689" i="1"/>
  <c r="D689" i="1"/>
  <c r="CS690" i="1"/>
  <c r="CU690" i="1"/>
  <c r="AT689" i="1"/>
  <c r="CY689" i="1"/>
  <c r="S689" i="1"/>
  <c r="AZ689" i="1"/>
  <c r="T690" i="1"/>
  <c r="Y690" i="1" s="1"/>
  <c r="AU689" i="1"/>
  <c r="AV690" i="1"/>
  <c r="V688" i="1"/>
  <c r="CA686" i="1"/>
  <c r="CH686" i="1"/>
  <c r="CI686" i="1" s="1"/>
  <c r="BW686" i="1" s="1"/>
  <c r="BY688" i="1"/>
  <c r="AY689" i="1"/>
  <c r="BA690" i="1"/>
  <c r="CR690" i="1"/>
  <c r="BO690" i="1"/>
  <c r="BL690" i="1" s="1"/>
  <c r="CV690" i="1"/>
  <c r="BB690" i="1"/>
  <c r="BR690" i="1"/>
  <c r="BM690" i="1" s="1"/>
  <c r="CT690" i="1"/>
  <c r="AX690" i="1"/>
  <c r="AB689" i="1"/>
  <c r="AC689" i="1" s="1"/>
  <c r="U689" i="1" s="1"/>
  <c r="V689" i="1"/>
  <c r="CX689" i="1"/>
  <c r="BX689" i="1"/>
  <c r="CC689" i="1" s="1"/>
  <c r="BZ687" i="1"/>
  <c r="CB687" i="1"/>
  <c r="F692" i="1" l="1"/>
  <c r="BU692" i="1"/>
  <c r="E690" i="1"/>
  <c r="D690" i="1"/>
  <c r="CS691" i="1"/>
  <c r="CU691" i="1"/>
  <c r="AE689" i="1"/>
  <c r="AT690" i="1"/>
  <c r="CY690" i="1"/>
  <c r="AU690" i="1"/>
  <c r="S690" i="1"/>
  <c r="AZ690" i="1"/>
  <c r="AE690" i="1" s="1"/>
  <c r="T691" i="1"/>
  <c r="Y691" i="1" s="1"/>
  <c r="AW692" i="1"/>
  <c r="AV691" i="1"/>
  <c r="CA687" i="1"/>
  <c r="CH687" i="1" s="1"/>
  <c r="CI687" i="1" s="1"/>
  <c r="BW687" i="1" s="1"/>
  <c r="CZ690" i="1"/>
  <c r="BY689" i="1"/>
  <c r="BX690" i="1"/>
  <c r="CC690" i="1" s="1"/>
  <c r="CX690" i="1"/>
  <c r="AY690" i="1"/>
  <c r="BA691" i="1"/>
  <c r="AX691" i="1"/>
  <c r="BR691" i="1"/>
  <c r="BM691" i="1" s="1"/>
  <c r="CV691" i="1"/>
  <c r="CZ691" i="1"/>
  <c r="CT691" i="1"/>
  <c r="BO691" i="1"/>
  <c r="BL691" i="1" s="1"/>
  <c r="BB691" i="1"/>
  <c r="CR691" i="1"/>
  <c r="AB690" i="1"/>
  <c r="AC690" i="1" s="1"/>
  <c r="U690" i="1" s="1"/>
  <c r="CB688" i="1"/>
  <c r="BZ688" i="1"/>
  <c r="F693" i="1" l="1"/>
  <c r="BU693" i="1"/>
  <c r="AW693" i="1" s="1"/>
  <c r="E691" i="1"/>
  <c r="D691" i="1"/>
  <c r="CS692" i="1"/>
  <c r="CU692" i="1"/>
  <c r="AT691" i="1"/>
  <c r="CY691" i="1"/>
  <c r="S691" i="1"/>
  <c r="AZ691" i="1"/>
  <c r="T692" i="1"/>
  <c r="Y692" i="1" s="1"/>
  <c r="AV692" i="1"/>
  <c r="V690" i="1"/>
  <c r="CA688" i="1"/>
  <c r="CH688" i="1"/>
  <c r="CI688" i="1" s="1"/>
  <c r="BW688" i="1" s="1"/>
  <c r="AU691" i="1"/>
  <c r="CX691" i="1"/>
  <c r="BX691" i="1"/>
  <c r="CC691" i="1" s="1"/>
  <c r="AB691" i="1"/>
  <c r="AC691" i="1" s="1"/>
  <c r="U691" i="1" s="1"/>
  <c r="BA692" i="1"/>
  <c r="CR692" i="1"/>
  <c r="BR692" i="1"/>
  <c r="BM692" i="1" s="1"/>
  <c r="BO692" i="1"/>
  <c r="BL692" i="1" s="1"/>
  <c r="CV692" i="1"/>
  <c r="AX692" i="1"/>
  <c r="CZ692" i="1" s="1"/>
  <c r="CT692" i="1"/>
  <c r="BB692" i="1"/>
  <c r="AY691" i="1"/>
  <c r="CB689" i="1"/>
  <c r="BZ689" i="1"/>
  <c r="BY690" i="1"/>
  <c r="F694" i="1" l="1"/>
  <c r="BU694" i="1"/>
  <c r="AW694" i="1" s="1"/>
  <c r="E692" i="1"/>
  <c r="D692" i="1"/>
  <c r="CS693" i="1"/>
  <c r="CU693" i="1"/>
  <c r="AE691" i="1"/>
  <c r="AT692" i="1"/>
  <c r="CY692" i="1"/>
  <c r="S692" i="1"/>
  <c r="AZ692" i="1"/>
  <c r="AE692" i="1" s="1"/>
  <c r="T693" i="1"/>
  <c r="Y693" i="1" s="1"/>
  <c r="AV693" i="1"/>
  <c r="V691" i="1"/>
  <c r="CA689" i="1"/>
  <c r="CH689" i="1"/>
  <c r="CI689" i="1" s="1"/>
  <c r="BW689" i="1" s="1"/>
  <c r="AU692" i="1"/>
  <c r="BZ690" i="1"/>
  <c r="CB690" i="1"/>
  <c r="BA693" i="1"/>
  <c r="BO693" i="1"/>
  <c r="BL693" i="1" s="1"/>
  <c r="AX693" i="1"/>
  <c r="CR693" i="1"/>
  <c r="BB693" i="1"/>
  <c r="CV693" i="1"/>
  <c r="CZ693" i="1"/>
  <c r="CT693" i="1"/>
  <c r="BR693" i="1"/>
  <c r="BM693" i="1" s="1"/>
  <c r="AB692" i="1"/>
  <c r="AC692" i="1" s="1"/>
  <c r="U692" i="1" s="1"/>
  <c r="V692" i="1"/>
  <c r="AY692" i="1"/>
  <c r="BX692" i="1"/>
  <c r="CC692" i="1" s="1"/>
  <c r="CX692" i="1"/>
  <c r="BY691" i="1"/>
  <c r="F695" i="1" l="1"/>
  <c r="BU695" i="1"/>
  <c r="AW695" i="1" s="1"/>
  <c r="E693" i="1"/>
  <c r="D693" i="1"/>
  <c r="CS694" i="1"/>
  <c r="CU694" i="1"/>
  <c r="AT693" i="1"/>
  <c r="CY693" i="1"/>
  <c r="S693" i="1"/>
  <c r="AZ693" i="1"/>
  <c r="T694" i="1"/>
  <c r="Y694" i="1" s="1"/>
  <c r="AV694" i="1"/>
  <c r="CA690" i="1"/>
  <c r="CH690" i="1"/>
  <c r="CI690" i="1" s="1"/>
  <c r="BW690" i="1" s="1"/>
  <c r="AU693" i="1"/>
  <c r="BZ691" i="1"/>
  <c r="CB691" i="1"/>
  <c r="BY692" i="1"/>
  <c r="CX693" i="1"/>
  <c r="BX693" i="1"/>
  <c r="CC693" i="1" s="1"/>
  <c r="AB693" i="1"/>
  <c r="AC693" i="1" s="1"/>
  <c r="U693" i="1" s="1"/>
  <c r="AY693" i="1"/>
  <c r="BA694" i="1"/>
  <c r="BO694" i="1"/>
  <c r="BL694" i="1" s="1"/>
  <c r="CV694" i="1"/>
  <c r="CR694" i="1"/>
  <c r="BB694" i="1"/>
  <c r="CT694" i="1"/>
  <c r="AX694" i="1"/>
  <c r="BR694" i="1"/>
  <c r="BM694" i="1" s="1"/>
  <c r="F696" i="1" l="1"/>
  <c r="BU696" i="1"/>
  <c r="E694" i="1"/>
  <c r="D694" i="1"/>
  <c r="AU694" i="1"/>
  <c r="CS695" i="1"/>
  <c r="CU695" i="1"/>
  <c r="AE693" i="1"/>
  <c r="AT694" i="1"/>
  <c r="CY694" i="1"/>
  <c r="S694" i="1"/>
  <c r="AZ694" i="1"/>
  <c r="AE694" i="1" s="1"/>
  <c r="T695" i="1"/>
  <c r="Y695" i="1" s="1"/>
  <c r="AW696" i="1"/>
  <c r="AV695" i="1"/>
  <c r="V693" i="1"/>
  <c r="CZ694" i="1"/>
  <c r="CA691" i="1"/>
  <c r="CH691" i="1" s="1"/>
  <c r="CI691" i="1" s="1"/>
  <c r="BW691" i="1" s="1"/>
  <c r="BA695" i="1"/>
  <c r="BR695" i="1"/>
  <c r="BM695" i="1" s="1"/>
  <c r="AX695" i="1"/>
  <c r="CV695" i="1"/>
  <c r="CZ695" i="1"/>
  <c r="CR695" i="1"/>
  <c r="BO695" i="1"/>
  <c r="BL695" i="1" s="1"/>
  <c r="CT695" i="1"/>
  <c r="BB695" i="1"/>
  <c r="BY693" i="1"/>
  <c r="AY694" i="1"/>
  <c r="AB694" i="1"/>
  <c r="AC694" i="1" s="1"/>
  <c r="U694" i="1" s="1"/>
  <c r="BX694" i="1"/>
  <c r="CC694" i="1" s="1"/>
  <c r="CX694" i="1"/>
  <c r="BZ692" i="1"/>
  <c r="CB692" i="1"/>
  <c r="F697" i="1" l="1"/>
  <c r="BU697" i="1"/>
  <c r="AW697" i="1" s="1"/>
  <c r="E695" i="1"/>
  <c r="D695" i="1"/>
  <c r="CS696" i="1"/>
  <c r="CU696" i="1"/>
  <c r="AT695" i="1"/>
  <c r="CY695" i="1"/>
  <c r="S695" i="1"/>
  <c r="AZ695" i="1"/>
  <c r="T696" i="1"/>
  <c r="Y696" i="1" s="1"/>
  <c r="AV696" i="1"/>
  <c r="CA692" i="1"/>
  <c r="CH692" i="1"/>
  <c r="CI692" i="1" s="1"/>
  <c r="BW692" i="1" s="1"/>
  <c r="V694" i="1"/>
  <c r="AU695" i="1"/>
  <c r="BY694" i="1"/>
  <c r="CB693" i="1"/>
  <c r="BZ693" i="1"/>
  <c r="AY695" i="1"/>
  <c r="BA696" i="1"/>
  <c r="AX696" i="1"/>
  <c r="CT696" i="1"/>
  <c r="BB696" i="1"/>
  <c r="BR696" i="1"/>
  <c r="BM696" i="1" s="1"/>
  <c r="BO696" i="1"/>
  <c r="BL696" i="1" s="1"/>
  <c r="CZ696" i="1"/>
  <c r="CV696" i="1"/>
  <c r="CR696" i="1"/>
  <c r="CX695" i="1"/>
  <c r="BX695" i="1"/>
  <c r="CC695" i="1" s="1"/>
  <c r="AB695" i="1"/>
  <c r="AC695" i="1" s="1"/>
  <c r="U695" i="1" s="1"/>
  <c r="V695" i="1"/>
  <c r="F698" i="1" l="1"/>
  <c r="BU698" i="1"/>
  <c r="AW698" i="1" s="1"/>
  <c r="E696" i="1"/>
  <c r="D696" i="1"/>
  <c r="CS697" i="1"/>
  <c r="CU697" i="1"/>
  <c r="AE695" i="1"/>
  <c r="AT696" i="1"/>
  <c r="CY696" i="1"/>
  <c r="S696" i="1"/>
  <c r="AZ696" i="1"/>
  <c r="T697" i="1"/>
  <c r="Y697" i="1" s="1"/>
  <c r="AV697" i="1"/>
  <c r="CA693" i="1"/>
  <c r="CH693" i="1" s="1"/>
  <c r="CI693" i="1" s="1"/>
  <c r="BW693" i="1" s="1"/>
  <c r="AU696" i="1"/>
  <c r="BY695" i="1"/>
  <c r="BA697" i="1"/>
  <c r="BR697" i="1"/>
  <c r="BM697" i="1" s="1"/>
  <c r="BO697" i="1"/>
  <c r="BL697" i="1" s="1"/>
  <c r="BB697" i="1"/>
  <c r="CT697" i="1"/>
  <c r="AX697" i="1"/>
  <c r="CZ697" i="1" s="1"/>
  <c r="CV697" i="1"/>
  <c r="CR697" i="1"/>
  <c r="BX696" i="1"/>
  <c r="CC696" i="1" s="1"/>
  <c r="CX696" i="1"/>
  <c r="AY696" i="1"/>
  <c r="V696" i="1"/>
  <c r="AB696" i="1"/>
  <c r="AC696" i="1" s="1"/>
  <c r="U696" i="1" s="1"/>
  <c r="CB694" i="1"/>
  <c r="BZ694" i="1"/>
  <c r="F699" i="1" l="1"/>
  <c r="BU699" i="1"/>
  <c r="AW699" i="1" s="1"/>
  <c r="E697" i="1"/>
  <c r="D697" i="1"/>
  <c r="CS698" i="1"/>
  <c r="CU698" i="1"/>
  <c r="AE696" i="1"/>
  <c r="AT697" i="1"/>
  <c r="CY697" i="1"/>
  <c r="S697" i="1"/>
  <c r="AZ697" i="1"/>
  <c r="T698" i="1"/>
  <c r="Y698" i="1" s="1"/>
  <c r="AV698" i="1"/>
  <c r="CA694" i="1"/>
  <c r="CH694" i="1" s="1"/>
  <c r="CI694" i="1" s="1"/>
  <c r="BW694" i="1" s="1"/>
  <c r="AU697" i="1"/>
  <c r="AB697" i="1"/>
  <c r="AC697" i="1" s="1"/>
  <c r="U697" i="1" s="1"/>
  <c r="V697" i="1"/>
  <c r="BA698" i="1"/>
  <c r="BR698" i="1"/>
  <c r="BM698" i="1" s="1"/>
  <c r="BB698" i="1"/>
  <c r="AX698" i="1"/>
  <c r="CZ698" i="1" s="1"/>
  <c r="BO698" i="1"/>
  <c r="BL698" i="1" s="1"/>
  <c r="CR698" i="1"/>
  <c r="CT698" i="1"/>
  <c r="CV698" i="1"/>
  <c r="BZ695" i="1"/>
  <c r="CB695" i="1"/>
  <c r="BY696" i="1"/>
  <c r="AY697" i="1"/>
  <c r="CX697" i="1"/>
  <c r="BX697" i="1"/>
  <c r="CC697" i="1" s="1"/>
  <c r="F700" i="1" l="1"/>
  <c r="BU700" i="1"/>
  <c r="AW700" i="1" s="1"/>
  <c r="E698" i="1"/>
  <c r="D698" i="1"/>
  <c r="CS699" i="1"/>
  <c r="CU699" i="1"/>
  <c r="AE697" i="1"/>
  <c r="AT698" i="1"/>
  <c r="CY698" i="1"/>
  <c r="S698" i="1"/>
  <c r="AZ698" i="1"/>
  <c r="AE698" i="1" s="1"/>
  <c r="T699" i="1"/>
  <c r="Y699" i="1" s="1"/>
  <c r="AV699" i="1"/>
  <c r="CA695" i="1"/>
  <c r="CH695" i="1"/>
  <c r="CI695" i="1" s="1"/>
  <c r="BW695" i="1" s="1"/>
  <c r="AU698" i="1"/>
  <c r="BY697" i="1"/>
  <c r="BZ696" i="1"/>
  <c r="CB696" i="1"/>
  <c r="BA699" i="1"/>
  <c r="BO699" i="1"/>
  <c r="BL699" i="1" s="1"/>
  <c r="CV699" i="1"/>
  <c r="BR699" i="1"/>
  <c r="BM699" i="1" s="1"/>
  <c r="AX699" i="1"/>
  <c r="CR699" i="1"/>
  <c r="CT699" i="1"/>
  <c r="BB699" i="1"/>
  <c r="CZ699" i="1"/>
  <c r="AB698" i="1"/>
  <c r="AC698" i="1" s="1"/>
  <c r="U698" i="1" s="1"/>
  <c r="V698" i="1"/>
  <c r="AY698" i="1"/>
  <c r="CX698" i="1"/>
  <c r="BX698" i="1"/>
  <c r="CC698" i="1" s="1"/>
  <c r="AU699" i="1" l="1"/>
  <c r="F701" i="1"/>
  <c r="BU701" i="1"/>
  <c r="AW701" i="1" s="1"/>
  <c r="E699" i="1"/>
  <c r="D699" i="1"/>
  <c r="CS700" i="1"/>
  <c r="CU700" i="1"/>
  <c r="AT699" i="1"/>
  <c r="CY699" i="1"/>
  <c r="S699" i="1"/>
  <c r="AZ699" i="1"/>
  <c r="T700" i="1"/>
  <c r="Y700" i="1" s="1"/>
  <c r="AV700" i="1"/>
  <c r="CA696" i="1"/>
  <c r="CH696" i="1"/>
  <c r="CI696" i="1" s="1"/>
  <c r="BW696" i="1" s="1"/>
  <c r="BY698" i="1"/>
  <c r="AY699" i="1"/>
  <c r="BA700" i="1"/>
  <c r="AX700" i="1"/>
  <c r="CV700" i="1"/>
  <c r="CR700" i="1"/>
  <c r="CZ700" i="1"/>
  <c r="BR700" i="1"/>
  <c r="BM700" i="1" s="1"/>
  <c r="BO700" i="1"/>
  <c r="BL700" i="1" s="1"/>
  <c r="BB700" i="1"/>
  <c r="CT700" i="1"/>
  <c r="CB697" i="1"/>
  <c r="BZ697" i="1"/>
  <c r="BX699" i="1"/>
  <c r="CC699" i="1" s="1"/>
  <c r="CX699" i="1"/>
  <c r="AB699" i="1"/>
  <c r="AC699" i="1" s="1"/>
  <c r="U699" i="1" s="1"/>
  <c r="F702" i="1" l="1"/>
  <c r="BU702" i="1"/>
  <c r="AW702" i="1" s="1"/>
  <c r="E700" i="1"/>
  <c r="D700" i="1"/>
  <c r="CS701" i="1"/>
  <c r="CU701" i="1"/>
  <c r="AE699" i="1"/>
  <c r="AT700" i="1"/>
  <c r="CY700" i="1"/>
  <c r="S700" i="1"/>
  <c r="AZ700" i="1"/>
  <c r="AE700" i="1" s="1"/>
  <c r="T701" i="1"/>
  <c r="Y701" i="1" s="1"/>
  <c r="AV701" i="1"/>
  <c r="V699" i="1"/>
  <c r="CA697" i="1"/>
  <c r="CH697" i="1"/>
  <c r="CI697" i="1" s="1"/>
  <c r="BW697" i="1" s="1"/>
  <c r="AU700" i="1"/>
  <c r="CX700" i="1"/>
  <c r="BX700" i="1"/>
  <c r="CC700" i="1" s="1"/>
  <c r="AB700" i="1"/>
  <c r="AC700" i="1" s="1"/>
  <c r="U700" i="1" s="1"/>
  <c r="BY699" i="1"/>
  <c r="BA701" i="1"/>
  <c r="BO701" i="1"/>
  <c r="BL701" i="1" s="1"/>
  <c r="BR701" i="1"/>
  <c r="BM701" i="1" s="1"/>
  <c r="BB701" i="1"/>
  <c r="CT701" i="1"/>
  <c r="AX701" i="1"/>
  <c r="CZ701" i="1" s="1"/>
  <c r="CV701" i="1"/>
  <c r="CR701" i="1"/>
  <c r="AY700" i="1"/>
  <c r="CB698" i="1"/>
  <c r="BZ698" i="1"/>
  <c r="F703" i="1" l="1"/>
  <c r="BU703" i="1"/>
  <c r="AW703" i="1" s="1"/>
  <c r="E701" i="1"/>
  <c r="D701" i="1"/>
  <c r="CS702" i="1"/>
  <c r="CU702" i="1"/>
  <c r="AT701" i="1"/>
  <c r="CY701" i="1"/>
  <c r="S701" i="1"/>
  <c r="AZ701" i="1"/>
  <c r="T702" i="1"/>
  <c r="Y702" i="1" s="1"/>
  <c r="AV702" i="1"/>
  <c r="CA698" i="1"/>
  <c r="CH698" i="1"/>
  <c r="CI698" i="1" s="1"/>
  <c r="BW698" i="1" s="1"/>
  <c r="V700" i="1"/>
  <c r="AU701" i="1"/>
  <c r="AB701" i="1"/>
  <c r="AC701" i="1" s="1"/>
  <c r="U701" i="1" s="1"/>
  <c r="BA702" i="1"/>
  <c r="BR702" i="1"/>
  <c r="BM702" i="1" s="1"/>
  <c r="BB702" i="1"/>
  <c r="AX702" i="1"/>
  <c r="CZ702" i="1" s="1"/>
  <c r="CT702" i="1"/>
  <c r="BO702" i="1"/>
  <c r="BL702" i="1" s="1"/>
  <c r="CR702" i="1"/>
  <c r="CV702" i="1"/>
  <c r="CB699" i="1"/>
  <c r="BZ699" i="1"/>
  <c r="AY701" i="1"/>
  <c r="CX701" i="1"/>
  <c r="BX701" i="1"/>
  <c r="CC701" i="1" s="1"/>
  <c r="BY700" i="1"/>
  <c r="F704" i="1" l="1"/>
  <c r="BU704" i="1"/>
  <c r="AW704" i="1" s="1"/>
  <c r="E702" i="1"/>
  <c r="D702" i="1"/>
  <c r="CS703" i="1"/>
  <c r="CU703" i="1"/>
  <c r="AE701" i="1"/>
  <c r="AT702" i="1"/>
  <c r="CY702" i="1"/>
  <c r="S702" i="1"/>
  <c r="AZ702" i="1"/>
  <c r="T703" i="1"/>
  <c r="Y703" i="1" s="1"/>
  <c r="AV703" i="1"/>
  <c r="CA699" i="1"/>
  <c r="CH699" i="1" s="1"/>
  <c r="CI699" i="1" s="1"/>
  <c r="BW699" i="1" s="1"/>
  <c r="V701" i="1"/>
  <c r="AU702" i="1"/>
  <c r="BA703" i="1"/>
  <c r="BR703" i="1"/>
  <c r="BM703" i="1" s="1"/>
  <c r="BB703" i="1"/>
  <c r="BO703" i="1"/>
  <c r="BL703" i="1" s="1"/>
  <c r="AX703" i="1"/>
  <c r="CT703" i="1"/>
  <c r="CV703" i="1"/>
  <c r="CZ703" i="1"/>
  <c r="CR703" i="1"/>
  <c r="AB702" i="1"/>
  <c r="AC702" i="1" s="1"/>
  <c r="U702" i="1" s="1"/>
  <c r="V702" i="1"/>
  <c r="CB700" i="1"/>
  <c r="BZ700" i="1"/>
  <c r="BY701" i="1"/>
  <c r="AY702" i="1"/>
  <c r="CX702" i="1"/>
  <c r="BX702" i="1"/>
  <c r="CC702" i="1" s="1"/>
  <c r="F705" i="1" l="1"/>
  <c r="BU705" i="1"/>
  <c r="AW705" i="1" s="1"/>
  <c r="E703" i="1"/>
  <c r="D703" i="1"/>
  <c r="CS704" i="1"/>
  <c r="CU704" i="1"/>
  <c r="AE702" i="1"/>
  <c r="AT703" i="1"/>
  <c r="CY703" i="1"/>
  <c r="S703" i="1"/>
  <c r="AZ703" i="1"/>
  <c r="AE703" i="1" s="1"/>
  <c r="T704" i="1"/>
  <c r="Y704" i="1" s="1"/>
  <c r="AV704" i="1"/>
  <c r="CA700" i="1"/>
  <c r="CH700" i="1" s="1"/>
  <c r="CI700" i="1" s="1"/>
  <c r="BW700" i="1" s="1"/>
  <c r="AU703" i="1"/>
  <c r="BY702" i="1"/>
  <c r="BZ701" i="1"/>
  <c r="CB701" i="1"/>
  <c r="BA704" i="1"/>
  <c r="BO704" i="1"/>
  <c r="BL704" i="1" s="1"/>
  <c r="CR704" i="1"/>
  <c r="CV704" i="1"/>
  <c r="BR704" i="1"/>
  <c r="BM704" i="1" s="1"/>
  <c r="BB704" i="1"/>
  <c r="AX704" i="1"/>
  <c r="CZ704" i="1" s="1"/>
  <c r="CT704" i="1"/>
  <c r="AB703" i="1"/>
  <c r="AC703" i="1" s="1"/>
  <c r="U703" i="1" s="1"/>
  <c r="V703" i="1"/>
  <c r="AY703" i="1"/>
  <c r="BX703" i="1"/>
  <c r="CC703" i="1" s="1"/>
  <c r="CX703" i="1"/>
  <c r="F706" i="1" l="1"/>
  <c r="BU706" i="1"/>
  <c r="AW706" i="1" s="1"/>
  <c r="E704" i="1"/>
  <c r="D704" i="1"/>
  <c r="CS705" i="1"/>
  <c r="CU705" i="1"/>
  <c r="AT704" i="1"/>
  <c r="CY704" i="1"/>
  <c r="S704" i="1"/>
  <c r="AZ704" i="1"/>
  <c r="T705" i="1"/>
  <c r="Y705" i="1" s="1"/>
  <c r="AV705" i="1"/>
  <c r="CA701" i="1"/>
  <c r="CH701" i="1"/>
  <c r="CI701" i="1" s="1"/>
  <c r="BW701" i="1" s="1"/>
  <c r="AU704" i="1"/>
  <c r="AY704" i="1"/>
  <c r="CX704" i="1"/>
  <c r="BX704" i="1"/>
  <c r="CC704" i="1" s="1"/>
  <c r="CB702" i="1"/>
  <c r="BZ702" i="1"/>
  <c r="BY703" i="1"/>
  <c r="BA705" i="1"/>
  <c r="BR705" i="1"/>
  <c r="BM705" i="1" s="1"/>
  <c r="BO705" i="1"/>
  <c r="BL705" i="1" s="1"/>
  <c r="BB705" i="1"/>
  <c r="CT705" i="1"/>
  <c r="AX705" i="1"/>
  <c r="CZ705" i="1" s="1"/>
  <c r="CV705" i="1"/>
  <c r="CR705" i="1"/>
  <c r="V704" i="1"/>
  <c r="AB704" i="1"/>
  <c r="AC704" i="1" s="1"/>
  <c r="U704" i="1" s="1"/>
  <c r="F707" i="1" l="1"/>
  <c r="BU707" i="1"/>
  <c r="AW707" i="1" s="1"/>
  <c r="E705" i="1"/>
  <c r="D705" i="1"/>
  <c r="CS706" i="1"/>
  <c r="CU706" i="1"/>
  <c r="AE704" i="1"/>
  <c r="AT705" i="1"/>
  <c r="CY705" i="1"/>
  <c r="S705" i="1"/>
  <c r="AZ705" i="1"/>
  <c r="AE705" i="1" s="1"/>
  <c r="T706" i="1"/>
  <c r="Y706" i="1" s="1"/>
  <c r="AV706" i="1"/>
  <c r="CA702" i="1"/>
  <c r="CH702" i="1" s="1"/>
  <c r="CI702" i="1" s="1"/>
  <c r="BW702" i="1" s="1"/>
  <c r="AU705" i="1"/>
  <c r="V705" i="1"/>
  <c r="AB705" i="1"/>
  <c r="AC705" i="1" s="1"/>
  <c r="U705" i="1" s="1"/>
  <c r="BA706" i="1"/>
  <c r="BB706" i="1"/>
  <c r="CT706" i="1"/>
  <c r="AX706" i="1"/>
  <c r="BO706" i="1"/>
  <c r="BL706" i="1" s="1"/>
  <c r="CV706" i="1"/>
  <c r="CR706" i="1"/>
  <c r="CZ706" i="1"/>
  <c r="BR706" i="1"/>
  <c r="BM706" i="1" s="1"/>
  <c r="AY705" i="1"/>
  <c r="BX705" i="1"/>
  <c r="CC705" i="1" s="1"/>
  <c r="CX705" i="1"/>
  <c r="BZ703" i="1"/>
  <c r="CB703" i="1"/>
  <c r="BY704" i="1"/>
  <c r="F708" i="1" l="1"/>
  <c r="BU708" i="1"/>
  <c r="AW708" i="1" s="1"/>
  <c r="E706" i="1"/>
  <c r="D706" i="1"/>
  <c r="CS707" i="1"/>
  <c r="CU707" i="1"/>
  <c r="AT706" i="1"/>
  <c r="CY706" i="1"/>
  <c r="AU706" i="1"/>
  <c r="S706" i="1"/>
  <c r="AZ706" i="1"/>
  <c r="AE706" i="1" s="1"/>
  <c r="T707" i="1"/>
  <c r="Y707" i="1" s="1"/>
  <c r="AV707" i="1"/>
  <c r="CA703" i="1"/>
  <c r="CH703" i="1"/>
  <c r="CI703" i="1" s="1"/>
  <c r="BW703" i="1" s="1"/>
  <c r="BZ704" i="1"/>
  <c r="CB704" i="1"/>
  <c r="BY705" i="1"/>
  <c r="BA707" i="1"/>
  <c r="AX707" i="1"/>
  <c r="CV707" i="1"/>
  <c r="CR707" i="1"/>
  <c r="CT707" i="1"/>
  <c r="CZ707" i="1"/>
  <c r="BR707" i="1"/>
  <c r="BM707" i="1" s="1"/>
  <c r="BO707" i="1"/>
  <c r="BL707" i="1" s="1"/>
  <c r="BB707" i="1"/>
  <c r="AY706" i="1"/>
  <c r="CX706" i="1"/>
  <c r="BX706" i="1"/>
  <c r="CC706" i="1" s="1"/>
  <c r="AB706" i="1"/>
  <c r="AC706" i="1" s="1"/>
  <c r="U706" i="1" s="1"/>
  <c r="V706" i="1"/>
  <c r="F709" i="1" l="1"/>
  <c r="BU709" i="1"/>
  <c r="AW709" i="1" s="1"/>
  <c r="E707" i="1"/>
  <c r="D707" i="1"/>
  <c r="CS708" i="1"/>
  <c r="CU708" i="1"/>
  <c r="AT707" i="1"/>
  <c r="CY707" i="1"/>
  <c r="S707" i="1"/>
  <c r="AZ707" i="1"/>
  <c r="T708" i="1"/>
  <c r="Y708" i="1" s="1"/>
  <c r="AV708" i="1"/>
  <c r="CA704" i="1"/>
  <c r="CH704" i="1"/>
  <c r="CI704" i="1" s="1"/>
  <c r="BW704" i="1" s="1"/>
  <c r="AU707" i="1"/>
  <c r="BY706" i="1"/>
  <c r="BA708" i="1"/>
  <c r="AX708" i="1"/>
  <c r="BB708" i="1"/>
  <c r="CT708" i="1"/>
  <c r="CV708" i="1"/>
  <c r="CZ708" i="1"/>
  <c r="BO708" i="1"/>
  <c r="BL708" i="1" s="1"/>
  <c r="CR708" i="1"/>
  <c r="BR708" i="1"/>
  <c r="BM708" i="1" s="1"/>
  <c r="AB707" i="1"/>
  <c r="AC707" i="1" s="1"/>
  <c r="U707" i="1" s="1"/>
  <c r="V707" i="1"/>
  <c r="CB705" i="1"/>
  <c r="BZ705" i="1"/>
  <c r="CX707" i="1"/>
  <c r="BX707" i="1"/>
  <c r="CC707" i="1" s="1"/>
  <c r="AY707" i="1"/>
  <c r="F710" i="1" l="1"/>
  <c r="BU710" i="1"/>
  <c r="AW710" i="1" s="1"/>
  <c r="E708" i="1"/>
  <c r="D708" i="1"/>
  <c r="CS709" i="1"/>
  <c r="CU709" i="1"/>
  <c r="AE707" i="1"/>
  <c r="AT708" i="1"/>
  <c r="CY708" i="1"/>
  <c r="S708" i="1"/>
  <c r="AZ708" i="1"/>
  <c r="AE708" i="1" s="1"/>
  <c r="T709" i="1"/>
  <c r="Y709" i="1" s="1"/>
  <c r="AV709" i="1"/>
  <c r="CA705" i="1"/>
  <c r="CH705" i="1"/>
  <c r="CI705" i="1" s="1"/>
  <c r="BW705" i="1" s="1"/>
  <c r="AU708" i="1"/>
  <c r="BY707" i="1"/>
  <c r="BA709" i="1"/>
  <c r="CT709" i="1"/>
  <c r="BB709" i="1"/>
  <c r="CV709" i="1"/>
  <c r="BR709" i="1"/>
  <c r="BM709" i="1" s="1"/>
  <c r="BO709" i="1"/>
  <c r="BL709" i="1" s="1"/>
  <c r="AX709" i="1"/>
  <c r="CR709" i="1"/>
  <c r="AB708" i="1"/>
  <c r="AC708" i="1" s="1"/>
  <c r="U708" i="1" s="1"/>
  <c r="BX708" i="1"/>
  <c r="CC708" i="1" s="1"/>
  <c r="CX708" i="1"/>
  <c r="AY708" i="1"/>
  <c r="BZ706" i="1"/>
  <c r="CB706" i="1"/>
  <c r="F711" i="1" l="1"/>
  <c r="BU711" i="1"/>
  <c r="AW711" i="1" s="1"/>
  <c r="E709" i="1"/>
  <c r="D709" i="1"/>
  <c r="CS710" i="1"/>
  <c r="CU710" i="1"/>
  <c r="AT709" i="1"/>
  <c r="CY709" i="1"/>
  <c r="AU709" i="1"/>
  <c r="S709" i="1"/>
  <c r="AZ709" i="1"/>
  <c r="AE709" i="1" s="1"/>
  <c r="T710" i="1"/>
  <c r="Y710" i="1" s="1"/>
  <c r="AV710" i="1"/>
  <c r="CA706" i="1"/>
  <c r="CH706" i="1"/>
  <c r="CI706" i="1" s="1"/>
  <c r="BW706" i="1" s="1"/>
  <c r="V708" i="1"/>
  <c r="CZ709" i="1"/>
  <c r="V709" i="1"/>
  <c r="AB709" i="1"/>
  <c r="AC709" i="1" s="1"/>
  <c r="U709" i="1" s="1"/>
  <c r="BX709" i="1"/>
  <c r="CC709" i="1" s="1"/>
  <c r="CX709" i="1"/>
  <c r="CB707" i="1"/>
  <c r="BZ707" i="1"/>
  <c r="BY708" i="1"/>
  <c r="AY709" i="1"/>
  <c r="BA710" i="1"/>
  <c r="BR710" i="1"/>
  <c r="BM710" i="1" s="1"/>
  <c r="BB710" i="1"/>
  <c r="CV710" i="1"/>
  <c r="CT710" i="1"/>
  <c r="BO710" i="1"/>
  <c r="BL710" i="1" s="1"/>
  <c r="AX710" i="1"/>
  <c r="CZ710" i="1" s="1"/>
  <c r="CR710" i="1"/>
  <c r="F712" i="1" l="1"/>
  <c r="BU712" i="1"/>
  <c r="AW712" i="1" s="1"/>
  <c r="E710" i="1"/>
  <c r="D710" i="1"/>
  <c r="CS711" i="1"/>
  <c r="CU711" i="1"/>
  <c r="AT710" i="1"/>
  <c r="CY710" i="1"/>
  <c r="S710" i="1"/>
  <c r="AZ710" i="1"/>
  <c r="T711" i="1"/>
  <c r="Y711" i="1" s="1"/>
  <c r="AV711" i="1"/>
  <c r="CA707" i="1"/>
  <c r="CH707" i="1"/>
  <c r="CI707" i="1" s="1"/>
  <c r="BW707" i="1" s="1"/>
  <c r="AU710" i="1"/>
  <c r="AB710" i="1"/>
  <c r="AC710" i="1" s="1"/>
  <c r="U710" i="1" s="1"/>
  <c r="BA711" i="1"/>
  <c r="CV711" i="1"/>
  <c r="CR711" i="1"/>
  <c r="BR711" i="1"/>
  <c r="BM711" i="1" s="1"/>
  <c r="BO711" i="1"/>
  <c r="BL711" i="1" s="1"/>
  <c r="BB711" i="1"/>
  <c r="CT711" i="1"/>
  <c r="AX711" i="1"/>
  <c r="AY710" i="1"/>
  <c r="BY709" i="1"/>
  <c r="CX710" i="1"/>
  <c r="BX710" i="1"/>
  <c r="CC710" i="1" s="1"/>
  <c r="BZ708" i="1"/>
  <c r="CB708" i="1"/>
  <c r="F713" i="1" l="1"/>
  <c r="BU713" i="1"/>
  <c r="AW713" i="1" s="1"/>
  <c r="E711" i="1"/>
  <c r="D711" i="1"/>
  <c r="CS712" i="1"/>
  <c r="CU712" i="1"/>
  <c r="AE710" i="1"/>
  <c r="AT711" i="1"/>
  <c r="CY711" i="1"/>
  <c r="S711" i="1"/>
  <c r="AZ711" i="1"/>
  <c r="AE711" i="1" s="1"/>
  <c r="T712" i="1"/>
  <c r="Y712" i="1" s="1"/>
  <c r="AU711" i="1"/>
  <c r="AV712" i="1"/>
  <c r="CA708" i="1"/>
  <c r="CH708" i="1"/>
  <c r="CI708" i="1" s="1"/>
  <c r="BW708" i="1" s="1"/>
  <c r="CZ711" i="1"/>
  <c r="V710" i="1"/>
  <c r="BY710" i="1"/>
  <c r="BA712" i="1"/>
  <c r="CR712" i="1"/>
  <c r="CV712" i="1"/>
  <c r="BB712" i="1"/>
  <c r="CT712" i="1"/>
  <c r="AX712" i="1"/>
  <c r="BR712" i="1"/>
  <c r="BM712" i="1" s="1"/>
  <c r="BO712" i="1"/>
  <c r="BL712" i="1" s="1"/>
  <c r="CZ712" i="1"/>
  <c r="BZ709" i="1"/>
  <c r="CB709" i="1"/>
  <c r="AY711" i="1"/>
  <c r="CX711" i="1"/>
  <c r="BX711" i="1"/>
  <c r="CC711" i="1" s="1"/>
  <c r="AB711" i="1"/>
  <c r="AC711" i="1" s="1"/>
  <c r="U711" i="1" s="1"/>
  <c r="V711" i="1"/>
  <c r="F714" i="1" l="1"/>
  <c r="BU714" i="1"/>
  <c r="AW714" i="1" s="1"/>
  <c r="E712" i="1"/>
  <c r="D712" i="1"/>
  <c r="CS713" i="1"/>
  <c r="CU713" i="1"/>
  <c r="AT712" i="1"/>
  <c r="CY712" i="1"/>
  <c r="S712" i="1"/>
  <c r="AZ712" i="1"/>
  <c r="AU712" i="1"/>
  <c r="T713" i="1"/>
  <c r="Y713" i="1" s="1"/>
  <c r="AV713" i="1"/>
  <c r="CA709" i="1"/>
  <c r="CH709" i="1"/>
  <c r="CI709" i="1" s="1"/>
  <c r="BW709" i="1" s="1"/>
  <c r="BY711" i="1"/>
  <c r="AB712" i="1"/>
  <c r="AC712" i="1" s="1"/>
  <c r="U712" i="1" s="1"/>
  <c r="V712" i="1"/>
  <c r="BA713" i="1"/>
  <c r="BB713" i="1"/>
  <c r="CT713" i="1"/>
  <c r="AX713" i="1"/>
  <c r="CV713" i="1"/>
  <c r="CR713" i="1"/>
  <c r="CZ713" i="1"/>
  <c r="BR713" i="1"/>
  <c r="BM713" i="1" s="1"/>
  <c r="BO713" i="1"/>
  <c r="BL713" i="1" s="1"/>
  <c r="AY712" i="1"/>
  <c r="BX712" i="1"/>
  <c r="CC712" i="1" s="1"/>
  <c r="CX712" i="1"/>
  <c r="BZ710" i="1"/>
  <c r="CB710" i="1"/>
  <c r="F715" i="1" l="1"/>
  <c r="BU715" i="1"/>
  <c r="AW715" i="1" s="1"/>
  <c r="E713" i="1"/>
  <c r="D713" i="1"/>
  <c r="CS714" i="1"/>
  <c r="CU714" i="1"/>
  <c r="AE712" i="1"/>
  <c r="AT713" i="1"/>
  <c r="CY713" i="1"/>
  <c r="S713" i="1"/>
  <c r="AZ713" i="1"/>
  <c r="AE713" i="1" s="1"/>
  <c r="T714" i="1"/>
  <c r="Y714" i="1" s="1"/>
  <c r="AV714" i="1"/>
  <c r="CA710" i="1"/>
  <c r="CH710" i="1"/>
  <c r="CI710" i="1" s="1"/>
  <c r="BW710" i="1" s="1"/>
  <c r="AU713" i="1"/>
  <c r="AY713" i="1"/>
  <c r="CX713" i="1"/>
  <c r="BX713" i="1"/>
  <c r="CC713" i="1" s="1"/>
  <c r="BY712" i="1"/>
  <c r="AB713" i="1"/>
  <c r="AC713" i="1" s="1"/>
  <c r="U713" i="1" s="1"/>
  <c r="BA714" i="1"/>
  <c r="CR714" i="1"/>
  <c r="BO714" i="1"/>
  <c r="BL714" i="1" s="1"/>
  <c r="BB714" i="1"/>
  <c r="CT714" i="1"/>
  <c r="AX714" i="1"/>
  <c r="CZ714" i="1" s="1"/>
  <c r="CV714" i="1"/>
  <c r="BR714" i="1"/>
  <c r="BM714" i="1" s="1"/>
  <c r="BZ711" i="1"/>
  <c r="CB711" i="1"/>
  <c r="F716" i="1" l="1"/>
  <c r="BU716" i="1"/>
  <c r="AW716" i="1" s="1"/>
  <c r="E714" i="1"/>
  <c r="D714" i="1"/>
  <c r="CS715" i="1"/>
  <c r="CU715" i="1"/>
  <c r="AT714" i="1"/>
  <c r="CY714" i="1"/>
  <c r="S714" i="1"/>
  <c r="AZ714" i="1"/>
  <c r="T715" i="1"/>
  <c r="Y715" i="1" s="1"/>
  <c r="AV715" i="1"/>
  <c r="V713" i="1"/>
  <c r="CA711" i="1"/>
  <c r="CH711" i="1"/>
  <c r="CI711" i="1" s="1"/>
  <c r="BW711" i="1" s="1"/>
  <c r="AU714" i="1"/>
  <c r="BZ712" i="1"/>
  <c r="CB712" i="1"/>
  <c r="AB714" i="1"/>
  <c r="AC714" i="1" s="1"/>
  <c r="U714" i="1" s="1"/>
  <c r="AY714" i="1"/>
  <c r="CX714" i="1"/>
  <c r="BX714" i="1"/>
  <c r="CC714" i="1" s="1"/>
  <c r="BA715" i="1"/>
  <c r="BB715" i="1"/>
  <c r="CT715" i="1"/>
  <c r="AX715" i="1"/>
  <c r="CV715" i="1"/>
  <c r="CR715" i="1"/>
  <c r="CZ715" i="1"/>
  <c r="BR715" i="1"/>
  <c r="BM715" i="1" s="1"/>
  <c r="BO715" i="1"/>
  <c r="BL715" i="1" s="1"/>
  <c r="BY713" i="1"/>
  <c r="F717" i="1" l="1"/>
  <c r="BU717" i="1"/>
  <c r="AW717" i="1" s="1"/>
  <c r="E715" i="1"/>
  <c r="D715" i="1"/>
  <c r="CS716" i="1"/>
  <c r="CU716" i="1"/>
  <c r="AE714" i="1"/>
  <c r="AT715" i="1"/>
  <c r="CY715" i="1"/>
  <c r="S715" i="1"/>
  <c r="AZ715" i="1"/>
  <c r="AE715" i="1" s="1"/>
  <c r="T716" i="1"/>
  <c r="Y716" i="1" s="1"/>
  <c r="AV716" i="1"/>
  <c r="V714" i="1"/>
  <c r="CA712" i="1"/>
  <c r="CH712" i="1"/>
  <c r="CI712" i="1" s="1"/>
  <c r="BW712" i="1" s="1"/>
  <c r="AU715" i="1"/>
  <c r="CB713" i="1"/>
  <c r="BZ713" i="1"/>
  <c r="AY715" i="1"/>
  <c r="BX715" i="1"/>
  <c r="CC715" i="1" s="1"/>
  <c r="CX715" i="1"/>
  <c r="V715" i="1"/>
  <c r="AB715" i="1"/>
  <c r="AC715" i="1" s="1"/>
  <c r="U715" i="1" s="1"/>
  <c r="BA716" i="1"/>
  <c r="CV716" i="1"/>
  <c r="CR716" i="1"/>
  <c r="BR716" i="1"/>
  <c r="BM716" i="1" s="1"/>
  <c r="BO716" i="1"/>
  <c r="BL716" i="1" s="1"/>
  <c r="BB716" i="1"/>
  <c r="CT716" i="1"/>
  <c r="AX716" i="1"/>
  <c r="CZ716" i="1"/>
  <c r="BY714" i="1"/>
  <c r="F718" i="1" l="1"/>
  <c r="BU718" i="1"/>
  <c r="AW718" i="1" s="1"/>
  <c r="E716" i="1"/>
  <c r="D716" i="1"/>
  <c r="CS717" i="1"/>
  <c r="CU717" i="1"/>
  <c r="AT716" i="1"/>
  <c r="CY716" i="1"/>
  <c r="S716" i="1"/>
  <c r="AZ716" i="1"/>
  <c r="T717" i="1"/>
  <c r="Y717" i="1" s="1"/>
  <c r="AV717" i="1"/>
  <c r="CA713" i="1"/>
  <c r="CH713" i="1"/>
  <c r="CI713" i="1" s="1"/>
  <c r="BW713" i="1" s="1"/>
  <c r="AU716" i="1"/>
  <c r="CB714" i="1"/>
  <c r="BZ714" i="1"/>
  <c r="AY716" i="1"/>
  <c r="CX716" i="1"/>
  <c r="BX716" i="1"/>
  <c r="CC716" i="1" s="1"/>
  <c r="BY715" i="1"/>
  <c r="V716" i="1"/>
  <c r="AB716" i="1"/>
  <c r="AC716" i="1" s="1"/>
  <c r="U716" i="1" s="1"/>
  <c r="BA717" i="1"/>
  <c r="BB717" i="1"/>
  <c r="CT717" i="1"/>
  <c r="BO717" i="1"/>
  <c r="BL717" i="1" s="1"/>
  <c r="CR717" i="1"/>
  <c r="BR717" i="1"/>
  <c r="BM717" i="1" s="1"/>
  <c r="CV717" i="1"/>
  <c r="AX717" i="1"/>
  <c r="CZ717" i="1"/>
  <c r="F719" i="1" l="1"/>
  <c r="BU719" i="1"/>
  <c r="AW719" i="1" s="1"/>
  <c r="E717" i="1"/>
  <c r="D717" i="1"/>
  <c r="CS718" i="1"/>
  <c r="CU718" i="1"/>
  <c r="AE716" i="1"/>
  <c r="AT717" i="1"/>
  <c r="CY717" i="1"/>
  <c r="S717" i="1"/>
  <c r="AZ717" i="1"/>
  <c r="AE717" i="1" s="1"/>
  <c r="T718" i="1"/>
  <c r="Y718" i="1" s="1"/>
  <c r="AV718" i="1"/>
  <c r="CA714" i="1"/>
  <c r="CH714" i="1" s="1"/>
  <c r="CI714" i="1" s="1"/>
  <c r="BW714" i="1" s="1"/>
  <c r="AU717" i="1"/>
  <c r="AY717" i="1"/>
  <c r="CX717" i="1"/>
  <c r="BX717" i="1"/>
  <c r="CC717" i="1" s="1"/>
  <c r="V717" i="1"/>
  <c r="AB717" i="1"/>
  <c r="AC717" i="1" s="1"/>
  <c r="U717" i="1" s="1"/>
  <c r="BA718" i="1"/>
  <c r="CV718" i="1"/>
  <c r="CT718" i="1"/>
  <c r="CR718" i="1"/>
  <c r="BR718" i="1"/>
  <c r="BM718" i="1" s="1"/>
  <c r="BO718" i="1"/>
  <c r="BL718" i="1" s="1"/>
  <c r="BB718" i="1"/>
  <c r="AX718" i="1"/>
  <c r="CZ718" i="1" s="1"/>
  <c r="BZ715" i="1"/>
  <c r="CB715" i="1"/>
  <c r="BY716" i="1"/>
  <c r="F720" i="1" l="1"/>
  <c r="BU720" i="1"/>
  <c r="AW720" i="1" s="1"/>
  <c r="E718" i="1"/>
  <c r="D718" i="1"/>
  <c r="CS719" i="1"/>
  <c r="CU719" i="1"/>
  <c r="AT718" i="1"/>
  <c r="CY718" i="1"/>
  <c r="S718" i="1"/>
  <c r="AZ718" i="1"/>
  <c r="T719" i="1"/>
  <c r="Y719" i="1" s="1"/>
  <c r="AV719" i="1"/>
  <c r="CA715" i="1"/>
  <c r="CH715" i="1"/>
  <c r="CI715" i="1" s="1"/>
  <c r="BW715" i="1" s="1"/>
  <c r="AU718" i="1"/>
  <c r="AY718" i="1"/>
  <c r="CX718" i="1"/>
  <c r="BX718" i="1"/>
  <c r="CC718" i="1" s="1"/>
  <c r="AB718" i="1"/>
  <c r="AC718" i="1" s="1"/>
  <c r="U718" i="1" s="1"/>
  <c r="CB716" i="1"/>
  <c r="BZ716" i="1"/>
  <c r="BA719" i="1"/>
  <c r="BB719" i="1"/>
  <c r="BO719" i="1"/>
  <c r="BL719" i="1" s="1"/>
  <c r="BR719" i="1"/>
  <c r="BM719" i="1" s="1"/>
  <c r="CV719" i="1"/>
  <c r="AX719" i="1"/>
  <c r="CZ719" i="1" s="1"/>
  <c r="CT719" i="1"/>
  <c r="CR719" i="1"/>
  <c r="BY717" i="1"/>
  <c r="F721" i="1" l="1"/>
  <c r="BU721" i="1"/>
  <c r="AW721" i="1" s="1"/>
  <c r="E719" i="1"/>
  <c r="D719" i="1"/>
  <c r="CS720" i="1"/>
  <c r="CU720" i="1"/>
  <c r="AE718" i="1"/>
  <c r="AT719" i="1"/>
  <c r="CY719" i="1"/>
  <c r="S719" i="1"/>
  <c r="AZ719" i="1"/>
  <c r="AE719" i="1" s="1"/>
  <c r="T720" i="1"/>
  <c r="Y720" i="1" s="1"/>
  <c r="AV720" i="1"/>
  <c r="CA716" i="1"/>
  <c r="CH716" i="1"/>
  <c r="CI716" i="1" s="1"/>
  <c r="BW716" i="1" s="1"/>
  <c r="V718" i="1"/>
  <c r="AU719" i="1"/>
  <c r="BZ717" i="1"/>
  <c r="CB717" i="1"/>
  <c r="BA720" i="1"/>
  <c r="CV720" i="1"/>
  <c r="BB720" i="1"/>
  <c r="AX720" i="1"/>
  <c r="CT720" i="1"/>
  <c r="BR720" i="1"/>
  <c r="BM720" i="1" s="1"/>
  <c r="CR720" i="1"/>
  <c r="CZ720" i="1"/>
  <c r="BO720" i="1"/>
  <c r="BL720" i="1" s="1"/>
  <c r="BX719" i="1"/>
  <c r="CC719" i="1" s="1"/>
  <c r="CX719" i="1"/>
  <c r="AY719" i="1"/>
  <c r="AB719" i="1"/>
  <c r="AC719" i="1" s="1"/>
  <c r="U719" i="1" s="1"/>
  <c r="BY718" i="1"/>
  <c r="F722" i="1" l="1"/>
  <c r="BU722" i="1"/>
  <c r="AW722" i="1" s="1"/>
  <c r="E720" i="1"/>
  <c r="D720" i="1"/>
  <c r="CS721" i="1"/>
  <c r="CU721" i="1"/>
  <c r="AT720" i="1"/>
  <c r="CY720" i="1"/>
  <c r="AU720" i="1"/>
  <c r="S720" i="1"/>
  <c r="AZ720" i="1"/>
  <c r="AE720" i="1" s="1"/>
  <c r="T721" i="1"/>
  <c r="Y721" i="1" s="1"/>
  <c r="AV721" i="1"/>
  <c r="V719" i="1"/>
  <c r="CA717" i="1"/>
  <c r="CH717" i="1"/>
  <c r="CI717" i="1" s="1"/>
  <c r="BW717" i="1" s="1"/>
  <c r="CB718" i="1"/>
  <c r="BZ718" i="1"/>
  <c r="BY719" i="1"/>
  <c r="BA721" i="1"/>
  <c r="CV721" i="1"/>
  <c r="CR721" i="1"/>
  <c r="BR721" i="1"/>
  <c r="BM721" i="1" s="1"/>
  <c r="BO721" i="1"/>
  <c r="BL721" i="1" s="1"/>
  <c r="BB721" i="1"/>
  <c r="CT721" i="1"/>
  <c r="AX721" i="1"/>
  <c r="CZ721" i="1"/>
  <c r="V720" i="1"/>
  <c r="AB720" i="1"/>
  <c r="AC720" i="1" s="1"/>
  <c r="U720" i="1" s="1"/>
  <c r="AY720" i="1"/>
  <c r="CX720" i="1"/>
  <c r="BX720" i="1"/>
  <c r="CC720" i="1" s="1"/>
  <c r="F723" i="1" l="1"/>
  <c r="BU723" i="1"/>
  <c r="AW723" i="1" s="1"/>
  <c r="E721" i="1"/>
  <c r="D721" i="1"/>
  <c r="CS722" i="1"/>
  <c r="CU722" i="1"/>
  <c r="AT721" i="1"/>
  <c r="CY721" i="1"/>
  <c r="S721" i="1"/>
  <c r="AZ721" i="1"/>
  <c r="T722" i="1"/>
  <c r="Y722" i="1" s="1"/>
  <c r="AV722" i="1"/>
  <c r="CA718" i="1"/>
  <c r="CH718" i="1" s="1"/>
  <c r="CI718" i="1" s="1"/>
  <c r="BW718" i="1" s="1"/>
  <c r="AU721" i="1"/>
  <c r="BY720" i="1"/>
  <c r="AY721" i="1"/>
  <c r="CX721" i="1"/>
  <c r="BX721" i="1"/>
  <c r="CC721" i="1" s="1"/>
  <c r="AB721" i="1"/>
  <c r="AC721" i="1" s="1"/>
  <c r="U721" i="1" s="1"/>
  <c r="V721" i="1"/>
  <c r="BA722" i="1"/>
  <c r="BB722" i="1"/>
  <c r="CT722" i="1"/>
  <c r="AX722" i="1"/>
  <c r="CV722" i="1"/>
  <c r="CR722" i="1"/>
  <c r="CZ722" i="1"/>
  <c r="BR722" i="1"/>
  <c r="BM722" i="1" s="1"/>
  <c r="BO722" i="1"/>
  <c r="BL722" i="1" s="1"/>
  <c r="CB719" i="1"/>
  <c r="BZ719" i="1"/>
  <c r="F724" i="1" l="1"/>
  <c r="BU724" i="1"/>
  <c r="AW724" i="1" s="1"/>
  <c r="E722" i="1"/>
  <c r="D722" i="1"/>
  <c r="CS723" i="1"/>
  <c r="CU723" i="1"/>
  <c r="AE721" i="1"/>
  <c r="AT722" i="1"/>
  <c r="CY722" i="1"/>
  <c r="S722" i="1"/>
  <c r="AZ722" i="1"/>
  <c r="AE722" i="1" s="1"/>
  <c r="T723" i="1"/>
  <c r="Y723" i="1" s="1"/>
  <c r="AV723" i="1"/>
  <c r="CA719" i="1"/>
  <c r="CH719" i="1"/>
  <c r="CI719" i="1" s="1"/>
  <c r="BW719" i="1" s="1"/>
  <c r="AU722" i="1"/>
  <c r="AB722" i="1"/>
  <c r="AC722" i="1" s="1"/>
  <c r="U722" i="1" s="1"/>
  <c r="BA723" i="1"/>
  <c r="BB723" i="1"/>
  <c r="CR723" i="1"/>
  <c r="CZ723" i="1"/>
  <c r="BR723" i="1"/>
  <c r="BM723" i="1" s="1"/>
  <c r="BO723" i="1"/>
  <c r="BL723" i="1" s="1"/>
  <c r="CV723" i="1"/>
  <c r="AC723" i="1"/>
  <c r="U723" i="1" s="1"/>
  <c r="CT723" i="1"/>
  <c r="AX723" i="1"/>
  <c r="BY721" i="1"/>
  <c r="AY722" i="1"/>
  <c r="BX722" i="1"/>
  <c r="CC722" i="1" s="1"/>
  <c r="CX722" i="1"/>
  <c r="CB720" i="1"/>
  <c r="BZ720" i="1"/>
  <c r="F725" i="1" l="1"/>
  <c r="BU725" i="1"/>
  <c r="AW725" i="1" s="1"/>
  <c r="E723" i="1"/>
  <c r="D723" i="1"/>
  <c r="CS724" i="1"/>
  <c r="CU724" i="1"/>
  <c r="AT723" i="1"/>
  <c r="CY723" i="1"/>
  <c r="AU723" i="1"/>
  <c r="S723" i="1"/>
  <c r="AZ723" i="1"/>
  <c r="AE723" i="1" s="1"/>
  <c r="T724" i="1"/>
  <c r="Y724" i="1" s="1"/>
  <c r="AV724" i="1"/>
  <c r="CA720" i="1"/>
  <c r="CH720" i="1"/>
  <c r="CI720" i="1" s="1"/>
  <c r="BW720" i="1" s="1"/>
  <c r="V722" i="1"/>
  <c r="AY723" i="1"/>
  <c r="CX723" i="1"/>
  <c r="BX723" i="1"/>
  <c r="CC723" i="1" s="1"/>
  <c r="BY722" i="1"/>
  <c r="BZ721" i="1"/>
  <c r="CB721" i="1"/>
  <c r="BA724" i="1"/>
  <c r="BB724" i="1"/>
  <c r="AX724" i="1"/>
  <c r="AC724" i="1"/>
  <c r="U724" i="1" s="1"/>
  <c r="CV724" i="1"/>
  <c r="CR724" i="1"/>
  <c r="BO724" i="1"/>
  <c r="BL724" i="1" s="1"/>
  <c r="CZ724" i="1"/>
  <c r="BR724" i="1"/>
  <c r="BM724" i="1" s="1"/>
  <c r="CT724" i="1"/>
  <c r="AB723" i="1"/>
  <c r="V723" i="1"/>
  <c r="F726" i="1" l="1"/>
  <c r="BU726" i="1"/>
  <c r="AW726" i="1" s="1"/>
  <c r="E724" i="1"/>
  <c r="D724" i="1"/>
  <c r="CS725" i="1"/>
  <c r="CU725" i="1"/>
  <c r="AT724" i="1"/>
  <c r="CY724" i="1"/>
  <c r="AU724" i="1"/>
  <c r="S724" i="1"/>
  <c r="AZ724" i="1"/>
  <c r="AE724" i="1" s="1"/>
  <c r="T725" i="1"/>
  <c r="Y725" i="1" s="1"/>
  <c r="AV725" i="1"/>
  <c r="CA721" i="1"/>
  <c r="CH721" i="1"/>
  <c r="CI721" i="1" s="1"/>
  <c r="BW721" i="1" s="1"/>
  <c r="BA725" i="1"/>
  <c r="CV725" i="1"/>
  <c r="CZ725" i="1"/>
  <c r="BR725" i="1"/>
  <c r="BM725" i="1" s="1"/>
  <c r="BB725" i="1"/>
  <c r="AX725" i="1"/>
  <c r="AC725" i="1"/>
  <c r="U725" i="1" s="1"/>
  <c r="CT725" i="1"/>
  <c r="BO725" i="1"/>
  <c r="BL725" i="1" s="1"/>
  <c r="CR725" i="1"/>
  <c r="AY724" i="1"/>
  <c r="AB724" i="1"/>
  <c r="V724" i="1"/>
  <c r="BZ722" i="1"/>
  <c r="CB722" i="1"/>
  <c r="BX724" i="1"/>
  <c r="CC724" i="1" s="1"/>
  <c r="CX724" i="1"/>
  <c r="CH723" i="1"/>
  <c r="CI723" i="1" s="1"/>
  <c r="BW723" i="1" s="1"/>
  <c r="BY723" i="1"/>
  <c r="F727" i="1" l="1"/>
  <c r="BU727" i="1"/>
  <c r="AW727" i="1" s="1"/>
  <c r="E725" i="1"/>
  <c r="D725" i="1"/>
  <c r="CS726" i="1"/>
  <c r="CU726" i="1"/>
  <c r="AT725" i="1"/>
  <c r="CY725" i="1"/>
  <c r="S725" i="1"/>
  <c r="AZ725" i="1"/>
  <c r="T726" i="1"/>
  <c r="Y726" i="1" s="1"/>
  <c r="AV726" i="1"/>
  <c r="CA722" i="1"/>
  <c r="CH722" i="1"/>
  <c r="CI722" i="1" s="1"/>
  <c r="BW722" i="1" s="1"/>
  <c r="AU725" i="1"/>
  <c r="CB723" i="1"/>
  <c r="BZ723" i="1"/>
  <c r="CA723" i="1" s="1"/>
  <c r="CH724" i="1"/>
  <c r="CI724" i="1" s="1"/>
  <c r="BW724" i="1" s="1"/>
  <c r="BY724" i="1"/>
  <c r="BA726" i="1"/>
  <c r="BR726" i="1"/>
  <c r="BM726" i="1" s="1"/>
  <c r="BB726" i="1"/>
  <c r="AX726" i="1"/>
  <c r="AC726" i="1"/>
  <c r="U726" i="1" s="1"/>
  <c r="BO726" i="1"/>
  <c r="BL726" i="1" s="1"/>
  <c r="CR726" i="1"/>
  <c r="CZ726" i="1"/>
  <c r="CV726" i="1"/>
  <c r="CT726" i="1"/>
  <c r="V725" i="1"/>
  <c r="AB725" i="1"/>
  <c r="AY725" i="1"/>
  <c r="BX725" i="1"/>
  <c r="CC725" i="1" s="1"/>
  <c r="CX725" i="1"/>
  <c r="F728" i="1" l="1"/>
  <c r="BU728" i="1"/>
  <c r="AW728" i="1" s="1"/>
  <c r="E726" i="1"/>
  <c r="D726" i="1"/>
  <c r="CS727" i="1"/>
  <c r="CU727" i="1"/>
  <c r="AE725" i="1"/>
  <c r="AT726" i="1"/>
  <c r="CY726" i="1"/>
  <c r="S726" i="1"/>
  <c r="AZ726" i="1"/>
  <c r="AE726" i="1" s="1"/>
  <c r="T727" i="1"/>
  <c r="Y727" i="1" s="1"/>
  <c r="AV727" i="1"/>
  <c r="AU726" i="1"/>
  <c r="AY726" i="1"/>
  <c r="CX726" i="1"/>
  <c r="BX726" i="1"/>
  <c r="CC726" i="1" s="1"/>
  <c r="CB724" i="1"/>
  <c r="BZ724" i="1"/>
  <c r="CA724" i="1" s="1"/>
  <c r="CH725" i="1"/>
  <c r="CI725" i="1" s="1"/>
  <c r="BW725" i="1" s="1"/>
  <c r="BY725" i="1"/>
  <c r="BA727" i="1"/>
  <c r="CV727" i="1"/>
  <c r="CZ727" i="1"/>
  <c r="BR727" i="1"/>
  <c r="BM727" i="1" s="1"/>
  <c r="BB727" i="1"/>
  <c r="AX727" i="1"/>
  <c r="AC727" i="1"/>
  <c r="U727" i="1" s="1"/>
  <c r="CT727" i="1"/>
  <c r="BO727" i="1"/>
  <c r="BL727" i="1" s="1"/>
  <c r="CR727" i="1"/>
  <c r="AB726" i="1"/>
  <c r="V726" i="1"/>
  <c r="F729" i="1" l="1"/>
  <c r="BU729" i="1"/>
  <c r="AW729" i="1" s="1"/>
  <c r="E727" i="1"/>
  <c r="D727" i="1"/>
  <c r="CS728" i="1"/>
  <c r="CU728" i="1"/>
  <c r="AT727" i="1"/>
  <c r="CY727" i="1"/>
  <c r="S727" i="1"/>
  <c r="AZ727" i="1"/>
  <c r="T728" i="1"/>
  <c r="Y728" i="1" s="1"/>
  <c r="AV728" i="1"/>
  <c r="AU727" i="1"/>
  <c r="BA728" i="1"/>
  <c r="CR728" i="1"/>
  <c r="CZ728" i="1"/>
  <c r="AX728" i="1"/>
  <c r="BB728" i="1"/>
  <c r="BR728" i="1"/>
  <c r="BM728" i="1" s="1"/>
  <c r="CV728" i="1"/>
  <c r="CT728" i="1"/>
  <c r="BO728" i="1"/>
  <c r="BL728" i="1" s="1"/>
  <c r="AC728" i="1"/>
  <c r="U728" i="1" s="1"/>
  <c r="AB727" i="1"/>
  <c r="V727" i="1"/>
  <c r="AY727" i="1"/>
  <c r="CX727" i="1"/>
  <c r="BX727" i="1"/>
  <c r="CC727" i="1" s="1"/>
  <c r="BZ725" i="1"/>
  <c r="CA725" i="1" s="1"/>
  <c r="CB725" i="1"/>
  <c r="CH726" i="1"/>
  <c r="CI726" i="1" s="1"/>
  <c r="BW726" i="1" s="1"/>
  <c r="BY726" i="1"/>
  <c r="F730" i="1" l="1"/>
  <c r="BU730" i="1"/>
  <c r="AW730" i="1" s="1"/>
  <c r="E728" i="1"/>
  <c r="D728" i="1"/>
  <c r="CS729" i="1"/>
  <c r="CU729" i="1"/>
  <c r="AE727" i="1"/>
  <c r="AT728" i="1"/>
  <c r="CY728" i="1"/>
  <c r="S728" i="1"/>
  <c r="AZ728" i="1"/>
  <c r="AE728" i="1" s="1"/>
  <c r="T729" i="1"/>
  <c r="Y729" i="1" s="1"/>
  <c r="AV729" i="1"/>
  <c r="AU728" i="1"/>
  <c r="BX728" i="1"/>
  <c r="CC728" i="1" s="1"/>
  <c r="CX728" i="1"/>
  <c r="BA729" i="1"/>
  <c r="AX729" i="1"/>
  <c r="AC729" i="1"/>
  <c r="U729" i="1" s="1"/>
  <c r="CV729" i="1"/>
  <c r="CR729" i="1"/>
  <c r="CZ729" i="1"/>
  <c r="BR729" i="1"/>
  <c r="BM729" i="1" s="1"/>
  <c r="BO729" i="1"/>
  <c r="BL729" i="1" s="1"/>
  <c r="BB729" i="1"/>
  <c r="CT729" i="1"/>
  <c r="CB726" i="1"/>
  <c r="BZ726" i="1"/>
  <c r="CA726" i="1" s="1"/>
  <c r="BY727" i="1"/>
  <c r="CH727" i="1"/>
  <c r="CI727" i="1" s="1"/>
  <c r="BW727" i="1" s="1"/>
  <c r="AY728" i="1"/>
  <c r="AB728" i="1"/>
  <c r="V728" i="1"/>
  <c r="F731" i="1" l="1"/>
  <c r="BU731" i="1"/>
  <c r="AW731" i="1" s="1"/>
  <c r="E729" i="1"/>
  <c r="D729" i="1"/>
  <c r="CS730" i="1"/>
  <c r="CU730" i="1"/>
  <c r="AT729" i="1"/>
  <c r="CY729" i="1"/>
  <c r="S729" i="1"/>
  <c r="AZ729" i="1"/>
  <c r="T730" i="1"/>
  <c r="Y730" i="1" s="1"/>
  <c r="AV730" i="1"/>
  <c r="AU729" i="1"/>
  <c r="BZ727" i="1"/>
  <c r="CA727" i="1" s="1"/>
  <c r="CB727" i="1"/>
  <c r="BX729" i="1"/>
  <c r="CC729" i="1" s="1"/>
  <c r="CX729" i="1"/>
  <c r="AY729" i="1"/>
  <c r="CH728" i="1"/>
  <c r="CI728" i="1" s="1"/>
  <c r="BW728" i="1" s="1"/>
  <c r="BY728" i="1"/>
  <c r="V729" i="1"/>
  <c r="AB729" i="1"/>
  <c r="BA730" i="1"/>
  <c r="CR730" i="1"/>
  <c r="CZ730" i="1"/>
  <c r="BR730" i="1"/>
  <c r="BM730" i="1" s="1"/>
  <c r="BO730" i="1"/>
  <c r="BL730" i="1" s="1"/>
  <c r="CV730" i="1"/>
  <c r="BB730" i="1"/>
  <c r="CT730" i="1"/>
  <c r="AX730" i="1"/>
  <c r="AC730" i="1"/>
  <c r="U730" i="1" s="1"/>
  <c r="F732" i="1" l="1"/>
  <c r="BU732" i="1"/>
  <c r="AW732" i="1" s="1"/>
  <c r="E730" i="1"/>
  <c r="D730" i="1"/>
  <c r="CS731" i="1"/>
  <c r="CU731" i="1"/>
  <c r="AE729" i="1"/>
  <c r="AT730" i="1"/>
  <c r="CY730" i="1"/>
  <c r="S730" i="1"/>
  <c r="AZ730" i="1"/>
  <c r="AE730" i="1" s="1"/>
  <c r="T731" i="1"/>
  <c r="Y731" i="1" s="1"/>
  <c r="AV731" i="1"/>
  <c r="AU730" i="1"/>
  <c r="AY730" i="1"/>
  <c r="BX730" i="1"/>
  <c r="CC730" i="1" s="1"/>
  <c r="CX730" i="1"/>
  <c r="BA731" i="1"/>
  <c r="BR731" i="1"/>
  <c r="BM731" i="1" s="1"/>
  <c r="BB731" i="1"/>
  <c r="BO731" i="1"/>
  <c r="BL731" i="1" s="1"/>
  <c r="AX731" i="1"/>
  <c r="CT731" i="1"/>
  <c r="AC731" i="1"/>
  <c r="U731" i="1" s="1"/>
  <c r="CV731" i="1"/>
  <c r="CR731" i="1"/>
  <c r="CZ731" i="1"/>
  <c r="CH729" i="1"/>
  <c r="CI729" i="1" s="1"/>
  <c r="BW729" i="1" s="1"/>
  <c r="BY729" i="1"/>
  <c r="V730" i="1"/>
  <c r="AB730" i="1"/>
  <c r="CB728" i="1"/>
  <c r="BZ728" i="1"/>
  <c r="CA728" i="1" s="1"/>
  <c r="F733" i="1" l="1"/>
  <c r="BU733" i="1"/>
  <c r="AW733" i="1" s="1"/>
  <c r="E731" i="1"/>
  <c r="D731" i="1"/>
  <c r="CS732" i="1"/>
  <c r="CU732" i="1"/>
  <c r="AT731" i="1"/>
  <c r="CY731" i="1"/>
  <c r="S731" i="1"/>
  <c r="AZ731" i="1"/>
  <c r="T732" i="1"/>
  <c r="AV732" i="1"/>
  <c r="AU731" i="1"/>
  <c r="CB729" i="1"/>
  <c r="BZ729" i="1"/>
  <c r="CA729" i="1" s="1"/>
  <c r="CH730" i="1"/>
  <c r="CI730" i="1" s="1"/>
  <c r="BW730" i="1" s="1"/>
  <c r="BY730" i="1"/>
  <c r="AB731" i="1"/>
  <c r="V731" i="1"/>
  <c r="BA732" i="1"/>
  <c r="CT732" i="1"/>
  <c r="BB732" i="1"/>
  <c r="AX732" i="1"/>
  <c r="AC732" i="1"/>
  <c r="U732" i="1" s="1"/>
  <c r="BR732" i="1"/>
  <c r="BM732" i="1" s="1"/>
  <c r="CR732" i="1"/>
  <c r="BO732" i="1"/>
  <c r="BL732" i="1" s="1"/>
  <c r="CZ732" i="1"/>
  <c r="CV732" i="1"/>
  <c r="AY731" i="1"/>
  <c r="CX731" i="1"/>
  <c r="BX731" i="1"/>
  <c r="CC731" i="1" s="1"/>
  <c r="D732" i="1" l="1"/>
  <c r="Y732" i="1"/>
  <c r="E732" i="1"/>
  <c r="F734" i="1"/>
  <c r="BU734" i="1"/>
  <c r="AW734" i="1" s="1"/>
  <c r="CS733" i="1"/>
  <c r="CU733" i="1"/>
  <c r="AE731" i="1"/>
  <c r="AT732" i="1"/>
  <c r="CY732" i="1"/>
  <c r="S732" i="1"/>
  <c r="AZ732" i="1"/>
  <c r="AE732" i="1" s="1"/>
  <c r="T733" i="1"/>
  <c r="Y733" i="1" s="1"/>
  <c r="AV733" i="1"/>
  <c r="AU732" i="1"/>
  <c r="CH731" i="1"/>
  <c r="CI731" i="1" s="1"/>
  <c r="BW731" i="1" s="1"/>
  <c r="BY731" i="1"/>
  <c r="V732" i="1"/>
  <c r="AB732" i="1"/>
  <c r="AY732" i="1"/>
  <c r="BZ730" i="1"/>
  <c r="CA730" i="1" s="1"/>
  <c r="CB730" i="1"/>
  <c r="BA733" i="1"/>
  <c r="AC733" i="1"/>
  <c r="U733" i="1" s="1"/>
  <c r="CV733" i="1"/>
  <c r="BB733" i="1"/>
  <c r="BO733" i="1"/>
  <c r="BL733" i="1" s="1"/>
  <c r="CZ733" i="1"/>
  <c r="BR733" i="1"/>
  <c r="BM733" i="1" s="1"/>
  <c r="AX733" i="1"/>
  <c r="CR733" i="1"/>
  <c r="CT733" i="1"/>
  <c r="CX732" i="1"/>
  <c r="BX732" i="1"/>
  <c r="CC732" i="1" s="1"/>
  <c r="F735" i="1" l="1"/>
  <c r="BU735" i="1"/>
  <c r="AW735" i="1" s="1"/>
  <c r="E733" i="1"/>
  <c r="D733" i="1"/>
  <c r="CS734" i="1"/>
  <c r="CU734" i="1"/>
  <c r="AT733" i="1"/>
  <c r="CY733" i="1"/>
  <c r="AU733" i="1"/>
  <c r="S733" i="1"/>
  <c r="AZ733" i="1"/>
  <c r="AE733" i="1" s="1"/>
  <c r="T734" i="1"/>
  <c r="Y734" i="1" s="1"/>
  <c r="AV734" i="1"/>
  <c r="CH732" i="1"/>
  <c r="CI732" i="1" s="1"/>
  <c r="BW732" i="1" s="1"/>
  <c r="BY732" i="1"/>
  <c r="AB733" i="1"/>
  <c r="V733" i="1"/>
  <c r="AY733" i="1"/>
  <c r="BA734" i="1"/>
  <c r="BB734" i="1"/>
  <c r="CT734" i="1"/>
  <c r="AX734" i="1"/>
  <c r="BR734" i="1"/>
  <c r="BM734" i="1" s="1"/>
  <c r="CR734" i="1"/>
  <c r="CZ734" i="1"/>
  <c r="AC734" i="1"/>
  <c r="U734" i="1" s="1"/>
  <c r="CV734" i="1"/>
  <c r="BO734" i="1"/>
  <c r="BL734" i="1" s="1"/>
  <c r="BX733" i="1"/>
  <c r="CC733" i="1" s="1"/>
  <c r="CX733" i="1"/>
  <c r="CB731" i="1"/>
  <c r="BZ731" i="1"/>
  <c r="CA731" i="1" s="1"/>
  <c r="F736" i="1" l="1"/>
  <c r="BU736" i="1"/>
  <c r="AW736" i="1" s="1"/>
  <c r="E734" i="1"/>
  <c r="D734" i="1"/>
  <c r="CS735" i="1"/>
  <c r="CU735" i="1"/>
  <c r="AT734" i="1"/>
  <c r="CY734" i="1"/>
  <c r="S734" i="1"/>
  <c r="AZ734" i="1"/>
  <c r="T735" i="1"/>
  <c r="Y735" i="1" s="1"/>
  <c r="AV735" i="1"/>
  <c r="AU734" i="1"/>
  <c r="AY734" i="1"/>
  <c r="CX734" i="1"/>
  <c r="BX734" i="1"/>
  <c r="CC734" i="1" s="1"/>
  <c r="BZ732" i="1"/>
  <c r="CA732" i="1" s="1"/>
  <c r="CB732" i="1"/>
  <c r="CH733" i="1"/>
  <c r="CI733" i="1" s="1"/>
  <c r="BW733" i="1" s="1"/>
  <c r="BY733" i="1"/>
  <c r="V734" i="1"/>
  <c r="AB734" i="1"/>
  <c r="BA735" i="1"/>
  <c r="BR735" i="1"/>
  <c r="BM735" i="1" s="1"/>
  <c r="BB735" i="1"/>
  <c r="AX735" i="1"/>
  <c r="AC735" i="1"/>
  <c r="U735" i="1" s="1"/>
  <c r="CT735" i="1"/>
  <c r="BO735" i="1"/>
  <c r="BL735" i="1" s="1"/>
  <c r="CR735" i="1"/>
  <c r="CV735" i="1"/>
  <c r="CZ735" i="1"/>
  <c r="F737" i="1" l="1"/>
  <c r="BU737" i="1"/>
  <c r="AW737" i="1" s="1"/>
  <c r="E735" i="1"/>
  <c r="D735" i="1"/>
  <c r="CS736" i="1"/>
  <c r="CU736" i="1"/>
  <c r="AE734" i="1"/>
  <c r="AT735" i="1"/>
  <c r="CY735" i="1"/>
  <c r="S735" i="1"/>
  <c r="AZ735" i="1"/>
  <c r="AE735" i="1" s="1"/>
  <c r="T736" i="1"/>
  <c r="Y736" i="1" s="1"/>
  <c r="AV736" i="1"/>
  <c r="AU735" i="1"/>
  <c r="V735" i="1"/>
  <c r="AB735" i="1"/>
  <c r="BA736" i="1"/>
  <c r="AC736" i="1"/>
  <c r="U736" i="1" s="1"/>
  <c r="CT736" i="1"/>
  <c r="BR736" i="1"/>
  <c r="BM736" i="1" s="1"/>
  <c r="CR736" i="1"/>
  <c r="CZ736" i="1"/>
  <c r="BO736" i="1"/>
  <c r="BL736" i="1" s="1"/>
  <c r="CV736" i="1"/>
  <c r="BB736" i="1"/>
  <c r="AX736" i="1"/>
  <c r="AY735" i="1"/>
  <c r="CX735" i="1"/>
  <c r="BX735" i="1"/>
  <c r="CC735" i="1" s="1"/>
  <c r="BZ733" i="1"/>
  <c r="CA733" i="1" s="1"/>
  <c r="CB733" i="1"/>
  <c r="CH734" i="1"/>
  <c r="CI734" i="1" s="1"/>
  <c r="BW734" i="1" s="1"/>
  <c r="BY734" i="1"/>
  <c r="F738" i="1" l="1"/>
  <c r="BU738" i="1"/>
  <c r="AW738" i="1" s="1"/>
  <c r="E736" i="1"/>
  <c r="D736" i="1"/>
  <c r="CS737" i="1"/>
  <c r="CU737" i="1"/>
  <c r="AT736" i="1"/>
  <c r="CY736" i="1"/>
  <c r="S736" i="1"/>
  <c r="AZ736" i="1"/>
  <c r="T737" i="1"/>
  <c r="Y737" i="1" s="1"/>
  <c r="AV737" i="1"/>
  <c r="AU736" i="1"/>
  <c r="CB734" i="1"/>
  <c r="BZ734" i="1"/>
  <c r="CA734" i="1" s="1"/>
  <c r="BA737" i="1"/>
  <c r="CZ737" i="1"/>
  <c r="AC737" i="1"/>
  <c r="U737" i="1" s="1"/>
  <c r="CV737" i="1"/>
  <c r="CR737" i="1"/>
  <c r="BO737" i="1"/>
  <c r="BL737" i="1" s="1"/>
  <c r="BB737" i="1"/>
  <c r="CT737" i="1"/>
  <c r="AX737" i="1"/>
  <c r="BR737" i="1"/>
  <c r="BM737" i="1" s="1"/>
  <c r="AB736" i="1"/>
  <c r="V736" i="1"/>
  <c r="CH735" i="1"/>
  <c r="CI735" i="1" s="1"/>
  <c r="BW735" i="1" s="1"/>
  <c r="BY735" i="1"/>
  <c r="AY736" i="1"/>
  <c r="CX736" i="1"/>
  <c r="BX736" i="1"/>
  <c r="CC736" i="1" s="1"/>
  <c r="F739" i="1" l="1"/>
  <c r="BU739" i="1"/>
  <c r="E737" i="1"/>
  <c r="D737" i="1"/>
  <c r="AU737" i="1"/>
  <c r="CS738" i="1"/>
  <c r="CU738" i="1"/>
  <c r="AE736" i="1"/>
  <c r="AT737" i="1"/>
  <c r="CY737" i="1"/>
  <c r="S737" i="1"/>
  <c r="AZ737" i="1"/>
  <c r="AE737" i="1" s="1"/>
  <c r="T738" i="1"/>
  <c r="Y738" i="1" s="1"/>
  <c r="AW739" i="1"/>
  <c r="AV738" i="1"/>
  <c r="BY736" i="1"/>
  <c r="CH736" i="1"/>
  <c r="CI736" i="1" s="1"/>
  <c r="BW736" i="1" s="1"/>
  <c r="AB737" i="1"/>
  <c r="V737" i="1"/>
  <c r="AY737" i="1"/>
  <c r="BX737" i="1"/>
  <c r="CC737" i="1" s="1"/>
  <c r="CX737" i="1"/>
  <c r="BZ735" i="1"/>
  <c r="CA735" i="1" s="1"/>
  <c r="CB735" i="1"/>
  <c r="BA738" i="1"/>
  <c r="CT738" i="1"/>
  <c r="BO738" i="1"/>
  <c r="BL738" i="1" s="1"/>
  <c r="CR738" i="1"/>
  <c r="CV738" i="1"/>
  <c r="BR738" i="1"/>
  <c r="BM738" i="1" s="1"/>
  <c r="AC738" i="1"/>
  <c r="U738" i="1" s="1"/>
  <c r="BB738" i="1"/>
  <c r="AX738" i="1"/>
  <c r="CZ738" i="1"/>
  <c r="F740" i="1" l="1"/>
  <c r="BU740" i="1"/>
  <c r="AW740" i="1" s="1"/>
  <c r="E738" i="1"/>
  <c r="D738" i="1"/>
  <c r="CS739" i="1"/>
  <c r="CU739" i="1"/>
  <c r="AT738" i="1"/>
  <c r="CY738" i="1"/>
  <c r="S738" i="1"/>
  <c r="AZ738" i="1"/>
  <c r="T739" i="1"/>
  <c r="Y739" i="1" s="1"/>
  <c r="AV739" i="1"/>
  <c r="AU738" i="1"/>
  <c r="V738" i="1"/>
  <c r="AB738" i="1"/>
  <c r="BA739" i="1"/>
  <c r="CT739" i="1"/>
  <c r="BR739" i="1"/>
  <c r="BM739" i="1" s="1"/>
  <c r="BB739" i="1"/>
  <c r="AX739" i="1"/>
  <c r="CZ739" i="1"/>
  <c r="AC739" i="1"/>
  <c r="U739" i="1" s="1"/>
  <c r="CV739" i="1"/>
  <c r="CR739" i="1"/>
  <c r="BO739" i="1"/>
  <c r="BL739" i="1" s="1"/>
  <c r="AY738" i="1"/>
  <c r="BX738" i="1"/>
  <c r="CC738" i="1" s="1"/>
  <c r="CX738" i="1"/>
  <c r="CH737" i="1"/>
  <c r="CI737" i="1" s="1"/>
  <c r="BW737" i="1" s="1"/>
  <c r="BY737" i="1"/>
  <c r="CB736" i="1"/>
  <c r="BZ736" i="1"/>
  <c r="CA736" i="1" s="1"/>
  <c r="F741" i="1" l="1"/>
  <c r="BU741" i="1"/>
  <c r="AW741" i="1" s="1"/>
  <c r="E739" i="1"/>
  <c r="D739" i="1"/>
  <c r="CS740" i="1"/>
  <c r="CU740" i="1"/>
  <c r="AE738" i="1"/>
  <c r="AT739" i="1"/>
  <c r="CY739" i="1"/>
  <c r="S739" i="1"/>
  <c r="AZ739" i="1"/>
  <c r="AE739" i="1" s="1"/>
  <c r="T740" i="1"/>
  <c r="Y740" i="1" s="1"/>
  <c r="AV740" i="1"/>
  <c r="AU739" i="1"/>
  <c r="BY738" i="1"/>
  <c r="CH738" i="1"/>
  <c r="CI738" i="1" s="1"/>
  <c r="BW738" i="1" s="1"/>
  <c r="BA740" i="1"/>
  <c r="AC740" i="1"/>
  <c r="U740" i="1" s="1"/>
  <c r="CT740" i="1"/>
  <c r="BO740" i="1"/>
  <c r="BL740" i="1" s="1"/>
  <c r="CR740" i="1"/>
  <c r="CV740" i="1"/>
  <c r="CZ740" i="1"/>
  <c r="BR740" i="1"/>
  <c r="BM740" i="1" s="1"/>
  <c r="BB740" i="1"/>
  <c r="AX740" i="1"/>
  <c r="V739" i="1"/>
  <c r="AB739" i="1"/>
  <c r="BZ737" i="1"/>
  <c r="CA737" i="1" s="1"/>
  <c r="CB737" i="1"/>
  <c r="AY739" i="1"/>
  <c r="BX739" i="1"/>
  <c r="CC739" i="1" s="1"/>
  <c r="CX739" i="1"/>
  <c r="F742" i="1" l="1"/>
  <c r="BU742" i="1"/>
  <c r="AW742" i="1" s="1"/>
  <c r="E740" i="1"/>
  <c r="D740" i="1"/>
  <c r="CS741" i="1"/>
  <c r="CU741" i="1"/>
  <c r="AT740" i="1"/>
  <c r="CY740" i="1"/>
  <c r="S740" i="1"/>
  <c r="AZ740" i="1"/>
  <c r="T741" i="1"/>
  <c r="Y741" i="1" s="1"/>
  <c r="AV741" i="1"/>
  <c r="AU740" i="1"/>
  <c r="AY740" i="1"/>
  <c r="BX740" i="1"/>
  <c r="CC740" i="1" s="1"/>
  <c r="CX740" i="1"/>
  <c r="BY739" i="1"/>
  <c r="CH739" i="1"/>
  <c r="CI739" i="1" s="1"/>
  <c r="BW739" i="1" s="1"/>
  <c r="BA741" i="1"/>
  <c r="AC741" i="1"/>
  <c r="U741" i="1" s="1"/>
  <c r="BR741" i="1"/>
  <c r="BM741" i="1" s="1"/>
  <c r="CR741" i="1"/>
  <c r="CV741" i="1"/>
  <c r="BO741" i="1"/>
  <c r="BL741" i="1" s="1"/>
  <c r="CZ741" i="1"/>
  <c r="BB741" i="1"/>
  <c r="AX741" i="1"/>
  <c r="CT741" i="1"/>
  <c r="AB740" i="1"/>
  <c r="V740" i="1"/>
  <c r="CB738" i="1"/>
  <c r="BZ738" i="1"/>
  <c r="CA738" i="1" s="1"/>
  <c r="AU741" i="1" l="1"/>
  <c r="F743" i="1"/>
  <c r="BU743" i="1"/>
  <c r="AW743" i="1" s="1"/>
  <c r="E741" i="1"/>
  <c r="D741" i="1"/>
  <c r="CS742" i="1"/>
  <c r="CU742" i="1"/>
  <c r="AE740" i="1"/>
  <c r="AT741" i="1"/>
  <c r="CY741" i="1"/>
  <c r="S741" i="1"/>
  <c r="AZ741" i="1"/>
  <c r="AE741" i="1" s="1"/>
  <c r="T742" i="1"/>
  <c r="Y742" i="1" s="1"/>
  <c r="AV742" i="1"/>
  <c r="AY741" i="1"/>
  <c r="CX741" i="1"/>
  <c r="BX741" i="1"/>
  <c r="CC741" i="1" s="1"/>
  <c r="CB739" i="1"/>
  <c r="BZ739" i="1"/>
  <c r="CA739" i="1" s="1"/>
  <c r="BY740" i="1"/>
  <c r="CH740" i="1"/>
  <c r="CI740" i="1" s="1"/>
  <c r="BW740" i="1" s="1"/>
  <c r="V741" i="1"/>
  <c r="AB741" i="1"/>
  <c r="BA742" i="1"/>
  <c r="AX742" i="1"/>
  <c r="AC742" i="1"/>
  <c r="U742" i="1" s="1"/>
  <c r="CT742" i="1"/>
  <c r="BO742" i="1"/>
  <c r="BL742" i="1" s="1"/>
  <c r="CR742" i="1"/>
  <c r="CV742" i="1"/>
  <c r="CZ742" i="1"/>
  <c r="BR742" i="1"/>
  <c r="BM742" i="1" s="1"/>
  <c r="BB742" i="1"/>
  <c r="F744" i="1" l="1"/>
  <c r="BU744" i="1"/>
  <c r="AW744" i="1" s="1"/>
  <c r="E742" i="1"/>
  <c r="D742" i="1"/>
  <c r="CS743" i="1"/>
  <c r="CU743" i="1"/>
  <c r="AT742" i="1"/>
  <c r="CY742" i="1"/>
  <c r="S742" i="1"/>
  <c r="AZ742" i="1"/>
  <c r="T743" i="1"/>
  <c r="Y743" i="1" s="1"/>
  <c r="AV743" i="1"/>
  <c r="AU742" i="1"/>
  <c r="AY742" i="1"/>
  <c r="CB740" i="1"/>
  <c r="BZ740" i="1"/>
  <c r="CA740" i="1" s="1"/>
  <c r="CX742" i="1"/>
  <c r="BX742" i="1"/>
  <c r="CC742" i="1" s="1"/>
  <c r="BA743" i="1"/>
  <c r="CZ743" i="1"/>
  <c r="BR743" i="1"/>
  <c r="BM743" i="1" s="1"/>
  <c r="BB743" i="1"/>
  <c r="AX743" i="1"/>
  <c r="AC743" i="1"/>
  <c r="U743" i="1" s="1"/>
  <c r="CT743" i="1"/>
  <c r="BO743" i="1"/>
  <c r="BL743" i="1" s="1"/>
  <c r="CR743" i="1"/>
  <c r="CV743" i="1"/>
  <c r="AB742" i="1"/>
  <c r="V742" i="1"/>
  <c r="CH741" i="1"/>
  <c r="CI741" i="1" s="1"/>
  <c r="BW741" i="1" s="1"/>
  <c r="BY741" i="1"/>
  <c r="F745" i="1" l="1"/>
  <c r="BU745" i="1"/>
  <c r="AW745" i="1" s="1"/>
  <c r="E743" i="1"/>
  <c r="D743" i="1"/>
  <c r="CS744" i="1"/>
  <c r="CU744" i="1"/>
  <c r="AE742" i="1"/>
  <c r="AT743" i="1"/>
  <c r="CY743" i="1"/>
  <c r="S743" i="1"/>
  <c r="AZ743" i="1"/>
  <c r="AE743" i="1" s="1"/>
  <c r="T744" i="1"/>
  <c r="Y744" i="1" s="1"/>
  <c r="AU743" i="1"/>
  <c r="AV744" i="1"/>
  <c r="AY743" i="1"/>
  <c r="BX743" i="1"/>
  <c r="CC743" i="1" s="1"/>
  <c r="CX743" i="1"/>
  <c r="CB741" i="1"/>
  <c r="BZ741" i="1"/>
  <c r="CA741" i="1" s="1"/>
  <c r="BA744" i="1"/>
  <c r="BO744" i="1"/>
  <c r="BL744" i="1" s="1"/>
  <c r="BB744" i="1"/>
  <c r="CT744" i="1"/>
  <c r="AX744" i="1"/>
  <c r="AC744" i="1"/>
  <c r="U744" i="1" s="1"/>
  <c r="CV744" i="1"/>
  <c r="CR744" i="1"/>
  <c r="CZ744" i="1"/>
  <c r="BR744" i="1"/>
  <c r="BM744" i="1" s="1"/>
  <c r="V743" i="1"/>
  <c r="AB743" i="1"/>
  <c r="BY742" i="1"/>
  <c r="CH742" i="1"/>
  <c r="CI742" i="1" s="1"/>
  <c r="BW742" i="1" s="1"/>
  <c r="F746" i="1" l="1"/>
  <c r="BU746" i="1"/>
  <c r="AW746" i="1" s="1"/>
  <c r="E744" i="1"/>
  <c r="D744" i="1"/>
  <c r="CS745" i="1"/>
  <c r="CU745" i="1"/>
  <c r="AT744" i="1"/>
  <c r="CY744" i="1"/>
  <c r="S744" i="1"/>
  <c r="AZ744" i="1"/>
  <c r="T745" i="1"/>
  <c r="Y745" i="1" s="1"/>
  <c r="AV745" i="1"/>
  <c r="AU744" i="1"/>
  <c r="BZ742" i="1"/>
  <c r="CA742" i="1" s="1"/>
  <c r="CB742" i="1"/>
  <c r="AY744" i="1"/>
  <c r="BX744" i="1"/>
  <c r="CC744" i="1" s="1"/>
  <c r="CX744" i="1"/>
  <c r="CH743" i="1"/>
  <c r="CI743" i="1" s="1"/>
  <c r="BW743" i="1" s="1"/>
  <c r="BY743" i="1"/>
  <c r="AB744" i="1"/>
  <c r="V744" i="1"/>
  <c r="BA745" i="1"/>
  <c r="CZ745" i="1"/>
  <c r="BR745" i="1"/>
  <c r="BM745" i="1" s="1"/>
  <c r="BO745" i="1"/>
  <c r="BL745" i="1" s="1"/>
  <c r="BB745" i="1"/>
  <c r="CT745" i="1"/>
  <c r="AC745" i="1"/>
  <c r="U745" i="1" s="1"/>
  <c r="CV745" i="1"/>
  <c r="CR745" i="1"/>
  <c r="AX745" i="1"/>
  <c r="AU745" i="1" s="1"/>
  <c r="F747" i="1" l="1"/>
  <c r="BU747" i="1"/>
  <c r="AW747" i="1" s="1"/>
  <c r="E745" i="1"/>
  <c r="D745" i="1"/>
  <c r="CS746" i="1"/>
  <c r="CU746" i="1"/>
  <c r="AE744" i="1"/>
  <c r="AT745" i="1"/>
  <c r="CY745" i="1"/>
  <c r="S745" i="1"/>
  <c r="AZ745" i="1"/>
  <c r="AE745" i="1" s="1"/>
  <c r="T746" i="1"/>
  <c r="Y746" i="1" s="1"/>
  <c r="AV746" i="1"/>
  <c r="AB745" i="1"/>
  <c r="V745" i="1"/>
  <c r="BA746" i="1"/>
  <c r="CZ746" i="1"/>
  <c r="BR746" i="1"/>
  <c r="BM746" i="1" s="1"/>
  <c r="BO746" i="1"/>
  <c r="BL746" i="1" s="1"/>
  <c r="BB746" i="1"/>
  <c r="CT746" i="1"/>
  <c r="AX746" i="1"/>
  <c r="AC746" i="1"/>
  <c r="U746" i="1" s="1"/>
  <c r="CV746" i="1"/>
  <c r="CR746" i="1"/>
  <c r="BZ743" i="1"/>
  <c r="CA743" i="1" s="1"/>
  <c r="CB743" i="1"/>
  <c r="CH744" i="1"/>
  <c r="CI744" i="1" s="1"/>
  <c r="BW744" i="1" s="1"/>
  <c r="BY744" i="1"/>
  <c r="AY745" i="1"/>
  <c r="CX745" i="1"/>
  <c r="BX745" i="1"/>
  <c r="CC745" i="1" s="1"/>
  <c r="F748" i="1" l="1"/>
  <c r="BU748" i="1"/>
  <c r="AW748" i="1" s="1"/>
  <c r="E746" i="1"/>
  <c r="D746" i="1"/>
  <c r="CS747" i="1"/>
  <c r="CU747" i="1"/>
  <c r="AT746" i="1"/>
  <c r="CY746" i="1"/>
  <c r="S746" i="1"/>
  <c r="AZ746" i="1"/>
  <c r="T747" i="1"/>
  <c r="Y747" i="1" s="1"/>
  <c r="AV747" i="1"/>
  <c r="AU746" i="1"/>
  <c r="CH745" i="1"/>
  <c r="CI745" i="1" s="1"/>
  <c r="BW745" i="1" s="1"/>
  <c r="BY745" i="1"/>
  <c r="CB744" i="1"/>
  <c r="BZ744" i="1"/>
  <c r="CA744" i="1" s="1"/>
  <c r="V746" i="1"/>
  <c r="AB746" i="1"/>
  <c r="BA747" i="1"/>
  <c r="CZ747" i="1"/>
  <c r="BR747" i="1"/>
  <c r="BM747" i="1" s="1"/>
  <c r="BO747" i="1"/>
  <c r="BL747" i="1" s="1"/>
  <c r="BB747" i="1"/>
  <c r="CT747" i="1"/>
  <c r="AX747" i="1"/>
  <c r="AC747" i="1"/>
  <c r="U747" i="1" s="1"/>
  <c r="CV747" i="1"/>
  <c r="CR747" i="1"/>
  <c r="AY746" i="1"/>
  <c r="CX746" i="1"/>
  <c r="BX746" i="1"/>
  <c r="CC746" i="1" s="1"/>
  <c r="F749" i="1" l="1"/>
  <c r="BU749" i="1"/>
  <c r="AW749" i="1" s="1"/>
  <c r="E747" i="1"/>
  <c r="D747" i="1"/>
  <c r="CS748" i="1"/>
  <c r="CU748" i="1"/>
  <c r="AE746" i="1"/>
  <c r="AT747" i="1"/>
  <c r="CY747" i="1"/>
  <c r="S747" i="1"/>
  <c r="AZ747" i="1"/>
  <c r="T748" i="1"/>
  <c r="Y748" i="1" s="1"/>
  <c r="AV748" i="1"/>
  <c r="AU747" i="1"/>
  <c r="CH746" i="1"/>
  <c r="CI746" i="1" s="1"/>
  <c r="BW746" i="1" s="1"/>
  <c r="BY746" i="1"/>
  <c r="AY747" i="1"/>
  <c r="BX747" i="1"/>
  <c r="CC747" i="1" s="1"/>
  <c r="CX747" i="1"/>
  <c r="AB747" i="1"/>
  <c r="V747" i="1"/>
  <c r="BA748" i="1"/>
  <c r="CZ748" i="1"/>
  <c r="BR748" i="1"/>
  <c r="BM748" i="1" s="1"/>
  <c r="BB748" i="1"/>
  <c r="AX748" i="1"/>
  <c r="AC748" i="1"/>
  <c r="U748" i="1" s="1"/>
  <c r="CT748" i="1"/>
  <c r="BO748" i="1"/>
  <c r="BL748" i="1" s="1"/>
  <c r="CR748" i="1"/>
  <c r="CV748" i="1"/>
  <c r="CB745" i="1"/>
  <c r="BZ745" i="1"/>
  <c r="CA745" i="1" s="1"/>
  <c r="F750" i="1" l="1"/>
  <c r="BU750" i="1"/>
  <c r="AW750" i="1" s="1"/>
  <c r="E748" i="1"/>
  <c r="D748" i="1"/>
  <c r="CS749" i="1"/>
  <c r="CU749" i="1"/>
  <c r="AE747" i="1"/>
  <c r="AT748" i="1"/>
  <c r="CY748" i="1"/>
  <c r="S748" i="1"/>
  <c r="AZ748" i="1"/>
  <c r="T749" i="1"/>
  <c r="AV749" i="1"/>
  <c r="AU748" i="1"/>
  <c r="BA749" i="1"/>
  <c r="BO749" i="1"/>
  <c r="BL749" i="1" s="1"/>
  <c r="CT749" i="1"/>
  <c r="BR749" i="1"/>
  <c r="BM749" i="1" s="1"/>
  <c r="BB749" i="1"/>
  <c r="AX749" i="1"/>
  <c r="CZ749" i="1"/>
  <c r="AC749" i="1"/>
  <c r="U749" i="1" s="1"/>
  <c r="CV749" i="1"/>
  <c r="CR749" i="1"/>
  <c r="V748" i="1"/>
  <c r="AB748" i="1"/>
  <c r="AY748" i="1"/>
  <c r="CX748" i="1"/>
  <c r="BX748" i="1"/>
  <c r="CC748" i="1" s="1"/>
  <c r="BY747" i="1"/>
  <c r="CH747" i="1"/>
  <c r="CI747" i="1" s="1"/>
  <c r="BW747" i="1" s="1"/>
  <c r="BZ746" i="1"/>
  <c r="CA746" i="1" s="1"/>
  <c r="CB746" i="1"/>
  <c r="D749" i="1" l="1"/>
  <c r="Y749" i="1"/>
  <c r="E749" i="1"/>
  <c r="F751" i="1"/>
  <c r="BU751" i="1"/>
  <c r="AW751" i="1" s="1"/>
  <c r="CS750" i="1"/>
  <c r="CU750" i="1"/>
  <c r="AE748" i="1"/>
  <c r="AT749" i="1"/>
  <c r="CY749" i="1"/>
  <c r="S749" i="1"/>
  <c r="AZ749" i="1"/>
  <c r="T750" i="1"/>
  <c r="Y750" i="1" s="1"/>
  <c r="AV750" i="1"/>
  <c r="AU749" i="1"/>
  <c r="CB747" i="1"/>
  <c r="BZ747" i="1"/>
  <c r="CA747" i="1" s="1"/>
  <c r="BA750" i="1"/>
  <c r="BB750" i="1"/>
  <c r="AX750" i="1"/>
  <c r="AC750" i="1"/>
  <c r="U750" i="1" s="1"/>
  <c r="CT750" i="1"/>
  <c r="BO750" i="1"/>
  <c r="BL750" i="1" s="1"/>
  <c r="CR750" i="1"/>
  <c r="CV750" i="1"/>
  <c r="CZ750" i="1"/>
  <c r="BR750" i="1"/>
  <c r="BM750" i="1" s="1"/>
  <c r="V749" i="1"/>
  <c r="AB749" i="1"/>
  <c r="CH748" i="1"/>
  <c r="CI748" i="1" s="1"/>
  <c r="BW748" i="1" s="1"/>
  <c r="BY748" i="1"/>
  <c r="AY749" i="1"/>
  <c r="BX749" i="1"/>
  <c r="CC749" i="1" s="1"/>
  <c r="CX749" i="1"/>
  <c r="F752" i="1" l="1"/>
  <c r="BU752" i="1"/>
  <c r="AW752" i="1" s="1"/>
  <c r="E750" i="1"/>
  <c r="D750" i="1"/>
  <c r="CS751" i="1"/>
  <c r="CU751" i="1"/>
  <c r="AE749" i="1"/>
  <c r="AT750" i="1"/>
  <c r="CY750" i="1"/>
  <c r="S750" i="1"/>
  <c r="AZ750" i="1"/>
  <c r="T751" i="1"/>
  <c r="Y751" i="1" s="1"/>
  <c r="AV751" i="1"/>
  <c r="AU750" i="1"/>
  <c r="AY750" i="1"/>
  <c r="BX750" i="1"/>
  <c r="CC750" i="1" s="1"/>
  <c r="CX750" i="1"/>
  <c r="CH749" i="1"/>
  <c r="CI749" i="1" s="1"/>
  <c r="BW749" i="1" s="1"/>
  <c r="BY749" i="1"/>
  <c r="CB748" i="1"/>
  <c r="BZ748" i="1"/>
  <c r="CA748" i="1" s="1"/>
  <c r="BA751" i="1"/>
  <c r="BR751" i="1"/>
  <c r="BM751" i="1" s="1"/>
  <c r="BB751" i="1"/>
  <c r="CR751" i="1"/>
  <c r="CV751" i="1"/>
  <c r="CZ751" i="1"/>
  <c r="AC751" i="1"/>
  <c r="U751" i="1" s="1"/>
  <c r="BO751" i="1"/>
  <c r="BL751" i="1" s="1"/>
  <c r="AX751" i="1"/>
  <c r="CT751" i="1"/>
  <c r="AB750" i="1"/>
  <c r="V750" i="1"/>
  <c r="F753" i="1" l="1"/>
  <c r="BU753" i="1"/>
  <c r="E751" i="1"/>
  <c r="D751" i="1"/>
  <c r="CS752" i="1"/>
  <c r="CU752" i="1"/>
  <c r="AU751" i="1"/>
  <c r="AE750" i="1"/>
  <c r="AT751" i="1"/>
  <c r="CY751" i="1"/>
  <c r="S751" i="1"/>
  <c r="AZ751" i="1"/>
  <c r="T752" i="1"/>
  <c r="Y752" i="1" s="1"/>
  <c r="AW753" i="1"/>
  <c r="AV752" i="1"/>
  <c r="V751" i="1"/>
  <c r="AB751" i="1"/>
  <c r="BA752" i="1"/>
  <c r="AC752" i="1"/>
  <c r="U752" i="1" s="1"/>
  <c r="CZ752" i="1"/>
  <c r="CR752" i="1"/>
  <c r="BO752" i="1"/>
  <c r="BL752" i="1" s="1"/>
  <c r="BR752" i="1"/>
  <c r="BM752" i="1" s="1"/>
  <c r="CV752" i="1"/>
  <c r="BB752" i="1"/>
  <c r="CT752" i="1"/>
  <c r="AX752" i="1"/>
  <c r="BZ749" i="1"/>
  <c r="CA749" i="1" s="1"/>
  <c r="CB749" i="1"/>
  <c r="BY750" i="1"/>
  <c r="CH750" i="1"/>
  <c r="CI750" i="1" s="1"/>
  <c r="BW750" i="1" s="1"/>
  <c r="AY751" i="1"/>
  <c r="BX751" i="1"/>
  <c r="CC751" i="1" s="1"/>
  <c r="CX751" i="1"/>
  <c r="F754" i="1" l="1"/>
  <c r="BU754" i="1"/>
  <c r="E752" i="1"/>
  <c r="D752" i="1"/>
  <c r="CS753" i="1"/>
  <c r="CU753" i="1"/>
  <c r="AE751" i="1"/>
  <c r="AT752" i="1"/>
  <c r="CY752" i="1"/>
  <c r="AU752" i="1"/>
  <c r="S752" i="1"/>
  <c r="AZ752" i="1"/>
  <c r="AE752" i="1" s="1"/>
  <c r="T753" i="1"/>
  <c r="Y753" i="1" s="1"/>
  <c r="AW754" i="1"/>
  <c r="AV753" i="1"/>
  <c r="CB750" i="1"/>
  <c r="BZ750" i="1"/>
  <c r="CA750" i="1" s="1"/>
  <c r="AY752" i="1"/>
  <c r="CX752" i="1"/>
  <c r="BX752" i="1"/>
  <c r="CC752" i="1" s="1"/>
  <c r="BA753" i="1"/>
  <c r="AC753" i="1"/>
  <c r="U753" i="1" s="1"/>
  <c r="CV753" i="1"/>
  <c r="CT753" i="1"/>
  <c r="CZ753" i="1"/>
  <c r="BR753" i="1"/>
  <c r="BM753" i="1" s="1"/>
  <c r="BO753" i="1"/>
  <c r="BL753" i="1" s="1"/>
  <c r="CR753" i="1"/>
  <c r="AX753" i="1"/>
  <c r="BB753" i="1"/>
  <c r="CH751" i="1"/>
  <c r="CI751" i="1" s="1"/>
  <c r="BW751" i="1" s="1"/>
  <c r="BY751" i="1"/>
  <c r="AB752" i="1"/>
  <c r="V752" i="1"/>
  <c r="F755" i="1" l="1"/>
  <c r="BU755" i="1"/>
  <c r="AW755" i="1" s="1"/>
  <c r="E753" i="1"/>
  <c r="D753" i="1"/>
  <c r="CS754" i="1"/>
  <c r="CU754" i="1"/>
  <c r="AT753" i="1"/>
  <c r="CY753" i="1"/>
  <c r="AU753" i="1"/>
  <c r="S753" i="1"/>
  <c r="AZ753" i="1"/>
  <c r="AE753" i="1" s="1"/>
  <c r="T754" i="1"/>
  <c r="Y754" i="1" s="1"/>
  <c r="AV754" i="1"/>
  <c r="BZ751" i="1"/>
  <c r="CA751" i="1" s="1"/>
  <c r="CB751" i="1"/>
  <c r="AY753" i="1"/>
  <c r="BX753" i="1"/>
  <c r="CC753" i="1" s="1"/>
  <c r="CX753" i="1"/>
  <c r="AB753" i="1"/>
  <c r="V753" i="1"/>
  <c r="BA754" i="1"/>
  <c r="CR754" i="1"/>
  <c r="CV754" i="1"/>
  <c r="CZ754" i="1"/>
  <c r="CT754" i="1"/>
  <c r="AC754" i="1"/>
  <c r="U754" i="1" s="1"/>
  <c r="BO754" i="1"/>
  <c r="BL754" i="1" s="1"/>
  <c r="AX754" i="1"/>
  <c r="BB754" i="1"/>
  <c r="BR754" i="1"/>
  <c r="BM754" i="1" s="1"/>
  <c r="BY752" i="1"/>
  <c r="CH752" i="1"/>
  <c r="CI752" i="1" s="1"/>
  <c r="BW752" i="1" s="1"/>
  <c r="F756" i="1" l="1"/>
  <c r="BU756" i="1"/>
  <c r="AW756" i="1" s="1"/>
  <c r="E754" i="1"/>
  <c r="D754" i="1"/>
  <c r="CS755" i="1"/>
  <c r="CU755" i="1"/>
  <c r="AT754" i="1"/>
  <c r="CY754" i="1"/>
  <c r="AU754" i="1"/>
  <c r="S754" i="1"/>
  <c r="AZ754" i="1"/>
  <c r="AE754" i="1" s="1"/>
  <c r="T755" i="1"/>
  <c r="Y755" i="1" s="1"/>
  <c r="AV755" i="1"/>
  <c r="CB752" i="1"/>
  <c r="BZ752" i="1"/>
  <c r="CA752" i="1" s="1"/>
  <c r="BX754" i="1"/>
  <c r="CC754" i="1" s="1"/>
  <c r="CX754" i="1"/>
  <c r="BA755" i="1"/>
  <c r="CT755" i="1"/>
  <c r="AX755" i="1"/>
  <c r="BO755" i="1"/>
  <c r="BL755" i="1" s="1"/>
  <c r="BB755" i="1"/>
  <c r="CZ755" i="1"/>
  <c r="CR755" i="1"/>
  <c r="BR755" i="1"/>
  <c r="BM755" i="1" s="1"/>
  <c r="AC755" i="1"/>
  <c r="U755" i="1" s="1"/>
  <c r="CV755" i="1"/>
  <c r="AB754" i="1"/>
  <c r="V754" i="1"/>
  <c r="BY753" i="1"/>
  <c r="CH753" i="1"/>
  <c r="CI753" i="1" s="1"/>
  <c r="BW753" i="1" s="1"/>
  <c r="AY754" i="1"/>
  <c r="F757" i="1" l="1"/>
  <c r="BU757" i="1"/>
  <c r="AW757" i="1" s="1"/>
  <c r="E755" i="1"/>
  <c r="D755" i="1"/>
  <c r="CS756" i="1"/>
  <c r="CU756" i="1"/>
  <c r="AT755" i="1"/>
  <c r="CY755" i="1"/>
  <c r="S755" i="1"/>
  <c r="AZ755" i="1"/>
  <c r="T756" i="1"/>
  <c r="Y756" i="1" s="1"/>
  <c r="AV756" i="1"/>
  <c r="AU755" i="1"/>
  <c r="CB753" i="1"/>
  <c r="BZ753" i="1"/>
  <c r="CA753" i="1" s="1"/>
  <c r="BX755" i="1"/>
  <c r="CC755" i="1" s="1"/>
  <c r="CX755" i="1"/>
  <c r="AY755" i="1"/>
  <c r="BY754" i="1"/>
  <c r="CH754" i="1"/>
  <c r="CI754" i="1" s="1"/>
  <c r="BW754" i="1" s="1"/>
  <c r="BA756" i="1"/>
  <c r="CV756" i="1"/>
  <c r="CR756" i="1"/>
  <c r="CZ756" i="1"/>
  <c r="BR756" i="1"/>
  <c r="BM756" i="1" s="1"/>
  <c r="BO756" i="1"/>
  <c r="BL756" i="1" s="1"/>
  <c r="BB756" i="1"/>
  <c r="CT756" i="1"/>
  <c r="AC756" i="1"/>
  <c r="U756" i="1" s="1"/>
  <c r="AX756" i="1"/>
  <c r="AB755" i="1"/>
  <c r="V755" i="1"/>
  <c r="F758" i="1" l="1"/>
  <c r="BU758" i="1"/>
  <c r="E756" i="1"/>
  <c r="D756" i="1"/>
  <c r="AU756" i="1"/>
  <c r="CS757" i="1"/>
  <c r="CU757" i="1"/>
  <c r="AE755" i="1"/>
  <c r="AT756" i="1"/>
  <c r="CY756" i="1"/>
  <c r="S756" i="1"/>
  <c r="AZ756" i="1"/>
  <c r="AE756" i="1" s="1"/>
  <c r="T757" i="1"/>
  <c r="Y757" i="1" s="1"/>
  <c r="AW758" i="1"/>
  <c r="AV757" i="1"/>
  <c r="AY756" i="1"/>
  <c r="CX756" i="1"/>
  <c r="BX756" i="1"/>
  <c r="CC756" i="1" s="1"/>
  <c r="BY755" i="1"/>
  <c r="CH755" i="1"/>
  <c r="CI755" i="1" s="1"/>
  <c r="BW755" i="1" s="1"/>
  <c r="V756" i="1"/>
  <c r="AB756" i="1"/>
  <c r="BA757" i="1"/>
  <c r="AC757" i="1"/>
  <c r="U757" i="1" s="1"/>
  <c r="CT757" i="1"/>
  <c r="AX757" i="1"/>
  <c r="BO757" i="1"/>
  <c r="BL757" i="1" s="1"/>
  <c r="BB757" i="1"/>
  <c r="CV757" i="1"/>
  <c r="CZ757" i="1"/>
  <c r="CR757" i="1"/>
  <c r="BR757" i="1"/>
  <c r="BM757" i="1" s="1"/>
  <c r="BZ754" i="1"/>
  <c r="CA754" i="1" s="1"/>
  <c r="CB754" i="1"/>
  <c r="F759" i="1" l="1"/>
  <c r="BU759" i="1"/>
  <c r="AW759" i="1" s="1"/>
  <c r="E757" i="1"/>
  <c r="D757" i="1"/>
  <c r="CS758" i="1"/>
  <c r="CU758" i="1"/>
  <c r="AT757" i="1"/>
  <c r="CY757" i="1"/>
  <c r="S757" i="1"/>
  <c r="AZ757" i="1"/>
  <c r="T758" i="1"/>
  <c r="Y758" i="1" s="1"/>
  <c r="AV758" i="1"/>
  <c r="AU757" i="1"/>
  <c r="BA758" i="1"/>
  <c r="CT758" i="1"/>
  <c r="AC758" i="1"/>
  <c r="U758" i="1" s="1"/>
  <c r="CV758" i="1"/>
  <c r="BB758" i="1"/>
  <c r="CR758" i="1"/>
  <c r="BO758" i="1"/>
  <c r="BL758" i="1" s="1"/>
  <c r="AX758" i="1"/>
  <c r="BR758" i="1"/>
  <c r="BM758" i="1" s="1"/>
  <c r="CZ758" i="1"/>
  <c r="BZ755" i="1"/>
  <c r="CA755" i="1" s="1"/>
  <c r="CB755" i="1"/>
  <c r="V757" i="1"/>
  <c r="AB757" i="1"/>
  <c r="BX757" i="1"/>
  <c r="CC757" i="1" s="1"/>
  <c r="CX757" i="1"/>
  <c r="AY757" i="1"/>
  <c r="CH756" i="1"/>
  <c r="CI756" i="1" s="1"/>
  <c r="BW756" i="1" s="1"/>
  <c r="BY756" i="1"/>
  <c r="F760" i="1" l="1"/>
  <c r="BU760" i="1"/>
  <c r="AW760" i="1" s="1"/>
  <c r="E758" i="1"/>
  <c r="D758" i="1"/>
  <c r="CS759" i="1"/>
  <c r="CU759" i="1"/>
  <c r="AE757" i="1"/>
  <c r="AT758" i="1"/>
  <c r="CY758" i="1"/>
  <c r="AU758" i="1"/>
  <c r="S758" i="1"/>
  <c r="AZ758" i="1"/>
  <c r="AE758" i="1" s="1"/>
  <c r="T759" i="1"/>
  <c r="Y759" i="1" s="1"/>
  <c r="AV759" i="1"/>
  <c r="CH757" i="1"/>
  <c r="CI757" i="1" s="1"/>
  <c r="BW757" i="1" s="1"/>
  <c r="BY757" i="1"/>
  <c r="AY758" i="1"/>
  <c r="BX758" i="1"/>
  <c r="CC758" i="1" s="1"/>
  <c r="CX758" i="1"/>
  <c r="BZ756" i="1"/>
  <c r="CA756" i="1" s="1"/>
  <c r="CB756" i="1"/>
  <c r="BA759" i="1"/>
  <c r="BO759" i="1"/>
  <c r="BL759" i="1" s="1"/>
  <c r="BB759" i="1"/>
  <c r="CV759" i="1"/>
  <c r="AC759" i="1"/>
  <c r="U759" i="1" s="1"/>
  <c r="BR759" i="1"/>
  <c r="BM759" i="1" s="1"/>
  <c r="CR759" i="1"/>
  <c r="AX759" i="1"/>
  <c r="CT759" i="1"/>
  <c r="CZ759" i="1"/>
  <c r="AB758" i="1"/>
  <c r="V758" i="1"/>
  <c r="F761" i="1" l="1"/>
  <c r="BU761" i="1"/>
  <c r="AW761" i="1" s="1"/>
  <c r="E759" i="1"/>
  <c r="D759" i="1"/>
  <c r="CS760" i="1"/>
  <c r="CU760" i="1"/>
  <c r="AT759" i="1"/>
  <c r="CY759" i="1"/>
  <c r="S759" i="1"/>
  <c r="AZ759" i="1"/>
  <c r="T760" i="1"/>
  <c r="Y760" i="1" s="1"/>
  <c r="AV760" i="1"/>
  <c r="AU759" i="1"/>
  <c r="AY759" i="1"/>
  <c r="BA760" i="1"/>
  <c r="AX760" i="1"/>
  <c r="BB760" i="1"/>
  <c r="CR760" i="1"/>
  <c r="BR760" i="1"/>
  <c r="BM760" i="1" s="1"/>
  <c r="BO760" i="1"/>
  <c r="BL760" i="1" s="1"/>
  <c r="CV760" i="1"/>
  <c r="CT760" i="1"/>
  <c r="AC760" i="1"/>
  <c r="U760" i="1" s="1"/>
  <c r="CZ760" i="1"/>
  <c r="V759" i="1"/>
  <c r="AB759" i="1"/>
  <c r="BX759" i="1"/>
  <c r="CC759" i="1" s="1"/>
  <c r="CX759" i="1"/>
  <c r="CH758" i="1"/>
  <c r="CI758" i="1" s="1"/>
  <c r="BW758" i="1" s="1"/>
  <c r="BY758" i="1"/>
  <c r="BZ757" i="1"/>
  <c r="CA757" i="1" s="1"/>
  <c r="CB757" i="1"/>
  <c r="F762" i="1" l="1"/>
  <c r="BU762" i="1"/>
  <c r="AW762" i="1" s="1"/>
  <c r="E760" i="1"/>
  <c r="D760" i="1"/>
  <c r="CS761" i="1"/>
  <c r="CU761" i="1"/>
  <c r="AE759" i="1"/>
  <c r="AT760" i="1"/>
  <c r="CY760" i="1"/>
  <c r="S760" i="1"/>
  <c r="AZ760" i="1"/>
  <c r="T761" i="1"/>
  <c r="Y761" i="1" s="1"/>
  <c r="AV761" i="1"/>
  <c r="AU760" i="1"/>
  <c r="BY759" i="1"/>
  <c r="CH759" i="1"/>
  <c r="CI759" i="1" s="1"/>
  <c r="BW759" i="1" s="1"/>
  <c r="CX760" i="1"/>
  <c r="BX760" i="1"/>
  <c r="CC760" i="1" s="1"/>
  <c r="BA761" i="1"/>
  <c r="CT761" i="1"/>
  <c r="CV761" i="1"/>
  <c r="BB761" i="1"/>
  <c r="CZ761" i="1"/>
  <c r="BR761" i="1"/>
  <c r="BM761" i="1" s="1"/>
  <c r="AC761" i="1"/>
  <c r="U761" i="1" s="1"/>
  <c r="BO761" i="1"/>
  <c r="BL761" i="1" s="1"/>
  <c r="CR761" i="1"/>
  <c r="AX761" i="1"/>
  <c r="CB758" i="1"/>
  <c r="BZ758" i="1"/>
  <c r="CA758" i="1" s="1"/>
  <c r="V760" i="1"/>
  <c r="AB760" i="1"/>
  <c r="AY760" i="1"/>
  <c r="F763" i="1" l="1"/>
  <c r="BU763" i="1"/>
  <c r="AW763" i="1" s="1"/>
  <c r="E761" i="1"/>
  <c r="D761" i="1"/>
  <c r="CS762" i="1"/>
  <c r="CU762" i="1"/>
  <c r="AE760" i="1"/>
  <c r="AT761" i="1"/>
  <c r="CY761" i="1"/>
  <c r="S761" i="1"/>
  <c r="AZ761" i="1"/>
  <c r="T762" i="1"/>
  <c r="Y762" i="1" s="1"/>
  <c r="AV762" i="1"/>
  <c r="AU761" i="1"/>
  <c r="AY761" i="1"/>
  <c r="CH760" i="1"/>
  <c r="CI760" i="1" s="1"/>
  <c r="BW760" i="1" s="1"/>
  <c r="BY760" i="1"/>
  <c r="BA762" i="1"/>
  <c r="AX762" i="1"/>
  <c r="CR762" i="1"/>
  <c r="CV762" i="1"/>
  <c r="CZ762" i="1"/>
  <c r="CT762" i="1"/>
  <c r="AC762" i="1"/>
  <c r="U762" i="1" s="1"/>
  <c r="BO762" i="1"/>
  <c r="BL762" i="1" s="1"/>
  <c r="BB762" i="1"/>
  <c r="BR762" i="1"/>
  <c r="BM762" i="1" s="1"/>
  <c r="AB761" i="1"/>
  <c r="V761" i="1"/>
  <c r="CX761" i="1"/>
  <c r="BX761" i="1"/>
  <c r="CC761" i="1" s="1"/>
  <c r="CB759" i="1"/>
  <c r="BZ759" i="1"/>
  <c r="CA759" i="1" s="1"/>
  <c r="F764" i="1" l="1"/>
  <c r="CU764" i="1" s="1"/>
  <c r="BU764" i="1"/>
  <c r="AW764" i="1" s="1"/>
  <c r="E762" i="1"/>
  <c r="D762" i="1"/>
  <c r="CS763" i="1"/>
  <c r="CU763" i="1"/>
  <c r="AE761" i="1"/>
  <c r="AT762" i="1"/>
  <c r="CY762" i="1"/>
  <c r="S762" i="1"/>
  <c r="AZ762" i="1"/>
  <c r="T763" i="1"/>
  <c r="Y763" i="1" s="1"/>
  <c r="AV763" i="1"/>
  <c r="AU762" i="1"/>
  <c r="CH761" i="1"/>
  <c r="CI761" i="1" s="1"/>
  <c r="BW761" i="1" s="1"/>
  <c r="BY761" i="1"/>
  <c r="BX762" i="1"/>
  <c r="CC762" i="1" s="1"/>
  <c r="CX762" i="1"/>
  <c r="BA763" i="1"/>
  <c r="AC763" i="1"/>
  <c r="U763" i="1" s="1"/>
  <c r="CT763" i="1"/>
  <c r="BO763" i="1"/>
  <c r="BL763" i="1" s="1"/>
  <c r="BB763" i="1"/>
  <c r="CZ763" i="1"/>
  <c r="BR763" i="1"/>
  <c r="BM763" i="1" s="1"/>
  <c r="CV763" i="1"/>
  <c r="CR763" i="1"/>
  <c r="AX763" i="1"/>
  <c r="AB762" i="1"/>
  <c r="V762" i="1"/>
  <c r="AY762" i="1"/>
  <c r="CB760" i="1"/>
  <c r="BZ760" i="1"/>
  <c r="CA760" i="1" s="1"/>
  <c r="F765" i="1" l="1"/>
  <c r="BU765" i="1"/>
  <c r="E763" i="1"/>
  <c r="D763" i="1"/>
  <c r="AE762" i="1"/>
  <c r="AT763" i="1"/>
  <c r="CY763" i="1"/>
  <c r="CS764" i="1"/>
  <c r="S763" i="1"/>
  <c r="AZ763" i="1"/>
  <c r="T764" i="1"/>
  <c r="Y764" i="1" s="1"/>
  <c r="AW765" i="1"/>
  <c r="AV764" i="1"/>
  <c r="AU763" i="1"/>
  <c r="AY763" i="1"/>
  <c r="BA764" i="1"/>
  <c r="AC764" i="1"/>
  <c r="U764" i="1" s="1"/>
  <c r="CT764" i="1"/>
  <c r="CR764" i="1"/>
  <c r="BB764" i="1"/>
  <c r="BR764" i="1"/>
  <c r="BM764" i="1" s="1"/>
  <c r="BO764" i="1"/>
  <c r="BL764" i="1" s="1"/>
  <c r="AX764" i="1"/>
  <c r="CV764" i="1"/>
  <c r="CZ764" i="1"/>
  <c r="V763" i="1"/>
  <c r="AB763" i="1"/>
  <c r="CX763" i="1"/>
  <c r="BX763" i="1"/>
  <c r="CC763" i="1" s="1"/>
  <c r="BY762" i="1"/>
  <c r="CH762" i="1"/>
  <c r="CI762" i="1" s="1"/>
  <c r="BW762" i="1" s="1"/>
  <c r="CB761" i="1"/>
  <c r="BZ761" i="1"/>
  <c r="CA761" i="1" s="1"/>
  <c r="F766" i="1" l="1"/>
  <c r="CS766" i="1" s="1"/>
  <c r="BU766" i="1"/>
  <c r="AW766" i="1" s="1"/>
  <c r="E764" i="1"/>
  <c r="D764" i="1"/>
  <c r="CU765" i="1"/>
  <c r="AE763" i="1"/>
  <c r="AT764" i="1"/>
  <c r="CY764" i="1"/>
  <c r="CS765" i="1"/>
  <c r="S764" i="1"/>
  <c r="AZ764" i="1"/>
  <c r="AE764" i="1" s="1"/>
  <c r="T765" i="1"/>
  <c r="Y765" i="1" s="1"/>
  <c r="AV765" i="1"/>
  <c r="AU764" i="1"/>
  <c r="V764" i="1"/>
  <c r="AB764" i="1"/>
  <c r="BA765" i="1"/>
  <c r="AC765" i="1"/>
  <c r="U765" i="1" s="1"/>
  <c r="CR765" i="1"/>
  <c r="CT765" i="1"/>
  <c r="AX765" i="1"/>
  <c r="CZ765" i="1"/>
  <c r="BO765" i="1"/>
  <c r="BL765" i="1" s="1"/>
  <c r="BB765" i="1"/>
  <c r="CV765" i="1"/>
  <c r="BR765" i="1"/>
  <c r="BM765" i="1" s="1"/>
  <c r="BZ762" i="1"/>
  <c r="CA762" i="1" s="1"/>
  <c r="CB762" i="1"/>
  <c r="BY763" i="1"/>
  <c r="CH763" i="1"/>
  <c r="CI763" i="1" s="1"/>
  <c r="BW763" i="1" s="1"/>
  <c r="AY764" i="1"/>
  <c r="BX764" i="1"/>
  <c r="CC764" i="1" s="1"/>
  <c r="CX764" i="1"/>
  <c r="F767" i="1" l="1"/>
  <c r="CS767" i="1" s="1"/>
  <c r="BU767" i="1"/>
  <c r="AW767" i="1" s="1"/>
  <c r="E765" i="1"/>
  <c r="D765" i="1"/>
  <c r="CU766" i="1"/>
  <c r="AT765" i="1"/>
  <c r="CY765" i="1"/>
  <c r="S765" i="1"/>
  <c r="AZ765" i="1"/>
  <c r="T766" i="1"/>
  <c r="Y766" i="1" s="1"/>
  <c r="AU765" i="1"/>
  <c r="AV766" i="1"/>
  <c r="CB763" i="1"/>
  <c r="BZ763" i="1"/>
  <c r="CA763" i="1" s="1"/>
  <c r="AY765" i="1"/>
  <c r="AB765" i="1"/>
  <c r="V765" i="1"/>
  <c r="CH764" i="1"/>
  <c r="CI764" i="1" s="1"/>
  <c r="BW764" i="1" s="1"/>
  <c r="BY764" i="1"/>
  <c r="BA766" i="1"/>
  <c r="BO766" i="1"/>
  <c r="BL766" i="1" s="1"/>
  <c r="BB766" i="1"/>
  <c r="CT766" i="1"/>
  <c r="AC766" i="1"/>
  <c r="U766" i="1" s="1"/>
  <c r="AX766" i="1"/>
  <c r="CR766" i="1"/>
  <c r="BR766" i="1"/>
  <c r="BM766" i="1" s="1"/>
  <c r="CV766" i="1"/>
  <c r="CZ766" i="1"/>
  <c r="CX765" i="1"/>
  <c r="BX765" i="1"/>
  <c r="CC765" i="1" s="1"/>
  <c r="AU766" i="1" l="1"/>
  <c r="F768" i="1"/>
  <c r="BU768" i="1"/>
  <c r="AW768" i="1" s="1"/>
  <c r="E766" i="1"/>
  <c r="D766" i="1"/>
  <c r="CU768" i="1"/>
  <c r="CU767" i="1"/>
  <c r="AE765" i="1"/>
  <c r="AT766" i="1"/>
  <c r="CY766" i="1"/>
  <c r="S766" i="1"/>
  <c r="AZ766" i="1"/>
  <c r="T767" i="1"/>
  <c r="Y767" i="1" s="1"/>
  <c r="AV767" i="1"/>
  <c r="CH765" i="1"/>
  <c r="CI765" i="1" s="1"/>
  <c r="BW765" i="1" s="1"/>
  <c r="BY765" i="1"/>
  <c r="AB766" i="1"/>
  <c r="V766" i="1"/>
  <c r="BA767" i="1"/>
  <c r="CT767" i="1"/>
  <c r="BB767" i="1"/>
  <c r="CR767" i="1"/>
  <c r="CV767" i="1"/>
  <c r="AX767" i="1"/>
  <c r="BR767" i="1"/>
  <c r="BM767" i="1" s="1"/>
  <c r="BO767" i="1"/>
  <c r="BL767" i="1" s="1"/>
  <c r="CZ767" i="1"/>
  <c r="AC767" i="1"/>
  <c r="U767" i="1" s="1"/>
  <c r="AY766" i="1"/>
  <c r="CX766" i="1"/>
  <c r="BX766" i="1"/>
  <c r="CC766" i="1" s="1"/>
  <c r="CB764" i="1"/>
  <c r="BZ764" i="1"/>
  <c r="CA764" i="1" s="1"/>
  <c r="F769" i="1" l="1"/>
  <c r="BU769" i="1"/>
  <c r="AW769" i="1" s="1"/>
  <c r="E767" i="1"/>
  <c r="D767" i="1"/>
  <c r="CS768" i="1"/>
  <c r="AE766" i="1"/>
  <c r="AT767" i="1"/>
  <c r="CY767" i="1"/>
  <c r="S767" i="1"/>
  <c r="AZ767" i="1"/>
  <c r="T768" i="1"/>
  <c r="Y768" i="1" s="1"/>
  <c r="AU767" i="1"/>
  <c r="AV768" i="1"/>
  <c r="BY766" i="1"/>
  <c r="CH766" i="1"/>
  <c r="CI766" i="1" s="1"/>
  <c r="BW766" i="1" s="1"/>
  <c r="CX767" i="1"/>
  <c r="BX767" i="1"/>
  <c r="CC767" i="1" s="1"/>
  <c r="BA768" i="1"/>
  <c r="CV768" i="1"/>
  <c r="AC768" i="1"/>
  <c r="U768" i="1" s="1"/>
  <c r="CR768" i="1"/>
  <c r="CZ768" i="1"/>
  <c r="BR768" i="1"/>
  <c r="BM768" i="1" s="1"/>
  <c r="AX768" i="1"/>
  <c r="BO768" i="1"/>
  <c r="BL768" i="1" s="1"/>
  <c r="BB768" i="1"/>
  <c r="CT768" i="1"/>
  <c r="CB765" i="1"/>
  <c r="BZ765" i="1"/>
  <c r="CA765" i="1" s="1"/>
  <c r="AY767" i="1"/>
  <c r="AB767" i="1"/>
  <c r="V767" i="1"/>
  <c r="F770" i="1" l="1"/>
  <c r="BU770" i="1"/>
  <c r="AW770" i="1" s="1"/>
  <c r="E768" i="1"/>
  <c r="D768" i="1"/>
  <c r="CS769" i="1"/>
  <c r="CU769" i="1"/>
  <c r="AE767" i="1"/>
  <c r="AT768" i="1"/>
  <c r="CY768" i="1"/>
  <c r="S768" i="1"/>
  <c r="AZ768" i="1"/>
  <c r="AU768" i="1"/>
  <c r="T769" i="1"/>
  <c r="Y769" i="1" s="1"/>
  <c r="AV769" i="1"/>
  <c r="BX768" i="1"/>
  <c r="CC768" i="1" s="1"/>
  <c r="CX768" i="1"/>
  <c r="V768" i="1"/>
  <c r="AB768" i="1"/>
  <c r="BY767" i="1"/>
  <c r="CH767" i="1"/>
  <c r="CI767" i="1" s="1"/>
  <c r="BW767" i="1" s="1"/>
  <c r="BA769" i="1"/>
  <c r="AX769" i="1"/>
  <c r="CT769" i="1"/>
  <c r="BR769" i="1"/>
  <c r="BM769" i="1" s="1"/>
  <c r="CR769" i="1"/>
  <c r="BO769" i="1"/>
  <c r="BL769" i="1" s="1"/>
  <c r="CZ769" i="1"/>
  <c r="CV769" i="1"/>
  <c r="AC769" i="1"/>
  <c r="U769" i="1" s="1"/>
  <c r="BB769" i="1"/>
  <c r="AY768" i="1"/>
  <c r="BZ766" i="1"/>
  <c r="CA766" i="1" s="1"/>
  <c r="CB766" i="1"/>
  <c r="F771" i="1" l="1"/>
  <c r="BU771" i="1"/>
  <c r="AW771" i="1" s="1"/>
  <c r="E769" i="1"/>
  <c r="D769" i="1"/>
  <c r="CS770" i="1"/>
  <c r="CU770" i="1"/>
  <c r="AE768" i="1"/>
  <c r="AT769" i="1"/>
  <c r="CY769" i="1"/>
  <c r="S769" i="1"/>
  <c r="AZ769" i="1"/>
  <c r="T770" i="1"/>
  <c r="Y770" i="1" s="1"/>
  <c r="AV770" i="1"/>
  <c r="AU769" i="1"/>
  <c r="BA770" i="1"/>
  <c r="CV770" i="1"/>
  <c r="CZ770" i="1"/>
  <c r="CR770" i="1"/>
  <c r="AC770" i="1"/>
  <c r="U770" i="1" s="1"/>
  <c r="BB770" i="1"/>
  <c r="AX770" i="1"/>
  <c r="BO770" i="1"/>
  <c r="BL770" i="1" s="1"/>
  <c r="CT770" i="1"/>
  <c r="BR770" i="1"/>
  <c r="BM770" i="1" s="1"/>
  <c r="V769" i="1"/>
  <c r="AB769" i="1"/>
  <c r="AY769" i="1"/>
  <c r="CH768" i="1"/>
  <c r="CI768" i="1" s="1"/>
  <c r="BW768" i="1" s="1"/>
  <c r="BY768" i="1"/>
  <c r="CX769" i="1"/>
  <c r="BX769" i="1"/>
  <c r="CC769" i="1" s="1"/>
  <c r="BZ767" i="1"/>
  <c r="CA767" i="1" s="1"/>
  <c r="CB767" i="1"/>
  <c r="F772" i="1" l="1"/>
  <c r="BU772" i="1"/>
  <c r="AW772" i="1" s="1"/>
  <c r="E770" i="1"/>
  <c r="D770" i="1"/>
  <c r="CS771" i="1"/>
  <c r="CU771" i="1"/>
  <c r="AE769" i="1"/>
  <c r="AT770" i="1"/>
  <c r="CY770" i="1"/>
  <c r="S770" i="1"/>
  <c r="AZ770" i="1"/>
  <c r="AE770" i="1" s="1"/>
  <c r="AU770" i="1"/>
  <c r="T771" i="1"/>
  <c r="Y771" i="1" s="1"/>
  <c r="AV771" i="1"/>
  <c r="BY769" i="1"/>
  <c r="CH769" i="1"/>
  <c r="CI769" i="1" s="1"/>
  <c r="BW769" i="1" s="1"/>
  <c r="CX770" i="1"/>
  <c r="BX770" i="1"/>
  <c r="CC770" i="1" s="1"/>
  <c r="CB768" i="1"/>
  <c r="BZ768" i="1"/>
  <c r="CA768" i="1" s="1"/>
  <c r="AY770" i="1"/>
  <c r="BA771" i="1"/>
  <c r="CZ771" i="1"/>
  <c r="AC771" i="1"/>
  <c r="U771" i="1" s="1"/>
  <c r="CR771" i="1"/>
  <c r="BB771" i="1"/>
  <c r="BO771" i="1"/>
  <c r="BL771" i="1" s="1"/>
  <c r="AX771" i="1"/>
  <c r="CT771" i="1"/>
  <c r="BR771" i="1"/>
  <c r="BM771" i="1" s="1"/>
  <c r="CV771" i="1"/>
  <c r="AB770" i="1"/>
  <c r="V770" i="1"/>
  <c r="F773" i="1" l="1"/>
  <c r="BU773" i="1"/>
  <c r="AW773" i="1" s="1"/>
  <c r="E771" i="1"/>
  <c r="D771" i="1"/>
  <c r="CS772" i="1"/>
  <c r="CU772" i="1"/>
  <c r="AT771" i="1"/>
  <c r="CY771" i="1"/>
  <c r="S771" i="1"/>
  <c r="AZ771" i="1"/>
  <c r="T772" i="1"/>
  <c r="AV772" i="1"/>
  <c r="AU771" i="1"/>
  <c r="BA772" i="1"/>
  <c r="CV772" i="1"/>
  <c r="BB772" i="1"/>
  <c r="CT772" i="1"/>
  <c r="AX772" i="1"/>
  <c r="CZ772" i="1"/>
  <c r="BR772" i="1"/>
  <c r="BM772" i="1" s="1"/>
  <c r="CR772" i="1"/>
  <c r="AC772" i="1"/>
  <c r="U772" i="1" s="1"/>
  <c r="BO772" i="1"/>
  <c r="BL772" i="1" s="1"/>
  <c r="BY770" i="1"/>
  <c r="CH770" i="1"/>
  <c r="CI770" i="1" s="1"/>
  <c r="BW770" i="1" s="1"/>
  <c r="AY771" i="1"/>
  <c r="BX771" i="1"/>
  <c r="CC771" i="1" s="1"/>
  <c r="CX771" i="1"/>
  <c r="V771" i="1"/>
  <c r="AB771" i="1"/>
  <c r="BZ769" i="1"/>
  <c r="CA769" i="1" s="1"/>
  <c r="CB769" i="1"/>
  <c r="D772" i="1" l="1"/>
  <c r="Y772" i="1"/>
  <c r="E772" i="1"/>
  <c r="F774" i="1"/>
  <c r="BU774" i="1"/>
  <c r="AW774" i="1" s="1"/>
  <c r="CS773" i="1"/>
  <c r="CU773" i="1"/>
  <c r="AE771" i="1"/>
  <c r="AT772" i="1"/>
  <c r="CY772" i="1"/>
  <c r="S772" i="1"/>
  <c r="AZ772" i="1"/>
  <c r="AE772" i="1" s="1"/>
  <c r="T773" i="1"/>
  <c r="Y773" i="1" s="1"/>
  <c r="AV773" i="1"/>
  <c r="AU772" i="1"/>
  <c r="AY772" i="1"/>
  <c r="BX772" i="1"/>
  <c r="CC772" i="1" s="1"/>
  <c r="CX772" i="1"/>
  <c r="V772" i="1"/>
  <c r="AB772" i="1"/>
  <c r="BY771" i="1"/>
  <c r="CH771" i="1"/>
  <c r="CI771" i="1" s="1"/>
  <c r="BW771" i="1" s="1"/>
  <c r="BZ770" i="1"/>
  <c r="CA770" i="1" s="1"/>
  <c r="CB770" i="1"/>
  <c r="BA773" i="1"/>
  <c r="AX773" i="1"/>
  <c r="BR773" i="1"/>
  <c r="BM773" i="1" s="1"/>
  <c r="CR773" i="1"/>
  <c r="CZ773" i="1"/>
  <c r="CV773" i="1"/>
  <c r="CT773" i="1"/>
  <c r="BB773" i="1"/>
  <c r="BO773" i="1"/>
  <c r="BL773" i="1" s="1"/>
  <c r="AC773" i="1"/>
  <c r="U773" i="1" s="1"/>
  <c r="F775" i="1" l="1"/>
  <c r="BU775" i="1"/>
  <c r="AW775" i="1" s="1"/>
  <c r="E773" i="1"/>
  <c r="D773" i="1"/>
  <c r="CS774" i="1"/>
  <c r="CU774" i="1"/>
  <c r="AT773" i="1"/>
  <c r="CY773" i="1"/>
  <c r="S773" i="1"/>
  <c r="AZ773" i="1"/>
  <c r="T774" i="1"/>
  <c r="Y774" i="1" s="1"/>
  <c r="AV774" i="1"/>
  <c r="AU773" i="1"/>
  <c r="BX773" i="1"/>
  <c r="CC773" i="1" s="1"/>
  <c r="CX773" i="1"/>
  <c r="BY772" i="1"/>
  <c r="CH772" i="1"/>
  <c r="CI772" i="1" s="1"/>
  <c r="BW772" i="1" s="1"/>
  <c r="V773" i="1"/>
  <c r="AB773" i="1"/>
  <c r="BA774" i="1"/>
  <c r="CT774" i="1"/>
  <c r="BB774" i="1"/>
  <c r="BO774" i="1"/>
  <c r="BL774" i="1" s="1"/>
  <c r="AC774" i="1"/>
  <c r="U774" i="1" s="1"/>
  <c r="AX774" i="1"/>
  <c r="CR774" i="1"/>
  <c r="BR774" i="1"/>
  <c r="BM774" i="1" s="1"/>
  <c r="CZ774" i="1"/>
  <c r="CV774" i="1"/>
  <c r="AY773" i="1"/>
  <c r="CB771" i="1"/>
  <c r="BZ771" i="1"/>
  <c r="CA771" i="1" s="1"/>
  <c r="F776" i="1" l="1"/>
  <c r="BU776" i="1"/>
  <c r="AW776" i="1" s="1"/>
  <c r="E774" i="1"/>
  <c r="D774" i="1"/>
  <c r="CS775" i="1"/>
  <c r="CU775" i="1"/>
  <c r="AE773" i="1"/>
  <c r="AT774" i="1"/>
  <c r="CY774" i="1"/>
  <c r="S774" i="1"/>
  <c r="AZ774" i="1"/>
  <c r="T775" i="1"/>
  <c r="Y775" i="1" s="1"/>
  <c r="AV775" i="1"/>
  <c r="AU774" i="1"/>
  <c r="BA775" i="1"/>
  <c r="BR775" i="1"/>
  <c r="BM775" i="1" s="1"/>
  <c r="AC775" i="1"/>
  <c r="U775" i="1" s="1"/>
  <c r="CT775" i="1"/>
  <c r="BB775" i="1"/>
  <c r="AX775" i="1"/>
  <c r="BO775" i="1"/>
  <c r="BL775" i="1" s="1"/>
  <c r="CV775" i="1"/>
  <c r="CZ775" i="1"/>
  <c r="CR775" i="1"/>
  <c r="CX774" i="1"/>
  <c r="BX774" i="1"/>
  <c r="CC774" i="1" s="1"/>
  <c r="CB772" i="1"/>
  <c r="BZ772" i="1"/>
  <c r="CA772" i="1" s="1"/>
  <c r="CH773" i="1"/>
  <c r="CI773" i="1" s="1"/>
  <c r="BW773" i="1" s="1"/>
  <c r="BY773" i="1"/>
  <c r="AY774" i="1"/>
  <c r="AB774" i="1"/>
  <c r="V774" i="1"/>
  <c r="F777" i="1" l="1"/>
  <c r="BU777" i="1"/>
  <c r="AW777" i="1" s="1"/>
  <c r="E775" i="1"/>
  <c r="D775" i="1"/>
  <c r="CS776" i="1"/>
  <c r="CU776" i="1"/>
  <c r="AE774" i="1"/>
  <c r="AT775" i="1"/>
  <c r="CY775" i="1"/>
  <c r="S775" i="1"/>
  <c r="AZ775" i="1"/>
  <c r="AE775" i="1" s="1"/>
  <c r="T776" i="1"/>
  <c r="Y776" i="1" s="1"/>
  <c r="AV776" i="1"/>
  <c r="AU775" i="1"/>
  <c r="V775" i="1"/>
  <c r="AB775" i="1"/>
  <c r="CB773" i="1"/>
  <c r="BZ773" i="1"/>
  <c r="CA773" i="1" s="1"/>
  <c r="CH774" i="1"/>
  <c r="CI774" i="1" s="1"/>
  <c r="BW774" i="1" s="1"/>
  <c r="BY774" i="1"/>
  <c r="AY775" i="1"/>
  <c r="BX775" i="1"/>
  <c r="CC775" i="1" s="1"/>
  <c r="CX775" i="1"/>
  <c r="BA776" i="1"/>
  <c r="CR776" i="1"/>
  <c r="CT776" i="1"/>
  <c r="BR776" i="1"/>
  <c r="BM776" i="1" s="1"/>
  <c r="BB776" i="1"/>
  <c r="AX776" i="1"/>
  <c r="CZ776" i="1"/>
  <c r="AC776" i="1"/>
  <c r="U776" i="1" s="1"/>
  <c r="BO776" i="1"/>
  <c r="BL776" i="1" s="1"/>
  <c r="CV776" i="1"/>
  <c r="F778" i="1" l="1"/>
  <c r="BU778" i="1"/>
  <c r="AW778" i="1" s="1"/>
  <c r="E776" i="1"/>
  <c r="D776" i="1"/>
  <c r="CS777" i="1"/>
  <c r="CU777" i="1"/>
  <c r="AT776" i="1"/>
  <c r="CY776" i="1"/>
  <c r="AU776" i="1"/>
  <c r="S776" i="1"/>
  <c r="AZ776" i="1"/>
  <c r="AE776" i="1" s="1"/>
  <c r="T777" i="1"/>
  <c r="Y777" i="1" s="1"/>
  <c r="AV777" i="1"/>
  <c r="BA777" i="1"/>
  <c r="BR777" i="1"/>
  <c r="BM777" i="1" s="1"/>
  <c r="CV777" i="1"/>
  <c r="AC777" i="1"/>
  <c r="U777" i="1" s="1"/>
  <c r="AX777" i="1"/>
  <c r="CR777" i="1"/>
  <c r="BO777" i="1"/>
  <c r="BL777" i="1" s="1"/>
  <c r="CZ777" i="1"/>
  <c r="BB777" i="1"/>
  <c r="CT777" i="1"/>
  <c r="AB776" i="1"/>
  <c r="V776" i="1"/>
  <c r="AY776" i="1"/>
  <c r="BX776" i="1"/>
  <c r="CC776" i="1" s="1"/>
  <c r="CX776" i="1"/>
  <c r="BY775" i="1"/>
  <c r="CH775" i="1"/>
  <c r="CI775" i="1" s="1"/>
  <c r="BW775" i="1" s="1"/>
  <c r="CB774" i="1"/>
  <c r="BZ774" i="1"/>
  <c r="CA774" i="1" s="1"/>
  <c r="F779" i="1" l="1"/>
  <c r="BU779" i="1"/>
  <c r="AW779" i="1" s="1"/>
  <c r="E777" i="1"/>
  <c r="D777" i="1"/>
  <c r="CS778" i="1"/>
  <c r="CU778" i="1"/>
  <c r="AT777" i="1"/>
  <c r="CY777" i="1"/>
  <c r="S777" i="1"/>
  <c r="AZ777" i="1"/>
  <c r="T778" i="1"/>
  <c r="AV778" i="1"/>
  <c r="AU777" i="1"/>
  <c r="CH776" i="1"/>
  <c r="CI776" i="1" s="1"/>
  <c r="BW776" i="1" s="1"/>
  <c r="BY776" i="1"/>
  <c r="CX777" i="1"/>
  <c r="BX777" i="1"/>
  <c r="CC777" i="1" s="1"/>
  <c r="BA778" i="1"/>
  <c r="AC778" i="1"/>
  <c r="U778" i="1" s="1"/>
  <c r="CZ778" i="1"/>
  <c r="CT778" i="1"/>
  <c r="BR778" i="1"/>
  <c r="BM778" i="1" s="1"/>
  <c r="BB778" i="1"/>
  <c r="BO778" i="1"/>
  <c r="BL778" i="1" s="1"/>
  <c r="AX778" i="1"/>
  <c r="CV778" i="1"/>
  <c r="CR778" i="1"/>
  <c r="CB775" i="1"/>
  <c r="BZ775" i="1"/>
  <c r="CA775" i="1" s="1"/>
  <c r="V777" i="1"/>
  <c r="AB777" i="1"/>
  <c r="AY777" i="1"/>
  <c r="D778" i="1" l="1"/>
  <c r="Y778" i="1"/>
  <c r="E778" i="1" s="1"/>
  <c r="F780" i="1"/>
  <c r="BU780" i="1"/>
  <c r="AW780" i="1" s="1"/>
  <c r="CS779" i="1"/>
  <c r="CU779" i="1"/>
  <c r="AE777" i="1"/>
  <c r="AT778" i="1"/>
  <c r="CY778" i="1"/>
  <c r="S778" i="1"/>
  <c r="AZ778" i="1"/>
  <c r="AE778" i="1" s="1"/>
  <c r="T779" i="1"/>
  <c r="Y779" i="1" s="1"/>
  <c r="AV779" i="1"/>
  <c r="AU778" i="1"/>
  <c r="AY778" i="1"/>
  <c r="BX778" i="1"/>
  <c r="CC778" i="1" s="1"/>
  <c r="CX778" i="1"/>
  <c r="V778" i="1"/>
  <c r="AB778" i="1"/>
  <c r="BA779" i="1"/>
  <c r="BR779" i="1"/>
  <c r="BM779" i="1" s="1"/>
  <c r="AX779" i="1"/>
  <c r="AC779" i="1"/>
  <c r="U779" i="1" s="1"/>
  <c r="CR779" i="1"/>
  <c r="BB779" i="1"/>
  <c r="CZ779" i="1"/>
  <c r="CV779" i="1"/>
  <c r="CT779" i="1"/>
  <c r="BO779" i="1"/>
  <c r="BL779" i="1" s="1"/>
  <c r="BY777" i="1"/>
  <c r="CH777" i="1"/>
  <c r="CI777" i="1" s="1"/>
  <c r="BW777" i="1" s="1"/>
  <c r="BZ776" i="1"/>
  <c r="CA776" i="1" s="1"/>
  <c r="CB776" i="1"/>
  <c r="F781" i="1" l="1"/>
  <c r="BU781" i="1"/>
  <c r="AW781" i="1" s="1"/>
  <c r="E779" i="1"/>
  <c r="D779" i="1"/>
  <c r="CS780" i="1"/>
  <c r="CU780" i="1"/>
  <c r="AT779" i="1"/>
  <c r="CY779" i="1"/>
  <c r="S779" i="1"/>
  <c r="AZ779" i="1"/>
  <c r="T780" i="1"/>
  <c r="Y780" i="1" s="1"/>
  <c r="AV780" i="1"/>
  <c r="AU779" i="1"/>
  <c r="CB777" i="1"/>
  <c r="BZ777" i="1"/>
  <c r="CA777" i="1" s="1"/>
  <c r="BA780" i="1"/>
  <c r="BR780" i="1"/>
  <c r="BM780" i="1" s="1"/>
  <c r="CZ780" i="1"/>
  <c r="BO780" i="1"/>
  <c r="BL780" i="1" s="1"/>
  <c r="CT780" i="1"/>
  <c r="CV780" i="1"/>
  <c r="CR780" i="1"/>
  <c r="BB780" i="1"/>
  <c r="AC780" i="1"/>
  <c r="U780" i="1" s="1"/>
  <c r="AX780" i="1"/>
  <c r="AB779" i="1"/>
  <c r="V779" i="1"/>
  <c r="AY779" i="1"/>
  <c r="CH778" i="1"/>
  <c r="CI778" i="1" s="1"/>
  <c r="BW778" i="1" s="1"/>
  <c r="BY778" i="1"/>
  <c r="BX779" i="1"/>
  <c r="CC779" i="1" s="1"/>
  <c r="CX779" i="1"/>
  <c r="F782" i="1" l="1"/>
  <c r="BU782" i="1"/>
  <c r="AW782" i="1" s="1"/>
  <c r="E780" i="1"/>
  <c r="D780" i="1"/>
  <c r="CS781" i="1"/>
  <c r="CU781" i="1"/>
  <c r="AE779" i="1"/>
  <c r="AT780" i="1"/>
  <c r="CY780" i="1"/>
  <c r="S780" i="1"/>
  <c r="AZ780" i="1"/>
  <c r="T781" i="1"/>
  <c r="Y781" i="1" s="1"/>
  <c r="AU780" i="1"/>
  <c r="AV781" i="1"/>
  <c r="AY780" i="1"/>
  <c r="BX780" i="1"/>
  <c r="CC780" i="1" s="1"/>
  <c r="CX780" i="1"/>
  <c r="AB780" i="1"/>
  <c r="V780" i="1"/>
  <c r="CH779" i="1"/>
  <c r="CI779" i="1" s="1"/>
  <c r="BW779" i="1" s="1"/>
  <c r="BY779" i="1"/>
  <c r="BZ778" i="1"/>
  <c r="CA778" i="1" s="1"/>
  <c r="CB778" i="1"/>
  <c r="BA781" i="1"/>
  <c r="BB781" i="1"/>
  <c r="CV781" i="1"/>
  <c r="AX781" i="1"/>
  <c r="CT781" i="1"/>
  <c r="BO781" i="1"/>
  <c r="BL781" i="1" s="1"/>
  <c r="BR781" i="1"/>
  <c r="BM781" i="1" s="1"/>
  <c r="CR781" i="1"/>
  <c r="AC781" i="1"/>
  <c r="U781" i="1" s="1"/>
  <c r="CZ781" i="1"/>
  <c r="F783" i="1" l="1"/>
  <c r="BU783" i="1"/>
  <c r="AW783" i="1" s="1"/>
  <c r="E781" i="1"/>
  <c r="D781" i="1"/>
  <c r="CS782" i="1"/>
  <c r="CU782" i="1"/>
  <c r="AE780" i="1"/>
  <c r="AT781" i="1"/>
  <c r="CY781" i="1"/>
  <c r="S781" i="1"/>
  <c r="AZ781" i="1"/>
  <c r="AE781" i="1" s="1"/>
  <c r="T782" i="1"/>
  <c r="Y782" i="1" s="1"/>
  <c r="AV782" i="1"/>
  <c r="AU781" i="1"/>
  <c r="AY781" i="1"/>
  <c r="BX781" i="1"/>
  <c r="CC781" i="1" s="1"/>
  <c r="CX781" i="1"/>
  <c r="BZ779" i="1"/>
  <c r="CA779" i="1" s="1"/>
  <c r="CB779" i="1"/>
  <c r="CH780" i="1"/>
  <c r="CI780" i="1" s="1"/>
  <c r="BW780" i="1" s="1"/>
  <c r="BY780" i="1"/>
  <c r="V781" i="1"/>
  <c r="AB781" i="1"/>
  <c r="BA782" i="1"/>
  <c r="AX782" i="1"/>
  <c r="AC782" i="1"/>
  <c r="U782" i="1" s="1"/>
  <c r="BR782" i="1"/>
  <c r="BM782" i="1" s="1"/>
  <c r="CZ782" i="1"/>
  <c r="BO782" i="1"/>
  <c r="BL782" i="1" s="1"/>
  <c r="CR782" i="1"/>
  <c r="CV782" i="1"/>
  <c r="CT782" i="1"/>
  <c r="BB782" i="1"/>
  <c r="F784" i="1" l="1"/>
  <c r="BU784" i="1"/>
  <c r="AW784" i="1" s="1"/>
  <c r="E782" i="1"/>
  <c r="D782" i="1"/>
  <c r="CS783" i="1"/>
  <c r="CU783" i="1"/>
  <c r="AT782" i="1"/>
  <c r="CY782" i="1"/>
  <c r="S782" i="1"/>
  <c r="AZ782" i="1"/>
  <c r="T783" i="1"/>
  <c r="Y783" i="1" s="1"/>
  <c r="AV783" i="1"/>
  <c r="AU782" i="1"/>
  <c r="CX782" i="1"/>
  <c r="BX782" i="1"/>
  <c r="CC782" i="1" s="1"/>
  <c r="BA783" i="1"/>
  <c r="BO783" i="1"/>
  <c r="BL783" i="1" s="1"/>
  <c r="CZ783" i="1"/>
  <c r="CV783" i="1"/>
  <c r="CR783" i="1"/>
  <c r="AC783" i="1"/>
  <c r="U783" i="1" s="1"/>
  <c r="BB783" i="1"/>
  <c r="AX783" i="1"/>
  <c r="CT783" i="1"/>
  <c r="BR783" i="1"/>
  <c r="BM783" i="1" s="1"/>
  <c r="BY781" i="1"/>
  <c r="CH781" i="1"/>
  <c r="CI781" i="1" s="1"/>
  <c r="BW781" i="1" s="1"/>
  <c r="V782" i="1"/>
  <c r="AB782" i="1"/>
  <c r="AY782" i="1"/>
  <c r="CB780" i="1"/>
  <c r="BZ780" i="1"/>
  <c r="CA780" i="1" s="1"/>
  <c r="F785" i="1" l="1"/>
  <c r="BU785" i="1"/>
  <c r="AW785" i="1" s="1"/>
  <c r="E783" i="1"/>
  <c r="D783" i="1"/>
  <c r="CS784" i="1"/>
  <c r="CU784" i="1"/>
  <c r="AE782" i="1"/>
  <c r="AT783" i="1"/>
  <c r="CY783" i="1"/>
  <c r="S783" i="1"/>
  <c r="AZ783" i="1"/>
  <c r="AE783" i="1" s="1"/>
  <c r="T784" i="1"/>
  <c r="Y784" i="1" s="1"/>
  <c r="AV784" i="1"/>
  <c r="AU783" i="1"/>
  <c r="BZ781" i="1"/>
  <c r="CA781" i="1" s="1"/>
  <c r="CB781" i="1"/>
  <c r="BA784" i="1"/>
  <c r="AX784" i="1"/>
  <c r="AC784" i="1"/>
  <c r="U784" i="1" s="1"/>
  <c r="BB784" i="1"/>
  <c r="CV784" i="1"/>
  <c r="CT784" i="1"/>
  <c r="CR784" i="1"/>
  <c r="BR784" i="1"/>
  <c r="BM784" i="1" s="1"/>
  <c r="BO784" i="1"/>
  <c r="BL784" i="1" s="1"/>
  <c r="CZ784" i="1"/>
  <c r="AB783" i="1"/>
  <c r="V783" i="1"/>
  <c r="AY783" i="1"/>
  <c r="CX783" i="1"/>
  <c r="BX783" i="1"/>
  <c r="CC783" i="1" s="1"/>
  <c r="CH782" i="1"/>
  <c r="CI782" i="1" s="1"/>
  <c r="BW782" i="1" s="1"/>
  <c r="BY782" i="1"/>
  <c r="F786" i="1" l="1"/>
  <c r="BU786" i="1"/>
  <c r="AW786" i="1" s="1"/>
  <c r="E784" i="1"/>
  <c r="D784" i="1"/>
  <c r="CS785" i="1"/>
  <c r="CU785" i="1"/>
  <c r="AT784" i="1"/>
  <c r="CY784" i="1"/>
  <c r="S784" i="1"/>
  <c r="AZ784" i="1"/>
  <c r="T785" i="1"/>
  <c r="Y785" i="1" s="1"/>
  <c r="AV785" i="1"/>
  <c r="AU784" i="1"/>
  <c r="V784" i="1"/>
  <c r="AB784" i="1"/>
  <c r="AY784" i="1"/>
  <c r="CB782" i="1"/>
  <c r="BZ782" i="1"/>
  <c r="CA782" i="1" s="1"/>
  <c r="CH783" i="1"/>
  <c r="CI783" i="1" s="1"/>
  <c r="BW783" i="1" s="1"/>
  <c r="BY783" i="1"/>
  <c r="BA785" i="1"/>
  <c r="CZ785" i="1"/>
  <c r="CT785" i="1"/>
  <c r="BB785" i="1"/>
  <c r="AX785" i="1"/>
  <c r="CV785" i="1"/>
  <c r="CR785" i="1"/>
  <c r="AC785" i="1"/>
  <c r="U785" i="1" s="1"/>
  <c r="BR785" i="1"/>
  <c r="BM785" i="1" s="1"/>
  <c r="BO785" i="1"/>
  <c r="BL785" i="1" s="1"/>
  <c r="BX784" i="1"/>
  <c r="CC784" i="1" s="1"/>
  <c r="CX784" i="1"/>
  <c r="F787" i="1" l="1"/>
  <c r="BU787" i="1"/>
  <c r="AW787" i="1" s="1"/>
  <c r="E785" i="1"/>
  <c r="D785" i="1"/>
  <c r="CS786" i="1"/>
  <c r="CU786" i="1"/>
  <c r="AE784" i="1"/>
  <c r="AT785" i="1"/>
  <c r="CY785" i="1"/>
  <c r="S785" i="1"/>
  <c r="AZ785" i="1"/>
  <c r="AE785" i="1" s="1"/>
  <c r="T786" i="1"/>
  <c r="Y786" i="1" s="1"/>
  <c r="AV786" i="1"/>
  <c r="AU785" i="1"/>
  <c r="BX785" i="1"/>
  <c r="CC785" i="1" s="1"/>
  <c r="CX785" i="1"/>
  <c r="BY784" i="1"/>
  <c r="CH784" i="1"/>
  <c r="CI784" i="1" s="1"/>
  <c r="BW784" i="1" s="1"/>
  <c r="BA786" i="1"/>
  <c r="BO786" i="1"/>
  <c r="BL786" i="1" s="1"/>
  <c r="CZ786" i="1"/>
  <c r="CV786" i="1"/>
  <c r="CR786" i="1"/>
  <c r="CT786" i="1"/>
  <c r="BB786" i="1"/>
  <c r="AX786" i="1"/>
  <c r="AC786" i="1"/>
  <c r="U786" i="1" s="1"/>
  <c r="BR786" i="1"/>
  <c r="BM786" i="1" s="1"/>
  <c r="AY785" i="1"/>
  <c r="V785" i="1"/>
  <c r="AB785" i="1"/>
  <c r="CB783" i="1"/>
  <c r="BZ783" i="1"/>
  <c r="CA783" i="1" s="1"/>
  <c r="F788" i="1" l="1"/>
  <c r="BU788" i="1"/>
  <c r="AW788" i="1" s="1"/>
  <c r="E786" i="1"/>
  <c r="D786" i="1"/>
  <c r="CS787" i="1"/>
  <c r="CU787" i="1"/>
  <c r="AT786" i="1"/>
  <c r="CY786" i="1"/>
  <c r="S786" i="1"/>
  <c r="AZ786" i="1"/>
  <c r="T787" i="1"/>
  <c r="Y787" i="1" s="1"/>
  <c r="AV787" i="1"/>
  <c r="AU786" i="1"/>
  <c r="AY786" i="1"/>
  <c r="BX786" i="1"/>
  <c r="CC786" i="1" s="1"/>
  <c r="CX786" i="1"/>
  <c r="BZ784" i="1"/>
  <c r="CA784" i="1" s="1"/>
  <c r="CB784" i="1"/>
  <c r="CH785" i="1"/>
  <c r="CI785" i="1" s="1"/>
  <c r="BW785" i="1" s="1"/>
  <c r="BY785" i="1"/>
  <c r="BA787" i="1"/>
  <c r="AX787" i="1"/>
  <c r="CR787" i="1"/>
  <c r="CT787" i="1"/>
  <c r="BB787" i="1"/>
  <c r="BO787" i="1"/>
  <c r="BL787" i="1" s="1"/>
  <c r="CZ787" i="1"/>
  <c r="CV787" i="1"/>
  <c r="AC787" i="1"/>
  <c r="U787" i="1" s="1"/>
  <c r="BR787" i="1"/>
  <c r="BM787" i="1" s="1"/>
  <c r="V786" i="1"/>
  <c r="AB786" i="1"/>
  <c r="F789" i="1" l="1"/>
  <c r="BU789" i="1"/>
  <c r="AW789" i="1" s="1"/>
  <c r="E787" i="1"/>
  <c r="D787" i="1"/>
  <c r="CS788" i="1"/>
  <c r="CU788" i="1"/>
  <c r="AE786" i="1"/>
  <c r="AT787" i="1"/>
  <c r="CY787" i="1"/>
  <c r="S787" i="1"/>
  <c r="AZ787" i="1"/>
  <c r="AE787" i="1" s="1"/>
  <c r="T788" i="1"/>
  <c r="Y788" i="1" s="1"/>
  <c r="AV788" i="1"/>
  <c r="AU787" i="1"/>
  <c r="BA788" i="1"/>
  <c r="BR788" i="1"/>
  <c r="BM788" i="1" s="1"/>
  <c r="CT788" i="1"/>
  <c r="BB788" i="1"/>
  <c r="CV788" i="1"/>
  <c r="AX788" i="1"/>
  <c r="CR788" i="1"/>
  <c r="AC788" i="1"/>
  <c r="U788" i="1" s="1"/>
  <c r="BO788" i="1"/>
  <c r="BL788" i="1" s="1"/>
  <c r="CZ788" i="1"/>
  <c r="V787" i="1"/>
  <c r="AB787" i="1"/>
  <c r="BZ785" i="1"/>
  <c r="CA785" i="1" s="1"/>
  <c r="CB785" i="1"/>
  <c r="BY786" i="1"/>
  <c r="CH786" i="1"/>
  <c r="CI786" i="1" s="1"/>
  <c r="BW786" i="1" s="1"/>
  <c r="BX787" i="1"/>
  <c r="CC787" i="1" s="1"/>
  <c r="CX787" i="1"/>
  <c r="AY787" i="1"/>
  <c r="F790" i="1" l="1"/>
  <c r="BU790" i="1"/>
  <c r="AW790" i="1" s="1"/>
  <c r="E788" i="1"/>
  <c r="D788" i="1"/>
  <c r="CS789" i="1"/>
  <c r="CU789" i="1"/>
  <c r="AT788" i="1"/>
  <c r="CY788" i="1"/>
  <c r="S788" i="1"/>
  <c r="AZ788" i="1"/>
  <c r="T789" i="1"/>
  <c r="Y789" i="1" s="1"/>
  <c r="AU788" i="1"/>
  <c r="AV789" i="1"/>
  <c r="AY788" i="1"/>
  <c r="BY787" i="1"/>
  <c r="CH787" i="1"/>
  <c r="CI787" i="1" s="1"/>
  <c r="BW787" i="1" s="1"/>
  <c r="BZ786" i="1"/>
  <c r="CA786" i="1" s="1"/>
  <c r="CB786" i="1"/>
  <c r="AB788" i="1"/>
  <c r="V788" i="1"/>
  <c r="BX788" i="1"/>
  <c r="CC788" i="1" s="1"/>
  <c r="CX788" i="1"/>
  <c r="BA789" i="1"/>
  <c r="CV789" i="1"/>
  <c r="CR789" i="1"/>
  <c r="CT789" i="1"/>
  <c r="BB789" i="1"/>
  <c r="AX789" i="1"/>
  <c r="AC789" i="1"/>
  <c r="U789" i="1" s="1"/>
  <c r="BR789" i="1"/>
  <c r="BM789" i="1" s="1"/>
  <c r="BO789" i="1"/>
  <c r="BL789" i="1" s="1"/>
  <c r="CZ789" i="1"/>
  <c r="F791" i="1" l="1"/>
  <c r="BU791" i="1"/>
  <c r="AW791" i="1" s="1"/>
  <c r="E789" i="1"/>
  <c r="D789" i="1"/>
  <c r="CS790" i="1"/>
  <c r="CU790" i="1"/>
  <c r="AE788" i="1"/>
  <c r="AT789" i="1"/>
  <c r="CY789" i="1"/>
  <c r="S789" i="1"/>
  <c r="AZ789" i="1"/>
  <c r="AE789" i="1" s="1"/>
  <c r="T790" i="1"/>
  <c r="Y790" i="1" s="1"/>
  <c r="AV790" i="1"/>
  <c r="AU789" i="1"/>
  <c r="AY789" i="1"/>
  <c r="BX789" i="1"/>
  <c r="CC789" i="1" s="1"/>
  <c r="CX789" i="1"/>
  <c r="BA790" i="1"/>
  <c r="AC790" i="1"/>
  <c r="U790" i="1" s="1"/>
  <c r="BB790" i="1"/>
  <c r="CZ790" i="1"/>
  <c r="AX790" i="1"/>
  <c r="CT790" i="1"/>
  <c r="BR790" i="1"/>
  <c r="BM790" i="1" s="1"/>
  <c r="BO790" i="1"/>
  <c r="BL790" i="1" s="1"/>
  <c r="CV790" i="1"/>
  <c r="CR790" i="1"/>
  <c r="AB789" i="1"/>
  <c r="V789" i="1"/>
  <c r="BY788" i="1"/>
  <c r="CH788" i="1"/>
  <c r="CI788" i="1" s="1"/>
  <c r="BW788" i="1" s="1"/>
  <c r="BZ787" i="1"/>
  <c r="CA787" i="1" s="1"/>
  <c r="CB787" i="1"/>
  <c r="F792" i="1" l="1"/>
  <c r="BU792" i="1"/>
  <c r="AW792" i="1" s="1"/>
  <c r="E790" i="1"/>
  <c r="D790" i="1"/>
  <c r="CS791" i="1"/>
  <c r="CU791" i="1"/>
  <c r="AT790" i="1"/>
  <c r="CY790" i="1"/>
  <c r="S790" i="1"/>
  <c r="AZ790" i="1"/>
  <c r="T791" i="1"/>
  <c r="Y791" i="1" s="1"/>
  <c r="AV791" i="1"/>
  <c r="AU790" i="1"/>
  <c r="BZ788" i="1"/>
  <c r="CA788" i="1" s="1"/>
  <c r="CB788" i="1"/>
  <c r="AB790" i="1"/>
  <c r="V790" i="1"/>
  <c r="CH789" i="1"/>
  <c r="CI789" i="1" s="1"/>
  <c r="BW789" i="1" s="1"/>
  <c r="BY789" i="1"/>
  <c r="AY790" i="1"/>
  <c r="BA791" i="1"/>
  <c r="AC791" i="1"/>
  <c r="U791" i="1" s="1"/>
  <c r="AX791" i="1"/>
  <c r="CZ791" i="1"/>
  <c r="CT791" i="1"/>
  <c r="BR791" i="1"/>
  <c r="BM791" i="1" s="1"/>
  <c r="CV791" i="1"/>
  <c r="BO791" i="1"/>
  <c r="BL791" i="1" s="1"/>
  <c r="CR791" i="1"/>
  <c r="BB791" i="1"/>
  <c r="BX790" i="1"/>
  <c r="CC790" i="1" s="1"/>
  <c r="CX790" i="1"/>
  <c r="F793" i="1" l="1"/>
  <c r="BU793" i="1"/>
  <c r="AW793" i="1" s="1"/>
  <c r="E791" i="1"/>
  <c r="D791" i="1"/>
  <c r="CS792" i="1"/>
  <c r="CU792" i="1"/>
  <c r="AE790" i="1"/>
  <c r="AT791" i="1"/>
  <c r="CY791" i="1"/>
  <c r="S791" i="1"/>
  <c r="AZ791" i="1"/>
  <c r="AE791" i="1" s="1"/>
  <c r="T792" i="1"/>
  <c r="Y792" i="1" s="1"/>
  <c r="AV792" i="1"/>
  <c r="AU791" i="1"/>
  <c r="AY791" i="1"/>
  <c r="BY790" i="1"/>
  <c r="CH790" i="1"/>
  <c r="CI790" i="1" s="1"/>
  <c r="BW790" i="1" s="1"/>
  <c r="CX791" i="1"/>
  <c r="BX791" i="1"/>
  <c r="CC791" i="1" s="1"/>
  <c r="BA792" i="1"/>
  <c r="BR792" i="1"/>
  <c r="BM792" i="1" s="1"/>
  <c r="AC792" i="1"/>
  <c r="U792" i="1" s="1"/>
  <c r="AX792" i="1"/>
  <c r="CT792" i="1"/>
  <c r="BB792" i="1"/>
  <c r="CR792" i="1"/>
  <c r="CV792" i="1"/>
  <c r="BO792" i="1"/>
  <c r="BL792" i="1" s="1"/>
  <c r="CZ792" i="1"/>
  <c r="AB791" i="1"/>
  <c r="V791" i="1"/>
  <c r="BZ789" i="1"/>
  <c r="CA789" i="1" s="1"/>
  <c r="CB789" i="1"/>
  <c r="F794" i="1" l="1"/>
  <c r="BU794" i="1"/>
  <c r="AW794" i="1" s="1"/>
  <c r="E792" i="1"/>
  <c r="D792" i="1"/>
  <c r="CS793" i="1"/>
  <c r="CU793" i="1"/>
  <c r="AT792" i="1"/>
  <c r="CY792" i="1"/>
  <c r="AU792" i="1"/>
  <c r="S792" i="1"/>
  <c r="AZ792" i="1"/>
  <c r="AE792" i="1" s="1"/>
  <c r="T793" i="1"/>
  <c r="Y793" i="1" s="1"/>
  <c r="AV793" i="1"/>
  <c r="CX792" i="1"/>
  <c r="BX792" i="1"/>
  <c r="CC792" i="1" s="1"/>
  <c r="AY792" i="1"/>
  <c r="BY791" i="1"/>
  <c r="CH791" i="1"/>
  <c r="CI791" i="1" s="1"/>
  <c r="BW791" i="1" s="1"/>
  <c r="AB792" i="1"/>
  <c r="V792" i="1"/>
  <c r="BA793" i="1"/>
  <c r="AX793" i="1"/>
  <c r="CT793" i="1"/>
  <c r="BB793" i="1"/>
  <c r="CR793" i="1"/>
  <c r="CV793" i="1"/>
  <c r="BO793" i="1"/>
  <c r="BL793" i="1" s="1"/>
  <c r="BR793" i="1"/>
  <c r="BM793" i="1" s="1"/>
  <c r="AC793" i="1"/>
  <c r="U793" i="1" s="1"/>
  <c r="CZ793" i="1"/>
  <c r="CB790" i="1"/>
  <c r="BZ790" i="1"/>
  <c r="CA790" i="1" s="1"/>
  <c r="F795" i="1" l="1"/>
  <c r="BU795" i="1"/>
  <c r="AW795" i="1" s="1"/>
  <c r="E793" i="1"/>
  <c r="D793" i="1"/>
  <c r="CS794" i="1"/>
  <c r="CU794" i="1"/>
  <c r="AT793" i="1"/>
  <c r="CY793" i="1"/>
  <c r="S793" i="1"/>
  <c r="AZ793" i="1"/>
  <c r="T794" i="1"/>
  <c r="Y794" i="1" s="1"/>
  <c r="AV794" i="1"/>
  <c r="AU793" i="1"/>
  <c r="V793" i="1"/>
  <c r="AB793" i="1"/>
  <c r="BA794" i="1"/>
  <c r="BO794" i="1"/>
  <c r="BL794" i="1" s="1"/>
  <c r="CR794" i="1"/>
  <c r="CT794" i="1"/>
  <c r="BB794" i="1"/>
  <c r="AX794" i="1"/>
  <c r="AC794" i="1"/>
  <c r="U794" i="1" s="1"/>
  <c r="BR794" i="1"/>
  <c r="BM794" i="1" s="1"/>
  <c r="CZ794" i="1"/>
  <c r="CV794" i="1"/>
  <c r="BZ791" i="1"/>
  <c r="CA791" i="1" s="1"/>
  <c r="CB791" i="1"/>
  <c r="BX793" i="1"/>
  <c r="CC793" i="1" s="1"/>
  <c r="CX793" i="1"/>
  <c r="AY793" i="1"/>
  <c r="CH792" i="1"/>
  <c r="CI792" i="1" s="1"/>
  <c r="BW792" i="1" s="1"/>
  <c r="BY792" i="1"/>
  <c r="F796" i="1" l="1"/>
  <c r="BU796" i="1"/>
  <c r="AW796" i="1" s="1"/>
  <c r="E794" i="1"/>
  <c r="D794" i="1"/>
  <c r="CS795" i="1"/>
  <c r="CU795" i="1"/>
  <c r="AE793" i="1"/>
  <c r="AT794" i="1"/>
  <c r="CY794" i="1"/>
  <c r="AU794" i="1"/>
  <c r="S794" i="1"/>
  <c r="AZ794" i="1"/>
  <c r="AE794" i="1" s="1"/>
  <c r="T795" i="1"/>
  <c r="Y795" i="1" s="1"/>
  <c r="AV795" i="1"/>
  <c r="BZ792" i="1"/>
  <c r="CA792" i="1" s="1"/>
  <c r="CB792" i="1"/>
  <c r="CH793" i="1"/>
  <c r="CI793" i="1" s="1"/>
  <c r="BW793" i="1" s="1"/>
  <c r="BY793" i="1"/>
  <c r="V794" i="1"/>
  <c r="AB794" i="1"/>
  <c r="BA795" i="1"/>
  <c r="AC795" i="1"/>
  <c r="U795" i="1" s="1"/>
  <c r="BB795" i="1"/>
  <c r="CR795" i="1"/>
  <c r="AX795" i="1"/>
  <c r="CT795" i="1"/>
  <c r="BO795" i="1"/>
  <c r="BL795" i="1" s="1"/>
  <c r="CZ795" i="1"/>
  <c r="CV795" i="1"/>
  <c r="BR795" i="1"/>
  <c r="BM795" i="1" s="1"/>
  <c r="AY794" i="1"/>
  <c r="CX794" i="1"/>
  <c r="BX794" i="1"/>
  <c r="CC794" i="1" s="1"/>
  <c r="F797" i="1" l="1"/>
  <c r="BU797" i="1"/>
  <c r="AW797" i="1" s="1"/>
  <c r="E795" i="1"/>
  <c r="D795" i="1"/>
  <c r="CS796" i="1"/>
  <c r="CU796" i="1"/>
  <c r="AT795" i="1"/>
  <c r="CY795" i="1"/>
  <c r="S795" i="1"/>
  <c r="AZ795" i="1"/>
  <c r="T796" i="1"/>
  <c r="Y796" i="1" s="1"/>
  <c r="AV796" i="1"/>
  <c r="AU795" i="1"/>
  <c r="CH794" i="1"/>
  <c r="CI794" i="1" s="1"/>
  <c r="BW794" i="1" s="1"/>
  <c r="BY794" i="1"/>
  <c r="BA796" i="1"/>
  <c r="BO796" i="1"/>
  <c r="BL796" i="1" s="1"/>
  <c r="CZ796" i="1"/>
  <c r="CV796" i="1"/>
  <c r="CR796" i="1"/>
  <c r="AC796" i="1"/>
  <c r="U796" i="1" s="1"/>
  <c r="BB796" i="1"/>
  <c r="AX796" i="1"/>
  <c r="CT796" i="1"/>
  <c r="BR796" i="1"/>
  <c r="BM796" i="1" s="1"/>
  <c r="AB795" i="1"/>
  <c r="V795" i="1"/>
  <c r="BX795" i="1"/>
  <c r="CC795" i="1" s="1"/>
  <c r="CX795" i="1"/>
  <c r="BZ793" i="1"/>
  <c r="CA793" i="1" s="1"/>
  <c r="CB793" i="1"/>
  <c r="AY795" i="1"/>
  <c r="F798" i="1" l="1"/>
  <c r="BU798" i="1"/>
  <c r="AW798" i="1" s="1"/>
  <c r="E796" i="1"/>
  <c r="D796" i="1"/>
  <c r="CS797" i="1"/>
  <c r="CU797" i="1"/>
  <c r="AE795" i="1"/>
  <c r="AT796" i="1"/>
  <c r="CY796" i="1"/>
  <c r="S796" i="1"/>
  <c r="AZ796" i="1"/>
  <c r="AE796" i="1" s="1"/>
  <c r="T797" i="1"/>
  <c r="Y797" i="1" s="1"/>
  <c r="AV797" i="1"/>
  <c r="AU796" i="1"/>
  <c r="BA797" i="1"/>
  <c r="CT797" i="1"/>
  <c r="BB797" i="1"/>
  <c r="BO797" i="1"/>
  <c r="BL797" i="1" s="1"/>
  <c r="CV797" i="1"/>
  <c r="CR797" i="1"/>
  <c r="CZ797" i="1"/>
  <c r="BR797" i="1"/>
  <c r="BM797" i="1" s="1"/>
  <c r="AC797" i="1"/>
  <c r="U797" i="1" s="1"/>
  <c r="AX797" i="1"/>
  <c r="V796" i="1"/>
  <c r="AB796" i="1"/>
  <c r="BY795" i="1"/>
  <c r="CH795" i="1"/>
  <c r="CI795" i="1" s="1"/>
  <c r="BW795" i="1" s="1"/>
  <c r="AY796" i="1"/>
  <c r="CX796" i="1"/>
  <c r="BX796" i="1"/>
  <c r="CC796" i="1" s="1"/>
  <c r="CB794" i="1"/>
  <c r="BZ794" i="1"/>
  <c r="CA794" i="1" s="1"/>
  <c r="F799" i="1" l="1"/>
  <c r="BU799" i="1"/>
  <c r="AW799" i="1" s="1"/>
  <c r="E797" i="1"/>
  <c r="D797" i="1"/>
  <c r="CS798" i="1"/>
  <c r="CU798" i="1"/>
  <c r="AT797" i="1"/>
  <c r="CY797" i="1"/>
  <c r="AU797" i="1"/>
  <c r="S797" i="1"/>
  <c r="AZ797" i="1"/>
  <c r="AE797" i="1" s="1"/>
  <c r="T798" i="1"/>
  <c r="Y798" i="1" s="1"/>
  <c r="AV798" i="1"/>
  <c r="BY796" i="1"/>
  <c r="CH796" i="1"/>
  <c r="CI796" i="1" s="1"/>
  <c r="BW796" i="1" s="1"/>
  <c r="CB795" i="1"/>
  <c r="BZ795" i="1"/>
  <c r="CA795" i="1" s="1"/>
  <c r="AY797" i="1"/>
  <c r="AB797" i="1"/>
  <c r="V797" i="1"/>
  <c r="BX797" i="1"/>
  <c r="CC797" i="1" s="1"/>
  <c r="CX797" i="1"/>
  <c r="BA798" i="1"/>
  <c r="CT798" i="1"/>
  <c r="BB798" i="1"/>
  <c r="CZ798" i="1"/>
  <c r="CV798" i="1"/>
  <c r="BO798" i="1"/>
  <c r="BL798" i="1" s="1"/>
  <c r="CR798" i="1"/>
  <c r="BR798" i="1"/>
  <c r="BM798" i="1" s="1"/>
  <c r="AC798" i="1"/>
  <c r="U798" i="1" s="1"/>
  <c r="AX798" i="1"/>
  <c r="F800" i="1" l="1"/>
  <c r="BU800" i="1"/>
  <c r="AW800" i="1" s="1"/>
  <c r="E798" i="1"/>
  <c r="D798" i="1"/>
  <c r="CS799" i="1"/>
  <c r="CU799" i="1"/>
  <c r="AT798" i="1"/>
  <c r="CY798" i="1"/>
  <c r="AU798" i="1"/>
  <c r="S798" i="1"/>
  <c r="AZ798" i="1"/>
  <c r="AE798" i="1" s="1"/>
  <c r="T799" i="1"/>
  <c r="Y799" i="1" s="1"/>
  <c r="AV799" i="1"/>
  <c r="AY798" i="1"/>
  <c r="BA799" i="1"/>
  <c r="CZ799" i="1"/>
  <c r="CR799" i="1"/>
  <c r="AX799" i="1"/>
  <c r="CT799" i="1"/>
  <c r="BB799" i="1"/>
  <c r="AC799" i="1"/>
  <c r="U799" i="1" s="1"/>
  <c r="BO799" i="1"/>
  <c r="BL799" i="1" s="1"/>
  <c r="CV799" i="1"/>
  <c r="BR799" i="1"/>
  <c r="BM799" i="1" s="1"/>
  <c r="V798" i="1"/>
  <c r="AB798" i="1"/>
  <c r="CX798" i="1"/>
  <c r="BX798" i="1"/>
  <c r="CC798" i="1" s="1"/>
  <c r="CH797" i="1"/>
  <c r="CI797" i="1" s="1"/>
  <c r="BW797" i="1" s="1"/>
  <c r="BY797" i="1"/>
  <c r="CB796" i="1"/>
  <c r="BZ796" i="1"/>
  <c r="CA796" i="1" s="1"/>
  <c r="F801" i="1" l="1"/>
  <c r="BU801" i="1"/>
  <c r="AW801" i="1" s="1"/>
  <c r="E799" i="1"/>
  <c r="D799" i="1"/>
  <c r="CS800" i="1"/>
  <c r="CU800" i="1"/>
  <c r="AT799" i="1"/>
  <c r="CY799" i="1"/>
  <c r="AU799" i="1"/>
  <c r="S799" i="1"/>
  <c r="AZ799" i="1"/>
  <c r="AE799" i="1" s="1"/>
  <c r="T800" i="1"/>
  <c r="Y800" i="1" s="1"/>
  <c r="AV800" i="1"/>
  <c r="BA800" i="1"/>
  <c r="BR800" i="1"/>
  <c r="BM800" i="1" s="1"/>
  <c r="BO800" i="1"/>
  <c r="BL800" i="1" s="1"/>
  <c r="CZ800" i="1"/>
  <c r="CV800" i="1"/>
  <c r="CR800" i="1"/>
  <c r="CT800" i="1"/>
  <c r="BB800" i="1"/>
  <c r="AX800" i="1"/>
  <c r="AC800" i="1"/>
  <c r="U800" i="1" s="1"/>
  <c r="V799" i="1"/>
  <c r="AB799" i="1"/>
  <c r="CB797" i="1"/>
  <c r="BZ797" i="1"/>
  <c r="CA797" i="1" s="1"/>
  <c r="CH798" i="1"/>
  <c r="CI798" i="1" s="1"/>
  <c r="BW798" i="1" s="1"/>
  <c r="BY798" i="1"/>
  <c r="BX799" i="1"/>
  <c r="CC799" i="1" s="1"/>
  <c r="CX799" i="1"/>
  <c r="AY799" i="1"/>
  <c r="F802" i="1" l="1"/>
  <c r="BU802" i="1"/>
  <c r="AW802" i="1" s="1"/>
  <c r="E800" i="1"/>
  <c r="D800" i="1"/>
  <c r="CS801" i="1"/>
  <c r="CU801" i="1"/>
  <c r="AT800" i="1"/>
  <c r="CY800" i="1"/>
  <c r="S800" i="1"/>
  <c r="AZ800" i="1"/>
  <c r="T801" i="1"/>
  <c r="Y801" i="1" s="1"/>
  <c r="AV801" i="1"/>
  <c r="AU800" i="1"/>
  <c r="AY800" i="1"/>
  <c r="CX800" i="1"/>
  <c r="BX800" i="1"/>
  <c r="CC800" i="1" s="1"/>
  <c r="CH799" i="1"/>
  <c r="CI799" i="1" s="1"/>
  <c r="BW799" i="1" s="1"/>
  <c r="BY799" i="1"/>
  <c r="CB798" i="1"/>
  <c r="BZ798" i="1"/>
  <c r="CA798" i="1" s="1"/>
  <c r="BA801" i="1"/>
  <c r="AC801" i="1"/>
  <c r="U801" i="1" s="1"/>
  <c r="BB801" i="1"/>
  <c r="CV801" i="1"/>
  <c r="CR801" i="1"/>
  <c r="AX801" i="1"/>
  <c r="CT801" i="1"/>
  <c r="BR801" i="1"/>
  <c r="BM801" i="1" s="1"/>
  <c r="BO801" i="1"/>
  <c r="BL801" i="1" s="1"/>
  <c r="CZ801" i="1"/>
  <c r="V800" i="1"/>
  <c r="AB800" i="1"/>
  <c r="F803" i="1" l="1"/>
  <c r="BU803" i="1"/>
  <c r="AW803" i="1" s="1"/>
  <c r="E801" i="1"/>
  <c r="D801" i="1"/>
  <c r="CS802" i="1"/>
  <c r="CU802" i="1"/>
  <c r="AE800" i="1"/>
  <c r="AT801" i="1"/>
  <c r="CY801" i="1"/>
  <c r="S801" i="1"/>
  <c r="AZ801" i="1"/>
  <c r="AE801" i="1" s="1"/>
  <c r="T802" i="1"/>
  <c r="Y802" i="1" s="1"/>
  <c r="AV802" i="1"/>
  <c r="AU801" i="1"/>
  <c r="BA802" i="1"/>
  <c r="CZ802" i="1"/>
  <c r="CV802" i="1"/>
  <c r="CR802" i="1"/>
  <c r="AC802" i="1"/>
  <c r="U802" i="1" s="1"/>
  <c r="BB802" i="1"/>
  <c r="AX802" i="1"/>
  <c r="CT802" i="1"/>
  <c r="BO802" i="1"/>
  <c r="BL802" i="1" s="1"/>
  <c r="BR802" i="1"/>
  <c r="BM802" i="1" s="1"/>
  <c r="AY801" i="1"/>
  <c r="BX801" i="1"/>
  <c r="CC801" i="1" s="1"/>
  <c r="CX801" i="1"/>
  <c r="CB799" i="1"/>
  <c r="BZ799" i="1"/>
  <c r="CA799" i="1" s="1"/>
  <c r="AB801" i="1"/>
  <c r="V801" i="1"/>
  <c r="BY800" i="1"/>
  <c r="CH800" i="1"/>
  <c r="CI800" i="1" s="1"/>
  <c r="BW800" i="1" s="1"/>
  <c r="F804" i="1" l="1"/>
  <c r="BU804" i="1"/>
  <c r="AW804" i="1" s="1"/>
  <c r="E802" i="1"/>
  <c r="D802" i="1"/>
  <c r="CS803" i="1"/>
  <c r="CU803" i="1"/>
  <c r="AT802" i="1"/>
  <c r="CY802" i="1"/>
  <c r="S802" i="1"/>
  <c r="AZ802" i="1"/>
  <c r="T803" i="1"/>
  <c r="Y803" i="1" s="1"/>
  <c r="AV803" i="1"/>
  <c r="AU802" i="1"/>
  <c r="CB800" i="1"/>
  <c r="BZ800" i="1"/>
  <c r="CA800" i="1" s="1"/>
  <c r="CH801" i="1"/>
  <c r="CI801" i="1" s="1"/>
  <c r="BW801" i="1" s="1"/>
  <c r="BY801" i="1"/>
  <c r="AY802" i="1"/>
  <c r="CX802" i="1"/>
  <c r="BX802" i="1"/>
  <c r="CC802" i="1" s="1"/>
  <c r="BA803" i="1"/>
  <c r="CZ803" i="1"/>
  <c r="CV803" i="1"/>
  <c r="BB803" i="1"/>
  <c r="AC803" i="1"/>
  <c r="U803" i="1" s="1"/>
  <c r="AX803" i="1"/>
  <c r="CR803" i="1"/>
  <c r="CT803" i="1"/>
  <c r="BR803" i="1"/>
  <c r="BM803" i="1" s="1"/>
  <c r="BO803" i="1"/>
  <c r="BL803" i="1" s="1"/>
  <c r="AB802" i="1"/>
  <c r="V802" i="1"/>
  <c r="F805" i="1" l="1"/>
  <c r="BU805" i="1"/>
  <c r="AW805" i="1" s="1"/>
  <c r="E803" i="1"/>
  <c r="D803" i="1"/>
  <c r="CS804" i="1"/>
  <c r="CU804" i="1"/>
  <c r="AE802" i="1"/>
  <c r="AT803" i="1"/>
  <c r="CY803" i="1"/>
  <c r="S803" i="1"/>
  <c r="AZ803" i="1"/>
  <c r="AE803" i="1" s="1"/>
  <c r="T804" i="1"/>
  <c r="Y804" i="1" s="1"/>
  <c r="AV804" i="1"/>
  <c r="AU803" i="1"/>
  <c r="AY803" i="1"/>
  <c r="BA804" i="1"/>
  <c r="CT804" i="1"/>
  <c r="AC804" i="1"/>
  <c r="U804" i="1" s="1"/>
  <c r="BR804" i="1"/>
  <c r="BM804" i="1" s="1"/>
  <c r="BO804" i="1"/>
  <c r="BL804" i="1" s="1"/>
  <c r="CZ804" i="1"/>
  <c r="CV804" i="1"/>
  <c r="CR804" i="1"/>
  <c r="BB804" i="1"/>
  <c r="AX804" i="1"/>
  <c r="BY802" i="1"/>
  <c r="CH802" i="1"/>
  <c r="CI802" i="1" s="1"/>
  <c r="BW802" i="1" s="1"/>
  <c r="V803" i="1"/>
  <c r="AB803" i="1"/>
  <c r="BX803" i="1"/>
  <c r="CC803" i="1" s="1"/>
  <c r="CX803" i="1"/>
  <c r="BZ801" i="1"/>
  <c r="CA801" i="1" s="1"/>
  <c r="CB801" i="1"/>
  <c r="F806" i="1" l="1"/>
  <c r="BU806" i="1"/>
  <c r="AW806" i="1" s="1"/>
  <c r="E804" i="1"/>
  <c r="D804" i="1"/>
  <c r="CS805" i="1"/>
  <c r="CU805" i="1"/>
  <c r="AT804" i="1"/>
  <c r="CY804" i="1"/>
  <c r="S804" i="1"/>
  <c r="AZ804" i="1"/>
  <c r="T805" i="1"/>
  <c r="Y805" i="1" s="1"/>
  <c r="AU804" i="1"/>
  <c r="AV805" i="1"/>
  <c r="BZ802" i="1"/>
  <c r="CA802" i="1" s="1"/>
  <c r="CB802" i="1"/>
  <c r="AY804" i="1"/>
  <c r="BX804" i="1"/>
  <c r="CC804" i="1" s="1"/>
  <c r="CX804" i="1"/>
  <c r="BY803" i="1"/>
  <c r="CH803" i="1"/>
  <c r="CI803" i="1" s="1"/>
  <c r="BW803" i="1" s="1"/>
  <c r="BA805" i="1"/>
  <c r="BO805" i="1"/>
  <c r="BL805" i="1" s="1"/>
  <c r="BR805" i="1"/>
  <c r="BM805" i="1" s="1"/>
  <c r="CR805" i="1"/>
  <c r="AC805" i="1"/>
  <c r="U805" i="1" s="1"/>
  <c r="CV805" i="1"/>
  <c r="CZ805" i="1"/>
  <c r="CT805" i="1"/>
  <c r="BB805" i="1"/>
  <c r="AX805" i="1"/>
  <c r="AB804" i="1"/>
  <c r="V804" i="1"/>
  <c r="F807" i="1" l="1"/>
  <c r="BU807" i="1"/>
  <c r="AW807" i="1" s="1"/>
  <c r="E805" i="1"/>
  <c r="D805" i="1"/>
  <c r="CS806" i="1"/>
  <c r="CU806" i="1"/>
  <c r="AE804" i="1"/>
  <c r="AT805" i="1"/>
  <c r="CY805" i="1"/>
  <c r="AU805" i="1"/>
  <c r="S805" i="1"/>
  <c r="AZ805" i="1"/>
  <c r="AE805" i="1" s="1"/>
  <c r="T806" i="1"/>
  <c r="Y806" i="1" s="1"/>
  <c r="AV806" i="1"/>
  <c r="BX805" i="1"/>
  <c r="CC805" i="1" s="1"/>
  <c r="CX805" i="1"/>
  <c r="V805" i="1"/>
  <c r="AB805" i="1"/>
  <c r="CH804" i="1"/>
  <c r="CI804" i="1" s="1"/>
  <c r="BW804" i="1" s="1"/>
  <c r="BY804" i="1"/>
  <c r="AY805" i="1"/>
  <c r="BA806" i="1"/>
  <c r="CZ806" i="1"/>
  <c r="CV806" i="1"/>
  <c r="AX806" i="1"/>
  <c r="BR806" i="1"/>
  <c r="BM806" i="1" s="1"/>
  <c r="BO806" i="1"/>
  <c r="BL806" i="1" s="1"/>
  <c r="AC806" i="1"/>
  <c r="U806" i="1" s="1"/>
  <c r="CR806" i="1"/>
  <c r="CT806" i="1"/>
  <c r="BB806" i="1"/>
  <c r="CB803" i="1"/>
  <c r="BZ803" i="1"/>
  <c r="CA803" i="1" s="1"/>
  <c r="F808" i="1" l="1"/>
  <c r="BU808" i="1"/>
  <c r="AW808" i="1" s="1"/>
  <c r="E806" i="1"/>
  <c r="D806" i="1"/>
  <c r="CS807" i="1"/>
  <c r="CU807" i="1"/>
  <c r="AT806" i="1"/>
  <c r="CY806" i="1"/>
  <c r="S806" i="1"/>
  <c r="AZ806" i="1"/>
  <c r="T807" i="1"/>
  <c r="Y807" i="1" s="1"/>
  <c r="AV807" i="1"/>
  <c r="AU806" i="1"/>
  <c r="CX806" i="1"/>
  <c r="BX806" i="1"/>
  <c r="CC806" i="1" s="1"/>
  <c r="BA807" i="1"/>
  <c r="BO807" i="1"/>
  <c r="BL807" i="1" s="1"/>
  <c r="AX807" i="1"/>
  <c r="CR807" i="1"/>
  <c r="BR807" i="1"/>
  <c r="BM807" i="1" s="1"/>
  <c r="CZ807" i="1"/>
  <c r="BB807" i="1"/>
  <c r="CT807" i="1"/>
  <c r="AC807" i="1"/>
  <c r="U807" i="1" s="1"/>
  <c r="CV807" i="1"/>
  <c r="BZ804" i="1"/>
  <c r="CA804" i="1" s="1"/>
  <c r="CB804" i="1"/>
  <c r="BY805" i="1"/>
  <c r="CH805" i="1"/>
  <c r="CI805" i="1" s="1"/>
  <c r="BW805" i="1" s="1"/>
  <c r="V806" i="1"/>
  <c r="AB806" i="1"/>
  <c r="AY806" i="1"/>
  <c r="F809" i="1" l="1"/>
  <c r="BU809" i="1"/>
  <c r="AW809" i="1" s="1"/>
  <c r="E807" i="1"/>
  <c r="D807" i="1"/>
  <c r="CS808" i="1"/>
  <c r="CU808" i="1"/>
  <c r="AE806" i="1"/>
  <c r="AT807" i="1"/>
  <c r="CY807" i="1"/>
  <c r="S807" i="1"/>
  <c r="AZ807" i="1"/>
  <c r="T808" i="1"/>
  <c r="Y808" i="1" s="1"/>
  <c r="AV808" i="1"/>
  <c r="AU807" i="1"/>
  <c r="CB805" i="1"/>
  <c r="BZ805" i="1"/>
  <c r="CA805" i="1" s="1"/>
  <c r="AB807" i="1"/>
  <c r="V807" i="1"/>
  <c r="BA808" i="1"/>
  <c r="AC808" i="1"/>
  <c r="U808" i="1" s="1"/>
  <c r="BB808" i="1"/>
  <c r="BO808" i="1"/>
  <c r="BL808" i="1" s="1"/>
  <c r="CZ808" i="1"/>
  <c r="CV808" i="1"/>
  <c r="CR808" i="1"/>
  <c r="BR808" i="1"/>
  <c r="BM808" i="1" s="1"/>
  <c r="AX808" i="1"/>
  <c r="CT808" i="1"/>
  <c r="CX807" i="1"/>
  <c r="BX807" i="1"/>
  <c r="CC807" i="1" s="1"/>
  <c r="AY807" i="1"/>
  <c r="BY806" i="1"/>
  <c r="CH806" i="1"/>
  <c r="CI806" i="1" s="1"/>
  <c r="BW806" i="1" s="1"/>
  <c r="AE807" i="1" l="1"/>
  <c r="F810" i="1"/>
  <c r="BU810" i="1"/>
  <c r="AW810" i="1" s="1"/>
  <c r="E808" i="1"/>
  <c r="D808" i="1"/>
  <c r="CS809" i="1"/>
  <c r="CU809" i="1"/>
  <c r="AT808" i="1"/>
  <c r="CY808" i="1"/>
  <c r="AU808" i="1"/>
  <c r="S808" i="1"/>
  <c r="AZ808" i="1"/>
  <c r="AE808" i="1" s="1"/>
  <c r="T809" i="1"/>
  <c r="Y809" i="1" s="1"/>
  <c r="AV809" i="1"/>
  <c r="BZ806" i="1"/>
  <c r="CA806" i="1" s="1"/>
  <c r="CB806" i="1"/>
  <c r="AB808" i="1"/>
  <c r="V808" i="1"/>
  <c r="BX808" i="1"/>
  <c r="CC808" i="1" s="1"/>
  <c r="CX808" i="1"/>
  <c r="BA809" i="1"/>
  <c r="BB809" i="1"/>
  <c r="AX809" i="1"/>
  <c r="CT809" i="1"/>
  <c r="BR809" i="1"/>
  <c r="BM809" i="1" s="1"/>
  <c r="BO809" i="1"/>
  <c r="BL809" i="1" s="1"/>
  <c r="CZ809" i="1"/>
  <c r="CV809" i="1"/>
  <c r="CR809" i="1"/>
  <c r="AC809" i="1"/>
  <c r="U809" i="1" s="1"/>
  <c r="BY807" i="1"/>
  <c r="CH807" i="1"/>
  <c r="CI807" i="1" s="1"/>
  <c r="BW807" i="1" s="1"/>
  <c r="AY808" i="1"/>
  <c r="F811" i="1" l="1"/>
  <c r="BU811" i="1"/>
  <c r="AW811" i="1" s="1"/>
  <c r="E809" i="1"/>
  <c r="D809" i="1"/>
  <c r="CS810" i="1"/>
  <c r="CU810" i="1"/>
  <c r="AT809" i="1"/>
  <c r="CY809" i="1"/>
  <c r="S809" i="1"/>
  <c r="AZ809" i="1"/>
  <c r="T810" i="1"/>
  <c r="Y810" i="1" s="1"/>
  <c r="AV810" i="1"/>
  <c r="AU809" i="1"/>
  <c r="AY809" i="1"/>
  <c r="CX809" i="1"/>
  <c r="BX809" i="1"/>
  <c r="CC809" i="1" s="1"/>
  <c r="CH808" i="1"/>
  <c r="CI808" i="1" s="1"/>
  <c r="BW808" i="1" s="1"/>
  <c r="BY808" i="1"/>
  <c r="CB807" i="1"/>
  <c r="BZ807" i="1"/>
  <c r="CA807" i="1" s="1"/>
  <c r="BA810" i="1"/>
  <c r="CT810" i="1"/>
  <c r="AX810" i="1"/>
  <c r="BB810" i="1"/>
  <c r="CR810" i="1"/>
  <c r="CV810" i="1"/>
  <c r="BO810" i="1"/>
  <c r="BL810" i="1" s="1"/>
  <c r="CZ810" i="1"/>
  <c r="BR810" i="1"/>
  <c r="BM810" i="1" s="1"/>
  <c r="AC810" i="1"/>
  <c r="U810" i="1" s="1"/>
  <c r="V809" i="1"/>
  <c r="AB809" i="1"/>
  <c r="F812" i="1" l="1"/>
  <c r="BU812" i="1"/>
  <c r="AW812" i="1" s="1"/>
  <c r="E810" i="1"/>
  <c r="D810" i="1"/>
  <c r="CS811" i="1"/>
  <c r="CU811" i="1"/>
  <c r="AE809" i="1"/>
  <c r="AT810" i="1"/>
  <c r="CY810" i="1"/>
  <c r="S810" i="1"/>
  <c r="AZ810" i="1"/>
  <c r="AE810" i="1" s="1"/>
  <c r="T811" i="1"/>
  <c r="Y811" i="1" s="1"/>
  <c r="AV811" i="1"/>
  <c r="AU810" i="1"/>
  <c r="V810" i="1"/>
  <c r="AB810" i="1"/>
  <c r="BA811" i="1"/>
  <c r="CV811" i="1"/>
  <c r="CR811" i="1"/>
  <c r="CT811" i="1"/>
  <c r="AX811" i="1"/>
  <c r="AC811" i="1"/>
  <c r="U811" i="1" s="1"/>
  <c r="BO811" i="1"/>
  <c r="BL811" i="1" s="1"/>
  <c r="CZ811" i="1"/>
  <c r="BR811" i="1"/>
  <c r="BM811" i="1" s="1"/>
  <c r="BB811" i="1"/>
  <c r="BX810" i="1"/>
  <c r="CC810" i="1" s="1"/>
  <c r="CX810" i="1"/>
  <c r="AY810" i="1"/>
  <c r="BZ808" i="1"/>
  <c r="CA808" i="1" s="1"/>
  <c r="CB808" i="1"/>
  <c r="CH809" i="1"/>
  <c r="CI809" i="1" s="1"/>
  <c r="BW809" i="1" s="1"/>
  <c r="BY809" i="1"/>
  <c r="F813" i="1" l="1"/>
  <c r="BU813" i="1"/>
  <c r="AW813" i="1" s="1"/>
  <c r="E811" i="1"/>
  <c r="D811" i="1"/>
  <c r="CS812" i="1"/>
  <c r="CU812" i="1"/>
  <c r="AT811" i="1"/>
  <c r="CY811" i="1"/>
  <c r="S811" i="1"/>
  <c r="AZ811" i="1"/>
  <c r="T812" i="1"/>
  <c r="Y812" i="1" s="1"/>
  <c r="AV812" i="1"/>
  <c r="AU811" i="1"/>
  <c r="CB809" i="1"/>
  <c r="BZ809" i="1"/>
  <c r="CA809" i="1" s="1"/>
  <c r="BY810" i="1"/>
  <c r="CH810" i="1"/>
  <c r="CI810" i="1" s="1"/>
  <c r="BW810" i="1" s="1"/>
  <c r="BX811" i="1"/>
  <c r="CC811" i="1" s="1"/>
  <c r="CX811" i="1"/>
  <c r="BA812" i="1"/>
  <c r="CV812" i="1"/>
  <c r="AC812" i="1"/>
  <c r="U812" i="1" s="1"/>
  <c r="CT812" i="1"/>
  <c r="BO812" i="1"/>
  <c r="BL812" i="1" s="1"/>
  <c r="CZ812" i="1"/>
  <c r="CR812" i="1"/>
  <c r="BB812" i="1"/>
  <c r="BR812" i="1"/>
  <c r="BM812" i="1" s="1"/>
  <c r="AX812" i="1"/>
  <c r="AB811" i="1"/>
  <c r="V811" i="1"/>
  <c r="AY811" i="1"/>
  <c r="F814" i="1" l="1"/>
  <c r="BU814" i="1"/>
  <c r="AW814" i="1" s="1"/>
  <c r="E812" i="1"/>
  <c r="D812" i="1"/>
  <c r="CS813" i="1"/>
  <c r="CU813" i="1"/>
  <c r="AE811" i="1"/>
  <c r="AT812" i="1"/>
  <c r="CY812" i="1"/>
  <c r="S812" i="1"/>
  <c r="AZ812" i="1"/>
  <c r="AE812" i="1" s="1"/>
  <c r="T813" i="1"/>
  <c r="Y813" i="1" s="1"/>
  <c r="AV813" i="1"/>
  <c r="AU812" i="1"/>
  <c r="BX812" i="1"/>
  <c r="CC812" i="1" s="1"/>
  <c r="CX812" i="1"/>
  <c r="CB810" i="1"/>
  <c r="BZ810" i="1"/>
  <c r="CA810" i="1" s="1"/>
  <c r="AY812" i="1"/>
  <c r="AB812" i="1"/>
  <c r="V812" i="1"/>
  <c r="BA813" i="1"/>
  <c r="BR813" i="1"/>
  <c r="BM813" i="1" s="1"/>
  <c r="BO813" i="1"/>
  <c r="BL813" i="1" s="1"/>
  <c r="CZ813" i="1"/>
  <c r="CV813" i="1"/>
  <c r="CR813" i="1"/>
  <c r="CT813" i="1"/>
  <c r="BB813" i="1"/>
  <c r="AX813" i="1"/>
  <c r="AC813" i="1"/>
  <c r="U813" i="1" s="1"/>
  <c r="CH811" i="1"/>
  <c r="CI811" i="1" s="1"/>
  <c r="BW811" i="1" s="1"/>
  <c r="BY811" i="1"/>
  <c r="F815" i="1" l="1"/>
  <c r="BU815" i="1"/>
  <c r="AW815" i="1" s="1"/>
  <c r="E813" i="1"/>
  <c r="D813" i="1"/>
  <c r="CS814" i="1"/>
  <c r="CU814" i="1"/>
  <c r="AT813" i="1"/>
  <c r="CY813" i="1"/>
  <c r="S813" i="1"/>
  <c r="AZ813" i="1"/>
  <c r="T814" i="1"/>
  <c r="Y814" i="1" s="1"/>
  <c r="AV814" i="1"/>
  <c r="AU813" i="1"/>
  <c r="BZ811" i="1"/>
  <c r="CA811" i="1" s="1"/>
  <c r="CB811" i="1"/>
  <c r="BA814" i="1"/>
  <c r="AC814" i="1"/>
  <c r="U814" i="1" s="1"/>
  <c r="AX814" i="1"/>
  <c r="BR814" i="1"/>
  <c r="BM814" i="1" s="1"/>
  <c r="BO814" i="1"/>
  <c r="BL814" i="1" s="1"/>
  <c r="CT814" i="1"/>
  <c r="CV814" i="1"/>
  <c r="CR814" i="1"/>
  <c r="CZ814" i="1"/>
  <c r="BB814" i="1"/>
  <c r="AB813" i="1"/>
  <c r="V813" i="1"/>
  <c r="BY812" i="1"/>
  <c r="CH812" i="1"/>
  <c r="CI812" i="1" s="1"/>
  <c r="BW812" i="1" s="1"/>
  <c r="AY813" i="1"/>
  <c r="CX813" i="1"/>
  <c r="BX813" i="1"/>
  <c r="CC813" i="1" s="1"/>
  <c r="F816" i="1" l="1"/>
  <c r="BU816" i="1"/>
  <c r="E814" i="1"/>
  <c r="D814" i="1"/>
  <c r="CS815" i="1"/>
  <c r="CU815" i="1"/>
  <c r="AE813" i="1"/>
  <c r="AT814" i="1"/>
  <c r="CY814" i="1"/>
  <c r="AU814" i="1"/>
  <c r="S814" i="1"/>
  <c r="AZ814" i="1"/>
  <c r="AE814" i="1" s="1"/>
  <c r="T815" i="1"/>
  <c r="Y815" i="1" s="1"/>
  <c r="AW816" i="1"/>
  <c r="AV815" i="1"/>
  <c r="BY813" i="1"/>
  <c r="CH813" i="1"/>
  <c r="CI813" i="1" s="1"/>
  <c r="BW813" i="1" s="1"/>
  <c r="CX814" i="1"/>
  <c r="BX814" i="1"/>
  <c r="CC814" i="1" s="1"/>
  <c r="AY814" i="1"/>
  <c r="BZ812" i="1"/>
  <c r="CA812" i="1" s="1"/>
  <c r="CB812" i="1"/>
  <c r="V814" i="1"/>
  <c r="AB814" i="1"/>
  <c r="BA815" i="1"/>
  <c r="CV815" i="1"/>
  <c r="AC815" i="1"/>
  <c r="U815" i="1" s="1"/>
  <c r="BR815" i="1"/>
  <c r="BM815" i="1" s="1"/>
  <c r="BO815" i="1"/>
  <c r="BL815" i="1" s="1"/>
  <c r="CZ815" i="1"/>
  <c r="CT815" i="1"/>
  <c r="BB815" i="1"/>
  <c r="AX815" i="1"/>
  <c r="CR815" i="1"/>
  <c r="F817" i="1" l="1"/>
  <c r="BU817" i="1"/>
  <c r="AW817" i="1" s="1"/>
  <c r="E815" i="1"/>
  <c r="D815" i="1"/>
  <c r="CS816" i="1"/>
  <c r="CU816" i="1"/>
  <c r="AT815" i="1"/>
  <c r="CY815" i="1"/>
  <c r="S815" i="1"/>
  <c r="AZ815" i="1"/>
  <c r="T816" i="1"/>
  <c r="Y816" i="1" s="1"/>
  <c r="AV816" i="1"/>
  <c r="AU815" i="1"/>
  <c r="BY814" i="1"/>
  <c r="CH814" i="1"/>
  <c r="CI814" i="1" s="1"/>
  <c r="BW814" i="1" s="1"/>
  <c r="AY815" i="1"/>
  <c r="CX815" i="1"/>
  <c r="BX815" i="1"/>
  <c r="CC815" i="1" s="1"/>
  <c r="BA816" i="1"/>
  <c r="CT816" i="1"/>
  <c r="BB816" i="1"/>
  <c r="AC816" i="1"/>
  <c r="U816" i="1" s="1"/>
  <c r="CZ816" i="1"/>
  <c r="BR816" i="1"/>
  <c r="BM816" i="1" s="1"/>
  <c r="BO816" i="1"/>
  <c r="BL816" i="1" s="1"/>
  <c r="CV816" i="1"/>
  <c r="CR816" i="1"/>
  <c r="AX816" i="1"/>
  <c r="V815" i="1"/>
  <c r="AB815" i="1"/>
  <c r="CB813" i="1"/>
  <c r="BZ813" i="1"/>
  <c r="CA813" i="1" s="1"/>
  <c r="F818" i="1" l="1"/>
  <c r="BU818" i="1"/>
  <c r="E816" i="1"/>
  <c r="D816" i="1"/>
  <c r="CS817" i="1"/>
  <c r="CU817" i="1"/>
  <c r="AE815" i="1"/>
  <c r="AT816" i="1"/>
  <c r="CY816" i="1"/>
  <c r="AU816" i="1"/>
  <c r="S816" i="1"/>
  <c r="AZ816" i="1"/>
  <c r="AE816" i="1" s="1"/>
  <c r="T817" i="1"/>
  <c r="Y817" i="1" s="1"/>
  <c r="AW818" i="1"/>
  <c r="AV817" i="1"/>
  <c r="AY816" i="1"/>
  <c r="BY815" i="1"/>
  <c r="CH815" i="1"/>
  <c r="CI815" i="1" s="1"/>
  <c r="BW815" i="1" s="1"/>
  <c r="BA817" i="1"/>
  <c r="BR817" i="1"/>
  <c r="BM817" i="1" s="1"/>
  <c r="CV817" i="1"/>
  <c r="BO817" i="1"/>
  <c r="BL817" i="1" s="1"/>
  <c r="AC817" i="1"/>
  <c r="U817" i="1" s="1"/>
  <c r="CT817" i="1"/>
  <c r="BB817" i="1"/>
  <c r="CR817" i="1"/>
  <c r="CZ817" i="1"/>
  <c r="AX817" i="1"/>
  <c r="AB816" i="1"/>
  <c r="V816" i="1"/>
  <c r="BX816" i="1"/>
  <c r="CC816" i="1" s="1"/>
  <c r="CX816" i="1"/>
  <c r="BZ814" i="1"/>
  <c r="CA814" i="1" s="1"/>
  <c r="CB814" i="1"/>
  <c r="F819" i="1" l="1"/>
  <c r="BU819" i="1"/>
  <c r="AW819" i="1" s="1"/>
  <c r="E817" i="1"/>
  <c r="D817" i="1"/>
  <c r="CS818" i="1"/>
  <c r="CU818" i="1"/>
  <c r="AT817" i="1"/>
  <c r="CY817" i="1"/>
  <c r="S817" i="1"/>
  <c r="AZ817" i="1"/>
  <c r="T818" i="1"/>
  <c r="Y818" i="1" s="1"/>
  <c r="AV818" i="1"/>
  <c r="AU817" i="1"/>
  <c r="BZ815" i="1"/>
  <c r="CA815" i="1" s="1"/>
  <c r="CB815" i="1"/>
  <c r="BY816" i="1"/>
  <c r="CH816" i="1"/>
  <c r="CI816" i="1" s="1"/>
  <c r="BW816" i="1" s="1"/>
  <c r="AY817" i="1"/>
  <c r="BA818" i="1"/>
  <c r="AC818" i="1"/>
  <c r="U818" i="1" s="1"/>
  <c r="BB818" i="1"/>
  <c r="BO818" i="1"/>
  <c r="BL818" i="1" s="1"/>
  <c r="CZ818" i="1"/>
  <c r="CV818" i="1"/>
  <c r="CR818" i="1"/>
  <c r="CT818" i="1"/>
  <c r="AX818" i="1"/>
  <c r="BR818" i="1"/>
  <c r="BM818" i="1" s="1"/>
  <c r="V817" i="1"/>
  <c r="AB817" i="1"/>
  <c r="CX817" i="1"/>
  <c r="BX817" i="1"/>
  <c r="CC817" i="1" s="1"/>
  <c r="F820" i="1" l="1"/>
  <c r="BU820" i="1"/>
  <c r="AW820" i="1" s="1"/>
  <c r="E818" i="1"/>
  <c r="D818" i="1"/>
  <c r="CS819" i="1"/>
  <c r="CU819" i="1"/>
  <c r="AE817" i="1"/>
  <c r="AT818" i="1"/>
  <c r="CY818" i="1"/>
  <c r="S818" i="1"/>
  <c r="AZ818" i="1"/>
  <c r="AE818" i="1" s="1"/>
  <c r="T819" i="1"/>
  <c r="Y819" i="1" s="1"/>
  <c r="AV819" i="1"/>
  <c r="AU818" i="1"/>
  <c r="BY817" i="1"/>
  <c r="CH817" i="1"/>
  <c r="CI817" i="1" s="1"/>
  <c r="BW817" i="1" s="1"/>
  <c r="V818" i="1"/>
  <c r="AB818" i="1"/>
  <c r="CB816" i="1"/>
  <c r="BZ816" i="1"/>
  <c r="CA816" i="1" s="1"/>
  <c r="AY818" i="1"/>
  <c r="BX818" i="1"/>
  <c r="CC818" i="1" s="1"/>
  <c r="CX818" i="1"/>
  <c r="BA819" i="1"/>
  <c r="AC819" i="1"/>
  <c r="U819" i="1" s="1"/>
  <c r="CV819" i="1"/>
  <c r="CZ819" i="1"/>
  <c r="BR819" i="1"/>
  <c r="BM819" i="1" s="1"/>
  <c r="CT819" i="1"/>
  <c r="CR819" i="1"/>
  <c r="BO819" i="1"/>
  <c r="BL819" i="1" s="1"/>
  <c r="AX819" i="1"/>
  <c r="BB819" i="1"/>
  <c r="F821" i="1" l="1"/>
  <c r="BU821" i="1"/>
  <c r="AW821" i="1" s="1"/>
  <c r="E819" i="1"/>
  <c r="D819" i="1"/>
  <c r="CS820" i="1"/>
  <c r="CU820" i="1"/>
  <c r="AT819" i="1"/>
  <c r="CY819" i="1"/>
  <c r="S819" i="1"/>
  <c r="AZ819" i="1"/>
  <c r="T820" i="1"/>
  <c r="Y820" i="1" s="1"/>
  <c r="AU819" i="1"/>
  <c r="AV820" i="1"/>
  <c r="BX819" i="1"/>
  <c r="CC819" i="1" s="1"/>
  <c r="CX819" i="1"/>
  <c r="AY819" i="1"/>
  <c r="BA820" i="1"/>
  <c r="CV820" i="1"/>
  <c r="CR820" i="1"/>
  <c r="AC820" i="1"/>
  <c r="U820" i="1" s="1"/>
  <c r="CZ820" i="1"/>
  <c r="BB820" i="1"/>
  <c r="AX820" i="1"/>
  <c r="CT820" i="1"/>
  <c r="BR820" i="1"/>
  <c r="BM820" i="1" s="1"/>
  <c r="BO820" i="1"/>
  <c r="BL820" i="1" s="1"/>
  <c r="BZ817" i="1"/>
  <c r="CA817" i="1" s="1"/>
  <c r="CB817" i="1"/>
  <c r="V819" i="1"/>
  <c r="AB819" i="1"/>
  <c r="BY818" i="1"/>
  <c r="CH818" i="1"/>
  <c r="CI818" i="1" s="1"/>
  <c r="BW818" i="1" s="1"/>
  <c r="F822" i="1" l="1"/>
  <c r="BU822" i="1"/>
  <c r="AW822" i="1" s="1"/>
  <c r="E820" i="1"/>
  <c r="D820" i="1"/>
  <c r="CS821" i="1"/>
  <c r="CU821" i="1"/>
  <c r="AE819" i="1"/>
  <c r="AT820" i="1"/>
  <c r="CY820" i="1"/>
  <c r="S820" i="1"/>
  <c r="AZ820" i="1"/>
  <c r="AE820" i="1" s="1"/>
  <c r="T821" i="1"/>
  <c r="Y821" i="1" s="1"/>
  <c r="AV821" i="1"/>
  <c r="AU820" i="1"/>
  <c r="AY820" i="1"/>
  <c r="V820" i="1"/>
  <c r="AB820" i="1"/>
  <c r="BY819" i="1"/>
  <c r="CH819" i="1"/>
  <c r="CI819" i="1" s="1"/>
  <c r="BW819" i="1" s="1"/>
  <c r="CB818" i="1"/>
  <c r="BZ818" i="1"/>
  <c r="CA818" i="1" s="1"/>
  <c r="BA821" i="1"/>
  <c r="BR821" i="1"/>
  <c r="BM821" i="1" s="1"/>
  <c r="BO821" i="1"/>
  <c r="BL821" i="1" s="1"/>
  <c r="AX821" i="1"/>
  <c r="CZ821" i="1"/>
  <c r="CV821" i="1"/>
  <c r="AC821" i="1"/>
  <c r="U821" i="1" s="1"/>
  <c r="CT821" i="1"/>
  <c r="BB821" i="1"/>
  <c r="CR821" i="1"/>
  <c r="CX820" i="1"/>
  <c r="BX820" i="1"/>
  <c r="CC820" i="1" s="1"/>
  <c r="F823" i="1" l="1"/>
  <c r="BU823" i="1"/>
  <c r="AW823" i="1" s="1"/>
  <c r="E821" i="1"/>
  <c r="D821" i="1"/>
  <c r="CS822" i="1"/>
  <c r="CU822" i="1"/>
  <c r="AT821" i="1"/>
  <c r="CY821" i="1"/>
  <c r="S821" i="1"/>
  <c r="AZ821" i="1"/>
  <c r="T822" i="1"/>
  <c r="Y822" i="1" s="1"/>
  <c r="AU821" i="1"/>
  <c r="AV822" i="1"/>
  <c r="CH820" i="1"/>
  <c r="CI820" i="1" s="1"/>
  <c r="BW820" i="1" s="1"/>
  <c r="BY820" i="1"/>
  <c r="CB819" i="1"/>
  <c r="BZ819" i="1"/>
  <c r="CA819" i="1" s="1"/>
  <c r="BA822" i="1"/>
  <c r="CT822" i="1"/>
  <c r="BR822" i="1"/>
  <c r="BM822" i="1" s="1"/>
  <c r="BO822" i="1"/>
  <c r="BL822" i="1" s="1"/>
  <c r="CZ822" i="1"/>
  <c r="AC822" i="1"/>
  <c r="U822" i="1" s="1"/>
  <c r="CR822" i="1"/>
  <c r="AX822" i="1"/>
  <c r="CV822" i="1"/>
  <c r="BB822" i="1"/>
  <c r="BX821" i="1"/>
  <c r="CC821" i="1" s="1"/>
  <c r="CX821" i="1"/>
  <c r="AY821" i="1"/>
  <c r="AB821" i="1"/>
  <c r="V821" i="1"/>
  <c r="F824" i="1" l="1"/>
  <c r="BU824" i="1"/>
  <c r="AW824" i="1" s="1"/>
  <c r="E822" i="1"/>
  <c r="D822" i="1"/>
  <c r="CS823" i="1"/>
  <c r="CU823" i="1"/>
  <c r="AE821" i="1"/>
  <c r="AT822" i="1"/>
  <c r="CY822" i="1"/>
  <c r="AU822" i="1"/>
  <c r="S822" i="1"/>
  <c r="AZ822" i="1"/>
  <c r="AE822" i="1" s="1"/>
  <c r="T823" i="1"/>
  <c r="Y823" i="1" s="1"/>
  <c r="AV823" i="1"/>
  <c r="V822" i="1"/>
  <c r="AB822" i="1"/>
  <c r="CB820" i="1"/>
  <c r="BZ820" i="1"/>
  <c r="CA820" i="1" s="1"/>
  <c r="CH821" i="1"/>
  <c r="CI821" i="1" s="1"/>
  <c r="BW821" i="1" s="1"/>
  <c r="BY821" i="1"/>
  <c r="BX822" i="1"/>
  <c r="CC822" i="1" s="1"/>
  <c r="CX822" i="1"/>
  <c r="AY822" i="1"/>
  <c r="BA823" i="1"/>
  <c r="BR823" i="1"/>
  <c r="BM823" i="1" s="1"/>
  <c r="BO823" i="1"/>
  <c r="BL823" i="1" s="1"/>
  <c r="CZ823" i="1"/>
  <c r="CT823" i="1"/>
  <c r="AC823" i="1"/>
  <c r="U823" i="1" s="1"/>
  <c r="CV823" i="1"/>
  <c r="AX823" i="1"/>
  <c r="CR823" i="1"/>
  <c r="BB823" i="1"/>
  <c r="F825" i="1" l="1"/>
  <c r="BU825" i="1"/>
  <c r="AW825" i="1" s="1"/>
  <c r="E823" i="1"/>
  <c r="D823" i="1"/>
  <c r="AU823" i="1"/>
  <c r="CS824" i="1"/>
  <c r="CU824" i="1"/>
  <c r="AT823" i="1"/>
  <c r="CY823" i="1"/>
  <c r="S823" i="1"/>
  <c r="AZ823" i="1"/>
  <c r="T824" i="1"/>
  <c r="Y824" i="1" s="1"/>
  <c r="AV824" i="1"/>
  <c r="CX823" i="1"/>
  <c r="BX823" i="1"/>
  <c r="CC823" i="1" s="1"/>
  <c r="BA824" i="1"/>
  <c r="BO824" i="1"/>
  <c r="BL824" i="1" s="1"/>
  <c r="CZ824" i="1"/>
  <c r="CV824" i="1"/>
  <c r="AC824" i="1"/>
  <c r="U824" i="1" s="1"/>
  <c r="BB824" i="1"/>
  <c r="AX824" i="1"/>
  <c r="CT824" i="1"/>
  <c r="BR824" i="1"/>
  <c r="BM824" i="1" s="1"/>
  <c r="CR824" i="1"/>
  <c r="V823" i="1"/>
  <c r="AB823" i="1"/>
  <c r="AY823" i="1"/>
  <c r="BY822" i="1"/>
  <c r="CH822" i="1"/>
  <c r="CI822" i="1" s="1"/>
  <c r="BW822" i="1" s="1"/>
  <c r="CB821" i="1"/>
  <c r="BZ821" i="1"/>
  <c r="CA821" i="1" s="1"/>
  <c r="F826" i="1" l="1"/>
  <c r="BU826" i="1"/>
  <c r="E824" i="1"/>
  <c r="D824" i="1"/>
  <c r="CS825" i="1"/>
  <c r="CU825" i="1"/>
  <c r="AE823" i="1"/>
  <c r="AT824" i="1"/>
  <c r="CY824" i="1"/>
  <c r="AU824" i="1"/>
  <c r="S824" i="1"/>
  <c r="AZ824" i="1"/>
  <c r="AE824" i="1" s="1"/>
  <c r="T825" i="1"/>
  <c r="Y825" i="1" s="1"/>
  <c r="AW826" i="1"/>
  <c r="AV825" i="1"/>
  <c r="BZ822" i="1"/>
  <c r="CA822" i="1" s="1"/>
  <c r="CB822" i="1"/>
  <c r="V824" i="1"/>
  <c r="AB824" i="1"/>
  <c r="BA825" i="1"/>
  <c r="CZ825" i="1"/>
  <c r="CT825" i="1"/>
  <c r="AX825" i="1"/>
  <c r="AC825" i="1"/>
  <c r="U825" i="1" s="1"/>
  <c r="BR825" i="1"/>
  <c r="BM825" i="1" s="1"/>
  <c r="BO825" i="1"/>
  <c r="BL825" i="1" s="1"/>
  <c r="CV825" i="1"/>
  <c r="CR825" i="1"/>
  <c r="BB825" i="1"/>
  <c r="AY824" i="1"/>
  <c r="CX824" i="1"/>
  <c r="BX824" i="1"/>
  <c r="CC824" i="1" s="1"/>
  <c r="BY823" i="1"/>
  <c r="CH823" i="1"/>
  <c r="CI823" i="1" s="1"/>
  <c r="BW823" i="1" s="1"/>
  <c r="F827" i="1" l="1"/>
  <c r="BU827" i="1"/>
  <c r="AW827" i="1" s="1"/>
  <c r="E825" i="1"/>
  <c r="D825" i="1"/>
  <c r="CS826" i="1"/>
  <c r="CU826" i="1"/>
  <c r="AT825" i="1"/>
  <c r="CY825" i="1"/>
  <c r="S825" i="1"/>
  <c r="AZ825" i="1"/>
  <c r="T826" i="1"/>
  <c r="Y826" i="1" s="1"/>
  <c r="AV826" i="1"/>
  <c r="AU825" i="1"/>
  <c r="BZ823" i="1"/>
  <c r="CA823" i="1" s="1"/>
  <c r="CB823" i="1"/>
  <c r="BX825" i="1"/>
  <c r="CC825" i="1" s="1"/>
  <c r="CX825" i="1"/>
  <c r="BA826" i="1"/>
  <c r="AC826" i="1"/>
  <c r="U826" i="1" s="1"/>
  <c r="CV826" i="1"/>
  <c r="AX826" i="1"/>
  <c r="BR826" i="1"/>
  <c r="BM826" i="1" s="1"/>
  <c r="CR826" i="1"/>
  <c r="CZ826" i="1"/>
  <c r="BO826" i="1"/>
  <c r="BL826" i="1" s="1"/>
  <c r="CT826" i="1"/>
  <c r="BB826" i="1"/>
  <c r="AB825" i="1"/>
  <c r="V825" i="1"/>
  <c r="BY824" i="1"/>
  <c r="CH824" i="1"/>
  <c r="CI824" i="1" s="1"/>
  <c r="BW824" i="1" s="1"/>
  <c r="AY825" i="1"/>
  <c r="F828" i="1" l="1"/>
  <c r="BU828" i="1"/>
  <c r="AW828" i="1" s="1"/>
  <c r="E826" i="1"/>
  <c r="D826" i="1"/>
  <c r="CS827" i="1"/>
  <c r="CU827" i="1"/>
  <c r="AE825" i="1"/>
  <c r="AT826" i="1"/>
  <c r="CY826" i="1"/>
  <c r="S826" i="1"/>
  <c r="AZ826" i="1"/>
  <c r="AE826" i="1" s="1"/>
  <c r="T827" i="1"/>
  <c r="Y827" i="1" s="1"/>
  <c r="AV827" i="1"/>
  <c r="AU826" i="1"/>
  <c r="AB826" i="1"/>
  <c r="V826" i="1"/>
  <c r="AY826" i="1"/>
  <c r="CH825" i="1"/>
  <c r="CI825" i="1" s="1"/>
  <c r="BW825" i="1" s="1"/>
  <c r="BY825" i="1"/>
  <c r="CB824" i="1"/>
  <c r="BZ824" i="1"/>
  <c r="CA824" i="1" s="1"/>
  <c r="CX826" i="1"/>
  <c r="BX826" i="1"/>
  <c r="CC826" i="1" s="1"/>
  <c r="BA827" i="1"/>
  <c r="BO827" i="1"/>
  <c r="BL827" i="1" s="1"/>
  <c r="CZ827" i="1"/>
  <c r="CV827" i="1"/>
  <c r="BR827" i="1"/>
  <c r="BM827" i="1" s="1"/>
  <c r="CR827" i="1"/>
  <c r="AX827" i="1"/>
  <c r="CT827" i="1"/>
  <c r="BB827" i="1"/>
  <c r="AC827" i="1"/>
  <c r="U827" i="1" s="1"/>
  <c r="F829" i="1" l="1"/>
  <c r="BU829" i="1"/>
  <c r="AW829" i="1" s="1"/>
  <c r="E827" i="1"/>
  <c r="D827" i="1"/>
  <c r="CS828" i="1"/>
  <c r="CU828" i="1"/>
  <c r="AT827" i="1"/>
  <c r="CY827" i="1"/>
  <c r="S827" i="1"/>
  <c r="AZ827" i="1"/>
  <c r="T828" i="1"/>
  <c r="Y828" i="1" s="1"/>
  <c r="AV828" i="1"/>
  <c r="AU827" i="1"/>
  <c r="CX827" i="1"/>
  <c r="BX827" i="1"/>
  <c r="CC827" i="1" s="1"/>
  <c r="AY827" i="1"/>
  <c r="CH826" i="1"/>
  <c r="CI826" i="1" s="1"/>
  <c r="BW826" i="1" s="1"/>
  <c r="BY826" i="1"/>
  <c r="CB825" i="1"/>
  <c r="BZ825" i="1"/>
  <c r="CA825" i="1" s="1"/>
  <c r="BA828" i="1"/>
  <c r="BR828" i="1"/>
  <c r="BM828" i="1" s="1"/>
  <c r="BO828" i="1"/>
  <c r="BL828" i="1" s="1"/>
  <c r="AC828" i="1"/>
  <c r="U828" i="1" s="1"/>
  <c r="CT828" i="1"/>
  <c r="BB828" i="1"/>
  <c r="AX828" i="1"/>
  <c r="CV828" i="1"/>
  <c r="CR828" i="1"/>
  <c r="CZ828" i="1"/>
  <c r="V827" i="1"/>
  <c r="AB827" i="1"/>
  <c r="F830" i="1" l="1"/>
  <c r="BU830" i="1"/>
  <c r="AW830" i="1" s="1"/>
  <c r="E828" i="1"/>
  <c r="D828" i="1"/>
  <c r="CS829" i="1"/>
  <c r="CU829" i="1"/>
  <c r="AE827" i="1"/>
  <c r="AT828" i="1"/>
  <c r="CY828" i="1"/>
  <c r="AU828" i="1"/>
  <c r="S828" i="1"/>
  <c r="AZ828" i="1"/>
  <c r="AE828" i="1" s="1"/>
  <c r="T829" i="1"/>
  <c r="Y829" i="1" s="1"/>
  <c r="AV829" i="1"/>
  <c r="AY828" i="1"/>
  <c r="CX828" i="1"/>
  <c r="BX828" i="1"/>
  <c r="CC828" i="1" s="1"/>
  <c r="CB826" i="1"/>
  <c r="BZ826" i="1"/>
  <c r="CA826" i="1" s="1"/>
  <c r="BA829" i="1"/>
  <c r="CV829" i="1"/>
  <c r="CR829" i="1"/>
  <c r="CT829" i="1"/>
  <c r="BB829" i="1"/>
  <c r="AX829" i="1"/>
  <c r="AC829" i="1"/>
  <c r="U829" i="1" s="1"/>
  <c r="CZ829" i="1"/>
  <c r="BR829" i="1"/>
  <c r="BM829" i="1" s="1"/>
  <c r="BO829" i="1"/>
  <c r="BL829" i="1" s="1"/>
  <c r="AB828" i="1"/>
  <c r="V828" i="1"/>
  <c r="CH827" i="1"/>
  <c r="CI827" i="1" s="1"/>
  <c r="BW827" i="1" s="1"/>
  <c r="BY827" i="1"/>
  <c r="F831" i="1" l="1"/>
  <c r="BU831" i="1"/>
  <c r="AW831" i="1" s="1"/>
  <c r="E829" i="1"/>
  <c r="D829" i="1"/>
  <c r="CS830" i="1"/>
  <c r="CU830" i="1"/>
  <c r="AT829" i="1"/>
  <c r="CY829" i="1"/>
  <c r="S829" i="1"/>
  <c r="AZ829" i="1"/>
  <c r="T830" i="1"/>
  <c r="Y830" i="1" s="1"/>
  <c r="AV830" i="1"/>
  <c r="AU829" i="1"/>
  <c r="CB827" i="1"/>
  <c r="BZ827" i="1"/>
  <c r="CA827" i="1" s="1"/>
  <c r="V829" i="1"/>
  <c r="AB829" i="1"/>
  <c r="BA830" i="1"/>
  <c r="BO830" i="1"/>
  <c r="BL830" i="1" s="1"/>
  <c r="CZ830" i="1"/>
  <c r="CV830" i="1"/>
  <c r="CR830" i="1"/>
  <c r="AC830" i="1"/>
  <c r="U830" i="1" s="1"/>
  <c r="BB830" i="1"/>
  <c r="AX830" i="1"/>
  <c r="CT830" i="1"/>
  <c r="BR830" i="1"/>
  <c r="BM830" i="1" s="1"/>
  <c r="AY829" i="1"/>
  <c r="CX829" i="1"/>
  <c r="BX829" i="1"/>
  <c r="CC829" i="1" s="1"/>
  <c r="BY828" i="1"/>
  <c r="CH828" i="1"/>
  <c r="CI828" i="1" s="1"/>
  <c r="BW828" i="1" s="1"/>
  <c r="F832" i="1" l="1"/>
  <c r="BU832" i="1"/>
  <c r="AW832" i="1" s="1"/>
  <c r="E830" i="1"/>
  <c r="D830" i="1"/>
  <c r="CS831" i="1"/>
  <c r="CU831" i="1"/>
  <c r="AE829" i="1"/>
  <c r="AT830" i="1"/>
  <c r="CY830" i="1"/>
  <c r="S830" i="1"/>
  <c r="AZ830" i="1"/>
  <c r="AE830" i="1" s="1"/>
  <c r="T831" i="1"/>
  <c r="Y831" i="1" s="1"/>
  <c r="AU830" i="1"/>
  <c r="AV831" i="1"/>
  <c r="AY830" i="1"/>
  <c r="CX830" i="1"/>
  <c r="BX830" i="1"/>
  <c r="CC830" i="1" s="1"/>
  <c r="BZ828" i="1"/>
  <c r="CA828" i="1" s="1"/>
  <c r="CB828" i="1"/>
  <c r="CH829" i="1"/>
  <c r="CI829" i="1" s="1"/>
  <c r="BW829" i="1" s="1"/>
  <c r="BY829" i="1"/>
  <c r="BA831" i="1"/>
  <c r="CV831" i="1"/>
  <c r="CT831" i="1"/>
  <c r="BB831" i="1"/>
  <c r="AX831" i="1"/>
  <c r="AC831" i="1"/>
  <c r="U831" i="1" s="1"/>
  <c r="CR831" i="1"/>
  <c r="BR831" i="1"/>
  <c r="BM831" i="1" s="1"/>
  <c r="BO831" i="1"/>
  <c r="BL831" i="1" s="1"/>
  <c r="CZ831" i="1"/>
  <c r="V830" i="1"/>
  <c r="AB830" i="1"/>
  <c r="F833" i="1" l="1"/>
  <c r="BU833" i="1"/>
  <c r="AW833" i="1" s="1"/>
  <c r="E831" i="1"/>
  <c r="D831" i="1"/>
  <c r="CS832" i="1"/>
  <c r="CU832" i="1"/>
  <c r="AT831" i="1"/>
  <c r="CY831" i="1"/>
  <c r="S831" i="1"/>
  <c r="AZ831" i="1"/>
  <c r="T832" i="1"/>
  <c r="Y832" i="1" s="1"/>
  <c r="AV832" i="1"/>
  <c r="AU831" i="1"/>
  <c r="BA832" i="1"/>
  <c r="CR832" i="1"/>
  <c r="CT832" i="1"/>
  <c r="BB832" i="1"/>
  <c r="AC832" i="1"/>
  <c r="U832" i="1" s="1"/>
  <c r="CV832" i="1"/>
  <c r="AX832" i="1"/>
  <c r="BO832" i="1"/>
  <c r="BL832" i="1" s="1"/>
  <c r="BR832" i="1"/>
  <c r="BM832" i="1" s="1"/>
  <c r="CZ832" i="1"/>
  <c r="AY831" i="1"/>
  <c r="CX831" i="1"/>
  <c r="BX831" i="1"/>
  <c r="CC831" i="1" s="1"/>
  <c r="V831" i="1"/>
  <c r="AB831" i="1"/>
  <c r="CB829" i="1"/>
  <c r="BZ829" i="1"/>
  <c r="CA829" i="1" s="1"/>
  <c r="BY830" i="1"/>
  <c r="CH830" i="1"/>
  <c r="CI830" i="1" s="1"/>
  <c r="BW830" i="1" s="1"/>
  <c r="F834" i="1" l="1"/>
  <c r="BU834" i="1"/>
  <c r="AW834" i="1" s="1"/>
  <c r="E832" i="1"/>
  <c r="D832" i="1"/>
  <c r="CS833" i="1"/>
  <c r="CU833" i="1"/>
  <c r="AE831" i="1"/>
  <c r="AT832" i="1"/>
  <c r="CY832" i="1"/>
  <c r="S832" i="1"/>
  <c r="AZ832" i="1"/>
  <c r="AE832" i="1" s="1"/>
  <c r="T833" i="1"/>
  <c r="AV833" i="1"/>
  <c r="AU832" i="1"/>
  <c r="AY832" i="1"/>
  <c r="V832" i="1"/>
  <c r="AB832" i="1"/>
  <c r="BZ830" i="1"/>
  <c r="CA830" i="1" s="1"/>
  <c r="CB830" i="1"/>
  <c r="CH831" i="1"/>
  <c r="CI831" i="1" s="1"/>
  <c r="BW831" i="1" s="1"/>
  <c r="BY831" i="1"/>
  <c r="BX832" i="1"/>
  <c r="CC832" i="1" s="1"/>
  <c r="CX832" i="1"/>
  <c r="BA833" i="1"/>
  <c r="AC833" i="1"/>
  <c r="U833" i="1" s="1"/>
  <c r="AX833" i="1"/>
  <c r="BO833" i="1"/>
  <c r="BL833" i="1" s="1"/>
  <c r="BR833" i="1"/>
  <c r="BM833" i="1" s="1"/>
  <c r="CR833" i="1"/>
  <c r="CV833" i="1"/>
  <c r="BB833" i="1"/>
  <c r="CZ833" i="1"/>
  <c r="CT833" i="1"/>
  <c r="D833" i="1" l="1"/>
  <c r="Y833" i="1"/>
  <c r="E833" i="1" s="1"/>
  <c r="F835" i="1"/>
  <c r="BU835" i="1"/>
  <c r="AW835" i="1" s="1"/>
  <c r="CS834" i="1"/>
  <c r="CU834" i="1"/>
  <c r="AT833" i="1"/>
  <c r="CY833" i="1"/>
  <c r="S833" i="1"/>
  <c r="AZ833" i="1"/>
  <c r="T834" i="1"/>
  <c r="Y834" i="1" s="1"/>
  <c r="AV834" i="1"/>
  <c r="AU833" i="1"/>
  <c r="CX833" i="1"/>
  <c r="BX833" i="1"/>
  <c r="CC833" i="1" s="1"/>
  <c r="AY833" i="1"/>
  <c r="V833" i="1"/>
  <c r="AB833" i="1"/>
  <c r="BA834" i="1"/>
  <c r="CV834" i="1"/>
  <c r="BO834" i="1"/>
  <c r="BL834" i="1" s="1"/>
  <c r="BR834" i="1"/>
  <c r="BM834" i="1" s="1"/>
  <c r="AC834" i="1"/>
  <c r="U834" i="1" s="1"/>
  <c r="AX834" i="1"/>
  <c r="CT834" i="1"/>
  <c r="BB834" i="1"/>
  <c r="CR834" i="1"/>
  <c r="CZ834" i="1"/>
  <c r="BY832" i="1"/>
  <c r="CH832" i="1"/>
  <c r="CI832" i="1" s="1"/>
  <c r="BW832" i="1" s="1"/>
  <c r="CB831" i="1"/>
  <c r="BZ831" i="1"/>
  <c r="CA831" i="1" s="1"/>
  <c r="F836" i="1" l="1"/>
  <c r="BU836" i="1"/>
  <c r="AW836" i="1" s="1"/>
  <c r="E834" i="1"/>
  <c r="D834" i="1"/>
  <c r="CS835" i="1"/>
  <c r="CU835" i="1"/>
  <c r="AE833" i="1"/>
  <c r="AT834" i="1"/>
  <c r="CY834" i="1"/>
  <c r="S834" i="1"/>
  <c r="AZ834" i="1"/>
  <c r="AE834" i="1" s="1"/>
  <c r="T835" i="1"/>
  <c r="Y835" i="1" s="1"/>
  <c r="AU834" i="1"/>
  <c r="AV835" i="1"/>
  <c r="CB832" i="1"/>
  <c r="BZ832" i="1"/>
  <c r="CA832" i="1" s="1"/>
  <c r="BA835" i="1"/>
  <c r="CZ835" i="1"/>
  <c r="CV835" i="1"/>
  <c r="BR835" i="1"/>
  <c r="BM835" i="1" s="1"/>
  <c r="AX835" i="1"/>
  <c r="BO835" i="1"/>
  <c r="BL835" i="1" s="1"/>
  <c r="AC835" i="1"/>
  <c r="U835" i="1" s="1"/>
  <c r="CR835" i="1"/>
  <c r="CT835" i="1"/>
  <c r="BB835" i="1"/>
  <c r="V834" i="1"/>
  <c r="AB834" i="1"/>
  <c r="BX834" i="1"/>
  <c r="CC834" i="1" s="1"/>
  <c r="CX834" i="1"/>
  <c r="AY834" i="1"/>
  <c r="CH833" i="1"/>
  <c r="CI833" i="1" s="1"/>
  <c r="BW833" i="1" s="1"/>
  <c r="BY833" i="1"/>
  <c r="F837" i="1" l="1"/>
  <c r="BU837" i="1"/>
  <c r="AW837" i="1" s="1"/>
  <c r="E835" i="1"/>
  <c r="D835" i="1"/>
  <c r="CS836" i="1"/>
  <c r="CU836" i="1"/>
  <c r="AT835" i="1"/>
  <c r="CY835" i="1"/>
  <c r="S835" i="1"/>
  <c r="AZ835" i="1"/>
  <c r="T836" i="1"/>
  <c r="Y836" i="1" s="1"/>
  <c r="AV836" i="1"/>
  <c r="AU835" i="1"/>
  <c r="BY834" i="1"/>
  <c r="CH834" i="1"/>
  <c r="CI834" i="1" s="1"/>
  <c r="BW834" i="1" s="1"/>
  <c r="BA836" i="1"/>
  <c r="BB836" i="1"/>
  <c r="CV836" i="1"/>
  <c r="CR836" i="1"/>
  <c r="AC836" i="1"/>
  <c r="U836" i="1" s="1"/>
  <c r="CZ836" i="1"/>
  <c r="CT836" i="1"/>
  <c r="BR836" i="1"/>
  <c r="BM836" i="1" s="1"/>
  <c r="BO836" i="1"/>
  <c r="BL836" i="1" s="1"/>
  <c r="AX836" i="1"/>
  <c r="AB835" i="1"/>
  <c r="V835" i="1"/>
  <c r="AY835" i="1"/>
  <c r="BZ833" i="1"/>
  <c r="CA833" i="1" s="1"/>
  <c r="CB833" i="1"/>
  <c r="CX835" i="1"/>
  <c r="BX835" i="1"/>
  <c r="CC835" i="1" s="1"/>
  <c r="F838" i="1" l="1"/>
  <c r="BU838" i="1"/>
  <c r="E836" i="1"/>
  <c r="D836" i="1"/>
  <c r="CS837" i="1"/>
  <c r="CU837" i="1"/>
  <c r="AE835" i="1"/>
  <c r="AT836" i="1"/>
  <c r="CY836" i="1"/>
  <c r="AU836" i="1"/>
  <c r="S836" i="1"/>
  <c r="AZ836" i="1"/>
  <c r="AE836" i="1" s="1"/>
  <c r="T837" i="1"/>
  <c r="Y837" i="1" s="1"/>
  <c r="AW838" i="1"/>
  <c r="AV837" i="1"/>
  <c r="BY835" i="1"/>
  <c r="CH835" i="1"/>
  <c r="CI835" i="1" s="1"/>
  <c r="BW835" i="1" s="1"/>
  <c r="BA837" i="1"/>
  <c r="CZ837" i="1"/>
  <c r="BO837" i="1"/>
  <c r="BL837" i="1" s="1"/>
  <c r="AX837" i="1"/>
  <c r="CT837" i="1"/>
  <c r="BB837" i="1"/>
  <c r="CR837" i="1"/>
  <c r="AC837" i="1"/>
  <c r="U837" i="1" s="1"/>
  <c r="BR837" i="1"/>
  <c r="BM837" i="1" s="1"/>
  <c r="CV837" i="1"/>
  <c r="CB834" i="1"/>
  <c r="BZ834" i="1"/>
  <c r="CA834" i="1" s="1"/>
  <c r="AY836" i="1"/>
  <c r="V836" i="1"/>
  <c r="AB836" i="1"/>
  <c r="BX836" i="1"/>
  <c r="CC836" i="1" s="1"/>
  <c r="CX836" i="1"/>
  <c r="F839" i="1" l="1"/>
  <c r="BU839" i="1"/>
  <c r="AW839" i="1" s="1"/>
  <c r="E837" i="1"/>
  <c r="D837" i="1"/>
  <c r="CS838" i="1"/>
  <c r="CU838" i="1"/>
  <c r="AT837" i="1"/>
  <c r="CY837" i="1"/>
  <c r="S837" i="1"/>
  <c r="AZ837" i="1"/>
  <c r="T838" i="1"/>
  <c r="Y838" i="1" s="1"/>
  <c r="AV838" i="1"/>
  <c r="AU837" i="1"/>
  <c r="V837" i="1"/>
  <c r="AB837" i="1"/>
  <c r="BX837" i="1"/>
  <c r="CC837" i="1" s="1"/>
  <c r="CX837" i="1"/>
  <c r="AY837" i="1"/>
  <c r="BY836" i="1"/>
  <c r="CH836" i="1"/>
  <c r="CI836" i="1" s="1"/>
  <c r="BW836" i="1" s="1"/>
  <c r="BA838" i="1"/>
  <c r="AX838" i="1"/>
  <c r="CV838" i="1"/>
  <c r="AC838" i="1"/>
  <c r="U838" i="1" s="1"/>
  <c r="CT838" i="1"/>
  <c r="BO838" i="1"/>
  <c r="BL838" i="1" s="1"/>
  <c r="CZ838" i="1"/>
  <c r="BB838" i="1"/>
  <c r="CR838" i="1"/>
  <c r="BR838" i="1"/>
  <c r="BM838" i="1" s="1"/>
  <c r="BZ835" i="1"/>
  <c r="CA835" i="1" s="1"/>
  <c r="CB835" i="1"/>
  <c r="F840" i="1" l="1"/>
  <c r="BU840" i="1"/>
  <c r="AW840" i="1" s="1"/>
  <c r="E838" i="1"/>
  <c r="D838" i="1"/>
  <c r="CS839" i="1"/>
  <c r="CU839" i="1"/>
  <c r="AE837" i="1"/>
  <c r="AT838" i="1"/>
  <c r="CY838" i="1"/>
  <c r="S838" i="1"/>
  <c r="AZ838" i="1"/>
  <c r="AE838" i="1" s="1"/>
  <c r="T839" i="1"/>
  <c r="Y839" i="1" s="1"/>
  <c r="AV839" i="1"/>
  <c r="AU838" i="1"/>
  <c r="V838" i="1"/>
  <c r="AB838" i="1"/>
  <c r="BA839" i="1"/>
  <c r="CZ839" i="1"/>
  <c r="CV839" i="1"/>
  <c r="CR839" i="1"/>
  <c r="AC839" i="1"/>
  <c r="U839" i="1" s="1"/>
  <c r="BO839" i="1"/>
  <c r="BL839" i="1" s="1"/>
  <c r="AX839" i="1"/>
  <c r="CT839" i="1"/>
  <c r="BR839" i="1"/>
  <c r="BM839" i="1" s="1"/>
  <c r="BB839" i="1"/>
  <c r="BZ836" i="1"/>
  <c r="CA836" i="1" s="1"/>
  <c r="CB836" i="1"/>
  <c r="CH837" i="1"/>
  <c r="CI837" i="1" s="1"/>
  <c r="BW837" i="1" s="1"/>
  <c r="BY837" i="1"/>
  <c r="BX838" i="1"/>
  <c r="CC838" i="1" s="1"/>
  <c r="CX838" i="1"/>
  <c r="AY838" i="1"/>
  <c r="F841" i="1" l="1"/>
  <c r="BU841" i="1"/>
  <c r="AW841" i="1" s="1"/>
  <c r="E839" i="1"/>
  <c r="D839" i="1"/>
  <c r="CS840" i="1"/>
  <c r="CU840" i="1"/>
  <c r="AT839" i="1"/>
  <c r="CY839" i="1"/>
  <c r="S839" i="1"/>
  <c r="AZ839" i="1"/>
  <c r="T840" i="1"/>
  <c r="Y840" i="1" s="1"/>
  <c r="AV840" i="1"/>
  <c r="AU839" i="1"/>
  <c r="CB837" i="1"/>
  <c r="BZ837" i="1"/>
  <c r="CA837" i="1" s="1"/>
  <c r="BX839" i="1"/>
  <c r="CC839" i="1" s="1"/>
  <c r="CX839" i="1"/>
  <c r="AY839" i="1"/>
  <c r="CH838" i="1"/>
  <c r="CI838" i="1" s="1"/>
  <c r="BW838" i="1" s="1"/>
  <c r="BY838" i="1"/>
  <c r="BA840" i="1"/>
  <c r="AC840" i="1"/>
  <c r="U840" i="1" s="1"/>
  <c r="CV840" i="1"/>
  <c r="CZ840" i="1"/>
  <c r="BR840" i="1"/>
  <c r="BM840" i="1" s="1"/>
  <c r="CR840" i="1"/>
  <c r="CT840" i="1"/>
  <c r="BB840" i="1"/>
  <c r="AX840" i="1"/>
  <c r="BO840" i="1"/>
  <c r="BL840" i="1" s="1"/>
  <c r="AB839" i="1"/>
  <c r="V839" i="1"/>
  <c r="F842" i="1" l="1"/>
  <c r="BU842" i="1"/>
  <c r="AW842" i="1" s="1"/>
  <c r="E840" i="1"/>
  <c r="D840" i="1"/>
  <c r="CS841" i="1"/>
  <c r="CU841" i="1"/>
  <c r="AE839" i="1"/>
  <c r="AT840" i="1"/>
  <c r="CY840" i="1"/>
  <c r="S840" i="1"/>
  <c r="AZ840" i="1"/>
  <c r="AE840" i="1" s="1"/>
  <c r="T841" i="1"/>
  <c r="Y841" i="1" s="1"/>
  <c r="AV841" i="1"/>
  <c r="AU840" i="1"/>
  <c r="AB840" i="1"/>
  <c r="V840" i="1"/>
  <c r="BZ838" i="1"/>
  <c r="CA838" i="1" s="1"/>
  <c r="CB838" i="1"/>
  <c r="BY839" i="1"/>
  <c r="CH839" i="1"/>
  <c r="CI839" i="1" s="1"/>
  <c r="BW839" i="1" s="1"/>
  <c r="BA841" i="1"/>
  <c r="BB841" i="1"/>
  <c r="BR841" i="1"/>
  <c r="BM841" i="1" s="1"/>
  <c r="CZ841" i="1"/>
  <c r="CR841" i="1"/>
  <c r="CT841" i="1"/>
  <c r="CV841" i="1"/>
  <c r="BO841" i="1"/>
  <c r="BL841" i="1" s="1"/>
  <c r="AX841" i="1"/>
  <c r="AC841" i="1"/>
  <c r="U841" i="1" s="1"/>
  <c r="AY840" i="1"/>
  <c r="CX840" i="1"/>
  <c r="BX840" i="1"/>
  <c r="CC840" i="1" s="1"/>
  <c r="F843" i="1" l="1"/>
  <c r="BU843" i="1"/>
  <c r="E841" i="1"/>
  <c r="D841" i="1"/>
  <c r="CS842" i="1"/>
  <c r="CU842" i="1"/>
  <c r="AT841" i="1"/>
  <c r="CY841" i="1"/>
  <c r="S841" i="1"/>
  <c r="AZ841" i="1"/>
  <c r="AE841" i="1" s="1"/>
  <c r="T842" i="1"/>
  <c r="Y842" i="1" s="1"/>
  <c r="AW843" i="1"/>
  <c r="AV842" i="1"/>
  <c r="AU841" i="1"/>
  <c r="BY840" i="1"/>
  <c r="CH840" i="1"/>
  <c r="CI840" i="1" s="1"/>
  <c r="BW840" i="1" s="1"/>
  <c r="AY841" i="1"/>
  <c r="CX841" i="1"/>
  <c r="BX841" i="1"/>
  <c r="CC841" i="1" s="1"/>
  <c r="AB841" i="1"/>
  <c r="V841" i="1"/>
  <c r="BA842" i="1"/>
  <c r="CR842" i="1"/>
  <c r="BB842" i="1"/>
  <c r="BO842" i="1"/>
  <c r="BL842" i="1" s="1"/>
  <c r="CZ842" i="1"/>
  <c r="CV842" i="1"/>
  <c r="BR842" i="1"/>
  <c r="BM842" i="1" s="1"/>
  <c r="AC842" i="1"/>
  <c r="U842" i="1" s="1"/>
  <c r="AX842" i="1"/>
  <c r="CT842" i="1"/>
  <c r="BZ839" i="1"/>
  <c r="CA839" i="1" s="1"/>
  <c r="CB839" i="1"/>
  <c r="F844" i="1" l="1"/>
  <c r="BU844" i="1"/>
  <c r="AW844" i="1" s="1"/>
  <c r="E842" i="1"/>
  <c r="D842" i="1"/>
  <c r="CS843" i="1"/>
  <c r="CU843" i="1"/>
  <c r="AT842" i="1"/>
  <c r="CY842" i="1"/>
  <c r="AU842" i="1"/>
  <c r="S842" i="1"/>
  <c r="AZ842" i="1"/>
  <c r="AE842" i="1" s="1"/>
  <c r="T843" i="1"/>
  <c r="Y843" i="1" s="1"/>
  <c r="AV843" i="1"/>
  <c r="AY842" i="1"/>
  <c r="BY841" i="1"/>
  <c r="CH841" i="1"/>
  <c r="CI841" i="1" s="1"/>
  <c r="BW841" i="1" s="1"/>
  <c r="AB842" i="1"/>
  <c r="V842" i="1"/>
  <c r="BA843" i="1"/>
  <c r="AC843" i="1"/>
  <c r="U843" i="1" s="1"/>
  <c r="BR843" i="1"/>
  <c r="BM843" i="1" s="1"/>
  <c r="CZ843" i="1"/>
  <c r="AX843" i="1"/>
  <c r="CR843" i="1"/>
  <c r="CT843" i="1"/>
  <c r="BB843" i="1"/>
  <c r="BO843" i="1"/>
  <c r="BL843" i="1" s="1"/>
  <c r="CV843" i="1"/>
  <c r="CX842" i="1"/>
  <c r="BX842" i="1"/>
  <c r="CC842" i="1" s="1"/>
  <c r="BZ840" i="1"/>
  <c r="CA840" i="1" s="1"/>
  <c r="CB840" i="1"/>
  <c r="F845" i="1" l="1"/>
  <c r="BU845" i="1"/>
  <c r="AW845" i="1" s="1"/>
  <c r="E843" i="1"/>
  <c r="D843" i="1"/>
  <c r="CS844" i="1"/>
  <c r="CU844" i="1"/>
  <c r="AT843" i="1"/>
  <c r="CY843" i="1"/>
  <c r="S843" i="1"/>
  <c r="AZ843" i="1"/>
  <c r="T844" i="1"/>
  <c r="Y844" i="1" s="1"/>
  <c r="AV844" i="1"/>
  <c r="AU843" i="1"/>
  <c r="BY842" i="1"/>
  <c r="CH842" i="1"/>
  <c r="CI842" i="1" s="1"/>
  <c r="BW842" i="1" s="1"/>
  <c r="CB841" i="1"/>
  <c r="BZ841" i="1"/>
  <c r="CA841" i="1" s="1"/>
  <c r="AB843" i="1"/>
  <c r="V843" i="1"/>
  <c r="BX843" i="1"/>
  <c r="CC843" i="1" s="1"/>
  <c r="CX843" i="1"/>
  <c r="AY843" i="1"/>
  <c r="BA844" i="1"/>
  <c r="CR844" i="1"/>
  <c r="CT844" i="1"/>
  <c r="BB844" i="1"/>
  <c r="AX844" i="1"/>
  <c r="AC844" i="1"/>
  <c r="U844" i="1" s="1"/>
  <c r="BO844" i="1"/>
  <c r="BL844" i="1" s="1"/>
  <c r="CV844" i="1"/>
  <c r="BR844" i="1"/>
  <c r="BM844" i="1" s="1"/>
  <c r="CZ844" i="1"/>
  <c r="F846" i="1" l="1"/>
  <c r="BU846" i="1"/>
  <c r="AW846" i="1" s="1"/>
  <c r="E844" i="1"/>
  <c r="D844" i="1"/>
  <c r="CS845" i="1"/>
  <c r="CU845" i="1"/>
  <c r="AE843" i="1"/>
  <c r="AT844" i="1"/>
  <c r="CY844" i="1"/>
  <c r="S844" i="1"/>
  <c r="AZ844" i="1"/>
  <c r="T845" i="1"/>
  <c r="Y845" i="1" s="1"/>
  <c r="AV845" i="1"/>
  <c r="AU844" i="1"/>
  <c r="AY844" i="1"/>
  <c r="BX844" i="1"/>
  <c r="CC844" i="1" s="1"/>
  <c r="CX844" i="1"/>
  <c r="BA845" i="1"/>
  <c r="BR845" i="1"/>
  <c r="BM845" i="1" s="1"/>
  <c r="BO845" i="1"/>
  <c r="BL845" i="1" s="1"/>
  <c r="AX845" i="1"/>
  <c r="CT845" i="1"/>
  <c r="BB845" i="1"/>
  <c r="AC845" i="1"/>
  <c r="U845" i="1" s="1"/>
  <c r="CV845" i="1"/>
  <c r="CR845" i="1"/>
  <c r="CZ845" i="1"/>
  <c r="AB844" i="1"/>
  <c r="V844" i="1"/>
  <c r="BY843" i="1"/>
  <c r="CH843" i="1"/>
  <c r="CI843" i="1" s="1"/>
  <c r="BW843" i="1" s="1"/>
  <c r="BZ842" i="1"/>
  <c r="CA842" i="1" s="1"/>
  <c r="CB842" i="1"/>
  <c r="F847" i="1" l="1"/>
  <c r="BU847" i="1"/>
  <c r="E845" i="1"/>
  <c r="D845" i="1"/>
  <c r="CS846" i="1"/>
  <c r="CU846" i="1"/>
  <c r="AE844" i="1"/>
  <c r="AT845" i="1"/>
  <c r="CY845" i="1"/>
  <c r="AU845" i="1"/>
  <c r="S845" i="1"/>
  <c r="AZ845" i="1"/>
  <c r="AE845" i="1" s="1"/>
  <c r="T846" i="1"/>
  <c r="Y846" i="1" s="1"/>
  <c r="AW847" i="1"/>
  <c r="AV846" i="1"/>
  <c r="BA846" i="1"/>
  <c r="BO846" i="1"/>
  <c r="BL846" i="1" s="1"/>
  <c r="AC846" i="1"/>
  <c r="U846" i="1" s="1"/>
  <c r="CR846" i="1"/>
  <c r="CZ846" i="1"/>
  <c r="AX846" i="1"/>
  <c r="BB846" i="1"/>
  <c r="CV846" i="1"/>
  <c r="CT846" i="1"/>
  <c r="BR846" i="1"/>
  <c r="BM846" i="1" s="1"/>
  <c r="AB845" i="1"/>
  <c r="V845" i="1"/>
  <c r="BY844" i="1"/>
  <c r="CH844" i="1"/>
  <c r="CI844" i="1" s="1"/>
  <c r="BW844" i="1" s="1"/>
  <c r="CB843" i="1"/>
  <c r="BZ843" i="1"/>
  <c r="CA843" i="1" s="1"/>
  <c r="BX845" i="1"/>
  <c r="CC845" i="1" s="1"/>
  <c r="CX845" i="1"/>
  <c r="AY845" i="1"/>
  <c r="F848" i="1" l="1"/>
  <c r="BU848" i="1"/>
  <c r="AW848" i="1" s="1"/>
  <c r="E846" i="1"/>
  <c r="D846" i="1"/>
  <c r="CS847" i="1"/>
  <c r="CU847" i="1"/>
  <c r="AT846" i="1"/>
  <c r="CY846" i="1"/>
  <c r="AU846" i="1"/>
  <c r="S846" i="1"/>
  <c r="AZ846" i="1"/>
  <c r="AE846" i="1" s="1"/>
  <c r="T847" i="1"/>
  <c r="Y847" i="1" s="1"/>
  <c r="AV847" i="1"/>
  <c r="AB846" i="1"/>
  <c r="V846" i="1"/>
  <c r="AY846" i="1"/>
  <c r="CH845" i="1"/>
  <c r="CI845" i="1" s="1"/>
  <c r="BW845" i="1" s="1"/>
  <c r="BY845" i="1"/>
  <c r="CB844" i="1"/>
  <c r="BZ844" i="1"/>
  <c r="CA844" i="1" s="1"/>
  <c r="CX846" i="1"/>
  <c r="BX846" i="1"/>
  <c r="CC846" i="1" s="1"/>
  <c r="BA847" i="1"/>
  <c r="CT847" i="1"/>
  <c r="BB847" i="1"/>
  <c r="CR847" i="1"/>
  <c r="AX847" i="1"/>
  <c r="BO847" i="1"/>
  <c r="BL847" i="1" s="1"/>
  <c r="CV847" i="1"/>
  <c r="CZ847" i="1"/>
  <c r="BR847" i="1"/>
  <c r="BM847" i="1" s="1"/>
  <c r="AC847" i="1"/>
  <c r="U847" i="1" s="1"/>
  <c r="F849" i="1" l="1"/>
  <c r="BU849" i="1"/>
  <c r="AW849" i="1" s="1"/>
  <c r="E847" i="1"/>
  <c r="D847" i="1"/>
  <c r="CS848" i="1"/>
  <c r="CU848" i="1"/>
  <c r="AU847" i="1"/>
  <c r="AT847" i="1"/>
  <c r="CY847" i="1"/>
  <c r="S847" i="1"/>
  <c r="AZ847" i="1"/>
  <c r="T848" i="1"/>
  <c r="Y848" i="1" s="1"/>
  <c r="AV848" i="1"/>
  <c r="AY847" i="1"/>
  <c r="BX847" i="1"/>
  <c r="CC847" i="1" s="1"/>
  <c r="CX847" i="1"/>
  <c r="AB847" i="1"/>
  <c r="V847" i="1"/>
  <c r="BY846" i="1"/>
  <c r="CH846" i="1"/>
  <c r="CI846" i="1" s="1"/>
  <c r="BW846" i="1" s="1"/>
  <c r="BA848" i="1"/>
  <c r="AX848" i="1"/>
  <c r="CT848" i="1"/>
  <c r="BR848" i="1"/>
  <c r="BM848" i="1" s="1"/>
  <c r="BB848" i="1"/>
  <c r="CZ848" i="1"/>
  <c r="CV848" i="1"/>
  <c r="CR848" i="1"/>
  <c r="AC848" i="1"/>
  <c r="U848" i="1" s="1"/>
  <c r="BO848" i="1"/>
  <c r="BL848" i="1" s="1"/>
  <c r="CB845" i="1"/>
  <c r="BZ845" i="1"/>
  <c r="CA845" i="1" s="1"/>
  <c r="F850" i="1" l="1"/>
  <c r="BU850" i="1"/>
  <c r="AW850" i="1" s="1"/>
  <c r="E848" i="1"/>
  <c r="D848" i="1"/>
  <c r="CS849" i="1"/>
  <c r="CU849" i="1"/>
  <c r="AE847" i="1"/>
  <c r="AT848" i="1"/>
  <c r="CY848" i="1"/>
  <c r="S848" i="1"/>
  <c r="AZ848" i="1"/>
  <c r="AE848" i="1" s="1"/>
  <c r="T849" i="1"/>
  <c r="Y849" i="1" s="1"/>
  <c r="AV849" i="1"/>
  <c r="AU848" i="1"/>
  <c r="BA849" i="1"/>
  <c r="BO849" i="1"/>
  <c r="BL849" i="1" s="1"/>
  <c r="CZ849" i="1"/>
  <c r="CT849" i="1"/>
  <c r="BR849" i="1"/>
  <c r="BM849" i="1" s="1"/>
  <c r="CR849" i="1"/>
  <c r="CV849" i="1"/>
  <c r="AX849" i="1"/>
  <c r="BB849" i="1"/>
  <c r="AC849" i="1"/>
  <c r="U849" i="1" s="1"/>
  <c r="V848" i="1"/>
  <c r="AB848" i="1"/>
  <c r="CB846" i="1"/>
  <c r="BZ846" i="1"/>
  <c r="CA846" i="1" s="1"/>
  <c r="BY847" i="1"/>
  <c r="CH847" i="1"/>
  <c r="CI847" i="1" s="1"/>
  <c r="BW847" i="1" s="1"/>
  <c r="CX848" i="1"/>
  <c r="BX848" i="1"/>
  <c r="CC848" i="1" s="1"/>
  <c r="AY848" i="1"/>
  <c r="F851" i="1" l="1"/>
  <c r="BU851" i="1"/>
  <c r="AW851" i="1" s="1"/>
  <c r="E849" i="1"/>
  <c r="D849" i="1"/>
  <c r="CS850" i="1"/>
  <c r="CU850" i="1"/>
  <c r="AT849" i="1"/>
  <c r="CY849" i="1"/>
  <c r="S849" i="1"/>
  <c r="AZ849" i="1"/>
  <c r="T850" i="1"/>
  <c r="Y850" i="1" s="1"/>
  <c r="AV850" i="1"/>
  <c r="AU849" i="1"/>
  <c r="BY848" i="1"/>
  <c r="CH848" i="1"/>
  <c r="CI848" i="1" s="1"/>
  <c r="BW848" i="1" s="1"/>
  <c r="AY849" i="1"/>
  <c r="AB849" i="1"/>
  <c r="V849" i="1"/>
  <c r="BZ847" i="1"/>
  <c r="CA847" i="1" s="1"/>
  <c r="CB847" i="1"/>
  <c r="BA850" i="1"/>
  <c r="AC850" i="1"/>
  <c r="U850" i="1" s="1"/>
  <c r="AX850" i="1"/>
  <c r="CR850" i="1"/>
  <c r="CT850" i="1"/>
  <c r="BR850" i="1"/>
  <c r="BM850" i="1" s="1"/>
  <c r="BO850" i="1"/>
  <c r="BL850" i="1" s="1"/>
  <c r="CZ850" i="1"/>
  <c r="CV850" i="1"/>
  <c r="BB850" i="1"/>
  <c r="BX849" i="1"/>
  <c r="CC849" i="1" s="1"/>
  <c r="CX849" i="1"/>
  <c r="F852" i="1" l="1"/>
  <c r="BU852" i="1"/>
  <c r="AW852" i="1" s="1"/>
  <c r="E850" i="1"/>
  <c r="D850" i="1"/>
  <c r="CS851" i="1"/>
  <c r="CU851" i="1"/>
  <c r="AE849" i="1"/>
  <c r="AT850" i="1"/>
  <c r="CY850" i="1"/>
  <c r="S850" i="1"/>
  <c r="AZ850" i="1"/>
  <c r="AE850" i="1" s="1"/>
  <c r="T851" i="1"/>
  <c r="Y851" i="1" s="1"/>
  <c r="AV851" i="1"/>
  <c r="AU850" i="1"/>
  <c r="BX850" i="1"/>
  <c r="CC850" i="1" s="1"/>
  <c r="CX850" i="1"/>
  <c r="AY850" i="1"/>
  <c r="BZ848" i="1"/>
  <c r="CA848" i="1" s="1"/>
  <c r="CB848" i="1"/>
  <c r="BY849" i="1"/>
  <c r="CH849" i="1"/>
  <c r="CI849" i="1" s="1"/>
  <c r="BW849" i="1" s="1"/>
  <c r="BA851" i="1"/>
  <c r="CR851" i="1"/>
  <c r="CZ851" i="1"/>
  <c r="CV851" i="1"/>
  <c r="BO851" i="1"/>
  <c r="BL851" i="1" s="1"/>
  <c r="CT851" i="1"/>
  <c r="BB851" i="1"/>
  <c r="AC851" i="1"/>
  <c r="U851" i="1" s="1"/>
  <c r="AX851" i="1"/>
  <c r="BR851" i="1"/>
  <c r="BM851" i="1" s="1"/>
  <c r="AB850" i="1"/>
  <c r="V850" i="1"/>
  <c r="F853" i="1" l="1"/>
  <c r="BU853" i="1"/>
  <c r="AW853" i="1" s="1"/>
  <c r="E851" i="1"/>
  <c r="D851" i="1"/>
  <c r="CS852" i="1"/>
  <c r="CU852" i="1"/>
  <c r="AT851" i="1"/>
  <c r="CY851" i="1"/>
  <c r="S851" i="1"/>
  <c r="AZ851" i="1"/>
  <c r="T852" i="1"/>
  <c r="Y852" i="1" s="1"/>
  <c r="AU851" i="1"/>
  <c r="AV852" i="1"/>
  <c r="CX851" i="1"/>
  <c r="BX851" i="1"/>
  <c r="CC851" i="1" s="1"/>
  <c r="BA852" i="1"/>
  <c r="AX852" i="1"/>
  <c r="CV852" i="1"/>
  <c r="CR852" i="1"/>
  <c r="BO852" i="1"/>
  <c r="BL852" i="1" s="1"/>
  <c r="CZ852" i="1"/>
  <c r="BB852" i="1"/>
  <c r="AC852" i="1"/>
  <c r="U852" i="1" s="1"/>
  <c r="BR852" i="1"/>
  <c r="BM852" i="1" s="1"/>
  <c r="CT852" i="1"/>
  <c r="CH850" i="1"/>
  <c r="CI850" i="1" s="1"/>
  <c r="BW850" i="1" s="1"/>
  <c r="BY850" i="1"/>
  <c r="AY851" i="1"/>
  <c r="AB851" i="1"/>
  <c r="V851" i="1"/>
  <c r="CB849" i="1"/>
  <c r="BZ849" i="1"/>
  <c r="CA849" i="1" s="1"/>
  <c r="F854" i="1" l="1"/>
  <c r="BU854" i="1"/>
  <c r="AW854" i="1" s="1"/>
  <c r="E852" i="1"/>
  <c r="D852" i="1"/>
  <c r="CS853" i="1"/>
  <c r="CU853" i="1"/>
  <c r="AE851" i="1"/>
  <c r="AT852" i="1"/>
  <c r="CY852" i="1"/>
  <c r="S852" i="1"/>
  <c r="AZ852" i="1"/>
  <c r="AE852" i="1" s="1"/>
  <c r="T853" i="1"/>
  <c r="Y853" i="1" s="1"/>
  <c r="AV853" i="1"/>
  <c r="AU852" i="1"/>
  <c r="BX852" i="1"/>
  <c r="CC852" i="1" s="1"/>
  <c r="CX852" i="1"/>
  <c r="V852" i="1"/>
  <c r="AB852" i="1"/>
  <c r="AY852" i="1"/>
  <c r="BZ850" i="1"/>
  <c r="CA850" i="1" s="1"/>
  <c r="CB850" i="1"/>
  <c r="BA853" i="1"/>
  <c r="BO853" i="1"/>
  <c r="BL853" i="1" s="1"/>
  <c r="CZ853" i="1"/>
  <c r="CV853" i="1"/>
  <c r="CR853" i="1"/>
  <c r="AC853" i="1"/>
  <c r="U853" i="1" s="1"/>
  <c r="BB853" i="1"/>
  <c r="AX853" i="1"/>
  <c r="CT853" i="1"/>
  <c r="BR853" i="1"/>
  <c r="BM853" i="1" s="1"/>
  <c r="CH851" i="1"/>
  <c r="CI851" i="1" s="1"/>
  <c r="BW851" i="1" s="1"/>
  <c r="BY851" i="1"/>
  <c r="F855" i="1" l="1"/>
  <c r="BU855" i="1"/>
  <c r="AW855" i="1" s="1"/>
  <c r="E853" i="1"/>
  <c r="D853" i="1"/>
  <c r="CS854" i="1"/>
  <c r="CU854" i="1"/>
  <c r="AT853" i="1"/>
  <c r="CY853" i="1"/>
  <c r="S853" i="1"/>
  <c r="AZ853" i="1"/>
  <c r="T854" i="1"/>
  <c r="Y854" i="1" s="1"/>
  <c r="AV854" i="1"/>
  <c r="AU853" i="1"/>
  <c r="BZ851" i="1"/>
  <c r="CA851" i="1" s="1"/>
  <c r="CB851" i="1"/>
  <c r="BA854" i="1"/>
  <c r="CZ854" i="1"/>
  <c r="CV854" i="1"/>
  <c r="CR854" i="1"/>
  <c r="AC854" i="1"/>
  <c r="U854" i="1" s="1"/>
  <c r="BB854" i="1"/>
  <c r="AX854" i="1"/>
  <c r="CT854" i="1"/>
  <c r="BR854" i="1"/>
  <c r="BM854" i="1" s="1"/>
  <c r="BO854" i="1"/>
  <c r="BL854" i="1" s="1"/>
  <c r="AB853" i="1"/>
  <c r="V853" i="1"/>
  <c r="CH852" i="1"/>
  <c r="CI852" i="1" s="1"/>
  <c r="BW852" i="1" s="1"/>
  <c r="BY852" i="1"/>
  <c r="AY853" i="1"/>
  <c r="CX853" i="1"/>
  <c r="BX853" i="1"/>
  <c r="CC853" i="1" s="1"/>
  <c r="F856" i="1" l="1"/>
  <c r="BU856" i="1"/>
  <c r="AW856" i="1" s="1"/>
  <c r="E854" i="1"/>
  <c r="D854" i="1"/>
  <c r="CS855" i="1"/>
  <c r="CU855" i="1"/>
  <c r="AE853" i="1"/>
  <c r="AT854" i="1"/>
  <c r="CY854" i="1"/>
  <c r="S854" i="1"/>
  <c r="AZ854" i="1"/>
  <c r="AE854" i="1" s="1"/>
  <c r="T855" i="1"/>
  <c r="Y855" i="1" s="1"/>
  <c r="AV855" i="1"/>
  <c r="AU854" i="1"/>
  <c r="CH853" i="1"/>
  <c r="CI853" i="1" s="1"/>
  <c r="BW853" i="1" s="1"/>
  <c r="BY853" i="1"/>
  <c r="AY854" i="1"/>
  <c r="BX854" i="1"/>
  <c r="CC854" i="1" s="1"/>
  <c r="CX854" i="1"/>
  <c r="CB852" i="1"/>
  <c r="BZ852" i="1"/>
  <c r="CA852" i="1" s="1"/>
  <c r="BA855" i="1"/>
  <c r="CT855" i="1"/>
  <c r="BO855" i="1"/>
  <c r="BL855" i="1" s="1"/>
  <c r="CZ855" i="1"/>
  <c r="CR855" i="1"/>
  <c r="BB855" i="1"/>
  <c r="AC855" i="1"/>
  <c r="U855" i="1" s="1"/>
  <c r="BR855" i="1"/>
  <c r="BM855" i="1" s="1"/>
  <c r="AX855" i="1"/>
  <c r="CV855" i="1"/>
  <c r="V854" i="1"/>
  <c r="AB854" i="1"/>
  <c r="F857" i="1" l="1"/>
  <c r="BU857" i="1"/>
  <c r="AW857" i="1" s="1"/>
  <c r="E855" i="1"/>
  <c r="D855" i="1"/>
  <c r="CS856" i="1"/>
  <c r="CU856" i="1"/>
  <c r="AT855" i="1"/>
  <c r="CY855" i="1"/>
  <c r="S855" i="1"/>
  <c r="AZ855" i="1"/>
  <c r="T856" i="1"/>
  <c r="Y856" i="1" s="1"/>
  <c r="AV856" i="1"/>
  <c r="AU855" i="1"/>
  <c r="AY855" i="1"/>
  <c r="BX855" i="1"/>
  <c r="CC855" i="1" s="1"/>
  <c r="CX855" i="1"/>
  <c r="BA856" i="1"/>
  <c r="CR856" i="1"/>
  <c r="CV856" i="1"/>
  <c r="AX856" i="1"/>
  <c r="CT856" i="1"/>
  <c r="AC856" i="1"/>
  <c r="U856" i="1" s="1"/>
  <c r="BB856" i="1"/>
  <c r="BO856" i="1"/>
  <c r="BL856" i="1" s="1"/>
  <c r="CZ856" i="1"/>
  <c r="BR856" i="1"/>
  <c r="BM856" i="1" s="1"/>
  <c r="CB853" i="1"/>
  <c r="BZ853" i="1"/>
  <c r="CA853" i="1" s="1"/>
  <c r="AB855" i="1"/>
  <c r="V855" i="1"/>
  <c r="CH854" i="1"/>
  <c r="CI854" i="1" s="1"/>
  <c r="BW854" i="1" s="1"/>
  <c r="BY854" i="1"/>
  <c r="F858" i="1" l="1"/>
  <c r="BU858" i="1"/>
  <c r="AW858" i="1" s="1"/>
  <c r="E856" i="1"/>
  <c r="D856" i="1"/>
  <c r="CS857" i="1"/>
  <c r="CU857" i="1"/>
  <c r="AE855" i="1"/>
  <c r="AT856" i="1"/>
  <c r="CY856" i="1"/>
  <c r="S856" i="1"/>
  <c r="AZ856" i="1"/>
  <c r="AE856" i="1" s="1"/>
  <c r="T857" i="1"/>
  <c r="Y857" i="1" s="1"/>
  <c r="AV857" i="1"/>
  <c r="AU856" i="1"/>
  <c r="CB854" i="1"/>
  <c r="BZ854" i="1"/>
  <c r="CA854" i="1" s="1"/>
  <c r="BX856" i="1"/>
  <c r="CC856" i="1" s="1"/>
  <c r="CX856" i="1"/>
  <c r="BA857" i="1"/>
  <c r="CT857" i="1"/>
  <c r="BB857" i="1"/>
  <c r="AC857" i="1"/>
  <c r="U857" i="1" s="1"/>
  <c r="CR857" i="1"/>
  <c r="CV857" i="1"/>
  <c r="AX857" i="1"/>
  <c r="BO857" i="1"/>
  <c r="BL857" i="1" s="1"/>
  <c r="BR857" i="1"/>
  <c r="BM857" i="1" s="1"/>
  <c r="CZ857" i="1"/>
  <c r="BY855" i="1"/>
  <c r="CH855" i="1"/>
  <c r="CI855" i="1" s="1"/>
  <c r="BW855" i="1" s="1"/>
  <c r="AY856" i="1"/>
  <c r="V856" i="1"/>
  <c r="AB856" i="1"/>
  <c r="F859" i="1" l="1"/>
  <c r="BU859" i="1"/>
  <c r="AW859" i="1" s="1"/>
  <c r="E857" i="1"/>
  <c r="D857" i="1"/>
  <c r="CS858" i="1"/>
  <c r="CU858" i="1"/>
  <c r="AT857" i="1"/>
  <c r="CY857" i="1"/>
  <c r="S857" i="1"/>
  <c r="AZ857" i="1"/>
  <c r="T858" i="1"/>
  <c r="Y858" i="1" s="1"/>
  <c r="AU857" i="1"/>
  <c r="AV858" i="1"/>
  <c r="CB855" i="1"/>
  <c r="BZ855" i="1"/>
  <c r="CA855" i="1" s="1"/>
  <c r="BX857" i="1"/>
  <c r="CC857" i="1" s="1"/>
  <c r="CX857" i="1"/>
  <c r="BY856" i="1"/>
  <c r="CH856" i="1"/>
  <c r="CI856" i="1" s="1"/>
  <c r="BW856" i="1" s="1"/>
  <c r="AY857" i="1"/>
  <c r="BA858" i="1"/>
  <c r="AC858" i="1"/>
  <c r="U858" i="1" s="1"/>
  <c r="BR858" i="1"/>
  <c r="BM858" i="1" s="1"/>
  <c r="BO858" i="1"/>
  <c r="BL858" i="1" s="1"/>
  <c r="CZ858" i="1"/>
  <c r="CV858" i="1"/>
  <c r="CR858" i="1"/>
  <c r="CT858" i="1"/>
  <c r="BB858" i="1"/>
  <c r="AX858" i="1"/>
  <c r="V857" i="1"/>
  <c r="AB857" i="1"/>
  <c r="F860" i="1" l="1"/>
  <c r="BU860" i="1"/>
  <c r="AW860" i="1" s="1"/>
  <c r="E858" i="1"/>
  <c r="D858" i="1"/>
  <c r="CS859" i="1"/>
  <c r="CU859" i="1"/>
  <c r="AU858" i="1"/>
  <c r="AE857" i="1"/>
  <c r="AT858" i="1"/>
  <c r="CY858" i="1"/>
  <c r="S858" i="1"/>
  <c r="AZ858" i="1"/>
  <c r="AE858" i="1" s="1"/>
  <c r="T859" i="1"/>
  <c r="Y859" i="1" s="1"/>
  <c r="AV859" i="1"/>
  <c r="AY858" i="1"/>
  <c r="CH857" i="1"/>
  <c r="CI857" i="1" s="1"/>
  <c r="BW857" i="1" s="1"/>
  <c r="BY857" i="1"/>
  <c r="CX858" i="1"/>
  <c r="BX858" i="1"/>
  <c r="CC858" i="1" s="1"/>
  <c r="BA859" i="1"/>
  <c r="BB859" i="1"/>
  <c r="AX859" i="1"/>
  <c r="CT859" i="1"/>
  <c r="BR859" i="1"/>
  <c r="BM859" i="1" s="1"/>
  <c r="BO859" i="1"/>
  <c r="BL859" i="1" s="1"/>
  <c r="CZ859" i="1"/>
  <c r="CV859" i="1"/>
  <c r="CR859" i="1"/>
  <c r="AC859" i="1"/>
  <c r="U859" i="1" s="1"/>
  <c r="AB858" i="1"/>
  <c r="V858" i="1"/>
  <c r="BZ856" i="1"/>
  <c r="CA856" i="1" s="1"/>
  <c r="CB856" i="1"/>
  <c r="F861" i="1" l="1"/>
  <c r="BU861" i="1"/>
  <c r="AW861" i="1" s="1"/>
  <c r="E859" i="1"/>
  <c r="D859" i="1"/>
  <c r="CS860" i="1"/>
  <c r="CU860" i="1"/>
  <c r="AT859" i="1"/>
  <c r="CY859" i="1"/>
  <c r="S859" i="1"/>
  <c r="AZ859" i="1"/>
  <c r="T860" i="1"/>
  <c r="Y860" i="1" s="1"/>
  <c r="AV860" i="1"/>
  <c r="AU859" i="1"/>
  <c r="BA860" i="1"/>
  <c r="CV860" i="1"/>
  <c r="CR860" i="1"/>
  <c r="CZ860" i="1"/>
  <c r="BR860" i="1"/>
  <c r="BM860" i="1" s="1"/>
  <c r="AC860" i="1"/>
  <c r="U860" i="1" s="1"/>
  <c r="AX860" i="1"/>
  <c r="CT860" i="1"/>
  <c r="BB860" i="1"/>
  <c r="BO860" i="1"/>
  <c r="BL860" i="1" s="1"/>
  <c r="AB859" i="1"/>
  <c r="V859" i="1"/>
  <c r="BY858" i="1"/>
  <c r="CH858" i="1"/>
  <c r="CI858" i="1" s="1"/>
  <c r="BW858" i="1" s="1"/>
  <c r="CB857" i="1"/>
  <c r="BZ857" i="1"/>
  <c r="CA857" i="1" s="1"/>
  <c r="AY859" i="1"/>
  <c r="CX859" i="1"/>
  <c r="BX859" i="1"/>
  <c r="CC859" i="1" s="1"/>
  <c r="F862" i="1" l="1"/>
  <c r="BU862" i="1"/>
  <c r="AW862" i="1" s="1"/>
  <c r="E860" i="1"/>
  <c r="D860" i="1"/>
  <c r="CS861" i="1"/>
  <c r="CU861" i="1"/>
  <c r="AE859" i="1"/>
  <c r="AT860" i="1"/>
  <c r="CY860" i="1"/>
  <c r="S860" i="1"/>
  <c r="AZ860" i="1"/>
  <c r="AE860" i="1" s="1"/>
  <c r="T861" i="1"/>
  <c r="AU860" i="1"/>
  <c r="AV861" i="1"/>
  <c r="BY859" i="1"/>
  <c r="CH859" i="1"/>
  <c r="CI859" i="1" s="1"/>
  <c r="BW859" i="1" s="1"/>
  <c r="BX860" i="1"/>
  <c r="CC860" i="1" s="1"/>
  <c r="CX860" i="1"/>
  <c r="AY860" i="1"/>
  <c r="CB858" i="1"/>
  <c r="BZ858" i="1"/>
  <c r="CA858" i="1" s="1"/>
  <c r="BA861" i="1"/>
  <c r="BO861" i="1"/>
  <c r="BL861" i="1" s="1"/>
  <c r="CZ861" i="1"/>
  <c r="CV861" i="1"/>
  <c r="CR861" i="1"/>
  <c r="CT861" i="1"/>
  <c r="BB861" i="1"/>
  <c r="AX861" i="1"/>
  <c r="AC861" i="1"/>
  <c r="U861" i="1" s="1"/>
  <c r="BR861" i="1"/>
  <c r="BM861" i="1" s="1"/>
  <c r="V860" i="1"/>
  <c r="AB860" i="1"/>
  <c r="D861" i="1" l="1"/>
  <c r="Y861" i="1"/>
  <c r="E861" i="1"/>
  <c r="F863" i="1"/>
  <c r="BU863" i="1"/>
  <c r="AW863" i="1" s="1"/>
  <c r="CS862" i="1"/>
  <c r="CU862" i="1"/>
  <c r="AT861" i="1"/>
  <c r="CY861" i="1"/>
  <c r="S861" i="1"/>
  <c r="AZ861" i="1"/>
  <c r="T862" i="1"/>
  <c r="AV862" i="1"/>
  <c r="AU861" i="1"/>
  <c r="AY861" i="1"/>
  <c r="CX861" i="1"/>
  <c r="BX861" i="1"/>
  <c r="CC861" i="1" s="1"/>
  <c r="BA862" i="1"/>
  <c r="AC862" i="1"/>
  <c r="U862" i="1" s="1"/>
  <c r="BR862" i="1"/>
  <c r="BM862" i="1" s="1"/>
  <c r="BO862" i="1"/>
  <c r="BL862" i="1" s="1"/>
  <c r="CZ862" i="1"/>
  <c r="CV862" i="1"/>
  <c r="CR862" i="1"/>
  <c r="CT862" i="1"/>
  <c r="BB862" i="1"/>
  <c r="AX862" i="1"/>
  <c r="AB861" i="1"/>
  <c r="V861" i="1"/>
  <c r="CH860" i="1"/>
  <c r="CI860" i="1" s="1"/>
  <c r="BW860" i="1" s="1"/>
  <c r="BY860" i="1"/>
  <c r="BZ859" i="1"/>
  <c r="CA859" i="1" s="1"/>
  <c r="CB859" i="1"/>
  <c r="D862" i="1" l="1"/>
  <c r="Y862" i="1"/>
  <c r="E862" i="1"/>
  <c r="F864" i="1"/>
  <c r="BU864" i="1"/>
  <c r="AW864" i="1" s="1"/>
  <c r="CS863" i="1"/>
  <c r="CU863" i="1"/>
  <c r="AU862" i="1"/>
  <c r="AE861" i="1"/>
  <c r="AT862" i="1"/>
  <c r="CY862" i="1"/>
  <c r="S862" i="1"/>
  <c r="AZ862" i="1"/>
  <c r="AE862" i="1" s="1"/>
  <c r="T863" i="1"/>
  <c r="Y863" i="1" s="1"/>
  <c r="AV863" i="1"/>
  <c r="CB860" i="1"/>
  <c r="BZ860" i="1"/>
  <c r="CA860" i="1" s="1"/>
  <c r="AY862" i="1"/>
  <c r="CX862" i="1"/>
  <c r="BX862" i="1"/>
  <c r="CC862" i="1" s="1"/>
  <c r="BA863" i="1"/>
  <c r="BO863" i="1"/>
  <c r="BL863" i="1" s="1"/>
  <c r="CZ863" i="1"/>
  <c r="CV863" i="1"/>
  <c r="CR863" i="1"/>
  <c r="AX863" i="1"/>
  <c r="CT863" i="1"/>
  <c r="AC863" i="1"/>
  <c r="U863" i="1" s="1"/>
  <c r="BR863" i="1"/>
  <c r="BM863" i="1" s="1"/>
  <c r="BB863" i="1"/>
  <c r="AB862" i="1"/>
  <c r="V862" i="1"/>
  <c r="CH861" i="1"/>
  <c r="CI861" i="1" s="1"/>
  <c r="BW861" i="1" s="1"/>
  <c r="BY861" i="1"/>
  <c r="F865" i="1" l="1"/>
  <c r="BU865" i="1"/>
  <c r="AW865" i="1" s="1"/>
  <c r="E863" i="1"/>
  <c r="D863" i="1"/>
  <c r="CS864" i="1"/>
  <c r="CU864" i="1"/>
  <c r="AT863" i="1"/>
  <c r="CY863" i="1"/>
  <c r="S863" i="1"/>
  <c r="AZ863" i="1"/>
  <c r="T864" i="1"/>
  <c r="Y864" i="1" s="1"/>
  <c r="AV864" i="1"/>
  <c r="AU863" i="1"/>
  <c r="CB861" i="1"/>
  <c r="BZ861" i="1"/>
  <c r="CA861" i="1" s="1"/>
  <c r="BA864" i="1"/>
  <c r="CT864" i="1"/>
  <c r="BB864" i="1"/>
  <c r="AX864" i="1"/>
  <c r="CV864" i="1"/>
  <c r="AC864" i="1"/>
  <c r="U864" i="1" s="1"/>
  <c r="BR864" i="1"/>
  <c r="BM864" i="1" s="1"/>
  <c r="BO864" i="1"/>
  <c r="BL864" i="1" s="1"/>
  <c r="CZ864" i="1"/>
  <c r="CR864" i="1"/>
  <c r="AB863" i="1"/>
  <c r="V863" i="1"/>
  <c r="CX863" i="1"/>
  <c r="BX863" i="1"/>
  <c r="CC863" i="1" s="1"/>
  <c r="AY863" i="1"/>
  <c r="BY862" i="1"/>
  <c r="CH862" i="1"/>
  <c r="CI862" i="1" s="1"/>
  <c r="BW862" i="1" s="1"/>
  <c r="F866" i="1" l="1"/>
  <c r="BU866" i="1"/>
  <c r="AW866" i="1" s="1"/>
  <c r="E864" i="1"/>
  <c r="D864" i="1"/>
  <c r="CS865" i="1"/>
  <c r="CU865" i="1"/>
  <c r="AE863" i="1"/>
  <c r="AT864" i="1"/>
  <c r="CY864" i="1"/>
  <c r="S864" i="1"/>
  <c r="AZ864" i="1"/>
  <c r="T865" i="1"/>
  <c r="Y865" i="1" s="1"/>
  <c r="AV865" i="1"/>
  <c r="AU864" i="1"/>
  <c r="BA865" i="1"/>
  <c r="CZ865" i="1"/>
  <c r="CV865" i="1"/>
  <c r="CR865" i="1"/>
  <c r="AC865" i="1"/>
  <c r="U865" i="1" s="1"/>
  <c r="BB865" i="1"/>
  <c r="AX865" i="1"/>
  <c r="CT865" i="1"/>
  <c r="BR865" i="1"/>
  <c r="BM865" i="1" s="1"/>
  <c r="BO865" i="1"/>
  <c r="BL865" i="1" s="1"/>
  <c r="AY864" i="1"/>
  <c r="CX864" i="1"/>
  <c r="BX864" i="1"/>
  <c r="CC864" i="1" s="1"/>
  <c r="CB862" i="1"/>
  <c r="BZ862" i="1"/>
  <c r="CA862" i="1" s="1"/>
  <c r="CH863" i="1"/>
  <c r="CI863" i="1" s="1"/>
  <c r="BW863" i="1" s="1"/>
  <c r="BY863" i="1"/>
  <c r="V864" i="1"/>
  <c r="AB864" i="1"/>
  <c r="F867" i="1" l="1"/>
  <c r="BU867" i="1"/>
  <c r="AW867" i="1" s="1"/>
  <c r="E865" i="1"/>
  <c r="D865" i="1"/>
  <c r="CS866" i="1"/>
  <c r="CU866" i="1"/>
  <c r="AE864" i="1"/>
  <c r="AT865" i="1"/>
  <c r="CY865" i="1"/>
  <c r="S865" i="1"/>
  <c r="AZ865" i="1"/>
  <c r="AE865" i="1" s="1"/>
  <c r="T866" i="1"/>
  <c r="Y866" i="1" s="1"/>
  <c r="AV866" i="1"/>
  <c r="AU865" i="1"/>
  <c r="CB863" i="1"/>
  <c r="BZ863" i="1"/>
  <c r="CA863" i="1" s="1"/>
  <c r="AY865" i="1"/>
  <c r="CX865" i="1"/>
  <c r="BX865" i="1"/>
  <c r="CC865" i="1" s="1"/>
  <c r="BY864" i="1"/>
  <c r="CH864" i="1"/>
  <c r="CI864" i="1" s="1"/>
  <c r="BW864" i="1" s="1"/>
  <c r="BA866" i="1"/>
  <c r="CR866" i="1"/>
  <c r="CV866" i="1"/>
  <c r="AX866" i="1"/>
  <c r="CT866" i="1"/>
  <c r="AC866" i="1"/>
  <c r="U866" i="1" s="1"/>
  <c r="BB866" i="1"/>
  <c r="BR866" i="1"/>
  <c r="BM866" i="1" s="1"/>
  <c r="CZ866" i="1"/>
  <c r="BO866" i="1"/>
  <c r="BL866" i="1" s="1"/>
  <c r="AB865" i="1"/>
  <c r="V865" i="1"/>
  <c r="F868" i="1" l="1"/>
  <c r="BU868" i="1"/>
  <c r="AW868" i="1" s="1"/>
  <c r="E866" i="1"/>
  <c r="D866" i="1"/>
  <c r="CS867" i="1"/>
  <c r="CU867" i="1"/>
  <c r="AT866" i="1"/>
  <c r="CY866" i="1"/>
  <c r="S866" i="1"/>
  <c r="AZ866" i="1"/>
  <c r="T867" i="1"/>
  <c r="Y867" i="1" s="1"/>
  <c r="AV867" i="1"/>
  <c r="AU866" i="1"/>
  <c r="BA867" i="1"/>
  <c r="BO867" i="1"/>
  <c r="BL867" i="1" s="1"/>
  <c r="CV867" i="1"/>
  <c r="CR867" i="1"/>
  <c r="AC867" i="1"/>
  <c r="U867" i="1" s="1"/>
  <c r="CZ867" i="1"/>
  <c r="CT867" i="1"/>
  <c r="BR867" i="1"/>
  <c r="BM867" i="1" s="1"/>
  <c r="BB867" i="1"/>
  <c r="AX867" i="1"/>
  <c r="V866" i="1"/>
  <c r="AB866" i="1"/>
  <c r="BX866" i="1"/>
  <c r="CC866" i="1" s="1"/>
  <c r="CX866" i="1"/>
  <c r="AY866" i="1"/>
  <c r="CB864" i="1"/>
  <c r="BZ864" i="1"/>
  <c r="CA864" i="1" s="1"/>
  <c r="CH865" i="1"/>
  <c r="CI865" i="1" s="1"/>
  <c r="BW865" i="1" s="1"/>
  <c r="BY865" i="1"/>
  <c r="F869" i="1" l="1"/>
  <c r="BU869" i="1"/>
  <c r="E867" i="1"/>
  <c r="D867" i="1"/>
  <c r="CS868" i="1"/>
  <c r="CU868" i="1"/>
  <c r="AE866" i="1"/>
  <c r="AT867" i="1"/>
  <c r="CY867" i="1"/>
  <c r="AU867" i="1"/>
  <c r="S867" i="1"/>
  <c r="AZ867" i="1"/>
  <c r="AE867" i="1" s="1"/>
  <c r="T868" i="1"/>
  <c r="Y868" i="1" s="1"/>
  <c r="AW869" i="1"/>
  <c r="AV868" i="1"/>
  <c r="CB865" i="1"/>
  <c r="BZ865" i="1"/>
  <c r="CA865" i="1" s="1"/>
  <c r="CH866" i="1"/>
  <c r="CI866" i="1" s="1"/>
  <c r="BW866" i="1" s="1"/>
  <c r="BY866" i="1"/>
  <c r="AY867" i="1"/>
  <c r="AB867" i="1"/>
  <c r="V867" i="1"/>
  <c r="BX867" i="1"/>
  <c r="CC867" i="1" s="1"/>
  <c r="CX867" i="1"/>
  <c r="BA868" i="1"/>
  <c r="AC868" i="1"/>
  <c r="U868" i="1" s="1"/>
  <c r="BR868" i="1"/>
  <c r="BM868" i="1" s="1"/>
  <c r="BO868" i="1"/>
  <c r="BL868" i="1" s="1"/>
  <c r="CZ868" i="1"/>
  <c r="CR868" i="1"/>
  <c r="CT868" i="1"/>
  <c r="BB868" i="1"/>
  <c r="AX868" i="1"/>
  <c r="CV868" i="1"/>
  <c r="F870" i="1" l="1"/>
  <c r="BU870" i="1"/>
  <c r="AW870" i="1" s="1"/>
  <c r="E868" i="1"/>
  <c r="D868" i="1"/>
  <c r="CS869" i="1"/>
  <c r="CU869" i="1"/>
  <c r="AT868" i="1"/>
  <c r="CY868" i="1"/>
  <c r="S868" i="1"/>
  <c r="AZ868" i="1"/>
  <c r="T869" i="1"/>
  <c r="Y869" i="1" s="1"/>
  <c r="AV869" i="1"/>
  <c r="AU868" i="1"/>
  <c r="BA869" i="1"/>
  <c r="AC869" i="1"/>
  <c r="U869" i="1" s="1"/>
  <c r="CT869" i="1"/>
  <c r="CZ869" i="1"/>
  <c r="CV869" i="1"/>
  <c r="CR869" i="1"/>
  <c r="BR869" i="1"/>
  <c r="BM869" i="1" s="1"/>
  <c r="BO869" i="1"/>
  <c r="BL869" i="1" s="1"/>
  <c r="BB869" i="1"/>
  <c r="AX869" i="1"/>
  <c r="AY868" i="1"/>
  <c r="CX868" i="1"/>
  <c r="BX868" i="1"/>
  <c r="CC868" i="1" s="1"/>
  <c r="CB866" i="1"/>
  <c r="BZ866" i="1"/>
  <c r="CA866" i="1" s="1"/>
  <c r="V868" i="1"/>
  <c r="AB868" i="1"/>
  <c r="BY867" i="1"/>
  <c r="CH867" i="1"/>
  <c r="CI867" i="1" s="1"/>
  <c r="BW867" i="1" s="1"/>
  <c r="F871" i="1" l="1"/>
  <c r="BU871" i="1"/>
  <c r="E869" i="1"/>
  <c r="D869" i="1"/>
  <c r="CS870" i="1"/>
  <c r="CU870" i="1"/>
  <c r="AE868" i="1"/>
  <c r="AT869" i="1"/>
  <c r="CY869" i="1"/>
  <c r="AU869" i="1"/>
  <c r="S869" i="1"/>
  <c r="AZ869" i="1"/>
  <c r="AE869" i="1" s="1"/>
  <c r="T870" i="1"/>
  <c r="Y870" i="1" s="1"/>
  <c r="AW871" i="1"/>
  <c r="AV870" i="1"/>
  <c r="CB867" i="1"/>
  <c r="BZ867" i="1"/>
  <c r="CA867" i="1" s="1"/>
  <c r="AY869" i="1"/>
  <c r="BX869" i="1"/>
  <c r="CC869" i="1" s="1"/>
  <c r="CX869" i="1"/>
  <c r="BA870" i="1"/>
  <c r="CT870" i="1"/>
  <c r="BR870" i="1"/>
  <c r="BM870" i="1" s="1"/>
  <c r="BO870" i="1"/>
  <c r="BL870" i="1" s="1"/>
  <c r="CZ870" i="1"/>
  <c r="CV870" i="1"/>
  <c r="CR870" i="1"/>
  <c r="AC870" i="1"/>
  <c r="U870" i="1" s="1"/>
  <c r="BB870" i="1"/>
  <c r="AX870" i="1"/>
  <c r="V869" i="1"/>
  <c r="AB869" i="1"/>
  <c r="CH868" i="1"/>
  <c r="CI868" i="1" s="1"/>
  <c r="BW868" i="1" s="1"/>
  <c r="BY868" i="1"/>
  <c r="F872" i="1" l="1"/>
  <c r="BU872" i="1"/>
  <c r="AW872" i="1" s="1"/>
  <c r="E870" i="1"/>
  <c r="D870" i="1"/>
  <c r="CS871" i="1"/>
  <c r="CU871" i="1"/>
  <c r="AT870" i="1"/>
  <c r="CY870" i="1"/>
  <c r="S870" i="1"/>
  <c r="AZ870" i="1"/>
  <c r="T871" i="1"/>
  <c r="Y871" i="1" s="1"/>
  <c r="AU870" i="1"/>
  <c r="AV871" i="1"/>
  <c r="CB868" i="1"/>
  <c r="BZ868" i="1"/>
  <c r="CA868" i="1" s="1"/>
  <c r="V870" i="1"/>
  <c r="AB870" i="1"/>
  <c r="CH869" i="1"/>
  <c r="CI869" i="1" s="1"/>
  <c r="BW869" i="1" s="1"/>
  <c r="BY869" i="1"/>
  <c r="AY870" i="1"/>
  <c r="BX870" i="1"/>
  <c r="CC870" i="1" s="1"/>
  <c r="CX870" i="1"/>
  <c r="BA871" i="1"/>
  <c r="CT871" i="1"/>
  <c r="BO871" i="1"/>
  <c r="BL871" i="1" s="1"/>
  <c r="CZ871" i="1"/>
  <c r="AC871" i="1"/>
  <c r="U871" i="1" s="1"/>
  <c r="CV871" i="1"/>
  <c r="AX871" i="1"/>
  <c r="BB871" i="1"/>
  <c r="CR871" i="1"/>
  <c r="BR871" i="1"/>
  <c r="BM871" i="1" s="1"/>
  <c r="F873" i="1" l="1"/>
  <c r="BU873" i="1"/>
  <c r="E871" i="1"/>
  <c r="D871" i="1"/>
  <c r="CS872" i="1"/>
  <c r="CU872" i="1"/>
  <c r="AE870" i="1"/>
  <c r="AT871" i="1"/>
  <c r="CY871" i="1"/>
  <c r="S871" i="1"/>
  <c r="AZ871" i="1"/>
  <c r="AE871" i="1" s="1"/>
  <c r="AU871" i="1"/>
  <c r="T872" i="1"/>
  <c r="Y872" i="1" s="1"/>
  <c r="AW873" i="1"/>
  <c r="AV872" i="1"/>
  <c r="BA872" i="1"/>
  <c r="CT872" i="1"/>
  <c r="BB872" i="1"/>
  <c r="AX872" i="1"/>
  <c r="CR872" i="1"/>
  <c r="BR872" i="1"/>
  <c r="BM872" i="1" s="1"/>
  <c r="BO872" i="1"/>
  <c r="BL872" i="1" s="1"/>
  <c r="CZ872" i="1"/>
  <c r="CV872" i="1"/>
  <c r="AC872" i="1"/>
  <c r="U872" i="1" s="1"/>
  <c r="BX871" i="1"/>
  <c r="CC871" i="1" s="1"/>
  <c r="CX871" i="1"/>
  <c r="AY871" i="1"/>
  <c r="BZ869" i="1"/>
  <c r="CA869" i="1" s="1"/>
  <c r="CB869" i="1"/>
  <c r="V871" i="1"/>
  <c r="AB871" i="1"/>
  <c r="BY870" i="1"/>
  <c r="CH870" i="1"/>
  <c r="CI870" i="1" s="1"/>
  <c r="BW870" i="1" s="1"/>
  <c r="F874" i="1" l="1"/>
  <c r="BU874" i="1"/>
  <c r="AW874" i="1" s="1"/>
  <c r="E872" i="1"/>
  <c r="D872" i="1"/>
  <c r="CS873" i="1"/>
  <c r="CU873" i="1"/>
  <c r="AT872" i="1"/>
  <c r="CY872" i="1"/>
  <c r="S872" i="1"/>
  <c r="AZ872" i="1"/>
  <c r="T873" i="1"/>
  <c r="Y873" i="1" s="1"/>
  <c r="AV873" i="1"/>
  <c r="AU872" i="1"/>
  <c r="CB870" i="1"/>
  <c r="BZ870" i="1"/>
  <c r="CA870" i="1" s="1"/>
  <c r="CH871" i="1"/>
  <c r="CI871" i="1" s="1"/>
  <c r="BW871" i="1" s="1"/>
  <c r="BY871" i="1"/>
  <c r="V872" i="1"/>
  <c r="AB872" i="1"/>
  <c r="BA873" i="1"/>
  <c r="AC873" i="1"/>
  <c r="U873" i="1" s="1"/>
  <c r="BB873" i="1"/>
  <c r="CZ873" i="1"/>
  <c r="CV873" i="1"/>
  <c r="CR873" i="1"/>
  <c r="BR873" i="1"/>
  <c r="BM873" i="1" s="1"/>
  <c r="BO873" i="1"/>
  <c r="BL873" i="1" s="1"/>
  <c r="AX873" i="1"/>
  <c r="CT873" i="1"/>
  <c r="AY872" i="1"/>
  <c r="BX872" i="1"/>
  <c r="CC872" i="1" s="1"/>
  <c r="CX872" i="1"/>
  <c r="F875" i="1" l="1"/>
  <c r="BU875" i="1"/>
  <c r="AW875" i="1" s="1"/>
  <c r="E873" i="1"/>
  <c r="D873" i="1"/>
  <c r="CS874" i="1"/>
  <c r="CU874" i="1"/>
  <c r="AE872" i="1"/>
  <c r="AT873" i="1"/>
  <c r="CY873" i="1"/>
  <c r="S873" i="1"/>
  <c r="AZ873" i="1"/>
  <c r="AE873" i="1" s="1"/>
  <c r="T874" i="1"/>
  <c r="Y874" i="1" s="1"/>
  <c r="AV874" i="1"/>
  <c r="AU873" i="1"/>
  <c r="AB873" i="1"/>
  <c r="V873" i="1"/>
  <c r="AY873" i="1"/>
  <c r="CB871" i="1"/>
  <c r="BZ871" i="1"/>
  <c r="CA871" i="1" s="1"/>
  <c r="BY872" i="1"/>
  <c r="CH872" i="1"/>
  <c r="CI872" i="1" s="1"/>
  <c r="BW872" i="1" s="1"/>
  <c r="BA874" i="1"/>
  <c r="CR874" i="1"/>
  <c r="CT874" i="1"/>
  <c r="BB874" i="1"/>
  <c r="AX874" i="1"/>
  <c r="AC874" i="1"/>
  <c r="U874" i="1" s="1"/>
  <c r="BR874" i="1"/>
  <c r="BM874" i="1" s="1"/>
  <c r="BO874" i="1"/>
  <c r="BL874" i="1" s="1"/>
  <c r="CZ874" i="1"/>
  <c r="CV874" i="1"/>
  <c r="BX873" i="1"/>
  <c r="CC873" i="1" s="1"/>
  <c r="CX873" i="1"/>
  <c r="F876" i="1" l="1"/>
  <c r="BU876" i="1"/>
  <c r="AW876" i="1" s="1"/>
  <c r="E874" i="1"/>
  <c r="D874" i="1"/>
  <c r="CS875" i="1"/>
  <c r="CU875" i="1"/>
  <c r="AT874" i="1"/>
  <c r="CY874" i="1"/>
  <c r="S874" i="1"/>
  <c r="AZ874" i="1"/>
  <c r="T875" i="1"/>
  <c r="Y875" i="1" s="1"/>
  <c r="AV875" i="1"/>
  <c r="AU874" i="1"/>
  <c r="BA875" i="1"/>
  <c r="CT875" i="1"/>
  <c r="BB875" i="1"/>
  <c r="AX875" i="1"/>
  <c r="AC875" i="1"/>
  <c r="U875" i="1" s="1"/>
  <c r="BR875" i="1"/>
  <c r="BM875" i="1" s="1"/>
  <c r="CZ875" i="1"/>
  <c r="BO875" i="1"/>
  <c r="BL875" i="1" s="1"/>
  <c r="CR875" i="1"/>
  <c r="CV875" i="1"/>
  <c r="AB874" i="1"/>
  <c r="V874" i="1"/>
  <c r="CH873" i="1"/>
  <c r="CI873" i="1" s="1"/>
  <c r="BW873" i="1" s="1"/>
  <c r="BY873" i="1"/>
  <c r="AY874" i="1"/>
  <c r="CX874" i="1"/>
  <c r="BX874" i="1"/>
  <c r="CC874" i="1" s="1"/>
  <c r="BZ872" i="1"/>
  <c r="CA872" i="1" s="1"/>
  <c r="CB872" i="1"/>
  <c r="F877" i="1" l="1"/>
  <c r="BU877" i="1"/>
  <c r="E875" i="1"/>
  <c r="D875" i="1"/>
  <c r="CS876" i="1"/>
  <c r="CU876" i="1"/>
  <c r="AE874" i="1"/>
  <c r="AT875" i="1"/>
  <c r="CY875" i="1"/>
  <c r="S875" i="1"/>
  <c r="AZ875" i="1"/>
  <c r="AU875" i="1"/>
  <c r="T876" i="1"/>
  <c r="Y876" i="1" s="1"/>
  <c r="AW877" i="1"/>
  <c r="AV876" i="1"/>
  <c r="AB875" i="1"/>
  <c r="V875" i="1"/>
  <c r="CX875" i="1"/>
  <c r="BX875" i="1"/>
  <c r="CC875" i="1" s="1"/>
  <c r="CH874" i="1"/>
  <c r="CI874" i="1" s="1"/>
  <c r="BW874" i="1" s="1"/>
  <c r="BY874" i="1"/>
  <c r="AY875" i="1"/>
  <c r="CB873" i="1"/>
  <c r="BZ873" i="1"/>
  <c r="CA873" i="1" s="1"/>
  <c r="BA876" i="1"/>
  <c r="AC876" i="1"/>
  <c r="U876" i="1" s="1"/>
  <c r="CT876" i="1"/>
  <c r="AX876" i="1"/>
  <c r="BO876" i="1"/>
  <c r="BL876" i="1" s="1"/>
  <c r="BB876" i="1"/>
  <c r="BR876" i="1"/>
  <c r="BM876" i="1" s="1"/>
  <c r="CR876" i="1"/>
  <c r="CZ876" i="1"/>
  <c r="CV876" i="1"/>
  <c r="F878" i="1" l="1"/>
  <c r="BU878" i="1"/>
  <c r="AW878" i="1" s="1"/>
  <c r="E876" i="1"/>
  <c r="D876" i="1"/>
  <c r="CS877" i="1"/>
  <c r="CU877" i="1"/>
  <c r="AE875" i="1"/>
  <c r="AT876" i="1"/>
  <c r="CY876" i="1"/>
  <c r="S876" i="1"/>
  <c r="AZ876" i="1"/>
  <c r="T877" i="1"/>
  <c r="Y877" i="1" s="1"/>
  <c r="AV877" i="1"/>
  <c r="AU876" i="1"/>
  <c r="CX876" i="1"/>
  <c r="BX876" i="1"/>
  <c r="CC876" i="1" s="1"/>
  <c r="BA877" i="1"/>
  <c r="AC877" i="1"/>
  <c r="U877" i="1" s="1"/>
  <c r="BR877" i="1"/>
  <c r="BM877" i="1" s="1"/>
  <c r="BO877" i="1"/>
  <c r="BL877" i="1" s="1"/>
  <c r="CZ877" i="1"/>
  <c r="CV877" i="1"/>
  <c r="CR877" i="1"/>
  <c r="CT877" i="1"/>
  <c r="BB877" i="1"/>
  <c r="AX877" i="1"/>
  <c r="AB876" i="1"/>
  <c r="V876" i="1"/>
  <c r="AY876" i="1"/>
  <c r="BZ874" i="1"/>
  <c r="CA874" i="1" s="1"/>
  <c r="CB874" i="1"/>
  <c r="BY875" i="1"/>
  <c r="CH875" i="1"/>
  <c r="CI875" i="1" s="1"/>
  <c r="BW875" i="1" s="1"/>
  <c r="F879" i="1" l="1"/>
  <c r="BU879" i="1"/>
  <c r="AW879" i="1" s="1"/>
  <c r="E877" i="1"/>
  <c r="D877" i="1"/>
  <c r="CS878" i="1"/>
  <c r="CU878" i="1"/>
  <c r="AE876" i="1"/>
  <c r="AT877" i="1"/>
  <c r="CY877" i="1"/>
  <c r="S877" i="1"/>
  <c r="AZ877" i="1"/>
  <c r="T878" i="1"/>
  <c r="Y878" i="1" s="1"/>
  <c r="AV878" i="1"/>
  <c r="AU877" i="1"/>
  <c r="BZ875" i="1"/>
  <c r="CA875" i="1" s="1"/>
  <c r="CB875" i="1"/>
  <c r="AY877" i="1"/>
  <c r="V877" i="1"/>
  <c r="AB877" i="1"/>
  <c r="CX877" i="1"/>
  <c r="BX877" i="1"/>
  <c r="CC877" i="1" s="1"/>
  <c r="BA878" i="1"/>
  <c r="BR878" i="1"/>
  <c r="BM878" i="1" s="1"/>
  <c r="AC878" i="1"/>
  <c r="U878" i="1" s="1"/>
  <c r="CT878" i="1"/>
  <c r="BB878" i="1"/>
  <c r="BO878" i="1"/>
  <c r="BL878" i="1" s="1"/>
  <c r="CV878" i="1"/>
  <c r="CR878" i="1"/>
  <c r="CZ878" i="1"/>
  <c r="AX878" i="1"/>
  <c r="CH876" i="1"/>
  <c r="CI876" i="1" s="1"/>
  <c r="BW876" i="1" s="1"/>
  <c r="BY876" i="1"/>
  <c r="F880" i="1" l="1"/>
  <c r="BU880" i="1"/>
  <c r="AW880" i="1" s="1"/>
  <c r="E878" i="1"/>
  <c r="D878" i="1"/>
  <c r="CS879" i="1"/>
  <c r="CU879" i="1"/>
  <c r="AE877" i="1"/>
  <c r="AT878" i="1"/>
  <c r="CY878" i="1"/>
  <c r="S878" i="1"/>
  <c r="AZ878" i="1"/>
  <c r="T879" i="1"/>
  <c r="Y879" i="1" s="1"/>
  <c r="AU878" i="1"/>
  <c r="AV879" i="1"/>
  <c r="CB876" i="1"/>
  <c r="BZ876" i="1"/>
  <c r="CA876" i="1" s="1"/>
  <c r="CX878" i="1"/>
  <c r="BX878" i="1"/>
  <c r="CC878" i="1" s="1"/>
  <c r="BA879" i="1"/>
  <c r="AX879" i="1"/>
  <c r="AC879" i="1"/>
  <c r="U879" i="1" s="1"/>
  <c r="CT879" i="1"/>
  <c r="BB879" i="1"/>
  <c r="CZ879" i="1"/>
  <c r="CV879" i="1"/>
  <c r="CR879" i="1"/>
  <c r="BR879" i="1"/>
  <c r="BM879" i="1" s="1"/>
  <c r="BO879" i="1"/>
  <c r="BL879" i="1" s="1"/>
  <c r="V878" i="1"/>
  <c r="AB878" i="1"/>
  <c r="AY878" i="1"/>
  <c r="CH877" i="1"/>
  <c r="CI877" i="1" s="1"/>
  <c r="BW877" i="1" s="1"/>
  <c r="BY877" i="1"/>
  <c r="F881" i="1" l="1"/>
  <c r="BU881" i="1"/>
  <c r="AW881" i="1" s="1"/>
  <c r="E879" i="1"/>
  <c r="D879" i="1"/>
  <c r="CS880" i="1"/>
  <c r="CU880" i="1"/>
  <c r="AE878" i="1"/>
  <c r="AT879" i="1"/>
  <c r="CY879" i="1"/>
  <c r="S879" i="1"/>
  <c r="AZ879" i="1"/>
  <c r="AE879" i="1" s="1"/>
  <c r="T880" i="1"/>
  <c r="AV880" i="1"/>
  <c r="AU879" i="1"/>
  <c r="BZ877" i="1"/>
  <c r="CA877" i="1" s="1"/>
  <c r="CB877" i="1"/>
  <c r="V879" i="1"/>
  <c r="AB879" i="1"/>
  <c r="AY879" i="1"/>
  <c r="BA880" i="1"/>
  <c r="CZ880" i="1"/>
  <c r="AX880" i="1"/>
  <c r="CR880" i="1"/>
  <c r="CT880" i="1"/>
  <c r="BB880" i="1"/>
  <c r="BO880" i="1"/>
  <c r="BL880" i="1" s="1"/>
  <c r="CV880" i="1"/>
  <c r="AC880" i="1"/>
  <c r="U880" i="1" s="1"/>
  <c r="BR880" i="1"/>
  <c r="BM880" i="1" s="1"/>
  <c r="CX879" i="1"/>
  <c r="BX879" i="1"/>
  <c r="CC879" i="1" s="1"/>
  <c r="CH878" i="1"/>
  <c r="CI878" i="1" s="1"/>
  <c r="BW878" i="1" s="1"/>
  <c r="BY878" i="1"/>
  <c r="D880" i="1" l="1"/>
  <c r="Y880" i="1"/>
  <c r="E880" i="1" s="1"/>
  <c r="F882" i="1"/>
  <c r="BU882" i="1"/>
  <c r="AW882" i="1" s="1"/>
  <c r="CS881" i="1"/>
  <c r="CU881" i="1"/>
  <c r="AT880" i="1"/>
  <c r="CY880" i="1"/>
  <c r="S880" i="1"/>
  <c r="AZ880" i="1"/>
  <c r="T881" i="1"/>
  <c r="Y881" i="1" s="1"/>
  <c r="AV881" i="1"/>
  <c r="AU880" i="1"/>
  <c r="CX880" i="1"/>
  <c r="BX880" i="1"/>
  <c r="CC880" i="1" s="1"/>
  <c r="AB880" i="1"/>
  <c r="V880" i="1"/>
  <c r="BA881" i="1"/>
  <c r="AC881" i="1"/>
  <c r="U881" i="1" s="1"/>
  <c r="CV881" i="1"/>
  <c r="BO881" i="1"/>
  <c r="BL881" i="1" s="1"/>
  <c r="BB881" i="1"/>
  <c r="CR881" i="1"/>
  <c r="CT881" i="1"/>
  <c r="AX881" i="1"/>
  <c r="BR881" i="1"/>
  <c r="BM881" i="1" s="1"/>
  <c r="CZ881" i="1"/>
  <c r="BZ878" i="1"/>
  <c r="CA878" i="1" s="1"/>
  <c r="CB878" i="1"/>
  <c r="BY879" i="1"/>
  <c r="CH879" i="1"/>
  <c r="CI879" i="1" s="1"/>
  <c r="BW879" i="1" s="1"/>
  <c r="AY880" i="1"/>
  <c r="F883" i="1" l="1"/>
  <c r="BU883" i="1"/>
  <c r="AW883" i="1" s="1"/>
  <c r="E881" i="1"/>
  <c r="D881" i="1"/>
  <c r="CS882" i="1"/>
  <c r="CU882" i="1"/>
  <c r="AE880" i="1"/>
  <c r="AT881" i="1"/>
  <c r="CY881" i="1"/>
  <c r="S881" i="1"/>
  <c r="AZ881" i="1"/>
  <c r="T882" i="1"/>
  <c r="AV882" i="1"/>
  <c r="AU881" i="1"/>
  <c r="BZ879" i="1"/>
  <c r="CA879" i="1" s="1"/>
  <c r="CB879" i="1"/>
  <c r="AB881" i="1"/>
  <c r="V881" i="1"/>
  <c r="AY881" i="1"/>
  <c r="CX881" i="1"/>
  <c r="BX881" i="1"/>
  <c r="CC881" i="1" s="1"/>
  <c r="BA882" i="1"/>
  <c r="AX882" i="1"/>
  <c r="BR882" i="1"/>
  <c r="BM882" i="1" s="1"/>
  <c r="AC882" i="1"/>
  <c r="U882" i="1" s="1"/>
  <c r="BO882" i="1"/>
  <c r="BL882" i="1" s="1"/>
  <c r="CT882" i="1"/>
  <c r="BB882" i="1"/>
  <c r="CR882" i="1"/>
  <c r="CV882" i="1"/>
  <c r="CZ882" i="1"/>
  <c r="CH880" i="1"/>
  <c r="CI880" i="1" s="1"/>
  <c r="BW880" i="1" s="1"/>
  <c r="BY880" i="1"/>
  <c r="D882" i="1" l="1"/>
  <c r="Y882" i="1"/>
  <c r="E882" i="1" s="1"/>
  <c r="F884" i="1"/>
  <c r="BU884" i="1"/>
  <c r="AW884" i="1" s="1"/>
  <c r="CS883" i="1"/>
  <c r="CU883" i="1"/>
  <c r="AE881" i="1"/>
  <c r="AT882" i="1"/>
  <c r="CY882" i="1"/>
  <c r="S882" i="1"/>
  <c r="AZ882" i="1"/>
  <c r="AE882" i="1" s="1"/>
  <c r="T883" i="1"/>
  <c r="Y883" i="1" s="1"/>
  <c r="AV883" i="1"/>
  <c r="AU882" i="1"/>
  <c r="CB880" i="1"/>
  <c r="BZ880" i="1"/>
  <c r="CA880" i="1" s="1"/>
  <c r="CX882" i="1"/>
  <c r="BX882" i="1"/>
  <c r="CC882" i="1" s="1"/>
  <c r="AB882" i="1"/>
  <c r="V882" i="1"/>
  <c r="BA883" i="1"/>
  <c r="BR883" i="1"/>
  <c r="BM883" i="1" s="1"/>
  <c r="CR883" i="1"/>
  <c r="BB883" i="1"/>
  <c r="AX883" i="1"/>
  <c r="CT883" i="1"/>
  <c r="AC883" i="1"/>
  <c r="U883" i="1" s="1"/>
  <c r="CV883" i="1"/>
  <c r="BO883" i="1"/>
  <c r="BL883" i="1" s="1"/>
  <c r="CZ883" i="1"/>
  <c r="AY882" i="1"/>
  <c r="CH881" i="1"/>
  <c r="CI881" i="1" s="1"/>
  <c r="BW881" i="1" s="1"/>
  <c r="BY881" i="1"/>
  <c r="F885" i="1" l="1"/>
  <c r="BU885" i="1"/>
  <c r="AW885" i="1" s="1"/>
  <c r="E883" i="1"/>
  <c r="D883" i="1"/>
  <c r="CS884" i="1"/>
  <c r="CU884" i="1"/>
  <c r="AT883" i="1"/>
  <c r="CY883" i="1"/>
  <c r="S883" i="1"/>
  <c r="AZ883" i="1"/>
  <c r="T884" i="1"/>
  <c r="Y884" i="1" s="1"/>
  <c r="AV884" i="1"/>
  <c r="AU883" i="1"/>
  <c r="AY883" i="1"/>
  <c r="CX883" i="1"/>
  <c r="BX883" i="1"/>
  <c r="CC883" i="1" s="1"/>
  <c r="BZ881" i="1"/>
  <c r="CA881" i="1" s="1"/>
  <c r="CB881" i="1"/>
  <c r="BA884" i="1"/>
  <c r="AC884" i="1"/>
  <c r="U884" i="1" s="1"/>
  <c r="BR884" i="1"/>
  <c r="BM884" i="1" s="1"/>
  <c r="BO884" i="1"/>
  <c r="BL884" i="1" s="1"/>
  <c r="CZ884" i="1"/>
  <c r="CV884" i="1"/>
  <c r="CR884" i="1"/>
  <c r="CT884" i="1"/>
  <c r="BB884" i="1"/>
  <c r="AX884" i="1"/>
  <c r="V883" i="1"/>
  <c r="AB883" i="1"/>
  <c r="BY882" i="1"/>
  <c r="CH882" i="1"/>
  <c r="CI882" i="1" s="1"/>
  <c r="BW882" i="1" s="1"/>
  <c r="F886" i="1" l="1"/>
  <c r="BU886" i="1"/>
  <c r="AW886" i="1" s="1"/>
  <c r="E884" i="1"/>
  <c r="D884" i="1"/>
  <c r="CS885" i="1"/>
  <c r="CU885" i="1"/>
  <c r="AE883" i="1"/>
  <c r="AT884" i="1"/>
  <c r="CY884" i="1"/>
  <c r="S884" i="1"/>
  <c r="AZ884" i="1"/>
  <c r="AE884" i="1" s="1"/>
  <c r="T885" i="1"/>
  <c r="Y885" i="1" s="1"/>
  <c r="AU884" i="1"/>
  <c r="AV885" i="1"/>
  <c r="CB882" i="1"/>
  <c r="BZ882" i="1"/>
  <c r="CA882" i="1" s="1"/>
  <c r="V884" i="1"/>
  <c r="AB884" i="1"/>
  <c r="AY884" i="1"/>
  <c r="CX884" i="1"/>
  <c r="BX884" i="1"/>
  <c r="CC884" i="1" s="1"/>
  <c r="BA885" i="1"/>
  <c r="CR885" i="1"/>
  <c r="CT885" i="1"/>
  <c r="BB885" i="1"/>
  <c r="AX885" i="1"/>
  <c r="AC885" i="1"/>
  <c r="U885" i="1" s="1"/>
  <c r="BR885" i="1"/>
  <c r="BM885" i="1" s="1"/>
  <c r="BO885" i="1"/>
  <c r="BL885" i="1" s="1"/>
  <c r="CZ885" i="1"/>
  <c r="CV885" i="1"/>
  <c r="BY883" i="1"/>
  <c r="CH883" i="1"/>
  <c r="CI883" i="1" s="1"/>
  <c r="BW883" i="1" s="1"/>
  <c r="F887" i="1" l="1"/>
  <c r="BU887" i="1"/>
  <c r="AW887" i="1" s="1"/>
  <c r="E885" i="1"/>
  <c r="D885" i="1"/>
  <c r="AU885" i="1"/>
  <c r="CS886" i="1"/>
  <c r="CU886" i="1"/>
  <c r="AT885" i="1"/>
  <c r="CY885" i="1"/>
  <c r="S885" i="1"/>
  <c r="AZ885" i="1"/>
  <c r="T886" i="1"/>
  <c r="Y886" i="1" s="1"/>
  <c r="AV886" i="1"/>
  <c r="CB883" i="1"/>
  <c r="BZ883" i="1"/>
  <c r="CA883" i="1" s="1"/>
  <c r="BA886" i="1"/>
  <c r="AC886" i="1"/>
  <c r="U886" i="1" s="1"/>
  <c r="AX886" i="1"/>
  <c r="CT886" i="1"/>
  <c r="BO886" i="1"/>
  <c r="BL886" i="1" s="1"/>
  <c r="BB886" i="1"/>
  <c r="CZ886" i="1"/>
  <c r="CV886" i="1"/>
  <c r="CR886" i="1"/>
  <c r="BR886" i="1"/>
  <c r="BM886" i="1" s="1"/>
  <c r="AB885" i="1"/>
  <c r="V885" i="1"/>
  <c r="AY885" i="1"/>
  <c r="CX885" i="1"/>
  <c r="BX885" i="1"/>
  <c r="CC885" i="1" s="1"/>
  <c r="BY884" i="1"/>
  <c r="CH884" i="1"/>
  <c r="CI884" i="1" s="1"/>
  <c r="BW884" i="1" s="1"/>
  <c r="F888" i="1" l="1"/>
  <c r="BU888" i="1"/>
  <c r="AW888" i="1" s="1"/>
  <c r="E886" i="1"/>
  <c r="D886" i="1"/>
  <c r="CS887" i="1"/>
  <c r="CU887" i="1"/>
  <c r="AE885" i="1"/>
  <c r="AT886" i="1"/>
  <c r="CY886" i="1"/>
  <c r="S886" i="1"/>
  <c r="AZ886" i="1"/>
  <c r="AE886" i="1" s="1"/>
  <c r="T887" i="1"/>
  <c r="Y887" i="1" s="1"/>
  <c r="AV887" i="1"/>
  <c r="AU886" i="1"/>
  <c r="CB884" i="1"/>
  <c r="BZ884" i="1"/>
  <c r="CA884" i="1" s="1"/>
  <c r="BA887" i="1"/>
  <c r="AC887" i="1"/>
  <c r="U887" i="1" s="1"/>
  <c r="BO887" i="1"/>
  <c r="BL887" i="1" s="1"/>
  <c r="CZ887" i="1"/>
  <c r="CV887" i="1"/>
  <c r="CR887" i="1"/>
  <c r="CT887" i="1"/>
  <c r="BR887" i="1"/>
  <c r="BM887" i="1" s="1"/>
  <c r="AX887" i="1"/>
  <c r="BB887" i="1"/>
  <c r="AY886" i="1"/>
  <c r="CH885" i="1"/>
  <c r="CI885" i="1" s="1"/>
  <c r="BW885" i="1" s="1"/>
  <c r="BY885" i="1"/>
  <c r="AB886" i="1"/>
  <c r="V886" i="1"/>
  <c r="CX886" i="1"/>
  <c r="BX886" i="1"/>
  <c r="CC886" i="1" s="1"/>
  <c r="F889" i="1" l="1"/>
  <c r="BU889" i="1"/>
  <c r="AW889" i="1" s="1"/>
  <c r="E887" i="1"/>
  <c r="D887" i="1"/>
  <c r="CS888" i="1"/>
  <c r="CU888" i="1"/>
  <c r="AT887" i="1"/>
  <c r="CY887" i="1"/>
  <c r="S887" i="1"/>
  <c r="AZ887" i="1"/>
  <c r="T888" i="1"/>
  <c r="Y888" i="1" s="1"/>
  <c r="AV888" i="1"/>
  <c r="AU887" i="1"/>
  <c r="BY886" i="1"/>
  <c r="CH886" i="1"/>
  <c r="CI886" i="1" s="1"/>
  <c r="BW886" i="1" s="1"/>
  <c r="BZ885" i="1"/>
  <c r="CA885" i="1" s="1"/>
  <c r="CB885" i="1"/>
  <c r="BX887" i="1"/>
  <c r="CC887" i="1" s="1"/>
  <c r="CX887" i="1"/>
  <c r="BA888" i="1"/>
  <c r="AC888" i="1"/>
  <c r="U888" i="1" s="1"/>
  <c r="BR888" i="1"/>
  <c r="BM888" i="1" s="1"/>
  <c r="BO888" i="1"/>
  <c r="BL888" i="1" s="1"/>
  <c r="CZ888" i="1"/>
  <c r="CV888" i="1"/>
  <c r="CR888" i="1"/>
  <c r="CT888" i="1"/>
  <c r="BB888" i="1"/>
  <c r="AX888" i="1"/>
  <c r="AB887" i="1"/>
  <c r="V887" i="1"/>
  <c r="AY887" i="1"/>
  <c r="F890" i="1" l="1"/>
  <c r="BU890" i="1"/>
  <c r="AW890" i="1" s="1"/>
  <c r="E888" i="1"/>
  <c r="D888" i="1"/>
  <c r="CS889" i="1"/>
  <c r="CU889" i="1"/>
  <c r="AE887" i="1"/>
  <c r="AT888" i="1"/>
  <c r="CY888" i="1"/>
  <c r="S888" i="1"/>
  <c r="AZ888" i="1"/>
  <c r="AE888" i="1" s="1"/>
  <c r="T889" i="1"/>
  <c r="Y889" i="1" s="1"/>
  <c r="AV889" i="1"/>
  <c r="AU888" i="1"/>
  <c r="AY888" i="1"/>
  <c r="CX888" i="1"/>
  <c r="BX888" i="1"/>
  <c r="CC888" i="1" s="1"/>
  <c r="BA889" i="1"/>
  <c r="CR889" i="1"/>
  <c r="BB889" i="1"/>
  <c r="AX889" i="1"/>
  <c r="CT889" i="1"/>
  <c r="AC889" i="1"/>
  <c r="U889" i="1" s="1"/>
  <c r="BR889" i="1"/>
  <c r="BM889" i="1" s="1"/>
  <c r="BO889" i="1"/>
  <c r="BL889" i="1" s="1"/>
  <c r="CZ889" i="1"/>
  <c r="CV889" i="1"/>
  <c r="BZ886" i="1"/>
  <c r="CA886" i="1" s="1"/>
  <c r="CB886" i="1"/>
  <c r="V888" i="1"/>
  <c r="AB888" i="1"/>
  <c r="BY887" i="1"/>
  <c r="CH887" i="1"/>
  <c r="CI887" i="1" s="1"/>
  <c r="BW887" i="1" s="1"/>
  <c r="F891" i="1" l="1"/>
  <c r="BU891" i="1"/>
  <c r="AW891" i="1" s="1"/>
  <c r="E889" i="1"/>
  <c r="D889" i="1"/>
  <c r="CS890" i="1"/>
  <c r="CU890" i="1"/>
  <c r="AT889" i="1"/>
  <c r="CY889" i="1"/>
  <c r="S889" i="1"/>
  <c r="AZ889" i="1"/>
  <c r="T890" i="1"/>
  <c r="Y890" i="1" s="1"/>
  <c r="AV890" i="1"/>
  <c r="AU889" i="1"/>
  <c r="CB887" i="1"/>
  <c r="BZ887" i="1"/>
  <c r="CA887" i="1" s="1"/>
  <c r="BA890" i="1"/>
  <c r="CR890" i="1"/>
  <c r="BR890" i="1"/>
  <c r="BM890" i="1" s="1"/>
  <c r="AC890" i="1"/>
  <c r="U890" i="1" s="1"/>
  <c r="AX890" i="1"/>
  <c r="CT890" i="1"/>
  <c r="BB890" i="1"/>
  <c r="CZ890" i="1"/>
  <c r="CV890" i="1"/>
  <c r="BO890" i="1"/>
  <c r="BL890" i="1" s="1"/>
  <c r="AB889" i="1"/>
  <c r="V889" i="1"/>
  <c r="AY889" i="1"/>
  <c r="CX889" i="1"/>
  <c r="BX889" i="1"/>
  <c r="CC889" i="1" s="1"/>
  <c r="BY888" i="1"/>
  <c r="CH888" i="1"/>
  <c r="CI888" i="1" s="1"/>
  <c r="BW888" i="1" s="1"/>
  <c r="F892" i="1" l="1"/>
  <c r="BU892" i="1"/>
  <c r="E890" i="1"/>
  <c r="D890" i="1"/>
  <c r="AU890" i="1"/>
  <c r="CS891" i="1"/>
  <c r="CU891" i="1"/>
  <c r="AE889" i="1"/>
  <c r="AT890" i="1"/>
  <c r="CY890" i="1"/>
  <c r="S890" i="1"/>
  <c r="AZ890" i="1"/>
  <c r="AE890" i="1" s="1"/>
  <c r="T891" i="1"/>
  <c r="Y891" i="1" s="1"/>
  <c r="AW892" i="1"/>
  <c r="AV891" i="1"/>
  <c r="CB888" i="1"/>
  <c r="BZ888" i="1"/>
  <c r="CA888" i="1" s="1"/>
  <c r="BA891" i="1"/>
  <c r="BO891" i="1"/>
  <c r="BL891" i="1" s="1"/>
  <c r="CZ891" i="1"/>
  <c r="CV891" i="1"/>
  <c r="CR891" i="1"/>
  <c r="CT891" i="1"/>
  <c r="BB891" i="1"/>
  <c r="AX891" i="1"/>
  <c r="AC891" i="1"/>
  <c r="U891" i="1" s="1"/>
  <c r="BR891" i="1"/>
  <c r="BM891" i="1" s="1"/>
  <c r="AB890" i="1"/>
  <c r="V890" i="1"/>
  <c r="BY889" i="1"/>
  <c r="CH889" i="1"/>
  <c r="CI889" i="1" s="1"/>
  <c r="BW889" i="1" s="1"/>
  <c r="BX890" i="1"/>
  <c r="CC890" i="1" s="1"/>
  <c r="CX890" i="1"/>
  <c r="AY890" i="1"/>
  <c r="F893" i="1" l="1"/>
  <c r="BU893" i="1"/>
  <c r="AW893" i="1" s="1"/>
  <c r="E891" i="1"/>
  <c r="D891" i="1"/>
  <c r="CS892" i="1"/>
  <c r="CU892" i="1"/>
  <c r="AT891" i="1"/>
  <c r="CY891" i="1"/>
  <c r="S891" i="1"/>
  <c r="AZ891" i="1"/>
  <c r="T892" i="1"/>
  <c r="Y892" i="1" s="1"/>
  <c r="AV892" i="1"/>
  <c r="AU891" i="1"/>
  <c r="AY891" i="1"/>
  <c r="BX891" i="1"/>
  <c r="CC891" i="1" s="1"/>
  <c r="CX891" i="1"/>
  <c r="BY890" i="1"/>
  <c r="CH890" i="1"/>
  <c r="CI890" i="1" s="1"/>
  <c r="BW890" i="1" s="1"/>
  <c r="BZ889" i="1"/>
  <c r="CA889" i="1" s="1"/>
  <c r="CB889" i="1"/>
  <c r="BA892" i="1"/>
  <c r="CR892" i="1"/>
  <c r="BO892" i="1"/>
  <c r="BL892" i="1" s="1"/>
  <c r="CZ892" i="1"/>
  <c r="CV892" i="1"/>
  <c r="AC892" i="1"/>
  <c r="U892" i="1" s="1"/>
  <c r="BB892" i="1"/>
  <c r="AX892" i="1"/>
  <c r="CT892" i="1"/>
  <c r="BR892" i="1"/>
  <c r="BM892" i="1" s="1"/>
  <c r="AB891" i="1"/>
  <c r="V891" i="1"/>
  <c r="F894" i="1" l="1"/>
  <c r="BU894" i="1"/>
  <c r="AW894" i="1" s="1"/>
  <c r="E892" i="1"/>
  <c r="D892" i="1"/>
  <c r="CS893" i="1"/>
  <c r="CU893" i="1"/>
  <c r="AE891" i="1"/>
  <c r="AT892" i="1"/>
  <c r="CY892" i="1"/>
  <c r="S892" i="1"/>
  <c r="AZ892" i="1"/>
  <c r="AE892" i="1" s="1"/>
  <c r="T893" i="1"/>
  <c r="Y893" i="1" s="1"/>
  <c r="AV893" i="1"/>
  <c r="AU892" i="1"/>
  <c r="AY892" i="1"/>
  <c r="CX892" i="1"/>
  <c r="BX892" i="1"/>
  <c r="CC892" i="1" s="1"/>
  <c r="BY891" i="1"/>
  <c r="CH891" i="1"/>
  <c r="CI891" i="1" s="1"/>
  <c r="BW891" i="1" s="1"/>
  <c r="V892" i="1"/>
  <c r="AB892" i="1"/>
  <c r="BA893" i="1"/>
  <c r="BO893" i="1"/>
  <c r="BL893" i="1" s="1"/>
  <c r="CR893" i="1"/>
  <c r="CT893" i="1"/>
  <c r="BB893" i="1"/>
  <c r="AX893" i="1"/>
  <c r="CZ893" i="1"/>
  <c r="CV893" i="1"/>
  <c r="AC893" i="1"/>
  <c r="U893" i="1" s="1"/>
  <c r="BR893" i="1"/>
  <c r="BM893" i="1" s="1"/>
  <c r="BZ890" i="1"/>
  <c r="CA890" i="1" s="1"/>
  <c r="CB890" i="1"/>
  <c r="F895" i="1" l="1"/>
  <c r="BU895" i="1"/>
  <c r="AW895" i="1" s="1"/>
  <c r="E893" i="1"/>
  <c r="D893" i="1"/>
  <c r="CS894" i="1"/>
  <c r="CU894" i="1"/>
  <c r="AT893" i="1"/>
  <c r="CY893" i="1"/>
  <c r="S893" i="1"/>
  <c r="AZ893" i="1"/>
  <c r="T894" i="1"/>
  <c r="Y894" i="1" s="1"/>
  <c r="AV894" i="1"/>
  <c r="AU893" i="1"/>
  <c r="AY893" i="1"/>
  <c r="CX893" i="1"/>
  <c r="BX893" i="1"/>
  <c r="CC893" i="1" s="1"/>
  <c r="BA894" i="1"/>
  <c r="CR894" i="1"/>
  <c r="CZ894" i="1"/>
  <c r="CV894" i="1"/>
  <c r="BO894" i="1"/>
  <c r="BL894" i="1" s="1"/>
  <c r="CT894" i="1"/>
  <c r="BB894" i="1"/>
  <c r="AC894" i="1"/>
  <c r="U894" i="1" s="1"/>
  <c r="AX894" i="1"/>
  <c r="BR894" i="1"/>
  <c r="BM894" i="1" s="1"/>
  <c r="AB893" i="1"/>
  <c r="V893" i="1"/>
  <c r="CB891" i="1"/>
  <c r="BZ891" i="1"/>
  <c r="CA891" i="1" s="1"/>
  <c r="CH892" i="1"/>
  <c r="CI892" i="1" s="1"/>
  <c r="BW892" i="1" s="1"/>
  <c r="BY892" i="1"/>
  <c r="F896" i="1" l="1"/>
  <c r="BU896" i="1"/>
  <c r="E894" i="1"/>
  <c r="D894" i="1"/>
  <c r="CS895" i="1"/>
  <c r="CU895" i="1"/>
  <c r="AE893" i="1"/>
  <c r="AT894" i="1"/>
  <c r="CY894" i="1"/>
  <c r="AU894" i="1"/>
  <c r="S894" i="1"/>
  <c r="AZ894" i="1"/>
  <c r="AE894" i="1" s="1"/>
  <c r="T895" i="1"/>
  <c r="Y895" i="1" s="1"/>
  <c r="AW896" i="1"/>
  <c r="AV895" i="1"/>
  <c r="AB894" i="1"/>
  <c r="V894" i="1"/>
  <c r="BA895" i="1"/>
  <c r="AX895" i="1"/>
  <c r="CT895" i="1"/>
  <c r="AC895" i="1"/>
  <c r="U895" i="1" s="1"/>
  <c r="BO895" i="1"/>
  <c r="BL895" i="1" s="1"/>
  <c r="CZ895" i="1"/>
  <c r="CV895" i="1"/>
  <c r="BB895" i="1"/>
  <c r="CR895" i="1"/>
  <c r="BR895" i="1"/>
  <c r="BM895" i="1" s="1"/>
  <c r="CB892" i="1"/>
  <c r="BZ892" i="1"/>
  <c r="CA892" i="1" s="1"/>
  <c r="AY894" i="1"/>
  <c r="CX894" i="1"/>
  <c r="BX894" i="1"/>
  <c r="CC894" i="1" s="1"/>
  <c r="CH893" i="1"/>
  <c r="CI893" i="1" s="1"/>
  <c r="BW893" i="1" s="1"/>
  <c r="BY893" i="1"/>
  <c r="F897" i="1" l="1"/>
  <c r="BU897" i="1"/>
  <c r="AW897" i="1" s="1"/>
  <c r="E895" i="1"/>
  <c r="D895" i="1"/>
  <c r="CS896" i="1"/>
  <c r="CU896" i="1"/>
  <c r="AT895" i="1"/>
  <c r="CY895" i="1"/>
  <c r="S895" i="1"/>
  <c r="AZ895" i="1"/>
  <c r="T896" i="1"/>
  <c r="Y896" i="1" s="1"/>
  <c r="AV896" i="1"/>
  <c r="AU895" i="1"/>
  <c r="BZ893" i="1"/>
  <c r="CA893" i="1" s="1"/>
  <c r="CB893" i="1"/>
  <c r="BX895" i="1"/>
  <c r="CC895" i="1" s="1"/>
  <c r="CX895" i="1"/>
  <c r="BA896" i="1"/>
  <c r="CV896" i="1"/>
  <c r="CR896" i="1"/>
  <c r="BR896" i="1"/>
  <c r="BM896" i="1" s="1"/>
  <c r="BO896" i="1"/>
  <c r="BL896" i="1" s="1"/>
  <c r="CZ896" i="1"/>
  <c r="CT896" i="1"/>
  <c r="BB896" i="1"/>
  <c r="AX896" i="1"/>
  <c r="AC896" i="1"/>
  <c r="U896" i="1" s="1"/>
  <c r="AB895" i="1"/>
  <c r="V895" i="1"/>
  <c r="CH894" i="1"/>
  <c r="CI894" i="1" s="1"/>
  <c r="BW894" i="1" s="1"/>
  <c r="BY894" i="1"/>
  <c r="AY895" i="1"/>
  <c r="F898" i="1" l="1"/>
  <c r="BU898" i="1"/>
  <c r="AW898" i="1" s="1"/>
  <c r="E896" i="1"/>
  <c r="D896" i="1"/>
  <c r="CS897" i="1"/>
  <c r="CU897" i="1"/>
  <c r="AE895" i="1"/>
  <c r="AT896" i="1"/>
  <c r="CY896" i="1"/>
  <c r="S896" i="1"/>
  <c r="AZ896" i="1"/>
  <c r="AE896" i="1" s="1"/>
  <c r="T897" i="1"/>
  <c r="Y897" i="1" s="1"/>
  <c r="AV897" i="1"/>
  <c r="AU896" i="1"/>
  <c r="AY896" i="1"/>
  <c r="CX896" i="1"/>
  <c r="BX896" i="1"/>
  <c r="CC896" i="1" s="1"/>
  <c r="BA897" i="1"/>
  <c r="BO897" i="1"/>
  <c r="BL897" i="1" s="1"/>
  <c r="CZ897" i="1"/>
  <c r="BR897" i="1"/>
  <c r="BM897" i="1" s="1"/>
  <c r="CR897" i="1"/>
  <c r="BB897" i="1"/>
  <c r="AX897" i="1"/>
  <c r="CT897" i="1"/>
  <c r="AC897" i="1"/>
  <c r="U897" i="1" s="1"/>
  <c r="CV897" i="1"/>
  <c r="AB896" i="1"/>
  <c r="V896" i="1"/>
  <c r="BY895" i="1"/>
  <c r="CH895" i="1"/>
  <c r="CI895" i="1" s="1"/>
  <c r="BW895" i="1" s="1"/>
  <c r="BZ894" i="1"/>
  <c r="CA894" i="1" s="1"/>
  <c r="CB894" i="1"/>
  <c r="F899" i="1" l="1"/>
  <c r="BU899" i="1"/>
  <c r="AW899" i="1" s="1"/>
  <c r="E897" i="1"/>
  <c r="D897" i="1"/>
  <c r="CS898" i="1"/>
  <c r="CU898" i="1"/>
  <c r="AT897" i="1"/>
  <c r="CY897" i="1"/>
  <c r="S897" i="1"/>
  <c r="AZ897" i="1"/>
  <c r="T898" i="1"/>
  <c r="Y898" i="1" s="1"/>
  <c r="AV898" i="1"/>
  <c r="AU897" i="1"/>
  <c r="BZ895" i="1"/>
  <c r="CA895" i="1" s="1"/>
  <c r="CB895" i="1"/>
  <c r="AY897" i="1"/>
  <c r="CX897" i="1"/>
  <c r="BX897" i="1"/>
  <c r="CC897" i="1" s="1"/>
  <c r="BA898" i="1"/>
  <c r="AX898" i="1"/>
  <c r="BB898" i="1"/>
  <c r="AC898" i="1"/>
  <c r="U898" i="1" s="1"/>
  <c r="CZ898" i="1"/>
  <c r="CV898" i="1"/>
  <c r="CR898" i="1"/>
  <c r="BR898" i="1"/>
  <c r="BM898" i="1" s="1"/>
  <c r="CT898" i="1"/>
  <c r="BO898" i="1"/>
  <c r="BL898" i="1" s="1"/>
  <c r="V897" i="1"/>
  <c r="AB897" i="1"/>
  <c r="CH896" i="1"/>
  <c r="CI896" i="1" s="1"/>
  <c r="BW896" i="1" s="1"/>
  <c r="BY896" i="1"/>
  <c r="F900" i="1" l="1"/>
  <c r="BU900" i="1"/>
  <c r="AW900" i="1" s="1"/>
  <c r="E898" i="1"/>
  <c r="D898" i="1"/>
  <c r="CS899" i="1"/>
  <c r="CU899" i="1"/>
  <c r="AE897" i="1"/>
  <c r="AT898" i="1"/>
  <c r="CY898" i="1"/>
  <c r="S898" i="1"/>
  <c r="AZ898" i="1"/>
  <c r="T899" i="1"/>
  <c r="Y899" i="1" s="1"/>
  <c r="AV899" i="1"/>
  <c r="AU898" i="1"/>
  <c r="BX898" i="1"/>
  <c r="CC898" i="1" s="1"/>
  <c r="CX898" i="1"/>
  <c r="AY898" i="1"/>
  <c r="BZ896" i="1"/>
  <c r="CA896" i="1" s="1"/>
  <c r="CB896" i="1"/>
  <c r="BA899" i="1"/>
  <c r="CR899" i="1"/>
  <c r="AC899" i="1"/>
  <c r="U899" i="1" s="1"/>
  <c r="BB899" i="1"/>
  <c r="AX899" i="1"/>
  <c r="CV899" i="1"/>
  <c r="CT899" i="1"/>
  <c r="BR899" i="1"/>
  <c r="BM899" i="1" s="1"/>
  <c r="BO899" i="1"/>
  <c r="BL899" i="1" s="1"/>
  <c r="CZ899" i="1"/>
  <c r="V898" i="1"/>
  <c r="AB898" i="1"/>
  <c r="CH897" i="1"/>
  <c r="CI897" i="1" s="1"/>
  <c r="BW897" i="1" s="1"/>
  <c r="BY897" i="1"/>
  <c r="F901" i="1" l="1"/>
  <c r="BU901" i="1"/>
  <c r="E899" i="1"/>
  <c r="D899" i="1"/>
  <c r="CS900" i="1"/>
  <c r="CU900" i="1"/>
  <c r="AE898" i="1"/>
  <c r="AT899" i="1"/>
  <c r="CY899" i="1"/>
  <c r="AU899" i="1"/>
  <c r="S899" i="1"/>
  <c r="AZ899" i="1"/>
  <c r="AE899" i="1" s="1"/>
  <c r="T900" i="1"/>
  <c r="Y900" i="1" s="1"/>
  <c r="AW901" i="1"/>
  <c r="AV900" i="1"/>
  <c r="BZ897" i="1"/>
  <c r="CA897" i="1" s="1"/>
  <c r="CB897" i="1"/>
  <c r="V899" i="1"/>
  <c r="AB899" i="1"/>
  <c r="CH898" i="1"/>
  <c r="CI898" i="1" s="1"/>
  <c r="BW898" i="1" s="1"/>
  <c r="BY898" i="1"/>
  <c r="BA900" i="1"/>
  <c r="CZ900" i="1"/>
  <c r="CV900" i="1"/>
  <c r="BO900" i="1"/>
  <c r="BL900" i="1" s="1"/>
  <c r="BR900" i="1"/>
  <c r="BM900" i="1" s="1"/>
  <c r="AC900" i="1"/>
  <c r="U900" i="1" s="1"/>
  <c r="AX900" i="1"/>
  <c r="CT900" i="1"/>
  <c r="BB900" i="1"/>
  <c r="CR900" i="1"/>
  <c r="AY899" i="1"/>
  <c r="BX899" i="1"/>
  <c r="CC899" i="1" s="1"/>
  <c r="CX899" i="1"/>
  <c r="F902" i="1" l="1"/>
  <c r="BU902" i="1"/>
  <c r="AW902" i="1" s="1"/>
  <c r="E900" i="1"/>
  <c r="D900" i="1"/>
  <c r="AU900" i="1"/>
  <c r="CS901" i="1"/>
  <c r="CU901" i="1"/>
  <c r="AT900" i="1"/>
  <c r="CY900" i="1"/>
  <c r="S900" i="1"/>
  <c r="AZ900" i="1"/>
  <c r="T901" i="1"/>
  <c r="Y901" i="1" s="1"/>
  <c r="AV901" i="1"/>
  <c r="CX900" i="1"/>
  <c r="BX900" i="1"/>
  <c r="CC900" i="1" s="1"/>
  <c r="AY900" i="1"/>
  <c r="CH899" i="1"/>
  <c r="CI899" i="1" s="1"/>
  <c r="BW899" i="1" s="1"/>
  <c r="BY899" i="1"/>
  <c r="V900" i="1"/>
  <c r="AB900" i="1"/>
  <c r="BA901" i="1"/>
  <c r="CV901" i="1"/>
  <c r="AX901" i="1"/>
  <c r="BR901" i="1"/>
  <c r="BM901" i="1" s="1"/>
  <c r="CR901" i="1"/>
  <c r="BB901" i="1"/>
  <c r="BO901" i="1"/>
  <c r="BL901" i="1" s="1"/>
  <c r="CZ901" i="1"/>
  <c r="CT901" i="1"/>
  <c r="AC901" i="1"/>
  <c r="U901" i="1" s="1"/>
  <c r="CB898" i="1"/>
  <c r="BZ898" i="1"/>
  <c r="CA898" i="1" s="1"/>
  <c r="F903" i="1" l="1"/>
  <c r="BU903" i="1"/>
  <c r="AW903" i="1" s="1"/>
  <c r="E901" i="1"/>
  <c r="D901" i="1"/>
  <c r="CS902" i="1"/>
  <c r="CU902" i="1"/>
  <c r="AE900" i="1"/>
  <c r="AT901" i="1"/>
  <c r="CY901" i="1"/>
  <c r="S901" i="1"/>
  <c r="AZ901" i="1"/>
  <c r="T902" i="1"/>
  <c r="Y902" i="1" s="1"/>
  <c r="AV902" i="1"/>
  <c r="AU901" i="1"/>
  <c r="BA902" i="1"/>
  <c r="CV902" i="1"/>
  <c r="CR902" i="1"/>
  <c r="CT902" i="1"/>
  <c r="AC902" i="1"/>
  <c r="U902" i="1" s="1"/>
  <c r="BR902" i="1"/>
  <c r="BM902" i="1" s="1"/>
  <c r="BO902" i="1"/>
  <c r="BL902" i="1" s="1"/>
  <c r="CZ902" i="1"/>
  <c r="BB902" i="1"/>
  <c r="AX902" i="1"/>
  <c r="CX901" i="1"/>
  <c r="BX901" i="1"/>
  <c r="CC901" i="1" s="1"/>
  <c r="AY901" i="1"/>
  <c r="CB899" i="1"/>
  <c r="BZ899" i="1"/>
  <c r="CA899" i="1" s="1"/>
  <c r="AB901" i="1"/>
  <c r="V901" i="1"/>
  <c r="CH900" i="1"/>
  <c r="CI900" i="1" s="1"/>
  <c r="BW900" i="1" s="1"/>
  <c r="BY900" i="1"/>
  <c r="F904" i="1" l="1"/>
  <c r="BU904" i="1"/>
  <c r="AW904" i="1" s="1"/>
  <c r="E902" i="1"/>
  <c r="D902" i="1"/>
  <c r="CS903" i="1"/>
  <c r="CU903" i="1"/>
  <c r="AE901" i="1"/>
  <c r="AT902" i="1"/>
  <c r="CY902" i="1"/>
  <c r="AU902" i="1"/>
  <c r="S902" i="1"/>
  <c r="AZ902" i="1"/>
  <c r="AE902" i="1" s="1"/>
  <c r="T903" i="1"/>
  <c r="Y903" i="1" s="1"/>
  <c r="AV903" i="1"/>
  <c r="AY902" i="1"/>
  <c r="CB900" i="1"/>
  <c r="BZ900" i="1"/>
  <c r="CA900" i="1" s="1"/>
  <c r="CH901" i="1"/>
  <c r="CI901" i="1" s="1"/>
  <c r="BW901" i="1" s="1"/>
  <c r="BY901" i="1"/>
  <c r="CX902" i="1"/>
  <c r="BX902" i="1"/>
  <c r="CC902" i="1" s="1"/>
  <c r="BA903" i="1"/>
  <c r="CT903" i="1"/>
  <c r="AX903" i="1"/>
  <c r="CV903" i="1"/>
  <c r="BR903" i="1"/>
  <c r="BM903" i="1" s="1"/>
  <c r="AC903" i="1"/>
  <c r="U903" i="1" s="1"/>
  <c r="BO903" i="1"/>
  <c r="BL903" i="1" s="1"/>
  <c r="CZ903" i="1"/>
  <c r="BB903" i="1"/>
  <c r="CR903" i="1"/>
  <c r="V902" i="1"/>
  <c r="AB902" i="1"/>
  <c r="F905" i="1" l="1"/>
  <c r="BU905" i="1"/>
  <c r="AW905" i="1" s="1"/>
  <c r="E903" i="1"/>
  <c r="D903" i="1"/>
  <c r="CS904" i="1"/>
  <c r="CU904" i="1"/>
  <c r="AT903" i="1"/>
  <c r="CY903" i="1"/>
  <c r="S903" i="1"/>
  <c r="AZ903" i="1"/>
  <c r="T904" i="1"/>
  <c r="AV904" i="1"/>
  <c r="AU903" i="1"/>
  <c r="AB903" i="1"/>
  <c r="V903" i="1"/>
  <c r="AY903" i="1"/>
  <c r="CH902" i="1"/>
  <c r="CI902" i="1" s="1"/>
  <c r="BW902" i="1" s="1"/>
  <c r="BY902" i="1"/>
  <c r="CX903" i="1"/>
  <c r="BX903" i="1"/>
  <c r="CC903" i="1" s="1"/>
  <c r="BA904" i="1"/>
  <c r="CV904" i="1"/>
  <c r="BO904" i="1"/>
  <c r="BL904" i="1" s="1"/>
  <c r="AC904" i="1"/>
  <c r="U904" i="1" s="1"/>
  <c r="CT904" i="1"/>
  <c r="BB904" i="1"/>
  <c r="AX904" i="1"/>
  <c r="CR904" i="1"/>
  <c r="CZ904" i="1"/>
  <c r="BR904" i="1"/>
  <c r="BM904" i="1" s="1"/>
  <c r="BZ901" i="1"/>
  <c r="CA901" i="1" s="1"/>
  <c r="CB901" i="1"/>
  <c r="D904" i="1" l="1"/>
  <c r="Y904" i="1"/>
  <c r="E904" i="1" s="1"/>
  <c r="F906" i="1"/>
  <c r="BU906" i="1"/>
  <c r="AW906" i="1" s="1"/>
  <c r="CS905" i="1"/>
  <c r="CU905" i="1"/>
  <c r="AE903" i="1"/>
  <c r="AT904" i="1"/>
  <c r="CY904" i="1"/>
  <c r="S904" i="1"/>
  <c r="AZ904" i="1"/>
  <c r="AE904" i="1" s="1"/>
  <c r="AU904" i="1"/>
  <c r="T905" i="1"/>
  <c r="Y905" i="1" s="1"/>
  <c r="AV905" i="1"/>
  <c r="CX904" i="1"/>
  <c r="BX904" i="1"/>
  <c r="CC904" i="1" s="1"/>
  <c r="BA905" i="1"/>
  <c r="BO905" i="1"/>
  <c r="BL905" i="1" s="1"/>
  <c r="BR905" i="1"/>
  <c r="BM905" i="1" s="1"/>
  <c r="AC905" i="1"/>
  <c r="U905" i="1" s="1"/>
  <c r="CR905" i="1"/>
  <c r="CT905" i="1"/>
  <c r="CV905" i="1"/>
  <c r="BB905" i="1"/>
  <c r="CZ905" i="1"/>
  <c r="AX905" i="1"/>
  <c r="CH903" i="1"/>
  <c r="CI903" i="1" s="1"/>
  <c r="BW903" i="1" s="1"/>
  <c r="BY903" i="1"/>
  <c r="CB902" i="1"/>
  <c r="BZ902" i="1"/>
  <c r="CA902" i="1" s="1"/>
  <c r="AY904" i="1"/>
  <c r="AB904" i="1"/>
  <c r="V904" i="1"/>
  <c r="F907" i="1" l="1"/>
  <c r="BU907" i="1"/>
  <c r="AW907" i="1" s="1"/>
  <c r="E905" i="1"/>
  <c r="D905" i="1"/>
  <c r="CS906" i="1"/>
  <c r="CU906" i="1"/>
  <c r="AT905" i="1"/>
  <c r="CY905" i="1"/>
  <c r="S905" i="1"/>
  <c r="AZ905" i="1"/>
  <c r="T906" i="1"/>
  <c r="Y906" i="1" s="1"/>
  <c r="AV906" i="1"/>
  <c r="AU905" i="1"/>
  <c r="BZ903" i="1"/>
  <c r="CA903" i="1" s="1"/>
  <c r="CB903" i="1"/>
  <c r="CX905" i="1"/>
  <c r="BX905" i="1"/>
  <c r="CC905" i="1" s="1"/>
  <c r="BA906" i="1"/>
  <c r="CZ906" i="1"/>
  <c r="CV906" i="1"/>
  <c r="CR906" i="1"/>
  <c r="AC906" i="1"/>
  <c r="U906" i="1" s="1"/>
  <c r="BB906" i="1"/>
  <c r="BR906" i="1"/>
  <c r="BM906" i="1" s="1"/>
  <c r="BO906" i="1"/>
  <c r="BL906" i="1" s="1"/>
  <c r="AX906" i="1"/>
  <c r="CT906" i="1"/>
  <c r="AY905" i="1"/>
  <c r="V905" i="1"/>
  <c r="AB905" i="1"/>
  <c r="BY904" i="1"/>
  <c r="CH904" i="1"/>
  <c r="CI904" i="1" s="1"/>
  <c r="BW904" i="1" s="1"/>
  <c r="F908" i="1" l="1"/>
  <c r="BU908" i="1"/>
  <c r="AW908" i="1" s="1"/>
  <c r="E906" i="1"/>
  <c r="D906" i="1"/>
  <c r="CS907" i="1"/>
  <c r="CU907" i="1"/>
  <c r="AE905" i="1"/>
  <c r="AT906" i="1"/>
  <c r="CY906" i="1"/>
  <c r="S906" i="1"/>
  <c r="AZ906" i="1"/>
  <c r="T907" i="1"/>
  <c r="Y907" i="1" s="1"/>
  <c r="AV907" i="1"/>
  <c r="AU906" i="1"/>
  <c r="BZ904" i="1"/>
  <c r="CA904" i="1" s="1"/>
  <c r="CB904" i="1"/>
  <c r="BA907" i="1"/>
  <c r="CT907" i="1"/>
  <c r="AX907" i="1"/>
  <c r="AU907" i="1" s="1"/>
  <c r="CR907" i="1"/>
  <c r="CV907" i="1"/>
  <c r="CZ907" i="1"/>
  <c r="AC907" i="1"/>
  <c r="U907" i="1" s="1"/>
  <c r="BR907" i="1"/>
  <c r="BM907" i="1" s="1"/>
  <c r="BO907" i="1"/>
  <c r="BL907" i="1" s="1"/>
  <c r="BB907" i="1"/>
  <c r="AB906" i="1"/>
  <c r="V906" i="1"/>
  <c r="AY906" i="1"/>
  <c r="CX906" i="1"/>
  <c r="BX906" i="1"/>
  <c r="CC906" i="1" s="1"/>
  <c r="CH905" i="1"/>
  <c r="CI905" i="1" s="1"/>
  <c r="BW905" i="1" s="1"/>
  <c r="BY905" i="1"/>
  <c r="F909" i="1" l="1"/>
  <c r="BU909" i="1"/>
  <c r="AW909" i="1" s="1"/>
  <c r="E907" i="1"/>
  <c r="D907" i="1"/>
  <c r="CS908" i="1"/>
  <c r="CU908" i="1"/>
  <c r="AE906" i="1"/>
  <c r="AT907" i="1"/>
  <c r="CY907" i="1"/>
  <c r="S907" i="1"/>
  <c r="AZ907" i="1"/>
  <c r="AE907" i="1" s="1"/>
  <c r="T908" i="1"/>
  <c r="Y908" i="1" s="1"/>
  <c r="AV908" i="1"/>
  <c r="CB905" i="1"/>
  <c r="BZ905" i="1"/>
  <c r="CA905" i="1" s="1"/>
  <c r="CX907" i="1"/>
  <c r="BX907" i="1"/>
  <c r="CC907" i="1" s="1"/>
  <c r="V907" i="1"/>
  <c r="AB907" i="1"/>
  <c r="CH906" i="1"/>
  <c r="CI906" i="1" s="1"/>
  <c r="BW906" i="1" s="1"/>
  <c r="BY906" i="1"/>
  <c r="BA908" i="1"/>
  <c r="CZ908" i="1"/>
  <c r="BB908" i="1"/>
  <c r="AX908" i="1"/>
  <c r="CR908" i="1"/>
  <c r="CT908" i="1"/>
  <c r="CV908" i="1"/>
  <c r="BO908" i="1"/>
  <c r="BL908" i="1" s="1"/>
  <c r="BR908" i="1"/>
  <c r="BM908" i="1" s="1"/>
  <c r="AC908" i="1"/>
  <c r="U908" i="1" s="1"/>
  <c r="AY907" i="1"/>
  <c r="F910" i="1" l="1"/>
  <c r="BU910" i="1"/>
  <c r="AW910" i="1" s="1"/>
  <c r="E908" i="1"/>
  <c r="D908" i="1"/>
  <c r="CS909" i="1"/>
  <c r="CU909" i="1"/>
  <c r="AT908" i="1"/>
  <c r="CY908" i="1"/>
  <c r="S908" i="1"/>
  <c r="AZ908" i="1"/>
  <c r="T909" i="1"/>
  <c r="Y909" i="1" s="1"/>
  <c r="AV909" i="1"/>
  <c r="AU908" i="1"/>
  <c r="BA909" i="1"/>
  <c r="BR909" i="1"/>
  <c r="BM909" i="1" s="1"/>
  <c r="CZ909" i="1"/>
  <c r="CV909" i="1"/>
  <c r="CR909" i="1"/>
  <c r="BO909" i="1"/>
  <c r="BL909" i="1" s="1"/>
  <c r="CT909" i="1"/>
  <c r="BB909" i="1"/>
  <c r="AC909" i="1"/>
  <c r="U909" i="1" s="1"/>
  <c r="AX909" i="1"/>
  <c r="AY908" i="1"/>
  <c r="CX908" i="1"/>
  <c r="BX908" i="1"/>
  <c r="CC908" i="1" s="1"/>
  <c r="AB908" i="1"/>
  <c r="V908" i="1"/>
  <c r="BZ906" i="1"/>
  <c r="CA906" i="1" s="1"/>
  <c r="CB906" i="1"/>
  <c r="CH907" i="1"/>
  <c r="CI907" i="1" s="1"/>
  <c r="BW907" i="1" s="1"/>
  <c r="BY907" i="1"/>
  <c r="F911" i="1" l="1"/>
  <c r="BU911" i="1"/>
  <c r="E909" i="1"/>
  <c r="D909" i="1"/>
  <c r="CS910" i="1"/>
  <c r="CU910" i="1"/>
  <c r="AE908" i="1"/>
  <c r="AT909" i="1"/>
  <c r="CY909" i="1"/>
  <c r="AU909" i="1"/>
  <c r="S909" i="1"/>
  <c r="AZ909" i="1"/>
  <c r="AE909" i="1" s="1"/>
  <c r="T910" i="1"/>
  <c r="Y910" i="1" s="1"/>
  <c r="AW911" i="1"/>
  <c r="AV910" i="1"/>
  <c r="CB907" i="1"/>
  <c r="BZ907" i="1"/>
  <c r="CA907" i="1" s="1"/>
  <c r="AY909" i="1"/>
  <c r="BA910" i="1"/>
  <c r="CR910" i="1"/>
  <c r="CV910" i="1"/>
  <c r="AX910" i="1"/>
  <c r="BB910" i="1"/>
  <c r="AC910" i="1"/>
  <c r="U910" i="1" s="1"/>
  <c r="CT910" i="1"/>
  <c r="BO910" i="1"/>
  <c r="BL910" i="1" s="1"/>
  <c r="CZ910" i="1"/>
  <c r="BR910" i="1"/>
  <c r="BM910" i="1" s="1"/>
  <c r="AB909" i="1"/>
  <c r="V909" i="1"/>
  <c r="BX909" i="1"/>
  <c r="CC909" i="1" s="1"/>
  <c r="CX909" i="1"/>
  <c r="CH908" i="1"/>
  <c r="CI908" i="1" s="1"/>
  <c r="BW908" i="1" s="1"/>
  <c r="BY908" i="1"/>
  <c r="F912" i="1" l="1"/>
  <c r="BU912" i="1"/>
  <c r="AW912" i="1" s="1"/>
  <c r="E910" i="1"/>
  <c r="D910" i="1"/>
  <c r="CS911" i="1"/>
  <c r="CU911" i="1"/>
  <c r="AT910" i="1"/>
  <c r="CY910" i="1"/>
  <c r="S910" i="1"/>
  <c r="AZ910" i="1"/>
  <c r="T911" i="1"/>
  <c r="Y911" i="1" s="1"/>
  <c r="AV911" i="1"/>
  <c r="AU910" i="1"/>
  <c r="CH909" i="1"/>
  <c r="CI909" i="1" s="1"/>
  <c r="BW909" i="1" s="1"/>
  <c r="BY909" i="1"/>
  <c r="CX910" i="1"/>
  <c r="BX910" i="1"/>
  <c r="CC910" i="1" s="1"/>
  <c r="AY910" i="1"/>
  <c r="BZ908" i="1"/>
  <c r="CA908" i="1" s="1"/>
  <c r="CB908" i="1"/>
  <c r="BA911" i="1"/>
  <c r="BB911" i="1"/>
  <c r="CR911" i="1"/>
  <c r="BR911" i="1"/>
  <c r="BM911" i="1" s="1"/>
  <c r="AX911" i="1"/>
  <c r="CZ911" i="1"/>
  <c r="CV911" i="1"/>
  <c r="AC911" i="1"/>
  <c r="U911" i="1" s="1"/>
  <c r="CT911" i="1"/>
  <c r="BO911" i="1"/>
  <c r="BL911" i="1" s="1"/>
  <c r="V910" i="1"/>
  <c r="AB910" i="1"/>
  <c r="F913" i="1" l="1"/>
  <c r="BU913" i="1"/>
  <c r="AW913" i="1" s="1"/>
  <c r="E911" i="1"/>
  <c r="D911" i="1"/>
  <c r="CS912" i="1"/>
  <c r="CU912" i="1"/>
  <c r="AE910" i="1"/>
  <c r="AT911" i="1"/>
  <c r="CY911" i="1"/>
  <c r="S911" i="1"/>
  <c r="AZ911" i="1"/>
  <c r="AE911" i="1" s="1"/>
  <c r="T912" i="1"/>
  <c r="Y912" i="1" s="1"/>
  <c r="AV912" i="1"/>
  <c r="AU911" i="1"/>
  <c r="AY911" i="1"/>
  <c r="AB911" i="1"/>
  <c r="V911" i="1"/>
  <c r="CH910" i="1"/>
  <c r="CI910" i="1" s="1"/>
  <c r="BW910" i="1" s="1"/>
  <c r="BY910" i="1"/>
  <c r="BZ909" i="1"/>
  <c r="CA909" i="1" s="1"/>
  <c r="CB909" i="1"/>
  <c r="BA912" i="1"/>
  <c r="AX912" i="1"/>
  <c r="AC912" i="1"/>
  <c r="U912" i="1" s="1"/>
  <c r="BR912" i="1"/>
  <c r="BM912" i="1" s="1"/>
  <c r="BO912" i="1"/>
  <c r="BL912" i="1" s="1"/>
  <c r="CZ912" i="1"/>
  <c r="CV912" i="1"/>
  <c r="CR912" i="1"/>
  <c r="CT912" i="1"/>
  <c r="BB912" i="1"/>
  <c r="BX911" i="1"/>
  <c r="CC911" i="1" s="1"/>
  <c r="CX911" i="1"/>
  <c r="F914" i="1" l="1"/>
  <c r="BU914" i="1"/>
  <c r="AW914" i="1" s="1"/>
  <c r="E912" i="1"/>
  <c r="D912" i="1"/>
  <c r="CS913" i="1"/>
  <c r="CU913" i="1"/>
  <c r="AT912" i="1"/>
  <c r="CY912" i="1"/>
  <c r="AU912" i="1"/>
  <c r="S912" i="1"/>
  <c r="AZ912" i="1"/>
  <c r="AE912" i="1" s="1"/>
  <c r="T913" i="1"/>
  <c r="Y913" i="1" s="1"/>
  <c r="AV913" i="1"/>
  <c r="AY912" i="1"/>
  <c r="BZ910" i="1"/>
  <c r="CA910" i="1" s="1"/>
  <c r="CB910" i="1"/>
  <c r="BY911" i="1"/>
  <c r="CH911" i="1"/>
  <c r="CI911" i="1" s="1"/>
  <c r="BW911" i="1" s="1"/>
  <c r="CX912" i="1"/>
  <c r="BX912" i="1"/>
  <c r="CC912" i="1" s="1"/>
  <c r="BA913" i="1"/>
  <c r="BO913" i="1"/>
  <c r="BL913" i="1" s="1"/>
  <c r="CZ913" i="1"/>
  <c r="CV913" i="1"/>
  <c r="AC913" i="1"/>
  <c r="U913" i="1" s="1"/>
  <c r="CR913" i="1"/>
  <c r="CT913" i="1"/>
  <c r="BR913" i="1"/>
  <c r="BM913" i="1" s="1"/>
  <c r="BB913" i="1"/>
  <c r="AX913" i="1"/>
  <c r="AB912" i="1"/>
  <c r="V912" i="1"/>
  <c r="F915" i="1" l="1"/>
  <c r="BU915" i="1"/>
  <c r="AW915" i="1" s="1"/>
  <c r="E913" i="1"/>
  <c r="D913" i="1"/>
  <c r="CS914" i="1"/>
  <c r="CU914" i="1"/>
  <c r="AT913" i="1"/>
  <c r="CY913" i="1"/>
  <c r="S913" i="1"/>
  <c r="AZ913" i="1"/>
  <c r="AU913" i="1"/>
  <c r="T914" i="1"/>
  <c r="Y914" i="1" s="1"/>
  <c r="AV914" i="1"/>
  <c r="BA914" i="1"/>
  <c r="BR914" i="1"/>
  <c r="BM914" i="1" s="1"/>
  <c r="CZ914" i="1"/>
  <c r="CV914" i="1"/>
  <c r="CR914" i="1"/>
  <c r="AC914" i="1"/>
  <c r="U914" i="1" s="1"/>
  <c r="BB914" i="1"/>
  <c r="AX914" i="1"/>
  <c r="CT914" i="1"/>
  <c r="BO914" i="1"/>
  <c r="BL914" i="1" s="1"/>
  <c r="CX913" i="1"/>
  <c r="BX913" i="1"/>
  <c r="CC913" i="1" s="1"/>
  <c r="BY912" i="1"/>
  <c r="CH912" i="1"/>
  <c r="CI912" i="1" s="1"/>
  <c r="BW912" i="1" s="1"/>
  <c r="CB911" i="1"/>
  <c r="BZ911" i="1"/>
  <c r="CA911" i="1" s="1"/>
  <c r="AY913" i="1"/>
  <c r="AB913" i="1"/>
  <c r="V913" i="1"/>
  <c r="F916" i="1" l="1"/>
  <c r="BU916" i="1"/>
  <c r="AW916" i="1" s="1"/>
  <c r="E914" i="1"/>
  <c r="D914" i="1"/>
  <c r="CS915" i="1"/>
  <c r="CU915" i="1"/>
  <c r="AE913" i="1"/>
  <c r="AT914" i="1"/>
  <c r="CY914" i="1"/>
  <c r="S914" i="1"/>
  <c r="AZ914" i="1"/>
  <c r="AE914" i="1" s="1"/>
  <c r="T915" i="1"/>
  <c r="Y915" i="1" s="1"/>
  <c r="AV915" i="1"/>
  <c r="AU914" i="1"/>
  <c r="BZ912" i="1"/>
  <c r="CA912" i="1" s="1"/>
  <c r="CB912" i="1"/>
  <c r="AY914" i="1"/>
  <c r="CX914" i="1"/>
  <c r="BX914" i="1"/>
  <c r="CC914" i="1" s="1"/>
  <c r="BY913" i="1"/>
  <c r="CH913" i="1"/>
  <c r="CI913" i="1" s="1"/>
  <c r="BW913" i="1" s="1"/>
  <c r="BA915" i="1"/>
  <c r="AC915" i="1"/>
  <c r="U915" i="1" s="1"/>
  <c r="AX915" i="1"/>
  <c r="CR915" i="1"/>
  <c r="CV915" i="1"/>
  <c r="BR915" i="1"/>
  <c r="BM915" i="1" s="1"/>
  <c r="CT915" i="1"/>
  <c r="CZ915" i="1"/>
  <c r="BO915" i="1"/>
  <c r="BL915" i="1" s="1"/>
  <c r="BB915" i="1"/>
  <c r="AB914" i="1"/>
  <c r="V914" i="1"/>
  <c r="F917" i="1" l="1"/>
  <c r="BU917" i="1"/>
  <c r="AW917" i="1" s="1"/>
  <c r="E915" i="1"/>
  <c r="D915" i="1"/>
  <c r="CS916" i="1"/>
  <c r="CU916" i="1"/>
  <c r="AT915" i="1"/>
  <c r="CY915" i="1"/>
  <c r="S915" i="1"/>
  <c r="AZ915" i="1"/>
  <c r="T916" i="1"/>
  <c r="Y916" i="1" s="1"/>
  <c r="AV916" i="1"/>
  <c r="AU915" i="1"/>
  <c r="CX915" i="1"/>
  <c r="BX915" i="1"/>
  <c r="CC915" i="1" s="1"/>
  <c r="V915" i="1"/>
  <c r="AB915" i="1"/>
  <c r="BA916" i="1"/>
  <c r="CT916" i="1"/>
  <c r="BB916" i="1"/>
  <c r="AX916" i="1"/>
  <c r="CR916" i="1"/>
  <c r="BR916" i="1"/>
  <c r="BM916" i="1" s="1"/>
  <c r="BO916" i="1"/>
  <c r="BL916" i="1" s="1"/>
  <c r="CZ916" i="1"/>
  <c r="CV916" i="1"/>
  <c r="AC916" i="1"/>
  <c r="U916" i="1" s="1"/>
  <c r="AY915" i="1"/>
  <c r="BZ913" i="1"/>
  <c r="CA913" i="1" s="1"/>
  <c r="CB913" i="1"/>
  <c r="BY914" i="1"/>
  <c r="CH914" i="1"/>
  <c r="CI914" i="1" s="1"/>
  <c r="BW914" i="1" s="1"/>
  <c r="F918" i="1" l="1"/>
  <c r="BU918" i="1"/>
  <c r="AW918" i="1" s="1"/>
  <c r="E916" i="1"/>
  <c r="D916" i="1"/>
  <c r="CS917" i="1"/>
  <c r="CU917" i="1"/>
  <c r="AE915" i="1"/>
  <c r="AT916" i="1"/>
  <c r="CY916" i="1"/>
  <c r="S916" i="1"/>
  <c r="AZ916" i="1"/>
  <c r="AE916" i="1" s="1"/>
  <c r="T917" i="1"/>
  <c r="Y917" i="1" s="1"/>
  <c r="AV917" i="1"/>
  <c r="AU916" i="1"/>
  <c r="BZ914" i="1"/>
  <c r="CA914" i="1" s="1"/>
  <c r="CB914" i="1"/>
  <c r="BA917" i="1"/>
  <c r="BO917" i="1"/>
  <c r="BL917" i="1" s="1"/>
  <c r="CZ917" i="1"/>
  <c r="CV917" i="1"/>
  <c r="CR917" i="1"/>
  <c r="CT917" i="1"/>
  <c r="BB917" i="1"/>
  <c r="AX917" i="1"/>
  <c r="AC917" i="1"/>
  <c r="U917" i="1" s="1"/>
  <c r="BR917" i="1"/>
  <c r="BM917" i="1" s="1"/>
  <c r="AY916" i="1"/>
  <c r="CX916" i="1"/>
  <c r="BX916" i="1"/>
  <c r="CC916" i="1" s="1"/>
  <c r="V916" i="1"/>
  <c r="AB916" i="1"/>
  <c r="CH915" i="1"/>
  <c r="CI915" i="1" s="1"/>
  <c r="BW915" i="1" s="1"/>
  <c r="BY915" i="1"/>
  <c r="F919" i="1" l="1"/>
  <c r="BU919" i="1"/>
  <c r="AW919" i="1" s="1"/>
  <c r="E917" i="1"/>
  <c r="D917" i="1"/>
  <c r="CS918" i="1"/>
  <c r="CU918" i="1"/>
  <c r="AT917" i="1"/>
  <c r="CY917" i="1"/>
  <c r="S917" i="1"/>
  <c r="AZ917" i="1"/>
  <c r="T918" i="1"/>
  <c r="Y918" i="1" s="1"/>
  <c r="AV918" i="1"/>
  <c r="AU917" i="1"/>
  <c r="BZ915" i="1"/>
  <c r="CA915" i="1" s="1"/>
  <c r="CB915" i="1"/>
  <c r="AY917" i="1"/>
  <c r="CX917" i="1"/>
  <c r="BX917" i="1"/>
  <c r="CC917" i="1" s="1"/>
  <c r="CH916" i="1"/>
  <c r="CI916" i="1" s="1"/>
  <c r="BW916" i="1" s="1"/>
  <c r="BY916" i="1"/>
  <c r="BA918" i="1"/>
  <c r="AC918" i="1"/>
  <c r="U918" i="1" s="1"/>
  <c r="BR918" i="1"/>
  <c r="BM918" i="1" s="1"/>
  <c r="AX918" i="1"/>
  <c r="CR918" i="1"/>
  <c r="CT918" i="1"/>
  <c r="BB918" i="1"/>
  <c r="BO918" i="1"/>
  <c r="BL918" i="1" s="1"/>
  <c r="CZ918" i="1"/>
  <c r="CV918" i="1"/>
  <c r="V917" i="1"/>
  <c r="AB917" i="1"/>
  <c r="F920" i="1" l="1"/>
  <c r="BU920" i="1"/>
  <c r="AW920" i="1" s="1"/>
  <c r="E918" i="1"/>
  <c r="D918" i="1"/>
  <c r="CS919" i="1"/>
  <c r="CU919" i="1"/>
  <c r="AE917" i="1"/>
  <c r="AT918" i="1"/>
  <c r="CY918" i="1"/>
  <c r="S918" i="1"/>
  <c r="AZ918" i="1"/>
  <c r="AE918" i="1" s="1"/>
  <c r="T919" i="1"/>
  <c r="Y919" i="1" s="1"/>
  <c r="AV919" i="1"/>
  <c r="AU918" i="1"/>
  <c r="BX918" i="1"/>
  <c r="CC918" i="1" s="1"/>
  <c r="CX918" i="1"/>
  <c r="V918" i="1"/>
  <c r="AB918" i="1"/>
  <c r="BA919" i="1"/>
  <c r="AC919" i="1"/>
  <c r="U919" i="1" s="1"/>
  <c r="BR919" i="1"/>
  <c r="BM919" i="1" s="1"/>
  <c r="BO919" i="1"/>
  <c r="BL919" i="1" s="1"/>
  <c r="CZ919" i="1"/>
  <c r="CV919" i="1"/>
  <c r="CR919" i="1"/>
  <c r="CT919" i="1"/>
  <c r="BB919" i="1"/>
  <c r="AX919" i="1"/>
  <c r="AY918" i="1"/>
  <c r="CB916" i="1"/>
  <c r="BZ916" i="1"/>
  <c r="CA916" i="1" s="1"/>
  <c r="CH917" i="1"/>
  <c r="CI917" i="1" s="1"/>
  <c r="BW917" i="1" s="1"/>
  <c r="BY917" i="1"/>
  <c r="F921" i="1" l="1"/>
  <c r="BU921" i="1"/>
  <c r="AW921" i="1" s="1"/>
  <c r="E919" i="1"/>
  <c r="D919" i="1"/>
  <c r="CS920" i="1"/>
  <c r="CU920" i="1"/>
  <c r="AT919" i="1"/>
  <c r="CY919" i="1"/>
  <c r="S919" i="1"/>
  <c r="AZ919" i="1"/>
  <c r="AU919" i="1"/>
  <c r="T920" i="1"/>
  <c r="Y920" i="1" s="1"/>
  <c r="AV920" i="1"/>
  <c r="BY918" i="1"/>
  <c r="CH918" i="1"/>
  <c r="CI918" i="1" s="1"/>
  <c r="BW918" i="1" s="1"/>
  <c r="CB917" i="1"/>
  <c r="BZ917" i="1"/>
  <c r="CA917" i="1" s="1"/>
  <c r="AY919" i="1"/>
  <c r="BX919" i="1"/>
  <c r="CC919" i="1" s="1"/>
  <c r="CX919" i="1"/>
  <c r="BA920" i="1"/>
  <c r="AC920" i="1"/>
  <c r="U920" i="1" s="1"/>
  <c r="BB920" i="1"/>
  <c r="AX920" i="1"/>
  <c r="CR920" i="1"/>
  <c r="CT920" i="1"/>
  <c r="BR920" i="1"/>
  <c r="BM920" i="1" s="1"/>
  <c r="BO920" i="1"/>
  <c r="BL920" i="1" s="1"/>
  <c r="CZ920" i="1"/>
  <c r="CV920" i="1"/>
  <c r="AB919" i="1"/>
  <c r="V919" i="1"/>
  <c r="F922" i="1" l="1"/>
  <c r="BU922" i="1"/>
  <c r="E920" i="1"/>
  <c r="D920" i="1"/>
  <c r="CS921" i="1"/>
  <c r="CU921" i="1"/>
  <c r="AE919" i="1"/>
  <c r="AU920" i="1"/>
  <c r="AT920" i="1"/>
  <c r="CY920" i="1"/>
  <c r="S920" i="1"/>
  <c r="AZ920" i="1"/>
  <c r="T921" i="1"/>
  <c r="Y921" i="1" s="1"/>
  <c r="AW922" i="1"/>
  <c r="AV921" i="1"/>
  <c r="AB920" i="1"/>
  <c r="V920" i="1"/>
  <c r="BA921" i="1"/>
  <c r="CV921" i="1"/>
  <c r="CR921" i="1"/>
  <c r="CT921" i="1"/>
  <c r="BB921" i="1"/>
  <c r="AX921" i="1"/>
  <c r="AC921" i="1"/>
  <c r="U921" i="1" s="1"/>
  <c r="BR921" i="1"/>
  <c r="BM921" i="1" s="1"/>
  <c r="BO921" i="1"/>
  <c r="BL921" i="1" s="1"/>
  <c r="CZ921" i="1"/>
  <c r="AY920" i="1"/>
  <c r="CX920" i="1"/>
  <c r="BX920" i="1"/>
  <c r="CC920" i="1" s="1"/>
  <c r="CH919" i="1"/>
  <c r="CI919" i="1" s="1"/>
  <c r="BW919" i="1" s="1"/>
  <c r="BY919" i="1"/>
  <c r="CB918" i="1"/>
  <c r="BZ918" i="1"/>
  <c r="CA918" i="1" s="1"/>
  <c r="F923" i="1" l="1"/>
  <c r="BU923" i="1"/>
  <c r="AW923" i="1" s="1"/>
  <c r="E921" i="1"/>
  <c r="D921" i="1"/>
  <c r="CS922" i="1"/>
  <c r="CU922" i="1"/>
  <c r="AE920" i="1"/>
  <c r="AT921" i="1"/>
  <c r="CY921" i="1"/>
  <c r="S921" i="1"/>
  <c r="AZ921" i="1"/>
  <c r="AE921" i="1" s="1"/>
  <c r="T922" i="1"/>
  <c r="Y922" i="1" s="1"/>
  <c r="AV922" i="1"/>
  <c r="AU921" i="1"/>
  <c r="BZ919" i="1"/>
  <c r="CA919" i="1" s="1"/>
  <c r="CB919" i="1"/>
  <c r="AY921" i="1"/>
  <c r="BX921" i="1"/>
  <c r="CC921" i="1" s="1"/>
  <c r="CX921" i="1"/>
  <c r="BY920" i="1"/>
  <c r="CH920" i="1"/>
  <c r="CI920" i="1" s="1"/>
  <c r="BW920" i="1" s="1"/>
  <c r="BA922" i="1"/>
  <c r="BR922" i="1"/>
  <c r="BM922" i="1" s="1"/>
  <c r="BO922" i="1"/>
  <c r="BL922" i="1" s="1"/>
  <c r="CZ922" i="1"/>
  <c r="CV922" i="1"/>
  <c r="AC922" i="1"/>
  <c r="U922" i="1" s="1"/>
  <c r="CT922" i="1"/>
  <c r="BB922" i="1"/>
  <c r="AX922" i="1"/>
  <c r="CR922" i="1"/>
  <c r="AB921" i="1"/>
  <c r="V921" i="1"/>
  <c r="F924" i="1" l="1"/>
  <c r="BU924" i="1"/>
  <c r="AW924" i="1" s="1"/>
  <c r="E922" i="1"/>
  <c r="D922" i="1"/>
  <c r="CS923" i="1"/>
  <c r="CU923" i="1"/>
  <c r="AT922" i="1"/>
  <c r="CY922" i="1"/>
  <c r="S922" i="1"/>
  <c r="AZ922" i="1"/>
  <c r="T923" i="1"/>
  <c r="Y923" i="1" s="1"/>
  <c r="AV923" i="1"/>
  <c r="AU922" i="1"/>
  <c r="AB922" i="1"/>
  <c r="V922" i="1"/>
  <c r="BA923" i="1"/>
  <c r="AX923" i="1"/>
  <c r="CT923" i="1"/>
  <c r="BO923" i="1"/>
  <c r="BL923" i="1" s="1"/>
  <c r="CR923" i="1"/>
  <c r="CZ923" i="1"/>
  <c r="CV923" i="1"/>
  <c r="BB923" i="1"/>
  <c r="AC923" i="1"/>
  <c r="U923" i="1" s="1"/>
  <c r="BR923" i="1"/>
  <c r="BM923" i="1" s="1"/>
  <c r="BY921" i="1"/>
  <c r="CH921" i="1"/>
  <c r="CI921" i="1" s="1"/>
  <c r="BW921" i="1" s="1"/>
  <c r="AY922" i="1"/>
  <c r="CX922" i="1"/>
  <c r="BX922" i="1"/>
  <c r="CC922" i="1" s="1"/>
  <c r="BZ920" i="1"/>
  <c r="CA920" i="1" s="1"/>
  <c r="CB920" i="1"/>
  <c r="F925" i="1" l="1"/>
  <c r="BU925" i="1"/>
  <c r="AW925" i="1" s="1"/>
  <c r="E923" i="1"/>
  <c r="D923" i="1"/>
  <c r="CS924" i="1"/>
  <c r="CU924" i="1"/>
  <c r="AE922" i="1"/>
  <c r="AT923" i="1"/>
  <c r="CY923" i="1"/>
  <c r="S923" i="1"/>
  <c r="AZ923" i="1"/>
  <c r="AE923" i="1" s="1"/>
  <c r="T924" i="1"/>
  <c r="AV924" i="1"/>
  <c r="AU923" i="1"/>
  <c r="BY922" i="1"/>
  <c r="CH922" i="1"/>
  <c r="CI922" i="1" s="1"/>
  <c r="BW922" i="1" s="1"/>
  <c r="V923" i="1"/>
  <c r="AB923" i="1"/>
  <c r="BA924" i="1"/>
  <c r="AX924" i="1"/>
  <c r="CT924" i="1"/>
  <c r="BO924" i="1"/>
  <c r="BL924" i="1" s="1"/>
  <c r="CV924" i="1"/>
  <c r="CZ924" i="1"/>
  <c r="BR924" i="1"/>
  <c r="BM924" i="1" s="1"/>
  <c r="CR924" i="1"/>
  <c r="AC924" i="1"/>
  <c r="U924" i="1" s="1"/>
  <c r="BB924" i="1"/>
  <c r="CX923" i="1"/>
  <c r="BX923" i="1"/>
  <c r="CC923" i="1" s="1"/>
  <c r="AY923" i="1"/>
  <c r="CB921" i="1"/>
  <c r="BZ921" i="1"/>
  <c r="CA921" i="1" s="1"/>
  <c r="D924" i="1" l="1"/>
  <c r="Y924" i="1"/>
  <c r="E924" i="1"/>
  <c r="F926" i="1"/>
  <c r="BU926" i="1"/>
  <c r="AW926" i="1" s="1"/>
  <c r="CS925" i="1"/>
  <c r="CU925" i="1"/>
  <c r="AT924" i="1"/>
  <c r="CY924" i="1"/>
  <c r="S924" i="1"/>
  <c r="AZ924" i="1"/>
  <c r="T925" i="1"/>
  <c r="Y925" i="1" s="1"/>
  <c r="AV925" i="1"/>
  <c r="AU924" i="1"/>
  <c r="CH923" i="1"/>
  <c r="CI923" i="1" s="1"/>
  <c r="BW923" i="1" s="1"/>
  <c r="BY923" i="1"/>
  <c r="AY924" i="1"/>
  <c r="CX924" i="1"/>
  <c r="BX924" i="1"/>
  <c r="CC924" i="1" s="1"/>
  <c r="BA925" i="1"/>
  <c r="AC925" i="1"/>
  <c r="U925" i="1" s="1"/>
  <c r="CV925" i="1"/>
  <c r="AX925" i="1"/>
  <c r="BR925" i="1"/>
  <c r="BM925" i="1" s="1"/>
  <c r="CR925" i="1"/>
  <c r="CZ925" i="1"/>
  <c r="BO925" i="1"/>
  <c r="BL925" i="1" s="1"/>
  <c r="CT925" i="1"/>
  <c r="BB925" i="1"/>
  <c r="AB924" i="1"/>
  <c r="V924" i="1"/>
  <c r="CB922" i="1"/>
  <c r="BZ922" i="1"/>
  <c r="CA922" i="1" s="1"/>
  <c r="F927" i="1" l="1"/>
  <c r="BU927" i="1"/>
  <c r="AW927" i="1" s="1"/>
  <c r="E925" i="1"/>
  <c r="D925" i="1"/>
  <c r="CS926" i="1"/>
  <c r="CU926" i="1"/>
  <c r="AE924" i="1"/>
  <c r="AT925" i="1"/>
  <c r="CY925" i="1"/>
  <c r="S925" i="1"/>
  <c r="AZ925" i="1"/>
  <c r="AE925" i="1" s="1"/>
  <c r="T926" i="1"/>
  <c r="AV926" i="1"/>
  <c r="AU925" i="1"/>
  <c r="BX925" i="1"/>
  <c r="CC925" i="1" s="1"/>
  <c r="CX925" i="1"/>
  <c r="BA926" i="1"/>
  <c r="BO926" i="1"/>
  <c r="BL926" i="1" s="1"/>
  <c r="AC926" i="1"/>
  <c r="U926" i="1" s="1"/>
  <c r="BR926" i="1"/>
  <c r="BM926" i="1" s="1"/>
  <c r="CZ926" i="1"/>
  <c r="CV926" i="1"/>
  <c r="CT926" i="1"/>
  <c r="BB926" i="1"/>
  <c r="AX926" i="1"/>
  <c r="CR926" i="1"/>
  <c r="CH924" i="1"/>
  <c r="CI924" i="1" s="1"/>
  <c r="BW924" i="1" s="1"/>
  <c r="BY924" i="1"/>
  <c r="AB925" i="1"/>
  <c r="V925" i="1"/>
  <c r="AY925" i="1"/>
  <c r="BZ923" i="1"/>
  <c r="CA923" i="1" s="1"/>
  <c r="CB923" i="1"/>
  <c r="D926" i="1" l="1"/>
  <c r="Y926" i="1"/>
  <c r="E926" i="1" s="1"/>
  <c r="F928" i="1"/>
  <c r="BU928" i="1"/>
  <c r="AW928" i="1" s="1"/>
  <c r="CS927" i="1"/>
  <c r="CU927" i="1"/>
  <c r="AT926" i="1"/>
  <c r="CY926" i="1"/>
  <c r="S926" i="1"/>
  <c r="AZ926" i="1"/>
  <c r="AU926" i="1"/>
  <c r="T927" i="1"/>
  <c r="Y927" i="1" s="1"/>
  <c r="AV927" i="1"/>
  <c r="AY926" i="1"/>
  <c r="CH925" i="1"/>
  <c r="CI925" i="1" s="1"/>
  <c r="BW925" i="1" s="1"/>
  <c r="BY925" i="1"/>
  <c r="CB924" i="1"/>
  <c r="BZ924" i="1"/>
  <c r="CA924" i="1" s="1"/>
  <c r="CX926" i="1"/>
  <c r="BX926" i="1"/>
  <c r="CC926" i="1" s="1"/>
  <c r="BA927" i="1"/>
  <c r="CV927" i="1"/>
  <c r="AC927" i="1"/>
  <c r="U927" i="1" s="1"/>
  <c r="BR927" i="1"/>
  <c r="BM927" i="1" s="1"/>
  <c r="AX927" i="1"/>
  <c r="CZ927" i="1"/>
  <c r="CT927" i="1"/>
  <c r="BB927" i="1"/>
  <c r="CR927" i="1"/>
  <c r="BO927" i="1"/>
  <c r="BL927" i="1" s="1"/>
  <c r="V926" i="1"/>
  <c r="AB926" i="1"/>
  <c r="F929" i="1" l="1"/>
  <c r="BU929" i="1"/>
  <c r="AW929" i="1" s="1"/>
  <c r="E927" i="1"/>
  <c r="D927" i="1"/>
  <c r="CS928" i="1"/>
  <c r="CU928" i="1"/>
  <c r="AE926" i="1"/>
  <c r="AT927" i="1"/>
  <c r="CY927" i="1"/>
  <c r="S927" i="1"/>
  <c r="AZ927" i="1"/>
  <c r="AE927" i="1" s="1"/>
  <c r="T928" i="1"/>
  <c r="Y928" i="1" s="1"/>
  <c r="AU927" i="1"/>
  <c r="AV928" i="1"/>
  <c r="BA928" i="1"/>
  <c r="CT928" i="1"/>
  <c r="CR928" i="1"/>
  <c r="CV928" i="1"/>
  <c r="BO928" i="1"/>
  <c r="BL928" i="1" s="1"/>
  <c r="BR928" i="1"/>
  <c r="BM928" i="1" s="1"/>
  <c r="AX928" i="1"/>
  <c r="CZ928" i="1"/>
  <c r="BB928" i="1"/>
  <c r="AC928" i="1"/>
  <c r="U928" i="1" s="1"/>
  <c r="V927" i="1"/>
  <c r="AB927" i="1"/>
  <c r="CH926" i="1"/>
  <c r="CI926" i="1" s="1"/>
  <c r="BW926" i="1" s="1"/>
  <c r="BY926" i="1"/>
  <c r="CB925" i="1"/>
  <c r="BZ925" i="1"/>
  <c r="CA925" i="1" s="1"/>
  <c r="BX927" i="1"/>
  <c r="CC927" i="1" s="1"/>
  <c r="CX927" i="1"/>
  <c r="AY927" i="1"/>
  <c r="F930" i="1" l="1"/>
  <c r="BU930" i="1"/>
  <c r="AW930" i="1" s="1"/>
  <c r="E928" i="1"/>
  <c r="D928" i="1"/>
  <c r="CS929" i="1"/>
  <c r="CU929" i="1"/>
  <c r="AT928" i="1"/>
  <c r="CY928" i="1"/>
  <c r="S928" i="1"/>
  <c r="AZ928" i="1"/>
  <c r="AU928" i="1"/>
  <c r="T929" i="1"/>
  <c r="Y929" i="1" s="1"/>
  <c r="AV929" i="1"/>
  <c r="BA929" i="1"/>
  <c r="CT929" i="1"/>
  <c r="BB929" i="1"/>
  <c r="AX929" i="1"/>
  <c r="AC929" i="1"/>
  <c r="U929" i="1" s="1"/>
  <c r="CV929" i="1"/>
  <c r="CR929" i="1"/>
  <c r="BR929" i="1"/>
  <c r="BM929" i="1" s="1"/>
  <c r="BO929" i="1"/>
  <c r="BL929" i="1" s="1"/>
  <c r="CZ929" i="1"/>
  <c r="AY928" i="1"/>
  <c r="CH927" i="1"/>
  <c r="CI927" i="1" s="1"/>
  <c r="BW927" i="1" s="1"/>
  <c r="BY927" i="1"/>
  <c r="CB926" i="1"/>
  <c r="BZ926" i="1"/>
  <c r="CA926" i="1" s="1"/>
  <c r="BX928" i="1"/>
  <c r="CC928" i="1" s="1"/>
  <c r="CX928" i="1"/>
  <c r="AB928" i="1"/>
  <c r="V928" i="1"/>
  <c r="F931" i="1" l="1"/>
  <c r="BU931" i="1"/>
  <c r="AW931" i="1" s="1"/>
  <c r="E929" i="1"/>
  <c r="D929" i="1"/>
  <c r="CS930" i="1"/>
  <c r="CU930" i="1"/>
  <c r="AE928" i="1"/>
  <c r="AT929" i="1"/>
  <c r="CY929" i="1"/>
  <c r="S929" i="1"/>
  <c r="AZ929" i="1"/>
  <c r="AE929" i="1" s="1"/>
  <c r="T930" i="1"/>
  <c r="Y930" i="1" s="1"/>
  <c r="AV930" i="1"/>
  <c r="AU929" i="1"/>
  <c r="BZ927" i="1"/>
  <c r="CA927" i="1" s="1"/>
  <c r="CB927" i="1"/>
  <c r="BA930" i="1"/>
  <c r="AC930" i="1"/>
  <c r="U930" i="1" s="1"/>
  <c r="CR930" i="1"/>
  <c r="BB930" i="1"/>
  <c r="BR930" i="1"/>
  <c r="BM930" i="1" s="1"/>
  <c r="CV930" i="1"/>
  <c r="CZ930" i="1"/>
  <c r="CT930" i="1"/>
  <c r="AX930" i="1"/>
  <c r="BO930" i="1"/>
  <c r="BL930" i="1" s="1"/>
  <c r="V929" i="1"/>
  <c r="AB929" i="1"/>
  <c r="BY928" i="1"/>
  <c r="CH928" i="1"/>
  <c r="CI928" i="1" s="1"/>
  <c r="BW928" i="1" s="1"/>
  <c r="AY929" i="1"/>
  <c r="CX929" i="1"/>
  <c r="BX929" i="1"/>
  <c r="CC929" i="1" s="1"/>
  <c r="F932" i="1" l="1"/>
  <c r="BU932" i="1"/>
  <c r="AW932" i="1" s="1"/>
  <c r="E930" i="1"/>
  <c r="D930" i="1"/>
  <c r="CS931" i="1"/>
  <c r="CU931" i="1"/>
  <c r="AT930" i="1"/>
  <c r="CY930" i="1"/>
  <c r="S930" i="1"/>
  <c r="AZ930" i="1"/>
  <c r="T931" i="1"/>
  <c r="AV931" i="1"/>
  <c r="AU930" i="1"/>
  <c r="CH929" i="1"/>
  <c r="CI929" i="1" s="1"/>
  <c r="BW929" i="1" s="1"/>
  <c r="BY929" i="1"/>
  <c r="BA931" i="1"/>
  <c r="AX931" i="1"/>
  <c r="CT931" i="1"/>
  <c r="BR931" i="1"/>
  <c r="BM931" i="1" s="1"/>
  <c r="BB931" i="1"/>
  <c r="CZ931" i="1"/>
  <c r="CR931" i="1"/>
  <c r="CV931" i="1"/>
  <c r="BO931" i="1"/>
  <c r="BL931" i="1" s="1"/>
  <c r="AC931" i="1"/>
  <c r="U931" i="1" s="1"/>
  <c r="V930" i="1"/>
  <c r="AB930" i="1"/>
  <c r="CB928" i="1"/>
  <c r="BZ928" i="1"/>
  <c r="CA928" i="1" s="1"/>
  <c r="AY930" i="1"/>
  <c r="BX930" i="1"/>
  <c r="CC930" i="1" s="1"/>
  <c r="CX930" i="1"/>
  <c r="D931" i="1" l="1"/>
  <c r="Y931" i="1"/>
  <c r="E931" i="1" s="1"/>
  <c r="F933" i="1"/>
  <c r="BU933" i="1"/>
  <c r="AW933" i="1" s="1"/>
  <c r="CS932" i="1"/>
  <c r="CU932" i="1"/>
  <c r="AE930" i="1"/>
  <c r="AT931" i="1"/>
  <c r="CY931" i="1"/>
  <c r="S931" i="1"/>
  <c r="AZ931" i="1"/>
  <c r="AE931" i="1" s="1"/>
  <c r="T932" i="1"/>
  <c r="AV932" i="1"/>
  <c r="AU931" i="1"/>
  <c r="V931" i="1"/>
  <c r="AB931" i="1"/>
  <c r="BZ929" i="1"/>
  <c r="CA929" i="1" s="1"/>
  <c r="CB929" i="1"/>
  <c r="CH930" i="1"/>
  <c r="CI930" i="1" s="1"/>
  <c r="BW930" i="1" s="1"/>
  <c r="BY930" i="1"/>
  <c r="BA932" i="1"/>
  <c r="AC932" i="1"/>
  <c r="U932" i="1" s="1"/>
  <c r="BB932" i="1"/>
  <c r="CT932" i="1"/>
  <c r="CV932" i="1"/>
  <c r="CZ932" i="1"/>
  <c r="BR932" i="1"/>
  <c r="BM932" i="1" s="1"/>
  <c r="BO932" i="1"/>
  <c r="BL932" i="1" s="1"/>
  <c r="AX932" i="1"/>
  <c r="CR932" i="1"/>
  <c r="CX931" i="1"/>
  <c r="BX931" i="1"/>
  <c r="CC931" i="1" s="1"/>
  <c r="AY931" i="1"/>
  <c r="D932" i="1" l="1"/>
  <c r="Y932" i="1"/>
  <c r="E932" i="1" s="1"/>
  <c r="F934" i="1"/>
  <c r="BU934" i="1"/>
  <c r="AW934" i="1" s="1"/>
  <c r="CS933" i="1"/>
  <c r="CU933" i="1"/>
  <c r="AT932" i="1"/>
  <c r="CY932" i="1"/>
  <c r="S932" i="1"/>
  <c r="AZ932" i="1"/>
  <c r="T933" i="1"/>
  <c r="Y933" i="1" s="1"/>
  <c r="AU932" i="1"/>
  <c r="AV933" i="1"/>
  <c r="CH931" i="1"/>
  <c r="CI931" i="1" s="1"/>
  <c r="BW931" i="1" s="1"/>
  <c r="BY931" i="1"/>
  <c r="AY932" i="1"/>
  <c r="CX932" i="1"/>
  <c r="BX932" i="1"/>
  <c r="CC932" i="1" s="1"/>
  <c r="V932" i="1"/>
  <c r="AB932" i="1"/>
  <c r="BA933" i="1"/>
  <c r="BR933" i="1"/>
  <c r="BM933" i="1" s="1"/>
  <c r="AC933" i="1"/>
  <c r="U933" i="1" s="1"/>
  <c r="CV933" i="1"/>
  <c r="BO933" i="1"/>
  <c r="BL933" i="1" s="1"/>
  <c r="CZ933" i="1"/>
  <c r="CT933" i="1"/>
  <c r="BB933" i="1"/>
  <c r="CR933" i="1"/>
  <c r="AX933" i="1"/>
  <c r="BZ930" i="1"/>
  <c r="CA930" i="1" s="1"/>
  <c r="CB930" i="1"/>
  <c r="F935" i="1" l="1"/>
  <c r="BU935" i="1"/>
  <c r="AW935" i="1" s="1"/>
  <c r="E933" i="1"/>
  <c r="D933" i="1"/>
  <c r="CS934" i="1"/>
  <c r="CU934" i="1"/>
  <c r="AE932" i="1"/>
  <c r="AT933" i="1"/>
  <c r="CY933" i="1"/>
  <c r="S933" i="1"/>
  <c r="AZ933" i="1"/>
  <c r="AE933" i="1" s="1"/>
  <c r="T934" i="1"/>
  <c r="AU933" i="1"/>
  <c r="AV934" i="1"/>
  <c r="BA934" i="1"/>
  <c r="BB934" i="1"/>
  <c r="CR934" i="1"/>
  <c r="BR934" i="1"/>
  <c r="BM934" i="1" s="1"/>
  <c r="AX934" i="1"/>
  <c r="CV934" i="1"/>
  <c r="AC934" i="1"/>
  <c r="U934" i="1" s="1"/>
  <c r="CT934" i="1"/>
  <c r="BO934" i="1"/>
  <c r="BL934" i="1" s="1"/>
  <c r="CZ934" i="1"/>
  <c r="AY933" i="1"/>
  <c r="AB933" i="1"/>
  <c r="V933" i="1"/>
  <c r="CH932" i="1"/>
  <c r="CI932" i="1" s="1"/>
  <c r="BW932" i="1" s="1"/>
  <c r="BY932" i="1"/>
  <c r="BX933" i="1"/>
  <c r="CC933" i="1" s="1"/>
  <c r="CX933" i="1"/>
  <c r="BZ931" i="1"/>
  <c r="CA931" i="1" s="1"/>
  <c r="CB931" i="1"/>
  <c r="D934" i="1" l="1"/>
  <c r="Y934" i="1"/>
  <c r="E934" i="1" s="1"/>
  <c r="F936" i="1"/>
  <c r="BU936" i="1"/>
  <c r="AW936" i="1" s="1"/>
  <c r="CS935" i="1"/>
  <c r="CU935" i="1"/>
  <c r="AT934" i="1"/>
  <c r="CY934" i="1"/>
  <c r="S934" i="1"/>
  <c r="AZ934" i="1"/>
  <c r="AE934" i="1" s="1"/>
  <c r="T935" i="1"/>
  <c r="Y935" i="1" s="1"/>
  <c r="AU934" i="1"/>
  <c r="AV935" i="1"/>
  <c r="BZ932" i="1"/>
  <c r="CA932" i="1" s="1"/>
  <c r="CB932" i="1"/>
  <c r="AY934" i="1"/>
  <c r="AB934" i="1"/>
  <c r="V934" i="1"/>
  <c r="CH933" i="1"/>
  <c r="CI933" i="1" s="1"/>
  <c r="BW933" i="1" s="1"/>
  <c r="BY933" i="1"/>
  <c r="BA935" i="1"/>
  <c r="BO935" i="1"/>
  <c r="BL935" i="1" s="1"/>
  <c r="AC935" i="1"/>
  <c r="U935" i="1" s="1"/>
  <c r="BB935" i="1"/>
  <c r="AX935" i="1"/>
  <c r="CT935" i="1"/>
  <c r="BR935" i="1"/>
  <c r="BM935" i="1" s="1"/>
  <c r="CZ935" i="1"/>
  <c r="CV935" i="1"/>
  <c r="CR935" i="1"/>
  <c r="BX934" i="1"/>
  <c r="CC934" i="1" s="1"/>
  <c r="CX934" i="1"/>
  <c r="F937" i="1" l="1"/>
  <c r="BU937" i="1"/>
  <c r="AW937" i="1" s="1"/>
  <c r="E935" i="1"/>
  <c r="D935" i="1"/>
  <c r="CS936" i="1"/>
  <c r="CU936" i="1"/>
  <c r="AT935" i="1"/>
  <c r="CY935" i="1"/>
  <c r="S935" i="1"/>
  <c r="AZ935" i="1"/>
  <c r="T936" i="1"/>
  <c r="AV936" i="1"/>
  <c r="AU935" i="1"/>
  <c r="BA936" i="1"/>
  <c r="AX936" i="1"/>
  <c r="AC936" i="1"/>
  <c r="U936" i="1" s="1"/>
  <c r="BR936" i="1"/>
  <c r="BM936" i="1" s="1"/>
  <c r="BO936" i="1"/>
  <c r="BL936" i="1" s="1"/>
  <c r="CZ936" i="1"/>
  <c r="CV936" i="1"/>
  <c r="CR936" i="1"/>
  <c r="CT936" i="1"/>
  <c r="BB936" i="1"/>
  <c r="V935" i="1"/>
  <c r="AB935" i="1"/>
  <c r="CB933" i="1"/>
  <c r="BZ933" i="1"/>
  <c r="CA933" i="1" s="1"/>
  <c r="CH934" i="1"/>
  <c r="CI934" i="1" s="1"/>
  <c r="BW934" i="1" s="1"/>
  <c r="BY934" i="1"/>
  <c r="AY935" i="1"/>
  <c r="BX935" i="1"/>
  <c r="CC935" i="1" s="1"/>
  <c r="CX935" i="1"/>
  <c r="D936" i="1" l="1"/>
  <c r="Y936" i="1"/>
  <c r="E936" i="1" s="1"/>
  <c r="F938" i="1"/>
  <c r="BU938" i="1"/>
  <c r="AW938" i="1" s="1"/>
  <c r="CS937" i="1"/>
  <c r="CU937" i="1"/>
  <c r="AE935" i="1"/>
  <c r="AT936" i="1"/>
  <c r="CY936" i="1"/>
  <c r="S936" i="1"/>
  <c r="AZ936" i="1"/>
  <c r="AE936" i="1" s="1"/>
  <c r="T937" i="1"/>
  <c r="Y937" i="1" s="1"/>
  <c r="AU936" i="1"/>
  <c r="AV937" i="1"/>
  <c r="BX936" i="1"/>
  <c r="CC936" i="1" s="1"/>
  <c r="CX936" i="1"/>
  <c r="BA937" i="1"/>
  <c r="CV937" i="1"/>
  <c r="AC937" i="1"/>
  <c r="U937" i="1" s="1"/>
  <c r="BB937" i="1"/>
  <c r="AX937" i="1"/>
  <c r="CT937" i="1"/>
  <c r="BR937" i="1"/>
  <c r="BM937" i="1" s="1"/>
  <c r="BO937" i="1"/>
  <c r="BL937" i="1" s="1"/>
  <c r="CZ937" i="1"/>
  <c r="CR937" i="1"/>
  <c r="V936" i="1"/>
  <c r="AB936" i="1"/>
  <c r="CH935" i="1"/>
  <c r="CI935" i="1" s="1"/>
  <c r="BW935" i="1" s="1"/>
  <c r="BY935" i="1"/>
  <c r="BZ934" i="1"/>
  <c r="CA934" i="1" s="1"/>
  <c r="CB934" i="1"/>
  <c r="AY936" i="1"/>
  <c r="F939" i="1" l="1"/>
  <c r="BU939" i="1"/>
  <c r="AW939" i="1" s="1"/>
  <c r="E937" i="1"/>
  <c r="D937" i="1"/>
  <c r="CS938" i="1"/>
  <c r="CU938" i="1"/>
  <c r="AT937" i="1"/>
  <c r="CY937" i="1"/>
  <c r="S937" i="1"/>
  <c r="AZ937" i="1"/>
  <c r="AE937" i="1" s="1"/>
  <c r="T938" i="1"/>
  <c r="Y938" i="1" s="1"/>
  <c r="AV938" i="1"/>
  <c r="AU937" i="1"/>
  <c r="BZ935" i="1"/>
  <c r="CA935" i="1" s="1"/>
  <c r="CB935" i="1"/>
  <c r="AY937" i="1"/>
  <c r="BX937" i="1"/>
  <c r="CC937" i="1" s="1"/>
  <c r="CX937" i="1"/>
  <c r="BY936" i="1"/>
  <c r="CH936" i="1"/>
  <c r="CI936" i="1" s="1"/>
  <c r="BW936" i="1" s="1"/>
  <c r="BA938" i="1"/>
  <c r="BO938" i="1"/>
  <c r="BL938" i="1" s="1"/>
  <c r="BR938" i="1"/>
  <c r="BM938" i="1" s="1"/>
  <c r="CV938" i="1"/>
  <c r="CZ938" i="1"/>
  <c r="AC938" i="1"/>
  <c r="U938" i="1" s="1"/>
  <c r="BB938" i="1"/>
  <c r="AX938" i="1"/>
  <c r="AU938" i="1" s="1"/>
  <c r="CT938" i="1"/>
  <c r="CR938" i="1"/>
  <c r="V937" i="1"/>
  <c r="AB937" i="1"/>
  <c r="F940" i="1" l="1"/>
  <c r="BU940" i="1"/>
  <c r="AW940" i="1" s="1"/>
  <c r="E938" i="1"/>
  <c r="D938" i="1"/>
  <c r="CS939" i="1"/>
  <c r="CU939" i="1"/>
  <c r="AT938" i="1"/>
  <c r="CY938" i="1"/>
  <c r="S938" i="1"/>
  <c r="AZ938" i="1"/>
  <c r="T939" i="1"/>
  <c r="Y939" i="1" s="1"/>
  <c r="AV939" i="1"/>
  <c r="AY938" i="1"/>
  <c r="CX938" i="1"/>
  <c r="BX938" i="1"/>
  <c r="CC938" i="1" s="1"/>
  <c r="BA939" i="1"/>
  <c r="BR939" i="1"/>
  <c r="BM939" i="1" s="1"/>
  <c r="BO939" i="1"/>
  <c r="BL939" i="1" s="1"/>
  <c r="CZ939" i="1"/>
  <c r="CR939" i="1"/>
  <c r="CV939" i="1"/>
  <c r="CT939" i="1"/>
  <c r="BB939" i="1"/>
  <c r="AX939" i="1"/>
  <c r="AC939" i="1"/>
  <c r="U939" i="1" s="1"/>
  <c r="CB936" i="1"/>
  <c r="BZ936" i="1"/>
  <c r="CA936" i="1" s="1"/>
  <c r="CH937" i="1"/>
  <c r="CI937" i="1" s="1"/>
  <c r="BW937" i="1" s="1"/>
  <c r="BY937" i="1"/>
  <c r="AB938" i="1"/>
  <c r="V938" i="1"/>
  <c r="F941" i="1" l="1"/>
  <c r="BU941" i="1"/>
  <c r="E939" i="1"/>
  <c r="D939" i="1"/>
  <c r="CS940" i="1"/>
  <c r="CU940" i="1"/>
  <c r="AE938" i="1"/>
  <c r="AT939" i="1"/>
  <c r="CY939" i="1"/>
  <c r="AU939" i="1"/>
  <c r="S939" i="1"/>
  <c r="AZ939" i="1"/>
  <c r="AE939" i="1" s="1"/>
  <c r="T940" i="1"/>
  <c r="Y940" i="1" s="1"/>
  <c r="AW941" i="1"/>
  <c r="AV940" i="1"/>
  <c r="AY939" i="1"/>
  <c r="BX939" i="1"/>
  <c r="CC939" i="1" s="1"/>
  <c r="CX939" i="1"/>
  <c r="BZ937" i="1"/>
  <c r="CA937" i="1" s="1"/>
  <c r="CB937" i="1"/>
  <c r="V939" i="1"/>
  <c r="AB939" i="1"/>
  <c r="BA940" i="1"/>
  <c r="AC940" i="1"/>
  <c r="U940" i="1" s="1"/>
  <c r="AX940" i="1"/>
  <c r="CZ940" i="1"/>
  <c r="BR940" i="1"/>
  <c r="BM940" i="1" s="1"/>
  <c r="BO940" i="1"/>
  <c r="BL940" i="1" s="1"/>
  <c r="CT940" i="1"/>
  <c r="CR940" i="1"/>
  <c r="CV940" i="1"/>
  <c r="BB940" i="1"/>
  <c r="CH938" i="1"/>
  <c r="CI938" i="1" s="1"/>
  <c r="BW938" i="1" s="1"/>
  <c r="BY938" i="1"/>
  <c r="F942" i="1" l="1"/>
  <c r="BU942" i="1"/>
  <c r="AW942" i="1" s="1"/>
  <c r="E940" i="1"/>
  <c r="D940" i="1"/>
  <c r="CS941" i="1"/>
  <c r="CU941" i="1"/>
  <c r="AT940" i="1"/>
  <c r="CY940" i="1"/>
  <c r="S940" i="1"/>
  <c r="AZ940" i="1"/>
  <c r="T941" i="1"/>
  <c r="Y941" i="1" s="1"/>
  <c r="AV941" i="1"/>
  <c r="AU940" i="1"/>
  <c r="BZ938" i="1"/>
  <c r="CA938" i="1" s="1"/>
  <c r="CB938" i="1"/>
  <c r="BA941" i="1"/>
  <c r="CT941" i="1"/>
  <c r="AC941" i="1"/>
  <c r="U941" i="1" s="1"/>
  <c r="CV941" i="1"/>
  <c r="CZ941" i="1"/>
  <c r="AX941" i="1"/>
  <c r="BR941" i="1"/>
  <c r="BM941" i="1" s="1"/>
  <c r="CR941" i="1"/>
  <c r="BB941" i="1"/>
  <c r="BO941" i="1"/>
  <c r="BL941" i="1" s="1"/>
  <c r="V940" i="1"/>
  <c r="AB940" i="1"/>
  <c r="AY940" i="1"/>
  <c r="BY939" i="1"/>
  <c r="CH939" i="1"/>
  <c r="CI939" i="1" s="1"/>
  <c r="BW939" i="1" s="1"/>
  <c r="BX940" i="1"/>
  <c r="CC940" i="1" s="1"/>
  <c r="CX940" i="1"/>
  <c r="F943" i="1" l="1"/>
  <c r="BU943" i="1"/>
  <c r="AW943" i="1" s="1"/>
  <c r="E941" i="1"/>
  <c r="D941" i="1"/>
  <c r="CS942" i="1"/>
  <c r="CU942" i="1"/>
  <c r="AE940" i="1"/>
  <c r="AT941" i="1"/>
  <c r="CY941" i="1"/>
  <c r="S941" i="1"/>
  <c r="AZ941" i="1"/>
  <c r="T942" i="1"/>
  <c r="Y942" i="1" s="1"/>
  <c r="AU941" i="1"/>
  <c r="AV942" i="1"/>
  <c r="CB939" i="1"/>
  <c r="BZ939" i="1"/>
  <c r="CA939" i="1" s="1"/>
  <c r="CX941" i="1"/>
  <c r="BX941" i="1"/>
  <c r="CC941" i="1" s="1"/>
  <c r="BY940" i="1"/>
  <c r="CH940" i="1"/>
  <c r="CI940" i="1" s="1"/>
  <c r="BW940" i="1" s="1"/>
  <c r="V941" i="1"/>
  <c r="AB941" i="1"/>
  <c r="AY941" i="1"/>
  <c r="BA942" i="1"/>
  <c r="CR942" i="1"/>
  <c r="BR942" i="1"/>
  <c r="BM942" i="1" s="1"/>
  <c r="BO942" i="1"/>
  <c r="BL942" i="1" s="1"/>
  <c r="CZ942" i="1"/>
  <c r="CV942" i="1"/>
  <c r="AC942" i="1"/>
  <c r="U942" i="1" s="1"/>
  <c r="CT942" i="1"/>
  <c r="BB942" i="1"/>
  <c r="AX942" i="1"/>
  <c r="F944" i="1" l="1"/>
  <c r="BU944" i="1"/>
  <c r="AW944" i="1" s="1"/>
  <c r="E942" i="1"/>
  <c r="D942" i="1"/>
  <c r="CS943" i="1"/>
  <c r="CU943" i="1"/>
  <c r="AE941" i="1"/>
  <c r="AT942" i="1"/>
  <c r="CY942" i="1"/>
  <c r="S942" i="1"/>
  <c r="AZ942" i="1"/>
  <c r="AE942" i="1" s="1"/>
  <c r="T943" i="1"/>
  <c r="Y943" i="1" s="1"/>
  <c r="AV943" i="1"/>
  <c r="AU942" i="1"/>
  <c r="BA943" i="1"/>
  <c r="CR943" i="1"/>
  <c r="CV943" i="1"/>
  <c r="BR943" i="1"/>
  <c r="BM943" i="1" s="1"/>
  <c r="BO943" i="1"/>
  <c r="BL943" i="1" s="1"/>
  <c r="CZ943" i="1"/>
  <c r="AC943" i="1"/>
  <c r="U943" i="1" s="1"/>
  <c r="AX943" i="1"/>
  <c r="CT943" i="1"/>
  <c r="BB943" i="1"/>
  <c r="V942" i="1"/>
  <c r="AB942" i="1"/>
  <c r="AY942" i="1"/>
  <c r="BX942" i="1"/>
  <c r="CC942" i="1" s="1"/>
  <c r="CX942" i="1"/>
  <c r="CB940" i="1"/>
  <c r="BZ940" i="1"/>
  <c r="CA940" i="1" s="1"/>
  <c r="CH941" i="1"/>
  <c r="CI941" i="1" s="1"/>
  <c r="BW941" i="1" s="1"/>
  <c r="BY941" i="1"/>
  <c r="F945" i="1" l="1"/>
  <c r="BU945" i="1"/>
  <c r="AW945" i="1" s="1"/>
  <c r="E943" i="1"/>
  <c r="D943" i="1"/>
  <c r="CS944" i="1"/>
  <c r="CU944" i="1"/>
  <c r="AT943" i="1"/>
  <c r="CY943" i="1"/>
  <c r="S943" i="1"/>
  <c r="AZ943" i="1"/>
  <c r="T944" i="1"/>
  <c r="Y944" i="1" s="1"/>
  <c r="AV944" i="1"/>
  <c r="AU943" i="1"/>
  <c r="CH942" i="1"/>
  <c r="CI942" i="1" s="1"/>
  <c r="BW942" i="1" s="1"/>
  <c r="BY942" i="1"/>
  <c r="BX943" i="1"/>
  <c r="CC943" i="1" s="1"/>
  <c r="CX943" i="1"/>
  <c r="V943" i="1"/>
  <c r="AB943" i="1"/>
  <c r="BZ941" i="1"/>
  <c r="CA941" i="1" s="1"/>
  <c r="CB941" i="1"/>
  <c r="AY943" i="1"/>
  <c r="BA944" i="1"/>
  <c r="CR944" i="1"/>
  <c r="AC944" i="1"/>
  <c r="U944" i="1" s="1"/>
  <c r="BB944" i="1"/>
  <c r="AX944" i="1"/>
  <c r="CT944" i="1"/>
  <c r="BR944" i="1"/>
  <c r="BM944" i="1" s="1"/>
  <c r="CZ944" i="1"/>
  <c r="CV944" i="1"/>
  <c r="BO944" i="1"/>
  <c r="BL944" i="1" s="1"/>
  <c r="F946" i="1" l="1"/>
  <c r="BU946" i="1"/>
  <c r="AW946" i="1" s="1"/>
  <c r="E944" i="1"/>
  <c r="D944" i="1"/>
  <c r="CS945" i="1"/>
  <c r="CU945" i="1"/>
  <c r="AE943" i="1"/>
  <c r="AT944" i="1"/>
  <c r="CY944" i="1"/>
  <c r="S944" i="1"/>
  <c r="AZ944" i="1"/>
  <c r="AE944" i="1" s="1"/>
  <c r="T945" i="1"/>
  <c r="Y945" i="1" s="1"/>
  <c r="AV945" i="1"/>
  <c r="AU944" i="1"/>
  <c r="AY944" i="1"/>
  <c r="CX944" i="1"/>
  <c r="BX944" i="1"/>
  <c r="CC944" i="1" s="1"/>
  <c r="BA945" i="1"/>
  <c r="CZ945" i="1"/>
  <c r="CR945" i="1"/>
  <c r="AC945" i="1"/>
  <c r="U945" i="1" s="1"/>
  <c r="BB945" i="1"/>
  <c r="AX945" i="1"/>
  <c r="CT945" i="1"/>
  <c r="CV945" i="1"/>
  <c r="BO945" i="1"/>
  <c r="BL945" i="1" s="1"/>
  <c r="BR945" i="1"/>
  <c r="BM945" i="1" s="1"/>
  <c r="V944" i="1"/>
  <c r="AB944" i="1"/>
  <c r="CH943" i="1"/>
  <c r="CI943" i="1" s="1"/>
  <c r="BW943" i="1" s="1"/>
  <c r="BY943" i="1"/>
  <c r="BZ942" i="1"/>
  <c r="CA942" i="1" s="1"/>
  <c r="CB942" i="1"/>
  <c r="F947" i="1" l="1"/>
  <c r="BU947" i="1"/>
  <c r="AW947" i="1" s="1"/>
  <c r="E945" i="1"/>
  <c r="D945" i="1"/>
  <c r="CS946" i="1"/>
  <c r="CU946" i="1"/>
  <c r="AT945" i="1"/>
  <c r="CY945" i="1"/>
  <c r="S945" i="1"/>
  <c r="AZ945" i="1"/>
  <c r="T946" i="1"/>
  <c r="Y946" i="1" s="1"/>
  <c r="AV946" i="1"/>
  <c r="AU945" i="1"/>
  <c r="BZ943" i="1"/>
  <c r="CA943" i="1" s="1"/>
  <c r="CB943" i="1"/>
  <c r="BA946" i="1"/>
  <c r="CT946" i="1"/>
  <c r="BB946" i="1"/>
  <c r="AX946" i="1"/>
  <c r="CV946" i="1"/>
  <c r="CR946" i="1"/>
  <c r="CZ946" i="1"/>
  <c r="BR946" i="1"/>
  <c r="BM946" i="1" s="1"/>
  <c r="BO946" i="1"/>
  <c r="BL946" i="1" s="1"/>
  <c r="AC946" i="1"/>
  <c r="U946" i="1" s="1"/>
  <c r="AB945" i="1"/>
  <c r="V945" i="1"/>
  <c r="AY945" i="1"/>
  <c r="BX945" i="1"/>
  <c r="CC945" i="1" s="1"/>
  <c r="CX945" i="1"/>
  <c r="BY944" i="1"/>
  <c r="CH944" i="1"/>
  <c r="CI944" i="1" s="1"/>
  <c r="BW944" i="1" s="1"/>
  <c r="F948" i="1" l="1"/>
  <c r="BU948" i="1"/>
  <c r="AW948" i="1" s="1"/>
  <c r="E946" i="1"/>
  <c r="D946" i="1"/>
  <c r="CS947" i="1"/>
  <c r="CU947" i="1"/>
  <c r="AE945" i="1"/>
  <c r="AT946" i="1"/>
  <c r="CY946" i="1"/>
  <c r="S946" i="1"/>
  <c r="AZ946" i="1"/>
  <c r="AE946" i="1" s="1"/>
  <c r="T947" i="1"/>
  <c r="Y947" i="1" s="1"/>
  <c r="AV947" i="1"/>
  <c r="AU946" i="1"/>
  <c r="BZ944" i="1"/>
  <c r="CA944" i="1" s="1"/>
  <c r="CB944" i="1"/>
  <c r="CH945" i="1"/>
  <c r="CI945" i="1" s="1"/>
  <c r="BW945" i="1" s="1"/>
  <c r="BY945" i="1"/>
  <c r="BA947" i="1"/>
  <c r="BO947" i="1"/>
  <c r="BL947" i="1" s="1"/>
  <c r="CZ947" i="1"/>
  <c r="CV947" i="1"/>
  <c r="CR947" i="1"/>
  <c r="CT947" i="1"/>
  <c r="BB947" i="1"/>
  <c r="AX947" i="1"/>
  <c r="AC947" i="1"/>
  <c r="U947" i="1" s="1"/>
  <c r="BR947" i="1"/>
  <c r="BM947" i="1" s="1"/>
  <c r="AB946" i="1"/>
  <c r="V946" i="1"/>
  <c r="AY946" i="1"/>
  <c r="CX946" i="1"/>
  <c r="BX946" i="1"/>
  <c r="CC946" i="1" s="1"/>
  <c r="F949" i="1" l="1"/>
  <c r="BU949" i="1"/>
  <c r="AW949" i="1" s="1"/>
  <c r="E947" i="1"/>
  <c r="D947" i="1"/>
  <c r="CS948" i="1"/>
  <c r="CU948" i="1"/>
  <c r="AT947" i="1"/>
  <c r="CY947" i="1"/>
  <c r="AU947" i="1"/>
  <c r="S947" i="1"/>
  <c r="AZ947" i="1"/>
  <c r="AE947" i="1" s="1"/>
  <c r="T948" i="1"/>
  <c r="Y948" i="1" s="1"/>
  <c r="AV948" i="1"/>
  <c r="BY946" i="1"/>
  <c r="CH946" i="1"/>
  <c r="CI946" i="1" s="1"/>
  <c r="BW946" i="1" s="1"/>
  <c r="AB947" i="1"/>
  <c r="V947" i="1"/>
  <c r="BA948" i="1"/>
  <c r="CT948" i="1"/>
  <c r="BR948" i="1"/>
  <c r="BM948" i="1" s="1"/>
  <c r="BO948" i="1"/>
  <c r="BL948" i="1" s="1"/>
  <c r="CR948" i="1"/>
  <c r="AC948" i="1"/>
  <c r="U948" i="1" s="1"/>
  <c r="BB948" i="1"/>
  <c r="CV948" i="1"/>
  <c r="AX948" i="1"/>
  <c r="CZ948" i="1"/>
  <c r="AY947" i="1"/>
  <c r="CX947" i="1"/>
  <c r="BX947" i="1"/>
  <c r="CC947" i="1" s="1"/>
  <c r="CB945" i="1"/>
  <c r="BZ945" i="1"/>
  <c r="CA945" i="1" s="1"/>
  <c r="F950" i="1" l="1"/>
  <c r="BU950" i="1"/>
  <c r="AW950" i="1" s="1"/>
  <c r="E948" i="1"/>
  <c r="D948" i="1"/>
  <c r="CS949" i="1"/>
  <c r="CU949" i="1"/>
  <c r="AT948" i="1"/>
  <c r="CY948" i="1"/>
  <c r="AU948" i="1"/>
  <c r="S948" i="1"/>
  <c r="AZ948" i="1"/>
  <c r="AE948" i="1" s="1"/>
  <c r="T949" i="1"/>
  <c r="Y949" i="1" s="1"/>
  <c r="AV949" i="1"/>
  <c r="AY948" i="1"/>
  <c r="AB948" i="1"/>
  <c r="V948" i="1"/>
  <c r="CH947" i="1"/>
  <c r="CI947" i="1" s="1"/>
  <c r="BW947" i="1" s="1"/>
  <c r="BY947" i="1"/>
  <c r="BA949" i="1"/>
  <c r="AC949" i="1"/>
  <c r="U949" i="1" s="1"/>
  <c r="BR949" i="1"/>
  <c r="BM949" i="1" s="1"/>
  <c r="AX949" i="1"/>
  <c r="CV949" i="1"/>
  <c r="BO949" i="1"/>
  <c r="BL949" i="1" s="1"/>
  <c r="CR949" i="1"/>
  <c r="CT949" i="1"/>
  <c r="CZ949" i="1"/>
  <c r="BB949" i="1"/>
  <c r="BX948" i="1"/>
  <c r="CC948" i="1" s="1"/>
  <c r="CX948" i="1"/>
  <c r="BZ946" i="1"/>
  <c r="CA946" i="1" s="1"/>
  <c r="CB946" i="1"/>
  <c r="F951" i="1" l="1"/>
  <c r="BU951" i="1"/>
  <c r="AW951" i="1" s="1"/>
  <c r="E949" i="1"/>
  <c r="D949" i="1"/>
  <c r="CS950" i="1"/>
  <c r="CU950" i="1"/>
  <c r="AT949" i="1"/>
  <c r="CY949" i="1"/>
  <c r="S949" i="1"/>
  <c r="AZ949" i="1"/>
  <c r="T950" i="1"/>
  <c r="Y950" i="1" s="1"/>
  <c r="AV950" i="1"/>
  <c r="AU949" i="1"/>
  <c r="AY949" i="1"/>
  <c r="BA950" i="1"/>
  <c r="BR950" i="1"/>
  <c r="BM950" i="1" s="1"/>
  <c r="BO950" i="1"/>
  <c r="BL950" i="1" s="1"/>
  <c r="CZ950" i="1"/>
  <c r="CV950" i="1"/>
  <c r="CR950" i="1"/>
  <c r="AC950" i="1"/>
  <c r="U950" i="1" s="1"/>
  <c r="BB950" i="1"/>
  <c r="AX950" i="1"/>
  <c r="CT950" i="1"/>
  <c r="CH948" i="1"/>
  <c r="CI948" i="1" s="1"/>
  <c r="BW948" i="1" s="1"/>
  <c r="BY948" i="1"/>
  <c r="CX949" i="1"/>
  <c r="BX949" i="1"/>
  <c r="CC949" i="1" s="1"/>
  <c r="V949" i="1"/>
  <c r="AB949" i="1"/>
  <c r="CB947" i="1"/>
  <c r="BZ947" i="1"/>
  <c r="CA947" i="1" s="1"/>
  <c r="F952" i="1" l="1"/>
  <c r="BU952" i="1"/>
  <c r="AW952" i="1" s="1"/>
  <c r="E950" i="1"/>
  <c r="D950" i="1"/>
  <c r="CS951" i="1"/>
  <c r="CU951" i="1"/>
  <c r="AE949" i="1"/>
  <c r="AT950" i="1"/>
  <c r="CY950" i="1"/>
  <c r="S950" i="1"/>
  <c r="AZ950" i="1"/>
  <c r="T951" i="1"/>
  <c r="Y951" i="1" s="1"/>
  <c r="AU950" i="1"/>
  <c r="AV951" i="1"/>
  <c r="BY949" i="1"/>
  <c r="CH949" i="1"/>
  <c r="CI949" i="1" s="1"/>
  <c r="BW949" i="1" s="1"/>
  <c r="CB948" i="1"/>
  <c r="BZ948" i="1"/>
  <c r="CA948" i="1" s="1"/>
  <c r="AY950" i="1"/>
  <c r="V950" i="1"/>
  <c r="AB950" i="1"/>
  <c r="BA951" i="1"/>
  <c r="AC951" i="1"/>
  <c r="U951" i="1" s="1"/>
  <c r="BB951" i="1"/>
  <c r="BO951" i="1"/>
  <c r="BL951" i="1" s="1"/>
  <c r="CZ951" i="1"/>
  <c r="BR951" i="1"/>
  <c r="BM951" i="1" s="1"/>
  <c r="CR951" i="1"/>
  <c r="CV951" i="1"/>
  <c r="CT951" i="1"/>
  <c r="AX951" i="1"/>
  <c r="BX950" i="1"/>
  <c r="CC950" i="1" s="1"/>
  <c r="CX950" i="1"/>
  <c r="F953" i="1" l="1"/>
  <c r="BU953" i="1"/>
  <c r="AW953" i="1" s="1"/>
  <c r="E951" i="1"/>
  <c r="D951" i="1"/>
  <c r="CS952" i="1"/>
  <c r="CU952" i="1"/>
  <c r="AE950" i="1"/>
  <c r="AT951" i="1"/>
  <c r="CY951" i="1"/>
  <c r="S951" i="1"/>
  <c r="AZ951" i="1"/>
  <c r="AE951" i="1" s="1"/>
  <c r="T952" i="1"/>
  <c r="Y952" i="1" s="1"/>
  <c r="AU951" i="1"/>
  <c r="AV952" i="1"/>
  <c r="CH950" i="1"/>
  <c r="CI950" i="1" s="1"/>
  <c r="BW950" i="1" s="1"/>
  <c r="BY950" i="1"/>
  <c r="V951" i="1"/>
  <c r="AB951" i="1"/>
  <c r="AY951" i="1"/>
  <c r="CX951" i="1"/>
  <c r="BX951" i="1"/>
  <c r="CC951" i="1" s="1"/>
  <c r="BA952" i="1"/>
  <c r="AC952" i="1"/>
  <c r="U952" i="1" s="1"/>
  <c r="BR952" i="1"/>
  <c r="BM952" i="1" s="1"/>
  <c r="BO952" i="1"/>
  <c r="BL952" i="1" s="1"/>
  <c r="CZ952" i="1"/>
  <c r="CR952" i="1"/>
  <c r="CT952" i="1"/>
  <c r="BB952" i="1"/>
  <c r="AX952" i="1"/>
  <c r="AU952" i="1" s="1"/>
  <c r="CV952" i="1"/>
  <c r="BZ949" i="1"/>
  <c r="CA949" i="1" s="1"/>
  <c r="CB949" i="1"/>
  <c r="F954" i="1" l="1"/>
  <c r="BU954" i="1"/>
  <c r="AW954" i="1" s="1"/>
  <c r="E952" i="1"/>
  <c r="D952" i="1"/>
  <c r="CS953" i="1"/>
  <c r="CU953" i="1"/>
  <c r="AT952" i="1"/>
  <c r="CY952" i="1"/>
  <c r="S952" i="1"/>
  <c r="AZ952" i="1"/>
  <c r="T953" i="1"/>
  <c r="Y953" i="1" s="1"/>
  <c r="AV953" i="1"/>
  <c r="BA953" i="1"/>
  <c r="CV953" i="1"/>
  <c r="AC953" i="1"/>
  <c r="U953" i="1" s="1"/>
  <c r="BB953" i="1"/>
  <c r="CT953" i="1"/>
  <c r="AX953" i="1"/>
  <c r="BR953" i="1"/>
  <c r="BM953" i="1" s="1"/>
  <c r="BO953" i="1"/>
  <c r="BL953" i="1" s="1"/>
  <c r="CR953" i="1"/>
  <c r="CZ953" i="1"/>
  <c r="AY952" i="1"/>
  <c r="CX952" i="1"/>
  <c r="BX952" i="1"/>
  <c r="CC952" i="1" s="1"/>
  <c r="V952" i="1"/>
  <c r="AB952" i="1"/>
  <c r="BY951" i="1"/>
  <c r="CH951" i="1"/>
  <c r="CI951" i="1" s="1"/>
  <c r="BW951" i="1" s="1"/>
  <c r="CB950" i="1"/>
  <c r="BZ950" i="1"/>
  <c r="CA950" i="1" s="1"/>
  <c r="F955" i="1" l="1"/>
  <c r="BU955" i="1"/>
  <c r="AW955" i="1" s="1"/>
  <c r="E953" i="1"/>
  <c r="D953" i="1"/>
  <c r="CS954" i="1"/>
  <c r="CU954" i="1"/>
  <c r="AE952" i="1"/>
  <c r="AT953" i="1"/>
  <c r="CY953" i="1"/>
  <c r="S953" i="1"/>
  <c r="AZ953" i="1"/>
  <c r="AE953" i="1" s="1"/>
  <c r="T954" i="1"/>
  <c r="Y954" i="1" s="1"/>
  <c r="AV954" i="1"/>
  <c r="AU953" i="1"/>
  <c r="BZ951" i="1"/>
  <c r="CA951" i="1" s="1"/>
  <c r="CB951" i="1"/>
  <c r="AY953" i="1"/>
  <c r="CX953" i="1"/>
  <c r="BX953" i="1"/>
  <c r="CC953" i="1" s="1"/>
  <c r="BY952" i="1"/>
  <c r="CH952" i="1"/>
  <c r="CI952" i="1" s="1"/>
  <c r="BW952" i="1" s="1"/>
  <c r="BA954" i="1"/>
  <c r="AX954" i="1"/>
  <c r="BR954" i="1"/>
  <c r="BM954" i="1" s="1"/>
  <c r="BO954" i="1"/>
  <c r="BL954" i="1" s="1"/>
  <c r="AC954" i="1"/>
  <c r="U954" i="1" s="1"/>
  <c r="CR954" i="1"/>
  <c r="CZ954" i="1"/>
  <c r="CV954" i="1"/>
  <c r="BB954" i="1"/>
  <c r="CT954" i="1"/>
  <c r="V953" i="1"/>
  <c r="AB953" i="1"/>
  <c r="F956" i="1" l="1"/>
  <c r="BU956" i="1"/>
  <c r="AW956" i="1" s="1"/>
  <c r="E954" i="1"/>
  <c r="D954" i="1"/>
  <c r="CS955" i="1"/>
  <c r="CU955" i="1"/>
  <c r="AT954" i="1"/>
  <c r="CY954" i="1"/>
  <c r="S954" i="1"/>
  <c r="AZ954" i="1"/>
  <c r="T955" i="1"/>
  <c r="Y955" i="1" s="1"/>
  <c r="AV955" i="1"/>
  <c r="AU954" i="1"/>
  <c r="BA955" i="1"/>
  <c r="AC955" i="1"/>
  <c r="U955" i="1" s="1"/>
  <c r="AX955" i="1"/>
  <c r="CR955" i="1"/>
  <c r="BR955" i="1"/>
  <c r="BM955" i="1" s="1"/>
  <c r="CT955" i="1"/>
  <c r="CZ955" i="1"/>
  <c r="CV955" i="1"/>
  <c r="BB955" i="1"/>
  <c r="BO955" i="1"/>
  <c r="BL955" i="1" s="1"/>
  <c r="V954" i="1"/>
  <c r="AB954" i="1"/>
  <c r="CB952" i="1"/>
  <c r="BZ952" i="1"/>
  <c r="CA952" i="1" s="1"/>
  <c r="CX954" i="1"/>
  <c r="BX954" i="1"/>
  <c r="CC954" i="1" s="1"/>
  <c r="AY954" i="1"/>
  <c r="CH953" i="1"/>
  <c r="CI953" i="1" s="1"/>
  <c r="BW953" i="1" s="1"/>
  <c r="BY953" i="1"/>
  <c r="F957" i="1" l="1"/>
  <c r="BU957" i="1"/>
  <c r="AW957" i="1" s="1"/>
  <c r="E955" i="1"/>
  <c r="D955" i="1"/>
  <c r="CS956" i="1"/>
  <c r="CU956" i="1"/>
  <c r="AE954" i="1"/>
  <c r="AT955" i="1"/>
  <c r="CY955" i="1"/>
  <c r="S955" i="1"/>
  <c r="AZ955" i="1"/>
  <c r="AE955" i="1" s="1"/>
  <c r="T956" i="1"/>
  <c r="Y956" i="1" s="1"/>
  <c r="AV956" i="1"/>
  <c r="AU955" i="1"/>
  <c r="CB953" i="1"/>
  <c r="BZ953" i="1"/>
  <c r="CA953" i="1" s="1"/>
  <c r="BA956" i="1"/>
  <c r="AC956" i="1"/>
  <c r="U956" i="1" s="1"/>
  <c r="BR956" i="1"/>
  <c r="BM956" i="1" s="1"/>
  <c r="BO956" i="1"/>
  <c r="BL956" i="1" s="1"/>
  <c r="CZ956" i="1"/>
  <c r="CV956" i="1"/>
  <c r="CR956" i="1"/>
  <c r="CT956" i="1"/>
  <c r="BB956" i="1"/>
  <c r="AX956" i="1"/>
  <c r="V955" i="1"/>
  <c r="AB955" i="1"/>
  <c r="CH954" i="1"/>
  <c r="CI954" i="1" s="1"/>
  <c r="BW954" i="1" s="1"/>
  <c r="BY954" i="1"/>
  <c r="CX955" i="1"/>
  <c r="BX955" i="1"/>
  <c r="CC955" i="1" s="1"/>
  <c r="AY955" i="1"/>
  <c r="F958" i="1" l="1"/>
  <c r="BU958" i="1"/>
  <c r="AW958" i="1" s="1"/>
  <c r="E956" i="1"/>
  <c r="D956" i="1"/>
  <c r="CS957" i="1"/>
  <c r="CU957" i="1"/>
  <c r="AT956" i="1"/>
  <c r="CY956" i="1"/>
  <c r="S956" i="1"/>
  <c r="AZ956" i="1"/>
  <c r="T957" i="1"/>
  <c r="Y957" i="1" s="1"/>
  <c r="AV957" i="1"/>
  <c r="AU956" i="1"/>
  <c r="CH955" i="1"/>
  <c r="CI955" i="1" s="1"/>
  <c r="BW955" i="1" s="1"/>
  <c r="BY955" i="1"/>
  <c r="AY956" i="1"/>
  <c r="BX956" i="1"/>
  <c r="CC956" i="1" s="1"/>
  <c r="CX956" i="1"/>
  <c r="BA957" i="1"/>
  <c r="CT957" i="1"/>
  <c r="BR957" i="1"/>
  <c r="BM957" i="1" s="1"/>
  <c r="BB957" i="1"/>
  <c r="BO957" i="1"/>
  <c r="BL957" i="1" s="1"/>
  <c r="CZ957" i="1"/>
  <c r="CV957" i="1"/>
  <c r="AC957" i="1"/>
  <c r="U957" i="1" s="1"/>
  <c r="CR957" i="1"/>
  <c r="AX957" i="1"/>
  <c r="CB954" i="1"/>
  <c r="BZ954" i="1"/>
  <c r="CA954" i="1" s="1"/>
  <c r="V956" i="1"/>
  <c r="AB956" i="1"/>
  <c r="F959" i="1" l="1"/>
  <c r="BU959" i="1"/>
  <c r="AW959" i="1" s="1"/>
  <c r="E957" i="1"/>
  <c r="D957" i="1"/>
  <c r="CS958" i="1"/>
  <c r="CU958" i="1"/>
  <c r="AE956" i="1"/>
  <c r="AT957" i="1"/>
  <c r="CY957" i="1"/>
  <c r="S957" i="1"/>
  <c r="AZ957" i="1"/>
  <c r="AE957" i="1" s="1"/>
  <c r="T958" i="1"/>
  <c r="Y958" i="1" s="1"/>
  <c r="AU957" i="1"/>
  <c r="AV958" i="1"/>
  <c r="V957" i="1"/>
  <c r="AB957" i="1"/>
  <c r="BA958" i="1"/>
  <c r="CV958" i="1"/>
  <c r="CR958" i="1"/>
  <c r="CT958" i="1"/>
  <c r="BB958" i="1"/>
  <c r="AX958" i="1"/>
  <c r="AC958" i="1"/>
  <c r="U958" i="1" s="1"/>
  <c r="BR958" i="1"/>
  <c r="BM958" i="1" s="1"/>
  <c r="BO958" i="1"/>
  <c r="BL958" i="1" s="1"/>
  <c r="CZ958" i="1"/>
  <c r="BZ955" i="1"/>
  <c r="CA955" i="1" s="1"/>
  <c r="CB955" i="1"/>
  <c r="AY957" i="1"/>
  <c r="CX957" i="1"/>
  <c r="BX957" i="1"/>
  <c r="CC957" i="1" s="1"/>
  <c r="CH956" i="1"/>
  <c r="CI956" i="1" s="1"/>
  <c r="BW956" i="1" s="1"/>
  <c r="BY956" i="1"/>
  <c r="F960" i="1" l="1"/>
  <c r="BU960" i="1"/>
  <c r="AW960" i="1" s="1"/>
  <c r="E958" i="1"/>
  <c r="D958" i="1"/>
  <c r="CS959" i="1"/>
  <c r="CU959" i="1"/>
  <c r="AT958" i="1"/>
  <c r="CY958" i="1"/>
  <c r="S958" i="1"/>
  <c r="AZ958" i="1"/>
  <c r="AE958" i="1" s="1"/>
  <c r="T959" i="1"/>
  <c r="Y959" i="1" s="1"/>
  <c r="AV959" i="1"/>
  <c r="AU958" i="1"/>
  <c r="BZ956" i="1"/>
  <c r="CA956" i="1" s="1"/>
  <c r="CB956" i="1"/>
  <c r="AY958" i="1"/>
  <c r="CX958" i="1"/>
  <c r="BX958" i="1"/>
  <c r="CC958" i="1" s="1"/>
  <c r="BA959" i="1"/>
  <c r="CR959" i="1"/>
  <c r="BR959" i="1"/>
  <c r="BM959" i="1" s="1"/>
  <c r="BO959" i="1"/>
  <c r="BL959" i="1" s="1"/>
  <c r="CZ959" i="1"/>
  <c r="CV959" i="1"/>
  <c r="AC959" i="1"/>
  <c r="U959" i="1" s="1"/>
  <c r="CT959" i="1"/>
  <c r="BB959" i="1"/>
  <c r="AX959" i="1"/>
  <c r="V958" i="1"/>
  <c r="AB958" i="1"/>
  <c r="BY957" i="1"/>
  <c r="CH957" i="1"/>
  <c r="CI957" i="1" s="1"/>
  <c r="BW957" i="1" s="1"/>
  <c r="F961" i="1" l="1"/>
  <c r="BU961" i="1"/>
  <c r="AW961" i="1" s="1"/>
  <c r="E959" i="1"/>
  <c r="D959" i="1"/>
  <c r="CS960" i="1"/>
  <c r="CU960" i="1"/>
  <c r="AT959" i="1"/>
  <c r="CY959" i="1"/>
  <c r="S959" i="1"/>
  <c r="AZ959" i="1"/>
  <c r="T960" i="1"/>
  <c r="Y960" i="1" s="1"/>
  <c r="AV960" i="1"/>
  <c r="AU959" i="1"/>
  <c r="BZ957" i="1"/>
  <c r="CA957" i="1" s="1"/>
  <c r="CB957" i="1"/>
  <c r="AB959" i="1"/>
  <c r="V959" i="1"/>
  <c r="CX959" i="1"/>
  <c r="BX959" i="1"/>
  <c r="CC959" i="1" s="1"/>
  <c r="BA960" i="1"/>
  <c r="AX960" i="1"/>
  <c r="BB960" i="1"/>
  <c r="AC960" i="1"/>
  <c r="U960" i="1" s="1"/>
  <c r="BR960" i="1"/>
  <c r="BM960" i="1" s="1"/>
  <c r="CR960" i="1"/>
  <c r="CV960" i="1"/>
  <c r="BO960" i="1"/>
  <c r="BL960" i="1" s="1"/>
  <c r="CZ960" i="1"/>
  <c r="CT960" i="1"/>
  <c r="AY959" i="1"/>
  <c r="BY958" i="1"/>
  <c r="CH958" i="1"/>
  <c r="CI958" i="1" s="1"/>
  <c r="BW958" i="1" s="1"/>
  <c r="F962" i="1" l="1"/>
  <c r="BU962" i="1"/>
  <c r="E960" i="1"/>
  <c r="D960" i="1"/>
  <c r="CS961" i="1"/>
  <c r="CU961" i="1"/>
  <c r="AE959" i="1"/>
  <c r="AT960" i="1"/>
  <c r="CY960" i="1"/>
  <c r="AU960" i="1"/>
  <c r="S960" i="1"/>
  <c r="AZ960" i="1"/>
  <c r="AE960" i="1" s="1"/>
  <c r="T961" i="1"/>
  <c r="Y961" i="1" s="1"/>
  <c r="AW962" i="1"/>
  <c r="AV961" i="1"/>
  <c r="BZ958" i="1"/>
  <c r="CA958" i="1" s="1"/>
  <c r="CB958" i="1"/>
  <c r="AY960" i="1"/>
  <c r="BX960" i="1"/>
  <c r="CC960" i="1" s="1"/>
  <c r="CX960" i="1"/>
  <c r="BA961" i="1"/>
  <c r="AX961" i="1"/>
  <c r="AC961" i="1"/>
  <c r="U961" i="1" s="1"/>
  <c r="BR961" i="1"/>
  <c r="BM961" i="1" s="1"/>
  <c r="BO961" i="1"/>
  <c r="BL961" i="1" s="1"/>
  <c r="CZ961" i="1"/>
  <c r="CV961" i="1"/>
  <c r="CR961" i="1"/>
  <c r="CT961" i="1"/>
  <c r="BB961" i="1"/>
  <c r="V960" i="1"/>
  <c r="AB960" i="1"/>
  <c r="CH959" i="1"/>
  <c r="CI959" i="1" s="1"/>
  <c r="BW959" i="1" s="1"/>
  <c r="BY959" i="1"/>
  <c r="F963" i="1" l="1"/>
  <c r="BU963" i="1"/>
  <c r="AW963" i="1" s="1"/>
  <c r="E961" i="1"/>
  <c r="D961" i="1"/>
  <c r="CS962" i="1"/>
  <c r="CU962" i="1"/>
  <c r="AT961" i="1"/>
  <c r="CY961" i="1"/>
  <c r="S961" i="1"/>
  <c r="AZ961" i="1"/>
  <c r="T962" i="1"/>
  <c r="Y962" i="1" s="1"/>
  <c r="AV962" i="1"/>
  <c r="AU961" i="1"/>
  <c r="CB959" i="1"/>
  <c r="BZ959" i="1"/>
  <c r="CA959" i="1" s="1"/>
  <c r="AY961" i="1"/>
  <c r="BY960" i="1"/>
  <c r="CH960" i="1"/>
  <c r="CI960" i="1" s="1"/>
  <c r="BW960" i="1" s="1"/>
  <c r="CX961" i="1"/>
  <c r="BX961" i="1"/>
  <c r="CC961" i="1" s="1"/>
  <c r="BA962" i="1"/>
  <c r="CR962" i="1"/>
  <c r="CT962" i="1"/>
  <c r="AX962" i="1"/>
  <c r="CV962" i="1"/>
  <c r="AC962" i="1"/>
  <c r="U962" i="1" s="1"/>
  <c r="BR962" i="1"/>
  <c r="BM962" i="1" s="1"/>
  <c r="BO962" i="1"/>
  <c r="BL962" i="1" s="1"/>
  <c r="CZ962" i="1"/>
  <c r="BB962" i="1"/>
  <c r="V961" i="1"/>
  <c r="AB961" i="1"/>
  <c r="F964" i="1" l="1"/>
  <c r="BU964" i="1"/>
  <c r="AW964" i="1" s="1"/>
  <c r="E962" i="1"/>
  <c r="D962" i="1"/>
  <c r="CS963" i="1"/>
  <c r="CU963" i="1"/>
  <c r="AE961" i="1"/>
  <c r="AT962" i="1"/>
  <c r="CY962" i="1"/>
  <c r="S962" i="1"/>
  <c r="AZ962" i="1"/>
  <c r="T963" i="1"/>
  <c r="Y963" i="1" s="1"/>
  <c r="AV963" i="1"/>
  <c r="AU962" i="1"/>
  <c r="V962" i="1"/>
  <c r="AB962" i="1"/>
  <c r="AY962" i="1"/>
  <c r="BY961" i="1"/>
  <c r="CH961" i="1"/>
  <c r="CI961" i="1" s="1"/>
  <c r="BW961" i="1" s="1"/>
  <c r="CB960" i="1"/>
  <c r="BZ960" i="1"/>
  <c r="CA960" i="1" s="1"/>
  <c r="BX962" i="1"/>
  <c r="CC962" i="1" s="1"/>
  <c r="CX962" i="1"/>
  <c r="BA963" i="1"/>
  <c r="CT963" i="1"/>
  <c r="BR963" i="1"/>
  <c r="BM963" i="1" s="1"/>
  <c r="BB963" i="1"/>
  <c r="BO963" i="1"/>
  <c r="BL963" i="1" s="1"/>
  <c r="AC963" i="1"/>
  <c r="U963" i="1" s="1"/>
  <c r="CR963" i="1"/>
  <c r="AX963" i="1"/>
  <c r="CZ963" i="1"/>
  <c r="CV963" i="1"/>
  <c r="F965" i="1" l="1"/>
  <c r="BU965" i="1"/>
  <c r="E963" i="1"/>
  <c r="D963" i="1"/>
  <c r="CS964" i="1"/>
  <c r="CU964" i="1"/>
  <c r="AE962" i="1"/>
  <c r="AT963" i="1"/>
  <c r="CY963" i="1"/>
  <c r="S963" i="1"/>
  <c r="AZ963" i="1"/>
  <c r="AE963" i="1" s="1"/>
  <c r="AU963" i="1"/>
  <c r="T964" i="1"/>
  <c r="Y964" i="1" s="1"/>
  <c r="AW965" i="1"/>
  <c r="AV964" i="1"/>
  <c r="AY963" i="1"/>
  <c r="BX963" i="1"/>
  <c r="CC963" i="1" s="1"/>
  <c r="CX963" i="1"/>
  <c r="CB961" i="1"/>
  <c r="BZ961" i="1"/>
  <c r="CA961" i="1" s="1"/>
  <c r="BA964" i="1"/>
  <c r="CR964" i="1"/>
  <c r="BR964" i="1"/>
  <c r="BM964" i="1" s="1"/>
  <c r="BO964" i="1"/>
  <c r="BL964" i="1" s="1"/>
  <c r="CZ964" i="1"/>
  <c r="CV964" i="1"/>
  <c r="CT964" i="1"/>
  <c r="BB964" i="1"/>
  <c r="AX964" i="1"/>
  <c r="AC964" i="1"/>
  <c r="U964" i="1" s="1"/>
  <c r="V963" i="1"/>
  <c r="AB963" i="1"/>
  <c r="BY962" i="1"/>
  <c r="CH962" i="1"/>
  <c r="CI962" i="1" s="1"/>
  <c r="BW962" i="1" s="1"/>
  <c r="F966" i="1" l="1"/>
  <c r="BU966" i="1"/>
  <c r="AW966" i="1" s="1"/>
  <c r="E964" i="1"/>
  <c r="D964" i="1"/>
  <c r="CS965" i="1"/>
  <c r="CU965" i="1"/>
  <c r="AT964" i="1"/>
  <c r="CY964" i="1"/>
  <c r="AU964" i="1"/>
  <c r="S964" i="1"/>
  <c r="AZ964" i="1"/>
  <c r="AE964" i="1" s="1"/>
  <c r="T965" i="1"/>
  <c r="Y965" i="1" s="1"/>
  <c r="AV965" i="1"/>
  <c r="BZ962" i="1"/>
  <c r="CA962" i="1" s="1"/>
  <c r="CB962" i="1"/>
  <c r="AY964" i="1"/>
  <c r="CX964" i="1"/>
  <c r="BX964" i="1"/>
  <c r="CC964" i="1" s="1"/>
  <c r="BY963" i="1"/>
  <c r="CH963" i="1"/>
  <c r="CI963" i="1" s="1"/>
  <c r="BW963" i="1" s="1"/>
  <c r="AB964" i="1"/>
  <c r="V964" i="1"/>
  <c r="BA965" i="1"/>
  <c r="AC965" i="1"/>
  <c r="U965" i="1" s="1"/>
  <c r="CR965" i="1"/>
  <c r="AX965" i="1"/>
  <c r="CT965" i="1"/>
  <c r="BR965" i="1"/>
  <c r="BM965" i="1" s="1"/>
  <c r="BB965" i="1"/>
  <c r="BO965" i="1"/>
  <c r="BL965" i="1" s="1"/>
  <c r="CZ965" i="1"/>
  <c r="CV965" i="1"/>
  <c r="F967" i="1" l="1"/>
  <c r="BU967" i="1"/>
  <c r="AW967" i="1" s="1"/>
  <c r="E965" i="1"/>
  <c r="D965" i="1"/>
  <c r="CS966" i="1"/>
  <c r="CU966" i="1"/>
  <c r="AT965" i="1"/>
  <c r="CY965" i="1"/>
  <c r="AU965" i="1"/>
  <c r="S965" i="1"/>
  <c r="AZ965" i="1"/>
  <c r="AE965" i="1" s="1"/>
  <c r="T966" i="1"/>
  <c r="Y966" i="1" s="1"/>
  <c r="AV966" i="1"/>
  <c r="CX965" i="1"/>
  <c r="BX965" i="1"/>
  <c r="CC965" i="1" s="1"/>
  <c r="BA966" i="1"/>
  <c r="BO966" i="1"/>
  <c r="BL966" i="1" s="1"/>
  <c r="CT966" i="1"/>
  <c r="BR966" i="1"/>
  <c r="BM966" i="1" s="1"/>
  <c r="CZ966" i="1"/>
  <c r="CV966" i="1"/>
  <c r="CR966" i="1"/>
  <c r="AC966" i="1"/>
  <c r="U966" i="1" s="1"/>
  <c r="BB966" i="1"/>
  <c r="AX966" i="1"/>
  <c r="AB965" i="1"/>
  <c r="V965" i="1"/>
  <c r="BZ963" i="1"/>
  <c r="CA963" i="1" s="1"/>
  <c r="CB963" i="1"/>
  <c r="AY965" i="1"/>
  <c r="CH964" i="1"/>
  <c r="CI964" i="1" s="1"/>
  <c r="BW964" i="1" s="1"/>
  <c r="BY964" i="1"/>
  <c r="F968" i="1" l="1"/>
  <c r="BU968" i="1"/>
  <c r="AW968" i="1" s="1"/>
  <c r="E966" i="1"/>
  <c r="D966" i="1"/>
  <c r="AU966" i="1"/>
  <c r="CS967" i="1"/>
  <c r="CU967" i="1"/>
  <c r="AT966" i="1"/>
  <c r="CY966" i="1"/>
  <c r="S966" i="1"/>
  <c r="AZ966" i="1"/>
  <c r="T967" i="1"/>
  <c r="Y967" i="1" s="1"/>
  <c r="AV967" i="1"/>
  <c r="BZ964" i="1"/>
  <c r="CA964" i="1" s="1"/>
  <c r="CB964" i="1"/>
  <c r="CX966" i="1"/>
  <c r="BX966" i="1"/>
  <c r="CC966" i="1" s="1"/>
  <c r="AY966" i="1"/>
  <c r="BA967" i="1"/>
  <c r="AX967" i="1"/>
  <c r="CT967" i="1"/>
  <c r="AC967" i="1"/>
  <c r="U967" i="1" s="1"/>
  <c r="BO967" i="1"/>
  <c r="BL967" i="1" s="1"/>
  <c r="CZ967" i="1"/>
  <c r="CV967" i="1"/>
  <c r="CR967" i="1"/>
  <c r="BR967" i="1"/>
  <c r="BM967" i="1" s="1"/>
  <c r="BB967" i="1"/>
  <c r="V966" i="1"/>
  <c r="AB966" i="1"/>
  <c r="CH965" i="1"/>
  <c r="CI965" i="1" s="1"/>
  <c r="BW965" i="1" s="1"/>
  <c r="BY965" i="1"/>
  <c r="F969" i="1" l="1"/>
  <c r="BU969" i="1"/>
  <c r="AW969" i="1" s="1"/>
  <c r="E967" i="1"/>
  <c r="D967" i="1"/>
  <c r="CS968" i="1"/>
  <c r="CU968" i="1"/>
  <c r="AE966" i="1"/>
  <c r="AT967" i="1"/>
  <c r="CY967" i="1"/>
  <c r="S967" i="1"/>
  <c r="AZ967" i="1"/>
  <c r="AE967" i="1" s="1"/>
  <c r="T968" i="1"/>
  <c r="Y968" i="1" s="1"/>
  <c r="AV968" i="1"/>
  <c r="AU967" i="1"/>
  <c r="BZ965" i="1"/>
  <c r="CA965" i="1" s="1"/>
  <c r="CB965" i="1"/>
  <c r="CX967" i="1"/>
  <c r="BX967" i="1"/>
  <c r="CC967" i="1" s="1"/>
  <c r="AY967" i="1"/>
  <c r="BA968" i="1"/>
  <c r="CR968" i="1"/>
  <c r="CT968" i="1"/>
  <c r="BB968" i="1"/>
  <c r="BO968" i="1"/>
  <c r="BL968" i="1" s="1"/>
  <c r="CV968" i="1"/>
  <c r="AC968" i="1"/>
  <c r="U968" i="1" s="1"/>
  <c r="BR968" i="1"/>
  <c r="BM968" i="1" s="1"/>
  <c r="CZ968" i="1"/>
  <c r="AX968" i="1"/>
  <c r="AB967" i="1"/>
  <c r="V967" i="1"/>
  <c r="BY966" i="1"/>
  <c r="CH966" i="1"/>
  <c r="CI966" i="1" s="1"/>
  <c r="BW966" i="1" s="1"/>
  <c r="F970" i="1" l="1"/>
  <c r="BU970" i="1"/>
  <c r="AW970" i="1" s="1"/>
  <c r="E968" i="1"/>
  <c r="D968" i="1"/>
  <c r="CS969" i="1"/>
  <c r="CU969" i="1"/>
  <c r="AT968" i="1"/>
  <c r="CY968" i="1"/>
  <c r="S968" i="1"/>
  <c r="AZ968" i="1"/>
  <c r="AE968" i="1" s="1"/>
  <c r="T969" i="1"/>
  <c r="Y969" i="1" s="1"/>
  <c r="AV969" i="1"/>
  <c r="AU968" i="1"/>
  <c r="BZ966" i="1"/>
  <c r="CA966" i="1" s="1"/>
  <c r="CB966" i="1"/>
  <c r="AY968" i="1"/>
  <c r="BA969" i="1"/>
  <c r="AX969" i="1"/>
  <c r="AU969" i="1" s="1"/>
  <c r="BR969" i="1"/>
  <c r="BM969" i="1" s="1"/>
  <c r="CT969" i="1"/>
  <c r="AC969" i="1"/>
  <c r="U969" i="1" s="1"/>
  <c r="BB969" i="1"/>
  <c r="BO969" i="1"/>
  <c r="BL969" i="1" s="1"/>
  <c r="CZ969" i="1"/>
  <c r="CR969" i="1"/>
  <c r="CV969" i="1"/>
  <c r="V968" i="1"/>
  <c r="AB968" i="1"/>
  <c r="CX968" i="1"/>
  <c r="BX968" i="1"/>
  <c r="CC968" i="1" s="1"/>
  <c r="BY967" i="1"/>
  <c r="CH967" i="1"/>
  <c r="CI967" i="1" s="1"/>
  <c r="BW967" i="1" s="1"/>
  <c r="F971" i="1" l="1"/>
  <c r="BU971" i="1"/>
  <c r="AW971" i="1" s="1"/>
  <c r="E969" i="1"/>
  <c r="D969" i="1"/>
  <c r="CS970" i="1"/>
  <c r="CU970" i="1"/>
  <c r="AT969" i="1"/>
  <c r="CY969" i="1"/>
  <c r="S969" i="1"/>
  <c r="AZ969" i="1"/>
  <c r="T970" i="1"/>
  <c r="Y970" i="1" s="1"/>
  <c r="AV970" i="1"/>
  <c r="CB967" i="1"/>
  <c r="BZ967" i="1"/>
  <c r="CA967" i="1" s="1"/>
  <c r="CX969" i="1"/>
  <c r="BX969" i="1"/>
  <c r="CC969" i="1" s="1"/>
  <c r="BA970" i="1"/>
  <c r="AC970" i="1"/>
  <c r="U970" i="1" s="1"/>
  <c r="BR970" i="1"/>
  <c r="BM970" i="1" s="1"/>
  <c r="BO970" i="1"/>
  <c r="BL970" i="1" s="1"/>
  <c r="AX970" i="1"/>
  <c r="CZ970" i="1"/>
  <c r="CV970" i="1"/>
  <c r="CR970" i="1"/>
  <c r="CT970" i="1"/>
  <c r="BB970" i="1"/>
  <c r="AB969" i="1"/>
  <c r="V969" i="1"/>
  <c r="AY969" i="1"/>
  <c r="CH968" i="1"/>
  <c r="CI968" i="1" s="1"/>
  <c r="BW968" i="1" s="1"/>
  <c r="BY968" i="1"/>
  <c r="F972" i="1" l="1"/>
  <c r="BU972" i="1"/>
  <c r="E970" i="1"/>
  <c r="D970" i="1"/>
  <c r="CS971" i="1"/>
  <c r="CU971" i="1"/>
  <c r="AE969" i="1"/>
  <c r="AT970" i="1"/>
  <c r="CY970" i="1"/>
  <c r="AU970" i="1"/>
  <c r="S970" i="1"/>
  <c r="AZ970" i="1"/>
  <c r="AE970" i="1" s="1"/>
  <c r="T971" i="1"/>
  <c r="Y971" i="1" s="1"/>
  <c r="AW972" i="1"/>
  <c r="AV971" i="1"/>
  <c r="CB968" i="1"/>
  <c r="BZ968" i="1"/>
  <c r="CA968" i="1" s="1"/>
  <c r="CX970" i="1"/>
  <c r="BX970" i="1"/>
  <c r="CC970" i="1" s="1"/>
  <c r="AY970" i="1"/>
  <c r="BA971" i="1"/>
  <c r="BR971" i="1"/>
  <c r="BM971" i="1" s="1"/>
  <c r="CR971" i="1"/>
  <c r="CT971" i="1"/>
  <c r="BB971" i="1"/>
  <c r="AC971" i="1"/>
  <c r="U971" i="1" s="1"/>
  <c r="BO971" i="1"/>
  <c r="BL971" i="1" s="1"/>
  <c r="CV971" i="1"/>
  <c r="CZ971" i="1"/>
  <c r="AX971" i="1"/>
  <c r="V970" i="1"/>
  <c r="AB970" i="1"/>
  <c r="CH969" i="1"/>
  <c r="CI969" i="1" s="1"/>
  <c r="BW969" i="1" s="1"/>
  <c r="BY969" i="1"/>
  <c r="F973" i="1" l="1"/>
  <c r="BU973" i="1"/>
  <c r="AW973" i="1" s="1"/>
  <c r="E971" i="1"/>
  <c r="D971" i="1"/>
  <c r="CS972" i="1"/>
  <c r="CU972" i="1"/>
  <c r="AT971" i="1"/>
  <c r="CY971" i="1"/>
  <c r="AU971" i="1"/>
  <c r="S971" i="1"/>
  <c r="AZ971" i="1"/>
  <c r="AE971" i="1" s="1"/>
  <c r="T972" i="1"/>
  <c r="Y972" i="1" s="1"/>
  <c r="AV972" i="1"/>
  <c r="AY971" i="1"/>
  <c r="V971" i="1"/>
  <c r="AB971" i="1"/>
  <c r="CB969" i="1"/>
  <c r="BZ969" i="1"/>
  <c r="CA969" i="1" s="1"/>
  <c r="CX971" i="1"/>
  <c r="BX971" i="1"/>
  <c r="CC971" i="1" s="1"/>
  <c r="BA972" i="1"/>
  <c r="AC972" i="1"/>
  <c r="U972" i="1" s="1"/>
  <c r="CT972" i="1"/>
  <c r="BO972" i="1"/>
  <c r="BL972" i="1" s="1"/>
  <c r="CZ972" i="1"/>
  <c r="BB972" i="1"/>
  <c r="CR972" i="1"/>
  <c r="CV972" i="1"/>
  <c r="BR972" i="1"/>
  <c r="BM972" i="1" s="1"/>
  <c r="AX972" i="1"/>
  <c r="BY970" i="1"/>
  <c r="CH970" i="1"/>
  <c r="CI970" i="1" s="1"/>
  <c r="BW970" i="1" s="1"/>
  <c r="F974" i="1" l="1"/>
  <c r="BU974" i="1"/>
  <c r="AW974" i="1" s="1"/>
  <c r="E972" i="1"/>
  <c r="D972" i="1"/>
  <c r="CS973" i="1"/>
  <c r="CU973" i="1"/>
  <c r="AT972" i="1"/>
  <c r="CY972" i="1"/>
  <c r="AU972" i="1"/>
  <c r="S972" i="1"/>
  <c r="AZ972" i="1"/>
  <c r="AE972" i="1" s="1"/>
  <c r="T973" i="1"/>
  <c r="Y973" i="1" s="1"/>
  <c r="AV973" i="1"/>
  <c r="CX972" i="1"/>
  <c r="BX972" i="1"/>
  <c r="CC972" i="1" s="1"/>
  <c r="BZ970" i="1"/>
  <c r="CA970" i="1" s="1"/>
  <c r="CB970" i="1"/>
  <c r="AY972" i="1"/>
  <c r="V972" i="1"/>
  <c r="AB972" i="1"/>
  <c r="BA973" i="1"/>
  <c r="CZ973" i="1"/>
  <c r="BO973" i="1"/>
  <c r="BL973" i="1" s="1"/>
  <c r="BR973" i="1"/>
  <c r="BM973" i="1" s="1"/>
  <c r="AC973" i="1"/>
  <c r="U973" i="1" s="1"/>
  <c r="AX973" i="1"/>
  <c r="CR973" i="1"/>
  <c r="BB973" i="1"/>
  <c r="CT973" i="1"/>
  <c r="CV973" i="1"/>
  <c r="BY971" i="1"/>
  <c r="CH971" i="1"/>
  <c r="CI971" i="1" s="1"/>
  <c r="BW971" i="1" s="1"/>
  <c r="AU973" i="1" l="1"/>
  <c r="F975" i="1"/>
  <c r="BU975" i="1"/>
  <c r="AW975" i="1" s="1"/>
  <c r="E973" i="1"/>
  <c r="D973" i="1"/>
  <c r="CS974" i="1"/>
  <c r="CU974" i="1"/>
  <c r="AT973" i="1"/>
  <c r="CY973" i="1"/>
  <c r="S973" i="1"/>
  <c r="AZ973" i="1"/>
  <c r="T974" i="1"/>
  <c r="Y974" i="1" s="1"/>
  <c r="AV974" i="1"/>
  <c r="CB971" i="1"/>
  <c r="BZ971" i="1"/>
  <c r="CA971" i="1" s="1"/>
  <c r="AY973" i="1"/>
  <c r="CX973" i="1"/>
  <c r="BX973" i="1"/>
  <c r="CC973" i="1" s="1"/>
  <c r="AB973" i="1"/>
  <c r="V973" i="1"/>
  <c r="BA974" i="1"/>
  <c r="AC974" i="1"/>
  <c r="U974" i="1" s="1"/>
  <c r="BR974" i="1"/>
  <c r="BM974" i="1" s="1"/>
  <c r="BO974" i="1"/>
  <c r="BL974" i="1" s="1"/>
  <c r="CZ974" i="1"/>
  <c r="CV974" i="1"/>
  <c r="CR974" i="1"/>
  <c r="CT974" i="1"/>
  <c r="BB974" i="1"/>
  <c r="AX974" i="1"/>
  <c r="CH972" i="1"/>
  <c r="CI972" i="1" s="1"/>
  <c r="BW972" i="1" s="1"/>
  <c r="BY972" i="1"/>
  <c r="F976" i="1" l="1"/>
  <c r="BU976" i="1"/>
  <c r="AW976" i="1" s="1"/>
  <c r="E974" i="1"/>
  <c r="D974" i="1"/>
  <c r="CS975" i="1"/>
  <c r="CU975" i="1"/>
  <c r="AE973" i="1"/>
  <c r="AT974" i="1"/>
  <c r="CY974" i="1"/>
  <c r="S974" i="1"/>
  <c r="AZ974" i="1"/>
  <c r="AE974" i="1" s="1"/>
  <c r="T975" i="1"/>
  <c r="Y975" i="1" s="1"/>
  <c r="AV975" i="1"/>
  <c r="AU974" i="1"/>
  <c r="CB972" i="1"/>
  <c r="BZ972" i="1"/>
  <c r="CA972" i="1" s="1"/>
  <c r="AY974" i="1"/>
  <c r="V974" i="1"/>
  <c r="AB974" i="1"/>
  <c r="BX974" i="1"/>
  <c r="CC974" i="1" s="1"/>
  <c r="CX974" i="1"/>
  <c r="BA975" i="1"/>
  <c r="CR975" i="1"/>
  <c r="CT975" i="1"/>
  <c r="BB975" i="1"/>
  <c r="AC975" i="1"/>
  <c r="U975" i="1" s="1"/>
  <c r="BR975" i="1"/>
  <c r="BM975" i="1" s="1"/>
  <c r="BO975" i="1"/>
  <c r="BL975" i="1" s="1"/>
  <c r="CZ975" i="1"/>
  <c r="CV975" i="1"/>
  <c r="AX975" i="1"/>
  <c r="CH973" i="1"/>
  <c r="CI973" i="1" s="1"/>
  <c r="BW973" i="1" s="1"/>
  <c r="BY973" i="1"/>
  <c r="F977" i="1" l="1"/>
  <c r="BU977" i="1"/>
  <c r="AW977" i="1" s="1"/>
  <c r="E975" i="1"/>
  <c r="D975" i="1"/>
  <c r="CS976" i="1"/>
  <c r="CU976" i="1"/>
  <c r="AT975" i="1"/>
  <c r="CY975" i="1"/>
  <c r="AU975" i="1"/>
  <c r="S975" i="1"/>
  <c r="AZ975" i="1"/>
  <c r="AE975" i="1" s="1"/>
  <c r="T976" i="1"/>
  <c r="Y976" i="1" s="1"/>
  <c r="AV976" i="1"/>
  <c r="BZ973" i="1"/>
  <c r="CA973" i="1" s="1"/>
  <c r="CB973" i="1"/>
  <c r="CH974" i="1"/>
  <c r="CI974" i="1" s="1"/>
  <c r="BW974" i="1" s="1"/>
  <c r="BY974" i="1"/>
  <c r="AY975" i="1"/>
  <c r="BA976" i="1"/>
  <c r="CT976" i="1"/>
  <c r="BR976" i="1"/>
  <c r="BM976" i="1" s="1"/>
  <c r="BO976" i="1"/>
  <c r="BL976" i="1" s="1"/>
  <c r="CZ976" i="1"/>
  <c r="CV976" i="1"/>
  <c r="CR976" i="1"/>
  <c r="AC976" i="1"/>
  <c r="U976" i="1" s="1"/>
  <c r="BB976" i="1"/>
  <c r="AX976" i="1"/>
  <c r="AB975" i="1"/>
  <c r="V975" i="1"/>
  <c r="CX975" i="1"/>
  <c r="BX975" i="1"/>
  <c r="CC975" i="1" s="1"/>
  <c r="F978" i="1" l="1"/>
  <c r="BU978" i="1"/>
  <c r="AW978" i="1" s="1"/>
  <c r="E976" i="1"/>
  <c r="D976" i="1"/>
  <c r="CS977" i="1"/>
  <c r="CU977" i="1"/>
  <c r="AT976" i="1"/>
  <c r="CY976" i="1"/>
  <c r="S976" i="1"/>
  <c r="AZ976" i="1"/>
  <c r="T977" i="1"/>
  <c r="Y977" i="1" s="1"/>
  <c r="AV977" i="1"/>
  <c r="AU976" i="1"/>
  <c r="CH975" i="1"/>
  <c r="CI975" i="1" s="1"/>
  <c r="BW975" i="1" s="1"/>
  <c r="BY975" i="1"/>
  <c r="BA977" i="1"/>
  <c r="CR977" i="1"/>
  <c r="BB977" i="1"/>
  <c r="AC977" i="1"/>
  <c r="U977" i="1" s="1"/>
  <c r="CT977" i="1"/>
  <c r="CZ977" i="1"/>
  <c r="CV977" i="1"/>
  <c r="BO977" i="1"/>
  <c r="BL977" i="1" s="1"/>
  <c r="BR977" i="1"/>
  <c r="BM977" i="1" s="1"/>
  <c r="AX977" i="1"/>
  <c r="AB976" i="1"/>
  <c r="V976" i="1"/>
  <c r="AY976" i="1"/>
  <c r="CX976" i="1"/>
  <c r="BX976" i="1"/>
  <c r="CC976" i="1" s="1"/>
  <c r="CB974" i="1"/>
  <c r="BZ974" i="1"/>
  <c r="CA974" i="1" s="1"/>
  <c r="F979" i="1" l="1"/>
  <c r="BU979" i="1"/>
  <c r="AW979" i="1" s="1"/>
  <c r="E977" i="1"/>
  <c r="D977" i="1"/>
  <c r="CS978" i="1"/>
  <c r="CU978" i="1"/>
  <c r="AE976" i="1"/>
  <c r="AT977" i="1"/>
  <c r="CY977" i="1"/>
  <c r="S977" i="1"/>
  <c r="AZ977" i="1"/>
  <c r="AE977" i="1" s="1"/>
  <c r="T978" i="1"/>
  <c r="Y978" i="1" s="1"/>
  <c r="AV978" i="1"/>
  <c r="AU977" i="1"/>
  <c r="BY976" i="1"/>
  <c r="CH976" i="1"/>
  <c r="CI976" i="1" s="1"/>
  <c r="BW976" i="1" s="1"/>
  <c r="BA978" i="1"/>
  <c r="CT978" i="1"/>
  <c r="BR978" i="1"/>
  <c r="BM978" i="1" s="1"/>
  <c r="BO978" i="1"/>
  <c r="BL978" i="1" s="1"/>
  <c r="CZ978" i="1"/>
  <c r="CV978" i="1"/>
  <c r="CR978" i="1"/>
  <c r="AC978" i="1"/>
  <c r="U978" i="1" s="1"/>
  <c r="BB978" i="1"/>
  <c r="AX978" i="1"/>
  <c r="V977" i="1"/>
  <c r="AB977" i="1"/>
  <c r="AY977" i="1"/>
  <c r="BX977" i="1"/>
  <c r="CC977" i="1" s="1"/>
  <c r="CX977" i="1"/>
  <c r="CB975" i="1"/>
  <c r="BZ975" i="1"/>
  <c r="CA975" i="1" s="1"/>
  <c r="F980" i="1" l="1"/>
  <c r="BU980" i="1"/>
  <c r="AW980" i="1" s="1"/>
  <c r="E978" i="1"/>
  <c r="D978" i="1"/>
  <c r="CS979" i="1"/>
  <c r="CU979" i="1"/>
  <c r="AT978" i="1"/>
  <c r="CY978" i="1"/>
  <c r="S978" i="1"/>
  <c r="AZ978" i="1"/>
  <c r="T979" i="1"/>
  <c r="AU978" i="1"/>
  <c r="AV979" i="1"/>
  <c r="AB978" i="1"/>
  <c r="V978" i="1"/>
  <c r="BY977" i="1"/>
  <c r="CH977" i="1"/>
  <c r="CI977" i="1" s="1"/>
  <c r="BW977" i="1" s="1"/>
  <c r="AY978" i="1"/>
  <c r="CX978" i="1"/>
  <c r="BX978" i="1"/>
  <c r="CC978" i="1" s="1"/>
  <c r="BA979" i="1"/>
  <c r="BO979" i="1"/>
  <c r="BL979" i="1" s="1"/>
  <c r="CZ979" i="1"/>
  <c r="BB979" i="1"/>
  <c r="AC979" i="1"/>
  <c r="U979" i="1" s="1"/>
  <c r="BR979" i="1"/>
  <c r="BM979" i="1" s="1"/>
  <c r="AX979" i="1"/>
  <c r="CV979" i="1"/>
  <c r="CR979" i="1"/>
  <c r="CT979" i="1"/>
  <c r="BZ976" i="1"/>
  <c r="CA976" i="1" s="1"/>
  <c r="CB976" i="1"/>
  <c r="D979" i="1" l="1"/>
  <c r="Y979" i="1"/>
  <c r="E979" i="1"/>
  <c r="F981" i="1"/>
  <c r="BU981" i="1"/>
  <c r="AW981" i="1" s="1"/>
  <c r="CS980" i="1"/>
  <c r="CU980" i="1"/>
  <c r="AE978" i="1"/>
  <c r="AT979" i="1"/>
  <c r="CY979" i="1"/>
  <c r="S979" i="1"/>
  <c r="AZ979" i="1"/>
  <c r="AE979" i="1" s="1"/>
  <c r="T980" i="1"/>
  <c r="Y980" i="1" s="1"/>
  <c r="AV980" i="1"/>
  <c r="AU979" i="1"/>
  <c r="V979" i="1"/>
  <c r="AB979" i="1"/>
  <c r="BA980" i="1"/>
  <c r="AC980" i="1"/>
  <c r="U980" i="1" s="1"/>
  <c r="CR980" i="1"/>
  <c r="AX980" i="1"/>
  <c r="BB980" i="1"/>
  <c r="CT980" i="1"/>
  <c r="BR980" i="1"/>
  <c r="BM980" i="1" s="1"/>
  <c r="CZ980" i="1"/>
  <c r="CV980" i="1"/>
  <c r="BO980" i="1"/>
  <c r="BL980" i="1" s="1"/>
  <c r="BY978" i="1"/>
  <c r="CH978" i="1"/>
  <c r="CI978" i="1" s="1"/>
  <c r="BW978" i="1" s="1"/>
  <c r="AY979" i="1"/>
  <c r="CX979" i="1"/>
  <c r="BX979" i="1"/>
  <c r="CC979" i="1" s="1"/>
  <c r="BZ977" i="1"/>
  <c r="CA977" i="1" s="1"/>
  <c r="CB977" i="1"/>
  <c r="F982" i="1" l="1"/>
  <c r="BU982" i="1"/>
  <c r="AW982" i="1" s="1"/>
  <c r="E980" i="1"/>
  <c r="D980" i="1"/>
  <c r="CS981" i="1"/>
  <c r="CU981" i="1"/>
  <c r="AT980" i="1"/>
  <c r="CY980" i="1"/>
  <c r="S980" i="1"/>
  <c r="AZ980" i="1"/>
  <c r="AE980" i="1" s="1"/>
  <c r="T981" i="1"/>
  <c r="Y981" i="1" s="1"/>
  <c r="AV981" i="1"/>
  <c r="AU980" i="1"/>
  <c r="CH979" i="1"/>
  <c r="CI979" i="1" s="1"/>
  <c r="BW979" i="1" s="1"/>
  <c r="BY979" i="1"/>
  <c r="BA981" i="1"/>
  <c r="AX981" i="1"/>
  <c r="AC981" i="1"/>
  <c r="U981" i="1" s="1"/>
  <c r="BO981" i="1"/>
  <c r="BL981" i="1" s="1"/>
  <c r="CZ981" i="1"/>
  <c r="BR981" i="1"/>
  <c r="BM981" i="1" s="1"/>
  <c r="CR981" i="1"/>
  <c r="CV981" i="1"/>
  <c r="CT981" i="1"/>
  <c r="BB981" i="1"/>
  <c r="BX980" i="1"/>
  <c r="CC980" i="1" s="1"/>
  <c r="CX980" i="1"/>
  <c r="AY980" i="1"/>
  <c r="BZ978" i="1"/>
  <c r="CA978" i="1" s="1"/>
  <c r="CB978" i="1"/>
  <c r="AB980" i="1"/>
  <c r="V980" i="1"/>
  <c r="F983" i="1" l="1"/>
  <c r="BU983" i="1"/>
  <c r="AW983" i="1" s="1"/>
  <c r="E981" i="1"/>
  <c r="D981" i="1"/>
  <c r="CS982" i="1"/>
  <c r="CU982" i="1"/>
  <c r="AT981" i="1"/>
  <c r="CY981" i="1"/>
  <c r="S981" i="1"/>
  <c r="AZ981" i="1"/>
  <c r="AE981" i="1" s="1"/>
  <c r="T982" i="1"/>
  <c r="Y982" i="1" s="1"/>
  <c r="AV982" i="1"/>
  <c r="AU981" i="1"/>
  <c r="BA982" i="1"/>
  <c r="CR982" i="1"/>
  <c r="BR982" i="1"/>
  <c r="BM982" i="1" s="1"/>
  <c r="BO982" i="1"/>
  <c r="BL982" i="1" s="1"/>
  <c r="CZ982" i="1"/>
  <c r="AC982" i="1"/>
  <c r="U982" i="1" s="1"/>
  <c r="CV982" i="1"/>
  <c r="CT982" i="1"/>
  <c r="BB982" i="1"/>
  <c r="AX982" i="1"/>
  <c r="V981" i="1"/>
  <c r="AB981" i="1"/>
  <c r="AY981" i="1"/>
  <c r="CH980" i="1"/>
  <c r="CI980" i="1" s="1"/>
  <c r="BW980" i="1" s="1"/>
  <c r="BY980" i="1"/>
  <c r="CX981" i="1"/>
  <c r="BX981" i="1"/>
  <c r="CC981" i="1" s="1"/>
  <c r="BZ979" i="1"/>
  <c r="CA979" i="1" s="1"/>
  <c r="CB979" i="1"/>
  <c r="F984" i="1" l="1"/>
  <c r="BU984" i="1"/>
  <c r="AW984" i="1" s="1"/>
  <c r="E982" i="1"/>
  <c r="D982" i="1"/>
  <c r="CS983" i="1"/>
  <c r="CU983" i="1"/>
  <c r="AT982" i="1"/>
  <c r="CY982" i="1"/>
  <c r="S982" i="1"/>
  <c r="AZ982" i="1"/>
  <c r="T983" i="1"/>
  <c r="Y983" i="1" s="1"/>
  <c r="AU982" i="1"/>
  <c r="AV983" i="1"/>
  <c r="CH981" i="1"/>
  <c r="CI981" i="1" s="1"/>
  <c r="BW981" i="1" s="1"/>
  <c r="BY981" i="1"/>
  <c r="BA983" i="1"/>
  <c r="CV983" i="1"/>
  <c r="CR983" i="1"/>
  <c r="BR983" i="1"/>
  <c r="BM983" i="1" s="1"/>
  <c r="BO983" i="1"/>
  <c r="BL983" i="1" s="1"/>
  <c r="CZ983" i="1"/>
  <c r="CT983" i="1"/>
  <c r="BB983" i="1"/>
  <c r="AX983" i="1"/>
  <c r="AC983" i="1"/>
  <c r="U983" i="1" s="1"/>
  <c r="V982" i="1"/>
  <c r="AB982" i="1"/>
  <c r="CB980" i="1"/>
  <c r="BZ980" i="1"/>
  <c r="CA980" i="1" s="1"/>
  <c r="AY982" i="1"/>
  <c r="CX982" i="1"/>
  <c r="BX982" i="1"/>
  <c r="CC982" i="1" s="1"/>
  <c r="F985" i="1" l="1"/>
  <c r="BU985" i="1"/>
  <c r="AW985" i="1" s="1"/>
  <c r="E983" i="1"/>
  <c r="D983" i="1"/>
  <c r="CS984" i="1"/>
  <c r="CU984" i="1"/>
  <c r="AE982" i="1"/>
  <c r="AT983" i="1"/>
  <c r="CY983" i="1"/>
  <c r="S983" i="1"/>
  <c r="AZ983" i="1"/>
  <c r="AE983" i="1" s="1"/>
  <c r="T984" i="1"/>
  <c r="Y984" i="1" s="1"/>
  <c r="AV984" i="1"/>
  <c r="AU983" i="1"/>
  <c r="CH982" i="1"/>
  <c r="CI982" i="1" s="1"/>
  <c r="BW982" i="1" s="1"/>
  <c r="BY982" i="1"/>
  <c r="AY983" i="1"/>
  <c r="BX983" i="1"/>
  <c r="CC983" i="1" s="1"/>
  <c r="CX983" i="1"/>
  <c r="BA984" i="1"/>
  <c r="AX984" i="1"/>
  <c r="CV984" i="1"/>
  <c r="CR984" i="1"/>
  <c r="BR984" i="1"/>
  <c r="BM984" i="1" s="1"/>
  <c r="CZ984" i="1"/>
  <c r="BB984" i="1"/>
  <c r="AC984" i="1"/>
  <c r="U984" i="1" s="1"/>
  <c r="BO984" i="1"/>
  <c r="BL984" i="1" s="1"/>
  <c r="CT984" i="1"/>
  <c r="V983" i="1"/>
  <c r="AB983" i="1"/>
  <c r="CB981" i="1"/>
  <c r="BZ981" i="1"/>
  <c r="CA981" i="1" s="1"/>
  <c r="F986" i="1" l="1"/>
  <c r="BU986" i="1"/>
  <c r="AW986" i="1" s="1"/>
  <c r="E984" i="1"/>
  <c r="D984" i="1"/>
  <c r="CS985" i="1"/>
  <c r="CU985" i="1"/>
  <c r="AT984" i="1"/>
  <c r="CY984" i="1"/>
  <c r="S984" i="1"/>
  <c r="AZ984" i="1"/>
  <c r="T985" i="1"/>
  <c r="Y985" i="1" s="1"/>
  <c r="AV985" i="1"/>
  <c r="AU984" i="1"/>
  <c r="BX984" i="1"/>
  <c r="CC984" i="1" s="1"/>
  <c r="CX984" i="1"/>
  <c r="BZ982" i="1"/>
  <c r="CA982" i="1" s="1"/>
  <c r="CB982" i="1"/>
  <c r="BA985" i="1"/>
  <c r="BR985" i="1"/>
  <c r="BM985" i="1" s="1"/>
  <c r="CZ985" i="1"/>
  <c r="CV985" i="1"/>
  <c r="CR985" i="1"/>
  <c r="AC985" i="1"/>
  <c r="U985" i="1" s="1"/>
  <c r="BB985" i="1"/>
  <c r="AX985" i="1"/>
  <c r="CT985" i="1"/>
  <c r="BO985" i="1"/>
  <c r="BL985" i="1" s="1"/>
  <c r="AB984" i="1"/>
  <c r="V984" i="1"/>
  <c r="AY984" i="1"/>
  <c r="BY983" i="1"/>
  <c r="CH983" i="1"/>
  <c r="CI983" i="1" s="1"/>
  <c r="BW983" i="1" s="1"/>
  <c r="F987" i="1" l="1"/>
  <c r="BU987" i="1"/>
  <c r="AW987" i="1" s="1"/>
  <c r="E985" i="1"/>
  <c r="D985" i="1"/>
  <c r="CS986" i="1"/>
  <c r="CU986" i="1"/>
  <c r="AE984" i="1"/>
  <c r="AT985" i="1"/>
  <c r="CY985" i="1"/>
  <c r="S985" i="1"/>
  <c r="AZ985" i="1"/>
  <c r="AE985" i="1" s="1"/>
  <c r="T986" i="1"/>
  <c r="Y986" i="1" s="1"/>
  <c r="AV986" i="1"/>
  <c r="AU985" i="1"/>
  <c r="BA986" i="1"/>
  <c r="CV986" i="1"/>
  <c r="BO986" i="1"/>
  <c r="BL986" i="1" s="1"/>
  <c r="AX986" i="1"/>
  <c r="AC986" i="1"/>
  <c r="U986" i="1" s="1"/>
  <c r="CR986" i="1"/>
  <c r="BB986" i="1"/>
  <c r="CT986" i="1"/>
  <c r="BR986" i="1"/>
  <c r="BM986" i="1" s="1"/>
  <c r="CZ986" i="1"/>
  <c r="V985" i="1"/>
  <c r="AB985" i="1"/>
  <c r="CH984" i="1"/>
  <c r="CI984" i="1" s="1"/>
  <c r="BW984" i="1" s="1"/>
  <c r="BY984" i="1"/>
  <c r="CB983" i="1"/>
  <c r="BZ983" i="1"/>
  <c r="CA983" i="1" s="1"/>
  <c r="AY985" i="1"/>
  <c r="BX985" i="1"/>
  <c r="CC985" i="1" s="1"/>
  <c r="CX985" i="1"/>
  <c r="F988" i="1" l="1"/>
  <c r="BU988" i="1"/>
  <c r="AW988" i="1" s="1"/>
  <c r="E986" i="1"/>
  <c r="D986" i="1"/>
  <c r="CS987" i="1"/>
  <c r="CU987" i="1"/>
  <c r="AT986" i="1"/>
  <c r="CY986" i="1"/>
  <c r="S986" i="1"/>
  <c r="AZ986" i="1"/>
  <c r="T987" i="1"/>
  <c r="Y987" i="1" s="1"/>
  <c r="AV987" i="1"/>
  <c r="AU986" i="1"/>
  <c r="BA987" i="1"/>
  <c r="AX987" i="1"/>
  <c r="BO987" i="1"/>
  <c r="BL987" i="1" s="1"/>
  <c r="AC987" i="1"/>
  <c r="U987" i="1" s="1"/>
  <c r="BB987" i="1"/>
  <c r="CZ987" i="1"/>
  <c r="CR987" i="1"/>
  <c r="CV987" i="1"/>
  <c r="BR987" i="1"/>
  <c r="BM987" i="1" s="1"/>
  <c r="CT987" i="1"/>
  <c r="CH985" i="1"/>
  <c r="CI985" i="1" s="1"/>
  <c r="BW985" i="1" s="1"/>
  <c r="BY985" i="1"/>
  <c r="BZ984" i="1"/>
  <c r="CA984" i="1" s="1"/>
  <c r="CB984" i="1"/>
  <c r="BX986" i="1"/>
  <c r="CC986" i="1" s="1"/>
  <c r="CX986" i="1"/>
  <c r="AB986" i="1"/>
  <c r="V986" i="1"/>
  <c r="AY986" i="1"/>
  <c r="F989" i="1" l="1"/>
  <c r="BU989" i="1"/>
  <c r="AW989" i="1" s="1"/>
  <c r="E987" i="1"/>
  <c r="D987" i="1"/>
  <c r="CS988" i="1"/>
  <c r="CU988" i="1"/>
  <c r="AE986" i="1"/>
  <c r="AT987" i="1"/>
  <c r="CY987" i="1"/>
  <c r="S987" i="1"/>
  <c r="AZ987" i="1"/>
  <c r="AE987" i="1" s="1"/>
  <c r="T988" i="1"/>
  <c r="Y988" i="1" s="1"/>
  <c r="AV988" i="1"/>
  <c r="AU987" i="1"/>
  <c r="CX987" i="1"/>
  <c r="BX987" i="1"/>
  <c r="CC987" i="1" s="1"/>
  <c r="BA988" i="1"/>
  <c r="CZ988" i="1"/>
  <c r="CV988" i="1"/>
  <c r="CR988" i="1"/>
  <c r="BB988" i="1"/>
  <c r="AC988" i="1"/>
  <c r="U988" i="1" s="1"/>
  <c r="AX988" i="1"/>
  <c r="CT988" i="1"/>
  <c r="BR988" i="1"/>
  <c r="BM988" i="1" s="1"/>
  <c r="BO988" i="1"/>
  <c r="BL988" i="1" s="1"/>
  <c r="AY987" i="1"/>
  <c r="AB987" i="1"/>
  <c r="V987" i="1"/>
  <c r="BY986" i="1"/>
  <c r="CH986" i="1"/>
  <c r="CI986" i="1" s="1"/>
  <c r="BW986" i="1" s="1"/>
  <c r="CB985" i="1"/>
  <c r="BZ985" i="1"/>
  <c r="CA985" i="1" s="1"/>
  <c r="F990" i="1" l="1"/>
  <c r="BU990" i="1"/>
  <c r="AW990" i="1" s="1"/>
  <c r="E988" i="1"/>
  <c r="D988" i="1"/>
  <c r="CS989" i="1"/>
  <c r="CU989" i="1"/>
  <c r="AT988" i="1"/>
  <c r="CY988" i="1"/>
  <c r="S988" i="1"/>
  <c r="AZ988" i="1"/>
  <c r="T989" i="1"/>
  <c r="Y989" i="1" s="1"/>
  <c r="AV989" i="1"/>
  <c r="AU988" i="1"/>
  <c r="CB986" i="1"/>
  <c r="BZ986" i="1"/>
  <c r="CA986" i="1" s="1"/>
  <c r="BA989" i="1"/>
  <c r="CT989" i="1"/>
  <c r="BB989" i="1"/>
  <c r="CR989" i="1"/>
  <c r="BO989" i="1"/>
  <c r="BL989" i="1" s="1"/>
  <c r="AX989" i="1"/>
  <c r="CZ989" i="1"/>
  <c r="CV989" i="1"/>
  <c r="BR989" i="1"/>
  <c r="BM989" i="1" s="1"/>
  <c r="AC989" i="1"/>
  <c r="U989" i="1" s="1"/>
  <c r="AB988" i="1"/>
  <c r="V988" i="1"/>
  <c r="AY988" i="1"/>
  <c r="BX988" i="1"/>
  <c r="CC988" i="1" s="1"/>
  <c r="CX988" i="1"/>
  <c r="BY987" i="1"/>
  <c r="CH987" i="1"/>
  <c r="CI987" i="1" s="1"/>
  <c r="BW987" i="1" s="1"/>
  <c r="F991" i="1" l="1"/>
  <c r="BU991" i="1"/>
  <c r="AW991" i="1" s="1"/>
  <c r="E989" i="1"/>
  <c r="D989" i="1"/>
  <c r="CS990" i="1"/>
  <c r="CU990" i="1"/>
  <c r="AE988" i="1"/>
  <c r="AT989" i="1"/>
  <c r="CY989" i="1"/>
  <c r="S989" i="1"/>
  <c r="AZ989" i="1"/>
  <c r="AE989" i="1" s="1"/>
  <c r="T990" i="1"/>
  <c r="Y990" i="1" s="1"/>
  <c r="AV990" i="1"/>
  <c r="AU989" i="1"/>
  <c r="BZ987" i="1"/>
  <c r="CA987" i="1" s="1"/>
  <c r="CB987" i="1"/>
  <c r="CH988" i="1"/>
  <c r="CI988" i="1" s="1"/>
  <c r="BW988" i="1" s="1"/>
  <c r="BY988" i="1"/>
  <c r="AY989" i="1"/>
  <c r="BA990" i="1"/>
  <c r="AC990" i="1"/>
  <c r="U990" i="1" s="1"/>
  <c r="BR990" i="1"/>
  <c r="BM990" i="1" s="1"/>
  <c r="AX990" i="1"/>
  <c r="CZ990" i="1"/>
  <c r="CV990" i="1"/>
  <c r="BO990" i="1"/>
  <c r="BL990" i="1" s="1"/>
  <c r="CT990" i="1"/>
  <c r="BB990" i="1"/>
  <c r="CR990" i="1"/>
  <c r="V989" i="1"/>
  <c r="AB989" i="1"/>
  <c r="BX989" i="1"/>
  <c r="CC989" i="1" s="1"/>
  <c r="CX989" i="1"/>
  <c r="F992" i="1" l="1"/>
  <c r="BU992" i="1"/>
  <c r="AW992" i="1" s="1"/>
  <c r="E990" i="1"/>
  <c r="D990" i="1"/>
  <c r="CS991" i="1"/>
  <c r="CU991" i="1"/>
  <c r="AT990" i="1"/>
  <c r="CY990" i="1"/>
  <c r="S990" i="1"/>
  <c r="AZ990" i="1"/>
  <c r="AE990" i="1" s="1"/>
  <c r="T991" i="1"/>
  <c r="Y991" i="1" s="1"/>
  <c r="AV991" i="1"/>
  <c r="AU990" i="1"/>
  <c r="BX990" i="1"/>
  <c r="CC990" i="1" s="1"/>
  <c r="CX990" i="1"/>
  <c r="AY990" i="1"/>
  <c r="CH989" i="1"/>
  <c r="CI989" i="1" s="1"/>
  <c r="BW989" i="1" s="1"/>
  <c r="BY989" i="1"/>
  <c r="BA991" i="1"/>
  <c r="BR991" i="1"/>
  <c r="BM991" i="1" s="1"/>
  <c r="BO991" i="1"/>
  <c r="BL991" i="1" s="1"/>
  <c r="CZ991" i="1"/>
  <c r="CV991" i="1"/>
  <c r="CR991" i="1"/>
  <c r="AX991" i="1"/>
  <c r="CT991" i="1"/>
  <c r="BB991" i="1"/>
  <c r="AC991" i="1"/>
  <c r="U991" i="1" s="1"/>
  <c r="V990" i="1"/>
  <c r="AB990" i="1"/>
  <c r="CB988" i="1"/>
  <c r="BZ988" i="1"/>
  <c r="CA988" i="1" s="1"/>
  <c r="F993" i="1" l="1"/>
  <c r="BU993" i="1"/>
  <c r="AW993" i="1" s="1"/>
  <c r="E991" i="1"/>
  <c r="D991" i="1"/>
  <c r="CS992" i="1"/>
  <c r="CU992" i="1"/>
  <c r="AT991" i="1"/>
  <c r="CY991" i="1"/>
  <c r="S991" i="1"/>
  <c r="AZ991" i="1"/>
  <c r="T992" i="1"/>
  <c r="Y992" i="1" s="1"/>
  <c r="AV992" i="1"/>
  <c r="AU991" i="1"/>
  <c r="CB989" i="1"/>
  <c r="BZ989" i="1"/>
  <c r="CA989" i="1" s="1"/>
  <c r="BY990" i="1"/>
  <c r="CH990" i="1"/>
  <c r="CI990" i="1" s="1"/>
  <c r="BW990" i="1" s="1"/>
  <c r="AB991" i="1"/>
  <c r="V991" i="1"/>
  <c r="BX991" i="1"/>
  <c r="CC991" i="1" s="1"/>
  <c r="CX991" i="1"/>
  <c r="BA992" i="1"/>
  <c r="CV992" i="1"/>
  <c r="AC992" i="1"/>
  <c r="U992" i="1" s="1"/>
  <c r="BR992" i="1"/>
  <c r="BM992" i="1" s="1"/>
  <c r="BO992" i="1"/>
  <c r="BL992" i="1" s="1"/>
  <c r="CR992" i="1"/>
  <c r="CT992" i="1"/>
  <c r="BB992" i="1"/>
  <c r="CZ992" i="1"/>
  <c r="AX992" i="1"/>
  <c r="AY991" i="1"/>
  <c r="F994" i="1" l="1"/>
  <c r="BU994" i="1"/>
  <c r="E992" i="1"/>
  <c r="D992" i="1"/>
  <c r="CS993" i="1"/>
  <c r="CU993" i="1"/>
  <c r="AE991" i="1"/>
  <c r="AT992" i="1"/>
  <c r="CY992" i="1"/>
  <c r="AU992" i="1"/>
  <c r="S992" i="1"/>
  <c r="AZ992" i="1"/>
  <c r="AE992" i="1" s="1"/>
  <c r="T993" i="1"/>
  <c r="Y993" i="1" s="1"/>
  <c r="AW994" i="1"/>
  <c r="AV993" i="1"/>
  <c r="AY992" i="1"/>
  <c r="BX992" i="1"/>
  <c r="CC992" i="1" s="1"/>
  <c r="CX992" i="1"/>
  <c r="BA993" i="1"/>
  <c r="CZ993" i="1"/>
  <c r="CT993" i="1"/>
  <c r="BO993" i="1"/>
  <c r="BL993" i="1" s="1"/>
  <c r="BR993" i="1"/>
  <c r="BM993" i="1" s="1"/>
  <c r="AC993" i="1"/>
  <c r="U993" i="1" s="1"/>
  <c r="CR993" i="1"/>
  <c r="CV993" i="1"/>
  <c r="BB993" i="1"/>
  <c r="AX993" i="1"/>
  <c r="V992" i="1"/>
  <c r="AB992" i="1"/>
  <c r="CH991" i="1"/>
  <c r="CI991" i="1" s="1"/>
  <c r="BW991" i="1" s="1"/>
  <c r="BY991" i="1"/>
  <c r="BZ990" i="1"/>
  <c r="CA990" i="1" s="1"/>
  <c r="CB990" i="1"/>
  <c r="F995" i="1" l="1"/>
  <c r="BU995" i="1"/>
  <c r="AW995" i="1" s="1"/>
  <c r="E993" i="1"/>
  <c r="D993" i="1"/>
  <c r="CS994" i="1"/>
  <c r="CU994" i="1"/>
  <c r="AT993" i="1"/>
  <c r="CY993" i="1"/>
  <c r="AU993" i="1"/>
  <c r="S993" i="1"/>
  <c r="AZ993" i="1"/>
  <c r="AE993" i="1" s="1"/>
  <c r="T994" i="1"/>
  <c r="Y994" i="1" s="1"/>
  <c r="AV994" i="1"/>
  <c r="CB991" i="1"/>
  <c r="BZ991" i="1"/>
  <c r="CA991" i="1" s="1"/>
  <c r="AY993" i="1"/>
  <c r="BY992" i="1"/>
  <c r="CH992" i="1"/>
  <c r="CI992" i="1" s="1"/>
  <c r="BW992" i="1" s="1"/>
  <c r="AB993" i="1"/>
  <c r="V993" i="1"/>
  <c r="BX993" i="1"/>
  <c r="CC993" i="1" s="1"/>
  <c r="CX993" i="1"/>
  <c r="BA994" i="1"/>
  <c r="BR994" i="1"/>
  <c r="BM994" i="1" s="1"/>
  <c r="AC994" i="1"/>
  <c r="U994" i="1" s="1"/>
  <c r="BO994" i="1"/>
  <c r="BL994" i="1" s="1"/>
  <c r="BB994" i="1"/>
  <c r="CZ994" i="1"/>
  <c r="CV994" i="1"/>
  <c r="CT994" i="1"/>
  <c r="CR994" i="1"/>
  <c r="AX994" i="1"/>
  <c r="F996" i="1" l="1"/>
  <c r="BU996" i="1"/>
  <c r="AW996" i="1" s="1"/>
  <c r="E994" i="1"/>
  <c r="D994" i="1"/>
  <c r="CS995" i="1"/>
  <c r="CU995" i="1"/>
  <c r="AT994" i="1"/>
  <c r="CY994" i="1"/>
  <c r="S994" i="1"/>
  <c r="AZ994" i="1"/>
  <c r="AU994" i="1"/>
  <c r="T995" i="1"/>
  <c r="Y995" i="1" s="1"/>
  <c r="AV995" i="1"/>
  <c r="AY994" i="1"/>
  <c r="BX994" i="1"/>
  <c r="CC994" i="1" s="1"/>
  <c r="CX994" i="1"/>
  <c r="AB994" i="1"/>
  <c r="V994" i="1"/>
  <c r="BA995" i="1"/>
  <c r="AC995" i="1"/>
  <c r="U995" i="1" s="1"/>
  <c r="BB995" i="1"/>
  <c r="CZ995" i="1"/>
  <c r="CV995" i="1"/>
  <c r="CR995" i="1"/>
  <c r="CT995" i="1"/>
  <c r="BO995" i="1"/>
  <c r="BL995" i="1" s="1"/>
  <c r="AX995" i="1"/>
  <c r="BR995" i="1"/>
  <c r="BM995" i="1" s="1"/>
  <c r="BY993" i="1"/>
  <c r="CH993" i="1"/>
  <c r="CI993" i="1" s="1"/>
  <c r="BW993" i="1" s="1"/>
  <c r="BZ992" i="1"/>
  <c r="CA992" i="1" s="1"/>
  <c r="CB992" i="1"/>
  <c r="F997" i="1" l="1"/>
  <c r="BU997" i="1"/>
  <c r="AW997" i="1" s="1"/>
  <c r="E995" i="1"/>
  <c r="D995" i="1"/>
  <c r="CS996" i="1"/>
  <c r="CU996" i="1"/>
  <c r="AE994" i="1"/>
  <c r="AT995" i="1"/>
  <c r="CY995" i="1"/>
  <c r="S995" i="1"/>
  <c r="AZ995" i="1"/>
  <c r="AE995" i="1" s="1"/>
  <c r="T996" i="1"/>
  <c r="Y996" i="1" s="1"/>
  <c r="AV996" i="1"/>
  <c r="AU995" i="1"/>
  <c r="BZ993" i="1"/>
  <c r="CA993" i="1" s="1"/>
  <c r="CB993" i="1"/>
  <c r="AY995" i="1"/>
  <c r="CH994" i="1"/>
  <c r="CI994" i="1" s="1"/>
  <c r="BW994" i="1" s="1"/>
  <c r="BY994" i="1"/>
  <c r="BA996" i="1"/>
  <c r="CT996" i="1"/>
  <c r="BB996" i="1"/>
  <c r="BR996" i="1"/>
  <c r="BM996" i="1" s="1"/>
  <c r="AX996" i="1"/>
  <c r="CR996" i="1"/>
  <c r="CV996" i="1"/>
  <c r="BO996" i="1"/>
  <c r="BL996" i="1" s="1"/>
  <c r="AC996" i="1"/>
  <c r="U996" i="1" s="1"/>
  <c r="CZ996" i="1"/>
  <c r="V995" i="1"/>
  <c r="AB995" i="1"/>
  <c r="BX995" i="1"/>
  <c r="CC995" i="1" s="1"/>
  <c r="CX995" i="1"/>
  <c r="F998" i="1" l="1"/>
  <c r="BU998" i="1"/>
  <c r="AW998" i="1" s="1"/>
  <c r="E996" i="1"/>
  <c r="D996" i="1"/>
  <c r="CS997" i="1"/>
  <c r="CU997" i="1"/>
  <c r="AT996" i="1"/>
  <c r="CY996" i="1"/>
  <c r="S996" i="1"/>
  <c r="AZ996" i="1"/>
  <c r="T997" i="1"/>
  <c r="Y997" i="1" s="1"/>
  <c r="AV997" i="1"/>
  <c r="AU996" i="1"/>
  <c r="AY996" i="1"/>
  <c r="AB996" i="1"/>
  <c r="V996" i="1"/>
  <c r="BY995" i="1"/>
  <c r="CH995" i="1"/>
  <c r="CI995" i="1" s="1"/>
  <c r="BW995" i="1" s="1"/>
  <c r="BX996" i="1"/>
  <c r="CC996" i="1" s="1"/>
  <c r="CX996" i="1"/>
  <c r="BA997" i="1"/>
  <c r="AX997" i="1"/>
  <c r="CV997" i="1"/>
  <c r="BO997" i="1"/>
  <c r="BL997" i="1" s="1"/>
  <c r="CT997" i="1"/>
  <c r="BB997" i="1"/>
  <c r="CZ997" i="1"/>
  <c r="CR997" i="1"/>
  <c r="BR997" i="1"/>
  <c r="BM997" i="1" s="1"/>
  <c r="AC997" i="1"/>
  <c r="U997" i="1" s="1"/>
  <c r="BZ994" i="1"/>
  <c r="CA994" i="1" s="1"/>
  <c r="CB994" i="1"/>
  <c r="F999" i="1" l="1"/>
  <c r="BU999" i="1"/>
  <c r="AW999" i="1" s="1"/>
  <c r="E997" i="1"/>
  <c r="D997" i="1"/>
  <c r="CS998" i="1"/>
  <c r="CU998" i="1"/>
  <c r="AE996" i="1"/>
  <c r="AT997" i="1"/>
  <c r="CY997" i="1"/>
  <c r="S997" i="1"/>
  <c r="AZ997" i="1"/>
  <c r="AE997" i="1" s="1"/>
  <c r="T998" i="1"/>
  <c r="AV998" i="1"/>
  <c r="AU997" i="1"/>
  <c r="V997" i="1"/>
  <c r="AB997" i="1"/>
  <c r="AY997" i="1"/>
  <c r="BA998" i="1"/>
  <c r="AX998" i="1"/>
  <c r="AC998" i="1"/>
  <c r="U998" i="1" s="1"/>
  <c r="BR998" i="1"/>
  <c r="BM998" i="1" s="1"/>
  <c r="BO998" i="1"/>
  <c r="BL998" i="1" s="1"/>
  <c r="CZ998" i="1"/>
  <c r="CV998" i="1"/>
  <c r="CR998" i="1"/>
  <c r="CT998" i="1"/>
  <c r="BB998" i="1"/>
  <c r="BX997" i="1"/>
  <c r="CC997" i="1" s="1"/>
  <c r="CX997" i="1"/>
  <c r="CH996" i="1"/>
  <c r="CI996" i="1" s="1"/>
  <c r="BW996" i="1" s="1"/>
  <c r="BY996" i="1"/>
  <c r="CB995" i="1"/>
  <c r="BZ995" i="1"/>
  <c r="CA995" i="1" s="1"/>
  <c r="D998" i="1" l="1"/>
  <c r="Y998" i="1"/>
  <c r="E998" i="1"/>
  <c r="F1000" i="1"/>
  <c r="BU1000" i="1"/>
  <c r="AW1000" i="1" s="1"/>
  <c r="CS999" i="1"/>
  <c r="CU999" i="1"/>
  <c r="AT998" i="1"/>
  <c r="CY998" i="1"/>
  <c r="S998" i="1"/>
  <c r="AZ998" i="1"/>
  <c r="T999" i="1"/>
  <c r="Y999" i="1" s="1"/>
  <c r="AV999" i="1"/>
  <c r="AU998" i="1"/>
  <c r="BY997" i="1"/>
  <c r="CH997" i="1"/>
  <c r="CI997" i="1" s="1"/>
  <c r="BW997" i="1" s="1"/>
  <c r="BX998" i="1"/>
  <c r="CC998" i="1" s="1"/>
  <c r="CX998" i="1"/>
  <c r="BA999" i="1"/>
  <c r="CZ999" i="1"/>
  <c r="BR999" i="1"/>
  <c r="BM999" i="1" s="1"/>
  <c r="AX999" i="1"/>
  <c r="CT999" i="1"/>
  <c r="BB999" i="1"/>
  <c r="CR999" i="1"/>
  <c r="BO999" i="1"/>
  <c r="BL999" i="1" s="1"/>
  <c r="CV999" i="1"/>
  <c r="AC999" i="1"/>
  <c r="U999" i="1" s="1"/>
  <c r="AB998" i="1"/>
  <c r="V998" i="1"/>
  <c r="CB996" i="1"/>
  <c r="BZ996" i="1"/>
  <c r="CA996" i="1" s="1"/>
  <c r="AY998" i="1"/>
  <c r="F1001" i="1" l="1"/>
  <c r="BU1001" i="1"/>
  <c r="E999" i="1"/>
  <c r="D999" i="1"/>
  <c r="CS1000" i="1"/>
  <c r="CU1000" i="1"/>
  <c r="AE998" i="1"/>
  <c r="AT999" i="1"/>
  <c r="CY999" i="1"/>
  <c r="AU999" i="1"/>
  <c r="S999" i="1"/>
  <c r="AZ999" i="1"/>
  <c r="AE999" i="1" s="1"/>
  <c r="T1000" i="1"/>
  <c r="Y1000" i="1" s="1"/>
  <c r="AW1001" i="1"/>
  <c r="AV1000" i="1"/>
  <c r="V999" i="1"/>
  <c r="AB999" i="1"/>
  <c r="BA1000" i="1"/>
  <c r="BO1000" i="1"/>
  <c r="BL1000" i="1" s="1"/>
  <c r="CT1000" i="1"/>
  <c r="BR1000" i="1"/>
  <c r="BM1000" i="1" s="1"/>
  <c r="CZ1000" i="1"/>
  <c r="CV1000" i="1"/>
  <c r="AX1000" i="1"/>
  <c r="AC1000" i="1"/>
  <c r="U1000" i="1" s="1"/>
  <c r="BB1000" i="1"/>
  <c r="CR1000" i="1"/>
  <c r="CX999" i="1"/>
  <c r="BX999" i="1"/>
  <c r="CC999" i="1" s="1"/>
  <c r="AY999" i="1"/>
  <c r="BY998" i="1"/>
  <c r="CH998" i="1"/>
  <c r="CI998" i="1" s="1"/>
  <c r="BW998" i="1" s="1"/>
  <c r="BZ997" i="1"/>
  <c r="CA997" i="1" s="1"/>
  <c r="CB997" i="1"/>
  <c r="F1002" i="1" l="1"/>
  <c r="BU1002" i="1"/>
  <c r="AW1002" i="1" s="1"/>
  <c r="E1000" i="1"/>
  <c r="D1000" i="1"/>
  <c r="CS1001" i="1"/>
  <c r="CU1001" i="1"/>
  <c r="AT1000" i="1"/>
  <c r="CY1000" i="1"/>
  <c r="S1000" i="1"/>
  <c r="AZ1000" i="1"/>
  <c r="T1001" i="1"/>
  <c r="Y1001" i="1" s="1"/>
  <c r="AU1000" i="1"/>
  <c r="AV1001" i="1"/>
  <c r="CB998" i="1"/>
  <c r="BZ998" i="1"/>
  <c r="CA998" i="1" s="1"/>
  <c r="BA1001" i="1"/>
  <c r="BB1001" i="1"/>
  <c r="AX1001" i="1"/>
  <c r="CT1001" i="1"/>
  <c r="CR1001" i="1"/>
  <c r="CV1001" i="1"/>
  <c r="BO1001" i="1"/>
  <c r="BL1001" i="1" s="1"/>
  <c r="CZ1001" i="1"/>
  <c r="BR1001" i="1"/>
  <c r="BM1001" i="1" s="1"/>
  <c r="AC1001" i="1"/>
  <c r="U1001" i="1" s="1"/>
  <c r="BY999" i="1"/>
  <c r="CH999" i="1"/>
  <c r="CI999" i="1" s="1"/>
  <c r="BW999" i="1" s="1"/>
  <c r="CX1000" i="1"/>
  <c r="BX1000" i="1"/>
  <c r="CC1000" i="1" s="1"/>
  <c r="AY1000" i="1"/>
  <c r="AB1000" i="1"/>
  <c r="V1000" i="1"/>
  <c r="F1003" i="1" l="1"/>
  <c r="BU1003" i="1"/>
  <c r="AW1003" i="1" s="1"/>
  <c r="E1001" i="1"/>
  <c r="D1001" i="1"/>
  <c r="CS1002" i="1"/>
  <c r="CU1002" i="1"/>
  <c r="AE1000" i="1"/>
  <c r="AT1001" i="1"/>
  <c r="CY1001" i="1"/>
  <c r="S1001" i="1"/>
  <c r="AZ1001" i="1"/>
  <c r="T1002" i="1"/>
  <c r="AV1002" i="1"/>
  <c r="AU1001" i="1"/>
  <c r="CH1000" i="1"/>
  <c r="CI1000" i="1" s="1"/>
  <c r="BW1000" i="1" s="1"/>
  <c r="BY1000" i="1"/>
  <c r="BZ999" i="1"/>
  <c r="CA999" i="1" s="1"/>
  <c r="CB999" i="1"/>
  <c r="V1001" i="1"/>
  <c r="AB1001" i="1"/>
  <c r="BA1002" i="1"/>
  <c r="CR1002" i="1"/>
  <c r="CV1002" i="1"/>
  <c r="CZ1002" i="1"/>
  <c r="BR1002" i="1"/>
  <c r="BM1002" i="1" s="1"/>
  <c r="BO1002" i="1"/>
  <c r="BL1002" i="1" s="1"/>
  <c r="AC1002" i="1"/>
  <c r="U1002" i="1" s="1"/>
  <c r="AX1002" i="1"/>
  <c r="CT1002" i="1"/>
  <c r="BB1002" i="1"/>
  <c r="AY1001" i="1"/>
  <c r="CX1001" i="1"/>
  <c r="BX1001" i="1"/>
  <c r="CC1001" i="1" s="1"/>
  <c r="D1002" i="1" l="1"/>
  <c r="Y1002" i="1"/>
  <c r="E1002" i="1"/>
  <c r="F1004" i="1"/>
  <c r="BU1004" i="1"/>
  <c r="AW1004" i="1" s="1"/>
  <c r="CS1003" i="1"/>
  <c r="CU1003" i="1"/>
  <c r="AE1001" i="1"/>
  <c r="AT1002" i="1"/>
  <c r="CY1002" i="1"/>
  <c r="S1002" i="1"/>
  <c r="AZ1002" i="1"/>
  <c r="AE1002" i="1" s="1"/>
  <c r="T1003" i="1"/>
  <c r="Y1003" i="1" s="1"/>
  <c r="AV1003" i="1"/>
  <c r="AU1002" i="1"/>
  <c r="BY1001" i="1"/>
  <c r="CH1001" i="1"/>
  <c r="CI1001" i="1" s="1"/>
  <c r="BW1001" i="1" s="1"/>
  <c r="V1002" i="1"/>
  <c r="AB1002" i="1"/>
  <c r="BA1003" i="1"/>
  <c r="CV1003" i="1"/>
  <c r="BO1003" i="1"/>
  <c r="BL1003" i="1" s="1"/>
  <c r="CZ1003" i="1"/>
  <c r="CR1003" i="1"/>
  <c r="CT1003" i="1"/>
  <c r="AC1003" i="1"/>
  <c r="U1003" i="1" s="1"/>
  <c r="BB1003" i="1"/>
  <c r="BR1003" i="1"/>
  <c r="BM1003" i="1" s="1"/>
  <c r="AX1003" i="1"/>
  <c r="CX1002" i="1"/>
  <c r="BX1002" i="1"/>
  <c r="CC1002" i="1" s="1"/>
  <c r="AY1002" i="1"/>
  <c r="CB1000" i="1"/>
  <c r="BZ1000" i="1"/>
  <c r="CA1000" i="1" s="1"/>
  <c r="F1005" i="1" l="1"/>
  <c r="BU1005" i="1"/>
  <c r="AW1005" i="1" s="1"/>
  <c r="E1003" i="1"/>
  <c r="D1003" i="1"/>
  <c r="CS1004" i="1"/>
  <c r="CU1004" i="1"/>
  <c r="AT1003" i="1"/>
  <c r="CY1003" i="1"/>
  <c r="S1003" i="1"/>
  <c r="AZ1003" i="1"/>
  <c r="T1004" i="1"/>
  <c r="Y1004" i="1" s="1"/>
  <c r="AV1004" i="1"/>
  <c r="AU1003" i="1"/>
  <c r="BY1002" i="1"/>
  <c r="CH1002" i="1"/>
  <c r="CI1002" i="1" s="1"/>
  <c r="BW1002" i="1" s="1"/>
  <c r="BA1004" i="1"/>
  <c r="AC1004" i="1"/>
  <c r="U1004" i="1" s="1"/>
  <c r="BR1004" i="1"/>
  <c r="BM1004" i="1" s="1"/>
  <c r="BO1004" i="1"/>
  <c r="BL1004" i="1" s="1"/>
  <c r="CZ1004" i="1"/>
  <c r="CV1004" i="1"/>
  <c r="CR1004" i="1"/>
  <c r="CT1004" i="1"/>
  <c r="BB1004" i="1"/>
  <c r="AX1004" i="1"/>
  <c r="BZ1001" i="1"/>
  <c r="CA1001" i="1" s="1"/>
  <c r="CB1001" i="1"/>
  <c r="AY1003" i="1"/>
  <c r="BX1003" i="1"/>
  <c r="CC1003" i="1" s="1"/>
  <c r="CX1003" i="1"/>
  <c r="V1003" i="1"/>
  <c r="AB1003" i="1"/>
  <c r="F1006" i="1" l="1"/>
  <c r="BU1006" i="1"/>
  <c r="AW1006" i="1" s="1"/>
  <c r="E1004" i="1"/>
  <c r="D1004" i="1"/>
  <c r="CS1005" i="1"/>
  <c r="CU1005" i="1"/>
  <c r="AE1003" i="1"/>
  <c r="AT1004" i="1"/>
  <c r="CY1004" i="1"/>
  <c r="S1004" i="1"/>
  <c r="AZ1004" i="1"/>
  <c r="T1005" i="1"/>
  <c r="Y1005" i="1" s="1"/>
  <c r="AV1005" i="1"/>
  <c r="AU1004" i="1"/>
  <c r="AB1004" i="1"/>
  <c r="V1004" i="1"/>
  <c r="BY1003" i="1"/>
  <c r="CH1003" i="1"/>
  <c r="CI1003" i="1" s="1"/>
  <c r="BW1003" i="1" s="1"/>
  <c r="AY1004" i="1"/>
  <c r="CX1004" i="1"/>
  <c r="BX1004" i="1"/>
  <c r="CC1004" i="1" s="1"/>
  <c r="BA1005" i="1"/>
  <c r="AX1005" i="1"/>
  <c r="CR1005" i="1"/>
  <c r="AC1005" i="1"/>
  <c r="U1005" i="1" s="1"/>
  <c r="CZ1005" i="1"/>
  <c r="CV1005" i="1"/>
  <c r="CT1005" i="1"/>
  <c r="BR1005" i="1"/>
  <c r="BM1005" i="1" s="1"/>
  <c r="BO1005" i="1"/>
  <c r="BL1005" i="1" s="1"/>
  <c r="BB1005" i="1"/>
  <c r="BZ1002" i="1"/>
  <c r="CA1002" i="1" s="1"/>
  <c r="CB1002" i="1"/>
  <c r="F1007" i="1" l="1"/>
  <c r="BU1007" i="1"/>
  <c r="AW1007" i="1" s="1"/>
  <c r="E1005" i="1"/>
  <c r="D1005" i="1"/>
  <c r="CS1006" i="1"/>
  <c r="CU1006" i="1"/>
  <c r="AE1004" i="1"/>
  <c r="AT1005" i="1"/>
  <c r="CY1005" i="1"/>
  <c r="S1005" i="1"/>
  <c r="AZ1005" i="1"/>
  <c r="T1006" i="1"/>
  <c r="Y1006" i="1" s="1"/>
  <c r="AV1006" i="1"/>
  <c r="AU1005" i="1"/>
  <c r="CX1005" i="1"/>
  <c r="BX1005" i="1"/>
  <c r="CC1005" i="1" s="1"/>
  <c r="V1005" i="1"/>
  <c r="AB1005" i="1"/>
  <c r="BY1004" i="1"/>
  <c r="CH1004" i="1"/>
  <c r="CI1004" i="1" s="1"/>
  <c r="BW1004" i="1" s="1"/>
  <c r="BA1006" i="1"/>
  <c r="BO1006" i="1"/>
  <c r="BL1006" i="1" s="1"/>
  <c r="AX1006" i="1"/>
  <c r="AC1006" i="1"/>
  <c r="U1006" i="1" s="1"/>
  <c r="CR1006" i="1"/>
  <c r="BB1006" i="1"/>
  <c r="CZ1006" i="1"/>
  <c r="CV1006" i="1"/>
  <c r="BR1006" i="1"/>
  <c r="BM1006" i="1" s="1"/>
  <c r="CT1006" i="1"/>
  <c r="AY1005" i="1"/>
  <c r="CB1003" i="1"/>
  <c r="BZ1003" i="1"/>
  <c r="CA1003" i="1" s="1"/>
  <c r="F1008" i="1" l="1"/>
  <c r="BU1008" i="1"/>
  <c r="AW1008" i="1" s="1"/>
  <c r="E1006" i="1"/>
  <c r="D1006" i="1"/>
  <c r="CS1007" i="1"/>
  <c r="CU1007" i="1"/>
  <c r="AE1005" i="1"/>
  <c r="AT1006" i="1"/>
  <c r="CY1006" i="1"/>
  <c r="S1006" i="1"/>
  <c r="AZ1006" i="1"/>
  <c r="AE1006" i="1" s="1"/>
  <c r="T1007" i="1"/>
  <c r="Y1007" i="1" s="1"/>
  <c r="AV1007" i="1"/>
  <c r="AU1006" i="1"/>
  <c r="BA1007" i="1"/>
  <c r="CV1007" i="1"/>
  <c r="CR1007" i="1"/>
  <c r="CT1007" i="1"/>
  <c r="BB1007" i="1"/>
  <c r="AX1007" i="1"/>
  <c r="AC1007" i="1"/>
  <c r="U1007" i="1" s="1"/>
  <c r="BR1007" i="1"/>
  <c r="BM1007" i="1" s="1"/>
  <c r="BO1007" i="1"/>
  <c r="BL1007" i="1" s="1"/>
  <c r="CZ1007" i="1"/>
  <c r="V1006" i="1"/>
  <c r="AB1006" i="1"/>
  <c r="BZ1004" i="1"/>
  <c r="CA1004" i="1" s="1"/>
  <c r="CB1004" i="1"/>
  <c r="CX1006" i="1"/>
  <c r="BX1006" i="1"/>
  <c r="CC1006" i="1" s="1"/>
  <c r="AY1006" i="1"/>
  <c r="CH1005" i="1"/>
  <c r="CI1005" i="1" s="1"/>
  <c r="BW1005" i="1" s="1"/>
  <c r="BY1005" i="1"/>
  <c r="F1009" i="1" l="1"/>
  <c r="BU1009" i="1"/>
  <c r="AW1009" i="1" s="1"/>
  <c r="E1007" i="1"/>
  <c r="D1007" i="1"/>
  <c r="CS1008" i="1"/>
  <c r="CU1008" i="1"/>
  <c r="AT1007" i="1"/>
  <c r="CY1007" i="1"/>
  <c r="S1007" i="1"/>
  <c r="AZ1007" i="1"/>
  <c r="T1008" i="1"/>
  <c r="Y1008" i="1" s="1"/>
  <c r="AV1008" i="1"/>
  <c r="AU1007" i="1"/>
  <c r="AY1007" i="1"/>
  <c r="BX1007" i="1"/>
  <c r="CC1007" i="1" s="1"/>
  <c r="CX1007" i="1"/>
  <c r="CB1005" i="1"/>
  <c r="BZ1005" i="1"/>
  <c r="CA1005" i="1" s="1"/>
  <c r="BY1006" i="1"/>
  <c r="CH1006" i="1"/>
  <c r="CI1006" i="1" s="1"/>
  <c r="BW1006" i="1" s="1"/>
  <c r="BA1008" i="1"/>
  <c r="BO1008" i="1"/>
  <c r="BL1008" i="1" s="1"/>
  <c r="CZ1008" i="1"/>
  <c r="BR1008" i="1"/>
  <c r="BM1008" i="1" s="1"/>
  <c r="CR1008" i="1"/>
  <c r="AC1008" i="1"/>
  <c r="U1008" i="1" s="1"/>
  <c r="BB1008" i="1"/>
  <c r="AX1008" i="1"/>
  <c r="CT1008" i="1"/>
  <c r="CV1008" i="1"/>
  <c r="AB1007" i="1"/>
  <c r="V1007" i="1"/>
  <c r="F1010" i="1" l="1"/>
  <c r="BU1010" i="1"/>
  <c r="AW1010" i="1" s="1"/>
  <c r="E1008" i="1"/>
  <c r="D1008" i="1"/>
  <c r="CS1009" i="1"/>
  <c r="CU1009" i="1"/>
  <c r="AE1007" i="1"/>
  <c r="AT1008" i="1"/>
  <c r="CY1008" i="1"/>
  <c r="S1008" i="1"/>
  <c r="AZ1008" i="1"/>
  <c r="AE1008" i="1" s="1"/>
  <c r="T1009" i="1"/>
  <c r="Y1009" i="1" s="1"/>
  <c r="AV1009" i="1"/>
  <c r="AU1008" i="1"/>
  <c r="AY1008" i="1"/>
  <c r="CX1008" i="1"/>
  <c r="BX1008" i="1"/>
  <c r="CC1008" i="1" s="1"/>
  <c r="BZ1006" i="1"/>
  <c r="CA1006" i="1" s="1"/>
  <c r="CB1006" i="1"/>
  <c r="BY1007" i="1"/>
  <c r="CH1007" i="1"/>
  <c r="CI1007" i="1" s="1"/>
  <c r="BW1007" i="1" s="1"/>
  <c r="BA1009" i="1"/>
  <c r="CR1009" i="1"/>
  <c r="CZ1009" i="1"/>
  <c r="CV1009" i="1"/>
  <c r="CT1009" i="1"/>
  <c r="BB1009" i="1"/>
  <c r="AX1009" i="1"/>
  <c r="AC1009" i="1"/>
  <c r="U1009" i="1" s="1"/>
  <c r="BR1009" i="1"/>
  <c r="BM1009" i="1" s="1"/>
  <c r="BO1009" i="1"/>
  <c r="BL1009" i="1" s="1"/>
  <c r="AB1008" i="1"/>
  <c r="V1008" i="1"/>
  <c r="F1011" i="1" l="1"/>
  <c r="BU1011" i="1"/>
  <c r="AW1011" i="1" s="1"/>
  <c r="E1009" i="1"/>
  <c r="D1009" i="1"/>
  <c r="CS1010" i="1"/>
  <c r="CU1010" i="1"/>
  <c r="AT1009" i="1"/>
  <c r="CY1009" i="1"/>
  <c r="S1009" i="1"/>
  <c r="AZ1009" i="1"/>
  <c r="T1010" i="1"/>
  <c r="Y1010" i="1" s="1"/>
  <c r="AV1010" i="1"/>
  <c r="AU1009" i="1"/>
  <c r="BA1010" i="1"/>
  <c r="BO1010" i="1"/>
  <c r="BL1010" i="1" s="1"/>
  <c r="CZ1010" i="1"/>
  <c r="CV1010" i="1"/>
  <c r="CR1010" i="1"/>
  <c r="CT1010" i="1"/>
  <c r="BB1010" i="1"/>
  <c r="AX1010" i="1"/>
  <c r="AC1010" i="1"/>
  <c r="U1010" i="1" s="1"/>
  <c r="BR1010" i="1"/>
  <c r="BM1010" i="1" s="1"/>
  <c r="V1009" i="1"/>
  <c r="AB1009" i="1"/>
  <c r="CB1007" i="1"/>
  <c r="BZ1007" i="1"/>
  <c r="CA1007" i="1" s="1"/>
  <c r="AY1009" i="1"/>
  <c r="CX1009" i="1"/>
  <c r="BX1009" i="1"/>
  <c r="CC1009" i="1" s="1"/>
  <c r="BY1008" i="1"/>
  <c r="CH1008" i="1"/>
  <c r="CI1008" i="1" s="1"/>
  <c r="BW1008" i="1" s="1"/>
  <c r="F1012" i="1" l="1"/>
  <c r="BU1012" i="1"/>
  <c r="AW1012" i="1" s="1"/>
  <c r="E1010" i="1"/>
  <c r="D1010" i="1"/>
  <c r="CS1011" i="1"/>
  <c r="CU1011" i="1"/>
  <c r="AE1009" i="1"/>
  <c r="AT1010" i="1"/>
  <c r="CY1010" i="1"/>
  <c r="S1010" i="1"/>
  <c r="AZ1010" i="1"/>
  <c r="AE1010" i="1" s="1"/>
  <c r="T1011" i="1"/>
  <c r="Y1011" i="1" s="1"/>
  <c r="AV1011" i="1"/>
  <c r="AU1010" i="1"/>
  <c r="AY1010" i="1"/>
  <c r="CX1010" i="1"/>
  <c r="BX1010" i="1"/>
  <c r="CC1010" i="1" s="1"/>
  <c r="CB1008" i="1"/>
  <c r="BZ1008" i="1"/>
  <c r="CA1008" i="1" s="1"/>
  <c r="CH1009" i="1"/>
  <c r="CI1009" i="1" s="1"/>
  <c r="BW1009" i="1" s="1"/>
  <c r="BY1009" i="1"/>
  <c r="BA1011" i="1"/>
  <c r="CT1011" i="1"/>
  <c r="BO1011" i="1"/>
  <c r="BL1011" i="1" s="1"/>
  <c r="CZ1011" i="1"/>
  <c r="BB1011" i="1"/>
  <c r="CR1011" i="1"/>
  <c r="BR1011" i="1"/>
  <c r="BM1011" i="1" s="1"/>
  <c r="AX1011" i="1"/>
  <c r="CV1011" i="1"/>
  <c r="AC1011" i="1"/>
  <c r="U1011" i="1" s="1"/>
  <c r="AB1010" i="1"/>
  <c r="V1010" i="1"/>
  <c r="F1013" i="1" l="1"/>
  <c r="BU1013" i="1"/>
  <c r="AW1013" i="1" s="1"/>
  <c r="E1011" i="1"/>
  <c r="D1011" i="1"/>
  <c r="CS1012" i="1"/>
  <c r="CU1012" i="1"/>
  <c r="AU1011" i="1"/>
  <c r="AT1011" i="1"/>
  <c r="CY1011" i="1"/>
  <c r="S1011" i="1"/>
  <c r="AZ1011" i="1"/>
  <c r="T1012" i="1"/>
  <c r="Y1012" i="1" s="1"/>
  <c r="AV1012" i="1"/>
  <c r="AY1011" i="1"/>
  <c r="AB1011" i="1"/>
  <c r="V1011" i="1"/>
  <c r="CB1009" i="1"/>
  <c r="BZ1009" i="1"/>
  <c r="CA1009" i="1" s="1"/>
  <c r="BA1012" i="1"/>
  <c r="AX1012" i="1"/>
  <c r="CR1012" i="1"/>
  <c r="CT1012" i="1"/>
  <c r="BB1012" i="1"/>
  <c r="BO1012" i="1"/>
  <c r="BL1012" i="1" s="1"/>
  <c r="CZ1012" i="1"/>
  <c r="CV1012" i="1"/>
  <c r="AC1012" i="1"/>
  <c r="U1012" i="1" s="1"/>
  <c r="BR1012" i="1"/>
  <c r="BM1012" i="1" s="1"/>
  <c r="BX1011" i="1"/>
  <c r="CC1011" i="1" s="1"/>
  <c r="CX1011" i="1"/>
  <c r="BY1010" i="1"/>
  <c r="CH1010" i="1"/>
  <c r="CI1010" i="1" s="1"/>
  <c r="BW1010" i="1" s="1"/>
  <c r="F1014" i="1" l="1"/>
  <c r="BU1014" i="1"/>
  <c r="AW1014" i="1" s="1"/>
  <c r="E1012" i="1"/>
  <c r="D1012" i="1"/>
  <c r="CS1013" i="1"/>
  <c r="CU1013" i="1"/>
  <c r="AE1011" i="1"/>
  <c r="AT1012" i="1"/>
  <c r="CY1012" i="1"/>
  <c r="S1012" i="1"/>
  <c r="AZ1012" i="1"/>
  <c r="AE1012" i="1" s="1"/>
  <c r="T1013" i="1"/>
  <c r="Y1013" i="1" s="1"/>
  <c r="AV1013" i="1"/>
  <c r="AU1012" i="1"/>
  <c r="BY1011" i="1"/>
  <c r="CH1011" i="1"/>
  <c r="CI1011" i="1" s="1"/>
  <c r="BW1011" i="1" s="1"/>
  <c r="CX1012" i="1"/>
  <c r="BX1012" i="1"/>
  <c r="CC1012" i="1" s="1"/>
  <c r="V1012" i="1"/>
  <c r="AB1012" i="1"/>
  <c r="BZ1010" i="1"/>
  <c r="CA1010" i="1" s="1"/>
  <c r="CB1010" i="1"/>
  <c r="BA1013" i="1"/>
  <c r="CZ1013" i="1"/>
  <c r="AX1013" i="1"/>
  <c r="CT1013" i="1"/>
  <c r="BB1013" i="1"/>
  <c r="AC1013" i="1"/>
  <c r="U1013" i="1" s="1"/>
  <c r="BO1013" i="1"/>
  <c r="BL1013" i="1" s="1"/>
  <c r="CV1013" i="1"/>
  <c r="BR1013" i="1"/>
  <c r="BM1013" i="1" s="1"/>
  <c r="CR1013" i="1"/>
  <c r="AY1012" i="1"/>
  <c r="F1015" i="1" l="1"/>
  <c r="BU1015" i="1"/>
  <c r="AW1015" i="1" s="1"/>
  <c r="E1013" i="1"/>
  <c r="D1013" i="1"/>
  <c r="CS1014" i="1"/>
  <c r="CU1014" i="1"/>
  <c r="AT1013" i="1"/>
  <c r="CY1013" i="1"/>
  <c r="S1013" i="1"/>
  <c r="AZ1013" i="1"/>
  <c r="T1014" i="1"/>
  <c r="Y1014" i="1" s="1"/>
  <c r="AV1014" i="1"/>
  <c r="AU1013" i="1"/>
  <c r="BA1014" i="1"/>
  <c r="AX1014" i="1"/>
  <c r="BR1014" i="1"/>
  <c r="CV1014" i="1"/>
  <c r="CZ1014" i="1"/>
  <c r="CT1014" i="1"/>
  <c r="BB1014" i="1"/>
  <c r="BO1014" i="1"/>
  <c r="CR1014" i="1"/>
  <c r="AC1014" i="1"/>
  <c r="U1014" i="1" s="1"/>
  <c r="V1013" i="1"/>
  <c r="AB1013" i="1"/>
  <c r="BY1012" i="1"/>
  <c r="CH1012" i="1"/>
  <c r="CI1012" i="1" s="1"/>
  <c r="BW1012" i="1" s="1"/>
  <c r="CX1013" i="1"/>
  <c r="BX1013" i="1"/>
  <c r="CC1013" i="1" s="1"/>
  <c r="AY1013" i="1"/>
  <c r="CB1011" i="1"/>
  <c r="BZ1011" i="1"/>
  <c r="CA1011" i="1" s="1"/>
  <c r="F1016" i="1" l="1"/>
  <c r="C1" i="1" s="1"/>
  <c r="BU1016" i="1"/>
  <c r="AW1016" i="1" s="1"/>
  <c r="E1014" i="1"/>
  <c r="D1014" i="1"/>
  <c r="CS1015" i="1"/>
  <c r="CU1015" i="1"/>
  <c r="AE1013" i="1"/>
  <c r="AT1014" i="1"/>
  <c r="CY1014" i="1"/>
  <c r="S1014" i="1"/>
  <c r="AZ1014" i="1"/>
  <c r="AE1014" i="1" s="1"/>
  <c r="T1015" i="1"/>
  <c r="Y1015" i="1" s="1"/>
  <c r="AV1015" i="1"/>
  <c r="AU1014" i="1"/>
  <c r="CA13" i="12"/>
  <c r="BZ1012" i="1"/>
  <c r="CA1012" i="1" s="1"/>
  <c r="CB1012" i="1"/>
  <c r="BL1014" i="1"/>
  <c r="AY1014" i="1"/>
  <c r="CH1013" i="1"/>
  <c r="CI1013" i="1" s="1"/>
  <c r="BW1013" i="1" s="1"/>
  <c r="BY1013" i="1"/>
  <c r="V1014" i="1"/>
  <c r="AB1014" i="1"/>
  <c r="CX1014" i="1"/>
  <c r="BX1014" i="1"/>
  <c r="CC1014" i="1" s="1"/>
  <c r="BA1015" i="1"/>
  <c r="BR1015" i="1"/>
  <c r="BM1015" i="1" s="1"/>
  <c r="AC1015" i="1"/>
  <c r="U1015" i="1" s="1"/>
  <c r="BO1015" i="1"/>
  <c r="BL1015" i="1" s="1"/>
  <c r="CZ1015" i="1"/>
  <c r="BB1015" i="1"/>
  <c r="CR1015" i="1"/>
  <c r="CV1015" i="1"/>
  <c r="AX1015" i="1"/>
  <c r="CT1015" i="1"/>
  <c r="BM1014" i="1"/>
  <c r="CU1016" i="1" l="1"/>
  <c r="CU13" i="1" s="1"/>
  <c r="E1015" i="1"/>
  <c r="D1015" i="1"/>
  <c r="AT1015" i="1"/>
  <c r="CY1015" i="1"/>
  <c r="CS1016" i="1"/>
  <c r="O10" i="1"/>
  <c r="S1015" i="1"/>
  <c r="AZ1015" i="1"/>
  <c r="AV1016" i="1"/>
  <c r="T1016" i="1"/>
  <c r="Y1016" i="1" s="1"/>
  <c r="AU1015" i="1"/>
  <c r="E1016" i="1"/>
  <c r="CB14" i="12"/>
  <c r="CB13" i="12"/>
  <c r="BY17" i="12"/>
  <c r="M23" i="12"/>
  <c r="N26" i="12"/>
  <c r="BY12" i="12"/>
  <c r="N22" i="12"/>
  <c r="K24" i="12"/>
  <c r="L24" i="12" s="1"/>
  <c r="K25" i="12"/>
  <c r="L25" i="12" s="1"/>
  <c r="M25" i="12"/>
  <c r="M28" i="12"/>
  <c r="BY14" i="12"/>
  <c r="BY15" i="12"/>
  <c r="CB15" i="12"/>
  <c r="CA17" i="12"/>
  <c r="N24" i="12"/>
  <c r="M26" i="12"/>
  <c r="K26" i="12"/>
  <c r="L26" i="12" s="1"/>
  <c r="I28" i="12"/>
  <c r="J28" i="12" s="1"/>
  <c r="I29" i="12"/>
  <c r="J29" i="12" s="1"/>
  <c r="CB16" i="12"/>
  <c r="N23" i="12"/>
  <c r="I24" i="12"/>
  <c r="J24" i="12" s="1"/>
  <c r="I27" i="12"/>
  <c r="J27" i="12" s="1"/>
  <c r="N29" i="12"/>
  <c r="CA12" i="12"/>
  <c r="BY18" i="12"/>
  <c r="CB17" i="12"/>
  <c r="M27" i="12"/>
  <c r="M29" i="12"/>
  <c r="BY13" i="12"/>
  <c r="CA14" i="12"/>
  <c r="I22" i="12"/>
  <c r="J22" i="12" s="1"/>
  <c r="K23" i="12"/>
  <c r="L23" i="12" s="1"/>
  <c r="M24" i="12"/>
  <c r="N27" i="12"/>
  <c r="CB18" i="12"/>
  <c r="M22" i="12"/>
  <c r="I23" i="12"/>
  <c r="J23" i="12" s="1"/>
  <c r="I25" i="12"/>
  <c r="J25" i="12" s="1"/>
  <c r="K28" i="12"/>
  <c r="L28" i="12" s="1"/>
  <c r="K27" i="12"/>
  <c r="L27" i="12" s="1"/>
  <c r="CB12" i="12"/>
  <c r="CA16" i="12"/>
  <c r="BY16" i="12"/>
  <c r="CA18" i="12"/>
  <c r="K22" i="12"/>
  <c r="N25" i="12"/>
  <c r="I26" i="12"/>
  <c r="J26" i="12" s="1"/>
  <c r="N28" i="12"/>
  <c r="K29" i="12"/>
  <c r="L29" i="12" s="1"/>
  <c r="V1015" i="1"/>
  <c r="AB1015" i="1"/>
  <c r="AY1015" i="1"/>
  <c r="CB1013" i="1"/>
  <c r="BZ1013" i="1"/>
  <c r="CA1013" i="1" s="1"/>
  <c r="BA1016" i="1"/>
  <c r="CZ1016" i="1"/>
  <c r="CV1016" i="1"/>
  <c r="BO1016" i="1"/>
  <c r="BP169" i="1" s="1"/>
  <c r="BQ169" i="1" s="1"/>
  <c r="EE169" i="1" s="1"/>
  <c r="BR1016" i="1"/>
  <c r="AC1016" i="1"/>
  <c r="AX1016" i="1"/>
  <c r="CT1016" i="1"/>
  <c r="S132" i="2" s="1"/>
  <c r="AK130" i="15" s="1"/>
  <c r="BB1016" i="1"/>
  <c r="CR1016" i="1"/>
  <c r="BX1015" i="1"/>
  <c r="CC1015" i="1" s="1"/>
  <c r="CX1015" i="1"/>
  <c r="CH1014" i="1"/>
  <c r="CI1014" i="1" s="1"/>
  <c r="BY1014" i="1"/>
  <c r="DB175" i="1" l="1"/>
  <c r="DB159" i="1"/>
  <c r="DB176" i="1"/>
  <c r="DB180" i="1"/>
  <c r="DB177" i="1"/>
  <c r="DB167" i="1"/>
  <c r="DB160" i="1"/>
  <c r="DB173" i="1"/>
  <c r="DB165" i="1"/>
  <c r="DB158" i="1"/>
  <c r="DB183" i="1"/>
  <c r="DB166" i="1"/>
  <c r="DB163" i="1"/>
  <c r="DB184" i="1"/>
  <c r="DB181" i="1"/>
  <c r="DB174" i="1"/>
  <c r="DB164" i="1"/>
  <c r="DB179" i="1"/>
  <c r="DB157" i="1"/>
  <c r="DB162" i="1"/>
  <c r="DB182" i="1"/>
  <c r="DB178" i="1"/>
  <c r="DB168" i="1"/>
  <c r="DB161" i="1"/>
  <c r="DB18" i="1"/>
  <c r="U1016" i="1"/>
  <c r="O7" i="1"/>
  <c r="O6" i="1" s="1"/>
  <c r="Q12" i="12"/>
  <c r="Q13" i="12"/>
  <c r="CH16" i="12"/>
  <c r="CI16" i="12"/>
  <c r="CF16" i="12"/>
  <c r="CH15" i="12"/>
  <c r="CF15" i="12"/>
  <c r="CI15" i="12"/>
  <c r="CH13" i="12"/>
  <c r="CI13" i="12"/>
  <c r="CH14" i="12"/>
  <c r="CI14" i="12"/>
  <c r="CH12" i="12"/>
  <c r="CI12" i="12"/>
  <c r="CK12" i="12" s="1"/>
  <c r="CF13" i="12"/>
  <c r="CF14" i="12"/>
  <c r="CF12" i="12"/>
  <c r="CS12" i="1"/>
  <c r="BP433" i="1"/>
  <c r="BQ433" i="1" s="1"/>
  <c r="EE433" i="1" s="1"/>
  <c r="BP677" i="1"/>
  <c r="BQ677" i="1" s="1"/>
  <c r="EE677" i="1" s="1"/>
  <c r="BZ16" i="12"/>
  <c r="BZ18" i="12"/>
  <c r="BZ17" i="12"/>
  <c r="BP600" i="1"/>
  <c r="BQ600" i="1" s="1"/>
  <c r="EE600" i="1" s="1"/>
  <c r="BP854" i="1"/>
  <c r="BQ854" i="1" s="1"/>
  <c r="EE854" i="1" s="1"/>
  <c r="BP809" i="1"/>
  <c r="BQ809" i="1" s="1"/>
  <c r="EE809" i="1" s="1"/>
  <c r="BP726" i="1"/>
  <c r="BQ726" i="1" s="1"/>
  <c r="EE726" i="1" s="1"/>
  <c r="BP950" i="1"/>
  <c r="BQ950" i="1" s="1"/>
  <c r="EE950" i="1" s="1"/>
  <c r="BP509" i="1"/>
  <c r="BQ509" i="1" s="1"/>
  <c r="EE509" i="1" s="1"/>
  <c r="BP32" i="1"/>
  <c r="BQ32" i="1" s="1"/>
  <c r="EE32" i="1" s="1"/>
  <c r="BP897" i="1"/>
  <c r="BQ897" i="1" s="1"/>
  <c r="EE897" i="1" s="1"/>
  <c r="BP671" i="1"/>
  <c r="BQ671" i="1" s="1"/>
  <c r="EE671" i="1" s="1"/>
  <c r="BP665" i="1"/>
  <c r="BQ665" i="1" s="1"/>
  <c r="EE665" i="1" s="1"/>
  <c r="BP648" i="1"/>
  <c r="BQ648" i="1" s="1"/>
  <c r="EE648" i="1" s="1"/>
  <c r="BP793" i="1"/>
  <c r="BQ793" i="1" s="1"/>
  <c r="EE793" i="1" s="1"/>
  <c r="BP898" i="1"/>
  <c r="BQ898" i="1" s="1"/>
  <c r="EE898" i="1" s="1"/>
  <c r="BP424" i="1"/>
  <c r="BQ424" i="1" s="1"/>
  <c r="EE424" i="1" s="1"/>
  <c r="BP634" i="1"/>
  <c r="BQ634" i="1" s="1"/>
  <c r="EE634" i="1" s="1"/>
  <c r="BP413" i="1"/>
  <c r="BQ413" i="1" s="1"/>
  <c r="EE413" i="1" s="1"/>
  <c r="BP531" i="1"/>
  <c r="BQ531" i="1" s="1"/>
  <c r="EE531" i="1" s="1"/>
  <c r="BP68" i="1"/>
  <c r="BQ68" i="1" s="1"/>
  <c r="EE68" i="1" s="1"/>
  <c r="BP942" i="1"/>
  <c r="BQ942" i="1" s="1"/>
  <c r="EE942" i="1" s="1"/>
  <c r="BP485" i="1"/>
  <c r="BQ485" i="1" s="1"/>
  <c r="EE485" i="1" s="1"/>
  <c r="BP733" i="1"/>
  <c r="BQ733" i="1" s="1"/>
  <c r="EE733" i="1" s="1"/>
  <c r="BP728" i="1"/>
  <c r="BQ728" i="1" s="1"/>
  <c r="EE728" i="1" s="1"/>
  <c r="BP136" i="1"/>
  <c r="BQ136" i="1" s="1"/>
  <c r="EE136" i="1" s="1"/>
  <c r="BP351" i="1"/>
  <c r="BQ351" i="1" s="1"/>
  <c r="EE351" i="1" s="1"/>
  <c r="BP292" i="1"/>
  <c r="BQ292" i="1" s="1"/>
  <c r="EE292" i="1" s="1"/>
  <c r="BP804" i="1"/>
  <c r="BQ804" i="1" s="1"/>
  <c r="EE804" i="1" s="1"/>
  <c r="BP18" i="1"/>
  <c r="BQ18" i="1" s="1"/>
  <c r="EE18" i="1" s="1"/>
  <c r="BP284" i="1"/>
  <c r="BQ284" i="1" s="1"/>
  <c r="EE284" i="1" s="1"/>
  <c r="BP334" i="1"/>
  <c r="BQ334" i="1" s="1"/>
  <c r="EE334" i="1" s="1"/>
  <c r="BP524" i="1"/>
  <c r="BQ524" i="1" s="1"/>
  <c r="EE524" i="1" s="1"/>
  <c r="BP448" i="1"/>
  <c r="BQ448" i="1" s="1"/>
  <c r="EE448" i="1" s="1"/>
  <c r="BP90" i="1"/>
  <c r="BQ90" i="1" s="1"/>
  <c r="EE90" i="1" s="1"/>
  <c r="BP926" i="1"/>
  <c r="BQ926" i="1" s="1"/>
  <c r="EE926" i="1" s="1"/>
  <c r="BP394" i="1"/>
  <c r="BQ394" i="1" s="1"/>
  <c r="EE394" i="1" s="1"/>
  <c r="BP988" i="1"/>
  <c r="BQ988" i="1" s="1"/>
  <c r="EE988" i="1" s="1"/>
  <c r="BP336" i="1"/>
  <c r="BQ336" i="1" s="1"/>
  <c r="EE336" i="1" s="1"/>
  <c r="BP997" i="1"/>
  <c r="BQ997" i="1" s="1"/>
  <c r="EE997" i="1" s="1"/>
  <c r="BP377" i="1"/>
  <c r="BQ377" i="1" s="1"/>
  <c r="EE377" i="1" s="1"/>
  <c r="BP357" i="1"/>
  <c r="BQ357" i="1" s="1"/>
  <c r="EE357" i="1" s="1"/>
  <c r="BP428" i="1"/>
  <c r="BQ428" i="1" s="1"/>
  <c r="EE428" i="1" s="1"/>
  <c r="BP784" i="1"/>
  <c r="BQ784" i="1" s="1"/>
  <c r="EE784" i="1" s="1"/>
  <c r="BP185" i="1"/>
  <c r="BQ185" i="1" s="1"/>
  <c r="EE185" i="1" s="1"/>
  <c r="BP47" i="1"/>
  <c r="BQ47" i="1" s="1"/>
  <c r="EE47" i="1" s="1"/>
  <c r="BP352" i="1"/>
  <c r="BQ352" i="1" s="1"/>
  <c r="EE352" i="1" s="1"/>
  <c r="BP180" i="1"/>
  <c r="BQ180" i="1" s="1"/>
  <c r="EE180" i="1" s="1"/>
  <c r="BP317" i="1"/>
  <c r="BQ317" i="1" s="1"/>
  <c r="EE317" i="1" s="1"/>
  <c r="BP924" i="1"/>
  <c r="BQ924" i="1" s="1"/>
  <c r="EE924" i="1" s="1"/>
  <c r="BP319" i="1"/>
  <c r="BQ319" i="1" s="1"/>
  <c r="EE319" i="1" s="1"/>
  <c r="BP599" i="1"/>
  <c r="BQ599" i="1" s="1"/>
  <c r="EE599" i="1" s="1"/>
  <c r="BP395" i="1"/>
  <c r="BQ395" i="1" s="1"/>
  <c r="EE395" i="1" s="1"/>
  <c r="BP806" i="1"/>
  <c r="BQ806" i="1" s="1"/>
  <c r="EE806" i="1" s="1"/>
  <c r="BP657" i="1"/>
  <c r="BQ657" i="1" s="1"/>
  <c r="EE657" i="1" s="1"/>
  <c r="BP179" i="1"/>
  <c r="BQ179" i="1" s="1"/>
  <c r="EE179" i="1" s="1"/>
  <c r="BP398" i="1"/>
  <c r="BQ398" i="1" s="1"/>
  <c r="EE398" i="1" s="1"/>
  <c r="BP693" i="1"/>
  <c r="BQ693" i="1" s="1"/>
  <c r="EE693" i="1" s="1"/>
  <c r="BP388" i="1"/>
  <c r="BQ388" i="1" s="1"/>
  <c r="EE388" i="1" s="1"/>
  <c r="BP534" i="1"/>
  <c r="BQ534" i="1" s="1"/>
  <c r="EE534" i="1" s="1"/>
  <c r="BP817" i="1"/>
  <c r="BQ817" i="1" s="1"/>
  <c r="EE817" i="1" s="1"/>
  <c r="BP104" i="1"/>
  <c r="BQ104" i="1" s="1"/>
  <c r="EE104" i="1" s="1"/>
  <c r="BP736" i="1"/>
  <c r="BQ736" i="1" s="1"/>
  <c r="EE736" i="1" s="1"/>
  <c r="BP777" i="1"/>
  <c r="BQ777" i="1" s="1"/>
  <c r="EE777" i="1" s="1"/>
  <c r="BP272" i="1"/>
  <c r="BQ272" i="1" s="1"/>
  <c r="EE272" i="1" s="1"/>
  <c r="BP688" i="1"/>
  <c r="BQ688" i="1" s="1"/>
  <c r="EE688" i="1" s="1"/>
  <c r="BP262" i="1"/>
  <c r="BQ262" i="1" s="1"/>
  <c r="EE262" i="1" s="1"/>
  <c r="BP61" i="1"/>
  <c r="BQ61" i="1" s="1"/>
  <c r="EE61" i="1" s="1"/>
  <c r="BP731" i="1"/>
  <c r="BQ731" i="1" s="1"/>
  <c r="EE731" i="1" s="1"/>
  <c r="BP243" i="1"/>
  <c r="BQ243" i="1" s="1"/>
  <c r="EE243" i="1" s="1"/>
  <c r="BP786" i="1"/>
  <c r="BQ786" i="1" s="1"/>
  <c r="EE786" i="1" s="1"/>
  <c r="BP621" i="1"/>
  <c r="BQ621" i="1" s="1"/>
  <c r="EE621" i="1" s="1"/>
  <c r="BP868" i="1"/>
  <c r="BQ868" i="1" s="1"/>
  <c r="EE868" i="1" s="1"/>
  <c r="BP305" i="1"/>
  <c r="BQ305" i="1" s="1"/>
  <c r="EE305" i="1" s="1"/>
  <c r="BP76" i="1"/>
  <c r="BQ76" i="1" s="1"/>
  <c r="EE76" i="1" s="1"/>
  <c r="BP637" i="1"/>
  <c r="BQ637" i="1" s="1"/>
  <c r="EE637" i="1" s="1"/>
  <c r="BP311" i="1"/>
  <c r="BQ311" i="1" s="1"/>
  <c r="EE311" i="1" s="1"/>
  <c r="BP694" i="1"/>
  <c r="BQ694" i="1" s="1"/>
  <c r="EE694" i="1" s="1"/>
  <c r="BP496" i="1"/>
  <c r="BQ496" i="1" s="1"/>
  <c r="EE496" i="1" s="1"/>
  <c r="BP533" i="1"/>
  <c r="BQ533" i="1" s="1"/>
  <c r="EE533" i="1" s="1"/>
  <c r="BP982" i="1"/>
  <c r="BQ982" i="1" s="1"/>
  <c r="EE982" i="1" s="1"/>
  <c r="BP385" i="1"/>
  <c r="BQ385" i="1" s="1"/>
  <c r="EE385" i="1" s="1"/>
  <c r="BP380" i="1"/>
  <c r="BQ380" i="1" s="1"/>
  <c r="EE380" i="1" s="1"/>
  <c r="BP447" i="1"/>
  <c r="BQ447" i="1" s="1"/>
  <c r="EE447" i="1" s="1"/>
  <c r="BP941" i="1"/>
  <c r="BQ941" i="1" s="1"/>
  <c r="EE941" i="1" s="1"/>
  <c r="BP280" i="1"/>
  <c r="BQ280" i="1" s="1"/>
  <c r="EE280" i="1" s="1"/>
  <c r="BP775" i="1"/>
  <c r="BQ775" i="1" s="1"/>
  <c r="EE775" i="1" s="1"/>
  <c r="BP223" i="1"/>
  <c r="BQ223" i="1" s="1"/>
  <c r="EE223" i="1" s="1"/>
  <c r="BP790" i="1"/>
  <c r="BQ790" i="1" s="1"/>
  <c r="EE790" i="1" s="1"/>
  <c r="BP454" i="1"/>
  <c r="BQ454" i="1" s="1"/>
  <c r="EE454" i="1" s="1"/>
  <c r="BP639" i="1"/>
  <c r="BQ639" i="1" s="1"/>
  <c r="EE639" i="1" s="1"/>
  <c r="BP766" i="1"/>
  <c r="BQ766" i="1" s="1"/>
  <c r="EE766" i="1" s="1"/>
  <c r="BP963" i="1"/>
  <c r="BQ963" i="1" s="1"/>
  <c r="EE963" i="1" s="1"/>
  <c r="BP89" i="1"/>
  <c r="BQ89" i="1" s="1"/>
  <c r="EE89" i="1" s="1"/>
  <c r="BP957" i="1"/>
  <c r="BQ957" i="1" s="1"/>
  <c r="EE957" i="1" s="1"/>
  <c r="BP409" i="1"/>
  <c r="BQ409" i="1" s="1"/>
  <c r="EE409" i="1" s="1"/>
  <c r="O33" i="2"/>
  <c r="O85" i="2"/>
  <c r="CA15" i="12"/>
  <c r="CJ14" i="12" s="1"/>
  <c r="BZ13" i="12"/>
  <c r="BZ14" i="12"/>
  <c r="BZ12" i="12"/>
  <c r="BZ15" i="12"/>
  <c r="BP245" i="1"/>
  <c r="BQ245" i="1" s="1"/>
  <c r="EE245" i="1" s="1"/>
  <c r="BP465" i="1"/>
  <c r="BQ465" i="1" s="1"/>
  <c r="EE465" i="1" s="1"/>
  <c r="BP294" i="1"/>
  <c r="BQ294" i="1" s="1"/>
  <c r="EE294" i="1" s="1"/>
  <c r="BP827" i="1"/>
  <c r="BQ827" i="1" s="1"/>
  <c r="EE827" i="1" s="1"/>
  <c r="BP699" i="1"/>
  <c r="BQ699" i="1" s="1"/>
  <c r="EE699" i="1" s="1"/>
  <c r="BP549" i="1"/>
  <c r="BQ549" i="1" s="1"/>
  <c r="EE549" i="1" s="1"/>
  <c r="BP568" i="1"/>
  <c r="BQ568" i="1" s="1"/>
  <c r="EE568" i="1" s="1"/>
  <c r="BP97" i="1"/>
  <c r="BQ97" i="1" s="1"/>
  <c r="EE97" i="1" s="1"/>
  <c r="BP372" i="1"/>
  <c r="BQ372" i="1" s="1"/>
  <c r="EE372" i="1" s="1"/>
  <c r="BP622" i="1"/>
  <c r="BQ622" i="1" s="1"/>
  <c r="EE622" i="1" s="1"/>
  <c r="BP1008" i="1"/>
  <c r="BQ1008" i="1" s="1"/>
  <c r="EE1008" i="1" s="1"/>
  <c r="BP85" i="1"/>
  <c r="BQ85" i="1" s="1"/>
  <c r="EE85" i="1" s="1"/>
  <c r="BP130" i="1"/>
  <c r="BQ130" i="1" s="1"/>
  <c r="EE130" i="1" s="1"/>
  <c r="BP178" i="1"/>
  <c r="BQ178" i="1" s="1"/>
  <c r="EE178" i="1" s="1"/>
  <c r="BP340" i="1"/>
  <c r="BQ340" i="1" s="1"/>
  <c r="EE340" i="1" s="1"/>
  <c r="BP1001" i="1"/>
  <c r="BQ1001" i="1" s="1"/>
  <c r="EE1001" i="1" s="1"/>
  <c r="BP546" i="1"/>
  <c r="BQ546" i="1" s="1"/>
  <c r="EE546" i="1" s="1"/>
  <c r="BP281" i="1"/>
  <c r="BQ281" i="1" s="1"/>
  <c r="EE281" i="1" s="1"/>
  <c r="BP254" i="1"/>
  <c r="BQ254" i="1" s="1"/>
  <c r="EE254" i="1" s="1"/>
  <c r="BP156" i="1"/>
  <c r="BQ156" i="1" s="1"/>
  <c r="EE156" i="1" s="1"/>
  <c r="BP872" i="1"/>
  <c r="BQ872" i="1" s="1"/>
  <c r="EE872" i="1" s="1"/>
  <c r="BP953" i="1"/>
  <c r="BQ953" i="1" s="1"/>
  <c r="EE953" i="1" s="1"/>
  <c r="BP69" i="1"/>
  <c r="BQ69" i="1" s="1"/>
  <c r="EE69" i="1" s="1"/>
  <c r="BP975" i="1"/>
  <c r="BQ975" i="1" s="1"/>
  <c r="EE975" i="1" s="1"/>
  <c r="BP55" i="1"/>
  <c r="BQ55" i="1" s="1"/>
  <c r="EE55" i="1" s="1"/>
  <c r="BP397" i="1"/>
  <c r="BQ397" i="1" s="1"/>
  <c r="EE397" i="1" s="1"/>
  <c r="BP51" i="1"/>
  <c r="BQ51" i="1" s="1"/>
  <c r="EE51" i="1" s="1"/>
  <c r="BP952" i="1"/>
  <c r="BQ952" i="1" s="1"/>
  <c r="EE952" i="1" s="1"/>
  <c r="BP913" i="1"/>
  <c r="BQ913" i="1" s="1"/>
  <c r="EE913" i="1" s="1"/>
  <c r="BP249" i="1"/>
  <c r="BQ249" i="1" s="1"/>
  <c r="EE249" i="1" s="1"/>
  <c r="BP655" i="1"/>
  <c r="BQ655" i="1" s="1"/>
  <c r="EE655" i="1" s="1"/>
  <c r="BP1012" i="1"/>
  <c r="BQ1012" i="1" s="1"/>
  <c r="EE1012" i="1" s="1"/>
  <c r="BP183" i="1"/>
  <c r="BQ183" i="1" s="1"/>
  <c r="EE183" i="1" s="1"/>
  <c r="BP885" i="1"/>
  <c r="BQ885" i="1" s="1"/>
  <c r="EE885" i="1" s="1"/>
  <c r="BP376" i="1"/>
  <c r="BQ376" i="1" s="1"/>
  <c r="EE376" i="1" s="1"/>
  <c r="BP175" i="1"/>
  <c r="BQ175" i="1" s="1"/>
  <c r="EE175" i="1" s="1"/>
  <c r="BP182" i="1"/>
  <c r="BQ182" i="1" s="1"/>
  <c r="EE182" i="1" s="1"/>
  <c r="BP602" i="1"/>
  <c r="BQ602" i="1" s="1"/>
  <c r="EE602" i="1" s="1"/>
  <c r="BP962" i="1"/>
  <c r="BQ962" i="1" s="1"/>
  <c r="EE962" i="1" s="1"/>
  <c r="BP414" i="1"/>
  <c r="BQ414" i="1" s="1"/>
  <c r="EE414" i="1" s="1"/>
  <c r="BP528" i="1"/>
  <c r="BQ528" i="1" s="1"/>
  <c r="EE528" i="1" s="1"/>
  <c r="BP282" i="1"/>
  <c r="BQ282" i="1" s="1"/>
  <c r="EE282" i="1" s="1"/>
  <c r="BP429" i="1"/>
  <c r="BQ429" i="1" s="1"/>
  <c r="EE429" i="1" s="1"/>
  <c r="BP826" i="1"/>
  <c r="BQ826" i="1" s="1"/>
  <c r="EE826" i="1" s="1"/>
  <c r="BP609" i="1"/>
  <c r="BQ609" i="1" s="1"/>
  <c r="EE609" i="1" s="1"/>
  <c r="BP787" i="1"/>
  <c r="BQ787" i="1" s="1"/>
  <c r="EE787" i="1" s="1"/>
  <c r="BP30" i="1"/>
  <c r="BQ30" i="1" s="1"/>
  <c r="EE30" i="1" s="1"/>
  <c r="BP474" i="1"/>
  <c r="BQ474" i="1" s="1"/>
  <c r="EE474" i="1" s="1"/>
  <c r="BP973" i="1"/>
  <c r="BQ973" i="1" s="1"/>
  <c r="EE973" i="1" s="1"/>
  <c r="BP200" i="1"/>
  <c r="BQ200" i="1" s="1"/>
  <c r="EE200" i="1" s="1"/>
  <c r="BP119" i="1"/>
  <c r="BQ119" i="1" s="1"/>
  <c r="EE119" i="1" s="1"/>
  <c r="BP672" i="1"/>
  <c r="BQ672" i="1" s="1"/>
  <c r="EE672" i="1" s="1"/>
  <c r="BP310" i="1"/>
  <c r="BQ310" i="1" s="1"/>
  <c r="EE310" i="1" s="1"/>
  <c r="BP911" i="1"/>
  <c r="BQ911" i="1" s="1"/>
  <c r="EE911" i="1" s="1"/>
  <c r="BP365" i="1"/>
  <c r="BQ365" i="1" s="1"/>
  <c r="EE365" i="1" s="1"/>
  <c r="BP39" i="1"/>
  <c r="BQ39" i="1" s="1"/>
  <c r="EE39" i="1" s="1"/>
  <c r="BP165" i="1"/>
  <c r="BQ165" i="1" s="1"/>
  <c r="EE165" i="1" s="1"/>
  <c r="BP316" i="1"/>
  <c r="BQ316" i="1" s="1"/>
  <c r="EE316" i="1" s="1"/>
  <c r="BP296" i="1"/>
  <c r="BQ296" i="1" s="1"/>
  <c r="EE296" i="1" s="1"/>
  <c r="BP463" i="1"/>
  <c r="BQ463" i="1" s="1"/>
  <c r="EE463" i="1" s="1"/>
  <c r="BP724" i="1"/>
  <c r="BQ724" i="1" s="1"/>
  <c r="EE724" i="1" s="1"/>
  <c r="BP406" i="1"/>
  <c r="BQ406" i="1" s="1"/>
  <c r="EE406" i="1" s="1"/>
  <c r="BP238" i="1"/>
  <c r="BQ238" i="1" s="1"/>
  <c r="EE238" i="1" s="1"/>
  <c r="BP951" i="1"/>
  <c r="BQ951" i="1" s="1"/>
  <c r="EE951" i="1" s="1"/>
  <c r="BP958" i="1"/>
  <c r="BQ958" i="1" s="1"/>
  <c r="EE958" i="1" s="1"/>
  <c r="BP515" i="1"/>
  <c r="BQ515" i="1" s="1"/>
  <c r="EE515" i="1" s="1"/>
  <c r="BP384" i="1"/>
  <c r="BQ384" i="1" s="1"/>
  <c r="EE384" i="1" s="1"/>
  <c r="BP270" i="1"/>
  <c r="BQ270" i="1" s="1"/>
  <c r="EE270" i="1" s="1"/>
  <c r="BP109" i="1"/>
  <c r="BQ109" i="1" s="1"/>
  <c r="EE109" i="1" s="1"/>
  <c r="BP62" i="1"/>
  <c r="BQ62" i="1" s="1"/>
  <c r="EE62" i="1" s="1"/>
  <c r="BP908" i="1"/>
  <c r="BQ908" i="1" s="1"/>
  <c r="EE908" i="1" s="1"/>
  <c r="O87" i="2"/>
  <c r="O62" i="2"/>
  <c r="O84" i="2"/>
  <c r="S73" i="2"/>
  <c r="AK71" i="15" s="1"/>
  <c r="S111" i="2"/>
  <c r="AK109" i="15" s="1"/>
  <c r="S89" i="2"/>
  <c r="AK87" i="15" s="1"/>
  <c r="O54" i="2"/>
  <c r="O40" i="2"/>
  <c r="S99" i="2"/>
  <c r="AK97" i="15" s="1"/>
  <c r="S124" i="2"/>
  <c r="AK122" i="15" s="1"/>
  <c r="S138" i="2"/>
  <c r="AK136" i="15" s="1"/>
  <c r="S44" i="2"/>
  <c r="AK42" i="15" s="1"/>
  <c r="S141" i="2"/>
  <c r="AK139" i="15" s="1"/>
  <c r="BP350" i="1"/>
  <c r="BQ350" i="1" s="1"/>
  <c r="EE350" i="1" s="1"/>
  <c r="BP799" i="1"/>
  <c r="BQ799" i="1" s="1"/>
  <c r="EE799" i="1" s="1"/>
  <c r="BP661" i="1"/>
  <c r="BQ661" i="1" s="1"/>
  <c r="EE661" i="1" s="1"/>
  <c r="BP274" i="1"/>
  <c r="BQ274" i="1" s="1"/>
  <c r="EE274" i="1" s="1"/>
  <c r="BP968" i="1"/>
  <c r="BQ968" i="1" s="1"/>
  <c r="EE968" i="1" s="1"/>
  <c r="BP23" i="1"/>
  <c r="BQ23" i="1" s="1"/>
  <c r="EE23" i="1" s="1"/>
  <c r="BP26" i="1"/>
  <c r="BQ26" i="1" s="1"/>
  <c r="EE26" i="1" s="1"/>
  <c r="BP737" i="1"/>
  <c r="BQ737" i="1" s="1"/>
  <c r="EE737" i="1" s="1"/>
  <c r="BP880" i="1"/>
  <c r="BQ880" i="1" s="1"/>
  <c r="EE880" i="1" s="1"/>
  <c r="BP235" i="1"/>
  <c r="BQ235" i="1" s="1"/>
  <c r="EE235" i="1" s="1"/>
  <c r="BP421" i="1"/>
  <c r="BQ421" i="1" s="1"/>
  <c r="EE421" i="1" s="1"/>
  <c r="BP293" i="1"/>
  <c r="BQ293" i="1" s="1"/>
  <c r="EE293" i="1" s="1"/>
  <c r="BP961" i="1"/>
  <c r="BQ961" i="1" s="1"/>
  <c r="EE961" i="1" s="1"/>
  <c r="BP687" i="1"/>
  <c r="BQ687" i="1" s="1"/>
  <c r="EE687" i="1" s="1"/>
  <c r="BP176" i="1"/>
  <c r="BQ176" i="1" s="1"/>
  <c r="EE176" i="1" s="1"/>
  <c r="BP323" i="1"/>
  <c r="BQ323" i="1" s="1"/>
  <c r="EE323" i="1" s="1"/>
  <c r="BP100" i="1"/>
  <c r="BQ100" i="1" s="1"/>
  <c r="EE100" i="1" s="1"/>
  <c r="BP217" i="1"/>
  <c r="BQ217" i="1" s="1"/>
  <c r="EE217" i="1" s="1"/>
  <c r="BP853" i="1"/>
  <c r="BQ853" i="1" s="1"/>
  <c r="EE853" i="1" s="1"/>
  <c r="BP149" i="1"/>
  <c r="BQ149" i="1" s="1"/>
  <c r="EE149" i="1" s="1"/>
  <c r="BP240" i="1"/>
  <c r="BQ240" i="1" s="1"/>
  <c r="EE240" i="1" s="1"/>
  <c r="BP980" i="1"/>
  <c r="BQ980" i="1" s="1"/>
  <c r="EE980" i="1" s="1"/>
  <c r="BP63" i="1"/>
  <c r="BQ63" i="1" s="1"/>
  <c r="EE63" i="1" s="1"/>
  <c r="BP451" i="1"/>
  <c r="BQ451" i="1" s="1"/>
  <c r="EE451" i="1" s="1"/>
  <c r="BP969" i="1"/>
  <c r="BQ969" i="1" s="1"/>
  <c r="EE969" i="1" s="1"/>
  <c r="BP166" i="1"/>
  <c r="BQ166" i="1" s="1"/>
  <c r="EE166" i="1" s="1"/>
  <c r="BP471" i="1"/>
  <c r="BQ471" i="1" s="1"/>
  <c r="EE471" i="1" s="1"/>
  <c r="BP307" i="1"/>
  <c r="BQ307" i="1" s="1"/>
  <c r="EE307" i="1" s="1"/>
  <c r="BP456" i="1"/>
  <c r="BQ456" i="1" s="1"/>
  <c r="EE456" i="1" s="1"/>
  <c r="BP405" i="1"/>
  <c r="BQ405" i="1" s="1"/>
  <c r="EE405" i="1" s="1"/>
  <c r="BP139" i="1"/>
  <c r="BQ139" i="1" s="1"/>
  <c r="EE139" i="1" s="1"/>
  <c r="BP1003" i="1"/>
  <c r="BQ1003" i="1" s="1"/>
  <c r="EE1003" i="1" s="1"/>
  <c r="BP80" i="1"/>
  <c r="BQ80" i="1" s="1"/>
  <c r="EE80" i="1" s="1"/>
  <c r="BP814" i="1"/>
  <c r="BQ814" i="1" s="1"/>
  <c r="EE814" i="1" s="1"/>
  <c r="BP231" i="1"/>
  <c r="BQ231" i="1" s="1"/>
  <c r="EE231" i="1" s="1"/>
  <c r="BP805" i="1"/>
  <c r="BQ805" i="1" s="1"/>
  <c r="EE805" i="1" s="1"/>
  <c r="BP614" i="1"/>
  <c r="BQ614" i="1" s="1"/>
  <c r="EE614" i="1" s="1"/>
  <c r="BP709" i="1"/>
  <c r="BQ709" i="1" s="1"/>
  <c r="EE709" i="1" s="1"/>
  <c r="BP46" i="1"/>
  <c r="BQ46" i="1" s="1"/>
  <c r="EE46" i="1" s="1"/>
  <c r="BP275" i="1"/>
  <c r="BQ275" i="1" s="1"/>
  <c r="EE275" i="1" s="1"/>
  <c r="BP783" i="1"/>
  <c r="BQ783" i="1" s="1"/>
  <c r="EE783" i="1" s="1"/>
  <c r="BP760" i="1"/>
  <c r="BQ760" i="1" s="1"/>
  <c r="EE760" i="1" s="1"/>
  <c r="BP834" i="1"/>
  <c r="BQ834" i="1" s="1"/>
  <c r="EE834" i="1" s="1"/>
  <c r="BP569" i="1"/>
  <c r="BQ569" i="1" s="1"/>
  <c r="EE569" i="1" s="1"/>
  <c r="BP818" i="1"/>
  <c r="BQ818" i="1" s="1"/>
  <c r="EE818" i="1" s="1"/>
  <c r="BP730" i="1"/>
  <c r="BQ730" i="1" s="1"/>
  <c r="EE730" i="1" s="1"/>
  <c r="BP654" i="1"/>
  <c r="BQ654" i="1" s="1"/>
  <c r="EE654" i="1" s="1"/>
  <c r="BP457" i="1"/>
  <c r="BQ457" i="1" s="1"/>
  <c r="EE457" i="1" s="1"/>
  <c r="BP221" i="1"/>
  <c r="BQ221" i="1" s="1"/>
  <c r="EE221" i="1" s="1"/>
  <c r="BP886" i="1"/>
  <c r="BQ886" i="1" s="1"/>
  <c r="EE886" i="1" s="1"/>
  <c r="BP652" i="1"/>
  <c r="BQ652" i="1" s="1"/>
  <c r="EE652" i="1" s="1"/>
  <c r="BP41" i="1"/>
  <c r="BQ41" i="1" s="1"/>
  <c r="EE41" i="1" s="1"/>
  <c r="BP189" i="1"/>
  <c r="BQ189" i="1" s="1"/>
  <c r="EE189" i="1" s="1"/>
  <c r="BP567" i="1"/>
  <c r="BQ567" i="1" s="1"/>
  <c r="EE567" i="1" s="1"/>
  <c r="BP70" i="1"/>
  <c r="BQ70" i="1" s="1"/>
  <c r="EE70" i="1" s="1"/>
  <c r="BP631" i="1"/>
  <c r="BQ631" i="1" s="1"/>
  <c r="EE631" i="1" s="1"/>
  <c r="BP251" i="1"/>
  <c r="BQ251" i="1" s="1"/>
  <c r="EE251" i="1" s="1"/>
  <c r="BP937" i="1"/>
  <c r="BQ937" i="1" s="1"/>
  <c r="EE937" i="1" s="1"/>
  <c r="BP263" i="1"/>
  <c r="BQ263" i="1" s="1"/>
  <c r="EE263" i="1" s="1"/>
  <c r="BP888" i="1"/>
  <c r="BQ888" i="1" s="1"/>
  <c r="EE888" i="1" s="1"/>
  <c r="BP167" i="1"/>
  <c r="BQ167" i="1" s="1"/>
  <c r="EE167" i="1" s="1"/>
  <c r="BP903" i="1"/>
  <c r="BQ903" i="1" s="1"/>
  <c r="EE903" i="1" s="1"/>
  <c r="BP928" i="1"/>
  <c r="BQ928" i="1" s="1"/>
  <c r="EE928" i="1" s="1"/>
  <c r="BP723" i="1"/>
  <c r="BQ723" i="1" s="1"/>
  <c r="EE723" i="1" s="1"/>
  <c r="BP601" i="1"/>
  <c r="BQ601" i="1" s="1"/>
  <c r="EE601" i="1" s="1"/>
  <c r="BP329" i="1"/>
  <c r="BQ329" i="1" s="1"/>
  <c r="EE329" i="1" s="1"/>
  <c r="BP713" i="1"/>
  <c r="BQ713" i="1" s="1"/>
  <c r="EE713" i="1" s="1"/>
  <c r="BP964" i="1"/>
  <c r="BQ964" i="1" s="1"/>
  <c r="EE964" i="1" s="1"/>
  <c r="BP884" i="1"/>
  <c r="BQ884" i="1" s="1"/>
  <c r="EE884" i="1" s="1"/>
  <c r="BP927" i="1"/>
  <c r="BQ927" i="1" s="1"/>
  <c r="EE927" i="1" s="1"/>
  <c r="BP517" i="1"/>
  <c r="BQ517" i="1" s="1"/>
  <c r="EE517" i="1" s="1"/>
  <c r="BP803" i="1"/>
  <c r="BQ803" i="1" s="1"/>
  <c r="EE803" i="1" s="1"/>
  <c r="BP910" i="1"/>
  <c r="BQ910" i="1" s="1"/>
  <c r="EE910" i="1" s="1"/>
  <c r="BP359" i="1"/>
  <c r="BQ359" i="1" s="1"/>
  <c r="EE359" i="1" s="1"/>
  <c r="BP764" i="1"/>
  <c r="BQ764" i="1" s="1"/>
  <c r="EE764" i="1" s="1"/>
  <c r="BP864" i="1"/>
  <c r="BQ864" i="1" s="1"/>
  <c r="EE864" i="1" s="1"/>
  <c r="BP562" i="1"/>
  <c r="BQ562" i="1" s="1"/>
  <c r="EE562" i="1" s="1"/>
  <c r="BP213" i="1"/>
  <c r="BQ213" i="1" s="1"/>
  <c r="EE213" i="1" s="1"/>
  <c r="BP1011" i="1"/>
  <c r="BQ1011" i="1" s="1"/>
  <c r="EE1011" i="1" s="1"/>
  <c r="BP915" i="1"/>
  <c r="BQ915" i="1" s="1"/>
  <c r="EE915" i="1" s="1"/>
  <c r="BP37" i="1"/>
  <c r="BQ37" i="1" s="1"/>
  <c r="EE37" i="1" s="1"/>
  <c r="BP965" i="1"/>
  <c r="BQ965" i="1" s="1"/>
  <c r="EE965" i="1" s="1"/>
  <c r="BP778" i="1"/>
  <c r="BQ778" i="1" s="1"/>
  <c r="EE778" i="1" s="1"/>
  <c r="BP616" i="1"/>
  <c r="BQ616" i="1" s="1"/>
  <c r="EE616" i="1" s="1"/>
  <c r="BP798" i="1"/>
  <c r="BQ798" i="1" s="1"/>
  <c r="EE798" i="1" s="1"/>
  <c r="BP995" i="1"/>
  <c r="BQ995" i="1" s="1"/>
  <c r="EE995" i="1" s="1"/>
  <c r="BP752" i="1"/>
  <c r="BQ752" i="1" s="1"/>
  <c r="EE752" i="1" s="1"/>
  <c r="BP78" i="1"/>
  <c r="BQ78" i="1" s="1"/>
  <c r="EE78" i="1" s="1"/>
  <c r="BP656" i="1"/>
  <c r="BQ656" i="1" s="1"/>
  <c r="EE656" i="1" s="1"/>
  <c r="BP862" i="1"/>
  <c r="BQ862" i="1" s="1"/>
  <c r="EE862" i="1" s="1"/>
  <c r="BP708" i="1"/>
  <c r="BQ708" i="1" s="1"/>
  <c r="EE708" i="1" s="1"/>
  <c r="BP188" i="1"/>
  <c r="BQ188" i="1" s="1"/>
  <c r="EE188" i="1" s="1"/>
  <c r="BP105" i="1"/>
  <c r="BQ105" i="1" s="1"/>
  <c r="EE105" i="1" s="1"/>
  <c r="BP835" i="1"/>
  <c r="BQ835" i="1" s="1"/>
  <c r="EE835" i="1" s="1"/>
  <c r="BP553" i="1"/>
  <c r="BQ553" i="1" s="1"/>
  <c r="EE553" i="1" s="1"/>
  <c r="BP358" i="1"/>
  <c r="BQ358" i="1" s="1"/>
  <c r="EE358" i="1" s="1"/>
  <c r="BP202" i="1"/>
  <c r="BQ202" i="1" s="1"/>
  <c r="EE202" i="1" s="1"/>
  <c r="BP341" i="1"/>
  <c r="BQ341" i="1" s="1"/>
  <c r="EE341" i="1" s="1"/>
  <c r="BP891" i="1"/>
  <c r="BQ891" i="1" s="1"/>
  <c r="EE891" i="1" s="1"/>
  <c r="BP757" i="1"/>
  <c r="BQ757" i="1" s="1"/>
  <c r="EE757" i="1" s="1"/>
  <c r="BP669" i="1"/>
  <c r="BQ669" i="1" s="1"/>
  <c r="EE669" i="1" s="1"/>
  <c r="BP237" i="1"/>
  <c r="BQ237" i="1" s="1"/>
  <c r="EE237" i="1" s="1"/>
  <c r="BP300" i="1"/>
  <c r="BQ300" i="1" s="1"/>
  <c r="EE300" i="1" s="1"/>
  <c r="BP330" i="1"/>
  <c r="BQ330" i="1" s="1"/>
  <c r="EE330" i="1" s="1"/>
  <c r="BP565" i="1"/>
  <c r="BQ565" i="1" s="1"/>
  <c r="EE565" i="1" s="1"/>
  <c r="BP194" i="1"/>
  <c r="BQ194" i="1" s="1"/>
  <c r="EE194" i="1" s="1"/>
  <c r="BP861" i="1"/>
  <c r="BQ861" i="1" s="1"/>
  <c r="EE861" i="1" s="1"/>
  <c r="BP946" i="1"/>
  <c r="BQ946" i="1" s="1"/>
  <c r="EE946" i="1" s="1"/>
  <c r="BP434" i="1"/>
  <c r="BQ434" i="1" s="1"/>
  <c r="EE434" i="1" s="1"/>
  <c r="BP1000" i="1"/>
  <c r="BQ1000" i="1" s="1"/>
  <c r="EE1000" i="1" s="1"/>
  <c r="BP734" i="1"/>
  <c r="BQ734" i="1" s="1"/>
  <c r="EE734" i="1" s="1"/>
  <c r="BP459" i="1"/>
  <c r="BQ459" i="1" s="1"/>
  <c r="EE459" i="1" s="1"/>
  <c r="BP99" i="1"/>
  <c r="BQ99" i="1" s="1"/>
  <c r="EE99" i="1" s="1"/>
  <c r="BP519" i="1"/>
  <c r="BQ519" i="1" s="1"/>
  <c r="EE519" i="1" s="1"/>
  <c r="BP626" i="1"/>
  <c r="BQ626" i="1" s="1"/>
  <c r="EE626" i="1" s="1"/>
  <c r="BP369" i="1"/>
  <c r="BQ369" i="1" s="1"/>
  <c r="EE369" i="1" s="1"/>
  <c r="BP705" i="1"/>
  <c r="BQ705" i="1" s="1"/>
  <c r="EE705" i="1" s="1"/>
  <c r="BP483" i="1"/>
  <c r="BQ483" i="1" s="1"/>
  <c r="EE483" i="1" s="1"/>
  <c r="BP393" i="1"/>
  <c r="BQ393" i="1" s="1"/>
  <c r="EE393" i="1" s="1"/>
  <c r="BP110" i="1"/>
  <c r="BQ110" i="1" s="1"/>
  <c r="EE110" i="1" s="1"/>
  <c r="BP819" i="1"/>
  <c r="BQ819" i="1" s="1"/>
  <c r="EE819" i="1" s="1"/>
  <c r="BP536" i="1"/>
  <c r="BQ536" i="1" s="1"/>
  <c r="EE536" i="1" s="1"/>
  <c r="BP279" i="1"/>
  <c r="BQ279" i="1" s="1"/>
  <c r="EE279" i="1" s="1"/>
  <c r="BP370" i="1"/>
  <c r="BQ370" i="1" s="1"/>
  <c r="EE370" i="1" s="1"/>
  <c r="BP444" i="1"/>
  <c r="BQ444" i="1" s="1"/>
  <c r="EE444" i="1" s="1"/>
  <c r="BP273" i="1"/>
  <c r="BQ273" i="1" s="1"/>
  <c r="EE273" i="1" s="1"/>
  <c r="BP829" i="1"/>
  <c r="BQ829" i="1" s="1"/>
  <c r="EE829" i="1" s="1"/>
  <c r="BP557" i="1"/>
  <c r="BQ557" i="1" s="1"/>
  <c r="EE557" i="1" s="1"/>
  <c r="BP129" i="1"/>
  <c r="BQ129" i="1" s="1"/>
  <c r="EE129" i="1" s="1"/>
  <c r="BP117" i="1"/>
  <c r="BQ117" i="1" s="1"/>
  <c r="EE117" i="1" s="1"/>
  <c r="BP810" i="1"/>
  <c r="BQ810" i="1" s="1"/>
  <c r="EE810" i="1" s="1"/>
  <c r="BP111" i="1"/>
  <c r="BQ111" i="1" s="1"/>
  <c r="EE111" i="1" s="1"/>
  <c r="BP539" i="1"/>
  <c r="BQ539" i="1" s="1"/>
  <c r="EE539" i="1" s="1"/>
  <c r="BP547" i="1"/>
  <c r="BQ547" i="1" s="1"/>
  <c r="EE547" i="1" s="1"/>
  <c r="BP504" i="1"/>
  <c r="BQ504" i="1" s="1"/>
  <c r="EE504" i="1" s="1"/>
  <c r="BP695" i="1"/>
  <c r="BQ695" i="1" s="1"/>
  <c r="EE695" i="1" s="1"/>
  <c r="BP302" i="1"/>
  <c r="BQ302" i="1" s="1"/>
  <c r="EE302" i="1" s="1"/>
  <c r="BP57" i="1"/>
  <c r="BQ57" i="1" s="1"/>
  <c r="EE57" i="1" s="1"/>
  <c r="BP535" i="1"/>
  <c r="BQ535" i="1" s="1"/>
  <c r="EE535" i="1" s="1"/>
  <c r="BP342" i="1"/>
  <c r="BQ342" i="1" s="1"/>
  <c r="EE342" i="1" s="1"/>
  <c r="BP38" i="1"/>
  <c r="BQ38" i="1" s="1"/>
  <c r="EE38" i="1" s="1"/>
  <c r="BP720" i="1"/>
  <c r="BQ720" i="1" s="1"/>
  <c r="EE720" i="1" s="1"/>
  <c r="BP436" i="1"/>
  <c r="BQ436" i="1" s="1"/>
  <c r="EE436" i="1" s="1"/>
  <c r="BP938" i="1"/>
  <c r="BQ938" i="1" s="1"/>
  <c r="EE938" i="1" s="1"/>
  <c r="BP343" i="1"/>
  <c r="BQ343" i="1" s="1"/>
  <c r="EE343" i="1" s="1"/>
  <c r="BP670" i="1"/>
  <c r="BQ670" i="1" s="1"/>
  <c r="EE670" i="1" s="1"/>
  <c r="BP54" i="1"/>
  <c r="BQ54" i="1" s="1"/>
  <c r="EE54" i="1" s="1"/>
  <c r="BP147" i="1"/>
  <c r="BQ147" i="1" s="1"/>
  <c r="EE147" i="1" s="1"/>
  <c r="BP812" i="1"/>
  <c r="BQ812" i="1" s="1"/>
  <c r="EE812" i="1" s="1"/>
  <c r="BP502" i="1"/>
  <c r="BQ502" i="1" s="1"/>
  <c r="EE502" i="1" s="1"/>
  <c r="BP473" i="1"/>
  <c r="BQ473" i="1" s="1"/>
  <c r="EE473" i="1" s="1"/>
  <c r="BP628" i="1"/>
  <c r="BQ628" i="1" s="1"/>
  <c r="EE628" i="1" s="1"/>
  <c r="BP83" i="1"/>
  <c r="BQ83" i="1" s="1"/>
  <c r="EE83" i="1" s="1"/>
  <c r="BP283" i="1"/>
  <c r="BQ283" i="1" s="1"/>
  <c r="EE283" i="1" s="1"/>
  <c r="BP487" i="1"/>
  <c r="BQ487" i="1" s="1"/>
  <c r="EE487" i="1" s="1"/>
  <c r="BP771" i="1"/>
  <c r="BQ771" i="1" s="1"/>
  <c r="EE771" i="1" s="1"/>
  <c r="BP589" i="1"/>
  <c r="BQ589" i="1" s="1"/>
  <c r="EE589" i="1" s="1"/>
  <c r="BP710" i="1"/>
  <c r="BQ710" i="1" s="1"/>
  <c r="EE710" i="1" s="1"/>
  <c r="D1016" i="1"/>
  <c r="D1" i="1" s="1"/>
  <c r="T13" i="1"/>
  <c r="BP537" i="1"/>
  <c r="BQ537" i="1" s="1"/>
  <c r="EE537" i="1" s="1"/>
  <c r="BP554" i="1"/>
  <c r="BQ554" i="1" s="1"/>
  <c r="EE554" i="1" s="1"/>
  <c r="BP503" i="1"/>
  <c r="BQ503" i="1" s="1"/>
  <c r="EE503" i="1" s="1"/>
  <c r="BP172" i="1"/>
  <c r="BQ172" i="1" s="1"/>
  <c r="EE172" i="1" s="1"/>
  <c r="BP113" i="1"/>
  <c r="BQ113" i="1" s="1"/>
  <c r="EE113" i="1" s="1"/>
  <c r="BP794" i="1"/>
  <c r="BQ794" i="1" s="1"/>
  <c r="EE794" i="1" s="1"/>
  <c r="BP867" i="1"/>
  <c r="BQ867" i="1" s="1"/>
  <c r="EE867" i="1" s="1"/>
  <c r="BP729" i="1"/>
  <c r="BQ729" i="1" s="1"/>
  <c r="EE729" i="1" s="1"/>
  <c r="BP540" i="1"/>
  <c r="BQ540" i="1" s="1"/>
  <c r="EE540" i="1" s="1"/>
  <c r="BP299" i="1"/>
  <c r="BQ299" i="1" s="1"/>
  <c r="EE299" i="1" s="1"/>
  <c r="BP186" i="1"/>
  <c r="BQ186" i="1" s="1"/>
  <c r="EE186" i="1" s="1"/>
  <c r="BP419" i="1"/>
  <c r="BQ419" i="1" s="1"/>
  <c r="EE419" i="1" s="1"/>
  <c r="BP71" i="1"/>
  <c r="BQ71" i="1" s="1"/>
  <c r="EE71" i="1" s="1"/>
  <c r="BP581" i="1"/>
  <c r="BQ581" i="1" s="1"/>
  <c r="EE581" i="1" s="1"/>
  <c r="BP378" i="1"/>
  <c r="BQ378" i="1" s="1"/>
  <c r="EE378" i="1" s="1"/>
  <c r="BP984" i="1"/>
  <c r="BQ984" i="1" s="1"/>
  <c r="EE984" i="1" s="1"/>
  <c r="BP970" i="1"/>
  <c r="BQ970" i="1" s="1"/>
  <c r="EE970" i="1" s="1"/>
  <c r="BP43" i="1"/>
  <c r="BQ43" i="1" s="1"/>
  <c r="EE43" i="1" s="1"/>
  <c r="BP727" i="1"/>
  <c r="BQ727" i="1" s="1"/>
  <c r="EE727" i="1" s="1"/>
  <c r="BP858" i="1"/>
  <c r="BQ858" i="1" s="1"/>
  <c r="EE858" i="1" s="1"/>
  <c r="BP780" i="1"/>
  <c r="BQ780" i="1" s="1"/>
  <c r="EE780" i="1" s="1"/>
  <c r="BP210" i="1"/>
  <c r="BQ210" i="1" s="1"/>
  <c r="EE210" i="1" s="1"/>
  <c r="BP441" i="1"/>
  <c r="BQ441" i="1" s="1"/>
  <c r="EE441" i="1" s="1"/>
  <c r="BP906" i="1"/>
  <c r="BQ906" i="1" s="1"/>
  <c r="EE906" i="1" s="1"/>
  <c r="BP140" i="1"/>
  <c r="BQ140" i="1" s="1"/>
  <c r="EE140" i="1" s="1"/>
  <c r="BP675" i="1"/>
  <c r="BQ675" i="1" s="1"/>
  <c r="EE675" i="1" s="1"/>
  <c r="BP704" i="1"/>
  <c r="BQ704" i="1" s="1"/>
  <c r="EE704" i="1" s="1"/>
  <c r="BP289" i="1"/>
  <c r="BQ289" i="1" s="1"/>
  <c r="EE289" i="1" s="1"/>
  <c r="BP989" i="1"/>
  <c r="BQ989" i="1" s="1"/>
  <c r="EE989" i="1" s="1"/>
  <c r="BP241" i="1"/>
  <c r="BQ241" i="1" s="1"/>
  <c r="EE241" i="1" s="1"/>
  <c r="BP269" i="1"/>
  <c r="BQ269" i="1" s="1"/>
  <c r="EE269" i="1" s="1"/>
  <c r="BP222" i="1"/>
  <c r="BQ222" i="1" s="1"/>
  <c r="EE222" i="1" s="1"/>
  <c r="BP412" i="1"/>
  <c r="BQ412" i="1" s="1"/>
  <c r="EE412" i="1" s="1"/>
  <c r="BP895" i="1"/>
  <c r="BQ895" i="1" s="1"/>
  <c r="EE895" i="1" s="1"/>
  <c r="BP776" i="1"/>
  <c r="BQ776" i="1" s="1"/>
  <c r="EE776" i="1" s="1"/>
  <c r="BP452" i="1"/>
  <c r="BQ452" i="1" s="1"/>
  <c r="EE452" i="1" s="1"/>
  <c r="BP315" i="1"/>
  <c r="BQ315" i="1" s="1"/>
  <c r="EE315" i="1" s="1"/>
  <c r="BP501" i="1"/>
  <c r="BQ501" i="1" s="1"/>
  <c r="EE501" i="1" s="1"/>
  <c r="BP244" i="1"/>
  <c r="BQ244" i="1" s="1"/>
  <c r="EE244" i="1" s="1"/>
  <c r="BP132" i="1"/>
  <c r="BQ132" i="1" s="1"/>
  <c r="EE132" i="1" s="1"/>
  <c r="BP495" i="1"/>
  <c r="BQ495" i="1" s="1"/>
  <c r="EE495" i="1" s="1"/>
  <c r="BP173" i="1"/>
  <c r="BQ173" i="1" s="1"/>
  <c r="EE173" i="1" s="1"/>
  <c r="BP239" i="1"/>
  <c r="BQ239" i="1" s="1"/>
  <c r="EE239" i="1" s="1"/>
  <c r="BP516" i="1"/>
  <c r="BQ516" i="1" s="1"/>
  <c r="EE516" i="1" s="1"/>
  <c r="BP820" i="1"/>
  <c r="BQ820" i="1" s="1"/>
  <c r="EE820" i="1" s="1"/>
  <c r="BP160" i="1"/>
  <c r="BQ160" i="1" s="1"/>
  <c r="EE160" i="1" s="1"/>
  <c r="BP207" i="1"/>
  <c r="BQ207" i="1" s="1"/>
  <c r="EE207" i="1" s="1"/>
  <c r="BP250" i="1"/>
  <c r="BQ250" i="1" s="1"/>
  <c r="EE250" i="1" s="1"/>
  <c r="BP154" i="1"/>
  <c r="BQ154" i="1" s="1"/>
  <c r="EE154" i="1" s="1"/>
  <c r="BP877" i="1"/>
  <c r="BQ877" i="1" s="1"/>
  <c r="EE877" i="1" s="1"/>
  <c r="BP681" i="1"/>
  <c r="BQ681" i="1" s="1"/>
  <c r="EE681" i="1" s="1"/>
  <c r="BP430" i="1"/>
  <c r="BQ430" i="1" s="1"/>
  <c r="EE430" i="1" s="1"/>
  <c r="BP227" i="1"/>
  <c r="BQ227" i="1" s="1"/>
  <c r="EE227" i="1" s="1"/>
  <c r="BP542" i="1"/>
  <c r="BQ542" i="1" s="1"/>
  <c r="EE542" i="1" s="1"/>
  <c r="BP301" i="1"/>
  <c r="BQ301" i="1" s="1"/>
  <c r="EE301" i="1" s="1"/>
  <c r="BP322" i="1"/>
  <c r="BQ322" i="1" s="1"/>
  <c r="EE322" i="1" s="1"/>
  <c r="BP607" i="1"/>
  <c r="BQ607" i="1" s="1"/>
  <c r="EE607" i="1" s="1"/>
  <c r="BP931" i="1"/>
  <c r="BQ931" i="1" s="1"/>
  <c r="EE931" i="1" s="1"/>
  <c r="BP230" i="1"/>
  <c r="BQ230" i="1" s="1"/>
  <c r="EE230" i="1" s="1"/>
  <c r="BP830" i="1"/>
  <c r="BQ830" i="1" s="1"/>
  <c r="EE830" i="1" s="1"/>
  <c r="BP354" i="1"/>
  <c r="BQ354" i="1" s="1"/>
  <c r="EE354" i="1" s="1"/>
  <c r="BP146" i="1"/>
  <c r="BQ146" i="1" s="1"/>
  <c r="EE146" i="1" s="1"/>
  <c r="BP360" i="1"/>
  <c r="BQ360" i="1" s="1"/>
  <c r="EE360" i="1" s="1"/>
  <c r="BP541" i="1"/>
  <c r="BQ541" i="1" s="1"/>
  <c r="EE541" i="1" s="1"/>
  <c r="BP488" i="1"/>
  <c r="BQ488" i="1" s="1"/>
  <c r="EE488" i="1" s="1"/>
  <c r="BP668" i="1"/>
  <c r="BQ668" i="1" s="1"/>
  <c r="EE668" i="1" s="1"/>
  <c r="BP866" i="1"/>
  <c r="BQ866" i="1" s="1"/>
  <c r="EE866" i="1" s="1"/>
  <c r="BP174" i="1"/>
  <c r="BQ174" i="1" s="1"/>
  <c r="EE174" i="1" s="1"/>
  <c r="BP218" i="1"/>
  <c r="BQ218" i="1" s="1"/>
  <c r="EE218" i="1" s="1"/>
  <c r="BP219" i="1"/>
  <c r="BQ219" i="1" s="1"/>
  <c r="EE219" i="1" s="1"/>
  <c r="BP561" i="1"/>
  <c r="BQ561" i="1" s="1"/>
  <c r="EE561" i="1" s="1"/>
  <c r="S56" i="2"/>
  <c r="AK54" i="15" s="1"/>
  <c r="O16" i="2"/>
  <c r="O98" i="2"/>
  <c r="O52" i="2"/>
  <c r="S47" i="2"/>
  <c r="AK45" i="15" s="1"/>
  <c r="S27" i="2"/>
  <c r="AK25" i="15" s="1"/>
  <c r="AX1" i="1"/>
  <c r="U13" i="1"/>
  <c r="S31" i="2"/>
  <c r="AK29" i="15" s="1"/>
  <c r="O69" i="2"/>
  <c r="BK5" i="12" s="1"/>
  <c r="O73" i="2"/>
  <c r="O78" i="2"/>
  <c r="O71" i="2"/>
  <c r="O77" i="2"/>
  <c r="O75" i="2"/>
  <c r="O74" i="2"/>
  <c r="O76" i="2"/>
  <c r="O70" i="2"/>
  <c r="O72" i="2"/>
  <c r="O68" i="2"/>
  <c r="L22" i="12"/>
  <c r="AE1015" i="1"/>
  <c r="AT1016" i="1"/>
  <c r="CY1016" i="1"/>
  <c r="E1" i="1"/>
  <c r="K11" i="1" s="1"/>
  <c r="BC5" i="1"/>
  <c r="O49" i="2" s="1"/>
  <c r="AZ1016" i="1"/>
  <c r="AE1016" i="1" s="1"/>
  <c r="S48" i="2"/>
  <c r="S49" i="2"/>
  <c r="AK47" i="15" s="1"/>
  <c r="S1016" i="1"/>
  <c r="DW17" i="1"/>
  <c r="EB17" i="1"/>
  <c r="DO12" i="12" s="1"/>
  <c r="DP12" i="12" s="1"/>
  <c r="O20" i="2"/>
  <c r="S52" i="2"/>
  <c r="S23" i="2"/>
  <c r="AK21" i="15" s="1"/>
  <c r="O14" i="2"/>
  <c r="V14" i="2" s="1"/>
  <c r="O38" i="2"/>
  <c r="S55" i="2"/>
  <c r="O21" i="2"/>
  <c r="S105" i="2"/>
  <c r="S108" i="2"/>
  <c r="AK106" i="15" s="1"/>
  <c r="O34" i="2"/>
  <c r="V34" i="2" s="1"/>
  <c r="O19" i="2"/>
  <c r="S18" i="2"/>
  <c r="AK16" i="15" s="1"/>
  <c r="S92" i="2"/>
  <c r="AK90" i="15" s="1"/>
  <c r="O95" i="2"/>
  <c r="F93" i="15" s="1"/>
  <c r="H93" i="15" s="1"/>
  <c r="J93" i="15" s="1"/>
  <c r="O47" i="2"/>
  <c r="F45" i="15" s="1"/>
  <c r="S107" i="2"/>
  <c r="O104" i="2"/>
  <c r="O80" i="2"/>
  <c r="V80" i="2" s="1"/>
  <c r="S66" i="2"/>
  <c r="S82" i="2"/>
  <c r="AK80" i="15" s="1"/>
  <c r="S74" i="2"/>
  <c r="S78" i="2"/>
  <c r="AK76" i="15" s="1"/>
  <c r="S58" i="2"/>
  <c r="AK56" i="15" s="1"/>
  <c r="S135" i="2"/>
  <c r="AK133" i="15" s="1"/>
  <c r="S50" i="2"/>
  <c r="O60" i="2"/>
  <c r="S76" i="2"/>
  <c r="O37" i="2"/>
  <c r="S53" i="2"/>
  <c r="O46" i="2"/>
  <c r="S93" i="2"/>
  <c r="S84" i="2"/>
  <c r="AK82" i="15" s="1"/>
  <c r="O64" i="2"/>
  <c r="F62" i="15" s="1"/>
  <c r="H62" i="15" s="1"/>
  <c r="J62" i="15" s="1"/>
  <c r="O99" i="2"/>
  <c r="O101" i="2"/>
  <c r="V101" i="2" s="1"/>
  <c r="S33" i="2"/>
  <c r="AK31" i="15" s="1"/>
  <c r="S114" i="2"/>
  <c r="S39" i="2"/>
  <c r="AK37" i="15" s="1"/>
  <c r="O58" i="2"/>
  <c r="V58" i="2" s="1"/>
  <c r="S122" i="2"/>
  <c r="AK120" i="15" s="1"/>
  <c r="S95" i="2"/>
  <c r="O90" i="2"/>
  <c r="S90" i="2"/>
  <c r="S41" i="2"/>
  <c r="AK39" i="15" s="1"/>
  <c r="S54" i="2"/>
  <c r="O55" i="2"/>
  <c r="S103" i="2"/>
  <c r="S120" i="2"/>
  <c r="AK118" i="15" s="1"/>
  <c r="S109" i="2"/>
  <c r="S20" i="2"/>
  <c r="AK18" i="15" s="1"/>
  <c r="S140" i="2"/>
  <c r="BL1016" i="1"/>
  <c r="BP366" i="1"/>
  <c r="BQ366" i="1" s="1"/>
  <c r="EE366" i="1" s="1"/>
  <c r="BP137" i="1"/>
  <c r="BQ137" i="1" s="1"/>
  <c r="EE137" i="1" s="1"/>
  <c r="BP707" i="1"/>
  <c r="BQ707" i="1" s="1"/>
  <c r="EE707" i="1" s="1"/>
  <c r="BP741" i="1"/>
  <c r="BQ741" i="1" s="1"/>
  <c r="EE741" i="1" s="1"/>
  <c r="BP959" i="1"/>
  <c r="BQ959" i="1" s="1"/>
  <c r="EE959" i="1" s="1"/>
  <c r="BP674" i="1"/>
  <c r="BQ674" i="1" s="1"/>
  <c r="EE674" i="1" s="1"/>
  <c r="BP632" i="1"/>
  <c r="BQ632" i="1" s="1"/>
  <c r="EE632" i="1" s="1"/>
  <c r="BP520" i="1"/>
  <c r="BQ520" i="1" s="1"/>
  <c r="EE520" i="1" s="1"/>
  <c r="BP373" i="1"/>
  <c r="BQ373" i="1" s="1"/>
  <c r="EE373" i="1" s="1"/>
  <c r="BP197" i="1"/>
  <c r="BQ197" i="1" s="1"/>
  <c r="EE197" i="1" s="1"/>
  <c r="BP753" i="1"/>
  <c r="BQ753" i="1" s="1"/>
  <c r="EE753" i="1" s="1"/>
  <c r="BP288" i="1"/>
  <c r="BQ288" i="1" s="1"/>
  <c r="EE288" i="1" s="1"/>
  <c r="BP42" i="1"/>
  <c r="BQ42" i="1" s="1"/>
  <c r="EE42" i="1" s="1"/>
  <c r="BP690" i="1"/>
  <c r="BQ690" i="1" s="1"/>
  <c r="EE690" i="1" s="1"/>
  <c r="BP811" i="1"/>
  <c r="BQ811" i="1" s="1"/>
  <c r="EE811" i="1" s="1"/>
  <c r="BP1013" i="1"/>
  <c r="BQ1013" i="1" s="1"/>
  <c r="EE1013" i="1" s="1"/>
  <c r="BP702" i="1"/>
  <c r="BQ702" i="1" s="1"/>
  <c r="EE702" i="1" s="1"/>
  <c r="BP81" i="1"/>
  <c r="BQ81" i="1" s="1"/>
  <c r="EE81" i="1" s="1"/>
  <c r="BP828" i="1"/>
  <c r="BQ828" i="1" s="1"/>
  <c r="EE828" i="1" s="1"/>
  <c r="BP904" i="1"/>
  <c r="BQ904" i="1" s="1"/>
  <c r="EE904" i="1" s="1"/>
  <c r="BP415" i="1"/>
  <c r="BQ415" i="1" s="1"/>
  <c r="EE415" i="1" s="1"/>
  <c r="BP945" i="1"/>
  <c r="BQ945" i="1" s="1"/>
  <c r="EE945" i="1" s="1"/>
  <c r="BP25" i="1"/>
  <c r="BQ25" i="1" s="1"/>
  <c r="EE25" i="1" s="1"/>
  <c r="BP650" i="1"/>
  <c r="BQ650" i="1" s="1"/>
  <c r="EE650" i="1" s="1"/>
  <c r="BP870" i="1"/>
  <c r="BQ870" i="1" s="1"/>
  <c r="EE870" i="1" s="1"/>
  <c r="BP420" i="1"/>
  <c r="BQ420" i="1" s="1"/>
  <c r="EE420" i="1" s="1"/>
  <c r="BP635" i="1"/>
  <c r="BQ635" i="1" s="1"/>
  <c r="EE635" i="1" s="1"/>
  <c r="BP847" i="1"/>
  <c r="BQ847" i="1" s="1"/>
  <c r="EE847" i="1" s="1"/>
  <c r="BP286" i="1"/>
  <c r="BQ286" i="1" s="1"/>
  <c r="EE286" i="1" s="1"/>
  <c r="BP371" i="1"/>
  <c r="BQ371" i="1" s="1"/>
  <c r="EE371" i="1" s="1"/>
  <c r="BP909" i="1"/>
  <c r="BQ909" i="1" s="1"/>
  <c r="EE909" i="1" s="1"/>
  <c r="BP587" i="1"/>
  <c r="BQ587" i="1" s="1"/>
  <c r="EE587" i="1" s="1"/>
  <c r="BP747" i="1"/>
  <c r="BQ747" i="1" s="1"/>
  <c r="EE747" i="1" s="1"/>
  <c r="BP346" i="1"/>
  <c r="BQ346" i="1" s="1"/>
  <c r="EE346" i="1" s="1"/>
  <c r="BP212" i="1"/>
  <c r="BQ212" i="1" s="1"/>
  <c r="EE212" i="1" s="1"/>
  <c r="BP318" i="1"/>
  <c r="BQ318" i="1" s="1"/>
  <c r="EE318" i="1" s="1"/>
  <c r="BP869" i="1"/>
  <c r="BQ869" i="1" s="1"/>
  <c r="EE869" i="1" s="1"/>
  <c r="BP142" i="1"/>
  <c r="BQ142" i="1" s="1"/>
  <c r="EE142" i="1" s="1"/>
  <c r="BP145" i="1"/>
  <c r="BQ145" i="1" s="1"/>
  <c r="EE145" i="1" s="1"/>
  <c r="BP295" i="1"/>
  <c r="BQ295" i="1" s="1"/>
  <c r="EE295" i="1" s="1"/>
  <c r="BP187" i="1"/>
  <c r="BQ187" i="1" s="1"/>
  <c r="EE187" i="1" s="1"/>
  <c r="BP460" i="1"/>
  <c r="BQ460" i="1" s="1"/>
  <c r="EE460" i="1" s="1"/>
  <c r="BP740" i="1"/>
  <c r="BQ740" i="1" s="1"/>
  <c r="EE740" i="1" s="1"/>
  <c r="BP510" i="1"/>
  <c r="BQ510" i="1" s="1"/>
  <c r="EE510" i="1" s="1"/>
  <c r="BP807" i="1"/>
  <c r="BQ807" i="1" s="1"/>
  <c r="EE807" i="1" s="1"/>
  <c r="BP95" i="1"/>
  <c r="BQ95" i="1" s="1"/>
  <c r="EE95" i="1" s="1"/>
  <c r="BP838" i="1"/>
  <c r="BQ838" i="1" s="1"/>
  <c r="EE838" i="1" s="1"/>
  <c r="BP468" i="1"/>
  <c r="BQ468" i="1" s="1"/>
  <c r="EE468" i="1" s="1"/>
  <c r="BP831" i="1"/>
  <c r="BQ831" i="1" s="1"/>
  <c r="EE831" i="1" s="1"/>
  <c r="BP416" i="1"/>
  <c r="BQ416" i="1" s="1"/>
  <c r="EE416" i="1" s="1"/>
  <c r="BP153" i="1"/>
  <c r="BQ153" i="1" s="1"/>
  <c r="EE153" i="1" s="1"/>
  <c r="BP20" i="1"/>
  <c r="BQ20" i="1" s="1"/>
  <c r="EE20" i="1" s="1"/>
  <c r="BP815" i="1"/>
  <c r="BQ815" i="1" s="1"/>
  <c r="EE815" i="1" s="1"/>
  <c r="BP717" i="1"/>
  <c r="BQ717" i="1" s="1"/>
  <c r="EE717" i="1" s="1"/>
  <c r="BP905" i="1"/>
  <c r="BQ905" i="1" s="1"/>
  <c r="EE905" i="1" s="1"/>
  <c r="BP856" i="1"/>
  <c r="BQ856" i="1" s="1"/>
  <c r="EE856" i="1" s="1"/>
  <c r="BP484" i="1"/>
  <c r="BQ484" i="1" s="1"/>
  <c r="EE484" i="1" s="1"/>
  <c r="BP782" i="1"/>
  <c r="BQ782" i="1" s="1"/>
  <c r="EE782" i="1" s="1"/>
  <c r="BP638" i="1"/>
  <c r="BQ638" i="1" s="1"/>
  <c r="EE638" i="1" s="1"/>
  <c r="BP682" i="1"/>
  <c r="BQ682" i="1" s="1"/>
  <c r="EE682" i="1" s="1"/>
  <c r="BP1016" i="1"/>
  <c r="BQ1016" i="1" s="1"/>
  <c r="EE1016" i="1" s="1"/>
  <c r="BP678" i="1"/>
  <c r="BQ678" i="1" s="1"/>
  <c r="EE678" i="1" s="1"/>
  <c r="BP407" i="1"/>
  <c r="BQ407" i="1" s="1"/>
  <c r="EE407" i="1" s="1"/>
  <c r="BP758" i="1"/>
  <c r="BQ758" i="1" s="1"/>
  <c r="EE758" i="1" s="1"/>
  <c r="BP297" i="1"/>
  <c r="BQ297" i="1" s="1"/>
  <c r="EE297" i="1" s="1"/>
  <c r="BP470" i="1"/>
  <c r="BQ470" i="1" s="1"/>
  <c r="EE470" i="1" s="1"/>
  <c r="BP87" i="1"/>
  <c r="BQ87" i="1" s="1"/>
  <c r="EE87" i="1" s="1"/>
  <c r="BP900" i="1"/>
  <c r="BQ900" i="1" s="1"/>
  <c r="EE900" i="1" s="1"/>
  <c r="BP143" i="1"/>
  <c r="BQ143" i="1" s="1"/>
  <c r="EE143" i="1" s="1"/>
  <c r="BP52" i="1"/>
  <c r="BQ52" i="1" s="1"/>
  <c r="EE52" i="1" s="1"/>
  <c r="BP837" i="1"/>
  <c r="BQ837" i="1" s="1"/>
  <c r="EE837" i="1" s="1"/>
  <c r="BP842" i="1"/>
  <c r="BQ842" i="1" s="1"/>
  <c r="EE842" i="1" s="1"/>
  <c r="BP195" i="1"/>
  <c r="BQ195" i="1" s="1"/>
  <c r="EE195" i="1" s="1"/>
  <c r="BP836" i="1"/>
  <c r="BQ836" i="1" s="1"/>
  <c r="EE836" i="1" s="1"/>
  <c r="BP544" i="1"/>
  <c r="BQ544" i="1" s="1"/>
  <c r="EE544" i="1" s="1"/>
  <c r="BP150" i="1"/>
  <c r="BQ150" i="1" s="1"/>
  <c r="EE150" i="1" s="1"/>
  <c r="BP999" i="1"/>
  <c r="BQ999" i="1" s="1"/>
  <c r="EE999" i="1" s="1"/>
  <c r="BP586" i="1"/>
  <c r="BQ586" i="1" s="1"/>
  <c r="EE586" i="1" s="1"/>
  <c r="BP196" i="1"/>
  <c r="BQ196" i="1" s="1"/>
  <c r="EE196" i="1" s="1"/>
  <c r="BP216" i="1"/>
  <c r="BQ216" i="1" s="1"/>
  <c r="EE216" i="1" s="1"/>
  <c r="BP363" i="1"/>
  <c r="BQ363" i="1" s="1"/>
  <c r="EE363" i="1" s="1"/>
  <c r="BP676" i="1"/>
  <c r="BQ676" i="1" s="1"/>
  <c r="EE676" i="1" s="1"/>
  <c r="BP490" i="1"/>
  <c r="BQ490" i="1" s="1"/>
  <c r="EE490" i="1" s="1"/>
  <c r="BP899" i="1"/>
  <c r="BQ899" i="1" s="1"/>
  <c r="EE899" i="1" s="1"/>
  <c r="BP403" i="1"/>
  <c r="BQ403" i="1" s="1"/>
  <c r="EE403" i="1" s="1"/>
  <c r="BP337" i="1"/>
  <c r="BQ337" i="1" s="1"/>
  <c r="EE337" i="1" s="1"/>
  <c r="BP477" i="1"/>
  <c r="BQ477" i="1" s="1"/>
  <c r="EE477" i="1" s="1"/>
  <c r="BP313" i="1"/>
  <c r="BQ313" i="1" s="1"/>
  <c r="EE313" i="1" s="1"/>
  <c r="BP770" i="1"/>
  <c r="BQ770" i="1" s="1"/>
  <c r="EE770" i="1" s="1"/>
  <c r="BP748" i="1"/>
  <c r="BQ748" i="1" s="1"/>
  <c r="EE748" i="1" s="1"/>
  <c r="BP591" i="1"/>
  <c r="BQ591" i="1" s="1"/>
  <c r="EE591" i="1" s="1"/>
  <c r="BP543" i="1"/>
  <c r="BQ543" i="1" s="1"/>
  <c r="EE543" i="1" s="1"/>
  <c r="BP198" i="1"/>
  <c r="BQ198" i="1" s="1"/>
  <c r="EE198" i="1" s="1"/>
  <c r="BP556" i="1"/>
  <c r="BQ556" i="1" s="1"/>
  <c r="EE556" i="1" s="1"/>
  <c r="BP792" i="1"/>
  <c r="BQ792" i="1" s="1"/>
  <c r="EE792" i="1" s="1"/>
  <c r="BP739" i="1"/>
  <c r="BQ739" i="1" s="1"/>
  <c r="EE739" i="1" s="1"/>
  <c r="BP285" i="1"/>
  <c r="BQ285" i="1" s="1"/>
  <c r="EE285" i="1" s="1"/>
  <c r="BP455" i="1"/>
  <c r="BQ455" i="1" s="1"/>
  <c r="EE455" i="1" s="1"/>
  <c r="BP1009" i="1"/>
  <c r="BQ1009" i="1" s="1"/>
  <c r="EE1009" i="1" s="1"/>
  <c r="BP588" i="1"/>
  <c r="BQ588" i="1" s="1"/>
  <c r="EE588" i="1" s="1"/>
  <c r="BP949" i="1"/>
  <c r="BQ949" i="1" s="1"/>
  <c r="EE949" i="1" s="1"/>
  <c r="BP259" i="1"/>
  <c r="BQ259" i="1" s="1"/>
  <c r="EE259" i="1" s="1"/>
  <c r="BP791" i="1"/>
  <c r="BQ791" i="1" s="1"/>
  <c r="EE791" i="1" s="1"/>
  <c r="BP266" i="1"/>
  <c r="BQ266" i="1" s="1"/>
  <c r="EE266" i="1" s="1"/>
  <c r="S21" i="2"/>
  <c r="AK19" i="15" s="1"/>
  <c r="O50" i="2"/>
  <c r="F48" i="15" s="1"/>
  <c r="H48" i="15" s="1"/>
  <c r="J48" i="15" s="1"/>
  <c r="O100" i="2"/>
  <c r="F98" i="15" s="1"/>
  <c r="H98" i="15" s="1"/>
  <c r="J98" i="15" s="1"/>
  <c r="S69" i="2"/>
  <c r="AK67" i="15" s="1"/>
  <c r="AM67" i="15" s="1"/>
  <c r="AO67" i="15" s="1"/>
  <c r="S115" i="2"/>
  <c r="O86" i="2"/>
  <c r="V86" i="2" s="1"/>
  <c r="O42" i="2"/>
  <c r="V42" i="2" s="1"/>
  <c r="O29" i="2"/>
  <c r="F27" i="15" s="1"/>
  <c r="S126" i="2"/>
  <c r="O39" i="2"/>
  <c r="V39" i="2" s="1"/>
  <c r="O43" i="2"/>
  <c r="F41" i="15" s="1"/>
  <c r="H41" i="15" s="1"/>
  <c r="J41" i="15" s="1"/>
  <c r="S13" i="2"/>
  <c r="W13" i="2" s="1"/>
  <c r="S100" i="2"/>
  <c r="S37" i="2"/>
  <c r="AK35" i="15" s="1"/>
  <c r="AM35" i="15" s="1"/>
  <c r="AO35" i="15" s="1"/>
  <c r="S129" i="2"/>
  <c r="O12" i="2"/>
  <c r="V12" i="2" s="1"/>
  <c r="S51" i="2"/>
  <c r="S147" i="2"/>
  <c r="AK145" i="15" s="1"/>
  <c r="AM145" i="15" s="1"/>
  <c r="AO145" i="15" s="1"/>
  <c r="S16" i="2"/>
  <c r="O102" i="2"/>
  <c r="F100" i="15" s="1"/>
  <c r="H100" i="15" s="1"/>
  <c r="J100" i="15" s="1"/>
  <c r="O89" i="2"/>
  <c r="F87" i="15" s="1"/>
  <c r="H87" i="15" s="1"/>
  <c r="J87" i="15" s="1"/>
  <c r="S65" i="2"/>
  <c r="W65" i="2" s="1"/>
  <c r="S83" i="2"/>
  <c r="O57" i="2"/>
  <c r="S22" i="2"/>
  <c r="S112" i="2"/>
  <c r="S104" i="2"/>
  <c r="V74" i="2"/>
  <c r="S88" i="2"/>
  <c r="S86" i="2"/>
  <c r="O81" i="2"/>
  <c r="F79" i="15" s="1"/>
  <c r="O66" i="2"/>
  <c r="V66" i="2" s="1"/>
  <c r="S127" i="2"/>
  <c r="F76" i="15"/>
  <c r="H76" i="15" s="1"/>
  <c r="J76" i="15" s="1"/>
  <c r="O32" i="2"/>
  <c r="V32" i="2" s="1"/>
  <c r="S71" i="2"/>
  <c r="CV12" i="1"/>
  <c r="P82" i="2" s="1"/>
  <c r="P29" i="2"/>
  <c r="G27" i="15" s="1"/>
  <c r="P47" i="2"/>
  <c r="G45" i="15" s="1"/>
  <c r="O1" i="2"/>
  <c r="AU1016" i="1"/>
  <c r="CJ16" i="12"/>
  <c r="CJ17" i="12"/>
  <c r="CJ13" i="12"/>
  <c r="CJ12" i="12"/>
  <c r="V20" i="2"/>
  <c r="F18" i="15"/>
  <c r="W141" i="2"/>
  <c r="AM139" i="15"/>
  <c r="AO139" i="15" s="1"/>
  <c r="AM54" i="15"/>
  <c r="AO54" i="15" s="1"/>
  <c r="W56" i="2"/>
  <c r="W44" i="2"/>
  <c r="V87" i="2"/>
  <c r="F85" i="15"/>
  <c r="H85" i="15" s="1"/>
  <c r="J85" i="15" s="1"/>
  <c r="AM136" i="15"/>
  <c r="AO136" i="15" s="1"/>
  <c r="W138" i="2"/>
  <c r="F14" i="15"/>
  <c r="H14" i="15" s="1"/>
  <c r="J14" i="15" s="1"/>
  <c r="V16" i="2"/>
  <c r="F71" i="15"/>
  <c r="H71" i="15" s="1"/>
  <c r="J71" i="15" s="1"/>
  <c r="V73" i="2"/>
  <c r="AM122" i="15"/>
  <c r="AO122" i="15" s="1"/>
  <c r="W124" i="2"/>
  <c r="F31" i="15"/>
  <c r="H31" i="15" s="1"/>
  <c r="J31" i="15" s="1"/>
  <c r="V33" i="2"/>
  <c r="AM97" i="15"/>
  <c r="AO97" i="15" s="1"/>
  <c r="W99" i="2"/>
  <c r="F96" i="15"/>
  <c r="H96" i="15" s="1"/>
  <c r="J96" i="15" s="1"/>
  <c r="V98" i="2"/>
  <c r="F38" i="15"/>
  <c r="H38" i="15" s="1"/>
  <c r="J38" i="15" s="1"/>
  <c r="V40" i="2"/>
  <c r="V62" i="2"/>
  <c r="F60" i="15"/>
  <c r="H60" i="15" s="1"/>
  <c r="J60" i="15" s="1"/>
  <c r="V54" i="2"/>
  <c r="F52" i="15"/>
  <c r="H52" i="15" s="1"/>
  <c r="J52" i="15" s="1"/>
  <c r="F50" i="15"/>
  <c r="H50" i="15" s="1"/>
  <c r="J50" i="15" s="1"/>
  <c r="V52" i="2"/>
  <c r="W89" i="2"/>
  <c r="AM87" i="15"/>
  <c r="AO87" i="15" s="1"/>
  <c r="F83" i="15"/>
  <c r="H83" i="15" s="1"/>
  <c r="J83" i="15" s="1"/>
  <c r="V85" i="2"/>
  <c r="AM109" i="15"/>
  <c r="AO109" i="15" s="1"/>
  <c r="W111" i="2"/>
  <c r="W47" i="2"/>
  <c r="W73" i="2"/>
  <c r="W48" i="2"/>
  <c r="AM130" i="15"/>
  <c r="AO130" i="15" s="1"/>
  <c r="W132" i="2"/>
  <c r="AM47" i="15"/>
  <c r="AO47" i="15" s="1"/>
  <c r="W49" i="2"/>
  <c r="BW1014" i="1"/>
  <c r="BY1015" i="1"/>
  <c r="CH1015" i="1"/>
  <c r="CI1015" i="1" s="1"/>
  <c r="BW1015" i="1" s="1"/>
  <c r="AG56" i="6"/>
  <c r="S15" i="6" s="1"/>
  <c r="N1" i="2"/>
  <c r="BX1016" i="1"/>
  <c r="CC1016" i="1" s="1"/>
  <c r="CX1016" i="1"/>
  <c r="BM1016" i="1"/>
  <c r="BS687" i="1"/>
  <c r="BT687" i="1" s="1"/>
  <c r="AC682" i="12" s="1"/>
  <c r="BS586" i="1"/>
  <c r="BT586" i="1" s="1"/>
  <c r="AC581" i="12" s="1"/>
  <c r="BS451" i="1"/>
  <c r="BT451" i="1" s="1"/>
  <c r="AC446" i="12" s="1"/>
  <c r="BS645" i="1"/>
  <c r="BT645" i="1" s="1"/>
  <c r="AC640" i="12" s="1"/>
  <c r="BS260" i="1"/>
  <c r="BT260" i="1" s="1"/>
  <c r="AC255" i="12" s="1"/>
  <c r="BS638" i="1"/>
  <c r="BT638" i="1" s="1"/>
  <c r="AC633" i="12" s="1"/>
  <c r="BS234" i="1"/>
  <c r="BT234" i="1" s="1"/>
  <c r="AC229" i="12" s="1"/>
  <c r="BS301" i="1"/>
  <c r="BT301" i="1" s="1"/>
  <c r="AC296" i="12" s="1"/>
  <c r="BS73" i="1"/>
  <c r="BT73" i="1" s="1"/>
  <c r="AC68" i="12" s="1"/>
  <c r="BS764" i="1"/>
  <c r="BT764" i="1" s="1"/>
  <c r="AC759" i="12" s="1"/>
  <c r="BS262" i="1"/>
  <c r="BT262" i="1" s="1"/>
  <c r="AC257" i="12" s="1"/>
  <c r="BS524" i="1"/>
  <c r="BT524" i="1" s="1"/>
  <c r="AC519" i="12" s="1"/>
  <c r="BS24" i="1"/>
  <c r="BT24" i="1" s="1"/>
  <c r="BS156" i="1"/>
  <c r="BT156" i="1" s="1"/>
  <c r="AC151" i="12" s="1"/>
  <c r="BS1008" i="1"/>
  <c r="BT1008" i="1" s="1"/>
  <c r="AC1003" i="12" s="1"/>
  <c r="BS160" i="1"/>
  <c r="BT160" i="1" s="1"/>
  <c r="AC155" i="12" s="1"/>
  <c r="BS388" i="1"/>
  <c r="BT388" i="1" s="1"/>
  <c r="AC383" i="12" s="1"/>
  <c r="BS769" i="1"/>
  <c r="BT769" i="1" s="1"/>
  <c r="AC764" i="12" s="1"/>
  <c r="BS207" i="1"/>
  <c r="BT207" i="1" s="1"/>
  <c r="AC202" i="12" s="1"/>
  <c r="BS787" i="1"/>
  <c r="BT787" i="1" s="1"/>
  <c r="AC782" i="12" s="1"/>
  <c r="BS753" i="1"/>
  <c r="BT753" i="1" s="1"/>
  <c r="AC748" i="12" s="1"/>
  <c r="BS143" i="1"/>
  <c r="BT143" i="1" s="1"/>
  <c r="AC138" i="12" s="1"/>
  <c r="BS801" i="1"/>
  <c r="BT801" i="1" s="1"/>
  <c r="AC796" i="12" s="1"/>
  <c r="BS211" i="1"/>
  <c r="BT211" i="1" s="1"/>
  <c r="AC206" i="12" s="1"/>
  <c r="BS552" i="1"/>
  <c r="BT552" i="1" s="1"/>
  <c r="AC547" i="12" s="1"/>
  <c r="BS454" i="1"/>
  <c r="BT454" i="1" s="1"/>
  <c r="AC449" i="12" s="1"/>
  <c r="BS659" i="1"/>
  <c r="BT659" i="1" s="1"/>
  <c r="AC654" i="12" s="1"/>
  <c r="BS614" i="1"/>
  <c r="BT614" i="1" s="1"/>
  <c r="AC609" i="12" s="1"/>
  <c r="BS560" i="1"/>
  <c r="BT560" i="1" s="1"/>
  <c r="AC555" i="12" s="1"/>
  <c r="BS941" i="1"/>
  <c r="BT941" i="1" s="1"/>
  <c r="AC936" i="12" s="1"/>
  <c r="BS50" i="1"/>
  <c r="BT50" i="1" s="1"/>
  <c r="AC45" i="12" s="1"/>
  <c r="BS442" i="1"/>
  <c r="BT442" i="1" s="1"/>
  <c r="AC437" i="12" s="1"/>
  <c r="BS294" i="1"/>
  <c r="BT294" i="1" s="1"/>
  <c r="AC289" i="12" s="1"/>
  <c r="BS897" i="1"/>
  <c r="BT897" i="1" s="1"/>
  <c r="AC892" i="12" s="1"/>
  <c r="BS1014" i="1"/>
  <c r="BT1014" i="1" s="1"/>
  <c r="AC1009" i="12" s="1"/>
  <c r="BS907" i="1"/>
  <c r="BT907" i="1" s="1"/>
  <c r="AC902" i="12" s="1"/>
  <c r="BS894" i="1"/>
  <c r="BT894" i="1" s="1"/>
  <c r="AC889" i="12" s="1"/>
  <c r="BS310" i="1"/>
  <c r="BT310" i="1" s="1"/>
  <c r="AC305" i="12" s="1"/>
  <c r="BS387" i="1"/>
  <c r="BT387" i="1" s="1"/>
  <c r="AC382" i="12" s="1"/>
  <c r="BS229" i="1"/>
  <c r="BT229" i="1" s="1"/>
  <c r="AC224" i="12" s="1"/>
  <c r="BS434" i="1"/>
  <c r="BT434" i="1" s="1"/>
  <c r="AC429" i="12" s="1"/>
  <c r="BS319" i="1"/>
  <c r="BT319" i="1" s="1"/>
  <c r="AC314" i="12" s="1"/>
  <c r="BS576" i="1"/>
  <c r="BT576" i="1" s="1"/>
  <c r="AC571" i="12" s="1"/>
  <c r="BS733" i="1"/>
  <c r="BT733" i="1" s="1"/>
  <c r="AC728" i="12" s="1"/>
  <c r="BS320" i="1"/>
  <c r="BT320" i="1" s="1"/>
  <c r="AC315" i="12" s="1"/>
  <c r="BS864" i="1"/>
  <c r="BT864" i="1" s="1"/>
  <c r="AC859" i="12" s="1"/>
  <c r="BS344" i="1"/>
  <c r="BT344" i="1" s="1"/>
  <c r="AC339" i="12" s="1"/>
  <c r="BS141" i="1"/>
  <c r="BT141" i="1" s="1"/>
  <c r="AC136" i="12" s="1"/>
  <c r="BS871" i="1"/>
  <c r="BT871" i="1" s="1"/>
  <c r="AC866" i="12" s="1"/>
  <c r="BS901" i="1"/>
  <c r="BT901" i="1" s="1"/>
  <c r="AC896" i="12" s="1"/>
  <c r="BS890" i="1"/>
  <c r="BT890" i="1" s="1"/>
  <c r="AC885" i="12" s="1"/>
  <c r="BS717" i="1"/>
  <c r="BT717" i="1" s="1"/>
  <c r="AC712" i="12" s="1"/>
  <c r="BS493" i="1"/>
  <c r="BT493" i="1" s="1"/>
  <c r="AC488" i="12" s="1"/>
  <c r="BS922" i="1"/>
  <c r="BT922" i="1" s="1"/>
  <c r="AC917" i="12" s="1"/>
  <c r="BS238" i="1"/>
  <c r="BT238" i="1" s="1"/>
  <c r="AC233" i="12" s="1"/>
  <c r="BS540" i="1"/>
  <c r="BT540" i="1" s="1"/>
  <c r="AC535" i="12" s="1"/>
  <c r="BS187" i="1"/>
  <c r="BT187" i="1" s="1"/>
  <c r="AC182" i="12" s="1"/>
  <c r="BS279" i="1"/>
  <c r="BT279" i="1" s="1"/>
  <c r="AC274" i="12" s="1"/>
  <c r="BS865" i="1"/>
  <c r="BT865" i="1" s="1"/>
  <c r="AC860" i="12" s="1"/>
  <c r="BS740" i="1"/>
  <c r="BT740" i="1" s="1"/>
  <c r="AC735" i="12" s="1"/>
  <c r="BS515" i="1"/>
  <c r="BT515" i="1" s="1"/>
  <c r="AC510" i="12" s="1"/>
  <c r="BS245" i="1"/>
  <c r="BT245" i="1" s="1"/>
  <c r="AC240" i="12" s="1"/>
  <c r="BS1001" i="1"/>
  <c r="BT1001" i="1" s="1"/>
  <c r="AC996" i="12" s="1"/>
  <c r="BS231" i="1"/>
  <c r="BT231" i="1" s="1"/>
  <c r="AC226" i="12" s="1"/>
  <c r="BS168" i="1"/>
  <c r="BT168" i="1" s="1"/>
  <c r="AC163" i="12" s="1"/>
  <c r="BS749" i="1"/>
  <c r="BT749" i="1" s="1"/>
  <c r="AC744" i="12" s="1"/>
  <c r="BS240" i="1"/>
  <c r="BT240" i="1" s="1"/>
  <c r="AC235" i="12" s="1"/>
  <c r="BS67" i="1"/>
  <c r="BT67" i="1" s="1"/>
  <c r="AC62" i="12" s="1"/>
  <c r="BS558" i="1"/>
  <c r="BT558" i="1" s="1"/>
  <c r="AC553" i="12" s="1"/>
  <c r="BS969" i="1"/>
  <c r="BT969" i="1" s="1"/>
  <c r="AC964" i="12" s="1"/>
  <c r="BS742" i="1"/>
  <c r="BT742" i="1" s="1"/>
  <c r="AC737" i="12" s="1"/>
  <c r="BS758" i="1"/>
  <c r="BT758" i="1" s="1"/>
  <c r="AC753" i="12" s="1"/>
  <c r="BS708" i="1"/>
  <c r="BT708" i="1" s="1"/>
  <c r="AC703" i="12" s="1"/>
  <c r="BS854" i="1"/>
  <c r="BT854" i="1" s="1"/>
  <c r="AC849" i="12" s="1"/>
  <c r="BS26" i="1"/>
  <c r="BT26" i="1" s="1"/>
  <c r="BS1009" i="1"/>
  <c r="BT1009" i="1" s="1"/>
  <c r="AC1004" i="12" s="1"/>
  <c r="BS108" i="1"/>
  <c r="BT108" i="1" s="1"/>
  <c r="AC103" i="12" s="1"/>
  <c r="BS643" i="1"/>
  <c r="BT643" i="1" s="1"/>
  <c r="AC638" i="12" s="1"/>
  <c r="BS382" i="1"/>
  <c r="BT382" i="1" s="1"/>
  <c r="AC377" i="12" s="1"/>
  <c r="BS366" i="1"/>
  <c r="BT366" i="1" s="1"/>
  <c r="AC361" i="12" s="1"/>
  <c r="BS992" i="1"/>
  <c r="BT992" i="1" s="1"/>
  <c r="AC987" i="12" s="1"/>
  <c r="BS385" i="1"/>
  <c r="BT385" i="1" s="1"/>
  <c r="AC380" i="12" s="1"/>
  <c r="BS647" i="1"/>
  <c r="BT647" i="1" s="1"/>
  <c r="AC642" i="12" s="1"/>
  <c r="BS21" i="1"/>
  <c r="BT21" i="1" s="1"/>
  <c r="BS191" i="1"/>
  <c r="BT191" i="1" s="1"/>
  <c r="AC186" i="12" s="1"/>
  <c r="BS474" i="1"/>
  <c r="BT474" i="1" s="1"/>
  <c r="AC469" i="12" s="1"/>
  <c r="BS921" i="1"/>
  <c r="BT921" i="1" s="1"/>
  <c r="AC916" i="12" s="1"/>
  <c r="BS550" i="1"/>
  <c r="BT550" i="1" s="1"/>
  <c r="AC545" i="12" s="1"/>
  <c r="BS1016" i="1"/>
  <c r="BT1016" i="1" s="1"/>
  <c r="AC1011" i="12" s="1"/>
  <c r="BS778" i="1"/>
  <c r="BT778" i="1" s="1"/>
  <c r="AC773" i="12" s="1"/>
  <c r="BS664" i="1"/>
  <c r="BT664" i="1" s="1"/>
  <c r="AC659" i="12" s="1"/>
  <c r="BS506" i="1"/>
  <c r="BT506" i="1" s="1"/>
  <c r="AC501" i="12" s="1"/>
  <c r="BS235" i="1"/>
  <c r="BT235" i="1" s="1"/>
  <c r="AC230" i="12" s="1"/>
  <c r="BS956" i="1"/>
  <c r="BT956" i="1" s="1"/>
  <c r="AC951" i="12" s="1"/>
  <c r="BS607" i="1"/>
  <c r="BT607" i="1" s="1"/>
  <c r="AC602" i="12" s="1"/>
  <c r="BS931" i="1"/>
  <c r="BT931" i="1" s="1"/>
  <c r="AC926" i="12" s="1"/>
  <c r="BS70" i="1"/>
  <c r="BT70" i="1" s="1"/>
  <c r="AC65" i="12" s="1"/>
  <c r="BS91" i="1"/>
  <c r="BT91" i="1" s="1"/>
  <c r="AC86" i="12" s="1"/>
  <c r="BS948" i="1"/>
  <c r="BT948" i="1" s="1"/>
  <c r="AC943" i="12" s="1"/>
  <c r="BS306" i="1"/>
  <c r="BT306" i="1" s="1"/>
  <c r="AC301" i="12" s="1"/>
  <c r="BS679" i="1"/>
  <c r="BT679" i="1" s="1"/>
  <c r="AC674" i="12" s="1"/>
  <c r="BS313" i="1"/>
  <c r="BT313" i="1" s="1"/>
  <c r="AC308" i="12" s="1"/>
  <c r="BS933" i="1"/>
  <c r="BT933" i="1" s="1"/>
  <c r="AC928" i="12" s="1"/>
  <c r="BS328" i="1"/>
  <c r="BT328" i="1" s="1"/>
  <c r="AC323" i="12" s="1"/>
  <c r="BS71" i="1"/>
  <c r="BT71" i="1" s="1"/>
  <c r="AC66" i="12" s="1"/>
  <c r="BS563" i="1"/>
  <c r="BT563" i="1" s="1"/>
  <c r="AC558" i="12" s="1"/>
  <c r="BS462" i="1"/>
  <c r="BT462" i="1" s="1"/>
  <c r="AC457" i="12" s="1"/>
  <c r="BS529" i="1"/>
  <c r="BT529" i="1" s="1"/>
  <c r="AC524" i="12" s="1"/>
  <c r="BS750" i="1"/>
  <c r="BT750" i="1" s="1"/>
  <c r="AC745" i="12" s="1"/>
  <c r="BS953" i="1"/>
  <c r="BT953" i="1" s="1"/>
  <c r="AC948" i="12" s="1"/>
  <c r="BS545" i="1"/>
  <c r="BT545" i="1" s="1"/>
  <c r="AC540" i="12" s="1"/>
  <c r="BS779" i="1"/>
  <c r="BT779" i="1" s="1"/>
  <c r="AC774" i="12" s="1"/>
  <c r="BS79" i="1"/>
  <c r="BT79" i="1" s="1"/>
  <c r="AC74" i="12" s="1"/>
  <c r="BS157" i="1"/>
  <c r="BT157" i="1" s="1"/>
  <c r="AC152" i="12" s="1"/>
  <c r="BS1015" i="1"/>
  <c r="BT1015" i="1" s="1"/>
  <c r="AC1010" i="12" s="1"/>
  <c r="BS280" i="1"/>
  <c r="BT280" i="1" s="1"/>
  <c r="AC275" i="12" s="1"/>
  <c r="BS134" i="1"/>
  <c r="BT134" i="1" s="1"/>
  <c r="AC129" i="12" s="1"/>
  <c r="BS112" i="1"/>
  <c r="BT112" i="1" s="1"/>
  <c r="AC107" i="12" s="1"/>
  <c r="BS403" i="1"/>
  <c r="BT403" i="1" s="1"/>
  <c r="AC398" i="12" s="1"/>
  <c r="BS188" i="1"/>
  <c r="BT188" i="1" s="1"/>
  <c r="AC183" i="12" s="1"/>
  <c r="BS794" i="1"/>
  <c r="BT794" i="1" s="1"/>
  <c r="AC789" i="12" s="1"/>
  <c r="BS386" i="1"/>
  <c r="BT386" i="1" s="1"/>
  <c r="AC381" i="12" s="1"/>
  <c r="BS663" i="1"/>
  <c r="BT663" i="1" s="1"/>
  <c r="AC658" i="12" s="1"/>
  <c r="BS405" i="1"/>
  <c r="BT405" i="1" s="1"/>
  <c r="AC400" i="12" s="1"/>
  <c r="BS338" i="1"/>
  <c r="BT338" i="1" s="1"/>
  <c r="AC333" i="12" s="1"/>
  <c r="BS970" i="1"/>
  <c r="BT970" i="1" s="1"/>
  <c r="AC965" i="12" s="1"/>
  <c r="BS84" i="1"/>
  <c r="BT84" i="1" s="1"/>
  <c r="AC79" i="12" s="1"/>
  <c r="BS700" i="1"/>
  <c r="BT700" i="1" s="1"/>
  <c r="AC695" i="12" s="1"/>
  <c r="BS526" i="1"/>
  <c r="BT526" i="1" s="1"/>
  <c r="AC521" i="12" s="1"/>
  <c r="BS220" i="1"/>
  <c r="BT220" i="1" s="1"/>
  <c r="AC215" i="12" s="1"/>
  <c r="BS674" i="1"/>
  <c r="BT674" i="1" s="1"/>
  <c r="AC669" i="12" s="1"/>
  <c r="BS20" i="1"/>
  <c r="BT20" i="1" s="1"/>
  <c r="BS976" i="1"/>
  <c r="BT976" i="1" s="1"/>
  <c r="AC971" i="12" s="1"/>
  <c r="BS179" i="1"/>
  <c r="BT179" i="1" s="1"/>
  <c r="AC174" i="12" s="1"/>
  <c r="BS727" i="1"/>
  <c r="BT727" i="1" s="1"/>
  <c r="AC722" i="12" s="1"/>
  <c r="BS737" i="1"/>
  <c r="BT737" i="1" s="1"/>
  <c r="AC732" i="12" s="1"/>
  <c r="BS669" i="1"/>
  <c r="BT669" i="1" s="1"/>
  <c r="AC664" i="12" s="1"/>
  <c r="BS252" i="1"/>
  <c r="BT252" i="1" s="1"/>
  <c r="AC247" i="12" s="1"/>
  <c r="BS146" i="1"/>
  <c r="BT146" i="1" s="1"/>
  <c r="AC141" i="12" s="1"/>
  <c r="BS802" i="1"/>
  <c r="BT802" i="1" s="1"/>
  <c r="AC797" i="12" s="1"/>
  <c r="BS548" i="1"/>
  <c r="BT548" i="1" s="1"/>
  <c r="AC543" i="12" s="1"/>
  <c r="BS692" i="1"/>
  <c r="BT692" i="1" s="1"/>
  <c r="AC687" i="12" s="1"/>
  <c r="BS25" i="1"/>
  <c r="BT25" i="1" s="1"/>
  <c r="BS723" i="1"/>
  <c r="BT723" i="1" s="1"/>
  <c r="AC718" i="12" s="1"/>
  <c r="BS283" i="1"/>
  <c r="BT283" i="1" s="1"/>
  <c r="AC278" i="12" s="1"/>
  <c r="BS928" i="1"/>
  <c r="BT928" i="1" s="1"/>
  <c r="AC923" i="12" s="1"/>
  <c r="BS782" i="1"/>
  <c r="BT782" i="1" s="1"/>
  <c r="AC777" i="12" s="1"/>
  <c r="BS559" i="1"/>
  <c r="BT559" i="1" s="1"/>
  <c r="AC554" i="12" s="1"/>
  <c r="BS222" i="1"/>
  <c r="BT222" i="1" s="1"/>
  <c r="AC217" i="12" s="1"/>
  <c r="BS991" i="1"/>
  <c r="BT991" i="1" s="1"/>
  <c r="AC986" i="12" s="1"/>
  <c r="BS311" i="1"/>
  <c r="BT311" i="1" s="1"/>
  <c r="AC306" i="12" s="1"/>
  <c r="BS721" i="1"/>
  <c r="BT721" i="1" s="1"/>
  <c r="AC716" i="12" s="1"/>
  <c r="BS600" i="1"/>
  <c r="BT600" i="1" s="1"/>
  <c r="AC595" i="12" s="1"/>
  <c r="BS18" i="1"/>
  <c r="BT18" i="1" s="1"/>
  <c r="BS549" i="1"/>
  <c r="BT549" i="1" s="1"/>
  <c r="AC544" i="12" s="1"/>
  <c r="BS675" i="1"/>
  <c r="BT675" i="1" s="1"/>
  <c r="AC670" i="12" s="1"/>
  <c r="BS866" i="1"/>
  <c r="BT866" i="1" s="1"/>
  <c r="AC861" i="12" s="1"/>
  <c r="BS113" i="1"/>
  <c r="BT113" i="1" s="1"/>
  <c r="AC108" i="12" s="1"/>
  <c r="BS393" i="1"/>
  <c r="BT393" i="1" s="1"/>
  <c r="AC388" i="12" s="1"/>
  <c r="BS446" i="1"/>
  <c r="BT446" i="1" s="1"/>
  <c r="AC441" i="12" s="1"/>
  <c r="BS340" i="1"/>
  <c r="BT340" i="1" s="1"/>
  <c r="AC335" i="12" s="1"/>
  <c r="BS171" i="1"/>
  <c r="BT171" i="1" s="1"/>
  <c r="AC166" i="12" s="1"/>
  <c r="BS672" i="1"/>
  <c r="BT672" i="1" s="1"/>
  <c r="AC667" i="12" s="1"/>
  <c r="BS892" i="1"/>
  <c r="BT892" i="1" s="1"/>
  <c r="AC887" i="12" s="1"/>
  <c r="BS656" i="1"/>
  <c r="BT656" i="1" s="1"/>
  <c r="AC651" i="12" s="1"/>
  <c r="BS617" i="1"/>
  <c r="BT617" i="1" s="1"/>
  <c r="AC612" i="12" s="1"/>
  <c r="BS792" i="1"/>
  <c r="BT792" i="1" s="1"/>
  <c r="AC787" i="12" s="1"/>
  <c r="BS363" i="1"/>
  <c r="BT363" i="1" s="1"/>
  <c r="AC358" i="12" s="1"/>
  <c r="BS618" i="1"/>
  <c r="BT618" i="1" s="1"/>
  <c r="AC613" i="12" s="1"/>
  <c r="BS368" i="1"/>
  <c r="BT368" i="1" s="1"/>
  <c r="AC363" i="12" s="1"/>
  <c r="BS613" i="1"/>
  <c r="BT613" i="1" s="1"/>
  <c r="AC608" i="12" s="1"/>
  <c r="BS621" i="1"/>
  <c r="BT621" i="1" s="1"/>
  <c r="AC616" i="12" s="1"/>
  <c r="BS164" i="1"/>
  <c r="BT164" i="1" s="1"/>
  <c r="AC159" i="12" s="1"/>
  <c r="BS517" i="1"/>
  <c r="BT517" i="1" s="1"/>
  <c r="AC512" i="12" s="1"/>
  <c r="BS232" i="1"/>
  <c r="BT232" i="1" s="1"/>
  <c r="AC227" i="12" s="1"/>
  <c r="BS768" i="1"/>
  <c r="BT768" i="1" s="1"/>
  <c r="AC763" i="12" s="1"/>
  <c r="BS124" i="1"/>
  <c r="BT124" i="1" s="1"/>
  <c r="AC119" i="12" s="1"/>
  <c r="BS883" i="1"/>
  <c r="BT883" i="1" s="1"/>
  <c r="AC878" i="12" s="1"/>
  <c r="BS318" i="1"/>
  <c r="BT318" i="1" s="1"/>
  <c r="AC313" i="12" s="1"/>
  <c r="BS880" i="1"/>
  <c r="BT880" i="1" s="1"/>
  <c r="AC875" i="12" s="1"/>
  <c r="BS217" i="1"/>
  <c r="BT217" i="1" s="1"/>
  <c r="AC212" i="12" s="1"/>
  <c r="BS744" i="1"/>
  <c r="BT744" i="1" s="1"/>
  <c r="AC739" i="12" s="1"/>
  <c r="BS244" i="1"/>
  <c r="BT244" i="1" s="1"/>
  <c r="AC239" i="12" s="1"/>
  <c r="BS224" i="1"/>
  <c r="BT224" i="1" s="1"/>
  <c r="AC219" i="12" s="1"/>
  <c r="BS42" i="1"/>
  <c r="BT42" i="1" s="1"/>
  <c r="AC37" i="12" s="1"/>
  <c r="BS316" i="1"/>
  <c r="BT316" i="1" s="1"/>
  <c r="AC311" i="12" s="1"/>
  <c r="BS832" i="1"/>
  <c r="BT832" i="1" s="1"/>
  <c r="AC827" i="12" s="1"/>
  <c r="BS447" i="1"/>
  <c r="BT447" i="1" s="1"/>
  <c r="AC442" i="12" s="1"/>
  <c r="BS248" i="1"/>
  <c r="BT248" i="1" s="1"/>
  <c r="AC243" i="12" s="1"/>
  <c r="BS539" i="1"/>
  <c r="BT539" i="1" s="1"/>
  <c r="AC534" i="12" s="1"/>
  <c r="BS192" i="1"/>
  <c r="BT192" i="1" s="1"/>
  <c r="AC187" i="12" s="1"/>
  <c r="BS354" i="1"/>
  <c r="BT354" i="1" s="1"/>
  <c r="AC349" i="12" s="1"/>
  <c r="BS938" i="1"/>
  <c r="BT938" i="1" s="1"/>
  <c r="AC933" i="12" s="1"/>
  <c r="BS401" i="1"/>
  <c r="BT401" i="1" s="1"/>
  <c r="AC396" i="12" s="1"/>
  <c r="BS990" i="1"/>
  <c r="BT990" i="1" s="1"/>
  <c r="AC985" i="12" s="1"/>
  <c r="BS983" i="1"/>
  <c r="BT983" i="1" s="1"/>
  <c r="AC978" i="12" s="1"/>
  <c r="BS436" i="1"/>
  <c r="BT436" i="1" s="1"/>
  <c r="AC431" i="12" s="1"/>
  <c r="BS720" i="1"/>
  <c r="BT720" i="1" s="1"/>
  <c r="AC715" i="12" s="1"/>
  <c r="BS1007" i="1"/>
  <c r="BT1007" i="1" s="1"/>
  <c r="AC1002" i="12" s="1"/>
  <c r="BS965" i="1"/>
  <c r="BT965" i="1" s="1"/>
  <c r="AC960" i="12" s="1"/>
  <c r="BS889" i="1"/>
  <c r="BT889" i="1" s="1"/>
  <c r="AC884" i="12" s="1"/>
  <c r="BS227" i="1"/>
  <c r="BT227" i="1" s="1"/>
  <c r="AC222" i="12" s="1"/>
  <c r="BS726" i="1"/>
  <c r="BT726" i="1" s="1"/>
  <c r="AC721" i="12" s="1"/>
  <c r="BS373" i="1"/>
  <c r="BT373" i="1" s="1"/>
  <c r="AC368" i="12" s="1"/>
  <c r="BS135" i="1"/>
  <c r="BT135" i="1" s="1"/>
  <c r="AC130" i="12" s="1"/>
  <c r="BS394" i="1"/>
  <c r="BT394" i="1" s="1"/>
  <c r="AC389" i="12" s="1"/>
  <c r="BS489" i="1"/>
  <c r="BT489" i="1" s="1"/>
  <c r="AC484" i="12" s="1"/>
  <c r="BS919" i="1"/>
  <c r="BT919" i="1" s="1"/>
  <c r="AC914" i="12" s="1"/>
  <c r="BS133" i="1"/>
  <c r="BT133" i="1" s="1"/>
  <c r="AC128" i="12" s="1"/>
  <c r="BS741" i="1"/>
  <c r="BT741" i="1" s="1"/>
  <c r="AC736" i="12" s="1"/>
  <c r="BS444" i="1"/>
  <c r="BT444" i="1" s="1"/>
  <c r="AC439" i="12" s="1"/>
  <c r="BS693" i="1"/>
  <c r="BT693" i="1" s="1"/>
  <c r="AC688" i="12" s="1"/>
  <c r="BS798" i="1"/>
  <c r="BT798" i="1" s="1"/>
  <c r="AC793" i="12" s="1"/>
  <c r="BS32" i="1"/>
  <c r="BT32" i="1" s="1"/>
  <c r="AC27" i="12" s="1"/>
  <c r="BS622" i="1"/>
  <c r="BT622" i="1" s="1"/>
  <c r="AC617" i="12" s="1"/>
  <c r="BS40" i="1"/>
  <c r="BT40" i="1" s="1"/>
  <c r="AC35" i="12" s="1"/>
  <c r="BS136" i="1"/>
  <c r="BT136" i="1" s="1"/>
  <c r="AC131" i="12" s="1"/>
  <c r="BS615" i="1"/>
  <c r="BT615" i="1" s="1"/>
  <c r="AC610" i="12" s="1"/>
  <c r="BS39" i="1"/>
  <c r="BT39" i="1" s="1"/>
  <c r="AC34" i="12" s="1"/>
  <c r="BS486" i="1"/>
  <c r="BT486" i="1" s="1"/>
  <c r="AC481" i="12" s="1"/>
  <c r="BS430" i="1"/>
  <c r="BT430" i="1" s="1"/>
  <c r="AC425" i="12" s="1"/>
  <c r="BS350" i="1"/>
  <c r="BT350" i="1" s="1"/>
  <c r="AC345" i="12" s="1"/>
  <c r="BS572" i="1"/>
  <c r="BT572" i="1" s="1"/>
  <c r="AC567" i="12" s="1"/>
  <c r="BS204" i="1"/>
  <c r="BT204" i="1" s="1"/>
  <c r="AC199" i="12" s="1"/>
  <c r="BS370" i="1"/>
  <c r="BT370" i="1" s="1"/>
  <c r="AC365" i="12" s="1"/>
  <c r="BS914" i="1"/>
  <c r="BT914" i="1" s="1"/>
  <c r="AC909" i="12" s="1"/>
  <c r="BS203" i="1"/>
  <c r="BT203" i="1" s="1"/>
  <c r="AC198" i="12" s="1"/>
  <c r="BS940" i="1"/>
  <c r="BT940" i="1" s="1"/>
  <c r="AC935" i="12" s="1"/>
  <c r="BS863" i="1"/>
  <c r="BT863" i="1" s="1"/>
  <c r="AC858" i="12" s="1"/>
  <c r="BS920" i="1"/>
  <c r="BT920" i="1" s="1"/>
  <c r="AC915" i="12" s="1"/>
  <c r="BS967" i="1"/>
  <c r="BT967" i="1" s="1"/>
  <c r="AC962" i="12" s="1"/>
  <c r="BS120" i="1"/>
  <c r="BT120" i="1" s="1"/>
  <c r="AC115" i="12" s="1"/>
  <c r="BS377" i="1"/>
  <c r="BT377" i="1" s="1"/>
  <c r="AC372" i="12" s="1"/>
  <c r="BS409" i="1"/>
  <c r="BT409" i="1" s="1"/>
  <c r="AC404" i="12" s="1"/>
  <c r="BS784" i="1"/>
  <c r="BT784" i="1" s="1"/>
  <c r="AC779" i="12" s="1"/>
  <c r="BS731" i="1"/>
  <c r="BT731" i="1" s="1"/>
  <c r="AC726" i="12" s="1"/>
  <c r="BS121" i="1"/>
  <c r="BT121" i="1" s="1"/>
  <c r="AC116" i="12" s="1"/>
  <c r="BS492" i="1"/>
  <c r="BT492" i="1" s="1"/>
  <c r="AC487" i="12" s="1"/>
  <c r="BS250" i="1"/>
  <c r="BT250" i="1" s="1"/>
  <c r="AC245" i="12" s="1"/>
  <c r="BS374" i="1"/>
  <c r="BT374" i="1" s="1"/>
  <c r="AC369" i="12" s="1"/>
  <c r="BS441" i="1"/>
  <c r="BT441" i="1" s="1"/>
  <c r="AC436" i="12" s="1"/>
  <c r="BS485" i="1"/>
  <c r="BT485" i="1" s="1"/>
  <c r="AC480" i="12" s="1"/>
  <c r="BS872" i="1"/>
  <c r="BT872" i="1" s="1"/>
  <c r="AC867" i="12" s="1"/>
  <c r="BS424" i="1"/>
  <c r="BT424" i="1" s="1"/>
  <c r="AC419" i="12" s="1"/>
  <c r="BS513" i="1"/>
  <c r="BT513" i="1" s="1"/>
  <c r="AC508" i="12" s="1"/>
  <c r="BS263" i="1"/>
  <c r="BT263" i="1" s="1"/>
  <c r="AC258" i="12" s="1"/>
  <c r="BS665" i="1"/>
  <c r="BT665" i="1" s="1"/>
  <c r="AC660" i="12" s="1"/>
  <c r="BS573" i="1"/>
  <c r="BT573" i="1" s="1"/>
  <c r="AC568" i="12" s="1"/>
  <c r="BS206" i="1"/>
  <c r="BT206" i="1" s="1"/>
  <c r="AC201" i="12" s="1"/>
  <c r="BS541" i="1"/>
  <c r="BT541" i="1" s="1"/>
  <c r="AC536" i="12" s="1"/>
  <c r="BS571" i="1"/>
  <c r="BT571" i="1" s="1"/>
  <c r="AC566" i="12" s="1"/>
  <c r="BS415" i="1"/>
  <c r="BT415" i="1" s="1"/>
  <c r="AC410" i="12" s="1"/>
  <c r="BS353" i="1"/>
  <c r="BT353" i="1" s="1"/>
  <c r="AC348" i="12" s="1"/>
  <c r="BS155" i="1"/>
  <c r="BT155" i="1" s="1"/>
  <c r="AC150" i="12" s="1"/>
  <c r="BS937" i="1"/>
  <c r="BT937" i="1" s="1"/>
  <c r="AC932" i="12" s="1"/>
  <c r="BS810" i="1"/>
  <c r="BT810" i="1" s="1"/>
  <c r="AC805" i="12" s="1"/>
  <c r="BS226" i="1"/>
  <c r="BT226" i="1" s="1"/>
  <c r="AC221" i="12" s="1"/>
  <c r="BS893" i="1"/>
  <c r="BT893" i="1" s="1"/>
  <c r="AC888" i="12" s="1"/>
  <c r="BS923" i="1"/>
  <c r="BT923" i="1" s="1"/>
  <c r="AC918" i="12" s="1"/>
  <c r="BS601" i="1"/>
  <c r="BT601" i="1" s="1"/>
  <c r="AC596" i="12" s="1"/>
  <c r="BS566" i="1"/>
  <c r="BT566" i="1" s="1"/>
  <c r="AC561" i="12" s="1"/>
  <c r="BS472" i="1"/>
  <c r="BT472" i="1" s="1"/>
  <c r="AC467" i="12" s="1"/>
  <c r="BS163" i="1"/>
  <c r="BT163" i="1" s="1"/>
  <c r="AC158" i="12" s="1"/>
  <c r="BS418" i="1"/>
  <c r="BT418" i="1" s="1"/>
  <c r="AC413" i="12" s="1"/>
  <c r="BS359" i="1"/>
  <c r="BT359" i="1" s="1"/>
  <c r="AC354" i="12" s="1"/>
  <c r="BS495" i="1"/>
  <c r="BT495" i="1" s="1"/>
  <c r="AC490" i="12" s="1"/>
  <c r="BS264" i="1"/>
  <c r="BT264" i="1" s="1"/>
  <c r="AC259" i="12" s="1"/>
  <c r="BS662" i="1"/>
  <c r="BT662" i="1" s="1"/>
  <c r="AC657" i="12" s="1"/>
  <c r="BS27" i="1"/>
  <c r="BT27" i="1" s="1"/>
  <c r="AC22" i="12" s="1"/>
  <c r="BS653" i="1"/>
  <c r="BT653" i="1" s="1"/>
  <c r="AC648" i="12" s="1"/>
  <c r="BS885" i="1"/>
  <c r="BT885" i="1" s="1"/>
  <c r="AC880" i="12" s="1"/>
  <c r="BS198" i="1"/>
  <c r="BT198" i="1" s="1"/>
  <c r="AC193" i="12" s="1"/>
  <c r="BS959" i="1"/>
  <c r="BT959" i="1" s="1"/>
  <c r="AC954" i="12" s="1"/>
  <c r="BS223" i="1"/>
  <c r="BT223" i="1" s="1"/>
  <c r="AC218" i="12" s="1"/>
  <c r="BS855" i="1"/>
  <c r="BT855" i="1" s="1"/>
  <c r="AC850" i="12" s="1"/>
  <c r="BS957" i="1"/>
  <c r="BT957" i="1" s="1"/>
  <c r="AC952" i="12" s="1"/>
  <c r="BS707" i="1"/>
  <c r="BT707" i="1" s="1"/>
  <c r="AC702" i="12" s="1"/>
  <c r="BS899" i="1"/>
  <c r="BT899" i="1" s="1"/>
  <c r="AC894" i="12" s="1"/>
  <c r="BS771" i="1"/>
  <c r="BT771" i="1" s="1"/>
  <c r="AC766" i="12" s="1"/>
  <c r="BS536" i="1"/>
  <c r="BT536" i="1" s="1"/>
  <c r="AC531" i="12" s="1"/>
  <c r="BS186" i="1"/>
  <c r="BT186" i="1" s="1"/>
  <c r="AC181" i="12" s="1"/>
  <c r="BS668" i="1"/>
  <c r="BT668" i="1" s="1"/>
  <c r="AC663" i="12" s="1"/>
  <c r="BS411" i="1"/>
  <c r="BT411" i="1" s="1"/>
  <c r="AC406" i="12" s="1"/>
  <c r="BS685" i="1"/>
  <c r="BT685" i="1" s="1"/>
  <c r="AC680" i="12" s="1"/>
  <c r="BS577" i="1"/>
  <c r="BT577" i="1" s="1"/>
  <c r="AC572" i="12" s="1"/>
  <c r="BS624" i="1"/>
  <c r="BT624" i="1" s="1"/>
  <c r="AC619" i="12" s="1"/>
  <c r="BS911" i="1"/>
  <c r="BT911" i="1" s="1"/>
  <c r="AC906" i="12" s="1"/>
  <c r="BS786" i="1"/>
  <c r="BT786" i="1" s="1"/>
  <c r="AC781" i="12" s="1"/>
  <c r="BS1004" i="1"/>
  <c r="BT1004" i="1" s="1"/>
  <c r="AC999" i="12" s="1"/>
  <c r="BS837" i="1"/>
  <c r="BT837" i="1" s="1"/>
  <c r="AC832" i="12" s="1"/>
  <c r="BS688" i="1"/>
  <c r="BT688" i="1" s="1"/>
  <c r="AC683" i="12" s="1"/>
  <c r="BS59" i="1"/>
  <c r="BT59" i="1" s="1"/>
  <c r="AC54" i="12" s="1"/>
  <c r="BS534" i="1"/>
  <c r="BT534" i="1" s="1"/>
  <c r="AC529" i="12" s="1"/>
  <c r="BS412" i="1"/>
  <c r="BT412" i="1" s="1"/>
  <c r="AC407" i="12" s="1"/>
  <c r="BS833" i="1"/>
  <c r="BT833" i="1" s="1"/>
  <c r="AC828" i="12" s="1"/>
  <c r="BS395" i="1"/>
  <c r="BT395" i="1" s="1"/>
  <c r="AC390" i="12" s="1"/>
  <c r="BS954" i="1"/>
  <c r="BT954" i="1" s="1"/>
  <c r="AC949" i="12" s="1"/>
  <c r="BS381" i="1"/>
  <c r="BT381" i="1" s="1"/>
  <c r="AC376" i="12" s="1"/>
  <c r="BS697" i="1"/>
  <c r="BT697" i="1" s="1"/>
  <c r="AC692" i="12" s="1"/>
  <c r="BS349" i="1"/>
  <c r="BT349" i="1" s="1"/>
  <c r="AC344" i="12" s="1"/>
  <c r="BS591" i="1"/>
  <c r="BT591" i="1" s="1"/>
  <c r="AC586" i="12" s="1"/>
  <c r="BS981" i="1"/>
  <c r="BT981" i="1" s="1"/>
  <c r="AC976" i="12" s="1"/>
  <c r="BS821" i="1"/>
  <c r="BT821" i="1" s="1"/>
  <c r="AC816" i="12" s="1"/>
  <c r="BS650" i="1"/>
  <c r="BT650" i="1" s="1"/>
  <c r="AC645" i="12" s="1"/>
  <c r="BS502" i="1"/>
  <c r="BT502" i="1" s="1"/>
  <c r="AC497" i="12" s="1"/>
  <c r="BS870" i="1"/>
  <c r="BT870" i="1" s="1"/>
  <c r="AC865" i="12" s="1"/>
  <c r="BS912" i="1"/>
  <c r="BT912" i="1" s="1"/>
  <c r="AC907" i="12" s="1"/>
  <c r="BS989" i="1"/>
  <c r="BT989" i="1" s="1"/>
  <c r="AC984" i="12" s="1"/>
  <c r="BS977" i="1"/>
  <c r="BT977" i="1" s="1"/>
  <c r="AC972" i="12" s="1"/>
  <c r="BS796" i="1"/>
  <c r="BT796" i="1" s="1"/>
  <c r="AC791" i="12" s="1"/>
  <c r="BS537" i="1"/>
  <c r="BT537" i="1" s="1"/>
  <c r="AC532" i="12" s="1"/>
  <c r="BS597" i="1"/>
  <c r="BT597" i="1" s="1"/>
  <c r="AC592" i="12" s="1"/>
  <c r="BS305" i="1"/>
  <c r="BT305" i="1" s="1"/>
  <c r="AC300" i="12" s="1"/>
  <c r="BS657" i="1"/>
  <c r="BT657" i="1" s="1"/>
  <c r="AC652" i="12" s="1"/>
  <c r="BS759" i="1"/>
  <c r="BT759" i="1" s="1"/>
  <c r="AC754" i="12" s="1"/>
  <c r="BS1005" i="1"/>
  <c r="BT1005" i="1" s="1"/>
  <c r="AC1000" i="12" s="1"/>
  <c r="BS450" i="1"/>
  <c r="BT450" i="1" s="1"/>
  <c r="AC445" i="12" s="1"/>
  <c r="BS397" i="1"/>
  <c r="BT397" i="1" s="1"/>
  <c r="AC392" i="12" s="1"/>
  <c r="BS966" i="1"/>
  <c r="BT966" i="1" s="1"/>
  <c r="AC961" i="12" s="1"/>
  <c r="BS682" i="1"/>
  <c r="BT682" i="1" s="1"/>
  <c r="AC677" i="12" s="1"/>
  <c r="BS869" i="1"/>
  <c r="BT869" i="1" s="1"/>
  <c r="AC864" i="12" s="1"/>
  <c r="BS258" i="1"/>
  <c r="BT258" i="1" s="1"/>
  <c r="AC253" i="12" s="1"/>
  <c r="BS476" i="1"/>
  <c r="BT476" i="1" s="1"/>
  <c r="AC471" i="12" s="1"/>
  <c r="BS309" i="1"/>
  <c r="BT309" i="1" s="1"/>
  <c r="AC304" i="12" s="1"/>
  <c r="BS676" i="1"/>
  <c r="BT676" i="1" s="1"/>
  <c r="AC671" i="12" s="1"/>
  <c r="BS628" i="1"/>
  <c r="BT628" i="1" s="1"/>
  <c r="AC623" i="12" s="1"/>
  <c r="BS284" i="1"/>
  <c r="BT284" i="1" s="1"/>
  <c r="AC279" i="12" s="1"/>
  <c r="BS159" i="1"/>
  <c r="BT159" i="1" s="1"/>
  <c r="AC154" i="12" s="1"/>
  <c r="BS827" i="1"/>
  <c r="BT827" i="1" s="1"/>
  <c r="AC822" i="12" s="1"/>
  <c r="BS642" i="1"/>
  <c r="BT642" i="1" s="1"/>
  <c r="AC637" i="12" s="1"/>
  <c r="BS422" i="1"/>
  <c r="BT422" i="1" s="1"/>
  <c r="AC417" i="12" s="1"/>
  <c r="BS300" i="1"/>
  <c r="BT300" i="1" s="1"/>
  <c r="AC295" i="12" s="1"/>
  <c r="BS767" i="1"/>
  <c r="BT767" i="1" s="1"/>
  <c r="AC762" i="12" s="1"/>
  <c r="BS608" i="1"/>
  <c r="BT608" i="1" s="1"/>
  <c r="AC603" i="12" s="1"/>
  <c r="BS547" i="1"/>
  <c r="BT547" i="1" s="1"/>
  <c r="AC542" i="12" s="1"/>
  <c r="BS278" i="1"/>
  <c r="BT278" i="1" s="1"/>
  <c r="AC273" i="12" s="1"/>
  <c r="BS609" i="1"/>
  <c r="BT609" i="1" s="1"/>
  <c r="AC604" i="12" s="1"/>
  <c r="BS849" i="1"/>
  <c r="BT849" i="1" s="1"/>
  <c r="AC844" i="12" s="1"/>
  <c r="BS942" i="1"/>
  <c r="BT942" i="1" s="1"/>
  <c r="AC937" i="12" s="1"/>
  <c r="BS746" i="1"/>
  <c r="BT746" i="1" s="1"/>
  <c r="AC741" i="12" s="1"/>
  <c r="BS997" i="1"/>
  <c r="BT997" i="1" s="1"/>
  <c r="AC992" i="12" s="1"/>
  <c r="BS336" i="1"/>
  <c r="BT336" i="1" s="1"/>
  <c r="AC331" i="12" s="1"/>
  <c r="BS332" i="1"/>
  <c r="BT332" i="1" s="1"/>
  <c r="AC327" i="12" s="1"/>
  <c r="BS116" i="1"/>
  <c r="BT116" i="1" s="1"/>
  <c r="AC111" i="12" s="1"/>
  <c r="BS383" i="1"/>
  <c r="BT383" i="1" s="1"/>
  <c r="AC378" i="12" s="1"/>
  <c r="BS525" i="1"/>
  <c r="BT525" i="1" s="1"/>
  <c r="AC520" i="12" s="1"/>
  <c r="BS952" i="1"/>
  <c r="BT952" i="1" s="1"/>
  <c r="AC947" i="12" s="1"/>
  <c r="BS233" i="1"/>
  <c r="BT233" i="1" s="1"/>
  <c r="AC228" i="12" s="1"/>
  <c r="BS60" i="1"/>
  <c r="BT60" i="1" s="1"/>
  <c r="AC55" i="12" s="1"/>
  <c r="BS90" i="1"/>
  <c r="BT90" i="1" s="1"/>
  <c r="AC85" i="12" s="1"/>
  <c r="BS125" i="1"/>
  <c r="BT125" i="1" s="1"/>
  <c r="AC120" i="12" s="1"/>
  <c r="BS535" i="1"/>
  <c r="BT535" i="1" s="1"/>
  <c r="AC530" i="12" s="1"/>
  <c r="BS853" i="1"/>
  <c r="BT853" i="1" s="1"/>
  <c r="AC848" i="12" s="1"/>
  <c r="BS438" i="1"/>
  <c r="BT438" i="1" s="1"/>
  <c r="AC433" i="12" s="1"/>
  <c r="BS760" i="1"/>
  <c r="BT760" i="1" s="1"/>
  <c r="AC755" i="12" s="1"/>
  <c r="BS999" i="1"/>
  <c r="BT999" i="1" s="1"/>
  <c r="AC994" i="12" s="1"/>
  <c r="BS243" i="1"/>
  <c r="BT243" i="1" s="1"/>
  <c r="AC238" i="12" s="1"/>
  <c r="BS484" i="1"/>
  <c r="BT484" i="1" s="1"/>
  <c r="AC479" i="12" s="1"/>
  <c r="BS173" i="1"/>
  <c r="BT173" i="1" s="1"/>
  <c r="AC168" i="12" s="1"/>
  <c r="BS712" i="1"/>
  <c r="BT712" i="1" s="1"/>
  <c r="AC707" i="12" s="1"/>
  <c r="BS367" i="1"/>
  <c r="BT367" i="1" s="1"/>
  <c r="AC362" i="12" s="1"/>
  <c r="BS158" i="1"/>
  <c r="BT158" i="1" s="1"/>
  <c r="AC153" i="12" s="1"/>
  <c r="BS195" i="1"/>
  <c r="BT195" i="1" s="1"/>
  <c r="AC190" i="12" s="1"/>
  <c r="BS599" i="1"/>
  <c r="BT599" i="1" s="1"/>
  <c r="AC594" i="12" s="1"/>
  <c r="BS704" i="1"/>
  <c r="BT704" i="1" s="1"/>
  <c r="AC699" i="12" s="1"/>
  <c r="BS797" i="1"/>
  <c r="BT797" i="1" s="1"/>
  <c r="AC792" i="12" s="1"/>
  <c r="BS208" i="1"/>
  <c r="BT208" i="1" s="1"/>
  <c r="AC203" i="12" s="1"/>
  <c r="BS490" i="1"/>
  <c r="BT490" i="1" s="1"/>
  <c r="AC485" i="12" s="1"/>
  <c r="BS876" i="1"/>
  <c r="BT876" i="1" s="1"/>
  <c r="AC871" i="12" s="1"/>
  <c r="BS926" i="1"/>
  <c r="BT926" i="1" s="1"/>
  <c r="AC921" i="12" s="1"/>
  <c r="BS519" i="1"/>
  <c r="BT519" i="1" s="1"/>
  <c r="AC514" i="12" s="1"/>
  <c r="BS342" i="1"/>
  <c r="BT342" i="1" s="1"/>
  <c r="AC337" i="12" s="1"/>
  <c r="BS527" i="1"/>
  <c r="BT527" i="1" s="1"/>
  <c r="AC522" i="12" s="1"/>
  <c r="BS452" i="1"/>
  <c r="BT452" i="1" s="1"/>
  <c r="AC447" i="12" s="1"/>
  <c r="BS93" i="1"/>
  <c r="BT93" i="1" s="1"/>
  <c r="AC88" i="12" s="1"/>
  <c r="BS598" i="1"/>
  <c r="BT598" i="1" s="1"/>
  <c r="AC593" i="12" s="1"/>
  <c r="BS35" i="1"/>
  <c r="BT35" i="1" s="1"/>
  <c r="AC30" i="12" s="1"/>
  <c r="BS630" i="1"/>
  <c r="BT630" i="1" s="1"/>
  <c r="AC625" i="12" s="1"/>
  <c r="BS37" i="1"/>
  <c r="BT37" i="1" s="1"/>
  <c r="AC32" i="12" s="1"/>
  <c r="BS440" i="1"/>
  <c r="BT440" i="1" s="1"/>
  <c r="AC435" i="12" s="1"/>
  <c r="BS87" i="1"/>
  <c r="BT87" i="1" s="1"/>
  <c r="AC82" i="12" s="1"/>
  <c r="BS625" i="1"/>
  <c r="BT625" i="1" s="1"/>
  <c r="AC620" i="12" s="1"/>
  <c r="BS347" i="1"/>
  <c r="BT347" i="1" s="1"/>
  <c r="AC342" i="12" s="1"/>
  <c r="BS882" i="1"/>
  <c r="BT882" i="1" s="1"/>
  <c r="AC877" i="12" s="1"/>
  <c r="BS435" i="1"/>
  <c r="BT435" i="1" s="1"/>
  <c r="AC430" i="12" s="1"/>
  <c r="BS468" i="1"/>
  <c r="BT468" i="1" s="1"/>
  <c r="AC463" i="12" s="1"/>
  <c r="BS129" i="1"/>
  <c r="BT129" i="1" s="1"/>
  <c r="AC124" i="12" s="1"/>
  <c r="BS612" i="1"/>
  <c r="BT612" i="1" s="1"/>
  <c r="AC607" i="12" s="1"/>
  <c r="BS582" i="1"/>
  <c r="BT582" i="1" s="1"/>
  <c r="AC577" i="12" s="1"/>
  <c r="BS467" i="1"/>
  <c r="BT467" i="1" s="1"/>
  <c r="AC462" i="12" s="1"/>
  <c r="BS111" i="1"/>
  <c r="BT111" i="1" s="1"/>
  <c r="AC106" i="12" s="1"/>
  <c r="BS585" i="1"/>
  <c r="BT585" i="1" s="1"/>
  <c r="AC580" i="12" s="1"/>
  <c r="BS429" i="1"/>
  <c r="BT429" i="1" s="1"/>
  <c r="AC424" i="12" s="1"/>
  <c r="BS678" i="1"/>
  <c r="BT678" i="1" s="1"/>
  <c r="AC673" i="12" s="1"/>
  <c r="BS61" i="1"/>
  <c r="BT61" i="1" s="1"/>
  <c r="AC56" i="12" s="1"/>
  <c r="BS978" i="1"/>
  <c r="BT978" i="1" s="1"/>
  <c r="AC973" i="12" s="1"/>
  <c r="BS408" i="1"/>
  <c r="BT408" i="1" s="1"/>
  <c r="AC403" i="12" s="1"/>
  <c r="BS1003" i="1"/>
  <c r="BT1003" i="1" s="1"/>
  <c r="AC998" i="12" s="1"/>
  <c r="BS48" i="1"/>
  <c r="BT48" i="1" s="1"/>
  <c r="AC43" i="12" s="1"/>
  <c r="BS898" i="1"/>
  <c r="BT898" i="1" s="1"/>
  <c r="AC893" i="12" s="1"/>
  <c r="BS80" i="1"/>
  <c r="BT80" i="1" s="1"/>
  <c r="AC75" i="12" s="1"/>
  <c r="BS670" i="1"/>
  <c r="BT670" i="1" s="1"/>
  <c r="AC665" i="12" s="1"/>
  <c r="BS257" i="1"/>
  <c r="BT257" i="1" s="1"/>
  <c r="AC252" i="12" s="1"/>
  <c r="BS230" i="1"/>
  <c r="BT230" i="1" s="1"/>
  <c r="AC225" i="12" s="1"/>
  <c r="BS274" i="1"/>
  <c r="BT274" i="1" s="1"/>
  <c r="AC269" i="12" s="1"/>
  <c r="BS800" i="1"/>
  <c r="BT800" i="1" s="1"/>
  <c r="AC795" i="12" s="1"/>
  <c r="BS763" i="1"/>
  <c r="BT763" i="1" s="1"/>
  <c r="AC758" i="12" s="1"/>
  <c r="BS433" i="1"/>
  <c r="BT433" i="1" s="1"/>
  <c r="AC428" i="12" s="1"/>
  <c r="BS667" i="1"/>
  <c r="BT667" i="1" s="1"/>
  <c r="AC662" i="12" s="1"/>
  <c r="BS375" i="1"/>
  <c r="BT375" i="1" s="1"/>
  <c r="AC370" i="12" s="1"/>
  <c r="BS365" i="1"/>
  <c r="BT365" i="1" s="1"/>
  <c r="AC360" i="12" s="1"/>
  <c r="BS812" i="1"/>
  <c r="BT812" i="1" s="1"/>
  <c r="AC807" i="12" s="1"/>
  <c r="BS256" i="1"/>
  <c r="BT256" i="1" s="1"/>
  <c r="AC251" i="12" s="1"/>
  <c r="BS137" i="1"/>
  <c r="BT137" i="1" s="1"/>
  <c r="AC132" i="12" s="1"/>
  <c r="BS616" i="1"/>
  <c r="BT616" i="1" s="1"/>
  <c r="AC611" i="12" s="1"/>
  <c r="BS877" i="1"/>
  <c r="BT877" i="1" s="1"/>
  <c r="AC872" i="12" s="1"/>
  <c r="BS588" i="1"/>
  <c r="BT588" i="1" s="1"/>
  <c r="AC583" i="12" s="1"/>
  <c r="BS735" i="1"/>
  <c r="BT735" i="1" s="1"/>
  <c r="AC730" i="12" s="1"/>
  <c r="BS818" i="1"/>
  <c r="BT818" i="1" s="1"/>
  <c r="AC813" i="12" s="1"/>
  <c r="BS457" i="1"/>
  <c r="BT457" i="1" s="1"/>
  <c r="AC452" i="12" s="1"/>
  <c r="BS29" i="1"/>
  <c r="BT29" i="1" s="1"/>
  <c r="AC24" i="12" s="1"/>
  <c r="BS352" i="1"/>
  <c r="BT352" i="1" s="1"/>
  <c r="AC347" i="12" s="1"/>
  <c r="BS72" i="1"/>
  <c r="BT72" i="1" s="1"/>
  <c r="AC67" i="12" s="1"/>
  <c r="BS698" i="1"/>
  <c r="BT698" i="1" s="1"/>
  <c r="AC693" i="12" s="1"/>
  <c r="BS596" i="1"/>
  <c r="BT596" i="1" s="1"/>
  <c r="AC591" i="12" s="1"/>
  <c r="BS848" i="1"/>
  <c r="BT848" i="1" s="1"/>
  <c r="AC843" i="12" s="1"/>
  <c r="BS946" i="1"/>
  <c r="BT946" i="1" s="1"/>
  <c r="AC941" i="12" s="1"/>
  <c r="BS51" i="1"/>
  <c r="BT51" i="1" s="1"/>
  <c r="AC46" i="12" s="1"/>
  <c r="BS972" i="1"/>
  <c r="BT972" i="1" s="1"/>
  <c r="AC967" i="12" s="1"/>
  <c r="BS432" i="1"/>
  <c r="BT432" i="1" s="1"/>
  <c r="AC427" i="12" s="1"/>
  <c r="BS908" i="1"/>
  <c r="BT908" i="1" s="1"/>
  <c r="AC903" i="12" s="1"/>
  <c r="BS475" i="1"/>
  <c r="BT475" i="1" s="1"/>
  <c r="AC470" i="12" s="1"/>
  <c r="BS361" i="1"/>
  <c r="BT361" i="1" s="1"/>
  <c r="AC356" i="12" s="1"/>
  <c r="BS888" i="1"/>
  <c r="BT888" i="1" s="1"/>
  <c r="AC883" i="12" s="1"/>
  <c r="BS651" i="1"/>
  <c r="BT651" i="1" s="1"/>
  <c r="AC646" i="12" s="1"/>
  <c r="BS658" i="1"/>
  <c r="BT658" i="1" s="1"/>
  <c r="AC653" i="12" s="1"/>
  <c r="BS404" i="1"/>
  <c r="BT404" i="1" s="1"/>
  <c r="AC399" i="12" s="1"/>
  <c r="BS105" i="1"/>
  <c r="BT105" i="1" s="1"/>
  <c r="AC100" i="12" s="1"/>
  <c r="BS251" i="1"/>
  <c r="BT251" i="1" s="1"/>
  <c r="AC246" i="12" s="1"/>
  <c r="BS756" i="1"/>
  <c r="BT756" i="1" s="1"/>
  <c r="AC751" i="12" s="1"/>
  <c r="BS702" i="1"/>
  <c r="BT702" i="1" s="1"/>
  <c r="AC697" i="12" s="1"/>
  <c r="BS824" i="1"/>
  <c r="BT824" i="1" s="1"/>
  <c r="AC819" i="12" s="1"/>
  <c r="BS400" i="1"/>
  <c r="BT400" i="1" s="1"/>
  <c r="AC395" i="12" s="1"/>
  <c r="BS512" i="1"/>
  <c r="BT512" i="1" s="1"/>
  <c r="AC507" i="12" s="1"/>
  <c r="BS356" i="1"/>
  <c r="BT356" i="1" s="1"/>
  <c r="AC351" i="12" s="1"/>
  <c r="BS140" i="1"/>
  <c r="BT140" i="1" s="1"/>
  <c r="AC135" i="12" s="1"/>
  <c r="BS74" i="1"/>
  <c r="BT74" i="1" s="1"/>
  <c r="AC69" i="12" s="1"/>
  <c r="BS197" i="1"/>
  <c r="BT197" i="1" s="1"/>
  <c r="AC192" i="12" s="1"/>
  <c r="BS167" i="1"/>
  <c r="BT167" i="1" s="1"/>
  <c r="AC162" i="12" s="1"/>
  <c r="BS626" i="1"/>
  <c r="BT626" i="1" s="1"/>
  <c r="AC621" i="12" s="1"/>
  <c r="BS194" i="1"/>
  <c r="BT194" i="1" s="1"/>
  <c r="AC189" i="12" s="1"/>
  <c r="BS722" i="1"/>
  <c r="BT722" i="1" s="1"/>
  <c r="AC717" i="12" s="1"/>
  <c r="BS752" i="1"/>
  <c r="BT752" i="1" s="1"/>
  <c r="AC747" i="12" s="1"/>
  <c r="BS703" i="1"/>
  <c r="BT703" i="1" s="1"/>
  <c r="AC698" i="12" s="1"/>
  <c r="BS927" i="1"/>
  <c r="BT927" i="1" s="1"/>
  <c r="AC922" i="12" s="1"/>
  <c r="BS95" i="1"/>
  <c r="BT95" i="1" s="1"/>
  <c r="AC90" i="12" s="1"/>
  <c r="BS505" i="1"/>
  <c r="BT505" i="1" s="1"/>
  <c r="AC500" i="12" s="1"/>
  <c r="BS1000" i="1"/>
  <c r="BT1000" i="1" s="1"/>
  <c r="AC995" i="12" s="1"/>
  <c r="BS96" i="1"/>
  <c r="BT96" i="1" s="1"/>
  <c r="AC91" i="12" s="1"/>
  <c r="BS152" i="1"/>
  <c r="BT152" i="1" s="1"/>
  <c r="AC147" i="12" s="1"/>
  <c r="BS362" i="1"/>
  <c r="BT362" i="1" s="1"/>
  <c r="AC357" i="12" s="1"/>
  <c r="BS546" i="1"/>
  <c r="BT546" i="1" s="1"/>
  <c r="AC541" i="12" s="1"/>
  <c r="BS281" i="1"/>
  <c r="BT281" i="1" s="1"/>
  <c r="AC276" i="12" s="1"/>
  <c r="BS652" i="1"/>
  <c r="BT652" i="1" s="1"/>
  <c r="AC647" i="12" s="1"/>
  <c r="BS542" i="1"/>
  <c r="BT542" i="1" s="1"/>
  <c r="AC537" i="12" s="1"/>
  <c r="BS556" i="1"/>
  <c r="BT556" i="1" s="1"/>
  <c r="AC551" i="12" s="1"/>
  <c r="BS109" i="1"/>
  <c r="BT109" i="1" s="1"/>
  <c r="AC104" i="12" s="1"/>
  <c r="BS805" i="1"/>
  <c r="BT805" i="1" s="1"/>
  <c r="AC800" i="12" s="1"/>
  <c r="BS580" i="1"/>
  <c r="BT580" i="1" s="1"/>
  <c r="AC575" i="12" s="1"/>
  <c r="BS903" i="1"/>
  <c r="BT903" i="1" s="1"/>
  <c r="AC898" i="12" s="1"/>
  <c r="BS272" i="1"/>
  <c r="BT272" i="1" s="1"/>
  <c r="AC267" i="12" s="1"/>
  <c r="BS528" i="1"/>
  <c r="BT528" i="1" s="1"/>
  <c r="AC523" i="12" s="1"/>
  <c r="BS428" i="1"/>
  <c r="BT428" i="1" s="1"/>
  <c r="AC423" i="12" s="1"/>
  <c r="BS376" i="1"/>
  <c r="BT376" i="1" s="1"/>
  <c r="AC371" i="12" s="1"/>
  <c r="BS52" i="1"/>
  <c r="BT52" i="1" s="1"/>
  <c r="AC47" i="12" s="1"/>
  <c r="BS648" i="1"/>
  <c r="BT648" i="1" s="1"/>
  <c r="AC643" i="12" s="1"/>
  <c r="BS147" i="1"/>
  <c r="BT147" i="1" s="1"/>
  <c r="AC142" i="12" s="1"/>
  <c r="BS936" i="1"/>
  <c r="BT936" i="1" s="1"/>
  <c r="AC931" i="12" s="1"/>
  <c r="BS466" i="1"/>
  <c r="BT466" i="1" s="1"/>
  <c r="AC461" i="12" s="1"/>
  <c r="BS427" i="1"/>
  <c r="BT427" i="1" s="1"/>
  <c r="AC422" i="12" s="1"/>
  <c r="BS83" i="1"/>
  <c r="BT83" i="1" s="1"/>
  <c r="AC78" i="12" s="1"/>
  <c r="BS739" i="1"/>
  <c r="BT739" i="1" s="1"/>
  <c r="AC734" i="12" s="1"/>
  <c r="BS426" i="1"/>
  <c r="BT426" i="1" s="1"/>
  <c r="AC421" i="12" s="1"/>
  <c r="BS781" i="1"/>
  <c r="BT781" i="1" s="1"/>
  <c r="AC776" i="12" s="1"/>
  <c r="BS58" i="1"/>
  <c r="BT58" i="1" s="1"/>
  <c r="AC53" i="12" s="1"/>
  <c r="BS881" i="1"/>
  <c r="BT881" i="1" s="1"/>
  <c r="AC876" i="12" s="1"/>
  <c r="BS92" i="1"/>
  <c r="BT92" i="1" s="1"/>
  <c r="AC87" i="12" s="1"/>
  <c r="BS619" i="1"/>
  <c r="BT619" i="1" s="1"/>
  <c r="AC614" i="12" s="1"/>
  <c r="BS358" i="1"/>
  <c r="BT358" i="1" s="1"/>
  <c r="AC353" i="12" s="1"/>
  <c r="BS19" i="1"/>
  <c r="BT19" i="1" s="1"/>
  <c r="BS69" i="1"/>
  <c r="BT69" i="1" s="1"/>
  <c r="AC64" i="12" s="1"/>
  <c r="BS636" i="1"/>
  <c r="BT636" i="1" s="1"/>
  <c r="AC631" i="12" s="1"/>
  <c r="BS516" i="1"/>
  <c r="BT516" i="1" s="1"/>
  <c r="AC511" i="12" s="1"/>
  <c r="BS480" i="1"/>
  <c r="BT480" i="1" s="1"/>
  <c r="AC475" i="12" s="1"/>
  <c r="BS587" i="1"/>
  <c r="BT587" i="1" s="1"/>
  <c r="AC582" i="12" s="1"/>
  <c r="BS131" i="1"/>
  <c r="BT131" i="1" s="1"/>
  <c r="AC126" i="12" s="1"/>
  <c r="BS343" i="1"/>
  <c r="BT343" i="1" s="1"/>
  <c r="AC338" i="12" s="1"/>
  <c r="BS790" i="1"/>
  <c r="BT790" i="1" s="1"/>
  <c r="AC785" i="12" s="1"/>
  <c r="BS293" i="1"/>
  <c r="BT293" i="1" s="1"/>
  <c r="AC288" i="12" s="1"/>
  <c r="BS886" i="1"/>
  <c r="BT886" i="1" s="1"/>
  <c r="AC881" i="12" s="1"/>
  <c r="BS544" i="1"/>
  <c r="BT544" i="1" s="1"/>
  <c r="AC539" i="12" s="1"/>
  <c r="BS277" i="1"/>
  <c r="BT277" i="1" s="1"/>
  <c r="AC272" i="12" s="1"/>
  <c r="BS64" i="1"/>
  <c r="BT64" i="1" s="1"/>
  <c r="AC59" i="12" s="1"/>
  <c r="BS510" i="1"/>
  <c r="BT510" i="1" s="1"/>
  <c r="AC505" i="12" s="1"/>
  <c r="BS887" i="1"/>
  <c r="BT887" i="1" s="1"/>
  <c r="AC882" i="12" s="1"/>
  <c r="BS97" i="1"/>
  <c r="BT97" i="1" s="1"/>
  <c r="AC92" i="12" s="1"/>
  <c r="BS98" i="1"/>
  <c r="BT98" i="1" s="1"/>
  <c r="AC93" i="12" s="1"/>
  <c r="BS341" i="1"/>
  <c r="BT341" i="1" s="1"/>
  <c r="AC336" i="12" s="1"/>
  <c r="BS611" i="1"/>
  <c r="BT611" i="1" s="1"/>
  <c r="AC606" i="12" s="1"/>
  <c r="BS216" i="1"/>
  <c r="BT216" i="1" s="1"/>
  <c r="AC211" i="12" s="1"/>
  <c r="BS829" i="1"/>
  <c r="BT829" i="1" s="1"/>
  <c r="AC824" i="12" s="1"/>
  <c r="BS317" i="1"/>
  <c r="BT317" i="1" s="1"/>
  <c r="AC312" i="12" s="1"/>
  <c r="BS934" i="1"/>
  <c r="BT934" i="1" s="1"/>
  <c r="AC929" i="12" s="1"/>
  <c r="BS716" i="1"/>
  <c r="BT716" i="1" s="1"/>
  <c r="AC711" i="12" s="1"/>
  <c r="BS841" i="1"/>
  <c r="BT841" i="1" s="1"/>
  <c r="AC836" i="12" s="1"/>
  <c r="BS910" i="1"/>
  <c r="BT910" i="1" s="1"/>
  <c r="AC905" i="12" s="1"/>
  <c r="BS820" i="1"/>
  <c r="BT820" i="1" s="1"/>
  <c r="AC815" i="12" s="1"/>
  <c r="BS483" i="1"/>
  <c r="BT483" i="1" s="1"/>
  <c r="AC478" i="12" s="1"/>
  <c r="BS23" i="1"/>
  <c r="BT23" i="1" s="1"/>
  <c r="BS41" i="1"/>
  <c r="BT41" i="1" s="1"/>
  <c r="AC36" i="12" s="1"/>
  <c r="BS799" i="1"/>
  <c r="BT799" i="1" s="1"/>
  <c r="AC794" i="12" s="1"/>
  <c r="BS814" i="1"/>
  <c r="BT814" i="1" s="1"/>
  <c r="AC809" i="12" s="1"/>
  <c r="BS610" i="1"/>
  <c r="BT610" i="1" s="1"/>
  <c r="AC605" i="12" s="1"/>
  <c r="BS879" i="1"/>
  <c r="BT879" i="1" s="1"/>
  <c r="AC874" i="12" s="1"/>
  <c r="BS734" i="1"/>
  <c r="BT734" i="1" s="1"/>
  <c r="AC729" i="12" s="1"/>
  <c r="BS190" i="1"/>
  <c r="BT190" i="1" s="1"/>
  <c r="AC185" i="12" s="1"/>
  <c r="BS602" i="1"/>
  <c r="BT602" i="1" s="1"/>
  <c r="AC597" i="12" s="1"/>
  <c r="BS101" i="1"/>
  <c r="BT101" i="1" s="1"/>
  <c r="AC96" i="12" s="1"/>
  <c r="BS406" i="1"/>
  <c r="BT406" i="1" s="1"/>
  <c r="AC401" i="12" s="1"/>
  <c r="BS895" i="1"/>
  <c r="BT895" i="1" s="1"/>
  <c r="AC890" i="12" s="1"/>
  <c r="BS929" i="1"/>
  <c r="BT929" i="1" s="1"/>
  <c r="AC924" i="12" s="1"/>
  <c r="BS420" i="1"/>
  <c r="BT420" i="1" s="1"/>
  <c r="AC415" i="12" s="1"/>
  <c r="BS269" i="1"/>
  <c r="BT269" i="1" s="1"/>
  <c r="AC264" i="12" s="1"/>
  <c r="BS579" i="1"/>
  <c r="BT579" i="1" s="1"/>
  <c r="AC574" i="12" s="1"/>
  <c r="BS627" i="1"/>
  <c r="BT627" i="1" s="1"/>
  <c r="AC622" i="12" s="1"/>
  <c r="BS654" i="1"/>
  <c r="BT654" i="1" s="1"/>
  <c r="AC649" i="12" s="1"/>
  <c r="BS715" i="1"/>
  <c r="BT715" i="1" s="1"/>
  <c r="AC710" i="12" s="1"/>
  <c r="BS823" i="1"/>
  <c r="BT823" i="1" s="1"/>
  <c r="AC818" i="12" s="1"/>
  <c r="BS719" i="1"/>
  <c r="BT719" i="1" s="1"/>
  <c r="AC714" i="12" s="1"/>
  <c r="BS78" i="1"/>
  <c r="BT78" i="1" s="1"/>
  <c r="AC73" i="12" s="1"/>
  <c r="BS82" i="1"/>
  <c r="BT82" i="1" s="1"/>
  <c r="AC77" i="12" s="1"/>
  <c r="BS998" i="1"/>
  <c r="BT998" i="1" s="1"/>
  <c r="AC993" i="12" s="1"/>
  <c r="BS852" i="1"/>
  <c r="BT852" i="1" s="1"/>
  <c r="AC847" i="12" s="1"/>
  <c r="BS166" i="1"/>
  <c r="BT166" i="1" s="1"/>
  <c r="AC161" i="12" s="1"/>
  <c r="BS161" i="1"/>
  <c r="BT161" i="1" s="1"/>
  <c r="AC156" i="12" s="1"/>
  <c r="BS775" i="1"/>
  <c r="BT775" i="1" s="1"/>
  <c r="AC770" i="12" s="1"/>
  <c r="BS862" i="1"/>
  <c r="BT862" i="1" s="1"/>
  <c r="AC857" i="12" s="1"/>
  <c r="BS205" i="1"/>
  <c r="BT205" i="1" s="1"/>
  <c r="AC200" i="12" s="1"/>
  <c r="BS569" i="1"/>
  <c r="BT569" i="1" s="1"/>
  <c r="AC564" i="12" s="1"/>
  <c r="BS261" i="1"/>
  <c r="BT261" i="1" s="1"/>
  <c r="AC256" i="12" s="1"/>
  <c r="BS532" i="1"/>
  <c r="BT532" i="1" s="1"/>
  <c r="AC527" i="12" s="1"/>
  <c r="BS695" i="1"/>
  <c r="BT695" i="1" s="1"/>
  <c r="AC690" i="12" s="1"/>
  <c r="BS804" i="1"/>
  <c r="BT804" i="1" s="1"/>
  <c r="AC799" i="12" s="1"/>
  <c r="BS584" i="1"/>
  <c r="BT584" i="1" s="1"/>
  <c r="AC579" i="12" s="1"/>
  <c r="BS788" i="1"/>
  <c r="BT788" i="1" s="1"/>
  <c r="AC783" i="12" s="1"/>
  <c r="BS378" i="1"/>
  <c r="BT378" i="1" s="1"/>
  <c r="AC373" i="12" s="1"/>
  <c r="BS831" i="1"/>
  <c r="BT831" i="1" s="1"/>
  <c r="AC826" i="12" s="1"/>
  <c r="BS791" i="1"/>
  <c r="BT791" i="1" s="1"/>
  <c r="AC786" i="12" s="1"/>
  <c r="BS776" i="1"/>
  <c r="BT776" i="1" s="1"/>
  <c r="AC771" i="12" s="1"/>
  <c r="BS770" i="1"/>
  <c r="BT770" i="1" s="1"/>
  <c r="AC765" i="12" s="1"/>
  <c r="BS686" i="1"/>
  <c r="BT686" i="1" s="1"/>
  <c r="AC681" i="12" s="1"/>
  <c r="BS856" i="1"/>
  <c r="BT856" i="1" s="1"/>
  <c r="AC851" i="12" s="1"/>
  <c r="BS225" i="1"/>
  <c r="BT225" i="1" s="1"/>
  <c r="AC220" i="12" s="1"/>
  <c r="BS327" i="1"/>
  <c r="BT327" i="1" s="1"/>
  <c r="AC322" i="12" s="1"/>
  <c r="BS268" i="1"/>
  <c r="BT268" i="1" s="1"/>
  <c r="AC263" i="12" s="1"/>
  <c r="BS925" i="1"/>
  <c r="BT925" i="1" s="1"/>
  <c r="AC920" i="12" s="1"/>
  <c r="BS815" i="1"/>
  <c r="BT815" i="1" s="1"/>
  <c r="AC810" i="12" s="1"/>
  <c r="BS1013" i="1"/>
  <c r="BT1013" i="1" s="1"/>
  <c r="AC1008" i="12" s="1"/>
  <c r="BS399" i="1"/>
  <c r="BT399" i="1" s="1"/>
  <c r="AC394" i="12" s="1"/>
  <c r="BS443" i="1"/>
  <c r="BT443" i="1" s="1"/>
  <c r="AC438" i="12" s="1"/>
  <c r="BS333" i="1"/>
  <c r="BT333" i="1" s="1"/>
  <c r="AC328" i="12" s="1"/>
  <c r="BS178" i="1"/>
  <c r="BT178" i="1" s="1"/>
  <c r="AC173" i="12" s="1"/>
  <c r="BS149" i="1"/>
  <c r="BT149" i="1" s="1"/>
  <c r="AC144" i="12" s="1"/>
  <c r="BS807" i="1"/>
  <c r="BT807" i="1" s="1"/>
  <c r="AC802" i="12" s="1"/>
  <c r="BS259" i="1"/>
  <c r="BT259" i="1" s="1"/>
  <c r="AC254" i="12" s="1"/>
  <c r="BS1002" i="1"/>
  <c r="BT1002" i="1" s="1"/>
  <c r="AC997" i="12" s="1"/>
  <c r="BS62" i="1"/>
  <c r="BT62" i="1" s="1"/>
  <c r="AC57" i="12" s="1"/>
  <c r="BS139" i="1"/>
  <c r="BT139" i="1" s="1"/>
  <c r="AC134" i="12" s="1"/>
  <c r="BS891" i="1"/>
  <c r="BT891" i="1" s="1"/>
  <c r="AC886" i="12" s="1"/>
  <c r="BS88" i="1"/>
  <c r="BT88" i="1" s="1"/>
  <c r="AC83" i="12" s="1"/>
  <c r="BS661" i="1"/>
  <c r="BT661" i="1" s="1"/>
  <c r="AC656" i="12" s="1"/>
  <c r="BS118" i="1"/>
  <c r="BT118" i="1" s="1"/>
  <c r="AC113" i="12" s="1"/>
  <c r="BS709" i="1"/>
  <c r="BT709" i="1" s="1"/>
  <c r="AC704" i="12" s="1"/>
  <c r="BS273" i="1"/>
  <c r="BT273" i="1" s="1"/>
  <c r="AC268" i="12" s="1"/>
  <c r="BS873" i="1"/>
  <c r="BT873" i="1" s="1"/>
  <c r="AC868" i="12" s="1"/>
  <c r="BS369" i="1"/>
  <c r="BT369" i="1" s="1"/>
  <c r="AC364" i="12" s="1"/>
  <c r="BS590" i="1"/>
  <c r="BT590" i="1" s="1"/>
  <c r="AC585" i="12" s="1"/>
  <c r="BS789" i="1"/>
  <c r="BT789" i="1" s="1"/>
  <c r="AC784" i="12" s="1"/>
  <c r="BS803" i="1"/>
  <c r="BT803" i="1" s="1"/>
  <c r="AC798" i="12" s="1"/>
  <c r="BS379" i="1"/>
  <c r="BT379" i="1" s="1"/>
  <c r="AC374" i="12" s="1"/>
  <c r="BS241" i="1"/>
  <c r="BT241" i="1" s="1"/>
  <c r="AC236" i="12" s="1"/>
  <c r="BS508" i="1"/>
  <c r="BT508" i="1" s="1"/>
  <c r="AC503" i="12" s="1"/>
  <c r="BS916" i="1"/>
  <c r="BT916" i="1" s="1"/>
  <c r="AC911" i="12" s="1"/>
  <c r="BS640" i="1"/>
  <c r="BT640" i="1" s="1"/>
  <c r="AC635" i="12" s="1"/>
  <c r="BS479" i="1"/>
  <c r="BT479" i="1" s="1"/>
  <c r="AC474" i="12" s="1"/>
  <c r="BS634" i="1"/>
  <c r="BT634" i="1" s="1"/>
  <c r="AC629" i="12" s="1"/>
  <c r="BS639" i="1"/>
  <c r="BT639" i="1" s="1"/>
  <c r="AC634" i="12" s="1"/>
  <c r="BS813" i="1"/>
  <c r="BT813" i="1" s="1"/>
  <c r="AC808" i="12" s="1"/>
  <c r="BS745" i="1"/>
  <c r="BT745" i="1" s="1"/>
  <c r="AC740" i="12" s="1"/>
  <c r="BS944" i="1"/>
  <c r="BT944" i="1" s="1"/>
  <c r="AC939" i="12" s="1"/>
  <c r="BS334" i="1"/>
  <c r="BT334" i="1" s="1"/>
  <c r="AC329" i="12" s="1"/>
  <c r="BS819" i="1"/>
  <c r="BT819" i="1" s="1"/>
  <c r="AC814" i="12" s="1"/>
  <c r="BS696" i="1"/>
  <c r="BT696" i="1" s="1"/>
  <c r="AC691" i="12" s="1"/>
  <c r="BS861" i="1"/>
  <c r="BT861" i="1" s="1"/>
  <c r="AC856" i="12" s="1"/>
  <c r="BS265" i="1"/>
  <c r="BT265" i="1" s="1"/>
  <c r="AC260" i="12" s="1"/>
  <c r="BS419" i="1"/>
  <c r="BT419" i="1" s="1"/>
  <c r="AC414" i="12" s="1"/>
  <c r="BS858" i="1"/>
  <c r="BT858" i="1" s="1"/>
  <c r="AC853" i="12" s="1"/>
  <c r="BS253" i="1"/>
  <c r="BT253" i="1" s="1"/>
  <c r="AC248" i="12" s="1"/>
  <c r="BS183" i="1"/>
  <c r="BT183" i="1" s="1"/>
  <c r="AC178" i="12" s="1"/>
  <c r="BS945" i="1"/>
  <c r="BT945" i="1" s="1"/>
  <c r="AC940" i="12" s="1"/>
  <c r="BS431" i="1"/>
  <c r="BT431" i="1" s="1"/>
  <c r="AC426" i="12" s="1"/>
  <c r="BS331" i="1"/>
  <c r="BT331" i="1" s="1"/>
  <c r="AC326" i="12" s="1"/>
  <c r="BS984" i="1"/>
  <c r="BT984" i="1" s="1"/>
  <c r="AC979" i="12" s="1"/>
  <c r="BS974" i="1"/>
  <c r="BT974" i="1" s="1"/>
  <c r="AC969" i="12" s="1"/>
  <c r="BS130" i="1"/>
  <c r="BT130" i="1" s="1"/>
  <c r="AC125" i="12" s="1"/>
  <c r="BS292" i="1"/>
  <c r="BT292" i="1" s="1"/>
  <c r="AC287" i="12" s="1"/>
  <c r="BS142" i="1"/>
  <c r="BT142" i="1" s="1"/>
  <c r="AC137" i="12" s="1"/>
  <c r="BS500" i="1"/>
  <c r="BT500" i="1" s="1"/>
  <c r="AC495" i="12" s="1"/>
  <c r="BS464" i="1"/>
  <c r="BT464" i="1" s="1"/>
  <c r="AC459" i="12" s="1"/>
  <c r="BS705" i="1"/>
  <c r="BT705" i="1" s="1"/>
  <c r="AC700" i="12" s="1"/>
  <c r="BS81" i="1"/>
  <c r="BT81" i="1" s="1"/>
  <c r="AC76" i="12" s="1"/>
  <c r="BS1006" i="1"/>
  <c r="BT1006" i="1" s="1"/>
  <c r="AC1001" i="12" s="1"/>
  <c r="BS455" i="1"/>
  <c r="BT455" i="1" s="1"/>
  <c r="AC450" i="12" s="1"/>
  <c r="BS460" i="1"/>
  <c r="BT460" i="1" s="1"/>
  <c r="AC455" i="12" s="1"/>
  <c r="BS835" i="1"/>
  <c r="BT835" i="1" s="1"/>
  <c r="AC830" i="12" s="1"/>
  <c r="BS114" i="1"/>
  <c r="BT114" i="1" s="1"/>
  <c r="AC109" i="12" s="1"/>
  <c r="BS915" i="1"/>
  <c r="BT915" i="1" s="1"/>
  <c r="AC910" i="12" s="1"/>
  <c r="BS315" i="1"/>
  <c r="BT315" i="1" s="1"/>
  <c r="AC310" i="12" s="1"/>
  <c r="BS218" i="1"/>
  <c r="BT218" i="1" s="1"/>
  <c r="AC213" i="12" s="1"/>
  <c r="BS448" i="1"/>
  <c r="BT448" i="1" s="1"/>
  <c r="AC443" i="12" s="1"/>
  <c r="BS110" i="1"/>
  <c r="BT110" i="1" s="1"/>
  <c r="AC105" i="12" s="1"/>
  <c r="BS473" i="1"/>
  <c r="BT473" i="1" s="1"/>
  <c r="AC468" i="12" s="1"/>
  <c r="BS425" i="1"/>
  <c r="BT425" i="1" s="1"/>
  <c r="AC420" i="12" s="1"/>
  <c r="BS509" i="1"/>
  <c r="BT509" i="1" s="1"/>
  <c r="AC504" i="12" s="1"/>
  <c r="BS860" i="1"/>
  <c r="BT860" i="1" s="1"/>
  <c r="AC855" i="12" s="1"/>
  <c r="BS487" i="1"/>
  <c r="BT487" i="1" s="1"/>
  <c r="AC482" i="12" s="1"/>
  <c r="BS604" i="1"/>
  <c r="BT604" i="1" s="1"/>
  <c r="AC599" i="12" s="1"/>
  <c r="BS859" i="1"/>
  <c r="BT859" i="1" s="1"/>
  <c r="AC854" i="12" s="1"/>
  <c r="BS963" i="1"/>
  <c r="BT963" i="1" s="1"/>
  <c r="AC958" i="12" s="1"/>
  <c r="BS219" i="1"/>
  <c r="BT219" i="1" s="1"/>
  <c r="AC214" i="12" s="1"/>
  <c r="BS724" i="1"/>
  <c r="BT724" i="1" s="1"/>
  <c r="AC719" i="12" s="1"/>
  <c r="BS809" i="1"/>
  <c r="BT809" i="1" s="1"/>
  <c r="AC804" i="12" s="1"/>
  <c r="BS410" i="1"/>
  <c r="BT410" i="1" s="1"/>
  <c r="AC405" i="12" s="1"/>
  <c r="BS324" i="1"/>
  <c r="BT324" i="1" s="1"/>
  <c r="AC319" i="12" s="1"/>
  <c r="BS729" i="1"/>
  <c r="BT729" i="1" s="1"/>
  <c r="AC724" i="12" s="1"/>
  <c r="BS980" i="1"/>
  <c r="BT980" i="1" s="1"/>
  <c r="AC975" i="12" s="1"/>
  <c r="BS738" i="1"/>
  <c r="BT738" i="1" s="1"/>
  <c r="AC733" i="12" s="1"/>
  <c r="BS414" i="1"/>
  <c r="BT414" i="1" s="1"/>
  <c r="AC409" i="12" s="1"/>
  <c r="BS326" i="1"/>
  <c r="BT326" i="1" s="1"/>
  <c r="AC321" i="12" s="1"/>
  <c r="BS169" i="1"/>
  <c r="BT169" i="1" s="1"/>
  <c r="AC164" i="12" s="1"/>
  <c r="BS507" i="1"/>
  <c r="BT507" i="1" s="1"/>
  <c r="AC502" i="12" s="1"/>
  <c r="BS637" i="1"/>
  <c r="BT637" i="1" s="1"/>
  <c r="AC632" i="12" s="1"/>
  <c r="BS33" i="1"/>
  <c r="BT33" i="1" s="1"/>
  <c r="AC28" i="12" s="1"/>
  <c r="BS303" i="1"/>
  <c r="BT303" i="1" s="1"/>
  <c r="AC298" i="12" s="1"/>
  <c r="BS632" i="1"/>
  <c r="BT632" i="1" s="1"/>
  <c r="AC627" i="12" s="1"/>
  <c r="BS694" i="1"/>
  <c r="BT694" i="1" s="1"/>
  <c r="AC689" i="12" s="1"/>
  <c r="BS795" i="1"/>
  <c r="BT795" i="1" s="1"/>
  <c r="AC790" i="12" s="1"/>
  <c r="BS416" i="1"/>
  <c r="BT416" i="1" s="1"/>
  <c r="AC411" i="12" s="1"/>
  <c r="BS469" i="1"/>
  <c r="BT469" i="1" s="1"/>
  <c r="AC464" i="12" s="1"/>
  <c r="BS494" i="1"/>
  <c r="BT494" i="1" s="1"/>
  <c r="AC489" i="12" s="1"/>
  <c r="BS228" i="1"/>
  <c r="BT228" i="1" s="1"/>
  <c r="AC223" i="12" s="1"/>
  <c r="BS99" i="1"/>
  <c r="BT99" i="1" s="1"/>
  <c r="AC94" i="12" s="1"/>
  <c r="BS973" i="1"/>
  <c r="BT973" i="1" s="1"/>
  <c r="AC968" i="12" s="1"/>
  <c r="BS417" i="1"/>
  <c r="BT417" i="1" s="1"/>
  <c r="AC412" i="12" s="1"/>
  <c r="BS196" i="1"/>
  <c r="BT196" i="1" s="1"/>
  <c r="AC191" i="12" s="1"/>
  <c r="BS122" i="1"/>
  <c r="BT122" i="1" s="1"/>
  <c r="AC117" i="12" s="1"/>
  <c r="BS107" i="1"/>
  <c r="BT107" i="1" s="1"/>
  <c r="AC102" i="12" s="1"/>
  <c r="BS144" i="1"/>
  <c r="BT144" i="1" s="1"/>
  <c r="AC139" i="12" s="1"/>
  <c r="BS987" i="1"/>
  <c r="BT987" i="1" s="1"/>
  <c r="AC982" i="12" s="1"/>
  <c r="BS606" i="1"/>
  <c r="BT606" i="1" s="1"/>
  <c r="AC601" i="12" s="1"/>
  <c r="BS456" i="1"/>
  <c r="BT456" i="1" s="1"/>
  <c r="AC451" i="12" s="1"/>
  <c r="BS691" i="1"/>
  <c r="BT691" i="1" s="1"/>
  <c r="AC686" i="12" s="1"/>
  <c r="BS297" i="1"/>
  <c r="BT297" i="1" s="1"/>
  <c r="AC292" i="12" s="1"/>
  <c r="BS407" i="1"/>
  <c r="BT407" i="1" s="1"/>
  <c r="AC402" i="12" s="1"/>
  <c r="BS345" i="1"/>
  <c r="BT345" i="1" s="1"/>
  <c r="AC340" i="12" s="1"/>
  <c r="BS47" i="1"/>
  <c r="BT47" i="1" s="1"/>
  <c r="AC42" i="12" s="1"/>
  <c r="BS421" i="1"/>
  <c r="BT421" i="1" s="1"/>
  <c r="AC416" i="12" s="1"/>
  <c r="BS1011" i="1"/>
  <c r="BT1011" i="1" s="1"/>
  <c r="AC1006" i="12" s="1"/>
  <c r="BS63" i="1"/>
  <c r="BT63" i="1" s="1"/>
  <c r="AC58" i="12" s="1"/>
  <c r="BS993" i="1"/>
  <c r="BT993" i="1" s="1"/>
  <c r="AC988" i="12" s="1"/>
  <c r="BS210" i="1"/>
  <c r="BT210" i="1" s="1"/>
  <c r="AC205" i="12" s="1"/>
  <c r="BS302" i="1"/>
  <c r="BT302" i="1" s="1"/>
  <c r="AC297" i="12" s="1"/>
  <c r="BS1012" i="1"/>
  <c r="BT1012" i="1" s="1"/>
  <c r="AC1007" i="12" s="1"/>
  <c r="BS193" i="1"/>
  <c r="BT193" i="1" s="1"/>
  <c r="AC188" i="12" s="1"/>
  <c r="BS985" i="1"/>
  <c r="BT985" i="1" s="1"/>
  <c r="AC980" i="12" s="1"/>
  <c r="BS491" i="1"/>
  <c r="BT491" i="1" s="1"/>
  <c r="AC486" i="12" s="1"/>
  <c r="BS221" i="1"/>
  <c r="BT221" i="1" s="1"/>
  <c r="AC216" i="12" s="1"/>
  <c r="BS138" i="1"/>
  <c r="BT138" i="1" s="1"/>
  <c r="AC133" i="12" s="1"/>
  <c r="BS396" i="1"/>
  <c r="BT396" i="1" s="1"/>
  <c r="AC391" i="12" s="1"/>
  <c r="BS710" i="1"/>
  <c r="BT710" i="1" s="1"/>
  <c r="AC705" i="12" s="1"/>
  <c r="BS567" i="1"/>
  <c r="BT567" i="1" s="1"/>
  <c r="AC562" i="12" s="1"/>
  <c r="BS817" i="1"/>
  <c r="BT817" i="1" s="1"/>
  <c r="AC812" i="12" s="1"/>
  <c r="BS785" i="1"/>
  <c r="BT785" i="1" s="1"/>
  <c r="AC780" i="12" s="1"/>
  <c r="BS209" i="1"/>
  <c r="BT209" i="1" s="1"/>
  <c r="AC204" i="12" s="1"/>
  <c r="BS816" i="1"/>
  <c r="BT816" i="1" s="1"/>
  <c r="AC811" i="12" s="1"/>
  <c r="BS102" i="1"/>
  <c r="BT102" i="1" s="1"/>
  <c r="AC97" i="12" s="1"/>
  <c r="BS290" i="1"/>
  <c r="BT290" i="1" s="1"/>
  <c r="AC285" i="12" s="1"/>
  <c r="BS844" i="1"/>
  <c r="BT844" i="1" s="1"/>
  <c r="AC839" i="12" s="1"/>
  <c r="BS701" i="1"/>
  <c r="BT701" i="1" s="1"/>
  <c r="AC696" i="12" s="1"/>
  <c r="BS458" i="1"/>
  <c r="BT458" i="1" s="1"/>
  <c r="AC453" i="12" s="1"/>
  <c r="BS267" i="1"/>
  <c r="BT267" i="1" s="1"/>
  <c r="AC262" i="12" s="1"/>
  <c r="BS335" i="1"/>
  <c r="BT335" i="1" s="1"/>
  <c r="AC330" i="12" s="1"/>
  <c r="BS564" i="1"/>
  <c r="BT564" i="1" s="1"/>
  <c r="AC559" i="12" s="1"/>
  <c r="BS949" i="1"/>
  <c r="BT949" i="1" s="1"/>
  <c r="AC944" i="12" s="1"/>
  <c r="BS594" i="1"/>
  <c r="BT594" i="1" s="1"/>
  <c r="AC589" i="12" s="1"/>
  <c r="BS282" i="1"/>
  <c r="BT282" i="1" s="1"/>
  <c r="AC277" i="12" s="1"/>
  <c r="BS828" i="1"/>
  <c r="BT828" i="1" s="1"/>
  <c r="AC823" i="12" s="1"/>
  <c r="BS671" i="1"/>
  <c r="BT671" i="1" s="1"/>
  <c r="AC666" i="12" s="1"/>
  <c r="BS761" i="1"/>
  <c r="BT761" i="1" s="1"/>
  <c r="AC756" i="12" s="1"/>
  <c r="BS950" i="1"/>
  <c r="BT950" i="1" s="1"/>
  <c r="AC945" i="12" s="1"/>
  <c r="BS633" i="1"/>
  <c r="BT633" i="1" s="1"/>
  <c r="AC628" i="12" s="1"/>
  <c r="BS44" i="1"/>
  <c r="BT44" i="1" s="1"/>
  <c r="AC39" i="12" s="1"/>
  <c r="BS199" i="1"/>
  <c r="BT199" i="1" s="1"/>
  <c r="AC194" i="12" s="1"/>
  <c r="BS314" i="1"/>
  <c r="BT314" i="1" s="1"/>
  <c r="AC309" i="12" s="1"/>
  <c r="BS391" i="1"/>
  <c r="BT391" i="1" s="1"/>
  <c r="AC386" i="12" s="1"/>
  <c r="BS175" i="1"/>
  <c r="BT175" i="1" s="1"/>
  <c r="AC170" i="12" s="1"/>
  <c r="BS951" i="1"/>
  <c r="BT951" i="1" s="1"/>
  <c r="AC946" i="12" s="1"/>
  <c r="BS75" i="1"/>
  <c r="BT75" i="1" s="1"/>
  <c r="AC70" i="12" s="1"/>
  <c r="BS176" i="1"/>
  <c r="BT176" i="1" s="1"/>
  <c r="AC171" i="12" s="1"/>
  <c r="BS878" i="1"/>
  <c r="BT878" i="1" s="1"/>
  <c r="AC873" i="12" s="1"/>
  <c r="BS115" i="1"/>
  <c r="BT115" i="1" s="1"/>
  <c r="AC110" i="12" s="1"/>
  <c r="BS497" i="1"/>
  <c r="BT497" i="1" s="1"/>
  <c r="AC492" i="12" s="1"/>
  <c r="BS581" i="1"/>
  <c r="BT581" i="1" s="1"/>
  <c r="AC576" i="12" s="1"/>
  <c r="BS905" i="1"/>
  <c r="BT905" i="1" s="1"/>
  <c r="AC900" i="12" s="1"/>
  <c r="BS34" i="1"/>
  <c r="BT34" i="1" s="1"/>
  <c r="AC29" i="12" s="1"/>
  <c r="BS398" i="1"/>
  <c r="BT398" i="1" s="1"/>
  <c r="AC393" i="12" s="1"/>
  <c r="BS846" i="1"/>
  <c r="BT846" i="1" s="1"/>
  <c r="AC841" i="12" s="1"/>
  <c r="BS839" i="1"/>
  <c r="BT839" i="1" s="1"/>
  <c r="AC834" i="12" s="1"/>
  <c r="BS557" i="1"/>
  <c r="BT557" i="1" s="1"/>
  <c r="AC552" i="12" s="1"/>
  <c r="BS666" i="1"/>
  <c r="BT666" i="1" s="1"/>
  <c r="AC661" i="12" s="1"/>
  <c r="BS995" i="1"/>
  <c r="BT995" i="1" s="1"/>
  <c r="AC990" i="12" s="1"/>
  <c r="BS531" i="1"/>
  <c r="BT531" i="1" s="1"/>
  <c r="AC526" i="12" s="1"/>
  <c r="BS355" i="1"/>
  <c r="BT355" i="1" s="1"/>
  <c r="AC350" i="12" s="1"/>
  <c r="BS522" i="1"/>
  <c r="BT522" i="1" s="1"/>
  <c r="AC517" i="12" s="1"/>
  <c r="BS307" i="1"/>
  <c r="BT307" i="1" s="1"/>
  <c r="AC302" i="12" s="1"/>
  <c r="BS22" i="1"/>
  <c r="BT22" i="1" s="1"/>
  <c r="BS46" i="1"/>
  <c r="BT46" i="1" s="1"/>
  <c r="AC41" i="12" s="1"/>
  <c r="BS850" i="1"/>
  <c r="BT850" i="1" s="1"/>
  <c r="AC845" i="12" s="1"/>
  <c r="BS793" i="1"/>
  <c r="BT793" i="1" s="1"/>
  <c r="AC788" i="12" s="1"/>
  <c r="BS521" i="1"/>
  <c r="BT521" i="1" s="1"/>
  <c r="AC516" i="12" s="1"/>
  <c r="BS170" i="1"/>
  <c r="BT170" i="1" s="1"/>
  <c r="AC165" i="12" s="1"/>
  <c r="BS271" i="1"/>
  <c r="BT271" i="1" s="1"/>
  <c r="AC266" i="12" s="1"/>
  <c r="BS924" i="1"/>
  <c r="BT924" i="1" s="1"/>
  <c r="AC919" i="12" s="1"/>
  <c r="BS836" i="1"/>
  <c r="BT836" i="1" s="1"/>
  <c r="AC831" i="12" s="1"/>
  <c r="BS246" i="1"/>
  <c r="BT246" i="1" s="1"/>
  <c r="AC241" i="12" s="1"/>
  <c r="BS603" i="1"/>
  <c r="BT603" i="1" s="1"/>
  <c r="AC598" i="12" s="1"/>
  <c r="BS565" i="1"/>
  <c r="BT565" i="1" s="1"/>
  <c r="AC560" i="12" s="1"/>
  <c r="BS725" i="1"/>
  <c r="BT725" i="1" s="1"/>
  <c r="AC720" i="12" s="1"/>
  <c r="BS298" i="1"/>
  <c r="BT298" i="1" s="1"/>
  <c r="AC293" i="12" s="1"/>
  <c r="BS649" i="1"/>
  <c r="BT649" i="1" s="1"/>
  <c r="AC644" i="12" s="1"/>
  <c r="BS202" i="1"/>
  <c r="BT202" i="1" s="1"/>
  <c r="AC197" i="12" s="1"/>
  <c r="BS106" i="1"/>
  <c r="BT106" i="1" s="1"/>
  <c r="AC101" i="12" s="1"/>
  <c r="BS826" i="1"/>
  <c r="BT826" i="1" s="1"/>
  <c r="AC821" i="12" s="1"/>
  <c r="BS681" i="1"/>
  <c r="BT681" i="1" s="1"/>
  <c r="AC676" i="12" s="1"/>
  <c r="BS478" i="1"/>
  <c r="BT478" i="1" s="1"/>
  <c r="AC473" i="12" s="1"/>
  <c r="BS961" i="1"/>
  <c r="BT961" i="1" s="1"/>
  <c r="AC956" i="12" s="1"/>
  <c r="BS568" i="1"/>
  <c r="BT568" i="1" s="1"/>
  <c r="AC563" i="12" s="1"/>
  <c r="BS958" i="1"/>
  <c r="BT958" i="1" s="1"/>
  <c r="AC953" i="12" s="1"/>
  <c r="BS413" i="1"/>
  <c r="BT413" i="1" s="1"/>
  <c r="AC408" i="12" s="1"/>
  <c r="BS104" i="1"/>
  <c r="BT104" i="1" s="1"/>
  <c r="AC99" i="12" s="1"/>
  <c r="BS595" i="1"/>
  <c r="BT595" i="1" s="1"/>
  <c r="AC590" i="12" s="1"/>
  <c r="BS699" i="1"/>
  <c r="BT699" i="1" s="1"/>
  <c r="AC694" i="12" s="1"/>
  <c r="BS780" i="1"/>
  <c r="BT780" i="1" s="1"/>
  <c r="AC775" i="12" s="1"/>
  <c r="BS128" i="1"/>
  <c r="BT128" i="1" s="1"/>
  <c r="AC123" i="12" s="1"/>
  <c r="BS165" i="1"/>
  <c r="BT165" i="1" s="1"/>
  <c r="AC160" i="12" s="1"/>
  <c r="BS706" i="1"/>
  <c r="BT706" i="1" s="1"/>
  <c r="AC701" i="12" s="1"/>
  <c r="BS736" i="1"/>
  <c r="BT736" i="1" s="1"/>
  <c r="AC731" i="12" s="1"/>
  <c r="BS743" i="1"/>
  <c r="BT743" i="1" s="1"/>
  <c r="AC738" i="12" s="1"/>
  <c r="BS123" i="1"/>
  <c r="BT123" i="1" s="1"/>
  <c r="AC118" i="12" s="1"/>
  <c r="BS644" i="1"/>
  <c r="BT644" i="1" s="1"/>
  <c r="AC639" i="12" s="1"/>
  <c r="BS875" i="1"/>
  <c r="BT875" i="1" s="1"/>
  <c r="AC870" i="12" s="1"/>
  <c r="BS755" i="1"/>
  <c r="BT755" i="1" s="1"/>
  <c r="AC750" i="12" s="1"/>
  <c r="BS765" i="1"/>
  <c r="BT765" i="1" s="1"/>
  <c r="AC760" i="12" s="1"/>
  <c r="BS189" i="1"/>
  <c r="BT189" i="1" s="1"/>
  <c r="AC184" i="12" s="1"/>
  <c r="BS583" i="1"/>
  <c r="BT583" i="1" s="1"/>
  <c r="AC578" i="12" s="1"/>
  <c r="BS45" i="1"/>
  <c r="BT45" i="1" s="1"/>
  <c r="AC40" i="12" s="1"/>
  <c r="BS732" i="1"/>
  <c r="BT732" i="1" s="1"/>
  <c r="AC727" i="12" s="1"/>
  <c r="BS275" i="1"/>
  <c r="BT275" i="1" s="1"/>
  <c r="AC270" i="12" s="1"/>
  <c r="BS150" i="1"/>
  <c r="BT150" i="1" s="1"/>
  <c r="AC145" i="12" s="1"/>
  <c r="BS520" i="1"/>
  <c r="BT520" i="1" s="1"/>
  <c r="AC515" i="12" s="1"/>
  <c r="BS570" i="1"/>
  <c r="BT570" i="1" s="1"/>
  <c r="AC565" i="12" s="1"/>
  <c r="BS242" i="1"/>
  <c r="BT242" i="1" s="1"/>
  <c r="AC237" i="12" s="1"/>
  <c r="BS514" i="1"/>
  <c r="BT514" i="1" s="1"/>
  <c r="AC509" i="12" s="1"/>
  <c r="BS947" i="1"/>
  <c r="BT947" i="1" s="1"/>
  <c r="AC942" i="12" s="1"/>
  <c r="BS308" i="1"/>
  <c r="BT308" i="1" s="1"/>
  <c r="AC303" i="12" s="1"/>
  <c r="BS184" i="1"/>
  <c r="BT184" i="1" s="1"/>
  <c r="AC179" i="12" s="1"/>
  <c r="BS49" i="1"/>
  <c r="BT49" i="1" s="1"/>
  <c r="AC44" i="12" s="1"/>
  <c r="BS215" i="1"/>
  <c r="BT215" i="1" s="1"/>
  <c r="AC210" i="12" s="1"/>
  <c r="BS825" i="1"/>
  <c r="BT825" i="1" s="1"/>
  <c r="AC820" i="12" s="1"/>
  <c r="BS482" i="1"/>
  <c r="BT482" i="1" s="1"/>
  <c r="AC477" i="12" s="1"/>
  <c r="BS463" i="1"/>
  <c r="BT463" i="1" s="1"/>
  <c r="AC458" i="12" s="1"/>
  <c r="BS994" i="1"/>
  <c r="BT994" i="1" s="1"/>
  <c r="AC989" i="12" s="1"/>
  <c r="BS503" i="1"/>
  <c r="BT503" i="1" s="1"/>
  <c r="AC498" i="12" s="1"/>
  <c r="BS620" i="1"/>
  <c r="BT620" i="1" s="1"/>
  <c r="AC615" i="12" s="1"/>
  <c r="BS36" i="1"/>
  <c r="BT36" i="1" s="1"/>
  <c r="AC31" i="12" s="1"/>
  <c r="BS103" i="1"/>
  <c r="BT103" i="1" s="1"/>
  <c r="AC98" i="12" s="1"/>
  <c r="BS77" i="1"/>
  <c r="BT77" i="1" s="1"/>
  <c r="AC72" i="12" s="1"/>
  <c r="BS346" i="1"/>
  <c r="BT346" i="1" s="1"/>
  <c r="AC341" i="12" s="1"/>
  <c r="BS909" i="1"/>
  <c r="BT909" i="1" s="1"/>
  <c r="AC904" i="12" s="1"/>
  <c r="BS304" i="1"/>
  <c r="BT304" i="1" s="1"/>
  <c r="AC299" i="12" s="1"/>
  <c r="BS270" i="1"/>
  <c r="BT270" i="1" s="1"/>
  <c r="AC265" i="12" s="1"/>
  <c r="BS151" i="1"/>
  <c r="BT151" i="1" s="1"/>
  <c r="AC146" i="12" s="1"/>
  <c r="BS774" i="1"/>
  <c r="BT774" i="1" s="1"/>
  <c r="AC769" i="12" s="1"/>
  <c r="BS364" i="1"/>
  <c r="BT364" i="1" s="1"/>
  <c r="AC359" i="12" s="1"/>
  <c r="BS445" i="1"/>
  <c r="BT445" i="1" s="1"/>
  <c r="AC440" i="12" s="1"/>
  <c r="BS762" i="1"/>
  <c r="BT762" i="1" s="1"/>
  <c r="AC757" i="12" s="1"/>
  <c r="BS960" i="1"/>
  <c r="BT960" i="1" s="1"/>
  <c r="AC955" i="12" s="1"/>
  <c r="BS402" i="1"/>
  <c r="BT402" i="1" s="1"/>
  <c r="AC397" i="12" s="1"/>
  <c r="BS212" i="1"/>
  <c r="BT212" i="1" s="1"/>
  <c r="AC207" i="12" s="1"/>
  <c r="BS295" i="1"/>
  <c r="BT295" i="1" s="1"/>
  <c r="AC290" i="12" s="1"/>
  <c r="BS325" i="1"/>
  <c r="BT325" i="1" s="1"/>
  <c r="AC320" i="12" s="1"/>
  <c r="BS392" i="1"/>
  <c r="BT392" i="1" s="1"/>
  <c r="AC387" i="12" s="1"/>
  <c r="BS296" i="1"/>
  <c r="BT296" i="1" s="1"/>
  <c r="AC291" i="12" s="1"/>
  <c r="BS498" i="1"/>
  <c r="BT498" i="1" s="1"/>
  <c r="AC493" i="12" s="1"/>
  <c r="BS384" i="1"/>
  <c r="BT384" i="1" s="1"/>
  <c r="AC379" i="12" s="1"/>
  <c r="BS971" i="1"/>
  <c r="BT971" i="1" s="1"/>
  <c r="AC966" i="12" s="1"/>
  <c r="BS955" i="1"/>
  <c r="BT955" i="1" s="1"/>
  <c r="AC950" i="12" s="1"/>
  <c r="BS851" i="1"/>
  <c r="BT851" i="1" s="1"/>
  <c r="AC846" i="12" s="1"/>
  <c r="BS360" i="1"/>
  <c r="BT360" i="1" s="1"/>
  <c r="AC355" i="12" s="1"/>
  <c r="BS504" i="1"/>
  <c r="BT504" i="1" s="1"/>
  <c r="AC499" i="12" s="1"/>
  <c r="BS845" i="1"/>
  <c r="BT845" i="1" s="1"/>
  <c r="AC840" i="12" s="1"/>
  <c r="BS808" i="1"/>
  <c r="BT808" i="1" s="1"/>
  <c r="AC803" i="12" s="1"/>
  <c r="BS935" i="1"/>
  <c r="BT935" i="1" s="1"/>
  <c r="AC930" i="12" s="1"/>
  <c r="BS185" i="1"/>
  <c r="BT185" i="1" s="1"/>
  <c r="AC180" i="12" s="1"/>
  <c r="BS117" i="1"/>
  <c r="BT117" i="1" s="1"/>
  <c r="AC112" i="12" s="1"/>
  <c r="BS439" i="1"/>
  <c r="BT439" i="1" s="1"/>
  <c r="AC434" i="12" s="1"/>
  <c r="BS285" i="1"/>
  <c r="BT285" i="1" s="1"/>
  <c r="AC280" i="12" s="1"/>
  <c r="BS660" i="1"/>
  <c r="BT660" i="1" s="1"/>
  <c r="AC655" i="12" s="1"/>
  <c r="BS913" i="1"/>
  <c r="BT913" i="1" s="1"/>
  <c r="AC908" i="12" s="1"/>
  <c r="BS551" i="1"/>
  <c r="BT551" i="1" s="1"/>
  <c r="AC546" i="12" s="1"/>
  <c r="BS30" i="1"/>
  <c r="BT30" i="1" s="1"/>
  <c r="AC25" i="12" s="1"/>
  <c r="BS868" i="1"/>
  <c r="BT868" i="1" s="1"/>
  <c r="AC863" i="12" s="1"/>
  <c r="BS288" i="1"/>
  <c r="BT288" i="1" s="1"/>
  <c r="AC283" i="12" s="1"/>
  <c r="BS501" i="1"/>
  <c r="BT501" i="1" s="1"/>
  <c r="AC496" i="12" s="1"/>
  <c r="BS213" i="1"/>
  <c r="BT213" i="1" s="1"/>
  <c r="AC208" i="12" s="1"/>
  <c r="BS631" i="1"/>
  <c r="BT631" i="1" s="1"/>
  <c r="AC626" i="12" s="1"/>
  <c r="BS182" i="1"/>
  <c r="BT182" i="1" s="1"/>
  <c r="AC177" i="12" s="1"/>
  <c r="BS323" i="1"/>
  <c r="BT323" i="1" s="1"/>
  <c r="AC318" i="12" s="1"/>
  <c r="BS38" i="1"/>
  <c r="BT38" i="1" s="1"/>
  <c r="AC33" i="12" s="1"/>
  <c r="BS496" i="1"/>
  <c r="BT496" i="1" s="1"/>
  <c r="AC491" i="12" s="1"/>
  <c r="BS459" i="1"/>
  <c r="BT459" i="1" s="1"/>
  <c r="AC454" i="12" s="1"/>
  <c r="BS289" i="1"/>
  <c r="BT289" i="1" s="1"/>
  <c r="AC284" i="12" s="1"/>
  <c r="BS593" i="1"/>
  <c r="BT593" i="1" s="1"/>
  <c r="AC588" i="12" s="1"/>
  <c r="BS330" i="1"/>
  <c r="BT330" i="1" s="1"/>
  <c r="AC325" i="12" s="1"/>
  <c r="BS684" i="1"/>
  <c r="BT684" i="1" s="1"/>
  <c r="AC679" i="12" s="1"/>
  <c r="BS900" i="1"/>
  <c r="BT900" i="1" s="1"/>
  <c r="AC895" i="12" s="1"/>
  <c r="BS968" i="1"/>
  <c r="BT968" i="1" s="1"/>
  <c r="AC963" i="12" s="1"/>
  <c r="BS153" i="1"/>
  <c r="BT153" i="1" s="1"/>
  <c r="AC148" i="12" s="1"/>
  <c r="BS357" i="1"/>
  <c r="BT357" i="1" s="1"/>
  <c r="AC352" i="12" s="1"/>
  <c r="BS94" i="1"/>
  <c r="BT94" i="1" s="1"/>
  <c r="AC89" i="12" s="1"/>
  <c r="BS884" i="1"/>
  <c r="BT884" i="1" s="1"/>
  <c r="AC879" i="12" s="1"/>
  <c r="BS214" i="1"/>
  <c r="BT214" i="1" s="1"/>
  <c r="AC209" i="12" s="1"/>
  <c r="BS255" i="1"/>
  <c r="BT255" i="1" s="1"/>
  <c r="AC250" i="12" s="1"/>
  <c r="BS68" i="1"/>
  <c r="BT68" i="1" s="1"/>
  <c r="AC63" i="12" s="1"/>
  <c r="BS811" i="1"/>
  <c r="BT811" i="1" s="1"/>
  <c r="AC806" i="12" s="1"/>
  <c r="BS543" i="1"/>
  <c r="BT543" i="1" s="1"/>
  <c r="AC538" i="12" s="1"/>
  <c r="BS730" i="1"/>
  <c r="BT730" i="1" s="1"/>
  <c r="AC725" i="12" s="1"/>
  <c r="BS822" i="1"/>
  <c r="BT822" i="1" s="1"/>
  <c r="AC817" i="12" s="1"/>
  <c r="BS465" i="1"/>
  <c r="BT465" i="1" s="1"/>
  <c r="AC460" i="12" s="1"/>
  <c r="BS562" i="1"/>
  <c r="BT562" i="1" s="1"/>
  <c r="AC557" i="12" s="1"/>
  <c r="BS930" i="1"/>
  <c r="BT930" i="1" s="1"/>
  <c r="AC925" i="12" s="1"/>
  <c r="BS777" i="1"/>
  <c r="BT777" i="1" s="1"/>
  <c r="AC772" i="12" s="1"/>
  <c r="BS641" i="1"/>
  <c r="BT641" i="1" s="1"/>
  <c r="AC636" i="12" s="1"/>
  <c r="BS988" i="1"/>
  <c r="BT988" i="1" s="1"/>
  <c r="AC983" i="12" s="1"/>
  <c r="BS523" i="1"/>
  <c r="BT523" i="1" s="1"/>
  <c r="AC518" i="12" s="1"/>
  <c r="BS932" i="1"/>
  <c r="BT932" i="1" s="1"/>
  <c r="AC927" i="12" s="1"/>
  <c r="BS43" i="1"/>
  <c r="BT43" i="1" s="1"/>
  <c r="AC38" i="12" s="1"/>
  <c r="BS847" i="1"/>
  <c r="BT847" i="1" s="1"/>
  <c r="AC842" i="12" s="1"/>
  <c r="BS54" i="1"/>
  <c r="BT54" i="1" s="1"/>
  <c r="AC49" i="12" s="1"/>
  <c r="BS162" i="1"/>
  <c r="BT162" i="1" s="1"/>
  <c r="AC157" i="12" s="1"/>
  <c r="BS904" i="1"/>
  <c r="BT904" i="1" s="1"/>
  <c r="AC899" i="12" s="1"/>
  <c r="BS481" i="1"/>
  <c r="BT481" i="1" s="1"/>
  <c r="AC476" i="12" s="1"/>
  <c r="BS578" i="1"/>
  <c r="BT578" i="1" s="1"/>
  <c r="AC573" i="12" s="1"/>
  <c r="BS389" i="1"/>
  <c r="BT389" i="1" s="1"/>
  <c r="AC384" i="12" s="1"/>
  <c r="BS53" i="1"/>
  <c r="BT53" i="1" s="1"/>
  <c r="AC48" i="12" s="1"/>
  <c r="BS237" i="1"/>
  <c r="BT237" i="1" s="1"/>
  <c r="AC232" i="12" s="1"/>
  <c r="BS127" i="1"/>
  <c r="BT127" i="1" s="1"/>
  <c r="AC122" i="12" s="1"/>
  <c r="BS148" i="1"/>
  <c r="BT148" i="1" s="1"/>
  <c r="AC143" i="12" s="1"/>
  <c r="BS89" i="1"/>
  <c r="BT89" i="1" s="1"/>
  <c r="AC84" i="12" s="1"/>
  <c r="BS348" i="1"/>
  <c r="BT348" i="1" s="1"/>
  <c r="AC343" i="12" s="1"/>
  <c r="BS874" i="1"/>
  <c r="BT874" i="1" s="1"/>
  <c r="AC869" i="12" s="1"/>
  <c r="BS555" i="1"/>
  <c r="BT555" i="1" s="1"/>
  <c r="AC550" i="12" s="1"/>
  <c r="BS1010" i="1"/>
  <c r="BT1010" i="1" s="1"/>
  <c r="AC1005" i="12" s="1"/>
  <c r="BS772" i="1"/>
  <c r="BT772" i="1" s="1"/>
  <c r="AC767" i="12" s="1"/>
  <c r="BS680" i="1"/>
  <c r="BT680" i="1" s="1"/>
  <c r="AC675" i="12" s="1"/>
  <c r="BS757" i="1"/>
  <c r="BT757" i="1" s="1"/>
  <c r="AC752" i="12" s="1"/>
  <c r="BS31" i="1"/>
  <c r="BT31" i="1" s="1"/>
  <c r="AC26" i="12" s="1"/>
  <c r="BS200" i="1"/>
  <c r="BT200" i="1" s="1"/>
  <c r="AC195" i="12" s="1"/>
  <c r="BS589" i="1"/>
  <c r="BT589" i="1" s="1"/>
  <c r="AC584" i="12" s="1"/>
  <c r="BS321" i="1"/>
  <c r="BT321" i="1" s="1"/>
  <c r="AC316" i="12" s="1"/>
  <c r="BS201" i="1"/>
  <c r="BT201" i="1" s="1"/>
  <c r="AC196" i="12" s="1"/>
  <c r="BS470" i="1"/>
  <c r="BT470" i="1" s="1"/>
  <c r="AC465" i="12" s="1"/>
  <c r="BS728" i="1"/>
  <c r="BT728" i="1" s="1"/>
  <c r="AC723" i="12" s="1"/>
  <c r="BS747" i="1"/>
  <c r="BT747" i="1" s="1"/>
  <c r="AC742" i="12" s="1"/>
  <c r="BS629" i="1"/>
  <c r="BT629" i="1" s="1"/>
  <c r="AC624" i="12" s="1"/>
  <c r="BS673" i="1"/>
  <c r="BT673" i="1" s="1"/>
  <c r="AC668" i="12" s="1"/>
  <c r="BS28" i="1"/>
  <c r="BT28" i="1" s="1"/>
  <c r="AC23" i="12" s="1"/>
  <c r="BS843" i="1"/>
  <c r="BT843" i="1" s="1"/>
  <c r="AC838" i="12" s="1"/>
  <c r="BS623" i="1"/>
  <c r="BT623" i="1" s="1"/>
  <c r="AC618" i="12" s="1"/>
  <c r="BS713" i="1"/>
  <c r="BT713" i="1" s="1"/>
  <c r="AC708" i="12" s="1"/>
  <c r="BS646" i="1"/>
  <c r="BT646" i="1" s="1"/>
  <c r="AC641" i="12" s="1"/>
  <c r="BS838" i="1"/>
  <c r="BT838" i="1" s="1"/>
  <c r="AC833" i="12" s="1"/>
  <c r="BS312" i="1"/>
  <c r="BT312" i="1" s="1"/>
  <c r="AC307" i="12" s="1"/>
  <c r="BS718" i="1"/>
  <c r="BT718" i="1" s="1"/>
  <c r="AC713" i="12" s="1"/>
  <c r="BS57" i="1"/>
  <c r="BT57" i="1" s="1"/>
  <c r="AC52" i="12" s="1"/>
  <c r="BS76" i="1"/>
  <c r="BT76" i="1" s="1"/>
  <c r="AC71" i="12" s="1"/>
  <c r="BS266" i="1"/>
  <c r="BT266" i="1" s="1"/>
  <c r="AC261" i="12" s="1"/>
  <c r="BS714" i="1"/>
  <c r="BT714" i="1" s="1"/>
  <c r="AC709" i="12" s="1"/>
  <c r="BS683" i="1"/>
  <c r="BT683" i="1" s="1"/>
  <c r="AC678" i="12" s="1"/>
  <c r="BS751" i="1"/>
  <c r="BT751" i="1" s="1"/>
  <c r="AC746" i="12" s="1"/>
  <c r="BS533" i="1"/>
  <c r="BT533" i="1" s="1"/>
  <c r="AC528" i="12" s="1"/>
  <c r="BS180" i="1"/>
  <c r="BT180" i="1" s="1"/>
  <c r="AC175" i="12" s="1"/>
  <c r="BS766" i="1"/>
  <c r="BT766" i="1" s="1"/>
  <c r="AC761" i="12" s="1"/>
  <c r="BS511" i="1"/>
  <c r="BT511" i="1" s="1"/>
  <c r="AC506" i="12" s="1"/>
  <c r="BS867" i="1"/>
  <c r="BT867" i="1" s="1"/>
  <c r="AC862" i="12" s="1"/>
  <c r="BS322" i="1"/>
  <c r="BT322" i="1" s="1"/>
  <c r="AC317" i="12" s="1"/>
  <c r="BS979" i="1"/>
  <c r="BT979" i="1" s="1"/>
  <c r="AC974" i="12" s="1"/>
  <c r="BS857" i="1"/>
  <c r="BT857" i="1" s="1"/>
  <c r="AC852" i="12" s="1"/>
  <c r="BS249" i="1"/>
  <c r="BT249" i="1" s="1"/>
  <c r="AC244" i="12" s="1"/>
  <c r="BS906" i="1"/>
  <c r="BT906" i="1" s="1"/>
  <c r="AC901" i="12" s="1"/>
  <c r="BS86" i="1"/>
  <c r="BT86" i="1" s="1"/>
  <c r="AC81" i="12" s="1"/>
  <c r="BS592" i="1"/>
  <c r="BT592" i="1" s="1"/>
  <c r="AC587" i="12" s="1"/>
  <c r="BS574" i="1"/>
  <c r="BT574" i="1" s="1"/>
  <c r="AC569" i="12" s="1"/>
  <c r="BS66" i="1"/>
  <c r="BT66" i="1" s="1"/>
  <c r="AC61" i="12" s="1"/>
  <c r="BS449" i="1"/>
  <c r="BT449" i="1" s="1"/>
  <c r="AC444" i="12" s="1"/>
  <c r="BS390" i="1"/>
  <c r="BT390" i="1" s="1"/>
  <c r="AC385" i="12" s="1"/>
  <c r="BS172" i="1"/>
  <c r="BT172" i="1" s="1"/>
  <c r="AC167" i="12" s="1"/>
  <c r="BS471" i="1"/>
  <c r="BT471" i="1" s="1"/>
  <c r="AC466" i="12" s="1"/>
  <c r="BS939" i="1"/>
  <c r="BT939" i="1" s="1"/>
  <c r="AC934" i="12" s="1"/>
  <c r="BS55" i="1"/>
  <c r="BT55" i="1" s="1"/>
  <c r="AC50" i="12" s="1"/>
  <c r="BS918" i="1"/>
  <c r="BT918" i="1" s="1"/>
  <c r="AC913" i="12" s="1"/>
  <c r="BS711" i="1"/>
  <c r="BT711" i="1" s="1"/>
  <c r="AC706" i="12" s="1"/>
  <c r="BS896" i="1"/>
  <c r="BT896" i="1" s="1"/>
  <c r="AC891" i="12" s="1"/>
  <c r="BS834" i="1"/>
  <c r="BT834" i="1" s="1"/>
  <c r="AC829" i="12" s="1"/>
  <c r="BS748" i="1"/>
  <c r="BT748" i="1" s="1"/>
  <c r="AC743" i="12" s="1"/>
  <c r="BS530" i="1"/>
  <c r="BT530" i="1" s="1"/>
  <c r="AC525" i="12" s="1"/>
  <c r="BS655" i="1"/>
  <c r="BT655" i="1" s="1"/>
  <c r="AC650" i="12" s="1"/>
  <c r="BS181" i="1"/>
  <c r="BT181" i="1" s="1"/>
  <c r="AC176" i="12" s="1"/>
  <c r="BS145" i="1"/>
  <c r="BT145" i="1" s="1"/>
  <c r="AC140" i="12" s="1"/>
  <c r="BS518" i="1"/>
  <c r="BT518" i="1" s="1"/>
  <c r="AC513" i="12" s="1"/>
  <c r="BS677" i="1"/>
  <c r="BT677" i="1" s="1"/>
  <c r="AC672" i="12" s="1"/>
  <c r="BS461" i="1"/>
  <c r="BT461" i="1" s="1"/>
  <c r="AC456" i="12" s="1"/>
  <c r="BS291" i="1"/>
  <c r="BT291" i="1" s="1"/>
  <c r="AC286" i="12" s="1"/>
  <c r="BS488" i="1"/>
  <c r="BT488" i="1" s="1"/>
  <c r="AC483" i="12" s="1"/>
  <c r="BS964" i="1"/>
  <c r="BT964" i="1" s="1"/>
  <c r="AC959" i="12" s="1"/>
  <c r="BS287" i="1"/>
  <c r="BT287" i="1" s="1"/>
  <c r="AC282" i="12" s="1"/>
  <c r="BS247" i="1"/>
  <c r="BT247" i="1" s="1"/>
  <c r="AC242" i="12" s="1"/>
  <c r="BS689" i="1"/>
  <c r="BT689" i="1" s="1"/>
  <c r="AC684" i="12" s="1"/>
  <c r="BS830" i="1"/>
  <c r="BT830" i="1" s="1"/>
  <c r="AC825" i="12" s="1"/>
  <c r="BS754" i="1"/>
  <c r="BT754" i="1" s="1"/>
  <c r="AC749" i="12" s="1"/>
  <c r="BS17" i="1"/>
  <c r="BT17" i="1" s="1"/>
  <c r="DP17" i="1" s="1"/>
  <c r="BS986" i="1"/>
  <c r="BT986" i="1" s="1"/>
  <c r="AC981" i="12" s="1"/>
  <c r="BS553" i="1"/>
  <c r="BT553" i="1" s="1"/>
  <c r="AC548" i="12" s="1"/>
  <c r="BS840" i="1"/>
  <c r="BT840" i="1" s="1"/>
  <c r="AC835" i="12" s="1"/>
  <c r="BS499" i="1"/>
  <c r="BT499" i="1" s="1"/>
  <c r="AC494" i="12" s="1"/>
  <c r="BS453" i="1"/>
  <c r="BT453" i="1" s="1"/>
  <c r="AC448" i="12" s="1"/>
  <c r="BS276" i="1"/>
  <c r="BT276" i="1" s="1"/>
  <c r="AC271" i="12" s="1"/>
  <c r="BS423" i="1"/>
  <c r="BT423" i="1" s="1"/>
  <c r="AC418" i="12" s="1"/>
  <c r="BS996" i="1"/>
  <c r="BT996" i="1" s="1"/>
  <c r="AC991" i="12" s="1"/>
  <c r="BS806" i="1"/>
  <c r="BT806" i="1" s="1"/>
  <c r="AC801" i="12" s="1"/>
  <c r="BS100" i="1"/>
  <c r="BT100" i="1" s="1"/>
  <c r="AC95" i="12" s="1"/>
  <c r="BS85" i="1"/>
  <c r="BT85" i="1" s="1"/>
  <c r="AC80" i="12" s="1"/>
  <c r="BS337" i="1"/>
  <c r="BT337" i="1" s="1"/>
  <c r="AC332" i="12" s="1"/>
  <c r="BS437" i="1"/>
  <c r="BT437" i="1" s="1"/>
  <c r="AC432" i="12" s="1"/>
  <c r="BS561" i="1"/>
  <c r="BT561" i="1" s="1"/>
  <c r="AC556" i="12" s="1"/>
  <c r="BS339" i="1"/>
  <c r="BT339" i="1" s="1"/>
  <c r="AC334" i="12" s="1"/>
  <c r="BS554" i="1"/>
  <c r="BT554" i="1" s="1"/>
  <c r="AC549" i="12" s="1"/>
  <c r="BS538" i="1"/>
  <c r="BT538" i="1" s="1"/>
  <c r="AC533" i="12" s="1"/>
  <c r="BS132" i="1"/>
  <c r="BT132" i="1" s="1"/>
  <c r="AC127" i="12" s="1"/>
  <c r="BS690" i="1"/>
  <c r="BT690" i="1" s="1"/>
  <c r="AC685" i="12" s="1"/>
  <c r="BS372" i="1"/>
  <c r="BT372" i="1" s="1"/>
  <c r="AC367" i="12" s="1"/>
  <c r="BS783" i="1"/>
  <c r="BT783" i="1" s="1"/>
  <c r="AC778" i="12" s="1"/>
  <c r="BS635" i="1"/>
  <c r="BT635" i="1" s="1"/>
  <c r="AC630" i="12" s="1"/>
  <c r="BS371" i="1"/>
  <c r="BT371" i="1" s="1"/>
  <c r="AC366" i="12" s="1"/>
  <c r="BS254" i="1"/>
  <c r="BT254" i="1" s="1"/>
  <c r="AC249" i="12" s="1"/>
  <c r="BS902" i="1"/>
  <c r="BT902" i="1" s="1"/>
  <c r="AC897" i="12" s="1"/>
  <c r="BS605" i="1"/>
  <c r="BT605" i="1" s="1"/>
  <c r="AC600" i="12" s="1"/>
  <c r="BS962" i="1"/>
  <c r="BT962" i="1" s="1"/>
  <c r="AC957" i="12" s="1"/>
  <c r="BS773" i="1"/>
  <c r="BT773" i="1" s="1"/>
  <c r="AC768" i="12" s="1"/>
  <c r="BS126" i="1"/>
  <c r="BT126" i="1" s="1"/>
  <c r="AC121" i="12" s="1"/>
  <c r="BS329" i="1"/>
  <c r="BT329" i="1" s="1"/>
  <c r="AC324" i="12" s="1"/>
  <c r="BS236" i="1"/>
  <c r="BT236" i="1" s="1"/>
  <c r="AC231" i="12" s="1"/>
  <c r="BS975" i="1"/>
  <c r="BT975" i="1" s="1"/>
  <c r="AC970" i="12" s="1"/>
  <c r="BS917" i="1"/>
  <c r="BT917" i="1" s="1"/>
  <c r="AC912" i="12" s="1"/>
  <c r="BS299" i="1"/>
  <c r="BT299" i="1" s="1"/>
  <c r="AC294" i="12" s="1"/>
  <c r="BS943" i="1"/>
  <c r="BT943" i="1" s="1"/>
  <c r="AC938" i="12" s="1"/>
  <c r="BS65" i="1"/>
  <c r="BT65" i="1" s="1"/>
  <c r="AC60" i="12" s="1"/>
  <c r="BS842" i="1"/>
  <c r="BT842" i="1" s="1"/>
  <c r="AC837" i="12" s="1"/>
  <c r="BS380" i="1"/>
  <c r="BT380" i="1" s="1"/>
  <c r="AC375" i="12" s="1"/>
  <c r="BS119" i="1"/>
  <c r="BT119" i="1" s="1"/>
  <c r="AC114" i="12" s="1"/>
  <c r="BS477" i="1"/>
  <c r="BT477" i="1" s="1"/>
  <c r="AC472" i="12" s="1"/>
  <c r="BS174" i="1"/>
  <c r="BT174" i="1" s="1"/>
  <c r="AC169" i="12" s="1"/>
  <c r="BS239" i="1"/>
  <c r="BT239" i="1" s="1"/>
  <c r="AC234" i="12" s="1"/>
  <c r="BS286" i="1"/>
  <c r="BT286" i="1" s="1"/>
  <c r="AC281" i="12" s="1"/>
  <c r="BS351" i="1"/>
  <c r="BT351" i="1" s="1"/>
  <c r="AC346" i="12" s="1"/>
  <c r="BS982" i="1"/>
  <c r="BT982" i="1" s="1"/>
  <c r="AC977" i="12" s="1"/>
  <c r="BS575" i="1"/>
  <c r="BT575" i="1" s="1"/>
  <c r="AC570" i="12" s="1"/>
  <c r="BS154" i="1"/>
  <c r="BT154" i="1" s="1"/>
  <c r="AC149" i="12" s="1"/>
  <c r="BS177" i="1"/>
  <c r="BT177" i="1" s="1"/>
  <c r="AC172" i="12" s="1"/>
  <c r="BS56" i="1"/>
  <c r="BT56" i="1" s="1"/>
  <c r="AC51" i="12" s="1"/>
  <c r="DB109" i="1"/>
  <c r="DB210" i="1"/>
  <c r="AM17" i="14" s="1"/>
  <c r="AO17" i="14" s="1"/>
  <c r="DB37" i="1"/>
  <c r="DC41" i="1"/>
  <c r="DB192" i="1"/>
  <c r="AJ15" i="14" s="1"/>
  <c r="AL15" i="14" s="1"/>
  <c r="DC225" i="1"/>
  <c r="S17" i="14" s="1"/>
  <c r="DB24" i="1"/>
  <c r="AG20" i="14"/>
  <c r="DC228" i="1"/>
  <c r="S20" i="14" s="1"/>
  <c r="DC21" i="1"/>
  <c r="DB206" i="1"/>
  <c r="AM13" i="14" s="1"/>
  <c r="AO13" i="14" s="1"/>
  <c r="DC72" i="1"/>
  <c r="DC81" i="1"/>
  <c r="DB115" i="1"/>
  <c r="K18" i="14" s="1"/>
  <c r="DB113" i="1"/>
  <c r="K16" i="14" s="1"/>
  <c r="AG13" i="14"/>
  <c r="DB118" i="1"/>
  <c r="K21" i="14" s="1"/>
  <c r="DC34" i="1"/>
  <c r="DC84" i="1"/>
  <c r="DB42" i="1"/>
  <c r="DB212" i="1"/>
  <c r="AM19" i="14" s="1"/>
  <c r="AO19" i="14" s="1"/>
  <c r="DC25" i="1"/>
  <c r="DC55" i="1" s="1"/>
  <c r="H19" i="14" s="1"/>
  <c r="DB207" i="1"/>
  <c r="AM14" i="14" s="1"/>
  <c r="AO14" i="14" s="1"/>
  <c r="DB211" i="1"/>
  <c r="AM18" i="14" s="1"/>
  <c r="AO18" i="14" s="1"/>
  <c r="DC88" i="1"/>
  <c r="DC74" i="1"/>
  <c r="AG16" i="14"/>
  <c r="DC91" i="1"/>
  <c r="DB216" i="1"/>
  <c r="AM23" i="14" s="1"/>
  <c r="AO23" i="14" s="1"/>
  <c r="DC220" i="1"/>
  <c r="DC226" i="1"/>
  <c r="S18" i="14" s="1"/>
  <c r="DC24" i="1"/>
  <c r="DC65" i="1"/>
  <c r="DC95" i="1" s="1"/>
  <c r="J13" i="14" s="1"/>
  <c r="AF14" i="14"/>
  <c r="DC80" i="1"/>
  <c r="DB197" i="1"/>
  <c r="AJ20" i="14" s="1"/>
  <c r="AL20" i="14" s="1"/>
  <c r="DC221" i="1"/>
  <c r="S13" i="14" s="1"/>
  <c r="DC43" i="1"/>
  <c r="DB44" i="1"/>
  <c r="DC19" i="1"/>
  <c r="DB26" i="1"/>
  <c r="DC70" i="1"/>
  <c r="DB73" i="1"/>
  <c r="DB112" i="1"/>
  <c r="K15" i="14" s="1"/>
  <c r="DC26" i="1"/>
  <c r="DB29" i="1"/>
  <c r="AG19" i="14"/>
  <c r="DB195" i="1"/>
  <c r="AJ18" i="14" s="1"/>
  <c r="AL18" i="14" s="1"/>
  <c r="DC83" i="1"/>
  <c r="DB190" i="1"/>
  <c r="AJ13" i="14" s="1"/>
  <c r="DB41" i="1"/>
  <c r="AF16" i="14"/>
  <c r="AG21" i="14"/>
  <c r="DC222" i="1"/>
  <c r="S14" i="14" s="1"/>
  <c r="DB80" i="1"/>
  <c r="AF15" i="14"/>
  <c r="DC39" i="1"/>
  <c r="DB214" i="1"/>
  <c r="AM21" i="14" s="1"/>
  <c r="AO21" i="14" s="1"/>
  <c r="DC90" i="1"/>
  <c r="DB120" i="1"/>
  <c r="K23" i="14" s="1"/>
  <c r="AF17" i="14"/>
  <c r="DB213" i="1"/>
  <c r="AM20" i="14" s="1"/>
  <c r="AO20" i="14" s="1"/>
  <c r="DB117" i="1"/>
  <c r="K20" i="14" s="1"/>
  <c r="DB75" i="1"/>
  <c r="DB21" i="1"/>
  <c r="DC231" i="1"/>
  <c r="S23" i="14" s="1"/>
  <c r="DC114" i="1"/>
  <c r="L17" i="14" s="1"/>
  <c r="AG18" i="14"/>
  <c r="DC111" i="1"/>
  <c r="L14" i="14" s="1"/>
  <c r="DB111" i="1"/>
  <c r="K14" i="14" s="1"/>
  <c r="DB35" i="1"/>
  <c r="DB200" i="1"/>
  <c r="AJ23" i="14" s="1"/>
  <c r="DC28" i="1"/>
  <c r="DB28" i="1"/>
  <c r="DB36" i="1"/>
  <c r="DC27" i="1"/>
  <c r="DC57" i="1" s="1"/>
  <c r="H21" i="14" s="1"/>
  <c r="DB67" i="1"/>
  <c r="DB83" i="1"/>
  <c r="DB209" i="1"/>
  <c r="AM16" i="14" s="1"/>
  <c r="AO16" i="14" s="1"/>
  <c r="DB38" i="1"/>
  <c r="DB65" i="1"/>
  <c r="DB19" i="1"/>
  <c r="DC82" i="1"/>
  <c r="DB20" i="1"/>
  <c r="DC42" i="1"/>
  <c r="DC117" i="1"/>
  <c r="L20" i="14" s="1"/>
  <c r="DB193" i="1"/>
  <c r="AJ16" i="14" s="1"/>
  <c r="AF22" i="14"/>
  <c r="DC38" i="1"/>
  <c r="DB89" i="1"/>
  <c r="DB194" i="1"/>
  <c r="AJ17" i="14" s="1"/>
  <c r="DB116" i="1"/>
  <c r="K19" i="14" s="1"/>
  <c r="DB81" i="1"/>
  <c r="DC118" i="1"/>
  <c r="L21" i="14" s="1"/>
  <c r="DC44" i="1"/>
  <c r="DB64" i="1"/>
  <c r="DC223" i="1"/>
  <c r="S15" i="14" s="1"/>
  <c r="DB68" i="1"/>
  <c r="DB22" i="1"/>
  <c r="DC23" i="1"/>
  <c r="DB110" i="1"/>
  <c r="K13" i="14" s="1"/>
  <c r="DB87" i="1"/>
  <c r="DB74" i="1"/>
  <c r="DC71" i="1"/>
  <c r="DC120" i="1"/>
  <c r="L23" i="14" s="1"/>
  <c r="DB114" i="1"/>
  <c r="K17" i="14" s="1"/>
  <c r="AF23" i="14"/>
  <c r="AF18" i="14"/>
  <c r="DB40" i="1"/>
  <c r="DB69" i="1"/>
  <c r="DC45" i="1"/>
  <c r="DC35" i="1"/>
  <c r="AF13" i="14"/>
  <c r="DC113" i="1"/>
  <c r="L16" i="14" s="1"/>
  <c r="DB90" i="1"/>
  <c r="DB198" i="1"/>
  <c r="AJ21" i="14" s="1"/>
  <c r="AL21" i="14" s="1"/>
  <c r="DB66" i="1"/>
  <c r="DC68" i="1"/>
  <c r="AG15" i="14"/>
  <c r="AG22" i="14"/>
  <c r="DB205" i="1"/>
  <c r="DB23" i="1"/>
  <c r="DB196" i="1"/>
  <c r="AJ19" i="14" s="1"/>
  <c r="DC230" i="1"/>
  <c r="S22" i="14" s="1"/>
  <c r="DC115" i="1"/>
  <c r="L18" i="14" s="1"/>
  <c r="DB82" i="1"/>
  <c r="DC224" i="1"/>
  <c r="S16" i="14" s="1"/>
  <c r="DB91" i="1"/>
  <c r="DC110" i="1"/>
  <c r="L13" i="14" s="1"/>
  <c r="DC229" i="1"/>
  <c r="S21" i="14" s="1"/>
  <c r="DB189" i="1"/>
  <c r="DC36" i="1"/>
  <c r="DC18" i="1"/>
  <c r="AG14" i="14"/>
  <c r="DB88" i="1"/>
  <c r="AG23" i="14"/>
  <c r="DC67" i="1"/>
  <c r="DC73" i="1"/>
  <c r="DC86" i="1"/>
  <c r="DB27" i="1"/>
  <c r="DC89" i="1"/>
  <c r="AF20" i="14"/>
  <c r="DC109" i="1"/>
  <c r="DB191" i="1"/>
  <c r="AJ14" i="14" s="1"/>
  <c r="DB86" i="1"/>
  <c r="DB71" i="1"/>
  <c r="DC22" i="1"/>
  <c r="DC64" i="1"/>
  <c r="DC116" i="1"/>
  <c r="L19" i="14" s="1"/>
  <c r="DB85" i="1"/>
  <c r="DB70" i="1"/>
  <c r="DB100" i="1" s="1"/>
  <c r="I18" i="14" s="1"/>
  <c r="DC227" i="1"/>
  <c r="S19" i="14" s="1"/>
  <c r="DC87" i="1"/>
  <c r="DC40" i="1"/>
  <c r="DB84" i="1"/>
  <c r="AG17" i="14"/>
  <c r="DC29" i="1"/>
  <c r="DC59" i="1" s="1"/>
  <c r="H23" i="14" s="1"/>
  <c r="DB39" i="1"/>
  <c r="DC119" i="1"/>
  <c r="L22" i="14" s="1"/>
  <c r="DC85" i="1"/>
  <c r="DC112" i="1"/>
  <c r="L15" i="14" s="1"/>
  <c r="DB43" i="1"/>
  <c r="DB45" i="1"/>
  <c r="DC75" i="1"/>
  <c r="DB25" i="1"/>
  <c r="DB208" i="1"/>
  <c r="AM15" i="14" s="1"/>
  <c r="AO15" i="14" s="1"/>
  <c r="DC69" i="1"/>
  <c r="AF21" i="14"/>
  <c r="DC20" i="1"/>
  <c r="DC66" i="1"/>
  <c r="DB34" i="1"/>
  <c r="DB72" i="1"/>
  <c r="DB199" i="1"/>
  <c r="AJ22" i="14" s="1"/>
  <c r="AL22" i="14" s="1"/>
  <c r="BP570" i="1"/>
  <c r="BQ570" i="1" s="1"/>
  <c r="EE570" i="1" s="1"/>
  <c r="BP75" i="1"/>
  <c r="BQ75" i="1" s="1"/>
  <c r="EE75" i="1" s="1"/>
  <c r="BP551" i="1"/>
  <c r="BQ551" i="1" s="1"/>
  <c r="EE551" i="1" s="1"/>
  <c r="BP575" i="1"/>
  <c r="BQ575" i="1" s="1"/>
  <c r="EE575" i="1" s="1"/>
  <c r="BP410" i="1"/>
  <c r="BQ410" i="1" s="1"/>
  <c r="EE410" i="1" s="1"/>
  <c r="BP505" i="1"/>
  <c r="BQ505" i="1" s="1"/>
  <c r="EE505" i="1" s="1"/>
  <c r="BP204" i="1"/>
  <c r="BQ204" i="1" s="1"/>
  <c r="EE204" i="1" s="1"/>
  <c r="BP691" i="1"/>
  <c r="BQ691" i="1" s="1"/>
  <c r="EE691" i="1" s="1"/>
  <c r="BP584" i="1"/>
  <c r="BQ584" i="1" s="1"/>
  <c r="EE584" i="1" s="1"/>
  <c r="BP990" i="1"/>
  <c r="BQ990" i="1" s="1"/>
  <c r="EE990" i="1" s="1"/>
  <c r="BP881" i="1"/>
  <c r="BQ881" i="1" s="1"/>
  <c r="EE881" i="1" s="1"/>
  <c r="BP714" i="1"/>
  <c r="BQ714" i="1" s="1"/>
  <c r="EE714" i="1" s="1"/>
  <c r="BP876" i="1"/>
  <c r="BQ876" i="1" s="1"/>
  <c r="EE876" i="1" s="1"/>
  <c r="BP933" i="1"/>
  <c r="BQ933" i="1" s="1"/>
  <c r="EE933" i="1" s="1"/>
  <c r="BP813" i="1"/>
  <c r="BQ813" i="1" s="1"/>
  <c r="EE813" i="1" s="1"/>
  <c r="BP126" i="1"/>
  <c r="BQ126" i="1" s="1"/>
  <c r="EE126" i="1" s="1"/>
  <c r="BP258" i="1"/>
  <c r="BQ258" i="1" s="1"/>
  <c r="EE258" i="1" s="1"/>
  <c r="BP604" i="1"/>
  <c r="BQ604" i="1" s="1"/>
  <c r="EE604" i="1" s="1"/>
  <c r="BP257" i="1"/>
  <c r="BQ257" i="1" s="1"/>
  <c r="EE257" i="1" s="1"/>
  <c r="BP79" i="1"/>
  <c r="BQ79" i="1" s="1"/>
  <c r="EE79" i="1" s="1"/>
  <c r="BP845" i="1"/>
  <c r="BQ845" i="1" s="1"/>
  <c r="EE845" i="1" s="1"/>
  <c r="BP103" i="1"/>
  <c r="BQ103" i="1" s="1"/>
  <c r="EE103" i="1" s="1"/>
  <c r="BP1002" i="1"/>
  <c r="BQ1002" i="1" s="1"/>
  <c r="EE1002" i="1" s="1"/>
  <c r="BP852" i="1"/>
  <c r="BQ852" i="1" s="1"/>
  <c r="EE852" i="1" s="1"/>
  <c r="BP466" i="1"/>
  <c r="BQ466" i="1" s="1"/>
  <c r="EE466" i="1" s="1"/>
  <c r="BP892" i="1"/>
  <c r="BQ892" i="1" s="1"/>
  <c r="EE892" i="1" s="1"/>
  <c r="BP508" i="1"/>
  <c r="BQ508" i="1" s="1"/>
  <c r="EE508" i="1" s="1"/>
  <c r="BP593" i="1"/>
  <c r="BQ593" i="1" s="1"/>
  <c r="EE593" i="1" s="1"/>
  <c r="BP917" i="1"/>
  <c r="BQ917" i="1" s="1"/>
  <c r="EE917" i="1" s="1"/>
  <c r="BP934" i="1"/>
  <c r="BQ934" i="1" s="1"/>
  <c r="EE934" i="1" s="1"/>
  <c r="BP563" i="1"/>
  <c r="BQ563" i="1" s="1"/>
  <c r="EE563" i="1" s="1"/>
  <c r="BP72" i="1"/>
  <c r="BQ72" i="1" s="1"/>
  <c r="EE72" i="1" s="1"/>
  <c r="BP566" i="1"/>
  <c r="BQ566" i="1" s="1"/>
  <c r="EE566" i="1" s="1"/>
  <c r="BP746" i="1"/>
  <c r="BQ746" i="1" s="1"/>
  <c r="EE746" i="1" s="1"/>
  <c r="BP1005" i="1"/>
  <c r="BQ1005" i="1" s="1"/>
  <c r="EE1005" i="1" s="1"/>
  <c r="BP437" i="1"/>
  <c r="BQ437" i="1" s="1"/>
  <c r="EE437" i="1" s="1"/>
  <c r="BP248" i="1"/>
  <c r="BQ248" i="1" s="1"/>
  <c r="EE248" i="1" s="1"/>
  <c r="BP901" i="1"/>
  <c r="BQ901" i="1" s="1"/>
  <c r="EE901" i="1" s="1"/>
  <c r="BP767" i="1"/>
  <c r="BQ767" i="1" s="1"/>
  <c r="EE767" i="1" s="1"/>
  <c r="BP948" i="1"/>
  <c r="BQ948" i="1" s="1"/>
  <c r="EE948" i="1" s="1"/>
  <c r="BP74" i="1"/>
  <c r="BQ74" i="1" s="1"/>
  <c r="EE74" i="1" s="1"/>
  <c r="BP789" i="1"/>
  <c r="BQ789" i="1" s="1"/>
  <c r="EE789" i="1" s="1"/>
  <c r="BP619" i="1"/>
  <c r="BQ619" i="1" s="1"/>
  <c r="EE619" i="1" s="1"/>
  <c r="BP246" i="1"/>
  <c r="BQ246" i="1" s="1"/>
  <c r="EE246" i="1" s="1"/>
  <c r="BP907" i="1"/>
  <c r="BQ907" i="1" s="1"/>
  <c r="EE907" i="1" s="1"/>
  <c r="BP64" i="1"/>
  <c r="BQ64" i="1" s="1"/>
  <c r="EE64" i="1" s="1"/>
  <c r="BP128" i="1"/>
  <c r="BQ128" i="1" s="1"/>
  <c r="EE128" i="1" s="1"/>
  <c r="BP158" i="1"/>
  <c r="BQ158" i="1" s="1"/>
  <c r="EE158" i="1" s="1"/>
  <c r="BP34" i="1"/>
  <c r="BQ34" i="1" s="1"/>
  <c r="EE34" i="1" s="1"/>
  <c r="BP497" i="1"/>
  <c r="BQ497" i="1" s="1"/>
  <c r="EE497" i="1" s="1"/>
  <c r="BP461" i="1"/>
  <c r="BQ461" i="1" s="1"/>
  <c r="EE461" i="1" s="1"/>
  <c r="BP498" i="1"/>
  <c r="BQ498" i="1" s="1"/>
  <c r="EE498" i="1" s="1"/>
  <c r="BP24" i="1"/>
  <c r="BQ24" i="1" s="1"/>
  <c r="EE24" i="1" s="1"/>
  <c r="BP344" i="1"/>
  <c r="BQ344" i="1" s="1"/>
  <c r="EE344" i="1" s="1"/>
  <c r="BP22" i="1"/>
  <c r="BQ22" i="1" s="1"/>
  <c r="EE22" i="1" s="1"/>
  <c r="BP660" i="1"/>
  <c r="BQ660" i="1" s="1"/>
  <c r="EE660" i="1" s="1"/>
  <c r="BP228" i="1"/>
  <c r="BQ228" i="1" s="1"/>
  <c r="EE228" i="1" s="1"/>
  <c r="BP816" i="1"/>
  <c r="BQ816" i="1" s="1"/>
  <c r="EE816" i="1" s="1"/>
  <c r="BP203" i="1"/>
  <c r="BQ203" i="1" s="1"/>
  <c r="EE203" i="1" s="1"/>
  <c r="BP785" i="1"/>
  <c r="BQ785" i="1" s="1"/>
  <c r="EE785" i="1" s="1"/>
  <c r="BP545" i="1"/>
  <c r="BQ545" i="1" s="1"/>
  <c r="EE545" i="1" s="1"/>
  <c r="BP108" i="1"/>
  <c r="BQ108" i="1" s="1"/>
  <c r="EE108" i="1" s="1"/>
  <c r="BP802" i="1"/>
  <c r="BQ802" i="1" s="1"/>
  <c r="EE802" i="1" s="1"/>
  <c r="BP265" i="1"/>
  <c r="BQ265" i="1" s="1"/>
  <c r="EE265" i="1" s="1"/>
  <c r="BP353" i="1"/>
  <c r="BQ353" i="1" s="1"/>
  <c r="EE353" i="1" s="1"/>
  <c r="BP118" i="1"/>
  <c r="BQ118" i="1" s="1"/>
  <c r="EE118" i="1" s="1"/>
  <c r="BP48" i="1"/>
  <c r="BQ48" i="1" s="1"/>
  <c r="EE48" i="1" s="1"/>
  <c r="BP193" i="1"/>
  <c r="BQ193" i="1" s="1"/>
  <c r="EE193" i="1" s="1"/>
  <c r="BP596" i="1"/>
  <c r="BQ596" i="1" s="1"/>
  <c r="EE596" i="1" s="1"/>
  <c r="BP976" i="1"/>
  <c r="BQ976" i="1" s="1"/>
  <c r="EE976" i="1" s="1"/>
  <c r="BP472" i="1"/>
  <c r="BQ472" i="1" s="1"/>
  <c r="EE472" i="1" s="1"/>
  <c r="BP797" i="1"/>
  <c r="BQ797" i="1" s="1"/>
  <c r="EE797" i="1" s="1"/>
  <c r="BP641" i="1"/>
  <c r="BQ641" i="1" s="1"/>
  <c r="EE641" i="1" s="1"/>
  <c r="BP28" i="1"/>
  <c r="BQ28" i="1" s="1"/>
  <c r="EE28" i="1" s="1"/>
  <c r="BP578" i="1"/>
  <c r="BQ578" i="1" s="1"/>
  <c r="EE578" i="1" s="1"/>
  <c r="BP518" i="1"/>
  <c r="BQ518" i="1" s="1"/>
  <c r="EE518" i="1" s="1"/>
  <c r="BP234" i="1"/>
  <c r="BQ234" i="1" s="1"/>
  <c r="EE234" i="1" s="1"/>
  <c r="BP833" i="1"/>
  <c r="BQ833" i="1" s="1"/>
  <c r="EE833" i="1" s="1"/>
  <c r="BP769" i="1"/>
  <c r="BQ769" i="1" s="1"/>
  <c r="EE769" i="1" s="1"/>
  <c r="BP725" i="1"/>
  <c r="BQ725" i="1" s="1"/>
  <c r="EE725" i="1" s="1"/>
  <c r="BP53" i="1"/>
  <c r="BQ53" i="1" s="1"/>
  <c r="EE53" i="1" s="1"/>
  <c r="BP177" i="1"/>
  <c r="BQ177" i="1" s="1"/>
  <c r="EE177" i="1" s="1"/>
  <c r="BP592" i="1"/>
  <c r="BQ592" i="1" s="1"/>
  <c r="EE592" i="1" s="1"/>
  <c r="BP131" i="1"/>
  <c r="BQ131" i="1" s="1"/>
  <c r="EE131" i="1" s="1"/>
  <c r="BP977" i="1"/>
  <c r="BQ977" i="1" s="1"/>
  <c r="EE977" i="1" s="1"/>
  <c r="BP530" i="1"/>
  <c r="BQ530" i="1" s="1"/>
  <c r="EE530" i="1" s="1"/>
  <c r="BP345" i="1"/>
  <c r="BQ345" i="1" s="1"/>
  <c r="EE345" i="1" s="1"/>
  <c r="BP445" i="1"/>
  <c r="BQ445" i="1" s="1"/>
  <c r="EE445" i="1" s="1"/>
  <c r="BP857" i="1"/>
  <c r="BQ857" i="1" s="1"/>
  <c r="EE857" i="1" s="1"/>
  <c r="BP750" i="1"/>
  <c r="BQ750" i="1" s="1"/>
  <c r="EE750" i="1" s="1"/>
  <c r="BP987" i="1"/>
  <c r="BQ987" i="1" s="1"/>
  <c r="EE987" i="1" s="1"/>
  <c r="BP613" i="1"/>
  <c r="BQ613" i="1" s="1"/>
  <c r="EE613" i="1" s="1"/>
  <c r="BP469" i="1"/>
  <c r="BQ469" i="1" s="1"/>
  <c r="EE469" i="1" s="1"/>
  <c r="BP890" i="1"/>
  <c r="BQ890" i="1" s="1"/>
  <c r="EE890" i="1" s="1"/>
  <c r="BP932" i="1"/>
  <c r="BQ932" i="1" s="1"/>
  <c r="EE932" i="1" s="1"/>
  <c r="BP94" i="1"/>
  <c r="BQ94" i="1" s="1"/>
  <c r="EE94" i="1" s="1"/>
  <c r="BP402" i="1"/>
  <c r="BQ402" i="1" s="1"/>
  <c r="EE402" i="1" s="1"/>
  <c r="BP921" i="1"/>
  <c r="BQ921" i="1" s="1"/>
  <c r="EE921" i="1" s="1"/>
  <c r="BP115" i="1"/>
  <c r="BQ115" i="1" s="1"/>
  <c r="EE115" i="1" s="1"/>
  <c r="BP159" i="1"/>
  <c r="BQ159" i="1" s="1"/>
  <c r="EE159" i="1" s="1"/>
  <c r="BP418" i="1"/>
  <c r="BQ418" i="1" s="1"/>
  <c r="EE418" i="1" s="1"/>
  <c r="BP522" i="1"/>
  <c r="BQ522" i="1" s="1"/>
  <c r="EE522" i="1" s="1"/>
  <c r="BP796" i="1"/>
  <c r="BQ796" i="1" s="1"/>
  <c r="EE796" i="1" s="1"/>
  <c r="BP722" i="1"/>
  <c r="BQ722" i="1" s="1"/>
  <c r="EE722" i="1" s="1"/>
  <c r="BP511" i="1"/>
  <c r="BQ511" i="1" s="1"/>
  <c r="EE511" i="1" s="1"/>
  <c r="BP686" i="1"/>
  <c r="BQ686" i="1" s="1"/>
  <c r="EE686" i="1" s="1"/>
  <c r="BP192" i="1"/>
  <c r="BQ192" i="1" s="1"/>
  <c r="EE192" i="1" s="1"/>
  <c r="BP215" i="1"/>
  <c r="BQ215" i="1" s="1"/>
  <c r="EE215" i="1" s="1"/>
  <c r="BP364" i="1"/>
  <c r="BQ364" i="1" s="1"/>
  <c r="EE364" i="1" s="1"/>
  <c r="BP326" i="1"/>
  <c r="BQ326" i="1" s="1"/>
  <c r="EE326" i="1" s="1"/>
  <c r="BP689" i="1"/>
  <c r="BQ689" i="1" s="1"/>
  <c r="EE689" i="1" s="1"/>
  <c r="BP712" i="1"/>
  <c r="BQ712" i="1" s="1"/>
  <c r="EE712" i="1" s="1"/>
  <c r="BP427" i="1"/>
  <c r="BQ427" i="1" s="1"/>
  <c r="EE427" i="1" s="1"/>
  <c r="BP56" i="1"/>
  <c r="BQ56" i="1" s="1"/>
  <c r="EE56" i="1" s="1"/>
  <c r="BP781" i="1"/>
  <c r="BQ781" i="1" s="1"/>
  <c r="EE781" i="1" s="1"/>
  <c r="BP636" i="1"/>
  <c r="BQ636" i="1" s="1"/>
  <c r="EE636" i="1" s="1"/>
  <c r="BP929" i="1"/>
  <c r="BQ929" i="1" s="1"/>
  <c r="EE929" i="1" s="1"/>
  <c r="BP956" i="1"/>
  <c r="BQ956" i="1" s="1"/>
  <c r="EE956" i="1" s="1"/>
  <c r="BP696" i="1"/>
  <c r="BQ696" i="1" s="1"/>
  <c r="EE696" i="1" s="1"/>
  <c r="BP966" i="1"/>
  <c r="BQ966" i="1" s="1"/>
  <c r="EE966" i="1" s="1"/>
  <c r="BP606" i="1"/>
  <c r="BQ606" i="1" s="1"/>
  <c r="EE606" i="1" s="1"/>
  <c r="BP624" i="1"/>
  <c r="BQ624" i="1" s="1"/>
  <c r="EE624" i="1" s="1"/>
  <c r="BP719" i="1"/>
  <c r="BQ719" i="1" s="1"/>
  <c r="EE719" i="1" s="1"/>
  <c r="BP201" i="1"/>
  <c r="BQ201" i="1" s="1"/>
  <c r="EE201" i="1" s="1"/>
  <c r="BP871" i="1"/>
  <c r="BQ871" i="1" s="1"/>
  <c r="EE871" i="1" s="1"/>
  <c r="BP439" i="1"/>
  <c r="BQ439" i="1" s="1"/>
  <c r="EE439" i="1" s="1"/>
  <c r="BP199" i="1"/>
  <c r="BQ199" i="1" s="1"/>
  <c r="EE199" i="1" s="1"/>
  <c r="BP435" i="1"/>
  <c r="BQ435" i="1" s="1"/>
  <c r="EE435" i="1" s="1"/>
  <c r="BP374" i="1"/>
  <c r="BQ374" i="1" s="1"/>
  <c r="EE374" i="1" s="1"/>
  <c r="BP939" i="1"/>
  <c r="BQ939" i="1" s="1"/>
  <c r="EE939" i="1" s="1"/>
  <c r="BP521" i="1"/>
  <c r="BQ521" i="1" s="1"/>
  <c r="EE521" i="1" s="1"/>
  <c r="BP184" i="1"/>
  <c r="BQ184" i="1" s="1"/>
  <c r="EE184" i="1" s="1"/>
  <c r="BP493" i="1"/>
  <c r="BQ493" i="1" s="1"/>
  <c r="EE493" i="1" s="1"/>
  <c r="BP66" i="1"/>
  <c r="BQ66" i="1" s="1"/>
  <c r="EE66" i="1" s="1"/>
  <c r="BP840" i="1"/>
  <c r="BQ840" i="1" s="1"/>
  <c r="EE840" i="1" s="1"/>
  <c r="BP291" i="1"/>
  <c r="BQ291" i="1" s="1"/>
  <c r="EE291" i="1" s="1"/>
  <c r="BP116" i="1"/>
  <c r="BQ116" i="1" s="1"/>
  <c r="EE116" i="1" s="1"/>
  <c r="BP411" i="1"/>
  <c r="BQ411" i="1" s="1"/>
  <c r="EE411" i="1" s="1"/>
  <c r="BP232" i="1"/>
  <c r="BQ232" i="1" s="1"/>
  <c r="EE232" i="1" s="1"/>
  <c r="BP841" i="1"/>
  <c r="BQ841" i="1" s="1"/>
  <c r="EE841" i="1" s="1"/>
  <c r="BP382" i="1"/>
  <c r="BQ382" i="1" s="1"/>
  <c r="EE382" i="1" s="1"/>
  <c r="BP595" i="1"/>
  <c r="BQ595" i="1" s="1"/>
  <c r="EE595" i="1" s="1"/>
  <c r="BP453" i="1"/>
  <c r="BQ453" i="1" s="1"/>
  <c r="EE453" i="1" s="1"/>
  <c r="BP716" i="1"/>
  <c r="BQ716" i="1" s="1"/>
  <c r="EE716" i="1" s="1"/>
  <c r="BP339" i="1"/>
  <c r="BQ339" i="1" s="1"/>
  <c r="EE339" i="1" s="1"/>
  <c r="BP848" i="1"/>
  <c r="BQ848" i="1" s="1"/>
  <c r="EE848" i="1" s="1"/>
  <c r="BP756" i="1"/>
  <c r="BQ756" i="1" s="1"/>
  <c r="EE756" i="1" s="1"/>
  <c r="BP996" i="1"/>
  <c r="BQ996" i="1" s="1"/>
  <c r="EE996" i="1" s="1"/>
  <c r="BP82" i="1"/>
  <c r="BQ82" i="1" s="1"/>
  <c r="EE82" i="1" s="1"/>
  <c r="BP458" i="1"/>
  <c r="BQ458" i="1" s="1"/>
  <c r="EE458" i="1" s="1"/>
  <c r="BP555" i="1"/>
  <c r="BQ555" i="1" s="1"/>
  <c r="EE555" i="1" s="1"/>
  <c r="BP356" i="1"/>
  <c r="BQ356" i="1" s="1"/>
  <c r="EE356" i="1" s="1"/>
  <c r="BP954" i="1"/>
  <c r="BQ954" i="1" s="1"/>
  <c r="EE954" i="1" s="1"/>
  <c r="BP181" i="1"/>
  <c r="BQ181" i="1" s="1"/>
  <c r="EE181" i="1" s="1"/>
  <c r="BP401" i="1"/>
  <c r="BQ401" i="1" s="1"/>
  <c r="EE401" i="1" s="1"/>
  <c r="BP611" i="1"/>
  <c r="BQ611" i="1" s="1"/>
  <c r="EE611" i="1" s="1"/>
  <c r="BP375" i="1"/>
  <c r="BQ375" i="1" s="1"/>
  <c r="EE375" i="1" s="1"/>
  <c r="BP152" i="1"/>
  <c r="BQ152" i="1" s="1"/>
  <c r="EE152" i="1" s="1"/>
  <c r="BP773" i="1"/>
  <c r="BQ773" i="1" s="1"/>
  <c r="EE773" i="1" s="1"/>
  <c r="BP247" i="1"/>
  <c r="BQ247" i="1" s="1"/>
  <c r="EE247" i="1" s="1"/>
  <c r="BP362" i="1"/>
  <c r="BQ362" i="1" s="1"/>
  <c r="EE362" i="1" s="1"/>
  <c r="BP438" i="1"/>
  <c r="BQ438" i="1" s="1"/>
  <c r="EE438" i="1" s="1"/>
  <c r="BP396" i="1"/>
  <c r="BQ396" i="1" s="1"/>
  <c r="EE396" i="1" s="1"/>
  <c r="BP320" i="1"/>
  <c r="BQ320" i="1" s="1"/>
  <c r="EE320" i="1" s="1"/>
  <c r="BP328" i="1"/>
  <c r="BQ328" i="1" s="1"/>
  <c r="EE328" i="1" s="1"/>
  <c r="BP361" i="1"/>
  <c r="BQ361" i="1" s="1"/>
  <c r="EE361" i="1" s="1"/>
  <c r="BP576" i="1"/>
  <c r="BQ576" i="1" s="1"/>
  <c r="EE576" i="1" s="1"/>
  <c r="BP392" i="1"/>
  <c r="BQ392" i="1" s="1"/>
  <c r="EE392" i="1" s="1"/>
  <c r="BP822" i="1"/>
  <c r="BQ822" i="1" s="1"/>
  <c r="EE822" i="1" s="1"/>
  <c r="BP918" i="1"/>
  <c r="BQ918" i="1" s="1"/>
  <c r="EE918" i="1" s="1"/>
  <c r="BP979" i="1"/>
  <c r="BQ979" i="1" s="1"/>
  <c r="EE979" i="1" s="1"/>
  <c r="BP44" i="1"/>
  <c r="BQ44" i="1" s="1"/>
  <c r="EE44" i="1" s="1"/>
  <c r="BP168" i="1"/>
  <c r="BQ168" i="1" s="1"/>
  <c r="EE168" i="1" s="1"/>
  <c r="BP754" i="1"/>
  <c r="BQ754" i="1" s="1"/>
  <c r="EE754" i="1" s="1"/>
  <c r="BP526" i="1"/>
  <c r="BQ526" i="1" s="1"/>
  <c r="EE526" i="1" s="1"/>
  <c r="BP31" i="1"/>
  <c r="BQ31" i="1" s="1"/>
  <c r="EE31" i="1" s="1"/>
  <c r="BP400" i="1"/>
  <c r="BQ400" i="1" s="1"/>
  <c r="EE400" i="1" s="1"/>
  <c r="BP863" i="1"/>
  <c r="BQ863" i="1" s="1"/>
  <c r="EE863" i="1" s="1"/>
  <c r="BP386" i="1"/>
  <c r="BQ386" i="1" s="1"/>
  <c r="EE386" i="1" s="1"/>
  <c r="BP21" i="1"/>
  <c r="BQ21" i="1" s="1"/>
  <c r="EE21" i="1" s="1"/>
  <c r="BP381" i="1"/>
  <c r="BQ381" i="1" s="1"/>
  <c r="EE381" i="1" s="1"/>
  <c r="BP500" i="1"/>
  <c r="BQ500" i="1" s="1"/>
  <c r="EE500" i="1" s="1"/>
  <c r="BP190" i="1"/>
  <c r="BQ190" i="1" s="1"/>
  <c r="EE190" i="1" s="1"/>
  <c r="BP242" i="1"/>
  <c r="BQ242" i="1" s="1"/>
  <c r="EE242" i="1" s="1"/>
  <c r="BP264" i="1"/>
  <c r="BQ264" i="1" s="1"/>
  <c r="EE264" i="1" s="1"/>
  <c r="BP538" i="1"/>
  <c r="BQ538" i="1" s="1"/>
  <c r="EE538" i="1" s="1"/>
  <c r="BP529" i="1"/>
  <c r="BQ529" i="1" s="1"/>
  <c r="EE529" i="1" s="1"/>
  <c r="BP971" i="1"/>
  <c r="BQ971" i="1" s="1"/>
  <c r="EE971" i="1" s="1"/>
  <c r="BP832" i="1"/>
  <c r="BQ832" i="1" s="1"/>
  <c r="EE832" i="1" s="1"/>
  <c r="BP947" i="1"/>
  <c r="BQ947" i="1" s="1"/>
  <c r="EE947" i="1" s="1"/>
  <c r="BP612" i="1"/>
  <c r="BQ612" i="1" s="1"/>
  <c r="EE612" i="1" s="1"/>
  <c r="BP112" i="1"/>
  <c r="BQ112" i="1" s="1"/>
  <c r="EE112" i="1" s="1"/>
  <c r="BP821" i="1"/>
  <c r="BQ821" i="1" s="1"/>
  <c r="EE821" i="1" s="1"/>
  <c r="BP253" i="1"/>
  <c r="BQ253" i="1" s="1"/>
  <c r="EE253" i="1" s="1"/>
  <c r="BP446" i="1"/>
  <c r="BQ446" i="1" s="1"/>
  <c r="EE446" i="1" s="1"/>
  <c r="BP514" i="1"/>
  <c r="BQ514" i="1" s="1"/>
  <c r="EE514" i="1" s="1"/>
  <c r="BP391" i="1"/>
  <c r="BQ391" i="1" s="1"/>
  <c r="EE391" i="1" s="1"/>
  <c r="BP986" i="1"/>
  <c r="BQ986" i="1" s="1"/>
  <c r="EE986" i="1" s="1"/>
  <c r="BP755" i="1"/>
  <c r="BQ755" i="1" s="1"/>
  <c r="EE755" i="1" s="1"/>
  <c r="BP843" i="1"/>
  <c r="BQ843" i="1" s="1"/>
  <c r="EE843" i="1" s="1"/>
  <c r="BP762" i="1"/>
  <c r="BQ762" i="1" s="1"/>
  <c r="EE762" i="1" s="1"/>
  <c r="BP214" i="1"/>
  <c r="BQ214" i="1" s="1"/>
  <c r="EE214" i="1" s="1"/>
  <c r="BP40" i="1"/>
  <c r="BQ40" i="1" s="1"/>
  <c r="EE40" i="1" s="1"/>
  <c r="BP157" i="1"/>
  <c r="BQ157" i="1" s="1"/>
  <c r="EE157" i="1" s="1"/>
  <c r="BP1007" i="1"/>
  <c r="BQ1007" i="1" s="1"/>
  <c r="EE1007" i="1" s="1"/>
  <c r="BP164" i="1"/>
  <c r="BQ164" i="1" s="1"/>
  <c r="EE164" i="1" s="1"/>
  <c r="BP171" i="1"/>
  <c r="BQ171" i="1" s="1"/>
  <c r="EE171" i="1" s="1"/>
  <c r="BP162" i="1"/>
  <c r="BQ162" i="1" s="1"/>
  <c r="EE162" i="1" s="1"/>
  <c r="BP629" i="1"/>
  <c r="BQ629" i="1" s="1"/>
  <c r="EE629" i="1" s="1"/>
  <c r="BP651" i="1"/>
  <c r="BQ651" i="1" s="1"/>
  <c r="EE651" i="1" s="1"/>
  <c r="BP60" i="1"/>
  <c r="BQ60" i="1" s="1"/>
  <c r="EE60" i="1" s="1"/>
  <c r="BP464" i="1"/>
  <c r="BQ464" i="1" s="1"/>
  <c r="EE464" i="1" s="1"/>
  <c r="BP940" i="1"/>
  <c r="BQ940" i="1" s="1"/>
  <c r="EE940" i="1" s="1"/>
  <c r="BP287" i="1"/>
  <c r="BQ287" i="1" s="1"/>
  <c r="EE287" i="1" s="1"/>
  <c r="BP431" i="1"/>
  <c r="BQ431" i="1" s="1"/>
  <c r="EE431" i="1" s="1"/>
  <c r="BP824" i="1"/>
  <c r="BQ824" i="1" s="1"/>
  <c r="EE824" i="1" s="1"/>
  <c r="BP743" i="1"/>
  <c r="BQ743" i="1" s="1"/>
  <c r="EE743" i="1" s="1"/>
  <c r="BP801" i="1"/>
  <c r="BQ801" i="1" s="1"/>
  <c r="EE801" i="1" s="1"/>
  <c r="BP715" i="1"/>
  <c r="BQ715" i="1" s="1"/>
  <c r="EE715" i="1" s="1"/>
  <c r="BP19" i="1"/>
  <c r="BQ19" i="1" s="1"/>
  <c r="EE19" i="1" s="1"/>
  <c r="BP59" i="1"/>
  <c r="BQ59" i="1" s="1"/>
  <c r="EE59" i="1" s="1"/>
  <c r="BP633" i="1"/>
  <c r="BQ633" i="1" s="1"/>
  <c r="EE633" i="1" s="1"/>
  <c r="BP425" i="1"/>
  <c r="BQ425" i="1" s="1"/>
  <c r="EE425" i="1" s="1"/>
  <c r="BP512" i="1"/>
  <c r="BQ512" i="1" s="1"/>
  <c r="EE512" i="1" s="1"/>
  <c r="BP88" i="1"/>
  <c r="BQ88" i="1" s="1"/>
  <c r="EE88" i="1" s="1"/>
  <c r="BP912" i="1"/>
  <c r="BQ912" i="1" s="1"/>
  <c r="EE912" i="1" s="1"/>
  <c r="BP860" i="1"/>
  <c r="BQ860" i="1" s="1"/>
  <c r="EE860" i="1" s="1"/>
  <c r="BP744" i="1"/>
  <c r="BQ744" i="1" s="1"/>
  <c r="EE744" i="1" s="1"/>
  <c r="BP627" i="1"/>
  <c r="BQ627" i="1" s="1"/>
  <c r="EE627" i="1" s="1"/>
  <c r="BP478" i="1"/>
  <c r="BQ478" i="1" s="1"/>
  <c r="EE478" i="1" s="1"/>
  <c r="BP27" i="1"/>
  <c r="BQ27" i="1" s="1"/>
  <c r="EE27" i="1" s="1"/>
  <c r="BP506" i="1"/>
  <c r="BQ506" i="1" s="1"/>
  <c r="EE506" i="1" s="1"/>
  <c r="BP321" i="1"/>
  <c r="BQ321" i="1" s="1"/>
  <c r="EE321" i="1" s="1"/>
  <c r="BP664" i="1"/>
  <c r="BQ664" i="1" s="1"/>
  <c r="EE664" i="1" s="1"/>
  <c r="BP229" i="1"/>
  <c r="BQ229" i="1" s="1"/>
  <c r="EE229" i="1" s="1"/>
  <c r="BP849" i="1"/>
  <c r="BQ849" i="1" s="1"/>
  <c r="EE849" i="1" s="1"/>
  <c r="BP114" i="1"/>
  <c r="BQ114" i="1" s="1"/>
  <c r="EE114" i="1" s="1"/>
  <c r="BP379" i="1"/>
  <c r="BQ379" i="1" s="1"/>
  <c r="EE379" i="1" s="1"/>
  <c r="BP698" i="1"/>
  <c r="BQ698" i="1" s="1"/>
  <c r="EE698" i="1" s="1"/>
  <c r="BP552" i="1"/>
  <c r="BQ552" i="1" s="1"/>
  <c r="EE552" i="1" s="1"/>
  <c r="BP846" i="1"/>
  <c r="BQ846" i="1" s="1"/>
  <c r="EE846" i="1" s="1"/>
  <c r="BP494" i="1"/>
  <c r="BQ494" i="1" s="1"/>
  <c r="EE494" i="1" s="1"/>
  <c r="BP640" i="1"/>
  <c r="BQ640" i="1" s="1"/>
  <c r="EE640" i="1" s="1"/>
  <c r="BP779" i="1"/>
  <c r="BQ779" i="1" s="1"/>
  <c r="EE779" i="1" s="1"/>
  <c r="BP925" i="1"/>
  <c r="BQ925" i="1" s="1"/>
  <c r="EE925" i="1" s="1"/>
  <c r="BP683" i="1"/>
  <c r="BQ683" i="1" s="1"/>
  <c r="EE683" i="1" s="1"/>
  <c r="BP706" i="1"/>
  <c r="BQ706" i="1" s="1"/>
  <c r="EE706" i="1" s="1"/>
  <c r="BP889" i="1"/>
  <c r="BQ889" i="1" s="1"/>
  <c r="EE889" i="1" s="1"/>
  <c r="BP486" i="1"/>
  <c r="BQ486" i="1" s="1"/>
  <c r="EE486" i="1" s="1"/>
  <c r="BP417" i="1"/>
  <c r="BQ417" i="1" s="1"/>
  <c r="EE417" i="1" s="1"/>
  <c r="S57" i="2"/>
  <c r="AK55" i="15" s="1"/>
  <c r="S29" i="2"/>
  <c r="AK27" i="15" s="1"/>
  <c r="S117" i="2"/>
  <c r="AK115" i="15" s="1"/>
  <c r="S60" i="2"/>
  <c r="AK58" i="15" s="1"/>
  <c r="S32" i="2"/>
  <c r="AK30" i="15" s="1"/>
  <c r="S113" i="2"/>
  <c r="AK111" i="15" s="1"/>
  <c r="O51" i="2"/>
  <c r="S24" i="2"/>
  <c r="AK22" i="15" s="1"/>
  <c r="S131" i="2"/>
  <c r="AK129" i="15" s="1"/>
  <c r="S63" i="2"/>
  <c r="AK61" i="15" s="1"/>
  <c r="S62" i="2"/>
  <c r="AK60" i="15" s="1"/>
  <c r="O25" i="2"/>
  <c r="S17" i="2"/>
  <c r="AK15" i="15" s="1"/>
  <c r="S94" i="2"/>
  <c r="AK92" i="15" s="1"/>
  <c r="S45" i="2"/>
  <c r="AK43" i="15" s="1"/>
  <c r="S118" i="2"/>
  <c r="AK116" i="15" s="1"/>
  <c r="O67" i="2"/>
  <c r="S128" i="2"/>
  <c r="AK126" i="15" s="1"/>
  <c r="O93" i="2"/>
  <c r="S64" i="2"/>
  <c r="AK62" i="15" s="1"/>
  <c r="O92" i="2"/>
  <c r="S87" i="2"/>
  <c r="AK85" i="15" s="1"/>
  <c r="S28" i="2"/>
  <c r="AK26" i="15" s="1"/>
  <c r="O65" i="2"/>
  <c r="S142" i="2"/>
  <c r="AK140" i="15" s="1"/>
  <c r="O48" i="2"/>
  <c r="F46" i="15" s="1"/>
  <c r="S77" i="2"/>
  <c r="AK75" i="15" s="1"/>
  <c r="S145" i="2"/>
  <c r="AK143" i="15" s="1"/>
  <c r="S101" i="2"/>
  <c r="AK99" i="15" s="1"/>
  <c r="S85" i="2"/>
  <c r="AK83" i="15" s="1"/>
  <c r="S42" i="2"/>
  <c r="AK40" i="15" s="1"/>
  <c r="S67" i="2"/>
  <c r="AK65" i="15" s="1"/>
  <c r="O82" i="2"/>
  <c r="O18" i="2"/>
  <c r="S12" i="2"/>
  <c r="S119" i="2"/>
  <c r="AK117" i="15" s="1"/>
  <c r="S136" i="2"/>
  <c r="AK134" i="15" s="1"/>
  <c r="O59" i="2"/>
  <c r="S97" i="2"/>
  <c r="AK95" i="15" s="1"/>
  <c r="S143" i="2"/>
  <c r="AK141" i="15" s="1"/>
  <c r="S25" i="2"/>
  <c r="AK23" i="15" s="1"/>
  <c r="S72" i="2"/>
  <c r="AK70" i="15" s="1"/>
  <c r="S125" i="2"/>
  <c r="AK123" i="15" s="1"/>
  <c r="S43" i="2"/>
  <c r="AK41" i="15" s="1"/>
  <c r="S144" i="2"/>
  <c r="AK142" i="15" s="1"/>
  <c r="S34" i="2"/>
  <c r="AK32" i="15" s="1"/>
  <c r="S106" i="2"/>
  <c r="AK104" i="15" s="1"/>
  <c r="S30" i="2"/>
  <c r="AK28" i="15" s="1"/>
  <c r="O44" i="2"/>
  <c r="S80" i="2"/>
  <c r="AK78" i="15" s="1"/>
  <c r="S130" i="2"/>
  <c r="AK128" i="15" s="1"/>
  <c r="AM18" i="15"/>
  <c r="AO18" i="15" s="1"/>
  <c r="W20" i="2"/>
  <c r="W120" i="2"/>
  <c r="AM118" i="15"/>
  <c r="AO118" i="15" s="1"/>
  <c r="F53" i="15"/>
  <c r="H53" i="15" s="1"/>
  <c r="J53" i="15" s="1"/>
  <c r="V55" i="2"/>
  <c r="AM39" i="15"/>
  <c r="AO39" i="15" s="1"/>
  <c r="W41" i="2"/>
  <c r="V90" i="2"/>
  <c r="F88" i="15"/>
  <c r="H88" i="15" s="1"/>
  <c r="J88" i="15" s="1"/>
  <c r="W122" i="2"/>
  <c r="AM120" i="15"/>
  <c r="AO120" i="15" s="1"/>
  <c r="F56" i="15"/>
  <c r="H56" i="15" s="1"/>
  <c r="J56" i="15" s="1"/>
  <c r="W39" i="2"/>
  <c r="AM37" i="15"/>
  <c r="AO37" i="15" s="1"/>
  <c r="W33" i="2"/>
  <c r="F99" i="15"/>
  <c r="H99" i="15" s="1"/>
  <c r="J99" i="15" s="1"/>
  <c r="F97" i="15"/>
  <c r="H97" i="15" s="1"/>
  <c r="J97" i="15" s="1"/>
  <c r="V99" i="2"/>
  <c r="V64" i="2"/>
  <c r="AM82" i="15"/>
  <c r="AO82" i="15" s="1"/>
  <c r="W84" i="2"/>
  <c r="W93" i="2"/>
  <c r="V46" i="2"/>
  <c r="F44" i="15"/>
  <c r="H44" i="15" s="1"/>
  <c r="J44" i="15" s="1"/>
  <c r="V37" i="2"/>
  <c r="F35" i="15"/>
  <c r="H35" i="15" s="1"/>
  <c r="J35" i="15" s="1"/>
  <c r="V60" i="2"/>
  <c r="F58" i="15"/>
  <c r="H58" i="15" s="1"/>
  <c r="J58" i="15" s="1"/>
  <c r="W50" i="2"/>
  <c r="W135" i="2"/>
  <c r="AM133" i="15"/>
  <c r="AO133" i="15" s="1"/>
  <c r="W58" i="2"/>
  <c r="W78" i="2"/>
  <c r="AM76" i="15"/>
  <c r="AO76" i="15" s="1"/>
  <c r="W74" i="2"/>
  <c r="W82" i="2"/>
  <c r="AM80" i="15"/>
  <c r="AO80" i="15" s="1"/>
  <c r="V68" i="2"/>
  <c r="F66" i="15"/>
  <c r="H66" i="15" s="1"/>
  <c r="J66" i="15" s="1"/>
  <c r="F78" i="15"/>
  <c r="V104" i="2"/>
  <c r="F102" i="15"/>
  <c r="H102" i="15" s="1"/>
  <c r="J102" i="15" s="1"/>
  <c r="H45" i="15"/>
  <c r="J45" i="15" s="1"/>
  <c r="V95" i="2"/>
  <c r="W92" i="2"/>
  <c r="W18" i="2"/>
  <c r="F17" i="15"/>
  <c r="H17" i="15" s="1"/>
  <c r="J17" i="15" s="1"/>
  <c r="V19" i="2"/>
  <c r="F32" i="15"/>
  <c r="H32" i="15" s="1"/>
  <c r="J32" i="15" s="1"/>
  <c r="W108" i="2"/>
  <c r="AM106" i="15"/>
  <c r="AO106" i="15" s="1"/>
  <c r="F19" i="15"/>
  <c r="V21" i="2"/>
  <c r="W55" i="2"/>
  <c r="F82" i="15"/>
  <c r="H82" i="15" s="1"/>
  <c r="J82" i="15" s="1"/>
  <c r="V84" i="2"/>
  <c r="V38" i="2"/>
  <c r="F36" i="15"/>
  <c r="H36" i="15" s="1"/>
  <c r="J36" i="15" s="1"/>
  <c r="F55" i="15"/>
  <c r="H55" i="15" s="1"/>
  <c r="J55" i="15" s="1"/>
  <c r="V57" i="2"/>
  <c r="F12" i="15"/>
  <c r="W31" i="2"/>
  <c r="AM21" i="15"/>
  <c r="AO21" i="15" s="1"/>
  <c r="W23" i="2"/>
  <c r="W22" i="2"/>
  <c r="W27" i="2"/>
  <c r="AM25" i="15"/>
  <c r="AO25" i="15" s="1"/>
  <c r="CB1014" i="1"/>
  <c r="BZ1014" i="1"/>
  <c r="CA1014" i="1" s="1"/>
  <c r="S19" i="2"/>
  <c r="AK17" i="15" s="1"/>
  <c r="S46" i="2"/>
  <c r="AK44" i="15" s="1"/>
  <c r="S15" i="2"/>
  <c r="O63" i="2"/>
  <c r="AY1016" i="1"/>
  <c r="V1016" i="1"/>
  <c r="AB1016" i="1"/>
  <c r="BC6" i="1" s="1"/>
  <c r="O53" i="2" s="1"/>
  <c r="P107" i="2"/>
  <c r="P10" i="2" s="1"/>
  <c r="G80" i="15"/>
  <c r="AF19" i="14"/>
  <c r="DC37" i="1"/>
  <c r="DB119" i="1"/>
  <c r="K22" i="14" s="1"/>
  <c r="AC13" i="1"/>
  <c r="BP883" i="1"/>
  <c r="BQ883" i="1" s="1"/>
  <c r="EE883" i="1" s="1"/>
  <c r="BP697" i="1"/>
  <c r="BQ697" i="1" s="1"/>
  <c r="EE697" i="1" s="1"/>
  <c r="BP662" i="1"/>
  <c r="BQ662" i="1" s="1"/>
  <c r="EE662" i="1" s="1"/>
  <c r="BP58" i="1"/>
  <c r="BQ58" i="1" s="1"/>
  <c r="EE58" i="1" s="1"/>
  <c r="BP800" i="1"/>
  <c r="BQ800" i="1" s="1"/>
  <c r="EE800" i="1" s="1"/>
  <c r="BP17" i="1"/>
  <c r="BQ17" i="1" s="1"/>
  <c r="EE17" i="1" s="1"/>
  <c r="BP134" i="1"/>
  <c r="BQ134" i="1" s="1"/>
  <c r="EE134" i="1" s="1"/>
  <c r="BP823" i="1"/>
  <c r="BQ823" i="1" s="1"/>
  <c r="EE823" i="1" s="1"/>
  <c r="BP647" i="1"/>
  <c r="BQ647" i="1" s="1"/>
  <c r="EE647" i="1" s="1"/>
  <c r="BP443" i="1"/>
  <c r="BQ443" i="1" s="1"/>
  <c r="EE443" i="1" s="1"/>
  <c r="BP851" i="1"/>
  <c r="BQ851" i="1" s="1"/>
  <c r="EE851" i="1" s="1"/>
  <c r="BP571" i="1"/>
  <c r="BQ571" i="1" s="1"/>
  <c r="EE571" i="1" s="1"/>
  <c r="BP347" i="1"/>
  <c r="BQ347" i="1" s="1"/>
  <c r="EE347" i="1" s="1"/>
  <c r="BP338" i="1"/>
  <c r="BQ338" i="1" s="1"/>
  <c r="EE338" i="1" s="1"/>
  <c r="BP390" i="1"/>
  <c r="BQ390" i="1" s="1"/>
  <c r="EE390" i="1" s="1"/>
  <c r="BP978" i="1"/>
  <c r="BQ978" i="1" s="1"/>
  <c r="EE978" i="1" s="1"/>
  <c r="BP643" i="1"/>
  <c r="BQ643" i="1" s="1"/>
  <c r="EE643" i="1" s="1"/>
  <c r="BP865" i="1"/>
  <c r="BQ865" i="1" s="1"/>
  <c r="EE865" i="1" s="1"/>
  <c r="BP745" i="1"/>
  <c r="BQ745" i="1" s="1"/>
  <c r="EE745" i="1" s="1"/>
  <c r="BP260" i="1"/>
  <c r="BQ260" i="1" s="1"/>
  <c r="EE260" i="1" s="1"/>
  <c r="BP1010" i="1"/>
  <c r="BQ1010" i="1" s="1"/>
  <c r="EE1010" i="1" s="1"/>
  <c r="BP98" i="1"/>
  <c r="BQ98" i="1" s="1"/>
  <c r="EE98" i="1" s="1"/>
  <c r="BP65" i="1"/>
  <c r="BQ65" i="1" s="1"/>
  <c r="EE65" i="1" s="1"/>
  <c r="BP92" i="1"/>
  <c r="BQ92" i="1" s="1"/>
  <c r="EE92" i="1" s="1"/>
  <c r="BP680" i="1"/>
  <c r="BQ680" i="1" s="1"/>
  <c r="EE680" i="1" s="1"/>
  <c r="BP644" i="1"/>
  <c r="BQ644" i="1" s="1"/>
  <c r="EE644" i="1" s="1"/>
  <c r="BP646" i="1"/>
  <c r="BQ646" i="1" s="1"/>
  <c r="EE646" i="1" s="1"/>
  <c r="BP73" i="1"/>
  <c r="BQ73" i="1" s="1"/>
  <c r="EE73" i="1" s="1"/>
  <c r="BP879" i="1"/>
  <c r="BQ879" i="1" s="1"/>
  <c r="EE879" i="1" s="1"/>
  <c r="BP475" i="1"/>
  <c r="BQ475" i="1" s="1"/>
  <c r="EE475" i="1" s="1"/>
  <c r="BP548" i="1"/>
  <c r="BQ548" i="1" s="1"/>
  <c r="EE548" i="1" s="1"/>
  <c r="BP141" i="1"/>
  <c r="BQ141" i="1" s="1"/>
  <c r="EE141" i="1" s="1"/>
  <c r="BP45" i="1"/>
  <c r="BQ45" i="1" s="1"/>
  <c r="EE45" i="1" s="1"/>
  <c r="BP124" i="1"/>
  <c r="BQ124" i="1" s="1"/>
  <c r="EE124" i="1" s="1"/>
  <c r="BP930" i="1"/>
  <c r="BQ930" i="1" s="1"/>
  <c r="EE930" i="1" s="1"/>
  <c r="BP855" i="1"/>
  <c r="BQ855" i="1" s="1"/>
  <c r="EE855" i="1" s="1"/>
  <c r="BP389" i="1"/>
  <c r="BQ389" i="1" s="1"/>
  <c r="EE389" i="1" s="1"/>
  <c r="BP383" i="1"/>
  <c r="BQ383" i="1" s="1"/>
  <c r="EE383" i="1" s="1"/>
  <c r="BP788" i="1"/>
  <c r="BQ788" i="1" s="1"/>
  <c r="EE788" i="1" s="1"/>
  <c r="BP560" i="1"/>
  <c r="BQ560" i="1" s="1"/>
  <c r="EE560" i="1" s="1"/>
  <c r="BP550" i="1"/>
  <c r="BQ550" i="1" s="1"/>
  <c r="EE550" i="1" s="1"/>
  <c r="BP721" i="1"/>
  <c r="BQ721" i="1" s="1"/>
  <c r="EE721" i="1" s="1"/>
  <c r="BP765" i="1"/>
  <c r="BQ765" i="1" s="1"/>
  <c r="EE765" i="1" s="1"/>
  <c r="BP309" i="1"/>
  <c r="BQ309" i="1" s="1"/>
  <c r="EE309" i="1" s="1"/>
  <c r="BP617" i="1"/>
  <c r="BQ617" i="1" s="1"/>
  <c r="EE617" i="1" s="1"/>
  <c r="BP582" i="1"/>
  <c r="BQ582" i="1" s="1"/>
  <c r="EE582" i="1" s="1"/>
  <c r="BP148" i="1"/>
  <c r="BQ148" i="1" s="1"/>
  <c r="EE148" i="1" s="1"/>
  <c r="BP440" i="1"/>
  <c r="BQ440" i="1" s="1"/>
  <c r="EE440" i="1" s="1"/>
  <c r="BP276" i="1"/>
  <c r="BQ276" i="1" s="1"/>
  <c r="EE276" i="1" s="1"/>
  <c r="BP751" i="1"/>
  <c r="BQ751" i="1" s="1"/>
  <c r="EE751" i="1" s="1"/>
  <c r="BP981" i="1"/>
  <c r="BQ981" i="1" s="1"/>
  <c r="EE981" i="1" s="1"/>
  <c r="BP102" i="1"/>
  <c r="BQ102" i="1" s="1"/>
  <c r="EE102" i="1" s="1"/>
  <c r="BP625" i="1"/>
  <c r="BQ625" i="1" s="1"/>
  <c r="EE625" i="1" s="1"/>
  <c r="BP170" i="1"/>
  <c r="BQ170" i="1" s="1"/>
  <c r="EE170" i="1" s="1"/>
  <c r="BP894" i="1"/>
  <c r="BQ894" i="1" s="1"/>
  <c r="EE894" i="1" s="1"/>
  <c r="BP290" i="1"/>
  <c r="BQ290" i="1" s="1"/>
  <c r="EE290" i="1" s="1"/>
  <c r="BP882" i="1"/>
  <c r="BQ882" i="1" s="1"/>
  <c r="EE882" i="1" s="1"/>
  <c r="BP298" i="1"/>
  <c r="BQ298" i="1" s="1"/>
  <c r="EE298" i="1" s="1"/>
  <c r="BP603" i="1"/>
  <c r="BQ603" i="1" s="1"/>
  <c r="EE603" i="1" s="1"/>
  <c r="BP985" i="1"/>
  <c r="BQ985" i="1" s="1"/>
  <c r="EE985" i="1" s="1"/>
  <c r="BP893" i="1"/>
  <c r="BQ893" i="1" s="1"/>
  <c r="EE893" i="1" s="1"/>
  <c r="BP658" i="1"/>
  <c r="BQ658" i="1" s="1"/>
  <c r="EE658" i="1" s="1"/>
  <c r="BP49" i="1"/>
  <c r="BQ49" i="1" s="1"/>
  <c r="EE49" i="1" s="1"/>
  <c r="BP902" i="1"/>
  <c r="BQ902" i="1" s="1"/>
  <c r="EE902" i="1" s="1"/>
  <c r="BP312" i="1"/>
  <c r="BQ312" i="1" s="1"/>
  <c r="EE312" i="1" s="1"/>
  <c r="BP236" i="1"/>
  <c r="BQ236" i="1" s="1"/>
  <c r="EE236" i="1" s="1"/>
  <c r="BP106" i="1"/>
  <c r="BQ106" i="1" s="1"/>
  <c r="EE106" i="1" s="1"/>
  <c r="BP645" i="1"/>
  <c r="BQ645" i="1" s="1"/>
  <c r="EE645" i="1" s="1"/>
  <c r="BP155" i="1"/>
  <c r="BQ155" i="1" s="1"/>
  <c r="EE155" i="1" s="1"/>
  <c r="BP564" i="1"/>
  <c r="BQ564" i="1" s="1"/>
  <c r="EE564" i="1" s="1"/>
  <c r="BP206" i="1"/>
  <c r="BQ206" i="1" s="1"/>
  <c r="EE206" i="1" s="1"/>
  <c r="BP492" i="1"/>
  <c r="BQ492" i="1" s="1"/>
  <c r="EE492" i="1" s="1"/>
  <c r="BP220" i="1"/>
  <c r="BQ220" i="1" s="1"/>
  <c r="EE220" i="1" s="1"/>
  <c r="BP527" i="1"/>
  <c r="BQ527" i="1" s="1"/>
  <c r="EE527" i="1" s="1"/>
  <c r="BP896" i="1"/>
  <c r="BQ896" i="1" s="1"/>
  <c r="EE896" i="1" s="1"/>
  <c r="BP844" i="1"/>
  <c r="BQ844" i="1" s="1"/>
  <c r="EE844" i="1" s="1"/>
  <c r="BP850" i="1"/>
  <c r="BQ850" i="1" s="1"/>
  <c r="EE850" i="1" s="1"/>
  <c r="BP267" i="1"/>
  <c r="BQ267" i="1" s="1"/>
  <c r="EE267" i="1" s="1"/>
  <c r="BP653" i="1"/>
  <c r="BQ653" i="1" s="1"/>
  <c r="EE653" i="1" s="1"/>
  <c r="BP967" i="1"/>
  <c r="BQ967" i="1" s="1"/>
  <c r="EE967" i="1" s="1"/>
  <c r="BP333" i="1"/>
  <c r="BQ333" i="1" s="1"/>
  <c r="EE333" i="1" s="1"/>
  <c r="BP759" i="1"/>
  <c r="BQ759" i="1" s="1"/>
  <c r="EE759" i="1" s="1"/>
  <c r="BP50" i="1"/>
  <c r="BQ50" i="1" s="1"/>
  <c r="EE50" i="1" s="1"/>
  <c r="BP144" i="1"/>
  <c r="BQ144" i="1" s="1"/>
  <c r="EE144" i="1" s="1"/>
  <c r="BP367" i="1"/>
  <c r="BQ367" i="1" s="1"/>
  <c r="EE367" i="1" s="1"/>
  <c r="BP732" i="1"/>
  <c r="BQ732" i="1" s="1"/>
  <c r="EE732" i="1" s="1"/>
  <c r="BP271" i="1"/>
  <c r="BQ271" i="1" s="1"/>
  <c r="EE271" i="1" s="1"/>
  <c r="BP768" i="1"/>
  <c r="BQ768" i="1" s="1"/>
  <c r="EE768" i="1" s="1"/>
  <c r="BP209" i="1"/>
  <c r="BQ209" i="1" s="1"/>
  <c r="EE209" i="1" s="1"/>
  <c r="BP735" i="1"/>
  <c r="BQ735" i="1" s="1"/>
  <c r="EE735" i="1" s="1"/>
  <c r="BP462" i="1"/>
  <c r="BQ462" i="1" s="1"/>
  <c r="EE462" i="1" s="1"/>
  <c r="BP327" i="1"/>
  <c r="BQ327" i="1" s="1"/>
  <c r="EE327" i="1" s="1"/>
  <c r="BP96" i="1"/>
  <c r="BQ96" i="1" s="1"/>
  <c r="EE96" i="1" s="1"/>
  <c r="BP151" i="1"/>
  <c r="BQ151" i="1" s="1"/>
  <c r="EE151" i="1" s="1"/>
  <c r="BP225" i="1"/>
  <c r="BQ225" i="1" s="1"/>
  <c r="EE225" i="1" s="1"/>
  <c r="BP125" i="1"/>
  <c r="BQ125" i="1" s="1"/>
  <c r="EE125" i="1" s="1"/>
  <c r="BP499" i="1"/>
  <c r="BQ499" i="1" s="1"/>
  <c r="EE499" i="1" s="1"/>
  <c r="BP993" i="1"/>
  <c r="BQ993" i="1" s="1"/>
  <c r="EE993" i="1" s="1"/>
  <c r="BP277" i="1"/>
  <c r="BQ277" i="1" s="1"/>
  <c r="EE277" i="1" s="1"/>
  <c r="BP208" i="1"/>
  <c r="BQ208" i="1" s="1"/>
  <c r="EE208" i="1" s="1"/>
  <c r="BP605" i="1"/>
  <c r="BQ605" i="1" s="1"/>
  <c r="EE605" i="1" s="1"/>
  <c r="BP742" i="1"/>
  <c r="BQ742" i="1" s="1"/>
  <c r="EE742" i="1" s="1"/>
  <c r="BP355" i="1"/>
  <c r="BQ355" i="1" s="1"/>
  <c r="EE355" i="1" s="1"/>
  <c r="BP387" i="1"/>
  <c r="BQ387" i="1" s="1"/>
  <c r="EE387" i="1" s="1"/>
  <c r="BP618" i="1"/>
  <c r="BQ618" i="1" s="1"/>
  <c r="EE618" i="1" s="1"/>
  <c r="BP666" i="1"/>
  <c r="BQ666" i="1" s="1"/>
  <c r="EE666" i="1" s="1"/>
  <c r="BP936" i="1"/>
  <c r="BQ936" i="1" s="1"/>
  <c r="EE936" i="1" s="1"/>
  <c r="BP67" i="1"/>
  <c r="BQ67" i="1" s="1"/>
  <c r="EE67" i="1" s="1"/>
  <c r="BP874" i="1"/>
  <c r="BQ874" i="1" s="1"/>
  <c r="EE874" i="1" s="1"/>
  <c r="BP825" i="1"/>
  <c r="BQ825" i="1" s="1"/>
  <c r="EE825" i="1" s="1"/>
  <c r="BP1015" i="1"/>
  <c r="BQ1015" i="1" s="1"/>
  <c r="EE1015" i="1" s="1"/>
  <c r="BP972" i="1"/>
  <c r="BQ972" i="1" s="1"/>
  <c r="EE972" i="1" s="1"/>
  <c r="BP935" i="1"/>
  <c r="BQ935" i="1" s="1"/>
  <c r="EE935" i="1" s="1"/>
  <c r="BP711" i="1"/>
  <c r="BQ711" i="1" s="1"/>
  <c r="EE711" i="1" s="1"/>
  <c r="BP994" i="1"/>
  <c r="BQ994" i="1" s="1"/>
  <c r="EE994" i="1" s="1"/>
  <c r="BP763" i="1"/>
  <c r="BQ763" i="1" s="1"/>
  <c r="EE763" i="1" s="1"/>
  <c r="BP684" i="1"/>
  <c r="BQ684" i="1" s="1"/>
  <c r="EE684" i="1" s="1"/>
  <c r="BP673" i="1"/>
  <c r="BQ673" i="1" s="1"/>
  <c r="EE673" i="1" s="1"/>
  <c r="BP839" i="1"/>
  <c r="BQ839" i="1" s="1"/>
  <c r="EE839" i="1" s="1"/>
  <c r="BP261" i="1"/>
  <c r="BQ261" i="1" s="1"/>
  <c r="EE261" i="1" s="1"/>
  <c r="BP774" i="1"/>
  <c r="BQ774" i="1" s="1"/>
  <c r="EE774" i="1" s="1"/>
  <c r="BP133" i="1"/>
  <c r="BQ133" i="1" s="1"/>
  <c r="EE133" i="1" s="1"/>
  <c r="BP507" i="1"/>
  <c r="BQ507" i="1" s="1"/>
  <c r="EE507" i="1" s="1"/>
  <c r="BP1014" i="1"/>
  <c r="BQ1014" i="1" s="1"/>
  <c r="EE1014" i="1" s="1"/>
  <c r="BP1006" i="1"/>
  <c r="BQ1006" i="1" s="1"/>
  <c r="EE1006" i="1" s="1"/>
  <c r="BP983" i="1"/>
  <c r="BQ983" i="1" s="1"/>
  <c r="EE983" i="1" s="1"/>
  <c r="BP943" i="1"/>
  <c r="BQ943" i="1" s="1"/>
  <c r="EE943" i="1" s="1"/>
  <c r="BP795" i="1"/>
  <c r="BQ795" i="1" s="1"/>
  <c r="EE795" i="1" s="1"/>
  <c r="BP331" i="1"/>
  <c r="BQ331" i="1" s="1"/>
  <c r="EE331" i="1" s="1"/>
  <c r="BP679" i="1"/>
  <c r="BQ679" i="1" s="1"/>
  <c r="EE679" i="1" s="1"/>
  <c r="BP663" i="1"/>
  <c r="BQ663" i="1" s="1"/>
  <c r="EE663" i="1" s="1"/>
  <c r="BP738" i="1"/>
  <c r="BQ738" i="1" s="1"/>
  <c r="EE738" i="1" s="1"/>
  <c r="BP476" i="1"/>
  <c r="BQ476" i="1" s="1"/>
  <c r="EE476" i="1" s="1"/>
  <c r="BP577" i="1"/>
  <c r="BQ577" i="1" s="1"/>
  <c r="EE577" i="1" s="1"/>
  <c r="BP121" i="1"/>
  <c r="BQ121" i="1" s="1"/>
  <c r="EE121" i="1" s="1"/>
  <c r="BP974" i="1"/>
  <c r="BQ974" i="1" s="1"/>
  <c r="EE974" i="1" s="1"/>
  <c r="BP233" i="1"/>
  <c r="BQ233" i="1" s="1"/>
  <c r="EE233" i="1" s="1"/>
  <c r="BP422" i="1"/>
  <c r="BQ422" i="1" s="1"/>
  <c r="EE422" i="1" s="1"/>
  <c r="BP491" i="1"/>
  <c r="BQ491" i="1" s="1"/>
  <c r="EE491" i="1" s="1"/>
  <c r="BP630" i="1"/>
  <c r="BQ630" i="1" s="1"/>
  <c r="EE630" i="1" s="1"/>
  <c r="BP325" i="1"/>
  <c r="BQ325" i="1" s="1"/>
  <c r="EE325" i="1" s="1"/>
  <c r="BP594" i="1"/>
  <c r="BQ594" i="1" s="1"/>
  <c r="EE594" i="1" s="1"/>
  <c r="BP887" i="1"/>
  <c r="BQ887" i="1" s="1"/>
  <c r="EE887" i="1" s="1"/>
  <c r="BP873" i="1"/>
  <c r="BQ873" i="1" s="1"/>
  <c r="EE873" i="1" s="1"/>
  <c r="BP583" i="1"/>
  <c r="BQ583" i="1" s="1"/>
  <c r="EE583" i="1" s="1"/>
  <c r="BP623" i="1"/>
  <c r="BQ623" i="1" s="1"/>
  <c r="EE623" i="1" s="1"/>
  <c r="BP875" i="1"/>
  <c r="BQ875" i="1" s="1"/>
  <c r="EE875" i="1" s="1"/>
  <c r="BP268" i="1"/>
  <c r="BQ268" i="1" s="1"/>
  <c r="EE268" i="1" s="1"/>
  <c r="BP255" i="1"/>
  <c r="BQ255" i="1" s="1"/>
  <c r="EE255" i="1" s="1"/>
  <c r="BP138" i="1"/>
  <c r="BQ138" i="1" s="1"/>
  <c r="EE138" i="1" s="1"/>
  <c r="BP278" i="1"/>
  <c r="BQ278" i="1" s="1"/>
  <c r="EE278" i="1" s="1"/>
  <c r="BP306" i="1"/>
  <c r="BQ306" i="1" s="1"/>
  <c r="EE306" i="1" s="1"/>
  <c r="BP35" i="1"/>
  <c r="BQ35" i="1" s="1"/>
  <c r="EE35" i="1" s="1"/>
  <c r="BP960" i="1"/>
  <c r="BQ960" i="1" s="1"/>
  <c r="EE960" i="1" s="1"/>
  <c r="BP559" i="1"/>
  <c r="BQ559" i="1" s="1"/>
  <c r="EE559" i="1" s="1"/>
  <c r="BP916" i="1"/>
  <c r="BQ916" i="1" s="1"/>
  <c r="EE916" i="1" s="1"/>
  <c r="BP620" i="1"/>
  <c r="BQ620" i="1" s="1"/>
  <c r="EE620" i="1" s="1"/>
  <c r="BP101" i="1"/>
  <c r="BQ101" i="1" s="1"/>
  <c r="EE101" i="1" s="1"/>
  <c r="BP642" i="1"/>
  <c r="BQ642" i="1" s="1"/>
  <c r="EE642" i="1" s="1"/>
  <c r="BP597" i="1"/>
  <c r="BQ597" i="1" s="1"/>
  <c r="EE597" i="1" s="1"/>
  <c r="BP408" i="1"/>
  <c r="BQ408" i="1" s="1"/>
  <c r="EE408" i="1" s="1"/>
  <c r="BP423" i="1"/>
  <c r="BQ423" i="1" s="1"/>
  <c r="EE423" i="1" s="1"/>
  <c r="BP480" i="1"/>
  <c r="BQ480" i="1" s="1"/>
  <c r="EE480" i="1" s="1"/>
  <c r="BP598" i="1"/>
  <c r="BQ598" i="1" s="1"/>
  <c r="EE598" i="1" s="1"/>
  <c r="BP749" i="1"/>
  <c r="BQ749" i="1" s="1"/>
  <c r="EE749" i="1" s="1"/>
  <c r="BP84" i="1"/>
  <c r="BQ84" i="1" s="1"/>
  <c r="EE84" i="1" s="1"/>
  <c r="BP324" i="1"/>
  <c r="BQ324" i="1" s="1"/>
  <c r="EE324" i="1" s="1"/>
  <c r="BP692" i="1"/>
  <c r="BQ692" i="1" s="1"/>
  <c r="EE692" i="1" s="1"/>
  <c r="BP923" i="1"/>
  <c r="BQ923" i="1" s="1"/>
  <c r="EE923" i="1" s="1"/>
  <c r="BP449" i="1"/>
  <c r="BQ449" i="1" s="1"/>
  <c r="EE449" i="1" s="1"/>
  <c r="BP256" i="1"/>
  <c r="BQ256" i="1" s="1"/>
  <c r="EE256" i="1" s="1"/>
  <c r="BP348" i="1"/>
  <c r="BQ348" i="1" s="1"/>
  <c r="EE348" i="1" s="1"/>
  <c r="BP922" i="1"/>
  <c r="BQ922" i="1" s="1"/>
  <c r="EE922" i="1" s="1"/>
  <c r="BP772" i="1"/>
  <c r="BQ772" i="1" s="1"/>
  <c r="EE772" i="1" s="1"/>
  <c r="BP450" i="1"/>
  <c r="BQ450" i="1" s="1"/>
  <c r="EE450" i="1" s="1"/>
  <c r="BP442" i="1"/>
  <c r="BQ442" i="1" s="1"/>
  <c r="EE442" i="1" s="1"/>
  <c r="BP991" i="1"/>
  <c r="BQ991" i="1" s="1"/>
  <c r="EE991" i="1" s="1"/>
  <c r="BP914" i="1"/>
  <c r="BQ914" i="1" s="1"/>
  <c r="EE914" i="1" s="1"/>
  <c r="BP163" i="1"/>
  <c r="BQ163" i="1" s="1"/>
  <c r="EE163" i="1" s="1"/>
  <c r="BP86" i="1"/>
  <c r="BQ86" i="1" s="1"/>
  <c r="EE86" i="1" s="1"/>
  <c r="BP580" i="1"/>
  <c r="BQ580" i="1" s="1"/>
  <c r="EE580" i="1" s="1"/>
  <c r="BP590" i="1"/>
  <c r="BQ590" i="1" s="1"/>
  <c r="EE590" i="1" s="1"/>
  <c r="BP303" i="1"/>
  <c r="BQ303" i="1" s="1"/>
  <c r="EE303" i="1" s="1"/>
  <c r="BP573" i="1"/>
  <c r="BQ573" i="1" s="1"/>
  <c r="EE573" i="1" s="1"/>
  <c r="BP558" i="1"/>
  <c r="BQ558" i="1" s="1"/>
  <c r="EE558" i="1" s="1"/>
  <c r="BP482" i="1"/>
  <c r="BQ482" i="1" s="1"/>
  <c r="EE482" i="1" s="1"/>
  <c r="BP701" i="1"/>
  <c r="BQ701" i="1" s="1"/>
  <c r="EE701" i="1" s="1"/>
  <c r="BP615" i="1"/>
  <c r="BQ615" i="1" s="1"/>
  <c r="EE615" i="1" s="1"/>
  <c r="BP481" i="1"/>
  <c r="BQ481" i="1" s="1"/>
  <c r="EE481" i="1" s="1"/>
  <c r="BP808" i="1"/>
  <c r="BQ808" i="1" s="1"/>
  <c r="EE808" i="1" s="1"/>
  <c r="BP77" i="1"/>
  <c r="BQ77" i="1" s="1"/>
  <c r="EE77" i="1" s="1"/>
  <c r="BP399" i="1"/>
  <c r="BQ399" i="1" s="1"/>
  <c r="EE399" i="1" s="1"/>
  <c r="BP226" i="1"/>
  <c r="BQ226" i="1" s="1"/>
  <c r="EE226" i="1" s="1"/>
  <c r="BP992" i="1"/>
  <c r="BQ992" i="1" s="1"/>
  <c r="EE992" i="1" s="1"/>
  <c r="BP579" i="1"/>
  <c r="BQ579" i="1" s="1"/>
  <c r="EE579" i="1" s="1"/>
  <c r="BP919" i="1"/>
  <c r="BQ919" i="1" s="1"/>
  <c r="EE919" i="1" s="1"/>
  <c r="BP700" i="1"/>
  <c r="BQ700" i="1" s="1"/>
  <c r="EE700" i="1" s="1"/>
  <c r="BP224" i="1"/>
  <c r="BQ224" i="1" s="1"/>
  <c r="EE224" i="1" s="1"/>
  <c r="BP161" i="1"/>
  <c r="BQ161" i="1" s="1"/>
  <c r="EE161" i="1" s="1"/>
  <c r="BP944" i="1"/>
  <c r="BQ944" i="1" s="1"/>
  <c r="EE944" i="1" s="1"/>
  <c r="BP252" i="1"/>
  <c r="BQ252" i="1" s="1"/>
  <c r="EE252" i="1" s="1"/>
  <c r="BP432" i="1"/>
  <c r="BQ432" i="1" s="1"/>
  <c r="EE432" i="1" s="1"/>
  <c r="BP667" i="1"/>
  <c r="BQ667" i="1" s="1"/>
  <c r="EE667" i="1" s="1"/>
  <c r="BP585" i="1"/>
  <c r="BQ585" i="1" s="1"/>
  <c r="EE585" i="1" s="1"/>
  <c r="BP332" i="1"/>
  <c r="BQ332" i="1" s="1"/>
  <c r="EE332" i="1" s="1"/>
  <c r="BP404" i="1"/>
  <c r="BQ404" i="1" s="1"/>
  <c r="EE404" i="1" s="1"/>
  <c r="BP107" i="1"/>
  <c r="BQ107" i="1" s="1"/>
  <c r="EE107" i="1" s="1"/>
  <c r="BP479" i="1"/>
  <c r="BQ479" i="1" s="1"/>
  <c r="EE479" i="1" s="1"/>
  <c r="BP649" i="1"/>
  <c r="BQ649" i="1" s="1"/>
  <c r="EE649" i="1" s="1"/>
  <c r="BP859" i="1"/>
  <c r="BQ859" i="1" s="1"/>
  <c r="EE859" i="1" s="1"/>
  <c r="BP703" i="1"/>
  <c r="BQ703" i="1" s="1"/>
  <c r="EE703" i="1" s="1"/>
  <c r="BP335" i="1"/>
  <c r="BQ335" i="1" s="1"/>
  <c r="EE335" i="1" s="1"/>
  <c r="BP761" i="1"/>
  <c r="BQ761" i="1" s="1"/>
  <c r="EE761" i="1" s="1"/>
  <c r="BP513" i="1"/>
  <c r="BQ513" i="1" s="1"/>
  <c r="EE513" i="1" s="1"/>
  <c r="BP659" i="1"/>
  <c r="BQ659" i="1" s="1"/>
  <c r="EE659" i="1" s="1"/>
  <c r="BP955" i="1"/>
  <c r="BQ955" i="1" s="1"/>
  <c r="EE955" i="1" s="1"/>
  <c r="BP525" i="1"/>
  <c r="BQ525" i="1" s="1"/>
  <c r="EE525" i="1" s="1"/>
  <c r="BP920" i="1"/>
  <c r="BQ920" i="1" s="1"/>
  <c r="EE920" i="1" s="1"/>
  <c r="BP120" i="1"/>
  <c r="BQ120" i="1" s="1"/>
  <c r="EE120" i="1" s="1"/>
  <c r="BP489" i="1"/>
  <c r="BQ489" i="1" s="1"/>
  <c r="EE489" i="1" s="1"/>
  <c r="BP314" i="1"/>
  <c r="BQ314" i="1" s="1"/>
  <c r="EE314" i="1" s="1"/>
  <c r="BP608" i="1"/>
  <c r="BQ608" i="1" s="1"/>
  <c r="EE608" i="1" s="1"/>
  <c r="BP610" i="1"/>
  <c r="BQ610" i="1" s="1"/>
  <c r="EE610" i="1" s="1"/>
  <c r="BP211" i="1"/>
  <c r="BQ211" i="1" s="1"/>
  <c r="EE211" i="1" s="1"/>
  <c r="BP426" i="1"/>
  <c r="BQ426" i="1" s="1"/>
  <c r="EE426" i="1" s="1"/>
  <c r="BP572" i="1"/>
  <c r="BQ572" i="1" s="1"/>
  <c r="EE572" i="1" s="1"/>
  <c r="BP123" i="1"/>
  <c r="BQ123" i="1" s="1"/>
  <c r="EE123" i="1" s="1"/>
  <c r="BP135" i="1"/>
  <c r="BQ135" i="1" s="1"/>
  <c r="EE135" i="1" s="1"/>
  <c r="BP33" i="1"/>
  <c r="BQ33" i="1" s="1"/>
  <c r="EE33" i="1" s="1"/>
  <c r="BP878" i="1"/>
  <c r="BQ878" i="1" s="1"/>
  <c r="EE878" i="1" s="1"/>
  <c r="BP304" i="1"/>
  <c r="BQ304" i="1" s="1"/>
  <c r="EE304" i="1" s="1"/>
  <c r="BP36" i="1"/>
  <c r="BQ36" i="1" s="1"/>
  <c r="EE36" i="1" s="1"/>
  <c r="BP718" i="1"/>
  <c r="BQ718" i="1" s="1"/>
  <c r="EE718" i="1" s="1"/>
  <c r="BP349" i="1"/>
  <c r="BQ349" i="1" s="1"/>
  <c r="EE349" i="1" s="1"/>
  <c r="BP523" i="1"/>
  <c r="BQ523" i="1" s="1"/>
  <c r="EE523" i="1" s="1"/>
  <c r="BP29" i="1"/>
  <c r="BQ29" i="1" s="1"/>
  <c r="EE29" i="1" s="1"/>
  <c r="BP1004" i="1"/>
  <c r="BQ1004" i="1" s="1"/>
  <c r="EE1004" i="1" s="1"/>
  <c r="BP308" i="1"/>
  <c r="BQ308" i="1" s="1"/>
  <c r="EE308" i="1" s="1"/>
  <c r="BP467" i="1"/>
  <c r="BQ467" i="1" s="1"/>
  <c r="EE467" i="1" s="1"/>
  <c r="BP998" i="1"/>
  <c r="BQ998" i="1" s="1"/>
  <c r="EE998" i="1" s="1"/>
  <c r="BP368" i="1"/>
  <c r="BQ368" i="1" s="1"/>
  <c r="EE368" i="1" s="1"/>
  <c r="BP91" i="1"/>
  <c r="BQ91" i="1" s="1"/>
  <c r="EE91" i="1" s="1"/>
  <c r="BP122" i="1"/>
  <c r="BQ122" i="1" s="1"/>
  <c r="EE122" i="1" s="1"/>
  <c r="BP574" i="1"/>
  <c r="BQ574" i="1" s="1"/>
  <c r="EE574" i="1" s="1"/>
  <c r="BP532" i="1"/>
  <c r="BQ532" i="1" s="1"/>
  <c r="EE532" i="1" s="1"/>
  <c r="BP685" i="1"/>
  <c r="BQ685" i="1" s="1"/>
  <c r="EE685" i="1" s="1"/>
  <c r="BP205" i="1"/>
  <c r="BQ205" i="1" s="1"/>
  <c r="EE205" i="1" s="1"/>
  <c r="BP191" i="1"/>
  <c r="BQ191" i="1" s="1"/>
  <c r="EE191" i="1" s="1"/>
  <c r="BP127" i="1"/>
  <c r="BQ127" i="1" s="1"/>
  <c r="EE127" i="1" s="1"/>
  <c r="BP93" i="1"/>
  <c r="BQ93" i="1" s="1"/>
  <c r="EE93" i="1" s="1"/>
  <c r="S35" i="2"/>
  <c r="AK33" i="15" s="1"/>
  <c r="O88" i="2"/>
  <c r="O15" i="2"/>
  <c r="O91" i="2"/>
  <c r="O103" i="2"/>
  <c r="S91" i="2"/>
  <c r="AK89" i="15" s="1"/>
  <c r="BA12" i="15" s="1"/>
  <c r="S38" i="2"/>
  <c r="AK36" i="15" s="1"/>
  <c r="O28" i="2"/>
  <c r="O79" i="2"/>
  <c r="S110" i="2"/>
  <c r="AK108" i="15" s="1"/>
  <c r="S133" i="2"/>
  <c r="AK131" i="15" s="1"/>
  <c r="O31" i="2"/>
  <c r="S59" i="2"/>
  <c r="AK57" i="15" s="1"/>
  <c r="O23" i="2"/>
  <c r="O105" i="2"/>
  <c r="S36" i="2"/>
  <c r="AK34" i="15" s="1"/>
  <c r="S98" i="2"/>
  <c r="AK96" i="15" s="1"/>
  <c r="S70" i="2"/>
  <c r="AK68" i="15" s="1"/>
  <c r="O61" i="2"/>
  <c r="O13" i="2"/>
  <c r="S26" i="2"/>
  <c r="AK24" i="15" s="1"/>
  <c r="S146" i="2"/>
  <c r="AK144" i="15" s="1"/>
  <c r="S14" i="2"/>
  <c r="S139" i="2"/>
  <c r="AK137" i="15" s="1"/>
  <c r="O97" i="2"/>
  <c r="S81" i="2"/>
  <c r="AK79" i="15" s="1"/>
  <c r="S148" i="2"/>
  <c r="AK146" i="15" s="1"/>
  <c r="S134" i="2"/>
  <c r="AK132" i="15" s="1"/>
  <c r="S96" i="2"/>
  <c r="AK94" i="15" s="1"/>
  <c r="O24" i="2"/>
  <c r="O22" i="2"/>
  <c r="S102" i="2"/>
  <c r="AK100" i="15" s="1"/>
  <c r="O83" i="2"/>
  <c r="O17" i="2"/>
  <c r="S79" i="2"/>
  <c r="AK77" i="15" s="1"/>
  <c r="O94" i="2"/>
  <c r="S121" i="2"/>
  <c r="AK119" i="15" s="1"/>
  <c r="O96" i="2"/>
  <c r="S75" i="2"/>
  <c r="AK73" i="15" s="1"/>
  <c r="O35" i="2"/>
  <c r="O26" i="2"/>
  <c r="S61" i="2"/>
  <c r="AK59" i="15" s="1"/>
  <c r="O36" i="2"/>
  <c r="O45" i="2"/>
  <c r="S40" i="2"/>
  <c r="AK38" i="15" s="1"/>
  <c r="O56" i="2"/>
  <c r="O30" i="2"/>
  <c r="O27" i="2"/>
  <c r="S137" i="2"/>
  <c r="AK135" i="15" s="1"/>
  <c r="S123" i="2"/>
  <c r="AK121" i="15" s="1"/>
  <c r="O41" i="2"/>
  <c r="S68" i="2"/>
  <c r="AK66" i="15" s="1"/>
  <c r="S116" i="2"/>
  <c r="AK114" i="15" s="1"/>
  <c r="DB215" i="1"/>
  <c r="AM22" i="14" s="1"/>
  <c r="AO22" i="14" s="1"/>
  <c r="DB56" i="1" l="1"/>
  <c r="G20" i="14" s="1"/>
  <c r="CE16" i="12"/>
  <c r="CG16" i="12"/>
  <c r="CC16" i="12"/>
  <c r="CD16" i="12"/>
  <c r="AZ31" i="1"/>
  <c r="AZ54" i="1"/>
  <c r="AZ69" i="1"/>
  <c r="AE69" i="1" s="1"/>
  <c r="AZ70" i="1"/>
  <c r="AT42" i="1"/>
  <c r="AT43" i="1"/>
  <c r="AT45" i="1"/>
  <c r="AT44" i="1"/>
  <c r="AT46" i="1"/>
  <c r="AT49" i="1"/>
  <c r="AT47" i="1"/>
  <c r="AT48" i="1"/>
  <c r="AT50" i="1"/>
  <c r="AT52" i="1"/>
  <c r="AT51" i="1"/>
  <c r="AT55" i="1"/>
  <c r="AT53" i="1"/>
  <c r="AT54" i="1"/>
  <c r="AT68" i="1"/>
  <c r="AT69" i="1"/>
  <c r="AT70" i="1"/>
  <c r="AL14" i="14"/>
  <c r="P14" i="14" s="1"/>
  <c r="AL23" i="14"/>
  <c r="P23" i="14" s="1"/>
  <c r="AL13" i="14"/>
  <c r="P13" i="14" s="1"/>
  <c r="AL19" i="14"/>
  <c r="P19" i="14" s="1"/>
  <c r="AL17" i="14"/>
  <c r="P17" i="14" s="1"/>
  <c r="AL16" i="14"/>
  <c r="P16" i="14" s="1"/>
  <c r="P20" i="14"/>
  <c r="P22" i="14"/>
  <c r="AT41" i="1"/>
  <c r="AT22" i="1"/>
  <c r="D3" i="2"/>
  <c r="AT39" i="1"/>
  <c r="DP56" i="1" s="1"/>
  <c r="AT18" i="1"/>
  <c r="CG14" i="12"/>
  <c r="CC14" i="12"/>
  <c r="O12" i="12"/>
  <c r="CD14" i="12"/>
  <c r="S12" i="12"/>
  <c r="CE14" i="12"/>
  <c r="O13" i="12"/>
  <c r="M13" i="12"/>
  <c r="S13" i="12"/>
  <c r="P13" i="12"/>
  <c r="EB12" i="12"/>
  <c r="DY12" i="12"/>
  <c r="DW12" i="12"/>
  <c r="DX12" i="12"/>
  <c r="CJ15" i="12"/>
  <c r="CM12" i="12"/>
  <c r="CK13" i="12" s="1"/>
  <c r="AT33" i="1"/>
  <c r="AT34" i="1"/>
  <c r="W21" i="2"/>
  <c r="AT56" i="1"/>
  <c r="AT58" i="1"/>
  <c r="AE58" i="1" s="1"/>
  <c r="AT60" i="1"/>
  <c r="AT59" i="1"/>
  <c r="AT63" i="1"/>
  <c r="AT61" i="1"/>
  <c r="AT62" i="1"/>
  <c r="AE62" i="1" s="1"/>
  <c r="AT65" i="1"/>
  <c r="AT64" i="1"/>
  <c r="AE64" i="1" s="1"/>
  <c r="AT67" i="1"/>
  <c r="AT66" i="1"/>
  <c r="AT57" i="1"/>
  <c r="DP45" i="1" s="1"/>
  <c r="AZ58" i="1"/>
  <c r="AZ62" i="1"/>
  <c r="AZ64" i="1"/>
  <c r="AZ65" i="1"/>
  <c r="AE65" i="1" s="1"/>
  <c r="DP176" i="1"/>
  <c r="DP860" i="1"/>
  <c r="DP709" i="1"/>
  <c r="DP532" i="1"/>
  <c r="DP820" i="1"/>
  <c r="DP426" i="1"/>
  <c r="DP96" i="1"/>
  <c r="DP400" i="1"/>
  <c r="DP946" i="1"/>
  <c r="DP667" i="1"/>
  <c r="DP429" i="1"/>
  <c r="DP527" i="1"/>
  <c r="DP367" i="1"/>
  <c r="DP853" i="1"/>
  <c r="DP383" i="1"/>
  <c r="DP609" i="1"/>
  <c r="DP827" i="1"/>
  <c r="DP869" i="1"/>
  <c r="DP305" i="1"/>
  <c r="DP502" i="1"/>
  <c r="DP954" i="1"/>
  <c r="DP1004" i="1"/>
  <c r="DP186" i="1"/>
  <c r="DP959" i="1"/>
  <c r="DP163" i="1"/>
  <c r="DP937" i="1"/>
  <c r="DP571" i="1"/>
  <c r="DP665" i="1"/>
  <c r="DP872" i="1"/>
  <c r="DP250" i="1"/>
  <c r="DP784" i="1"/>
  <c r="DP967" i="1"/>
  <c r="DP203" i="1"/>
  <c r="DP572" i="1"/>
  <c r="DP136" i="1"/>
  <c r="DP798" i="1"/>
  <c r="DP133" i="1"/>
  <c r="DP135" i="1"/>
  <c r="DP889" i="1"/>
  <c r="DP436" i="1"/>
  <c r="DP938" i="1"/>
  <c r="DP248" i="1"/>
  <c r="DP42" i="1"/>
  <c r="DP217" i="1"/>
  <c r="DP318" i="1"/>
  <c r="DP124" i="1"/>
  <c r="DP232" i="1"/>
  <c r="DP164" i="1"/>
  <c r="DP613" i="1"/>
  <c r="DP618" i="1"/>
  <c r="DP792" i="1"/>
  <c r="DP656" i="1"/>
  <c r="DP672" i="1"/>
  <c r="DP340" i="1"/>
  <c r="DP393" i="1"/>
  <c r="DP866" i="1"/>
  <c r="DP549" i="1"/>
  <c r="DP600" i="1"/>
  <c r="DP311" i="1"/>
  <c r="DP222" i="1"/>
  <c r="DP782" i="1"/>
  <c r="DP283" i="1"/>
  <c r="DP548" i="1"/>
  <c r="DP146" i="1"/>
  <c r="DP669" i="1"/>
  <c r="DP727" i="1"/>
  <c r="DP976" i="1"/>
  <c r="DP674" i="1"/>
  <c r="DP526" i="1"/>
  <c r="DP84" i="1"/>
  <c r="DP338" i="1"/>
  <c r="DP663" i="1"/>
  <c r="DP794" i="1"/>
  <c r="DP403" i="1"/>
  <c r="DP134" i="1"/>
  <c r="DP1015" i="1"/>
  <c r="DP79" i="1"/>
  <c r="DP545" i="1"/>
  <c r="DP750" i="1"/>
  <c r="DP462" i="1"/>
  <c r="DP71" i="1"/>
  <c r="DP933" i="1"/>
  <c r="DP679" i="1"/>
  <c r="DP948" i="1"/>
  <c r="DP70" i="1"/>
  <c r="DP607" i="1"/>
  <c r="DP235" i="1"/>
  <c r="DP664" i="1"/>
  <c r="DP1016" i="1"/>
  <c r="DP921" i="1"/>
  <c r="DP191" i="1"/>
  <c r="DP647" i="1"/>
  <c r="DP992" i="1"/>
  <c r="DP382" i="1"/>
  <c r="DP108" i="1"/>
  <c r="DP708" i="1"/>
  <c r="DP742" i="1"/>
  <c r="DP558" i="1"/>
  <c r="DP240" i="1"/>
  <c r="DP168" i="1"/>
  <c r="DP1001" i="1"/>
  <c r="DP515" i="1"/>
  <c r="DP865" i="1"/>
  <c r="DP187" i="1"/>
  <c r="DP238" i="1"/>
  <c r="DP493" i="1"/>
  <c r="DP890" i="1"/>
  <c r="DP871" i="1"/>
  <c r="DP344" i="1"/>
  <c r="DP320" i="1"/>
  <c r="DP576" i="1"/>
  <c r="DP434" i="1"/>
  <c r="DP387" i="1"/>
  <c r="DP894" i="1"/>
  <c r="DP1014" i="1"/>
  <c r="DP294" i="1"/>
  <c r="DP50" i="1"/>
  <c r="DP560" i="1"/>
  <c r="DP659" i="1"/>
  <c r="DP552" i="1"/>
  <c r="DP801" i="1"/>
  <c r="DP753" i="1"/>
  <c r="DP207" i="1"/>
  <c r="DP388" i="1"/>
  <c r="DP1008" i="1"/>
  <c r="DP262" i="1"/>
  <c r="DP73" i="1"/>
  <c r="DP234" i="1"/>
  <c r="DP260" i="1"/>
  <c r="DP451" i="1"/>
  <c r="DP687" i="1"/>
  <c r="AT31" i="1"/>
  <c r="AE31" i="1" s="1"/>
  <c r="AT37" i="1"/>
  <c r="F84" i="15"/>
  <c r="H84" i="15" s="1"/>
  <c r="J84" i="15" s="1"/>
  <c r="V50" i="2"/>
  <c r="W37" i="2"/>
  <c r="F37" i="15"/>
  <c r="W69" i="2"/>
  <c r="F1" i="1"/>
  <c r="Z14" i="15"/>
  <c r="AT23" i="1"/>
  <c r="AT30" i="1"/>
  <c r="DP63" i="1" s="1"/>
  <c r="DB55" i="1"/>
  <c r="G19" i="14" s="1"/>
  <c r="DC50" i="1"/>
  <c r="H14" i="14" s="1"/>
  <c r="W147" i="2"/>
  <c r="DB102" i="1"/>
  <c r="I20" i="14" s="1"/>
  <c r="AF40" i="14"/>
  <c r="F10" i="15"/>
  <c r="H10" i="15" s="1"/>
  <c r="J10" i="15" s="1"/>
  <c r="AK11" i="15"/>
  <c r="AM11" i="15" s="1"/>
  <c r="AO11" i="15" s="1"/>
  <c r="DC99" i="1"/>
  <c r="J17" i="14" s="1"/>
  <c r="AT19" i="1"/>
  <c r="DP18" i="1" s="1"/>
  <c r="AT20" i="1"/>
  <c r="F72" i="15"/>
  <c r="H72" i="15" s="1"/>
  <c r="J72" i="15" s="1"/>
  <c r="V102" i="2"/>
  <c r="AT27" i="1"/>
  <c r="DP66" i="1" s="1"/>
  <c r="AT26" i="1"/>
  <c r="DP32" i="1" s="1"/>
  <c r="AT25" i="1"/>
  <c r="DP67" i="1" s="1"/>
  <c r="AT28" i="1"/>
  <c r="DP68" i="1" s="1"/>
  <c r="AT21" i="1"/>
  <c r="DP69" i="1" s="1"/>
  <c r="W127" i="2"/>
  <c r="AK125" i="15"/>
  <c r="AM125" i="15" s="1"/>
  <c r="AO125" i="15" s="1"/>
  <c r="AK86" i="15"/>
  <c r="AM86" i="15" s="1"/>
  <c r="AO86" i="15" s="1"/>
  <c r="AK102" i="15"/>
  <c r="AM102" i="15" s="1"/>
  <c r="AO102" i="15" s="1"/>
  <c r="AK20" i="15"/>
  <c r="BA11" i="15" s="1"/>
  <c r="W83" i="2"/>
  <c r="AK81" i="15"/>
  <c r="AM81" i="15" s="1"/>
  <c r="AO81" i="15" s="1"/>
  <c r="AK14" i="15"/>
  <c r="AM14" i="15" s="1"/>
  <c r="AO14" i="15" s="1"/>
  <c r="W51" i="2"/>
  <c r="AK49" i="15"/>
  <c r="W129" i="2"/>
  <c r="AK127" i="15"/>
  <c r="AM127" i="15" s="1"/>
  <c r="AO127" i="15" s="1"/>
  <c r="AK98" i="15"/>
  <c r="AM98" i="15" s="1"/>
  <c r="AO98" i="15" s="1"/>
  <c r="W126" i="2"/>
  <c r="AK124" i="15"/>
  <c r="AM124" i="15" s="1"/>
  <c r="AO124" i="15" s="1"/>
  <c r="W115" i="2"/>
  <c r="AK113" i="15"/>
  <c r="BA28" i="15" s="1"/>
  <c r="W140" i="2"/>
  <c r="AK138" i="15"/>
  <c r="AM138" i="15" s="1"/>
  <c r="AO138" i="15" s="1"/>
  <c r="W109" i="2"/>
  <c r="AK107" i="15"/>
  <c r="AM107" i="15" s="1"/>
  <c r="AO107" i="15" s="1"/>
  <c r="W103" i="2"/>
  <c r="AK101" i="15"/>
  <c r="AM101" i="15" s="1"/>
  <c r="AO101" i="15" s="1"/>
  <c r="W54" i="2"/>
  <c r="AK52" i="15"/>
  <c r="AM52" i="15" s="1"/>
  <c r="AO52" i="15" s="1"/>
  <c r="W90" i="2"/>
  <c r="AK88" i="15"/>
  <c r="W95" i="2"/>
  <c r="AK93" i="15"/>
  <c r="BA18" i="15" s="1"/>
  <c r="W114" i="2"/>
  <c r="AK112" i="15"/>
  <c r="AM112" i="15" s="1"/>
  <c r="AO112" i="15" s="1"/>
  <c r="AK91" i="15"/>
  <c r="BA16" i="15" s="1"/>
  <c r="W53" i="2"/>
  <c r="AK51" i="15"/>
  <c r="AM51" i="15" s="1"/>
  <c r="AO51" i="15" s="1"/>
  <c r="W76" i="2"/>
  <c r="AK74" i="15"/>
  <c r="AM74" i="15" s="1"/>
  <c r="AO74" i="15" s="1"/>
  <c r="AK48" i="15"/>
  <c r="AM48" i="15" s="1"/>
  <c r="AO48" i="15" s="1"/>
  <c r="AK72" i="15"/>
  <c r="AM72" i="15" s="1"/>
  <c r="AO72" i="15" s="1"/>
  <c r="W66" i="2"/>
  <c r="AK64" i="15"/>
  <c r="AM64" i="15" s="1"/>
  <c r="AO64" i="15" s="1"/>
  <c r="W107" i="2"/>
  <c r="AK105" i="15"/>
  <c r="BA17" i="15" s="1"/>
  <c r="W105" i="2"/>
  <c r="AK103" i="15"/>
  <c r="AM103" i="15" s="1"/>
  <c r="AO103" i="15" s="1"/>
  <c r="AK53" i="15"/>
  <c r="AM53" i="15" s="1"/>
  <c r="AO53" i="15" s="1"/>
  <c r="AK50" i="15"/>
  <c r="AM50" i="15" s="1"/>
  <c r="AO50" i="15" s="1"/>
  <c r="AK46" i="15"/>
  <c r="AM46" i="15" s="1"/>
  <c r="AO46" i="15" s="1"/>
  <c r="W71" i="2"/>
  <c r="AK69" i="15"/>
  <c r="AM69" i="15" s="1"/>
  <c r="AO69" i="15" s="1"/>
  <c r="W86" i="2"/>
  <c r="AK84" i="15"/>
  <c r="AM84" i="15" s="1"/>
  <c r="AO84" i="15" s="1"/>
  <c r="W112" i="2"/>
  <c r="AK110" i="15"/>
  <c r="AM110" i="15" s="1"/>
  <c r="AO110" i="15" s="1"/>
  <c r="AK63" i="15"/>
  <c r="AM63" i="15" s="1"/>
  <c r="AO63" i="15" s="1"/>
  <c r="Z13" i="15"/>
  <c r="Z12" i="15"/>
  <c r="AD12" i="15" s="1"/>
  <c r="AM29" i="15"/>
  <c r="AO29" i="15" s="1"/>
  <c r="BA26" i="15"/>
  <c r="AM31" i="15"/>
  <c r="AO31" i="15" s="1"/>
  <c r="Z15" i="15"/>
  <c r="AM42" i="15"/>
  <c r="AO42" i="15" s="1"/>
  <c r="BA37" i="15"/>
  <c r="BB10" i="15"/>
  <c r="BC10" i="15"/>
  <c r="AM90" i="15"/>
  <c r="AO90" i="15" s="1"/>
  <c r="AM71" i="15"/>
  <c r="AO71" i="15" s="1"/>
  <c r="D9" i="2"/>
  <c r="L10" i="1"/>
  <c r="W16" i="2"/>
  <c r="V43" i="2"/>
  <c r="BA33" i="15"/>
  <c r="CB21" i="12"/>
  <c r="CA20" i="12"/>
  <c r="CB20" i="12"/>
  <c r="BY20" i="12"/>
  <c r="BY21" i="12"/>
  <c r="CA21" i="12"/>
  <c r="V89" i="2"/>
  <c r="W100" i="2"/>
  <c r="F40" i="15"/>
  <c r="H40" i="15" s="1"/>
  <c r="J40" i="15" s="1"/>
  <c r="V100" i="2"/>
  <c r="N43" i="12"/>
  <c r="I43" i="12"/>
  <c r="J43" i="12" s="1"/>
  <c r="K43" i="12"/>
  <c r="L43" i="12" s="1"/>
  <c r="N46" i="12"/>
  <c r="M43" i="12"/>
  <c r="I44" i="12"/>
  <c r="J44" i="12" s="1"/>
  <c r="K44" i="12"/>
  <c r="L44" i="12" s="1"/>
  <c r="I45" i="12"/>
  <c r="J45" i="12" s="1"/>
  <c r="M44" i="12"/>
  <c r="N44" i="12"/>
  <c r="N45" i="12"/>
  <c r="I46" i="12"/>
  <c r="J46" i="12" s="1"/>
  <c r="M45" i="12"/>
  <c r="K45" i="12"/>
  <c r="L45" i="12" s="1"/>
  <c r="M47" i="12"/>
  <c r="I47" i="12"/>
  <c r="J47" i="12" s="1"/>
  <c r="N47" i="12"/>
  <c r="K46" i="12"/>
  <c r="L46" i="12" s="1"/>
  <c r="K47" i="12"/>
  <c r="L47" i="12" s="1"/>
  <c r="M46" i="12"/>
  <c r="K50" i="12"/>
  <c r="L50" i="12" s="1"/>
  <c r="N48" i="12"/>
  <c r="I48" i="12"/>
  <c r="J48" i="12" s="1"/>
  <c r="M48" i="12"/>
  <c r="K48" i="12"/>
  <c r="L48" i="12" s="1"/>
  <c r="I49" i="12"/>
  <c r="J49" i="12" s="1"/>
  <c r="N49" i="12"/>
  <c r="K49" i="12"/>
  <c r="L49" i="12" s="1"/>
  <c r="M49" i="12"/>
  <c r="I50" i="12"/>
  <c r="J50" i="12" s="1"/>
  <c r="N50" i="12"/>
  <c r="M50" i="12"/>
  <c r="K51" i="12"/>
  <c r="L51" i="12" s="1"/>
  <c r="N51" i="12"/>
  <c r="M51" i="12"/>
  <c r="K52" i="12"/>
  <c r="L52" i="12" s="1"/>
  <c r="I51" i="12"/>
  <c r="J51" i="12" s="1"/>
  <c r="I52" i="12"/>
  <c r="J52" i="12" s="1"/>
  <c r="M52" i="12"/>
  <c r="N53" i="12"/>
  <c r="K53" i="12"/>
  <c r="L53" i="12" s="1"/>
  <c r="N52" i="12"/>
  <c r="M53" i="12"/>
  <c r="I53" i="12"/>
  <c r="J53" i="12" s="1"/>
  <c r="M54" i="12"/>
  <c r="N54" i="12"/>
  <c r="K55" i="12"/>
  <c r="L55" i="12" s="1"/>
  <c r="I55" i="12"/>
  <c r="J55" i="12" s="1"/>
  <c r="K54" i="12"/>
  <c r="L54" i="12" s="1"/>
  <c r="N55" i="12"/>
  <c r="M55" i="12"/>
  <c r="I54" i="12"/>
  <c r="J54" i="12" s="1"/>
  <c r="AZ17" i="1"/>
  <c r="AZ18" i="1"/>
  <c r="AZ20" i="1"/>
  <c r="AE20" i="1" s="1"/>
  <c r="AZ19" i="1"/>
  <c r="AZ21" i="1"/>
  <c r="AZ22" i="1"/>
  <c r="AE22" i="1" s="1"/>
  <c r="AZ23" i="1"/>
  <c r="AZ26" i="1"/>
  <c r="AE26" i="1" s="1"/>
  <c r="AZ24" i="1"/>
  <c r="AZ27" i="1"/>
  <c r="AZ25" i="1"/>
  <c r="AE25" i="1" s="1"/>
  <c r="AZ30" i="1"/>
  <c r="AZ28" i="1"/>
  <c r="AE28" i="1" s="1"/>
  <c r="AZ29" i="1"/>
  <c r="AZ33" i="1"/>
  <c r="AE33" i="1" s="1"/>
  <c r="AZ35" i="1"/>
  <c r="AE35" i="1" s="1"/>
  <c r="AZ34" i="1"/>
  <c r="AE34" i="1" s="1"/>
  <c r="AZ36" i="1"/>
  <c r="AE36" i="1" s="1"/>
  <c r="AZ37" i="1"/>
  <c r="AE37" i="1" s="1"/>
  <c r="AZ40" i="1"/>
  <c r="AE40" i="1" s="1"/>
  <c r="AZ38" i="1"/>
  <c r="AE38" i="1" s="1"/>
  <c r="AZ39" i="1"/>
  <c r="AE39" i="1" s="1"/>
  <c r="AZ41" i="1"/>
  <c r="AE41" i="1" s="1"/>
  <c r="AZ42" i="1"/>
  <c r="AE42" i="1" s="1"/>
  <c r="AZ43" i="1"/>
  <c r="AE43" i="1" s="1"/>
  <c r="AZ44" i="1"/>
  <c r="AE44" i="1" s="1"/>
  <c r="AZ45" i="1"/>
  <c r="AE45" i="1" s="1"/>
  <c r="AZ46" i="1"/>
  <c r="AE46" i="1" s="1"/>
  <c r="AZ47" i="1"/>
  <c r="AE47" i="1" s="1"/>
  <c r="AZ49" i="1"/>
  <c r="AE49" i="1" s="1"/>
  <c r="AZ48" i="1"/>
  <c r="AE48" i="1" s="1"/>
  <c r="AZ52" i="1"/>
  <c r="AE52" i="1" s="1"/>
  <c r="AZ50" i="1"/>
  <c r="AE50" i="1" s="1"/>
  <c r="AZ51" i="1"/>
  <c r="AE51" i="1" s="1"/>
  <c r="AZ55" i="1"/>
  <c r="AE55" i="1" s="1"/>
  <c r="AZ53" i="1"/>
  <c r="AE53" i="1" s="1"/>
  <c r="AZ57" i="1"/>
  <c r="AE57" i="1" s="1"/>
  <c r="AZ56" i="1"/>
  <c r="AE56" i="1" s="1"/>
  <c r="AZ59" i="1"/>
  <c r="AE59" i="1" s="1"/>
  <c r="AZ60" i="1"/>
  <c r="AE60" i="1" s="1"/>
  <c r="AZ61" i="1"/>
  <c r="AE61" i="1" s="1"/>
  <c r="AZ63" i="1"/>
  <c r="AE63" i="1" s="1"/>
  <c r="AZ66" i="1"/>
  <c r="AE66" i="1" s="1"/>
  <c r="AZ68" i="1"/>
  <c r="AE68" i="1" s="1"/>
  <c r="AZ67" i="1"/>
  <c r="AE67" i="1" s="1"/>
  <c r="AZ71" i="1"/>
  <c r="AE71" i="1" s="1"/>
  <c r="AZ72" i="1"/>
  <c r="AE72" i="1" s="1"/>
  <c r="AZ76" i="1"/>
  <c r="AE76" i="1" s="1"/>
  <c r="AZ77" i="1"/>
  <c r="AE77" i="1" s="1"/>
  <c r="AZ78" i="1"/>
  <c r="AE78" i="1" s="1"/>
  <c r="AZ82" i="1"/>
  <c r="AE82" i="1" s="1"/>
  <c r="AZ83" i="1"/>
  <c r="AE83" i="1" s="1"/>
  <c r="AZ85" i="1"/>
  <c r="AE85" i="1" s="1"/>
  <c r="AZ89" i="1"/>
  <c r="AE89" i="1" s="1"/>
  <c r="AZ90" i="1"/>
  <c r="AE90" i="1" s="1"/>
  <c r="AZ91" i="1"/>
  <c r="AE91" i="1" s="1"/>
  <c r="AZ93" i="1"/>
  <c r="AE93" i="1" s="1"/>
  <c r="AZ94" i="1"/>
  <c r="AE94" i="1" s="1"/>
  <c r="AZ99" i="1"/>
  <c r="AE99" i="1" s="1"/>
  <c r="AZ100" i="1"/>
  <c r="AE100" i="1" s="1"/>
  <c r="AZ103" i="1"/>
  <c r="AE103" i="1" s="1"/>
  <c r="AZ106" i="1"/>
  <c r="AE106" i="1" s="1"/>
  <c r="AZ109" i="1"/>
  <c r="AE109" i="1" s="1"/>
  <c r="AZ108" i="1"/>
  <c r="AE108" i="1" s="1"/>
  <c r="AZ110" i="1"/>
  <c r="AE110" i="1" s="1"/>
  <c r="AZ114" i="1"/>
  <c r="AE114" i="1" s="1"/>
  <c r="AZ113" i="1"/>
  <c r="AE113" i="1" s="1"/>
  <c r="AZ117" i="1"/>
  <c r="AE117" i="1" s="1"/>
  <c r="AZ118" i="1"/>
  <c r="AE118" i="1" s="1"/>
  <c r="AZ122" i="1"/>
  <c r="AE122" i="1" s="1"/>
  <c r="AZ127" i="1"/>
  <c r="AE127" i="1" s="1"/>
  <c r="AZ128" i="1"/>
  <c r="AE128" i="1" s="1"/>
  <c r="AZ132" i="1"/>
  <c r="AE132" i="1" s="1"/>
  <c r="AZ134" i="1"/>
  <c r="AE134" i="1" s="1"/>
  <c r="AZ133" i="1"/>
  <c r="AE133" i="1" s="1"/>
  <c r="AZ137" i="1"/>
  <c r="AE137" i="1" s="1"/>
  <c r="AZ138" i="1"/>
  <c r="AE138" i="1" s="1"/>
  <c r="AZ141" i="1"/>
  <c r="AE141" i="1" s="1"/>
  <c r="AZ139" i="1"/>
  <c r="AE139" i="1" s="1"/>
  <c r="AZ140" i="1"/>
  <c r="AE140" i="1" s="1"/>
  <c r="AZ142" i="1"/>
  <c r="AE142" i="1" s="1"/>
  <c r="AZ143" i="1"/>
  <c r="AE143" i="1" s="1"/>
  <c r="AZ144" i="1"/>
  <c r="AE144" i="1" s="1"/>
  <c r="AZ148" i="1"/>
  <c r="AE148" i="1" s="1"/>
  <c r="AZ145" i="1"/>
  <c r="AE145" i="1" s="1"/>
  <c r="AZ146" i="1"/>
  <c r="AE146" i="1" s="1"/>
  <c r="AZ147" i="1"/>
  <c r="AE147" i="1" s="1"/>
  <c r="AZ149" i="1"/>
  <c r="AE149" i="1" s="1"/>
  <c r="AZ151" i="1"/>
  <c r="AE151" i="1" s="1"/>
  <c r="AZ160" i="1"/>
  <c r="AE160" i="1" s="1"/>
  <c r="AZ162" i="1"/>
  <c r="AE162" i="1" s="1"/>
  <c r="AZ165" i="1"/>
  <c r="AE165" i="1" s="1"/>
  <c r="AZ168" i="1"/>
  <c r="AE168" i="1" s="1"/>
  <c r="AZ170" i="1"/>
  <c r="AE170" i="1" s="1"/>
  <c r="AZ173" i="1"/>
  <c r="AE173" i="1" s="1"/>
  <c r="AZ175" i="1"/>
  <c r="AE175" i="1" s="1"/>
  <c r="AZ174" i="1"/>
  <c r="AE174" i="1" s="1"/>
  <c r="AZ179" i="1"/>
  <c r="AE179" i="1" s="1"/>
  <c r="AZ178" i="1"/>
  <c r="AE178" i="1" s="1"/>
  <c r="AZ182" i="1"/>
  <c r="AE182" i="1" s="1"/>
  <c r="AZ183" i="1"/>
  <c r="AE183" i="1" s="1"/>
  <c r="AZ184" i="1"/>
  <c r="AE184" i="1" s="1"/>
  <c r="AZ185" i="1"/>
  <c r="AE185" i="1" s="1"/>
  <c r="AZ187" i="1"/>
  <c r="AE187" i="1" s="1"/>
  <c r="AZ186" i="1"/>
  <c r="AE186" i="1" s="1"/>
  <c r="AZ188" i="1"/>
  <c r="AE188" i="1" s="1"/>
  <c r="AZ189" i="1"/>
  <c r="AE189" i="1" s="1"/>
  <c r="AZ192" i="1"/>
  <c r="AE192" i="1" s="1"/>
  <c r="AZ190" i="1"/>
  <c r="AE190" i="1" s="1"/>
  <c r="AZ191" i="1"/>
  <c r="AE191" i="1" s="1"/>
  <c r="AZ196" i="1"/>
  <c r="AE196" i="1" s="1"/>
  <c r="AZ198" i="1"/>
  <c r="AE198" i="1" s="1"/>
  <c r="AZ204" i="1"/>
  <c r="AE204" i="1" s="1"/>
  <c r="AZ207" i="1"/>
  <c r="AE207" i="1" s="1"/>
  <c r="AZ211" i="1"/>
  <c r="AE211" i="1" s="1"/>
  <c r="AZ214" i="1"/>
  <c r="AE214" i="1" s="1"/>
  <c r="AZ218" i="1"/>
  <c r="AE218" i="1" s="1"/>
  <c r="AZ220" i="1"/>
  <c r="AE220" i="1" s="1"/>
  <c r="AZ223" i="1"/>
  <c r="AE223" i="1" s="1"/>
  <c r="AZ224" i="1"/>
  <c r="AE224" i="1" s="1"/>
  <c r="AZ226" i="1"/>
  <c r="AE226" i="1" s="1"/>
  <c r="AZ227" i="1"/>
  <c r="AE227" i="1" s="1"/>
  <c r="AZ228" i="1"/>
  <c r="AE228" i="1" s="1"/>
  <c r="AZ230" i="1"/>
  <c r="AE230" i="1" s="1"/>
  <c r="AZ234" i="1"/>
  <c r="AE234" i="1" s="1"/>
  <c r="AZ233" i="1"/>
  <c r="AE233" i="1" s="1"/>
  <c r="AZ235" i="1"/>
  <c r="AE235" i="1" s="1"/>
  <c r="AZ238" i="1"/>
  <c r="AE238" i="1" s="1"/>
  <c r="I33" i="12"/>
  <c r="J33" i="12" s="1"/>
  <c r="K33" i="12"/>
  <c r="L33" i="12" s="1"/>
  <c r="M33" i="12"/>
  <c r="M34" i="12"/>
  <c r="N33" i="12"/>
  <c r="N34" i="12"/>
  <c r="I34" i="12"/>
  <c r="J34" i="12" s="1"/>
  <c r="K34" i="12"/>
  <c r="L34" i="12" s="1"/>
  <c r="I35" i="12"/>
  <c r="J35" i="12" s="1"/>
  <c r="N35" i="12"/>
  <c r="M36" i="12"/>
  <c r="K35" i="12"/>
  <c r="L35" i="12" s="1"/>
  <c r="I36" i="12"/>
  <c r="J36" i="12" s="1"/>
  <c r="N36" i="12"/>
  <c r="M35" i="12"/>
  <c r="M37" i="12"/>
  <c r="I37" i="12"/>
  <c r="J37" i="12" s="1"/>
  <c r="K36" i="12"/>
  <c r="L36" i="12" s="1"/>
  <c r="N38" i="12"/>
  <c r="K39" i="12"/>
  <c r="L39" i="12" s="1"/>
  <c r="K37" i="12"/>
  <c r="L37" i="12" s="1"/>
  <c r="K38" i="12"/>
  <c r="L38" i="12" s="1"/>
  <c r="I38" i="12"/>
  <c r="J38" i="12" s="1"/>
  <c r="N37" i="12"/>
  <c r="N39" i="12"/>
  <c r="M39" i="12"/>
  <c r="M38" i="12"/>
  <c r="I39" i="12"/>
  <c r="J39" i="12" s="1"/>
  <c r="M40" i="12"/>
  <c r="K40" i="12"/>
  <c r="L40" i="12" s="1"/>
  <c r="I40" i="12"/>
  <c r="J40" i="12" s="1"/>
  <c r="K41" i="12"/>
  <c r="L41" i="12" s="1"/>
  <c r="N40" i="12"/>
  <c r="K42" i="12"/>
  <c r="L42" i="12" s="1"/>
  <c r="M42" i="12"/>
  <c r="I41" i="12"/>
  <c r="J41" i="12" s="1"/>
  <c r="N41" i="12"/>
  <c r="N42" i="12"/>
  <c r="M41" i="12"/>
  <c r="I42" i="12"/>
  <c r="J42" i="12" s="1"/>
  <c r="V78" i="2"/>
  <c r="DQ12" i="12"/>
  <c r="DR12" i="12" s="1"/>
  <c r="DV12" i="12"/>
  <c r="DZ12" i="12"/>
  <c r="DU12" i="12"/>
  <c r="DS12" i="12"/>
  <c r="DT12" i="12" s="1"/>
  <c r="M31" i="12"/>
  <c r="M30" i="12"/>
  <c r="I30" i="12"/>
  <c r="J30" i="12" s="1"/>
  <c r="I31" i="12"/>
  <c r="J31" i="12" s="1"/>
  <c r="N31" i="12"/>
  <c r="K31" i="12"/>
  <c r="L31" i="12" s="1"/>
  <c r="N30" i="12"/>
  <c r="K30" i="12"/>
  <c r="L30" i="12" s="1"/>
  <c r="M32" i="12"/>
  <c r="I32" i="12"/>
  <c r="J32" i="12" s="1"/>
  <c r="K32" i="12"/>
  <c r="L32" i="12" s="1"/>
  <c r="N32" i="12"/>
  <c r="F64" i="15"/>
  <c r="H64" i="15" s="1"/>
  <c r="J64" i="15" s="1"/>
  <c r="DW18" i="1"/>
  <c r="BA12" i="12"/>
  <c r="BB12" i="12" s="1"/>
  <c r="BQ12" i="12" s="1"/>
  <c r="V81" i="2"/>
  <c r="W88" i="2"/>
  <c r="F30" i="15"/>
  <c r="H30" i="15" s="1"/>
  <c r="J30" i="15" s="1"/>
  <c r="W104" i="2"/>
  <c r="EB18" i="1"/>
  <c r="DO13" i="12" s="1"/>
  <c r="DP13" i="12" s="1"/>
  <c r="CA19" i="12"/>
  <c r="BY19" i="12"/>
  <c r="CB19" i="12"/>
  <c r="V29" i="2"/>
  <c r="K12" i="12"/>
  <c r="N12" i="12"/>
  <c r="I12" i="12"/>
  <c r="J12" i="12" s="1"/>
  <c r="V12" i="12" s="1"/>
  <c r="DC96" i="1"/>
  <c r="J14" i="14" s="1"/>
  <c r="DC105" i="1"/>
  <c r="J23" i="14" s="1"/>
  <c r="O23" i="14" s="1"/>
  <c r="L38" i="14"/>
  <c r="DC52" i="1"/>
  <c r="H16" i="14" s="1"/>
  <c r="DC97" i="1"/>
  <c r="J15" i="14" s="1"/>
  <c r="DC53" i="1"/>
  <c r="H17" i="14" s="1"/>
  <c r="O17" i="14" s="1"/>
  <c r="DB58" i="1"/>
  <c r="G22" i="14" s="1"/>
  <c r="DC98" i="1"/>
  <c r="J16" i="14" s="1"/>
  <c r="AG39" i="14"/>
  <c r="AG38" i="14"/>
  <c r="DB96" i="1"/>
  <c r="I14" i="14" s="1"/>
  <c r="DB50" i="1"/>
  <c r="G14" i="14" s="1"/>
  <c r="DB49" i="1"/>
  <c r="G13" i="14" s="1"/>
  <c r="AF38" i="14"/>
  <c r="K14" i="12"/>
  <c r="M14" i="12"/>
  <c r="N14" i="12"/>
  <c r="I14" i="12"/>
  <c r="J14" i="12" s="1"/>
  <c r="M15" i="12"/>
  <c r="N13" i="12"/>
  <c r="K13" i="12"/>
  <c r="I13" i="12"/>
  <c r="J13" i="12" s="1"/>
  <c r="V13" i="12" s="1"/>
  <c r="N15" i="12"/>
  <c r="K16" i="12"/>
  <c r="K15" i="12"/>
  <c r="I16" i="12"/>
  <c r="J16" i="12" s="1"/>
  <c r="I15" i="12"/>
  <c r="J15" i="12" s="1"/>
  <c r="N16" i="12"/>
  <c r="M16" i="12"/>
  <c r="I17" i="12"/>
  <c r="J17" i="12" s="1"/>
  <c r="M18" i="12"/>
  <c r="K17" i="12"/>
  <c r="M17" i="12"/>
  <c r="N17" i="12"/>
  <c r="K18" i="12"/>
  <c r="I18" i="12"/>
  <c r="J18" i="12" s="1"/>
  <c r="N18" i="12"/>
  <c r="I19" i="12"/>
  <c r="J19" i="12" s="1"/>
  <c r="K19" i="12"/>
  <c r="N19" i="12"/>
  <c r="M19" i="12"/>
  <c r="I20" i="12"/>
  <c r="J20" i="12" s="1"/>
  <c r="M20" i="12"/>
  <c r="N20" i="12"/>
  <c r="K20" i="12"/>
  <c r="M21" i="12"/>
  <c r="N21" i="12"/>
  <c r="I21" i="12"/>
  <c r="J21" i="12" s="1"/>
  <c r="K21" i="12"/>
  <c r="DB46" i="1"/>
  <c r="S40" i="14"/>
  <c r="DB51" i="1"/>
  <c r="G15" i="14" s="1"/>
  <c r="V41" i="2"/>
  <c r="F39" i="15"/>
  <c r="H39" i="15" s="1"/>
  <c r="J39" i="15" s="1"/>
  <c r="W137" i="2"/>
  <c r="AM135" i="15"/>
  <c r="AO135" i="15" s="1"/>
  <c r="V30" i="2"/>
  <c r="F28" i="15"/>
  <c r="H28" i="15" s="1"/>
  <c r="J28" i="15" s="1"/>
  <c r="F54" i="15"/>
  <c r="H54" i="15" s="1"/>
  <c r="J54" i="15" s="1"/>
  <c r="V56" i="2"/>
  <c r="F43" i="15"/>
  <c r="H43" i="15" s="1"/>
  <c r="J43" i="15" s="1"/>
  <c r="V45" i="2"/>
  <c r="W61" i="2"/>
  <c r="V35" i="2"/>
  <c r="F33" i="15"/>
  <c r="H33" i="15" s="1"/>
  <c r="J33" i="15" s="1"/>
  <c r="V96" i="2"/>
  <c r="F94" i="15"/>
  <c r="H94" i="15" s="1"/>
  <c r="J94" i="15" s="1"/>
  <c r="F92" i="15"/>
  <c r="H92" i="15" s="1"/>
  <c r="J92" i="15" s="1"/>
  <c r="V94" i="2"/>
  <c r="F15" i="15"/>
  <c r="V17" i="2"/>
  <c r="W102" i="2"/>
  <c r="AM100" i="15"/>
  <c r="AO100" i="15" s="1"/>
  <c r="V24" i="2"/>
  <c r="F22" i="15"/>
  <c r="H22" i="15" s="1"/>
  <c r="J22" i="15" s="1"/>
  <c r="W134" i="2"/>
  <c r="AM132" i="15"/>
  <c r="AO132" i="15" s="1"/>
  <c r="AM79" i="15"/>
  <c r="AO79" i="15" s="1"/>
  <c r="W81" i="2"/>
  <c r="W139" i="2"/>
  <c r="AM137" i="15"/>
  <c r="AO137" i="15" s="1"/>
  <c r="AM144" i="15"/>
  <c r="AO144" i="15" s="1"/>
  <c r="W146" i="2"/>
  <c r="F11" i="15"/>
  <c r="H11" i="15" s="1"/>
  <c r="J11" i="15" s="1"/>
  <c r="V13" i="2"/>
  <c r="AM68" i="15"/>
  <c r="AO68" i="15" s="1"/>
  <c r="W70" i="2"/>
  <c r="AM34" i="15"/>
  <c r="AO34" i="15" s="1"/>
  <c r="W36" i="2"/>
  <c r="F21" i="15"/>
  <c r="V23" i="2"/>
  <c r="F29" i="15"/>
  <c r="H29" i="15" s="1"/>
  <c r="J29" i="15" s="1"/>
  <c r="V31" i="2"/>
  <c r="W110" i="2"/>
  <c r="AM108" i="15"/>
  <c r="AO108" i="15" s="1"/>
  <c r="V28" i="2"/>
  <c r="F26" i="15"/>
  <c r="H26" i="15" s="1"/>
  <c r="J26" i="15" s="1"/>
  <c r="W91" i="2"/>
  <c r="F89" i="15"/>
  <c r="H89" i="15" s="1"/>
  <c r="J89" i="15" s="1"/>
  <c r="V91" i="2"/>
  <c r="F86" i="15"/>
  <c r="H86" i="15" s="1"/>
  <c r="J86" i="15" s="1"/>
  <c r="V88" i="2"/>
  <c r="G105" i="15"/>
  <c r="AB13" i="1"/>
  <c r="V63" i="2"/>
  <c r="F61" i="15"/>
  <c r="W46" i="2"/>
  <c r="AM44" i="15"/>
  <c r="AO44" i="15" s="1"/>
  <c r="V70" i="2"/>
  <c r="F68" i="15"/>
  <c r="H12" i="15"/>
  <c r="J12" i="15" s="1"/>
  <c r="H19" i="15"/>
  <c r="J19" i="15" s="1"/>
  <c r="H78" i="15"/>
  <c r="J78" i="15" s="1"/>
  <c r="W130" i="2"/>
  <c r="AM128" i="15"/>
  <c r="AO128" i="15" s="1"/>
  <c r="V44" i="2"/>
  <c r="F42" i="15"/>
  <c r="H42" i="15" s="1"/>
  <c r="J42" i="15" s="1"/>
  <c r="W30" i="2"/>
  <c r="W34" i="2"/>
  <c r="BA29" i="15"/>
  <c r="W43" i="2"/>
  <c r="W72" i="2"/>
  <c r="AM70" i="15"/>
  <c r="AO70" i="15" s="1"/>
  <c r="W143" i="2"/>
  <c r="AM141" i="15"/>
  <c r="AO141" i="15" s="1"/>
  <c r="F57" i="15"/>
  <c r="H57" i="15" s="1"/>
  <c r="J57" i="15" s="1"/>
  <c r="V59" i="2"/>
  <c r="AM117" i="15"/>
  <c r="AO117" i="15" s="1"/>
  <c r="W119" i="2"/>
  <c r="F16" i="15"/>
  <c r="V18" i="2"/>
  <c r="W67" i="2"/>
  <c r="AM83" i="15"/>
  <c r="AO83" i="15" s="1"/>
  <c r="W85" i="2"/>
  <c r="V76" i="2"/>
  <c r="F74" i="15"/>
  <c r="H74" i="15" s="1"/>
  <c r="J74" i="15" s="1"/>
  <c r="W77" i="2"/>
  <c r="AM75" i="15"/>
  <c r="AO75" i="15" s="1"/>
  <c r="W142" i="2"/>
  <c r="AM140" i="15"/>
  <c r="AO140" i="15" s="1"/>
  <c r="W28" i="2"/>
  <c r="V92" i="2"/>
  <c r="F90" i="15"/>
  <c r="H90" i="15" s="1"/>
  <c r="J90" i="15" s="1"/>
  <c r="F91" i="15"/>
  <c r="H91" i="15" s="1"/>
  <c r="J91" i="15" s="1"/>
  <c r="V93" i="2"/>
  <c r="F65" i="15"/>
  <c r="H65" i="15" s="1"/>
  <c r="J65" i="15" s="1"/>
  <c r="V67" i="2"/>
  <c r="W45" i="2"/>
  <c r="W17" i="2"/>
  <c r="AM15" i="15"/>
  <c r="AO15" i="15" s="1"/>
  <c r="W62" i="2"/>
  <c r="AM129" i="15"/>
  <c r="AO129" i="15" s="1"/>
  <c r="W131" i="2"/>
  <c r="W24" i="2"/>
  <c r="W113" i="2"/>
  <c r="AM111" i="15"/>
  <c r="AO111" i="15" s="1"/>
  <c r="F75" i="15"/>
  <c r="V77" i="2"/>
  <c r="W117" i="2"/>
  <c r="AM115" i="15"/>
  <c r="AO115" i="15" s="1"/>
  <c r="W57" i="2"/>
  <c r="AO38" i="14"/>
  <c r="AM38" i="14"/>
  <c r="AN38" i="14" s="1"/>
  <c r="DB48" i="1"/>
  <c r="DB30" i="1"/>
  <c r="L12" i="14"/>
  <c r="DC121" i="1"/>
  <c r="DC48" i="1"/>
  <c r="DC30" i="1"/>
  <c r="AJ12" i="14"/>
  <c r="AL12" i="14" s="1"/>
  <c r="AQ12" i="14" s="1"/>
  <c r="DB201" i="1"/>
  <c r="L39" i="14"/>
  <c r="AQ19" i="14"/>
  <c r="DB217" i="1"/>
  <c r="AM12" i="14"/>
  <c r="AO12" i="14" s="1"/>
  <c r="DC101" i="1"/>
  <c r="J19" i="14" s="1"/>
  <c r="O19" i="14" s="1"/>
  <c r="DB98" i="1"/>
  <c r="I16" i="14" s="1"/>
  <c r="DB76" i="1"/>
  <c r="DB94" i="1"/>
  <c r="L40" i="14"/>
  <c r="AQ23" i="14"/>
  <c r="DB105" i="1"/>
  <c r="I23" i="14" s="1"/>
  <c r="AM40" i="14"/>
  <c r="AN40" i="14" s="1"/>
  <c r="AO40" i="14"/>
  <c r="AQ13" i="14"/>
  <c r="AJ39" i="14"/>
  <c r="AK39" i="14" s="1"/>
  <c r="DB59" i="1"/>
  <c r="G23" i="14" s="1"/>
  <c r="K38" i="14"/>
  <c r="DC100" i="1"/>
  <c r="J18" i="14" s="1"/>
  <c r="DC49" i="1"/>
  <c r="H13" i="14" s="1"/>
  <c r="O13" i="14" s="1"/>
  <c r="AQ20" i="14"/>
  <c r="DC92" i="1"/>
  <c r="S39" i="14"/>
  <c r="K40" i="14"/>
  <c r="DB54" i="1"/>
  <c r="G18" i="14" s="1"/>
  <c r="AJ38" i="14"/>
  <c r="AK38" i="14" s="1"/>
  <c r="P15" i="14"/>
  <c r="DB121" i="1"/>
  <c r="K12" i="14"/>
  <c r="H18" i="15"/>
  <c r="J18" i="15" s="1"/>
  <c r="W116" i="2"/>
  <c r="AM114" i="15"/>
  <c r="AO114" i="15" s="1"/>
  <c r="W68" i="2"/>
  <c r="AM66" i="15"/>
  <c r="AO66" i="15" s="1"/>
  <c r="W123" i="2"/>
  <c r="AM121" i="15"/>
  <c r="AO121" i="15" s="1"/>
  <c r="F25" i="15"/>
  <c r="H25" i="15" s="1"/>
  <c r="J25" i="15" s="1"/>
  <c r="V27" i="2"/>
  <c r="F73" i="15"/>
  <c r="H73" i="15" s="1"/>
  <c r="J73" i="15" s="1"/>
  <c r="V75" i="2"/>
  <c r="W40" i="2"/>
  <c r="AM38" i="15"/>
  <c r="AO38" i="15" s="1"/>
  <c r="F34" i="15"/>
  <c r="H34" i="15" s="1"/>
  <c r="J34" i="15" s="1"/>
  <c r="V36" i="2"/>
  <c r="F24" i="15"/>
  <c r="V26" i="2"/>
  <c r="AM73" i="15"/>
  <c r="AO73" i="15" s="1"/>
  <c r="W75" i="2"/>
  <c r="W121" i="2"/>
  <c r="AM119" i="15"/>
  <c r="AO119" i="15" s="1"/>
  <c r="AM77" i="15"/>
  <c r="AO77" i="15" s="1"/>
  <c r="W79" i="2"/>
  <c r="V83" i="2"/>
  <c r="F81" i="15"/>
  <c r="H81" i="15" s="1"/>
  <c r="J81" i="15" s="1"/>
  <c r="V22" i="2"/>
  <c r="F20" i="15"/>
  <c r="BA32" i="15"/>
  <c r="W96" i="2"/>
  <c r="AM146" i="15"/>
  <c r="AO146" i="15" s="1"/>
  <c r="W148" i="2"/>
  <c r="V97" i="2"/>
  <c r="F95" i="15"/>
  <c r="H95" i="15" s="1"/>
  <c r="J95" i="15" s="1"/>
  <c r="AK12" i="15"/>
  <c r="BA19" i="15" s="1"/>
  <c r="W14" i="2"/>
  <c r="W26" i="2"/>
  <c r="F59" i="15"/>
  <c r="H59" i="15" s="1"/>
  <c r="J59" i="15" s="1"/>
  <c r="V61" i="2"/>
  <c r="W98" i="2"/>
  <c r="AM96" i="15"/>
  <c r="AO96" i="15" s="1"/>
  <c r="F103" i="15"/>
  <c r="H103" i="15" s="1"/>
  <c r="J103" i="15" s="1"/>
  <c r="V105" i="2"/>
  <c r="W59" i="2"/>
  <c r="AM57" i="15"/>
  <c r="AO57" i="15" s="1"/>
  <c r="AM131" i="15"/>
  <c r="AO131" i="15" s="1"/>
  <c r="W133" i="2"/>
  <c r="V79" i="2"/>
  <c r="F77" i="15"/>
  <c r="AM36" i="15"/>
  <c r="AO36" i="15" s="1"/>
  <c r="W38" i="2"/>
  <c r="F101" i="15"/>
  <c r="H101" i="15" s="1"/>
  <c r="J101" i="15" s="1"/>
  <c r="V103" i="2"/>
  <c r="V15" i="2"/>
  <c r="F13" i="15"/>
  <c r="H13" i="15" s="1"/>
  <c r="J13" i="15" s="1"/>
  <c r="W35" i="2"/>
  <c r="Y13" i="1"/>
  <c r="V13" i="1"/>
  <c r="W15" i="2"/>
  <c r="AK13" i="15"/>
  <c r="AM13" i="15" s="1"/>
  <c r="AO13" i="15" s="1"/>
  <c r="W19" i="2"/>
  <c r="AM17" i="15"/>
  <c r="AO17" i="15" s="1"/>
  <c r="AM16" i="15"/>
  <c r="AO16" i="15" s="1"/>
  <c r="AM56" i="15"/>
  <c r="AO56" i="15" s="1"/>
  <c r="AM78" i="15"/>
  <c r="AO78" i="15" s="1"/>
  <c r="W80" i="2"/>
  <c r="V72" i="2"/>
  <c r="F70" i="15"/>
  <c r="H70" i="15" s="1"/>
  <c r="J70" i="15" s="1"/>
  <c r="W106" i="2"/>
  <c r="AM104" i="15"/>
  <c r="AO104" i="15" s="1"/>
  <c r="BA22" i="15"/>
  <c r="W144" i="2"/>
  <c r="AM123" i="15"/>
  <c r="AO123" i="15" s="1"/>
  <c r="W125" i="2"/>
  <c r="W25" i="2"/>
  <c r="W97" i="2"/>
  <c r="AM95" i="15"/>
  <c r="AO95" i="15" s="1"/>
  <c r="AM134" i="15"/>
  <c r="AO134" i="15" s="1"/>
  <c r="W136" i="2"/>
  <c r="S150" i="2"/>
  <c r="BC7" i="1" s="1"/>
  <c r="AK10" i="15"/>
  <c r="W12" i="2"/>
  <c r="V82" i="2"/>
  <c r="F80" i="15"/>
  <c r="W42" i="2"/>
  <c r="BA35" i="15"/>
  <c r="W101" i="2"/>
  <c r="AM99" i="15"/>
  <c r="AO99" i="15" s="1"/>
  <c r="AM143" i="15"/>
  <c r="AO143" i="15" s="1"/>
  <c r="W145" i="2"/>
  <c r="H46" i="15"/>
  <c r="J46" i="15" s="1"/>
  <c r="V65" i="2"/>
  <c r="F63" i="15"/>
  <c r="H63" i="15" s="1"/>
  <c r="J63" i="15" s="1"/>
  <c r="AM85" i="15"/>
  <c r="AO85" i="15" s="1"/>
  <c r="W87" i="2"/>
  <c r="W64" i="2"/>
  <c r="AM62" i="15"/>
  <c r="AO62" i="15" s="1"/>
  <c r="W128" i="2"/>
  <c r="AM126" i="15"/>
  <c r="AO126" i="15" s="1"/>
  <c r="W118" i="2"/>
  <c r="W94" i="2"/>
  <c r="BA31" i="15"/>
  <c r="F23" i="15"/>
  <c r="H23" i="15" s="1"/>
  <c r="J23" i="15" s="1"/>
  <c r="V25" i="2"/>
  <c r="W63" i="2"/>
  <c r="F69" i="15"/>
  <c r="V71" i="2"/>
  <c r="F49" i="15"/>
  <c r="H49" i="15" s="1"/>
  <c r="J49" i="15" s="1"/>
  <c r="V51" i="2"/>
  <c r="W32" i="2"/>
  <c r="AM30" i="15"/>
  <c r="AO30" i="15" s="1"/>
  <c r="AM58" i="15"/>
  <c r="AO58" i="15" s="1"/>
  <c r="W60" i="2"/>
  <c r="W29" i="2"/>
  <c r="AQ22" i="14"/>
  <c r="DC94" i="1"/>
  <c r="DC76" i="1"/>
  <c r="DB101" i="1"/>
  <c r="I19" i="14" s="1"/>
  <c r="AQ14" i="14"/>
  <c r="DB57" i="1"/>
  <c r="G21" i="14" s="1"/>
  <c r="DC103" i="1"/>
  <c r="J21" i="14" s="1"/>
  <c r="O21" i="14" s="1"/>
  <c r="DB53" i="1"/>
  <c r="G17" i="14" s="1"/>
  <c r="P21" i="14"/>
  <c r="AJ40" i="14"/>
  <c r="AK40" i="14" s="1"/>
  <c r="DB99" i="1"/>
  <c r="I17" i="14" s="1"/>
  <c r="AF39" i="14"/>
  <c r="DB169" i="1"/>
  <c r="AF12" i="14"/>
  <c r="DB104" i="1"/>
  <c r="I22" i="14" s="1"/>
  <c r="DB52" i="1"/>
  <c r="G16" i="14" s="1"/>
  <c r="S38" i="14"/>
  <c r="AQ17" i="14"/>
  <c r="AQ16" i="14"/>
  <c r="DB95" i="1"/>
  <c r="I13" i="14" s="1"/>
  <c r="DB97" i="1"/>
  <c r="I15" i="14" s="1"/>
  <c r="DC58" i="1"/>
  <c r="H22" i="14" s="1"/>
  <c r="H40" i="14" s="1"/>
  <c r="DB92" i="1"/>
  <c r="AG40" i="14"/>
  <c r="DC56" i="1"/>
  <c r="H20" i="14" s="1"/>
  <c r="DB103" i="1"/>
  <c r="I21" i="14" s="1"/>
  <c r="DB185" i="1"/>
  <c r="AG12" i="14"/>
  <c r="DC54" i="1"/>
  <c r="H18" i="14" s="1"/>
  <c r="DC232" i="1"/>
  <c r="S12" i="14"/>
  <c r="DC104" i="1"/>
  <c r="J22" i="14" s="1"/>
  <c r="AM39" i="14"/>
  <c r="AN39" i="14" s="1"/>
  <c r="AO39" i="14"/>
  <c r="DC46" i="1"/>
  <c r="K39" i="14"/>
  <c r="DC102" i="1"/>
  <c r="J20" i="14" s="1"/>
  <c r="DC51" i="1"/>
  <c r="H15" i="14" s="1"/>
  <c r="BY1016" i="1"/>
  <c r="CH1016" i="1"/>
  <c r="CI1016" i="1" s="1"/>
  <c r="BW1016" i="1" s="1"/>
  <c r="BZ1015" i="1"/>
  <c r="CA1015" i="1" s="1"/>
  <c r="CB1015" i="1"/>
  <c r="H79" i="15"/>
  <c r="J79" i="15" s="1"/>
  <c r="AM45" i="15"/>
  <c r="AO45" i="15" s="1"/>
  <c r="H27" i="15"/>
  <c r="J27" i="15" s="1"/>
  <c r="AM19" i="15"/>
  <c r="AO19" i="15" s="1"/>
  <c r="BA20" i="15" l="1"/>
  <c r="BA27" i="15"/>
  <c r="BA13" i="15"/>
  <c r="BA14" i="15"/>
  <c r="DP244" i="1"/>
  <c r="DP832" i="1"/>
  <c r="DP192" i="1"/>
  <c r="DP990" i="1"/>
  <c r="DP1007" i="1"/>
  <c r="DP726" i="1"/>
  <c r="DP489" i="1"/>
  <c r="DP444" i="1"/>
  <c r="DP622" i="1"/>
  <c r="DP430" i="1"/>
  <c r="DP370" i="1"/>
  <c r="DP863" i="1"/>
  <c r="DP377" i="1"/>
  <c r="DP121" i="1"/>
  <c r="DP441" i="1"/>
  <c r="DP513" i="1"/>
  <c r="DP206" i="1"/>
  <c r="DP353" i="1"/>
  <c r="DP923" i="1"/>
  <c r="DP264" i="1"/>
  <c r="DP707" i="1"/>
  <c r="DP577" i="1"/>
  <c r="DP534" i="1"/>
  <c r="DP591" i="1"/>
  <c r="DP977" i="1"/>
  <c r="DP450" i="1"/>
  <c r="DP676" i="1"/>
  <c r="DP767" i="1"/>
  <c r="DP997" i="1"/>
  <c r="DP60" i="1"/>
  <c r="DP243" i="1"/>
  <c r="DP704" i="1"/>
  <c r="DP435" i="1"/>
  <c r="DP80" i="1"/>
  <c r="DP588" i="1"/>
  <c r="DP651" i="1"/>
  <c r="DP194" i="1"/>
  <c r="DP109" i="1"/>
  <c r="DP544" i="1"/>
  <c r="DP627" i="1"/>
  <c r="DP815" i="1"/>
  <c r="DP696" i="1"/>
  <c r="DP987" i="1"/>
  <c r="DP325" i="1"/>
  <c r="DP226" i="1"/>
  <c r="DP566" i="1"/>
  <c r="DP359" i="1"/>
  <c r="DP885" i="1"/>
  <c r="DP855" i="1"/>
  <c r="DP771" i="1"/>
  <c r="DP411" i="1"/>
  <c r="DP911" i="1"/>
  <c r="DP688" i="1"/>
  <c r="DP833" i="1"/>
  <c r="DP697" i="1"/>
  <c r="DP821" i="1"/>
  <c r="DP912" i="1"/>
  <c r="DP537" i="1"/>
  <c r="DP759" i="1"/>
  <c r="DP966" i="1"/>
  <c r="DP476" i="1"/>
  <c r="DP284" i="1"/>
  <c r="DP422" i="1"/>
  <c r="DP547" i="1"/>
  <c r="DP942" i="1"/>
  <c r="DP332" i="1"/>
  <c r="DP952" i="1"/>
  <c r="DP125" i="1"/>
  <c r="DP760" i="1"/>
  <c r="DP173" i="1"/>
  <c r="DP195" i="1"/>
  <c r="DP876" i="1"/>
  <c r="DP87" i="1"/>
  <c r="DP582" i="1"/>
  <c r="DP408" i="1"/>
  <c r="DP274" i="1"/>
  <c r="DP256" i="1"/>
  <c r="DP72" i="1"/>
  <c r="DP908" i="1"/>
  <c r="DP251" i="1"/>
  <c r="DP74" i="1"/>
  <c r="DP927" i="1"/>
  <c r="DP281" i="1"/>
  <c r="DP52" i="1"/>
  <c r="DP516" i="1"/>
  <c r="DP611" i="1"/>
  <c r="DP602" i="1"/>
  <c r="DP852" i="1"/>
  <c r="DP776" i="1"/>
  <c r="DP259" i="1"/>
  <c r="DP241" i="1"/>
  <c r="DP464" i="1"/>
  <c r="DP507" i="1"/>
  <c r="DP221" i="1"/>
  <c r="DP826" i="1"/>
  <c r="DP89" i="1"/>
  <c r="DP208" i="1"/>
  <c r="DP519" i="1"/>
  <c r="DP93" i="1"/>
  <c r="DP347" i="1"/>
  <c r="DP129" i="1"/>
  <c r="DP111" i="1"/>
  <c r="DP61" i="1"/>
  <c r="DP48" i="1"/>
  <c r="DP257" i="1"/>
  <c r="DP763" i="1"/>
  <c r="DP365" i="1"/>
  <c r="DP616" i="1"/>
  <c r="DP818" i="1"/>
  <c r="DP596" i="1"/>
  <c r="DP972" i="1"/>
  <c r="DP361" i="1"/>
  <c r="DP404" i="1"/>
  <c r="DP702" i="1"/>
  <c r="DP356" i="1"/>
  <c r="DP167" i="1"/>
  <c r="DP752" i="1"/>
  <c r="DP505" i="1"/>
  <c r="DP362" i="1"/>
  <c r="DP542" i="1"/>
  <c r="DP272" i="1"/>
  <c r="DP466" i="1"/>
  <c r="DP92" i="1"/>
  <c r="DP343" i="1"/>
  <c r="DP887" i="1"/>
  <c r="DP934" i="1"/>
  <c r="DP610" i="1"/>
  <c r="DP929" i="1"/>
  <c r="DP719" i="1"/>
  <c r="DP862" i="1"/>
  <c r="DP788" i="1"/>
  <c r="DP225" i="1"/>
  <c r="DP333" i="1"/>
  <c r="DP891" i="1"/>
  <c r="DP590" i="1"/>
  <c r="DP479" i="1"/>
  <c r="DP431" i="1"/>
  <c r="DP915" i="1"/>
  <c r="DP410" i="1"/>
  <c r="DP228" i="1"/>
  <c r="DP421" i="1"/>
  <c r="DP564" i="1"/>
  <c r="DP46" i="1"/>
  <c r="DP732" i="1"/>
  <c r="DP968" i="1"/>
  <c r="DP132" i="1"/>
  <c r="DP580" i="1"/>
  <c r="DP428" i="1"/>
  <c r="DP147" i="1"/>
  <c r="DP83" i="1"/>
  <c r="DP58" i="1"/>
  <c r="DP358" i="1"/>
  <c r="DP587" i="1"/>
  <c r="DP293" i="1"/>
  <c r="DP64" i="1"/>
  <c r="DP98" i="1"/>
  <c r="DP829" i="1"/>
  <c r="DP841" i="1"/>
  <c r="DP799" i="1"/>
  <c r="DP734" i="1"/>
  <c r="DP406" i="1"/>
  <c r="DP269" i="1"/>
  <c r="DP715" i="1"/>
  <c r="DP82" i="1"/>
  <c r="DP161" i="1"/>
  <c r="DP569" i="1"/>
  <c r="DP804" i="1"/>
  <c r="DP831" i="1"/>
  <c r="DP686" i="1"/>
  <c r="DP268" i="1"/>
  <c r="DP399" i="1"/>
  <c r="DP149" i="1"/>
  <c r="DP62" i="1"/>
  <c r="DP661" i="1"/>
  <c r="DP873" i="1"/>
  <c r="DP803" i="1"/>
  <c r="DP916" i="1"/>
  <c r="DP745" i="1"/>
  <c r="DP858" i="1"/>
  <c r="DP130" i="1"/>
  <c r="DP455" i="1"/>
  <c r="DP110" i="1"/>
  <c r="DP963" i="1"/>
  <c r="DP738" i="1"/>
  <c r="DP795" i="1"/>
  <c r="DP196" i="1"/>
  <c r="DP297" i="1"/>
  <c r="DP1012" i="1"/>
  <c r="DP816" i="1"/>
  <c r="DP633" i="1"/>
  <c r="DP557" i="1"/>
  <c r="DP246" i="1"/>
  <c r="DP595" i="1"/>
  <c r="DP503" i="1"/>
  <c r="DP285" i="1"/>
  <c r="DP641" i="1"/>
  <c r="DP266" i="1"/>
  <c r="DP758" i="1"/>
  <c r="DP639" i="1"/>
  <c r="DP334" i="1"/>
  <c r="DP265" i="1"/>
  <c r="DP183" i="1"/>
  <c r="DP984" i="1"/>
  <c r="DP142" i="1"/>
  <c r="DP81" i="1"/>
  <c r="DP835" i="1"/>
  <c r="DP218" i="1"/>
  <c r="DP425" i="1"/>
  <c r="DP604" i="1"/>
  <c r="DP724" i="1"/>
  <c r="DP729" i="1"/>
  <c r="DP326" i="1"/>
  <c r="DP632" i="1"/>
  <c r="DP469" i="1"/>
  <c r="DP973" i="1"/>
  <c r="DP107" i="1"/>
  <c r="DP456" i="1"/>
  <c r="DP345" i="1"/>
  <c r="DP210" i="1"/>
  <c r="DP985" i="1"/>
  <c r="DP567" i="1"/>
  <c r="DP701" i="1"/>
  <c r="DP828" i="1"/>
  <c r="DP391" i="1"/>
  <c r="DP581" i="1"/>
  <c r="DP355" i="1"/>
  <c r="DP170" i="1"/>
  <c r="DP298" i="1"/>
  <c r="DP568" i="1"/>
  <c r="DP123" i="1"/>
  <c r="DP308" i="1"/>
  <c r="DP774" i="1"/>
  <c r="DP360" i="1"/>
  <c r="DP182" i="1"/>
  <c r="DP811" i="1"/>
  <c r="DP904" i="1"/>
  <c r="DP589" i="1"/>
  <c r="DP748" i="1"/>
  <c r="DP638" i="1"/>
  <c r="DP617" i="1"/>
  <c r="DP396" i="1"/>
  <c r="DP785" i="1"/>
  <c r="DP290" i="1"/>
  <c r="DP267" i="1"/>
  <c r="DP594" i="1"/>
  <c r="DP761" i="1"/>
  <c r="DP199" i="1"/>
  <c r="DP951" i="1"/>
  <c r="DP115" i="1"/>
  <c r="DP846" i="1"/>
  <c r="DP995" i="1"/>
  <c r="DP307" i="1"/>
  <c r="DP793" i="1"/>
  <c r="DP924" i="1"/>
  <c r="DP565" i="1"/>
  <c r="DP202" i="1"/>
  <c r="DP478" i="1"/>
  <c r="DP413" i="1"/>
  <c r="DP165" i="1"/>
  <c r="DP765" i="1"/>
  <c r="DP570" i="1"/>
  <c r="DP825" i="1"/>
  <c r="DP909" i="1"/>
  <c r="DP960" i="1"/>
  <c r="DP384" i="1"/>
  <c r="DP935" i="1"/>
  <c r="DP288" i="1"/>
  <c r="DP593" i="1"/>
  <c r="DP884" i="1"/>
  <c r="DP465" i="1"/>
  <c r="DP43" i="1"/>
  <c r="DP53" i="1"/>
  <c r="DP1010" i="1"/>
  <c r="DP623" i="1"/>
  <c r="DP249" i="1"/>
  <c r="DP553" i="1"/>
  <c r="DP299" i="1"/>
  <c r="DP310" i="1"/>
  <c r="DP563" i="1"/>
  <c r="DP424" i="1"/>
  <c r="DP780" i="1"/>
  <c r="DP736" i="1"/>
  <c r="DP875" i="1"/>
  <c r="DP583" i="1"/>
  <c r="DP150" i="1"/>
  <c r="DP514" i="1"/>
  <c r="DP49" i="1"/>
  <c r="DP463" i="1"/>
  <c r="DP77" i="1"/>
  <c r="DP270" i="1"/>
  <c r="DP445" i="1"/>
  <c r="DP212" i="1"/>
  <c r="DP296" i="1"/>
  <c r="DP955" i="1"/>
  <c r="DP845" i="1"/>
  <c r="DP117" i="1"/>
  <c r="DP913" i="1"/>
  <c r="DP213" i="1"/>
  <c r="DP459" i="1"/>
  <c r="DP684" i="1"/>
  <c r="DP357" i="1"/>
  <c r="DP255" i="1"/>
  <c r="DP730" i="1"/>
  <c r="DP930" i="1"/>
  <c r="DP523" i="1"/>
  <c r="DP54" i="1"/>
  <c r="DP578" i="1"/>
  <c r="DP127" i="1"/>
  <c r="DP874" i="1"/>
  <c r="DP680" i="1"/>
  <c r="DP728" i="1"/>
  <c r="DP312" i="1"/>
  <c r="DP533" i="1"/>
  <c r="DP172" i="1"/>
  <c r="DP291" i="1"/>
  <c r="DP100" i="1"/>
  <c r="DP605" i="1"/>
  <c r="DP351" i="1"/>
  <c r="DP143" i="1"/>
  <c r="DP922" i="1"/>
  <c r="DP778" i="1"/>
  <c r="DP220" i="1"/>
  <c r="DP720" i="1"/>
  <c r="DP989" i="1"/>
  <c r="DP898" i="1"/>
  <c r="DP867" i="1"/>
  <c r="DP574" i="1"/>
  <c r="DP918" i="1"/>
  <c r="DP145" i="1"/>
  <c r="DP247" i="1"/>
  <c r="DP276" i="1"/>
  <c r="DP561" i="1"/>
  <c r="DP635" i="1"/>
  <c r="DP329" i="1"/>
  <c r="DP477" i="1"/>
  <c r="DP177" i="1"/>
  <c r="DP156" i="1"/>
  <c r="DP941" i="1"/>
  <c r="DP864" i="1"/>
  <c r="DP245" i="1"/>
  <c r="DP366" i="1"/>
  <c r="DP91" i="1"/>
  <c r="DP157" i="1"/>
  <c r="DP559" i="1"/>
  <c r="DP744" i="1"/>
  <c r="DP615" i="1"/>
  <c r="DP957" i="1"/>
  <c r="DP746" i="1"/>
  <c r="DP480" i="1"/>
  <c r="DP201" i="1"/>
  <c r="DP629" i="1"/>
  <c r="DP646" i="1"/>
  <c r="DP57" i="1"/>
  <c r="DP683" i="1"/>
  <c r="DP766" i="1"/>
  <c r="DP979" i="1"/>
  <c r="DP86" i="1"/>
  <c r="DP449" i="1"/>
  <c r="DP939" i="1"/>
  <c r="DP896" i="1"/>
  <c r="DP655" i="1"/>
  <c r="DP677" i="1"/>
  <c r="DP964" i="1"/>
  <c r="DP830" i="1"/>
  <c r="DP499" i="1"/>
  <c r="DP996" i="1"/>
  <c r="DP337" i="1"/>
  <c r="DP554" i="1"/>
  <c r="DP372" i="1"/>
  <c r="DP254" i="1"/>
  <c r="DP773" i="1"/>
  <c r="DP975" i="1"/>
  <c r="DP380" i="1"/>
  <c r="DP239" i="1"/>
  <c r="DP575" i="1"/>
  <c r="DP586" i="1"/>
  <c r="DP764" i="1"/>
  <c r="DP769" i="1"/>
  <c r="DP454" i="1"/>
  <c r="DP897" i="1"/>
  <c r="DP319" i="1"/>
  <c r="DP901" i="1"/>
  <c r="DP279" i="1"/>
  <c r="DP749" i="1"/>
  <c r="DP1009" i="1"/>
  <c r="DP474" i="1"/>
  <c r="DP956" i="1"/>
  <c r="DP313" i="1"/>
  <c r="DP953" i="1"/>
  <c r="DP386" i="1"/>
  <c r="DP802" i="1"/>
  <c r="DP113" i="1"/>
  <c r="DP517" i="1"/>
  <c r="DP539" i="1"/>
  <c r="DP394" i="1"/>
  <c r="DP940" i="1"/>
  <c r="DP601" i="1"/>
  <c r="DP59" i="1"/>
  <c r="DP309" i="1"/>
  <c r="DP490" i="1"/>
  <c r="DP475" i="1"/>
  <c r="DP379" i="1"/>
  <c r="DP645" i="1"/>
  <c r="DP301" i="1"/>
  <c r="DP524" i="1"/>
  <c r="DP160" i="1"/>
  <c r="DP787" i="1"/>
  <c r="DP211" i="1"/>
  <c r="DP614" i="1"/>
  <c r="DP442" i="1"/>
  <c r="DP907" i="1"/>
  <c r="DP229" i="1"/>
  <c r="DP733" i="1"/>
  <c r="DP141" i="1"/>
  <c r="DP717" i="1"/>
  <c r="DP540" i="1"/>
  <c r="DP740" i="1"/>
  <c r="DP231" i="1"/>
  <c r="DP969" i="1"/>
  <c r="DP854" i="1"/>
  <c r="DP643" i="1"/>
  <c r="DP385" i="1"/>
  <c r="DP550" i="1"/>
  <c r="DP506" i="1"/>
  <c r="DP931" i="1"/>
  <c r="DP306" i="1"/>
  <c r="DP328" i="1"/>
  <c r="DP529" i="1"/>
  <c r="DP779" i="1"/>
  <c r="DP112" i="1"/>
  <c r="DP970" i="1"/>
  <c r="DP737" i="1"/>
  <c r="DP723" i="1"/>
  <c r="DP721" i="1"/>
  <c r="DP171" i="1"/>
  <c r="DP368" i="1"/>
  <c r="DP883" i="1"/>
  <c r="DP316" i="1"/>
  <c r="DP401" i="1"/>
  <c r="DP227" i="1"/>
  <c r="DP741" i="1"/>
  <c r="DP350" i="1"/>
  <c r="DP731" i="1"/>
  <c r="DP415" i="1"/>
  <c r="DP662" i="1"/>
  <c r="DP685" i="1"/>
  <c r="DP349" i="1"/>
  <c r="DP1005" i="1"/>
  <c r="DP300" i="1"/>
  <c r="DP535" i="1"/>
  <c r="DP882" i="1"/>
  <c r="DP877" i="1"/>
  <c r="DP152" i="1"/>
  <c r="DP190" i="1"/>
  <c r="DP193" i="1"/>
  <c r="DP280" i="1"/>
  <c r="DP188" i="1"/>
  <c r="DP405" i="1"/>
  <c r="DP700" i="1"/>
  <c r="DP179" i="1"/>
  <c r="DP252" i="1"/>
  <c r="DP692" i="1"/>
  <c r="DP928" i="1"/>
  <c r="DP991" i="1"/>
  <c r="DP675" i="1"/>
  <c r="DP446" i="1"/>
  <c r="DP892" i="1"/>
  <c r="DP363" i="1"/>
  <c r="DP621" i="1"/>
  <c r="DP768" i="1"/>
  <c r="DP880" i="1"/>
  <c r="DP224" i="1"/>
  <c r="DP447" i="1"/>
  <c r="DP354" i="1"/>
  <c r="DP983" i="1"/>
  <c r="DP965" i="1"/>
  <c r="DP373" i="1"/>
  <c r="DP919" i="1"/>
  <c r="DP693" i="1"/>
  <c r="DP486" i="1"/>
  <c r="DP204" i="1"/>
  <c r="DP120" i="1"/>
  <c r="DP374" i="1"/>
  <c r="DP573" i="1"/>
  <c r="DP810" i="1"/>
  <c r="DP418" i="1"/>
  <c r="DP198" i="1"/>
  <c r="DP536" i="1"/>
  <c r="DP786" i="1"/>
  <c r="DP395" i="1"/>
  <c r="DP650" i="1"/>
  <c r="DP597" i="1"/>
  <c r="DP682" i="1"/>
  <c r="DP159" i="1"/>
  <c r="DP278" i="1"/>
  <c r="DP116" i="1"/>
  <c r="DP712" i="1"/>
  <c r="DP598" i="1"/>
  <c r="DP585" i="1"/>
  <c r="DP433" i="1"/>
  <c r="DP698" i="1"/>
  <c r="DP512" i="1"/>
  <c r="DP648" i="1"/>
  <c r="DP216" i="1"/>
  <c r="DP791" i="1"/>
  <c r="DP1006" i="1"/>
  <c r="DP644" i="1"/>
  <c r="DP914" i="1"/>
  <c r="DP920" i="1"/>
  <c r="DP409" i="1"/>
  <c r="DP492" i="1"/>
  <c r="DP485" i="1"/>
  <c r="DP263" i="1"/>
  <c r="DP541" i="1"/>
  <c r="DP155" i="1"/>
  <c r="DP893" i="1"/>
  <c r="DP472" i="1"/>
  <c r="DP495" i="1"/>
  <c r="DP653" i="1"/>
  <c r="DP223" i="1"/>
  <c r="DP899" i="1"/>
  <c r="DP668" i="1"/>
  <c r="DP624" i="1"/>
  <c r="DP837" i="1"/>
  <c r="DP412" i="1"/>
  <c r="DP381" i="1"/>
  <c r="DP981" i="1"/>
  <c r="DP870" i="1"/>
  <c r="DP796" i="1"/>
  <c r="DP657" i="1"/>
  <c r="DP397" i="1"/>
  <c r="DP258" i="1"/>
  <c r="DP628" i="1"/>
  <c r="DP642" i="1"/>
  <c r="DP608" i="1"/>
  <c r="DP849" i="1"/>
  <c r="DP336" i="1"/>
  <c r="DP233" i="1"/>
  <c r="DP999" i="1"/>
  <c r="DP599" i="1"/>
  <c r="DP342" i="1"/>
  <c r="DP440" i="1"/>
  <c r="DP612" i="1"/>
  <c r="DP978" i="1"/>
  <c r="DP230" i="1"/>
  <c r="DP812" i="1"/>
  <c r="DP457" i="1"/>
  <c r="DP51" i="1"/>
  <c r="DP658" i="1"/>
  <c r="DP722" i="1"/>
  <c r="DP805" i="1"/>
  <c r="DP781" i="1"/>
  <c r="DP277" i="1"/>
  <c r="DP483" i="1"/>
  <c r="DP998" i="1"/>
  <c r="DP807" i="1"/>
  <c r="DP419" i="1"/>
  <c r="DP637" i="1"/>
  <c r="DP175" i="1"/>
  <c r="DP481" i="1"/>
  <c r="DP525" i="1"/>
  <c r="DP90" i="1"/>
  <c r="DP438" i="1"/>
  <c r="DP484" i="1"/>
  <c r="DP158" i="1"/>
  <c r="DP797" i="1"/>
  <c r="DP926" i="1"/>
  <c r="DP452" i="1"/>
  <c r="DP630" i="1"/>
  <c r="DP625" i="1"/>
  <c r="DP468" i="1"/>
  <c r="DP467" i="1"/>
  <c r="DP678" i="1"/>
  <c r="DP1003" i="1"/>
  <c r="DP670" i="1"/>
  <c r="DP800" i="1"/>
  <c r="DP375" i="1"/>
  <c r="DP137" i="1"/>
  <c r="DP735" i="1"/>
  <c r="DP352" i="1"/>
  <c r="DP848" i="1"/>
  <c r="DP432" i="1"/>
  <c r="DP888" i="1"/>
  <c r="DP756" i="1"/>
  <c r="DP197" i="1"/>
  <c r="DP95" i="1"/>
  <c r="DP652" i="1"/>
  <c r="DP528" i="1"/>
  <c r="DP427" i="1"/>
  <c r="DP619" i="1"/>
  <c r="DP790" i="1"/>
  <c r="DP97" i="1"/>
  <c r="DP716" i="1"/>
  <c r="DP814" i="1"/>
  <c r="DP579" i="1"/>
  <c r="DP261" i="1"/>
  <c r="DP925" i="1"/>
  <c r="DP118" i="1"/>
  <c r="DP813" i="1"/>
  <c r="DP974" i="1"/>
  <c r="DP487" i="1"/>
  <c r="DP144" i="1"/>
  <c r="DP458" i="1"/>
  <c r="DP850" i="1"/>
  <c r="DP762" i="1"/>
  <c r="DP181" i="1"/>
  <c r="DP105" i="1"/>
  <c r="DP824" i="1"/>
  <c r="DP140" i="1"/>
  <c r="DP626" i="1"/>
  <c r="DP703" i="1"/>
  <c r="DP1000" i="1"/>
  <c r="DP546" i="1"/>
  <c r="DP556" i="1"/>
  <c r="DP903" i="1"/>
  <c r="DP376" i="1"/>
  <c r="DP936" i="1"/>
  <c r="DP739" i="1"/>
  <c r="DP881" i="1"/>
  <c r="DP636" i="1"/>
  <c r="DP131" i="1"/>
  <c r="DP886" i="1"/>
  <c r="DP510" i="1"/>
  <c r="DP341" i="1"/>
  <c r="DP317" i="1"/>
  <c r="DP910" i="1"/>
  <c r="DP41" i="1"/>
  <c r="DP879" i="1"/>
  <c r="DP895" i="1"/>
  <c r="DP823" i="1"/>
  <c r="DP775" i="1"/>
  <c r="DP584" i="1"/>
  <c r="DP856" i="1"/>
  <c r="DP443" i="1"/>
  <c r="DP139" i="1"/>
  <c r="DP369" i="1"/>
  <c r="DP640" i="1"/>
  <c r="DP819" i="1"/>
  <c r="DP945" i="1"/>
  <c r="DP500" i="1"/>
  <c r="DP315" i="1"/>
  <c r="DP324" i="1"/>
  <c r="DP494" i="1"/>
  <c r="DP47" i="1"/>
  <c r="DP817" i="1"/>
  <c r="DP671" i="1"/>
  <c r="DP905" i="1"/>
  <c r="DP681" i="1"/>
  <c r="DP215" i="1"/>
  <c r="DP323" i="1"/>
  <c r="DP718" i="1"/>
  <c r="DP690" i="1"/>
  <c r="DP101" i="1"/>
  <c r="DP420" i="1"/>
  <c r="DP654" i="1"/>
  <c r="DP78" i="1"/>
  <c r="DP166" i="1"/>
  <c r="DP205" i="1"/>
  <c r="DP695" i="1"/>
  <c r="DP378" i="1"/>
  <c r="DP770" i="1"/>
  <c r="DP327" i="1"/>
  <c r="DP1013" i="1"/>
  <c r="DP178" i="1"/>
  <c r="DP1002" i="1"/>
  <c r="DP88" i="1"/>
  <c r="DP273" i="1"/>
  <c r="DP789" i="1"/>
  <c r="DP508" i="1"/>
  <c r="DP634" i="1"/>
  <c r="DP944" i="1"/>
  <c r="DP861" i="1"/>
  <c r="DP253" i="1"/>
  <c r="DP331" i="1"/>
  <c r="DP292" i="1"/>
  <c r="DP705" i="1"/>
  <c r="DP460" i="1"/>
  <c r="DP473" i="1"/>
  <c r="DP219" i="1"/>
  <c r="DP414" i="1"/>
  <c r="DP694" i="1"/>
  <c r="DP417" i="1"/>
  <c r="DP691" i="1"/>
  <c r="DP993" i="1"/>
  <c r="DP138" i="1"/>
  <c r="DP102" i="1"/>
  <c r="DP949" i="1"/>
  <c r="DP44" i="1"/>
  <c r="DP878" i="1"/>
  <c r="DP839" i="1"/>
  <c r="DP603" i="1"/>
  <c r="DP699" i="1"/>
  <c r="DP520" i="1"/>
  <c r="DP103" i="1"/>
  <c r="DP808" i="1"/>
  <c r="DP543" i="1"/>
  <c r="DP200" i="1"/>
  <c r="DP906" i="1"/>
  <c r="DP840" i="1"/>
  <c r="DP943" i="1"/>
  <c r="DP24" i="1"/>
  <c r="DP114" i="1"/>
  <c r="DP448" i="1"/>
  <c r="DP509" i="1"/>
  <c r="DP859" i="1"/>
  <c r="DP809" i="1"/>
  <c r="DP980" i="1"/>
  <c r="DP169" i="1"/>
  <c r="DP303" i="1"/>
  <c r="DP416" i="1"/>
  <c r="DP99" i="1"/>
  <c r="DP122" i="1"/>
  <c r="DP606" i="1"/>
  <c r="DP407" i="1"/>
  <c r="DP1011" i="1"/>
  <c r="DP302" i="1"/>
  <c r="DP491" i="1"/>
  <c r="DP710" i="1"/>
  <c r="DP209" i="1"/>
  <c r="DP844" i="1"/>
  <c r="DP335" i="1"/>
  <c r="DP282" i="1"/>
  <c r="DP950" i="1"/>
  <c r="DP314" i="1"/>
  <c r="DP75" i="1"/>
  <c r="DP497" i="1"/>
  <c r="DP398" i="1"/>
  <c r="DP531" i="1"/>
  <c r="DP271" i="1"/>
  <c r="DP649" i="1"/>
  <c r="DP958" i="1"/>
  <c r="DP706" i="1"/>
  <c r="DP189" i="1"/>
  <c r="DP947" i="1"/>
  <c r="DP994" i="1"/>
  <c r="DP304" i="1"/>
  <c r="DP498" i="1"/>
  <c r="DP551" i="1"/>
  <c r="DP900" i="1"/>
  <c r="DP988" i="1"/>
  <c r="DP348" i="1"/>
  <c r="DP673" i="1"/>
  <c r="DP180" i="1"/>
  <c r="DP55" i="1"/>
  <c r="DP287" i="1"/>
  <c r="DP85" i="1"/>
  <c r="DP962" i="1"/>
  <c r="DP286" i="1"/>
  <c r="DP666" i="1"/>
  <c r="DP522" i="1"/>
  <c r="DP521" i="1"/>
  <c r="DP836" i="1"/>
  <c r="DP725" i="1"/>
  <c r="DP106" i="1"/>
  <c r="DP961" i="1"/>
  <c r="DP104" i="1"/>
  <c r="DP128" i="1"/>
  <c r="DP743" i="1"/>
  <c r="DP755" i="1"/>
  <c r="DP275" i="1"/>
  <c r="DP242" i="1"/>
  <c r="DP184" i="1"/>
  <c r="DP482" i="1"/>
  <c r="DP620" i="1"/>
  <c r="DP346" i="1"/>
  <c r="DP151" i="1"/>
  <c r="DP295" i="1"/>
  <c r="DP851" i="1"/>
  <c r="DP439" i="1"/>
  <c r="DP501" i="1"/>
  <c r="DP289" i="1"/>
  <c r="DP94" i="1"/>
  <c r="DP562" i="1"/>
  <c r="DP847" i="1"/>
  <c r="DP237" i="1"/>
  <c r="DP772" i="1"/>
  <c r="DP470" i="1"/>
  <c r="DP713" i="1"/>
  <c r="DP714" i="1"/>
  <c r="DP322" i="1"/>
  <c r="DP390" i="1"/>
  <c r="DP834" i="1"/>
  <c r="DP461" i="1"/>
  <c r="DP754" i="1"/>
  <c r="DP423" i="1"/>
  <c r="DP339" i="1"/>
  <c r="DP371" i="1"/>
  <c r="DP236" i="1"/>
  <c r="DP119" i="1"/>
  <c r="DP154" i="1"/>
  <c r="DP364" i="1"/>
  <c r="DP402" i="1"/>
  <c r="DP392" i="1"/>
  <c r="DP971" i="1"/>
  <c r="DP504" i="1"/>
  <c r="DP185" i="1"/>
  <c r="DP660" i="1"/>
  <c r="DP868" i="1"/>
  <c r="DP631" i="1"/>
  <c r="DP496" i="1"/>
  <c r="DP330" i="1"/>
  <c r="DP153" i="1"/>
  <c r="DP214" i="1"/>
  <c r="DP822" i="1"/>
  <c r="DP777" i="1"/>
  <c r="DP932" i="1"/>
  <c r="DP162" i="1"/>
  <c r="DP389" i="1"/>
  <c r="DP148" i="1"/>
  <c r="DP555" i="1"/>
  <c r="DP757" i="1"/>
  <c r="DP321" i="1"/>
  <c r="DP747" i="1"/>
  <c r="DP843" i="1"/>
  <c r="DP838" i="1"/>
  <c r="DP76" i="1"/>
  <c r="DP751" i="1"/>
  <c r="DP511" i="1"/>
  <c r="DP857" i="1"/>
  <c r="DP592" i="1"/>
  <c r="DP471" i="1"/>
  <c r="DP711" i="1"/>
  <c r="DP530" i="1"/>
  <c r="DP518" i="1"/>
  <c r="DP488" i="1"/>
  <c r="DP689" i="1"/>
  <c r="DP986" i="1"/>
  <c r="DP453" i="1"/>
  <c r="DP806" i="1"/>
  <c r="DP437" i="1"/>
  <c r="DP538" i="1"/>
  <c r="DP783" i="1"/>
  <c r="DP902" i="1"/>
  <c r="DP126" i="1"/>
  <c r="DP917" i="1"/>
  <c r="DP842" i="1"/>
  <c r="DP174" i="1"/>
  <c r="DP982" i="1"/>
  <c r="Q19" i="14"/>
  <c r="DP65" i="1"/>
  <c r="P18" i="14"/>
  <c r="DP39" i="1"/>
  <c r="DP40" i="1"/>
  <c r="DP34" i="1"/>
  <c r="DP37" i="1"/>
  <c r="O4" i="1"/>
  <c r="DP38" i="1"/>
  <c r="DP36" i="1"/>
  <c r="DP29" i="1"/>
  <c r="DP33" i="1"/>
  <c r="DP35" i="1"/>
  <c r="ED12" i="12"/>
  <c r="EB13" i="12"/>
  <c r="EC12" i="12"/>
  <c r="DY13" i="12"/>
  <c r="EA12" i="12"/>
  <c r="DW13" i="12"/>
  <c r="DX13" i="12"/>
  <c r="BO12" i="12"/>
  <c r="BK12" i="12" s="1"/>
  <c r="BS12" i="12" s="1"/>
  <c r="BL12" i="12" s="1"/>
  <c r="BP12" i="12"/>
  <c r="BI12" i="12"/>
  <c r="BJ12" i="12"/>
  <c r="BG12" i="12"/>
  <c r="BH12" i="12"/>
  <c r="U14" i="12"/>
  <c r="V14" i="12"/>
  <c r="T13" i="12"/>
  <c r="U13" i="12"/>
  <c r="T12" i="12"/>
  <c r="U12" i="12"/>
  <c r="R14" i="12"/>
  <c r="T14" i="12"/>
  <c r="R13" i="12"/>
  <c r="R12" i="12"/>
  <c r="DP19" i="1"/>
  <c r="DP20" i="1"/>
  <c r="DP21" i="1"/>
  <c r="DP26" i="1"/>
  <c r="AM88" i="15"/>
  <c r="AO88" i="15" s="1"/>
  <c r="DP25" i="1"/>
  <c r="DP23" i="1"/>
  <c r="DP27" i="1"/>
  <c r="DP31" i="1"/>
  <c r="DP22" i="1"/>
  <c r="DP30" i="1"/>
  <c r="DP28" i="1"/>
  <c r="BZ21" i="12"/>
  <c r="BZ20" i="12"/>
  <c r="BZ19" i="12"/>
  <c r="CH7" i="12"/>
  <c r="CF7" i="12"/>
  <c r="CF6" i="12" s="1"/>
  <c r="I39" i="14"/>
  <c r="AM20" i="15"/>
  <c r="AO20" i="15" s="1"/>
  <c r="BA15" i="15"/>
  <c r="BA166" i="15" s="1"/>
  <c r="O14" i="14"/>
  <c r="T16" i="14"/>
  <c r="U16" i="14" s="1"/>
  <c r="T14" i="14"/>
  <c r="U14" i="14" s="1"/>
  <c r="T22" i="14"/>
  <c r="U22" i="14" s="1"/>
  <c r="T20" i="14"/>
  <c r="U20" i="14" s="1"/>
  <c r="T17" i="14"/>
  <c r="U17" i="14" s="1"/>
  <c r="T13" i="14"/>
  <c r="U13" i="14" s="1"/>
  <c r="T23" i="14"/>
  <c r="U23" i="14" s="1"/>
  <c r="T19" i="14"/>
  <c r="U19" i="14" s="1"/>
  <c r="W19" i="14" s="1"/>
  <c r="AB19" i="14" s="1"/>
  <c r="DD46" i="1"/>
  <c r="W10" i="15"/>
  <c r="AC10" i="15" s="1"/>
  <c r="X10" i="15" s="1"/>
  <c r="BA21" i="15"/>
  <c r="BA10" i="15"/>
  <c r="BI10" i="15" s="1"/>
  <c r="BI11" i="15" s="1"/>
  <c r="BI12" i="15" s="1"/>
  <c r="BI13" i="15" s="1"/>
  <c r="BI14" i="15" s="1"/>
  <c r="G39" i="14"/>
  <c r="CM13" i="12"/>
  <c r="CK14" i="12" s="1"/>
  <c r="AE21" i="1"/>
  <c r="AE17" i="1"/>
  <c r="AE29" i="1"/>
  <c r="AE19" i="1"/>
  <c r="AE30" i="1"/>
  <c r="AE27" i="1"/>
  <c r="AE23" i="1"/>
  <c r="AE18" i="1"/>
  <c r="AE24" i="1"/>
  <c r="DD76" i="1"/>
  <c r="AM93" i="15"/>
  <c r="AO93" i="15" s="1"/>
  <c r="AM91" i="15"/>
  <c r="AO91" i="15" s="1"/>
  <c r="L17" i="12"/>
  <c r="L14" i="12"/>
  <c r="L21" i="12"/>
  <c r="L20" i="12"/>
  <c r="L19" i="12"/>
  <c r="L18" i="12"/>
  <c r="L15" i="12"/>
  <c r="L16" i="12"/>
  <c r="L13" i="12"/>
  <c r="L12" i="12"/>
  <c r="I7" i="12"/>
  <c r="AE7" i="12" s="1"/>
  <c r="BC7" i="12" s="1"/>
  <c r="G6" i="14"/>
  <c r="AM105" i="15"/>
  <c r="AO105" i="15" s="1"/>
  <c r="G40" i="14"/>
  <c r="DP7" i="12"/>
  <c r="EI7" i="12" s="1"/>
  <c r="AD13" i="15"/>
  <c r="AD14" i="15" s="1"/>
  <c r="AD15" i="15" s="1"/>
  <c r="AA12" i="15"/>
  <c r="Z16" i="15"/>
  <c r="X130" i="15" s="1"/>
  <c r="H9" i="2"/>
  <c r="T7" i="15"/>
  <c r="AX7" i="15" s="1"/>
  <c r="AM55" i="15"/>
  <c r="AO55" i="15" s="1"/>
  <c r="BA42" i="15"/>
  <c r="AM41" i="15"/>
  <c r="AO41" i="15" s="1"/>
  <c r="BA36" i="15"/>
  <c r="AM59" i="15"/>
  <c r="AO59" i="15" s="1"/>
  <c r="BA38" i="15"/>
  <c r="AM27" i="15"/>
  <c r="AO27" i="15" s="1"/>
  <c r="BA24" i="15"/>
  <c r="AM61" i="15"/>
  <c r="AO61" i="15" s="1"/>
  <c r="AM33" i="15"/>
  <c r="AO33" i="15" s="1"/>
  <c r="BA30" i="15"/>
  <c r="W11" i="15"/>
  <c r="AM60" i="15"/>
  <c r="AO60" i="15" s="1"/>
  <c r="AM26" i="15"/>
  <c r="AO26" i="15" s="1"/>
  <c r="BA23" i="15"/>
  <c r="AM28" i="15"/>
  <c r="AO28" i="15" s="1"/>
  <c r="BA25" i="15"/>
  <c r="BB11" i="15"/>
  <c r="AM92" i="15"/>
  <c r="AO92" i="15" s="1"/>
  <c r="AM116" i="15"/>
  <c r="AO116" i="15" s="1"/>
  <c r="AM32" i="15"/>
  <c r="AO32" i="15" s="1"/>
  <c r="AM89" i="15"/>
  <c r="AO89" i="15" s="1"/>
  <c r="AM24" i="15"/>
  <c r="AO24" i="15" s="1"/>
  <c r="AM94" i="15"/>
  <c r="AO94" i="15" s="1"/>
  <c r="AM113" i="15"/>
  <c r="AO113" i="15" s="1"/>
  <c r="H80" i="15"/>
  <c r="J80" i="15" s="1"/>
  <c r="H75" i="15"/>
  <c r="J75" i="15" s="1"/>
  <c r="W14" i="15"/>
  <c r="H21" i="15"/>
  <c r="J21" i="15" s="1"/>
  <c r="W12" i="15"/>
  <c r="AM49" i="15"/>
  <c r="AO49" i="15" s="1"/>
  <c r="CJ20" i="12"/>
  <c r="CJ21" i="12"/>
  <c r="G38" i="14"/>
  <c r="DV13" i="12"/>
  <c r="DZ13" i="12"/>
  <c r="DU13" i="12"/>
  <c r="DS13" i="12"/>
  <c r="DQ13" i="12"/>
  <c r="DR13" i="12" s="1"/>
  <c r="Y22" i="12"/>
  <c r="BF12" i="12"/>
  <c r="BE12" i="12"/>
  <c r="BC12" i="12"/>
  <c r="BD12" i="12" s="1"/>
  <c r="BA13" i="12"/>
  <c r="BB13" i="12" s="1"/>
  <c r="BQ13" i="12" s="1"/>
  <c r="DW19" i="1"/>
  <c r="AR14" i="14"/>
  <c r="O16" i="14"/>
  <c r="Q16" i="14" s="1"/>
  <c r="EB19" i="1"/>
  <c r="DO14" i="12" s="1"/>
  <c r="DP14" i="12" s="1"/>
  <c r="CJ19" i="12"/>
  <c r="CJ18" i="12"/>
  <c r="AM43" i="15"/>
  <c r="AO43" i="15" s="1"/>
  <c r="J38" i="14"/>
  <c r="CJ211" i="1"/>
  <c r="CK211" i="1" s="1"/>
  <c r="CL211" i="1" s="1"/>
  <c r="CN211" i="1" s="1"/>
  <c r="CJ449" i="1"/>
  <c r="CK449" i="1" s="1"/>
  <c r="CL449" i="1" s="1"/>
  <c r="CN449" i="1" s="1"/>
  <c r="CJ839" i="1"/>
  <c r="CK839" i="1" s="1"/>
  <c r="CL839" i="1" s="1"/>
  <c r="CN839" i="1" s="1"/>
  <c r="CJ159" i="1"/>
  <c r="CK159" i="1" s="1"/>
  <c r="CL159" i="1" s="1"/>
  <c r="CN159" i="1" s="1"/>
  <c r="CJ290" i="1"/>
  <c r="CK290" i="1" s="1"/>
  <c r="CL290" i="1" s="1"/>
  <c r="CN290" i="1" s="1"/>
  <c r="CJ591" i="1"/>
  <c r="CK591" i="1" s="1"/>
  <c r="CL591" i="1" s="1"/>
  <c r="CN591" i="1" s="1"/>
  <c r="CJ319" i="1"/>
  <c r="CK319" i="1" s="1"/>
  <c r="CL319" i="1" s="1"/>
  <c r="CN319" i="1" s="1"/>
  <c r="CJ282" i="1"/>
  <c r="CK282" i="1" s="1"/>
  <c r="CL282" i="1" s="1"/>
  <c r="CN282" i="1" s="1"/>
  <c r="CJ75" i="1"/>
  <c r="CK75" i="1" s="1"/>
  <c r="CL75" i="1" s="1"/>
  <c r="CN75" i="1" s="1"/>
  <c r="CJ994" i="1"/>
  <c r="CK994" i="1" s="1"/>
  <c r="CL994" i="1" s="1"/>
  <c r="CN994" i="1" s="1"/>
  <c r="CJ940" i="1"/>
  <c r="CK940" i="1" s="1"/>
  <c r="CL940" i="1" s="1"/>
  <c r="CN940" i="1" s="1"/>
  <c r="CJ560" i="1"/>
  <c r="CK560" i="1" s="1"/>
  <c r="CL560" i="1" s="1"/>
  <c r="CN560" i="1" s="1"/>
  <c r="CJ687" i="1"/>
  <c r="CK687" i="1" s="1"/>
  <c r="CL687" i="1" s="1"/>
  <c r="CN687" i="1" s="1"/>
  <c r="CJ511" i="1"/>
  <c r="CK511" i="1" s="1"/>
  <c r="CL511" i="1" s="1"/>
  <c r="CN511" i="1" s="1"/>
  <c r="CJ626" i="1"/>
  <c r="CK626" i="1" s="1"/>
  <c r="CL626" i="1" s="1"/>
  <c r="CN626" i="1" s="1"/>
  <c r="CJ130" i="1"/>
  <c r="CK130" i="1" s="1"/>
  <c r="CL130" i="1" s="1"/>
  <c r="CN130" i="1" s="1"/>
  <c r="CJ838" i="1"/>
  <c r="CK838" i="1" s="1"/>
  <c r="CL838" i="1" s="1"/>
  <c r="CN838" i="1" s="1"/>
  <c r="CJ50" i="1"/>
  <c r="CK50" i="1" s="1"/>
  <c r="CL50" i="1" s="1"/>
  <c r="CN50" i="1" s="1"/>
  <c r="CJ438" i="1"/>
  <c r="CK438" i="1" s="1"/>
  <c r="CL438" i="1" s="1"/>
  <c r="CN438" i="1" s="1"/>
  <c r="CJ688" i="1"/>
  <c r="CK688" i="1" s="1"/>
  <c r="CL688" i="1" s="1"/>
  <c r="CN688" i="1" s="1"/>
  <c r="CJ722" i="1"/>
  <c r="CK722" i="1" s="1"/>
  <c r="CL722" i="1" s="1"/>
  <c r="CN722" i="1" s="1"/>
  <c r="CJ41" i="1"/>
  <c r="CK41" i="1" s="1"/>
  <c r="CL41" i="1" s="1"/>
  <c r="CN41" i="1" s="1"/>
  <c r="CJ250" i="1"/>
  <c r="CK250" i="1" s="1"/>
  <c r="CL250" i="1" s="1"/>
  <c r="CN250" i="1" s="1"/>
  <c r="CJ280" i="1"/>
  <c r="CK280" i="1" s="1"/>
  <c r="CL280" i="1" s="1"/>
  <c r="CN280" i="1" s="1"/>
  <c r="CJ868" i="1"/>
  <c r="CK868" i="1" s="1"/>
  <c r="CL868" i="1" s="1"/>
  <c r="CN868" i="1" s="1"/>
  <c r="CJ336" i="1"/>
  <c r="CK336" i="1" s="1"/>
  <c r="CL336" i="1" s="1"/>
  <c r="CN336" i="1" s="1"/>
  <c r="CJ368" i="1"/>
  <c r="CK368" i="1" s="1"/>
  <c r="CL368" i="1" s="1"/>
  <c r="CN368" i="1" s="1"/>
  <c r="CJ1007" i="1"/>
  <c r="CK1007" i="1" s="1"/>
  <c r="CL1007" i="1" s="1"/>
  <c r="CN1007" i="1" s="1"/>
  <c r="CJ100" i="1"/>
  <c r="CK100" i="1" s="1"/>
  <c r="CL100" i="1" s="1"/>
  <c r="CN100" i="1" s="1"/>
  <c r="CJ498" i="1"/>
  <c r="CK498" i="1" s="1"/>
  <c r="CL498" i="1" s="1"/>
  <c r="CN498" i="1" s="1"/>
  <c r="CJ852" i="1"/>
  <c r="CK852" i="1" s="1"/>
  <c r="CL852" i="1" s="1"/>
  <c r="CN852" i="1" s="1"/>
  <c r="CJ428" i="1"/>
  <c r="CK428" i="1" s="1"/>
  <c r="CL428" i="1" s="1"/>
  <c r="CN428" i="1" s="1"/>
  <c r="CJ315" i="1"/>
  <c r="CK315" i="1" s="1"/>
  <c r="CL315" i="1" s="1"/>
  <c r="CN315" i="1" s="1"/>
  <c r="CJ152" i="1"/>
  <c r="CK152" i="1" s="1"/>
  <c r="CL152" i="1" s="1"/>
  <c r="CN152" i="1" s="1"/>
  <c r="CJ1006" i="1"/>
  <c r="CK1006" i="1" s="1"/>
  <c r="CL1006" i="1" s="1"/>
  <c r="CN1006" i="1" s="1"/>
  <c r="CJ754" i="1"/>
  <c r="CK754" i="1" s="1"/>
  <c r="CL754" i="1" s="1"/>
  <c r="CN754" i="1" s="1"/>
  <c r="CJ228" i="1"/>
  <c r="CK228" i="1" s="1"/>
  <c r="CL228" i="1" s="1"/>
  <c r="CN228" i="1" s="1"/>
  <c r="CJ495" i="1"/>
  <c r="CK495" i="1" s="1"/>
  <c r="CL495" i="1" s="1"/>
  <c r="CN495" i="1" s="1"/>
  <c r="CJ70" i="1"/>
  <c r="CK70" i="1" s="1"/>
  <c r="CL70" i="1" s="1"/>
  <c r="CN70" i="1" s="1"/>
  <c r="CJ957" i="1"/>
  <c r="CK957" i="1" s="1"/>
  <c r="CL957" i="1" s="1"/>
  <c r="CN957" i="1" s="1"/>
  <c r="CJ458" i="1"/>
  <c r="CK458" i="1" s="1"/>
  <c r="CL458" i="1" s="1"/>
  <c r="CN458" i="1" s="1"/>
  <c r="CJ764" i="1"/>
  <c r="CK764" i="1" s="1"/>
  <c r="CL764" i="1" s="1"/>
  <c r="CN764" i="1" s="1"/>
  <c r="CJ933" i="1"/>
  <c r="CK933" i="1" s="1"/>
  <c r="CL933" i="1" s="1"/>
  <c r="CN933" i="1" s="1"/>
  <c r="CJ26" i="1"/>
  <c r="CK26" i="1" s="1"/>
  <c r="CL26" i="1" s="1"/>
  <c r="CN26" i="1" s="1"/>
  <c r="CJ116" i="1"/>
  <c r="CK116" i="1" s="1"/>
  <c r="CL116" i="1" s="1"/>
  <c r="CN116" i="1" s="1"/>
  <c r="CJ38" i="1"/>
  <c r="CK38" i="1" s="1"/>
  <c r="CL38" i="1" s="1"/>
  <c r="CN38" i="1" s="1"/>
  <c r="CJ534" i="1"/>
  <c r="CK534" i="1" s="1"/>
  <c r="CL534" i="1" s="1"/>
  <c r="CN534" i="1" s="1"/>
  <c r="CJ620" i="1"/>
  <c r="CK620" i="1" s="1"/>
  <c r="CL620" i="1" s="1"/>
  <c r="CN620" i="1" s="1"/>
  <c r="CJ946" i="1"/>
  <c r="CK946" i="1" s="1"/>
  <c r="CL946" i="1" s="1"/>
  <c r="CN946" i="1" s="1"/>
  <c r="CJ654" i="1"/>
  <c r="CK654" i="1" s="1"/>
  <c r="CL654" i="1" s="1"/>
  <c r="CN654" i="1" s="1"/>
  <c r="CJ240" i="1"/>
  <c r="CK240" i="1" s="1"/>
  <c r="CL240" i="1" s="1"/>
  <c r="CN240" i="1" s="1"/>
  <c r="CJ509" i="1"/>
  <c r="CK509" i="1" s="1"/>
  <c r="CL509" i="1" s="1"/>
  <c r="CN509" i="1" s="1"/>
  <c r="CJ734" i="1"/>
  <c r="CK734" i="1" s="1"/>
  <c r="CL734" i="1" s="1"/>
  <c r="CN734" i="1" s="1"/>
  <c r="CJ489" i="1"/>
  <c r="CK489" i="1" s="1"/>
  <c r="CL489" i="1" s="1"/>
  <c r="CN489" i="1" s="1"/>
  <c r="CJ823" i="1"/>
  <c r="CK823" i="1" s="1"/>
  <c r="CL823" i="1" s="1"/>
  <c r="CN823" i="1" s="1"/>
  <c r="CJ132" i="1"/>
  <c r="CK132" i="1" s="1"/>
  <c r="CL132" i="1" s="1"/>
  <c r="CN132" i="1" s="1"/>
  <c r="CJ40" i="1"/>
  <c r="CK40" i="1" s="1"/>
  <c r="CL40" i="1" s="1"/>
  <c r="CN40" i="1" s="1"/>
  <c r="CJ796" i="1"/>
  <c r="CK796" i="1" s="1"/>
  <c r="CL796" i="1" s="1"/>
  <c r="CN796" i="1" s="1"/>
  <c r="CJ652" i="1"/>
  <c r="CK652" i="1" s="1"/>
  <c r="CL652" i="1" s="1"/>
  <c r="CN652" i="1" s="1"/>
  <c r="CJ403" i="1"/>
  <c r="CK403" i="1" s="1"/>
  <c r="CL403" i="1" s="1"/>
  <c r="CN403" i="1" s="1"/>
  <c r="CJ258" i="1"/>
  <c r="CK258" i="1" s="1"/>
  <c r="CL258" i="1" s="1"/>
  <c r="CN258" i="1" s="1"/>
  <c r="CJ322" i="1"/>
  <c r="CK322" i="1" s="1"/>
  <c r="CL322" i="1" s="1"/>
  <c r="CN322" i="1" s="1"/>
  <c r="CJ67" i="1"/>
  <c r="CK67" i="1" s="1"/>
  <c r="CL67" i="1" s="1"/>
  <c r="CN67" i="1" s="1"/>
  <c r="CJ797" i="1"/>
  <c r="CK797" i="1" s="1"/>
  <c r="CL797" i="1" s="1"/>
  <c r="CN797" i="1" s="1"/>
  <c r="CJ635" i="1"/>
  <c r="CK635" i="1" s="1"/>
  <c r="CL635" i="1" s="1"/>
  <c r="CN635" i="1" s="1"/>
  <c r="CJ988" i="1"/>
  <c r="CK988" i="1" s="1"/>
  <c r="CL988" i="1" s="1"/>
  <c r="CN988" i="1" s="1"/>
  <c r="CJ729" i="1"/>
  <c r="CK729" i="1" s="1"/>
  <c r="CL729" i="1" s="1"/>
  <c r="CN729" i="1" s="1"/>
  <c r="CJ128" i="1"/>
  <c r="CK128" i="1" s="1"/>
  <c r="CL128" i="1" s="1"/>
  <c r="CN128" i="1" s="1"/>
  <c r="CJ262" i="1"/>
  <c r="CK262" i="1" s="1"/>
  <c r="CL262" i="1" s="1"/>
  <c r="CN262" i="1" s="1"/>
  <c r="CJ125" i="1"/>
  <c r="CK125" i="1" s="1"/>
  <c r="CL125" i="1" s="1"/>
  <c r="CN125" i="1" s="1"/>
  <c r="CJ351" i="1"/>
  <c r="CK351" i="1" s="1"/>
  <c r="CL351" i="1" s="1"/>
  <c r="CN351" i="1" s="1"/>
  <c r="CJ897" i="1"/>
  <c r="CK897" i="1" s="1"/>
  <c r="CL897" i="1" s="1"/>
  <c r="CN897" i="1" s="1"/>
  <c r="CJ751" i="1"/>
  <c r="CK751" i="1" s="1"/>
  <c r="CL751" i="1" s="1"/>
  <c r="CN751" i="1" s="1"/>
  <c r="CJ219" i="1"/>
  <c r="CK219" i="1" s="1"/>
  <c r="CL219" i="1" s="1"/>
  <c r="CN219" i="1" s="1"/>
  <c r="CJ849" i="1"/>
  <c r="CK849" i="1" s="1"/>
  <c r="CL849" i="1" s="1"/>
  <c r="CN849" i="1" s="1"/>
  <c r="CJ828" i="1"/>
  <c r="CK828" i="1" s="1"/>
  <c r="CL828" i="1" s="1"/>
  <c r="CN828" i="1" s="1"/>
  <c r="CJ399" i="1"/>
  <c r="CK399" i="1" s="1"/>
  <c r="CL399" i="1" s="1"/>
  <c r="CN399" i="1" s="1"/>
  <c r="CJ739" i="1"/>
  <c r="CK739" i="1" s="1"/>
  <c r="CL739" i="1" s="1"/>
  <c r="CN739" i="1" s="1"/>
  <c r="CJ779" i="1"/>
  <c r="CK779" i="1" s="1"/>
  <c r="CL779" i="1" s="1"/>
  <c r="CN779" i="1" s="1"/>
  <c r="CJ295" i="1"/>
  <c r="CK295" i="1" s="1"/>
  <c r="CL295" i="1" s="1"/>
  <c r="CN295" i="1" s="1"/>
  <c r="CJ856" i="1"/>
  <c r="CK856" i="1" s="1"/>
  <c r="CL856" i="1" s="1"/>
  <c r="CN856" i="1" s="1"/>
  <c r="CJ1001" i="1"/>
  <c r="CK1001" i="1" s="1"/>
  <c r="CL1001" i="1" s="1"/>
  <c r="CN1001" i="1" s="1"/>
  <c r="CJ706" i="1"/>
  <c r="CK706" i="1" s="1"/>
  <c r="CL706" i="1" s="1"/>
  <c r="CN706" i="1" s="1"/>
  <c r="CJ235" i="1"/>
  <c r="CK235" i="1" s="1"/>
  <c r="CL235" i="1" s="1"/>
  <c r="CN235" i="1" s="1"/>
  <c r="CJ571" i="1"/>
  <c r="CK571" i="1" s="1"/>
  <c r="CL571" i="1" s="1"/>
  <c r="CN571" i="1" s="1"/>
  <c r="CJ90" i="1"/>
  <c r="CK90" i="1" s="1"/>
  <c r="CL90" i="1" s="1"/>
  <c r="CN90" i="1" s="1"/>
  <c r="CJ546" i="1"/>
  <c r="CK546" i="1" s="1"/>
  <c r="CL546" i="1" s="1"/>
  <c r="CN546" i="1" s="1"/>
  <c r="CJ762" i="1"/>
  <c r="CK762" i="1" s="1"/>
  <c r="CL762" i="1" s="1"/>
  <c r="CN762" i="1" s="1"/>
  <c r="CJ977" i="1"/>
  <c r="CK977" i="1" s="1"/>
  <c r="CL977" i="1" s="1"/>
  <c r="CN977" i="1" s="1"/>
  <c r="CJ937" i="1"/>
  <c r="CK937" i="1" s="1"/>
  <c r="CL937" i="1" s="1"/>
  <c r="CN937" i="1" s="1"/>
  <c r="CJ517" i="1"/>
  <c r="CK517" i="1" s="1"/>
  <c r="CL517" i="1" s="1"/>
  <c r="CN517" i="1" s="1"/>
  <c r="CJ462" i="1"/>
  <c r="CK462" i="1" s="1"/>
  <c r="CL462" i="1" s="1"/>
  <c r="CN462" i="1" s="1"/>
  <c r="CJ965" i="1"/>
  <c r="CK965" i="1" s="1"/>
  <c r="CL965" i="1" s="1"/>
  <c r="CN965" i="1" s="1"/>
  <c r="CJ640" i="1"/>
  <c r="CK640" i="1" s="1"/>
  <c r="CL640" i="1" s="1"/>
  <c r="CN640" i="1" s="1"/>
  <c r="CJ184" i="1"/>
  <c r="CK184" i="1" s="1"/>
  <c r="CL184" i="1" s="1"/>
  <c r="CN184" i="1" s="1"/>
  <c r="CJ360" i="1"/>
  <c r="CK360" i="1" s="1"/>
  <c r="CL360" i="1" s="1"/>
  <c r="CN360" i="1" s="1"/>
  <c r="CJ892" i="1"/>
  <c r="CK892" i="1" s="1"/>
  <c r="CL892" i="1" s="1"/>
  <c r="CN892" i="1" s="1"/>
  <c r="CJ85" i="1"/>
  <c r="CK85" i="1" s="1"/>
  <c r="CL85" i="1" s="1"/>
  <c r="CN85" i="1" s="1"/>
  <c r="CJ601" i="1"/>
  <c r="CK601" i="1" s="1"/>
  <c r="CL601" i="1" s="1"/>
  <c r="CN601" i="1" s="1"/>
  <c r="CJ955" i="1"/>
  <c r="CK955" i="1" s="1"/>
  <c r="CL955" i="1" s="1"/>
  <c r="CN955" i="1" s="1"/>
  <c r="CJ168" i="1"/>
  <c r="CK168" i="1" s="1"/>
  <c r="CL168" i="1" s="1"/>
  <c r="CN168" i="1" s="1"/>
  <c r="CJ672" i="1"/>
  <c r="CK672" i="1" s="1"/>
  <c r="CL672" i="1" s="1"/>
  <c r="CN672" i="1" s="1"/>
  <c r="CJ675" i="1"/>
  <c r="CK675" i="1" s="1"/>
  <c r="CL675" i="1" s="1"/>
  <c r="CN675" i="1" s="1"/>
  <c r="CJ588" i="1"/>
  <c r="CK588" i="1" s="1"/>
  <c r="CL588" i="1" s="1"/>
  <c r="CN588" i="1" s="1"/>
  <c r="CJ908" i="1"/>
  <c r="CK908" i="1" s="1"/>
  <c r="CL908" i="1" s="1"/>
  <c r="CN908" i="1" s="1"/>
  <c r="CJ68" i="1"/>
  <c r="CK68" i="1" s="1"/>
  <c r="CL68" i="1" s="1"/>
  <c r="CN68" i="1" s="1"/>
  <c r="CJ28" i="1"/>
  <c r="CK28" i="1" s="1"/>
  <c r="CL28" i="1" s="1"/>
  <c r="CN28" i="1" s="1"/>
  <c r="CJ969" i="1"/>
  <c r="CK969" i="1" s="1"/>
  <c r="CL969" i="1" s="1"/>
  <c r="CN969" i="1" s="1"/>
  <c r="CJ359" i="1"/>
  <c r="CK359" i="1" s="1"/>
  <c r="CL359" i="1" s="1"/>
  <c r="CN359" i="1" s="1"/>
  <c r="CJ355" i="1"/>
  <c r="CK355" i="1" s="1"/>
  <c r="CL355" i="1" s="1"/>
  <c r="CN355" i="1" s="1"/>
  <c r="CJ700" i="1"/>
  <c r="CK700" i="1" s="1"/>
  <c r="CL700" i="1" s="1"/>
  <c r="CN700" i="1" s="1"/>
  <c r="CJ763" i="1"/>
  <c r="CK763" i="1" s="1"/>
  <c r="CL763" i="1" s="1"/>
  <c r="CN763" i="1" s="1"/>
  <c r="CJ555" i="1"/>
  <c r="CK555" i="1" s="1"/>
  <c r="CL555" i="1" s="1"/>
  <c r="CN555" i="1" s="1"/>
  <c r="CJ237" i="1"/>
  <c r="CK237" i="1" s="1"/>
  <c r="CL237" i="1" s="1"/>
  <c r="CN237" i="1" s="1"/>
  <c r="CJ330" i="1"/>
  <c r="CK330" i="1" s="1"/>
  <c r="CL330" i="1" s="1"/>
  <c r="CN330" i="1" s="1"/>
  <c r="CJ46" i="1"/>
  <c r="CK46" i="1" s="1"/>
  <c r="CL46" i="1" s="1"/>
  <c r="CN46" i="1" s="1"/>
  <c r="CJ82" i="1"/>
  <c r="CK82" i="1" s="1"/>
  <c r="CL82" i="1" s="1"/>
  <c r="CN82" i="1" s="1"/>
  <c r="CJ912" i="1"/>
  <c r="CK912" i="1" s="1"/>
  <c r="CL912" i="1" s="1"/>
  <c r="CN912" i="1" s="1"/>
  <c r="CJ633" i="1"/>
  <c r="CK633" i="1" s="1"/>
  <c r="CL633" i="1" s="1"/>
  <c r="CN633" i="1" s="1"/>
  <c r="CJ960" i="1"/>
  <c r="CK960" i="1" s="1"/>
  <c r="CL960" i="1" s="1"/>
  <c r="CN960" i="1" s="1"/>
  <c r="CJ382" i="1"/>
  <c r="CK382" i="1" s="1"/>
  <c r="CL382" i="1" s="1"/>
  <c r="CN382" i="1" s="1"/>
  <c r="CJ345" i="1"/>
  <c r="CK345" i="1" s="1"/>
  <c r="CL345" i="1" s="1"/>
  <c r="CN345" i="1" s="1"/>
  <c r="CJ618" i="1"/>
  <c r="CK618" i="1" s="1"/>
  <c r="CL618" i="1" s="1"/>
  <c r="CN618" i="1" s="1"/>
  <c r="CJ728" i="1"/>
  <c r="CK728" i="1" s="1"/>
  <c r="CL728" i="1" s="1"/>
  <c r="CN728" i="1" s="1"/>
  <c r="CJ566" i="1"/>
  <c r="CK566" i="1" s="1"/>
  <c r="CL566" i="1" s="1"/>
  <c r="CN566" i="1" s="1"/>
  <c r="CJ253" i="1"/>
  <c r="CK253" i="1" s="1"/>
  <c r="CL253" i="1" s="1"/>
  <c r="CN253" i="1" s="1"/>
  <c r="CJ380" i="1"/>
  <c r="CK380" i="1" s="1"/>
  <c r="CL380" i="1" s="1"/>
  <c r="CN380" i="1" s="1"/>
  <c r="CJ337" i="1"/>
  <c r="CK337" i="1" s="1"/>
  <c r="CL337" i="1" s="1"/>
  <c r="CN337" i="1" s="1"/>
  <c r="CJ53" i="1"/>
  <c r="CK53" i="1" s="1"/>
  <c r="CL53" i="1" s="1"/>
  <c r="CN53" i="1" s="1"/>
  <c r="CJ406" i="1"/>
  <c r="CK406" i="1" s="1"/>
  <c r="CL406" i="1" s="1"/>
  <c r="CN406" i="1" s="1"/>
  <c r="CJ93" i="1"/>
  <c r="CK93" i="1" s="1"/>
  <c r="CL93" i="1" s="1"/>
  <c r="CN93" i="1" s="1"/>
  <c r="CJ225" i="1"/>
  <c r="CK225" i="1" s="1"/>
  <c r="CL225" i="1" s="1"/>
  <c r="CN225" i="1" s="1"/>
  <c r="CJ214" i="1"/>
  <c r="CK214" i="1" s="1"/>
  <c r="CL214" i="1" s="1"/>
  <c r="CN214" i="1" s="1"/>
  <c r="CJ366" i="1"/>
  <c r="CK366" i="1" s="1"/>
  <c r="CL366" i="1" s="1"/>
  <c r="CN366" i="1" s="1"/>
  <c r="CJ493" i="1"/>
  <c r="CK493" i="1" s="1"/>
  <c r="CL493" i="1" s="1"/>
  <c r="CN493" i="1" s="1"/>
  <c r="CJ363" i="1"/>
  <c r="CK363" i="1" s="1"/>
  <c r="CL363" i="1" s="1"/>
  <c r="CN363" i="1" s="1"/>
  <c r="CJ813" i="1"/>
  <c r="CK813" i="1" s="1"/>
  <c r="CL813" i="1" s="1"/>
  <c r="CN813" i="1" s="1"/>
  <c r="CJ709" i="1"/>
  <c r="CK709" i="1" s="1"/>
  <c r="CL709" i="1" s="1"/>
  <c r="CN709" i="1" s="1"/>
  <c r="CJ698" i="1"/>
  <c r="CK698" i="1" s="1"/>
  <c r="CL698" i="1" s="1"/>
  <c r="CN698" i="1" s="1"/>
  <c r="CJ874" i="1"/>
  <c r="CK874" i="1" s="1"/>
  <c r="CL874" i="1" s="1"/>
  <c r="CN874" i="1" s="1"/>
  <c r="CJ473" i="1"/>
  <c r="CK473" i="1" s="1"/>
  <c r="CL473" i="1" s="1"/>
  <c r="CN473" i="1" s="1"/>
  <c r="CJ580" i="1"/>
  <c r="CK580" i="1" s="1"/>
  <c r="CL580" i="1" s="1"/>
  <c r="CN580" i="1" s="1"/>
  <c r="CJ596" i="1"/>
  <c r="CK596" i="1" s="1"/>
  <c r="CL596" i="1" s="1"/>
  <c r="CN596" i="1" s="1"/>
  <c r="CJ327" i="1"/>
  <c r="CK327" i="1" s="1"/>
  <c r="CL327" i="1" s="1"/>
  <c r="CN327" i="1" s="1"/>
  <c r="CJ348" i="1"/>
  <c r="CK348" i="1" s="1"/>
  <c r="CL348" i="1" s="1"/>
  <c r="CN348" i="1" s="1"/>
  <c r="CJ817" i="1"/>
  <c r="CK817" i="1" s="1"/>
  <c r="CL817" i="1" s="1"/>
  <c r="CN817" i="1" s="1"/>
  <c r="CJ589" i="1"/>
  <c r="CK589" i="1" s="1"/>
  <c r="CL589" i="1" s="1"/>
  <c r="CN589" i="1" s="1"/>
  <c r="CJ389" i="1"/>
  <c r="CK389" i="1" s="1"/>
  <c r="CL389" i="1" s="1"/>
  <c r="CN389" i="1" s="1"/>
  <c r="CJ549" i="1"/>
  <c r="CK549" i="1" s="1"/>
  <c r="CL549" i="1" s="1"/>
  <c r="CN549" i="1" s="1"/>
  <c r="CJ887" i="1"/>
  <c r="CK887" i="1" s="1"/>
  <c r="CL887" i="1" s="1"/>
  <c r="CN887" i="1" s="1"/>
  <c r="CJ120" i="1"/>
  <c r="CK120" i="1" s="1"/>
  <c r="CL120" i="1" s="1"/>
  <c r="CN120" i="1" s="1"/>
  <c r="CJ325" i="1"/>
  <c r="CK325" i="1" s="1"/>
  <c r="CL325" i="1" s="1"/>
  <c r="CN325" i="1" s="1"/>
  <c r="CJ791" i="1"/>
  <c r="CK791" i="1" s="1"/>
  <c r="CL791" i="1" s="1"/>
  <c r="CN791" i="1" s="1"/>
  <c r="CJ138" i="1"/>
  <c r="CK138" i="1" s="1"/>
  <c r="CL138" i="1" s="1"/>
  <c r="CN138" i="1" s="1"/>
  <c r="CJ113" i="1"/>
  <c r="CK113" i="1" s="1"/>
  <c r="CL113" i="1" s="1"/>
  <c r="CN113" i="1" s="1"/>
  <c r="CJ387" i="1"/>
  <c r="CK387" i="1" s="1"/>
  <c r="CL387" i="1" s="1"/>
  <c r="CN387" i="1" s="1"/>
  <c r="CJ471" i="1"/>
  <c r="CK471" i="1" s="1"/>
  <c r="CL471" i="1" s="1"/>
  <c r="CN471" i="1" s="1"/>
  <c r="CJ297" i="1"/>
  <c r="CK297" i="1" s="1"/>
  <c r="CL297" i="1" s="1"/>
  <c r="CN297" i="1" s="1"/>
  <c r="CJ510" i="1"/>
  <c r="CK510" i="1" s="1"/>
  <c r="CL510" i="1" s="1"/>
  <c r="CN510" i="1" s="1"/>
  <c r="CJ787" i="1"/>
  <c r="CK787" i="1" s="1"/>
  <c r="CL787" i="1" s="1"/>
  <c r="CN787" i="1" s="1"/>
  <c r="CJ570" i="1"/>
  <c r="CK570" i="1" s="1"/>
  <c r="CL570" i="1" s="1"/>
  <c r="CN570" i="1" s="1"/>
  <c r="CJ947" i="1"/>
  <c r="CK947" i="1" s="1"/>
  <c r="CL947" i="1" s="1"/>
  <c r="CN947" i="1" s="1"/>
  <c r="CJ155" i="1"/>
  <c r="CK155" i="1" s="1"/>
  <c r="CL155" i="1" s="1"/>
  <c r="CN155" i="1" s="1"/>
  <c r="CJ569" i="1"/>
  <c r="CK569" i="1" s="1"/>
  <c r="CL569" i="1" s="1"/>
  <c r="CN569" i="1" s="1"/>
  <c r="CJ99" i="1"/>
  <c r="CK99" i="1" s="1"/>
  <c r="CL99" i="1" s="1"/>
  <c r="CN99" i="1" s="1"/>
  <c r="CJ227" i="1"/>
  <c r="CK227" i="1" s="1"/>
  <c r="CL227" i="1" s="1"/>
  <c r="CN227" i="1" s="1"/>
  <c r="CJ971" i="1"/>
  <c r="CK971" i="1" s="1"/>
  <c r="CL971" i="1" s="1"/>
  <c r="CN971" i="1" s="1"/>
  <c r="CJ778" i="1"/>
  <c r="CK778" i="1" s="1"/>
  <c r="CL778" i="1" s="1"/>
  <c r="CN778" i="1" s="1"/>
  <c r="CJ950" i="1"/>
  <c r="CK950" i="1" s="1"/>
  <c r="CL950" i="1" s="1"/>
  <c r="CN950" i="1" s="1"/>
  <c r="CJ794" i="1"/>
  <c r="CK794" i="1" s="1"/>
  <c r="CL794" i="1" s="1"/>
  <c r="CN794" i="1" s="1"/>
  <c r="CJ895" i="1"/>
  <c r="CK895" i="1" s="1"/>
  <c r="CL895" i="1" s="1"/>
  <c r="CN895" i="1" s="1"/>
  <c r="CJ413" i="1"/>
  <c r="CK413" i="1" s="1"/>
  <c r="CL413" i="1" s="1"/>
  <c r="CN413" i="1" s="1"/>
  <c r="CJ770" i="1"/>
  <c r="CK770" i="1" s="1"/>
  <c r="CL770" i="1" s="1"/>
  <c r="CN770" i="1" s="1"/>
  <c r="CJ920" i="1"/>
  <c r="CK920" i="1" s="1"/>
  <c r="CL920" i="1" s="1"/>
  <c r="CN920" i="1" s="1"/>
  <c r="CJ318" i="1"/>
  <c r="CK318" i="1" s="1"/>
  <c r="CL318" i="1" s="1"/>
  <c r="CN318" i="1" s="1"/>
  <c r="CJ645" i="1"/>
  <c r="CK645" i="1" s="1"/>
  <c r="CL645" i="1" s="1"/>
  <c r="CN645" i="1" s="1"/>
  <c r="CJ747" i="1"/>
  <c r="CK747" i="1" s="1"/>
  <c r="CL747" i="1" s="1"/>
  <c r="CN747" i="1" s="1"/>
  <c r="CJ432" i="1"/>
  <c r="CK432" i="1" s="1"/>
  <c r="CL432" i="1" s="1"/>
  <c r="CN432" i="1" s="1"/>
  <c r="CJ661" i="1"/>
  <c r="CK661" i="1" s="1"/>
  <c r="CL661" i="1" s="1"/>
  <c r="CN661" i="1" s="1"/>
  <c r="CJ396" i="1"/>
  <c r="CK396" i="1" s="1"/>
  <c r="CL396" i="1" s="1"/>
  <c r="CN396" i="1" s="1"/>
  <c r="CJ914" i="1"/>
  <c r="CK914" i="1" s="1"/>
  <c r="CL914" i="1" s="1"/>
  <c r="CN914" i="1" s="1"/>
  <c r="CJ548" i="1"/>
  <c r="CK548" i="1" s="1"/>
  <c r="CL548" i="1" s="1"/>
  <c r="CN548" i="1" s="1"/>
  <c r="CJ391" i="1"/>
  <c r="CK391" i="1" s="1"/>
  <c r="CL391" i="1" s="1"/>
  <c r="CN391" i="1" s="1"/>
  <c r="CJ524" i="1"/>
  <c r="CK524" i="1" s="1"/>
  <c r="CL524" i="1" s="1"/>
  <c r="CN524" i="1" s="1"/>
  <c r="CJ275" i="1"/>
  <c r="CK275" i="1" s="1"/>
  <c r="CL275" i="1" s="1"/>
  <c r="CN275" i="1" s="1"/>
  <c r="CJ431" i="1"/>
  <c r="CK431" i="1" s="1"/>
  <c r="CL431" i="1" s="1"/>
  <c r="CN431" i="1" s="1"/>
  <c r="CJ415" i="1"/>
  <c r="CK415" i="1" s="1"/>
  <c r="CL415" i="1" s="1"/>
  <c r="CN415" i="1" s="1"/>
  <c r="CJ121" i="1"/>
  <c r="CK121" i="1" s="1"/>
  <c r="CL121" i="1" s="1"/>
  <c r="CN121" i="1" s="1"/>
  <c r="CJ743" i="1"/>
  <c r="CK743" i="1" s="1"/>
  <c r="CL743" i="1" s="1"/>
  <c r="CN743" i="1" s="1"/>
  <c r="CJ311" i="1"/>
  <c r="CK311" i="1" s="1"/>
  <c r="CL311" i="1" s="1"/>
  <c r="CN311" i="1" s="1"/>
  <c r="CJ769" i="1"/>
  <c r="CK769" i="1" s="1"/>
  <c r="CL769" i="1" s="1"/>
  <c r="CN769" i="1" s="1"/>
  <c r="CJ400" i="1"/>
  <c r="CK400" i="1" s="1"/>
  <c r="CL400" i="1" s="1"/>
  <c r="CN400" i="1" s="1"/>
  <c r="CJ785" i="1"/>
  <c r="CK785" i="1" s="1"/>
  <c r="CL785" i="1" s="1"/>
  <c r="CN785" i="1" s="1"/>
  <c r="CJ814" i="1"/>
  <c r="CK814" i="1" s="1"/>
  <c r="CL814" i="1" s="1"/>
  <c r="CN814" i="1" s="1"/>
  <c r="CJ163" i="1"/>
  <c r="CK163" i="1" s="1"/>
  <c r="CL163" i="1" s="1"/>
  <c r="CN163" i="1" s="1"/>
  <c r="CJ362" i="1"/>
  <c r="CK362" i="1" s="1"/>
  <c r="CL362" i="1" s="1"/>
  <c r="CN362" i="1" s="1"/>
  <c r="CJ76" i="1"/>
  <c r="CK76" i="1" s="1"/>
  <c r="CL76" i="1" s="1"/>
  <c r="CN76" i="1" s="1"/>
  <c r="CJ587" i="1"/>
  <c r="CK587" i="1" s="1"/>
  <c r="CL587" i="1" s="1"/>
  <c r="CN587" i="1" s="1"/>
  <c r="CJ604" i="1"/>
  <c r="CK604" i="1" s="1"/>
  <c r="CL604" i="1" s="1"/>
  <c r="CN604" i="1" s="1"/>
  <c r="CJ575" i="1"/>
  <c r="CK575" i="1" s="1"/>
  <c r="CL575" i="1" s="1"/>
  <c r="CN575" i="1" s="1"/>
  <c r="CJ627" i="1"/>
  <c r="CK627" i="1" s="1"/>
  <c r="CL627" i="1" s="1"/>
  <c r="CN627" i="1" s="1"/>
  <c r="CJ154" i="1"/>
  <c r="CK154" i="1" s="1"/>
  <c r="CL154" i="1" s="1"/>
  <c r="CN154" i="1" s="1"/>
  <c r="CJ521" i="1"/>
  <c r="CK521" i="1" s="1"/>
  <c r="CL521" i="1" s="1"/>
  <c r="CN521" i="1" s="1"/>
  <c r="CJ512" i="1"/>
  <c r="CK512" i="1" s="1"/>
  <c r="CL512" i="1" s="1"/>
  <c r="CN512" i="1" s="1"/>
  <c r="CJ84" i="1"/>
  <c r="CK84" i="1" s="1"/>
  <c r="CL84" i="1" s="1"/>
  <c r="CN84" i="1" s="1"/>
  <c r="CJ673" i="1"/>
  <c r="CK673" i="1" s="1"/>
  <c r="CL673" i="1" s="1"/>
  <c r="CN673" i="1" s="1"/>
  <c r="CJ485" i="1"/>
  <c r="CK485" i="1" s="1"/>
  <c r="CL485" i="1" s="1"/>
  <c r="CN485" i="1" s="1"/>
  <c r="CJ434" i="1"/>
  <c r="CK434" i="1" s="1"/>
  <c r="CL434" i="1" s="1"/>
  <c r="CN434" i="1" s="1"/>
  <c r="CJ321" i="1"/>
  <c r="CK321" i="1" s="1"/>
  <c r="CL321" i="1" s="1"/>
  <c r="CN321" i="1" s="1"/>
  <c r="CJ354" i="1"/>
  <c r="CK354" i="1" s="1"/>
  <c r="CL354" i="1" s="1"/>
  <c r="CN354" i="1" s="1"/>
  <c r="CJ781" i="1"/>
  <c r="CK781" i="1" s="1"/>
  <c r="CL781" i="1" s="1"/>
  <c r="CN781" i="1" s="1"/>
  <c r="CJ222" i="1"/>
  <c r="CK222" i="1" s="1"/>
  <c r="CL222" i="1" s="1"/>
  <c r="CN222" i="1" s="1"/>
  <c r="CJ646" i="1"/>
  <c r="CK646" i="1" s="1"/>
  <c r="CL646" i="1" s="1"/>
  <c r="CN646" i="1" s="1"/>
  <c r="CJ162" i="1"/>
  <c r="CK162" i="1" s="1"/>
  <c r="CL162" i="1" s="1"/>
  <c r="CN162" i="1" s="1"/>
  <c r="CJ730" i="1"/>
  <c r="CK730" i="1" s="1"/>
  <c r="CL730" i="1" s="1"/>
  <c r="CN730" i="1" s="1"/>
  <c r="CJ477" i="1"/>
  <c r="CK477" i="1" s="1"/>
  <c r="CL477" i="1" s="1"/>
  <c r="CN477" i="1" s="1"/>
  <c r="CJ679" i="1"/>
  <c r="CK679" i="1" s="1"/>
  <c r="CL679" i="1" s="1"/>
  <c r="CN679" i="1" s="1"/>
  <c r="CJ180" i="1"/>
  <c r="CK180" i="1" s="1"/>
  <c r="CL180" i="1" s="1"/>
  <c r="CN180" i="1" s="1"/>
  <c r="CJ161" i="1"/>
  <c r="CK161" i="1" s="1"/>
  <c r="CL161" i="1" s="1"/>
  <c r="CN161" i="1" s="1"/>
  <c r="CJ472" i="1"/>
  <c r="CK472" i="1" s="1"/>
  <c r="CL472" i="1" s="1"/>
  <c r="CN472" i="1" s="1"/>
  <c r="CJ392" i="1"/>
  <c r="CK392" i="1" s="1"/>
  <c r="CL392" i="1" s="1"/>
  <c r="CN392" i="1" s="1"/>
  <c r="CJ802" i="1"/>
  <c r="CK802" i="1" s="1"/>
  <c r="CL802" i="1" s="1"/>
  <c r="CN802" i="1" s="1"/>
  <c r="CJ418" i="1"/>
  <c r="CK418" i="1" s="1"/>
  <c r="CL418" i="1" s="1"/>
  <c r="CN418" i="1" s="1"/>
  <c r="CJ867" i="1"/>
  <c r="CK867" i="1" s="1"/>
  <c r="CL867" i="1" s="1"/>
  <c r="CN867" i="1" s="1"/>
  <c r="CJ244" i="1"/>
  <c r="CK244" i="1" s="1"/>
  <c r="CL244" i="1" s="1"/>
  <c r="CN244" i="1" s="1"/>
  <c r="CJ1009" i="1"/>
  <c r="CK1009" i="1" s="1"/>
  <c r="CL1009" i="1" s="1"/>
  <c r="CN1009" i="1" s="1"/>
  <c r="CJ63" i="1"/>
  <c r="CK63" i="1" s="1"/>
  <c r="CL63" i="1" s="1"/>
  <c r="CN63" i="1" s="1"/>
  <c r="CJ304" i="1"/>
  <c r="CK304" i="1" s="1"/>
  <c r="CL304" i="1" s="1"/>
  <c r="CN304" i="1" s="1"/>
  <c r="CJ142" i="1"/>
  <c r="CK142" i="1" s="1"/>
  <c r="CL142" i="1" s="1"/>
  <c r="CN142" i="1" s="1"/>
  <c r="CJ19" i="1"/>
  <c r="CK19" i="1" s="1"/>
  <c r="CL19" i="1" s="1"/>
  <c r="CN19" i="1" s="1"/>
  <c r="CJ561" i="1"/>
  <c r="CK561" i="1" s="1"/>
  <c r="CL561" i="1" s="1"/>
  <c r="CN561" i="1" s="1"/>
  <c r="CJ440" i="1"/>
  <c r="CK440" i="1" s="1"/>
  <c r="CL440" i="1" s="1"/>
  <c r="CN440" i="1" s="1"/>
  <c r="CJ744" i="1"/>
  <c r="CK744" i="1" s="1"/>
  <c r="CL744" i="1" s="1"/>
  <c r="CN744" i="1" s="1"/>
  <c r="CJ437" i="1"/>
  <c r="CK437" i="1" s="1"/>
  <c r="CL437" i="1" s="1"/>
  <c r="CN437" i="1" s="1"/>
  <c r="CJ175" i="1"/>
  <c r="CK175" i="1" s="1"/>
  <c r="CL175" i="1" s="1"/>
  <c r="CN175" i="1" s="1"/>
  <c r="CJ718" i="1"/>
  <c r="CK718" i="1" s="1"/>
  <c r="CL718" i="1" s="1"/>
  <c r="CN718" i="1" s="1"/>
  <c r="CJ655" i="1"/>
  <c r="CK655" i="1" s="1"/>
  <c r="CL655" i="1" s="1"/>
  <c r="CN655" i="1" s="1"/>
  <c r="CJ993" i="1"/>
  <c r="CK993" i="1" s="1"/>
  <c r="CL993" i="1" s="1"/>
  <c r="CN993" i="1" s="1"/>
  <c r="CJ615" i="1"/>
  <c r="CK615" i="1" s="1"/>
  <c r="CL615" i="1" s="1"/>
  <c r="CN615" i="1" s="1"/>
  <c r="CJ639" i="1"/>
  <c r="CK639" i="1" s="1"/>
  <c r="CL639" i="1" s="1"/>
  <c r="CN639" i="1" s="1"/>
  <c r="CJ999" i="1"/>
  <c r="CK999" i="1" s="1"/>
  <c r="CL999" i="1" s="1"/>
  <c r="CN999" i="1" s="1"/>
  <c r="CJ206" i="1"/>
  <c r="CK206" i="1" s="1"/>
  <c r="CL206" i="1" s="1"/>
  <c r="CN206" i="1" s="1"/>
  <c r="CJ410" i="1"/>
  <c r="CK410" i="1" s="1"/>
  <c r="CL410" i="1" s="1"/>
  <c r="CN410" i="1" s="1"/>
  <c r="CJ529" i="1"/>
  <c r="CK529" i="1" s="1"/>
  <c r="CL529" i="1" s="1"/>
  <c r="CN529" i="1" s="1"/>
  <c r="CJ545" i="1"/>
  <c r="CK545" i="1" s="1"/>
  <c r="CL545" i="1" s="1"/>
  <c r="CN545" i="1" s="1"/>
  <c r="CJ622" i="1"/>
  <c r="CK622" i="1" s="1"/>
  <c r="CL622" i="1" s="1"/>
  <c r="CN622" i="1" s="1"/>
  <c r="CJ634" i="1"/>
  <c r="CK634" i="1" s="1"/>
  <c r="CL634" i="1" s="1"/>
  <c r="CN634" i="1" s="1"/>
  <c r="CJ459" i="1"/>
  <c r="CK459" i="1" s="1"/>
  <c r="CL459" i="1" s="1"/>
  <c r="CN459" i="1" s="1"/>
  <c r="CJ951" i="1"/>
  <c r="CK951" i="1" s="1"/>
  <c r="CL951" i="1" s="1"/>
  <c r="CN951" i="1" s="1"/>
  <c r="CJ239" i="1"/>
  <c r="CK239" i="1" s="1"/>
  <c r="CL239" i="1" s="1"/>
  <c r="CN239" i="1" s="1"/>
  <c r="CJ731" i="1"/>
  <c r="CK731" i="1" s="1"/>
  <c r="CL731" i="1" s="1"/>
  <c r="CN731" i="1" s="1"/>
  <c r="CJ617" i="1"/>
  <c r="CK617" i="1" s="1"/>
  <c r="CL617" i="1" s="1"/>
  <c r="CN617" i="1" s="1"/>
  <c r="CJ74" i="1"/>
  <c r="CK74" i="1" s="1"/>
  <c r="CL74" i="1" s="1"/>
  <c r="CN74" i="1" s="1"/>
  <c r="CJ572" i="1"/>
  <c r="CK572" i="1" s="1"/>
  <c r="CL572" i="1" s="1"/>
  <c r="CN572" i="1" s="1"/>
  <c r="CJ118" i="1"/>
  <c r="CK118" i="1" s="1"/>
  <c r="CL118" i="1" s="1"/>
  <c r="CN118" i="1" s="1"/>
  <c r="CJ1012" i="1"/>
  <c r="CK1012" i="1" s="1"/>
  <c r="CL1012" i="1" s="1"/>
  <c r="CN1012" i="1" s="1"/>
  <c r="CJ685" i="1"/>
  <c r="CK685" i="1" s="1"/>
  <c r="CL685" i="1" s="1"/>
  <c r="CN685" i="1" s="1"/>
  <c r="CJ953" i="1"/>
  <c r="CK953" i="1" s="1"/>
  <c r="CL953" i="1" s="1"/>
  <c r="CN953" i="1" s="1"/>
  <c r="CJ526" i="1"/>
  <c r="CK526" i="1" s="1"/>
  <c r="CL526" i="1" s="1"/>
  <c r="CN526" i="1" s="1"/>
  <c r="CJ21" i="1"/>
  <c r="CK21" i="1" s="1"/>
  <c r="CL21" i="1" s="1"/>
  <c r="CN21" i="1" s="1"/>
  <c r="CJ642" i="1"/>
  <c r="CK642" i="1" s="1"/>
  <c r="CL642" i="1" s="1"/>
  <c r="CN642" i="1" s="1"/>
  <c r="CJ514" i="1"/>
  <c r="CK514" i="1" s="1"/>
  <c r="CL514" i="1" s="1"/>
  <c r="CN514" i="1" s="1"/>
  <c r="CJ757" i="1"/>
  <c r="CK757" i="1" s="1"/>
  <c r="CL757" i="1" s="1"/>
  <c r="CN757" i="1" s="1"/>
  <c r="CJ171" i="1"/>
  <c r="CK171" i="1" s="1"/>
  <c r="CL171" i="1" s="1"/>
  <c r="CN171" i="1" s="1"/>
  <c r="CJ938" i="1"/>
  <c r="CK938" i="1" s="1"/>
  <c r="CL938" i="1" s="1"/>
  <c r="CN938" i="1" s="1"/>
  <c r="CJ492" i="1"/>
  <c r="CK492" i="1" s="1"/>
  <c r="CL492" i="1" s="1"/>
  <c r="CN492" i="1" s="1"/>
  <c r="CJ683" i="1"/>
  <c r="CK683" i="1" s="1"/>
  <c r="CL683" i="1" s="1"/>
  <c r="CN683" i="1" s="1"/>
  <c r="CJ212" i="1"/>
  <c r="CK212" i="1" s="1"/>
  <c r="CL212" i="1" s="1"/>
  <c r="CN212" i="1" s="1"/>
  <c r="CJ122" i="1"/>
  <c r="CK122" i="1" s="1"/>
  <c r="CL122" i="1" s="1"/>
  <c r="CN122" i="1" s="1"/>
  <c r="CJ86" i="1"/>
  <c r="CK86" i="1" s="1"/>
  <c r="CL86" i="1" s="1"/>
  <c r="CN86" i="1" s="1"/>
  <c r="CJ959" i="1"/>
  <c r="CK959" i="1" s="1"/>
  <c r="CL959" i="1" s="1"/>
  <c r="CN959" i="1" s="1"/>
  <c r="CJ416" i="1"/>
  <c r="CK416" i="1" s="1"/>
  <c r="CL416" i="1" s="1"/>
  <c r="CN416" i="1" s="1"/>
  <c r="CJ135" i="1"/>
  <c r="CK135" i="1" s="1"/>
  <c r="CL135" i="1" s="1"/>
  <c r="CN135" i="1" s="1"/>
  <c r="CJ447" i="1"/>
  <c r="CK447" i="1" s="1"/>
  <c r="CL447" i="1" s="1"/>
  <c r="CN447" i="1" s="1"/>
  <c r="CJ656" i="1"/>
  <c r="CK656" i="1" s="1"/>
  <c r="CL656" i="1" s="1"/>
  <c r="CN656" i="1" s="1"/>
  <c r="CJ424" i="1"/>
  <c r="CK424" i="1" s="1"/>
  <c r="CL424" i="1" s="1"/>
  <c r="CN424" i="1" s="1"/>
  <c r="CJ189" i="1"/>
  <c r="CK189" i="1" s="1"/>
  <c r="CL189" i="1" s="1"/>
  <c r="CN189" i="1" s="1"/>
  <c r="CJ975" i="1"/>
  <c r="CK975" i="1" s="1"/>
  <c r="CL975" i="1" s="1"/>
  <c r="CN975" i="1" s="1"/>
  <c r="CJ749" i="1"/>
  <c r="CK749" i="1" s="1"/>
  <c r="CL749" i="1" s="1"/>
  <c r="CN749" i="1" s="1"/>
  <c r="CJ643" i="1"/>
  <c r="CK643" i="1" s="1"/>
  <c r="CL643" i="1" s="1"/>
  <c r="CN643" i="1" s="1"/>
  <c r="CJ891" i="1"/>
  <c r="CK891" i="1" s="1"/>
  <c r="CL891" i="1" s="1"/>
  <c r="CN891" i="1" s="1"/>
  <c r="CJ108" i="1"/>
  <c r="CK108" i="1" s="1"/>
  <c r="CL108" i="1" s="1"/>
  <c r="CN108" i="1" s="1"/>
  <c r="CJ926" i="1"/>
  <c r="CK926" i="1" s="1"/>
  <c r="CL926" i="1" s="1"/>
  <c r="CN926" i="1" s="1"/>
  <c r="CJ303" i="1"/>
  <c r="CK303" i="1" s="1"/>
  <c r="CL303" i="1" s="1"/>
  <c r="CN303" i="1" s="1"/>
  <c r="CJ165" i="1"/>
  <c r="CK165" i="1" s="1"/>
  <c r="CL165" i="1" s="1"/>
  <c r="CN165" i="1" s="1"/>
  <c r="CJ805" i="1"/>
  <c r="CK805" i="1" s="1"/>
  <c r="CL805" i="1" s="1"/>
  <c r="CN805" i="1" s="1"/>
  <c r="CJ224" i="1"/>
  <c r="CK224" i="1" s="1"/>
  <c r="CL224" i="1" s="1"/>
  <c r="CN224" i="1" s="1"/>
  <c r="CJ773" i="1"/>
  <c r="CK773" i="1" s="1"/>
  <c r="CL773" i="1" s="1"/>
  <c r="CN773" i="1" s="1"/>
  <c r="CJ92" i="1"/>
  <c r="CK92" i="1" s="1"/>
  <c r="CL92" i="1" s="1"/>
  <c r="CN92" i="1" s="1"/>
  <c r="CJ456" i="1"/>
  <c r="CK456" i="1" s="1"/>
  <c r="CL456" i="1" s="1"/>
  <c r="CN456" i="1" s="1"/>
  <c r="CJ611" i="1"/>
  <c r="CK611" i="1" s="1"/>
  <c r="CL611" i="1" s="1"/>
  <c r="CN611" i="1" s="1"/>
  <c r="CJ133" i="1"/>
  <c r="CK133" i="1" s="1"/>
  <c r="CL133" i="1" s="1"/>
  <c r="CN133" i="1" s="1"/>
  <c r="CJ798" i="1"/>
  <c r="CK798" i="1" s="1"/>
  <c r="CL798" i="1" s="1"/>
  <c r="CN798" i="1" s="1"/>
  <c r="CJ49" i="1"/>
  <c r="CK49" i="1" s="1"/>
  <c r="CL49" i="1" s="1"/>
  <c r="CN49" i="1" s="1"/>
  <c r="CJ860" i="1"/>
  <c r="CK860" i="1" s="1"/>
  <c r="CL860" i="1" s="1"/>
  <c r="CN860" i="1" s="1"/>
  <c r="CJ409" i="1"/>
  <c r="CK409" i="1" s="1"/>
  <c r="CL409" i="1" s="1"/>
  <c r="CN409" i="1" s="1"/>
  <c r="CJ765" i="1"/>
  <c r="CK765" i="1" s="1"/>
  <c r="CL765" i="1" s="1"/>
  <c r="CN765" i="1" s="1"/>
  <c r="CJ292" i="1"/>
  <c r="CK292" i="1" s="1"/>
  <c r="CL292" i="1" s="1"/>
  <c r="CN292" i="1" s="1"/>
  <c r="CJ301" i="1"/>
  <c r="CK301" i="1" s="1"/>
  <c r="CL301" i="1" s="1"/>
  <c r="CN301" i="1" s="1"/>
  <c r="CJ808" i="1"/>
  <c r="CK808" i="1" s="1"/>
  <c r="CL808" i="1" s="1"/>
  <c r="CN808" i="1" s="1"/>
  <c r="CJ790" i="1"/>
  <c r="CK790" i="1" s="1"/>
  <c r="CL790" i="1" s="1"/>
  <c r="CN790" i="1" s="1"/>
  <c r="CJ699" i="1"/>
  <c r="CK699" i="1" s="1"/>
  <c r="CL699" i="1" s="1"/>
  <c r="CN699" i="1" s="1"/>
  <c r="CJ878" i="1"/>
  <c r="CK878" i="1" s="1"/>
  <c r="CL878" i="1" s="1"/>
  <c r="CN878" i="1" s="1"/>
  <c r="CJ760" i="1"/>
  <c r="CK760" i="1" s="1"/>
  <c r="CL760" i="1" s="1"/>
  <c r="CN760" i="1" s="1"/>
  <c r="CJ107" i="1"/>
  <c r="CK107" i="1" s="1"/>
  <c r="CL107" i="1" s="1"/>
  <c r="CN107" i="1" s="1"/>
  <c r="CJ594" i="1"/>
  <c r="CK594" i="1" s="1"/>
  <c r="CL594" i="1" s="1"/>
  <c r="CN594" i="1" s="1"/>
  <c r="CJ696" i="1"/>
  <c r="CK696" i="1" s="1"/>
  <c r="CL696" i="1" s="1"/>
  <c r="CN696" i="1" s="1"/>
  <c r="CJ18" i="1"/>
  <c r="CK18" i="1" s="1"/>
  <c r="CL18" i="1" s="1"/>
  <c r="CN18" i="1" s="1"/>
  <c r="CJ559" i="1"/>
  <c r="CK559" i="1" s="1"/>
  <c r="CL559" i="1" s="1"/>
  <c r="CN559" i="1" s="1"/>
  <c r="CJ381" i="1"/>
  <c r="CK381" i="1" s="1"/>
  <c r="CL381" i="1" s="1"/>
  <c r="CN381" i="1" s="1"/>
  <c r="CJ1013" i="1"/>
  <c r="CK1013" i="1" s="1"/>
  <c r="CL1013" i="1" s="1"/>
  <c r="CN1013" i="1" s="1"/>
  <c r="CJ658" i="1"/>
  <c r="CK658" i="1" s="1"/>
  <c r="CL658" i="1" s="1"/>
  <c r="CN658" i="1" s="1"/>
  <c r="CJ913" i="1"/>
  <c r="CK913" i="1" s="1"/>
  <c r="CL913" i="1" s="1"/>
  <c r="CN913" i="1" s="1"/>
  <c r="CJ973" i="1"/>
  <c r="CK973" i="1" s="1"/>
  <c r="CL973" i="1" s="1"/>
  <c r="CN973" i="1" s="1"/>
  <c r="CJ637" i="1"/>
  <c r="CK637" i="1" s="1"/>
  <c r="CL637" i="1" s="1"/>
  <c r="CN637" i="1" s="1"/>
  <c r="CJ982" i="1"/>
  <c r="CK982" i="1" s="1"/>
  <c r="CL982" i="1" s="1"/>
  <c r="CN982" i="1" s="1"/>
  <c r="CJ845" i="1"/>
  <c r="CK845" i="1" s="1"/>
  <c r="CL845" i="1" s="1"/>
  <c r="CN845" i="1" s="1"/>
  <c r="CJ141" i="1"/>
  <c r="CK141" i="1" s="1"/>
  <c r="CL141" i="1" s="1"/>
  <c r="CN141" i="1" s="1"/>
  <c r="CJ174" i="1"/>
  <c r="CK174" i="1" s="1"/>
  <c r="CL174" i="1" s="1"/>
  <c r="CN174" i="1" s="1"/>
  <c r="CJ721" i="1"/>
  <c r="CK721" i="1" s="1"/>
  <c r="CL721" i="1" s="1"/>
  <c r="CN721" i="1" s="1"/>
  <c r="CJ35" i="1"/>
  <c r="CK35" i="1" s="1"/>
  <c r="CL35" i="1" s="1"/>
  <c r="CN35" i="1" s="1"/>
  <c r="CJ137" i="1"/>
  <c r="CK137" i="1" s="1"/>
  <c r="CL137" i="1" s="1"/>
  <c r="CN137" i="1" s="1"/>
  <c r="CJ371" i="1"/>
  <c r="CK371" i="1" s="1"/>
  <c r="CL371" i="1" s="1"/>
  <c r="CN371" i="1" s="1"/>
  <c r="CJ921" i="1"/>
  <c r="CK921" i="1" s="1"/>
  <c r="CL921" i="1" s="1"/>
  <c r="CN921" i="1" s="1"/>
  <c r="CJ902" i="1"/>
  <c r="CK902" i="1" s="1"/>
  <c r="CL902" i="1" s="1"/>
  <c r="CN902" i="1" s="1"/>
  <c r="CJ483" i="1"/>
  <c r="CK483" i="1" s="1"/>
  <c r="CL483" i="1" s="1"/>
  <c r="CN483" i="1" s="1"/>
  <c r="CJ505" i="1"/>
  <c r="CK505" i="1" s="1"/>
  <c r="CL505" i="1" s="1"/>
  <c r="CN505" i="1" s="1"/>
  <c r="CJ470" i="1"/>
  <c r="CK470" i="1" s="1"/>
  <c r="CL470" i="1" s="1"/>
  <c r="CN470" i="1" s="1"/>
  <c r="CJ332" i="1"/>
  <c r="CK332" i="1" s="1"/>
  <c r="CL332" i="1" s="1"/>
  <c r="CN332" i="1" s="1"/>
  <c r="CJ1011" i="1"/>
  <c r="CK1011" i="1" s="1"/>
  <c r="CL1011" i="1" s="1"/>
  <c r="CN1011" i="1" s="1"/>
  <c r="CJ597" i="1"/>
  <c r="CK597" i="1" s="1"/>
  <c r="CL597" i="1" s="1"/>
  <c r="CN597" i="1" s="1"/>
  <c r="CJ238" i="1"/>
  <c r="CK238" i="1" s="1"/>
  <c r="CL238" i="1" s="1"/>
  <c r="CN238" i="1" s="1"/>
  <c r="CJ364" i="1"/>
  <c r="CK364" i="1" s="1"/>
  <c r="CL364" i="1" s="1"/>
  <c r="CN364" i="1" s="1"/>
  <c r="CJ507" i="1"/>
  <c r="CK507" i="1" s="1"/>
  <c r="CL507" i="1" s="1"/>
  <c r="CN507" i="1" s="1"/>
  <c r="CJ305" i="1"/>
  <c r="CK305" i="1" s="1"/>
  <c r="CL305" i="1" s="1"/>
  <c r="CN305" i="1" s="1"/>
  <c r="CJ1003" i="1"/>
  <c r="CK1003" i="1" s="1"/>
  <c r="CL1003" i="1" s="1"/>
  <c r="CN1003" i="1" s="1"/>
  <c r="CJ996" i="1"/>
  <c r="CK996" i="1" s="1"/>
  <c r="CL996" i="1" s="1"/>
  <c r="CN996" i="1" s="1"/>
  <c r="CJ881" i="1"/>
  <c r="CK881" i="1" s="1"/>
  <c r="CL881" i="1" s="1"/>
  <c r="CN881" i="1" s="1"/>
  <c r="CJ576" i="1"/>
  <c r="CK576" i="1" s="1"/>
  <c r="CL576" i="1" s="1"/>
  <c r="CN576" i="1" s="1"/>
  <c r="CJ800" i="1"/>
  <c r="CK800" i="1" s="1"/>
  <c r="CL800" i="1" s="1"/>
  <c r="CN800" i="1" s="1"/>
  <c r="CJ55" i="1"/>
  <c r="CK55" i="1" s="1"/>
  <c r="CL55" i="1" s="1"/>
  <c r="CN55" i="1" s="1"/>
  <c r="CJ745" i="1"/>
  <c r="CK745" i="1" s="1"/>
  <c r="CL745" i="1" s="1"/>
  <c r="CN745" i="1" s="1"/>
  <c r="CJ943" i="1"/>
  <c r="CK943" i="1" s="1"/>
  <c r="CL943" i="1" s="1"/>
  <c r="CN943" i="1" s="1"/>
  <c r="CJ326" i="1"/>
  <c r="CK326" i="1" s="1"/>
  <c r="CL326" i="1" s="1"/>
  <c r="CN326" i="1" s="1"/>
  <c r="CJ451" i="1"/>
  <c r="CK451" i="1" s="1"/>
  <c r="CL451" i="1" s="1"/>
  <c r="CN451" i="1" s="1"/>
  <c r="CJ550" i="1"/>
  <c r="CK550" i="1" s="1"/>
  <c r="CL550" i="1" s="1"/>
  <c r="CN550" i="1" s="1"/>
  <c r="CJ931" i="1"/>
  <c r="CK931" i="1" s="1"/>
  <c r="CL931" i="1" s="1"/>
  <c r="CN931" i="1" s="1"/>
  <c r="CJ110" i="1"/>
  <c r="CK110" i="1" s="1"/>
  <c r="CL110" i="1" s="1"/>
  <c r="CN110" i="1" s="1"/>
  <c r="CJ98" i="1"/>
  <c r="CK98" i="1" s="1"/>
  <c r="CL98" i="1" s="1"/>
  <c r="CN98" i="1" s="1"/>
  <c r="CJ1015" i="1"/>
  <c r="CK1015" i="1" s="1"/>
  <c r="CL1015" i="1" s="1"/>
  <c r="CN1015" i="1" s="1"/>
  <c r="CJ923" i="1"/>
  <c r="CK923" i="1" s="1"/>
  <c r="CL923" i="1" s="1"/>
  <c r="CN923" i="1" s="1"/>
  <c r="CJ372" i="1"/>
  <c r="CK372" i="1" s="1"/>
  <c r="CL372" i="1" s="1"/>
  <c r="CN372" i="1" s="1"/>
  <c r="Q13" i="14"/>
  <c r="I40" i="14"/>
  <c r="AR20" i="14"/>
  <c r="AR19" i="14"/>
  <c r="DD30" i="1"/>
  <c r="CJ65" i="1"/>
  <c r="CK65" i="1" s="1"/>
  <c r="CL65" i="1" s="1"/>
  <c r="CN65" i="1" s="1"/>
  <c r="CJ210" i="1"/>
  <c r="CK210" i="1" s="1"/>
  <c r="CL210" i="1" s="1"/>
  <c r="CN210" i="1" s="1"/>
  <c r="CJ638" i="1"/>
  <c r="CK638" i="1" s="1"/>
  <c r="CL638" i="1" s="1"/>
  <c r="CN638" i="1" s="1"/>
  <c r="CJ347" i="1"/>
  <c r="CK347" i="1" s="1"/>
  <c r="CL347" i="1" s="1"/>
  <c r="CN347" i="1" s="1"/>
  <c r="CJ270" i="1"/>
  <c r="CK270" i="1" s="1"/>
  <c r="CL270" i="1" s="1"/>
  <c r="CN270" i="1" s="1"/>
  <c r="CJ607" i="1"/>
  <c r="CK607" i="1" s="1"/>
  <c r="CL607" i="1" s="1"/>
  <c r="CN607" i="1" s="1"/>
  <c r="CJ804" i="1"/>
  <c r="CK804" i="1" s="1"/>
  <c r="CL804" i="1" s="1"/>
  <c r="CN804" i="1" s="1"/>
  <c r="CJ628" i="1"/>
  <c r="CK628" i="1" s="1"/>
  <c r="CL628" i="1" s="1"/>
  <c r="CN628" i="1" s="1"/>
  <c r="CJ756" i="1"/>
  <c r="CK756" i="1" s="1"/>
  <c r="CL756" i="1" s="1"/>
  <c r="CN756" i="1" s="1"/>
  <c r="CJ830" i="1"/>
  <c r="CK830" i="1" s="1"/>
  <c r="CL830" i="1" s="1"/>
  <c r="CN830" i="1" s="1"/>
  <c r="CJ665" i="1"/>
  <c r="CK665" i="1" s="1"/>
  <c r="CL665" i="1" s="1"/>
  <c r="CN665" i="1" s="1"/>
  <c r="CJ346" i="1"/>
  <c r="CK346" i="1" s="1"/>
  <c r="CL346" i="1" s="1"/>
  <c r="CN346" i="1" s="1"/>
  <c r="CJ577" i="1"/>
  <c r="CK577" i="1" s="1"/>
  <c r="CL577" i="1" s="1"/>
  <c r="CN577" i="1" s="1"/>
  <c r="CJ885" i="1"/>
  <c r="CK885" i="1" s="1"/>
  <c r="CL885" i="1" s="1"/>
  <c r="CN885" i="1" s="1"/>
  <c r="CJ79" i="1"/>
  <c r="CK79" i="1" s="1"/>
  <c r="CL79" i="1" s="1"/>
  <c r="CN79" i="1" s="1"/>
  <c r="CJ964" i="1"/>
  <c r="CK964" i="1" s="1"/>
  <c r="CL964" i="1" s="1"/>
  <c r="CN964" i="1" s="1"/>
  <c r="CJ144" i="1"/>
  <c r="CK144" i="1" s="1"/>
  <c r="CL144" i="1" s="1"/>
  <c r="CN144" i="1" s="1"/>
  <c r="CJ593" i="1"/>
  <c r="CK593" i="1" s="1"/>
  <c r="CL593" i="1" s="1"/>
  <c r="CN593" i="1" s="1"/>
  <c r="CJ457" i="1"/>
  <c r="CK457" i="1" s="1"/>
  <c r="CL457" i="1" s="1"/>
  <c r="CN457" i="1" s="1"/>
  <c r="CJ629" i="1"/>
  <c r="CK629" i="1" s="1"/>
  <c r="CL629" i="1" s="1"/>
  <c r="CN629" i="1" s="1"/>
  <c r="CJ535" i="1"/>
  <c r="CK535" i="1" s="1"/>
  <c r="CL535" i="1" s="1"/>
  <c r="CN535" i="1" s="1"/>
  <c r="CJ962" i="1"/>
  <c r="CK962" i="1" s="1"/>
  <c r="CL962" i="1" s="1"/>
  <c r="CN962" i="1" s="1"/>
  <c r="CJ606" i="1"/>
  <c r="CK606" i="1" s="1"/>
  <c r="CL606" i="1" s="1"/>
  <c r="CN606" i="1" s="1"/>
  <c r="CJ719" i="1"/>
  <c r="CK719" i="1" s="1"/>
  <c r="CL719" i="1" s="1"/>
  <c r="CN719" i="1" s="1"/>
  <c r="CJ795" i="1"/>
  <c r="CK795" i="1" s="1"/>
  <c r="CL795" i="1" s="1"/>
  <c r="CN795" i="1" s="1"/>
  <c r="CJ129" i="1"/>
  <c r="CK129" i="1" s="1"/>
  <c r="CL129" i="1" s="1"/>
  <c r="CN129" i="1" s="1"/>
  <c r="CJ551" i="1"/>
  <c r="CK551" i="1" s="1"/>
  <c r="CL551" i="1" s="1"/>
  <c r="CN551" i="1" s="1"/>
  <c r="CJ547" i="1"/>
  <c r="CK547" i="1" s="1"/>
  <c r="CL547" i="1" s="1"/>
  <c r="CN547" i="1" s="1"/>
  <c r="CJ95" i="1"/>
  <c r="CK95" i="1" s="1"/>
  <c r="CL95" i="1" s="1"/>
  <c r="CN95" i="1" s="1"/>
  <c r="CJ689" i="1"/>
  <c r="CK689" i="1" s="1"/>
  <c r="CL689" i="1" s="1"/>
  <c r="CN689" i="1" s="1"/>
  <c r="CJ1016" i="1"/>
  <c r="CK1016" i="1" s="1"/>
  <c r="CL1016" i="1" s="1"/>
  <c r="CN1016" i="1" s="1"/>
  <c r="CJ386" i="1"/>
  <c r="CK386" i="1" s="1"/>
  <c r="CL386" i="1" s="1"/>
  <c r="CN386" i="1" s="1"/>
  <c r="CJ981" i="1"/>
  <c r="CK981" i="1" s="1"/>
  <c r="CL981" i="1" s="1"/>
  <c r="CN981" i="1" s="1"/>
  <c r="CJ608" i="1"/>
  <c r="CK608" i="1" s="1"/>
  <c r="CL608" i="1" s="1"/>
  <c r="CN608" i="1" s="1"/>
  <c r="CJ157" i="1"/>
  <c r="CK157" i="1" s="1"/>
  <c r="CL157" i="1" s="1"/>
  <c r="CN157" i="1" s="1"/>
  <c r="CJ949" i="1"/>
  <c r="CK949" i="1" s="1"/>
  <c r="CL949" i="1" s="1"/>
  <c r="CN949" i="1" s="1"/>
  <c r="CJ692" i="1"/>
  <c r="CK692" i="1" s="1"/>
  <c r="CL692" i="1" s="1"/>
  <c r="CN692" i="1" s="1"/>
  <c r="CJ676" i="1"/>
  <c r="CK676" i="1" s="1"/>
  <c r="CL676" i="1" s="1"/>
  <c r="CN676" i="1" s="1"/>
  <c r="CJ283" i="1"/>
  <c r="CK283" i="1" s="1"/>
  <c r="CL283" i="1" s="1"/>
  <c r="CN283" i="1" s="1"/>
  <c r="CJ737" i="1"/>
  <c r="CK737" i="1" s="1"/>
  <c r="CL737" i="1" s="1"/>
  <c r="CN737" i="1" s="1"/>
  <c r="CJ435" i="1"/>
  <c r="CK435" i="1" s="1"/>
  <c r="CL435" i="1" s="1"/>
  <c r="CN435" i="1" s="1"/>
  <c r="CJ412" i="1"/>
  <c r="CK412" i="1" s="1"/>
  <c r="CL412" i="1" s="1"/>
  <c r="CN412" i="1" s="1"/>
  <c r="CJ145" i="1"/>
  <c r="CK145" i="1" s="1"/>
  <c r="CL145" i="1" s="1"/>
  <c r="CN145" i="1" s="1"/>
  <c r="CJ536" i="1"/>
  <c r="CK536" i="1" s="1"/>
  <c r="CL536" i="1" s="1"/>
  <c r="CN536" i="1" s="1"/>
  <c r="CJ39" i="1"/>
  <c r="CK39" i="1" s="1"/>
  <c r="CL39" i="1" s="1"/>
  <c r="CN39" i="1" s="1"/>
  <c r="CJ539" i="1"/>
  <c r="CK539" i="1" s="1"/>
  <c r="CL539" i="1" s="1"/>
  <c r="CN539" i="1" s="1"/>
  <c r="CJ490" i="1"/>
  <c r="CK490" i="1" s="1"/>
  <c r="CL490" i="1" s="1"/>
  <c r="CN490" i="1" s="1"/>
  <c r="CJ753" i="1"/>
  <c r="CK753" i="1" s="1"/>
  <c r="CL753" i="1" s="1"/>
  <c r="CN753" i="1" s="1"/>
  <c r="CJ972" i="1"/>
  <c r="CK972" i="1" s="1"/>
  <c r="CL972" i="1" s="1"/>
  <c r="CN972" i="1" s="1"/>
  <c r="CJ1008" i="1"/>
  <c r="CK1008" i="1" s="1"/>
  <c r="CL1008" i="1" s="1"/>
  <c r="CN1008" i="1" s="1"/>
  <c r="CJ826" i="1"/>
  <c r="CK826" i="1" s="1"/>
  <c r="CL826" i="1" s="1"/>
  <c r="CN826" i="1" s="1"/>
  <c r="CJ616" i="1"/>
  <c r="CK616" i="1" s="1"/>
  <c r="CL616" i="1" s="1"/>
  <c r="CN616" i="1" s="1"/>
  <c r="CJ500" i="1"/>
  <c r="CK500" i="1" s="1"/>
  <c r="CL500" i="1" s="1"/>
  <c r="CN500" i="1" s="1"/>
  <c r="CJ818" i="1"/>
  <c r="CK818" i="1" s="1"/>
  <c r="CL818" i="1" s="1"/>
  <c r="CN818" i="1" s="1"/>
  <c r="CJ821" i="1"/>
  <c r="CK821" i="1" s="1"/>
  <c r="CL821" i="1" s="1"/>
  <c r="CN821" i="1" s="1"/>
  <c r="CJ281" i="1"/>
  <c r="CK281" i="1" s="1"/>
  <c r="CL281" i="1" s="1"/>
  <c r="CN281" i="1" s="1"/>
  <c r="CJ143" i="1"/>
  <c r="CK143" i="1" s="1"/>
  <c r="CL143" i="1" s="1"/>
  <c r="CN143" i="1" s="1"/>
  <c r="CJ402" i="1"/>
  <c r="CK402" i="1" s="1"/>
  <c r="CL402" i="1" s="1"/>
  <c r="CN402" i="1" s="1"/>
  <c r="CJ105" i="1"/>
  <c r="CK105" i="1" s="1"/>
  <c r="CL105" i="1" s="1"/>
  <c r="CN105" i="1" s="1"/>
  <c r="CJ111" i="1"/>
  <c r="CK111" i="1" s="1"/>
  <c r="CL111" i="1" s="1"/>
  <c r="CN111" i="1" s="1"/>
  <c r="CJ625" i="1"/>
  <c r="CK625" i="1" s="1"/>
  <c r="CL625" i="1" s="1"/>
  <c r="CN625" i="1" s="1"/>
  <c r="CJ201" i="1"/>
  <c r="CK201" i="1" s="1"/>
  <c r="CL201" i="1" s="1"/>
  <c r="CN201" i="1" s="1"/>
  <c r="CJ556" i="1"/>
  <c r="CK556" i="1" s="1"/>
  <c r="CL556" i="1" s="1"/>
  <c r="CN556" i="1" s="1"/>
  <c r="CJ358" i="1"/>
  <c r="CK358" i="1" s="1"/>
  <c r="CL358" i="1" s="1"/>
  <c r="CN358" i="1" s="1"/>
  <c r="CJ632" i="1"/>
  <c r="CK632" i="1" s="1"/>
  <c r="CL632" i="1" s="1"/>
  <c r="CN632" i="1" s="1"/>
  <c r="CJ732" i="1"/>
  <c r="CK732" i="1" s="1"/>
  <c r="CL732" i="1" s="1"/>
  <c r="CN732" i="1" s="1"/>
  <c r="CJ603" i="1"/>
  <c r="CK603" i="1" s="1"/>
  <c r="CL603" i="1" s="1"/>
  <c r="CN603" i="1" s="1"/>
  <c r="CJ997" i="1"/>
  <c r="CK997" i="1" s="1"/>
  <c r="CL997" i="1" s="1"/>
  <c r="CN997" i="1" s="1"/>
  <c r="CJ474" i="1"/>
  <c r="CK474" i="1" s="1"/>
  <c r="CL474" i="1" s="1"/>
  <c r="CN474" i="1" s="1"/>
  <c r="CJ153" i="1"/>
  <c r="CK153" i="1" s="1"/>
  <c r="CL153" i="1" s="1"/>
  <c r="CN153" i="1" s="1"/>
  <c r="CJ858" i="1"/>
  <c r="CK858" i="1" s="1"/>
  <c r="CL858" i="1" s="1"/>
  <c r="CN858" i="1" s="1"/>
  <c r="CJ147" i="1"/>
  <c r="CK147" i="1" s="1"/>
  <c r="CL147" i="1" s="1"/>
  <c r="CN147" i="1" s="1"/>
  <c r="CJ711" i="1"/>
  <c r="CK711" i="1" s="1"/>
  <c r="CL711" i="1" s="1"/>
  <c r="CN711" i="1" s="1"/>
  <c r="CJ520" i="1"/>
  <c r="CK520" i="1" s="1"/>
  <c r="CL520" i="1" s="1"/>
  <c r="CN520" i="1" s="1"/>
  <c r="CJ991" i="1"/>
  <c r="CK991" i="1" s="1"/>
  <c r="CL991" i="1" s="1"/>
  <c r="CN991" i="1" s="1"/>
  <c r="CJ701" i="1"/>
  <c r="CK701" i="1" s="1"/>
  <c r="CL701" i="1" s="1"/>
  <c r="CN701" i="1" s="1"/>
  <c r="CJ308" i="1"/>
  <c r="CK308" i="1" s="1"/>
  <c r="CL308" i="1" s="1"/>
  <c r="CN308" i="1" s="1"/>
  <c r="CJ776" i="1"/>
  <c r="CK776" i="1" s="1"/>
  <c r="CL776" i="1" s="1"/>
  <c r="CN776" i="1" s="1"/>
  <c r="CJ248" i="1"/>
  <c r="CK248" i="1" s="1"/>
  <c r="CL248" i="1" s="1"/>
  <c r="CN248" i="1" s="1"/>
  <c r="CJ871" i="1"/>
  <c r="CK871" i="1" s="1"/>
  <c r="CL871" i="1" s="1"/>
  <c r="CN871" i="1" s="1"/>
  <c r="CJ680" i="1"/>
  <c r="CK680" i="1" s="1"/>
  <c r="CL680" i="1" s="1"/>
  <c r="CN680" i="1" s="1"/>
  <c r="CJ865" i="1"/>
  <c r="CK865" i="1" s="1"/>
  <c r="CL865" i="1" s="1"/>
  <c r="CN865" i="1" s="1"/>
  <c r="CJ265" i="1"/>
  <c r="CK265" i="1" s="1"/>
  <c r="CL265" i="1" s="1"/>
  <c r="CN265" i="1" s="1"/>
  <c r="CJ54" i="1"/>
  <c r="CK54" i="1" s="1"/>
  <c r="CL54" i="1" s="1"/>
  <c r="CN54" i="1" s="1"/>
  <c r="CJ812" i="1"/>
  <c r="CK812" i="1" s="1"/>
  <c r="CL812" i="1" s="1"/>
  <c r="CN812" i="1" s="1"/>
  <c r="CJ268" i="1"/>
  <c r="CK268" i="1" s="1"/>
  <c r="CL268" i="1" s="1"/>
  <c r="CN268" i="1" s="1"/>
  <c r="CJ799" i="1"/>
  <c r="CK799" i="1" s="1"/>
  <c r="CL799" i="1" s="1"/>
  <c r="CN799" i="1" s="1"/>
  <c r="CJ681" i="1"/>
  <c r="CK681" i="1" s="1"/>
  <c r="CL681" i="1" s="1"/>
  <c r="CN681" i="1" s="1"/>
  <c r="CJ411" i="1"/>
  <c r="CK411" i="1" s="1"/>
  <c r="CL411" i="1" s="1"/>
  <c r="CN411" i="1" s="1"/>
  <c r="CJ876" i="1"/>
  <c r="CK876" i="1" s="1"/>
  <c r="CL876" i="1" s="1"/>
  <c r="CN876" i="1" s="1"/>
  <c r="CJ916" i="1"/>
  <c r="CK916" i="1" s="1"/>
  <c r="CL916" i="1" s="1"/>
  <c r="CN916" i="1" s="1"/>
  <c r="CJ678" i="1"/>
  <c r="CK678" i="1" s="1"/>
  <c r="CL678" i="1" s="1"/>
  <c r="CN678" i="1" s="1"/>
  <c r="CJ263" i="1"/>
  <c r="CK263" i="1" s="1"/>
  <c r="CL263" i="1" s="1"/>
  <c r="CN263" i="1" s="1"/>
  <c r="CJ888" i="1"/>
  <c r="CK888" i="1" s="1"/>
  <c r="CL888" i="1" s="1"/>
  <c r="CN888" i="1" s="1"/>
  <c r="CJ294" i="1"/>
  <c r="CK294" i="1" s="1"/>
  <c r="CL294" i="1" s="1"/>
  <c r="CN294" i="1" s="1"/>
  <c r="CJ423" i="1"/>
  <c r="CK423" i="1" s="1"/>
  <c r="CL423" i="1" s="1"/>
  <c r="CN423" i="1" s="1"/>
  <c r="CJ727" i="1"/>
  <c r="CK727" i="1" s="1"/>
  <c r="CL727" i="1" s="1"/>
  <c r="CN727" i="1" s="1"/>
  <c r="CJ612" i="1"/>
  <c r="CK612" i="1" s="1"/>
  <c r="CL612" i="1" s="1"/>
  <c r="CN612" i="1" s="1"/>
  <c r="CJ170" i="1"/>
  <c r="CK170" i="1" s="1"/>
  <c r="CL170" i="1" s="1"/>
  <c r="CN170" i="1" s="1"/>
  <c r="CJ564" i="1"/>
  <c r="CK564" i="1" s="1"/>
  <c r="CL564" i="1" s="1"/>
  <c r="CN564" i="1" s="1"/>
  <c r="CJ691" i="1"/>
  <c r="CK691" i="1" s="1"/>
  <c r="CL691" i="1" s="1"/>
  <c r="CN691" i="1" s="1"/>
  <c r="CJ320" i="1"/>
  <c r="CK320" i="1" s="1"/>
  <c r="CL320" i="1" s="1"/>
  <c r="CN320" i="1" s="1"/>
  <c r="CJ742" i="1"/>
  <c r="CK742" i="1" s="1"/>
  <c r="CL742" i="1" s="1"/>
  <c r="CN742" i="1" s="1"/>
  <c r="CJ932" i="1"/>
  <c r="CK932" i="1" s="1"/>
  <c r="CL932" i="1" s="1"/>
  <c r="CN932" i="1" s="1"/>
  <c r="CJ266" i="1"/>
  <c r="CK266" i="1" s="1"/>
  <c r="CL266" i="1" s="1"/>
  <c r="CN266" i="1" s="1"/>
  <c r="CJ582" i="1"/>
  <c r="CK582" i="1" s="1"/>
  <c r="CL582" i="1" s="1"/>
  <c r="CN582" i="1" s="1"/>
  <c r="CJ623" i="1"/>
  <c r="CK623" i="1" s="1"/>
  <c r="CL623" i="1" s="1"/>
  <c r="CN623" i="1" s="1"/>
  <c r="CJ287" i="1"/>
  <c r="CK287" i="1" s="1"/>
  <c r="CL287" i="1" s="1"/>
  <c r="CN287" i="1" s="1"/>
  <c r="CJ630" i="1"/>
  <c r="CK630" i="1" s="1"/>
  <c r="CL630" i="1" s="1"/>
  <c r="CN630" i="1" s="1"/>
  <c r="CJ522" i="1"/>
  <c r="CK522" i="1" s="1"/>
  <c r="CL522" i="1" s="1"/>
  <c r="CN522" i="1" s="1"/>
  <c r="CJ578" i="1"/>
  <c r="CK578" i="1" s="1"/>
  <c r="CL578" i="1" s="1"/>
  <c r="CN578" i="1" s="1"/>
  <c r="CJ815" i="1"/>
  <c r="CK815" i="1" s="1"/>
  <c r="CL815" i="1" s="1"/>
  <c r="CN815" i="1" s="1"/>
  <c r="CJ674" i="1"/>
  <c r="CK674" i="1" s="1"/>
  <c r="CL674" i="1" s="1"/>
  <c r="CN674" i="1" s="1"/>
  <c r="CJ945" i="1"/>
  <c r="CK945" i="1" s="1"/>
  <c r="CL945" i="1" s="1"/>
  <c r="CN945" i="1" s="1"/>
  <c r="CJ538" i="1"/>
  <c r="CK538" i="1" s="1"/>
  <c r="CL538" i="1" s="1"/>
  <c r="CN538" i="1" s="1"/>
  <c r="CJ442" i="1"/>
  <c r="CK442" i="1" s="1"/>
  <c r="CL442" i="1" s="1"/>
  <c r="CN442" i="1" s="1"/>
  <c r="CJ383" i="1"/>
  <c r="CK383" i="1" s="1"/>
  <c r="CL383" i="1" s="1"/>
  <c r="CN383" i="1" s="1"/>
  <c r="CJ979" i="1"/>
  <c r="CK979" i="1" s="1"/>
  <c r="CL979" i="1" s="1"/>
  <c r="CN979" i="1" s="1"/>
  <c r="CJ840" i="1"/>
  <c r="CK840" i="1" s="1"/>
  <c r="CL840" i="1" s="1"/>
  <c r="CN840" i="1" s="1"/>
  <c r="CJ173" i="1"/>
  <c r="CK173" i="1" s="1"/>
  <c r="CL173" i="1" s="1"/>
  <c r="CN173" i="1" s="1"/>
  <c r="CJ503" i="1"/>
  <c r="CK503" i="1" s="1"/>
  <c r="CL503" i="1" s="1"/>
  <c r="CN503" i="1" s="1"/>
  <c r="CJ896" i="1"/>
  <c r="CK896" i="1" s="1"/>
  <c r="CL896" i="1" s="1"/>
  <c r="CN896" i="1" s="1"/>
  <c r="CJ309" i="1"/>
  <c r="CK309" i="1" s="1"/>
  <c r="CL309" i="1" s="1"/>
  <c r="CN309" i="1" s="1"/>
  <c r="CJ600" i="1"/>
  <c r="CK600" i="1" s="1"/>
  <c r="CL600" i="1" s="1"/>
  <c r="CN600" i="1" s="1"/>
  <c r="CJ312" i="1"/>
  <c r="CK312" i="1" s="1"/>
  <c r="CL312" i="1" s="1"/>
  <c r="CN312" i="1" s="1"/>
  <c r="CJ906" i="1"/>
  <c r="CK906" i="1" s="1"/>
  <c r="CL906" i="1" s="1"/>
  <c r="CN906" i="1" s="1"/>
  <c r="CJ192" i="1"/>
  <c r="CK192" i="1" s="1"/>
  <c r="CL192" i="1" s="1"/>
  <c r="CN192" i="1" s="1"/>
  <c r="CJ941" i="1"/>
  <c r="CK941" i="1" s="1"/>
  <c r="CL941" i="1" s="1"/>
  <c r="CN941" i="1" s="1"/>
  <c r="CJ466" i="1"/>
  <c r="CK466" i="1" s="1"/>
  <c r="CL466" i="1" s="1"/>
  <c r="CN466" i="1" s="1"/>
  <c r="CJ504" i="1"/>
  <c r="CK504" i="1" s="1"/>
  <c r="CL504" i="1" s="1"/>
  <c r="CN504" i="1" s="1"/>
  <c r="CJ208" i="1"/>
  <c r="CK208" i="1" s="1"/>
  <c r="CL208" i="1" s="1"/>
  <c r="CN208" i="1" s="1"/>
  <c r="CJ707" i="1"/>
  <c r="CK707" i="1" s="1"/>
  <c r="CL707" i="1" s="1"/>
  <c r="CN707" i="1" s="1"/>
  <c r="CJ233" i="1"/>
  <c r="CK233" i="1" s="1"/>
  <c r="CL233" i="1" s="1"/>
  <c r="CN233" i="1" s="1"/>
  <c r="CJ344" i="1"/>
  <c r="CK344" i="1" s="1"/>
  <c r="CL344" i="1" s="1"/>
  <c r="CN344" i="1" s="1"/>
  <c r="CJ599" i="1"/>
  <c r="CK599" i="1" s="1"/>
  <c r="CL599" i="1" s="1"/>
  <c r="CN599" i="1" s="1"/>
  <c r="CJ260" i="1"/>
  <c r="CK260" i="1" s="1"/>
  <c r="CL260" i="1" s="1"/>
  <c r="CN260" i="1" s="1"/>
  <c r="CJ487" i="1"/>
  <c r="CK487" i="1" s="1"/>
  <c r="CL487" i="1" s="1"/>
  <c r="CN487" i="1" s="1"/>
  <c r="CJ256" i="1"/>
  <c r="CK256" i="1" s="1"/>
  <c r="CL256" i="1" s="1"/>
  <c r="CN256" i="1" s="1"/>
  <c r="CJ854" i="1"/>
  <c r="CK854" i="1" s="1"/>
  <c r="CL854" i="1" s="1"/>
  <c r="CN854" i="1" s="1"/>
  <c r="CJ777" i="1"/>
  <c r="CK777" i="1" s="1"/>
  <c r="CL777" i="1" s="1"/>
  <c r="CN777" i="1" s="1"/>
  <c r="CJ234" i="1"/>
  <c r="CK234" i="1" s="1"/>
  <c r="CL234" i="1" s="1"/>
  <c r="CN234" i="1" s="1"/>
  <c r="CJ215" i="1"/>
  <c r="CK215" i="1" s="1"/>
  <c r="CL215" i="1" s="1"/>
  <c r="CN215" i="1" s="1"/>
  <c r="CJ317" i="1"/>
  <c r="CK317" i="1" s="1"/>
  <c r="CL317" i="1" s="1"/>
  <c r="CN317" i="1" s="1"/>
  <c r="CJ740" i="1"/>
  <c r="CK740" i="1" s="1"/>
  <c r="CL740" i="1" s="1"/>
  <c r="CN740" i="1" s="1"/>
  <c r="CJ398" i="1"/>
  <c r="CK398" i="1" s="1"/>
  <c r="CL398" i="1" s="1"/>
  <c r="CN398" i="1" s="1"/>
  <c r="CJ476" i="1"/>
  <c r="CK476" i="1" s="1"/>
  <c r="CL476" i="1" s="1"/>
  <c r="CN476" i="1" s="1"/>
  <c r="CJ583" i="1"/>
  <c r="CK583" i="1" s="1"/>
  <c r="CL583" i="1" s="1"/>
  <c r="CN583" i="1" s="1"/>
  <c r="CJ750" i="1"/>
  <c r="CK750" i="1" s="1"/>
  <c r="CL750" i="1" s="1"/>
  <c r="CN750" i="1" s="1"/>
  <c r="O20" i="14"/>
  <c r="Q20" i="14" s="1"/>
  <c r="I38" i="14"/>
  <c r="AR17" i="14"/>
  <c r="AR22" i="14"/>
  <c r="BZ1016" i="1"/>
  <c r="CA1016" i="1" s="1"/>
  <c r="CB1016" i="1"/>
  <c r="O15" i="14"/>
  <c r="H38" i="14"/>
  <c r="S37" i="14"/>
  <c r="S41" i="14" s="1"/>
  <c r="S24" i="14"/>
  <c r="O18" i="14"/>
  <c r="H39" i="14"/>
  <c r="AF37" i="14"/>
  <c r="AF41" i="14" s="1"/>
  <c r="AF24" i="14"/>
  <c r="J12" i="14"/>
  <c r="DC106" i="1"/>
  <c r="H69" i="15"/>
  <c r="J69" i="15" s="1"/>
  <c r="AK148" i="15"/>
  <c r="BA34" i="15" s="1"/>
  <c r="AM10" i="15"/>
  <c r="AO10" i="15" s="1"/>
  <c r="AM23" i="15"/>
  <c r="AO23" i="15" s="1"/>
  <c r="V49" i="2"/>
  <c r="F47" i="15"/>
  <c r="H77" i="15"/>
  <c r="J77" i="15" s="1"/>
  <c r="H20" i="15"/>
  <c r="J20" i="15" s="1"/>
  <c r="CJ183" i="1"/>
  <c r="CK183" i="1" s="1"/>
  <c r="CL183" i="1" s="1"/>
  <c r="CN183" i="1" s="1"/>
  <c r="CJ992" i="1"/>
  <c r="CK992" i="1" s="1"/>
  <c r="CL992" i="1" s="1"/>
  <c r="CN992" i="1" s="1"/>
  <c r="CJ660" i="1"/>
  <c r="CK660" i="1" s="1"/>
  <c r="CL660" i="1" s="1"/>
  <c r="CN660" i="1" s="1"/>
  <c r="CJ562" i="1"/>
  <c r="CK562" i="1" s="1"/>
  <c r="CL562" i="1" s="1"/>
  <c r="CN562" i="1" s="1"/>
  <c r="CJ468" i="1"/>
  <c r="CK468" i="1" s="1"/>
  <c r="CL468" i="1" s="1"/>
  <c r="CN468" i="1" s="1"/>
  <c r="CJ669" i="1"/>
  <c r="CK669" i="1" s="1"/>
  <c r="CL669" i="1" s="1"/>
  <c r="CN669" i="1" s="1"/>
  <c r="CJ218" i="1"/>
  <c r="CK218" i="1" s="1"/>
  <c r="CL218" i="1" s="1"/>
  <c r="CN218" i="1" s="1"/>
  <c r="CJ226" i="1"/>
  <c r="CK226" i="1" s="1"/>
  <c r="CL226" i="1" s="1"/>
  <c r="CN226" i="1" s="1"/>
  <c r="CJ705" i="1"/>
  <c r="CK705" i="1" s="1"/>
  <c r="CL705" i="1" s="1"/>
  <c r="CN705" i="1" s="1"/>
  <c r="CJ884" i="1"/>
  <c r="CK884" i="1" s="1"/>
  <c r="CL884" i="1" s="1"/>
  <c r="CN884" i="1" s="1"/>
  <c r="CJ146" i="1"/>
  <c r="CK146" i="1" s="1"/>
  <c r="CL146" i="1" s="1"/>
  <c r="CN146" i="1" s="1"/>
  <c r="CJ843" i="1"/>
  <c r="CK843" i="1" s="1"/>
  <c r="CL843" i="1" s="1"/>
  <c r="CN843" i="1" s="1"/>
  <c r="CJ302" i="1"/>
  <c r="CK302" i="1" s="1"/>
  <c r="CL302" i="1" s="1"/>
  <c r="CN302" i="1" s="1"/>
  <c r="CJ598" i="1"/>
  <c r="CK598" i="1" s="1"/>
  <c r="CL598" i="1" s="1"/>
  <c r="CN598" i="1" s="1"/>
  <c r="CJ455" i="1"/>
  <c r="CK455" i="1" s="1"/>
  <c r="CL455" i="1" s="1"/>
  <c r="CN455" i="1" s="1"/>
  <c r="CJ278" i="1"/>
  <c r="CK278" i="1" s="1"/>
  <c r="CL278" i="1" s="1"/>
  <c r="CN278" i="1" s="1"/>
  <c r="CJ708" i="1"/>
  <c r="CK708" i="1" s="1"/>
  <c r="CL708" i="1" s="1"/>
  <c r="CN708" i="1" s="1"/>
  <c r="CJ365" i="1"/>
  <c r="CK365" i="1" s="1"/>
  <c r="CL365" i="1" s="1"/>
  <c r="CN365" i="1" s="1"/>
  <c r="CJ375" i="1"/>
  <c r="CK375" i="1" s="1"/>
  <c r="CL375" i="1" s="1"/>
  <c r="CN375" i="1" s="1"/>
  <c r="CJ850" i="1"/>
  <c r="CK850" i="1" s="1"/>
  <c r="CL850" i="1" s="1"/>
  <c r="CN850" i="1" s="1"/>
  <c r="CJ230" i="1"/>
  <c r="CK230" i="1" s="1"/>
  <c r="CL230" i="1" s="1"/>
  <c r="CN230" i="1" s="1"/>
  <c r="CJ156" i="1"/>
  <c r="CK156" i="1" s="1"/>
  <c r="CL156" i="1" s="1"/>
  <c r="CN156" i="1" s="1"/>
  <c r="CJ103" i="1"/>
  <c r="CK103" i="1" s="1"/>
  <c r="CL103" i="1" s="1"/>
  <c r="CN103" i="1" s="1"/>
  <c r="CJ956" i="1"/>
  <c r="CK956" i="1" s="1"/>
  <c r="CL956" i="1" s="1"/>
  <c r="CN956" i="1" s="1"/>
  <c r="CJ429" i="1"/>
  <c r="CK429" i="1" s="1"/>
  <c r="CL429" i="1" s="1"/>
  <c r="CN429" i="1" s="1"/>
  <c r="CJ733" i="1"/>
  <c r="CK733" i="1" s="1"/>
  <c r="CL733" i="1" s="1"/>
  <c r="CN733" i="1" s="1"/>
  <c r="CJ890" i="1"/>
  <c r="CK890" i="1" s="1"/>
  <c r="CL890" i="1" s="1"/>
  <c r="CN890" i="1" s="1"/>
  <c r="CJ42" i="1"/>
  <c r="CK42" i="1" s="1"/>
  <c r="CL42" i="1" s="1"/>
  <c r="CN42" i="1" s="1"/>
  <c r="CJ123" i="1"/>
  <c r="CK123" i="1" s="1"/>
  <c r="CL123" i="1" s="1"/>
  <c r="CN123" i="1" s="1"/>
  <c r="CJ29" i="1"/>
  <c r="CK29" i="1" s="1"/>
  <c r="CL29" i="1" s="1"/>
  <c r="CN29" i="1" s="1"/>
  <c r="CJ671" i="1"/>
  <c r="CK671" i="1" s="1"/>
  <c r="CL671" i="1" s="1"/>
  <c r="CN671" i="1" s="1"/>
  <c r="CJ786" i="1"/>
  <c r="CK786" i="1" s="1"/>
  <c r="CL786" i="1" s="1"/>
  <c r="CN786" i="1" s="1"/>
  <c r="CJ242" i="1"/>
  <c r="CK242" i="1" s="1"/>
  <c r="CL242" i="1" s="1"/>
  <c r="CN242" i="1" s="1"/>
  <c r="CJ20" i="1"/>
  <c r="CK20" i="1" s="1"/>
  <c r="CL20" i="1" s="1"/>
  <c r="CN20" i="1" s="1"/>
  <c r="CJ807" i="1"/>
  <c r="CK807" i="1" s="1"/>
  <c r="CL807" i="1" s="1"/>
  <c r="CN807" i="1" s="1"/>
  <c r="CJ420" i="1"/>
  <c r="CK420" i="1" s="1"/>
  <c r="CL420" i="1" s="1"/>
  <c r="CN420" i="1" s="1"/>
  <c r="CJ774" i="1"/>
  <c r="CK774" i="1" s="1"/>
  <c r="CL774" i="1" s="1"/>
  <c r="CN774" i="1" s="1"/>
  <c r="CJ188" i="1"/>
  <c r="CK188" i="1" s="1"/>
  <c r="CL188" i="1" s="1"/>
  <c r="CN188" i="1" s="1"/>
  <c r="CJ378" i="1"/>
  <c r="CK378" i="1" s="1"/>
  <c r="CL378" i="1" s="1"/>
  <c r="CN378" i="1" s="1"/>
  <c r="CJ720" i="1"/>
  <c r="CK720" i="1" s="1"/>
  <c r="CL720" i="1" s="1"/>
  <c r="CN720" i="1" s="1"/>
  <c r="CJ904" i="1"/>
  <c r="CK904" i="1" s="1"/>
  <c r="CL904" i="1" s="1"/>
  <c r="CN904" i="1" s="1"/>
  <c r="CJ405" i="1"/>
  <c r="CK405" i="1" s="1"/>
  <c r="CL405" i="1" s="1"/>
  <c r="CN405" i="1" s="1"/>
  <c r="CJ395" i="1"/>
  <c r="CK395" i="1" s="1"/>
  <c r="CL395" i="1" s="1"/>
  <c r="CN395" i="1" s="1"/>
  <c r="CJ531" i="1"/>
  <c r="CK531" i="1" s="1"/>
  <c r="CL531" i="1" s="1"/>
  <c r="CN531" i="1" s="1"/>
  <c r="CJ288" i="1"/>
  <c r="CK288" i="1" s="1"/>
  <c r="CL288" i="1" s="1"/>
  <c r="CN288" i="1" s="1"/>
  <c r="CJ376" i="1"/>
  <c r="CK376" i="1" s="1"/>
  <c r="CL376" i="1" s="1"/>
  <c r="CN376" i="1" s="1"/>
  <c r="CJ766" i="1"/>
  <c r="CK766" i="1" s="1"/>
  <c r="CL766" i="1" s="1"/>
  <c r="CN766" i="1" s="1"/>
  <c r="CJ723" i="1"/>
  <c r="CK723" i="1" s="1"/>
  <c r="CL723" i="1" s="1"/>
  <c r="CN723" i="1" s="1"/>
  <c r="CJ928" i="1"/>
  <c r="CK928" i="1" s="1"/>
  <c r="CL928" i="1" s="1"/>
  <c r="CN928" i="1" s="1"/>
  <c r="CJ877" i="1"/>
  <c r="CK877" i="1" s="1"/>
  <c r="CL877" i="1" s="1"/>
  <c r="CN877" i="1" s="1"/>
  <c r="CJ72" i="1"/>
  <c r="CK72" i="1" s="1"/>
  <c r="CL72" i="1" s="1"/>
  <c r="CN72" i="1" s="1"/>
  <c r="CJ859" i="1"/>
  <c r="CK859" i="1" s="1"/>
  <c r="CL859" i="1" s="1"/>
  <c r="CN859" i="1" s="1"/>
  <c r="CJ202" i="1"/>
  <c r="CK202" i="1" s="1"/>
  <c r="CL202" i="1" s="1"/>
  <c r="CN202" i="1" s="1"/>
  <c r="CJ905" i="1"/>
  <c r="CK905" i="1" s="1"/>
  <c r="CL905" i="1" s="1"/>
  <c r="CN905" i="1" s="1"/>
  <c r="CJ446" i="1"/>
  <c r="CK446" i="1" s="1"/>
  <c r="CL446" i="1" s="1"/>
  <c r="CN446" i="1" s="1"/>
  <c r="CJ530" i="1"/>
  <c r="CK530" i="1" s="1"/>
  <c r="CL530" i="1" s="1"/>
  <c r="CN530" i="1" s="1"/>
  <c r="CJ264" i="1"/>
  <c r="CK264" i="1" s="1"/>
  <c r="CL264" i="1" s="1"/>
  <c r="CN264" i="1" s="1"/>
  <c r="CJ217" i="1"/>
  <c r="CK217" i="1" s="1"/>
  <c r="CL217" i="1" s="1"/>
  <c r="CN217" i="1" s="1"/>
  <c r="CJ293" i="1"/>
  <c r="CK293" i="1" s="1"/>
  <c r="CL293" i="1" s="1"/>
  <c r="CN293" i="1" s="1"/>
  <c r="CJ825" i="1"/>
  <c r="CK825" i="1" s="1"/>
  <c r="CL825" i="1" s="1"/>
  <c r="CN825" i="1" s="1"/>
  <c r="CJ519" i="1"/>
  <c r="CK519" i="1" s="1"/>
  <c r="CL519" i="1" s="1"/>
  <c r="CN519" i="1" s="1"/>
  <c r="CJ494" i="1"/>
  <c r="CK494" i="1" s="1"/>
  <c r="CL494" i="1" s="1"/>
  <c r="CN494" i="1" s="1"/>
  <c r="CJ735" i="1"/>
  <c r="CK735" i="1" s="1"/>
  <c r="CL735" i="1" s="1"/>
  <c r="CN735" i="1" s="1"/>
  <c r="CJ934" i="1"/>
  <c r="CK934" i="1" s="1"/>
  <c r="CL934" i="1" s="1"/>
  <c r="CN934" i="1" s="1"/>
  <c r="CJ741" i="1"/>
  <c r="CK741" i="1" s="1"/>
  <c r="CL741" i="1" s="1"/>
  <c r="CN741" i="1" s="1"/>
  <c r="CJ296" i="1"/>
  <c r="CK296" i="1" s="1"/>
  <c r="CL296" i="1" s="1"/>
  <c r="CN296" i="1" s="1"/>
  <c r="CJ621" i="1"/>
  <c r="CK621" i="1" s="1"/>
  <c r="CL621" i="1" s="1"/>
  <c r="CN621" i="1" s="1"/>
  <c r="CJ917" i="1"/>
  <c r="CK917" i="1" s="1"/>
  <c r="CL917" i="1" s="1"/>
  <c r="CN917" i="1" s="1"/>
  <c r="CJ419" i="1"/>
  <c r="CK419" i="1" s="1"/>
  <c r="CL419" i="1" s="1"/>
  <c r="CN419" i="1" s="1"/>
  <c r="CJ384" i="1"/>
  <c r="CK384" i="1" s="1"/>
  <c r="CL384" i="1" s="1"/>
  <c r="CN384" i="1" s="1"/>
  <c r="CJ134" i="1"/>
  <c r="CK134" i="1" s="1"/>
  <c r="CL134" i="1" s="1"/>
  <c r="CN134" i="1" s="1"/>
  <c r="CJ873" i="1"/>
  <c r="CK873" i="1" s="1"/>
  <c r="CL873" i="1" s="1"/>
  <c r="CN873" i="1" s="1"/>
  <c r="CJ324" i="1"/>
  <c r="CK324" i="1" s="1"/>
  <c r="CL324" i="1" s="1"/>
  <c r="CN324" i="1" s="1"/>
  <c r="CJ657" i="1"/>
  <c r="CK657" i="1" s="1"/>
  <c r="CL657" i="1" s="1"/>
  <c r="CN657" i="1" s="1"/>
  <c r="CJ124" i="1"/>
  <c r="CK124" i="1" s="1"/>
  <c r="CL124" i="1" s="1"/>
  <c r="CN124" i="1" s="1"/>
  <c r="CJ23" i="1"/>
  <c r="CK23" i="1" s="1"/>
  <c r="CL23" i="1" s="1"/>
  <c r="CN23" i="1" s="1"/>
  <c r="CJ467" i="1"/>
  <c r="CK467" i="1" s="1"/>
  <c r="CL467" i="1" s="1"/>
  <c r="CN467" i="1" s="1"/>
  <c r="CJ200" i="1"/>
  <c r="CK200" i="1" s="1"/>
  <c r="CL200" i="1" s="1"/>
  <c r="CN200" i="1" s="1"/>
  <c r="CJ422" i="1"/>
  <c r="CK422" i="1" s="1"/>
  <c r="CL422" i="1" s="1"/>
  <c r="CN422" i="1" s="1"/>
  <c r="CJ71" i="1"/>
  <c r="CK71" i="1" s="1"/>
  <c r="CL71" i="1" s="1"/>
  <c r="CN71" i="1" s="1"/>
  <c r="CJ247" i="1"/>
  <c r="CK247" i="1" s="1"/>
  <c r="CL247" i="1" s="1"/>
  <c r="CN247" i="1" s="1"/>
  <c r="CJ834" i="1"/>
  <c r="CK834" i="1" s="1"/>
  <c r="CL834" i="1" s="1"/>
  <c r="CN834" i="1" s="1"/>
  <c r="CJ148" i="1"/>
  <c r="CK148" i="1" s="1"/>
  <c r="CL148" i="1" s="1"/>
  <c r="CN148" i="1" s="1"/>
  <c r="CJ780" i="1"/>
  <c r="CK780" i="1" s="1"/>
  <c r="CL780" i="1" s="1"/>
  <c r="CN780" i="1" s="1"/>
  <c r="CJ491" i="1"/>
  <c r="CK491" i="1" s="1"/>
  <c r="CL491" i="1" s="1"/>
  <c r="CN491" i="1" s="1"/>
  <c r="CJ464" i="1"/>
  <c r="CK464" i="1" s="1"/>
  <c r="CL464" i="1" s="1"/>
  <c r="CN464" i="1" s="1"/>
  <c r="CJ51" i="1"/>
  <c r="CK51" i="1" s="1"/>
  <c r="CL51" i="1" s="1"/>
  <c r="CN51" i="1" s="1"/>
  <c r="CJ579" i="1"/>
  <c r="CK579" i="1" s="1"/>
  <c r="CL579" i="1" s="1"/>
  <c r="CN579" i="1" s="1"/>
  <c r="CJ274" i="1"/>
  <c r="CK274" i="1" s="1"/>
  <c r="CL274" i="1" s="1"/>
  <c r="CN274" i="1" s="1"/>
  <c r="CJ314" i="1"/>
  <c r="CK314" i="1" s="1"/>
  <c r="CL314" i="1" s="1"/>
  <c r="CN314" i="1" s="1"/>
  <c r="CJ44" i="1"/>
  <c r="CK44" i="1" s="1"/>
  <c r="CL44" i="1" s="1"/>
  <c r="CN44" i="1" s="1"/>
  <c r="CJ540" i="1"/>
  <c r="CK540" i="1" s="1"/>
  <c r="CL540" i="1" s="1"/>
  <c r="CN540" i="1" s="1"/>
  <c r="CJ465" i="1"/>
  <c r="CK465" i="1" s="1"/>
  <c r="CL465" i="1" s="1"/>
  <c r="CN465" i="1" s="1"/>
  <c r="CJ966" i="1"/>
  <c r="CK966" i="1" s="1"/>
  <c r="CL966" i="1" s="1"/>
  <c r="CN966" i="1" s="1"/>
  <c r="CJ204" i="1"/>
  <c r="CK204" i="1" s="1"/>
  <c r="CL204" i="1" s="1"/>
  <c r="CN204" i="1" s="1"/>
  <c r="CJ605" i="1"/>
  <c r="CK605" i="1" s="1"/>
  <c r="CL605" i="1" s="1"/>
  <c r="CN605" i="1" s="1"/>
  <c r="CJ329" i="1"/>
  <c r="CK329" i="1" s="1"/>
  <c r="CL329" i="1" s="1"/>
  <c r="CN329" i="1" s="1"/>
  <c r="CJ37" i="1"/>
  <c r="CK37" i="1" s="1"/>
  <c r="CL37" i="1" s="1"/>
  <c r="CN37" i="1" s="1"/>
  <c r="CJ963" i="1"/>
  <c r="CK963" i="1" s="1"/>
  <c r="CL963" i="1" s="1"/>
  <c r="CN963" i="1" s="1"/>
  <c r="CJ216" i="1"/>
  <c r="CK216" i="1" s="1"/>
  <c r="CL216" i="1" s="1"/>
  <c r="CN216" i="1" s="1"/>
  <c r="CJ759" i="1"/>
  <c r="CK759" i="1" s="1"/>
  <c r="CL759" i="1" s="1"/>
  <c r="CN759" i="1" s="1"/>
  <c r="CJ515" i="1"/>
  <c r="CK515" i="1" s="1"/>
  <c r="CL515" i="1" s="1"/>
  <c r="CN515" i="1" s="1"/>
  <c r="CJ140" i="1"/>
  <c r="CK140" i="1" s="1"/>
  <c r="CL140" i="1" s="1"/>
  <c r="CN140" i="1" s="1"/>
  <c r="CJ880" i="1"/>
  <c r="CK880" i="1" s="1"/>
  <c r="CL880" i="1" s="1"/>
  <c r="CN880" i="1" s="1"/>
  <c r="CJ149" i="1"/>
  <c r="CK149" i="1" s="1"/>
  <c r="CL149" i="1" s="1"/>
  <c r="CN149" i="1" s="1"/>
  <c r="CJ276" i="1"/>
  <c r="CK276" i="1" s="1"/>
  <c r="CL276" i="1" s="1"/>
  <c r="CN276" i="1" s="1"/>
  <c r="CJ106" i="1"/>
  <c r="CK106" i="1" s="1"/>
  <c r="CL106" i="1" s="1"/>
  <c r="CN106" i="1" s="1"/>
  <c r="CJ482" i="1"/>
  <c r="CK482" i="1" s="1"/>
  <c r="CL482" i="1" s="1"/>
  <c r="CN482" i="1" s="1"/>
  <c r="CJ944" i="1"/>
  <c r="CK944" i="1" s="1"/>
  <c r="CL944" i="1" s="1"/>
  <c r="CN944" i="1" s="1"/>
  <c r="CJ1005" i="1"/>
  <c r="CK1005" i="1" s="1"/>
  <c r="CL1005" i="1" s="1"/>
  <c r="CN1005" i="1" s="1"/>
  <c r="CJ31" i="1"/>
  <c r="CK31" i="1" s="1"/>
  <c r="CL31" i="1" s="1"/>
  <c r="CN31" i="1" s="1"/>
  <c r="CJ961" i="1"/>
  <c r="CK961" i="1" s="1"/>
  <c r="CL961" i="1" s="1"/>
  <c r="CN961" i="1" s="1"/>
  <c r="CJ803" i="1"/>
  <c r="CK803" i="1" s="1"/>
  <c r="CL803" i="1" s="1"/>
  <c r="CN803" i="1" s="1"/>
  <c r="CJ150" i="1"/>
  <c r="CK150" i="1" s="1"/>
  <c r="CL150" i="1" s="1"/>
  <c r="CN150" i="1" s="1"/>
  <c r="CJ909" i="1"/>
  <c r="CK909" i="1" s="1"/>
  <c r="CL909" i="1" s="1"/>
  <c r="CN909" i="1" s="1"/>
  <c r="CJ644" i="1"/>
  <c r="CK644" i="1" s="1"/>
  <c r="CL644" i="1" s="1"/>
  <c r="CN644" i="1" s="1"/>
  <c r="CJ484" i="1"/>
  <c r="CK484" i="1" s="1"/>
  <c r="CL484" i="1" s="1"/>
  <c r="CN484" i="1" s="1"/>
  <c r="CJ836" i="1"/>
  <c r="CK836" i="1" s="1"/>
  <c r="CL836" i="1" s="1"/>
  <c r="CN836" i="1" s="1"/>
  <c r="CJ388" i="1"/>
  <c r="CK388" i="1" s="1"/>
  <c r="CL388" i="1" s="1"/>
  <c r="CN388" i="1" s="1"/>
  <c r="CJ584" i="1"/>
  <c r="CK584" i="1" s="1"/>
  <c r="CL584" i="1" s="1"/>
  <c r="CN584" i="1" s="1"/>
  <c r="CJ647" i="1"/>
  <c r="CK647" i="1" s="1"/>
  <c r="CL647" i="1" s="1"/>
  <c r="CN647" i="1" s="1"/>
  <c r="CJ139" i="1"/>
  <c r="CK139" i="1" s="1"/>
  <c r="CL139" i="1" s="1"/>
  <c r="CN139" i="1" s="1"/>
  <c r="CJ995" i="1"/>
  <c r="CK995" i="1" s="1"/>
  <c r="CL995" i="1" s="1"/>
  <c r="CN995" i="1" s="1"/>
  <c r="CJ178" i="1"/>
  <c r="CK178" i="1" s="1"/>
  <c r="CL178" i="1" s="1"/>
  <c r="CN178" i="1" s="1"/>
  <c r="CJ573" i="1"/>
  <c r="CK573" i="1" s="1"/>
  <c r="CL573" i="1" s="1"/>
  <c r="CN573" i="1" s="1"/>
  <c r="CJ255" i="1"/>
  <c r="CK255" i="1" s="1"/>
  <c r="CL255" i="1" s="1"/>
  <c r="CN255" i="1" s="1"/>
  <c r="CJ693" i="1"/>
  <c r="CK693" i="1" s="1"/>
  <c r="CL693" i="1" s="1"/>
  <c r="CN693" i="1" s="1"/>
  <c r="CJ195" i="1"/>
  <c r="CK195" i="1" s="1"/>
  <c r="CL195" i="1" s="1"/>
  <c r="CN195" i="1" s="1"/>
  <c r="CJ454" i="1"/>
  <c r="CK454" i="1" s="1"/>
  <c r="CL454" i="1" s="1"/>
  <c r="CN454" i="1" s="1"/>
  <c r="CJ827" i="1"/>
  <c r="CK827" i="1" s="1"/>
  <c r="CL827" i="1" s="1"/>
  <c r="CN827" i="1" s="1"/>
  <c r="CJ581" i="1"/>
  <c r="CK581" i="1" s="1"/>
  <c r="CL581" i="1" s="1"/>
  <c r="CN581" i="1" s="1"/>
  <c r="CJ24" i="1"/>
  <c r="CK24" i="1" s="1"/>
  <c r="CL24" i="1" s="1"/>
  <c r="CN24" i="1" s="1"/>
  <c r="CJ77" i="1"/>
  <c r="CK77" i="1" s="1"/>
  <c r="CL77" i="1" s="1"/>
  <c r="CN77" i="1" s="1"/>
  <c r="CJ394" i="1"/>
  <c r="CK394" i="1" s="1"/>
  <c r="CL394" i="1" s="1"/>
  <c r="CN394" i="1" s="1"/>
  <c r="CJ936" i="1"/>
  <c r="CK936" i="1" s="1"/>
  <c r="CL936" i="1" s="1"/>
  <c r="CN936" i="1" s="1"/>
  <c r="CJ929" i="1"/>
  <c r="CK929" i="1" s="1"/>
  <c r="CL929" i="1" s="1"/>
  <c r="CN929" i="1" s="1"/>
  <c r="CJ752" i="1"/>
  <c r="CK752" i="1" s="1"/>
  <c r="CL752" i="1" s="1"/>
  <c r="CN752" i="1" s="1"/>
  <c r="CJ609" i="1"/>
  <c r="CK609" i="1" s="1"/>
  <c r="CL609" i="1" s="1"/>
  <c r="CN609" i="1" s="1"/>
  <c r="CJ958" i="1"/>
  <c r="CK958" i="1" s="1"/>
  <c r="CL958" i="1" s="1"/>
  <c r="CN958" i="1" s="1"/>
  <c r="CJ194" i="1"/>
  <c r="CK194" i="1" s="1"/>
  <c r="CL194" i="1" s="1"/>
  <c r="CN194" i="1" s="1"/>
  <c r="CJ310" i="1"/>
  <c r="CK310" i="1" s="1"/>
  <c r="CL310" i="1" s="1"/>
  <c r="CN310" i="1" s="1"/>
  <c r="CJ96" i="1"/>
  <c r="CK96" i="1" s="1"/>
  <c r="CL96" i="1" s="1"/>
  <c r="CN96" i="1" s="1"/>
  <c r="CJ714" i="1"/>
  <c r="CK714" i="1" s="1"/>
  <c r="CL714" i="1" s="1"/>
  <c r="CN714" i="1" s="1"/>
  <c r="CJ229" i="1"/>
  <c r="CK229" i="1" s="1"/>
  <c r="CL229" i="1" s="1"/>
  <c r="CN229" i="1" s="1"/>
  <c r="CJ717" i="1"/>
  <c r="CK717" i="1" s="1"/>
  <c r="CL717" i="1" s="1"/>
  <c r="CN717" i="1" s="1"/>
  <c r="CJ289" i="1"/>
  <c r="CK289" i="1" s="1"/>
  <c r="CL289" i="1" s="1"/>
  <c r="CN289" i="1" s="1"/>
  <c r="CJ94" i="1"/>
  <c r="CK94" i="1" s="1"/>
  <c r="CL94" i="1" s="1"/>
  <c r="CN94" i="1" s="1"/>
  <c r="CJ910" i="1"/>
  <c r="CK910" i="1" s="1"/>
  <c r="CL910" i="1" s="1"/>
  <c r="CN910" i="1" s="1"/>
  <c r="CJ117" i="1"/>
  <c r="CK117" i="1" s="1"/>
  <c r="CL117" i="1" s="1"/>
  <c r="CN117" i="1" s="1"/>
  <c r="CJ379" i="1"/>
  <c r="CK379" i="1" s="1"/>
  <c r="CL379" i="1" s="1"/>
  <c r="CN379" i="1" s="1"/>
  <c r="CJ976" i="1"/>
  <c r="CK976" i="1" s="1"/>
  <c r="CL976" i="1" s="1"/>
  <c r="CN976" i="1" s="1"/>
  <c r="CJ112" i="1"/>
  <c r="CK112" i="1" s="1"/>
  <c r="CL112" i="1" s="1"/>
  <c r="CN112" i="1" s="1"/>
  <c r="CJ853" i="1"/>
  <c r="CK853" i="1" s="1"/>
  <c r="CL853" i="1" s="1"/>
  <c r="CN853" i="1" s="1"/>
  <c r="CJ783" i="1"/>
  <c r="CK783" i="1" s="1"/>
  <c r="CL783" i="1" s="1"/>
  <c r="CN783" i="1" s="1"/>
  <c r="CJ251" i="1"/>
  <c r="CK251" i="1" s="1"/>
  <c r="CL251" i="1" s="1"/>
  <c r="CN251" i="1" s="1"/>
  <c r="CJ64" i="1"/>
  <c r="CK64" i="1" s="1"/>
  <c r="CL64" i="1" s="1"/>
  <c r="CN64" i="1" s="1"/>
  <c r="CJ841" i="1"/>
  <c r="CK841" i="1" s="1"/>
  <c r="CL841" i="1" s="1"/>
  <c r="CN841" i="1" s="1"/>
  <c r="CJ160" i="1"/>
  <c r="CK160" i="1" s="1"/>
  <c r="CL160" i="1" s="1"/>
  <c r="CN160" i="1" s="1"/>
  <c r="CJ855" i="1"/>
  <c r="CK855" i="1" s="1"/>
  <c r="CL855" i="1" s="1"/>
  <c r="CN855" i="1" s="1"/>
  <c r="CJ436" i="1"/>
  <c r="CK436" i="1" s="1"/>
  <c r="CL436" i="1" s="1"/>
  <c r="CN436" i="1" s="1"/>
  <c r="CJ831" i="1"/>
  <c r="CK831" i="1" s="1"/>
  <c r="CL831" i="1" s="1"/>
  <c r="CN831" i="1" s="1"/>
  <c r="CJ205" i="1"/>
  <c r="CK205" i="1" s="1"/>
  <c r="CL205" i="1" s="1"/>
  <c r="CN205" i="1" s="1"/>
  <c r="CJ557" i="1"/>
  <c r="CK557" i="1" s="1"/>
  <c r="CL557" i="1" s="1"/>
  <c r="CN557" i="1" s="1"/>
  <c r="CJ353" i="1"/>
  <c r="CK353" i="1" s="1"/>
  <c r="CL353" i="1" s="1"/>
  <c r="CN353" i="1" s="1"/>
  <c r="CJ48" i="1"/>
  <c r="CK48" i="1" s="1"/>
  <c r="CL48" i="1" s="1"/>
  <c r="CN48" i="1" s="1"/>
  <c r="CJ662" i="1"/>
  <c r="CK662" i="1" s="1"/>
  <c r="CL662" i="1" s="1"/>
  <c r="CN662" i="1" s="1"/>
  <c r="CJ259" i="1"/>
  <c r="CK259" i="1" s="1"/>
  <c r="CL259" i="1" s="1"/>
  <c r="CN259" i="1" s="1"/>
  <c r="CJ668" i="1"/>
  <c r="CK668" i="1" s="1"/>
  <c r="CL668" i="1" s="1"/>
  <c r="CN668" i="1" s="1"/>
  <c r="CJ563" i="1"/>
  <c r="CK563" i="1" s="1"/>
  <c r="CL563" i="1" s="1"/>
  <c r="CN563" i="1" s="1"/>
  <c r="CJ738" i="1"/>
  <c r="CK738" i="1" s="1"/>
  <c r="CL738" i="1" s="1"/>
  <c r="CN738" i="1" s="1"/>
  <c r="CJ771" i="1"/>
  <c r="CK771" i="1" s="1"/>
  <c r="CL771" i="1" s="1"/>
  <c r="CN771" i="1" s="1"/>
  <c r="CJ822" i="1"/>
  <c r="CK822" i="1" s="1"/>
  <c r="CL822" i="1" s="1"/>
  <c r="CN822" i="1" s="1"/>
  <c r="CJ56" i="1"/>
  <c r="CK56" i="1" s="1"/>
  <c r="CL56" i="1" s="1"/>
  <c r="CN56" i="1" s="1"/>
  <c r="CJ767" i="1"/>
  <c r="CK767" i="1" s="1"/>
  <c r="CL767" i="1" s="1"/>
  <c r="CN767" i="1" s="1"/>
  <c r="CJ279" i="1"/>
  <c r="CK279" i="1" s="1"/>
  <c r="CL279" i="1" s="1"/>
  <c r="CN279" i="1" s="1"/>
  <c r="CJ286" i="1"/>
  <c r="CK286" i="1" s="1"/>
  <c r="CL286" i="1" s="1"/>
  <c r="CN286" i="1" s="1"/>
  <c r="CJ544" i="1"/>
  <c r="CK544" i="1" s="1"/>
  <c r="CL544" i="1" s="1"/>
  <c r="CN544" i="1" s="1"/>
  <c r="CJ748" i="1"/>
  <c r="CK748" i="1" s="1"/>
  <c r="CL748" i="1" s="1"/>
  <c r="CN748" i="1" s="1"/>
  <c r="CJ980" i="1"/>
  <c r="CK980" i="1" s="1"/>
  <c r="CL980" i="1" s="1"/>
  <c r="CN980" i="1" s="1"/>
  <c r="CJ245" i="1"/>
  <c r="CK245" i="1" s="1"/>
  <c r="CL245" i="1" s="1"/>
  <c r="CN245" i="1" s="1"/>
  <c r="CJ590" i="1"/>
  <c r="CK590" i="1" s="1"/>
  <c r="CL590" i="1" s="1"/>
  <c r="CN590" i="1" s="1"/>
  <c r="CJ755" i="1"/>
  <c r="CK755" i="1" s="1"/>
  <c r="CL755" i="1" s="1"/>
  <c r="CN755" i="1" s="1"/>
  <c r="CJ851" i="1"/>
  <c r="CK851" i="1" s="1"/>
  <c r="CL851" i="1" s="1"/>
  <c r="CN851" i="1" s="1"/>
  <c r="CJ496" i="1"/>
  <c r="CK496" i="1" s="1"/>
  <c r="CL496" i="1" s="1"/>
  <c r="CN496" i="1" s="1"/>
  <c r="CJ837" i="1"/>
  <c r="CK837" i="1" s="1"/>
  <c r="CL837" i="1" s="1"/>
  <c r="CN837" i="1" s="1"/>
  <c r="CJ136" i="1"/>
  <c r="CK136" i="1" s="1"/>
  <c r="CL136" i="1" s="1"/>
  <c r="CN136" i="1" s="1"/>
  <c r="CJ300" i="1"/>
  <c r="CK300" i="1" s="1"/>
  <c r="CL300" i="1" s="1"/>
  <c r="CN300" i="1" s="1"/>
  <c r="CJ497" i="1"/>
  <c r="CK497" i="1" s="1"/>
  <c r="CL497" i="1" s="1"/>
  <c r="CN497" i="1" s="1"/>
  <c r="CJ433" i="1"/>
  <c r="CK433" i="1" s="1"/>
  <c r="CL433" i="1" s="1"/>
  <c r="CN433" i="1" s="1"/>
  <c r="CJ833" i="1"/>
  <c r="CK833" i="1" s="1"/>
  <c r="CL833" i="1" s="1"/>
  <c r="CN833" i="1" s="1"/>
  <c r="CJ33" i="1"/>
  <c r="CK33" i="1" s="1"/>
  <c r="CL33" i="1" s="1"/>
  <c r="CN33" i="1" s="1"/>
  <c r="CJ97" i="1"/>
  <c r="CK97" i="1" s="1"/>
  <c r="CL97" i="1" s="1"/>
  <c r="CN97" i="1" s="1"/>
  <c r="CJ889" i="1"/>
  <c r="CK889" i="1" s="1"/>
  <c r="CL889" i="1" s="1"/>
  <c r="CN889" i="1" s="1"/>
  <c r="CJ119" i="1"/>
  <c r="CK119" i="1" s="1"/>
  <c r="CL119" i="1" s="1"/>
  <c r="CN119" i="1" s="1"/>
  <c r="CJ196" i="1"/>
  <c r="CK196" i="1" s="1"/>
  <c r="CL196" i="1" s="1"/>
  <c r="CN196" i="1" s="1"/>
  <c r="CJ334" i="1"/>
  <c r="CK334" i="1" s="1"/>
  <c r="CL334" i="1" s="1"/>
  <c r="CN334" i="1" s="1"/>
  <c r="CJ801" i="1"/>
  <c r="CK801" i="1" s="1"/>
  <c r="CL801" i="1" s="1"/>
  <c r="CN801" i="1" s="1"/>
  <c r="CJ682" i="1"/>
  <c r="CK682" i="1" s="1"/>
  <c r="CL682" i="1" s="1"/>
  <c r="CN682" i="1" s="1"/>
  <c r="CJ694" i="1"/>
  <c r="CK694" i="1" s="1"/>
  <c r="CL694" i="1" s="1"/>
  <c r="CN694" i="1" s="1"/>
  <c r="CJ22" i="1"/>
  <c r="CK22" i="1" s="1"/>
  <c r="CL22" i="1" s="1"/>
  <c r="CN22" i="1" s="1"/>
  <c r="CJ775" i="1"/>
  <c r="CK775" i="1" s="1"/>
  <c r="CL775" i="1" s="1"/>
  <c r="CN775" i="1" s="1"/>
  <c r="CJ927" i="1"/>
  <c r="CK927" i="1" s="1"/>
  <c r="CL927" i="1" s="1"/>
  <c r="CN927" i="1" s="1"/>
  <c r="CJ978" i="1"/>
  <c r="CK978" i="1" s="1"/>
  <c r="CL978" i="1" s="1"/>
  <c r="CN978" i="1" s="1"/>
  <c r="CJ989" i="1"/>
  <c r="CK989" i="1" s="1"/>
  <c r="CL989" i="1" s="1"/>
  <c r="CN989" i="1" s="1"/>
  <c r="CJ169" i="1"/>
  <c r="CK169" i="1" s="1"/>
  <c r="CL169" i="1" s="1"/>
  <c r="CN169" i="1" s="1"/>
  <c r="CJ703" i="1"/>
  <c r="CK703" i="1" s="1"/>
  <c r="CL703" i="1" s="1"/>
  <c r="CN703" i="1" s="1"/>
  <c r="CJ537" i="1"/>
  <c r="CK537" i="1" s="1"/>
  <c r="CL537" i="1" s="1"/>
  <c r="CN537" i="1" s="1"/>
  <c r="CJ809" i="1"/>
  <c r="CK809" i="1" s="1"/>
  <c r="CL809" i="1" s="1"/>
  <c r="CN809" i="1" s="1"/>
  <c r="CJ430" i="1"/>
  <c r="CK430" i="1" s="1"/>
  <c r="CL430" i="1" s="1"/>
  <c r="CN430" i="1" s="1"/>
  <c r="CJ349" i="1"/>
  <c r="CK349" i="1" s="1"/>
  <c r="CL349" i="1" s="1"/>
  <c r="CN349" i="1" s="1"/>
  <c r="CJ190" i="1"/>
  <c r="CK190" i="1" s="1"/>
  <c r="CL190" i="1" s="1"/>
  <c r="CN190" i="1" s="1"/>
  <c r="CJ553" i="1"/>
  <c r="CK553" i="1" s="1"/>
  <c r="CL553" i="1" s="1"/>
  <c r="CN553" i="1" s="1"/>
  <c r="CJ445" i="1"/>
  <c r="CK445" i="1" s="1"/>
  <c r="CL445" i="1" s="1"/>
  <c r="CN445" i="1" s="1"/>
  <c r="CJ469" i="1"/>
  <c r="CK469" i="1" s="1"/>
  <c r="CL469" i="1" s="1"/>
  <c r="CN469" i="1" s="1"/>
  <c r="CJ104" i="1"/>
  <c r="CK104" i="1" s="1"/>
  <c r="CL104" i="1" s="1"/>
  <c r="CN104" i="1" s="1"/>
  <c r="CJ900" i="1"/>
  <c r="CK900" i="1" s="1"/>
  <c r="CL900" i="1" s="1"/>
  <c r="CN900" i="1" s="1"/>
  <c r="CJ653" i="1"/>
  <c r="CK653" i="1" s="1"/>
  <c r="CL653" i="1" s="1"/>
  <c r="CN653" i="1" s="1"/>
  <c r="CJ356" i="1"/>
  <c r="CK356" i="1" s="1"/>
  <c r="CL356" i="1" s="1"/>
  <c r="CN356" i="1" s="1"/>
  <c r="CJ249" i="1"/>
  <c r="CK249" i="1" s="1"/>
  <c r="CL249" i="1" s="1"/>
  <c r="CN249" i="1" s="1"/>
  <c r="CJ684" i="1"/>
  <c r="CK684" i="1" s="1"/>
  <c r="CL684" i="1" s="1"/>
  <c r="CN684" i="1" s="1"/>
  <c r="CJ338" i="1"/>
  <c r="CK338" i="1" s="1"/>
  <c r="CL338" i="1" s="1"/>
  <c r="CN338" i="1" s="1"/>
  <c r="CJ848" i="1"/>
  <c r="CK848" i="1" s="1"/>
  <c r="CL848" i="1" s="1"/>
  <c r="CN848" i="1" s="1"/>
  <c r="CJ789" i="1"/>
  <c r="CK789" i="1" s="1"/>
  <c r="CL789" i="1" s="1"/>
  <c r="CN789" i="1" s="1"/>
  <c r="CJ34" i="1"/>
  <c r="CK34" i="1" s="1"/>
  <c r="CL34" i="1" s="1"/>
  <c r="CN34" i="1" s="1"/>
  <c r="CJ543" i="1"/>
  <c r="CK543" i="1" s="1"/>
  <c r="CL543" i="1" s="1"/>
  <c r="CN543" i="1" s="1"/>
  <c r="CJ271" i="1"/>
  <c r="CK271" i="1" s="1"/>
  <c r="CL271" i="1" s="1"/>
  <c r="CN271" i="1" s="1"/>
  <c r="CJ911" i="1"/>
  <c r="CK911" i="1" s="1"/>
  <c r="CL911" i="1" s="1"/>
  <c r="CN911" i="1" s="1"/>
  <c r="CJ480" i="1"/>
  <c r="CK480" i="1" s="1"/>
  <c r="CL480" i="1" s="1"/>
  <c r="CN480" i="1" s="1"/>
  <c r="CJ257" i="1"/>
  <c r="CK257" i="1" s="1"/>
  <c r="CL257" i="1" s="1"/>
  <c r="CN257" i="1" s="1"/>
  <c r="CJ846" i="1"/>
  <c r="CK846" i="1" s="1"/>
  <c r="CL846" i="1" s="1"/>
  <c r="CN846" i="1" s="1"/>
  <c r="CJ844" i="1"/>
  <c r="CK844" i="1" s="1"/>
  <c r="CL844" i="1" s="1"/>
  <c r="CN844" i="1" s="1"/>
  <c r="CJ670" i="1"/>
  <c r="CK670" i="1" s="1"/>
  <c r="CL670" i="1" s="1"/>
  <c r="CN670" i="1" s="1"/>
  <c r="CJ461" i="1"/>
  <c r="CK461" i="1" s="1"/>
  <c r="CL461" i="1" s="1"/>
  <c r="CN461" i="1" s="1"/>
  <c r="CJ527" i="1"/>
  <c r="CK527" i="1" s="1"/>
  <c r="CL527" i="1" s="1"/>
  <c r="CN527" i="1" s="1"/>
  <c r="CJ567" i="1"/>
  <c r="CK567" i="1" s="1"/>
  <c r="CL567" i="1" s="1"/>
  <c r="CN567" i="1" s="1"/>
  <c r="CJ924" i="1"/>
  <c r="CK924" i="1" s="1"/>
  <c r="CL924" i="1" s="1"/>
  <c r="CN924" i="1" s="1"/>
  <c r="CJ89" i="1"/>
  <c r="CK89" i="1" s="1"/>
  <c r="CL89" i="1" s="1"/>
  <c r="CN89" i="1" s="1"/>
  <c r="CJ863" i="1"/>
  <c r="CK863" i="1" s="1"/>
  <c r="CL863" i="1" s="1"/>
  <c r="CN863" i="1" s="1"/>
  <c r="CJ198" i="1"/>
  <c r="CK198" i="1" s="1"/>
  <c r="CL198" i="1" s="1"/>
  <c r="CN198" i="1" s="1"/>
  <c r="CJ697" i="1"/>
  <c r="CK697" i="1" s="1"/>
  <c r="CL697" i="1" s="1"/>
  <c r="CN697" i="1" s="1"/>
  <c r="CJ528" i="1"/>
  <c r="CK528" i="1" s="1"/>
  <c r="CL528" i="1" s="1"/>
  <c r="CN528" i="1" s="1"/>
  <c r="CJ439" i="1"/>
  <c r="CK439" i="1" s="1"/>
  <c r="CL439" i="1" s="1"/>
  <c r="CN439" i="1" s="1"/>
  <c r="CJ857" i="1"/>
  <c r="CK857" i="1" s="1"/>
  <c r="CL857" i="1" s="1"/>
  <c r="CN857" i="1" s="1"/>
  <c r="CJ182" i="1"/>
  <c r="CK182" i="1" s="1"/>
  <c r="CL182" i="1" s="1"/>
  <c r="CN182" i="1" s="1"/>
  <c r="CJ984" i="1"/>
  <c r="CK984" i="1" s="1"/>
  <c r="CL984" i="1" s="1"/>
  <c r="CN984" i="1" s="1"/>
  <c r="CJ898" i="1"/>
  <c r="CK898" i="1" s="1"/>
  <c r="CL898" i="1" s="1"/>
  <c r="CN898" i="1" s="1"/>
  <c r="CJ985" i="1"/>
  <c r="CK985" i="1" s="1"/>
  <c r="CL985" i="1" s="1"/>
  <c r="CN985" i="1" s="1"/>
  <c r="CJ829" i="1"/>
  <c r="CK829" i="1" s="1"/>
  <c r="CL829" i="1" s="1"/>
  <c r="CN829" i="1" s="1"/>
  <c r="CJ793" i="1"/>
  <c r="CK793" i="1" s="1"/>
  <c r="CL793" i="1" s="1"/>
  <c r="CN793" i="1" s="1"/>
  <c r="CJ32" i="1"/>
  <c r="CK32" i="1" s="1"/>
  <c r="CL32" i="1" s="1"/>
  <c r="CN32" i="1" s="1"/>
  <c r="J39" i="14"/>
  <c r="Q17" i="14"/>
  <c r="AM24" i="14"/>
  <c r="AM37" i="14"/>
  <c r="AN37" i="14" s="1"/>
  <c r="DD121" i="1"/>
  <c r="H68" i="15"/>
  <c r="J68" i="15" s="1"/>
  <c r="H61" i="15"/>
  <c r="J61" i="15" s="1"/>
  <c r="O22" i="14"/>
  <c r="Q22" i="14" s="1"/>
  <c r="AG24" i="14"/>
  <c r="AG37" i="14"/>
  <c r="AG41" i="14" s="1"/>
  <c r="AR16" i="14"/>
  <c r="AL40" i="14"/>
  <c r="P40" i="14"/>
  <c r="AQ21" i="14"/>
  <c r="T21" i="14" s="1"/>
  <c r="J40" i="14"/>
  <c r="Q14" i="14"/>
  <c r="AM40" i="15"/>
  <c r="AO40" i="15" s="1"/>
  <c r="K57" i="2"/>
  <c r="J57" i="2" s="1"/>
  <c r="K128" i="2"/>
  <c r="J128" i="2" s="1"/>
  <c r="K143" i="2"/>
  <c r="J143" i="2" s="1"/>
  <c r="K149" i="2"/>
  <c r="J149" i="2" s="1"/>
  <c r="K113" i="2"/>
  <c r="J113" i="2" s="1"/>
  <c r="K121" i="2"/>
  <c r="J121" i="2" s="1"/>
  <c r="K142" i="2"/>
  <c r="J142" i="2" s="1"/>
  <c r="K82" i="2"/>
  <c r="J82" i="2" s="1"/>
  <c r="K34" i="2"/>
  <c r="J34" i="2" s="1"/>
  <c r="K50" i="2"/>
  <c r="J50" i="2" s="1"/>
  <c r="K23" i="2"/>
  <c r="J23" i="2" s="1"/>
  <c r="K104" i="2"/>
  <c r="J104" i="2" s="1"/>
  <c r="K146" i="2"/>
  <c r="J146" i="2" s="1"/>
  <c r="K41" i="2"/>
  <c r="J41" i="2" s="1"/>
  <c r="K147" i="2"/>
  <c r="J147" i="2" s="1"/>
  <c r="K54" i="2"/>
  <c r="J54" i="2" s="1"/>
  <c r="K44" i="2"/>
  <c r="J44" i="2" s="1"/>
  <c r="K64" i="2"/>
  <c r="J64" i="2" s="1"/>
  <c r="K140" i="2"/>
  <c r="J140" i="2" s="1"/>
  <c r="K94" i="2"/>
  <c r="J94" i="2" s="1"/>
  <c r="K85" i="2"/>
  <c r="J85" i="2" s="1"/>
  <c r="K92" i="2"/>
  <c r="J92" i="2" s="1"/>
  <c r="K114" i="2"/>
  <c r="J114" i="2" s="1"/>
  <c r="K76" i="2"/>
  <c r="J76" i="2" s="1"/>
  <c r="K24" i="2"/>
  <c r="J24" i="2" s="1"/>
  <c r="K15" i="2"/>
  <c r="J15" i="2" s="1"/>
  <c r="K56" i="2"/>
  <c r="J56" i="2" s="1"/>
  <c r="K77" i="2"/>
  <c r="J77" i="2" s="1"/>
  <c r="K20" i="2"/>
  <c r="J20" i="2" s="1"/>
  <c r="K74" i="2"/>
  <c r="J74" i="2" s="1"/>
  <c r="K51" i="2"/>
  <c r="J51" i="2" s="1"/>
  <c r="K32" i="2"/>
  <c r="J32" i="2" s="1"/>
  <c r="K133" i="2"/>
  <c r="J133" i="2" s="1"/>
  <c r="K106" i="2"/>
  <c r="J106" i="2" s="1"/>
  <c r="K22" i="2"/>
  <c r="J22" i="2" s="1"/>
  <c r="K131" i="2"/>
  <c r="J131" i="2" s="1"/>
  <c r="K52" i="2"/>
  <c r="J52" i="2" s="1"/>
  <c r="K38" i="2"/>
  <c r="J38" i="2" s="1"/>
  <c r="K79" i="2"/>
  <c r="J79" i="2" s="1"/>
  <c r="K88" i="2"/>
  <c r="J88" i="2" s="1"/>
  <c r="K27" i="2"/>
  <c r="J27" i="2" s="1"/>
  <c r="K66" i="2"/>
  <c r="J66" i="2" s="1"/>
  <c r="K67" i="2"/>
  <c r="J67" i="2" s="1"/>
  <c r="K75" i="2"/>
  <c r="J75" i="2" s="1"/>
  <c r="K30" i="2"/>
  <c r="J30" i="2" s="1"/>
  <c r="K137" i="2"/>
  <c r="J137" i="2" s="1"/>
  <c r="K70" i="2"/>
  <c r="J70" i="2" s="1"/>
  <c r="K36" i="2"/>
  <c r="J36" i="2" s="1"/>
  <c r="K125" i="2"/>
  <c r="J125" i="2" s="1"/>
  <c r="K69" i="2"/>
  <c r="J69" i="2" s="1"/>
  <c r="K150" i="2"/>
  <c r="J150" i="2" s="1"/>
  <c r="K107" i="2"/>
  <c r="J107" i="2" s="1"/>
  <c r="K16" i="2"/>
  <c r="J16" i="2" s="1"/>
  <c r="K124" i="2"/>
  <c r="J124" i="2" s="1"/>
  <c r="K48" i="2"/>
  <c r="J48" i="2" s="1"/>
  <c r="K81" i="2"/>
  <c r="J81" i="2" s="1"/>
  <c r="K49" i="2"/>
  <c r="J49" i="2" s="1"/>
  <c r="K112" i="2"/>
  <c r="J112" i="2" s="1"/>
  <c r="K84" i="2"/>
  <c r="J84" i="2" s="1"/>
  <c r="K73" i="2"/>
  <c r="J73" i="2" s="1"/>
  <c r="K123" i="2"/>
  <c r="J123" i="2" s="1"/>
  <c r="K103" i="2"/>
  <c r="J103" i="2" s="1"/>
  <c r="K89" i="2"/>
  <c r="J89" i="2" s="1"/>
  <c r="K101" i="2"/>
  <c r="J101" i="2" s="1"/>
  <c r="K135" i="2"/>
  <c r="J135" i="2" s="1"/>
  <c r="K102" i="2"/>
  <c r="J102" i="2" s="1"/>
  <c r="K42" i="2"/>
  <c r="J42" i="2" s="1"/>
  <c r="K109" i="2"/>
  <c r="J109" i="2" s="1"/>
  <c r="K63" i="2"/>
  <c r="J63" i="2" s="1"/>
  <c r="K17" i="2"/>
  <c r="J17" i="2" s="1"/>
  <c r="K115" i="2"/>
  <c r="J115" i="2" s="1"/>
  <c r="K148" i="2"/>
  <c r="J148" i="2" s="1"/>
  <c r="K53" i="2"/>
  <c r="J53" i="2" s="1"/>
  <c r="K21" i="2"/>
  <c r="J21" i="2" s="1"/>
  <c r="K91" i="2"/>
  <c r="J91" i="2" s="1"/>
  <c r="K93" i="2"/>
  <c r="J93" i="2" s="1"/>
  <c r="K95" i="2"/>
  <c r="J95" i="2" s="1"/>
  <c r="K18" i="2"/>
  <c r="J18" i="2" s="1"/>
  <c r="K31" i="2"/>
  <c r="J31" i="2" s="1"/>
  <c r="K65" i="2"/>
  <c r="J65" i="2" s="1"/>
  <c r="K61" i="2"/>
  <c r="J61" i="2" s="1"/>
  <c r="K96" i="2"/>
  <c r="J96" i="2" s="1"/>
  <c r="K60" i="2"/>
  <c r="J60" i="2" s="1"/>
  <c r="K141" i="2"/>
  <c r="J141" i="2" s="1"/>
  <c r="K71" i="2"/>
  <c r="J71" i="2" s="1"/>
  <c r="K134" i="2"/>
  <c r="J134" i="2" s="1"/>
  <c r="K98" i="2"/>
  <c r="J98" i="2" s="1"/>
  <c r="K87" i="2"/>
  <c r="J87" i="2" s="1"/>
  <c r="K127" i="2"/>
  <c r="J127" i="2" s="1"/>
  <c r="K72" i="2"/>
  <c r="J72" i="2" s="1"/>
  <c r="K97" i="2"/>
  <c r="J97" i="2" s="1"/>
  <c r="K14" i="2"/>
  <c r="J14" i="2" s="1"/>
  <c r="K129" i="2"/>
  <c r="J129" i="2" s="1"/>
  <c r="K28" i="2"/>
  <c r="J28" i="2" s="1"/>
  <c r="K47" i="2"/>
  <c r="J47" i="2" s="1"/>
  <c r="K35" i="2"/>
  <c r="J35" i="2" s="1"/>
  <c r="K145" i="2"/>
  <c r="J145" i="2" s="1"/>
  <c r="K45" i="2"/>
  <c r="J45" i="2" s="1"/>
  <c r="K86" i="2"/>
  <c r="J86" i="2" s="1"/>
  <c r="K120" i="2"/>
  <c r="J120" i="2" s="1"/>
  <c r="K58" i="2"/>
  <c r="J58" i="2" s="1"/>
  <c r="K126" i="2"/>
  <c r="J126" i="2" s="1"/>
  <c r="K117" i="2"/>
  <c r="J117" i="2" s="1"/>
  <c r="K122" i="2"/>
  <c r="J122" i="2" s="1"/>
  <c r="K119" i="2"/>
  <c r="J119" i="2" s="1"/>
  <c r="K46" i="2"/>
  <c r="J46" i="2" s="1"/>
  <c r="K37" i="2"/>
  <c r="J37" i="2" s="1"/>
  <c r="K59" i="2"/>
  <c r="J59" i="2" s="1"/>
  <c r="K130" i="2"/>
  <c r="J130" i="2" s="1"/>
  <c r="K12" i="2"/>
  <c r="J12" i="2" s="1"/>
  <c r="K118" i="2"/>
  <c r="J118" i="2" s="1"/>
  <c r="K136" i="2"/>
  <c r="J136" i="2" s="1"/>
  <c r="K100" i="2"/>
  <c r="J100" i="2" s="1"/>
  <c r="K43" i="2"/>
  <c r="J43" i="2" s="1"/>
  <c r="K138" i="2"/>
  <c r="J138" i="2" s="1"/>
  <c r="K25" i="2"/>
  <c r="J25" i="2" s="1"/>
  <c r="K78" i="2"/>
  <c r="J78" i="2" s="1"/>
  <c r="K13" i="2"/>
  <c r="J13" i="2" s="1"/>
  <c r="K83" i="2"/>
  <c r="J83" i="2" s="1"/>
  <c r="K39" i="2"/>
  <c r="J39" i="2" s="1"/>
  <c r="K29" i="2"/>
  <c r="J29" i="2" s="1"/>
  <c r="K40" i="2"/>
  <c r="J40" i="2" s="1"/>
  <c r="K139" i="2"/>
  <c r="J139" i="2" s="1"/>
  <c r="K26" i="2"/>
  <c r="J26" i="2" s="1"/>
  <c r="K132" i="2"/>
  <c r="J132" i="2" s="1"/>
  <c r="K80" i="2"/>
  <c r="J80" i="2" s="1"/>
  <c r="K105" i="2"/>
  <c r="J105" i="2" s="1"/>
  <c r="K144" i="2"/>
  <c r="J144" i="2" s="1"/>
  <c r="K116" i="2"/>
  <c r="J116" i="2" s="1"/>
  <c r="K90" i="2"/>
  <c r="J90" i="2" s="1"/>
  <c r="K68" i="2"/>
  <c r="J68" i="2" s="1"/>
  <c r="K108" i="2"/>
  <c r="J108" i="2" s="1"/>
  <c r="K110" i="2"/>
  <c r="J110" i="2" s="1"/>
  <c r="K62" i="2"/>
  <c r="J62" i="2" s="1"/>
  <c r="K99" i="2"/>
  <c r="J99" i="2" s="1"/>
  <c r="K111" i="2"/>
  <c r="J111" i="2" s="1"/>
  <c r="K19" i="2"/>
  <c r="J19" i="2" s="1"/>
  <c r="K55" i="2"/>
  <c r="J55" i="2" s="1"/>
  <c r="K33" i="2"/>
  <c r="J33" i="2" s="1"/>
  <c r="AM142" i="15"/>
  <c r="AO142" i="15" s="1"/>
  <c r="AM12" i="15"/>
  <c r="AO12" i="15" s="1"/>
  <c r="H24" i="15"/>
  <c r="J24" i="15" s="1"/>
  <c r="CJ81" i="1"/>
  <c r="CK81" i="1" s="1"/>
  <c r="CL81" i="1" s="1"/>
  <c r="CN81" i="1" s="1"/>
  <c r="CJ636" i="1"/>
  <c r="CK636" i="1" s="1"/>
  <c r="CL636" i="1" s="1"/>
  <c r="CN636" i="1" s="1"/>
  <c r="CJ213" i="1"/>
  <c r="CK213" i="1" s="1"/>
  <c r="CL213" i="1" s="1"/>
  <c r="CN213" i="1" s="1"/>
  <c r="CJ842" i="1"/>
  <c r="CK842" i="1" s="1"/>
  <c r="CL842" i="1" s="1"/>
  <c r="CN842" i="1" s="1"/>
  <c r="CJ631" i="1"/>
  <c r="CK631" i="1" s="1"/>
  <c r="CL631" i="1" s="1"/>
  <c r="CN631" i="1" s="1"/>
  <c r="CJ339" i="1"/>
  <c r="CK339" i="1" s="1"/>
  <c r="CL339" i="1" s="1"/>
  <c r="CN339" i="1" s="1"/>
  <c r="CJ191" i="1"/>
  <c r="CK191" i="1" s="1"/>
  <c r="CL191" i="1" s="1"/>
  <c r="CN191" i="1" s="1"/>
  <c r="CJ361" i="1"/>
  <c r="CK361" i="1" s="1"/>
  <c r="CL361" i="1" s="1"/>
  <c r="CN361" i="1" s="1"/>
  <c r="CJ866" i="1"/>
  <c r="CK866" i="1" s="1"/>
  <c r="CL866" i="1" s="1"/>
  <c r="CN866" i="1" s="1"/>
  <c r="CJ952" i="1"/>
  <c r="CK952" i="1" s="1"/>
  <c r="CL952" i="1" s="1"/>
  <c r="CN952" i="1" s="1"/>
  <c r="CJ343" i="1"/>
  <c r="CK343" i="1" s="1"/>
  <c r="CL343" i="1" s="1"/>
  <c r="CN343" i="1" s="1"/>
  <c r="CJ179" i="1"/>
  <c r="CK179" i="1" s="1"/>
  <c r="CL179" i="1" s="1"/>
  <c r="CN179" i="1" s="1"/>
  <c r="CJ102" i="1"/>
  <c r="CK102" i="1" s="1"/>
  <c r="CL102" i="1" s="1"/>
  <c r="CN102" i="1" s="1"/>
  <c r="CJ352" i="1"/>
  <c r="CK352" i="1" s="1"/>
  <c r="CL352" i="1" s="1"/>
  <c r="CN352" i="1" s="1"/>
  <c r="CJ58" i="1"/>
  <c r="CK58" i="1" s="1"/>
  <c r="CL58" i="1" s="1"/>
  <c r="CN58" i="1" s="1"/>
  <c r="CJ624" i="1"/>
  <c r="CK624" i="1" s="1"/>
  <c r="CL624" i="1" s="1"/>
  <c r="CN624" i="1" s="1"/>
  <c r="CJ241" i="1"/>
  <c r="CK241" i="1" s="1"/>
  <c r="CL241" i="1" s="1"/>
  <c r="CN241" i="1" s="1"/>
  <c r="CJ158" i="1"/>
  <c r="CK158" i="1" s="1"/>
  <c r="CL158" i="1" s="1"/>
  <c r="CN158" i="1" s="1"/>
  <c r="CJ199" i="1"/>
  <c r="CK199" i="1" s="1"/>
  <c r="CL199" i="1" s="1"/>
  <c r="CN199" i="1" s="1"/>
  <c r="CJ60" i="1"/>
  <c r="CK60" i="1" s="1"/>
  <c r="CL60" i="1" s="1"/>
  <c r="CN60" i="1" s="1"/>
  <c r="CJ397" i="1"/>
  <c r="CK397" i="1" s="1"/>
  <c r="CL397" i="1" s="1"/>
  <c r="CN397" i="1" s="1"/>
  <c r="CJ810" i="1"/>
  <c r="CK810" i="1" s="1"/>
  <c r="CL810" i="1" s="1"/>
  <c r="CN810" i="1" s="1"/>
  <c r="CJ83" i="1"/>
  <c r="CK83" i="1" s="1"/>
  <c r="CL83" i="1" s="1"/>
  <c r="CN83" i="1" s="1"/>
  <c r="CJ651" i="1"/>
  <c r="CK651" i="1" s="1"/>
  <c r="CL651" i="1" s="1"/>
  <c r="CN651" i="1" s="1"/>
  <c r="CJ88" i="1"/>
  <c r="CK88" i="1" s="1"/>
  <c r="CL88" i="1" s="1"/>
  <c r="CN88" i="1" s="1"/>
  <c r="CJ427" i="1"/>
  <c r="CK427" i="1" s="1"/>
  <c r="CL427" i="1" s="1"/>
  <c r="CN427" i="1" s="1"/>
  <c r="CJ648" i="1"/>
  <c r="CK648" i="1" s="1"/>
  <c r="CL648" i="1" s="1"/>
  <c r="CN648" i="1" s="1"/>
  <c r="CJ367" i="1"/>
  <c r="CK367" i="1" s="1"/>
  <c r="CL367" i="1" s="1"/>
  <c r="CN367" i="1" s="1"/>
  <c r="CJ414" i="1"/>
  <c r="CK414" i="1" s="1"/>
  <c r="CL414" i="1" s="1"/>
  <c r="CN414" i="1" s="1"/>
  <c r="CJ861" i="1"/>
  <c r="CK861" i="1" s="1"/>
  <c r="CL861" i="1" s="1"/>
  <c r="CN861" i="1" s="1"/>
  <c r="CJ426" i="1"/>
  <c r="CK426" i="1" s="1"/>
  <c r="CL426" i="1" s="1"/>
  <c r="CN426" i="1" s="1"/>
  <c r="CJ987" i="1"/>
  <c r="CK987" i="1" s="1"/>
  <c r="CL987" i="1" s="1"/>
  <c r="CN987" i="1" s="1"/>
  <c r="CJ713" i="1"/>
  <c r="CK713" i="1" s="1"/>
  <c r="CL713" i="1" s="1"/>
  <c r="CN713" i="1" s="1"/>
  <c r="CJ30" i="1"/>
  <c r="CK30" i="1" s="1"/>
  <c r="CL30" i="1" s="1"/>
  <c r="CN30" i="1" s="1"/>
  <c r="CJ126" i="1"/>
  <c r="CK126" i="1" s="1"/>
  <c r="CL126" i="1" s="1"/>
  <c r="CN126" i="1" s="1"/>
  <c r="CJ17" i="1"/>
  <c r="CK17" i="1" s="1"/>
  <c r="CL17" i="1" s="1"/>
  <c r="CN17" i="1" s="1"/>
  <c r="CJ893" i="1"/>
  <c r="CK893" i="1" s="1"/>
  <c r="CL893" i="1" s="1"/>
  <c r="CN893" i="1" s="1"/>
  <c r="CJ341" i="1"/>
  <c r="CK341" i="1" s="1"/>
  <c r="CL341" i="1" s="1"/>
  <c r="CN341" i="1" s="1"/>
  <c r="CJ918" i="1"/>
  <c r="CK918" i="1" s="1"/>
  <c r="CL918" i="1" s="1"/>
  <c r="CN918" i="1" s="1"/>
  <c r="CJ518" i="1"/>
  <c r="CK518" i="1" s="1"/>
  <c r="CL518" i="1" s="1"/>
  <c r="CN518" i="1" s="1"/>
  <c r="CJ835" i="1"/>
  <c r="CK835" i="1" s="1"/>
  <c r="CL835" i="1" s="1"/>
  <c r="CN835" i="1" s="1"/>
  <c r="CJ501" i="1"/>
  <c r="CK501" i="1" s="1"/>
  <c r="CL501" i="1" s="1"/>
  <c r="CN501" i="1" s="1"/>
  <c r="CJ883" i="1"/>
  <c r="CK883" i="1" s="1"/>
  <c r="CL883" i="1" s="1"/>
  <c r="CN883" i="1" s="1"/>
  <c r="CJ43" i="1"/>
  <c r="CK43" i="1" s="1"/>
  <c r="CL43" i="1" s="1"/>
  <c r="CN43" i="1" s="1"/>
  <c r="CJ499" i="1"/>
  <c r="CK499" i="1" s="1"/>
  <c r="CL499" i="1" s="1"/>
  <c r="CN499" i="1" s="1"/>
  <c r="CJ277" i="1"/>
  <c r="CK277" i="1" s="1"/>
  <c r="CL277" i="1" s="1"/>
  <c r="CN277" i="1" s="1"/>
  <c r="CJ350" i="1"/>
  <c r="CK350" i="1" s="1"/>
  <c r="CL350" i="1" s="1"/>
  <c r="CN350" i="1" s="1"/>
  <c r="CJ666" i="1"/>
  <c r="CK666" i="1" s="1"/>
  <c r="CL666" i="1" s="1"/>
  <c r="CN666" i="1" s="1"/>
  <c r="CJ690" i="1"/>
  <c r="CK690" i="1" s="1"/>
  <c r="CL690" i="1" s="1"/>
  <c r="CN690" i="1" s="1"/>
  <c r="CJ925" i="1"/>
  <c r="CK925" i="1" s="1"/>
  <c r="CL925" i="1" s="1"/>
  <c r="CN925" i="1" s="1"/>
  <c r="CJ374" i="1"/>
  <c r="CK374" i="1" s="1"/>
  <c r="CL374" i="1" s="1"/>
  <c r="CN374" i="1" s="1"/>
  <c r="CJ444" i="1"/>
  <c r="CK444" i="1" s="1"/>
  <c r="CL444" i="1" s="1"/>
  <c r="CN444" i="1" s="1"/>
  <c r="CJ231" i="1"/>
  <c r="CK231" i="1" s="1"/>
  <c r="CL231" i="1" s="1"/>
  <c r="CN231" i="1" s="1"/>
  <c r="CJ942" i="1"/>
  <c r="CK942" i="1" s="1"/>
  <c r="CL942" i="1" s="1"/>
  <c r="CN942" i="1" s="1"/>
  <c r="CJ894" i="1"/>
  <c r="CK894" i="1" s="1"/>
  <c r="CL894" i="1" s="1"/>
  <c r="CN894" i="1" s="1"/>
  <c r="CJ768" i="1"/>
  <c r="CK768" i="1" s="1"/>
  <c r="CL768" i="1" s="1"/>
  <c r="CN768" i="1" s="1"/>
  <c r="CJ47" i="1"/>
  <c r="CK47" i="1" s="1"/>
  <c r="CL47" i="1" s="1"/>
  <c r="CN47" i="1" s="1"/>
  <c r="CJ164" i="1"/>
  <c r="CK164" i="1" s="1"/>
  <c r="CL164" i="1" s="1"/>
  <c r="CN164" i="1" s="1"/>
  <c r="CJ323" i="1"/>
  <c r="CK323" i="1" s="1"/>
  <c r="CL323" i="1" s="1"/>
  <c r="CN323" i="1" s="1"/>
  <c r="CJ919" i="1"/>
  <c r="CK919" i="1" s="1"/>
  <c r="CL919" i="1" s="1"/>
  <c r="CN919" i="1" s="1"/>
  <c r="CJ478" i="1"/>
  <c r="CK478" i="1" s="1"/>
  <c r="CL478" i="1" s="1"/>
  <c r="CN478" i="1" s="1"/>
  <c r="CJ220" i="1"/>
  <c r="CK220" i="1" s="1"/>
  <c r="CL220" i="1" s="1"/>
  <c r="CN220" i="1" s="1"/>
  <c r="CJ820" i="1"/>
  <c r="CK820" i="1" s="1"/>
  <c r="CL820" i="1" s="1"/>
  <c r="CN820" i="1" s="1"/>
  <c r="CJ610" i="1"/>
  <c r="CK610" i="1" s="1"/>
  <c r="CL610" i="1" s="1"/>
  <c r="CN610" i="1" s="1"/>
  <c r="CJ246" i="1"/>
  <c r="CK246" i="1" s="1"/>
  <c r="CL246" i="1" s="1"/>
  <c r="CN246" i="1" s="1"/>
  <c r="CJ45" i="1"/>
  <c r="CK45" i="1" s="1"/>
  <c r="CL45" i="1" s="1"/>
  <c r="CN45" i="1" s="1"/>
  <c r="CJ663" i="1"/>
  <c r="CK663" i="1" s="1"/>
  <c r="CL663" i="1" s="1"/>
  <c r="CN663" i="1" s="1"/>
  <c r="CJ565" i="1"/>
  <c r="CK565" i="1" s="1"/>
  <c r="CL565" i="1" s="1"/>
  <c r="CN565" i="1" s="1"/>
  <c r="CJ87" i="1"/>
  <c r="CK87" i="1" s="1"/>
  <c r="CL87" i="1" s="1"/>
  <c r="CN87" i="1" s="1"/>
  <c r="CJ664" i="1"/>
  <c r="CK664" i="1" s="1"/>
  <c r="CL664" i="1" s="1"/>
  <c r="CN664" i="1" s="1"/>
  <c r="CJ273" i="1"/>
  <c r="CK273" i="1" s="1"/>
  <c r="CL273" i="1" s="1"/>
  <c r="CN273" i="1" s="1"/>
  <c r="CJ508" i="1"/>
  <c r="CK508" i="1" s="1"/>
  <c r="CL508" i="1" s="1"/>
  <c r="CN508" i="1" s="1"/>
  <c r="CJ306" i="1"/>
  <c r="CK306" i="1" s="1"/>
  <c r="CL306" i="1" s="1"/>
  <c r="CN306" i="1" s="1"/>
  <c r="CJ886" i="1"/>
  <c r="CK886" i="1" s="1"/>
  <c r="CL886" i="1" s="1"/>
  <c r="CN886" i="1" s="1"/>
  <c r="CJ101" i="1"/>
  <c r="CK101" i="1" s="1"/>
  <c r="CL101" i="1" s="1"/>
  <c r="CN101" i="1" s="1"/>
  <c r="CJ903" i="1"/>
  <c r="CK903" i="1" s="1"/>
  <c r="CL903" i="1" s="1"/>
  <c r="CN903" i="1" s="1"/>
  <c r="CJ792" i="1"/>
  <c r="CK792" i="1" s="1"/>
  <c r="CL792" i="1" s="1"/>
  <c r="CN792" i="1" s="1"/>
  <c r="CJ726" i="1"/>
  <c r="CK726" i="1" s="1"/>
  <c r="CL726" i="1" s="1"/>
  <c r="CN726" i="1" s="1"/>
  <c r="CJ479" i="1"/>
  <c r="CK479" i="1" s="1"/>
  <c r="CL479" i="1" s="1"/>
  <c r="CN479" i="1" s="1"/>
  <c r="CJ488" i="1"/>
  <c r="CK488" i="1" s="1"/>
  <c r="CL488" i="1" s="1"/>
  <c r="CN488" i="1" s="1"/>
  <c r="CJ998" i="1"/>
  <c r="CK998" i="1" s="1"/>
  <c r="CL998" i="1" s="1"/>
  <c r="CN998" i="1" s="1"/>
  <c r="CJ677" i="1"/>
  <c r="CK677" i="1" s="1"/>
  <c r="CL677" i="1" s="1"/>
  <c r="CN677" i="1" s="1"/>
  <c r="CJ197" i="1"/>
  <c r="CK197" i="1" s="1"/>
  <c r="CL197" i="1" s="1"/>
  <c r="CN197" i="1" s="1"/>
  <c r="CJ481" i="1"/>
  <c r="CK481" i="1" s="1"/>
  <c r="CL481" i="1" s="1"/>
  <c r="CN481" i="1" s="1"/>
  <c r="CJ166" i="1"/>
  <c r="CK166" i="1" s="1"/>
  <c r="CL166" i="1" s="1"/>
  <c r="CN166" i="1" s="1"/>
  <c r="CJ907" i="1"/>
  <c r="CK907" i="1" s="1"/>
  <c r="CL907" i="1" s="1"/>
  <c r="CN907" i="1" s="1"/>
  <c r="CJ291" i="1"/>
  <c r="CK291" i="1" s="1"/>
  <c r="CL291" i="1" s="1"/>
  <c r="CN291" i="1" s="1"/>
  <c r="CJ595" i="1"/>
  <c r="CK595" i="1" s="1"/>
  <c r="CL595" i="1" s="1"/>
  <c r="CN595" i="1" s="1"/>
  <c r="CJ541" i="1"/>
  <c r="CK541" i="1" s="1"/>
  <c r="CL541" i="1" s="1"/>
  <c r="CN541" i="1" s="1"/>
  <c r="CJ772" i="1"/>
  <c r="CK772" i="1" s="1"/>
  <c r="CL772" i="1" s="1"/>
  <c r="CN772" i="1" s="1"/>
  <c r="CJ1002" i="1"/>
  <c r="CK1002" i="1" s="1"/>
  <c r="CL1002" i="1" s="1"/>
  <c r="CN1002" i="1" s="1"/>
  <c r="CJ172" i="1"/>
  <c r="CK172" i="1" s="1"/>
  <c r="CL172" i="1" s="1"/>
  <c r="CN172" i="1" s="1"/>
  <c r="CJ177" i="1"/>
  <c r="CK177" i="1" s="1"/>
  <c r="CL177" i="1" s="1"/>
  <c r="CN177" i="1" s="1"/>
  <c r="CJ232" i="1"/>
  <c r="CK232" i="1" s="1"/>
  <c r="CL232" i="1" s="1"/>
  <c r="CN232" i="1" s="1"/>
  <c r="CJ1010" i="1"/>
  <c r="CK1010" i="1" s="1"/>
  <c r="CL1010" i="1" s="1"/>
  <c r="CN1010" i="1" s="1"/>
  <c r="CJ686" i="1"/>
  <c r="CK686" i="1" s="1"/>
  <c r="CL686" i="1" s="1"/>
  <c r="CN686" i="1" s="1"/>
  <c r="CJ948" i="1"/>
  <c r="CK948" i="1" s="1"/>
  <c r="CL948" i="1" s="1"/>
  <c r="CN948" i="1" s="1"/>
  <c r="CJ316" i="1"/>
  <c r="CK316" i="1" s="1"/>
  <c r="CL316" i="1" s="1"/>
  <c r="CN316" i="1" s="1"/>
  <c r="CJ586" i="1"/>
  <c r="CK586" i="1" s="1"/>
  <c r="CL586" i="1" s="1"/>
  <c r="CN586" i="1" s="1"/>
  <c r="CJ702" i="1"/>
  <c r="CK702" i="1" s="1"/>
  <c r="CL702" i="1" s="1"/>
  <c r="CN702" i="1" s="1"/>
  <c r="CJ377" i="1"/>
  <c r="CK377" i="1" s="1"/>
  <c r="CL377" i="1" s="1"/>
  <c r="CN377" i="1" s="1"/>
  <c r="CJ340" i="1"/>
  <c r="CK340" i="1" s="1"/>
  <c r="CL340" i="1" s="1"/>
  <c r="CN340" i="1" s="1"/>
  <c r="CJ441" i="1"/>
  <c r="CK441" i="1" s="1"/>
  <c r="CL441" i="1" s="1"/>
  <c r="CN441" i="1" s="1"/>
  <c r="CJ974" i="1"/>
  <c r="CK974" i="1" s="1"/>
  <c r="CL974" i="1" s="1"/>
  <c r="CN974" i="1" s="1"/>
  <c r="CJ443" i="1"/>
  <c r="CK443" i="1" s="1"/>
  <c r="CL443" i="1" s="1"/>
  <c r="CN443" i="1" s="1"/>
  <c r="CJ875" i="1"/>
  <c r="CK875" i="1" s="1"/>
  <c r="CL875" i="1" s="1"/>
  <c r="CN875" i="1" s="1"/>
  <c r="CJ176" i="1"/>
  <c r="CK176" i="1" s="1"/>
  <c r="CL176" i="1" s="1"/>
  <c r="CN176" i="1" s="1"/>
  <c r="CJ901" i="1"/>
  <c r="CK901" i="1" s="1"/>
  <c r="CL901" i="1" s="1"/>
  <c r="CN901" i="1" s="1"/>
  <c r="CJ452" i="1"/>
  <c r="CK452" i="1" s="1"/>
  <c r="CL452" i="1" s="1"/>
  <c r="CN452" i="1" s="1"/>
  <c r="CJ1000" i="1"/>
  <c r="CK1000" i="1" s="1"/>
  <c r="CL1000" i="1" s="1"/>
  <c r="CN1000" i="1" s="1"/>
  <c r="CJ649" i="1"/>
  <c r="CK649" i="1" s="1"/>
  <c r="CL649" i="1" s="1"/>
  <c r="CN649" i="1" s="1"/>
  <c r="CJ915" i="1"/>
  <c r="CK915" i="1" s="1"/>
  <c r="CL915" i="1" s="1"/>
  <c r="CN915" i="1" s="1"/>
  <c r="CJ761" i="1"/>
  <c r="CK761" i="1" s="1"/>
  <c r="CL761" i="1" s="1"/>
  <c r="CN761" i="1" s="1"/>
  <c r="CJ704" i="1"/>
  <c r="CK704" i="1" s="1"/>
  <c r="CL704" i="1" s="1"/>
  <c r="CN704" i="1" s="1"/>
  <c r="CJ407" i="1"/>
  <c r="CK407" i="1" s="1"/>
  <c r="CL407" i="1" s="1"/>
  <c r="CN407" i="1" s="1"/>
  <c r="CJ390" i="1"/>
  <c r="CK390" i="1" s="1"/>
  <c r="CL390" i="1" s="1"/>
  <c r="CN390" i="1" s="1"/>
  <c r="CJ832" i="1"/>
  <c r="CK832" i="1" s="1"/>
  <c r="CL832" i="1" s="1"/>
  <c r="CN832" i="1" s="1"/>
  <c r="CJ27" i="1"/>
  <c r="CK27" i="1" s="1"/>
  <c r="CL27" i="1" s="1"/>
  <c r="CN27" i="1" s="1"/>
  <c r="CJ986" i="1"/>
  <c r="CK986" i="1" s="1"/>
  <c r="CL986" i="1" s="1"/>
  <c r="CN986" i="1" s="1"/>
  <c r="CJ516" i="1"/>
  <c r="CK516" i="1" s="1"/>
  <c r="CL516" i="1" s="1"/>
  <c r="CN516" i="1" s="1"/>
  <c r="CJ939" i="1"/>
  <c r="CK939" i="1" s="1"/>
  <c r="CL939" i="1" s="1"/>
  <c r="CN939" i="1" s="1"/>
  <c r="CJ207" i="1"/>
  <c r="CK207" i="1" s="1"/>
  <c r="CL207" i="1" s="1"/>
  <c r="CN207" i="1" s="1"/>
  <c r="CJ922" i="1"/>
  <c r="CK922" i="1" s="1"/>
  <c r="CL922" i="1" s="1"/>
  <c r="CN922" i="1" s="1"/>
  <c r="CJ869" i="1"/>
  <c r="CK869" i="1" s="1"/>
  <c r="CL869" i="1" s="1"/>
  <c r="CN869" i="1" s="1"/>
  <c r="CJ930" i="1"/>
  <c r="CK930" i="1" s="1"/>
  <c r="CL930" i="1" s="1"/>
  <c r="CN930" i="1" s="1"/>
  <c r="CJ574" i="1"/>
  <c r="CK574" i="1" s="1"/>
  <c r="CL574" i="1" s="1"/>
  <c r="CN574" i="1" s="1"/>
  <c r="CJ1014" i="1"/>
  <c r="CK1014" i="1" s="1"/>
  <c r="CL1014" i="1" s="1"/>
  <c r="CN1014" i="1" s="1"/>
  <c r="CJ558" i="1"/>
  <c r="CK558" i="1" s="1"/>
  <c r="CL558" i="1" s="1"/>
  <c r="CN558" i="1" s="1"/>
  <c r="CJ115" i="1"/>
  <c r="CK115" i="1" s="1"/>
  <c r="CL115" i="1" s="1"/>
  <c r="CN115" i="1" s="1"/>
  <c r="CJ404" i="1"/>
  <c r="CK404" i="1" s="1"/>
  <c r="CL404" i="1" s="1"/>
  <c r="CN404" i="1" s="1"/>
  <c r="CJ554" i="1"/>
  <c r="CK554" i="1" s="1"/>
  <c r="CL554" i="1" s="1"/>
  <c r="CN554" i="1" s="1"/>
  <c r="CJ285" i="1"/>
  <c r="CK285" i="1" s="1"/>
  <c r="CL285" i="1" s="1"/>
  <c r="CN285" i="1" s="1"/>
  <c r="CJ715" i="1"/>
  <c r="CK715" i="1" s="1"/>
  <c r="CL715" i="1" s="1"/>
  <c r="CN715" i="1" s="1"/>
  <c r="CJ695" i="1"/>
  <c r="CK695" i="1" s="1"/>
  <c r="CL695" i="1" s="1"/>
  <c r="CN695" i="1" s="1"/>
  <c r="CJ882" i="1"/>
  <c r="CK882" i="1" s="1"/>
  <c r="CL882" i="1" s="1"/>
  <c r="CN882" i="1" s="1"/>
  <c r="CJ864" i="1"/>
  <c r="CK864" i="1" s="1"/>
  <c r="CL864" i="1" s="1"/>
  <c r="CN864" i="1" s="1"/>
  <c r="CJ269" i="1"/>
  <c r="CK269" i="1" s="1"/>
  <c r="CL269" i="1" s="1"/>
  <c r="CN269" i="1" s="1"/>
  <c r="CJ533" i="1"/>
  <c r="CK533" i="1" s="1"/>
  <c r="CL533" i="1" s="1"/>
  <c r="CN533" i="1" s="1"/>
  <c r="CJ475" i="1"/>
  <c r="CK475" i="1" s="1"/>
  <c r="CL475" i="1" s="1"/>
  <c r="CN475" i="1" s="1"/>
  <c r="CJ819" i="1"/>
  <c r="CK819" i="1" s="1"/>
  <c r="CL819" i="1" s="1"/>
  <c r="CN819" i="1" s="1"/>
  <c r="CJ725" i="1"/>
  <c r="CK725" i="1" s="1"/>
  <c r="CL725" i="1" s="1"/>
  <c r="CN725" i="1" s="1"/>
  <c r="CJ78" i="1"/>
  <c r="CK78" i="1" s="1"/>
  <c r="CL78" i="1" s="1"/>
  <c r="CN78" i="1" s="1"/>
  <c r="CJ450" i="1"/>
  <c r="CK450" i="1" s="1"/>
  <c r="CL450" i="1" s="1"/>
  <c r="CN450" i="1" s="1"/>
  <c r="CJ307" i="1"/>
  <c r="CK307" i="1" s="1"/>
  <c r="CL307" i="1" s="1"/>
  <c r="CN307" i="1" s="1"/>
  <c r="CJ131" i="1"/>
  <c r="CK131" i="1" s="1"/>
  <c r="CL131" i="1" s="1"/>
  <c r="CN131" i="1" s="1"/>
  <c r="CJ542" i="1"/>
  <c r="CK542" i="1" s="1"/>
  <c r="CL542" i="1" s="1"/>
  <c r="CN542" i="1" s="1"/>
  <c r="CJ186" i="1"/>
  <c r="CK186" i="1" s="1"/>
  <c r="CL186" i="1" s="1"/>
  <c r="CN186" i="1" s="1"/>
  <c r="CJ710" i="1"/>
  <c r="CK710" i="1" s="1"/>
  <c r="CL710" i="1" s="1"/>
  <c r="CN710" i="1" s="1"/>
  <c r="CJ36" i="1"/>
  <c r="CK36" i="1" s="1"/>
  <c r="CL36" i="1" s="1"/>
  <c r="CN36" i="1" s="1"/>
  <c r="CJ267" i="1"/>
  <c r="CK267" i="1" s="1"/>
  <c r="CL267" i="1" s="1"/>
  <c r="CN267" i="1" s="1"/>
  <c r="CJ221" i="1"/>
  <c r="CK221" i="1" s="1"/>
  <c r="CL221" i="1" s="1"/>
  <c r="CN221" i="1" s="1"/>
  <c r="CJ57" i="1"/>
  <c r="CK57" i="1" s="1"/>
  <c r="CL57" i="1" s="1"/>
  <c r="CN57" i="1" s="1"/>
  <c r="CJ523" i="1"/>
  <c r="CK523" i="1" s="1"/>
  <c r="CL523" i="1" s="1"/>
  <c r="CN523" i="1" s="1"/>
  <c r="CJ342" i="1"/>
  <c r="CK342" i="1" s="1"/>
  <c r="CL342" i="1" s="1"/>
  <c r="CN342" i="1" s="1"/>
  <c r="CJ335" i="1"/>
  <c r="CK335" i="1" s="1"/>
  <c r="CL335" i="1" s="1"/>
  <c r="CN335" i="1" s="1"/>
  <c r="CJ816" i="1"/>
  <c r="CK816" i="1" s="1"/>
  <c r="CL816" i="1" s="1"/>
  <c r="CN816" i="1" s="1"/>
  <c r="CJ824" i="1"/>
  <c r="CK824" i="1" s="1"/>
  <c r="CL824" i="1" s="1"/>
  <c r="CN824" i="1" s="1"/>
  <c r="CJ114" i="1"/>
  <c r="CK114" i="1" s="1"/>
  <c r="CL114" i="1" s="1"/>
  <c r="CN114" i="1" s="1"/>
  <c r="CJ401" i="1"/>
  <c r="CK401" i="1" s="1"/>
  <c r="CL401" i="1" s="1"/>
  <c r="CN401" i="1" s="1"/>
  <c r="CJ236" i="1"/>
  <c r="CK236" i="1" s="1"/>
  <c r="CL236" i="1" s="1"/>
  <c r="CN236" i="1" s="1"/>
  <c r="CJ25" i="1"/>
  <c r="CK25" i="1" s="1"/>
  <c r="CL25" i="1" s="1"/>
  <c r="CN25" i="1" s="1"/>
  <c r="CJ650" i="1"/>
  <c r="CK650" i="1" s="1"/>
  <c r="CL650" i="1" s="1"/>
  <c r="CN650" i="1" s="1"/>
  <c r="CJ968" i="1"/>
  <c r="CK968" i="1" s="1"/>
  <c r="CL968" i="1" s="1"/>
  <c r="CN968" i="1" s="1"/>
  <c r="CJ62" i="1"/>
  <c r="CK62" i="1" s="1"/>
  <c r="CL62" i="1" s="1"/>
  <c r="CN62" i="1" s="1"/>
  <c r="CJ52" i="1"/>
  <c r="CK52" i="1" s="1"/>
  <c r="CL52" i="1" s="1"/>
  <c r="CN52" i="1" s="1"/>
  <c r="CJ592" i="1"/>
  <c r="CK592" i="1" s="1"/>
  <c r="CL592" i="1" s="1"/>
  <c r="CN592" i="1" s="1"/>
  <c r="CJ568" i="1"/>
  <c r="CK568" i="1" s="1"/>
  <c r="CL568" i="1" s="1"/>
  <c r="CN568" i="1" s="1"/>
  <c r="CJ417" i="1"/>
  <c r="CK417" i="1" s="1"/>
  <c r="CL417" i="1" s="1"/>
  <c r="CN417" i="1" s="1"/>
  <c r="CJ502" i="1"/>
  <c r="CK502" i="1" s="1"/>
  <c r="CL502" i="1" s="1"/>
  <c r="CN502" i="1" s="1"/>
  <c r="CJ61" i="1"/>
  <c r="CK61" i="1" s="1"/>
  <c r="CL61" i="1" s="1"/>
  <c r="CN61" i="1" s="1"/>
  <c r="CJ448" i="1"/>
  <c r="CK448" i="1" s="1"/>
  <c r="CL448" i="1" s="1"/>
  <c r="CN448" i="1" s="1"/>
  <c r="CJ782" i="1"/>
  <c r="CK782" i="1" s="1"/>
  <c r="CL782" i="1" s="1"/>
  <c r="CN782" i="1" s="1"/>
  <c r="CJ181" i="1"/>
  <c r="CK181" i="1" s="1"/>
  <c r="CL181" i="1" s="1"/>
  <c r="CN181" i="1" s="1"/>
  <c r="CJ1004" i="1"/>
  <c r="CK1004" i="1" s="1"/>
  <c r="CL1004" i="1" s="1"/>
  <c r="CN1004" i="1" s="1"/>
  <c r="CJ872" i="1"/>
  <c r="CK872" i="1" s="1"/>
  <c r="CL872" i="1" s="1"/>
  <c r="CN872" i="1" s="1"/>
  <c r="CJ935" i="1"/>
  <c r="CK935" i="1" s="1"/>
  <c r="CL935" i="1" s="1"/>
  <c r="CN935" i="1" s="1"/>
  <c r="CJ552" i="1"/>
  <c r="CK552" i="1" s="1"/>
  <c r="CL552" i="1" s="1"/>
  <c r="CN552" i="1" s="1"/>
  <c r="CJ532" i="1"/>
  <c r="CK532" i="1" s="1"/>
  <c r="CL532" i="1" s="1"/>
  <c r="CN532" i="1" s="1"/>
  <c r="CJ716" i="1"/>
  <c r="CK716" i="1" s="1"/>
  <c r="CL716" i="1" s="1"/>
  <c r="CN716" i="1" s="1"/>
  <c r="CJ970" i="1"/>
  <c r="CK970" i="1" s="1"/>
  <c r="CL970" i="1" s="1"/>
  <c r="CN970" i="1" s="1"/>
  <c r="CJ460" i="1"/>
  <c r="CK460" i="1" s="1"/>
  <c r="CL460" i="1" s="1"/>
  <c r="CN460" i="1" s="1"/>
  <c r="CJ990" i="1"/>
  <c r="CK990" i="1" s="1"/>
  <c r="CL990" i="1" s="1"/>
  <c r="CN990" i="1" s="1"/>
  <c r="CJ758" i="1"/>
  <c r="CK758" i="1" s="1"/>
  <c r="CL758" i="1" s="1"/>
  <c r="CN758" i="1" s="1"/>
  <c r="CJ80" i="1"/>
  <c r="CK80" i="1" s="1"/>
  <c r="CL80" i="1" s="1"/>
  <c r="CN80" i="1" s="1"/>
  <c r="CJ151" i="1"/>
  <c r="CK151" i="1" s="1"/>
  <c r="CL151" i="1" s="1"/>
  <c r="CN151" i="1" s="1"/>
  <c r="CJ193" i="1"/>
  <c r="CK193" i="1" s="1"/>
  <c r="CL193" i="1" s="1"/>
  <c r="CN193" i="1" s="1"/>
  <c r="CJ811" i="1"/>
  <c r="CK811" i="1" s="1"/>
  <c r="CL811" i="1" s="1"/>
  <c r="CN811" i="1" s="1"/>
  <c r="CJ613" i="1"/>
  <c r="CK613" i="1" s="1"/>
  <c r="CL613" i="1" s="1"/>
  <c r="CN613" i="1" s="1"/>
  <c r="CJ385" i="1"/>
  <c r="CK385" i="1" s="1"/>
  <c r="CL385" i="1" s="1"/>
  <c r="CN385" i="1" s="1"/>
  <c r="CJ313" i="1"/>
  <c r="CK313" i="1" s="1"/>
  <c r="CL313" i="1" s="1"/>
  <c r="CN313" i="1" s="1"/>
  <c r="CJ585" i="1"/>
  <c r="CK585" i="1" s="1"/>
  <c r="CL585" i="1" s="1"/>
  <c r="CN585" i="1" s="1"/>
  <c r="CJ806" i="1"/>
  <c r="CK806" i="1" s="1"/>
  <c r="CL806" i="1" s="1"/>
  <c r="CN806" i="1" s="1"/>
  <c r="CJ254" i="1"/>
  <c r="CK254" i="1" s="1"/>
  <c r="CL254" i="1" s="1"/>
  <c r="CN254" i="1" s="1"/>
  <c r="CJ328" i="1"/>
  <c r="CK328" i="1" s="1"/>
  <c r="CL328" i="1" s="1"/>
  <c r="CN328" i="1" s="1"/>
  <c r="CJ746" i="1"/>
  <c r="CK746" i="1" s="1"/>
  <c r="CL746" i="1" s="1"/>
  <c r="CN746" i="1" s="1"/>
  <c r="CJ252" i="1"/>
  <c r="CK252" i="1" s="1"/>
  <c r="CL252" i="1" s="1"/>
  <c r="CN252" i="1" s="1"/>
  <c r="CJ109" i="1"/>
  <c r="CK109" i="1" s="1"/>
  <c r="CL109" i="1" s="1"/>
  <c r="CN109" i="1" s="1"/>
  <c r="CJ525" i="1"/>
  <c r="CK525" i="1" s="1"/>
  <c r="CL525" i="1" s="1"/>
  <c r="CN525" i="1" s="1"/>
  <c r="CJ870" i="1"/>
  <c r="CK870" i="1" s="1"/>
  <c r="CL870" i="1" s="1"/>
  <c r="CN870" i="1" s="1"/>
  <c r="CJ370" i="1"/>
  <c r="CK370" i="1" s="1"/>
  <c r="CL370" i="1" s="1"/>
  <c r="CN370" i="1" s="1"/>
  <c r="CJ298" i="1"/>
  <c r="CK298" i="1" s="1"/>
  <c r="CL298" i="1" s="1"/>
  <c r="CN298" i="1" s="1"/>
  <c r="CJ73" i="1"/>
  <c r="CK73" i="1" s="1"/>
  <c r="CL73" i="1" s="1"/>
  <c r="CN73" i="1" s="1"/>
  <c r="CJ167" i="1"/>
  <c r="CK167" i="1" s="1"/>
  <c r="CL167" i="1" s="1"/>
  <c r="CN167" i="1" s="1"/>
  <c r="CJ614" i="1"/>
  <c r="CK614" i="1" s="1"/>
  <c r="CL614" i="1" s="1"/>
  <c r="CN614" i="1" s="1"/>
  <c r="CJ667" i="1"/>
  <c r="CK667" i="1" s="1"/>
  <c r="CL667" i="1" s="1"/>
  <c r="CN667" i="1" s="1"/>
  <c r="CJ209" i="1"/>
  <c r="CK209" i="1" s="1"/>
  <c r="CL209" i="1" s="1"/>
  <c r="CN209" i="1" s="1"/>
  <c r="CJ421" i="1"/>
  <c r="CK421" i="1" s="1"/>
  <c r="CL421" i="1" s="1"/>
  <c r="CN421" i="1" s="1"/>
  <c r="CJ862" i="1"/>
  <c r="CK862" i="1" s="1"/>
  <c r="CL862" i="1" s="1"/>
  <c r="CN862" i="1" s="1"/>
  <c r="CJ393" i="1"/>
  <c r="CK393" i="1" s="1"/>
  <c r="CL393" i="1" s="1"/>
  <c r="CN393" i="1" s="1"/>
  <c r="CJ659" i="1"/>
  <c r="CK659" i="1" s="1"/>
  <c r="CL659" i="1" s="1"/>
  <c r="CN659" i="1" s="1"/>
  <c r="CJ619" i="1"/>
  <c r="CK619" i="1" s="1"/>
  <c r="CL619" i="1" s="1"/>
  <c r="CN619" i="1" s="1"/>
  <c r="CJ284" i="1"/>
  <c r="CK284" i="1" s="1"/>
  <c r="CL284" i="1" s="1"/>
  <c r="CN284" i="1" s="1"/>
  <c r="CJ369" i="1"/>
  <c r="CK369" i="1" s="1"/>
  <c r="CL369" i="1" s="1"/>
  <c r="CN369" i="1" s="1"/>
  <c r="CJ357" i="1"/>
  <c r="CK357" i="1" s="1"/>
  <c r="CL357" i="1" s="1"/>
  <c r="CN357" i="1" s="1"/>
  <c r="CJ333" i="1"/>
  <c r="CK333" i="1" s="1"/>
  <c r="CL333" i="1" s="1"/>
  <c r="CN333" i="1" s="1"/>
  <c r="CJ203" i="1"/>
  <c r="CK203" i="1" s="1"/>
  <c r="CL203" i="1" s="1"/>
  <c r="CN203" i="1" s="1"/>
  <c r="CJ127" i="1"/>
  <c r="CK127" i="1" s="1"/>
  <c r="CL127" i="1" s="1"/>
  <c r="CN127" i="1" s="1"/>
  <c r="CJ408" i="1"/>
  <c r="CK408" i="1" s="1"/>
  <c r="CL408" i="1" s="1"/>
  <c r="CN408" i="1" s="1"/>
  <c r="CJ272" i="1"/>
  <c r="CK272" i="1" s="1"/>
  <c r="CL272" i="1" s="1"/>
  <c r="CN272" i="1" s="1"/>
  <c r="CJ602" i="1"/>
  <c r="CK602" i="1" s="1"/>
  <c r="CL602" i="1" s="1"/>
  <c r="CN602" i="1" s="1"/>
  <c r="CJ486" i="1"/>
  <c r="CK486" i="1" s="1"/>
  <c r="CL486" i="1" s="1"/>
  <c r="CN486" i="1" s="1"/>
  <c r="CJ879" i="1"/>
  <c r="CK879" i="1" s="1"/>
  <c r="CL879" i="1" s="1"/>
  <c r="CN879" i="1" s="1"/>
  <c r="CJ899" i="1"/>
  <c r="CK899" i="1" s="1"/>
  <c r="CL899" i="1" s="1"/>
  <c r="CN899" i="1" s="1"/>
  <c r="CJ373" i="1"/>
  <c r="CK373" i="1" s="1"/>
  <c r="CL373" i="1" s="1"/>
  <c r="CN373" i="1" s="1"/>
  <c r="CJ788" i="1"/>
  <c r="CK788" i="1" s="1"/>
  <c r="CL788" i="1" s="1"/>
  <c r="CN788" i="1" s="1"/>
  <c r="CJ69" i="1"/>
  <c r="CK69" i="1" s="1"/>
  <c r="CL69" i="1" s="1"/>
  <c r="CN69" i="1" s="1"/>
  <c r="CJ243" i="1"/>
  <c r="CK243" i="1" s="1"/>
  <c r="CL243" i="1" s="1"/>
  <c r="CN243" i="1" s="1"/>
  <c r="CJ784" i="1"/>
  <c r="CK784" i="1" s="1"/>
  <c r="CL784" i="1" s="1"/>
  <c r="CN784" i="1" s="1"/>
  <c r="CJ954" i="1"/>
  <c r="CK954" i="1" s="1"/>
  <c r="CL954" i="1" s="1"/>
  <c r="CN954" i="1" s="1"/>
  <c r="CJ453" i="1"/>
  <c r="CK453" i="1" s="1"/>
  <c r="CL453" i="1" s="1"/>
  <c r="CN453" i="1" s="1"/>
  <c r="CJ506" i="1"/>
  <c r="CK506" i="1" s="1"/>
  <c r="CL506" i="1" s="1"/>
  <c r="CN506" i="1" s="1"/>
  <c r="CJ967" i="1"/>
  <c r="CK967" i="1" s="1"/>
  <c r="CL967" i="1" s="1"/>
  <c r="CN967" i="1" s="1"/>
  <c r="CJ331" i="1"/>
  <c r="CK331" i="1" s="1"/>
  <c r="CL331" i="1" s="1"/>
  <c r="CN331" i="1" s="1"/>
  <c r="CJ66" i="1"/>
  <c r="CK66" i="1" s="1"/>
  <c r="CL66" i="1" s="1"/>
  <c r="CN66" i="1" s="1"/>
  <c r="CJ736" i="1"/>
  <c r="CK736" i="1" s="1"/>
  <c r="CL736" i="1" s="1"/>
  <c r="CN736" i="1" s="1"/>
  <c r="CJ425" i="1"/>
  <c r="CK425" i="1" s="1"/>
  <c r="CL425" i="1" s="1"/>
  <c r="CN425" i="1" s="1"/>
  <c r="CJ261" i="1"/>
  <c r="CK261" i="1" s="1"/>
  <c r="CL261" i="1" s="1"/>
  <c r="CN261" i="1" s="1"/>
  <c r="CJ91" i="1"/>
  <c r="CK91" i="1" s="1"/>
  <c r="CL91" i="1" s="1"/>
  <c r="CN91" i="1" s="1"/>
  <c r="CJ223" i="1"/>
  <c r="CK223" i="1" s="1"/>
  <c r="CL223" i="1" s="1"/>
  <c r="CN223" i="1" s="1"/>
  <c r="CJ847" i="1"/>
  <c r="CK847" i="1" s="1"/>
  <c r="CL847" i="1" s="1"/>
  <c r="CN847" i="1" s="1"/>
  <c r="CJ513" i="1"/>
  <c r="CK513" i="1" s="1"/>
  <c r="CL513" i="1" s="1"/>
  <c r="CN513" i="1" s="1"/>
  <c r="CJ463" i="1"/>
  <c r="CK463" i="1" s="1"/>
  <c r="CL463" i="1" s="1"/>
  <c r="CN463" i="1" s="1"/>
  <c r="CJ299" i="1"/>
  <c r="CK299" i="1" s="1"/>
  <c r="CL299" i="1" s="1"/>
  <c r="CN299" i="1" s="1"/>
  <c r="CJ185" i="1"/>
  <c r="CK185" i="1" s="1"/>
  <c r="CL185" i="1" s="1"/>
  <c r="CN185" i="1" s="1"/>
  <c r="CJ641" i="1"/>
  <c r="CK641" i="1" s="1"/>
  <c r="CL641" i="1" s="1"/>
  <c r="CN641" i="1" s="1"/>
  <c r="CJ187" i="1"/>
  <c r="CK187" i="1" s="1"/>
  <c r="CL187" i="1" s="1"/>
  <c r="CN187" i="1" s="1"/>
  <c r="CJ983" i="1"/>
  <c r="CK983" i="1" s="1"/>
  <c r="CL983" i="1" s="1"/>
  <c r="CN983" i="1" s="1"/>
  <c r="CJ724" i="1"/>
  <c r="CK724" i="1" s="1"/>
  <c r="CL724" i="1" s="1"/>
  <c r="CN724" i="1" s="1"/>
  <c r="CJ712" i="1"/>
  <c r="CK712" i="1" s="1"/>
  <c r="CL712" i="1" s="1"/>
  <c r="CN712" i="1" s="1"/>
  <c r="CJ59" i="1"/>
  <c r="CK59" i="1" s="1"/>
  <c r="CL59" i="1" s="1"/>
  <c r="CN59" i="1" s="1"/>
  <c r="K24" i="14"/>
  <c r="K37" i="14"/>
  <c r="K41" i="14" s="1"/>
  <c r="AQ15" i="14"/>
  <c r="T15" i="14" s="1"/>
  <c r="AL38" i="14"/>
  <c r="P38" i="14"/>
  <c r="DD92" i="1"/>
  <c r="AL39" i="14"/>
  <c r="AQ18" i="14"/>
  <c r="P39" i="14"/>
  <c r="AR13" i="14"/>
  <c r="AR23" i="14"/>
  <c r="I12" i="14"/>
  <c r="DB106" i="1"/>
  <c r="AJ37" i="14"/>
  <c r="AK37" i="14" s="1"/>
  <c r="P12" i="14"/>
  <c r="AJ24" i="14"/>
  <c r="H12" i="14"/>
  <c r="DC60" i="1"/>
  <c r="L24" i="14"/>
  <c r="L37" i="14"/>
  <c r="L41" i="14" s="1"/>
  <c r="Q23" i="14"/>
  <c r="G12" i="14"/>
  <c r="DB60" i="1"/>
  <c r="AM22" i="15"/>
  <c r="AO22" i="15" s="1"/>
  <c r="AM65" i="15"/>
  <c r="AO65" i="15" s="1"/>
  <c r="H16" i="15"/>
  <c r="J16" i="15" s="1"/>
  <c r="F51" i="15"/>
  <c r="V53" i="2"/>
  <c r="H15" i="15"/>
  <c r="J15" i="15" s="1"/>
  <c r="O3" i="1" l="1"/>
  <c r="O2" i="1"/>
  <c r="ED13" i="12"/>
  <c r="EC13" i="12"/>
  <c r="EB14" i="12"/>
  <c r="DY14" i="12"/>
  <c r="EA13" i="12"/>
  <c r="DW14" i="12"/>
  <c r="DX14" i="12"/>
  <c r="CD3" i="12"/>
  <c r="CI7" i="12"/>
  <c r="BO13" i="12"/>
  <c r="BK13" i="12" s="1"/>
  <c r="BS13" i="12" s="1"/>
  <c r="BL13" i="12" s="1"/>
  <c r="BP13" i="12"/>
  <c r="BI13" i="12"/>
  <c r="BJ13" i="12"/>
  <c r="BG13" i="12"/>
  <c r="BH13" i="12"/>
  <c r="CK5" i="12"/>
  <c r="CG5" i="12"/>
  <c r="BI15" i="15"/>
  <c r="BI16" i="15" s="1"/>
  <c r="BI17" i="15" s="1"/>
  <c r="BI18" i="15" s="1"/>
  <c r="BI19" i="15" s="1"/>
  <c r="BI20" i="15" s="1"/>
  <c r="BI21" i="15" s="1"/>
  <c r="BI22" i="15" s="1"/>
  <c r="BI23" i="15" s="1"/>
  <c r="BI24" i="15" s="1"/>
  <c r="BI25" i="15" s="1"/>
  <c r="DT13" i="12"/>
  <c r="CM14" i="12"/>
  <c r="CM15" i="12" s="1"/>
  <c r="W23" i="14"/>
  <c r="AB23" i="14" s="1"/>
  <c r="W13" i="14"/>
  <c r="AB13" i="14" s="1"/>
  <c r="W14" i="14"/>
  <c r="AB14" i="14" s="1"/>
  <c r="W22" i="14"/>
  <c r="AB22" i="14" s="1"/>
  <c r="W20" i="14"/>
  <c r="AB20" i="14" s="1"/>
  <c r="W16" i="14"/>
  <c r="AB16" i="14" s="1"/>
  <c r="AR18" i="14"/>
  <c r="T18" i="14"/>
  <c r="W17" i="14"/>
  <c r="AB17" i="14" s="1"/>
  <c r="BY7" i="12"/>
  <c r="BB12" i="15"/>
  <c r="BC12" i="15" s="1"/>
  <c r="BA165" i="15"/>
  <c r="BA39" i="15"/>
  <c r="BA40" i="15"/>
  <c r="F67" i="15"/>
  <c r="F105" i="15" s="1"/>
  <c r="F106" i="15" s="1"/>
  <c r="O107" i="2"/>
  <c r="O10" i="2" s="1"/>
  <c r="V69" i="2"/>
  <c r="C29" i="2" s="1"/>
  <c r="EF17" i="1"/>
  <c r="CS7" i="12"/>
  <c r="AA13" i="15"/>
  <c r="AA14" i="15"/>
  <c r="BT12" i="12"/>
  <c r="AC11" i="15"/>
  <c r="X11" i="15" s="1"/>
  <c r="W129" i="15"/>
  <c r="AD16" i="15"/>
  <c r="AA16" i="15" s="1"/>
  <c r="Z17" i="15"/>
  <c r="W15" i="15"/>
  <c r="AA15" i="15"/>
  <c r="BA167" i="15"/>
  <c r="BA43" i="15"/>
  <c r="BA44" i="15"/>
  <c r="BC11" i="15"/>
  <c r="BB13" i="15"/>
  <c r="BC13" i="15" s="1"/>
  <c r="H51" i="15"/>
  <c r="J51" i="15" s="1"/>
  <c r="Y19" i="12"/>
  <c r="Y18" i="12"/>
  <c r="Y16" i="12"/>
  <c r="DV14" i="12"/>
  <c r="DZ14" i="12"/>
  <c r="DU14" i="12"/>
  <c r="DS14" i="12"/>
  <c r="DT14" i="12" s="1"/>
  <c r="DQ14" i="12"/>
  <c r="DR14" i="12" s="1"/>
  <c r="Y23" i="12"/>
  <c r="BA14" i="12"/>
  <c r="BB14" i="12" s="1"/>
  <c r="BQ14" i="12" s="1"/>
  <c r="DW20" i="1"/>
  <c r="BF13" i="12"/>
  <c r="BC13" i="12"/>
  <c r="BD13" i="12" s="1"/>
  <c r="BE13" i="12"/>
  <c r="G31" i="14"/>
  <c r="Y15" i="12"/>
  <c r="Y17" i="12"/>
  <c r="Y20" i="12"/>
  <c r="Y21" i="12"/>
  <c r="EB20" i="1"/>
  <c r="DO15" i="12" s="1"/>
  <c r="DP15" i="12" s="1"/>
  <c r="CO17" i="1"/>
  <c r="CO18" i="1" s="1"/>
  <c r="Y14" i="12"/>
  <c r="Y12" i="12"/>
  <c r="Z12" i="12" s="1"/>
  <c r="Y13" i="12"/>
  <c r="V7" i="12"/>
  <c r="U7" i="12"/>
  <c r="T7" i="12"/>
  <c r="R7" i="12"/>
  <c r="G37" i="14"/>
  <c r="G41" i="14" s="1"/>
  <c r="G24" i="14"/>
  <c r="AJ41" i="14"/>
  <c r="I37" i="14"/>
  <c r="I41" i="14" s="1"/>
  <c r="I24" i="14"/>
  <c r="AR15" i="14"/>
  <c r="AQ38" i="14"/>
  <c r="O12" i="14"/>
  <c r="H37" i="14"/>
  <c r="H41" i="14" s="1"/>
  <c r="H24" i="14"/>
  <c r="AL24" i="14"/>
  <c r="AL37" i="14"/>
  <c r="AL41" i="14" s="1"/>
  <c r="AQ39" i="14"/>
  <c r="I33" i="2"/>
  <c r="H33" i="2"/>
  <c r="I19" i="2"/>
  <c r="H19" i="2"/>
  <c r="H99" i="2"/>
  <c r="I99" i="2"/>
  <c r="I110" i="2"/>
  <c r="H110" i="2"/>
  <c r="H68" i="2"/>
  <c r="I68" i="2"/>
  <c r="I116" i="2"/>
  <c r="H116" i="2"/>
  <c r="H105" i="2"/>
  <c r="I105" i="2"/>
  <c r="H132" i="2"/>
  <c r="I132" i="2"/>
  <c r="H139" i="2"/>
  <c r="I139" i="2"/>
  <c r="H29" i="2"/>
  <c r="I29" i="2"/>
  <c r="I83" i="2"/>
  <c r="H83" i="2"/>
  <c r="H78" i="2"/>
  <c r="I78" i="2"/>
  <c r="I138" i="2"/>
  <c r="H138" i="2"/>
  <c r="H100" i="2"/>
  <c r="I100" i="2"/>
  <c r="I118" i="2"/>
  <c r="H118" i="2"/>
  <c r="H130" i="2"/>
  <c r="I130" i="2"/>
  <c r="I37" i="2"/>
  <c r="H37" i="2"/>
  <c r="H119" i="2"/>
  <c r="I119" i="2"/>
  <c r="H117" i="2"/>
  <c r="I117" i="2"/>
  <c r="I58" i="2"/>
  <c r="H58" i="2"/>
  <c r="I86" i="2"/>
  <c r="H86" i="2"/>
  <c r="H145" i="2"/>
  <c r="I145" i="2"/>
  <c r="I47" i="2"/>
  <c r="H47" i="2"/>
  <c r="I129" i="2"/>
  <c r="H129" i="2"/>
  <c r="I97" i="2"/>
  <c r="H97" i="2"/>
  <c r="I127" i="2"/>
  <c r="H127" i="2"/>
  <c r="H98" i="2"/>
  <c r="I98" i="2"/>
  <c r="I71" i="2"/>
  <c r="H71" i="2"/>
  <c r="I60" i="2"/>
  <c r="H60" i="2"/>
  <c r="I61" i="2"/>
  <c r="H61" i="2"/>
  <c r="H31" i="2"/>
  <c r="I31" i="2"/>
  <c r="I95" i="2"/>
  <c r="H95" i="2"/>
  <c r="H91" i="2"/>
  <c r="I91" i="2"/>
  <c r="H53" i="2"/>
  <c r="I53" i="2"/>
  <c r="H115" i="2"/>
  <c r="I115" i="2"/>
  <c r="I63" i="2"/>
  <c r="H63" i="2"/>
  <c r="H42" i="2"/>
  <c r="I42" i="2"/>
  <c r="I135" i="2"/>
  <c r="H135" i="2"/>
  <c r="H89" i="2"/>
  <c r="I89" i="2"/>
  <c r="H123" i="2"/>
  <c r="I123" i="2"/>
  <c r="I84" i="2"/>
  <c r="H84" i="2"/>
  <c r="H49" i="2"/>
  <c r="I49" i="2"/>
  <c r="I48" i="2"/>
  <c r="H48" i="2"/>
  <c r="H16" i="2"/>
  <c r="I16" i="2"/>
  <c r="I150" i="2"/>
  <c r="H150" i="2"/>
  <c r="I125" i="2"/>
  <c r="H125" i="2"/>
  <c r="H70" i="2"/>
  <c r="I70" i="2"/>
  <c r="H30" i="2"/>
  <c r="I30" i="2"/>
  <c r="H67" i="2"/>
  <c r="I67" i="2"/>
  <c r="H27" i="2"/>
  <c r="I27" i="2"/>
  <c r="H79" i="2"/>
  <c r="I79" i="2"/>
  <c r="I52" i="2"/>
  <c r="H52" i="2"/>
  <c r="I22" i="2"/>
  <c r="H22" i="2"/>
  <c r="H133" i="2"/>
  <c r="I133" i="2"/>
  <c r="I51" i="2"/>
  <c r="H51" i="2"/>
  <c r="H20" i="2"/>
  <c r="I20" i="2"/>
  <c r="I56" i="2"/>
  <c r="H56" i="2"/>
  <c r="I24" i="2"/>
  <c r="H24" i="2"/>
  <c r="H114" i="2"/>
  <c r="I114" i="2"/>
  <c r="H85" i="2"/>
  <c r="I85" i="2"/>
  <c r="H140" i="2"/>
  <c r="I140" i="2"/>
  <c r="H44" i="2"/>
  <c r="I44" i="2"/>
  <c r="I147" i="2"/>
  <c r="H147" i="2"/>
  <c r="H146" i="2"/>
  <c r="I146" i="2"/>
  <c r="I23" i="2"/>
  <c r="H23" i="2"/>
  <c r="H34" i="2"/>
  <c r="I34" i="2"/>
  <c r="H142" i="2"/>
  <c r="I142" i="2"/>
  <c r="H113" i="2"/>
  <c r="I113" i="2"/>
  <c r="I143" i="2"/>
  <c r="H143" i="2"/>
  <c r="I57" i="2"/>
  <c r="H57" i="2"/>
  <c r="AQ40" i="14"/>
  <c r="H47" i="15"/>
  <c r="J47" i="15" s="1"/>
  <c r="O40" i="14"/>
  <c r="C98" i="2"/>
  <c r="H55" i="2"/>
  <c r="I55" i="2"/>
  <c r="I111" i="2"/>
  <c r="H111" i="2"/>
  <c r="I62" i="2"/>
  <c r="H62" i="2"/>
  <c r="I108" i="2"/>
  <c r="H108" i="2"/>
  <c r="H90" i="2"/>
  <c r="I90" i="2"/>
  <c r="H144" i="2"/>
  <c r="I144" i="2"/>
  <c r="I80" i="2"/>
  <c r="H80" i="2"/>
  <c r="H26" i="2"/>
  <c r="I26" i="2"/>
  <c r="I40" i="2"/>
  <c r="H40" i="2"/>
  <c r="H39" i="2"/>
  <c r="I39" i="2"/>
  <c r="I13" i="2"/>
  <c r="H13" i="2"/>
  <c r="I25" i="2"/>
  <c r="H25" i="2"/>
  <c r="I43" i="2"/>
  <c r="H43" i="2"/>
  <c r="I136" i="2"/>
  <c r="H136" i="2"/>
  <c r="I12" i="2"/>
  <c r="H12" i="2"/>
  <c r="H59" i="2"/>
  <c r="I59" i="2"/>
  <c r="I46" i="2"/>
  <c r="H46" i="2"/>
  <c r="I122" i="2"/>
  <c r="H122" i="2"/>
  <c r="H126" i="2"/>
  <c r="I126" i="2"/>
  <c r="H120" i="2"/>
  <c r="I120" i="2"/>
  <c r="H45" i="2"/>
  <c r="I45" i="2"/>
  <c r="I35" i="2"/>
  <c r="H35" i="2"/>
  <c r="H28" i="2"/>
  <c r="I28" i="2"/>
  <c r="I14" i="2"/>
  <c r="H14" i="2"/>
  <c r="I72" i="2"/>
  <c r="H72" i="2"/>
  <c r="I87" i="2"/>
  <c r="H87" i="2"/>
  <c r="I134" i="2"/>
  <c r="H134" i="2"/>
  <c r="I141" i="2"/>
  <c r="H141" i="2"/>
  <c r="I96" i="2"/>
  <c r="H96" i="2"/>
  <c r="I65" i="2"/>
  <c r="H65" i="2"/>
  <c r="H18" i="2"/>
  <c r="I18" i="2"/>
  <c r="I93" i="2"/>
  <c r="H93" i="2"/>
  <c r="H21" i="2"/>
  <c r="I21" i="2"/>
  <c r="I148" i="2"/>
  <c r="H148" i="2"/>
  <c r="H17" i="2"/>
  <c r="I17" i="2"/>
  <c r="H109" i="2"/>
  <c r="I109" i="2"/>
  <c r="H102" i="2"/>
  <c r="I102" i="2"/>
  <c r="I101" i="2"/>
  <c r="H101" i="2"/>
  <c r="H103" i="2"/>
  <c r="I103" i="2"/>
  <c r="I73" i="2"/>
  <c r="H73" i="2"/>
  <c r="I112" i="2"/>
  <c r="H112" i="2"/>
  <c r="H81" i="2"/>
  <c r="I81" i="2"/>
  <c r="H124" i="2"/>
  <c r="I124" i="2"/>
  <c r="H107" i="2"/>
  <c r="I107" i="2"/>
  <c r="H69" i="2"/>
  <c r="I69" i="2"/>
  <c r="I36" i="2"/>
  <c r="H36" i="2"/>
  <c r="H137" i="2"/>
  <c r="I137" i="2"/>
  <c r="I75" i="2"/>
  <c r="H75" i="2"/>
  <c r="I66" i="2"/>
  <c r="H66" i="2"/>
  <c r="I88" i="2"/>
  <c r="H88" i="2"/>
  <c r="H38" i="2"/>
  <c r="I38" i="2"/>
  <c r="I131" i="2"/>
  <c r="H131" i="2"/>
  <c r="H106" i="2"/>
  <c r="I106" i="2"/>
  <c r="H32" i="2"/>
  <c r="I32" i="2"/>
  <c r="H74" i="2"/>
  <c r="I74" i="2"/>
  <c r="H77" i="2"/>
  <c r="I77" i="2"/>
  <c r="H15" i="2"/>
  <c r="I15" i="2"/>
  <c r="H76" i="2"/>
  <c r="I76" i="2"/>
  <c r="I92" i="2"/>
  <c r="H92" i="2"/>
  <c r="H94" i="2"/>
  <c r="I94" i="2"/>
  <c r="I64" i="2"/>
  <c r="H64" i="2"/>
  <c r="I54" i="2"/>
  <c r="H54" i="2"/>
  <c r="I41" i="2"/>
  <c r="H41" i="2"/>
  <c r="I104" i="2"/>
  <c r="H104" i="2"/>
  <c r="I50" i="2"/>
  <c r="H50" i="2"/>
  <c r="H82" i="2"/>
  <c r="I82" i="2"/>
  <c r="I121" i="2"/>
  <c r="H121" i="2"/>
  <c r="I149" i="2"/>
  <c r="H149" i="2"/>
  <c r="I128" i="2"/>
  <c r="H128" i="2"/>
  <c r="AR21" i="14"/>
  <c r="AM41" i="14"/>
  <c r="AO24" i="14"/>
  <c r="AO37" i="14"/>
  <c r="AO41" i="14" s="1"/>
  <c r="C97" i="2"/>
  <c r="J24" i="14"/>
  <c r="J37" i="14"/>
  <c r="J41" i="14" s="1"/>
  <c r="Q18" i="14"/>
  <c r="O39" i="14"/>
  <c r="O38" i="14"/>
  <c r="Q15" i="14"/>
  <c r="Q21" i="14"/>
  <c r="BA168" i="15" l="1"/>
  <c r="BA169" i="15"/>
  <c r="C67" i="2"/>
  <c r="E67" i="2" s="1"/>
  <c r="ED14" i="12"/>
  <c r="EB15" i="12"/>
  <c r="EC14" i="12"/>
  <c r="EA14" i="12"/>
  <c r="DY15" i="12"/>
  <c r="DW15" i="12"/>
  <c r="DX15" i="12"/>
  <c r="BO14" i="12"/>
  <c r="BK14" i="12" s="1"/>
  <c r="BS14" i="12" s="1"/>
  <c r="BL14" i="12" s="1"/>
  <c r="BP14" i="12"/>
  <c r="BI14" i="12"/>
  <c r="BJ14" i="12"/>
  <c r="BG14" i="12"/>
  <c r="BH14" i="12"/>
  <c r="CM16" i="12"/>
  <c r="CK16" i="12"/>
  <c r="C40" i="2"/>
  <c r="CK15" i="12"/>
  <c r="C58" i="2"/>
  <c r="F58" i="2" s="1"/>
  <c r="C25" i="2"/>
  <c r="F25" i="2" s="1"/>
  <c r="C62" i="2"/>
  <c r="E62" i="2" s="1"/>
  <c r="AR12" i="14"/>
  <c r="T12" i="14"/>
  <c r="C16" i="2"/>
  <c r="E16" i="2" s="1"/>
  <c r="C74" i="2"/>
  <c r="D74" i="2" s="1"/>
  <c r="C96" i="2"/>
  <c r="F96" i="2" s="1"/>
  <c r="C17" i="2"/>
  <c r="F17" i="2" s="1"/>
  <c r="C79" i="2"/>
  <c r="D79" i="2" s="1"/>
  <c r="C88" i="2"/>
  <c r="D88" i="2" s="1"/>
  <c r="C41" i="2"/>
  <c r="F41" i="2" s="1"/>
  <c r="C32" i="2"/>
  <c r="F32" i="2" s="1"/>
  <c r="C49" i="2"/>
  <c r="F49" i="2" s="1"/>
  <c r="C13" i="2"/>
  <c r="F13" i="2" s="1"/>
  <c r="C31" i="2"/>
  <c r="D31" i="2" s="1"/>
  <c r="C75" i="2"/>
  <c r="F75" i="2" s="1"/>
  <c r="C91" i="2"/>
  <c r="D91" i="2" s="1"/>
  <c r="C78" i="2"/>
  <c r="F78" i="2" s="1"/>
  <c r="C59" i="2"/>
  <c r="E59" i="2" s="1"/>
  <c r="C65" i="2"/>
  <c r="E65" i="2" s="1"/>
  <c r="C48" i="2"/>
  <c r="E48" i="2" s="1"/>
  <c r="C99" i="2"/>
  <c r="F99" i="2" s="1"/>
  <c r="C87" i="2"/>
  <c r="D87" i="2" s="1"/>
  <c r="C44" i="2"/>
  <c r="D44" i="2" s="1"/>
  <c r="C89" i="2"/>
  <c r="E89" i="2" s="1"/>
  <c r="C50" i="2"/>
  <c r="E50" i="2" s="1"/>
  <c r="C102" i="2"/>
  <c r="E102" i="2" s="1"/>
  <c r="C24" i="2"/>
  <c r="C72" i="2"/>
  <c r="E72" i="2" s="1"/>
  <c r="C90" i="2"/>
  <c r="C27" i="2"/>
  <c r="E27" i="2" s="1"/>
  <c r="C85" i="2"/>
  <c r="C37" i="2"/>
  <c r="F37" i="2" s="1"/>
  <c r="C19" i="2"/>
  <c r="C77" i="2"/>
  <c r="E77" i="2" s="1"/>
  <c r="C80" i="2"/>
  <c r="C103" i="2"/>
  <c r="F103" i="2" s="1"/>
  <c r="C42" i="2"/>
  <c r="C66" i="2"/>
  <c r="F66" i="2" s="1"/>
  <c r="C20" i="2"/>
  <c r="C95" i="2"/>
  <c r="E95" i="2" s="1"/>
  <c r="C105" i="2"/>
  <c r="C26" i="2"/>
  <c r="F26" i="2" s="1"/>
  <c r="C94" i="2"/>
  <c r="C51" i="2"/>
  <c r="D51" i="2" s="1"/>
  <c r="C60" i="2"/>
  <c r="C35" i="2"/>
  <c r="E35" i="2" s="1"/>
  <c r="C45" i="2"/>
  <c r="C86" i="2"/>
  <c r="D86" i="2" s="1"/>
  <c r="C84" i="2"/>
  <c r="C34" i="2"/>
  <c r="F34" i="2" s="1"/>
  <c r="C64" i="2"/>
  <c r="C46" i="2"/>
  <c r="D46" i="2" s="1"/>
  <c r="C15" i="2"/>
  <c r="C53" i="2"/>
  <c r="E53" i="2" s="1"/>
  <c r="C92" i="2"/>
  <c r="D92" i="2" s="1"/>
  <c r="C56" i="2"/>
  <c r="F56" i="2" s="1"/>
  <c r="BI26" i="15"/>
  <c r="BB25" i="15"/>
  <c r="C73" i="2"/>
  <c r="D73" i="2" s="1"/>
  <c r="C14" i="2"/>
  <c r="F14" i="2" s="1"/>
  <c r="C81" i="2"/>
  <c r="E81" i="2" s="1"/>
  <c r="C100" i="2"/>
  <c r="F100" i="2" s="1"/>
  <c r="C47" i="2"/>
  <c r="D47" i="2" s="1"/>
  <c r="C71" i="2"/>
  <c r="F71" i="2" s="1"/>
  <c r="C54" i="2"/>
  <c r="E54" i="2" s="1"/>
  <c r="C70" i="2"/>
  <c r="E70" i="2" s="1"/>
  <c r="C63" i="2"/>
  <c r="F63" i="2" s="1"/>
  <c r="C68" i="2"/>
  <c r="F68" i="2" s="1"/>
  <c r="C55" i="2"/>
  <c r="F55" i="2" s="1"/>
  <c r="C83" i="2"/>
  <c r="E83" i="2" s="1"/>
  <c r="C61" i="2"/>
  <c r="F61" i="2" s="1"/>
  <c r="C23" i="2"/>
  <c r="F23" i="2" s="1"/>
  <c r="C106" i="2"/>
  <c r="E106" i="2" s="1"/>
  <c r="C30" i="2"/>
  <c r="F30" i="2" s="1"/>
  <c r="C39" i="2"/>
  <c r="D39" i="2" s="1"/>
  <c r="C52" i="2"/>
  <c r="D52" i="2" s="1"/>
  <c r="C76" i="2"/>
  <c r="F76" i="2" s="1"/>
  <c r="C28" i="2"/>
  <c r="E28" i="2" s="1"/>
  <c r="C93" i="2"/>
  <c r="E93" i="2" s="1"/>
  <c r="C33" i="2"/>
  <c r="E33" i="2" s="1"/>
  <c r="C101" i="2"/>
  <c r="F101" i="2" s="1"/>
  <c r="C22" i="2"/>
  <c r="F22" i="2" s="1"/>
  <c r="C69" i="2"/>
  <c r="D69" i="2" s="1"/>
  <c r="C36" i="2"/>
  <c r="E36" i="2" s="1"/>
  <c r="C38" i="2"/>
  <c r="F38" i="2" s="1"/>
  <c r="C43" i="2"/>
  <c r="F43" i="2" s="1"/>
  <c r="C21" i="2"/>
  <c r="F21" i="2" s="1"/>
  <c r="C12" i="2"/>
  <c r="F12" i="2" s="1"/>
  <c r="C82" i="2"/>
  <c r="F82" i="2" s="1"/>
  <c r="C18" i="2"/>
  <c r="D18" i="2" s="1"/>
  <c r="C104" i="2"/>
  <c r="D104" i="2" s="1"/>
  <c r="C57" i="2"/>
  <c r="D57" i="2" s="1"/>
  <c r="F29" i="2"/>
  <c r="E29" i="2"/>
  <c r="D29" i="2"/>
  <c r="W13" i="15"/>
  <c r="H67" i="15"/>
  <c r="J67" i="15" s="1"/>
  <c r="AU108" i="2"/>
  <c r="AU110" i="2"/>
  <c r="AU112" i="2"/>
  <c r="AU114" i="2"/>
  <c r="AU116" i="2"/>
  <c r="AU118" i="2"/>
  <c r="AU120" i="2"/>
  <c r="AU122" i="2"/>
  <c r="AU124" i="2"/>
  <c r="AU126" i="2"/>
  <c r="AU128" i="2"/>
  <c r="AU130" i="2"/>
  <c r="AU132" i="2"/>
  <c r="AU134" i="2"/>
  <c r="AU136" i="2"/>
  <c r="AU138" i="2"/>
  <c r="AU140" i="2"/>
  <c r="AU142" i="2"/>
  <c r="AU144" i="2"/>
  <c r="AU147" i="2"/>
  <c r="AU149" i="2"/>
  <c r="AU151" i="2"/>
  <c r="AU153" i="2"/>
  <c r="AU155" i="2"/>
  <c r="AU157" i="2"/>
  <c r="AU159" i="2"/>
  <c r="AU161" i="2"/>
  <c r="AU163" i="2"/>
  <c r="AU165" i="2"/>
  <c r="AU167" i="2"/>
  <c r="AU169" i="2"/>
  <c r="AU171" i="2"/>
  <c r="AU173" i="2"/>
  <c r="AU175" i="2"/>
  <c r="AU177" i="2"/>
  <c r="AU179" i="2"/>
  <c r="AU181" i="2"/>
  <c r="AU183" i="2"/>
  <c r="AU185" i="2"/>
  <c r="AU187" i="2"/>
  <c r="AU189" i="2"/>
  <c r="AU191" i="2"/>
  <c r="AU193" i="2"/>
  <c r="AU195" i="2"/>
  <c r="AU197" i="2"/>
  <c r="AU199" i="2"/>
  <c r="AU201" i="2"/>
  <c r="AU203" i="2"/>
  <c r="AU205" i="2"/>
  <c r="AU207" i="2"/>
  <c r="AU209" i="2"/>
  <c r="AU211" i="2"/>
  <c r="AU213" i="2"/>
  <c r="AU107" i="2"/>
  <c r="AU109" i="2"/>
  <c r="AU111" i="2"/>
  <c r="AU113" i="2"/>
  <c r="AU115" i="2"/>
  <c r="AU117" i="2"/>
  <c r="AU119" i="2"/>
  <c r="AU121" i="2"/>
  <c r="AU123" i="2"/>
  <c r="AU125" i="2"/>
  <c r="AU127" i="2"/>
  <c r="AU129" i="2"/>
  <c r="AU131" i="2"/>
  <c r="AU133" i="2"/>
  <c r="AU135" i="2"/>
  <c r="AU137" i="2"/>
  <c r="AU139" i="2"/>
  <c r="AU141" i="2"/>
  <c r="AU143" i="2"/>
  <c r="AU145" i="2"/>
  <c r="AU148" i="2"/>
  <c r="AU150" i="2"/>
  <c r="AU152" i="2"/>
  <c r="AU154" i="2"/>
  <c r="AU156" i="2"/>
  <c r="AU158" i="2"/>
  <c r="AU160" i="2"/>
  <c r="AU162" i="2"/>
  <c r="AU164" i="2"/>
  <c r="AU166" i="2"/>
  <c r="AU168" i="2"/>
  <c r="AU170" i="2"/>
  <c r="AU172" i="2"/>
  <c r="AU174" i="2"/>
  <c r="AU176" i="2"/>
  <c r="AU178" i="2"/>
  <c r="AU180" i="2"/>
  <c r="AU182" i="2"/>
  <c r="AU184" i="2"/>
  <c r="AU186" i="2"/>
  <c r="AU188" i="2"/>
  <c r="AU190" i="2"/>
  <c r="AU192" i="2"/>
  <c r="AU194" i="2"/>
  <c r="AU196" i="2"/>
  <c r="AU198" i="2"/>
  <c r="AU200" i="2"/>
  <c r="AU202" i="2"/>
  <c r="AU204" i="2"/>
  <c r="AU206" i="2"/>
  <c r="AU208" i="2"/>
  <c r="AU210" i="2"/>
  <c r="AU212" i="2"/>
  <c r="AU214" i="2"/>
  <c r="AU216" i="2"/>
  <c r="AU218" i="2"/>
  <c r="AU220" i="2"/>
  <c r="AU222" i="2"/>
  <c r="AU224" i="2"/>
  <c r="AU226" i="2"/>
  <c r="AU228" i="2"/>
  <c r="AU230" i="2"/>
  <c r="AU232" i="2"/>
  <c r="AU234" i="2"/>
  <c r="AU236" i="2"/>
  <c r="AU238" i="2"/>
  <c r="AU240" i="2"/>
  <c r="AU242" i="2"/>
  <c r="AU215" i="2"/>
  <c r="AU223" i="2"/>
  <c r="AU227" i="2"/>
  <c r="AU235" i="2"/>
  <c r="AU217" i="2"/>
  <c r="AU221" i="2"/>
  <c r="AU225" i="2"/>
  <c r="AU229" i="2"/>
  <c r="AU233" i="2"/>
  <c r="AU237" i="2"/>
  <c r="AU241" i="2"/>
  <c r="AU219" i="2"/>
  <c r="AU231" i="2"/>
  <c r="AU239" i="2"/>
  <c r="AU106" i="2"/>
  <c r="AC12" i="15"/>
  <c r="W16" i="15"/>
  <c r="W130" i="15" s="1"/>
  <c r="Z18" i="15"/>
  <c r="Z20" i="15"/>
  <c r="W17" i="15"/>
  <c r="AD17" i="15"/>
  <c r="AA17" i="15" s="1"/>
  <c r="BA171" i="15"/>
  <c r="BA174" i="15" s="1"/>
  <c r="BA157" i="15" s="1"/>
  <c r="BA3" i="15" s="1"/>
  <c r="BC14" i="15"/>
  <c r="BB14" i="15"/>
  <c r="DV15" i="12"/>
  <c r="DQ15" i="12"/>
  <c r="DR15" i="12" s="1"/>
  <c r="DS15" i="12"/>
  <c r="DT15" i="12" s="1"/>
  <c r="DU15" i="12"/>
  <c r="DZ15" i="12"/>
  <c r="DQ17" i="1"/>
  <c r="DR17" i="1" s="1"/>
  <c r="AC12" i="12" s="1"/>
  <c r="AD12" i="12" s="1"/>
  <c r="EF18" i="1"/>
  <c r="EG17" i="1"/>
  <c r="CQ12" i="12" s="1"/>
  <c r="CR12" i="12" s="1"/>
  <c r="DG12" i="12" s="1"/>
  <c r="BT13" i="12"/>
  <c r="BN12" i="12"/>
  <c r="BM12" i="12"/>
  <c r="BA15" i="12"/>
  <c r="BB15" i="12" s="1"/>
  <c r="BQ15" i="12" s="1"/>
  <c r="DW21" i="1"/>
  <c r="BC14" i="12"/>
  <c r="BD14" i="12" s="1"/>
  <c r="BE14" i="12"/>
  <c r="BF14" i="12"/>
  <c r="EB21" i="1"/>
  <c r="DO16" i="12" s="1"/>
  <c r="DP16" i="12" s="1"/>
  <c r="CP17" i="1"/>
  <c r="EH12" i="12" s="1"/>
  <c r="EI12" i="12" s="1"/>
  <c r="EQ12" i="12" s="1"/>
  <c r="Z13" i="12"/>
  <c r="Z14" i="12" s="1"/>
  <c r="Z15" i="12" s="1"/>
  <c r="Z16" i="12" s="1"/>
  <c r="Z17" i="12" s="1"/>
  <c r="Z18" i="12" s="1"/>
  <c r="Z19" i="12" s="1"/>
  <c r="Z20" i="12" s="1"/>
  <c r="Z21" i="12" s="1"/>
  <c r="Z22" i="12" s="1"/>
  <c r="Z23" i="12" s="1"/>
  <c r="F67" i="2"/>
  <c r="D67" i="2"/>
  <c r="Q38" i="14"/>
  <c r="F40" i="2"/>
  <c r="E40" i="2"/>
  <c r="D40" i="2"/>
  <c r="D16" i="2"/>
  <c r="D58" i="2"/>
  <c r="E58" i="2"/>
  <c r="F74" i="2"/>
  <c r="D97" i="2"/>
  <c r="E97" i="2"/>
  <c r="F97" i="2"/>
  <c r="E78" i="2"/>
  <c r="F59" i="2"/>
  <c r="D98" i="2"/>
  <c r="E98" i="2"/>
  <c r="F98" i="2"/>
  <c r="E17" i="2"/>
  <c r="CO19" i="1"/>
  <c r="CP18" i="1"/>
  <c r="EH13" i="12" s="1"/>
  <c r="EI13" i="12" s="1"/>
  <c r="EQ13" i="12" s="1"/>
  <c r="AQ37" i="14"/>
  <c r="AQ41" i="14" s="1"/>
  <c r="AQ24" i="14"/>
  <c r="Q12" i="14"/>
  <c r="O24" i="14"/>
  <c r="O37" i="14"/>
  <c r="O41" i="14" s="1"/>
  <c r="T38" i="14"/>
  <c r="U15" i="14"/>
  <c r="U38" i="14" s="1"/>
  <c r="Q40" i="14"/>
  <c r="Q39" i="14"/>
  <c r="E24" i="2"/>
  <c r="D24" i="2"/>
  <c r="F24" i="2"/>
  <c r="E90" i="2"/>
  <c r="F90" i="2"/>
  <c r="D90" i="2"/>
  <c r="D85" i="2"/>
  <c r="E85" i="2"/>
  <c r="F85" i="2"/>
  <c r="D19" i="2"/>
  <c r="F19" i="2"/>
  <c r="E19" i="2"/>
  <c r="F80" i="2"/>
  <c r="E80" i="2"/>
  <c r="D80" i="2"/>
  <c r="E42" i="2"/>
  <c r="F42" i="2"/>
  <c r="D42" i="2"/>
  <c r="D20" i="2"/>
  <c r="E20" i="2"/>
  <c r="F20" i="2"/>
  <c r="E105" i="2"/>
  <c r="F105" i="2"/>
  <c r="D105" i="2"/>
  <c r="D96" i="2"/>
  <c r="E94" i="2"/>
  <c r="D94" i="2"/>
  <c r="F94" i="2"/>
  <c r="F60" i="2"/>
  <c r="E60" i="2"/>
  <c r="D60" i="2"/>
  <c r="F45" i="2"/>
  <c r="E45" i="2"/>
  <c r="D45" i="2"/>
  <c r="E87" i="2"/>
  <c r="F84" i="2"/>
  <c r="E84" i="2"/>
  <c r="D84" i="2"/>
  <c r="D64" i="2"/>
  <c r="E64" i="2"/>
  <c r="F64" i="2"/>
  <c r="T40" i="14"/>
  <c r="U21" i="14"/>
  <c r="U40" i="14" s="1"/>
  <c r="D62" i="2"/>
  <c r="F62" i="2"/>
  <c r="F15" i="2"/>
  <c r="D15" i="2"/>
  <c r="E15" i="2"/>
  <c r="F50" i="2"/>
  <c r="E32" i="2"/>
  <c r="F92" i="2"/>
  <c r="E92" i="2"/>
  <c r="U18" i="14"/>
  <c r="U39" i="14" s="1"/>
  <c r="T39" i="14"/>
  <c r="P24" i="14"/>
  <c r="P37" i="14"/>
  <c r="P41" i="14" s="1"/>
  <c r="F102" i="2" l="1"/>
  <c r="D89" i="2"/>
  <c r="E41" i="2"/>
  <c r="E25" i="2"/>
  <c r="F48" i="2"/>
  <c r="F79" i="2"/>
  <c r="F16" i="2"/>
  <c r="E49" i="2"/>
  <c r="D56" i="2"/>
  <c r="E86" i="2"/>
  <c r="E26" i="2"/>
  <c r="D95" i="2"/>
  <c r="D68" i="2"/>
  <c r="D59" i="2"/>
  <c r="E91" i="2"/>
  <c r="E31" i="2"/>
  <c r="D49" i="2"/>
  <c r="D102" i="2"/>
  <c r="F89" i="2"/>
  <c r="D41" i="2"/>
  <c r="D25" i="2"/>
  <c r="F87" i="2"/>
  <c r="E96" i="2"/>
  <c r="D48" i="2"/>
  <c r="E79" i="2"/>
  <c r="F91" i="2"/>
  <c r="F31" i="2"/>
  <c r="E18" i="2"/>
  <c r="D33" i="2"/>
  <c r="EO13" i="12"/>
  <c r="EP13" i="12"/>
  <c r="EO12" i="12"/>
  <c r="EP12" i="12"/>
  <c r="ED15" i="12"/>
  <c r="EB16" i="12"/>
  <c r="EC15" i="12"/>
  <c r="DY16" i="12"/>
  <c r="EA15" i="12"/>
  <c r="DW16" i="12"/>
  <c r="DX16" i="12"/>
  <c r="DE12" i="12"/>
  <c r="DF12" i="12"/>
  <c r="DC12" i="12"/>
  <c r="DD12" i="12"/>
  <c r="DA12" i="12"/>
  <c r="DB12" i="12"/>
  <c r="CY12" i="12"/>
  <c r="CZ12" i="12"/>
  <c r="BO15" i="12"/>
  <c r="BK15" i="12" s="1"/>
  <c r="BS15" i="12" s="1"/>
  <c r="BL15" i="12" s="1"/>
  <c r="BP15" i="12"/>
  <c r="BI15" i="12"/>
  <c r="BJ15" i="12"/>
  <c r="BG15" i="12"/>
  <c r="BH15" i="12"/>
  <c r="AR12" i="12"/>
  <c r="AQ12" i="12"/>
  <c r="AP12" i="12"/>
  <c r="AO12" i="12"/>
  <c r="AN12" i="12"/>
  <c r="AM12" i="12"/>
  <c r="AL12" i="12"/>
  <c r="AK12" i="12"/>
  <c r="CM17" i="12"/>
  <c r="CK17" i="12"/>
  <c r="F36" i="2"/>
  <c r="D30" i="2"/>
  <c r="D71" i="2"/>
  <c r="F44" i="2"/>
  <c r="D35" i="2"/>
  <c r="E51" i="2"/>
  <c r="D12" i="2"/>
  <c r="E22" i="2"/>
  <c r="F52" i="2"/>
  <c r="E23" i="2"/>
  <c r="D70" i="2"/>
  <c r="D14" i="2"/>
  <c r="F57" i="2"/>
  <c r="D32" i="2"/>
  <c r="F53" i="2"/>
  <c r="E46" i="2"/>
  <c r="D34" i="2"/>
  <c r="F86" i="2"/>
  <c r="E88" i="2"/>
  <c r="F35" i="2"/>
  <c r="F51" i="2"/>
  <c r="E99" i="2"/>
  <c r="D26" i="2"/>
  <c r="F95" i="2"/>
  <c r="D65" i="2"/>
  <c r="D66" i="2"/>
  <c r="E103" i="2"/>
  <c r="F77" i="2"/>
  <c r="D37" i="2"/>
  <c r="F27" i="2"/>
  <c r="D72" i="2"/>
  <c r="D17" i="2"/>
  <c r="E12" i="2"/>
  <c r="E43" i="2"/>
  <c r="D36" i="2"/>
  <c r="F33" i="2"/>
  <c r="D28" i="2"/>
  <c r="E52" i="2"/>
  <c r="D23" i="2"/>
  <c r="D83" i="2"/>
  <c r="E68" i="2"/>
  <c r="E71" i="2"/>
  <c r="E100" i="2"/>
  <c r="E14" i="2"/>
  <c r="E74" i="2"/>
  <c r="E75" i="2"/>
  <c r="E13" i="2"/>
  <c r="E57" i="2"/>
  <c r="E56" i="2"/>
  <c r="D53" i="2"/>
  <c r="D50" i="2"/>
  <c r="F46" i="2"/>
  <c r="E34" i="2"/>
  <c r="E44" i="2"/>
  <c r="F88" i="2"/>
  <c r="D99" i="2"/>
  <c r="F65" i="2"/>
  <c r="E66" i="2"/>
  <c r="D103" i="2"/>
  <c r="D77" i="2"/>
  <c r="E37" i="2"/>
  <c r="D27" i="2"/>
  <c r="F72" i="2"/>
  <c r="F18" i="2"/>
  <c r="D43" i="2"/>
  <c r="D22" i="2"/>
  <c r="F28" i="2"/>
  <c r="E30" i="2"/>
  <c r="F83" i="2"/>
  <c r="F70" i="2"/>
  <c r="D100" i="2"/>
  <c r="D78" i="2"/>
  <c r="D75" i="2"/>
  <c r="D13" i="2"/>
  <c r="BI27" i="15"/>
  <c r="BB26" i="15"/>
  <c r="F104" i="2"/>
  <c r="E82" i="2"/>
  <c r="D21" i="2"/>
  <c r="D38" i="2"/>
  <c r="F69" i="2"/>
  <c r="D101" i="2"/>
  <c r="F93" i="2"/>
  <c r="E76" i="2"/>
  <c r="E39" i="2"/>
  <c r="D106" i="2"/>
  <c r="D61" i="2"/>
  <c r="D55" i="2"/>
  <c r="D63" i="2"/>
  <c r="F54" i="2"/>
  <c r="F47" i="2"/>
  <c r="D81" i="2"/>
  <c r="E73" i="2"/>
  <c r="E104" i="2"/>
  <c r="D82" i="2"/>
  <c r="E21" i="2"/>
  <c r="E38" i="2"/>
  <c r="E69" i="2"/>
  <c r="E101" i="2"/>
  <c r="D93" i="2"/>
  <c r="D76" i="2"/>
  <c r="F39" i="2"/>
  <c r="F106" i="2"/>
  <c r="E61" i="2"/>
  <c r="E55" i="2"/>
  <c r="E63" i="2"/>
  <c r="D54" i="2"/>
  <c r="E47" i="2"/>
  <c r="F81" i="2"/>
  <c r="F73" i="2"/>
  <c r="AC13" i="15"/>
  <c r="X12" i="15"/>
  <c r="AD18" i="15"/>
  <c r="AA18" i="15" s="1"/>
  <c r="Z19" i="15"/>
  <c r="W18" i="15"/>
  <c r="DQ16" i="12"/>
  <c r="DR16" i="12" s="1"/>
  <c r="DV16" i="12"/>
  <c r="DZ16" i="12"/>
  <c r="DU16" i="12"/>
  <c r="DS16" i="12"/>
  <c r="DT16" i="12" s="1"/>
  <c r="EJ13" i="12"/>
  <c r="EK13" i="12" s="1"/>
  <c r="EL13" i="12"/>
  <c r="EM13" i="12" s="1"/>
  <c r="EN13" i="12"/>
  <c r="ER13" i="12"/>
  <c r="EJ12" i="12"/>
  <c r="EK12" i="12" s="1"/>
  <c r="EL12" i="12"/>
  <c r="EM12" i="12" s="1"/>
  <c r="EN12" i="12"/>
  <c r="ER12" i="12"/>
  <c r="CS12" i="12"/>
  <c r="CT12" i="12" s="1"/>
  <c r="CU12" i="12"/>
  <c r="CV12" i="12" s="1"/>
  <c r="CW12" i="12"/>
  <c r="CX12" i="12"/>
  <c r="AJ12" i="12"/>
  <c r="AI12" i="12"/>
  <c r="AG12" i="12"/>
  <c r="AH12" i="12" s="1"/>
  <c r="AE12" i="12"/>
  <c r="AF12" i="12" s="1"/>
  <c r="DQ18" i="1"/>
  <c r="DQ19" i="1" s="1"/>
  <c r="EG18" i="1"/>
  <c r="CQ13" i="12" s="1"/>
  <c r="CR13" i="12" s="1"/>
  <c r="DG13" i="12" s="1"/>
  <c r="EF19" i="1"/>
  <c r="BN13" i="12"/>
  <c r="BM13" i="12"/>
  <c r="BT14" i="12"/>
  <c r="BA16" i="12"/>
  <c r="BB16" i="12" s="1"/>
  <c r="BQ16" i="12" s="1"/>
  <c r="DW22" i="1"/>
  <c r="BF15" i="12"/>
  <c r="BE15" i="12"/>
  <c r="BC15" i="12"/>
  <c r="BD15" i="12" s="1"/>
  <c r="EB22" i="1"/>
  <c r="DO17" i="12" s="1"/>
  <c r="DP17" i="12" s="1"/>
  <c r="W18" i="14"/>
  <c r="Q24" i="14"/>
  <c r="Q37" i="14"/>
  <c r="Q41" i="14" s="1"/>
  <c r="W15" i="14"/>
  <c r="W21" i="14"/>
  <c r="T37" i="14"/>
  <c r="T41" i="14" s="1"/>
  <c r="T24" i="14"/>
  <c r="U12" i="14"/>
  <c r="CP19" i="1"/>
  <c r="EH14" i="12" s="1"/>
  <c r="EI14" i="12" s="1"/>
  <c r="EQ14" i="12" s="1"/>
  <c r="CO20" i="1"/>
  <c r="ED17" i="12" l="1"/>
  <c r="EO14" i="12"/>
  <c r="EP14" i="12"/>
  <c r="EC16" i="12"/>
  <c r="EA16" i="12"/>
  <c r="ED16" i="12"/>
  <c r="EB17" i="12"/>
  <c r="DY17" i="12"/>
  <c r="DW17" i="12"/>
  <c r="DX17" i="12"/>
  <c r="DE13" i="12"/>
  <c r="DF13" i="12"/>
  <c r="DC13" i="12"/>
  <c r="DD13" i="12"/>
  <c r="DA13" i="12"/>
  <c r="DB13" i="12"/>
  <c r="CY13" i="12"/>
  <c r="CZ13" i="12"/>
  <c r="BO16" i="12"/>
  <c r="BK16" i="12" s="1"/>
  <c r="BS16" i="12" s="1"/>
  <c r="BL16" i="12" s="1"/>
  <c r="BP16" i="12"/>
  <c r="BI16" i="12"/>
  <c r="BJ16" i="12"/>
  <c r="BG16" i="12"/>
  <c r="BH16" i="12"/>
  <c r="CM18" i="12"/>
  <c r="CK18" i="12"/>
  <c r="AU47" i="2"/>
  <c r="BK5" i="1"/>
  <c r="BL5" i="1" s="1"/>
  <c r="AU39" i="2"/>
  <c r="BK1" i="1"/>
  <c r="BL1" i="1" s="1"/>
  <c r="AU48" i="2"/>
  <c r="AU18" i="2"/>
  <c r="BK6" i="1"/>
  <c r="BL6" i="1" s="1"/>
  <c r="AU92" i="2"/>
  <c r="AU91" i="2"/>
  <c r="AU27" i="2"/>
  <c r="AU80" i="2"/>
  <c r="AU85" i="2"/>
  <c r="AU32" i="2"/>
  <c r="AU42" i="2"/>
  <c r="AU40" i="2"/>
  <c r="AU62" i="2"/>
  <c r="BI28" i="15"/>
  <c r="BB27" i="15"/>
  <c r="AU50" i="2"/>
  <c r="AU19" i="2"/>
  <c r="BK4" i="1"/>
  <c r="BL4" i="1" s="1"/>
  <c r="AU104" i="2"/>
  <c r="AU61" i="2"/>
  <c r="AU26" i="2"/>
  <c r="AU101" i="2"/>
  <c r="AU100" i="2"/>
  <c r="AU84" i="2"/>
  <c r="AU54" i="2"/>
  <c r="AU43" i="2"/>
  <c r="AU35" i="2"/>
  <c r="AU15" i="2"/>
  <c r="BK10" i="1"/>
  <c r="BL10" i="1" s="1"/>
  <c r="BK7" i="1"/>
  <c r="BL7" i="1" s="1"/>
  <c r="AU97" i="2"/>
  <c r="AU55" i="2"/>
  <c r="AU44" i="2"/>
  <c r="AU24" i="2"/>
  <c r="AU99" i="2"/>
  <c r="AU79" i="2"/>
  <c r="AU52" i="2"/>
  <c r="AU34" i="2"/>
  <c r="AU67" i="2"/>
  <c r="AU12" i="2"/>
  <c r="AU96" i="2"/>
  <c r="AU88" i="2"/>
  <c r="AU66" i="2"/>
  <c r="AU58" i="2"/>
  <c r="AU31" i="2"/>
  <c r="AU23" i="2"/>
  <c r="BK9" i="1"/>
  <c r="BL9" i="1" s="1"/>
  <c r="BK8" i="1"/>
  <c r="BL8" i="1" s="1"/>
  <c r="BK2" i="1"/>
  <c r="BL2" i="1" s="1"/>
  <c r="BK3" i="1"/>
  <c r="BL3" i="1" s="1"/>
  <c r="AU13" i="2"/>
  <c r="AU89" i="2"/>
  <c r="AU63" i="2"/>
  <c r="AU36" i="2"/>
  <c r="AU28" i="2"/>
  <c r="AU20" i="2"/>
  <c r="AU103" i="2"/>
  <c r="AU95" i="2"/>
  <c r="AU87" i="2"/>
  <c r="AU65" i="2"/>
  <c r="AU57" i="2"/>
  <c r="AU46" i="2"/>
  <c r="AU38" i="2"/>
  <c r="AU30" i="2"/>
  <c r="AU22" i="2"/>
  <c r="AU14" i="2"/>
  <c r="AU93" i="2"/>
  <c r="AU59" i="2"/>
  <c r="AU16" i="2"/>
  <c r="AU102" i="2"/>
  <c r="AU98" i="2"/>
  <c r="AU94" i="2"/>
  <c r="AU90" i="2"/>
  <c r="AU86" i="2"/>
  <c r="AU68" i="2"/>
  <c r="AU64" i="2"/>
  <c r="AU60" i="2"/>
  <c r="AU56" i="2"/>
  <c r="AU51" i="2"/>
  <c r="AU45" i="2"/>
  <c r="AU41" i="2"/>
  <c r="AU37" i="2"/>
  <c r="AU33" i="2"/>
  <c r="AU29" i="2"/>
  <c r="AU25" i="2"/>
  <c r="AU21" i="2"/>
  <c r="AU17" i="2"/>
  <c r="AU105" i="2"/>
  <c r="X131" i="15"/>
  <c r="AC14" i="15"/>
  <c r="X13" i="15"/>
  <c r="AD19" i="15"/>
  <c r="Z21" i="15"/>
  <c r="Z22" i="15" s="1"/>
  <c r="W19" i="15"/>
  <c r="BB16" i="15"/>
  <c r="BB15" i="15"/>
  <c r="DQ17" i="12"/>
  <c r="DR17" i="12" s="1"/>
  <c r="DV17" i="12"/>
  <c r="DZ17" i="12"/>
  <c r="DU17" i="12"/>
  <c r="DS17" i="12"/>
  <c r="DT17" i="12" s="1"/>
  <c r="EJ14" i="12"/>
  <c r="EK14" i="12" s="1"/>
  <c r="EL14" i="12"/>
  <c r="EM14" i="12" s="1"/>
  <c r="EN14" i="12"/>
  <c r="ER14" i="12"/>
  <c r="FA12" i="12"/>
  <c r="FA13" i="12" s="1"/>
  <c r="EZ12" i="12"/>
  <c r="ES12" i="12" s="1"/>
  <c r="ET12" i="12" s="1"/>
  <c r="EU12" i="12" s="1"/>
  <c r="DK12" i="12"/>
  <c r="CX13" i="12"/>
  <c r="CU13" i="12"/>
  <c r="CV13" i="12" s="1"/>
  <c r="CW13" i="12"/>
  <c r="CS13" i="12"/>
  <c r="CT13" i="12" s="1"/>
  <c r="AU12" i="12"/>
  <c r="DR18" i="1"/>
  <c r="AC13" i="12" s="1"/>
  <c r="AD13" i="12" s="1"/>
  <c r="DR19" i="1"/>
  <c r="AC14" i="12" s="1"/>
  <c r="AD14" i="12" s="1"/>
  <c r="DQ20" i="1"/>
  <c r="EG19" i="1"/>
  <c r="CQ14" i="12" s="1"/>
  <c r="CR14" i="12" s="1"/>
  <c r="DG14" i="12" s="1"/>
  <c r="EF20" i="1"/>
  <c r="BT15" i="12"/>
  <c r="BN14" i="12"/>
  <c r="BM14" i="12"/>
  <c r="DW23" i="1"/>
  <c r="BA18" i="12" s="1"/>
  <c r="BA17" i="12"/>
  <c r="BB17" i="12" s="1"/>
  <c r="BQ17" i="12" s="1"/>
  <c r="BF16" i="12"/>
  <c r="BC16" i="12"/>
  <c r="BD16" i="12" s="1"/>
  <c r="BE16" i="12"/>
  <c r="EB23" i="1"/>
  <c r="DO18" i="12" s="1"/>
  <c r="DP18" i="12" s="1"/>
  <c r="CP20" i="1"/>
  <c r="EH15" i="12" s="1"/>
  <c r="EI15" i="12" s="1"/>
  <c r="EQ15" i="12" s="1"/>
  <c r="CO21" i="1"/>
  <c r="W12" i="14"/>
  <c r="U24" i="14"/>
  <c r="U37" i="14"/>
  <c r="U41" i="14" s="1"/>
  <c r="W38" i="14"/>
  <c r="AB15" i="14"/>
  <c r="AB38" i="14" s="1"/>
  <c r="AB18" i="14"/>
  <c r="AB39" i="14" s="1"/>
  <c r="W39" i="14"/>
  <c r="AB21" i="14"/>
  <c r="AB40" i="14" s="1"/>
  <c r="W40" i="14"/>
  <c r="EA17" i="12" l="1"/>
  <c r="EC17" i="12"/>
  <c r="Q3" i="1"/>
  <c r="EO15" i="12"/>
  <c r="EP15" i="12"/>
  <c r="EB18" i="12"/>
  <c r="DY18" i="12"/>
  <c r="DW18" i="12"/>
  <c r="DX18" i="12"/>
  <c r="DE14" i="12"/>
  <c r="DF14" i="12"/>
  <c r="DC14" i="12"/>
  <c r="DD14" i="12"/>
  <c r="DA14" i="12"/>
  <c r="DB14" i="12"/>
  <c r="CY14" i="12"/>
  <c r="CZ14" i="12"/>
  <c r="BO17" i="12"/>
  <c r="BK17" i="12" s="1"/>
  <c r="BS17" i="12" s="1"/>
  <c r="BL17" i="12" s="1"/>
  <c r="BP17" i="12"/>
  <c r="BI17" i="12"/>
  <c r="BJ17" i="12"/>
  <c r="BG17" i="12"/>
  <c r="BH17" i="12"/>
  <c r="AR13" i="12"/>
  <c r="AQ13" i="12"/>
  <c r="AP13" i="12"/>
  <c r="AO13" i="12"/>
  <c r="AN13" i="12"/>
  <c r="AM13" i="12"/>
  <c r="AL13" i="12"/>
  <c r="AK13" i="12"/>
  <c r="AR14" i="12"/>
  <c r="AQ14" i="12"/>
  <c r="AP14" i="12"/>
  <c r="AO14" i="12"/>
  <c r="AN14" i="12"/>
  <c r="AM14" i="12"/>
  <c r="AL14" i="12"/>
  <c r="AK14" i="12"/>
  <c r="CM19" i="12"/>
  <c r="CK19" i="12"/>
  <c r="AV133" i="2"/>
  <c r="AW133" i="2" s="1"/>
  <c r="AV164" i="2"/>
  <c r="AW164" i="2" s="1"/>
  <c r="AV66" i="2"/>
  <c r="AW66" i="2" s="1"/>
  <c r="AV69" i="2"/>
  <c r="AW69" i="2" s="1"/>
  <c r="AV182" i="2"/>
  <c r="AW182" i="2" s="1"/>
  <c r="AV197" i="2"/>
  <c r="AW197" i="2" s="1"/>
  <c r="BC16" i="15"/>
  <c r="BI29" i="15"/>
  <c r="BB28" i="15"/>
  <c r="BC15" i="15"/>
  <c r="AV54" i="2"/>
  <c r="AW54" i="2" s="1"/>
  <c r="AV232" i="2"/>
  <c r="AW232" i="2" s="1"/>
  <c r="AV100" i="2"/>
  <c r="AW100" i="2" s="1"/>
  <c r="AV118" i="2"/>
  <c r="AW118" i="2" s="1"/>
  <c r="AV229" i="2"/>
  <c r="AW229" i="2" s="1"/>
  <c r="AV165" i="2"/>
  <c r="AW165" i="2" s="1"/>
  <c r="AV101" i="2"/>
  <c r="AW101" i="2" s="1"/>
  <c r="AV41" i="2"/>
  <c r="AW41" i="2" s="1"/>
  <c r="AV25" i="2"/>
  <c r="AW25" i="2" s="1"/>
  <c r="AV200" i="2"/>
  <c r="AW200" i="2" s="1"/>
  <c r="AV132" i="2"/>
  <c r="AW132" i="2" s="1"/>
  <c r="AV214" i="2"/>
  <c r="AW214" i="2" s="1"/>
  <c r="AV150" i="2"/>
  <c r="AW150" i="2" s="1"/>
  <c r="AV90" i="2"/>
  <c r="AW90" i="2" s="1"/>
  <c r="AV31" i="2"/>
  <c r="AW31" i="2" s="1"/>
  <c r="AV213" i="2"/>
  <c r="AW213" i="2" s="1"/>
  <c r="AV181" i="2"/>
  <c r="AW181" i="2" s="1"/>
  <c r="AV149" i="2"/>
  <c r="AW149" i="2" s="1"/>
  <c r="AV117" i="2"/>
  <c r="AW117" i="2" s="1"/>
  <c r="AV85" i="2"/>
  <c r="AW85" i="2" s="1"/>
  <c r="AV18" i="2"/>
  <c r="AW18" i="2" s="1"/>
  <c r="AV23" i="2"/>
  <c r="AW23" i="2" s="1"/>
  <c r="AV27" i="2"/>
  <c r="AW27" i="2" s="1"/>
  <c r="AV216" i="2"/>
  <c r="AW216" i="2" s="1"/>
  <c r="AV184" i="2"/>
  <c r="AW184" i="2" s="1"/>
  <c r="AV148" i="2"/>
  <c r="AW148" i="2" s="1"/>
  <c r="AV116" i="2"/>
  <c r="AW116" i="2" s="1"/>
  <c r="AV230" i="2"/>
  <c r="AW230" i="2" s="1"/>
  <c r="AV198" i="2"/>
  <c r="AW198" i="2" s="1"/>
  <c r="AV166" i="2"/>
  <c r="AW166" i="2" s="1"/>
  <c r="AV134" i="2"/>
  <c r="AW134" i="2" s="1"/>
  <c r="AV102" i="2"/>
  <c r="AW102" i="2" s="1"/>
  <c r="AV78" i="2"/>
  <c r="AW78" i="2" s="1"/>
  <c r="AV51" i="2"/>
  <c r="AW51" i="2" s="1"/>
  <c r="AV237" i="2"/>
  <c r="AW237" i="2" s="1"/>
  <c r="AV221" i="2"/>
  <c r="AW221" i="2" s="1"/>
  <c r="AV205" i="2"/>
  <c r="AW205" i="2" s="1"/>
  <c r="AV189" i="2"/>
  <c r="AW189" i="2" s="1"/>
  <c r="AV173" i="2"/>
  <c r="AW173" i="2" s="1"/>
  <c r="AV157" i="2"/>
  <c r="AW157" i="2" s="1"/>
  <c r="AV141" i="2"/>
  <c r="AW141" i="2" s="1"/>
  <c r="AV125" i="2"/>
  <c r="AW125" i="2" s="1"/>
  <c r="AV109" i="2"/>
  <c r="AW109" i="2" s="1"/>
  <c r="AV93" i="2"/>
  <c r="AW93" i="2" s="1"/>
  <c r="AV77" i="2"/>
  <c r="AW77" i="2" s="1"/>
  <c r="AV61" i="2"/>
  <c r="AW61" i="2" s="1"/>
  <c r="AV82" i="2"/>
  <c r="AW82" i="2" s="1"/>
  <c r="AV38" i="2"/>
  <c r="AW38" i="2" s="1"/>
  <c r="AV17" i="2"/>
  <c r="AW17" i="2" s="1"/>
  <c r="AV24" i="2"/>
  <c r="AW24" i="2" s="1"/>
  <c r="AV240" i="2"/>
  <c r="AW240" i="2" s="1"/>
  <c r="AV224" i="2"/>
  <c r="AW224" i="2" s="1"/>
  <c r="AV208" i="2"/>
  <c r="AW208" i="2" s="1"/>
  <c r="AV192" i="2"/>
  <c r="AW192" i="2" s="1"/>
  <c r="AV172" i="2"/>
  <c r="AW172" i="2" s="1"/>
  <c r="AV156" i="2"/>
  <c r="AW156" i="2" s="1"/>
  <c r="AV140" i="2"/>
  <c r="AW140" i="2" s="1"/>
  <c r="AV124" i="2"/>
  <c r="AW124" i="2" s="1"/>
  <c r="AV108" i="2"/>
  <c r="AW108" i="2" s="1"/>
  <c r="AV238" i="2"/>
  <c r="AW238" i="2" s="1"/>
  <c r="AV222" i="2"/>
  <c r="AW222" i="2" s="1"/>
  <c r="AV206" i="2"/>
  <c r="AW206" i="2" s="1"/>
  <c r="AV190" i="2"/>
  <c r="AW190" i="2" s="1"/>
  <c r="AV174" i="2"/>
  <c r="AW174" i="2" s="1"/>
  <c r="AV158" i="2"/>
  <c r="AW158" i="2" s="1"/>
  <c r="AV142" i="2"/>
  <c r="AW142" i="2" s="1"/>
  <c r="AV126" i="2"/>
  <c r="AW126" i="2" s="1"/>
  <c r="AV110" i="2"/>
  <c r="AW110" i="2" s="1"/>
  <c r="AV96" i="2"/>
  <c r="AW96" i="2" s="1"/>
  <c r="AV84" i="2"/>
  <c r="AW84" i="2" s="1"/>
  <c r="AV72" i="2"/>
  <c r="AW72" i="2" s="1"/>
  <c r="AV60" i="2"/>
  <c r="AW60" i="2" s="1"/>
  <c r="AV39" i="2"/>
  <c r="AW39" i="2" s="1"/>
  <c r="AV241" i="2"/>
  <c r="AW241" i="2" s="1"/>
  <c r="AV233" i="2"/>
  <c r="AW233" i="2" s="1"/>
  <c r="AV225" i="2"/>
  <c r="AW225" i="2" s="1"/>
  <c r="AV217" i="2"/>
  <c r="AW217" i="2" s="1"/>
  <c r="AV209" i="2"/>
  <c r="AW209" i="2" s="1"/>
  <c r="AV201" i="2"/>
  <c r="AW201" i="2" s="1"/>
  <c r="AV193" i="2"/>
  <c r="AW193" i="2" s="1"/>
  <c r="AV185" i="2"/>
  <c r="AW185" i="2" s="1"/>
  <c r="AV177" i="2"/>
  <c r="AW177" i="2" s="1"/>
  <c r="AV169" i="2"/>
  <c r="AW169" i="2" s="1"/>
  <c r="AV161" i="2"/>
  <c r="AW161" i="2" s="1"/>
  <c r="AV153" i="2"/>
  <c r="AW153" i="2" s="1"/>
  <c r="AV145" i="2"/>
  <c r="AW145" i="2" s="1"/>
  <c r="AV137" i="2"/>
  <c r="AW137" i="2" s="1"/>
  <c r="AV129" i="2"/>
  <c r="AW129" i="2" s="1"/>
  <c r="AV121" i="2"/>
  <c r="AW121" i="2" s="1"/>
  <c r="AV113" i="2"/>
  <c r="AW113" i="2" s="1"/>
  <c r="AV105" i="2"/>
  <c r="AW105" i="2" s="1"/>
  <c r="AV97" i="2"/>
  <c r="AW97" i="2" s="1"/>
  <c r="AV89" i="2"/>
  <c r="AW89" i="2" s="1"/>
  <c r="AV81" i="2"/>
  <c r="AW81" i="2" s="1"/>
  <c r="AV73" i="2"/>
  <c r="AW73" i="2" s="1"/>
  <c r="AV65" i="2"/>
  <c r="AW65" i="2" s="1"/>
  <c r="AV57" i="2"/>
  <c r="AW57" i="2" s="1"/>
  <c r="AV14" i="2"/>
  <c r="AW14" i="2" s="1"/>
  <c r="AV58" i="2"/>
  <c r="AW58" i="2" s="1"/>
  <c r="AV46" i="2"/>
  <c r="AW46" i="2" s="1"/>
  <c r="AV30" i="2"/>
  <c r="AW30" i="2" s="1"/>
  <c r="AV16" i="2"/>
  <c r="AW16" i="2" s="1"/>
  <c r="AV49" i="2"/>
  <c r="AW49" i="2" s="1"/>
  <c r="AV33" i="2"/>
  <c r="AW33" i="2" s="1"/>
  <c r="AV92" i="2"/>
  <c r="AW92" i="2" s="1"/>
  <c r="AV70" i="2"/>
  <c r="AW70" i="2" s="1"/>
  <c r="AV22" i="2"/>
  <c r="AW22" i="2" s="1"/>
  <c r="AV50" i="2"/>
  <c r="AW50" i="2" s="1"/>
  <c r="AV42" i="2"/>
  <c r="AW42" i="2" s="1"/>
  <c r="AV34" i="2"/>
  <c r="AW34" i="2" s="1"/>
  <c r="AV19" i="2"/>
  <c r="AW19" i="2" s="1"/>
  <c r="AV20" i="2"/>
  <c r="AW20" i="2" s="1"/>
  <c r="AV21" i="2"/>
  <c r="AW21" i="2" s="1"/>
  <c r="AV13" i="2"/>
  <c r="AW13" i="2" s="1"/>
  <c r="AV15" i="2"/>
  <c r="AW15" i="2" s="1"/>
  <c r="AV28" i="2"/>
  <c r="AW28" i="2" s="1"/>
  <c r="AV236" i="2"/>
  <c r="AW236" i="2" s="1"/>
  <c r="AV228" i="2"/>
  <c r="AW228" i="2" s="1"/>
  <c r="AV220" i="2"/>
  <c r="AW220" i="2" s="1"/>
  <c r="AV212" i="2"/>
  <c r="AW212" i="2" s="1"/>
  <c r="AV204" i="2"/>
  <c r="AW204" i="2" s="1"/>
  <c r="AV196" i="2"/>
  <c r="AW196" i="2" s="1"/>
  <c r="AV188" i="2"/>
  <c r="AW188" i="2" s="1"/>
  <c r="AV176" i="2"/>
  <c r="AW176" i="2" s="1"/>
  <c r="AV168" i="2"/>
  <c r="AW168" i="2" s="1"/>
  <c r="AV160" i="2"/>
  <c r="AW160" i="2" s="1"/>
  <c r="AV152" i="2"/>
  <c r="AW152" i="2" s="1"/>
  <c r="AV144" i="2"/>
  <c r="AW144" i="2" s="1"/>
  <c r="AV136" i="2"/>
  <c r="AW136" i="2" s="1"/>
  <c r="AV128" i="2"/>
  <c r="AW128" i="2" s="1"/>
  <c r="AV120" i="2"/>
  <c r="AW120" i="2" s="1"/>
  <c r="AV112" i="2"/>
  <c r="AW112" i="2" s="1"/>
  <c r="AV104" i="2"/>
  <c r="AW104" i="2" s="1"/>
  <c r="AV242" i="2"/>
  <c r="AW242" i="2" s="1"/>
  <c r="AV234" i="2"/>
  <c r="AW234" i="2" s="1"/>
  <c r="AV226" i="2"/>
  <c r="AW226" i="2" s="1"/>
  <c r="AV218" i="2"/>
  <c r="AW218" i="2" s="1"/>
  <c r="AV210" i="2"/>
  <c r="AW210" i="2" s="1"/>
  <c r="AV202" i="2"/>
  <c r="AW202" i="2" s="1"/>
  <c r="AV194" i="2"/>
  <c r="AW194" i="2" s="1"/>
  <c r="AV186" i="2"/>
  <c r="AW186" i="2" s="1"/>
  <c r="AV178" i="2"/>
  <c r="AW178" i="2" s="1"/>
  <c r="AV170" i="2"/>
  <c r="AW170" i="2" s="1"/>
  <c r="AV162" i="2"/>
  <c r="AW162" i="2" s="1"/>
  <c r="AV154" i="2"/>
  <c r="AW154" i="2" s="1"/>
  <c r="AV146" i="2"/>
  <c r="AW146" i="2" s="1"/>
  <c r="AV138" i="2"/>
  <c r="AW138" i="2" s="1"/>
  <c r="AV130" i="2"/>
  <c r="AW130" i="2" s="1"/>
  <c r="AV122" i="2"/>
  <c r="AW122" i="2" s="1"/>
  <c r="AV114" i="2"/>
  <c r="AW114" i="2" s="1"/>
  <c r="AV106" i="2"/>
  <c r="AW106" i="2" s="1"/>
  <c r="AV180" i="2"/>
  <c r="AW180" i="2" s="1"/>
  <c r="AV94" i="2"/>
  <c r="AW94" i="2" s="1"/>
  <c r="AV86" i="2"/>
  <c r="AW86" i="2" s="1"/>
  <c r="AV80" i="2"/>
  <c r="AW80" i="2" s="1"/>
  <c r="AV74" i="2"/>
  <c r="AW74" i="2" s="1"/>
  <c r="AV68" i="2"/>
  <c r="AW68" i="2" s="1"/>
  <c r="AV62" i="2"/>
  <c r="AW62" i="2" s="1"/>
  <c r="AV55" i="2"/>
  <c r="AW55" i="2" s="1"/>
  <c r="AV47" i="2"/>
  <c r="AW47" i="2" s="1"/>
  <c r="AV35" i="2"/>
  <c r="AW35" i="2" s="1"/>
  <c r="AV12" i="2"/>
  <c r="AW12" i="2" s="1"/>
  <c r="AV239" i="2"/>
  <c r="AW239" i="2" s="1"/>
  <c r="AV235" i="2"/>
  <c r="AW235" i="2" s="1"/>
  <c r="AV231" i="2"/>
  <c r="AW231" i="2" s="1"/>
  <c r="AV227" i="2"/>
  <c r="AW227" i="2" s="1"/>
  <c r="AV223" i="2"/>
  <c r="AW223" i="2" s="1"/>
  <c r="AV219" i="2"/>
  <c r="AW219" i="2" s="1"/>
  <c r="AV215" i="2"/>
  <c r="AW215" i="2" s="1"/>
  <c r="AV211" i="2"/>
  <c r="AW211" i="2" s="1"/>
  <c r="AV207" i="2"/>
  <c r="AW207" i="2" s="1"/>
  <c r="AV203" i="2"/>
  <c r="AW203" i="2" s="1"/>
  <c r="AV199" i="2"/>
  <c r="AW199" i="2" s="1"/>
  <c r="AV195" i="2"/>
  <c r="AW195" i="2" s="1"/>
  <c r="AV191" i="2"/>
  <c r="AW191" i="2" s="1"/>
  <c r="AV187" i="2"/>
  <c r="AW187" i="2" s="1"/>
  <c r="AV183" i="2"/>
  <c r="AW183" i="2" s="1"/>
  <c r="AV179" i="2"/>
  <c r="AW179" i="2" s="1"/>
  <c r="AV175" i="2"/>
  <c r="AW175" i="2" s="1"/>
  <c r="AV171" i="2"/>
  <c r="AW171" i="2" s="1"/>
  <c r="AV167" i="2"/>
  <c r="AW167" i="2" s="1"/>
  <c r="AV163" i="2"/>
  <c r="AW163" i="2" s="1"/>
  <c r="AV159" i="2"/>
  <c r="AW159" i="2" s="1"/>
  <c r="AV155" i="2"/>
  <c r="AW155" i="2" s="1"/>
  <c r="AV151" i="2"/>
  <c r="AW151" i="2" s="1"/>
  <c r="AV147" i="2"/>
  <c r="AW147" i="2" s="1"/>
  <c r="AV143" i="2"/>
  <c r="AW143" i="2" s="1"/>
  <c r="AV139" i="2"/>
  <c r="AW139" i="2" s="1"/>
  <c r="AV135" i="2"/>
  <c r="AW135" i="2" s="1"/>
  <c r="AV131" i="2"/>
  <c r="AW131" i="2" s="1"/>
  <c r="AV127" i="2"/>
  <c r="AW127" i="2" s="1"/>
  <c r="AV123" i="2"/>
  <c r="AW123" i="2" s="1"/>
  <c r="AV119" i="2"/>
  <c r="AW119" i="2" s="1"/>
  <c r="AV115" i="2"/>
  <c r="AW115" i="2" s="1"/>
  <c r="AV111" i="2"/>
  <c r="AW111" i="2" s="1"/>
  <c r="AV107" i="2"/>
  <c r="AW107" i="2" s="1"/>
  <c r="AV103" i="2"/>
  <c r="AW103" i="2" s="1"/>
  <c r="AV99" i="2"/>
  <c r="AW99" i="2" s="1"/>
  <c r="AV95" i="2"/>
  <c r="AW95" i="2" s="1"/>
  <c r="AV91" i="2"/>
  <c r="AW91" i="2" s="1"/>
  <c r="AV87" i="2"/>
  <c r="AW87" i="2" s="1"/>
  <c r="AV83" i="2"/>
  <c r="AW83" i="2" s="1"/>
  <c r="AV79" i="2"/>
  <c r="AW79" i="2" s="1"/>
  <c r="AV75" i="2"/>
  <c r="AW75" i="2" s="1"/>
  <c r="AV71" i="2"/>
  <c r="AW71" i="2" s="1"/>
  <c r="AV67" i="2"/>
  <c r="AW67" i="2" s="1"/>
  <c r="AV63" i="2"/>
  <c r="AW63" i="2" s="1"/>
  <c r="AV59" i="2"/>
  <c r="AW59" i="2" s="1"/>
  <c r="AV53" i="2"/>
  <c r="AW53" i="2" s="1"/>
  <c r="AV45" i="2"/>
  <c r="AW45" i="2" s="1"/>
  <c r="AV37" i="2"/>
  <c r="AW37" i="2" s="1"/>
  <c r="AV29" i="2"/>
  <c r="AW29" i="2" s="1"/>
  <c r="AV98" i="2"/>
  <c r="AW98" i="2" s="1"/>
  <c r="AV88" i="2"/>
  <c r="AW88" i="2" s="1"/>
  <c r="AV76" i="2"/>
  <c r="AW76" i="2" s="1"/>
  <c r="AV64" i="2"/>
  <c r="AW64" i="2" s="1"/>
  <c r="AV43" i="2"/>
  <c r="AW43" i="2" s="1"/>
  <c r="AV56" i="2"/>
  <c r="AW56" i="2" s="1"/>
  <c r="AV52" i="2"/>
  <c r="AW52" i="2" s="1"/>
  <c r="AV48" i="2"/>
  <c r="AW48" i="2" s="1"/>
  <c r="AV44" i="2"/>
  <c r="AW44" i="2" s="1"/>
  <c r="AV40" i="2"/>
  <c r="AW40" i="2" s="1"/>
  <c r="AV36" i="2"/>
  <c r="AW36" i="2" s="1"/>
  <c r="AV32" i="2"/>
  <c r="AW32" i="2" s="1"/>
  <c r="AV26" i="2"/>
  <c r="AW26" i="2" s="1"/>
  <c r="AC15" i="15"/>
  <c r="X14" i="15"/>
  <c r="AA19" i="15"/>
  <c r="AD20" i="15"/>
  <c r="AA20" i="15" s="1"/>
  <c r="Z23" i="15"/>
  <c r="X133" i="15" s="1"/>
  <c r="W20" i="15"/>
  <c r="W131" i="15" s="1"/>
  <c r="BB17" i="15"/>
  <c r="BC17" i="15" s="1"/>
  <c r="EX12" i="12"/>
  <c r="EW12" i="12" s="1"/>
  <c r="EZ13" i="12"/>
  <c r="EZ14" i="12" s="1"/>
  <c r="DQ18" i="12"/>
  <c r="DR18" i="12" s="1"/>
  <c r="DV18" i="12"/>
  <c r="DZ18" i="12"/>
  <c r="DU18" i="12"/>
  <c r="DS18" i="12"/>
  <c r="DT18" i="12" s="1"/>
  <c r="EX13" i="12"/>
  <c r="EW13" i="12" s="1"/>
  <c r="FA14" i="12"/>
  <c r="EJ15" i="12"/>
  <c r="EK15" i="12" s="1"/>
  <c r="EL15" i="12"/>
  <c r="EM15" i="12" s="1"/>
  <c r="EN15" i="12"/>
  <c r="ER15" i="12"/>
  <c r="DI12" i="12"/>
  <c r="DH12" i="12" s="1"/>
  <c r="DK13" i="12"/>
  <c r="CS14" i="12"/>
  <c r="CT14" i="12" s="1"/>
  <c r="CU14" i="12"/>
  <c r="CV14" i="12" s="1"/>
  <c r="CW14" i="12"/>
  <c r="CX14" i="12"/>
  <c r="AE14" i="12"/>
  <c r="AF14" i="12" s="1"/>
  <c r="AG14" i="12"/>
  <c r="AH14" i="12" s="1"/>
  <c r="AE13" i="12"/>
  <c r="AF13" i="12" s="1"/>
  <c r="AI13" i="12"/>
  <c r="AG13" i="12"/>
  <c r="AH13" i="12" s="1"/>
  <c r="AJ13" i="12"/>
  <c r="BT16" i="12"/>
  <c r="AI14" i="12"/>
  <c r="AJ14" i="12"/>
  <c r="DR20" i="1"/>
  <c r="AC15" i="12" s="1"/>
  <c r="AD15" i="12" s="1"/>
  <c r="DQ21" i="1"/>
  <c r="EF21" i="1"/>
  <c r="EG20" i="1"/>
  <c r="CQ15" i="12" s="1"/>
  <c r="CR15" i="12" s="1"/>
  <c r="DG15" i="12" s="1"/>
  <c r="BN15" i="12"/>
  <c r="BM15" i="12"/>
  <c r="BC17" i="12"/>
  <c r="BD17" i="12" s="1"/>
  <c r="BF17" i="12"/>
  <c r="BE17" i="12"/>
  <c r="BB18" i="12"/>
  <c r="BQ18" i="12" s="1"/>
  <c r="DW24" i="1"/>
  <c r="BA19" i="12" s="1"/>
  <c r="EB24" i="1"/>
  <c r="DO19" i="12" s="1"/>
  <c r="DP19" i="12" s="1"/>
  <c r="CO22" i="1"/>
  <c r="CP21" i="1"/>
  <c r="EH16" i="12" s="1"/>
  <c r="EI16" i="12" s="1"/>
  <c r="EQ16" i="12" s="1"/>
  <c r="AB12" i="14"/>
  <c r="W24" i="14"/>
  <c r="W37" i="14"/>
  <c r="W41" i="14" s="1"/>
  <c r="EA18" i="12" l="1"/>
  <c r="EC18" i="12"/>
  <c r="ED18" i="12"/>
  <c r="EO16" i="12"/>
  <c r="EP16" i="12"/>
  <c r="EB19" i="12"/>
  <c r="DY19" i="12"/>
  <c r="DW19" i="12"/>
  <c r="DX19" i="12"/>
  <c r="DE15" i="12"/>
  <c r="DF15" i="12"/>
  <c r="DC15" i="12"/>
  <c r="DD15" i="12"/>
  <c r="DA15" i="12"/>
  <c r="DB15" i="12"/>
  <c r="CY15" i="12"/>
  <c r="CZ15" i="12"/>
  <c r="BO18" i="12"/>
  <c r="BK18" i="12" s="1"/>
  <c r="BS18" i="12" s="1"/>
  <c r="BL18" i="12" s="1"/>
  <c r="BP18" i="12"/>
  <c r="BI18" i="12"/>
  <c r="BJ18" i="12"/>
  <c r="BG18" i="12"/>
  <c r="BH18" i="12"/>
  <c r="AR15" i="12"/>
  <c r="AQ15" i="12"/>
  <c r="AP15" i="12"/>
  <c r="AO15" i="12"/>
  <c r="AN15" i="12"/>
  <c r="AM15" i="12"/>
  <c r="AL15" i="12"/>
  <c r="AK15" i="12"/>
  <c r="CM20" i="12"/>
  <c r="CK20" i="12"/>
  <c r="BI30" i="15"/>
  <c r="BB29" i="15"/>
  <c r="ES13" i="12"/>
  <c r="ET13" i="12" s="1"/>
  <c r="EU13" i="12" s="1"/>
  <c r="AC16" i="15"/>
  <c r="X15" i="15"/>
  <c r="AD21" i="15"/>
  <c r="AD22" i="15" s="1"/>
  <c r="AA22" i="15" s="1"/>
  <c r="Z24" i="15"/>
  <c r="Z25" i="15" s="1"/>
  <c r="W21" i="15"/>
  <c r="W23" i="15" s="1"/>
  <c r="W22" i="15"/>
  <c r="BB18" i="15"/>
  <c r="DQ19" i="12"/>
  <c r="DR19" i="12" s="1"/>
  <c r="DV19" i="12"/>
  <c r="DZ19" i="12"/>
  <c r="DU19" i="12"/>
  <c r="DS19" i="12"/>
  <c r="DT19" i="12" s="1"/>
  <c r="FA15" i="12"/>
  <c r="EX14" i="12"/>
  <c r="EJ16" i="12"/>
  <c r="EK16" i="12" s="1"/>
  <c r="EL16" i="12"/>
  <c r="EM16" i="12" s="1"/>
  <c r="EN16" i="12"/>
  <c r="ER16" i="12"/>
  <c r="EZ15" i="12"/>
  <c r="ES14" i="12"/>
  <c r="DI13" i="12"/>
  <c r="DK14" i="12"/>
  <c r="CX15" i="12"/>
  <c r="CS15" i="12"/>
  <c r="CT15" i="12" s="1"/>
  <c r="CW15" i="12"/>
  <c r="CU15" i="12"/>
  <c r="CV15" i="12" s="1"/>
  <c r="AJ15" i="12"/>
  <c r="AG15" i="12"/>
  <c r="AH15" i="12" s="1"/>
  <c r="AI15" i="12"/>
  <c r="AE15" i="12"/>
  <c r="AF15" i="12" s="1"/>
  <c r="AT12" i="12"/>
  <c r="AS12" i="12" s="1"/>
  <c r="AU13" i="12"/>
  <c r="AU14" i="12" s="1"/>
  <c r="DQ22" i="1"/>
  <c r="DR21" i="1"/>
  <c r="AC16" i="12" s="1"/>
  <c r="AD16" i="12" s="1"/>
  <c r="EG21" i="1"/>
  <c r="CQ16" i="12" s="1"/>
  <c r="CR16" i="12" s="1"/>
  <c r="DG16" i="12" s="1"/>
  <c r="EF22" i="1"/>
  <c r="BT17" i="12"/>
  <c r="BN16" i="12"/>
  <c r="BM16" i="12"/>
  <c r="DW25" i="1"/>
  <c r="BA20" i="12" s="1"/>
  <c r="BB19" i="12"/>
  <c r="BQ19" i="12" s="1"/>
  <c r="BF18" i="12"/>
  <c r="BE18" i="12"/>
  <c r="BC18" i="12"/>
  <c r="BD18" i="12" s="1"/>
  <c r="EB25" i="1"/>
  <c r="DO20" i="12" s="1"/>
  <c r="DP20" i="12" s="1"/>
  <c r="AB24" i="14"/>
  <c r="AB37" i="14"/>
  <c r="AB41" i="14" s="1"/>
  <c r="CP22" i="1"/>
  <c r="EH17" i="12" s="1"/>
  <c r="EI17" i="12" s="1"/>
  <c r="EQ17" i="12" s="1"/>
  <c r="CO23" i="1"/>
  <c r="AC17" i="15" l="1"/>
  <c r="AC18" i="15" s="1"/>
  <c r="X16" i="15"/>
  <c r="ED20" i="12"/>
  <c r="EA19" i="12"/>
  <c r="EC19" i="12"/>
  <c r="ED19" i="12"/>
  <c r="EO17" i="12"/>
  <c r="EP17" i="12"/>
  <c r="EB20" i="12"/>
  <c r="DY20" i="12"/>
  <c r="DW20" i="12"/>
  <c r="DX20" i="12"/>
  <c r="DE16" i="12"/>
  <c r="DF16" i="12"/>
  <c r="DC16" i="12"/>
  <c r="DD16" i="12"/>
  <c r="DA16" i="12"/>
  <c r="DB16" i="12"/>
  <c r="CY16" i="12"/>
  <c r="CZ16" i="12"/>
  <c r="BO19" i="12"/>
  <c r="BK19" i="12" s="1"/>
  <c r="BS19" i="12" s="1"/>
  <c r="BL19" i="12" s="1"/>
  <c r="BP19" i="12"/>
  <c r="BI19" i="12"/>
  <c r="BJ19" i="12"/>
  <c r="BG19" i="12"/>
  <c r="BH19" i="12"/>
  <c r="AR16" i="12"/>
  <c r="AQ16" i="12"/>
  <c r="AP16" i="12"/>
  <c r="AO16" i="12"/>
  <c r="AN16" i="12"/>
  <c r="AM16" i="12"/>
  <c r="AL16" i="12"/>
  <c r="AK16" i="12"/>
  <c r="CM21" i="12"/>
  <c r="CK21" i="12"/>
  <c r="W133" i="15"/>
  <c r="X17" i="15"/>
  <c r="BI31" i="15"/>
  <c r="BI32" i="15" s="1"/>
  <c r="BI33" i="15" s="1"/>
  <c r="BI34" i="15" s="1"/>
  <c r="BI35" i="15" s="1"/>
  <c r="BI36" i="15" s="1"/>
  <c r="BI37" i="15" s="1"/>
  <c r="BI38" i="15" s="1"/>
  <c r="BI39" i="15" s="1"/>
  <c r="BI40" i="15" s="1"/>
  <c r="BI41" i="15" s="1"/>
  <c r="BI42" i="15" s="1"/>
  <c r="BI43" i="15" s="1"/>
  <c r="BI44" i="15" s="1"/>
  <c r="BI45" i="15" s="1"/>
  <c r="BI46" i="15" s="1"/>
  <c r="BI47" i="15" s="1"/>
  <c r="BB30" i="15"/>
  <c r="AD23" i="15"/>
  <c r="AD24" i="15" s="1"/>
  <c r="AA24" i="15" s="1"/>
  <c r="X18" i="15"/>
  <c r="AC19" i="15"/>
  <c r="Z26" i="15"/>
  <c r="Z27" i="15" s="1"/>
  <c r="X132" i="15" s="1"/>
  <c r="AA21" i="15"/>
  <c r="W24" i="15"/>
  <c r="W25" i="15" s="1"/>
  <c r="AD25" i="15"/>
  <c r="AA25" i="15" s="1"/>
  <c r="BB19" i="15"/>
  <c r="AT14" i="12"/>
  <c r="AS14" i="12" s="1"/>
  <c r="AT13" i="12"/>
  <c r="AS13" i="12" s="1"/>
  <c r="ES15" i="12"/>
  <c r="ET15" i="12" s="1"/>
  <c r="EU15" i="12" s="1"/>
  <c r="DV20" i="12"/>
  <c r="DZ20" i="12"/>
  <c r="DU20" i="12"/>
  <c r="DS20" i="12"/>
  <c r="DT20" i="12" s="1"/>
  <c r="DQ20" i="12"/>
  <c r="DR20" i="12" s="1"/>
  <c r="EJ17" i="12"/>
  <c r="EK17" i="12" s="1"/>
  <c r="EL17" i="12"/>
  <c r="EN17" i="12"/>
  <c r="ER17" i="12"/>
  <c r="EM17" i="12"/>
  <c r="ET14" i="12"/>
  <c r="EU14" i="12" s="1"/>
  <c r="EZ16" i="12"/>
  <c r="EW14" i="12"/>
  <c r="FA16" i="12"/>
  <c r="EX15" i="12"/>
  <c r="EW15" i="12" s="1"/>
  <c r="DI14" i="12"/>
  <c r="DH14" i="12" s="1"/>
  <c r="DK15" i="12"/>
  <c r="CS16" i="12"/>
  <c r="CT16" i="12" s="1"/>
  <c r="CU16" i="12"/>
  <c r="CV16" i="12" s="1"/>
  <c r="CW16" i="12"/>
  <c r="CX16" i="12"/>
  <c r="DH13" i="12"/>
  <c r="AJ16" i="12"/>
  <c r="AE16" i="12"/>
  <c r="AF16" i="12" s="1"/>
  <c r="AI16" i="12"/>
  <c r="AG16" i="12"/>
  <c r="AH16" i="12" s="1"/>
  <c r="AU15" i="12"/>
  <c r="DR22" i="1"/>
  <c r="AC17" i="12" s="1"/>
  <c r="AD17" i="12" s="1"/>
  <c r="DQ23" i="1"/>
  <c r="EG22" i="1"/>
  <c r="CQ17" i="12" s="1"/>
  <c r="CR17" i="12" s="1"/>
  <c r="DG17" i="12" s="1"/>
  <c r="EF23" i="1"/>
  <c r="BT18" i="12"/>
  <c r="BN17" i="12"/>
  <c r="BM17" i="12"/>
  <c r="BB20" i="12"/>
  <c r="BQ20" i="12" s="1"/>
  <c r="DW26" i="1"/>
  <c r="BA21" i="12" s="1"/>
  <c r="BE19" i="12"/>
  <c r="BC19" i="12"/>
  <c r="BD19" i="12" s="1"/>
  <c r="BF19" i="12"/>
  <c r="EB26" i="1"/>
  <c r="CP23" i="1"/>
  <c r="EH18" i="12" s="1"/>
  <c r="EI18" i="12" s="1"/>
  <c r="EQ18" i="12" s="1"/>
  <c r="CO24" i="1"/>
  <c r="BI48" i="15" l="1"/>
  <c r="BI49" i="15" s="1"/>
  <c r="BI50" i="15" s="1"/>
  <c r="BI51" i="15" s="1"/>
  <c r="BI52" i="15" s="1"/>
  <c r="BI53" i="15" s="1"/>
  <c r="BI54" i="15" s="1"/>
  <c r="BI55" i="15" s="1"/>
  <c r="BI56" i="15" s="1"/>
  <c r="BI57" i="15" s="1"/>
  <c r="BI58" i="15" s="1"/>
  <c r="BI59" i="15" s="1"/>
  <c r="BI60" i="15" s="1"/>
  <c r="BI61" i="15" s="1"/>
  <c r="BI62" i="15" s="1"/>
  <c r="BI63" i="15" s="1"/>
  <c r="BI64" i="15" s="1"/>
  <c r="BI65" i="15" s="1"/>
  <c r="BI66" i="15" s="1"/>
  <c r="BI67" i="15" s="1"/>
  <c r="BI68" i="15" s="1"/>
  <c r="BI69" i="15" s="1"/>
  <c r="BI70" i="15" s="1"/>
  <c r="BI71" i="15" s="1"/>
  <c r="BI72" i="15" s="1"/>
  <c r="BI73" i="15" s="1"/>
  <c r="BI74" i="15" s="1"/>
  <c r="BI75" i="15" s="1"/>
  <c r="BI76" i="15" s="1"/>
  <c r="BI77" i="15" s="1"/>
  <c r="BI78" i="15" s="1"/>
  <c r="BI79" i="15" s="1"/>
  <c r="BI80" i="15" s="1"/>
  <c r="BI81" i="15" s="1"/>
  <c r="BI82" i="15" s="1"/>
  <c r="BI83" i="15" s="1"/>
  <c r="BI84" i="15" s="1"/>
  <c r="BI85" i="15" s="1"/>
  <c r="BI86" i="15" s="1"/>
  <c r="BI87" i="15" s="1"/>
  <c r="BI88" i="15" s="1"/>
  <c r="BI89" i="15" s="1"/>
  <c r="BI90" i="15" s="1"/>
  <c r="BI91" i="15" s="1"/>
  <c r="BI92" i="15" s="1"/>
  <c r="BI93" i="15" s="1"/>
  <c r="BI94" i="15" s="1"/>
  <c r="BI95" i="15" s="1"/>
  <c r="BI96" i="15" s="1"/>
  <c r="BI97" i="15" s="1"/>
  <c r="BI98" i="15" s="1"/>
  <c r="BI99" i="15" s="1"/>
  <c r="BI100" i="15" s="1"/>
  <c r="BI101" i="15" s="1"/>
  <c r="BI102" i="15" s="1"/>
  <c r="BI103" i="15" s="1"/>
  <c r="BI104" i="15" s="1"/>
  <c r="BI105" i="15" s="1"/>
  <c r="BI106" i="15" s="1"/>
  <c r="BI107" i="15" s="1"/>
  <c r="BI108" i="15" s="1"/>
  <c r="BI109" i="15" s="1"/>
  <c r="BI110" i="15" s="1"/>
  <c r="BI111" i="15" s="1"/>
  <c r="BI112" i="15" s="1"/>
  <c r="BI113" i="15" s="1"/>
  <c r="BI114" i="15" s="1"/>
  <c r="BI115" i="15" s="1"/>
  <c r="BI116" i="15" s="1"/>
  <c r="BI117" i="15" s="1"/>
  <c r="BI118" i="15" s="1"/>
  <c r="BI119" i="15" s="1"/>
  <c r="BI120" i="15" s="1"/>
  <c r="BI121" i="15" s="1"/>
  <c r="BI122" i="15" s="1"/>
  <c r="BI123" i="15" s="1"/>
  <c r="BI124" i="15" s="1"/>
  <c r="BI125" i="15" s="1"/>
  <c r="BI126" i="15" s="1"/>
  <c r="BI127" i="15" s="1"/>
  <c r="BI128" i="15" s="1"/>
  <c r="BI129" i="15" s="1"/>
  <c r="BI130" i="15" s="1"/>
  <c r="BI131" i="15" s="1"/>
  <c r="BI132" i="15" s="1"/>
  <c r="BI133" i="15" s="1"/>
  <c r="BI134" i="15" s="1"/>
  <c r="BI135" i="15" s="1"/>
  <c r="BI136" i="15" s="1"/>
  <c r="BI137" i="15" s="1"/>
  <c r="BI138" i="15" s="1"/>
  <c r="BI139" i="15" s="1"/>
  <c r="BI140" i="15" s="1"/>
  <c r="BI141" i="15" s="1"/>
  <c r="BI142" i="15" s="1"/>
  <c r="BI143" i="15" s="1"/>
  <c r="BI144" i="15" s="1"/>
  <c r="BI145" i="15" s="1"/>
  <c r="BI146" i="15" s="1"/>
  <c r="BI147" i="15" s="1"/>
  <c r="BI148" i="15" s="1"/>
  <c r="BI149" i="15" s="1"/>
  <c r="BI150" i="15" s="1"/>
  <c r="BI151" i="15" s="1"/>
  <c r="BI152" i="15" s="1"/>
  <c r="BI153" i="15" s="1"/>
  <c r="BI154" i="15" s="1"/>
  <c r="BB47" i="15"/>
  <c r="BC47" i="15" s="1"/>
  <c r="EA20" i="12"/>
  <c r="EC20" i="12"/>
  <c r="DO21" i="12"/>
  <c r="DP21" i="12" s="1"/>
  <c r="EO18" i="12"/>
  <c r="EP18" i="12"/>
  <c r="DE17" i="12"/>
  <c r="DF17" i="12"/>
  <c r="DC17" i="12"/>
  <c r="DD17" i="12"/>
  <c r="DA17" i="12"/>
  <c r="DB17" i="12"/>
  <c r="CY17" i="12"/>
  <c r="CZ17" i="12"/>
  <c r="BO20" i="12"/>
  <c r="BK20" i="12" s="1"/>
  <c r="BS20" i="12" s="1"/>
  <c r="BL20" i="12" s="1"/>
  <c r="BP20" i="12"/>
  <c r="BI20" i="12"/>
  <c r="BJ20" i="12"/>
  <c r="BG20" i="12"/>
  <c r="BH20" i="12"/>
  <c r="AR17" i="12"/>
  <c r="AQ17" i="12"/>
  <c r="AP17" i="12"/>
  <c r="AO17" i="12"/>
  <c r="AN17" i="12"/>
  <c r="AM17" i="12"/>
  <c r="AL17" i="12"/>
  <c r="AK17" i="12"/>
  <c r="CM22" i="12"/>
  <c r="CM23" i="12" s="1"/>
  <c r="CM24" i="12" s="1"/>
  <c r="CM25" i="12" s="1"/>
  <c r="CM26" i="12" s="1"/>
  <c r="CM27" i="12" s="1"/>
  <c r="CK22" i="12"/>
  <c r="X19" i="15"/>
  <c r="AC20" i="15"/>
  <c r="AA23" i="15"/>
  <c r="W26" i="15"/>
  <c r="W27" i="15" s="1"/>
  <c r="Z28" i="15"/>
  <c r="Z29" i="15" s="1"/>
  <c r="AD26" i="15"/>
  <c r="W28" i="15"/>
  <c r="BB20" i="15"/>
  <c r="EX16" i="12"/>
  <c r="EW16" i="12" s="1"/>
  <c r="ES16" i="12"/>
  <c r="ET16" i="12" s="1"/>
  <c r="EU16" i="12" s="1"/>
  <c r="DK16" i="12"/>
  <c r="EJ18" i="12"/>
  <c r="EK18" i="12" s="1"/>
  <c r="EL18" i="12"/>
  <c r="EM18" i="12" s="1"/>
  <c r="EN18" i="12"/>
  <c r="ER18" i="12"/>
  <c r="EZ17" i="12"/>
  <c r="FA17" i="12"/>
  <c r="CX17" i="12"/>
  <c r="CU17" i="12"/>
  <c r="CV17" i="12" s="1"/>
  <c r="CS17" i="12"/>
  <c r="CT17" i="12" s="1"/>
  <c r="CW17" i="12"/>
  <c r="DI15" i="12"/>
  <c r="AU16" i="12"/>
  <c r="AT15" i="12"/>
  <c r="AS15" i="12" s="1"/>
  <c r="AJ17" i="12"/>
  <c r="AE17" i="12"/>
  <c r="AF17" i="12" s="1"/>
  <c r="AG17" i="12"/>
  <c r="AH17" i="12" s="1"/>
  <c r="AI17" i="12"/>
  <c r="DQ24" i="1"/>
  <c r="DR23" i="1"/>
  <c r="AC18" i="12" s="1"/>
  <c r="AD18" i="12" s="1"/>
  <c r="EG23" i="1"/>
  <c r="CQ18" i="12" s="1"/>
  <c r="CR18" i="12" s="1"/>
  <c r="DG18" i="12" s="1"/>
  <c r="EF24" i="1"/>
  <c r="BT19" i="12"/>
  <c r="BN18" i="12"/>
  <c r="BM18" i="12"/>
  <c r="DW27" i="1"/>
  <c r="BA22" i="12" s="1"/>
  <c r="BB21" i="12"/>
  <c r="BQ21" i="12" s="1"/>
  <c r="BF20" i="12"/>
  <c r="BC20" i="12"/>
  <c r="BD20" i="12" s="1"/>
  <c r="BE20" i="12"/>
  <c r="EB27" i="1"/>
  <c r="DO22" i="12" s="1"/>
  <c r="CP24" i="1"/>
  <c r="EH19" i="12" s="1"/>
  <c r="EI19" i="12" s="1"/>
  <c r="EQ19" i="12" s="1"/>
  <c r="CO25" i="1"/>
  <c r="EB21" i="12" l="1"/>
  <c r="DY21" i="12"/>
  <c r="DW21" i="12"/>
  <c r="DV21" i="12"/>
  <c r="DU21" i="12"/>
  <c r="DQ21" i="12"/>
  <c r="DR21" i="12" s="1"/>
  <c r="EA21" i="12"/>
  <c r="DX21" i="12"/>
  <c r="DZ21" i="12"/>
  <c r="DS21" i="12"/>
  <c r="DT21" i="12" s="1"/>
  <c r="EO19" i="12"/>
  <c r="EP19" i="12"/>
  <c r="DP22" i="12"/>
  <c r="DE18" i="12"/>
  <c r="DF18" i="12"/>
  <c r="DC18" i="12"/>
  <c r="DD18" i="12"/>
  <c r="DA18" i="12"/>
  <c r="DB18" i="12"/>
  <c r="CY18" i="12"/>
  <c r="CZ18" i="12"/>
  <c r="BO21" i="12"/>
  <c r="BK21" i="12" s="1"/>
  <c r="BS21" i="12" s="1"/>
  <c r="BL21" i="12" s="1"/>
  <c r="BP21" i="12"/>
  <c r="BI21" i="12"/>
  <c r="BJ21" i="12"/>
  <c r="BG21" i="12"/>
  <c r="BH21" i="12"/>
  <c r="AR18" i="12"/>
  <c r="AQ18" i="12"/>
  <c r="AP18" i="12"/>
  <c r="AO18" i="12"/>
  <c r="AN18" i="12"/>
  <c r="AM18" i="12"/>
  <c r="AL18" i="12"/>
  <c r="AK18" i="12"/>
  <c r="CM28" i="12"/>
  <c r="CK28" i="12"/>
  <c r="CK7" i="12" s="1"/>
  <c r="EX17" i="12"/>
  <c r="EW17" i="12" s="1"/>
  <c r="X20" i="15"/>
  <c r="AC21" i="15"/>
  <c r="Z30" i="15"/>
  <c r="Z31" i="15" s="1"/>
  <c r="AC24" i="15"/>
  <c r="X24" i="15" s="1"/>
  <c r="W132" i="15"/>
  <c r="AA26" i="15"/>
  <c r="AD27" i="15"/>
  <c r="AD29" i="15"/>
  <c r="AA29" i="15" s="1"/>
  <c r="W29" i="15"/>
  <c r="AC29" i="15" s="1"/>
  <c r="AE18" i="12"/>
  <c r="AF18" i="12" s="1"/>
  <c r="ES17" i="12"/>
  <c r="ET17" i="12" s="1"/>
  <c r="EU17" i="12" s="1"/>
  <c r="EZ18" i="12"/>
  <c r="EJ19" i="12"/>
  <c r="EK19" i="12" s="1"/>
  <c r="EL19" i="12"/>
  <c r="EM19" i="12" s="1"/>
  <c r="EN19" i="12"/>
  <c r="ER19" i="12"/>
  <c r="FA18" i="12"/>
  <c r="DI16" i="12"/>
  <c r="DH16" i="12" s="1"/>
  <c r="DK17" i="12"/>
  <c r="DH15" i="12"/>
  <c r="CS18" i="12"/>
  <c r="CT18" i="12" s="1"/>
  <c r="CU18" i="12"/>
  <c r="CV18" i="12" s="1"/>
  <c r="CW18" i="12"/>
  <c r="CX18" i="12"/>
  <c r="AU17" i="12"/>
  <c r="AI18" i="12"/>
  <c r="AT16" i="12"/>
  <c r="AS16" i="12" s="1"/>
  <c r="AJ18" i="12"/>
  <c r="AG18" i="12"/>
  <c r="AH18" i="12" s="1"/>
  <c r="DR24" i="1"/>
  <c r="AC19" i="12" s="1"/>
  <c r="AD19" i="12" s="1"/>
  <c r="DQ25" i="1"/>
  <c r="EF25" i="1"/>
  <c r="EF26" i="1" s="1"/>
  <c r="EG24" i="1"/>
  <c r="CQ19" i="12" s="1"/>
  <c r="CR19" i="12" s="1"/>
  <c r="DG19" i="12" s="1"/>
  <c r="BT20" i="12"/>
  <c r="BN19" i="12"/>
  <c r="BM19" i="12"/>
  <c r="BC21" i="12"/>
  <c r="BD21" i="12" s="1"/>
  <c r="BF21" i="12"/>
  <c r="BE21" i="12"/>
  <c r="BB22" i="12"/>
  <c r="BQ22" i="12" s="1"/>
  <c r="DW28" i="1"/>
  <c r="BA23" i="12" s="1"/>
  <c r="EB28" i="1"/>
  <c r="DO23" i="12" s="1"/>
  <c r="CP25" i="1"/>
  <c r="EH20" i="12" s="1"/>
  <c r="EI20" i="12" s="1"/>
  <c r="EQ20" i="12" s="1"/>
  <c r="CO26" i="1"/>
  <c r="EC21" i="12" l="1"/>
  <c r="ED21" i="12"/>
  <c r="EO20" i="12"/>
  <c r="EX19" i="12" s="1"/>
  <c r="EW19" i="12" s="1"/>
  <c r="EP20" i="12"/>
  <c r="DV22" i="12"/>
  <c r="DQ22" i="12"/>
  <c r="DR22" i="12" s="1"/>
  <c r="DS22" i="12"/>
  <c r="DT22" i="12" s="1"/>
  <c r="EC22" i="12"/>
  <c r="ED22" i="12"/>
  <c r="EA22" i="12"/>
  <c r="EB22" i="12"/>
  <c r="DX22" i="12"/>
  <c r="DY22" i="12"/>
  <c r="DZ22" i="12"/>
  <c r="DW22" i="12"/>
  <c r="DU22" i="12"/>
  <c r="DP23" i="12"/>
  <c r="DE19" i="12"/>
  <c r="DF19" i="12"/>
  <c r="DC19" i="12"/>
  <c r="DD19" i="12"/>
  <c r="DA19" i="12"/>
  <c r="DB19" i="12"/>
  <c r="CY19" i="12"/>
  <c r="CZ19" i="12"/>
  <c r="BO22" i="12"/>
  <c r="BP22" i="12"/>
  <c r="BI22" i="12"/>
  <c r="BJ22" i="12"/>
  <c r="BG22" i="12"/>
  <c r="BH22" i="12"/>
  <c r="AR19" i="12"/>
  <c r="AQ19" i="12"/>
  <c r="AP19" i="12"/>
  <c r="AO19" i="12"/>
  <c r="AN19" i="12"/>
  <c r="AM19" i="12"/>
  <c r="AL19" i="12"/>
  <c r="AK19" i="12"/>
  <c r="AC25" i="15"/>
  <c r="AC26" i="15" s="1"/>
  <c r="X21" i="15"/>
  <c r="AC22" i="15"/>
  <c r="W30" i="15"/>
  <c r="W31" i="15" s="1"/>
  <c r="X29" i="15"/>
  <c r="AD30" i="15"/>
  <c r="AA27" i="15"/>
  <c r="AD28" i="15"/>
  <c r="AA28" i="15" s="1"/>
  <c r="X25" i="15"/>
  <c r="Z32" i="15"/>
  <c r="Z33" i="15" s="1"/>
  <c r="W32" i="15"/>
  <c r="BB21" i="15"/>
  <c r="AT17" i="12"/>
  <c r="AS17" i="12" s="1"/>
  <c r="AJ19" i="12"/>
  <c r="DK18" i="12"/>
  <c r="FA19" i="12"/>
  <c r="EJ20" i="12"/>
  <c r="EK20" i="12" s="1"/>
  <c r="EL20" i="12"/>
  <c r="EM20" i="12" s="1"/>
  <c r="EN20" i="12"/>
  <c r="ER20" i="12"/>
  <c r="EX18" i="12"/>
  <c r="EW18" i="12" s="1"/>
  <c r="EZ19" i="12"/>
  <c r="ES18" i="12"/>
  <c r="ET18" i="12" s="1"/>
  <c r="CX19" i="12"/>
  <c r="CS19" i="12"/>
  <c r="CT19" i="12" s="1"/>
  <c r="CW19" i="12"/>
  <c r="CU19" i="12"/>
  <c r="CV19" i="12" s="1"/>
  <c r="DI17" i="12"/>
  <c r="AG19" i="12"/>
  <c r="AH19" i="12" s="1"/>
  <c r="AE19" i="12"/>
  <c r="AF19" i="12" s="1"/>
  <c r="AI19" i="12"/>
  <c r="AU18" i="12"/>
  <c r="DR25" i="1"/>
  <c r="AC20" i="12" s="1"/>
  <c r="AD20" i="12" s="1"/>
  <c r="DQ26" i="1"/>
  <c r="EG25" i="1"/>
  <c r="CQ20" i="12" s="1"/>
  <c r="CR20" i="12" s="1"/>
  <c r="DG20" i="12" s="1"/>
  <c r="BN20" i="12"/>
  <c r="BM20" i="12"/>
  <c r="BT21" i="12"/>
  <c r="BE22" i="12"/>
  <c r="BF22" i="12"/>
  <c r="BC22" i="12"/>
  <c r="BD22" i="12" s="1"/>
  <c r="BK22" i="12"/>
  <c r="BS22" i="12" s="1"/>
  <c r="BL22" i="12" s="1"/>
  <c r="DW29" i="1"/>
  <c r="BA24" i="12" s="1"/>
  <c r="BB23" i="12"/>
  <c r="BQ23" i="12" s="1"/>
  <c r="EB29" i="1"/>
  <c r="DO24" i="12" s="1"/>
  <c r="CO27" i="1"/>
  <c r="CP26" i="1"/>
  <c r="EH21" i="12" l="1"/>
  <c r="EI21" i="12" s="1"/>
  <c r="EB23" i="12"/>
  <c r="DY23" i="12"/>
  <c r="DW23" i="12"/>
  <c r="DX23" i="12"/>
  <c r="DQ23" i="12"/>
  <c r="DR23" i="12" s="1"/>
  <c r="DV23" i="12"/>
  <c r="DS23" i="12"/>
  <c r="DT23" i="12" s="1"/>
  <c r="DZ23" i="12"/>
  <c r="DP24" i="12"/>
  <c r="DU23" i="12"/>
  <c r="DE20" i="12"/>
  <c r="DF20" i="12"/>
  <c r="DC20" i="12"/>
  <c r="DD20" i="12"/>
  <c r="DA20" i="12"/>
  <c r="DB20" i="12"/>
  <c r="CY20" i="12"/>
  <c r="CZ20" i="12"/>
  <c r="BO23" i="12"/>
  <c r="BP23" i="12"/>
  <c r="BI23" i="12"/>
  <c r="BJ23" i="12"/>
  <c r="BG23" i="12"/>
  <c r="BH23" i="12"/>
  <c r="AR20" i="12"/>
  <c r="AQ20" i="12"/>
  <c r="AP20" i="12"/>
  <c r="AO20" i="12"/>
  <c r="AN20" i="12"/>
  <c r="AM20" i="12"/>
  <c r="AL20" i="12"/>
  <c r="AK20" i="12"/>
  <c r="ES19" i="12"/>
  <c r="ET19" i="12" s="1"/>
  <c r="EU19" i="12" s="1"/>
  <c r="AC23" i="15"/>
  <c r="X23" i="15" s="1"/>
  <c r="X22" i="15"/>
  <c r="AC30" i="15"/>
  <c r="X30" i="15" s="1"/>
  <c r="AC31" i="15"/>
  <c r="X31" i="15" s="1"/>
  <c r="AD31" i="15"/>
  <c r="AA31" i="15" s="1"/>
  <c r="AA30" i="15"/>
  <c r="AD32" i="15"/>
  <c r="AA32" i="15" s="1"/>
  <c r="X134" i="15"/>
  <c r="X136" i="15" s="1"/>
  <c r="X26" i="15"/>
  <c r="AC27" i="15"/>
  <c r="W33" i="15"/>
  <c r="W134" i="15" s="1"/>
  <c r="W136" i="15" s="1"/>
  <c r="Z34" i="15"/>
  <c r="Z35" i="15" s="1"/>
  <c r="W34" i="15"/>
  <c r="AC32" i="15"/>
  <c r="BB22" i="15"/>
  <c r="AU19" i="12"/>
  <c r="AT18" i="12"/>
  <c r="AS18" i="12" s="1"/>
  <c r="EZ20" i="12"/>
  <c r="EU18" i="12"/>
  <c r="FA20" i="12"/>
  <c r="DI18" i="12"/>
  <c r="DH18" i="12" s="1"/>
  <c r="DK19" i="12"/>
  <c r="CS20" i="12"/>
  <c r="CT20" i="12" s="1"/>
  <c r="CU20" i="12"/>
  <c r="CV20" i="12" s="1"/>
  <c r="CW20" i="12"/>
  <c r="CX20" i="12"/>
  <c r="DH17" i="12"/>
  <c r="AG20" i="12"/>
  <c r="AH20" i="12" s="1"/>
  <c r="AE20" i="12"/>
  <c r="AF20" i="12" s="1"/>
  <c r="AJ20" i="12"/>
  <c r="AI20" i="12"/>
  <c r="DR26" i="1"/>
  <c r="AC21" i="12" s="1"/>
  <c r="AD21" i="12" s="1"/>
  <c r="DQ27" i="1"/>
  <c r="EF27" i="1"/>
  <c r="EG26" i="1"/>
  <c r="CQ21" i="12" s="1"/>
  <c r="CR21" i="12" s="1"/>
  <c r="DG21" i="12" s="1"/>
  <c r="BT22" i="12"/>
  <c r="BN21" i="12"/>
  <c r="BM21" i="12"/>
  <c r="BC23" i="12"/>
  <c r="BD23" i="12" s="1"/>
  <c r="BF23" i="12"/>
  <c r="BE23" i="12"/>
  <c r="BK23" i="12"/>
  <c r="BS23" i="12" s="1"/>
  <c r="BL23" i="12" s="1"/>
  <c r="BB24" i="12"/>
  <c r="BQ24" i="12" s="1"/>
  <c r="DW30" i="1"/>
  <c r="BA25" i="12" s="1"/>
  <c r="EB30" i="1"/>
  <c r="DO25" i="12" s="1"/>
  <c r="CP27" i="1"/>
  <c r="EH22" i="12" s="1"/>
  <c r="CO28" i="1"/>
  <c r="W35" i="15" l="1"/>
  <c r="EA23" i="12"/>
  <c r="EC23" i="12"/>
  <c r="ED23" i="12"/>
  <c r="EQ21" i="12"/>
  <c r="EL21" i="12"/>
  <c r="EM21" i="12" s="1"/>
  <c r="EO21" i="12"/>
  <c r="EX20" i="12" s="1"/>
  <c r="EW20" i="12" s="1"/>
  <c r="ER21" i="12"/>
  <c r="EN21" i="12"/>
  <c r="EJ21" i="12"/>
  <c r="EK21" i="12" s="1"/>
  <c r="EP21" i="12"/>
  <c r="ES20" i="12" s="1"/>
  <c r="ET20" i="12" s="1"/>
  <c r="EU20" i="12" s="1"/>
  <c r="EB24" i="12"/>
  <c r="EC24" i="12"/>
  <c r="DY24" i="12"/>
  <c r="EA24" i="12"/>
  <c r="DX24" i="12"/>
  <c r="DU24" i="12"/>
  <c r="DW24" i="12"/>
  <c r="DZ24" i="12"/>
  <c r="DS24" i="12"/>
  <c r="DT24" i="12" s="1"/>
  <c r="DV24" i="12"/>
  <c r="DQ24" i="12"/>
  <c r="DR24" i="12" s="1"/>
  <c r="DP25" i="12"/>
  <c r="DE21" i="12"/>
  <c r="DF21" i="12"/>
  <c r="DC21" i="12"/>
  <c r="DD21" i="12"/>
  <c r="DA21" i="12"/>
  <c r="DB21" i="12"/>
  <c r="CY21" i="12"/>
  <c r="CZ21" i="12"/>
  <c r="BO24" i="12"/>
  <c r="BK24" i="12" s="1"/>
  <c r="BS24" i="12" s="1"/>
  <c r="BL24" i="12" s="1"/>
  <c r="BP24" i="12"/>
  <c r="BI24" i="12"/>
  <c r="BJ24" i="12"/>
  <c r="BG24" i="12"/>
  <c r="BH24" i="12"/>
  <c r="AR21" i="12"/>
  <c r="AQ21" i="12"/>
  <c r="AP21" i="12"/>
  <c r="AO21" i="12"/>
  <c r="AN21" i="12"/>
  <c r="AM21" i="12"/>
  <c r="AL21" i="12"/>
  <c r="AK21" i="12"/>
  <c r="EI22" i="12"/>
  <c r="EQ22" i="12" s="1"/>
  <c r="AT19" i="12"/>
  <c r="AS19" i="12" s="1"/>
  <c r="AI21" i="12"/>
  <c r="AD33" i="15"/>
  <c r="AD34" i="15" s="1"/>
  <c r="AD35" i="15" s="1"/>
  <c r="AA35" i="15" s="1"/>
  <c r="AC33" i="15"/>
  <c r="AC34" i="15" s="1"/>
  <c r="W37" i="15"/>
  <c r="W36" i="15"/>
  <c r="X27" i="15"/>
  <c r="AC28" i="15"/>
  <c r="X28" i="15" s="1"/>
  <c r="Z36" i="15"/>
  <c r="X33" i="15"/>
  <c r="X32" i="15"/>
  <c r="BB23" i="15"/>
  <c r="BC23" i="15" s="1"/>
  <c r="DI19" i="12"/>
  <c r="DH19" i="12" s="1"/>
  <c r="CS21" i="12"/>
  <c r="CT21" i="12" s="1"/>
  <c r="CU21" i="12"/>
  <c r="CV21" i="12" s="1"/>
  <c r="CW21" i="12"/>
  <c r="CX21" i="12"/>
  <c r="DK20" i="12"/>
  <c r="AJ21" i="12"/>
  <c r="AG21" i="12"/>
  <c r="AH21" i="12" s="1"/>
  <c r="AE21" i="12"/>
  <c r="AF21" i="12" s="1"/>
  <c r="AU20" i="12"/>
  <c r="DR27" i="1"/>
  <c r="DQ28" i="1"/>
  <c r="EG27" i="1"/>
  <c r="CQ22" i="12" s="1"/>
  <c r="EF28" i="1"/>
  <c r="BT23" i="12"/>
  <c r="BN22" i="12"/>
  <c r="BM22" i="12"/>
  <c r="BB25" i="12"/>
  <c r="BQ25" i="12" s="1"/>
  <c r="DW31" i="1"/>
  <c r="BA26" i="12" s="1"/>
  <c r="BC24" i="12"/>
  <c r="BD24" i="12" s="1"/>
  <c r="BF24" i="12"/>
  <c r="BE24" i="12"/>
  <c r="EB31" i="1"/>
  <c r="DO26" i="12" s="1"/>
  <c r="CO29" i="1"/>
  <c r="CP28" i="1"/>
  <c r="EH23" i="12" s="1"/>
  <c r="AA33" i="15" l="1"/>
  <c r="AA34" i="15"/>
  <c r="AC35" i="15"/>
  <c r="ED24" i="12"/>
  <c r="FA21" i="12"/>
  <c r="EZ21" i="12"/>
  <c r="EO22" i="12"/>
  <c r="EX21" i="12" s="1"/>
  <c r="EW21" i="12" s="1"/>
  <c r="EP22" i="12"/>
  <c r="ES21" i="12" s="1"/>
  <c r="ET21" i="12" s="1"/>
  <c r="EU21" i="12" s="1"/>
  <c r="EB25" i="12"/>
  <c r="DY25" i="12"/>
  <c r="DW25" i="12"/>
  <c r="DX25" i="12"/>
  <c r="DQ25" i="12"/>
  <c r="DR25" i="12" s="1"/>
  <c r="DV25" i="12"/>
  <c r="DZ25" i="12"/>
  <c r="DS25" i="12"/>
  <c r="DT25" i="12" s="1"/>
  <c r="DU25" i="12"/>
  <c r="DP26" i="12"/>
  <c r="BO25" i="12"/>
  <c r="BK25" i="12" s="1"/>
  <c r="BS25" i="12" s="1"/>
  <c r="BL25" i="12" s="1"/>
  <c r="BP25" i="12"/>
  <c r="BI25" i="12"/>
  <c r="BJ25" i="12"/>
  <c r="BG25" i="12"/>
  <c r="BH25" i="12"/>
  <c r="EL22" i="12"/>
  <c r="EM22" i="12" s="1"/>
  <c r="EJ22" i="12"/>
  <c r="EK22" i="12" s="1"/>
  <c r="EN22" i="12"/>
  <c r="ER22" i="12"/>
  <c r="EI23" i="12"/>
  <c r="EQ23" i="12" s="1"/>
  <c r="CR22" i="12"/>
  <c r="DG22" i="12" s="1"/>
  <c r="AD22" i="12"/>
  <c r="AC36" i="15"/>
  <c r="AC37" i="15" s="1"/>
  <c r="W138" i="15"/>
  <c r="W38" i="15"/>
  <c r="W39" i="15" s="1"/>
  <c r="X36" i="15"/>
  <c r="Z37" i="15"/>
  <c r="AD36" i="15"/>
  <c r="X35" i="15"/>
  <c r="X34" i="15"/>
  <c r="BB31" i="15"/>
  <c r="BC31" i="15" s="1"/>
  <c r="BB24" i="15"/>
  <c r="BC29" i="15" s="1"/>
  <c r="AU21" i="12"/>
  <c r="AT20" i="12"/>
  <c r="AS20" i="12" s="1"/>
  <c r="DK21" i="12"/>
  <c r="DI20" i="12"/>
  <c r="DH20" i="12" s="1"/>
  <c r="BT24" i="12"/>
  <c r="DQ29" i="1"/>
  <c r="DR28" i="1"/>
  <c r="EF29" i="1"/>
  <c r="EG28" i="1"/>
  <c r="CQ23" i="12" s="1"/>
  <c r="BN23" i="12"/>
  <c r="BM23" i="12"/>
  <c r="BB26" i="12"/>
  <c r="BQ26" i="12" s="1"/>
  <c r="DW32" i="1"/>
  <c r="BA27" i="12" s="1"/>
  <c r="BF25" i="12"/>
  <c r="BC25" i="12"/>
  <c r="BD25" i="12" s="1"/>
  <c r="BE25" i="12"/>
  <c r="EB32" i="1"/>
  <c r="DO27" i="12" s="1"/>
  <c r="CO30" i="1"/>
  <c r="CP29" i="1"/>
  <c r="EH24" i="12" s="1"/>
  <c r="EA25" i="12" l="1"/>
  <c r="EC25" i="12"/>
  <c r="ED25" i="12"/>
  <c r="EO23" i="12"/>
  <c r="EX22" i="12" s="1"/>
  <c r="EW22" i="12" s="1"/>
  <c r="EP23" i="12"/>
  <c r="ES22" i="12" s="1"/>
  <c r="ET22" i="12" s="1"/>
  <c r="EU22" i="12" s="1"/>
  <c r="EB26" i="12"/>
  <c r="DX26" i="12"/>
  <c r="DY26" i="12"/>
  <c r="DW26" i="12"/>
  <c r="DQ26" i="12"/>
  <c r="DR26" i="12" s="1"/>
  <c r="DP27" i="12"/>
  <c r="DZ26" i="12"/>
  <c r="DU26" i="12"/>
  <c r="DV26" i="12"/>
  <c r="DS26" i="12"/>
  <c r="DT26" i="12" s="1"/>
  <c r="DE22" i="12"/>
  <c r="DF22" i="12"/>
  <c r="DC22" i="12"/>
  <c r="DD22" i="12"/>
  <c r="DA22" i="12"/>
  <c r="DB22" i="12"/>
  <c r="CY22" i="12"/>
  <c r="CZ22" i="12"/>
  <c r="BO26" i="12"/>
  <c r="BK26" i="12" s="1"/>
  <c r="BS26" i="12" s="1"/>
  <c r="BL26" i="12" s="1"/>
  <c r="BP26" i="12"/>
  <c r="BI26" i="12"/>
  <c r="BJ26" i="12"/>
  <c r="BG26" i="12"/>
  <c r="BH26" i="12"/>
  <c r="AR22" i="12"/>
  <c r="AQ22" i="12"/>
  <c r="AP22" i="12"/>
  <c r="AO22" i="12"/>
  <c r="AN22" i="12"/>
  <c r="AT21" i="12" s="1"/>
  <c r="AS21" i="12" s="1"/>
  <c r="AM22" i="12"/>
  <c r="AL22" i="12"/>
  <c r="AK22" i="12"/>
  <c r="FA22" i="12"/>
  <c r="EZ22" i="12"/>
  <c r="EJ23" i="12"/>
  <c r="EK23" i="12" s="1"/>
  <c r="EN23" i="12"/>
  <c r="ER23" i="12"/>
  <c r="EL23" i="12"/>
  <c r="EM23" i="12" s="1"/>
  <c r="CX22" i="12"/>
  <c r="CW22" i="12"/>
  <c r="CU22" i="12"/>
  <c r="CV22" i="12" s="1"/>
  <c r="CS22" i="12"/>
  <c r="CT22" i="12" s="1"/>
  <c r="DI21" i="12" s="1"/>
  <c r="DH21" i="12" s="1"/>
  <c r="EI24" i="12"/>
  <c r="EQ24" i="12" s="1"/>
  <c r="CR23" i="12"/>
  <c r="DG23" i="12" s="1"/>
  <c r="AJ22" i="12"/>
  <c r="AG22" i="12"/>
  <c r="AH22" i="12" s="1"/>
  <c r="AI22" i="12"/>
  <c r="AE22" i="12"/>
  <c r="AF22" i="12" s="1"/>
  <c r="AD23" i="12"/>
  <c r="BC27" i="15"/>
  <c r="BC28" i="15"/>
  <c r="BC25" i="15"/>
  <c r="BC26" i="15"/>
  <c r="BC30" i="15"/>
  <c r="BC24" i="15"/>
  <c r="X138" i="15"/>
  <c r="AC38" i="15"/>
  <c r="AC39" i="15" s="1"/>
  <c r="W40" i="15"/>
  <c r="X40" i="15" s="1"/>
  <c r="W139" i="15"/>
  <c r="W144" i="15" s="1"/>
  <c r="W147" i="15" s="1"/>
  <c r="X38" i="15"/>
  <c r="X37" i="15"/>
  <c r="Z38" i="15"/>
  <c r="AD37" i="15"/>
  <c r="AA36" i="15"/>
  <c r="BB32" i="15"/>
  <c r="BT25" i="12"/>
  <c r="DR29" i="1"/>
  <c r="DQ30" i="1"/>
  <c r="EF30" i="1"/>
  <c r="EG29" i="1"/>
  <c r="CQ24" i="12" s="1"/>
  <c r="BN24" i="12"/>
  <c r="BM24" i="12"/>
  <c r="BB27" i="12"/>
  <c r="BQ27" i="12" s="1"/>
  <c r="DW33" i="1"/>
  <c r="BA28" i="12" s="1"/>
  <c r="BE26" i="12"/>
  <c r="BC26" i="12"/>
  <c r="BD26" i="12" s="1"/>
  <c r="BF26" i="12"/>
  <c r="EB33" i="1"/>
  <c r="DO28" i="12" s="1"/>
  <c r="CP30" i="1"/>
  <c r="EH25" i="12" s="1"/>
  <c r="CO31" i="1"/>
  <c r="EA26" i="12" l="1"/>
  <c r="EC26" i="12"/>
  <c r="ED26" i="12"/>
  <c r="EO24" i="12"/>
  <c r="EX23" i="12" s="1"/>
  <c r="EW23" i="12" s="1"/>
  <c r="EP24" i="12"/>
  <c r="EB27" i="12"/>
  <c r="DY27" i="12"/>
  <c r="DW27" i="12"/>
  <c r="DX27" i="12"/>
  <c r="DU27" i="12"/>
  <c r="DZ27" i="12"/>
  <c r="DS27" i="12"/>
  <c r="DT27" i="12" s="1"/>
  <c r="DV27" i="12"/>
  <c r="DQ27" i="12"/>
  <c r="DR27" i="12" s="1"/>
  <c r="DP28" i="12"/>
  <c r="DE23" i="12"/>
  <c r="DF23" i="12"/>
  <c r="DC23" i="12"/>
  <c r="DD23" i="12"/>
  <c r="DA23" i="12"/>
  <c r="DB23" i="12"/>
  <c r="CY23" i="12"/>
  <c r="CZ23" i="12"/>
  <c r="BO27" i="12"/>
  <c r="BP27" i="12"/>
  <c r="BI27" i="12"/>
  <c r="BJ27" i="12"/>
  <c r="BG27" i="12"/>
  <c r="BH27" i="12"/>
  <c r="AR23" i="12"/>
  <c r="AQ23" i="12"/>
  <c r="AP23" i="12"/>
  <c r="AO23" i="12"/>
  <c r="AN23" i="12"/>
  <c r="AM23" i="12"/>
  <c r="AL23" i="12"/>
  <c r="AK23" i="12"/>
  <c r="EZ23" i="12"/>
  <c r="FA23" i="12"/>
  <c r="DK22" i="12"/>
  <c r="CU23" i="12"/>
  <c r="CV23" i="12" s="1"/>
  <c r="CS23" i="12"/>
  <c r="CT23" i="12" s="1"/>
  <c r="CW23" i="12"/>
  <c r="CX23" i="12"/>
  <c r="EJ24" i="12"/>
  <c r="EK24" i="12" s="1"/>
  <c r="EN24" i="12"/>
  <c r="ER24" i="12"/>
  <c r="EL24" i="12"/>
  <c r="EM24" i="12" s="1"/>
  <c r="ES23" i="12"/>
  <c r="EI25" i="12"/>
  <c r="CR24" i="12"/>
  <c r="AU22" i="12"/>
  <c r="AG23" i="12"/>
  <c r="AH23" i="12" s="1"/>
  <c r="AJ23" i="12"/>
  <c r="AE23" i="12"/>
  <c r="AF23" i="12" s="1"/>
  <c r="AI23" i="12"/>
  <c r="AD24" i="12"/>
  <c r="AC40" i="15"/>
  <c r="AC41" i="15" s="1"/>
  <c r="AC42" i="15" s="1"/>
  <c r="AC43" i="15" s="1"/>
  <c r="AC44" i="15" s="1"/>
  <c r="AC45" i="15" s="1"/>
  <c r="AC46" i="15" s="1"/>
  <c r="AC47" i="15" s="1"/>
  <c r="AC48" i="15" s="1"/>
  <c r="AC49" i="15" s="1"/>
  <c r="AC50" i="15" s="1"/>
  <c r="AC51" i="15" s="1"/>
  <c r="AC52" i="15" s="1"/>
  <c r="AC53" i="15" s="1"/>
  <c r="AC54" i="15" s="1"/>
  <c r="AC55" i="15" s="1"/>
  <c r="AC56" i="15" s="1"/>
  <c r="AC57" i="15" s="1"/>
  <c r="AC58" i="15" s="1"/>
  <c r="AC59" i="15" s="1"/>
  <c r="AC60" i="15" s="1"/>
  <c r="AC61" i="15" s="1"/>
  <c r="AC62" i="15" s="1"/>
  <c r="AC63" i="15" s="1"/>
  <c r="AC64" i="15" s="1"/>
  <c r="AC65" i="15" s="1"/>
  <c r="AC66" i="15" s="1"/>
  <c r="AC67" i="15" s="1"/>
  <c r="AC68" i="15" s="1"/>
  <c r="AC69" i="15" s="1"/>
  <c r="AC70" i="15" s="1"/>
  <c r="AC71" i="15" s="1"/>
  <c r="AC72" i="15" s="1"/>
  <c r="AC73" i="15" s="1"/>
  <c r="AC74" i="15" s="1"/>
  <c r="AC75" i="15" s="1"/>
  <c r="AC76" i="15" s="1"/>
  <c r="AC77" i="15" s="1"/>
  <c r="AC78" i="15" s="1"/>
  <c r="AC79" i="15" s="1"/>
  <c r="AC80" i="15" s="1"/>
  <c r="AC81" i="15" s="1"/>
  <c r="AC82" i="15" s="1"/>
  <c r="AC83" i="15" s="1"/>
  <c r="AC84" i="15" s="1"/>
  <c r="AC85" i="15" s="1"/>
  <c r="AC86" i="15" s="1"/>
  <c r="AC87" i="15" s="1"/>
  <c r="AC88" i="15" s="1"/>
  <c r="AC89" i="15" s="1"/>
  <c r="AC90" i="15" s="1"/>
  <c r="AC91" i="15" s="1"/>
  <c r="AC92" i="15" s="1"/>
  <c r="AC93" i="15" s="1"/>
  <c r="AC94" i="15" s="1"/>
  <c r="AC95" i="15" s="1"/>
  <c r="AC96" i="15" s="1"/>
  <c r="AC97" i="15" s="1"/>
  <c r="AC98" i="15" s="1"/>
  <c r="AC99" i="15" s="1"/>
  <c r="AC100" i="15" s="1"/>
  <c r="AC101" i="15" s="1"/>
  <c r="AC102" i="15" s="1"/>
  <c r="AC103" i="15" s="1"/>
  <c r="AC104" i="15" s="1"/>
  <c r="AC105" i="15" s="1"/>
  <c r="AC106" i="15" s="1"/>
  <c r="AC107" i="15" s="1"/>
  <c r="AC108" i="15" s="1"/>
  <c r="AC109" i="15" s="1"/>
  <c r="AC110" i="15" s="1"/>
  <c r="AC111" i="15" s="1"/>
  <c r="AC112" i="15" s="1"/>
  <c r="AC113" i="15" s="1"/>
  <c r="AC114" i="15" s="1"/>
  <c r="AC115" i="15" s="1"/>
  <c r="AC116" i="15" s="1"/>
  <c r="AC117" i="15" s="1"/>
  <c r="X139" i="15"/>
  <c r="X144" i="15" s="1"/>
  <c r="X147" i="15" s="1"/>
  <c r="W121" i="15" s="1"/>
  <c r="W3" i="15" s="1"/>
  <c r="L7" i="15" s="1"/>
  <c r="X39" i="15"/>
  <c r="Z39" i="15"/>
  <c r="Z40" i="15" s="1"/>
  <c r="AA40" i="15" s="1"/>
  <c r="AD38" i="15"/>
  <c r="AA37" i="15"/>
  <c r="BB33" i="15"/>
  <c r="BC32" i="15"/>
  <c r="DQ31" i="1"/>
  <c r="DR30" i="1"/>
  <c r="EF31" i="1"/>
  <c r="EG30" i="1"/>
  <c r="CQ25" i="12" s="1"/>
  <c r="BT26" i="12"/>
  <c r="BN25" i="12"/>
  <c r="BM25" i="12"/>
  <c r="DW34" i="1"/>
  <c r="BA29" i="12" s="1"/>
  <c r="BB28" i="12"/>
  <c r="BQ28" i="12" s="1"/>
  <c r="BF27" i="12"/>
  <c r="BE27" i="12"/>
  <c r="BC27" i="12"/>
  <c r="BD27" i="12" s="1"/>
  <c r="BK27" i="12"/>
  <c r="BS27" i="12" s="1"/>
  <c r="BL27" i="12" s="1"/>
  <c r="EB34" i="1"/>
  <c r="DO29" i="12" s="1"/>
  <c r="CP31" i="1"/>
  <c r="EH26" i="12" s="1"/>
  <c r="CO32" i="1"/>
  <c r="EA27" i="12" l="1"/>
  <c r="EC27" i="12"/>
  <c r="ED27" i="12"/>
  <c r="EP25" i="12"/>
  <c r="ES24" i="12" s="1"/>
  <c r="ET24" i="12" s="1"/>
  <c r="EU24" i="12" s="1"/>
  <c r="EQ25" i="12"/>
  <c r="EO25" i="12"/>
  <c r="EX24" i="12" s="1"/>
  <c r="EW24" i="12" s="1"/>
  <c r="EB28" i="12"/>
  <c r="DY28" i="12"/>
  <c r="DW28" i="12"/>
  <c r="DX28" i="12"/>
  <c r="DS28" i="12"/>
  <c r="DT28" i="12" s="1"/>
  <c r="DV28" i="12"/>
  <c r="DU28" i="12"/>
  <c r="DP29" i="12"/>
  <c r="DZ28" i="12"/>
  <c r="DQ28" i="12"/>
  <c r="DR28" i="12" s="1"/>
  <c r="AT22" i="12"/>
  <c r="AS22" i="12" s="1"/>
  <c r="DF24" i="12"/>
  <c r="DG24" i="12"/>
  <c r="DD24" i="12"/>
  <c r="DE24" i="12"/>
  <c r="DB24" i="12"/>
  <c r="DC24" i="12"/>
  <c r="CZ24" i="12"/>
  <c r="DA24" i="12"/>
  <c r="CY24" i="12"/>
  <c r="BO28" i="12"/>
  <c r="BP28" i="12"/>
  <c r="BI28" i="12"/>
  <c r="BJ28" i="12"/>
  <c r="BG28" i="12"/>
  <c r="BH28" i="12"/>
  <c r="AR24" i="12"/>
  <c r="AQ24" i="12"/>
  <c r="AP24" i="12"/>
  <c r="AO24" i="12"/>
  <c r="AN24" i="12"/>
  <c r="AM24" i="12"/>
  <c r="AL24" i="12"/>
  <c r="AK24" i="12"/>
  <c r="EZ24" i="12"/>
  <c r="DK23" i="12"/>
  <c r="CW24" i="12"/>
  <c r="ER25" i="12"/>
  <c r="EJ25" i="12"/>
  <c r="EK25" i="12" s="1"/>
  <c r="CX24" i="12"/>
  <c r="FA24" i="12"/>
  <c r="EN25" i="12"/>
  <c r="DI22" i="12"/>
  <c r="DH22" i="12" s="1"/>
  <c r="CU24" i="12"/>
  <c r="CV24" i="12" s="1"/>
  <c r="CS24" i="12"/>
  <c r="CT24" i="12" s="1"/>
  <c r="DI23" i="12" s="1"/>
  <c r="DH23" i="12" s="1"/>
  <c r="EL25" i="12"/>
  <c r="EM25" i="12" s="1"/>
  <c r="EI26" i="12"/>
  <c r="EQ26" i="12" s="1"/>
  <c r="CR25" i="12"/>
  <c r="DG25" i="12" s="1"/>
  <c r="AU23" i="12"/>
  <c r="AT23" i="12" s="1"/>
  <c r="AS23" i="12" s="1"/>
  <c r="AJ24" i="12"/>
  <c r="AI24" i="12"/>
  <c r="AE24" i="12"/>
  <c r="AF24" i="12" s="1"/>
  <c r="AG24" i="12"/>
  <c r="AH24" i="12" s="1"/>
  <c r="AD25" i="12"/>
  <c r="AD39" i="15"/>
  <c r="AD40" i="15" s="1"/>
  <c r="AD41" i="15" s="1"/>
  <c r="AD42" i="15" s="1"/>
  <c r="AD43" i="15" s="1"/>
  <c r="AD44" i="15" s="1"/>
  <c r="AD45" i="15" s="1"/>
  <c r="AD46" i="15" s="1"/>
  <c r="AD47" i="15" s="1"/>
  <c r="AD48" i="15" s="1"/>
  <c r="AD49" i="15" s="1"/>
  <c r="AD50" i="15" s="1"/>
  <c r="AD51" i="15" s="1"/>
  <c r="AD52" i="15" s="1"/>
  <c r="AD53" i="15" s="1"/>
  <c r="AD54" i="15" s="1"/>
  <c r="AD55" i="15" s="1"/>
  <c r="AD56" i="15" s="1"/>
  <c r="AD57" i="15" s="1"/>
  <c r="AD58" i="15" s="1"/>
  <c r="AD59" i="15" s="1"/>
  <c r="AD60" i="15" s="1"/>
  <c r="AD61" i="15" s="1"/>
  <c r="AD62" i="15" s="1"/>
  <c r="AD63" i="15" s="1"/>
  <c r="AD64" i="15" s="1"/>
  <c r="AD65" i="15" s="1"/>
  <c r="AD66" i="15" s="1"/>
  <c r="AD67" i="15" s="1"/>
  <c r="AD68" i="15" s="1"/>
  <c r="AD69" i="15" s="1"/>
  <c r="AD70" i="15" s="1"/>
  <c r="AD71" i="15" s="1"/>
  <c r="AD72" i="15" s="1"/>
  <c r="AD73" i="15" s="1"/>
  <c r="AD74" i="15" s="1"/>
  <c r="AD75" i="15" s="1"/>
  <c r="AD76" i="15" s="1"/>
  <c r="AD77" i="15" s="1"/>
  <c r="AD78" i="15" s="1"/>
  <c r="AD79" i="15" s="1"/>
  <c r="AD80" i="15" s="1"/>
  <c r="AD81" i="15" s="1"/>
  <c r="AD82" i="15" s="1"/>
  <c r="AD83" i="15" s="1"/>
  <c r="AD84" i="15" s="1"/>
  <c r="AD85" i="15" s="1"/>
  <c r="AD86" i="15" s="1"/>
  <c r="AD87" i="15" s="1"/>
  <c r="AD88" i="15" s="1"/>
  <c r="AD89" i="15" s="1"/>
  <c r="AD90" i="15" s="1"/>
  <c r="AD91" i="15" s="1"/>
  <c r="AD92" i="15" s="1"/>
  <c r="AD93" i="15" s="1"/>
  <c r="AD94" i="15" s="1"/>
  <c r="AD95" i="15" s="1"/>
  <c r="AD96" i="15" s="1"/>
  <c r="AD97" i="15" s="1"/>
  <c r="AD98" i="15" s="1"/>
  <c r="AD99" i="15" s="1"/>
  <c r="AD100" i="15" s="1"/>
  <c r="AD101" i="15" s="1"/>
  <c r="AD102" i="15" s="1"/>
  <c r="AD103" i="15" s="1"/>
  <c r="AD104" i="15" s="1"/>
  <c r="AD105" i="15" s="1"/>
  <c r="AD106" i="15" s="1"/>
  <c r="AD107" i="15" s="1"/>
  <c r="AD108" i="15" s="1"/>
  <c r="AD109" i="15" s="1"/>
  <c r="AD110" i="15" s="1"/>
  <c r="AD111" i="15" s="1"/>
  <c r="AD112" i="15" s="1"/>
  <c r="AD113" i="15" s="1"/>
  <c r="AD114" i="15" s="1"/>
  <c r="AD115" i="15" s="1"/>
  <c r="AD116" i="15" s="1"/>
  <c r="AD117" i="15" s="1"/>
  <c r="AA38" i="15"/>
  <c r="BC33" i="15"/>
  <c r="BB34" i="15"/>
  <c r="BC34" i="15" s="1"/>
  <c r="BB42" i="15"/>
  <c r="ET23" i="12"/>
  <c r="EU23" i="12" s="1"/>
  <c r="BT27" i="12"/>
  <c r="DQ32" i="1"/>
  <c r="DR31" i="1"/>
  <c r="EF32" i="1"/>
  <c r="EG31" i="1"/>
  <c r="CQ26" i="12" s="1"/>
  <c r="BN26" i="12"/>
  <c r="BM26" i="12"/>
  <c r="BF28" i="12"/>
  <c r="BK28" i="12"/>
  <c r="BS28" i="12" s="1"/>
  <c r="BL28" i="12" s="1"/>
  <c r="BC28" i="12"/>
  <c r="BD28" i="12" s="1"/>
  <c r="BE28" i="12"/>
  <c r="BB29" i="12"/>
  <c r="BQ29" i="12" s="1"/>
  <c r="DW35" i="1"/>
  <c r="BA30" i="12" s="1"/>
  <c r="EB35" i="1"/>
  <c r="DO30" i="12" s="1"/>
  <c r="CO33" i="1"/>
  <c r="CP32" i="1"/>
  <c r="EH27" i="12" s="1"/>
  <c r="ED29" i="12" l="1"/>
  <c r="EA28" i="12"/>
  <c r="EC28" i="12"/>
  <c r="ED28" i="12"/>
  <c r="EO26" i="12"/>
  <c r="EX25" i="12" s="1"/>
  <c r="EW25" i="12" s="1"/>
  <c r="EP26" i="12"/>
  <c r="ES25" i="12" s="1"/>
  <c r="ET25" i="12" s="1"/>
  <c r="EU25" i="12" s="1"/>
  <c r="EB29" i="12"/>
  <c r="DY29" i="12"/>
  <c r="DW29" i="12"/>
  <c r="DX29" i="12"/>
  <c r="DV29" i="12"/>
  <c r="DU29" i="12"/>
  <c r="DS29" i="12"/>
  <c r="DT29" i="12" s="1"/>
  <c r="DP30" i="12"/>
  <c r="DZ29" i="12"/>
  <c r="DQ29" i="12"/>
  <c r="DR29" i="12" s="1"/>
  <c r="DE25" i="12"/>
  <c r="DF25" i="12"/>
  <c r="DC25" i="12"/>
  <c r="DD25" i="12"/>
  <c r="DA25" i="12"/>
  <c r="DB25" i="12"/>
  <c r="CY25" i="12"/>
  <c r="CZ25" i="12"/>
  <c r="BO29" i="12"/>
  <c r="BK29" i="12" s="1"/>
  <c r="BS29" i="12" s="1"/>
  <c r="BL29" i="12" s="1"/>
  <c r="BP29" i="12"/>
  <c r="BI29" i="12"/>
  <c r="BJ29" i="12"/>
  <c r="BG29" i="12"/>
  <c r="BH29" i="12"/>
  <c r="AR25" i="12"/>
  <c r="AQ25" i="12"/>
  <c r="AP25" i="12"/>
  <c r="AO25" i="12"/>
  <c r="AN25" i="12"/>
  <c r="AM25" i="12"/>
  <c r="AL25" i="12"/>
  <c r="AK25" i="12"/>
  <c r="DK24" i="12"/>
  <c r="EZ25" i="12"/>
  <c r="FA25" i="12"/>
  <c r="CS25" i="12"/>
  <c r="CT25" i="12" s="1"/>
  <c r="DI24" i="12" s="1"/>
  <c r="DH24" i="12" s="1"/>
  <c r="CW25" i="12"/>
  <c r="CX25" i="12"/>
  <c r="CU25" i="12"/>
  <c r="CV25" i="12" s="1"/>
  <c r="EL26" i="12"/>
  <c r="EM26" i="12" s="1"/>
  <c r="EJ26" i="12"/>
  <c r="EK26" i="12" s="1"/>
  <c r="EN26" i="12"/>
  <c r="ER26" i="12"/>
  <c r="EI27" i="12"/>
  <c r="EQ27" i="12" s="1"/>
  <c r="CR26" i="12"/>
  <c r="DG26" i="12" s="1"/>
  <c r="AU24" i="12"/>
  <c r="AI25" i="12"/>
  <c r="AG25" i="12"/>
  <c r="AH25" i="12" s="1"/>
  <c r="AJ25" i="12"/>
  <c r="AE25" i="12"/>
  <c r="AF25" i="12" s="1"/>
  <c r="AD26" i="12"/>
  <c r="AA39" i="15"/>
  <c r="BB35" i="15"/>
  <c r="BC35" i="15" s="1"/>
  <c r="BB43" i="15"/>
  <c r="BT28" i="12"/>
  <c r="DR32" i="1"/>
  <c r="DQ33" i="1"/>
  <c r="EG32" i="1"/>
  <c r="CQ27" i="12" s="1"/>
  <c r="EF33" i="1"/>
  <c r="BN27" i="12"/>
  <c r="BM27" i="12"/>
  <c r="BB30" i="12"/>
  <c r="BQ30" i="12" s="1"/>
  <c r="DW36" i="1"/>
  <c r="BA31" i="12" s="1"/>
  <c r="BF29" i="12"/>
  <c r="BE29" i="12"/>
  <c r="BC29" i="12"/>
  <c r="BD29" i="12" s="1"/>
  <c r="EB36" i="1"/>
  <c r="DO31" i="12" s="1"/>
  <c r="CP33" i="1"/>
  <c r="EH28" i="12" s="1"/>
  <c r="CO34" i="1"/>
  <c r="EA29" i="12" l="1"/>
  <c r="EC29" i="12"/>
  <c r="EO27" i="12"/>
  <c r="EX26" i="12" s="1"/>
  <c r="EW26" i="12" s="1"/>
  <c r="EP27" i="12"/>
  <c r="EB30" i="12"/>
  <c r="DY30" i="12"/>
  <c r="DW30" i="12"/>
  <c r="DX30" i="12"/>
  <c r="DZ30" i="12"/>
  <c r="DQ30" i="12"/>
  <c r="DR30" i="12" s="1"/>
  <c r="DP31" i="12"/>
  <c r="DS30" i="12"/>
  <c r="DT30" i="12" s="1"/>
  <c r="DV30" i="12"/>
  <c r="DU30" i="12"/>
  <c r="AT24" i="12"/>
  <c r="AS24" i="12" s="1"/>
  <c r="DE26" i="12"/>
  <c r="DF26" i="12"/>
  <c r="DC26" i="12"/>
  <c r="DD26" i="12"/>
  <c r="DA26" i="12"/>
  <c r="DB26" i="12"/>
  <c r="CY26" i="12"/>
  <c r="CZ26" i="12"/>
  <c r="BO30" i="12"/>
  <c r="BP30" i="12"/>
  <c r="BI30" i="12"/>
  <c r="BJ30" i="12"/>
  <c r="BG30" i="12"/>
  <c r="BH30" i="12"/>
  <c r="AR26" i="12"/>
  <c r="AQ26" i="12"/>
  <c r="AP26" i="12"/>
  <c r="AO26" i="12"/>
  <c r="AN26" i="12"/>
  <c r="AM26" i="12"/>
  <c r="AL26" i="12"/>
  <c r="AK26" i="12"/>
  <c r="FA26" i="12"/>
  <c r="EZ26" i="12"/>
  <c r="CX26" i="12"/>
  <c r="CS26" i="12"/>
  <c r="CT26" i="12" s="1"/>
  <c r="DI25" i="12" s="1"/>
  <c r="DH25" i="12" s="1"/>
  <c r="EJ27" i="12"/>
  <c r="EK27" i="12" s="1"/>
  <c r="EL27" i="12"/>
  <c r="EM27" i="12" s="1"/>
  <c r="ES26" i="12"/>
  <c r="ET26" i="12" s="1"/>
  <c r="EU26" i="12" s="1"/>
  <c r="DK25" i="12"/>
  <c r="CW26" i="12"/>
  <c r="CU26" i="12"/>
  <c r="CV26" i="12" s="1"/>
  <c r="ER27" i="12"/>
  <c r="EN27" i="12"/>
  <c r="EI28" i="12"/>
  <c r="EQ28" i="12" s="1"/>
  <c r="CR27" i="12"/>
  <c r="DG27" i="12" s="1"/>
  <c r="AU25" i="12"/>
  <c r="AG26" i="12"/>
  <c r="AH26" i="12" s="1"/>
  <c r="AJ26" i="12"/>
  <c r="AI26" i="12"/>
  <c r="AE26" i="12"/>
  <c r="AF26" i="12" s="1"/>
  <c r="AD27" i="12"/>
  <c r="BB36" i="15"/>
  <c r="BC36" i="15" s="1"/>
  <c r="DR33" i="1"/>
  <c r="DQ34" i="1"/>
  <c r="EF34" i="1"/>
  <c r="EG33" i="1"/>
  <c r="CQ28" i="12" s="1"/>
  <c r="BT29" i="12"/>
  <c r="BN28" i="12"/>
  <c r="BM28" i="12"/>
  <c r="DW37" i="1"/>
  <c r="BA32" i="12" s="1"/>
  <c r="BB31" i="12"/>
  <c r="BQ31" i="12" s="1"/>
  <c r="BC30" i="12"/>
  <c r="BD30" i="12" s="1"/>
  <c r="BE30" i="12"/>
  <c r="BK30" i="12"/>
  <c r="BS30" i="12" s="1"/>
  <c r="BL30" i="12" s="1"/>
  <c r="BF30" i="12"/>
  <c r="EB37" i="1"/>
  <c r="DO32" i="12" s="1"/>
  <c r="CP34" i="1"/>
  <c r="EH29" i="12" s="1"/>
  <c r="CO35" i="1"/>
  <c r="ED31" i="12" l="1"/>
  <c r="EA30" i="12"/>
  <c r="EC30" i="12"/>
  <c r="ED30" i="12"/>
  <c r="EO28" i="12"/>
  <c r="EX27" i="12" s="1"/>
  <c r="EW27" i="12" s="1"/>
  <c r="EP28" i="12"/>
  <c r="ES27" i="12" s="1"/>
  <c r="ET27" i="12" s="1"/>
  <c r="EU27" i="12" s="1"/>
  <c r="EB31" i="12"/>
  <c r="DY31" i="12"/>
  <c r="DW31" i="12"/>
  <c r="DX31" i="12"/>
  <c r="DU31" i="12"/>
  <c r="DS31" i="12"/>
  <c r="DT31" i="12" s="1"/>
  <c r="DV31" i="12"/>
  <c r="DP32" i="12"/>
  <c r="DZ31" i="12"/>
  <c r="DQ31" i="12"/>
  <c r="DR31" i="12" s="1"/>
  <c r="DE27" i="12"/>
  <c r="DF27" i="12"/>
  <c r="DC27" i="12"/>
  <c r="DD27" i="12"/>
  <c r="DA27" i="12"/>
  <c r="DB27" i="12"/>
  <c r="CY27" i="12"/>
  <c r="CZ27" i="12"/>
  <c r="BO31" i="12"/>
  <c r="BK31" i="12" s="1"/>
  <c r="BS31" i="12" s="1"/>
  <c r="BL31" i="12" s="1"/>
  <c r="BP31" i="12"/>
  <c r="BI31" i="12"/>
  <c r="BJ31" i="12"/>
  <c r="BG31" i="12"/>
  <c r="BH31" i="12"/>
  <c r="AR27" i="12"/>
  <c r="AQ27" i="12"/>
  <c r="AP27" i="12"/>
  <c r="AO27" i="12"/>
  <c r="AN27" i="12"/>
  <c r="AM27" i="12"/>
  <c r="AL27" i="12"/>
  <c r="AK27" i="12"/>
  <c r="EZ27" i="12"/>
  <c r="DK26" i="12"/>
  <c r="FA27" i="12"/>
  <c r="CU27" i="12"/>
  <c r="CV27" i="12" s="1"/>
  <c r="CS27" i="12"/>
  <c r="CT27" i="12" s="1"/>
  <c r="DI26" i="12" s="1"/>
  <c r="DH26" i="12" s="1"/>
  <c r="CW27" i="12"/>
  <c r="CX27" i="12"/>
  <c r="EL28" i="12"/>
  <c r="EM28" i="12" s="1"/>
  <c r="EJ28" i="12"/>
  <c r="EK28" i="12" s="1"/>
  <c r="EN28" i="12"/>
  <c r="ER28" i="12"/>
  <c r="CR28" i="12"/>
  <c r="DG28" i="12" s="1"/>
  <c r="EI29" i="12"/>
  <c r="EQ29" i="12" s="1"/>
  <c r="AT25" i="12"/>
  <c r="AS25" i="12" s="1"/>
  <c r="AU26" i="12"/>
  <c r="AE27" i="12"/>
  <c r="AF27" i="12" s="1"/>
  <c r="AI27" i="12"/>
  <c r="AG27" i="12"/>
  <c r="AH27" i="12" s="1"/>
  <c r="AJ27" i="12"/>
  <c r="AD28" i="12"/>
  <c r="BB37" i="15"/>
  <c r="BC37" i="15" s="1"/>
  <c r="BB44" i="15"/>
  <c r="DR34" i="1"/>
  <c r="DQ35" i="1"/>
  <c r="EF35" i="1"/>
  <c r="EG34" i="1"/>
  <c r="CQ29" i="12" s="1"/>
  <c r="BT30" i="12"/>
  <c r="BN29" i="12"/>
  <c r="BM29" i="12"/>
  <c r="BC31" i="12"/>
  <c r="BD31" i="12" s="1"/>
  <c r="BE31" i="12"/>
  <c r="BF31" i="12"/>
  <c r="DW38" i="1"/>
  <c r="BA33" i="12" s="1"/>
  <c r="BB32" i="12"/>
  <c r="BQ32" i="12" s="1"/>
  <c r="EB38" i="1"/>
  <c r="DO33" i="12" s="1"/>
  <c r="CP35" i="1"/>
  <c r="EH30" i="12" s="1"/>
  <c r="CO36" i="1"/>
  <c r="ED32" i="12" l="1"/>
  <c r="EA31" i="12"/>
  <c r="EC31" i="12"/>
  <c r="EO29" i="12"/>
  <c r="EP29" i="12"/>
  <c r="ES28" i="12" s="1"/>
  <c r="ET28" i="12" s="1"/>
  <c r="EU28" i="12" s="1"/>
  <c r="EB32" i="12"/>
  <c r="EC32" i="12"/>
  <c r="DY32" i="12"/>
  <c r="EA32" i="12"/>
  <c r="DW32" i="12"/>
  <c r="DX32" i="12"/>
  <c r="DQ32" i="12"/>
  <c r="DR32" i="12" s="1"/>
  <c r="DZ32" i="12"/>
  <c r="DP33" i="12"/>
  <c r="DS32" i="12"/>
  <c r="DT32" i="12" s="1"/>
  <c r="DV32" i="12"/>
  <c r="DU32" i="12"/>
  <c r="AT26" i="12"/>
  <c r="AS26" i="12" s="1"/>
  <c r="DE28" i="12"/>
  <c r="DF28" i="12"/>
  <c r="DC28" i="12"/>
  <c r="DD28" i="12"/>
  <c r="DA28" i="12"/>
  <c r="DB28" i="12"/>
  <c r="CY28" i="12"/>
  <c r="CZ28" i="12"/>
  <c r="BO32" i="12"/>
  <c r="BP32" i="12"/>
  <c r="BI32" i="12"/>
  <c r="BJ32" i="12"/>
  <c r="BG32" i="12"/>
  <c r="BH32" i="12"/>
  <c r="AR28" i="12"/>
  <c r="AQ28" i="12"/>
  <c r="AP28" i="12"/>
  <c r="AO28" i="12"/>
  <c r="AN28" i="12"/>
  <c r="AM28" i="12"/>
  <c r="AL28" i="12"/>
  <c r="AK28" i="12"/>
  <c r="DK27" i="12"/>
  <c r="FA28" i="12"/>
  <c r="EZ28" i="12"/>
  <c r="EJ29" i="12"/>
  <c r="EK29" i="12" s="1"/>
  <c r="EN29" i="12"/>
  <c r="ER29" i="12"/>
  <c r="EL29" i="12"/>
  <c r="EM29" i="12" s="1"/>
  <c r="CX28" i="12"/>
  <c r="CW28" i="12"/>
  <c r="CU28" i="12"/>
  <c r="CV28" i="12" s="1"/>
  <c r="CS28" i="12"/>
  <c r="CT28" i="12" s="1"/>
  <c r="DI27" i="12" s="1"/>
  <c r="DH27" i="12" s="1"/>
  <c r="EI30" i="12"/>
  <c r="EQ30" i="12" s="1"/>
  <c r="CR29" i="12"/>
  <c r="AU27" i="12"/>
  <c r="AG28" i="12"/>
  <c r="AH28" i="12" s="1"/>
  <c r="AJ28" i="12"/>
  <c r="AE28" i="12"/>
  <c r="AF28" i="12" s="1"/>
  <c r="AI28" i="12"/>
  <c r="AD29" i="12"/>
  <c r="BB38" i="15"/>
  <c r="BB45" i="15"/>
  <c r="BC45" i="15" s="1"/>
  <c r="BT31" i="12"/>
  <c r="DQ36" i="1"/>
  <c r="DR35" i="1"/>
  <c r="EG35" i="1"/>
  <c r="CQ30" i="12" s="1"/>
  <c r="EF36" i="1"/>
  <c r="BN30" i="12"/>
  <c r="BM30" i="12"/>
  <c r="BK32" i="12"/>
  <c r="BS32" i="12" s="1"/>
  <c r="BL32" i="12" s="1"/>
  <c r="BF32" i="12"/>
  <c r="BC32" i="12"/>
  <c r="BD32" i="12" s="1"/>
  <c r="BE32" i="12"/>
  <c r="BB33" i="12"/>
  <c r="BQ33" i="12" s="1"/>
  <c r="DW39" i="1"/>
  <c r="BA34" i="12" s="1"/>
  <c r="EB39" i="1"/>
  <c r="DO34" i="12" s="1"/>
  <c r="CO37" i="1"/>
  <c r="CP36" i="1"/>
  <c r="EH31" i="12" s="1"/>
  <c r="BC38" i="15" l="1"/>
  <c r="ED33" i="12"/>
  <c r="FA29" i="12"/>
  <c r="EO30" i="12"/>
  <c r="EP30" i="12"/>
  <c r="ES29" i="12" s="1"/>
  <c r="ET29" i="12" s="1"/>
  <c r="EU29" i="12" s="1"/>
  <c r="EB33" i="12"/>
  <c r="DY33" i="12"/>
  <c r="DW33" i="12"/>
  <c r="DX33" i="12"/>
  <c r="DV33" i="12"/>
  <c r="DU33" i="12"/>
  <c r="DS33" i="12"/>
  <c r="DT33" i="12" s="1"/>
  <c r="DP34" i="12"/>
  <c r="DZ33" i="12"/>
  <c r="DQ33" i="12"/>
  <c r="DR33" i="12" s="1"/>
  <c r="DF29" i="12"/>
  <c r="DG29" i="12"/>
  <c r="DD29" i="12"/>
  <c r="DE29" i="12"/>
  <c r="DB29" i="12"/>
  <c r="DC29" i="12"/>
  <c r="CZ29" i="12"/>
  <c r="DA29" i="12"/>
  <c r="CY29" i="12"/>
  <c r="BO33" i="12"/>
  <c r="BP33" i="12"/>
  <c r="BI33" i="12"/>
  <c r="BJ33" i="12"/>
  <c r="BG33" i="12"/>
  <c r="BH33" i="12"/>
  <c r="AR29" i="12"/>
  <c r="AQ29" i="12"/>
  <c r="AP29" i="12"/>
  <c r="AO29" i="12"/>
  <c r="AN29" i="12"/>
  <c r="AM29" i="12"/>
  <c r="AL29" i="12"/>
  <c r="AK29" i="12"/>
  <c r="DK28" i="12"/>
  <c r="EZ29" i="12"/>
  <c r="EL30" i="12"/>
  <c r="EM30" i="12" s="1"/>
  <c r="ER30" i="12"/>
  <c r="EX28" i="12"/>
  <c r="EW28" i="12" s="1"/>
  <c r="CU29" i="12"/>
  <c r="CV29" i="12" s="1"/>
  <c r="EJ30" i="12"/>
  <c r="EK30" i="12" s="1"/>
  <c r="CX29" i="12"/>
  <c r="CW29" i="12"/>
  <c r="CS29" i="12"/>
  <c r="CT29" i="12" s="1"/>
  <c r="DI28" i="12" s="1"/>
  <c r="DH28" i="12" s="1"/>
  <c r="EN30" i="12"/>
  <c r="EX29" i="12"/>
  <c r="EW29" i="12" s="1"/>
  <c r="EI31" i="12"/>
  <c r="EQ31" i="12" s="1"/>
  <c r="CR30" i="12"/>
  <c r="DG30" i="12" s="1"/>
  <c r="AU28" i="12"/>
  <c r="AT27" i="12"/>
  <c r="AS27" i="12" s="1"/>
  <c r="AG29" i="12"/>
  <c r="AH29" i="12" s="1"/>
  <c r="AI29" i="12"/>
  <c r="AE29" i="12"/>
  <c r="AF29" i="12" s="1"/>
  <c r="AJ29" i="12"/>
  <c r="AD30" i="12"/>
  <c r="BB39" i="15"/>
  <c r="BB46" i="15"/>
  <c r="BC46" i="15" s="1"/>
  <c r="BT32" i="12"/>
  <c r="DQ37" i="1"/>
  <c r="DR36" i="1"/>
  <c r="EF37" i="1"/>
  <c r="EG36" i="1"/>
  <c r="CQ31" i="12" s="1"/>
  <c r="BN31" i="12"/>
  <c r="BM31" i="12"/>
  <c r="BB34" i="12"/>
  <c r="BQ34" i="12" s="1"/>
  <c r="DW40" i="1"/>
  <c r="BA35" i="12" s="1"/>
  <c r="BC33" i="12"/>
  <c r="BD33" i="12" s="1"/>
  <c r="BF33" i="12"/>
  <c r="BK33" i="12"/>
  <c r="BS33" i="12" s="1"/>
  <c r="BL33" i="12" s="1"/>
  <c r="BE33" i="12"/>
  <c r="EB40" i="1"/>
  <c r="DO35" i="12" s="1"/>
  <c r="CO38" i="1"/>
  <c r="CP37" i="1"/>
  <c r="EH32" i="12" s="1"/>
  <c r="BC39" i="15" l="1"/>
  <c r="EA33" i="12"/>
  <c r="EC33" i="12"/>
  <c r="AT28" i="12"/>
  <c r="AS28" i="12" s="1"/>
  <c r="EO31" i="12"/>
  <c r="EP31" i="12"/>
  <c r="ES30" i="12" s="1"/>
  <c r="ET30" i="12" s="1"/>
  <c r="EU30" i="12" s="1"/>
  <c r="EB34" i="12"/>
  <c r="DY34" i="12"/>
  <c r="DW34" i="12"/>
  <c r="DX34" i="12"/>
  <c r="DQ34" i="12"/>
  <c r="DR34" i="12" s="1"/>
  <c r="DZ34" i="12"/>
  <c r="DS34" i="12"/>
  <c r="DT34" i="12" s="1"/>
  <c r="DV34" i="12"/>
  <c r="DU34" i="12"/>
  <c r="DP35" i="12"/>
  <c r="DE30" i="12"/>
  <c r="DF30" i="12"/>
  <c r="DC30" i="12"/>
  <c r="DD30" i="12"/>
  <c r="DA30" i="12"/>
  <c r="DB30" i="12"/>
  <c r="CY30" i="12"/>
  <c r="CZ30" i="12"/>
  <c r="BO34" i="12"/>
  <c r="BP34" i="12"/>
  <c r="BI34" i="12"/>
  <c r="BJ34" i="12"/>
  <c r="FA30" i="12"/>
  <c r="BG34" i="12"/>
  <c r="BH34" i="12"/>
  <c r="AR30" i="12"/>
  <c r="AQ30" i="12"/>
  <c r="AP30" i="12"/>
  <c r="AO30" i="12"/>
  <c r="AN30" i="12"/>
  <c r="AM30" i="12"/>
  <c r="AL30" i="12"/>
  <c r="AK30" i="12"/>
  <c r="EZ30" i="12"/>
  <c r="DK29" i="12"/>
  <c r="CU30" i="12"/>
  <c r="CV30" i="12" s="1"/>
  <c r="CS30" i="12"/>
  <c r="CT30" i="12" s="1"/>
  <c r="DI29" i="12" s="1"/>
  <c r="DH29" i="12" s="1"/>
  <c r="CX30" i="12"/>
  <c r="CW30" i="12"/>
  <c r="EJ31" i="12"/>
  <c r="EK31" i="12" s="1"/>
  <c r="EN31" i="12"/>
  <c r="ER31" i="12"/>
  <c r="EL31" i="12"/>
  <c r="EM31" i="12" s="1"/>
  <c r="EI32" i="12"/>
  <c r="EQ32" i="12" s="1"/>
  <c r="CR31" i="12"/>
  <c r="DG31" i="12" s="1"/>
  <c r="AU29" i="12"/>
  <c r="AJ30" i="12"/>
  <c r="AE30" i="12"/>
  <c r="AF30" i="12" s="1"/>
  <c r="AI30" i="12"/>
  <c r="AG30" i="12"/>
  <c r="AH30" i="12" s="1"/>
  <c r="AD31" i="12"/>
  <c r="BB41" i="15"/>
  <c r="BB40" i="15"/>
  <c r="BC40" i="15" s="1"/>
  <c r="DR37" i="1"/>
  <c r="DQ38" i="1"/>
  <c r="EG37" i="1"/>
  <c r="CQ32" i="12" s="1"/>
  <c r="EF38" i="1"/>
  <c r="BT33" i="12"/>
  <c r="BN32" i="12"/>
  <c r="BM32" i="12"/>
  <c r="BB35" i="12"/>
  <c r="BQ35" i="12" s="1"/>
  <c r="DW41" i="1"/>
  <c r="BA36" i="12" s="1"/>
  <c r="BK34" i="12"/>
  <c r="BS34" i="12" s="1"/>
  <c r="BL34" i="12" s="1"/>
  <c r="BC34" i="12"/>
  <c r="BD34" i="12" s="1"/>
  <c r="BF34" i="12"/>
  <c r="BE34" i="12"/>
  <c r="BT34" i="12" s="1"/>
  <c r="EB41" i="1"/>
  <c r="DO36" i="12" s="1"/>
  <c r="CO39" i="1"/>
  <c r="CP38" i="1"/>
  <c r="EH33" i="12" s="1"/>
  <c r="BC41" i="15" l="1"/>
  <c r="BC44" i="15"/>
  <c r="BC43" i="15"/>
  <c r="BC42" i="15"/>
  <c r="EA34" i="12"/>
  <c r="EC34" i="12"/>
  <c r="ED34" i="12"/>
  <c r="AT29" i="12"/>
  <c r="AS29" i="12" s="1"/>
  <c r="EO32" i="12"/>
  <c r="EP32" i="12"/>
  <c r="ES31" i="12" s="1"/>
  <c r="ET31" i="12" s="1"/>
  <c r="EU31" i="12" s="1"/>
  <c r="EB35" i="12"/>
  <c r="DY35" i="12"/>
  <c r="DW35" i="12"/>
  <c r="DX35" i="12"/>
  <c r="DU35" i="12"/>
  <c r="DV35" i="12"/>
  <c r="DS35" i="12"/>
  <c r="DT35" i="12" s="1"/>
  <c r="DQ35" i="12"/>
  <c r="DR35" i="12" s="1"/>
  <c r="DZ35" i="12"/>
  <c r="DP36" i="12"/>
  <c r="DE31" i="12"/>
  <c r="DF31" i="12"/>
  <c r="DC31" i="12"/>
  <c r="DD31" i="12"/>
  <c r="DA31" i="12"/>
  <c r="DB31" i="12"/>
  <c r="CY31" i="12"/>
  <c r="CZ31" i="12"/>
  <c r="BO35" i="12"/>
  <c r="BK35" i="12" s="1"/>
  <c r="BS35" i="12" s="1"/>
  <c r="BL35" i="12" s="1"/>
  <c r="BP35" i="12"/>
  <c r="BI35" i="12"/>
  <c r="BJ35" i="12"/>
  <c r="FA31" i="12"/>
  <c r="BG35" i="12"/>
  <c r="BH35" i="12"/>
  <c r="AR31" i="12"/>
  <c r="AQ31" i="12"/>
  <c r="AP31" i="12"/>
  <c r="AO31" i="12"/>
  <c r="AN31" i="12"/>
  <c r="AM31" i="12"/>
  <c r="AL31" i="12"/>
  <c r="AK31" i="12"/>
  <c r="EX30" i="12"/>
  <c r="EW30" i="12" s="1"/>
  <c r="EZ31" i="12"/>
  <c r="DK30" i="12"/>
  <c r="CU31" i="12"/>
  <c r="CV31" i="12" s="1"/>
  <c r="CX31" i="12"/>
  <c r="CS31" i="12"/>
  <c r="CT31" i="12" s="1"/>
  <c r="DI30" i="12" s="1"/>
  <c r="DH30" i="12" s="1"/>
  <c r="CW31" i="12"/>
  <c r="EL32" i="12"/>
  <c r="EM32" i="12" s="1"/>
  <c r="EJ32" i="12"/>
  <c r="EK32" i="12" s="1"/>
  <c r="EN32" i="12"/>
  <c r="ER32" i="12"/>
  <c r="CR32" i="12"/>
  <c r="DG32" i="12" s="1"/>
  <c r="EI33" i="12"/>
  <c r="EQ33" i="12" s="1"/>
  <c r="AU30" i="12"/>
  <c r="AJ31" i="12"/>
  <c r="AE31" i="12"/>
  <c r="AF31" i="12" s="1"/>
  <c r="AD32" i="12"/>
  <c r="AI31" i="12"/>
  <c r="AG31" i="12"/>
  <c r="AH31" i="12" s="1"/>
  <c r="DQ39" i="1"/>
  <c r="DR38" i="1"/>
  <c r="EG38" i="1"/>
  <c r="CQ33" i="12" s="1"/>
  <c r="EF39" i="1"/>
  <c r="BN33" i="12"/>
  <c r="BM33" i="12"/>
  <c r="DW42" i="1"/>
  <c r="BA37" i="12" s="1"/>
  <c r="BB36" i="12"/>
  <c r="BQ36" i="12" s="1"/>
  <c r="BF35" i="12"/>
  <c r="BC35" i="12"/>
  <c r="BD35" i="12" s="1"/>
  <c r="BE35" i="12"/>
  <c r="EB42" i="1"/>
  <c r="DO37" i="12" s="1"/>
  <c r="CP39" i="1"/>
  <c r="EH34" i="12" s="1"/>
  <c r="CO40" i="1"/>
  <c r="EA35" i="12" l="1"/>
  <c r="EC35" i="12"/>
  <c r="ED35" i="12"/>
  <c r="AT30" i="12"/>
  <c r="AS30" i="12" s="1"/>
  <c r="EO33" i="12"/>
  <c r="EX32" i="12" s="1"/>
  <c r="EW32" i="12" s="1"/>
  <c r="EP33" i="12"/>
  <c r="ES32" i="12" s="1"/>
  <c r="ET32" i="12" s="1"/>
  <c r="EU32" i="12" s="1"/>
  <c r="EC36" i="12"/>
  <c r="EA36" i="12"/>
  <c r="EB36" i="12"/>
  <c r="DX36" i="12"/>
  <c r="DY36" i="12"/>
  <c r="DW36" i="12"/>
  <c r="DV36" i="12"/>
  <c r="DU36" i="12"/>
  <c r="DZ36" i="12"/>
  <c r="DS36" i="12"/>
  <c r="DT36" i="12" s="1"/>
  <c r="DQ36" i="12"/>
  <c r="DR36" i="12" s="1"/>
  <c r="DP37" i="12"/>
  <c r="DE32" i="12"/>
  <c r="DF32" i="12"/>
  <c r="DC32" i="12"/>
  <c r="DD32" i="12"/>
  <c r="DA32" i="12"/>
  <c r="DB32" i="12"/>
  <c r="CY32" i="12"/>
  <c r="CZ32" i="12"/>
  <c r="BO36" i="12"/>
  <c r="BP36" i="12"/>
  <c r="BI36" i="12"/>
  <c r="BJ36" i="12"/>
  <c r="BG36" i="12"/>
  <c r="BH36" i="12"/>
  <c r="AR32" i="12"/>
  <c r="AQ32" i="12"/>
  <c r="AP32" i="12"/>
  <c r="AO32" i="12"/>
  <c r="AN32" i="12"/>
  <c r="AM32" i="12"/>
  <c r="AL32" i="12"/>
  <c r="AK32" i="12"/>
  <c r="EZ32" i="12"/>
  <c r="FA32" i="12"/>
  <c r="DK31" i="12"/>
  <c r="EX31" i="12"/>
  <c r="EW31" i="12" s="1"/>
  <c r="EL33" i="12"/>
  <c r="EM33" i="12" s="1"/>
  <c r="EJ33" i="12"/>
  <c r="EK33" i="12" s="1"/>
  <c r="EN33" i="12"/>
  <c r="ER33" i="12"/>
  <c r="CX32" i="12"/>
  <c r="CS32" i="12"/>
  <c r="CT32" i="12" s="1"/>
  <c r="DI31" i="12" s="1"/>
  <c r="DH31" i="12" s="1"/>
  <c r="CU32" i="12"/>
  <c r="CV32" i="12" s="1"/>
  <c r="CW32" i="12"/>
  <c r="EI34" i="12"/>
  <c r="EQ34" i="12" s="1"/>
  <c r="CR33" i="12"/>
  <c r="DG33" i="12" s="1"/>
  <c r="AU31" i="12"/>
  <c r="AE32" i="12"/>
  <c r="AF32" i="12" s="1"/>
  <c r="AD33" i="12"/>
  <c r="AG32" i="12"/>
  <c r="AH32" i="12" s="1"/>
  <c r="AI32" i="12"/>
  <c r="AJ32" i="12"/>
  <c r="DQ40" i="1"/>
  <c r="DR39" i="1"/>
  <c r="EG39" i="1"/>
  <c r="CQ34" i="12" s="1"/>
  <c r="EF40" i="1"/>
  <c r="BT35" i="12"/>
  <c r="BN34" i="12"/>
  <c r="BM34" i="12"/>
  <c r="BE36" i="12"/>
  <c r="BC36" i="12"/>
  <c r="BD36" i="12" s="1"/>
  <c r="BF36" i="12"/>
  <c r="BK36" i="12"/>
  <c r="BS36" i="12" s="1"/>
  <c r="BL36" i="12" s="1"/>
  <c r="DW43" i="1"/>
  <c r="BA38" i="12" s="1"/>
  <c r="BB37" i="12"/>
  <c r="BQ37" i="12" s="1"/>
  <c r="EB43" i="1"/>
  <c r="DO38" i="12" s="1"/>
  <c r="CP40" i="1"/>
  <c r="EH35" i="12" s="1"/>
  <c r="CO41" i="1"/>
  <c r="ED36" i="12" l="1"/>
  <c r="EO34" i="12"/>
  <c r="EX33" i="12" s="1"/>
  <c r="EW33" i="12" s="1"/>
  <c r="EP34" i="12"/>
  <c r="ES33" i="12" s="1"/>
  <c r="ET33" i="12" s="1"/>
  <c r="EU33" i="12" s="1"/>
  <c r="EB37" i="12"/>
  <c r="DY37" i="12"/>
  <c r="DW37" i="12"/>
  <c r="DX37" i="12"/>
  <c r="DZ37" i="12"/>
  <c r="DV37" i="12"/>
  <c r="DU37" i="12"/>
  <c r="DQ37" i="12"/>
  <c r="DR37" i="12" s="1"/>
  <c r="DS37" i="12"/>
  <c r="DT37" i="12" s="1"/>
  <c r="DP38" i="12"/>
  <c r="AT31" i="12"/>
  <c r="AS31" i="12" s="1"/>
  <c r="DE33" i="12"/>
  <c r="DF33" i="12"/>
  <c r="DC33" i="12"/>
  <c r="DD33" i="12"/>
  <c r="DA33" i="12"/>
  <c r="DB33" i="12"/>
  <c r="CY33" i="12"/>
  <c r="CZ33" i="12"/>
  <c r="BO37" i="12"/>
  <c r="BP37" i="12"/>
  <c r="BI37" i="12"/>
  <c r="BJ37" i="12"/>
  <c r="BG37" i="12"/>
  <c r="BH37" i="12"/>
  <c r="AR33" i="12"/>
  <c r="AQ33" i="12"/>
  <c r="AP33" i="12"/>
  <c r="AO33" i="12"/>
  <c r="AN33" i="12"/>
  <c r="AM33" i="12"/>
  <c r="AL33" i="12"/>
  <c r="AK33" i="12"/>
  <c r="EZ33" i="12"/>
  <c r="FA33" i="12"/>
  <c r="DK32" i="12"/>
  <c r="CS33" i="12"/>
  <c r="CT33" i="12" s="1"/>
  <c r="DI32" i="12" s="1"/>
  <c r="DH32" i="12" s="1"/>
  <c r="CW33" i="12"/>
  <c r="CX33" i="12"/>
  <c r="CU33" i="12"/>
  <c r="CV33" i="12" s="1"/>
  <c r="EJ34" i="12"/>
  <c r="EK34" i="12" s="1"/>
  <c r="EN34" i="12"/>
  <c r="ER34" i="12"/>
  <c r="EL34" i="12"/>
  <c r="EM34" i="12" s="1"/>
  <c r="EI35" i="12"/>
  <c r="CR34" i="12"/>
  <c r="AE33" i="12"/>
  <c r="AF33" i="12" s="1"/>
  <c r="AJ33" i="12"/>
  <c r="AI33" i="12"/>
  <c r="AD34" i="12"/>
  <c r="AG33" i="12"/>
  <c r="AH33" i="12" s="1"/>
  <c r="AU32" i="12"/>
  <c r="DR40" i="1"/>
  <c r="DQ41" i="1"/>
  <c r="EG40" i="1"/>
  <c r="CQ35" i="12" s="1"/>
  <c r="EF41" i="1"/>
  <c r="BT36" i="12"/>
  <c r="BN35" i="12"/>
  <c r="BM35" i="12"/>
  <c r="BC37" i="12"/>
  <c r="BD37" i="12" s="1"/>
  <c r="BF37" i="12"/>
  <c r="BE37" i="12"/>
  <c r="BK37" i="12"/>
  <c r="BS37" i="12" s="1"/>
  <c r="BL37" i="12" s="1"/>
  <c r="DW44" i="1"/>
  <c r="BA39" i="12" s="1"/>
  <c r="BB38" i="12"/>
  <c r="BQ38" i="12" s="1"/>
  <c r="EB44" i="1"/>
  <c r="DO39" i="12" s="1"/>
  <c r="CO42" i="1"/>
  <c r="CP41" i="1"/>
  <c r="EH36" i="12" s="1"/>
  <c r="EA37" i="12" l="1"/>
  <c r="EC37" i="12"/>
  <c r="ED37" i="12"/>
  <c r="EP35" i="12"/>
  <c r="ES34" i="12" s="1"/>
  <c r="ET34" i="12" s="1"/>
  <c r="EU34" i="12" s="1"/>
  <c r="EQ35" i="12"/>
  <c r="EL35" i="12"/>
  <c r="EM35" i="12" s="1"/>
  <c r="EO35" i="12"/>
  <c r="EX34" i="12" s="1"/>
  <c r="EW34" i="12" s="1"/>
  <c r="EB38" i="12"/>
  <c r="DX38" i="12"/>
  <c r="DY38" i="12"/>
  <c r="DW38" i="12"/>
  <c r="DS38" i="12"/>
  <c r="DT38" i="12" s="1"/>
  <c r="DZ38" i="12"/>
  <c r="DQ38" i="12"/>
  <c r="DR38" i="12" s="1"/>
  <c r="DU38" i="12"/>
  <c r="DV38" i="12"/>
  <c r="DP39" i="12"/>
  <c r="DF34" i="12"/>
  <c r="DG34" i="12"/>
  <c r="DD34" i="12"/>
  <c r="DE34" i="12"/>
  <c r="DB34" i="12"/>
  <c r="DC34" i="12"/>
  <c r="CZ34" i="12"/>
  <c r="DA34" i="12"/>
  <c r="CY34" i="12"/>
  <c r="BO38" i="12"/>
  <c r="BK38" i="12" s="1"/>
  <c r="BS38" i="12" s="1"/>
  <c r="BL38" i="12" s="1"/>
  <c r="BP38" i="12"/>
  <c r="BI38" i="12"/>
  <c r="BJ38" i="12"/>
  <c r="BG38" i="12"/>
  <c r="BH38" i="12"/>
  <c r="AR34" i="12"/>
  <c r="AQ34" i="12"/>
  <c r="AP34" i="12"/>
  <c r="AO34" i="12"/>
  <c r="AN34" i="12"/>
  <c r="AM34" i="12"/>
  <c r="AL34" i="12"/>
  <c r="AK34" i="12"/>
  <c r="AT32" i="12"/>
  <c r="AS32" i="12" s="1"/>
  <c r="EZ34" i="12"/>
  <c r="EN35" i="12"/>
  <c r="FA34" i="12"/>
  <c r="DK33" i="12"/>
  <c r="CS34" i="12"/>
  <c r="CT34" i="12" s="1"/>
  <c r="DI33" i="12" s="1"/>
  <c r="DH33" i="12" s="1"/>
  <c r="ER35" i="12"/>
  <c r="EJ35" i="12"/>
  <c r="EK35" i="12" s="1"/>
  <c r="CW34" i="12"/>
  <c r="CU34" i="12"/>
  <c r="CV34" i="12" s="1"/>
  <c r="CX34" i="12"/>
  <c r="EI36" i="12"/>
  <c r="EQ36" i="12" s="1"/>
  <c r="CR35" i="12"/>
  <c r="DG35" i="12" s="1"/>
  <c r="AJ34" i="12"/>
  <c r="AG34" i="12"/>
  <c r="AH34" i="12" s="1"/>
  <c r="AE34" i="12"/>
  <c r="AF34" i="12" s="1"/>
  <c r="AD35" i="12"/>
  <c r="AI34" i="12"/>
  <c r="AU33" i="12"/>
  <c r="DR41" i="1"/>
  <c r="DQ42" i="1"/>
  <c r="EG41" i="1"/>
  <c r="CQ36" i="12" s="1"/>
  <c r="EF42" i="1"/>
  <c r="BT37" i="12"/>
  <c r="BN36" i="12"/>
  <c r="BM36" i="12"/>
  <c r="BF38" i="12"/>
  <c r="BE38" i="12"/>
  <c r="BC38" i="12"/>
  <c r="BD38" i="12" s="1"/>
  <c r="DW45" i="1"/>
  <c r="BA40" i="12" s="1"/>
  <c r="BB39" i="12"/>
  <c r="BQ39" i="12" s="1"/>
  <c r="EB45" i="1"/>
  <c r="DO40" i="12" s="1"/>
  <c r="CO43" i="1"/>
  <c r="CP42" i="1"/>
  <c r="EH37" i="12" s="1"/>
  <c r="EA38" i="12" l="1"/>
  <c r="EC38" i="12"/>
  <c r="ED38" i="12"/>
  <c r="AT33" i="12"/>
  <c r="AS33" i="12" s="1"/>
  <c r="EO36" i="12"/>
  <c r="EX35" i="12" s="1"/>
  <c r="EW35" i="12" s="1"/>
  <c r="EP36" i="12"/>
  <c r="EB39" i="12"/>
  <c r="DY39" i="12"/>
  <c r="DW39" i="12"/>
  <c r="DX39" i="12"/>
  <c r="DS39" i="12"/>
  <c r="DT39" i="12" s="1"/>
  <c r="DV39" i="12"/>
  <c r="DU39" i="12"/>
  <c r="DQ39" i="12"/>
  <c r="DR39" i="12" s="1"/>
  <c r="DZ39" i="12"/>
  <c r="DP40" i="12"/>
  <c r="DE35" i="12"/>
  <c r="DF35" i="12"/>
  <c r="DC35" i="12"/>
  <c r="DD35" i="12"/>
  <c r="DA35" i="12"/>
  <c r="DB35" i="12"/>
  <c r="CY35" i="12"/>
  <c r="CZ35" i="12"/>
  <c r="BO39" i="12"/>
  <c r="BK39" i="12" s="1"/>
  <c r="BS39" i="12" s="1"/>
  <c r="BL39" i="12" s="1"/>
  <c r="BP39" i="12"/>
  <c r="BI39" i="12"/>
  <c r="BJ39" i="12"/>
  <c r="BG39" i="12"/>
  <c r="BH39" i="12"/>
  <c r="AR35" i="12"/>
  <c r="AQ35" i="12"/>
  <c r="AP35" i="12"/>
  <c r="AO35" i="12"/>
  <c r="AN35" i="12"/>
  <c r="AM35" i="12"/>
  <c r="AL35" i="12"/>
  <c r="AK35" i="12"/>
  <c r="FA35" i="12"/>
  <c r="DK34" i="12"/>
  <c r="EZ35" i="12"/>
  <c r="CS35" i="12"/>
  <c r="CT35" i="12" s="1"/>
  <c r="DI34" i="12" s="1"/>
  <c r="DH34" i="12" s="1"/>
  <c r="CW35" i="12"/>
  <c r="CU35" i="12"/>
  <c r="CV35" i="12" s="1"/>
  <c r="CX35" i="12"/>
  <c r="EJ36" i="12"/>
  <c r="EK36" i="12" s="1"/>
  <c r="EN36" i="12"/>
  <c r="ER36" i="12"/>
  <c r="EL36" i="12"/>
  <c r="EM36" i="12" s="1"/>
  <c r="EI37" i="12"/>
  <c r="EQ37" i="12" s="1"/>
  <c r="CR36" i="12"/>
  <c r="DG36" i="12" s="1"/>
  <c r="AU34" i="12"/>
  <c r="AG35" i="12"/>
  <c r="AH35" i="12" s="1"/>
  <c r="AJ35" i="12"/>
  <c r="AE35" i="12"/>
  <c r="AF35" i="12" s="1"/>
  <c r="AI35" i="12"/>
  <c r="AD36" i="12"/>
  <c r="DQ43" i="1"/>
  <c r="DR42" i="1"/>
  <c r="EG42" i="1"/>
  <c r="CQ37" i="12" s="1"/>
  <c r="EF43" i="1"/>
  <c r="BT38" i="12"/>
  <c r="BN37" i="12"/>
  <c r="BM37" i="12"/>
  <c r="BC39" i="12"/>
  <c r="BD39" i="12" s="1"/>
  <c r="BE39" i="12"/>
  <c r="BF39" i="12"/>
  <c r="DW46" i="1"/>
  <c r="BA41" i="12" s="1"/>
  <c r="BB40" i="12"/>
  <c r="BQ40" i="12" s="1"/>
  <c r="EB46" i="1"/>
  <c r="DO41" i="12" s="1"/>
  <c r="CP43" i="1"/>
  <c r="EH38" i="12" s="1"/>
  <c r="CO44" i="1"/>
  <c r="EA39" i="12" l="1"/>
  <c r="EC39" i="12"/>
  <c r="ED39" i="12"/>
  <c r="AT34" i="12"/>
  <c r="AS34" i="12" s="1"/>
  <c r="EO37" i="12"/>
  <c r="EX36" i="12" s="1"/>
  <c r="EW36" i="12" s="1"/>
  <c r="EP37" i="12"/>
  <c r="EC40" i="12"/>
  <c r="EA40" i="12"/>
  <c r="EB40" i="12"/>
  <c r="DX40" i="12"/>
  <c r="DY40" i="12"/>
  <c r="DW40" i="12"/>
  <c r="DS40" i="12"/>
  <c r="DT40" i="12" s="1"/>
  <c r="DZ40" i="12"/>
  <c r="DQ40" i="12"/>
  <c r="DR40" i="12" s="1"/>
  <c r="DU40" i="12"/>
  <c r="DV40" i="12"/>
  <c r="DP41" i="12"/>
  <c r="DE36" i="12"/>
  <c r="DF36" i="12"/>
  <c r="DC36" i="12"/>
  <c r="DD36" i="12"/>
  <c r="DA36" i="12"/>
  <c r="DB36" i="12"/>
  <c r="CY36" i="12"/>
  <c r="CZ36" i="12"/>
  <c r="BO40" i="12"/>
  <c r="BP40" i="12"/>
  <c r="BI40" i="12"/>
  <c r="BJ40" i="12"/>
  <c r="BG40" i="12"/>
  <c r="BH40" i="12"/>
  <c r="AR36" i="12"/>
  <c r="AQ36" i="12"/>
  <c r="AP36" i="12"/>
  <c r="AO36" i="12"/>
  <c r="AN36" i="12"/>
  <c r="AM36" i="12"/>
  <c r="AL36" i="12"/>
  <c r="AK36" i="12"/>
  <c r="EZ36" i="12"/>
  <c r="DK35" i="12"/>
  <c r="FA36" i="12"/>
  <c r="ES35" i="12"/>
  <c r="ET35" i="12" s="1"/>
  <c r="EU35" i="12" s="1"/>
  <c r="EL37" i="12"/>
  <c r="EM37" i="12" s="1"/>
  <c r="EJ37" i="12"/>
  <c r="EK37" i="12" s="1"/>
  <c r="EN37" i="12"/>
  <c r="ER37" i="12"/>
  <c r="CW36" i="12"/>
  <c r="CU36" i="12"/>
  <c r="CV36" i="12" s="1"/>
  <c r="CX36" i="12"/>
  <c r="CS36" i="12"/>
  <c r="CT36" i="12" s="1"/>
  <c r="DI35" i="12" s="1"/>
  <c r="DH35" i="12" s="1"/>
  <c r="CR37" i="12"/>
  <c r="DG37" i="12" s="1"/>
  <c r="EI38" i="12"/>
  <c r="EQ38" i="12" s="1"/>
  <c r="AU35" i="12"/>
  <c r="AE36" i="12"/>
  <c r="AF36" i="12" s="1"/>
  <c r="AG36" i="12"/>
  <c r="AH36" i="12" s="1"/>
  <c r="AJ36" i="12"/>
  <c r="AI36" i="12"/>
  <c r="AD37" i="12"/>
  <c r="BT39" i="12"/>
  <c r="DQ44" i="1"/>
  <c r="DR43" i="1"/>
  <c r="EG43" i="1"/>
  <c r="CQ38" i="12" s="1"/>
  <c r="EF44" i="1"/>
  <c r="BN38" i="12"/>
  <c r="BM38" i="12"/>
  <c r="BK40" i="12"/>
  <c r="BS40" i="12" s="1"/>
  <c r="BL40" i="12" s="1"/>
  <c r="BC40" i="12"/>
  <c r="BD40" i="12" s="1"/>
  <c r="BE40" i="12"/>
  <c r="BF40" i="12"/>
  <c r="BB41" i="12"/>
  <c r="BQ41" i="12" s="1"/>
  <c r="DW47" i="1"/>
  <c r="BA42" i="12" s="1"/>
  <c r="EB47" i="1"/>
  <c r="DO42" i="12" s="1"/>
  <c r="CP44" i="1"/>
  <c r="EH39" i="12" s="1"/>
  <c r="CO45" i="1"/>
  <c r="ED40" i="12" l="1"/>
  <c r="AT35" i="12"/>
  <c r="AS35" i="12" s="1"/>
  <c r="EO38" i="12"/>
  <c r="EX37" i="12" s="1"/>
  <c r="EW37" i="12" s="1"/>
  <c r="EP38" i="12"/>
  <c r="ES37" i="12" s="1"/>
  <c r="ET37" i="12" s="1"/>
  <c r="EU37" i="12" s="1"/>
  <c r="EB41" i="12"/>
  <c r="EC41" i="12"/>
  <c r="DY41" i="12"/>
  <c r="EA41" i="12"/>
  <c r="DW41" i="12"/>
  <c r="DX41" i="12"/>
  <c r="DV41" i="12"/>
  <c r="DU41" i="12"/>
  <c r="DQ41" i="12"/>
  <c r="DR41" i="12" s="1"/>
  <c r="DS41" i="12"/>
  <c r="DT41" i="12" s="1"/>
  <c r="DZ41" i="12"/>
  <c r="DP42" i="12"/>
  <c r="DE37" i="12"/>
  <c r="DF37" i="12"/>
  <c r="DC37" i="12"/>
  <c r="DD37" i="12"/>
  <c r="DA37" i="12"/>
  <c r="DB37" i="12"/>
  <c r="CY37" i="12"/>
  <c r="CZ37" i="12"/>
  <c r="BO41" i="12"/>
  <c r="BP41" i="12"/>
  <c r="BI41" i="12"/>
  <c r="BJ41" i="12"/>
  <c r="BG41" i="12"/>
  <c r="BH41" i="12"/>
  <c r="AR37" i="12"/>
  <c r="AQ37" i="12"/>
  <c r="AP37" i="12"/>
  <c r="AO37" i="12"/>
  <c r="AN37" i="12"/>
  <c r="AM37" i="12"/>
  <c r="AL37" i="12"/>
  <c r="AK37" i="12"/>
  <c r="FA37" i="12"/>
  <c r="EZ37" i="12"/>
  <c r="ES36" i="12"/>
  <c r="ET36" i="12" s="1"/>
  <c r="EU36" i="12" s="1"/>
  <c r="DK36" i="12"/>
  <c r="EJ38" i="12"/>
  <c r="EK38" i="12" s="1"/>
  <c r="EN38" i="12"/>
  <c r="ER38" i="12"/>
  <c r="EL38" i="12"/>
  <c r="EM38" i="12" s="1"/>
  <c r="CU37" i="12"/>
  <c r="CV37" i="12" s="1"/>
  <c r="CS37" i="12"/>
  <c r="CT37" i="12" s="1"/>
  <c r="DI36" i="12" s="1"/>
  <c r="DH36" i="12" s="1"/>
  <c r="CW37" i="12"/>
  <c r="CX37" i="12"/>
  <c r="EI39" i="12"/>
  <c r="EQ39" i="12" s="1"/>
  <c r="CR38" i="12"/>
  <c r="DG38" i="12" s="1"/>
  <c r="AU36" i="12"/>
  <c r="AG37" i="12"/>
  <c r="AH37" i="12" s="1"/>
  <c r="AJ37" i="12"/>
  <c r="AI37" i="12"/>
  <c r="AE37" i="12"/>
  <c r="AF37" i="12" s="1"/>
  <c r="AD38" i="12"/>
  <c r="BT40" i="12"/>
  <c r="DR44" i="1"/>
  <c r="DQ45" i="1"/>
  <c r="EG44" i="1"/>
  <c r="CQ39" i="12" s="1"/>
  <c r="EF45" i="1"/>
  <c r="BN39" i="12"/>
  <c r="BM39" i="12"/>
  <c r="DW48" i="1"/>
  <c r="BA43" i="12" s="1"/>
  <c r="BB42" i="12"/>
  <c r="BQ42" i="12" s="1"/>
  <c r="BC41" i="12"/>
  <c r="BD41" i="12" s="1"/>
  <c r="BF41" i="12"/>
  <c r="BK41" i="12"/>
  <c r="BS41" i="12" s="1"/>
  <c r="BL41" i="12" s="1"/>
  <c r="BE41" i="12"/>
  <c r="EB48" i="1"/>
  <c r="DO43" i="12" s="1"/>
  <c r="CO46" i="1"/>
  <c r="CP45" i="1"/>
  <c r="EH40" i="12" s="1"/>
  <c r="ED41" i="12" l="1"/>
  <c r="EO39" i="12"/>
  <c r="EX38" i="12" s="1"/>
  <c r="EW38" i="12" s="1"/>
  <c r="EP39" i="12"/>
  <c r="ES38" i="12" s="1"/>
  <c r="ET38" i="12" s="1"/>
  <c r="EU38" i="12" s="1"/>
  <c r="EB42" i="12"/>
  <c r="DX42" i="12"/>
  <c r="DY42" i="12"/>
  <c r="DW42" i="12"/>
  <c r="DV42" i="12"/>
  <c r="DU42" i="12"/>
  <c r="DZ42" i="12"/>
  <c r="DS42" i="12"/>
  <c r="DT42" i="12" s="1"/>
  <c r="DQ42" i="12"/>
  <c r="DR42" i="12" s="1"/>
  <c r="DP43" i="12"/>
  <c r="DE38" i="12"/>
  <c r="DF38" i="12"/>
  <c r="DC38" i="12"/>
  <c r="DD38" i="12"/>
  <c r="DA38" i="12"/>
  <c r="DB38" i="12"/>
  <c r="CY38" i="12"/>
  <c r="CZ38" i="12"/>
  <c r="BO42" i="12"/>
  <c r="BP42" i="12"/>
  <c r="BI42" i="12"/>
  <c r="BJ42" i="12"/>
  <c r="BG42" i="12"/>
  <c r="BH42" i="12"/>
  <c r="AR38" i="12"/>
  <c r="AQ38" i="12"/>
  <c r="AP38" i="12"/>
  <c r="AO38" i="12"/>
  <c r="AN38" i="12"/>
  <c r="AT37" i="12" s="1"/>
  <c r="AS37" i="12" s="1"/>
  <c r="AM38" i="12"/>
  <c r="AL38" i="12"/>
  <c r="AK38" i="12"/>
  <c r="FA38" i="12"/>
  <c r="AT36" i="12"/>
  <c r="AS36" i="12" s="1"/>
  <c r="EZ38" i="12"/>
  <c r="DK37" i="12"/>
  <c r="CW38" i="12"/>
  <c r="CX38" i="12"/>
  <c r="CU38" i="12"/>
  <c r="CV38" i="12" s="1"/>
  <c r="CS38" i="12"/>
  <c r="CT38" i="12" s="1"/>
  <c r="DI37" i="12" s="1"/>
  <c r="DH37" i="12" s="1"/>
  <c r="EL39" i="12"/>
  <c r="EM39" i="12" s="1"/>
  <c r="EJ39" i="12"/>
  <c r="EK39" i="12" s="1"/>
  <c r="EN39" i="12"/>
  <c r="ER39" i="12"/>
  <c r="EI40" i="12"/>
  <c r="EQ40" i="12" s="1"/>
  <c r="CR39" i="12"/>
  <c r="DG39" i="12" s="1"/>
  <c r="AU37" i="12"/>
  <c r="AJ38" i="12"/>
  <c r="AI38" i="12"/>
  <c r="AG38" i="12"/>
  <c r="AH38" i="12" s="1"/>
  <c r="AE38" i="12"/>
  <c r="AF38" i="12" s="1"/>
  <c r="AD39" i="12"/>
  <c r="BT41" i="12"/>
  <c r="DQ46" i="1"/>
  <c r="DR45" i="1"/>
  <c r="EG45" i="1"/>
  <c r="CQ40" i="12" s="1"/>
  <c r="EF46" i="1"/>
  <c r="BN40" i="12"/>
  <c r="BM40" i="12"/>
  <c r="BE42" i="12"/>
  <c r="BF42" i="12"/>
  <c r="BC42" i="12"/>
  <c r="BD42" i="12" s="1"/>
  <c r="BK42" i="12"/>
  <c r="BS42" i="12" s="1"/>
  <c r="BL42" i="12" s="1"/>
  <c r="DW49" i="1"/>
  <c r="BA44" i="12" s="1"/>
  <c r="BB43" i="12"/>
  <c r="BQ43" i="12" s="1"/>
  <c r="EB49" i="1"/>
  <c r="DO44" i="12" s="1"/>
  <c r="CO47" i="1"/>
  <c r="CP46" i="1"/>
  <c r="EH41" i="12" s="1"/>
  <c r="ED42" i="12" l="1"/>
  <c r="EA42" i="12"/>
  <c r="EC42" i="12"/>
  <c r="EO40" i="12"/>
  <c r="EP40" i="12"/>
  <c r="EB43" i="12"/>
  <c r="DY43" i="12"/>
  <c r="DW43" i="12"/>
  <c r="DX43" i="12"/>
  <c r="DZ43" i="12"/>
  <c r="DS43" i="12"/>
  <c r="DT43" i="12" s="1"/>
  <c r="DV43" i="12"/>
  <c r="DU43" i="12"/>
  <c r="DQ43" i="12"/>
  <c r="DR43" i="12" s="1"/>
  <c r="DP44" i="12"/>
  <c r="DE39" i="12"/>
  <c r="DF39" i="12"/>
  <c r="DC39" i="12"/>
  <c r="DD39" i="12"/>
  <c r="DA39" i="12"/>
  <c r="DB39" i="12"/>
  <c r="CY39" i="12"/>
  <c r="CZ39" i="12"/>
  <c r="BO43" i="12"/>
  <c r="BP43" i="12"/>
  <c r="BI43" i="12"/>
  <c r="BJ43" i="12"/>
  <c r="BG43" i="12"/>
  <c r="BH43" i="12"/>
  <c r="AR39" i="12"/>
  <c r="AQ39" i="12"/>
  <c r="AP39" i="12"/>
  <c r="AO39" i="12"/>
  <c r="AN39" i="12"/>
  <c r="AM39" i="12"/>
  <c r="AL39" i="12"/>
  <c r="AK39" i="12"/>
  <c r="EZ39" i="12"/>
  <c r="DK38" i="12"/>
  <c r="FA39" i="12"/>
  <c r="CS39" i="12"/>
  <c r="CT39" i="12" s="1"/>
  <c r="DI38" i="12" s="1"/>
  <c r="DH38" i="12" s="1"/>
  <c r="CW39" i="12"/>
  <c r="CU39" i="12"/>
  <c r="CV39" i="12" s="1"/>
  <c r="CX39" i="12"/>
  <c r="EJ40" i="12"/>
  <c r="EK40" i="12" s="1"/>
  <c r="EN40" i="12"/>
  <c r="ER40" i="12"/>
  <c r="EL40" i="12"/>
  <c r="EM40" i="12" s="1"/>
  <c r="ES39" i="12"/>
  <c r="ET39" i="12" s="1"/>
  <c r="EU39" i="12" s="1"/>
  <c r="CR40" i="12"/>
  <c r="DG40" i="12" s="1"/>
  <c r="EI41" i="12"/>
  <c r="EQ41" i="12" s="1"/>
  <c r="AU38" i="12"/>
  <c r="AI39" i="12"/>
  <c r="AJ39" i="12"/>
  <c r="AE39" i="12"/>
  <c r="AF39" i="12" s="1"/>
  <c r="AG39" i="12"/>
  <c r="AH39" i="12" s="1"/>
  <c r="AD40" i="12"/>
  <c r="DK39" i="12"/>
  <c r="DQ47" i="1"/>
  <c r="DR46" i="1"/>
  <c r="EF47" i="1"/>
  <c r="EG46" i="1"/>
  <c r="CQ41" i="12" s="1"/>
  <c r="BT42" i="12"/>
  <c r="BN41" i="12"/>
  <c r="BM41" i="12"/>
  <c r="BK43" i="12"/>
  <c r="BS43" i="12" s="1"/>
  <c r="BL43" i="12" s="1"/>
  <c r="BE43" i="12"/>
  <c r="BF43" i="12"/>
  <c r="BC43" i="12"/>
  <c r="BD43" i="12" s="1"/>
  <c r="BB44" i="12"/>
  <c r="BQ44" i="12" s="1"/>
  <c r="DW50" i="1"/>
  <c r="BA45" i="12" s="1"/>
  <c r="EB50" i="1"/>
  <c r="DO45" i="12" s="1"/>
  <c r="CP47" i="1"/>
  <c r="EH42" i="12" s="1"/>
  <c r="CO48" i="1"/>
  <c r="EA43" i="12" l="1"/>
  <c r="EC43" i="12"/>
  <c r="ED43" i="12"/>
  <c r="EO41" i="12"/>
  <c r="EP41" i="12"/>
  <c r="EC44" i="12"/>
  <c r="ED44" i="12"/>
  <c r="EA44" i="12"/>
  <c r="EB44" i="12"/>
  <c r="DX44" i="12"/>
  <c r="DY44" i="12"/>
  <c r="DW44" i="12"/>
  <c r="DZ44" i="12"/>
  <c r="DU44" i="12"/>
  <c r="DQ44" i="12"/>
  <c r="DR44" i="12" s="1"/>
  <c r="DV44" i="12"/>
  <c r="DS44" i="12"/>
  <c r="DT44" i="12" s="1"/>
  <c r="DP45" i="12"/>
  <c r="ED45" i="12" s="1"/>
  <c r="DE40" i="12"/>
  <c r="DF40" i="12"/>
  <c r="DC40" i="12"/>
  <c r="DD40" i="12"/>
  <c r="DA40" i="12"/>
  <c r="DB40" i="12"/>
  <c r="CY40" i="12"/>
  <c r="CZ40" i="12"/>
  <c r="BO44" i="12"/>
  <c r="BP44" i="12"/>
  <c r="BI44" i="12"/>
  <c r="BJ44" i="12"/>
  <c r="BG44" i="12"/>
  <c r="BH44" i="12"/>
  <c r="AR40" i="12"/>
  <c r="AQ40" i="12"/>
  <c r="AP40" i="12"/>
  <c r="AO40" i="12"/>
  <c r="AN40" i="12"/>
  <c r="AT39" i="12" s="1"/>
  <c r="AS39" i="12" s="1"/>
  <c r="AM40" i="12"/>
  <c r="AL40" i="12"/>
  <c r="AK40" i="12"/>
  <c r="FA40" i="12"/>
  <c r="EZ40" i="12"/>
  <c r="CW40" i="12"/>
  <c r="CX40" i="12"/>
  <c r="CS40" i="12"/>
  <c r="CT40" i="12" s="1"/>
  <c r="DI39" i="12" s="1"/>
  <c r="DH39" i="12" s="1"/>
  <c r="CU40" i="12"/>
  <c r="CV40" i="12" s="1"/>
  <c r="EX39" i="12"/>
  <c r="EW39" i="12" s="1"/>
  <c r="AT38" i="12"/>
  <c r="AS38" i="12" s="1"/>
  <c r="EL41" i="12"/>
  <c r="EM41" i="12" s="1"/>
  <c r="EJ41" i="12"/>
  <c r="EK41" i="12" s="1"/>
  <c r="EN41" i="12"/>
  <c r="ER41" i="12"/>
  <c r="EI42" i="12"/>
  <c r="EQ42" i="12" s="1"/>
  <c r="CR41" i="12"/>
  <c r="DG41" i="12" s="1"/>
  <c r="AU39" i="12"/>
  <c r="AE40" i="12"/>
  <c r="AF40" i="12" s="1"/>
  <c r="AJ40" i="12"/>
  <c r="AG40" i="12"/>
  <c r="AH40" i="12" s="1"/>
  <c r="AI40" i="12"/>
  <c r="AD41" i="12"/>
  <c r="DK40" i="12"/>
  <c r="DR47" i="1"/>
  <c r="DQ48" i="1"/>
  <c r="EG47" i="1"/>
  <c r="CQ42" i="12" s="1"/>
  <c r="EF48" i="1"/>
  <c r="BT43" i="12"/>
  <c r="BN42" i="12"/>
  <c r="BM42" i="12"/>
  <c r="DW51" i="1"/>
  <c r="BA46" i="12" s="1"/>
  <c r="BB45" i="12"/>
  <c r="BQ45" i="12" s="1"/>
  <c r="BE44" i="12"/>
  <c r="BK44" i="12"/>
  <c r="BS44" i="12" s="1"/>
  <c r="BL44" i="12" s="1"/>
  <c r="BC44" i="12"/>
  <c r="BD44" i="12" s="1"/>
  <c r="BF44" i="12"/>
  <c r="EB51" i="1"/>
  <c r="DO46" i="12" s="1"/>
  <c r="CP48" i="1"/>
  <c r="EH43" i="12" s="1"/>
  <c r="CO49" i="1"/>
  <c r="ES40" i="12" l="1"/>
  <c r="ET40" i="12" s="1"/>
  <c r="EU40" i="12" s="1"/>
  <c r="EX40" i="12"/>
  <c r="EW40" i="12" s="1"/>
  <c r="EO42" i="12"/>
  <c r="EP42" i="12"/>
  <c r="ES41" i="12" s="1"/>
  <c r="ET41" i="12" s="1"/>
  <c r="EU41" i="12" s="1"/>
  <c r="EB45" i="12"/>
  <c r="EC45" i="12"/>
  <c r="DY45" i="12"/>
  <c r="EA45" i="12"/>
  <c r="DW45" i="12"/>
  <c r="DX45" i="12"/>
  <c r="DS45" i="12"/>
  <c r="DT45" i="12" s="1"/>
  <c r="DV45" i="12"/>
  <c r="DQ45" i="12"/>
  <c r="DR45" i="12" s="1"/>
  <c r="DZ45" i="12"/>
  <c r="DU45" i="12"/>
  <c r="DP46" i="12"/>
  <c r="DE41" i="12"/>
  <c r="DF41" i="12"/>
  <c r="DC41" i="12"/>
  <c r="DD41" i="12"/>
  <c r="DA41" i="12"/>
  <c r="DB41" i="12"/>
  <c r="CY41" i="12"/>
  <c r="CZ41" i="12"/>
  <c r="BO45" i="12"/>
  <c r="BP45" i="12"/>
  <c r="BI45" i="12"/>
  <c r="BJ45" i="12"/>
  <c r="BG45" i="12"/>
  <c r="BH45" i="12"/>
  <c r="AR41" i="12"/>
  <c r="AQ41" i="12"/>
  <c r="AP41" i="12"/>
  <c r="AO41" i="12"/>
  <c r="AN41" i="12"/>
  <c r="AT40" i="12" s="1"/>
  <c r="AS40" i="12" s="1"/>
  <c r="AM41" i="12"/>
  <c r="AL41" i="12"/>
  <c r="AK41" i="12"/>
  <c r="EZ41" i="12"/>
  <c r="FA41" i="12"/>
  <c r="CU41" i="12"/>
  <c r="CV41" i="12" s="1"/>
  <c r="CS41" i="12"/>
  <c r="CT41" i="12" s="1"/>
  <c r="DI40" i="12" s="1"/>
  <c r="DH40" i="12" s="1"/>
  <c r="CW41" i="12"/>
  <c r="CX41" i="12"/>
  <c r="EJ42" i="12"/>
  <c r="EK42" i="12" s="1"/>
  <c r="EN42" i="12"/>
  <c r="ER42" i="12"/>
  <c r="EL42" i="12"/>
  <c r="EM42" i="12" s="1"/>
  <c r="CR42" i="12"/>
  <c r="DG42" i="12" s="1"/>
  <c r="EI43" i="12"/>
  <c r="EQ43" i="12" s="1"/>
  <c r="AU40" i="12"/>
  <c r="AE41" i="12"/>
  <c r="AF41" i="12" s="1"/>
  <c r="AG41" i="12"/>
  <c r="AH41" i="12" s="1"/>
  <c r="AJ41" i="12"/>
  <c r="AI41" i="12"/>
  <c r="AD42" i="12"/>
  <c r="DK41" i="12"/>
  <c r="DR48" i="1"/>
  <c r="DQ49" i="1"/>
  <c r="EF49" i="1"/>
  <c r="EG48" i="1"/>
  <c r="CQ43" i="12" s="1"/>
  <c r="BT44" i="12"/>
  <c r="BN43" i="12"/>
  <c r="BM43" i="12"/>
  <c r="BE45" i="12"/>
  <c r="BC45" i="12"/>
  <c r="BD45" i="12" s="1"/>
  <c r="BK45" i="12"/>
  <c r="BS45" i="12" s="1"/>
  <c r="BL45" i="12" s="1"/>
  <c r="BF45" i="12"/>
  <c r="DW52" i="1"/>
  <c r="BA47" i="12" s="1"/>
  <c r="BB46" i="12"/>
  <c r="BQ46" i="12" s="1"/>
  <c r="EB52" i="1"/>
  <c r="DO47" i="12" s="1"/>
  <c r="CO50" i="1"/>
  <c r="CP49" i="1"/>
  <c r="EH44" i="12" s="1"/>
  <c r="EO43" i="12" l="1"/>
  <c r="EP43" i="12"/>
  <c r="EC46" i="12"/>
  <c r="ED46" i="12"/>
  <c r="EA46" i="12"/>
  <c r="EB46" i="12"/>
  <c r="DX46" i="12"/>
  <c r="DY46" i="12"/>
  <c r="DW46" i="12"/>
  <c r="DZ46" i="12"/>
  <c r="DU46" i="12"/>
  <c r="DP47" i="12"/>
  <c r="ED47" i="12" s="1"/>
  <c r="DQ46" i="12"/>
  <c r="DR46" i="12" s="1"/>
  <c r="DV46" i="12"/>
  <c r="DS46" i="12"/>
  <c r="DT46" i="12" s="1"/>
  <c r="DE42" i="12"/>
  <c r="DF42" i="12"/>
  <c r="DC42" i="12"/>
  <c r="DD42" i="12"/>
  <c r="DA42" i="12"/>
  <c r="DB42" i="12"/>
  <c r="CY42" i="12"/>
  <c r="CZ42" i="12"/>
  <c r="BO46" i="12"/>
  <c r="BP46" i="12"/>
  <c r="BI46" i="12"/>
  <c r="BJ46" i="12"/>
  <c r="BG46" i="12"/>
  <c r="BH46" i="12"/>
  <c r="AR42" i="12"/>
  <c r="AQ42" i="12"/>
  <c r="AP42" i="12"/>
  <c r="AO42" i="12"/>
  <c r="AN42" i="12"/>
  <c r="AT41" i="12" s="1"/>
  <c r="AS41" i="12" s="1"/>
  <c r="AM42" i="12"/>
  <c r="AL42" i="12"/>
  <c r="AK42" i="12"/>
  <c r="AU41" i="12"/>
  <c r="FA42" i="12"/>
  <c r="EX41" i="12"/>
  <c r="EW41" i="12" s="1"/>
  <c r="EZ42" i="12"/>
  <c r="EL43" i="12"/>
  <c r="EM43" i="12" s="1"/>
  <c r="EJ43" i="12"/>
  <c r="EK43" i="12" s="1"/>
  <c r="EN43" i="12"/>
  <c r="ER43" i="12"/>
  <c r="CS42" i="12"/>
  <c r="CT42" i="12" s="1"/>
  <c r="DI41" i="12" s="1"/>
  <c r="DH41" i="12" s="1"/>
  <c r="CX42" i="12"/>
  <c r="CU42" i="12"/>
  <c r="CV42" i="12" s="1"/>
  <c r="CW42" i="12"/>
  <c r="CR43" i="12"/>
  <c r="DG43" i="12" s="1"/>
  <c r="EI44" i="12"/>
  <c r="EQ44" i="12" s="1"/>
  <c r="AJ42" i="12"/>
  <c r="AI42" i="12"/>
  <c r="AG42" i="12"/>
  <c r="AH42" i="12" s="1"/>
  <c r="AE42" i="12"/>
  <c r="AF42" i="12" s="1"/>
  <c r="AD43" i="12"/>
  <c r="DK42" i="12"/>
  <c r="DR49" i="1"/>
  <c r="DQ50" i="1"/>
  <c r="EF50" i="1"/>
  <c r="EG49" i="1"/>
  <c r="CQ44" i="12" s="1"/>
  <c r="BT45" i="12"/>
  <c r="BN44" i="12"/>
  <c r="BM44" i="12"/>
  <c r="BK46" i="12"/>
  <c r="BS46" i="12" s="1"/>
  <c r="BL46" i="12" s="1"/>
  <c r="BF46" i="12"/>
  <c r="BE46" i="12"/>
  <c r="BC46" i="12"/>
  <c r="BD46" i="12" s="1"/>
  <c r="BB47" i="12"/>
  <c r="BQ47" i="12" s="1"/>
  <c r="DW53" i="1"/>
  <c r="BA48" i="12" s="1"/>
  <c r="EB53" i="1"/>
  <c r="DO48" i="12" s="1"/>
  <c r="CO51" i="1"/>
  <c r="CP50" i="1"/>
  <c r="EH45" i="12" s="1"/>
  <c r="ES42" i="12" l="1"/>
  <c r="ET42" i="12" s="1"/>
  <c r="EU42" i="12" s="1"/>
  <c r="EX42" i="12"/>
  <c r="EW42" i="12" s="1"/>
  <c r="EO44" i="12"/>
  <c r="EP44" i="12"/>
  <c r="EB47" i="12"/>
  <c r="EC47" i="12"/>
  <c r="DY47" i="12"/>
  <c r="EA47" i="12"/>
  <c r="DW47" i="12"/>
  <c r="DX47" i="12"/>
  <c r="DV47" i="12"/>
  <c r="DS47" i="12"/>
  <c r="DT47" i="12" s="1"/>
  <c r="DU47" i="12"/>
  <c r="DZ47" i="12"/>
  <c r="DQ47" i="12"/>
  <c r="DR47" i="12" s="1"/>
  <c r="DP48" i="12"/>
  <c r="ED48" i="12" s="1"/>
  <c r="DE43" i="12"/>
  <c r="DF43" i="12"/>
  <c r="DC43" i="12"/>
  <c r="DD43" i="12"/>
  <c r="DA43" i="12"/>
  <c r="DB43" i="12"/>
  <c r="CY43" i="12"/>
  <c r="CZ43" i="12"/>
  <c r="BO47" i="12"/>
  <c r="BP47" i="12"/>
  <c r="BI47" i="12"/>
  <c r="BJ47" i="12"/>
  <c r="BG47" i="12"/>
  <c r="BH47" i="12"/>
  <c r="AR43" i="12"/>
  <c r="AQ43" i="12"/>
  <c r="AP43" i="12"/>
  <c r="AO43" i="12"/>
  <c r="AN43" i="12"/>
  <c r="AT42" i="12" s="1"/>
  <c r="AS42" i="12" s="1"/>
  <c r="AM43" i="12"/>
  <c r="AL43" i="12"/>
  <c r="AK43" i="12"/>
  <c r="EZ43" i="12"/>
  <c r="FA43" i="12"/>
  <c r="EJ44" i="12"/>
  <c r="EK44" i="12" s="1"/>
  <c r="EN44" i="12"/>
  <c r="ER44" i="12"/>
  <c r="EL44" i="12"/>
  <c r="EM44" i="12" s="1"/>
  <c r="CS43" i="12"/>
  <c r="CT43" i="12" s="1"/>
  <c r="DI42" i="12" s="1"/>
  <c r="DH42" i="12" s="1"/>
  <c r="CW43" i="12"/>
  <c r="CU43" i="12"/>
  <c r="CV43" i="12" s="1"/>
  <c r="CX43" i="12"/>
  <c r="CR44" i="12"/>
  <c r="EI45" i="12"/>
  <c r="AI43" i="12"/>
  <c r="AE43" i="12"/>
  <c r="AF43" i="12" s="1"/>
  <c r="AJ43" i="12"/>
  <c r="AG43" i="12"/>
  <c r="AH43" i="12" s="1"/>
  <c r="AD44" i="12"/>
  <c r="AU42" i="12"/>
  <c r="DK43" i="12"/>
  <c r="BT46" i="12"/>
  <c r="DQ51" i="1"/>
  <c r="DR50" i="1"/>
  <c r="EG50" i="1"/>
  <c r="CQ45" i="12" s="1"/>
  <c r="EF51" i="1"/>
  <c r="BN45" i="12"/>
  <c r="BM45" i="12"/>
  <c r="DW54" i="1"/>
  <c r="BA49" i="12" s="1"/>
  <c r="BB48" i="12"/>
  <c r="BQ48" i="12" s="1"/>
  <c r="BK47" i="12"/>
  <c r="BS47" i="12" s="1"/>
  <c r="BL47" i="12" s="1"/>
  <c r="BC47" i="12"/>
  <c r="BD47" i="12" s="1"/>
  <c r="BF47" i="12"/>
  <c r="BE47" i="12"/>
  <c r="EB54" i="1"/>
  <c r="DO49" i="12" s="1"/>
  <c r="CP51" i="1"/>
  <c r="EH46" i="12" s="1"/>
  <c r="CO52" i="1"/>
  <c r="ES43" i="12" l="1"/>
  <c r="ET43" i="12" s="1"/>
  <c r="EU43" i="12" s="1"/>
  <c r="EX43" i="12"/>
  <c r="EW43" i="12" s="1"/>
  <c r="EP45" i="12"/>
  <c r="EQ45" i="12"/>
  <c r="EJ45" i="12"/>
  <c r="EK45" i="12" s="1"/>
  <c r="EO45" i="12"/>
  <c r="EB48" i="12"/>
  <c r="EC48" i="12"/>
  <c r="DY48" i="12"/>
  <c r="EA48" i="12"/>
  <c r="DW48" i="12"/>
  <c r="DX48" i="12"/>
  <c r="DS48" i="12"/>
  <c r="DT48" i="12" s="1"/>
  <c r="DU48" i="12"/>
  <c r="DV48" i="12"/>
  <c r="DQ48" i="12"/>
  <c r="DR48" i="12" s="1"/>
  <c r="DZ48" i="12"/>
  <c r="DP49" i="12"/>
  <c r="DF44" i="12"/>
  <c r="DG44" i="12"/>
  <c r="DD44" i="12"/>
  <c r="DE44" i="12"/>
  <c r="DB44" i="12"/>
  <c r="DC44" i="12"/>
  <c r="CZ44" i="12"/>
  <c r="DA44" i="12"/>
  <c r="CY44" i="12"/>
  <c r="BO48" i="12"/>
  <c r="BP48" i="12"/>
  <c r="BI48" i="12"/>
  <c r="BJ48" i="12"/>
  <c r="BG48" i="12"/>
  <c r="BH48" i="12"/>
  <c r="AR44" i="12"/>
  <c r="AQ44" i="12"/>
  <c r="AP44" i="12"/>
  <c r="AO44" i="12"/>
  <c r="AN44" i="12"/>
  <c r="AT43" i="12" s="1"/>
  <c r="AS43" i="12" s="1"/>
  <c r="AM44" i="12"/>
  <c r="AL44" i="12"/>
  <c r="AK44" i="12"/>
  <c r="FA44" i="12"/>
  <c r="EZ44" i="12"/>
  <c r="CS44" i="12"/>
  <c r="CT44" i="12" s="1"/>
  <c r="DI43" i="12" s="1"/>
  <c r="DH43" i="12" s="1"/>
  <c r="ES44" i="12"/>
  <c r="ET44" i="12" s="1"/>
  <c r="EU44" i="12" s="1"/>
  <c r="CX44" i="12"/>
  <c r="EL45" i="12"/>
  <c r="EM45" i="12" s="1"/>
  <c r="CU44" i="12"/>
  <c r="CV44" i="12" s="1"/>
  <c r="CW44" i="12"/>
  <c r="ER45" i="12"/>
  <c r="EN45" i="12"/>
  <c r="EI46" i="12"/>
  <c r="CR45" i="12"/>
  <c r="DG45" i="12" s="1"/>
  <c r="AU43" i="12"/>
  <c r="AJ44" i="12"/>
  <c r="AI44" i="12"/>
  <c r="AE44" i="12"/>
  <c r="AF44" i="12" s="1"/>
  <c r="AG44" i="12"/>
  <c r="AH44" i="12" s="1"/>
  <c r="AD45" i="12"/>
  <c r="DK44" i="12"/>
  <c r="BT47" i="12"/>
  <c r="DR51" i="1"/>
  <c r="DQ52" i="1"/>
  <c r="EF52" i="1"/>
  <c r="EG51" i="1"/>
  <c r="CQ46" i="12" s="1"/>
  <c r="BN46" i="12"/>
  <c r="BM46" i="12"/>
  <c r="BF48" i="12"/>
  <c r="BC48" i="12"/>
  <c r="BD48" i="12" s="1"/>
  <c r="BK48" i="12"/>
  <c r="BS48" i="12" s="1"/>
  <c r="BL48" i="12" s="1"/>
  <c r="BE48" i="12"/>
  <c r="BB49" i="12"/>
  <c r="BQ49" i="12" s="1"/>
  <c r="DW55" i="1"/>
  <c r="BA50" i="12" s="1"/>
  <c r="EB55" i="1"/>
  <c r="DO50" i="12" s="1"/>
  <c r="CP52" i="1"/>
  <c r="EH47" i="12" s="1"/>
  <c r="CO53" i="1"/>
  <c r="EX44" i="12" l="1"/>
  <c r="EW44" i="12" s="1"/>
  <c r="EP46" i="12"/>
  <c r="ES45" i="12" s="1"/>
  <c r="ET45" i="12" s="1"/>
  <c r="EU45" i="12" s="1"/>
  <c r="EQ46" i="12"/>
  <c r="EJ46" i="12"/>
  <c r="EK46" i="12" s="1"/>
  <c r="EO46" i="12"/>
  <c r="EX45" i="12" s="1"/>
  <c r="EW45" i="12" s="1"/>
  <c r="EC49" i="12"/>
  <c r="ED49" i="12"/>
  <c r="EA49" i="12"/>
  <c r="EB49" i="12"/>
  <c r="DX49" i="12"/>
  <c r="DY49" i="12"/>
  <c r="DW49" i="12"/>
  <c r="DU49" i="12"/>
  <c r="DS49" i="12"/>
  <c r="DT49" i="12" s="1"/>
  <c r="DV49" i="12"/>
  <c r="DP50" i="12"/>
  <c r="ED50" i="12" s="1"/>
  <c r="DZ49" i="12"/>
  <c r="DQ49" i="12"/>
  <c r="DR49" i="12" s="1"/>
  <c r="DE45" i="12"/>
  <c r="DF45" i="12"/>
  <c r="DC45" i="12"/>
  <c r="DD45" i="12"/>
  <c r="DA45" i="12"/>
  <c r="DB45" i="12"/>
  <c r="CY45" i="12"/>
  <c r="CZ45" i="12"/>
  <c r="BO49" i="12"/>
  <c r="BP49" i="12"/>
  <c r="BI49" i="12"/>
  <c r="BJ49" i="12"/>
  <c r="BG49" i="12"/>
  <c r="BH49" i="12"/>
  <c r="AR45" i="12"/>
  <c r="AQ45" i="12"/>
  <c r="AP45" i="12"/>
  <c r="AO45" i="12"/>
  <c r="AN45" i="12"/>
  <c r="AT44" i="12" s="1"/>
  <c r="AS44" i="12" s="1"/>
  <c r="AM45" i="12"/>
  <c r="AL45" i="12"/>
  <c r="AK45" i="12"/>
  <c r="FA45" i="12"/>
  <c r="EZ45" i="12"/>
  <c r="AU44" i="12"/>
  <c r="CX45" i="12"/>
  <c r="CS45" i="12"/>
  <c r="CT45" i="12" s="1"/>
  <c r="DI44" i="12" s="1"/>
  <c r="DH44" i="12" s="1"/>
  <c r="CW45" i="12"/>
  <c r="EL46" i="12"/>
  <c r="EM46" i="12" s="1"/>
  <c r="EI47" i="12"/>
  <c r="EQ47" i="12" s="1"/>
  <c r="CR46" i="12"/>
  <c r="DG46" i="12" s="1"/>
  <c r="CU45" i="12"/>
  <c r="CV45" i="12" s="1"/>
  <c r="ER46" i="12"/>
  <c r="EN46" i="12"/>
  <c r="AG45" i="12"/>
  <c r="AH45" i="12" s="1"/>
  <c r="AE45" i="12"/>
  <c r="AF45" i="12" s="1"/>
  <c r="AI45" i="12"/>
  <c r="AJ45" i="12"/>
  <c r="AD46" i="12"/>
  <c r="DK45" i="12"/>
  <c r="BT48" i="12"/>
  <c r="DQ53" i="1"/>
  <c r="DR52" i="1"/>
  <c r="EG52" i="1"/>
  <c r="CQ47" i="12" s="1"/>
  <c r="EF53" i="1"/>
  <c r="BN47" i="12"/>
  <c r="BM47" i="12"/>
  <c r="BB50" i="12"/>
  <c r="BQ50" i="12" s="1"/>
  <c r="DW56" i="1"/>
  <c r="BA51" i="12" s="1"/>
  <c r="BK49" i="12"/>
  <c r="BS49" i="12" s="1"/>
  <c r="BL49" i="12" s="1"/>
  <c r="BF49" i="12"/>
  <c r="BC49" i="12"/>
  <c r="BD49" i="12" s="1"/>
  <c r="BE49" i="12"/>
  <c r="EB56" i="1"/>
  <c r="DO51" i="12" s="1"/>
  <c r="CP53" i="1"/>
  <c r="EH48" i="12" s="1"/>
  <c r="CO54" i="1"/>
  <c r="EO47" i="12" l="1"/>
  <c r="EP47" i="12"/>
  <c r="ES46" i="12" s="1"/>
  <c r="ET46" i="12" s="1"/>
  <c r="EU46" i="12" s="1"/>
  <c r="EB50" i="12"/>
  <c r="EC50" i="12"/>
  <c r="DY50" i="12"/>
  <c r="EA50" i="12"/>
  <c r="DW50" i="12"/>
  <c r="DX50" i="12"/>
  <c r="DV50" i="12"/>
  <c r="DS50" i="12"/>
  <c r="DT50" i="12" s="1"/>
  <c r="DQ50" i="12"/>
  <c r="DR50" i="12" s="1"/>
  <c r="DU50" i="12"/>
  <c r="DZ50" i="12"/>
  <c r="DP51" i="12"/>
  <c r="ED51" i="12" s="1"/>
  <c r="DE46" i="12"/>
  <c r="DF46" i="12"/>
  <c r="DC46" i="12"/>
  <c r="DD46" i="12"/>
  <c r="DA46" i="12"/>
  <c r="DB46" i="12"/>
  <c r="EZ46" i="12"/>
  <c r="CY46" i="12"/>
  <c r="CZ46" i="12"/>
  <c r="BO50" i="12"/>
  <c r="BP50" i="12"/>
  <c r="BI50" i="12"/>
  <c r="BJ50" i="12"/>
  <c r="BG50" i="12"/>
  <c r="BH50" i="12"/>
  <c r="AR46" i="12"/>
  <c r="AQ46" i="12"/>
  <c r="AP46" i="12"/>
  <c r="AO46" i="12"/>
  <c r="AN46" i="12"/>
  <c r="AM46" i="12"/>
  <c r="AL46" i="12"/>
  <c r="AK46" i="12"/>
  <c r="FA46" i="12"/>
  <c r="CW46" i="12"/>
  <c r="CX46" i="12"/>
  <c r="CU46" i="12"/>
  <c r="CV46" i="12" s="1"/>
  <c r="CS46" i="12"/>
  <c r="CT46" i="12" s="1"/>
  <c r="DI45" i="12" s="1"/>
  <c r="DH45" i="12" s="1"/>
  <c r="EJ47" i="12"/>
  <c r="EK47" i="12" s="1"/>
  <c r="EN47" i="12"/>
  <c r="ER47" i="12"/>
  <c r="EL47" i="12"/>
  <c r="EM47" i="12" s="1"/>
  <c r="EI48" i="12"/>
  <c r="EQ48" i="12" s="1"/>
  <c r="CR47" i="12"/>
  <c r="DG47" i="12" s="1"/>
  <c r="AU45" i="12"/>
  <c r="AI46" i="12"/>
  <c r="AG46" i="12"/>
  <c r="AH46" i="12" s="1"/>
  <c r="AT45" i="12"/>
  <c r="AS45" i="12" s="1"/>
  <c r="AE46" i="12"/>
  <c r="AF46" i="12" s="1"/>
  <c r="AJ46" i="12"/>
  <c r="AD47" i="12"/>
  <c r="DK46" i="12"/>
  <c r="DQ54" i="1"/>
  <c r="DR53" i="1"/>
  <c r="EG53" i="1"/>
  <c r="CQ48" i="12" s="1"/>
  <c r="EF54" i="1"/>
  <c r="BT49" i="12"/>
  <c r="BN48" i="12"/>
  <c r="BM48" i="12"/>
  <c r="BB51" i="12"/>
  <c r="BQ51" i="12" s="1"/>
  <c r="DW57" i="1"/>
  <c r="BA52" i="12" s="1"/>
  <c r="BF50" i="12"/>
  <c r="BK50" i="12"/>
  <c r="BS50" i="12" s="1"/>
  <c r="BL50" i="12" s="1"/>
  <c r="BC50" i="12"/>
  <c r="BD50" i="12" s="1"/>
  <c r="BE50" i="12"/>
  <c r="EB57" i="1"/>
  <c r="DO52" i="12" s="1"/>
  <c r="CO55" i="1"/>
  <c r="CP54" i="1"/>
  <c r="EH49" i="12" s="1"/>
  <c r="EO48" i="12" l="1"/>
  <c r="EX47" i="12" s="1"/>
  <c r="EW47" i="12" s="1"/>
  <c r="EP48" i="12"/>
  <c r="ES47" i="12" s="1"/>
  <c r="ET47" i="12" s="1"/>
  <c r="EU47" i="12" s="1"/>
  <c r="EB51" i="12"/>
  <c r="EC51" i="12"/>
  <c r="DY51" i="12"/>
  <c r="EA51" i="12"/>
  <c r="DW51" i="12"/>
  <c r="DX51" i="12"/>
  <c r="DS51" i="12"/>
  <c r="DT51" i="12" s="1"/>
  <c r="DU51" i="12"/>
  <c r="DV51" i="12"/>
  <c r="DQ51" i="12"/>
  <c r="DR51" i="12" s="1"/>
  <c r="DZ51" i="12"/>
  <c r="DP52" i="12"/>
  <c r="DE47" i="12"/>
  <c r="DF47" i="12"/>
  <c r="DC47" i="12"/>
  <c r="DD47" i="12"/>
  <c r="DA47" i="12"/>
  <c r="DB47" i="12"/>
  <c r="CY47" i="12"/>
  <c r="CZ47" i="12"/>
  <c r="BO51" i="12"/>
  <c r="BP51" i="12"/>
  <c r="BI51" i="12"/>
  <c r="BJ51" i="12"/>
  <c r="BG51" i="12"/>
  <c r="BH51" i="12"/>
  <c r="AR47" i="12"/>
  <c r="AQ47" i="12"/>
  <c r="AP47" i="12"/>
  <c r="AO47" i="12"/>
  <c r="AN47" i="12"/>
  <c r="AT46" i="12" s="1"/>
  <c r="AS46" i="12" s="1"/>
  <c r="AM47" i="12"/>
  <c r="AL47" i="12"/>
  <c r="AK47" i="12"/>
  <c r="FA47" i="12"/>
  <c r="EZ47" i="12"/>
  <c r="EX46" i="12"/>
  <c r="EW46" i="12" s="1"/>
  <c r="CU47" i="12"/>
  <c r="CV47" i="12" s="1"/>
  <c r="CX47" i="12"/>
  <c r="CS47" i="12"/>
  <c r="CW47" i="12"/>
  <c r="CT47" i="12"/>
  <c r="DI46" i="12" s="1"/>
  <c r="DH46" i="12" s="1"/>
  <c r="EL48" i="12"/>
  <c r="EM48" i="12" s="1"/>
  <c r="EJ48" i="12"/>
  <c r="EK48" i="12" s="1"/>
  <c r="EN48" i="12"/>
  <c r="ER48" i="12"/>
  <c r="EI49" i="12"/>
  <c r="EQ49" i="12" s="1"/>
  <c r="CR48" i="12"/>
  <c r="DG48" i="12" s="1"/>
  <c r="AU46" i="12"/>
  <c r="AE47" i="12"/>
  <c r="AF47" i="12" s="1"/>
  <c r="AI47" i="12"/>
  <c r="AJ47" i="12"/>
  <c r="AG47" i="12"/>
  <c r="AH47" i="12" s="1"/>
  <c r="AD48" i="12"/>
  <c r="DK47" i="12"/>
  <c r="BT50" i="12"/>
  <c r="DQ55" i="1"/>
  <c r="DR54" i="1"/>
  <c r="EF55" i="1"/>
  <c r="EG54" i="1"/>
  <c r="CQ49" i="12" s="1"/>
  <c r="BN49" i="12"/>
  <c r="BM49" i="12"/>
  <c r="DW58" i="1"/>
  <c r="BA53" i="12" s="1"/>
  <c r="BB52" i="12"/>
  <c r="BQ52" i="12" s="1"/>
  <c r="BE51" i="12"/>
  <c r="BK51" i="12"/>
  <c r="BS51" i="12" s="1"/>
  <c r="BL51" i="12" s="1"/>
  <c r="BC51" i="12"/>
  <c r="BD51" i="12" s="1"/>
  <c r="BF51" i="12"/>
  <c r="EB58" i="1"/>
  <c r="DO53" i="12" s="1"/>
  <c r="CP55" i="1"/>
  <c r="EH50" i="12" s="1"/>
  <c r="CO56" i="1"/>
  <c r="EO49" i="12" l="1"/>
  <c r="EP49" i="12"/>
  <c r="EC52" i="12"/>
  <c r="ED52" i="12"/>
  <c r="EA52" i="12"/>
  <c r="EB52" i="12"/>
  <c r="DX52" i="12"/>
  <c r="DY52" i="12"/>
  <c r="DW52" i="12"/>
  <c r="DU52" i="12"/>
  <c r="DS52" i="12"/>
  <c r="DT52" i="12" s="1"/>
  <c r="DV52" i="12"/>
  <c r="DP53" i="12"/>
  <c r="ED53" i="12" s="1"/>
  <c r="DZ52" i="12"/>
  <c r="DQ52" i="12"/>
  <c r="DR52" i="12" s="1"/>
  <c r="DE48" i="12"/>
  <c r="DF48" i="12"/>
  <c r="DC48" i="12"/>
  <c r="DD48" i="12"/>
  <c r="DA48" i="12"/>
  <c r="DB48" i="12"/>
  <c r="CY48" i="12"/>
  <c r="CZ48" i="12"/>
  <c r="BO52" i="12"/>
  <c r="BP52" i="12"/>
  <c r="BI52" i="12"/>
  <c r="BJ52" i="12"/>
  <c r="BG52" i="12"/>
  <c r="BH52" i="12"/>
  <c r="AR48" i="12"/>
  <c r="AQ48" i="12"/>
  <c r="AP48" i="12"/>
  <c r="AO48" i="12"/>
  <c r="AN48" i="12"/>
  <c r="AT47" i="12" s="1"/>
  <c r="AS47" i="12" s="1"/>
  <c r="AM48" i="12"/>
  <c r="AL48" i="12"/>
  <c r="AK48" i="12"/>
  <c r="FA48" i="12"/>
  <c r="CW48" i="12"/>
  <c r="EJ49" i="12"/>
  <c r="EK49" i="12" s="1"/>
  <c r="EX48" i="12"/>
  <c r="EW48" i="12" s="1"/>
  <c r="ES48" i="12"/>
  <c r="ET48" i="12" s="1"/>
  <c r="EU48" i="12" s="1"/>
  <c r="EL49" i="12"/>
  <c r="EM49" i="12" s="1"/>
  <c r="EZ48" i="12"/>
  <c r="CU48" i="12"/>
  <c r="CV48" i="12" s="1"/>
  <c r="CS48" i="12"/>
  <c r="CT48" i="12" s="1"/>
  <c r="DI47" i="12" s="1"/>
  <c r="DH47" i="12" s="1"/>
  <c r="CX48" i="12"/>
  <c r="ER49" i="12"/>
  <c r="EN49" i="12"/>
  <c r="CR49" i="12"/>
  <c r="DG49" i="12" s="1"/>
  <c r="EI50" i="12"/>
  <c r="EQ50" i="12" s="1"/>
  <c r="AU47" i="12"/>
  <c r="AJ48" i="12"/>
  <c r="AI48" i="12"/>
  <c r="AG48" i="12"/>
  <c r="AH48" i="12" s="1"/>
  <c r="AE48" i="12"/>
  <c r="AF48" i="12" s="1"/>
  <c r="AD49" i="12"/>
  <c r="DK48" i="12"/>
  <c r="BT51" i="12"/>
  <c r="DQ56" i="1"/>
  <c r="DR55" i="1"/>
  <c r="EG55" i="1"/>
  <c r="CQ50" i="12" s="1"/>
  <c r="EF56" i="1"/>
  <c r="BN50" i="12"/>
  <c r="BM50" i="12"/>
  <c r="BK52" i="12"/>
  <c r="BS52" i="12" s="1"/>
  <c r="BL52" i="12" s="1"/>
  <c r="BF52" i="12"/>
  <c r="BE52" i="12"/>
  <c r="BC52" i="12"/>
  <c r="BD52" i="12" s="1"/>
  <c r="BB53" i="12"/>
  <c r="BQ53" i="12" s="1"/>
  <c r="DW59" i="1"/>
  <c r="BA54" i="12" s="1"/>
  <c r="EB59" i="1"/>
  <c r="DO54" i="12" s="1"/>
  <c r="CO57" i="1"/>
  <c r="CP56" i="1"/>
  <c r="EH51" i="12" s="1"/>
  <c r="EO50" i="12" l="1"/>
  <c r="EP50" i="12"/>
  <c r="EB53" i="12"/>
  <c r="EC53" i="12"/>
  <c r="DY53" i="12"/>
  <c r="EA53" i="12"/>
  <c r="DW53" i="12"/>
  <c r="DX53" i="12"/>
  <c r="DV53" i="12"/>
  <c r="DS53" i="12"/>
  <c r="DT53" i="12" s="1"/>
  <c r="DU53" i="12"/>
  <c r="DZ53" i="12"/>
  <c r="DQ53" i="12"/>
  <c r="DR53" i="12" s="1"/>
  <c r="DP54" i="12"/>
  <c r="ED54" i="12" s="1"/>
  <c r="DE49" i="12"/>
  <c r="DF49" i="12"/>
  <c r="DC49" i="12"/>
  <c r="DD49" i="12"/>
  <c r="DA49" i="12"/>
  <c r="DB49" i="12"/>
  <c r="CY49" i="12"/>
  <c r="CZ49" i="12"/>
  <c r="BO53" i="12"/>
  <c r="BP53" i="12"/>
  <c r="BI53" i="12"/>
  <c r="BJ53" i="12"/>
  <c r="BG53" i="12"/>
  <c r="BH53" i="12"/>
  <c r="AR49" i="12"/>
  <c r="AQ49" i="12"/>
  <c r="AP49" i="12"/>
  <c r="AO49" i="12"/>
  <c r="AN49" i="12"/>
  <c r="AT48" i="12" s="1"/>
  <c r="AS48" i="12" s="1"/>
  <c r="AM49" i="12"/>
  <c r="AL49" i="12"/>
  <c r="AK49" i="12"/>
  <c r="FA49" i="12"/>
  <c r="EZ49" i="12"/>
  <c r="EJ50" i="12"/>
  <c r="EK50" i="12" s="1"/>
  <c r="EN50" i="12"/>
  <c r="ER50" i="12"/>
  <c r="EL50" i="12"/>
  <c r="EM50" i="12" s="1"/>
  <c r="CU49" i="12"/>
  <c r="CV49" i="12" s="1"/>
  <c r="CS49" i="12"/>
  <c r="CT49" i="12" s="1"/>
  <c r="DI48" i="12" s="1"/>
  <c r="DH48" i="12" s="1"/>
  <c r="CW49" i="12"/>
  <c r="CX49" i="12"/>
  <c r="CR50" i="12"/>
  <c r="DG50" i="12" s="1"/>
  <c r="EI51" i="12"/>
  <c r="EQ51" i="12" s="1"/>
  <c r="AU48" i="12"/>
  <c r="AJ49" i="12"/>
  <c r="AI49" i="12"/>
  <c r="AG49" i="12"/>
  <c r="AH49" i="12" s="1"/>
  <c r="AE49" i="12"/>
  <c r="AF49" i="12" s="1"/>
  <c r="AD50" i="12"/>
  <c r="DK49" i="12"/>
  <c r="BT52" i="12"/>
  <c r="DQ57" i="1"/>
  <c r="DR56" i="1"/>
  <c r="EF57" i="1"/>
  <c r="EG56" i="1"/>
  <c r="CQ51" i="12" s="1"/>
  <c r="BN51" i="12"/>
  <c r="BM51" i="12"/>
  <c r="BB54" i="12"/>
  <c r="BQ54" i="12" s="1"/>
  <c r="DW60" i="1"/>
  <c r="BA55" i="12" s="1"/>
  <c r="BE53" i="12"/>
  <c r="BF53" i="12"/>
  <c r="BK53" i="12"/>
  <c r="BS53" i="12" s="1"/>
  <c r="BL53" i="12" s="1"/>
  <c r="BC53" i="12"/>
  <c r="BD53" i="12" s="1"/>
  <c r="EB60" i="1"/>
  <c r="DO55" i="12" s="1"/>
  <c r="CO58" i="1"/>
  <c r="CP57" i="1"/>
  <c r="EH52" i="12" s="1"/>
  <c r="EO51" i="12" l="1"/>
  <c r="EX50" i="12" s="1"/>
  <c r="EW50" i="12" s="1"/>
  <c r="EP51" i="12"/>
  <c r="ES50" i="12" s="1"/>
  <c r="ET50" i="12" s="1"/>
  <c r="EU50" i="12" s="1"/>
  <c r="EB54" i="12"/>
  <c r="EC54" i="12"/>
  <c r="DY54" i="12"/>
  <c r="EA54" i="12"/>
  <c r="DW54" i="12"/>
  <c r="DX54" i="12"/>
  <c r="DV54" i="12"/>
  <c r="DZ54" i="12"/>
  <c r="DU54" i="12"/>
  <c r="DS54" i="12"/>
  <c r="DT54" i="12" s="1"/>
  <c r="DQ54" i="12"/>
  <c r="DR54" i="12" s="1"/>
  <c r="DP55" i="12"/>
  <c r="DE50" i="12"/>
  <c r="DF50" i="12"/>
  <c r="DC50" i="12"/>
  <c r="DD50" i="12"/>
  <c r="DA50" i="12"/>
  <c r="DB50" i="12"/>
  <c r="CY50" i="12"/>
  <c r="CZ50" i="12"/>
  <c r="BO54" i="12"/>
  <c r="BP54" i="12"/>
  <c r="BI54" i="12"/>
  <c r="BJ54" i="12"/>
  <c r="BG54" i="12"/>
  <c r="BH54" i="12"/>
  <c r="AR50" i="12"/>
  <c r="AQ50" i="12"/>
  <c r="AP50" i="12"/>
  <c r="AO50" i="12"/>
  <c r="AN50" i="12"/>
  <c r="AM50" i="12"/>
  <c r="AL50" i="12"/>
  <c r="AK50" i="12"/>
  <c r="FA50" i="12"/>
  <c r="EX49" i="12"/>
  <c r="EW49" i="12" s="1"/>
  <c r="EZ50" i="12"/>
  <c r="ES49" i="12"/>
  <c r="ET49" i="12" s="1"/>
  <c r="EU49" i="12" s="1"/>
  <c r="EJ51" i="12"/>
  <c r="EK51" i="12" s="1"/>
  <c r="EN51" i="12"/>
  <c r="ER51" i="12"/>
  <c r="EL51" i="12"/>
  <c r="EM51" i="12" s="1"/>
  <c r="CX50" i="12"/>
  <c r="CU50" i="12"/>
  <c r="CV50" i="12" s="1"/>
  <c r="CW50" i="12"/>
  <c r="CS50" i="12"/>
  <c r="CT50" i="12" s="1"/>
  <c r="DI49" i="12" s="1"/>
  <c r="DH49" i="12" s="1"/>
  <c r="EI52" i="12"/>
  <c r="EQ52" i="12" s="1"/>
  <c r="CR51" i="12"/>
  <c r="DG51" i="12" s="1"/>
  <c r="AU49" i="12"/>
  <c r="AI50" i="12"/>
  <c r="AT49" i="12"/>
  <c r="AS49" i="12" s="1"/>
  <c r="AE50" i="12"/>
  <c r="AF50" i="12" s="1"/>
  <c r="AG50" i="12"/>
  <c r="AH50" i="12" s="1"/>
  <c r="AJ50" i="12"/>
  <c r="AD51" i="12"/>
  <c r="DK50" i="12"/>
  <c r="DQ58" i="1"/>
  <c r="DR57" i="1"/>
  <c r="EF58" i="1"/>
  <c r="EG57" i="1"/>
  <c r="CQ52" i="12" s="1"/>
  <c r="BT53" i="12"/>
  <c r="BN52" i="12"/>
  <c r="BM52" i="12"/>
  <c r="BB55" i="12"/>
  <c r="BQ55" i="12" s="1"/>
  <c r="DW61" i="1"/>
  <c r="BA56" i="12" s="1"/>
  <c r="BE54" i="12"/>
  <c r="BK54" i="12"/>
  <c r="BS54" i="12" s="1"/>
  <c r="BL54" i="12" s="1"/>
  <c r="BF54" i="12"/>
  <c r="BC54" i="12"/>
  <c r="BD54" i="12" s="1"/>
  <c r="EB61" i="1"/>
  <c r="DO56" i="12" s="1"/>
  <c r="CO59" i="1"/>
  <c r="CP58" i="1"/>
  <c r="EH53" i="12" s="1"/>
  <c r="EO52" i="12" l="1"/>
  <c r="EX51" i="12" s="1"/>
  <c r="EW51" i="12" s="1"/>
  <c r="EP52" i="12"/>
  <c r="EC55" i="12"/>
  <c r="ED55" i="12"/>
  <c r="EA55" i="12"/>
  <c r="EB55" i="12"/>
  <c r="DX55" i="12"/>
  <c r="DY55" i="12"/>
  <c r="DW55" i="12"/>
  <c r="DZ55" i="12"/>
  <c r="DU55" i="12"/>
  <c r="DP56" i="12"/>
  <c r="ED56" i="12" s="1"/>
  <c r="DQ55" i="12"/>
  <c r="DR55" i="12" s="1"/>
  <c r="DV55" i="12"/>
  <c r="DS55" i="12"/>
  <c r="DT55" i="12" s="1"/>
  <c r="DE51" i="12"/>
  <c r="DF51" i="12"/>
  <c r="DC51" i="12"/>
  <c r="DD51" i="12"/>
  <c r="DA51" i="12"/>
  <c r="DB51" i="12"/>
  <c r="CY51" i="12"/>
  <c r="CZ51" i="12"/>
  <c r="BO55" i="12"/>
  <c r="BP55" i="12"/>
  <c r="BI55" i="12"/>
  <c r="BJ55" i="12"/>
  <c r="BG55" i="12"/>
  <c r="BH55" i="12"/>
  <c r="AR51" i="12"/>
  <c r="AQ51" i="12"/>
  <c r="AP51" i="12"/>
  <c r="AO51" i="12"/>
  <c r="AN51" i="12"/>
  <c r="AT50" i="12" s="1"/>
  <c r="AS50" i="12" s="1"/>
  <c r="AM51" i="12"/>
  <c r="AL51" i="12"/>
  <c r="AK51" i="12"/>
  <c r="FA51" i="12"/>
  <c r="EZ51" i="12"/>
  <c r="EJ52" i="12"/>
  <c r="EK52" i="12" s="1"/>
  <c r="EN52" i="12"/>
  <c r="ER52" i="12"/>
  <c r="EL52" i="12"/>
  <c r="EM52" i="12" s="1"/>
  <c r="ES51" i="12"/>
  <c r="ET51" i="12" s="1"/>
  <c r="EU51" i="12" s="1"/>
  <c r="CS51" i="12"/>
  <c r="CT51" i="12" s="1"/>
  <c r="DI50" i="12" s="1"/>
  <c r="DH50" i="12" s="1"/>
  <c r="CW51" i="12"/>
  <c r="CU51" i="12"/>
  <c r="CV51" i="12" s="1"/>
  <c r="CX51" i="12"/>
  <c r="CR52" i="12"/>
  <c r="DG52" i="12" s="1"/>
  <c r="EI53" i="12"/>
  <c r="EQ53" i="12" s="1"/>
  <c r="AU50" i="12"/>
  <c r="AJ51" i="12"/>
  <c r="AG51" i="12"/>
  <c r="AH51" i="12" s="1"/>
  <c r="AE51" i="12"/>
  <c r="AF51" i="12" s="1"/>
  <c r="AI51" i="12"/>
  <c r="AD52" i="12"/>
  <c r="DK51" i="12"/>
  <c r="DR58" i="1"/>
  <c r="DQ59" i="1"/>
  <c r="EG58" i="1"/>
  <c r="CQ53" i="12" s="1"/>
  <c r="EF59" i="1"/>
  <c r="BT54" i="12"/>
  <c r="BN53" i="12"/>
  <c r="BM53" i="12"/>
  <c r="BB56" i="12"/>
  <c r="BQ56" i="12" s="1"/>
  <c r="DW62" i="1"/>
  <c r="BA57" i="12" s="1"/>
  <c r="BK55" i="12"/>
  <c r="BS55" i="12" s="1"/>
  <c r="BL55" i="12" s="1"/>
  <c r="BC55" i="12"/>
  <c r="BD55" i="12" s="1"/>
  <c r="BE55" i="12"/>
  <c r="BF55" i="12"/>
  <c r="EB62" i="1"/>
  <c r="DO57" i="12" s="1"/>
  <c r="CO60" i="1"/>
  <c r="CP59" i="1"/>
  <c r="EH54" i="12" s="1"/>
  <c r="EO53" i="12" l="1"/>
  <c r="EX52" i="12" s="1"/>
  <c r="EW52" i="12" s="1"/>
  <c r="EP53" i="12"/>
  <c r="ES52" i="12" s="1"/>
  <c r="ET52" i="12" s="1"/>
  <c r="EU52" i="12" s="1"/>
  <c r="EB56" i="12"/>
  <c r="EC56" i="12"/>
  <c r="DY56" i="12"/>
  <c r="EA56" i="12"/>
  <c r="DW56" i="12"/>
  <c r="DX56" i="12"/>
  <c r="DZ56" i="12"/>
  <c r="DU56" i="12"/>
  <c r="DP57" i="12"/>
  <c r="ED57" i="12" s="1"/>
  <c r="DQ56" i="12"/>
  <c r="DR56" i="12" s="1"/>
  <c r="DV56" i="12"/>
  <c r="DS56" i="12"/>
  <c r="DT56" i="12" s="1"/>
  <c r="DE52" i="12"/>
  <c r="DF52" i="12"/>
  <c r="DC52" i="12"/>
  <c r="DD52" i="12"/>
  <c r="DA52" i="12"/>
  <c r="DB52" i="12"/>
  <c r="CY52" i="12"/>
  <c r="CZ52" i="12"/>
  <c r="BO56" i="12"/>
  <c r="BP56" i="12"/>
  <c r="BI56" i="12"/>
  <c r="BJ56" i="12"/>
  <c r="BG56" i="12"/>
  <c r="BH56" i="12"/>
  <c r="AR52" i="12"/>
  <c r="AQ52" i="12"/>
  <c r="AP52" i="12"/>
  <c r="AO52" i="12"/>
  <c r="AN52" i="12"/>
  <c r="AT51" i="12" s="1"/>
  <c r="AS51" i="12" s="1"/>
  <c r="AM52" i="12"/>
  <c r="AL52" i="12"/>
  <c r="AK52" i="12"/>
  <c r="FA52" i="12"/>
  <c r="EZ52" i="12"/>
  <c r="EJ53" i="12"/>
  <c r="EK53" i="12" s="1"/>
  <c r="EN53" i="12"/>
  <c r="ER53" i="12"/>
  <c r="EL53" i="12"/>
  <c r="EM53" i="12" s="1"/>
  <c r="CW52" i="12"/>
  <c r="CU52" i="12"/>
  <c r="CV52" i="12" s="1"/>
  <c r="CX52" i="12"/>
  <c r="CS52" i="12"/>
  <c r="CT52" i="12" s="1"/>
  <c r="DI51" i="12" s="1"/>
  <c r="DH51" i="12" s="1"/>
  <c r="EI54" i="12"/>
  <c r="EQ54" i="12" s="1"/>
  <c r="CR53" i="12"/>
  <c r="DG53" i="12" s="1"/>
  <c r="AU51" i="12"/>
  <c r="AJ52" i="12"/>
  <c r="AI52" i="12"/>
  <c r="AE52" i="12"/>
  <c r="AF52" i="12" s="1"/>
  <c r="AG52" i="12"/>
  <c r="AH52" i="12" s="1"/>
  <c r="AD53" i="12"/>
  <c r="DK52" i="12"/>
  <c r="DQ60" i="1"/>
  <c r="DR59" i="1"/>
  <c r="EF60" i="1"/>
  <c r="EG59" i="1"/>
  <c r="CQ54" i="12" s="1"/>
  <c r="BT55" i="12"/>
  <c r="BN54" i="12"/>
  <c r="BM54" i="12"/>
  <c r="BB57" i="12"/>
  <c r="BQ57" i="12" s="1"/>
  <c r="DW63" i="1"/>
  <c r="BA58" i="12" s="1"/>
  <c r="BF56" i="12"/>
  <c r="BC56" i="12"/>
  <c r="BD56" i="12" s="1"/>
  <c r="BK56" i="12"/>
  <c r="BS56" i="12" s="1"/>
  <c r="BL56" i="12" s="1"/>
  <c r="BE56" i="12"/>
  <c r="EB63" i="1"/>
  <c r="DO58" i="12" s="1"/>
  <c r="CO61" i="1"/>
  <c r="CP60" i="1"/>
  <c r="EH55" i="12" s="1"/>
  <c r="EO54" i="12" l="1"/>
  <c r="EX53" i="12" s="1"/>
  <c r="EW53" i="12" s="1"/>
  <c r="EP54" i="12"/>
  <c r="EB57" i="12"/>
  <c r="EC57" i="12"/>
  <c r="DY57" i="12"/>
  <c r="EA57" i="12"/>
  <c r="DW57" i="12"/>
  <c r="DX57" i="12"/>
  <c r="DS57" i="12"/>
  <c r="DT57" i="12" s="1"/>
  <c r="DU57" i="12"/>
  <c r="DV57" i="12"/>
  <c r="DP58" i="12"/>
  <c r="ED58" i="12" s="1"/>
  <c r="DZ57" i="12"/>
  <c r="DQ57" i="12"/>
  <c r="DR57" i="12" s="1"/>
  <c r="DE53" i="12"/>
  <c r="DF53" i="12"/>
  <c r="DC53" i="12"/>
  <c r="DD53" i="12"/>
  <c r="DA53" i="12"/>
  <c r="DB53" i="12"/>
  <c r="CY53" i="12"/>
  <c r="CZ53" i="12"/>
  <c r="BO57" i="12"/>
  <c r="BP57" i="12"/>
  <c r="BI57" i="12"/>
  <c r="BJ57" i="12"/>
  <c r="BG57" i="12"/>
  <c r="BH57" i="12"/>
  <c r="AR53" i="12"/>
  <c r="AQ53" i="12"/>
  <c r="AP53" i="12"/>
  <c r="AO53" i="12"/>
  <c r="AN53" i="12"/>
  <c r="AT52" i="12" s="1"/>
  <c r="AS52" i="12" s="1"/>
  <c r="AM53" i="12"/>
  <c r="AL53" i="12"/>
  <c r="AK53" i="12"/>
  <c r="FA53" i="12"/>
  <c r="EZ53" i="12"/>
  <c r="CW53" i="12"/>
  <c r="CS53" i="12"/>
  <c r="CT53" i="12" s="1"/>
  <c r="DI52" i="12" s="1"/>
  <c r="DH52" i="12" s="1"/>
  <c r="CX53" i="12"/>
  <c r="EJ54" i="12"/>
  <c r="EK54" i="12" s="1"/>
  <c r="EL54" i="12"/>
  <c r="EM54" i="12" s="1"/>
  <c r="ES53" i="12"/>
  <c r="ET53" i="12" s="1"/>
  <c r="EU53" i="12" s="1"/>
  <c r="CU53" i="12"/>
  <c r="CV53" i="12" s="1"/>
  <c r="ER54" i="12"/>
  <c r="EN54" i="12"/>
  <c r="EI55" i="12"/>
  <c r="EQ55" i="12" s="1"/>
  <c r="CR54" i="12"/>
  <c r="DG54" i="12" s="1"/>
  <c r="AU52" i="12"/>
  <c r="AJ53" i="12"/>
  <c r="AE53" i="12"/>
  <c r="AF53" i="12" s="1"/>
  <c r="AG53" i="12"/>
  <c r="AH53" i="12" s="1"/>
  <c r="AI53" i="12"/>
  <c r="AD54" i="12"/>
  <c r="DK53" i="12"/>
  <c r="DR60" i="1"/>
  <c r="DQ61" i="1"/>
  <c r="EF61" i="1"/>
  <c r="EG60" i="1"/>
  <c r="CQ55" i="12" s="1"/>
  <c r="BT56" i="12"/>
  <c r="BN55" i="12"/>
  <c r="BM55" i="12"/>
  <c r="DW64" i="1"/>
  <c r="BA59" i="12" s="1"/>
  <c r="BB58" i="12"/>
  <c r="BQ58" i="12" s="1"/>
  <c r="BK57" i="12"/>
  <c r="BS57" i="12" s="1"/>
  <c r="BL57" i="12" s="1"/>
  <c r="BE57" i="12"/>
  <c r="BC57" i="12"/>
  <c r="BD57" i="12" s="1"/>
  <c r="BF57" i="12"/>
  <c r="EB64" i="1"/>
  <c r="DO59" i="12" s="1"/>
  <c r="CO62" i="1"/>
  <c r="CP61" i="1"/>
  <c r="EH56" i="12" s="1"/>
  <c r="EO55" i="12" l="1"/>
  <c r="EP55" i="12"/>
  <c r="EB58" i="12"/>
  <c r="EC58" i="12"/>
  <c r="DY58" i="12"/>
  <c r="EA58" i="12"/>
  <c r="DW58" i="12"/>
  <c r="DX58" i="12"/>
  <c r="DV58" i="12"/>
  <c r="DS58" i="12"/>
  <c r="DT58" i="12" s="1"/>
  <c r="DU58" i="12"/>
  <c r="DP59" i="12"/>
  <c r="ED59" i="12" s="1"/>
  <c r="DZ58" i="12"/>
  <c r="DQ58" i="12"/>
  <c r="DR58" i="12" s="1"/>
  <c r="DE54" i="12"/>
  <c r="DF54" i="12"/>
  <c r="DC54" i="12"/>
  <c r="DD54" i="12"/>
  <c r="DA54" i="12"/>
  <c r="DB54" i="12"/>
  <c r="CY54" i="12"/>
  <c r="CZ54" i="12"/>
  <c r="BO58" i="12"/>
  <c r="BP58" i="12"/>
  <c r="BI58" i="12"/>
  <c r="BJ58" i="12"/>
  <c r="BG58" i="12"/>
  <c r="BH58" i="12"/>
  <c r="AR54" i="12"/>
  <c r="AQ54" i="12"/>
  <c r="AP54" i="12"/>
  <c r="AO54" i="12"/>
  <c r="AN54" i="12"/>
  <c r="AT53" i="12" s="1"/>
  <c r="AS53" i="12" s="1"/>
  <c r="AM54" i="12"/>
  <c r="AL54" i="12"/>
  <c r="AK54" i="12"/>
  <c r="EZ54" i="12"/>
  <c r="AU53" i="12"/>
  <c r="FA54" i="12"/>
  <c r="CX54" i="12"/>
  <c r="CU54" i="12"/>
  <c r="CV54" i="12" s="1"/>
  <c r="CS54" i="12"/>
  <c r="CT54" i="12" s="1"/>
  <c r="DI53" i="12" s="1"/>
  <c r="DH53" i="12" s="1"/>
  <c r="CW54" i="12"/>
  <c r="EJ55" i="12"/>
  <c r="EK55" i="12" s="1"/>
  <c r="EN55" i="12"/>
  <c r="ER55" i="12"/>
  <c r="EL55" i="12"/>
  <c r="EM55" i="12" s="1"/>
  <c r="ES54" i="12"/>
  <c r="ET54" i="12" s="1"/>
  <c r="EU54" i="12" s="1"/>
  <c r="EI56" i="12"/>
  <c r="EQ56" i="12" s="1"/>
  <c r="CR55" i="12"/>
  <c r="DG55" i="12" s="1"/>
  <c r="AE54" i="12"/>
  <c r="AF54" i="12" s="1"/>
  <c r="AJ54" i="12"/>
  <c r="AG54" i="12"/>
  <c r="AH54" i="12" s="1"/>
  <c r="AI54" i="12"/>
  <c r="AD55" i="12"/>
  <c r="DK54" i="12"/>
  <c r="DR61" i="1"/>
  <c r="DQ62" i="1"/>
  <c r="EG61" i="1"/>
  <c r="CQ56" i="12" s="1"/>
  <c r="EF62" i="1"/>
  <c r="BT57" i="12"/>
  <c r="BN56" i="12"/>
  <c r="BM56" i="12"/>
  <c r="BK58" i="12"/>
  <c r="BS58" i="12" s="1"/>
  <c r="BL58" i="12" s="1"/>
  <c r="BE58" i="12"/>
  <c r="BF58" i="12"/>
  <c r="BC58" i="12"/>
  <c r="BD58" i="12" s="1"/>
  <c r="BB59" i="12"/>
  <c r="BQ59" i="12" s="1"/>
  <c r="DW65" i="1"/>
  <c r="BA60" i="12" s="1"/>
  <c r="EB65" i="1"/>
  <c r="DO60" i="12" s="1"/>
  <c r="CO63" i="1"/>
  <c r="CP62" i="1"/>
  <c r="EH57" i="12" s="1"/>
  <c r="EO56" i="12" l="1"/>
  <c r="EP56" i="12"/>
  <c r="EB59" i="12"/>
  <c r="EC59" i="12"/>
  <c r="DY59" i="12"/>
  <c r="EA59" i="12"/>
  <c r="DW59" i="12"/>
  <c r="DX59" i="12"/>
  <c r="DS59" i="12"/>
  <c r="DT59" i="12" s="1"/>
  <c r="DU59" i="12"/>
  <c r="DV59" i="12"/>
  <c r="DP60" i="12"/>
  <c r="ED60" i="12" s="1"/>
  <c r="DZ59" i="12"/>
  <c r="DQ59" i="12"/>
  <c r="DR59" i="12" s="1"/>
  <c r="DE55" i="12"/>
  <c r="DF55" i="12"/>
  <c r="DC55" i="12"/>
  <c r="DD55" i="12"/>
  <c r="DA55" i="12"/>
  <c r="DB55" i="12"/>
  <c r="CY55" i="12"/>
  <c r="CZ55" i="12"/>
  <c r="BO59" i="12"/>
  <c r="BP59" i="12"/>
  <c r="BI59" i="12"/>
  <c r="BJ59" i="12"/>
  <c r="BG59" i="12"/>
  <c r="BH59" i="12"/>
  <c r="AR55" i="12"/>
  <c r="AQ55" i="12"/>
  <c r="AP55" i="12"/>
  <c r="AO55" i="12"/>
  <c r="AN55" i="12"/>
  <c r="AM55" i="12"/>
  <c r="AL55" i="12"/>
  <c r="AK55" i="12"/>
  <c r="FA55" i="12"/>
  <c r="AU54" i="12"/>
  <c r="EX54" i="12"/>
  <c r="EW54" i="12" s="1"/>
  <c r="EZ55" i="12"/>
  <c r="CU55" i="12"/>
  <c r="CV55" i="12" s="1"/>
  <c r="CX55" i="12"/>
  <c r="CS55" i="12"/>
  <c r="CT55" i="12" s="1"/>
  <c r="DI54" i="12" s="1"/>
  <c r="DH54" i="12" s="1"/>
  <c r="CW55" i="12"/>
  <c r="EL56" i="12"/>
  <c r="EM56" i="12" s="1"/>
  <c r="ES55" i="12"/>
  <c r="ET55" i="12" s="1"/>
  <c r="EU55" i="12" s="1"/>
  <c r="EJ56" i="12"/>
  <c r="EK56" i="12" s="1"/>
  <c r="EN56" i="12"/>
  <c r="ER56" i="12"/>
  <c r="EI57" i="12"/>
  <c r="EQ57" i="12" s="1"/>
  <c r="CR56" i="12"/>
  <c r="DG56" i="12" s="1"/>
  <c r="AG55" i="12"/>
  <c r="AH55" i="12" s="1"/>
  <c r="AI55" i="12"/>
  <c r="AE55" i="12"/>
  <c r="AF55" i="12" s="1"/>
  <c r="AJ55" i="12"/>
  <c r="AD56" i="12"/>
  <c r="DK55" i="12"/>
  <c r="DR62" i="1"/>
  <c r="DQ63" i="1"/>
  <c r="EG62" i="1"/>
  <c r="CQ57" i="12" s="1"/>
  <c r="EF63" i="1"/>
  <c r="BT58" i="12"/>
  <c r="BN57" i="12"/>
  <c r="BM57" i="12"/>
  <c r="BB60" i="12"/>
  <c r="BQ60" i="12" s="1"/>
  <c r="DW66" i="1"/>
  <c r="BA61" i="12" s="1"/>
  <c r="BE59" i="12"/>
  <c r="BK59" i="12"/>
  <c r="BS59" i="12" s="1"/>
  <c r="BL59" i="12" s="1"/>
  <c r="BC59" i="12"/>
  <c r="BD59" i="12" s="1"/>
  <c r="BF59" i="12"/>
  <c r="EB66" i="1"/>
  <c r="DO61" i="12" s="1"/>
  <c r="CO64" i="1"/>
  <c r="CP63" i="1"/>
  <c r="EH58" i="12" s="1"/>
  <c r="EO57" i="12" l="1"/>
  <c r="EX56" i="12" s="1"/>
  <c r="EW56" i="12" s="1"/>
  <c r="EP57" i="12"/>
  <c r="ES56" i="12" s="1"/>
  <c r="ET56" i="12" s="1"/>
  <c r="EU56" i="12" s="1"/>
  <c r="EB60" i="12"/>
  <c r="EC60" i="12"/>
  <c r="DY60" i="12"/>
  <c r="EA60" i="12"/>
  <c r="DW60" i="12"/>
  <c r="DX60" i="12"/>
  <c r="DV60" i="12"/>
  <c r="DS60" i="12"/>
  <c r="DT60" i="12" s="1"/>
  <c r="DQ60" i="12"/>
  <c r="DR60" i="12" s="1"/>
  <c r="DP61" i="12"/>
  <c r="ED61" i="12" s="1"/>
  <c r="DU60" i="12"/>
  <c r="DZ60" i="12"/>
  <c r="DE56" i="12"/>
  <c r="DF56" i="12"/>
  <c r="DC56" i="12"/>
  <c r="DD56" i="12"/>
  <c r="DA56" i="12"/>
  <c r="DB56" i="12"/>
  <c r="CY56" i="12"/>
  <c r="CZ56" i="12"/>
  <c r="BO60" i="12"/>
  <c r="BP60" i="12"/>
  <c r="BI60" i="12"/>
  <c r="BJ60" i="12"/>
  <c r="BG60" i="12"/>
  <c r="BH60" i="12"/>
  <c r="AR56" i="12"/>
  <c r="AQ56" i="12"/>
  <c r="AP56" i="12"/>
  <c r="AO56" i="12"/>
  <c r="AN56" i="12"/>
  <c r="AM56" i="12"/>
  <c r="AL56" i="12"/>
  <c r="AK56" i="12"/>
  <c r="FA56" i="12"/>
  <c r="EX55" i="12"/>
  <c r="EW55" i="12" s="1"/>
  <c r="AT54" i="12"/>
  <c r="AS54" i="12" s="1"/>
  <c r="EZ56" i="12"/>
  <c r="CX56" i="12"/>
  <c r="CS56" i="12"/>
  <c r="CT56" i="12" s="1"/>
  <c r="DI55" i="12" s="1"/>
  <c r="DH55" i="12" s="1"/>
  <c r="CU56" i="12"/>
  <c r="CV56" i="12" s="1"/>
  <c r="CW56" i="12"/>
  <c r="EJ57" i="12"/>
  <c r="EK57" i="12" s="1"/>
  <c r="EN57" i="12"/>
  <c r="ER57" i="12"/>
  <c r="EL57" i="12"/>
  <c r="EM57" i="12" s="1"/>
  <c r="EI58" i="12"/>
  <c r="EQ58" i="12" s="1"/>
  <c r="CR57" i="12"/>
  <c r="DG57" i="12" s="1"/>
  <c r="AU55" i="12"/>
  <c r="AI56" i="12"/>
  <c r="AG56" i="12"/>
  <c r="AH56" i="12" s="1"/>
  <c r="AE56" i="12"/>
  <c r="AF56" i="12" s="1"/>
  <c r="AJ56" i="12"/>
  <c r="AD57" i="12"/>
  <c r="DK56" i="12"/>
  <c r="DR63" i="1"/>
  <c r="DQ64" i="1"/>
  <c r="EF64" i="1"/>
  <c r="EG63" i="1"/>
  <c r="CQ58" i="12" s="1"/>
  <c r="BT59" i="12"/>
  <c r="BN58" i="12"/>
  <c r="BM58" i="12"/>
  <c r="BB61" i="12"/>
  <c r="BQ61" i="12" s="1"/>
  <c r="DW67" i="1"/>
  <c r="BA62" i="12" s="1"/>
  <c r="BK60" i="12"/>
  <c r="BS60" i="12" s="1"/>
  <c r="BL60" i="12" s="1"/>
  <c r="BE60" i="12"/>
  <c r="BF60" i="12"/>
  <c r="BC60" i="12"/>
  <c r="BD60" i="12" s="1"/>
  <c r="EB67" i="1"/>
  <c r="DO62" i="12" s="1"/>
  <c r="CP64" i="1"/>
  <c r="EH59" i="12" s="1"/>
  <c r="CO65" i="1"/>
  <c r="AT55" i="12" l="1"/>
  <c r="AS55" i="12" s="1"/>
  <c r="EO58" i="12"/>
  <c r="EX57" i="12" s="1"/>
  <c r="EW57" i="12" s="1"/>
  <c r="EP58" i="12"/>
  <c r="EB61" i="12"/>
  <c r="EC61" i="12"/>
  <c r="DY61" i="12"/>
  <c r="EA61" i="12"/>
  <c r="DW61" i="12"/>
  <c r="DX61" i="12"/>
  <c r="DU61" i="12"/>
  <c r="DV61" i="12"/>
  <c r="DS61" i="12"/>
  <c r="DT61" i="12" s="1"/>
  <c r="DP62" i="12"/>
  <c r="ED62" i="12" s="1"/>
  <c r="DZ61" i="12"/>
  <c r="DQ61" i="12"/>
  <c r="DR61" i="12" s="1"/>
  <c r="DE57" i="12"/>
  <c r="DF57" i="12"/>
  <c r="DC57" i="12"/>
  <c r="DD57" i="12"/>
  <c r="DA57" i="12"/>
  <c r="DB57" i="12"/>
  <c r="CY57" i="12"/>
  <c r="CZ57" i="12"/>
  <c r="BO61" i="12"/>
  <c r="BP61" i="12"/>
  <c r="BI61" i="12"/>
  <c r="BJ61" i="12"/>
  <c r="BG61" i="12"/>
  <c r="BH61" i="12"/>
  <c r="AR57" i="12"/>
  <c r="AQ57" i="12"/>
  <c r="AP57" i="12"/>
  <c r="AO57" i="12"/>
  <c r="AN57" i="12"/>
  <c r="AM57" i="12"/>
  <c r="AL57" i="12"/>
  <c r="AK57" i="12"/>
  <c r="EZ57" i="12"/>
  <c r="FA57" i="12"/>
  <c r="CS57" i="12"/>
  <c r="CT57" i="12" s="1"/>
  <c r="DI56" i="12" s="1"/>
  <c r="DH56" i="12" s="1"/>
  <c r="CW57" i="12"/>
  <c r="CX57" i="12"/>
  <c r="CU57" i="12"/>
  <c r="CV57" i="12" s="1"/>
  <c r="EL58" i="12"/>
  <c r="EM58" i="12" s="1"/>
  <c r="ES57" i="12"/>
  <c r="ET57" i="12" s="1"/>
  <c r="EU57" i="12" s="1"/>
  <c r="EJ58" i="12"/>
  <c r="EK58" i="12" s="1"/>
  <c r="EN58" i="12"/>
  <c r="ER58" i="12"/>
  <c r="EI59" i="12"/>
  <c r="EQ59" i="12" s="1"/>
  <c r="CR58" i="12"/>
  <c r="DG58" i="12" s="1"/>
  <c r="AU56" i="12"/>
  <c r="AJ57" i="12"/>
  <c r="AI57" i="12"/>
  <c r="AG57" i="12"/>
  <c r="AH57" i="12" s="1"/>
  <c r="AE57" i="12"/>
  <c r="AF57" i="12" s="1"/>
  <c r="AD58" i="12"/>
  <c r="DK57" i="12"/>
  <c r="DQ65" i="1"/>
  <c r="DR64" i="1"/>
  <c r="EF65" i="1"/>
  <c r="EG64" i="1"/>
  <c r="CQ59" i="12" s="1"/>
  <c r="BT60" i="12"/>
  <c r="BN59" i="12"/>
  <c r="BM59" i="12"/>
  <c r="BB62" i="12"/>
  <c r="BQ62" i="12" s="1"/>
  <c r="DW68" i="1"/>
  <c r="BA63" i="12" s="1"/>
  <c r="BF61" i="12"/>
  <c r="BK61" i="12"/>
  <c r="BS61" i="12" s="1"/>
  <c r="BL61" i="12" s="1"/>
  <c r="BE61" i="12"/>
  <c r="BC61" i="12"/>
  <c r="BD61" i="12" s="1"/>
  <c r="EB68" i="1"/>
  <c r="DO63" i="12" s="1"/>
  <c r="CP65" i="1"/>
  <c r="EH60" i="12" s="1"/>
  <c r="CO66" i="1"/>
  <c r="AT56" i="12" l="1"/>
  <c r="AS56" i="12" s="1"/>
  <c r="EO59" i="12"/>
  <c r="EP59" i="12"/>
  <c r="EB62" i="12"/>
  <c r="EC62" i="12"/>
  <c r="DY62" i="12"/>
  <c r="EA62" i="12"/>
  <c r="DW62" i="12"/>
  <c r="DX62" i="12"/>
  <c r="DV62" i="12"/>
  <c r="DU62" i="12"/>
  <c r="DS62" i="12"/>
  <c r="DT62" i="12" s="1"/>
  <c r="DP63" i="12"/>
  <c r="ED63" i="12" s="1"/>
  <c r="DZ62" i="12"/>
  <c r="DQ62" i="12"/>
  <c r="DR62" i="12" s="1"/>
  <c r="DE58" i="12"/>
  <c r="DF58" i="12"/>
  <c r="DC58" i="12"/>
  <c r="DD58" i="12"/>
  <c r="DA58" i="12"/>
  <c r="DB58" i="12"/>
  <c r="CY58" i="12"/>
  <c r="CZ58" i="12"/>
  <c r="BO62" i="12"/>
  <c r="BP62" i="12"/>
  <c r="BI62" i="12"/>
  <c r="BJ62" i="12"/>
  <c r="BG62" i="12"/>
  <c r="BH62" i="12"/>
  <c r="AR58" i="12"/>
  <c r="AQ58" i="12"/>
  <c r="AP58" i="12"/>
  <c r="AO58" i="12"/>
  <c r="AN58" i="12"/>
  <c r="AT57" i="12" s="1"/>
  <c r="AS57" i="12" s="1"/>
  <c r="AM58" i="12"/>
  <c r="AL58" i="12"/>
  <c r="AK58" i="12"/>
  <c r="FA58" i="12"/>
  <c r="EZ58" i="12"/>
  <c r="CX58" i="12"/>
  <c r="CU58" i="12"/>
  <c r="CV58" i="12" s="1"/>
  <c r="CW58" i="12"/>
  <c r="CS58" i="12"/>
  <c r="CT58" i="12" s="1"/>
  <c r="DI57" i="12" s="1"/>
  <c r="DH57" i="12" s="1"/>
  <c r="EL59" i="12"/>
  <c r="EM59" i="12" s="1"/>
  <c r="ES58" i="12"/>
  <c r="ET58" i="12" s="1"/>
  <c r="EU58" i="12" s="1"/>
  <c r="EX58" i="12"/>
  <c r="EW58" i="12" s="1"/>
  <c r="EJ59" i="12"/>
  <c r="EK59" i="12" s="1"/>
  <c r="EN59" i="12"/>
  <c r="ER59" i="12"/>
  <c r="EI60" i="12"/>
  <c r="EQ60" i="12" s="1"/>
  <c r="CR59" i="12"/>
  <c r="DG59" i="12" s="1"/>
  <c r="AU57" i="12"/>
  <c r="AJ58" i="12"/>
  <c r="AG58" i="12"/>
  <c r="AH58" i="12" s="1"/>
  <c r="AE58" i="12"/>
  <c r="AF58" i="12" s="1"/>
  <c r="AI58" i="12"/>
  <c r="AD59" i="12"/>
  <c r="DK58" i="12"/>
  <c r="DR65" i="1"/>
  <c r="DQ66" i="1"/>
  <c r="EG65" i="1"/>
  <c r="CQ60" i="12" s="1"/>
  <c r="EF66" i="1"/>
  <c r="BT61" i="12"/>
  <c r="BN60" i="12"/>
  <c r="BM60" i="12"/>
  <c r="BB63" i="12"/>
  <c r="BQ63" i="12" s="1"/>
  <c r="DW69" i="1"/>
  <c r="BA64" i="12" s="1"/>
  <c r="BE62" i="12"/>
  <c r="BK62" i="12"/>
  <c r="BS62" i="12" s="1"/>
  <c r="BL62" i="12" s="1"/>
  <c r="BC62" i="12"/>
  <c r="BD62" i="12" s="1"/>
  <c r="BF62" i="12"/>
  <c r="EB69" i="1"/>
  <c r="DO64" i="12" s="1"/>
  <c r="CP66" i="1"/>
  <c r="EH61" i="12" s="1"/>
  <c r="CO67" i="1"/>
  <c r="EO60" i="12" l="1"/>
  <c r="EP60" i="12"/>
  <c r="EB63" i="12"/>
  <c r="EC63" i="12"/>
  <c r="DY63" i="12"/>
  <c r="EA63" i="12"/>
  <c r="DW63" i="12"/>
  <c r="DX63" i="12"/>
  <c r="DU63" i="12"/>
  <c r="DV63" i="12"/>
  <c r="DS63" i="12"/>
  <c r="DT63" i="12" s="1"/>
  <c r="DQ63" i="12"/>
  <c r="DR63" i="12" s="1"/>
  <c r="DZ63" i="12"/>
  <c r="DP64" i="12"/>
  <c r="ED64" i="12" s="1"/>
  <c r="DE59" i="12"/>
  <c r="DF59" i="12"/>
  <c r="DC59" i="12"/>
  <c r="DD59" i="12"/>
  <c r="DA59" i="12"/>
  <c r="DB59" i="12"/>
  <c r="CY59" i="12"/>
  <c r="CZ59" i="12"/>
  <c r="BO63" i="12"/>
  <c r="BP63" i="12"/>
  <c r="BI63" i="12"/>
  <c r="BJ63" i="12"/>
  <c r="BG63" i="12"/>
  <c r="BH63" i="12"/>
  <c r="AR59" i="12"/>
  <c r="AQ59" i="12"/>
  <c r="AP59" i="12"/>
  <c r="AO59" i="12"/>
  <c r="AN59" i="12"/>
  <c r="AT58" i="12" s="1"/>
  <c r="AS58" i="12" s="1"/>
  <c r="AM59" i="12"/>
  <c r="AL59" i="12"/>
  <c r="AK59" i="12"/>
  <c r="FA59" i="12"/>
  <c r="EZ59" i="12"/>
  <c r="CS59" i="12"/>
  <c r="CT59" i="12" s="1"/>
  <c r="DI58" i="12" s="1"/>
  <c r="DH58" i="12" s="1"/>
  <c r="CW59" i="12"/>
  <c r="CU59" i="12"/>
  <c r="CV59" i="12" s="1"/>
  <c r="CX59" i="12"/>
  <c r="EL60" i="12"/>
  <c r="EM60" i="12" s="1"/>
  <c r="ES59" i="12"/>
  <c r="ET59" i="12" s="1"/>
  <c r="EU59" i="12" s="1"/>
  <c r="EX59" i="12"/>
  <c r="EW59" i="12" s="1"/>
  <c r="EJ60" i="12"/>
  <c r="EK60" i="12" s="1"/>
  <c r="EN60" i="12"/>
  <c r="ER60" i="12"/>
  <c r="EI61" i="12"/>
  <c r="EQ61" i="12" s="1"/>
  <c r="CR60" i="12"/>
  <c r="DG60" i="12" s="1"/>
  <c r="AU58" i="12"/>
  <c r="AG59" i="12"/>
  <c r="AH59" i="12" s="1"/>
  <c r="AI59" i="12"/>
  <c r="AE59" i="12"/>
  <c r="AF59" i="12" s="1"/>
  <c r="AJ59" i="12"/>
  <c r="AD60" i="12"/>
  <c r="DK59" i="12"/>
  <c r="DR66" i="1"/>
  <c r="DQ67" i="1"/>
  <c r="EG66" i="1"/>
  <c r="CQ61" i="12" s="1"/>
  <c r="EF67" i="1"/>
  <c r="BT62" i="12"/>
  <c r="BN61" i="12"/>
  <c r="BM61" i="12"/>
  <c r="BB64" i="12"/>
  <c r="BQ64" i="12" s="1"/>
  <c r="DW70" i="1"/>
  <c r="BA65" i="12" s="1"/>
  <c r="BC63" i="12"/>
  <c r="BD63" i="12" s="1"/>
  <c r="BE63" i="12"/>
  <c r="BK63" i="12"/>
  <c r="BS63" i="12" s="1"/>
  <c r="BL63" i="12" s="1"/>
  <c r="BF63" i="12"/>
  <c r="EB70" i="1"/>
  <c r="DO65" i="12" s="1"/>
  <c r="CO68" i="1"/>
  <c r="CP67" i="1"/>
  <c r="EH62" i="12" s="1"/>
  <c r="EO61" i="12" l="1"/>
  <c r="EX60" i="12" s="1"/>
  <c r="EW60" i="12" s="1"/>
  <c r="EP61" i="12"/>
  <c r="EB64" i="12"/>
  <c r="EC64" i="12"/>
  <c r="DY64" i="12"/>
  <c r="EA64" i="12"/>
  <c r="DW64" i="12"/>
  <c r="DX64" i="12"/>
  <c r="DU64" i="12"/>
  <c r="DV64" i="12"/>
  <c r="DS64" i="12"/>
  <c r="DT64" i="12" s="1"/>
  <c r="DQ64" i="12"/>
  <c r="DR64" i="12" s="1"/>
  <c r="DZ64" i="12"/>
  <c r="DP65" i="12"/>
  <c r="ED65" i="12" s="1"/>
  <c r="DE60" i="12"/>
  <c r="DF60" i="12"/>
  <c r="DC60" i="12"/>
  <c r="DD60" i="12"/>
  <c r="DA60" i="12"/>
  <c r="DB60" i="12"/>
  <c r="CY60" i="12"/>
  <c r="CZ60" i="12"/>
  <c r="BO64" i="12"/>
  <c r="BP64" i="12"/>
  <c r="BI64" i="12"/>
  <c r="BJ64" i="12"/>
  <c r="BG64" i="12"/>
  <c r="BH64" i="12"/>
  <c r="AR60" i="12"/>
  <c r="AQ60" i="12"/>
  <c r="AP60" i="12"/>
  <c r="AO60" i="12"/>
  <c r="AN60" i="12"/>
  <c r="AM60" i="12"/>
  <c r="AL60" i="12"/>
  <c r="AK60" i="12"/>
  <c r="FA60" i="12"/>
  <c r="EZ60" i="12"/>
  <c r="CW60" i="12"/>
  <c r="CU60" i="12"/>
  <c r="CV60" i="12" s="1"/>
  <c r="CX60" i="12"/>
  <c r="CS60" i="12"/>
  <c r="CT60" i="12" s="1"/>
  <c r="DI59" i="12" s="1"/>
  <c r="DH59" i="12" s="1"/>
  <c r="EL61" i="12"/>
  <c r="EM61" i="12" s="1"/>
  <c r="ES60" i="12"/>
  <c r="ET60" i="12" s="1"/>
  <c r="EU60" i="12" s="1"/>
  <c r="EJ61" i="12"/>
  <c r="EK61" i="12" s="1"/>
  <c r="EN61" i="12"/>
  <c r="ER61" i="12"/>
  <c r="EI62" i="12"/>
  <c r="EQ62" i="12" s="1"/>
  <c r="CR61" i="12"/>
  <c r="DG61" i="12" s="1"/>
  <c r="AJ60" i="12"/>
  <c r="AE60" i="12"/>
  <c r="AF60" i="12" s="1"/>
  <c r="AG60" i="12"/>
  <c r="AH60" i="12" s="1"/>
  <c r="AI60" i="12"/>
  <c r="AD61" i="12"/>
  <c r="AU59" i="12"/>
  <c r="DK60" i="12"/>
  <c r="DQ68" i="1"/>
  <c r="DR67" i="1"/>
  <c r="EG67" i="1"/>
  <c r="CQ62" i="12" s="1"/>
  <c r="EF68" i="1"/>
  <c r="BT63" i="12"/>
  <c r="BN62" i="12"/>
  <c r="BM62" i="12"/>
  <c r="DW71" i="1"/>
  <c r="BA66" i="12" s="1"/>
  <c r="BB65" i="12"/>
  <c r="BQ65" i="12" s="1"/>
  <c r="BK64" i="12"/>
  <c r="BS64" i="12" s="1"/>
  <c r="BL64" i="12" s="1"/>
  <c r="BC64" i="12"/>
  <c r="BD64" i="12" s="1"/>
  <c r="BF64" i="12"/>
  <c r="BE64" i="12"/>
  <c r="EB71" i="1"/>
  <c r="DO66" i="12" s="1"/>
  <c r="CP68" i="1"/>
  <c r="EH63" i="12" s="1"/>
  <c r="CO69" i="1"/>
  <c r="AT59" i="12" l="1"/>
  <c r="AS59" i="12" s="1"/>
  <c r="EO62" i="12"/>
  <c r="EP62" i="12"/>
  <c r="EB65" i="12"/>
  <c r="EC65" i="12"/>
  <c r="DY65" i="12"/>
  <c r="EA65" i="12"/>
  <c r="DW65" i="12"/>
  <c r="DX65" i="12"/>
  <c r="DQ65" i="12"/>
  <c r="DR65" i="12" s="1"/>
  <c r="DZ65" i="12"/>
  <c r="DU65" i="12"/>
  <c r="DV65" i="12"/>
  <c r="DS65" i="12"/>
  <c r="DT65" i="12" s="1"/>
  <c r="DP66" i="12"/>
  <c r="ED66" i="12" s="1"/>
  <c r="DE61" i="12"/>
  <c r="DF61" i="12"/>
  <c r="DC61" i="12"/>
  <c r="DD61" i="12"/>
  <c r="DA61" i="12"/>
  <c r="DB61" i="12"/>
  <c r="CY61" i="12"/>
  <c r="CZ61" i="12"/>
  <c r="BO65" i="12"/>
  <c r="BP65" i="12"/>
  <c r="BI65" i="12"/>
  <c r="BJ65" i="12"/>
  <c r="BG65" i="12"/>
  <c r="BH65" i="12"/>
  <c r="AR61" i="12"/>
  <c r="AQ61" i="12"/>
  <c r="AP61" i="12"/>
  <c r="AO61" i="12"/>
  <c r="AN61" i="12"/>
  <c r="AM61" i="12"/>
  <c r="AL61" i="12"/>
  <c r="AK61" i="12"/>
  <c r="FA61" i="12"/>
  <c r="EZ61" i="12"/>
  <c r="CW61" i="12"/>
  <c r="CU61" i="12"/>
  <c r="CV61" i="12" s="1"/>
  <c r="CX61" i="12"/>
  <c r="CS61" i="12"/>
  <c r="CT61" i="12" s="1"/>
  <c r="DI60" i="12" s="1"/>
  <c r="DH60" i="12" s="1"/>
  <c r="EL62" i="12"/>
  <c r="EM62" i="12" s="1"/>
  <c r="ES61" i="12"/>
  <c r="ET61" i="12" s="1"/>
  <c r="EU61" i="12" s="1"/>
  <c r="EX61" i="12"/>
  <c r="EW61" i="12" s="1"/>
  <c r="EJ62" i="12"/>
  <c r="EK62" i="12" s="1"/>
  <c r="EN62" i="12"/>
  <c r="ER62" i="12"/>
  <c r="CR62" i="12"/>
  <c r="DG62" i="12" s="1"/>
  <c r="EI63" i="12"/>
  <c r="EQ63" i="12" s="1"/>
  <c r="AU60" i="12"/>
  <c r="AI61" i="12"/>
  <c r="AG61" i="12"/>
  <c r="AH61" i="12" s="1"/>
  <c r="AE61" i="12"/>
  <c r="AF61" i="12" s="1"/>
  <c r="AJ61" i="12"/>
  <c r="AD62" i="12"/>
  <c r="DK61" i="12"/>
  <c r="DR68" i="1"/>
  <c r="DQ69" i="1"/>
  <c r="EG68" i="1"/>
  <c r="CQ63" i="12" s="1"/>
  <c r="EF69" i="1"/>
  <c r="BN63" i="12"/>
  <c r="BM63" i="12"/>
  <c r="BT64" i="12"/>
  <c r="BC65" i="12"/>
  <c r="BD65" i="12" s="1"/>
  <c r="BK65" i="12"/>
  <c r="BS65" i="12" s="1"/>
  <c r="BL65" i="12" s="1"/>
  <c r="BF65" i="12"/>
  <c r="BE65" i="12"/>
  <c r="DW72" i="1"/>
  <c r="BA67" i="12" s="1"/>
  <c r="BB66" i="12"/>
  <c r="BQ66" i="12" s="1"/>
  <c r="EB72" i="1"/>
  <c r="DO67" i="12" s="1"/>
  <c r="CP69" i="1"/>
  <c r="EH64" i="12" s="1"/>
  <c r="CO70" i="1"/>
  <c r="AT60" i="12" l="1"/>
  <c r="AS60" i="12" s="1"/>
  <c r="EO63" i="12"/>
  <c r="EX62" i="12" s="1"/>
  <c r="EW62" i="12" s="1"/>
  <c r="EP63" i="12"/>
  <c r="ES62" i="12" s="1"/>
  <c r="ET62" i="12" s="1"/>
  <c r="EU62" i="12" s="1"/>
  <c r="EB66" i="12"/>
  <c r="EC66" i="12"/>
  <c r="DY66" i="12"/>
  <c r="EA66" i="12"/>
  <c r="DW66" i="12"/>
  <c r="DX66" i="12"/>
  <c r="DQ66" i="12"/>
  <c r="DR66" i="12" s="1"/>
  <c r="DZ66" i="12"/>
  <c r="DU66" i="12"/>
  <c r="DV66" i="12"/>
  <c r="DS66" i="12"/>
  <c r="DT66" i="12" s="1"/>
  <c r="DP67" i="12"/>
  <c r="ED67" i="12" s="1"/>
  <c r="AU61" i="12"/>
  <c r="DE62" i="12"/>
  <c r="DF62" i="12"/>
  <c r="DC62" i="12"/>
  <c r="DD62" i="12"/>
  <c r="DA62" i="12"/>
  <c r="DB62" i="12"/>
  <c r="CY62" i="12"/>
  <c r="CZ62" i="12"/>
  <c r="BO66" i="12"/>
  <c r="BP66" i="12"/>
  <c r="BI66" i="12"/>
  <c r="BJ66" i="12"/>
  <c r="BG66" i="12"/>
  <c r="BH66" i="12"/>
  <c r="AR62" i="12"/>
  <c r="AQ62" i="12"/>
  <c r="AP62" i="12"/>
  <c r="AO62" i="12"/>
  <c r="AN62" i="12"/>
  <c r="AM62" i="12"/>
  <c r="AL62" i="12"/>
  <c r="AK62" i="12"/>
  <c r="EZ62" i="12"/>
  <c r="FA62" i="12"/>
  <c r="EL63" i="12"/>
  <c r="EM63" i="12" s="1"/>
  <c r="EJ63" i="12"/>
  <c r="EK63" i="12" s="1"/>
  <c r="EN63" i="12"/>
  <c r="ER63" i="12"/>
  <c r="CS62" i="12"/>
  <c r="CT62" i="12" s="1"/>
  <c r="DI61" i="12" s="1"/>
  <c r="DH61" i="12" s="1"/>
  <c r="CW62" i="12"/>
  <c r="CX62" i="12"/>
  <c r="CU62" i="12"/>
  <c r="CV62" i="12" s="1"/>
  <c r="CR63" i="12"/>
  <c r="DG63" i="12" s="1"/>
  <c r="EI64" i="12"/>
  <c r="EQ64" i="12" s="1"/>
  <c r="AT61" i="12"/>
  <c r="AS61" i="12" s="1"/>
  <c r="AE62" i="12"/>
  <c r="AF62" i="12" s="1"/>
  <c r="AI62" i="12"/>
  <c r="AJ62" i="12"/>
  <c r="AG62" i="12"/>
  <c r="AH62" i="12" s="1"/>
  <c r="AD63" i="12"/>
  <c r="BT65" i="12"/>
  <c r="DK62" i="12"/>
  <c r="DQ70" i="1"/>
  <c r="DR69" i="1"/>
  <c r="EG69" i="1"/>
  <c r="CQ64" i="12" s="1"/>
  <c r="EF70" i="1"/>
  <c r="BN64" i="12"/>
  <c r="BM64" i="12"/>
  <c r="BE66" i="12"/>
  <c r="BK66" i="12"/>
  <c r="BS66" i="12" s="1"/>
  <c r="BL66" i="12" s="1"/>
  <c r="BC66" i="12"/>
  <c r="BD66" i="12" s="1"/>
  <c r="BF66" i="12"/>
  <c r="DW73" i="1"/>
  <c r="BA68" i="12" s="1"/>
  <c r="BB67" i="12"/>
  <c r="BQ67" i="12" s="1"/>
  <c r="EB73" i="1"/>
  <c r="DO68" i="12" s="1"/>
  <c r="CP70" i="1"/>
  <c r="EH65" i="12" s="1"/>
  <c r="CO71" i="1"/>
  <c r="EO64" i="12" l="1"/>
  <c r="EP64" i="12"/>
  <c r="EB67" i="12"/>
  <c r="EC67" i="12"/>
  <c r="DY67" i="12"/>
  <c r="EA67" i="12"/>
  <c r="DW67" i="12"/>
  <c r="DX67" i="12"/>
  <c r="DU67" i="12"/>
  <c r="DV67" i="12"/>
  <c r="DS67" i="12"/>
  <c r="DT67" i="12" s="1"/>
  <c r="DQ67" i="12"/>
  <c r="DR67" i="12" s="1"/>
  <c r="DZ67" i="12"/>
  <c r="DP68" i="12"/>
  <c r="ED68" i="12" s="1"/>
  <c r="DE63" i="12"/>
  <c r="DF63" i="12"/>
  <c r="DC63" i="12"/>
  <c r="DD63" i="12"/>
  <c r="DA63" i="12"/>
  <c r="DB63" i="12"/>
  <c r="CY63" i="12"/>
  <c r="CZ63" i="12"/>
  <c r="BO67" i="12"/>
  <c r="BP67" i="12"/>
  <c r="BI67" i="12"/>
  <c r="BJ67" i="12"/>
  <c r="BG67" i="12"/>
  <c r="BH67" i="12"/>
  <c r="AR63" i="12"/>
  <c r="AQ63" i="12"/>
  <c r="AP63" i="12"/>
  <c r="AO63" i="12"/>
  <c r="AN63" i="12"/>
  <c r="AM63" i="12"/>
  <c r="AL63" i="12"/>
  <c r="AK63" i="12"/>
  <c r="FA63" i="12"/>
  <c r="EZ63" i="12"/>
  <c r="EL64" i="12"/>
  <c r="EM64" i="12" s="1"/>
  <c r="ES63" i="12"/>
  <c r="ET63" i="12" s="1"/>
  <c r="EU63" i="12" s="1"/>
  <c r="EX63" i="12"/>
  <c r="EW63" i="12" s="1"/>
  <c r="EJ64" i="12"/>
  <c r="EK64" i="12" s="1"/>
  <c r="EN64" i="12"/>
  <c r="ER64" i="12"/>
  <c r="CX63" i="12"/>
  <c r="CU63" i="12"/>
  <c r="CV63" i="12" s="1"/>
  <c r="CS63" i="12"/>
  <c r="CT63" i="12" s="1"/>
  <c r="DI62" i="12" s="1"/>
  <c r="DH62" i="12" s="1"/>
  <c r="CW63" i="12"/>
  <c r="EI65" i="12"/>
  <c r="EQ65" i="12" s="1"/>
  <c r="CR64" i="12"/>
  <c r="DG64" i="12" s="1"/>
  <c r="AU62" i="12"/>
  <c r="AG63" i="12"/>
  <c r="AH63" i="12" s="1"/>
  <c r="AI63" i="12"/>
  <c r="AJ63" i="12"/>
  <c r="AE63" i="12"/>
  <c r="AF63" i="12" s="1"/>
  <c r="AD64" i="12"/>
  <c r="DK63" i="12"/>
  <c r="BT66" i="12"/>
  <c r="DR70" i="1"/>
  <c r="DQ71" i="1"/>
  <c r="EF71" i="1"/>
  <c r="EG70" i="1"/>
  <c r="CQ65" i="12" s="1"/>
  <c r="BN65" i="12"/>
  <c r="BM65" i="12"/>
  <c r="BE67" i="12"/>
  <c r="BC67" i="12"/>
  <c r="BD67" i="12" s="1"/>
  <c r="BK67" i="12"/>
  <c r="BS67" i="12" s="1"/>
  <c r="BL67" i="12" s="1"/>
  <c r="BF67" i="12"/>
  <c r="DW74" i="1"/>
  <c r="BA69" i="12" s="1"/>
  <c r="BB68" i="12"/>
  <c r="BQ68" i="12" s="1"/>
  <c r="EB74" i="1"/>
  <c r="DO69" i="12" s="1"/>
  <c r="CO72" i="1"/>
  <c r="CP71" i="1"/>
  <c r="EH66" i="12" s="1"/>
  <c r="AT62" i="12" l="1"/>
  <c r="AS62" i="12" s="1"/>
  <c r="EO65" i="12"/>
  <c r="EX64" i="12" s="1"/>
  <c r="EW64" i="12" s="1"/>
  <c r="EP65" i="12"/>
  <c r="EB68" i="12"/>
  <c r="EC68" i="12"/>
  <c r="DY68" i="12"/>
  <c r="EA68" i="12"/>
  <c r="DW68" i="12"/>
  <c r="DX68" i="12"/>
  <c r="DU68" i="12"/>
  <c r="DV68" i="12"/>
  <c r="DS68" i="12"/>
  <c r="DT68" i="12" s="1"/>
  <c r="DQ68" i="12"/>
  <c r="DR68" i="12" s="1"/>
  <c r="DZ68" i="12"/>
  <c r="DP69" i="12"/>
  <c r="ED69" i="12" s="1"/>
  <c r="DE64" i="12"/>
  <c r="DF64" i="12"/>
  <c r="DC64" i="12"/>
  <c r="DD64" i="12"/>
  <c r="DA64" i="12"/>
  <c r="DB64" i="12"/>
  <c r="CY64" i="12"/>
  <c r="CZ64" i="12"/>
  <c r="BO68" i="12"/>
  <c r="BP68" i="12"/>
  <c r="BI68" i="12"/>
  <c r="BJ68" i="12"/>
  <c r="BG68" i="12"/>
  <c r="BH68" i="12"/>
  <c r="AR64" i="12"/>
  <c r="AQ64" i="12"/>
  <c r="AP64" i="12"/>
  <c r="AO64" i="12"/>
  <c r="AN64" i="12"/>
  <c r="AM64" i="12"/>
  <c r="AL64" i="12"/>
  <c r="AK64" i="12"/>
  <c r="EZ64" i="12"/>
  <c r="FA64" i="12"/>
  <c r="CS64" i="12"/>
  <c r="CT64" i="12" s="1"/>
  <c r="DI63" i="12" s="1"/>
  <c r="DH63" i="12" s="1"/>
  <c r="CW64" i="12"/>
  <c r="CX64" i="12"/>
  <c r="CU64" i="12"/>
  <c r="CV64" i="12" s="1"/>
  <c r="EL65" i="12"/>
  <c r="EM65" i="12" s="1"/>
  <c r="EJ65" i="12"/>
  <c r="EK65" i="12" s="1"/>
  <c r="EN65" i="12"/>
  <c r="ER65" i="12"/>
  <c r="EI66" i="12"/>
  <c r="EQ66" i="12" s="1"/>
  <c r="CR65" i="12"/>
  <c r="DG65" i="12" s="1"/>
  <c r="AU63" i="12"/>
  <c r="AE64" i="12"/>
  <c r="AF64" i="12" s="1"/>
  <c r="AI64" i="12"/>
  <c r="AG64" i="12"/>
  <c r="AH64" i="12" s="1"/>
  <c r="AJ64" i="12"/>
  <c r="AD65" i="12"/>
  <c r="DK64" i="12"/>
  <c r="BT67" i="12"/>
  <c r="DR71" i="1"/>
  <c r="DQ72" i="1"/>
  <c r="EF72" i="1"/>
  <c r="EG71" i="1"/>
  <c r="CQ66" i="12" s="1"/>
  <c r="BN66" i="12"/>
  <c r="BM66" i="12"/>
  <c r="BF68" i="12"/>
  <c r="BE68" i="12"/>
  <c r="BK68" i="12"/>
  <c r="BS68" i="12" s="1"/>
  <c r="BL68" i="12" s="1"/>
  <c r="BC68" i="12"/>
  <c r="BD68" i="12" s="1"/>
  <c r="DW75" i="1"/>
  <c r="BA70" i="12" s="1"/>
  <c r="BB69" i="12"/>
  <c r="BQ69" i="12" s="1"/>
  <c r="EB75" i="1"/>
  <c r="DO70" i="12" s="1"/>
  <c r="CP72" i="1"/>
  <c r="EH67" i="12" s="1"/>
  <c r="CO73" i="1"/>
  <c r="AT63" i="12" l="1"/>
  <c r="AS63" i="12" s="1"/>
  <c r="EO66" i="12"/>
  <c r="EX65" i="12" s="1"/>
  <c r="EW65" i="12" s="1"/>
  <c r="EP66" i="12"/>
  <c r="ES65" i="12" s="1"/>
  <c r="ET65" i="12" s="1"/>
  <c r="EU65" i="12" s="1"/>
  <c r="EB69" i="12"/>
  <c r="EC69" i="12"/>
  <c r="DY69" i="12"/>
  <c r="EA69" i="12"/>
  <c r="DW69" i="12"/>
  <c r="DX69" i="12"/>
  <c r="DU69" i="12"/>
  <c r="DV69" i="12"/>
  <c r="DS69" i="12"/>
  <c r="DT69" i="12" s="1"/>
  <c r="DQ69" i="12"/>
  <c r="DR69" i="12" s="1"/>
  <c r="DZ69" i="12"/>
  <c r="DP70" i="12"/>
  <c r="ED70" i="12" s="1"/>
  <c r="DE65" i="12"/>
  <c r="DF65" i="12"/>
  <c r="DC65" i="12"/>
  <c r="DD65" i="12"/>
  <c r="DA65" i="12"/>
  <c r="DB65" i="12"/>
  <c r="CY65" i="12"/>
  <c r="CZ65" i="12"/>
  <c r="BO69" i="12"/>
  <c r="BP69" i="12"/>
  <c r="BI69" i="12"/>
  <c r="BJ69" i="12"/>
  <c r="BG69" i="12"/>
  <c r="BH69" i="12"/>
  <c r="AR65" i="12"/>
  <c r="AQ65" i="12"/>
  <c r="AP65" i="12"/>
  <c r="AO65" i="12"/>
  <c r="AN65" i="12"/>
  <c r="AM65" i="12"/>
  <c r="AL65" i="12"/>
  <c r="AK65" i="12"/>
  <c r="FA65" i="12"/>
  <c r="EZ65" i="12"/>
  <c r="ES64" i="12"/>
  <c r="ET64" i="12" s="1"/>
  <c r="EU64" i="12" s="1"/>
  <c r="CW65" i="12"/>
  <c r="EJ66" i="12"/>
  <c r="EK66" i="12" s="1"/>
  <c r="ER66" i="12"/>
  <c r="EN66" i="12"/>
  <c r="CU65" i="12"/>
  <c r="CV65" i="12" s="1"/>
  <c r="CS65" i="12"/>
  <c r="CT65" i="12" s="1"/>
  <c r="DI64" i="12" s="1"/>
  <c r="DH64" i="12" s="1"/>
  <c r="CX65" i="12"/>
  <c r="EL66" i="12"/>
  <c r="EM66" i="12" s="1"/>
  <c r="CR66" i="12"/>
  <c r="DG66" i="12" s="1"/>
  <c r="EI67" i="12"/>
  <c r="EQ67" i="12" s="1"/>
  <c r="AU64" i="12"/>
  <c r="AG65" i="12"/>
  <c r="AH65" i="12" s="1"/>
  <c r="AE65" i="12"/>
  <c r="AF65" i="12" s="1"/>
  <c r="AI65" i="12"/>
  <c r="AJ65" i="12"/>
  <c r="AD66" i="12"/>
  <c r="DK65" i="12"/>
  <c r="BT68" i="12"/>
  <c r="DQ73" i="1"/>
  <c r="DR72" i="1"/>
  <c r="EF73" i="1"/>
  <c r="EG72" i="1"/>
  <c r="CQ67" i="12" s="1"/>
  <c r="BN67" i="12"/>
  <c r="BM67" i="12"/>
  <c r="BE69" i="12"/>
  <c r="BF69" i="12"/>
  <c r="BC69" i="12"/>
  <c r="BD69" i="12" s="1"/>
  <c r="BK69" i="12"/>
  <c r="BS69" i="12" s="1"/>
  <c r="BL69" i="12" s="1"/>
  <c r="DW76" i="1"/>
  <c r="BA71" i="12" s="1"/>
  <c r="BB70" i="12"/>
  <c r="BQ70" i="12" s="1"/>
  <c r="EB76" i="1"/>
  <c r="DO71" i="12" s="1"/>
  <c r="CO74" i="1"/>
  <c r="CP73" i="1"/>
  <c r="EH68" i="12" s="1"/>
  <c r="AT64" i="12" l="1"/>
  <c r="AS64" i="12" s="1"/>
  <c r="EO67" i="12"/>
  <c r="EX66" i="12" s="1"/>
  <c r="EW66" i="12" s="1"/>
  <c r="EP67" i="12"/>
  <c r="EB70" i="12"/>
  <c r="EC70" i="12"/>
  <c r="DY70" i="12"/>
  <c r="EA70" i="12"/>
  <c r="DW70" i="12"/>
  <c r="DX70" i="12"/>
  <c r="DQ70" i="12"/>
  <c r="DR70" i="12" s="1"/>
  <c r="DZ70" i="12"/>
  <c r="DU70" i="12"/>
  <c r="DV70" i="12"/>
  <c r="DS70" i="12"/>
  <c r="DT70" i="12" s="1"/>
  <c r="DP71" i="12"/>
  <c r="ED71" i="12" s="1"/>
  <c r="DE66" i="12"/>
  <c r="DF66" i="12"/>
  <c r="DC66" i="12"/>
  <c r="DD66" i="12"/>
  <c r="DA66" i="12"/>
  <c r="DB66" i="12"/>
  <c r="CY66" i="12"/>
  <c r="CZ66" i="12"/>
  <c r="BO70" i="12"/>
  <c r="BP70" i="12"/>
  <c r="BI70" i="12"/>
  <c r="BJ70" i="12"/>
  <c r="BG70" i="12"/>
  <c r="BH70" i="12"/>
  <c r="AR66" i="12"/>
  <c r="AQ66" i="12"/>
  <c r="AP66" i="12"/>
  <c r="AO66" i="12"/>
  <c r="AN66" i="12"/>
  <c r="AM66" i="12"/>
  <c r="AL66" i="12"/>
  <c r="AK66" i="12"/>
  <c r="EZ66" i="12"/>
  <c r="FA66" i="12"/>
  <c r="EL67" i="12"/>
  <c r="EM67" i="12" s="1"/>
  <c r="EJ67" i="12"/>
  <c r="EK67" i="12" s="1"/>
  <c r="EN67" i="12"/>
  <c r="ER67" i="12"/>
  <c r="CU66" i="12"/>
  <c r="CV66" i="12" s="1"/>
  <c r="CS66" i="12"/>
  <c r="CT66" i="12" s="1"/>
  <c r="DI65" i="12" s="1"/>
  <c r="DH65" i="12" s="1"/>
  <c r="CW66" i="12"/>
  <c r="CX66" i="12"/>
  <c r="EI68" i="12"/>
  <c r="EQ68" i="12" s="1"/>
  <c r="CR67" i="12"/>
  <c r="DG67" i="12" s="1"/>
  <c r="AU65" i="12"/>
  <c r="AH66" i="12"/>
  <c r="AI66" i="12"/>
  <c r="AG66" i="12"/>
  <c r="AE66" i="12"/>
  <c r="AF66" i="12" s="1"/>
  <c r="AJ66" i="12"/>
  <c r="AD67" i="12"/>
  <c r="DK66" i="12"/>
  <c r="DQ74" i="1"/>
  <c r="DR73" i="1"/>
  <c r="BT69" i="12"/>
  <c r="EG73" i="1"/>
  <c r="CQ68" i="12" s="1"/>
  <c r="EF74" i="1"/>
  <c r="BN68" i="12"/>
  <c r="BM68" i="12"/>
  <c r="BF70" i="12"/>
  <c r="BK70" i="12"/>
  <c r="BS70" i="12" s="1"/>
  <c r="BL70" i="12" s="1"/>
  <c r="BC70" i="12"/>
  <c r="BD70" i="12" s="1"/>
  <c r="BE70" i="12"/>
  <c r="BB71" i="12"/>
  <c r="BQ71" i="12" s="1"/>
  <c r="DW77" i="1"/>
  <c r="BA72" i="12" s="1"/>
  <c r="EB77" i="1"/>
  <c r="DO72" i="12" s="1"/>
  <c r="CP74" i="1"/>
  <c r="EH69" i="12" s="1"/>
  <c r="CO75" i="1"/>
  <c r="AT65" i="12" l="1"/>
  <c r="AS65" i="12" s="1"/>
  <c r="EO68" i="12"/>
  <c r="EX67" i="12" s="1"/>
  <c r="EW67" i="12" s="1"/>
  <c r="EP68" i="12"/>
  <c r="EB71" i="12"/>
  <c r="EC71" i="12"/>
  <c r="DY71" i="12"/>
  <c r="EA71" i="12"/>
  <c r="DW71" i="12"/>
  <c r="DX71" i="12"/>
  <c r="DU71" i="12"/>
  <c r="DV71" i="12"/>
  <c r="DS71" i="12"/>
  <c r="DT71" i="12" s="1"/>
  <c r="DQ71" i="12"/>
  <c r="DR71" i="12" s="1"/>
  <c r="DZ71" i="12"/>
  <c r="DP72" i="12"/>
  <c r="ED72" i="12" s="1"/>
  <c r="DE67" i="12"/>
  <c r="DF67" i="12"/>
  <c r="DC67" i="12"/>
  <c r="DD67" i="12"/>
  <c r="DA67" i="12"/>
  <c r="DB67" i="12"/>
  <c r="CY67" i="12"/>
  <c r="CZ67" i="12"/>
  <c r="BO71" i="12"/>
  <c r="BP71" i="12"/>
  <c r="BI71" i="12"/>
  <c r="BJ71" i="12"/>
  <c r="BG71" i="12"/>
  <c r="BH71" i="12"/>
  <c r="AR67" i="12"/>
  <c r="AQ67" i="12"/>
  <c r="AP67" i="12"/>
  <c r="AO67" i="12"/>
  <c r="AN67" i="12"/>
  <c r="AT66" i="12" s="1"/>
  <c r="AS66" i="12" s="1"/>
  <c r="AM67" i="12"/>
  <c r="AL67" i="12"/>
  <c r="AK67" i="12"/>
  <c r="FA67" i="12"/>
  <c r="EZ67" i="12"/>
  <c r="ES66" i="12"/>
  <c r="ET66" i="12" s="1"/>
  <c r="EU66" i="12" s="1"/>
  <c r="CX67" i="12"/>
  <c r="CU67" i="12"/>
  <c r="CV67" i="12" s="1"/>
  <c r="CW67" i="12"/>
  <c r="CS67" i="12"/>
  <c r="CT67" i="12" s="1"/>
  <c r="DI66" i="12" s="1"/>
  <c r="DH66" i="12" s="1"/>
  <c r="EJ68" i="12"/>
  <c r="EK68" i="12" s="1"/>
  <c r="EN68" i="12"/>
  <c r="ER68" i="12"/>
  <c r="EL68" i="12"/>
  <c r="EM68" i="12" s="1"/>
  <c r="ES67" i="12"/>
  <c r="ET67" i="12" s="1"/>
  <c r="EU67" i="12" s="1"/>
  <c r="CR68" i="12"/>
  <c r="DG68" i="12" s="1"/>
  <c r="EI69" i="12"/>
  <c r="EQ69" i="12" s="1"/>
  <c r="AU66" i="12"/>
  <c r="AI67" i="12"/>
  <c r="AG67" i="12"/>
  <c r="AH67" i="12" s="1"/>
  <c r="AE67" i="12"/>
  <c r="AF67" i="12" s="1"/>
  <c r="AJ67" i="12"/>
  <c r="AD68" i="12"/>
  <c r="DK67" i="12"/>
  <c r="BT70" i="12"/>
  <c r="DQ75" i="1"/>
  <c r="DR74" i="1"/>
  <c r="EG74" i="1"/>
  <c r="CQ69" i="12" s="1"/>
  <c r="EF75" i="1"/>
  <c r="BN69" i="12"/>
  <c r="BM69" i="12"/>
  <c r="BB72" i="12"/>
  <c r="BQ72" i="12" s="1"/>
  <c r="DW78" i="1"/>
  <c r="BA73" i="12" s="1"/>
  <c r="BK71" i="12"/>
  <c r="BS71" i="12" s="1"/>
  <c r="BL71" i="12" s="1"/>
  <c r="BF71" i="12"/>
  <c r="BE71" i="12"/>
  <c r="BC71" i="12"/>
  <c r="BD71" i="12" s="1"/>
  <c r="EB78" i="1"/>
  <c r="DO73" i="12" s="1"/>
  <c r="CO76" i="1"/>
  <c r="CP75" i="1"/>
  <c r="EH70" i="12" s="1"/>
  <c r="EO69" i="12" l="1"/>
  <c r="EP69" i="12"/>
  <c r="EB72" i="12"/>
  <c r="EC72" i="12"/>
  <c r="DY72" i="12"/>
  <c r="EA72" i="12"/>
  <c r="DW72" i="12"/>
  <c r="DX72" i="12"/>
  <c r="DU72" i="12"/>
  <c r="DV72" i="12"/>
  <c r="DS72" i="12"/>
  <c r="DT72" i="12" s="1"/>
  <c r="DQ72" i="12"/>
  <c r="DR72" i="12" s="1"/>
  <c r="DZ72" i="12"/>
  <c r="DP73" i="12"/>
  <c r="ED73" i="12" s="1"/>
  <c r="DE68" i="12"/>
  <c r="DF68" i="12"/>
  <c r="DC68" i="12"/>
  <c r="DD68" i="12"/>
  <c r="DA68" i="12"/>
  <c r="DB68" i="12"/>
  <c r="CY68" i="12"/>
  <c r="CZ68" i="12"/>
  <c r="BO72" i="12"/>
  <c r="BP72" i="12"/>
  <c r="BI72" i="12"/>
  <c r="BJ72" i="12"/>
  <c r="BG72" i="12"/>
  <c r="BH72" i="12"/>
  <c r="AR68" i="12"/>
  <c r="AQ68" i="12"/>
  <c r="AP68" i="12"/>
  <c r="AO68" i="12"/>
  <c r="AN68" i="12"/>
  <c r="AM68" i="12"/>
  <c r="AL68" i="12"/>
  <c r="AK68" i="12"/>
  <c r="FA68" i="12"/>
  <c r="EZ68" i="12"/>
  <c r="EX68" i="12"/>
  <c r="EW68" i="12" s="1"/>
  <c r="EJ69" i="12"/>
  <c r="EK69" i="12" s="1"/>
  <c r="EN69" i="12"/>
  <c r="ER69" i="12"/>
  <c r="EL69" i="12"/>
  <c r="EM69" i="12" s="1"/>
  <c r="ES68" i="12"/>
  <c r="ET68" i="12" s="1"/>
  <c r="EU68" i="12" s="1"/>
  <c r="CU68" i="12"/>
  <c r="CV68" i="12" s="1"/>
  <c r="CX68" i="12"/>
  <c r="CS68" i="12"/>
  <c r="CT68" i="12" s="1"/>
  <c r="DI67" i="12" s="1"/>
  <c r="DH67" i="12" s="1"/>
  <c r="CW68" i="12"/>
  <c r="EI70" i="12"/>
  <c r="EQ70" i="12" s="1"/>
  <c r="CR69" i="12"/>
  <c r="DG69" i="12" s="1"/>
  <c r="AU67" i="12"/>
  <c r="AE68" i="12"/>
  <c r="AF68" i="12" s="1"/>
  <c r="AT67" i="12"/>
  <c r="AS67" i="12" s="1"/>
  <c r="AD69" i="12"/>
  <c r="AJ68" i="12"/>
  <c r="AI68" i="12"/>
  <c r="AG68" i="12"/>
  <c r="AH68" i="12" s="1"/>
  <c r="DK68" i="12"/>
  <c r="DR75" i="1"/>
  <c r="DQ76" i="1"/>
  <c r="EF76" i="1"/>
  <c r="EG75" i="1"/>
  <c r="CQ70" i="12" s="1"/>
  <c r="BN70" i="12"/>
  <c r="BM70" i="12"/>
  <c r="BT71" i="12"/>
  <c r="DW79" i="1"/>
  <c r="BA74" i="12" s="1"/>
  <c r="BB73" i="12"/>
  <c r="BQ73" i="12" s="1"/>
  <c r="BE72" i="12"/>
  <c r="BC72" i="12"/>
  <c r="BD72" i="12" s="1"/>
  <c r="BK72" i="12"/>
  <c r="BS72" i="12" s="1"/>
  <c r="BL72" i="12" s="1"/>
  <c r="BF72" i="12"/>
  <c r="EB79" i="1"/>
  <c r="DO74" i="12" s="1"/>
  <c r="CP76" i="1"/>
  <c r="EH71" i="12" s="1"/>
  <c r="CO77" i="1"/>
  <c r="EO70" i="12" l="1"/>
  <c r="EX69" i="12" s="1"/>
  <c r="EW69" i="12" s="1"/>
  <c r="EP70" i="12"/>
  <c r="EB73" i="12"/>
  <c r="EC73" i="12"/>
  <c r="DY73" i="12"/>
  <c r="EA73" i="12"/>
  <c r="DW73" i="12"/>
  <c r="DX73" i="12"/>
  <c r="DQ73" i="12"/>
  <c r="DV73" i="12"/>
  <c r="DS73" i="12"/>
  <c r="DT73" i="12" s="1"/>
  <c r="DU73" i="12"/>
  <c r="DR73" i="12"/>
  <c r="DZ73" i="12"/>
  <c r="DP74" i="12"/>
  <c r="ED74" i="12" s="1"/>
  <c r="DE69" i="12"/>
  <c r="DF69" i="12"/>
  <c r="DC69" i="12"/>
  <c r="DD69" i="12"/>
  <c r="DA69" i="12"/>
  <c r="DB69" i="12"/>
  <c r="CY69" i="12"/>
  <c r="CZ69" i="12"/>
  <c r="BO73" i="12"/>
  <c r="BP73" i="12"/>
  <c r="BI73" i="12"/>
  <c r="BJ73" i="12"/>
  <c r="BG73" i="12"/>
  <c r="BH73" i="12"/>
  <c r="AR69" i="12"/>
  <c r="AQ69" i="12"/>
  <c r="AP69" i="12"/>
  <c r="AO69" i="12"/>
  <c r="AN69" i="12"/>
  <c r="AT68" i="12" s="1"/>
  <c r="AS68" i="12" s="1"/>
  <c r="AM69" i="12"/>
  <c r="AL69" i="12"/>
  <c r="AK69" i="12"/>
  <c r="FA69" i="12"/>
  <c r="EZ69" i="12"/>
  <c r="CW69" i="12"/>
  <c r="CU69" i="12"/>
  <c r="CV69" i="12" s="1"/>
  <c r="CX69" i="12"/>
  <c r="CS69" i="12"/>
  <c r="CT69" i="12" s="1"/>
  <c r="DI68" i="12" s="1"/>
  <c r="DH68" i="12" s="1"/>
  <c r="EJ70" i="12"/>
  <c r="EK70" i="12" s="1"/>
  <c r="EN70" i="12"/>
  <c r="ER70" i="12"/>
  <c r="EL70" i="12"/>
  <c r="EM70" i="12" s="1"/>
  <c r="ES69" i="12"/>
  <c r="ET69" i="12" s="1"/>
  <c r="EU69" i="12" s="1"/>
  <c r="EI71" i="12"/>
  <c r="EQ71" i="12" s="1"/>
  <c r="CR70" i="12"/>
  <c r="DG70" i="12" s="1"/>
  <c r="AU68" i="12"/>
  <c r="AG69" i="12"/>
  <c r="AH69" i="12" s="1"/>
  <c r="AJ69" i="12"/>
  <c r="AI69" i="12"/>
  <c r="AE69" i="12"/>
  <c r="AF69" i="12" s="1"/>
  <c r="AD70" i="12"/>
  <c r="DK69" i="12"/>
  <c r="DQ77" i="1"/>
  <c r="DR76" i="1"/>
  <c r="EF77" i="1"/>
  <c r="EG76" i="1"/>
  <c r="CQ71" i="12" s="1"/>
  <c r="BT72" i="12"/>
  <c r="BN71" i="12"/>
  <c r="BM71" i="12"/>
  <c r="BK73" i="12"/>
  <c r="BS73" i="12" s="1"/>
  <c r="BL73" i="12" s="1"/>
  <c r="BF73" i="12"/>
  <c r="BC73" i="12"/>
  <c r="BD73" i="12" s="1"/>
  <c r="BE73" i="12"/>
  <c r="DW80" i="1"/>
  <c r="BA75" i="12" s="1"/>
  <c r="BB74" i="12"/>
  <c r="BQ74" i="12" s="1"/>
  <c r="EB80" i="1"/>
  <c r="DO75" i="12" s="1"/>
  <c r="CO78" i="1"/>
  <c r="CP77" i="1"/>
  <c r="EH72" i="12" s="1"/>
  <c r="EO71" i="12" l="1"/>
  <c r="EP71" i="12"/>
  <c r="EB74" i="12"/>
  <c r="EC74" i="12"/>
  <c r="DY74" i="12"/>
  <c r="EA74" i="12"/>
  <c r="DW74" i="12"/>
  <c r="DX74" i="12"/>
  <c r="DU74" i="12"/>
  <c r="DR74" i="12"/>
  <c r="DZ74" i="12"/>
  <c r="DQ74" i="12"/>
  <c r="DV74" i="12"/>
  <c r="DS74" i="12"/>
  <c r="DT74" i="12" s="1"/>
  <c r="DP75" i="12"/>
  <c r="ED75" i="12" s="1"/>
  <c r="DE70" i="12"/>
  <c r="DF70" i="12"/>
  <c r="DC70" i="12"/>
  <c r="DD70" i="12"/>
  <c r="DA70" i="12"/>
  <c r="DB70" i="12"/>
  <c r="CY70" i="12"/>
  <c r="CZ70" i="12"/>
  <c r="BO74" i="12"/>
  <c r="BP74" i="12"/>
  <c r="BI74" i="12"/>
  <c r="BJ74" i="12"/>
  <c r="BG74" i="12"/>
  <c r="BH74" i="12"/>
  <c r="AR70" i="12"/>
  <c r="AQ70" i="12"/>
  <c r="AP70" i="12"/>
  <c r="AO70" i="12"/>
  <c r="AN70" i="12"/>
  <c r="AM70" i="12"/>
  <c r="AL70" i="12"/>
  <c r="AK70" i="12"/>
  <c r="FA70" i="12"/>
  <c r="AU69" i="12"/>
  <c r="EZ70" i="12"/>
  <c r="CS70" i="12"/>
  <c r="CT70" i="12" s="1"/>
  <c r="DI69" i="12" s="1"/>
  <c r="DH69" i="12" s="1"/>
  <c r="CW70" i="12"/>
  <c r="CX70" i="12"/>
  <c r="CU70" i="12"/>
  <c r="CV70" i="12" s="1"/>
  <c r="EX70" i="12"/>
  <c r="EW70" i="12" s="1"/>
  <c r="EJ71" i="12"/>
  <c r="EK71" i="12" s="1"/>
  <c r="EN71" i="12"/>
  <c r="ER71" i="12"/>
  <c r="EL71" i="12"/>
  <c r="EM71" i="12" s="1"/>
  <c r="EI72" i="12"/>
  <c r="EQ72" i="12" s="1"/>
  <c r="CR71" i="12"/>
  <c r="DG71" i="12" s="1"/>
  <c r="AE70" i="12"/>
  <c r="AF70" i="12" s="1"/>
  <c r="AI70" i="12"/>
  <c r="AT69" i="12"/>
  <c r="AS69" i="12" s="1"/>
  <c r="AG70" i="12"/>
  <c r="AH70" i="12" s="1"/>
  <c r="AJ70" i="12"/>
  <c r="AD71" i="12"/>
  <c r="DK70" i="12"/>
  <c r="DR77" i="1"/>
  <c r="DQ78" i="1"/>
  <c r="EG77" i="1"/>
  <c r="CQ72" i="12" s="1"/>
  <c r="EF78" i="1"/>
  <c r="BT73" i="12"/>
  <c r="BN72" i="12"/>
  <c r="BM72" i="12"/>
  <c r="BC74" i="12"/>
  <c r="BD74" i="12" s="1"/>
  <c r="BK74" i="12"/>
  <c r="BS74" i="12" s="1"/>
  <c r="BL74" i="12" s="1"/>
  <c r="BE74" i="12"/>
  <c r="BF74" i="12"/>
  <c r="BB75" i="12"/>
  <c r="BQ75" i="12" s="1"/>
  <c r="DW81" i="1"/>
  <c r="BA76" i="12" s="1"/>
  <c r="EB81" i="1"/>
  <c r="DO76" i="12" s="1"/>
  <c r="CO79" i="1"/>
  <c r="CP78" i="1"/>
  <c r="EH73" i="12" s="1"/>
  <c r="EO72" i="12" l="1"/>
  <c r="EX71" i="12" s="1"/>
  <c r="EW71" i="12" s="1"/>
  <c r="EP72" i="12"/>
  <c r="ES71" i="12" s="1"/>
  <c r="ET71" i="12" s="1"/>
  <c r="EU71" i="12" s="1"/>
  <c r="EB75" i="12"/>
  <c r="EC75" i="12"/>
  <c r="DY75" i="12"/>
  <c r="EA75" i="12"/>
  <c r="DW75" i="12"/>
  <c r="DX75" i="12"/>
  <c r="DU75" i="12"/>
  <c r="DR75" i="12"/>
  <c r="DZ75" i="12"/>
  <c r="DQ75" i="12"/>
  <c r="DV75" i="12"/>
  <c r="DS75" i="12"/>
  <c r="DT75" i="12" s="1"/>
  <c r="DP76" i="12"/>
  <c r="ED76" i="12" s="1"/>
  <c r="DE71" i="12"/>
  <c r="DF71" i="12"/>
  <c r="DC71" i="12"/>
  <c r="DD71" i="12"/>
  <c r="DA71" i="12"/>
  <c r="DB71" i="12"/>
  <c r="CY71" i="12"/>
  <c r="CZ71" i="12"/>
  <c r="BO75" i="12"/>
  <c r="BP75" i="12"/>
  <c r="BI75" i="12"/>
  <c r="BJ75" i="12"/>
  <c r="BG75" i="12"/>
  <c r="BH75" i="12"/>
  <c r="AR71" i="12"/>
  <c r="AQ71" i="12"/>
  <c r="AP71" i="12"/>
  <c r="AO71" i="12"/>
  <c r="AN71" i="12"/>
  <c r="AT70" i="12" s="1"/>
  <c r="AS70" i="12" s="1"/>
  <c r="AM71" i="12"/>
  <c r="AL71" i="12"/>
  <c r="AK71" i="12"/>
  <c r="FA71" i="12"/>
  <c r="EZ71" i="12"/>
  <c r="CW71" i="12"/>
  <c r="CX71" i="12"/>
  <c r="CU71" i="12"/>
  <c r="CV71" i="12" s="1"/>
  <c r="CS71" i="12"/>
  <c r="CT71" i="12" s="1"/>
  <c r="DI70" i="12" s="1"/>
  <c r="DH70" i="12" s="1"/>
  <c r="EL72" i="12"/>
  <c r="EM72" i="12" s="1"/>
  <c r="EJ72" i="12"/>
  <c r="EK72" i="12" s="1"/>
  <c r="EN72" i="12"/>
  <c r="ER72" i="12"/>
  <c r="EI73" i="12"/>
  <c r="EQ73" i="12" s="1"/>
  <c r="CR72" i="12"/>
  <c r="DG72" i="12" s="1"/>
  <c r="ES70" i="12"/>
  <c r="ET70" i="12" s="1"/>
  <c r="EU70" i="12" s="1"/>
  <c r="AU70" i="12"/>
  <c r="AJ71" i="12"/>
  <c r="AG71" i="12"/>
  <c r="AH71" i="12" s="1"/>
  <c r="AE71" i="12"/>
  <c r="AF71" i="12" s="1"/>
  <c r="AI71" i="12"/>
  <c r="AD72" i="12"/>
  <c r="DK71" i="12"/>
  <c r="DQ79" i="1"/>
  <c r="DR78" i="1"/>
  <c r="EG78" i="1"/>
  <c r="CQ73" i="12" s="1"/>
  <c r="EF79" i="1"/>
  <c r="BT74" i="12"/>
  <c r="BN73" i="12"/>
  <c r="BM73" i="12"/>
  <c r="BB76" i="12"/>
  <c r="BQ76" i="12" s="1"/>
  <c r="DW82" i="1"/>
  <c r="BA77" i="12" s="1"/>
  <c r="BC75" i="12"/>
  <c r="BD75" i="12" s="1"/>
  <c r="BF75" i="12"/>
  <c r="BE75" i="12"/>
  <c r="BK75" i="12"/>
  <c r="BS75" i="12" s="1"/>
  <c r="BL75" i="12" s="1"/>
  <c r="EB82" i="1"/>
  <c r="DO77" i="12" s="1"/>
  <c r="CP79" i="1"/>
  <c r="EH74" i="12" s="1"/>
  <c r="CO80" i="1"/>
  <c r="EO73" i="12" l="1"/>
  <c r="EX72" i="12" s="1"/>
  <c r="EW72" i="12" s="1"/>
  <c r="EP73" i="12"/>
  <c r="ES72" i="12" s="1"/>
  <c r="ET72" i="12" s="1"/>
  <c r="EU72" i="12" s="1"/>
  <c r="EB76" i="12"/>
  <c r="EC76" i="12"/>
  <c r="DY76" i="12"/>
  <c r="EA76" i="12"/>
  <c r="DW76" i="12"/>
  <c r="DX76" i="12"/>
  <c r="EZ72" i="12"/>
  <c r="DU76" i="12"/>
  <c r="DR76" i="12"/>
  <c r="DZ76" i="12"/>
  <c r="DQ76" i="12"/>
  <c r="DV76" i="12"/>
  <c r="DS76" i="12"/>
  <c r="DT76" i="12" s="1"/>
  <c r="DP77" i="12"/>
  <c r="ED77" i="12" s="1"/>
  <c r="DE72" i="12"/>
  <c r="DF72" i="12"/>
  <c r="DC72" i="12"/>
  <c r="DD72" i="12"/>
  <c r="DA72" i="12"/>
  <c r="DB72" i="12"/>
  <c r="CY72" i="12"/>
  <c r="CZ72" i="12"/>
  <c r="BO76" i="12"/>
  <c r="BP76" i="12"/>
  <c r="BI76" i="12"/>
  <c r="BJ76" i="12"/>
  <c r="BG76" i="12"/>
  <c r="BH76" i="12"/>
  <c r="AR72" i="12"/>
  <c r="AQ72" i="12"/>
  <c r="AP72" i="12"/>
  <c r="AO72" i="12"/>
  <c r="AN72" i="12"/>
  <c r="AM72" i="12"/>
  <c r="AL72" i="12"/>
  <c r="AK72" i="12"/>
  <c r="FA72" i="12"/>
  <c r="CU72" i="12"/>
  <c r="CV72" i="12" s="1"/>
  <c r="CX72" i="12"/>
  <c r="CS72" i="12"/>
  <c r="CT72" i="12" s="1"/>
  <c r="DI71" i="12" s="1"/>
  <c r="DH71" i="12" s="1"/>
  <c r="CW72" i="12"/>
  <c r="EL73" i="12"/>
  <c r="EM73" i="12" s="1"/>
  <c r="EJ73" i="12"/>
  <c r="EK73" i="12" s="1"/>
  <c r="EN73" i="12"/>
  <c r="ER73" i="12"/>
  <c r="CR73" i="12"/>
  <c r="DG73" i="12" s="1"/>
  <c r="EI74" i="12"/>
  <c r="EQ74" i="12" s="1"/>
  <c r="AU71" i="12"/>
  <c r="AG72" i="12"/>
  <c r="AH72" i="12" s="1"/>
  <c r="AE72" i="12"/>
  <c r="AF72" i="12" s="1"/>
  <c r="AI72" i="12"/>
  <c r="AJ72" i="12"/>
  <c r="AT71" i="12"/>
  <c r="AS71" i="12" s="1"/>
  <c r="AD73" i="12"/>
  <c r="DK72" i="12"/>
  <c r="DQ80" i="1"/>
  <c r="DR79" i="1"/>
  <c r="EG79" i="1"/>
  <c r="CQ74" i="12" s="1"/>
  <c r="EF80" i="1"/>
  <c r="BT75" i="12"/>
  <c r="BN74" i="12"/>
  <c r="BM74" i="12"/>
  <c r="BB77" i="12"/>
  <c r="BQ77" i="12" s="1"/>
  <c r="DW83" i="1"/>
  <c r="BA78" i="12" s="1"/>
  <c r="BE76" i="12"/>
  <c r="BK76" i="12"/>
  <c r="BS76" i="12" s="1"/>
  <c r="BL76" i="12" s="1"/>
  <c r="BC76" i="12"/>
  <c r="BD76" i="12" s="1"/>
  <c r="BF76" i="12"/>
  <c r="EB83" i="1"/>
  <c r="DO78" i="12" s="1"/>
  <c r="CO81" i="1"/>
  <c r="CP80" i="1"/>
  <c r="EH75" i="12" s="1"/>
  <c r="EO74" i="12" l="1"/>
  <c r="EX73" i="12" s="1"/>
  <c r="EW73" i="12" s="1"/>
  <c r="EP74" i="12"/>
  <c r="ES73" i="12" s="1"/>
  <c r="ET73" i="12" s="1"/>
  <c r="EU73" i="12" s="1"/>
  <c r="EB77" i="12"/>
  <c r="EC77" i="12"/>
  <c r="DY77" i="12"/>
  <c r="EA77" i="12"/>
  <c r="DW77" i="12"/>
  <c r="DX77" i="12"/>
  <c r="DQ77" i="12"/>
  <c r="DV77" i="12"/>
  <c r="DS77" i="12"/>
  <c r="DT77" i="12" s="1"/>
  <c r="DU77" i="12"/>
  <c r="DR77" i="12"/>
  <c r="DZ77" i="12"/>
  <c r="DP78" i="12"/>
  <c r="ED78" i="12" s="1"/>
  <c r="DE73" i="12"/>
  <c r="DF73" i="12"/>
  <c r="DC73" i="12"/>
  <c r="DD73" i="12"/>
  <c r="DA73" i="12"/>
  <c r="DB73" i="12"/>
  <c r="CY73" i="12"/>
  <c r="CZ73" i="12"/>
  <c r="BO77" i="12"/>
  <c r="BP77" i="12"/>
  <c r="BI77" i="12"/>
  <c r="BJ77" i="12"/>
  <c r="BG77" i="12"/>
  <c r="BH77" i="12"/>
  <c r="EZ73" i="12"/>
  <c r="AR73" i="12"/>
  <c r="AQ73" i="12"/>
  <c r="AP73" i="12"/>
  <c r="AO73" i="12"/>
  <c r="AN73" i="12"/>
  <c r="AM73" i="12"/>
  <c r="AL73" i="12"/>
  <c r="AK73" i="12"/>
  <c r="FA73" i="12"/>
  <c r="EL74" i="12"/>
  <c r="EM74" i="12" s="1"/>
  <c r="EJ74" i="12"/>
  <c r="EK74" i="12" s="1"/>
  <c r="EN74" i="12"/>
  <c r="ER74" i="12"/>
  <c r="CW73" i="12"/>
  <c r="CX73" i="12"/>
  <c r="CS73" i="12"/>
  <c r="CT73" i="12" s="1"/>
  <c r="DI72" i="12" s="1"/>
  <c r="DH72" i="12" s="1"/>
  <c r="CU73" i="12"/>
  <c r="CV73" i="12" s="1"/>
  <c r="EI75" i="12"/>
  <c r="EQ75" i="12" s="1"/>
  <c r="CR74" i="12"/>
  <c r="DG74" i="12" s="1"/>
  <c r="AU72" i="12"/>
  <c r="AE73" i="12"/>
  <c r="AF73" i="12" s="1"/>
  <c r="AJ73" i="12"/>
  <c r="AI73" i="12"/>
  <c r="AG73" i="12"/>
  <c r="AH73" i="12" s="1"/>
  <c r="AT72" i="12"/>
  <c r="AS72" i="12" s="1"/>
  <c r="AD74" i="12"/>
  <c r="DK73" i="12"/>
  <c r="DR80" i="1"/>
  <c r="DQ81" i="1"/>
  <c r="EF81" i="1"/>
  <c r="EG80" i="1"/>
  <c r="CQ75" i="12" s="1"/>
  <c r="BT76" i="12"/>
  <c r="BN75" i="12"/>
  <c r="BM75" i="12"/>
  <c r="DW84" i="1"/>
  <c r="BA79" i="12" s="1"/>
  <c r="BB78" i="12"/>
  <c r="BQ78" i="12" s="1"/>
  <c r="BC77" i="12"/>
  <c r="BD77" i="12" s="1"/>
  <c r="BK77" i="12"/>
  <c r="BS77" i="12" s="1"/>
  <c r="BL77" i="12" s="1"/>
  <c r="BF77" i="12"/>
  <c r="BE77" i="12"/>
  <c r="EB84" i="1"/>
  <c r="DO79" i="12" s="1"/>
  <c r="CO82" i="1"/>
  <c r="CP81" i="1"/>
  <c r="EH76" i="12" s="1"/>
  <c r="EO75" i="12" l="1"/>
  <c r="EX74" i="12" s="1"/>
  <c r="EW74" i="12" s="1"/>
  <c r="EP75" i="12"/>
  <c r="EB78" i="12"/>
  <c r="EC78" i="12"/>
  <c r="DY78" i="12"/>
  <c r="EA78" i="12"/>
  <c r="DW78" i="12"/>
  <c r="DX78" i="12"/>
  <c r="DU78" i="12"/>
  <c r="DR78" i="12"/>
  <c r="DZ78" i="12"/>
  <c r="DQ78" i="12"/>
  <c r="DV78" i="12"/>
  <c r="DS78" i="12"/>
  <c r="DT78" i="12" s="1"/>
  <c r="DP79" i="12"/>
  <c r="ED79" i="12" s="1"/>
  <c r="DE74" i="12"/>
  <c r="DF74" i="12"/>
  <c r="DC74" i="12"/>
  <c r="DD74" i="12"/>
  <c r="DA74" i="12"/>
  <c r="DB74" i="12"/>
  <c r="CY74" i="12"/>
  <c r="CZ74" i="12"/>
  <c r="BO78" i="12"/>
  <c r="BP78" i="12"/>
  <c r="BI78" i="12"/>
  <c r="BJ78" i="12"/>
  <c r="BG78" i="12"/>
  <c r="BH78" i="12"/>
  <c r="AR74" i="12"/>
  <c r="AQ74" i="12"/>
  <c r="AP74" i="12"/>
  <c r="AO74" i="12"/>
  <c r="AN74" i="12"/>
  <c r="AT73" i="12" s="1"/>
  <c r="AS73" i="12" s="1"/>
  <c r="AM74" i="12"/>
  <c r="AL74" i="12"/>
  <c r="AK74" i="12"/>
  <c r="EZ74" i="12"/>
  <c r="FA74" i="12"/>
  <c r="CU74" i="12"/>
  <c r="CV74" i="12" s="1"/>
  <c r="CS74" i="12"/>
  <c r="CT74" i="12" s="1"/>
  <c r="DI73" i="12" s="1"/>
  <c r="DH73" i="12" s="1"/>
  <c r="CW74" i="12"/>
  <c r="CX74" i="12"/>
  <c r="EJ75" i="12"/>
  <c r="EK75" i="12" s="1"/>
  <c r="EN75" i="12"/>
  <c r="ER75" i="12"/>
  <c r="EL75" i="12"/>
  <c r="EM75" i="12" s="1"/>
  <c r="ES74" i="12"/>
  <c r="ET74" i="12" s="1"/>
  <c r="EU74" i="12" s="1"/>
  <c r="EI76" i="12"/>
  <c r="EQ76" i="12" s="1"/>
  <c r="CR75" i="12"/>
  <c r="DG75" i="12" s="1"/>
  <c r="AU73" i="12"/>
  <c r="AE74" i="12"/>
  <c r="AF74" i="12" s="1"/>
  <c r="AG74" i="12"/>
  <c r="AH74" i="12" s="1"/>
  <c r="AI74" i="12"/>
  <c r="AJ74" i="12"/>
  <c r="AD75" i="12"/>
  <c r="DK74" i="12"/>
  <c r="BT77" i="12"/>
  <c r="DR81" i="1"/>
  <c r="DQ82" i="1"/>
  <c r="EG81" i="1"/>
  <c r="CQ76" i="12" s="1"/>
  <c r="EF82" i="1"/>
  <c r="BN76" i="12"/>
  <c r="BM76" i="12"/>
  <c r="BC78" i="12"/>
  <c r="BD78" i="12" s="1"/>
  <c r="BF78" i="12"/>
  <c r="BE78" i="12"/>
  <c r="BK78" i="12"/>
  <c r="BS78" i="12" s="1"/>
  <c r="BL78" i="12" s="1"/>
  <c r="BB79" i="12"/>
  <c r="BQ79" i="12" s="1"/>
  <c r="DW85" i="1"/>
  <c r="BA80" i="12" s="1"/>
  <c r="EB85" i="1"/>
  <c r="DO80" i="12" s="1"/>
  <c r="CP82" i="1"/>
  <c r="EH77" i="12" s="1"/>
  <c r="CO83" i="1"/>
  <c r="EO76" i="12" l="1"/>
  <c r="EX75" i="12" s="1"/>
  <c r="EW75" i="12" s="1"/>
  <c r="EP76" i="12"/>
  <c r="ES75" i="12" s="1"/>
  <c r="ET75" i="12" s="1"/>
  <c r="EU75" i="12" s="1"/>
  <c r="EB79" i="12"/>
  <c r="EC79" i="12"/>
  <c r="DY79" i="12"/>
  <c r="EA79" i="12"/>
  <c r="DW79" i="12"/>
  <c r="DX79" i="12"/>
  <c r="DU79" i="12"/>
  <c r="DR79" i="12"/>
  <c r="DZ79" i="12"/>
  <c r="DQ79" i="12"/>
  <c r="DV79" i="12"/>
  <c r="DS79" i="12"/>
  <c r="DT79" i="12" s="1"/>
  <c r="DP80" i="12"/>
  <c r="ED80" i="12" s="1"/>
  <c r="DE75" i="12"/>
  <c r="DF75" i="12"/>
  <c r="DC75" i="12"/>
  <c r="DD75" i="12"/>
  <c r="DA75" i="12"/>
  <c r="DB75" i="12"/>
  <c r="CY75" i="12"/>
  <c r="CZ75" i="12"/>
  <c r="BO79" i="12"/>
  <c r="BP79" i="12"/>
  <c r="BI79" i="12"/>
  <c r="BJ79" i="12"/>
  <c r="BG79" i="12"/>
  <c r="BH79" i="12"/>
  <c r="AR75" i="12"/>
  <c r="AQ75" i="12"/>
  <c r="AP75" i="12"/>
  <c r="AO75" i="12"/>
  <c r="AN75" i="12"/>
  <c r="AT74" i="12" s="1"/>
  <c r="AS74" i="12" s="1"/>
  <c r="AM75" i="12"/>
  <c r="AL75" i="12"/>
  <c r="AK75" i="12"/>
  <c r="FA75" i="12"/>
  <c r="CX75" i="12"/>
  <c r="CU75" i="12"/>
  <c r="CV75" i="12" s="1"/>
  <c r="CW75" i="12"/>
  <c r="CS75" i="12"/>
  <c r="CT75" i="12" s="1"/>
  <c r="DI74" i="12" s="1"/>
  <c r="DH74" i="12" s="1"/>
  <c r="EL76" i="12"/>
  <c r="EM76" i="12" s="1"/>
  <c r="EJ76" i="12"/>
  <c r="EK76" i="12" s="1"/>
  <c r="EN76" i="12"/>
  <c r="ER76" i="12"/>
  <c r="EI77" i="12"/>
  <c r="EQ77" i="12" s="1"/>
  <c r="CR76" i="12"/>
  <c r="DG76" i="12" s="1"/>
  <c r="EZ75" i="12"/>
  <c r="AU74" i="12"/>
  <c r="AI75" i="12"/>
  <c r="AG75" i="12"/>
  <c r="AH75" i="12" s="1"/>
  <c r="AJ75" i="12"/>
  <c r="AE75" i="12"/>
  <c r="AF75" i="12" s="1"/>
  <c r="AD76" i="12"/>
  <c r="DK75" i="12"/>
  <c r="DR82" i="1"/>
  <c r="DQ83" i="1"/>
  <c r="EG82" i="1"/>
  <c r="CQ77" i="12" s="1"/>
  <c r="EF83" i="1"/>
  <c r="BT78" i="12"/>
  <c r="BN77" i="12"/>
  <c r="BM77" i="12"/>
  <c r="DW86" i="1"/>
  <c r="BA81" i="12" s="1"/>
  <c r="BB80" i="12"/>
  <c r="BQ80" i="12" s="1"/>
  <c r="BE79" i="12"/>
  <c r="BC79" i="12"/>
  <c r="BD79" i="12" s="1"/>
  <c r="BF79" i="12"/>
  <c r="BK79" i="12"/>
  <c r="BS79" i="12" s="1"/>
  <c r="BL79" i="12" s="1"/>
  <c r="EB86" i="1"/>
  <c r="DO81" i="12" s="1"/>
  <c r="CO84" i="1"/>
  <c r="CP83" i="1"/>
  <c r="EH78" i="12" s="1"/>
  <c r="EO77" i="12" l="1"/>
  <c r="EX76" i="12" s="1"/>
  <c r="EW76" i="12" s="1"/>
  <c r="EP77" i="12"/>
  <c r="EB80" i="12"/>
  <c r="EC80" i="12"/>
  <c r="DY80" i="12"/>
  <c r="EA80" i="12"/>
  <c r="DW80" i="12"/>
  <c r="DX80" i="12"/>
  <c r="DU80" i="12"/>
  <c r="DR80" i="12"/>
  <c r="DZ80" i="12"/>
  <c r="DQ80" i="12"/>
  <c r="DV80" i="12"/>
  <c r="DS80" i="12"/>
  <c r="DT80" i="12" s="1"/>
  <c r="DP81" i="12"/>
  <c r="ED81" i="12" s="1"/>
  <c r="DE76" i="12"/>
  <c r="DF76" i="12"/>
  <c r="DC76" i="12"/>
  <c r="DD76" i="12"/>
  <c r="DA76" i="12"/>
  <c r="DB76" i="12"/>
  <c r="CY76" i="12"/>
  <c r="CZ76" i="12"/>
  <c r="BO80" i="12"/>
  <c r="BP80" i="12"/>
  <c r="BI80" i="12"/>
  <c r="BJ80" i="12"/>
  <c r="BG80" i="12"/>
  <c r="BH80" i="12"/>
  <c r="AR76" i="12"/>
  <c r="AQ76" i="12"/>
  <c r="AP76" i="12"/>
  <c r="AO76" i="12"/>
  <c r="AN76" i="12"/>
  <c r="AM76" i="12"/>
  <c r="AL76" i="12"/>
  <c r="AK76" i="12"/>
  <c r="EZ76" i="12"/>
  <c r="FA76" i="12"/>
  <c r="CS76" i="12"/>
  <c r="CT76" i="12" s="1"/>
  <c r="DI75" i="12" s="1"/>
  <c r="DH75" i="12" s="1"/>
  <c r="CW76" i="12"/>
  <c r="CU76" i="12"/>
  <c r="CV76" i="12" s="1"/>
  <c r="CX76" i="12"/>
  <c r="EJ77" i="12"/>
  <c r="EK77" i="12" s="1"/>
  <c r="EN77" i="12"/>
  <c r="ER77" i="12"/>
  <c r="EL77" i="12"/>
  <c r="EM77" i="12" s="1"/>
  <c r="ES76" i="12"/>
  <c r="ET76" i="12" s="1"/>
  <c r="EU76" i="12" s="1"/>
  <c r="EI78" i="12"/>
  <c r="EQ78" i="12" s="1"/>
  <c r="CR77" i="12"/>
  <c r="DG77" i="12" s="1"/>
  <c r="AU75" i="12"/>
  <c r="AT75" i="12"/>
  <c r="AS75" i="12" s="1"/>
  <c r="AJ76" i="12"/>
  <c r="AE76" i="12"/>
  <c r="AF76" i="12" s="1"/>
  <c r="AG76" i="12"/>
  <c r="AH76" i="12" s="1"/>
  <c r="AI76" i="12"/>
  <c r="AD77" i="12"/>
  <c r="DK76" i="12"/>
  <c r="DQ84" i="1"/>
  <c r="DR83" i="1"/>
  <c r="EG83" i="1"/>
  <c r="CQ78" i="12" s="1"/>
  <c r="EF84" i="1"/>
  <c r="BT79" i="12"/>
  <c r="BN78" i="12"/>
  <c r="BM78" i="12"/>
  <c r="BC80" i="12"/>
  <c r="BD80" i="12" s="1"/>
  <c r="BE80" i="12"/>
  <c r="BK80" i="12"/>
  <c r="BS80" i="12" s="1"/>
  <c r="BL80" i="12" s="1"/>
  <c r="BF80" i="12"/>
  <c r="DW87" i="1"/>
  <c r="BA82" i="12" s="1"/>
  <c r="BB81" i="12"/>
  <c r="BQ81" i="12" s="1"/>
  <c r="EB87" i="1"/>
  <c r="DO82" i="12" s="1"/>
  <c r="CO85" i="1"/>
  <c r="CP84" i="1"/>
  <c r="EH79" i="12" s="1"/>
  <c r="EO78" i="12" l="1"/>
  <c r="EX77" i="12" s="1"/>
  <c r="EW77" i="12" s="1"/>
  <c r="EP78" i="12"/>
  <c r="EB81" i="12"/>
  <c r="EC81" i="12"/>
  <c r="DY81" i="12"/>
  <c r="EA81" i="12"/>
  <c r="DW81" i="12"/>
  <c r="DX81" i="12"/>
  <c r="DU81" i="12"/>
  <c r="DR81" i="12"/>
  <c r="DZ81" i="12"/>
  <c r="DQ81" i="12"/>
  <c r="DV81" i="12"/>
  <c r="DS81" i="12"/>
  <c r="DT81" i="12" s="1"/>
  <c r="DP82" i="12"/>
  <c r="ED82" i="12" s="1"/>
  <c r="DE77" i="12"/>
  <c r="DF77" i="12"/>
  <c r="DC77" i="12"/>
  <c r="DD77" i="12"/>
  <c r="DA77" i="12"/>
  <c r="DB77" i="12"/>
  <c r="CY77" i="12"/>
  <c r="CZ77" i="12"/>
  <c r="BO81" i="12"/>
  <c r="BP81" i="12"/>
  <c r="BI81" i="12"/>
  <c r="BJ81" i="12"/>
  <c r="BG81" i="12"/>
  <c r="BH81" i="12"/>
  <c r="AR77" i="12"/>
  <c r="AQ77" i="12"/>
  <c r="AP77" i="12"/>
  <c r="AO77" i="12"/>
  <c r="AN77" i="12"/>
  <c r="AM77" i="12"/>
  <c r="AL77" i="12"/>
  <c r="AK77" i="12"/>
  <c r="FA77" i="12"/>
  <c r="EZ77" i="12"/>
  <c r="CX77" i="12"/>
  <c r="CS77" i="12"/>
  <c r="CT77" i="12" s="1"/>
  <c r="DI76" i="12" s="1"/>
  <c r="DH76" i="12" s="1"/>
  <c r="CW77" i="12"/>
  <c r="CU77" i="12"/>
  <c r="CV77" i="12" s="1"/>
  <c r="EJ78" i="12"/>
  <c r="EK78" i="12" s="1"/>
  <c r="EN78" i="12"/>
  <c r="ER78" i="12"/>
  <c r="EL78" i="12"/>
  <c r="EM78" i="12" s="1"/>
  <c r="ES77" i="12"/>
  <c r="ET77" i="12" s="1"/>
  <c r="EU77" i="12" s="1"/>
  <c r="EI79" i="12"/>
  <c r="EQ79" i="12" s="1"/>
  <c r="CR78" i="12"/>
  <c r="DG78" i="12" s="1"/>
  <c r="AU76" i="12"/>
  <c r="AE77" i="12"/>
  <c r="AF77" i="12" s="1"/>
  <c r="AI77" i="12"/>
  <c r="AT76" i="12"/>
  <c r="AS76" i="12" s="1"/>
  <c r="AG77" i="12"/>
  <c r="AH77" i="12" s="1"/>
  <c r="AJ77" i="12"/>
  <c r="AD78" i="12"/>
  <c r="DK77" i="12"/>
  <c r="DQ85" i="1"/>
  <c r="DR84" i="1"/>
  <c r="EF85" i="1"/>
  <c r="EG84" i="1"/>
  <c r="CQ79" i="12" s="1"/>
  <c r="BT80" i="12"/>
  <c r="BN79" i="12"/>
  <c r="BM79" i="12"/>
  <c r="BC81" i="12"/>
  <c r="BD81" i="12" s="1"/>
  <c r="BE81" i="12"/>
  <c r="BK81" i="12"/>
  <c r="BS81" i="12" s="1"/>
  <c r="BL81" i="12" s="1"/>
  <c r="BF81" i="12"/>
  <c r="DW88" i="1"/>
  <c r="BA83" i="12" s="1"/>
  <c r="BB82" i="12"/>
  <c r="BQ82" i="12" s="1"/>
  <c r="EB88" i="1"/>
  <c r="DO83" i="12" s="1"/>
  <c r="CP85" i="1"/>
  <c r="EH80" i="12" s="1"/>
  <c r="CO86" i="1"/>
  <c r="EO79" i="12" l="1"/>
  <c r="EX78" i="12" s="1"/>
  <c r="EW78" i="12" s="1"/>
  <c r="EP79" i="12"/>
  <c r="ES78" i="12" s="1"/>
  <c r="ET78" i="12" s="1"/>
  <c r="EU78" i="12" s="1"/>
  <c r="EB82" i="12"/>
  <c r="EC82" i="12"/>
  <c r="DY82" i="12"/>
  <c r="EA82" i="12"/>
  <c r="DW82" i="12"/>
  <c r="DX82" i="12"/>
  <c r="DQ82" i="12"/>
  <c r="DV82" i="12"/>
  <c r="DS82" i="12"/>
  <c r="DT82" i="12" s="1"/>
  <c r="DU82" i="12"/>
  <c r="DR82" i="12"/>
  <c r="DZ82" i="12"/>
  <c r="DP83" i="12"/>
  <c r="ED83" i="12" s="1"/>
  <c r="DE78" i="12"/>
  <c r="DF78" i="12"/>
  <c r="DC78" i="12"/>
  <c r="DD78" i="12"/>
  <c r="DA78" i="12"/>
  <c r="DB78" i="12"/>
  <c r="CY78" i="12"/>
  <c r="CZ78" i="12"/>
  <c r="BO82" i="12"/>
  <c r="BP82" i="12"/>
  <c r="BI82" i="12"/>
  <c r="BJ82" i="12"/>
  <c r="BG82" i="12"/>
  <c r="BH82" i="12"/>
  <c r="AR78" i="12"/>
  <c r="AQ78" i="12"/>
  <c r="AP78" i="12"/>
  <c r="AO78" i="12"/>
  <c r="AN78" i="12"/>
  <c r="AM78" i="12"/>
  <c r="AL78" i="12"/>
  <c r="AK78" i="12"/>
  <c r="FA78" i="12"/>
  <c r="EZ78" i="12"/>
  <c r="CU78" i="12"/>
  <c r="CV78" i="12" s="1"/>
  <c r="CX78" i="12"/>
  <c r="CS78" i="12"/>
  <c r="CW78" i="12"/>
  <c r="CT78" i="12"/>
  <c r="DI77" i="12" s="1"/>
  <c r="DH77" i="12" s="1"/>
  <c r="EL79" i="12"/>
  <c r="EM79" i="12" s="1"/>
  <c r="EJ79" i="12"/>
  <c r="EK79" i="12" s="1"/>
  <c r="EN79" i="12"/>
  <c r="ER79" i="12"/>
  <c r="EI80" i="12"/>
  <c r="EQ80" i="12" s="1"/>
  <c r="CR79" i="12"/>
  <c r="DG79" i="12" s="1"/>
  <c r="AU77" i="12"/>
  <c r="AT77" i="12"/>
  <c r="AS77" i="12" s="1"/>
  <c r="AE78" i="12"/>
  <c r="AF78" i="12" s="1"/>
  <c r="AJ78" i="12"/>
  <c r="AI78" i="12"/>
  <c r="AG78" i="12"/>
  <c r="AH78" i="12" s="1"/>
  <c r="AD79" i="12"/>
  <c r="DK78" i="12"/>
  <c r="DR85" i="1"/>
  <c r="DQ86" i="1"/>
  <c r="EF86" i="1"/>
  <c r="EG85" i="1"/>
  <c r="CQ80" i="12" s="1"/>
  <c r="BT81" i="12"/>
  <c r="BN80" i="12"/>
  <c r="BM80" i="12"/>
  <c r="BC82" i="12"/>
  <c r="BD82" i="12" s="1"/>
  <c r="BK82" i="12"/>
  <c r="BS82" i="12" s="1"/>
  <c r="BL82" i="12" s="1"/>
  <c r="BE82" i="12"/>
  <c r="BF82" i="12"/>
  <c r="BB83" i="12"/>
  <c r="BQ83" i="12" s="1"/>
  <c r="DW89" i="1"/>
  <c r="BA84" i="12" s="1"/>
  <c r="EB89" i="1"/>
  <c r="DO84" i="12" s="1"/>
  <c r="CP86" i="1"/>
  <c r="EH81" i="12" s="1"/>
  <c r="CO87" i="1"/>
  <c r="EO80" i="12" l="1"/>
  <c r="EX79" i="12" s="1"/>
  <c r="EW79" i="12" s="1"/>
  <c r="EP80" i="12"/>
  <c r="ES79" i="12" s="1"/>
  <c r="ET79" i="12" s="1"/>
  <c r="EU79" i="12" s="1"/>
  <c r="EB83" i="12"/>
  <c r="EC83" i="12"/>
  <c r="DY83" i="12"/>
  <c r="EA83" i="12"/>
  <c r="DW83" i="12"/>
  <c r="DX83" i="12"/>
  <c r="DU83" i="12"/>
  <c r="DR83" i="12"/>
  <c r="DZ83" i="12"/>
  <c r="DQ83" i="12"/>
  <c r="DV83" i="12"/>
  <c r="DS83" i="12"/>
  <c r="DT83" i="12" s="1"/>
  <c r="DP84" i="12"/>
  <c r="ED84" i="12" s="1"/>
  <c r="DE79" i="12"/>
  <c r="DF79" i="12"/>
  <c r="DC79" i="12"/>
  <c r="DD79" i="12"/>
  <c r="DA79" i="12"/>
  <c r="DB79" i="12"/>
  <c r="CY79" i="12"/>
  <c r="CZ79" i="12"/>
  <c r="BO83" i="12"/>
  <c r="BP83" i="12"/>
  <c r="BI83" i="12"/>
  <c r="BJ83" i="12"/>
  <c r="BG83" i="12"/>
  <c r="BH83" i="12"/>
  <c r="AR79" i="12"/>
  <c r="AQ79" i="12"/>
  <c r="AP79" i="12"/>
  <c r="AO79" i="12"/>
  <c r="AN79" i="12"/>
  <c r="AM79" i="12"/>
  <c r="AL79" i="12"/>
  <c r="AK79" i="12"/>
  <c r="FA79" i="12"/>
  <c r="EZ79" i="12"/>
  <c r="EL80" i="12"/>
  <c r="EM80" i="12" s="1"/>
  <c r="EJ80" i="12"/>
  <c r="EK80" i="12" s="1"/>
  <c r="EN80" i="12"/>
  <c r="ER80" i="12"/>
  <c r="CW79" i="12"/>
  <c r="CX79" i="12"/>
  <c r="CU79" i="12"/>
  <c r="CV79" i="12" s="1"/>
  <c r="CS79" i="12"/>
  <c r="CT79" i="12" s="1"/>
  <c r="DI78" i="12" s="1"/>
  <c r="DH78" i="12" s="1"/>
  <c r="EI81" i="12"/>
  <c r="EQ81" i="12" s="1"/>
  <c r="CR80" i="12"/>
  <c r="DG80" i="12" s="1"/>
  <c r="AU78" i="12"/>
  <c r="AG79" i="12"/>
  <c r="AH79" i="12" s="1"/>
  <c r="AE79" i="12"/>
  <c r="AF79" i="12" s="1"/>
  <c r="AJ79" i="12"/>
  <c r="AT78" i="12"/>
  <c r="AS78" i="12" s="1"/>
  <c r="AI79" i="12"/>
  <c r="AD80" i="12"/>
  <c r="DK79" i="12"/>
  <c r="DQ87" i="1"/>
  <c r="DR86" i="1"/>
  <c r="EG86" i="1"/>
  <c r="CQ81" i="12" s="1"/>
  <c r="EF87" i="1"/>
  <c r="BT82" i="12"/>
  <c r="BN81" i="12"/>
  <c r="BM81" i="12"/>
  <c r="DW90" i="1"/>
  <c r="BA85" i="12" s="1"/>
  <c r="BB84" i="12"/>
  <c r="BQ84" i="12" s="1"/>
  <c r="BE83" i="12"/>
  <c r="BK83" i="12"/>
  <c r="BS83" i="12" s="1"/>
  <c r="BL83" i="12" s="1"/>
  <c r="BF83" i="12"/>
  <c r="BC83" i="12"/>
  <c r="BD83" i="12" s="1"/>
  <c r="EB90" i="1"/>
  <c r="DO85" i="12" s="1"/>
  <c r="CO88" i="1"/>
  <c r="CP87" i="1"/>
  <c r="EH82" i="12" s="1"/>
  <c r="EO81" i="12" l="1"/>
  <c r="EP81" i="12"/>
  <c r="EB84" i="12"/>
  <c r="EC84" i="12"/>
  <c r="DY84" i="12"/>
  <c r="EA84" i="12"/>
  <c r="DW84" i="12"/>
  <c r="DX84" i="12"/>
  <c r="DQ84" i="12"/>
  <c r="DV84" i="12"/>
  <c r="DS84" i="12"/>
  <c r="DT84" i="12" s="1"/>
  <c r="DU84" i="12"/>
  <c r="DR84" i="12"/>
  <c r="DZ84" i="12"/>
  <c r="DP85" i="12"/>
  <c r="ED85" i="12" s="1"/>
  <c r="DE80" i="12"/>
  <c r="DF80" i="12"/>
  <c r="DC80" i="12"/>
  <c r="DD80" i="12"/>
  <c r="DA80" i="12"/>
  <c r="DB80" i="12"/>
  <c r="CY80" i="12"/>
  <c r="CZ80" i="12"/>
  <c r="BO84" i="12"/>
  <c r="BP84" i="12"/>
  <c r="BI84" i="12"/>
  <c r="BJ84" i="12"/>
  <c r="BG84" i="12"/>
  <c r="BH84" i="12"/>
  <c r="AR80" i="12"/>
  <c r="AQ80" i="12"/>
  <c r="AP80" i="12"/>
  <c r="AO80" i="12"/>
  <c r="AN80" i="12"/>
  <c r="AM80" i="12"/>
  <c r="AL80" i="12"/>
  <c r="AK80" i="12"/>
  <c r="FA80" i="12"/>
  <c r="EZ80" i="12"/>
  <c r="CU80" i="12"/>
  <c r="CV80" i="12" s="1"/>
  <c r="CX80" i="12"/>
  <c r="CS80" i="12"/>
  <c r="CW80" i="12"/>
  <c r="CT80" i="12"/>
  <c r="DI79" i="12" s="1"/>
  <c r="DH79" i="12" s="1"/>
  <c r="EX80" i="12"/>
  <c r="EW80" i="12" s="1"/>
  <c r="EJ81" i="12"/>
  <c r="EK81" i="12" s="1"/>
  <c r="EN81" i="12"/>
  <c r="ER81" i="12"/>
  <c r="EL81" i="12"/>
  <c r="EM81" i="12" s="1"/>
  <c r="ES80" i="12"/>
  <c r="ET80" i="12" s="1"/>
  <c r="EU80" i="12" s="1"/>
  <c r="EI82" i="12"/>
  <c r="EQ82" i="12" s="1"/>
  <c r="CR81" i="12"/>
  <c r="DG81" i="12" s="1"/>
  <c r="AU79" i="12"/>
  <c r="AG80" i="12"/>
  <c r="AH80" i="12" s="1"/>
  <c r="AJ80" i="12"/>
  <c r="AT79" i="12"/>
  <c r="AS79" i="12" s="1"/>
  <c r="AE80" i="12"/>
  <c r="AF80" i="12" s="1"/>
  <c r="AI80" i="12"/>
  <c r="AD81" i="12"/>
  <c r="DK80" i="12"/>
  <c r="DR87" i="1"/>
  <c r="DQ88" i="1"/>
  <c r="EF88" i="1"/>
  <c r="EG87" i="1"/>
  <c r="CQ82" i="12" s="1"/>
  <c r="BT83" i="12"/>
  <c r="BN82" i="12"/>
  <c r="BM82" i="12"/>
  <c r="BK84" i="12"/>
  <c r="BS84" i="12" s="1"/>
  <c r="BL84" i="12" s="1"/>
  <c r="BE84" i="12"/>
  <c r="BC84" i="12"/>
  <c r="BD84" i="12" s="1"/>
  <c r="BF84" i="12"/>
  <c r="DW91" i="1"/>
  <c r="BA86" i="12" s="1"/>
  <c r="BB85" i="12"/>
  <c r="BQ85" i="12" s="1"/>
  <c r="EB91" i="1"/>
  <c r="DO86" i="12" s="1"/>
  <c r="CP88" i="1"/>
  <c r="EH83" i="12" s="1"/>
  <c r="CO89" i="1"/>
  <c r="EO82" i="12" l="1"/>
  <c r="EX81" i="12" s="1"/>
  <c r="EW81" i="12" s="1"/>
  <c r="EP82" i="12"/>
  <c r="EB85" i="12"/>
  <c r="EC85" i="12"/>
  <c r="DY85" i="12"/>
  <c r="EA85" i="12"/>
  <c r="DW85" i="12"/>
  <c r="DX85" i="12"/>
  <c r="DU85" i="12"/>
  <c r="DR85" i="12"/>
  <c r="DZ85" i="12"/>
  <c r="DQ85" i="12"/>
  <c r="DV85" i="12"/>
  <c r="DS85" i="12"/>
  <c r="DT85" i="12" s="1"/>
  <c r="DP86" i="12"/>
  <c r="ED86" i="12" s="1"/>
  <c r="DE81" i="12"/>
  <c r="DF81" i="12"/>
  <c r="DC81" i="12"/>
  <c r="DD81" i="12"/>
  <c r="DA81" i="12"/>
  <c r="DB81" i="12"/>
  <c r="CY81" i="12"/>
  <c r="CZ81" i="12"/>
  <c r="BO85" i="12"/>
  <c r="BP85" i="12"/>
  <c r="BI85" i="12"/>
  <c r="BJ85" i="12"/>
  <c r="BG85" i="12"/>
  <c r="BH85" i="12"/>
  <c r="AR81" i="12"/>
  <c r="AQ81" i="12"/>
  <c r="AP81" i="12"/>
  <c r="AO81" i="12"/>
  <c r="AN81" i="12"/>
  <c r="AM81" i="12"/>
  <c r="AL81" i="12"/>
  <c r="AK81" i="12"/>
  <c r="EZ81" i="12"/>
  <c r="FA81" i="12"/>
  <c r="EJ82" i="12"/>
  <c r="EK82" i="12" s="1"/>
  <c r="EN82" i="12"/>
  <c r="ER82" i="12"/>
  <c r="EL82" i="12"/>
  <c r="EM82" i="12" s="1"/>
  <c r="ES81" i="12"/>
  <c r="ET81" i="12" s="1"/>
  <c r="EU81" i="12" s="1"/>
  <c r="CW81" i="12"/>
  <c r="CX81" i="12"/>
  <c r="CS81" i="12"/>
  <c r="CT81" i="12" s="1"/>
  <c r="DI80" i="12" s="1"/>
  <c r="DH80" i="12" s="1"/>
  <c r="CU81" i="12"/>
  <c r="CV81" i="12" s="1"/>
  <c r="EI83" i="12"/>
  <c r="EQ83" i="12" s="1"/>
  <c r="CR82" i="12"/>
  <c r="DG82" i="12" s="1"/>
  <c r="AU80" i="12"/>
  <c r="AI81" i="12"/>
  <c r="AJ81" i="12"/>
  <c r="AE81" i="12"/>
  <c r="AF81" i="12" s="1"/>
  <c r="AG81" i="12"/>
  <c r="AH81" i="12" s="1"/>
  <c r="AT80" i="12"/>
  <c r="AS80" i="12" s="1"/>
  <c r="AD82" i="12"/>
  <c r="DK81" i="12"/>
  <c r="BT84" i="12"/>
  <c r="DR88" i="1"/>
  <c r="DQ89" i="1"/>
  <c r="EF89" i="1"/>
  <c r="EG88" i="1"/>
  <c r="CQ83" i="12" s="1"/>
  <c r="BN83" i="12"/>
  <c r="BM83" i="12"/>
  <c r="BC85" i="12"/>
  <c r="BD85" i="12" s="1"/>
  <c r="BE85" i="12"/>
  <c r="BK85" i="12"/>
  <c r="BS85" i="12" s="1"/>
  <c r="BL85" i="12" s="1"/>
  <c r="BF85" i="12"/>
  <c r="DW92" i="1"/>
  <c r="BA87" i="12" s="1"/>
  <c r="BB86" i="12"/>
  <c r="BQ86" i="12" s="1"/>
  <c r="EB92" i="1"/>
  <c r="DO87" i="12" s="1"/>
  <c r="CP89" i="1"/>
  <c r="EH84" i="12" s="1"/>
  <c r="CO90" i="1"/>
  <c r="EO83" i="12" l="1"/>
  <c r="EP83" i="12"/>
  <c r="EB86" i="12"/>
  <c r="EC86" i="12"/>
  <c r="DY86" i="12"/>
  <c r="EA86" i="12"/>
  <c r="DW86" i="12"/>
  <c r="DX86" i="12"/>
  <c r="DQ86" i="12"/>
  <c r="DV86" i="12"/>
  <c r="DS86" i="12"/>
  <c r="DT86" i="12" s="1"/>
  <c r="DU86" i="12"/>
  <c r="DR86" i="12"/>
  <c r="DZ86" i="12"/>
  <c r="DP87" i="12"/>
  <c r="ED87" i="12" s="1"/>
  <c r="DE82" i="12"/>
  <c r="DF82" i="12"/>
  <c r="DC82" i="12"/>
  <c r="DD82" i="12"/>
  <c r="DA82" i="12"/>
  <c r="DB82" i="12"/>
  <c r="CY82" i="12"/>
  <c r="CZ82" i="12"/>
  <c r="BO86" i="12"/>
  <c r="BP86" i="12"/>
  <c r="BI86" i="12"/>
  <c r="BJ86" i="12"/>
  <c r="BG86" i="12"/>
  <c r="BH86" i="12"/>
  <c r="AR82" i="12"/>
  <c r="AQ82" i="12"/>
  <c r="AP82" i="12"/>
  <c r="AO82" i="12"/>
  <c r="AN82" i="12"/>
  <c r="AM82" i="12"/>
  <c r="AL82" i="12"/>
  <c r="AK82" i="12"/>
  <c r="EZ82" i="12"/>
  <c r="FA82" i="12"/>
  <c r="CU82" i="12"/>
  <c r="CV82" i="12" s="1"/>
  <c r="CX82" i="12"/>
  <c r="CS82" i="12"/>
  <c r="CW82" i="12"/>
  <c r="CT82" i="12"/>
  <c r="DI81" i="12" s="1"/>
  <c r="DH81" i="12" s="1"/>
  <c r="EX82" i="12"/>
  <c r="EW82" i="12" s="1"/>
  <c r="EJ83" i="12"/>
  <c r="EK83" i="12" s="1"/>
  <c r="EN83" i="12"/>
  <c r="ER83" i="12"/>
  <c r="EL83" i="12"/>
  <c r="EM83" i="12" s="1"/>
  <c r="ES82" i="12"/>
  <c r="ET82" i="12" s="1"/>
  <c r="EU82" i="12" s="1"/>
  <c r="EI84" i="12"/>
  <c r="EQ84" i="12" s="1"/>
  <c r="CR83" i="12"/>
  <c r="DG83" i="12" s="1"/>
  <c r="AU81" i="12"/>
  <c r="AT81" i="12"/>
  <c r="AS81" i="12" s="1"/>
  <c r="AI82" i="12"/>
  <c r="AG82" i="12"/>
  <c r="AH82" i="12" s="1"/>
  <c r="AJ82" i="12"/>
  <c r="AE82" i="12"/>
  <c r="AF82" i="12" s="1"/>
  <c r="AD83" i="12"/>
  <c r="DK82" i="12"/>
  <c r="BT85" i="12"/>
  <c r="DR89" i="1"/>
  <c r="DQ90" i="1"/>
  <c r="EF90" i="1"/>
  <c r="EG89" i="1"/>
  <c r="CQ84" i="12" s="1"/>
  <c r="BN84" i="12"/>
  <c r="BM84" i="12"/>
  <c r="BB87" i="12"/>
  <c r="BQ87" i="12" s="1"/>
  <c r="DW93" i="1"/>
  <c r="BA88" i="12" s="1"/>
  <c r="BK86" i="12"/>
  <c r="BS86" i="12" s="1"/>
  <c r="BL86" i="12" s="1"/>
  <c r="BC86" i="12"/>
  <c r="BD86" i="12" s="1"/>
  <c r="BE86" i="12"/>
  <c r="BF86" i="12"/>
  <c r="EB93" i="1"/>
  <c r="DO88" i="12" s="1"/>
  <c r="CO91" i="1"/>
  <c r="CP90" i="1"/>
  <c r="EH85" i="12" s="1"/>
  <c r="EO84" i="12" l="1"/>
  <c r="EX83" i="12" s="1"/>
  <c r="EW83" i="12" s="1"/>
  <c r="EP84" i="12"/>
  <c r="EB87" i="12"/>
  <c r="EC87" i="12"/>
  <c r="DY87" i="12"/>
  <c r="EA87" i="12"/>
  <c r="DW87" i="12"/>
  <c r="DX87" i="12"/>
  <c r="DU87" i="12"/>
  <c r="DR87" i="12"/>
  <c r="DZ87" i="12"/>
  <c r="DQ87" i="12"/>
  <c r="DV87" i="12"/>
  <c r="DS87" i="12"/>
  <c r="DT87" i="12" s="1"/>
  <c r="DP88" i="12"/>
  <c r="ED88" i="12" s="1"/>
  <c r="DE83" i="12"/>
  <c r="DF83" i="12"/>
  <c r="DC83" i="12"/>
  <c r="DD83" i="12"/>
  <c r="DA83" i="12"/>
  <c r="DB83" i="12"/>
  <c r="CY83" i="12"/>
  <c r="CZ83" i="12"/>
  <c r="BO87" i="12"/>
  <c r="BP87" i="12"/>
  <c r="BI87" i="12"/>
  <c r="BJ87" i="12"/>
  <c r="BG87" i="12"/>
  <c r="BH87" i="12"/>
  <c r="AR83" i="12"/>
  <c r="AQ83" i="12"/>
  <c r="AP83" i="12"/>
  <c r="AO83" i="12"/>
  <c r="AN83" i="12"/>
  <c r="AT82" i="12" s="1"/>
  <c r="AS82" i="12" s="1"/>
  <c r="AM83" i="12"/>
  <c r="AL83" i="12"/>
  <c r="AK83" i="12"/>
  <c r="EZ83" i="12"/>
  <c r="FA83" i="12"/>
  <c r="EJ84" i="12"/>
  <c r="EK84" i="12" s="1"/>
  <c r="EN84" i="12"/>
  <c r="ER84" i="12"/>
  <c r="EL84" i="12"/>
  <c r="EM84" i="12" s="1"/>
  <c r="ES83" i="12"/>
  <c r="ET83" i="12" s="1"/>
  <c r="EU83" i="12" s="1"/>
  <c r="CS83" i="12"/>
  <c r="CT83" i="12" s="1"/>
  <c r="DI82" i="12" s="1"/>
  <c r="DH82" i="12" s="1"/>
  <c r="CX83" i="12"/>
  <c r="CU83" i="12"/>
  <c r="CV83" i="12" s="1"/>
  <c r="CW83" i="12"/>
  <c r="EI85" i="12"/>
  <c r="EQ85" i="12" s="1"/>
  <c r="CR84" i="12"/>
  <c r="DG84" i="12" s="1"/>
  <c r="AU82" i="12"/>
  <c r="AJ83" i="12"/>
  <c r="AG83" i="12"/>
  <c r="AH83" i="12" s="1"/>
  <c r="AE83" i="12"/>
  <c r="AF83" i="12" s="1"/>
  <c r="AI83" i="12"/>
  <c r="AD84" i="12"/>
  <c r="DK83" i="12"/>
  <c r="BT86" i="12"/>
  <c r="DR90" i="1"/>
  <c r="DQ91" i="1"/>
  <c r="EF91" i="1"/>
  <c r="EG90" i="1"/>
  <c r="CQ85" i="12" s="1"/>
  <c r="BN85" i="12"/>
  <c r="BM85" i="12"/>
  <c r="BK87" i="12"/>
  <c r="BS87" i="12" s="1"/>
  <c r="BL87" i="12" s="1"/>
  <c r="BC87" i="12"/>
  <c r="BD87" i="12" s="1"/>
  <c r="BF87" i="12"/>
  <c r="BE87" i="12"/>
  <c r="BB88" i="12"/>
  <c r="BQ88" i="12" s="1"/>
  <c r="DW94" i="1"/>
  <c r="BA89" i="12" s="1"/>
  <c r="EB94" i="1"/>
  <c r="DO89" i="12" s="1"/>
  <c r="CP91" i="1"/>
  <c r="EH86" i="12" s="1"/>
  <c r="CO92" i="1"/>
  <c r="EO85" i="12" l="1"/>
  <c r="EP85" i="12"/>
  <c r="EB88" i="12"/>
  <c r="EC88" i="12"/>
  <c r="DY88" i="12"/>
  <c r="EA88" i="12"/>
  <c r="DW88" i="12"/>
  <c r="DX88" i="12"/>
  <c r="DQ88" i="12"/>
  <c r="DV88" i="12"/>
  <c r="DS88" i="12"/>
  <c r="DT88" i="12" s="1"/>
  <c r="DU88" i="12"/>
  <c r="DR88" i="12"/>
  <c r="DZ88" i="12"/>
  <c r="DP89" i="12"/>
  <c r="ED89" i="12" s="1"/>
  <c r="DE84" i="12"/>
  <c r="DF84" i="12"/>
  <c r="DC84" i="12"/>
  <c r="DD84" i="12"/>
  <c r="DA84" i="12"/>
  <c r="DB84" i="12"/>
  <c r="CY84" i="12"/>
  <c r="CZ84" i="12"/>
  <c r="BO88" i="12"/>
  <c r="BP88" i="12"/>
  <c r="BI88" i="12"/>
  <c r="BJ88" i="12"/>
  <c r="BG88" i="12"/>
  <c r="BH88" i="12"/>
  <c r="AR84" i="12"/>
  <c r="AQ84" i="12"/>
  <c r="AP84" i="12"/>
  <c r="AO84" i="12"/>
  <c r="AN84" i="12"/>
  <c r="AT83" i="12" s="1"/>
  <c r="AS83" i="12" s="1"/>
  <c r="AM84" i="12"/>
  <c r="AL84" i="12"/>
  <c r="AK84" i="12"/>
  <c r="EZ84" i="12"/>
  <c r="FA84" i="12"/>
  <c r="CS84" i="12"/>
  <c r="CW84" i="12"/>
  <c r="CX84" i="12"/>
  <c r="CU84" i="12"/>
  <c r="CV84" i="12" s="1"/>
  <c r="CT84" i="12"/>
  <c r="DI83" i="12" s="1"/>
  <c r="DH83" i="12" s="1"/>
  <c r="EX84" i="12"/>
  <c r="EW84" i="12" s="1"/>
  <c r="EJ85" i="12"/>
  <c r="EK85" i="12" s="1"/>
  <c r="EN85" i="12"/>
  <c r="ER85" i="12"/>
  <c r="EL85" i="12"/>
  <c r="EM85" i="12" s="1"/>
  <c r="CR85" i="12"/>
  <c r="DG85" i="12" s="1"/>
  <c r="EI86" i="12"/>
  <c r="EQ86" i="12" s="1"/>
  <c r="AU83" i="12"/>
  <c r="AE84" i="12"/>
  <c r="AF84" i="12" s="1"/>
  <c r="AI84" i="12"/>
  <c r="AJ84" i="12"/>
  <c r="AG84" i="12"/>
  <c r="AH84" i="12" s="1"/>
  <c r="AD85" i="12"/>
  <c r="DK84" i="12"/>
  <c r="DR91" i="1"/>
  <c r="DQ92" i="1"/>
  <c r="EF92" i="1"/>
  <c r="EG91" i="1"/>
  <c r="CQ86" i="12" s="1"/>
  <c r="BT87" i="12"/>
  <c r="BN86" i="12"/>
  <c r="BM86" i="12"/>
  <c r="BE88" i="12"/>
  <c r="BF88" i="12"/>
  <c r="BC88" i="12"/>
  <c r="BD88" i="12" s="1"/>
  <c r="BK88" i="12"/>
  <c r="BS88" i="12" s="1"/>
  <c r="BL88" i="12" s="1"/>
  <c r="DW95" i="1"/>
  <c r="BA90" i="12" s="1"/>
  <c r="BB89" i="12"/>
  <c r="BQ89" i="12" s="1"/>
  <c r="EB95" i="1"/>
  <c r="DO90" i="12" s="1"/>
  <c r="CP92" i="1"/>
  <c r="EH87" i="12" s="1"/>
  <c r="CO93" i="1"/>
  <c r="EO86" i="12" l="1"/>
  <c r="EP86" i="12"/>
  <c r="ES85" i="12" s="1"/>
  <c r="ET85" i="12" s="1"/>
  <c r="EU85" i="12" s="1"/>
  <c r="EB89" i="12"/>
  <c r="EC89" i="12"/>
  <c r="DY89" i="12"/>
  <c r="EA89" i="12"/>
  <c r="DW89" i="12"/>
  <c r="DX89" i="12"/>
  <c r="DU89" i="12"/>
  <c r="DR89" i="12"/>
  <c r="DZ89" i="12"/>
  <c r="DQ89" i="12"/>
  <c r="DV89" i="12"/>
  <c r="DS89" i="12"/>
  <c r="DT89" i="12" s="1"/>
  <c r="DP90" i="12"/>
  <c r="ED90" i="12" s="1"/>
  <c r="DE85" i="12"/>
  <c r="DF85" i="12"/>
  <c r="DC85" i="12"/>
  <c r="DD85" i="12"/>
  <c r="DA85" i="12"/>
  <c r="DB85" i="12"/>
  <c r="CY85" i="12"/>
  <c r="CZ85" i="12"/>
  <c r="BO89" i="12"/>
  <c r="BP89" i="12"/>
  <c r="BI89" i="12"/>
  <c r="BJ89" i="12"/>
  <c r="BG89" i="12"/>
  <c r="BH89" i="12"/>
  <c r="AR85" i="12"/>
  <c r="AQ85" i="12"/>
  <c r="AP85" i="12"/>
  <c r="AO85" i="12"/>
  <c r="AN85" i="12"/>
  <c r="AT84" i="12" s="1"/>
  <c r="AS84" i="12" s="1"/>
  <c r="AM85" i="12"/>
  <c r="AL85" i="12"/>
  <c r="AK85" i="12"/>
  <c r="FA85" i="12"/>
  <c r="EZ85" i="12"/>
  <c r="ES84" i="12"/>
  <c r="ET84" i="12" s="1"/>
  <c r="EU84" i="12" s="1"/>
  <c r="CX85" i="12"/>
  <c r="CS85" i="12"/>
  <c r="CT85" i="12" s="1"/>
  <c r="DI84" i="12" s="1"/>
  <c r="DH84" i="12" s="1"/>
  <c r="CW85" i="12"/>
  <c r="CU85" i="12"/>
  <c r="CV85" i="12" s="1"/>
  <c r="EX85" i="12"/>
  <c r="EW85" i="12" s="1"/>
  <c r="EJ86" i="12"/>
  <c r="EK86" i="12" s="1"/>
  <c r="EN86" i="12"/>
  <c r="ER86" i="12"/>
  <c r="EL86" i="12"/>
  <c r="EM86" i="12" s="1"/>
  <c r="EI87" i="12"/>
  <c r="EQ87" i="12" s="1"/>
  <c r="CR86" i="12"/>
  <c r="DG86" i="12" s="1"/>
  <c r="AU84" i="12"/>
  <c r="AI85" i="12"/>
  <c r="AG85" i="12"/>
  <c r="AH85" i="12" s="1"/>
  <c r="AJ85" i="12"/>
  <c r="AE85" i="12"/>
  <c r="AF85" i="12" s="1"/>
  <c r="AD86" i="12"/>
  <c r="DK85" i="12"/>
  <c r="DR92" i="1"/>
  <c r="DQ93" i="1"/>
  <c r="EG92" i="1"/>
  <c r="CQ87" i="12" s="1"/>
  <c r="EF93" i="1"/>
  <c r="BT88" i="12"/>
  <c r="BN87" i="12"/>
  <c r="BM87" i="12"/>
  <c r="BB90" i="12"/>
  <c r="BQ90" i="12" s="1"/>
  <c r="DW96" i="1"/>
  <c r="BA91" i="12" s="1"/>
  <c r="BC89" i="12"/>
  <c r="BD89" i="12" s="1"/>
  <c r="BF89" i="12"/>
  <c r="BK89" i="12"/>
  <c r="BS89" i="12" s="1"/>
  <c r="BL89" i="12" s="1"/>
  <c r="BE89" i="12"/>
  <c r="EB96" i="1"/>
  <c r="DO91" i="12" s="1"/>
  <c r="CP93" i="1"/>
  <c r="EH88" i="12" s="1"/>
  <c r="CO94" i="1"/>
  <c r="EO87" i="12" l="1"/>
  <c r="EX86" i="12" s="1"/>
  <c r="EW86" i="12" s="1"/>
  <c r="EP87" i="12"/>
  <c r="EB90" i="12"/>
  <c r="EC90" i="12"/>
  <c r="DY90" i="12"/>
  <c r="EA90" i="12"/>
  <c r="DW90" i="12"/>
  <c r="DX90" i="12"/>
  <c r="DU90" i="12"/>
  <c r="DR90" i="12"/>
  <c r="DZ90" i="12"/>
  <c r="DQ90" i="12"/>
  <c r="DV90" i="12"/>
  <c r="DS90" i="12"/>
  <c r="DT90" i="12" s="1"/>
  <c r="DP91" i="12"/>
  <c r="ED91" i="12" s="1"/>
  <c r="DE86" i="12"/>
  <c r="DF86" i="12"/>
  <c r="DC86" i="12"/>
  <c r="DD86" i="12"/>
  <c r="DA86" i="12"/>
  <c r="DB86" i="12"/>
  <c r="CY86" i="12"/>
  <c r="CZ86" i="12"/>
  <c r="BO90" i="12"/>
  <c r="BP90" i="12"/>
  <c r="BI90" i="12"/>
  <c r="BJ90" i="12"/>
  <c r="BG90" i="12"/>
  <c r="BH90" i="12"/>
  <c r="AR86" i="12"/>
  <c r="AQ86" i="12"/>
  <c r="AP86" i="12"/>
  <c r="AO86" i="12"/>
  <c r="AN86" i="12"/>
  <c r="AT85" i="12" s="1"/>
  <c r="AS85" i="12" s="1"/>
  <c r="AM86" i="12"/>
  <c r="AL86" i="12"/>
  <c r="AK86" i="12"/>
  <c r="FA86" i="12"/>
  <c r="EZ86" i="12"/>
  <c r="CS86" i="12"/>
  <c r="CW86" i="12"/>
  <c r="CT86" i="12"/>
  <c r="DI85" i="12" s="1"/>
  <c r="DH85" i="12" s="1"/>
  <c r="CU86" i="12"/>
  <c r="CV86" i="12" s="1"/>
  <c r="CX86" i="12"/>
  <c r="EL87" i="12"/>
  <c r="EM87" i="12" s="1"/>
  <c r="ES86" i="12"/>
  <c r="ET86" i="12" s="1"/>
  <c r="EU86" i="12" s="1"/>
  <c r="EJ87" i="12"/>
  <c r="EK87" i="12" s="1"/>
  <c r="EN87" i="12"/>
  <c r="ER87" i="12"/>
  <c r="CR87" i="12"/>
  <c r="DG87" i="12" s="1"/>
  <c r="EI88" i="12"/>
  <c r="EQ88" i="12" s="1"/>
  <c r="AU85" i="12"/>
  <c r="AJ86" i="12"/>
  <c r="AG86" i="12"/>
  <c r="AH86" i="12" s="1"/>
  <c r="AE86" i="12"/>
  <c r="AF86" i="12" s="1"/>
  <c r="AI86" i="12"/>
  <c r="AD87" i="12"/>
  <c r="DK86" i="12"/>
  <c r="DR93" i="1"/>
  <c r="DQ94" i="1"/>
  <c r="EF94" i="1"/>
  <c r="EG93" i="1"/>
  <c r="CQ88" i="12" s="1"/>
  <c r="BT89" i="12"/>
  <c r="BN88" i="12"/>
  <c r="BM88" i="12"/>
  <c r="BK90" i="12"/>
  <c r="BS90" i="12" s="1"/>
  <c r="BL90" i="12" s="1"/>
  <c r="BF90" i="12"/>
  <c r="BC90" i="12"/>
  <c r="BD90" i="12" s="1"/>
  <c r="BE90" i="12"/>
  <c r="DW97" i="1"/>
  <c r="BA92" i="12" s="1"/>
  <c r="BB91" i="12"/>
  <c r="BQ91" i="12" s="1"/>
  <c r="EB97" i="1"/>
  <c r="DO92" i="12" s="1"/>
  <c r="CP94" i="1"/>
  <c r="EH89" i="12" s="1"/>
  <c r="CO95" i="1"/>
  <c r="EO88" i="12" l="1"/>
  <c r="EX87" i="12" s="1"/>
  <c r="EW87" i="12" s="1"/>
  <c r="EP88" i="12"/>
  <c r="ES87" i="12" s="1"/>
  <c r="ET87" i="12" s="1"/>
  <c r="EU87" i="12" s="1"/>
  <c r="EB91" i="12"/>
  <c r="EC91" i="12"/>
  <c r="DY91" i="12"/>
  <c r="EA91" i="12"/>
  <c r="DW91" i="12"/>
  <c r="DX91" i="12"/>
  <c r="DU91" i="12"/>
  <c r="DR91" i="12"/>
  <c r="DZ91" i="12"/>
  <c r="DQ91" i="12"/>
  <c r="DV91" i="12"/>
  <c r="DS91" i="12"/>
  <c r="DT91" i="12" s="1"/>
  <c r="DP92" i="12"/>
  <c r="ED92" i="12" s="1"/>
  <c r="DE87" i="12"/>
  <c r="DF87" i="12"/>
  <c r="DC87" i="12"/>
  <c r="DD87" i="12"/>
  <c r="DA87" i="12"/>
  <c r="DB87" i="12"/>
  <c r="CY87" i="12"/>
  <c r="CZ87" i="12"/>
  <c r="BO91" i="12"/>
  <c r="BP91" i="12"/>
  <c r="BI91" i="12"/>
  <c r="BJ91" i="12"/>
  <c r="BG91" i="12"/>
  <c r="BH91" i="12"/>
  <c r="AR87" i="12"/>
  <c r="AQ87" i="12"/>
  <c r="AP87" i="12"/>
  <c r="AO87" i="12"/>
  <c r="AN87" i="12"/>
  <c r="AT86" i="12" s="1"/>
  <c r="AS86" i="12" s="1"/>
  <c r="AM87" i="12"/>
  <c r="AL87" i="12"/>
  <c r="AK87" i="12"/>
  <c r="EZ87" i="12"/>
  <c r="FA87" i="12"/>
  <c r="CX87" i="12"/>
  <c r="CU87" i="12"/>
  <c r="CV87" i="12" s="1"/>
  <c r="CS87" i="12"/>
  <c r="CT87" i="12" s="1"/>
  <c r="DI86" i="12" s="1"/>
  <c r="DH86" i="12" s="1"/>
  <c r="CW87" i="12"/>
  <c r="EL88" i="12"/>
  <c r="EM88" i="12" s="1"/>
  <c r="EJ88" i="12"/>
  <c r="EK88" i="12" s="1"/>
  <c r="EN88" i="12"/>
  <c r="ER88" i="12"/>
  <c r="EI89" i="12"/>
  <c r="EQ89" i="12" s="1"/>
  <c r="CR88" i="12"/>
  <c r="DG88" i="12" s="1"/>
  <c r="AU86" i="12"/>
  <c r="AJ87" i="12"/>
  <c r="AE87" i="12"/>
  <c r="AF87" i="12" s="1"/>
  <c r="AG87" i="12"/>
  <c r="AH87" i="12" s="1"/>
  <c r="AI87" i="12"/>
  <c r="AD88" i="12"/>
  <c r="DK87" i="12"/>
  <c r="BT90" i="12"/>
  <c r="DQ95" i="1"/>
  <c r="DR94" i="1"/>
  <c r="EG94" i="1"/>
  <c r="CQ89" i="12" s="1"/>
  <c r="EF95" i="1"/>
  <c r="BN89" i="12"/>
  <c r="BM89" i="12"/>
  <c r="DW98" i="1"/>
  <c r="BA93" i="12" s="1"/>
  <c r="BB92" i="12"/>
  <c r="BQ92" i="12" s="1"/>
  <c r="BK91" i="12"/>
  <c r="BS91" i="12" s="1"/>
  <c r="BL91" i="12" s="1"/>
  <c r="BE91" i="12"/>
  <c r="BC91" i="12"/>
  <c r="BD91" i="12" s="1"/>
  <c r="BF91" i="12"/>
  <c r="EB98" i="1"/>
  <c r="DO93" i="12" s="1"/>
  <c r="CO96" i="1"/>
  <c r="CP95" i="1"/>
  <c r="EH90" i="12" s="1"/>
  <c r="EO89" i="12" l="1"/>
  <c r="EX88" i="12" s="1"/>
  <c r="EW88" i="12" s="1"/>
  <c r="EP89" i="12"/>
  <c r="ES88" i="12" s="1"/>
  <c r="ET88" i="12" s="1"/>
  <c r="EU88" i="12" s="1"/>
  <c r="EB92" i="12"/>
  <c r="EC92" i="12"/>
  <c r="DY92" i="12"/>
  <c r="EA92" i="12"/>
  <c r="DW92" i="12"/>
  <c r="DX92" i="12"/>
  <c r="DQ92" i="12"/>
  <c r="DV92" i="12"/>
  <c r="DS92" i="12"/>
  <c r="DT92" i="12" s="1"/>
  <c r="DU92" i="12"/>
  <c r="DR92" i="12"/>
  <c r="DZ92" i="12"/>
  <c r="DP93" i="12"/>
  <c r="ED93" i="12" s="1"/>
  <c r="DE88" i="12"/>
  <c r="DF88" i="12"/>
  <c r="DC88" i="12"/>
  <c r="DD88" i="12"/>
  <c r="DA88" i="12"/>
  <c r="DB88" i="12"/>
  <c r="CY88" i="12"/>
  <c r="CZ88" i="12"/>
  <c r="BO92" i="12"/>
  <c r="BP92" i="12"/>
  <c r="BI92" i="12"/>
  <c r="BJ92" i="12"/>
  <c r="BG92" i="12"/>
  <c r="BH92" i="12"/>
  <c r="AR88" i="12"/>
  <c r="AQ88" i="12"/>
  <c r="AP88" i="12"/>
  <c r="AO88" i="12"/>
  <c r="AN88" i="12"/>
  <c r="AM88" i="12"/>
  <c r="AL88" i="12"/>
  <c r="AK88" i="12"/>
  <c r="EZ88" i="12"/>
  <c r="FA88" i="12"/>
  <c r="CS88" i="12"/>
  <c r="CW88" i="12"/>
  <c r="CT88" i="12"/>
  <c r="DI87" i="12" s="1"/>
  <c r="DH87" i="12" s="1"/>
  <c r="CU88" i="12"/>
  <c r="CV88" i="12" s="1"/>
  <c r="CX88" i="12"/>
  <c r="EJ89" i="12"/>
  <c r="EK89" i="12" s="1"/>
  <c r="EN89" i="12"/>
  <c r="ER89" i="12"/>
  <c r="EL89" i="12"/>
  <c r="EM89" i="12" s="1"/>
  <c r="EI90" i="12"/>
  <c r="EQ90" i="12" s="1"/>
  <c r="CR89" i="12"/>
  <c r="DG89" i="12" s="1"/>
  <c r="AU87" i="12"/>
  <c r="AG88" i="12"/>
  <c r="AH88" i="12" s="1"/>
  <c r="AJ88" i="12"/>
  <c r="AT87" i="12"/>
  <c r="AS87" i="12" s="1"/>
  <c r="AI88" i="12"/>
  <c r="AE88" i="12"/>
  <c r="AF88" i="12" s="1"/>
  <c r="AD89" i="12"/>
  <c r="DK88" i="12"/>
  <c r="BT91" i="12"/>
  <c r="DR95" i="1"/>
  <c r="DQ96" i="1"/>
  <c r="EF96" i="1"/>
  <c r="EG95" i="1"/>
  <c r="CQ90" i="12" s="1"/>
  <c r="BN90" i="12"/>
  <c r="BM90" i="12"/>
  <c r="BB93" i="12"/>
  <c r="BQ93" i="12" s="1"/>
  <c r="DW99" i="1"/>
  <c r="BA94" i="12" s="1"/>
  <c r="BF92" i="12"/>
  <c r="BK92" i="12"/>
  <c r="BS92" i="12" s="1"/>
  <c r="BL92" i="12" s="1"/>
  <c r="BC92" i="12"/>
  <c r="BD92" i="12" s="1"/>
  <c r="BE92" i="12"/>
  <c r="EB99" i="1"/>
  <c r="DO94" i="12" s="1"/>
  <c r="CP96" i="1"/>
  <c r="EH91" i="12" s="1"/>
  <c r="CO97" i="1"/>
  <c r="EO90" i="12" l="1"/>
  <c r="EX89" i="12" s="1"/>
  <c r="EW89" i="12" s="1"/>
  <c r="EP90" i="12"/>
  <c r="EB93" i="12"/>
  <c r="EC93" i="12"/>
  <c r="DY93" i="12"/>
  <c r="EA93" i="12"/>
  <c r="DW93" i="12"/>
  <c r="DX93" i="12"/>
  <c r="DU93" i="12"/>
  <c r="DR93" i="12"/>
  <c r="DZ93" i="12"/>
  <c r="DQ93" i="12"/>
  <c r="DV93" i="12"/>
  <c r="DS93" i="12"/>
  <c r="DT93" i="12" s="1"/>
  <c r="DP94" i="12"/>
  <c r="ED94" i="12" s="1"/>
  <c r="DE89" i="12"/>
  <c r="DF89" i="12"/>
  <c r="DC89" i="12"/>
  <c r="DD89" i="12"/>
  <c r="DA89" i="12"/>
  <c r="DB89" i="12"/>
  <c r="CY89" i="12"/>
  <c r="CZ89" i="12"/>
  <c r="BO93" i="12"/>
  <c r="BP93" i="12"/>
  <c r="BI93" i="12"/>
  <c r="BJ93" i="12"/>
  <c r="BG93" i="12"/>
  <c r="BH93" i="12"/>
  <c r="AR89" i="12"/>
  <c r="AQ89" i="12"/>
  <c r="AP89" i="12"/>
  <c r="AO89" i="12"/>
  <c r="AN89" i="12"/>
  <c r="AT88" i="12" s="1"/>
  <c r="AS88" i="12" s="1"/>
  <c r="AM89" i="12"/>
  <c r="AL89" i="12"/>
  <c r="AK89" i="12"/>
  <c r="EJ90" i="12"/>
  <c r="EK90" i="12" s="1"/>
  <c r="ER90" i="12"/>
  <c r="EN90" i="12"/>
  <c r="CS89" i="12"/>
  <c r="CT89" i="12" s="1"/>
  <c r="DI88" i="12" s="1"/>
  <c r="DH88" i="12" s="1"/>
  <c r="CX89" i="12"/>
  <c r="CU89" i="12"/>
  <c r="CV89" i="12" s="1"/>
  <c r="EZ89" i="12"/>
  <c r="EI91" i="12"/>
  <c r="EQ91" i="12" s="1"/>
  <c r="CR90" i="12"/>
  <c r="DG90" i="12" s="1"/>
  <c r="CW89" i="12"/>
  <c r="FA89" i="12"/>
  <c r="EL90" i="12"/>
  <c r="EM90" i="12" s="1"/>
  <c r="AU88" i="12"/>
  <c r="AG89" i="12"/>
  <c r="AH89" i="12" s="1"/>
  <c r="AJ89" i="12"/>
  <c r="AE89" i="12"/>
  <c r="AF89" i="12" s="1"/>
  <c r="AI89" i="12"/>
  <c r="AD90" i="12"/>
  <c r="DK89" i="12"/>
  <c r="BT92" i="12"/>
  <c r="DQ97" i="1"/>
  <c r="DR96" i="1"/>
  <c r="EG96" i="1"/>
  <c r="CQ91" i="12" s="1"/>
  <c r="EF97" i="1"/>
  <c r="BN91" i="12"/>
  <c r="BM91" i="12"/>
  <c r="BB94" i="12"/>
  <c r="BQ94" i="12" s="1"/>
  <c r="DW100" i="1"/>
  <c r="BA95" i="12" s="1"/>
  <c r="BE93" i="12"/>
  <c r="BC93" i="12"/>
  <c r="BD93" i="12" s="1"/>
  <c r="BF93" i="12"/>
  <c r="BK93" i="12"/>
  <c r="BS93" i="12" s="1"/>
  <c r="BL93" i="12" s="1"/>
  <c r="EB100" i="1"/>
  <c r="DO95" i="12" s="1"/>
  <c r="CO98" i="1"/>
  <c r="CP97" i="1"/>
  <c r="EH92" i="12" s="1"/>
  <c r="EO91" i="12" l="1"/>
  <c r="EP91" i="12"/>
  <c r="EB94" i="12"/>
  <c r="EC94" i="12"/>
  <c r="DY94" i="12"/>
  <c r="EA94" i="12"/>
  <c r="DW94" i="12"/>
  <c r="DX94" i="12"/>
  <c r="DU94" i="12"/>
  <c r="DR94" i="12"/>
  <c r="DZ94" i="12"/>
  <c r="DQ94" i="12"/>
  <c r="DV94" i="12"/>
  <c r="DS94" i="12"/>
  <c r="DT94" i="12" s="1"/>
  <c r="DP95" i="12"/>
  <c r="ED95" i="12" s="1"/>
  <c r="DE90" i="12"/>
  <c r="DF90" i="12"/>
  <c r="DC90" i="12"/>
  <c r="DD90" i="12"/>
  <c r="DA90" i="12"/>
  <c r="DB90" i="12"/>
  <c r="CY90" i="12"/>
  <c r="CZ90" i="12"/>
  <c r="BO94" i="12"/>
  <c r="BP94" i="12"/>
  <c r="BI94" i="12"/>
  <c r="BJ94" i="12"/>
  <c r="BG94" i="12"/>
  <c r="BH94" i="12"/>
  <c r="AR90" i="12"/>
  <c r="AQ90" i="12"/>
  <c r="AP90" i="12"/>
  <c r="AO90" i="12"/>
  <c r="AN90" i="12"/>
  <c r="AT89" i="12" s="1"/>
  <c r="AS89" i="12" s="1"/>
  <c r="AM90" i="12"/>
  <c r="AL90" i="12"/>
  <c r="AK90" i="12"/>
  <c r="EZ90" i="12"/>
  <c r="ES89" i="12"/>
  <c r="ET89" i="12" s="1"/>
  <c r="EU89" i="12" s="1"/>
  <c r="FA90" i="12"/>
  <c r="CS90" i="12"/>
  <c r="CW90" i="12"/>
  <c r="CT90" i="12"/>
  <c r="DI89" i="12" s="1"/>
  <c r="DH89" i="12" s="1"/>
  <c r="CU90" i="12"/>
  <c r="CV90" i="12" s="1"/>
  <c r="CX90" i="12"/>
  <c r="DK90" i="12"/>
  <c r="EX90" i="12"/>
  <c r="EW90" i="12" s="1"/>
  <c r="EJ91" i="12"/>
  <c r="EK91" i="12" s="1"/>
  <c r="EN91" i="12"/>
  <c r="ER91" i="12"/>
  <c r="EL91" i="12"/>
  <c r="EM91" i="12" s="1"/>
  <c r="ES90" i="12"/>
  <c r="ET90" i="12" s="1"/>
  <c r="EU90" i="12" s="1"/>
  <c r="CR91" i="12"/>
  <c r="DG91" i="12" s="1"/>
  <c r="EI92" i="12"/>
  <c r="EQ92" i="12" s="1"/>
  <c r="AU89" i="12"/>
  <c r="AG90" i="12"/>
  <c r="AH90" i="12" s="1"/>
  <c r="AE90" i="12"/>
  <c r="AF90" i="12" s="1"/>
  <c r="AJ90" i="12"/>
  <c r="AI90" i="12"/>
  <c r="AD91" i="12"/>
  <c r="DQ98" i="1"/>
  <c r="DR97" i="1"/>
  <c r="EF98" i="1"/>
  <c r="EG97" i="1"/>
  <c r="CQ92" i="12" s="1"/>
  <c r="BN92" i="12"/>
  <c r="BM92" i="12"/>
  <c r="BT93" i="12"/>
  <c r="DW101" i="1"/>
  <c r="BA96" i="12" s="1"/>
  <c r="BB95" i="12"/>
  <c r="BQ95" i="12" s="1"/>
  <c r="BC94" i="12"/>
  <c r="BD94" i="12" s="1"/>
  <c r="BK94" i="12"/>
  <c r="BS94" i="12" s="1"/>
  <c r="BL94" i="12" s="1"/>
  <c r="BF94" i="12"/>
  <c r="BE94" i="12"/>
  <c r="BT94" i="12" s="1"/>
  <c r="EB101" i="1"/>
  <c r="DO96" i="12" s="1"/>
  <c r="CP98" i="1"/>
  <c r="EH93" i="12" s="1"/>
  <c r="CO99" i="1"/>
  <c r="EO92" i="12" l="1"/>
  <c r="EX91" i="12" s="1"/>
  <c r="EW91" i="12" s="1"/>
  <c r="EP92" i="12"/>
  <c r="ES91" i="12" s="1"/>
  <c r="ET91" i="12" s="1"/>
  <c r="EU91" i="12" s="1"/>
  <c r="EB95" i="12"/>
  <c r="EC95" i="12"/>
  <c r="DY95" i="12"/>
  <c r="EA95" i="12"/>
  <c r="DW95" i="12"/>
  <c r="DX95" i="12"/>
  <c r="DQ95" i="12"/>
  <c r="DR95" i="12" s="1"/>
  <c r="DZ95" i="12"/>
  <c r="DU95" i="12"/>
  <c r="DV95" i="12"/>
  <c r="DS95" i="12"/>
  <c r="DT95" i="12" s="1"/>
  <c r="DP96" i="12"/>
  <c r="ED96" i="12" s="1"/>
  <c r="DE91" i="12"/>
  <c r="DF91" i="12"/>
  <c r="DC91" i="12"/>
  <c r="DD91" i="12"/>
  <c r="DA91" i="12"/>
  <c r="DB91" i="12"/>
  <c r="CY91" i="12"/>
  <c r="CZ91" i="12"/>
  <c r="BO95" i="12"/>
  <c r="BP95" i="12"/>
  <c r="BI95" i="12"/>
  <c r="BJ95" i="12"/>
  <c r="BG95" i="12"/>
  <c r="BH95" i="12"/>
  <c r="AR91" i="12"/>
  <c r="AQ91" i="12"/>
  <c r="AP91" i="12"/>
  <c r="AO91" i="12"/>
  <c r="AN91" i="12"/>
  <c r="AT90" i="12" s="1"/>
  <c r="AS90" i="12" s="1"/>
  <c r="AM91" i="12"/>
  <c r="AL91" i="12"/>
  <c r="AK91" i="12"/>
  <c r="FA91" i="12"/>
  <c r="EL92" i="12"/>
  <c r="EM92" i="12" s="1"/>
  <c r="EJ92" i="12"/>
  <c r="EK92" i="12" s="1"/>
  <c r="EN92" i="12"/>
  <c r="ER92" i="12"/>
  <c r="CS91" i="12"/>
  <c r="CT91" i="12" s="1"/>
  <c r="DI90" i="12" s="1"/>
  <c r="DH90" i="12" s="1"/>
  <c r="CX91" i="12"/>
  <c r="CU91" i="12"/>
  <c r="CV91" i="12" s="1"/>
  <c r="CW91" i="12"/>
  <c r="EI93" i="12"/>
  <c r="EQ93" i="12" s="1"/>
  <c r="CR92" i="12"/>
  <c r="DG92" i="12" s="1"/>
  <c r="EZ91" i="12"/>
  <c r="AU90" i="12"/>
  <c r="AE91" i="12"/>
  <c r="AF91" i="12" s="1"/>
  <c r="AG91" i="12"/>
  <c r="AH91" i="12" s="1"/>
  <c r="AI91" i="12"/>
  <c r="AJ91" i="12"/>
  <c r="AD92" i="12"/>
  <c r="DK91" i="12"/>
  <c r="DQ99" i="1"/>
  <c r="DR98" i="1"/>
  <c r="EG98" i="1"/>
  <c r="CQ93" i="12" s="1"/>
  <c r="EF99" i="1"/>
  <c r="BN93" i="12"/>
  <c r="BM93" i="12"/>
  <c r="BC95" i="12"/>
  <c r="BD95" i="12" s="1"/>
  <c r="BF95" i="12"/>
  <c r="BK95" i="12"/>
  <c r="BS95" i="12" s="1"/>
  <c r="BL95" i="12" s="1"/>
  <c r="BE95" i="12"/>
  <c r="BB96" i="12"/>
  <c r="BQ96" i="12" s="1"/>
  <c r="DW102" i="1"/>
  <c r="BA97" i="12" s="1"/>
  <c r="EB102" i="1"/>
  <c r="DO97" i="12" s="1"/>
  <c r="CP99" i="1"/>
  <c r="EH94" i="12" s="1"/>
  <c r="CO100" i="1"/>
  <c r="EO93" i="12" l="1"/>
  <c r="EP93" i="12"/>
  <c r="EB96" i="12"/>
  <c r="EC96" i="12"/>
  <c r="DY96" i="12"/>
  <c r="EA96" i="12"/>
  <c r="DW96" i="12"/>
  <c r="DX96" i="12"/>
  <c r="DU96" i="12"/>
  <c r="DR96" i="12"/>
  <c r="DZ96" i="12"/>
  <c r="DQ96" i="12"/>
  <c r="DV96" i="12"/>
  <c r="DS96" i="12"/>
  <c r="DT96" i="12" s="1"/>
  <c r="DP97" i="12"/>
  <c r="ED97" i="12" s="1"/>
  <c r="DE92" i="12"/>
  <c r="DF92" i="12"/>
  <c r="DC92" i="12"/>
  <c r="DD92" i="12"/>
  <c r="DA92" i="12"/>
  <c r="DB92" i="12"/>
  <c r="CY92" i="12"/>
  <c r="CZ92" i="12"/>
  <c r="BO96" i="12"/>
  <c r="BP96" i="12"/>
  <c r="BI96" i="12"/>
  <c r="BJ96" i="12"/>
  <c r="BG96" i="12"/>
  <c r="BH96" i="12"/>
  <c r="AR92" i="12"/>
  <c r="AQ92" i="12"/>
  <c r="AP92" i="12"/>
  <c r="AO92" i="12"/>
  <c r="AN92" i="12"/>
  <c r="AT91" i="12" s="1"/>
  <c r="AS91" i="12" s="1"/>
  <c r="AM92" i="12"/>
  <c r="AL92" i="12"/>
  <c r="AK92" i="12"/>
  <c r="AU91" i="12"/>
  <c r="EZ92" i="12"/>
  <c r="CS92" i="12"/>
  <c r="CW92" i="12"/>
  <c r="CX92" i="12"/>
  <c r="CU92" i="12"/>
  <c r="CV92" i="12" s="1"/>
  <c r="CT92" i="12"/>
  <c r="DI91" i="12" s="1"/>
  <c r="DH91" i="12" s="1"/>
  <c r="EL93" i="12"/>
  <c r="EM93" i="12" s="1"/>
  <c r="ES92" i="12"/>
  <c r="ET92" i="12" s="1"/>
  <c r="EU92" i="12" s="1"/>
  <c r="EX92" i="12"/>
  <c r="EW92" i="12" s="1"/>
  <c r="EJ93" i="12"/>
  <c r="EK93" i="12" s="1"/>
  <c r="EN93" i="12"/>
  <c r="ER93" i="12"/>
  <c r="EI94" i="12"/>
  <c r="EQ94" i="12" s="1"/>
  <c r="CR93" i="12"/>
  <c r="DG93" i="12" s="1"/>
  <c r="FA92" i="12"/>
  <c r="AG92" i="12"/>
  <c r="AE92" i="12"/>
  <c r="AF92" i="12" s="1"/>
  <c r="AI92" i="12"/>
  <c r="AH92" i="12"/>
  <c r="AJ92" i="12"/>
  <c r="AD93" i="12"/>
  <c r="DK92" i="12"/>
  <c r="BT95" i="12"/>
  <c r="DQ100" i="1"/>
  <c r="DR99" i="1"/>
  <c r="EG99" i="1"/>
  <c r="CQ94" i="12" s="1"/>
  <c r="EF100" i="1"/>
  <c r="BN94" i="12"/>
  <c r="BM94" i="12"/>
  <c r="DW103" i="1"/>
  <c r="BA98" i="12" s="1"/>
  <c r="BB97" i="12"/>
  <c r="BQ97" i="12" s="1"/>
  <c r="BC96" i="12"/>
  <c r="BD96" i="12" s="1"/>
  <c r="BK96" i="12"/>
  <c r="BS96" i="12" s="1"/>
  <c r="BL96" i="12" s="1"/>
  <c r="BF96" i="12"/>
  <c r="BE96" i="12"/>
  <c r="EB103" i="1"/>
  <c r="DO98" i="12" s="1"/>
  <c r="CP100" i="1"/>
  <c r="EH95" i="12" s="1"/>
  <c r="CO101" i="1"/>
  <c r="EO94" i="12" l="1"/>
  <c r="EP94" i="12"/>
  <c r="EB97" i="12"/>
  <c r="EC97" i="12"/>
  <c r="DY97" i="12"/>
  <c r="EA97" i="12"/>
  <c r="DW97" i="12"/>
  <c r="DX97" i="12"/>
  <c r="DQ97" i="12"/>
  <c r="DV97" i="12"/>
  <c r="DS97" i="12"/>
  <c r="DT97" i="12" s="1"/>
  <c r="DU97" i="12"/>
  <c r="DR97" i="12"/>
  <c r="DZ97" i="12"/>
  <c r="DP98" i="12"/>
  <c r="ED98" i="12" s="1"/>
  <c r="DE93" i="12"/>
  <c r="DF93" i="12"/>
  <c r="DC93" i="12"/>
  <c r="DD93" i="12"/>
  <c r="DA93" i="12"/>
  <c r="DB93" i="12"/>
  <c r="CY93" i="12"/>
  <c r="CZ93" i="12"/>
  <c r="BO97" i="12"/>
  <c r="BP97" i="12"/>
  <c r="BI97" i="12"/>
  <c r="BJ97" i="12"/>
  <c r="BG97" i="12"/>
  <c r="BH97" i="12"/>
  <c r="AR93" i="12"/>
  <c r="AQ93" i="12"/>
  <c r="AP93" i="12"/>
  <c r="AO93" i="12"/>
  <c r="AN93" i="12"/>
  <c r="AM93" i="12"/>
  <c r="AL93" i="12"/>
  <c r="AK93" i="12"/>
  <c r="EZ93" i="12"/>
  <c r="CW93" i="12"/>
  <c r="CU93" i="12"/>
  <c r="CV93" i="12" s="1"/>
  <c r="EX93" i="12"/>
  <c r="EW93" i="12" s="1"/>
  <c r="ES93" i="12"/>
  <c r="ET93" i="12" s="1"/>
  <c r="EU93" i="12" s="1"/>
  <c r="EL94" i="12"/>
  <c r="EM94" i="12" s="1"/>
  <c r="AU92" i="12"/>
  <c r="EI95" i="12"/>
  <c r="EQ95" i="12" s="1"/>
  <c r="CR94" i="12"/>
  <c r="DG94" i="12" s="1"/>
  <c r="CS93" i="12"/>
  <c r="CT93" i="12" s="1"/>
  <c r="DI92" i="12" s="1"/>
  <c r="DH92" i="12" s="1"/>
  <c r="CX93" i="12"/>
  <c r="FA93" i="12"/>
  <c r="ER94" i="12"/>
  <c r="EN94" i="12"/>
  <c r="EJ94" i="12"/>
  <c r="EK94" i="12" s="1"/>
  <c r="AJ93" i="12"/>
  <c r="AT92" i="12"/>
  <c r="AS92" i="12" s="1"/>
  <c r="AE93" i="12"/>
  <c r="AF93" i="12" s="1"/>
  <c r="AI93" i="12"/>
  <c r="AG93" i="12"/>
  <c r="AH93" i="12" s="1"/>
  <c r="AD94" i="12"/>
  <c r="DK93" i="12"/>
  <c r="DQ101" i="1"/>
  <c r="DR100" i="1"/>
  <c r="EF101" i="1"/>
  <c r="EG100" i="1"/>
  <c r="CQ95" i="12" s="1"/>
  <c r="BN95" i="12"/>
  <c r="BM95" i="12"/>
  <c r="BT96" i="12"/>
  <c r="BE97" i="12"/>
  <c r="BF97" i="12"/>
  <c r="BK97" i="12"/>
  <c r="BS97" i="12" s="1"/>
  <c r="BL97" i="12" s="1"/>
  <c r="BC97" i="12"/>
  <c r="BD97" i="12" s="1"/>
  <c r="BB98" i="12"/>
  <c r="BQ98" i="12" s="1"/>
  <c r="DW104" i="1"/>
  <c r="BA99" i="12" s="1"/>
  <c r="EB104" i="1"/>
  <c r="DO99" i="12" s="1"/>
  <c r="CP101" i="1"/>
  <c r="EH96" i="12" s="1"/>
  <c r="CO102" i="1"/>
  <c r="EO95" i="12" l="1"/>
  <c r="EX94" i="12" s="1"/>
  <c r="EW94" i="12" s="1"/>
  <c r="EP95" i="12"/>
  <c r="EB98" i="12"/>
  <c r="EC98" i="12"/>
  <c r="DY98" i="12"/>
  <c r="EA98" i="12"/>
  <c r="DW98" i="12"/>
  <c r="DX98" i="12"/>
  <c r="DQ98" i="12"/>
  <c r="DV98" i="12"/>
  <c r="DS98" i="12"/>
  <c r="DT98" i="12" s="1"/>
  <c r="DU98" i="12"/>
  <c r="DR98" i="12"/>
  <c r="DZ98" i="12"/>
  <c r="DP99" i="12"/>
  <c r="ED99" i="12" s="1"/>
  <c r="DE94" i="12"/>
  <c r="DF94" i="12"/>
  <c r="DC94" i="12"/>
  <c r="DD94" i="12"/>
  <c r="DA94" i="12"/>
  <c r="DB94" i="12"/>
  <c r="CY94" i="12"/>
  <c r="CZ94" i="12"/>
  <c r="BO98" i="12"/>
  <c r="BP98" i="12"/>
  <c r="BI98" i="12"/>
  <c r="BJ98" i="12"/>
  <c r="BG98" i="12"/>
  <c r="BH98" i="12"/>
  <c r="AR94" i="12"/>
  <c r="AQ94" i="12"/>
  <c r="AP94" i="12"/>
  <c r="AO94" i="12"/>
  <c r="AN94" i="12"/>
  <c r="AT93" i="12" s="1"/>
  <c r="AS93" i="12" s="1"/>
  <c r="AM94" i="12"/>
  <c r="AL94" i="12"/>
  <c r="AK94" i="12"/>
  <c r="AU93" i="12"/>
  <c r="EZ94" i="12"/>
  <c r="FA94" i="12"/>
  <c r="CS94" i="12"/>
  <c r="CW94" i="12"/>
  <c r="CT94" i="12"/>
  <c r="DI93" i="12" s="1"/>
  <c r="DH93" i="12" s="1"/>
  <c r="CU94" i="12"/>
  <c r="CV94" i="12" s="1"/>
  <c r="CX94" i="12"/>
  <c r="EJ95" i="12"/>
  <c r="EK95" i="12" s="1"/>
  <c r="EN95" i="12"/>
  <c r="ER95" i="12"/>
  <c r="EL95" i="12"/>
  <c r="EM95" i="12" s="1"/>
  <c r="ES94" i="12"/>
  <c r="ET94" i="12" s="1"/>
  <c r="EU94" i="12" s="1"/>
  <c r="EI96" i="12"/>
  <c r="EQ96" i="12" s="1"/>
  <c r="CR95" i="12"/>
  <c r="DG95" i="12" s="1"/>
  <c r="AI94" i="12"/>
  <c r="AG94" i="12"/>
  <c r="AH94" i="12" s="1"/>
  <c r="AE94" i="12"/>
  <c r="AF94" i="12" s="1"/>
  <c r="AJ94" i="12"/>
  <c r="AD95" i="12"/>
  <c r="DK94" i="12"/>
  <c r="DQ102" i="1"/>
  <c r="DR101" i="1"/>
  <c r="EF102" i="1"/>
  <c r="EG101" i="1"/>
  <c r="CQ96" i="12" s="1"/>
  <c r="BT97" i="12"/>
  <c r="BN96" i="12"/>
  <c r="BM96" i="12"/>
  <c r="DW105" i="1"/>
  <c r="BA100" i="12" s="1"/>
  <c r="BB99" i="12"/>
  <c r="BQ99" i="12" s="1"/>
  <c r="BK98" i="12"/>
  <c r="BS98" i="12" s="1"/>
  <c r="BL98" i="12" s="1"/>
  <c r="BE98" i="12"/>
  <c r="BC98" i="12"/>
  <c r="BD98" i="12" s="1"/>
  <c r="BF98" i="12"/>
  <c r="EB105" i="1"/>
  <c r="DO100" i="12" s="1"/>
  <c r="CP102" i="1"/>
  <c r="EH97" i="12" s="1"/>
  <c r="CO103" i="1"/>
  <c r="EO96" i="12" l="1"/>
  <c r="EX95" i="12" s="1"/>
  <c r="EW95" i="12" s="1"/>
  <c r="EP96" i="12"/>
  <c r="EB99" i="12"/>
  <c r="EC99" i="12"/>
  <c r="DY99" i="12"/>
  <c r="EA99" i="12"/>
  <c r="DW99" i="12"/>
  <c r="DX99" i="12"/>
  <c r="DQ99" i="12"/>
  <c r="DV99" i="12"/>
  <c r="DS99" i="12"/>
  <c r="DT99" i="12" s="1"/>
  <c r="DU99" i="12"/>
  <c r="DR99" i="12"/>
  <c r="DZ99" i="12"/>
  <c r="DP100" i="12"/>
  <c r="ED100" i="12" s="1"/>
  <c r="DE95" i="12"/>
  <c r="DF95" i="12"/>
  <c r="DC95" i="12"/>
  <c r="DD95" i="12"/>
  <c r="DA95" i="12"/>
  <c r="DB95" i="12"/>
  <c r="CY95" i="12"/>
  <c r="CZ95" i="12"/>
  <c r="BO99" i="12"/>
  <c r="BP99" i="12"/>
  <c r="BI99" i="12"/>
  <c r="BJ99" i="12"/>
  <c r="BG99" i="12"/>
  <c r="BH99" i="12"/>
  <c r="AR95" i="12"/>
  <c r="AQ95" i="12"/>
  <c r="AP95" i="12"/>
  <c r="AO95" i="12"/>
  <c r="AN95" i="12"/>
  <c r="AM95" i="12"/>
  <c r="AL95" i="12"/>
  <c r="AK95" i="12"/>
  <c r="AU94" i="12"/>
  <c r="FA95" i="12"/>
  <c r="EJ96" i="12"/>
  <c r="EK96" i="12" s="1"/>
  <c r="ER96" i="12"/>
  <c r="EN96" i="12"/>
  <c r="CU95" i="12"/>
  <c r="CV95" i="12" s="1"/>
  <c r="CX95" i="12"/>
  <c r="CS95" i="12"/>
  <c r="CT95" i="12" s="1"/>
  <c r="DI94" i="12" s="1"/>
  <c r="DH94" i="12" s="1"/>
  <c r="EZ95" i="12"/>
  <c r="EI97" i="12"/>
  <c r="EQ97" i="12" s="1"/>
  <c r="CR96" i="12"/>
  <c r="DG96" i="12" s="1"/>
  <c r="CW95" i="12"/>
  <c r="ES95" i="12"/>
  <c r="ET95" i="12" s="1"/>
  <c r="EU95" i="12" s="1"/>
  <c r="EL96" i="12"/>
  <c r="EM96" i="12" s="1"/>
  <c r="AG95" i="12"/>
  <c r="AH95" i="12" s="1"/>
  <c r="AJ95" i="12"/>
  <c r="AT94" i="12"/>
  <c r="AS94" i="12" s="1"/>
  <c r="AI95" i="12"/>
  <c r="AE95" i="12"/>
  <c r="AF95" i="12" s="1"/>
  <c r="AD96" i="12"/>
  <c r="DK95" i="12"/>
  <c r="DR102" i="1"/>
  <c r="DQ103" i="1"/>
  <c r="EG102" i="1"/>
  <c r="CQ97" i="12" s="1"/>
  <c r="EF103" i="1"/>
  <c r="BT98" i="12"/>
  <c r="BN97" i="12"/>
  <c r="BM97" i="12"/>
  <c r="BC99" i="12"/>
  <c r="BD99" i="12" s="1"/>
  <c r="BF99" i="12"/>
  <c r="BE99" i="12"/>
  <c r="BK99" i="12"/>
  <c r="BS99" i="12" s="1"/>
  <c r="BL99" i="12" s="1"/>
  <c r="DW106" i="1"/>
  <c r="BA101" i="12" s="1"/>
  <c r="BB100" i="12"/>
  <c r="BQ100" i="12" s="1"/>
  <c r="EB106" i="1"/>
  <c r="DO101" i="12" s="1"/>
  <c r="CO104" i="1"/>
  <c r="CP103" i="1"/>
  <c r="EH98" i="12" s="1"/>
  <c r="EO97" i="12" l="1"/>
  <c r="EP97" i="12"/>
  <c r="ES96" i="12" s="1"/>
  <c r="ET96" i="12" s="1"/>
  <c r="EU96" i="12" s="1"/>
  <c r="EB100" i="12"/>
  <c r="EC100" i="12"/>
  <c r="DY100" i="12"/>
  <c r="EA100" i="12"/>
  <c r="DW100" i="12"/>
  <c r="DX100" i="12"/>
  <c r="DQ100" i="12"/>
  <c r="DV100" i="12"/>
  <c r="DS100" i="12"/>
  <c r="DT100" i="12" s="1"/>
  <c r="DU100" i="12"/>
  <c r="DR100" i="12"/>
  <c r="DZ100" i="12"/>
  <c r="DP101" i="12"/>
  <c r="ED101" i="12" s="1"/>
  <c r="DE96" i="12"/>
  <c r="DF96" i="12"/>
  <c r="DC96" i="12"/>
  <c r="DD96" i="12"/>
  <c r="DA96" i="12"/>
  <c r="DB96" i="12"/>
  <c r="CY96" i="12"/>
  <c r="CZ96" i="12"/>
  <c r="EZ96" i="12"/>
  <c r="BO100" i="12"/>
  <c r="BP100" i="12"/>
  <c r="BI100" i="12"/>
  <c r="BJ100" i="12"/>
  <c r="BG100" i="12"/>
  <c r="BH100" i="12"/>
  <c r="AR96" i="12"/>
  <c r="AQ96" i="12"/>
  <c r="AP96" i="12"/>
  <c r="AO96" i="12"/>
  <c r="AN96" i="12"/>
  <c r="AT95" i="12" s="1"/>
  <c r="AS95" i="12" s="1"/>
  <c r="AM96" i="12"/>
  <c r="AL96" i="12"/>
  <c r="AK96" i="12"/>
  <c r="FA96" i="12"/>
  <c r="CU96" i="12"/>
  <c r="CV96" i="12" s="1"/>
  <c r="CX96" i="12"/>
  <c r="CS96" i="12"/>
  <c r="CW96" i="12"/>
  <c r="CT96" i="12"/>
  <c r="DI95" i="12" s="1"/>
  <c r="DH95" i="12" s="1"/>
  <c r="EX96" i="12"/>
  <c r="EW96" i="12" s="1"/>
  <c r="EJ97" i="12"/>
  <c r="EK97" i="12" s="1"/>
  <c r="EN97" i="12"/>
  <c r="ER97" i="12"/>
  <c r="EL97" i="12"/>
  <c r="EM97" i="12" s="1"/>
  <c r="EI98" i="12"/>
  <c r="EQ98" i="12" s="1"/>
  <c r="CR97" i="12"/>
  <c r="DG97" i="12" s="1"/>
  <c r="AU95" i="12"/>
  <c r="AE96" i="12"/>
  <c r="AF96" i="12" s="1"/>
  <c r="AJ96" i="12"/>
  <c r="AG96" i="12"/>
  <c r="AH96" i="12" s="1"/>
  <c r="AI96" i="12"/>
  <c r="AD97" i="12"/>
  <c r="DK96" i="12"/>
  <c r="DR103" i="1"/>
  <c r="DQ104" i="1"/>
  <c r="EG103" i="1"/>
  <c r="CQ98" i="12" s="1"/>
  <c r="EF104" i="1"/>
  <c r="BT99" i="12"/>
  <c r="BN98" i="12"/>
  <c r="BM98" i="12"/>
  <c r="BE100" i="12"/>
  <c r="BC100" i="12"/>
  <c r="BD100" i="12" s="1"/>
  <c r="BK100" i="12"/>
  <c r="BS100" i="12" s="1"/>
  <c r="BL100" i="12" s="1"/>
  <c r="BF100" i="12"/>
  <c r="DW107" i="1"/>
  <c r="BA102" i="12" s="1"/>
  <c r="BB101" i="12"/>
  <c r="BQ101" i="12" s="1"/>
  <c r="EB107" i="1"/>
  <c r="DO102" i="12" s="1"/>
  <c r="CO105" i="1"/>
  <c r="CP104" i="1"/>
  <c r="EH99" i="12" s="1"/>
  <c r="EO98" i="12" l="1"/>
  <c r="EX97" i="12" s="1"/>
  <c r="EW97" i="12" s="1"/>
  <c r="EP98" i="12"/>
  <c r="ES97" i="12" s="1"/>
  <c r="ET97" i="12" s="1"/>
  <c r="EU97" i="12" s="1"/>
  <c r="EB101" i="12"/>
  <c r="EC101" i="12"/>
  <c r="DY101" i="12"/>
  <c r="EA101" i="12"/>
  <c r="DW101" i="12"/>
  <c r="DX101" i="12"/>
  <c r="DU101" i="12"/>
  <c r="DR101" i="12"/>
  <c r="DZ101" i="12"/>
  <c r="DQ101" i="12"/>
  <c r="DV101" i="12"/>
  <c r="DS101" i="12"/>
  <c r="DT101" i="12" s="1"/>
  <c r="DP102" i="12"/>
  <c r="ED102" i="12" s="1"/>
  <c r="DE97" i="12"/>
  <c r="DF97" i="12"/>
  <c r="DC97" i="12"/>
  <c r="DD97" i="12"/>
  <c r="DA97" i="12"/>
  <c r="DB97" i="12"/>
  <c r="CY97" i="12"/>
  <c r="CZ97" i="12"/>
  <c r="BO101" i="12"/>
  <c r="BP101" i="12"/>
  <c r="BI101" i="12"/>
  <c r="BJ101" i="12"/>
  <c r="BG101" i="12"/>
  <c r="BH101" i="12"/>
  <c r="AR97" i="12"/>
  <c r="AQ97" i="12"/>
  <c r="AP97" i="12"/>
  <c r="AO97" i="12"/>
  <c r="AN97" i="12"/>
  <c r="AM97" i="12"/>
  <c r="AL97" i="12"/>
  <c r="AK97" i="12"/>
  <c r="EJ98" i="12"/>
  <c r="EK98" i="12" s="1"/>
  <c r="ER98" i="12"/>
  <c r="EN98" i="12"/>
  <c r="CS97" i="12"/>
  <c r="CT97" i="12" s="1"/>
  <c r="DI96" i="12" s="1"/>
  <c r="DH96" i="12" s="1"/>
  <c r="CX97" i="12"/>
  <c r="CU97" i="12"/>
  <c r="CV97" i="12" s="1"/>
  <c r="EZ97" i="12"/>
  <c r="EI99" i="12"/>
  <c r="EQ99" i="12" s="1"/>
  <c r="CR98" i="12"/>
  <c r="DG98" i="12" s="1"/>
  <c r="CW97" i="12"/>
  <c r="FA97" i="12"/>
  <c r="EL98" i="12"/>
  <c r="EM98" i="12" s="1"/>
  <c r="AU96" i="12"/>
  <c r="AJ97" i="12"/>
  <c r="AT96" i="12"/>
  <c r="AS96" i="12" s="1"/>
  <c r="AE97" i="12"/>
  <c r="AF97" i="12" s="1"/>
  <c r="AI97" i="12"/>
  <c r="AG97" i="12"/>
  <c r="AH97" i="12" s="1"/>
  <c r="AD98" i="12"/>
  <c r="DK97" i="12"/>
  <c r="DQ105" i="1"/>
  <c r="DR104" i="1"/>
  <c r="EF105" i="1"/>
  <c r="EG104" i="1"/>
  <c r="CQ99" i="12" s="1"/>
  <c r="BT100" i="12"/>
  <c r="BN99" i="12"/>
  <c r="BM99" i="12"/>
  <c r="BF101" i="12"/>
  <c r="BK101" i="12"/>
  <c r="BS101" i="12" s="1"/>
  <c r="BL101" i="12" s="1"/>
  <c r="BE101" i="12"/>
  <c r="BC101" i="12"/>
  <c r="BD101" i="12" s="1"/>
  <c r="BB102" i="12"/>
  <c r="BQ102" i="12" s="1"/>
  <c r="DW108" i="1"/>
  <c r="BA103" i="12" s="1"/>
  <c r="EB108" i="1"/>
  <c r="DO103" i="12" s="1"/>
  <c r="CP105" i="1"/>
  <c r="EH100" i="12" s="1"/>
  <c r="CO106" i="1"/>
  <c r="EO99" i="12" l="1"/>
  <c r="EX98" i="12" s="1"/>
  <c r="EW98" i="12" s="1"/>
  <c r="EP99" i="12"/>
  <c r="EB102" i="12"/>
  <c r="EC102" i="12"/>
  <c r="DY102" i="12"/>
  <c r="EA102" i="12"/>
  <c r="DW102" i="12"/>
  <c r="DX102" i="12"/>
  <c r="DR102" i="12"/>
  <c r="DZ102" i="12"/>
  <c r="DQ102" i="12"/>
  <c r="DU102" i="12"/>
  <c r="DV102" i="12"/>
  <c r="DS102" i="12"/>
  <c r="DT102" i="12" s="1"/>
  <c r="DP103" i="12"/>
  <c r="ED103" i="12" s="1"/>
  <c r="DE98" i="12"/>
  <c r="DF98" i="12"/>
  <c r="DC98" i="12"/>
  <c r="DD98" i="12"/>
  <c r="DA98" i="12"/>
  <c r="DB98" i="12"/>
  <c r="CY98" i="12"/>
  <c r="CZ98" i="12"/>
  <c r="BO102" i="12"/>
  <c r="BP102" i="12"/>
  <c r="BI102" i="12"/>
  <c r="BJ102" i="12"/>
  <c r="BG102" i="12"/>
  <c r="BH102" i="12"/>
  <c r="AR98" i="12"/>
  <c r="AQ98" i="12"/>
  <c r="AP98" i="12"/>
  <c r="AO98" i="12"/>
  <c r="AN98" i="12"/>
  <c r="AM98" i="12"/>
  <c r="AL98" i="12"/>
  <c r="AK98" i="12"/>
  <c r="EZ98" i="12"/>
  <c r="FA98" i="12"/>
  <c r="CU98" i="12"/>
  <c r="CV98" i="12" s="1"/>
  <c r="CX98" i="12"/>
  <c r="DK98" i="12"/>
  <c r="CS98" i="12"/>
  <c r="CW98" i="12"/>
  <c r="CT98" i="12"/>
  <c r="DI97" i="12" s="1"/>
  <c r="DH97" i="12" s="1"/>
  <c r="EJ99" i="12"/>
  <c r="EK99" i="12" s="1"/>
  <c r="EN99" i="12"/>
  <c r="ER99" i="12"/>
  <c r="EL99" i="12"/>
  <c r="EM99" i="12" s="1"/>
  <c r="ES98" i="12"/>
  <c r="ET98" i="12" s="1"/>
  <c r="EU98" i="12" s="1"/>
  <c r="EI100" i="12"/>
  <c r="EQ100" i="12" s="1"/>
  <c r="CR99" i="12"/>
  <c r="DG99" i="12" s="1"/>
  <c r="AU97" i="12"/>
  <c r="AI98" i="12"/>
  <c r="AG98" i="12"/>
  <c r="AH98" i="12" s="1"/>
  <c r="AT97" i="12"/>
  <c r="AS97" i="12" s="1"/>
  <c r="AE98" i="12"/>
  <c r="AF98" i="12" s="1"/>
  <c r="AJ98" i="12"/>
  <c r="AD99" i="12"/>
  <c r="DQ106" i="1"/>
  <c r="DR105" i="1"/>
  <c r="EG105" i="1"/>
  <c r="CQ100" i="12" s="1"/>
  <c r="EF106" i="1"/>
  <c r="BT101" i="12"/>
  <c r="BN100" i="12"/>
  <c r="BM100" i="12"/>
  <c r="DW109" i="1"/>
  <c r="BA104" i="12" s="1"/>
  <c r="BB103" i="12"/>
  <c r="BQ103" i="12" s="1"/>
  <c r="BF102" i="12"/>
  <c r="BC102" i="12"/>
  <c r="BD102" i="12" s="1"/>
  <c r="BE102" i="12"/>
  <c r="BK102" i="12"/>
  <c r="BS102" i="12" s="1"/>
  <c r="BL102" i="12" s="1"/>
  <c r="EB109" i="1"/>
  <c r="DO104" i="12" s="1"/>
  <c r="CO107" i="1"/>
  <c r="CP106" i="1"/>
  <c r="EH101" i="12" s="1"/>
  <c r="EO100" i="12" l="1"/>
  <c r="EX99" i="12" s="1"/>
  <c r="EW99" i="12" s="1"/>
  <c r="EP100" i="12"/>
  <c r="EB103" i="12"/>
  <c r="EC103" i="12"/>
  <c r="DY103" i="12"/>
  <c r="EA103" i="12"/>
  <c r="DW103" i="12"/>
  <c r="DX103" i="12"/>
  <c r="DS103" i="12"/>
  <c r="DT103" i="12" s="1"/>
  <c r="DU103" i="12"/>
  <c r="DV103" i="12"/>
  <c r="DQ103" i="12"/>
  <c r="DR103" i="12" s="1"/>
  <c r="DZ103" i="12"/>
  <c r="DP104" i="12"/>
  <c r="ED104" i="12" s="1"/>
  <c r="DE99" i="12"/>
  <c r="DF99" i="12"/>
  <c r="DC99" i="12"/>
  <c r="DD99" i="12"/>
  <c r="DA99" i="12"/>
  <c r="DB99" i="12"/>
  <c r="CY99" i="12"/>
  <c r="CZ99" i="12"/>
  <c r="BO103" i="12"/>
  <c r="BP103" i="12"/>
  <c r="BI103" i="12"/>
  <c r="BJ103" i="12"/>
  <c r="BG103" i="12"/>
  <c r="BH103" i="12"/>
  <c r="AR99" i="12"/>
  <c r="AQ99" i="12"/>
  <c r="AP99" i="12"/>
  <c r="AO99" i="12"/>
  <c r="AN99" i="12"/>
  <c r="AM99" i="12"/>
  <c r="AL99" i="12"/>
  <c r="AK99" i="12"/>
  <c r="EZ99" i="12"/>
  <c r="CX99" i="12"/>
  <c r="CU99" i="12"/>
  <c r="CV99" i="12" s="1"/>
  <c r="CW99" i="12"/>
  <c r="CS99" i="12"/>
  <c r="CT99" i="12" s="1"/>
  <c r="DI98" i="12" s="1"/>
  <c r="DH98" i="12" s="1"/>
  <c r="EJ100" i="12"/>
  <c r="EK100" i="12" s="1"/>
  <c r="EN100" i="12"/>
  <c r="ER100" i="12"/>
  <c r="EL100" i="12"/>
  <c r="EM100" i="12" s="1"/>
  <c r="ES99" i="12"/>
  <c r="ET99" i="12" s="1"/>
  <c r="EU99" i="12" s="1"/>
  <c r="EI101" i="12"/>
  <c r="EQ101" i="12" s="1"/>
  <c r="CR100" i="12"/>
  <c r="DG100" i="12" s="1"/>
  <c r="FA99" i="12"/>
  <c r="AU98" i="12"/>
  <c r="AT98" i="12"/>
  <c r="AS98" i="12" s="1"/>
  <c r="AI99" i="12"/>
  <c r="AE99" i="12"/>
  <c r="AF99" i="12" s="1"/>
  <c r="AG99" i="12"/>
  <c r="AH99" i="12" s="1"/>
  <c r="AJ99" i="12"/>
  <c r="AD100" i="12"/>
  <c r="DK99" i="12"/>
  <c r="DQ107" i="1"/>
  <c r="DR106" i="1"/>
  <c r="EG106" i="1"/>
  <c r="CQ101" i="12" s="1"/>
  <c r="EF107" i="1"/>
  <c r="BT102" i="12"/>
  <c r="BN101" i="12"/>
  <c r="BM101" i="12"/>
  <c r="BK103" i="12"/>
  <c r="BS103" i="12" s="1"/>
  <c r="BL103" i="12" s="1"/>
  <c r="BF103" i="12"/>
  <c r="BE103" i="12"/>
  <c r="BC103" i="12"/>
  <c r="BD103" i="12" s="1"/>
  <c r="DW110" i="1"/>
  <c r="BA105" i="12" s="1"/>
  <c r="BB104" i="12"/>
  <c r="BQ104" i="12" s="1"/>
  <c r="EB110" i="1"/>
  <c r="DO105" i="12" s="1"/>
  <c r="CP107" i="1"/>
  <c r="EH102" i="12" s="1"/>
  <c r="CO108" i="1"/>
  <c r="EO101" i="12" l="1"/>
  <c r="EP101" i="12"/>
  <c r="EB104" i="12"/>
  <c r="EC104" i="12"/>
  <c r="DY104" i="12"/>
  <c r="EA104" i="12"/>
  <c r="DW104" i="12"/>
  <c r="DX104" i="12"/>
  <c r="DS104" i="12"/>
  <c r="DV104" i="12"/>
  <c r="DQ104" i="12"/>
  <c r="DR104" i="12" s="1"/>
  <c r="DZ104" i="12"/>
  <c r="DU104" i="12"/>
  <c r="DT104" i="12"/>
  <c r="DP105" i="12"/>
  <c r="ED105" i="12" s="1"/>
  <c r="DE100" i="12"/>
  <c r="DF100" i="12"/>
  <c r="DC100" i="12"/>
  <c r="DD100" i="12"/>
  <c r="DA100" i="12"/>
  <c r="DB100" i="12"/>
  <c r="CY100" i="12"/>
  <c r="CZ100" i="12"/>
  <c r="BO104" i="12"/>
  <c r="BP104" i="12"/>
  <c r="BI104" i="12"/>
  <c r="BJ104" i="12"/>
  <c r="BG104" i="12"/>
  <c r="BH104" i="12"/>
  <c r="AR100" i="12"/>
  <c r="AQ100" i="12"/>
  <c r="AP100" i="12"/>
  <c r="AO100" i="12"/>
  <c r="AN100" i="12"/>
  <c r="AM100" i="12"/>
  <c r="AL100" i="12"/>
  <c r="AK100" i="12"/>
  <c r="FA100" i="12"/>
  <c r="EZ100" i="12"/>
  <c r="CS100" i="12"/>
  <c r="CW100" i="12"/>
  <c r="CX100" i="12"/>
  <c r="CU100" i="12"/>
  <c r="CV100" i="12" s="1"/>
  <c r="CT100" i="12"/>
  <c r="DI99" i="12" s="1"/>
  <c r="DH99" i="12" s="1"/>
  <c r="EX100" i="12"/>
  <c r="EW100" i="12" s="1"/>
  <c r="EJ101" i="12"/>
  <c r="EK101" i="12" s="1"/>
  <c r="EN101" i="12"/>
  <c r="ER101" i="12"/>
  <c r="EL101" i="12"/>
  <c r="EM101" i="12" s="1"/>
  <c r="ES100" i="12"/>
  <c r="ET100" i="12" s="1"/>
  <c r="EU100" i="12" s="1"/>
  <c r="CR101" i="12"/>
  <c r="DG101" i="12" s="1"/>
  <c r="EI102" i="12"/>
  <c r="EQ102" i="12" s="1"/>
  <c r="AU99" i="12"/>
  <c r="AJ100" i="12"/>
  <c r="AG100" i="12"/>
  <c r="AH100" i="12" s="1"/>
  <c r="AI100" i="12"/>
  <c r="AE100" i="12"/>
  <c r="AF100" i="12" s="1"/>
  <c r="AT99" i="12"/>
  <c r="AS99" i="12" s="1"/>
  <c r="AD101" i="12"/>
  <c r="DK100" i="12"/>
  <c r="DR107" i="1"/>
  <c r="DQ108" i="1"/>
  <c r="EF108" i="1"/>
  <c r="EG107" i="1"/>
  <c r="CQ102" i="12" s="1"/>
  <c r="BT103" i="12"/>
  <c r="BN102" i="12"/>
  <c r="BM102" i="12"/>
  <c r="BE104" i="12"/>
  <c r="BC104" i="12"/>
  <c r="BD104" i="12" s="1"/>
  <c r="BK104" i="12"/>
  <c r="BS104" i="12" s="1"/>
  <c r="BL104" i="12" s="1"/>
  <c r="BF104" i="12"/>
  <c r="BB105" i="12"/>
  <c r="BQ105" i="12" s="1"/>
  <c r="DW111" i="1"/>
  <c r="BA106" i="12" s="1"/>
  <c r="EB111" i="1"/>
  <c r="DO106" i="12" s="1"/>
  <c r="CO109" i="1"/>
  <c r="CP108" i="1"/>
  <c r="EH103" i="12" s="1"/>
  <c r="EO102" i="12" l="1"/>
  <c r="EP102" i="12"/>
  <c r="EB105" i="12"/>
  <c r="EC105" i="12"/>
  <c r="DY105" i="12"/>
  <c r="EA105" i="12"/>
  <c r="DW105" i="12"/>
  <c r="DX105" i="12"/>
  <c r="DS105" i="12"/>
  <c r="DV105" i="12"/>
  <c r="DQ105" i="12"/>
  <c r="DR105" i="12" s="1"/>
  <c r="DZ105" i="12"/>
  <c r="DU105" i="12"/>
  <c r="DT105" i="12"/>
  <c r="DP106" i="12"/>
  <c r="ED106" i="12" s="1"/>
  <c r="DE101" i="12"/>
  <c r="DF101" i="12"/>
  <c r="DC101" i="12"/>
  <c r="DD101" i="12"/>
  <c r="DA101" i="12"/>
  <c r="DB101" i="12"/>
  <c r="CY101" i="12"/>
  <c r="CZ101" i="12"/>
  <c r="BO105" i="12"/>
  <c r="BP105" i="12"/>
  <c r="BI105" i="12"/>
  <c r="BJ105" i="12"/>
  <c r="BG105" i="12"/>
  <c r="BH105" i="12"/>
  <c r="AR101" i="12"/>
  <c r="AQ101" i="12"/>
  <c r="AP101" i="12"/>
  <c r="AO101" i="12"/>
  <c r="AN101" i="12"/>
  <c r="AM101" i="12"/>
  <c r="AL101" i="12"/>
  <c r="AK101" i="12"/>
  <c r="FA101" i="12"/>
  <c r="CS101" i="12"/>
  <c r="CT101" i="12" s="1"/>
  <c r="DI100" i="12" s="1"/>
  <c r="DH100" i="12" s="1"/>
  <c r="CX101" i="12"/>
  <c r="EJ102" i="12"/>
  <c r="EK102" i="12" s="1"/>
  <c r="ER102" i="12"/>
  <c r="EX101" i="12"/>
  <c r="EW101" i="12" s="1"/>
  <c r="EN102" i="12"/>
  <c r="EZ101" i="12"/>
  <c r="EI103" i="12"/>
  <c r="EQ103" i="12" s="1"/>
  <c r="CR102" i="12"/>
  <c r="DG102" i="12" s="1"/>
  <c r="CU101" i="12"/>
  <c r="CV101" i="12" s="1"/>
  <c r="CW101" i="12"/>
  <c r="ES101" i="12"/>
  <c r="ET101" i="12" s="1"/>
  <c r="EU101" i="12" s="1"/>
  <c r="EL102" i="12"/>
  <c r="EM102" i="12" s="1"/>
  <c r="AU100" i="12"/>
  <c r="AI101" i="12"/>
  <c r="AT100" i="12"/>
  <c r="AS100" i="12" s="1"/>
  <c r="AJ101" i="12"/>
  <c r="AE101" i="12"/>
  <c r="AF101" i="12" s="1"/>
  <c r="AG101" i="12"/>
  <c r="AH101" i="12" s="1"/>
  <c r="AD102" i="12"/>
  <c r="DK101" i="12"/>
  <c r="DQ109" i="1"/>
  <c r="DR108" i="1"/>
  <c r="EG108" i="1"/>
  <c r="CQ103" i="12" s="1"/>
  <c r="EF109" i="1"/>
  <c r="BT104" i="12"/>
  <c r="BN103" i="12"/>
  <c r="BM103" i="12"/>
  <c r="DW112" i="1"/>
  <c r="BA107" i="12" s="1"/>
  <c r="BB106" i="12"/>
  <c r="BQ106" i="12" s="1"/>
  <c r="BK105" i="12"/>
  <c r="BS105" i="12" s="1"/>
  <c r="BL105" i="12" s="1"/>
  <c r="BE105" i="12"/>
  <c r="BC105" i="12"/>
  <c r="BD105" i="12" s="1"/>
  <c r="BF105" i="12"/>
  <c r="EB112" i="1"/>
  <c r="DO107" i="12" s="1"/>
  <c r="CO110" i="1"/>
  <c r="CP109" i="1"/>
  <c r="EH104" i="12" s="1"/>
  <c r="EO103" i="12" l="1"/>
  <c r="EX102" i="12" s="1"/>
  <c r="EW102" i="12" s="1"/>
  <c r="EP103" i="12"/>
  <c r="ES102" i="12" s="1"/>
  <c r="ET102" i="12" s="1"/>
  <c r="EU102" i="12" s="1"/>
  <c r="EB106" i="12"/>
  <c r="EC106" i="12"/>
  <c r="DY106" i="12"/>
  <c r="EA106" i="12"/>
  <c r="DW106" i="12"/>
  <c r="DX106" i="12"/>
  <c r="DZ106" i="12"/>
  <c r="DU106" i="12"/>
  <c r="DT106" i="12"/>
  <c r="DS106" i="12"/>
  <c r="DV106" i="12"/>
  <c r="DQ106" i="12"/>
  <c r="DR106" i="12" s="1"/>
  <c r="DP107" i="12"/>
  <c r="ED107" i="12" s="1"/>
  <c r="DE102" i="12"/>
  <c r="DF102" i="12"/>
  <c r="DC102" i="12"/>
  <c r="DD102" i="12"/>
  <c r="DA102" i="12"/>
  <c r="DB102" i="12"/>
  <c r="CY102" i="12"/>
  <c r="CZ102" i="12"/>
  <c r="BO106" i="12"/>
  <c r="BP106" i="12"/>
  <c r="BI106" i="12"/>
  <c r="BJ106" i="12"/>
  <c r="BG106" i="12"/>
  <c r="BH106" i="12"/>
  <c r="AR102" i="12"/>
  <c r="AQ102" i="12"/>
  <c r="AP102" i="12"/>
  <c r="AO102" i="12"/>
  <c r="AN102" i="12"/>
  <c r="AT101" i="12" s="1"/>
  <c r="AS101" i="12" s="1"/>
  <c r="AM102" i="12"/>
  <c r="AL102" i="12"/>
  <c r="AK102" i="12"/>
  <c r="AU101" i="12"/>
  <c r="FA102" i="12"/>
  <c r="EZ102" i="12"/>
  <c r="CU102" i="12"/>
  <c r="CV102" i="12" s="1"/>
  <c r="CX102" i="12"/>
  <c r="CS102" i="12"/>
  <c r="CW102" i="12"/>
  <c r="CT102" i="12"/>
  <c r="DI101" i="12" s="1"/>
  <c r="DH101" i="12" s="1"/>
  <c r="EL103" i="12"/>
  <c r="EM103" i="12" s="1"/>
  <c r="EJ103" i="12"/>
  <c r="EK103" i="12" s="1"/>
  <c r="EN103" i="12"/>
  <c r="ER103" i="12"/>
  <c r="EI104" i="12"/>
  <c r="EQ104" i="12" s="1"/>
  <c r="CR103" i="12"/>
  <c r="DG103" i="12" s="1"/>
  <c r="AG102" i="12"/>
  <c r="AH102" i="12" s="1"/>
  <c r="AE102" i="12"/>
  <c r="AF102" i="12" s="1"/>
  <c r="AI102" i="12"/>
  <c r="AJ102" i="12"/>
  <c r="AD103" i="12"/>
  <c r="DK102" i="12"/>
  <c r="BT105" i="12"/>
  <c r="DQ110" i="1"/>
  <c r="DR109" i="1"/>
  <c r="EG109" i="1"/>
  <c r="CQ104" i="12" s="1"/>
  <c r="EF110" i="1"/>
  <c r="BN104" i="12"/>
  <c r="BM104" i="12"/>
  <c r="BE106" i="12"/>
  <c r="BK106" i="12"/>
  <c r="BS106" i="12" s="1"/>
  <c r="BL106" i="12" s="1"/>
  <c r="BF106" i="12"/>
  <c r="BC106" i="12"/>
  <c r="BD106" i="12" s="1"/>
  <c r="DW113" i="1"/>
  <c r="BA108" i="12" s="1"/>
  <c r="BB107" i="12"/>
  <c r="BQ107" i="12" s="1"/>
  <c r="EB113" i="1"/>
  <c r="DO108" i="12" s="1"/>
  <c r="CP110" i="1"/>
  <c r="EH105" i="12" s="1"/>
  <c r="CO111" i="1"/>
  <c r="EO104" i="12" l="1"/>
  <c r="EP104" i="12"/>
  <c r="EB107" i="12"/>
  <c r="EC107" i="12"/>
  <c r="DY107" i="12"/>
  <c r="EA107" i="12"/>
  <c r="DW107" i="12"/>
  <c r="DX107" i="12"/>
  <c r="DS107" i="12"/>
  <c r="DV107" i="12"/>
  <c r="DQ107" i="12"/>
  <c r="DR107" i="12" s="1"/>
  <c r="DZ107" i="12"/>
  <c r="DU107" i="12"/>
  <c r="DT107" i="12"/>
  <c r="DP108" i="12"/>
  <c r="ED108" i="12" s="1"/>
  <c r="DE103" i="12"/>
  <c r="DF103" i="12"/>
  <c r="DC103" i="12"/>
  <c r="DD103" i="12"/>
  <c r="DA103" i="12"/>
  <c r="DB103" i="12"/>
  <c r="CY103" i="12"/>
  <c r="CZ103" i="12"/>
  <c r="BO107" i="12"/>
  <c r="BP107" i="12"/>
  <c r="BI107" i="12"/>
  <c r="BJ107" i="12"/>
  <c r="BG107" i="12"/>
  <c r="BH107" i="12"/>
  <c r="AR103" i="12"/>
  <c r="AQ103" i="12"/>
  <c r="AP103" i="12"/>
  <c r="AO103" i="12"/>
  <c r="AN103" i="12"/>
  <c r="AT102" i="12" s="1"/>
  <c r="AS102" i="12" s="1"/>
  <c r="AM103" i="12"/>
  <c r="AL103" i="12"/>
  <c r="AK103" i="12"/>
  <c r="EZ103" i="12"/>
  <c r="EX103" i="12"/>
  <c r="EW103" i="12" s="1"/>
  <c r="EN104" i="12"/>
  <c r="EJ104" i="12"/>
  <c r="EK104" i="12" s="1"/>
  <c r="ER104" i="12"/>
  <c r="CW103" i="12"/>
  <c r="EI105" i="12"/>
  <c r="EQ105" i="12" s="1"/>
  <c r="CR104" i="12"/>
  <c r="DG104" i="12" s="1"/>
  <c r="CS103" i="12"/>
  <c r="CT103" i="12" s="1"/>
  <c r="DI102" i="12" s="1"/>
  <c r="DH102" i="12" s="1"/>
  <c r="CU103" i="12"/>
  <c r="CV103" i="12" s="1"/>
  <c r="CX103" i="12"/>
  <c r="FA103" i="12"/>
  <c r="EL104" i="12"/>
  <c r="EM104" i="12" s="1"/>
  <c r="AU102" i="12"/>
  <c r="AJ103" i="12"/>
  <c r="AE103" i="12"/>
  <c r="AF103" i="12" s="1"/>
  <c r="AG103" i="12"/>
  <c r="AH103" i="12" s="1"/>
  <c r="AI103" i="12"/>
  <c r="AD104" i="12"/>
  <c r="DK103" i="12"/>
  <c r="DR110" i="1"/>
  <c r="DQ111" i="1"/>
  <c r="EG110" i="1"/>
  <c r="CQ105" i="12" s="1"/>
  <c r="EF111" i="1"/>
  <c r="BT106" i="12"/>
  <c r="BN105" i="12"/>
  <c r="BM105" i="12"/>
  <c r="BK107" i="12"/>
  <c r="BS107" i="12" s="1"/>
  <c r="BL107" i="12" s="1"/>
  <c r="BF107" i="12"/>
  <c r="BC107" i="12"/>
  <c r="BD107" i="12" s="1"/>
  <c r="BE107" i="12"/>
  <c r="BT107" i="12" s="1"/>
  <c r="BB108" i="12"/>
  <c r="BQ108" i="12" s="1"/>
  <c r="DW114" i="1"/>
  <c r="BA109" i="12" s="1"/>
  <c r="EB114" i="1"/>
  <c r="DO109" i="12" s="1"/>
  <c r="CO112" i="1"/>
  <c r="CP111" i="1"/>
  <c r="EH106" i="12" s="1"/>
  <c r="EO105" i="12" l="1"/>
  <c r="EX104" i="12" s="1"/>
  <c r="EW104" i="12" s="1"/>
  <c r="EP105" i="12"/>
  <c r="EB108" i="12"/>
  <c r="EC108" i="12"/>
  <c r="DY108" i="12"/>
  <c r="EA108" i="12"/>
  <c r="DW108" i="12"/>
  <c r="DX108" i="12"/>
  <c r="DZ108" i="12"/>
  <c r="DU108" i="12"/>
  <c r="DT108" i="12"/>
  <c r="DS108" i="12"/>
  <c r="DV108" i="12"/>
  <c r="DQ108" i="12"/>
  <c r="DR108" i="12" s="1"/>
  <c r="DP109" i="12"/>
  <c r="ED109" i="12" s="1"/>
  <c r="DE104" i="12"/>
  <c r="DF104" i="12"/>
  <c r="DC104" i="12"/>
  <c r="DD104" i="12"/>
  <c r="DA104" i="12"/>
  <c r="DB104" i="12"/>
  <c r="CY104" i="12"/>
  <c r="CZ104" i="12"/>
  <c r="BO108" i="12"/>
  <c r="BP108" i="12"/>
  <c r="BI108" i="12"/>
  <c r="BJ108" i="12"/>
  <c r="BG108" i="12"/>
  <c r="BH108" i="12"/>
  <c r="AR104" i="12"/>
  <c r="AQ104" i="12"/>
  <c r="AP104" i="12"/>
  <c r="AO104" i="12"/>
  <c r="AN104" i="12"/>
  <c r="AM104" i="12"/>
  <c r="AL104" i="12"/>
  <c r="AK104" i="12"/>
  <c r="EZ104" i="12"/>
  <c r="ES103" i="12"/>
  <c r="ET103" i="12" s="1"/>
  <c r="EU103" i="12" s="1"/>
  <c r="FA104" i="12"/>
  <c r="CU104" i="12"/>
  <c r="CV104" i="12" s="1"/>
  <c r="CX104" i="12"/>
  <c r="CS104" i="12"/>
  <c r="CW104" i="12"/>
  <c r="CT104" i="12"/>
  <c r="DI103" i="12" s="1"/>
  <c r="DH103" i="12" s="1"/>
  <c r="EJ105" i="12"/>
  <c r="EK105" i="12" s="1"/>
  <c r="EN105" i="12"/>
  <c r="ER105" i="12"/>
  <c r="EL105" i="12"/>
  <c r="EM105" i="12" s="1"/>
  <c r="EI106" i="12"/>
  <c r="EQ106" i="12" s="1"/>
  <c r="CR105" i="12"/>
  <c r="DG105" i="12" s="1"/>
  <c r="AU103" i="12"/>
  <c r="AJ104" i="12"/>
  <c r="AG104" i="12"/>
  <c r="AH104" i="12" s="1"/>
  <c r="AE104" i="12"/>
  <c r="AF104" i="12" s="1"/>
  <c r="AT103" i="12"/>
  <c r="AS103" i="12" s="1"/>
  <c r="AI104" i="12"/>
  <c r="AD105" i="12"/>
  <c r="DK104" i="12"/>
  <c r="DR111" i="1"/>
  <c r="DQ112" i="1"/>
  <c r="EF112" i="1"/>
  <c r="EG111" i="1"/>
  <c r="CQ106" i="12" s="1"/>
  <c r="BN106" i="12"/>
  <c r="BM106" i="12"/>
  <c r="DW115" i="1"/>
  <c r="BA110" i="12" s="1"/>
  <c r="BB109" i="12"/>
  <c r="BQ109" i="12" s="1"/>
  <c r="BE108" i="12"/>
  <c r="BK108" i="12"/>
  <c r="BS108" i="12" s="1"/>
  <c r="BL108" i="12" s="1"/>
  <c r="BC108" i="12"/>
  <c r="BD108" i="12" s="1"/>
  <c r="BF108" i="12"/>
  <c r="EB115" i="1"/>
  <c r="DO110" i="12" s="1"/>
  <c r="CP112" i="1"/>
  <c r="EH107" i="12" s="1"/>
  <c r="CO113" i="1"/>
  <c r="EO106" i="12" l="1"/>
  <c r="EX105" i="12" s="1"/>
  <c r="EW105" i="12" s="1"/>
  <c r="EP106" i="12"/>
  <c r="EB109" i="12"/>
  <c r="EC109" i="12"/>
  <c r="DY109" i="12"/>
  <c r="EA109" i="12"/>
  <c r="DW109" i="12"/>
  <c r="DX109" i="12"/>
  <c r="DZ109" i="12"/>
  <c r="DU109" i="12"/>
  <c r="DS109" i="12"/>
  <c r="DT109" i="12" s="1"/>
  <c r="DV109" i="12"/>
  <c r="DQ109" i="12"/>
  <c r="DR109" i="12" s="1"/>
  <c r="DP110" i="12"/>
  <c r="ED110" i="12" s="1"/>
  <c r="DE105" i="12"/>
  <c r="DF105" i="12"/>
  <c r="DC105" i="12"/>
  <c r="DD105" i="12"/>
  <c r="DA105" i="12"/>
  <c r="DB105" i="12"/>
  <c r="CY105" i="12"/>
  <c r="CZ105" i="12"/>
  <c r="BO109" i="12"/>
  <c r="BP109" i="12"/>
  <c r="BI109" i="12"/>
  <c r="BJ109" i="12"/>
  <c r="BG109" i="12"/>
  <c r="BH109" i="12"/>
  <c r="AR105" i="12"/>
  <c r="AQ105" i="12"/>
  <c r="AP105" i="12"/>
  <c r="AO105" i="12"/>
  <c r="AN105" i="12"/>
  <c r="AT104" i="12" s="1"/>
  <c r="AS104" i="12" s="1"/>
  <c r="AM105" i="12"/>
  <c r="AL105" i="12"/>
  <c r="AK105" i="12"/>
  <c r="FA105" i="12"/>
  <c r="EZ105" i="12"/>
  <c r="ES104" i="12"/>
  <c r="ET104" i="12" s="1"/>
  <c r="EU104" i="12" s="1"/>
  <c r="EJ106" i="12"/>
  <c r="EK106" i="12" s="1"/>
  <c r="EN106" i="12"/>
  <c r="ER106" i="12"/>
  <c r="EL106" i="12"/>
  <c r="EM106" i="12" s="1"/>
  <c r="ES105" i="12"/>
  <c r="ET105" i="12" s="1"/>
  <c r="EU105" i="12" s="1"/>
  <c r="CX105" i="12"/>
  <c r="CS105" i="12"/>
  <c r="CT105" i="12" s="1"/>
  <c r="DI104" i="12" s="1"/>
  <c r="DH104" i="12" s="1"/>
  <c r="CU105" i="12"/>
  <c r="CV105" i="12" s="1"/>
  <c r="CW105" i="12"/>
  <c r="CR106" i="12"/>
  <c r="DG106" i="12" s="1"/>
  <c r="EI107" i="12"/>
  <c r="EQ107" i="12" s="1"/>
  <c r="AU104" i="12"/>
  <c r="AG105" i="12"/>
  <c r="AH105" i="12" s="1"/>
  <c r="AJ105" i="12"/>
  <c r="AI105" i="12"/>
  <c r="AE105" i="12"/>
  <c r="AF105" i="12" s="1"/>
  <c r="AD106" i="12"/>
  <c r="DK105" i="12"/>
  <c r="DR112" i="1"/>
  <c r="DQ113" i="1"/>
  <c r="BT108" i="12"/>
  <c r="EG112" i="1"/>
  <c r="CQ107" i="12" s="1"/>
  <c r="EF113" i="1"/>
  <c r="BN107" i="12"/>
  <c r="BM107" i="12"/>
  <c r="BE109" i="12"/>
  <c r="BF109" i="12"/>
  <c r="BC109" i="12"/>
  <c r="BD109" i="12" s="1"/>
  <c r="BK109" i="12"/>
  <c r="BS109" i="12" s="1"/>
  <c r="BL109" i="12" s="1"/>
  <c r="BB110" i="12"/>
  <c r="BQ110" i="12" s="1"/>
  <c r="DW116" i="1"/>
  <c r="BA111" i="12" s="1"/>
  <c r="EB116" i="1"/>
  <c r="DO111" i="12" s="1"/>
  <c r="CP113" i="1"/>
  <c r="EH108" i="12" s="1"/>
  <c r="CO114" i="1"/>
  <c r="EO107" i="12" l="1"/>
  <c r="EP107" i="12"/>
  <c r="EB110" i="12"/>
  <c r="EC110" i="12"/>
  <c r="DY110" i="12"/>
  <c r="EA110" i="12"/>
  <c r="DW110" i="12"/>
  <c r="DX110" i="12"/>
  <c r="DZ110" i="12"/>
  <c r="DU110" i="12"/>
  <c r="DT110" i="12"/>
  <c r="DS110" i="12"/>
  <c r="DV110" i="12"/>
  <c r="DQ110" i="12"/>
  <c r="DR110" i="12" s="1"/>
  <c r="DP111" i="12"/>
  <c r="ED111" i="12" s="1"/>
  <c r="DE106" i="12"/>
  <c r="DF106" i="12"/>
  <c r="DC106" i="12"/>
  <c r="DD106" i="12"/>
  <c r="DA106" i="12"/>
  <c r="DB106" i="12"/>
  <c r="CY106" i="12"/>
  <c r="CZ106" i="12"/>
  <c r="BO110" i="12"/>
  <c r="BP110" i="12"/>
  <c r="BI110" i="12"/>
  <c r="BJ110" i="12"/>
  <c r="BG110" i="12"/>
  <c r="BH110" i="12"/>
  <c r="AR106" i="12"/>
  <c r="AQ106" i="12"/>
  <c r="AP106" i="12"/>
  <c r="AO106" i="12"/>
  <c r="AN106" i="12"/>
  <c r="AT105" i="12" s="1"/>
  <c r="AS105" i="12" s="1"/>
  <c r="AM106" i="12"/>
  <c r="AL106" i="12"/>
  <c r="AK106" i="12"/>
  <c r="FA106" i="12"/>
  <c r="EZ106" i="12"/>
  <c r="EL107" i="12"/>
  <c r="EM107" i="12" s="1"/>
  <c r="EX106" i="12"/>
  <c r="EW106" i="12" s="1"/>
  <c r="EJ107" i="12"/>
  <c r="EK107" i="12" s="1"/>
  <c r="EN107" i="12"/>
  <c r="ER107" i="12"/>
  <c r="CU106" i="12"/>
  <c r="CV106" i="12" s="1"/>
  <c r="CX106" i="12"/>
  <c r="CS106" i="12"/>
  <c r="CW106" i="12"/>
  <c r="CT106" i="12"/>
  <c r="DI105" i="12" s="1"/>
  <c r="DH105" i="12" s="1"/>
  <c r="EI108" i="12"/>
  <c r="EQ108" i="12" s="1"/>
  <c r="CR107" i="12"/>
  <c r="DG107" i="12" s="1"/>
  <c r="AU105" i="12"/>
  <c r="AE106" i="12"/>
  <c r="AF106" i="12" s="1"/>
  <c r="AG106" i="12"/>
  <c r="AH106" i="12" s="1"/>
  <c r="AI106" i="12"/>
  <c r="AJ106" i="12"/>
  <c r="AD107" i="12"/>
  <c r="DK106" i="12"/>
  <c r="DR113" i="1"/>
  <c r="DQ114" i="1"/>
  <c r="EG113" i="1"/>
  <c r="CQ108" i="12" s="1"/>
  <c r="EF114" i="1"/>
  <c r="BT109" i="12"/>
  <c r="BN108" i="12"/>
  <c r="BM108" i="12"/>
  <c r="BB111" i="12"/>
  <c r="BQ111" i="12" s="1"/>
  <c r="DW117" i="1"/>
  <c r="BA112" i="12" s="1"/>
  <c r="BF110" i="12"/>
  <c r="BE110" i="12"/>
  <c r="BK110" i="12"/>
  <c r="BS110" i="12" s="1"/>
  <c r="BL110" i="12" s="1"/>
  <c r="BC110" i="12"/>
  <c r="BD110" i="12" s="1"/>
  <c r="EB117" i="1"/>
  <c r="DO112" i="12" s="1"/>
  <c r="CP114" i="1"/>
  <c r="EH109" i="12" s="1"/>
  <c r="CO115" i="1"/>
  <c r="EO108" i="12" l="1"/>
  <c r="EX107" i="12" s="1"/>
  <c r="EW107" i="12" s="1"/>
  <c r="EP108" i="12"/>
  <c r="EB111" i="12"/>
  <c r="EC111" i="12"/>
  <c r="DY111" i="12"/>
  <c r="EA111" i="12"/>
  <c r="DW111" i="12"/>
  <c r="DX111" i="12"/>
  <c r="DZ111" i="12"/>
  <c r="DU111" i="12"/>
  <c r="DS111" i="12"/>
  <c r="DT111" i="12" s="1"/>
  <c r="DV111" i="12"/>
  <c r="DQ111" i="12"/>
  <c r="DR111" i="12" s="1"/>
  <c r="DP112" i="12"/>
  <c r="ED112" i="12" s="1"/>
  <c r="DE107" i="12"/>
  <c r="DF107" i="12"/>
  <c r="DC107" i="12"/>
  <c r="DD107" i="12"/>
  <c r="DA107" i="12"/>
  <c r="DB107" i="12"/>
  <c r="CY107" i="12"/>
  <c r="CZ107" i="12"/>
  <c r="BO111" i="12"/>
  <c r="BP111" i="12"/>
  <c r="BI111" i="12"/>
  <c r="BJ111" i="12"/>
  <c r="BG111" i="12"/>
  <c r="BH111" i="12"/>
  <c r="AR107" i="12"/>
  <c r="AQ107" i="12"/>
  <c r="AP107" i="12"/>
  <c r="AO107" i="12"/>
  <c r="AN107" i="12"/>
  <c r="AT106" i="12" s="1"/>
  <c r="AS106" i="12" s="1"/>
  <c r="AM107" i="12"/>
  <c r="AL107" i="12"/>
  <c r="AK107" i="12"/>
  <c r="FA107" i="12"/>
  <c r="EZ107" i="12"/>
  <c r="ES106" i="12"/>
  <c r="ET106" i="12" s="1"/>
  <c r="EU106" i="12" s="1"/>
  <c r="EJ108" i="12"/>
  <c r="EK108" i="12" s="1"/>
  <c r="EN108" i="12"/>
  <c r="ER108" i="12"/>
  <c r="EL108" i="12"/>
  <c r="EM108" i="12" s="1"/>
  <c r="ES107" i="12"/>
  <c r="ET107" i="12" s="1"/>
  <c r="EU107" i="12" s="1"/>
  <c r="CX107" i="12"/>
  <c r="CU107" i="12"/>
  <c r="CV107" i="12" s="1"/>
  <c r="CW107" i="12"/>
  <c r="CS107" i="12"/>
  <c r="CT107" i="12" s="1"/>
  <c r="DI106" i="12" s="1"/>
  <c r="DH106" i="12" s="1"/>
  <c r="EI109" i="12"/>
  <c r="EQ109" i="12" s="1"/>
  <c r="CR108" i="12"/>
  <c r="DG108" i="12" s="1"/>
  <c r="AU106" i="12"/>
  <c r="AG107" i="12"/>
  <c r="AH107" i="12" s="1"/>
  <c r="AJ107" i="12"/>
  <c r="AI107" i="12"/>
  <c r="AE107" i="12"/>
  <c r="AF107" i="12" s="1"/>
  <c r="AD108" i="12"/>
  <c r="DK107" i="12"/>
  <c r="DR114" i="1"/>
  <c r="DQ115" i="1"/>
  <c r="EG114" i="1"/>
  <c r="CQ109" i="12" s="1"/>
  <c r="EF115" i="1"/>
  <c r="BT110" i="12"/>
  <c r="BN109" i="12"/>
  <c r="BM109" i="12"/>
  <c r="BB112" i="12"/>
  <c r="BQ112" i="12" s="1"/>
  <c r="DW118" i="1"/>
  <c r="BA113" i="12" s="1"/>
  <c r="BF111" i="12"/>
  <c r="BC111" i="12"/>
  <c r="BD111" i="12" s="1"/>
  <c r="BK111" i="12"/>
  <c r="BS111" i="12" s="1"/>
  <c r="BL111" i="12" s="1"/>
  <c r="BE111" i="12"/>
  <c r="EB118" i="1"/>
  <c r="DO113" i="12" s="1"/>
  <c r="CP115" i="1"/>
  <c r="EH110" i="12" s="1"/>
  <c r="CO116" i="1"/>
  <c r="EO109" i="12" l="1"/>
  <c r="EX108" i="12" s="1"/>
  <c r="EW108" i="12" s="1"/>
  <c r="EP109" i="12"/>
  <c r="EB112" i="12"/>
  <c r="EC112" i="12"/>
  <c r="DY112" i="12"/>
  <c r="EA112" i="12"/>
  <c r="DW112" i="12"/>
  <c r="DX112" i="12"/>
  <c r="DZ112" i="12"/>
  <c r="DU112" i="12"/>
  <c r="DT112" i="12"/>
  <c r="DS112" i="12"/>
  <c r="DV112" i="12"/>
  <c r="DQ112" i="12"/>
  <c r="DR112" i="12" s="1"/>
  <c r="DP113" i="12"/>
  <c r="ED113" i="12" s="1"/>
  <c r="DE108" i="12"/>
  <c r="DF108" i="12"/>
  <c r="DC108" i="12"/>
  <c r="DD108" i="12"/>
  <c r="DA108" i="12"/>
  <c r="DB108" i="12"/>
  <c r="CY108" i="12"/>
  <c r="CZ108" i="12"/>
  <c r="BO112" i="12"/>
  <c r="BP112" i="12"/>
  <c r="BI112" i="12"/>
  <c r="BJ112" i="12"/>
  <c r="BG112" i="12"/>
  <c r="BH112" i="12"/>
  <c r="AR108" i="12"/>
  <c r="AQ108" i="12"/>
  <c r="AP108" i="12"/>
  <c r="AO108" i="12"/>
  <c r="AN108" i="12"/>
  <c r="AM108" i="12"/>
  <c r="AL108" i="12"/>
  <c r="AK108" i="12"/>
  <c r="FA108" i="12"/>
  <c r="AU107" i="12"/>
  <c r="EZ108" i="12"/>
  <c r="CU108" i="12"/>
  <c r="CV108" i="12" s="1"/>
  <c r="CT108" i="12"/>
  <c r="DI107" i="12" s="1"/>
  <c r="DH107" i="12" s="1"/>
  <c r="CS108" i="12"/>
  <c r="CW108" i="12"/>
  <c r="CX108" i="12"/>
  <c r="EJ109" i="12"/>
  <c r="EK109" i="12" s="1"/>
  <c r="EN109" i="12"/>
  <c r="ER109" i="12"/>
  <c r="EL109" i="12"/>
  <c r="EM109" i="12" s="1"/>
  <c r="ES108" i="12"/>
  <c r="ET108" i="12" s="1"/>
  <c r="EU108" i="12" s="1"/>
  <c r="CR109" i="12"/>
  <c r="DG109" i="12" s="1"/>
  <c r="EI110" i="12"/>
  <c r="EQ110" i="12" s="1"/>
  <c r="AI108" i="12"/>
  <c r="AJ108" i="12"/>
  <c r="AE108" i="12"/>
  <c r="AF108" i="12" s="1"/>
  <c r="AT107" i="12"/>
  <c r="AS107" i="12" s="1"/>
  <c r="AG108" i="12"/>
  <c r="AH108" i="12" s="1"/>
  <c r="AD109" i="12"/>
  <c r="DK108" i="12"/>
  <c r="DQ116" i="1"/>
  <c r="DR115" i="1"/>
  <c r="EF116" i="1"/>
  <c r="EG115" i="1"/>
  <c r="CQ110" i="12" s="1"/>
  <c r="BT111" i="12"/>
  <c r="BN110" i="12"/>
  <c r="BM110" i="12"/>
  <c r="BB113" i="12"/>
  <c r="BQ113" i="12" s="1"/>
  <c r="DW119" i="1"/>
  <c r="BA114" i="12" s="1"/>
  <c r="BK112" i="12"/>
  <c r="BS112" i="12" s="1"/>
  <c r="BL112" i="12" s="1"/>
  <c r="BE112" i="12"/>
  <c r="BF112" i="12"/>
  <c r="BC112" i="12"/>
  <c r="BD112" i="12" s="1"/>
  <c r="EB119" i="1"/>
  <c r="DO114" i="12" s="1"/>
  <c r="CO117" i="1"/>
  <c r="CP116" i="1"/>
  <c r="EH111" i="12" s="1"/>
  <c r="EO110" i="12" l="1"/>
  <c r="EX109" i="12" s="1"/>
  <c r="EW109" i="12" s="1"/>
  <c r="EP110" i="12"/>
  <c r="ES109" i="12" s="1"/>
  <c r="ET109" i="12" s="1"/>
  <c r="EU109" i="12" s="1"/>
  <c r="EB113" i="12"/>
  <c r="EC113" i="12"/>
  <c r="DY113" i="12"/>
  <c r="EA113" i="12"/>
  <c r="DW113" i="12"/>
  <c r="DX113" i="12"/>
  <c r="DS113" i="12"/>
  <c r="DT113" i="12" s="1"/>
  <c r="DV113" i="12"/>
  <c r="DQ113" i="12"/>
  <c r="DR113" i="12" s="1"/>
  <c r="DZ113" i="12"/>
  <c r="DU113" i="12"/>
  <c r="DP114" i="12"/>
  <c r="ED114" i="12" s="1"/>
  <c r="DE109" i="12"/>
  <c r="DF109" i="12"/>
  <c r="DC109" i="12"/>
  <c r="DD109" i="12"/>
  <c r="DA109" i="12"/>
  <c r="DB109" i="12"/>
  <c r="CY109" i="12"/>
  <c r="CZ109" i="12"/>
  <c r="BO113" i="12"/>
  <c r="BP113" i="12"/>
  <c r="BI113" i="12"/>
  <c r="BJ113" i="12"/>
  <c r="BG113" i="12"/>
  <c r="BH113" i="12"/>
  <c r="AR109" i="12"/>
  <c r="AQ109" i="12"/>
  <c r="AP109" i="12"/>
  <c r="AO109" i="12"/>
  <c r="AN109" i="12"/>
  <c r="AT108" i="12" s="1"/>
  <c r="AS108" i="12" s="1"/>
  <c r="AM109" i="12"/>
  <c r="AL109" i="12"/>
  <c r="AK109" i="12"/>
  <c r="EZ109" i="12"/>
  <c r="FA109" i="12"/>
  <c r="CS109" i="12"/>
  <c r="CT109" i="12" s="1"/>
  <c r="DI108" i="12" s="1"/>
  <c r="DH108" i="12" s="1"/>
  <c r="CX109" i="12"/>
  <c r="EL110" i="12"/>
  <c r="EM110" i="12" s="1"/>
  <c r="EI111" i="12"/>
  <c r="EQ111" i="12" s="1"/>
  <c r="CR110" i="12"/>
  <c r="DG110" i="12" s="1"/>
  <c r="CU109" i="12"/>
  <c r="CV109" i="12" s="1"/>
  <c r="CW109" i="12"/>
  <c r="ER110" i="12"/>
  <c r="EN110" i="12"/>
  <c r="EJ110" i="12"/>
  <c r="EK110" i="12" s="1"/>
  <c r="AU108" i="12"/>
  <c r="AE109" i="12"/>
  <c r="AF109" i="12" s="1"/>
  <c r="AJ109" i="12"/>
  <c r="AG109" i="12"/>
  <c r="AH109" i="12" s="1"/>
  <c r="AI109" i="12"/>
  <c r="AD110" i="12"/>
  <c r="DK109" i="12"/>
  <c r="BT112" i="12"/>
  <c r="DR116" i="1"/>
  <c r="DQ117" i="1"/>
  <c r="EF117" i="1"/>
  <c r="EG116" i="1"/>
  <c r="CQ111" i="12" s="1"/>
  <c r="BN111" i="12"/>
  <c r="BM111" i="12"/>
  <c r="DW120" i="1"/>
  <c r="BA115" i="12" s="1"/>
  <c r="BB114" i="12"/>
  <c r="BQ114" i="12" s="1"/>
  <c r="BK113" i="12"/>
  <c r="BS113" i="12" s="1"/>
  <c r="BL113" i="12" s="1"/>
  <c r="BE113" i="12"/>
  <c r="BC113" i="12"/>
  <c r="BD113" i="12" s="1"/>
  <c r="BF113" i="12"/>
  <c r="EB120" i="1"/>
  <c r="DO115" i="12" s="1"/>
  <c r="CP117" i="1"/>
  <c r="EH112" i="12" s="1"/>
  <c r="CO118" i="1"/>
  <c r="EO111" i="12" l="1"/>
  <c r="EX110" i="12" s="1"/>
  <c r="EW110" i="12" s="1"/>
  <c r="EP111" i="12"/>
  <c r="EB114" i="12"/>
  <c r="EC114" i="12"/>
  <c r="DY114" i="12"/>
  <c r="EA114" i="12"/>
  <c r="DW114" i="12"/>
  <c r="DX114" i="12"/>
  <c r="DS114" i="12"/>
  <c r="DT114" i="12" s="1"/>
  <c r="DV114" i="12"/>
  <c r="DQ114" i="12"/>
  <c r="DR114" i="12" s="1"/>
  <c r="DZ114" i="12"/>
  <c r="DU114" i="12"/>
  <c r="DP115" i="12"/>
  <c r="ED115" i="12" s="1"/>
  <c r="DE110" i="12"/>
  <c r="DF110" i="12"/>
  <c r="DC110" i="12"/>
  <c r="DD110" i="12"/>
  <c r="DA110" i="12"/>
  <c r="DB110" i="12"/>
  <c r="CY110" i="12"/>
  <c r="CZ110" i="12"/>
  <c r="BO114" i="12"/>
  <c r="BP114" i="12"/>
  <c r="BI114" i="12"/>
  <c r="BJ114" i="12"/>
  <c r="BG114" i="12"/>
  <c r="BH114" i="12"/>
  <c r="AR110" i="12"/>
  <c r="AQ110" i="12"/>
  <c r="AP110" i="12"/>
  <c r="AO110" i="12"/>
  <c r="AN110" i="12"/>
  <c r="AT109" i="12" s="1"/>
  <c r="AS109" i="12" s="1"/>
  <c r="AM110" i="12"/>
  <c r="AL110" i="12"/>
  <c r="AK110" i="12"/>
  <c r="FA110" i="12"/>
  <c r="EZ110" i="12"/>
  <c r="CS110" i="12"/>
  <c r="CW110" i="12"/>
  <c r="CT110" i="12"/>
  <c r="DI109" i="12" s="1"/>
  <c r="DH109" i="12" s="1"/>
  <c r="CU110" i="12"/>
  <c r="CV110" i="12" s="1"/>
  <c r="CX110" i="12"/>
  <c r="EJ111" i="12"/>
  <c r="EK111" i="12" s="1"/>
  <c r="EN111" i="12"/>
  <c r="ER111" i="12"/>
  <c r="EL111" i="12"/>
  <c r="EM111" i="12" s="1"/>
  <c r="ES110" i="12"/>
  <c r="ET110" i="12" s="1"/>
  <c r="EU110" i="12" s="1"/>
  <c r="CR111" i="12"/>
  <c r="DG111" i="12" s="1"/>
  <c r="EI112" i="12"/>
  <c r="EQ112" i="12" s="1"/>
  <c r="AU109" i="12"/>
  <c r="AE110" i="12"/>
  <c r="AF110" i="12" s="1"/>
  <c r="AG110" i="12"/>
  <c r="AH110" i="12" s="1"/>
  <c r="AJ110" i="12"/>
  <c r="AI110" i="12"/>
  <c r="AD111" i="12"/>
  <c r="DK110" i="12"/>
  <c r="BT113" i="12"/>
  <c r="DR117" i="1"/>
  <c r="DQ118" i="1"/>
  <c r="EF118" i="1"/>
  <c r="EG117" i="1"/>
  <c r="CQ112" i="12" s="1"/>
  <c r="BN112" i="12"/>
  <c r="BM112" i="12"/>
  <c r="BF114" i="12"/>
  <c r="BK114" i="12"/>
  <c r="BS114" i="12" s="1"/>
  <c r="BL114" i="12" s="1"/>
  <c r="BC114" i="12"/>
  <c r="BD114" i="12" s="1"/>
  <c r="BE114" i="12"/>
  <c r="BB115" i="12"/>
  <c r="BQ115" i="12" s="1"/>
  <c r="DW121" i="1"/>
  <c r="BA116" i="12" s="1"/>
  <c r="EB121" i="1"/>
  <c r="DO116" i="12" s="1"/>
  <c r="CP118" i="1"/>
  <c r="EH113" i="12" s="1"/>
  <c r="CO119" i="1"/>
  <c r="EO112" i="12" l="1"/>
  <c r="EP112" i="12"/>
  <c r="EB115" i="12"/>
  <c r="EC115" i="12"/>
  <c r="DY115" i="12"/>
  <c r="EA115" i="12"/>
  <c r="DW115" i="12"/>
  <c r="DX115" i="12"/>
  <c r="DZ115" i="12"/>
  <c r="DU115" i="12"/>
  <c r="DT115" i="12"/>
  <c r="DS115" i="12"/>
  <c r="DV115" i="12"/>
  <c r="DQ115" i="12"/>
  <c r="DR115" i="12" s="1"/>
  <c r="DP116" i="12"/>
  <c r="ED116" i="12" s="1"/>
  <c r="DE111" i="12"/>
  <c r="DF111" i="12"/>
  <c r="DC111" i="12"/>
  <c r="DD111" i="12"/>
  <c r="DA111" i="12"/>
  <c r="DB111" i="12"/>
  <c r="CY111" i="12"/>
  <c r="CZ111" i="12"/>
  <c r="BO115" i="12"/>
  <c r="BP115" i="12"/>
  <c r="BI115" i="12"/>
  <c r="BJ115" i="12"/>
  <c r="BG115" i="12"/>
  <c r="BH115" i="12"/>
  <c r="AR111" i="12"/>
  <c r="AQ111" i="12"/>
  <c r="AP111" i="12"/>
  <c r="AO111" i="12"/>
  <c r="AN111" i="12"/>
  <c r="AM111" i="12"/>
  <c r="AL111" i="12"/>
  <c r="AK111" i="12"/>
  <c r="EZ111" i="12"/>
  <c r="AU110" i="12"/>
  <c r="FA111" i="12"/>
  <c r="CW111" i="12"/>
  <c r="CX111" i="12"/>
  <c r="CU111" i="12"/>
  <c r="CV111" i="12" s="1"/>
  <c r="CS111" i="12"/>
  <c r="CT111" i="12" s="1"/>
  <c r="DI110" i="12" s="1"/>
  <c r="DH110" i="12" s="1"/>
  <c r="EL112" i="12"/>
  <c r="EM112" i="12" s="1"/>
  <c r="ES111" i="12"/>
  <c r="ET111" i="12" s="1"/>
  <c r="EU111" i="12" s="1"/>
  <c r="EX111" i="12"/>
  <c r="EW111" i="12" s="1"/>
  <c r="EJ112" i="12"/>
  <c r="EK112" i="12" s="1"/>
  <c r="EN112" i="12"/>
  <c r="ER112" i="12"/>
  <c r="EI113" i="12"/>
  <c r="EQ113" i="12" s="1"/>
  <c r="CR112" i="12"/>
  <c r="DG112" i="12" s="1"/>
  <c r="AI111" i="12"/>
  <c r="AJ111" i="12"/>
  <c r="AE111" i="12"/>
  <c r="AF111" i="12" s="1"/>
  <c r="AT110" i="12"/>
  <c r="AS110" i="12" s="1"/>
  <c r="AG111" i="12"/>
  <c r="AH111" i="12" s="1"/>
  <c r="AD112" i="12"/>
  <c r="DK111" i="12"/>
  <c r="BT114" i="12"/>
  <c r="DR118" i="1"/>
  <c r="DQ119" i="1"/>
  <c r="EF119" i="1"/>
  <c r="EG118" i="1"/>
  <c r="CQ113" i="12" s="1"/>
  <c r="BN113" i="12"/>
  <c r="BM113" i="12"/>
  <c r="BB116" i="12"/>
  <c r="BQ116" i="12" s="1"/>
  <c r="DW122" i="1"/>
  <c r="BA117" i="12" s="1"/>
  <c r="BF115" i="12"/>
  <c r="BC115" i="12"/>
  <c r="BD115" i="12" s="1"/>
  <c r="BE115" i="12"/>
  <c r="BK115" i="12"/>
  <c r="BS115" i="12" s="1"/>
  <c r="BL115" i="12" s="1"/>
  <c r="EB122" i="1"/>
  <c r="DO117" i="12" s="1"/>
  <c r="CP119" i="1"/>
  <c r="EH114" i="12" s="1"/>
  <c r="CO120" i="1"/>
  <c r="EO113" i="12" l="1"/>
  <c r="EP113" i="12"/>
  <c r="EB116" i="12"/>
  <c r="EC116" i="12"/>
  <c r="DY116" i="12"/>
  <c r="EA116" i="12"/>
  <c r="DW116" i="12"/>
  <c r="DX116" i="12"/>
  <c r="DZ116" i="12"/>
  <c r="DU116" i="12"/>
  <c r="DS116" i="12"/>
  <c r="DT116" i="12" s="1"/>
  <c r="DV116" i="12"/>
  <c r="DQ116" i="12"/>
  <c r="DR116" i="12" s="1"/>
  <c r="DP117" i="12"/>
  <c r="ED117" i="12" s="1"/>
  <c r="DE112" i="12"/>
  <c r="DF112" i="12"/>
  <c r="DC112" i="12"/>
  <c r="DD112" i="12"/>
  <c r="DA112" i="12"/>
  <c r="DB112" i="12"/>
  <c r="CY112" i="12"/>
  <c r="CZ112" i="12"/>
  <c r="BO116" i="12"/>
  <c r="BP116" i="12"/>
  <c r="BI116" i="12"/>
  <c r="BJ116" i="12"/>
  <c r="BG116" i="12"/>
  <c r="BH116" i="12"/>
  <c r="AR112" i="12"/>
  <c r="AQ112" i="12"/>
  <c r="AP112" i="12"/>
  <c r="AO112" i="12"/>
  <c r="AN112" i="12"/>
  <c r="AM112" i="12"/>
  <c r="AL112" i="12"/>
  <c r="AK112" i="12"/>
  <c r="FA112" i="12"/>
  <c r="EZ112" i="12"/>
  <c r="CU112" i="12"/>
  <c r="CV112" i="12" s="1"/>
  <c r="CX112" i="12"/>
  <c r="CS112" i="12"/>
  <c r="CT112" i="12" s="1"/>
  <c r="DI111" i="12" s="1"/>
  <c r="DH111" i="12" s="1"/>
  <c r="CW112" i="12"/>
  <c r="EL113" i="12"/>
  <c r="EM113" i="12" s="1"/>
  <c r="ES112" i="12"/>
  <c r="ET112" i="12" s="1"/>
  <c r="EU112" i="12" s="1"/>
  <c r="EX112" i="12"/>
  <c r="EW112" i="12" s="1"/>
  <c r="EJ113" i="12"/>
  <c r="EK113" i="12" s="1"/>
  <c r="EN113" i="12"/>
  <c r="ER113" i="12"/>
  <c r="CR113" i="12"/>
  <c r="DG113" i="12" s="1"/>
  <c r="EI114" i="12"/>
  <c r="EQ114" i="12" s="1"/>
  <c r="AU111" i="12"/>
  <c r="AJ112" i="12"/>
  <c r="AE112" i="12"/>
  <c r="AF112" i="12" s="1"/>
  <c r="AI112" i="12"/>
  <c r="AT111" i="12"/>
  <c r="AS111" i="12" s="1"/>
  <c r="AG112" i="12"/>
  <c r="AH112" i="12" s="1"/>
  <c r="AD113" i="12"/>
  <c r="DK112" i="12"/>
  <c r="BT115" i="12"/>
  <c r="DQ120" i="1"/>
  <c r="DR119" i="1"/>
  <c r="EF120" i="1"/>
  <c r="EG119" i="1"/>
  <c r="CQ114" i="12" s="1"/>
  <c r="BN114" i="12"/>
  <c r="BM114" i="12"/>
  <c r="BB117" i="12"/>
  <c r="BQ117" i="12" s="1"/>
  <c r="DW123" i="1"/>
  <c r="BA118" i="12" s="1"/>
  <c r="BK116" i="12"/>
  <c r="BS116" i="12" s="1"/>
  <c r="BL116" i="12" s="1"/>
  <c r="BF116" i="12"/>
  <c r="BE116" i="12"/>
  <c r="BC116" i="12"/>
  <c r="BD116" i="12" s="1"/>
  <c r="EB123" i="1"/>
  <c r="DO118" i="12" s="1"/>
  <c r="CO121" i="1"/>
  <c r="CP120" i="1"/>
  <c r="EH115" i="12" s="1"/>
  <c r="EO114" i="12" l="1"/>
  <c r="EP114" i="12"/>
  <c r="EB117" i="12"/>
  <c r="EC117" i="12"/>
  <c r="DY117" i="12"/>
  <c r="EA117" i="12"/>
  <c r="DW117" i="12"/>
  <c r="DX117" i="12"/>
  <c r="DS117" i="12"/>
  <c r="DV117" i="12"/>
  <c r="DQ117" i="12"/>
  <c r="DR117" i="12" s="1"/>
  <c r="DZ117" i="12"/>
  <c r="DU117" i="12"/>
  <c r="DT117" i="12"/>
  <c r="DP118" i="12"/>
  <c r="ED118" i="12" s="1"/>
  <c r="DE113" i="12"/>
  <c r="DF113" i="12"/>
  <c r="DC113" i="12"/>
  <c r="DD113" i="12"/>
  <c r="DA113" i="12"/>
  <c r="DB113" i="12"/>
  <c r="CY113" i="12"/>
  <c r="CZ113" i="12"/>
  <c r="BO117" i="12"/>
  <c r="BP117" i="12"/>
  <c r="BI117" i="12"/>
  <c r="BJ117" i="12"/>
  <c r="BG117" i="12"/>
  <c r="BH117" i="12"/>
  <c r="AR113" i="12"/>
  <c r="AQ113" i="12"/>
  <c r="AP113" i="12"/>
  <c r="AO113" i="12"/>
  <c r="AN113" i="12"/>
  <c r="AM113" i="12"/>
  <c r="AL113" i="12"/>
  <c r="AK113" i="12"/>
  <c r="EZ113" i="12"/>
  <c r="AU112" i="12"/>
  <c r="FA113" i="12"/>
  <c r="CW113" i="12"/>
  <c r="CX113" i="12"/>
  <c r="CS113" i="12"/>
  <c r="CT113" i="12" s="1"/>
  <c r="DI112" i="12" s="1"/>
  <c r="DH112" i="12" s="1"/>
  <c r="CU113" i="12"/>
  <c r="CV113" i="12" s="1"/>
  <c r="EX113" i="12"/>
  <c r="EW113" i="12" s="1"/>
  <c r="EJ114" i="12"/>
  <c r="EK114" i="12" s="1"/>
  <c r="EN114" i="12"/>
  <c r="ER114" i="12"/>
  <c r="EL114" i="12"/>
  <c r="EM114" i="12" s="1"/>
  <c r="ES113" i="12"/>
  <c r="ET113" i="12" s="1"/>
  <c r="EU113" i="12" s="1"/>
  <c r="EI115" i="12"/>
  <c r="EQ115" i="12" s="1"/>
  <c r="CR114" i="12"/>
  <c r="DG114" i="12" s="1"/>
  <c r="AJ113" i="12"/>
  <c r="AI113" i="12"/>
  <c r="AG113" i="12"/>
  <c r="AH113" i="12" s="1"/>
  <c r="AT112" i="12"/>
  <c r="AS112" i="12" s="1"/>
  <c r="AE113" i="12"/>
  <c r="AF113" i="12" s="1"/>
  <c r="AD114" i="12"/>
  <c r="DK113" i="12"/>
  <c r="BT116" i="12"/>
  <c r="DQ121" i="1"/>
  <c r="DR120" i="1"/>
  <c r="EG120" i="1"/>
  <c r="CQ115" i="12" s="1"/>
  <c r="EF121" i="1"/>
  <c r="BN115" i="12"/>
  <c r="BM115" i="12"/>
  <c r="BB118" i="12"/>
  <c r="BQ118" i="12" s="1"/>
  <c r="DW124" i="1"/>
  <c r="BA119" i="12" s="1"/>
  <c r="BK117" i="12"/>
  <c r="BS117" i="12" s="1"/>
  <c r="BL117" i="12" s="1"/>
  <c r="BC117" i="12"/>
  <c r="BD117" i="12" s="1"/>
  <c r="BF117" i="12"/>
  <c r="BE117" i="12"/>
  <c r="EB124" i="1"/>
  <c r="DO119" i="12" s="1"/>
  <c r="CO122" i="1"/>
  <c r="CP121" i="1"/>
  <c r="EH116" i="12" s="1"/>
  <c r="EO115" i="12" l="1"/>
  <c r="EP115" i="12"/>
  <c r="ES114" i="12" s="1"/>
  <c r="ET114" i="12" s="1"/>
  <c r="EU114" i="12" s="1"/>
  <c r="EB118" i="12"/>
  <c r="EC118" i="12"/>
  <c r="DY118" i="12"/>
  <c r="EA118" i="12"/>
  <c r="DW118" i="12"/>
  <c r="DX118" i="12"/>
  <c r="DZ118" i="12"/>
  <c r="DU118" i="12"/>
  <c r="DT118" i="12"/>
  <c r="DS118" i="12"/>
  <c r="DV118" i="12"/>
  <c r="DQ118" i="12"/>
  <c r="DR118" i="12" s="1"/>
  <c r="DP119" i="12"/>
  <c r="ED119" i="12" s="1"/>
  <c r="DE114" i="12"/>
  <c r="DF114" i="12"/>
  <c r="DC114" i="12"/>
  <c r="DD114" i="12"/>
  <c r="DA114" i="12"/>
  <c r="DB114" i="12"/>
  <c r="CY114" i="12"/>
  <c r="CZ114" i="12"/>
  <c r="BO118" i="12"/>
  <c r="BP118" i="12"/>
  <c r="BI118" i="12"/>
  <c r="BJ118" i="12"/>
  <c r="BG118" i="12"/>
  <c r="BH118" i="12"/>
  <c r="AR114" i="12"/>
  <c r="AQ114" i="12"/>
  <c r="AP114" i="12"/>
  <c r="AO114" i="12"/>
  <c r="AN114" i="12"/>
  <c r="AM114" i="12"/>
  <c r="AL114" i="12"/>
  <c r="AK114" i="12"/>
  <c r="AU113" i="12"/>
  <c r="FA114" i="12"/>
  <c r="EZ114" i="12"/>
  <c r="CS114" i="12"/>
  <c r="CW114" i="12"/>
  <c r="CT114" i="12"/>
  <c r="DI113" i="12" s="1"/>
  <c r="DH113" i="12" s="1"/>
  <c r="CU114" i="12"/>
  <c r="CV114" i="12" s="1"/>
  <c r="CX114" i="12"/>
  <c r="DK114" i="12"/>
  <c r="EX114" i="12"/>
  <c r="EW114" i="12" s="1"/>
  <c r="EJ115" i="12"/>
  <c r="EK115" i="12" s="1"/>
  <c r="EN115" i="12"/>
  <c r="ER115" i="12"/>
  <c r="EL115" i="12"/>
  <c r="EM115" i="12" s="1"/>
  <c r="EI116" i="12"/>
  <c r="EQ116" i="12" s="1"/>
  <c r="CR115" i="12"/>
  <c r="DG115" i="12" s="1"/>
  <c r="AI114" i="12"/>
  <c r="AG114" i="12"/>
  <c r="AH114" i="12" s="1"/>
  <c r="AJ114" i="12"/>
  <c r="AE114" i="12"/>
  <c r="AF114" i="12" s="1"/>
  <c r="AD115" i="12"/>
  <c r="BT117" i="12"/>
  <c r="DQ122" i="1"/>
  <c r="DR121" i="1"/>
  <c r="EF122" i="1"/>
  <c r="EG121" i="1"/>
  <c r="CQ116" i="12" s="1"/>
  <c r="BN116" i="12"/>
  <c r="BM116" i="12"/>
  <c r="DW125" i="1"/>
  <c r="BA120" i="12" s="1"/>
  <c r="BB119" i="12"/>
  <c r="BQ119" i="12" s="1"/>
  <c r="BC118" i="12"/>
  <c r="BD118" i="12" s="1"/>
  <c r="BE118" i="12"/>
  <c r="BF118" i="12"/>
  <c r="BK118" i="12"/>
  <c r="BS118" i="12" s="1"/>
  <c r="BL118" i="12" s="1"/>
  <c r="EB125" i="1"/>
  <c r="DO120" i="12" s="1"/>
  <c r="CP122" i="1"/>
  <c r="EH117" i="12" s="1"/>
  <c r="CO123" i="1"/>
  <c r="EO116" i="12" l="1"/>
  <c r="EP116" i="12"/>
  <c r="EB119" i="12"/>
  <c r="EC119" i="12"/>
  <c r="DY119" i="12"/>
  <c r="EA119" i="12"/>
  <c r="DW119" i="12"/>
  <c r="DX119" i="12"/>
  <c r="DZ119" i="12"/>
  <c r="DU119" i="12"/>
  <c r="DT119" i="12"/>
  <c r="DS119" i="12"/>
  <c r="DV119" i="12"/>
  <c r="DQ119" i="12"/>
  <c r="DR119" i="12" s="1"/>
  <c r="DP120" i="12"/>
  <c r="ED120" i="12" s="1"/>
  <c r="DE115" i="12"/>
  <c r="DF115" i="12"/>
  <c r="DC115" i="12"/>
  <c r="DD115" i="12"/>
  <c r="DA115" i="12"/>
  <c r="DB115" i="12"/>
  <c r="CY115" i="12"/>
  <c r="CZ115" i="12"/>
  <c r="BO119" i="12"/>
  <c r="BP119" i="12"/>
  <c r="BI119" i="12"/>
  <c r="BJ119" i="12"/>
  <c r="BG119" i="12"/>
  <c r="BH119" i="12"/>
  <c r="AR115" i="12"/>
  <c r="AQ115" i="12"/>
  <c r="AP115" i="12"/>
  <c r="AO115" i="12"/>
  <c r="AN115" i="12"/>
  <c r="AT114" i="12" s="1"/>
  <c r="AS114" i="12" s="1"/>
  <c r="AM115" i="12"/>
  <c r="AL115" i="12"/>
  <c r="AK115" i="12"/>
  <c r="AU114" i="12"/>
  <c r="EZ115" i="12"/>
  <c r="FA115" i="12"/>
  <c r="CW115" i="12"/>
  <c r="CX115" i="12"/>
  <c r="CS115" i="12"/>
  <c r="CT115" i="12" s="1"/>
  <c r="DI114" i="12" s="1"/>
  <c r="DH114" i="12" s="1"/>
  <c r="CU115" i="12"/>
  <c r="CV115" i="12" s="1"/>
  <c r="EX115" i="12"/>
  <c r="EW115" i="12" s="1"/>
  <c r="EJ116" i="12"/>
  <c r="EK116" i="12" s="1"/>
  <c r="EN116" i="12"/>
  <c r="ER116" i="12"/>
  <c r="EL116" i="12"/>
  <c r="EM116" i="12" s="1"/>
  <c r="ES115" i="12"/>
  <c r="ET115" i="12" s="1"/>
  <c r="EU115" i="12" s="1"/>
  <c r="CR116" i="12"/>
  <c r="DG116" i="12" s="1"/>
  <c r="EI117" i="12"/>
  <c r="EQ117" i="12" s="1"/>
  <c r="AT113" i="12"/>
  <c r="AS113" i="12" s="1"/>
  <c r="AJ115" i="12"/>
  <c r="AG115" i="12"/>
  <c r="AH115" i="12" s="1"/>
  <c r="AI115" i="12"/>
  <c r="AE115" i="12"/>
  <c r="AF115" i="12" s="1"/>
  <c r="AD116" i="12"/>
  <c r="DK115" i="12"/>
  <c r="DQ123" i="1"/>
  <c r="DR122" i="1"/>
  <c r="EG122" i="1"/>
  <c r="CQ117" i="12" s="1"/>
  <c r="EF123" i="1"/>
  <c r="BT118" i="12"/>
  <c r="BN117" i="12"/>
  <c r="BM117" i="12"/>
  <c r="BF119" i="12"/>
  <c r="BE119" i="12"/>
  <c r="BK119" i="12"/>
  <c r="BS119" i="12" s="1"/>
  <c r="BL119" i="12" s="1"/>
  <c r="BC119" i="12"/>
  <c r="BD119" i="12" s="1"/>
  <c r="BB120" i="12"/>
  <c r="BQ120" i="12" s="1"/>
  <c r="DW126" i="1"/>
  <c r="BA121" i="12" s="1"/>
  <c r="EB126" i="1"/>
  <c r="DO121" i="12" s="1"/>
  <c r="CO124" i="1"/>
  <c r="CP123" i="1"/>
  <c r="EH118" i="12" s="1"/>
  <c r="EO117" i="12" l="1"/>
  <c r="EX116" i="12" s="1"/>
  <c r="EW116" i="12" s="1"/>
  <c r="EP117" i="12"/>
  <c r="EB120" i="12"/>
  <c r="EC120" i="12"/>
  <c r="DY120" i="12"/>
  <c r="EA120" i="12"/>
  <c r="DW120" i="12"/>
  <c r="DX120" i="12"/>
  <c r="DS120" i="12"/>
  <c r="DV120" i="12"/>
  <c r="DQ120" i="12"/>
  <c r="DR120" i="12" s="1"/>
  <c r="DZ120" i="12"/>
  <c r="DU120" i="12"/>
  <c r="DT120" i="12"/>
  <c r="DP121" i="12"/>
  <c r="ED121" i="12" s="1"/>
  <c r="DE116" i="12"/>
  <c r="DF116" i="12"/>
  <c r="DC116" i="12"/>
  <c r="DD116" i="12"/>
  <c r="DA116" i="12"/>
  <c r="DB116" i="12"/>
  <c r="CY116" i="12"/>
  <c r="CZ116" i="12"/>
  <c r="BO120" i="12"/>
  <c r="BP120" i="12"/>
  <c r="BI120" i="12"/>
  <c r="BJ120" i="12"/>
  <c r="BG120" i="12"/>
  <c r="BH120" i="12"/>
  <c r="AR116" i="12"/>
  <c r="AQ116" i="12"/>
  <c r="AP116" i="12"/>
  <c r="AO116" i="12"/>
  <c r="AN116" i="12"/>
  <c r="AT115" i="12" s="1"/>
  <c r="AS115" i="12" s="1"/>
  <c r="AM116" i="12"/>
  <c r="AL116" i="12"/>
  <c r="AK116" i="12"/>
  <c r="EZ116" i="12"/>
  <c r="FA116" i="12"/>
  <c r="EJ117" i="12"/>
  <c r="EK117" i="12" s="1"/>
  <c r="EN117" i="12"/>
  <c r="ER117" i="12"/>
  <c r="EL117" i="12"/>
  <c r="EM117" i="12" s="1"/>
  <c r="ES116" i="12"/>
  <c r="ET116" i="12" s="1"/>
  <c r="EU116" i="12" s="1"/>
  <c r="CS116" i="12"/>
  <c r="CW116" i="12"/>
  <c r="CT116" i="12"/>
  <c r="DI115" i="12" s="1"/>
  <c r="DH115" i="12" s="1"/>
  <c r="CU116" i="12"/>
  <c r="CV116" i="12" s="1"/>
  <c r="CX116" i="12"/>
  <c r="DK116" i="12"/>
  <c r="EI118" i="12"/>
  <c r="EQ118" i="12" s="1"/>
  <c r="CR117" i="12"/>
  <c r="DG117" i="12" s="1"/>
  <c r="AU115" i="12"/>
  <c r="AG116" i="12"/>
  <c r="AH116" i="12" s="1"/>
  <c r="AJ116" i="12"/>
  <c r="AE116" i="12"/>
  <c r="AF116" i="12" s="1"/>
  <c r="AI116" i="12"/>
  <c r="AD117" i="12"/>
  <c r="BT119" i="12"/>
  <c r="DQ124" i="1"/>
  <c r="DR123" i="1"/>
  <c r="EG123" i="1"/>
  <c r="CQ118" i="12" s="1"/>
  <c r="EF124" i="1"/>
  <c r="BN118" i="12"/>
  <c r="BM118" i="12"/>
  <c r="DW127" i="1"/>
  <c r="BA122" i="12" s="1"/>
  <c r="BB121" i="12"/>
  <c r="BQ121" i="12" s="1"/>
  <c r="BC120" i="12"/>
  <c r="BD120" i="12" s="1"/>
  <c r="BF120" i="12"/>
  <c r="BK120" i="12"/>
  <c r="BS120" i="12" s="1"/>
  <c r="BL120" i="12" s="1"/>
  <c r="BE120" i="12"/>
  <c r="EB127" i="1"/>
  <c r="DO122" i="12" s="1"/>
  <c r="CO125" i="1"/>
  <c r="CP124" i="1"/>
  <c r="EH119" i="12" s="1"/>
  <c r="EO118" i="12" l="1"/>
  <c r="EX117" i="12" s="1"/>
  <c r="EW117" i="12" s="1"/>
  <c r="EP118" i="12"/>
  <c r="ES117" i="12" s="1"/>
  <c r="ET117" i="12" s="1"/>
  <c r="EU117" i="12" s="1"/>
  <c r="EB121" i="12"/>
  <c r="EC121" i="12"/>
  <c r="DY121" i="12"/>
  <c r="EA121" i="12"/>
  <c r="DW121" i="12"/>
  <c r="DX121" i="12"/>
  <c r="DS121" i="12"/>
  <c r="DV121" i="12"/>
  <c r="DQ121" i="12"/>
  <c r="DR121" i="12" s="1"/>
  <c r="DZ121" i="12"/>
  <c r="DU121" i="12"/>
  <c r="DT121" i="12"/>
  <c r="DP122" i="12"/>
  <c r="ED122" i="12" s="1"/>
  <c r="DE117" i="12"/>
  <c r="DF117" i="12"/>
  <c r="DC117" i="12"/>
  <c r="DD117" i="12"/>
  <c r="DA117" i="12"/>
  <c r="DB117" i="12"/>
  <c r="CY117" i="12"/>
  <c r="CZ117" i="12"/>
  <c r="BO121" i="12"/>
  <c r="BP121" i="12"/>
  <c r="BI121" i="12"/>
  <c r="BJ121" i="12"/>
  <c r="BG121" i="12"/>
  <c r="BH121" i="12"/>
  <c r="AR117" i="12"/>
  <c r="AQ117" i="12"/>
  <c r="AP117" i="12"/>
  <c r="AO117" i="12"/>
  <c r="AN117" i="12"/>
  <c r="AT116" i="12" s="1"/>
  <c r="AS116" i="12" s="1"/>
  <c r="AM117" i="12"/>
  <c r="AL117" i="12"/>
  <c r="AK117" i="12"/>
  <c r="FA117" i="12"/>
  <c r="EZ117" i="12"/>
  <c r="CX117" i="12"/>
  <c r="CU117" i="12"/>
  <c r="CV117" i="12" s="1"/>
  <c r="CS117" i="12"/>
  <c r="CT117" i="12" s="1"/>
  <c r="DI116" i="12" s="1"/>
  <c r="DH116" i="12" s="1"/>
  <c r="CW117" i="12"/>
  <c r="EL118" i="12"/>
  <c r="EM118" i="12" s="1"/>
  <c r="EJ118" i="12"/>
  <c r="EK118" i="12" s="1"/>
  <c r="EN118" i="12"/>
  <c r="ER118" i="12"/>
  <c r="CR118" i="12"/>
  <c r="DG118" i="12" s="1"/>
  <c r="EI119" i="12"/>
  <c r="EQ119" i="12" s="1"/>
  <c r="AU116" i="12"/>
  <c r="AE117" i="12"/>
  <c r="AF117" i="12" s="1"/>
  <c r="AJ117" i="12"/>
  <c r="AG117" i="12"/>
  <c r="AH117" i="12" s="1"/>
  <c r="AI117" i="12"/>
  <c r="AD118" i="12"/>
  <c r="DK117" i="12"/>
  <c r="DR124" i="1"/>
  <c r="DQ125" i="1"/>
  <c r="EF125" i="1"/>
  <c r="EG124" i="1"/>
  <c r="CQ119" i="12" s="1"/>
  <c r="BT120" i="12"/>
  <c r="BN119" i="12"/>
  <c r="BM119" i="12"/>
  <c r="BF121" i="12"/>
  <c r="BC121" i="12"/>
  <c r="BD121" i="12" s="1"/>
  <c r="BK121" i="12"/>
  <c r="BS121" i="12" s="1"/>
  <c r="BL121" i="12" s="1"/>
  <c r="BE121" i="12"/>
  <c r="BB122" i="12"/>
  <c r="BQ122" i="12" s="1"/>
  <c r="DW128" i="1"/>
  <c r="BA123" i="12" s="1"/>
  <c r="EB128" i="1"/>
  <c r="DO123" i="12" s="1"/>
  <c r="CO126" i="1"/>
  <c r="CP125" i="1"/>
  <c r="EH120" i="12" s="1"/>
  <c r="EO119" i="12" l="1"/>
  <c r="EP119" i="12"/>
  <c r="EB122" i="12"/>
  <c r="EC122" i="12"/>
  <c r="DY122" i="12"/>
  <c r="EA122" i="12"/>
  <c r="DW122" i="12"/>
  <c r="DX122" i="12"/>
  <c r="DZ122" i="12"/>
  <c r="DU122" i="12"/>
  <c r="DT122" i="12"/>
  <c r="DS122" i="12"/>
  <c r="DV122" i="12"/>
  <c r="DQ122" i="12"/>
  <c r="DR122" i="12" s="1"/>
  <c r="DP123" i="12"/>
  <c r="ED123" i="12" s="1"/>
  <c r="DE118" i="12"/>
  <c r="DF118" i="12"/>
  <c r="DC118" i="12"/>
  <c r="DD118" i="12"/>
  <c r="DA118" i="12"/>
  <c r="DB118" i="12"/>
  <c r="CY118" i="12"/>
  <c r="CZ118" i="12"/>
  <c r="BO122" i="12"/>
  <c r="BP122" i="12"/>
  <c r="BI122" i="12"/>
  <c r="BJ122" i="12"/>
  <c r="BG122" i="12"/>
  <c r="BH122" i="12"/>
  <c r="AR118" i="12"/>
  <c r="AQ118" i="12"/>
  <c r="AP118" i="12"/>
  <c r="AO118" i="12"/>
  <c r="AN118" i="12"/>
  <c r="AM118" i="12"/>
  <c r="AL118" i="12"/>
  <c r="AK118" i="12"/>
  <c r="FA118" i="12"/>
  <c r="EZ118" i="12"/>
  <c r="AU117" i="12"/>
  <c r="EX118" i="12"/>
  <c r="EW118" i="12" s="1"/>
  <c r="EJ119" i="12"/>
  <c r="EK119" i="12" s="1"/>
  <c r="EN119" i="12"/>
  <c r="ER119" i="12"/>
  <c r="EL119" i="12"/>
  <c r="EM119" i="12" s="1"/>
  <c r="ES118" i="12"/>
  <c r="ET118" i="12" s="1"/>
  <c r="EU118" i="12" s="1"/>
  <c r="CS118" i="12"/>
  <c r="CW118" i="12"/>
  <c r="CX118" i="12"/>
  <c r="CU118" i="12"/>
  <c r="CV118" i="12" s="1"/>
  <c r="CT118" i="12"/>
  <c r="DI117" i="12" s="1"/>
  <c r="DH117" i="12" s="1"/>
  <c r="EI120" i="12"/>
  <c r="EQ120" i="12" s="1"/>
  <c r="CR119" i="12"/>
  <c r="DG119" i="12" s="1"/>
  <c r="AE118" i="12"/>
  <c r="AF118" i="12" s="1"/>
  <c r="AI118" i="12"/>
  <c r="AG118" i="12"/>
  <c r="AH118" i="12" s="1"/>
  <c r="AJ118" i="12"/>
  <c r="AD119" i="12"/>
  <c r="DK118" i="12"/>
  <c r="AT117" i="12"/>
  <c r="AS117" i="12" s="1"/>
  <c r="DQ126" i="1"/>
  <c r="DR125" i="1"/>
  <c r="EF126" i="1"/>
  <c r="EG125" i="1"/>
  <c r="CQ120" i="12" s="1"/>
  <c r="BT121" i="12"/>
  <c r="BN120" i="12"/>
  <c r="BM120" i="12"/>
  <c r="BB123" i="12"/>
  <c r="BQ123" i="12" s="1"/>
  <c r="DW129" i="1"/>
  <c r="BA124" i="12" s="1"/>
  <c r="BK122" i="12"/>
  <c r="BS122" i="12" s="1"/>
  <c r="BL122" i="12" s="1"/>
  <c r="BC122" i="12"/>
  <c r="BD122" i="12" s="1"/>
  <c r="BE122" i="12"/>
  <c r="BF122" i="12"/>
  <c r="EB129" i="1"/>
  <c r="DO124" i="12" s="1"/>
  <c r="CO127" i="1"/>
  <c r="CP126" i="1"/>
  <c r="EH121" i="12" s="1"/>
  <c r="EO120" i="12" l="1"/>
  <c r="EX119" i="12" s="1"/>
  <c r="EW119" i="12" s="1"/>
  <c r="EP120" i="12"/>
  <c r="EB123" i="12"/>
  <c r="EC123" i="12"/>
  <c r="DY123" i="12"/>
  <c r="EA123" i="12"/>
  <c r="DW123" i="12"/>
  <c r="DX123" i="12"/>
  <c r="DS123" i="12"/>
  <c r="DV123" i="12"/>
  <c r="DQ123" i="12"/>
  <c r="DR123" i="12" s="1"/>
  <c r="DZ123" i="12"/>
  <c r="DU123" i="12"/>
  <c r="DT123" i="12"/>
  <c r="DP124" i="12"/>
  <c r="ED124" i="12" s="1"/>
  <c r="DE119" i="12"/>
  <c r="DF119" i="12"/>
  <c r="DC119" i="12"/>
  <c r="DD119" i="12"/>
  <c r="DA119" i="12"/>
  <c r="DB119" i="12"/>
  <c r="CY119" i="12"/>
  <c r="CZ119" i="12"/>
  <c r="BO123" i="12"/>
  <c r="BP123" i="12"/>
  <c r="BI123" i="12"/>
  <c r="BJ123" i="12"/>
  <c r="BG123" i="12"/>
  <c r="BH123" i="12"/>
  <c r="AR119" i="12"/>
  <c r="AQ119" i="12"/>
  <c r="AP119" i="12"/>
  <c r="AO119" i="12"/>
  <c r="AN119" i="12"/>
  <c r="AT118" i="12" s="1"/>
  <c r="AS118" i="12" s="1"/>
  <c r="AM119" i="12"/>
  <c r="AL119" i="12"/>
  <c r="AK119" i="12"/>
  <c r="EZ119" i="12"/>
  <c r="FA119" i="12"/>
  <c r="EJ120" i="12"/>
  <c r="EK120" i="12" s="1"/>
  <c r="EN120" i="12"/>
  <c r="ER120" i="12"/>
  <c r="EL120" i="12"/>
  <c r="EM120" i="12" s="1"/>
  <c r="CW119" i="12"/>
  <c r="CX119" i="12"/>
  <c r="CS119" i="12"/>
  <c r="CT119" i="12" s="1"/>
  <c r="DI118" i="12" s="1"/>
  <c r="DH118" i="12" s="1"/>
  <c r="CU119" i="12"/>
  <c r="CV119" i="12" s="1"/>
  <c r="EI121" i="12"/>
  <c r="EQ121" i="12" s="1"/>
  <c r="CR120" i="12"/>
  <c r="DG120" i="12" s="1"/>
  <c r="AU118" i="12"/>
  <c r="AI119" i="12"/>
  <c r="AG119" i="12"/>
  <c r="AH119" i="12" s="1"/>
  <c r="AJ119" i="12"/>
  <c r="AE119" i="12"/>
  <c r="AF119" i="12" s="1"/>
  <c r="AD120" i="12"/>
  <c r="DK119" i="12"/>
  <c r="DQ127" i="1"/>
  <c r="DR126" i="1"/>
  <c r="EG126" i="1"/>
  <c r="CQ121" i="12" s="1"/>
  <c r="EF127" i="1"/>
  <c r="BT122" i="12"/>
  <c r="BN121" i="12"/>
  <c r="BM121" i="12"/>
  <c r="DW130" i="1"/>
  <c r="BA125" i="12" s="1"/>
  <c r="BB124" i="12"/>
  <c r="BQ124" i="12" s="1"/>
  <c r="BE123" i="12"/>
  <c r="BF123" i="12"/>
  <c r="BK123" i="12"/>
  <c r="BS123" i="12" s="1"/>
  <c r="BL123" i="12" s="1"/>
  <c r="BC123" i="12"/>
  <c r="BD123" i="12" s="1"/>
  <c r="EB130" i="1"/>
  <c r="DO125" i="12" s="1"/>
  <c r="CP127" i="1"/>
  <c r="EH122" i="12" s="1"/>
  <c r="CO128" i="1"/>
  <c r="EO121" i="12" l="1"/>
  <c r="EX120" i="12" s="1"/>
  <c r="EW120" i="12" s="1"/>
  <c r="EP121" i="12"/>
  <c r="ES120" i="12" s="1"/>
  <c r="ET120" i="12" s="1"/>
  <c r="EU120" i="12" s="1"/>
  <c r="EB124" i="12"/>
  <c r="EC124" i="12"/>
  <c r="DY124" i="12"/>
  <c r="EA124" i="12"/>
  <c r="DW124" i="12"/>
  <c r="DX124" i="12"/>
  <c r="DS124" i="12"/>
  <c r="DV124" i="12"/>
  <c r="DQ124" i="12"/>
  <c r="DR124" i="12" s="1"/>
  <c r="DZ124" i="12"/>
  <c r="DU124" i="12"/>
  <c r="DT124" i="12"/>
  <c r="DP125" i="12"/>
  <c r="ED125" i="12" s="1"/>
  <c r="DE120" i="12"/>
  <c r="DF120" i="12"/>
  <c r="DC120" i="12"/>
  <c r="DD120" i="12"/>
  <c r="DA120" i="12"/>
  <c r="DB120" i="12"/>
  <c r="CY120" i="12"/>
  <c r="CZ120" i="12"/>
  <c r="BO124" i="12"/>
  <c r="BP124" i="12"/>
  <c r="BI124" i="12"/>
  <c r="BJ124" i="12"/>
  <c r="BG124" i="12"/>
  <c r="BH124" i="12"/>
  <c r="AR120" i="12"/>
  <c r="AQ120" i="12"/>
  <c r="AP120" i="12"/>
  <c r="AO120" i="12"/>
  <c r="AN120" i="12"/>
  <c r="AM120" i="12"/>
  <c r="AL120" i="12"/>
  <c r="AK120" i="12"/>
  <c r="FA120" i="12"/>
  <c r="EZ120" i="12"/>
  <c r="ES119" i="12"/>
  <c r="ET119" i="12" s="1"/>
  <c r="EU119" i="12" s="1"/>
  <c r="CS120" i="12"/>
  <c r="CW120" i="12"/>
  <c r="CT120" i="12"/>
  <c r="DI119" i="12" s="1"/>
  <c r="DH119" i="12" s="1"/>
  <c r="CU120" i="12"/>
  <c r="CV120" i="12" s="1"/>
  <c r="CX120" i="12"/>
  <c r="EL121" i="12"/>
  <c r="EM121" i="12" s="1"/>
  <c r="EJ121" i="12"/>
  <c r="EK121" i="12" s="1"/>
  <c r="EN121" i="12"/>
  <c r="ER121" i="12"/>
  <c r="CR121" i="12"/>
  <c r="DG121" i="12" s="1"/>
  <c r="EI122" i="12"/>
  <c r="EQ122" i="12" s="1"/>
  <c r="AU119" i="12"/>
  <c r="AG120" i="12"/>
  <c r="AH120" i="12" s="1"/>
  <c r="AI120" i="12"/>
  <c r="AJ120" i="12"/>
  <c r="AT119" i="12"/>
  <c r="AS119" i="12" s="1"/>
  <c r="AE120" i="12"/>
  <c r="AF120" i="12" s="1"/>
  <c r="AD121" i="12"/>
  <c r="DK120" i="12"/>
  <c r="DR127" i="1"/>
  <c r="DQ128" i="1"/>
  <c r="BT123" i="12"/>
  <c r="EG127" i="1"/>
  <c r="CQ122" i="12" s="1"/>
  <c r="EF128" i="1"/>
  <c r="BN122" i="12"/>
  <c r="BM122" i="12"/>
  <c r="BK124" i="12"/>
  <c r="BS124" i="12" s="1"/>
  <c r="BL124" i="12" s="1"/>
  <c r="BC124" i="12"/>
  <c r="BD124" i="12" s="1"/>
  <c r="BF124" i="12"/>
  <c r="BE124" i="12"/>
  <c r="BB125" i="12"/>
  <c r="BQ125" i="12" s="1"/>
  <c r="DW131" i="1"/>
  <c r="BA126" i="12" s="1"/>
  <c r="EB131" i="1"/>
  <c r="DO126" i="12" s="1"/>
  <c r="CO129" i="1"/>
  <c r="CP128" i="1"/>
  <c r="EH123" i="12" s="1"/>
  <c r="EO122" i="12" l="1"/>
  <c r="EX121" i="12" s="1"/>
  <c r="EW121" i="12" s="1"/>
  <c r="EP122" i="12"/>
  <c r="EB125" i="12"/>
  <c r="EC125" i="12"/>
  <c r="DY125" i="12"/>
  <c r="EA125" i="12"/>
  <c r="DW125" i="12"/>
  <c r="DX125" i="12"/>
  <c r="DZ125" i="12"/>
  <c r="DU125" i="12"/>
  <c r="DT125" i="12"/>
  <c r="DS125" i="12"/>
  <c r="DV125" i="12"/>
  <c r="DQ125" i="12"/>
  <c r="DR125" i="12" s="1"/>
  <c r="DP126" i="12"/>
  <c r="ED126" i="12" s="1"/>
  <c r="DE121" i="12"/>
  <c r="DF121" i="12"/>
  <c r="DC121" i="12"/>
  <c r="DD121" i="12"/>
  <c r="DA121" i="12"/>
  <c r="DB121" i="12"/>
  <c r="CY121" i="12"/>
  <c r="CZ121" i="12"/>
  <c r="BO125" i="12"/>
  <c r="BP125" i="12"/>
  <c r="BI125" i="12"/>
  <c r="BJ125" i="12"/>
  <c r="BG125" i="12"/>
  <c r="BH125" i="12"/>
  <c r="EZ121" i="12"/>
  <c r="AR121" i="12"/>
  <c r="AQ121" i="12"/>
  <c r="AP121" i="12"/>
  <c r="AO121" i="12"/>
  <c r="AN121" i="12"/>
  <c r="AT120" i="12" s="1"/>
  <c r="AS120" i="12" s="1"/>
  <c r="AM121" i="12"/>
  <c r="AL121" i="12"/>
  <c r="AK121" i="12"/>
  <c r="FA121" i="12"/>
  <c r="CW121" i="12"/>
  <c r="CX121" i="12"/>
  <c r="CU121" i="12"/>
  <c r="CV121" i="12" s="1"/>
  <c r="CS121" i="12"/>
  <c r="CT121" i="12" s="1"/>
  <c r="DI120" i="12" s="1"/>
  <c r="DH120" i="12" s="1"/>
  <c r="EJ122" i="12"/>
  <c r="EK122" i="12" s="1"/>
  <c r="EN122" i="12"/>
  <c r="ER122" i="12"/>
  <c r="EL122" i="12"/>
  <c r="EM122" i="12" s="1"/>
  <c r="EI123" i="12"/>
  <c r="EQ123" i="12" s="1"/>
  <c r="CR122" i="12"/>
  <c r="DG122" i="12" s="1"/>
  <c r="AU120" i="12"/>
  <c r="AJ121" i="12"/>
  <c r="AI121" i="12"/>
  <c r="AE121" i="12"/>
  <c r="AF121" i="12" s="1"/>
  <c r="AG121" i="12"/>
  <c r="AH121" i="12" s="1"/>
  <c r="AD122" i="12"/>
  <c r="DK121" i="12"/>
  <c r="BT124" i="12"/>
  <c r="DQ129" i="1"/>
  <c r="DR128" i="1"/>
  <c r="EG128" i="1"/>
  <c r="CQ123" i="12" s="1"/>
  <c r="EF129" i="1"/>
  <c r="BN123" i="12"/>
  <c r="BM123" i="12"/>
  <c r="DW132" i="1"/>
  <c r="BA127" i="12" s="1"/>
  <c r="BB126" i="12"/>
  <c r="BQ126" i="12" s="1"/>
  <c r="BK125" i="12"/>
  <c r="BS125" i="12" s="1"/>
  <c r="BL125" i="12" s="1"/>
  <c r="BC125" i="12"/>
  <c r="BD125" i="12" s="1"/>
  <c r="BF125" i="12"/>
  <c r="BE125" i="12"/>
  <c r="EB132" i="1"/>
  <c r="DO127" i="12" s="1"/>
  <c r="CO130" i="1"/>
  <c r="CP129" i="1"/>
  <c r="EH124" i="12" s="1"/>
  <c r="EO123" i="12" l="1"/>
  <c r="EX122" i="12" s="1"/>
  <c r="EW122" i="12" s="1"/>
  <c r="EP123" i="12"/>
  <c r="ES122" i="12" s="1"/>
  <c r="ET122" i="12" s="1"/>
  <c r="EU122" i="12" s="1"/>
  <c r="EB126" i="12"/>
  <c r="EC126" i="12"/>
  <c r="DY126" i="12"/>
  <c r="EA126" i="12"/>
  <c r="DW126" i="12"/>
  <c r="DX126" i="12"/>
  <c r="DZ126" i="12"/>
  <c r="DU126" i="12"/>
  <c r="DS126" i="12"/>
  <c r="DT126" i="12" s="1"/>
  <c r="DV126" i="12"/>
  <c r="DQ126" i="12"/>
  <c r="DR126" i="12" s="1"/>
  <c r="DP127" i="12"/>
  <c r="ED127" i="12" s="1"/>
  <c r="DE122" i="12"/>
  <c r="DF122" i="12"/>
  <c r="DC122" i="12"/>
  <c r="DD122" i="12"/>
  <c r="DA122" i="12"/>
  <c r="DB122" i="12"/>
  <c r="CY122" i="12"/>
  <c r="CZ122" i="12"/>
  <c r="BO126" i="12"/>
  <c r="BP126" i="12"/>
  <c r="BI126" i="12"/>
  <c r="BJ126" i="12"/>
  <c r="BG126" i="12"/>
  <c r="BH126" i="12"/>
  <c r="AR122" i="12"/>
  <c r="AQ122" i="12"/>
  <c r="AP122" i="12"/>
  <c r="AO122" i="12"/>
  <c r="AN122" i="12"/>
  <c r="AT121" i="12" s="1"/>
  <c r="AS121" i="12" s="1"/>
  <c r="AM122" i="12"/>
  <c r="AL122" i="12"/>
  <c r="AK122" i="12"/>
  <c r="AU121" i="12"/>
  <c r="EZ122" i="12"/>
  <c r="FA122" i="12"/>
  <c r="ES121" i="12"/>
  <c r="ET121" i="12" s="1"/>
  <c r="EU121" i="12" s="1"/>
  <c r="CU122" i="12"/>
  <c r="CV122" i="12" s="1"/>
  <c r="CT122" i="12"/>
  <c r="DI121" i="12" s="1"/>
  <c r="DH121" i="12" s="1"/>
  <c r="CS122" i="12"/>
  <c r="CW122" i="12"/>
  <c r="CX122" i="12"/>
  <c r="EL123" i="12"/>
  <c r="EM123" i="12" s="1"/>
  <c r="EJ123" i="12"/>
  <c r="EK123" i="12" s="1"/>
  <c r="EN123" i="12"/>
  <c r="ER123" i="12"/>
  <c r="EI124" i="12"/>
  <c r="EQ124" i="12" s="1"/>
  <c r="CR123" i="12"/>
  <c r="DG123" i="12" s="1"/>
  <c r="AG122" i="12"/>
  <c r="AH122" i="12" s="1"/>
  <c r="AE122" i="12"/>
  <c r="AF122" i="12" s="1"/>
  <c r="AJ122" i="12"/>
  <c r="AI122" i="12"/>
  <c r="AD123" i="12"/>
  <c r="DK122" i="12"/>
  <c r="BT125" i="12"/>
  <c r="DQ130" i="1"/>
  <c r="DR129" i="1"/>
  <c r="EF130" i="1"/>
  <c r="EG129" i="1"/>
  <c r="CQ124" i="12" s="1"/>
  <c r="BN124" i="12"/>
  <c r="BM124" i="12"/>
  <c r="BE126" i="12"/>
  <c r="BC126" i="12"/>
  <c r="BD126" i="12" s="1"/>
  <c r="BK126" i="12"/>
  <c r="BS126" i="12" s="1"/>
  <c r="BL126" i="12" s="1"/>
  <c r="BF126" i="12"/>
  <c r="BB127" i="12"/>
  <c r="BQ127" i="12" s="1"/>
  <c r="DW133" i="1"/>
  <c r="BA128" i="12" s="1"/>
  <c r="EB133" i="1"/>
  <c r="DO128" i="12" s="1"/>
  <c r="CP130" i="1"/>
  <c r="EH125" i="12" s="1"/>
  <c r="CO131" i="1"/>
  <c r="EO124" i="12" l="1"/>
  <c r="EX123" i="12" s="1"/>
  <c r="EW123" i="12" s="1"/>
  <c r="EP124" i="12"/>
  <c r="ES123" i="12" s="1"/>
  <c r="ET123" i="12" s="1"/>
  <c r="EU123" i="12" s="1"/>
  <c r="EB127" i="12"/>
  <c r="EC127" i="12"/>
  <c r="DY127" i="12"/>
  <c r="EA127" i="12"/>
  <c r="DW127" i="12"/>
  <c r="DX127" i="12"/>
  <c r="DZ127" i="12"/>
  <c r="DU127" i="12"/>
  <c r="DT127" i="12"/>
  <c r="DS127" i="12"/>
  <c r="DV127" i="12"/>
  <c r="DQ127" i="12"/>
  <c r="DR127" i="12" s="1"/>
  <c r="DP128" i="12"/>
  <c r="ED128" i="12" s="1"/>
  <c r="DE123" i="12"/>
  <c r="DF123" i="12"/>
  <c r="DC123" i="12"/>
  <c r="DD123" i="12"/>
  <c r="DA123" i="12"/>
  <c r="DB123" i="12"/>
  <c r="CY123" i="12"/>
  <c r="CZ123" i="12"/>
  <c r="BO127" i="12"/>
  <c r="BP127" i="12"/>
  <c r="BI127" i="12"/>
  <c r="BJ127" i="12"/>
  <c r="BG127" i="12"/>
  <c r="BH127" i="12"/>
  <c r="AR123" i="12"/>
  <c r="AQ123" i="12"/>
  <c r="AP123" i="12"/>
  <c r="AO123" i="12"/>
  <c r="AN123" i="12"/>
  <c r="AM123" i="12"/>
  <c r="AL123" i="12"/>
  <c r="AK123" i="12"/>
  <c r="FA123" i="12"/>
  <c r="EZ123" i="12"/>
  <c r="EL124" i="12"/>
  <c r="EM124" i="12" s="1"/>
  <c r="EJ124" i="12"/>
  <c r="EK124" i="12" s="1"/>
  <c r="EN124" i="12"/>
  <c r="ER124" i="12"/>
  <c r="CW123" i="12"/>
  <c r="CX123" i="12"/>
  <c r="CS123" i="12"/>
  <c r="CT123" i="12" s="1"/>
  <c r="DI122" i="12" s="1"/>
  <c r="DH122" i="12" s="1"/>
  <c r="CU123" i="12"/>
  <c r="CV123" i="12" s="1"/>
  <c r="EI125" i="12"/>
  <c r="EQ125" i="12" s="1"/>
  <c r="CR124" i="12"/>
  <c r="DG124" i="12" s="1"/>
  <c r="AU122" i="12"/>
  <c r="AE123" i="12"/>
  <c r="AF123" i="12" s="1"/>
  <c r="AJ123" i="12"/>
  <c r="AG123" i="12"/>
  <c r="AH123" i="12" s="1"/>
  <c r="AT122" i="12"/>
  <c r="AS122" i="12" s="1"/>
  <c r="AI123" i="12"/>
  <c r="AD124" i="12"/>
  <c r="DK123" i="12"/>
  <c r="DR130" i="1"/>
  <c r="DQ131" i="1"/>
  <c r="EF131" i="1"/>
  <c r="EG130" i="1"/>
  <c r="CQ125" i="12" s="1"/>
  <c r="BT126" i="12"/>
  <c r="BN125" i="12"/>
  <c r="BM125" i="12"/>
  <c r="BB128" i="12"/>
  <c r="BQ128" i="12" s="1"/>
  <c r="DW134" i="1"/>
  <c r="BA129" i="12" s="1"/>
  <c r="BE127" i="12"/>
  <c r="BF127" i="12"/>
  <c r="BK127" i="12"/>
  <c r="BS127" i="12" s="1"/>
  <c r="BL127" i="12" s="1"/>
  <c r="BC127" i="12"/>
  <c r="BD127" i="12" s="1"/>
  <c r="EB134" i="1"/>
  <c r="DO129" i="12" s="1"/>
  <c r="CO132" i="1"/>
  <c r="CP131" i="1"/>
  <c r="EH126" i="12" s="1"/>
  <c r="EO125" i="12" l="1"/>
  <c r="EX124" i="12" s="1"/>
  <c r="EW124" i="12" s="1"/>
  <c r="EP125" i="12"/>
  <c r="EB128" i="12"/>
  <c r="EC128" i="12"/>
  <c r="DY128" i="12"/>
  <c r="EA128" i="12"/>
  <c r="DW128" i="12"/>
  <c r="DX128" i="12"/>
  <c r="DZ128" i="12"/>
  <c r="DU128" i="12"/>
  <c r="DT128" i="12"/>
  <c r="DS128" i="12"/>
  <c r="DV128" i="12"/>
  <c r="DQ128" i="12"/>
  <c r="DR128" i="12" s="1"/>
  <c r="DP129" i="12"/>
  <c r="ED129" i="12" s="1"/>
  <c r="DE124" i="12"/>
  <c r="DF124" i="12"/>
  <c r="DC124" i="12"/>
  <c r="DD124" i="12"/>
  <c r="DA124" i="12"/>
  <c r="DB124" i="12"/>
  <c r="CY124" i="12"/>
  <c r="CZ124" i="12"/>
  <c r="BO128" i="12"/>
  <c r="BP128" i="12"/>
  <c r="BI128" i="12"/>
  <c r="BJ128" i="12"/>
  <c r="BG128" i="12"/>
  <c r="BH128" i="12"/>
  <c r="AR124" i="12"/>
  <c r="AQ124" i="12"/>
  <c r="AP124" i="12"/>
  <c r="AO124" i="12"/>
  <c r="AN124" i="12"/>
  <c r="AT123" i="12" s="1"/>
  <c r="AS123" i="12" s="1"/>
  <c r="AM124" i="12"/>
  <c r="AL124" i="12"/>
  <c r="AK124" i="12"/>
  <c r="FA124" i="12"/>
  <c r="EZ124" i="12"/>
  <c r="CU124" i="12"/>
  <c r="CV124" i="12" s="1"/>
  <c r="CX124" i="12"/>
  <c r="CS124" i="12"/>
  <c r="CW124" i="12"/>
  <c r="CT124" i="12"/>
  <c r="DI123" i="12" s="1"/>
  <c r="DH123" i="12" s="1"/>
  <c r="EL125" i="12"/>
  <c r="EM125" i="12" s="1"/>
  <c r="ES124" i="12"/>
  <c r="ET124" i="12" s="1"/>
  <c r="EU124" i="12" s="1"/>
  <c r="EJ125" i="12"/>
  <c r="EK125" i="12" s="1"/>
  <c r="EN125" i="12"/>
  <c r="ER125" i="12"/>
  <c r="EI126" i="12"/>
  <c r="EQ126" i="12" s="1"/>
  <c r="CR125" i="12"/>
  <c r="DG125" i="12" s="1"/>
  <c r="AU123" i="12"/>
  <c r="AJ124" i="12"/>
  <c r="AI124" i="12"/>
  <c r="AE124" i="12"/>
  <c r="AF124" i="12" s="1"/>
  <c r="AG124" i="12"/>
  <c r="AH124" i="12" s="1"/>
  <c r="AD125" i="12"/>
  <c r="DK124" i="12"/>
  <c r="DQ132" i="1"/>
  <c r="DR131" i="1"/>
  <c r="EF132" i="1"/>
  <c r="EG131" i="1"/>
  <c r="CQ126" i="12" s="1"/>
  <c r="BT127" i="12"/>
  <c r="BN126" i="12"/>
  <c r="BM126" i="12"/>
  <c r="DW135" i="1"/>
  <c r="BA130" i="12" s="1"/>
  <c r="BB129" i="12"/>
  <c r="BQ129" i="12" s="1"/>
  <c r="BK128" i="12"/>
  <c r="BS128" i="12" s="1"/>
  <c r="BL128" i="12" s="1"/>
  <c r="BC128" i="12"/>
  <c r="BD128" i="12" s="1"/>
  <c r="BE128" i="12"/>
  <c r="BF128" i="12"/>
  <c r="EB135" i="1"/>
  <c r="DO130" i="12" s="1"/>
  <c r="CP132" i="1"/>
  <c r="EH127" i="12" s="1"/>
  <c r="CO133" i="1"/>
  <c r="EO126" i="12" l="1"/>
  <c r="EX125" i="12" s="1"/>
  <c r="EW125" i="12" s="1"/>
  <c r="EP126" i="12"/>
  <c r="ES125" i="12" s="1"/>
  <c r="ET125" i="12" s="1"/>
  <c r="EU125" i="12" s="1"/>
  <c r="EB129" i="12"/>
  <c r="EC129" i="12"/>
  <c r="DY129" i="12"/>
  <c r="EA129" i="12"/>
  <c r="DW129" i="12"/>
  <c r="DX129" i="12"/>
  <c r="DS129" i="12"/>
  <c r="DV129" i="12"/>
  <c r="DQ129" i="12"/>
  <c r="DR129" i="12" s="1"/>
  <c r="DZ129" i="12"/>
  <c r="DU129" i="12"/>
  <c r="DT129" i="12"/>
  <c r="DP130" i="12"/>
  <c r="ED130" i="12" s="1"/>
  <c r="DE125" i="12"/>
  <c r="DF125" i="12"/>
  <c r="DC125" i="12"/>
  <c r="DD125" i="12"/>
  <c r="DA125" i="12"/>
  <c r="DB125" i="12"/>
  <c r="CY125" i="12"/>
  <c r="CZ125" i="12"/>
  <c r="BO129" i="12"/>
  <c r="BP129" i="12"/>
  <c r="BI129" i="12"/>
  <c r="BJ129" i="12"/>
  <c r="BG129" i="12"/>
  <c r="BH129" i="12"/>
  <c r="AR125" i="12"/>
  <c r="AQ125" i="12"/>
  <c r="AP125" i="12"/>
  <c r="AO125" i="12"/>
  <c r="AN125" i="12"/>
  <c r="AT124" i="12" s="1"/>
  <c r="AS124" i="12" s="1"/>
  <c r="AM125" i="12"/>
  <c r="AL125" i="12"/>
  <c r="AK125" i="12"/>
  <c r="FA125" i="12"/>
  <c r="EZ125" i="12"/>
  <c r="EJ126" i="12"/>
  <c r="EK126" i="12" s="1"/>
  <c r="EN126" i="12"/>
  <c r="ER126" i="12"/>
  <c r="EL126" i="12"/>
  <c r="EM126" i="12" s="1"/>
  <c r="CW125" i="12"/>
  <c r="CX125" i="12"/>
  <c r="CU125" i="12"/>
  <c r="CV125" i="12" s="1"/>
  <c r="CS125" i="12"/>
  <c r="CT125" i="12" s="1"/>
  <c r="DI124" i="12" s="1"/>
  <c r="DH124" i="12" s="1"/>
  <c r="EI127" i="12"/>
  <c r="EQ127" i="12" s="1"/>
  <c r="CR126" i="12"/>
  <c r="DG126" i="12" s="1"/>
  <c r="AU124" i="12"/>
  <c r="AJ125" i="12"/>
  <c r="AG125" i="12"/>
  <c r="AH125" i="12" s="1"/>
  <c r="AI125" i="12"/>
  <c r="AE125" i="12"/>
  <c r="AF125" i="12" s="1"/>
  <c r="AD126" i="12"/>
  <c r="DK125" i="12"/>
  <c r="DR132" i="1"/>
  <c r="DQ133" i="1"/>
  <c r="EG132" i="1"/>
  <c r="CQ127" i="12" s="1"/>
  <c r="EF133" i="1"/>
  <c r="BT128" i="12"/>
  <c r="BN127" i="12"/>
  <c r="BM127" i="12"/>
  <c r="BC129" i="12"/>
  <c r="BD129" i="12" s="1"/>
  <c r="BF129" i="12"/>
  <c r="BE129" i="12"/>
  <c r="BK129" i="12"/>
  <c r="BS129" i="12" s="1"/>
  <c r="BL129" i="12" s="1"/>
  <c r="BB130" i="12"/>
  <c r="BQ130" i="12" s="1"/>
  <c r="DW136" i="1"/>
  <c r="BA131" i="12" s="1"/>
  <c r="EB136" i="1"/>
  <c r="DO131" i="12" s="1"/>
  <c r="CO134" i="1"/>
  <c r="CP133" i="1"/>
  <c r="EH128" i="12" s="1"/>
  <c r="EO127" i="12" l="1"/>
  <c r="EX126" i="12" s="1"/>
  <c r="EW126" i="12" s="1"/>
  <c r="EP127" i="12"/>
  <c r="EB130" i="12"/>
  <c r="EC130" i="12"/>
  <c r="DY130" i="12"/>
  <c r="EA130" i="12"/>
  <c r="DW130" i="12"/>
  <c r="DX130" i="12"/>
  <c r="DV130" i="12"/>
  <c r="DQ130" i="12"/>
  <c r="DS130" i="12"/>
  <c r="DR130" i="12"/>
  <c r="DZ130" i="12"/>
  <c r="DU130" i="12"/>
  <c r="DT130" i="12"/>
  <c r="DP131" i="12"/>
  <c r="ED131" i="12" s="1"/>
  <c r="DE126" i="12"/>
  <c r="DF126" i="12"/>
  <c r="DC126" i="12"/>
  <c r="DD126" i="12"/>
  <c r="DA126" i="12"/>
  <c r="DB126" i="12"/>
  <c r="CY126" i="12"/>
  <c r="CZ126" i="12"/>
  <c r="BO130" i="12"/>
  <c r="BP130" i="12"/>
  <c r="BI130" i="12"/>
  <c r="BJ130" i="12"/>
  <c r="BG130" i="12"/>
  <c r="BH130" i="12"/>
  <c r="AR126" i="12"/>
  <c r="AQ126" i="12"/>
  <c r="AP126" i="12"/>
  <c r="AO126" i="12"/>
  <c r="AN126" i="12"/>
  <c r="AT125" i="12" s="1"/>
  <c r="AS125" i="12" s="1"/>
  <c r="AM126" i="12"/>
  <c r="AL126" i="12"/>
  <c r="AK126" i="12"/>
  <c r="EZ126" i="12"/>
  <c r="FA126" i="12"/>
  <c r="CU126" i="12"/>
  <c r="CV126" i="12" s="1"/>
  <c r="CT126" i="12"/>
  <c r="DI125" i="12" s="1"/>
  <c r="DH125" i="12" s="1"/>
  <c r="CS126" i="12"/>
  <c r="CW126" i="12"/>
  <c r="CX126" i="12"/>
  <c r="EJ127" i="12"/>
  <c r="EK127" i="12" s="1"/>
  <c r="EN127" i="12"/>
  <c r="ER127" i="12"/>
  <c r="EL127" i="12"/>
  <c r="EM127" i="12" s="1"/>
  <c r="ES126" i="12"/>
  <c r="ET126" i="12" s="1"/>
  <c r="EU126" i="12" s="1"/>
  <c r="EI128" i="12"/>
  <c r="EQ128" i="12" s="1"/>
  <c r="CR127" i="12"/>
  <c r="DG127" i="12" s="1"/>
  <c r="AU125" i="12"/>
  <c r="AJ126" i="12"/>
  <c r="AE126" i="12"/>
  <c r="AF126" i="12" s="1"/>
  <c r="AG126" i="12"/>
  <c r="AH126" i="12" s="1"/>
  <c r="AI126" i="12"/>
  <c r="AD127" i="12"/>
  <c r="DK126" i="12"/>
  <c r="DQ134" i="1"/>
  <c r="DR133" i="1"/>
  <c r="EG133" i="1"/>
  <c r="CQ128" i="12" s="1"/>
  <c r="EF134" i="1"/>
  <c r="BT129" i="12"/>
  <c r="BN128" i="12"/>
  <c r="BM128" i="12"/>
  <c r="BB131" i="12"/>
  <c r="BQ131" i="12" s="1"/>
  <c r="DW137" i="1"/>
  <c r="BA132" i="12" s="1"/>
  <c r="BF130" i="12"/>
  <c r="BK130" i="12"/>
  <c r="BS130" i="12" s="1"/>
  <c r="BL130" i="12" s="1"/>
  <c r="BC130" i="12"/>
  <c r="BD130" i="12" s="1"/>
  <c r="BE130" i="12"/>
  <c r="EB137" i="1"/>
  <c r="DO132" i="12" s="1"/>
  <c r="CO135" i="1"/>
  <c r="CP134" i="1"/>
  <c r="EH129" i="12" s="1"/>
  <c r="EO128" i="12" l="1"/>
  <c r="EP128" i="12"/>
  <c r="EB131" i="12"/>
  <c r="EC131" i="12"/>
  <c r="DY131" i="12"/>
  <c r="EA131" i="12"/>
  <c r="DW131" i="12"/>
  <c r="DX131" i="12"/>
  <c r="DV131" i="12"/>
  <c r="DQ131" i="12"/>
  <c r="DS131" i="12"/>
  <c r="DR131" i="12"/>
  <c r="DZ131" i="12"/>
  <c r="DU131" i="12"/>
  <c r="DT131" i="12"/>
  <c r="DP132" i="12"/>
  <c r="ED132" i="12" s="1"/>
  <c r="DE127" i="12"/>
  <c r="DF127" i="12"/>
  <c r="DC127" i="12"/>
  <c r="DD127" i="12"/>
  <c r="DA127" i="12"/>
  <c r="DB127" i="12"/>
  <c r="CY127" i="12"/>
  <c r="CZ127" i="12"/>
  <c r="BO131" i="12"/>
  <c r="BP131" i="12"/>
  <c r="BI131" i="12"/>
  <c r="BJ131" i="12"/>
  <c r="BG131" i="12"/>
  <c r="BH131" i="12"/>
  <c r="AR127" i="12"/>
  <c r="AQ127" i="12"/>
  <c r="AP127" i="12"/>
  <c r="AO127" i="12"/>
  <c r="AN127" i="12"/>
  <c r="AT126" i="12" s="1"/>
  <c r="AS126" i="12" s="1"/>
  <c r="AM127" i="12"/>
  <c r="AL127" i="12"/>
  <c r="AK127" i="12"/>
  <c r="EZ127" i="12"/>
  <c r="FA127" i="12"/>
  <c r="CW127" i="12"/>
  <c r="CX127" i="12"/>
  <c r="CS127" i="12"/>
  <c r="CT127" i="12" s="1"/>
  <c r="DI126" i="12" s="1"/>
  <c r="DH126" i="12" s="1"/>
  <c r="CU127" i="12"/>
  <c r="CV127" i="12" s="1"/>
  <c r="EX127" i="12"/>
  <c r="EW127" i="12" s="1"/>
  <c r="EJ128" i="12"/>
  <c r="EK128" i="12" s="1"/>
  <c r="EN128" i="12"/>
  <c r="ER128" i="12"/>
  <c r="EL128" i="12"/>
  <c r="EM128" i="12" s="1"/>
  <c r="ES127" i="12"/>
  <c r="ET127" i="12" s="1"/>
  <c r="EU127" i="12" s="1"/>
  <c r="CR128" i="12"/>
  <c r="DG128" i="12" s="1"/>
  <c r="EI129" i="12"/>
  <c r="EQ129" i="12" s="1"/>
  <c r="AU126" i="12"/>
  <c r="AE127" i="12"/>
  <c r="AF127" i="12" s="1"/>
  <c r="AG127" i="12"/>
  <c r="AH127" i="12" s="1"/>
  <c r="AI127" i="12"/>
  <c r="AJ127" i="12"/>
  <c r="AD128" i="12"/>
  <c r="DK127" i="12"/>
  <c r="BT130" i="12"/>
  <c r="DR134" i="1"/>
  <c r="DQ135" i="1"/>
  <c r="EG134" i="1"/>
  <c r="CQ129" i="12" s="1"/>
  <c r="EF135" i="1"/>
  <c r="BN129" i="12"/>
  <c r="BM129" i="12"/>
  <c r="BB132" i="12"/>
  <c r="BQ132" i="12" s="1"/>
  <c r="DW138" i="1"/>
  <c r="BA133" i="12" s="1"/>
  <c r="BE131" i="12"/>
  <c r="BC131" i="12"/>
  <c r="BD131" i="12" s="1"/>
  <c r="BF131" i="12"/>
  <c r="BK131" i="12"/>
  <c r="BS131" i="12" s="1"/>
  <c r="BL131" i="12" s="1"/>
  <c r="EB138" i="1"/>
  <c r="DO133" i="12" s="1"/>
  <c r="CP135" i="1"/>
  <c r="EH130" i="12" s="1"/>
  <c r="CO136" i="1"/>
  <c r="EO129" i="12" l="1"/>
  <c r="EP129" i="12"/>
  <c r="EB132" i="12"/>
  <c r="EC132" i="12"/>
  <c r="DY132" i="12"/>
  <c r="EA132" i="12"/>
  <c r="DW132" i="12"/>
  <c r="DX132" i="12"/>
  <c r="DV132" i="12"/>
  <c r="DQ132" i="12"/>
  <c r="DS132" i="12"/>
  <c r="DR132" i="12"/>
  <c r="DZ132" i="12"/>
  <c r="DU132" i="12"/>
  <c r="DT132" i="12"/>
  <c r="DP133" i="12"/>
  <c r="ED133" i="12" s="1"/>
  <c r="DE128" i="12"/>
  <c r="DF128" i="12"/>
  <c r="DC128" i="12"/>
  <c r="DD128" i="12"/>
  <c r="DA128" i="12"/>
  <c r="DB128" i="12"/>
  <c r="CY128" i="12"/>
  <c r="CZ128" i="12"/>
  <c r="BO132" i="12"/>
  <c r="BP132" i="12"/>
  <c r="BI132" i="12"/>
  <c r="BJ132" i="12"/>
  <c r="BG132" i="12"/>
  <c r="BH132" i="12"/>
  <c r="AR128" i="12"/>
  <c r="AQ128" i="12"/>
  <c r="AP128" i="12"/>
  <c r="AO128" i="12"/>
  <c r="AN128" i="12"/>
  <c r="AT127" i="12" s="1"/>
  <c r="AS127" i="12" s="1"/>
  <c r="AM128" i="12"/>
  <c r="AL128" i="12"/>
  <c r="AK128" i="12"/>
  <c r="EZ128" i="12"/>
  <c r="FA128" i="12"/>
  <c r="EX128" i="12"/>
  <c r="EW128" i="12" s="1"/>
  <c r="EJ129" i="12"/>
  <c r="EK129" i="12" s="1"/>
  <c r="EN129" i="12"/>
  <c r="ER129" i="12"/>
  <c r="EL129" i="12"/>
  <c r="EM129" i="12" s="1"/>
  <c r="ES128" i="12"/>
  <c r="ET128" i="12" s="1"/>
  <c r="EU128" i="12" s="1"/>
  <c r="CU128" i="12"/>
  <c r="CV128" i="12" s="1"/>
  <c r="CX128" i="12"/>
  <c r="CS128" i="12"/>
  <c r="CW128" i="12"/>
  <c r="CT128" i="12"/>
  <c r="DI127" i="12" s="1"/>
  <c r="DH127" i="12" s="1"/>
  <c r="EI130" i="12"/>
  <c r="EQ130" i="12" s="1"/>
  <c r="CR129" i="12"/>
  <c r="DG129" i="12" s="1"/>
  <c r="AU127" i="12"/>
  <c r="AI128" i="12"/>
  <c r="AE128" i="12"/>
  <c r="AF128" i="12" s="1"/>
  <c r="AG128" i="12"/>
  <c r="AH128" i="12" s="1"/>
  <c r="AJ128" i="12"/>
  <c r="AD129" i="12"/>
  <c r="DK128" i="12"/>
  <c r="DR135" i="1"/>
  <c r="DQ136" i="1"/>
  <c r="EG135" i="1"/>
  <c r="CQ130" i="12" s="1"/>
  <c r="EF136" i="1"/>
  <c r="BT131" i="12"/>
  <c r="BN130" i="12"/>
  <c r="BM130" i="12"/>
  <c r="DW139" i="1"/>
  <c r="BA134" i="12" s="1"/>
  <c r="BB133" i="12"/>
  <c r="BQ133" i="12" s="1"/>
  <c r="BE132" i="12"/>
  <c r="BF132" i="12"/>
  <c r="BC132" i="12"/>
  <c r="BD132" i="12" s="1"/>
  <c r="BK132" i="12"/>
  <c r="BS132" i="12" s="1"/>
  <c r="BL132" i="12" s="1"/>
  <c r="EB139" i="1"/>
  <c r="DO134" i="12" s="1"/>
  <c r="CP136" i="1"/>
  <c r="EH131" i="12" s="1"/>
  <c r="CO137" i="1"/>
  <c r="EO130" i="12" l="1"/>
  <c r="EX129" i="12" s="1"/>
  <c r="EW129" i="12" s="1"/>
  <c r="EP130" i="12"/>
  <c r="EB133" i="12"/>
  <c r="EC133" i="12"/>
  <c r="DY133" i="12"/>
  <c r="EA133" i="12"/>
  <c r="DW133" i="12"/>
  <c r="DX133" i="12"/>
  <c r="DV133" i="12"/>
  <c r="DQ133" i="12"/>
  <c r="DS133" i="12"/>
  <c r="DR133" i="12"/>
  <c r="DZ133" i="12"/>
  <c r="DU133" i="12"/>
  <c r="DT133" i="12"/>
  <c r="DP134" i="12"/>
  <c r="ED134" i="12" s="1"/>
  <c r="DE129" i="12"/>
  <c r="DF129" i="12"/>
  <c r="DC129" i="12"/>
  <c r="DD129" i="12"/>
  <c r="DA129" i="12"/>
  <c r="DB129" i="12"/>
  <c r="CY129" i="12"/>
  <c r="CZ129" i="12"/>
  <c r="BO133" i="12"/>
  <c r="BP133" i="12"/>
  <c r="BI133" i="12"/>
  <c r="BJ133" i="12"/>
  <c r="BG133" i="12"/>
  <c r="BH133" i="12"/>
  <c r="AR129" i="12"/>
  <c r="AQ129" i="12"/>
  <c r="AP129" i="12"/>
  <c r="AO129" i="12"/>
  <c r="AN129" i="12"/>
  <c r="AT128" i="12" s="1"/>
  <c r="AS128" i="12" s="1"/>
  <c r="AM129" i="12"/>
  <c r="AL129" i="12"/>
  <c r="AK129" i="12"/>
  <c r="FA129" i="12"/>
  <c r="EZ129" i="12"/>
  <c r="EM130" i="12"/>
  <c r="EL130" i="12"/>
  <c r="EK130" i="12"/>
  <c r="EJ130" i="12"/>
  <c r="EN130" i="12"/>
  <c r="ER130" i="12"/>
  <c r="CW129" i="12"/>
  <c r="CX129" i="12"/>
  <c r="CU129" i="12"/>
  <c r="CV129" i="12" s="1"/>
  <c r="CS129" i="12"/>
  <c r="CT129" i="12" s="1"/>
  <c r="DI128" i="12" s="1"/>
  <c r="DH128" i="12" s="1"/>
  <c r="CR130" i="12"/>
  <c r="DG130" i="12" s="1"/>
  <c r="EI131" i="12"/>
  <c r="EQ131" i="12" s="1"/>
  <c r="AU128" i="12"/>
  <c r="AJ129" i="12"/>
  <c r="AI129" i="12"/>
  <c r="AE129" i="12"/>
  <c r="AF129" i="12" s="1"/>
  <c r="AG129" i="12"/>
  <c r="AH129" i="12" s="1"/>
  <c r="AD130" i="12"/>
  <c r="DK129" i="12"/>
  <c r="DQ137" i="1"/>
  <c r="DR136" i="1"/>
  <c r="EF137" i="1"/>
  <c r="EG136" i="1"/>
  <c r="CQ131" i="12" s="1"/>
  <c r="BT132" i="12"/>
  <c r="BN131" i="12"/>
  <c r="BM131" i="12"/>
  <c r="BF133" i="12"/>
  <c r="BC133" i="12"/>
  <c r="BD133" i="12" s="1"/>
  <c r="BK133" i="12"/>
  <c r="BS133" i="12" s="1"/>
  <c r="BL133" i="12" s="1"/>
  <c r="BE133" i="12"/>
  <c r="BB134" i="12"/>
  <c r="BQ134" i="12" s="1"/>
  <c r="DW140" i="1"/>
  <c r="BA135" i="12" s="1"/>
  <c r="EB140" i="1"/>
  <c r="DO135" i="12" s="1"/>
  <c r="CP137" i="1"/>
  <c r="EH132" i="12" s="1"/>
  <c r="CO138" i="1"/>
  <c r="EO131" i="12" l="1"/>
  <c r="EX130" i="12" s="1"/>
  <c r="EW130" i="12" s="1"/>
  <c r="EP131" i="12"/>
  <c r="EB134" i="12"/>
  <c r="EC134" i="12"/>
  <c r="DY134" i="12"/>
  <c r="EA134" i="12"/>
  <c r="DW134" i="12"/>
  <c r="DX134" i="12"/>
  <c r="DS134" i="12"/>
  <c r="DR134" i="12"/>
  <c r="DZ134" i="12"/>
  <c r="DU134" i="12"/>
  <c r="DT134" i="12"/>
  <c r="DV134" i="12"/>
  <c r="DQ134" i="12"/>
  <c r="DP135" i="12"/>
  <c r="ED135" i="12" s="1"/>
  <c r="DE130" i="12"/>
  <c r="DF130" i="12"/>
  <c r="DC130" i="12"/>
  <c r="DD130" i="12"/>
  <c r="DA130" i="12"/>
  <c r="DB130" i="12"/>
  <c r="CY130" i="12"/>
  <c r="CZ130" i="12"/>
  <c r="BO134" i="12"/>
  <c r="BP134" i="12"/>
  <c r="BI134" i="12"/>
  <c r="BJ134" i="12"/>
  <c r="BG134" i="12"/>
  <c r="BH134" i="12"/>
  <c r="AR130" i="12"/>
  <c r="AQ130" i="12"/>
  <c r="AP130" i="12"/>
  <c r="AO130" i="12"/>
  <c r="AN130" i="12"/>
  <c r="AT129" i="12" s="1"/>
  <c r="AS129" i="12" s="1"/>
  <c r="AM130" i="12"/>
  <c r="AL130" i="12"/>
  <c r="AK130" i="12"/>
  <c r="FA130" i="12"/>
  <c r="EZ130" i="12"/>
  <c r="ES129" i="12"/>
  <c r="ET129" i="12" s="1"/>
  <c r="EU129" i="12" s="1"/>
  <c r="EM131" i="12"/>
  <c r="EL131" i="12"/>
  <c r="ES130" i="12"/>
  <c r="ET130" i="12" s="1"/>
  <c r="EU130" i="12" s="1"/>
  <c r="EK131" i="12"/>
  <c r="EJ131" i="12"/>
  <c r="EN131" i="12"/>
  <c r="ER131" i="12"/>
  <c r="CU130" i="12"/>
  <c r="CV130" i="12" s="1"/>
  <c r="CT130" i="12"/>
  <c r="DI129" i="12" s="1"/>
  <c r="DH129" i="12" s="1"/>
  <c r="CS130" i="12"/>
  <c r="CW130" i="12"/>
  <c r="CX130" i="12"/>
  <c r="EI132" i="12"/>
  <c r="EQ132" i="12" s="1"/>
  <c r="CR131" i="12"/>
  <c r="DG131" i="12" s="1"/>
  <c r="AU129" i="12"/>
  <c r="AJ130" i="12"/>
  <c r="AE130" i="12"/>
  <c r="AF130" i="12" s="1"/>
  <c r="AG130" i="12"/>
  <c r="AH130" i="12" s="1"/>
  <c r="AI130" i="12"/>
  <c r="AD131" i="12"/>
  <c r="DK130" i="12"/>
  <c r="DR137" i="1"/>
  <c r="DQ138" i="1"/>
  <c r="EF138" i="1"/>
  <c r="EG137" i="1"/>
  <c r="CQ132" i="12" s="1"/>
  <c r="BN132" i="12"/>
  <c r="BM132" i="12"/>
  <c r="BT133" i="12"/>
  <c r="DW141" i="1"/>
  <c r="BA136" i="12" s="1"/>
  <c r="BB135" i="12"/>
  <c r="BQ135" i="12" s="1"/>
  <c r="BF134" i="12"/>
  <c r="BE134" i="12"/>
  <c r="BC134" i="12"/>
  <c r="BD134" i="12" s="1"/>
  <c r="BK134" i="12"/>
  <c r="BS134" i="12" s="1"/>
  <c r="BL134" i="12" s="1"/>
  <c r="EB141" i="1"/>
  <c r="DO136" i="12" s="1"/>
  <c r="CP138" i="1"/>
  <c r="EH133" i="12" s="1"/>
  <c r="CO139" i="1"/>
  <c r="EO132" i="12" l="1"/>
  <c r="EX131" i="12" s="1"/>
  <c r="EW131" i="12" s="1"/>
  <c r="EP132" i="12"/>
  <c r="ES131" i="12" s="1"/>
  <c r="ET131" i="12" s="1"/>
  <c r="EU131" i="12" s="1"/>
  <c r="EB135" i="12"/>
  <c r="EC135" i="12"/>
  <c r="DY135" i="12"/>
  <c r="EA135" i="12"/>
  <c r="DW135" i="12"/>
  <c r="DX135" i="12"/>
  <c r="DS135" i="12"/>
  <c r="DR135" i="12"/>
  <c r="DZ135" i="12"/>
  <c r="DU135" i="12"/>
  <c r="DT135" i="12"/>
  <c r="DV135" i="12"/>
  <c r="DQ135" i="12"/>
  <c r="DP136" i="12"/>
  <c r="ED136" i="12" s="1"/>
  <c r="DE131" i="12"/>
  <c r="DF131" i="12"/>
  <c r="DC131" i="12"/>
  <c r="DD131" i="12"/>
  <c r="DA131" i="12"/>
  <c r="DB131" i="12"/>
  <c r="CY131" i="12"/>
  <c r="CZ131" i="12"/>
  <c r="BO135" i="12"/>
  <c r="BP135" i="12"/>
  <c r="BI135" i="12"/>
  <c r="BJ135" i="12"/>
  <c r="BG135" i="12"/>
  <c r="BH135" i="12"/>
  <c r="AR131" i="12"/>
  <c r="AQ131" i="12"/>
  <c r="AP131" i="12"/>
  <c r="AO131" i="12"/>
  <c r="AN131" i="12"/>
  <c r="AT130" i="12" s="1"/>
  <c r="AS130" i="12" s="1"/>
  <c r="AM131" i="12"/>
  <c r="AL131" i="12"/>
  <c r="AK131" i="12"/>
  <c r="EZ131" i="12"/>
  <c r="FA131" i="12"/>
  <c r="EK132" i="12"/>
  <c r="EJ132" i="12"/>
  <c r="EN132" i="12"/>
  <c r="ER132" i="12"/>
  <c r="EM132" i="12"/>
  <c r="EL132" i="12"/>
  <c r="CW131" i="12"/>
  <c r="CU131" i="12"/>
  <c r="CV131" i="12" s="1"/>
  <c r="CX131" i="12"/>
  <c r="CS131" i="12"/>
  <c r="CT131" i="12" s="1"/>
  <c r="DI130" i="12" s="1"/>
  <c r="DH130" i="12" s="1"/>
  <c r="EI133" i="12"/>
  <c r="EQ133" i="12" s="1"/>
  <c r="CR132" i="12"/>
  <c r="DG132" i="12" s="1"/>
  <c r="AU130" i="12"/>
  <c r="AI131" i="12"/>
  <c r="AE131" i="12"/>
  <c r="AF131" i="12" s="1"/>
  <c r="AJ131" i="12"/>
  <c r="AG131" i="12"/>
  <c r="AH131" i="12" s="1"/>
  <c r="AD132" i="12"/>
  <c r="DK131" i="12"/>
  <c r="DR138" i="1"/>
  <c r="DQ139" i="1"/>
  <c r="EG138" i="1"/>
  <c r="CQ133" i="12" s="1"/>
  <c r="EF139" i="1"/>
  <c r="BN133" i="12"/>
  <c r="BM133" i="12"/>
  <c r="BT134" i="12"/>
  <c r="BF135" i="12"/>
  <c r="BK135" i="12"/>
  <c r="BS135" i="12" s="1"/>
  <c r="BL135" i="12" s="1"/>
  <c r="BE135" i="12"/>
  <c r="BC135" i="12"/>
  <c r="BD135" i="12" s="1"/>
  <c r="BB136" i="12"/>
  <c r="BQ136" i="12" s="1"/>
  <c r="DW142" i="1"/>
  <c r="BA137" i="12" s="1"/>
  <c r="EB142" i="1"/>
  <c r="DO137" i="12" s="1"/>
  <c r="CO140" i="1"/>
  <c r="CP139" i="1"/>
  <c r="EH134" i="12" s="1"/>
  <c r="EO133" i="12" l="1"/>
  <c r="EX132" i="12" s="1"/>
  <c r="EW132" i="12" s="1"/>
  <c r="EP133" i="12"/>
  <c r="EB136" i="12"/>
  <c r="EC136" i="12"/>
  <c r="DY136" i="12"/>
  <c r="EA136" i="12"/>
  <c r="DW136" i="12"/>
  <c r="DX136" i="12"/>
  <c r="DS136" i="12"/>
  <c r="DR136" i="12"/>
  <c r="DZ136" i="12"/>
  <c r="DU136" i="12"/>
  <c r="DT136" i="12"/>
  <c r="DV136" i="12"/>
  <c r="DQ136" i="12"/>
  <c r="DP137" i="12"/>
  <c r="ED137" i="12" s="1"/>
  <c r="DE132" i="12"/>
  <c r="DF132" i="12"/>
  <c r="DC132" i="12"/>
  <c r="DD132" i="12"/>
  <c r="DA132" i="12"/>
  <c r="DB132" i="12"/>
  <c r="CY132" i="12"/>
  <c r="CZ132" i="12"/>
  <c r="BO136" i="12"/>
  <c r="BP136" i="12"/>
  <c r="BI136" i="12"/>
  <c r="BJ136" i="12"/>
  <c r="BG136" i="12"/>
  <c r="BH136" i="12"/>
  <c r="AR132" i="12"/>
  <c r="AQ132" i="12"/>
  <c r="AP132" i="12"/>
  <c r="AO132" i="12"/>
  <c r="AN132" i="12"/>
  <c r="AT131" i="12" s="1"/>
  <c r="AS131" i="12" s="1"/>
  <c r="AM132" i="12"/>
  <c r="AL132" i="12"/>
  <c r="AK132" i="12"/>
  <c r="FA132" i="12"/>
  <c r="EZ132" i="12"/>
  <c r="CU132" i="12"/>
  <c r="CV132" i="12" s="1"/>
  <c r="CX132" i="12"/>
  <c r="CS132" i="12"/>
  <c r="CW132" i="12"/>
  <c r="CT132" i="12"/>
  <c r="DI131" i="12" s="1"/>
  <c r="DH131" i="12" s="1"/>
  <c r="EM133" i="12"/>
  <c r="EL133" i="12"/>
  <c r="ES132" i="12"/>
  <c r="ET132" i="12" s="1"/>
  <c r="EU132" i="12" s="1"/>
  <c r="EK133" i="12"/>
  <c r="EJ133" i="12"/>
  <c r="EN133" i="12"/>
  <c r="ER133" i="12"/>
  <c r="EI134" i="12"/>
  <c r="EQ134" i="12" s="1"/>
  <c r="CR133" i="12"/>
  <c r="DG133" i="12" s="1"/>
  <c r="AU131" i="12"/>
  <c r="AG132" i="12"/>
  <c r="AH132" i="12" s="1"/>
  <c r="AJ132" i="12"/>
  <c r="AE132" i="12"/>
  <c r="AF132" i="12" s="1"/>
  <c r="AI132" i="12"/>
  <c r="AD133" i="12"/>
  <c r="DK132" i="12"/>
  <c r="DQ140" i="1"/>
  <c r="DR139" i="1"/>
  <c r="EG139" i="1"/>
  <c r="CQ134" i="12" s="1"/>
  <c r="EF140" i="1"/>
  <c r="BN134" i="12"/>
  <c r="BM134" i="12"/>
  <c r="BT135" i="12"/>
  <c r="BB137" i="12"/>
  <c r="BQ137" i="12" s="1"/>
  <c r="DW143" i="1"/>
  <c r="BA138" i="12" s="1"/>
  <c r="BC136" i="12"/>
  <c r="BD136" i="12" s="1"/>
  <c r="BF136" i="12"/>
  <c r="BE136" i="12"/>
  <c r="BK136" i="12"/>
  <c r="BS136" i="12" s="1"/>
  <c r="BL136" i="12" s="1"/>
  <c r="EB143" i="1"/>
  <c r="DO138" i="12" s="1"/>
  <c r="CO141" i="1"/>
  <c r="CP140" i="1"/>
  <c r="EH135" i="12" s="1"/>
  <c r="EO134" i="12" l="1"/>
  <c r="EX133" i="12" s="1"/>
  <c r="EW133" i="12" s="1"/>
  <c r="EP134" i="12"/>
  <c r="ES133" i="12" s="1"/>
  <c r="ET133" i="12" s="1"/>
  <c r="EU133" i="12" s="1"/>
  <c r="EB137" i="12"/>
  <c r="EC137" i="12"/>
  <c r="DY137" i="12"/>
  <c r="EA137" i="12"/>
  <c r="DW137" i="12"/>
  <c r="DX137" i="12"/>
  <c r="DS137" i="12"/>
  <c r="DR137" i="12"/>
  <c r="DZ137" i="12"/>
  <c r="DU137" i="12"/>
  <c r="DT137" i="12"/>
  <c r="DV137" i="12"/>
  <c r="DQ137" i="12"/>
  <c r="DP138" i="12"/>
  <c r="ED138" i="12" s="1"/>
  <c r="DE133" i="12"/>
  <c r="DF133" i="12"/>
  <c r="DC133" i="12"/>
  <c r="DD133" i="12"/>
  <c r="DA133" i="12"/>
  <c r="DB133" i="12"/>
  <c r="CY133" i="12"/>
  <c r="CZ133" i="12"/>
  <c r="BO137" i="12"/>
  <c r="BP137" i="12"/>
  <c r="BI137" i="12"/>
  <c r="BJ137" i="12"/>
  <c r="BG137" i="12"/>
  <c r="BH137" i="12"/>
  <c r="AR133" i="12"/>
  <c r="AQ133" i="12"/>
  <c r="AP133" i="12"/>
  <c r="AO133" i="12"/>
  <c r="AN133" i="12"/>
  <c r="AM133" i="12"/>
  <c r="AL133" i="12"/>
  <c r="AK133" i="12"/>
  <c r="EZ133" i="12"/>
  <c r="FA133" i="12"/>
  <c r="EK134" i="12"/>
  <c r="EJ134" i="12"/>
  <c r="EN134" i="12"/>
  <c r="ER134" i="12"/>
  <c r="EM134" i="12"/>
  <c r="EL134" i="12"/>
  <c r="CX133" i="12"/>
  <c r="CU133" i="12"/>
  <c r="CV133" i="12" s="1"/>
  <c r="CS133" i="12"/>
  <c r="CT133" i="12" s="1"/>
  <c r="DI132" i="12" s="1"/>
  <c r="DH132" i="12" s="1"/>
  <c r="CW133" i="12"/>
  <c r="EI135" i="12"/>
  <c r="EQ135" i="12" s="1"/>
  <c r="CR134" i="12"/>
  <c r="DG134" i="12" s="1"/>
  <c r="AU132" i="12"/>
  <c r="AE133" i="12"/>
  <c r="AF133" i="12" s="1"/>
  <c r="AT132" i="12"/>
  <c r="AS132" i="12" s="1"/>
  <c r="AG133" i="12"/>
  <c r="AH133" i="12" s="1"/>
  <c r="AI133" i="12"/>
  <c r="AJ133" i="12"/>
  <c r="AD134" i="12"/>
  <c r="DK133" i="12"/>
  <c r="DR140" i="1"/>
  <c r="DQ141" i="1"/>
  <c r="EF141" i="1"/>
  <c r="EG140" i="1"/>
  <c r="CQ135" i="12" s="1"/>
  <c r="BT136" i="12"/>
  <c r="BN135" i="12"/>
  <c r="BM135" i="12"/>
  <c r="DW144" i="1"/>
  <c r="BA139" i="12" s="1"/>
  <c r="BB138" i="12"/>
  <c r="BQ138" i="12" s="1"/>
  <c r="BC137" i="12"/>
  <c r="BD137" i="12" s="1"/>
  <c r="BF137" i="12"/>
  <c r="BE137" i="12"/>
  <c r="BK137" i="12"/>
  <c r="BS137" i="12" s="1"/>
  <c r="BL137" i="12" s="1"/>
  <c r="EB144" i="1"/>
  <c r="DO139" i="12" s="1"/>
  <c r="CO142" i="1"/>
  <c r="CP141" i="1"/>
  <c r="EH136" i="12" s="1"/>
  <c r="EO135" i="12" l="1"/>
  <c r="EP135" i="12"/>
  <c r="ES134" i="12" s="1"/>
  <c r="ET134" i="12" s="1"/>
  <c r="EU134" i="12" s="1"/>
  <c r="EB138" i="12"/>
  <c r="EC138" i="12"/>
  <c r="DY138" i="12"/>
  <c r="EA138" i="12"/>
  <c r="DW138" i="12"/>
  <c r="DX138" i="12"/>
  <c r="DS138" i="12"/>
  <c r="DR138" i="12"/>
  <c r="DZ138" i="12"/>
  <c r="DU138" i="12"/>
  <c r="DT138" i="12"/>
  <c r="DV138" i="12"/>
  <c r="DQ138" i="12"/>
  <c r="DP139" i="12"/>
  <c r="ED139" i="12" s="1"/>
  <c r="DE134" i="12"/>
  <c r="DF134" i="12"/>
  <c r="DC134" i="12"/>
  <c r="DD134" i="12"/>
  <c r="DA134" i="12"/>
  <c r="DB134" i="12"/>
  <c r="CY134" i="12"/>
  <c r="CZ134" i="12"/>
  <c r="BO138" i="12"/>
  <c r="BP138" i="12"/>
  <c r="BI138" i="12"/>
  <c r="BJ138" i="12"/>
  <c r="BG138" i="12"/>
  <c r="BH138" i="12"/>
  <c r="AR134" i="12"/>
  <c r="AQ134" i="12"/>
  <c r="AP134" i="12"/>
  <c r="AO134" i="12"/>
  <c r="AN134" i="12"/>
  <c r="AT133" i="12" s="1"/>
  <c r="AS133" i="12" s="1"/>
  <c r="AM134" i="12"/>
  <c r="AL134" i="12"/>
  <c r="AK134" i="12"/>
  <c r="FA134" i="12"/>
  <c r="EZ134" i="12"/>
  <c r="CU134" i="12"/>
  <c r="CV134" i="12" s="1"/>
  <c r="CX134" i="12"/>
  <c r="CS134" i="12"/>
  <c r="CW134" i="12"/>
  <c r="CT134" i="12"/>
  <c r="DI133" i="12" s="1"/>
  <c r="DH133" i="12" s="1"/>
  <c r="EK135" i="12"/>
  <c r="EX134" i="12"/>
  <c r="EW134" i="12" s="1"/>
  <c r="EJ135" i="12"/>
  <c r="EN135" i="12"/>
  <c r="ER135" i="12"/>
  <c r="EM135" i="12"/>
  <c r="EL135" i="12"/>
  <c r="EI136" i="12"/>
  <c r="EQ136" i="12" s="1"/>
  <c r="CR135" i="12"/>
  <c r="DG135" i="12" s="1"/>
  <c r="AU133" i="12"/>
  <c r="AI134" i="12"/>
  <c r="AJ134" i="12"/>
  <c r="AE134" i="12"/>
  <c r="AF134" i="12" s="1"/>
  <c r="AG134" i="12"/>
  <c r="AH134" i="12" s="1"/>
  <c r="AD135" i="12"/>
  <c r="DK134" i="12"/>
  <c r="DQ142" i="1"/>
  <c r="DR141" i="1"/>
  <c r="EF142" i="1"/>
  <c r="EG141" i="1"/>
  <c r="CQ136" i="12" s="1"/>
  <c r="BT137" i="12"/>
  <c r="BN136" i="12"/>
  <c r="BM136" i="12"/>
  <c r="BK138" i="12"/>
  <c r="BS138" i="12" s="1"/>
  <c r="BL138" i="12" s="1"/>
  <c r="BE138" i="12"/>
  <c r="BF138" i="12"/>
  <c r="BC138" i="12"/>
  <c r="BD138" i="12" s="1"/>
  <c r="DW145" i="1"/>
  <c r="BA140" i="12" s="1"/>
  <c r="BB139" i="12"/>
  <c r="BQ139" i="12" s="1"/>
  <c r="EB145" i="1"/>
  <c r="DO140" i="12" s="1"/>
  <c r="CP142" i="1"/>
  <c r="EH137" i="12" s="1"/>
  <c r="CO143" i="1"/>
  <c r="EO136" i="12" l="1"/>
  <c r="EX135" i="12" s="1"/>
  <c r="EW135" i="12" s="1"/>
  <c r="EP136" i="12"/>
  <c r="ES135" i="12" s="1"/>
  <c r="ET135" i="12" s="1"/>
  <c r="EU135" i="12" s="1"/>
  <c r="EB139" i="12"/>
  <c r="EC139" i="12"/>
  <c r="DY139" i="12"/>
  <c r="EA139" i="12"/>
  <c r="DW139" i="12"/>
  <c r="DX139" i="12"/>
  <c r="DV139" i="12"/>
  <c r="DQ139" i="12"/>
  <c r="DS139" i="12"/>
  <c r="DR139" i="12"/>
  <c r="DZ139" i="12"/>
  <c r="DU139" i="12"/>
  <c r="DT139" i="12"/>
  <c r="DP140" i="12"/>
  <c r="ED140" i="12" s="1"/>
  <c r="DE135" i="12"/>
  <c r="DF135" i="12"/>
  <c r="DC135" i="12"/>
  <c r="DD135" i="12"/>
  <c r="DA135" i="12"/>
  <c r="DB135" i="12"/>
  <c r="CY135" i="12"/>
  <c r="CZ135" i="12"/>
  <c r="BO139" i="12"/>
  <c r="BP139" i="12"/>
  <c r="BI139" i="12"/>
  <c r="BJ139" i="12"/>
  <c r="BG139" i="12"/>
  <c r="BH139" i="12"/>
  <c r="AR135" i="12"/>
  <c r="AQ135" i="12"/>
  <c r="AP135" i="12"/>
  <c r="AO135" i="12"/>
  <c r="AN135" i="12"/>
  <c r="AT134" i="12" s="1"/>
  <c r="AS134" i="12" s="1"/>
  <c r="AM135" i="12"/>
  <c r="AL135" i="12"/>
  <c r="AK135" i="12"/>
  <c r="FA135" i="12"/>
  <c r="EZ135" i="12"/>
  <c r="EK136" i="12"/>
  <c r="EJ136" i="12"/>
  <c r="EN136" i="12"/>
  <c r="ER136" i="12"/>
  <c r="EM136" i="12"/>
  <c r="EL136" i="12"/>
  <c r="CW135" i="12"/>
  <c r="CX135" i="12"/>
  <c r="CS135" i="12"/>
  <c r="CT135" i="12" s="1"/>
  <c r="DI134" i="12" s="1"/>
  <c r="DH134" i="12" s="1"/>
  <c r="CU135" i="12"/>
  <c r="CV135" i="12" s="1"/>
  <c r="EI137" i="12"/>
  <c r="EQ137" i="12" s="1"/>
  <c r="CR136" i="12"/>
  <c r="DG136" i="12" s="1"/>
  <c r="AU134" i="12"/>
  <c r="AU135" i="12" s="1"/>
  <c r="AG135" i="12"/>
  <c r="AH135" i="12" s="1"/>
  <c r="AE135" i="12"/>
  <c r="AF135" i="12" s="1"/>
  <c r="AJ135" i="12"/>
  <c r="AI135" i="12"/>
  <c r="AD136" i="12"/>
  <c r="DK135" i="12"/>
  <c r="DQ143" i="1"/>
  <c r="DR142" i="1"/>
  <c r="EG142" i="1"/>
  <c r="CQ137" i="12" s="1"/>
  <c r="EF143" i="1"/>
  <c r="BT138" i="12"/>
  <c r="BN137" i="12"/>
  <c r="BM137" i="12"/>
  <c r="BK139" i="12"/>
  <c r="BS139" i="12" s="1"/>
  <c r="BL139" i="12" s="1"/>
  <c r="BF139" i="12"/>
  <c r="BC139" i="12"/>
  <c r="BD139" i="12" s="1"/>
  <c r="BE139" i="12"/>
  <c r="BB140" i="12"/>
  <c r="BQ140" i="12" s="1"/>
  <c r="DW146" i="1"/>
  <c r="BA141" i="12" s="1"/>
  <c r="EB146" i="1"/>
  <c r="DO141" i="12" s="1"/>
  <c r="CO144" i="1"/>
  <c r="CP143" i="1"/>
  <c r="EH138" i="12" s="1"/>
  <c r="EO137" i="12" l="1"/>
  <c r="EP137" i="12"/>
  <c r="EB140" i="12"/>
  <c r="EC140" i="12"/>
  <c r="DY140" i="12"/>
  <c r="EA140" i="12"/>
  <c r="DW140" i="12"/>
  <c r="DX140" i="12"/>
  <c r="DS140" i="12"/>
  <c r="DR140" i="12"/>
  <c r="DZ140" i="12"/>
  <c r="DU140" i="12"/>
  <c r="DT140" i="12"/>
  <c r="DV140" i="12"/>
  <c r="DQ140" i="12"/>
  <c r="DP141" i="12"/>
  <c r="ED141" i="12" s="1"/>
  <c r="DE136" i="12"/>
  <c r="DF136" i="12"/>
  <c r="DC136" i="12"/>
  <c r="DD136" i="12"/>
  <c r="DA136" i="12"/>
  <c r="DB136" i="12"/>
  <c r="CY136" i="12"/>
  <c r="CZ136" i="12"/>
  <c r="BO140" i="12"/>
  <c r="BP140" i="12"/>
  <c r="BI140" i="12"/>
  <c r="BJ140" i="12"/>
  <c r="BG140" i="12"/>
  <c r="BH140" i="12"/>
  <c r="AR136" i="12"/>
  <c r="AQ136" i="12"/>
  <c r="AP136" i="12"/>
  <c r="AO136" i="12"/>
  <c r="AN136" i="12"/>
  <c r="AT135" i="12" s="1"/>
  <c r="AS135" i="12" s="1"/>
  <c r="AM136" i="12"/>
  <c r="AL136" i="12"/>
  <c r="AK136" i="12"/>
  <c r="EZ136" i="12"/>
  <c r="FA136" i="12"/>
  <c r="CU136" i="12"/>
  <c r="CV136" i="12" s="1"/>
  <c r="CX136" i="12"/>
  <c r="CS136" i="12"/>
  <c r="CW136" i="12"/>
  <c r="CT136" i="12"/>
  <c r="DI135" i="12" s="1"/>
  <c r="DH135" i="12" s="1"/>
  <c r="EM137" i="12"/>
  <c r="EL137" i="12"/>
  <c r="EK137" i="12"/>
  <c r="EX136" i="12"/>
  <c r="EW136" i="12" s="1"/>
  <c r="EJ137" i="12"/>
  <c r="EN137" i="12"/>
  <c r="ER137" i="12"/>
  <c r="CR137" i="12"/>
  <c r="DG137" i="12" s="1"/>
  <c r="EI138" i="12"/>
  <c r="EQ138" i="12" s="1"/>
  <c r="AG136" i="12"/>
  <c r="AH136" i="12" s="1"/>
  <c r="AJ136" i="12"/>
  <c r="AE136" i="12"/>
  <c r="AF136" i="12" s="1"/>
  <c r="AI136" i="12"/>
  <c r="AD137" i="12"/>
  <c r="DK136" i="12"/>
  <c r="BT139" i="12"/>
  <c r="DR143" i="1"/>
  <c r="DQ144" i="1"/>
  <c r="EF144" i="1"/>
  <c r="EG143" i="1"/>
  <c r="CQ138" i="12" s="1"/>
  <c r="BN138" i="12"/>
  <c r="BM138" i="12"/>
  <c r="BB141" i="12"/>
  <c r="BQ141" i="12" s="1"/>
  <c r="DW147" i="1"/>
  <c r="BA142" i="12" s="1"/>
  <c r="BC140" i="12"/>
  <c r="BD140" i="12" s="1"/>
  <c r="BK140" i="12"/>
  <c r="BS140" i="12" s="1"/>
  <c r="BL140" i="12" s="1"/>
  <c r="BE140" i="12"/>
  <c r="BF140" i="12"/>
  <c r="EB147" i="1"/>
  <c r="DO142" i="12" s="1"/>
  <c r="CP144" i="1"/>
  <c r="EH139" i="12" s="1"/>
  <c r="CO145" i="1"/>
  <c r="EO138" i="12" l="1"/>
  <c r="EX137" i="12" s="1"/>
  <c r="EW137" i="12" s="1"/>
  <c r="EP138" i="12"/>
  <c r="ES137" i="12" s="1"/>
  <c r="ET137" i="12" s="1"/>
  <c r="EU137" i="12" s="1"/>
  <c r="EB141" i="12"/>
  <c r="EC141" i="12"/>
  <c r="DY141" i="12"/>
  <c r="EA141" i="12"/>
  <c r="DW141" i="12"/>
  <c r="DX141" i="12"/>
  <c r="DS141" i="12"/>
  <c r="DR141" i="12"/>
  <c r="DZ141" i="12"/>
  <c r="DU141" i="12"/>
  <c r="DT141" i="12"/>
  <c r="DV141" i="12"/>
  <c r="DQ141" i="12"/>
  <c r="DP142" i="12"/>
  <c r="ED142" i="12" s="1"/>
  <c r="DE137" i="12"/>
  <c r="DF137" i="12"/>
  <c r="DC137" i="12"/>
  <c r="DD137" i="12"/>
  <c r="DA137" i="12"/>
  <c r="DB137" i="12"/>
  <c r="CY137" i="12"/>
  <c r="CZ137" i="12"/>
  <c r="BO141" i="12"/>
  <c r="BP141" i="12"/>
  <c r="BI141" i="12"/>
  <c r="BJ141" i="12"/>
  <c r="BG141" i="12"/>
  <c r="BH141" i="12"/>
  <c r="AR137" i="12"/>
  <c r="AQ137" i="12"/>
  <c r="AP137" i="12"/>
  <c r="AO137" i="12"/>
  <c r="AN137" i="12"/>
  <c r="AT136" i="12" s="1"/>
  <c r="AS136" i="12" s="1"/>
  <c r="AM137" i="12"/>
  <c r="AL137" i="12"/>
  <c r="AK137" i="12"/>
  <c r="AU136" i="12"/>
  <c r="FA137" i="12"/>
  <c r="EZ137" i="12"/>
  <c r="ES136" i="12"/>
  <c r="ET136" i="12" s="1"/>
  <c r="EU136" i="12" s="1"/>
  <c r="CS137" i="12"/>
  <c r="CT137" i="12" s="1"/>
  <c r="DI136" i="12" s="1"/>
  <c r="DH136" i="12" s="1"/>
  <c r="CX137" i="12"/>
  <c r="CU137" i="12"/>
  <c r="CV137" i="12" s="1"/>
  <c r="CW137" i="12"/>
  <c r="EM138" i="12"/>
  <c r="EL138" i="12"/>
  <c r="EK138" i="12"/>
  <c r="EJ138" i="12"/>
  <c r="EN138" i="12"/>
  <c r="ER138" i="12"/>
  <c r="EI139" i="12"/>
  <c r="EQ139" i="12" s="1"/>
  <c r="CR138" i="12"/>
  <c r="DG138" i="12" s="1"/>
  <c r="AJ137" i="12"/>
  <c r="AG137" i="12"/>
  <c r="AH137" i="12" s="1"/>
  <c r="AE137" i="12"/>
  <c r="AF137" i="12" s="1"/>
  <c r="AI137" i="12"/>
  <c r="AD138" i="12"/>
  <c r="DK137" i="12"/>
  <c r="BT140" i="12"/>
  <c r="DR144" i="1"/>
  <c r="DQ145" i="1"/>
  <c r="EF145" i="1"/>
  <c r="EG144" i="1"/>
  <c r="CQ139" i="12" s="1"/>
  <c r="BN139" i="12"/>
  <c r="BM139" i="12"/>
  <c r="BB142" i="12"/>
  <c r="BQ142" i="12" s="1"/>
  <c r="DW148" i="1"/>
  <c r="BA143" i="12" s="1"/>
  <c r="BK141" i="12"/>
  <c r="BS141" i="12" s="1"/>
  <c r="BL141" i="12" s="1"/>
  <c r="BC141" i="12"/>
  <c r="BD141" i="12" s="1"/>
  <c r="BF141" i="12"/>
  <c r="BE141" i="12"/>
  <c r="EB148" i="1"/>
  <c r="DO143" i="12" s="1"/>
  <c r="CO146" i="1"/>
  <c r="CP145" i="1"/>
  <c r="EH140" i="12" s="1"/>
  <c r="EO139" i="12" l="1"/>
  <c r="EP139" i="12"/>
  <c r="EB142" i="12"/>
  <c r="EC142" i="12"/>
  <c r="DY142" i="12"/>
  <c r="EA142" i="12"/>
  <c r="DW142" i="12"/>
  <c r="DX142" i="12"/>
  <c r="DS142" i="12"/>
  <c r="DR142" i="12"/>
  <c r="DZ142" i="12"/>
  <c r="DU142" i="12"/>
  <c r="DT142" i="12"/>
  <c r="DV142" i="12"/>
  <c r="DQ142" i="12"/>
  <c r="DP143" i="12"/>
  <c r="ED143" i="12" s="1"/>
  <c r="DE138" i="12"/>
  <c r="DF138" i="12"/>
  <c r="DC138" i="12"/>
  <c r="DD138" i="12"/>
  <c r="DA138" i="12"/>
  <c r="DB138" i="12"/>
  <c r="CY138" i="12"/>
  <c r="CZ138" i="12"/>
  <c r="BO142" i="12"/>
  <c r="BP142" i="12"/>
  <c r="BI142" i="12"/>
  <c r="BJ142" i="12"/>
  <c r="BG142" i="12"/>
  <c r="BH142" i="12"/>
  <c r="AR138" i="12"/>
  <c r="AQ138" i="12"/>
  <c r="AP138" i="12"/>
  <c r="AO138" i="12"/>
  <c r="AN138" i="12"/>
  <c r="AT137" i="12" s="1"/>
  <c r="AS137" i="12" s="1"/>
  <c r="AM138" i="12"/>
  <c r="AL138" i="12"/>
  <c r="AK138" i="12"/>
  <c r="EZ138" i="12"/>
  <c r="FA138" i="12"/>
  <c r="CS138" i="12"/>
  <c r="CW138" i="12"/>
  <c r="CX138" i="12"/>
  <c r="CU138" i="12"/>
  <c r="CV138" i="12" s="1"/>
  <c r="CT138" i="12"/>
  <c r="DI137" i="12" s="1"/>
  <c r="DH137" i="12" s="1"/>
  <c r="EK139" i="12"/>
  <c r="EX138" i="12"/>
  <c r="EW138" i="12" s="1"/>
  <c r="EJ139" i="12"/>
  <c r="EN139" i="12"/>
  <c r="ER139" i="12"/>
  <c r="EM139" i="12"/>
  <c r="EL139" i="12"/>
  <c r="EI140" i="12"/>
  <c r="EQ140" i="12" s="1"/>
  <c r="CR139" i="12"/>
  <c r="DG139" i="12" s="1"/>
  <c r="AU137" i="12"/>
  <c r="AJ138" i="12"/>
  <c r="AG138" i="12"/>
  <c r="AH138" i="12" s="1"/>
  <c r="AI138" i="12"/>
  <c r="AE138" i="12"/>
  <c r="AF138" i="12" s="1"/>
  <c r="AD139" i="12"/>
  <c r="DK138" i="12"/>
  <c r="BT141" i="12"/>
  <c r="DR145" i="1"/>
  <c r="DQ146" i="1"/>
  <c r="EF146" i="1"/>
  <c r="EG145" i="1"/>
  <c r="CQ140" i="12" s="1"/>
  <c r="BN140" i="12"/>
  <c r="BM140" i="12"/>
  <c r="BB143" i="12"/>
  <c r="BQ143" i="12" s="1"/>
  <c r="DW149" i="1"/>
  <c r="BA144" i="12" s="1"/>
  <c r="BE142" i="12"/>
  <c r="BK142" i="12"/>
  <c r="BS142" i="12" s="1"/>
  <c r="BL142" i="12" s="1"/>
  <c r="BC142" i="12"/>
  <c r="BD142" i="12" s="1"/>
  <c r="BF142" i="12"/>
  <c r="EB149" i="1"/>
  <c r="DO144" i="12" s="1"/>
  <c r="CP146" i="1"/>
  <c r="EH141" i="12" s="1"/>
  <c r="CO147" i="1"/>
  <c r="EO140" i="12" l="1"/>
  <c r="EX139" i="12" s="1"/>
  <c r="EW139" i="12" s="1"/>
  <c r="EP140" i="12"/>
  <c r="EB143" i="12"/>
  <c r="EC143" i="12"/>
  <c r="DY143" i="12"/>
  <c r="EA143" i="12"/>
  <c r="DW143" i="12"/>
  <c r="DX143" i="12"/>
  <c r="DV143" i="12"/>
  <c r="DQ143" i="12"/>
  <c r="DR143" i="12"/>
  <c r="DZ143" i="12"/>
  <c r="DU143" i="12"/>
  <c r="DT143" i="12"/>
  <c r="DS143" i="12"/>
  <c r="DP144" i="12"/>
  <c r="ED144" i="12" s="1"/>
  <c r="EZ139" i="12"/>
  <c r="DE139" i="12"/>
  <c r="DF139" i="12"/>
  <c r="DC139" i="12"/>
  <c r="DD139" i="12"/>
  <c r="DA139" i="12"/>
  <c r="DB139" i="12"/>
  <c r="CY139" i="12"/>
  <c r="CZ139" i="12"/>
  <c r="BO143" i="12"/>
  <c r="BP143" i="12"/>
  <c r="BI143" i="12"/>
  <c r="BJ143" i="12"/>
  <c r="BG143" i="12"/>
  <c r="BH143" i="12"/>
  <c r="AR139" i="12"/>
  <c r="AQ139" i="12"/>
  <c r="AP139" i="12"/>
  <c r="AO139" i="12"/>
  <c r="AN139" i="12"/>
  <c r="AM139" i="12"/>
  <c r="AL139" i="12"/>
  <c r="AK139" i="12"/>
  <c r="FA139" i="12"/>
  <c r="ES138" i="12"/>
  <c r="ET138" i="12" s="1"/>
  <c r="EU138" i="12" s="1"/>
  <c r="CW139" i="12"/>
  <c r="CU139" i="12"/>
  <c r="CV139" i="12" s="1"/>
  <c r="CX139" i="12"/>
  <c r="CS139" i="12"/>
  <c r="CT139" i="12" s="1"/>
  <c r="DI138" i="12" s="1"/>
  <c r="DH138" i="12" s="1"/>
  <c r="EM140" i="12"/>
  <c r="EL140" i="12"/>
  <c r="ES139" i="12"/>
  <c r="ET139" i="12" s="1"/>
  <c r="EU139" i="12" s="1"/>
  <c r="EK140" i="12"/>
  <c r="EJ140" i="12"/>
  <c r="EN140" i="12"/>
  <c r="ER140" i="12"/>
  <c r="CR140" i="12"/>
  <c r="DG140" i="12" s="1"/>
  <c r="EI141" i="12"/>
  <c r="EQ141" i="12" s="1"/>
  <c r="AU138" i="12"/>
  <c r="AT138" i="12"/>
  <c r="AS138" i="12" s="1"/>
  <c r="AE139" i="12"/>
  <c r="AF139" i="12" s="1"/>
  <c r="AG139" i="12"/>
  <c r="AH139" i="12" s="1"/>
  <c r="AJ139" i="12"/>
  <c r="AI139" i="12"/>
  <c r="AD140" i="12"/>
  <c r="DK139" i="12"/>
  <c r="BT142" i="12"/>
  <c r="DR146" i="1"/>
  <c r="DQ147" i="1"/>
  <c r="EG146" i="1"/>
  <c r="CQ141" i="12" s="1"/>
  <c r="EF147" i="1"/>
  <c r="BN141" i="12"/>
  <c r="BM141" i="12"/>
  <c r="DW150" i="1"/>
  <c r="BA145" i="12" s="1"/>
  <c r="BB144" i="12"/>
  <c r="BQ144" i="12" s="1"/>
  <c r="BF143" i="12"/>
  <c r="BC143" i="12"/>
  <c r="BD143" i="12" s="1"/>
  <c r="BE143" i="12"/>
  <c r="BK143" i="12"/>
  <c r="BS143" i="12" s="1"/>
  <c r="BL143" i="12" s="1"/>
  <c r="EB150" i="1"/>
  <c r="DO145" i="12" s="1"/>
  <c r="CO148" i="1"/>
  <c r="CP147" i="1"/>
  <c r="EH142" i="12" s="1"/>
  <c r="EO141" i="12" l="1"/>
  <c r="EX140" i="12" s="1"/>
  <c r="EW140" i="12" s="1"/>
  <c r="EP141" i="12"/>
  <c r="EB144" i="12"/>
  <c r="EC144" i="12"/>
  <c r="DY144" i="12"/>
  <c r="EA144" i="12"/>
  <c r="DW144" i="12"/>
  <c r="DX144" i="12"/>
  <c r="DU144" i="12"/>
  <c r="DV144" i="12"/>
  <c r="DT144" i="12"/>
  <c r="DS144" i="12"/>
  <c r="DR144" i="12"/>
  <c r="DZ144" i="12"/>
  <c r="DQ144" i="12"/>
  <c r="DP145" i="12"/>
  <c r="ED145" i="12" s="1"/>
  <c r="DE140" i="12"/>
  <c r="DF140" i="12"/>
  <c r="DC140" i="12"/>
  <c r="DD140" i="12"/>
  <c r="DA140" i="12"/>
  <c r="DB140" i="12"/>
  <c r="CY140" i="12"/>
  <c r="CZ140" i="12"/>
  <c r="BO144" i="12"/>
  <c r="BP144" i="12"/>
  <c r="BI144" i="12"/>
  <c r="BJ144" i="12"/>
  <c r="BG144" i="12"/>
  <c r="BH144" i="12"/>
  <c r="AR140" i="12"/>
  <c r="AQ140" i="12"/>
  <c r="AP140" i="12"/>
  <c r="AO140" i="12"/>
  <c r="AN140" i="12"/>
  <c r="AM140" i="12"/>
  <c r="AL140" i="12"/>
  <c r="AK140" i="12"/>
  <c r="EZ140" i="12"/>
  <c r="CU140" i="12"/>
  <c r="CV140" i="12" s="1"/>
  <c r="CX140" i="12"/>
  <c r="CS140" i="12"/>
  <c r="CW140" i="12"/>
  <c r="CT140" i="12"/>
  <c r="DI139" i="12" s="1"/>
  <c r="DH139" i="12" s="1"/>
  <c r="EM141" i="12"/>
  <c r="EL141" i="12"/>
  <c r="EK141" i="12"/>
  <c r="EN141" i="12"/>
  <c r="ER141" i="12"/>
  <c r="EJ141" i="12"/>
  <c r="FA140" i="12"/>
  <c r="EI142" i="12"/>
  <c r="EQ142" i="12" s="1"/>
  <c r="CR141" i="12"/>
  <c r="DG141" i="12" s="1"/>
  <c r="AU139" i="12"/>
  <c r="AG140" i="12"/>
  <c r="AH140" i="12" s="1"/>
  <c r="AE140" i="12"/>
  <c r="AF140" i="12" s="1"/>
  <c r="AT139" i="12"/>
  <c r="AS139" i="12" s="1"/>
  <c r="AI140" i="12"/>
  <c r="AJ140" i="12"/>
  <c r="AD141" i="12"/>
  <c r="DK140" i="12"/>
  <c r="BT143" i="12"/>
  <c r="DR147" i="1"/>
  <c r="DQ148" i="1"/>
  <c r="EF148" i="1"/>
  <c r="EG147" i="1"/>
  <c r="CQ142" i="12" s="1"/>
  <c r="BN142" i="12"/>
  <c r="BM142" i="12"/>
  <c r="BC144" i="12"/>
  <c r="BD144" i="12" s="1"/>
  <c r="BE144" i="12"/>
  <c r="BK144" i="12"/>
  <c r="BS144" i="12" s="1"/>
  <c r="BL144" i="12" s="1"/>
  <c r="BF144" i="12"/>
  <c r="BB145" i="12"/>
  <c r="BQ145" i="12" s="1"/>
  <c r="DW151" i="1"/>
  <c r="BA146" i="12" s="1"/>
  <c r="EB151" i="1"/>
  <c r="DO146" i="12" s="1"/>
  <c r="CO149" i="1"/>
  <c r="CP148" i="1"/>
  <c r="EH143" i="12" s="1"/>
  <c r="FA141" i="12" l="1"/>
  <c r="EO142" i="12"/>
  <c r="EX141" i="12" s="1"/>
  <c r="EW141" i="12" s="1"/>
  <c r="EP142" i="12"/>
  <c r="EB145" i="12"/>
  <c r="EC145" i="12"/>
  <c r="DY145" i="12"/>
  <c r="EA145" i="12"/>
  <c r="DW145" i="12"/>
  <c r="DX145" i="12"/>
  <c r="DS145" i="12"/>
  <c r="DU145" i="12"/>
  <c r="DR145" i="12"/>
  <c r="DT145" i="12"/>
  <c r="DZ145" i="12"/>
  <c r="DV145" i="12"/>
  <c r="DQ145" i="12"/>
  <c r="DP146" i="12"/>
  <c r="ED146" i="12" s="1"/>
  <c r="DE141" i="12"/>
  <c r="DF141" i="12"/>
  <c r="DC141" i="12"/>
  <c r="DD141" i="12"/>
  <c r="DA141" i="12"/>
  <c r="DB141" i="12"/>
  <c r="CY141" i="12"/>
  <c r="CZ141" i="12"/>
  <c r="BO145" i="12"/>
  <c r="BP145" i="12"/>
  <c r="BI145" i="12"/>
  <c r="BJ145" i="12"/>
  <c r="BG145" i="12"/>
  <c r="BH145" i="12"/>
  <c r="AR141" i="12"/>
  <c r="AQ141" i="12"/>
  <c r="AP141" i="12"/>
  <c r="AO141" i="12"/>
  <c r="AN141" i="12"/>
  <c r="AM141" i="12"/>
  <c r="AL141" i="12"/>
  <c r="AK141" i="12"/>
  <c r="EZ141" i="12"/>
  <c r="ES140" i="12"/>
  <c r="ET140" i="12" s="1"/>
  <c r="EU140" i="12" s="1"/>
  <c r="AU140" i="12"/>
  <c r="CX141" i="12"/>
  <c r="CU141" i="12"/>
  <c r="CV141" i="12" s="1"/>
  <c r="CS141" i="12"/>
  <c r="CT141" i="12" s="1"/>
  <c r="DI140" i="12" s="1"/>
  <c r="DH140" i="12" s="1"/>
  <c r="CW141" i="12"/>
  <c r="EM142" i="12"/>
  <c r="EL142" i="12"/>
  <c r="ES141" i="12"/>
  <c r="ET141" i="12" s="1"/>
  <c r="EU141" i="12" s="1"/>
  <c r="EK142" i="12"/>
  <c r="EJ142" i="12"/>
  <c r="EN142" i="12"/>
  <c r="ER142" i="12"/>
  <c r="EI143" i="12"/>
  <c r="EQ143" i="12" s="1"/>
  <c r="CR142" i="12"/>
  <c r="DG142" i="12" s="1"/>
  <c r="AI141" i="12"/>
  <c r="AG141" i="12"/>
  <c r="AH141" i="12" s="1"/>
  <c r="AE141" i="12"/>
  <c r="AF141" i="12" s="1"/>
  <c r="AJ141" i="12"/>
  <c r="AT140" i="12"/>
  <c r="AS140" i="12" s="1"/>
  <c r="AD142" i="12"/>
  <c r="DK141" i="12"/>
  <c r="BT144" i="12"/>
  <c r="DR148" i="1"/>
  <c r="DQ149" i="1"/>
  <c r="EF149" i="1"/>
  <c r="EG148" i="1"/>
  <c r="CQ143" i="12" s="1"/>
  <c r="BN143" i="12"/>
  <c r="BM143" i="12"/>
  <c r="BB146" i="12"/>
  <c r="BQ146" i="12" s="1"/>
  <c r="DW152" i="1"/>
  <c r="BA147" i="12" s="1"/>
  <c r="BF145" i="12"/>
  <c r="BK145" i="12"/>
  <c r="BS145" i="12" s="1"/>
  <c r="BL145" i="12" s="1"/>
  <c r="BC145" i="12"/>
  <c r="BD145" i="12" s="1"/>
  <c r="BE145" i="12"/>
  <c r="EB152" i="1"/>
  <c r="DO147" i="12" s="1"/>
  <c r="CP149" i="1"/>
  <c r="EH144" i="12" s="1"/>
  <c r="CO150" i="1"/>
  <c r="EO143" i="12" l="1"/>
  <c r="EX142" i="12" s="1"/>
  <c r="EW142" i="12" s="1"/>
  <c r="EP143" i="12"/>
  <c r="EB146" i="12"/>
  <c r="EC146" i="12"/>
  <c r="DY146" i="12"/>
  <c r="EA146" i="12"/>
  <c r="DW146" i="12"/>
  <c r="DX146" i="12"/>
  <c r="DS146" i="12"/>
  <c r="DR146" i="12"/>
  <c r="DZ146" i="12"/>
  <c r="DU146" i="12"/>
  <c r="DT146" i="12"/>
  <c r="DV146" i="12"/>
  <c r="DQ146" i="12"/>
  <c r="DP147" i="12"/>
  <c r="ED147" i="12" s="1"/>
  <c r="DE142" i="12"/>
  <c r="DF142" i="12"/>
  <c r="DC142" i="12"/>
  <c r="DD142" i="12"/>
  <c r="DA142" i="12"/>
  <c r="DB142" i="12"/>
  <c r="CY142" i="12"/>
  <c r="CZ142" i="12"/>
  <c r="BO146" i="12"/>
  <c r="BP146" i="12"/>
  <c r="BI146" i="12"/>
  <c r="BJ146" i="12"/>
  <c r="BG146" i="12"/>
  <c r="BH146" i="12"/>
  <c r="AR142" i="12"/>
  <c r="AQ142" i="12"/>
  <c r="AP142" i="12"/>
  <c r="AO142" i="12"/>
  <c r="AN142" i="12"/>
  <c r="AT141" i="12" s="1"/>
  <c r="AS141" i="12" s="1"/>
  <c r="AM142" i="12"/>
  <c r="AL142" i="12"/>
  <c r="AK142" i="12"/>
  <c r="EZ142" i="12"/>
  <c r="FA142" i="12"/>
  <c r="CU142" i="12"/>
  <c r="CV142" i="12" s="1"/>
  <c r="CX142" i="12"/>
  <c r="CS142" i="12"/>
  <c r="CW142" i="12"/>
  <c r="CT142" i="12"/>
  <c r="DI141" i="12" s="1"/>
  <c r="DH141" i="12" s="1"/>
  <c r="EK143" i="12"/>
  <c r="EJ143" i="12"/>
  <c r="EN143" i="12"/>
  <c r="ER143" i="12"/>
  <c r="EM143" i="12"/>
  <c r="EL143" i="12"/>
  <c r="EI144" i="12"/>
  <c r="EQ144" i="12" s="1"/>
  <c r="CR143" i="12"/>
  <c r="DG143" i="12" s="1"/>
  <c r="AU141" i="12"/>
  <c r="AG142" i="12"/>
  <c r="AH142" i="12" s="1"/>
  <c r="AJ142" i="12"/>
  <c r="AI142" i="12"/>
  <c r="AE142" i="12"/>
  <c r="AF142" i="12" s="1"/>
  <c r="AD143" i="12"/>
  <c r="DK142" i="12"/>
  <c r="DR149" i="1"/>
  <c r="DQ150" i="1"/>
  <c r="EF150" i="1"/>
  <c r="EG149" i="1"/>
  <c r="CQ144" i="12" s="1"/>
  <c r="BN144" i="12"/>
  <c r="BM144" i="12"/>
  <c r="BT145" i="12"/>
  <c r="BB147" i="12"/>
  <c r="BQ147" i="12" s="1"/>
  <c r="DW153" i="1"/>
  <c r="BA148" i="12" s="1"/>
  <c r="BC146" i="12"/>
  <c r="BD146" i="12" s="1"/>
  <c r="BE146" i="12"/>
  <c r="BF146" i="12"/>
  <c r="BK146" i="12"/>
  <c r="BS146" i="12" s="1"/>
  <c r="BL146" i="12" s="1"/>
  <c r="EB153" i="1"/>
  <c r="DO148" i="12" s="1"/>
  <c r="CO151" i="1"/>
  <c r="CP150" i="1"/>
  <c r="EH145" i="12" s="1"/>
  <c r="EO144" i="12" l="1"/>
  <c r="EX143" i="12" s="1"/>
  <c r="EW143" i="12" s="1"/>
  <c r="EP144" i="12"/>
  <c r="ES143" i="12" s="1"/>
  <c r="ET143" i="12" s="1"/>
  <c r="EU143" i="12" s="1"/>
  <c r="EB147" i="12"/>
  <c r="EC147" i="12"/>
  <c r="DY147" i="12"/>
  <c r="EA147" i="12"/>
  <c r="DW147" i="12"/>
  <c r="DX147" i="12"/>
  <c r="DV147" i="12"/>
  <c r="DQ147" i="12"/>
  <c r="DS147" i="12"/>
  <c r="DR147" i="12"/>
  <c r="DZ147" i="12"/>
  <c r="DU147" i="12"/>
  <c r="DT147" i="12"/>
  <c r="DP148" i="12"/>
  <c r="ED148" i="12" s="1"/>
  <c r="EZ143" i="12"/>
  <c r="DE143" i="12"/>
  <c r="DF143" i="12"/>
  <c r="DC143" i="12"/>
  <c r="DD143" i="12"/>
  <c r="DA143" i="12"/>
  <c r="DB143" i="12"/>
  <c r="CY143" i="12"/>
  <c r="CZ143" i="12"/>
  <c r="BO147" i="12"/>
  <c r="BP147" i="12"/>
  <c r="BI147" i="12"/>
  <c r="BJ147" i="12"/>
  <c r="BG147" i="12"/>
  <c r="BH147" i="12"/>
  <c r="AR143" i="12"/>
  <c r="AQ143" i="12"/>
  <c r="AP143" i="12"/>
  <c r="AO143" i="12"/>
  <c r="AN143" i="12"/>
  <c r="AT142" i="12" s="1"/>
  <c r="AS142" i="12" s="1"/>
  <c r="AM143" i="12"/>
  <c r="AL143" i="12"/>
  <c r="AK143" i="12"/>
  <c r="FA143" i="12"/>
  <c r="ES142" i="12"/>
  <c r="ET142" i="12" s="1"/>
  <c r="EU142" i="12" s="1"/>
  <c r="AU142" i="12"/>
  <c r="CX143" i="12"/>
  <c r="CS143" i="12"/>
  <c r="CT143" i="12" s="1"/>
  <c r="DI142" i="12" s="1"/>
  <c r="DH142" i="12" s="1"/>
  <c r="CU143" i="12"/>
  <c r="CV143" i="12" s="1"/>
  <c r="CW143" i="12"/>
  <c r="EM144" i="12"/>
  <c r="EL144" i="12"/>
  <c r="EK144" i="12"/>
  <c r="EJ144" i="12"/>
  <c r="EN144" i="12"/>
  <c r="ER144" i="12"/>
  <c r="EI145" i="12"/>
  <c r="EQ145" i="12" s="1"/>
  <c r="CR144" i="12"/>
  <c r="DG144" i="12" s="1"/>
  <c r="AG143" i="12"/>
  <c r="AH143" i="12" s="1"/>
  <c r="AJ143" i="12"/>
  <c r="AI143" i="12"/>
  <c r="AE143" i="12"/>
  <c r="AF143" i="12" s="1"/>
  <c r="AD144" i="12"/>
  <c r="DK143" i="12"/>
  <c r="DQ151" i="1"/>
  <c r="DR150" i="1"/>
  <c r="EF151" i="1"/>
  <c r="EG150" i="1"/>
  <c r="CQ145" i="12" s="1"/>
  <c r="BT146" i="12"/>
  <c r="BN145" i="12"/>
  <c r="BM145" i="12"/>
  <c r="BB148" i="12"/>
  <c r="BQ148" i="12" s="1"/>
  <c r="DW154" i="1"/>
  <c r="BA149" i="12" s="1"/>
  <c r="BK147" i="12"/>
  <c r="BS147" i="12" s="1"/>
  <c r="BL147" i="12" s="1"/>
  <c r="BC147" i="12"/>
  <c r="BD147" i="12" s="1"/>
  <c r="BF147" i="12"/>
  <c r="BE147" i="12"/>
  <c r="BT147" i="12" s="1"/>
  <c r="EB154" i="1"/>
  <c r="DO149" i="12" s="1"/>
  <c r="CP151" i="1"/>
  <c r="EH146" i="12" s="1"/>
  <c r="CO152" i="1"/>
  <c r="EO145" i="12" l="1"/>
  <c r="EX144" i="12" s="1"/>
  <c r="EW144" i="12" s="1"/>
  <c r="EP145" i="12"/>
  <c r="ES144" i="12" s="1"/>
  <c r="ET144" i="12" s="1"/>
  <c r="EU144" i="12" s="1"/>
  <c r="EB148" i="12"/>
  <c r="EC148" i="12"/>
  <c r="DY148" i="12"/>
  <c r="EA148" i="12"/>
  <c r="DW148" i="12"/>
  <c r="DX148" i="12"/>
  <c r="DV148" i="12"/>
  <c r="DQ148" i="12"/>
  <c r="DS148" i="12"/>
  <c r="DR148" i="12"/>
  <c r="DZ148" i="12"/>
  <c r="DU148" i="12"/>
  <c r="DT148" i="12"/>
  <c r="DP149" i="12"/>
  <c r="ED149" i="12" s="1"/>
  <c r="DE144" i="12"/>
  <c r="DF144" i="12"/>
  <c r="DC144" i="12"/>
  <c r="DD144" i="12"/>
  <c r="DA144" i="12"/>
  <c r="DB144" i="12"/>
  <c r="CY144" i="12"/>
  <c r="CZ144" i="12"/>
  <c r="BO148" i="12"/>
  <c r="BP148" i="12"/>
  <c r="BI148" i="12"/>
  <c r="BJ148" i="12"/>
  <c r="BG148" i="12"/>
  <c r="BH148" i="12"/>
  <c r="AR144" i="12"/>
  <c r="AQ144" i="12"/>
  <c r="AP144" i="12"/>
  <c r="AO144" i="12"/>
  <c r="AN144" i="12"/>
  <c r="AM144" i="12"/>
  <c r="AL144" i="12"/>
  <c r="AK144" i="12"/>
  <c r="EZ144" i="12"/>
  <c r="AU143" i="12"/>
  <c r="FA144" i="12"/>
  <c r="CU144" i="12"/>
  <c r="CV144" i="12" s="1"/>
  <c r="CX144" i="12"/>
  <c r="CS144" i="12"/>
  <c r="CW144" i="12"/>
  <c r="CT144" i="12"/>
  <c r="DI143" i="12" s="1"/>
  <c r="DH143" i="12" s="1"/>
  <c r="EM145" i="12"/>
  <c r="EL145" i="12"/>
  <c r="EK145" i="12"/>
  <c r="EJ145" i="12"/>
  <c r="EN145" i="12"/>
  <c r="ER145" i="12"/>
  <c r="EI146" i="12"/>
  <c r="EQ146" i="12" s="1"/>
  <c r="CR145" i="12"/>
  <c r="DG145" i="12" s="1"/>
  <c r="AE144" i="12"/>
  <c r="AF144" i="12" s="1"/>
  <c r="AG144" i="12"/>
  <c r="AH144" i="12" s="1"/>
  <c r="AJ144" i="12"/>
  <c r="AI144" i="12"/>
  <c r="AD145" i="12"/>
  <c r="DK144" i="12"/>
  <c r="DR151" i="1"/>
  <c r="DQ152" i="1"/>
  <c r="EG151" i="1"/>
  <c r="CQ146" i="12" s="1"/>
  <c r="EF152" i="1"/>
  <c r="BN146" i="12"/>
  <c r="BM146" i="12"/>
  <c r="BB149" i="12"/>
  <c r="BQ149" i="12" s="1"/>
  <c r="DW155" i="1"/>
  <c r="BA150" i="12" s="1"/>
  <c r="BE148" i="12"/>
  <c r="BF148" i="12"/>
  <c r="BK148" i="12"/>
  <c r="BS148" i="12" s="1"/>
  <c r="BL148" i="12" s="1"/>
  <c r="BC148" i="12"/>
  <c r="BD148" i="12" s="1"/>
  <c r="EB155" i="1"/>
  <c r="DO150" i="12" s="1"/>
  <c r="CP152" i="1"/>
  <c r="EH147" i="12" s="1"/>
  <c r="CO153" i="1"/>
  <c r="EO146" i="12" l="1"/>
  <c r="EX145" i="12" s="1"/>
  <c r="EW145" i="12" s="1"/>
  <c r="EP146" i="12"/>
  <c r="EB149" i="12"/>
  <c r="EC149" i="12"/>
  <c r="DY149" i="12"/>
  <c r="EA149" i="12"/>
  <c r="DW149" i="12"/>
  <c r="DX149" i="12"/>
  <c r="DS149" i="12"/>
  <c r="DR149" i="12"/>
  <c r="DZ149" i="12"/>
  <c r="DU149" i="12"/>
  <c r="DT149" i="12"/>
  <c r="DV149" i="12"/>
  <c r="DQ149" i="12"/>
  <c r="DP150" i="12"/>
  <c r="ED150" i="12" s="1"/>
  <c r="DE145" i="12"/>
  <c r="DF145" i="12"/>
  <c r="DC145" i="12"/>
  <c r="DD145" i="12"/>
  <c r="DA145" i="12"/>
  <c r="DB145" i="12"/>
  <c r="CY145" i="12"/>
  <c r="CZ145" i="12"/>
  <c r="BO149" i="12"/>
  <c r="BP149" i="12"/>
  <c r="BI149" i="12"/>
  <c r="BJ149" i="12"/>
  <c r="BG149" i="12"/>
  <c r="BH149" i="12"/>
  <c r="AR145" i="12"/>
  <c r="AQ145" i="12"/>
  <c r="AP145" i="12"/>
  <c r="AO145" i="12"/>
  <c r="AN145" i="12"/>
  <c r="AT144" i="12" s="1"/>
  <c r="AS144" i="12" s="1"/>
  <c r="AM145" i="12"/>
  <c r="AL145" i="12"/>
  <c r="AK145" i="12"/>
  <c r="AU144" i="12"/>
  <c r="EZ145" i="12"/>
  <c r="FA145" i="12"/>
  <c r="AT143" i="12"/>
  <c r="AS143" i="12" s="1"/>
  <c r="EK146" i="12"/>
  <c r="EM146" i="12"/>
  <c r="EL146" i="12"/>
  <c r="CS145" i="12"/>
  <c r="CT145" i="12" s="1"/>
  <c r="DI144" i="12" s="1"/>
  <c r="DH144" i="12" s="1"/>
  <c r="EI147" i="12"/>
  <c r="EQ147" i="12" s="1"/>
  <c r="CR146" i="12"/>
  <c r="DG146" i="12" s="1"/>
  <c r="CW145" i="12"/>
  <c r="CU145" i="12"/>
  <c r="CV145" i="12" s="1"/>
  <c r="CX145" i="12"/>
  <c r="ER146" i="12"/>
  <c r="EN146" i="12"/>
  <c r="EJ146" i="12"/>
  <c r="AG145" i="12"/>
  <c r="AH145" i="12" s="1"/>
  <c r="AI145" i="12"/>
  <c r="AE145" i="12"/>
  <c r="AF145" i="12" s="1"/>
  <c r="AJ145" i="12"/>
  <c r="AD146" i="12"/>
  <c r="DK145" i="12"/>
  <c r="DR152" i="1"/>
  <c r="DQ153" i="1"/>
  <c r="EG152" i="1"/>
  <c r="CQ147" i="12" s="1"/>
  <c r="EF153" i="1"/>
  <c r="BT148" i="12"/>
  <c r="BN147" i="12"/>
  <c r="BM147" i="12"/>
  <c r="DW156" i="1"/>
  <c r="BA151" i="12" s="1"/>
  <c r="BB150" i="12"/>
  <c r="BQ150" i="12" s="1"/>
  <c r="BF149" i="12"/>
  <c r="BC149" i="12"/>
  <c r="BD149" i="12" s="1"/>
  <c r="BK149" i="12"/>
  <c r="BS149" i="12" s="1"/>
  <c r="BL149" i="12" s="1"/>
  <c r="BE149" i="12"/>
  <c r="EB156" i="1"/>
  <c r="DO151" i="12" s="1"/>
  <c r="CP153" i="1"/>
  <c r="EH148" i="12" s="1"/>
  <c r="CO154" i="1"/>
  <c r="EO147" i="12" l="1"/>
  <c r="EP147" i="12"/>
  <c r="EB150" i="12"/>
  <c r="EC150" i="12"/>
  <c r="DY150" i="12"/>
  <c r="EA150" i="12"/>
  <c r="DW150" i="12"/>
  <c r="DX150" i="12"/>
  <c r="DV150" i="12"/>
  <c r="DQ150" i="12"/>
  <c r="DS150" i="12"/>
  <c r="DR150" i="12"/>
  <c r="DZ150" i="12"/>
  <c r="DU150" i="12"/>
  <c r="DT150" i="12"/>
  <c r="DP151" i="12"/>
  <c r="ED151" i="12" s="1"/>
  <c r="DE146" i="12"/>
  <c r="DF146" i="12"/>
  <c r="DC146" i="12"/>
  <c r="DD146" i="12"/>
  <c r="DA146" i="12"/>
  <c r="DB146" i="12"/>
  <c r="CY146" i="12"/>
  <c r="CZ146" i="12"/>
  <c r="BO150" i="12"/>
  <c r="BP150" i="12"/>
  <c r="BI150" i="12"/>
  <c r="BJ150" i="12"/>
  <c r="BG150" i="12"/>
  <c r="BH150" i="12"/>
  <c r="AR146" i="12"/>
  <c r="AQ146" i="12"/>
  <c r="AP146" i="12"/>
  <c r="AO146" i="12"/>
  <c r="AN146" i="12"/>
  <c r="AT145" i="12" s="1"/>
  <c r="AS145" i="12" s="1"/>
  <c r="AM146" i="12"/>
  <c r="AL146" i="12"/>
  <c r="AK146" i="12"/>
  <c r="AU145" i="12"/>
  <c r="FA146" i="12"/>
  <c r="EZ146" i="12"/>
  <c r="ES145" i="12"/>
  <c r="ET145" i="12" s="1"/>
  <c r="EU145" i="12" s="1"/>
  <c r="CS146" i="12"/>
  <c r="CW146" i="12"/>
  <c r="CX146" i="12"/>
  <c r="CU146" i="12"/>
  <c r="CV146" i="12" s="1"/>
  <c r="CT146" i="12"/>
  <c r="DI145" i="12" s="1"/>
  <c r="DH145" i="12" s="1"/>
  <c r="EM147" i="12"/>
  <c r="EL147" i="12"/>
  <c r="EK147" i="12"/>
  <c r="EX146" i="12"/>
  <c r="EW146" i="12" s="1"/>
  <c r="EJ147" i="12"/>
  <c r="EN147" i="12"/>
  <c r="ER147" i="12"/>
  <c r="EI148" i="12"/>
  <c r="EQ148" i="12" s="1"/>
  <c r="CR147" i="12"/>
  <c r="DG147" i="12" s="1"/>
  <c r="AE146" i="12"/>
  <c r="AF146" i="12" s="1"/>
  <c r="AI146" i="12"/>
  <c r="AG146" i="12"/>
  <c r="AH146" i="12" s="1"/>
  <c r="AJ146" i="12"/>
  <c r="AD147" i="12"/>
  <c r="DK146" i="12"/>
  <c r="DR153" i="1"/>
  <c r="DQ154" i="1"/>
  <c r="EF154" i="1"/>
  <c r="EG153" i="1"/>
  <c r="CQ148" i="12" s="1"/>
  <c r="BT149" i="12"/>
  <c r="BN148" i="12"/>
  <c r="BM148" i="12"/>
  <c r="BE150" i="12"/>
  <c r="BC150" i="12"/>
  <c r="BD150" i="12" s="1"/>
  <c r="BF150" i="12"/>
  <c r="BK150" i="12"/>
  <c r="BS150" i="12" s="1"/>
  <c r="BL150" i="12" s="1"/>
  <c r="BB151" i="12"/>
  <c r="BQ151" i="12" s="1"/>
  <c r="DW157" i="1"/>
  <c r="BA152" i="12" s="1"/>
  <c r="EB157" i="1"/>
  <c r="DO152" i="12" s="1"/>
  <c r="CP154" i="1"/>
  <c r="EH149" i="12" s="1"/>
  <c r="CO155" i="1"/>
  <c r="EO148" i="12" l="1"/>
  <c r="EP148" i="12"/>
  <c r="EB151" i="12"/>
  <c r="EC151" i="12"/>
  <c r="DY151" i="12"/>
  <c r="EA151" i="12"/>
  <c r="DW151" i="12"/>
  <c r="DX151" i="12"/>
  <c r="DS151" i="12"/>
  <c r="DR151" i="12"/>
  <c r="DZ151" i="12"/>
  <c r="DU151" i="12"/>
  <c r="DT151" i="12"/>
  <c r="DV151" i="12"/>
  <c r="DQ151" i="12"/>
  <c r="DP152" i="12"/>
  <c r="ED152" i="12" s="1"/>
  <c r="DE147" i="12"/>
  <c r="DF147" i="12"/>
  <c r="DC147" i="12"/>
  <c r="DD147" i="12"/>
  <c r="DA147" i="12"/>
  <c r="DB147" i="12"/>
  <c r="CY147" i="12"/>
  <c r="CZ147" i="12"/>
  <c r="BO151" i="12"/>
  <c r="BP151" i="12"/>
  <c r="BI151" i="12"/>
  <c r="BJ151" i="12"/>
  <c r="BG151" i="12"/>
  <c r="BH151" i="12"/>
  <c r="AR147" i="12"/>
  <c r="AQ147" i="12"/>
  <c r="AP147" i="12"/>
  <c r="AO147" i="12"/>
  <c r="AN147" i="12"/>
  <c r="AM147" i="12"/>
  <c r="AL147" i="12"/>
  <c r="AK147" i="12"/>
  <c r="FA147" i="12"/>
  <c r="EZ147" i="12"/>
  <c r="ES146" i="12"/>
  <c r="ET146" i="12" s="1"/>
  <c r="EU146" i="12" s="1"/>
  <c r="EK148" i="12"/>
  <c r="EX147" i="12"/>
  <c r="EW147" i="12" s="1"/>
  <c r="EJ148" i="12"/>
  <c r="EN148" i="12"/>
  <c r="ER148" i="12"/>
  <c r="EM148" i="12"/>
  <c r="EL148" i="12"/>
  <c r="CW147" i="12"/>
  <c r="CU147" i="12"/>
  <c r="CV147" i="12" s="1"/>
  <c r="CX147" i="12"/>
  <c r="CS147" i="12"/>
  <c r="CT147" i="12" s="1"/>
  <c r="DI146" i="12" s="1"/>
  <c r="DH146" i="12" s="1"/>
  <c r="EI149" i="12"/>
  <c r="EQ149" i="12" s="1"/>
  <c r="CR148" i="12"/>
  <c r="DG148" i="12" s="1"/>
  <c r="AU146" i="12"/>
  <c r="AH147" i="12"/>
  <c r="AJ147" i="12"/>
  <c r="AG147" i="12"/>
  <c r="AT146" i="12"/>
  <c r="AS146" i="12" s="1"/>
  <c r="AE147" i="12"/>
  <c r="AF147" i="12" s="1"/>
  <c r="AI147" i="12"/>
  <c r="AD148" i="12"/>
  <c r="DK147" i="12"/>
  <c r="DQ155" i="1"/>
  <c r="DR154" i="1"/>
  <c r="EG154" i="1"/>
  <c r="CQ149" i="12" s="1"/>
  <c r="EF155" i="1"/>
  <c r="BT150" i="12"/>
  <c r="BN149" i="12"/>
  <c r="BM149" i="12"/>
  <c r="DW158" i="1"/>
  <c r="BA153" i="12" s="1"/>
  <c r="BB152" i="12"/>
  <c r="BQ152" i="12" s="1"/>
  <c r="BF151" i="12"/>
  <c r="BK151" i="12"/>
  <c r="BS151" i="12" s="1"/>
  <c r="BL151" i="12" s="1"/>
  <c r="BC151" i="12"/>
  <c r="BD151" i="12" s="1"/>
  <c r="BE151" i="12"/>
  <c r="EB158" i="1"/>
  <c r="DO153" i="12" s="1"/>
  <c r="CO156" i="1"/>
  <c r="CP155" i="1"/>
  <c r="EH150" i="12" s="1"/>
  <c r="EO149" i="12" l="1"/>
  <c r="EX148" i="12" s="1"/>
  <c r="EW148" i="12" s="1"/>
  <c r="EP149" i="12"/>
  <c r="ES148" i="12" s="1"/>
  <c r="ET148" i="12" s="1"/>
  <c r="EU148" i="12" s="1"/>
  <c r="EB152" i="12"/>
  <c r="EC152" i="12"/>
  <c r="DY152" i="12"/>
  <c r="EA152" i="12"/>
  <c r="DW152" i="12"/>
  <c r="DX152" i="12"/>
  <c r="DV152" i="12"/>
  <c r="DQ152" i="12"/>
  <c r="DS152" i="12"/>
  <c r="DR152" i="12"/>
  <c r="DZ152" i="12"/>
  <c r="DU152" i="12"/>
  <c r="DT152" i="12"/>
  <c r="DP153" i="12"/>
  <c r="ED153" i="12" s="1"/>
  <c r="DE148" i="12"/>
  <c r="DF148" i="12"/>
  <c r="DC148" i="12"/>
  <c r="DD148" i="12"/>
  <c r="DA148" i="12"/>
  <c r="DB148" i="12"/>
  <c r="CY148" i="12"/>
  <c r="CZ148" i="12"/>
  <c r="BO152" i="12"/>
  <c r="BP152" i="12"/>
  <c r="BI152" i="12"/>
  <c r="BJ152" i="12"/>
  <c r="BG152" i="12"/>
  <c r="BH152" i="12"/>
  <c r="AR148" i="12"/>
  <c r="AQ148" i="12"/>
  <c r="AP148" i="12"/>
  <c r="AO148" i="12"/>
  <c r="AN148" i="12"/>
  <c r="AT147" i="12" s="1"/>
  <c r="AS147" i="12" s="1"/>
  <c r="AM148" i="12"/>
  <c r="AL148" i="12"/>
  <c r="AK148" i="12"/>
  <c r="AU147" i="12"/>
  <c r="EZ148" i="12"/>
  <c r="ES147" i="12"/>
  <c r="ET147" i="12" s="1"/>
  <c r="EU147" i="12" s="1"/>
  <c r="FA148" i="12"/>
  <c r="CS148" i="12"/>
  <c r="CW148" i="12"/>
  <c r="CT148" i="12"/>
  <c r="DI147" i="12" s="1"/>
  <c r="DH147" i="12" s="1"/>
  <c r="DK148" i="12"/>
  <c r="CU148" i="12"/>
  <c r="CV148" i="12" s="1"/>
  <c r="CX148" i="12"/>
  <c r="EM149" i="12"/>
  <c r="EL149" i="12"/>
  <c r="EK149" i="12"/>
  <c r="EJ149" i="12"/>
  <c r="EN149" i="12"/>
  <c r="ER149" i="12"/>
  <c r="EI150" i="12"/>
  <c r="EQ150" i="12" s="1"/>
  <c r="CR149" i="12"/>
  <c r="DG149" i="12" s="1"/>
  <c r="AI148" i="12"/>
  <c r="AJ148" i="12"/>
  <c r="AE148" i="12"/>
  <c r="AF148" i="12" s="1"/>
  <c r="AG148" i="12"/>
  <c r="AH148" i="12" s="1"/>
  <c r="AD149" i="12"/>
  <c r="DQ156" i="1"/>
  <c r="DR155" i="1"/>
  <c r="EF156" i="1"/>
  <c r="EG155" i="1"/>
  <c r="CQ150" i="12" s="1"/>
  <c r="BT151" i="12"/>
  <c r="BN150" i="12"/>
  <c r="BM150" i="12"/>
  <c r="BF152" i="12"/>
  <c r="BK152" i="12"/>
  <c r="BS152" i="12" s="1"/>
  <c r="BL152" i="12" s="1"/>
  <c r="BC152" i="12"/>
  <c r="BD152" i="12" s="1"/>
  <c r="BE152" i="12"/>
  <c r="DW159" i="1"/>
  <c r="BA154" i="12" s="1"/>
  <c r="BB153" i="12"/>
  <c r="BQ153" i="12" s="1"/>
  <c r="EB159" i="1"/>
  <c r="DO154" i="12" s="1"/>
  <c r="CO157" i="1"/>
  <c r="CP156" i="1"/>
  <c r="EH151" i="12" s="1"/>
  <c r="EO150" i="12" l="1"/>
  <c r="EX149" i="12" s="1"/>
  <c r="EW149" i="12" s="1"/>
  <c r="EP150" i="12"/>
  <c r="ES149" i="12" s="1"/>
  <c r="ET149" i="12" s="1"/>
  <c r="EU149" i="12" s="1"/>
  <c r="EB153" i="12"/>
  <c r="EC153" i="12"/>
  <c r="DY153" i="12"/>
  <c r="EA153" i="12"/>
  <c r="DW153" i="12"/>
  <c r="DX153" i="12"/>
  <c r="DS153" i="12"/>
  <c r="DR153" i="12"/>
  <c r="DZ153" i="12"/>
  <c r="DU153" i="12"/>
  <c r="DT153" i="12"/>
  <c r="DV153" i="12"/>
  <c r="DQ153" i="12"/>
  <c r="DP154" i="12"/>
  <c r="ED154" i="12" s="1"/>
  <c r="DE149" i="12"/>
  <c r="DF149" i="12"/>
  <c r="DC149" i="12"/>
  <c r="DD149" i="12"/>
  <c r="DA149" i="12"/>
  <c r="DB149" i="12"/>
  <c r="CY149" i="12"/>
  <c r="CZ149" i="12"/>
  <c r="BO153" i="12"/>
  <c r="BP153" i="12"/>
  <c r="BI153" i="12"/>
  <c r="BJ153" i="12"/>
  <c r="BG153" i="12"/>
  <c r="BH153" i="12"/>
  <c r="AR149" i="12"/>
  <c r="AQ149" i="12"/>
  <c r="AP149" i="12"/>
  <c r="AO149" i="12"/>
  <c r="AN149" i="12"/>
  <c r="AM149" i="12"/>
  <c r="AL149" i="12"/>
  <c r="AK149" i="12"/>
  <c r="EZ149" i="12"/>
  <c r="FA149" i="12"/>
  <c r="CW149" i="12"/>
  <c r="CX149" i="12"/>
  <c r="CU149" i="12"/>
  <c r="CV149" i="12" s="1"/>
  <c r="CS149" i="12"/>
  <c r="CT149" i="12" s="1"/>
  <c r="DI148" i="12" s="1"/>
  <c r="DH148" i="12" s="1"/>
  <c r="EM150" i="12"/>
  <c r="EL150" i="12"/>
  <c r="EK150" i="12"/>
  <c r="EJ150" i="12"/>
  <c r="EN150" i="12"/>
  <c r="ER150" i="12"/>
  <c r="EI151" i="12"/>
  <c r="EQ151" i="12" s="1"/>
  <c r="CR150" i="12"/>
  <c r="DG150" i="12" s="1"/>
  <c r="AU148" i="12"/>
  <c r="AI149" i="12"/>
  <c r="AT148" i="12"/>
  <c r="AS148" i="12" s="1"/>
  <c r="AJ149" i="12"/>
  <c r="AE149" i="12"/>
  <c r="AF149" i="12" s="1"/>
  <c r="AG149" i="12"/>
  <c r="AH149" i="12" s="1"/>
  <c r="AD150" i="12"/>
  <c r="DK149" i="12"/>
  <c r="DR156" i="1"/>
  <c r="DQ157" i="1"/>
  <c r="EF157" i="1"/>
  <c r="EG156" i="1"/>
  <c r="CQ151" i="12" s="1"/>
  <c r="BT152" i="12"/>
  <c r="BN151" i="12"/>
  <c r="BM151" i="12"/>
  <c r="BE153" i="12"/>
  <c r="BT153" i="12"/>
  <c r="BC153" i="12"/>
  <c r="BD153" i="12" s="1"/>
  <c r="BF153" i="12"/>
  <c r="BK153" i="12"/>
  <c r="BS153" i="12" s="1"/>
  <c r="BL153" i="12" s="1"/>
  <c r="BM153" i="12"/>
  <c r="BB154" i="12"/>
  <c r="BQ154" i="12" s="1"/>
  <c r="DW160" i="1"/>
  <c r="BA155" i="12" s="1"/>
  <c r="EB160" i="1"/>
  <c r="DO155" i="12" s="1"/>
  <c r="CP157" i="1"/>
  <c r="EH152" i="12" s="1"/>
  <c r="CO158" i="1"/>
  <c r="EO151" i="12" l="1"/>
  <c r="EP151" i="12"/>
  <c r="EB154" i="12"/>
  <c r="EC154" i="12"/>
  <c r="DY154" i="12"/>
  <c r="EA154" i="12"/>
  <c r="DW154" i="12"/>
  <c r="DX154" i="12"/>
  <c r="DS154" i="12"/>
  <c r="DR154" i="12"/>
  <c r="DZ154" i="12"/>
  <c r="DU154" i="12"/>
  <c r="DT154" i="12"/>
  <c r="DV154" i="12"/>
  <c r="DQ154" i="12"/>
  <c r="DP155" i="12"/>
  <c r="ED155" i="12" s="1"/>
  <c r="DE150" i="12"/>
  <c r="DF150" i="12"/>
  <c r="DC150" i="12"/>
  <c r="DD150" i="12"/>
  <c r="DA150" i="12"/>
  <c r="DB150" i="12"/>
  <c r="CY150" i="12"/>
  <c r="CZ150" i="12"/>
  <c r="BO154" i="12"/>
  <c r="BP154" i="12"/>
  <c r="BI154" i="12"/>
  <c r="BJ154" i="12"/>
  <c r="BG154" i="12"/>
  <c r="BH154" i="12"/>
  <c r="AR150" i="12"/>
  <c r="AQ150" i="12"/>
  <c r="AP150" i="12"/>
  <c r="AO150" i="12"/>
  <c r="AN150" i="12"/>
  <c r="AT149" i="12" s="1"/>
  <c r="AS149" i="12" s="1"/>
  <c r="AM150" i="12"/>
  <c r="AL150" i="12"/>
  <c r="AK150" i="12"/>
  <c r="EZ150" i="12"/>
  <c r="CS150" i="12"/>
  <c r="CW150" i="12"/>
  <c r="CT150" i="12"/>
  <c r="DI149" i="12" s="1"/>
  <c r="DH149" i="12" s="1"/>
  <c r="EK151" i="12"/>
  <c r="EM151" i="12"/>
  <c r="EL151" i="12"/>
  <c r="ES150" i="12"/>
  <c r="ET150" i="12" s="1"/>
  <c r="EU150" i="12" s="1"/>
  <c r="CX150" i="12"/>
  <c r="CU150" i="12"/>
  <c r="CV150" i="12" s="1"/>
  <c r="FA150" i="12"/>
  <c r="ER151" i="12"/>
  <c r="EN151" i="12"/>
  <c r="EJ151" i="12"/>
  <c r="EX150" i="12"/>
  <c r="EW150" i="12" s="1"/>
  <c r="EI152" i="12"/>
  <c r="EQ152" i="12" s="1"/>
  <c r="CR151" i="12"/>
  <c r="DG151" i="12" s="1"/>
  <c r="AU149" i="12"/>
  <c r="AG150" i="12"/>
  <c r="AH150" i="12" s="1"/>
  <c r="AJ150" i="12"/>
  <c r="AE150" i="12"/>
  <c r="AF150" i="12" s="1"/>
  <c r="AI150" i="12"/>
  <c r="AD151" i="12"/>
  <c r="DK150" i="12"/>
  <c r="DR157" i="1"/>
  <c r="DQ158" i="1"/>
  <c r="EF158" i="1"/>
  <c r="EG157" i="1"/>
  <c r="CQ152" i="12" s="1"/>
  <c r="BN152" i="12"/>
  <c r="BM152" i="12"/>
  <c r="BB155" i="12"/>
  <c r="BQ155" i="12" s="1"/>
  <c r="DW161" i="1"/>
  <c r="BA156" i="12" s="1"/>
  <c r="BC154" i="12"/>
  <c r="BD154" i="12"/>
  <c r="BK154" i="12"/>
  <c r="BS154" i="12" s="1"/>
  <c r="BL154" i="12" s="1"/>
  <c r="BE154" i="12"/>
  <c r="BN153" i="12" s="1"/>
  <c r="BF154" i="12"/>
  <c r="BT154" i="12"/>
  <c r="BM154" i="12"/>
  <c r="EB161" i="1"/>
  <c r="DO156" i="12" s="1"/>
  <c r="CP158" i="1"/>
  <c r="EH153" i="12" s="1"/>
  <c r="CO159" i="1"/>
  <c r="EO152" i="12" l="1"/>
  <c r="EX151" i="12" s="1"/>
  <c r="EW151" i="12" s="1"/>
  <c r="EP152" i="12"/>
  <c r="EB155" i="12"/>
  <c r="EC155" i="12"/>
  <c r="DY155" i="12"/>
  <c r="EA155" i="12"/>
  <c r="DW155" i="12"/>
  <c r="DX155" i="12"/>
  <c r="DV155" i="12"/>
  <c r="DQ155" i="12"/>
  <c r="DS155" i="12"/>
  <c r="DR155" i="12"/>
  <c r="DZ155" i="12"/>
  <c r="DU155" i="12"/>
  <c r="DT155" i="12"/>
  <c r="DP156" i="12"/>
  <c r="ED156" i="12" s="1"/>
  <c r="DE151" i="12"/>
  <c r="DF151" i="12"/>
  <c r="DC151" i="12"/>
  <c r="DD151" i="12"/>
  <c r="FA151" i="12"/>
  <c r="DA151" i="12"/>
  <c r="DB151" i="12"/>
  <c r="CY151" i="12"/>
  <c r="CZ151" i="12"/>
  <c r="BO155" i="12"/>
  <c r="BP155" i="12"/>
  <c r="BI155" i="12"/>
  <c r="BJ155" i="12"/>
  <c r="BG155" i="12"/>
  <c r="BH155" i="12"/>
  <c r="AR151" i="12"/>
  <c r="AQ151" i="12"/>
  <c r="AP151" i="12"/>
  <c r="AO151" i="12"/>
  <c r="AN151" i="12"/>
  <c r="AL151" i="12"/>
  <c r="AK151" i="12"/>
  <c r="AM151" i="12"/>
  <c r="EZ151" i="12"/>
  <c r="CX151" i="12"/>
  <c r="CS151" i="12"/>
  <c r="CT151" i="12" s="1"/>
  <c r="DI150" i="12" s="1"/>
  <c r="DH150" i="12" s="1"/>
  <c r="CU151" i="12"/>
  <c r="CV151" i="12" s="1"/>
  <c r="CW151" i="12"/>
  <c r="EK152" i="12"/>
  <c r="EJ152" i="12"/>
  <c r="EN152" i="12"/>
  <c r="ER152" i="12"/>
  <c r="EM152" i="12"/>
  <c r="EL152" i="12"/>
  <c r="EI153" i="12"/>
  <c r="EQ153" i="12" s="1"/>
  <c r="CR152" i="12"/>
  <c r="DG152" i="12" s="1"/>
  <c r="AU150" i="12"/>
  <c r="AI151" i="12"/>
  <c r="AE151" i="12"/>
  <c r="AF151" i="12" s="1"/>
  <c r="AT150" i="12"/>
  <c r="AS150" i="12" s="1"/>
  <c r="AJ151" i="12"/>
  <c r="AG151" i="12"/>
  <c r="AH151" i="12" s="1"/>
  <c r="AD152" i="12"/>
  <c r="DK151" i="12"/>
  <c r="DR158" i="1"/>
  <c r="DQ159" i="1"/>
  <c r="EG158" i="1"/>
  <c r="CQ153" i="12" s="1"/>
  <c r="EF159" i="1"/>
  <c r="DW162" i="1"/>
  <c r="BA157" i="12" s="1"/>
  <c r="BB156" i="12"/>
  <c r="BQ156" i="12" s="1"/>
  <c r="BK155" i="12"/>
  <c r="BS155" i="12" s="1"/>
  <c r="BL155" i="12" s="1"/>
  <c r="BE155" i="12"/>
  <c r="BN154" i="12" s="1"/>
  <c r="BF155" i="12"/>
  <c r="BT155" i="12"/>
  <c r="BC155" i="12"/>
  <c r="BD155" i="12" s="1"/>
  <c r="BM155" i="12"/>
  <c r="EB162" i="1"/>
  <c r="DO157" i="12" s="1"/>
  <c r="CO160" i="1"/>
  <c r="CP159" i="1"/>
  <c r="EH154" i="12" s="1"/>
  <c r="EO153" i="12" l="1"/>
  <c r="EX152" i="12" s="1"/>
  <c r="EW152" i="12" s="1"/>
  <c r="EP153" i="12"/>
  <c r="ES152" i="12" s="1"/>
  <c r="ET152" i="12" s="1"/>
  <c r="EU152" i="12" s="1"/>
  <c r="EB156" i="12"/>
  <c r="EC156" i="12"/>
  <c r="EZ152" i="12"/>
  <c r="DY156" i="12"/>
  <c r="EA156" i="12"/>
  <c r="DW156" i="12"/>
  <c r="DX156" i="12"/>
  <c r="FA152" i="12"/>
  <c r="DV156" i="12"/>
  <c r="DQ156" i="12"/>
  <c r="DS156" i="12"/>
  <c r="DR156" i="12"/>
  <c r="DZ156" i="12"/>
  <c r="DU156" i="12"/>
  <c r="DT156" i="12"/>
  <c r="DP157" i="12"/>
  <c r="ED157" i="12" s="1"/>
  <c r="DE152" i="12"/>
  <c r="DF152" i="12"/>
  <c r="DC152" i="12"/>
  <c r="DD152" i="12"/>
  <c r="ES151" i="12"/>
  <c r="ET151" i="12" s="1"/>
  <c r="EU151" i="12" s="1"/>
  <c r="DA152" i="12"/>
  <c r="DB152" i="12"/>
  <c r="CY152" i="12"/>
  <c r="CZ152" i="12"/>
  <c r="BO156" i="12"/>
  <c r="BP156" i="12"/>
  <c r="BI156" i="12"/>
  <c r="BJ156" i="12"/>
  <c r="BG156" i="12"/>
  <c r="BH156" i="12"/>
  <c r="AR152" i="12"/>
  <c r="AQ152" i="12"/>
  <c r="AP152" i="12"/>
  <c r="AO152" i="12"/>
  <c r="AN152" i="12"/>
  <c r="AM152" i="12"/>
  <c r="AL152" i="12"/>
  <c r="AK152" i="12"/>
  <c r="CS152" i="12"/>
  <c r="CW152" i="12"/>
  <c r="CT152" i="12"/>
  <c r="DI151" i="12" s="1"/>
  <c r="DH151" i="12" s="1"/>
  <c r="CU152" i="12"/>
  <c r="CV152" i="12" s="1"/>
  <c r="CX152" i="12"/>
  <c r="EM153" i="12"/>
  <c r="EL153" i="12"/>
  <c r="EK153" i="12"/>
  <c r="EJ153" i="12"/>
  <c r="EN153" i="12"/>
  <c r="ER153" i="12"/>
  <c r="CR153" i="12"/>
  <c r="DG153" i="12" s="1"/>
  <c r="EI154" i="12"/>
  <c r="EQ154" i="12" s="1"/>
  <c r="AU151" i="12"/>
  <c r="AJ152" i="12"/>
  <c r="AI152" i="12"/>
  <c r="AE152" i="12"/>
  <c r="AF152" i="12" s="1"/>
  <c r="AG152" i="12"/>
  <c r="AH152" i="12" s="1"/>
  <c r="AT151" i="12"/>
  <c r="AS151" i="12" s="1"/>
  <c r="AD153" i="12"/>
  <c r="DK152" i="12"/>
  <c r="DQ160" i="1"/>
  <c r="DR159" i="1"/>
  <c r="EF160" i="1"/>
  <c r="EG159" i="1"/>
  <c r="CQ154" i="12" s="1"/>
  <c r="BK156" i="12"/>
  <c r="BS156" i="12" s="1"/>
  <c r="BL156" i="12" s="1"/>
  <c r="BC156" i="12"/>
  <c r="BD156" i="12" s="1"/>
  <c r="BF156" i="12"/>
  <c r="BE156" i="12"/>
  <c r="BN155" i="12" s="1"/>
  <c r="BT156" i="12"/>
  <c r="BM156" i="12"/>
  <c r="DW163" i="1"/>
  <c r="BA158" i="12" s="1"/>
  <c r="BB157" i="12"/>
  <c r="BQ157" i="12" s="1"/>
  <c r="EB163" i="1"/>
  <c r="DO158" i="12" s="1"/>
  <c r="CO161" i="1"/>
  <c r="CP160" i="1"/>
  <c r="EH155" i="12" s="1"/>
  <c r="EO154" i="12" l="1"/>
  <c r="EX153" i="12" s="1"/>
  <c r="EW153" i="12" s="1"/>
  <c r="EP154" i="12"/>
  <c r="ES153" i="12" s="1"/>
  <c r="ET153" i="12" s="1"/>
  <c r="EU153" i="12" s="1"/>
  <c r="EB157" i="12"/>
  <c r="EC157" i="12"/>
  <c r="DY157" i="12"/>
  <c r="EA157" i="12"/>
  <c r="DW157" i="12"/>
  <c r="DX157" i="12"/>
  <c r="DS157" i="12"/>
  <c r="DR157" i="12"/>
  <c r="DZ157" i="12"/>
  <c r="DU157" i="12"/>
  <c r="DT157" i="12"/>
  <c r="DV157" i="12"/>
  <c r="DQ157" i="12"/>
  <c r="DP158" i="12"/>
  <c r="ED158" i="12" s="1"/>
  <c r="DE153" i="12"/>
  <c r="DF153" i="12"/>
  <c r="DC153" i="12"/>
  <c r="DD153" i="12"/>
  <c r="DA153" i="12"/>
  <c r="DB153" i="12"/>
  <c r="CY153" i="12"/>
  <c r="CZ153" i="12"/>
  <c r="BO157" i="12"/>
  <c r="BP157" i="12"/>
  <c r="BI157" i="12"/>
  <c r="BJ157" i="12"/>
  <c r="BG157" i="12"/>
  <c r="BH157" i="12"/>
  <c r="AR153" i="12"/>
  <c r="AQ153" i="12"/>
  <c r="AP153" i="12"/>
  <c r="AO153" i="12"/>
  <c r="AN153" i="12"/>
  <c r="AT152" i="12" s="1"/>
  <c r="AS152" i="12" s="1"/>
  <c r="AM153" i="12"/>
  <c r="AL153" i="12"/>
  <c r="AK153" i="12"/>
  <c r="EZ153" i="12"/>
  <c r="FA153" i="12"/>
  <c r="CX153" i="12"/>
  <c r="CU153" i="12"/>
  <c r="CV153" i="12" s="1"/>
  <c r="CW153" i="12"/>
  <c r="CS153" i="12"/>
  <c r="CT153" i="12" s="1"/>
  <c r="DI152" i="12" s="1"/>
  <c r="DH152" i="12" s="1"/>
  <c r="EK154" i="12"/>
  <c r="EJ154" i="12"/>
  <c r="EN154" i="12"/>
  <c r="ER154" i="12"/>
  <c r="EM154" i="12"/>
  <c r="EL154" i="12"/>
  <c r="CR154" i="12"/>
  <c r="DG154" i="12" s="1"/>
  <c r="EI155" i="12"/>
  <c r="EQ155" i="12" s="1"/>
  <c r="AU152" i="12"/>
  <c r="AG153" i="12"/>
  <c r="AH153" i="12" s="1"/>
  <c r="AI153" i="12"/>
  <c r="AE153" i="12"/>
  <c r="AF153" i="12" s="1"/>
  <c r="AJ153" i="12"/>
  <c r="AD154" i="12"/>
  <c r="DK153" i="12"/>
  <c r="DQ161" i="1"/>
  <c r="DR160" i="1"/>
  <c r="EG160" i="1"/>
  <c r="CQ155" i="12" s="1"/>
  <c r="EF161" i="1"/>
  <c r="BF157" i="12"/>
  <c r="BT157" i="12"/>
  <c r="BC157" i="12"/>
  <c r="BD157" i="12" s="1"/>
  <c r="BK157" i="12"/>
  <c r="BS157" i="12" s="1"/>
  <c r="BL157" i="12" s="1"/>
  <c r="BE157" i="12"/>
  <c r="BN156" i="12" s="1"/>
  <c r="BM157" i="12"/>
  <c r="BB158" i="12"/>
  <c r="BQ158" i="12" s="1"/>
  <c r="DW164" i="1"/>
  <c r="BA159" i="12" s="1"/>
  <c r="EB164" i="1"/>
  <c r="DO159" i="12" s="1"/>
  <c r="CO162" i="1"/>
  <c r="CP161" i="1"/>
  <c r="EH156" i="12" s="1"/>
  <c r="EO155" i="12" l="1"/>
  <c r="EX154" i="12" s="1"/>
  <c r="EW154" i="12" s="1"/>
  <c r="EP155" i="12"/>
  <c r="ES154" i="12" s="1"/>
  <c r="ET154" i="12" s="1"/>
  <c r="EU154" i="12" s="1"/>
  <c r="EB158" i="12"/>
  <c r="EC158" i="12"/>
  <c r="DY158" i="12"/>
  <c r="EA158" i="12"/>
  <c r="DW158" i="12"/>
  <c r="DX158" i="12"/>
  <c r="DS158" i="12"/>
  <c r="DR158" i="12"/>
  <c r="DZ158" i="12"/>
  <c r="DU158" i="12"/>
  <c r="DT158" i="12"/>
  <c r="DV158" i="12"/>
  <c r="DQ158" i="12"/>
  <c r="DP159" i="12"/>
  <c r="ED159" i="12" s="1"/>
  <c r="DE154" i="12"/>
  <c r="DF154" i="12"/>
  <c r="DC154" i="12"/>
  <c r="DD154" i="12"/>
  <c r="DA154" i="12"/>
  <c r="DB154" i="12"/>
  <c r="CY154" i="12"/>
  <c r="CZ154" i="12"/>
  <c r="BO158" i="12"/>
  <c r="BP158" i="12"/>
  <c r="BI158" i="12"/>
  <c r="BJ158" i="12"/>
  <c r="BG158" i="12"/>
  <c r="BH158" i="12"/>
  <c r="AR154" i="12"/>
  <c r="AQ154" i="12"/>
  <c r="AP154" i="12"/>
  <c r="AO154" i="12"/>
  <c r="AN154" i="12"/>
  <c r="AT153" i="12" s="1"/>
  <c r="AS153" i="12" s="1"/>
  <c r="AM154" i="12"/>
  <c r="AL154" i="12"/>
  <c r="AK154" i="12"/>
  <c r="FA154" i="12"/>
  <c r="EZ154" i="12"/>
  <c r="EK155" i="12"/>
  <c r="EJ155" i="12"/>
  <c r="EN155" i="12"/>
  <c r="ER155" i="12"/>
  <c r="EM155" i="12"/>
  <c r="EL155" i="12"/>
  <c r="CU154" i="12"/>
  <c r="CV154" i="12" s="1"/>
  <c r="CT154" i="12"/>
  <c r="DI153" i="12" s="1"/>
  <c r="DH153" i="12" s="1"/>
  <c r="CS154" i="12"/>
  <c r="CW154" i="12"/>
  <c r="CX154" i="12"/>
  <c r="EI156" i="12"/>
  <c r="EQ156" i="12" s="1"/>
  <c r="CR155" i="12"/>
  <c r="DG155" i="12" s="1"/>
  <c r="AU153" i="12"/>
  <c r="AG154" i="12"/>
  <c r="AH154" i="12" s="1"/>
  <c r="AI154" i="12"/>
  <c r="AJ154" i="12"/>
  <c r="AE154" i="12"/>
  <c r="AF154" i="12" s="1"/>
  <c r="AD155" i="12"/>
  <c r="DK154" i="12"/>
  <c r="DR161" i="1"/>
  <c r="DQ162" i="1"/>
  <c r="EF162" i="1"/>
  <c r="EG161" i="1"/>
  <c r="CQ156" i="12" s="1"/>
  <c r="BB159" i="12"/>
  <c r="BQ159" i="12" s="1"/>
  <c r="DW165" i="1"/>
  <c r="BA160" i="12" s="1"/>
  <c r="BC158" i="12"/>
  <c r="BD158" i="12" s="1"/>
  <c r="BK158" i="12"/>
  <c r="BS158" i="12" s="1"/>
  <c r="BL158" i="12" s="1"/>
  <c r="BF158" i="12"/>
  <c r="BE158" i="12"/>
  <c r="BN157" i="12" s="1"/>
  <c r="BT158" i="12"/>
  <c r="BM158" i="12"/>
  <c r="EB165" i="1"/>
  <c r="DO160" i="12" s="1"/>
  <c r="CO163" i="1"/>
  <c r="CP162" i="1"/>
  <c r="EH157" i="12" s="1"/>
  <c r="EO156" i="12" l="1"/>
  <c r="EX155" i="12" s="1"/>
  <c r="EW155" i="12" s="1"/>
  <c r="EP156" i="12"/>
  <c r="ES155" i="12" s="1"/>
  <c r="ET155" i="12" s="1"/>
  <c r="EU155" i="12" s="1"/>
  <c r="EB159" i="12"/>
  <c r="EC159" i="12"/>
  <c r="DY159" i="12"/>
  <c r="EA159" i="12"/>
  <c r="DW159" i="12"/>
  <c r="DX159" i="12"/>
  <c r="DV159" i="12"/>
  <c r="DQ159" i="12"/>
  <c r="DS159" i="12"/>
  <c r="DR159" i="12"/>
  <c r="DZ159" i="12"/>
  <c r="DU159" i="12"/>
  <c r="DT159" i="12"/>
  <c r="DP160" i="12"/>
  <c r="ED160" i="12" s="1"/>
  <c r="DE155" i="12"/>
  <c r="DF155" i="12"/>
  <c r="DC155" i="12"/>
  <c r="DD155" i="12"/>
  <c r="DA155" i="12"/>
  <c r="DB155" i="12"/>
  <c r="CY155" i="12"/>
  <c r="CZ155" i="12"/>
  <c r="BO159" i="12"/>
  <c r="BP159" i="12"/>
  <c r="BI159" i="12"/>
  <c r="BJ159" i="12"/>
  <c r="BG159" i="12"/>
  <c r="BH159" i="12"/>
  <c r="AR155" i="12"/>
  <c r="AQ155" i="12"/>
  <c r="AP155" i="12"/>
  <c r="AO155" i="12"/>
  <c r="AN155" i="12"/>
  <c r="AT154" i="12" s="1"/>
  <c r="AS154" i="12" s="1"/>
  <c r="AL155" i="12"/>
  <c r="AK155" i="12"/>
  <c r="AM155" i="12"/>
  <c r="FA155" i="12"/>
  <c r="EZ155" i="12"/>
  <c r="EK156" i="12"/>
  <c r="EJ156" i="12"/>
  <c r="EN156" i="12"/>
  <c r="ER156" i="12"/>
  <c r="EM156" i="12"/>
  <c r="EL156" i="12"/>
  <c r="CW155" i="12"/>
  <c r="CU155" i="12"/>
  <c r="CV155" i="12" s="1"/>
  <c r="CX155" i="12"/>
  <c r="CS155" i="12"/>
  <c r="CT155" i="12" s="1"/>
  <c r="DI154" i="12" s="1"/>
  <c r="DH154" i="12" s="1"/>
  <c r="EI157" i="12"/>
  <c r="EQ157" i="12" s="1"/>
  <c r="CR156" i="12"/>
  <c r="DG156" i="12" s="1"/>
  <c r="AU154" i="12"/>
  <c r="AJ155" i="12"/>
  <c r="AI155" i="12"/>
  <c r="AE155" i="12"/>
  <c r="AF155" i="12" s="1"/>
  <c r="AG155" i="12"/>
  <c r="AH155" i="12" s="1"/>
  <c r="AD156" i="12"/>
  <c r="DK155" i="12"/>
  <c r="DQ163" i="1"/>
  <c r="DR162" i="1"/>
  <c r="EF163" i="1"/>
  <c r="EG162" i="1"/>
  <c r="CQ157" i="12" s="1"/>
  <c r="DW166" i="1"/>
  <c r="BA161" i="12" s="1"/>
  <c r="BB160" i="12"/>
  <c r="BQ160" i="12" s="1"/>
  <c r="BF159" i="12"/>
  <c r="BK159" i="12"/>
  <c r="BS159" i="12" s="1"/>
  <c r="BL159" i="12" s="1"/>
  <c r="BE159" i="12"/>
  <c r="BN158" i="12" s="1"/>
  <c r="BC159" i="12"/>
  <c r="BD159" i="12" s="1"/>
  <c r="BT159" i="12"/>
  <c r="BM159" i="12"/>
  <c r="EB166" i="1"/>
  <c r="DO161" i="12" s="1"/>
  <c r="CO164" i="1"/>
  <c r="CP163" i="1"/>
  <c r="EH158" i="12" s="1"/>
  <c r="EO157" i="12" l="1"/>
  <c r="EX156" i="12" s="1"/>
  <c r="EW156" i="12" s="1"/>
  <c r="EP157" i="12"/>
  <c r="EB160" i="12"/>
  <c r="EC160" i="12"/>
  <c r="DY160" i="12"/>
  <c r="EA160" i="12"/>
  <c r="DW160" i="12"/>
  <c r="DX160" i="12"/>
  <c r="DV160" i="12"/>
  <c r="DQ160" i="12"/>
  <c r="DS160" i="12"/>
  <c r="DR160" i="12"/>
  <c r="DZ160" i="12"/>
  <c r="DU160" i="12"/>
  <c r="DT160" i="12"/>
  <c r="DP161" i="12"/>
  <c r="ED161" i="12" s="1"/>
  <c r="DE156" i="12"/>
  <c r="DF156" i="12"/>
  <c r="DC156" i="12"/>
  <c r="DD156" i="12"/>
  <c r="DA156" i="12"/>
  <c r="DB156" i="12"/>
  <c r="CY156" i="12"/>
  <c r="CZ156" i="12"/>
  <c r="BO160" i="12"/>
  <c r="BP160" i="12"/>
  <c r="BI160" i="12"/>
  <c r="BJ160" i="12"/>
  <c r="BG160" i="12"/>
  <c r="BH160" i="12"/>
  <c r="AR156" i="12"/>
  <c r="AQ156" i="12"/>
  <c r="AP156" i="12"/>
  <c r="AO156" i="12"/>
  <c r="AN156" i="12"/>
  <c r="AT155" i="12" s="1"/>
  <c r="AS155" i="12" s="1"/>
  <c r="AM156" i="12"/>
  <c r="AL156" i="12"/>
  <c r="AK156" i="12"/>
  <c r="EZ156" i="12"/>
  <c r="FA156" i="12"/>
  <c r="CU156" i="12"/>
  <c r="CV156" i="12" s="1"/>
  <c r="CX156" i="12"/>
  <c r="CS156" i="12"/>
  <c r="CW156" i="12"/>
  <c r="CT156" i="12"/>
  <c r="DI155" i="12" s="1"/>
  <c r="DH155" i="12" s="1"/>
  <c r="EM157" i="12"/>
  <c r="EL157" i="12"/>
  <c r="ES156" i="12"/>
  <c r="ET156" i="12" s="1"/>
  <c r="EU156" i="12" s="1"/>
  <c r="EK157" i="12"/>
  <c r="EJ157" i="12"/>
  <c r="EN157" i="12"/>
  <c r="ER157" i="12"/>
  <c r="EI158" i="12"/>
  <c r="EQ158" i="12" s="1"/>
  <c r="CR157" i="12"/>
  <c r="DG157" i="12" s="1"/>
  <c r="AU155" i="12"/>
  <c r="AE156" i="12"/>
  <c r="AF156" i="12" s="1"/>
  <c r="AG156" i="12"/>
  <c r="AH156" i="12" s="1"/>
  <c r="AI156" i="12"/>
  <c r="AJ156" i="12"/>
  <c r="AD157" i="12"/>
  <c r="DK156" i="12"/>
  <c r="DQ164" i="1"/>
  <c r="DR163" i="1"/>
  <c r="EG163" i="1"/>
  <c r="CQ158" i="12" s="1"/>
  <c r="EF164" i="1"/>
  <c r="BC160" i="12"/>
  <c r="BD160" i="12" s="1"/>
  <c r="BE160" i="12"/>
  <c r="BN159" i="12" s="1"/>
  <c r="BF160" i="12"/>
  <c r="BK160" i="12"/>
  <c r="BS160" i="12" s="1"/>
  <c r="BL160" i="12" s="1"/>
  <c r="BT160" i="12"/>
  <c r="BM160" i="12"/>
  <c r="DW167" i="1"/>
  <c r="BA162" i="12" s="1"/>
  <c r="BB161" i="12"/>
  <c r="BQ161" i="12" s="1"/>
  <c r="EB167" i="1"/>
  <c r="DO162" i="12" s="1"/>
  <c r="CP164" i="1"/>
  <c r="EH159" i="12" s="1"/>
  <c r="CO165" i="1"/>
  <c r="EO158" i="12" l="1"/>
  <c r="EX157" i="12" s="1"/>
  <c r="EW157" i="12" s="1"/>
  <c r="EP158" i="12"/>
  <c r="ES157" i="12" s="1"/>
  <c r="ET157" i="12" s="1"/>
  <c r="EU157" i="12" s="1"/>
  <c r="EB161" i="12"/>
  <c r="EC161" i="12"/>
  <c r="DY161" i="12"/>
  <c r="EA161" i="12"/>
  <c r="DW161" i="12"/>
  <c r="DX161" i="12"/>
  <c r="DS161" i="12"/>
  <c r="DR161" i="12"/>
  <c r="DZ161" i="12"/>
  <c r="DU161" i="12"/>
  <c r="DT161" i="12"/>
  <c r="DV161" i="12"/>
  <c r="DQ161" i="12"/>
  <c r="DP162" i="12"/>
  <c r="ED162" i="12" s="1"/>
  <c r="DE157" i="12"/>
  <c r="DF157" i="12"/>
  <c r="DC157" i="12"/>
  <c r="DD157" i="12"/>
  <c r="DA157" i="12"/>
  <c r="DB157" i="12"/>
  <c r="CY157" i="12"/>
  <c r="CZ157" i="12"/>
  <c r="BO161" i="12"/>
  <c r="BP161" i="12"/>
  <c r="BI161" i="12"/>
  <c r="BJ161" i="12"/>
  <c r="BG161" i="12"/>
  <c r="BH161" i="12"/>
  <c r="AR157" i="12"/>
  <c r="AQ157" i="12"/>
  <c r="AP157" i="12"/>
  <c r="AO157" i="12"/>
  <c r="AN157" i="12"/>
  <c r="AT156" i="12" s="1"/>
  <c r="AS156" i="12" s="1"/>
  <c r="AM157" i="12"/>
  <c r="AL157" i="12"/>
  <c r="AK157" i="12"/>
  <c r="EZ157" i="12"/>
  <c r="FA157" i="12"/>
  <c r="CW157" i="12"/>
  <c r="CX157" i="12"/>
  <c r="CU157" i="12"/>
  <c r="CV157" i="12" s="1"/>
  <c r="CS157" i="12"/>
  <c r="CT157" i="12" s="1"/>
  <c r="DI156" i="12" s="1"/>
  <c r="DH156" i="12" s="1"/>
  <c r="EK158" i="12"/>
  <c r="EJ158" i="12"/>
  <c r="EN158" i="12"/>
  <c r="ER158" i="12"/>
  <c r="EM158" i="12"/>
  <c r="EL158" i="12"/>
  <c r="EI159" i="12"/>
  <c r="EQ159" i="12" s="1"/>
  <c r="CR158" i="12"/>
  <c r="DG158" i="12" s="1"/>
  <c r="AU156" i="12"/>
  <c r="AE157" i="12"/>
  <c r="AF157" i="12" s="1"/>
  <c r="AI157" i="12"/>
  <c r="AJ157" i="12"/>
  <c r="AG157" i="12"/>
  <c r="AH157" i="12" s="1"/>
  <c r="AD158" i="12"/>
  <c r="DK157" i="12"/>
  <c r="DR164" i="1"/>
  <c r="DQ165" i="1"/>
  <c r="EF165" i="1"/>
  <c r="EG164" i="1"/>
  <c r="CQ159" i="12" s="1"/>
  <c r="BF161" i="12"/>
  <c r="BK161" i="12"/>
  <c r="BS161" i="12" s="1"/>
  <c r="BL161" i="12" s="1"/>
  <c r="BC161" i="12"/>
  <c r="BE161" i="12"/>
  <c r="BN160" i="12" s="1"/>
  <c r="BT161" i="12"/>
  <c r="BD161" i="12"/>
  <c r="BM161" i="12"/>
  <c r="BB162" i="12"/>
  <c r="BQ162" i="12" s="1"/>
  <c r="DW168" i="1"/>
  <c r="BA163" i="12" s="1"/>
  <c r="EB168" i="1"/>
  <c r="DO163" i="12" s="1"/>
  <c r="CO166" i="1"/>
  <c r="CP165" i="1"/>
  <c r="EH160" i="12" s="1"/>
  <c r="EO159" i="12" l="1"/>
  <c r="EX158" i="12" s="1"/>
  <c r="EW158" i="12" s="1"/>
  <c r="EP159" i="12"/>
  <c r="EB162" i="12"/>
  <c r="EC162" i="12"/>
  <c r="DY162" i="12"/>
  <c r="EA162" i="12"/>
  <c r="DW162" i="12"/>
  <c r="DX162" i="12"/>
  <c r="DV162" i="12"/>
  <c r="DQ162" i="12"/>
  <c r="DS162" i="12"/>
  <c r="DR162" i="12"/>
  <c r="DZ162" i="12"/>
  <c r="DU162" i="12"/>
  <c r="DT162" i="12"/>
  <c r="DP163" i="12"/>
  <c r="ED163" i="12" s="1"/>
  <c r="DE158" i="12"/>
  <c r="DF158" i="12"/>
  <c r="DC158" i="12"/>
  <c r="DD158" i="12"/>
  <c r="DA158" i="12"/>
  <c r="DB158" i="12"/>
  <c r="CY158" i="12"/>
  <c r="CZ158" i="12"/>
  <c r="BO162" i="12"/>
  <c r="BP162" i="12"/>
  <c r="BI162" i="12"/>
  <c r="BJ162" i="12"/>
  <c r="BG162" i="12"/>
  <c r="BH162" i="12"/>
  <c r="AR158" i="12"/>
  <c r="AQ158" i="12"/>
  <c r="AP158" i="12"/>
  <c r="AO158" i="12"/>
  <c r="AN158" i="12"/>
  <c r="AT157" i="12" s="1"/>
  <c r="AS157" i="12" s="1"/>
  <c r="AM158" i="12"/>
  <c r="AL158" i="12"/>
  <c r="AK158" i="12"/>
  <c r="EZ158" i="12"/>
  <c r="FA158" i="12"/>
  <c r="CS158" i="12"/>
  <c r="CW158" i="12"/>
  <c r="CT158" i="12"/>
  <c r="DI157" i="12" s="1"/>
  <c r="DH157" i="12" s="1"/>
  <c r="CU158" i="12"/>
  <c r="CV158" i="12" s="1"/>
  <c r="CX158" i="12"/>
  <c r="EM159" i="12"/>
  <c r="EL159" i="12"/>
  <c r="ES158" i="12"/>
  <c r="ET158" i="12" s="1"/>
  <c r="EU158" i="12" s="1"/>
  <c r="EK159" i="12"/>
  <c r="EJ159" i="12"/>
  <c r="EN159" i="12"/>
  <c r="ER159" i="12"/>
  <c r="EI160" i="12"/>
  <c r="EQ160" i="12" s="1"/>
  <c r="CR159" i="12"/>
  <c r="DG159" i="12" s="1"/>
  <c r="AU157" i="12"/>
  <c r="AJ158" i="12"/>
  <c r="AE158" i="12"/>
  <c r="AF158" i="12" s="1"/>
  <c r="AI158" i="12"/>
  <c r="AG158" i="12"/>
  <c r="AH158" i="12" s="1"/>
  <c r="AD159" i="12"/>
  <c r="DK158" i="12"/>
  <c r="DR165" i="1"/>
  <c r="DQ166" i="1"/>
  <c r="EG165" i="1"/>
  <c r="CQ160" i="12" s="1"/>
  <c r="EF166" i="1"/>
  <c r="DW169" i="1"/>
  <c r="BA164" i="12" s="1"/>
  <c r="BB163" i="12"/>
  <c r="BQ163" i="12" s="1"/>
  <c r="BF162" i="12"/>
  <c r="BE162" i="12"/>
  <c r="BN161" i="12" s="1"/>
  <c r="BT162" i="12"/>
  <c r="BC162" i="12"/>
  <c r="BD162" i="12" s="1"/>
  <c r="BK162" i="12"/>
  <c r="BS162" i="12" s="1"/>
  <c r="BL162" i="12" s="1"/>
  <c r="BM162" i="12"/>
  <c r="EB169" i="1"/>
  <c r="DO164" i="12" s="1"/>
  <c r="CO167" i="1"/>
  <c r="CP166" i="1"/>
  <c r="EH161" i="12" s="1"/>
  <c r="EO160" i="12" l="1"/>
  <c r="EX159" i="12" s="1"/>
  <c r="EW159" i="12" s="1"/>
  <c r="EP160" i="12"/>
  <c r="ES159" i="12" s="1"/>
  <c r="ET159" i="12" s="1"/>
  <c r="EU159" i="12" s="1"/>
  <c r="EB163" i="12"/>
  <c r="EC163" i="12"/>
  <c r="DY163" i="12"/>
  <c r="EA163" i="12"/>
  <c r="DW163" i="12"/>
  <c r="DX163" i="12"/>
  <c r="DS163" i="12"/>
  <c r="DR163" i="12"/>
  <c r="DZ163" i="12"/>
  <c r="DU163" i="12"/>
  <c r="DT163" i="12"/>
  <c r="DV163" i="12"/>
  <c r="DQ163" i="12"/>
  <c r="DP164" i="12"/>
  <c r="ED164" i="12" s="1"/>
  <c r="DE159" i="12"/>
  <c r="DF159" i="12"/>
  <c r="DC159" i="12"/>
  <c r="DD159" i="12"/>
  <c r="DA159" i="12"/>
  <c r="DB159" i="12"/>
  <c r="CY159" i="12"/>
  <c r="CZ159" i="12"/>
  <c r="BO163" i="12"/>
  <c r="BP163" i="12"/>
  <c r="BI163" i="12"/>
  <c r="BJ163" i="12"/>
  <c r="BG163" i="12"/>
  <c r="BH163" i="12"/>
  <c r="AR159" i="12"/>
  <c r="AQ159" i="12"/>
  <c r="AP159" i="12"/>
  <c r="AO159" i="12"/>
  <c r="AN159" i="12"/>
  <c r="AL159" i="12"/>
  <c r="AK159" i="12"/>
  <c r="AM159" i="12"/>
  <c r="EZ159" i="12"/>
  <c r="FA159" i="12"/>
  <c r="EM160" i="12"/>
  <c r="EL160" i="12"/>
  <c r="EK160" i="12"/>
  <c r="EJ160" i="12"/>
  <c r="EN160" i="12"/>
  <c r="ER160" i="12"/>
  <c r="CX159" i="12"/>
  <c r="CS159" i="12"/>
  <c r="CT159" i="12" s="1"/>
  <c r="DI158" i="12" s="1"/>
  <c r="DH158" i="12" s="1"/>
  <c r="CU159" i="12"/>
  <c r="CV159" i="12" s="1"/>
  <c r="CW159" i="12"/>
  <c r="EI161" i="12"/>
  <c r="EQ161" i="12" s="1"/>
  <c r="CR160" i="12"/>
  <c r="DG160" i="12" s="1"/>
  <c r="AU158" i="12"/>
  <c r="AH159" i="12"/>
  <c r="AE159" i="12"/>
  <c r="AF159" i="12" s="1"/>
  <c r="AJ159" i="12"/>
  <c r="AG159" i="12"/>
  <c r="AI159" i="12"/>
  <c r="AT158" i="12"/>
  <c r="AS158" i="12" s="1"/>
  <c r="AD160" i="12"/>
  <c r="DK159" i="12"/>
  <c r="DQ167" i="1"/>
  <c r="DR166" i="1"/>
  <c r="EF167" i="1"/>
  <c r="EG166" i="1"/>
  <c r="CQ161" i="12" s="1"/>
  <c r="BF163" i="12"/>
  <c r="BK163" i="12"/>
  <c r="BS163" i="12" s="1"/>
  <c r="BL163" i="12" s="1"/>
  <c r="BC163" i="12"/>
  <c r="BD163" i="12" s="1"/>
  <c r="BE163" i="12"/>
  <c r="BN162" i="12" s="1"/>
  <c r="BT163" i="12"/>
  <c r="BM163" i="12"/>
  <c r="DW170" i="1"/>
  <c r="BA165" i="12" s="1"/>
  <c r="BB164" i="12"/>
  <c r="BQ164" i="12" s="1"/>
  <c r="EB170" i="1"/>
  <c r="DO165" i="12" s="1"/>
  <c r="CP167" i="1"/>
  <c r="EH162" i="12" s="1"/>
  <c r="CO168" i="1"/>
  <c r="EO161" i="12" l="1"/>
  <c r="EP161" i="12"/>
  <c r="EB164" i="12"/>
  <c r="EC164" i="12"/>
  <c r="DY164" i="12"/>
  <c r="EA164" i="12"/>
  <c r="DW164" i="12"/>
  <c r="DX164" i="12"/>
  <c r="DV164" i="12"/>
  <c r="DQ164" i="12"/>
  <c r="DS164" i="12"/>
  <c r="DR164" i="12"/>
  <c r="DZ164" i="12"/>
  <c r="DU164" i="12"/>
  <c r="DT164" i="12"/>
  <c r="DP165" i="12"/>
  <c r="ED165" i="12" s="1"/>
  <c r="DE160" i="12"/>
  <c r="DF160" i="12"/>
  <c r="DC160" i="12"/>
  <c r="DD160" i="12"/>
  <c r="DA160" i="12"/>
  <c r="DB160" i="12"/>
  <c r="CY160" i="12"/>
  <c r="CZ160" i="12"/>
  <c r="BO164" i="12"/>
  <c r="BP164" i="12"/>
  <c r="BI164" i="12"/>
  <c r="BJ164" i="12"/>
  <c r="BG164" i="12"/>
  <c r="BH164" i="12"/>
  <c r="AR160" i="12"/>
  <c r="AQ160" i="12"/>
  <c r="AP160" i="12"/>
  <c r="AO160" i="12"/>
  <c r="AN160" i="12"/>
  <c r="AT159" i="12" s="1"/>
  <c r="AS159" i="12" s="1"/>
  <c r="AM160" i="12"/>
  <c r="AL160" i="12"/>
  <c r="AK160" i="12"/>
  <c r="EZ160" i="12"/>
  <c r="FA160" i="12"/>
  <c r="CU160" i="12"/>
  <c r="CV160" i="12" s="1"/>
  <c r="CX160" i="12"/>
  <c r="CS160" i="12"/>
  <c r="CW160" i="12"/>
  <c r="CT160" i="12"/>
  <c r="DI159" i="12" s="1"/>
  <c r="DH159" i="12" s="1"/>
  <c r="EK161" i="12"/>
  <c r="EX160" i="12"/>
  <c r="EW160" i="12" s="1"/>
  <c r="EJ161" i="12"/>
  <c r="EN161" i="12"/>
  <c r="ER161" i="12"/>
  <c r="EM161" i="12"/>
  <c r="EL161" i="12"/>
  <c r="CR161" i="12"/>
  <c r="DG161" i="12" s="1"/>
  <c r="EI162" i="12"/>
  <c r="EQ162" i="12" s="1"/>
  <c r="AU159" i="12"/>
  <c r="AE160" i="12"/>
  <c r="AF160" i="12" s="1"/>
  <c r="AJ160" i="12"/>
  <c r="AG160" i="12"/>
  <c r="AH160" i="12" s="1"/>
  <c r="AI160" i="12"/>
  <c r="AD161" i="12"/>
  <c r="DK160" i="12"/>
  <c r="DQ168" i="1"/>
  <c r="DR167" i="1"/>
  <c r="EF168" i="1"/>
  <c r="EG167" i="1"/>
  <c r="CQ162" i="12" s="1"/>
  <c r="BE164" i="12"/>
  <c r="BN163" i="12" s="1"/>
  <c r="BC164" i="12"/>
  <c r="BD164" i="12" s="1"/>
  <c r="BT164" i="12"/>
  <c r="BK164" i="12"/>
  <c r="BS164" i="12" s="1"/>
  <c r="BL164" i="12" s="1"/>
  <c r="BF164" i="12"/>
  <c r="BM164" i="12"/>
  <c r="BB165" i="12"/>
  <c r="BQ165" i="12" s="1"/>
  <c r="DW171" i="1"/>
  <c r="BA166" i="12" s="1"/>
  <c r="EB171" i="1"/>
  <c r="DO166" i="12" s="1"/>
  <c r="CO169" i="1"/>
  <c r="CP168" i="1"/>
  <c r="EH163" i="12" s="1"/>
  <c r="EO162" i="12" l="1"/>
  <c r="EX161" i="12" s="1"/>
  <c r="EW161" i="12" s="1"/>
  <c r="EP162" i="12"/>
  <c r="EB165" i="12"/>
  <c r="EC165" i="12"/>
  <c r="DY165" i="12"/>
  <c r="EA165" i="12"/>
  <c r="DW165" i="12"/>
  <c r="DX165" i="12"/>
  <c r="DV165" i="12"/>
  <c r="DQ165" i="12"/>
  <c r="DS165" i="12"/>
  <c r="DR165" i="12"/>
  <c r="DZ165" i="12"/>
  <c r="DU165" i="12"/>
  <c r="DT165" i="12"/>
  <c r="DP166" i="12"/>
  <c r="ED166" i="12" s="1"/>
  <c r="DE161" i="12"/>
  <c r="DF161" i="12"/>
  <c r="DC161" i="12"/>
  <c r="DD161" i="12"/>
  <c r="DA161" i="12"/>
  <c r="DB161" i="12"/>
  <c r="CY161" i="12"/>
  <c r="CZ161" i="12"/>
  <c r="BO165" i="12"/>
  <c r="BP165" i="12"/>
  <c r="BI165" i="12"/>
  <c r="BJ165" i="12"/>
  <c r="BG165" i="12"/>
  <c r="BH165" i="12"/>
  <c r="AR161" i="12"/>
  <c r="AQ161" i="12"/>
  <c r="AP161" i="12"/>
  <c r="AO161" i="12"/>
  <c r="AN161" i="12"/>
  <c r="AT160" i="12" s="1"/>
  <c r="AS160" i="12" s="1"/>
  <c r="AM161" i="12"/>
  <c r="AL161" i="12"/>
  <c r="AK161" i="12"/>
  <c r="EZ161" i="12"/>
  <c r="FA161" i="12"/>
  <c r="ES160" i="12"/>
  <c r="ET160" i="12" s="1"/>
  <c r="EU160" i="12" s="1"/>
  <c r="CX161" i="12"/>
  <c r="CU161" i="12"/>
  <c r="CV161" i="12" s="1"/>
  <c r="CW161" i="12"/>
  <c r="CS161" i="12"/>
  <c r="CT161" i="12" s="1"/>
  <c r="DI160" i="12" s="1"/>
  <c r="DH160" i="12" s="1"/>
  <c r="EM162" i="12"/>
  <c r="EL162" i="12"/>
  <c r="ES161" i="12"/>
  <c r="ET161" i="12" s="1"/>
  <c r="EU161" i="12" s="1"/>
  <c r="EK162" i="12"/>
  <c r="EJ162" i="12"/>
  <c r="EN162" i="12"/>
  <c r="ER162" i="12"/>
  <c r="EI163" i="12"/>
  <c r="EQ163" i="12" s="1"/>
  <c r="CR162" i="12"/>
  <c r="DG162" i="12" s="1"/>
  <c r="AU160" i="12"/>
  <c r="AE161" i="12"/>
  <c r="AF161" i="12" s="1"/>
  <c r="AJ161" i="12"/>
  <c r="AI161" i="12"/>
  <c r="AG161" i="12"/>
  <c r="AH161" i="12" s="1"/>
  <c r="AD162" i="12"/>
  <c r="DK161" i="12"/>
  <c r="DR168" i="1"/>
  <c r="DQ169" i="1"/>
  <c r="EG168" i="1"/>
  <c r="CQ163" i="12" s="1"/>
  <c r="EF169" i="1"/>
  <c r="BE165" i="12"/>
  <c r="BN164" i="12" s="1"/>
  <c r="BK165" i="12"/>
  <c r="BS165" i="12" s="1"/>
  <c r="BL165" i="12" s="1"/>
  <c r="BT165" i="12"/>
  <c r="BD165" i="12"/>
  <c r="BF165" i="12"/>
  <c r="BC165" i="12"/>
  <c r="BM165" i="12"/>
  <c r="BB166" i="12"/>
  <c r="BQ166" i="12" s="1"/>
  <c r="DW172" i="1"/>
  <c r="BA167" i="12" s="1"/>
  <c r="EB172" i="1"/>
  <c r="DO167" i="12" s="1"/>
  <c r="CO170" i="1"/>
  <c r="CP169" i="1"/>
  <c r="EH164" i="12" s="1"/>
  <c r="EO163" i="12" l="1"/>
  <c r="EX162" i="12" s="1"/>
  <c r="EW162" i="12" s="1"/>
  <c r="EP163" i="12"/>
  <c r="EB166" i="12"/>
  <c r="EC166" i="12"/>
  <c r="DY166" i="12"/>
  <c r="EA166" i="12"/>
  <c r="DW166" i="12"/>
  <c r="DX166" i="12"/>
  <c r="DS166" i="12"/>
  <c r="DR166" i="12"/>
  <c r="DZ166" i="12"/>
  <c r="DU166" i="12"/>
  <c r="DT166" i="12"/>
  <c r="DV166" i="12"/>
  <c r="DQ166" i="12"/>
  <c r="DP167" i="12"/>
  <c r="ED167" i="12" s="1"/>
  <c r="DE162" i="12"/>
  <c r="DF162" i="12"/>
  <c r="DC162" i="12"/>
  <c r="DD162" i="12"/>
  <c r="DA162" i="12"/>
  <c r="DB162" i="12"/>
  <c r="CY162" i="12"/>
  <c r="CZ162" i="12"/>
  <c r="BO166" i="12"/>
  <c r="BP166" i="12"/>
  <c r="BI166" i="12"/>
  <c r="BJ166" i="12"/>
  <c r="BG166" i="12"/>
  <c r="BH166" i="12"/>
  <c r="AR162" i="12"/>
  <c r="AQ162" i="12"/>
  <c r="AP162" i="12"/>
  <c r="AO162" i="12"/>
  <c r="AN162" i="12"/>
  <c r="AM162" i="12"/>
  <c r="AL162" i="12"/>
  <c r="AK162" i="12"/>
  <c r="EZ162" i="12"/>
  <c r="EM163" i="12"/>
  <c r="EL163" i="12"/>
  <c r="ES162" i="12"/>
  <c r="ET162" i="12" s="1"/>
  <c r="EU162" i="12" s="1"/>
  <c r="EK163" i="12"/>
  <c r="EJ163" i="12"/>
  <c r="EN163" i="12"/>
  <c r="ER163" i="12"/>
  <c r="AU161" i="12"/>
  <c r="FA162" i="12"/>
  <c r="CS162" i="12"/>
  <c r="CW162" i="12"/>
  <c r="CX162" i="12"/>
  <c r="CU162" i="12"/>
  <c r="CV162" i="12" s="1"/>
  <c r="CT162" i="12"/>
  <c r="DI161" i="12" s="1"/>
  <c r="DH161" i="12" s="1"/>
  <c r="EI164" i="12"/>
  <c r="EQ164" i="12" s="1"/>
  <c r="CR163" i="12"/>
  <c r="DG163" i="12" s="1"/>
  <c r="AI162" i="12"/>
  <c r="AE162" i="12"/>
  <c r="AF162" i="12" s="1"/>
  <c r="AJ162" i="12"/>
  <c r="AT161" i="12"/>
  <c r="AS161" i="12" s="1"/>
  <c r="AG162" i="12"/>
  <c r="AH162" i="12" s="1"/>
  <c r="AD163" i="12"/>
  <c r="DK162" i="12"/>
  <c r="DQ170" i="1"/>
  <c r="DR169" i="1"/>
  <c r="EG169" i="1"/>
  <c r="CQ164" i="12" s="1"/>
  <c r="EF170" i="1"/>
  <c r="DW173" i="1"/>
  <c r="BA168" i="12" s="1"/>
  <c r="BB167" i="12"/>
  <c r="BQ167" i="12" s="1"/>
  <c r="BC166" i="12"/>
  <c r="BF166" i="12"/>
  <c r="BE166" i="12"/>
  <c r="BN165" i="12" s="1"/>
  <c r="BD166" i="12"/>
  <c r="BT166" i="12"/>
  <c r="BK166" i="12"/>
  <c r="BS166" i="12" s="1"/>
  <c r="BL166" i="12" s="1"/>
  <c r="BM166" i="12"/>
  <c r="EB173" i="1"/>
  <c r="DO168" i="12" s="1"/>
  <c r="CP170" i="1"/>
  <c r="EH165" i="12" s="1"/>
  <c r="CO171" i="1"/>
  <c r="EO164" i="12" l="1"/>
  <c r="EX163" i="12" s="1"/>
  <c r="EW163" i="12" s="1"/>
  <c r="EP164" i="12"/>
  <c r="ES163" i="12" s="1"/>
  <c r="ET163" i="12" s="1"/>
  <c r="EU163" i="12" s="1"/>
  <c r="EB167" i="12"/>
  <c r="EC167" i="12"/>
  <c r="DY167" i="12"/>
  <c r="EA167" i="12"/>
  <c r="DW167" i="12"/>
  <c r="DX167" i="12"/>
  <c r="DV167" i="12"/>
  <c r="DQ167" i="12"/>
  <c r="DS167" i="12"/>
  <c r="DR167" i="12"/>
  <c r="DZ167" i="12"/>
  <c r="DU167" i="12"/>
  <c r="DT167" i="12"/>
  <c r="DP168" i="12"/>
  <c r="ED168" i="12" s="1"/>
  <c r="DE163" i="12"/>
  <c r="DF163" i="12"/>
  <c r="DC163" i="12"/>
  <c r="DD163" i="12"/>
  <c r="DA163" i="12"/>
  <c r="DB163" i="12"/>
  <c r="CY163" i="12"/>
  <c r="CZ163" i="12"/>
  <c r="BO167" i="12"/>
  <c r="BP167" i="12"/>
  <c r="BI167" i="12"/>
  <c r="BJ167" i="12"/>
  <c r="BG167" i="12"/>
  <c r="BH167" i="12"/>
  <c r="AR163" i="12"/>
  <c r="AQ163" i="12"/>
  <c r="AP163" i="12"/>
  <c r="AO163" i="12"/>
  <c r="AN163" i="12"/>
  <c r="AT162" i="12" s="1"/>
  <c r="AS162" i="12" s="1"/>
  <c r="AL163" i="12"/>
  <c r="AK163" i="12"/>
  <c r="AM163" i="12"/>
  <c r="EZ163" i="12"/>
  <c r="FA163" i="12"/>
  <c r="CX163" i="12"/>
  <c r="CS163" i="12"/>
  <c r="CT163" i="12" s="1"/>
  <c r="DI162" i="12" s="1"/>
  <c r="DH162" i="12" s="1"/>
  <c r="CW163" i="12"/>
  <c r="CU163" i="12"/>
  <c r="CV163" i="12" s="1"/>
  <c r="EK164" i="12"/>
  <c r="EJ164" i="12"/>
  <c r="EN164" i="12"/>
  <c r="ER164" i="12"/>
  <c r="EM164" i="12"/>
  <c r="EL164" i="12"/>
  <c r="EI165" i="12"/>
  <c r="EQ165" i="12" s="1"/>
  <c r="CR164" i="12"/>
  <c r="DG164" i="12" s="1"/>
  <c r="AU162" i="12"/>
  <c r="AG163" i="12"/>
  <c r="AH163" i="12" s="1"/>
  <c r="AI163" i="12"/>
  <c r="AE163" i="12"/>
  <c r="AF163" i="12" s="1"/>
  <c r="AJ163" i="12"/>
  <c r="AD164" i="12"/>
  <c r="DK163" i="12"/>
  <c r="DR170" i="1"/>
  <c r="DQ171" i="1"/>
  <c r="EF171" i="1"/>
  <c r="EG170" i="1"/>
  <c r="CQ165" i="12" s="1"/>
  <c r="BK167" i="12"/>
  <c r="BS167" i="12" s="1"/>
  <c r="BL167" i="12" s="1"/>
  <c r="BF167" i="12"/>
  <c r="BC167" i="12"/>
  <c r="BD167" i="12" s="1"/>
  <c r="BE167" i="12"/>
  <c r="BN166" i="12" s="1"/>
  <c r="BT167" i="12"/>
  <c r="BM167" i="12"/>
  <c r="DW174" i="1"/>
  <c r="BA169" i="12" s="1"/>
  <c r="BB168" i="12"/>
  <c r="BQ168" i="12" s="1"/>
  <c r="EB174" i="1"/>
  <c r="DO169" i="12" s="1"/>
  <c r="CO172" i="1"/>
  <c r="CP171" i="1"/>
  <c r="EH166" i="12" s="1"/>
  <c r="EO165" i="12" l="1"/>
  <c r="EX164" i="12" s="1"/>
  <c r="EW164" i="12" s="1"/>
  <c r="EP165" i="12"/>
  <c r="ES164" i="12" s="1"/>
  <c r="ET164" i="12" s="1"/>
  <c r="EU164" i="12" s="1"/>
  <c r="EB168" i="12"/>
  <c r="EC168" i="12"/>
  <c r="DY168" i="12"/>
  <c r="EA168" i="12"/>
  <c r="DW168" i="12"/>
  <c r="DX168" i="12"/>
  <c r="DV168" i="12"/>
  <c r="DQ168" i="12"/>
  <c r="DS168" i="12"/>
  <c r="DR168" i="12"/>
  <c r="DZ168" i="12"/>
  <c r="DU168" i="12"/>
  <c r="DT168" i="12"/>
  <c r="DP169" i="12"/>
  <c r="ED169" i="12" s="1"/>
  <c r="DE164" i="12"/>
  <c r="DF164" i="12"/>
  <c r="DC164" i="12"/>
  <c r="DD164" i="12"/>
  <c r="DA164" i="12"/>
  <c r="DB164" i="12"/>
  <c r="CY164" i="12"/>
  <c r="CZ164" i="12"/>
  <c r="BO168" i="12"/>
  <c r="BP168" i="12"/>
  <c r="BI168" i="12"/>
  <c r="BJ168" i="12"/>
  <c r="BG168" i="12"/>
  <c r="BH168" i="12"/>
  <c r="AR164" i="12"/>
  <c r="AQ164" i="12"/>
  <c r="AP164" i="12"/>
  <c r="AO164" i="12"/>
  <c r="AN164" i="12"/>
  <c r="AT163" i="12" s="1"/>
  <c r="AS163" i="12" s="1"/>
  <c r="AM164" i="12"/>
  <c r="AL164" i="12"/>
  <c r="AK164" i="12"/>
  <c r="EZ164" i="12"/>
  <c r="FA164" i="12"/>
  <c r="CU164" i="12"/>
  <c r="CV164" i="12" s="1"/>
  <c r="CX164" i="12"/>
  <c r="CS164" i="12"/>
  <c r="CW164" i="12"/>
  <c r="CT164" i="12"/>
  <c r="DI163" i="12" s="1"/>
  <c r="DH163" i="12" s="1"/>
  <c r="EK165" i="12"/>
  <c r="EJ165" i="12"/>
  <c r="EN165" i="12"/>
  <c r="ER165" i="12"/>
  <c r="EM165" i="12"/>
  <c r="EL165" i="12"/>
  <c r="EI166" i="12"/>
  <c r="EQ166" i="12" s="1"/>
  <c r="CR165" i="12"/>
  <c r="DG165" i="12" s="1"/>
  <c r="AU163" i="12"/>
  <c r="AG164" i="12"/>
  <c r="AH164" i="12" s="1"/>
  <c r="AE164" i="12"/>
  <c r="AF164" i="12" s="1"/>
  <c r="AI164" i="12"/>
  <c r="AJ164" i="12"/>
  <c r="AD165" i="12"/>
  <c r="DK164" i="12"/>
  <c r="DR171" i="1"/>
  <c r="DQ172" i="1"/>
  <c r="EF172" i="1"/>
  <c r="EG171" i="1"/>
  <c r="CQ166" i="12" s="1"/>
  <c r="BC168" i="12"/>
  <c r="BT168" i="12"/>
  <c r="BE168" i="12"/>
  <c r="BN167" i="12" s="1"/>
  <c r="BD168" i="12"/>
  <c r="BF168" i="12"/>
  <c r="BK168" i="12"/>
  <c r="BS168" i="12" s="1"/>
  <c r="BL168" i="12" s="1"/>
  <c r="BM168" i="12"/>
  <c r="BB169" i="12"/>
  <c r="BQ169" i="12" s="1"/>
  <c r="DW175" i="1"/>
  <c r="BA170" i="12" s="1"/>
  <c r="EB175" i="1"/>
  <c r="DO170" i="12" s="1"/>
  <c r="CO173" i="1"/>
  <c r="CP172" i="1"/>
  <c r="EH167" i="12" s="1"/>
  <c r="EO166" i="12" l="1"/>
  <c r="EX165" i="12" s="1"/>
  <c r="EW165" i="12" s="1"/>
  <c r="EP166" i="12"/>
  <c r="ES165" i="12" s="1"/>
  <c r="ET165" i="12" s="1"/>
  <c r="EU165" i="12" s="1"/>
  <c r="EB169" i="12"/>
  <c r="EC169" i="12"/>
  <c r="DY169" i="12"/>
  <c r="EA169" i="12"/>
  <c r="DW169" i="12"/>
  <c r="DX169" i="12"/>
  <c r="DV169" i="12"/>
  <c r="DQ169" i="12"/>
  <c r="DS169" i="12"/>
  <c r="DR169" i="12"/>
  <c r="DZ169" i="12"/>
  <c r="DU169" i="12"/>
  <c r="DT169" i="12"/>
  <c r="DP170" i="12"/>
  <c r="ED170" i="12" s="1"/>
  <c r="DE165" i="12"/>
  <c r="DF165" i="12"/>
  <c r="DC165" i="12"/>
  <c r="DD165" i="12"/>
  <c r="DA165" i="12"/>
  <c r="DB165" i="12"/>
  <c r="CY165" i="12"/>
  <c r="CZ165" i="12"/>
  <c r="BO169" i="12"/>
  <c r="BP169" i="12"/>
  <c r="BI169" i="12"/>
  <c r="BJ169" i="12"/>
  <c r="BG169" i="12"/>
  <c r="BH169" i="12"/>
  <c r="AR165" i="12"/>
  <c r="AQ165" i="12"/>
  <c r="AP165" i="12"/>
  <c r="AO165" i="12"/>
  <c r="AN165" i="12"/>
  <c r="AT164" i="12" s="1"/>
  <c r="AS164" i="12" s="1"/>
  <c r="AM165" i="12"/>
  <c r="AL165" i="12"/>
  <c r="AK165" i="12"/>
  <c r="EZ165" i="12"/>
  <c r="FA165" i="12"/>
  <c r="EM166" i="12"/>
  <c r="EL166" i="12"/>
  <c r="EK166" i="12"/>
  <c r="EJ166" i="12"/>
  <c r="EN166" i="12"/>
  <c r="ER166" i="12"/>
  <c r="CW165" i="12"/>
  <c r="CX165" i="12"/>
  <c r="CU165" i="12"/>
  <c r="CV165" i="12" s="1"/>
  <c r="CS165" i="12"/>
  <c r="CT165" i="12" s="1"/>
  <c r="DI164" i="12" s="1"/>
  <c r="DH164" i="12" s="1"/>
  <c r="EI167" i="12"/>
  <c r="EQ167" i="12" s="1"/>
  <c r="CR166" i="12"/>
  <c r="DG166" i="12" s="1"/>
  <c r="AU164" i="12"/>
  <c r="AG165" i="12"/>
  <c r="AH165" i="12" s="1"/>
  <c r="AI165" i="12"/>
  <c r="AE165" i="12"/>
  <c r="AF165" i="12" s="1"/>
  <c r="AJ165" i="12"/>
  <c r="AD166" i="12"/>
  <c r="DK165" i="12"/>
  <c r="DR172" i="1"/>
  <c r="DQ173" i="1"/>
  <c r="EG172" i="1"/>
  <c r="CQ167" i="12" s="1"/>
  <c r="EF173" i="1"/>
  <c r="BE169" i="12"/>
  <c r="BN168" i="12" s="1"/>
  <c r="BF169" i="12"/>
  <c r="BK169" i="12"/>
  <c r="BS169" i="12" s="1"/>
  <c r="BL169" i="12" s="1"/>
  <c r="BC169" i="12"/>
  <c r="BD169" i="12" s="1"/>
  <c r="BT169" i="12"/>
  <c r="BM169" i="12"/>
  <c r="BB170" i="12"/>
  <c r="BQ170" i="12" s="1"/>
  <c r="DW176" i="1"/>
  <c r="BA171" i="12" s="1"/>
  <c r="EB176" i="1"/>
  <c r="DO171" i="12" s="1"/>
  <c r="CO174" i="1"/>
  <c r="CP173" i="1"/>
  <c r="EH168" i="12" s="1"/>
  <c r="EO167" i="12" l="1"/>
  <c r="EX166" i="12" s="1"/>
  <c r="EW166" i="12" s="1"/>
  <c r="EP167" i="12"/>
  <c r="ES166" i="12" s="1"/>
  <c r="ET166" i="12" s="1"/>
  <c r="EU166" i="12" s="1"/>
  <c r="EB170" i="12"/>
  <c r="EC170" i="12"/>
  <c r="DY170" i="12"/>
  <c r="EA170" i="12"/>
  <c r="DW170" i="12"/>
  <c r="DX170" i="12"/>
  <c r="DS170" i="12"/>
  <c r="DR170" i="12"/>
  <c r="DZ170" i="12"/>
  <c r="DU170" i="12"/>
  <c r="DT170" i="12"/>
  <c r="DV170" i="12"/>
  <c r="DQ170" i="12"/>
  <c r="DP171" i="12"/>
  <c r="ED171" i="12" s="1"/>
  <c r="DE166" i="12"/>
  <c r="DF166" i="12"/>
  <c r="DC166" i="12"/>
  <c r="DD166" i="12"/>
  <c r="DA166" i="12"/>
  <c r="DB166" i="12"/>
  <c r="CY166" i="12"/>
  <c r="CZ166" i="12"/>
  <c r="BO170" i="12"/>
  <c r="BP170" i="12"/>
  <c r="BI170" i="12"/>
  <c r="BJ170" i="12"/>
  <c r="BG170" i="12"/>
  <c r="BH170" i="12"/>
  <c r="AR166" i="12"/>
  <c r="AQ166" i="12"/>
  <c r="AP166" i="12"/>
  <c r="AO166" i="12"/>
  <c r="AN166" i="12"/>
  <c r="AT165" i="12" s="1"/>
  <c r="AS165" i="12" s="1"/>
  <c r="AM166" i="12"/>
  <c r="AL166" i="12"/>
  <c r="AK166" i="12"/>
  <c r="FA166" i="12"/>
  <c r="EZ166" i="12"/>
  <c r="CS166" i="12"/>
  <c r="CW166" i="12"/>
  <c r="CT166" i="12"/>
  <c r="DI165" i="12" s="1"/>
  <c r="DH165" i="12" s="1"/>
  <c r="CU166" i="12"/>
  <c r="CV166" i="12" s="1"/>
  <c r="CX166" i="12"/>
  <c r="EK167" i="12"/>
  <c r="EJ167" i="12"/>
  <c r="EN167" i="12"/>
  <c r="ER167" i="12"/>
  <c r="EM167" i="12"/>
  <c r="EL167" i="12"/>
  <c r="CR167" i="12"/>
  <c r="DG167" i="12" s="1"/>
  <c r="EI168" i="12"/>
  <c r="EQ168" i="12" s="1"/>
  <c r="AU165" i="12"/>
  <c r="AJ166" i="12"/>
  <c r="AG166" i="12"/>
  <c r="AH166" i="12" s="1"/>
  <c r="AE166" i="12"/>
  <c r="AF166" i="12" s="1"/>
  <c r="AI166" i="12"/>
  <c r="AD167" i="12"/>
  <c r="DK166" i="12"/>
  <c r="DR173" i="1"/>
  <c r="DQ174" i="1"/>
  <c r="EG173" i="1"/>
  <c r="CQ168" i="12" s="1"/>
  <c r="EF174" i="1"/>
  <c r="BE170" i="12"/>
  <c r="BN169" i="12" s="1"/>
  <c r="BD170" i="12"/>
  <c r="BF170" i="12"/>
  <c r="BK170" i="12"/>
  <c r="BS170" i="12" s="1"/>
  <c r="BL170" i="12" s="1"/>
  <c r="BC170" i="12"/>
  <c r="BT170" i="12"/>
  <c r="BM170" i="12"/>
  <c r="DW177" i="1"/>
  <c r="BA172" i="12" s="1"/>
  <c r="BB171" i="12"/>
  <c r="BQ171" i="12" s="1"/>
  <c r="EB177" i="1"/>
  <c r="DO172" i="12" s="1"/>
  <c r="CO175" i="1"/>
  <c r="CP174" i="1"/>
  <c r="EH169" i="12" s="1"/>
  <c r="EO168" i="12" l="1"/>
  <c r="EX167" i="12" s="1"/>
  <c r="EW167" i="12" s="1"/>
  <c r="EP168" i="12"/>
  <c r="ES167" i="12" s="1"/>
  <c r="ET167" i="12" s="1"/>
  <c r="EU167" i="12" s="1"/>
  <c r="EB171" i="12"/>
  <c r="EC171" i="12"/>
  <c r="DY171" i="12"/>
  <c r="EA171" i="12"/>
  <c r="DW171" i="12"/>
  <c r="DX171" i="12"/>
  <c r="DV171" i="12"/>
  <c r="DQ171" i="12"/>
  <c r="DS171" i="12"/>
  <c r="DR171" i="12"/>
  <c r="DZ171" i="12"/>
  <c r="DU171" i="12"/>
  <c r="DT171" i="12"/>
  <c r="DP172" i="12"/>
  <c r="ED172" i="12" s="1"/>
  <c r="DE167" i="12"/>
  <c r="DF167" i="12"/>
  <c r="DC167" i="12"/>
  <c r="DD167" i="12"/>
  <c r="DA167" i="12"/>
  <c r="DB167" i="12"/>
  <c r="CY167" i="12"/>
  <c r="CZ167" i="12"/>
  <c r="BO171" i="12"/>
  <c r="BP171" i="12"/>
  <c r="BI171" i="12"/>
  <c r="BJ171" i="12"/>
  <c r="BG171" i="12"/>
  <c r="BH171" i="12"/>
  <c r="AR167" i="12"/>
  <c r="AQ167" i="12"/>
  <c r="AP167" i="12"/>
  <c r="AO167" i="12"/>
  <c r="AN167" i="12"/>
  <c r="AT166" i="12" s="1"/>
  <c r="AS166" i="12" s="1"/>
  <c r="AL167" i="12"/>
  <c r="AK167" i="12"/>
  <c r="AM167" i="12"/>
  <c r="EZ167" i="12"/>
  <c r="FA167" i="12"/>
  <c r="CW167" i="12"/>
  <c r="CX167" i="12"/>
  <c r="CS167" i="12"/>
  <c r="CT167" i="12" s="1"/>
  <c r="DI166" i="12" s="1"/>
  <c r="DH166" i="12" s="1"/>
  <c r="CU167" i="12"/>
  <c r="CV167" i="12" s="1"/>
  <c r="EK168" i="12"/>
  <c r="EJ168" i="12"/>
  <c r="EN168" i="12"/>
  <c r="ER168" i="12"/>
  <c r="EM168" i="12"/>
  <c r="EL168" i="12"/>
  <c r="EI169" i="12"/>
  <c r="EQ169" i="12" s="1"/>
  <c r="CR168" i="12"/>
  <c r="DG168" i="12" s="1"/>
  <c r="AU166" i="12"/>
  <c r="AI167" i="12"/>
  <c r="AJ167" i="12"/>
  <c r="AE167" i="12"/>
  <c r="AF167" i="12" s="1"/>
  <c r="AG167" i="12"/>
  <c r="AH167" i="12" s="1"/>
  <c r="AD168" i="12"/>
  <c r="DK167" i="12"/>
  <c r="DQ175" i="1"/>
  <c r="DR174" i="1"/>
  <c r="EG174" i="1"/>
  <c r="CQ169" i="12" s="1"/>
  <c r="EF175" i="1"/>
  <c r="DW178" i="1"/>
  <c r="BA173" i="12" s="1"/>
  <c r="BB172" i="12"/>
  <c r="BQ172" i="12" s="1"/>
  <c r="BE171" i="12"/>
  <c r="BN170" i="12" s="1"/>
  <c r="BF171" i="12"/>
  <c r="BC171" i="12"/>
  <c r="BD171" i="12" s="1"/>
  <c r="BK171" i="12"/>
  <c r="BS171" i="12" s="1"/>
  <c r="BL171" i="12" s="1"/>
  <c r="BT171" i="12"/>
  <c r="BM171" i="12"/>
  <c r="EB178" i="1"/>
  <c r="DO173" i="12" s="1"/>
  <c r="CO176" i="1"/>
  <c r="CP175" i="1"/>
  <c r="EH170" i="12" s="1"/>
  <c r="EO169" i="12" l="1"/>
  <c r="EX168" i="12" s="1"/>
  <c r="EW168" i="12" s="1"/>
  <c r="EP169" i="12"/>
  <c r="ES168" i="12" s="1"/>
  <c r="ET168" i="12" s="1"/>
  <c r="EU168" i="12" s="1"/>
  <c r="EB172" i="12"/>
  <c r="EC172" i="12"/>
  <c r="DY172" i="12"/>
  <c r="EA172" i="12"/>
  <c r="DW172" i="12"/>
  <c r="DX172" i="12"/>
  <c r="DS172" i="12"/>
  <c r="DR172" i="12"/>
  <c r="DZ172" i="12"/>
  <c r="DU172" i="12"/>
  <c r="DT172" i="12"/>
  <c r="DV172" i="12"/>
  <c r="DQ172" i="12"/>
  <c r="DP173" i="12"/>
  <c r="ED173" i="12" s="1"/>
  <c r="DE168" i="12"/>
  <c r="DF168" i="12"/>
  <c r="DC168" i="12"/>
  <c r="DD168" i="12"/>
  <c r="DA168" i="12"/>
  <c r="DB168" i="12"/>
  <c r="CY168" i="12"/>
  <c r="CZ168" i="12"/>
  <c r="BO172" i="12"/>
  <c r="BP172" i="12"/>
  <c r="BI172" i="12"/>
  <c r="BJ172" i="12"/>
  <c r="BG172" i="12"/>
  <c r="BH172" i="12"/>
  <c r="AR168" i="12"/>
  <c r="AQ168" i="12"/>
  <c r="AP168" i="12"/>
  <c r="AO168" i="12"/>
  <c r="AN168" i="12"/>
  <c r="AM168" i="12"/>
  <c r="AL168" i="12"/>
  <c r="AK168" i="12"/>
  <c r="EZ168" i="12"/>
  <c r="FA168" i="12"/>
  <c r="CU168" i="12"/>
  <c r="CV168" i="12" s="1"/>
  <c r="CS168" i="12"/>
  <c r="CT168" i="12" s="1"/>
  <c r="DI167" i="12" s="1"/>
  <c r="DH167" i="12" s="1"/>
  <c r="CW168" i="12"/>
  <c r="CX168" i="12"/>
  <c r="EM169" i="12"/>
  <c r="EL169" i="12"/>
  <c r="EK169" i="12"/>
  <c r="EJ169" i="12"/>
  <c r="EN169" i="12"/>
  <c r="ER169" i="12"/>
  <c r="EI170" i="12"/>
  <c r="EQ170" i="12" s="1"/>
  <c r="CR169" i="12"/>
  <c r="DG169" i="12" s="1"/>
  <c r="AU167" i="12"/>
  <c r="AE168" i="12"/>
  <c r="AF168" i="12" s="1"/>
  <c r="AG168" i="12"/>
  <c r="AH168" i="12" s="1"/>
  <c r="AJ168" i="12"/>
  <c r="AT167" i="12"/>
  <c r="AS167" i="12" s="1"/>
  <c r="AI168" i="12"/>
  <c r="AD169" i="12"/>
  <c r="DK168" i="12"/>
  <c r="DQ176" i="1"/>
  <c r="DR175" i="1"/>
  <c r="EF176" i="1"/>
  <c r="EG175" i="1"/>
  <c r="CQ170" i="12" s="1"/>
  <c r="BC172" i="12"/>
  <c r="BE172" i="12"/>
  <c r="BN171" i="12" s="1"/>
  <c r="BK172" i="12"/>
  <c r="BS172" i="12" s="1"/>
  <c r="BL172" i="12" s="1"/>
  <c r="BF172" i="12"/>
  <c r="BD172" i="12"/>
  <c r="BT172" i="12"/>
  <c r="BM172" i="12"/>
  <c r="DW179" i="1"/>
  <c r="BA174" i="12" s="1"/>
  <c r="BB173" i="12"/>
  <c r="BQ173" i="12" s="1"/>
  <c r="EB179" i="1"/>
  <c r="DO174" i="12" s="1"/>
  <c r="CP176" i="1"/>
  <c r="EH171" i="12" s="1"/>
  <c r="CO177" i="1"/>
  <c r="EO170" i="12" l="1"/>
  <c r="EX169" i="12" s="1"/>
  <c r="EW169" i="12" s="1"/>
  <c r="EP170" i="12"/>
  <c r="ES169" i="12" s="1"/>
  <c r="ET169" i="12" s="1"/>
  <c r="EU169" i="12" s="1"/>
  <c r="EB173" i="12"/>
  <c r="EC173" i="12"/>
  <c r="DY173" i="12"/>
  <c r="EA173" i="12"/>
  <c r="DW173" i="12"/>
  <c r="DX173" i="12"/>
  <c r="DS173" i="12"/>
  <c r="DR173" i="12"/>
  <c r="DZ173" i="12"/>
  <c r="DU173" i="12"/>
  <c r="DT173" i="12"/>
  <c r="DV173" i="12"/>
  <c r="DQ173" i="12"/>
  <c r="DP174" i="12"/>
  <c r="ED174" i="12" s="1"/>
  <c r="DE169" i="12"/>
  <c r="DF169" i="12"/>
  <c r="DC169" i="12"/>
  <c r="DD169" i="12"/>
  <c r="DA169" i="12"/>
  <c r="DB169" i="12"/>
  <c r="CY169" i="12"/>
  <c r="CZ169" i="12"/>
  <c r="BO173" i="12"/>
  <c r="BP173" i="12"/>
  <c r="BI173" i="12"/>
  <c r="BJ173" i="12"/>
  <c r="BG173" i="12"/>
  <c r="BH173" i="12"/>
  <c r="AR169" i="12"/>
  <c r="AQ169" i="12"/>
  <c r="AP169" i="12"/>
  <c r="AO169" i="12"/>
  <c r="AN169" i="12"/>
  <c r="AT168" i="12" s="1"/>
  <c r="AS168" i="12" s="1"/>
  <c r="AM169" i="12"/>
  <c r="AL169" i="12"/>
  <c r="AK169" i="12"/>
  <c r="EZ169" i="12"/>
  <c r="FA169" i="12"/>
  <c r="CS169" i="12"/>
  <c r="CT169" i="12" s="1"/>
  <c r="DI168" i="12" s="1"/>
  <c r="DH168" i="12" s="1"/>
  <c r="CX169" i="12"/>
  <c r="CU169" i="12"/>
  <c r="CV169" i="12" s="1"/>
  <c r="CW169" i="12"/>
  <c r="EM170" i="12"/>
  <c r="EL170" i="12"/>
  <c r="EK170" i="12"/>
  <c r="EJ170" i="12"/>
  <c r="EN170" i="12"/>
  <c r="ER170" i="12"/>
  <c r="EI171" i="12"/>
  <c r="EQ171" i="12" s="1"/>
  <c r="CR170" i="12"/>
  <c r="DG170" i="12" s="1"/>
  <c r="AU168" i="12"/>
  <c r="AG169" i="12"/>
  <c r="AH169" i="12" s="1"/>
  <c r="AJ169" i="12"/>
  <c r="AI169" i="12"/>
  <c r="AE169" i="12"/>
  <c r="AF169" i="12" s="1"/>
  <c r="AD170" i="12"/>
  <c r="DK169" i="12"/>
  <c r="DQ177" i="1"/>
  <c r="DR176" i="1"/>
  <c r="EG176" i="1"/>
  <c r="CQ171" i="12" s="1"/>
  <c r="EF177" i="1"/>
  <c r="BK173" i="12"/>
  <c r="BS173" i="12" s="1"/>
  <c r="BL173" i="12" s="1"/>
  <c r="BF173" i="12"/>
  <c r="BC173" i="12"/>
  <c r="BD173" i="12" s="1"/>
  <c r="BE173" i="12"/>
  <c r="BN172" i="12" s="1"/>
  <c r="BT173" i="12"/>
  <c r="BM173" i="12"/>
  <c r="BB174" i="12"/>
  <c r="BQ174" i="12" s="1"/>
  <c r="DW180" i="1"/>
  <c r="BA175" i="12" s="1"/>
  <c r="EB180" i="1"/>
  <c r="DO175" i="12" s="1"/>
  <c r="CO178" i="1"/>
  <c r="CP177" i="1"/>
  <c r="EH172" i="12" s="1"/>
  <c r="EO171" i="12" l="1"/>
  <c r="EX170" i="12" s="1"/>
  <c r="EW170" i="12" s="1"/>
  <c r="EP171" i="12"/>
  <c r="EB174" i="12"/>
  <c r="EC174" i="12"/>
  <c r="DY174" i="12"/>
  <c r="EA174" i="12"/>
  <c r="DW174" i="12"/>
  <c r="DX174" i="12"/>
  <c r="DS174" i="12"/>
  <c r="DR174" i="12"/>
  <c r="DZ174" i="12"/>
  <c r="DU174" i="12"/>
  <c r="DT174" i="12"/>
  <c r="DV174" i="12"/>
  <c r="DQ174" i="12"/>
  <c r="DP175" i="12"/>
  <c r="ED175" i="12" s="1"/>
  <c r="DE170" i="12"/>
  <c r="DF170" i="12"/>
  <c r="DC170" i="12"/>
  <c r="DD170" i="12"/>
  <c r="DA170" i="12"/>
  <c r="DB170" i="12"/>
  <c r="CY170" i="12"/>
  <c r="CZ170" i="12"/>
  <c r="BO174" i="12"/>
  <c r="BP174" i="12"/>
  <c r="BI174" i="12"/>
  <c r="BJ174" i="12"/>
  <c r="BG174" i="12"/>
  <c r="BH174" i="12"/>
  <c r="AR170" i="12"/>
  <c r="AQ170" i="12"/>
  <c r="AP170" i="12"/>
  <c r="AO170" i="12"/>
  <c r="AN170" i="12"/>
  <c r="AT169" i="12" s="1"/>
  <c r="AS169" i="12" s="1"/>
  <c r="AM170" i="12"/>
  <c r="AL170" i="12"/>
  <c r="AK170" i="12"/>
  <c r="FA170" i="12"/>
  <c r="EZ170" i="12"/>
  <c r="CU170" i="12"/>
  <c r="CV170" i="12" s="1"/>
  <c r="CT170" i="12"/>
  <c r="DI169" i="12" s="1"/>
  <c r="DH169" i="12" s="1"/>
  <c r="CS170" i="12"/>
  <c r="CW170" i="12"/>
  <c r="CX170" i="12"/>
  <c r="EM171" i="12"/>
  <c r="EL171" i="12"/>
  <c r="ES170" i="12"/>
  <c r="ET170" i="12" s="1"/>
  <c r="EU170" i="12" s="1"/>
  <c r="EK171" i="12"/>
  <c r="EJ171" i="12"/>
  <c r="EN171" i="12"/>
  <c r="ER171" i="12"/>
  <c r="EI172" i="12"/>
  <c r="EQ172" i="12" s="1"/>
  <c r="CR171" i="12"/>
  <c r="DG171" i="12" s="1"/>
  <c r="AU169" i="12"/>
  <c r="AI170" i="12"/>
  <c r="AJ170" i="12"/>
  <c r="AG170" i="12"/>
  <c r="AH170" i="12" s="1"/>
  <c r="AE170" i="12"/>
  <c r="AF170" i="12" s="1"/>
  <c r="AD171" i="12"/>
  <c r="DK170" i="12"/>
  <c r="DQ178" i="1"/>
  <c r="DR177" i="1"/>
  <c r="EF178" i="1"/>
  <c r="EG177" i="1"/>
  <c r="CQ172" i="12" s="1"/>
  <c r="DW181" i="1"/>
  <c r="BA176" i="12" s="1"/>
  <c r="BB175" i="12"/>
  <c r="BQ175" i="12" s="1"/>
  <c r="BC174" i="12"/>
  <c r="BD174" i="12" s="1"/>
  <c r="BF174" i="12"/>
  <c r="BK174" i="12"/>
  <c r="BS174" i="12" s="1"/>
  <c r="BL174" i="12" s="1"/>
  <c r="BE174" i="12"/>
  <c r="BN173" i="12" s="1"/>
  <c r="BT174" i="12"/>
  <c r="BM174" i="12"/>
  <c r="EB181" i="1"/>
  <c r="DO176" i="12" s="1"/>
  <c r="CO179" i="1"/>
  <c r="CP178" i="1"/>
  <c r="EH173" i="12" s="1"/>
  <c r="EO172" i="12" l="1"/>
  <c r="EX171" i="12" s="1"/>
  <c r="EW171" i="12" s="1"/>
  <c r="EP172" i="12"/>
  <c r="ES171" i="12" s="1"/>
  <c r="ET171" i="12" s="1"/>
  <c r="EU171" i="12" s="1"/>
  <c r="EB175" i="12"/>
  <c r="EC175" i="12"/>
  <c r="DY175" i="12"/>
  <c r="EA175" i="12"/>
  <c r="DW175" i="12"/>
  <c r="DX175" i="12"/>
  <c r="DV175" i="12"/>
  <c r="DQ175" i="12"/>
  <c r="DS175" i="12"/>
  <c r="DR175" i="12"/>
  <c r="DZ175" i="12"/>
  <c r="DU175" i="12"/>
  <c r="DT175" i="12"/>
  <c r="DP176" i="12"/>
  <c r="ED176" i="12" s="1"/>
  <c r="DE171" i="12"/>
  <c r="DF171" i="12"/>
  <c r="DC171" i="12"/>
  <c r="DD171" i="12"/>
  <c r="DA171" i="12"/>
  <c r="DB171" i="12"/>
  <c r="CY171" i="12"/>
  <c r="CZ171" i="12"/>
  <c r="BO175" i="12"/>
  <c r="BP175" i="12"/>
  <c r="BI175" i="12"/>
  <c r="BJ175" i="12"/>
  <c r="BG175" i="12"/>
  <c r="BH175" i="12"/>
  <c r="AR171" i="12"/>
  <c r="AQ171" i="12"/>
  <c r="AP171" i="12"/>
  <c r="AO171" i="12"/>
  <c r="AN171" i="12"/>
  <c r="AT170" i="12" s="1"/>
  <c r="AS170" i="12" s="1"/>
  <c r="AL171" i="12"/>
  <c r="AK171" i="12"/>
  <c r="AM171" i="12"/>
  <c r="FA171" i="12"/>
  <c r="EZ171" i="12"/>
  <c r="EK172" i="12"/>
  <c r="EJ172" i="12"/>
  <c r="EN172" i="12"/>
  <c r="ER172" i="12"/>
  <c r="EM172" i="12"/>
  <c r="EL172" i="12"/>
  <c r="CX171" i="12"/>
  <c r="CS171" i="12"/>
  <c r="CT171" i="12" s="1"/>
  <c r="DI170" i="12" s="1"/>
  <c r="DH170" i="12" s="1"/>
  <c r="CW171" i="12"/>
  <c r="CU171" i="12"/>
  <c r="CV171" i="12" s="1"/>
  <c r="EI173" i="12"/>
  <c r="EQ173" i="12" s="1"/>
  <c r="CR172" i="12"/>
  <c r="DG172" i="12" s="1"/>
  <c r="AU170" i="12"/>
  <c r="AE171" i="12"/>
  <c r="AF171" i="12" s="1"/>
  <c r="AG171" i="12"/>
  <c r="AH171" i="12" s="1"/>
  <c r="AI171" i="12"/>
  <c r="AJ171" i="12"/>
  <c r="AD172" i="12"/>
  <c r="DK171" i="12"/>
  <c r="DR178" i="1"/>
  <c r="DQ179" i="1"/>
  <c r="EG178" i="1"/>
  <c r="CQ173" i="12" s="1"/>
  <c r="EF179" i="1"/>
  <c r="BK175" i="12"/>
  <c r="BS175" i="12" s="1"/>
  <c r="BL175" i="12" s="1"/>
  <c r="BD175" i="12"/>
  <c r="BE175" i="12"/>
  <c r="BN174" i="12" s="1"/>
  <c r="BC175" i="12"/>
  <c r="BF175" i="12"/>
  <c r="BT175" i="12"/>
  <c r="BM175" i="12"/>
  <c r="BB176" i="12"/>
  <c r="BQ176" i="12" s="1"/>
  <c r="DW182" i="1"/>
  <c r="BA177" i="12" s="1"/>
  <c r="EB182" i="1"/>
  <c r="DO177" i="12" s="1"/>
  <c r="CP179" i="1"/>
  <c r="EH174" i="12" s="1"/>
  <c r="CO180" i="1"/>
  <c r="EO173" i="12" l="1"/>
  <c r="EX172" i="12" s="1"/>
  <c r="EW172" i="12" s="1"/>
  <c r="EP173" i="12"/>
  <c r="ES172" i="12" s="1"/>
  <c r="ET172" i="12" s="1"/>
  <c r="EU172" i="12" s="1"/>
  <c r="EB176" i="12"/>
  <c r="EC176" i="12"/>
  <c r="DY176" i="12"/>
  <c r="EA176" i="12"/>
  <c r="DW176" i="12"/>
  <c r="DX176" i="12"/>
  <c r="DV176" i="12"/>
  <c r="DQ176" i="12"/>
  <c r="DS176" i="12"/>
  <c r="DR176" i="12"/>
  <c r="DZ176" i="12"/>
  <c r="DU176" i="12"/>
  <c r="DT176" i="12"/>
  <c r="DP177" i="12"/>
  <c r="ED177" i="12" s="1"/>
  <c r="DE172" i="12"/>
  <c r="DF172" i="12"/>
  <c r="DC172" i="12"/>
  <c r="DD172" i="12"/>
  <c r="DA172" i="12"/>
  <c r="DB172" i="12"/>
  <c r="CY172" i="12"/>
  <c r="CZ172" i="12"/>
  <c r="BO176" i="12"/>
  <c r="BP176" i="12"/>
  <c r="BI176" i="12"/>
  <c r="BJ176" i="12"/>
  <c r="BG176" i="12"/>
  <c r="BH176" i="12"/>
  <c r="AR172" i="12"/>
  <c r="AQ172" i="12"/>
  <c r="AP172" i="12"/>
  <c r="AO172" i="12"/>
  <c r="AN172" i="12"/>
  <c r="AT171" i="12" s="1"/>
  <c r="AS171" i="12" s="1"/>
  <c r="AM172" i="12"/>
  <c r="AL172" i="12"/>
  <c r="AK172" i="12"/>
  <c r="FA172" i="12"/>
  <c r="EZ172" i="12"/>
  <c r="CU172" i="12"/>
  <c r="CV172" i="12" s="1"/>
  <c r="CX172" i="12"/>
  <c r="CS172" i="12"/>
  <c r="CW172" i="12"/>
  <c r="CT172" i="12"/>
  <c r="DI171" i="12" s="1"/>
  <c r="DH171" i="12" s="1"/>
  <c r="EM173" i="12"/>
  <c r="EL173" i="12"/>
  <c r="EK173" i="12"/>
  <c r="EJ173" i="12"/>
  <c r="EN173" i="12"/>
  <c r="ER173" i="12"/>
  <c r="EI174" i="12"/>
  <c r="EQ174" i="12" s="1"/>
  <c r="CR173" i="12"/>
  <c r="DG173" i="12" s="1"/>
  <c r="AU171" i="12"/>
  <c r="AG172" i="12"/>
  <c r="AH172" i="12" s="1"/>
  <c r="AJ172" i="12"/>
  <c r="AE172" i="12"/>
  <c r="AF172" i="12" s="1"/>
  <c r="AI172" i="12"/>
  <c r="AD173" i="12"/>
  <c r="DK172" i="12"/>
  <c r="DQ180" i="1"/>
  <c r="DR179" i="1"/>
  <c r="EG179" i="1"/>
  <c r="CQ174" i="12" s="1"/>
  <c r="EF180" i="1"/>
  <c r="DW183" i="1"/>
  <c r="BA178" i="12" s="1"/>
  <c r="BB177" i="12"/>
  <c r="BQ177" i="12" s="1"/>
  <c r="BE176" i="12"/>
  <c r="BN175" i="12" s="1"/>
  <c r="BF176" i="12"/>
  <c r="BC176" i="12"/>
  <c r="BK176" i="12"/>
  <c r="BS176" i="12" s="1"/>
  <c r="BL176" i="12" s="1"/>
  <c r="BT176" i="12"/>
  <c r="BD176" i="12"/>
  <c r="BM176" i="12"/>
  <c r="EB183" i="1"/>
  <c r="DO178" i="12" s="1"/>
  <c r="CP180" i="1"/>
  <c r="EH175" i="12" s="1"/>
  <c r="CO181" i="1"/>
  <c r="EO174" i="12" l="1"/>
  <c r="EX173" i="12" s="1"/>
  <c r="EW173" i="12" s="1"/>
  <c r="EP174" i="12"/>
  <c r="ES173" i="12" s="1"/>
  <c r="ET173" i="12" s="1"/>
  <c r="EU173" i="12" s="1"/>
  <c r="EB177" i="12"/>
  <c r="EC177" i="12"/>
  <c r="DY177" i="12"/>
  <c r="EA177" i="12"/>
  <c r="DW177" i="12"/>
  <c r="DX177" i="12"/>
  <c r="DV177" i="12"/>
  <c r="DQ177" i="12"/>
  <c r="DS177" i="12"/>
  <c r="DR177" i="12"/>
  <c r="DZ177" i="12"/>
  <c r="DU177" i="12"/>
  <c r="DT177" i="12"/>
  <c r="DP178" i="12"/>
  <c r="ED178" i="12" s="1"/>
  <c r="DE173" i="12"/>
  <c r="DF173" i="12"/>
  <c r="DC173" i="12"/>
  <c r="DD173" i="12"/>
  <c r="DA173" i="12"/>
  <c r="DB173" i="12"/>
  <c r="CY173" i="12"/>
  <c r="CZ173" i="12"/>
  <c r="BO177" i="12"/>
  <c r="BP177" i="12"/>
  <c r="BI177" i="12"/>
  <c r="BJ177" i="12"/>
  <c r="BG177" i="12"/>
  <c r="BH177" i="12"/>
  <c r="AR173" i="12"/>
  <c r="AQ173" i="12"/>
  <c r="AP173" i="12"/>
  <c r="AO173" i="12"/>
  <c r="AN173" i="12"/>
  <c r="AT172" i="12" s="1"/>
  <c r="AS172" i="12" s="1"/>
  <c r="AM173" i="12"/>
  <c r="AL173" i="12"/>
  <c r="AK173" i="12"/>
  <c r="EZ173" i="12"/>
  <c r="FA173" i="12"/>
  <c r="EM174" i="12"/>
  <c r="EL174" i="12"/>
  <c r="EK174" i="12"/>
  <c r="EJ174" i="12"/>
  <c r="EN174" i="12"/>
  <c r="ER174" i="12"/>
  <c r="CX173" i="12"/>
  <c r="CU173" i="12"/>
  <c r="CV173" i="12" s="1"/>
  <c r="CS173" i="12"/>
  <c r="CT173" i="12" s="1"/>
  <c r="DI172" i="12" s="1"/>
  <c r="DH172" i="12" s="1"/>
  <c r="CW173" i="12"/>
  <c r="EI175" i="12"/>
  <c r="EQ175" i="12" s="1"/>
  <c r="CR174" i="12"/>
  <c r="DG174" i="12" s="1"/>
  <c r="AU172" i="12"/>
  <c r="AE173" i="12"/>
  <c r="AF173" i="12" s="1"/>
  <c r="AJ173" i="12"/>
  <c r="AG173" i="12"/>
  <c r="AH173" i="12" s="1"/>
  <c r="AI173" i="12"/>
  <c r="AD174" i="12"/>
  <c r="DK173" i="12"/>
  <c r="DQ181" i="1"/>
  <c r="DR180" i="1"/>
  <c r="EG180" i="1"/>
  <c r="CQ175" i="12" s="1"/>
  <c r="EF181" i="1"/>
  <c r="BC177" i="12"/>
  <c r="BD177" i="12" s="1"/>
  <c r="BF177" i="12"/>
  <c r="BE177" i="12"/>
  <c r="BN176" i="12" s="1"/>
  <c r="BT177" i="12"/>
  <c r="BK177" i="12"/>
  <c r="BS177" i="12" s="1"/>
  <c r="BL177" i="12" s="1"/>
  <c r="BM177" i="12"/>
  <c r="BB178" i="12"/>
  <c r="BQ178" i="12" s="1"/>
  <c r="DW184" i="1"/>
  <c r="BA179" i="12" s="1"/>
  <c r="EB184" i="1"/>
  <c r="DO179" i="12" s="1"/>
  <c r="CP181" i="1"/>
  <c r="EH176" i="12" s="1"/>
  <c r="CO182" i="1"/>
  <c r="EO175" i="12" l="1"/>
  <c r="EX174" i="12" s="1"/>
  <c r="EW174" i="12" s="1"/>
  <c r="EP175" i="12"/>
  <c r="EB178" i="12"/>
  <c r="EC178" i="12"/>
  <c r="DY178" i="12"/>
  <c r="EA178" i="12"/>
  <c r="DW178" i="12"/>
  <c r="DX178" i="12"/>
  <c r="DS178" i="12"/>
  <c r="DR178" i="12"/>
  <c r="DZ178" i="12"/>
  <c r="DU178" i="12"/>
  <c r="DT178" i="12"/>
  <c r="DV178" i="12"/>
  <c r="DQ178" i="12"/>
  <c r="DP179" i="12"/>
  <c r="ED179" i="12" s="1"/>
  <c r="DE174" i="12"/>
  <c r="DF174" i="12"/>
  <c r="DC174" i="12"/>
  <c r="DD174" i="12"/>
  <c r="DA174" i="12"/>
  <c r="DB174" i="12"/>
  <c r="CY174" i="12"/>
  <c r="CZ174" i="12"/>
  <c r="BO178" i="12"/>
  <c r="BP178" i="12"/>
  <c r="BI178" i="12"/>
  <c r="BJ178" i="12"/>
  <c r="BG178" i="12"/>
  <c r="BH178" i="12"/>
  <c r="AR174" i="12"/>
  <c r="AQ174" i="12"/>
  <c r="AP174" i="12"/>
  <c r="AO174" i="12"/>
  <c r="AN174" i="12"/>
  <c r="AM174" i="12"/>
  <c r="AL174" i="12"/>
  <c r="AK174" i="12"/>
  <c r="EZ174" i="12"/>
  <c r="FA174" i="12"/>
  <c r="CS174" i="12"/>
  <c r="CW174" i="12"/>
  <c r="CT174" i="12"/>
  <c r="DI173" i="12" s="1"/>
  <c r="DH173" i="12" s="1"/>
  <c r="CU174" i="12"/>
  <c r="CV174" i="12" s="1"/>
  <c r="CX174" i="12"/>
  <c r="EM175" i="12"/>
  <c r="EL175" i="12"/>
  <c r="ES174" i="12"/>
  <c r="ET174" i="12" s="1"/>
  <c r="EU174" i="12" s="1"/>
  <c r="EK175" i="12"/>
  <c r="EJ175" i="12"/>
  <c r="EN175" i="12"/>
  <c r="ER175" i="12"/>
  <c r="EI176" i="12"/>
  <c r="EQ176" i="12" s="1"/>
  <c r="CR175" i="12"/>
  <c r="DG175" i="12" s="1"/>
  <c r="AU173" i="12"/>
  <c r="AJ174" i="12"/>
  <c r="AE174" i="12"/>
  <c r="AF174" i="12" s="1"/>
  <c r="AG174" i="12"/>
  <c r="AH174" i="12" s="1"/>
  <c r="AT173" i="12"/>
  <c r="AS173" i="12" s="1"/>
  <c r="AI174" i="12"/>
  <c r="AD175" i="12"/>
  <c r="DK174" i="12"/>
  <c r="DR181" i="1"/>
  <c r="DQ182" i="1"/>
  <c r="EF182" i="1"/>
  <c r="EG181" i="1"/>
  <c r="CQ176" i="12" s="1"/>
  <c r="BC178" i="12"/>
  <c r="BD178" i="12" s="1"/>
  <c r="BE178" i="12"/>
  <c r="BN177" i="12" s="1"/>
  <c r="BK178" i="12"/>
  <c r="BS178" i="12" s="1"/>
  <c r="BL178" i="12" s="1"/>
  <c r="BT178" i="12"/>
  <c r="BF178" i="12"/>
  <c r="BM178" i="12"/>
  <c r="BB179" i="12"/>
  <c r="BQ179" i="12" s="1"/>
  <c r="DW185" i="1"/>
  <c r="BA180" i="12" s="1"/>
  <c r="EB185" i="1"/>
  <c r="DO180" i="12" s="1"/>
  <c r="CO183" i="1"/>
  <c r="CP182" i="1"/>
  <c r="EH177" i="12" s="1"/>
  <c r="EO176" i="12" l="1"/>
  <c r="EX175" i="12" s="1"/>
  <c r="EW175" i="12" s="1"/>
  <c r="EP176" i="12"/>
  <c r="ES175" i="12" s="1"/>
  <c r="ET175" i="12" s="1"/>
  <c r="EU175" i="12" s="1"/>
  <c r="EB179" i="12"/>
  <c r="EC179" i="12"/>
  <c r="DY179" i="12"/>
  <c r="EA179" i="12"/>
  <c r="DW179" i="12"/>
  <c r="DX179" i="12"/>
  <c r="DV179" i="12"/>
  <c r="DQ179" i="12"/>
  <c r="DS179" i="12"/>
  <c r="DR179" i="12"/>
  <c r="DZ179" i="12"/>
  <c r="DU179" i="12"/>
  <c r="DT179" i="12"/>
  <c r="DP180" i="12"/>
  <c r="ED180" i="12" s="1"/>
  <c r="DE175" i="12"/>
  <c r="DF175" i="12"/>
  <c r="DC175" i="12"/>
  <c r="DD175" i="12"/>
  <c r="DA175" i="12"/>
  <c r="DB175" i="12"/>
  <c r="CY175" i="12"/>
  <c r="CZ175" i="12"/>
  <c r="BO179" i="12"/>
  <c r="BP179" i="12"/>
  <c r="BI179" i="12"/>
  <c r="BJ179" i="12"/>
  <c r="BG179" i="12"/>
  <c r="BH179" i="12"/>
  <c r="AR175" i="12"/>
  <c r="AQ175" i="12"/>
  <c r="AP175" i="12"/>
  <c r="AO175" i="12"/>
  <c r="AN175" i="12"/>
  <c r="AT174" i="12" s="1"/>
  <c r="AS174" i="12" s="1"/>
  <c r="AL175" i="12"/>
  <c r="AK175" i="12"/>
  <c r="AM175" i="12"/>
  <c r="EZ175" i="12"/>
  <c r="FA175" i="12"/>
  <c r="EM176" i="12"/>
  <c r="EL176" i="12"/>
  <c r="EK176" i="12"/>
  <c r="EJ176" i="12"/>
  <c r="EN176" i="12"/>
  <c r="ER176" i="12"/>
  <c r="CX175" i="12"/>
  <c r="CS175" i="12"/>
  <c r="CT175" i="12" s="1"/>
  <c r="DI174" i="12" s="1"/>
  <c r="DH174" i="12" s="1"/>
  <c r="CU175" i="12"/>
  <c r="CV175" i="12" s="1"/>
  <c r="CW175" i="12"/>
  <c r="EI177" i="12"/>
  <c r="EQ177" i="12" s="1"/>
  <c r="CR176" i="12"/>
  <c r="DG176" i="12" s="1"/>
  <c r="AU174" i="12"/>
  <c r="AE175" i="12"/>
  <c r="AF175" i="12" s="1"/>
  <c r="AG175" i="12"/>
  <c r="AH175" i="12" s="1"/>
  <c r="AJ175" i="12"/>
  <c r="AI175" i="12"/>
  <c r="AD176" i="12"/>
  <c r="DK175" i="12"/>
  <c r="DQ183" i="1"/>
  <c r="DR182" i="1"/>
  <c r="EF183" i="1"/>
  <c r="EG182" i="1"/>
  <c r="CQ177" i="12" s="1"/>
  <c r="BB180" i="12"/>
  <c r="BQ180" i="12" s="1"/>
  <c r="DW186" i="1"/>
  <c r="BA181" i="12" s="1"/>
  <c r="BC179" i="12"/>
  <c r="BD179" i="12"/>
  <c r="BT179" i="12"/>
  <c r="BE179" i="12"/>
  <c r="BN178" i="12" s="1"/>
  <c r="BK179" i="12"/>
  <c r="BS179" i="12" s="1"/>
  <c r="BL179" i="12" s="1"/>
  <c r="BF179" i="12"/>
  <c r="BM179" i="12"/>
  <c r="EB186" i="1"/>
  <c r="DO181" i="12" s="1"/>
  <c r="CO184" i="1"/>
  <c r="CP183" i="1"/>
  <c r="EH178" i="12" s="1"/>
  <c r="EO177" i="12" l="1"/>
  <c r="EX176" i="12" s="1"/>
  <c r="EW176" i="12" s="1"/>
  <c r="EP177" i="12"/>
  <c r="ES176" i="12" s="1"/>
  <c r="ET176" i="12" s="1"/>
  <c r="EU176" i="12" s="1"/>
  <c r="EB180" i="12"/>
  <c r="EC180" i="12"/>
  <c r="DY180" i="12"/>
  <c r="EA180" i="12"/>
  <c r="DW180" i="12"/>
  <c r="DX180" i="12"/>
  <c r="DS180" i="12"/>
  <c r="DR180" i="12"/>
  <c r="DZ180" i="12"/>
  <c r="DU180" i="12"/>
  <c r="DT180" i="12"/>
  <c r="DV180" i="12"/>
  <c r="DQ180" i="12"/>
  <c r="DP181" i="12"/>
  <c r="ED181" i="12" s="1"/>
  <c r="DE176" i="12"/>
  <c r="DF176" i="12"/>
  <c r="DC176" i="12"/>
  <c r="DD176" i="12"/>
  <c r="DA176" i="12"/>
  <c r="DB176" i="12"/>
  <c r="CY176" i="12"/>
  <c r="CZ176" i="12"/>
  <c r="BO180" i="12"/>
  <c r="BP180" i="12"/>
  <c r="BI180" i="12"/>
  <c r="BJ180" i="12"/>
  <c r="BG180" i="12"/>
  <c r="BH180" i="12"/>
  <c r="AR176" i="12"/>
  <c r="AQ176" i="12"/>
  <c r="AP176" i="12"/>
  <c r="AO176" i="12"/>
  <c r="AN176" i="12"/>
  <c r="AT175" i="12" s="1"/>
  <c r="AS175" i="12" s="1"/>
  <c r="AM176" i="12"/>
  <c r="AL176" i="12"/>
  <c r="AK176" i="12"/>
  <c r="EZ176" i="12"/>
  <c r="FA176" i="12"/>
  <c r="CS176" i="12"/>
  <c r="CW176" i="12"/>
  <c r="CT176" i="12"/>
  <c r="DI175" i="12" s="1"/>
  <c r="DH175" i="12" s="1"/>
  <c r="CU176" i="12"/>
  <c r="CV176" i="12" s="1"/>
  <c r="CX176" i="12"/>
  <c r="DK176" i="12"/>
  <c r="EK177" i="12"/>
  <c r="EJ177" i="12"/>
  <c r="EN177" i="12"/>
  <c r="ER177" i="12"/>
  <c r="EM177" i="12"/>
  <c r="EL177" i="12"/>
  <c r="CR177" i="12"/>
  <c r="DG177" i="12" s="1"/>
  <c r="EI178" i="12"/>
  <c r="EQ178" i="12" s="1"/>
  <c r="AU175" i="12"/>
  <c r="AI176" i="12"/>
  <c r="AE176" i="12"/>
  <c r="AF176" i="12" s="1"/>
  <c r="AJ176" i="12"/>
  <c r="AG176" i="12"/>
  <c r="AH176" i="12" s="1"/>
  <c r="AD177" i="12"/>
  <c r="DR183" i="1"/>
  <c r="DQ184" i="1"/>
  <c r="EF184" i="1"/>
  <c r="EG183" i="1"/>
  <c r="CQ178" i="12" s="1"/>
  <c r="BB181" i="12"/>
  <c r="BQ181" i="12" s="1"/>
  <c r="DW187" i="1"/>
  <c r="BA182" i="12" s="1"/>
  <c r="BK180" i="12"/>
  <c r="BS180" i="12" s="1"/>
  <c r="BL180" i="12" s="1"/>
  <c r="BE180" i="12"/>
  <c r="BN179" i="12" s="1"/>
  <c r="BC180" i="12"/>
  <c r="BD180" i="12" s="1"/>
  <c r="BF180" i="12"/>
  <c r="BT180" i="12"/>
  <c r="BM180" i="12"/>
  <c r="EB187" i="1"/>
  <c r="DO182" i="12" s="1"/>
  <c r="CP184" i="1"/>
  <c r="EH179" i="12" s="1"/>
  <c r="CO185" i="1"/>
  <c r="EO178" i="12" l="1"/>
  <c r="EX177" i="12" s="1"/>
  <c r="EW177" i="12" s="1"/>
  <c r="EP178" i="12"/>
  <c r="ES177" i="12" s="1"/>
  <c r="ET177" i="12" s="1"/>
  <c r="EU177" i="12" s="1"/>
  <c r="EB181" i="12"/>
  <c r="EC181" i="12"/>
  <c r="DY181" i="12"/>
  <c r="EA181" i="12"/>
  <c r="DW181" i="12"/>
  <c r="DX181" i="12"/>
  <c r="DS181" i="12"/>
  <c r="DR181" i="12"/>
  <c r="DZ181" i="12"/>
  <c r="DU181" i="12"/>
  <c r="DT181" i="12"/>
  <c r="DV181" i="12"/>
  <c r="DQ181" i="12"/>
  <c r="DP182" i="12"/>
  <c r="ED182" i="12" s="1"/>
  <c r="DE177" i="12"/>
  <c r="DF177" i="12"/>
  <c r="DC177" i="12"/>
  <c r="DD177" i="12"/>
  <c r="DA177" i="12"/>
  <c r="DB177" i="12"/>
  <c r="CY177" i="12"/>
  <c r="CZ177" i="12"/>
  <c r="BO181" i="12"/>
  <c r="BP181" i="12"/>
  <c r="BI181" i="12"/>
  <c r="BJ181" i="12"/>
  <c r="BG181" i="12"/>
  <c r="BH181" i="12"/>
  <c r="AR177" i="12"/>
  <c r="AQ177" i="12"/>
  <c r="AP177" i="12"/>
  <c r="AO177" i="12"/>
  <c r="AN177" i="12"/>
  <c r="AT176" i="12" s="1"/>
  <c r="AS176" i="12" s="1"/>
  <c r="AM177" i="12"/>
  <c r="AL177" i="12"/>
  <c r="AK177" i="12"/>
  <c r="FA177" i="12"/>
  <c r="EZ177" i="12"/>
  <c r="EK178" i="12"/>
  <c r="EJ178" i="12"/>
  <c r="EN178" i="12"/>
  <c r="ER178" i="12"/>
  <c r="EM178" i="12"/>
  <c r="EL178" i="12"/>
  <c r="CS177" i="12"/>
  <c r="CT177" i="12" s="1"/>
  <c r="DI176" i="12" s="1"/>
  <c r="DH176" i="12" s="1"/>
  <c r="CX177" i="12"/>
  <c r="CU177" i="12"/>
  <c r="CV177" i="12" s="1"/>
  <c r="CW177" i="12"/>
  <c r="EI179" i="12"/>
  <c r="EQ179" i="12" s="1"/>
  <c r="CR178" i="12"/>
  <c r="DG178" i="12" s="1"/>
  <c r="AU176" i="12"/>
  <c r="AG177" i="12"/>
  <c r="AH177" i="12" s="1"/>
  <c r="AI177" i="12"/>
  <c r="AE177" i="12"/>
  <c r="AF177" i="12" s="1"/>
  <c r="AJ177" i="12"/>
  <c r="AD178" i="12"/>
  <c r="DK177" i="12"/>
  <c r="DR184" i="1"/>
  <c r="DQ185" i="1"/>
  <c r="EG184" i="1"/>
  <c r="CQ179" i="12" s="1"/>
  <c r="EF185" i="1"/>
  <c r="DW188" i="1"/>
  <c r="BA183" i="12" s="1"/>
  <c r="BB182" i="12"/>
  <c r="BQ182" i="12" s="1"/>
  <c r="BC181" i="12"/>
  <c r="BD181" i="12"/>
  <c r="BF181" i="12"/>
  <c r="BE181" i="12"/>
  <c r="BK181" i="12"/>
  <c r="BS181" i="12" s="1"/>
  <c r="BL181" i="12" s="1"/>
  <c r="BM181" i="12"/>
  <c r="EB188" i="1"/>
  <c r="DO183" i="12" s="1"/>
  <c r="CP185" i="1"/>
  <c r="EH180" i="12" s="1"/>
  <c r="CO186" i="1"/>
  <c r="EO179" i="12" l="1"/>
  <c r="EX178" i="12" s="1"/>
  <c r="EW178" i="12" s="1"/>
  <c r="EP179" i="12"/>
  <c r="ES178" i="12" s="1"/>
  <c r="ET178" i="12" s="1"/>
  <c r="EU178" i="12" s="1"/>
  <c r="EB182" i="12"/>
  <c r="EC182" i="12"/>
  <c r="DY182" i="12"/>
  <c r="EA182" i="12"/>
  <c r="DW182" i="12"/>
  <c r="DX182" i="12"/>
  <c r="DS182" i="12"/>
  <c r="DR182" i="12"/>
  <c r="DZ182" i="12"/>
  <c r="DU182" i="12"/>
  <c r="DT182" i="12"/>
  <c r="DV182" i="12"/>
  <c r="DQ182" i="12"/>
  <c r="DP183" i="12"/>
  <c r="ED183" i="12" s="1"/>
  <c r="DE178" i="12"/>
  <c r="DF178" i="12"/>
  <c r="DC178" i="12"/>
  <c r="DD178" i="12"/>
  <c r="DA178" i="12"/>
  <c r="DB178" i="12"/>
  <c r="CY178" i="12"/>
  <c r="CZ178" i="12"/>
  <c r="BO182" i="12"/>
  <c r="BP182" i="12"/>
  <c r="BI182" i="12"/>
  <c r="BJ182" i="12"/>
  <c r="BG182" i="12"/>
  <c r="BH182" i="12"/>
  <c r="AR178" i="12"/>
  <c r="AQ178" i="12"/>
  <c r="AP178" i="12"/>
  <c r="AO178" i="12"/>
  <c r="AN178" i="12"/>
  <c r="AT177" i="12" s="1"/>
  <c r="AS177" i="12" s="1"/>
  <c r="AM178" i="12"/>
  <c r="AL178" i="12"/>
  <c r="AK178" i="12"/>
  <c r="EZ178" i="12"/>
  <c r="FA178" i="12"/>
  <c r="EK179" i="12"/>
  <c r="EJ179" i="12"/>
  <c r="EN179" i="12"/>
  <c r="ER179" i="12"/>
  <c r="EM179" i="12"/>
  <c r="EL179" i="12"/>
  <c r="CU178" i="12"/>
  <c r="CV178" i="12" s="1"/>
  <c r="CT178" i="12"/>
  <c r="DI177" i="12" s="1"/>
  <c r="DH177" i="12" s="1"/>
  <c r="CS178" i="12"/>
  <c r="CW178" i="12"/>
  <c r="CX178" i="12"/>
  <c r="EI180" i="12"/>
  <c r="EQ180" i="12" s="1"/>
  <c r="CR179" i="12"/>
  <c r="DG179" i="12" s="1"/>
  <c r="AU177" i="12"/>
  <c r="AE178" i="12"/>
  <c r="AF178" i="12" s="1"/>
  <c r="AI178" i="12"/>
  <c r="AG178" i="12"/>
  <c r="AH178" i="12" s="1"/>
  <c r="AJ178" i="12"/>
  <c r="AD179" i="12"/>
  <c r="DK178" i="12"/>
  <c r="DR185" i="1"/>
  <c r="DQ186" i="1"/>
  <c r="EG185" i="1"/>
  <c r="CQ180" i="12" s="1"/>
  <c r="EF186" i="1"/>
  <c r="BF182" i="12"/>
  <c r="BE182" i="12"/>
  <c r="BN181" i="12" s="1"/>
  <c r="BK182" i="12"/>
  <c r="BS182" i="12" s="1"/>
  <c r="BL182" i="12" s="1"/>
  <c r="BC182" i="12"/>
  <c r="BD182" i="12" s="1"/>
  <c r="BT182" i="12"/>
  <c r="BM182" i="12"/>
  <c r="BT181" i="12"/>
  <c r="BN180" i="12"/>
  <c r="DW189" i="1"/>
  <c r="BA184" i="12" s="1"/>
  <c r="BB183" i="12"/>
  <c r="BQ183" i="12" s="1"/>
  <c r="EB189" i="1"/>
  <c r="DO184" i="12" s="1"/>
  <c r="CO187" i="1"/>
  <c r="CP186" i="1"/>
  <c r="EH181" i="12" s="1"/>
  <c r="EO180" i="12" l="1"/>
  <c r="EX179" i="12" s="1"/>
  <c r="EW179" i="12" s="1"/>
  <c r="EP180" i="12"/>
  <c r="ES179" i="12" s="1"/>
  <c r="ET179" i="12" s="1"/>
  <c r="EU179" i="12" s="1"/>
  <c r="EB183" i="12"/>
  <c r="EC183" i="12"/>
  <c r="DY183" i="12"/>
  <c r="EA183" i="12"/>
  <c r="DW183" i="12"/>
  <c r="DX183" i="12"/>
  <c r="DV183" i="12"/>
  <c r="DQ183" i="12"/>
  <c r="DS183" i="12"/>
  <c r="DR183" i="12"/>
  <c r="DZ183" i="12"/>
  <c r="DU183" i="12"/>
  <c r="DT183" i="12"/>
  <c r="DP184" i="12"/>
  <c r="ED184" i="12" s="1"/>
  <c r="DE179" i="12"/>
  <c r="DF179" i="12"/>
  <c r="DC179" i="12"/>
  <c r="DD179" i="12"/>
  <c r="DA179" i="12"/>
  <c r="DB179" i="12"/>
  <c r="CY179" i="12"/>
  <c r="CZ179" i="12"/>
  <c r="BO183" i="12"/>
  <c r="BP183" i="12"/>
  <c r="BI183" i="12"/>
  <c r="BJ183" i="12"/>
  <c r="BG183" i="12"/>
  <c r="BH183" i="12"/>
  <c r="AR179" i="12"/>
  <c r="AQ179" i="12"/>
  <c r="AP179" i="12"/>
  <c r="AO179" i="12"/>
  <c r="AN179" i="12"/>
  <c r="AT178" i="12" s="1"/>
  <c r="AS178" i="12" s="1"/>
  <c r="AL179" i="12"/>
  <c r="AK179" i="12"/>
  <c r="AM179" i="12"/>
  <c r="FA179" i="12"/>
  <c r="EZ179" i="12"/>
  <c r="CX179" i="12"/>
  <c r="CS179" i="12"/>
  <c r="CT179" i="12" s="1"/>
  <c r="DI178" i="12" s="1"/>
  <c r="DH178" i="12" s="1"/>
  <c r="CW179" i="12"/>
  <c r="CU179" i="12"/>
  <c r="CV179" i="12" s="1"/>
  <c r="EK180" i="12"/>
  <c r="EJ180" i="12"/>
  <c r="EN180" i="12"/>
  <c r="ER180" i="12"/>
  <c r="EM180" i="12"/>
  <c r="EL180" i="12"/>
  <c r="EI181" i="12"/>
  <c r="EQ181" i="12" s="1"/>
  <c r="CR180" i="12"/>
  <c r="DG180" i="12" s="1"/>
  <c r="AU178" i="12"/>
  <c r="AI179" i="12"/>
  <c r="AE179" i="12"/>
  <c r="AF179" i="12" s="1"/>
  <c r="AJ179" i="12"/>
  <c r="AG179" i="12"/>
  <c r="AH179" i="12" s="1"/>
  <c r="AD180" i="12"/>
  <c r="DK179" i="12"/>
  <c r="DR186" i="1"/>
  <c r="DQ187" i="1"/>
  <c r="EG186" i="1"/>
  <c r="CQ181" i="12" s="1"/>
  <c r="EF187" i="1"/>
  <c r="BK183" i="12"/>
  <c r="BS183" i="12" s="1"/>
  <c r="BL183" i="12" s="1"/>
  <c r="BE183" i="12"/>
  <c r="BN182" i="12" s="1"/>
  <c r="BC183" i="12"/>
  <c r="BD183" i="12" s="1"/>
  <c r="BF183" i="12"/>
  <c r="BT183" i="12"/>
  <c r="BM183" i="12"/>
  <c r="BB184" i="12"/>
  <c r="BQ184" i="12" s="1"/>
  <c r="DW190" i="1"/>
  <c r="BA185" i="12" s="1"/>
  <c r="EB190" i="1"/>
  <c r="DO185" i="12" s="1"/>
  <c r="CO188" i="1"/>
  <c r="CP187" i="1"/>
  <c r="EH182" i="12" s="1"/>
  <c r="EO181" i="12" l="1"/>
  <c r="EX180" i="12" s="1"/>
  <c r="EW180" i="12" s="1"/>
  <c r="EP181" i="12"/>
  <c r="EZ180" i="12"/>
  <c r="EB184" i="12"/>
  <c r="EC184" i="12"/>
  <c r="DY184" i="12"/>
  <c r="EA184" i="12"/>
  <c r="DW184" i="12"/>
  <c r="DX184" i="12"/>
  <c r="DV184" i="12"/>
  <c r="DQ184" i="12"/>
  <c r="DS184" i="12"/>
  <c r="DR184" i="12"/>
  <c r="DZ184" i="12"/>
  <c r="DU184" i="12"/>
  <c r="DT184" i="12"/>
  <c r="DP185" i="12"/>
  <c r="ED185" i="12" s="1"/>
  <c r="DE180" i="12"/>
  <c r="DF180" i="12"/>
  <c r="DC180" i="12"/>
  <c r="DD180" i="12"/>
  <c r="DA180" i="12"/>
  <c r="DB180" i="12"/>
  <c r="CY180" i="12"/>
  <c r="CZ180" i="12"/>
  <c r="BO184" i="12"/>
  <c r="BP184" i="12"/>
  <c r="BI184" i="12"/>
  <c r="BJ184" i="12"/>
  <c r="BG184" i="12"/>
  <c r="BH184" i="12"/>
  <c r="AR180" i="12"/>
  <c r="AQ180" i="12"/>
  <c r="AP180" i="12"/>
  <c r="AO180" i="12"/>
  <c r="AN180" i="12"/>
  <c r="AM180" i="12"/>
  <c r="AL180" i="12"/>
  <c r="AK180" i="12"/>
  <c r="FA180" i="12"/>
  <c r="CS180" i="12"/>
  <c r="CW180" i="12"/>
  <c r="CT180" i="12"/>
  <c r="DI179" i="12" s="1"/>
  <c r="DH179" i="12" s="1"/>
  <c r="CU180" i="12"/>
  <c r="CV180" i="12" s="1"/>
  <c r="CX180" i="12"/>
  <c r="EM181" i="12"/>
  <c r="EL181" i="12"/>
  <c r="ES180" i="12"/>
  <c r="ET180" i="12" s="1"/>
  <c r="EU180" i="12" s="1"/>
  <c r="EK181" i="12"/>
  <c r="EJ181" i="12"/>
  <c r="EN181" i="12"/>
  <c r="ER181" i="12"/>
  <c r="CR181" i="12"/>
  <c r="DG181" i="12" s="1"/>
  <c r="EI182" i="12"/>
  <c r="EQ182" i="12" s="1"/>
  <c r="AU179" i="12"/>
  <c r="AJ180" i="12"/>
  <c r="AE180" i="12"/>
  <c r="AF180" i="12" s="1"/>
  <c r="AI180" i="12"/>
  <c r="AG180" i="12"/>
  <c r="AH180" i="12" s="1"/>
  <c r="AT179" i="12"/>
  <c r="AS179" i="12" s="1"/>
  <c r="AD181" i="12"/>
  <c r="DK180" i="12"/>
  <c r="DQ188" i="1"/>
  <c r="DR187" i="1"/>
  <c r="EG187" i="1"/>
  <c r="CQ182" i="12" s="1"/>
  <c r="EF188" i="1"/>
  <c r="BC184" i="12"/>
  <c r="BE184" i="12"/>
  <c r="BN183" i="12" s="1"/>
  <c r="BD184" i="12"/>
  <c r="BF184" i="12"/>
  <c r="BK184" i="12"/>
  <c r="BS184" i="12" s="1"/>
  <c r="BL184" i="12" s="1"/>
  <c r="BT184" i="12"/>
  <c r="BM184" i="12"/>
  <c r="BB185" i="12"/>
  <c r="BQ185" i="12" s="1"/>
  <c r="DW191" i="1"/>
  <c r="BA186" i="12" s="1"/>
  <c r="EB191" i="1"/>
  <c r="DO186" i="12" s="1"/>
  <c r="CO189" i="1"/>
  <c r="CP188" i="1"/>
  <c r="EH183" i="12" s="1"/>
  <c r="EO182" i="12" l="1"/>
  <c r="EX181" i="12" s="1"/>
  <c r="EW181" i="12" s="1"/>
  <c r="EP182" i="12"/>
  <c r="ES181" i="12" s="1"/>
  <c r="ET181" i="12" s="1"/>
  <c r="EU181" i="12" s="1"/>
  <c r="EB185" i="12"/>
  <c r="EC185" i="12"/>
  <c r="DY185" i="12"/>
  <c r="EA185" i="12"/>
  <c r="DW185" i="12"/>
  <c r="DX185" i="12"/>
  <c r="DS185" i="12"/>
  <c r="DR185" i="12"/>
  <c r="DZ185" i="12"/>
  <c r="DU185" i="12"/>
  <c r="DT185" i="12"/>
  <c r="DV185" i="12"/>
  <c r="DQ185" i="12"/>
  <c r="DP186" i="12"/>
  <c r="ED186" i="12" s="1"/>
  <c r="DE181" i="12"/>
  <c r="DF181" i="12"/>
  <c r="DC181" i="12"/>
  <c r="DD181" i="12"/>
  <c r="DA181" i="12"/>
  <c r="DB181" i="12"/>
  <c r="CY181" i="12"/>
  <c r="CZ181" i="12"/>
  <c r="BO185" i="12"/>
  <c r="BP185" i="12"/>
  <c r="BI185" i="12"/>
  <c r="BJ185" i="12"/>
  <c r="BG185" i="12"/>
  <c r="BH185" i="12"/>
  <c r="AR181" i="12"/>
  <c r="AQ181" i="12"/>
  <c r="AP181" i="12"/>
  <c r="AO181" i="12"/>
  <c r="AN181" i="12"/>
  <c r="AT180" i="12" s="1"/>
  <c r="AS180" i="12" s="1"/>
  <c r="AM181" i="12"/>
  <c r="AL181" i="12"/>
  <c r="AK181" i="12"/>
  <c r="EZ181" i="12"/>
  <c r="FA181" i="12"/>
  <c r="CX181" i="12"/>
  <c r="CU181" i="12"/>
  <c r="CV181" i="12" s="1"/>
  <c r="CS181" i="12"/>
  <c r="CT181" i="12" s="1"/>
  <c r="DI180" i="12" s="1"/>
  <c r="DH180" i="12" s="1"/>
  <c r="CW181" i="12"/>
  <c r="EK182" i="12"/>
  <c r="EJ182" i="12"/>
  <c r="EN182" i="12"/>
  <c r="ER182" i="12"/>
  <c r="EM182" i="12"/>
  <c r="EL182" i="12"/>
  <c r="EI183" i="12"/>
  <c r="EQ183" i="12" s="1"/>
  <c r="CR182" i="12"/>
  <c r="DG182" i="12" s="1"/>
  <c r="AU180" i="12"/>
  <c r="AI181" i="12"/>
  <c r="AJ181" i="12"/>
  <c r="AE181" i="12"/>
  <c r="AF181" i="12" s="1"/>
  <c r="AG181" i="12"/>
  <c r="AH181" i="12" s="1"/>
  <c r="AD182" i="12"/>
  <c r="DK181" i="12"/>
  <c r="DR188" i="1"/>
  <c r="DQ189" i="1"/>
  <c r="EG188" i="1"/>
  <c r="CQ183" i="12" s="1"/>
  <c r="EF189" i="1"/>
  <c r="BB186" i="12"/>
  <c r="BQ186" i="12" s="1"/>
  <c r="DW192" i="1"/>
  <c r="BA187" i="12" s="1"/>
  <c r="BE185" i="12"/>
  <c r="BN184" i="12" s="1"/>
  <c r="BK185" i="12"/>
  <c r="BS185" i="12" s="1"/>
  <c r="BL185" i="12" s="1"/>
  <c r="BC185" i="12"/>
  <c r="BD185" i="12" s="1"/>
  <c r="BT185" i="12"/>
  <c r="BF185" i="12"/>
  <c r="BM185" i="12"/>
  <c r="EB192" i="1"/>
  <c r="DO187" i="12" s="1"/>
  <c r="CP189" i="1"/>
  <c r="EH184" i="12" s="1"/>
  <c r="CO190" i="1"/>
  <c r="EO183" i="12" l="1"/>
  <c r="EP183" i="12"/>
  <c r="ES182" i="12" s="1"/>
  <c r="ET182" i="12" s="1"/>
  <c r="EU182" i="12" s="1"/>
  <c r="EB186" i="12"/>
  <c r="EC186" i="12"/>
  <c r="DY186" i="12"/>
  <c r="EA186" i="12"/>
  <c r="DW186" i="12"/>
  <c r="DX186" i="12"/>
  <c r="DS186" i="12"/>
  <c r="DR186" i="12"/>
  <c r="DZ186" i="12"/>
  <c r="DU186" i="12"/>
  <c r="DT186" i="12"/>
  <c r="DV186" i="12"/>
  <c r="DQ186" i="12"/>
  <c r="DP187" i="12"/>
  <c r="ED187" i="12" s="1"/>
  <c r="DE182" i="12"/>
  <c r="DF182" i="12"/>
  <c r="DC182" i="12"/>
  <c r="DD182" i="12"/>
  <c r="DA182" i="12"/>
  <c r="DB182" i="12"/>
  <c r="CY182" i="12"/>
  <c r="CZ182" i="12"/>
  <c r="BO186" i="12"/>
  <c r="BP186" i="12"/>
  <c r="BI186" i="12"/>
  <c r="BJ186" i="12"/>
  <c r="BG186" i="12"/>
  <c r="BH186" i="12"/>
  <c r="AR182" i="12"/>
  <c r="AQ182" i="12"/>
  <c r="AP182" i="12"/>
  <c r="AO182" i="12"/>
  <c r="AN182" i="12"/>
  <c r="AT181" i="12" s="1"/>
  <c r="AS181" i="12" s="1"/>
  <c r="AM182" i="12"/>
  <c r="AL182" i="12"/>
  <c r="AK182" i="12"/>
  <c r="FA182" i="12"/>
  <c r="EZ182" i="12"/>
  <c r="CU182" i="12"/>
  <c r="CV182" i="12" s="1"/>
  <c r="CX182" i="12"/>
  <c r="CS182" i="12"/>
  <c r="CW182" i="12"/>
  <c r="CT182" i="12"/>
  <c r="DI181" i="12" s="1"/>
  <c r="DH181" i="12" s="1"/>
  <c r="EK183" i="12"/>
  <c r="EX182" i="12"/>
  <c r="EW182" i="12" s="1"/>
  <c r="EJ183" i="12"/>
  <c r="EN183" i="12"/>
  <c r="ER183" i="12"/>
  <c r="EM183" i="12"/>
  <c r="EL183" i="12"/>
  <c r="EI184" i="12"/>
  <c r="EQ184" i="12" s="1"/>
  <c r="CR183" i="12"/>
  <c r="DG183" i="12" s="1"/>
  <c r="AU181" i="12"/>
  <c r="AG182" i="12"/>
  <c r="AH182" i="12" s="1"/>
  <c r="AJ182" i="12"/>
  <c r="AE182" i="12"/>
  <c r="AF182" i="12" s="1"/>
  <c r="AI182" i="12"/>
  <c r="AD183" i="12"/>
  <c r="DK182" i="12"/>
  <c r="DR189" i="1"/>
  <c r="DQ190" i="1"/>
  <c r="EF190" i="1"/>
  <c r="EG189" i="1"/>
  <c r="CQ184" i="12" s="1"/>
  <c r="BB187" i="12"/>
  <c r="BQ187" i="12" s="1"/>
  <c r="DW193" i="1"/>
  <c r="BA188" i="12" s="1"/>
  <c r="BK186" i="12"/>
  <c r="BS186" i="12" s="1"/>
  <c r="BL186" i="12" s="1"/>
  <c r="BT186" i="12"/>
  <c r="BE186" i="12"/>
  <c r="BN185" i="12" s="1"/>
  <c r="BF186" i="12"/>
  <c r="BC186" i="12"/>
  <c r="BD186" i="12" s="1"/>
  <c r="BM186" i="12"/>
  <c r="EB193" i="1"/>
  <c r="DO188" i="12" s="1"/>
  <c r="CO191" i="1"/>
  <c r="CP190" i="1"/>
  <c r="EH185" i="12" s="1"/>
  <c r="AU182" i="12" l="1"/>
  <c r="EO184" i="12"/>
  <c r="EX183" i="12" s="1"/>
  <c r="EW183" i="12" s="1"/>
  <c r="EP184" i="12"/>
  <c r="ES183" i="12" s="1"/>
  <c r="ET183" i="12" s="1"/>
  <c r="EU183" i="12" s="1"/>
  <c r="EB187" i="12"/>
  <c r="EC187" i="12"/>
  <c r="DY187" i="12"/>
  <c r="EA187" i="12"/>
  <c r="DW187" i="12"/>
  <c r="DX187" i="12"/>
  <c r="DS187" i="12"/>
  <c r="DR187" i="12"/>
  <c r="DZ187" i="12"/>
  <c r="DU187" i="12"/>
  <c r="DT187" i="12"/>
  <c r="DV187" i="12"/>
  <c r="DQ187" i="12"/>
  <c r="DP188" i="12"/>
  <c r="ED188" i="12" s="1"/>
  <c r="DE183" i="12"/>
  <c r="DF183" i="12"/>
  <c r="DC183" i="12"/>
  <c r="DD183" i="12"/>
  <c r="DA183" i="12"/>
  <c r="DB183" i="12"/>
  <c r="CY183" i="12"/>
  <c r="CZ183" i="12"/>
  <c r="BO187" i="12"/>
  <c r="BP187" i="12"/>
  <c r="BI187" i="12"/>
  <c r="BJ187" i="12"/>
  <c r="BG187" i="12"/>
  <c r="BH187" i="12"/>
  <c r="AR183" i="12"/>
  <c r="AQ183" i="12"/>
  <c r="AP183" i="12"/>
  <c r="AO183" i="12"/>
  <c r="AN183" i="12"/>
  <c r="AL183" i="12"/>
  <c r="AK183" i="12"/>
  <c r="AM183" i="12"/>
  <c r="FA183" i="12"/>
  <c r="EZ183" i="12"/>
  <c r="EK184" i="12"/>
  <c r="EJ184" i="12"/>
  <c r="EN184" i="12"/>
  <c r="ER184" i="12"/>
  <c r="EM184" i="12"/>
  <c r="EL184" i="12"/>
  <c r="CW183" i="12"/>
  <c r="CX183" i="12"/>
  <c r="CS183" i="12"/>
  <c r="CT183" i="12" s="1"/>
  <c r="DI182" i="12" s="1"/>
  <c r="DH182" i="12" s="1"/>
  <c r="CU183" i="12"/>
  <c r="CV183" i="12" s="1"/>
  <c r="CR184" i="12"/>
  <c r="DG184" i="12" s="1"/>
  <c r="EI185" i="12"/>
  <c r="EQ185" i="12" s="1"/>
  <c r="AG183" i="12"/>
  <c r="AH183" i="12" s="1"/>
  <c r="AE183" i="12"/>
  <c r="AF183" i="12" s="1"/>
  <c r="AI183" i="12"/>
  <c r="AJ183" i="12"/>
  <c r="AT182" i="12"/>
  <c r="AS182" i="12" s="1"/>
  <c r="AD184" i="12"/>
  <c r="DK183" i="12"/>
  <c r="DQ191" i="1"/>
  <c r="DR190" i="1"/>
  <c r="EG190" i="1"/>
  <c r="CQ185" i="12" s="1"/>
  <c r="EF191" i="1"/>
  <c r="DW194" i="1"/>
  <c r="BA189" i="12" s="1"/>
  <c r="BB188" i="12"/>
  <c r="BQ188" i="12" s="1"/>
  <c r="BF187" i="12"/>
  <c r="BC187" i="12"/>
  <c r="BD187" i="12" s="1"/>
  <c r="BK187" i="12"/>
  <c r="BS187" i="12" s="1"/>
  <c r="BL187" i="12" s="1"/>
  <c r="BE187" i="12"/>
  <c r="BM187" i="12"/>
  <c r="EB194" i="1"/>
  <c r="DO189" i="12" s="1"/>
  <c r="CP191" i="1"/>
  <c r="EH186" i="12" s="1"/>
  <c r="CO192" i="1"/>
  <c r="EO185" i="12" l="1"/>
  <c r="EX184" i="12" s="1"/>
  <c r="EW184" i="12" s="1"/>
  <c r="EP185" i="12"/>
  <c r="ES184" i="12" s="1"/>
  <c r="ET184" i="12" s="1"/>
  <c r="EU184" i="12" s="1"/>
  <c r="EB188" i="12"/>
  <c r="EC188" i="12"/>
  <c r="DY188" i="12"/>
  <c r="EA188" i="12"/>
  <c r="DW188" i="12"/>
  <c r="DX188" i="12"/>
  <c r="DV188" i="12"/>
  <c r="DQ188" i="12"/>
  <c r="DS188" i="12"/>
  <c r="DR188" i="12"/>
  <c r="DZ188" i="12"/>
  <c r="DU188" i="12"/>
  <c r="DT188" i="12"/>
  <c r="DP189" i="12"/>
  <c r="ED189" i="12" s="1"/>
  <c r="DE184" i="12"/>
  <c r="DF184" i="12"/>
  <c r="DC184" i="12"/>
  <c r="DD184" i="12"/>
  <c r="DA184" i="12"/>
  <c r="DB184" i="12"/>
  <c r="CY184" i="12"/>
  <c r="CZ184" i="12"/>
  <c r="BO188" i="12"/>
  <c r="BP188" i="12"/>
  <c r="BI188" i="12"/>
  <c r="BJ188" i="12"/>
  <c r="BG188" i="12"/>
  <c r="BH188" i="12"/>
  <c r="AR184" i="12"/>
  <c r="AQ184" i="12"/>
  <c r="AP184" i="12"/>
  <c r="AO184" i="12"/>
  <c r="AN184" i="12"/>
  <c r="AT183" i="12" s="1"/>
  <c r="AS183" i="12" s="1"/>
  <c r="AM184" i="12"/>
  <c r="AL184" i="12"/>
  <c r="AK184" i="12"/>
  <c r="FA184" i="12"/>
  <c r="EZ184" i="12"/>
  <c r="EK185" i="12"/>
  <c r="EJ185" i="12"/>
  <c r="EN185" i="12"/>
  <c r="ER185" i="12"/>
  <c r="EM185" i="12"/>
  <c r="EL185" i="12"/>
  <c r="CS184" i="12"/>
  <c r="CW184" i="12"/>
  <c r="CT184" i="12"/>
  <c r="DI183" i="12" s="1"/>
  <c r="DH183" i="12" s="1"/>
  <c r="CU184" i="12"/>
  <c r="CV184" i="12" s="1"/>
  <c r="CX184" i="12"/>
  <c r="CR185" i="12"/>
  <c r="DG185" i="12" s="1"/>
  <c r="EI186" i="12"/>
  <c r="EQ186" i="12" s="1"/>
  <c r="AU183" i="12"/>
  <c r="AJ184" i="12"/>
  <c r="AG184" i="12"/>
  <c r="AH184" i="12" s="1"/>
  <c r="AE184" i="12"/>
  <c r="AF184" i="12" s="1"/>
  <c r="AI184" i="12"/>
  <c r="AD185" i="12"/>
  <c r="DK184" i="12"/>
  <c r="DQ192" i="1"/>
  <c r="DR191" i="1"/>
  <c r="EG191" i="1"/>
  <c r="CQ186" i="12" s="1"/>
  <c r="EF192" i="1"/>
  <c r="BT187" i="12"/>
  <c r="BN186" i="12"/>
  <c r="BC188" i="12"/>
  <c r="BD188" i="12" s="1"/>
  <c r="BF188" i="12"/>
  <c r="BE188" i="12"/>
  <c r="BN187" i="12" s="1"/>
  <c r="BK188" i="12"/>
  <c r="BS188" i="12" s="1"/>
  <c r="BL188" i="12" s="1"/>
  <c r="BT188" i="12"/>
  <c r="BM188" i="12"/>
  <c r="DW195" i="1"/>
  <c r="BA190" i="12" s="1"/>
  <c r="BB189" i="12"/>
  <c r="BQ189" i="12" s="1"/>
  <c r="EB195" i="1"/>
  <c r="DO190" i="12" s="1"/>
  <c r="CP192" i="1"/>
  <c r="EH187" i="12" s="1"/>
  <c r="CO193" i="1"/>
  <c r="EO186" i="12" l="1"/>
  <c r="EX185" i="12" s="1"/>
  <c r="EW185" i="12" s="1"/>
  <c r="EP186" i="12"/>
  <c r="ES185" i="12" s="1"/>
  <c r="ET185" i="12" s="1"/>
  <c r="EU185" i="12" s="1"/>
  <c r="EB189" i="12"/>
  <c r="EC189" i="12"/>
  <c r="DY189" i="12"/>
  <c r="EA189" i="12"/>
  <c r="DW189" i="12"/>
  <c r="DX189" i="12"/>
  <c r="DV189" i="12"/>
  <c r="DQ189" i="12"/>
  <c r="DS189" i="12"/>
  <c r="DR189" i="12"/>
  <c r="DZ189" i="12"/>
  <c r="DU189" i="12"/>
  <c r="DT189" i="12"/>
  <c r="DP190" i="12"/>
  <c r="ED190" i="12" s="1"/>
  <c r="DE185" i="12"/>
  <c r="DF185" i="12"/>
  <c r="DC185" i="12"/>
  <c r="DD185" i="12"/>
  <c r="DA185" i="12"/>
  <c r="DB185" i="12"/>
  <c r="CY185" i="12"/>
  <c r="CZ185" i="12"/>
  <c r="BO189" i="12"/>
  <c r="BP189" i="12"/>
  <c r="BI189" i="12"/>
  <c r="BJ189" i="12"/>
  <c r="BG189" i="12"/>
  <c r="BH189" i="12"/>
  <c r="AR185" i="12"/>
  <c r="AQ185" i="12"/>
  <c r="AP185" i="12"/>
  <c r="AO185" i="12"/>
  <c r="AN185" i="12"/>
  <c r="AT184" i="12" s="1"/>
  <c r="AS184" i="12" s="1"/>
  <c r="AM185" i="12"/>
  <c r="AL185" i="12"/>
  <c r="AK185" i="12"/>
  <c r="EZ185" i="12"/>
  <c r="FA185" i="12"/>
  <c r="CX185" i="12"/>
  <c r="CU185" i="12"/>
  <c r="CV185" i="12" s="1"/>
  <c r="CW185" i="12"/>
  <c r="CS185" i="12"/>
  <c r="CT185" i="12" s="1"/>
  <c r="DI184" i="12" s="1"/>
  <c r="DH184" i="12" s="1"/>
  <c r="EM186" i="12"/>
  <c r="EL186" i="12"/>
  <c r="EK186" i="12"/>
  <c r="EJ186" i="12"/>
  <c r="EN186" i="12"/>
  <c r="ER186" i="12"/>
  <c r="EI187" i="12"/>
  <c r="EQ187" i="12" s="1"/>
  <c r="CR186" i="12"/>
  <c r="DG186" i="12" s="1"/>
  <c r="AU184" i="12"/>
  <c r="AG185" i="12"/>
  <c r="AH185" i="12" s="1"/>
  <c r="AJ185" i="12"/>
  <c r="AE185" i="12"/>
  <c r="AF185" i="12" s="1"/>
  <c r="AI185" i="12"/>
  <c r="AD186" i="12"/>
  <c r="DK185" i="12"/>
  <c r="DR192" i="1"/>
  <c r="DQ193" i="1"/>
  <c r="EF193" i="1"/>
  <c r="EG192" i="1"/>
  <c r="CQ187" i="12" s="1"/>
  <c r="BF189" i="12"/>
  <c r="BC189" i="12"/>
  <c r="BD189" i="12"/>
  <c r="BK189" i="12"/>
  <c r="BS189" i="12" s="1"/>
  <c r="BL189" i="12" s="1"/>
  <c r="BE189" i="12"/>
  <c r="BN188" i="12" s="1"/>
  <c r="BT189" i="12"/>
  <c r="BM189" i="12"/>
  <c r="DW196" i="1"/>
  <c r="BA191" i="12" s="1"/>
  <c r="BB190" i="12"/>
  <c r="BQ190" i="12" s="1"/>
  <c r="EB196" i="1"/>
  <c r="DO191" i="12" s="1"/>
  <c r="CP193" i="1"/>
  <c r="EH188" i="12" s="1"/>
  <c r="CO194" i="1"/>
  <c r="EO187" i="12" l="1"/>
  <c r="EX186" i="12" s="1"/>
  <c r="EW186" i="12" s="1"/>
  <c r="EP187" i="12"/>
  <c r="EB190" i="12"/>
  <c r="EC190" i="12"/>
  <c r="DY190" i="12"/>
  <c r="EA190" i="12"/>
  <c r="DW190" i="12"/>
  <c r="DX190" i="12"/>
  <c r="DS190" i="12"/>
  <c r="DR190" i="12"/>
  <c r="DZ190" i="12"/>
  <c r="DU190" i="12"/>
  <c r="DT190" i="12"/>
  <c r="DV190" i="12"/>
  <c r="DQ190" i="12"/>
  <c r="DP191" i="12"/>
  <c r="ED191" i="12" s="1"/>
  <c r="DE186" i="12"/>
  <c r="DF186" i="12"/>
  <c r="DC186" i="12"/>
  <c r="DD186" i="12"/>
  <c r="DA186" i="12"/>
  <c r="DB186" i="12"/>
  <c r="CY186" i="12"/>
  <c r="CZ186" i="12"/>
  <c r="BO190" i="12"/>
  <c r="BP190" i="12"/>
  <c r="BI190" i="12"/>
  <c r="BJ190" i="12"/>
  <c r="BG190" i="12"/>
  <c r="BH190" i="12"/>
  <c r="AR186" i="12"/>
  <c r="AQ186" i="12"/>
  <c r="AP186" i="12"/>
  <c r="AO186" i="12"/>
  <c r="AN186" i="12"/>
  <c r="AT185" i="12" s="1"/>
  <c r="AS185" i="12" s="1"/>
  <c r="AM186" i="12"/>
  <c r="AL186" i="12"/>
  <c r="AK186" i="12"/>
  <c r="EZ186" i="12"/>
  <c r="FA186" i="12"/>
  <c r="CS186" i="12"/>
  <c r="CW186" i="12"/>
  <c r="CX186" i="12"/>
  <c r="CU186" i="12"/>
  <c r="CV186" i="12" s="1"/>
  <c r="CT186" i="12"/>
  <c r="DI185" i="12" s="1"/>
  <c r="DH185" i="12" s="1"/>
  <c r="EM187" i="12"/>
  <c r="EL187" i="12"/>
  <c r="ES186" i="12"/>
  <c r="ET186" i="12" s="1"/>
  <c r="EU186" i="12" s="1"/>
  <c r="EK187" i="12"/>
  <c r="EJ187" i="12"/>
  <c r="EN187" i="12"/>
  <c r="ER187" i="12"/>
  <c r="EI188" i="12"/>
  <c r="EQ188" i="12" s="1"/>
  <c r="CR187" i="12"/>
  <c r="DG187" i="12" s="1"/>
  <c r="AU185" i="12"/>
  <c r="AE186" i="12"/>
  <c r="AF186" i="12" s="1"/>
  <c r="AG186" i="12"/>
  <c r="AH186" i="12" s="1"/>
  <c r="AI186" i="12"/>
  <c r="AJ186" i="12"/>
  <c r="AD187" i="12"/>
  <c r="DK186" i="12"/>
  <c r="DQ194" i="1"/>
  <c r="DR193" i="1"/>
  <c r="EG193" i="1"/>
  <c r="CQ188" i="12" s="1"/>
  <c r="EF194" i="1"/>
  <c r="BT190" i="12"/>
  <c r="BC190" i="12"/>
  <c r="BD190" i="12" s="1"/>
  <c r="BF190" i="12"/>
  <c r="BE190" i="12"/>
  <c r="BN189" i="12" s="1"/>
  <c r="BK190" i="12"/>
  <c r="BS190" i="12" s="1"/>
  <c r="BL190" i="12" s="1"/>
  <c r="BM190" i="12"/>
  <c r="DW197" i="1"/>
  <c r="BA192" i="12" s="1"/>
  <c r="BB191" i="12"/>
  <c r="BQ191" i="12" s="1"/>
  <c r="EB197" i="1"/>
  <c r="DO192" i="12" s="1"/>
  <c r="CP194" i="1"/>
  <c r="EH189" i="12" s="1"/>
  <c r="CO195" i="1"/>
  <c r="EO188" i="12" l="1"/>
  <c r="EX187" i="12" s="1"/>
  <c r="EW187" i="12" s="1"/>
  <c r="EP188" i="12"/>
  <c r="ES187" i="12" s="1"/>
  <c r="ET187" i="12" s="1"/>
  <c r="EU187" i="12" s="1"/>
  <c r="EB191" i="12"/>
  <c r="EC191" i="12"/>
  <c r="DY191" i="12"/>
  <c r="EA191" i="12"/>
  <c r="DW191" i="12"/>
  <c r="DX191" i="12"/>
  <c r="DV191" i="12"/>
  <c r="DQ191" i="12"/>
  <c r="DS191" i="12"/>
  <c r="DR191" i="12"/>
  <c r="DZ191" i="12"/>
  <c r="DU191" i="12"/>
  <c r="DT191" i="12"/>
  <c r="DP192" i="12"/>
  <c r="ED192" i="12" s="1"/>
  <c r="DE187" i="12"/>
  <c r="DF187" i="12"/>
  <c r="DC187" i="12"/>
  <c r="DD187" i="12"/>
  <c r="DA187" i="12"/>
  <c r="DB187" i="12"/>
  <c r="CY187" i="12"/>
  <c r="CZ187" i="12"/>
  <c r="BO191" i="12"/>
  <c r="BP191" i="12"/>
  <c r="BI191" i="12"/>
  <c r="BJ191" i="12"/>
  <c r="BG191" i="12"/>
  <c r="BH191" i="12"/>
  <c r="AR187" i="12"/>
  <c r="AQ187" i="12"/>
  <c r="AP187" i="12"/>
  <c r="AO187" i="12"/>
  <c r="AN187" i="12"/>
  <c r="AT186" i="12" s="1"/>
  <c r="AS186" i="12" s="1"/>
  <c r="AL187" i="12"/>
  <c r="AK187" i="12"/>
  <c r="AM187" i="12"/>
  <c r="FA187" i="12"/>
  <c r="EZ187" i="12"/>
  <c r="AU186" i="12"/>
  <c r="EK188" i="12"/>
  <c r="EJ188" i="12"/>
  <c r="EN188" i="12"/>
  <c r="ER188" i="12"/>
  <c r="EM188" i="12"/>
  <c r="EL188" i="12"/>
  <c r="CX187" i="12"/>
  <c r="CS187" i="12"/>
  <c r="CT187" i="12" s="1"/>
  <c r="DI186" i="12" s="1"/>
  <c r="DH186" i="12" s="1"/>
  <c r="CW187" i="12"/>
  <c r="CU187" i="12"/>
  <c r="CV187" i="12" s="1"/>
  <c r="EI189" i="12"/>
  <c r="EQ189" i="12" s="1"/>
  <c r="CR188" i="12"/>
  <c r="DG188" i="12" s="1"/>
  <c r="AE187" i="12"/>
  <c r="AF187" i="12" s="1"/>
  <c r="AG187" i="12"/>
  <c r="AH187" i="12" s="1"/>
  <c r="AI187" i="12"/>
  <c r="AJ187" i="12"/>
  <c r="AD188" i="12"/>
  <c r="DK187" i="12"/>
  <c r="DQ195" i="1"/>
  <c r="DR194" i="1"/>
  <c r="EF195" i="1"/>
  <c r="EG194" i="1"/>
  <c r="CQ189" i="12" s="1"/>
  <c r="BE191" i="12"/>
  <c r="BN190" i="12" s="1"/>
  <c r="BC191" i="12"/>
  <c r="BD191" i="12" s="1"/>
  <c r="BF191" i="12"/>
  <c r="BT191" i="12"/>
  <c r="BK191" i="12"/>
  <c r="BS191" i="12" s="1"/>
  <c r="BL191" i="12" s="1"/>
  <c r="BM191" i="12"/>
  <c r="DW198" i="1"/>
  <c r="BA193" i="12" s="1"/>
  <c r="BB192" i="12"/>
  <c r="BQ192" i="12" s="1"/>
  <c r="EB198" i="1"/>
  <c r="DO193" i="12" s="1"/>
  <c r="CO196" i="1"/>
  <c r="CP195" i="1"/>
  <c r="EH190" i="12" s="1"/>
  <c r="EO189" i="12" l="1"/>
  <c r="EP189" i="12"/>
  <c r="EB192" i="12"/>
  <c r="EC192" i="12"/>
  <c r="DY192" i="12"/>
  <c r="EA192" i="12"/>
  <c r="DW192" i="12"/>
  <c r="DX192" i="12"/>
  <c r="DS192" i="12"/>
  <c r="DR192" i="12"/>
  <c r="DZ192" i="12"/>
  <c r="DU192" i="12"/>
  <c r="DT192" i="12"/>
  <c r="DV192" i="12"/>
  <c r="DQ192" i="12"/>
  <c r="DP193" i="12"/>
  <c r="ED193" i="12" s="1"/>
  <c r="DE188" i="12"/>
  <c r="DF188" i="12"/>
  <c r="DC188" i="12"/>
  <c r="DD188" i="12"/>
  <c r="DA188" i="12"/>
  <c r="DB188" i="12"/>
  <c r="CY188" i="12"/>
  <c r="CZ188" i="12"/>
  <c r="BO192" i="12"/>
  <c r="BP192" i="12"/>
  <c r="BI192" i="12"/>
  <c r="BJ192" i="12"/>
  <c r="BG192" i="12"/>
  <c r="BH192" i="12"/>
  <c r="AR188" i="12"/>
  <c r="AQ188" i="12"/>
  <c r="AP188" i="12"/>
  <c r="AO188" i="12"/>
  <c r="AN188" i="12"/>
  <c r="AT187" i="12" s="1"/>
  <c r="AS187" i="12" s="1"/>
  <c r="AM188" i="12"/>
  <c r="AL188" i="12"/>
  <c r="AK188" i="12"/>
  <c r="EZ188" i="12"/>
  <c r="FA188" i="12"/>
  <c r="CS188" i="12"/>
  <c r="CW188" i="12"/>
  <c r="CT188" i="12"/>
  <c r="DI187" i="12" s="1"/>
  <c r="DH187" i="12" s="1"/>
  <c r="CU188" i="12"/>
  <c r="CV188" i="12" s="1"/>
  <c r="CX188" i="12"/>
  <c r="EK189" i="12"/>
  <c r="EX188" i="12"/>
  <c r="EW188" i="12" s="1"/>
  <c r="EJ189" i="12"/>
  <c r="EN189" i="12"/>
  <c r="ER189" i="12"/>
  <c r="EM189" i="12"/>
  <c r="EL189" i="12"/>
  <c r="EI190" i="12"/>
  <c r="EQ190" i="12" s="1"/>
  <c r="CR189" i="12"/>
  <c r="DG189" i="12" s="1"/>
  <c r="AU187" i="12"/>
  <c r="AJ188" i="12"/>
  <c r="AE188" i="12"/>
  <c r="AF188" i="12" s="1"/>
  <c r="AI188" i="12"/>
  <c r="AG188" i="12"/>
  <c r="AH188" i="12" s="1"/>
  <c r="AD189" i="12"/>
  <c r="DK188" i="12"/>
  <c r="DQ196" i="1"/>
  <c r="DR195" i="1"/>
  <c r="EF196" i="1"/>
  <c r="EG195" i="1"/>
  <c r="CQ190" i="12" s="1"/>
  <c r="BB193" i="12"/>
  <c r="BQ193" i="12" s="1"/>
  <c r="DW199" i="1"/>
  <c r="BA194" i="12" s="1"/>
  <c r="BC192" i="12"/>
  <c r="BD192" i="12" s="1"/>
  <c r="BF192" i="12"/>
  <c r="BE192" i="12"/>
  <c r="BK192" i="12"/>
  <c r="BS192" i="12" s="1"/>
  <c r="BL192" i="12" s="1"/>
  <c r="BM192" i="12"/>
  <c r="EB199" i="1"/>
  <c r="DO194" i="12" s="1"/>
  <c r="CP196" i="1"/>
  <c r="EH191" i="12" s="1"/>
  <c r="CO197" i="1"/>
  <c r="EO190" i="12" l="1"/>
  <c r="EX189" i="12" s="1"/>
  <c r="EW189" i="12" s="1"/>
  <c r="EP190" i="12"/>
  <c r="EB193" i="12"/>
  <c r="EC193" i="12"/>
  <c r="EZ189" i="12"/>
  <c r="DY193" i="12"/>
  <c r="EA193" i="12"/>
  <c r="DW193" i="12"/>
  <c r="DX193" i="12"/>
  <c r="DV193" i="12"/>
  <c r="DQ193" i="12"/>
  <c r="DS193" i="12"/>
  <c r="DR193" i="12"/>
  <c r="DZ193" i="12"/>
  <c r="DU193" i="12"/>
  <c r="DT193" i="12"/>
  <c r="DP194" i="12"/>
  <c r="ED194" i="12" s="1"/>
  <c r="DE189" i="12"/>
  <c r="DF189" i="12"/>
  <c r="DC189" i="12"/>
  <c r="DD189" i="12"/>
  <c r="DA189" i="12"/>
  <c r="DB189" i="12"/>
  <c r="CY189" i="12"/>
  <c r="CZ189" i="12"/>
  <c r="BO193" i="12"/>
  <c r="BP193" i="12"/>
  <c r="BI193" i="12"/>
  <c r="BJ193" i="12"/>
  <c r="BG193" i="12"/>
  <c r="BH193" i="12"/>
  <c r="AR189" i="12"/>
  <c r="AQ189" i="12"/>
  <c r="AP189" i="12"/>
  <c r="AO189" i="12"/>
  <c r="AN189" i="12"/>
  <c r="AM189" i="12"/>
  <c r="AL189" i="12"/>
  <c r="AK189" i="12"/>
  <c r="ES188" i="12"/>
  <c r="ET188" i="12" s="1"/>
  <c r="EU188" i="12" s="1"/>
  <c r="FA189" i="12"/>
  <c r="EM190" i="12"/>
  <c r="EL190" i="12"/>
  <c r="ES189" i="12"/>
  <c r="ET189" i="12" s="1"/>
  <c r="EU189" i="12" s="1"/>
  <c r="EK190" i="12"/>
  <c r="EJ190" i="12"/>
  <c r="EN190" i="12"/>
  <c r="ER190" i="12"/>
  <c r="CX189" i="12"/>
  <c r="CU189" i="12"/>
  <c r="CV189" i="12" s="1"/>
  <c r="CS189" i="12"/>
  <c r="CT189" i="12" s="1"/>
  <c r="DI188" i="12" s="1"/>
  <c r="DH188" i="12" s="1"/>
  <c r="CW189" i="12"/>
  <c r="EI191" i="12"/>
  <c r="EQ191" i="12" s="1"/>
  <c r="CR190" i="12"/>
  <c r="DG190" i="12" s="1"/>
  <c r="AU188" i="12"/>
  <c r="AE189" i="12"/>
  <c r="AF189" i="12" s="1"/>
  <c r="AJ189" i="12"/>
  <c r="AG189" i="12"/>
  <c r="AH189" i="12" s="1"/>
  <c r="AI189" i="12"/>
  <c r="AT188" i="12"/>
  <c r="AS188" i="12" s="1"/>
  <c r="AD190" i="12"/>
  <c r="DK189" i="12"/>
  <c r="DR196" i="1"/>
  <c r="DQ197" i="1"/>
  <c r="EG196" i="1"/>
  <c r="CQ191" i="12" s="1"/>
  <c r="EF197" i="1"/>
  <c r="DW200" i="1"/>
  <c r="BA195" i="12" s="1"/>
  <c r="BB194" i="12"/>
  <c r="BQ194" i="12" s="1"/>
  <c r="BT192" i="12"/>
  <c r="BN191" i="12"/>
  <c r="BD193" i="12"/>
  <c r="BT193" i="12"/>
  <c r="BE193" i="12"/>
  <c r="BN192" i="12" s="1"/>
  <c r="BF193" i="12"/>
  <c r="BK193" i="12"/>
  <c r="BS193" i="12" s="1"/>
  <c r="BL193" i="12" s="1"/>
  <c r="BC193" i="12"/>
  <c r="BM193" i="12"/>
  <c r="EB200" i="1"/>
  <c r="DO195" i="12" s="1"/>
  <c r="CO198" i="1"/>
  <c r="CP197" i="1"/>
  <c r="EH192" i="12" s="1"/>
  <c r="EO191" i="12" l="1"/>
  <c r="EP191" i="12"/>
  <c r="ES190" i="12" s="1"/>
  <c r="ET190" i="12" s="1"/>
  <c r="EU190" i="12" s="1"/>
  <c r="EB194" i="12"/>
  <c r="EC194" i="12"/>
  <c r="DY194" i="12"/>
  <c r="EA194" i="12"/>
  <c r="DW194" i="12"/>
  <c r="DX194" i="12"/>
  <c r="DS194" i="12"/>
  <c r="DR194" i="12"/>
  <c r="DZ194" i="12"/>
  <c r="DU194" i="12"/>
  <c r="DT194" i="12"/>
  <c r="DV194" i="12"/>
  <c r="DQ194" i="12"/>
  <c r="DP195" i="12"/>
  <c r="ED195" i="12" s="1"/>
  <c r="DE190" i="12"/>
  <c r="DF190" i="12"/>
  <c r="DC190" i="12"/>
  <c r="DD190" i="12"/>
  <c r="DA190" i="12"/>
  <c r="DB190" i="12"/>
  <c r="CY190" i="12"/>
  <c r="CZ190" i="12"/>
  <c r="BO194" i="12"/>
  <c r="BP194" i="12"/>
  <c r="BI194" i="12"/>
  <c r="BJ194" i="12"/>
  <c r="BG194" i="12"/>
  <c r="BH194" i="12"/>
  <c r="AR190" i="12"/>
  <c r="AQ190" i="12"/>
  <c r="AP190" i="12"/>
  <c r="AO190" i="12"/>
  <c r="AN190" i="12"/>
  <c r="AM190" i="12"/>
  <c r="AL190" i="12"/>
  <c r="AK190" i="12"/>
  <c r="FA190" i="12"/>
  <c r="EZ190" i="12"/>
  <c r="CS190" i="12"/>
  <c r="CW190" i="12"/>
  <c r="CT190" i="12"/>
  <c r="DI189" i="12" s="1"/>
  <c r="DH189" i="12" s="1"/>
  <c r="CU190" i="12"/>
  <c r="CV190" i="12" s="1"/>
  <c r="CX190" i="12"/>
  <c r="EK191" i="12"/>
  <c r="EX190" i="12"/>
  <c r="EW190" i="12" s="1"/>
  <c r="EJ191" i="12"/>
  <c r="EN191" i="12"/>
  <c r="ER191" i="12"/>
  <c r="EM191" i="12"/>
  <c r="EL191" i="12"/>
  <c r="EI192" i="12"/>
  <c r="EQ192" i="12" s="1"/>
  <c r="CR191" i="12"/>
  <c r="DG191" i="12" s="1"/>
  <c r="AU189" i="12"/>
  <c r="AE190" i="12"/>
  <c r="AF190" i="12" s="1"/>
  <c r="AT189" i="12"/>
  <c r="AS189" i="12" s="1"/>
  <c r="AG190" i="12"/>
  <c r="AH190" i="12" s="1"/>
  <c r="AI190" i="12"/>
  <c r="AJ190" i="12"/>
  <c r="AD191" i="12"/>
  <c r="DK190" i="12"/>
  <c r="DR197" i="1"/>
  <c r="DQ198" i="1"/>
  <c r="EG197" i="1"/>
  <c r="CQ192" i="12" s="1"/>
  <c r="EF198" i="1"/>
  <c r="BF194" i="12"/>
  <c r="BK194" i="12"/>
  <c r="BS194" i="12" s="1"/>
  <c r="BL194" i="12" s="1"/>
  <c r="BT194" i="12"/>
  <c r="BC194" i="12"/>
  <c r="BD194" i="12"/>
  <c r="BE194" i="12"/>
  <c r="BN193" i="12" s="1"/>
  <c r="BM194" i="12"/>
  <c r="DW201" i="1"/>
  <c r="BA196" i="12" s="1"/>
  <c r="BB195" i="12"/>
  <c r="BQ195" i="12" s="1"/>
  <c r="EB201" i="1"/>
  <c r="DO196" i="12" s="1"/>
  <c r="CO199" i="1"/>
  <c r="CP198" i="1"/>
  <c r="EH193" i="12" s="1"/>
  <c r="EO192" i="12" l="1"/>
  <c r="EX191" i="12" s="1"/>
  <c r="EW191" i="12" s="1"/>
  <c r="EP192" i="12"/>
  <c r="EB195" i="12"/>
  <c r="EC195" i="12"/>
  <c r="DY195" i="12"/>
  <c r="EA195" i="12"/>
  <c r="DW195" i="12"/>
  <c r="DX195" i="12"/>
  <c r="DV195" i="12"/>
  <c r="DQ195" i="12"/>
  <c r="DS195" i="12"/>
  <c r="DR195" i="12"/>
  <c r="DZ195" i="12"/>
  <c r="DU195" i="12"/>
  <c r="DT195" i="12"/>
  <c r="DP196" i="12"/>
  <c r="ED196" i="12" s="1"/>
  <c r="DE191" i="12"/>
  <c r="DF191" i="12"/>
  <c r="DC191" i="12"/>
  <c r="DD191" i="12"/>
  <c r="DA191" i="12"/>
  <c r="DB191" i="12"/>
  <c r="CY191" i="12"/>
  <c r="CZ191" i="12"/>
  <c r="BO195" i="12"/>
  <c r="BP195" i="12"/>
  <c r="BI195" i="12"/>
  <c r="BJ195" i="12"/>
  <c r="BG195" i="12"/>
  <c r="BH195" i="12"/>
  <c r="AR191" i="12"/>
  <c r="AQ191" i="12"/>
  <c r="AP191" i="12"/>
  <c r="AO191" i="12"/>
  <c r="AN191" i="12"/>
  <c r="AL191" i="12"/>
  <c r="AK191" i="12"/>
  <c r="AM191" i="12"/>
  <c r="FA191" i="12"/>
  <c r="EZ191" i="12"/>
  <c r="EM192" i="12"/>
  <c r="EL192" i="12"/>
  <c r="EK192" i="12"/>
  <c r="EJ192" i="12"/>
  <c r="EN192" i="12"/>
  <c r="ER192" i="12"/>
  <c r="CW191" i="12"/>
  <c r="CX191" i="12"/>
  <c r="CS191" i="12"/>
  <c r="CT191" i="12" s="1"/>
  <c r="DI190" i="12" s="1"/>
  <c r="DH190" i="12" s="1"/>
  <c r="CU191" i="12"/>
  <c r="CV191" i="12" s="1"/>
  <c r="EI193" i="12"/>
  <c r="EQ193" i="12" s="1"/>
  <c r="CR192" i="12"/>
  <c r="DG192" i="12" s="1"/>
  <c r="AU190" i="12"/>
  <c r="AE191" i="12"/>
  <c r="AF191" i="12" s="1"/>
  <c r="AI191" i="12"/>
  <c r="AJ191" i="12"/>
  <c r="AT190" i="12"/>
  <c r="AS190" i="12" s="1"/>
  <c r="AG191" i="12"/>
  <c r="AH191" i="12" s="1"/>
  <c r="AD192" i="12"/>
  <c r="DK191" i="12"/>
  <c r="DR198" i="1"/>
  <c r="DQ199" i="1"/>
  <c r="EG198" i="1"/>
  <c r="CQ193" i="12" s="1"/>
  <c r="EF199" i="1"/>
  <c r="BB196" i="12"/>
  <c r="BQ196" i="12" s="1"/>
  <c r="DW202" i="1"/>
  <c r="BA197" i="12" s="1"/>
  <c r="BF195" i="12"/>
  <c r="BC195" i="12"/>
  <c r="BD195" i="12" s="1"/>
  <c r="BE195" i="12"/>
  <c r="BN194" i="12" s="1"/>
  <c r="BK195" i="12"/>
  <c r="BS195" i="12" s="1"/>
  <c r="BL195" i="12" s="1"/>
  <c r="BT195" i="12"/>
  <c r="BM195" i="12"/>
  <c r="EB202" i="1"/>
  <c r="DO197" i="12" s="1"/>
  <c r="CP199" i="1"/>
  <c r="EH194" i="12" s="1"/>
  <c r="CO200" i="1"/>
  <c r="EO193" i="12" l="1"/>
  <c r="EX192" i="12" s="1"/>
  <c r="EW192" i="12" s="1"/>
  <c r="EP193" i="12"/>
  <c r="ES192" i="12" s="1"/>
  <c r="ET192" i="12" s="1"/>
  <c r="EU192" i="12" s="1"/>
  <c r="EB196" i="12"/>
  <c r="EC196" i="12"/>
  <c r="DY196" i="12"/>
  <c r="EA196" i="12"/>
  <c r="DW196" i="12"/>
  <c r="DX196" i="12"/>
  <c r="DS196" i="12"/>
  <c r="DR196" i="12"/>
  <c r="DZ196" i="12"/>
  <c r="DU196" i="12"/>
  <c r="DT196" i="12"/>
  <c r="DV196" i="12"/>
  <c r="DQ196" i="12"/>
  <c r="DP197" i="12"/>
  <c r="ED197" i="12" s="1"/>
  <c r="DE192" i="12"/>
  <c r="DF192" i="12"/>
  <c r="DC192" i="12"/>
  <c r="DD192" i="12"/>
  <c r="DA192" i="12"/>
  <c r="DB192" i="12"/>
  <c r="CY192" i="12"/>
  <c r="CZ192" i="12"/>
  <c r="BO196" i="12"/>
  <c r="BP196" i="12"/>
  <c r="BI196" i="12"/>
  <c r="BJ196" i="12"/>
  <c r="BG196" i="12"/>
  <c r="BH196" i="12"/>
  <c r="AR192" i="12"/>
  <c r="AQ192" i="12"/>
  <c r="AP192" i="12"/>
  <c r="AO192" i="12"/>
  <c r="AN192" i="12"/>
  <c r="AT191" i="12" s="1"/>
  <c r="AS191" i="12" s="1"/>
  <c r="AM192" i="12"/>
  <c r="AL192" i="12"/>
  <c r="AK192" i="12"/>
  <c r="FA192" i="12"/>
  <c r="EZ192" i="12"/>
  <c r="ES191" i="12"/>
  <c r="ET191" i="12" s="1"/>
  <c r="EU191" i="12" s="1"/>
  <c r="CS192" i="12"/>
  <c r="CW192" i="12"/>
  <c r="CT192" i="12"/>
  <c r="DI191" i="12" s="1"/>
  <c r="DH191" i="12" s="1"/>
  <c r="CU192" i="12"/>
  <c r="CV192" i="12" s="1"/>
  <c r="CX192" i="12"/>
  <c r="DK192" i="12"/>
  <c r="EK193" i="12"/>
  <c r="EJ193" i="12"/>
  <c r="EN193" i="12"/>
  <c r="ER193" i="12"/>
  <c r="EM193" i="12"/>
  <c r="EL193" i="12"/>
  <c r="EI194" i="12"/>
  <c r="EQ194" i="12" s="1"/>
  <c r="CR193" i="12"/>
  <c r="DG193" i="12" s="1"/>
  <c r="AU191" i="12"/>
  <c r="AG192" i="12"/>
  <c r="AH192" i="12" s="1"/>
  <c r="AJ192" i="12"/>
  <c r="AE192" i="12"/>
  <c r="AF192" i="12" s="1"/>
  <c r="AI192" i="12"/>
  <c r="AD193" i="12"/>
  <c r="DQ200" i="1"/>
  <c r="DR199" i="1"/>
  <c r="EF200" i="1"/>
  <c r="EG199" i="1"/>
  <c r="CQ194" i="12" s="1"/>
  <c r="DW203" i="1"/>
  <c r="BA198" i="12" s="1"/>
  <c r="BB197" i="12"/>
  <c r="BQ197" i="12" s="1"/>
  <c r="BE196" i="12"/>
  <c r="BN195" i="12" s="1"/>
  <c r="BC196" i="12"/>
  <c r="BT196" i="12"/>
  <c r="BK196" i="12"/>
  <c r="BS196" i="12" s="1"/>
  <c r="BL196" i="12" s="1"/>
  <c r="BF196" i="12"/>
  <c r="BD196" i="12"/>
  <c r="BM196" i="12"/>
  <c r="EB203" i="1"/>
  <c r="DO198" i="12" s="1"/>
  <c r="CP200" i="1"/>
  <c r="EH195" i="12" s="1"/>
  <c r="CO201" i="1"/>
  <c r="EO194" i="12" l="1"/>
  <c r="EX193" i="12" s="1"/>
  <c r="EW193" i="12" s="1"/>
  <c r="EP194" i="12"/>
  <c r="EB197" i="12"/>
  <c r="EC197" i="12"/>
  <c r="DY197" i="12"/>
  <c r="EA197" i="12"/>
  <c r="DW197" i="12"/>
  <c r="DX197" i="12"/>
  <c r="DS197" i="12"/>
  <c r="DR197" i="12"/>
  <c r="DZ197" i="12"/>
  <c r="DU197" i="12"/>
  <c r="DT197" i="12"/>
  <c r="DV197" i="12"/>
  <c r="DQ197" i="12"/>
  <c r="DP198" i="12"/>
  <c r="ED198" i="12" s="1"/>
  <c r="DE193" i="12"/>
  <c r="DF193" i="12"/>
  <c r="DC193" i="12"/>
  <c r="DD193" i="12"/>
  <c r="DA193" i="12"/>
  <c r="DB193" i="12"/>
  <c r="CY193" i="12"/>
  <c r="CZ193" i="12"/>
  <c r="BO197" i="12"/>
  <c r="BP197" i="12"/>
  <c r="BI197" i="12"/>
  <c r="BJ197" i="12"/>
  <c r="BG197" i="12"/>
  <c r="BH197" i="12"/>
  <c r="AR193" i="12"/>
  <c r="AQ193" i="12"/>
  <c r="AP193" i="12"/>
  <c r="AO193" i="12"/>
  <c r="AN193" i="12"/>
  <c r="AT192" i="12" s="1"/>
  <c r="AS192" i="12" s="1"/>
  <c r="AM193" i="12"/>
  <c r="AL193" i="12"/>
  <c r="AK193" i="12"/>
  <c r="FA193" i="12"/>
  <c r="EZ193" i="12"/>
  <c r="CS193" i="12"/>
  <c r="CT193" i="12" s="1"/>
  <c r="DI192" i="12" s="1"/>
  <c r="DH192" i="12" s="1"/>
  <c r="CX193" i="12"/>
  <c r="CU193" i="12"/>
  <c r="CV193" i="12" s="1"/>
  <c r="CW193" i="12"/>
  <c r="EM194" i="12"/>
  <c r="EL194" i="12"/>
  <c r="EK194" i="12"/>
  <c r="EJ194" i="12"/>
  <c r="EN194" i="12"/>
  <c r="ER194" i="12"/>
  <c r="EI195" i="12"/>
  <c r="EQ195" i="12" s="1"/>
  <c r="CR194" i="12"/>
  <c r="DG194" i="12" s="1"/>
  <c r="AU192" i="12"/>
  <c r="AE193" i="12"/>
  <c r="AF193" i="12" s="1"/>
  <c r="AI193" i="12"/>
  <c r="AG193" i="12"/>
  <c r="AH193" i="12" s="1"/>
  <c r="AJ193" i="12"/>
  <c r="AD194" i="12"/>
  <c r="DK193" i="12"/>
  <c r="DR200" i="1"/>
  <c r="DQ201" i="1"/>
  <c r="EF201" i="1"/>
  <c r="EG200" i="1"/>
  <c r="CQ195" i="12" s="1"/>
  <c r="BE197" i="12"/>
  <c r="BN196" i="12" s="1"/>
  <c r="BF197" i="12"/>
  <c r="BT197" i="12"/>
  <c r="BC197" i="12"/>
  <c r="BD197" i="12" s="1"/>
  <c r="BK197" i="12"/>
  <c r="BS197" i="12" s="1"/>
  <c r="BL197" i="12" s="1"/>
  <c r="BM197" i="12"/>
  <c r="DW204" i="1"/>
  <c r="BA199" i="12" s="1"/>
  <c r="BB198" i="12"/>
  <c r="BQ198" i="12" s="1"/>
  <c r="EB204" i="1"/>
  <c r="DO199" i="12" s="1"/>
  <c r="CP201" i="1"/>
  <c r="EH196" i="12" s="1"/>
  <c r="CO202" i="1"/>
  <c r="EO195" i="12" l="1"/>
  <c r="EX194" i="12" s="1"/>
  <c r="EW194" i="12" s="1"/>
  <c r="EP195" i="12"/>
  <c r="EB198" i="12"/>
  <c r="EC198" i="12"/>
  <c r="DY198" i="12"/>
  <c r="EA198" i="12"/>
  <c r="DW198" i="12"/>
  <c r="DX198" i="12"/>
  <c r="DS198" i="12"/>
  <c r="DR198" i="12"/>
  <c r="DZ198" i="12"/>
  <c r="DU198" i="12"/>
  <c r="DT198" i="12"/>
  <c r="DV198" i="12"/>
  <c r="DQ198" i="12"/>
  <c r="DP199" i="12"/>
  <c r="ED199" i="12" s="1"/>
  <c r="DE194" i="12"/>
  <c r="DF194" i="12"/>
  <c r="DC194" i="12"/>
  <c r="DD194" i="12"/>
  <c r="DA194" i="12"/>
  <c r="DB194" i="12"/>
  <c r="CY194" i="12"/>
  <c r="CZ194" i="12"/>
  <c r="BO198" i="12"/>
  <c r="BP198" i="12"/>
  <c r="BI198" i="12"/>
  <c r="BJ198" i="12"/>
  <c r="BG198" i="12"/>
  <c r="BH198" i="12"/>
  <c r="AR194" i="12"/>
  <c r="AQ194" i="12"/>
  <c r="AP194" i="12"/>
  <c r="AO194" i="12"/>
  <c r="AN194" i="12"/>
  <c r="AT193" i="12" s="1"/>
  <c r="AS193" i="12" s="1"/>
  <c r="AM194" i="12"/>
  <c r="AL194" i="12"/>
  <c r="AK194" i="12"/>
  <c r="FA194" i="12"/>
  <c r="EZ194" i="12"/>
  <c r="ES193" i="12"/>
  <c r="ET193" i="12" s="1"/>
  <c r="EU193" i="12" s="1"/>
  <c r="AU193" i="12"/>
  <c r="CS194" i="12"/>
  <c r="CW194" i="12"/>
  <c r="CX194" i="12"/>
  <c r="CU194" i="12"/>
  <c r="CV194" i="12" s="1"/>
  <c r="CT194" i="12"/>
  <c r="DI193" i="12" s="1"/>
  <c r="DH193" i="12" s="1"/>
  <c r="EM195" i="12"/>
  <c r="EL195" i="12"/>
  <c r="ES194" i="12"/>
  <c r="ET194" i="12" s="1"/>
  <c r="EU194" i="12" s="1"/>
  <c r="EK195" i="12"/>
  <c r="EJ195" i="12"/>
  <c r="EN195" i="12"/>
  <c r="ER195" i="12"/>
  <c r="CR195" i="12"/>
  <c r="DG195" i="12" s="1"/>
  <c r="EI196" i="12"/>
  <c r="EQ196" i="12" s="1"/>
  <c r="AF194" i="12"/>
  <c r="AG194" i="12"/>
  <c r="AH194" i="12" s="1"/>
  <c r="AI194" i="12"/>
  <c r="AE194" i="12"/>
  <c r="AJ194" i="12"/>
  <c r="AD195" i="12"/>
  <c r="DK194" i="12"/>
  <c r="DQ202" i="1"/>
  <c r="DR201" i="1"/>
  <c r="EG201" i="1"/>
  <c r="CQ196" i="12" s="1"/>
  <c r="EF202" i="1"/>
  <c r="BB199" i="12"/>
  <c r="BQ199" i="12" s="1"/>
  <c r="DW205" i="1"/>
  <c r="BA200" i="12" s="1"/>
  <c r="BE198" i="12"/>
  <c r="BN197" i="12" s="1"/>
  <c r="BK198" i="12"/>
  <c r="BS198" i="12" s="1"/>
  <c r="BL198" i="12" s="1"/>
  <c r="BC198" i="12"/>
  <c r="BD198" i="12" s="1"/>
  <c r="BT198" i="12"/>
  <c r="BF198" i="12"/>
  <c r="BM198" i="12"/>
  <c r="EB205" i="1"/>
  <c r="DO200" i="12" s="1"/>
  <c r="CO203" i="1"/>
  <c r="CP202" i="1"/>
  <c r="EH197" i="12" s="1"/>
  <c r="EO196" i="12" l="1"/>
  <c r="EX195" i="12" s="1"/>
  <c r="EW195" i="12" s="1"/>
  <c r="EP196" i="12"/>
  <c r="ES195" i="12" s="1"/>
  <c r="ET195" i="12" s="1"/>
  <c r="EU195" i="12" s="1"/>
  <c r="EB199" i="12"/>
  <c r="EC199" i="12"/>
  <c r="DY199" i="12"/>
  <c r="EA199" i="12"/>
  <c r="DW199" i="12"/>
  <c r="DX199" i="12"/>
  <c r="DV199" i="12"/>
  <c r="DQ199" i="12"/>
  <c r="DS199" i="12"/>
  <c r="DR199" i="12"/>
  <c r="DZ199" i="12"/>
  <c r="DU199" i="12"/>
  <c r="DT199" i="12"/>
  <c r="DP200" i="12"/>
  <c r="ED200" i="12" s="1"/>
  <c r="DE195" i="12"/>
  <c r="DF195" i="12"/>
  <c r="DC195" i="12"/>
  <c r="DD195" i="12"/>
  <c r="DA195" i="12"/>
  <c r="DB195" i="12"/>
  <c r="CY195" i="12"/>
  <c r="CZ195" i="12"/>
  <c r="BO199" i="12"/>
  <c r="BP199" i="12"/>
  <c r="BI199" i="12"/>
  <c r="BJ199" i="12"/>
  <c r="BG199" i="12"/>
  <c r="BH199" i="12"/>
  <c r="AR195" i="12"/>
  <c r="AQ195" i="12"/>
  <c r="AP195" i="12"/>
  <c r="AO195" i="12"/>
  <c r="AN195" i="12"/>
  <c r="AT194" i="12" s="1"/>
  <c r="AS194" i="12" s="1"/>
  <c r="AL195" i="12"/>
  <c r="AK195" i="12"/>
  <c r="AM195" i="12"/>
  <c r="CW195" i="12"/>
  <c r="CU195" i="12"/>
  <c r="CV195" i="12" s="1"/>
  <c r="EM196" i="12"/>
  <c r="EN196" i="12"/>
  <c r="EZ195" i="12"/>
  <c r="ER196" i="12"/>
  <c r="EJ196" i="12"/>
  <c r="EK196" i="12"/>
  <c r="CS195" i="12"/>
  <c r="CT195" i="12" s="1"/>
  <c r="DI194" i="12" s="1"/>
  <c r="DH194" i="12" s="1"/>
  <c r="CX195" i="12"/>
  <c r="FA195" i="12"/>
  <c r="EL196" i="12"/>
  <c r="EI197" i="12"/>
  <c r="EQ197" i="12" s="1"/>
  <c r="CR196" i="12"/>
  <c r="DG196" i="12" s="1"/>
  <c r="AU194" i="12"/>
  <c r="AE195" i="12"/>
  <c r="AF195" i="12" s="1"/>
  <c r="AJ195" i="12"/>
  <c r="AI195" i="12"/>
  <c r="AG195" i="12"/>
  <c r="AH195" i="12" s="1"/>
  <c r="AD196" i="12"/>
  <c r="DK195" i="12"/>
  <c r="DR202" i="1"/>
  <c r="DQ203" i="1"/>
  <c r="EF203" i="1"/>
  <c r="EG202" i="1"/>
  <c r="CQ197" i="12" s="1"/>
  <c r="DW206" i="1"/>
  <c r="BA201" i="12" s="1"/>
  <c r="BB200" i="12"/>
  <c r="BQ200" i="12" s="1"/>
  <c r="BC199" i="12"/>
  <c r="BD199" i="12" s="1"/>
  <c r="BE199" i="12"/>
  <c r="BN198" i="12" s="1"/>
  <c r="BT199" i="12"/>
  <c r="BF199" i="12"/>
  <c r="BK199" i="12"/>
  <c r="BS199" i="12" s="1"/>
  <c r="BL199" i="12" s="1"/>
  <c r="BM199" i="12"/>
  <c r="EB206" i="1"/>
  <c r="DO201" i="12" s="1"/>
  <c r="CO204" i="1"/>
  <c r="CP203" i="1"/>
  <c r="EH198" i="12" s="1"/>
  <c r="EO197" i="12" l="1"/>
  <c r="EX196" i="12" s="1"/>
  <c r="EW196" i="12" s="1"/>
  <c r="EP197" i="12"/>
  <c r="ES196" i="12" s="1"/>
  <c r="ET196" i="12" s="1"/>
  <c r="EU196" i="12" s="1"/>
  <c r="EB200" i="12"/>
  <c r="EC200" i="12"/>
  <c r="DY200" i="12"/>
  <c r="EA200" i="12"/>
  <c r="DW200" i="12"/>
  <c r="DX200" i="12"/>
  <c r="DS200" i="12"/>
  <c r="DR200" i="12"/>
  <c r="DZ200" i="12"/>
  <c r="DU200" i="12"/>
  <c r="DT200" i="12"/>
  <c r="DV200" i="12"/>
  <c r="DQ200" i="12"/>
  <c r="DP201" i="12"/>
  <c r="ED201" i="12" s="1"/>
  <c r="DE196" i="12"/>
  <c r="DF196" i="12"/>
  <c r="DC196" i="12"/>
  <c r="DD196" i="12"/>
  <c r="DA196" i="12"/>
  <c r="DB196" i="12"/>
  <c r="CY196" i="12"/>
  <c r="CZ196" i="12"/>
  <c r="BO200" i="12"/>
  <c r="BP200" i="12"/>
  <c r="BI200" i="12"/>
  <c r="BJ200" i="12"/>
  <c r="BG200" i="12"/>
  <c r="BH200" i="12"/>
  <c r="AR196" i="12"/>
  <c r="AQ196" i="12"/>
  <c r="AP196" i="12"/>
  <c r="AO196" i="12"/>
  <c r="AN196" i="12"/>
  <c r="AT195" i="12" s="1"/>
  <c r="AS195" i="12" s="1"/>
  <c r="AM196" i="12"/>
  <c r="AL196" i="12"/>
  <c r="AK196" i="12"/>
  <c r="EZ196" i="12"/>
  <c r="FA196" i="12"/>
  <c r="AU195" i="12"/>
  <c r="CS196" i="12"/>
  <c r="CW196" i="12"/>
  <c r="CT196" i="12"/>
  <c r="DI195" i="12" s="1"/>
  <c r="DH195" i="12" s="1"/>
  <c r="DK196" i="12"/>
  <c r="CU196" i="12"/>
  <c r="CV196" i="12" s="1"/>
  <c r="CX196" i="12"/>
  <c r="EK197" i="12"/>
  <c r="EJ197" i="12"/>
  <c r="EN197" i="12"/>
  <c r="ER197" i="12"/>
  <c r="EM197" i="12"/>
  <c r="EL197" i="12"/>
  <c r="EI198" i="12"/>
  <c r="EQ198" i="12" s="1"/>
  <c r="CR197" i="12"/>
  <c r="DG197" i="12" s="1"/>
  <c r="AG196" i="12"/>
  <c r="AH196" i="12" s="1"/>
  <c r="AE196" i="12"/>
  <c r="AF196" i="12" s="1"/>
  <c r="AI196" i="12"/>
  <c r="AJ196" i="12"/>
  <c r="AD197" i="12"/>
  <c r="DQ204" i="1"/>
  <c r="DR203" i="1"/>
  <c r="EG203" i="1"/>
  <c r="CQ198" i="12" s="1"/>
  <c r="EF204" i="1"/>
  <c r="BK200" i="12"/>
  <c r="BS200" i="12" s="1"/>
  <c r="BL200" i="12" s="1"/>
  <c r="BC200" i="12"/>
  <c r="BD200" i="12" s="1"/>
  <c r="BF200" i="12"/>
  <c r="BE200" i="12"/>
  <c r="BN199" i="12" s="1"/>
  <c r="BT200" i="12"/>
  <c r="BM200" i="12"/>
  <c r="DW207" i="1"/>
  <c r="BA202" i="12" s="1"/>
  <c r="BB201" i="12"/>
  <c r="BQ201" i="12" s="1"/>
  <c r="EB207" i="1"/>
  <c r="DO202" i="12" s="1"/>
  <c r="CP204" i="1"/>
  <c r="EH199" i="12" s="1"/>
  <c r="CO205" i="1"/>
  <c r="EO198" i="12" l="1"/>
  <c r="EX197" i="12" s="1"/>
  <c r="EW197" i="12" s="1"/>
  <c r="EP198" i="12"/>
  <c r="ES197" i="12" s="1"/>
  <c r="ET197" i="12" s="1"/>
  <c r="EU197" i="12" s="1"/>
  <c r="EB201" i="12"/>
  <c r="EC201" i="12"/>
  <c r="DY201" i="12"/>
  <c r="EA201" i="12"/>
  <c r="DW201" i="12"/>
  <c r="DX201" i="12"/>
  <c r="DV201" i="12"/>
  <c r="DQ201" i="12"/>
  <c r="DS201" i="12"/>
  <c r="DR201" i="12"/>
  <c r="DZ201" i="12"/>
  <c r="DU201" i="12"/>
  <c r="DT201" i="12"/>
  <c r="DP202" i="12"/>
  <c r="ED202" i="12" s="1"/>
  <c r="DE197" i="12"/>
  <c r="DF197" i="12"/>
  <c r="DC197" i="12"/>
  <c r="DD197" i="12"/>
  <c r="DA197" i="12"/>
  <c r="DB197" i="12"/>
  <c r="CY197" i="12"/>
  <c r="CZ197" i="12"/>
  <c r="BO201" i="12"/>
  <c r="BP201" i="12"/>
  <c r="BI201" i="12"/>
  <c r="BJ201" i="12"/>
  <c r="BG201" i="12"/>
  <c r="BH201" i="12"/>
  <c r="AR197" i="12"/>
  <c r="AQ197" i="12"/>
  <c r="AP197" i="12"/>
  <c r="AO197" i="12"/>
  <c r="AN197" i="12"/>
  <c r="AT196" i="12" s="1"/>
  <c r="AS196" i="12" s="1"/>
  <c r="AM197" i="12"/>
  <c r="AL197" i="12"/>
  <c r="AK197" i="12"/>
  <c r="AU196" i="12"/>
  <c r="EZ197" i="12"/>
  <c r="FA197" i="12"/>
  <c r="CX197" i="12"/>
  <c r="CU197" i="12"/>
  <c r="CV197" i="12" s="1"/>
  <c r="CS197" i="12"/>
  <c r="CT197" i="12" s="1"/>
  <c r="DI196" i="12" s="1"/>
  <c r="DH196" i="12" s="1"/>
  <c r="CW197" i="12"/>
  <c r="EK198" i="12"/>
  <c r="EJ198" i="12"/>
  <c r="EN198" i="12"/>
  <c r="ER198" i="12"/>
  <c r="EM198" i="12"/>
  <c r="EL198" i="12"/>
  <c r="EI199" i="12"/>
  <c r="EQ199" i="12" s="1"/>
  <c r="CR198" i="12"/>
  <c r="DG198" i="12" s="1"/>
  <c r="AI197" i="12"/>
  <c r="AJ197" i="12"/>
  <c r="AE197" i="12"/>
  <c r="AF197" i="12" s="1"/>
  <c r="AG197" i="12"/>
  <c r="AH197" i="12" s="1"/>
  <c r="AD198" i="12"/>
  <c r="DK197" i="12"/>
  <c r="DQ205" i="1"/>
  <c r="DR204" i="1"/>
  <c r="EG204" i="1"/>
  <c r="CQ199" i="12" s="1"/>
  <c r="EF205" i="1"/>
  <c r="BB202" i="12"/>
  <c r="BQ202" i="12" s="1"/>
  <c r="DW208" i="1"/>
  <c r="BA203" i="12" s="1"/>
  <c r="BF201" i="12"/>
  <c r="BC201" i="12"/>
  <c r="BD201" i="12" s="1"/>
  <c r="BT201" i="12"/>
  <c r="BE201" i="12"/>
  <c r="BN200" i="12" s="1"/>
  <c r="BK201" i="12"/>
  <c r="BS201" i="12" s="1"/>
  <c r="BL201" i="12" s="1"/>
  <c r="BM201" i="12"/>
  <c r="EB208" i="1"/>
  <c r="DO203" i="12" s="1"/>
  <c r="CP205" i="1"/>
  <c r="EH200" i="12" s="1"/>
  <c r="CO206" i="1"/>
  <c r="EO199" i="12" l="1"/>
  <c r="EX198" i="12" s="1"/>
  <c r="EW198" i="12" s="1"/>
  <c r="EP199" i="12"/>
  <c r="ES198" i="12" s="1"/>
  <c r="ET198" i="12" s="1"/>
  <c r="EU198" i="12" s="1"/>
  <c r="EB202" i="12"/>
  <c r="EC202" i="12"/>
  <c r="DY202" i="12"/>
  <c r="EA202" i="12"/>
  <c r="DW202" i="12"/>
  <c r="DX202" i="12"/>
  <c r="DV202" i="12"/>
  <c r="DQ202" i="12"/>
  <c r="DS202" i="12"/>
  <c r="DR202" i="12"/>
  <c r="DZ202" i="12"/>
  <c r="DU202" i="12"/>
  <c r="DT202" i="12"/>
  <c r="DP203" i="12"/>
  <c r="ED203" i="12" s="1"/>
  <c r="DE198" i="12"/>
  <c r="DF198" i="12"/>
  <c r="DC198" i="12"/>
  <c r="DD198" i="12"/>
  <c r="DA198" i="12"/>
  <c r="DB198" i="12"/>
  <c r="CY198" i="12"/>
  <c r="CZ198" i="12"/>
  <c r="BO202" i="12"/>
  <c r="BP202" i="12"/>
  <c r="BI202" i="12"/>
  <c r="BJ202" i="12"/>
  <c r="BG202" i="12"/>
  <c r="BH202" i="12"/>
  <c r="AR198" i="12"/>
  <c r="AQ198" i="12"/>
  <c r="AP198" i="12"/>
  <c r="AO198" i="12"/>
  <c r="AN198" i="12"/>
  <c r="AT197" i="12" s="1"/>
  <c r="AS197" i="12" s="1"/>
  <c r="AM198" i="12"/>
  <c r="AL198" i="12"/>
  <c r="AK198" i="12"/>
  <c r="EZ198" i="12"/>
  <c r="FA198" i="12"/>
  <c r="AU197" i="12"/>
  <c r="CS198" i="12"/>
  <c r="CW198" i="12"/>
  <c r="CT198" i="12"/>
  <c r="DI197" i="12" s="1"/>
  <c r="DH197" i="12" s="1"/>
  <c r="CU198" i="12"/>
  <c r="CV198" i="12" s="1"/>
  <c r="CX198" i="12"/>
  <c r="EK199" i="12"/>
  <c r="EJ199" i="12"/>
  <c r="EN199" i="12"/>
  <c r="ER199" i="12"/>
  <c r="EM199" i="12"/>
  <c r="EL199" i="12"/>
  <c r="EI200" i="12"/>
  <c r="EQ200" i="12" s="1"/>
  <c r="CR199" i="12"/>
  <c r="DG199" i="12" s="1"/>
  <c r="AJ198" i="12"/>
  <c r="AI198" i="12"/>
  <c r="AE198" i="12"/>
  <c r="AF198" i="12" s="1"/>
  <c r="AG198" i="12"/>
  <c r="AH198" i="12" s="1"/>
  <c r="AD199" i="12"/>
  <c r="DK198" i="12"/>
  <c r="DQ206" i="1"/>
  <c r="DR205" i="1"/>
  <c r="EF206" i="1"/>
  <c r="EG205" i="1"/>
  <c r="CQ200" i="12" s="1"/>
  <c r="DW209" i="1"/>
  <c r="BA204" i="12" s="1"/>
  <c r="BB203" i="12"/>
  <c r="BQ203" i="12" s="1"/>
  <c r="BC202" i="12"/>
  <c r="BD202" i="12" s="1"/>
  <c r="BF202" i="12"/>
  <c r="BE202" i="12"/>
  <c r="BN201" i="12" s="1"/>
  <c r="BK202" i="12"/>
  <c r="BS202" i="12" s="1"/>
  <c r="BL202" i="12" s="1"/>
  <c r="BT202" i="12"/>
  <c r="BM202" i="12"/>
  <c r="EB209" i="1"/>
  <c r="DO204" i="12" s="1"/>
  <c r="CO207" i="1"/>
  <c r="CP206" i="1"/>
  <c r="EH201" i="12" s="1"/>
  <c r="EO200" i="12" l="1"/>
  <c r="EX199" i="12" s="1"/>
  <c r="EW199" i="12" s="1"/>
  <c r="EP200" i="12"/>
  <c r="ES199" i="12" s="1"/>
  <c r="ET199" i="12" s="1"/>
  <c r="EU199" i="12" s="1"/>
  <c r="EB203" i="12"/>
  <c r="EC203" i="12"/>
  <c r="DY203" i="12"/>
  <c r="EA203" i="12"/>
  <c r="DW203" i="12"/>
  <c r="DX203" i="12"/>
  <c r="DV203" i="12"/>
  <c r="DQ203" i="12"/>
  <c r="DS203" i="12"/>
  <c r="DR203" i="12"/>
  <c r="DZ203" i="12"/>
  <c r="DU203" i="12"/>
  <c r="DT203" i="12"/>
  <c r="DP204" i="12"/>
  <c r="ED204" i="12" s="1"/>
  <c r="DE199" i="12"/>
  <c r="DF199" i="12"/>
  <c r="DC199" i="12"/>
  <c r="DD199" i="12"/>
  <c r="DA199" i="12"/>
  <c r="DB199" i="12"/>
  <c r="CY199" i="12"/>
  <c r="CZ199" i="12"/>
  <c r="BO203" i="12"/>
  <c r="BP203" i="12"/>
  <c r="BI203" i="12"/>
  <c r="BJ203" i="12"/>
  <c r="BG203" i="12"/>
  <c r="BH203" i="12"/>
  <c r="AR199" i="12"/>
  <c r="AQ199" i="12"/>
  <c r="AP199" i="12"/>
  <c r="AO199" i="12"/>
  <c r="AN199" i="12"/>
  <c r="AT198" i="12" s="1"/>
  <c r="AS198" i="12" s="1"/>
  <c r="AL199" i="12"/>
  <c r="AK199" i="12"/>
  <c r="AM199" i="12"/>
  <c r="EZ199" i="12"/>
  <c r="FA199" i="12"/>
  <c r="EM200" i="12"/>
  <c r="EL200" i="12"/>
  <c r="EK200" i="12"/>
  <c r="EJ200" i="12"/>
  <c r="EN200" i="12"/>
  <c r="ER200" i="12"/>
  <c r="CX199" i="12"/>
  <c r="CS199" i="12"/>
  <c r="CT199" i="12" s="1"/>
  <c r="DI198" i="12" s="1"/>
  <c r="DH198" i="12" s="1"/>
  <c r="CU199" i="12"/>
  <c r="CV199" i="12" s="1"/>
  <c r="CW199" i="12"/>
  <c r="EI201" i="12"/>
  <c r="EQ201" i="12" s="1"/>
  <c r="CR200" i="12"/>
  <c r="DG200" i="12" s="1"/>
  <c r="AU198" i="12"/>
  <c r="AE199" i="12"/>
  <c r="AF199" i="12" s="1"/>
  <c r="AG199" i="12"/>
  <c r="AH199" i="12" s="1"/>
  <c r="AI199" i="12"/>
  <c r="AJ199" i="12"/>
  <c r="AD200" i="12"/>
  <c r="DK199" i="12"/>
  <c r="DR206" i="1"/>
  <c r="DQ207" i="1"/>
  <c r="EG206" i="1"/>
  <c r="CQ201" i="12" s="1"/>
  <c r="EF207" i="1"/>
  <c r="BC203" i="12"/>
  <c r="BD203" i="12"/>
  <c r="BE203" i="12"/>
  <c r="BN202" i="12" s="1"/>
  <c r="BK203" i="12"/>
  <c r="BS203" i="12" s="1"/>
  <c r="BL203" i="12" s="1"/>
  <c r="BF203" i="12"/>
  <c r="BT203" i="12"/>
  <c r="BM203" i="12"/>
  <c r="DW210" i="1"/>
  <c r="BA205" i="12" s="1"/>
  <c r="BB204" i="12"/>
  <c r="BQ204" i="12" s="1"/>
  <c r="EB210" i="1"/>
  <c r="DO205" i="12" s="1"/>
  <c r="CP207" i="1"/>
  <c r="EH202" i="12" s="1"/>
  <c r="CO208" i="1"/>
  <c r="EO201" i="12" l="1"/>
  <c r="EP201" i="12"/>
  <c r="ES200" i="12" s="1"/>
  <c r="ET200" i="12" s="1"/>
  <c r="EU200" i="12" s="1"/>
  <c r="EB204" i="12"/>
  <c r="EC204" i="12"/>
  <c r="DY204" i="12"/>
  <c r="EA204" i="12"/>
  <c r="DW204" i="12"/>
  <c r="DX204" i="12"/>
  <c r="DS204" i="12"/>
  <c r="DR204" i="12"/>
  <c r="DZ204" i="12"/>
  <c r="DU204" i="12"/>
  <c r="DT204" i="12"/>
  <c r="DV204" i="12"/>
  <c r="DQ204" i="12"/>
  <c r="DP205" i="12"/>
  <c r="ED205" i="12" s="1"/>
  <c r="DE200" i="12"/>
  <c r="DF200" i="12"/>
  <c r="DC200" i="12"/>
  <c r="DD200" i="12"/>
  <c r="DA200" i="12"/>
  <c r="DB200" i="12"/>
  <c r="CY200" i="12"/>
  <c r="CZ200" i="12"/>
  <c r="BO204" i="12"/>
  <c r="BP204" i="12"/>
  <c r="BI204" i="12"/>
  <c r="BJ204" i="12"/>
  <c r="BG204" i="12"/>
  <c r="BH204" i="12"/>
  <c r="AR200" i="12"/>
  <c r="AQ200" i="12"/>
  <c r="AP200" i="12"/>
  <c r="AO200" i="12"/>
  <c r="AN200" i="12"/>
  <c r="AM200" i="12"/>
  <c r="AL200" i="12"/>
  <c r="AK200" i="12"/>
  <c r="EZ200" i="12"/>
  <c r="FA200" i="12"/>
  <c r="CU200" i="12"/>
  <c r="CV200" i="12" s="1"/>
  <c r="CX200" i="12"/>
  <c r="CS200" i="12"/>
  <c r="CW200" i="12"/>
  <c r="CT200" i="12"/>
  <c r="DI199" i="12" s="1"/>
  <c r="DH199" i="12" s="1"/>
  <c r="EK201" i="12"/>
  <c r="EX200" i="12"/>
  <c r="EW200" i="12" s="1"/>
  <c r="EJ201" i="12"/>
  <c r="EN201" i="12"/>
  <c r="ER201" i="12"/>
  <c r="EM201" i="12"/>
  <c r="EL201" i="12"/>
  <c r="EI202" i="12"/>
  <c r="EQ202" i="12" s="1"/>
  <c r="CR201" i="12"/>
  <c r="DG201" i="12" s="1"/>
  <c r="AU199" i="12"/>
  <c r="AJ200" i="12"/>
  <c r="AI200" i="12"/>
  <c r="AE200" i="12"/>
  <c r="AF200" i="12" s="1"/>
  <c r="AT199" i="12"/>
  <c r="AS199" i="12" s="1"/>
  <c r="AG200" i="12"/>
  <c r="AH200" i="12" s="1"/>
  <c r="AD201" i="12"/>
  <c r="DK200" i="12"/>
  <c r="DQ208" i="1"/>
  <c r="DR207" i="1"/>
  <c r="EF208" i="1"/>
  <c r="EG207" i="1"/>
  <c r="CQ202" i="12" s="1"/>
  <c r="BB205" i="12"/>
  <c r="BQ205" i="12" s="1"/>
  <c r="DW211" i="1"/>
  <c r="BA206" i="12" s="1"/>
  <c r="BC204" i="12"/>
  <c r="BK204" i="12"/>
  <c r="BS204" i="12" s="1"/>
  <c r="BL204" i="12" s="1"/>
  <c r="BF204" i="12"/>
  <c r="BD204" i="12"/>
  <c r="BE204" i="12"/>
  <c r="BN203" i="12" s="1"/>
  <c r="BT204" i="12"/>
  <c r="BM204" i="12"/>
  <c r="EB211" i="1"/>
  <c r="DO206" i="12" s="1"/>
  <c r="CO209" i="1"/>
  <c r="CP208" i="1"/>
  <c r="EH203" i="12" s="1"/>
  <c r="EO202" i="12" l="1"/>
  <c r="EX201" i="12" s="1"/>
  <c r="EW201" i="12" s="1"/>
  <c r="EP202" i="12"/>
  <c r="EB205" i="12"/>
  <c r="EC205" i="12"/>
  <c r="DY205" i="12"/>
  <c r="EA205" i="12"/>
  <c r="DW205" i="12"/>
  <c r="DX205" i="12"/>
  <c r="DV205" i="12"/>
  <c r="DQ205" i="12"/>
  <c r="DS205" i="12"/>
  <c r="DR205" i="12"/>
  <c r="DZ205" i="12"/>
  <c r="DU205" i="12"/>
  <c r="DT205" i="12"/>
  <c r="DP206" i="12"/>
  <c r="ED206" i="12" s="1"/>
  <c r="DE201" i="12"/>
  <c r="DF201" i="12"/>
  <c r="DC201" i="12"/>
  <c r="DD201" i="12"/>
  <c r="DA201" i="12"/>
  <c r="DB201" i="12"/>
  <c r="CY201" i="12"/>
  <c r="CZ201" i="12"/>
  <c r="BO205" i="12"/>
  <c r="BP205" i="12"/>
  <c r="BI205" i="12"/>
  <c r="BJ205" i="12"/>
  <c r="BG205" i="12"/>
  <c r="BH205" i="12"/>
  <c r="AR201" i="12"/>
  <c r="AQ201" i="12"/>
  <c r="AP201" i="12"/>
  <c r="AO201" i="12"/>
  <c r="AN201" i="12"/>
  <c r="AT200" i="12" s="1"/>
  <c r="AS200" i="12" s="1"/>
  <c r="AM201" i="12"/>
  <c r="AL201" i="12"/>
  <c r="AK201" i="12"/>
  <c r="FA201" i="12"/>
  <c r="AU200" i="12"/>
  <c r="EZ201" i="12"/>
  <c r="EM202" i="12"/>
  <c r="EL202" i="12"/>
  <c r="ES201" i="12"/>
  <c r="ET201" i="12" s="1"/>
  <c r="EU201" i="12" s="1"/>
  <c r="EK202" i="12"/>
  <c r="EJ202" i="12"/>
  <c r="EN202" i="12"/>
  <c r="ER202" i="12"/>
  <c r="CX201" i="12"/>
  <c r="CU201" i="12"/>
  <c r="CV201" i="12" s="1"/>
  <c r="CW201" i="12"/>
  <c r="CS201" i="12"/>
  <c r="CT201" i="12" s="1"/>
  <c r="DI200" i="12" s="1"/>
  <c r="DH200" i="12" s="1"/>
  <c r="EI203" i="12"/>
  <c r="EQ203" i="12" s="1"/>
  <c r="CR202" i="12"/>
  <c r="DG202" i="12" s="1"/>
  <c r="AG201" i="12"/>
  <c r="AH201" i="12" s="1"/>
  <c r="AJ201" i="12"/>
  <c r="AI201" i="12"/>
  <c r="AE201" i="12"/>
  <c r="AF201" i="12" s="1"/>
  <c r="AD202" i="12"/>
  <c r="DK201" i="12"/>
  <c r="DR208" i="1"/>
  <c r="DQ209" i="1"/>
  <c r="EF209" i="1"/>
  <c r="EG208" i="1"/>
  <c r="CQ203" i="12" s="1"/>
  <c r="DW212" i="1"/>
  <c r="BA207" i="12" s="1"/>
  <c r="BB206" i="12"/>
  <c r="BQ206" i="12" s="1"/>
  <c r="BF205" i="12"/>
  <c r="BD205" i="12"/>
  <c r="BC205" i="12"/>
  <c r="BK205" i="12"/>
  <c r="BS205" i="12" s="1"/>
  <c r="BL205" i="12" s="1"/>
  <c r="BE205" i="12"/>
  <c r="BM205" i="12"/>
  <c r="EB212" i="1"/>
  <c r="DO207" i="12" s="1"/>
  <c r="CO210" i="1"/>
  <c r="CP209" i="1"/>
  <c r="EH204" i="12" s="1"/>
  <c r="EO203" i="12" l="1"/>
  <c r="EX202" i="12" s="1"/>
  <c r="EW202" i="12" s="1"/>
  <c r="EP203" i="12"/>
  <c r="ES202" i="12" s="1"/>
  <c r="ET202" i="12" s="1"/>
  <c r="EU202" i="12" s="1"/>
  <c r="EB206" i="12"/>
  <c r="EC206" i="12"/>
  <c r="DY206" i="12"/>
  <c r="EA206" i="12"/>
  <c r="DW206" i="12"/>
  <c r="DX206" i="12"/>
  <c r="DS206" i="12"/>
  <c r="DR206" i="12"/>
  <c r="DZ206" i="12"/>
  <c r="DU206" i="12"/>
  <c r="DT206" i="12"/>
  <c r="DV206" i="12"/>
  <c r="DQ206" i="12"/>
  <c r="DP207" i="12"/>
  <c r="ED207" i="12" s="1"/>
  <c r="DE202" i="12"/>
  <c r="DF202" i="12"/>
  <c r="DC202" i="12"/>
  <c r="DD202" i="12"/>
  <c r="DA202" i="12"/>
  <c r="DB202" i="12"/>
  <c r="CY202" i="12"/>
  <c r="CZ202" i="12"/>
  <c r="BO206" i="12"/>
  <c r="BP206" i="12"/>
  <c r="BI206" i="12"/>
  <c r="BJ206" i="12"/>
  <c r="BG206" i="12"/>
  <c r="BH206" i="12"/>
  <c r="AR202" i="12"/>
  <c r="AQ202" i="12"/>
  <c r="AP202" i="12"/>
  <c r="AO202" i="12"/>
  <c r="AN202" i="12"/>
  <c r="AT201" i="12" s="1"/>
  <c r="AS201" i="12" s="1"/>
  <c r="AM202" i="12"/>
  <c r="AL202" i="12"/>
  <c r="AK202" i="12"/>
  <c r="EZ202" i="12"/>
  <c r="FA202" i="12"/>
  <c r="AU201" i="12"/>
  <c r="CU202" i="12"/>
  <c r="CV202" i="12" s="1"/>
  <c r="CT202" i="12"/>
  <c r="DI201" i="12" s="1"/>
  <c r="DH201" i="12" s="1"/>
  <c r="CS202" i="12"/>
  <c r="CW202" i="12"/>
  <c r="CX202" i="12"/>
  <c r="EK203" i="12"/>
  <c r="EJ203" i="12"/>
  <c r="EN203" i="12"/>
  <c r="ER203" i="12"/>
  <c r="EM203" i="12"/>
  <c r="EL203" i="12"/>
  <c r="EI204" i="12"/>
  <c r="EQ204" i="12" s="1"/>
  <c r="CR203" i="12"/>
  <c r="DG203" i="12" s="1"/>
  <c r="AG202" i="12"/>
  <c r="AH202" i="12" s="1"/>
  <c r="AE202" i="12"/>
  <c r="AF202" i="12" s="1"/>
  <c r="AI202" i="12"/>
  <c r="AJ202" i="12"/>
  <c r="AD203" i="12"/>
  <c r="DK202" i="12"/>
  <c r="DR209" i="1"/>
  <c r="DQ210" i="1"/>
  <c r="EG209" i="1"/>
  <c r="CQ204" i="12" s="1"/>
  <c r="EF210" i="1"/>
  <c r="BF206" i="12"/>
  <c r="BK206" i="12"/>
  <c r="BS206" i="12" s="1"/>
  <c r="BL206" i="12" s="1"/>
  <c r="BE206" i="12"/>
  <c r="BC206" i="12"/>
  <c r="BD206" i="12" s="1"/>
  <c r="BM206" i="12"/>
  <c r="BT205" i="12"/>
  <c r="BN204" i="12"/>
  <c r="DW213" i="1"/>
  <c r="BA208" i="12" s="1"/>
  <c r="BB207" i="12"/>
  <c r="BQ207" i="12" s="1"/>
  <c r="EB213" i="1"/>
  <c r="DO208" i="12" s="1"/>
  <c r="CO211" i="1"/>
  <c r="CP210" i="1"/>
  <c r="EH205" i="12" s="1"/>
  <c r="EO204" i="12" l="1"/>
  <c r="EX203" i="12" s="1"/>
  <c r="EW203" i="12" s="1"/>
  <c r="EP204" i="12"/>
  <c r="ES203" i="12" s="1"/>
  <c r="ET203" i="12" s="1"/>
  <c r="EU203" i="12" s="1"/>
  <c r="EB207" i="12"/>
  <c r="EC207" i="12"/>
  <c r="DY207" i="12"/>
  <c r="EA207" i="12"/>
  <c r="DW207" i="12"/>
  <c r="DX207" i="12"/>
  <c r="DV207" i="12"/>
  <c r="DQ207" i="12"/>
  <c r="DS207" i="12"/>
  <c r="DR207" i="12"/>
  <c r="DZ207" i="12"/>
  <c r="DU207" i="12"/>
  <c r="DT207" i="12"/>
  <c r="DP208" i="12"/>
  <c r="ED208" i="12" s="1"/>
  <c r="DE203" i="12"/>
  <c r="DF203" i="12"/>
  <c r="DC203" i="12"/>
  <c r="DD203" i="12"/>
  <c r="DA203" i="12"/>
  <c r="DB203" i="12"/>
  <c r="CY203" i="12"/>
  <c r="CZ203" i="12"/>
  <c r="BO207" i="12"/>
  <c r="BP207" i="12"/>
  <c r="BI207" i="12"/>
  <c r="BJ207" i="12"/>
  <c r="BG207" i="12"/>
  <c r="BH207" i="12"/>
  <c r="AR203" i="12"/>
  <c r="AQ203" i="12"/>
  <c r="AP203" i="12"/>
  <c r="AO203" i="12"/>
  <c r="AN203" i="12"/>
  <c r="AT202" i="12" s="1"/>
  <c r="AS202" i="12" s="1"/>
  <c r="AL203" i="12"/>
  <c r="AK203" i="12"/>
  <c r="AM203" i="12"/>
  <c r="EZ203" i="12"/>
  <c r="FA203" i="12"/>
  <c r="EM204" i="12"/>
  <c r="EL204" i="12"/>
  <c r="EK204" i="12"/>
  <c r="EJ204" i="12"/>
  <c r="EN204" i="12"/>
  <c r="ER204" i="12"/>
  <c r="CW203" i="12"/>
  <c r="CU203" i="12"/>
  <c r="CV203" i="12" s="1"/>
  <c r="CX203" i="12"/>
  <c r="CS203" i="12"/>
  <c r="CT203" i="12" s="1"/>
  <c r="DI202" i="12" s="1"/>
  <c r="DH202" i="12" s="1"/>
  <c r="EI205" i="12"/>
  <c r="EQ205" i="12" s="1"/>
  <c r="CR204" i="12"/>
  <c r="DG204" i="12" s="1"/>
  <c r="AU202" i="12"/>
  <c r="AG203" i="12"/>
  <c r="AE203" i="12"/>
  <c r="AF203" i="12" s="1"/>
  <c r="AI203" i="12"/>
  <c r="AJ203" i="12"/>
  <c r="AH203" i="12"/>
  <c r="AD204" i="12"/>
  <c r="DK203" i="12"/>
  <c r="DQ211" i="1"/>
  <c r="DR210" i="1"/>
  <c r="EG210" i="1"/>
  <c r="CQ205" i="12" s="1"/>
  <c r="EF211" i="1"/>
  <c r="BE207" i="12"/>
  <c r="BN206" i="12" s="1"/>
  <c r="BC207" i="12"/>
  <c r="BD207" i="12" s="1"/>
  <c r="BK207" i="12"/>
  <c r="BS207" i="12" s="1"/>
  <c r="BL207" i="12" s="1"/>
  <c r="BT207" i="12"/>
  <c r="BF207" i="12"/>
  <c r="BM207" i="12"/>
  <c r="DW214" i="1"/>
  <c r="BA209" i="12" s="1"/>
  <c r="BB208" i="12"/>
  <c r="BQ208" i="12" s="1"/>
  <c r="BT206" i="12"/>
  <c r="BN205" i="12"/>
  <c r="EB214" i="1"/>
  <c r="DO209" i="12" s="1"/>
  <c r="CO212" i="1"/>
  <c r="CP211" i="1"/>
  <c r="EH206" i="12" s="1"/>
  <c r="EO205" i="12" l="1"/>
  <c r="EP205" i="12"/>
  <c r="EB208" i="12"/>
  <c r="EC208" i="12"/>
  <c r="DY208" i="12"/>
  <c r="EA208" i="12"/>
  <c r="DW208" i="12"/>
  <c r="DX208" i="12"/>
  <c r="DV208" i="12"/>
  <c r="DQ208" i="12"/>
  <c r="DS208" i="12"/>
  <c r="DR208" i="12"/>
  <c r="DZ208" i="12"/>
  <c r="DU208" i="12"/>
  <c r="DT208" i="12"/>
  <c r="DP209" i="12"/>
  <c r="ED209" i="12" s="1"/>
  <c r="DE204" i="12"/>
  <c r="DF204" i="12"/>
  <c r="DC204" i="12"/>
  <c r="DD204" i="12"/>
  <c r="DA204" i="12"/>
  <c r="DB204" i="12"/>
  <c r="CY204" i="12"/>
  <c r="CZ204" i="12"/>
  <c r="BO208" i="12"/>
  <c r="BP208" i="12"/>
  <c r="BI208" i="12"/>
  <c r="BJ208" i="12"/>
  <c r="BG208" i="12"/>
  <c r="BH208" i="12"/>
  <c r="AR204" i="12"/>
  <c r="AQ204" i="12"/>
  <c r="AP204" i="12"/>
  <c r="AO204" i="12"/>
  <c r="AN204" i="12"/>
  <c r="AT203" i="12" s="1"/>
  <c r="AS203" i="12" s="1"/>
  <c r="AM204" i="12"/>
  <c r="AL204" i="12"/>
  <c r="AK204" i="12"/>
  <c r="EZ204" i="12"/>
  <c r="FA204" i="12"/>
  <c r="CS204" i="12"/>
  <c r="CW204" i="12"/>
  <c r="CT204" i="12"/>
  <c r="DI203" i="12" s="1"/>
  <c r="DH203" i="12" s="1"/>
  <c r="CU204" i="12"/>
  <c r="CV204" i="12" s="1"/>
  <c r="CX204" i="12"/>
  <c r="EK205" i="12"/>
  <c r="EX204" i="12"/>
  <c r="EW204" i="12" s="1"/>
  <c r="EJ205" i="12"/>
  <c r="EN205" i="12"/>
  <c r="ER205" i="12"/>
  <c r="EM205" i="12"/>
  <c r="EL205" i="12"/>
  <c r="CR205" i="12"/>
  <c r="DG205" i="12" s="1"/>
  <c r="EI206" i="12"/>
  <c r="EQ206" i="12" s="1"/>
  <c r="AU203" i="12"/>
  <c r="AG204" i="12"/>
  <c r="AH204" i="12" s="1"/>
  <c r="AJ204" i="12"/>
  <c r="AE204" i="12"/>
  <c r="AF204" i="12" s="1"/>
  <c r="AI204" i="12"/>
  <c r="AD205" i="12"/>
  <c r="DK204" i="12"/>
  <c r="DQ212" i="1"/>
  <c r="DR211" i="1"/>
  <c r="EG211" i="1"/>
  <c r="CQ206" i="12" s="1"/>
  <c r="EF212" i="1"/>
  <c r="BB209" i="12"/>
  <c r="BQ209" i="12" s="1"/>
  <c r="DW215" i="1"/>
  <c r="BA210" i="12" s="1"/>
  <c r="BE208" i="12"/>
  <c r="BN207" i="12" s="1"/>
  <c r="BC208" i="12"/>
  <c r="BD208" i="12" s="1"/>
  <c r="BF208" i="12"/>
  <c r="BK208" i="12"/>
  <c r="BS208" i="12" s="1"/>
  <c r="BL208" i="12" s="1"/>
  <c r="BT208" i="12"/>
  <c r="BM208" i="12"/>
  <c r="EB215" i="1"/>
  <c r="DO210" i="12" s="1"/>
  <c r="CP212" i="1"/>
  <c r="EH207" i="12" s="1"/>
  <c r="CO213" i="1"/>
  <c r="EO206" i="12" l="1"/>
  <c r="EX205" i="12" s="1"/>
  <c r="EW205" i="12" s="1"/>
  <c r="EP206" i="12"/>
  <c r="EZ205" i="12"/>
  <c r="EB209" i="12"/>
  <c r="EC209" i="12"/>
  <c r="DY209" i="12"/>
  <c r="EA209" i="12"/>
  <c r="DW209" i="12"/>
  <c r="DX209" i="12"/>
  <c r="DV209" i="12"/>
  <c r="DQ209" i="12"/>
  <c r="DS209" i="12"/>
  <c r="DR209" i="12"/>
  <c r="DZ209" i="12"/>
  <c r="DU209" i="12"/>
  <c r="DT209" i="12"/>
  <c r="DP210" i="12"/>
  <c r="ED210" i="12" s="1"/>
  <c r="DE205" i="12"/>
  <c r="DF205" i="12"/>
  <c r="DC205" i="12"/>
  <c r="DD205" i="12"/>
  <c r="DA205" i="12"/>
  <c r="DB205" i="12"/>
  <c r="CY205" i="12"/>
  <c r="CZ205" i="12"/>
  <c r="BO209" i="12"/>
  <c r="BP209" i="12"/>
  <c r="BI209" i="12"/>
  <c r="BJ209" i="12"/>
  <c r="BG209" i="12"/>
  <c r="BH209" i="12"/>
  <c r="AR205" i="12"/>
  <c r="AQ205" i="12"/>
  <c r="AP205" i="12"/>
  <c r="AO205" i="12"/>
  <c r="AN205" i="12"/>
  <c r="AM205" i="12"/>
  <c r="AL205" i="12"/>
  <c r="AK205" i="12"/>
  <c r="FA205" i="12"/>
  <c r="ES204" i="12"/>
  <c r="ET204" i="12" s="1"/>
  <c r="EU204" i="12" s="1"/>
  <c r="CX205" i="12"/>
  <c r="CU205" i="12"/>
  <c r="CV205" i="12" s="1"/>
  <c r="CS205" i="12"/>
  <c r="CT205" i="12" s="1"/>
  <c r="DI204" i="12" s="1"/>
  <c r="DH204" i="12" s="1"/>
  <c r="CW205" i="12"/>
  <c r="EM206" i="12"/>
  <c r="EL206" i="12"/>
  <c r="ES205" i="12"/>
  <c r="ET205" i="12" s="1"/>
  <c r="EU205" i="12" s="1"/>
  <c r="EK206" i="12"/>
  <c r="EJ206" i="12"/>
  <c r="EN206" i="12"/>
  <c r="ER206" i="12"/>
  <c r="EI207" i="12"/>
  <c r="EQ207" i="12" s="1"/>
  <c r="CR206" i="12"/>
  <c r="DG206" i="12" s="1"/>
  <c r="AU204" i="12"/>
  <c r="AI205" i="12"/>
  <c r="AJ205" i="12"/>
  <c r="AT204" i="12"/>
  <c r="AS204" i="12" s="1"/>
  <c r="AE205" i="12"/>
  <c r="AF205" i="12" s="1"/>
  <c r="AG205" i="12"/>
  <c r="AH205" i="12" s="1"/>
  <c r="AD206" i="12"/>
  <c r="DK205" i="12"/>
  <c r="DQ213" i="1"/>
  <c r="DR212" i="1"/>
  <c r="EF213" i="1"/>
  <c r="EG212" i="1"/>
  <c r="CQ207" i="12" s="1"/>
  <c r="BB210" i="12"/>
  <c r="BQ210" i="12" s="1"/>
  <c r="DW216" i="1"/>
  <c r="BA211" i="12" s="1"/>
  <c r="BC209" i="12"/>
  <c r="BK209" i="12"/>
  <c r="BS209" i="12" s="1"/>
  <c r="BL209" i="12" s="1"/>
  <c r="BF209" i="12"/>
  <c r="BD209" i="12"/>
  <c r="BE209" i="12"/>
  <c r="BN208" i="12" s="1"/>
  <c r="BT209" i="12"/>
  <c r="BM209" i="12"/>
  <c r="EB216" i="1"/>
  <c r="DO211" i="12" s="1"/>
  <c r="CP213" i="1"/>
  <c r="EH208" i="12" s="1"/>
  <c r="CO214" i="1"/>
  <c r="EO207" i="12" l="1"/>
  <c r="EX206" i="12" s="1"/>
  <c r="EW206" i="12" s="1"/>
  <c r="EP207" i="12"/>
  <c r="ES206" i="12" s="1"/>
  <c r="ET206" i="12" s="1"/>
  <c r="EU206" i="12" s="1"/>
  <c r="EB210" i="12"/>
  <c r="EC210" i="12"/>
  <c r="DY210" i="12"/>
  <c r="EA210" i="12"/>
  <c r="DW210" i="12"/>
  <c r="DX210" i="12"/>
  <c r="DS210" i="12"/>
  <c r="DR210" i="12"/>
  <c r="DZ210" i="12"/>
  <c r="DU210" i="12"/>
  <c r="DT210" i="12"/>
  <c r="DV210" i="12"/>
  <c r="DQ210" i="12"/>
  <c r="DP211" i="12"/>
  <c r="ED211" i="12" s="1"/>
  <c r="DE206" i="12"/>
  <c r="DF206" i="12"/>
  <c r="DC206" i="12"/>
  <c r="DD206" i="12"/>
  <c r="DA206" i="12"/>
  <c r="DB206" i="12"/>
  <c r="CY206" i="12"/>
  <c r="CZ206" i="12"/>
  <c r="BO210" i="12"/>
  <c r="BP210" i="12"/>
  <c r="BI210" i="12"/>
  <c r="BJ210" i="12"/>
  <c r="BG210" i="12"/>
  <c r="BH210" i="12"/>
  <c r="AR206" i="12"/>
  <c r="AQ206" i="12"/>
  <c r="AP206" i="12"/>
  <c r="AO206" i="12"/>
  <c r="AN206" i="12"/>
  <c r="AT205" i="12" s="1"/>
  <c r="AS205" i="12" s="1"/>
  <c r="AM206" i="12"/>
  <c r="AL206" i="12"/>
  <c r="AK206" i="12"/>
  <c r="AU205" i="12"/>
  <c r="EZ206" i="12"/>
  <c r="FA206" i="12"/>
  <c r="CU206" i="12"/>
  <c r="CV206" i="12" s="1"/>
  <c r="CX206" i="12"/>
  <c r="CS206" i="12"/>
  <c r="CW206" i="12"/>
  <c r="CT206" i="12"/>
  <c r="DI205" i="12" s="1"/>
  <c r="DH205" i="12" s="1"/>
  <c r="EM207" i="12"/>
  <c r="EL207" i="12"/>
  <c r="EK207" i="12"/>
  <c r="EJ207" i="12"/>
  <c r="EN207" i="12"/>
  <c r="ER207" i="12"/>
  <c r="EI208" i="12"/>
  <c r="EQ208" i="12" s="1"/>
  <c r="CR207" i="12"/>
  <c r="DG207" i="12" s="1"/>
  <c r="AE206" i="12"/>
  <c r="AF206" i="12" s="1"/>
  <c r="AI206" i="12"/>
  <c r="AJ206" i="12"/>
  <c r="AG206" i="12"/>
  <c r="AH206" i="12" s="1"/>
  <c r="AD207" i="12"/>
  <c r="DK206" i="12"/>
  <c r="DQ214" i="1"/>
  <c r="DR213" i="1"/>
  <c r="EF214" i="1"/>
  <c r="EG213" i="1"/>
  <c r="CQ208" i="12" s="1"/>
  <c r="BB211" i="12"/>
  <c r="BQ211" i="12" s="1"/>
  <c r="DW217" i="1"/>
  <c r="BA212" i="12" s="1"/>
  <c r="BK210" i="12"/>
  <c r="BS210" i="12" s="1"/>
  <c r="BL210" i="12" s="1"/>
  <c r="BE210" i="12"/>
  <c r="BN209" i="12" s="1"/>
  <c r="BC210" i="12"/>
  <c r="BD210" i="12" s="1"/>
  <c r="BF210" i="12"/>
  <c r="BT210" i="12"/>
  <c r="BM210" i="12"/>
  <c r="EB217" i="1"/>
  <c r="DO212" i="12" s="1"/>
  <c r="CP214" i="1"/>
  <c r="EH209" i="12" s="1"/>
  <c r="CO215" i="1"/>
  <c r="EO208" i="12" l="1"/>
  <c r="EP208" i="12"/>
  <c r="EB211" i="12"/>
  <c r="EC211" i="12"/>
  <c r="DY211" i="12"/>
  <c r="EA211" i="12"/>
  <c r="DW211" i="12"/>
  <c r="DX211" i="12"/>
  <c r="DV211" i="12"/>
  <c r="DQ211" i="12"/>
  <c r="DP212" i="12"/>
  <c r="ED212" i="12" s="1"/>
  <c r="DT211" i="12"/>
  <c r="DU211" i="12"/>
  <c r="DZ211" i="12"/>
  <c r="DR211" i="12"/>
  <c r="DS211" i="12"/>
  <c r="DE207" i="12"/>
  <c r="DF207" i="12"/>
  <c r="DC207" i="12"/>
  <c r="DD207" i="12"/>
  <c r="DA207" i="12"/>
  <c r="DB207" i="12"/>
  <c r="CY207" i="12"/>
  <c r="CZ207" i="12"/>
  <c r="BO211" i="12"/>
  <c r="BP211" i="12"/>
  <c r="BI211" i="12"/>
  <c r="BJ211" i="12"/>
  <c r="BG211" i="12"/>
  <c r="BH211" i="12"/>
  <c r="AR207" i="12"/>
  <c r="AQ207" i="12"/>
  <c r="AP207" i="12"/>
  <c r="AO207" i="12"/>
  <c r="AN207" i="12"/>
  <c r="AT206" i="12" s="1"/>
  <c r="AS206" i="12" s="1"/>
  <c r="AL207" i="12"/>
  <c r="AK207" i="12"/>
  <c r="AM207" i="12"/>
  <c r="EZ207" i="12"/>
  <c r="FA207" i="12"/>
  <c r="CX207" i="12"/>
  <c r="CS207" i="12"/>
  <c r="CT207" i="12" s="1"/>
  <c r="DI206" i="12" s="1"/>
  <c r="DH206" i="12" s="1"/>
  <c r="CU207" i="12"/>
  <c r="CV207" i="12" s="1"/>
  <c r="CW207" i="12"/>
  <c r="EL208" i="12"/>
  <c r="EK208" i="12"/>
  <c r="EX207" i="12"/>
  <c r="EW207" i="12" s="1"/>
  <c r="EJ208" i="12"/>
  <c r="EN208" i="12"/>
  <c r="ER208" i="12"/>
  <c r="EM208" i="12"/>
  <c r="ES207" i="12"/>
  <c r="ET207" i="12" s="1"/>
  <c r="EU207" i="12" s="1"/>
  <c r="CR208" i="12"/>
  <c r="DG208" i="12" s="1"/>
  <c r="EI209" i="12"/>
  <c r="EQ209" i="12" s="1"/>
  <c r="AU206" i="12"/>
  <c r="AI207" i="12"/>
  <c r="AE207" i="12"/>
  <c r="AF207" i="12" s="1"/>
  <c r="AJ207" i="12"/>
  <c r="AG207" i="12"/>
  <c r="AH207" i="12" s="1"/>
  <c r="AD208" i="12"/>
  <c r="DK207" i="12"/>
  <c r="DR214" i="1"/>
  <c r="DQ215" i="1"/>
  <c r="EF215" i="1"/>
  <c r="EG214" i="1"/>
  <c r="CQ209" i="12" s="1"/>
  <c r="BB212" i="12"/>
  <c r="BQ212" i="12" s="1"/>
  <c r="DW218" i="1"/>
  <c r="BA213" i="12" s="1"/>
  <c r="BE211" i="12"/>
  <c r="BN210" i="12" s="1"/>
  <c r="BD211" i="12"/>
  <c r="BC211" i="12"/>
  <c r="BT211" i="12"/>
  <c r="BK211" i="12"/>
  <c r="BS211" i="12" s="1"/>
  <c r="BL211" i="12" s="1"/>
  <c r="BF211" i="12"/>
  <c r="BM211" i="12"/>
  <c r="EB218" i="1"/>
  <c r="DO213" i="12" s="1"/>
  <c r="CO216" i="1"/>
  <c r="CP215" i="1"/>
  <c r="EH210" i="12" s="1"/>
  <c r="EO209" i="12" l="1"/>
  <c r="EX208" i="12" s="1"/>
  <c r="EW208" i="12" s="1"/>
  <c r="EP209" i="12"/>
  <c r="ES208" i="12" s="1"/>
  <c r="ET208" i="12" s="1"/>
  <c r="EU208" i="12" s="1"/>
  <c r="EB212" i="12"/>
  <c r="EC212" i="12"/>
  <c r="DY212" i="12"/>
  <c r="EA212" i="12"/>
  <c r="DW212" i="12"/>
  <c r="DX212" i="12"/>
  <c r="DS212" i="12"/>
  <c r="DZ212" i="12"/>
  <c r="DT212" i="12"/>
  <c r="DR212" i="12"/>
  <c r="DU212" i="12"/>
  <c r="DP213" i="12"/>
  <c r="ED213" i="12" s="1"/>
  <c r="DQ212" i="12"/>
  <c r="DV212" i="12"/>
  <c r="DE208" i="12"/>
  <c r="DF208" i="12"/>
  <c r="DC208" i="12"/>
  <c r="DD208" i="12"/>
  <c r="DA208" i="12"/>
  <c r="DB208" i="12"/>
  <c r="CY208" i="12"/>
  <c r="CZ208" i="12"/>
  <c r="BO212" i="12"/>
  <c r="BP212" i="12"/>
  <c r="BI212" i="12"/>
  <c r="BJ212" i="12"/>
  <c r="BG212" i="12"/>
  <c r="BH212" i="12"/>
  <c r="AR208" i="12"/>
  <c r="AQ208" i="12"/>
  <c r="AP208" i="12"/>
  <c r="AO208" i="12"/>
  <c r="AN208" i="12"/>
  <c r="AT207" i="12" s="1"/>
  <c r="AS207" i="12" s="1"/>
  <c r="AM208" i="12"/>
  <c r="AL208" i="12"/>
  <c r="AK208" i="12"/>
  <c r="EZ208" i="12"/>
  <c r="FA208" i="12"/>
  <c r="EK209" i="12"/>
  <c r="EJ209" i="12"/>
  <c r="EN209" i="12"/>
  <c r="ER209" i="12"/>
  <c r="EM209" i="12"/>
  <c r="EL209" i="12"/>
  <c r="CU208" i="12"/>
  <c r="CV208" i="12" s="1"/>
  <c r="CX208" i="12"/>
  <c r="DK208" i="12"/>
  <c r="CS208" i="12"/>
  <c r="CW208" i="12"/>
  <c r="CT208" i="12"/>
  <c r="DI207" i="12" s="1"/>
  <c r="DH207" i="12" s="1"/>
  <c r="EI210" i="12"/>
  <c r="EQ210" i="12" s="1"/>
  <c r="CR209" i="12"/>
  <c r="DG209" i="12" s="1"/>
  <c r="AU207" i="12"/>
  <c r="AG208" i="12"/>
  <c r="AH208" i="12" s="1"/>
  <c r="AE208" i="12"/>
  <c r="AF208" i="12" s="1"/>
  <c r="AI208" i="12"/>
  <c r="AJ208" i="12"/>
  <c r="AD209" i="12"/>
  <c r="DQ216" i="1"/>
  <c r="DR215" i="1"/>
  <c r="EF216" i="1"/>
  <c r="EG215" i="1"/>
  <c r="CQ210" i="12" s="1"/>
  <c r="DW219" i="1"/>
  <c r="BA214" i="12" s="1"/>
  <c r="BB213" i="12"/>
  <c r="BQ213" i="12" s="1"/>
  <c r="BF212" i="12"/>
  <c r="BK212" i="12"/>
  <c r="BS212" i="12" s="1"/>
  <c r="BL212" i="12" s="1"/>
  <c r="BC212" i="12"/>
  <c r="BD212" i="12" s="1"/>
  <c r="BE212" i="12"/>
  <c r="BN211" i="12" s="1"/>
  <c r="BT212" i="12"/>
  <c r="BM212" i="12"/>
  <c r="EB219" i="1"/>
  <c r="DO214" i="12" s="1"/>
  <c r="CO217" i="1"/>
  <c r="CP216" i="1"/>
  <c r="EH211" i="12" s="1"/>
  <c r="EO210" i="12" l="1"/>
  <c r="EX209" i="12" s="1"/>
  <c r="EW209" i="12" s="1"/>
  <c r="EP210" i="12"/>
  <c r="ES209" i="12" s="1"/>
  <c r="ET209" i="12" s="1"/>
  <c r="EU209" i="12" s="1"/>
  <c r="EB213" i="12"/>
  <c r="EC213" i="12"/>
  <c r="DY213" i="12"/>
  <c r="EA213" i="12"/>
  <c r="DW213" i="12"/>
  <c r="DX213" i="12"/>
  <c r="DV213" i="12"/>
  <c r="DQ213" i="12"/>
  <c r="DP214" i="12"/>
  <c r="ED214" i="12" s="1"/>
  <c r="DT213" i="12"/>
  <c r="DU213" i="12"/>
  <c r="DZ213" i="12"/>
  <c r="DR213" i="12"/>
  <c r="DS213" i="12"/>
  <c r="DE209" i="12"/>
  <c r="DF209" i="12"/>
  <c r="DC209" i="12"/>
  <c r="DD209" i="12"/>
  <c r="DA209" i="12"/>
  <c r="DB209" i="12"/>
  <c r="CY209" i="12"/>
  <c r="CZ209" i="12"/>
  <c r="BO213" i="12"/>
  <c r="BP213" i="12"/>
  <c r="BI213" i="12"/>
  <c r="BJ213" i="12"/>
  <c r="BG213" i="12"/>
  <c r="BH213" i="12"/>
  <c r="AR209" i="12"/>
  <c r="AQ209" i="12"/>
  <c r="AP209" i="12"/>
  <c r="AO209" i="12"/>
  <c r="AN209" i="12"/>
  <c r="AM209" i="12"/>
  <c r="AL209" i="12"/>
  <c r="AK209" i="12"/>
  <c r="FA209" i="12"/>
  <c r="EZ209" i="12"/>
  <c r="CS209" i="12"/>
  <c r="CT209" i="12" s="1"/>
  <c r="DI208" i="12" s="1"/>
  <c r="DH208" i="12" s="1"/>
  <c r="CX209" i="12"/>
  <c r="CU209" i="12"/>
  <c r="CV209" i="12" s="1"/>
  <c r="CW209" i="12"/>
  <c r="EK210" i="12"/>
  <c r="EJ210" i="12"/>
  <c r="EN210" i="12"/>
  <c r="ER210" i="12"/>
  <c r="EM210" i="12"/>
  <c r="EL210" i="12"/>
  <c r="EI211" i="12"/>
  <c r="EQ211" i="12" s="1"/>
  <c r="CR210" i="12"/>
  <c r="DG210" i="12" s="1"/>
  <c r="AU208" i="12"/>
  <c r="AI209" i="12"/>
  <c r="AE209" i="12"/>
  <c r="AF209" i="12" s="1"/>
  <c r="AJ209" i="12"/>
  <c r="AT208" i="12"/>
  <c r="AS208" i="12" s="1"/>
  <c r="AG209" i="12"/>
  <c r="AH209" i="12" s="1"/>
  <c r="AD210" i="12"/>
  <c r="DK209" i="12"/>
  <c r="DR216" i="1"/>
  <c r="DQ217" i="1"/>
  <c r="EF217" i="1"/>
  <c r="EG216" i="1"/>
  <c r="CQ211" i="12" s="1"/>
  <c r="BC213" i="12"/>
  <c r="BE213" i="12"/>
  <c r="BN212" i="12" s="1"/>
  <c r="BD213" i="12"/>
  <c r="BT213" i="12"/>
  <c r="BK213" i="12"/>
  <c r="BS213" i="12" s="1"/>
  <c r="BL213" i="12" s="1"/>
  <c r="BF213" i="12"/>
  <c r="BM213" i="12"/>
  <c r="BB214" i="12"/>
  <c r="BQ214" i="12" s="1"/>
  <c r="DW220" i="1"/>
  <c r="BA215" i="12" s="1"/>
  <c r="EB220" i="1"/>
  <c r="DO215" i="12" s="1"/>
  <c r="CP217" i="1"/>
  <c r="EH212" i="12" s="1"/>
  <c r="CO218" i="1"/>
  <c r="EO211" i="12" l="1"/>
  <c r="EP211" i="12"/>
  <c r="EB214" i="12"/>
  <c r="EC214" i="12"/>
  <c r="DY214" i="12"/>
  <c r="EA214" i="12"/>
  <c r="DW214" i="12"/>
  <c r="DX214" i="12"/>
  <c r="DQ214" i="12"/>
  <c r="DV214" i="12"/>
  <c r="DP215" i="12"/>
  <c r="ED215" i="12" s="1"/>
  <c r="EZ210" i="12"/>
  <c r="DT214" i="12"/>
  <c r="DU214" i="12"/>
  <c r="DZ214" i="12"/>
  <c r="DR214" i="12"/>
  <c r="DS214" i="12"/>
  <c r="DE210" i="12"/>
  <c r="DF210" i="12"/>
  <c r="DC210" i="12"/>
  <c r="DD210" i="12"/>
  <c r="DA210" i="12"/>
  <c r="DB210" i="12"/>
  <c r="CY210" i="12"/>
  <c r="CZ210" i="12"/>
  <c r="BO214" i="12"/>
  <c r="BP214" i="12"/>
  <c r="BI214" i="12"/>
  <c r="BJ214" i="12"/>
  <c r="BG214" i="12"/>
  <c r="BH214" i="12"/>
  <c r="AR210" i="12"/>
  <c r="AQ210" i="12"/>
  <c r="AP210" i="12"/>
  <c r="AO210" i="12"/>
  <c r="AN210" i="12"/>
  <c r="AM210" i="12"/>
  <c r="AL210" i="12"/>
  <c r="AK210" i="12"/>
  <c r="FA210" i="12"/>
  <c r="CU210" i="12"/>
  <c r="CV210" i="12" s="1"/>
  <c r="CT210" i="12"/>
  <c r="DI209" i="12" s="1"/>
  <c r="DH209" i="12" s="1"/>
  <c r="CS210" i="12"/>
  <c r="CW210" i="12"/>
  <c r="CX210" i="12"/>
  <c r="EM211" i="12"/>
  <c r="EL211" i="12"/>
  <c r="EK211" i="12"/>
  <c r="EX210" i="12"/>
  <c r="EW210" i="12" s="1"/>
  <c r="EJ211" i="12"/>
  <c r="EN211" i="12"/>
  <c r="ER211" i="12"/>
  <c r="EI212" i="12"/>
  <c r="EQ212" i="12" s="1"/>
  <c r="CR211" i="12"/>
  <c r="DG211" i="12" s="1"/>
  <c r="AU209" i="12"/>
  <c r="AJ210" i="12"/>
  <c r="AG210" i="12"/>
  <c r="AH210" i="12" s="1"/>
  <c r="AE210" i="12"/>
  <c r="AF210" i="12" s="1"/>
  <c r="AI210" i="12"/>
  <c r="AD211" i="12"/>
  <c r="DK210" i="12"/>
  <c r="AT209" i="12"/>
  <c r="AS209" i="12" s="1"/>
  <c r="DR217" i="1"/>
  <c r="DQ218" i="1"/>
  <c r="EG217" i="1"/>
  <c r="CQ212" i="12" s="1"/>
  <c r="EF218" i="1"/>
  <c r="BK214" i="12"/>
  <c r="BS214" i="12" s="1"/>
  <c r="BL214" i="12" s="1"/>
  <c r="BF214" i="12"/>
  <c r="BE214" i="12"/>
  <c r="BN213" i="12" s="1"/>
  <c r="BC214" i="12"/>
  <c r="BD214" i="12" s="1"/>
  <c r="BT214" i="12"/>
  <c r="BM214" i="12"/>
  <c r="DW221" i="1"/>
  <c r="BA216" i="12" s="1"/>
  <c r="BB215" i="12"/>
  <c r="BQ215" i="12" s="1"/>
  <c r="EB221" i="1"/>
  <c r="DO216" i="12" s="1"/>
  <c r="CO219" i="1"/>
  <c r="CP218" i="1"/>
  <c r="EH213" i="12" s="1"/>
  <c r="EO212" i="12" l="1"/>
  <c r="EX211" i="12" s="1"/>
  <c r="EW211" i="12" s="1"/>
  <c r="EP212" i="12"/>
  <c r="EB215" i="12"/>
  <c r="EC215" i="12"/>
  <c r="DY215" i="12"/>
  <c r="EA215" i="12"/>
  <c r="DW215" i="12"/>
  <c r="DX215" i="12"/>
  <c r="DV215" i="12"/>
  <c r="DQ215" i="12"/>
  <c r="DS215" i="12"/>
  <c r="DR215" i="12"/>
  <c r="DZ215" i="12"/>
  <c r="DU215" i="12"/>
  <c r="DT215" i="12"/>
  <c r="DP216" i="12"/>
  <c r="ED216" i="12" s="1"/>
  <c r="DE211" i="12"/>
  <c r="DF211" i="12"/>
  <c r="DC211" i="12"/>
  <c r="DD211" i="12"/>
  <c r="DA211" i="12"/>
  <c r="DB211" i="12"/>
  <c r="CY211" i="12"/>
  <c r="CZ211" i="12"/>
  <c r="BO215" i="12"/>
  <c r="BP215" i="12"/>
  <c r="BI215" i="12"/>
  <c r="BJ215" i="12"/>
  <c r="BG215" i="12"/>
  <c r="BH215" i="12"/>
  <c r="AR211" i="12"/>
  <c r="AQ211" i="12"/>
  <c r="AP211" i="12"/>
  <c r="AO211" i="12"/>
  <c r="AN211" i="12"/>
  <c r="AT210" i="12" s="1"/>
  <c r="AS210" i="12" s="1"/>
  <c r="AL211" i="12"/>
  <c r="AK211" i="12"/>
  <c r="AM211" i="12"/>
  <c r="EZ211" i="12"/>
  <c r="ES210" i="12"/>
  <c r="ET210" i="12" s="1"/>
  <c r="EU210" i="12" s="1"/>
  <c r="FA211" i="12"/>
  <c r="EK212" i="12"/>
  <c r="EJ212" i="12"/>
  <c r="EN212" i="12"/>
  <c r="ER212" i="12"/>
  <c r="EM212" i="12"/>
  <c r="EL212" i="12"/>
  <c r="CW211" i="12"/>
  <c r="CU211" i="12"/>
  <c r="CV211" i="12" s="1"/>
  <c r="CX211" i="12"/>
  <c r="CS211" i="12"/>
  <c r="CT211" i="12" s="1"/>
  <c r="DI210" i="12" s="1"/>
  <c r="DH210" i="12" s="1"/>
  <c r="CR212" i="12"/>
  <c r="DG212" i="12" s="1"/>
  <c r="EI213" i="12"/>
  <c r="EQ213" i="12" s="1"/>
  <c r="AU210" i="12"/>
  <c r="AI211" i="12"/>
  <c r="AE211" i="12"/>
  <c r="AF211" i="12" s="1"/>
  <c r="AG211" i="12"/>
  <c r="AH211" i="12" s="1"/>
  <c r="AJ211" i="12"/>
  <c r="AD212" i="12"/>
  <c r="DK211" i="12"/>
  <c r="DR218" i="1"/>
  <c r="DQ219" i="1"/>
  <c r="EF219" i="1"/>
  <c r="EG218" i="1"/>
  <c r="CQ213" i="12" s="1"/>
  <c r="BE215" i="12"/>
  <c r="BN214" i="12" s="1"/>
  <c r="BC215" i="12"/>
  <c r="BF215" i="12"/>
  <c r="BK215" i="12"/>
  <c r="BS215" i="12" s="1"/>
  <c r="BL215" i="12" s="1"/>
  <c r="BD215" i="12"/>
  <c r="BT215" i="12"/>
  <c r="BM215" i="12"/>
  <c r="BB216" i="12"/>
  <c r="BQ216" i="12" s="1"/>
  <c r="DW222" i="1"/>
  <c r="BA217" i="12" s="1"/>
  <c r="EB222" i="1"/>
  <c r="DO217" i="12" s="1"/>
  <c r="CO220" i="1"/>
  <c r="CP219" i="1"/>
  <c r="EH214" i="12" s="1"/>
  <c r="EO213" i="12" l="1"/>
  <c r="EX212" i="12" s="1"/>
  <c r="EW212" i="12" s="1"/>
  <c r="EP213" i="12"/>
  <c r="EB216" i="12"/>
  <c r="EC216" i="12"/>
  <c r="DY216" i="12"/>
  <c r="EA216" i="12"/>
  <c r="DW216" i="12"/>
  <c r="DX216" i="12"/>
  <c r="DV216" i="12"/>
  <c r="DQ216" i="12"/>
  <c r="DS216" i="12"/>
  <c r="DR216" i="12"/>
  <c r="DZ216" i="12"/>
  <c r="DU216" i="12"/>
  <c r="DT216" i="12"/>
  <c r="DP217" i="12"/>
  <c r="ED217" i="12" s="1"/>
  <c r="DE212" i="12"/>
  <c r="DF212" i="12"/>
  <c r="DC212" i="12"/>
  <c r="DD212" i="12"/>
  <c r="DA212" i="12"/>
  <c r="DB212" i="12"/>
  <c r="CY212" i="12"/>
  <c r="CZ212" i="12"/>
  <c r="BO216" i="12"/>
  <c r="BP216" i="12"/>
  <c r="BI216" i="12"/>
  <c r="BJ216" i="12"/>
  <c r="BG216" i="12"/>
  <c r="BH216" i="12"/>
  <c r="AR212" i="12"/>
  <c r="AQ212" i="12"/>
  <c r="AP212" i="12"/>
  <c r="AO212" i="12"/>
  <c r="AN212" i="12"/>
  <c r="AT211" i="12" s="1"/>
  <c r="AS211" i="12" s="1"/>
  <c r="AM212" i="12"/>
  <c r="AL212" i="12"/>
  <c r="AK212" i="12"/>
  <c r="EZ212" i="12"/>
  <c r="FA212" i="12"/>
  <c r="ES211" i="12"/>
  <c r="ET211" i="12" s="1"/>
  <c r="EU211" i="12" s="1"/>
  <c r="EK213" i="12"/>
  <c r="EJ213" i="12"/>
  <c r="EN213" i="12"/>
  <c r="ER213" i="12"/>
  <c r="EM213" i="12"/>
  <c r="EL213" i="12"/>
  <c r="ES212" i="12"/>
  <c r="ET212" i="12" s="1"/>
  <c r="EU212" i="12" s="1"/>
  <c r="CS212" i="12"/>
  <c r="CW212" i="12"/>
  <c r="CT212" i="12"/>
  <c r="DI211" i="12" s="1"/>
  <c r="DH211" i="12" s="1"/>
  <c r="DK212" i="12"/>
  <c r="CU212" i="12"/>
  <c r="CV212" i="12" s="1"/>
  <c r="CX212" i="12"/>
  <c r="CR213" i="12"/>
  <c r="DG213" i="12" s="1"/>
  <c r="EI214" i="12"/>
  <c r="EQ214" i="12" s="1"/>
  <c r="AU211" i="12"/>
  <c r="AJ212" i="12"/>
  <c r="AI212" i="12"/>
  <c r="AE212" i="12"/>
  <c r="AF212" i="12" s="1"/>
  <c r="AG212" i="12"/>
  <c r="AH212" i="12" s="1"/>
  <c r="AD213" i="12"/>
  <c r="DR219" i="1"/>
  <c r="DQ220" i="1"/>
  <c r="EF220" i="1"/>
  <c r="EG219" i="1"/>
  <c r="CQ214" i="12" s="1"/>
  <c r="BB217" i="12"/>
  <c r="BQ217" i="12" s="1"/>
  <c r="DW223" i="1"/>
  <c r="BA218" i="12" s="1"/>
  <c r="BE216" i="12"/>
  <c r="BN215" i="12" s="1"/>
  <c r="BF216" i="12"/>
  <c r="BD216" i="12"/>
  <c r="BC216" i="12"/>
  <c r="BK216" i="12"/>
  <c r="BS216" i="12" s="1"/>
  <c r="BL216" i="12" s="1"/>
  <c r="BT216" i="12"/>
  <c r="BM216" i="12"/>
  <c r="EB223" i="1"/>
  <c r="DO218" i="12" s="1"/>
  <c r="CO221" i="1"/>
  <c r="CP220" i="1"/>
  <c r="EH215" i="12" s="1"/>
  <c r="EO214" i="12" l="1"/>
  <c r="EX213" i="12" s="1"/>
  <c r="EW213" i="12" s="1"/>
  <c r="EP214" i="12"/>
  <c r="ES213" i="12" s="1"/>
  <c r="ET213" i="12" s="1"/>
  <c r="EU213" i="12" s="1"/>
  <c r="EB217" i="12"/>
  <c r="EC217" i="12"/>
  <c r="DY217" i="12"/>
  <c r="EA217" i="12"/>
  <c r="DW217" i="12"/>
  <c r="DX217" i="12"/>
  <c r="DS217" i="12"/>
  <c r="DR217" i="12"/>
  <c r="DZ217" i="12"/>
  <c r="DU217" i="12"/>
  <c r="DT217" i="12"/>
  <c r="DV217" i="12"/>
  <c r="DQ217" i="12"/>
  <c r="DP218" i="12"/>
  <c r="ED218" i="12" s="1"/>
  <c r="DE213" i="12"/>
  <c r="DF213" i="12"/>
  <c r="DC213" i="12"/>
  <c r="DD213" i="12"/>
  <c r="DA213" i="12"/>
  <c r="DB213" i="12"/>
  <c r="CY213" i="12"/>
  <c r="CZ213" i="12"/>
  <c r="BO217" i="12"/>
  <c r="BP217" i="12"/>
  <c r="BI217" i="12"/>
  <c r="BJ217" i="12"/>
  <c r="BG217" i="12"/>
  <c r="BH217" i="12"/>
  <c r="AR213" i="12"/>
  <c r="AQ213" i="12"/>
  <c r="AP213" i="12"/>
  <c r="AO213" i="12"/>
  <c r="AN213" i="12"/>
  <c r="AT212" i="12" s="1"/>
  <c r="AS212" i="12" s="1"/>
  <c r="AM213" i="12"/>
  <c r="AL213" i="12"/>
  <c r="AK213" i="12"/>
  <c r="EZ213" i="12"/>
  <c r="FA213" i="12"/>
  <c r="EM214" i="12"/>
  <c r="EL214" i="12"/>
  <c r="EK214" i="12"/>
  <c r="EJ214" i="12"/>
  <c r="EN214" i="12"/>
  <c r="ER214" i="12"/>
  <c r="CW213" i="12"/>
  <c r="CX213" i="12"/>
  <c r="CU213" i="12"/>
  <c r="CV213" i="12" s="1"/>
  <c r="CS213" i="12"/>
  <c r="CT213" i="12" s="1"/>
  <c r="DI212" i="12" s="1"/>
  <c r="DH212" i="12" s="1"/>
  <c r="EI215" i="12"/>
  <c r="EQ215" i="12" s="1"/>
  <c r="CR214" i="12"/>
  <c r="DG214" i="12" s="1"/>
  <c r="AU212" i="12"/>
  <c r="AG213" i="12"/>
  <c r="AH213" i="12" s="1"/>
  <c r="AI213" i="12"/>
  <c r="AJ213" i="12"/>
  <c r="AE213" i="12"/>
  <c r="AF213" i="12" s="1"/>
  <c r="AD214" i="12"/>
  <c r="DK213" i="12"/>
  <c r="DR220" i="1"/>
  <c r="DQ221" i="1"/>
  <c r="EF221" i="1"/>
  <c r="EG220" i="1"/>
  <c r="CQ215" i="12" s="1"/>
  <c r="DW224" i="1"/>
  <c r="BA219" i="12" s="1"/>
  <c r="BB218" i="12"/>
  <c r="BQ218" i="12" s="1"/>
  <c r="BT217" i="12"/>
  <c r="BE217" i="12"/>
  <c r="BN216" i="12" s="1"/>
  <c r="BK217" i="12"/>
  <c r="BS217" i="12" s="1"/>
  <c r="BL217" i="12" s="1"/>
  <c r="BF217" i="12"/>
  <c r="BC217" i="12"/>
  <c r="BD217" i="12" s="1"/>
  <c r="BM217" i="12"/>
  <c r="EB224" i="1"/>
  <c r="DO219" i="12" s="1"/>
  <c r="CP221" i="1"/>
  <c r="EH216" i="12" s="1"/>
  <c r="CO222" i="1"/>
  <c r="EO215" i="12" l="1"/>
  <c r="EP215" i="12"/>
  <c r="ES214" i="12" s="1"/>
  <c r="ET214" i="12" s="1"/>
  <c r="EU214" i="12" s="1"/>
  <c r="EB218" i="12"/>
  <c r="EC218" i="12"/>
  <c r="DY218" i="12"/>
  <c r="EA218" i="12"/>
  <c r="DW218" i="12"/>
  <c r="DX218" i="12"/>
  <c r="DS218" i="12"/>
  <c r="DR218" i="12"/>
  <c r="DZ218" i="12"/>
  <c r="DU218" i="12"/>
  <c r="DT218" i="12"/>
  <c r="DV218" i="12"/>
  <c r="DQ218" i="12"/>
  <c r="DP219" i="12"/>
  <c r="ED219" i="12" s="1"/>
  <c r="DE214" i="12"/>
  <c r="DF214" i="12"/>
  <c r="DC214" i="12"/>
  <c r="DD214" i="12"/>
  <c r="DA214" i="12"/>
  <c r="DB214" i="12"/>
  <c r="CY214" i="12"/>
  <c r="CZ214" i="12"/>
  <c r="BO218" i="12"/>
  <c r="BP218" i="12"/>
  <c r="BI218" i="12"/>
  <c r="BJ218" i="12"/>
  <c r="BG218" i="12"/>
  <c r="BH218" i="12"/>
  <c r="AR214" i="12"/>
  <c r="AQ214" i="12"/>
  <c r="AP214" i="12"/>
  <c r="AO214" i="12"/>
  <c r="AN214" i="12"/>
  <c r="AT213" i="12" s="1"/>
  <c r="AS213" i="12" s="1"/>
  <c r="AM214" i="12"/>
  <c r="AL214" i="12"/>
  <c r="AK214" i="12"/>
  <c r="FA214" i="12"/>
  <c r="EZ214" i="12"/>
  <c r="CS214" i="12"/>
  <c r="CW214" i="12"/>
  <c r="CT214" i="12"/>
  <c r="DI213" i="12" s="1"/>
  <c r="DH213" i="12" s="1"/>
  <c r="CU214" i="12"/>
  <c r="CV214" i="12" s="1"/>
  <c r="CX214" i="12"/>
  <c r="EK215" i="12"/>
  <c r="EX214" i="12"/>
  <c r="EW214" i="12" s="1"/>
  <c r="EJ215" i="12"/>
  <c r="EN215" i="12"/>
  <c r="ER215" i="12"/>
  <c r="EM215" i="12"/>
  <c r="EL215" i="12"/>
  <c r="EI216" i="12"/>
  <c r="EQ216" i="12" s="1"/>
  <c r="CR215" i="12"/>
  <c r="DG215" i="12" s="1"/>
  <c r="AU213" i="12"/>
  <c r="AJ214" i="12"/>
  <c r="AI214" i="12"/>
  <c r="AG214" i="12"/>
  <c r="AH214" i="12" s="1"/>
  <c r="AE214" i="12"/>
  <c r="AF214" i="12" s="1"/>
  <c r="AD215" i="12"/>
  <c r="DK214" i="12"/>
  <c r="DR221" i="1"/>
  <c r="DQ222" i="1"/>
  <c r="EG221" i="1"/>
  <c r="CQ216" i="12" s="1"/>
  <c r="EF222" i="1"/>
  <c r="BE218" i="12"/>
  <c r="BN217" i="12" s="1"/>
  <c r="BF218" i="12"/>
  <c r="BC218" i="12"/>
  <c r="BD218" i="12" s="1"/>
  <c r="BT218" i="12"/>
  <c r="BK218" i="12"/>
  <c r="BS218" i="12" s="1"/>
  <c r="BL218" i="12" s="1"/>
  <c r="BM218" i="12"/>
  <c r="BB219" i="12"/>
  <c r="BQ219" i="12" s="1"/>
  <c r="DW225" i="1"/>
  <c r="BA220" i="12" s="1"/>
  <c r="EB225" i="1"/>
  <c r="DO220" i="12" s="1"/>
  <c r="CP222" i="1"/>
  <c r="EH217" i="12" s="1"/>
  <c r="CO223" i="1"/>
  <c r="EO216" i="12" l="1"/>
  <c r="EP216" i="12"/>
  <c r="EB219" i="12"/>
  <c r="EC219" i="12"/>
  <c r="DY219" i="12"/>
  <c r="EA219" i="12"/>
  <c r="DW219" i="12"/>
  <c r="DX219" i="12"/>
  <c r="DV219" i="12"/>
  <c r="DQ219" i="12"/>
  <c r="DS219" i="12"/>
  <c r="DR219" i="12"/>
  <c r="DZ219" i="12"/>
  <c r="DU219" i="12"/>
  <c r="DT219" i="12"/>
  <c r="DP220" i="12"/>
  <c r="ED220" i="12" s="1"/>
  <c r="DE215" i="12"/>
  <c r="DF215" i="12"/>
  <c r="DC215" i="12"/>
  <c r="DD215" i="12"/>
  <c r="DA215" i="12"/>
  <c r="DB215" i="12"/>
  <c r="CY215" i="12"/>
  <c r="CZ215" i="12"/>
  <c r="BO219" i="12"/>
  <c r="BP219" i="12"/>
  <c r="BI219" i="12"/>
  <c r="BJ219" i="12"/>
  <c r="BG219" i="12"/>
  <c r="BH219" i="12"/>
  <c r="AR215" i="12"/>
  <c r="AQ215" i="12"/>
  <c r="AP215" i="12"/>
  <c r="AO215" i="12"/>
  <c r="AN215" i="12"/>
  <c r="AT214" i="12" s="1"/>
  <c r="AS214" i="12" s="1"/>
  <c r="AL215" i="12"/>
  <c r="AK215" i="12"/>
  <c r="AM215" i="12"/>
  <c r="EZ215" i="12"/>
  <c r="AU214" i="12"/>
  <c r="FA215" i="12"/>
  <c r="EM216" i="12"/>
  <c r="EN216" i="12"/>
  <c r="ER216" i="12"/>
  <c r="EX215" i="12"/>
  <c r="EW215" i="12" s="1"/>
  <c r="EK216" i="12"/>
  <c r="EJ216" i="12"/>
  <c r="ES215" i="12"/>
  <c r="ET215" i="12" s="1"/>
  <c r="EU215" i="12" s="1"/>
  <c r="EL216" i="12"/>
  <c r="CW215" i="12"/>
  <c r="CX215" i="12"/>
  <c r="CS215" i="12"/>
  <c r="CT215" i="12" s="1"/>
  <c r="DI214" i="12" s="1"/>
  <c r="DH214" i="12" s="1"/>
  <c r="CU215" i="12"/>
  <c r="CV215" i="12" s="1"/>
  <c r="EI217" i="12"/>
  <c r="EQ217" i="12" s="1"/>
  <c r="CR216" i="12"/>
  <c r="DG216" i="12" s="1"/>
  <c r="AE215" i="12"/>
  <c r="AF215" i="12" s="1"/>
  <c r="AG215" i="12"/>
  <c r="AH215" i="12" s="1"/>
  <c r="AI215" i="12"/>
  <c r="AJ215" i="12"/>
  <c r="AD216" i="12"/>
  <c r="DK215" i="12"/>
  <c r="DR222" i="1"/>
  <c r="DQ223" i="1"/>
  <c r="EF223" i="1"/>
  <c r="EG222" i="1"/>
  <c r="CQ217" i="12" s="1"/>
  <c r="DW226" i="1"/>
  <c r="BA221" i="12" s="1"/>
  <c r="BB220" i="12"/>
  <c r="BQ220" i="12" s="1"/>
  <c r="BF219" i="12"/>
  <c r="BK219" i="12"/>
  <c r="BS219" i="12" s="1"/>
  <c r="BL219" i="12" s="1"/>
  <c r="BT219" i="12"/>
  <c r="BE219" i="12"/>
  <c r="BN218" i="12" s="1"/>
  <c r="BC219" i="12"/>
  <c r="BD219" i="12" s="1"/>
  <c r="BM219" i="12"/>
  <c r="EB226" i="1"/>
  <c r="DO221" i="12" s="1"/>
  <c r="CP223" i="1"/>
  <c r="EH218" i="12" s="1"/>
  <c r="CO224" i="1"/>
  <c r="EO217" i="12" l="1"/>
  <c r="EX216" i="12" s="1"/>
  <c r="EW216" i="12" s="1"/>
  <c r="EP217" i="12"/>
  <c r="ES216" i="12" s="1"/>
  <c r="ET216" i="12" s="1"/>
  <c r="EU216" i="12" s="1"/>
  <c r="EB220" i="12"/>
  <c r="EC220" i="12"/>
  <c r="DY220" i="12"/>
  <c r="EA220" i="12"/>
  <c r="DW220" i="12"/>
  <c r="DX220" i="12"/>
  <c r="DR220" i="12"/>
  <c r="DU220" i="12"/>
  <c r="DS220" i="12"/>
  <c r="DZ220" i="12"/>
  <c r="DT220" i="12"/>
  <c r="DP221" i="12"/>
  <c r="ED221" i="12" s="1"/>
  <c r="DQ220" i="12"/>
  <c r="DV220" i="12"/>
  <c r="DE216" i="12"/>
  <c r="DF216" i="12"/>
  <c r="DC216" i="12"/>
  <c r="DD216" i="12"/>
  <c r="DA216" i="12"/>
  <c r="DB216" i="12"/>
  <c r="CY216" i="12"/>
  <c r="CZ216" i="12"/>
  <c r="BO220" i="12"/>
  <c r="BP220" i="12"/>
  <c r="BI220" i="12"/>
  <c r="BJ220" i="12"/>
  <c r="BG220" i="12"/>
  <c r="BH220" i="12"/>
  <c r="AR216" i="12"/>
  <c r="AQ216" i="12"/>
  <c r="AP216" i="12"/>
  <c r="AO216" i="12"/>
  <c r="AN216" i="12"/>
  <c r="AT215" i="12" s="1"/>
  <c r="AS215" i="12" s="1"/>
  <c r="AM216" i="12"/>
  <c r="AL216" i="12"/>
  <c r="AK216" i="12"/>
  <c r="EZ216" i="12"/>
  <c r="FA216" i="12"/>
  <c r="CU216" i="12"/>
  <c r="CV216" i="12" s="1"/>
  <c r="CX216" i="12"/>
  <c r="CS216" i="12"/>
  <c r="CW216" i="12"/>
  <c r="CT216" i="12"/>
  <c r="DI215" i="12" s="1"/>
  <c r="DH215" i="12" s="1"/>
  <c r="EJ217" i="12"/>
  <c r="EN217" i="12"/>
  <c r="ER217" i="12"/>
  <c r="EM217" i="12"/>
  <c r="EL217" i="12"/>
  <c r="EK217" i="12"/>
  <c r="CR217" i="12"/>
  <c r="DG217" i="12" s="1"/>
  <c r="EI218" i="12"/>
  <c r="EQ218" i="12" s="1"/>
  <c r="AU215" i="12"/>
  <c r="AE216" i="12"/>
  <c r="AF216" i="12" s="1"/>
  <c r="AI216" i="12"/>
  <c r="AG216" i="12"/>
  <c r="AH216" i="12" s="1"/>
  <c r="AJ216" i="12"/>
  <c r="AD217" i="12"/>
  <c r="DK216" i="12"/>
  <c r="DQ224" i="1"/>
  <c r="DR223" i="1"/>
  <c r="EF224" i="1"/>
  <c r="EG223" i="1"/>
  <c r="CQ218" i="12" s="1"/>
  <c r="BF220" i="12"/>
  <c r="BK220" i="12"/>
  <c r="BS220" i="12" s="1"/>
  <c r="BL220" i="12" s="1"/>
  <c r="BE220" i="12"/>
  <c r="BN219" i="12" s="1"/>
  <c r="BC220" i="12"/>
  <c r="BD220" i="12" s="1"/>
  <c r="BT220" i="12"/>
  <c r="BM220" i="12"/>
  <c r="BB221" i="12"/>
  <c r="BQ221" i="12" s="1"/>
  <c r="DW227" i="1"/>
  <c r="BA222" i="12" s="1"/>
  <c r="EB227" i="1"/>
  <c r="DO222" i="12" s="1"/>
  <c r="CO225" i="1"/>
  <c r="CP224" i="1"/>
  <c r="EH219" i="12" s="1"/>
  <c r="EO218" i="12" l="1"/>
  <c r="EX217" i="12" s="1"/>
  <c r="EW217" i="12" s="1"/>
  <c r="EP218" i="12"/>
  <c r="EB221" i="12"/>
  <c r="EC221" i="12"/>
  <c r="DY221" i="12"/>
  <c r="EA221" i="12"/>
  <c r="DW221" i="12"/>
  <c r="DX221" i="12"/>
  <c r="DS221" i="12"/>
  <c r="DR221" i="12"/>
  <c r="DZ221" i="12"/>
  <c r="DU221" i="12"/>
  <c r="DT221" i="12"/>
  <c r="DV221" i="12"/>
  <c r="DQ221" i="12"/>
  <c r="DP222" i="12"/>
  <c r="ED222" i="12" s="1"/>
  <c r="DE217" i="12"/>
  <c r="DF217" i="12"/>
  <c r="DC217" i="12"/>
  <c r="DD217" i="12"/>
  <c r="DA217" i="12"/>
  <c r="DB217" i="12"/>
  <c r="CY217" i="12"/>
  <c r="CZ217" i="12"/>
  <c r="BO221" i="12"/>
  <c r="BP221" i="12"/>
  <c r="BI221" i="12"/>
  <c r="BJ221" i="12"/>
  <c r="BG221" i="12"/>
  <c r="BH221" i="12"/>
  <c r="AR217" i="12"/>
  <c r="AQ217" i="12"/>
  <c r="AP217" i="12"/>
  <c r="AO217" i="12"/>
  <c r="AN217" i="12"/>
  <c r="AT216" i="12" s="1"/>
  <c r="AS216" i="12" s="1"/>
  <c r="AM217" i="12"/>
  <c r="AL217" i="12"/>
  <c r="AK217" i="12"/>
  <c r="EZ217" i="12"/>
  <c r="FA217" i="12"/>
  <c r="CS217" i="12"/>
  <c r="CT217" i="12" s="1"/>
  <c r="DI216" i="12" s="1"/>
  <c r="DH216" i="12" s="1"/>
  <c r="CX217" i="12"/>
  <c r="CU217" i="12"/>
  <c r="CV217" i="12" s="1"/>
  <c r="CW217" i="12"/>
  <c r="EJ218" i="12"/>
  <c r="EN218" i="12"/>
  <c r="ER218" i="12"/>
  <c r="EM218" i="12"/>
  <c r="EL218" i="12"/>
  <c r="ES217" i="12"/>
  <c r="ET217" i="12" s="1"/>
  <c r="EU217" i="12" s="1"/>
  <c r="EK218" i="12"/>
  <c r="EI219" i="12"/>
  <c r="EQ219" i="12" s="1"/>
  <c r="CR218" i="12"/>
  <c r="DG218" i="12" s="1"/>
  <c r="AU216" i="12"/>
  <c r="AE217" i="12"/>
  <c r="AF217" i="12" s="1"/>
  <c r="AG217" i="12"/>
  <c r="AH217" i="12" s="1"/>
  <c r="AJ217" i="12"/>
  <c r="AI217" i="12"/>
  <c r="AD218" i="12"/>
  <c r="DK217" i="12"/>
  <c r="DR224" i="1"/>
  <c r="DQ225" i="1"/>
  <c r="EF225" i="1"/>
  <c r="EG224" i="1"/>
  <c r="CQ219" i="12" s="1"/>
  <c r="DW228" i="1"/>
  <c r="BA223" i="12" s="1"/>
  <c r="BB222" i="12"/>
  <c r="BQ222" i="12" s="1"/>
  <c r="BE221" i="12"/>
  <c r="BF221" i="12"/>
  <c r="BK221" i="12"/>
  <c r="BS221" i="12" s="1"/>
  <c r="BL221" i="12" s="1"/>
  <c r="BC221" i="12"/>
  <c r="BD221" i="12" s="1"/>
  <c r="BM221" i="12"/>
  <c r="EB228" i="1"/>
  <c r="DO223" i="12" s="1"/>
  <c r="CO226" i="1"/>
  <c r="CP225" i="1"/>
  <c r="EH220" i="12" s="1"/>
  <c r="EO219" i="12" l="1"/>
  <c r="EX218" i="12" s="1"/>
  <c r="EW218" i="12" s="1"/>
  <c r="EP219" i="12"/>
  <c r="ES218" i="12" s="1"/>
  <c r="ET218" i="12" s="1"/>
  <c r="EU218" i="12" s="1"/>
  <c r="EB222" i="12"/>
  <c r="EC222" i="12"/>
  <c r="DY222" i="12"/>
  <c r="EA222" i="12"/>
  <c r="DW222" i="12"/>
  <c r="DX222" i="12"/>
  <c r="DR222" i="12"/>
  <c r="DZ222" i="12"/>
  <c r="DT222" i="12"/>
  <c r="DQ222" i="12"/>
  <c r="DS222" i="12"/>
  <c r="DV222" i="12"/>
  <c r="DU222" i="12"/>
  <c r="DP223" i="12"/>
  <c r="ED223" i="12" s="1"/>
  <c r="DE218" i="12"/>
  <c r="DF218" i="12"/>
  <c r="FA218" i="12"/>
  <c r="DC218" i="12"/>
  <c r="DD218" i="12"/>
  <c r="DA218" i="12"/>
  <c r="DB218" i="12"/>
  <c r="CY218" i="12"/>
  <c r="CZ218" i="12"/>
  <c r="BO222" i="12"/>
  <c r="BP222" i="12"/>
  <c r="BI222" i="12"/>
  <c r="BJ222" i="12"/>
  <c r="BG222" i="12"/>
  <c r="BH222" i="12"/>
  <c r="AR218" i="12"/>
  <c r="AQ218" i="12"/>
  <c r="AP218" i="12"/>
  <c r="AO218" i="12"/>
  <c r="AN218" i="12"/>
  <c r="AT217" i="12" s="1"/>
  <c r="AS217" i="12" s="1"/>
  <c r="AM218" i="12"/>
  <c r="AL218" i="12"/>
  <c r="AK218" i="12"/>
  <c r="EZ218" i="12"/>
  <c r="CU218" i="12"/>
  <c r="CV218" i="12" s="1"/>
  <c r="CT218" i="12"/>
  <c r="DI217" i="12" s="1"/>
  <c r="DH217" i="12" s="1"/>
  <c r="CS218" i="12"/>
  <c r="CW218" i="12"/>
  <c r="CX218" i="12"/>
  <c r="EJ219" i="12"/>
  <c r="EN219" i="12"/>
  <c r="ER219" i="12"/>
  <c r="EM219" i="12"/>
  <c r="EL219" i="12"/>
  <c r="EK219" i="12"/>
  <c r="CR219" i="12"/>
  <c r="DG219" i="12" s="1"/>
  <c r="EI220" i="12"/>
  <c r="EQ220" i="12" s="1"/>
  <c r="AU217" i="12"/>
  <c r="AJ218" i="12"/>
  <c r="AI218" i="12"/>
  <c r="AG218" i="12"/>
  <c r="AH218" i="12" s="1"/>
  <c r="AE218" i="12"/>
  <c r="AF218" i="12" s="1"/>
  <c r="AD219" i="12"/>
  <c r="DK218" i="12"/>
  <c r="DR225" i="1"/>
  <c r="DQ226" i="1"/>
  <c r="EF226" i="1"/>
  <c r="EG225" i="1"/>
  <c r="CQ220" i="12" s="1"/>
  <c r="BE222" i="12"/>
  <c r="BN221" i="12" s="1"/>
  <c r="BT222" i="12"/>
  <c r="BD222" i="12"/>
  <c r="BC222" i="12"/>
  <c r="BF222" i="12"/>
  <c r="BK222" i="12"/>
  <c r="BS222" i="12" s="1"/>
  <c r="BL222" i="12" s="1"/>
  <c r="BM222" i="12"/>
  <c r="BT221" i="12"/>
  <c r="BN220" i="12"/>
  <c r="DW229" i="1"/>
  <c r="BA224" i="12" s="1"/>
  <c r="BB223" i="12"/>
  <c r="BQ223" i="12" s="1"/>
  <c r="EB229" i="1"/>
  <c r="DO224" i="12" s="1"/>
  <c r="CO227" i="1"/>
  <c r="CP226" i="1"/>
  <c r="EH221" i="12" s="1"/>
  <c r="EO220" i="12" l="1"/>
  <c r="EP220" i="12"/>
  <c r="ES219" i="12" s="1"/>
  <c r="ET219" i="12" s="1"/>
  <c r="EU219" i="12" s="1"/>
  <c r="EB223" i="12"/>
  <c r="EC223" i="12"/>
  <c r="DY223" i="12"/>
  <c r="EA223" i="12"/>
  <c r="DW223" i="12"/>
  <c r="DX223" i="12"/>
  <c r="DR223" i="12"/>
  <c r="DZ223" i="12"/>
  <c r="DT223" i="12"/>
  <c r="DQ223" i="12"/>
  <c r="DS223" i="12"/>
  <c r="DV223" i="12"/>
  <c r="DU223" i="12"/>
  <c r="DP224" i="12"/>
  <c r="ED224" i="12" s="1"/>
  <c r="DE219" i="12"/>
  <c r="DF219" i="12"/>
  <c r="DC219" i="12"/>
  <c r="DD219" i="12"/>
  <c r="DA219" i="12"/>
  <c r="DB219" i="12"/>
  <c r="CY219" i="12"/>
  <c r="CZ219" i="12"/>
  <c r="BO223" i="12"/>
  <c r="BP223" i="12"/>
  <c r="BI223" i="12"/>
  <c r="BJ223" i="12"/>
  <c r="BG223" i="12"/>
  <c r="BH223" i="12"/>
  <c r="AR219" i="12"/>
  <c r="AQ219" i="12"/>
  <c r="AP219" i="12"/>
  <c r="AO219" i="12"/>
  <c r="AN219" i="12"/>
  <c r="AT218" i="12" s="1"/>
  <c r="AS218" i="12" s="1"/>
  <c r="AL219" i="12"/>
  <c r="AK219" i="12"/>
  <c r="AM219" i="12"/>
  <c r="AU218" i="12"/>
  <c r="EZ219" i="12"/>
  <c r="FA219" i="12"/>
  <c r="CW219" i="12"/>
  <c r="CU219" i="12"/>
  <c r="CV219" i="12" s="1"/>
  <c r="CX219" i="12"/>
  <c r="CS219" i="12"/>
  <c r="CT219" i="12" s="1"/>
  <c r="DI218" i="12" s="1"/>
  <c r="DH218" i="12" s="1"/>
  <c r="EJ220" i="12"/>
  <c r="EN220" i="12"/>
  <c r="ER220" i="12"/>
  <c r="EM220" i="12"/>
  <c r="EL220" i="12"/>
  <c r="EK220" i="12"/>
  <c r="EI221" i="12"/>
  <c r="EQ221" i="12" s="1"/>
  <c r="CR220" i="12"/>
  <c r="DG220" i="12" s="1"/>
  <c r="AJ219" i="12"/>
  <c r="AE219" i="12"/>
  <c r="AF219" i="12" s="1"/>
  <c r="AG219" i="12"/>
  <c r="AH219" i="12" s="1"/>
  <c r="AI219" i="12"/>
  <c r="AD220" i="12"/>
  <c r="DK219" i="12"/>
  <c r="DQ227" i="1"/>
  <c r="DR226" i="1"/>
  <c r="EF227" i="1"/>
  <c r="EG226" i="1"/>
  <c r="CQ221" i="12" s="1"/>
  <c r="BB224" i="12"/>
  <c r="BQ224" i="12" s="1"/>
  <c r="DW230" i="1"/>
  <c r="BA225" i="12" s="1"/>
  <c r="BF223" i="12"/>
  <c r="BK223" i="12"/>
  <c r="BS223" i="12" s="1"/>
  <c r="BL223" i="12" s="1"/>
  <c r="BE223" i="12"/>
  <c r="BN222" i="12" s="1"/>
  <c r="BC223" i="12"/>
  <c r="BD223" i="12" s="1"/>
  <c r="BT223" i="12"/>
  <c r="BM223" i="12"/>
  <c r="EB230" i="1"/>
  <c r="DO225" i="12" s="1"/>
  <c r="CP227" i="1"/>
  <c r="EH222" i="12" s="1"/>
  <c r="CO228" i="1"/>
  <c r="EO221" i="12" l="1"/>
  <c r="EX220" i="12" s="1"/>
  <c r="EW220" i="12" s="1"/>
  <c r="EP221" i="12"/>
  <c r="ES220" i="12" s="1"/>
  <c r="ET220" i="12" s="1"/>
  <c r="EU220" i="12" s="1"/>
  <c r="EB224" i="12"/>
  <c r="EC224" i="12"/>
  <c r="DY224" i="12"/>
  <c r="EA224" i="12"/>
  <c r="DW224" i="12"/>
  <c r="DX224" i="12"/>
  <c r="DR224" i="12"/>
  <c r="DZ224" i="12"/>
  <c r="DT224" i="12"/>
  <c r="DQ224" i="12"/>
  <c r="DS224" i="12"/>
  <c r="DV224" i="12"/>
  <c r="DU224" i="12"/>
  <c r="DP225" i="12"/>
  <c r="ED225" i="12" s="1"/>
  <c r="DE220" i="12"/>
  <c r="DF220" i="12"/>
  <c r="DC220" i="12"/>
  <c r="DD220" i="12"/>
  <c r="DA220" i="12"/>
  <c r="DB220" i="12"/>
  <c r="CY220" i="12"/>
  <c r="CZ220" i="12"/>
  <c r="BO224" i="12"/>
  <c r="BP224" i="12"/>
  <c r="BI224" i="12"/>
  <c r="BJ224" i="12"/>
  <c r="BG224" i="12"/>
  <c r="BH224" i="12"/>
  <c r="AR220" i="12"/>
  <c r="AQ220" i="12"/>
  <c r="AP220" i="12"/>
  <c r="AO220" i="12"/>
  <c r="AN220" i="12"/>
  <c r="AT219" i="12" s="1"/>
  <c r="AS219" i="12" s="1"/>
  <c r="AM220" i="12"/>
  <c r="AL220" i="12"/>
  <c r="AK220" i="12"/>
  <c r="EZ220" i="12"/>
  <c r="FA220" i="12"/>
  <c r="EX219" i="12"/>
  <c r="EW219" i="12" s="1"/>
  <c r="AU219" i="12"/>
  <c r="CS220" i="12"/>
  <c r="CW220" i="12"/>
  <c r="CT220" i="12"/>
  <c r="DI219" i="12" s="1"/>
  <c r="DH219" i="12" s="1"/>
  <c r="CX220" i="12"/>
  <c r="CU220" i="12"/>
  <c r="CV220" i="12" s="1"/>
  <c r="EJ221" i="12"/>
  <c r="EN221" i="12"/>
  <c r="ER221" i="12"/>
  <c r="EM221" i="12"/>
  <c r="EL221" i="12"/>
  <c r="EK221" i="12"/>
  <c r="CR221" i="12"/>
  <c r="DG221" i="12" s="1"/>
  <c r="EI222" i="12"/>
  <c r="EQ222" i="12" s="1"/>
  <c r="AJ220" i="12"/>
  <c r="AE220" i="12"/>
  <c r="AF220" i="12" s="1"/>
  <c r="AG220" i="12"/>
  <c r="AH220" i="12" s="1"/>
  <c r="AI220" i="12"/>
  <c r="AD221" i="12"/>
  <c r="DK220" i="12"/>
  <c r="DR227" i="1"/>
  <c r="DQ228" i="1"/>
  <c r="EG227" i="1"/>
  <c r="CQ222" i="12" s="1"/>
  <c r="EF228" i="1"/>
  <c r="DW231" i="1"/>
  <c r="BA226" i="12" s="1"/>
  <c r="BB225" i="12"/>
  <c r="BQ225" i="12" s="1"/>
  <c r="BC224" i="12"/>
  <c r="BD224" i="12" s="1"/>
  <c r="BK224" i="12"/>
  <c r="BS224" i="12" s="1"/>
  <c r="BL224" i="12" s="1"/>
  <c r="BF224" i="12"/>
  <c r="BE224" i="12"/>
  <c r="BN223" i="12" s="1"/>
  <c r="BT224" i="12"/>
  <c r="BM224" i="12"/>
  <c r="EB231" i="1"/>
  <c r="DO226" i="12" s="1"/>
  <c r="CP228" i="1"/>
  <c r="EH223" i="12" s="1"/>
  <c r="CO229" i="1"/>
  <c r="EO222" i="12" l="1"/>
  <c r="EX221" i="12" s="1"/>
  <c r="EW221" i="12" s="1"/>
  <c r="EP222" i="12"/>
  <c r="EB225" i="12"/>
  <c r="EC225" i="12"/>
  <c r="DY225" i="12"/>
  <c r="EA225" i="12"/>
  <c r="DW225" i="12"/>
  <c r="DX225" i="12"/>
  <c r="DT225" i="12"/>
  <c r="DQ225" i="12"/>
  <c r="DS225" i="12"/>
  <c r="DV225" i="12"/>
  <c r="DU225" i="12"/>
  <c r="DR225" i="12"/>
  <c r="DZ225" i="12"/>
  <c r="DP226" i="12"/>
  <c r="ED226" i="12" s="1"/>
  <c r="DE221" i="12"/>
  <c r="DF221" i="12"/>
  <c r="DC221" i="12"/>
  <c r="DD221" i="12"/>
  <c r="DA221" i="12"/>
  <c r="DB221" i="12"/>
  <c r="CY221" i="12"/>
  <c r="CZ221" i="12"/>
  <c r="BO225" i="12"/>
  <c r="BP225" i="12"/>
  <c r="BI225" i="12"/>
  <c r="BJ225" i="12"/>
  <c r="BG225" i="12"/>
  <c r="BH225" i="12"/>
  <c r="AR221" i="12"/>
  <c r="AQ221" i="12"/>
  <c r="AP221" i="12"/>
  <c r="AO221" i="12"/>
  <c r="AN221" i="12"/>
  <c r="AM221" i="12"/>
  <c r="AL221" i="12"/>
  <c r="AK221" i="12"/>
  <c r="FA221" i="12"/>
  <c r="EZ221" i="12"/>
  <c r="CW221" i="12"/>
  <c r="CX221" i="12"/>
  <c r="CU221" i="12"/>
  <c r="CV221" i="12" s="1"/>
  <c r="CS221" i="12"/>
  <c r="CT221" i="12" s="1"/>
  <c r="DI220" i="12" s="1"/>
  <c r="DH220" i="12" s="1"/>
  <c r="EL222" i="12"/>
  <c r="ES221" i="12"/>
  <c r="ET221" i="12" s="1"/>
  <c r="EU221" i="12" s="1"/>
  <c r="EK222" i="12"/>
  <c r="EJ222" i="12"/>
  <c r="EN222" i="12"/>
  <c r="ER222" i="12"/>
  <c r="EM222" i="12"/>
  <c r="EI223" i="12"/>
  <c r="EQ223" i="12" s="1"/>
  <c r="CR222" i="12"/>
  <c r="DG222" i="12" s="1"/>
  <c r="AU220" i="12"/>
  <c r="AT220" i="12"/>
  <c r="AS220" i="12" s="1"/>
  <c r="AJ221" i="12"/>
  <c r="AG221" i="12"/>
  <c r="AH221" i="12" s="1"/>
  <c r="AI221" i="12"/>
  <c r="AE221" i="12"/>
  <c r="AF221" i="12" s="1"/>
  <c r="AD222" i="12"/>
  <c r="DK221" i="12"/>
  <c r="DQ229" i="1"/>
  <c r="DR228" i="1"/>
  <c r="EG228" i="1"/>
  <c r="CQ223" i="12" s="1"/>
  <c r="EF229" i="1"/>
  <c r="BF225" i="12"/>
  <c r="BK225" i="12"/>
  <c r="BS225" i="12" s="1"/>
  <c r="BL225" i="12" s="1"/>
  <c r="BT225" i="12"/>
  <c r="BD225" i="12"/>
  <c r="BE225" i="12"/>
  <c r="BN224" i="12" s="1"/>
  <c r="BC225" i="12"/>
  <c r="BM225" i="12"/>
  <c r="BB226" i="12"/>
  <c r="BQ226" i="12" s="1"/>
  <c r="DW232" i="1"/>
  <c r="BA227" i="12" s="1"/>
  <c r="EB232" i="1"/>
  <c r="DO227" i="12" s="1"/>
  <c r="CP229" i="1"/>
  <c r="EH224" i="12" s="1"/>
  <c r="CO230" i="1"/>
  <c r="EO223" i="12" l="1"/>
  <c r="EX222" i="12" s="1"/>
  <c r="EW222" i="12" s="1"/>
  <c r="EP223" i="12"/>
  <c r="EB226" i="12"/>
  <c r="EC226" i="12"/>
  <c r="DY226" i="12"/>
  <c r="EA226" i="12"/>
  <c r="DW226" i="12"/>
  <c r="DX226" i="12"/>
  <c r="DT226" i="12"/>
  <c r="DQ226" i="12"/>
  <c r="DS226" i="12"/>
  <c r="DV226" i="12"/>
  <c r="DU226" i="12"/>
  <c r="DR226" i="12"/>
  <c r="DZ226" i="12"/>
  <c r="DP227" i="12"/>
  <c r="ED227" i="12" s="1"/>
  <c r="DE222" i="12"/>
  <c r="DF222" i="12"/>
  <c r="DC222" i="12"/>
  <c r="DD222" i="12"/>
  <c r="DA222" i="12"/>
  <c r="DB222" i="12"/>
  <c r="CY222" i="12"/>
  <c r="CZ222" i="12"/>
  <c r="BO226" i="12"/>
  <c r="BP226" i="12"/>
  <c r="BI226" i="12"/>
  <c r="BJ226" i="12"/>
  <c r="BG226" i="12"/>
  <c r="BH226" i="12"/>
  <c r="AR222" i="12"/>
  <c r="AQ222" i="12"/>
  <c r="AP222" i="12"/>
  <c r="AO222" i="12"/>
  <c r="AN222" i="12"/>
  <c r="AT221" i="12" s="1"/>
  <c r="AS221" i="12" s="1"/>
  <c r="AM222" i="12"/>
  <c r="AL222" i="12"/>
  <c r="AK222" i="12"/>
  <c r="EZ222" i="12"/>
  <c r="FA222" i="12"/>
  <c r="CS222" i="12"/>
  <c r="CW222" i="12"/>
  <c r="DK222" i="12"/>
  <c r="CU222" i="12"/>
  <c r="CV222" i="12" s="1"/>
  <c r="CX222" i="12"/>
  <c r="CT222" i="12"/>
  <c r="DI221" i="12" s="1"/>
  <c r="DH221" i="12" s="1"/>
  <c r="EJ223" i="12"/>
  <c r="EN223" i="12"/>
  <c r="ER223" i="12"/>
  <c r="EM223" i="12"/>
  <c r="EL223" i="12"/>
  <c r="ES222" i="12"/>
  <c r="ET222" i="12" s="1"/>
  <c r="EU222" i="12" s="1"/>
  <c r="EK223" i="12"/>
  <c r="EI224" i="12"/>
  <c r="EQ224" i="12" s="1"/>
  <c r="CR223" i="12"/>
  <c r="DG223" i="12" s="1"/>
  <c r="AU221" i="12"/>
  <c r="AI222" i="12"/>
  <c r="AJ222" i="12"/>
  <c r="AG222" i="12"/>
  <c r="AH222" i="12" s="1"/>
  <c r="AE222" i="12"/>
  <c r="AF222" i="12" s="1"/>
  <c r="AD223" i="12"/>
  <c r="DQ230" i="1"/>
  <c r="DR229" i="1"/>
  <c r="EF230" i="1"/>
  <c r="EG229" i="1"/>
  <c r="CQ224" i="12" s="1"/>
  <c r="BF226" i="12"/>
  <c r="BK226" i="12"/>
  <c r="BS226" i="12" s="1"/>
  <c r="BL226" i="12" s="1"/>
  <c r="BC226" i="12"/>
  <c r="BD226" i="12" s="1"/>
  <c r="BE226" i="12"/>
  <c r="BN225" i="12" s="1"/>
  <c r="BT226" i="12"/>
  <c r="BM226" i="12"/>
  <c r="BB227" i="12"/>
  <c r="BQ227" i="12" s="1"/>
  <c r="DW233" i="1"/>
  <c r="BA228" i="12" s="1"/>
  <c r="EB233" i="1"/>
  <c r="DO228" i="12" s="1"/>
  <c r="CO231" i="1"/>
  <c r="CP230" i="1"/>
  <c r="EH225" i="12" s="1"/>
  <c r="EO224" i="12" l="1"/>
  <c r="EP224" i="12"/>
  <c r="ES223" i="12" s="1"/>
  <c r="ET223" i="12" s="1"/>
  <c r="EU223" i="12" s="1"/>
  <c r="EB227" i="12"/>
  <c r="EC227" i="12"/>
  <c r="DY227" i="12"/>
  <c r="EA227" i="12"/>
  <c r="FA223" i="12"/>
  <c r="DW227" i="12"/>
  <c r="DX227" i="12"/>
  <c r="DR227" i="12"/>
  <c r="DZ227" i="12"/>
  <c r="DT227" i="12"/>
  <c r="DQ227" i="12"/>
  <c r="DS227" i="12"/>
  <c r="DV227" i="12"/>
  <c r="DU227" i="12"/>
  <c r="DP228" i="12"/>
  <c r="ED228" i="12" s="1"/>
  <c r="DE223" i="12"/>
  <c r="DF223" i="12"/>
  <c r="DC223" i="12"/>
  <c r="DD223" i="12"/>
  <c r="DA223" i="12"/>
  <c r="DB223" i="12"/>
  <c r="CY223" i="12"/>
  <c r="CZ223" i="12"/>
  <c r="BO227" i="12"/>
  <c r="BP227" i="12"/>
  <c r="BI227" i="12"/>
  <c r="BJ227" i="12"/>
  <c r="BG227" i="12"/>
  <c r="BH227" i="12"/>
  <c r="AR223" i="12"/>
  <c r="AQ223" i="12"/>
  <c r="AP223" i="12"/>
  <c r="AO223" i="12"/>
  <c r="AN223" i="12"/>
  <c r="AT222" i="12" s="1"/>
  <c r="AS222" i="12" s="1"/>
  <c r="AL223" i="12"/>
  <c r="AK223" i="12"/>
  <c r="AM223" i="12"/>
  <c r="EZ223" i="12"/>
  <c r="CU223" i="12"/>
  <c r="CV223" i="12" s="1"/>
  <c r="CX223" i="12"/>
  <c r="CS223" i="12"/>
  <c r="CW223" i="12"/>
  <c r="CT223" i="12"/>
  <c r="DI222" i="12" s="1"/>
  <c r="DH222" i="12" s="1"/>
  <c r="EJ224" i="12"/>
  <c r="EN224" i="12"/>
  <c r="ER224" i="12"/>
  <c r="EM224" i="12"/>
  <c r="EL224" i="12"/>
  <c r="EK224" i="12"/>
  <c r="EI225" i="12"/>
  <c r="EQ225" i="12" s="1"/>
  <c r="CR224" i="12"/>
  <c r="DG224" i="12" s="1"/>
  <c r="AU222" i="12"/>
  <c r="AJ223" i="12"/>
  <c r="AI223" i="12"/>
  <c r="AG223" i="12"/>
  <c r="AH223" i="12" s="1"/>
  <c r="AE223" i="12"/>
  <c r="AF223" i="12" s="1"/>
  <c r="AD224" i="12"/>
  <c r="DK223" i="12"/>
  <c r="DR230" i="1"/>
  <c r="DQ231" i="1"/>
  <c r="EG230" i="1"/>
  <c r="CQ225" i="12" s="1"/>
  <c r="EF231" i="1"/>
  <c r="DW234" i="1"/>
  <c r="BA229" i="12" s="1"/>
  <c r="BB228" i="12"/>
  <c r="BQ228" i="12" s="1"/>
  <c r="BC227" i="12"/>
  <c r="BK227" i="12"/>
  <c r="BS227" i="12" s="1"/>
  <c r="BL227" i="12" s="1"/>
  <c r="BF227" i="12"/>
  <c r="BE227" i="12"/>
  <c r="BD227" i="12"/>
  <c r="BM227" i="12"/>
  <c r="EB234" i="1"/>
  <c r="DO229" i="12" s="1"/>
  <c r="CP231" i="1"/>
  <c r="EH226" i="12" s="1"/>
  <c r="CO232" i="1"/>
  <c r="EO225" i="12" l="1"/>
  <c r="EX224" i="12" s="1"/>
  <c r="EW224" i="12" s="1"/>
  <c r="EP225" i="12"/>
  <c r="ES224" i="12" s="1"/>
  <c r="ET224" i="12" s="1"/>
  <c r="EU224" i="12" s="1"/>
  <c r="EB228" i="12"/>
  <c r="EC228" i="12"/>
  <c r="DY228" i="12"/>
  <c r="EA228" i="12"/>
  <c r="FA224" i="12"/>
  <c r="DW228" i="12"/>
  <c r="DX228" i="12"/>
  <c r="DR228" i="12"/>
  <c r="DZ228" i="12"/>
  <c r="DT228" i="12"/>
  <c r="DQ228" i="12"/>
  <c r="DS228" i="12"/>
  <c r="DV228" i="12"/>
  <c r="DU228" i="12"/>
  <c r="DP229" i="12"/>
  <c r="ED229" i="12" s="1"/>
  <c r="DE224" i="12"/>
  <c r="DF224" i="12"/>
  <c r="DC224" i="12"/>
  <c r="DD224" i="12"/>
  <c r="DA224" i="12"/>
  <c r="DB224" i="12"/>
  <c r="CY224" i="12"/>
  <c r="CZ224" i="12"/>
  <c r="BO228" i="12"/>
  <c r="BP228" i="12"/>
  <c r="BI228" i="12"/>
  <c r="BJ228" i="12"/>
  <c r="BG228" i="12"/>
  <c r="BH228" i="12"/>
  <c r="AR224" i="12"/>
  <c r="AQ224" i="12"/>
  <c r="AP224" i="12"/>
  <c r="AO224" i="12"/>
  <c r="AN224" i="12"/>
  <c r="AT223" i="12" s="1"/>
  <c r="AS223" i="12" s="1"/>
  <c r="AM224" i="12"/>
  <c r="AL224" i="12"/>
  <c r="AK224" i="12"/>
  <c r="EX223" i="12"/>
  <c r="EW223" i="12" s="1"/>
  <c r="EZ224" i="12"/>
  <c r="EJ225" i="12"/>
  <c r="EN225" i="12"/>
  <c r="ER225" i="12"/>
  <c r="EM225" i="12"/>
  <c r="EL225" i="12"/>
  <c r="EK225" i="12"/>
  <c r="CW224" i="12"/>
  <c r="CX224" i="12"/>
  <c r="CU224" i="12"/>
  <c r="CV224" i="12" s="1"/>
  <c r="CS224" i="12"/>
  <c r="CT224" i="12" s="1"/>
  <c r="DI223" i="12" s="1"/>
  <c r="DH223" i="12" s="1"/>
  <c r="CR225" i="12"/>
  <c r="DG225" i="12" s="1"/>
  <c r="EI226" i="12"/>
  <c r="EQ226" i="12" s="1"/>
  <c r="AU223" i="12"/>
  <c r="AJ224" i="12"/>
  <c r="AG224" i="12"/>
  <c r="AH224" i="12" s="1"/>
  <c r="AI224" i="12"/>
  <c r="AE224" i="12"/>
  <c r="AF224" i="12" s="1"/>
  <c r="AD225" i="12"/>
  <c r="DK224" i="12"/>
  <c r="DR231" i="1"/>
  <c r="DQ232" i="1"/>
  <c r="EF232" i="1"/>
  <c r="EG231" i="1"/>
  <c r="CQ226" i="12" s="1"/>
  <c r="BE228" i="12"/>
  <c r="BF228" i="12"/>
  <c r="BK228" i="12"/>
  <c r="BS228" i="12" s="1"/>
  <c r="BL228" i="12" s="1"/>
  <c r="BC228" i="12"/>
  <c r="BD228" i="12"/>
  <c r="BM228" i="12"/>
  <c r="BT227" i="12"/>
  <c r="BN226" i="12"/>
  <c r="DW235" i="1"/>
  <c r="BA230" i="12" s="1"/>
  <c r="BB229" i="12"/>
  <c r="BQ229" i="12" s="1"/>
  <c r="EB235" i="1"/>
  <c r="DO230" i="12" s="1"/>
  <c r="CO233" i="1"/>
  <c r="CP232" i="1"/>
  <c r="EH227" i="12" s="1"/>
  <c r="EO226" i="12" l="1"/>
  <c r="EX225" i="12" s="1"/>
  <c r="EW225" i="12" s="1"/>
  <c r="EP226" i="12"/>
  <c r="EB229" i="12"/>
  <c r="EC229" i="12"/>
  <c r="DY229" i="12"/>
  <c r="EA229" i="12"/>
  <c r="DW229" i="12"/>
  <c r="DX229" i="12"/>
  <c r="DS229" i="12"/>
  <c r="DR229" i="12"/>
  <c r="DQ229" i="12"/>
  <c r="DT229" i="12"/>
  <c r="DU229" i="12"/>
  <c r="DZ229" i="12"/>
  <c r="DV229" i="12"/>
  <c r="DP230" i="12"/>
  <c r="ED230" i="12" s="1"/>
  <c r="DE225" i="12"/>
  <c r="DF225" i="12"/>
  <c r="DC225" i="12"/>
  <c r="DD225" i="12"/>
  <c r="DA225" i="12"/>
  <c r="DB225" i="12"/>
  <c r="CY225" i="12"/>
  <c r="CZ225" i="12"/>
  <c r="BO229" i="12"/>
  <c r="BP229" i="12"/>
  <c r="BI229" i="12"/>
  <c r="BJ229" i="12"/>
  <c r="BG229" i="12"/>
  <c r="BH229" i="12"/>
  <c r="AR225" i="12"/>
  <c r="AQ225" i="12"/>
  <c r="AP225" i="12"/>
  <c r="AO225" i="12"/>
  <c r="AN225" i="12"/>
  <c r="AT224" i="12" s="1"/>
  <c r="AS224" i="12" s="1"/>
  <c r="AM225" i="12"/>
  <c r="AL225" i="12"/>
  <c r="AK225" i="12"/>
  <c r="EZ225" i="12"/>
  <c r="FA225" i="12"/>
  <c r="EJ226" i="12"/>
  <c r="EN226" i="12"/>
  <c r="ER226" i="12"/>
  <c r="EM226" i="12"/>
  <c r="EL226" i="12"/>
  <c r="ES225" i="12"/>
  <c r="ET225" i="12" s="1"/>
  <c r="EU225" i="12" s="1"/>
  <c r="EK226" i="12"/>
  <c r="CS225" i="12"/>
  <c r="CW225" i="12"/>
  <c r="CX225" i="12"/>
  <c r="CU225" i="12"/>
  <c r="CV225" i="12" s="1"/>
  <c r="CT225" i="12"/>
  <c r="DI224" i="12" s="1"/>
  <c r="DH224" i="12" s="1"/>
  <c r="EI227" i="12"/>
  <c r="EQ227" i="12" s="1"/>
  <c r="CR226" i="12"/>
  <c r="DG226" i="12" s="1"/>
  <c r="AU224" i="12"/>
  <c r="AE225" i="12"/>
  <c r="AF225" i="12" s="1"/>
  <c r="AI225" i="12"/>
  <c r="AG225" i="12"/>
  <c r="AH225" i="12" s="1"/>
  <c r="AJ225" i="12"/>
  <c r="AD226" i="12"/>
  <c r="DK225" i="12"/>
  <c r="DR232" i="1"/>
  <c r="DQ233" i="1"/>
  <c r="EF233" i="1"/>
  <c r="EG232" i="1"/>
  <c r="CQ227" i="12" s="1"/>
  <c r="BC229" i="12"/>
  <c r="BE229" i="12"/>
  <c r="BN228" i="12" s="1"/>
  <c r="BK229" i="12"/>
  <c r="BS229" i="12" s="1"/>
  <c r="BL229" i="12" s="1"/>
  <c r="BF229" i="12"/>
  <c r="BD229" i="12"/>
  <c r="BT229" i="12"/>
  <c r="BM229" i="12"/>
  <c r="DW236" i="1"/>
  <c r="BA231" i="12" s="1"/>
  <c r="BB230" i="12"/>
  <c r="BQ230" i="12" s="1"/>
  <c r="BT228" i="12"/>
  <c r="BN227" i="12"/>
  <c r="EB236" i="1"/>
  <c r="DO231" i="12" s="1"/>
  <c r="CP233" i="1"/>
  <c r="EH228" i="12" s="1"/>
  <c r="CO234" i="1"/>
  <c r="EO227" i="12" l="1"/>
  <c r="EX226" i="12" s="1"/>
  <c r="EW226" i="12" s="1"/>
  <c r="EP227" i="12"/>
  <c r="EB230" i="12"/>
  <c r="EC230" i="12"/>
  <c r="DY230" i="12"/>
  <c r="EA230" i="12"/>
  <c r="DW230" i="12"/>
  <c r="DX230" i="12"/>
  <c r="DV230" i="12"/>
  <c r="DQ230" i="12"/>
  <c r="DS230" i="12"/>
  <c r="DR230" i="12"/>
  <c r="DZ230" i="12"/>
  <c r="DU230" i="12"/>
  <c r="DT230" i="12"/>
  <c r="DP231" i="12"/>
  <c r="ED231" i="12" s="1"/>
  <c r="DE226" i="12"/>
  <c r="DF226" i="12"/>
  <c r="DC226" i="12"/>
  <c r="DD226" i="12"/>
  <c r="DA226" i="12"/>
  <c r="DB226" i="12"/>
  <c r="CY226" i="12"/>
  <c r="CZ226" i="12"/>
  <c r="BO230" i="12"/>
  <c r="BP230" i="12"/>
  <c r="BI230" i="12"/>
  <c r="BJ230" i="12"/>
  <c r="BG230" i="12"/>
  <c r="BH230" i="12"/>
  <c r="AR226" i="12"/>
  <c r="AQ226" i="12"/>
  <c r="AP226" i="12"/>
  <c r="AO226" i="12"/>
  <c r="AN226" i="12"/>
  <c r="AT225" i="12" s="1"/>
  <c r="AS225" i="12" s="1"/>
  <c r="AM226" i="12"/>
  <c r="AL226" i="12"/>
  <c r="AK226" i="12"/>
  <c r="EZ226" i="12"/>
  <c r="FA226" i="12"/>
  <c r="EJ227" i="12"/>
  <c r="EN227" i="12"/>
  <c r="ER227" i="12"/>
  <c r="EM227" i="12"/>
  <c r="EL227" i="12"/>
  <c r="ES226" i="12"/>
  <c r="ET226" i="12" s="1"/>
  <c r="EU226" i="12" s="1"/>
  <c r="EK227" i="12"/>
  <c r="CW226" i="12"/>
  <c r="CX226" i="12"/>
  <c r="CS226" i="12"/>
  <c r="CT226" i="12" s="1"/>
  <c r="DI225" i="12" s="1"/>
  <c r="DH225" i="12" s="1"/>
  <c r="CU226" i="12"/>
  <c r="CV226" i="12" s="1"/>
  <c r="EI228" i="12"/>
  <c r="EQ228" i="12" s="1"/>
  <c r="CR227" i="12"/>
  <c r="DG227" i="12" s="1"/>
  <c r="AU225" i="12"/>
  <c r="AI226" i="12"/>
  <c r="AG226" i="12"/>
  <c r="AH226" i="12" s="1"/>
  <c r="AE226" i="12"/>
  <c r="AF226" i="12" s="1"/>
  <c r="AJ226" i="12"/>
  <c r="AD227" i="12"/>
  <c r="DK226" i="12"/>
  <c r="DR233" i="1"/>
  <c r="DQ234" i="1"/>
  <c r="EG233" i="1"/>
  <c r="CQ228" i="12" s="1"/>
  <c r="EF234" i="1"/>
  <c r="BB231" i="12"/>
  <c r="BQ231" i="12" s="1"/>
  <c r="DW237" i="1"/>
  <c r="BA232" i="12" s="1"/>
  <c r="BE230" i="12"/>
  <c r="BN229" i="12" s="1"/>
  <c r="BT230" i="12"/>
  <c r="BF230" i="12"/>
  <c r="BK230" i="12"/>
  <c r="BS230" i="12" s="1"/>
  <c r="BL230" i="12" s="1"/>
  <c r="BC230" i="12"/>
  <c r="BD230" i="12" s="1"/>
  <c r="BM230" i="12"/>
  <c r="EB237" i="1"/>
  <c r="DO232" i="12" s="1"/>
  <c r="CP234" i="1"/>
  <c r="EH229" i="12" s="1"/>
  <c r="CO235" i="1"/>
  <c r="EO228" i="12" l="1"/>
  <c r="EP228" i="12"/>
  <c r="ES227" i="12" s="1"/>
  <c r="ET227" i="12" s="1"/>
  <c r="EU227" i="12" s="1"/>
  <c r="EB231" i="12"/>
  <c r="EC231" i="12"/>
  <c r="DY231" i="12"/>
  <c r="EA231" i="12"/>
  <c r="DW231" i="12"/>
  <c r="DX231" i="12"/>
  <c r="DS231" i="12"/>
  <c r="DR231" i="12"/>
  <c r="DZ231" i="12"/>
  <c r="DU231" i="12"/>
  <c r="DT231" i="12"/>
  <c r="DV231" i="12"/>
  <c r="DQ231" i="12"/>
  <c r="DP232" i="12"/>
  <c r="ED232" i="12" s="1"/>
  <c r="DE227" i="12"/>
  <c r="DF227" i="12"/>
  <c r="DC227" i="12"/>
  <c r="DD227" i="12"/>
  <c r="DA227" i="12"/>
  <c r="DB227" i="12"/>
  <c r="CY227" i="12"/>
  <c r="CZ227" i="12"/>
  <c r="BO231" i="12"/>
  <c r="BP231" i="12"/>
  <c r="BI231" i="12"/>
  <c r="BJ231" i="12"/>
  <c r="BG231" i="12"/>
  <c r="BH231" i="12"/>
  <c r="AR227" i="12"/>
  <c r="AQ227" i="12"/>
  <c r="AP227" i="12"/>
  <c r="AO227" i="12"/>
  <c r="AN227" i="12"/>
  <c r="AT226" i="12" s="1"/>
  <c r="AS226" i="12" s="1"/>
  <c r="AL227" i="12"/>
  <c r="AK227" i="12"/>
  <c r="AM227" i="12"/>
  <c r="FA227" i="12"/>
  <c r="EZ227" i="12"/>
  <c r="EJ228" i="12"/>
  <c r="EN228" i="12"/>
  <c r="ER228" i="12"/>
  <c r="EM228" i="12"/>
  <c r="EL228" i="12"/>
  <c r="EK228" i="12"/>
  <c r="CU227" i="12"/>
  <c r="CV227" i="12" s="1"/>
  <c r="CX227" i="12"/>
  <c r="CS227" i="12"/>
  <c r="CW227" i="12"/>
  <c r="CT227" i="12"/>
  <c r="DI226" i="12" s="1"/>
  <c r="DH226" i="12" s="1"/>
  <c r="EI229" i="12"/>
  <c r="EQ229" i="12" s="1"/>
  <c r="CR228" i="12"/>
  <c r="DG228" i="12" s="1"/>
  <c r="AU226" i="12"/>
  <c r="AJ227" i="12"/>
  <c r="AE227" i="12"/>
  <c r="AF227" i="12" s="1"/>
  <c r="AI227" i="12"/>
  <c r="AG227" i="12"/>
  <c r="AH227" i="12" s="1"/>
  <c r="AD228" i="12"/>
  <c r="DK227" i="12"/>
  <c r="DR234" i="1"/>
  <c r="DQ235" i="1"/>
  <c r="EG234" i="1"/>
  <c r="CQ229" i="12" s="1"/>
  <c r="EF235" i="1"/>
  <c r="DW238" i="1"/>
  <c r="BA233" i="12" s="1"/>
  <c r="BB232" i="12"/>
  <c r="BQ232" i="12" s="1"/>
  <c r="BK231" i="12"/>
  <c r="BS231" i="12" s="1"/>
  <c r="BL231" i="12" s="1"/>
  <c r="BD231" i="12"/>
  <c r="BC231" i="12"/>
  <c r="BF231" i="12"/>
  <c r="BE231" i="12"/>
  <c r="BN230" i="12" s="1"/>
  <c r="BT231" i="12"/>
  <c r="BM231" i="12"/>
  <c r="EB238" i="1"/>
  <c r="DO233" i="12" s="1"/>
  <c r="CO236" i="1"/>
  <c r="CP235" i="1"/>
  <c r="EH230" i="12" s="1"/>
  <c r="EO229" i="12" l="1"/>
  <c r="EP229" i="12"/>
  <c r="EB232" i="12"/>
  <c r="EC232" i="12"/>
  <c r="DY232" i="12"/>
  <c r="EA232" i="12"/>
  <c r="DW232" i="12"/>
  <c r="DX232" i="12"/>
  <c r="DV232" i="12"/>
  <c r="DQ232" i="12"/>
  <c r="DS232" i="12"/>
  <c r="DR232" i="12"/>
  <c r="DZ232" i="12"/>
  <c r="DU232" i="12"/>
  <c r="DT232" i="12"/>
  <c r="DP233" i="12"/>
  <c r="ED233" i="12" s="1"/>
  <c r="DE228" i="12"/>
  <c r="DF228" i="12"/>
  <c r="DC228" i="12"/>
  <c r="DD228" i="12"/>
  <c r="DA228" i="12"/>
  <c r="DB228" i="12"/>
  <c r="CY228" i="12"/>
  <c r="CZ228" i="12"/>
  <c r="BO232" i="12"/>
  <c r="BP232" i="12"/>
  <c r="BI232" i="12"/>
  <c r="BJ232" i="12"/>
  <c r="BG232" i="12"/>
  <c r="BH232" i="12"/>
  <c r="AR228" i="12"/>
  <c r="AQ228" i="12"/>
  <c r="AP228" i="12"/>
  <c r="AO228" i="12"/>
  <c r="AN228" i="12"/>
  <c r="AT227" i="12" s="1"/>
  <c r="AS227" i="12" s="1"/>
  <c r="AM228" i="12"/>
  <c r="AL228" i="12"/>
  <c r="AK228" i="12"/>
  <c r="FA228" i="12"/>
  <c r="EX227" i="12"/>
  <c r="EW227" i="12" s="1"/>
  <c r="AU227" i="12"/>
  <c r="EZ228" i="12"/>
  <c r="CX228" i="12"/>
  <c r="CU228" i="12"/>
  <c r="CV228" i="12" s="1"/>
  <c r="CS228" i="12"/>
  <c r="CT228" i="12" s="1"/>
  <c r="DI227" i="12" s="1"/>
  <c r="DH227" i="12" s="1"/>
  <c r="CW228" i="12"/>
  <c r="EJ229" i="12"/>
  <c r="EN229" i="12"/>
  <c r="ER229" i="12"/>
  <c r="EM229" i="12"/>
  <c r="EL229" i="12"/>
  <c r="ES228" i="12"/>
  <c r="ET228" i="12" s="1"/>
  <c r="EU228" i="12" s="1"/>
  <c r="EK229" i="12"/>
  <c r="CR229" i="12"/>
  <c r="DG229" i="12" s="1"/>
  <c r="EI230" i="12"/>
  <c r="EQ230" i="12" s="1"/>
  <c r="AI228" i="12"/>
  <c r="AE228" i="12"/>
  <c r="AF228" i="12" s="1"/>
  <c r="AJ228" i="12"/>
  <c r="AG228" i="12"/>
  <c r="AH228" i="12" s="1"/>
  <c r="AD229" i="12"/>
  <c r="DK228" i="12"/>
  <c r="DQ236" i="1"/>
  <c r="DR235" i="1"/>
  <c r="EG235" i="1"/>
  <c r="CQ230" i="12" s="1"/>
  <c r="EF236" i="1"/>
  <c r="BF232" i="12"/>
  <c r="BE232" i="12"/>
  <c r="BN231" i="12" s="1"/>
  <c r="BK232" i="12"/>
  <c r="BS232" i="12" s="1"/>
  <c r="BL232" i="12" s="1"/>
  <c r="BC232" i="12"/>
  <c r="BD232" i="12" s="1"/>
  <c r="BT232" i="12"/>
  <c r="BM232" i="12"/>
  <c r="BB233" i="12"/>
  <c r="BQ233" i="12" s="1"/>
  <c r="DW239" i="1"/>
  <c r="BA234" i="12" s="1"/>
  <c r="EB239" i="1"/>
  <c r="DO234" i="12" s="1"/>
  <c r="CP236" i="1"/>
  <c r="EH231" i="12" s="1"/>
  <c r="CO237" i="1"/>
  <c r="EO230" i="12" l="1"/>
  <c r="EX229" i="12" s="1"/>
  <c r="EW229" i="12" s="1"/>
  <c r="EP230" i="12"/>
  <c r="ES229" i="12" s="1"/>
  <c r="ET229" i="12" s="1"/>
  <c r="EU229" i="12" s="1"/>
  <c r="EB233" i="12"/>
  <c r="EC233" i="12"/>
  <c r="DY233" i="12"/>
  <c r="EA233" i="12"/>
  <c r="DW233" i="12"/>
  <c r="DX233" i="12"/>
  <c r="DS233" i="12"/>
  <c r="DR233" i="12"/>
  <c r="DZ233" i="12"/>
  <c r="DU233" i="12"/>
  <c r="DT233" i="12"/>
  <c r="DV233" i="12"/>
  <c r="DQ233" i="12"/>
  <c r="DP234" i="12"/>
  <c r="ED234" i="12" s="1"/>
  <c r="DE229" i="12"/>
  <c r="DF229" i="12"/>
  <c r="DC229" i="12"/>
  <c r="DD229" i="12"/>
  <c r="DA229" i="12"/>
  <c r="DB229" i="12"/>
  <c r="CY229" i="12"/>
  <c r="CZ229" i="12"/>
  <c r="BO233" i="12"/>
  <c r="BP233" i="12"/>
  <c r="BI233" i="12"/>
  <c r="BJ233" i="12"/>
  <c r="BG233" i="12"/>
  <c r="BH233" i="12"/>
  <c r="AR229" i="12"/>
  <c r="AQ229" i="12"/>
  <c r="AP229" i="12"/>
  <c r="AO229" i="12"/>
  <c r="AN229" i="12"/>
  <c r="AT228" i="12" s="1"/>
  <c r="AS228" i="12" s="1"/>
  <c r="AM229" i="12"/>
  <c r="AL229" i="12"/>
  <c r="AK229" i="12"/>
  <c r="FA229" i="12"/>
  <c r="EZ229" i="12"/>
  <c r="EX228" i="12"/>
  <c r="EW228" i="12" s="1"/>
  <c r="EL230" i="12"/>
  <c r="EK230" i="12"/>
  <c r="EJ230" i="12"/>
  <c r="EN230" i="12"/>
  <c r="ER230" i="12"/>
  <c r="EM230" i="12"/>
  <c r="CU229" i="12"/>
  <c r="CV229" i="12" s="1"/>
  <c r="CT229" i="12"/>
  <c r="DI228" i="12" s="1"/>
  <c r="DH228" i="12" s="1"/>
  <c r="CS229" i="12"/>
  <c r="CW229" i="12"/>
  <c r="CX229" i="12"/>
  <c r="EI231" i="12"/>
  <c r="EQ231" i="12" s="1"/>
  <c r="CR230" i="12"/>
  <c r="DG230" i="12" s="1"/>
  <c r="AU228" i="12"/>
  <c r="AU229" i="12" s="1"/>
  <c r="AI229" i="12"/>
  <c r="AJ229" i="12"/>
  <c r="AE229" i="12"/>
  <c r="AF229" i="12" s="1"/>
  <c r="AG229" i="12"/>
  <c r="AH229" i="12" s="1"/>
  <c r="AD230" i="12"/>
  <c r="DK229" i="12"/>
  <c r="DR236" i="1"/>
  <c r="DQ237" i="1"/>
  <c r="EG236" i="1"/>
  <c r="CQ231" i="12" s="1"/>
  <c r="EF237" i="1"/>
  <c r="BB234" i="12"/>
  <c r="BQ234" i="12" s="1"/>
  <c r="DW240" i="1"/>
  <c r="BA235" i="12" s="1"/>
  <c r="BF233" i="12"/>
  <c r="BE233" i="12"/>
  <c r="BN232" i="12" s="1"/>
  <c r="BK233" i="12"/>
  <c r="BS233" i="12" s="1"/>
  <c r="BL233" i="12" s="1"/>
  <c r="BC233" i="12"/>
  <c r="BD233" i="12" s="1"/>
  <c r="BT233" i="12"/>
  <c r="BM233" i="12"/>
  <c r="EB240" i="1"/>
  <c r="DO235" i="12" s="1"/>
  <c r="CO238" i="1"/>
  <c r="CP237" i="1"/>
  <c r="EH232" i="12" s="1"/>
  <c r="EO231" i="12" l="1"/>
  <c r="EX230" i="12" s="1"/>
  <c r="EW230" i="12" s="1"/>
  <c r="EP231" i="12"/>
  <c r="EB234" i="12"/>
  <c r="EC234" i="12"/>
  <c r="DY234" i="12"/>
  <c r="EA234" i="12"/>
  <c r="DW234" i="12"/>
  <c r="DX234" i="12"/>
  <c r="DS234" i="12"/>
  <c r="DR234" i="12"/>
  <c r="DZ234" i="12"/>
  <c r="DU234" i="12"/>
  <c r="DT234" i="12"/>
  <c r="DV234" i="12"/>
  <c r="DQ234" i="12"/>
  <c r="DP235" i="12"/>
  <c r="ED235" i="12" s="1"/>
  <c r="DE230" i="12"/>
  <c r="DF230" i="12"/>
  <c r="DC230" i="12"/>
  <c r="DD230" i="12"/>
  <c r="DA230" i="12"/>
  <c r="DB230" i="12"/>
  <c r="CY230" i="12"/>
  <c r="CZ230" i="12"/>
  <c r="BO234" i="12"/>
  <c r="BP234" i="12"/>
  <c r="BI234" i="12"/>
  <c r="BJ234" i="12"/>
  <c r="BG234" i="12"/>
  <c r="BH234" i="12"/>
  <c r="AR230" i="12"/>
  <c r="AQ230" i="12"/>
  <c r="AP230" i="12"/>
  <c r="AO230" i="12"/>
  <c r="AN230" i="12"/>
  <c r="AT229" i="12" s="1"/>
  <c r="AS229" i="12" s="1"/>
  <c r="AM230" i="12"/>
  <c r="AL230" i="12"/>
  <c r="AK230" i="12"/>
  <c r="EZ230" i="12"/>
  <c r="FA230" i="12"/>
  <c r="EJ231" i="12"/>
  <c r="EN231" i="12"/>
  <c r="ER231" i="12"/>
  <c r="EM231" i="12"/>
  <c r="EL231" i="12"/>
  <c r="ES230" i="12"/>
  <c r="ET230" i="12" s="1"/>
  <c r="EU230" i="12" s="1"/>
  <c r="EK231" i="12"/>
  <c r="CW230" i="12"/>
  <c r="CX230" i="12"/>
  <c r="CS230" i="12"/>
  <c r="CT230" i="12" s="1"/>
  <c r="DI229" i="12" s="1"/>
  <c r="DH229" i="12" s="1"/>
  <c r="CU230" i="12"/>
  <c r="CV230" i="12" s="1"/>
  <c r="EI232" i="12"/>
  <c r="EQ232" i="12" s="1"/>
  <c r="CR231" i="12"/>
  <c r="DG231" i="12" s="1"/>
  <c r="AG230" i="12"/>
  <c r="AH230" i="12" s="1"/>
  <c r="AE230" i="12"/>
  <c r="AF230" i="12" s="1"/>
  <c r="AJ230" i="12"/>
  <c r="AI230" i="12"/>
  <c r="AD231" i="12"/>
  <c r="DK230" i="12"/>
  <c r="DR237" i="1"/>
  <c r="DQ238" i="1"/>
  <c r="EF238" i="1"/>
  <c r="EG237" i="1"/>
  <c r="CQ232" i="12" s="1"/>
  <c r="DW241" i="1"/>
  <c r="BA236" i="12" s="1"/>
  <c r="BB235" i="12"/>
  <c r="BQ235" i="12" s="1"/>
  <c r="BE234" i="12"/>
  <c r="BN233" i="12" s="1"/>
  <c r="BF234" i="12"/>
  <c r="BT234" i="12"/>
  <c r="BK234" i="12"/>
  <c r="BS234" i="12" s="1"/>
  <c r="BL234" i="12" s="1"/>
  <c r="BC234" i="12"/>
  <c r="BD234" i="12"/>
  <c r="BM234" i="12"/>
  <c r="EB241" i="1"/>
  <c r="DO236" i="12" s="1"/>
  <c r="CP238" i="1"/>
  <c r="EH233" i="12" s="1"/>
  <c r="CO239" i="1"/>
  <c r="EO232" i="12" l="1"/>
  <c r="EX231" i="12" s="1"/>
  <c r="EW231" i="12" s="1"/>
  <c r="EP232" i="12"/>
  <c r="ES231" i="12" s="1"/>
  <c r="ET231" i="12" s="1"/>
  <c r="EU231" i="12" s="1"/>
  <c r="EB235" i="12"/>
  <c r="EC235" i="12"/>
  <c r="DY235" i="12"/>
  <c r="EA235" i="12"/>
  <c r="DW235" i="12"/>
  <c r="DX235" i="12"/>
  <c r="DV235" i="12"/>
  <c r="DQ235" i="12"/>
  <c r="DS235" i="12"/>
  <c r="DR235" i="12"/>
  <c r="DZ235" i="12"/>
  <c r="DU235" i="12"/>
  <c r="DT235" i="12"/>
  <c r="DP236" i="12"/>
  <c r="ED236" i="12" s="1"/>
  <c r="DE231" i="12"/>
  <c r="DF231" i="12"/>
  <c r="DC231" i="12"/>
  <c r="DD231" i="12"/>
  <c r="DA231" i="12"/>
  <c r="DB231" i="12"/>
  <c r="CY231" i="12"/>
  <c r="CZ231" i="12"/>
  <c r="BO235" i="12"/>
  <c r="BP235" i="12"/>
  <c r="BI235" i="12"/>
  <c r="BJ235" i="12"/>
  <c r="BG235" i="12"/>
  <c r="BH235" i="12"/>
  <c r="AR231" i="12"/>
  <c r="AQ231" i="12"/>
  <c r="AP231" i="12"/>
  <c r="AO231" i="12"/>
  <c r="AN231" i="12"/>
  <c r="AL231" i="12"/>
  <c r="AK231" i="12"/>
  <c r="AM231" i="12"/>
  <c r="FA231" i="12"/>
  <c r="AU230" i="12"/>
  <c r="EZ231" i="12"/>
  <c r="CS231" i="12"/>
  <c r="CT231" i="12" s="1"/>
  <c r="DI230" i="12" s="1"/>
  <c r="DH230" i="12" s="1"/>
  <c r="CW231" i="12"/>
  <c r="CX231" i="12"/>
  <c r="CU231" i="12"/>
  <c r="CV231" i="12" s="1"/>
  <c r="EL232" i="12"/>
  <c r="EK232" i="12"/>
  <c r="EJ232" i="12"/>
  <c r="EN232" i="12"/>
  <c r="ER232" i="12"/>
  <c r="EM232" i="12"/>
  <c r="EI233" i="12"/>
  <c r="EQ233" i="12" s="1"/>
  <c r="CR232" i="12"/>
  <c r="DG232" i="12" s="1"/>
  <c r="AJ231" i="12"/>
  <c r="AF231" i="12"/>
  <c r="AI231" i="12"/>
  <c r="AE231" i="12"/>
  <c r="AG231" i="12"/>
  <c r="AH231" i="12" s="1"/>
  <c r="AT230" i="12"/>
  <c r="AS230" i="12" s="1"/>
  <c r="AD232" i="12"/>
  <c r="DK231" i="12"/>
  <c r="DQ239" i="1"/>
  <c r="DR238" i="1"/>
  <c r="EG238" i="1"/>
  <c r="CQ233" i="12" s="1"/>
  <c r="EF239" i="1"/>
  <c r="BE235" i="12"/>
  <c r="BN234" i="12" s="1"/>
  <c r="BD235" i="12"/>
  <c r="BF235" i="12"/>
  <c r="BK235" i="12"/>
  <c r="BS235" i="12" s="1"/>
  <c r="BL235" i="12" s="1"/>
  <c r="BC235" i="12"/>
  <c r="BT235" i="12"/>
  <c r="BM235" i="12"/>
  <c r="BB236" i="12"/>
  <c r="BQ236" i="12" s="1"/>
  <c r="DW242" i="1"/>
  <c r="BA237" i="12" s="1"/>
  <c r="EB242" i="1"/>
  <c r="DO237" i="12" s="1"/>
  <c r="CP239" i="1"/>
  <c r="EH234" i="12" s="1"/>
  <c r="CO240" i="1"/>
  <c r="EO233" i="12" l="1"/>
  <c r="EX232" i="12" s="1"/>
  <c r="EW232" i="12" s="1"/>
  <c r="EP233" i="12"/>
  <c r="EB236" i="12"/>
  <c r="EC236" i="12"/>
  <c r="DY236" i="12"/>
  <c r="EA236" i="12"/>
  <c r="DW236" i="12"/>
  <c r="DX236" i="12"/>
  <c r="DV236" i="12"/>
  <c r="DQ236" i="12"/>
  <c r="DS236" i="12"/>
  <c r="DR236" i="12"/>
  <c r="DZ236" i="12"/>
  <c r="DU236" i="12"/>
  <c r="DT236" i="12"/>
  <c r="DP237" i="12"/>
  <c r="ED237" i="12" s="1"/>
  <c r="DE232" i="12"/>
  <c r="DF232" i="12"/>
  <c r="DC232" i="12"/>
  <c r="DD232" i="12"/>
  <c r="DA232" i="12"/>
  <c r="DB232" i="12"/>
  <c r="CY232" i="12"/>
  <c r="CZ232" i="12"/>
  <c r="BO236" i="12"/>
  <c r="BP236" i="12"/>
  <c r="BI236" i="12"/>
  <c r="BJ236" i="12"/>
  <c r="BG236" i="12"/>
  <c r="BH236" i="12"/>
  <c r="AR232" i="12"/>
  <c r="AQ232" i="12"/>
  <c r="AP232" i="12"/>
  <c r="AO232" i="12"/>
  <c r="AN232" i="12"/>
  <c r="AM232" i="12"/>
  <c r="AL232" i="12"/>
  <c r="AK232" i="12"/>
  <c r="FA232" i="12"/>
  <c r="EZ232" i="12"/>
  <c r="EJ233" i="12"/>
  <c r="EN233" i="12"/>
  <c r="ER233" i="12"/>
  <c r="EM233" i="12"/>
  <c r="EL233" i="12"/>
  <c r="ES232" i="12"/>
  <c r="ET232" i="12" s="1"/>
  <c r="EU232" i="12" s="1"/>
  <c r="EK233" i="12"/>
  <c r="CW232" i="12"/>
  <c r="CX232" i="12"/>
  <c r="CU232" i="12"/>
  <c r="CV232" i="12" s="1"/>
  <c r="CS232" i="12"/>
  <c r="CT232" i="12" s="1"/>
  <c r="DI231" i="12" s="1"/>
  <c r="DH231" i="12" s="1"/>
  <c r="CR233" i="12"/>
  <c r="DG233" i="12" s="1"/>
  <c r="EI234" i="12"/>
  <c r="EQ234" i="12" s="1"/>
  <c r="AU231" i="12"/>
  <c r="AG232" i="12"/>
  <c r="AH232" i="12" s="1"/>
  <c r="AE232" i="12"/>
  <c r="AF232" i="12" s="1"/>
  <c r="AI232" i="12"/>
  <c r="AJ232" i="12"/>
  <c r="AT231" i="12"/>
  <c r="AS231" i="12" s="1"/>
  <c r="AD233" i="12"/>
  <c r="DK232" i="12"/>
  <c r="DQ240" i="1"/>
  <c r="DR239" i="1"/>
  <c r="EF240" i="1"/>
  <c r="EG239" i="1"/>
  <c r="CQ234" i="12" s="1"/>
  <c r="BC236" i="12"/>
  <c r="BD236" i="12" s="1"/>
  <c r="BT236" i="12"/>
  <c r="BK236" i="12"/>
  <c r="BS236" i="12" s="1"/>
  <c r="BL236" i="12" s="1"/>
  <c r="BE236" i="12"/>
  <c r="BN235" i="12" s="1"/>
  <c r="BF236" i="12"/>
  <c r="BM236" i="12"/>
  <c r="DW243" i="1"/>
  <c r="BA238" i="12" s="1"/>
  <c r="BB237" i="12"/>
  <c r="BQ237" i="12" s="1"/>
  <c r="EB243" i="1"/>
  <c r="DO238" i="12" s="1"/>
  <c r="CP240" i="1"/>
  <c r="EH235" i="12" s="1"/>
  <c r="CO241" i="1"/>
  <c r="EO234" i="12" l="1"/>
  <c r="EP234" i="12"/>
  <c r="ES233" i="12" s="1"/>
  <c r="ET233" i="12" s="1"/>
  <c r="EU233" i="12" s="1"/>
  <c r="EB237" i="12"/>
  <c r="EC237" i="12"/>
  <c r="DY237" i="12"/>
  <c r="EA237" i="12"/>
  <c r="DW237" i="12"/>
  <c r="DX237" i="12"/>
  <c r="DS237" i="12"/>
  <c r="DR237" i="12"/>
  <c r="DZ237" i="12"/>
  <c r="DU237" i="12"/>
  <c r="DT237" i="12"/>
  <c r="DV237" i="12"/>
  <c r="DQ237" i="12"/>
  <c r="DP238" i="12"/>
  <c r="ED238" i="12" s="1"/>
  <c r="DE233" i="12"/>
  <c r="DF233" i="12"/>
  <c r="DC233" i="12"/>
  <c r="DD233" i="12"/>
  <c r="DA233" i="12"/>
  <c r="DB233" i="12"/>
  <c r="CY233" i="12"/>
  <c r="CZ233" i="12"/>
  <c r="BO237" i="12"/>
  <c r="BP237" i="12"/>
  <c r="BI237" i="12"/>
  <c r="BJ237" i="12"/>
  <c r="BG237" i="12"/>
  <c r="BH237" i="12"/>
  <c r="AR233" i="12"/>
  <c r="AQ233" i="12"/>
  <c r="AP233" i="12"/>
  <c r="AO233" i="12"/>
  <c r="AN233" i="12"/>
  <c r="AM233" i="12"/>
  <c r="AL233" i="12"/>
  <c r="AK233" i="12"/>
  <c r="FA233" i="12"/>
  <c r="EZ233" i="12"/>
  <c r="AU232" i="12"/>
  <c r="EJ234" i="12"/>
  <c r="EN234" i="12"/>
  <c r="ER234" i="12"/>
  <c r="EM234" i="12"/>
  <c r="EL234" i="12"/>
  <c r="EK234" i="12"/>
  <c r="CS233" i="12"/>
  <c r="CW233" i="12"/>
  <c r="CX233" i="12"/>
  <c r="CU233" i="12"/>
  <c r="CV233" i="12" s="1"/>
  <c r="CT233" i="12"/>
  <c r="DI232" i="12" s="1"/>
  <c r="DH232" i="12" s="1"/>
  <c r="CR234" i="12"/>
  <c r="DG234" i="12" s="1"/>
  <c r="EI235" i="12"/>
  <c r="EQ235" i="12" s="1"/>
  <c r="AT232" i="12"/>
  <c r="AS232" i="12" s="1"/>
  <c r="AG233" i="12"/>
  <c r="AH233" i="12" s="1"/>
  <c r="AF233" i="12"/>
  <c r="AE233" i="12"/>
  <c r="AJ233" i="12"/>
  <c r="AI233" i="12"/>
  <c r="AD234" i="12"/>
  <c r="DK233" i="12"/>
  <c r="DQ241" i="1"/>
  <c r="DR240" i="1"/>
  <c r="EG240" i="1"/>
  <c r="CQ235" i="12" s="1"/>
  <c r="EF241" i="1"/>
  <c r="BB238" i="12"/>
  <c r="BQ238" i="12" s="1"/>
  <c r="DW244" i="1"/>
  <c r="BA239" i="12" s="1"/>
  <c r="BF237" i="12"/>
  <c r="BE237" i="12"/>
  <c r="BC237" i="12"/>
  <c r="BD237" i="12" s="1"/>
  <c r="BK237" i="12"/>
  <c r="BS237" i="12" s="1"/>
  <c r="BL237" i="12" s="1"/>
  <c r="BM237" i="12"/>
  <c r="EB244" i="1"/>
  <c r="DO239" i="12" s="1"/>
  <c r="CO242" i="1"/>
  <c r="CP241" i="1"/>
  <c r="EH236" i="12" s="1"/>
  <c r="EO235" i="12" l="1"/>
  <c r="EX234" i="12" s="1"/>
  <c r="EW234" i="12" s="1"/>
  <c r="EP235" i="12"/>
  <c r="ES234" i="12" s="1"/>
  <c r="ET234" i="12" s="1"/>
  <c r="EU234" i="12" s="1"/>
  <c r="EB238" i="12"/>
  <c r="EC238" i="12"/>
  <c r="DY238" i="12"/>
  <c r="EA238" i="12"/>
  <c r="DW238" i="12"/>
  <c r="DX238" i="12"/>
  <c r="DS238" i="12"/>
  <c r="DR238" i="12"/>
  <c r="DZ238" i="12"/>
  <c r="DU238" i="12"/>
  <c r="DT238" i="12"/>
  <c r="DV238" i="12"/>
  <c r="DQ238" i="12"/>
  <c r="DP239" i="12"/>
  <c r="ED239" i="12" s="1"/>
  <c r="DE234" i="12"/>
  <c r="DF234" i="12"/>
  <c r="DC234" i="12"/>
  <c r="DD234" i="12"/>
  <c r="DA234" i="12"/>
  <c r="DB234" i="12"/>
  <c r="CY234" i="12"/>
  <c r="CZ234" i="12"/>
  <c r="BO238" i="12"/>
  <c r="BP238" i="12"/>
  <c r="BI238" i="12"/>
  <c r="BJ238" i="12"/>
  <c r="BG238" i="12"/>
  <c r="BH238" i="12"/>
  <c r="AR234" i="12"/>
  <c r="AQ234" i="12"/>
  <c r="AP234" i="12"/>
  <c r="AO234" i="12"/>
  <c r="AN234" i="12"/>
  <c r="AT233" i="12" s="1"/>
  <c r="AS233" i="12" s="1"/>
  <c r="AM234" i="12"/>
  <c r="AL234" i="12"/>
  <c r="AK234" i="12"/>
  <c r="FA234" i="12"/>
  <c r="EZ234" i="12"/>
  <c r="AU233" i="12"/>
  <c r="EX233" i="12"/>
  <c r="EW233" i="12" s="1"/>
  <c r="CX234" i="12"/>
  <c r="CS234" i="12"/>
  <c r="CT234" i="12" s="1"/>
  <c r="DI233" i="12" s="1"/>
  <c r="DH233" i="12" s="1"/>
  <c r="CU234" i="12"/>
  <c r="CV234" i="12" s="1"/>
  <c r="CW234" i="12"/>
  <c r="EJ235" i="12"/>
  <c r="EN235" i="12"/>
  <c r="ER235" i="12"/>
  <c r="EM235" i="12"/>
  <c r="EL235" i="12"/>
  <c r="EK235" i="12"/>
  <c r="EI236" i="12"/>
  <c r="EQ236" i="12" s="1"/>
  <c r="CR235" i="12"/>
  <c r="DG235" i="12" s="1"/>
  <c r="AE234" i="12"/>
  <c r="AF234" i="12" s="1"/>
  <c r="AJ234" i="12"/>
  <c r="AG234" i="12"/>
  <c r="AH234" i="12"/>
  <c r="AI234" i="12"/>
  <c r="AD235" i="12"/>
  <c r="DK234" i="12"/>
  <c r="DR241" i="1"/>
  <c r="DQ242" i="1"/>
  <c r="EG241" i="1"/>
  <c r="CQ236" i="12" s="1"/>
  <c r="EF242" i="1"/>
  <c r="BT237" i="12"/>
  <c r="BN236" i="12"/>
  <c r="DW245" i="1"/>
  <c r="BA240" i="12" s="1"/>
  <c r="BB239" i="12"/>
  <c r="BQ239" i="12" s="1"/>
  <c r="BC238" i="12"/>
  <c r="BD238" i="12" s="1"/>
  <c r="BF238" i="12"/>
  <c r="BE238" i="12"/>
  <c r="BN237" i="12" s="1"/>
  <c r="BK238" i="12"/>
  <c r="BS238" i="12" s="1"/>
  <c r="BL238" i="12" s="1"/>
  <c r="BT238" i="12"/>
  <c r="BM238" i="12"/>
  <c r="EB245" i="1"/>
  <c r="DO240" i="12" s="1"/>
  <c r="CO243" i="1"/>
  <c r="CP242" i="1"/>
  <c r="EH237" i="12" s="1"/>
  <c r="EO236" i="12" l="1"/>
  <c r="EP236" i="12"/>
  <c r="ES235" i="12" s="1"/>
  <c r="ET235" i="12" s="1"/>
  <c r="EU235" i="12" s="1"/>
  <c r="EB239" i="12"/>
  <c r="EC239" i="12"/>
  <c r="DY239" i="12"/>
  <c r="EA239" i="12"/>
  <c r="DW239" i="12"/>
  <c r="DX239" i="12"/>
  <c r="DS239" i="12"/>
  <c r="DR239" i="12"/>
  <c r="DZ239" i="12"/>
  <c r="DU239" i="12"/>
  <c r="DT239" i="12"/>
  <c r="DV239" i="12"/>
  <c r="DQ239" i="12"/>
  <c r="DP240" i="12"/>
  <c r="ED240" i="12" s="1"/>
  <c r="DE235" i="12"/>
  <c r="DF235" i="12"/>
  <c r="DC235" i="12"/>
  <c r="DD235" i="12"/>
  <c r="DA235" i="12"/>
  <c r="DB235" i="12"/>
  <c r="CY235" i="12"/>
  <c r="CZ235" i="12"/>
  <c r="BO239" i="12"/>
  <c r="BP239" i="12"/>
  <c r="BI239" i="12"/>
  <c r="BJ239" i="12"/>
  <c r="BG239" i="12"/>
  <c r="BH239" i="12"/>
  <c r="AR235" i="12"/>
  <c r="AQ235" i="12"/>
  <c r="AP235" i="12"/>
  <c r="AO235" i="12"/>
  <c r="AN235" i="12"/>
  <c r="AT234" i="12" s="1"/>
  <c r="AS234" i="12" s="1"/>
  <c r="AL235" i="12"/>
  <c r="AK235" i="12"/>
  <c r="AM235" i="12"/>
  <c r="FA235" i="12"/>
  <c r="EZ235" i="12"/>
  <c r="CS235" i="12"/>
  <c r="CW235" i="12"/>
  <c r="CT235" i="12"/>
  <c r="DI234" i="12" s="1"/>
  <c r="DH234" i="12" s="1"/>
  <c r="CU235" i="12"/>
  <c r="CV235" i="12" s="1"/>
  <c r="CX235" i="12"/>
  <c r="EJ236" i="12"/>
  <c r="EN236" i="12"/>
  <c r="ER236" i="12"/>
  <c r="EM236" i="12"/>
  <c r="EL236" i="12"/>
  <c r="EK236" i="12"/>
  <c r="EI237" i="12"/>
  <c r="EQ237" i="12" s="1"/>
  <c r="CR236" i="12"/>
  <c r="DG236" i="12" s="1"/>
  <c r="AU234" i="12"/>
  <c r="AI235" i="12"/>
  <c r="AH235" i="12"/>
  <c r="AJ235" i="12"/>
  <c r="AG235" i="12"/>
  <c r="AE235" i="12"/>
  <c r="AF235" i="12"/>
  <c r="AD236" i="12"/>
  <c r="DK235" i="12"/>
  <c r="DQ243" i="1"/>
  <c r="DR242" i="1"/>
  <c r="EG242" i="1"/>
  <c r="CQ237" i="12" s="1"/>
  <c r="EF243" i="1"/>
  <c r="BC239" i="12"/>
  <c r="BD239" i="12" s="1"/>
  <c r="BT239" i="12"/>
  <c r="BK239" i="12"/>
  <c r="BS239" i="12" s="1"/>
  <c r="BL239" i="12" s="1"/>
  <c r="BF239" i="12"/>
  <c r="BE239" i="12"/>
  <c r="BN238" i="12" s="1"/>
  <c r="BM239" i="12"/>
  <c r="DW246" i="1"/>
  <c r="BA241" i="12" s="1"/>
  <c r="BB240" i="12"/>
  <c r="BQ240" i="12" s="1"/>
  <c r="EB246" i="1"/>
  <c r="DO241" i="12" s="1"/>
  <c r="CO244" i="1"/>
  <c r="CP243" i="1"/>
  <c r="EH238" i="12" s="1"/>
  <c r="EO237" i="12" l="1"/>
  <c r="EX236" i="12" s="1"/>
  <c r="EW236" i="12" s="1"/>
  <c r="EP237" i="12"/>
  <c r="ES236" i="12" s="1"/>
  <c r="ET236" i="12" s="1"/>
  <c r="EU236" i="12" s="1"/>
  <c r="EB240" i="12"/>
  <c r="EC240" i="12"/>
  <c r="DY240" i="12"/>
  <c r="EA240" i="12"/>
  <c r="DW240" i="12"/>
  <c r="DX240" i="12"/>
  <c r="DV240" i="12"/>
  <c r="DQ240" i="12"/>
  <c r="DS240" i="12"/>
  <c r="DR240" i="12"/>
  <c r="DZ240" i="12"/>
  <c r="DU240" i="12"/>
  <c r="DT240" i="12"/>
  <c r="DP241" i="12"/>
  <c r="ED241" i="12" s="1"/>
  <c r="DE236" i="12"/>
  <c r="DF236" i="12"/>
  <c r="DC236" i="12"/>
  <c r="DD236" i="12"/>
  <c r="DA236" i="12"/>
  <c r="DB236" i="12"/>
  <c r="CY236" i="12"/>
  <c r="CZ236" i="12"/>
  <c r="BO240" i="12"/>
  <c r="BP240" i="12"/>
  <c r="BI240" i="12"/>
  <c r="BJ240" i="12"/>
  <c r="BG240" i="12"/>
  <c r="BH240" i="12"/>
  <c r="AR236" i="12"/>
  <c r="AQ236" i="12"/>
  <c r="AP236" i="12"/>
  <c r="AO236" i="12"/>
  <c r="AN236" i="12"/>
  <c r="AT235" i="12" s="1"/>
  <c r="AS235" i="12" s="1"/>
  <c r="AM236" i="12"/>
  <c r="AL236" i="12"/>
  <c r="AK236" i="12"/>
  <c r="FA236" i="12"/>
  <c r="EX235" i="12"/>
  <c r="EW235" i="12" s="1"/>
  <c r="EZ236" i="12"/>
  <c r="EJ237" i="12"/>
  <c r="EN237" i="12"/>
  <c r="ER237" i="12"/>
  <c r="EM237" i="12"/>
  <c r="EL237" i="12"/>
  <c r="EK237" i="12"/>
  <c r="CW236" i="12"/>
  <c r="CX236" i="12"/>
  <c r="CU236" i="12"/>
  <c r="CV236" i="12" s="1"/>
  <c r="CS236" i="12"/>
  <c r="CT236" i="12" s="1"/>
  <c r="DI235" i="12" s="1"/>
  <c r="DH235" i="12" s="1"/>
  <c r="CR237" i="12"/>
  <c r="DG237" i="12" s="1"/>
  <c r="EI238" i="12"/>
  <c r="EQ238" i="12" s="1"/>
  <c r="AU235" i="12"/>
  <c r="AH236" i="12"/>
  <c r="AG236" i="12"/>
  <c r="AE236" i="12"/>
  <c r="AF236" i="12" s="1"/>
  <c r="AJ236" i="12"/>
  <c r="AI236" i="12"/>
  <c r="AD237" i="12"/>
  <c r="DK236" i="12"/>
  <c r="DR243" i="1"/>
  <c r="DQ244" i="1"/>
  <c r="EG243" i="1"/>
  <c r="CQ238" i="12" s="1"/>
  <c r="EF244" i="1"/>
  <c r="BB241" i="12"/>
  <c r="BQ241" i="12" s="1"/>
  <c r="DW247" i="1"/>
  <c r="BA242" i="12" s="1"/>
  <c r="BF240" i="12"/>
  <c r="BK240" i="12"/>
  <c r="BS240" i="12" s="1"/>
  <c r="BL240" i="12" s="1"/>
  <c r="BC240" i="12"/>
  <c r="BD240" i="12" s="1"/>
  <c r="BE240" i="12"/>
  <c r="BM240" i="12"/>
  <c r="EB247" i="1"/>
  <c r="DO242" i="12" s="1"/>
  <c r="CP244" i="1"/>
  <c r="EH239" i="12" s="1"/>
  <c r="CO245" i="1"/>
  <c r="EO238" i="12" l="1"/>
  <c r="EX237" i="12" s="1"/>
  <c r="EW237" i="12" s="1"/>
  <c r="EP238" i="12"/>
  <c r="EB241" i="12"/>
  <c r="EC241" i="12"/>
  <c r="DY241" i="12"/>
  <c r="EA241" i="12"/>
  <c r="DW241" i="12"/>
  <c r="DX241" i="12"/>
  <c r="DS241" i="12"/>
  <c r="DR241" i="12"/>
  <c r="DZ241" i="12"/>
  <c r="DU241" i="12"/>
  <c r="DT241" i="12"/>
  <c r="DV241" i="12"/>
  <c r="DQ241" i="12"/>
  <c r="DP242" i="12"/>
  <c r="ED242" i="12" s="1"/>
  <c r="DE237" i="12"/>
  <c r="DF237" i="12"/>
  <c r="DC237" i="12"/>
  <c r="DD237" i="12"/>
  <c r="DA237" i="12"/>
  <c r="DB237" i="12"/>
  <c r="CY237" i="12"/>
  <c r="CZ237" i="12"/>
  <c r="BO241" i="12"/>
  <c r="BP241" i="12"/>
  <c r="BI241" i="12"/>
  <c r="BJ241" i="12"/>
  <c r="BG241" i="12"/>
  <c r="BH241" i="12"/>
  <c r="AR237" i="12"/>
  <c r="AQ237" i="12"/>
  <c r="AP237" i="12"/>
  <c r="AO237" i="12"/>
  <c r="AN237" i="12"/>
  <c r="AT236" i="12" s="1"/>
  <c r="AS236" i="12" s="1"/>
  <c r="AM237" i="12"/>
  <c r="AL237" i="12"/>
  <c r="AK237" i="12"/>
  <c r="FA237" i="12"/>
  <c r="EZ237" i="12"/>
  <c r="EL238" i="12"/>
  <c r="ES237" i="12"/>
  <c r="ET237" i="12" s="1"/>
  <c r="EU237" i="12" s="1"/>
  <c r="EK238" i="12"/>
  <c r="EJ238" i="12"/>
  <c r="EN238" i="12"/>
  <c r="ER238" i="12"/>
  <c r="EM238" i="12"/>
  <c r="CS237" i="12"/>
  <c r="CW237" i="12"/>
  <c r="CX237" i="12"/>
  <c r="CU237" i="12"/>
  <c r="CV237" i="12" s="1"/>
  <c r="CT237" i="12"/>
  <c r="DI236" i="12" s="1"/>
  <c r="DH236" i="12" s="1"/>
  <c r="CR238" i="12"/>
  <c r="DG238" i="12" s="1"/>
  <c r="EI239" i="12"/>
  <c r="EQ239" i="12" s="1"/>
  <c r="AU236" i="12"/>
  <c r="AI237" i="12"/>
  <c r="AE237" i="12"/>
  <c r="AH237" i="12"/>
  <c r="AG237" i="12"/>
  <c r="AF237" i="12"/>
  <c r="AJ237" i="12"/>
  <c r="AD238" i="12"/>
  <c r="DK237" i="12"/>
  <c r="DQ245" i="1"/>
  <c r="DR244" i="1"/>
  <c r="EF245" i="1"/>
  <c r="EG244" i="1"/>
  <c r="CQ239" i="12" s="1"/>
  <c r="DW248" i="1"/>
  <c r="BA243" i="12" s="1"/>
  <c r="BB242" i="12"/>
  <c r="BQ242" i="12" s="1"/>
  <c r="BT240" i="12"/>
  <c r="BN239" i="12"/>
  <c r="BK241" i="12"/>
  <c r="BS241" i="12" s="1"/>
  <c r="BL241" i="12" s="1"/>
  <c r="BF241" i="12"/>
  <c r="BC241" i="12"/>
  <c r="BD241" i="12" s="1"/>
  <c r="BE241" i="12"/>
  <c r="BN240" i="12" s="1"/>
  <c r="BT241" i="12"/>
  <c r="BM241" i="12"/>
  <c r="EB248" i="1"/>
  <c r="DO243" i="12" s="1"/>
  <c r="CP245" i="1"/>
  <c r="EH240" i="12" s="1"/>
  <c r="CO246" i="1"/>
  <c r="EO239" i="12" l="1"/>
  <c r="EX238" i="12" s="1"/>
  <c r="EW238" i="12" s="1"/>
  <c r="EP239" i="12"/>
  <c r="EB242" i="12"/>
  <c r="EC242" i="12"/>
  <c r="DY242" i="12"/>
  <c r="EA242" i="12"/>
  <c r="DW242" i="12"/>
  <c r="DX242" i="12"/>
  <c r="DV242" i="12"/>
  <c r="DQ242" i="12"/>
  <c r="DS242" i="12"/>
  <c r="DR242" i="12"/>
  <c r="DZ242" i="12"/>
  <c r="DU242" i="12"/>
  <c r="DT242" i="12"/>
  <c r="DP243" i="12"/>
  <c r="ED243" i="12" s="1"/>
  <c r="DE238" i="12"/>
  <c r="DF238" i="12"/>
  <c r="DC238" i="12"/>
  <c r="DD238" i="12"/>
  <c r="DA238" i="12"/>
  <c r="DB238" i="12"/>
  <c r="CY238" i="12"/>
  <c r="CZ238" i="12"/>
  <c r="BO242" i="12"/>
  <c r="BP242" i="12"/>
  <c r="BI242" i="12"/>
  <c r="BJ242" i="12"/>
  <c r="BG242" i="12"/>
  <c r="BH242" i="12"/>
  <c r="AR238" i="12"/>
  <c r="AQ238" i="12"/>
  <c r="AP238" i="12"/>
  <c r="AO238" i="12"/>
  <c r="AN238" i="12"/>
  <c r="AT237" i="12" s="1"/>
  <c r="AS237" i="12" s="1"/>
  <c r="AM238" i="12"/>
  <c r="AL238" i="12"/>
  <c r="AK238" i="12"/>
  <c r="FA238" i="12"/>
  <c r="EZ238" i="12"/>
  <c r="CW238" i="12"/>
  <c r="CX238" i="12"/>
  <c r="CS238" i="12"/>
  <c r="CT238" i="12" s="1"/>
  <c r="DI237" i="12" s="1"/>
  <c r="DH237" i="12" s="1"/>
  <c r="CU238" i="12"/>
  <c r="CV238" i="12" s="1"/>
  <c r="EJ239" i="12"/>
  <c r="EN239" i="12"/>
  <c r="ER239" i="12"/>
  <c r="EM239" i="12"/>
  <c r="EL239" i="12"/>
  <c r="ES238" i="12"/>
  <c r="ET238" i="12" s="1"/>
  <c r="EU238" i="12" s="1"/>
  <c r="EK239" i="12"/>
  <c r="EI240" i="12"/>
  <c r="EQ240" i="12" s="1"/>
  <c r="CR239" i="12"/>
  <c r="DG239" i="12" s="1"/>
  <c r="AU237" i="12"/>
  <c r="AH238" i="12"/>
  <c r="AJ238" i="12"/>
  <c r="AE238" i="12"/>
  <c r="AF238" i="12" s="1"/>
  <c r="AI238" i="12"/>
  <c r="AG238" i="12"/>
  <c r="AD239" i="12"/>
  <c r="DK238" i="12"/>
  <c r="DR245" i="1"/>
  <c r="DQ246" i="1"/>
  <c r="EF246" i="1"/>
  <c r="EG245" i="1"/>
  <c r="CQ240" i="12" s="1"/>
  <c r="BF242" i="12"/>
  <c r="BT242" i="12"/>
  <c r="BC242" i="12"/>
  <c r="BD242" i="12"/>
  <c r="BE242" i="12"/>
  <c r="BN241" i="12" s="1"/>
  <c r="BK242" i="12"/>
  <c r="BS242" i="12" s="1"/>
  <c r="BL242" i="12" s="1"/>
  <c r="BM242" i="12"/>
  <c r="DW249" i="1"/>
  <c r="BA244" i="12" s="1"/>
  <c r="BB243" i="12"/>
  <c r="BQ243" i="12" s="1"/>
  <c r="EB249" i="1"/>
  <c r="DO244" i="12" s="1"/>
  <c r="CO247" i="1"/>
  <c r="CP246" i="1"/>
  <c r="EH241" i="12" s="1"/>
  <c r="EO240" i="12" l="1"/>
  <c r="EX239" i="12" s="1"/>
  <c r="EW239" i="12" s="1"/>
  <c r="EP240" i="12"/>
  <c r="ES239" i="12" s="1"/>
  <c r="ET239" i="12" s="1"/>
  <c r="EU239" i="12" s="1"/>
  <c r="EB243" i="12"/>
  <c r="EC243" i="12"/>
  <c r="DY243" i="12"/>
  <c r="EA243" i="12"/>
  <c r="DW243" i="12"/>
  <c r="DX243" i="12"/>
  <c r="DV243" i="12"/>
  <c r="DQ243" i="12"/>
  <c r="DS243" i="12"/>
  <c r="DR243" i="12"/>
  <c r="DZ243" i="12"/>
  <c r="DU243" i="12"/>
  <c r="DT243" i="12"/>
  <c r="DP244" i="12"/>
  <c r="ED244" i="12" s="1"/>
  <c r="DE239" i="12"/>
  <c r="DF239" i="12"/>
  <c r="DC239" i="12"/>
  <c r="DD239" i="12"/>
  <c r="DA239" i="12"/>
  <c r="DB239" i="12"/>
  <c r="CY239" i="12"/>
  <c r="CZ239" i="12"/>
  <c r="BO243" i="12"/>
  <c r="BP243" i="12"/>
  <c r="BI243" i="12"/>
  <c r="BJ243" i="12"/>
  <c r="BG243" i="12"/>
  <c r="BH243" i="12"/>
  <c r="AR239" i="12"/>
  <c r="AQ239" i="12"/>
  <c r="AP239" i="12"/>
  <c r="AO239" i="12"/>
  <c r="AN239" i="12"/>
  <c r="AL239" i="12"/>
  <c r="AK239" i="12"/>
  <c r="AM239" i="12"/>
  <c r="EZ239" i="12"/>
  <c r="FA239" i="12"/>
  <c r="CS239" i="12"/>
  <c r="CW239" i="12"/>
  <c r="CT239" i="12"/>
  <c r="DI238" i="12" s="1"/>
  <c r="DH238" i="12" s="1"/>
  <c r="CU239" i="12"/>
  <c r="CV239" i="12" s="1"/>
  <c r="CX239" i="12"/>
  <c r="EL240" i="12"/>
  <c r="EK240" i="12"/>
  <c r="EJ240" i="12"/>
  <c r="EN240" i="12"/>
  <c r="ER240" i="12"/>
  <c r="EM240" i="12"/>
  <c r="EI241" i="12"/>
  <c r="EQ241" i="12" s="1"/>
  <c r="CR240" i="12"/>
  <c r="DG240" i="12" s="1"/>
  <c r="AU238" i="12"/>
  <c r="AJ239" i="12"/>
  <c r="AG239" i="12"/>
  <c r="AT238" i="12"/>
  <c r="AS238" i="12" s="1"/>
  <c r="AI239" i="12"/>
  <c r="AH239" i="12"/>
  <c r="AE239" i="12"/>
  <c r="AF239" i="12" s="1"/>
  <c r="AD240" i="12"/>
  <c r="DK239" i="12"/>
  <c r="DQ247" i="1"/>
  <c r="DR246" i="1"/>
  <c r="EF247" i="1"/>
  <c r="EG246" i="1"/>
  <c r="CQ241" i="12" s="1"/>
  <c r="DW250" i="1"/>
  <c r="BA245" i="12" s="1"/>
  <c r="BB244" i="12"/>
  <c r="BQ244" i="12" s="1"/>
  <c r="BC243" i="12"/>
  <c r="BD243" i="12" s="1"/>
  <c r="BK243" i="12"/>
  <c r="BS243" i="12" s="1"/>
  <c r="BL243" i="12" s="1"/>
  <c r="BE243" i="12"/>
  <c r="BN242" i="12" s="1"/>
  <c r="BF243" i="12"/>
  <c r="BT243" i="12"/>
  <c r="BM243" i="12"/>
  <c r="EB250" i="1"/>
  <c r="DO245" i="12" s="1"/>
  <c r="CP247" i="1"/>
  <c r="EH242" i="12" s="1"/>
  <c r="CO248" i="1"/>
  <c r="EO241" i="12" l="1"/>
  <c r="EX240" i="12" s="1"/>
  <c r="EW240" i="12" s="1"/>
  <c r="EP241" i="12"/>
  <c r="EB244" i="12"/>
  <c r="EC244" i="12"/>
  <c r="DY244" i="12"/>
  <c r="EA244" i="12"/>
  <c r="DW244" i="12"/>
  <c r="DX244" i="12"/>
  <c r="DS244" i="12"/>
  <c r="DZ244" i="12"/>
  <c r="DT244" i="12"/>
  <c r="DR244" i="12"/>
  <c r="DU244" i="12"/>
  <c r="DP245" i="12"/>
  <c r="ED245" i="12" s="1"/>
  <c r="DQ244" i="12"/>
  <c r="DV244" i="12"/>
  <c r="DE240" i="12"/>
  <c r="DF240" i="12"/>
  <c r="DC240" i="12"/>
  <c r="DD240" i="12"/>
  <c r="DA240" i="12"/>
  <c r="DB240" i="12"/>
  <c r="CY240" i="12"/>
  <c r="CZ240" i="12"/>
  <c r="BO244" i="12"/>
  <c r="BP244" i="12"/>
  <c r="BI244" i="12"/>
  <c r="BJ244" i="12"/>
  <c r="BG244" i="12"/>
  <c r="BH244" i="12"/>
  <c r="AR240" i="12"/>
  <c r="AQ240" i="12"/>
  <c r="AP240" i="12"/>
  <c r="AO240" i="12"/>
  <c r="AN240" i="12"/>
  <c r="AM240" i="12"/>
  <c r="AL240" i="12"/>
  <c r="AK240" i="12"/>
  <c r="EZ240" i="12"/>
  <c r="FA240" i="12"/>
  <c r="EL241" i="12"/>
  <c r="ES240" i="12"/>
  <c r="ET240" i="12" s="1"/>
  <c r="EU240" i="12" s="1"/>
  <c r="EK241" i="12"/>
  <c r="EJ241" i="12"/>
  <c r="EN241" i="12"/>
  <c r="ER241" i="12"/>
  <c r="EM241" i="12"/>
  <c r="CX240" i="12"/>
  <c r="CU240" i="12"/>
  <c r="CV240" i="12" s="1"/>
  <c r="CS240" i="12"/>
  <c r="CT240" i="12" s="1"/>
  <c r="DI239" i="12" s="1"/>
  <c r="DH239" i="12" s="1"/>
  <c r="CW240" i="12"/>
  <c r="CR241" i="12"/>
  <c r="DG241" i="12" s="1"/>
  <c r="EI242" i="12"/>
  <c r="EQ242" i="12" s="1"/>
  <c r="AU239" i="12"/>
  <c r="AT239" i="12"/>
  <c r="AS239" i="12" s="1"/>
  <c r="AI240" i="12"/>
  <c r="AE240" i="12"/>
  <c r="AH240" i="12"/>
  <c r="AJ240" i="12"/>
  <c r="AG240" i="12"/>
  <c r="AF240" i="12"/>
  <c r="AD241" i="12"/>
  <c r="DK240" i="12"/>
  <c r="DQ248" i="1"/>
  <c r="DR247" i="1"/>
  <c r="EG247" i="1"/>
  <c r="CQ242" i="12" s="1"/>
  <c r="EF248" i="1"/>
  <c r="BC244" i="12"/>
  <c r="BD244" i="12" s="1"/>
  <c r="BF244" i="12"/>
  <c r="BK244" i="12"/>
  <c r="BS244" i="12" s="1"/>
  <c r="BL244" i="12" s="1"/>
  <c r="BE244" i="12"/>
  <c r="BM244" i="12"/>
  <c r="BB245" i="12"/>
  <c r="BQ245" i="12" s="1"/>
  <c r="DW251" i="1"/>
  <c r="BA246" i="12" s="1"/>
  <c r="EB251" i="1"/>
  <c r="DO246" i="12" s="1"/>
  <c r="CP248" i="1"/>
  <c r="EH243" i="12" s="1"/>
  <c r="CO249" i="1"/>
  <c r="FA241" i="12" l="1"/>
  <c r="EO242" i="12"/>
  <c r="EX241" i="12" s="1"/>
  <c r="EW241" i="12" s="1"/>
  <c r="EP242" i="12"/>
  <c r="ES241" i="12" s="1"/>
  <c r="ET241" i="12" s="1"/>
  <c r="EU241" i="12" s="1"/>
  <c r="EB245" i="12"/>
  <c r="EC245" i="12"/>
  <c r="DY245" i="12"/>
  <c r="EA245" i="12"/>
  <c r="DW245" i="12"/>
  <c r="DX245" i="12"/>
  <c r="DV245" i="12"/>
  <c r="DQ245" i="12"/>
  <c r="DS245" i="12"/>
  <c r="DR245" i="12"/>
  <c r="DZ245" i="12"/>
  <c r="DU245" i="12"/>
  <c r="DT245" i="12"/>
  <c r="DP246" i="12"/>
  <c r="ED246" i="12" s="1"/>
  <c r="DE241" i="12"/>
  <c r="DF241" i="12"/>
  <c r="DC241" i="12"/>
  <c r="DD241" i="12"/>
  <c r="DA241" i="12"/>
  <c r="DB241" i="12"/>
  <c r="CY241" i="12"/>
  <c r="CZ241" i="12"/>
  <c r="BO245" i="12"/>
  <c r="BP245" i="12"/>
  <c r="BI245" i="12"/>
  <c r="BJ245" i="12"/>
  <c r="BG245" i="12"/>
  <c r="BH245" i="12"/>
  <c r="AR241" i="12"/>
  <c r="AQ241" i="12"/>
  <c r="AP241" i="12"/>
  <c r="AO241" i="12"/>
  <c r="AN241" i="12"/>
  <c r="AT240" i="12" s="1"/>
  <c r="AS240" i="12" s="1"/>
  <c r="AM241" i="12"/>
  <c r="AL241" i="12"/>
  <c r="AK241" i="12"/>
  <c r="EZ241" i="12"/>
  <c r="EJ242" i="12"/>
  <c r="EN242" i="12"/>
  <c r="ER242" i="12"/>
  <c r="EM242" i="12"/>
  <c r="EL242" i="12"/>
  <c r="EK242" i="12"/>
  <c r="CU241" i="12"/>
  <c r="CV241" i="12" s="1"/>
  <c r="CT241" i="12"/>
  <c r="DI240" i="12" s="1"/>
  <c r="DH240" i="12" s="1"/>
  <c r="CS241" i="12"/>
  <c r="CW241" i="12"/>
  <c r="CX241" i="12"/>
  <c r="EI243" i="12"/>
  <c r="EQ243" i="12" s="1"/>
  <c r="CR242" i="12"/>
  <c r="DG242" i="12" s="1"/>
  <c r="AU240" i="12"/>
  <c r="AH241" i="12"/>
  <c r="AE241" i="12"/>
  <c r="AF241" i="12" s="1"/>
  <c r="AI241" i="12"/>
  <c r="AJ241" i="12"/>
  <c r="AG241" i="12"/>
  <c r="AD242" i="12"/>
  <c r="DK241" i="12"/>
  <c r="DR248" i="1"/>
  <c r="DQ249" i="1"/>
  <c r="EF249" i="1"/>
  <c r="EG248" i="1"/>
  <c r="CQ243" i="12" s="1"/>
  <c r="BF245" i="12"/>
  <c r="BC245" i="12"/>
  <c r="BE245" i="12"/>
  <c r="BK245" i="12"/>
  <c r="BS245" i="12" s="1"/>
  <c r="BL245" i="12" s="1"/>
  <c r="BD245" i="12"/>
  <c r="BM245" i="12"/>
  <c r="BT244" i="12"/>
  <c r="BN243" i="12"/>
  <c r="BB246" i="12"/>
  <c r="BQ246" i="12" s="1"/>
  <c r="DW252" i="1"/>
  <c r="BA247" i="12" s="1"/>
  <c r="EB252" i="1"/>
  <c r="DO247" i="12" s="1"/>
  <c r="CO250" i="1"/>
  <c r="CP249" i="1"/>
  <c r="EH244" i="12" s="1"/>
  <c r="FA242" i="12" l="1"/>
  <c r="EO243" i="12"/>
  <c r="EX242" i="12" s="1"/>
  <c r="EW242" i="12" s="1"/>
  <c r="EP243" i="12"/>
  <c r="ES242" i="12" s="1"/>
  <c r="ET242" i="12" s="1"/>
  <c r="EU242" i="12" s="1"/>
  <c r="EB246" i="12"/>
  <c r="EC246" i="12"/>
  <c r="DY246" i="12"/>
  <c r="EA246" i="12"/>
  <c r="DW246" i="12"/>
  <c r="DX246" i="12"/>
  <c r="DV246" i="12"/>
  <c r="DQ246" i="12"/>
  <c r="DS246" i="12"/>
  <c r="DR246" i="12"/>
  <c r="DZ246" i="12"/>
  <c r="DU246" i="12"/>
  <c r="DT246" i="12"/>
  <c r="DP247" i="12"/>
  <c r="ED247" i="12" s="1"/>
  <c r="DE242" i="12"/>
  <c r="DF242" i="12"/>
  <c r="DC242" i="12"/>
  <c r="DD242" i="12"/>
  <c r="DA242" i="12"/>
  <c r="DB242" i="12"/>
  <c r="CY242" i="12"/>
  <c r="CZ242" i="12"/>
  <c r="BO246" i="12"/>
  <c r="BP246" i="12"/>
  <c r="BI246" i="12"/>
  <c r="BJ246" i="12"/>
  <c r="BG246" i="12"/>
  <c r="BH246" i="12"/>
  <c r="AR242" i="12"/>
  <c r="AQ242" i="12"/>
  <c r="AP242" i="12"/>
  <c r="AO242" i="12"/>
  <c r="AN242" i="12"/>
  <c r="AT241" i="12" s="1"/>
  <c r="AS241" i="12" s="1"/>
  <c r="AM242" i="12"/>
  <c r="AL242" i="12"/>
  <c r="AK242" i="12"/>
  <c r="EZ242" i="12"/>
  <c r="EL243" i="12"/>
  <c r="EK243" i="12"/>
  <c r="EJ243" i="12"/>
  <c r="EN243" i="12"/>
  <c r="ER243" i="12"/>
  <c r="EM243" i="12"/>
  <c r="CX242" i="12"/>
  <c r="CS242" i="12"/>
  <c r="CT242" i="12" s="1"/>
  <c r="DI241" i="12" s="1"/>
  <c r="DH241" i="12" s="1"/>
  <c r="CU242" i="12"/>
  <c r="CV242" i="12" s="1"/>
  <c r="CW242" i="12"/>
  <c r="EI244" i="12"/>
  <c r="EQ244" i="12" s="1"/>
  <c r="CR243" i="12"/>
  <c r="DG243" i="12" s="1"/>
  <c r="AU241" i="12"/>
  <c r="AH242" i="12"/>
  <c r="AI242" i="12"/>
  <c r="AG242" i="12"/>
  <c r="AE242" i="12"/>
  <c r="AF242" i="12" s="1"/>
  <c r="AJ242" i="12"/>
  <c r="AD243" i="12"/>
  <c r="DK242" i="12"/>
  <c r="DR249" i="1"/>
  <c r="DQ250" i="1"/>
  <c r="EF250" i="1"/>
  <c r="EG249" i="1"/>
  <c r="CQ244" i="12" s="1"/>
  <c r="DW253" i="1"/>
  <c r="BA248" i="12" s="1"/>
  <c r="BB247" i="12"/>
  <c r="BQ247" i="12" s="1"/>
  <c r="BT245" i="12"/>
  <c r="BN244" i="12"/>
  <c r="BC246" i="12"/>
  <c r="BD246" i="12" s="1"/>
  <c r="BK246" i="12"/>
  <c r="BS246" i="12" s="1"/>
  <c r="BL246" i="12" s="1"/>
  <c r="BT246" i="12"/>
  <c r="BE246" i="12"/>
  <c r="BN245" i="12" s="1"/>
  <c r="BF246" i="12"/>
  <c r="BM246" i="12"/>
  <c r="EB253" i="1"/>
  <c r="DO248" i="12" s="1"/>
  <c r="CO251" i="1"/>
  <c r="CP250" i="1"/>
  <c r="EH245" i="12" s="1"/>
  <c r="EO244" i="12" l="1"/>
  <c r="EX243" i="12" s="1"/>
  <c r="EW243" i="12" s="1"/>
  <c r="EP244" i="12"/>
  <c r="ES243" i="12" s="1"/>
  <c r="ET243" i="12" s="1"/>
  <c r="EU243" i="12" s="1"/>
  <c r="EB247" i="12"/>
  <c r="EC247" i="12"/>
  <c r="DY247" i="12"/>
  <c r="EA247" i="12"/>
  <c r="DW247" i="12"/>
  <c r="DX247" i="12"/>
  <c r="DV247" i="12"/>
  <c r="DQ247" i="12"/>
  <c r="DS247" i="12"/>
  <c r="DR247" i="12"/>
  <c r="DZ247" i="12"/>
  <c r="DU247" i="12"/>
  <c r="DT247" i="12"/>
  <c r="DP248" i="12"/>
  <c r="ED248" i="12" s="1"/>
  <c r="DE243" i="12"/>
  <c r="DF243" i="12"/>
  <c r="DC243" i="12"/>
  <c r="DD243" i="12"/>
  <c r="DA243" i="12"/>
  <c r="DB243" i="12"/>
  <c r="CY243" i="12"/>
  <c r="CZ243" i="12"/>
  <c r="BO247" i="12"/>
  <c r="BP247" i="12"/>
  <c r="BI247" i="12"/>
  <c r="BJ247" i="12"/>
  <c r="BG247" i="12"/>
  <c r="BH247" i="12"/>
  <c r="AR243" i="12"/>
  <c r="AQ243" i="12"/>
  <c r="AP243" i="12"/>
  <c r="AO243" i="12"/>
  <c r="AN243" i="12"/>
  <c r="AT242" i="12" s="1"/>
  <c r="AS242" i="12" s="1"/>
  <c r="AL243" i="12"/>
  <c r="AK243" i="12"/>
  <c r="AM243" i="12"/>
  <c r="FA243" i="12"/>
  <c r="EZ243" i="12"/>
  <c r="CS243" i="12"/>
  <c r="CW243" i="12"/>
  <c r="CT243" i="12"/>
  <c r="DI242" i="12" s="1"/>
  <c r="DH242" i="12" s="1"/>
  <c r="CU243" i="12"/>
  <c r="CV243" i="12" s="1"/>
  <c r="CX243" i="12"/>
  <c r="EL244" i="12"/>
  <c r="EK244" i="12"/>
  <c r="EJ244" i="12"/>
  <c r="EN244" i="12"/>
  <c r="ER244" i="12"/>
  <c r="EM244" i="12"/>
  <c r="EI245" i="12"/>
  <c r="EQ245" i="12" s="1"/>
  <c r="CR244" i="12"/>
  <c r="DG244" i="12" s="1"/>
  <c r="AU242" i="12"/>
  <c r="AF243" i="12"/>
  <c r="AH243" i="12"/>
  <c r="AG243" i="12"/>
  <c r="AE243" i="12"/>
  <c r="AJ243" i="12"/>
  <c r="AI243" i="12"/>
  <c r="AD244" i="12"/>
  <c r="DK243" i="12"/>
  <c r="DQ251" i="1"/>
  <c r="DR250" i="1"/>
  <c r="EF251" i="1"/>
  <c r="EG250" i="1"/>
  <c r="CQ245" i="12" s="1"/>
  <c r="BK247" i="12"/>
  <c r="BS247" i="12" s="1"/>
  <c r="BL247" i="12" s="1"/>
  <c r="BC247" i="12"/>
  <c r="BD247" i="12" s="1"/>
  <c r="BE247" i="12"/>
  <c r="BN246" i="12" s="1"/>
  <c r="BF247" i="12"/>
  <c r="BT247" i="12"/>
  <c r="BM247" i="12"/>
  <c r="BB248" i="12"/>
  <c r="BQ248" i="12" s="1"/>
  <c r="DW254" i="1"/>
  <c r="BA249" i="12" s="1"/>
  <c r="EB254" i="1"/>
  <c r="DO249" i="12" s="1"/>
  <c r="CO252" i="1"/>
  <c r="CP251" i="1"/>
  <c r="EH246" i="12" s="1"/>
  <c r="EO245" i="12" l="1"/>
  <c r="EX244" i="12" s="1"/>
  <c r="EW244" i="12" s="1"/>
  <c r="EP245" i="12"/>
  <c r="EB248" i="12"/>
  <c r="EC248" i="12"/>
  <c r="DY248" i="12"/>
  <c r="EA248" i="12"/>
  <c r="DW248" i="12"/>
  <c r="DX248" i="12"/>
  <c r="DV248" i="12"/>
  <c r="DQ248" i="12"/>
  <c r="DS248" i="12"/>
  <c r="DR248" i="12"/>
  <c r="DZ248" i="12"/>
  <c r="DU248" i="12"/>
  <c r="DT248" i="12"/>
  <c r="DP249" i="12"/>
  <c r="ED249" i="12" s="1"/>
  <c r="DE244" i="12"/>
  <c r="DF244" i="12"/>
  <c r="DC244" i="12"/>
  <c r="DD244" i="12"/>
  <c r="DA244" i="12"/>
  <c r="DB244" i="12"/>
  <c r="CY244" i="12"/>
  <c r="CZ244" i="12"/>
  <c r="BO248" i="12"/>
  <c r="BP248" i="12"/>
  <c r="BI248" i="12"/>
  <c r="BJ248" i="12"/>
  <c r="BG248" i="12"/>
  <c r="BH248" i="12"/>
  <c r="AR244" i="12"/>
  <c r="AQ244" i="12"/>
  <c r="AP244" i="12"/>
  <c r="AO244" i="12"/>
  <c r="AN244" i="12"/>
  <c r="AT243" i="12" s="1"/>
  <c r="AS243" i="12" s="1"/>
  <c r="AM244" i="12"/>
  <c r="AL244" i="12"/>
  <c r="AK244" i="12"/>
  <c r="FA244" i="12"/>
  <c r="EZ244" i="12"/>
  <c r="EL245" i="12"/>
  <c r="ES244" i="12"/>
  <c r="ET244" i="12" s="1"/>
  <c r="EU244" i="12" s="1"/>
  <c r="EK245" i="12"/>
  <c r="EJ245" i="12"/>
  <c r="EN245" i="12"/>
  <c r="ER245" i="12"/>
  <c r="EM245" i="12"/>
  <c r="CW244" i="12"/>
  <c r="CX244" i="12"/>
  <c r="CU244" i="12"/>
  <c r="CV244" i="12" s="1"/>
  <c r="CS244" i="12"/>
  <c r="CT244" i="12" s="1"/>
  <c r="DI243" i="12" s="1"/>
  <c r="DH243" i="12" s="1"/>
  <c r="EI246" i="12"/>
  <c r="EQ246" i="12" s="1"/>
  <c r="CR245" i="12"/>
  <c r="DG245" i="12" s="1"/>
  <c r="AU243" i="12"/>
  <c r="AE244" i="12"/>
  <c r="AF244" i="12" s="1"/>
  <c r="AG244" i="12"/>
  <c r="AH244" i="12"/>
  <c r="AI244" i="12"/>
  <c r="AJ244" i="12"/>
  <c r="AD245" i="12"/>
  <c r="DK244" i="12"/>
  <c r="DR251" i="1"/>
  <c r="DQ252" i="1"/>
  <c r="EG251" i="1"/>
  <c r="CQ246" i="12" s="1"/>
  <c r="EF252" i="1"/>
  <c r="BF248" i="12"/>
  <c r="BC248" i="12"/>
  <c r="BD248" i="12"/>
  <c r="BK248" i="12"/>
  <c r="BS248" i="12" s="1"/>
  <c r="BL248" i="12" s="1"/>
  <c r="BE248" i="12"/>
  <c r="BN247" i="12" s="1"/>
  <c r="BT248" i="12"/>
  <c r="BM248" i="12"/>
  <c r="BB249" i="12"/>
  <c r="BQ249" i="12" s="1"/>
  <c r="DW255" i="1"/>
  <c r="BA250" i="12" s="1"/>
  <c r="EB255" i="1"/>
  <c r="DO250" i="12" s="1"/>
  <c r="CP252" i="1"/>
  <c r="EH247" i="12" s="1"/>
  <c r="CO253" i="1"/>
  <c r="EO246" i="12" l="1"/>
  <c r="EX245" i="12" s="1"/>
  <c r="EW245" i="12" s="1"/>
  <c r="EP246" i="12"/>
  <c r="ES245" i="12" s="1"/>
  <c r="ET245" i="12" s="1"/>
  <c r="EU245" i="12" s="1"/>
  <c r="EB249" i="12"/>
  <c r="EC249" i="12"/>
  <c r="DY249" i="12"/>
  <c r="EA249" i="12"/>
  <c r="DW249" i="12"/>
  <c r="DX249" i="12"/>
  <c r="DV249" i="12"/>
  <c r="DQ249" i="12"/>
  <c r="DS249" i="12"/>
  <c r="DR249" i="12"/>
  <c r="DZ249" i="12"/>
  <c r="DU249" i="12"/>
  <c r="DT249" i="12"/>
  <c r="DP250" i="12"/>
  <c r="ED250" i="12" s="1"/>
  <c r="DE245" i="12"/>
  <c r="DF245" i="12"/>
  <c r="DC245" i="12"/>
  <c r="DD245" i="12"/>
  <c r="DA245" i="12"/>
  <c r="DB245" i="12"/>
  <c r="CY245" i="12"/>
  <c r="CZ245" i="12"/>
  <c r="BO249" i="12"/>
  <c r="BP249" i="12"/>
  <c r="BI249" i="12"/>
  <c r="BJ249" i="12"/>
  <c r="BG249" i="12"/>
  <c r="BH249" i="12"/>
  <c r="AR245" i="12"/>
  <c r="AQ245" i="12"/>
  <c r="AP245" i="12"/>
  <c r="AO245" i="12"/>
  <c r="AN245" i="12"/>
  <c r="AT244" i="12" s="1"/>
  <c r="AS244" i="12" s="1"/>
  <c r="AM245" i="12"/>
  <c r="AL245" i="12"/>
  <c r="AK245" i="12"/>
  <c r="FA245" i="12"/>
  <c r="EZ245" i="12"/>
  <c r="CU245" i="12"/>
  <c r="CV245" i="12" s="1"/>
  <c r="CT245" i="12"/>
  <c r="DI244" i="12" s="1"/>
  <c r="DH244" i="12" s="1"/>
  <c r="CS245" i="12"/>
  <c r="CW245" i="12"/>
  <c r="CX245" i="12"/>
  <c r="EL246" i="12"/>
  <c r="EK246" i="12"/>
  <c r="EJ246" i="12"/>
  <c r="EN246" i="12"/>
  <c r="ER246" i="12"/>
  <c r="EM246" i="12"/>
  <c r="EI247" i="12"/>
  <c r="EQ247" i="12" s="1"/>
  <c r="CR246" i="12"/>
  <c r="DG246" i="12" s="1"/>
  <c r="AU244" i="12"/>
  <c r="AH245" i="12"/>
  <c r="AG245" i="12"/>
  <c r="AE245" i="12"/>
  <c r="AF245" i="12" s="1"/>
  <c r="AI245" i="12"/>
  <c r="AJ245" i="12"/>
  <c r="AD246" i="12"/>
  <c r="DK245" i="12"/>
  <c r="DQ253" i="1"/>
  <c r="DR252" i="1"/>
  <c r="EF253" i="1"/>
  <c r="EG252" i="1"/>
  <c r="CQ247" i="12" s="1"/>
  <c r="DW256" i="1"/>
  <c r="BA251" i="12" s="1"/>
  <c r="BB250" i="12"/>
  <c r="BQ250" i="12" s="1"/>
  <c r="BE249" i="12"/>
  <c r="BN248" i="12" s="1"/>
  <c r="BT249" i="12"/>
  <c r="BD249" i="12"/>
  <c r="BF249" i="12"/>
  <c r="BC249" i="12"/>
  <c r="BK249" i="12"/>
  <c r="BS249" i="12" s="1"/>
  <c r="BL249" i="12" s="1"/>
  <c r="BM249" i="12"/>
  <c r="EB256" i="1"/>
  <c r="DO251" i="12" s="1"/>
  <c r="CO254" i="1"/>
  <c r="CP253" i="1"/>
  <c r="EH248" i="12" s="1"/>
  <c r="EO247" i="12" l="1"/>
  <c r="EX246" i="12" s="1"/>
  <c r="EW246" i="12" s="1"/>
  <c r="EP247" i="12"/>
  <c r="EB250" i="12"/>
  <c r="EC250" i="12"/>
  <c r="DY250" i="12"/>
  <c r="EA250" i="12"/>
  <c r="DW250" i="12"/>
  <c r="DX250" i="12"/>
  <c r="DS250" i="12"/>
  <c r="DR250" i="12"/>
  <c r="DZ250" i="12"/>
  <c r="DU250" i="12"/>
  <c r="DT250" i="12"/>
  <c r="DV250" i="12"/>
  <c r="DQ250" i="12"/>
  <c r="DP251" i="12"/>
  <c r="ED251" i="12" s="1"/>
  <c r="DE246" i="12"/>
  <c r="DF246" i="12"/>
  <c r="DC246" i="12"/>
  <c r="DD246" i="12"/>
  <c r="DA246" i="12"/>
  <c r="DB246" i="12"/>
  <c r="CY246" i="12"/>
  <c r="CZ246" i="12"/>
  <c r="BO250" i="12"/>
  <c r="BP250" i="12"/>
  <c r="BI250" i="12"/>
  <c r="BJ250" i="12"/>
  <c r="BG250" i="12"/>
  <c r="BH250" i="12"/>
  <c r="AR246" i="12"/>
  <c r="AQ246" i="12"/>
  <c r="AP246" i="12"/>
  <c r="AO246" i="12"/>
  <c r="AN246" i="12"/>
  <c r="AT245" i="12" s="1"/>
  <c r="AS245" i="12" s="1"/>
  <c r="AM246" i="12"/>
  <c r="AL246" i="12"/>
  <c r="AK246" i="12"/>
  <c r="EZ246" i="12"/>
  <c r="FA246" i="12"/>
  <c r="EL247" i="12"/>
  <c r="ES246" i="12"/>
  <c r="ET246" i="12" s="1"/>
  <c r="EU246" i="12" s="1"/>
  <c r="EK247" i="12"/>
  <c r="EJ247" i="12"/>
  <c r="EN247" i="12"/>
  <c r="ER247" i="12"/>
  <c r="EM247" i="12"/>
  <c r="CX246" i="12"/>
  <c r="CS246" i="12"/>
  <c r="CT246" i="12" s="1"/>
  <c r="DI245" i="12" s="1"/>
  <c r="DH245" i="12" s="1"/>
  <c r="CU246" i="12"/>
  <c r="CV246" i="12" s="1"/>
  <c r="CW246" i="12"/>
  <c r="EI248" i="12"/>
  <c r="EQ248" i="12" s="1"/>
  <c r="CR247" i="12"/>
  <c r="DG247" i="12" s="1"/>
  <c r="AU245" i="12"/>
  <c r="AH246" i="12"/>
  <c r="AE246" i="12"/>
  <c r="AF246" i="12"/>
  <c r="AI246" i="12"/>
  <c r="AJ246" i="12"/>
  <c r="AG246" i="12"/>
  <c r="AD247" i="12"/>
  <c r="DK246" i="12"/>
  <c r="DR253" i="1"/>
  <c r="DQ254" i="1"/>
  <c r="EF254" i="1"/>
  <c r="EG253" i="1"/>
  <c r="CQ248" i="12" s="1"/>
  <c r="BF250" i="12"/>
  <c r="BC250" i="12"/>
  <c r="BD250" i="12" s="1"/>
  <c r="BK250" i="12"/>
  <c r="BS250" i="12" s="1"/>
  <c r="BL250" i="12" s="1"/>
  <c r="BE250" i="12"/>
  <c r="BM250" i="12"/>
  <c r="DW257" i="1"/>
  <c r="BA252" i="12" s="1"/>
  <c r="BB251" i="12"/>
  <c r="BQ251" i="12" s="1"/>
  <c r="EB257" i="1"/>
  <c r="DO252" i="12" s="1"/>
  <c r="CO255" i="1"/>
  <c r="CP254" i="1"/>
  <c r="EH249" i="12" s="1"/>
  <c r="EO248" i="12" l="1"/>
  <c r="EX247" i="12" s="1"/>
  <c r="EW247" i="12" s="1"/>
  <c r="EP248" i="12"/>
  <c r="ES247" i="12" s="1"/>
  <c r="ET247" i="12" s="1"/>
  <c r="EU247" i="12" s="1"/>
  <c r="EB251" i="12"/>
  <c r="EC251" i="12"/>
  <c r="DY251" i="12"/>
  <c r="EA251" i="12"/>
  <c r="DW251" i="12"/>
  <c r="DX251" i="12"/>
  <c r="DS251" i="12"/>
  <c r="DR251" i="12"/>
  <c r="DZ251" i="12"/>
  <c r="DU251" i="12"/>
  <c r="DT251" i="12"/>
  <c r="DV251" i="12"/>
  <c r="DQ251" i="12"/>
  <c r="DP252" i="12"/>
  <c r="ED252" i="12" s="1"/>
  <c r="DE247" i="12"/>
  <c r="DF247" i="12"/>
  <c r="DC247" i="12"/>
  <c r="DD247" i="12"/>
  <c r="DA247" i="12"/>
  <c r="DB247" i="12"/>
  <c r="CY247" i="12"/>
  <c r="CZ247" i="12"/>
  <c r="BO251" i="12"/>
  <c r="BP251" i="12"/>
  <c r="BI251" i="12"/>
  <c r="BJ251" i="12"/>
  <c r="BG251" i="12"/>
  <c r="BH251" i="12"/>
  <c r="AR247" i="12"/>
  <c r="AQ247" i="12"/>
  <c r="AP247" i="12"/>
  <c r="AO247" i="12"/>
  <c r="AN247" i="12"/>
  <c r="AT246" i="12" s="1"/>
  <c r="AS246" i="12" s="1"/>
  <c r="AL247" i="12"/>
  <c r="AK247" i="12"/>
  <c r="AM247" i="12"/>
  <c r="EZ247" i="12"/>
  <c r="FA247" i="12"/>
  <c r="CU247" i="12"/>
  <c r="CV247" i="12" s="1"/>
  <c r="CX247" i="12"/>
  <c r="CS247" i="12"/>
  <c r="CW247" i="12"/>
  <c r="CT247" i="12"/>
  <c r="DI246" i="12" s="1"/>
  <c r="DH246" i="12" s="1"/>
  <c r="EJ248" i="12"/>
  <c r="EN248" i="12"/>
  <c r="ER248" i="12"/>
  <c r="EM248" i="12"/>
  <c r="EL248" i="12"/>
  <c r="EK248" i="12"/>
  <c r="CR248" i="12"/>
  <c r="DG248" i="12" s="1"/>
  <c r="EI249" i="12"/>
  <c r="EQ249" i="12" s="1"/>
  <c r="AU246" i="12"/>
  <c r="AH247" i="12"/>
  <c r="AE247" i="12"/>
  <c r="AJ247" i="12"/>
  <c r="AG247" i="12"/>
  <c r="AF247" i="12"/>
  <c r="AI247" i="12"/>
  <c r="AD248" i="12"/>
  <c r="DK247" i="12"/>
  <c r="DR254" i="1"/>
  <c r="DQ255" i="1"/>
  <c r="EF255" i="1"/>
  <c r="EG254" i="1"/>
  <c r="CQ249" i="12" s="1"/>
  <c r="BE251" i="12"/>
  <c r="BN250" i="12" s="1"/>
  <c r="BF251" i="12"/>
  <c r="BC251" i="12"/>
  <c r="BD251" i="12"/>
  <c r="BT251" i="12"/>
  <c r="BK251" i="12"/>
  <c r="BS251" i="12" s="1"/>
  <c r="BL251" i="12" s="1"/>
  <c r="BM251" i="12"/>
  <c r="DW258" i="1"/>
  <c r="BA253" i="12" s="1"/>
  <c r="BB252" i="12"/>
  <c r="BQ252" i="12" s="1"/>
  <c r="BT250" i="12"/>
  <c r="BN249" i="12"/>
  <c r="EB258" i="1"/>
  <c r="DO253" i="12" s="1"/>
  <c r="CO256" i="1"/>
  <c r="CP255" i="1"/>
  <c r="EH250" i="12" s="1"/>
  <c r="EO249" i="12" l="1"/>
  <c r="EP249" i="12"/>
  <c r="EB252" i="12"/>
  <c r="EC252" i="12"/>
  <c r="DY252" i="12"/>
  <c r="EA252" i="12"/>
  <c r="DW252" i="12"/>
  <c r="DX252" i="12"/>
  <c r="DV252" i="12"/>
  <c r="DQ252" i="12"/>
  <c r="DS252" i="12"/>
  <c r="DR252" i="12"/>
  <c r="DZ252" i="12"/>
  <c r="DU252" i="12"/>
  <c r="DT252" i="12"/>
  <c r="DP253" i="12"/>
  <c r="ED253" i="12" s="1"/>
  <c r="DE248" i="12"/>
  <c r="DF248" i="12"/>
  <c r="DC248" i="12"/>
  <c r="DD248" i="12"/>
  <c r="DA248" i="12"/>
  <c r="DB248" i="12"/>
  <c r="CY248" i="12"/>
  <c r="CZ248" i="12"/>
  <c r="BO252" i="12"/>
  <c r="BP252" i="12"/>
  <c r="BI252" i="12"/>
  <c r="BJ252" i="12"/>
  <c r="BG252" i="12"/>
  <c r="BH252" i="12"/>
  <c r="AR248" i="12"/>
  <c r="AQ248" i="12"/>
  <c r="AP248" i="12"/>
  <c r="AO248" i="12"/>
  <c r="AN248" i="12"/>
  <c r="AT247" i="12" s="1"/>
  <c r="AS247" i="12" s="1"/>
  <c r="AM248" i="12"/>
  <c r="AL248" i="12"/>
  <c r="AK248" i="12"/>
  <c r="EZ248" i="12"/>
  <c r="FA248" i="12"/>
  <c r="CW248" i="12"/>
  <c r="CX248" i="12"/>
  <c r="CU248" i="12"/>
  <c r="CV248" i="12" s="1"/>
  <c r="CS248" i="12"/>
  <c r="CT248" i="12" s="1"/>
  <c r="DI247" i="12" s="1"/>
  <c r="DH247" i="12" s="1"/>
  <c r="EJ249" i="12"/>
  <c r="EN249" i="12"/>
  <c r="ER249" i="12"/>
  <c r="EM249" i="12"/>
  <c r="EL249" i="12"/>
  <c r="ES248" i="12"/>
  <c r="ET248" i="12" s="1"/>
  <c r="EU248" i="12" s="1"/>
  <c r="EK249" i="12"/>
  <c r="EI250" i="12"/>
  <c r="EQ250" i="12" s="1"/>
  <c r="CR249" i="12"/>
  <c r="DG249" i="12" s="1"/>
  <c r="AU247" i="12"/>
  <c r="AJ248" i="12"/>
  <c r="AE248" i="12"/>
  <c r="AF248" i="12" s="1"/>
  <c r="AI248" i="12"/>
  <c r="AH248" i="12"/>
  <c r="AG248" i="12"/>
  <c r="AD249" i="12"/>
  <c r="DK248" i="12"/>
  <c r="DR255" i="1"/>
  <c r="DQ256" i="1"/>
  <c r="EF256" i="1"/>
  <c r="EG255" i="1"/>
  <c r="CQ250" i="12" s="1"/>
  <c r="DW259" i="1"/>
  <c r="BA254" i="12" s="1"/>
  <c r="BB253" i="12"/>
  <c r="BQ253" i="12" s="1"/>
  <c r="BK252" i="12"/>
  <c r="BS252" i="12" s="1"/>
  <c r="BL252" i="12" s="1"/>
  <c r="BE252" i="12"/>
  <c r="BN251" i="12" s="1"/>
  <c r="BC252" i="12"/>
  <c r="BD252" i="12" s="1"/>
  <c r="BF252" i="12"/>
  <c r="BT252" i="12"/>
  <c r="BM252" i="12"/>
  <c r="EB259" i="1"/>
  <c r="DO254" i="12" s="1"/>
  <c r="CP256" i="1"/>
  <c r="EH251" i="12" s="1"/>
  <c r="CO257" i="1"/>
  <c r="EO250" i="12" l="1"/>
  <c r="EX249" i="12" s="1"/>
  <c r="EW249" i="12" s="1"/>
  <c r="EP250" i="12"/>
  <c r="EB253" i="12"/>
  <c r="EC253" i="12"/>
  <c r="DY253" i="12"/>
  <c r="EA253" i="12"/>
  <c r="DW253" i="12"/>
  <c r="DX253" i="12"/>
  <c r="DV253" i="12"/>
  <c r="DQ253" i="12"/>
  <c r="DS253" i="12"/>
  <c r="DR253" i="12"/>
  <c r="DZ253" i="12"/>
  <c r="DU253" i="12"/>
  <c r="DT253" i="12"/>
  <c r="DP254" i="12"/>
  <c r="ED254" i="12" s="1"/>
  <c r="DE249" i="12"/>
  <c r="DF249" i="12"/>
  <c r="DC249" i="12"/>
  <c r="DD249" i="12"/>
  <c r="DA249" i="12"/>
  <c r="DB249" i="12"/>
  <c r="CY249" i="12"/>
  <c r="CZ249" i="12"/>
  <c r="BO253" i="12"/>
  <c r="BP253" i="12"/>
  <c r="BI253" i="12"/>
  <c r="BJ253" i="12"/>
  <c r="BG253" i="12"/>
  <c r="BH253" i="12"/>
  <c r="AR249" i="12"/>
  <c r="AQ249" i="12"/>
  <c r="AP249" i="12"/>
  <c r="AO249" i="12"/>
  <c r="AN249" i="12"/>
  <c r="AM249" i="12"/>
  <c r="AL249" i="12"/>
  <c r="AK249" i="12"/>
  <c r="FA249" i="12"/>
  <c r="EX248" i="12"/>
  <c r="EW248" i="12" s="1"/>
  <c r="EZ249" i="12"/>
  <c r="CS249" i="12"/>
  <c r="CW249" i="12"/>
  <c r="CX249" i="12"/>
  <c r="CU249" i="12"/>
  <c r="CV249" i="12" s="1"/>
  <c r="CT249" i="12"/>
  <c r="DI248" i="12" s="1"/>
  <c r="DH248" i="12" s="1"/>
  <c r="EL250" i="12"/>
  <c r="ES249" i="12"/>
  <c r="ET249" i="12" s="1"/>
  <c r="EU249" i="12" s="1"/>
  <c r="EK250" i="12"/>
  <c r="EJ250" i="12"/>
  <c r="EN250" i="12"/>
  <c r="ER250" i="12"/>
  <c r="EM250" i="12"/>
  <c r="EI251" i="12"/>
  <c r="EQ251" i="12" s="1"/>
  <c r="CR250" i="12"/>
  <c r="DG250" i="12" s="1"/>
  <c r="AU248" i="12"/>
  <c r="AE249" i="12"/>
  <c r="AF249" i="12" s="1"/>
  <c r="AJ249" i="12"/>
  <c r="AI249" i="12"/>
  <c r="AH249" i="12"/>
  <c r="AT248" i="12"/>
  <c r="AS248" i="12" s="1"/>
  <c r="AG249" i="12"/>
  <c r="AD250" i="12"/>
  <c r="DK249" i="12"/>
  <c r="DQ257" i="1"/>
  <c r="DR256" i="1"/>
  <c r="EG256" i="1"/>
  <c r="CQ251" i="12" s="1"/>
  <c r="EF257" i="1"/>
  <c r="BC253" i="12"/>
  <c r="BD253" i="12" s="1"/>
  <c r="BF253" i="12"/>
  <c r="BK253" i="12"/>
  <c r="BS253" i="12" s="1"/>
  <c r="BL253" i="12" s="1"/>
  <c r="BE253" i="12"/>
  <c r="BN252" i="12" s="1"/>
  <c r="BT253" i="12"/>
  <c r="BM253" i="12"/>
  <c r="BB254" i="12"/>
  <c r="BQ254" i="12" s="1"/>
  <c r="DW260" i="1"/>
  <c r="BA255" i="12" s="1"/>
  <c r="EB260" i="1"/>
  <c r="DO255" i="12" s="1"/>
  <c r="CP257" i="1"/>
  <c r="EH252" i="12" s="1"/>
  <c r="CO258" i="1"/>
  <c r="EO251" i="12" l="1"/>
  <c r="EP251" i="12"/>
  <c r="EB254" i="12"/>
  <c r="EC254" i="12"/>
  <c r="DY254" i="12"/>
  <c r="EA254" i="12"/>
  <c r="DW254" i="12"/>
  <c r="DX254" i="12"/>
  <c r="DV254" i="12"/>
  <c r="DQ254" i="12"/>
  <c r="DS254" i="12"/>
  <c r="DR254" i="12"/>
  <c r="DZ254" i="12"/>
  <c r="DU254" i="12"/>
  <c r="DT254" i="12"/>
  <c r="DP255" i="12"/>
  <c r="ED255" i="12" s="1"/>
  <c r="DE250" i="12"/>
  <c r="DF250" i="12"/>
  <c r="DC250" i="12"/>
  <c r="DD250" i="12"/>
  <c r="DA250" i="12"/>
  <c r="DB250" i="12"/>
  <c r="CY250" i="12"/>
  <c r="CZ250" i="12"/>
  <c r="BO254" i="12"/>
  <c r="BP254" i="12"/>
  <c r="BI254" i="12"/>
  <c r="BJ254" i="12"/>
  <c r="BG254" i="12"/>
  <c r="BH254" i="12"/>
  <c r="AR250" i="12"/>
  <c r="AQ250" i="12"/>
  <c r="AP250" i="12"/>
  <c r="AO250" i="12"/>
  <c r="AN250" i="12"/>
  <c r="AT249" i="12" s="1"/>
  <c r="AS249" i="12" s="1"/>
  <c r="AM250" i="12"/>
  <c r="AL250" i="12"/>
  <c r="AK250" i="12"/>
  <c r="FA250" i="12"/>
  <c r="EZ250" i="12"/>
  <c r="CX250" i="12"/>
  <c r="CS250" i="12"/>
  <c r="CT250" i="12" s="1"/>
  <c r="DI249" i="12" s="1"/>
  <c r="DH249" i="12" s="1"/>
  <c r="CU250" i="12"/>
  <c r="CV250" i="12" s="1"/>
  <c r="CW250" i="12"/>
  <c r="EL251" i="12"/>
  <c r="ES250" i="12"/>
  <c r="ET250" i="12" s="1"/>
  <c r="EU250" i="12" s="1"/>
  <c r="EK251" i="12"/>
  <c r="EJ251" i="12"/>
  <c r="EN251" i="12"/>
  <c r="ER251" i="12"/>
  <c r="EM251" i="12"/>
  <c r="EI252" i="12"/>
  <c r="EQ252" i="12" s="1"/>
  <c r="CR251" i="12"/>
  <c r="DG251" i="12" s="1"/>
  <c r="AU249" i="12"/>
  <c r="AF250" i="12"/>
  <c r="AE250" i="12"/>
  <c r="AG250" i="12"/>
  <c r="AH250" i="12"/>
  <c r="AI250" i="12"/>
  <c r="AJ250" i="12"/>
  <c r="AD251" i="12"/>
  <c r="DK250" i="12"/>
  <c r="DQ258" i="1"/>
  <c r="DR257" i="1"/>
  <c r="EF258" i="1"/>
  <c r="EG257" i="1"/>
  <c r="CQ252" i="12" s="1"/>
  <c r="BC254" i="12"/>
  <c r="BD254" i="12" s="1"/>
  <c r="BE254" i="12"/>
  <c r="BN253" i="12" s="1"/>
  <c r="BT254" i="12"/>
  <c r="BF254" i="12"/>
  <c r="BK254" i="12"/>
  <c r="BS254" i="12" s="1"/>
  <c r="BL254" i="12" s="1"/>
  <c r="BM254" i="12"/>
  <c r="DW261" i="1"/>
  <c r="BA256" i="12" s="1"/>
  <c r="BB255" i="12"/>
  <c r="BQ255" i="12" s="1"/>
  <c r="EB261" i="1"/>
  <c r="DO256" i="12" s="1"/>
  <c r="CP258" i="1"/>
  <c r="EH253" i="12" s="1"/>
  <c r="CO259" i="1"/>
  <c r="EO252" i="12" l="1"/>
  <c r="EX251" i="12" s="1"/>
  <c r="EW251" i="12" s="1"/>
  <c r="EP252" i="12"/>
  <c r="EB255" i="12"/>
  <c r="EC255" i="12"/>
  <c r="DY255" i="12"/>
  <c r="EA255" i="12"/>
  <c r="DW255" i="12"/>
  <c r="DX255" i="12"/>
  <c r="DV255" i="12"/>
  <c r="DQ255" i="12"/>
  <c r="DS255" i="12"/>
  <c r="DR255" i="12"/>
  <c r="DZ255" i="12"/>
  <c r="DU255" i="12"/>
  <c r="DT255" i="12"/>
  <c r="DP256" i="12"/>
  <c r="ED256" i="12" s="1"/>
  <c r="DE251" i="12"/>
  <c r="DF251" i="12"/>
  <c r="DC251" i="12"/>
  <c r="DD251" i="12"/>
  <c r="DA251" i="12"/>
  <c r="DB251" i="12"/>
  <c r="CY251" i="12"/>
  <c r="CZ251" i="12"/>
  <c r="BO255" i="12"/>
  <c r="BP255" i="12"/>
  <c r="BI255" i="12"/>
  <c r="BJ255" i="12"/>
  <c r="BG255" i="12"/>
  <c r="BH255" i="12"/>
  <c r="AR251" i="12"/>
  <c r="AQ251" i="12"/>
  <c r="AP251" i="12"/>
  <c r="AO251" i="12"/>
  <c r="AN251" i="12"/>
  <c r="AL251" i="12"/>
  <c r="AK251" i="12"/>
  <c r="AM251" i="12"/>
  <c r="FA251" i="12"/>
  <c r="EX250" i="12"/>
  <c r="EW250" i="12" s="1"/>
  <c r="EZ251" i="12"/>
  <c r="CU251" i="12"/>
  <c r="CV251" i="12" s="1"/>
  <c r="CX251" i="12"/>
  <c r="CS251" i="12"/>
  <c r="CW251" i="12"/>
  <c r="CT251" i="12"/>
  <c r="DI250" i="12" s="1"/>
  <c r="DH250" i="12" s="1"/>
  <c r="EL252" i="12"/>
  <c r="ES251" i="12"/>
  <c r="ET251" i="12" s="1"/>
  <c r="EU251" i="12" s="1"/>
  <c r="EK252" i="12"/>
  <c r="EJ252" i="12"/>
  <c r="EN252" i="12"/>
  <c r="ER252" i="12"/>
  <c r="EM252" i="12"/>
  <c r="CR252" i="12"/>
  <c r="DG252" i="12" s="1"/>
  <c r="EI253" i="12"/>
  <c r="EQ253" i="12" s="1"/>
  <c r="AU250" i="12"/>
  <c r="AH251" i="12"/>
  <c r="AJ251" i="12"/>
  <c r="AE251" i="12"/>
  <c r="AF251" i="12" s="1"/>
  <c r="AI251" i="12"/>
  <c r="AT250" i="12"/>
  <c r="AS250" i="12" s="1"/>
  <c r="AG251" i="12"/>
  <c r="AD252" i="12"/>
  <c r="DK251" i="12"/>
  <c r="DR258" i="1"/>
  <c r="DQ259" i="1"/>
  <c r="EG258" i="1"/>
  <c r="CQ253" i="12" s="1"/>
  <c r="EF259" i="1"/>
  <c r="BC255" i="12"/>
  <c r="BD255" i="12" s="1"/>
  <c r="BF255" i="12"/>
  <c r="BE255" i="12"/>
  <c r="BN254" i="12" s="1"/>
  <c r="BK255" i="12"/>
  <c r="BS255" i="12" s="1"/>
  <c r="BL255" i="12" s="1"/>
  <c r="BT255" i="12"/>
  <c r="BM255" i="12"/>
  <c r="BB256" i="12"/>
  <c r="BQ256" i="12" s="1"/>
  <c r="DW262" i="1"/>
  <c r="BA257" i="12" s="1"/>
  <c r="EB262" i="1"/>
  <c r="DO257" i="12" s="1"/>
  <c r="CO260" i="1"/>
  <c r="CP259" i="1"/>
  <c r="EH254" i="12" s="1"/>
  <c r="EO253" i="12" l="1"/>
  <c r="EX252" i="12" s="1"/>
  <c r="EW252" i="12" s="1"/>
  <c r="EP253" i="12"/>
  <c r="EB256" i="12"/>
  <c r="EC256" i="12"/>
  <c r="DY256" i="12"/>
  <c r="EA256" i="12"/>
  <c r="DW256" i="12"/>
  <c r="DX256" i="12"/>
  <c r="DV256" i="12"/>
  <c r="DQ256" i="12"/>
  <c r="DS256" i="12"/>
  <c r="DR256" i="12"/>
  <c r="DZ256" i="12"/>
  <c r="DU256" i="12"/>
  <c r="DT256" i="12"/>
  <c r="DP257" i="12"/>
  <c r="ED257" i="12" s="1"/>
  <c r="DE252" i="12"/>
  <c r="DF252" i="12"/>
  <c r="DC252" i="12"/>
  <c r="DD252" i="12"/>
  <c r="DA252" i="12"/>
  <c r="DB252" i="12"/>
  <c r="CY252" i="12"/>
  <c r="CZ252" i="12"/>
  <c r="BO256" i="12"/>
  <c r="BP256" i="12"/>
  <c r="BI256" i="12"/>
  <c r="BJ256" i="12"/>
  <c r="BG256" i="12"/>
  <c r="BH256" i="12"/>
  <c r="AR252" i="12"/>
  <c r="AQ252" i="12"/>
  <c r="AP252" i="12"/>
  <c r="AO252" i="12"/>
  <c r="AN252" i="12"/>
  <c r="AT251" i="12" s="1"/>
  <c r="AS251" i="12" s="1"/>
  <c r="AM252" i="12"/>
  <c r="AL252" i="12"/>
  <c r="AK252" i="12"/>
  <c r="FA252" i="12"/>
  <c r="EZ252" i="12"/>
  <c r="CW252" i="12"/>
  <c r="CX252" i="12"/>
  <c r="CU252" i="12"/>
  <c r="CV252" i="12" s="1"/>
  <c r="CS252" i="12"/>
  <c r="CT252" i="12" s="1"/>
  <c r="DI251" i="12" s="1"/>
  <c r="DH251" i="12" s="1"/>
  <c r="EL253" i="12"/>
  <c r="ES252" i="12"/>
  <c r="ET252" i="12" s="1"/>
  <c r="EU252" i="12" s="1"/>
  <c r="EK253" i="12"/>
  <c r="EJ253" i="12"/>
  <c r="EN253" i="12"/>
  <c r="ER253" i="12"/>
  <c r="EM253" i="12"/>
  <c r="CR253" i="12"/>
  <c r="DG253" i="12" s="1"/>
  <c r="EI254" i="12"/>
  <c r="EQ254" i="12" s="1"/>
  <c r="AU251" i="12"/>
  <c r="AE252" i="12"/>
  <c r="AF252" i="12" s="1"/>
  <c r="AI252" i="12"/>
  <c r="AH252" i="12"/>
  <c r="AJ252" i="12"/>
  <c r="AG252" i="12"/>
  <c r="AD253" i="12"/>
  <c r="DK252" i="12"/>
  <c r="DQ260" i="1"/>
  <c r="DR259" i="1"/>
  <c r="EF260" i="1"/>
  <c r="EG259" i="1"/>
  <c r="CQ254" i="12" s="1"/>
  <c r="DW263" i="1"/>
  <c r="BA258" i="12" s="1"/>
  <c r="BB257" i="12"/>
  <c r="BQ257" i="12" s="1"/>
  <c r="BC256" i="12"/>
  <c r="BD256" i="12" s="1"/>
  <c r="BF256" i="12"/>
  <c r="BT256" i="12"/>
  <c r="BE256" i="12"/>
  <c r="BN255" i="12" s="1"/>
  <c r="BK256" i="12"/>
  <c r="BS256" i="12" s="1"/>
  <c r="BL256" i="12" s="1"/>
  <c r="BM256" i="12"/>
  <c r="EB263" i="1"/>
  <c r="DO258" i="12" s="1"/>
  <c r="CP260" i="1"/>
  <c r="EH255" i="12" s="1"/>
  <c r="CO261" i="1"/>
  <c r="EO254" i="12" l="1"/>
  <c r="EP254" i="12"/>
  <c r="EB257" i="12"/>
  <c r="EC257" i="12"/>
  <c r="DY257" i="12"/>
  <c r="EA257" i="12"/>
  <c r="DW257" i="12"/>
  <c r="DX257" i="12"/>
  <c r="DV257" i="12"/>
  <c r="DQ257" i="12"/>
  <c r="DS257" i="12"/>
  <c r="DR257" i="12"/>
  <c r="DZ257" i="12"/>
  <c r="DU257" i="12"/>
  <c r="DT257" i="12"/>
  <c r="DP258" i="12"/>
  <c r="ED258" i="12" s="1"/>
  <c r="DE253" i="12"/>
  <c r="DF253" i="12"/>
  <c r="DC253" i="12"/>
  <c r="DD253" i="12"/>
  <c r="DA253" i="12"/>
  <c r="DB253" i="12"/>
  <c r="CY253" i="12"/>
  <c r="CZ253" i="12"/>
  <c r="BO257" i="12"/>
  <c r="BP257" i="12"/>
  <c r="BI257" i="12"/>
  <c r="BJ257" i="12"/>
  <c r="BG257" i="12"/>
  <c r="BH257" i="12"/>
  <c r="AR253" i="12"/>
  <c r="AQ253" i="12"/>
  <c r="AP253" i="12"/>
  <c r="AO253" i="12"/>
  <c r="AN253" i="12"/>
  <c r="AT252" i="12" s="1"/>
  <c r="AS252" i="12" s="1"/>
  <c r="AM253" i="12"/>
  <c r="AL253" i="12"/>
  <c r="AK253" i="12"/>
  <c r="EZ253" i="12"/>
  <c r="FA253" i="12"/>
  <c r="EL254" i="12"/>
  <c r="EK254" i="12"/>
  <c r="EX253" i="12"/>
  <c r="EW253" i="12" s="1"/>
  <c r="EJ254" i="12"/>
  <c r="EN254" i="12"/>
  <c r="ER254" i="12"/>
  <c r="EM254" i="12"/>
  <c r="CS253" i="12"/>
  <c r="CW253" i="12"/>
  <c r="CX253" i="12"/>
  <c r="CU253" i="12"/>
  <c r="CV253" i="12" s="1"/>
  <c r="CT253" i="12"/>
  <c r="DI252" i="12" s="1"/>
  <c r="DH252" i="12" s="1"/>
  <c r="EI255" i="12"/>
  <c r="EQ255" i="12" s="1"/>
  <c r="CR254" i="12"/>
  <c r="DG254" i="12" s="1"/>
  <c r="AU252" i="12"/>
  <c r="AH253" i="12"/>
  <c r="AG253" i="12"/>
  <c r="AE253" i="12"/>
  <c r="AJ253" i="12"/>
  <c r="AF253" i="12"/>
  <c r="AI253" i="12"/>
  <c r="AD254" i="12"/>
  <c r="DK253" i="12"/>
  <c r="ES253" i="12"/>
  <c r="ET253" i="12" s="1"/>
  <c r="EU253" i="12" s="1"/>
  <c r="DQ261" i="1"/>
  <c r="DR260" i="1"/>
  <c r="EF261" i="1"/>
  <c r="EG260" i="1"/>
  <c r="CQ255" i="12" s="1"/>
  <c r="BE257" i="12"/>
  <c r="BN256" i="12" s="1"/>
  <c r="BC257" i="12"/>
  <c r="BD257" i="12" s="1"/>
  <c r="BF257" i="12"/>
  <c r="BK257" i="12"/>
  <c r="BS257" i="12" s="1"/>
  <c r="BL257" i="12" s="1"/>
  <c r="BT257" i="12"/>
  <c r="BM257" i="12"/>
  <c r="DW264" i="1"/>
  <c r="BA259" i="12" s="1"/>
  <c r="BB258" i="12"/>
  <c r="BQ258" i="12" s="1"/>
  <c r="EB264" i="1"/>
  <c r="DO259" i="12" s="1"/>
  <c r="CO262" i="1"/>
  <c r="CP261" i="1"/>
  <c r="EH256" i="12" s="1"/>
  <c r="EO255" i="12" l="1"/>
  <c r="EX254" i="12" s="1"/>
  <c r="EW254" i="12" s="1"/>
  <c r="EP255" i="12"/>
  <c r="EB258" i="12"/>
  <c r="EC258" i="12"/>
  <c r="DY258" i="12"/>
  <c r="EA258" i="12"/>
  <c r="DW258" i="12"/>
  <c r="DX258" i="12"/>
  <c r="DV258" i="12"/>
  <c r="DQ258" i="12"/>
  <c r="DS258" i="12"/>
  <c r="DR258" i="12"/>
  <c r="DZ258" i="12"/>
  <c r="DU258" i="12"/>
  <c r="DT258" i="12"/>
  <c r="DP259" i="12"/>
  <c r="ED259" i="12" s="1"/>
  <c r="DE254" i="12"/>
  <c r="DF254" i="12"/>
  <c r="DC254" i="12"/>
  <c r="DD254" i="12"/>
  <c r="DA254" i="12"/>
  <c r="DB254" i="12"/>
  <c r="CY254" i="12"/>
  <c r="CZ254" i="12"/>
  <c r="BO258" i="12"/>
  <c r="BP258" i="12"/>
  <c r="BI258" i="12"/>
  <c r="BJ258" i="12"/>
  <c r="BG258" i="12"/>
  <c r="BH258" i="12"/>
  <c r="AR254" i="12"/>
  <c r="AQ254" i="12"/>
  <c r="AP254" i="12"/>
  <c r="AO254" i="12"/>
  <c r="AN254" i="12"/>
  <c r="AM254" i="12"/>
  <c r="AL254" i="12"/>
  <c r="AK254" i="12"/>
  <c r="FA254" i="12"/>
  <c r="EZ254" i="12"/>
  <c r="EJ255" i="12"/>
  <c r="EN255" i="12"/>
  <c r="ER255" i="12"/>
  <c r="EM255" i="12"/>
  <c r="EL255" i="12"/>
  <c r="ES254" i="12"/>
  <c r="ET254" i="12" s="1"/>
  <c r="EU254" i="12" s="1"/>
  <c r="EK255" i="12"/>
  <c r="CW254" i="12"/>
  <c r="CX254" i="12"/>
  <c r="CS254" i="12"/>
  <c r="CT254" i="12" s="1"/>
  <c r="DI253" i="12" s="1"/>
  <c r="DH253" i="12" s="1"/>
  <c r="CU254" i="12"/>
  <c r="CV254" i="12" s="1"/>
  <c r="EI256" i="12"/>
  <c r="EQ256" i="12" s="1"/>
  <c r="CR255" i="12"/>
  <c r="DG255" i="12" s="1"/>
  <c r="AU253" i="12"/>
  <c r="AI254" i="12"/>
  <c r="AE254" i="12"/>
  <c r="AF254" i="12" s="1"/>
  <c r="AG254" i="12"/>
  <c r="AJ254" i="12"/>
  <c r="AT253" i="12"/>
  <c r="AS253" i="12" s="1"/>
  <c r="AH254" i="12"/>
  <c r="AD255" i="12"/>
  <c r="DK254" i="12"/>
  <c r="DQ262" i="1"/>
  <c r="DR261" i="1"/>
  <c r="EF262" i="1"/>
  <c r="EG261" i="1"/>
  <c r="CQ256" i="12" s="1"/>
  <c r="DW265" i="1"/>
  <c r="BA260" i="12" s="1"/>
  <c r="BB259" i="12"/>
  <c r="BQ259" i="12" s="1"/>
  <c r="BC258" i="12"/>
  <c r="BD258" i="12" s="1"/>
  <c r="BK258" i="12"/>
  <c r="BS258" i="12" s="1"/>
  <c r="BL258" i="12" s="1"/>
  <c r="BE258" i="12"/>
  <c r="BN257" i="12" s="1"/>
  <c r="BT258" i="12"/>
  <c r="BF258" i="12"/>
  <c r="BM258" i="12"/>
  <c r="EB265" i="1"/>
  <c r="DO260" i="12" s="1"/>
  <c r="CO263" i="1"/>
  <c r="CP262" i="1"/>
  <c r="EH257" i="12" s="1"/>
  <c r="EO256" i="12" l="1"/>
  <c r="EX255" i="12" s="1"/>
  <c r="EW255" i="12" s="1"/>
  <c r="EP256" i="12"/>
  <c r="EB259" i="12"/>
  <c r="EC259" i="12"/>
  <c r="DY259" i="12"/>
  <c r="EA259" i="12"/>
  <c r="DW259" i="12"/>
  <c r="DX259" i="12"/>
  <c r="DV259" i="12"/>
  <c r="DQ259" i="12"/>
  <c r="DS259" i="12"/>
  <c r="DR259" i="12"/>
  <c r="DZ259" i="12"/>
  <c r="DU259" i="12"/>
  <c r="DT259" i="12"/>
  <c r="DP260" i="12"/>
  <c r="ED260" i="12" s="1"/>
  <c r="DE255" i="12"/>
  <c r="DF255" i="12"/>
  <c r="DC255" i="12"/>
  <c r="DD255" i="12"/>
  <c r="DA255" i="12"/>
  <c r="DB255" i="12"/>
  <c r="CY255" i="12"/>
  <c r="CZ255" i="12"/>
  <c r="BO259" i="12"/>
  <c r="BP259" i="12"/>
  <c r="BI259" i="12"/>
  <c r="BJ259" i="12"/>
  <c r="BG259" i="12"/>
  <c r="BH259" i="12"/>
  <c r="AR255" i="12"/>
  <c r="AQ255" i="12"/>
  <c r="AP255" i="12"/>
  <c r="AO255" i="12"/>
  <c r="AN255" i="12"/>
  <c r="AT254" i="12" s="1"/>
  <c r="AS254" i="12" s="1"/>
  <c r="AL255" i="12"/>
  <c r="AK255" i="12"/>
  <c r="AM255" i="12"/>
  <c r="EZ255" i="12"/>
  <c r="CW255" i="12"/>
  <c r="EJ256" i="12"/>
  <c r="ES255" i="12"/>
  <c r="ET255" i="12" s="1"/>
  <c r="EU255" i="12" s="1"/>
  <c r="CT255" i="12"/>
  <c r="DI254" i="12" s="1"/>
  <c r="DH254" i="12" s="1"/>
  <c r="CS255" i="12"/>
  <c r="EK256" i="12"/>
  <c r="EL256" i="12"/>
  <c r="CX255" i="12"/>
  <c r="CU255" i="12"/>
  <c r="CV255" i="12" s="1"/>
  <c r="EM256" i="12"/>
  <c r="ER256" i="12"/>
  <c r="EN256" i="12"/>
  <c r="FA255" i="12"/>
  <c r="EI257" i="12"/>
  <c r="EQ257" i="12" s="1"/>
  <c r="CR256" i="12"/>
  <c r="DG256" i="12" s="1"/>
  <c r="AU254" i="12"/>
  <c r="AG255" i="12"/>
  <c r="AI255" i="12"/>
  <c r="AH255" i="12"/>
  <c r="AJ255" i="12"/>
  <c r="AE255" i="12"/>
  <c r="AF255" i="12" s="1"/>
  <c r="AD256" i="12"/>
  <c r="DK255" i="12"/>
  <c r="DR262" i="1"/>
  <c r="DQ263" i="1"/>
  <c r="EF263" i="1"/>
  <c r="EG262" i="1"/>
  <c r="CQ257" i="12" s="1"/>
  <c r="DW266" i="1"/>
  <c r="BA261" i="12" s="1"/>
  <c r="BB260" i="12"/>
  <c r="BQ260" i="12" s="1"/>
  <c r="BC259" i="12"/>
  <c r="BT259" i="12"/>
  <c r="BE259" i="12"/>
  <c r="BN258" i="12" s="1"/>
  <c r="BK259" i="12"/>
  <c r="BS259" i="12" s="1"/>
  <c r="BL259" i="12" s="1"/>
  <c r="BD259" i="12"/>
  <c r="BF259" i="12"/>
  <c r="BM259" i="12"/>
  <c r="EB266" i="1"/>
  <c r="DO261" i="12" s="1"/>
  <c r="CP263" i="1"/>
  <c r="EH258" i="12" s="1"/>
  <c r="CO264" i="1"/>
  <c r="EO257" i="12" l="1"/>
  <c r="EX256" i="12" s="1"/>
  <c r="EW256" i="12" s="1"/>
  <c r="EP257" i="12"/>
  <c r="EB260" i="12"/>
  <c r="EC260" i="12"/>
  <c r="DY260" i="12"/>
  <c r="EA260" i="12"/>
  <c r="DW260" i="12"/>
  <c r="DX260" i="12"/>
  <c r="DS260" i="12"/>
  <c r="DR260" i="12"/>
  <c r="DZ260" i="12"/>
  <c r="DU260" i="12"/>
  <c r="DT260" i="12"/>
  <c r="DV260" i="12"/>
  <c r="DQ260" i="12"/>
  <c r="DP261" i="12"/>
  <c r="ED261" i="12" s="1"/>
  <c r="FA256" i="12"/>
  <c r="DE256" i="12"/>
  <c r="DF256" i="12"/>
  <c r="DC256" i="12"/>
  <c r="DD256" i="12"/>
  <c r="DA256" i="12"/>
  <c r="DB256" i="12"/>
  <c r="CY256" i="12"/>
  <c r="CZ256" i="12"/>
  <c r="BO260" i="12"/>
  <c r="BP260" i="12"/>
  <c r="BI260" i="12"/>
  <c r="BJ260" i="12"/>
  <c r="BG260" i="12"/>
  <c r="BH260" i="12"/>
  <c r="AR256" i="12"/>
  <c r="AQ256" i="12"/>
  <c r="AP256" i="12"/>
  <c r="AO256" i="12"/>
  <c r="AN256" i="12"/>
  <c r="AT255" i="12" s="1"/>
  <c r="AS255" i="12" s="1"/>
  <c r="AM256" i="12"/>
  <c r="AL256" i="12"/>
  <c r="AK256" i="12"/>
  <c r="EZ256" i="12"/>
  <c r="CW256" i="12"/>
  <c r="CX256" i="12"/>
  <c r="CU256" i="12"/>
  <c r="CV256" i="12" s="1"/>
  <c r="CS256" i="12"/>
  <c r="CT256" i="12" s="1"/>
  <c r="DI255" i="12" s="1"/>
  <c r="DH255" i="12" s="1"/>
  <c r="EJ257" i="12"/>
  <c r="EN257" i="12"/>
  <c r="ER257" i="12"/>
  <c r="EM257" i="12"/>
  <c r="EL257" i="12"/>
  <c r="ES256" i="12"/>
  <c r="ET256" i="12" s="1"/>
  <c r="EU256" i="12" s="1"/>
  <c r="EK257" i="12"/>
  <c r="EI258" i="12"/>
  <c r="EQ258" i="12" s="1"/>
  <c r="CR257" i="12"/>
  <c r="DG257" i="12" s="1"/>
  <c r="AU255" i="12"/>
  <c r="AH256" i="12"/>
  <c r="AJ256" i="12"/>
  <c r="AI256" i="12"/>
  <c r="AG256" i="12"/>
  <c r="AE256" i="12"/>
  <c r="AF256" i="12" s="1"/>
  <c r="AD257" i="12"/>
  <c r="DK256" i="12"/>
  <c r="DQ264" i="1"/>
  <c r="DR263" i="1"/>
  <c r="EG263" i="1"/>
  <c r="CQ258" i="12" s="1"/>
  <c r="EF264" i="1"/>
  <c r="BE260" i="12"/>
  <c r="BN259" i="12" s="1"/>
  <c r="BC260" i="12"/>
  <c r="BD260" i="12"/>
  <c r="BF260" i="12"/>
  <c r="BK260" i="12"/>
  <c r="BS260" i="12" s="1"/>
  <c r="BL260" i="12" s="1"/>
  <c r="BT260" i="12"/>
  <c r="BM260" i="12"/>
  <c r="BB261" i="12"/>
  <c r="BQ261" i="12" s="1"/>
  <c r="DW267" i="1"/>
  <c r="BA262" i="12" s="1"/>
  <c r="EB267" i="1"/>
  <c r="DO262" i="12" s="1"/>
  <c r="CO265" i="1"/>
  <c r="CP264" i="1"/>
  <c r="EH259" i="12" s="1"/>
  <c r="EO258" i="12" l="1"/>
  <c r="EX257" i="12" s="1"/>
  <c r="EW257" i="12" s="1"/>
  <c r="EP258" i="12"/>
  <c r="ES257" i="12" s="1"/>
  <c r="ET257" i="12" s="1"/>
  <c r="EU257" i="12" s="1"/>
  <c r="EB261" i="12"/>
  <c r="EC261" i="12"/>
  <c r="DY261" i="12"/>
  <c r="EA261" i="12"/>
  <c r="DW261" i="12"/>
  <c r="DX261" i="12"/>
  <c r="DS261" i="12"/>
  <c r="DR261" i="12"/>
  <c r="DZ261" i="12"/>
  <c r="DU261" i="12"/>
  <c r="DT261" i="12"/>
  <c r="DV261" i="12"/>
  <c r="DQ261" i="12"/>
  <c r="DP262" i="12"/>
  <c r="ED262" i="12" s="1"/>
  <c r="DE257" i="12"/>
  <c r="DF257" i="12"/>
  <c r="DC257" i="12"/>
  <c r="DD257" i="12"/>
  <c r="DA257" i="12"/>
  <c r="DB257" i="12"/>
  <c r="CY257" i="12"/>
  <c r="CZ257" i="12"/>
  <c r="BO261" i="12"/>
  <c r="BP261" i="12"/>
  <c r="BI261" i="12"/>
  <c r="BJ261" i="12"/>
  <c r="BG261" i="12"/>
  <c r="BH261" i="12"/>
  <c r="AR257" i="12"/>
  <c r="AQ257" i="12"/>
  <c r="AP257" i="12"/>
  <c r="AO257" i="12"/>
  <c r="AN257" i="12"/>
  <c r="AT256" i="12" s="1"/>
  <c r="AS256" i="12" s="1"/>
  <c r="AM257" i="12"/>
  <c r="AL257" i="12"/>
  <c r="AK257" i="12"/>
  <c r="EZ257" i="12"/>
  <c r="FA257" i="12"/>
  <c r="CS257" i="12"/>
  <c r="CW257" i="12"/>
  <c r="CX257" i="12"/>
  <c r="CU257" i="12"/>
  <c r="CV257" i="12" s="1"/>
  <c r="CT257" i="12"/>
  <c r="DI256" i="12" s="1"/>
  <c r="DH256" i="12" s="1"/>
  <c r="EL258" i="12"/>
  <c r="EK258" i="12"/>
  <c r="EJ258" i="12"/>
  <c r="EN258" i="12"/>
  <c r="ER258" i="12"/>
  <c r="EM258" i="12"/>
  <c r="CR258" i="12"/>
  <c r="DG258" i="12" s="1"/>
  <c r="EI259" i="12"/>
  <c r="EQ259" i="12" s="1"/>
  <c r="AU256" i="12"/>
  <c r="AH257" i="12"/>
  <c r="AG257" i="12"/>
  <c r="AE257" i="12"/>
  <c r="AF257" i="12" s="1"/>
  <c r="AI257" i="12"/>
  <c r="AJ257" i="12"/>
  <c r="AD258" i="12"/>
  <c r="DK257" i="12"/>
  <c r="DR264" i="1"/>
  <c r="DQ265" i="1"/>
  <c r="EG264" i="1"/>
  <c r="CQ259" i="12" s="1"/>
  <c r="EF265" i="1"/>
  <c r="BC261" i="12"/>
  <c r="BD261" i="12" s="1"/>
  <c r="BF261" i="12"/>
  <c r="BK261" i="12"/>
  <c r="BS261" i="12" s="1"/>
  <c r="BL261" i="12" s="1"/>
  <c r="BE261" i="12"/>
  <c r="BN260" i="12" s="1"/>
  <c r="BT261" i="12"/>
  <c r="BM261" i="12"/>
  <c r="DW268" i="1"/>
  <c r="BA263" i="12" s="1"/>
  <c r="BB262" i="12"/>
  <c r="BQ262" i="12" s="1"/>
  <c r="EB268" i="1"/>
  <c r="DO263" i="12" s="1"/>
  <c r="CO266" i="1"/>
  <c r="CP265" i="1"/>
  <c r="EH260" i="12" s="1"/>
  <c r="EO259" i="12" l="1"/>
  <c r="EX258" i="12" s="1"/>
  <c r="EW258" i="12" s="1"/>
  <c r="EP259" i="12"/>
  <c r="ES258" i="12" s="1"/>
  <c r="ET258" i="12" s="1"/>
  <c r="EU258" i="12" s="1"/>
  <c r="EB262" i="12"/>
  <c r="EC262" i="12"/>
  <c r="DY262" i="12"/>
  <c r="EA262" i="12"/>
  <c r="DW262" i="12"/>
  <c r="DX262" i="12"/>
  <c r="DS262" i="12"/>
  <c r="DR262" i="12"/>
  <c r="DZ262" i="12"/>
  <c r="DU262" i="12"/>
  <c r="DT262" i="12"/>
  <c r="DV262" i="12"/>
  <c r="DQ262" i="12"/>
  <c r="DP263" i="12"/>
  <c r="ED263" i="12" s="1"/>
  <c r="DE258" i="12"/>
  <c r="DF258" i="12"/>
  <c r="DC258" i="12"/>
  <c r="DD258" i="12"/>
  <c r="DA258" i="12"/>
  <c r="DB258" i="12"/>
  <c r="CY258" i="12"/>
  <c r="CZ258" i="12"/>
  <c r="BO262" i="12"/>
  <c r="BP262" i="12"/>
  <c r="BI262" i="12"/>
  <c r="BJ262" i="12"/>
  <c r="BG262" i="12"/>
  <c r="BH262" i="12"/>
  <c r="AR258" i="12"/>
  <c r="AQ258" i="12"/>
  <c r="AP258" i="12"/>
  <c r="AO258" i="12"/>
  <c r="AN258" i="12"/>
  <c r="AT257" i="12" s="1"/>
  <c r="AS257" i="12" s="1"/>
  <c r="AM258" i="12"/>
  <c r="AL258" i="12"/>
  <c r="AK258" i="12"/>
  <c r="FA258" i="12"/>
  <c r="EL259" i="12"/>
  <c r="EN259" i="12"/>
  <c r="EM259" i="12"/>
  <c r="EJ259" i="12"/>
  <c r="ER259" i="12"/>
  <c r="CW258" i="12"/>
  <c r="CU258" i="12"/>
  <c r="CV258" i="12" s="1"/>
  <c r="CS258" i="12"/>
  <c r="CT258" i="12" s="1"/>
  <c r="DI257" i="12" s="1"/>
  <c r="DH257" i="12" s="1"/>
  <c r="CX258" i="12"/>
  <c r="EK259" i="12"/>
  <c r="EZ258" i="12"/>
  <c r="EI260" i="12"/>
  <c r="EQ260" i="12" s="1"/>
  <c r="CR259" i="12"/>
  <c r="DG259" i="12" s="1"/>
  <c r="AU257" i="12"/>
  <c r="AH258" i="12"/>
  <c r="AF258" i="12"/>
  <c r="AG258" i="12"/>
  <c r="AE258" i="12"/>
  <c r="AI258" i="12"/>
  <c r="AJ258" i="12"/>
  <c r="AD259" i="12"/>
  <c r="DK258" i="12"/>
  <c r="DQ266" i="1"/>
  <c r="DR265" i="1"/>
  <c r="EF266" i="1"/>
  <c r="EG265" i="1"/>
  <c r="CQ260" i="12" s="1"/>
  <c r="BB263" i="12"/>
  <c r="BQ263" i="12" s="1"/>
  <c r="DW269" i="1"/>
  <c r="BA264" i="12" s="1"/>
  <c r="BE262" i="12"/>
  <c r="BN261" i="12" s="1"/>
  <c r="BC262" i="12"/>
  <c r="BF262" i="12"/>
  <c r="BT262" i="12"/>
  <c r="BD262" i="12"/>
  <c r="BK262" i="12"/>
  <c r="BS262" i="12" s="1"/>
  <c r="BL262" i="12" s="1"/>
  <c r="BM262" i="12"/>
  <c r="EB269" i="1"/>
  <c r="DO264" i="12" s="1"/>
  <c r="CO267" i="1"/>
  <c r="CP266" i="1"/>
  <c r="EH261" i="12" s="1"/>
  <c r="EO260" i="12" l="1"/>
  <c r="EP260" i="12"/>
  <c r="ES259" i="12" s="1"/>
  <c r="ET259" i="12" s="1"/>
  <c r="EU259" i="12" s="1"/>
  <c r="EB263" i="12"/>
  <c r="EC263" i="12"/>
  <c r="DY263" i="12"/>
  <c r="EA263" i="12"/>
  <c r="DW263" i="12"/>
  <c r="DX263" i="12"/>
  <c r="DV263" i="12"/>
  <c r="DQ263" i="12"/>
  <c r="DS263" i="12"/>
  <c r="DR263" i="12"/>
  <c r="DZ263" i="12"/>
  <c r="DU263" i="12"/>
  <c r="DT263" i="12"/>
  <c r="DP264" i="12"/>
  <c r="ED264" i="12" s="1"/>
  <c r="DE259" i="12"/>
  <c r="DF259" i="12"/>
  <c r="DC259" i="12"/>
  <c r="DD259" i="12"/>
  <c r="DA259" i="12"/>
  <c r="DB259" i="12"/>
  <c r="CY259" i="12"/>
  <c r="CZ259" i="12"/>
  <c r="BO263" i="12"/>
  <c r="BP263" i="12"/>
  <c r="BI263" i="12"/>
  <c r="BJ263" i="12"/>
  <c r="BG263" i="12"/>
  <c r="BH263" i="12"/>
  <c r="AR259" i="12"/>
  <c r="AQ259" i="12"/>
  <c r="AP259" i="12"/>
  <c r="AO259" i="12"/>
  <c r="AN259" i="12"/>
  <c r="AT258" i="12" s="1"/>
  <c r="AS258" i="12" s="1"/>
  <c r="AL259" i="12"/>
  <c r="AK259" i="12"/>
  <c r="AM259" i="12"/>
  <c r="FA259" i="12"/>
  <c r="EZ259" i="12"/>
  <c r="CU259" i="12"/>
  <c r="CV259" i="12" s="1"/>
  <c r="CX259" i="12"/>
  <c r="CS259" i="12"/>
  <c r="CW259" i="12"/>
  <c r="CT259" i="12"/>
  <c r="DI258" i="12" s="1"/>
  <c r="DH258" i="12" s="1"/>
  <c r="EL260" i="12"/>
  <c r="EK260" i="12"/>
  <c r="EJ260" i="12"/>
  <c r="EN260" i="12"/>
  <c r="ER260" i="12"/>
  <c r="EM260" i="12"/>
  <c r="CR260" i="12"/>
  <c r="DG260" i="12" s="1"/>
  <c r="EI261" i="12"/>
  <c r="EQ261" i="12" s="1"/>
  <c r="AU258" i="12"/>
  <c r="AH259" i="12"/>
  <c r="AJ259" i="12"/>
  <c r="AG259" i="12"/>
  <c r="AE259" i="12"/>
  <c r="AF259" i="12" s="1"/>
  <c r="AI259" i="12"/>
  <c r="AD260" i="12"/>
  <c r="DK259" i="12"/>
  <c r="DQ267" i="1"/>
  <c r="DR266" i="1"/>
  <c r="EG266" i="1"/>
  <c r="CQ261" i="12" s="1"/>
  <c r="EF267" i="1"/>
  <c r="DW270" i="1"/>
  <c r="BA265" i="12" s="1"/>
  <c r="BB264" i="12"/>
  <c r="BQ264" i="12" s="1"/>
  <c r="BF263" i="12"/>
  <c r="BE263" i="12"/>
  <c r="BN262" i="12" s="1"/>
  <c r="BC263" i="12"/>
  <c r="BD263" i="12" s="1"/>
  <c r="BK263" i="12"/>
  <c r="BS263" i="12" s="1"/>
  <c r="BL263" i="12" s="1"/>
  <c r="BT263" i="12"/>
  <c r="BM263" i="12"/>
  <c r="EB270" i="1"/>
  <c r="DO265" i="12" s="1"/>
  <c r="CP267" i="1"/>
  <c r="EH262" i="12" s="1"/>
  <c r="CO268" i="1"/>
  <c r="EO261" i="12" l="1"/>
  <c r="EX260" i="12" s="1"/>
  <c r="EW260" i="12" s="1"/>
  <c r="EP261" i="12"/>
  <c r="ES260" i="12" s="1"/>
  <c r="ET260" i="12" s="1"/>
  <c r="EU260" i="12" s="1"/>
  <c r="EB264" i="12"/>
  <c r="EC264" i="12"/>
  <c r="DY264" i="12"/>
  <c r="EA264" i="12"/>
  <c r="DW264" i="12"/>
  <c r="DX264" i="12"/>
  <c r="DV264" i="12"/>
  <c r="DQ264" i="12"/>
  <c r="DS264" i="12"/>
  <c r="DR264" i="12"/>
  <c r="DZ264" i="12"/>
  <c r="DU264" i="12"/>
  <c r="DT264" i="12"/>
  <c r="DP265" i="12"/>
  <c r="ED265" i="12" s="1"/>
  <c r="DE260" i="12"/>
  <c r="DF260" i="12"/>
  <c r="DC260" i="12"/>
  <c r="DD260" i="12"/>
  <c r="DA260" i="12"/>
  <c r="DB260" i="12"/>
  <c r="CY260" i="12"/>
  <c r="CZ260" i="12"/>
  <c r="BO264" i="12"/>
  <c r="BP264" i="12"/>
  <c r="BI264" i="12"/>
  <c r="BJ264" i="12"/>
  <c r="BG264" i="12"/>
  <c r="BH264" i="12"/>
  <c r="AR260" i="12"/>
  <c r="AQ260" i="12"/>
  <c r="AP260" i="12"/>
  <c r="AO260" i="12"/>
  <c r="AN260" i="12"/>
  <c r="AM260" i="12"/>
  <c r="AL260" i="12"/>
  <c r="AK260" i="12"/>
  <c r="FA260" i="12"/>
  <c r="EZ260" i="12"/>
  <c r="EX259" i="12"/>
  <c r="EW259" i="12" s="1"/>
  <c r="CW260" i="12"/>
  <c r="CX260" i="12"/>
  <c r="CU260" i="12"/>
  <c r="CV260" i="12" s="1"/>
  <c r="CS260" i="12"/>
  <c r="CT260" i="12" s="1"/>
  <c r="DI259" i="12" s="1"/>
  <c r="DH259" i="12" s="1"/>
  <c r="EL261" i="12"/>
  <c r="EK261" i="12"/>
  <c r="EJ261" i="12"/>
  <c r="EN261" i="12"/>
  <c r="ER261" i="12"/>
  <c r="EM261" i="12"/>
  <c r="EI262" i="12"/>
  <c r="EQ262" i="12" s="1"/>
  <c r="CR261" i="12"/>
  <c r="DG261" i="12" s="1"/>
  <c r="AU259" i="12"/>
  <c r="AH260" i="12"/>
  <c r="AJ260" i="12"/>
  <c r="AF260" i="12"/>
  <c r="AI260" i="12"/>
  <c r="AE260" i="12"/>
  <c r="AG260" i="12"/>
  <c r="AD261" i="12"/>
  <c r="DK260" i="12"/>
  <c r="DR267" i="1"/>
  <c r="DQ268" i="1"/>
  <c r="EF268" i="1"/>
  <c r="EG267" i="1"/>
  <c r="CQ262" i="12" s="1"/>
  <c r="BC264" i="12"/>
  <c r="BD264" i="12" s="1"/>
  <c r="BE264" i="12"/>
  <c r="BN263" i="12" s="1"/>
  <c r="BK264" i="12"/>
  <c r="BS264" i="12" s="1"/>
  <c r="BL264" i="12" s="1"/>
  <c r="BF264" i="12"/>
  <c r="BT264" i="12"/>
  <c r="BM264" i="12"/>
  <c r="BB265" i="12"/>
  <c r="BQ265" i="12" s="1"/>
  <c r="DW271" i="1"/>
  <c r="BA266" i="12" s="1"/>
  <c r="EB271" i="1"/>
  <c r="DO266" i="12" s="1"/>
  <c r="CP268" i="1"/>
  <c r="EH263" i="12" s="1"/>
  <c r="CO269" i="1"/>
  <c r="EO262" i="12" l="1"/>
  <c r="EX261" i="12" s="1"/>
  <c r="EW261" i="12" s="1"/>
  <c r="EP262" i="12"/>
  <c r="EB265" i="12"/>
  <c r="EC265" i="12"/>
  <c r="DY265" i="12"/>
  <c r="EA265" i="12"/>
  <c r="DW265" i="12"/>
  <c r="DX265" i="12"/>
  <c r="DS265" i="12"/>
  <c r="DR265" i="12"/>
  <c r="DZ265" i="12"/>
  <c r="DU265" i="12"/>
  <c r="DT265" i="12"/>
  <c r="DV265" i="12"/>
  <c r="DQ265" i="12"/>
  <c r="DP266" i="12"/>
  <c r="ED266" i="12" s="1"/>
  <c r="DE261" i="12"/>
  <c r="DF261" i="12"/>
  <c r="DC261" i="12"/>
  <c r="DD261" i="12"/>
  <c r="DA261" i="12"/>
  <c r="DB261" i="12"/>
  <c r="CY261" i="12"/>
  <c r="CZ261" i="12"/>
  <c r="BO265" i="12"/>
  <c r="BP265" i="12"/>
  <c r="BI265" i="12"/>
  <c r="BJ265" i="12"/>
  <c r="BG265" i="12"/>
  <c r="BH265" i="12"/>
  <c r="AR261" i="12"/>
  <c r="AQ261" i="12"/>
  <c r="AP261" i="12"/>
  <c r="AO261" i="12"/>
  <c r="AN261" i="12"/>
  <c r="AT260" i="12" s="1"/>
  <c r="AS260" i="12" s="1"/>
  <c r="AM261" i="12"/>
  <c r="AL261" i="12"/>
  <c r="AK261" i="12"/>
  <c r="EZ261" i="12"/>
  <c r="FA261" i="12"/>
  <c r="CU261" i="12"/>
  <c r="CV261" i="12" s="1"/>
  <c r="CT261" i="12"/>
  <c r="DI260" i="12" s="1"/>
  <c r="DH260" i="12" s="1"/>
  <c r="CS261" i="12"/>
  <c r="CW261" i="12"/>
  <c r="CX261" i="12"/>
  <c r="EJ262" i="12"/>
  <c r="EN262" i="12"/>
  <c r="ER262" i="12"/>
  <c r="EM262" i="12"/>
  <c r="EL262" i="12"/>
  <c r="EK262" i="12"/>
  <c r="CR262" i="12"/>
  <c r="DG262" i="12" s="1"/>
  <c r="EI263" i="12"/>
  <c r="EQ263" i="12" s="1"/>
  <c r="AU260" i="12"/>
  <c r="AT259" i="12"/>
  <c r="AS259" i="12" s="1"/>
  <c r="AH261" i="12"/>
  <c r="AE261" i="12"/>
  <c r="AF261" i="12"/>
  <c r="AI261" i="12"/>
  <c r="AG261" i="12"/>
  <c r="AJ261" i="12"/>
  <c r="AD262" i="12"/>
  <c r="DK261" i="12"/>
  <c r="DQ269" i="1"/>
  <c r="DR268" i="1"/>
  <c r="EG268" i="1"/>
  <c r="CQ263" i="12" s="1"/>
  <c r="EF269" i="1"/>
  <c r="BF265" i="12"/>
  <c r="BE265" i="12"/>
  <c r="BN264" i="12" s="1"/>
  <c r="BK265" i="12"/>
  <c r="BS265" i="12" s="1"/>
  <c r="BL265" i="12" s="1"/>
  <c r="BC265" i="12"/>
  <c r="BD265" i="12" s="1"/>
  <c r="BT265" i="12"/>
  <c r="BM265" i="12"/>
  <c r="BB266" i="12"/>
  <c r="BQ266" i="12" s="1"/>
  <c r="DW272" i="1"/>
  <c r="BA267" i="12" s="1"/>
  <c r="EB272" i="1"/>
  <c r="DO267" i="12" s="1"/>
  <c r="CO270" i="1"/>
  <c r="CP269" i="1"/>
  <c r="EH264" i="12" s="1"/>
  <c r="EO263" i="12" l="1"/>
  <c r="EX262" i="12" s="1"/>
  <c r="EW262" i="12" s="1"/>
  <c r="EP263" i="12"/>
  <c r="ES262" i="12" s="1"/>
  <c r="ET262" i="12" s="1"/>
  <c r="EU262" i="12" s="1"/>
  <c r="EB266" i="12"/>
  <c r="EC266" i="12"/>
  <c r="DY266" i="12"/>
  <c r="EA266" i="12"/>
  <c r="DW266" i="12"/>
  <c r="DX266" i="12"/>
  <c r="DV266" i="12"/>
  <c r="DQ266" i="12"/>
  <c r="DS266" i="12"/>
  <c r="DR266" i="12"/>
  <c r="DZ266" i="12"/>
  <c r="DU266" i="12"/>
  <c r="DT266" i="12"/>
  <c r="DP267" i="12"/>
  <c r="ED267" i="12" s="1"/>
  <c r="EZ262" i="12"/>
  <c r="DE262" i="12"/>
  <c r="DF262" i="12"/>
  <c r="DC262" i="12"/>
  <c r="DD262" i="12"/>
  <c r="DA262" i="12"/>
  <c r="DB262" i="12"/>
  <c r="CY262" i="12"/>
  <c r="CZ262" i="12"/>
  <c r="ES261" i="12"/>
  <c r="ET261" i="12" s="1"/>
  <c r="EU261" i="12" s="1"/>
  <c r="BO266" i="12"/>
  <c r="BP266" i="12"/>
  <c r="BI266" i="12"/>
  <c r="BJ266" i="12"/>
  <c r="BG266" i="12"/>
  <c r="BH266" i="12"/>
  <c r="AR262" i="12"/>
  <c r="AQ262" i="12"/>
  <c r="AP262" i="12"/>
  <c r="AO262" i="12"/>
  <c r="AN262" i="12"/>
  <c r="AT261" i="12" s="1"/>
  <c r="AS261" i="12" s="1"/>
  <c r="AM262" i="12"/>
  <c r="AL262" i="12"/>
  <c r="AK262" i="12"/>
  <c r="FA262" i="12"/>
  <c r="CX262" i="12"/>
  <c r="CS262" i="12"/>
  <c r="CT262" i="12" s="1"/>
  <c r="DI261" i="12" s="1"/>
  <c r="DH261" i="12" s="1"/>
  <c r="CU262" i="12"/>
  <c r="CV262" i="12" s="1"/>
  <c r="CW262" i="12"/>
  <c r="EL263" i="12"/>
  <c r="EK263" i="12"/>
  <c r="EJ263" i="12"/>
  <c r="EN263" i="12"/>
  <c r="ER263" i="12"/>
  <c r="EM263" i="12"/>
  <c r="CR263" i="12"/>
  <c r="DG263" i="12" s="1"/>
  <c r="EI264" i="12"/>
  <c r="EQ264" i="12" s="1"/>
  <c r="AU261" i="12"/>
  <c r="AH262" i="12"/>
  <c r="AF262" i="12"/>
  <c r="AI262" i="12"/>
  <c r="AE262" i="12"/>
  <c r="AJ262" i="12"/>
  <c r="AG262" i="12"/>
  <c r="AD263" i="12"/>
  <c r="DK262" i="12"/>
  <c r="DQ270" i="1"/>
  <c r="DR269" i="1"/>
  <c r="EG269" i="1"/>
  <c r="CQ264" i="12" s="1"/>
  <c r="EF270" i="1"/>
  <c r="BC266" i="12"/>
  <c r="BD266" i="12"/>
  <c r="BF266" i="12"/>
  <c r="BE266" i="12"/>
  <c r="BN265" i="12" s="1"/>
  <c r="BK266" i="12"/>
  <c r="BS266" i="12" s="1"/>
  <c r="BL266" i="12" s="1"/>
  <c r="BT266" i="12"/>
  <c r="BM266" i="12"/>
  <c r="DW273" i="1"/>
  <c r="BA268" i="12" s="1"/>
  <c r="BB267" i="12"/>
  <c r="BQ267" i="12" s="1"/>
  <c r="EB273" i="1"/>
  <c r="DO268" i="12" s="1"/>
  <c r="CO271" i="1"/>
  <c r="CP270" i="1"/>
  <c r="EH265" i="12" s="1"/>
  <c r="EO264" i="12" l="1"/>
  <c r="EX263" i="12" s="1"/>
  <c r="EW263" i="12" s="1"/>
  <c r="EP264" i="12"/>
  <c r="EB267" i="12"/>
  <c r="EC267" i="12"/>
  <c r="DY267" i="12"/>
  <c r="EA267" i="12"/>
  <c r="DW267" i="12"/>
  <c r="DX267" i="12"/>
  <c r="DS267" i="12"/>
  <c r="DR267" i="12"/>
  <c r="DZ267" i="12"/>
  <c r="DU267" i="12"/>
  <c r="DT267" i="12"/>
  <c r="DV267" i="12"/>
  <c r="DQ267" i="12"/>
  <c r="DP268" i="12"/>
  <c r="ED268" i="12" s="1"/>
  <c r="DE263" i="12"/>
  <c r="DF263" i="12"/>
  <c r="DC263" i="12"/>
  <c r="DD263" i="12"/>
  <c r="DA263" i="12"/>
  <c r="DB263" i="12"/>
  <c r="CY263" i="12"/>
  <c r="CZ263" i="12"/>
  <c r="BO267" i="12"/>
  <c r="BP267" i="12"/>
  <c r="BI267" i="12"/>
  <c r="BJ267" i="12"/>
  <c r="BG267" i="12"/>
  <c r="BH267" i="12"/>
  <c r="AR263" i="12"/>
  <c r="AQ263" i="12"/>
  <c r="AP263" i="12"/>
  <c r="AO263" i="12"/>
  <c r="AN263" i="12"/>
  <c r="AT262" i="12" s="1"/>
  <c r="AS262" i="12" s="1"/>
  <c r="AL263" i="12"/>
  <c r="AK263" i="12"/>
  <c r="AM263" i="12"/>
  <c r="EZ263" i="12"/>
  <c r="FA263" i="12"/>
  <c r="EJ264" i="12"/>
  <c r="EN264" i="12"/>
  <c r="ER264" i="12"/>
  <c r="EM264" i="12"/>
  <c r="EL264" i="12"/>
  <c r="ES263" i="12"/>
  <c r="ET263" i="12" s="1"/>
  <c r="EU263" i="12" s="1"/>
  <c r="EK264" i="12"/>
  <c r="CU263" i="12"/>
  <c r="CV263" i="12" s="1"/>
  <c r="CX263" i="12"/>
  <c r="CS263" i="12"/>
  <c r="CW263" i="12"/>
  <c r="CT263" i="12"/>
  <c r="DI262" i="12" s="1"/>
  <c r="DH262" i="12" s="1"/>
  <c r="EI265" i="12"/>
  <c r="EQ265" i="12" s="1"/>
  <c r="CR264" i="12"/>
  <c r="DG264" i="12" s="1"/>
  <c r="AU262" i="12"/>
  <c r="AH263" i="12"/>
  <c r="AF263" i="12"/>
  <c r="AE263" i="12"/>
  <c r="AI263" i="12"/>
  <c r="AJ263" i="12"/>
  <c r="AG263" i="12"/>
  <c r="AD264" i="12"/>
  <c r="DK263" i="12"/>
  <c r="DQ271" i="1"/>
  <c r="DR270" i="1"/>
  <c r="EF271" i="1"/>
  <c r="EG270" i="1"/>
  <c r="CQ265" i="12" s="1"/>
  <c r="BC267" i="12"/>
  <c r="BT267" i="12"/>
  <c r="BE267" i="12"/>
  <c r="BN266" i="12" s="1"/>
  <c r="BD267" i="12"/>
  <c r="BF267" i="12"/>
  <c r="BK267" i="12"/>
  <c r="BS267" i="12" s="1"/>
  <c r="BL267" i="12" s="1"/>
  <c r="BM267" i="12"/>
  <c r="BB268" i="12"/>
  <c r="BQ268" i="12" s="1"/>
  <c r="DW274" i="1"/>
  <c r="BA269" i="12" s="1"/>
  <c r="EB274" i="1"/>
  <c r="DO269" i="12" s="1"/>
  <c r="CO272" i="1"/>
  <c r="CP271" i="1"/>
  <c r="EH266" i="12" s="1"/>
  <c r="EO265" i="12" l="1"/>
  <c r="EP265" i="12"/>
  <c r="EB268" i="12"/>
  <c r="EC268" i="12"/>
  <c r="DY268" i="12"/>
  <c r="EA268" i="12"/>
  <c r="DW268" i="12"/>
  <c r="DX268" i="12"/>
  <c r="DS268" i="12"/>
  <c r="DR268" i="12"/>
  <c r="DZ268" i="12"/>
  <c r="DU268" i="12"/>
  <c r="DT268" i="12"/>
  <c r="DV268" i="12"/>
  <c r="DQ268" i="12"/>
  <c r="DP269" i="12"/>
  <c r="ED269" i="12" s="1"/>
  <c r="DE264" i="12"/>
  <c r="DF264" i="12"/>
  <c r="DC264" i="12"/>
  <c r="DD264" i="12"/>
  <c r="DA264" i="12"/>
  <c r="DB264" i="12"/>
  <c r="CY264" i="12"/>
  <c r="CZ264" i="12"/>
  <c r="BO268" i="12"/>
  <c r="BP268" i="12"/>
  <c r="BI268" i="12"/>
  <c r="BJ268" i="12"/>
  <c r="BG268" i="12"/>
  <c r="BH268" i="12"/>
  <c r="AR264" i="12"/>
  <c r="AQ264" i="12"/>
  <c r="AP264" i="12"/>
  <c r="AO264" i="12"/>
  <c r="AN264" i="12"/>
  <c r="AT263" i="12" s="1"/>
  <c r="AS263" i="12" s="1"/>
  <c r="AM264" i="12"/>
  <c r="AL264" i="12"/>
  <c r="AK264" i="12"/>
  <c r="EZ264" i="12"/>
  <c r="FA264" i="12"/>
  <c r="EL265" i="12"/>
  <c r="ES264" i="12"/>
  <c r="ET264" i="12" s="1"/>
  <c r="EU264" i="12" s="1"/>
  <c r="EK265" i="12"/>
  <c r="EJ265" i="12"/>
  <c r="EN265" i="12"/>
  <c r="ER265" i="12"/>
  <c r="EM265" i="12"/>
  <c r="CW264" i="12"/>
  <c r="CX264" i="12"/>
  <c r="CU264" i="12"/>
  <c r="CV264" i="12" s="1"/>
  <c r="CS264" i="12"/>
  <c r="CT264" i="12" s="1"/>
  <c r="DI263" i="12" s="1"/>
  <c r="DH263" i="12" s="1"/>
  <c r="EI266" i="12"/>
  <c r="EQ266" i="12" s="1"/>
  <c r="CR265" i="12"/>
  <c r="DG265" i="12" s="1"/>
  <c r="AU263" i="12"/>
  <c r="AH264" i="12"/>
  <c r="AI264" i="12"/>
  <c r="AE264" i="12"/>
  <c r="AF264" i="12" s="1"/>
  <c r="AG264" i="12"/>
  <c r="AJ264" i="12"/>
  <c r="AD265" i="12"/>
  <c r="DK264" i="12"/>
  <c r="DQ272" i="1"/>
  <c r="DR271" i="1"/>
  <c r="EG271" i="1"/>
  <c r="CQ266" i="12" s="1"/>
  <c r="EF272" i="1"/>
  <c r="BF268" i="12"/>
  <c r="BK268" i="12"/>
  <c r="BS268" i="12" s="1"/>
  <c r="BL268" i="12" s="1"/>
  <c r="BE268" i="12"/>
  <c r="BC268" i="12"/>
  <c r="BD268" i="12" s="1"/>
  <c r="BM268" i="12"/>
  <c r="BB269" i="12"/>
  <c r="BQ269" i="12" s="1"/>
  <c r="DW275" i="1"/>
  <c r="BA270" i="12" s="1"/>
  <c r="EB275" i="1"/>
  <c r="DO270" i="12" s="1"/>
  <c r="CP272" i="1"/>
  <c r="EH267" i="12" s="1"/>
  <c r="CO273" i="1"/>
  <c r="EO266" i="12" l="1"/>
  <c r="EX265" i="12" s="1"/>
  <c r="EW265" i="12" s="1"/>
  <c r="EP266" i="12"/>
  <c r="EB269" i="12"/>
  <c r="EC269" i="12"/>
  <c r="DY269" i="12"/>
  <c r="EA269" i="12"/>
  <c r="DW269" i="12"/>
  <c r="DX269" i="12"/>
  <c r="DS269" i="12"/>
  <c r="DR269" i="12"/>
  <c r="DZ269" i="12"/>
  <c r="DU269" i="12"/>
  <c r="DT269" i="12"/>
  <c r="DV269" i="12"/>
  <c r="DQ269" i="12"/>
  <c r="DP270" i="12"/>
  <c r="ED270" i="12" s="1"/>
  <c r="DE265" i="12"/>
  <c r="DF265" i="12"/>
  <c r="DC265" i="12"/>
  <c r="DD265" i="12"/>
  <c r="DA265" i="12"/>
  <c r="DB265" i="12"/>
  <c r="CY265" i="12"/>
  <c r="CZ265" i="12"/>
  <c r="BO269" i="12"/>
  <c r="BP269" i="12"/>
  <c r="BI269" i="12"/>
  <c r="BJ269" i="12"/>
  <c r="BG269" i="12"/>
  <c r="BH269" i="12"/>
  <c r="AR265" i="12"/>
  <c r="AQ265" i="12"/>
  <c r="AP265" i="12"/>
  <c r="AO265" i="12"/>
  <c r="AN265" i="12"/>
  <c r="AT264" i="12" s="1"/>
  <c r="AS264" i="12" s="1"/>
  <c r="AM265" i="12"/>
  <c r="AL265" i="12"/>
  <c r="AK265" i="12"/>
  <c r="FA265" i="12"/>
  <c r="EX264" i="12"/>
  <c r="EW264" i="12" s="1"/>
  <c r="EZ265" i="12"/>
  <c r="CU265" i="12"/>
  <c r="CV265" i="12" s="1"/>
  <c r="CT265" i="12"/>
  <c r="DI264" i="12" s="1"/>
  <c r="DH264" i="12" s="1"/>
  <c r="CS265" i="12"/>
  <c r="CW265" i="12"/>
  <c r="CX265" i="12"/>
  <c r="EL266" i="12"/>
  <c r="ES265" i="12"/>
  <c r="ET265" i="12" s="1"/>
  <c r="EU265" i="12" s="1"/>
  <c r="EK266" i="12"/>
  <c r="EJ266" i="12"/>
  <c r="EN266" i="12"/>
  <c r="ER266" i="12"/>
  <c r="EM266" i="12"/>
  <c r="EI267" i="12"/>
  <c r="EQ267" i="12" s="1"/>
  <c r="CR266" i="12"/>
  <c r="DG266" i="12" s="1"/>
  <c r="AU264" i="12"/>
  <c r="AI265" i="12"/>
  <c r="AE265" i="12"/>
  <c r="AF265" i="12" s="1"/>
  <c r="AG265" i="12"/>
  <c r="AH265" i="12"/>
  <c r="AJ265" i="12"/>
  <c r="AD266" i="12"/>
  <c r="DK265" i="12"/>
  <c r="DQ273" i="1"/>
  <c r="DR272" i="1"/>
  <c r="EG272" i="1"/>
  <c r="CQ267" i="12" s="1"/>
  <c r="EF273" i="1"/>
  <c r="BC269" i="12"/>
  <c r="BD269" i="12" s="1"/>
  <c r="BE269" i="12"/>
  <c r="BN268" i="12" s="1"/>
  <c r="BK269" i="12"/>
  <c r="BS269" i="12" s="1"/>
  <c r="BL269" i="12" s="1"/>
  <c r="BF269" i="12"/>
  <c r="BT269" i="12"/>
  <c r="BM269" i="12"/>
  <c r="BT268" i="12"/>
  <c r="BN267" i="12"/>
  <c r="DW276" i="1"/>
  <c r="BA271" i="12" s="1"/>
  <c r="BB270" i="12"/>
  <c r="BQ270" i="12" s="1"/>
  <c r="EB276" i="1"/>
  <c r="DO271" i="12" s="1"/>
  <c r="CP273" i="1"/>
  <c r="EH268" i="12" s="1"/>
  <c r="CO274" i="1"/>
  <c r="EO267" i="12" l="1"/>
  <c r="EX266" i="12" s="1"/>
  <c r="EW266" i="12" s="1"/>
  <c r="EP267" i="12"/>
  <c r="EB270" i="12"/>
  <c r="EC270" i="12"/>
  <c r="DY270" i="12"/>
  <c r="EA270" i="12"/>
  <c r="DW270" i="12"/>
  <c r="DX270" i="12"/>
  <c r="DS270" i="12"/>
  <c r="DR270" i="12"/>
  <c r="DZ270" i="12"/>
  <c r="DU270" i="12"/>
  <c r="DT270" i="12"/>
  <c r="DV270" i="12"/>
  <c r="DQ270" i="12"/>
  <c r="DP271" i="12"/>
  <c r="ED271" i="12" s="1"/>
  <c r="DE266" i="12"/>
  <c r="DF266" i="12"/>
  <c r="DC266" i="12"/>
  <c r="DD266" i="12"/>
  <c r="DA266" i="12"/>
  <c r="DB266" i="12"/>
  <c r="CY266" i="12"/>
  <c r="CZ266" i="12"/>
  <c r="BO270" i="12"/>
  <c r="BP270" i="12"/>
  <c r="BI270" i="12"/>
  <c r="BJ270" i="12"/>
  <c r="BG270" i="12"/>
  <c r="BH270" i="12"/>
  <c r="AR266" i="12"/>
  <c r="AQ266" i="12"/>
  <c r="AP266" i="12"/>
  <c r="AO266" i="12"/>
  <c r="AN266" i="12"/>
  <c r="AT265" i="12" s="1"/>
  <c r="AS265" i="12" s="1"/>
  <c r="AM266" i="12"/>
  <c r="AL266" i="12"/>
  <c r="AK266" i="12"/>
  <c r="FA266" i="12"/>
  <c r="EZ266" i="12"/>
  <c r="EL267" i="12"/>
  <c r="ES266" i="12"/>
  <c r="ET266" i="12" s="1"/>
  <c r="EU266" i="12" s="1"/>
  <c r="EK267" i="12"/>
  <c r="EJ267" i="12"/>
  <c r="EN267" i="12"/>
  <c r="ER267" i="12"/>
  <c r="EM267" i="12"/>
  <c r="CX266" i="12"/>
  <c r="CS266" i="12"/>
  <c r="CT266" i="12" s="1"/>
  <c r="DI265" i="12" s="1"/>
  <c r="DH265" i="12" s="1"/>
  <c r="CU266" i="12"/>
  <c r="CV266" i="12" s="1"/>
  <c r="CW266" i="12"/>
  <c r="EI268" i="12"/>
  <c r="EQ268" i="12" s="1"/>
  <c r="CR267" i="12"/>
  <c r="DG267" i="12" s="1"/>
  <c r="AU265" i="12"/>
  <c r="AJ266" i="12"/>
  <c r="AG266" i="12"/>
  <c r="AE266" i="12"/>
  <c r="AH266" i="12"/>
  <c r="AI266" i="12"/>
  <c r="AF266" i="12"/>
  <c r="AD267" i="12"/>
  <c r="DK266" i="12"/>
  <c r="DR273" i="1"/>
  <c r="DQ274" i="1"/>
  <c r="EF274" i="1"/>
  <c r="EG273" i="1"/>
  <c r="CQ268" i="12" s="1"/>
  <c r="DW277" i="1"/>
  <c r="BA272" i="12" s="1"/>
  <c r="BB271" i="12"/>
  <c r="BQ271" i="12" s="1"/>
  <c r="BE270" i="12"/>
  <c r="BN269" i="12" s="1"/>
  <c r="BF270" i="12"/>
  <c r="BD270" i="12"/>
  <c r="BT270" i="12"/>
  <c r="BC270" i="12"/>
  <c r="BK270" i="12"/>
  <c r="BS270" i="12" s="1"/>
  <c r="BL270" i="12" s="1"/>
  <c r="BM270" i="12"/>
  <c r="EB277" i="1"/>
  <c r="DO272" i="12" s="1"/>
  <c r="CO275" i="1"/>
  <c r="CP274" i="1"/>
  <c r="EH269" i="12" s="1"/>
  <c r="EO268" i="12" l="1"/>
  <c r="EX267" i="12" s="1"/>
  <c r="EW267" i="12" s="1"/>
  <c r="EP268" i="12"/>
  <c r="ES267" i="12" s="1"/>
  <c r="ET267" i="12" s="1"/>
  <c r="EU267" i="12" s="1"/>
  <c r="EB271" i="12"/>
  <c r="EC271" i="12"/>
  <c r="DY271" i="12"/>
  <c r="EA271" i="12"/>
  <c r="DW271" i="12"/>
  <c r="DX271" i="12"/>
  <c r="DV271" i="12"/>
  <c r="DQ271" i="12"/>
  <c r="DS271" i="12"/>
  <c r="DR271" i="12"/>
  <c r="DZ271" i="12"/>
  <c r="DU271" i="12"/>
  <c r="DT271" i="12"/>
  <c r="DP272" i="12"/>
  <c r="ED272" i="12" s="1"/>
  <c r="DE267" i="12"/>
  <c r="DF267" i="12"/>
  <c r="DC267" i="12"/>
  <c r="DD267" i="12"/>
  <c r="DA267" i="12"/>
  <c r="DB267" i="12"/>
  <c r="CY267" i="12"/>
  <c r="CZ267" i="12"/>
  <c r="BO271" i="12"/>
  <c r="BP271" i="12"/>
  <c r="BI271" i="12"/>
  <c r="BJ271" i="12"/>
  <c r="BG271" i="12"/>
  <c r="BH271" i="12"/>
  <c r="AR267" i="12"/>
  <c r="AQ267" i="12"/>
  <c r="AP267" i="12"/>
  <c r="AO267" i="12"/>
  <c r="AN267" i="12"/>
  <c r="AT266" i="12" s="1"/>
  <c r="AS266" i="12" s="1"/>
  <c r="AL267" i="12"/>
  <c r="AK267" i="12"/>
  <c r="AM267" i="12"/>
  <c r="FA267" i="12"/>
  <c r="EZ267" i="12"/>
  <c r="CU267" i="12"/>
  <c r="CV267" i="12" s="1"/>
  <c r="CX267" i="12"/>
  <c r="CS267" i="12"/>
  <c r="CW267" i="12"/>
  <c r="CT267" i="12"/>
  <c r="DI266" i="12" s="1"/>
  <c r="DH266" i="12" s="1"/>
  <c r="EJ268" i="12"/>
  <c r="EN268" i="12"/>
  <c r="ER268" i="12"/>
  <c r="EM268" i="12"/>
  <c r="EL268" i="12"/>
  <c r="EK268" i="12"/>
  <c r="CR268" i="12"/>
  <c r="DG268" i="12" s="1"/>
  <c r="EI269" i="12"/>
  <c r="EQ269" i="12" s="1"/>
  <c r="AU266" i="12"/>
  <c r="AH267" i="12"/>
  <c r="AF267" i="12"/>
  <c r="AG267" i="12"/>
  <c r="AE267" i="12"/>
  <c r="AI267" i="12"/>
  <c r="AJ267" i="12"/>
  <c r="AD268" i="12"/>
  <c r="DK267" i="12"/>
  <c r="DR274" i="1"/>
  <c r="DQ275" i="1"/>
  <c r="EG274" i="1"/>
  <c r="CQ269" i="12" s="1"/>
  <c r="EF275" i="1"/>
  <c r="BC271" i="12"/>
  <c r="BF271" i="12"/>
  <c r="BK271" i="12"/>
  <c r="BS271" i="12" s="1"/>
  <c r="BL271" i="12" s="1"/>
  <c r="BD271" i="12"/>
  <c r="BE271" i="12"/>
  <c r="BN270" i="12" s="1"/>
  <c r="BT271" i="12"/>
  <c r="BM271" i="12"/>
  <c r="BB272" i="12"/>
  <c r="BQ272" i="12" s="1"/>
  <c r="DW278" i="1"/>
  <c r="BA273" i="12" s="1"/>
  <c r="EB278" i="1"/>
  <c r="DO273" i="12" s="1"/>
  <c r="CP275" i="1"/>
  <c r="EH270" i="12" s="1"/>
  <c r="CO276" i="1"/>
  <c r="EO269" i="12" l="1"/>
  <c r="EP269" i="12"/>
  <c r="EB272" i="12"/>
  <c r="EC272" i="12"/>
  <c r="DY272" i="12"/>
  <c r="EA272" i="12"/>
  <c r="DW272" i="12"/>
  <c r="DX272" i="12"/>
  <c r="DV272" i="12"/>
  <c r="DQ272" i="12"/>
  <c r="DS272" i="12"/>
  <c r="DR272" i="12"/>
  <c r="DZ272" i="12"/>
  <c r="DU272" i="12"/>
  <c r="DT272" i="12"/>
  <c r="DP273" i="12"/>
  <c r="ED273" i="12" s="1"/>
  <c r="DE268" i="12"/>
  <c r="DF268" i="12"/>
  <c r="DC268" i="12"/>
  <c r="DD268" i="12"/>
  <c r="DA268" i="12"/>
  <c r="DB268" i="12"/>
  <c r="CY268" i="12"/>
  <c r="CZ268" i="12"/>
  <c r="BO272" i="12"/>
  <c r="BP272" i="12"/>
  <c r="BI272" i="12"/>
  <c r="BJ272" i="12"/>
  <c r="BG272" i="12"/>
  <c r="BH272" i="12"/>
  <c r="AR268" i="12"/>
  <c r="AQ268" i="12"/>
  <c r="AP268" i="12"/>
  <c r="AO268" i="12"/>
  <c r="AN268" i="12"/>
  <c r="AT267" i="12" s="1"/>
  <c r="AS267" i="12" s="1"/>
  <c r="AM268" i="12"/>
  <c r="AL268" i="12"/>
  <c r="AK268" i="12"/>
  <c r="EZ268" i="12"/>
  <c r="FA268" i="12"/>
  <c r="CX268" i="12"/>
  <c r="CU268" i="12"/>
  <c r="CV268" i="12" s="1"/>
  <c r="CS268" i="12"/>
  <c r="CT268" i="12" s="1"/>
  <c r="DI267" i="12" s="1"/>
  <c r="DH267" i="12" s="1"/>
  <c r="CW268" i="12"/>
  <c r="EJ269" i="12"/>
  <c r="EN269" i="12"/>
  <c r="ER269" i="12"/>
  <c r="EM269" i="12"/>
  <c r="EL269" i="12"/>
  <c r="EK269" i="12"/>
  <c r="EX268" i="12"/>
  <c r="EW268" i="12" s="1"/>
  <c r="EI270" i="12"/>
  <c r="EQ270" i="12" s="1"/>
  <c r="CR269" i="12"/>
  <c r="DG269" i="12" s="1"/>
  <c r="AU267" i="12"/>
  <c r="AG268" i="12"/>
  <c r="AF268" i="12"/>
  <c r="AJ268" i="12"/>
  <c r="AI268" i="12"/>
  <c r="AH268" i="12"/>
  <c r="AE268" i="12"/>
  <c r="AD269" i="12"/>
  <c r="DK268" i="12"/>
  <c r="DQ276" i="1"/>
  <c r="DR275" i="1"/>
  <c r="EG275" i="1"/>
  <c r="CQ270" i="12" s="1"/>
  <c r="EF276" i="1"/>
  <c r="BE272" i="12"/>
  <c r="BN271" i="12" s="1"/>
  <c r="BK272" i="12"/>
  <c r="BS272" i="12" s="1"/>
  <c r="BL272" i="12" s="1"/>
  <c r="BF272" i="12"/>
  <c r="BC272" i="12"/>
  <c r="BD272" i="12" s="1"/>
  <c r="BT272" i="12"/>
  <c r="BM272" i="12"/>
  <c r="DW279" i="1"/>
  <c r="BA274" i="12" s="1"/>
  <c r="BB273" i="12"/>
  <c r="BQ273" i="12" s="1"/>
  <c r="EB279" i="1"/>
  <c r="DO274" i="12" s="1"/>
  <c r="CP276" i="1"/>
  <c r="EH271" i="12" s="1"/>
  <c r="CO277" i="1"/>
  <c r="EO270" i="12" l="1"/>
  <c r="EX269" i="12" s="1"/>
  <c r="EW269" i="12" s="1"/>
  <c r="EP270" i="12"/>
  <c r="ES269" i="12" s="1"/>
  <c r="ET269" i="12" s="1"/>
  <c r="EU269" i="12" s="1"/>
  <c r="EB273" i="12"/>
  <c r="EC273" i="12"/>
  <c r="DY273" i="12"/>
  <c r="EA273" i="12"/>
  <c r="DW273" i="12"/>
  <c r="DX273" i="12"/>
  <c r="DV273" i="12"/>
  <c r="DQ273" i="12"/>
  <c r="DS273" i="12"/>
  <c r="DR273" i="12"/>
  <c r="DZ273" i="12"/>
  <c r="DU273" i="12"/>
  <c r="DT273" i="12"/>
  <c r="DP274" i="12"/>
  <c r="ED274" i="12" s="1"/>
  <c r="DE269" i="12"/>
  <c r="DF269" i="12"/>
  <c r="DC269" i="12"/>
  <c r="DD269" i="12"/>
  <c r="DA269" i="12"/>
  <c r="DB269" i="12"/>
  <c r="CY269" i="12"/>
  <c r="CZ269" i="12"/>
  <c r="BO273" i="12"/>
  <c r="BP273" i="12"/>
  <c r="BI273" i="12"/>
  <c r="BJ273" i="12"/>
  <c r="BG273" i="12"/>
  <c r="BH273" i="12"/>
  <c r="AR269" i="12"/>
  <c r="AQ269" i="12"/>
  <c r="AP269" i="12"/>
  <c r="AO269" i="12"/>
  <c r="AN269" i="12"/>
  <c r="AT268" i="12" s="1"/>
  <c r="AS268" i="12" s="1"/>
  <c r="AM269" i="12"/>
  <c r="AL269" i="12"/>
  <c r="AK269" i="12"/>
  <c r="AU268" i="12"/>
  <c r="FA269" i="12"/>
  <c r="EZ269" i="12"/>
  <c r="ES268" i="12"/>
  <c r="ET268" i="12" s="1"/>
  <c r="EU268" i="12" s="1"/>
  <c r="CU269" i="12"/>
  <c r="CV269" i="12" s="1"/>
  <c r="CT269" i="12"/>
  <c r="DI268" i="12" s="1"/>
  <c r="DH268" i="12" s="1"/>
  <c r="CS269" i="12"/>
  <c r="CW269" i="12"/>
  <c r="CX269" i="12"/>
  <c r="EJ270" i="12"/>
  <c r="EN270" i="12"/>
  <c r="ER270" i="12"/>
  <c r="EM270" i="12"/>
  <c r="EL270" i="12"/>
  <c r="EK270" i="12"/>
  <c r="EI271" i="12"/>
  <c r="EQ271" i="12" s="1"/>
  <c r="CR270" i="12"/>
  <c r="DG270" i="12" s="1"/>
  <c r="AH269" i="12"/>
  <c r="AG269" i="12"/>
  <c r="AJ269" i="12"/>
  <c r="AI269" i="12"/>
  <c r="AE269" i="12"/>
  <c r="AF269" i="12" s="1"/>
  <c r="AD270" i="12"/>
  <c r="DK269" i="12"/>
  <c r="DQ277" i="1"/>
  <c r="DR276" i="1"/>
  <c r="EG276" i="1"/>
  <c r="CQ271" i="12" s="1"/>
  <c r="EF277" i="1"/>
  <c r="BF273" i="12"/>
  <c r="BE273" i="12"/>
  <c r="BN272" i="12" s="1"/>
  <c r="BC273" i="12"/>
  <c r="BD273" i="12"/>
  <c r="BK273" i="12"/>
  <c r="BS273" i="12" s="1"/>
  <c r="BL273" i="12" s="1"/>
  <c r="BT273" i="12"/>
  <c r="BM273" i="12"/>
  <c r="BB274" i="12"/>
  <c r="BQ274" i="12" s="1"/>
  <c r="DW280" i="1"/>
  <c r="BA275" i="12" s="1"/>
  <c r="EB280" i="1"/>
  <c r="DO275" i="12" s="1"/>
  <c r="CO278" i="1"/>
  <c r="CP277" i="1"/>
  <c r="EH272" i="12" s="1"/>
  <c r="EO271" i="12" l="1"/>
  <c r="EX270" i="12" s="1"/>
  <c r="EW270" i="12" s="1"/>
  <c r="EP271" i="12"/>
  <c r="EB274" i="12"/>
  <c r="EC274" i="12"/>
  <c r="DY274" i="12"/>
  <c r="EA274" i="12"/>
  <c r="DW274" i="12"/>
  <c r="DX274" i="12"/>
  <c r="DS274" i="12"/>
  <c r="DR274" i="12"/>
  <c r="DZ274" i="12"/>
  <c r="DU274" i="12"/>
  <c r="DT274" i="12"/>
  <c r="DV274" i="12"/>
  <c r="DQ274" i="12"/>
  <c r="DP275" i="12"/>
  <c r="ED275" i="12" s="1"/>
  <c r="DE270" i="12"/>
  <c r="DF270" i="12"/>
  <c r="DC270" i="12"/>
  <c r="DD270" i="12"/>
  <c r="DA270" i="12"/>
  <c r="DB270" i="12"/>
  <c r="CY270" i="12"/>
  <c r="CZ270" i="12"/>
  <c r="BO274" i="12"/>
  <c r="BP274" i="12"/>
  <c r="BI274" i="12"/>
  <c r="BJ274" i="12"/>
  <c r="BG274" i="12"/>
  <c r="BH274" i="12"/>
  <c r="AR270" i="12"/>
  <c r="AQ270" i="12"/>
  <c r="AP270" i="12"/>
  <c r="AO270" i="12"/>
  <c r="AN270" i="12"/>
  <c r="AT269" i="12" s="1"/>
  <c r="AS269" i="12" s="1"/>
  <c r="AM270" i="12"/>
  <c r="AL270" i="12"/>
  <c r="AK270" i="12"/>
  <c r="EZ270" i="12"/>
  <c r="FA270" i="12"/>
  <c r="EJ271" i="12"/>
  <c r="EN271" i="12"/>
  <c r="ER271" i="12"/>
  <c r="EM271" i="12"/>
  <c r="EL271" i="12"/>
  <c r="ES270" i="12"/>
  <c r="ET270" i="12" s="1"/>
  <c r="EU270" i="12" s="1"/>
  <c r="EK271" i="12"/>
  <c r="CW270" i="12"/>
  <c r="CX270" i="12"/>
  <c r="CS270" i="12"/>
  <c r="CT270" i="12" s="1"/>
  <c r="DI269" i="12" s="1"/>
  <c r="DH269" i="12" s="1"/>
  <c r="CU270" i="12"/>
  <c r="CV270" i="12" s="1"/>
  <c r="EI272" i="12"/>
  <c r="EQ272" i="12" s="1"/>
  <c r="CR271" i="12"/>
  <c r="DG271" i="12" s="1"/>
  <c r="AU269" i="12"/>
  <c r="AH270" i="12"/>
  <c r="AI270" i="12"/>
  <c r="AE270" i="12"/>
  <c r="AF270" i="12" s="1"/>
  <c r="AG270" i="12"/>
  <c r="AJ270" i="12"/>
  <c r="AD271" i="12"/>
  <c r="DK270" i="12"/>
  <c r="DQ278" i="1"/>
  <c r="DR277" i="1"/>
  <c r="EG277" i="1"/>
  <c r="CQ272" i="12" s="1"/>
  <c r="EF278" i="1"/>
  <c r="BE274" i="12"/>
  <c r="BN273" i="12" s="1"/>
  <c r="BF274" i="12"/>
  <c r="BC274" i="12"/>
  <c r="BK274" i="12"/>
  <c r="BS274" i="12" s="1"/>
  <c r="BL274" i="12" s="1"/>
  <c r="BT274" i="12"/>
  <c r="BD274" i="12"/>
  <c r="BM274" i="12"/>
  <c r="DW281" i="1"/>
  <c r="BA276" i="12" s="1"/>
  <c r="BB275" i="12"/>
  <c r="BQ275" i="12" s="1"/>
  <c r="EB281" i="1"/>
  <c r="DO276" i="12" s="1"/>
  <c r="CP278" i="1"/>
  <c r="EH273" i="12" s="1"/>
  <c r="CO279" i="1"/>
  <c r="EO272" i="12" l="1"/>
  <c r="EP272" i="12"/>
  <c r="ES271" i="12" s="1"/>
  <c r="ET271" i="12" s="1"/>
  <c r="EU271" i="12" s="1"/>
  <c r="EB275" i="12"/>
  <c r="EC275" i="12"/>
  <c r="DY275" i="12"/>
  <c r="EA275" i="12"/>
  <c r="DW275" i="12"/>
  <c r="DX275" i="12"/>
  <c r="DV275" i="12"/>
  <c r="DQ275" i="12"/>
  <c r="DS275" i="12"/>
  <c r="DR275" i="12"/>
  <c r="DZ275" i="12"/>
  <c r="DU275" i="12"/>
  <c r="DT275" i="12"/>
  <c r="DP276" i="12"/>
  <c r="ED276" i="12" s="1"/>
  <c r="DE271" i="12"/>
  <c r="DF271" i="12"/>
  <c r="DC271" i="12"/>
  <c r="DD271" i="12"/>
  <c r="DA271" i="12"/>
  <c r="DB271" i="12"/>
  <c r="CY271" i="12"/>
  <c r="CZ271" i="12"/>
  <c r="BO275" i="12"/>
  <c r="BP275" i="12"/>
  <c r="BI275" i="12"/>
  <c r="BJ275" i="12"/>
  <c r="BG275" i="12"/>
  <c r="BH275" i="12"/>
  <c r="AR271" i="12"/>
  <c r="AQ271" i="12"/>
  <c r="AP271" i="12"/>
  <c r="AO271" i="12"/>
  <c r="AN271" i="12"/>
  <c r="AT270" i="12" s="1"/>
  <c r="AS270" i="12" s="1"/>
  <c r="AL271" i="12"/>
  <c r="AK271" i="12"/>
  <c r="AM271" i="12"/>
  <c r="EZ271" i="12"/>
  <c r="FA271" i="12"/>
  <c r="CS271" i="12"/>
  <c r="CW271" i="12"/>
  <c r="CT271" i="12"/>
  <c r="DI270" i="12" s="1"/>
  <c r="DH270" i="12" s="1"/>
  <c r="CU271" i="12"/>
  <c r="CV271" i="12" s="1"/>
  <c r="CX271" i="12"/>
  <c r="EJ272" i="12"/>
  <c r="EN272" i="12"/>
  <c r="ER272" i="12"/>
  <c r="EM272" i="12"/>
  <c r="EL272" i="12"/>
  <c r="EK272" i="12"/>
  <c r="CR272" i="12"/>
  <c r="DG272" i="12" s="1"/>
  <c r="EI273" i="12"/>
  <c r="EQ273" i="12" s="1"/>
  <c r="AU270" i="12"/>
  <c r="AG271" i="12"/>
  <c r="AH271" i="12"/>
  <c r="AI271" i="12"/>
  <c r="AE271" i="12"/>
  <c r="AD272" i="12"/>
  <c r="AF271" i="12"/>
  <c r="AJ271" i="12"/>
  <c r="DK271" i="12"/>
  <c r="DQ279" i="1"/>
  <c r="DR278" i="1"/>
  <c r="EF279" i="1"/>
  <c r="EG278" i="1"/>
  <c r="CQ273" i="12" s="1"/>
  <c r="DW282" i="1"/>
  <c r="BA277" i="12" s="1"/>
  <c r="BB276" i="12"/>
  <c r="BQ276" i="12" s="1"/>
  <c r="BC275" i="12"/>
  <c r="BD275" i="12" s="1"/>
  <c r="BF275" i="12"/>
  <c r="BE275" i="12"/>
  <c r="BN274" i="12" s="1"/>
  <c r="BK275" i="12"/>
  <c r="BS275" i="12" s="1"/>
  <c r="BL275" i="12" s="1"/>
  <c r="BT275" i="12"/>
  <c r="BM275" i="12"/>
  <c r="EB282" i="1"/>
  <c r="DO277" i="12" s="1"/>
  <c r="CO280" i="1"/>
  <c r="CP279" i="1"/>
  <c r="EH274" i="12" s="1"/>
  <c r="EO273" i="12" l="1"/>
  <c r="EP273" i="12"/>
  <c r="ES272" i="12" s="1"/>
  <c r="ET272" i="12" s="1"/>
  <c r="EU272" i="12" s="1"/>
  <c r="EB276" i="12"/>
  <c r="EC276" i="12"/>
  <c r="DY276" i="12"/>
  <c r="EA276" i="12"/>
  <c r="DW276" i="12"/>
  <c r="DX276" i="12"/>
  <c r="DS276" i="12"/>
  <c r="DR276" i="12"/>
  <c r="DZ276" i="12"/>
  <c r="DU276" i="12"/>
  <c r="DT276" i="12"/>
  <c r="DV276" i="12"/>
  <c r="DQ276" i="12"/>
  <c r="DP277" i="12"/>
  <c r="ED277" i="12" s="1"/>
  <c r="DE272" i="12"/>
  <c r="DF272" i="12"/>
  <c r="DC272" i="12"/>
  <c r="DD272" i="12"/>
  <c r="DA272" i="12"/>
  <c r="DB272" i="12"/>
  <c r="CY272" i="12"/>
  <c r="CZ272" i="12"/>
  <c r="BO276" i="12"/>
  <c r="BP276" i="12"/>
  <c r="BI276" i="12"/>
  <c r="BJ276" i="12"/>
  <c r="BG276" i="12"/>
  <c r="BH276" i="12"/>
  <c r="AR272" i="12"/>
  <c r="AQ272" i="12"/>
  <c r="AP272" i="12"/>
  <c r="AO272" i="12"/>
  <c r="AN272" i="12"/>
  <c r="AT271" i="12" s="1"/>
  <c r="AS271" i="12" s="1"/>
  <c r="AM272" i="12"/>
  <c r="AL272" i="12"/>
  <c r="AK272" i="12"/>
  <c r="EZ272" i="12"/>
  <c r="FA272" i="12"/>
  <c r="EX271" i="12"/>
  <c r="EW271" i="12" s="1"/>
  <c r="CX272" i="12"/>
  <c r="CU272" i="12"/>
  <c r="CV272" i="12" s="1"/>
  <c r="CS272" i="12"/>
  <c r="CT272" i="12" s="1"/>
  <c r="DI271" i="12" s="1"/>
  <c r="DH271" i="12" s="1"/>
  <c r="CW272" i="12"/>
  <c r="EJ273" i="12"/>
  <c r="EN273" i="12"/>
  <c r="ER273" i="12"/>
  <c r="EM273" i="12"/>
  <c r="EL273" i="12"/>
  <c r="EK273" i="12"/>
  <c r="EI274" i="12"/>
  <c r="EQ274" i="12" s="1"/>
  <c r="CR273" i="12"/>
  <c r="DG273" i="12" s="1"/>
  <c r="AI272" i="12"/>
  <c r="AE272" i="12"/>
  <c r="AF272" i="12" s="1"/>
  <c r="AD273" i="12"/>
  <c r="AG272" i="12"/>
  <c r="AJ272" i="12"/>
  <c r="AU271" i="12"/>
  <c r="AH272" i="12"/>
  <c r="DK272" i="12"/>
  <c r="DR279" i="1"/>
  <c r="DQ280" i="1"/>
  <c r="EG279" i="1"/>
  <c r="CQ274" i="12" s="1"/>
  <c r="EF280" i="1"/>
  <c r="BF276" i="12"/>
  <c r="BC276" i="12"/>
  <c r="BD276" i="12" s="1"/>
  <c r="BT276" i="12"/>
  <c r="BE276" i="12"/>
  <c r="BN275" i="12" s="1"/>
  <c r="BK276" i="12"/>
  <c r="BS276" i="12" s="1"/>
  <c r="BL276" i="12" s="1"/>
  <c r="BM276" i="12"/>
  <c r="DW283" i="1"/>
  <c r="BA278" i="12" s="1"/>
  <c r="BB277" i="12"/>
  <c r="BQ277" i="12" s="1"/>
  <c r="EB283" i="1"/>
  <c r="DO278" i="12" s="1"/>
  <c r="CP280" i="1"/>
  <c r="EH275" i="12" s="1"/>
  <c r="CO281" i="1"/>
  <c r="AU272" i="12" l="1"/>
  <c r="EO274" i="12"/>
  <c r="EX273" i="12" s="1"/>
  <c r="EW273" i="12" s="1"/>
  <c r="EP274" i="12"/>
  <c r="EB277" i="12"/>
  <c r="EC277" i="12"/>
  <c r="DY277" i="12"/>
  <c r="EA277" i="12"/>
  <c r="DW277" i="12"/>
  <c r="DX277" i="12"/>
  <c r="DS277" i="12"/>
  <c r="DR277" i="12"/>
  <c r="DZ277" i="12"/>
  <c r="DU277" i="12"/>
  <c r="DT277" i="12"/>
  <c r="DV277" i="12"/>
  <c r="DQ277" i="12"/>
  <c r="DP278" i="12"/>
  <c r="ED278" i="12" s="1"/>
  <c r="DE273" i="12"/>
  <c r="DF273" i="12"/>
  <c r="DC273" i="12"/>
  <c r="DD273" i="12"/>
  <c r="DA273" i="12"/>
  <c r="DB273" i="12"/>
  <c r="CY273" i="12"/>
  <c r="CZ273" i="12"/>
  <c r="EZ273" i="12"/>
  <c r="BO277" i="12"/>
  <c r="BP277" i="12"/>
  <c r="BI277" i="12"/>
  <c r="BJ277" i="12"/>
  <c r="BG277" i="12"/>
  <c r="BH277" i="12"/>
  <c r="AR273" i="12"/>
  <c r="AQ273" i="12"/>
  <c r="AP273" i="12"/>
  <c r="AO273" i="12"/>
  <c r="AN273" i="12"/>
  <c r="AT272" i="12" s="1"/>
  <c r="AS272" i="12" s="1"/>
  <c r="AM273" i="12"/>
  <c r="AL273" i="12"/>
  <c r="AK273" i="12"/>
  <c r="FA273" i="12"/>
  <c r="EX272" i="12"/>
  <c r="EW272" i="12" s="1"/>
  <c r="CU273" i="12"/>
  <c r="CV273" i="12" s="1"/>
  <c r="CT273" i="12"/>
  <c r="DI272" i="12" s="1"/>
  <c r="DH272" i="12" s="1"/>
  <c r="CS273" i="12"/>
  <c r="CW273" i="12"/>
  <c r="CX273" i="12"/>
  <c r="EL274" i="12"/>
  <c r="ES273" i="12"/>
  <c r="ET273" i="12" s="1"/>
  <c r="EU273" i="12" s="1"/>
  <c r="EK274" i="12"/>
  <c r="EJ274" i="12"/>
  <c r="EN274" i="12"/>
  <c r="ER274" i="12"/>
  <c r="EM274" i="12"/>
  <c r="EI275" i="12"/>
  <c r="EQ275" i="12" s="1"/>
  <c r="CR274" i="12"/>
  <c r="DG274" i="12" s="1"/>
  <c r="AI273" i="12"/>
  <c r="AG273" i="12"/>
  <c r="AD274" i="12"/>
  <c r="AJ273" i="12"/>
  <c r="AE273" i="12"/>
  <c r="AF273" i="12" s="1"/>
  <c r="AH273" i="12"/>
  <c r="DK273" i="12"/>
  <c r="DR280" i="1"/>
  <c r="DQ281" i="1"/>
  <c r="EF281" i="1"/>
  <c r="EG280" i="1"/>
  <c r="CQ275" i="12" s="1"/>
  <c r="BB278" i="12"/>
  <c r="BQ278" i="12" s="1"/>
  <c r="DW284" i="1"/>
  <c r="BA279" i="12" s="1"/>
  <c r="BK277" i="12"/>
  <c r="BS277" i="12" s="1"/>
  <c r="BL277" i="12" s="1"/>
  <c r="BC277" i="12"/>
  <c r="BE277" i="12"/>
  <c r="BF277" i="12"/>
  <c r="BD277" i="12"/>
  <c r="BM277" i="12"/>
  <c r="EB284" i="1"/>
  <c r="DO279" i="12" s="1"/>
  <c r="CO282" i="1"/>
  <c r="CP281" i="1"/>
  <c r="EH276" i="12" s="1"/>
  <c r="EO275" i="12" l="1"/>
  <c r="EX274" i="12" s="1"/>
  <c r="EW274" i="12" s="1"/>
  <c r="EP275" i="12"/>
  <c r="ES274" i="12" s="1"/>
  <c r="ET274" i="12" s="1"/>
  <c r="EU274" i="12" s="1"/>
  <c r="EB278" i="12"/>
  <c r="EC278" i="12"/>
  <c r="DY278" i="12"/>
  <c r="EA278" i="12"/>
  <c r="DW278" i="12"/>
  <c r="DX278" i="12"/>
  <c r="DS278" i="12"/>
  <c r="DR278" i="12"/>
  <c r="DZ278" i="12"/>
  <c r="DU278" i="12"/>
  <c r="DT278" i="12"/>
  <c r="DV278" i="12"/>
  <c r="DQ278" i="12"/>
  <c r="DP279" i="12"/>
  <c r="ED279" i="12" s="1"/>
  <c r="DE274" i="12"/>
  <c r="DF274" i="12"/>
  <c r="DC274" i="12"/>
  <c r="DD274" i="12"/>
  <c r="DA274" i="12"/>
  <c r="DB274" i="12"/>
  <c r="CY274" i="12"/>
  <c r="CZ274" i="12"/>
  <c r="BO278" i="12"/>
  <c r="BP278" i="12"/>
  <c r="BI278" i="12"/>
  <c r="BJ278" i="12"/>
  <c r="BG278" i="12"/>
  <c r="BH278" i="12"/>
  <c r="AR274" i="12"/>
  <c r="AQ274" i="12"/>
  <c r="AP274" i="12"/>
  <c r="AO274" i="12"/>
  <c r="AN274" i="12"/>
  <c r="AT273" i="12" s="1"/>
  <c r="AS273" i="12" s="1"/>
  <c r="AM274" i="12"/>
  <c r="AL274" i="12"/>
  <c r="AK274" i="12"/>
  <c r="FA274" i="12"/>
  <c r="EZ274" i="12"/>
  <c r="EJ275" i="12"/>
  <c r="EN275" i="12"/>
  <c r="ER275" i="12"/>
  <c r="EM275" i="12"/>
  <c r="EL275" i="12"/>
  <c r="EK275" i="12"/>
  <c r="CW274" i="12"/>
  <c r="CX274" i="12"/>
  <c r="CS274" i="12"/>
  <c r="CT274" i="12" s="1"/>
  <c r="DI273" i="12" s="1"/>
  <c r="DH273" i="12" s="1"/>
  <c r="CU274" i="12"/>
  <c r="CV274" i="12" s="1"/>
  <c r="EI276" i="12"/>
  <c r="EQ276" i="12" s="1"/>
  <c r="CR275" i="12"/>
  <c r="DG275" i="12" s="1"/>
  <c r="AU273" i="12"/>
  <c r="AI274" i="12"/>
  <c r="AJ274" i="12"/>
  <c r="AD275" i="12"/>
  <c r="AE274" i="12"/>
  <c r="AF274" i="12" s="1"/>
  <c r="AG274" i="12"/>
  <c r="AH274" i="12"/>
  <c r="DK274" i="12"/>
  <c r="DQ282" i="1"/>
  <c r="DR281" i="1"/>
  <c r="EF282" i="1"/>
  <c r="EG281" i="1"/>
  <c r="CQ276" i="12" s="1"/>
  <c r="BT277" i="12"/>
  <c r="BN276" i="12"/>
  <c r="DW285" i="1"/>
  <c r="BA280" i="12" s="1"/>
  <c r="BB279" i="12"/>
  <c r="BQ279" i="12" s="1"/>
  <c r="BF278" i="12"/>
  <c r="BD278" i="12"/>
  <c r="BE278" i="12"/>
  <c r="BN277" i="12" s="1"/>
  <c r="BC278" i="12"/>
  <c r="BK278" i="12"/>
  <c r="BS278" i="12" s="1"/>
  <c r="BL278" i="12" s="1"/>
  <c r="BT278" i="12"/>
  <c r="BM278" i="12"/>
  <c r="EB285" i="1"/>
  <c r="DO280" i="12" s="1"/>
  <c r="CO283" i="1"/>
  <c r="CP282" i="1"/>
  <c r="EH277" i="12" s="1"/>
  <c r="EO276" i="12" l="1"/>
  <c r="EP276" i="12"/>
  <c r="ES275" i="12" s="1"/>
  <c r="ET275" i="12" s="1"/>
  <c r="EU275" i="12" s="1"/>
  <c r="EB279" i="12"/>
  <c r="EC279" i="12"/>
  <c r="DY279" i="12"/>
  <c r="EA279" i="12"/>
  <c r="DW279" i="12"/>
  <c r="DX279" i="12"/>
  <c r="DV279" i="12"/>
  <c r="DQ279" i="12"/>
  <c r="DS279" i="12"/>
  <c r="DR279" i="12"/>
  <c r="DZ279" i="12"/>
  <c r="DU279" i="12"/>
  <c r="DT279" i="12"/>
  <c r="DP280" i="12"/>
  <c r="ED280" i="12" s="1"/>
  <c r="DE275" i="12"/>
  <c r="DF275" i="12"/>
  <c r="DC275" i="12"/>
  <c r="DD275" i="12"/>
  <c r="DA275" i="12"/>
  <c r="DB275" i="12"/>
  <c r="CY275" i="12"/>
  <c r="CZ275" i="12"/>
  <c r="BO279" i="12"/>
  <c r="BP279" i="12"/>
  <c r="BI279" i="12"/>
  <c r="BJ279" i="12"/>
  <c r="BG279" i="12"/>
  <c r="BH279" i="12"/>
  <c r="AR275" i="12"/>
  <c r="AQ275" i="12"/>
  <c r="AP275" i="12"/>
  <c r="AO275" i="12"/>
  <c r="AN275" i="12"/>
  <c r="AT274" i="12" s="1"/>
  <c r="AS274" i="12" s="1"/>
  <c r="AL275" i="12"/>
  <c r="AK275" i="12"/>
  <c r="AM275" i="12"/>
  <c r="FA275" i="12"/>
  <c r="EZ275" i="12"/>
  <c r="CS275" i="12"/>
  <c r="CW275" i="12"/>
  <c r="CT275" i="12"/>
  <c r="DI274" i="12" s="1"/>
  <c r="DH274" i="12" s="1"/>
  <c r="CU275" i="12"/>
  <c r="CV275" i="12" s="1"/>
  <c r="CX275" i="12"/>
  <c r="EL276" i="12"/>
  <c r="EK276" i="12"/>
  <c r="EJ276" i="12"/>
  <c r="EN276" i="12"/>
  <c r="ER276" i="12"/>
  <c r="EM276" i="12"/>
  <c r="EI277" i="12"/>
  <c r="EQ277" i="12" s="1"/>
  <c r="CR276" i="12"/>
  <c r="DG276" i="12" s="1"/>
  <c r="AH275" i="12"/>
  <c r="AE275" i="12"/>
  <c r="AF275" i="12" s="1"/>
  <c r="AI275" i="12"/>
  <c r="AD276" i="12"/>
  <c r="AU274" i="12"/>
  <c r="AJ275" i="12"/>
  <c r="AG275" i="12"/>
  <c r="DK275" i="12"/>
  <c r="DQ283" i="1"/>
  <c r="DR282" i="1"/>
  <c r="EF283" i="1"/>
  <c r="EG282" i="1"/>
  <c r="CQ277" i="12" s="1"/>
  <c r="BC279" i="12"/>
  <c r="BD279" i="12" s="1"/>
  <c r="BF279" i="12"/>
  <c r="BE279" i="12"/>
  <c r="BN278" i="12" s="1"/>
  <c r="BK279" i="12"/>
  <c r="BS279" i="12" s="1"/>
  <c r="BL279" i="12" s="1"/>
  <c r="BT279" i="12"/>
  <c r="BM279" i="12"/>
  <c r="DW286" i="1"/>
  <c r="BA281" i="12" s="1"/>
  <c r="BB280" i="12"/>
  <c r="BQ280" i="12" s="1"/>
  <c r="EB286" i="1"/>
  <c r="DO281" i="12" s="1"/>
  <c r="CO284" i="1"/>
  <c r="CP283" i="1"/>
  <c r="EH278" i="12" s="1"/>
  <c r="EO277" i="12" l="1"/>
  <c r="EX276" i="12" s="1"/>
  <c r="EW276" i="12" s="1"/>
  <c r="EP277" i="12"/>
  <c r="ES276" i="12" s="1"/>
  <c r="ET276" i="12" s="1"/>
  <c r="EU276" i="12" s="1"/>
  <c r="EB280" i="12"/>
  <c r="EC280" i="12"/>
  <c r="DY280" i="12"/>
  <c r="EA280" i="12"/>
  <c r="DW280" i="12"/>
  <c r="DX280" i="12"/>
  <c r="DS280" i="12"/>
  <c r="DR280" i="12"/>
  <c r="DZ280" i="12"/>
  <c r="DU280" i="12"/>
  <c r="DT280" i="12"/>
  <c r="DV280" i="12"/>
  <c r="DQ280" i="12"/>
  <c r="DP281" i="12"/>
  <c r="ED281" i="12" s="1"/>
  <c r="DE276" i="12"/>
  <c r="DF276" i="12"/>
  <c r="DC276" i="12"/>
  <c r="DD276" i="12"/>
  <c r="DA276" i="12"/>
  <c r="DB276" i="12"/>
  <c r="CY276" i="12"/>
  <c r="CZ276" i="12"/>
  <c r="BO280" i="12"/>
  <c r="BP280" i="12"/>
  <c r="BI280" i="12"/>
  <c r="BJ280" i="12"/>
  <c r="BG280" i="12"/>
  <c r="BH280" i="12"/>
  <c r="AR276" i="12"/>
  <c r="AQ276" i="12"/>
  <c r="AP276" i="12"/>
  <c r="AO276" i="12"/>
  <c r="AN276" i="12"/>
  <c r="AM276" i="12"/>
  <c r="AL276" i="12"/>
  <c r="AK276" i="12"/>
  <c r="FA276" i="12"/>
  <c r="EX275" i="12"/>
  <c r="EW275" i="12" s="1"/>
  <c r="EZ276" i="12"/>
  <c r="CW276" i="12"/>
  <c r="CX276" i="12"/>
  <c r="CU276" i="12"/>
  <c r="CV276" i="12" s="1"/>
  <c r="CS276" i="12"/>
  <c r="CT276" i="12" s="1"/>
  <c r="DI275" i="12" s="1"/>
  <c r="DH275" i="12" s="1"/>
  <c r="EL277" i="12"/>
  <c r="EK277" i="12"/>
  <c r="EJ277" i="12"/>
  <c r="EN277" i="12"/>
  <c r="ER277" i="12"/>
  <c r="EM277" i="12"/>
  <c r="EI278" i="12"/>
  <c r="EQ278" i="12" s="1"/>
  <c r="CR277" i="12"/>
  <c r="DG277" i="12" s="1"/>
  <c r="AU275" i="12"/>
  <c r="AG276" i="12"/>
  <c r="AI276" i="12"/>
  <c r="AE276" i="12"/>
  <c r="AF276" i="12"/>
  <c r="AD277" i="12"/>
  <c r="AJ276" i="12"/>
  <c r="AT275" i="12"/>
  <c r="AS275" i="12" s="1"/>
  <c r="AH276" i="12"/>
  <c r="DK276" i="12"/>
  <c r="DR283" i="1"/>
  <c r="DQ284" i="1"/>
  <c r="EG283" i="1"/>
  <c r="CQ278" i="12" s="1"/>
  <c r="EF284" i="1"/>
  <c r="BC280" i="12"/>
  <c r="BD280" i="12" s="1"/>
  <c r="BK280" i="12"/>
  <c r="BS280" i="12" s="1"/>
  <c r="BL280" i="12" s="1"/>
  <c r="BF280" i="12"/>
  <c r="BE280" i="12"/>
  <c r="BN279" i="12" s="1"/>
  <c r="BT280" i="12"/>
  <c r="BM280" i="12"/>
  <c r="DW287" i="1"/>
  <c r="BA282" i="12" s="1"/>
  <c r="BB281" i="12"/>
  <c r="BQ281" i="12" s="1"/>
  <c r="EB287" i="1"/>
  <c r="DO282" i="12" s="1"/>
  <c r="CP284" i="1"/>
  <c r="EH279" i="12" s="1"/>
  <c r="CO285" i="1"/>
  <c r="EO278" i="12" l="1"/>
  <c r="EX277" i="12" s="1"/>
  <c r="EW277" i="12" s="1"/>
  <c r="EP278" i="12"/>
  <c r="ES277" i="12" s="1"/>
  <c r="ET277" i="12" s="1"/>
  <c r="EU277" i="12" s="1"/>
  <c r="EB281" i="12"/>
  <c r="EC281" i="12"/>
  <c r="DY281" i="12"/>
  <c r="EA281" i="12"/>
  <c r="DW281" i="12"/>
  <c r="DX281" i="12"/>
  <c r="DV281" i="12"/>
  <c r="DQ281" i="12"/>
  <c r="DS281" i="12"/>
  <c r="DR281" i="12"/>
  <c r="DZ281" i="12"/>
  <c r="DU281" i="12"/>
  <c r="DT281" i="12"/>
  <c r="DP282" i="12"/>
  <c r="ED282" i="12" s="1"/>
  <c r="DE277" i="12"/>
  <c r="DF277" i="12"/>
  <c r="DC277" i="12"/>
  <c r="DD277" i="12"/>
  <c r="DA277" i="12"/>
  <c r="DB277" i="12"/>
  <c r="CY277" i="12"/>
  <c r="CZ277" i="12"/>
  <c r="BO281" i="12"/>
  <c r="BP281" i="12"/>
  <c r="BI281" i="12"/>
  <c r="BJ281" i="12"/>
  <c r="BG281" i="12"/>
  <c r="BH281" i="12"/>
  <c r="AR277" i="12"/>
  <c r="AQ277" i="12"/>
  <c r="AP277" i="12"/>
  <c r="AO277" i="12"/>
  <c r="AN277" i="12"/>
  <c r="AT276" i="12" s="1"/>
  <c r="AS276" i="12" s="1"/>
  <c r="AM277" i="12"/>
  <c r="AL277" i="12"/>
  <c r="AK277" i="12"/>
  <c r="FA277" i="12"/>
  <c r="EZ277" i="12"/>
  <c r="CS277" i="12"/>
  <c r="CW277" i="12"/>
  <c r="CX277" i="12"/>
  <c r="CU277" i="12"/>
  <c r="CV277" i="12" s="1"/>
  <c r="CT277" i="12"/>
  <c r="DI276" i="12" s="1"/>
  <c r="DH276" i="12" s="1"/>
  <c r="EJ278" i="12"/>
  <c r="EN278" i="12"/>
  <c r="ER278" i="12"/>
  <c r="EM278" i="12"/>
  <c r="EL278" i="12"/>
  <c r="EK278" i="12"/>
  <c r="EI279" i="12"/>
  <c r="EQ279" i="12" s="1"/>
  <c r="CR278" i="12"/>
  <c r="DG278" i="12" s="1"/>
  <c r="AU276" i="12"/>
  <c r="AH277" i="12"/>
  <c r="AE277" i="12"/>
  <c r="AD278" i="12"/>
  <c r="AI277" i="12"/>
  <c r="AF277" i="12"/>
  <c r="AG277" i="12"/>
  <c r="AJ277" i="12"/>
  <c r="DK277" i="12"/>
  <c r="DR284" i="1"/>
  <c r="DQ285" i="1"/>
  <c r="EG284" i="1"/>
  <c r="CQ279" i="12" s="1"/>
  <c r="EF285" i="1"/>
  <c r="BK281" i="12"/>
  <c r="BS281" i="12" s="1"/>
  <c r="BL281" i="12" s="1"/>
  <c r="BC281" i="12"/>
  <c r="BD281" i="12" s="1"/>
  <c r="BF281" i="12"/>
  <c r="BE281" i="12"/>
  <c r="BM281" i="12"/>
  <c r="BB282" i="12"/>
  <c r="BQ282" i="12" s="1"/>
  <c r="DW288" i="1"/>
  <c r="BA283" i="12" s="1"/>
  <c r="EB288" i="1"/>
  <c r="DO283" i="12" s="1"/>
  <c r="CO286" i="1"/>
  <c r="CP285" i="1"/>
  <c r="EH280" i="12" s="1"/>
  <c r="EO279" i="12" l="1"/>
  <c r="EX278" i="12" s="1"/>
  <c r="EW278" i="12" s="1"/>
  <c r="EP279" i="12"/>
  <c r="EB282" i="12"/>
  <c r="EC282" i="12"/>
  <c r="DY282" i="12"/>
  <c r="EA282" i="12"/>
  <c r="DW282" i="12"/>
  <c r="DX282" i="12"/>
  <c r="DV282" i="12"/>
  <c r="DQ282" i="12"/>
  <c r="DS282" i="12"/>
  <c r="DR282" i="12"/>
  <c r="DZ282" i="12"/>
  <c r="DU282" i="12"/>
  <c r="DT282" i="12"/>
  <c r="DP283" i="12"/>
  <c r="ED283" i="12" s="1"/>
  <c r="DE278" i="12"/>
  <c r="DF278" i="12"/>
  <c r="DC278" i="12"/>
  <c r="DD278" i="12"/>
  <c r="DA278" i="12"/>
  <c r="DB278" i="12"/>
  <c r="CY278" i="12"/>
  <c r="CZ278" i="12"/>
  <c r="BO282" i="12"/>
  <c r="BP282" i="12"/>
  <c r="BI282" i="12"/>
  <c r="BJ282" i="12"/>
  <c r="BG282" i="12"/>
  <c r="BH282" i="12"/>
  <c r="AR278" i="12"/>
  <c r="AQ278" i="12"/>
  <c r="AP278" i="12"/>
  <c r="AO278" i="12"/>
  <c r="AN278" i="12"/>
  <c r="AM278" i="12"/>
  <c r="AL278" i="12"/>
  <c r="AK278" i="12"/>
  <c r="EZ278" i="12"/>
  <c r="FA278" i="12"/>
  <c r="CX278" i="12"/>
  <c r="CS278" i="12"/>
  <c r="CT278" i="12" s="1"/>
  <c r="DI277" i="12" s="1"/>
  <c r="DH277" i="12" s="1"/>
  <c r="CU278" i="12"/>
  <c r="CV278" i="12" s="1"/>
  <c r="CW278" i="12"/>
  <c r="EL279" i="12"/>
  <c r="ES278" i="12"/>
  <c r="ET278" i="12" s="1"/>
  <c r="EU278" i="12" s="1"/>
  <c r="EK279" i="12"/>
  <c r="EJ279" i="12"/>
  <c r="EN279" i="12"/>
  <c r="ER279" i="12"/>
  <c r="EM279" i="12"/>
  <c r="EI280" i="12"/>
  <c r="EQ280" i="12" s="1"/>
  <c r="CR279" i="12"/>
  <c r="DG279" i="12" s="1"/>
  <c r="AU277" i="12"/>
  <c r="AH278" i="12"/>
  <c r="AI278" i="12"/>
  <c r="AT277" i="12"/>
  <c r="AS277" i="12" s="1"/>
  <c r="AE278" i="12"/>
  <c r="AF278" i="12" s="1"/>
  <c r="AG278" i="12"/>
  <c r="AJ278" i="12"/>
  <c r="AD279" i="12"/>
  <c r="DK278" i="12"/>
  <c r="DR285" i="1"/>
  <c r="DQ286" i="1"/>
  <c r="EF286" i="1"/>
  <c r="EG285" i="1"/>
  <c r="CQ280" i="12" s="1"/>
  <c r="BE282" i="12"/>
  <c r="BN281" i="12" s="1"/>
  <c r="BK282" i="12"/>
  <c r="BS282" i="12" s="1"/>
  <c r="BL282" i="12" s="1"/>
  <c r="BF282" i="12"/>
  <c r="BC282" i="12"/>
  <c r="BD282" i="12" s="1"/>
  <c r="BT282" i="12"/>
  <c r="BM282" i="12"/>
  <c r="BT281" i="12"/>
  <c r="BN280" i="12"/>
  <c r="DW289" i="1"/>
  <c r="BA284" i="12" s="1"/>
  <c r="BB283" i="12"/>
  <c r="BQ283" i="12" s="1"/>
  <c r="EB289" i="1"/>
  <c r="DO284" i="12" s="1"/>
  <c r="CP286" i="1"/>
  <c r="EH281" i="12" s="1"/>
  <c r="CO287" i="1"/>
  <c r="EO280" i="12" l="1"/>
  <c r="EP280" i="12"/>
  <c r="ES279" i="12" s="1"/>
  <c r="ET279" i="12" s="1"/>
  <c r="EU279" i="12" s="1"/>
  <c r="EB283" i="12"/>
  <c r="EC283" i="12"/>
  <c r="DY283" i="12"/>
  <c r="EA283" i="12"/>
  <c r="DW283" i="12"/>
  <c r="DX283" i="12"/>
  <c r="DV283" i="12"/>
  <c r="DQ283" i="12"/>
  <c r="DS283" i="12"/>
  <c r="DR283" i="12"/>
  <c r="DZ283" i="12"/>
  <c r="DU283" i="12"/>
  <c r="DT283" i="12"/>
  <c r="DP284" i="12"/>
  <c r="ED284" i="12" s="1"/>
  <c r="DE279" i="12"/>
  <c r="DF279" i="12"/>
  <c r="DC279" i="12"/>
  <c r="DD279" i="12"/>
  <c r="DA279" i="12"/>
  <c r="DB279" i="12"/>
  <c r="CY279" i="12"/>
  <c r="CZ279" i="12"/>
  <c r="BO283" i="12"/>
  <c r="BP283" i="12"/>
  <c r="BI283" i="12"/>
  <c r="BJ283" i="12"/>
  <c r="BG283" i="12"/>
  <c r="BH283" i="12"/>
  <c r="AR279" i="12"/>
  <c r="AQ279" i="12"/>
  <c r="AP279" i="12"/>
  <c r="AO279" i="12"/>
  <c r="AN279" i="12"/>
  <c r="AT278" i="12" s="1"/>
  <c r="AS278" i="12" s="1"/>
  <c r="AL279" i="12"/>
  <c r="AK279" i="12"/>
  <c r="AM279" i="12"/>
  <c r="FA279" i="12"/>
  <c r="EZ279" i="12"/>
  <c r="CS279" i="12"/>
  <c r="CW279" i="12"/>
  <c r="CT279" i="12"/>
  <c r="DI278" i="12" s="1"/>
  <c r="DH278" i="12" s="1"/>
  <c r="CU279" i="12"/>
  <c r="CV279" i="12" s="1"/>
  <c r="CX279" i="12"/>
  <c r="EJ280" i="12"/>
  <c r="EN280" i="12"/>
  <c r="ER280" i="12"/>
  <c r="EM280" i="12"/>
  <c r="EL280" i="12"/>
  <c r="EK280" i="12"/>
  <c r="EI281" i="12"/>
  <c r="EQ281" i="12" s="1"/>
  <c r="CR280" i="12"/>
  <c r="DG280" i="12" s="1"/>
  <c r="AU278" i="12"/>
  <c r="AH279" i="12"/>
  <c r="AJ279" i="12"/>
  <c r="AE279" i="12"/>
  <c r="AG279" i="12"/>
  <c r="AI279" i="12"/>
  <c r="AF279" i="12"/>
  <c r="AD280" i="12"/>
  <c r="DK279" i="12"/>
  <c r="DR286" i="1"/>
  <c r="DQ287" i="1"/>
  <c r="EF287" i="1"/>
  <c r="EG286" i="1"/>
  <c r="CQ281" i="12" s="1"/>
  <c r="BK283" i="12"/>
  <c r="BS283" i="12" s="1"/>
  <c r="BL283" i="12" s="1"/>
  <c r="BF283" i="12"/>
  <c r="BC283" i="12"/>
  <c r="BD283" i="12" s="1"/>
  <c r="BE283" i="12"/>
  <c r="BN282" i="12" s="1"/>
  <c r="BT283" i="12"/>
  <c r="BM283" i="12"/>
  <c r="BB284" i="12"/>
  <c r="BQ284" i="12" s="1"/>
  <c r="DW290" i="1"/>
  <c r="BA285" i="12" s="1"/>
  <c r="EB290" i="1"/>
  <c r="DO285" i="12" s="1"/>
  <c r="CP287" i="1"/>
  <c r="EH282" i="12" s="1"/>
  <c r="CO288" i="1"/>
  <c r="EO281" i="12" l="1"/>
  <c r="EX280" i="12" s="1"/>
  <c r="EW280" i="12" s="1"/>
  <c r="EP281" i="12"/>
  <c r="ES280" i="12" s="1"/>
  <c r="ET280" i="12" s="1"/>
  <c r="EU280" i="12" s="1"/>
  <c r="FA280" i="12"/>
  <c r="EB284" i="12"/>
  <c r="EC284" i="12"/>
  <c r="DY284" i="12"/>
  <c r="EA284" i="12"/>
  <c r="DW284" i="12"/>
  <c r="DX284" i="12"/>
  <c r="DV284" i="12"/>
  <c r="DQ284" i="12"/>
  <c r="DS284" i="12"/>
  <c r="DR284" i="12"/>
  <c r="DZ284" i="12"/>
  <c r="DU284" i="12"/>
  <c r="DT284" i="12"/>
  <c r="DP285" i="12"/>
  <c r="ED285" i="12" s="1"/>
  <c r="DE280" i="12"/>
  <c r="DF280" i="12"/>
  <c r="DC280" i="12"/>
  <c r="DD280" i="12"/>
  <c r="DA280" i="12"/>
  <c r="DB280" i="12"/>
  <c r="CY280" i="12"/>
  <c r="CZ280" i="12"/>
  <c r="BO284" i="12"/>
  <c r="BP284" i="12"/>
  <c r="BI284" i="12"/>
  <c r="BJ284" i="12"/>
  <c r="BG284" i="12"/>
  <c r="BH284" i="12"/>
  <c r="AR280" i="12"/>
  <c r="AQ280" i="12"/>
  <c r="AP280" i="12"/>
  <c r="AO280" i="12"/>
  <c r="AN280" i="12"/>
  <c r="AM280" i="12"/>
  <c r="AL280" i="12"/>
  <c r="AK280" i="12"/>
  <c r="EZ280" i="12"/>
  <c r="EX279" i="12"/>
  <c r="EW279" i="12" s="1"/>
  <c r="EJ281" i="12"/>
  <c r="EN281" i="12"/>
  <c r="ER281" i="12"/>
  <c r="EM281" i="12"/>
  <c r="EL281" i="12"/>
  <c r="EK281" i="12"/>
  <c r="CX280" i="12"/>
  <c r="CU280" i="12"/>
  <c r="CV280" i="12" s="1"/>
  <c r="CS280" i="12"/>
  <c r="CT280" i="12" s="1"/>
  <c r="DI279" i="12" s="1"/>
  <c r="DH279" i="12" s="1"/>
  <c r="CW280" i="12"/>
  <c r="CR281" i="12"/>
  <c r="DG281" i="12" s="1"/>
  <c r="EI282" i="12"/>
  <c r="EQ282" i="12" s="1"/>
  <c r="AU279" i="12"/>
  <c r="AJ280" i="12"/>
  <c r="AT279" i="12"/>
  <c r="AS279" i="12" s="1"/>
  <c r="AG280" i="12"/>
  <c r="AH280" i="12"/>
  <c r="AI280" i="12"/>
  <c r="AE280" i="12"/>
  <c r="AF280" i="12" s="1"/>
  <c r="AD281" i="12"/>
  <c r="DK280" i="12"/>
  <c r="DQ288" i="1"/>
  <c r="DR287" i="1"/>
  <c r="EF288" i="1"/>
  <c r="EG287" i="1"/>
  <c r="CQ282" i="12" s="1"/>
  <c r="BB285" i="12"/>
  <c r="BQ285" i="12" s="1"/>
  <c r="DW291" i="1"/>
  <c r="BA286" i="12" s="1"/>
  <c r="BF284" i="12"/>
  <c r="BT284" i="12"/>
  <c r="BE284" i="12"/>
  <c r="BN283" i="12" s="1"/>
  <c r="BC284" i="12"/>
  <c r="BD284" i="12" s="1"/>
  <c r="BK284" i="12"/>
  <c r="BS284" i="12" s="1"/>
  <c r="BL284" i="12" s="1"/>
  <c r="BM284" i="12"/>
  <c r="EB291" i="1"/>
  <c r="DO286" i="12" s="1"/>
  <c r="CO289" i="1"/>
  <c r="CP288" i="1"/>
  <c r="EH283" i="12" s="1"/>
  <c r="EO282" i="12" l="1"/>
  <c r="EX281" i="12" s="1"/>
  <c r="EW281" i="12" s="1"/>
  <c r="EP282" i="12"/>
  <c r="ES281" i="12" s="1"/>
  <c r="ET281" i="12" s="1"/>
  <c r="EU281" i="12" s="1"/>
  <c r="EB285" i="12"/>
  <c r="EC285" i="12"/>
  <c r="DY285" i="12"/>
  <c r="EA285" i="12"/>
  <c r="DW285" i="12"/>
  <c r="DX285" i="12"/>
  <c r="DV285" i="12"/>
  <c r="DQ285" i="12"/>
  <c r="DS285" i="12"/>
  <c r="DR285" i="12"/>
  <c r="DZ285" i="12"/>
  <c r="DU285" i="12"/>
  <c r="DT285" i="12"/>
  <c r="DP286" i="12"/>
  <c r="ED286" i="12" s="1"/>
  <c r="DE281" i="12"/>
  <c r="DF281" i="12"/>
  <c r="DC281" i="12"/>
  <c r="DD281" i="12"/>
  <c r="DA281" i="12"/>
  <c r="DB281" i="12"/>
  <c r="CY281" i="12"/>
  <c r="CZ281" i="12"/>
  <c r="FA281" i="12"/>
  <c r="BO285" i="12"/>
  <c r="BP285" i="12"/>
  <c r="BI285" i="12"/>
  <c r="BJ285" i="12"/>
  <c r="BG285" i="12"/>
  <c r="BH285" i="12"/>
  <c r="AR281" i="12"/>
  <c r="AQ281" i="12"/>
  <c r="AP281" i="12"/>
  <c r="AO281" i="12"/>
  <c r="AN281" i="12"/>
  <c r="AT280" i="12" s="1"/>
  <c r="AS280" i="12" s="1"/>
  <c r="AM281" i="12"/>
  <c r="AL281" i="12"/>
  <c r="AK281" i="12"/>
  <c r="EZ281" i="12"/>
  <c r="EJ282" i="12"/>
  <c r="EL282" i="12"/>
  <c r="EK282" i="12"/>
  <c r="EN282" i="12"/>
  <c r="ER282" i="12"/>
  <c r="EM282" i="12"/>
  <c r="CS281" i="12"/>
  <c r="CW281" i="12"/>
  <c r="CX281" i="12"/>
  <c r="CU281" i="12"/>
  <c r="CV281" i="12" s="1"/>
  <c r="CT281" i="12"/>
  <c r="DI280" i="12" s="1"/>
  <c r="DH280" i="12" s="1"/>
  <c r="EI283" i="12"/>
  <c r="EQ283" i="12" s="1"/>
  <c r="CR282" i="12"/>
  <c r="DG282" i="12" s="1"/>
  <c r="AU280" i="12"/>
  <c r="AE281" i="12"/>
  <c r="AF281" i="12" s="1"/>
  <c r="AG281" i="12"/>
  <c r="AH281" i="12"/>
  <c r="AI281" i="12"/>
  <c r="AJ281" i="12"/>
  <c r="AD282" i="12"/>
  <c r="DK281" i="12"/>
  <c r="DQ289" i="1"/>
  <c r="DR288" i="1"/>
  <c r="EF289" i="1"/>
  <c r="EG288" i="1"/>
  <c r="CQ283" i="12" s="1"/>
  <c r="DW292" i="1"/>
  <c r="BA287" i="12" s="1"/>
  <c r="BB286" i="12"/>
  <c r="BQ286" i="12" s="1"/>
  <c r="BE285" i="12"/>
  <c r="BN284" i="12" s="1"/>
  <c r="BC285" i="12"/>
  <c r="BD285" i="12" s="1"/>
  <c r="BF285" i="12"/>
  <c r="BK285" i="12"/>
  <c r="BS285" i="12" s="1"/>
  <c r="BL285" i="12" s="1"/>
  <c r="BT285" i="12"/>
  <c r="BM285" i="12"/>
  <c r="EB292" i="1"/>
  <c r="DO287" i="12" s="1"/>
  <c r="CP289" i="1"/>
  <c r="EH284" i="12" s="1"/>
  <c r="CO290" i="1"/>
  <c r="FA282" i="12" l="1"/>
  <c r="EO283" i="12"/>
  <c r="EX282" i="12" s="1"/>
  <c r="EW282" i="12" s="1"/>
  <c r="EP283" i="12"/>
  <c r="ES282" i="12" s="1"/>
  <c r="ET282" i="12" s="1"/>
  <c r="EU282" i="12" s="1"/>
  <c r="EB286" i="12"/>
  <c r="EC286" i="12"/>
  <c r="DY286" i="12"/>
  <c r="EA286" i="12"/>
  <c r="DW286" i="12"/>
  <c r="DX286" i="12"/>
  <c r="DS286" i="12"/>
  <c r="DR286" i="12"/>
  <c r="DZ286" i="12"/>
  <c r="DU286" i="12"/>
  <c r="DT286" i="12"/>
  <c r="DV286" i="12"/>
  <c r="DQ286" i="12"/>
  <c r="DP287" i="12"/>
  <c r="ED287" i="12" s="1"/>
  <c r="DE282" i="12"/>
  <c r="DF282" i="12"/>
  <c r="DC282" i="12"/>
  <c r="DD282" i="12"/>
  <c r="DA282" i="12"/>
  <c r="DB282" i="12"/>
  <c r="CY282" i="12"/>
  <c r="CZ282" i="12"/>
  <c r="BO286" i="12"/>
  <c r="BP286" i="12"/>
  <c r="BI286" i="12"/>
  <c r="BJ286" i="12"/>
  <c r="BG286" i="12"/>
  <c r="BH286" i="12"/>
  <c r="AR282" i="12"/>
  <c r="AQ282" i="12"/>
  <c r="AP282" i="12"/>
  <c r="AO282" i="12"/>
  <c r="AN282" i="12"/>
  <c r="AM282" i="12"/>
  <c r="AL282" i="12"/>
  <c r="AK282" i="12"/>
  <c r="EZ282" i="12"/>
  <c r="CW282" i="12"/>
  <c r="CX282" i="12"/>
  <c r="CS282" i="12"/>
  <c r="CT282" i="12" s="1"/>
  <c r="DI281" i="12" s="1"/>
  <c r="DH281" i="12" s="1"/>
  <c r="CU282" i="12"/>
  <c r="CV282" i="12" s="1"/>
  <c r="EJ283" i="12"/>
  <c r="EN283" i="12"/>
  <c r="ER283" i="12"/>
  <c r="EM283" i="12"/>
  <c r="EL283" i="12"/>
  <c r="EK283" i="12"/>
  <c r="EI284" i="12"/>
  <c r="EQ284" i="12" s="1"/>
  <c r="CR283" i="12"/>
  <c r="DG283" i="12" s="1"/>
  <c r="AU281" i="12"/>
  <c r="AJ282" i="12"/>
  <c r="AF282" i="12"/>
  <c r="AT281" i="12"/>
  <c r="AS281" i="12" s="1"/>
  <c r="AH282" i="12"/>
  <c r="AI282" i="12"/>
  <c r="AG282" i="12"/>
  <c r="AE282" i="12"/>
  <c r="AD283" i="12"/>
  <c r="DK282" i="12"/>
  <c r="DR289" i="1"/>
  <c r="DQ290" i="1"/>
  <c r="EF290" i="1"/>
  <c r="EG289" i="1"/>
  <c r="CQ284" i="12" s="1"/>
  <c r="BK286" i="12"/>
  <c r="BS286" i="12" s="1"/>
  <c r="BL286" i="12" s="1"/>
  <c r="BE286" i="12"/>
  <c r="BC286" i="12"/>
  <c r="BD286" i="12" s="1"/>
  <c r="BF286" i="12"/>
  <c r="BM286" i="12"/>
  <c r="DW293" i="1"/>
  <c r="BA288" i="12" s="1"/>
  <c r="BB287" i="12"/>
  <c r="BQ287" i="12" s="1"/>
  <c r="EB293" i="1"/>
  <c r="DO288" i="12" s="1"/>
  <c r="CP290" i="1"/>
  <c r="EH285" i="12" s="1"/>
  <c r="CO291" i="1"/>
  <c r="EO284" i="12" l="1"/>
  <c r="EX283" i="12" s="1"/>
  <c r="EW283" i="12" s="1"/>
  <c r="EP284" i="12"/>
  <c r="FA283" i="12"/>
  <c r="EB287" i="12"/>
  <c r="EC287" i="12"/>
  <c r="DY287" i="12"/>
  <c r="EA287" i="12"/>
  <c r="DW287" i="12"/>
  <c r="DX287" i="12"/>
  <c r="DS287" i="12"/>
  <c r="DR287" i="12"/>
  <c r="DZ287" i="12"/>
  <c r="DU287" i="12"/>
  <c r="DT287" i="12"/>
  <c r="DV287" i="12"/>
  <c r="DQ287" i="12"/>
  <c r="DP288" i="12"/>
  <c r="ED288" i="12" s="1"/>
  <c r="DE283" i="12"/>
  <c r="DF283" i="12"/>
  <c r="DC283" i="12"/>
  <c r="DD283" i="12"/>
  <c r="DA283" i="12"/>
  <c r="DB283" i="12"/>
  <c r="CY283" i="12"/>
  <c r="CZ283" i="12"/>
  <c r="BO287" i="12"/>
  <c r="BP287" i="12"/>
  <c r="BI287" i="12"/>
  <c r="BJ287" i="12"/>
  <c r="BG287" i="12"/>
  <c r="BH287" i="12"/>
  <c r="AR283" i="12"/>
  <c r="AQ283" i="12"/>
  <c r="AP283" i="12"/>
  <c r="AO283" i="12"/>
  <c r="AN283" i="12"/>
  <c r="AT282" i="12" s="1"/>
  <c r="AS282" i="12" s="1"/>
  <c r="AL283" i="12"/>
  <c r="AK283" i="12"/>
  <c r="AM283" i="12"/>
  <c r="EZ283" i="12"/>
  <c r="CU283" i="12"/>
  <c r="CV283" i="12" s="1"/>
  <c r="CS283" i="12"/>
  <c r="CT283" i="12" s="1"/>
  <c r="DI282" i="12" s="1"/>
  <c r="DH282" i="12" s="1"/>
  <c r="CW283" i="12"/>
  <c r="CX283" i="12"/>
  <c r="EL284" i="12"/>
  <c r="ES283" i="12"/>
  <c r="ET283" i="12" s="1"/>
  <c r="EU283" i="12" s="1"/>
  <c r="EK284" i="12"/>
  <c r="EJ284" i="12"/>
  <c r="EN284" i="12"/>
  <c r="ER284" i="12"/>
  <c r="EM284" i="12"/>
  <c r="EI285" i="12"/>
  <c r="EQ285" i="12" s="1"/>
  <c r="CR284" i="12"/>
  <c r="DG284" i="12" s="1"/>
  <c r="AU282" i="12"/>
  <c r="AE283" i="12"/>
  <c r="AJ283" i="12"/>
  <c r="AG283" i="12"/>
  <c r="AH283" i="12"/>
  <c r="AF283" i="12"/>
  <c r="AI283" i="12"/>
  <c r="AD284" i="12"/>
  <c r="DK283" i="12"/>
  <c r="DR290" i="1"/>
  <c r="DQ291" i="1"/>
  <c r="EG290" i="1"/>
  <c r="CQ285" i="12" s="1"/>
  <c r="EF291" i="1"/>
  <c r="BC287" i="12"/>
  <c r="BD287" i="12" s="1"/>
  <c r="BK287" i="12"/>
  <c r="BS287" i="12" s="1"/>
  <c r="BL287" i="12" s="1"/>
  <c r="BE287" i="12"/>
  <c r="BF287" i="12"/>
  <c r="BM287" i="12"/>
  <c r="DW294" i="1"/>
  <c r="BA289" i="12" s="1"/>
  <c r="BB288" i="12"/>
  <c r="BQ288" i="12" s="1"/>
  <c r="BT286" i="12"/>
  <c r="BN285" i="12"/>
  <c r="EB294" i="1"/>
  <c r="DO289" i="12" s="1"/>
  <c r="CO292" i="1"/>
  <c r="CP291" i="1"/>
  <c r="EH286" i="12" s="1"/>
  <c r="EO285" i="12" l="1"/>
  <c r="EX284" i="12" s="1"/>
  <c r="EW284" i="12" s="1"/>
  <c r="EP285" i="12"/>
  <c r="EB288" i="12"/>
  <c r="EC288" i="12"/>
  <c r="DY288" i="12"/>
  <c r="EA288" i="12"/>
  <c r="DW288" i="12"/>
  <c r="DX288" i="12"/>
  <c r="DV288" i="12"/>
  <c r="DQ288" i="12"/>
  <c r="DS288" i="12"/>
  <c r="DR288" i="12"/>
  <c r="DZ288" i="12"/>
  <c r="DU288" i="12"/>
  <c r="DT288" i="12"/>
  <c r="DP289" i="12"/>
  <c r="ED289" i="12" s="1"/>
  <c r="DE284" i="12"/>
  <c r="DF284" i="12"/>
  <c r="DC284" i="12"/>
  <c r="DD284" i="12"/>
  <c r="DA284" i="12"/>
  <c r="DB284" i="12"/>
  <c r="CY284" i="12"/>
  <c r="CZ284" i="12"/>
  <c r="BO288" i="12"/>
  <c r="BP288" i="12"/>
  <c r="BI288" i="12"/>
  <c r="BJ288" i="12"/>
  <c r="BG288" i="12"/>
  <c r="BH288" i="12"/>
  <c r="AR284" i="12"/>
  <c r="AQ284" i="12"/>
  <c r="AP284" i="12"/>
  <c r="AO284" i="12"/>
  <c r="AN284" i="12"/>
  <c r="AT283" i="12" s="1"/>
  <c r="AS283" i="12" s="1"/>
  <c r="AM284" i="12"/>
  <c r="AL284" i="12"/>
  <c r="AK284" i="12"/>
  <c r="FA284" i="12"/>
  <c r="EZ284" i="12"/>
  <c r="CW284" i="12"/>
  <c r="CX284" i="12"/>
  <c r="CU284" i="12"/>
  <c r="CV284" i="12" s="1"/>
  <c r="CS284" i="12"/>
  <c r="CT284" i="12" s="1"/>
  <c r="DI283" i="12" s="1"/>
  <c r="DH283" i="12" s="1"/>
  <c r="EL285" i="12"/>
  <c r="ES284" i="12"/>
  <c r="ET284" i="12" s="1"/>
  <c r="EU284" i="12" s="1"/>
  <c r="EK285" i="12"/>
  <c r="EJ285" i="12"/>
  <c r="EN285" i="12"/>
  <c r="ER285" i="12"/>
  <c r="EM285" i="12"/>
  <c r="EI286" i="12"/>
  <c r="EQ286" i="12" s="1"/>
  <c r="CR285" i="12"/>
  <c r="DG285" i="12" s="1"/>
  <c r="AU283" i="12"/>
  <c r="AH284" i="12"/>
  <c r="AG284" i="12"/>
  <c r="AI284" i="12"/>
  <c r="AF284" i="12"/>
  <c r="AJ284" i="12"/>
  <c r="AE284" i="12"/>
  <c r="AD285" i="12"/>
  <c r="DK284" i="12"/>
  <c r="DR291" i="1"/>
  <c r="DQ292" i="1"/>
  <c r="EG291" i="1"/>
  <c r="CQ286" i="12" s="1"/>
  <c r="EF292" i="1"/>
  <c r="BF288" i="12"/>
  <c r="BK288" i="12"/>
  <c r="BS288" i="12" s="1"/>
  <c r="BL288" i="12" s="1"/>
  <c r="BD288" i="12"/>
  <c r="BE288" i="12"/>
  <c r="BC288" i="12"/>
  <c r="BM288" i="12"/>
  <c r="DW295" i="1"/>
  <c r="BA290" i="12" s="1"/>
  <c r="BB289" i="12"/>
  <c r="BQ289" i="12" s="1"/>
  <c r="BT287" i="12"/>
  <c r="BN286" i="12"/>
  <c r="EB295" i="1"/>
  <c r="DO290" i="12" s="1"/>
  <c r="CO293" i="1"/>
  <c r="CP292" i="1"/>
  <c r="EH287" i="12" s="1"/>
  <c r="EO286" i="12" l="1"/>
  <c r="EX285" i="12" s="1"/>
  <c r="EW285" i="12" s="1"/>
  <c r="EP286" i="12"/>
  <c r="ES285" i="12" s="1"/>
  <c r="ET285" i="12" s="1"/>
  <c r="EU285" i="12" s="1"/>
  <c r="EB289" i="12"/>
  <c r="EC289" i="12"/>
  <c r="DY289" i="12"/>
  <c r="EA289" i="12"/>
  <c r="DW289" i="12"/>
  <c r="DX289" i="12"/>
  <c r="DS289" i="12"/>
  <c r="DR289" i="12"/>
  <c r="DZ289" i="12"/>
  <c r="DU289" i="12"/>
  <c r="DT289" i="12"/>
  <c r="DV289" i="12"/>
  <c r="DQ289" i="12"/>
  <c r="DP290" i="12"/>
  <c r="ED290" i="12" s="1"/>
  <c r="DE285" i="12"/>
  <c r="DF285" i="12"/>
  <c r="DC285" i="12"/>
  <c r="DD285" i="12"/>
  <c r="DA285" i="12"/>
  <c r="DB285" i="12"/>
  <c r="CY285" i="12"/>
  <c r="CZ285" i="12"/>
  <c r="BO289" i="12"/>
  <c r="BP289" i="12"/>
  <c r="BI289" i="12"/>
  <c r="BJ289" i="12"/>
  <c r="BG289" i="12"/>
  <c r="BH289" i="12"/>
  <c r="AR285" i="12"/>
  <c r="AQ285" i="12"/>
  <c r="AP285" i="12"/>
  <c r="AO285" i="12"/>
  <c r="AN285" i="12"/>
  <c r="AM285" i="12"/>
  <c r="AL285" i="12"/>
  <c r="AK285" i="12"/>
  <c r="FA285" i="12"/>
  <c r="EZ285" i="12"/>
  <c r="CU285" i="12"/>
  <c r="CV285" i="12" s="1"/>
  <c r="CT285" i="12"/>
  <c r="DI284" i="12" s="1"/>
  <c r="DH284" i="12" s="1"/>
  <c r="CS285" i="12"/>
  <c r="CW285" i="12"/>
  <c r="CX285" i="12"/>
  <c r="EJ286" i="12"/>
  <c r="EN286" i="12"/>
  <c r="ER286" i="12"/>
  <c r="EM286" i="12"/>
  <c r="EL286" i="12"/>
  <c r="EK286" i="12"/>
  <c r="EI287" i="12"/>
  <c r="EQ287" i="12" s="1"/>
  <c r="CR286" i="12"/>
  <c r="DG286" i="12" s="1"/>
  <c r="AU284" i="12"/>
  <c r="AE285" i="12"/>
  <c r="AF285" i="12" s="1"/>
  <c r="AI285" i="12"/>
  <c r="AT284" i="12"/>
  <c r="AS284" i="12" s="1"/>
  <c r="AH285" i="12"/>
  <c r="AJ285" i="12"/>
  <c r="AG285" i="12"/>
  <c r="AD286" i="12"/>
  <c r="DK285" i="12"/>
  <c r="DR292" i="1"/>
  <c r="DQ293" i="1"/>
  <c r="EG292" i="1"/>
  <c r="CQ287" i="12" s="1"/>
  <c r="EF293" i="1"/>
  <c r="BB290" i="12"/>
  <c r="BQ290" i="12" s="1"/>
  <c r="DW296" i="1"/>
  <c r="BA291" i="12" s="1"/>
  <c r="BE289" i="12"/>
  <c r="BN288" i="12" s="1"/>
  <c r="BT289" i="12"/>
  <c r="BC289" i="12"/>
  <c r="BD289" i="12" s="1"/>
  <c r="BF289" i="12"/>
  <c r="BK289" i="12"/>
  <c r="BS289" i="12" s="1"/>
  <c r="BL289" i="12" s="1"/>
  <c r="BM289" i="12"/>
  <c r="BT288" i="12"/>
  <c r="BN287" i="12"/>
  <c r="EB296" i="1"/>
  <c r="DO291" i="12" s="1"/>
  <c r="CP293" i="1"/>
  <c r="EH288" i="12" s="1"/>
  <c r="CO294" i="1"/>
  <c r="EO287" i="12" l="1"/>
  <c r="EX286" i="12" s="1"/>
  <c r="EW286" i="12" s="1"/>
  <c r="EP287" i="12"/>
  <c r="EB290" i="12"/>
  <c r="EC290" i="12"/>
  <c r="DY290" i="12"/>
  <c r="EA290" i="12"/>
  <c r="DW290" i="12"/>
  <c r="DX290" i="12"/>
  <c r="DS290" i="12"/>
  <c r="DR290" i="12"/>
  <c r="DZ290" i="12"/>
  <c r="DU290" i="12"/>
  <c r="DT290" i="12"/>
  <c r="DV290" i="12"/>
  <c r="DQ290" i="12"/>
  <c r="DP291" i="12"/>
  <c r="ED291" i="12" s="1"/>
  <c r="FA286" i="12"/>
  <c r="DE286" i="12"/>
  <c r="DF286" i="12"/>
  <c r="DC286" i="12"/>
  <c r="DD286" i="12"/>
  <c r="DA286" i="12"/>
  <c r="DB286" i="12"/>
  <c r="CY286" i="12"/>
  <c r="CZ286" i="12"/>
  <c r="BO290" i="12"/>
  <c r="BP290" i="12"/>
  <c r="BI290" i="12"/>
  <c r="BJ290" i="12"/>
  <c r="BG290" i="12"/>
  <c r="BH290" i="12"/>
  <c r="AR286" i="12"/>
  <c r="AQ286" i="12"/>
  <c r="AP286" i="12"/>
  <c r="AO286" i="12"/>
  <c r="AN286" i="12"/>
  <c r="AT285" i="12" s="1"/>
  <c r="AS285" i="12" s="1"/>
  <c r="AM286" i="12"/>
  <c r="AL286" i="12"/>
  <c r="AK286" i="12"/>
  <c r="EZ286" i="12"/>
  <c r="EJ287" i="12"/>
  <c r="EN287" i="12"/>
  <c r="ER287" i="12"/>
  <c r="EM287" i="12"/>
  <c r="EL287" i="12"/>
  <c r="ES286" i="12"/>
  <c r="ET286" i="12" s="1"/>
  <c r="EU286" i="12" s="1"/>
  <c r="EK287" i="12"/>
  <c r="CX286" i="12"/>
  <c r="CS286" i="12"/>
  <c r="CT286" i="12" s="1"/>
  <c r="DI285" i="12" s="1"/>
  <c r="DH285" i="12" s="1"/>
  <c r="CU286" i="12"/>
  <c r="CV286" i="12" s="1"/>
  <c r="CW286" i="12"/>
  <c r="EI288" i="12"/>
  <c r="EQ288" i="12" s="1"/>
  <c r="CR287" i="12"/>
  <c r="DG287" i="12" s="1"/>
  <c r="AU285" i="12"/>
  <c r="AJ286" i="12"/>
  <c r="AE286" i="12"/>
  <c r="AF286" i="12" s="1"/>
  <c r="AH286" i="12"/>
  <c r="AG286" i="12"/>
  <c r="AI286" i="12"/>
  <c r="AD287" i="12"/>
  <c r="DK286" i="12"/>
  <c r="DR293" i="1"/>
  <c r="DQ294" i="1"/>
  <c r="EG293" i="1"/>
  <c r="CQ288" i="12" s="1"/>
  <c r="EF294" i="1"/>
  <c r="DW297" i="1"/>
  <c r="BA292" i="12" s="1"/>
  <c r="BB291" i="12"/>
  <c r="BQ291" i="12" s="1"/>
  <c r="BC290" i="12"/>
  <c r="BD290" i="12" s="1"/>
  <c r="BK290" i="12"/>
  <c r="BS290" i="12" s="1"/>
  <c r="BL290" i="12" s="1"/>
  <c r="BE290" i="12"/>
  <c r="BN289" i="12" s="1"/>
  <c r="BF290" i="12"/>
  <c r="BT290" i="12"/>
  <c r="BM290" i="12"/>
  <c r="EB297" i="1"/>
  <c r="DO292" i="12" s="1"/>
  <c r="CP294" i="1"/>
  <c r="EH289" i="12" s="1"/>
  <c r="CO295" i="1"/>
  <c r="FA287" i="12" l="1"/>
  <c r="EO288" i="12"/>
  <c r="EX287" i="12" s="1"/>
  <c r="EW287" i="12" s="1"/>
  <c r="EP288" i="12"/>
  <c r="ES287" i="12" s="1"/>
  <c r="ET287" i="12" s="1"/>
  <c r="EU287" i="12" s="1"/>
  <c r="EB291" i="12"/>
  <c r="EC291" i="12"/>
  <c r="DY291" i="12"/>
  <c r="EA291" i="12"/>
  <c r="DW291" i="12"/>
  <c r="DX291" i="12"/>
  <c r="DS291" i="12"/>
  <c r="DR291" i="12"/>
  <c r="DZ291" i="12"/>
  <c r="DU291" i="12"/>
  <c r="DT291" i="12"/>
  <c r="DV291" i="12"/>
  <c r="DQ291" i="12"/>
  <c r="DP292" i="12"/>
  <c r="ED292" i="12" s="1"/>
  <c r="DE287" i="12"/>
  <c r="DF287" i="12"/>
  <c r="DC287" i="12"/>
  <c r="DD287" i="12"/>
  <c r="DA287" i="12"/>
  <c r="DB287" i="12"/>
  <c r="CY287" i="12"/>
  <c r="CZ287" i="12"/>
  <c r="BO291" i="12"/>
  <c r="BP291" i="12"/>
  <c r="BI291" i="12"/>
  <c r="BJ291" i="12"/>
  <c r="BG291" i="12"/>
  <c r="BH291" i="12"/>
  <c r="AR287" i="12"/>
  <c r="AQ287" i="12"/>
  <c r="AP287" i="12"/>
  <c r="AO287" i="12"/>
  <c r="AN287" i="12"/>
  <c r="AT286" i="12" s="1"/>
  <c r="AS286" i="12" s="1"/>
  <c r="AL287" i="12"/>
  <c r="AK287" i="12"/>
  <c r="AM287" i="12"/>
  <c r="EZ287" i="12"/>
  <c r="CU287" i="12"/>
  <c r="CV287" i="12" s="1"/>
  <c r="CX287" i="12"/>
  <c r="DK287" i="12"/>
  <c r="CS287" i="12"/>
  <c r="CW287" i="12"/>
  <c r="CT287" i="12"/>
  <c r="DI286" i="12" s="1"/>
  <c r="DH286" i="12" s="1"/>
  <c r="EL288" i="12"/>
  <c r="EK288" i="12"/>
  <c r="EJ288" i="12"/>
  <c r="EN288" i="12"/>
  <c r="ER288" i="12"/>
  <c r="EM288" i="12"/>
  <c r="EI289" i="12"/>
  <c r="EQ289" i="12" s="1"/>
  <c r="CR288" i="12"/>
  <c r="DG288" i="12" s="1"/>
  <c r="AU286" i="12"/>
  <c r="AH287" i="12"/>
  <c r="AI287" i="12"/>
  <c r="AG287" i="12"/>
  <c r="AE287" i="12"/>
  <c r="AF287" i="12" s="1"/>
  <c r="AJ287" i="12"/>
  <c r="AD288" i="12"/>
  <c r="DQ295" i="1"/>
  <c r="DR294" i="1"/>
  <c r="EF295" i="1"/>
  <c r="EG294" i="1"/>
  <c r="CQ289" i="12" s="1"/>
  <c r="BF291" i="12"/>
  <c r="BE291" i="12"/>
  <c r="BN290" i="12" s="1"/>
  <c r="BC291" i="12"/>
  <c r="BD291" i="12" s="1"/>
  <c r="BK291" i="12"/>
  <c r="BS291" i="12" s="1"/>
  <c r="BL291" i="12" s="1"/>
  <c r="BT291" i="12"/>
  <c r="BM291" i="12"/>
  <c r="DW298" i="1"/>
  <c r="BA293" i="12" s="1"/>
  <c r="BB292" i="12"/>
  <c r="BQ292" i="12" s="1"/>
  <c r="EB298" i="1"/>
  <c r="DO293" i="12" s="1"/>
  <c r="CO296" i="1"/>
  <c r="CP295" i="1"/>
  <c r="EH290" i="12" s="1"/>
  <c r="EO289" i="12" l="1"/>
  <c r="EP289" i="12"/>
  <c r="EB292" i="12"/>
  <c r="EC292" i="12"/>
  <c r="DY292" i="12"/>
  <c r="EA292" i="12"/>
  <c r="DW292" i="12"/>
  <c r="DX292" i="12"/>
  <c r="DV292" i="12"/>
  <c r="DQ292" i="12"/>
  <c r="DS292" i="12"/>
  <c r="DR292" i="12"/>
  <c r="DZ292" i="12"/>
  <c r="DU292" i="12"/>
  <c r="DT292" i="12"/>
  <c r="DP293" i="12"/>
  <c r="ED293" i="12" s="1"/>
  <c r="DE288" i="12"/>
  <c r="DF288" i="12"/>
  <c r="DC288" i="12"/>
  <c r="DD288" i="12"/>
  <c r="DA288" i="12"/>
  <c r="DB288" i="12"/>
  <c r="CY288" i="12"/>
  <c r="CZ288" i="12"/>
  <c r="BO292" i="12"/>
  <c r="BP292" i="12"/>
  <c r="BI292" i="12"/>
  <c r="BJ292" i="12"/>
  <c r="BG292" i="12"/>
  <c r="BH292" i="12"/>
  <c r="AR288" i="12"/>
  <c r="AQ288" i="12"/>
  <c r="AP288" i="12"/>
  <c r="AO288" i="12"/>
  <c r="AN288" i="12"/>
  <c r="AT287" i="12" s="1"/>
  <c r="AS287" i="12" s="1"/>
  <c r="AM288" i="12"/>
  <c r="AL288" i="12"/>
  <c r="AK288" i="12"/>
  <c r="EZ288" i="12"/>
  <c r="FA288" i="12"/>
  <c r="EJ289" i="12"/>
  <c r="EN289" i="12"/>
  <c r="ER289" i="12"/>
  <c r="EM289" i="12"/>
  <c r="EL289" i="12"/>
  <c r="ES288" i="12"/>
  <c r="ET288" i="12" s="1"/>
  <c r="EU288" i="12" s="1"/>
  <c r="EK289" i="12"/>
  <c r="CW288" i="12"/>
  <c r="CX288" i="12"/>
  <c r="CU288" i="12"/>
  <c r="CV288" i="12" s="1"/>
  <c r="CS288" i="12"/>
  <c r="CT288" i="12" s="1"/>
  <c r="DI287" i="12" s="1"/>
  <c r="DH287" i="12" s="1"/>
  <c r="CR289" i="12"/>
  <c r="DG289" i="12" s="1"/>
  <c r="EI290" i="12"/>
  <c r="EQ290" i="12" s="1"/>
  <c r="AU287" i="12"/>
  <c r="AG288" i="12"/>
  <c r="AE288" i="12"/>
  <c r="AF288" i="12" s="1"/>
  <c r="AJ288" i="12"/>
  <c r="AH288" i="12"/>
  <c r="AI288" i="12"/>
  <c r="AD289" i="12"/>
  <c r="DK288" i="12"/>
  <c r="DQ296" i="1"/>
  <c r="DR295" i="1"/>
  <c r="EG295" i="1"/>
  <c r="CQ290" i="12" s="1"/>
  <c r="EF296" i="1"/>
  <c r="BE292" i="12"/>
  <c r="BN291" i="12" s="1"/>
  <c r="BF292" i="12"/>
  <c r="BK292" i="12"/>
  <c r="BS292" i="12" s="1"/>
  <c r="BL292" i="12" s="1"/>
  <c r="BC292" i="12"/>
  <c r="BD292" i="12"/>
  <c r="BT292" i="12"/>
  <c r="BM292" i="12"/>
  <c r="DW299" i="1"/>
  <c r="BA294" i="12" s="1"/>
  <c r="BB293" i="12"/>
  <c r="BQ293" i="12" s="1"/>
  <c r="EB299" i="1"/>
  <c r="DO294" i="12" s="1"/>
  <c r="CO297" i="1"/>
  <c r="CP296" i="1"/>
  <c r="EH291" i="12" s="1"/>
  <c r="EO290" i="12" l="1"/>
  <c r="EX289" i="12" s="1"/>
  <c r="EW289" i="12" s="1"/>
  <c r="EP290" i="12"/>
  <c r="ES289" i="12" s="1"/>
  <c r="ET289" i="12" s="1"/>
  <c r="EU289" i="12" s="1"/>
  <c r="EB293" i="12"/>
  <c r="EC293" i="12"/>
  <c r="DY293" i="12"/>
  <c r="EA293" i="12"/>
  <c r="DW293" i="12"/>
  <c r="DX293" i="12"/>
  <c r="DV293" i="12"/>
  <c r="DQ293" i="12"/>
  <c r="DS293" i="12"/>
  <c r="DR293" i="12"/>
  <c r="DZ293" i="12"/>
  <c r="DU293" i="12"/>
  <c r="DT293" i="12"/>
  <c r="DP294" i="12"/>
  <c r="ED294" i="12" s="1"/>
  <c r="DE289" i="12"/>
  <c r="DF289" i="12"/>
  <c r="DC289" i="12"/>
  <c r="DD289" i="12"/>
  <c r="DA289" i="12"/>
  <c r="DB289" i="12"/>
  <c r="CY289" i="12"/>
  <c r="CZ289" i="12"/>
  <c r="BO293" i="12"/>
  <c r="BP293" i="12"/>
  <c r="BI293" i="12"/>
  <c r="BJ293" i="12"/>
  <c r="BG293" i="12"/>
  <c r="BH293" i="12"/>
  <c r="AR289" i="12"/>
  <c r="AQ289" i="12"/>
  <c r="AP289" i="12"/>
  <c r="AO289" i="12"/>
  <c r="AN289" i="12"/>
  <c r="AT288" i="12" s="1"/>
  <c r="AS288" i="12" s="1"/>
  <c r="AM289" i="12"/>
  <c r="AL289" i="12"/>
  <c r="AK289" i="12"/>
  <c r="FA289" i="12"/>
  <c r="EX288" i="12"/>
  <c r="EW288" i="12" s="1"/>
  <c r="EZ289" i="12"/>
  <c r="EL290" i="12"/>
  <c r="EK290" i="12"/>
  <c r="EJ290" i="12"/>
  <c r="EN290" i="12"/>
  <c r="ER290" i="12"/>
  <c r="EM290" i="12"/>
  <c r="CU289" i="12"/>
  <c r="CV289" i="12" s="1"/>
  <c r="CT289" i="12"/>
  <c r="DI288" i="12" s="1"/>
  <c r="DH288" i="12" s="1"/>
  <c r="CS289" i="12"/>
  <c r="CW289" i="12"/>
  <c r="CX289" i="12"/>
  <c r="EI291" i="12"/>
  <c r="EQ291" i="12" s="1"/>
  <c r="CR290" i="12"/>
  <c r="DG290" i="12" s="1"/>
  <c r="AU288" i="12"/>
  <c r="AH289" i="12"/>
  <c r="AG289" i="12"/>
  <c r="AJ289" i="12"/>
  <c r="AI289" i="12"/>
  <c r="AE289" i="12"/>
  <c r="AF289" i="12" s="1"/>
  <c r="AD290" i="12"/>
  <c r="DK289" i="12"/>
  <c r="DQ297" i="1"/>
  <c r="DR296" i="1"/>
  <c r="EG296" i="1"/>
  <c r="CQ291" i="12" s="1"/>
  <c r="EF297" i="1"/>
  <c r="DW300" i="1"/>
  <c r="BA295" i="12" s="1"/>
  <c r="BB294" i="12"/>
  <c r="BQ294" i="12" s="1"/>
  <c r="BF293" i="12"/>
  <c r="BC293" i="12"/>
  <c r="BD293" i="12" s="1"/>
  <c r="BK293" i="12"/>
  <c r="BS293" i="12" s="1"/>
  <c r="BL293" i="12" s="1"/>
  <c r="BE293" i="12"/>
  <c r="BN292" i="12" s="1"/>
  <c r="BT293" i="12"/>
  <c r="BM293" i="12"/>
  <c r="EB300" i="1"/>
  <c r="DO295" i="12" s="1"/>
  <c r="CO298" i="1"/>
  <c r="CP297" i="1"/>
  <c r="EH292" i="12" s="1"/>
  <c r="EO291" i="12" l="1"/>
  <c r="EP291" i="12"/>
  <c r="ES290" i="12" s="1"/>
  <c r="ET290" i="12" s="1"/>
  <c r="EU290" i="12" s="1"/>
  <c r="EB294" i="12"/>
  <c r="EC294" i="12"/>
  <c r="DY294" i="12"/>
  <c r="EA294" i="12"/>
  <c r="DW294" i="12"/>
  <c r="DX294" i="12"/>
  <c r="DV294" i="12"/>
  <c r="DQ294" i="12"/>
  <c r="DS294" i="12"/>
  <c r="DR294" i="12"/>
  <c r="DZ294" i="12"/>
  <c r="DU294" i="12"/>
  <c r="DT294" i="12"/>
  <c r="DP295" i="12"/>
  <c r="ED295" i="12" s="1"/>
  <c r="DE290" i="12"/>
  <c r="DF290" i="12"/>
  <c r="DC290" i="12"/>
  <c r="DD290" i="12"/>
  <c r="DA290" i="12"/>
  <c r="DB290" i="12"/>
  <c r="CY290" i="12"/>
  <c r="CZ290" i="12"/>
  <c r="BO294" i="12"/>
  <c r="BP294" i="12"/>
  <c r="BI294" i="12"/>
  <c r="BJ294" i="12"/>
  <c r="BG294" i="12"/>
  <c r="BH294" i="12"/>
  <c r="AR290" i="12"/>
  <c r="AQ290" i="12"/>
  <c r="AP290" i="12"/>
  <c r="AO290" i="12"/>
  <c r="AN290" i="12"/>
  <c r="AM290" i="12"/>
  <c r="AL290" i="12"/>
  <c r="AK290" i="12"/>
  <c r="EZ290" i="12"/>
  <c r="FA290" i="12"/>
  <c r="CW290" i="12"/>
  <c r="CX290" i="12"/>
  <c r="CS290" i="12"/>
  <c r="CT290" i="12" s="1"/>
  <c r="DI289" i="12" s="1"/>
  <c r="DH289" i="12" s="1"/>
  <c r="CU290" i="12"/>
  <c r="CV290" i="12" s="1"/>
  <c r="EM291" i="12"/>
  <c r="EN291" i="12"/>
  <c r="EL291" i="12"/>
  <c r="EK291" i="12"/>
  <c r="EJ291" i="12"/>
  <c r="ER291" i="12"/>
  <c r="CR291" i="12"/>
  <c r="DG291" i="12" s="1"/>
  <c r="EI292" i="12"/>
  <c r="EQ292" i="12" s="1"/>
  <c r="AU289" i="12"/>
  <c r="AJ290" i="12"/>
  <c r="AT289" i="12"/>
  <c r="AS289" i="12" s="1"/>
  <c r="AG290" i="12"/>
  <c r="AH290" i="12"/>
  <c r="AI290" i="12"/>
  <c r="AE290" i="12"/>
  <c r="AF290" i="12" s="1"/>
  <c r="AD291" i="12"/>
  <c r="DK290" i="12"/>
  <c r="DQ298" i="1"/>
  <c r="DR297" i="1"/>
  <c r="EF298" i="1"/>
  <c r="EG297" i="1"/>
  <c r="CQ292" i="12" s="1"/>
  <c r="BC294" i="12"/>
  <c r="BK294" i="12"/>
  <c r="BS294" i="12" s="1"/>
  <c r="BL294" i="12" s="1"/>
  <c r="BE294" i="12"/>
  <c r="BN293" i="12" s="1"/>
  <c r="BF294" i="12"/>
  <c r="BD294" i="12"/>
  <c r="BT294" i="12"/>
  <c r="BM294" i="12"/>
  <c r="BB295" i="12"/>
  <c r="BQ295" i="12" s="1"/>
  <c r="DW301" i="1"/>
  <c r="BA296" i="12" s="1"/>
  <c r="EB301" i="1"/>
  <c r="DO296" i="12" s="1"/>
  <c r="CO299" i="1"/>
  <c r="CP298" i="1"/>
  <c r="EH293" i="12" s="1"/>
  <c r="EO292" i="12" l="1"/>
  <c r="EX291" i="12" s="1"/>
  <c r="EW291" i="12" s="1"/>
  <c r="EP292" i="12"/>
  <c r="EB295" i="12"/>
  <c r="EC295" i="12"/>
  <c r="DY295" i="12"/>
  <c r="EA295" i="12"/>
  <c r="DW295" i="12"/>
  <c r="DX295" i="12"/>
  <c r="DV295" i="12"/>
  <c r="DQ295" i="12"/>
  <c r="DS295" i="12"/>
  <c r="DR295" i="12"/>
  <c r="DZ295" i="12"/>
  <c r="DU295" i="12"/>
  <c r="DT295" i="12"/>
  <c r="DP296" i="12"/>
  <c r="ED296" i="12" s="1"/>
  <c r="DE291" i="12"/>
  <c r="DF291" i="12"/>
  <c r="DC291" i="12"/>
  <c r="DD291" i="12"/>
  <c r="DA291" i="12"/>
  <c r="DB291" i="12"/>
  <c r="CY291" i="12"/>
  <c r="CZ291" i="12"/>
  <c r="BO295" i="12"/>
  <c r="BP295" i="12"/>
  <c r="BI295" i="12"/>
  <c r="BJ295" i="12"/>
  <c r="BG295" i="12"/>
  <c r="BH295" i="12"/>
  <c r="AR291" i="12"/>
  <c r="AQ291" i="12"/>
  <c r="AP291" i="12"/>
  <c r="AO291" i="12"/>
  <c r="AN291" i="12"/>
  <c r="AL291" i="12"/>
  <c r="AK291" i="12"/>
  <c r="AM291" i="12"/>
  <c r="EZ291" i="12"/>
  <c r="AU290" i="12"/>
  <c r="FA291" i="12"/>
  <c r="EX290" i="12"/>
  <c r="EW290" i="12" s="1"/>
  <c r="EL292" i="12"/>
  <c r="ES291" i="12"/>
  <c r="ET291" i="12" s="1"/>
  <c r="EU291" i="12" s="1"/>
  <c r="EK292" i="12"/>
  <c r="EJ292" i="12"/>
  <c r="EN292" i="12"/>
  <c r="ER292" i="12"/>
  <c r="EM292" i="12"/>
  <c r="CS291" i="12"/>
  <c r="CW291" i="12"/>
  <c r="CT291" i="12"/>
  <c r="DI290" i="12" s="1"/>
  <c r="DH290" i="12" s="1"/>
  <c r="CU291" i="12"/>
  <c r="CV291" i="12" s="1"/>
  <c r="CX291" i="12"/>
  <c r="CR292" i="12"/>
  <c r="DG292" i="12" s="1"/>
  <c r="EI293" i="12"/>
  <c r="EQ293" i="12" s="1"/>
  <c r="AJ291" i="12"/>
  <c r="AE291" i="12"/>
  <c r="AF291" i="12" s="1"/>
  <c r="AH291" i="12"/>
  <c r="AG291" i="12"/>
  <c r="AT290" i="12"/>
  <c r="AS290" i="12" s="1"/>
  <c r="AI291" i="12"/>
  <c r="AD292" i="12"/>
  <c r="DK291" i="12"/>
  <c r="DR298" i="1"/>
  <c r="DQ299" i="1"/>
  <c r="EG298" i="1"/>
  <c r="CQ293" i="12" s="1"/>
  <c r="EF299" i="1"/>
  <c r="BF295" i="12"/>
  <c r="BK295" i="12"/>
  <c r="BS295" i="12" s="1"/>
  <c r="BL295" i="12" s="1"/>
  <c r="BC295" i="12"/>
  <c r="BD295" i="12" s="1"/>
  <c r="BE295" i="12"/>
  <c r="BM295" i="12"/>
  <c r="DW302" i="1"/>
  <c r="BA297" i="12" s="1"/>
  <c r="BB296" i="12"/>
  <c r="BQ296" i="12" s="1"/>
  <c r="EB302" i="1"/>
  <c r="DO297" i="12" s="1"/>
  <c r="CP299" i="1"/>
  <c r="EH294" i="12" s="1"/>
  <c r="CO300" i="1"/>
  <c r="EO293" i="12" l="1"/>
  <c r="EX292" i="12" s="1"/>
  <c r="EW292" i="12" s="1"/>
  <c r="EP293" i="12"/>
  <c r="ES292" i="12" s="1"/>
  <c r="ET292" i="12" s="1"/>
  <c r="EU292" i="12" s="1"/>
  <c r="EB296" i="12"/>
  <c r="EC296" i="12"/>
  <c r="DY296" i="12"/>
  <c r="EA296" i="12"/>
  <c r="DW296" i="12"/>
  <c r="DX296" i="12"/>
  <c r="DV296" i="12"/>
  <c r="DQ296" i="12"/>
  <c r="DS296" i="12"/>
  <c r="DR296" i="12"/>
  <c r="DZ296" i="12"/>
  <c r="DU296" i="12"/>
  <c r="DT296" i="12"/>
  <c r="DP297" i="12"/>
  <c r="ED297" i="12" s="1"/>
  <c r="DE292" i="12"/>
  <c r="DF292" i="12"/>
  <c r="DC292" i="12"/>
  <c r="DD292" i="12"/>
  <c r="DA292" i="12"/>
  <c r="DB292" i="12"/>
  <c r="CY292" i="12"/>
  <c r="CZ292" i="12"/>
  <c r="BO296" i="12"/>
  <c r="BP296" i="12"/>
  <c r="BI296" i="12"/>
  <c r="BJ296" i="12"/>
  <c r="BG296" i="12"/>
  <c r="BH296" i="12"/>
  <c r="AR292" i="12"/>
  <c r="AQ292" i="12"/>
  <c r="AP292" i="12"/>
  <c r="AO292" i="12"/>
  <c r="AN292" i="12"/>
  <c r="AT291" i="12" s="1"/>
  <c r="AS291" i="12" s="1"/>
  <c r="AM292" i="12"/>
  <c r="AL292" i="12"/>
  <c r="AK292" i="12"/>
  <c r="EZ292" i="12"/>
  <c r="AU291" i="12"/>
  <c r="FA292" i="12"/>
  <c r="CX292" i="12"/>
  <c r="CU292" i="12"/>
  <c r="CV292" i="12" s="1"/>
  <c r="CS292" i="12"/>
  <c r="CT292" i="12" s="1"/>
  <c r="DI291" i="12" s="1"/>
  <c r="DH291" i="12" s="1"/>
  <c r="CW292" i="12"/>
  <c r="EJ293" i="12"/>
  <c r="EN293" i="12"/>
  <c r="ER293" i="12"/>
  <c r="EM293" i="12"/>
  <c r="EL293" i="12"/>
  <c r="EK293" i="12"/>
  <c r="EI294" i="12"/>
  <c r="EQ294" i="12" s="1"/>
  <c r="CR293" i="12"/>
  <c r="DG293" i="12" s="1"/>
  <c r="AI292" i="12"/>
  <c r="AH292" i="12"/>
  <c r="AE292" i="12"/>
  <c r="AF292" i="12" s="1"/>
  <c r="AG292" i="12"/>
  <c r="AJ292" i="12"/>
  <c r="AD293" i="12"/>
  <c r="DK292" i="12"/>
  <c r="DR299" i="1"/>
  <c r="DQ300" i="1"/>
  <c r="EG299" i="1"/>
  <c r="CQ294" i="12" s="1"/>
  <c r="EF300" i="1"/>
  <c r="BB297" i="12"/>
  <c r="BQ297" i="12" s="1"/>
  <c r="DW303" i="1"/>
  <c r="BA298" i="12" s="1"/>
  <c r="BT295" i="12"/>
  <c r="BN294" i="12"/>
  <c r="BK296" i="12"/>
  <c r="BS296" i="12" s="1"/>
  <c r="BL296" i="12" s="1"/>
  <c r="BF296" i="12"/>
  <c r="BC296" i="12"/>
  <c r="BD296" i="12" s="1"/>
  <c r="BE296" i="12"/>
  <c r="BM296" i="12"/>
  <c r="EB303" i="1"/>
  <c r="DO298" i="12" s="1"/>
  <c r="CO301" i="1"/>
  <c r="CP300" i="1"/>
  <c r="EH295" i="12" s="1"/>
  <c r="EO294" i="12" l="1"/>
  <c r="EX293" i="12" s="1"/>
  <c r="EW293" i="12" s="1"/>
  <c r="EP294" i="12"/>
  <c r="ES293" i="12" s="1"/>
  <c r="ET293" i="12" s="1"/>
  <c r="EU293" i="12" s="1"/>
  <c r="EB297" i="12"/>
  <c r="EC297" i="12"/>
  <c r="DY297" i="12"/>
  <c r="EA297" i="12"/>
  <c r="DW297" i="12"/>
  <c r="DX297" i="12"/>
  <c r="DV297" i="12"/>
  <c r="DQ297" i="12"/>
  <c r="DS297" i="12"/>
  <c r="DR297" i="12"/>
  <c r="DZ297" i="12"/>
  <c r="DU297" i="12"/>
  <c r="DT297" i="12"/>
  <c r="DP298" i="12"/>
  <c r="ED298" i="12" s="1"/>
  <c r="DE293" i="12"/>
  <c r="DF293" i="12"/>
  <c r="DC293" i="12"/>
  <c r="DD293" i="12"/>
  <c r="DA293" i="12"/>
  <c r="DB293" i="12"/>
  <c r="CY293" i="12"/>
  <c r="CZ293" i="12"/>
  <c r="BO297" i="12"/>
  <c r="BP297" i="12"/>
  <c r="BI297" i="12"/>
  <c r="BJ297" i="12"/>
  <c r="BG297" i="12"/>
  <c r="BH297" i="12"/>
  <c r="AR293" i="12"/>
  <c r="AQ293" i="12"/>
  <c r="AP293" i="12"/>
  <c r="AO293" i="12"/>
  <c r="AN293" i="12"/>
  <c r="AM293" i="12"/>
  <c r="AL293" i="12"/>
  <c r="AK293" i="12"/>
  <c r="FA293" i="12"/>
  <c r="EZ293" i="12"/>
  <c r="CU293" i="12"/>
  <c r="CV293" i="12" s="1"/>
  <c r="CT293" i="12"/>
  <c r="DI292" i="12" s="1"/>
  <c r="DH292" i="12" s="1"/>
  <c r="CS293" i="12"/>
  <c r="CW293" i="12"/>
  <c r="CX293" i="12"/>
  <c r="EJ294" i="12"/>
  <c r="EN294" i="12"/>
  <c r="ER294" i="12"/>
  <c r="EM294" i="12"/>
  <c r="EL294" i="12"/>
  <c r="EK294" i="12"/>
  <c r="EI295" i="12"/>
  <c r="EQ295" i="12" s="1"/>
  <c r="CR294" i="12"/>
  <c r="DG294" i="12" s="1"/>
  <c r="AU292" i="12"/>
  <c r="AE293" i="12"/>
  <c r="AF293" i="12" s="1"/>
  <c r="AG293" i="12"/>
  <c r="AH293" i="12"/>
  <c r="AI293" i="12"/>
  <c r="AT292" i="12"/>
  <c r="AS292" i="12" s="1"/>
  <c r="AJ293" i="12"/>
  <c r="AD294" i="12"/>
  <c r="DK293" i="12"/>
  <c r="DQ301" i="1"/>
  <c r="DR300" i="1"/>
  <c r="EG300" i="1"/>
  <c r="CQ295" i="12" s="1"/>
  <c r="EF301" i="1"/>
  <c r="BB298" i="12"/>
  <c r="BQ298" i="12" s="1"/>
  <c r="DW304" i="1"/>
  <c r="BA299" i="12" s="1"/>
  <c r="BT296" i="12"/>
  <c r="BN295" i="12"/>
  <c r="BC297" i="12"/>
  <c r="BK297" i="12"/>
  <c r="BS297" i="12" s="1"/>
  <c r="BL297" i="12" s="1"/>
  <c r="BF297" i="12"/>
  <c r="BD297" i="12"/>
  <c r="BE297" i="12"/>
  <c r="BM297" i="12"/>
  <c r="EB304" i="1"/>
  <c r="DO299" i="12" s="1"/>
  <c r="CP301" i="1"/>
  <c r="EH296" i="12" s="1"/>
  <c r="CO302" i="1"/>
  <c r="EO295" i="12" l="1"/>
  <c r="EX294" i="12" s="1"/>
  <c r="EW294" i="12" s="1"/>
  <c r="EP295" i="12"/>
  <c r="EB298" i="12"/>
  <c r="EC298" i="12"/>
  <c r="DY298" i="12"/>
  <c r="EA298" i="12"/>
  <c r="DW298" i="12"/>
  <c r="DX298" i="12"/>
  <c r="DS298" i="12"/>
  <c r="DR298" i="12"/>
  <c r="DZ298" i="12"/>
  <c r="DU298" i="12"/>
  <c r="DT298" i="12"/>
  <c r="DV298" i="12"/>
  <c r="DQ298" i="12"/>
  <c r="DP299" i="12"/>
  <c r="ED299" i="12" s="1"/>
  <c r="DE294" i="12"/>
  <c r="DF294" i="12"/>
  <c r="DC294" i="12"/>
  <c r="DD294" i="12"/>
  <c r="DA294" i="12"/>
  <c r="DB294" i="12"/>
  <c r="CY294" i="12"/>
  <c r="CZ294" i="12"/>
  <c r="BO298" i="12"/>
  <c r="BP298" i="12"/>
  <c r="BI298" i="12"/>
  <c r="BJ298" i="12"/>
  <c r="BG298" i="12"/>
  <c r="BH298" i="12"/>
  <c r="AR294" i="12"/>
  <c r="AQ294" i="12"/>
  <c r="AP294" i="12"/>
  <c r="AO294" i="12"/>
  <c r="AN294" i="12"/>
  <c r="AT293" i="12" s="1"/>
  <c r="AS293" i="12" s="1"/>
  <c r="AM294" i="12"/>
  <c r="AL294" i="12"/>
  <c r="AK294" i="12"/>
  <c r="FA294" i="12"/>
  <c r="EZ294" i="12"/>
  <c r="EL295" i="12"/>
  <c r="ES294" i="12"/>
  <c r="ET294" i="12" s="1"/>
  <c r="EU294" i="12" s="1"/>
  <c r="EK295" i="12"/>
  <c r="EJ295" i="12"/>
  <c r="EN295" i="12"/>
  <c r="ER295" i="12"/>
  <c r="EM295" i="12"/>
  <c r="CX294" i="12"/>
  <c r="CS294" i="12"/>
  <c r="CT294" i="12" s="1"/>
  <c r="DI293" i="12" s="1"/>
  <c r="DH293" i="12" s="1"/>
  <c r="CU294" i="12"/>
  <c r="CV294" i="12" s="1"/>
  <c r="CW294" i="12"/>
  <c r="EI296" i="12"/>
  <c r="EQ296" i="12" s="1"/>
  <c r="CR295" i="12"/>
  <c r="DG295" i="12" s="1"/>
  <c r="AU293" i="12"/>
  <c r="AG294" i="12"/>
  <c r="AF294" i="12"/>
  <c r="AH294" i="12"/>
  <c r="AI294" i="12"/>
  <c r="AE294" i="12"/>
  <c r="AJ294" i="12"/>
  <c r="AD295" i="12"/>
  <c r="DK294" i="12"/>
  <c r="DR301" i="1"/>
  <c r="DQ302" i="1"/>
  <c r="EF302" i="1"/>
  <c r="EG301" i="1"/>
  <c r="CQ296" i="12" s="1"/>
  <c r="DW305" i="1"/>
  <c r="BA300" i="12" s="1"/>
  <c r="BB299" i="12"/>
  <c r="BQ299" i="12" s="1"/>
  <c r="BT297" i="12"/>
  <c r="BN296" i="12"/>
  <c r="BF298" i="12"/>
  <c r="BC298" i="12"/>
  <c r="BD298" i="12" s="1"/>
  <c r="BE298" i="12"/>
  <c r="BK298" i="12"/>
  <c r="BS298" i="12" s="1"/>
  <c r="BL298" i="12" s="1"/>
  <c r="BM298" i="12"/>
  <c r="EB305" i="1"/>
  <c r="DO300" i="12" s="1"/>
  <c r="CP302" i="1"/>
  <c r="EH297" i="12" s="1"/>
  <c r="CO303" i="1"/>
  <c r="EO296" i="12" l="1"/>
  <c r="EX295" i="12" s="1"/>
  <c r="EW295" i="12" s="1"/>
  <c r="EP296" i="12"/>
  <c r="ES295" i="12" s="1"/>
  <c r="ET295" i="12" s="1"/>
  <c r="EU295" i="12" s="1"/>
  <c r="EB299" i="12"/>
  <c r="EC299" i="12"/>
  <c r="DY299" i="12"/>
  <c r="EA299" i="12"/>
  <c r="DW299" i="12"/>
  <c r="DX299" i="12"/>
  <c r="DS299" i="12"/>
  <c r="DR299" i="12"/>
  <c r="DZ299" i="12"/>
  <c r="DU299" i="12"/>
  <c r="DT299" i="12"/>
  <c r="DV299" i="12"/>
  <c r="DQ299" i="12"/>
  <c r="DP300" i="12"/>
  <c r="ED300" i="12" s="1"/>
  <c r="DE295" i="12"/>
  <c r="DF295" i="12"/>
  <c r="DC295" i="12"/>
  <c r="DD295" i="12"/>
  <c r="DA295" i="12"/>
  <c r="DB295" i="12"/>
  <c r="CY295" i="12"/>
  <c r="CZ295" i="12"/>
  <c r="BO299" i="12"/>
  <c r="BP299" i="12"/>
  <c r="BI299" i="12"/>
  <c r="BJ299" i="12"/>
  <c r="BG299" i="12"/>
  <c r="BH299" i="12"/>
  <c r="AR295" i="12"/>
  <c r="AQ295" i="12"/>
  <c r="AP295" i="12"/>
  <c r="AO295" i="12"/>
  <c r="AN295" i="12"/>
  <c r="AT294" i="12" s="1"/>
  <c r="AS294" i="12" s="1"/>
  <c r="AL295" i="12"/>
  <c r="AK295" i="12"/>
  <c r="AM295" i="12"/>
  <c r="EZ295" i="12"/>
  <c r="FA295" i="12"/>
  <c r="CU295" i="12"/>
  <c r="CV295" i="12" s="1"/>
  <c r="CX295" i="12"/>
  <c r="CS295" i="12"/>
  <c r="CW295" i="12"/>
  <c r="CT295" i="12"/>
  <c r="DI294" i="12" s="1"/>
  <c r="DH294" i="12" s="1"/>
  <c r="EJ296" i="12"/>
  <c r="EN296" i="12"/>
  <c r="ER296" i="12"/>
  <c r="EM296" i="12"/>
  <c r="EL296" i="12"/>
  <c r="EK296" i="12"/>
  <c r="EI297" i="12"/>
  <c r="EQ297" i="12" s="1"/>
  <c r="CR296" i="12"/>
  <c r="DG296" i="12" s="1"/>
  <c r="AU294" i="12"/>
  <c r="AE295" i="12"/>
  <c r="AF295" i="12" s="1"/>
  <c r="AH295" i="12"/>
  <c r="AG295" i="12"/>
  <c r="AI295" i="12"/>
  <c r="AJ295" i="12"/>
  <c r="AD296" i="12"/>
  <c r="DK295" i="12"/>
  <c r="DR302" i="1"/>
  <c r="DQ303" i="1"/>
  <c r="EG302" i="1"/>
  <c r="CQ297" i="12" s="1"/>
  <c r="EF303" i="1"/>
  <c r="BT298" i="12"/>
  <c r="BN297" i="12"/>
  <c r="BF299" i="12"/>
  <c r="BK299" i="12"/>
  <c r="BS299" i="12" s="1"/>
  <c r="BL299" i="12" s="1"/>
  <c r="BC299" i="12"/>
  <c r="BD299" i="12" s="1"/>
  <c r="BE299" i="12"/>
  <c r="BN298" i="12" s="1"/>
  <c r="BT299" i="12"/>
  <c r="BM299" i="12"/>
  <c r="DW306" i="1"/>
  <c r="BA301" i="12" s="1"/>
  <c r="BB300" i="12"/>
  <c r="BQ300" i="12" s="1"/>
  <c r="EB306" i="1"/>
  <c r="DO301" i="12" s="1"/>
  <c r="CP303" i="1"/>
  <c r="EH298" i="12" s="1"/>
  <c r="CO304" i="1"/>
  <c r="EO297" i="12" l="1"/>
  <c r="EP297" i="12"/>
  <c r="EB300" i="12"/>
  <c r="EC300" i="12"/>
  <c r="DY300" i="12"/>
  <c r="EA300" i="12"/>
  <c r="DW300" i="12"/>
  <c r="DX300" i="12"/>
  <c r="DS300" i="12"/>
  <c r="DR300" i="12"/>
  <c r="DZ300" i="12"/>
  <c r="DU300" i="12"/>
  <c r="DT300" i="12"/>
  <c r="DV300" i="12"/>
  <c r="DQ300" i="12"/>
  <c r="DP301" i="12"/>
  <c r="ED301" i="12" s="1"/>
  <c r="DE296" i="12"/>
  <c r="DF296" i="12"/>
  <c r="DC296" i="12"/>
  <c r="DD296" i="12"/>
  <c r="DA296" i="12"/>
  <c r="DB296" i="12"/>
  <c r="CY296" i="12"/>
  <c r="CZ296" i="12"/>
  <c r="BO300" i="12"/>
  <c r="BP300" i="12"/>
  <c r="BI300" i="12"/>
  <c r="BJ300" i="12"/>
  <c r="BG300" i="12"/>
  <c r="BH300" i="12"/>
  <c r="AR296" i="12"/>
  <c r="AQ296" i="12"/>
  <c r="AP296" i="12"/>
  <c r="AO296" i="12"/>
  <c r="AN296" i="12"/>
  <c r="AM296" i="12"/>
  <c r="AL296" i="12"/>
  <c r="AK296" i="12"/>
  <c r="EZ296" i="12"/>
  <c r="FA296" i="12"/>
  <c r="EL297" i="12"/>
  <c r="ES296" i="12"/>
  <c r="ET296" i="12" s="1"/>
  <c r="EU296" i="12" s="1"/>
  <c r="EK297" i="12"/>
  <c r="EJ297" i="12"/>
  <c r="EN297" i="12"/>
  <c r="ER297" i="12"/>
  <c r="EM297" i="12"/>
  <c r="CX296" i="12"/>
  <c r="CU296" i="12"/>
  <c r="CV296" i="12" s="1"/>
  <c r="CS296" i="12"/>
  <c r="CT296" i="12" s="1"/>
  <c r="DI295" i="12" s="1"/>
  <c r="DH295" i="12" s="1"/>
  <c r="CW296" i="12"/>
  <c r="AU295" i="12"/>
  <c r="EI298" i="12"/>
  <c r="EQ298" i="12" s="1"/>
  <c r="CR297" i="12"/>
  <c r="DG297" i="12" s="1"/>
  <c r="AH296" i="12"/>
  <c r="AG296" i="12"/>
  <c r="AE296" i="12"/>
  <c r="AF296" i="12" s="1"/>
  <c r="AI296" i="12"/>
  <c r="AT295" i="12"/>
  <c r="AS295" i="12" s="1"/>
  <c r="AJ296" i="12"/>
  <c r="AD297" i="12"/>
  <c r="DK296" i="12"/>
  <c r="DR303" i="1"/>
  <c r="DQ304" i="1"/>
  <c r="EF304" i="1"/>
  <c r="EG303" i="1"/>
  <c r="CQ298" i="12" s="1"/>
  <c r="DW307" i="1"/>
  <c r="BA302" i="12" s="1"/>
  <c r="BB301" i="12"/>
  <c r="BQ301" i="12" s="1"/>
  <c r="BT300" i="12"/>
  <c r="BE300" i="12"/>
  <c r="BN299" i="12" s="1"/>
  <c r="BF300" i="12"/>
  <c r="BK300" i="12"/>
  <c r="BS300" i="12" s="1"/>
  <c r="BL300" i="12" s="1"/>
  <c r="BC300" i="12"/>
  <c r="BD300" i="12" s="1"/>
  <c r="BM300" i="12"/>
  <c r="EB307" i="1"/>
  <c r="DO302" i="12" s="1"/>
  <c r="CO305" i="1"/>
  <c r="CP304" i="1"/>
  <c r="EH299" i="12" s="1"/>
  <c r="EO298" i="12" l="1"/>
  <c r="EX297" i="12" s="1"/>
  <c r="EW297" i="12" s="1"/>
  <c r="EP298" i="12"/>
  <c r="ES297" i="12" s="1"/>
  <c r="ET297" i="12" s="1"/>
  <c r="EU297" i="12" s="1"/>
  <c r="EB301" i="12"/>
  <c r="EC301" i="12"/>
  <c r="DY301" i="12"/>
  <c r="EA301" i="12"/>
  <c r="DW301" i="12"/>
  <c r="DX301" i="12"/>
  <c r="DV301" i="12"/>
  <c r="DQ301" i="12"/>
  <c r="DS301" i="12"/>
  <c r="DR301" i="12"/>
  <c r="DZ301" i="12"/>
  <c r="DU301" i="12"/>
  <c r="DT301" i="12"/>
  <c r="DP302" i="12"/>
  <c r="ED302" i="12" s="1"/>
  <c r="DE297" i="12"/>
  <c r="DF297" i="12"/>
  <c r="DC297" i="12"/>
  <c r="DD297" i="12"/>
  <c r="DA297" i="12"/>
  <c r="DB297" i="12"/>
  <c r="CY297" i="12"/>
  <c r="CZ297" i="12"/>
  <c r="BO301" i="12"/>
  <c r="BP301" i="12"/>
  <c r="BI301" i="12"/>
  <c r="BJ301" i="12"/>
  <c r="BG301" i="12"/>
  <c r="BH301" i="12"/>
  <c r="AR297" i="12"/>
  <c r="AQ297" i="12"/>
  <c r="AP297" i="12"/>
  <c r="AO297" i="12"/>
  <c r="AN297" i="12"/>
  <c r="AT296" i="12" s="1"/>
  <c r="AS296" i="12" s="1"/>
  <c r="AM297" i="12"/>
  <c r="AL297" i="12"/>
  <c r="AK297" i="12"/>
  <c r="FA297" i="12"/>
  <c r="EX296" i="12"/>
  <c r="EW296" i="12" s="1"/>
  <c r="EZ297" i="12"/>
  <c r="EL298" i="12"/>
  <c r="EK298" i="12"/>
  <c r="EJ298" i="12"/>
  <c r="EN298" i="12"/>
  <c r="ER298" i="12"/>
  <c r="EM298" i="12"/>
  <c r="CS297" i="12"/>
  <c r="CW297" i="12"/>
  <c r="CX297" i="12"/>
  <c r="CU297" i="12"/>
  <c r="CV297" i="12" s="1"/>
  <c r="CT297" i="12"/>
  <c r="DI296" i="12" s="1"/>
  <c r="DH296" i="12" s="1"/>
  <c r="EI299" i="12"/>
  <c r="EQ299" i="12" s="1"/>
  <c r="CR298" i="12"/>
  <c r="DG298" i="12" s="1"/>
  <c r="AU296" i="12"/>
  <c r="AI297" i="12"/>
  <c r="AJ297" i="12"/>
  <c r="AH297" i="12"/>
  <c r="AE297" i="12"/>
  <c r="AF297" i="12" s="1"/>
  <c r="AG297" i="12"/>
  <c r="AD298" i="12"/>
  <c r="DK297" i="12"/>
  <c r="DR304" i="1"/>
  <c r="DQ305" i="1"/>
  <c r="EG304" i="1"/>
  <c r="CQ299" i="12" s="1"/>
  <c r="EF305" i="1"/>
  <c r="BE301" i="12"/>
  <c r="BN300" i="12" s="1"/>
  <c r="BC301" i="12"/>
  <c r="BF301" i="12"/>
  <c r="BD301" i="12"/>
  <c r="BK301" i="12"/>
  <c r="BS301" i="12" s="1"/>
  <c r="BL301" i="12" s="1"/>
  <c r="BT301" i="12"/>
  <c r="BM301" i="12"/>
  <c r="BB302" i="12"/>
  <c r="BQ302" i="12" s="1"/>
  <c r="DW308" i="1"/>
  <c r="BA303" i="12" s="1"/>
  <c r="EB308" i="1"/>
  <c r="DO303" i="12" s="1"/>
  <c r="CO306" i="1"/>
  <c r="CP305" i="1"/>
  <c r="EH300" i="12" s="1"/>
  <c r="EO299" i="12" l="1"/>
  <c r="EX298" i="12" s="1"/>
  <c r="EW298" i="12" s="1"/>
  <c r="EP299" i="12"/>
  <c r="EB302" i="12"/>
  <c r="EC302" i="12"/>
  <c r="DY302" i="12"/>
  <c r="EA302" i="12"/>
  <c r="DW302" i="12"/>
  <c r="DX302" i="12"/>
  <c r="DV302" i="12"/>
  <c r="DQ302" i="12"/>
  <c r="DS302" i="12"/>
  <c r="DR302" i="12"/>
  <c r="DZ302" i="12"/>
  <c r="DU302" i="12"/>
  <c r="DT302" i="12"/>
  <c r="DP303" i="12"/>
  <c r="ED303" i="12" s="1"/>
  <c r="DE298" i="12"/>
  <c r="DF298" i="12"/>
  <c r="DC298" i="12"/>
  <c r="DD298" i="12"/>
  <c r="DA298" i="12"/>
  <c r="DB298" i="12"/>
  <c r="CY298" i="12"/>
  <c r="CZ298" i="12"/>
  <c r="BO302" i="12"/>
  <c r="BP302" i="12"/>
  <c r="BI302" i="12"/>
  <c r="BJ302" i="12"/>
  <c r="BG302" i="12"/>
  <c r="BH302" i="12"/>
  <c r="AR298" i="12"/>
  <c r="AQ298" i="12"/>
  <c r="AP298" i="12"/>
  <c r="AO298" i="12"/>
  <c r="AN298" i="12"/>
  <c r="AM298" i="12"/>
  <c r="AL298" i="12"/>
  <c r="AK298" i="12"/>
  <c r="EZ298" i="12"/>
  <c r="FA298" i="12"/>
  <c r="EL299" i="12"/>
  <c r="ES298" i="12"/>
  <c r="ET298" i="12" s="1"/>
  <c r="EU298" i="12" s="1"/>
  <c r="EK299" i="12"/>
  <c r="EJ299" i="12"/>
  <c r="EN299" i="12"/>
  <c r="ER299" i="12"/>
  <c r="EM299" i="12"/>
  <c r="CX298" i="12"/>
  <c r="CS298" i="12"/>
  <c r="CT298" i="12" s="1"/>
  <c r="DI297" i="12" s="1"/>
  <c r="DH297" i="12" s="1"/>
  <c r="CU298" i="12"/>
  <c r="CV298" i="12" s="1"/>
  <c r="CW298" i="12"/>
  <c r="EI300" i="12"/>
  <c r="EQ300" i="12" s="1"/>
  <c r="CR299" i="12"/>
  <c r="DG299" i="12" s="1"/>
  <c r="AU297" i="12"/>
  <c r="AE298" i="12"/>
  <c r="AI298" i="12"/>
  <c r="AH298" i="12"/>
  <c r="AJ298" i="12"/>
  <c r="AT297" i="12"/>
  <c r="AS297" i="12" s="1"/>
  <c r="AG298" i="12"/>
  <c r="AF298" i="12"/>
  <c r="AD299" i="12"/>
  <c r="DK298" i="12"/>
  <c r="DQ306" i="1"/>
  <c r="DR305" i="1"/>
  <c r="EF306" i="1"/>
  <c r="EG305" i="1"/>
  <c r="CQ300" i="12" s="1"/>
  <c r="BC302" i="12"/>
  <c r="BD302" i="12" s="1"/>
  <c r="BT302" i="12"/>
  <c r="BF302" i="12"/>
  <c r="BE302" i="12"/>
  <c r="BN301" i="12" s="1"/>
  <c r="BK302" i="12"/>
  <c r="BS302" i="12" s="1"/>
  <c r="BL302" i="12" s="1"/>
  <c r="BM302" i="12"/>
  <c r="DW309" i="1"/>
  <c r="BA304" i="12" s="1"/>
  <c r="BB303" i="12"/>
  <c r="BQ303" i="12" s="1"/>
  <c r="EB309" i="1"/>
  <c r="DO304" i="12" s="1"/>
  <c r="CP306" i="1"/>
  <c r="EH301" i="12" s="1"/>
  <c r="CO307" i="1"/>
  <c r="EO300" i="12" l="1"/>
  <c r="EX299" i="12" s="1"/>
  <c r="EW299" i="12" s="1"/>
  <c r="EP300" i="12"/>
  <c r="EB303" i="12"/>
  <c r="EC303" i="12"/>
  <c r="DY303" i="12"/>
  <c r="EA303" i="12"/>
  <c r="DW303" i="12"/>
  <c r="DX303" i="12"/>
  <c r="DS303" i="12"/>
  <c r="DR303" i="12"/>
  <c r="DZ303" i="12"/>
  <c r="DU303" i="12"/>
  <c r="DT303" i="12"/>
  <c r="DV303" i="12"/>
  <c r="DQ303" i="12"/>
  <c r="DP304" i="12"/>
  <c r="ED304" i="12" s="1"/>
  <c r="DE299" i="12"/>
  <c r="DF299" i="12"/>
  <c r="DC299" i="12"/>
  <c r="DD299" i="12"/>
  <c r="DA299" i="12"/>
  <c r="DB299" i="12"/>
  <c r="CY299" i="12"/>
  <c r="CZ299" i="12"/>
  <c r="BO303" i="12"/>
  <c r="BP303" i="12"/>
  <c r="BI303" i="12"/>
  <c r="BJ303" i="12"/>
  <c r="BG303" i="12"/>
  <c r="BH303" i="12"/>
  <c r="AR299" i="12"/>
  <c r="AQ299" i="12"/>
  <c r="AP299" i="12"/>
  <c r="AO299" i="12"/>
  <c r="AN299" i="12"/>
  <c r="AL299" i="12"/>
  <c r="AK299" i="12"/>
  <c r="AM299" i="12"/>
  <c r="FA299" i="12"/>
  <c r="EZ299" i="12"/>
  <c r="CU299" i="12"/>
  <c r="CV299" i="12" s="1"/>
  <c r="CX299" i="12"/>
  <c r="DK299" i="12"/>
  <c r="CS299" i="12"/>
  <c r="CW299" i="12"/>
  <c r="CT299" i="12"/>
  <c r="DI298" i="12" s="1"/>
  <c r="DH298" i="12" s="1"/>
  <c r="EJ300" i="12"/>
  <c r="EN300" i="12"/>
  <c r="ER300" i="12"/>
  <c r="EM300" i="12"/>
  <c r="EL300" i="12"/>
  <c r="ES299" i="12"/>
  <c r="ET299" i="12" s="1"/>
  <c r="EU299" i="12" s="1"/>
  <c r="EK300" i="12"/>
  <c r="EI301" i="12"/>
  <c r="EQ301" i="12" s="1"/>
  <c r="CR300" i="12"/>
  <c r="DG300" i="12" s="1"/>
  <c r="AU298" i="12"/>
  <c r="AH299" i="12"/>
  <c r="AI299" i="12"/>
  <c r="AJ299" i="12"/>
  <c r="AG299" i="12"/>
  <c r="AT298" i="12"/>
  <c r="AS298" i="12" s="1"/>
  <c r="AF299" i="12"/>
  <c r="AE299" i="12"/>
  <c r="AD300" i="12"/>
  <c r="DQ307" i="1"/>
  <c r="DR306" i="1"/>
  <c r="EF307" i="1"/>
  <c r="EG306" i="1"/>
  <c r="CQ301" i="12" s="1"/>
  <c r="DW310" i="1"/>
  <c r="BA305" i="12" s="1"/>
  <c r="BB304" i="12"/>
  <c r="BQ304" i="12" s="1"/>
  <c r="BF303" i="12"/>
  <c r="BE303" i="12"/>
  <c r="BN302" i="12" s="1"/>
  <c r="BT303" i="12"/>
  <c r="BC303" i="12"/>
  <c r="BD303" i="12" s="1"/>
  <c r="BK303" i="12"/>
  <c r="BS303" i="12" s="1"/>
  <c r="BL303" i="12" s="1"/>
  <c r="BM303" i="12"/>
  <c r="EB310" i="1"/>
  <c r="DO305" i="12" s="1"/>
  <c r="CO308" i="1"/>
  <c r="CP307" i="1"/>
  <c r="EH302" i="12" s="1"/>
  <c r="EO301" i="12" l="1"/>
  <c r="EX300" i="12" s="1"/>
  <c r="EW300" i="12" s="1"/>
  <c r="EP301" i="12"/>
  <c r="EB304" i="12"/>
  <c r="EC304" i="12"/>
  <c r="DY304" i="12"/>
  <c r="EA304" i="12"/>
  <c r="DW304" i="12"/>
  <c r="DX304" i="12"/>
  <c r="DV304" i="12"/>
  <c r="DQ304" i="12"/>
  <c r="DS304" i="12"/>
  <c r="DR304" i="12"/>
  <c r="DZ304" i="12"/>
  <c r="DU304" i="12"/>
  <c r="DT304" i="12"/>
  <c r="DP305" i="12"/>
  <c r="ED305" i="12" s="1"/>
  <c r="DE300" i="12"/>
  <c r="DF300" i="12"/>
  <c r="DC300" i="12"/>
  <c r="DD300" i="12"/>
  <c r="DA300" i="12"/>
  <c r="DB300" i="12"/>
  <c r="CY300" i="12"/>
  <c r="CZ300" i="12"/>
  <c r="BO304" i="12"/>
  <c r="BP304" i="12"/>
  <c r="BI304" i="12"/>
  <c r="BJ304" i="12"/>
  <c r="BG304" i="12"/>
  <c r="BH304" i="12"/>
  <c r="AR300" i="12"/>
  <c r="AQ300" i="12"/>
  <c r="AP300" i="12"/>
  <c r="AO300" i="12"/>
  <c r="AN300" i="12"/>
  <c r="AT299" i="12" s="1"/>
  <c r="AS299" i="12" s="1"/>
  <c r="AM300" i="12"/>
  <c r="AL300" i="12"/>
  <c r="AK300" i="12"/>
  <c r="FA300" i="12"/>
  <c r="EZ300" i="12"/>
  <c r="CW300" i="12"/>
  <c r="CX300" i="12"/>
  <c r="CU300" i="12"/>
  <c r="CV300" i="12" s="1"/>
  <c r="CS300" i="12"/>
  <c r="CT300" i="12" s="1"/>
  <c r="DI299" i="12" s="1"/>
  <c r="DH299" i="12" s="1"/>
  <c r="EJ301" i="12"/>
  <c r="EN301" i="12"/>
  <c r="ER301" i="12"/>
  <c r="EM301" i="12"/>
  <c r="EL301" i="12"/>
  <c r="ES300" i="12"/>
  <c r="ET300" i="12" s="1"/>
  <c r="EU300" i="12" s="1"/>
  <c r="EK301" i="12"/>
  <c r="EI302" i="12"/>
  <c r="EQ302" i="12" s="1"/>
  <c r="CR301" i="12"/>
  <c r="DG301" i="12" s="1"/>
  <c r="AU299" i="12"/>
  <c r="AE300" i="12"/>
  <c r="AF300" i="12" s="1"/>
  <c r="AI300" i="12"/>
  <c r="AH300" i="12"/>
  <c r="AJ300" i="12"/>
  <c r="AG300" i="12"/>
  <c r="AD301" i="12"/>
  <c r="DK300" i="12"/>
  <c r="DQ308" i="1"/>
  <c r="DR307" i="1"/>
  <c r="EG307" i="1"/>
  <c r="CQ302" i="12" s="1"/>
  <c r="EF308" i="1"/>
  <c r="BC304" i="12"/>
  <c r="BK304" i="12"/>
  <c r="BS304" i="12" s="1"/>
  <c r="BL304" i="12" s="1"/>
  <c r="BF304" i="12"/>
  <c r="BE304" i="12"/>
  <c r="BN303" i="12" s="1"/>
  <c r="BD304" i="12"/>
  <c r="BT304" i="12"/>
  <c r="BM304" i="12"/>
  <c r="BB305" i="12"/>
  <c r="BQ305" i="12" s="1"/>
  <c r="DW311" i="1"/>
  <c r="BA306" i="12" s="1"/>
  <c r="EB311" i="1"/>
  <c r="DO306" i="12" s="1"/>
  <c r="CO309" i="1"/>
  <c r="CP308" i="1"/>
  <c r="EH303" i="12" s="1"/>
  <c r="EO302" i="12" l="1"/>
  <c r="EX301" i="12" s="1"/>
  <c r="EW301" i="12" s="1"/>
  <c r="EP302" i="12"/>
  <c r="ES301" i="12" s="1"/>
  <c r="ET301" i="12" s="1"/>
  <c r="EU301" i="12" s="1"/>
  <c r="EB305" i="12"/>
  <c r="EC305" i="12"/>
  <c r="DY305" i="12"/>
  <c r="EA305" i="12"/>
  <c r="DW305" i="12"/>
  <c r="DX305" i="12"/>
  <c r="DS305" i="12"/>
  <c r="DR305" i="12"/>
  <c r="DZ305" i="12"/>
  <c r="DU305" i="12"/>
  <c r="DT305" i="12"/>
  <c r="DV305" i="12"/>
  <c r="DQ305" i="12"/>
  <c r="DP306" i="12"/>
  <c r="ED306" i="12" s="1"/>
  <c r="DE301" i="12"/>
  <c r="DF301" i="12"/>
  <c r="DC301" i="12"/>
  <c r="DD301" i="12"/>
  <c r="DA301" i="12"/>
  <c r="DB301" i="12"/>
  <c r="CY301" i="12"/>
  <c r="CZ301" i="12"/>
  <c r="BO305" i="12"/>
  <c r="BP305" i="12"/>
  <c r="BI305" i="12"/>
  <c r="BJ305" i="12"/>
  <c r="BG305" i="12"/>
  <c r="BH305" i="12"/>
  <c r="AR301" i="12"/>
  <c r="AQ301" i="12"/>
  <c r="AP301" i="12"/>
  <c r="AO301" i="12"/>
  <c r="AN301" i="12"/>
  <c r="AT300" i="12" s="1"/>
  <c r="AS300" i="12" s="1"/>
  <c r="AM301" i="12"/>
  <c r="AL301" i="12"/>
  <c r="AK301" i="12"/>
  <c r="EZ301" i="12"/>
  <c r="FA301" i="12"/>
  <c r="CS301" i="12"/>
  <c r="CW301" i="12"/>
  <c r="CX301" i="12"/>
  <c r="CU301" i="12"/>
  <c r="CV301" i="12" s="1"/>
  <c r="CT301" i="12"/>
  <c r="DI300" i="12" s="1"/>
  <c r="DH300" i="12" s="1"/>
  <c r="EL302" i="12"/>
  <c r="EK302" i="12"/>
  <c r="EJ302" i="12"/>
  <c r="EN302" i="12"/>
  <c r="ER302" i="12"/>
  <c r="EM302" i="12"/>
  <c r="EI303" i="12"/>
  <c r="EQ303" i="12" s="1"/>
  <c r="CR302" i="12"/>
  <c r="DG302" i="12" s="1"/>
  <c r="AU300" i="12"/>
  <c r="AI301" i="12"/>
  <c r="AG301" i="12"/>
  <c r="AE301" i="12"/>
  <c r="AF301" i="12" s="1"/>
  <c r="AH301" i="12"/>
  <c r="AJ301" i="12"/>
  <c r="AD302" i="12"/>
  <c r="DK301" i="12"/>
  <c r="DR308" i="1"/>
  <c r="DQ309" i="1"/>
  <c r="EG308" i="1"/>
  <c r="CQ303" i="12" s="1"/>
  <c r="EF309" i="1"/>
  <c r="BT305" i="12"/>
  <c r="BF305" i="12"/>
  <c r="BK305" i="12"/>
  <c r="BS305" i="12" s="1"/>
  <c r="BL305" i="12" s="1"/>
  <c r="BC305" i="12"/>
  <c r="BE305" i="12"/>
  <c r="BN304" i="12" s="1"/>
  <c r="BD305" i="12"/>
  <c r="BM305" i="12"/>
  <c r="DW312" i="1"/>
  <c r="BA307" i="12" s="1"/>
  <c r="BB306" i="12"/>
  <c r="BQ306" i="12" s="1"/>
  <c r="EB312" i="1"/>
  <c r="DO307" i="12" s="1"/>
  <c r="CP309" i="1"/>
  <c r="EH304" i="12" s="1"/>
  <c r="CO310" i="1"/>
  <c r="EO303" i="12" l="1"/>
  <c r="EX302" i="12" s="1"/>
  <c r="EW302" i="12" s="1"/>
  <c r="EP303" i="12"/>
  <c r="ES302" i="12" s="1"/>
  <c r="ET302" i="12" s="1"/>
  <c r="EU302" i="12" s="1"/>
  <c r="EB306" i="12"/>
  <c r="EC306" i="12"/>
  <c r="DY306" i="12"/>
  <c r="EA306" i="12"/>
  <c r="DW306" i="12"/>
  <c r="DX306" i="12"/>
  <c r="DS306" i="12"/>
  <c r="DR306" i="12"/>
  <c r="DZ306" i="12"/>
  <c r="DU306" i="12"/>
  <c r="DT306" i="12"/>
  <c r="DV306" i="12"/>
  <c r="DQ306" i="12"/>
  <c r="DP307" i="12"/>
  <c r="ED307" i="12" s="1"/>
  <c r="DE302" i="12"/>
  <c r="DF302" i="12"/>
  <c r="DC302" i="12"/>
  <c r="DD302" i="12"/>
  <c r="DA302" i="12"/>
  <c r="DB302" i="12"/>
  <c r="CY302" i="12"/>
  <c r="CZ302" i="12"/>
  <c r="BO306" i="12"/>
  <c r="BP306" i="12"/>
  <c r="BI306" i="12"/>
  <c r="BJ306" i="12"/>
  <c r="BG306" i="12"/>
  <c r="BH306" i="12"/>
  <c r="AR302" i="12"/>
  <c r="AQ302" i="12"/>
  <c r="AP302" i="12"/>
  <c r="AO302" i="12"/>
  <c r="AN302" i="12"/>
  <c r="AT301" i="12" s="1"/>
  <c r="AS301" i="12" s="1"/>
  <c r="AM302" i="12"/>
  <c r="AL302" i="12"/>
  <c r="AK302" i="12"/>
  <c r="EZ302" i="12"/>
  <c r="FA302" i="12"/>
  <c r="EL303" i="12"/>
  <c r="EK303" i="12"/>
  <c r="EJ303" i="12"/>
  <c r="EN303" i="12"/>
  <c r="ER303" i="12"/>
  <c r="EM303" i="12"/>
  <c r="CX302" i="12"/>
  <c r="CS302" i="12"/>
  <c r="CT302" i="12" s="1"/>
  <c r="DI301" i="12" s="1"/>
  <c r="DH301" i="12" s="1"/>
  <c r="CU302" i="12"/>
  <c r="CV302" i="12" s="1"/>
  <c r="CW302" i="12"/>
  <c r="EI304" i="12"/>
  <c r="EQ304" i="12" s="1"/>
  <c r="CR303" i="12"/>
  <c r="DG303" i="12" s="1"/>
  <c r="AU301" i="12"/>
  <c r="AI302" i="12"/>
  <c r="AG302" i="12"/>
  <c r="AE302" i="12"/>
  <c r="AF302" i="12" s="1"/>
  <c r="AH302" i="12"/>
  <c r="AJ302" i="12"/>
  <c r="AD303" i="12"/>
  <c r="DK302" i="12"/>
  <c r="DQ310" i="1"/>
  <c r="DR309" i="1"/>
  <c r="EG309" i="1"/>
  <c r="CQ304" i="12" s="1"/>
  <c r="EF310" i="1"/>
  <c r="DW313" i="1"/>
  <c r="BA308" i="12" s="1"/>
  <c r="BB307" i="12"/>
  <c r="BQ307" i="12" s="1"/>
  <c r="BF306" i="12"/>
  <c r="BK306" i="12"/>
  <c r="BS306" i="12" s="1"/>
  <c r="BL306" i="12" s="1"/>
  <c r="BC306" i="12"/>
  <c r="BD306" i="12" s="1"/>
  <c r="BE306" i="12"/>
  <c r="BN305" i="12" s="1"/>
  <c r="BT306" i="12"/>
  <c r="BM306" i="12"/>
  <c r="EB313" i="1"/>
  <c r="DO308" i="12" s="1"/>
  <c r="CP310" i="1"/>
  <c r="EH305" i="12" s="1"/>
  <c r="CO311" i="1"/>
  <c r="EO304" i="12" l="1"/>
  <c r="EX303" i="12" s="1"/>
  <c r="EW303" i="12" s="1"/>
  <c r="EP304" i="12"/>
  <c r="ES303" i="12" s="1"/>
  <c r="ET303" i="12" s="1"/>
  <c r="EU303" i="12" s="1"/>
  <c r="EB307" i="12"/>
  <c r="EC307" i="12"/>
  <c r="DY307" i="12"/>
  <c r="EA307" i="12"/>
  <c r="DW307" i="12"/>
  <c r="DX307" i="12"/>
  <c r="DS307" i="12"/>
  <c r="DR307" i="12"/>
  <c r="DZ307" i="12"/>
  <c r="DU307" i="12"/>
  <c r="DT307" i="12"/>
  <c r="DV307" i="12"/>
  <c r="DQ307" i="12"/>
  <c r="DP308" i="12"/>
  <c r="ED308" i="12" s="1"/>
  <c r="DE303" i="12"/>
  <c r="DF303" i="12"/>
  <c r="DC303" i="12"/>
  <c r="DD303" i="12"/>
  <c r="DA303" i="12"/>
  <c r="DB303" i="12"/>
  <c r="CY303" i="12"/>
  <c r="CZ303" i="12"/>
  <c r="BO307" i="12"/>
  <c r="BP307" i="12"/>
  <c r="BI307" i="12"/>
  <c r="BJ307" i="12"/>
  <c r="BG307" i="12"/>
  <c r="BH307" i="12"/>
  <c r="AR303" i="12"/>
  <c r="AQ303" i="12"/>
  <c r="AP303" i="12"/>
  <c r="AO303" i="12"/>
  <c r="AN303" i="12"/>
  <c r="AT302" i="12" s="1"/>
  <c r="AS302" i="12" s="1"/>
  <c r="AL303" i="12"/>
  <c r="AK303" i="12"/>
  <c r="AM303" i="12"/>
  <c r="FA303" i="12"/>
  <c r="EZ303" i="12"/>
  <c r="CS303" i="12"/>
  <c r="CW303" i="12"/>
  <c r="CT303" i="12"/>
  <c r="DI302" i="12" s="1"/>
  <c r="DH302" i="12" s="1"/>
  <c r="CU303" i="12"/>
  <c r="CV303" i="12" s="1"/>
  <c r="CX303" i="12"/>
  <c r="DK303" i="12"/>
  <c r="EL304" i="12"/>
  <c r="EK304" i="12"/>
  <c r="EJ304" i="12"/>
  <c r="EN304" i="12"/>
  <c r="ER304" i="12"/>
  <c r="EM304" i="12"/>
  <c r="EI305" i="12"/>
  <c r="EQ305" i="12" s="1"/>
  <c r="CR304" i="12"/>
  <c r="AU302" i="12"/>
  <c r="AH303" i="12"/>
  <c r="AE303" i="12"/>
  <c r="AJ303" i="12"/>
  <c r="AG303" i="12"/>
  <c r="AI303" i="12"/>
  <c r="AF303" i="12"/>
  <c r="AD304" i="12"/>
  <c r="DQ311" i="1"/>
  <c r="DR310" i="1"/>
  <c r="EF311" i="1"/>
  <c r="EG310" i="1"/>
  <c r="CQ305" i="12" s="1"/>
  <c r="BK307" i="12"/>
  <c r="BS307" i="12" s="1"/>
  <c r="BL307" i="12" s="1"/>
  <c r="BC307" i="12"/>
  <c r="BD307" i="12"/>
  <c r="BF307" i="12"/>
  <c r="BE307" i="12"/>
  <c r="BN306" i="12" s="1"/>
  <c r="BT307" i="12"/>
  <c r="BM307" i="12"/>
  <c r="BB308" i="12"/>
  <c r="BQ308" i="12" s="1"/>
  <c r="DW314" i="1"/>
  <c r="BA309" i="12" s="1"/>
  <c r="EB314" i="1"/>
  <c r="DO309" i="12" s="1"/>
  <c r="CO312" i="1"/>
  <c r="CP311" i="1"/>
  <c r="EH306" i="12" s="1"/>
  <c r="EO305" i="12" l="1"/>
  <c r="EP305" i="12"/>
  <c r="EB308" i="12"/>
  <c r="EC308" i="12"/>
  <c r="DY308" i="12"/>
  <c r="EA308" i="12"/>
  <c r="DW308" i="12"/>
  <c r="DX308" i="12"/>
  <c r="DV308" i="12"/>
  <c r="DQ308" i="12"/>
  <c r="DS308" i="12"/>
  <c r="DR308" i="12"/>
  <c r="DZ308" i="12"/>
  <c r="DU308" i="12"/>
  <c r="DT308" i="12"/>
  <c r="DP309" i="12"/>
  <c r="ED309" i="12" s="1"/>
  <c r="DF304" i="12"/>
  <c r="DG304" i="12"/>
  <c r="DD304" i="12"/>
  <c r="DE304" i="12"/>
  <c r="DB304" i="12"/>
  <c r="DC304" i="12"/>
  <c r="CZ304" i="12"/>
  <c r="DA304" i="12"/>
  <c r="EJ305" i="12"/>
  <c r="ES304" i="12"/>
  <c r="ET304" i="12" s="1"/>
  <c r="EU304" i="12" s="1"/>
  <c r="CY304" i="12"/>
  <c r="CU304" i="12"/>
  <c r="CV304" i="12" s="1"/>
  <c r="BO308" i="12"/>
  <c r="BP308" i="12"/>
  <c r="BI308" i="12"/>
  <c r="BJ308" i="12"/>
  <c r="BG308" i="12"/>
  <c r="BH308" i="12"/>
  <c r="AR304" i="12"/>
  <c r="AQ304" i="12"/>
  <c r="AP304" i="12"/>
  <c r="AO304" i="12"/>
  <c r="AN304" i="12"/>
  <c r="AT303" i="12" s="1"/>
  <c r="AS303" i="12" s="1"/>
  <c r="AM304" i="12"/>
  <c r="AL304" i="12"/>
  <c r="AK304" i="12"/>
  <c r="EX304" i="12"/>
  <c r="EW304" i="12" s="1"/>
  <c r="EZ304" i="12"/>
  <c r="CS304" i="12"/>
  <c r="CT304" i="12" s="1"/>
  <c r="DI303" i="12" s="1"/>
  <c r="DH303" i="12" s="1"/>
  <c r="CX304" i="12"/>
  <c r="EK305" i="12"/>
  <c r="EL305" i="12"/>
  <c r="CW304" i="12"/>
  <c r="EM305" i="12"/>
  <c r="ER305" i="12"/>
  <c r="EN305" i="12"/>
  <c r="FA304" i="12"/>
  <c r="EI306" i="12"/>
  <c r="EQ306" i="12" s="1"/>
  <c r="CR305" i="12"/>
  <c r="DG305" i="12" s="1"/>
  <c r="AU303" i="12"/>
  <c r="AI304" i="12"/>
  <c r="AH304" i="12"/>
  <c r="AG304" i="12"/>
  <c r="AE304" i="12"/>
  <c r="AF304" i="12" s="1"/>
  <c r="AJ304" i="12"/>
  <c r="AD305" i="12"/>
  <c r="DK304" i="12"/>
  <c r="DQ312" i="1"/>
  <c r="DR311" i="1"/>
  <c r="EF312" i="1"/>
  <c r="EG311" i="1"/>
  <c r="CQ306" i="12" s="1"/>
  <c r="BC308" i="12"/>
  <c r="BD308" i="12" s="1"/>
  <c r="BF308" i="12"/>
  <c r="BK308" i="12"/>
  <c r="BS308" i="12" s="1"/>
  <c r="BL308" i="12" s="1"/>
  <c r="BE308" i="12"/>
  <c r="BN307" i="12" s="1"/>
  <c r="BT308" i="12"/>
  <c r="BM308" i="12"/>
  <c r="DW315" i="1"/>
  <c r="BA310" i="12" s="1"/>
  <c r="BB309" i="12"/>
  <c r="BQ309" i="12" s="1"/>
  <c r="EB315" i="1"/>
  <c r="DO310" i="12" s="1"/>
  <c r="CO313" i="1"/>
  <c r="CP312" i="1"/>
  <c r="EH307" i="12" s="1"/>
  <c r="EZ305" i="12" l="1"/>
  <c r="EO306" i="12"/>
  <c r="EX305" i="12" s="1"/>
  <c r="EW305" i="12" s="1"/>
  <c r="EP306" i="12"/>
  <c r="ES305" i="12" s="1"/>
  <c r="ET305" i="12" s="1"/>
  <c r="EU305" i="12" s="1"/>
  <c r="EB309" i="12"/>
  <c r="EC309" i="12"/>
  <c r="DY309" i="12"/>
  <c r="EA309" i="12"/>
  <c r="DW309" i="12"/>
  <c r="DX309" i="12"/>
  <c r="DS309" i="12"/>
  <c r="DR309" i="12"/>
  <c r="DZ309" i="12"/>
  <c r="DU309" i="12"/>
  <c r="DT309" i="12"/>
  <c r="DV309" i="12"/>
  <c r="DQ309" i="12"/>
  <c r="DP310" i="12"/>
  <c r="ED310" i="12" s="1"/>
  <c r="DE305" i="12"/>
  <c r="DF305" i="12"/>
  <c r="DC305" i="12"/>
  <c r="DD305" i="12"/>
  <c r="DA305" i="12"/>
  <c r="DB305" i="12"/>
  <c r="CY305" i="12"/>
  <c r="CZ305" i="12"/>
  <c r="BO309" i="12"/>
  <c r="BP309" i="12"/>
  <c r="BI309" i="12"/>
  <c r="BJ309" i="12"/>
  <c r="BG309" i="12"/>
  <c r="BH309" i="12"/>
  <c r="AR305" i="12"/>
  <c r="AQ305" i="12"/>
  <c r="AP305" i="12"/>
  <c r="AO305" i="12"/>
  <c r="AN305" i="12"/>
  <c r="AM305" i="12"/>
  <c r="AL305" i="12"/>
  <c r="AK305" i="12"/>
  <c r="FA305" i="12"/>
  <c r="CS305" i="12"/>
  <c r="CT305" i="12" s="1"/>
  <c r="DI304" i="12" s="1"/>
  <c r="DH304" i="12" s="1"/>
  <c r="CW305" i="12"/>
  <c r="CU305" i="12"/>
  <c r="CV305" i="12" s="1"/>
  <c r="CX305" i="12"/>
  <c r="EJ306" i="12"/>
  <c r="EN306" i="12"/>
  <c r="ER306" i="12"/>
  <c r="EM306" i="12"/>
  <c r="EL306" i="12"/>
  <c r="EK306" i="12"/>
  <c r="EI307" i="12"/>
  <c r="EQ307" i="12" s="1"/>
  <c r="CR306" i="12"/>
  <c r="DG306" i="12" s="1"/>
  <c r="AU304" i="12"/>
  <c r="AT304" i="12"/>
  <c r="AS304" i="12" s="1"/>
  <c r="AE305" i="12"/>
  <c r="AF305" i="12" s="1"/>
  <c r="AI305" i="12"/>
  <c r="AH305" i="12"/>
  <c r="AG305" i="12"/>
  <c r="AJ305" i="12"/>
  <c r="AD306" i="12"/>
  <c r="DK305" i="12"/>
  <c r="DR312" i="1"/>
  <c r="DQ313" i="1"/>
  <c r="EG312" i="1"/>
  <c r="CQ307" i="12" s="1"/>
  <c r="EF313" i="1"/>
  <c r="BB310" i="12"/>
  <c r="BQ310" i="12" s="1"/>
  <c r="DW316" i="1"/>
  <c r="BA311" i="12" s="1"/>
  <c r="BC309" i="12"/>
  <c r="BK309" i="12"/>
  <c r="BS309" i="12" s="1"/>
  <c r="BL309" i="12" s="1"/>
  <c r="BF309" i="12"/>
  <c r="BE309" i="12"/>
  <c r="BN308" i="12" s="1"/>
  <c r="BD309" i="12"/>
  <c r="BT309" i="12"/>
  <c r="BM309" i="12"/>
  <c r="EB316" i="1"/>
  <c r="DO311" i="12" s="1"/>
  <c r="CO314" i="1"/>
  <c r="CP313" i="1"/>
  <c r="EH308" i="12" s="1"/>
  <c r="EO307" i="12" l="1"/>
  <c r="EX306" i="12" s="1"/>
  <c r="EW306" i="12" s="1"/>
  <c r="EP307" i="12"/>
  <c r="EB310" i="12"/>
  <c r="EC310" i="12"/>
  <c r="DY310" i="12"/>
  <c r="EA310" i="12"/>
  <c r="DW310" i="12"/>
  <c r="DX310" i="12"/>
  <c r="DS310" i="12"/>
  <c r="DR310" i="12"/>
  <c r="DZ310" i="12"/>
  <c r="DU310" i="12"/>
  <c r="DT310" i="12"/>
  <c r="DV310" i="12"/>
  <c r="DQ310" i="12"/>
  <c r="DP311" i="12"/>
  <c r="ED311" i="12" s="1"/>
  <c r="DE306" i="12"/>
  <c r="DF306" i="12"/>
  <c r="DC306" i="12"/>
  <c r="DD306" i="12"/>
  <c r="DA306" i="12"/>
  <c r="DB306" i="12"/>
  <c r="CY306" i="12"/>
  <c r="CZ306" i="12"/>
  <c r="BO310" i="12"/>
  <c r="BP310" i="12"/>
  <c r="BI310" i="12"/>
  <c r="BJ310" i="12"/>
  <c r="BG310" i="12"/>
  <c r="BH310" i="12"/>
  <c r="AR306" i="12"/>
  <c r="AQ306" i="12"/>
  <c r="AP306" i="12"/>
  <c r="AO306" i="12"/>
  <c r="AN306" i="12"/>
  <c r="AM306" i="12"/>
  <c r="AL306" i="12"/>
  <c r="AK306" i="12"/>
  <c r="FA306" i="12"/>
  <c r="EZ306" i="12"/>
  <c r="CX306" i="12"/>
  <c r="CS306" i="12"/>
  <c r="CT306" i="12" s="1"/>
  <c r="DI305" i="12" s="1"/>
  <c r="DH305" i="12" s="1"/>
  <c r="CU306" i="12"/>
  <c r="CV306" i="12" s="1"/>
  <c r="CW306" i="12"/>
  <c r="EJ307" i="12"/>
  <c r="EN307" i="12"/>
  <c r="ER307" i="12"/>
  <c r="EM307" i="12"/>
  <c r="EL307" i="12"/>
  <c r="ES306" i="12"/>
  <c r="ET306" i="12" s="1"/>
  <c r="EU306" i="12" s="1"/>
  <c r="EK307" i="12"/>
  <c r="EI308" i="12"/>
  <c r="EQ308" i="12" s="1"/>
  <c r="CR307" i="12"/>
  <c r="DG307" i="12" s="1"/>
  <c r="AU305" i="12"/>
  <c r="AH306" i="12"/>
  <c r="AG306" i="12"/>
  <c r="AJ306" i="12"/>
  <c r="AE306" i="12"/>
  <c r="AF306" i="12"/>
  <c r="AI306" i="12"/>
  <c r="AT305" i="12"/>
  <c r="AS305" i="12" s="1"/>
  <c r="AD307" i="12"/>
  <c r="DK306" i="12"/>
  <c r="DR313" i="1"/>
  <c r="DQ314" i="1"/>
  <c r="EG313" i="1"/>
  <c r="CQ308" i="12" s="1"/>
  <c r="EF314" i="1"/>
  <c r="BB311" i="12"/>
  <c r="BQ311" i="12" s="1"/>
  <c r="DW317" i="1"/>
  <c r="BA312" i="12" s="1"/>
  <c r="BK310" i="12"/>
  <c r="BS310" i="12" s="1"/>
  <c r="BL310" i="12" s="1"/>
  <c r="BC310" i="12"/>
  <c r="BD310" i="12" s="1"/>
  <c r="BT310" i="12"/>
  <c r="BF310" i="12"/>
  <c r="BE310" i="12"/>
  <c r="BN309" i="12" s="1"/>
  <c r="BM310" i="12"/>
  <c r="EB317" i="1"/>
  <c r="DO312" i="12" s="1"/>
  <c r="CP314" i="1"/>
  <c r="EH309" i="12" s="1"/>
  <c r="CO315" i="1"/>
  <c r="EO308" i="12" l="1"/>
  <c r="EX307" i="12" s="1"/>
  <c r="EW307" i="12" s="1"/>
  <c r="EP308" i="12"/>
  <c r="EB311" i="12"/>
  <c r="EC311" i="12"/>
  <c r="DY311" i="12"/>
  <c r="EA311" i="12"/>
  <c r="DW311" i="12"/>
  <c r="DX311" i="12"/>
  <c r="DT311" i="12"/>
  <c r="DQ311" i="12"/>
  <c r="DS311" i="12"/>
  <c r="DV311" i="12"/>
  <c r="DU311" i="12"/>
  <c r="DR311" i="12"/>
  <c r="DZ311" i="12"/>
  <c r="DP312" i="12"/>
  <c r="ED312" i="12" s="1"/>
  <c r="DE307" i="12"/>
  <c r="DF307" i="12"/>
  <c r="DC307" i="12"/>
  <c r="DD307" i="12"/>
  <c r="DA307" i="12"/>
  <c r="DB307" i="12"/>
  <c r="CY307" i="12"/>
  <c r="CZ307" i="12"/>
  <c r="BO311" i="12"/>
  <c r="BP311" i="12"/>
  <c r="BI311" i="12"/>
  <c r="BJ311" i="12"/>
  <c r="BG311" i="12"/>
  <c r="BH311" i="12"/>
  <c r="AR307" i="12"/>
  <c r="AQ307" i="12"/>
  <c r="AP307" i="12"/>
  <c r="AO307" i="12"/>
  <c r="AN307" i="12"/>
  <c r="AT306" i="12" s="1"/>
  <c r="AS306" i="12" s="1"/>
  <c r="AL307" i="12"/>
  <c r="AK307" i="12"/>
  <c r="AM307" i="12"/>
  <c r="EZ307" i="12"/>
  <c r="FA307" i="12"/>
  <c r="CU307" i="12"/>
  <c r="CV307" i="12" s="1"/>
  <c r="CX307" i="12"/>
  <c r="CS307" i="12"/>
  <c r="CW307" i="12"/>
  <c r="CT307" i="12"/>
  <c r="DI306" i="12" s="1"/>
  <c r="DH306" i="12" s="1"/>
  <c r="EJ308" i="12"/>
  <c r="EN308" i="12"/>
  <c r="ER308" i="12"/>
  <c r="EM308" i="12"/>
  <c r="EL308" i="12"/>
  <c r="EK308" i="12"/>
  <c r="EI309" i="12"/>
  <c r="EQ309" i="12" s="1"/>
  <c r="CR308" i="12"/>
  <c r="DG308" i="12" s="1"/>
  <c r="AU306" i="12"/>
  <c r="AG307" i="12"/>
  <c r="AH307" i="12"/>
  <c r="AJ307" i="12"/>
  <c r="AE307" i="12"/>
  <c r="AF307" i="12" s="1"/>
  <c r="AI307" i="12"/>
  <c r="AD308" i="12"/>
  <c r="DK307" i="12"/>
  <c r="DR314" i="1"/>
  <c r="DQ315" i="1"/>
  <c r="EF315" i="1"/>
  <c r="EG314" i="1"/>
  <c r="CQ309" i="12" s="1"/>
  <c r="BB312" i="12"/>
  <c r="BQ312" i="12" s="1"/>
  <c r="DW318" i="1"/>
  <c r="BA313" i="12" s="1"/>
  <c r="BC311" i="12"/>
  <c r="BD311" i="12"/>
  <c r="BF311" i="12"/>
  <c r="BE311" i="12"/>
  <c r="BN310" i="12" s="1"/>
  <c r="BK311" i="12"/>
  <c r="BS311" i="12" s="1"/>
  <c r="BL311" i="12" s="1"/>
  <c r="BT311" i="12"/>
  <c r="BM311" i="12"/>
  <c r="EB318" i="1"/>
  <c r="DO313" i="12" s="1"/>
  <c r="CP315" i="1"/>
  <c r="EH310" i="12" s="1"/>
  <c r="CO316" i="1"/>
  <c r="EO309" i="12" l="1"/>
  <c r="EP309" i="12"/>
  <c r="ES308" i="12" s="1"/>
  <c r="ET308" i="12" s="1"/>
  <c r="EU308" i="12" s="1"/>
  <c r="EB312" i="12"/>
  <c r="EC312" i="12"/>
  <c r="DY312" i="12"/>
  <c r="EA312" i="12"/>
  <c r="DW312" i="12"/>
  <c r="DX312" i="12"/>
  <c r="DR312" i="12"/>
  <c r="DZ312" i="12"/>
  <c r="DT312" i="12"/>
  <c r="DQ312" i="12"/>
  <c r="DS312" i="12"/>
  <c r="DV312" i="12"/>
  <c r="DU312" i="12"/>
  <c r="DP313" i="12"/>
  <c r="ED313" i="12" s="1"/>
  <c r="EZ308" i="12"/>
  <c r="DE308" i="12"/>
  <c r="DF308" i="12"/>
  <c r="DC308" i="12"/>
  <c r="DD308" i="12"/>
  <c r="DA308" i="12"/>
  <c r="DB308" i="12"/>
  <c r="CY308" i="12"/>
  <c r="CZ308" i="12"/>
  <c r="ES307" i="12"/>
  <c r="ET307" i="12" s="1"/>
  <c r="EU307" i="12" s="1"/>
  <c r="BO312" i="12"/>
  <c r="BP312" i="12"/>
  <c r="BI312" i="12"/>
  <c r="BJ312" i="12"/>
  <c r="BG312" i="12"/>
  <c r="BH312" i="12"/>
  <c r="AR308" i="12"/>
  <c r="AQ308" i="12"/>
  <c r="AP308" i="12"/>
  <c r="AO308" i="12"/>
  <c r="AN308" i="12"/>
  <c r="AT307" i="12" s="1"/>
  <c r="AS307" i="12" s="1"/>
  <c r="AM308" i="12"/>
  <c r="AL308" i="12"/>
  <c r="AK308" i="12"/>
  <c r="FA308" i="12"/>
  <c r="EJ309" i="12"/>
  <c r="EN309" i="12"/>
  <c r="ER309" i="12"/>
  <c r="EM309" i="12"/>
  <c r="EL309" i="12"/>
  <c r="EK309" i="12"/>
  <c r="CX308" i="12"/>
  <c r="CU308" i="12"/>
  <c r="CV308" i="12" s="1"/>
  <c r="CS308" i="12"/>
  <c r="CT308" i="12" s="1"/>
  <c r="DI307" i="12" s="1"/>
  <c r="DH307" i="12" s="1"/>
  <c r="CW308" i="12"/>
  <c r="EI310" i="12"/>
  <c r="EQ310" i="12" s="1"/>
  <c r="CR309" i="12"/>
  <c r="DG309" i="12" s="1"/>
  <c r="AU307" i="12"/>
  <c r="AJ308" i="12"/>
  <c r="AI308" i="12"/>
  <c r="AH308" i="12"/>
  <c r="AG308" i="12"/>
  <c r="AE308" i="12"/>
  <c r="AF308" i="12"/>
  <c r="AD309" i="12"/>
  <c r="DK308" i="12"/>
  <c r="DQ316" i="1"/>
  <c r="DR315" i="1"/>
  <c r="EF316" i="1"/>
  <c r="EG315" i="1"/>
  <c r="CQ310" i="12" s="1"/>
  <c r="DW319" i="1"/>
  <c r="BA314" i="12" s="1"/>
  <c r="BB313" i="12"/>
  <c r="BQ313" i="12" s="1"/>
  <c r="BE312" i="12"/>
  <c r="BC312" i="12"/>
  <c r="BD312" i="12" s="1"/>
  <c r="BK312" i="12"/>
  <c r="BS312" i="12" s="1"/>
  <c r="BL312" i="12" s="1"/>
  <c r="BF312" i="12"/>
  <c r="BM312" i="12"/>
  <c r="EB319" i="1"/>
  <c r="DO314" i="12" s="1"/>
  <c r="CP316" i="1"/>
  <c r="EH311" i="12" s="1"/>
  <c r="CO317" i="1"/>
  <c r="EO310" i="12" l="1"/>
  <c r="EX309" i="12" s="1"/>
  <c r="EW309" i="12" s="1"/>
  <c r="EP310" i="12"/>
  <c r="EB313" i="12"/>
  <c r="EC313" i="12"/>
  <c r="DY313" i="12"/>
  <c r="EA313" i="12"/>
  <c r="DW313" i="12"/>
  <c r="DX313" i="12"/>
  <c r="DT313" i="12"/>
  <c r="DQ313" i="12"/>
  <c r="DS313" i="12"/>
  <c r="DV313" i="12"/>
  <c r="DU313" i="12"/>
  <c r="DR313" i="12"/>
  <c r="DZ313" i="12"/>
  <c r="DP314" i="12"/>
  <c r="ED314" i="12" s="1"/>
  <c r="DE309" i="12"/>
  <c r="DF309" i="12"/>
  <c r="DC309" i="12"/>
  <c r="DD309" i="12"/>
  <c r="DA309" i="12"/>
  <c r="DB309" i="12"/>
  <c r="CY309" i="12"/>
  <c r="CZ309" i="12"/>
  <c r="BO313" i="12"/>
  <c r="BP313" i="12"/>
  <c r="BI313" i="12"/>
  <c r="BJ313" i="12"/>
  <c r="BG313" i="12"/>
  <c r="BH313" i="12"/>
  <c r="AR309" i="12"/>
  <c r="AQ309" i="12"/>
  <c r="AP309" i="12"/>
  <c r="AO309" i="12"/>
  <c r="AN309" i="12"/>
  <c r="AT308" i="12" s="1"/>
  <c r="AS308" i="12" s="1"/>
  <c r="AM309" i="12"/>
  <c r="AL309" i="12"/>
  <c r="AK309" i="12"/>
  <c r="EZ309" i="12"/>
  <c r="FA309" i="12"/>
  <c r="EX308" i="12"/>
  <c r="EW308" i="12" s="1"/>
  <c r="CS309" i="12"/>
  <c r="CW309" i="12"/>
  <c r="CX309" i="12"/>
  <c r="CU309" i="12"/>
  <c r="CV309" i="12" s="1"/>
  <c r="CT309" i="12"/>
  <c r="DI308" i="12" s="1"/>
  <c r="DH308" i="12" s="1"/>
  <c r="EJ310" i="12"/>
  <c r="EN310" i="12"/>
  <c r="ER310" i="12"/>
  <c r="EM310" i="12"/>
  <c r="EL310" i="12"/>
  <c r="ES309" i="12"/>
  <c r="ET309" i="12" s="1"/>
  <c r="EU309" i="12" s="1"/>
  <c r="EK310" i="12"/>
  <c r="EI311" i="12"/>
  <c r="EQ311" i="12" s="1"/>
  <c r="CR310" i="12"/>
  <c r="DG310" i="12" s="1"/>
  <c r="AU308" i="12"/>
  <c r="AH309" i="12"/>
  <c r="AI309" i="12"/>
  <c r="AG309" i="12"/>
  <c r="AE309" i="12"/>
  <c r="AF309" i="12" s="1"/>
  <c r="AJ309" i="12"/>
  <c r="AD310" i="12"/>
  <c r="DK309" i="12"/>
  <c r="DR316" i="1"/>
  <c r="DQ317" i="1"/>
  <c r="EF317" i="1"/>
  <c r="EG316" i="1"/>
  <c r="CQ311" i="12" s="1"/>
  <c r="BC313" i="12"/>
  <c r="BE313" i="12"/>
  <c r="BN312" i="12" s="1"/>
  <c r="BT313" i="12"/>
  <c r="BF313" i="12"/>
  <c r="BK313" i="12"/>
  <c r="BS313" i="12" s="1"/>
  <c r="BL313" i="12" s="1"/>
  <c r="BD313" i="12"/>
  <c r="BM313" i="12"/>
  <c r="BT312" i="12"/>
  <c r="BN311" i="12"/>
  <c r="BB314" i="12"/>
  <c r="BQ314" i="12" s="1"/>
  <c r="DW320" i="1"/>
  <c r="BA315" i="12" s="1"/>
  <c r="EB320" i="1"/>
  <c r="DO315" i="12" s="1"/>
  <c r="CP317" i="1"/>
  <c r="EH312" i="12" s="1"/>
  <c r="CO318" i="1"/>
  <c r="EO311" i="12" l="1"/>
  <c r="EP311" i="12"/>
  <c r="ES310" i="12" s="1"/>
  <c r="ET310" i="12" s="1"/>
  <c r="EU310" i="12" s="1"/>
  <c r="EB314" i="12"/>
  <c r="EC314" i="12"/>
  <c r="DY314" i="12"/>
  <c r="EA314" i="12"/>
  <c r="DW314" i="12"/>
  <c r="DX314" i="12"/>
  <c r="DR314" i="12"/>
  <c r="DZ314" i="12"/>
  <c r="DT314" i="12"/>
  <c r="DQ314" i="12"/>
  <c r="DS314" i="12"/>
  <c r="DV314" i="12"/>
  <c r="DU314" i="12"/>
  <c r="DP315" i="12"/>
  <c r="ED315" i="12" s="1"/>
  <c r="DE310" i="12"/>
  <c r="DF310" i="12"/>
  <c r="DC310" i="12"/>
  <c r="DD310" i="12"/>
  <c r="FA310" i="12"/>
  <c r="DA310" i="12"/>
  <c r="DB310" i="12"/>
  <c r="CY310" i="12"/>
  <c r="CZ310" i="12"/>
  <c r="BO314" i="12"/>
  <c r="BP314" i="12"/>
  <c r="BI314" i="12"/>
  <c r="BJ314" i="12"/>
  <c r="BG314" i="12"/>
  <c r="BH314" i="12"/>
  <c r="AR310" i="12"/>
  <c r="AQ310" i="12"/>
  <c r="AP310" i="12"/>
  <c r="AO310" i="12"/>
  <c r="AN310" i="12"/>
  <c r="AT309" i="12" s="1"/>
  <c r="AS309" i="12" s="1"/>
  <c r="AM310" i="12"/>
  <c r="AL310" i="12"/>
  <c r="AK310" i="12"/>
  <c r="EZ310" i="12"/>
  <c r="CW310" i="12"/>
  <c r="CX310" i="12"/>
  <c r="CS310" i="12"/>
  <c r="CT310" i="12" s="1"/>
  <c r="DI309" i="12" s="1"/>
  <c r="DH309" i="12" s="1"/>
  <c r="CU310" i="12"/>
  <c r="CV310" i="12" s="1"/>
  <c r="EJ311" i="12"/>
  <c r="EN311" i="12"/>
  <c r="ER311" i="12"/>
  <c r="EM311" i="12"/>
  <c r="EL311" i="12"/>
  <c r="EK311" i="12"/>
  <c r="EI312" i="12"/>
  <c r="EQ312" i="12" s="1"/>
  <c r="CR311" i="12"/>
  <c r="DG311" i="12" s="1"/>
  <c r="AU309" i="12"/>
  <c r="AH310" i="12"/>
  <c r="AJ310" i="12"/>
  <c r="AE310" i="12"/>
  <c r="AF310" i="12" s="1"/>
  <c r="AG310" i="12"/>
  <c r="AI310" i="12"/>
  <c r="AD311" i="12"/>
  <c r="DK310" i="12"/>
  <c r="DQ318" i="1"/>
  <c r="DR317" i="1"/>
  <c r="EG317" i="1"/>
  <c r="CQ312" i="12" s="1"/>
  <c r="EF318" i="1"/>
  <c r="BK314" i="12"/>
  <c r="BS314" i="12" s="1"/>
  <c r="BL314" i="12" s="1"/>
  <c r="BE314" i="12"/>
  <c r="BN313" i="12" s="1"/>
  <c r="BF314" i="12"/>
  <c r="BC314" i="12"/>
  <c r="BD314" i="12" s="1"/>
  <c r="BT314" i="12"/>
  <c r="BM314" i="12"/>
  <c r="DW321" i="1"/>
  <c r="BA316" i="12" s="1"/>
  <c r="BB315" i="12"/>
  <c r="BQ315" i="12" s="1"/>
  <c r="EB321" i="1"/>
  <c r="DO316" i="12" s="1"/>
  <c r="CP318" i="1"/>
  <c r="EH313" i="12" s="1"/>
  <c r="CO319" i="1"/>
  <c r="FA311" i="12" l="1"/>
  <c r="EO312" i="12"/>
  <c r="EX311" i="12" s="1"/>
  <c r="EW311" i="12" s="1"/>
  <c r="EP312" i="12"/>
  <c r="EB315" i="12"/>
  <c r="EC315" i="12"/>
  <c r="DY315" i="12"/>
  <c r="EA315" i="12"/>
  <c r="DW315" i="12"/>
  <c r="DX315" i="12"/>
  <c r="DR315" i="12"/>
  <c r="DZ315" i="12"/>
  <c r="DT315" i="12"/>
  <c r="DQ315" i="12"/>
  <c r="DS315" i="12"/>
  <c r="DV315" i="12"/>
  <c r="DU315" i="12"/>
  <c r="DP316" i="12"/>
  <c r="ED316" i="12" s="1"/>
  <c r="DE311" i="12"/>
  <c r="DF311" i="12"/>
  <c r="DC311" i="12"/>
  <c r="DD311" i="12"/>
  <c r="DA311" i="12"/>
  <c r="DB311" i="12"/>
  <c r="CY311" i="12"/>
  <c r="CZ311" i="12"/>
  <c r="BO315" i="12"/>
  <c r="BP315" i="12"/>
  <c r="BI315" i="12"/>
  <c r="BJ315" i="12"/>
  <c r="BG315" i="12"/>
  <c r="BH315" i="12"/>
  <c r="AR311" i="12"/>
  <c r="AQ311" i="12"/>
  <c r="AP311" i="12"/>
  <c r="AO311" i="12"/>
  <c r="AN311" i="12"/>
  <c r="AL311" i="12"/>
  <c r="AK311" i="12"/>
  <c r="AM311" i="12"/>
  <c r="EZ311" i="12"/>
  <c r="EX310" i="12"/>
  <c r="EW310" i="12" s="1"/>
  <c r="AU310" i="12"/>
  <c r="CS311" i="12"/>
  <c r="CW311" i="12"/>
  <c r="CT311" i="12"/>
  <c r="DI310" i="12" s="1"/>
  <c r="DH310" i="12" s="1"/>
  <c r="CU311" i="12"/>
  <c r="CV311" i="12" s="1"/>
  <c r="CX311" i="12"/>
  <c r="EL312" i="12"/>
  <c r="ES311" i="12"/>
  <c r="ET311" i="12" s="1"/>
  <c r="EU311" i="12" s="1"/>
  <c r="EK312" i="12"/>
  <c r="EJ312" i="12"/>
  <c r="EN312" i="12"/>
  <c r="ER312" i="12"/>
  <c r="EM312" i="12"/>
  <c r="EI313" i="12"/>
  <c r="EQ313" i="12" s="1"/>
  <c r="CR312" i="12"/>
  <c r="DG312" i="12" s="1"/>
  <c r="AE311" i="12"/>
  <c r="AT310" i="12"/>
  <c r="AS310" i="12" s="1"/>
  <c r="AJ311" i="12"/>
  <c r="AH311" i="12"/>
  <c r="AF311" i="12"/>
  <c r="AG311" i="12"/>
  <c r="AI311" i="12"/>
  <c r="AD312" i="12"/>
  <c r="DK311" i="12"/>
  <c r="DQ319" i="1"/>
  <c r="DR318" i="1"/>
  <c r="EG318" i="1"/>
  <c r="CQ313" i="12" s="1"/>
  <c r="EF319" i="1"/>
  <c r="BF315" i="12"/>
  <c r="BE315" i="12"/>
  <c r="BN314" i="12" s="1"/>
  <c r="BK315" i="12"/>
  <c r="BS315" i="12" s="1"/>
  <c r="BL315" i="12" s="1"/>
  <c r="BC315" i="12"/>
  <c r="BD315" i="12" s="1"/>
  <c r="BT315" i="12"/>
  <c r="BM315" i="12"/>
  <c r="DW322" i="1"/>
  <c r="BA317" i="12" s="1"/>
  <c r="BB316" i="12"/>
  <c r="BQ316" i="12" s="1"/>
  <c r="EB322" i="1"/>
  <c r="DO317" i="12" s="1"/>
  <c r="CP319" i="1"/>
  <c r="EH314" i="12" s="1"/>
  <c r="CO320" i="1"/>
  <c r="EO313" i="12" l="1"/>
  <c r="EX312" i="12" s="1"/>
  <c r="EW312" i="12" s="1"/>
  <c r="EP313" i="12"/>
  <c r="EB316" i="12"/>
  <c r="EC316" i="12"/>
  <c r="DY316" i="12"/>
  <c r="EA316" i="12"/>
  <c r="DW316" i="12"/>
  <c r="DX316" i="12"/>
  <c r="DR316" i="12"/>
  <c r="DZ316" i="12"/>
  <c r="DT316" i="12"/>
  <c r="DQ316" i="12"/>
  <c r="DS316" i="12"/>
  <c r="DV316" i="12"/>
  <c r="DU316" i="12"/>
  <c r="DP317" i="12"/>
  <c r="ED317" i="12" s="1"/>
  <c r="DE312" i="12"/>
  <c r="DF312" i="12"/>
  <c r="DC312" i="12"/>
  <c r="DD312" i="12"/>
  <c r="DA312" i="12"/>
  <c r="DB312" i="12"/>
  <c r="CY312" i="12"/>
  <c r="CZ312" i="12"/>
  <c r="BO316" i="12"/>
  <c r="BP316" i="12"/>
  <c r="BI316" i="12"/>
  <c r="BJ316" i="12"/>
  <c r="BG316" i="12"/>
  <c r="BH316" i="12"/>
  <c r="AR312" i="12"/>
  <c r="AQ312" i="12"/>
  <c r="AP312" i="12"/>
  <c r="AO312" i="12"/>
  <c r="AN312" i="12"/>
  <c r="AT311" i="12" s="1"/>
  <c r="AS311" i="12" s="1"/>
  <c r="AM312" i="12"/>
  <c r="AL312" i="12"/>
  <c r="AK312" i="12"/>
  <c r="EZ312" i="12"/>
  <c r="FA312" i="12"/>
  <c r="EL313" i="12"/>
  <c r="ES312" i="12"/>
  <c r="ET312" i="12" s="1"/>
  <c r="EU312" i="12" s="1"/>
  <c r="EK313" i="12"/>
  <c r="EJ313" i="12"/>
  <c r="EN313" i="12"/>
  <c r="ER313" i="12"/>
  <c r="EM313" i="12"/>
  <c r="CX312" i="12"/>
  <c r="CU312" i="12"/>
  <c r="CV312" i="12" s="1"/>
  <c r="CS312" i="12"/>
  <c r="CT312" i="12" s="1"/>
  <c r="DI311" i="12" s="1"/>
  <c r="DH311" i="12" s="1"/>
  <c r="CW312" i="12"/>
  <c r="EI314" i="12"/>
  <c r="EQ314" i="12" s="1"/>
  <c r="CR313" i="12"/>
  <c r="DG313" i="12" s="1"/>
  <c r="AU311" i="12"/>
  <c r="AI312" i="12"/>
  <c r="AG312" i="12"/>
  <c r="AH312" i="12"/>
  <c r="AE312" i="12"/>
  <c r="AF312" i="12" s="1"/>
  <c r="AJ312" i="12"/>
  <c r="AD313" i="12"/>
  <c r="DK312" i="12"/>
  <c r="DR319" i="1"/>
  <c r="DQ320" i="1"/>
  <c r="EF320" i="1"/>
  <c r="EG319" i="1"/>
  <c r="CQ314" i="12" s="1"/>
  <c r="BC316" i="12"/>
  <c r="BD316" i="12" s="1"/>
  <c r="BK316" i="12"/>
  <c r="BS316" i="12" s="1"/>
  <c r="BL316" i="12" s="1"/>
  <c r="BF316" i="12"/>
  <c r="BE316" i="12"/>
  <c r="BN315" i="12" s="1"/>
  <c r="BT316" i="12"/>
  <c r="BM316" i="12"/>
  <c r="BB317" i="12"/>
  <c r="BQ317" i="12" s="1"/>
  <c r="DW323" i="1"/>
  <c r="BA318" i="12" s="1"/>
  <c r="EB323" i="1"/>
  <c r="DO318" i="12" s="1"/>
  <c r="CP320" i="1"/>
  <c r="EH315" i="12" s="1"/>
  <c r="CO321" i="1"/>
  <c r="EO314" i="12" l="1"/>
  <c r="EX313" i="12" s="1"/>
  <c r="EW313" i="12" s="1"/>
  <c r="EP314" i="12"/>
  <c r="ES313" i="12" s="1"/>
  <c r="ET313" i="12" s="1"/>
  <c r="EU313" i="12" s="1"/>
  <c r="EB317" i="12"/>
  <c r="EC317" i="12"/>
  <c r="DY317" i="12"/>
  <c r="EA317" i="12"/>
  <c r="DW317" i="12"/>
  <c r="DX317" i="12"/>
  <c r="DR317" i="12"/>
  <c r="DZ317" i="12"/>
  <c r="DT317" i="12"/>
  <c r="DQ317" i="12"/>
  <c r="DS317" i="12"/>
  <c r="DV317" i="12"/>
  <c r="DU317" i="12"/>
  <c r="DP318" i="12"/>
  <c r="ED318" i="12" s="1"/>
  <c r="DE313" i="12"/>
  <c r="DF313" i="12"/>
  <c r="DC313" i="12"/>
  <c r="DD313" i="12"/>
  <c r="DA313" i="12"/>
  <c r="DB313" i="12"/>
  <c r="CY313" i="12"/>
  <c r="CZ313" i="12"/>
  <c r="BO317" i="12"/>
  <c r="BP317" i="12"/>
  <c r="BI317" i="12"/>
  <c r="BJ317" i="12"/>
  <c r="BG317" i="12"/>
  <c r="BH317" i="12"/>
  <c r="AR313" i="12"/>
  <c r="AQ313" i="12"/>
  <c r="AP313" i="12"/>
  <c r="AO313" i="12"/>
  <c r="AN313" i="12"/>
  <c r="AM313" i="12"/>
  <c r="AL313" i="12"/>
  <c r="AK313" i="12"/>
  <c r="FA313" i="12"/>
  <c r="EZ313" i="12"/>
  <c r="CS313" i="12"/>
  <c r="CW313" i="12"/>
  <c r="CX313" i="12"/>
  <c r="CU313" i="12"/>
  <c r="CV313" i="12" s="1"/>
  <c r="CT313" i="12"/>
  <c r="DI312" i="12" s="1"/>
  <c r="DH312" i="12" s="1"/>
  <c r="EL314" i="12"/>
  <c r="EK314" i="12"/>
  <c r="EJ314" i="12"/>
  <c r="EN314" i="12"/>
  <c r="ER314" i="12"/>
  <c r="EM314" i="12"/>
  <c r="EI315" i="12"/>
  <c r="EQ315" i="12" s="1"/>
  <c r="CR314" i="12"/>
  <c r="DG314" i="12" s="1"/>
  <c r="AU312" i="12"/>
  <c r="AE313" i="12"/>
  <c r="AF313" i="12" s="1"/>
  <c r="AI313" i="12"/>
  <c r="AT312" i="12"/>
  <c r="AS312" i="12" s="1"/>
  <c r="AH313" i="12"/>
  <c r="AG313" i="12"/>
  <c r="AJ313" i="12"/>
  <c r="AD314" i="12"/>
  <c r="DK313" i="12"/>
  <c r="DQ321" i="1"/>
  <c r="DR320" i="1"/>
  <c r="EG320" i="1"/>
  <c r="CQ315" i="12" s="1"/>
  <c r="EF321" i="1"/>
  <c r="DW324" i="1"/>
  <c r="BA319" i="12" s="1"/>
  <c r="BB318" i="12"/>
  <c r="BQ318" i="12" s="1"/>
  <c r="BE317" i="12"/>
  <c r="BN316" i="12" s="1"/>
  <c r="BT317" i="12"/>
  <c r="BK317" i="12"/>
  <c r="BS317" i="12" s="1"/>
  <c r="BL317" i="12" s="1"/>
  <c r="BC317" i="12"/>
  <c r="BD317" i="12" s="1"/>
  <c r="BF317" i="12"/>
  <c r="BM317" i="12"/>
  <c r="EB324" i="1"/>
  <c r="DO319" i="12" s="1"/>
  <c r="CO322" i="1"/>
  <c r="CP321" i="1"/>
  <c r="EH316" i="12" s="1"/>
  <c r="EO315" i="12" l="1"/>
  <c r="EX314" i="12" s="1"/>
  <c r="EW314" i="12" s="1"/>
  <c r="EP315" i="12"/>
  <c r="EB318" i="12"/>
  <c r="EC318" i="12"/>
  <c r="DY318" i="12"/>
  <c r="EA318" i="12"/>
  <c r="DW318" i="12"/>
  <c r="DX318" i="12"/>
  <c r="DT318" i="12"/>
  <c r="DQ318" i="12"/>
  <c r="DS318" i="12"/>
  <c r="DV318" i="12"/>
  <c r="DU318" i="12"/>
  <c r="DR318" i="12"/>
  <c r="DZ318" i="12"/>
  <c r="DP319" i="12"/>
  <c r="ED319" i="12" s="1"/>
  <c r="DE314" i="12"/>
  <c r="DF314" i="12"/>
  <c r="DC314" i="12"/>
  <c r="DD314" i="12"/>
  <c r="DA314" i="12"/>
  <c r="DB314" i="12"/>
  <c r="CY314" i="12"/>
  <c r="CZ314" i="12"/>
  <c r="BO318" i="12"/>
  <c r="BP318" i="12"/>
  <c r="BI318" i="12"/>
  <c r="BJ318" i="12"/>
  <c r="BG318" i="12"/>
  <c r="BH318" i="12"/>
  <c r="AR314" i="12"/>
  <c r="AQ314" i="12"/>
  <c r="AP314" i="12"/>
  <c r="AO314" i="12"/>
  <c r="AN314" i="12"/>
  <c r="AT313" i="12" s="1"/>
  <c r="AS313" i="12" s="1"/>
  <c r="AM314" i="12"/>
  <c r="AL314" i="12"/>
  <c r="AK314" i="12"/>
  <c r="FA314" i="12"/>
  <c r="CW314" i="12"/>
  <c r="EL315" i="12"/>
  <c r="EN315" i="12"/>
  <c r="EM315" i="12"/>
  <c r="EJ315" i="12"/>
  <c r="ER315" i="12"/>
  <c r="CU314" i="12"/>
  <c r="CV314" i="12" s="1"/>
  <c r="CS314" i="12"/>
  <c r="CT314" i="12" s="1"/>
  <c r="DI313" i="12" s="1"/>
  <c r="DH313" i="12" s="1"/>
  <c r="CX314" i="12"/>
  <c r="EK315" i="12"/>
  <c r="ES314" i="12"/>
  <c r="ET314" i="12" s="1"/>
  <c r="EU314" i="12" s="1"/>
  <c r="EZ314" i="12"/>
  <c r="EI316" i="12"/>
  <c r="EQ316" i="12" s="1"/>
  <c r="CR315" i="12"/>
  <c r="DG315" i="12" s="1"/>
  <c r="AU313" i="12"/>
  <c r="AG314" i="12"/>
  <c r="AE314" i="12"/>
  <c r="AF314" i="12" s="1"/>
  <c r="AJ314" i="12"/>
  <c r="AH314" i="12"/>
  <c r="AI314" i="12"/>
  <c r="AD315" i="12"/>
  <c r="DK314" i="12"/>
  <c r="DR321" i="1"/>
  <c r="DQ322" i="1"/>
  <c r="EF322" i="1"/>
  <c r="EG321" i="1"/>
  <c r="CQ316" i="12" s="1"/>
  <c r="BE318" i="12"/>
  <c r="BN317" i="12" s="1"/>
  <c r="BF318" i="12"/>
  <c r="BK318" i="12"/>
  <c r="BS318" i="12" s="1"/>
  <c r="BL318" i="12" s="1"/>
  <c r="BC318" i="12"/>
  <c r="BT318" i="12"/>
  <c r="BD318" i="12"/>
  <c r="BM318" i="12"/>
  <c r="BB319" i="12"/>
  <c r="BQ319" i="12" s="1"/>
  <c r="DW325" i="1"/>
  <c r="BA320" i="12" s="1"/>
  <c r="EB325" i="1"/>
  <c r="DO320" i="12" s="1"/>
  <c r="CO323" i="1"/>
  <c r="CP322" i="1"/>
  <c r="EH317" i="12" s="1"/>
  <c r="EO316" i="12" l="1"/>
  <c r="EX315" i="12" s="1"/>
  <c r="EW315" i="12" s="1"/>
  <c r="EP316" i="12"/>
  <c r="ES315" i="12" s="1"/>
  <c r="ET315" i="12" s="1"/>
  <c r="EU315" i="12" s="1"/>
  <c r="EB319" i="12"/>
  <c r="EC319" i="12"/>
  <c r="DY319" i="12"/>
  <c r="EA319" i="12"/>
  <c r="DW319" i="12"/>
  <c r="DX319" i="12"/>
  <c r="DV319" i="12"/>
  <c r="DQ319" i="12"/>
  <c r="DS319" i="12"/>
  <c r="DR319" i="12"/>
  <c r="DZ319" i="12"/>
  <c r="DU319" i="12"/>
  <c r="DT319" i="12"/>
  <c r="DP320" i="12"/>
  <c r="ED320" i="12" s="1"/>
  <c r="DE315" i="12"/>
  <c r="DF315" i="12"/>
  <c r="DC315" i="12"/>
  <c r="DD315" i="12"/>
  <c r="DA315" i="12"/>
  <c r="DB315" i="12"/>
  <c r="CY315" i="12"/>
  <c r="CZ315" i="12"/>
  <c r="BO319" i="12"/>
  <c r="BP319" i="12"/>
  <c r="BI319" i="12"/>
  <c r="BJ319" i="12"/>
  <c r="BG319" i="12"/>
  <c r="BH319" i="12"/>
  <c r="AR315" i="12"/>
  <c r="AQ315" i="12"/>
  <c r="AP315" i="12"/>
  <c r="AO315" i="12"/>
  <c r="AN315" i="12"/>
  <c r="AT314" i="12" s="1"/>
  <c r="AS314" i="12" s="1"/>
  <c r="AL315" i="12"/>
  <c r="AK315" i="12"/>
  <c r="AM315" i="12"/>
  <c r="EZ315" i="12"/>
  <c r="FA315" i="12"/>
  <c r="CS315" i="12"/>
  <c r="CW315" i="12"/>
  <c r="CT315" i="12"/>
  <c r="DI314" i="12" s="1"/>
  <c r="DH314" i="12" s="1"/>
  <c r="CU315" i="12"/>
  <c r="CV315" i="12" s="1"/>
  <c r="CX315" i="12"/>
  <c r="EL316" i="12"/>
  <c r="EK316" i="12"/>
  <c r="EJ316" i="12"/>
  <c r="EN316" i="12"/>
  <c r="ER316" i="12"/>
  <c r="EM316" i="12"/>
  <c r="EI317" i="12"/>
  <c r="EQ317" i="12" s="1"/>
  <c r="CR316" i="12"/>
  <c r="DG316" i="12" s="1"/>
  <c r="AU314" i="12"/>
  <c r="AH315" i="12"/>
  <c r="AI315" i="12"/>
  <c r="AJ315" i="12"/>
  <c r="AE315" i="12"/>
  <c r="AF315" i="12" s="1"/>
  <c r="AG315" i="12"/>
  <c r="AD316" i="12"/>
  <c r="DK315" i="12"/>
  <c r="DQ323" i="1"/>
  <c r="DR322" i="1"/>
  <c r="EF323" i="1"/>
  <c r="EG322" i="1"/>
  <c r="CQ317" i="12" s="1"/>
  <c r="DW326" i="1"/>
  <c r="BA321" i="12" s="1"/>
  <c r="BB320" i="12"/>
  <c r="BQ320" i="12" s="1"/>
  <c r="BK319" i="12"/>
  <c r="BS319" i="12" s="1"/>
  <c r="BL319" i="12" s="1"/>
  <c r="BE319" i="12"/>
  <c r="BN318" i="12" s="1"/>
  <c r="BT319" i="12"/>
  <c r="BC319" i="12"/>
  <c r="BD319" i="12" s="1"/>
  <c r="BF319" i="12"/>
  <c r="BM319" i="12"/>
  <c r="EB326" i="1"/>
  <c r="DO321" i="12" s="1"/>
  <c r="CO324" i="1"/>
  <c r="CP323" i="1"/>
  <c r="EH318" i="12" s="1"/>
  <c r="EO317" i="12" l="1"/>
  <c r="EP317" i="12"/>
  <c r="ES316" i="12" s="1"/>
  <c r="ET316" i="12" s="1"/>
  <c r="EU316" i="12" s="1"/>
  <c r="EB320" i="12"/>
  <c r="EC320" i="12"/>
  <c r="DY320" i="12"/>
  <c r="EA320" i="12"/>
  <c r="DW320" i="12"/>
  <c r="DX320" i="12"/>
  <c r="DS320" i="12"/>
  <c r="DR320" i="12"/>
  <c r="DZ320" i="12"/>
  <c r="DU320" i="12"/>
  <c r="DT320" i="12"/>
  <c r="DV320" i="12"/>
  <c r="DQ320" i="12"/>
  <c r="DP321" i="12"/>
  <c r="ED321" i="12" s="1"/>
  <c r="DE316" i="12"/>
  <c r="DF316" i="12"/>
  <c r="DC316" i="12"/>
  <c r="DD316" i="12"/>
  <c r="DA316" i="12"/>
  <c r="DB316" i="12"/>
  <c r="CY316" i="12"/>
  <c r="CZ316" i="12"/>
  <c r="BO320" i="12"/>
  <c r="BP320" i="12"/>
  <c r="BI320" i="12"/>
  <c r="BJ320" i="12"/>
  <c r="BG320" i="12"/>
  <c r="BH320" i="12"/>
  <c r="AR316" i="12"/>
  <c r="AQ316" i="12"/>
  <c r="AP316" i="12"/>
  <c r="AO316" i="12"/>
  <c r="AN316" i="12"/>
  <c r="AT315" i="12" s="1"/>
  <c r="AS315" i="12" s="1"/>
  <c r="AM316" i="12"/>
  <c r="AL316" i="12"/>
  <c r="AK316" i="12"/>
  <c r="EZ316" i="12"/>
  <c r="FA316" i="12"/>
  <c r="EL317" i="12"/>
  <c r="EK317" i="12"/>
  <c r="EJ317" i="12"/>
  <c r="EN317" i="12"/>
  <c r="ER317" i="12"/>
  <c r="EM317" i="12"/>
  <c r="CX316" i="12"/>
  <c r="CU316" i="12"/>
  <c r="CV316" i="12" s="1"/>
  <c r="CS316" i="12"/>
  <c r="CT316" i="12" s="1"/>
  <c r="DI315" i="12" s="1"/>
  <c r="DH315" i="12" s="1"/>
  <c r="CW316" i="12"/>
  <c r="EI318" i="12"/>
  <c r="EQ318" i="12" s="1"/>
  <c r="CR317" i="12"/>
  <c r="DG317" i="12" s="1"/>
  <c r="AU315" i="12"/>
  <c r="AE316" i="12"/>
  <c r="AF316" i="12" s="1"/>
  <c r="AH316" i="12"/>
  <c r="AJ316" i="12"/>
  <c r="AI316" i="12"/>
  <c r="AG316" i="12"/>
  <c r="AD317" i="12"/>
  <c r="DK316" i="12"/>
  <c r="DR323" i="1"/>
  <c r="DQ324" i="1"/>
  <c r="EG323" i="1"/>
  <c r="CQ318" i="12" s="1"/>
  <c r="EF324" i="1"/>
  <c r="BC320" i="12"/>
  <c r="BE320" i="12"/>
  <c r="BN319" i="12" s="1"/>
  <c r="BF320" i="12"/>
  <c r="BK320" i="12"/>
  <c r="BS320" i="12" s="1"/>
  <c r="BL320" i="12" s="1"/>
  <c r="BD320" i="12"/>
  <c r="BT320" i="12"/>
  <c r="BM320" i="12"/>
  <c r="BB321" i="12"/>
  <c r="BQ321" i="12" s="1"/>
  <c r="DW327" i="1"/>
  <c r="BA322" i="12" s="1"/>
  <c r="EB327" i="1"/>
  <c r="DO322" i="12" s="1"/>
  <c r="CO325" i="1"/>
  <c r="CP324" i="1"/>
  <c r="EH319" i="12" s="1"/>
  <c r="EO318" i="12" l="1"/>
  <c r="EX317" i="12" s="1"/>
  <c r="EW317" i="12" s="1"/>
  <c r="EP318" i="12"/>
  <c r="ES317" i="12" s="1"/>
  <c r="ET317" i="12" s="1"/>
  <c r="EU317" i="12" s="1"/>
  <c r="EB321" i="12"/>
  <c r="EC321" i="12"/>
  <c r="DY321" i="12"/>
  <c r="EA321" i="12"/>
  <c r="DW321" i="12"/>
  <c r="DX321" i="12"/>
  <c r="DV321" i="12"/>
  <c r="DQ321" i="12"/>
  <c r="DS321" i="12"/>
  <c r="DR321" i="12"/>
  <c r="DZ321" i="12"/>
  <c r="DU321" i="12"/>
  <c r="DT321" i="12"/>
  <c r="DP322" i="12"/>
  <c r="ED322" i="12" s="1"/>
  <c r="DE317" i="12"/>
  <c r="DF317" i="12"/>
  <c r="DC317" i="12"/>
  <c r="DD317" i="12"/>
  <c r="DA317" i="12"/>
  <c r="DB317" i="12"/>
  <c r="CY317" i="12"/>
  <c r="CZ317" i="12"/>
  <c r="BO321" i="12"/>
  <c r="BP321" i="12"/>
  <c r="BI321" i="12"/>
  <c r="BJ321" i="12"/>
  <c r="BG321" i="12"/>
  <c r="BH321" i="12"/>
  <c r="AR317" i="12"/>
  <c r="AQ317" i="12"/>
  <c r="AP317" i="12"/>
  <c r="AO317" i="12"/>
  <c r="AN317" i="12"/>
  <c r="AT316" i="12" s="1"/>
  <c r="AS316" i="12" s="1"/>
  <c r="AM317" i="12"/>
  <c r="AL317" i="12"/>
  <c r="AK317" i="12"/>
  <c r="FA317" i="12"/>
  <c r="EX316" i="12"/>
  <c r="EW316" i="12" s="1"/>
  <c r="EZ317" i="12"/>
  <c r="CS317" i="12"/>
  <c r="CW317" i="12"/>
  <c r="CX317" i="12"/>
  <c r="CU317" i="12"/>
  <c r="CV317" i="12" s="1"/>
  <c r="CT317" i="12"/>
  <c r="DI316" i="12" s="1"/>
  <c r="DH316" i="12" s="1"/>
  <c r="EL318" i="12"/>
  <c r="EK318" i="12"/>
  <c r="EJ318" i="12"/>
  <c r="EN318" i="12"/>
  <c r="ER318" i="12"/>
  <c r="EM318" i="12"/>
  <c r="EI319" i="12"/>
  <c r="EQ319" i="12" s="1"/>
  <c r="CR318" i="12"/>
  <c r="DG318" i="12" s="1"/>
  <c r="AU316" i="12"/>
  <c r="AI317" i="12"/>
  <c r="AE317" i="12"/>
  <c r="AF317" i="12" s="1"/>
  <c r="AH317" i="12"/>
  <c r="AJ317" i="12"/>
  <c r="AG317" i="12"/>
  <c r="AD318" i="12"/>
  <c r="DK317" i="12"/>
  <c r="DR324" i="1"/>
  <c r="DQ325" i="1"/>
  <c r="EG324" i="1"/>
  <c r="CQ319" i="12" s="1"/>
  <c r="EF325" i="1"/>
  <c r="BT321" i="12"/>
  <c r="BE321" i="12"/>
  <c r="BN320" i="12" s="1"/>
  <c r="BC321" i="12"/>
  <c r="BD321" i="12" s="1"/>
  <c r="BF321" i="12"/>
  <c r="BK321" i="12"/>
  <c r="BS321" i="12" s="1"/>
  <c r="BL321" i="12" s="1"/>
  <c r="BM321" i="12"/>
  <c r="BB322" i="12"/>
  <c r="BQ322" i="12" s="1"/>
  <c r="DW328" i="1"/>
  <c r="BA323" i="12" s="1"/>
  <c r="EB328" i="1"/>
  <c r="DO323" i="12" s="1"/>
  <c r="CO326" i="1"/>
  <c r="CP325" i="1"/>
  <c r="EH320" i="12" s="1"/>
  <c r="EO319" i="12" l="1"/>
  <c r="EX318" i="12" s="1"/>
  <c r="EW318" i="12" s="1"/>
  <c r="EP319" i="12"/>
  <c r="EB322" i="12"/>
  <c r="EC322" i="12"/>
  <c r="DY322" i="12"/>
  <c r="EA322" i="12"/>
  <c r="DW322" i="12"/>
  <c r="DX322" i="12"/>
  <c r="DV322" i="12"/>
  <c r="DQ322" i="12"/>
  <c r="DS322" i="12"/>
  <c r="DR322" i="12"/>
  <c r="DZ322" i="12"/>
  <c r="DU322" i="12"/>
  <c r="DT322" i="12"/>
  <c r="DP323" i="12"/>
  <c r="ED323" i="12" s="1"/>
  <c r="DE318" i="12"/>
  <c r="DF318" i="12"/>
  <c r="DC318" i="12"/>
  <c r="DD318" i="12"/>
  <c r="DA318" i="12"/>
  <c r="DB318" i="12"/>
  <c r="CY318" i="12"/>
  <c r="CZ318" i="12"/>
  <c r="BO322" i="12"/>
  <c r="BP322" i="12"/>
  <c r="BI322" i="12"/>
  <c r="BJ322" i="12"/>
  <c r="BG322" i="12"/>
  <c r="BH322" i="12"/>
  <c r="AR318" i="12"/>
  <c r="AQ318" i="12"/>
  <c r="AP318" i="12"/>
  <c r="AO318" i="12"/>
  <c r="AN318" i="12"/>
  <c r="AT317" i="12" s="1"/>
  <c r="AS317" i="12" s="1"/>
  <c r="AM318" i="12"/>
  <c r="AL318" i="12"/>
  <c r="AK318" i="12"/>
  <c r="EZ318" i="12"/>
  <c r="FA318" i="12"/>
  <c r="EL319" i="12"/>
  <c r="ES318" i="12"/>
  <c r="ET318" i="12" s="1"/>
  <c r="EU318" i="12" s="1"/>
  <c r="EK319" i="12"/>
  <c r="EJ319" i="12"/>
  <c r="EN319" i="12"/>
  <c r="ER319" i="12"/>
  <c r="EM319" i="12"/>
  <c r="CX318" i="12"/>
  <c r="CS318" i="12"/>
  <c r="CT318" i="12" s="1"/>
  <c r="DI317" i="12" s="1"/>
  <c r="DH317" i="12" s="1"/>
  <c r="CU318" i="12"/>
  <c r="CV318" i="12" s="1"/>
  <c r="CW318" i="12"/>
  <c r="EI320" i="12"/>
  <c r="EQ320" i="12" s="1"/>
  <c r="CR319" i="12"/>
  <c r="DG319" i="12" s="1"/>
  <c r="AU317" i="12"/>
  <c r="AJ318" i="12"/>
  <c r="AH318" i="12"/>
  <c r="AI318" i="12"/>
  <c r="AE318" i="12"/>
  <c r="AG318" i="12"/>
  <c r="AF318" i="12"/>
  <c r="AD319" i="12"/>
  <c r="DK318" i="12"/>
  <c r="DQ326" i="1"/>
  <c r="DR325" i="1"/>
  <c r="EG325" i="1"/>
  <c r="CQ320" i="12" s="1"/>
  <c r="EF326" i="1"/>
  <c r="BB323" i="12"/>
  <c r="BQ323" i="12" s="1"/>
  <c r="DW329" i="1"/>
  <c r="BA324" i="12" s="1"/>
  <c r="BE322" i="12"/>
  <c r="BN321" i="12" s="1"/>
  <c r="BC322" i="12"/>
  <c r="BK322" i="12"/>
  <c r="BS322" i="12" s="1"/>
  <c r="BL322" i="12" s="1"/>
  <c r="BF322" i="12"/>
  <c r="BD322" i="12"/>
  <c r="BT322" i="12"/>
  <c r="BM322" i="12"/>
  <c r="EB329" i="1"/>
  <c r="DO324" i="12" s="1"/>
  <c r="CP326" i="1"/>
  <c r="EH321" i="12" s="1"/>
  <c r="CO327" i="1"/>
  <c r="EO320" i="12" l="1"/>
  <c r="EX319" i="12" s="1"/>
  <c r="EW319" i="12" s="1"/>
  <c r="EP320" i="12"/>
  <c r="ES319" i="12" s="1"/>
  <c r="ET319" i="12" s="1"/>
  <c r="EU319" i="12" s="1"/>
  <c r="EB323" i="12"/>
  <c r="EC323" i="12"/>
  <c r="DY323" i="12"/>
  <c r="EA323" i="12"/>
  <c r="DW323" i="12"/>
  <c r="DX323" i="12"/>
  <c r="DS323" i="12"/>
  <c r="DR323" i="12"/>
  <c r="DZ323" i="12"/>
  <c r="DU323" i="12"/>
  <c r="DT323" i="12"/>
  <c r="DV323" i="12"/>
  <c r="DQ323" i="12"/>
  <c r="DP324" i="12"/>
  <c r="ED324" i="12" s="1"/>
  <c r="DE319" i="12"/>
  <c r="DF319" i="12"/>
  <c r="DC319" i="12"/>
  <c r="DD319" i="12"/>
  <c r="DA319" i="12"/>
  <c r="DB319" i="12"/>
  <c r="CY319" i="12"/>
  <c r="CZ319" i="12"/>
  <c r="BO323" i="12"/>
  <c r="BP323" i="12"/>
  <c r="BI323" i="12"/>
  <c r="BJ323" i="12"/>
  <c r="BG323" i="12"/>
  <c r="BH323" i="12"/>
  <c r="AR319" i="12"/>
  <c r="AQ319" i="12"/>
  <c r="AP319" i="12"/>
  <c r="AO319" i="12"/>
  <c r="AN319" i="12"/>
  <c r="AT318" i="12" s="1"/>
  <c r="AS318" i="12" s="1"/>
  <c r="AL319" i="12"/>
  <c r="AK319" i="12"/>
  <c r="AM319" i="12"/>
  <c r="FA319" i="12"/>
  <c r="EZ319" i="12"/>
  <c r="CU319" i="12"/>
  <c r="CV319" i="12" s="1"/>
  <c r="CX319" i="12"/>
  <c r="CS319" i="12"/>
  <c r="CW319" i="12"/>
  <c r="CT319" i="12"/>
  <c r="DI318" i="12" s="1"/>
  <c r="DH318" i="12" s="1"/>
  <c r="EL320" i="12"/>
  <c r="EK320" i="12"/>
  <c r="EJ320" i="12"/>
  <c r="EN320" i="12"/>
  <c r="ER320" i="12"/>
  <c r="EM320" i="12"/>
  <c r="EI321" i="12"/>
  <c r="EQ321" i="12" s="1"/>
  <c r="CR320" i="12"/>
  <c r="DG320" i="12" s="1"/>
  <c r="AU318" i="12"/>
  <c r="AH319" i="12"/>
  <c r="AG319" i="12"/>
  <c r="AI319" i="12"/>
  <c r="AE319" i="12"/>
  <c r="AJ319" i="12"/>
  <c r="AF319" i="12"/>
  <c r="AD320" i="12"/>
  <c r="DK319" i="12"/>
  <c r="DQ327" i="1"/>
  <c r="DR326" i="1"/>
  <c r="EF327" i="1"/>
  <c r="EG326" i="1"/>
  <c r="CQ321" i="12" s="1"/>
  <c r="DW330" i="1"/>
  <c r="BA325" i="12" s="1"/>
  <c r="BB324" i="12"/>
  <c r="BQ324" i="12" s="1"/>
  <c r="BC323" i="12"/>
  <c r="BD323" i="12"/>
  <c r="BE323" i="12"/>
  <c r="BF323" i="12"/>
  <c r="BK323" i="12"/>
  <c r="BS323" i="12" s="1"/>
  <c r="BL323" i="12" s="1"/>
  <c r="BM323" i="12"/>
  <c r="EB330" i="1"/>
  <c r="DO325" i="12" s="1"/>
  <c r="CO328" i="1"/>
  <c r="CP327" i="1"/>
  <c r="EH322" i="12" s="1"/>
  <c r="EO321" i="12" l="1"/>
  <c r="EX320" i="12" s="1"/>
  <c r="EW320" i="12" s="1"/>
  <c r="EP321" i="12"/>
  <c r="EB324" i="12"/>
  <c r="EC324" i="12"/>
  <c r="DY324" i="12"/>
  <c r="EA324" i="12"/>
  <c r="DW324" i="12"/>
  <c r="DX324" i="12"/>
  <c r="DV324" i="12"/>
  <c r="DQ324" i="12"/>
  <c r="DS324" i="12"/>
  <c r="DR324" i="12"/>
  <c r="DZ324" i="12"/>
  <c r="DU324" i="12"/>
  <c r="DT324" i="12"/>
  <c r="DP325" i="12"/>
  <c r="ED325" i="12" s="1"/>
  <c r="DE320" i="12"/>
  <c r="DF320" i="12"/>
  <c r="DC320" i="12"/>
  <c r="DD320" i="12"/>
  <c r="DA320" i="12"/>
  <c r="DB320" i="12"/>
  <c r="CY320" i="12"/>
  <c r="CZ320" i="12"/>
  <c r="BO324" i="12"/>
  <c r="BP324" i="12"/>
  <c r="BI324" i="12"/>
  <c r="BJ324" i="12"/>
  <c r="BG324" i="12"/>
  <c r="BH324" i="12"/>
  <c r="AR320" i="12"/>
  <c r="AQ320" i="12"/>
  <c r="AP320" i="12"/>
  <c r="AO320" i="12"/>
  <c r="AN320" i="12"/>
  <c r="AT319" i="12" s="1"/>
  <c r="AS319" i="12" s="1"/>
  <c r="AM320" i="12"/>
  <c r="AL320" i="12"/>
  <c r="AK320" i="12"/>
  <c r="EZ320" i="12"/>
  <c r="FA320" i="12"/>
  <c r="EJ321" i="12"/>
  <c r="EN321" i="12"/>
  <c r="ER321" i="12"/>
  <c r="EM321" i="12"/>
  <c r="EL321" i="12"/>
  <c r="ES320" i="12"/>
  <c r="ET320" i="12" s="1"/>
  <c r="EU320" i="12" s="1"/>
  <c r="EK321" i="12"/>
  <c r="CX320" i="12"/>
  <c r="CU320" i="12"/>
  <c r="CV320" i="12" s="1"/>
  <c r="CS320" i="12"/>
  <c r="CT320" i="12" s="1"/>
  <c r="DI319" i="12" s="1"/>
  <c r="DH319" i="12" s="1"/>
  <c r="CW320" i="12"/>
  <c r="CR321" i="12"/>
  <c r="DG321" i="12" s="1"/>
  <c r="EI322" i="12"/>
  <c r="EQ322" i="12" s="1"/>
  <c r="AU319" i="12"/>
  <c r="AI320" i="12"/>
  <c r="AG320" i="12"/>
  <c r="AH320" i="12"/>
  <c r="AJ320" i="12"/>
  <c r="AE320" i="12"/>
  <c r="AF320" i="12" s="1"/>
  <c r="AD321" i="12"/>
  <c r="DK320" i="12"/>
  <c r="DQ328" i="1"/>
  <c r="DR327" i="1"/>
  <c r="EF328" i="1"/>
  <c r="EG327" i="1"/>
  <c r="CQ322" i="12" s="1"/>
  <c r="BT323" i="12"/>
  <c r="BN322" i="12"/>
  <c r="BE324" i="12"/>
  <c r="BN323" i="12" s="1"/>
  <c r="BK324" i="12"/>
  <c r="BS324" i="12" s="1"/>
  <c r="BL324" i="12" s="1"/>
  <c r="BF324" i="12"/>
  <c r="BC324" i="12"/>
  <c r="BD324" i="12" s="1"/>
  <c r="BT324" i="12"/>
  <c r="BM324" i="12"/>
  <c r="DW331" i="1"/>
  <c r="BA326" i="12" s="1"/>
  <c r="BB325" i="12"/>
  <c r="BQ325" i="12" s="1"/>
  <c r="EB331" i="1"/>
  <c r="DO326" i="12" s="1"/>
  <c r="CP328" i="1"/>
  <c r="EH323" i="12" s="1"/>
  <c r="CO329" i="1"/>
  <c r="EO322" i="12" l="1"/>
  <c r="EP322" i="12"/>
  <c r="EB325" i="12"/>
  <c r="EC325" i="12"/>
  <c r="DY325" i="12"/>
  <c r="EA325" i="12"/>
  <c r="DW325" i="12"/>
  <c r="DX325" i="12"/>
  <c r="DV325" i="12"/>
  <c r="DQ325" i="12"/>
  <c r="DS325" i="12"/>
  <c r="DR325" i="12"/>
  <c r="DZ325" i="12"/>
  <c r="DU325" i="12"/>
  <c r="DT325" i="12"/>
  <c r="DP326" i="12"/>
  <c r="ED326" i="12" s="1"/>
  <c r="DE321" i="12"/>
  <c r="DF321" i="12"/>
  <c r="DC321" i="12"/>
  <c r="DD321" i="12"/>
  <c r="DA321" i="12"/>
  <c r="DB321" i="12"/>
  <c r="CY321" i="12"/>
  <c r="CZ321" i="12"/>
  <c r="BO325" i="12"/>
  <c r="BP325" i="12"/>
  <c r="BI325" i="12"/>
  <c r="BJ325" i="12"/>
  <c r="BG325" i="12"/>
  <c r="BH325" i="12"/>
  <c r="AR321" i="12"/>
  <c r="AQ321" i="12"/>
  <c r="AP321" i="12"/>
  <c r="AO321" i="12"/>
  <c r="AN321" i="12"/>
  <c r="AT320" i="12" s="1"/>
  <c r="AS320" i="12" s="1"/>
  <c r="AM321" i="12"/>
  <c r="AL321" i="12"/>
  <c r="AK321" i="12"/>
  <c r="FA321" i="12"/>
  <c r="EZ321" i="12"/>
  <c r="EL322" i="12"/>
  <c r="ES321" i="12"/>
  <c r="ET321" i="12" s="1"/>
  <c r="EU321" i="12" s="1"/>
  <c r="EK322" i="12"/>
  <c r="EJ322" i="12"/>
  <c r="EN322" i="12"/>
  <c r="ER322" i="12"/>
  <c r="EM322" i="12"/>
  <c r="CS321" i="12"/>
  <c r="CW321" i="12"/>
  <c r="CX321" i="12"/>
  <c r="CU321" i="12"/>
  <c r="CV321" i="12" s="1"/>
  <c r="CT321" i="12"/>
  <c r="DI320" i="12" s="1"/>
  <c r="DH320" i="12" s="1"/>
  <c r="EI323" i="12"/>
  <c r="EQ323" i="12" s="1"/>
  <c r="CR322" i="12"/>
  <c r="DG322" i="12" s="1"/>
  <c r="AU320" i="12"/>
  <c r="AH321" i="12"/>
  <c r="AJ321" i="12"/>
  <c r="AI321" i="12"/>
  <c r="AE321" i="12"/>
  <c r="AF321" i="12" s="1"/>
  <c r="AG321" i="12"/>
  <c r="AD322" i="12"/>
  <c r="DK321" i="12"/>
  <c r="DR328" i="1"/>
  <c r="DQ329" i="1"/>
  <c r="EG328" i="1"/>
  <c r="CQ323" i="12" s="1"/>
  <c r="EF329" i="1"/>
  <c r="BB326" i="12"/>
  <c r="BQ326" i="12" s="1"/>
  <c r="DW332" i="1"/>
  <c r="BA327" i="12" s="1"/>
  <c r="BE325" i="12"/>
  <c r="BN324" i="12" s="1"/>
  <c r="BT325" i="12"/>
  <c r="BK325" i="12"/>
  <c r="BS325" i="12" s="1"/>
  <c r="BL325" i="12" s="1"/>
  <c r="BF325" i="12"/>
  <c r="BC325" i="12"/>
  <c r="BD325" i="12" s="1"/>
  <c r="BM325" i="12"/>
  <c r="EB332" i="1"/>
  <c r="DO327" i="12" s="1"/>
  <c r="CO330" i="1"/>
  <c r="CP329" i="1"/>
  <c r="EH324" i="12" s="1"/>
  <c r="EO323" i="12" l="1"/>
  <c r="EX322" i="12" s="1"/>
  <c r="EW322" i="12" s="1"/>
  <c r="EP323" i="12"/>
  <c r="ES322" i="12" s="1"/>
  <c r="ET322" i="12" s="1"/>
  <c r="EU322" i="12" s="1"/>
  <c r="EB326" i="12"/>
  <c r="EC326" i="12"/>
  <c r="DY326" i="12"/>
  <c r="EA326" i="12"/>
  <c r="DW326" i="12"/>
  <c r="DX326" i="12"/>
  <c r="DS326" i="12"/>
  <c r="DR326" i="12"/>
  <c r="DZ326" i="12"/>
  <c r="DU326" i="12"/>
  <c r="DT326" i="12"/>
  <c r="DV326" i="12"/>
  <c r="DQ326" i="12"/>
  <c r="DP327" i="12"/>
  <c r="ED327" i="12" s="1"/>
  <c r="DE322" i="12"/>
  <c r="DF322" i="12"/>
  <c r="DC322" i="12"/>
  <c r="DD322" i="12"/>
  <c r="DA322" i="12"/>
  <c r="DB322" i="12"/>
  <c r="CY322" i="12"/>
  <c r="CZ322" i="12"/>
  <c r="BO326" i="12"/>
  <c r="BP326" i="12"/>
  <c r="BI326" i="12"/>
  <c r="BJ326" i="12"/>
  <c r="BG326" i="12"/>
  <c r="BH326" i="12"/>
  <c r="AR322" i="12"/>
  <c r="AQ322" i="12"/>
  <c r="AP322" i="12"/>
  <c r="AO322" i="12"/>
  <c r="AN322" i="12"/>
  <c r="AM322" i="12"/>
  <c r="AL322" i="12"/>
  <c r="AK322" i="12"/>
  <c r="FA322" i="12"/>
  <c r="EX321" i="12"/>
  <c r="EW321" i="12" s="1"/>
  <c r="EZ322" i="12"/>
  <c r="EJ323" i="12"/>
  <c r="EN323" i="12"/>
  <c r="ER323" i="12"/>
  <c r="EM323" i="12"/>
  <c r="EL323" i="12"/>
  <c r="EK323" i="12"/>
  <c r="CX322" i="12"/>
  <c r="CS322" i="12"/>
  <c r="CT322" i="12" s="1"/>
  <c r="DI321" i="12" s="1"/>
  <c r="DH321" i="12" s="1"/>
  <c r="CU322" i="12"/>
  <c r="CV322" i="12" s="1"/>
  <c r="CW322" i="12"/>
  <c r="EI324" i="12"/>
  <c r="EQ324" i="12" s="1"/>
  <c r="CR323" i="12"/>
  <c r="DG323" i="12" s="1"/>
  <c r="AU321" i="12"/>
  <c r="AJ322" i="12"/>
  <c r="AD323" i="12"/>
  <c r="AI322" i="12"/>
  <c r="AE322" i="12"/>
  <c r="AF322" i="12" s="1"/>
  <c r="AT321" i="12"/>
  <c r="AS321" i="12" s="1"/>
  <c r="AG322" i="12"/>
  <c r="AH322" i="12"/>
  <c r="DK322" i="12"/>
  <c r="DR329" i="1"/>
  <c r="DQ330" i="1"/>
  <c r="EF330" i="1"/>
  <c r="EG329" i="1"/>
  <c r="CQ324" i="12" s="1"/>
  <c r="BB327" i="12"/>
  <c r="BQ327" i="12" s="1"/>
  <c r="DW333" i="1"/>
  <c r="BA328" i="12" s="1"/>
  <c r="BC326" i="12"/>
  <c r="BD326" i="12"/>
  <c r="BF326" i="12"/>
  <c r="BE326" i="12"/>
  <c r="BN325" i="12" s="1"/>
  <c r="BK326" i="12"/>
  <c r="BS326" i="12" s="1"/>
  <c r="BL326" i="12" s="1"/>
  <c r="BT326" i="12"/>
  <c r="BM326" i="12"/>
  <c r="EB333" i="1"/>
  <c r="DO328" i="12" s="1"/>
  <c r="CO331" i="1"/>
  <c r="CP330" i="1"/>
  <c r="EH325" i="12" s="1"/>
  <c r="EO324" i="12" l="1"/>
  <c r="EX323" i="12" s="1"/>
  <c r="EW323" i="12" s="1"/>
  <c r="EP324" i="12"/>
  <c r="EB327" i="12"/>
  <c r="EC327" i="12"/>
  <c r="DY327" i="12"/>
  <c r="EA327" i="12"/>
  <c r="DW327" i="12"/>
  <c r="DX327" i="12"/>
  <c r="DV327" i="12"/>
  <c r="DQ327" i="12"/>
  <c r="DS327" i="12"/>
  <c r="DR327" i="12"/>
  <c r="DZ327" i="12"/>
  <c r="DU327" i="12"/>
  <c r="DT327" i="12"/>
  <c r="DP328" i="12"/>
  <c r="ED328" i="12" s="1"/>
  <c r="DE323" i="12"/>
  <c r="DF323" i="12"/>
  <c r="DC323" i="12"/>
  <c r="DD323" i="12"/>
  <c r="DA323" i="12"/>
  <c r="DB323" i="12"/>
  <c r="CY323" i="12"/>
  <c r="CZ323" i="12"/>
  <c r="BO327" i="12"/>
  <c r="BP327" i="12"/>
  <c r="BI327" i="12"/>
  <c r="BJ327" i="12"/>
  <c r="BG327" i="12"/>
  <c r="BH327" i="12"/>
  <c r="AR323" i="12"/>
  <c r="AQ323" i="12"/>
  <c r="AP323" i="12"/>
  <c r="AO323" i="12"/>
  <c r="AN323" i="12"/>
  <c r="AL323" i="12"/>
  <c r="AK323" i="12"/>
  <c r="AM323" i="12"/>
  <c r="EZ323" i="12"/>
  <c r="FA323" i="12"/>
  <c r="EL324" i="12"/>
  <c r="ES323" i="12"/>
  <c r="ET323" i="12" s="1"/>
  <c r="EU323" i="12" s="1"/>
  <c r="EK324" i="12"/>
  <c r="EJ324" i="12"/>
  <c r="EN324" i="12"/>
  <c r="ER324" i="12"/>
  <c r="EM324" i="12"/>
  <c r="CU323" i="12"/>
  <c r="CV323" i="12" s="1"/>
  <c r="CX323" i="12"/>
  <c r="DK323" i="12"/>
  <c r="CS323" i="12"/>
  <c r="CW323" i="12"/>
  <c r="CT323" i="12"/>
  <c r="DI322" i="12" s="1"/>
  <c r="DH322" i="12" s="1"/>
  <c r="EI325" i="12"/>
  <c r="EQ325" i="12" s="1"/>
  <c r="CR324" i="12"/>
  <c r="DG324" i="12" s="1"/>
  <c r="AU322" i="12"/>
  <c r="AT322" i="12"/>
  <c r="AS322" i="12" s="1"/>
  <c r="AI323" i="12"/>
  <c r="AJ323" i="12"/>
  <c r="AG323" i="12"/>
  <c r="AE323" i="12"/>
  <c r="AF323" i="12" s="1"/>
  <c r="AD324" i="12"/>
  <c r="AH323" i="12"/>
  <c r="DQ331" i="1"/>
  <c r="DR330" i="1"/>
  <c r="EF331" i="1"/>
  <c r="EG330" i="1"/>
  <c r="CQ325" i="12" s="1"/>
  <c r="BB328" i="12"/>
  <c r="BQ328" i="12" s="1"/>
  <c r="DW334" i="1"/>
  <c r="BA329" i="12" s="1"/>
  <c r="BK327" i="12"/>
  <c r="BS327" i="12" s="1"/>
  <c r="BL327" i="12" s="1"/>
  <c r="BF327" i="12"/>
  <c r="BE327" i="12"/>
  <c r="BN326" i="12" s="1"/>
  <c r="BC327" i="12"/>
  <c r="BD327" i="12" s="1"/>
  <c r="BT327" i="12"/>
  <c r="BM327" i="12"/>
  <c r="EB334" i="1"/>
  <c r="DO329" i="12" s="1"/>
  <c r="CP331" i="1"/>
  <c r="EH326" i="12" s="1"/>
  <c r="CO332" i="1"/>
  <c r="EO325" i="12" l="1"/>
  <c r="EP325" i="12"/>
  <c r="EB328" i="12"/>
  <c r="EC328" i="12"/>
  <c r="DY328" i="12"/>
  <c r="EA328" i="12"/>
  <c r="DW328" i="12"/>
  <c r="DX328" i="12"/>
  <c r="DS328" i="12"/>
  <c r="DR328" i="12"/>
  <c r="DZ328" i="12"/>
  <c r="DU328" i="12"/>
  <c r="DT328" i="12"/>
  <c r="DV328" i="12"/>
  <c r="DQ328" i="12"/>
  <c r="DP329" i="12"/>
  <c r="ED329" i="12" s="1"/>
  <c r="DE324" i="12"/>
  <c r="DF324" i="12"/>
  <c r="DC324" i="12"/>
  <c r="DD324" i="12"/>
  <c r="DA324" i="12"/>
  <c r="DB324" i="12"/>
  <c r="CY324" i="12"/>
  <c r="CZ324" i="12"/>
  <c r="BO328" i="12"/>
  <c r="BP328" i="12"/>
  <c r="BI328" i="12"/>
  <c r="BJ328" i="12"/>
  <c r="BG328" i="12"/>
  <c r="BH328" i="12"/>
  <c r="AR324" i="12"/>
  <c r="AQ324" i="12"/>
  <c r="AP324" i="12"/>
  <c r="AO324" i="12"/>
  <c r="AN324" i="12"/>
  <c r="AM324" i="12"/>
  <c r="AL324" i="12"/>
  <c r="AK324" i="12"/>
  <c r="EZ324" i="12"/>
  <c r="FA324" i="12"/>
  <c r="CX324" i="12"/>
  <c r="CU324" i="12"/>
  <c r="CV324" i="12" s="1"/>
  <c r="CS324" i="12"/>
  <c r="CT324" i="12" s="1"/>
  <c r="DI323" i="12" s="1"/>
  <c r="DH323" i="12" s="1"/>
  <c r="CW324" i="12"/>
  <c r="EL325" i="12"/>
  <c r="ES324" i="12"/>
  <c r="ET324" i="12" s="1"/>
  <c r="EU324" i="12" s="1"/>
  <c r="EK325" i="12"/>
  <c r="EJ325" i="12"/>
  <c r="EN325" i="12"/>
  <c r="ER325" i="12"/>
  <c r="EM325" i="12"/>
  <c r="EI326" i="12"/>
  <c r="EQ326" i="12" s="1"/>
  <c r="CR325" i="12"/>
  <c r="DG325" i="12" s="1"/>
  <c r="AU323" i="12"/>
  <c r="AT323" i="12"/>
  <c r="AS323" i="12" s="1"/>
  <c r="AI324" i="12"/>
  <c r="AE324" i="12"/>
  <c r="AJ324" i="12"/>
  <c r="AH324" i="12"/>
  <c r="AF324" i="12"/>
  <c r="AG324" i="12"/>
  <c r="AD325" i="12"/>
  <c r="DK324" i="12"/>
  <c r="DR331" i="1"/>
  <c r="DQ332" i="1"/>
  <c r="EG331" i="1"/>
  <c r="CQ326" i="12" s="1"/>
  <c r="EF332" i="1"/>
  <c r="DW335" i="1"/>
  <c r="BA330" i="12" s="1"/>
  <c r="BB329" i="12"/>
  <c r="BQ329" i="12" s="1"/>
  <c r="BF328" i="12"/>
  <c r="BT328" i="12"/>
  <c r="BE328" i="12"/>
  <c r="BN327" i="12" s="1"/>
  <c r="BC328" i="12"/>
  <c r="BD328" i="12" s="1"/>
  <c r="BK328" i="12"/>
  <c r="BS328" i="12" s="1"/>
  <c r="BL328" i="12" s="1"/>
  <c r="BM328" i="12"/>
  <c r="EB335" i="1"/>
  <c r="DO330" i="12" s="1"/>
  <c r="CP332" i="1"/>
  <c r="EH327" i="12" s="1"/>
  <c r="CO333" i="1"/>
  <c r="EO326" i="12" l="1"/>
  <c r="EX325" i="12" s="1"/>
  <c r="EW325" i="12" s="1"/>
  <c r="EP326" i="12"/>
  <c r="ES325" i="12" s="1"/>
  <c r="ET325" i="12" s="1"/>
  <c r="EU325" i="12" s="1"/>
  <c r="EB329" i="12"/>
  <c r="EC329" i="12"/>
  <c r="DY329" i="12"/>
  <c r="EA329" i="12"/>
  <c r="DW329" i="12"/>
  <c r="DX329" i="12"/>
  <c r="DS329" i="12"/>
  <c r="DR329" i="12"/>
  <c r="DZ329" i="12"/>
  <c r="DU329" i="12"/>
  <c r="DT329" i="12"/>
  <c r="DV329" i="12"/>
  <c r="DQ329" i="12"/>
  <c r="DP330" i="12"/>
  <c r="ED330" i="12" s="1"/>
  <c r="DE325" i="12"/>
  <c r="DF325" i="12"/>
  <c r="DC325" i="12"/>
  <c r="DD325" i="12"/>
  <c r="DA325" i="12"/>
  <c r="DB325" i="12"/>
  <c r="CY325" i="12"/>
  <c r="CZ325" i="12"/>
  <c r="BO329" i="12"/>
  <c r="BP329" i="12"/>
  <c r="BI329" i="12"/>
  <c r="BJ329" i="12"/>
  <c r="BG329" i="12"/>
  <c r="BH329" i="12"/>
  <c r="AR325" i="12"/>
  <c r="AQ325" i="12"/>
  <c r="AP325" i="12"/>
  <c r="AO325" i="12"/>
  <c r="AN325" i="12"/>
  <c r="AT324" i="12" s="1"/>
  <c r="AS324" i="12" s="1"/>
  <c r="AM325" i="12"/>
  <c r="AL325" i="12"/>
  <c r="AK325" i="12"/>
  <c r="FA325" i="12"/>
  <c r="AU324" i="12"/>
  <c r="EX324" i="12"/>
  <c r="EW324" i="12" s="1"/>
  <c r="EZ325" i="12"/>
  <c r="CU325" i="12"/>
  <c r="CV325" i="12" s="1"/>
  <c r="CT325" i="12"/>
  <c r="DI324" i="12" s="1"/>
  <c r="DH324" i="12" s="1"/>
  <c r="CS325" i="12"/>
  <c r="CW325" i="12"/>
  <c r="CX325" i="12"/>
  <c r="EJ326" i="12"/>
  <c r="EN326" i="12"/>
  <c r="ER326" i="12"/>
  <c r="EM326" i="12"/>
  <c r="EL326" i="12"/>
  <c r="EK326" i="12"/>
  <c r="EI327" i="12"/>
  <c r="EQ327" i="12" s="1"/>
  <c r="CR326" i="12"/>
  <c r="DG326" i="12" s="1"/>
  <c r="AG325" i="12"/>
  <c r="AE325" i="12"/>
  <c r="AF325" i="12" s="1"/>
  <c r="AI325" i="12"/>
  <c r="AH325" i="12"/>
  <c r="AJ325" i="12"/>
  <c r="AD326" i="12"/>
  <c r="DK325" i="12"/>
  <c r="DR332" i="1"/>
  <c r="DQ333" i="1"/>
  <c r="EG332" i="1"/>
  <c r="CQ327" i="12" s="1"/>
  <c r="EF333" i="1"/>
  <c r="BC329" i="12"/>
  <c r="BD329" i="12"/>
  <c r="BT329" i="12"/>
  <c r="BK329" i="12"/>
  <c r="BS329" i="12" s="1"/>
  <c r="BL329" i="12" s="1"/>
  <c r="BE329" i="12"/>
  <c r="BN328" i="12" s="1"/>
  <c r="BF329" i="12"/>
  <c r="BM329" i="12"/>
  <c r="BB330" i="12"/>
  <c r="BQ330" i="12" s="1"/>
  <c r="DW336" i="1"/>
  <c r="BA331" i="12" s="1"/>
  <c r="EB336" i="1"/>
  <c r="DO331" i="12" s="1"/>
  <c r="CP333" i="1"/>
  <c r="EH328" i="12" s="1"/>
  <c r="CO334" i="1"/>
  <c r="EO327" i="12" l="1"/>
  <c r="EX326" i="12" s="1"/>
  <c r="EW326" i="12" s="1"/>
  <c r="EP327" i="12"/>
  <c r="EB330" i="12"/>
  <c r="EC330" i="12"/>
  <c r="DY330" i="12"/>
  <c r="EA330" i="12"/>
  <c r="DW330" i="12"/>
  <c r="DX330" i="12"/>
  <c r="DV330" i="12"/>
  <c r="DQ330" i="12"/>
  <c r="DS330" i="12"/>
  <c r="DR330" i="12"/>
  <c r="DZ330" i="12"/>
  <c r="DU330" i="12"/>
  <c r="DT330" i="12"/>
  <c r="DP331" i="12"/>
  <c r="ED331" i="12" s="1"/>
  <c r="DE326" i="12"/>
  <c r="DF326" i="12"/>
  <c r="DC326" i="12"/>
  <c r="DD326" i="12"/>
  <c r="DA326" i="12"/>
  <c r="DB326" i="12"/>
  <c r="CY326" i="12"/>
  <c r="CZ326" i="12"/>
  <c r="BO330" i="12"/>
  <c r="BP330" i="12"/>
  <c r="BI330" i="12"/>
  <c r="BJ330" i="12"/>
  <c r="BG330" i="12"/>
  <c r="BH330" i="12"/>
  <c r="AR326" i="12"/>
  <c r="AQ326" i="12"/>
  <c r="AP326" i="12"/>
  <c r="AO326" i="12"/>
  <c r="AN326" i="12"/>
  <c r="AT325" i="12" s="1"/>
  <c r="AS325" i="12" s="1"/>
  <c r="AM326" i="12"/>
  <c r="AL326" i="12"/>
  <c r="AK326" i="12"/>
  <c r="EZ326" i="12"/>
  <c r="FA326" i="12"/>
  <c r="EJ327" i="12"/>
  <c r="EN327" i="12"/>
  <c r="ER327" i="12"/>
  <c r="EM327" i="12"/>
  <c r="EL327" i="12"/>
  <c r="ES326" i="12"/>
  <c r="ET326" i="12" s="1"/>
  <c r="EU326" i="12" s="1"/>
  <c r="EK327" i="12"/>
  <c r="CW326" i="12"/>
  <c r="CX326" i="12"/>
  <c r="CS326" i="12"/>
  <c r="CT326" i="12" s="1"/>
  <c r="DI325" i="12" s="1"/>
  <c r="DH325" i="12" s="1"/>
  <c r="CU326" i="12"/>
  <c r="CV326" i="12" s="1"/>
  <c r="CR327" i="12"/>
  <c r="DG327" i="12" s="1"/>
  <c r="EI328" i="12"/>
  <c r="EQ328" i="12" s="1"/>
  <c r="AU325" i="12"/>
  <c r="AH326" i="12"/>
  <c r="AG326" i="12"/>
  <c r="AF326" i="12"/>
  <c r="AE326" i="12"/>
  <c r="AJ326" i="12"/>
  <c r="AI326" i="12"/>
  <c r="AD327" i="12"/>
  <c r="DK326" i="12"/>
  <c r="DQ334" i="1"/>
  <c r="DR333" i="1"/>
  <c r="EG333" i="1"/>
  <c r="CQ328" i="12" s="1"/>
  <c r="EF334" i="1"/>
  <c r="BK330" i="12"/>
  <c r="BS330" i="12" s="1"/>
  <c r="BL330" i="12" s="1"/>
  <c r="BC330" i="12"/>
  <c r="BD330" i="12" s="1"/>
  <c r="BF330" i="12"/>
  <c r="BT330" i="12"/>
  <c r="BE330" i="12"/>
  <c r="BN329" i="12" s="1"/>
  <c r="BM330" i="12"/>
  <c r="DW337" i="1"/>
  <c r="BA332" i="12" s="1"/>
  <c r="BB331" i="12"/>
  <c r="BQ331" i="12" s="1"/>
  <c r="EB337" i="1"/>
  <c r="DO332" i="12" s="1"/>
  <c r="CO335" i="1"/>
  <c r="CP334" i="1"/>
  <c r="EH329" i="12" s="1"/>
  <c r="EZ327" i="12" l="1"/>
  <c r="EO328" i="12"/>
  <c r="EX327" i="12" s="1"/>
  <c r="EW327" i="12" s="1"/>
  <c r="EP328" i="12"/>
  <c r="ES327" i="12" s="1"/>
  <c r="ET327" i="12" s="1"/>
  <c r="EU327" i="12" s="1"/>
  <c r="EB331" i="12"/>
  <c r="EC331" i="12"/>
  <c r="DY331" i="12"/>
  <c r="EA331" i="12"/>
  <c r="DW331" i="12"/>
  <c r="DX331" i="12"/>
  <c r="DS331" i="12"/>
  <c r="DR331" i="12"/>
  <c r="DZ331" i="12"/>
  <c r="DU331" i="12"/>
  <c r="DT331" i="12"/>
  <c r="DV331" i="12"/>
  <c r="DQ331" i="12"/>
  <c r="DP332" i="12"/>
  <c r="ED332" i="12" s="1"/>
  <c r="DE327" i="12"/>
  <c r="DF327" i="12"/>
  <c r="DC327" i="12"/>
  <c r="DD327" i="12"/>
  <c r="DA327" i="12"/>
  <c r="DB327" i="12"/>
  <c r="CY327" i="12"/>
  <c r="CZ327" i="12"/>
  <c r="BO331" i="12"/>
  <c r="BP331" i="12"/>
  <c r="BI331" i="12"/>
  <c r="BJ331" i="12"/>
  <c r="BG331" i="12"/>
  <c r="BH331" i="12"/>
  <c r="AR327" i="12"/>
  <c r="AQ327" i="12"/>
  <c r="AP327" i="12"/>
  <c r="AO327" i="12"/>
  <c r="AN327" i="12"/>
  <c r="AT326" i="12" s="1"/>
  <c r="AS326" i="12" s="1"/>
  <c r="AL327" i="12"/>
  <c r="AK327" i="12"/>
  <c r="AM327" i="12"/>
  <c r="FA327" i="12"/>
  <c r="EL328" i="12"/>
  <c r="EK328" i="12"/>
  <c r="EJ328" i="12"/>
  <c r="EN328" i="12"/>
  <c r="ER328" i="12"/>
  <c r="EM328" i="12"/>
  <c r="CU327" i="12"/>
  <c r="CV327" i="12" s="1"/>
  <c r="CX327" i="12"/>
  <c r="DK327" i="12"/>
  <c r="CS327" i="12"/>
  <c r="CW327" i="12"/>
  <c r="CT327" i="12"/>
  <c r="DI326" i="12" s="1"/>
  <c r="DH326" i="12" s="1"/>
  <c r="CR328" i="12"/>
  <c r="DG328" i="12" s="1"/>
  <c r="EI329" i="12"/>
  <c r="EQ329" i="12" s="1"/>
  <c r="AU326" i="12"/>
  <c r="AJ327" i="12"/>
  <c r="AI327" i="12"/>
  <c r="AF327" i="12"/>
  <c r="AH327" i="12"/>
  <c r="AE327" i="12"/>
  <c r="AG327" i="12"/>
  <c r="AD328" i="12"/>
  <c r="DR334" i="1"/>
  <c r="DQ335" i="1"/>
  <c r="EG334" i="1"/>
  <c r="CQ329" i="12" s="1"/>
  <c r="EF335" i="1"/>
  <c r="BK331" i="12"/>
  <c r="BS331" i="12" s="1"/>
  <c r="BL331" i="12" s="1"/>
  <c r="BT331" i="12"/>
  <c r="BE331" i="12"/>
  <c r="BN330" i="12" s="1"/>
  <c r="BF331" i="12"/>
  <c r="BC331" i="12"/>
  <c r="BD331" i="12" s="1"/>
  <c r="BM331" i="12"/>
  <c r="BB332" i="12"/>
  <c r="BQ332" i="12" s="1"/>
  <c r="DW338" i="1"/>
  <c r="BA333" i="12" s="1"/>
  <c r="EB338" i="1"/>
  <c r="DO333" i="12" s="1"/>
  <c r="CO336" i="1"/>
  <c r="CP335" i="1"/>
  <c r="EH330" i="12" s="1"/>
  <c r="EO329" i="12" l="1"/>
  <c r="EX328" i="12" s="1"/>
  <c r="EW328" i="12" s="1"/>
  <c r="EP329" i="12"/>
  <c r="EB332" i="12"/>
  <c r="EC332" i="12"/>
  <c r="DY332" i="12"/>
  <c r="EA332" i="12"/>
  <c r="DW332" i="12"/>
  <c r="DX332" i="12"/>
  <c r="DS332" i="12"/>
  <c r="DR332" i="12"/>
  <c r="DZ332" i="12"/>
  <c r="DU332" i="12"/>
  <c r="DT332" i="12"/>
  <c r="DV332" i="12"/>
  <c r="DQ332" i="12"/>
  <c r="DP333" i="12"/>
  <c r="ED333" i="12" s="1"/>
  <c r="DE328" i="12"/>
  <c r="DF328" i="12"/>
  <c r="DC328" i="12"/>
  <c r="DD328" i="12"/>
  <c r="DA328" i="12"/>
  <c r="DB328" i="12"/>
  <c r="CY328" i="12"/>
  <c r="CZ328" i="12"/>
  <c r="BO332" i="12"/>
  <c r="BP332" i="12"/>
  <c r="BI332" i="12"/>
  <c r="BJ332" i="12"/>
  <c r="BG332" i="12"/>
  <c r="BH332" i="12"/>
  <c r="AR328" i="12"/>
  <c r="AQ328" i="12"/>
  <c r="AP328" i="12"/>
  <c r="AO328" i="12"/>
  <c r="AN328" i="12"/>
  <c r="AM328" i="12"/>
  <c r="AL328" i="12"/>
  <c r="AK328" i="12"/>
  <c r="EZ328" i="12"/>
  <c r="FA328" i="12"/>
  <c r="EJ329" i="12"/>
  <c r="EN329" i="12"/>
  <c r="ER329" i="12"/>
  <c r="EM329" i="12"/>
  <c r="EL329" i="12"/>
  <c r="ES328" i="12"/>
  <c r="ET328" i="12" s="1"/>
  <c r="EU328" i="12" s="1"/>
  <c r="EK329" i="12"/>
  <c r="CX328" i="12"/>
  <c r="CU328" i="12"/>
  <c r="CV328" i="12" s="1"/>
  <c r="CS328" i="12"/>
  <c r="CT328" i="12" s="1"/>
  <c r="DI327" i="12" s="1"/>
  <c r="DH327" i="12" s="1"/>
  <c r="CW328" i="12"/>
  <c r="EI330" i="12"/>
  <c r="EQ330" i="12" s="1"/>
  <c r="CR329" i="12"/>
  <c r="DG329" i="12" s="1"/>
  <c r="AU327" i="12"/>
  <c r="AG328" i="12"/>
  <c r="AF328" i="12"/>
  <c r="AT327" i="12"/>
  <c r="AS327" i="12" s="1"/>
  <c r="AE328" i="12"/>
  <c r="AH328" i="12"/>
  <c r="AI328" i="12"/>
  <c r="AJ328" i="12"/>
  <c r="AD329" i="12"/>
  <c r="DK328" i="12"/>
  <c r="DR335" i="1"/>
  <c r="DQ336" i="1"/>
  <c r="EG335" i="1"/>
  <c r="CQ330" i="12" s="1"/>
  <c r="EF336" i="1"/>
  <c r="DW339" i="1"/>
  <c r="BA334" i="12" s="1"/>
  <c r="BB333" i="12"/>
  <c r="BQ333" i="12" s="1"/>
  <c r="BC332" i="12"/>
  <c r="BF332" i="12"/>
  <c r="BD332" i="12"/>
  <c r="BE332" i="12"/>
  <c r="BN331" i="12" s="1"/>
  <c r="BK332" i="12"/>
  <c r="BS332" i="12" s="1"/>
  <c r="BL332" i="12" s="1"/>
  <c r="BT332" i="12"/>
  <c r="BM332" i="12"/>
  <c r="EB339" i="1"/>
  <c r="DO334" i="12" s="1"/>
  <c r="CP336" i="1"/>
  <c r="EH331" i="12" s="1"/>
  <c r="CO337" i="1"/>
  <c r="AU328" i="12" l="1"/>
  <c r="EO330" i="12"/>
  <c r="EX329" i="12" s="1"/>
  <c r="EW329" i="12" s="1"/>
  <c r="EP330" i="12"/>
  <c r="ES329" i="12" s="1"/>
  <c r="ET329" i="12" s="1"/>
  <c r="EU329" i="12" s="1"/>
  <c r="EB333" i="12"/>
  <c r="EC333" i="12"/>
  <c r="DY333" i="12"/>
  <c r="EA333" i="12"/>
  <c r="DW333" i="12"/>
  <c r="DX333" i="12"/>
  <c r="DV333" i="12"/>
  <c r="DQ333" i="12"/>
  <c r="DS333" i="12"/>
  <c r="DR333" i="12"/>
  <c r="DZ333" i="12"/>
  <c r="DU333" i="12"/>
  <c r="DT333" i="12"/>
  <c r="DP334" i="12"/>
  <c r="ED334" i="12" s="1"/>
  <c r="DE329" i="12"/>
  <c r="DF329" i="12"/>
  <c r="DC329" i="12"/>
  <c r="DD329" i="12"/>
  <c r="DA329" i="12"/>
  <c r="DB329" i="12"/>
  <c r="CY329" i="12"/>
  <c r="CZ329" i="12"/>
  <c r="BO333" i="12"/>
  <c r="BP333" i="12"/>
  <c r="BI333" i="12"/>
  <c r="BJ333" i="12"/>
  <c r="BG333" i="12"/>
  <c r="BH333" i="12"/>
  <c r="AR329" i="12"/>
  <c r="AQ329" i="12"/>
  <c r="AP329" i="12"/>
  <c r="AO329" i="12"/>
  <c r="AN329" i="12"/>
  <c r="AT328" i="12" s="1"/>
  <c r="AS328" i="12" s="1"/>
  <c r="AM329" i="12"/>
  <c r="AL329" i="12"/>
  <c r="AK329" i="12"/>
  <c r="EZ329" i="12"/>
  <c r="FA329" i="12"/>
  <c r="CU329" i="12"/>
  <c r="CV329" i="12" s="1"/>
  <c r="CT329" i="12"/>
  <c r="DI328" i="12" s="1"/>
  <c r="DH328" i="12" s="1"/>
  <c r="CS329" i="12"/>
  <c r="CW329" i="12"/>
  <c r="CX329" i="12"/>
  <c r="EJ330" i="12"/>
  <c r="EN330" i="12"/>
  <c r="ER330" i="12"/>
  <c r="EM330" i="12"/>
  <c r="EL330" i="12"/>
  <c r="EK330" i="12"/>
  <c r="EI331" i="12"/>
  <c r="EQ331" i="12" s="1"/>
  <c r="CR330" i="12"/>
  <c r="DG330" i="12" s="1"/>
  <c r="AG329" i="12"/>
  <c r="AE329" i="12"/>
  <c r="AI329" i="12"/>
  <c r="AF329" i="12"/>
  <c r="AH329" i="12"/>
  <c r="AJ329" i="12"/>
  <c r="AD330" i="12"/>
  <c r="DK329" i="12"/>
  <c r="DR336" i="1"/>
  <c r="DQ337" i="1"/>
  <c r="EG336" i="1"/>
  <c r="CQ331" i="12" s="1"/>
  <c r="EF337" i="1"/>
  <c r="BF333" i="12"/>
  <c r="BK333" i="12"/>
  <c r="BS333" i="12" s="1"/>
  <c r="BL333" i="12" s="1"/>
  <c r="BC333" i="12"/>
  <c r="BD333" i="12"/>
  <c r="BE333" i="12"/>
  <c r="BN332" i="12" s="1"/>
  <c r="BT333" i="12"/>
  <c r="BM333" i="12"/>
  <c r="DW340" i="1"/>
  <c r="BA335" i="12" s="1"/>
  <c r="BB334" i="12"/>
  <c r="BQ334" i="12" s="1"/>
  <c r="EB340" i="1"/>
  <c r="DO335" i="12" s="1"/>
  <c r="CP337" i="1"/>
  <c r="EH332" i="12" s="1"/>
  <c r="CO338" i="1"/>
  <c r="EO331" i="12" l="1"/>
  <c r="EX330" i="12" s="1"/>
  <c r="EW330" i="12" s="1"/>
  <c r="EP331" i="12"/>
  <c r="EB334" i="12"/>
  <c r="EC334" i="12"/>
  <c r="DY334" i="12"/>
  <c r="EA334" i="12"/>
  <c r="DW334" i="12"/>
  <c r="DX334" i="12"/>
  <c r="DS334" i="12"/>
  <c r="DR334" i="12"/>
  <c r="DZ334" i="12"/>
  <c r="DU334" i="12"/>
  <c r="DT334" i="12"/>
  <c r="DV334" i="12"/>
  <c r="DQ334" i="12"/>
  <c r="DP335" i="12"/>
  <c r="ED335" i="12" s="1"/>
  <c r="DE330" i="12"/>
  <c r="DF330" i="12"/>
  <c r="DC330" i="12"/>
  <c r="DD330" i="12"/>
  <c r="DA330" i="12"/>
  <c r="DB330" i="12"/>
  <c r="CY330" i="12"/>
  <c r="CZ330" i="12"/>
  <c r="BO334" i="12"/>
  <c r="BP334" i="12"/>
  <c r="BI334" i="12"/>
  <c r="BJ334" i="12"/>
  <c r="BG334" i="12"/>
  <c r="BH334" i="12"/>
  <c r="AR330" i="12"/>
  <c r="AQ330" i="12"/>
  <c r="AP330" i="12"/>
  <c r="AO330" i="12"/>
  <c r="AN330" i="12"/>
  <c r="AM330" i="12"/>
  <c r="AL330" i="12"/>
  <c r="AK330" i="12"/>
  <c r="FA330" i="12"/>
  <c r="EZ330" i="12"/>
  <c r="CW330" i="12"/>
  <c r="CX330" i="12"/>
  <c r="CS330" i="12"/>
  <c r="CT330" i="12" s="1"/>
  <c r="DI329" i="12" s="1"/>
  <c r="DH329" i="12" s="1"/>
  <c r="CU330" i="12"/>
  <c r="CV330" i="12" s="1"/>
  <c r="EJ331" i="12"/>
  <c r="EN331" i="12"/>
  <c r="ER331" i="12"/>
  <c r="EM331" i="12"/>
  <c r="EL331" i="12"/>
  <c r="ES330" i="12"/>
  <c r="ET330" i="12" s="1"/>
  <c r="EU330" i="12" s="1"/>
  <c r="EK331" i="12"/>
  <c r="CR331" i="12"/>
  <c r="DG331" i="12" s="1"/>
  <c r="EI332" i="12"/>
  <c r="EQ332" i="12" s="1"/>
  <c r="AU329" i="12"/>
  <c r="AE330" i="12"/>
  <c r="AF330" i="12" s="1"/>
  <c r="AI330" i="12"/>
  <c r="AT329" i="12"/>
  <c r="AS329" i="12" s="1"/>
  <c r="AH330" i="12"/>
  <c r="AJ330" i="12"/>
  <c r="AG330" i="12"/>
  <c r="AD331" i="12"/>
  <c r="DK330" i="12"/>
  <c r="DQ338" i="1"/>
  <c r="DR337" i="1"/>
  <c r="EG337" i="1"/>
  <c r="CQ332" i="12" s="1"/>
  <c r="EF338" i="1"/>
  <c r="BB335" i="12"/>
  <c r="BQ335" i="12" s="1"/>
  <c r="DW341" i="1"/>
  <c r="BA336" i="12" s="1"/>
  <c r="BC334" i="12"/>
  <c r="BD334" i="12" s="1"/>
  <c r="BE334" i="12"/>
  <c r="BK334" i="12"/>
  <c r="BS334" i="12" s="1"/>
  <c r="BL334" i="12" s="1"/>
  <c r="BF334" i="12"/>
  <c r="BM334" i="12"/>
  <c r="EB341" i="1"/>
  <c r="DO336" i="12" s="1"/>
  <c r="CP338" i="1"/>
  <c r="EH333" i="12" s="1"/>
  <c r="CO339" i="1"/>
  <c r="EO332" i="12" l="1"/>
  <c r="EX331" i="12" s="1"/>
  <c r="EW331" i="12" s="1"/>
  <c r="EP332" i="12"/>
  <c r="EB335" i="12"/>
  <c r="EC335" i="12"/>
  <c r="DY335" i="12"/>
  <c r="EA335" i="12"/>
  <c r="DW335" i="12"/>
  <c r="DX335" i="12"/>
  <c r="DV335" i="12"/>
  <c r="DQ335" i="12"/>
  <c r="DS335" i="12"/>
  <c r="DR335" i="12"/>
  <c r="DZ335" i="12"/>
  <c r="DU335" i="12"/>
  <c r="DT335" i="12"/>
  <c r="DP336" i="12"/>
  <c r="ED336" i="12" s="1"/>
  <c r="DE331" i="12"/>
  <c r="DF331" i="12"/>
  <c r="DC331" i="12"/>
  <c r="DD331" i="12"/>
  <c r="DA331" i="12"/>
  <c r="DB331" i="12"/>
  <c r="CY331" i="12"/>
  <c r="CZ331" i="12"/>
  <c r="BO335" i="12"/>
  <c r="BP335" i="12"/>
  <c r="BI335" i="12"/>
  <c r="BJ335" i="12"/>
  <c r="BG335" i="12"/>
  <c r="BH335" i="12"/>
  <c r="AR331" i="12"/>
  <c r="AQ331" i="12"/>
  <c r="AP331" i="12"/>
  <c r="AO331" i="12"/>
  <c r="AN331" i="12"/>
  <c r="AT330" i="12" s="1"/>
  <c r="AS330" i="12" s="1"/>
  <c r="AL331" i="12"/>
  <c r="AK331" i="12"/>
  <c r="AM331" i="12"/>
  <c r="EZ331" i="12"/>
  <c r="FA331" i="12"/>
  <c r="EL332" i="12"/>
  <c r="ES331" i="12"/>
  <c r="ET331" i="12" s="1"/>
  <c r="EU331" i="12" s="1"/>
  <c r="EK332" i="12"/>
  <c r="EJ332" i="12"/>
  <c r="EN332" i="12"/>
  <c r="ER332" i="12"/>
  <c r="EM332" i="12"/>
  <c r="CS331" i="12"/>
  <c r="CW331" i="12"/>
  <c r="CT331" i="12"/>
  <c r="DI330" i="12" s="1"/>
  <c r="DH330" i="12" s="1"/>
  <c r="CU331" i="12"/>
  <c r="CV331" i="12" s="1"/>
  <c r="CX331" i="12"/>
  <c r="CR332" i="12"/>
  <c r="DG332" i="12" s="1"/>
  <c r="EI333" i="12"/>
  <c r="EQ333" i="12" s="1"/>
  <c r="AU330" i="12"/>
  <c r="AH331" i="12"/>
  <c r="AI331" i="12"/>
  <c r="AG331" i="12"/>
  <c r="AE331" i="12"/>
  <c r="AF331" i="12" s="1"/>
  <c r="AJ331" i="12"/>
  <c r="AD332" i="12"/>
  <c r="DK331" i="12"/>
  <c r="DR338" i="1"/>
  <c r="DQ339" i="1"/>
  <c r="EF339" i="1"/>
  <c r="EG338" i="1"/>
  <c r="CQ333" i="12" s="1"/>
  <c r="DW342" i="1"/>
  <c r="BA337" i="12" s="1"/>
  <c r="BB336" i="12"/>
  <c r="BQ336" i="12" s="1"/>
  <c r="BT334" i="12"/>
  <c r="BN333" i="12"/>
  <c r="BC335" i="12"/>
  <c r="BD335" i="12"/>
  <c r="BK335" i="12"/>
  <c r="BS335" i="12" s="1"/>
  <c r="BL335" i="12" s="1"/>
  <c r="BF335" i="12"/>
  <c r="BE335" i="12"/>
  <c r="BN334" i="12" s="1"/>
  <c r="BT335" i="12"/>
  <c r="BM335" i="12"/>
  <c r="EB342" i="1"/>
  <c r="DO337" i="12" s="1"/>
  <c r="CO340" i="1"/>
  <c r="CP339" i="1"/>
  <c r="EH334" i="12" s="1"/>
  <c r="EO333" i="12" l="1"/>
  <c r="EX332" i="12" s="1"/>
  <c r="EW332" i="12" s="1"/>
  <c r="EP333" i="12"/>
  <c r="EB336" i="12"/>
  <c r="EC336" i="12"/>
  <c r="DY336" i="12"/>
  <c r="EA336" i="12"/>
  <c r="DW336" i="12"/>
  <c r="DX336" i="12"/>
  <c r="DS336" i="12"/>
  <c r="DR336" i="12"/>
  <c r="DZ336" i="12"/>
  <c r="DU336" i="12"/>
  <c r="DT336" i="12"/>
  <c r="DV336" i="12"/>
  <c r="DQ336" i="12"/>
  <c r="DP337" i="12"/>
  <c r="ED337" i="12" s="1"/>
  <c r="DE332" i="12"/>
  <c r="DF332" i="12"/>
  <c r="DC332" i="12"/>
  <c r="DD332" i="12"/>
  <c r="DA332" i="12"/>
  <c r="DB332" i="12"/>
  <c r="CY332" i="12"/>
  <c r="CZ332" i="12"/>
  <c r="BO336" i="12"/>
  <c r="BP336" i="12"/>
  <c r="BI336" i="12"/>
  <c r="BJ336" i="12"/>
  <c r="BG336" i="12"/>
  <c r="BH336" i="12"/>
  <c r="AR332" i="12"/>
  <c r="AQ332" i="12"/>
  <c r="AP332" i="12"/>
  <c r="AO332" i="12"/>
  <c r="AN332" i="12"/>
  <c r="AT331" i="12" s="1"/>
  <c r="AS331" i="12" s="1"/>
  <c r="AM332" i="12"/>
  <c r="AL332" i="12"/>
  <c r="AK332" i="12"/>
  <c r="EZ332" i="12"/>
  <c r="FA332" i="12"/>
  <c r="CX332" i="12"/>
  <c r="CU332" i="12"/>
  <c r="CV332" i="12" s="1"/>
  <c r="CS332" i="12"/>
  <c r="CT332" i="12" s="1"/>
  <c r="DI331" i="12" s="1"/>
  <c r="DH331" i="12" s="1"/>
  <c r="CW332" i="12"/>
  <c r="EL333" i="12"/>
  <c r="ES332" i="12"/>
  <c r="ET332" i="12" s="1"/>
  <c r="EU332" i="12" s="1"/>
  <c r="EK333" i="12"/>
  <c r="EJ333" i="12"/>
  <c r="EN333" i="12"/>
  <c r="ER333" i="12"/>
  <c r="EM333" i="12"/>
  <c r="EI334" i="12"/>
  <c r="EQ334" i="12" s="1"/>
  <c r="CR333" i="12"/>
  <c r="DG333" i="12" s="1"/>
  <c r="AU331" i="12"/>
  <c r="AH332" i="12"/>
  <c r="AF332" i="12"/>
  <c r="AE332" i="12"/>
  <c r="AG332" i="12"/>
  <c r="AJ332" i="12"/>
  <c r="AI332" i="12"/>
  <c r="AD333" i="12"/>
  <c r="DK332" i="12"/>
  <c r="DR339" i="1"/>
  <c r="DQ340" i="1"/>
  <c r="EF340" i="1"/>
  <c r="EG339" i="1"/>
  <c r="CQ334" i="12" s="1"/>
  <c r="BC336" i="12"/>
  <c r="BD336" i="12"/>
  <c r="BE336" i="12"/>
  <c r="BK336" i="12"/>
  <c r="BS336" i="12" s="1"/>
  <c r="BL336" i="12" s="1"/>
  <c r="BF336" i="12"/>
  <c r="BM336" i="12"/>
  <c r="DW343" i="1"/>
  <c r="BA338" i="12" s="1"/>
  <c r="BB337" i="12"/>
  <c r="BQ337" i="12" s="1"/>
  <c r="EB343" i="1"/>
  <c r="DO338" i="12" s="1"/>
  <c r="CO341" i="1"/>
  <c r="CP340" i="1"/>
  <c r="EH335" i="12" s="1"/>
  <c r="EO334" i="12" l="1"/>
  <c r="EX333" i="12" s="1"/>
  <c r="EW333" i="12" s="1"/>
  <c r="EP334" i="12"/>
  <c r="ES333" i="12" s="1"/>
  <c r="ET333" i="12" s="1"/>
  <c r="EU333" i="12" s="1"/>
  <c r="EB337" i="12"/>
  <c r="EC337" i="12"/>
  <c r="DY337" i="12"/>
  <c r="EA337" i="12"/>
  <c r="DW337" i="12"/>
  <c r="DX337" i="12"/>
  <c r="DS337" i="12"/>
  <c r="DR337" i="12"/>
  <c r="DZ337" i="12"/>
  <c r="DU337" i="12"/>
  <c r="DT337" i="12"/>
  <c r="DV337" i="12"/>
  <c r="DQ337" i="12"/>
  <c r="DP338" i="12"/>
  <c r="ED338" i="12" s="1"/>
  <c r="DE333" i="12"/>
  <c r="DF333" i="12"/>
  <c r="DC333" i="12"/>
  <c r="DD333" i="12"/>
  <c r="DA333" i="12"/>
  <c r="DB333" i="12"/>
  <c r="CY333" i="12"/>
  <c r="CZ333" i="12"/>
  <c r="BO337" i="12"/>
  <c r="BP337" i="12"/>
  <c r="BI337" i="12"/>
  <c r="BJ337" i="12"/>
  <c r="BG337" i="12"/>
  <c r="BH337" i="12"/>
  <c r="AR333" i="12"/>
  <c r="AQ333" i="12"/>
  <c r="AP333" i="12"/>
  <c r="AO333" i="12"/>
  <c r="AN333" i="12"/>
  <c r="AT332" i="12" s="1"/>
  <c r="AS332" i="12" s="1"/>
  <c r="AM333" i="12"/>
  <c r="AL333" i="12"/>
  <c r="AK333" i="12"/>
  <c r="FA333" i="12"/>
  <c r="EZ333" i="12"/>
  <c r="CU333" i="12"/>
  <c r="CV333" i="12" s="1"/>
  <c r="CT333" i="12"/>
  <c r="DI332" i="12" s="1"/>
  <c r="DH332" i="12" s="1"/>
  <c r="CS333" i="12"/>
  <c r="CW333" i="12"/>
  <c r="CX333" i="12"/>
  <c r="EJ334" i="12"/>
  <c r="EN334" i="12"/>
  <c r="ER334" i="12"/>
  <c r="EM334" i="12"/>
  <c r="EL334" i="12"/>
  <c r="EK334" i="12"/>
  <c r="CR334" i="12"/>
  <c r="DG334" i="12" s="1"/>
  <c r="EI335" i="12"/>
  <c r="EQ335" i="12" s="1"/>
  <c r="AU332" i="12"/>
  <c r="AI333" i="12"/>
  <c r="AG333" i="12"/>
  <c r="AH333" i="12"/>
  <c r="AJ333" i="12"/>
  <c r="AE333" i="12"/>
  <c r="AF333" i="12" s="1"/>
  <c r="AD334" i="12"/>
  <c r="DK333" i="12"/>
  <c r="DQ341" i="1"/>
  <c r="DR340" i="1"/>
  <c r="EF341" i="1"/>
  <c r="EG340" i="1"/>
  <c r="CQ335" i="12" s="1"/>
  <c r="BK337" i="12"/>
  <c r="BS337" i="12" s="1"/>
  <c r="BL337" i="12" s="1"/>
  <c r="BF337" i="12"/>
  <c r="BC337" i="12"/>
  <c r="BD337" i="12" s="1"/>
  <c r="BE337" i="12"/>
  <c r="BN336" i="12" s="1"/>
  <c r="BT337" i="12"/>
  <c r="BM337" i="12"/>
  <c r="BT336" i="12"/>
  <c r="BN335" i="12"/>
  <c r="DW344" i="1"/>
  <c r="BA339" i="12" s="1"/>
  <c r="BB338" i="12"/>
  <c r="BQ338" i="12" s="1"/>
  <c r="EB344" i="1"/>
  <c r="DO339" i="12" s="1"/>
  <c r="CO342" i="1"/>
  <c r="CP341" i="1"/>
  <c r="EH336" i="12" s="1"/>
  <c r="EO335" i="12" l="1"/>
  <c r="EX334" i="12" s="1"/>
  <c r="EW334" i="12" s="1"/>
  <c r="EP335" i="12"/>
  <c r="EB338" i="12"/>
  <c r="EC338" i="12"/>
  <c r="DY338" i="12"/>
  <c r="EA338" i="12"/>
  <c r="DW338" i="12"/>
  <c r="DX338" i="12"/>
  <c r="DS338" i="12"/>
  <c r="DR338" i="12"/>
  <c r="DZ338" i="12"/>
  <c r="DU338" i="12"/>
  <c r="DT338" i="12"/>
  <c r="DV338" i="12"/>
  <c r="DQ338" i="12"/>
  <c r="DP339" i="12"/>
  <c r="ED339" i="12" s="1"/>
  <c r="DE334" i="12"/>
  <c r="DF334" i="12"/>
  <c r="DC334" i="12"/>
  <c r="DD334" i="12"/>
  <c r="DA334" i="12"/>
  <c r="DB334" i="12"/>
  <c r="CY334" i="12"/>
  <c r="CZ334" i="12"/>
  <c r="BO338" i="12"/>
  <c r="BP338" i="12"/>
  <c r="BI338" i="12"/>
  <c r="BJ338" i="12"/>
  <c r="BG338" i="12"/>
  <c r="BH338" i="12"/>
  <c r="AR334" i="12"/>
  <c r="AQ334" i="12"/>
  <c r="AP334" i="12"/>
  <c r="AO334" i="12"/>
  <c r="AN334" i="12"/>
  <c r="AT333" i="12" s="1"/>
  <c r="AS333" i="12" s="1"/>
  <c r="AM334" i="12"/>
  <c r="AL334" i="12"/>
  <c r="AK334" i="12"/>
  <c r="FA334" i="12"/>
  <c r="EZ334" i="12"/>
  <c r="CX334" i="12"/>
  <c r="CS334" i="12"/>
  <c r="CT334" i="12" s="1"/>
  <c r="DI333" i="12" s="1"/>
  <c r="DH333" i="12" s="1"/>
  <c r="CU334" i="12"/>
  <c r="CV334" i="12" s="1"/>
  <c r="CW334" i="12"/>
  <c r="EL335" i="12"/>
  <c r="ES334" i="12"/>
  <c r="ET334" i="12" s="1"/>
  <c r="EU334" i="12" s="1"/>
  <c r="EK335" i="12"/>
  <c r="EJ335" i="12"/>
  <c r="EN335" i="12"/>
  <c r="ER335" i="12"/>
  <c r="EM335" i="12"/>
  <c r="EI336" i="12"/>
  <c r="EQ336" i="12" s="1"/>
  <c r="CR335" i="12"/>
  <c r="DG335" i="12" s="1"/>
  <c r="AU333" i="12"/>
  <c r="AH334" i="12"/>
  <c r="AG334" i="12"/>
  <c r="AI334" i="12"/>
  <c r="AE334" i="12"/>
  <c r="AF334" i="12"/>
  <c r="AJ334" i="12"/>
  <c r="AD335" i="12"/>
  <c r="DK334" i="12"/>
  <c r="DR341" i="1"/>
  <c r="DQ342" i="1"/>
  <c r="EG341" i="1"/>
  <c r="CQ336" i="12" s="1"/>
  <c r="EF342" i="1"/>
  <c r="BC338" i="12"/>
  <c r="BK338" i="12"/>
  <c r="BS338" i="12" s="1"/>
  <c r="BL338" i="12" s="1"/>
  <c r="BT338" i="12"/>
  <c r="BF338" i="12"/>
  <c r="BE338" i="12"/>
  <c r="BN337" i="12" s="1"/>
  <c r="BD338" i="12"/>
  <c r="BM338" i="12"/>
  <c r="DW345" i="1"/>
  <c r="BA340" i="12" s="1"/>
  <c r="BB339" i="12"/>
  <c r="BQ339" i="12" s="1"/>
  <c r="EB345" i="1"/>
  <c r="DO340" i="12" s="1"/>
  <c r="CO343" i="1"/>
  <c r="CP342" i="1"/>
  <c r="EH337" i="12" s="1"/>
  <c r="EO336" i="12" l="1"/>
  <c r="EX335" i="12" s="1"/>
  <c r="EW335" i="12" s="1"/>
  <c r="EP336" i="12"/>
  <c r="ES335" i="12" s="1"/>
  <c r="ET335" i="12" s="1"/>
  <c r="EU335" i="12" s="1"/>
  <c r="EB339" i="12"/>
  <c r="EC339" i="12"/>
  <c r="DY339" i="12"/>
  <c r="EA339" i="12"/>
  <c r="DW339" i="12"/>
  <c r="DX339" i="12"/>
  <c r="DV339" i="12"/>
  <c r="DQ339" i="12"/>
  <c r="DS339" i="12"/>
  <c r="DR339" i="12"/>
  <c r="DZ339" i="12"/>
  <c r="DU339" i="12"/>
  <c r="DT339" i="12"/>
  <c r="DP340" i="12"/>
  <c r="ED340" i="12" s="1"/>
  <c r="DE335" i="12"/>
  <c r="DF335" i="12"/>
  <c r="DC335" i="12"/>
  <c r="DD335" i="12"/>
  <c r="DA335" i="12"/>
  <c r="DB335" i="12"/>
  <c r="CY335" i="12"/>
  <c r="CZ335" i="12"/>
  <c r="BO339" i="12"/>
  <c r="BP339" i="12"/>
  <c r="BI339" i="12"/>
  <c r="BJ339" i="12"/>
  <c r="BG339" i="12"/>
  <c r="BH339" i="12"/>
  <c r="AR335" i="12"/>
  <c r="AQ335" i="12"/>
  <c r="AP335" i="12"/>
  <c r="AO335" i="12"/>
  <c r="AN335" i="12"/>
  <c r="AL335" i="12"/>
  <c r="AK335" i="12"/>
  <c r="AM335" i="12"/>
  <c r="EZ335" i="12"/>
  <c r="FA335" i="12"/>
  <c r="CU335" i="12"/>
  <c r="CV335" i="12" s="1"/>
  <c r="CX335" i="12"/>
  <c r="CS335" i="12"/>
  <c r="CW335" i="12"/>
  <c r="CT335" i="12"/>
  <c r="DI334" i="12" s="1"/>
  <c r="DH334" i="12" s="1"/>
  <c r="EJ336" i="12"/>
  <c r="EN336" i="12"/>
  <c r="ER336" i="12"/>
  <c r="EM336" i="12"/>
  <c r="EL336" i="12"/>
  <c r="EK336" i="12"/>
  <c r="EI337" i="12"/>
  <c r="EQ337" i="12" s="1"/>
  <c r="CR336" i="12"/>
  <c r="DG336" i="12" s="1"/>
  <c r="AU334" i="12"/>
  <c r="AH335" i="12"/>
  <c r="AJ335" i="12"/>
  <c r="AT334" i="12"/>
  <c r="AS334" i="12" s="1"/>
  <c r="AE335" i="12"/>
  <c r="AF335" i="12" s="1"/>
  <c r="AI335" i="12"/>
  <c r="AG335" i="12"/>
  <c r="AD336" i="12"/>
  <c r="DK335" i="12"/>
  <c r="DQ343" i="1"/>
  <c r="DR342" i="1"/>
  <c r="EF343" i="1"/>
  <c r="EG342" i="1"/>
  <c r="CQ337" i="12" s="1"/>
  <c r="BF339" i="12"/>
  <c r="BC339" i="12"/>
  <c r="BK339" i="12"/>
  <c r="BS339" i="12" s="1"/>
  <c r="BL339" i="12" s="1"/>
  <c r="BD339" i="12"/>
  <c r="BE339" i="12"/>
  <c r="BM339" i="12"/>
  <c r="BB340" i="12"/>
  <c r="BQ340" i="12" s="1"/>
  <c r="DW346" i="1"/>
  <c r="BA341" i="12" s="1"/>
  <c r="EB346" i="1"/>
  <c r="DO341" i="12" s="1"/>
  <c r="CO344" i="1"/>
  <c r="CP343" i="1"/>
  <c r="EH338" i="12" s="1"/>
  <c r="EO337" i="12" l="1"/>
  <c r="EX336" i="12" s="1"/>
  <c r="EW336" i="12" s="1"/>
  <c r="EP337" i="12"/>
  <c r="EB340" i="12"/>
  <c r="EC340" i="12"/>
  <c r="DY340" i="12"/>
  <c r="EA340" i="12"/>
  <c r="DW340" i="12"/>
  <c r="DX340" i="12"/>
  <c r="DS340" i="12"/>
  <c r="DR340" i="12"/>
  <c r="DZ340" i="12"/>
  <c r="DU340" i="12"/>
  <c r="DT340" i="12"/>
  <c r="DV340" i="12"/>
  <c r="DQ340" i="12"/>
  <c r="DP341" i="12"/>
  <c r="ED341" i="12" s="1"/>
  <c r="DE336" i="12"/>
  <c r="DF336" i="12"/>
  <c r="DC336" i="12"/>
  <c r="DD336" i="12"/>
  <c r="DA336" i="12"/>
  <c r="DB336" i="12"/>
  <c r="CY336" i="12"/>
  <c r="CZ336" i="12"/>
  <c r="BO340" i="12"/>
  <c r="BP340" i="12"/>
  <c r="BI340" i="12"/>
  <c r="BJ340" i="12"/>
  <c r="BG340" i="12"/>
  <c r="BH340" i="12"/>
  <c r="AR336" i="12"/>
  <c r="AQ336" i="12"/>
  <c r="AP336" i="12"/>
  <c r="AO336" i="12"/>
  <c r="AN336" i="12"/>
  <c r="AT335" i="12" s="1"/>
  <c r="AS335" i="12" s="1"/>
  <c r="AM336" i="12"/>
  <c r="AL336" i="12"/>
  <c r="AK336" i="12"/>
  <c r="EZ336" i="12"/>
  <c r="FA336" i="12"/>
  <c r="EL337" i="12"/>
  <c r="ES336" i="12"/>
  <c r="ET336" i="12" s="1"/>
  <c r="EU336" i="12" s="1"/>
  <c r="EK337" i="12"/>
  <c r="EJ337" i="12"/>
  <c r="EN337" i="12"/>
  <c r="ER337" i="12"/>
  <c r="EM337" i="12"/>
  <c r="CX336" i="12"/>
  <c r="CU336" i="12"/>
  <c r="CV336" i="12" s="1"/>
  <c r="CS336" i="12"/>
  <c r="CT336" i="12" s="1"/>
  <c r="DI335" i="12" s="1"/>
  <c r="DH335" i="12" s="1"/>
  <c r="CW336" i="12"/>
  <c r="EI338" i="12"/>
  <c r="EQ338" i="12" s="1"/>
  <c r="CR337" i="12"/>
  <c r="DG337" i="12" s="1"/>
  <c r="AU335" i="12"/>
  <c r="AH336" i="12"/>
  <c r="AE336" i="12"/>
  <c r="AF336" i="12" s="1"/>
  <c r="AG336" i="12"/>
  <c r="AJ336" i="12"/>
  <c r="AI336" i="12"/>
  <c r="AD337" i="12"/>
  <c r="DK336" i="12"/>
  <c r="DR343" i="1"/>
  <c r="DQ344" i="1"/>
  <c r="EG343" i="1"/>
  <c r="CQ338" i="12" s="1"/>
  <c r="EF344" i="1"/>
  <c r="BK340" i="12"/>
  <c r="BS340" i="12" s="1"/>
  <c r="BL340" i="12" s="1"/>
  <c r="BE340" i="12"/>
  <c r="BN339" i="12" s="1"/>
  <c r="BC340" i="12"/>
  <c r="BD340" i="12" s="1"/>
  <c r="BF340" i="12"/>
  <c r="BT340" i="12"/>
  <c r="BM340" i="12"/>
  <c r="BB341" i="12"/>
  <c r="BQ341" i="12" s="1"/>
  <c r="DW347" i="1"/>
  <c r="BA342" i="12" s="1"/>
  <c r="BT339" i="12"/>
  <c r="BN338" i="12"/>
  <c r="EB347" i="1"/>
  <c r="DO342" i="12" s="1"/>
  <c r="CO345" i="1"/>
  <c r="CP344" i="1"/>
  <c r="EH339" i="12" s="1"/>
  <c r="EO338" i="12" l="1"/>
  <c r="EX337" i="12" s="1"/>
  <c r="EW337" i="12" s="1"/>
  <c r="EP338" i="12"/>
  <c r="ES337" i="12" s="1"/>
  <c r="ET337" i="12" s="1"/>
  <c r="EU337" i="12" s="1"/>
  <c r="EB341" i="12"/>
  <c r="EC341" i="12"/>
  <c r="DY341" i="12"/>
  <c r="EA341" i="12"/>
  <c r="DW341" i="12"/>
  <c r="DX341" i="12"/>
  <c r="DV341" i="12"/>
  <c r="DQ341" i="12"/>
  <c r="DS341" i="12"/>
  <c r="DR341" i="12"/>
  <c r="DZ341" i="12"/>
  <c r="DU341" i="12"/>
  <c r="DT341" i="12"/>
  <c r="DP342" i="12"/>
  <c r="ED342" i="12" s="1"/>
  <c r="DE337" i="12"/>
  <c r="DF337" i="12"/>
  <c r="DC337" i="12"/>
  <c r="DD337" i="12"/>
  <c r="DA337" i="12"/>
  <c r="DB337" i="12"/>
  <c r="CY337" i="12"/>
  <c r="CZ337" i="12"/>
  <c r="BO341" i="12"/>
  <c r="BP341" i="12"/>
  <c r="BI341" i="12"/>
  <c r="BJ341" i="12"/>
  <c r="BG341" i="12"/>
  <c r="BH341" i="12"/>
  <c r="AR337" i="12"/>
  <c r="AQ337" i="12"/>
  <c r="AP337" i="12"/>
  <c r="AO337" i="12"/>
  <c r="AN337" i="12"/>
  <c r="AT336" i="12" s="1"/>
  <c r="AS336" i="12" s="1"/>
  <c r="AM337" i="12"/>
  <c r="AL337" i="12"/>
  <c r="AK337" i="12"/>
  <c r="FA337" i="12"/>
  <c r="EZ337" i="12"/>
  <c r="CS337" i="12"/>
  <c r="CW337" i="12"/>
  <c r="CX337" i="12"/>
  <c r="CU337" i="12"/>
  <c r="CV337" i="12" s="1"/>
  <c r="CT337" i="12"/>
  <c r="DI336" i="12" s="1"/>
  <c r="DH336" i="12" s="1"/>
  <c r="EJ338" i="12"/>
  <c r="EN338" i="12"/>
  <c r="ER338" i="12"/>
  <c r="EM338" i="12"/>
  <c r="EL338" i="12"/>
  <c r="EK338" i="12"/>
  <c r="CR338" i="12"/>
  <c r="DG338" i="12" s="1"/>
  <c r="EI339" i="12"/>
  <c r="EQ339" i="12" s="1"/>
  <c r="AU336" i="12"/>
  <c r="AH337" i="12"/>
  <c r="AE337" i="12"/>
  <c r="AF337" i="12" s="1"/>
  <c r="AJ337" i="12"/>
  <c r="AI337" i="12"/>
  <c r="AG337" i="12"/>
  <c r="AD338" i="12"/>
  <c r="DK337" i="12"/>
  <c r="DQ345" i="1"/>
  <c r="DR344" i="1"/>
  <c r="EF345" i="1"/>
  <c r="EG344" i="1"/>
  <c r="CQ339" i="12" s="1"/>
  <c r="BC341" i="12"/>
  <c r="BK341" i="12"/>
  <c r="BS341" i="12" s="1"/>
  <c r="BL341" i="12" s="1"/>
  <c r="BE341" i="12"/>
  <c r="BN340" i="12" s="1"/>
  <c r="BF341" i="12"/>
  <c r="BT341" i="12"/>
  <c r="BD341" i="12"/>
  <c r="BM341" i="12"/>
  <c r="BB342" i="12"/>
  <c r="BQ342" i="12" s="1"/>
  <c r="DW348" i="1"/>
  <c r="BA343" i="12" s="1"/>
  <c r="EB348" i="1"/>
  <c r="DO343" i="12" s="1"/>
  <c r="CO346" i="1"/>
  <c r="CP345" i="1"/>
  <c r="EH340" i="12" s="1"/>
  <c r="EO339" i="12" l="1"/>
  <c r="EX338" i="12" s="1"/>
  <c r="EW338" i="12" s="1"/>
  <c r="EP339" i="12"/>
  <c r="EB342" i="12"/>
  <c r="EC342" i="12"/>
  <c r="DY342" i="12"/>
  <c r="EA342" i="12"/>
  <c r="DW342" i="12"/>
  <c r="DX342" i="12"/>
  <c r="DS342" i="12"/>
  <c r="DR342" i="12"/>
  <c r="DZ342" i="12"/>
  <c r="DU342" i="12"/>
  <c r="DT342" i="12"/>
  <c r="DV342" i="12"/>
  <c r="DQ342" i="12"/>
  <c r="DP343" i="12"/>
  <c r="ED343" i="12" s="1"/>
  <c r="DE338" i="12"/>
  <c r="DF338" i="12"/>
  <c r="DC338" i="12"/>
  <c r="DD338" i="12"/>
  <c r="DA338" i="12"/>
  <c r="DB338" i="12"/>
  <c r="CY338" i="12"/>
  <c r="CZ338" i="12"/>
  <c r="BO342" i="12"/>
  <c r="BP342" i="12"/>
  <c r="BI342" i="12"/>
  <c r="BJ342" i="12"/>
  <c r="BG342" i="12"/>
  <c r="BH342" i="12"/>
  <c r="AR338" i="12"/>
  <c r="AQ338" i="12"/>
  <c r="AP338" i="12"/>
  <c r="AO338" i="12"/>
  <c r="AN338" i="12"/>
  <c r="AM338" i="12"/>
  <c r="AL338" i="12"/>
  <c r="AK338" i="12"/>
  <c r="FA338" i="12"/>
  <c r="EZ338" i="12"/>
  <c r="CW338" i="12"/>
  <c r="CX338" i="12"/>
  <c r="CS338" i="12"/>
  <c r="CT338" i="12" s="1"/>
  <c r="DI337" i="12" s="1"/>
  <c r="DH337" i="12" s="1"/>
  <c r="CU338" i="12"/>
  <c r="CV338" i="12" s="1"/>
  <c r="EL339" i="12"/>
  <c r="ES338" i="12"/>
  <c r="ET338" i="12" s="1"/>
  <c r="EU338" i="12" s="1"/>
  <c r="EK339" i="12"/>
  <c r="EJ339" i="12"/>
  <c r="EN339" i="12"/>
  <c r="ER339" i="12"/>
  <c r="EM339" i="12"/>
  <c r="EI340" i="12"/>
  <c r="EQ340" i="12" s="1"/>
  <c r="CR339" i="12"/>
  <c r="DG339" i="12" s="1"/>
  <c r="AU337" i="12"/>
  <c r="AJ338" i="12"/>
  <c r="AE338" i="12"/>
  <c r="AF338" i="12" s="1"/>
  <c r="AG338" i="12"/>
  <c r="AH338" i="12"/>
  <c r="AT337" i="12"/>
  <c r="AS337" i="12" s="1"/>
  <c r="AI338" i="12"/>
  <c r="AD339" i="12"/>
  <c r="DK338" i="12"/>
  <c r="DR345" i="1"/>
  <c r="DQ346" i="1"/>
  <c r="EF346" i="1"/>
  <c r="EG345" i="1"/>
  <c r="CQ340" i="12" s="1"/>
  <c r="BK342" i="12"/>
  <c r="BS342" i="12" s="1"/>
  <c r="BL342" i="12" s="1"/>
  <c r="BF342" i="12"/>
  <c r="BC342" i="12"/>
  <c r="BD342" i="12" s="1"/>
  <c r="BE342" i="12"/>
  <c r="BN341" i="12" s="1"/>
  <c r="BT342" i="12"/>
  <c r="BM342" i="12"/>
  <c r="BB343" i="12"/>
  <c r="BQ343" i="12" s="1"/>
  <c r="DW349" i="1"/>
  <c r="BA344" i="12" s="1"/>
  <c r="EB349" i="1"/>
  <c r="DO344" i="12" s="1"/>
  <c r="CO347" i="1"/>
  <c r="CP346" i="1"/>
  <c r="EH341" i="12" s="1"/>
  <c r="EO340" i="12" l="1"/>
  <c r="EP340" i="12"/>
  <c r="EB343" i="12"/>
  <c r="EC343" i="12"/>
  <c r="DY343" i="12"/>
  <c r="EA343" i="12"/>
  <c r="DW343" i="12"/>
  <c r="DX343" i="12"/>
  <c r="DV343" i="12"/>
  <c r="DQ343" i="12"/>
  <c r="DS343" i="12"/>
  <c r="DR343" i="12"/>
  <c r="DZ343" i="12"/>
  <c r="DU343" i="12"/>
  <c r="DT343" i="12"/>
  <c r="DP344" i="12"/>
  <c r="ED344" i="12" s="1"/>
  <c r="DE339" i="12"/>
  <c r="DF339" i="12"/>
  <c r="DC339" i="12"/>
  <c r="DD339" i="12"/>
  <c r="DA339" i="12"/>
  <c r="DB339" i="12"/>
  <c r="CY339" i="12"/>
  <c r="CZ339" i="12"/>
  <c r="BO343" i="12"/>
  <c r="BP343" i="12"/>
  <c r="BI343" i="12"/>
  <c r="BJ343" i="12"/>
  <c r="BG343" i="12"/>
  <c r="BH343" i="12"/>
  <c r="AR339" i="12"/>
  <c r="AQ339" i="12"/>
  <c r="AP339" i="12"/>
  <c r="AO339" i="12"/>
  <c r="AN339" i="12"/>
  <c r="AT338" i="12" s="1"/>
  <c r="AS338" i="12" s="1"/>
  <c r="AL339" i="12"/>
  <c r="AK339" i="12"/>
  <c r="AM339" i="12"/>
  <c r="FA339" i="12"/>
  <c r="EJ340" i="12"/>
  <c r="EL340" i="12"/>
  <c r="EK340" i="12"/>
  <c r="CW339" i="12"/>
  <c r="CT339" i="12"/>
  <c r="DI338" i="12" s="1"/>
  <c r="DH338" i="12" s="1"/>
  <c r="CS339" i="12"/>
  <c r="ES339" i="12"/>
  <c r="ET339" i="12" s="1"/>
  <c r="EU339" i="12" s="1"/>
  <c r="DK339" i="12"/>
  <c r="CX339" i="12"/>
  <c r="CU339" i="12"/>
  <c r="CV339" i="12" s="1"/>
  <c r="EZ339" i="12"/>
  <c r="EM340" i="12"/>
  <c r="ER340" i="12"/>
  <c r="EN340" i="12"/>
  <c r="EI341" i="12"/>
  <c r="EQ341" i="12" s="1"/>
  <c r="CR340" i="12"/>
  <c r="DG340" i="12" s="1"/>
  <c r="AU338" i="12"/>
  <c r="AH339" i="12"/>
  <c r="AI339" i="12"/>
  <c r="AJ339" i="12"/>
  <c r="AE339" i="12"/>
  <c r="AF339" i="12" s="1"/>
  <c r="AG339" i="12"/>
  <c r="AD340" i="12"/>
  <c r="DR346" i="1"/>
  <c r="DQ347" i="1"/>
  <c r="EG346" i="1"/>
  <c r="CQ341" i="12" s="1"/>
  <c r="EF347" i="1"/>
  <c r="BB344" i="12"/>
  <c r="BQ344" i="12" s="1"/>
  <c r="DW350" i="1"/>
  <c r="BA345" i="12" s="1"/>
  <c r="BK343" i="12"/>
  <c r="BS343" i="12" s="1"/>
  <c r="BL343" i="12" s="1"/>
  <c r="BE343" i="12"/>
  <c r="BN342" i="12" s="1"/>
  <c r="BF343" i="12"/>
  <c r="BT343" i="12"/>
  <c r="BC343" i="12"/>
  <c r="BD343" i="12" s="1"/>
  <c r="BM343" i="12"/>
  <c r="EB350" i="1"/>
  <c r="DO345" i="12" s="1"/>
  <c r="CO348" i="1"/>
  <c r="CP347" i="1"/>
  <c r="EH342" i="12" s="1"/>
  <c r="EO341" i="12" l="1"/>
  <c r="EP341" i="12"/>
  <c r="ES340" i="12" s="1"/>
  <c r="ET340" i="12" s="1"/>
  <c r="EU340" i="12" s="1"/>
  <c r="EB344" i="12"/>
  <c r="EC344" i="12"/>
  <c r="DY344" i="12"/>
  <c r="EA344" i="12"/>
  <c r="DW344" i="12"/>
  <c r="DX344" i="12"/>
  <c r="DS344" i="12"/>
  <c r="DR344" i="12"/>
  <c r="DZ344" i="12"/>
  <c r="DU344" i="12"/>
  <c r="DT344" i="12"/>
  <c r="DV344" i="12"/>
  <c r="DQ344" i="12"/>
  <c r="DP345" i="12"/>
  <c r="ED345" i="12" s="1"/>
  <c r="DE340" i="12"/>
  <c r="DF340" i="12"/>
  <c r="DC340" i="12"/>
  <c r="DD340" i="12"/>
  <c r="DA340" i="12"/>
  <c r="DB340" i="12"/>
  <c r="CY340" i="12"/>
  <c r="CZ340" i="12"/>
  <c r="BO344" i="12"/>
  <c r="BP344" i="12"/>
  <c r="BI344" i="12"/>
  <c r="BJ344" i="12"/>
  <c r="BG344" i="12"/>
  <c r="BH344" i="12"/>
  <c r="AR340" i="12"/>
  <c r="AQ340" i="12"/>
  <c r="AP340" i="12"/>
  <c r="AO340" i="12"/>
  <c r="AN340" i="12"/>
  <c r="AT339" i="12" s="1"/>
  <c r="AS339" i="12" s="1"/>
  <c r="AM340" i="12"/>
  <c r="AL340" i="12"/>
  <c r="AK340" i="12"/>
  <c r="FA340" i="12"/>
  <c r="EX339" i="12"/>
  <c r="EW339" i="12" s="1"/>
  <c r="EZ340" i="12"/>
  <c r="CW340" i="12"/>
  <c r="CX340" i="12"/>
  <c r="CU340" i="12"/>
  <c r="CV340" i="12" s="1"/>
  <c r="CS340" i="12"/>
  <c r="CT340" i="12" s="1"/>
  <c r="DI339" i="12" s="1"/>
  <c r="DH339" i="12" s="1"/>
  <c r="EL341" i="12"/>
  <c r="EK341" i="12"/>
  <c r="EJ341" i="12"/>
  <c r="EN341" i="12"/>
  <c r="ER341" i="12"/>
  <c r="EM341" i="12"/>
  <c r="EI342" i="12"/>
  <c r="EQ342" i="12" s="1"/>
  <c r="CR341" i="12"/>
  <c r="DG341" i="12" s="1"/>
  <c r="AU339" i="12"/>
  <c r="AH340" i="12"/>
  <c r="AJ340" i="12"/>
  <c r="AF340" i="12"/>
  <c r="AE340" i="12"/>
  <c r="AG340" i="12"/>
  <c r="AI340" i="12"/>
  <c r="AD341" i="12"/>
  <c r="DK340" i="12"/>
  <c r="DQ348" i="1"/>
  <c r="DR347" i="1"/>
  <c r="EG347" i="1"/>
  <c r="CQ342" i="12" s="1"/>
  <c r="EF348" i="1"/>
  <c r="DW351" i="1"/>
  <c r="BA346" i="12" s="1"/>
  <c r="BB345" i="12"/>
  <c r="BQ345" i="12" s="1"/>
  <c r="BD344" i="12"/>
  <c r="BE344" i="12"/>
  <c r="BN343" i="12" s="1"/>
  <c r="BF344" i="12"/>
  <c r="BK344" i="12"/>
  <c r="BS344" i="12" s="1"/>
  <c r="BL344" i="12" s="1"/>
  <c r="BC344" i="12"/>
  <c r="BT344" i="12"/>
  <c r="BM344" i="12"/>
  <c r="EB351" i="1"/>
  <c r="DO346" i="12" s="1"/>
  <c r="CO349" i="1"/>
  <c r="CP348" i="1"/>
  <c r="EH343" i="12" s="1"/>
  <c r="EO342" i="12" l="1"/>
  <c r="EP342" i="12"/>
  <c r="EB345" i="12"/>
  <c r="EC345" i="12"/>
  <c r="DY345" i="12"/>
  <c r="EA345" i="12"/>
  <c r="DW345" i="12"/>
  <c r="DX345" i="12"/>
  <c r="DV345" i="12"/>
  <c r="DQ345" i="12"/>
  <c r="DS345" i="12"/>
  <c r="DR345" i="12"/>
  <c r="DZ345" i="12"/>
  <c r="DU345" i="12"/>
  <c r="DT345" i="12"/>
  <c r="DP346" i="12"/>
  <c r="ED346" i="12" s="1"/>
  <c r="DE341" i="12"/>
  <c r="DF341" i="12"/>
  <c r="DC341" i="12"/>
  <c r="DD341" i="12"/>
  <c r="DA341" i="12"/>
  <c r="DB341" i="12"/>
  <c r="CY341" i="12"/>
  <c r="CZ341" i="12"/>
  <c r="BO345" i="12"/>
  <c r="BP345" i="12"/>
  <c r="BI345" i="12"/>
  <c r="BJ345" i="12"/>
  <c r="BG345" i="12"/>
  <c r="BH345" i="12"/>
  <c r="AR341" i="12"/>
  <c r="AQ341" i="12"/>
  <c r="AP341" i="12"/>
  <c r="AO341" i="12"/>
  <c r="AN341" i="12"/>
  <c r="AT340" i="12" s="1"/>
  <c r="AS340" i="12" s="1"/>
  <c r="AM341" i="12"/>
  <c r="AL341" i="12"/>
  <c r="AK341" i="12"/>
  <c r="EZ341" i="12"/>
  <c r="FA341" i="12"/>
  <c r="EX340" i="12"/>
  <c r="EW340" i="12" s="1"/>
  <c r="CU341" i="12"/>
  <c r="CV341" i="12" s="1"/>
  <c r="CT341" i="12"/>
  <c r="DI340" i="12" s="1"/>
  <c r="DH340" i="12" s="1"/>
  <c r="CS341" i="12"/>
  <c r="CW341" i="12"/>
  <c r="CX341" i="12"/>
  <c r="EL342" i="12"/>
  <c r="ES341" i="12"/>
  <c r="ET341" i="12" s="1"/>
  <c r="EU341" i="12" s="1"/>
  <c r="EK342" i="12"/>
  <c r="EJ342" i="12"/>
  <c r="EN342" i="12"/>
  <c r="ER342" i="12"/>
  <c r="EM342" i="12"/>
  <c r="EI343" i="12"/>
  <c r="EQ343" i="12" s="1"/>
  <c r="CR342" i="12"/>
  <c r="DG342" i="12" s="1"/>
  <c r="AU340" i="12"/>
  <c r="AH341" i="12"/>
  <c r="AJ341" i="12"/>
  <c r="AE341" i="12"/>
  <c r="AF341" i="12" s="1"/>
  <c r="AG341" i="12"/>
  <c r="AI341" i="12"/>
  <c r="AD342" i="12"/>
  <c r="DK341" i="12"/>
  <c r="DQ349" i="1"/>
  <c r="DR348" i="1"/>
  <c r="EF349" i="1"/>
  <c r="EG348" i="1"/>
  <c r="CQ343" i="12" s="1"/>
  <c r="BC345" i="12"/>
  <c r="BD345" i="12" s="1"/>
  <c r="BE345" i="12"/>
  <c r="BK345" i="12"/>
  <c r="BS345" i="12" s="1"/>
  <c r="BL345" i="12" s="1"/>
  <c r="BF345" i="12"/>
  <c r="BM345" i="12"/>
  <c r="DW352" i="1"/>
  <c r="BA347" i="12" s="1"/>
  <c r="BB346" i="12"/>
  <c r="BQ346" i="12" s="1"/>
  <c r="EB352" i="1"/>
  <c r="DO347" i="12" s="1"/>
  <c r="CP349" i="1"/>
  <c r="EH344" i="12" s="1"/>
  <c r="CO350" i="1"/>
  <c r="EO343" i="12" l="1"/>
  <c r="EX342" i="12" s="1"/>
  <c r="EW342" i="12" s="1"/>
  <c r="EP343" i="12"/>
  <c r="ES342" i="12" s="1"/>
  <c r="ET342" i="12" s="1"/>
  <c r="EU342" i="12" s="1"/>
  <c r="EB346" i="12"/>
  <c r="EC346" i="12"/>
  <c r="DY346" i="12"/>
  <c r="EA346" i="12"/>
  <c r="DW346" i="12"/>
  <c r="DX346" i="12"/>
  <c r="DV346" i="12"/>
  <c r="DQ346" i="12"/>
  <c r="DS346" i="12"/>
  <c r="DR346" i="12"/>
  <c r="DZ346" i="12"/>
  <c r="DU346" i="12"/>
  <c r="DT346" i="12"/>
  <c r="DP347" i="12"/>
  <c r="ED347" i="12" s="1"/>
  <c r="DE342" i="12"/>
  <c r="DF342" i="12"/>
  <c r="DC342" i="12"/>
  <c r="DD342" i="12"/>
  <c r="DA342" i="12"/>
  <c r="DB342" i="12"/>
  <c r="CY342" i="12"/>
  <c r="CZ342" i="12"/>
  <c r="BO346" i="12"/>
  <c r="BP346" i="12"/>
  <c r="BI346" i="12"/>
  <c r="BJ346" i="12"/>
  <c r="BG346" i="12"/>
  <c r="BH346" i="12"/>
  <c r="AR342" i="12"/>
  <c r="AQ342" i="12"/>
  <c r="AP342" i="12"/>
  <c r="AO342" i="12"/>
  <c r="AN342" i="12"/>
  <c r="AT341" i="12" s="1"/>
  <c r="AS341" i="12" s="1"/>
  <c r="AM342" i="12"/>
  <c r="AL342" i="12"/>
  <c r="AK342" i="12"/>
  <c r="EZ342" i="12"/>
  <c r="FA342" i="12"/>
  <c r="EX341" i="12"/>
  <c r="EW341" i="12" s="1"/>
  <c r="EL343" i="12"/>
  <c r="EK343" i="12"/>
  <c r="EJ343" i="12"/>
  <c r="EN343" i="12"/>
  <c r="ER343" i="12"/>
  <c r="EM343" i="12"/>
  <c r="CW342" i="12"/>
  <c r="CX342" i="12"/>
  <c r="CS342" i="12"/>
  <c r="CT342" i="12" s="1"/>
  <c r="DI341" i="12" s="1"/>
  <c r="DH341" i="12" s="1"/>
  <c r="CU342" i="12"/>
  <c r="CV342" i="12" s="1"/>
  <c r="EI344" i="12"/>
  <c r="EQ344" i="12" s="1"/>
  <c r="CR343" i="12"/>
  <c r="DG343" i="12" s="1"/>
  <c r="AU341" i="12"/>
  <c r="AH342" i="12"/>
  <c r="AG342" i="12"/>
  <c r="AJ342" i="12"/>
  <c r="AI342" i="12"/>
  <c r="AF342" i="12"/>
  <c r="AE342" i="12"/>
  <c r="AD343" i="12"/>
  <c r="DK342" i="12"/>
  <c r="DQ350" i="1"/>
  <c r="DR349" i="1"/>
  <c r="EG349" i="1"/>
  <c r="CQ344" i="12" s="1"/>
  <c r="EF350" i="1"/>
  <c r="BE346" i="12"/>
  <c r="BN345" i="12" s="1"/>
  <c r="BK346" i="12"/>
  <c r="BS346" i="12" s="1"/>
  <c r="BL346" i="12" s="1"/>
  <c r="BC346" i="12"/>
  <c r="BD346" i="12" s="1"/>
  <c r="BF346" i="12"/>
  <c r="BT346" i="12"/>
  <c r="BM346" i="12"/>
  <c r="DW353" i="1"/>
  <c r="BA348" i="12" s="1"/>
  <c r="BB347" i="12"/>
  <c r="BQ347" i="12" s="1"/>
  <c r="BT345" i="12"/>
  <c r="BN344" i="12"/>
  <c r="EB353" i="1"/>
  <c r="DO348" i="12" s="1"/>
  <c r="CP350" i="1"/>
  <c r="EH345" i="12" s="1"/>
  <c r="CO351" i="1"/>
  <c r="EO344" i="12" l="1"/>
  <c r="EX343" i="12" s="1"/>
  <c r="EW343" i="12" s="1"/>
  <c r="EP344" i="12"/>
  <c r="ES343" i="12" s="1"/>
  <c r="ET343" i="12" s="1"/>
  <c r="EU343" i="12" s="1"/>
  <c r="EB347" i="12"/>
  <c r="EC347" i="12"/>
  <c r="DY347" i="12"/>
  <c r="EA347" i="12"/>
  <c r="DW347" i="12"/>
  <c r="DX347" i="12"/>
  <c r="DV347" i="12"/>
  <c r="DQ347" i="12"/>
  <c r="DS347" i="12"/>
  <c r="DR347" i="12"/>
  <c r="DZ347" i="12"/>
  <c r="DU347" i="12"/>
  <c r="DT347" i="12"/>
  <c r="DP348" i="12"/>
  <c r="ED348" i="12" s="1"/>
  <c r="DE343" i="12"/>
  <c r="DF343" i="12"/>
  <c r="DC343" i="12"/>
  <c r="DD343" i="12"/>
  <c r="DA343" i="12"/>
  <c r="DB343" i="12"/>
  <c r="CY343" i="12"/>
  <c r="CZ343" i="12"/>
  <c r="BO347" i="12"/>
  <c r="BP347" i="12"/>
  <c r="BI347" i="12"/>
  <c r="BJ347" i="12"/>
  <c r="BG347" i="12"/>
  <c r="BH347" i="12"/>
  <c r="AR343" i="12"/>
  <c r="AQ343" i="12"/>
  <c r="AP343" i="12"/>
  <c r="AO343" i="12"/>
  <c r="AN343" i="12"/>
  <c r="AT342" i="12" s="1"/>
  <c r="AS342" i="12" s="1"/>
  <c r="AL343" i="12"/>
  <c r="AK343" i="12"/>
  <c r="AM343" i="12"/>
  <c r="EZ343" i="12"/>
  <c r="FA343" i="12"/>
  <c r="CU343" i="12"/>
  <c r="CV343" i="12" s="1"/>
  <c r="CX343" i="12"/>
  <c r="CS343" i="12"/>
  <c r="CW343" i="12"/>
  <c r="CT343" i="12"/>
  <c r="DI342" i="12" s="1"/>
  <c r="DH342" i="12" s="1"/>
  <c r="EJ344" i="12"/>
  <c r="EN344" i="12"/>
  <c r="ER344" i="12"/>
  <c r="EM344" i="12"/>
  <c r="EL344" i="12"/>
  <c r="EK344" i="12"/>
  <c r="EI345" i="12"/>
  <c r="EQ345" i="12" s="1"/>
  <c r="CR344" i="12"/>
  <c r="DG344" i="12" s="1"/>
  <c r="AU342" i="12"/>
  <c r="AG343" i="12"/>
  <c r="AF343" i="12"/>
  <c r="AE343" i="12"/>
  <c r="AH343" i="12"/>
  <c r="AI343" i="12"/>
  <c r="AJ343" i="12"/>
  <c r="AD344" i="12"/>
  <c r="DK343" i="12"/>
  <c r="DR350" i="1"/>
  <c r="DQ351" i="1"/>
  <c r="EG350" i="1"/>
  <c r="CQ345" i="12" s="1"/>
  <c r="EF351" i="1"/>
  <c r="DW354" i="1"/>
  <c r="BA349" i="12" s="1"/>
  <c r="BB348" i="12"/>
  <c r="BQ348" i="12" s="1"/>
  <c r="BT347" i="12"/>
  <c r="BF347" i="12"/>
  <c r="BC347" i="12"/>
  <c r="BD347" i="12" s="1"/>
  <c r="BE347" i="12"/>
  <c r="BN346" i="12" s="1"/>
  <c r="BK347" i="12"/>
  <c r="BS347" i="12" s="1"/>
  <c r="BL347" i="12" s="1"/>
  <c r="BM347" i="12"/>
  <c r="EB354" i="1"/>
  <c r="DO349" i="12" s="1"/>
  <c r="CO352" i="1"/>
  <c r="CP351" i="1"/>
  <c r="EH346" i="12" s="1"/>
  <c r="EO345" i="12" l="1"/>
  <c r="EX344" i="12" s="1"/>
  <c r="EW344" i="12" s="1"/>
  <c r="EP345" i="12"/>
  <c r="EB348" i="12"/>
  <c r="EC348" i="12"/>
  <c r="DY348" i="12"/>
  <c r="EA348" i="12"/>
  <c r="DW348" i="12"/>
  <c r="DX348" i="12"/>
  <c r="DV348" i="12"/>
  <c r="DQ348" i="12"/>
  <c r="DS348" i="12"/>
  <c r="DR348" i="12"/>
  <c r="DZ348" i="12"/>
  <c r="DU348" i="12"/>
  <c r="DT348" i="12"/>
  <c r="DP349" i="12"/>
  <c r="ED349" i="12" s="1"/>
  <c r="DE344" i="12"/>
  <c r="DF344" i="12"/>
  <c r="DC344" i="12"/>
  <c r="DD344" i="12"/>
  <c r="DA344" i="12"/>
  <c r="DB344" i="12"/>
  <c r="CY344" i="12"/>
  <c r="CZ344" i="12"/>
  <c r="BO348" i="12"/>
  <c r="BP348" i="12"/>
  <c r="BI348" i="12"/>
  <c r="BJ348" i="12"/>
  <c r="BG348" i="12"/>
  <c r="BH348" i="12"/>
  <c r="AR344" i="12"/>
  <c r="AQ344" i="12"/>
  <c r="AP344" i="12"/>
  <c r="AO344" i="12"/>
  <c r="AN344" i="12"/>
  <c r="AT343" i="12" s="1"/>
  <c r="AS343" i="12" s="1"/>
  <c r="AM344" i="12"/>
  <c r="AL344" i="12"/>
  <c r="AK344" i="12"/>
  <c r="EZ344" i="12"/>
  <c r="FA344" i="12"/>
  <c r="EL345" i="12"/>
  <c r="ES344" i="12"/>
  <c r="ET344" i="12" s="1"/>
  <c r="EU344" i="12" s="1"/>
  <c r="EK345" i="12"/>
  <c r="EJ345" i="12"/>
  <c r="EN345" i="12"/>
  <c r="ER345" i="12"/>
  <c r="EM345" i="12"/>
  <c r="CW344" i="12"/>
  <c r="CX344" i="12"/>
  <c r="CU344" i="12"/>
  <c r="CV344" i="12" s="1"/>
  <c r="CS344" i="12"/>
  <c r="CT344" i="12" s="1"/>
  <c r="DI343" i="12" s="1"/>
  <c r="DH343" i="12" s="1"/>
  <c r="CR345" i="12"/>
  <c r="DG345" i="12" s="1"/>
  <c r="EI346" i="12"/>
  <c r="EQ346" i="12" s="1"/>
  <c r="AU343" i="12"/>
  <c r="AH344" i="12"/>
  <c r="AJ344" i="12"/>
  <c r="AI344" i="12"/>
  <c r="AG344" i="12"/>
  <c r="AF344" i="12"/>
  <c r="AE344" i="12"/>
  <c r="AD345" i="12"/>
  <c r="DK344" i="12"/>
  <c r="DQ352" i="1"/>
  <c r="DR351" i="1"/>
  <c r="EG351" i="1"/>
  <c r="CQ346" i="12" s="1"/>
  <c r="EF352" i="1"/>
  <c r="BE348" i="12"/>
  <c r="BF348" i="12"/>
  <c r="BC348" i="12"/>
  <c r="BD348" i="12" s="1"/>
  <c r="BK348" i="12"/>
  <c r="BS348" i="12" s="1"/>
  <c r="BL348" i="12" s="1"/>
  <c r="BM348" i="12"/>
  <c r="BB349" i="12"/>
  <c r="BQ349" i="12" s="1"/>
  <c r="DW355" i="1"/>
  <c r="BA350" i="12" s="1"/>
  <c r="EB355" i="1"/>
  <c r="DO350" i="12" s="1"/>
  <c r="CP352" i="1"/>
  <c r="EH347" i="12" s="1"/>
  <c r="CO353" i="1"/>
  <c r="EO346" i="12" l="1"/>
  <c r="EX345" i="12" s="1"/>
  <c r="EW345" i="12" s="1"/>
  <c r="EP346" i="12"/>
  <c r="EB349" i="12"/>
  <c r="EC349" i="12"/>
  <c r="DY349" i="12"/>
  <c r="EA349" i="12"/>
  <c r="DW349" i="12"/>
  <c r="DX349" i="12"/>
  <c r="DV349" i="12"/>
  <c r="DQ349" i="12"/>
  <c r="DS349" i="12"/>
  <c r="DR349" i="12"/>
  <c r="DZ349" i="12"/>
  <c r="DU349" i="12"/>
  <c r="DT349" i="12"/>
  <c r="DP350" i="12"/>
  <c r="ED350" i="12" s="1"/>
  <c r="DE345" i="12"/>
  <c r="DF345" i="12"/>
  <c r="DC345" i="12"/>
  <c r="DD345" i="12"/>
  <c r="DA345" i="12"/>
  <c r="DB345" i="12"/>
  <c r="CY345" i="12"/>
  <c r="CZ345" i="12"/>
  <c r="BO349" i="12"/>
  <c r="BP349" i="12"/>
  <c r="BI349" i="12"/>
  <c r="BJ349" i="12"/>
  <c r="BG349" i="12"/>
  <c r="BH349" i="12"/>
  <c r="AR345" i="12"/>
  <c r="AQ345" i="12"/>
  <c r="AP345" i="12"/>
  <c r="AO345" i="12"/>
  <c r="AN345" i="12"/>
  <c r="AT344" i="12" s="1"/>
  <c r="AS344" i="12" s="1"/>
  <c r="AM345" i="12"/>
  <c r="AL345" i="12"/>
  <c r="AK345" i="12"/>
  <c r="EZ345" i="12"/>
  <c r="FA345" i="12"/>
  <c r="EJ346" i="12"/>
  <c r="EN346" i="12"/>
  <c r="ER346" i="12"/>
  <c r="EM346" i="12"/>
  <c r="EL346" i="12"/>
  <c r="ES345" i="12"/>
  <c r="ET345" i="12" s="1"/>
  <c r="EU345" i="12" s="1"/>
  <c r="EK346" i="12"/>
  <c r="CS345" i="12"/>
  <c r="CW345" i="12"/>
  <c r="CX345" i="12"/>
  <c r="CU345" i="12"/>
  <c r="CV345" i="12" s="1"/>
  <c r="CT345" i="12"/>
  <c r="DI344" i="12" s="1"/>
  <c r="DH344" i="12" s="1"/>
  <c r="CR346" i="12"/>
  <c r="DG346" i="12" s="1"/>
  <c r="EI347" i="12"/>
  <c r="EQ347" i="12" s="1"/>
  <c r="AU344" i="12"/>
  <c r="AH345" i="12"/>
  <c r="AJ345" i="12"/>
  <c r="AF345" i="12"/>
  <c r="AG345" i="12"/>
  <c r="AE345" i="12"/>
  <c r="AI345" i="12"/>
  <c r="AD346" i="12"/>
  <c r="DK345" i="12"/>
  <c r="DQ353" i="1"/>
  <c r="DR352" i="1"/>
  <c r="EG352" i="1"/>
  <c r="CQ347" i="12" s="1"/>
  <c r="EF353" i="1"/>
  <c r="BD349" i="12"/>
  <c r="BK349" i="12"/>
  <c r="BS349" i="12" s="1"/>
  <c r="BL349" i="12" s="1"/>
  <c r="BF349" i="12"/>
  <c r="BE349" i="12"/>
  <c r="BN348" i="12" s="1"/>
  <c r="BT349" i="12"/>
  <c r="BC349" i="12"/>
  <c r="BM349" i="12"/>
  <c r="BT348" i="12"/>
  <c r="BN347" i="12"/>
  <c r="BB350" i="12"/>
  <c r="BQ350" i="12" s="1"/>
  <c r="DW356" i="1"/>
  <c r="BA351" i="12" s="1"/>
  <c r="EB356" i="1"/>
  <c r="DO351" i="12" s="1"/>
  <c r="CP353" i="1"/>
  <c r="EH348" i="12" s="1"/>
  <c r="CO354" i="1"/>
  <c r="EO347" i="12" l="1"/>
  <c r="EP347" i="12"/>
  <c r="EB350" i="12"/>
  <c r="EC350" i="12"/>
  <c r="DY350" i="12"/>
  <c r="EA350" i="12"/>
  <c r="DW350" i="12"/>
  <c r="DX350" i="12"/>
  <c r="DV350" i="12"/>
  <c r="DQ350" i="12"/>
  <c r="DS350" i="12"/>
  <c r="DR350" i="12"/>
  <c r="DZ350" i="12"/>
  <c r="DU350" i="12"/>
  <c r="DT350" i="12"/>
  <c r="DP351" i="12"/>
  <c r="ED351" i="12" s="1"/>
  <c r="DE346" i="12"/>
  <c r="DF346" i="12"/>
  <c r="DC346" i="12"/>
  <c r="DD346" i="12"/>
  <c r="DA346" i="12"/>
  <c r="DB346" i="12"/>
  <c r="CY346" i="12"/>
  <c r="CZ346" i="12"/>
  <c r="BO350" i="12"/>
  <c r="BP350" i="12"/>
  <c r="BI350" i="12"/>
  <c r="BJ350" i="12"/>
  <c r="BG350" i="12"/>
  <c r="BH350" i="12"/>
  <c r="AR346" i="12"/>
  <c r="AQ346" i="12"/>
  <c r="AP346" i="12"/>
  <c r="AO346" i="12"/>
  <c r="AN346" i="12"/>
  <c r="AT345" i="12" s="1"/>
  <c r="AS345" i="12" s="1"/>
  <c r="AM346" i="12"/>
  <c r="AL346" i="12"/>
  <c r="AK346" i="12"/>
  <c r="EZ346" i="12"/>
  <c r="FA346" i="12"/>
  <c r="CW346" i="12"/>
  <c r="CX346" i="12"/>
  <c r="CS346" i="12"/>
  <c r="CT346" i="12" s="1"/>
  <c r="DI345" i="12" s="1"/>
  <c r="DH345" i="12" s="1"/>
  <c r="CU346" i="12"/>
  <c r="CV346" i="12" s="1"/>
  <c r="EJ347" i="12"/>
  <c r="EN347" i="12"/>
  <c r="ER347" i="12"/>
  <c r="EM347" i="12"/>
  <c r="EL347" i="12"/>
  <c r="ES346" i="12"/>
  <c r="ET346" i="12" s="1"/>
  <c r="EU346" i="12" s="1"/>
  <c r="EK347" i="12"/>
  <c r="CR347" i="12"/>
  <c r="DG347" i="12" s="1"/>
  <c r="EI348" i="12"/>
  <c r="EQ348" i="12" s="1"/>
  <c r="AU345" i="12"/>
  <c r="AH346" i="12"/>
  <c r="AE346" i="12"/>
  <c r="AF346" i="12" s="1"/>
  <c r="AG346" i="12"/>
  <c r="AJ346" i="12"/>
  <c r="AI346" i="12"/>
  <c r="AD347" i="12"/>
  <c r="DK346" i="12"/>
  <c r="DQ354" i="1"/>
  <c r="DR353" i="1"/>
  <c r="EF354" i="1"/>
  <c r="EG353" i="1"/>
  <c r="CQ348" i="12" s="1"/>
  <c r="BB351" i="12"/>
  <c r="BQ351" i="12" s="1"/>
  <c r="DW357" i="1"/>
  <c r="BA352" i="12" s="1"/>
  <c r="BK350" i="12"/>
  <c r="BS350" i="12" s="1"/>
  <c r="BL350" i="12" s="1"/>
  <c r="BF350" i="12"/>
  <c r="BE350" i="12"/>
  <c r="BN349" i="12" s="1"/>
  <c r="BC350" i="12"/>
  <c r="BD350" i="12" s="1"/>
  <c r="BT350" i="12"/>
  <c r="BM350" i="12"/>
  <c r="EB357" i="1"/>
  <c r="DO352" i="12" s="1"/>
  <c r="CO355" i="1"/>
  <c r="CP354" i="1"/>
  <c r="EH349" i="12" s="1"/>
  <c r="FA347" i="12" l="1"/>
  <c r="EO348" i="12"/>
  <c r="EX347" i="12" s="1"/>
  <c r="EW347" i="12" s="1"/>
  <c r="EP348" i="12"/>
  <c r="EB351" i="12"/>
  <c r="EC351" i="12"/>
  <c r="DY351" i="12"/>
  <c r="EA351" i="12"/>
  <c r="DW351" i="12"/>
  <c r="DX351" i="12"/>
  <c r="DV351" i="12"/>
  <c r="DQ351" i="12"/>
  <c r="DS351" i="12"/>
  <c r="DR351" i="12"/>
  <c r="DZ351" i="12"/>
  <c r="DU351" i="12"/>
  <c r="DT351" i="12"/>
  <c r="DP352" i="12"/>
  <c r="ED352" i="12" s="1"/>
  <c r="DE347" i="12"/>
  <c r="DF347" i="12"/>
  <c r="DC347" i="12"/>
  <c r="DD347" i="12"/>
  <c r="DA347" i="12"/>
  <c r="DB347" i="12"/>
  <c r="CY347" i="12"/>
  <c r="CZ347" i="12"/>
  <c r="BO351" i="12"/>
  <c r="BP351" i="12"/>
  <c r="BI351" i="12"/>
  <c r="BJ351" i="12"/>
  <c r="BG351" i="12"/>
  <c r="BH351" i="12"/>
  <c r="AR347" i="12"/>
  <c r="AQ347" i="12"/>
  <c r="AP347" i="12"/>
  <c r="AO347" i="12"/>
  <c r="AN347" i="12"/>
  <c r="AT346" i="12" s="1"/>
  <c r="AS346" i="12" s="1"/>
  <c r="AL347" i="12"/>
  <c r="AK347" i="12"/>
  <c r="AM347" i="12"/>
  <c r="EZ347" i="12"/>
  <c r="EX346" i="12"/>
  <c r="EW346" i="12" s="1"/>
  <c r="EL348" i="12"/>
  <c r="ES347" i="12"/>
  <c r="ET347" i="12" s="1"/>
  <c r="EU347" i="12" s="1"/>
  <c r="EK348" i="12"/>
  <c r="EJ348" i="12"/>
  <c r="EN348" i="12"/>
  <c r="ER348" i="12"/>
  <c r="EM348" i="12"/>
  <c r="CU347" i="12"/>
  <c r="CV347" i="12" s="1"/>
  <c r="CX347" i="12"/>
  <c r="DK347" i="12"/>
  <c r="CS347" i="12"/>
  <c r="CW347" i="12"/>
  <c r="CT347" i="12"/>
  <c r="DI346" i="12" s="1"/>
  <c r="DH346" i="12" s="1"/>
  <c r="EI349" i="12"/>
  <c r="EQ349" i="12" s="1"/>
  <c r="CR348" i="12"/>
  <c r="DG348" i="12" s="1"/>
  <c r="AU346" i="12"/>
  <c r="AI347" i="12"/>
  <c r="AH347" i="12"/>
  <c r="AE347" i="12"/>
  <c r="AF347" i="12" s="1"/>
  <c r="AJ347" i="12"/>
  <c r="AG347" i="12"/>
  <c r="AD348" i="12"/>
  <c r="DR354" i="1"/>
  <c r="DQ355" i="1"/>
  <c r="EF355" i="1"/>
  <c r="EG354" i="1"/>
  <c r="CQ349" i="12" s="1"/>
  <c r="BB352" i="12"/>
  <c r="BQ352" i="12" s="1"/>
  <c r="DW358" i="1"/>
  <c r="BA353" i="12" s="1"/>
  <c r="BK351" i="12"/>
  <c r="BS351" i="12" s="1"/>
  <c r="BL351" i="12" s="1"/>
  <c r="BT351" i="12"/>
  <c r="BE351" i="12"/>
  <c r="BN350" i="12" s="1"/>
  <c r="BF351" i="12"/>
  <c r="BC351" i="12"/>
  <c r="BD351" i="12" s="1"/>
  <c r="BM351" i="12"/>
  <c r="EB358" i="1"/>
  <c r="DO353" i="12" s="1"/>
  <c r="CP355" i="1"/>
  <c r="EH350" i="12" s="1"/>
  <c r="CO356" i="1"/>
  <c r="EO349" i="12" l="1"/>
  <c r="EX348" i="12" s="1"/>
  <c r="EW348" i="12" s="1"/>
  <c r="EP349" i="12"/>
  <c r="EB352" i="12"/>
  <c r="EC352" i="12"/>
  <c r="DY352" i="12"/>
  <c r="EA352" i="12"/>
  <c r="DW352" i="12"/>
  <c r="DX352" i="12"/>
  <c r="DS352" i="12"/>
  <c r="DR352" i="12"/>
  <c r="DZ352" i="12"/>
  <c r="DU352" i="12"/>
  <c r="DT352" i="12"/>
  <c r="DV352" i="12"/>
  <c r="DQ352" i="12"/>
  <c r="DP353" i="12"/>
  <c r="ED353" i="12" s="1"/>
  <c r="DE348" i="12"/>
  <c r="DF348" i="12"/>
  <c r="DC348" i="12"/>
  <c r="DD348" i="12"/>
  <c r="DA348" i="12"/>
  <c r="DB348" i="12"/>
  <c r="CY348" i="12"/>
  <c r="CZ348" i="12"/>
  <c r="FA348" i="12"/>
  <c r="BO352" i="12"/>
  <c r="BP352" i="12"/>
  <c r="BI352" i="12"/>
  <c r="BJ352" i="12"/>
  <c r="BG352" i="12"/>
  <c r="BH352" i="12"/>
  <c r="AR348" i="12"/>
  <c r="AQ348" i="12"/>
  <c r="AP348" i="12"/>
  <c r="AO348" i="12"/>
  <c r="AN348" i="12"/>
  <c r="AM348" i="12"/>
  <c r="AL348" i="12"/>
  <c r="AK348" i="12"/>
  <c r="EZ348" i="12"/>
  <c r="CX348" i="12"/>
  <c r="CU348" i="12"/>
  <c r="CV348" i="12" s="1"/>
  <c r="CS348" i="12"/>
  <c r="CT348" i="12" s="1"/>
  <c r="DI347" i="12" s="1"/>
  <c r="DH347" i="12" s="1"/>
  <c r="CW348" i="12"/>
  <c r="EL349" i="12"/>
  <c r="ES348" i="12"/>
  <c r="ET348" i="12" s="1"/>
  <c r="EU348" i="12" s="1"/>
  <c r="EK349" i="12"/>
  <c r="EJ349" i="12"/>
  <c r="EN349" i="12"/>
  <c r="ER349" i="12"/>
  <c r="EM349" i="12"/>
  <c r="CR349" i="12"/>
  <c r="DG349" i="12" s="1"/>
  <c r="EI350" i="12"/>
  <c r="EQ350" i="12" s="1"/>
  <c r="AU347" i="12"/>
  <c r="AH348" i="12"/>
  <c r="AE348" i="12"/>
  <c r="AF348" i="12" s="1"/>
  <c r="AG348" i="12"/>
  <c r="AT347" i="12"/>
  <c r="AS347" i="12" s="1"/>
  <c r="AJ348" i="12"/>
  <c r="AI348" i="12"/>
  <c r="AD349" i="12"/>
  <c r="DK348" i="12"/>
  <c r="DQ356" i="1"/>
  <c r="DR355" i="1"/>
  <c r="EG355" i="1"/>
  <c r="CQ350" i="12" s="1"/>
  <c r="EF356" i="1"/>
  <c r="DW359" i="1"/>
  <c r="BA354" i="12" s="1"/>
  <c r="BB353" i="12"/>
  <c r="BQ353" i="12" s="1"/>
  <c r="BC352" i="12"/>
  <c r="BF352" i="12"/>
  <c r="BE352" i="12"/>
  <c r="BK352" i="12"/>
  <c r="BS352" i="12" s="1"/>
  <c r="BL352" i="12" s="1"/>
  <c r="BD352" i="12"/>
  <c r="BM352" i="12"/>
  <c r="EB359" i="1"/>
  <c r="DO354" i="12" s="1"/>
  <c r="CO357" i="1"/>
  <c r="CP356" i="1"/>
  <c r="EH351" i="12" s="1"/>
  <c r="EO350" i="12" l="1"/>
  <c r="EX349" i="12" s="1"/>
  <c r="EW349" i="12" s="1"/>
  <c r="EP350" i="12"/>
  <c r="EB353" i="12"/>
  <c r="EC353" i="12"/>
  <c r="DY353" i="12"/>
  <c r="EA353" i="12"/>
  <c r="DW353" i="12"/>
  <c r="DX353" i="12"/>
  <c r="DS353" i="12"/>
  <c r="DR353" i="12"/>
  <c r="DZ353" i="12"/>
  <c r="DU353" i="12"/>
  <c r="DT353" i="12"/>
  <c r="DV353" i="12"/>
  <c r="DQ353" i="12"/>
  <c r="DP354" i="12"/>
  <c r="ED354" i="12" s="1"/>
  <c r="DE349" i="12"/>
  <c r="DF349" i="12"/>
  <c r="DC349" i="12"/>
  <c r="DD349" i="12"/>
  <c r="DA349" i="12"/>
  <c r="DB349" i="12"/>
  <c r="CY349" i="12"/>
  <c r="CZ349" i="12"/>
  <c r="BO353" i="12"/>
  <c r="BP353" i="12"/>
  <c r="BI353" i="12"/>
  <c r="BJ353" i="12"/>
  <c r="BG353" i="12"/>
  <c r="BH353" i="12"/>
  <c r="AR349" i="12"/>
  <c r="AQ349" i="12"/>
  <c r="AP349" i="12"/>
  <c r="AO349" i="12"/>
  <c r="AN349" i="12"/>
  <c r="AT348" i="12" s="1"/>
  <c r="AS348" i="12" s="1"/>
  <c r="AM349" i="12"/>
  <c r="AL349" i="12"/>
  <c r="AK349" i="12"/>
  <c r="FA349" i="12"/>
  <c r="EZ349" i="12"/>
  <c r="EL350" i="12"/>
  <c r="ES349" i="12"/>
  <c r="ET349" i="12" s="1"/>
  <c r="EU349" i="12" s="1"/>
  <c r="EK350" i="12"/>
  <c r="EJ350" i="12"/>
  <c r="EN350" i="12"/>
  <c r="ER350" i="12"/>
  <c r="EM350" i="12"/>
  <c r="CS349" i="12"/>
  <c r="CW349" i="12"/>
  <c r="CX349" i="12"/>
  <c r="CU349" i="12"/>
  <c r="CV349" i="12" s="1"/>
  <c r="CT349" i="12"/>
  <c r="DI348" i="12" s="1"/>
  <c r="DH348" i="12" s="1"/>
  <c r="CR350" i="12"/>
  <c r="DG350" i="12" s="1"/>
  <c r="EI351" i="12"/>
  <c r="EQ351" i="12" s="1"/>
  <c r="AU348" i="12"/>
  <c r="AI349" i="12"/>
  <c r="AE349" i="12"/>
  <c r="AF349" i="12" s="1"/>
  <c r="AJ349" i="12"/>
  <c r="AH349" i="12"/>
  <c r="AG349" i="12"/>
  <c r="AD350" i="12"/>
  <c r="DK349" i="12"/>
  <c r="DQ357" i="1"/>
  <c r="DR356" i="1"/>
  <c r="EG356" i="1"/>
  <c r="CQ351" i="12" s="1"/>
  <c r="EF357" i="1"/>
  <c r="BC353" i="12"/>
  <c r="BT353" i="12"/>
  <c r="BD353" i="12"/>
  <c r="BE353" i="12"/>
  <c r="BN352" i="12" s="1"/>
  <c r="BK353" i="12"/>
  <c r="BS353" i="12" s="1"/>
  <c r="BL353" i="12" s="1"/>
  <c r="BF353" i="12"/>
  <c r="BM353" i="12"/>
  <c r="BT352" i="12"/>
  <c r="BN351" i="12"/>
  <c r="DW360" i="1"/>
  <c r="BA355" i="12" s="1"/>
  <c r="BB354" i="12"/>
  <c r="BQ354" i="12" s="1"/>
  <c r="EB360" i="1"/>
  <c r="DO355" i="12" s="1"/>
  <c r="CO358" i="1"/>
  <c r="CP357" i="1"/>
  <c r="EH352" i="12" s="1"/>
  <c r="EO351" i="12" l="1"/>
  <c r="EP351" i="12"/>
  <c r="EB354" i="12"/>
  <c r="EC354" i="12"/>
  <c r="DY354" i="12"/>
  <c r="EA354" i="12"/>
  <c r="DW354" i="12"/>
  <c r="DX354" i="12"/>
  <c r="DS354" i="12"/>
  <c r="DR354" i="12"/>
  <c r="DZ354" i="12"/>
  <c r="DU354" i="12"/>
  <c r="DT354" i="12"/>
  <c r="DV354" i="12"/>
  <c r="DQ354" i="12"/>
  <c r="DP355" i="12"/>
  <c r="ED355" i="12" s="1"/>
  <c r="DE350" i="12"/>
  <c r="DF350" i="12"/>
  <c r="DC350" i="12"/>
  <c r="DD350" i="12"/>
  <c r="DA350" i="12"/>
  <c r="DB350" i="12"/>
  <c r="CY350" i="12"/>
  <c r="CZ350" i="12"/>
  <c r="BO354" i="12"/>
  <c r="BP354" i="12"/>
  <c r="BI354" i="12"/>
  <c r="BJ354" i="12"/>
  <c r="BG354" i="12"/>
  <c r="BH354" i="12"/>
  <c r="AR350" i="12"/>
  <c r="AQ350" i="12"/>
  <c r="AP350" i="12"/>
  <c r="AO350" i="12"/>
  <c r="AN350" i="12"/>
  <c r="AT349" i="12" s="1"/>
  <c r="AS349" i="12" s="1"/>
  <c r="AM350" i="12"/>
  <c r="AL350" i="12"/>
  <c r="AK350" i="12"/>
  <c r="FA350" i="12"/>
  <c r="EZ350" i="12"/>
  <c r="EJ351" i="12"/>
  <c r="EN351" i="12"/>
  <c r="ER351" i="12"/>
  <c r="EM351" i="12"/>
  <c r="EL351" i="12"/>
  <c r="ES350" i="12"/>
  <c r="ET350" i="12" s="1"/>
  <c r="EU350" i="12" s="1"/>
  <c r="EK351" i="12"/>
  <c r="CW350" i="12"/>
  <c r="CX350" i="12"/>
  <c r="CS350" i="12"/>
  <c r="CT350" i="12" s="1"/>
  <c r="DI349" i="12" s="1"/>
  <c r="DH349" i="12" s="1"/>
  <c r="CU350" i="12"/>
  <c r="CV350" i="12" s="1"/>
  <c r="EI352" i="12"/>
  <c r="EQ352" i="12" s="1"/>
  <c r="CR351" i="12"/>
  <c r="DG351" i="12" s="1"/>
  <c r="AU349" i="12"/>
  <c r="AI350" i="12"/>
  <c r="AJ350" i="12"/>
  <c r="AF350" i="12"/>
  <c r="AE350" i="12"/>
  <c r="AH350" i="12"/>
  <c r="AG350" i="12"/>
  <c r="AD351" i="12"/>
  <c r="DK350" i="12"/>
  <c r="DQ358" i="1"/>
  <c r="DR357" i="1"/>
  <c r="EF358" i="1"/>
  <c r="EG357" i="1"/>
  <c r="CQ352" i="12" s="1"/>
  <c r="BB355" i="12"/>
  <c r="BQ355" i="12" s="1"/>
  <c r="DW361" i="1"/>
  <c r="BA356" i="12" s="1"/>
  <c r="BF354" i="12"/>
  <c r="BD354" i="12"/>
  <c r="BK354" i="12"/>
  <c r="BS354" i="12" s="1"/>
  <c r="BL354" i="12" s="1"/>
  <c r="BC354" i="12"/>
  <c r="BE354" i="12"/>
  <c r="BN353" i="12" s="1"/>
  <c r="BT354" i="12"/>
  <c r="BM354" i="12"/>
  <c r="EB361" i="1"/>
  <c r="DO356" i="12" s="1"/>
  <c r="CP358" i="1"/>
  <c r="EH353" i="12" s="1"/>
  <c r="CO359" i="1"/>
  <c r="FA351" i="12" l="1"/>
  <c r="EO352" i="12"/>
  <c r="EX351" i="12" s="1"/>
  <c r="EW351" i="12" s="1"/>
  <c r="EP352" i="12"/>
  <c r="EB355" i="12"/>
  <c r="EC355" i="12"/>
  <c r="DY355" i="12"/>
  <c r="EA355" i="12"/>
  <c r="DW355" i="12"/>
  <c r="DX355" i="12"/>
  <c r="DS355" i="12"/>
  <c r="DR355" i="12"/>
  <c r="DZ355" i="12"/>
  <c r="DU355" i="12"/>
  <c r="DT355" i="12"/>
  <c r="DV355" i="12"/>
  <c r="DQ355" i="12"/>
  <c r="DP356" i="12"/>
  <c r="ED356" i="12" s="1"/>
  <c r="DE351" i="12"/>
  <c r="DF351" i="12"/>
  <c r="DC351" i="12"/>
  <c r="DD351" i="12"/>
  <c r="DA351" i="12"/>
  <c r="DB351" i="12"/>
  <c r="CY351" i="12"/>
  <c r="CZ351" i="12"/>
  <c r="BO355" i="12"/>
  <c r="BP355" i="12"/>
  <c r="BI355" i="12"/>
  <c r="BJ355" i="12"/>
  <c r="BG355" i="12"/>
  <c r="BH355" i="12"/>
  <c r="AR351" i="12"/>
  <c r="AQ351" i="12"/>
  <c r="AP351" i="12"/>
  <c r="AO351" i="12"/>
  <c r="AN351" i="12"/>
  <c r="AL351" i="12"/>
  <c r="AK351" i="12"/>
  <c r="AM351" i="12"/>
  <c r="EX350" i="12"/>
  <c r="EW350" i="12" s="1"/>
  <c r="EZ351" i="12"/>
  <c r="CU351" i="12"/>
  <c r="CV351" i="12" s="1"/>
  <c r="CS351" i="12"/>
  <c r="CT351" i="12" s="1"/>
  <c r="DI350" i="12" s="1"/>
  <c r="DH350" i="12" s="1"/>
  <c r="CW351" i="12"/>
  <c r="CX351" i="12"/>
  <c r="EJ352" i="12"/>
  <c r="EN352" i="12"/>
  <c r="ER352" i="12"/>
  <c r="EM352" i="12"/>
  <c r="EL352" i="12"/>
  <c r="ES351" i="12"/>
  <c r="ET351" i="12" s="1"/>
  <c r="EU351" i="12" s="1"/>
  <c r="EK352" i="12"/>
  <c r="EI353" i="12"/>
  <c r="EQ353" i="12" s="1"/>
  <c r="CR352" i="12"/>
  <c r="DG352" i="12" s="1"/>
  <c r="AU350" i="12"/>
  <c r="AH351" i="12"/>
  <c r="AF351" i="12"/>
  <c r="AJ351" i="12"/>
  <c r="AG351" i="12"/>
  <c r="AE351" i="12"/>
  <c r="AI351" i="12"/>
  <c r="AT350" i="12"/>
  <c r="AS350" i="12" s="1"/>
  <c r="AD352" i="12"/>
  <c r="DK351" i="12"/>
  <c r="DQ359" i="1"/>
  <c r="DR358" i="1"/>
  <c r="EF359" i="1"/>
  <c r="EG358" i="1"/>
  <c r="CQ353" i="12" s="1"/>
  <c r="DW362" i="1"/>
  <c r="BA357" i="12" s="1"/>
  <c r="BB356" i="12"/>
  <c r="BQ356" i="12" s="1"/>
  <c r="BC355" i="12"/>
  <c r="BF355" i="12"/>
  <c r="BE355" i="12"/>
  <c r="BN354" i="12" s="1"/>
  <c r="BK355" i="12"/>
  <c r="BS355" i="12" s="1"/>
  <c r="BL355" i="12" s="1"/>
  <c r="BD355" i="12"/>
  <c r="BT355" i="12"/>
  <c r="BM355" i="12"/>
  <c r="EB362" i="1"/>
  <c r="DO357" i="12" s="1"/>
  <c r="CP359" i="1"/>
  <c r="EH354" i="12" s="1"/>
  <c r="CO360" i="1"/>
  <c r="EO353" i="12" l="1"/>
  <c r="EP353" i="12"/>
  <c r="EB356" i="12"/>
  <c r="EC356" i="12"/>
  <c r="DY356" i="12"/>
  <c r="EA356" i="12"/>
  <c r="DW356" i="12"/>
  <c r="DX356" i="12"/>
  <c r="DS356" i="12"/>
  <c r="DR356" i="12"/>
  <c r="DZ356" i="12"/>
  <c r="DU356" i="12"/>
  <c r="DT356" i="12"/>
  <c r="DV356" i="12"/>
  <c r="DQ356" i="12"/>
  <c r="DP357" i="12"/>
  <c r="ED357" i="12" s="1"/>
  <c r="DE352" i="12"/>
  <c r="DF352" i="12"/>
  <c r="DC352" i="12"/>
  <c r="DD352" i="12"/>
  <c r="DA352" i="12"/>
  <c r="DB352" i="12"/>
  <c r="CY352" i="12"/>
  <c r="CZ352" i="12"/>
  <c r="BO356" i="12"/>
  <c r="BP356" i="12"/>
  <c r="BI356" i="12"/>
  <c r="BJ356" i="12"/>
  <c r="BG356" i="12"/>
  <c r="BH356" i="12"/>
  <c r="AR352" i="12"/>
  <c r="AQ352" i="12"/>
  <c r="AP352" i="12"/>
  <c r="AO352" i="12"/>
  <c r="AN352" i="12"/>
  <c r="AM352" i="12"/>
  <c r="AL352" i="12"/>
  <c r="AK352" i="12"/>
  <c r="EZ352" i="12"/>
  <c r="FA352" i="12"/>
  <c r="CX352" i="12"/>
  <c r="CU352" i="12"/>
  <c r="CV352" i="12" s="1"/>
  <c r="CS352" i="12"/>
  <c r="CT352" i="12" s="1"/>
  <c r="DI351" i="12" s="1"/>
  <c r="DH351" i="12" s="1"/>
  <c r="CW352" i="12"/>
  <c r="EL353" i="12"/>
  <c r="EK353" i="12"/>
  <c r="EX352" i="12"/>
  <c r="EW352" i="12" s="1"/>
  <c r="EJ353" i="12"/>
  <c r="EN353" i="12"/>
  <c r="ER353" i="12"/>
  <c r="EM353" i="12"/>
  <c r="EI354" i="12"/>
  <c r="EQ354" i="12" s="1"/>
  <c r="CR353" i="12"/>
  <c r="DG353" i="12" s="1"/>
  <c r="AU351" i="12"/>
  <c r="AT351" i="12"/>
  <c r="AS351" i="12" s="1"/>
  <c r="AG352" i="12"/>
  <c r="AH352" i="12"/>
  <c r="AE352" i="12"/>
  <c r="AF352" i="12" s="1"/>
  <c r="AJ352" i="12"/>
  <c r="AI352" i="12"/>
  <c r="AD353" i="12"/>
  <c r="DK352" i="12"/>
  <c r="DR359" i="1"/>
  <c r="DQ360" i="1"/>
  <c r="EG359" i="1"/>
  <c r="CQ354" i="12" s="1"/>
  <c r="EF360" i="1"/>
  <c r="BE356" i="12"/>
  <c r="BN355" i="12" s="1"/>
  <c r="BF356" i="12"/>
  <c r="BT356" i="12"/>
  <c r="BK356" i="12"/>
  <c r="BS356" i="12" s="1"/>
  <c r="BL356" i="12" s="1"/>
  <c r="BC356" i="12"/>
  <c r="BD356" i="12" s="1"/>
  <c r="BM356" i="12"/>
  <c r="BB357" i="12"/>
  <c r="BQ357" i="12" s="1"/>
  <c r="DW363" i="1"/>
  <c r="BA358" i="12" s="1"/>
  <c r="EB363" i="1"/>
  <c r="DO358" i="12" s="1"/>
  <c r="CP360" i="1"/>
  <c r="EH355" i="12" s="1"/>
  <c r="CO361" i="1"/>
  <c r="EO354" i="12" l="1"/>
  <c r="EX353" i="12" s="1"/>
  <c r="EW353" i="12" s="1"/>
  <c r="EP354" i="12"/>
  <c r="EB357" i="12"/>
  <c r="EC357" i="12"/>
  <c r="DY357" i="12"/>
  <c r="EA357" i="12"/>
  <c r="DW357" i="12"/>
  <c r="DX357" i="12"/>
  <c r="DS357" i="12"/>
  <c r="DR357" i="12"/>
  <c r="DZ357" i="12"/>
  <c r="DU357" i="12"/>
  <c r="DT357" i="12"/>
  <c r="DV357" i="12"/>
  <c r="DQ357" i="12"/>
  <c r="DP358" i="12"/>
  <c r="ED358" i="12" s="1"/>
  <c r="DE353" i="12"/>
  <c r="DF353" i="12"/>
  <c r="DC353" i="12"/>
  <c r="DD353" i="12"/>
  <c r="DA353" i="12"/>
  <c r="DB353" i="12"/>
  <c r="CY353" i="12"/>
  <c r="CZ353" i="12"/>
  <c r="BO357" i="12"/>
  <c r="BP357" i="12"/>
  <c r="BI357" i="12"/>
  <c r="BJ357" i="12"/>
  <c r="BG357" i="12"/>
  <c r="BH357" i="12"/>
  <c r="AR353" i="12"/>
  <c r="AQ353" i="12"/>
  <c r="AP353" i="12"/>
  <c r="AO353" i="12"/>
  <c r="AN353" i="12"/>
  <c r="AM353" i="12"/>
  <c r="AL353" i="12"/>
  <c r="AK353" i="12"/>
  <c r="FA353" i="12"/>
  <c r="EZ353" i="12"/>
  <c r="ES352" i="12"/>
  <c r="ET352" i="12" s="1"/>
  <c r="EU352" i="12" s="1"/>
  <c r="CS353" i="12"/>
  <c r="CW353" i="12"/>
  <c r="CX353" i="12"/>
  <c r="CU353" i="12"/>
  <c r="CV353" i="12" s="1"/>
  <c r="CT353" i="12"/>
  <c r="DI352" i="12" s="1"/>
  <c r="DH352" i="12" s="1"/>
  <c r="EJ354" i="12"/>
  <c r="EN354" i="12"/>
  <c r="ER354" i="12"/>
  <c r="EM354" i="12"/>
  <c r="EL354" i="12"/>
  <c r="ES353" i="12"/>
  <c r="ET353" i="12" s="1"/>
  <c r="EU353" i="12" s="1"/>
  <c r="EK354" i="12"/>
  <c r="CR354" i="12"/>
  <c r="DG354" i="12" s="1"/>
  <c r="EI355" i="12"/>
  <c r="EQ355" i="12" s="1"/>
  <c r="AU352" i="12"/>
  <c r="AH353" i="12"/>
  <c r="AI353" i="12"/>
  <c r="AT352" i="12"/>
  <c r="AS352" i="12" s="1"/>
  <c r="AE353" i="12"/>
  <c r="AF353" i="12" s="1"/>
  <c r="AG353" i="12"/>
  <c r="AJ353" i="12"/>
  <c r="AD354" i="12"/>
  <c r="DK353" i="12"/>
  <c r="DR360" i="1"/>
  <c r="DQ361" i="1"/>
  <c r="EG360" i="1"/>
  <c r="CQ355" i="12" s="1"/>
  <c r="EF361" i="1"/>
  <c r="BB358" i="12"/>
  <c r="BQ358" i="12" s="1"/>
  <c r="DW364" i="1"/>
  <c r="BA359" i="12" s="1"/>
  <c r="BC357" i="12"/>
  <c r="BD357" i="12" s="1"/>
  <c r="BK357" i="12"/>
  <c r="BS357" i="12" s="1"/>
  <c r="BL357" i="12" s="1"/>
  <c r="BE357" i="12"/>
  <c r="BN356" i="12" s="1"/>
  <c r="BF357" i="12"/>
  <c r="BT357" i="12"/>
  <c r="BM357" i="12"/>
  <c r="EB364" i="1"/>
  <c r="DO359" i="12" s="1"/>
  <c r="CP361" i="1"/>
  <c r="EH356" i="12" s="1"/>
  <c r="CO362" i="1"/>
  <c r="EO355" i="12" l="1"/>
  <c r="EX354" i="12" s="1"/>
  <c r="EW354" i="12" s="1"/>
  <c r="EP355" i="12"/>
  <c r="EB358" i="12"/>
  <c r="EC358" i="12"/>
  <c r="DY358" i="12"/>
  <c r="EA358" i="12"/>
  <c r="DW358" i="12"/>
  <c r="DX358" i="12"/>
  <c r="DV358" i="12"/>
  <c r="DQ358" i="12"/>
  <c r="DS358" i="12"/>
  <c r="DR358" i="12"/>
  <c r="DZ358" i="12"/>
  <c r="DU358" i="12"/>
  <c r="DT358" i="12"/>
  <c r="DP359" i="12"/>
  <c r="ED359" i="12" s="1"/>
  <c r="DE354" i="12"/>
  <c r="DF354" i="12"/>
  <c r="DC354" i="12"/>
  <c r="DD354" i="12"/>
  <c r="DA354" i="12"/>
  <c r="DB354" i="12"/>
  <c r="CY354" i="12"/>
  <c r="CZ354" i="12"/>
  <c r="BO358" i="12"/>
  <c r="BP358" i="12"/>
  <c r="BI358" i="12"/>
  <c r="BJ358" i="12"/>
  <c r="BG358" i="12"/>
  <c r="BH358" i="12"/>
  <c r="AR354" i="12"/>
  <c r="AQ354" i="12"/>
  <c r="AP354" i="12"/>
  <c r="AO354" i="12"/>
  <c r="AN354" i="12"/>
  <c r="AT353" i="12" s="1"/>
  <c r="AS353" i="12" s="1"/>
  <c r="AM354" i="12"/>
  <c r="AL354" i="12"/>
  <c r="AK354" i="12"/>
  <c r="FA354" i="12"/>
  <c r="EZ354" i="12"/>
  <c r="CW354" i="12"/>
  <c r="CX354" i="12"/>
  <c r="CS354" i="12"/>
  <c r="CT354" i="12" s="1"/>
  <c r="DI353" i="12" s="1"/>
  <c r="DH353" i="12" s="1"/>
  <c r="CU354" i="12"/>
  <c r="CV354" i="12" s="1"/>
  <c r="EL355" i="12"/>
  <c r="ES354" i="12"/>
  <c r="ET354" i="12" s="1"/>
  <c r="EU354" i="12" s="1"/>
  <c r="EK355" i="12"/>
  <c r="EJ355" i="12"/>
  <c r="EN355" i="12"/>
  <c r="ER355" i="12"/>
  <c r="EM355" i="12"/>
  <c r="EI356" i="12"/>
  <c r="EQ356" i="12" s="1"/>
  <c r="CR355" i="12"/>
  <c r="DG355" i="12" s="1"/>
  <c r="AU353" i="12"/>
  <c r="AH354" i="12"/>
  <c r="AF354" i="12"/>
  <c r="AG354" i="12"/>
  <c r="AI354" i="12"/>
  <c r="AE354" i="12"/>
  <c r="AJ354" i="12"/>
  <c r="AD355" i="12"/>
  <c r="DK354" i="12"/>
  <c r="DR361" i="1"/>
  <c r="DQ362" i="1"/>
  <c r="EF362" i="1"/>
  <c r="EG361" i="1"/>
  <c r="CQ356" i="12" s="1"/>
  <c r="BB359" i="12"/>
  <c r="BQ359" i="12" s="1"/>
  <c r="DW365" i="1"/>
  <c r="BA360" i="12" s="1"/>
  <c r="BF358" i="12"/>
  <c r="BK358" i="12"/>
  <c r="BS358" i="12" s="1"/>
  <c r="BL358" i="12" s="1"/>
  <c r="BE358" i="12"/>
  <c r="BN357" i="12" s="1"/>
  <c r="BC358" i="12"/>
  <c r="BD358" i="12" s="1"/>
  <c r="BT358" i="12"/>
  <c r="BM358" i="12"/>
  <c r="EB365" i="1"/>
  <c r="DO360" i="12" s="1"/>
  <c r="CO363" i="1"/>
  <c r="CP362" i="1"/>
  <c r="EH357" i="12" s="1"/>
  <c r="EO356" i="12" l="1"/>
  <c r="EX355" i="12" s="1"/>
  <c r="EW355" i="12" s="1"/>
  <c r="EP356" i="12"/>
  <c r="ES355" i="12" s="1"/>
  <c r="ET355" i="12" s="1"/>
  <c r="EU355" i="12" s="1"/>
  <c r="EB359" i="12"/>
  <c r="EC359" i="12"/>
  <c r="DY359" i="12"/>
  <c r="EA359" i="12"/>
  <c r="DW359" i="12"/>
  <c r="DX359" i="12"/>
  <c r="DV359" i="12"/>
  <c r="DQ359" i="12"/>
  <c r="DR359" i="12"/>
  <c r="DU359" i="12"/>
  <c r="DT359" i="12"/>
  <c r="DS359" i="12"/>
  <c r="DZ359" i="12"/>
  <c r="DP360" i="12"/>
  <c r="ED360" i="12" s="1"/>
  <c r="DE355" i="12"/>
  <c r="DF355" i="12"/>
  <c r="DC355" i="12"/>
  <c r="DD355" i="12"/>
  <c r="DA355" i="12"/>
  <c r="DB355" i="12"/>
  <c r="CY355" i="12"/>
  <c r="CZ355" i="12"/>
  <c r="BO359" i="12"/>
  <c r="BP359" i="12"/>
  <c r="BI359" i="12"/>
  <c r="BJ359" i="12"/>
  <c r="BG359" i="12"/>
  <c r="BH359" i="12"/>
  <c r="AR355" i="12"/>
  <c r="AQ355" i="12"/>
  <c r="AP355" i="12"/>
  <c r="AO355" i="12"/>
  <c r="AN355" i="12"/>
  <c r="AL355" i="12"/>
  <c r="AK355" i="12"/>
  <c r="AM355" i="12"/>
  <c r="EZ355" i="12"/>
  <c r="FA355" i="12"/>
  <c r="CU355" i="12"/>
  <c r="CV355" i="12" s="1"/>
  <c r="CX355" i="12"/>
  <c r="CS355" i="12"/>
  <c r="CW355" i="12"/>
  <c r="CT355" i="12"/>
  <c r="DI354" i="12" s="1"/>
  <c r="DH354" i="12" s="1"/>
  <c r="EJ356" i="12"/>
  <c r="EN356" i="12"/>
  <c r="ER356" i="12"/>
  <c r="EM356" i="12"/>
  <c r="EL356" i="12"/>
  <c r="EK356" i="12"/>
  <c r="EI357" i="12"/>
  <c r="EQ357" i="12" s="1"/>
  <c r="CR356" i="12"/>
  <c r="DG356" i="12" s="1"/>
  <c r="AU354" i="12"/>
  <c r="AE355" i="12"/>
  <c r="AF355" i="12" s="1"/>
  <c r="AG355" i="12"/>
  <c r="AT354" i="12"/>
  <c r="AS354" i="12" s="1"/>
  <c r="AH355" i="12"/>
  <c r="AI355" i="12"/>
  <c r="AJ355" i="12"/>
  <c r="AD356" i="12"/>
  <c r="DK355" i="12"/>
  <c r="DR362" i="1"/>
  <c r="DQ363" i="1"/>
  <c r="EF363" i="1"/>
  <c r="EG362" i="1"/>
  <c r="CQ357" i="12" s="1"/>
  <c r="BB360" i="12"/>
  <c r="BQ360" i="12" s="1"/>
  <c r="DW366" i="1"/>
  <c r="BA361" i="12" s="1"/>
  <c r="BC359" i="12"/>
  <c r="BD359" i="12" s="1"/>
  <c r="BF359" i="12"/>
  <c r="BE359" i="12"/>
  <c r="BN358" i="12" s="1"/>
  <c r="BK359" i="12"/>
  <c r="BS359" i="12" s="1"/>
  <c r="BL359" i="12" s="1"/>
  <c r="BT359" i="12"/>
  <c r="BM359" i="12"/>
  <c r="EB366" i="1"/>
  <c r="DO361" i="12" s="1"/>
  <c r="CO364" i="1"/>
  <c r="CP363" i="1"/>
  <c r="EH358" i="12" s="1"/>
  <c r="EO357" i="12" l="1"/>
  <c r="EX356" i="12" s="1"/>
  <c r="EW356" i="12" s="1"/>
  <c r="EP357" i="12"/>
  <c r="EB360" i="12"/>
  <c r="EC360" i="12"/>
  <c r="DY360" i="12"/>
  <c r="EA360" i="12"/>
  <c r="DW360" i="12"/>
  <c r="DX360" i="12"/>
  <c r="DS360" i="12"/>
  <c r="DR360" i="12"/>
  <c r="DZ360" i="12"/>
  <c r="DU360" i="12"/>
  <c r="DT360" i="12"/>
  <c r="DV360" i="12"/>
  <c r="DQ360" i="12"/>
  <c r="DP361" i="12"/>
  <c r="ED361" i="12" s="1"/>
  <c r="DE356" i="12"/>
  <c r="DF356" i="12"/>
  <c r="DC356" i="12"/>
  <c r="DD356" i="12"/>
  <c r="DA356" i="12"/>
  <c r="DB356" i="12"/>
  <c r="CY356" i="12"/>
  <c r="CZ356" i="12"/>
  <c r="BO360" i="12"/>
  <c r="BP360" i="12"/>
  <c r="BI360" i="12"/>
  <c r="BJ360" i="12"/>
  <c r="BG360" i="12"/>
  <c r="BH360" i="12"/>
  <c r="AR356" i="12"/>
  <c r="AQ356" i="12"/>
  <c r="AP356" i="12"/>
  <c r="AO356" i="12"/>
  <c r="AN356" i="12"/>
  <c r="AT355" i="12" s="1"/>
  <c r="AS355" i="12" s="1"/>
  <c r="AM356" i="12"/>
  <c r="AL356" i="12"/>
  <c r="AK356" i="12"/>
  <c r="EZ356" i="12"/>
  <c r="FA356" i="12"/>
  <c r="CW356" i="12"/>
  <c r="CX356" i="12"/>
  <c r="CU356" i="12"/>
  <c r="CV356" i="12" s="1"/>
  <c r="CS356" i="12"/>
  <c r="CT356" i="12" s="1"/>
  <c r="DI355" i="12" s="1"/>
  <c r="DH355" i="12" s="1"/>
  <c r="EJ357" i="12"/>
  <c r="EN357" i="12"/>
  <c r="ER357" i="12"/>
  <c r="EM357" i="12"/>
  <c r="EL357" i="12"/>
  <c r="ES356" i="12"/>
  <c r="ET356" i="12" s="1"/>
  <c r="EU356" i="12" s="1"/>
  <c r="EK357" i="12"/>
  <c r="EI358" i="12"/>
  <c r="EQ358" i="12" s="1"/>
  <c r="CR357" i="12"/>
  <c r="DG357" i="12" s="1"/>
  <c r="AU355" i="12"/>
  <c r="AJ356" i="12"/>
  <c r="AG356" i="12"/>
  <c r="AE356" i="12"/>
  <c r="AF356" i="12" s="1"/>
  <c r="AH356" i="12"/>
  <c r="AI356" i="12"/>
  <c r="AD357" i="12"/>
  <c r="DK356" i="12"/>
  <c r="DQ364" i="1"/>
  <c r="DR363" i="1"/>
  <c r="EF364" i="1"/>
  <c r="EG363" i="1"/>
  <c r="CQ358" i="12" s="1"/>
  <c r="BB361" i="12"/>
  <c r="BQ361" i="12" s="1"/>
  <c r="DW367" i="1"/>
  <c r="BA362" i="12" s="1"/>
  <c r="BF360" i="12"/>
  <c r="BK360" i="12"/>
  <c r="BS360" i="12" s="1"/>
  <c r="BL360" i="12" s="1"/>
  <c r="BC360" i="12"/>
  <c r="BD360" i="12" s="1"/>
  <c r="BE360" i="12"/>
  <c r="BN359" i="12" s="1"/>
  <c r="BT360" i="12"/>
  <c r="BM360" i="12"/>
  <c r="EB367" i="1"/>
  <c r="DO362" i="12" s="1"/>
  <c r="CP364" i="1"/>
  <c r="EH359" i="12" s="1"/>
  <c r="CO365" i="1"/>
  <c r="EO358" i="12" l="1"/>
  <c r="EX357" i="12" s="1"/>
  <c r="EW357" i="12" s="1"/>
  <c r="EP358" i="12"/>
  <c r="ES357" i="12" s="1"/>
  <c r="ET357" i="12" s="1"/>
  <c r="EU357" i="12" s="1"/>
  <c r="EB361" i="12"/>
  <c r="EC361" i="12"/>
  <c r="DY361" i="12"/>
  <c r="EA361" i="12"/>
  <c r="DW361" i="12"/>
  <c r="DX361" i="12"/>
  <c r="DV361" i="12"/>
  <c r="DQ361" i="12"/>
  <c r="DS361" i="12"/>
  <c r="DR361" i="12"/>
  <c r="DZ361" i="12"/>
  <c r="DU361" i="12"/>
  <c r="DT361" i="12"/>
  <c r="DP362" i="12"/>
  <c r="ED362" i="12" s="1"/>
  <c r="DE357" i="12"/>
  <c r="DF357" i="12"/>
  <c r="DC357" i="12"/>
  <c r="DD357" i="12"/>
  <c r="DA357" i="12"/>
  <c r="DB357" i="12"/>
  <c r="CY357" i="12"/>
  <c r="CZ357" i="12"/>
  <c r="BO361" i="12"/>
  <c r="BP361" i="12"/>
  <c r="BI361" i="12"/>
  <c r="BJ361" i="12"/>
  <c r="BG361" i="12"/>
  <c r="BH361" i="12"/>
  <c r="AR357" i="12"/>
  <c r="AQ357" i="12"/>
  <c r="AP357" i="12"/>
  <c r="AO357" i="12"/>
  <c r="AN357" i="12"/>
  <c r="AM357" i="12"/>
  <c r="AL357" i="12"/>
  <c r="AK357" i="12"/>
  <c r="EZ357" i="12"/>
  <c r="FA357" i="12"/>
  <c r="CS357" i="12"/>
  <c r="CW357" i="12"/>
  <c r="CX357" i="12"/>
  <c r="CU357" i="12"/>
  <c r="CV357" i="12" s="1"/>
  <c r="CT357" i="12"/>
  <c r="DI356" i="12" s="1"/>
  <c r="DH356" i="12" s="1"/>
  <c r="EL358" i="12"/>
  <c r="EK358" i="12"/>
  <c r="EJ358" i="12"/>
  <c r="EN358" i="12"/>
  <c r="ER358" i="12"/>
  <c r="EM358" i="12"/>
  <c r="EI359" i="12"/>
  <c r="EQ359" i="12" s="1"/>
  <c r="CR358" i="12"/>
  <c r="DG358" i="12" s="1"/>
  <c r="AU356" i="12"/>
  <c r="AH357" i="12"/>
  <c r="AJ357" i="12"/>
  <c r="AE357" i="12"/>
  <c r="AF357" i="12" s="1"/>
  <c r="AI357" i="12"/>
  <c r="AT356" i="12"/>
  <c r="AS356" i="12" s="1"/>
  <c r="AG357" i="12"/>
  <c r="AD358" i="12"/>
  <c r="DK357" i="12"/>
  <c r="DQ365" i="1"/>
  <c r="DR364" i="1"/>
  <c r="EG364" i="1"/>
  <c r="CQ359" i="12" s="1"/>
  <c r="EF365" i="1"/>
  <c r="DW368" i="1"/>
  <c r="BA363" i="12" s="1"/>
  <c r="BB362" i="12"/>
  <c r="BQ362" i="12" s="1"/>
  <c r="BC361" i="12"/>
  <c r="BD361" i="12"/>
  <c r="BF361" i="12"/>
  <c r="BE361" i="12"/>
  <c r="BK361" i="12"/>
  <c r="BS361" i="12" s="1"/>
  <c r="BL361" i="12" s="1"/>
  <c r="BM361" i="12"/>
  <c r="EB368" i="1"/>
  <c r="DO363" i="12" s="1"/>
  <c r="CO366" i="1"/>
  <c r="CP365" i="1"/>
  <c r="EH360" i="12" s="1"/>
  <c r="EO359" i="12" l="1"/>
  <c r="EP359" i="12"/>
  <c r="EB362" i="12"/>
  <c r="EC362" i="12"/>
  <c r="DY362" i="12"/>
  <c r="EA362" i="12"/>
  <c r="DW362" i="12"/>
  <c r="DX362" i="12"/>
  <c r="DS362" i="12"/>
  <c r="DR362" i="12"/>
  <c r="DZ362" i="12"/>
  <c r="DU362" i="12"/>
  <c r="DT362" i="12"/>
  <c r="DV362" i="12"/>
  <c r="DQ362" i="12"/>
  <c r="DP363" i="12"/>
  <c r="ED363" i="12" s="1"/>
  <c r="DE358" i="12"/>
  <c r="DF358" i="12"/>
  <c r="DC358" i="12"/>
  <c r="DD358" i="12"/>
  <c r="DA358" i="12"/>
  <c r="DB358" i="12"/>
  <c r="CY358" i="12"/>
  <c r="CZ358" i="12"/>
  <c r="BO362" i="12"/>
  <c r="BP362" i="12"/>
  <c r="BI362" i="12"/>
  <c r="BJ362" i="12"/>
  <c r="BG362" i="12"/>
  <c r="BH362" i="12"/>
  <c r="AR358" i="12"/>
  <c r="AQ358" i="12"/>
  <c r="AP358" i="12"/>
  <c r="AO358" i="12"/>
  <c r="AN358" i="12"/>
  <c r="AT357" i="12" s="1"/>
  <c r="AS357" i="12" s="1"/>
  <c r="AM358" i="12"/>
  <c r="AL358" i="12"/>
  <c r="AK358" i="12"/>
  <c r="EZ358" i="12"/>
  <c r="FA358" i="12"/>
  <c r="EJ359" i="12"/>
  <c r="EN359" i="12"/>
  <c r="ER359" i="12"/>
  <c r="EM359" i="12"/>
  <c r="EL359" i="12"/>
  <c r="ES358" i="12"/>
  <c r="ET358" i="12" s="1"/>
  <c r="EU358" i="12" s="1"/>
  <c r="EK359" i="12"/>
  <c r="CX358" i="12"/>
  <c r="CS358" i="12"/>
  <c r="CT358" i="12" s="1"/>
  <c r="DI357" i="12" s="1"/>
  <c r="DH357" i="12" s="1"/>
  <c r="CU358" i="12"/>
  <c r="CV358" i="12" s="1"/>
  <c r="CW358" i="12"/>
  <c r="EI360" i="12"/>
  <c r="EQ360" i="12" s="1"/>
  <c r="CR359" i="12"/>
  <c r="DG359" i="12" s="1"/>
  <c r="AU357" i="12"/>
  <c r="AH358" i="12"/>
  <c r="AF358" i="12"/>
  <c r="AJ358" i="12"/>
  <c r="AG358" i="12"/>
  <c r="AI358" i="12"/>
  <c r="AE358" i="12"/>
  <c r="AD359" i="12"/>
  <c r="DK358" i="12"/>
  <c r="DQ366" i="1"/>
  <c r="DR365" i="1"/>
  <c r="EG365" i="1"/>
  <c r="CQ360" i="12" s="1"/>
  <c r="EF366" i="1"/>
  <c r="BT362" i="12"/>
  <c r="BE362" i="12"/>
  <c r="BN361" i="12" s="1"/>
  <c r="BD362" i="12"/>
  <c r="BF362" i="12"/>
  <c r="BC362" i="12"/>
  <c r="BK362" i="12"/>
  <c r="BS362" i="12" s="1"/>
  <c r="BL362" i="12" s="1"/>
  <c r="BM362" i="12"/>
  <c r="BT361" i="12"/>
  <c r="BN360" i="12"/>
  <c r="DW369" i="1"/>
  <c r="BA364" i="12" s="1"/>
  <c r="BB363" i="12"/>
  <c r="BQ363" i="12" s="1"/>
  <c r="EB369" i="1"/>
  <c r="DO364" i="12" s="1"/>
  <c r="CP366" i="1"/>
  <c r="EH361" i="12" s="1"/>
  <c r="CO367" i="1"/>
  <c r="EO360" i="12" l="1"/>
  <c r="EX359" i="12" s="1"/>
  <c r="EW359" i="12" s="1"/>
  <c r="EP360" i="12"/>
  <c r="EB363" i="12"/>
  <c r="EC363" i="12"/>
  <c r="DY363" i="12"/>
  <c r="EA363" i="12"/>
  <c r="DW363" i="12"/>
  <c r="DX363" i="12"/>
  <c r="DS363" i="12"/>
  <c r="DR363" i="12"/>
  <c r="DZ363" i="12"/>
  <c r="DU363" i="12"/>
  <c r="DT363" i="12"/>
  <c r="DV363" i="12"/>
  <c r="DQ363" i="12"/>
  <c r="DP364" i="12"/>
  <c r="ED364" i="12" s="1"/>
  <c r="DE359" i="12"/>
  <c r="DF359" i="12"/>
  <c r="DC359" i="12"/>
  <c r="DD359" i="12"/>
  <c r="DA359" i="12"/>
  <c r="DB359" i="12"/>
  <c r="CY359" i="12"/>
  <c r="CZ359" i="12"/>
  <c r="BO363" i="12"/>
  <c r="BP363" i="12"/>
  <c r="BI363" i="12"/>
  <c r="BJ363" i="12"/>
  <c r="BG363" i="12"/>
  <c r="BH363" i="12"/>
  <c r="AR359" i="12"/>
  <c r="AQ359" i="12"/>
  <c r="AP359" i="12"/>
  <c r="AO359" i="12"/>
  <c r="AN359" i="12"/>
  <c r="AT358" i="12" s="1"/>
  <c r="AS358" i="12" s="1"/>
  <c r="AL359" i="12"/>
  <c r="AK359" i="12"/>
  <c r="AM359" i="12"/>
  <c r="EZ359" i="12"/>
  <c r="FA359" i="12"/>
  <c r="EX358" i="12"/>
  <c r="EW358" i="12" s="1"/>
  <c r="CS359" i="12"/>
  <c r="CW359" i="12"/>
  <c r="CT359" i="12"/>
  <c r="DI358" i="12" s="1"/>
  <c r="DH358" i="12" s="1"/>
  <c r="CU359" i="12"/>
  <c r="CV359" i="12" s="1"/>
  <c r="CX359" i="12"/>
  <c r="EJ360" i="12"/>
  <c r="EN360" i="12"/>
  <c r="ER360" i="12"/>
  <c r="EM360" i="12"/>
  <c r="EL360" i="12"/>
  <c r="ES359" i="12"/>
  <c r="ET359" i="12" s="1"/>
  <c r="EU359" i="12" s="1"/>
  <c r="EK360" i="12"/>
  <c r="CR360" i="12"/>
  <c r="DG360" i="12" s="1"/>
  <c r="EI361" i="12"/>
  <c r="EQ361" i="12" s="1"/>
  <c r="AU358" i="12"/>
  <c r="AI359" i="12"/>
  <c r="AF359" i="12"/>
  <c r="AE359" i="12"/>
  <c r="AH359" i="12"/>
  <c r="AJ359" i="12"/>
  <c r="AG359" i="12"/>
  <c r="AD360" i="12"/>
  <c r="DK359" i="12"/>
  <c r="DR366" i="1"/>
  <c r="DQ367" i="1"/>
  <c r="EF367" i="1"/>
  <c r="EG366" i="1"/>
  <c r="CQ361" i="12" s="1"/>
  <c r="BC363" i="12"/>
  <c r="BD363" i="12" s="1"/>
  <c r="BF363" i="12"/>
  <c r="BE363" i="12"/>
  <c r="BN362" i="12" s="1"/>
  <c r="BT363" i="12"/>
  <c r="BK363" i="12"/>
  <c r="BS363" i="12" s="1"/>
  <c r="BL363" i="12" s="1"/>
  <c r="BM363" i="12"/>
  <c r="DW370" i="1"/>
  <c r="BA365" i="12" s="1"/>
  <c r="BB364" i="12"/>
  <c r="BQ364" i="12" s="1"/>
  <c r="EB370" i="1"/>
  <c r="DO365" i="12" s="1"/>
  <c r="CO368" i="1"/>
  <c r="CP367" i="1"/>
  <c r="EH362" i="12" s="1"/>
  <c r="AU359" i="12" l="1"/>
  <c r="EO361" i="12"/>
  <c r="EX360" i="12" s="1"/>
  <c r="EW360" i="12" s="1"/>
  <c r="EP361" i="12"/>
  <c r="EB364" i="12"/>
  <c r="EC364" i="12"/>
  <c r="DY364" i="12"/>
  <c r="EA364" i="12"/>
  <c r="DW364" i="12"/>
  <c r="DX364" i="12"/>
  <c r="DS364" i="12"/>
  <c r="DR364" i="12"/>
  <c r="DZ364" i="12"/>
  <c r="DU364" i="12"/>
  <c r="DT364" i="12"/>
  <c r="DV364" i="12"/>
  <c r="DQ364" i="12"/>
  <c r="DP365" i="12"/>
  <c r="ED365" i="12" s="1"/>
  <c r="DE360" i="12"/>
  <c r="DF360" i="12"/>
  <c r="DC360" i="12"/>
  <c r="DD360" i="12"/>
  <c r="DA360" i="12"/>
  <c r="DB360" i="12"/>
  <c r="CY360" i="12"/>
  <c r="CZ360" i="12"/>
  <c r="BO364" i="12"/>
  <c r="BP364" i="12"/>
  <c r="BI364" i="12"/>
  <c r="BJ364" i="12"/>
  <c r="BG364" i="12"/>
  <c r="BH364" i="12"/>
  <c r="AR360" i="12"/>
  <c r="AQ360" i="12"/>
  <c r="AP360" i="12"/>
  <c r="AO360" i="12"/>
  <c r="AN360" i="12"/>
  <c r="AT359" i="12" s="1"/>
  <c r="AS359" i="12" s="1"/>
  <c r="AM360" i="12"/>
  <c r="AL360" i="12"/>
  <c r="AK360" i="12"/>
  <c r="EZ360" i="12"/>
  <c r="FA360" i="12"/>
  <c r="CW360" i="12"/>
  <c r="CX360" i="12"/>
  <c r="CU360" i="12"/>
  <c r="CV360" i="12" s="1"/>
  <c r="CS360" i="12"/>
  <c r="CT360" i="12" s="1"/>
  <c r="DI359" i="12" s="1"/>
  <c r="DH359" i="12" s="1"/>
  <c r="EJ361" i="12"/>
  <c r="EN361" i="12"/>
  <c r="ER361" i="12"/>
  <c r="EM361" i="12"/>
  <c r="EL361" i="12"/>
  <c r="ES360" i="12"/>
  <c r="ET360" i="12" s="1"/>
  <c r="EU360" i="12" s="1"/>
  <c r="EK361" i="12"/>
  <c r="CR361" i="12"/>
  <c r="DG361" i="12" s="1"/>
  <c r="EI362" i="12"/>
  <c r="EQ362" i="12" s="1"/>
  <c r="AJ360" i="12"/>
  <c r="AI360" i="12"/>
  <c r="AG360" i="12"/>
  <c r="AH360" i="12"/>
  <c r="AE360" i="12"/>
  <c r="AF360" i="12"/>
  <c r="AD361" i="12"/>
  <c r="DK360" i="12"/>
  <c r="DQ368" i="1"/>
  <c r="DR367" i="1"/>
  <c r="EF368" i="1"/>
  <c r="EG367" i="1"/>
  <c r="CQ362" i="12" s="1"/>
  <c r="BC364" i="12"/>
  <c r="BK364" i="12"/>
  <c r="BS364" i="12" s="1"/>
  <c r="BL364" i="12" s="1"/>
  <c r="BE364" i="12"/>
  <c r="BN363" i="12" s="1"/>
  <c r="BF364" i="12"/>
  <c r="BD364" i="12"/>
  <c r="BT364" i="12"/>
  <c r="BM364" i="12"/>
  <c r="BB365" i="12"/>
  <c r="BQ365" i="12" s="1"/>
  <c r="DW371" i="1"/>
  <c r="BA366" i="12" s="1"/>
  <c r="EB371" i="1"/>
  <c r="DO366" i="12" s="1"/>
  <c r="CP368" i="1"/>
  <c r="EH363" i="12" s="1"/>
  <c r="CO369" i="1"/>
  <c r="EO362" i="12" l="1"/>
  <c r="EP362" i="12"/>
  <c r="EB365" i="12"/>
  <c r="EC365" i="12"/>
  <c r="DY365" i="12"/>
  <c r="EA365" i="12"/>
  <c r="DW365" i="12"/>
  <c r="DX365" i="12"/>
  <c r="DV365" i="12"/>
  <c r="DQ365" i="12"/>
  <c r="DS365" i="12"/>
  <c r="DR365" i="12"/>
  <c r="DZ365" i="12"/>
  <c r="DU365" i="12"/>
  <c r="DT365" i="12"/>
  <c r="DP366" i="12"/>
  <c r="ED366" i="12" s="1"/>
  <c r="DE361" i="12"/>
  <c r="DF361" i="12"/>
  <c r="DC361" i="12"/>
  <c r="DD361" i="12"/>
  <c r="DA361" i="12"/>
  <c r="DB361" i="12"/>
  <c r="CY361" i="12"/>
  <c r="CZ361" i="12"/>
  <c r="BO365" i="12"/>
  <c r="BP365" i="12"/>
  <c r="BI365" i="12"/>
  <c r="BJ365" i="12"/>
  <c r="BG365" i="12"/>
  <c r="BH365" i="12"/>
  <c r="AR361" i="12"/>
  <c r="AQ361" i="12"/>
  <c r="AP361" i="12"/>
  <c r="AO361" i="12"/>
  <c r="AN361" i="12"/>
  <c r="AT360" i="12" s="1"/>
  <c r="AS360" i="12" s="1"/>
  <c r="AM361" i="12"/>
  <c r="AL361" i="12"/>
  <c r="AK361" i="12"/>
  <c r="EZ361" i="12"/>
  <c r="FA361" i="12"/>
  <c r="EL362" i="12"/>
  <c r="ES361" i="12"/>
  <c r="ET361" i="12" s="1"/>
  <c r="EU361" i="12" s="1"/>
  <c r="EK362" i="12"/>
  <c r="EJ362" i="12"/>
  <c r="EN362" i="12"/>
  <c r="ER362" i="12"/>
  <c r="EM362" i="12"/>
  <c r="CS361" i="12"/>
  <c r="CW361" i="12"/>
  <c r="CX361" i="12"/>
  <c r="CU361" i="12"/>
  <c r="CV361" i="12" s="1"/>
  <c r="CT361" i="12"/>
  <c r="DI360" i="12" s="1"/>
  <c r="DH360" i="12" s="1"/>
  <c r="EI363" i="12"/>
  <c r="EQ363" i="12" s="1"/>
  <c r="CR362" i="12"/>
  <c r="DG362" i="12" s="1"/>
  <c r="AU360" i="12"/>
  <c r="AH361" i="12"/>
  <c r="AG361" i="12"/>
  <c r="AE361" i="12"/>
  <c r="AF361" i="12" s="1"/>
  <c r="AI361" i="12"/>
  <c r="AJ361" i="12"/>
  <c r="AD362" i="12"/>
  <c r="DK361" i="12"/>
  <c r="DR368" i="1"/>
  <c r="DQ369" i="1"/>
  <c r="EF369" i="1"/>
  <c r="EG368" i="1"/>
  <c r="CQ363" i="12" s="1"/>
  <c r="BB366" i="12"/>
  <c r="BQ366" i="12" s="1"/>
  <c r="DW372" i="1"/>
  <c r="BA367" i="12" s="1"/>
  <c r="BC365" i="12"/>
  <c r="BD365" i="12" s="1"/>
  <c r="BF365" i="12"/>
  <c r="BE365" i="12"/>
  <c r="BN364" i="12" s="1"/>
  <c r="BK365" i="12"/>
  <c r="BS365" i="12" s="1"/>
  <c r="BL365" i="12" s="1"/>
  <c r="BT365" i="12"/>
  <c r="BM365" i="12"/>
  <c r="EB372" i="1"/>
  <c r="DO367" i="12" s="1"/>
  <c r="CO370" i="1"/>
  <c r="CP369" i="1"/>
  <c r="EH364" i="12" s="1"/>
  <c r="EO363" i="12" l="1"/>
  <c r="EX362" i="12" s="1"/>
  <c r="EW362" i="12" s="1"/>
  <c r="EP363" i="12"/>
  <c r="ES362" i="12" s="1"/>
  <c r="ET362" i="12" s="1"/>
  <c r="EU362" i="12" s="1"/>
  <c r="EB366" i="12"/>
  <c r="EC366" i="12"/>
  <c r="DY366" i="12"/>
  <c r="EA366" i="12"/>
  <c r="DW366" i="12"/>
  <c r="DX366" i="12"/>
  <c r="DS366" i="12"/>
  <c r="DR366" i="12"/>
  <c r="DZ366" i="12"/>
  <c r="DU366" i="12"/>
  <c r="DT366" i="12"/>
  <c r="DV366" i="12"/>
  <c r="DQ366" i="12"/>
  <c r="DP367" i="12"/>
  <c r="ED367" i="12" s="1"/>
  <c r="DE362" i="12"/>
  <c r="DF362" i="12"/>
  <c r="DC362" i="12"/>
  <c r="DD362" i="12"/>
  <c r="DA362" i="12"/>
  <c r="DB362" i="12"/>
  <c r="CY362" i="12"/>
  <c r="CZ362" i="12"/>
  <c r="BO366" i="12"/>
  <c r="BP366" i="12"/>
  <c r="BI366" i="12"/>
  <c r="BJ366" i="12"/>
  <c r="BG366" i="12"/>
  <c r="BH366" i="12"/>
  <c r="AR362" i="12"/>
  <c r="AQ362" i="12"/>
  <c r="AP362" i="12"/>
  <c r="AO362" i="12"/>
  <c r="AN362" i="12"/>
  <c r="AT361" i="12" s="1"/>
  <c r="AS361" i="12" s="1"/>
  <c r="AM362" i="12"/>
  <c r="AL362" i="12"/>
  <c r="AK362" i="12"/>
  <c r="FA362" i="12"/>
  <c r="EX361" i="12"/>
  <c r="EW361" i="12" s="1"/>
  <c r="EZ362" i="12"/>
  <c r="EJ363" i="12"/>
  <c r="EL363" i="12"/>
  <c r="EK363" i="12"/>
  <c r="CW362" i="12"/>
  <c r="EI364" i="12"/>
  <c r="EQ364" i="12" s="1"/>
  <c r="CR363" i="12"/>
  <c r="DG363" i="12" s="1"/>
  <c r="CU362" i="12"/>
  <c r="CV362" i="12" s="1"/>
  <c r="CS362" i="12"/>
  <c r="CT362" i="12" s="1"/>
  <c r="DI361" i="12" s="1"/>
  <c r="DH361" i="12" s="1"/>
  <c r="CX362" i="12"/>
  <c r="EM363" i="12"/>
  <c r="ER363" i="12"/>
  <c r="EN363" i="12"/>
  <c r="AU361" i="12"/>
  <c r="AF362" i="12"/>
  <c r="AE362" i="12"/>
  <c r="AJ362" i="12"/>
  <c r="AH362" i="12"/>
  <c r="AI362" i="12"/>
  <c r="AG362" i="12"/>
  <c r="AD363" i="12"/>
  <c r="DK362" i="12"/>
  <c r="DQ370" i="1"/>
  <c r="DR369" i="1"/>
  <c r="EG369" i="1"/>
  <c r="CQ364" i="12" s="1"/>
  <c r="EF370" i="1"/>
  <c r="BB367" i="12"/>
  <c r="BQ367" i="12" s="1"/>
  <c r="DW373" i="1"/>
  <c r="BA368" i="12" s="1"/>
  <c r="BC366" i="12"/>
  <c r="BD366" i="12" s="1"/>
  <c r="BF366" i="12"/>
  <c r="BE366" i="12"/>
  <c r="BN365" i="12" s="1"/>
  <c r="BK366" i="12"/>
  <c r="BS366" i="12" s="1"/>
  <c r="BL366" i="12" s="1"/>
  <c r="BT366" i="12"/>
  <c r="BM366" i="12"/>
  <c r="EB373" i="1"/>
  <c r="DO368" i="12" s="1"/>
  <c r="CP370" i="1"/>
  <c r="EH365" i="12" s="1"/>
  <c r="CO371" i="1"/>
  <c r="EO364" i="12" l="1"/>
  <c r="EX363" i="12" s="1"/>
  <c r="EW363" i="12" s="1"/>
  <c r="EP364" i="12"/>
  <c r="ES363" i="12" s="1"/>
  <c r="ET363" i="12" s="1"/>
  <c r="EU363" i="12" s="1"/>
  <c r="EB367" i="12"/>
  <c r="EC367" i="12"/>
  <c r="DY367" i="12"/>
  <c r="EA367" i="12"/>
  <c r="DW367" i="12"/>
  <c r="DX367" i="12"/>
  <c r="DV367" i="12"/>
  <c r="DQ367" i="12"/>
  <c r="DS367" i="12"/>
  <c r="DR367" i="12"/>
  <c r="DZ367" i="12"/>
  <c r="DU367" i="12"/>
  <c r="DT367" i="12"/>
  <c r="DP368" i="12"/>
  <c r="ED368" i="12" s="1"/>
  <c r="DE363" i="12"/>
  <c r="DF363" i="12"/>
  <c r="DC363" i="12"/>
  <c r="DD363" i="12"/>
  <c r="DA363" i="12"/>
  <c r="DB363" i="12"/>
  <c r="CY363" i="12"/>
  <c r="CZ363" i="12"/>
  <c r="BO367" i="12"/>
  <c r="BP367" i="12"/>
  <c r="BI367" i="12"/>
  <c r="BJ367" i="12"/>
  <c r="BG367" i="12"/>
  <c r="BH367" i="12"/>
  <c r="AR363" i="12"/>
  <c r="AQ363" i="12"/>
  <c r="AP363" i="12"/>
  <c r="AO363" i="12"/>
  <c r="AN363" i="12"/>
  <c r="AT362" i="12" s="1"/>
  <c r="AS362" i="12" s="1"/>
  <c r="AL363" i="12"/>
  <c r="AK363" i="12"/>
  <c r="AM363" i="12"/>
  <c r="FA363" i="12"/>
  <c r="AU362" i="12"/>
  <c r="EZ363" i="12"/>
  <c r="CS363" i="12"/>
  <c r="CW363" i="12"/>
  <c r="CT363" i="12"/>
  <c r="DI362" i="12" s="1"/>
  <c r="DH362" i="12" s="1"/>
  <c r="CU363" i="12"/>
  <c r="CV363" i="12" s="1"/>
  <c r="CX363" i="12"/>
  <c r="DK363" i="12"/>
  <c r="EJ364" i="12"/>
  <c r="EN364" i="12"/>
  <c r="ER364" i="12"/>
  <c r="EM364" i="12"/>
  <c r="EL364" i="12"/>
  <c r="EK364" i="12"/>
  <c r="EI365" i="12"/>
  <c r="EQ365" i="12" s="1"/>
  <c r="CR364" i="12"/>
  <c r="DG364" i="12" s="1"/>
  <c r="AH363" i="12"/>
  <c r="AG363" i="12"/>
  <c r="AE363" i="12"/>
  <c r="AF363" i="12"/>
  <c r="AI363" i="12"/>
  <c r="AJ363" i="12"/>
  <c r="AD364" i="12"/>
  <c r="DQ371" i="1"/>
  <c r="DR370" i="1"/>
  <c r="EF371" i="1"/>
  <c r="EG370" i="1"/>
  <c r="CQ365" i="12" s="1"/>
  <c r="DW374" i="1"/>
  <c r="BA369" i="12" s="1"/>
  <c r="BB368" i="12"/>
  <c r="BQ368" i="12" s="1"/>
  <c r="BK367" i="12"/>
  <c r="BS367" i="12" s="1"/>
  <c r="BL367" i="12" s="1"/>
  <c r="BF367" i="12"/>
  <c r="BC367" i="12"/>
  <c r="BD367" i="12" s="1"/>
  <c r="BE367" i="12"/>
  <c r="BN366" i="12" s="1"/>
  <c r="BT367" i="12"/>
  <c r="BM367" i="12"/>
  <c r="EB374" i="1"/>
  <c r="DO369" i="12" s="1"/>
  <c r="CO372" i="1"/>
  <c r="CP371" i="1"/>
  <c r="EH366" i="12" s="1"/>
  <c r="AU363" i="12" l="1"/>
  <c r="EO365" i="12"/>
  <c r="EX364" i="12" s="1"/>
  <c r="EW364" i="12" s="1"/>
  <c r="EP365" i="12"/>
  <c r="EB368" i="12"/>
  <c r="EC368" i="12"/>
  <c r="DY368" i="12"/>
  <c r="EA368" i="12"/>
  <c r="DW368" i="12"/>
  <c r="DX368" i="12"/>
  <c r="DV368" i="12"/>
  <c r="DQ368" i="12"/>
  <c r="DS368" i="12"/>
  <c r="DR368" i="12"/>
  <c r="DZ368" i="12"/>
  <c r="DU368" i="12"/>
  <c r="DT368" i="12"/>
  <c r="DP369" i="12"/>
  <c r="ED369" i="12" s="1"/>
  <c r="DE364" i="12"/>
  <c r="DF364" i="12"/>
  <c r="DC364" i="12"/>
  <c r="DD364" i="12"/>
  <c r="DA364" i="12"/>
  <c r="DB364" i="12"/>
  <c r="CY364" i="12"/>
  <c r="CZ364" i="12"/>
  <c r="BO368" i="12"/>
  <c r="BP368" i="12"/>
  <c r="BI368" i="12"/>
  <c r="BJ368" i="12"/>
  <c r="BG368" i="12"/>
  <c r="BH368" i="12"/>
  <c r="AR364" i="12"/>
  <c r="AQ364" i="12"/>
  <c r="AP364" i="12"/>
  <c r="AO364" i="12"/>
  <c r="AN364" i="12"/>
  <c r="AT363" i="12" s="1"/>
  <c r="AS363" i="12" s="1"/>
  <c r="AM364" i="12"/>
  <c r="AL364" i="12"/>
  <c r="AK364" i="12"/>
  <c r="EZ364" i="12"/>
  <c r="FA364" i="12"/>
  <c r="CX364" i="12"/>
  <c r="CU364" i="12"/>
  <c r="CV364" i="12" s="1"/>
  <c r="CS364" i="12"/>
  <c r="CT364" i="12" s="1"/>
  <c r="DI363" i="12" s="1"/>
  <c r="DH363" i="12" s="1"/>
  <c r="CW364" i="12"/>
  <c r="EL365" i="12"/>
  <c r="ES364" i="12"/>
  <c r="ET364" i="12" s="1"/>
  <c r="EU364" i="12" s="1"/>
  <c r="EK365" i="12"/>
  <c r="EJ365" i="12"/>
  <c r="EN365" i="12"/>
  <c r="ER365" i="12"/>
  <c r="EM365" i="12"/>
  <c r="EI366" i="12"/>
  <c r="EQ366" i="12" s="1"/>
  <c r="CR365" i="12"/>
  <c r="DG365" i="12" s="1"/>
  <c r="AJ364" i="12"/>
  <c r="AI364" i="12"/>
  <c r="AF364" i="12"/>
  <c r="AE364" i="12"/>
  <c r="AH364" i="12"/>
  <c r="AG364" i="12"/>
  <c r="AD365" i="12"/>
  <c r="DK364" i="12"/>
  <c r="DQ372" i="1"/>
  <c r="DR371" i="1"/>
  <c r="EF372" i="1"/>
  <c r="EG371" i="1"/>
  <c r="CQ366" i="12" s="1"/>
  <c r="BF368" i="12"/>
  <c r="BK368" i="12"/>
  <c r="BS368" i="12" s="1"/>
  <c r="BL368" i="12" s="1"/>
  <c r="BE368" i="12"/>
  <c r="BN367" i="12" s="1"/>
  <c r="BC368" i="12"/>
  <c r="BD368" i="12" s="1"/>
  <c r="BT368" i="12"/>
  <c r="BM368" i="12"/>
  <c r="DW375" i="1"/>
  <c r="BA370" i="12" s="1"/>
  <c r="BB369" i="12"/>
  <c r="BQ369" i="12" s="1"/>
  <c r="EB375" i="1"/>
  <c r="DO370" i="12" s="1"/>
  <c r="CP372" i="1"/>
  <c r="EH367" i="12" s="1"/>
  <c r="CO373" i="1"/>
  <c r="EO366" i="12" l="1"/>
  <c r="EX365" i="12" s="1"/>
  <c r="EW365" i="12" s="1"/>
  <c r="EP366" i="12"/>
  <c r="ES365" i="12" s="1"/>
  <c r="ET365" i="12" s="1"/>
  <c r="EU365" i="12" s="1"/>
  <c r="EB369" i="12"/>
  <c r="EC369" i="12"/>
  <c r="DY369" i="12"/>
  <c r="EA369" i="12"/>
  <c r="DW369" i="12"/>
  <c r="DX369" i="12"/>
  <c r="DV369" i="12"/>
  <c r="DQ369" i="12"/>
  <c r="DS369" i="12"/>
  <c r="DR369" i="12"/>
  <c r="DZ369" i="12"/>
  <c r="DU369" i="12"/>
  <c r="DT369" i="12"/>
  <c r="DP370" i="12"/>
  <c r="ED370" i="12" s="1"/>
  <c r="DE365" i="12"/>
  <c r="DF365" i="12"/>
  <c r="DC365" i="12"/>
  <c r="DD365" i="12"/>
  <c r="DA365" i="12"/>
  <c r="DB365" i="12"/>
  <c r="CY365" i="12"/>
  <c r="CZ365" i="12"/>
  <c r="BO369" i="12"/>
  <c r="BP369" i="12"/>
  <c r="BI369" i="12"/>
  <c r="BJ369" i="12"/>
  <c r="BG369" i="12"/>
  <c r="BH369" i="12"/>
  <c r="AR365" i="12"/>
  <c r="AQ365" i="12"/>
  <c r="AP365" i="12"/>
  <c r="AO365" i="12"/>
  <c r="AN365" i="12"/>
  <c r="AM365" i="12"/>
  <c r="AL365" i="12"/>
  <c r="AK365" i="12"/>
  <c r="EZ365" i="12"/>
  <c r="FA365" i="12"/>
  <c r="CS365" i="12"/>
  <c r="CW365" i="12"/>
  <c r="CX365" i="12"/>
  <c r="CU365" i="12"/>
  <c r="CV365" i="12" s="1"/>
  <c r="CT365" i="12"/>
  <c r="DI364" i="12" s="1"/>
  <c r="DH364" i="12" s="1"/>
  <c r="EJ366" i="12"/>
  <c r="EN366" i="12"/>
  <c r="ER366" i="12"/>
  <c r="EM366" i="12"/>
  <c r="EL366" i="12"/>
  <c r="EK366" i="12"/>
  <c r="EI367" i="12"/>
  <c r="EQ367" i="12" s="1"/>
  <c r="CR366" i="12"/>
  <c r="DG366" i="12" s="1"/>
  <c r="AU364" i="12"/>
  <c r="AJ365" i="12"/>
  <c r="AI365" i="12"/>
  <c r="AH365" i="12"/>
  <c r="AE365" i="12"/>
  <c r="AF365" i="12" s="1"/>
  <c r="AT364" i="12"/>
  <c r="AS364" i="12" s="1"/>
  <c r="AG365" i="12"/>
  <c r="AD366" i="12"/>
  <c r="DK365" i="12"/>
  <c r="DR372" i="1"/>
  <c r="DQ373" i="1"/>
  <c r="EG372" i="1"/>
  <c r="CQ367" i="12" s="1"/>
  <c r="EF373" i="1"/>
  <c r="DW376" i="1"/>
  <c r="BA371" i="12" s="1"/>
  <c r="BB370" i="12"/>
  <c r="BQ370" i="12" s="1"/>
  <c r="BF369" i="12"/>
  <c r="BE369" i="12"/>
  <c r="BN368" i="12" s="1"/>
  <c r="BC369" i="12"/>
  <c r="BD369" i="12" s="1"/>
  <c r="BK369" i="12"/>
  <c r="BS369" i="12" s="1"/>
  <c r="BL369" i="12" s="1"/>
  <c r="BT369" i="12"/>
  <c r="BM369" i="12"/>
  <c r="EB376" i="1"/>
  <c r="DO371" i="12" s="1"/>
  <c r="CP373" i="1"/>
  <c r="EH368" i="12" s="1"/>
  <c r="CO374" i="1"/>
  <c r="EO367" i="12" l="1"/>
  <c r="EX366" i="12" s="1"/>
  <c r="EW366" i="12" s="1"/>
  <c r="EP367" i="12"/>
  <c r="EB370" i="12"/>
  <c r="EC370" i="12"/>
  <c r="DY370" i="12"/>
  <c r="EA370" i="12"/>
  <c r="DW370" i="12"/>
  <c r="DX370" i="12"/>
  <c r="DS370" i="12"/>
  <c r="DR370" i="12"/>
  <c r="DZ370" i="12"/>
  <c r="DU370" i="12"/>
  <c r="DT370" i="12"/>
  <c r="DV370" i="12"/>
  <c r="DQ370" i="12"/>
  <c r="DP371" i="12"/>
  <c r="ED371" i="12" s="1"/>
  <c r="DE366" i="12"/>
  <c r="DF366" i="12"/>
  <c r="DC366" i="12"/>
  <c r="DD366" i="12"/>
  <c r="DA366" i="12"/>
  <c r="DB366" i="12"/>
  <c r="CY366" i="12"/>
  <c r="CZ366" i="12"/>
  <c r="BO370" i="12"/>
  <c r="BP370" i="12"/>
  <c r="BI370" i="12"/>
  <c r="BJ370" i="12"/>
  <c r="BG370" i="12"/>
  <c r="BH370" i="12"/>
  <c r="AR366" i="12"/>
  <c r="AQ366" i="12"/>
  <c r="AP366" i="12"/>
  <c r="AO366" i="12"/>
  <c r="AN366" i="12"/>
  <c r="AT365" i="12" s="1"/>
  <c r="AS365" i="12" s="1"/>
  <c r="AM366" i="12"/>
  <c r="AL366" i="12"/>
  <c r="AK366" i="12"/>
  <c r="EZ366" i="12"/>
  <c r="FA366" i="12"/>
  <c r="CW366" i="12"/>
  <c r="CX366" i="12"/>
  <c r="CS366" i="12"/>
  <c r="CT366" i="12" s="1"/>
  <c r="DI365" i="12" s="1"/>
  <c r="DH365" i="12" s="1"/>
  <c r="CU366" i="12"/>
  <c r="CV366" i="12" s="1"/>
  <c r="EJ367" i="12"/>
  <c r="EN367" i="12"/>
  <c r="ER367" i="12"/>
  <c r="EM367" i="12"/>
  <c r="EL367" i="12"/>
  <c r="ES366" i="12"/>
  <c r="ET366" i="12" s="1"/>
  <c r="EU366" i="12" s="1"/>
  <c r="EK367" i="12"/>
  <c r="CR367" i="12"/>
  <c r="DG367" i="12" s="1"/>
  <c r="EI368" i="12"/>
  <c r="EQ368" i="12" s="1"/>
  <c r="AU365" i="12"/>
  <c r="AJ366" i="12"/>
  <c r="AH366" i="12"/>
  <c r="AG366" i="12"/>
  <c r="AI366" i="12"/>
  <c r="AE366" i="12"/>
  <c r="AF366" i="12" s="1"/>
  <c r="AD367" i="12"/>
  <c r="DK366" i="12"/>
  <c r="DR373" i="1"/>
  <c r="DQ374" i="1"/>
  <c r="EF374" i="1"/>
  <c r="EG373" i="1"/>
  <c r="CQ368" i="12" s="1"/>
  <c r="BE370" i="12"/>
  <c r="BN369" i="12" s="1"/>
  <c r="BC370" i="12"/>
  <c r="BD370" i="12"/>
  <c r="BF370" i="12"/>
  <c r="BK370" i="12"/>
  <c r="BS370" i="12" s="1"/>
  <c r="BL370" i="12" s="1"/>
  <c r="BT370" i="12"/>
  <c r="BM370" i="12"/>
  <c r="DW377" i="1"/>
  <c r="BA372" i="12" s="1"/>
  <c r="BB371" i="12"/>
  <c r="BQ371" i="12" s="1"/>
  <c r="EB377" i="1"/>
  <c r="DO372" i="12" s="1"/>
  <c r="CO375" i="1"/>
  <c r="CP374" i="1"/>
  <c r="EH369" i="12" s="1"/>
  <c r="EO368" i="12" l="1"/>
  <c r="EP368" i="12"/>
  <c r="EB371" i="12"/>
  <c r="EC371" i="12"/>
  <c r="DY371" i="12"/>
  <c r="EA371" i="12"/>
  <c r="DW371" i="12"/>
  <c r="DX371" i="12"/>
  <c r="DV371" i="12"/>
  <c r="DQ371" i="12"/>
  <c r="DS371" i="12"/>
  <c r="DR371" i="12"/>
  <c r="DZ371" i="12"/>
  <c r="DU371" i="12"/>
  <c r="DT371" i="12"/>
  <c r="DP372" i="12"/>
  <c r="ED372" i="12" s="1"/>
  <c r="DE367" i="12"/>
  <c r="DF367" i="12"/>
  <c r="DC367" i="12"/>
  <c r="DD367" i="12"/>
  <c r="DA367" i="12"/>
  <c r="DB367" i="12"/>
  <c r="CY367" i="12"/>
  <c r="CZ367" i="12"/>
  <c r="BO371" i="12"/>
  <c r="BP371" i="12"/>
  <c r="BI371" i="12"/>
  <c r="BJ371" i="12"/>
  <c r="BG371" i="12"/>
  <c r="BH371" i="12"/>
  <c r="AR367" i="12"/>
  <c r="AQ367" i="12"/>
  <c r="AP367" i="12"/>
  <c r="AO367" i="12"/>
  <c r="AN367" i="12"/>
  <c r="AL367" i="12"/>
  <c r="AK367" i="12"/>
  <c r="AM367" i="12"/>
  <c r="EZ367" i="12"/>
  <c r="FA367" i="12"/>
  <c r="EJ368" i="12"/>
  <c r="EN368" i="12"/>
  <c r="ER368" i="12"/>
  <c r="EM368" i="12"/>
  <c r="EL368" i="12"/>
  <c r="ES367" i="12"/>
  <c r="ET367" i="12" s="1"/>
  <c r="EU367" i="12" s="1"/>
  <c r="EK368" i="12"/>
  <c r="CS367" i="12"/>
  <c r="CW367" i="12"/>
  <c r="CT367" i="12"/>
  <c r="DI366" i="12" s="1"/>
  <c r="DH366" i="12" s="1"/>
  <c r="CU367" i="12"/>
  <c r="CV367" i="12" s="1"/>
  <c r="CX367" i="12"/>
  <c r="DK367" i="12"/>
  <c r="EI369" i="12"/>
  <c r="EQ369" i="12" s="1"/>
  <c r="CR368" i="12"/>
  <c r="DG368" i="12" s="1"/>
  <c r="AU366" i="12"/>
  <c r="AH367" i="12"/>
  <c r="AI367" i="12"/>
  <c r="AF367" i="12"/>
  <c r="AJ367" i="12"/>
  <c r="AT366" i="12"/>
  <c r="AS366" i="12" s="1"/>
  <c r="AE367" i="12"/>
  <c r="AG367" i="12"/>
  <c r="AD368" i="12"/>
  <c r="DR374" i="1"/>
  <c r="DQ375" i="1"/>
  <c r="EG374" i="1"/>
  <c r="CQ369" i="12" s="1"/>
  <c r="EF375" i="1"/>
  <c r="BC371" i="12"/>
  <c r="BD371" i="12" s="1"/>
  <c r="BF371" i="12"/>
  <c r="BE371" i="12"/>
  <c r="BN370" i="12" s="1"/>
  <c r="BT371" i="12"/>
  <c r="BK371" i="12"/>
  <c r="BS371" i="12" s="1"/>
  <c r="BL371" i="12" s="1"/>
  <c r="BM371" i="12"/>
  <c r="DW378" i="1"/>
  <c r="BA373" i="12" s="1"/>
  <c r="BB372" i="12"/>
  <c r="BQ372" i="12" s="1"/>
  <c r="EB378" i="1"/>
  <c r="DO373" i="12" s="1"/>
  <c r="CP375" i="1"/>
  <c r="EH370" i="12" s="1"/>
  <c r="CO376" i="1"/>
  <c r="EO369" i="12" l="1"/>
  <c r="EX368" i="12" s="1"/>
  <c r="EW368" i="12" s="1"/>
  <c r="EP369" i="12"/>
  <c r="ES368" i="12" s="1"/>
  <c r="ET368" i="12" s="1"/>
  <c r="EU368" i="12" s="1"/>
  <c r="EB372" i="12"/>
  <c r="EC372" i="12"/>
  <c r="DY372" i="12"/>
  <c r="EA372" i="12"/>
  <c r="DW372" i="12"/>
  <c r="DX372" i="12"/>
  <c r="DV372" i="12"/>
  <c r="DQ372" i="12"/>
  <c r="DS372" i="12"/>
  <c r="DR372" i="12"/>
  <c r="DZ372" i="12"/>
  <c r="DU372" i="12"/>
  <c r="DT372" i="12"/>
  <c r="DP373" i="12"/>
  <c r="ED373" i="12" s="1"/>
  <c r="DE368" i="12"/>
  <c r="DF368" i="12"/>
  <c r="DC368" i="12"/>
  <c r="DD368" i="12"/>
  <c r="DA368" i="12"/>
  <c r="DB368" i="12"/>
  <c r="CY368" i="12"/>
  <c r="CZ368" i="12"/>
  <c r="BO372" i="12"/>
  <c r="BP372" i="12"/>
  <c r="BI372" i="12"/>
  <c r="BJ372" i="12"/>
  <c r="BG372" i="12"/>
  <c r="BH372" i="12"/>
  <c r="AR368" i="12"/>
  <c r="AQ368" i="12"/>
  <c r="AP368" i="12"/>
  <c r="AO368" i="12"/>
  <c r="AN368" i="12"/>
  <c r="AT367" i="12" s="1"/>
  <c r="AS367" i="12" s="1"/>
  <c r="AM368" i="12"/>
  <c r="AL368" i="12"/>
  <c r="AK368" i="12"/>
  <c r="FA368" i="12"/>
  <c r="EZ368" i="12"/>
  <c r="EX367" i="12"/>
  <c r="EW367" i="12" s="1"/>
  <c r="CX368" i="12"/>
  <c r="CU368" i="12"/>
  <c r="CV368" i="12" s="1"/>
  <c r="CS368" i="12"/>
  <c r="CT368" i="12" s="1"/>
  <c r="DI367" i="12" s="1"/>
  <c r="DH367" i="12" s="1"/>
  <c r="CW368" i="12"/>
  <c r="EJ369" i="12"/>
  <c r="EN369" i="12"/>
  <c r="ER369" i="12"/>
  <c r="EM369" i="12"/>
  <c r="EL369" i="12"/>
  <c r="EK369" i="12"/>
  <c r="EI370" i="12"/>
  <c r="EQ370" i="12" s="1"/>
  <c r="CR369" i="12"/>
  <c r="DG369" i="12" s="1"/>
  <c r="AU367" i="12"/>
  <c r="AJ368" i="12"/>
  <c r="AG368" i="12"/>
  <c r="AI368" i="12"/>
  <c r="AH368" i="12"/>
  <c r="AF368" i="12"/>
  <c r="AE368" i="12"/>
  <c r="AD369" i="12"/>
  <c r="DK368" i="12"/>
  <c r="DR375" i="1"/>
  <c r="DQ376" i="1"/>
  <c r="EG375" i="1"/>
  <c r="CQ370" i="12" s="1"/>
  <c r="EF376" i="1"/>
  <c r="BF372" i="12"/>
  <c r="BC372" i="12"/>
  <c r="BD372" i="12"/>
  <c r="BE372" i="12"/>
  <c r="BN371" i="12" s="1"/>
  <c r="BK372" i="12"/>
  <c r="BS372" i="12" s="1"/>
  <c r="BL372" i="12" s="1"/>
  <c r="BT372" i="12"/>
  <c r="BM372" i="12"/>
  <c r="BB373" i="12"/>
  <c r="BQ373" i="12" s="1"/>
  <c r="DW379" i="1"/>
  <c r="BA374" i="12" s="1"/>
  <c r="EB379" i="1"/>
  <c r="DO374" i="12" s="1"/>
  <c r="CP376" i="1"/>
  <c r="EH371" i="12" s="1"/>
  <c r="CO377" i="1"/>
  <c r="EO370" i="12" l="1"/>
  <c r="EP370" i="12"/>
  <c r="ES369" i="12" s="1"/>
  <c r="ET369" i="12" s="1"/>
  <c r="EU369" i="12" s="1"/>
  <c r="EB373" i="12"/>
  <c r="EC373" i="12"/>
  <c r="DY373" i="12"/>
  <c r="EA373" i="12"/>
  <c r="DW373" i="12"/>
  <c r="DX373" i="12"/>
  <c r="DV373" i="12"/>
  <c r="DQ373" i="12"/>
  <c r="DS373" i="12"/>
  <c r="DR373" i="12"/>
  <c r="DZ373" i="12"/>
  <c r="DU373" i="12"/>
  <c r="DT373" i="12"/>
  <c r="DP374" i="12"/>
  <c r="ED374" i="12" s="1"/>
  <c r="DE369" i="12"/>
  <c r="DF369" i="12"/>
  <c r="DC369" i="12"/>
  <c r="DD369" i="12"/>
  <c r="DA369" i="12"/>
  <c r="DB369" i="12"/>
  <c r="CY369" i="12"/>
  <c r="CZ369" i="12"/>
  <c r="BO373" i="12"/>
  <c r="BP373" i="12"/>
  <c r="BI373" i="12"/>
  <c r="BJ373" i="12"/>
  <c r="BG373" i="12"/>
  <c r="BH373" i="12"/>
  <c r="AR369" i="12"/>
  <c r="AQ369" i="12"/>
  <c r="AP369" i="12"/>
  <c r="AO369" i="12"/>
  <c r="AN369" i="12"/>
  <c r="AM369" i="12"/>
  <c r="AL369" i="12"/>
  <c r="AK369" i="12"/>
  <c r="FA369" i="12"/>
  <c r="EZ369" i="12"/>
  <c r="CU369" i="12"/>
  <c r="CV369" i="12" s="1"/>
  <c r="CT369" i="12"/>
  <c r="DI368" i="12" s="1"/>
  <c r="DH368" i="12" s="1"/>
  <c r="CS369" i="12"/>
  <c r="CW369" i="12"/>
  <c r="CX369" i="12"/>
  <c r="EJ370" i="12"/>
  <c r="EN370" i="12"/>
  <c r="ER370" i="12"/>
  <c r="EM370" i="12"/>
  <c r="EL370" i="12"/>
  <c r="EK370" i="12"/>
  <c r="EI371" i="12"/>
  <c r="EQ371" i="12" s="1"/>
  <c r="CR370" i="12"/>
  <c r="DG370" i="12" s="1"/>
  <c r="AU368" i="12"/>
  <c r="AE369" i="12"/>
  <c r="AF369" i="12"/>
  <c r="AH369" i="12"/>
  <c r="AI369" i="12"/>
  <c r="AJ369" i="12"/>
  <c r="AG369" i="12"/>
  <c r="AT368" i="12"/>
  <c r="AS368" i="12" s="1"/>
  <c r="AD370" i="12"/>
  <c r="DK369" i="12"/>
  <c r="DQ377" i="1"/>
  <c r="DR376" i="1"/>
  <c r="EF377" i="1"/>
  <c r="EG376" i="1"/>
  <c r="CQ371" i="12" s="1"/>
  <c r="BE373" i="12"/>
  <c r="BN372" i="12" s="1"/>
  <c r="BF373" i="12"/>
  <c r="BK373" i="12"/>
  <c r="BS373" i="12" s="1"/>
  <c r="BL373" i="12" s="1"/>
  <c r="BC373" i="12"/>
  <c r="BD373" i="12" s="1"/>
  <c r="BT373" i="12"/>
  <c r="BM373" i="12"/>
  <c r="BB374" i="12"/>
  <c r="BQ374" i="12" s="1"/>
  <c r="DW380" i="1"/>
  <c r="BA375" i="12" s="1"/>
  <c r="EB380" i="1"/>
  <c r="DO375" i="12" s="1"/>
  <c r="CP377" i="1"/>
  <c r="EH372" i="12" s="1"/>
  <c r="CO378" i="1"/>
  <c r="EO371" i="12" l="1"/>
  <c r="EX370" i="12" s="1"/>
  <c r="EW370" i="12" s="1"/>
  <c r="EP371" i="12"/>
  <c r="EB374" i="12"/>
  <c r="EC374" i="12"/>
  <c r="DY374" i="12"/>
  <c r="EA374" i="12"/>
  <c r="DW374" i="12"/>
  <c r="DX374" i="12"/>
  <c r="DV374" i="12"/>
  <c r="DQ374" i="12"/>
  <c r="DS374" i="12"/>
  <c r="DR374" i="12"/>
  <c r="DZ374" i="12"/>
  <c r="DU374" i="12"/>
  <c r="DT374" i="12"/>
  <c r="DP375" i="12"/>
  <c r="ED375" i="12" s="1"/>
  <c r="FA370" i="12"/>
  <c r="DE370" i="12"/>
  <c r="DF370" i="12"/>
  <c r="DC370" i="12"/>
  <c r="DD370" i="12"/>
  <c r="DA370" i="12"/>
  <c r="DB370" i="12"/>
  <c r="CY370" i="12"/>
  <c r="CZ370" i="12"/>
  <c r="BO374" i="12"/>
  <c r="BP374" i="12"/>
  <c r="BI374" i="12"/>
  <c r="BJ374" i="12"/>
  <c r="BG374" i="12"/>
  <c r="BH374" i="12"/>
  <c r="AR370" i="12"/>
  <c r="AQ370" i="12"/>
  <c r="AP370" i="12"/>
  <c r="AO370" i="12"/>
  <c r="AN370" i="12"/>
  <c r="AT369" i="12" s="1"/>
  <c r="AS369" i="12" s="1"/>
  <c r="AM370" i="12"/>
  <c r="AL370" i="12"/>
  <c r="AK370" i="12"/>
  <c r="EX369" i="12"/>
  <c r="EW369" i="12" s="1"/>
  <c r="EZ370" i="12"/>
  <c r="AU369" i="12"/>
  <c r="EJ371" i="12"/>
  <c r="EN371" i="12"/>
  <c r="ER371" i="12"/>
  <c r="EM371" i="12"/>
  <c r="EL371" i="12"/>
  <c r="ES370" i="12"/>
  <c r="ET370" i="12" s="1"/>
  <c r="EU370" i="12" s="1"/>
  <c r="EK371" i="12"/>
  <c r="CW370" i="12"/>
  <c r="CX370" i="12"/>
  <c r="CS370" i="12"/>
  <c r="CT370" i="12" s="1"/>
  <c r="DI369" i="12" s="1"/>
  <c r="DH369" i="12" s="1"/>
  <c r="CU370" i="12"/>
  <c r="CV370" i="12" s="1"/>
  <c r="CR371" i="12"/>
  <c r="DG371" i="12" s="1"/>
  <c r="EI372" i="12"/>
  <c r="EQ372" i="12" s="1"/>
  <c r="AG370" i="12"/>
  <c r="AI370" i="12"/>
  <c r="AE370" i="12"/>
  <c r="AH370" i="12"/>
  <c r="AJ370" i="12"/>
  <c r="AF370" i="12"/>
  <c r="AD371" i="12"/>
  <c r="DK370" i="12"/>
  <c r="DR377" i="1"/>
  <c r="DQ378" i="1"/>
  <c r="EG377" i="1"/>
  <c r="CQ372" i="12" s="1"/>
  <c r="EF378" i="1"/>
  <c r="BB375" i="12"/>
  <c r="BQ375" i="12" s="1"/>
  <c r="DW381" i="1"/>
  <c r="BA376" i="12" s="1"/>
  <c r="BF374" i="12"/>
  <c r="BC374" i="12"/>
  <c r="BD374" i="12" s="1"/>
  <c r="BK374" i="12"/>
  <c r="BS374" i="12" s="1"/>
  <c r="BL374" i="12" s="1"/>
  <c r="BE374" i="12"/>
  <c r="BN373" i="12" s="1"/>
  <c r="BT374" i="12"/>
  <c r="BM374" i="12"/>
  <c r="EB381" i="1"/>
  <c r="DO376" i="12" s="1"/>
  <c r="CP378" i="1"/>
  <c r="EH373" i="12" s="1"/>
  <c r="CO379" i="1"/>
  <c r="EO372" i="12" l="1"/>
  <c r="EX371" i="12" s="1"/>
  <c r="EW371" i="12" s="1"/>
  <c r="EP372" i="12"/>
  <c r="ES371" i="12" s="1"/>
  <c r="ET371" i="12" s="1"/>
  <c r="EU371" i="12" s="1"/>
  <c r="EB375" i="12"/>
  <c r="EC375" i="12"/>
  <c r="DY375" i="12"/>
  <c r="EA375" i="12"/>
  <c r="DW375" i="12"/>
  <c r="DX375" i="12"/>
  <c r="DV375" i="12"/>
  <c r="DQ375" i="12"/>
  <c r="DS375" i="12"/>
  <c r="DR375" i="12"/>
  <c r="DZ375" i="12"/>
  <c r="DU375" i="12"/>
  <c r="DT375" i="12"/>
  <c r="DP376" i="12"/>
  <c r="ED376" i="12" s="1"/>
  <c r="DE371" i="12"/>
  <c r="DF371" i="12"/>
  <c r="DC371" i="12"/>
  <c r="DD371" i="12"/>
  <c r="DA371" i="12"/>
  <c r="DB371" i="12"/>
  <c r="CY371" i="12"/>
  <c r="CZ371" i="12"/>
  <c r="BO375" i="12"/>
  <c r="BP375" i="12"/>
  <c r="BI375" i="12"/>
  <c r="BJ375" i="12"/>
  <c r="FA371" i="12"/>
  <c r="BG375" i="12"/>
  <c r="BH375" i="12"/>
  <c r="AR371" i="12"/>
  <c r="AQ371" i="12"/>
  <c r="AP371" i="12"/>
  <c r="AO371" i="12"/>
  <c r="AN371" i="12"/>
  <c r="AL371" i="12"/>
  <c r="AK371" i="12"/>
  <c r="AM371" i="12"/>
  <c r="EZ371" i="12"/>
  <c r="AU370" i="12"/>
  <c r="EL372" i="12"/>
  <c r="EK372" i="12"/>
  <c r="EJ372" i="12"/>
  <c r="EN372" i="12"/>
  <c r="ER372" i="12"/>
  <c r="EM372" i="12"/>
  <c r="CS371" i="12"/>
  <c r="CW371" i="12"/>
  <c r="CT371" i="12"/>
  <c r="DI370" i="12" s="1"/>
  <c r="DH370" i="12" s="1"/>
  <c r="CU371" i="12"/>
  <c r="CV371" i="12" s="1"/>
  <c r="CX371" i="12"/>
  <c r="EI373" i="12"/>
  <c r="EQ373" i="12" s="1"/>
  <c r="CR372" i="12"/>
  <c r="DG372" i="12" s="1"/>
  <c r="AH371" i="12"/>
  <c r="AT370" i="12"/>
  <c r="AS370" i="12" s="1"/>
  <c r="AE371" i="12"/>
  <c r="AG371" i="12"/>
  <c r="AJ371" i="12"/>
  <c r="AI371" i="12"/>
  <c r="AF371" i="12"/>
  <c r="AD372" i="12"/>
  <c r="DK371" i="12"/>
  <c r="DQ379" i="1"/>
  <c r="DR378" i="1"/>
  <c r="EF379" i="1"/>
  <c r="EG378" i="1"/>
  <c r="CQ373" i="12" s="1"/>
  <c r="BC375" i="12"/>
  <c r="BT375" i="12"/>
  <c r="BD375" i="12"/>
  <c r="BK375" i="12"/>
  <c r="BS375" i="12" s="1"/>
  <c r="BL375" i="12" s="1"/>
  <c r="BE375" i="12"/>
  <c r="BN374" i="12" s="1"/>
  <c r="BF375" i="12"/>
  <c r="BM375" i="12"/>
  <c r="DW382" i="1"/>
  <c r="BA377" i="12" s="1"/>
  <c r="BB376" i="12"/>
  <c r="BQ376" i="12" s="1"/>
  <c r="EB382" i="1"/>
  <c r="DO377" i="12" s="1"/>
  <c r="CO380" i="1"/>
  <c r="CP379" i="1"/>
  <c r="EH374" i="12" s="1"/>
  <c r="EO373" i="12" l="1"/>
  <c r="EX372" i="12" s="1"/>
  <c r="EW372" i="12" s="1"/>
  <c r="EP373" i="12"/>
  <c r="ES372" i="12" s="1"/>
  <c r="ET372" i="12" s="1"/>
  <c r="EU372" i="12" s="1"/>
  <c r="EB376" i="12"/>
  <c r="EC376" i="12"/>
  <c r="DY376" i="12"/>
  <c r="EA376" i="12"/>
  <c r="DW376" i="12"/>
  <c r="DX376" i="12"/>
  <c r="DV376" i="12"/>
  <c r="DQ376" i="12"/>
  <c r="DS376" i="12"/>
  <c r="DR376" i="12"/>
  <c r="DZ376" i="12"/>
  <c r="DU376" i="12"/>
  <c r="DT376" i="12"/>
  <c r="DP377" i="12"/>
  <c r="ED377" i="12" s="1"/>
  <c r="DE372" i="12"/>
  <c r="DF372" i="12"/>
  <c r="DC372" i="12"/>
  <c r="DD372" i="12"/>
  <c r="DA372" i="12"/>
  <c r="DB372" i="12"/>
  <c r="CY372" i="12"/>
  <c r="CZ372" i="12"/>
  <c r="BO376" i="12"/>
  <c r="BP376" i="12"/>
  <c r="BI376" i="12"/>
  <c r="BJ376" i="12"/>
  <c r="BG376" i="12"/>
  <c r="BH376" i="12"/>
  <c r="AR372" i="12"/>
  <c r="AQ372" i="12"/>
  <c r="AP372" i="12"/>
  <c r="AO372" i="12"/>
  <c r="AN372" i="12"/>
  <c r="AT371" i="12" s="1"/>
  <c r="AS371" i="12" s="1"/>
  <c r="AM372" i="12"/>
  <c r="AL372" i="12"/>
  <c r="AK372" i="12"/>
  <c r="FA372" i="12"/>
  <c r="EZ372" i="12"/>
  <c r="AU371" i="12"/>
  <c r="EL373" i="12"/>
  <c r="EK373" i="12"/>
  <c r="EJ373" i="12"/>
  <c r="EN373" i="12"/>
  <c r="ER373" i="12"/>
  <c r="EM373" i="12"/>
  <c r="CX372" i="12"/>
  <c r="CU372" i="12"/>
  <c r="CV372" i="12" s="1"/>
  <c r="CS372" i="12"/>
  <c r="CT372" i="12" s="1"/>
  <c r="DI371" i="12" s="1"/>
  <c r="DH371" i="12" s="1"/>
  <c r="CW372" i="12"/>
  <c r="EI374" i="12"/>
  <c r="EQ374" i="12" s="1"/>
  <c r="CR373" i="12"/>
  <c r="DG373" i="12" s="1"/>
  <c r="AJ372" i="12"/>
  <c r="AI372" i="12"/>
  <c r="AH372" i="12"/>
  <c r="AG372" i="12"/>
  <c r="AF372" i="12"/>
  <c r="AE372" i="12"/>
  <c r="AD373" i="12"/>
  <c r="DK372" i="12"/>
  <c r="DR379" i="1"/>
  <c r="DQ380" i="1"/>
  <c r="EG379" i="1"/>
  <c r="CQ374" i="12" s="1"/>
  <c r="EF380" i="1"/>
  <c r="BB377" i="12"/>
  <c r="BQ377" i="12" s="1"/>
  <c r="DW383" i="1"/>
  <c r="BA378" i="12" s="1"/>
  <c r="BC376" i="12"/>
  <c r="BD376" i="12" s="1"/>
  <c r="BT376" i="12"/>
  <c r="BE376" i="12"/>
  <c r="BN375" i="12" s="1"/>
  <c r="BK376" i="12"/>
  <c r="BS376" i="12" s="1"/>
  <c r="BL376" i="12" s="1"/>
  <c r="BF376" i="12"/>
  <c r="BM376" i="12"/>
  <c r="EB383" i="1"/>
  <c r="DO378" i="12" s="1"/>
  <c r="CP380" i="1"/>
  <c r="EH375" i="12" s="1"/>
  <c r="CO381" i="1"/>
  <c r="EO374" i="12" l="1"/>
  <c r="EP374" i="12"/>
  <c r="EB377" i="12"/>
  <c r="EC377" i="12"/>
  <c r="DY377" i="12"/>
  <c r="EA377" i="12"/>
  <c r="DW377" i="12"/>
  <c r="DX377" i="12"/>
  <c r="DS377" i="12"/>
  <c r="DR377" i="12"/>
  <c r="DZ377" i="12"/>
  <c r="DU377" i="12"/>
  <c r="DT377" i="12"/>
  <c r="DV377" i="12"/>
  <c r="DQ377" i="12"/>
  <c r="DP378" i="12"/>
  <c r="ED378" i="12" s="1"/>
  <c r="DE373" i="12"/>
  <c r="DF373" i="12"/>
  <c r="DC373" i="12"/>
  <c r="DD373" i="12"/>
  <c r="DA373" i="12"/>
  <c r="DB373" i="12"/>
  <c r="CY373" i="12"/>
  <c r="CZ373" i="12"/>
  <c r="BO377" i="12"/>
  <c r="BP377" i="12"/>
  <c r="BI377" i="12"/>
  <c r="BJ377" i="12"/>
  <c r="BG377" i="12"/>
  <c r="BH377" i="12"/>
  <c r="AR373" i="12"/>
  <c r="AQ373" i="12"/>
  <c r="AP373" i="12"/>
  <c r="AO373" i="12"/>
  <c r="AN373" i="12"/>
  <c r="AT372" i="12" s="1"/>
  <c r="AS372" i="12" s="1"/>
  <c r="AM373" i="12"/>
  <c r="AL373" i="12"/>
  <c r="AK373" i="12"/>
  <c r="AU372" i="12"/>
  <c r="FA373" i="12"/>
  <c r="EZ373" i="12"/>
  <c r="CS373" i="12"/>
  <c r="CW373" i="12"/>
  <c r="CX373" i="12"/>
  <c r="CU373" i="12"/>
  <c r="CV373" i="12" s="1"/>
  <c r="CT373" i="12"/>
  <c r="DI372" i="12" s="1"/>
  <c r="DH372" i="12" s="1"/>
  <c r="EL374" i="12"/>
  <c r="ES373" i="12"/>
  <c r="ET373" i="12" s="1"/>
  <c r="EU373" i="12" s="1"/>
  <c r="EK374" i="12"/>
  <c r="EJ374" i="12"/>
  <c r="EN374" i="12"/>
  <c r="ER374" i="12"/>
  <c r="EM374" i="12"/>
  <c r="EI375" i="12"/>
  <c r="EQ375" i="12" s="1"/>
  <c r="CR374" i="12"/>
  <c r="DG374" i="12" s="1"/>
  <c r="AH373" i="12"/>
  <c r="AF373" i="12"/>
  <c r="AG373" i="12"/>
  <c r="AI373" i="12"/>
  <c r="AJ373" i="12"/>
  <c r="AE373" i="12"/>
  <c r="AD374" i="12"/>
  <c r="DK373" i="12"/>
  <c r="DQ381" i="1"/>
  <c r="DR380" i="1"/>
  <c r="EG380" i="1"/>
  <c r="CQ375" i="12" s="1"/>
  <c r="EF381" i="1"/>
  <c r="BF377" i="12"/>
  <c r="BK377" i="12"/>
  <c r="BS377" i="12" s="1"/>
  <c r="BL377" i="12" s="1"/>
  <c r="BD377" i="12"/>
  <c r="BC377" i="12"/>
  <c r="BE377" i="12"/>
  <c r="BN376" i="12" s="1"/>
  <c r="BT377" i="12"/>
  <c r="BM377" i="12"/>
  <c r="BB378" i="12"/>
  <c r="BQ378" i="12" s="1"/>
  <c r="DW384" i="1"/>
  <c r="BA379" i="12" s="1"/>
  <c r="EB384" i="1"/>
  <c r="DO379" i="12" s="1"/>
  <c r="CO382" i="1"/>
  <c r="CP381" i="1"/>
  <c r="EH376" i="12" s="1"/>
  <c r="EO375" i="12" l="1"/>
  <c r="EX374" i="12" s="1"/>
  <c r="EW374" i="12" s="1"/>
  <c r="EP375" i="12"/>
  <c r="ES374" i="12" s="1"/>
  <c r="ET374" i="12" s="1"/>
  <c r="EU374" i="12" s="1"/>
  <c r="EB378" i="12"/>
  <c r="EC378" i="12"/>
  <c r="DY378" i="12"/>
  <c r="EA378" i="12"/>
  <c r="DW378" i="12"/>
  <c r="DX378" i="12"/>
  <c r="DV378" i="12"/>
  <c r="DQ378" i="12"/>
  <c r="DS378" i="12"/>
  <c r="DR378" i="12"/>
  <c r="DZ378" i="12"/>
  <c r="DU378" i="12"/>
  <c r="DT378" i="12"/>
  <c r="DP379" i="12"/>
  <c r="ED379" i="12" s="1"/>
  <c r="DE374" i="12"/>
  <c r="DF374" i="12"/>
  <c r="DC374" i="12"/>
  <c r="DD374" i="12"/>
  <c r="DA374" i="12"/>
  <c r="DB374" i="12"/>
  <c r="CY374" i="12"/>
  <c r="CZ374" i="12"/>
  <c r="BO378" i="12"/>
  <c r="BP378" i="12"/>
  <c r="BI378" i="12"/>
  <c r="BJ378" i="12"/>
  <c r="BG378" i="12"/>
  <c r="BH378" i="12"/>
  <c r="AR374" i="12"/>
  <c r="AQ374" i="12"/>
  <c r="AP374" i="12"/>
  <c r="AO374" i="12"/>
  <c r="AN374" i="12"/>
  <c r="AT373" i="12" s="1"/>
  <c r="AS373" i="12" s="1"/>
  <c r="AM374" i="12"/>
  <c r="AL374" i="12"/>
  <c r="AK374" i="12"/>
  <c r="FA374" i="12"/>
  <c r="EX373" i="12"/>
  <c r="EW373" i="12" s="1"/>
  <c r="EZ374" i="12"/>
  <c r="EL375" i="12"/>
  <c r="EK375" i="12"/>
  <c r="EJ375" i="12"/>
  <c r="EN375" i="12"/>
  <c r="ER375" i="12"/>
  <c r="EM375" i="12"/>
  <c r="CX374" i="12"/>
  <c r="CS374" i="12"/>
  <c r="CT374" i="12" s="1"/>
  <c r="DI373" i="12" s="1"/>
  <c r="DH373" i="12" s="1"/>
  <c r="CU374" i="12"/>
  <c r="CV374" i="12" s="1"/>
  <c r="CW374" i="12"/>
  <c r="EI376" i="12"/>
  <c r="EQ376" i="12" s="1"/>
  <c r="CR375" i="12"/>
  <c r="DG375" i="12" s="1"/>
  <c r="AU373" i="12"/>
  <c r="AH374" i="12"/>
  <c r="AF374" i="12"/>
  <c r="AE374" i="12"/>
  <c r="AG374" i="12"/>
  <c r="AI374" i="12"/>
  <c r="AJ374" i="12"/>
  <c r="AD375" i="12"/>
  <c r="DK374" i="12"/>
  <c r="DQ382" i="1"/>
  <c r="DR381" i="1"/>
  <c r="EF382" i="1"/>
  <c r="EG381" i="1"/>
  <c r="CQ376" i="12" s="1"/>
  <c r="BB379" i="12"/>
  <c r="BQ379" i="12" s="1"/>
  <c r="DW385" i="1"/>
  <c r="BA380" i="12" s="1"/>
  <c r="BE378" i="12"/>
  <c r="BN377" i="12" s="1"/>
  <c r="BK378" i="12"/>
  <c r="BS378" i="12" s="1"/>
  <c r="BL378" i="12" s="1"/>
  <c r="BF378" i="12"/>
  <c r="BC378" i="12"/>
  <c r="BD378" i="12" s="1"/>
  <c r="BT378" i="12"/>
  <c r="BM378" i="12"/>
  <c r="EB385" i="1"/>
  <c r="DO380" i="12" s="1"/>
  <c r="CO383" i="1"/>
  <c r="CP382" i="1"/>
  <c r="EH377" i="12" s="1"/>
  <c r="EO376" i="12" l="1"/>
  <c r="EX375" i="12" s="1"/>
  <c r="EW375" i="12" s="1"/>
  <c r="EP376" i="12"/>
  <c r="ES375" i="12" s="1"/>
  <c r="ET375" i="12" s="1"/>
  <c r="EU375" i="12" s="1"/>
  <c r="EB379" i="12"/>
  <c r="EC379" i="12"/>
  <c r="DY379" i="12"/>
  <c r="EA379" i="12"/>
  <c r="DW379" i="12"/>
  <c r="DX379" i="12"/>
  <c r="DS379" i="12"/>
  <c r="DR379" i="12"/>
  <c r="DZ379" i="12"/>
  <c r="DU379" i="12"/>
  <c r="DT379" i="12"/>
  <c r="DV379" i="12"/>
  <c r="DQ379" i="12"/>
  <c r="DP380" i="12"/>
  <c r="ED380" i="12" s="1"/>
  <c r="DE375" i="12"/>
  <c r="DF375" i="12"/>
  <c r="DC375" i="12"/>
  <c r="DD375" i="12"/>
  <c r="DA375" i="12"/>
  <c r="DB375" i="12"/>
  <c r="CY375" i="12"/>
  <c r="CZ375" i="12"/>
  <c r="BO379" i="12"/>
  <c r="BP379" i="12"/>
  <c r="BI379" i="12"/>
  <c r="BJ379" i="12"/>
  <c r="BG379" i="12"/>
  <c r="BH379" i="12"/>
  <c r="AR375" i="12"/>
  <c r="AQ375" i="12"/>
  <c r="AP375" i="12"/>
  <c r="AO375" i="12"/>
  <c r="AN375" i="12"/>
  <c r="AT374" i="12" s="1"/>
  <c r="AS374" i="12" s="1"/>
  <c r="AL375" i="12"/>
  <c r="AK375" i="12"/>
  <c r="AM375" i="12"/>
  <c r="EZ375" i="12"/>
  <c r="FA375" i="12"/>
  <c r="CU375" i="12"/>
  <c r="CV375" i="12" s="1"/>
  <c r="CX375" i="12"/>
  <c r="CS375" i="12"/>
  <c r="CW375" i="12"/>
  <c r="CT375" i="12"/>
  <c r="DI374" i="12" s="1"/>
  <c r="DH374" i="12" s="1"/>
  <c r="EJ376" i="12"/>
  <c r="EN376" i="12"/>
  <c r="ER376" i="12"/>
  <c r="EM376" i="12"/>
  <c r="EL376" i="12"/>
  <c r="EK376" i="12"/>
  <c r="EI377" i="12"/>
  <c r="EQ377" i="12" s="1"/>
  <c r="CR376" i="12"/>
  <c r="DG376" i="12" s="1"/>
  <c r="AU374" i="12"/>
  <c r="AG375" i="12"/>
  <c r="AF375" i="12"/>
  <c r="AJ375" i="12"/>
  <c r="AH375" i="12"/>
  <c r="AE375" i="12"/>
  <c r="AI375" i="12"/>
  <c r="AD376" i="12"/>
  <c r="DK375" i="12"/>
  <c r="DQ383" i="1"/>
  <c r="DR382" i="1"/>
  <c r="EF383" i="1"/>
  <c r="EG382" i="1"/>
  <c r="CQ377" i="12" s="1"/>
  <c r="BF379" i="12"/>
  <c r="BT379" i="12"/>
  <c r="BK379" i="12"/>
  <c r="BS379" i="12" s="1"/>
  <c r="BL379" i="12" s="1"/>
  <c r="BD379" i="12"/>
  <c r="BE379" i="12"/>
  <c r="BN378" i="12" s="1"/>
  <c r="BC379" i="12"/>
  <c r="BM379" i="12"/>
  <c r="BB380" i="12"/>
  <c r="BQ380" i="12" s="1"/>
  <c r="DW386" i="1"/>
  <c r="BA381" i="12" s="1"/>
  <c r="EB386" i="1"/>
  <c r="DO381" i="12" s="1"/>
  <c r="CP383" i="1"/>
  <c r="EH378" i="12" s="1"/>
  <c r="CO384" i="1"/>
  <c r="EO377" i="12" l="1"/>
  <c r="EX376" i="12" s="1"/>
  <c r="EW376" i="12" s="1"/>
  <c r="EP377" i="12"/>
  <c r="ES376" i="12" s="1"/>
  <c r="ET376" i="12" s="1"/>
  <c r="EU376" i="12" s="1"/>
  <c r="EB380" i="12"/>
  <c r="EC380" i="12"/>
  <c r="DY380" i="12"/>
  <c r="EA380" i="12"/>
  <c r="DW380" i="12"/>
  <c r="DX380" i="12"/>
  <c r="DS380" i="12"/>
  <c r="DR380" i="12"/>
  <c r="DZ380" i="12"/>
  <c r="DU380" i="12"/>
  <c r="DT380" i="12"/>
  <c r="DV380" i="12"/>
  <c r="DQ380" i="12"/>
  <c r="DP381" i="12"/>
  <c r="ED381" i="12" s="1"/>
  <c r="DE376" i="12"/>
  <c r="DF376" i="12"/>
  <c r="DC376" i="12"/>
  <c r="DD376" i="12"/>
  <c r="DA376" i="12"/>
  <c r="DB376" i="12"/>
  <c r="CY376" i="12"/>
  <c r="CZ376" i="12"/>
  <c r="BO380" i="12"/>
  <c r="BP380" i="12"/>
  <c r="BI380" i="12"/>
  <c r="BJ380" i="12"/>
  <c r="BG380" i="12"/>
  <c r="BH380" i="12"/>
  <c r="AR376" i="12"/>
  <c r="AQ376" i="12"/>
  <c r="AP376" i="12"/>
  <c r="AO376" i="12"/>
  <c r="AN376" i="12"/>
  <c r="AT375" i="12" s="1"/>
  <c r="AS375" i="12" s="1"/>
  <c r="AM376" i="12"/>
  <c r="AL376" i="12"/>
  <c r="AK376" i="12"/>
  <c r="EZ376" i="12"/>
  <c r="FA376" i="12"/>
  <c r="AU375" i="12"/>
  <c r="EL377" i="12"/>
  <c r="EK377" i="12"/>
  <c r="EJ377" i="12"/>
  <c r="EN377" i="12"/>
  <c r="ER377" i="12"/>
  <c r="EM377" i="12"/>
  <c r="CW376" i="12"/>
  <c r="CX376" i="12"/>
  <c r="CU376" i="12"/>
  <c r="CV376" i="12" s="1"/>
  <c r="CS376" i="12"/>
  <c r="CT376" i="12" s="1"/>
  <c r="DI375" i="12" s="1"/>
  <c r="DH375" i="12" s="1"/>
  <c r="EI378" i="12"/>
  <c r="EQ378" i="12" s="1"/>
  <c r="CR377" i="12"/>
  <c r="DG377" i="12" s="1"/>
  <c r="AH376" i="12"/>
  <c r="AG376" i="12"/>
  <c r="AI376" i="12"/>
  <c r="AJ376" i="12"/>
  <c r="AE376" i="12"/>
  <c r="AF376" i="12" s="1"/>
  <c r="AD377" i="12"/>
  <c r="DK376" i="12"/>
  <c r="DR383" i="1"/>
  <c r="DQ384" i="1"/>
  <c r="EF384" i="1"/>
  <c r="EG383" i="1"/>
  <c r="CQ378" i="12" s="1"/>
  <c r="DW387" i="1"/>
  <c r="BA382" i="12" s="1"/>
  <c r="BB381" i="12"/>
  <c r="BQ381" i="12" s="1"/>
  <c r="BK380" i="12"/>
  <c r="BS380" i="12" s="1"/>
  <c r="BL380" i="12" s="1"/>
  <c r="BC380" i="12"/>
  <c r="BD380" i="12" s="1"/>
  <c r="BF380" i="12"/>
  <c r="BE380" i="12"/>
  <c r="BN379" i="12" s="1"/>
  <c r="BT380" i="12"/>
  <c r="BM380" i="12"/>
  <c r="EB387" i="1"/>
  <c r="DO382" i="12" s="1"/>
  <c r="CP384" i="1"/>
  <c r="EH379" i="12" s="1"/>
  <c r="CO385" i="1"/>
  <c r="EO378" i="12" l="1"/>
  <c r="EX377" i="12" s="1"/>
  <c r="EW377" i="12" s="1"/>
  <c r="EP378" i="12"/>
  <c r="ES377" i="12" s="1"/>
  <c r="ET377" i="12" s="1"/>
  <c r="EU377" i="12" s="1"/>
  <c r="EB381" i="12"/>
  <c r="EC381" i="12"/>
  <c r="DY381" i="12"/>
  <c r="EA381" i="12"/>
  <c r="DW381" i="12"/>
  <c r="DX381" i="12"/>
  <c r="DS381" i="12"/>
  <c r="DR381" i="12"/>
  <c r="DZ381" i="12"/>
  <c r="DU381" i="12"/>
  <c r="DT381" i="12"/>
  <c r="DV381" i="12"/>
  <c r="DQ381" i="12"/>
  <c r="DP382" i="12"/>
  <c r="ED382" i="12" s="1"/>
  <c r="DE377" i="12"/>
  <c r="DF377" i="12"/>
  <c r="DC377" i="12"/>
  <c r="DD377" i="12"/>
  <c r="DA377" i="12"/>
  <c r="DB377" i="12"/>
  <c r="CY377" i="12"/>
  <c r="CZ377" i="12"/>
  <c r="BO381" i="12"/>
  <c r="BP381" i="12"/>
  <c r="BI381" i="12"/>
  <c r="BJ381" i="12"/>
  <c r="BG381" i="12"/>
  <c r="BH381" i="12"/>
  <c r="AR377" i="12"/>
  <c r="AQ377" i="12"/>
  <c r="AP377" i="12"/>
  <c r="AO377" i="12"/>
  <c r="AN377" i="12"/>
  <c r="AM377" i="12"/>
  <c r="AL377" i="12"/>
  <c r="AK377" i="12"/>
  <c r="EZ377" i="12"/>
  <c r="FA377" i="12"/>
  <c r="CS377" i="12"/>
  <c r="CW377" i="12"/>
  <c r="CX377" i="12"/>
  <c r="CU377" i="12"/>
  <c r="CV377" i="12" s="1"/>
  <c r="CT377" i="12"/>
  <c r="DI376" i="12" s="1"/>
  <c r="DH376" i="12" s="1"/>
  <c r="EJ378" i="12"/>
  <c r="EN378" i="12"/>
  <c r="ER378" i="12"/>
  <c r="EM378" i="12"/>
  <c r="EL378" i="12"/>
  <c r="EK378" i="12"/>
  <c r="EI379" i="12"/>
  <c r="EQ379" i="12" s="1"/>
  <c r="CR378" i="12"/>
  <c r="DG378" i="12" s="1"/>
  <c r="AU376" i="12"/>
  <c r="AE377" i="12"/>
  <c r="AF377" i="12" s="1"/>
  <c r="AJ377" i="12"/>
  <c r="AT376" i="12"/>
  <c r="AS376" i="12" s="1"/>
  <c r="AG377" i="12"/>
  <c r="AH377" i="12"/>
  <c r="AI377" i="12"/>
  <c r="AD378" i="12"/>
  <c r="DK377" i="12"/>
  <c r="DQ385" i="1"/>
  <c r="DR384" i="1"/>
  <c r="EG384" i="1"/>
  <c r="CQ379" i="12" s="1"/>
  <c r="EF385" i="1"/>
  <c r="BK381" i="12"/>
  <c r="BS381" i="12" s="1"/>
  <c r="BL381" i="12" s="1"/>
  <c r="BE381" i="12"/>
  <c r="BC381" i="12"/>
  <c r="BD381" i="12" s="1"/>
  <c r="BF381" i="12"/>
  <c r="BM381" i="12"/>
  <c r="BB382" i="12"/>
  <c r="BQ382" i="12" s="1"/>
  <c r="DW388" i="1"/>
  <c r="BA383" i="12" s="1"/>
  <c r="EB388" i="1"/>
  <c r="DO383" i="12" s="1"/>
  <c r="CP385" i="1"/>
  <c r="EH380" i="12" s="1"/>
  <c r="CO386" i="1"/>
  <c r="EO379" i="12" l="1"/>
  <c r="EX378" i="12" s="1"/>
  <c r="EW378" i="12" s="1"/>
  <c r="EP379" i="12"/>
  <c r="EB382" i="12"/>
  <c r="EC382" i="12"/>
  <c r="DY382" i="12"/>
  <c r="EA382" i="12"/>
  <c r="DW382" i="12"/>
  <c r="DX382" i="12"/>
  <c r="DS382" i="12"/>
  <c r="DR382" i="12"/>
  <c r="DZ382" i="12"/>
  <c r="DU382" i="12"/>
  <c r="DT382" i="12"/>
  <c r="DV382" i="12"/>
  <c r="DQ382" i="12"/>
  <c r="DP383" i="12"/>
  <c r="ED383" i="12" s="1"/>
  <c r="DE378" i="12"/>
  <c r="DF378" i="12"/>
  <c r="DC378" i="12"/>
  <c r="DD378" i="12"/>
  <c r="DA378" i="12"/>
  <c r="DB378" i="12"/>
  <c r="CY378" i="12"/>
  <c r="CZ378" i="12"/>
  <c r="BO382" i="12"/>
  <c r="BP382" i="12"/>
  <c r="BI382" i="12"/>
  <c r="BJ382" i="12"/>
  <c r="BG382" i="12"/>
  <c r="BH382" i="12"/>
  <c r="AR378" i="12"/>
  <c r="AQ378" i="12"/>
  <c r="AP378" i="12"/>
  <c r="AO378" i="12"/>
  <c r="AN378" i="12"/>
  <c r="AT377" i="12" s="1"/>
  <c r="AS377" i="12" s="1"/>
  <c r="AM378" i="12"/>
  <c r="AL378" i="12"/>
  <c r="AK378" i="12"/>
  <c r="EZ378" i="12"/>
  <c r="FA378" i="12"/>
  <c r="EL379" i="12"/>
  <c r="ES378" i="12"/>
  <c r="ET378" i="12" s="1"/>
  <c r="EU378" i="12" s="1"/>
  <c r="EK379" i="12"/>
  <c r="EJ379" i="12"/>
  <c r="EN379" i="12"/>
  <c r="ER379" i="12"/>
  <c r="EM379" i="12"/>
  <c r="CX378" i="12"/>
  <c r="CS378" i="12"/>
  <c r="CT378" i="12" s="1"/>
  <c r="DI377" i="12" s="1"/>
  <c r="DH377" i="12" s="1"/>
  <c r="CU378" i="12"/>
  <c r="CV378" i="12" s="1"/>
  <c r="CW378" i="12"/>
  <c r="EI380" i="12"/>
  <c r="EQ380" i="12" s="1"/>
  <c r="CR379" i="12"/>
  <c r="DG379" i="12" s="1"/>
  <c r="AU377" i="12"/>
  <c r="AH378" i="12"/>
  <c r="AF378" i="12"/>
  <c r="AE378" i="12"/>
  <c r="AG378" i="12"/>
  <c r="AJ378" i="12"/>
  <c r="AI378" i="12"/>
  <c r="AD379" i="12"/>
  <c r="DK378" i="12"/>
  <c r="DR385" i="1"/>
  <c r="DQ386" i="1"/>
  <c r="EF386" i="1"/>
  <c r="EG385" i="1"/>
  <c r="CQ380" i="12" s="1"/>
  <c r="BC382" i="12"/>
  <c r="BD382" i="12" s="1"/>
  <c r="BF382" i="12"/>
  <c r="BE382" i="12"/>
  <c r="BN381" i="12" s="1"/>
  <c r="BK382" i="12"/>
  <c r="BS382" i="12" s="1"/>
  <c r="BL382" i="12" s="1"/>
  <c r="BT382" i="12"/>
  <c r="BM382" i="12"/>
  <c r="BB383" i="12"/>
  <c r="BQ383" i="12" s="1"/>
  <c r="DW389" i="1"/>
  <c r="BA384" i="12" s="1"/>
  <c r="BT381" i="12"/>
  <c r="BN380" i="12"/>
  <c r="EB389" i="1"/>
  <c r="DO384" i="12" s="1"/>
  <c r="CP386" i="1"/>
  <c r="EH381" i="12" s="1"/>
  <c r="CO387" i="1"/>
  <c r="EO380" i="12" l="1"/>
  <c r="EX379" i="12" s="1"/>
  <c r="EW379" i="12" s="1"/>
  <c r="EP380" i="12"/>
  <c r="EB383" i="12"/>
  <c r="EC383" i="12"/>
  <c r="DY383" i="12"/>
  <c r="EA383" i="12"/>
  <c r="DW383" i="12"/>
  <c r="DX383" i="12"/>
  <c r="DS383" i="12"/>
  <c r="DR383" i="12"/>
  <c r="DZ383" i="12"/>
  <c r="DU383" i="12"/>
  <c r="DT383" i="12"/>
  <c r="DV383" i="12"/>
  <c r="DQ383" i="12"/>
  <c r="DP384" i="12"/>
  <c r="ED384" i="12" s="1"/>
  <c r="DE379" i="12"/>
  <c r="DF379" i="12"/>
  <c r="DC379" i="12"/>
  <c r="DD379" i="12"/>
  <c r="DA379" i="12"/>
  <c r="DB379" i="12"/>
  <c r="CY379" i="12"/>
  <c r="CZ379" i="12"/>
  <c r="BO383" i="12"/>
  <c r="BP383" i="12"/>
  <c r="BI383" i="12"/>
  <c r="BJ383" i="12"/>
  <c r="BG383" i="12"/>
  <c r="BH383" i="12"/>
  <c r="AR379" i="12"/>
  <c r="AQ379" i="12"/>
  <c r="AP379" i="12"/>
  <c r="AO379" i="12"/>
  <c r="AN379" i="12"/>
  <c r="AT378" i="12" s="1"/>
  <c r="AS378" i="12" s="1"/>
  <c r="AL379" i="12"/>
  <c r="AK379" i="12"/>
  <c r="AM379" i="12"/>
  <c r="FA379" i="12"/>
  <c r="EZ379" i="12"/>
  <c r="CU379" i="12"/>
  <c r="CV379" i="12" s="1"/>
  <c r="CS379" i="12"/>
  <c r="CT379" i="12" s="1"/>
  <c r="DI378" i="12" s="1"/>
  <c r="DH378" i="12" s="1"/>
  <c r="CW379" i="12"/>
  <c r="CX379" i="12"/>
  <c r="EJ380" i="12"/>
  <c r="EN380" i="12"/>
  <c r="ER380" i="12"/>
  <c r="EM380" i="12"/>
  <c r="EL380" i="12"/>
  <c r="ES379" i="12"/>
  <c r="ET379" i="12" s="1"/>
  <c r="EU379" i="12" s="1"/>
  <c r="EK380" i="12"/>
  <c r="EI381" i="12"/>
  <c r="EQ381" i="12" s="1"/>
  <c r="CR380" i="12"/>
  <c r="DG380" i="12" s="1"/>
  <c r="AU378" i="12"/>
  <c r="AE379" i="12"/>
  <c r="AG379" i="12"/>
  <c r="AH379" i="12"/>
  <c r="AI379" i="12"/>
  <c r="AF379" i="12"/>
  <c r="AJ379" i="12"/>
  <c r="AD380" i="12"/>
  <c r="DK379" i="12"/>
  <c r="DQ387" i="1"/>
  <c r="DR386" i="1"/>
  <c r="EF387" i="1"/>
  <c r="EG386" i="1"/>
  <c r="CQ381" i="12" s="1"/>
  <c r="DW390" i="1"/>
  <c r="BA385" i="12" s="1"/>
  <c r="BB384" i="12"/>
  <c r="BQ384" i="12" s="1"/>
  <c r="BC383" i="12"/>
  <c r="BD383" i="12" s="1"/>
  <c r="BF383" i="12"/>
  <c r="BK383" i="12"/>
  <c r="BS383" i="12" s="1"/>
  <c r="BL383" i="12" s="1"/>
  <c r="BE383" i="12"/>
  <c r="BN382" i="12" s="1"/>
  <c r="BT383" i="12"/>
  <c r="BM383" i="12"/>
  <c r="EB390" i="1"/>
  <c r="DO385" i="12" s="1"/>
  <c r="CO388" i="1"/>
  <c r="CP387" i="1"/>
  <c r="EH382" i="12" s="1"/>
  <c r="EO381" i="12" l="1"/>
  <c r="EX380" i="12" s="1"/>
  <c r="EW380" i="12" s="1"/>
  <c r="EP381" i="12"/>
  <c r="EB384" i="12"/>
  <c r="EC384" i="12"/>
  <c r="DY384" i="12"/>
  <c r="EA384" i="12"/>
  <c r="DW384" i="12"/>
  <c r="DX384" i="12"/>
  <c r="DS384" i="12"/>
  <c r="DR384" i="12"/>
  <c r="DZ384" i="12"/>
  <c r="DU384" i="12"/>
  <c r="DT384" i="12"/>
  <c r="DV384" i="12"/>
  <c r="DQ384" i="12"/>
  <c r="DP385" i="12"/>
  <c r="ED385" i="12" s="1"/>
  <c r="DE380" i="12"/>
  <c r="DF380" i="12"/>
  <c r="DC380" i="12"/>
  <c r="DD380" i="12"/>
  <c r="DA380" i="12"/>
  <c r="DB380" i="12"/>
  <c r="CY380" i="12"/>
  <c r="CZ380" i="12"/>
  <c r="BO384" i="12"/>
  <c r="BP384" i="12"/>
  <c r="BI384" i="12"/>
  <c r="BJ384" i="12"/>
  <c r="BG384" i="12"/>
  <c r="BH384" i="12"/>
  <c r="AR380" i="12"/>
  <c r="AQ380" i="12"/>
  <c r="AP380" i="12"/>
  <c r="AO380" i="12"/>
  <c r="AN380" i="12"/>
  <c r="AT379" i="12" s="1"/>
  <c r="AS379" i="12" s="1"/>
  <c r="AM380" i="12"/>
  <c r="AL380" i="12"/>
  <c r="AK380" i="12"/>
  <c r="EZ380" i="12"/>
  <c r="FA380" i="12"/>
  <c r="CX380" i="12"/>
  <c r="CU380" i="12"/>
  <c r="CV380" i="12" s="1"/>
  <c r="CS380" i="12"/>
  <c r="CT380" i="12" s="1"/>
  <c r="DI379" i="12" s="1"/>
  <c r="DH379" i="12" s="1"/>
  <c r="CW380" i="12"/>
  <c r="EL381" i="12"/>
  <c r="ES380" i="12"/>
  <c r="ET380" i="12" s="1"/>
  <c r="EU380" i="12" s="1"/>
  <c r="EK381" i="12"/>
  <c r="EJ381" i="12"/>
  <c r="EN381" i="12"/>
  <c r="ER381" i="12"/>
  <c r="EM381" i="12"/>
  <c r="EI382" i="12"/>
  <c r="EQ382" i="12" s="1"/>
  <c r="CR381" i="12"/>
  <c r="DG381" i="12" s="1"/>
  <c r="AU379" i="12"/>
  <c r="AH380" i="12"/>
  <c r="AG380" i="12"/>
  <c r="AJ380" i="12"/>
  <c r="AI380" i="12"/>
  <c r="AF380" i="12"/>
  <c r="AE380" i="12"/>
  <c r="AD381" i="12"/>
  <c r="DK380" i="12"/>
  <c r="DR387" i="1"/>
  <c r="DQ388" i="1"/>
  <c r="EG387" i="1"/>
  <c r="CQ382" i="12" s="1"/>
  <c r="EF388" i="1"/>
  <c r="BF384" i="12"/>
  <c r="BK384" i="12"/>
  <c r="BS384" i="12" s="1"/>
  <c r="BL384" i="12" s="1"/>
  <c r="BC384" i="12"/>
  <c r="BT384" i="12"/>
  <c r="BD384" i="12"/>
  <c r="BE384" i="12"/>
  <c r="BN383" i="12" s="1"/>
  <c r="BM384" i="12"/>
  <c r="BB385" i="12"/>
  <c r="BQ385" i="12" s="1"/>
  <c r="DW391" i="1"/>
  <c r="BA386" i="12" s="1"/>
  <c r="EB391" i="1"/>
  <c r="DO386" i="12" s="1"/>
  <c r="CO389" i="1"/>
  <c r="CP388" i="1"/>
  <c r="EH383" i="12" s="1"/>
  <c r="EO382" i="12" l="1"/>
  <c r="EX381" i="12" s="1"/>
  <c r="EW381" i="12" s="1"/>
  <c r="EP382" i="12"/>
  <c r="ES381" i="12" s="1"/>
  <c r="ET381" i="12" s="1"/>
  <c r="EU381" i="12" s="1"/>
  <c r="EB385" i="12"/>
  <c r="EC385" i="12"/>
  <c r="DY385" i="12"/>
  <c r="EA385" i="12"/>
  <c r="DW385" i="12"/>
  <c r="DX385" i="12"/>
  <c r="DS385" i="12"/>
  <c r="DR385" i="12"/>
  <c r="DZ385" i="12"/>
  <c r="DU385" i="12"/>
  <c r="DT385" i="12"/>
  <c r="DV385" i="12"/>
  <c r="DQ385" i="12"/>
  <c r="DP386" i="12"/>
  <c r="ED386" i="12" s="1"/>
  <c r="DE381" i="12"/>
  <c r="DF381" i="12"/>
  <c r="DC381" i="12"/>
  <c r="DD381" i="12"/>
  <c r="DA381" i="12"/>
  <c r="DB381" i="12"/>
  <c r="CY381" i="12"/>
  <c r="CZ381" i="12"/>
  <c r="BO385" i="12"/>
  <c r="BP385" i="12"/>
  <c r="BI385" i="12"/>
  <c r="BJ385" i="12"/>
  <c r="BG385" i="12"/>
  <c r="BH385" i="12"/>
  <c r="AR381" i="12"/>
  <c r="AQ381" i="12"/>
  <c r="AP381" i="12"/>
  <c r="AO381" i="12"/>
  <c r="AN381" i="12"/>
  <c r="AT380" i="12" s="1"/>
  <c r="AS380" i="12" s="1"/>
  <c r="AM381" i="12"/>
  <c r="AL381" i="12"/>
  <c r="AK381" i="12"/>
  <c r="FA381" i="12"/>
  <c r="CU381" i="12"/>
  <c r="CV381" i="12" s="1"/>
  <c r="CT381" i="12"/>
  <c r="DI380" i="12" s="1"/>
  <c r="DH380" i="12" s="1"/>
  <c r="EL382" i="12"/>
  <c r="EJ382" i="12"/>
  <c r="ER382" i="12"/>
  <c r="EN382" i="12"/>
  <c r="EM382" i="12"/>
  <c r="CX381" i="12"/>
  <c r="CW381" i="12"/>
  <c r="CS381" i="12"/>
  <c r="EK382" i="12"/>
  <c r="EZ381" i="12"/>
  <c r="EI383" i="12"/>
  <c r="EQ383" i="12" s="1"/>
  <c r="CR382" i="12"/>
  <c r="DG382" i="12" s="1"/>
  <c r="AU380" i="12"/>
  <c r="AH381" i="12"/>
  <c r="AE381" i="12"/>
  <c r="AF381" i="12" s="1"/>
  <c r="AJ381" i="12"/>
  <c r="AI381" i="12"/>
  <c r="AG381" i="12"/>
  <c r="AD382" i="12"/>
  <c r="DK381" i="12"/>
  <c r="DQ389" i="1"/>
  <c r="DR388" i="1"/>
  <c r="EF389" i="1"/>
  <c r="EG388" i="1"/>
  <c r="CQ383" i="12" s="1"/>
  <c r="BE385" i="12"/>
  <c r="BN384" i="12" s="1"/>
  <c r="BC385" i="12"/>
  <c r="BT385" i="12"/>
  <c r="BK385" i="12"/>
  <c r="BS385" i="12" s="1"/>
  <c r="BL385" i="12" s="1"/>
  <c r="BD385" i="12"/>
  <c r="BF385" i="12"/>
  <c r="BM385" i="12"/>
  <c r="BB386" i="12"/>
  <c r="BQ386" i="12" s="1"/>
  <c r="DW392" i="1"/>
  <c r="BA387" i="12" s="1"/>
  <c r="EB392" i="1"/>
  <c r="DO387" i="12" s="1"/>
  <c r="CO390" i="1"/>
  <c r="CP389" i="1"/>
  <c r="EH384" i="12" s="1"/>
  <c r="EO383" i="12" l="1"/>
  <c r="EX382" i="12" s="1"/>
  <c r="EW382" i="12" s="1"/>
  <c r="EP383" i="12"/>
  <c r="EB386" i="12"/>
  <c r="EC386" i="12"/>
  <c r="DY386" i="12"/>
  <c r="EA386" i="12"/>
  <c r="DW386" i="12"/>
  <c r="DX386" i="12"/>
  <c r="DS386" i="12"/>
  <c r="DR386" i="12"/>
  <c r="DZ386" i="12"/>
  <c r="DU386" i="12"/>
  <c r="DT386" i="12"/>
  <c r="DV386" i="12"/>
  <c r="DQ386" i="12"/>
  <c r="DP387" i="12"/>
  <c r="ED387" i="12" s="1"/>
  <c r="DE382" i="12"/>
  <c r="DF382" i="12"/>
  <c r="DC382" i="12"/>
  <c r="DD382" i="12"/>
  <c r="DA382" i="12"/>
  <c r="DB382" i="12"/>
  <c r="CY382" i="12"/>
  <c r="CZ382" i="12"/>
  <c r="BO386" i="12"/>
  <c r="BP386" i="12"/>
  <c r="BI386" i="12"/>
  <c r="BJ386" i="12"/>
  <c r="BG386" i="12"/>
  <c r="BH386" i="12"/>
  <c r="AR382" i="12"/>
  <c r="AQ382" i="12"/>
  <c r="AP382" i="12"/>
  <c r="AO382" i="12"/>
  <c r="AN382" i="12"/>
  <c r="AM382" i="12"/>
  <c r="AL382" i="12"/>
  <c r="AK382" i="12"/>
  <c r="FA382" i="12"/>
  <c r="EZ382" i="12"/>
  <c r="CW382" i="12"/>
  <c r="CX382" i="12"/>
  <c r="CS382" i="12"/>
  <c r="CT382" i="12" s="1"/>
  <c r="DI381" i="12" s="1"/>
  <c r="DH381" i="12" s="1"/>
  <c r="CU382" i="12"/>
  <c r="CV382" i="12" s="1"/>
  <c r="EJ383" i="12"/>
  <c r="EN383" i="12"/>
  <c r="ER383" i="12"/>
  <c r="EM383" i="12"/>
  <c r="EL383" i="12"/>
  <c r="ES382" i="12"/>
  <c r="ET382" i="12" s="1"/>
  <c r="EU382" i="12" s="1"/>
  <c r="EK383" i="12"/>
  <c r="EI384" i="12"/>
  <c r="EQ384" i="12" s="1"/>
  <c r="CR383" i="12"/>
  <c r="DG383" i="12" s="1"/>
  <c r="AU381" i="12"/>
  <c r="AH382" i="12"/>
  <c r="AJ382" i="12"/>
  <c r="AG382" i="12"/>
  <c r="AE382" i="12"/>
  <c r="AF382" i="12" s="1"/>
  <c r="AT381" i="12"/>
  <c r="AS381" i="12" s="1"/>
  <c r="AI382" i="12"/>
  <c r="AD383" i="12"/>
  <c r="DK382" i="12"/>
  <c r="DQ390" i="1"/>
  <c r="DR389" i="1"/>
  <c r="EG389" i="1"/>
  <c r="CQ384" i="12" s="1"/>
  <c r="EF390" i="1"/>
  <c r="DW393" i="1"/>
  <c r="BA388" i="12" s="1"/>
  <c r="BB387" i="12"/>
  <c r="BQ387" i="12" s="1"/>
  <c r="BE386" i="12"/>
  <c r="BN385" i="12" s="1"/>
  <c r="BT386" i="12"/>
  <c r="BC386" i="12"/>
  <c r="BK386" i="12"/>
  <c r="BS386" i="12" s="1"/>
  <c r="BL386" i="12" s="1"/>
  <c r="BF386" i="12"/>
  <c r="BD386" i="12"/>
  <c r="BM386" i="12"/>
  <c r="EB393" i="1"/>
  <c r="DO388" i="12" s="1"/>
  <c r="CO391" i="1"/>
  <c r="CP390" i="1"/>
  <c r="EH385" i="12" s="1"/>
  <c r="EO384" i="12" l="1"/>
  <c r="EX383" i="12" s="1"/>
  <c r="EW383" i="12" s="1"/>
  <c r="EP384" i="12"/>
  <c r="EB387" i="12"/>
  <c r="EC387" i="12"/>
  <c r="DY387" i="12"/>
  <c r="EA387" i="12"/>
  <c r="DW387" i="12"/>
  <c r="DX387" i="12"/>
  <c r="DV387" i="12"/>
  <c r="DQ387" i="12"/>
  <c r="DS387" i="12"/>
  <c r="DR387" i="12"/>
  <c r="DZ387" i="12"/>
  <c r="DU387" i="12"/>
  <c r="DT387" i="12"/>
  <c r="DP388" i="12"/>
  <c r="ED388" i="12" s="1"/>
  <c r="DE383" i="12"/>
  <c r="DF383" i="12"/>
  <c r="DC383" i="12"/>
  <c r="DD383" i="12"/>
  <c r="DA383" i="12"/>
  <c r="DB383" i="12"/>
  <c r="CY383" i="12"/>
  <c r="CZ383" i="12"/>
  <c r="BO387" i="12"/>
  <c r="BP387" i="12"/>
  <c r="BI387" i="12"/>
  <c r="BJ387" i="12"/>
  <c r="BG387" i="12"/>
  <c r="BH387" i="12"/>
  <c r="EZ383" i="12"/>
  <c r="AR383" i="12"/>
  <c r="AQ383" i="12"/>
  <c r="AP383" i="12"/>
  <c r="AO383" i="12"/>
  <c r="AN383" i="12"/>
  <c r="AL383" i="12"/>
  <c r="AK383" i="12"/>
  <c r="AM383" i="12"/>
  <c r="FA383" i="12"/>
  <c r="CS383" i="12"/>
  <c r="CW383" i="12"/>
  <c r="CT383" i="12"/>
  <c r="DI382" i="12" s="1"/>
  <c r="DH382" i="12" s="1"/>
  <c r="CU383" i="12"/>
  <c r="CV383" i="12" s="1"/>
  <c r="CX383" i="12"/>
  <c r="EL384" i="12"/>
  <c r="EK384" i="12"/>
  <c r="EJ384" i="12"/>
  <c r="EN384" i="12"/>
  <c r="ER384" i="12"/>
  <c r="EM384" i="12"/>
  <c r="EI385" i="12"/>
  <c r="EQ385" i="12" s="1"/>
  <c r="CR384" i="12"/>
  <c r="DG384" i="12" s="1"/>
  <c r="AU382" i="12"/>
  <c r="AH383" i="12"/>
  <c r="AE383" i="12"/>
  <c r="AI383" i="12"/>
  <c r="AT382" i="12"/>
  <c r="AS382" i="12" s="1"/>
  <c r="AG383" i="12"/>
  <c r="AF383" i="12"/>
  <c r="AJ383" i="12"/>
  <c r="AD384" i="12"/>
  <c r="DK383" i="12"/>
  <c r="ES383" i="12"/>
  <c r="ET383" i="12" s="1"/>
  <c r="EU383" i="12" s="1"/>
  <c r="DR390" i="1"/>
  <c r="DQ391" i="1"/>
  <c r="EG390" i="1"/>
  <c r="CQ385" i="12" s="1"/>
  <c r="EF391" i="1"/>
  <c r="BK387" i="12"/>
  <c r="BS387" i="12" s="1"/>
  <c r="BL387" i="12" s="1"/>
  <c r="BF387" i="12"/>
  <c r="BC387" i="12"/>
  <c r="BD387" i="12"/>
  <c r="BE387" i="12"/>
  <c r="BN386" i="12" s="1"/>
  <c r="BT387" i="12"/>
  <c r="BM387" i="12"/>
  <c r="BB388" i="12"/>
  <c r="BQ388" i="12" s="1"/>
  <c r="DW394" i="1"/>
  <c r="BA389" i="12" s="1"/>
  <c r="EB394" i="1"/>
  <c r="DO389" i="12" s="1"/>
  <c r="CO392" i="1"/>
  <c r="CP391" i="1"/>
  <c r="EH386" i="12" s="1"/>
  <c r="EO385" i="12" l="1"/>
  <c r="EP385" i="12"/>
  <c r="EB388" i="12"/>
  <c r="EC388" i="12"/>
  <c r="DY388" i="12"/>
  <c r="EA388" i="12"/>
  <c r="DW388" i="12"/>
  <c r="DX388" i="12"/>
  <c r="DV388" i="12"/>
  <c r="DQ388" i="12"/>
  <c r="DS388" i="12"/>
  <c r="DR388" i="12"/>
  <c r="DZ388" i="12"/>
  <c r="DU388" i="12"/>
  <c r="DT388" i="12"/>
  <c r="DP389" i="12"/>
  <c r="ED389" i="12" s="1"/>
  <c r="DE384" i="12"/>
  <c r="DF384" i="12"/>
  <c r="DC384" i="12"/>
  <c r="DD384" i="12"/>
  <c r="DA384" i="12"/>
  <c r="DB384" i="12"/>
  <c r="CY384" i="12"/>
  <c r="CZ384" i="12"/>
  <c r="BO388" i="12"/>
  <c r="BP388" i="12"/>
  <c r="BI388" i="12"/>
  <c r="BJ388" i="12"/>
  <c r="BG388" i="12"/>
  <c r="BH388" i="12"/>
  <c r="AR384" i="12"/>
  <c r="AQ384" i="12"/>
  <c r="AP384" i="12"/>
  <c r="AO384" i="12"/>
  <c r="AN384" i="12"/>
  <c r="AT383" i="12" s="1"/>
  <c r="AS383" i="12" s="1"/>
  <c r="AM384" i="12"/>
  <c r="AL384" i="12"/>
  <c r="AK384" i="12"/>
  <c r="FA384" i="12"/>
  <c r="EZ384" i="12"/>
  <c r="EL385" i="12"/>
  <c r="ES384" i="12"/>
  <c r="ET384" i="12" s="1"/>
  <c r="EU384" i="12" s="1"/>
  <c r="EK385" i="12"/>
  <c r="EJ385" i="12"/>
  <c r="EN385" i="12"/>
  <c r="ER385" i="12"/>
  <c r="EM385" i="12"/>
  <c r="CW384" i="12"/>
  <c r="CX384" i="12"/>
  <c r="CU384" i="12"/>
  <c r="CV384" i="12" s="1"/>
  <c r="CS384" i="12"/>
  <c r="CT384" i="12" s="1"/>
  <c r="DI383" i="12" s="1"/>
  <c r="DH383" i="12" s="1"/>
  <c r="CR385" i="12"/>
  <c r="DG385" i="12" s="1"/>
  <c r="EI386" i="12"/>
  <c r="EQ386" i="12" s="1"/>
  <c r="AU383" i="12"/>
  <c r="AE384" i="12"/>
  <c r="AF384" i="12" s="1"/>
  <c r="AG384" i="12"/>
  <c r="AH384" i="12"/>
  <c r="AI384" i="12"/>
  <c r="AJ384" i="12"/>
  <c r="AD385" i="12"/>
  <c r="DK384" i="12"/>
  <c r="DR391" i="1"/>
  <c r="DQ392" i="1"/>
  <c r="EF392" i="1"/>
  <c r="EG391" i="1"/>
  <c r="CQ386" i="12" s="1"/>
  <c r="BB389" i="12"/>
  <c r="BQ389" i="12" s="1"/>
  <c r="DW395" i="1"/>
  <c r="BA390" i="12" s="1"/>
  <c r="BK388" i="12"/>
  <c r="BS388" i="12" s="1"/>
  <c r="BL388" i="12" s="1"/>
  <c r="BF388" i="12"/>
  <c r="BC388" i="12"/>
  <c r="BD388" i="12" s="1"/>
  <c r="BE388" i="12"/>
  <c r="BM388" i="12"/>
  <c r="EB395" i="1"/>
  <c r="DO390" i="12" s="1"/>
  <c r="CP392" i="1"/>
  <c r="EH387" i="12" s="1"/>
  <c r="CO393" i="1"/>
  <c r="EO386" i="12" l="1"/>
  <c r="EX385" i="12" s="1"/>
  <c r="EW385" i="12" s="1"/>
  <c r="EP386" i="12"/>
  <c r="ES385" i="12" s="1"/>
  <c r="ET385" i="12" s="1"/>
  <c r="EU385" i="12" s="1"/>
  <c r="EB389" i="12"/>
  <c r="EC389" i="12"/>
  <c r="DY389" i="12"/>
  <c r="EA389" i="12"/>
  <c r="DW389" i="12"/>
  <c r="DX389" i="12"/>
  <c r="DV389" i="12"/>
  <c r="DQ389" i="12"/>
  <c r="DS389" i="12"/>
  <c r="DR389" i="12"/>
  <c r="DZ389" i="12"/>
  <c r="DU389" i="12"/>
  <c r="DT389" i="12"/>
  <c r="DP390" i="12"/>
  <c r="ED390" i="12" s="1"/>
  <c r="DE385" i="12"/>
  <c r="DF385" i="12"/>
  <c r="DC385" i="12"/>
  <c r="DD385" i="12"/>
  <c r="DA385" i="12"/>
  <c r="DB385" i="12"/>
  <c r="CY385" i="12"/>
  <c r="CZ385" i="12"/>
  <c r="BO389" i="12"/>
  <c r="BP389" i="12"/>
  <c r="BI389" i="12"/>
  <c r="BJ389" i="12"/>
  <c r="EZ385" i="12"/>
  <c r="BG389" i="12"/>
  <c r="BH389" i="12"/>
  <c r="AR385" i="12"/>
  <c r="AQ385" i="12"/>
  <c r="AP385" i="12"/>
  <c r="AO385" i="12"/>
  <c r="AN385" i="12"/>
  <c r="AT384" i="12" s="1"/>
  <c r="AS384" i="12" s="1"/>
  <c r="AM385" i="12"/>
  <c r="AL385" i="12"/>
  <c r="AK385" i="12"/>
  <c r="FA385" i="12"/>
  <c r="EX384" i="12"/>
  <c r="EW384" i="12" s="1"/>
  <c r="EL386" i="12"/>
  <c r="EK386" i="12"/>
  <c r="EJ386" i="12"/>
  <c r="EN386" i="12"/>
  <c r="ER386" i="12"/>
  <c r="EM386" i="12"/>
  <c r="CU385" i="12"/>
  <c r="CV385" i="12" s="1"/>
  <c r="CT385" i="12"/>
  <c r="DI384" i="12" s="1"/>
  <c r="DH384" i="12" s="1"/>
  <c r="CS385" i="12"/>
  <c r="CW385" i="12"/>
  <c r="CX385" i="12"/>
  <c r="EI387" i="12"/>
  <c r="EQ387" i="12" s="1"/>
  <c r="CR386" i="12"/>
  <c r="DG386" i="12" s="1"/>
  <c r="AU384" i="12"/>
  <c r="AH385" i="12"/>
  <c r="AG385" i="12"/>
  <c r="AI385" i="12"/>
  <c r="AE385" i="12"/>
  <c r="AF385" i="12" s="1"/>
  <c r="AJ385" i="12"/>
  <c r="AD386" i="12"/>
  <c r="DK385" i="12"/>
  <c r="DQ393" i="1"/>
  <c r="DR392" i="1"/>
  <c r="EG392" i="1"/>
  <c r="CQ387" i="12" s="1"/>
  <c r="EF393" i="1"/>
  <c r="BT388" i="12"/>
  <c r="BN387" i="12"/>
  <c r="BB390" i="12"/>
  <c r="BQ390" i="12" s="1"/>
  <c r="DW396" i="1"/>
  <c r="BA391" i="12" s="1"/>
  <c r="BF389" i="12"/>
  <c r="BK389" i="12"/>
  <c r="BS389" i="12" s="1"/>
  <c r="BL389" i="12" s="1"/>
  <c r="BC389" i="12"/>
  <c r="BD389" i="12" s="1"/>
  <c r="BE389" i="12"/>
  <c r="BN388" i="12" s="1"/>
  <c r="BT389" i="12"/>
  <c r="BM389" i="12"/>
  <c r="EB396" i="1"/>
  <c r="DO391" i="12" s="1"/>
  <c r="CO394" i="1"/>
  <c r="CP393" i="1"/>
  <c r="EH388" i="12" s="1"/>
  <c r="EO387" i="12" l="1"/>
  <c r="EX386" i="12" s="1"/>
  <c r="EW386" i="12" s="1"/>
  <c r="EP387" i="12"/>
  <c r="EB390" i="12"/>
  <c r="EC390" i="12"/>
  <c r="DY390" i="12"/>
  <c r="EA390" i="12"/>
  <c r="DW390" i="12"/>
  <c r="DX390" i="12"/>
  <c r="DV390" i="12"/>
  <c r="DQ390" i="12"/>
  <c r="DS390" i="12"/>
  <c r="DR390" i="12"/>
  <c r="DZ390" i="12"/>
  <c r="DU390" i="12"/>
  <c r="DT390" i="12"/>
  <c r="DP391" i="12"/>
  <c r="ED391" i="12" s="1"/>
  <c r="DE386" i="12"/>
  <c r="DF386" i="12"/>
  <c r="DC386" i="12"/>
  <c r="DD386" i="12"/>
  <c r="DA386" i="12"/>
  <c r="DB386" i="12"/>
  <c r="CY386" i="12"/>
  <c r="CZ386" i="12"/>
  <c r="BO390" i="12"/>
  <c r="BP390" i="12"/>
  <c r="BI390" i="12"/>
  <c r="BJ390" i="12"/>
  <c r="BG390" i="12"/>
  <c r="BH390" i="12"/>
  <c r="AR386" i="12"/>
  <c r="AQ386" i="12"/>
  <c r="AP386" i="12"/>
  <c r="AO386" i="12"/>
  <c r="AN386" i="12"/>
  <c r="AT385" i="12" s="1"/>
  <c r="AS385" i="12" s="1"/>
  <c r="AM386" i="12"/>
  <c r="AL386" i="12"/>
  <c r="AK386" i="12"/>
  <c r="EZ386" i="12"/>
  <c r="FA386" i="12"/>
  <c r="EL387" i="12"/>
  <c r="ES386" i="12"/>
  <c r="ET386" i="12" s="1"/>
  <c r="EU386" i="12" s="1"/>
  <c r="EK387" i="12"/>
  <c r="EJ387" i="12"/>
  <c r="EN387" i="12"/>
  <c r="ER387" i="12"/>
  <c r="EM387" i="12"/>
  <c r="CS386" i="12"/>
  <c r="CT386" i="12" s="1"/>
  <c r="DI385" i="12" s="1"/>
  <c r="DH385" i="12" s="1"/>
  <c r="CW386" i="12"/>
  <c r="CX386" i="12"/>
  <c r="CU386" i="12"/>
  <c r="CV386" i="12" s="1"/>
  <c r="EI388" i="12"/>
  <c r="EQ388" i="12" s="1"/>
  <c r="CR387" i="12"/>
  <c r="DG387" i="12" s="1"/>
  <c r="AU385" i="12"/>
  <c r="AH386" i="12"/>
  <c r="AJ386" i="12"/>
  <c r="AF386" i="12"/>
  <c r="AG386" i="12"/>
  <c r="AI386" i="12"/>
  <c r="AE386" i="12"/>
  <c r="AD387" i="12"/>
  <c r="DK386" i="12"/>
  <c r="DQ394" i="1"/>
  <c r="DR393" i="1"/>
  <c r="EF394" i="1"/>
  <c r="EG393" i="1"/>
  <c r="CQ388" i="12" s="1"/>
  <c r="DW397" i="1"/>
  <c r="BA392" i="12" s="1"/>
  <c r="BB391" i="12"/>
  <c r="BQ391" i="12" s="1"/>
  <c r="BF390" i="12"/>
  <c r="BC390" i="12"/>
  <c r="BT390" i="12"/>
  <c r="BE390" i="12"/>
  <c r="BN389" i="12" s="1"/>
  <c r="BD390" i="12"/>
  <c r="BK390" i="12"/>
  <c r="BS390" i="12" s="1"/>
  <c r="BL390" i="12" s="1"/>
  <c r="BM390" i="12"/>
  <c r="EB397" i="1"/>
  <c r="DO392" i="12" s="1"/>
  <c r="CP394" i="1"/>
  <c r="EH389" i="12" s="1"/>
  <c r="CO395" i="1"/>
  <c r="EO388" i="12" l="1"/>
  <c r="EX387" i="12" s="1"/>
  <c r="EW387" i="12" s="1"/>
  <c r="EP388" i="12"/>
  <c r="ES387" i="12" s="1"/>
  <c r="ET387" i="12" s="1"/>
  <c r="EU387" i="12" s="1"/>
  <c r="EB391" i="12"/>
  <c r="EC391" i="12"/>
  <c r="DY391" i="12"/>
  <c r="EA391" i="12"/>
  <c r="DW391" i="12"/>
  <c r="DX391" i="12"/>
  <c r="DS391" i="12"/>
  <c r="DR391" i="12"/>
  <c r="DZ391" i="12"/>
  <c r="DU391" i="12"/>
  <c r="DT391" i="12"/>
  <c r="DV391" i="12"/>
  <c r="DQ391" i="12"/>
  <c r="DP392" i="12"/>
  <c r="ED392" i="12" s="1"/>
  <c r="DE387" i="12"/>
  <c r="DF387" i="12"/>
  <c r="DC387" i="12"/>
  <c r="DD387" i="12"/>
  <c r="DA387" i="12"/>
  <c r="DB387" i="12"/>
  <c r="CY387" i="12"/>
  <c r="CZ387" i="12"/>
  <c r="BO391" i="12"/>
  <c r="BP391" i="12"/>
  <c r="BI391" i="12"/>
  <c r="BJ391" i="12"/>
  <c r="BG391" i="12"/>
  <c r="BH391" i="12"/>
  <c r="AR387" i="12"/>
  <c r="AQ387" i="12"/>
  <c r="AP387" i="12"/>
  <c r="AO387" i="12"/>
  <c r="AN387" i="12"/>
  <c r="AT386" i="12" s="1"/>
  <c r="AS386" i="12" s="1"/>
  <c r="AL387" i="12"/>
  <c r="AK387" i="12"/>
  <c r="AM387" i="12"/>
  <c r="FA387" i="12"/>
  <c r="EZ387" i="12"/>
  <c r="CU387" i="12"/>
  <c r="CV387" i="12" s="1"/>
  <c r="CX387" i="12"/>
  <c r="CS387" i="12"/>
  <c r="CW387" i="12"/>
  <c r="CT387" i="12"/>
  <c r="DI386" i="12" s="1"/>
  <c r="DH386" i="12" s="1"/>
  <c r="EL388" i="12"/>
  <c r="EK388" i="12"/>
  <c r="EJ388" i="12"/>
  <c r="EN388" i="12"/>
  <c r="ER388" i="12"/>
  <c r="EM388" i="12"/>
  <c r="EI389" i="12"/>
  <c r="EQ389" i="12" s="1"/>
  <c r="CR388" i="12"/>
  <c r="DG388" i="12" s="1"/>
  <c r="AU386" i="12"/>
  <c r="AH387" i="12"/>
  <c r="AE387" i="12"/>
  <c r="AI387" i="12"/>
  <c r="AF387" i="12"/>
  <c r="AG387" i="12"/>
  <c r="AJ387" i="12"/>
  <c r="AD388" i="12"/>
  <c r="DK387" i="12"/>
  <c r="DR394" i="1"/>
  <c r="DQ395" i="1"/>
  <c r="EG394" i="1"/>
  <c r="CQ389" i="12" s="1"/>
  <c r="EF395" i="1"/>
  <c r="BF391" i="12"/>
  <c r="BE391" i="12"/>
  <c r="BN390" i="12" s="1"/>
  <c r="BC391" i="12"/>
  <c r="BD391" i="12" s="1"/>
  <c r="BK391" i="12"/>
  <c r="BS391" i="12" s="1"/>
  <c r="BL391" i="12" s="1"/>
  <c r="BT391" i="12"/>
  <c r="BM391" i="12"/>
  <c r="BB392" i="12"/>
  <c r="BQ392" i="12" s="1"/>
  <c r="DW398" i="1"/>
  <c r="BA393" i="12" s="1"/>
  <c r="EB398" i="1"/>
  <c r="DO393" i="12" s="1"/>
  <c r="CO396" i="1"/>
  <c r="CP395" i="1"/>
  <c r="EH390" i="12" s="1"/>
  <c r="EO389" i="12" l="1"/>
  <c r="EX388" i="12" s="1"/>
  <c r="EW388" i="12" s="1"/>
  <c r="EP389" i="12"/>
  <c r="EB392" i="12"/>
  <c r="EC392" i="12"/>
  <c r="DY392" i="12"/>
  <c r="EA392" i="12"/>
  <c r="DW392" i="12"/>
  <c r="DX392" i="12"/>
  <c r="DV392" i="12"/>
  <c r="DQ392" i="12"/>
  <c r="DS392" i="12"/>
  <c r="DR392" i="12"/>
  <c r="DZ392" i="12"/>
  <c r="DU392" i="12"/>
  <c r="DT392" i="12"/>
  <c r="DP393" i="12"/>
  <c r="ED393" i="12" s="1"/>
  <c r="DE388" i="12"/>
  <c r="DF388" i="12"/>
  <c r="DC388" i="12"/>
  <c r="DD388" i="12"/>
  <c r="DA388" i="12"/>
  <c r="DB388" i="12"/>
  <c r="CY388" i="12"/>
  <c r="CZ388" i="12"/>
  <c r="BO392" i="12"/>
  <c r="BP392" i="12"/>
  <c r="BI392" i="12"/>
  <c r="BJ392" i="12"/>
  <c r="BG392" i="12"/>
  <c r="BH392" i="12"/>
  <c r="AR388" i="12"/>
  <c r="AQ388" i="12"/>
  <c r="AP388" i="12"/>
  <c r="AO388" i="12"/>
  <c r="AN388" i="12"/>
  <c r="AT387" i="12" s="1"/>
  <c r="AS387" i="12" s="1"/>
  <c r="AM388" i="12"/>
  <c r="AL388" i="12"/>
  <c r="AK388" i="12"/>
  <c r="FA388" i="12"/>
  <c r="EZ388" i="12"/>
  <c r="EJ389" i="12"/>
  <c r="EN389" i="12"/>
  <c r="ER389" i="12"/>
  <c r="EM389" i="12"/>
  <c r="EL389" i="12"/>
  <c r="ES388" i="12"/>
  <c r="ET388" i="12" s="1"/>
  <c r="EU388" i="12" s="1"/>
  <c r="EK389" i="12"/>
  <c r="CX388" i="12"/>
  <c r="CU388" i="12"/>
  <c r="CV388" i="12" s="1"/>
  <c r="CS388" i="12"/>
  <c r="CT388" i="12" s="1"/>
  <c r="DI387" i="12" s="1"/>
  <c r="DH387" i="12" s="1"/>
  <c r="CW388" i="12"/>
  <c r="EI390" i="12"/>
  <c r="EQ390" i="12" s="1"/>
  <c r="CR389" i="12"/>
  <c r="DG389" i="12" s="1"/>
  <c r="AU387" i="12"/>
  <c r="AG388" i="12"/>
  <c r="AI388" i="12"/>
  <c r="AH388" i="12"/>
  <c r="AE388" i="12"/>
  <c r="AF388" i="12" s="1"/>
  <c r="AJ388" i="12"/>
  <c r="AD389" i="12"/>
  <c r="DK388" i="12"/>
  <c r="DQ396" i="1"/>
  <c r="DR395" i="1"/>
  <c r="EG395" i="1"/>
  <c r="CQ390" i="12" s="1"/>
  <c r="EF396" i="1"/>
  <c r="DW399" i="1"/>
  <c r="BA394" i="12" s="1"/>
  <c r="BB393" i="12"/>
  <c r="BQ393" i="12" s="1"/>
  <c r="BK392" i="12"/>
  <c r="BS392" i="12" s="1"/>
  <c r="BL392" i="12" s="1"/>
  <c r="BF392" i="12"/>
  <c r="BC392" i="12"/>
  <c r="BD392" i="12"/>
  <c r="BE392" i="12"/>
  <c r="BN391" i="12" s="1"/>
  <c r="BT392" i="12"/>
  <c r="BM392" i="12"/>
  <c r="EB399" i="1"/>
  <c r="DO394" i="12" s="1"/>
  <c r="CO397" i="1"/>
  <c r="CP396" i="1"/>
  <c r="EH391" i="12" s="1"/>
  <c r="EO390" i="12" l="1"/>
  <c r="EX389" i="12" s="1"/>
  <c r="EW389" i="12" s="1"/>
  <c r="EP390" i="12"/>
  <c r="ES389" i="12" s="1"/>
  <c r="ET389" i="12" s="1"/>
  <c r="EU389" i="12" s="1"/>
  <c r="EB393" i="12"/>
  <c r="EC393" i="12"/>
  <c r="DY393" i="12"/>
  <c r="EA393" i="12"/>
  <c r="DW393" i="12"/>
  <c r="DX393" i="12"/>
  <c r="DV393" i="12"/>
  <c r="DQ393" i="12"/>
  <c r="DS393" i="12"/>
  <c r="DR393" i="12"/>
  <c r="DZ393" i="12"/>
  <c r="DU393" i="12"/>
  <c r="DT393" i="12"/>
  <c r="DP394" i="12"/>
  <c r="ED394" i="12" s="1"/>
  <c r="DE389" i="12"/>
  <c r="DF389" i="12"/>
  <c r="DC389" i="12"/>
  <c r="DD389" i="12"/>
  <c r="DA389" i="12"/>
  <c r="DB389" i="12"/>
  <c r="CY389" i="12"/>
  <c r="CZ389" i="12"/>
  <c r="BO393" i="12"/>
  <c r="BP393" i="12"/>
  <c r="BI393" i="12"/>
  <c r="BJ393" i="12"/>
  <c r="BG393" i="12"/>
  <c r="BH393" i="12"/>
  <c r="AR389" i="12"/>
  <c r="AQ389" i="12"/>
  <c r="AP389" i="12"/>
  <c r="AO389" i="12"/>
  <c r="AN389" i="12"/>
  <c r="AT388" i="12" s="1"/>
  <c r="AS388" i="12" s="1"/>
  <c r="AM389" i="12"/>
  <c r="AL389" i="12"/>
  <c r="AK389" i="12"/>
  <c r="FA389" i="12"/>
  <c r="EZ389" i="12"/>
  <c r="CS389" i="12"/>
  <c r="CW389" i="12"/>
  <c r="CX389" i="12"/>
  <c r="CU389" i="12"/>
  <c r="CV389" i="12" s="1"/>
  <c r="CT389" i="12"/>
  <c r="DI388" i="12" s="1"/>
  <c r="DH388" i="12" s="1"/>
  <c r="EL390" i="12"/>
  <c r="EK390" i="12"/>
  <c r="EJ390" i="12"/>
  <c r="EN390" i="12"/>
  <c r="ER390" i="12"/>
  <c r="EM390" i="12"/>
  <c r="CR390" i="12"/>
  <c r="DG390" i="12" s="1"/>
  <c r="EI391" i="12"/>
  <c r="EQ391" i="12" s="1"/>
  <c r="AU388" i="12"/>
  <c r="AF389" i="12"/>
  <c r="AI389" i="12"/>
  <c r="AE389" i="12"/>
  <c r="AG389" i="12"/>
  <c r="AH389" i="12"/>
  <c r="AJ389" i="12"/>
  <c r="AD390" i="12"/>
  <c r="DK389" i="12"/>
  <c r="DR396" i="1"/>
  <c r="DQ397" i="1"/>
  <c r="EG396" i="1"/>
  <c r="CQ391" i="12" s="1"/>
  <c r="EF397" i="1"/>
  <c r="BE393" i="12"/>
  <c r="BN392" i="12" s="1"/>
  <c r="BK393" i="12"/>
  <c r="BS393" i="12" s="1"/>
  <c r="BL393" i="12" s="1"/>
  <c r="BF393" i="12"/>
  <c r="BT393" i="12"/>
  <c r="BC393" i="12"/>
  <c r="BD393" i="12" s="1"/>
  <c r="BM393" i="12"/>
  <c r="DW400" i="1"/>
  <c r="BA395" i="12" s="1"/>
  <c r="BB394" i="12"/>
  <c r="BQ394" i="12" s="1"/>
  <c r="EB400" i="1"/>
  <c r="DO395" i="12" s="1"/>
  <c r="CO398" i="1"/>
  <c r="CP397" i="1"/>
  <c r="EH392" i="12" s="1"/>
  <c r="EO391" i="12" l="1"/>
  <c r="EX390" i="12" s="1"/>
  <c r="EW390" i="12" s="1"/>
  <c r="EP391" i="12"/>
  <c r="ES390" i="12" s="1"/>
  <c r="ET390" i="12" s="1"/>
  <c r="EU390" i="12" s="1"/>
  <c r="EB394" i="12"/>
  <c r="EC394" i="12"/>
  <c r="DY394" i="12"/>
  <c r="EA394" i="12"/>
  <c r="DW394" i="12"/>
  <c r="DX394" i="12"/>
  <c r="DV394" i="12"/>
  <c r="DQ394" i="12"/>
  <c r="DS394" i="12"/>
  <c r="DR394" i="12"/>
  <c r="DZ394" i="12"/>
  <c r="DU394" i="12"/>
  <c r="DT394" i="12"/>
  <c r="DP395" i="12"/>
  <c r="ED395" i="12" s="1"/>
  <c r="DE390" i="12"/>
  <c r="DF390" i="12"/>
  <c r="DC390" i="12"/>
  <c r="DD390" i="12"/>
  <c r="DA390" i="12"/>
  <c r="DB390" i="12"/>
  <c r="CY390" i="12"/>
  <c r="CZ390" i="12"/>
  <c r="BO394" i="12"/>
  <c r="BP394" i="12"/>
  <c r="BI394" i="12"/>
  <c r="BJ394" i="12"/>
  <c r="BG394" i="12"/>
  <c r="BH394" i="12"/>
  <c r="AR390" i="12"/>
  <c r="AQ390" i="12"/>
  <c r="AP390" i="12"/>
  <c r="AO390" i="12"/>
  <c r="AN390" i="12"/>
  <c r="AT389" i="12" s="1"/>
  <c r="AS389" i="12" s="1"/>
  <c r="AM390" i="12"/>
  <c r="AL390" i="12"/>
  <c r="AK390" i="12"/>
  <c r="EZ390" i="12"/>
  <c r="EJ391" i="12"/>
  <c r="EL391" i="12"/>
  <c r="EK391" i="12"/>
  <c r="CS390" i="12"/>
  <c r="CT390" i="12" s="1"/>
  <c r="DI389" i="12" s="1"/>
  <c r="DH389" i="12" s="1"/>
  <c r="CX390" i="12"/>
  <c r="CU390" i="12"/>
  <c r="CV390" i="12" s="1"/>
  <c r="CW390" i="12"/>
  <c r="EM391" i="12"/>
  <c r="ER391" i="12"/>
  <c r="EN391" i="12"/>
  <c r="FA390" i="12"/>
  <c r="CR391" i="12"/>
  <c r="DG391" i="12" s="1"/>
  <c r="EI392" i="12"/>
  <c r="EQ392" i="12" s="1"/>
  <c r="AU389" i="12"/>
  <c r="AJ390" i="12"/>
  <c r="AI390" i="12"/>
  <c r="AH390" i="12"/>
  <c r="AE390" i="12"/>
  <c r="AF390" i="12" s="1"/>
  <c r="AG390" i="12"/>
  <c r="AD391" i="12"/>
  <c r="DK390" i="12"/>
  <c r="DQ398" i="1"/>
  <c r="DR397" i="1"/>
  <c r="EG397" i="1"/>
  <c r="CQ392" i="12" s="1"/>
  <c r="EF398" i="1"/>
  <c r="BB395" i="12"/>
  <c r="BQ395" i="12" s="1"/>
  <c r="DW401" i="1"/>
  <c r="BA396" i="12" s="1"/>
  <c r="BK394" i="12"/>
  <c r="BS394" i="12" s="1"/>
  <c r="BL394" i="12" s="1"/>
  <c r="BT394" i="12"/>
  <c r="BE394" i="12"/>
  <c r="BN393" i="12" s="1"/>
  <c r="BC394" i="12"/>
  <c r="BD394" i="12" s="1"/>
  <c r="BF394" i="12"/>
  <c r="BM394" i="12"/>
  <c r="EB401" i="1"/>
  <c r="DO396" i="12" s="1"/>
  <c r="CP398" i="1"/>
  <c r="EH393" i="12" s="1"/>
  <c r="CO399" i="1"/>
  <c r="EO392" i="12" l="1"/>
  <c r="EP392" i="12"/>
  <c r="ES391" i="12" s="1"/>
  <c r="ET391" i="12" s="1"/>
  <c r="EU391" i="12" s="1"/>
  <c r="EB395" i="12"/>
  <c r="EC395" i="12"/>
  <c r="DY395" i="12"/>
  <c r="EA395" i="12"/>
  <c r="DW395" i="12"/>
  <c r="DX395" i="12"/>
  <c r="DV395" i="12"/>
  <c r="DQ395" i="12"/>
  <c r="DS395" i="12"/>
  <c r="DR395" i="12"/>
  <c r="DZ395" i="12"/>
  <c r="DU395" i="12"/>
  <c r="DT395" i="12"/>
  <c r="DP396" i="12"/>
  <c r="ED396" i="12" s="1"/>
  <c r="DE391" i="12"/>
  <c r="DF391" i="12"/>
  <c r="DC391" i="12"/>
  <c r="DD391" i="12"/>
  <c r="DA391" i="12"/>
  <c r="DB391" i="12"/>
  <c r="CY391" i="12"/>
  <c r="CZ391" i="12"/>
  <c r="BO395" i="12"/>
  <c r="BP395" i="12"/>
  <c r="BI395" i="12"/>
  <c r="BJ395" i="12"/>
  <c r="BG395" i="12"/>
  <c r="BH395" i="12"/>
  <c r="AR391" i="12"/>
  <c r="AQ391" i="12"/>
  <c r="AP391" i="12"/>
  <c r="AO391" i="12"/>
  <c r="AN391" i="12"/>
  <c r="AT390" i="12" s="1"/>
  <c r="AS390" i="12" s="1"/>
  <c r="AL391" i="12"/>
  <c r="AK391" i="12"/>
  <c r="AM391" i="12"/>
  <c r="EZ391" i="12"/>
  <c r="FA391" i="12"/>
  <c r="EJ392" i="12"/>
  <c r="EN392" i="12"/>
  <c r="ER392" i="12"/>
  <c r="EM392" i="12"/>
  <c r="EL392" i="12"/>
  <c r="EK392" i="12"/>
  <c r="CS391" i="12"/>
  <c r="CW391" i="12"/>
  <c r="CT391" i="12"/>
  <c r="DI390" i="12" s="1"/>
  <c r="DH390" i="12" s="1"/>
  <c r="CU391" i="12"/>
  <c r="CV391" i="12" s="1"/>
  <c r="CX391" i="12"/>
  <c r="CR392" i="12"/>
  <c r="DG392" i="12" s="1"/>
  <c r="EI393" i="12"/>
  <c r="EQ393" i="12" s="1"/>
  <c r="AU390" i="12"/>
  <c r="AH391" i="12"/>
  <c r="AE391" i="12"/>
  <c r="AG391" i="12"/>
  <c r="AJ391" i="12"/>
  <c r="AF391" i="12"/>
  <c r="AI391" i="12"/>
  <c r="AD392" i="12"/>
  <c r="DK391" i="12"/>
  <c r="DQ399" i="1"/>
  <c r="DR398" i="1"/>
  <c r="EG398" i="1"/>
  <c r="CQ393" i="12" s="1"/>
  <c r="EF399" i="1"/>
  <c r="DW402" i="1"/>
  <c r="BA397" i="12" s="1"/>
  <c r="BB396" i="12"/>
  <c r="BQ396" i="12" s="1"/>
  <c r="BT395" i="12"/>
  <c r="BE395" i="12"/>
  <c r="BN394" i="12" s="1"/>
  <c r="BC395" i="12"/>
  <c r="BD395" i="12"/>
  <c r="BF395" i="12"/>
  <c r="BK395" i="12"/>
  <c r="BS395" i="12" s="1"/>
  <c r="BL395" i="12" s="1"/>
  <c r="BM395" i="12"/>
  <c r="EB402" i="1"/>
  <c r="DO397" i="12" s="1"/>
  <c r="CP399" i="1"/>
  <c r="EH394" i="12" s="1"/>
  <c r="CO400" i="1"/>
  <c r="EO393" i="12" l="1"/>
  <c r="EX392" i="12" s="1"/>
  <c r="EW392" i="12" s="1"/>
  <c r="EP393" i="12"/>
  <c r="ES392" i="12" s="1"/>
  <c r="ET392" i="12" s="1"/>
  <c r="EU392" i="12" s="1"/>
  <c r="EB396" i="12"/>
  <c r="EC396" i="12"/>
  <c r="DY396" i="12"/>
  <c r="EA396" i="12"/>
  <c r="DW396" i="12"/>
  <c r="DX396" i="12"/>
  <c r="DV396" i="12"/>
  <c r="DQ396" i="12"/>
  <c r="DS396" i="12"/>
  <c r="DR396" i="12"/>
  <c r="DZ396" i="12"/>
  <c r="DU396" i="12"/>
  <c r="DT396" i="12"/>
  <c r="DP397" i="12"/>
  <c r="ED397" i="12" s="1"/>
  <c r="DE392" i="12"/>
  <c r="DF392" i="12"/>
  <c r="DC392" i="12"/>
  <c r="DD392" i="12"/>
  <c r="DA392" i="12"/>
  <c r="DB392" i="12"/>
  <c r="CY392" i="12"/>
  <c r="CZ392" i="12"/>
  <c r="BO396" i="12"/>
  <c r="BP396" i="12"/>
  <c r="BI396" i="12"/>
  <c r="BJ396" i="12"/>
  <c r="BG396" i="12"/>
  <c r="BH396" i="12"/>
  <c r="AR392" i="12"/>
  <c r="AQ392" i="12"/>
  <c r="AP392" i="12"/>
  <c r="AO392" i="12"/>
  <c r="AN392" i="12"/>
  <c r="AM392" i="12"/>
  <c r="AL392" i="12"/>
  <c r="AK392" i="12"/>
  <c r="FA392" i="12"/>
  <c r="EZ392" i="12"/>
  <c r="EX391" i="12"/>
  <c r="EW391" i="12" s="1"/>
  <c r="CX392" i="12"/>
  <c r="CU392" i="12"/>
  <c r="CV392" i="12" s="1"/>
  <c r="CS392" i="12"/>
  <c r="CT392" i="12" s="1"/>
  <c r="DI391" i="12" s="1"/>
  <c r="DH391" i="12" s="1"/>
  <c r="CW392" i="12"/>
  <c r="EJ393" i="12"/>
  <c r="EN393" i="12"/>
  <c r="ER393" i="12"/>
  <c r="EM393" i="12"/>
  <c r="EL393" i="12"/>
  <c r="EK393" i="12"/>
  <c r="EI394" i="12"/>
  <c r="EQ394" i="12" s="1"/>
  <c r="CR393" i="12"/>
  <c r="DG393" i="12" s="1"/>
  <c r="AU391" i="12"/>
  <c r="AH392" i="12"/>
  <c r="AI392" i="12"/>
  <c r="AJ392" i="12"/>
  <c r="AE392" i="12"/>
  <c r="AT391" i="12"/>
  <c r="AS391" i="12" s="1"/>
  <c r="AG392" i="12"/>
  <c r="AF392" i="12"/>
  <c r="AD393" i="12"/>
  <c r="DK392" i="12"/>
  <c r="DQ400" i="1"/>
  <c r="DR399" i="1"/>
  <c r="EF400" i="1"/>
  <c r="EG399" i="1"/>
  <c r="CQ394" i="12" s="1"/>
  <c r="BE396" i="12"/>
  <c r="BN395" i="12" s="1"/>
  <c r="BK396" i="12"/>
  <c r="BS396" i="12" s="1"/>
  <c r="BL396" i="12" s="1"/>
  <c r="BF396" i="12"/>
  <c r="BC396" i="12"/>
  <c r="BD396" i="12" s="1"/>
  <c r="BT396" i="12"/>
  <c r="BM396" i="12"/>
  <c r="BB397" i="12"/>
  <c r="BQ397" i="12" s="1"/>
  <c r="DW403" i="1"/>
  <c r="BA398" i="12" s="1"/>
  <c r="EB403" i="1"/>
  <c r="DO398" i="12" s="1"/>
  <c r="CO401" i="1"/>
  <c r="CP400" i="1"/>
  <c r="EH395" i="12" s="1"/>
  <c r="EO394" i="12" l="1"/>
  <c r="EP394" i="12"/>
  <c r="ES393" i="12" s="1"/>
  <c r="ET393" i="12" s="1"/>
  <c r="EU393" i="12" s="1"/>
  <c r="EB397" i="12"/>
  <c r="EC397" i="12"/>
  <c r="DY397" i="12"/>
  <c r="EA397" i="12"/>
  <c r="DW397" i="12"/>
  <c r="DX397" i="12"/>
  <c r="DV397" i="12"/>
  <c r="DQ397" i="12"/>
  <c r="DS397" i="12"/>
  <c r="DR397" i="12"/>
  <c r="DZ397" i="12"/>
  <c r="DU397" i="12"/>
  <c r="DT397" i="12"/>
  <c r="DP398" i="12"/>
  <c r="ED398" i="12" s="1"/>
  <c r="DE393" i="12"/>
  <c r="DF393" i="12"/>
  <c r="DC393" i="12"/>
  <c r="DD393" i="12"/>
  <c r="DA393" i="12"/>
  <c r="DB393" i="12"/>
  <c r="CY393" i="12"/>
  <c r="CZ393" i="12"/>
  <c r="BO397" i="12"/>
  <c r="BP397" i="12"/>
  <c r="BI397" i="12"/>
  <c r="BJ397" i="12"/>
  <c r="BG397" i="12"/>
  <c r="BH397" i="12"/>
  <c r="AR393" i="12"/>
  <c r="AQ393" i="12"/>
  <c r="AP393" i="12"/>
  <c r="AO393" i="12"/>
  <c r="AN393" i="12"/>
  <c r="AT392" i="12" s="1"/>
  <c r="AS392" i="12" s="1"/>
  <c r="AM393" i="12"/>
  <c r="AL393" i="12"/>
  <c r="AK393" i="12"/>
  <c r="FA393" i="12"/>
  <c r="EZ393" i="12"/>
  <c r="CU393" i="12"/>
  <c r="CV393" i="12" s="1"/>
  <c r="CT393" i="12"/>
  <c r="DI392" i="12" s="1"/>
  <c r="DH392" i="12" s="1"/>
  <c r="CS393" i="12"/>
  <c r="CW393" i="12"/>
  <c r="CX393" i="12"/>
  <c r="EJ394" i="12"/>
  <c r="EN394" i="12"/>
  <c r="ER394" i="12"/>
  <c r="EM394" i="12"/>
  <c r="EL394" i="12"/>
  <c r="EK394" i="12"/>
  <c r="CR394" i="12"/>
  <c r="DG394" i="12" s="1"/>
  <c r="EI395" i="12"/>
  <c r="EQ395" i="12" s="1"/>
  <c r="AU392" i="12"/>
  <c r="AJ393" i="12"/>
  <c r="AG393" i="12"/>
  <c r="AH393" i="12"/>
  <c r="AF393" i="12"/>
  <c r="AI393" i="12"/>
  <c r="AE393" i="12"/>
  <c r="AD394" i="12"/>
  <c r="DK393" i="12"/>
  <c r="DR400" i="1"/>
  <c r="DQ401" i="1"/>
  <c r="EG400" i="1"/>
  <c r="CQ395" i="12" s="1"/>
  <c r="EF401" i="1"/>
  <c r="DW404" i="1"/>
  <c r="BA399" i="12" s="1"/>
  <c r="BB398" i="12"/>
  <c r="BQ398" i="12" s="1"/>
  <c r="BC397" i="12"/>
  <c r="BE397" i="12"/>
  <c r="BN396" i="12" s="1"/>
  <c r="BF397" i="12"/>
  <c r="BK397" i="12"/>
  <c r="BS397" i="12" s="1"/>
  <c r="BL397" i="12" s="1"/>
  <c r="BD397" i="12"/>
  <c r="BT397" i="12"/>
  <c r="BM397" i="12"/>
  <c r="EB404" i="1"/>
  <c r="DO399" i="12" s="1"/>
  <c r="CO402" i="1"/>
  <c r="CP401" i="1"/>
  <c r="EH396" i="12" s="1"/>
  <c r="FA394" i="12" l="1"/>
  <c r="EO395" i="12"/>
  <c r="EX394" i="12" s="1"/>
  <c r="EW394" i="12" s="1"/>
  <c r="EP395" i="12"/>
  <c r="EB398" i="12"/>
  <c r="EC398" i="12"/>
  <c r="DY398" i="12"/>
  <c r="EA398" i="12"/>
  <c r="DW398" i="12"/>
  <c r="DX398" i="12"/>
  <c r="DV398" i="12"/>
  <c r="DQ398" i="12"/>
  <c r="DS398" i="12"/>
  <c r="DR398" i="12"/>
  <c r="DZ398" i="12"/>
  <c r="DU398" i="12"/>
  <c r="DT398" i="12"/>
  <c r="DP399" i="12"/>
  <c r="ED399" i="12" s="1"/>
  <c r="DE394" i="12"/>
  <c r="DF394" i="12"/>
  <c r="DC394" i="12"/>
  <c r="DD394" i="12"/>
  <c r="DA394" i="12"/>
  <c r="DB394" i="12"/>
  <c r="CY394" i="12"/>
  <c r="CZ394" i="12"/>
  <c r="BO398" i="12"/>
  <c r="BP398" i="12"/>
  <c r="BI398" i="12"/>
  <c r="BJ398" i="12"/>
  <c r="BG398" i="12"/>
  <c r="BH398" i="12"/>
  <c r="AR394" i="12"/>
  <c r="AQ394" i="12"/>
  <c r="AP394" i="12"/>
  <c r="AO394" i="12"/>
  <c r="AN394" i="12"/>
  <c r="AM394" i="12"/>
  <c r="AL394" i="12"/>
  <c r="AK394" i="12"/>
  <c r="EX393" i="12"/>
  <c r="EW393" i="12" s="1"/>
  <c r="EZ394" i="12"/>
  <c r="CW394" i="12"/>
  <c r="CX394" i="12"/>
  <c r="CS394" i="12"/>
  <c r="CT394" i="12" s="1"/>
  <c r="DI393" i="12" s="1"/>
  <c r="DH393" i="12" s="1"/>
  <c r="CU394" i="12"/>
  <c r="CV394" i="12" s="1"/>
  <c r="EJ395" i="12"/>
  <c r="EN395" i="12"/>
  <c r="ER395" i="12"/>
  <c r="EM395" i="12"/>
  <c r="EL395" i="12"/>
  <c r="ES394" i="12"/>
  <c r="ET394" i="12" s="1"/>
  <c r="EU394" i="12" s="1"/>
  <c r="EK395" i="12"/>
  <c r="EI396" i="12"/>
  <c r="EQ396" i="12" s="1"/>
  <c r="CR395" i="12"/>
  <c r="DG395" i="12" s="1"/>
  <c r="AU393" i="12"/>
  <c r="AT393" i="12"/>
  <c r="AS393" i="12" s="1"/>
  <c r="AH394" i="12"/>
  <c r="AG394" i="12"/>
  <c r="AE394" i="12"/>
  <c r="AF394" i="12" s="1"/>
  <c r="AJ394" i="12"/>
  <c r="AI394" i="12"/>
  <c r="AD395" i="12"/>
  <c r="DK394" i="12"/>
  <c r="DR401" i="1"/>
  <c r="DQ402" i="1"/>
  <c r="EG401" i="1"/>
  <c r="CQ396" i="12" s="1"/>
  <c r="EF402" i="1"/>
  <c r="BF398" i="12"/>
  <c r="BT398" i="12"/>
  <c r="BC398" i="12"/>
  <c r="BD398" i="12" s="1"/>
  <c r="BE398" i="12"/>
  <c r="BN397" i="12" s="1"/>
  <c r="BK398" i="12"/>
  <c r="BS398" i="12" s="1"/>
  <c r="BL398" i="12" s="1"/>
  <c r="BM398" i="12"/>
  <c r="BB399" i="12"/>
  <c r="BQ399" i="12" s="1"/>
  <c r="DW405" i="1"/>
  <c r="BA400" i="12" s="1"/>
  <c r="EB405" i="1"/>
  <c r="DO400" i="12" s="1"/>
  <c r="CP402" i="1"/>
  <c r="EH397" i="12" s="1"/>
  <c r="CO403" i="1"/>
  <c r="EO396" i="12" l="1"/>
  <c r="EX395" i="12" s="1"/>
  <c r="EW395" i="12" s="1"/>
  <c r="EP396" i="12"/>
  <c r="ES395" i="12" s="1"/>
  <c r="ET395" i="12" s="1"/>
  <c r="EU395" i="12" s="1"/>
  <c r="EZ395" i="12"/>
  <c r="EB399" i="12"/>
  <c r="EC399" i="12"/>
  <c r="DY399" i="12"/>
  <c r="EA399" i="12"/>
  <c r="DW399" i="12"/>
  <c r="DX399" i="12"/>
  <c r="DV399" i="12"/>
  <c r="DQ399" i="12"/>
  <c r="DS399" i="12"/>
  <c r="DR399" i="12"/>
  <c r="DZ399" i="12"/>
  <c r="DU399" i="12"/>
  <c r="DT399" i="12"/>
  <c r="DP400" i="12"/>
  <c r="ED400" i="12" s="1"/>
  <c r="DE395" i="12"/>
  <c r="DF395" i="12"/>
  <c r="DC395" i="12"/>
  <c r="DD395" i="12"/>
  <c r="DA395" i="12"/>
  <c r="DB395" i="12"/>
  <c r="CY395" i="12"/>
  <c r="CZ395" i="12"/>
  <c r="BO399" i="12"/>
  <c r="BP399" i="12"/>
  <c r="BI399" i="12"/>
  <c r="BJ399" i="12"/>
  <c r="BG399" i="12"/>
  <c r="BH399" i="12"/>
  <c r="AR395" i="12"/>
  <c r="AQ395" i="12"/>
  <c r="AP395" i="12"/>
  <c r="AO395" i="12"/>
  <c r="AN395" i="12"/>
  <c r="AT394" i="12" s="1"/>
  <c r="AS394" i="12" s="1"/>
  <c r="AL395" i="12"/>
  <c r="AK395" i="12"/>
  <c r="AM395" i="12"/>
  <c r="FA395" i="12"/>
  <c r="CS395" i="12"/>
  <c r="CW395" i="12"/>
  <c r="CT395" i="12"/>
  <c r="DI394" i="12" s="1"/>
  <c r="DH394" i="12" s="1"/>
  <c r="CU395" i="12"/>
  <c r="CV395" i="12" s="1"/>
  <c r="CX395" i="12"/>
  <c r="DK395" i="12"/>
  <c r="EL396" i="12"/>
  <c r="EK396" i="12"/>
  <c r="EJ396" i="12"/>
  <c r="EN396" i="12"/>
  <c r="ER396" i="12"/>
  <c r="EM396" i="12"/>
  <c r="EI397" i="12"/>
  <c r="EQ397" i="12" s="1"/>
  <c r="CR396" i="12"/>
  <c r="DG396" i="12" s="1"/>
  <c r="AU394" i="12"/>
  <c r="AH395" i="12"/>
  <c r="AJ395" i="12"/>
  <c r="AI395" i="12"/>
  <c r="AE395" i="12"/>
  <c r="AF395" i="12" s="1"/>
  <c r="AG395" i="12"/>
  <c r="AD396" i="12"/>
  <c r="DR402" i="1"/>
  <c r="DQ403" i="1"/>
  <c r="EG402" i="1"/>
  <c r="CQ397" i="12" s="1"/>
  <c r="EF403" i="1"/>
  <c r="BC399" i="12"/>
  <c r="BD399" i="12" s="1"/>
  <c r="BE399" i="12"/>
  <c r="BN398" i="12" s="1"/>
  <c r="BK399" i="12"/>
  <c r="BS399" i="12" s="1"/>
  <c r="BL399" i="12" s="1"/>
  <c r="BF399" i="12"/>
  <c r="BT399" i="12"/>
  <c r="BM399" i="12"/>
  <c r="DW406" i="1"/>
  <c r="BA401" i="12" s="1"/>
  <c r="BB400" i="12"/>
  <c r="BQ400" i="12" s="1"/>
  <c r="EB406" i="1"/>
  <c r="DO401" i="12" s="1"/>
  <c r="CO404" i="1"/>
  <c r="CP403" i="1"/>
  <c r="EH398" i="12" s="1"/>
  <c r="EO397" i="12" l="1"/>
  <c r="EX396" i="12" s="1"/>
  <c r="EW396" i="12" s="1"/>
  <c r="EP397" i="12"/>
  <c r="EB400" i="12"/>
  <c r="EC400" i="12"/>
  <c r="DY400" i="12"/>
  <c r="EA400" i="12"/>
  <c r="DW400" i="12"/>
  <c r="DX400" i="12"/>
  <c r="DV400" i="12"/>
  <c r="DQ400" i="12"/>
  <c r="DS400" i="12"/>
  <c r="DR400" i="12"/>
  <c r="DZ400" i="12"/>
  <c r="DU400" i="12"/>
  <c r="DT400" i="12"/>
  <c r="DP401" i="12"/>
  <c r="ED401" i="12" s="1"/>
  <c r="DE396" i="12"/>
  <c r="DF396" i="12"/>
  <c r="DC396" i="12"/>
  <c r="DD396" i="12"/>
  <c r="DA396" i="12"/>
  <c r="DB396" i="12"/>
  <c r="CY396" i="12"/>
  <c r="CZ396" i="12"/>
  <c r="BO400" i="12"/>
  <c r="BP400" i="12"/>
  <c r="BI400" i="12"/>
  <c r="BJ400" i="12"/>
  <c r="BG400" i="12"/>
  <c r="BH400" i="12"/>
  <c r="AR396" i="12"/>
  <c r="AQ396" i="12"/>
  <c r="AP396" i="12"/>
  <c r="AO396" i="12"/>
  <c r="AN396" i="12"/>
  <c r="AM396" i="12"/>
  <c r="AL396" i="12"/>
  <c r="AK396" i="12"/>
  <c r="EZ396" i="12"/>
  <c r="FA396" i="12"/>
  <c r="CX396" i="12"/>
  <c r="CU396" i="12"/>
  <c r="CV396" i="12" s="1"/>
  <c r="CS396" i="12"/>
  <c r="CT396" i="12" s="1"/>
  <c r="DI395" i="12" s="1"/>
  <c r="DH395" i="12" s="1"/>
  <c r="CW396" i="12"/>
  <c r="EJ397" i="12"/>
  <c r="EN397" i="12"/>
  <c r="ER397" i="12"/>
  <c r="EM397" i="12"/>
  <c r="EL397" i="12"/>
  <c r="ES396" i="12"/>
  <c r="ET396" i="12" s="1"/>
  <c r="EU396" i="12" s="1"/>
  <c r="EK397" i="12"/>
  <c r="EI398" i="12"/>
  <c r="EQ398" i="12" s="1"/>
  <c r="CR397" i="12"/>
  <c r="DG397" i="12" s="1"/>
  <c r="AU395" i="12"/>
  <c r="AH396" i="12"/>
  <c r="AG396" i="12"/>
  <c r="AT395" i="12"/>
  <c r="AS395" i="12" s="1"/>
  <c r="AI396" i="12"/>
  <c r="AJ396" i="12"/>
  <c r="AE396" i="12"/>
  <c r="AF396" i="12" s="1"/>
  <c r="AD397" i="12"/>
  <c r="DK396" i="12"/>
  <c r="DR403" i="1"/>
  <c r="DQ404" i="1"/>
  <c r="EG403" i="1"/>
  <c r="CQ398" i="12" s="1"/>
  <c r="EF404" i="1"/>
  <c r="BF400" i="12"/>
  <c r="BK400" i="12"/>
  <c r="BS400" i="12" s="1"/>
  <c r="BL400" i="12" s="1"/>
  <c r="BC400" i="12"/>
  <c r="BE400" i="12"/>
  <c r="BN399" i="12" s="1"/>
  <c r="BD400" i="12"/>
  <c r="BT400" i="12"/>
  <c r="BM400" i="12"/>
  <c r="BB401" i="12"/>
  <c r="BQ401" i="12" s="1"/>
  <c r="DW407" i="1"/>
  <c r="BA402" i="12" s="1"/>
  <c r="EB407" i="1"/>
  <c r="DO402" i="12" s="1"/>
  <c r="CP404" i="1"/>
  <c r="EH399" i="12" s="1"/>
  <c r="CO405" i="1"/>
  <c r="EO398" i="12" l="1"/>
  <c r="EX397" i="12" s="1"/>
  <c r="EW397" i="12" s="1"/>
  <c r="EP398" i="12"/>
  <c r="ES397" i="12" s="1"/>
  <c r="ET397" i="12" s="1"/>
  <c r="EU397" i="12" s="1"/>
  <c r="EB401" i="12"/>
  <c r="EC401" i="12"/>
  <c r="DY401" i="12"/>
  <c r="EA401" i="12"/>
  <c r="DW401" i="12"/>
  <c r="DX401" i="12"/>
  <c r="DS401" i="12"/>
  <c r="DR401" i="12"/>
  <c r="DZ401" i="12"/>
  <c r="DU401" i="12"/>
  <c r="DT401" i="12"/>
  <c r="DV401" i="12"/>
  <c r="DQ401" i="12"/>
  <c r="DP402" i="12"/>
  <c r="ED402" i="12" s="1"/>
  <c r="DE397" i="12"/>
  <c r="DF397" i="12"/>
  <c r="DC397" i="12"/>
  <c r="DD397" i="12"/>
  <c r="DA397" i="12"/>
  <c r="DB397" i="12"/>
  <c r="CY397" i="12"/>
  <c r="CZ397" i="12"/>
  <c r="BO401" i="12"/>
  <c r="BP401" i="12"/>
  <c r="BI401" i="12"/>
  <c r="BJ401" i="12"/>
  <c r="BG401" i="12"/>
  <c r="BH401" i="12"/>
  <c r="AR397" i="12"/>
  <c r="AQ397" i="12"/>
  <c r="AP397" i="12"/>
  <c r="AO397" i="12"/>
  <c r="AN397" i="12"/>
  <c r="AM397" i="12"/>
  <c r="AL397" i="12"/>
  <c r="AK397" i="12"/>
  <c r="EZ397" i="12"/>
  <c r="FA397" i="12"/>
  <c r="CU397" i="12"/>
  <c r="CV397" i="12" s="1"/>
  <c r="CT397" i="12"/>
  <c r="DI396" i="12" s="1"/>
  <c r="DH396" i="12" s="1"/>
  <c r="CS397" i="12"/>
  <c r="CW397" i="12"/>
  <c r="CX397" i="12"/>
  <c r="EL398" i="12"/>
  <c r="EK398" i="12"/>
  <c r="EJ398" i="12"/>
  <c r="EN398" i="12"/>
  <c r="ER398" i="12"/>
  <c r="EM398" i="12"/>
  <c r="EI399" i="12"/>
  <c r="EQ399" i="12" s="1"/>
  <c r="CR398" i="12"/>
  <c r="DG398" i="12" s="1"/>
  <c r="AU396" i="12"/>
  <c r="AH397" i="12"/>
  <c r="AJ397" i="12"/>
  <c r="AG397" i="12"/>
  <c r="AE397" i="12"/>
  <c r="AF397" i="12"/>
  <c r="AI397" i="12"/>
  <c r="AT396" i="12"/>
  <c r="AS396" i="12" s="1"/>
  <c r="AD398" i="12"/>
  <c r="DK397" i="12"/>
  <c r="DQ405" i="1"/>
  <c r="DR404" i="1"/>
  <c r="EG404" i="1"/>
  <c r="CQ399" i="12" s="1"/>
  <c r="EF405" i="1"/>
  <c r="BE401" i="12"/>
  <c r="BD401" i="12"/>
  <c r="BC401" i="12"/>
  <c r="BF401" i="12"/>
  <c r="BK401" i="12"/>
  <c r="BS401" i="12" s="1"/>
  <c r="BL401" i="12" s="1"/>
  <c r="BM401" i="12"/>
  <c r="BB402" i="12"/>
  <c r="BQ402" i="12" s="1"/>
  <c r="DW408" i="1"/>
  <c r="BA403" i="12" s="1"/>
  <c r="EB408" i="1"/>
  <c r="DO403" i="12" s="1"/>
  <c r="CO406" i="1"/>
  <c r="CP405" i="1"/>
  <c r="EH400" i="12" s="1"/>
  <c r="EO399" i="12" l="1"/>
  <c r="EP399" i="12"/>
  <c r="EB402" i="12"/>
  <c r="EC402" i="12"/>
  <c r="DY402" i="12"/>
  <c r="EA402" i="12"/>
  <c r="DW402" i="12"/>
  <c r="DX402" i="12"/>
  <c r="DV402" i="12"/>
  <c r="DQ402" i="12"/>
  <c r="DS402" i="12"/>
  <c r="DR402" i="12"/>
  <c r="DZ402" i="12"/>
  <c r="DU402" i="12"/>
  <c r="DT402" i="12"/>
  <c r="DP403" i="12"/>
  <c r="ED403" i="12" s="1"/>
  <c r="DE398" i="12"/>
  <c r="DF398" i="12"/>
  <c r="DC398" i="12"/>
  <c r="DD398" i="12"/>
  <c r="DA398" i="12"/>
  <c r="DB398" i="12"/>
  <c r="CY398" i="12"/>
  <c r="CZ398" i="12"/>
  <c r="FA398" i="12"/>
  <c r="BO402" i="12"/>
  <c r="BP402" i="12"/>
  <c r="BI402" i="12"/>
  <c r="BJ402" i="12"/>
  <c r="BG402" i="12"/>
  <c r="BH402" i="12"/>
  <c r="AR398" i="12"/>
  <c r="AQ398" i="12"/>
  <c r="AP398" i="12"/>
  <c r="AO398" i="12"/>
  <c r="AN398" i="12"/>
  <c r="AM398" i="12"/>
  <c r="AL398" i="12"/>
  <c r="AK398" i="12"/>
  <c r="EZ398" i="12"/>
  <c r="EJ399" i="12"/>
  <c r="EN399" i="12"/>
  <c r="ER399" i="12"/>
  <c r="EM399" i="12"/>
  <c r="EL399" i="12"/>
  <c r="ES398" i="12"/>
  <c r="ET398" i="12" s="1"/>
  <c r="EU398" i="12" s="1"/>
  <c r="EK399" i="12"/>
  <c r="CW398" i="12"/>
  <c r="CX398" i="12"/>
  <c r="CS398" i="12"/>
  <c r="CT398" i="12" s="1"/>
  <c r="DI397" i="12" s="1"/>
  <c r="DH397" i="12" s="1"/>
  <c r="CU398" i="12"/>
  <c r="CV398" i="12" s="1"/>
  <c r="CR399" i="12"/>
  <c r="DG399" i="12" s="1"/>
  <c r="EI400" i="12"/>
  <c r="EQ400" i="12" s="1"/>
  <c r="AU397" i="12"/>
  <c r="AI398" i="12"/>
  <c r="AE398" i="12"/>
  <c r="AJ398" i="12"/>
  <c r="AH398" i="12"/>
  <c r="AF398" i="12"/>
  <c r="AT397" i="12"/>
  <c r="AS397" i="12" s="1"/>
  <c r="AG398" i="12"/>
  <c r="AD399" i="12"/>
  <c r="DK398" i="12"/>
  <c r="DR405" i="1"/>
  <c r="DQ406" i="1"/>
  <c r="EF406" i="1"/>
  <c r="EG405" i="1"/>
  <c r="CQ400" i="12" s="1"/>
  <c r="DW409" i="1"/>
  <c r="BA404" i="12" s="1"/>
  <c r="BB403" i="12"/>
  <c r="BQ403" i="12" s="1"/>
  <c r="BT401" i="12"/>
  <c r="BN400" i="12"/>
  <c r="BE402" i="12"/>
  <c r="BN401" i="12" s="1"/>
  <c r="BK402" i="12"/>
  <c r="BS402" i="12" s="1"/>
  <c r="BL402" i="12" s="1"/>
  <c r="BT402" i="12"/>
  <c r="BC402" i="12"/>
  <c r="BD402" i="12" s="1"/>
  <c r="BF402" i="12"/>
  <c r="BM402" i="12"/>
  <c r="EB409" i="1"/>
  <c r="DO404" i="12" s="1"/>
  <c r="CP406" i="1"/>
  <c r="EH401" i="12" s="1"/>
  <c r="CO407" i="1"/>
  <c r="FA399" i="12" l="1"/>
  <c r="EO400" i="12"/>
  <c r="EX399" i="12" s="1"/>
  <c r="EW399" i="12" s="1"/>
  <c r="EP400" i="12"/>
  <c r="EB403" i="12"/>
  <c r="EC403" i="12"/>
  <c r="DY403" i="12"/>
  <c r="EA403" i="12"/>
  <c r="DW403" i="12"/>
  <c r="DX403" i="12"/>
  <c r="DS403" i="12"/>
  <c r="DR403" i="12"/>
  <c r="DZ403" i="12"/>
  <c r="DU403" i="12"/>
  <c r="DT403" i="12"/>
  <c r="DV403" i="12"/>
  <c r="DQ403" i="12"/>
  <c r="DP404" i="12"/>
  <c r="ED404" i="12" s="1"/>
  <c r="DE399" i="12"/>
  <c r="DF399" i="12"/>
  <c r="DC399" i="12"/>
  <c r="DD399" i="12"/>
  <c r="DA399" i="12"/>
  <c r="DB399" i="12"/>
  <c r="CY399" i="12"/>
  <c r="CZ399" i="12"/>
  <c r="BO403" i="12"/>
  <c r="BP403" i="12"/>
  <c r="BI403" i="12"/>
  <c r="BJ403" i="12"/>
  <c r="BG403" i="12"/>
  <c r="BH403" i="12"/>
  <c r="AR399" i="12"/>
  <c r="AQ399" i="12"/>
  <c r="AP399" i="12"/>
  <c r="AO399" i="12"/>
  <c r="AN399" i="12"/>
  <c r="AL399" i="12"/>
  <c r="AK399" i="12"/>
  <c r="AM399" i="12"/>
  <c r="EZ399" i="12"/>
  <c r="EX398" i="12"/>
  <c r="EW398" i="12" s="1"/>
  <c r="EJ400" i="12"/>
  <c r="EN400" i="12"/>
  <c r="ER400" i="12"/>
  <c r="EM400" i="12"/>
  <c r="EL400" i="12"/>
  <c r="ES399" i="12"/>
  <c r="ET399" i="12" s="1"/>
  <c r="EU399" i="12" s="1"/>
  <c r="EK400" i="12"/>
  <c r="CU399" i="12"/>
  <c r="CV399" i="12" s="1"/>
  <c r="CX399" i="12"/>
  <c r="CS399" i="12"/>
  <c r="CW399" i="12"/>
  <c r="CT399" i="12"/>
  <c r="DI398" i="12" s="1"/>
  <c r="DH398" i="12" s="1"/>
  <c r="CR400" i="12"/>
  <c r="DG400" i="12" s="1"/>
  <c r="EI401" i="12"/>
  <c r="EQ401" i="12" s="1"/>
  <c r="AU398" i="12"/>
  <c r="AG399" i="12"/>
  <c r="AI399" i="12"/>
  <c r="AJ399" i="12"/>
  <c r="AT398" i="12"/>
  <c r="AS398" i="12" s="1"/>
  <c r="AH399" i="12"/>
  <c r="AE399" i="12"/>
  <c r="AF399" i="12" s="1"/>
  <c r="AD400" i="12"/>
  <c r="DK399" i="12"/>
  <c r="DQ407" i="1"/>
  <c r="DR406" i="1"/>
  <c r="EG406" i="1"/>
  <c r="CQ401" i="12" s="1"/>
  <c r="EF407" i="1"/>
  <c r="BK403" i="12"/>
  <c r="BS403" i="12" s="1"/>
  <c r="BL403" i="12" s="1"/>
  <c r="BC403" i="12"/>
  <c r="BD403" i="12" s="1"/>
  <c r="BE403" i="12"/>
  <c r="BN402" i="12" s="1"/>
  <c r="BF403" i="12"/>
  <c r="BT403" i="12"/>
  <c r="BM403" i="12"/>
  <c r="BB404" i="12"/>
  <c r="BQ404" i="12" s="1"/>
  <c r="DW410" i="1"/>
  <c r="BA405" i="12" s="1"/>
  <c r="EB410" i="1"/>
  <c r="DO405" i="12" s="1"/>
  <c r="CO408" i="1"/>
  <c r="CP407" i="1"/>
  <c r="EH402" i="12" s="1"/>
  <c r="EO401" i="12" l="1"/>
  <c r="EX400" i="12" s="1"/>
  <c r="EW400" i="12" s="1"/>
  <c r="EP401" i="12"/>
  <c r="ES400" i="12" s="1"/>
  <c r="ET400" i="12" s="1"/>
  <c r="EU400" i="12" s="1"/>
  <c r="EB404" i="12"/>
  <c r="EC404" i="12"/>
  <c r="DY404" i="12"/>
  <c r="EA404" i="12"/>
  <c r="DW404" i="12"/>
  <c r="DX404" i="12"/>
  <c r="DS404" i="12"/>
  <c r="DR404" i="12"/>
  <c r="DZ404" i="12"/>
  <c r="DU404" i="12"/>
  <c r="DT404" i="12"/>
  <c r="DV404" i="12"/>
  <c r="DQ404" i="12"/>
  <c r="DP405" i="12"/>
  <c r="ED405" i="12" s="1"/>
  <c r="DE400" i="12"/>
  <c r="DF400" i="12"/>
  <c r="DC400" i="12"/>
  <c r="DD400" i="12"/>
  <c r="DA400" i="12"/>
  <c r="DB400" i="12"/>
  <c r="CY400" i="12"/>
  <c r="CZ400" i="12"/>
  <c r="BO404" i="12"/>
  <c r="BP404" i="12"/>
  <c r="BI404" i="12"/>
  <c r="BJ404" i="12"/>
  <c r="BG404" i="12"/>
  <c r="BH404" i="12"/>
  <c r="FA400" i="12"/>
  <c r="AR400" i="12"/>
  <c r="AQ400" i="12"/>
  <c r="AP400" i="12"/>
  <c r="AO400" i="12"/>
  <c r="AN400" i="12"/>
  <c r="AM400" i="12"/>
  <c r="AL400" i="12"/>
  <c r="AK400" i="12"/>
  <c r="EZ400" i="12"/>
  <c r="CX400" i="12"/>
  <c r="CU400" i="12"/>
  <c r="CV400" i="12" s="1"/>
  <c r="CS400" i="12"/>
  <c r="CT400" i="12" s="1"/>
  <c r="DI399" i="12" s="1"/>
  <c r="DH399" i="12" s="1"/>
  <c r="CW400" i="12"/>
  <c r="EL401" i="12"/>
  <c r="EK401" i="12"/>
  <c r="EJ401" i="12"/>
  <c r="EN401" i="12"/>
  <c r="ER401" i="12"/>
  <c r="EM401" i="12"/>
  <c r="EI402" i="12"/>
  <c r="EQ402" i="12" s="1"/>
  <c r="CR401" i="12"/>
  <c r="DG401" i="12" s="1"/>
  <c r="AU399" i="12"/>
  <c r="AH400" i="12"/>
  <c r="AE400" i="12"/>
  <c r="AF400" i="12" s="1"/>
  <c r="AT399" i="12"/>
  <c r="AS399" i="12" s="1"/>
  <c r="AJ400" i="12"/>
  <c r="AI400" i="12"/>
  <c r="AG400" i="12"/>
  <c r="AD401" i="12"/>
  <c r="DK400" i="12"/>
  <c r="DQ408" i="1"/>
  <c r="DR407" i="1"/>
  <c r="EG407" i="1"/>
  <c r="CQ402" i="12" s="1"/>
  <c r="EF408" i="1"/>
  <c r="BB405" i="12"/>
  <c r="BQ405" i="12" s="1"/>
  <c r="DW411" i="1"/>
  <c r="BA406" i="12" s="1"/>
  <c r="BK404" i="12"/>
  <c r="BS404" i="12" s="1"/>
  <c r="BL404" i="12" s="1"/>
  <c r="BC404" i="12"/>
  <c r="BD404" i="12" s="1"/>
  <c r="BF404" i="12"/>
  <c r="BE404" i="12"/>
  <c r="BN403" i="12" s="1"/>
  <c r="BT404" i="12"/>
  <c r="BM404" i="12"/>
  <c r="EB411" i="1"/>
  <c r="DO406" i="12" s="1"/>
  <c r="CO409" i="1"/>
  <c r="CP408" i="1"/>
  <c r="EH403" i="12" s="1"/>
  <c r="EO402" i="12" l="1"/>
  <c r="EX401" i="12" s="1"/>
  <c r="EW401" i="12" s="1"/>
  <c r="EP402" i="12"/>
  <c r="ES401" i="12" s="1"/>
  <c r="ET401" i="12" s="1"/>
  <c r="EU401" i="12" s="1"/>
  <c r="EB405" i="12"/>
  <c r="EC405" i="12"/>
  <c r="DY405" i="12"/>
  <c r="EA405" i="12"/>
  <c r="DW405" i="12"/>
  <c r="DX405" i="12"/>
  <c r="DV405" i="12"/>
  <c r="DQ405" i="12"/>
  <c r="DS405" i="12"/>
  <c r="DR405" i="12"/>
  <c r="DZ405" i="12"/>
  <c r="DU405" i="12"/>
  <c r="DT405" i="12"/>
  <c r="DP406" i="12"/>
  <c r="ED406" i="12" s="1"/>
  <c r="DE401" i="12"/>
  <c r="DF401" i="12"/>
  <c r="DC401" i="12"/>
  <c r="DD401" i="12"/>
  <c r="DA401" i="12"/>
  <c r="DB401" i="12"/>
  <c r="CY401" i="12"/>
  <c r="CZ401" i="12"/>
  <c r="BO405" i="12"/>
  <c r="BP405" i="12"/>
  <c r="BI405" i="12"/>
  <c r="BJ405" i="12"/>
  <c r="BG405" i="12"/>
  <c r="BH405" i="12"/>
  <c r="AR401" i="12"/>
  <c r="AQ401" i="12"/>
  <c r="AP401" i="12"/>
  <c r="AO401" i="12"/>
  <c r="AN401" i="12"/>
  <c r="AT400" i="12" s="1"/>
  <c r="AS400" i="12" s="1"/>
  <c r="AM401" i="12"/>
  <c r="AL401" i="12"/>
  <c r="AK401" i="12"/>
  <c r="EZ401" i="12"/>
  <c r="FA401" i="12"/>
  <c r="AU400" i="12"/>
  <c r="EL402" i="12"/>
  <c r="EK402" i="12"/>
  <c r="EJ402" i="12"/>
  <c r="EN402" i="12"/>
  <c r="ER402" i="12"/>
  <c r="EM402" i="12"/>
  <c r="CS401" i="12"/>
  <c r="CT401" i="12" s="1"/>
  <c r="DI400" i="12" s="1"/>
  <c r="DH400" i="12" s="1"/>
  <c r="CW401" i="12"/>
  <c r="CU401" i="12"/>
  <c r="CV401" i="12" s="1"/>
  <c r="CX401" i="12"/>
  <c r="EI403" i="12"/>
  <c r="EQ403" i="12" s="1"/>
  <c r="CR402" i="12"/>
  <c r="DG402" i="12" s="1"/>
  <c r="AH401" i="12"/>
  <c r="AF401" i="12"/>
  <c r="AJ401" i="12"/>
  <c r="AE401" i="12"/>
  <c r="AG401" i="12"/>
  <c r="AI401" i="12"/>
  <c r="AD402" i="12"/>
  <c r="DK401" i="12"/>
  <c r="DR408" i="1"/>
  <c r="DQ409" i="1"/>
  <c r="EG408" i="1"/>
  <c r="CQ403" i="12" s="1"/>
  <c r="EF409" i="1"/>
  <c r="BB406" i="12"/>
  <c r="BQ406" i="12" s="1"/>
  <c r="DW412" i="1"/>
  <c r="BA407" i="12" s="1"/>
  <c r="BF405" i="12"/>
  <c r="BE405" i="12"/>
  <c r="BN404" i="12" s="1"/>
  <c r="BK405" i="12"/>
  <c r="BS405" i="12" s="1"/>
  <c r="BL405" i="12" s="1"/>
  <c r="BT405" i="12"/>
  <c r="BC405" i="12"/>
  <c r="BD405" i="12" s="1"/>
  <c r="BM405" i="12"/>
  <c r="EB412" i="1"/>
  <c r="DO407" i="12" s="1"/>
  <c r="CO410" i="1"/>
  <c r="CP409" i="1"/>
  <c r="EH404" i="12" s="1"/>
  <c r="EO403" i="12" l="1"/>
  <c r="EX402" i="12" s="1"/>
  <c r="EW402" i="12" s="1"/>
  <c r="EP403" i="12"/>
  <c r="ES402" i="12" s="1"/>
  <c r="ET402" i="12" s="1"/>
  <c r="EU402" i="12" s="1"/>
  <c r="EB406" i="12"/>
  <c r="EC406" i="12"/>
  <c r="DY406" i="12"/>
  <c r="EA406" i="12"/>
  <c r="DW406" i="12"/>
  <c r="DX406" i="12"/>
  <c r="DS406" i="12"/>
  <c r="DR406" i="12"/>
  <c r="DZ406" i="12"/>
  <c r="DU406" i="12"/>
  <c r="DT406" i="12"/>
  <c r="DV406" i="12"/>
  <c r="DQ406" i="12"/>
  <c r="DP407" i="12"/>
  <c r="ED407" i="12" s="1"/>
  <c r="DE402" i="12"/>
  <c r="DF402" i="12"/>
  <c r="DC402" i="12"/>
  <c r="DD402" i="12"/>
  <c r="DA402" i="12"/>
  <c r="DB402" i="12"/>
  <c r="CY402" i="12"/>
  <c r="CZ402" i="12"/>
  <c r="BO406" i="12"/>
  <c r="BP406" i="12"/>
  <c r="BI406" i="12"/>
  <c r="BJ406" i="12"/>
  <c r="BG406" i="12"/>
  <c r="BH406" i="12"/>
  <c r="AR402" i="12"/>
  <c r="AQ402" i="12"/>
  <c r="AP402" i="12"/>
  <c r="AO402" i="12"/>
  <c r="AN402" i="12"/>
  <c r="AT401" i="12" s="1"/>
  <c r="AS401" i="12" s="1"/>
  <c r="AM402" i="12"/>
  <c r="AL402" i="12"/>
  <c r="AK402" i="12"/>
  <c r="FA402" i="12"/>
  <c r="EZ402" i="12"/>
  <c r="CW402" i="12"/>
  <c r="CX402" i="12"/>
  <c r="CS402" i="12"/>
  <c r="CT402" i="12" s="1"/>
  <c r="DI401" i="12" s="1"/>
  <c r="DH401" i="12" s="1"/>
  <c r="CU402" i="12"/>
  <c r="CV402" i="12" s="1"/>
  <c r="EJ403" i="12"/>
  <c r="EN403" i="12"/>
  <c r="ER403" i="12"/>
  <c r="EM403" i="12"/>
  <c r="EL403" i="12"/>
  <c r="EK403" i="12"/>
  <c r="CR403" i="12"/>
  <c r="DG403" i="12" s="1"/>
  <c r="EI404" i="12"/>
  <c r="EQ404" i="12" s="1"/>
  <c r="AU401" i="12"/>
  <c r="AF402" i="12"/>
  <c r="AE402" i="12"/>
  <c r="AG402" i="12"/>
  <c r="AH402" i="12"/>
  <c r="AI402" i="12"/>
  <c r="AJ402" i="12"/>
  <c r="AD403" i="12"/>
  <c r="DK402" i="12"/>
  <c r="DR409" i="1"/>
  <c r="DQ410" i="1"/>
  <c r="EG409" i="1"/>
  <c r="CQ404" i="12" s="1"/>
  <c r="EF410" i="1"/>
  <c r="DW413" i="1"/>
  <c r="BA408" i="12" s="1"/>
  <c r="BB407" i="12"/>
  <c r="BQ407" i="12" s="1"/>
  <c r="BF406" i="12"/>
  <c r="BC406" i="12"/>
  <c r="BD406" i="12" s="1"/>
  <c r="BK406" i="12"/>
  <c r="BS406" i="12" s="1"/>
  <c r="BL406" i="12" s="1"/>
  <c r="BE406" i="12"/>
  <c r="BN405" i="12" s="1"/>
  <c r="BT406" i="12"/>
  <c r="BM406" i="12"/>
  <c r="EB413" i="1"/>
  <c r="DO408" i="12" s="1"/>
  <c r="CP410" i="1"/>
  <c r="EH405" i="12" s="1"/>
  <c r="CO411" i="1"/>
  <c r="EO404" i="12" l="1"/>
  <c r="EX403" i="12" s="1"/>
  <c r="EW403" i="12" s="1"/>
  <c r="EP404" i="12"/>
  <c r="EB407" i="12"/>
  <c r="EC407" i="12"/>
  <c r="DY407" i="12"/>
  <c r="EA407" i="12"/>
  <c r="DW407" i="12"/>
  <c r="DX407" i="12"/>
  <c r="DV407" i="12"/>
  <c r="DQ407" i="12"/>
  <c r="DS407" i="12"/>
  <c r="DR407" i="12"/>
  <c r="DZ407" i="12"/>
  <c r="DU407" i="12"/>
  <c r="DT407" i="12"/>
  <c r="DP408" i="12"/>
  <c r="ED408" i="12" s="1"/>
  <c r="DE403" i="12"/>
  <c r="DF403" i="12"/>
  <c r="DC403" i="12"/>
  <c r="DD403" i="12"/>
  <c r="DA403" i="12"/>
  <c r="DB403" i="12"/>
  <c r="CY403" i="12"/>
  <c r="CZ403" i="12"/>
  <c r="BO407" i="12"/>
  <c r="BP407" i="12"/>
  <c r="BI407" i="12"/>
  <c r="BJ407" i="12"/>
  <c r="BG407" i="12"/>
  <c r="BH407" i="12"/>
  <c r="AR403" i="12"/>
  <c r="AQ403" i="12"/>
  <c r="AP403" i="12"/>
  <c r="AO403" i="12"/>
  <c r="AN403" i="12"/>
  <c r="AT402" i="12" s="1"/>
  <c r="AS402" i="12" s="1"/>
  <c r="AL403" i="12"/>
  <c r="AK403" i="12"/>
  <c r="AM403" i="12"/>
  <c r="FA403" i="12"/>
  <c r="EZ403" i="12"/>
  <c r="EJ404" i="12"/>
  <c r="EN404" i="12"/>
  <c r="ER404" i="12"/>
  <c r="EM404" i="12"/>
  <c r="EL404" i="12"/>
  <c r="ES403" i="12"/>
  <c r="ET403" i="12" s="1"/>
  <c r="EU403" i="12" s="1"/>
  <c r="EK404" i="12"/>
  <c r="CU403" i="12"/>
  <c r="CV403" i="12" s="1"/>
  <c r="CX403" i="12"/>
  <c r="CS403" i="12"/>
  <c r="CW403" i="12"/>
  <c r="CT403" i="12"/>
  <c r="DI402" i="12" s="1"/>
  <c r="DH402" i="12" s="1"/>
  <c r="EI405" i="12"/>
  <c r="EQ405" i="12" s="1"/>
  <c r="CR404" i="12"/>
  <c r="DG404" i="12" s="1"/>
  <c r="AU402" i="12"/>
  <c r="AJ403" i="12"/>
  <c r="AG403" i="12"/>
  <c r="AH403" i="12"/>
  <c r="AI403" i="12"/>
  <c r="AE403" i="12"/>
  <c r="AF403" i="12" s="1"/>
  <c r="AD404" i="12"/>
  <c r="DK403" i="12"/>
  <c r="DQ411" i="1"/>
  <c r="DR410" i="1"/>
  <c r="EF411" i="1"/>
  <c r="EG410" i="1"/>
  <c r="CQ405" i="12" s="1"/>
  <c r="BE407" i="12"/>
  <c r="BN406" i="12" s="1"/>
  <c r="BC407" i="12"/>
  <c r="BD407" i="12" s="1"/>
  <c r="BF407" i="12"/>
  <c r="BT407" i="12"/>
  <c r="BK407" i="12"/>
  <c r="BS407" i="12" s="1"/>
  <c r="BL407" i="12" s="1"/>
  <c r="BM407" i="12"/>
  <c r="BB408" i="12"/>
  <c r="BQ408" i="12" s="1"/>
  <c r="DW414" i="1"/>
  <c r="BA409" i="12" s="1"/>
  <c r="EB414" i="1"/>
  <c r="DO409" i="12" s="1"/>
  <c r="CO412" i="1"/>
  <c r="CP411" i="1"/>
  <c r="EH406" i="12" s="1"/>
  <c r="EO405" i="12" l="1"/>
  <c r="EX404" i="12" s="1"/>
  <c r="EW404" i="12" s="1"/>
  <c r="EP405" i="12"/>
  <c r="EB408" i="12"/>
  <c r="EC408" i="12"/>
  <c r="DY408" i="12"/>
  <c r="EA408" i="12"/>
  <c r="DW408" i="12"/>
  <c r="DX408" i="12"/>
  <c r="DS408" i="12"/>
  <c r="DR408" i="12"/>
  <c r="DZ408" i="12"/>
  <c r="DU408" i="12"/>
  <c r="DT408" i="12"/>
  <c r="DV408" i="12"/>
  <c r="DQ408" i="12"/>
  <c r="DP409" i="12"/>
  <c r="ED409" i="12" s="1"/>
  <c r="DE404" i="12"/>
  <c r="DF404" i="12"/>
  <c r="DC404" i="12"/>
  <c r="DD404" i="12"/>
  <c r="DA404" i="12"/>
  <c r="DB404" i="12"/>
  <c r="CY404" i="12"/>
  <c r="CZ404" i="12"/>
  <c r="BO408" i="12"/>
  <c r="BP408" i="12"/>
  <c r="BI408" i="12"/>
  <c r="BJ408" i="12"/>
  <c r="BG408" i="12"/>
  <c r="BH408" i="12"/>
  <c r="AR404" i="12"/>
  <c r="AQ404" i="12"/>
  <c r="AP404" i="12"/>
  <c r="AO404" i="12"/>
  <c r="AN404" i="12"/>
  <c r="AM404" i="12"/>
  <c r="AL404" i="12"/>
  <c r="AK404" i="12"/>
  <c r="FA404" i="12"/>
  <c r="EZ404" i="12"/>
  <c r="EL405" i="12"/>
  <c r="ES404" i="12"/>
  <c r="ET404" i="12" s="1"/>
  <c r="EU404" i="12" s="1"/>
  <c r="EK405" i="12"/>
  <c r="EJ405" i="12"/>
  <c r="EN405" i="12"/>
  <c r="ER405" i="12"/>
  <c r="EM405" i="12"/>
  <c r="CX404" i="12"/>
  <c r="CU404" i="12"/>
  <c r="CV404" i="12" s="1"/>
  <c r="CS404" i="12"/>
  <c r="CT404" i="12" s="1"/>
  <c r="DI403" i="12" s="1"/>
  <c r="DH403" i="12" s="1"/>
  <c r="CW404" i="12"/>
  <c r="EI406" i="12"/>
  <c r="EQ406" i="12" s="1"/>
  <c r="CR405" i="12"/>
  <c r="DG405" i="12" s="1"/>
  <c r="AU403" i="12"/>
  <c r="AH404" i="12"/>
  <c r="AG404" i="12"/>
  <c r="AI404" i="12"/>
  <c r="AF404" i="12"/>
  <c r="AJ404" i="12"/>
  <c r="AE404" i="12"/>
  <c r="AT403" i="12"/>
  <c r="AS403" i="12" s="1"/>
  <c r="AD405" i="12"/>
  <c r="DK404" i="12"/>
  <c r="DQ412" i="1"/>
  <c r="DR411" i="1"/>
  <c r="EF412" i="1"/>
  <c r="EG411" i="1"/>
  <c r="CQ406" i="12" s="1"/>
  <c r="BB409" i="12"/>
  <c r="BQ409" i="12" s="1"/>
  <c r="DW415" i="1"/>
  <c r="BA410" i="12" s="1"/>
  <c r="BE408" i="12"/>
  <c r="BN407" i="12" s="1"/>
  <c r="BC408" i="12"/>
  <c r="BD408" i="12" s="1"/>
  <c r="BF408" i="12"/>
  <c r="BK408" i="12"/>
  <c r="BS408" i="12" s="1"/>
  <c r="BL408" i="12" s="1"/>
  <c r="BT408" i="12"/>
  <c r="BM408" i="12"/>
  <c r="EB415" i="1"/>
  <c r="DO410" i="12" s="1"/>
  <c r="CO413" i="1"/>
  <c r="CP412" i="1"/>
  <c r="EH407" i="12" s="1"/>
  <c r="EO406" i="12" l="1"/>
  <c r="EX405" i="12" s="1"/>
  <c r="EW405" i="12" s="1"/>
  <c r="EP406" i="12"/>
  <c r="ES405" i="12" s="1"/>
  <c r="ET405" i="12" s="1"/>
  <c r="EU405" i="12" s="1"/>
  <c r="EB409" i="12"/>
  <c r="EC409" i="12"/>
  <c r="DY409" i="12"/>
  <c r="EA409" i="12"/>
  <c r="DW409" i="12"/>
  <c r="DX409" i="12"/>
  <c r="DS409" i="12"/>
  <c r="DR409" i="12"/>
  <c r="DZ409" i="12"/>
  <c r="DU409" i="12"/>
  <c r="DT409" i="12"/>
  <c r="DV409" i="12"/>
  <c r="DQ409" i="12"/>
  <c r="DP410" i="12"/>
  <c r="ED410" i="12" s="1"/>
  <c r="DE405" i="12"/>
  <c r="DF405" i="12"/>
  <c r="DC405" i="12"/>
  <c r="DD405" i="12"/>
  <c r="DA405" i="12"/>
  <c r="DB405" i="12"/>
  <c r="CY405" i="12"/>
  <c r="CZ405" i="12"/>
  <c r="BO409" i="12"/>
  <c r="BP409" i="12"/>
  <c r="BI409" i="12"/>
  <c r="BJ409" i="12"/>
  <c r="BG409" i="12"/>
  <c r="BH409" i="12"/>
  <c r="AR405" i="12"/>
  <c r="AQ405" i="12"/>
  <c r="AP405" i="12"/>
  <c r="AO405" i="12"/>
  <c r="AN405" i="12"/>
  <c r="AT404" i="12" s="1"/>
  <c r="AS404" i="12" s="1"/>
  <c r="AM405" i="12"/>
  <c r="AL405" i="12"/>
  <c r="AK405" i="12"/>
  <c r="FA405" i="12"/>
  <c r="EZ405" i="12"/>
  <c r="CU405" i="12"/>
  <c r="CV405" i="12" s="1"/>
  <c r="CT405" i="12"/>
  <c r="DI404" i="12" s="1"/>
  <c r="DH404" i="12" s="1"/>
  <c r="CS405" i="12"/>
  <c r="CW405" i="12"/>
  <c r="CX405" i="12"/>
  <c r="EJ406" i="12"/>
  <c r="EN406" i="12"/>
  <c r="ER406" i="12"/>
  <c r="EM406" i="12"/>
  <c r="EL406" i="12"/>
  <c r="EK406" i="12"/>
  <c r="CR406" i="12"/>
  <c r="DG406" i="12" s="1"/>
  <c r="EI407" i="12"/>
  <c r="EQ407" i="12" s="1"/>
  <c r="AU404" i="12"/>
  <c r="AH405" i="12"/>
  <c r="AI405" i="12"/>
  <c r="AF405" i="12"/>
  <c r="AE405" i="12"/>
  <c r="AG405" i="12"/>
  <c r="AJ405" i="12"/>
  <c r="AD406" i="12"/>
  <c r="DK405" i="12"/>
  <c r="DQ413" i="1"/>
  <c r="DR412" i="1"/>
  <c r="EF413" i="1"/>
  <c r="EG412" i="1"/>
  <c r="CQ407" i="12" s="1"/>
  <c r="BB410" i="12"/>
  <c r="BQ410" i="12" s="1"/>
  <c r="DW416" i="1"/>
  <c r="BA411" i="12" s="1"/>
  <c r="BK409" i="12"/>
  <c r="BS409" i="12" s="1"/>
  <c r="BL409" i="12" s="1"/>
  <c r="BF409" i="12"/>
  <c r="BC409" i="12"/>
  <c r="BD409" i="12" s="1"/>
  <c r="BT409" i="12"/>
  <c r="BE409" i="12"/>
  <c r="BN408" i="12" s="1"/>
  <c r="BM409" i="12"/>
  <c r="EB416" i="1"/>
  <c r="DO411" i="12" s="1"/>
  <c r="CO414" i="1"/>
  <c r="CP413" i="1"/>
  <c r="EH408" i="12" s="1"/>
  <c r="FA406" i="12" l="1"/>
  <c r="EO407" i="12"/>
  <c r="EX406" i="12" s="1"/>
  <c r="EW406" i="12" s="1"/>
  <c r="EP407" i="12"/>
  <c r="ES406" i="12" s="1"/>
  <c r="ET406" i="12" s="1"/>
  <c r="EU406" i="12" s="1"/>
  <c r="EB410" i="12"/>
  <c r="EC410" i="12"/>
  <c r="DY410" i="12"/>
  <c r="EA410" i="12"/>
  <c r="DW410" i="12"/>
  <c r="DX410" i="12"/>
  <c r="DV410" i="12"/>
  <c r="DQ410" i="12"/>
  <c r="DS410" i="12"/>
  <c r="DR410" i="12"/>
  <c r="DZ410" i="12"/>
  <c r="DU410" i="12"/>
  <c r="DT410" i="12"/>
  <c r="DP411" i="12"/>
  <c r="ED411" i="12" s="1"/>
  <c r="DE406" i="12"/>
  <c r="DF406" i="12"/>
  <c r="DC406" i="12"/>
  <c r="DD406" i="12"/>
  <c r="DA406" i="12"/>
  <c r="DB406" i="12"/>
  <c r="CY406" i="12"/>
  <c r="CZ406" i="12"/>
  <c r="BO410" i="12"/>
  <c r="BP410" i="12"/>
  <c r="BI410" i="12"/>
  <c r="BJ410" i="12"/>
  <c r="BG410" i="12"/>
  <c r="BH410" i="12"/>
  <c r="AR406" i="12"/>
  <c r="AQ406" i="12"/>
  <c r="AP406" i="12"/>
  <c r="AO406" i="12"/>
  <c r="AN406" i="12"/>
  <c r="AM406" i="12"/>
  <c r="AL406" i="12"/>
  <c r="AK406" i="12"/>
  <c r="EZ406" i="12"/>
  <c r="CW406" i="12"/>
  <c r="CX406" i="12"/>
  <c r="CS406" i="12"/>
  <c r="CT406" i="12" s="1"/>
  <c r="DI405" i="12" s="1"/>
  <c r="DH405" i="12" s="1"/>
  <c r="CU406" i="12"/>
  <c r="CV406" i="12" s="1"/>
  <c r="EJ407" i="12"/>
  <c r="EN407" i="12"/>
  <c r="ER407" i="12"/>
  <c r="EM407" i="12"/>
  <c r="EL407" i="12"/>
  <c r="EK407" i="12"/>
  <c r="EI408" i="12"/>
  <c r="EQ408" i="12" s="1"/>
  <c r="CR407" i="12"/>
  <c r="DG407" i="12" s="1"/>
  <c r="AU405" i="12"/>
  <c r="AE406" i="12"/>
  <c r="AG406" i="12"/>
  <c r="AF406" i="12"/>
  <c r="AH406" i="12"/>
  <c r="AJ406" i="12"/>
  <c r="AI406" i="12"/>
  <c r="AT405" i="12"/>
  <c r="AS405" i="12" s="1"/>
  <c r="AD407" i="12"/>
  <c r="DK406" i="12"/>
  <c r="DR413" i="1"/>
  <c r="DQ414" i="1"/>
  <c r="EG413" i="1"/>
  <c r="CQ408" i="12" s="1"/>
  <c r="EF414" i="1"/>
  <c r="BB411" i="12"/>
  <c r="BQ411" i="12" s="1"/>
  <c r="DW417" i="1"/>
  <c r="BA412" i="12" s="1"/>
  <c r="BE410" i="12"/>
  <c r="BN409" i="12" s="1"/>
  <c r="BD410" i="12"/>
  <c r="BK410" i="12"/>
  <c r="BS410" i="12" s="1"/>
  <c r="BL410" i="12" s="1"/>
  <c r="BC410" i="12"/>
  <c r="BF410" i="12"/>
  <c r="BT410" i="12"/>
  <c r="BM410" i="12"/>
  <c r="EB417" i="1"/>
  <c r="DO412" i="12" s="1"/>
  <c r="CP414" i="1"/>
  <c r="EH409" i="12" s="1"/>
  <c r="CO415" i="1"/>
  <c r="EO408" i="12" l="1"/>
  <c r="EP408" i="12"/>
  <c r="EB411" i="12"/>
  <c r="EC411" i="12"/>
  <c r="DY411" i="12"/>
  <c r="EA411" i="12"/>
  <c r="DW411" i="12"/>
  <c r="DX411" i="12"/>
  <c r="DV411" i="12"/>
  <c r="DQ411" i="12"/>
  <c r="DS411" i="12"/>
  <c r="DR411" i="12"/>
  <c r="DZ411" i="12"/>
  <c r="DU411" i="12"/>
  <c r="DT411" i="12"/>
  <c r="DP412" i="12"/>
  <c r="ED412" i="12" s="1"/>
  <c r="DE407" i="12"/>
  <c r="DF407" i="12"/>
  <c r="DC407" i="12"/>
  <c r="DD407" i="12"/>
  <c r="DA407" i="12"/>
  <c r="DB407" i="12"/>
  <c r="CY407" i="12"/>
  <c r="CZ407" i="12"/>
  <c r="FA407" i="12"/>
  <c r="BO411" i="12"/>
  <c r="BP411" i="12"/>
  <c r="BI411" i="12"/>
  <c r="BJ411" i="12"/>
  <c r="BG411" i="12"/>
  <c r="BH411" i="12"/>
  <c r="AR407" i="12"/>
  <c r="AQ407" i="12"/>
  <c r="AP407" i="12"/>
  <c r="AO407" i="12"/>
  <c r="AN407" i="12"/>
  <c r="AL407" i="12"/>
  <c r="AK407" i="12"/>
  <c r="AM407" i="12"/>
  <c r="EZ407" i="12"/>
  <c r="CU407" i="12"/>
  <c r="CV407" i="12" s="1"/>
  <c r="CX407" i="12"/>
  <c r="CS407" i="12"/>
  <c r="CW407" i="12"/>
  <c r="CT407" i="12"/>
  <c r="DI406" i="12" s="1"/>
  <c r="DH406" i="12" s="1"/>
  <c r="EJ408" i="12"/>
  <c r="EN408" i="12"/>
  <c r="ER408" i="12"/>
  <c r="EM408" i="12"/>
  <c r="EL408" i="12"/>
  <c r="EK408" i="12"/>
  <c r="EI409" i="12"/>
  <c r="EQ409" i="12" s="1"/>
  <c r="CR408" i="12"/>
  <c r="DG408" i="12" s="1"/>
  <c r="AU406" i="12"/>
  <c r="AF407" i="12"/>
  <c r="AE407" i="12"/>
  <c r="AH407" i="12"/>
  <c r="AT406" i="12"/>
  <c r="AS406" i="12" s="1"/>
  <c r="AI407" i="12"/>
  <c r="AJ407" i="12"/>
  <c r="AG407" i="12"/>
  <c r="AD408" i="12"/>
  <c r="DK407" i="12"/>
  <c r="ES407" i="12"/>
  <c r="ET407" i="12" s="1"/>
  <c r="EU407" i="12" s="1"/>
  <c r="DR414" i="1"/>
  <c r="DQ415" i="1"/>
  <c r="EG414" i="1"/>
  <c r="CQ409" i="12" s="1"/>
  <c r="EF415" i="1"/>
  <c r="BB412" i="12"/>
  <c r="BQ412" i="12" s="1"/>
  <c r="DW418" i="1"/>
  <c r="BA413" i="12" s="1"/>
  <c r="BC411" i="12"/>
  <c r="BF411" i="12"/>
  <c r="BD411" i="12"/>
  <c r="BE411" i="12"/>
  <c r="BN410" i="12" s="1"/>
  <c r="BK411" i="12"/>
  <c r="BS411" i="12" s="1"/>
  <c r="BL411" i="12" s="1"/>
  <c r="BT411" i="12"/>
  <c r="BM411" i="12"/>
  <c r="EB418" i="1"/>
  <c r="DO413" i="12" s="1"/>
  <c r="CO416" i="1"/>
  <c r="CP415" i="1"/>
  <c r="EH410" i="12" s="1"/>
  <c r="EO409" i="12" l="1"/>
  <c r="EX408" i="12" s="1"/>
  <c r="EW408" i="12" s="1"/>
  <c r="EP409" i="12"/>
  <c r="EB412" i="12"/>
  <c r="EC412" i="12"/>
  <c r="DY412" i="12"/>
  <c r="EA412" i="12"/>
  <c r="DW412" i="12"/>
  <c r="DX412" i="12"/>
  <c r="DV412" i="12"/>
  <c r="DQ412" i="12"/>
  <c r="DS412" i="12"/>
  <c r="DR412" i="12"/>
  <c r="DZ412" i="12"/>
  <c r="DU412" i="12"/>
  <c r="DT412" i="12"/>
  <c r="DP413" i="12"/>
  <c r="ED413" i="12" s="1"/>
  <c r="FA408" i="12"/>
  <c r="DE408" i="12"/>
  <c r="DF408" i="12"/>
  <c r="DC408" i="12"/>
  <c r="DD408" i="12"/>
  <c r="DA408" i="12"/>
  <c r="DB408" i="12"/>
  <c r="CY408" i="12"/>
  <c r="CZ408" i="12"/>
  <c r="BO412" i="12"/>
  <c r="BP412" i="12"/>
  <c r="BI412" i="12"/>
  <c r="BJ412" i="12"/>
  <c r="EX407" i="12"/>
  <c r="EW407" i="12" s="1"/>
  <c r="BG412" i="12"/>
  <c r="BH412" i="12"/>
  <c r="AR408" i="12"/>
  <c r="AQ408" i="12"/>
  <c r="AP408" i="12"/>
  <c r="AO408" i="12"/>
  <c r="AN408" i="12"/>
  <c r="AM408" i="12"/>
  <c r="AL408" i="12"/>
  <c r="AK408" i="12"/>
  <c r="EZ408" i="12"/>
  <c r="AU407" i="12"/>
  <c r="EJ409" i="12"/>
  <c r="EN409" i="12"/>
  <c r="ER409" i="12"/>
  <c r="EM409" i="12"/>
  <c r="EL409" i="12"/>
  <c r="ES408" i="12"/>
  <c r="ET408" i="12" s="1"/>
  <c r="EU408" i="12" s="1"/>
  <c r="EK409" i="12"/>
  <c r="CW408" i="12"/>
  <c r="CX408" i="12"/>
  <c r="CU408" i="12"/>
  <c r="CV408" i="12" s="1"/>
  <c r="CS408" i="12"/>
  <c r="CT408" i="12" s="1"/>
  <c r="DI407" i="12" s="1"/>
  <c r="DH407" i="12" s="1"/>
  <c r="EI410" i="12"/>
  <c r="EQ410" i="12" s="1"/>
  <c r="CR409" i="12"/>
  <c r="DG409" i="12" s="1"/>
  <c r="AI408" i="12"/>
  <c r="AE408" i="12"/>
  <c r="AF408" i="12" s="1"/>
  <c r="AH408" i="12"/>
  <c r="AT407" i="12"/>
  <c r="AS407" i="12" s="1"/>
  <c r="AJ408" i="12"/>
  <c r="AG408" i="12"/>
  <c r="AD409" i="12"/>
  <c r="DK408" i="12"/>
  <c r="DQ416" i="1"/>
  <c r="DR415" i="1"/>
  <c r="EG415" i="1"/>
  <c r="CQ410" i="12" s="1"/>
  <c r="EF416" i="1"/>
  <c r="BB413" i="12"/>
  <c r="BQ413" i="12" s="1"/>
  <c r="DW419" i="1"/>
  <c r="BA414" i="12" s="1"/>
  <c r="BC412" i="12"/>
  <c r="BF412" i="12"/>
  <c r="BK412" i="12"/>
  <c r="BS412" i="12" s="1"/>
  <c r="BL412" i="12" s="1"/>
  <c r="BE412" i="12"/>
  <c r="BN411" i="12" s="1"/>
  <c r="BT412" i="12"/>
  <c r="BD412" i="12"/>
  <c r="BM412" i="12"/>
  <c r="EB419" i="1"/>
  <c r="DO414" i="12" s="1"/>
  <c r="CO417" i="1"/>
  <c r="CP416" i="1"/>
  <c r="EH411" i="12" s="1"/>
  <c r="AU408" i="12" l="1"/>
  <c r="FA409" i="12"/>
  <c r="EO410" i="12"/>
  <c r="EX409" i="12" s="1"/>
  <c r="EW409" i="12" s="1"/>
  <c r="EP410" i="12"/>
  <c r="ES409" i="12" s="1"/>
  <c r="ET409" i="12" s="1"/>
  <c r="EU409" i="12" s="1"/>
  <c r="EB413" i="12"/>
  <c r="EC413" i="12"/>
  <c r="DY413" i="12"/>
  <c r="EA413" i="12"/>
  <c r="DW413" i="12"/>
  <c r="DX413" i="12"/>
  <c r="DS413" i="12"/>
  <c r="DR413" i="12"/>
  <c r="DZ413" i="12"/>
  <c r="DU413" i="12"/>
  <c r="DT413" i="12"/>
  <c r="DV413" i="12"/>
  <c r="DQ413" i="12"/>
  <c r="DP414" i="12"/>
  <c r="ED414" i="12" s="1"/>
  <c r="DE409" i="12"/>
  <c r="DF409" i="12"/>
  <c r="DC409" i="12"/>
  <c r="DD409" i="12"/>
  <c r="DA409" i="12"/>
  <c r="DB409" i="12"/>
  <c r="CY409" i="12"/>
  <c r="CZ409" i="12"/>
  <c r="BO413" i="12"/>
  <c r="BP413" i="12"/>
  <c r="BI413" i="12"/>
  <c r="BJ413" i="12"/>
  <c r="BG413" i="12"/>
  <c r="BH413" i="12"/>
  <c r="AR409" i="12"/>
  <c r="AQ409" i="12"/>
  <c r="AP409" i="12"/>
  <c r="AO409" i="12"/>
  <c r="AN409" i="12"/>
  <c r="AM409" i="12"/>
  <c r="AL409" i="12"/>
  <c r="AK409" i="12"/>
  <c r="EJ410" i="12"/>
  <c r="EL410" i="12"/>
  <c r="EK410" i="12"/>
  <c r="CW409" i="12"/>
  <c r="CX409" i="12"/>
  <c r="CS409" i="12"/>
  <c r="CT409" i="12"/>
  <c r="DI408" i="12" s="1"/>
  <c r="DH408" i="12" s="1"/>
  <c r="CU409" i="12"/>
  <c r="CV409" i="12" s="1"/>
  <c r="EZ409" i="12"/>
  <c r="EM410" i="12"/>
  <c r="ER410" i="12"/>
  <c r="EN410" i="12"/>
  <c r="EI411" i="12"/>
  <c r="EQ411" i="12" s="1"/>
  <c r="CR410" i="12"/>
  <c r="DG410" i="12" s="1"/>
  <c r="AH409" i="12"/>
  <c r="AJ409" i="12"/>
  <c r="AE409" i="12"/>
  <c r="AF409" i="12" s="1"/>
  <c r="AG409" i="12"/>
  <c r="AT408" i="12"/>
  <c r="AS408" i="12" s="1"/>
  <c r="AI409" i="12"/>
  <c r="AD410" i="12"/>
  <c r="DK409" i="12"/>
  <c r="DR416" i="1"/>
  <c r="DQ417" i="1"/>
  <c r="EG416" i="1"/>
  <c r="CQ411" i="12" s="1"/>
  <c r="EF417" i="1"/>
  <c r="DW420" i="1"/>
  <c r="BA415" i="12" s="1"/>
  <c r="BB414" i="12"/>
  <c r="BQ414" i="12" s="1"/>
  <c r="BD413" i="12"/>
  <c r="BF413" i="12"/>
  <c r="BC413" i="12"/>
  <c r="BE413" i="12"/>
  <c r="BN412" i="12" s="1"/>
  <c r="BT413" i="12"/>
  <c r="BK413" i="12"/>
  <c r="BS413" i="12" s="1"/>
  <c r="BL413" i="12" s="1"/>
  <c r="BM413" i="12"/>
  <c r="EB420" i="1"/>
  <c r="DO415" i="12" s="1"/>
  <c r="CP417" i="1"/>
  <c r="EH412" i="12" s="1"/>
  <c r="CO418" i="1"/>
  <c r="EO411" i="12" l="1"/>
  <c r="EX410" i="12" s="1"/>
  <c r="EW410" i="12" s="1"/>
  <c r="EP411" i="12"/>
  <c r="EB414" i="12"/>
  <c r="EC414" i="12"/>
  <c r="DY414" i="12"/>
  <c r="EA414" i="12"/>
  <c r="DW414" i="12"/>
  <c r="DX414" i="12"/>
  <c r="DS414" i="12"/>
  <c r="DR414" i="12"/>
  <c r="DZ414" i="12"/>
  <c r="DU414" i="12"/>
  <c r="DT414" i="12"/>
  <c r="DV414" i="12"/>
  <c r="DQ414" i="12"/>
  <c r="DP415" i="12"/>
  <c r="ED415" i="12" s="1"/>
  <c r="DE410" i="12"/>
  <c r="DF410" i="12"/>
  <c r="DC410" i="12"/>
  <c r="DD410" i="12"/>
  <c r="DA410" i="12"/>
  <c r="DB410" i="12"/>
  <c r="CY410" i="12"/>
  <c r="CZ410" i="12"/>
  <c r="FA410" i="12"/>
  <c r="BO414" i="12"/>
  <c r="BP414" i="12"/>
  <c r="BI414" i="12"/>
  <c r="BJ414" i="12"/>
  <c r="BG414" i="12"/>
  <c r="BH414" i="12"/>
  <c r="AR410" i="12"/>
  <c r="AQ410" i="12"/>
  <c r="AP410" i="12"/>
  <c r="AO410" i="12"/>
  <c r="AN410" i="12"/>
  <c r="AT409" i="12" s="1"/>
  <c r="AS409" i="12" s="1"/>
  <c r="AM410" i="12"/>
  <c r="AL410" i="12"/>
  <c r="AK410" i="12"/>
  <c r="EZ410" i="12"/>
  <c r="CX410" i="12"/>
  <c r="CS410" i="12"/>
  <c r="CT410" i="12" s="1"/>
  <c r="DI409" i="12" s="1"/>
  <c r="DH409" i="12" s="1"/>
  <c r="CU410" i="12"/>
  <c r="CV410" i="12" s="1"/>
  <c r="CW410" i="12"/>
  <c r="EL411" i="12"/>
  <c r="ES410" i="12"/>
  <c r="ET410" i="12" s="1"/>
  <c r="EU410" i="12" s="1"/>
  <c r="EK411" i="12"/>
  <c r="EJ411" i="12"/>
  <c r="EN411" i="12"/>
  <c r="ER411" i="12"/>
  <c r="EM411" i="12"/>
  <c r="EI412" i="12"/>
  <c r="EQ412" i="12" s="1"/>
  <c r="CR411" i="12"/>
  <c r="DG411" i="12" s="1"/>
  <c r="AU409" i="12"/>
  <c r="AH410" i="12"/>
  <c r="AE410" i="12"/>
  <c r="AF410" i="12" s="1"/>
  <c r="AI410" i="12"/>
  <c r="AJ410" i="12"/>
  <c r="AG410" i="12"/>
  <c r="AD411" i="12"/>
  <c r="DK410" i="12"/>
  <c r="DQ418" i="1"/>
  <c r="DR417" i="1"/>
  <c r="EG417" i="1"/>
  <c r="CQ412" i="12" s="1"/>
  <c r="EF418" i="1"/>
  <c r="BE414" i="12"/>
  <c r="BN413" i="12" s="1"/>
  <c r="BK414" i="12"/>
  <c r="BS414" i="12" s="1"/>
  <c r="BL414" i="12" s="1"/>
  <c r="BF414" i="12"/>
  <c r="BC414" i="12"/>
  <c r="BD414" i="12" s="1"/>
  <c r="BT414" i="12"/>
  <c r="BM414" i="12"/>
  <c r="DW421" i="1"/>
  <c r="BA416" i="12" s="1"/>
  <c r="BB415" i="12"/>
  <c r="BQ415" i="12" s="1"/>
  <c r="EB421" i="1"/>
  <c r="DO416" i="12" s="1"/>
  <c r="CO419" i="1"/>
  <c r="CP418" i="1"/>
  <c r="EH413" i="12" s="1"/>
  <c r="EO412" i="12" l="1"/>
  <c r="EX411" i="12" s="1"/>
  <c r="EW411" i="12" s="1"/>
  <c r="EP412" i="12"/>
  <c r="ES411" i="12" s="1"/>
  <c r="ET411" i="12" s="1"/>
  <c r="EU411" i="12" s="1"/>
  <c r="EB415" i="12"/>
  <c r="EC415" i="12"/>
  <c r="DY415" i="12"/>
  <c r="EA415" i="12"/>
  <c r="DW415" i="12"/>
  <c r="DX415" i="12"/>
  <c r="DV415" i="12"/>
  <c r="DQ415" i="12"/>
  <c r="DS415" i="12"/>
  <c r="DR415" i="12"/>
  <c r="DZ415" i="12"/>
  <c r="DU415" i="12"/>
  <c r="DT415" i="12"/>
  <c r="DP416" i="12"/>
  <c r="ED416" i="12" s="1"/>
  <c r="DE411" i="12"/>
  <c r="DF411" i="12"/>
  <c r="DC411" i="12"/>
  <c r="DD411" i="12"/>
  <c r="DA411" i="12"/>
  <c r="DB411" i="12"/>
  <c r="CY411" i="12"/>
  <c r="CZ411" i="12"/>
  <c r="BO415" i="12"/>
  <c r="BP415" i="12"/>
  <c r="BI415" i="12"/>
  <c r="BJ415" i="12"/>
  <c r="FA411" i="12"/>
  <c r="BG415" i="12"/>
  <c r="BH415" i="12"/>
  <c r="AR411" i="12"/>
  <c r="AQ411" i="12"/>
  <c r="AP411" i="12"/>
  <c r="AO411" i="12"/>
  <c r="AN411" i="12"/>
  <c r="AL411" i="12"/>
  <c r="AK411" i="12"/>
  <c r="AM411" i="12"/>
  <c r="EZ411" i="12"/>
  <c r="CS411" i="12"/>
  <c r="CW411" i="12"/>
  <c r="CT411" i="12"/>
  <c r="DI410" i="12" s="1"/>
  <c r="DH410" i="12" s="1"/>
  <c r="CU411" i="12"/>
  <c r="CV411" i="12" s="1"/>
  <c r="CX411" i="12"/>
  <c r="EJ412" i="12"/>
  <c r="EN412" i="12"/>
  <c r="ER412" i="12"/>
  <c r="EM412" i="12"/>
  <c r="EL412" i="12"/>
  <c r="EK412" i="12"/>
  <c r="CR412" i="12"/>
  <c r="DG412" i="12" s="1"/>
  <c r="EI413" i="12"/>
  <c r="EQ413" i="12" s="1"/>
  <c r="AU410" i="12"/>
  <c r="AH411" i="12"/>
  <c r="AE411" i="12"/>
  <c r="AF411" i="12" s="1"/>
  <c r="AG411" i="12"/>
  <c r="AT410" i="12"/>
  <c r="AS410" i="12" s="1"/>
  <c r="AJ411" i="12"/>
  <c r="AI411" i="12"/>
  <c r="AD412" i="12"/>
  <c r="DK411" i="12"/>
  <c r="DR418" i="1"/>
  <c r="DQ419" i="1"/>
  <c r="EG418" i="1"/>
  <c r="EF419" i="1"/>
  <c r="BB416" i="12"/>
  <c r="BQ416" i="12" s="1"/>
  <c r="DW422" i="1"/>
  <c r="BA417" i="12" s="1"/>
  <c r="BF415" i="12"/>
  <c r="BK415" i="12"/>
  <c r="BS415" i="12" s="1"/>
  <c r="BL415" i="12" s="1"/>
  <c r="BC415" i="12"/>
  <c r="BD415" i="12" s="1"/>
  <c r="BE415" i="12"/>
  <c r="BM415" i="12"/>
  <c r="EB422" i="1"/>
  <c r="DO417" i="12" s="1"/>
  <c r="CO420" i="1"/>
  <c r="CP419" i="1"/>
  <c r="EH414" i="12" s="1"/>
  <c r="EO413" i="12" l="1"/>
  <c r="EX412" i="12" s="1"/>
  <c r="EW412" i="12" s="1"/>
  <c r="EP413" i="12"/>
  <c r="ES412" i="12" s="1"/>
  <c r="ET412" i="12" s="1"/>
  <c r="EU412" i="12" s="1"/>
  <c r="EB416" i="12"/>
  <c r="EC416" i="12"/>
  <c r="DY416" i="12"/>
  <c r="EA416" i="12"/>
  <c r="DW416" i="12"/>
  <c r="DX416" i="12"/>
  <c r="DS416" i="12"/>
  <c r="DR416" i="12"/>
  <c r="DZ416" i="12"/>
  <c r="DU416" i="12"/>
  <c r="DT416" i="12"/>
  <c r="DV416" i="12"/>
  <c r="DQ416" i="12"/>
  <c r="DP417" i="12"/>
  <c r="ED417" i="12" s="1"/>
  <c r="FA412" i="12"/>
  <c r="DE412" i="12"/>
  <c r="DF412" i="12"/>
  <c r="DF7" i="12" s="1"/>
  <c r="DC412" i="12"/>
  <c r="DC7" i="12" s="1"/>
  <c r="DD412" i="12"/>
  <c r="DA412" i="12"/>
  <c r="DB412" i="12"/>
  <c r="CY412" i="12"/>
  <c r="CZ412" i="12"/>
  <c r="BO416" i="12"/>
  <c r="BP416" i="12"/>
  <c r="BI416" i="12"/>
  <c r="BJ416" i="12"/>
  <c r="BG416" i="12"/>
  <c r="BH416" i="12"/>
  <c r="AR412" i="12"/>
  <c r="AQ412" i="12"/>
  <c r="AP412" i="12"/>
  <c r="AO412" i="12"/>
  <c r="AN412" i="12"/>
  <c r="AT411" i="12" s="1"/>
  <c r="AS411" i="12" s="1"/>
  <c r="AM412" i="12"/>
  <c r="AL412" i="12"/>
  <c r="AK412" i="12"/>
  <c r="EZ412" i="12"/>
  <c r="DG7" i="12"/>
  <c r="DE7" i="12"/>
  <c r="CX412" i="12"/>
  <c r="CU412" i="12"/>
  <c r="CV412" i="12" s="1"/>
  <c r="CS412" i="12"/>
  <c r="CT412" i="12" s="1"/>
  <c r="DK412" i="12" s="1"/>
  <c r="CW412" i="12"/>
  <c r="EJ413" i="12"/>
  <c r="EN413" i="12"/>
  <c r="ER413" i="12"/>
  <c r="EM413" i="12"/>
  <c r="EL413" i="12"/>
  <c r="EK413" i="12"/>
  <c r="EI414" i="12"/>
  <c r="AU411" i="12"/>
  <c r="AF412" i="12"/>
  <c r="AG412" i="12"/>
  <c r="AH412" i="12"/>
  <c r="AI412" i="12"/>
  <c r="AE412" i="12"/>
  <c r="AJ412" i="12"/>
  <c r="AD413" i="12"/>
  <c r="DQ420" i="1"/>
  <c r="DR419" i="1"/>
  <c r="EG419" i="1"/>
  <c r="EF420" i="1"/>
  <c r="BT415" i="12"/>
  <c r="BN414" i="12"/>
  <c r="DW423" i="1"/>
  <c r="BA418" i="12" s="1"/>
  <c r="BB417" i="12"/>
  <c r="BQ417" i="12" s="1"/>
  <c r="BC416" i="12"/>
  <c r="BD416" i="12" s="1"/>
  <c r="BF416" i="12"/>
  <c r="BE416" i="12"/>
  <c r="BK416" i="12"/>
  <c r="BS416" i="12" s="1"/>
  <c r="BL416" i="12" s="1"/>
  <c r="BM416" i="12"/>
  <c r="EB423" i="1"/>
  <c r="DO418" i="12" s="1"/>
  <c r="CP420" i="1"/>
  <c r="EH415" i="12" s="1"/>
  <c r="CO421" i="1"/>
  <c r="DI412" i="12" l="1"/>
  <c r="DH412" i="12" s="1"/>
  <c r="EP414" i="12"/>
  <c r="ES413" i="12" s="1"/>
  <c r="ET413" i="12" s="1"/>
  <c r="EU413" i="12" s="1"/>
  <c r="EQ414" i="12"/>
  <c r="EJ414" i="12"/>
  <c r="EO414" i="12"/>
  <c r="EB417" i="12"/>
  <c r="EC417" i="12"/>
  <c r="DY417" i="12"/>
  <c r="EA417" i="12"/>
  <c r="DW417" i="12"/>
  <c r="DX417" i="12"/>
  <c r="DS417" i="12"/>
  <c r="DR417" i="12"/>
  <c r="DZ417" i="12"/>
  <c r="DU417" i="12"/>
  <c r="DT417" i="12"/>
  <c r="DV417" i="12"/>
  <c r="DQ417" i="12"/>
  <c r="DP418" i="12"/>
  <c r="ED418" i="12" s="1"/>
  <c r="BO417" i="12"/>
  <c r="BP417" i="12"/>
  <c r="BI417" i="12"/>
  <c r="BJ417" i="12"/>
  <c r="BG417" i="12"/>
  <c r="BH417" i="12"/>
  <c r="AR413" i="12"/>
  <c r="AQ413" i="12"/>
  <c r="AP413" i="12"/>
  <c r="AO413" i="12"/>
  <c r="AN413" i="12"/>
  <c r="AT412" i="12" s="1"/>
  <c r="AS412" i="12" s="1"/>
  <c r="AM413" i="12"/>
  <c r="AL413" i="12"/>
  <c r="AK413" i="12"/>
  <c r="FA413" i="12"/>
  <c r="DI411" i="12"/>
  <c r="DH411" i="12" s="1"/>
  <c r="EZ413" i="12"/>
  <c r="EK414" i="12"/>
  <c r="EL414" i="12"/>
  <c r="EI415" i="12"/>
  <c r="EQ415" i="12" s="1"/>
  <c r="EM414" i="12"/>
  <c r="ER414" i="12"/>
  <c r="EN414" i="12"/>
  <c r="AU412" i="12"/>
  <c r="AH413" i="12"/>
  <c r="AE413" i="12"/>
  <c r="AI413" i="12"/>
  <c r="AG413" i="12"/>
  <c r="AF413" i="12"/>
  <c r="AJ413" i="12"/>
  <c r="AD414" i="12"/>
  <c r="EX413" i="12"/>
  <c r="EW413" i="12" s="1"/>
  <c r="DQ421" i="1"/>
  <c r="DR420" i="1"/>
  <c r="EF421" i="1"/>
  <c r="EG420" i="1"/>
  <c r="BE417" i="12"/>
  <c r="BN416" i="12" s="1"/>
  <c r="BT417" i="12"/>
  <c r="BD417" i="12"/>
  <c r="BF417" i="12"/>
  <c r="BC417" i="12"/>
  <c r="BK417" i="12"/>
  <c r="BS417" i="12" s="1"/>
  <c r="BL417" i="12" s="1"/>
  <c r="BM417" i="12"/>
  <c r="BT416" i="12"/>
  <c r="BN415" i="12"/>
  <c r="BB418" i="12"/>
  <c r="BQ418" i="12" s="1"/>
  <c r="DW424" i="1"/>
  <c r="BA419" i="12" s="1"/>
  <c r="EB424" i="1"/>
  <c r="DO419" i="12" s="1"/>
  <c r="CP421" i="1"/>
  <c r="EH416" i="12" s="1"/>
  <c r="CO422" i="1"/>
  <c r="DI7" i="12" l="1"/>
  <c r="EO415" i="12"/>
  <c r="EX414" i="12" s="1"/>
  <c r="EW414" i="12" s="1"/>
  <c r="EP415" i="12"/>
  <c r="EB418" i="12"/>
  <c r="EC418" i="12"/>
  <c r="DY418" i="12"/>
  <c r="EA418" i="12"/>
  <c r="DW418" i="12"/>
  <c r="DX418" i="12"/>
  <c r="DV418" i="12"/>
  <c r="DQ418" i="12"/>
  <c r="DS418" i="12"/>
  <c r="DR418" i="12"/>
  <c r="DZ418" i="12"/>
  <c r="DU418" i="12"/>
  <c r="DT418" i="12"/>
  <c r="DP419" i="12"/>
  <c r="ED419" i="12" s="1"/>
  <c r="BO418" i="12"/>
  <c r="BP418" i="12"/>
  <c r="BI418" i="12"/>
  <c r="BJ418" i="12"/>
  <c r="BG418" i="12"/>
  <c r="BH418" i="12"/>
  <c r="AR414" i="12"/>
  <c r="AQ414" i="12"/>
  <c r="AP414" i="12"/>
  <c r="AO414" i="12"/>
  <c r="AN414" i="12"/>
  <c r="AT413" i="12" s="1"/>
  <c r="AS413" i="12" s="1"/>
  <c r="AM414" i="12"/>
  <c r="AL414" i="12"/>
  <c r="AK414" i="12"/>
  <c r="FA414" i="12"/>
  <c r="EZ414" i="12"/>
  <c r="EL415" i="12"/>
  <c r="ES414" i="12"/>
  <c r="ET414" i="12" s="1"/>
  <c r="EU414" i="12" s="1"/>
  <c r="EK415" i="12"/>
  <c r="EJ415" i="12"/>
  <c r="EN415" i="12"/>
  <c r="ER415" i="12"/>
  <c r="EM415" i="12"/>
  <c r="EI416" i="12"/>
  <c r="EQ416" i="12" s="1"/>
  <c r="AU413" i="12"/>
  <c r="AJ414" i="12"/>
  <c r="AG414" i="12"/>
  <c r="AH414" i="12"/>
  <c r="AE414" i="12"/>
  <c r="AF414" i="12" s="1"/>
  <c r="AI414" i="12"/>
  <c r="AD415" i="12"/>
  <c r="DR421" i="1"/>
  <c r="DQ422" i="1"/>
  <c r="EF422" i="1"/>
  <c r="EG421" i="1"/>
  <c r="BF418" i="12"/>
  <c r="BT418" i="12"/>
  <c r="BC418" i="12"/>
  <c r="BD418" i="12" s="1"/>
  <c r="BK418" i="12"/>
  <c r="BS418" i="12" s="1"/>
  <c r="BL418" i="12" s="1"/>
  <c r="BE418" i="12"/>
  <c r="BN417" i="12" s="1"/>
  <c r="BM418" i="12"/>
  <c r="DW425" i="1"/>
  <c r="BA420" i="12" s="1"/>
  <c r="BB419" i="12"/>
  <c r="BQ419" i="12" s="1"/>
  <c r="EB425" i="1"/>
  <c r="DO420" i="12" s="1"/>
  <c r="CP422" i="1"/>
  <c r="EH417" i="12" s="1"/>
  <c r="CO423" i="1"/>
  <c r="EO416" i="12" l="1"/>
  <c r="EX415" i="12" s="1"/>
  <c r="EW415" i="12" s="1"/>
  <c r="EP416" i="12"/>
  <c r="EB419" i="12"/>
  <c r="EC419" i="12"/>
  <c r="DY419" i="12"/>
  <c r="EA419" i="12"/>
  <c r="DW419" i="12"/>
  <c r="DX419" i="12"/>
  <c r="DV419" i="12"/>
  <c r="DQ419" i="12"/>
  <c r="DR419" i="12"/>
  <c r="DT419" i="12"/>
  <c r="DS419" i="12"/>
  <c r="DZ419" i="12"/>
  <c r="DU419" i="12"/>
  <c r="DP420" i="12"/>
  <c r="ED420" i="12" s="1"/>
  <c r="BO419" i="12"/>
  <c r="BP419" i="12"/>
  <c r="BI419" i="12"/>
  <c r="BJ419" i="12"/>
  <c r="BG419" i="12"/>
  <c r="BH419" i="12"/>
  <c r="AR415" i="12"/>
  <c r="AQ415" i="12"/>
  <c r="AP415" i="12"/>
  <c r="AO415" i="12"/>
  <c r="AN415" i="12"/>
  <c r="AL415" i="12"/>
  <c r="AK415" i="12"/>
  <c r="AM415" i="12"/>
  <c r="FA415" i="12"/>
  <c r="EZ415" i="12"/>
  <c r="EL416" i="12"/>
  <c r="ES415" i="12"/>
  <c r="ET415" i="12" s="1"/>
  <c r="EU415" i="12" s="1"/>
  <c r="EK416" i="12"/>
  <c r="EJ416" i="12"/>
  <c r="EN416" i="12"/>
  <c r="ER416" i="12"/>
  <c r="EM416" i="12"/>
  <c r="EI417" i="12"/>
  <c r="EQ417" i="12" s="1"/>
  <c r="AU414" i="12"/>
  <c r="AH415" i="12"/>
  <c r="AJ415" i="12"/>
  <c r="AE415" i="12"/>
  <c r="AT414" i="12"/>
  <c r="AS414" i="12" s="1"/>
  <c r="AI415" i="12"/>
  <c r="AF415" i="12"/>
  <c r="AG415" i="12"/>
  <c r="AD416" i="12"/>
  <c r="DQ423" i="1"/>
  <c r="DR422" i="1"/>
  <c r="EG422" i="1"/>
  <c r="EF423" i="1"/>
  <c r="DW426" i="1"/>
  <c r="BA421" i="12" s="1"/>
  <c r="BB420" i="12"/>
  <c r="BQ420" i="12" s="1"/>
  <c r="BK419" i="12"/>
  <c r="BS419" i="12" s="1"/>
  <c r="BL419" i="12" s="1"/>
  <c r="BE419" i="12"/>
  <c r="BN418" i="12" s="1"/>
  <c r="BT419" i="12"/>
  <c r="BF419" i="12"/>
  <c r="BC419" i="12"/>
  <c r="BD419" i="12" s="1"/>
  <c r="BM419" i="12"/>
  <c r="EB426" i="1"/>
  <c r="DO421" i="12" s="1"/>
  <c r="CO424" i="1"/>
  <c r="CP423" i="1"/>
  <c r="EH418" i="12" s="1"/>
  <c r="EO417" i="12" l="1"/>
  <c r="EX416" i="12" s="1"/>
  <c r="EW416" i="12" s="1"/>
  <c r="EP417" i="12"/>
  <c r="EB420" i="12"/>
  <c r="EC420" i="12"/>
  <c r="DY420" i="12"/>
  <c r="EA420" i="12"/>
  <c r="DW420" i="12"/>
  <c r="DX420" i="12"/>
  <c r="EZ416" i="12"/>
  <c r="DS420" i="12"/>
  <c r="DR420" i="12"/>
  <c r="DZ420" i="12"/>
  <c r="DU420" i="12"/>
  <c r="DT420" i="12"/>
  <c r="DV420" i="12"/>
  <c r="DQ420" i="12"/>
  <c r="DP421" i="12"/>
  <c r="ED421" i="12" s="1"/>
  <c r="BO420" i="12"/>
  <c r="BP420" i="12"/>
  <c r="BI420" i="12"/>
  <c r="BJ420" i="12"/>
  <c r="BG420" i="12"/>
  <c r="BH420" i="12"/>
  <c r="AR416" i="12"/>
  <c r="AQ416" i="12"/>
  <c r="AP416" i="12"/>
  <c r="AO416" i="12"/>
  <c r="AN416" i="12"/>
  <c r="AT415" i="12" s="1"/>
  <c r="AS415" i="12" s="1"/>
  <c r="AM416" i="12"/>
  <c r="AL416" i="12"/>
  <c r="AK416" i="12"/>
  <c r="FA416" i="12"/>
  <c r="EJ417" i="12"/>
  <c r="EN417" i="12"/>
  <c r="ER417" i="12"/>
  <c r="EM417" i="12"/>
  <c r="EL417" i="12"/>
  <c r="ES416" i="12"/>
  <c r="ET416" i="12" s="1"/>
  <c r="EU416" i="12" s="1"/>
  <c r="EK417" i="12"/>
  <c r="EI418" i="12"/>
  <c r="EQ418" i="12" s="1"/>
  <c r="AU415" i="12"/>
  <c r="AE416" i="12"/>
  <c r="AF416" i="12" s="1"/>
  <c r="AG416" i="12"/>
  <c r="AI416" i="12"/>
  <c r="AH416" i="12"/>
  <c r="AJ416" i="12"/>
  <c r="AD417" i="12"/>
  <c r="DQ424" i="1"/>
  <c r="DR423" i="1"/>
  <c r="EG423" i="1"/>
  <c r="EF424" i="1"/>
  <c r="BE420" i="12"/>
  <c r="BN419" i="12" s="1"/>
  <c r="BT420" i="12"/>
  <c r="BK420" i="12"/>
  <c r="BS420" i="12" s="1"/>
  <c r="BL420" i="12" s="1"/>
  <c r="BF420" i="12"/>
  <c r="BC420" i="12"/>
  <c r="BD420" i="12" s="1"/>
  <c r="BM420" i="12"/>
  <c r="DW427" i="1"/>
  <c r="BA422" i="12" s="1"/>
  <c r="BB421" i="12"/>
  <c r="BQ421" i="12" s="1"/>
  <c r="EB427" i="1"/>
  <c r="DO422" i="12" s="1"/>
  <c r="CO425" i="1"/>
  <c r="CP424" i="1"/>
  <c r="EH419" i="12" s="1"/>
  <c r="EO418" i="12" l="1"/>
  <c r="EX417" i="12" s="1"/>
  <c r="EW417" i="12" s="1"/>
  <c r="EP418" i="12"/>
  <c r="EB421" i="12"/>
  <c r="EC421" i="12"/>
  <c r="DY421" i="12"/>
  <c r="EA421" i="12"/>
  <c r="DW421" i="12"/>
  <c r="DX421" i="12"/>
  <c r="DV421" i="12"/>
  <c r="DQ421" i="12"/>
  <c r="DS421" i="12"/>
  <c r="DR421" i="12"/>
  <c r="DZ421" i="12"/>
  <c r="DU421" i="12"/>
  <c r="DT421" i="12"/>
  <c r="DP422" i="12"/>
  <c r="ED422" i="12" s="1"/>
  <c r="BO421" i="12"/>
  <c r="BP421" i="12"/>
  <c r="BI421" i="12"/>
  <c r="BJ421" i="12"/>
  <c r="BG421" i="12"/>
  <c r="BH421" i="12"/>
  <c r="AR417" i="12"/>
  <c r="AQ417" i="12"/>
  <c r="AP417" i="12"/>
  <c r="AO417" i="12"/>
  <c r="AN417" i="12"/>
  <c r="AT416" i="12" s="1"/>
  <c r="AS416" i="12" s="1"/>
  <c r="AM417" i="12"/>
  <c r="AL417" i="12"/>
  <c r="AK417" i="12"/>
  <c r="FA417" i="12"/>
  <c r="EZ417" i="12"/>
  <c r="EL418" i="12"/>
  <c r="ES417" i="12"/>
  <c r="ET417" i="12" s="1"/>
  <c r="EU417" i="12" s="1"/>
  <c r="EK418" i="12"/>
  <c r="EJ418" i="12"/>
  <c r="EN418" i="12"/>
  <c r="ER418" i="12"/>
  <c r="EM418" i="12"/>
  <c r="EI419" i="12"/>
  <c r="EQ419" i="12" s="1"/>
  <c r="AU416" i="12"/>
  <c r="AH417" i="12"/>
  <c r="AF417" i="12"/>
  <c r="AG417" i="12"/>
  <c r="AI417" i="12"/>
  <c r="AE417" i="12"/>
  <c r="AJ417" i="12"/>
  <c r="AD418" i="12"/>
  <c r="DQ425" i="1"/>
  <c r="DR424" i="1"/>
  <c r="EF425" i="1"/>
  <c r="EG424" i="1"/>
  <c r="DW428" i="1"/>
  <c r="BA423" i="12" s="1"/>
  <c r="BB422" i="12"/>
  <c r="BQ422" i="12" s="1"/>
  <c r="BC421" i="12"/>
  <c r="BD421" i="12"/>
  <c r="BE421" i="12"/>
  <c r="BN420" i="12" s="1"/>
  <c r="BF421" i="12"/>
  <c r="BK421" i="12"/>
  <c r="BS421" i="12" s="1"/>
  <c r="BL421" i="12" s="1"/>
  <c r="BT421" i="12"/>
  <c r="BM421" i="12"/>
  <c r="EB428" i="1"/>
  <c r="DO423" i="12" s="1"/>
  <c r="CO426" i="1"/>
  <c r="CP425" i="1"/>
  <c r="EH420" i="12" s="1"/>
  <c r="EO419" i="12" l="1"/>
  <c r="EX418" i="12" s="1"/>
  <c r="EW418" i="12" s="1"/>
  <c r="EP419" i="12"/>
  <c r="ES418" i="12" s="1"/>
  <c r="ET418" i="12" s="1"/>
  <c r="EU418" i="12" s="1"/>
  <c r="EB422" i="12"/>
  <c r="EC422" i="12"/>
  <c r="DY422" i="12"/>
  <c r="EA422" i="12"/>
  <c r="DW422" i="12"/>
  <c r="DX422" i="12"/>
  <c r="DS422" i="12"/>
  <c r="DR422" i="12"/>
  <c r="DZ422" i="12"/>
  <c r="DU422" i="12"/>
  <c r="DT422" i="12"/>
  <c r="DV422" i="12"/>
  <c r="DQ422" i="12"/>
  <c r="DP423" i="12"/>
  <c r="ED423" i="12" s="1"/>
  <c r="BO422" i="12"/>
  <c r="BP422" i="12"/>
  <c r="BI422" i="12"/>
  <c r="BJ422" i="12"/>
  <c r="BG422" i="12"/>
  <c r="BH422" i="12"/>
  <c r="AR418" i="12"/>
  <c r="AQ418" i="12"/>
  <c r="AP418" i="12"/>
  <c r="AO418" i="12"/>
  <c r="AN418" i="12"/>
  <c r="AT417" i="12" s="1"/>
  <c r="AS417" i="12" s="1"/>
  <c r="AM418" i="12"/>
  <c r="AL418" i="12"/>
  <c r="AK418" i="12"/>
  <c r="EZ418" i="12"/>
  <c r="FA418" i="12"/>
  <c r="EJ419" i="12"/>
  <c r="EN419" i="12"/>
  <c r="ER419" i="12"/>
  <c r="EM419" i="12"/>
  <c r="EL419" i="12"/>
  <c r="EK419" i="12"/>
  <c r="EI420" i="12"/>
  <c r="EQ420" i="12" s="1"/>
  <c r="AU417" i="12"/>
  <c r="AG418" i="12"/>
  <c r="AJ418" i="12"/>
  <c r="AH418" i="12"/>
  <c r="AE418" i="12"/>
  <c r="AI418" i="12"/>
  <c r="AF418" i="12"/>
  <c r="AD419" i="12"/>
  <c r="DR425" i="1"/>
  <c r="DQ426" i="1"/>
  <c r="EF426" i="1"/>
  <c r="EG425" i="1"/>
  <c r="BF422" i="12"/>
  <c r="BC422" i="12"/>
  <c r="BD422" i="12" s="1"/>
  <c r="BK422" i="12"/>
  <c r="BS422" i="12" s="1"/>
  <c r="BL422" i="12" s="1"/>
  <c r="BE422" i="12"/>
  <c r="BM422" i="12"/>
  <c r="BB423" i="12"/>
  <c r="BQ423" i="12" s="1"/>
  <c r="DW429" i="1"/>
  <c r="BA424" i="12" s="1"/>
  <c r="EB429" i="1"/>
  <c r="DO424" i="12" s="1"/>
  <c r="CP426" i="1"/>
  <c r="EH421" i="12" s="1"/>
  <c r="CO427" i="1"/>
  <c r="EO420" i="12" l="1"/>
  <c r="EP420" i="12"/>
  <c r="EB423" i="12"/>
  <c r="EC423" i="12"/>
  <c r="DY423" i="12"/>
  <c r="EA423" i="12"/>
  <c r="DW423" i="12"/>
  <c r="DX423" i="12"/>
  <c r="DS423" i="12"/>
  <c r="DR423" i="12"/>
  <c r="DZ423" i="12"/>
  <c r="DU423" i="12"/>
  <c r="DT423" i="12"/>
  <c r="DV423" i="12"/>
  <c r="DQ423" i="12"/>
  <c r="DP424" i="12"/>
  <c r="ED424" i="12" s="1"/>
  <c r="BO423" i="12"/>
  <c r="BP423" i="12"/>
  <c r="BI423" i="12"/>
  <c r="BJ423" i="12"/>
  <c r="BG423" i="12"/>
  <c r="BH423" i="12"/>
  <c r="AR419" i="12"/>
  <c r="AQ419" i="12"/>
  <c r="AP419" i="12"/>
  <c r="AO419" i="12"/>
  <c r="AN419" i="12"/>
  <c r="AT418" i="12" s="1"/>
  <c r="AS418" i="12" s="1"/>
  <c r="AL419" i="12"/>
  <c r="AK419" i="12"/>
  <c r="AM419" i="12"/>
  <c r="EZ419" i="12"/>
  <c r="FA419" i="12"/>
  <c r="EJ420" i="12"/>
  <c r="EN420" i="12"/>
  <c r="ER420" i="12"/>
  <c r="EM420" i="12"/>
  <c r="EL420" i="12"/>
  <c r="ES419" i="12"/>
  <c r="ET419" i="12" s="1"/>
  <c r="EU419" i="12" s="1"/>
  <c r="EK420" i="12"/>
  <c r="EI421" i="12"/>
  <c r="EQ421" i="12" s="1"/>
  <c r="AU418" i="12"/>
  <c r="AI419" i="12"/>
  <c r="AF419" i="12"/>
  <c r="AH419" i="12"/>
  <c r="AG419" i="12"/>
  <c r="AJ419" i="12"/>
  <c r="AE419" i="12"/>
  <c r="AD420" i="12"/>
  <c r="DQ427" i="1"/>
  <c r="DR426" i="1"/>
  <c r="EF427" i="1"/>
  <c r="EG426" i="1"/>
  <c r="DW430" i="1"/>
  <c r="BA425" i="12" s="1"/>
  <c r="BB424" i="12"/>
  <c r="BQ424" i="12" s="1"/>
  <c r="BE423" i="12"/>
  <c r="BN422" i="12" s="1"/>
  <c r="BF423" i="12"/>
  <c r="BC423" i="12"/>
  <c r="BD423" i="12" s="1"/>
  <c r="BK423" i="12"/>
  <c r="BS423" i="12" s="1"/>
  <c r="BL423" i="12" s="1"/>
  <c r="BT423" i="12"/>
  <c r="BM423" i="12"/>
  <c r="BT422" i="12"/>
  <c r="BN421" i="12"/>
  <c r="EB430" i="1"/>
  <c r="DO425" i="12" s="1"/>
  <c r="CO428" i="1"/>
  <c r="CP427" i="1"/>
  <c r="EH422" i="12" s="1"/>
  <c r="EO421" i="12" l="1"/>
  <c r="EX420" i="12" s="1"/>
  <c r="EW420" i="12" s="1"/>
  <c r="EP421" i="12"/>
  <c r="ES420" i="12" s="1"/>
  <c r="ET420" i="12" s="1"/>
  <c r="EU420" i="12" s="1"/>
  <c r="EB424" i="12"/>
  <c r="EC424" i="12"/>
  <c r="DY424" i="12"/>
  <c r="EA424" i="12"/>
  <c r="DW424" i="12"/>
  <c r="DX424" i="12"/>
  <c r="DV424" i="12"/>
  <c r="DQ424" i="12"/>
  <c r="DS424" i="12"/>
  <c r="DR424" i="12"/>
  <c r="DZ424" i="12"/>
  <c r="DU424" i="12"/>
  <c r="DT424" i="12"/>
  <c r="DP425" i="12"/>
  <c r="ED425" i="12" s="1"/>
  <c r="BO424" i="12"/>
  <c r="BP424" i="12"/>
  <c r="BI424" i="12"/>
  <c r="BJ424" i="12"/>
  <c r="BG424" i="12"/>
  <c r="BH424" i="12"/>
  <c r="AR420" i="12"/>
  <c r="AQ420" i="12"/>
  <c r="AP420" i="12"/>
  <c r="AO420" i="12"/>
  <c r="AN420" i="12"/>
  <c r="AT419" i="12" s="1"/>
  <c r="AS419" i="12" s="1"/>
  <c r="AM420" i="12"/>
  <c r="AL420" i="12"/>
  <c r="AK420" i="12"/>
  <c r="FA420" i="12"/>
  <c r="EZ420" i="12"/>
  <c r="EX419" i="12"/>
  <c r="EW419" i="12" s="1"/>
  <c r="EJ421" i="12"/>
  <c r="EN421" i="12"/>
  <c r="ER421" i="12"/>
  <c r="EM421" i="12"/>
  <c r="EL421" i="12"/>
  <c r="EK421" i="12"/>
  <c r="EI422" i="12"/>
  <c r="EQ422" i="12" s="1"/>
  <c r="AU419" i="12"/>
  <c r="AF420" i="12"/>
  <c r="AG420" i="12"/>
  <c r="AH420" i="12"/>
  <c r="AI420" i="12"/>
  <c r="AE420" i="12"/>
  <c r="AJ420" i="12"/>
  <c r="AD421" i="12"/>
  <c r="DQ428" i="1"/>
  <c r="DR427" i="1"/>
  <c r="EG427" i="1"/>
  <c r="EF428" i="1"/>
  <c r="BC424" i="12"/>
  <c r="BD424" i="12" s="1"/>
  <c r="BF424" i="12"/>
  <c r="BK424" i="12"/>
  <c r="BS424" i="12" s="1"/>
  <c r="BL424" i="12" s="1"/>
  <c r="BE424" i="12"/>
  <c r="BN423" i="12" s="1"/>
  <c r="BT424" i="12"/>
  <c r="BM424" i="12"/>
  <c r="BB425" i="12"/>
  <c r="BQ425" i="12" s="1"/>
  <c r="DW431" i="1"/>
  <c r="BA426" i="12" s="1"/>
  <c r="EB431" i="1"/>
  <c r="DO426" i="12" s="1"/>
  <c r="CO429" i="1"/>
  <c r="CP428" i="1"/>
  <c r="EH423" i="12" s="1"/>
  <c r="EO422" i="12" l="1"/>
  <c r="EX421" i="12" s="1"/>
  <c r="EW421" i="12" s="1"/>
  <c r="EP422" i="12"/>
  <c r="ES421" i="12" s="1"/>
  <c r="ET421" i="12" s="1"/>
  <c r="EU421" i="12" s="1"/>
  <c r="EB425" i="12"/>
  <c r="EC425" i="12"/>
  <c r="DY425" i="12"/>
  <c r="EA425" i="12"/>
  <c r="DW425" i="12"/>
  <c r="DX425" i="12"/>
  <c r="DV425" i="12"/>
  <c r="DQ425" i="12"/>
  <c r="DS425" i="12"/>
  <c r="DR425" i="12"/>
  <c r="DZ425" i="12"/>
  <c r="DU425" i="12"/>
  <c r="DT425" i="12"/>
  <c r="DP426" i="12"/>
  <c r="ED426" i="12" s="1"/>
  <c r="BO425" i="12"/>
  <c r="BP425" i="12"/>
  <c r="BI425" i="12"/>
  <c r="BJ425" i="12"/>
  <c r="BG425" i="12"/>
  <c r="BH425" i="12"/>
  <c r="AR421" i="12"/>
  <c r="AQ421" i="12"/>
  <c r="AP421" i="12"/>
  <c r="AO421" i="12"/>
  <c r="AN421" i="12"/>
  <c r="AT420" i="12" s="1"/>
  <c r="AS420" i="12" s="1"/>
  <c r="AM421" i="12"/>
  <c r="AL421" i="12"/>
  <c r="AK421" i="12"/>
  <c r="EZ421" i="12"/>
  <c r="AU420" i="12"/>
  <c r="FA421" i="12"/>
  <c r="EJ422" i="12"/>
  <c r="EN422" i="12"/>
  <c r="ER422" i="12"/>
  <c r="EM422" i="12"/>
  <c r="EL422" i="12"/>
  <c r="EK422" i="12"/>
  <c r="EI423" i="12"/>
  <c r="EQ423" i="12" s="1"/>
  <c r="AJ421" i="12"/>
  <c r="AG421" i="12"/>
  <c r="AH421" i="12"/>
  <c r="AI421" i="12"/>
  <c r="AE421" i="12"/>
  <c r="AF421" i="12" s="1"/>
  <c r="AD422" i="12"/>
  <c r="DR428" i="1"/>
  <c r="DQ429" i="1"/>
  <c r="EF429" i="1"/>
  <c r="EG428" i="1"/>
  <c r="BD425" i="12"/>
  <c r="BF425" i="12"/>
  <c r="BC425" i="12"/>
  <c r="BK425" i="12"/>
  <c r="BS425" i="12" s="1"/>
  <c r="BL425" i="12" s="1"/>
  <c r="BE425" i="12"/>
  <c r="BN424" i="12" s="1"/>
  <c r="BT425" i="12"/>
  <c r="BM425" i="12"/>
  <c r="BB426" i="12"/>
  <c r="BQ426" i="12" s="1"/>
  <c r="DW432" i="1"/>
  <c r="BA427" i="12" s="1"/>
  <c r="EB432" i="1"/>
  <c r="DO427" i="12" s="1"/>
  <c r="CP429" i="1"/>
  <c r="EH424" i="12" s="1"/>
  <c r="CO430" i="1"/>
  <c r="EO423" i="12" l="1"/>
  <c r="EX422" i="12" s="1"/>
  <c r="EW422" i="12" s="1"/>
  <c r="EP423" i="12"/>
  <c r="EB426" i="12"/>
  <c r="EC426" i="12"/>
  <c r="DY426" i="12"/>
  <c r="EA426" i="12"/>
  <c r="DW426" i="12"/>
  <c r="DX426" i="12"/>
  <c r="DV426" i="12"/>
  <c r="DQ426" i="12"/>
  <c r="DS426" i="12"/>
  <c r="DR426" i="12"/>
  <c r="DZ426" i="12"/>
  <c r="DU426" i="12"/>
  <c r="DT426" i="12"/>
  <c r="DP427" i="12"/>
  <c r="ED427" i="12" s="1"/>
  <c r="BO426" i="12"/>
  <c r="BP426" i="12"/>
  <c r="BI426" i="12"/>
  <c r="BJ426" i="12"/>
  <c r="BG426" i="12"/>
  <c r="BH426" i="12"/>
  <c r="AR422" i="12"/>
  <c r="AQ422" i="12"/>
  <c r="AP422" i="12"/>
  <c r="AO422" i="12"/>
  <c r="AN422" i="12"/>
  <c r="AT421" i="12" s="1"/>
  <c r="AS421" i="12" s="1"/>
  <c r="AM422" i="12"/>
  <c r="AL422" i="12"/>
  <c r="AK422" i="12"/>
  <c r="EZ422" i="12"/>
  <c r="FA422" i="12"/>
  <c r="EL423" i="12"/>
  <c r="ES422" i="12"/>
  <c r="ET422" i="12" s="1"/>
  <c r="EU422" i="12" s="1"/>
  <c r="EK423" i="12"/>
  <c r="EJ423" i="12"/>
  <c r="EN423" i="12"/>
  <c r="ER423" i="12"/>
  <c r="EM423" i="12"/>
  <c r="EI424" i="12"/>
  <c r="EQ424" i="12" s="1"/>
  <c r="AU421" i="12"/>
  <c r="AI422" i="12"/>
  <c r="AE422" i="12"/>
  <c r="AF422" i="12"/>
  <c r="AH422" i="12"/>
  <c r="AG422" i="12"/>
  <c r="AJ422" i="12"/>
  <c r="AD423" i="12"/>
  <c r="DQ430" i="1"/>
  <c r="DR429" i="1"/>
  <c r="EG429" i="1"/>
  <c r="EF430" i="1"/>
  <c r="BC426" i="12"/>
  <c r="BE426" i="12"/>
  <c r="BK426" i="12"/>
  <c r="BS426" i="12" s="1"/>
  <c r="BL426" i="12" s="1"/>
  <c r="BD426" i="12"/>
  <c r="BF426" i="12"/>
  <c r="BM426" i="12"/>
  <c r="DW433" i="1"/>
  <c r="BA428" i="12" s="1"/>
  <c r="BB427" i="12"/>
  <c r="BQ427" i="12" s="1"/>
  <c r="EB433" i="1"/>
  <c r="DO428" i="12" s="1"/>
  <c r="CP430" i="1"/>
  <c r="EH425" i="12" s="1"/>
  <c r="CO431" i="1"/>
  <c r="EO424" i="12" l="1"/>
  <c r="EX423" i="12" s="1"/>
  <c r="EW423" i="12" s="1"/>
  <c r="EP424" i="12"/>
  <c r="EB427" i="12"/>
  <c r="EC427" i="12"/>
  <c r="DY427" i="12"/>
  <c r="EA427" i="12"/>
  <c r="DW427" i="12"/>
  <c r="DX427" i="12"/>
  <c r="DS427" i="12"/>
  <c r="DR427" i="12"/>
  <c r="DZ427" i="12"/>
  <c r="DU427" i="12"/>
  <c r="DT427" i="12"/>
  <c r="DV427" i="12"/>
  <c r="DQ427" i="12"/>
  <c r="DP428" i="12"/>
  <c r="ED428" i="12" s="1"/>
  <c r="BO427" i="12"/>
  <c r="BP427" i="12"/>
  <c r="BI427" i="12"/>
  <c r="BJ427" i="12"/>
  <c r="BG427" i="12"/>
  <c r="BH427" i="12"/>
  <c r="AR423" i="12"/>
  <c r="AQ423" i="12"/>
  <c r="AP423" i="12"/>
  <c r="AO423" i="12"/>
  <c r="AN423" i="12"/>
  <c r="AT422" i="12" s="1"/>
  <c r="AS422" i="12" s="1"/>
  <c r="AL423" i="12"/>
  <c r="AK423" i="12"/>
  <c r="AM423" i="12"/>
  <c r="FA423" i="12"/>
  <c r="EZ423" i="12"/>
  <c r="EJ424" i="12"/>
  <c r="EN424" i="12"/>
  <c r="ER424" i="12"/>
  <c r="EM424" i="12"/>
  <c r="EL424" i="12"/>
  <c r="ES423" i="12"/>
  <c r="ET423" i="12" s="1"/>
  <c r="EU423" i="12" s="1"/>
  <c r="EK424" i="12"/>
  <c r="EI425" i="12"/>
  <c r="EQ425" i="12" s="1"/>
  <c r="AU422" i="12"/>
  <c r="AJ423" i="12"/>
  <c r="AE423" i="12"/>
  <c r="AH423" i="12"/>
  <c r="AG423" i="12"/>
  <c r="AI423" i="12"/>
  <c r="AF423" i="12"/>
  <c r="AD424" i="12"/>
  <c r="DR430" i="1"/>
  <c r="DQ431" i="1"/>
  <c r="EG430" i="1"/>
  <c r="EF431" i="1"/>
  <c r="BK427" i="12"/>
  <c r="BS427" i="12" s="1"/>
  <c r="BL427" i="12" s="1"/>
  <c r="BE427" i="12"/>
  <c r="BN426" i="12" s="1"/>
  <c r="BF427" i="12"/>
  <c r="BC427" i="12"/>
  <c r="BD427" i="12"/>
  <c r="BT427" i="12"/>
  <c r="BM427" i="12"/>
  <c r="DW434" i="1"/>
  <c r="BA429" i="12" s="1"/>
  <c r="BB428" i="12"/>
  <c r="BQ428" i="12" s="1"/>
  <c r="BT426" i="12"/>
  <c r="BN425" i="12"/>
  <c r="EB434" i="1"/>
  <c r="DO429" i="12" s="1"/>
  <c r="CP431" i="1"/>
  <c r="EH426" i="12" s="1"/>
  <c r="CO432" i="1"/>
  <c r="EO425" i="12" l="1"/>
  <c r="EX424" i="12" s="1"/>
  <c r="EW424" i="12" s="1"/>
  <c r="EP425" i="12"/>
  <c r="ES424" i="12" s="1"/>
  <c r="ET424" i="12" s="1"/>
  <c r="EU424" i="12" s="1"/>
  <c r="EB428" i="12"/>
  <c r="EC428" i="12"/>
  <c r="DY428" i="12"/>
  <c r="EA428" i="12"/>
  <c r="DW428" i="12"/>
  <c r="DX428" i="12"/>
  <c r="DS428" i="12"/>
  <c r="DR428" i="12"/>
  <c r="DZ428" i="12"/>
  <c r="DU428" i="12"/>
  <c r="DT428" i="12"/>
  <c r="DV428" i="12"/>
  <c r="DQ428" i="12"/>
  <c r="DP429" i="12"/>
  <c r="ED429" i="12" s="1"/>
  <c r="BO428" i="12"/>
  <c r="BP428" i="12"/>
  <c r="BI428" i="12"/>
  <c r="BJ428" i="12"/>
  <c r="BG428" i="12"/>
  <c r="BH428" i="12"/>
  <c r="AR424" i="12"/>
  <c r="AQ424" i="12"/>
  <c r="AP424" i="12"/>
  <c r="AO424" i="12"/>
  <c r="AN424" i="12"/>
  <c r="AT423" i="12" s="1"/>
  <c r="AS423" i="12" s="1"/>
  <c r="AM424" i="12"/>
  <c r="AL424" i="12"/>
  <c r="AK424" i="12"/>
  <c r="AU423" i="12"/>
  <c r="FA424" i="12"/>
  <c r="EZ424" i="12"/>
  <c r="EL425" i="12"/>
  <c r="EK425" i="12"/>
  <c r="EJ425" i="12"/>
  <c r="EN425" i="12"/>
  <c r="ER425" i="12"/>
  <c r="EM425" i="12"/>
  <c r="EI426" i="12"/>
  <c r="EQ426" i="12" s="1"/>
  <c r="AJ424" i="12"/>
  <c r="AI424" i="12"/>
  <c r="AH424" i="12"/>
  <c r="AG424" i="12"/>
  <c r="AF424" i="12"/>
  <c r="AE424" i="12"/>
  <c r="AD425" i="12"/>
  <c r="DQ432" i="1"/>
  <c r="DR431" i="1"/>
  <c r="EF432" i="1"/>
  <c r="EG431" i="1"/>
  <c r="DW435" i="1"/>
  <c r="BA430" i="12" s="1"/>
  <c r="BB429" i="12"/>
  <c r="BQ429" i="12" s="1"/>
  <c r="BK428" i="12"/>
  <c r="BS428" i="12" s="1"/>
  <c r="BL428" i="12" s="1"/>
  <c r="BC428" i="12"/>
  <c r="BD428" i="12"/>
  <c r="BF428" i="12"/>
  <c r="BE428" i="12"/>
  <c r="BN427" i="12" s="1"/>
  <c r="BT428" i="12"/>
  <c r="BM428" i="12"/>
  <c r="EB435" i="1"/>
  <c r="DO430" i="12" s="1"/>
  <c r="CO433" i="1"/>
  <c r="CP432" i="1"/>
  <c r="EH427" i="12" s="1"/>
  <c r="EO426" i="12" l="1"/>
  <c r="EX425" i="12" s="1"/>
  <c r="EW425" i="12" s="1"/>
  <c r="EP426" i="12"/>
  <c r="EB429" i="12"/>
  <c r="EC429" i="12"/>
  <c r="DY429" i="12"/>
  <c r="EA429" i="12"/>
  <c r="DW429" i="12"/>
  <c r="DX429" i="12"/>
  <c r="DS429" i="12"/>
  <c r="DR429" i="12"/>
  <c r="DZ429" i="12"/>
  <c r="DU429" i="12"/>
  <c r="DT429" i="12"/>
  <c r="DV429" i="12"/>
  <c r="DQ429" i="12"/>
  <c r="DP430" i="12"/>
  <c r="ED430" i="12" s="1"/>
  <c r="BO429" i="12"/>
  <c r="BP429" i="12"/>
  <c r="BI429" i="12"/>
  <c r="BJ429" i="12"/>
  <c r="BG429" i="12"/>
  <c r="BH429" i="12"/>
  <c r="AR425" i="12"/>
  <c r="AQ425" i="12"/>
  <c r="AP425" i="12"/>
  <c r="AO425" i="12"/>
  <c r="AN425" i="12"/>
  <c r="AM425" i="12"/>
  <c r="AL425" i="12"/>
  <c r="AK425" i="12"/>
  <c r="EZ425" i="12"/>
  <c r="FA425" i="12"/>
  <c r="EL426" i="12"/>
  <c r="ES425" i="12"/>
  <c r="ET425" i="12" s="1"/>
  <c r="EU425" i="12" s="1"/>
  <c r="EK426" i="12"/>
  <c r="EJ426" i="12"/>
  <c r="EN426" i="12"/>
  <c r="ER426" i="12"/>
  <c r="EM426" i="12"/>
  <c r="EI427" i="12"/>
  <c r="EQ427" i="12" s="1"/>
  <c r="AU424" i="12"/>
  <c r="AH425" i="12"/>
  <c r="AG425" i="12"/>
  <c r="AI425" i="12"/>
  <c r="AF425" i="12"/>
  <c r="AE425" i="12"/>
  <c r="AT424" i="12"/>
  <c r="AS424" i="12" s="1"/>
  <c r="AJ425" i="12"/>
  <c r="AD426" i="12"/>
  <c r="DR432" i="1"/>
  <c r="DQ433" i="1"/>
  <c r="EF433" i="1"/>
  <c r="EG432" i="1"/>
  <c r="BC429" i="12"/>
  <c r="BD429" i="12" s="1"/>
  <c r="BF429" i="12"/>
  <c r="BE429" i="12"/>
  <c r="BN428" i="12" s="1"/>
  <c r="BK429" i="12"/>
  <c r="BS429" i="12" s="1"/>
  <c r="BL429" i="12" s="1"/>
  <c r="BT429" i="12"/>
  <c r="BM429" i="12"/>
  <c r="BB430" i="12"/>
  <c r="BQ430" i="12" s="1"/>
  <c r="DW436" i="1"/>
  <c r="BA431" i="12" s="1"/>
  <c r="EB436" i="1"/>
  <c r="DO431" i="12" s="1"/>
  <c r="CO434" i="1"/>
  <c r="CP433" i="1"/>
  <c r="EH428" i="12" s="1"/>
  <c r="EO427" i="12" l="1"/>
  <c r="EP427" i="12"/>
  <c r="EB430" i="12"/>
  <c r="EC430" i="12"/>
  <c r="DY430" i="12"/>
  <c r="EA430" i="12"/>
  <c r="DW430" i="12"/>
  <c r="DX430" i="12"/>
  <c r="DS430" i="12"/>
  <c r="DR430" i="12"/>
  <c r="DZ430" i="12"/>
  <c r="DU430" i="12"/>
  <c r="DT430" i="12"/>
  <c r="DV430" i="12"/>
  <c r="DQ430" i="12"/>
  <c r="DP431" i="12"/>
  <c r="ED431" i="12" s="1"/>
  <c r="BO430" i="12"/>
  <c r="BP430" i="12"/>
  <c r="BI430" i="12"/>
  <c r="BJ430" i="12"/>
  <c r="BG430" i="12"/>
  <c r="BH430" i="12"/>
  <c r="AR426" i="12"/>
  <c r="AQ426" i="12"/>
  <c r="AP426" i="12"/>
  <c r="AO426" i="12"/>
  <c r="AN426" i="12"/>
  <c r="AM426" i="12"/>
  <c r="AL426" i="12"/>
  <c r="AK426" i="12"/>
  <c r="FA426" i="12"/>
  <c r="EZ426" i="12"/>
  <c r="AU425" i="12"/>
  <c r="EJ427" i="12"/>
  <c r="EN427" i="12"/>
  <c r="ER427" i="12"/>
  <c r="EM427" i="12"/>
  <c r="EL427" i="12"/>
  <c r="EK427" i="12"/>
  <c r="EI428" i="12"/>
  <c r="EQ428" i="12" s="1"/>
  <c r="AH426" i="12"/>
  <c r="AG426" i="12"/>
  <c r="AT425" i="12"/>
  <c r="AS425" i="12" s="1"/>
  <c r="AE426" i="12"/>
  <c r="AF426" i="12" s="1"/>
  <c r="AI426" i="12"/>
  <c r="AJ426" i="12"/>
  <c r="AD427" i="12"/>
  <c r="DQ434" i="1"/>
  <c r="DR433" i="1"/>
  <c r="EG433" i="1"/>
  <c r="EF434" i="1"/>
  <c r="BB431" i="12"/>
  <c r="BQ431" i="12" s="1"/>
  <c r="DW437" i="1"/>
  <c r="BA432" i="12" s="1"/>
  <c r="BK430" i="12"/>
  <c r="BS430" i="12" s="1"/>
  <c r="BL430" i="12" s="1"/>
  <c r="BF430" i="12"/>
  <c r="BC430" i="12"/>
  <c r="BD430" i="12"/>
  <c r="BT430" i="12"/>
  <c r="BE430" i="12"/>
  <c r="BN429" i="12" s="1"/>
  <c r="BM430" i="12"/>
  <c r="EB437" i="1"/>
  <c r="DO432" i="12" s="1"/>
  <c r="CO435" i="1"/>
  <c r="CP434" i="1"/>
  <c r="EH429" i="12" s="1"/>
  <c r="EZ427" i="12" l="1"/>
  <c r="EO428" i="12"/>
  <c r="EX427" i="12" s="1"/>
  <c r="EW427" i="12" s="1"/>
  <c r="EP428" i="12"/>
  <c r="ES427" i="12" s="1"/>
  <c r="ET427" i="12" s="1"/>
  <c r="EU427" i="12" s="1"/>
  <c r="EB431" i="12"/>
  <c r="EC431" i="12"/>
  <c r="DY431" i="12"/>
  <c r="EA431" i="12"/>
  <c r="DW431" i="12"/>
  <c r="DX431" i="12"/>
  <c r="DV431" i="12"/>
  <c r="DQ431" i="12"/>
  <c r="DS431" i="12"/>
  <c r="DR431" i="12"/>
  <c r="DZ431" i="12"/>
  <c r="DU431" i="12"/>
  <c r="DT431" i="12"/>
  <c r="DP432" i="12"/>
  <c r="ED432" i="12" s="1"/>
  <c r="BO431" i="12"/>
  <c r="BP431" i="12"/>
  <c r="BI431" i="12"/>
  <c r="BJ431" i="12"/>
  <c r="ES426" i="12"/>
  <c r="ET426" i="12" s="1"/>
  <c r="EU426" i="12" s="1"/>
  <c r="BG431" i="12"/>
  <c r="BH431" i="12"/>
  <c r="AR427" i="12"/>
  <c r="AQ427" i="12"/>
  <c r="AP427" i="12"/>
  <c r="AO427" i="12"/>
  <c r="AN427" i="12"/>
  <c r="AT426" i="12" s="1"/>
  <c r="AS426" i="12" s="1"/>
  <c r="AL427" i="12"/>
  <c r="AK427" i="12"/>
  <c r="AM427" i="12"/>
  <c r="FA427" i="12"/>
  <c r="EX426" i="12"/>
  <c r="EW426" i="12" s="1"/>
  <c r="EL428" i="12"/>
  <c r="EK428" i="12"/>
  <c r="EJ428" i="12"/>
  <c r="EN428" i="12"/>
  <c r="ER428" i="12"/>
  <c r="EM428" i="12"/>
  <c r="EI429" i="12"/>
  <c r="EQ429" i="12" s="1"/>
  <c r="AU426" i="12"/>
  <c r="AH427" i="12"/>
  <c r="AE427" i="12"/>
  <c r="AF427" i="12" s="1"/>
  <c r="AJ427" i="12"/>
  <c r="AG427" i="12"/>
  <c r="AI427" i="12"/>
  <c r="AD428" i="12"/>
  <c r="DR434" i="1"/>
  <c r="DQ435" i="1"/>
  <c r="EG434" i="1"/>
  <c r="EF435" i="1"/>
  <c r="BB432" i="12"/>
  <c r="BQ432" i="12" s="1"/>
  <c r="DW438" i="1"/>
  <c r="BA433" i="12" s="1"/>
  <c r="BF431" i="12"/>
  <c r="BE431" i="12"/>
  <c r="BC431" i="12"/>
  <c r="BD431" i="12" s="1"/>
  <c r="BK431" i="12"/>
  <c r="BS431" i="12" s="1"/>
  <c r="BL431" i="12" s="1"/>
  <c r="BM431" i="12"/>
  <c r="EB438" i="1"/>
  <c r="DO433" i="12" s="1"/>
  <c r="CO436" i="1"/>
  <c r="CP435" i="1"/>
  <c r="EH430" i="12" s="1"/>
  <c r="EO429" i="12" l="1"/>
  <c r="EX428" i="12" s="1"/>
  <c r="EW428" i="12" s="1"/>
  <c r="EP429" i="12"/>
  <c r="EB432" i="12"/>
  <c r="EC432" i="12"/>
  <c r="DY432" i="12"/>
  <c r="EA432" i="12"/>
  <c r="DW432" i="12"/>
  <c r="DX432" i="12"/>
  <c r="DS432" i="12"/>
  <c r="DR432" i="12"/>
  <c r="DZ432" i="12"/>
  <c r="DU432" i="12"/>
  <c r="DT432" i="12"/>
  <c r="DV432" i="12"/>
  <c r="DQ432" i="12"/>
  <c r="DP433" i="12"/>
  <c r="ED433" i="12" s="1"/>
  <c r="BO432" i="12"/>
  <c r="BP432" i="12"/>
  <c r="BI432" i="12"/>
  <c r="BJ432" i="12"/>
  <c r="BG432" i="12"/>
  <c r="BH432" i="12"/>
  <c r="AR428" i="12"/>
  <c r="AQ428" i="12"/>
  <c r="AP428" i="12"/>
  <c r="AO428" i="12"/>
  <c r="AN428" i="12"/>
  <c r="AM428" i="12"/>
  <c r="AL428" i="12"/>
  <c r="AK428" i="12"/>
  <c r="EZ428" i="12"/>
  <c r="FA428" i="12"/>
  <c r="EL429" i="12"/>
  <c r="ES428" i="12"/>
  <c r="ET428" i="12" s="1"/>
  <c r="EU428" i="12" s="1"/>
  <c r="EK429" i="12"/>
  <c r="EJ429" i="12"/>
  <c r="EN429" i="12"/>
  <c r="ER429" i="12"/>
  <c r="EM429" i="12"/>
  <c r="EI430" i="12"/>
  <c r="EQ430" i="12" s="1"/>
  <c r="AU427" i="12"/>
  <c r="AH428" i="12"/>
  <c r="AT427" i="12"/>
  <c r="AS427" i="12" s="1"/>
  <c r="AE428" i="12"/>
  <c r="AJ428" i="12"/>
  <c r="AI428" i="12"/>
  <c r="AF428" i="12"/>
  <c r="AG428" i="12"/>
  <c r="AD429" i="12"/>
  <c r="DQ436" i="1"/>
  <c r="DR435" i="1"/>
  <c r="EF436" i="1"/>
  <c r="EG435" i="1"/>
  <c r="BT431" i="12"/>
  <c r="BN430" i="12"/>
  <c r="DW439" i="1"/>
  <c r="BA434" i="12" s="1"/>
  <c r="BB433" i="12"/>
  <c r="BQ433" i="12" s="1"/>
  <c r="BE432" i="12"/>
  <c r="BN431" i="12" s="1"/>
  <c r="BT432" i="12"/>
  <c r="BF432" i="12"/>
  <c r="BC432" i="12"/>
  <c r="BK432" i="12"/>
  <c r="BS432" i="12" s="1"/>
  <c r="BL432" i="12" s="1"/>
  <c r="BD432" i="12"/>
  <c r="BM432" i="12"/>
  <c r="EB439" i="1"/>
  <c r="DO434" i="12" s="1"/>
  <c r="CP436" i="1"/>
  <c r="EH431" i="12" s="1"/>
  <c r="CO437" i="1"/>
  <c r="EO430" i="12" l="1"/>
  <c r="EX429" i="12" s="1"/>
  <c r="EW429" i="12" s="1"/>
  <c r="EP430" i="12"/>
  <c r="EB433" i="12"/>
  <c r="EC433" i="12"/>
  <c r="DY433" i="12"/>
  <c r="EA433" i="12"/>
  <c r="DW433" i="12"/>
  <c r="DX433" i="12"/>
  <c r="DS433" i="12"/>
  <c r="DR433" i="12"/>
  <c r="DZ433" i="12"/>
  <c r="DU433" i="12"/>
  <c r="DT433" i="12"/>
  <c r="DV433" i="12"/>
  <c r="DQ433" i="12"/>
  <c r="DP434" i="12"/>
  <c r="ED434" i="12" s="1"/>
  <c r="BO433" i="12"/>
  <c r="BP433" i="12"/>
  <c r="BI433" i="12"/>
  <c r="BJ433" i="12"/>
  <c r="BG433" i="12"/>
  <c r="BH433" i="12"/>
  <c r="AR429" i="12"/>
  <c r="AQ429" i="12"/>
  <c r="AP429" i="12"/>
  <c r="AO429" i="12"/>
  <c r="AN429" i="12"/>
  <c r="AT428" i="12" s="1"/>
  <c r="AS428" i="12" s="1"/>
  <c r="AM429" i="12"/>
  <c r="AL429" i="12"/>
  <c r="AK429" i="12"/>
  <c r="FA429" i="12"/>
  <c r="EZ429" i="12"/>
  <c r="EL430" i="12"/>
  <c r="ES429" i="12"/>
  <c r="ET429" i="12" s="1"/>
  <c r="EU429" i="12" s="1"/>
  <c r="EK430" i="12"/>
  <c r="EJ430" i="12"/>
  <c r="EN430" i="12"/>
  <c r="ER430" i="12"/>
  <c r="EM430" i="12"/>
  <c r="EI431" i="12"/>
  <c r="EQ431" i="12" s="1"/>
  <c r="AU428" i="12"/>
  <c r="AH429" i="12"/>
  <c r="AG429" i="12"/>
  <c r="AE429" i="12"/>
  <c r="AF429" i="12" s="1"/>
  <c r="AI429" i="12"/>
  <c r="AJ429" i="12"/>
  <c r="AD430" i="12"/>
  <c r="DR436" i="1"/>
  <c r="DQ437" i="1"/>
  <c r="EG436" i="1"/>
  <c r="EF437" i="1"/>
  <c r="BE433" i="12"/>
  <c r="BN432" i="12" s="1"/>
  <c r="BC433" i="12"/>
  <c r="BD433" i="12"/>
  <c r="BT433" i="12"/>
  <c r="BF433" i="12"/>
  <c r="BK433" i="12"/>
  <c r="BS433" i="12" s="1"/>
  <c r="BL433" i="12" s="1"/>
  <c r="BM433" i="12"/>
  <c r="BB434" i="12"/>
  <c r="BQ434" i="12" s="1"/>
  <c r="DW440" i="1"/>
  <c r="BA435" i="12" s="1"/>
  <c r="EB440" i="1"/>
  <c r="DO435" i="12" s="1"/>
  <c r="CO438" i="1"/>
  <c r="CP437" i="1"/>
  <c r="EH432" i="12" s="1"/>
  <c r="EO431" i="12" l="1"/>
  <c r="EX430" i="12" s="1"/>
  <c r="EW430" i="12" s="1"/>
  <c r="EP431" i="12"/>
  <c r="EB434" i="12"/>
  <c r="EC434" i="12"/>
  <c r="DY434" i="12"/>
  <c r="EA434" i="12"/>
  <c r="DW434" i="12"/>
  <c r="DX434" i="12"/>
  <c r="DV434" i="12"/>
  <c r="DQ434" i="12"/>
  <c r="DS434" i="12"/>
  <c r="DR434" i="12"/>
  <c r="DZ434" i="12"/>
  <c r="DU434" i="12"/>
  <c r="DT434" i="12"/>
  <c r="DP435" i="12"/>
  <c r="ED435" i="12" s="1"/>
  <c r="BO434" i="12"/>
  <c r="BP434" i="12"/>
  <c r="BI434" i="12"/>
  <c r="BJ434" i="12"/>
  <c r="BG434" i="12"/>
  <c r="BH434" i="12"/>
  <c r="AR430" i="12"/>
  <c r="AQ430" i="12"/>
  <c r="AP430" i="12"/>
  <c r="AO430" i="12"/>
  <c r="AN430" i="12"/>
  <c r="AT429" i="12" s="1"/>
  <c r="AS429" i="12" s="1"/>
  <c r="AM430" i="12"/>
  <c r="AL430" i="12"/>
  <c r="AK430" i="12"/>
  <c r="EZ430" i="12"/>
  <c r="FA430" i="12"/>
  <c r="EL431" i="12"/>
  <c r="ES430" i="12"/>
  <c r="ET430" i="12" s="1"/>
  <c r="EU430" i="12" s="1"/>
  <c r="EK431" i="12"/>
  <c r="EJ431" i="12"/>
  <c r="EN431" i="12"/>
  <c r="ER431" i="12"/>
  <c r="EM431" i="12"/>
  <c r="EI432" i="12"/>
  <c r="EQ432" i="12" s="1"/>
  <c r="AU429" i="12"/>
  <c r="AF430" i="12"/>
  <c r="AE430" i="12"/>
  <c r="AG430" i="12"/>
  <c r="AH430" i="12"/>
  <c r="AI430" i="12"/>
  <c r="AJ430" i="12"/>
  <c r="AD431" i="12"/>
  <c r="DR437" i="1"/>
  <c r="DQ438" i="1"/>
  <c r="EF438" i="1"/>
  <c r="EG437" i="1"/>
  <c r="BE434" i="12"/>
  <c r="BN433" i="12" s="1"/>
  <c r="BC434" i="12"/>
  <c r="BD434" i="12" s="1"/>
  <c r="BF434" i="12"/>
  <c r="BK434" i="12"/>
  <c r="BS434" i="12" s="1"/>
  <c r="BL434" i="12" s="1"/>
  <c r="BT434" i="12"/>
  <c r="BM434" i="12"/>
  <c r="BB435" i="12"/>
  <c r="BQ435" i="12" s="1"/>
  <c r="DW441" i="1"/>
  <c r="BA436" i="12" s="1"/>
  <c r="EB441" i="1"/>
  <c r="DO436" i="12" s="1"/>
  <c r="CO439" i="1"/>
  <c r="CP438" i="1"/>
  <c r="EH433" i="12" s="1"/>
  <c r="EO432" i="12" l="1"/>
  <c r="EX431" i="12" s="1"/>
  <c r="EW431" i="12" s="1"/>
  <c r="EP432" i="12"/>
  <c r="EB435" i="12"/>
  <c r="EC435" i="12"/>
  <c r="DY435" i="12"/>
  <c r="EA435" i="12"/>
  <c r="DW435" i="12"/>
  <c r="DX435" i="12"/>
  <c r="DS435" i="12"/>
  <c r="DR435" i="12"/>
  <c r="DZ435" i="12"/>
  <c r="DU435" i="12"/>
  <c r="DT435" i="12"/>
  <c r="DV435" i="12"/>
  <c r="DQ435" i="12"/>
  <c r="DP436" i="12"/>
  <c r="ED436" i="12" s="1"/>
  <c r="BO435" i="12"/>
  <c r="BP435" i="12"/>
  <c r="BI435" i="12"/>
  <c r="BJ435" i="12"/>
  <c r="BG435" i="12"/>
  <c r="BH435" i="12"/>
  <c r="AR431" i="12"/>
  <c r="AQ431" i="12"/>
  <c r="AP431" i="12"/>
  <c r="AO431" i="12"/>
  <c r="AN431" i="12"/>
  <c r="AT430" i="12" s="1"/>
  <c r="AS430" i="12" s="1"/>
  <c r="AL431" i="12"/>
  <c r="AK431" i="12"/>
  <c r="AM431" i="12"/>
  <c r="EZ431" i="12"/>
  <c r="FA431" i="12"/>
  <c r="EJ432" i="12"/>
  <c r="EN432" i="12"/>
  <c r="ER432" i="12"/>
  <c r="EM432" i="12"/>
  <c r="EL432" i="12"/>
  <c r="ES431" i="12"/>
  <c r="ET431" i="12" s="1"/>
  <c r="EU431" i="12" s="1"/>
  <c r="EK432" i="12"/>
  <c r="EI433" i="12"/>
  <c r="EQ433" i="12" s="1"/>
  <c r="AU430" i="12"/>
  <c r="AH431" i="12"/>
  <c r="AE431" i="12"/>
  <c r="AF431" i="12" s="1"/>
  <c r="AI431" i="12"/>
  <c r="AG431" i="12"/>
  <c r="AJ431" i="12"/>
  <c r="AD432" i="12"/>
  <c r="DR438" i="1"/>
  <c r="DQ439" i="1"/>
  <c r="EG438" i="1"/>
  <c r="EF439" i="1"/>
  <c r="BB436" i="12"/>
  <c r="BQ436" i="12" s="1"/>
  <c r="DW442" i="1"/>
  <c r="BA437" i="12" s="1"/>
  <c r="BF435" i="12"/>
  <c r="BD435" i="12"/>
  <c r="BT435" i="12"/>
  <c r="BE435" i="12"/>
  <c r="BN434" i="12" s="1"/>
  <c r="BC435" i="12"/>
  <c r="BK435" i="12"/>
  <c r="BS435" i="12" s="1"/>
  <c r="BL435" i="12" s="1"/>
  <c r="BM435" i="12"/>
  <c r="EB442" i="1"/>
  <c r="DO437" i="12" s="1"/>
  <c r="CO440" i="1"/>
  <c r="CP439" i="1"/>
  <c r="EH434" i="12" s="1"/>
  <c r="EO433" i="12" l="1"/>
  <c r="EX432" i="12" s="1"/>
  <c r="EW432" i="12" s="1"/>
  <c r="EP433" i="12"/>
  <c r="EB436" i="12"/>
  <c r="EC436" i="12"/>
  <c r="DY436" i="12"/>
  <c r="EA436" i="12"/>
  <c r="DW436" i="12"/>
  <c r="DX436" i="12"/>
  <c r="DV436" i="12"/>
  <c r="DQ436" i="12"/>
  <c r="DS436" i="12"/>
  <c r="DR436" i="12"/>
  <c r="DZ436" i="12"/>
  <c r="DU436" i="12"/>
  <c r="DT436" i="12"/>
  <c r="DP437" i="12"/>
  <c r="ED437" i="12" s="1"/>
  <c r="EZ432" i="12"/>
  <c r="BO436" i="12"/>
  <c r="BP436" i="12"/>
  <c r="BI436" i="12"/>
  <c r="BJ436" i="12"/>
  <c r="BG436" i="12"/>
  <c r="BH436" i="12"/>
  <c r="AR432" i="12"/>
  <c r="AQ432" i="12"/>
  <c r="AP432" i="12"/>
  <c r="AO432" i="12"/>
  <c r="AN432" i="12"/>
  <c r="AM432" i="12"/>
  <c r="AL432" i="12"/>
  <c r="AK432" i="12"/>
  <c r="FA432" i="12"/>
  <c r="EL433" i="12"/>
  <c r="ES432" i="12"/>
  <c r="ET432" i="12" s="1"/>
  <c r="EU432" i="12" s="1"/>
  <c r="EK433" i="12"/>
  <c r="EJ433" i="12"/>
  <c r="EN433" i="12"/>
  <c r="ER433" i="12"/>
  <c r="EM433" i="12"/>
  <c r="EI434" i="12"/>
  <c r="EQ434" i="12" s="1"/>
  <c r="AU431" i="12"/>
  <c r="AH432" i="12"/>
  <c r="AF432" i="12"/>
  <c r="AG432" i="12"/>
  <c r="AI432" i="12"/>
  <c r="AT431" i="12"/>
  <c r="AS431" i="12" s="1"/>
  <c r="AE432" i="12"/>
  <c r="AJ432" i="12"/>
  <c r="AD433" i="12"/>
  <c r="DQ440" i="1"/>
  <c r="DR439" i="1"/>
  <c r="EF440" i="1"/>
  <c r="EG439" i="1"/>
  <c r="BB437" i="12"/>
  <c r="BQ437" i="12" s="1"/>
  <c r="DW443" i="1"/>
  <c r="BA438" i="12" s="1"/>
  <c r="BC436" i="12"/>
  <c r="BD436" i="12" s="1"/>
  <c r="BF436" i="12"/>
  <c r="BE436" i="12"/>
  <c r="BN435" i="12" s="1"/>
  <c r="BK436" i="12"/>
  <c r="BS436" i="12" s="1"/>
  <c r="BL436" i="12" s="1"/>
  <c r="BT436" i="12"/>
  <c r="BM436" i="12"/>
  <c r="EB443" i="1"/>
  <c r="DO438" i="12" s="1"/>
  <c r="CO441" i="1"/>
  <c r="CP440" i="1"/>
  <c r="EH435" i="12" s="1"/>
  <c r="EO434" i="12" l="1"/>
  <c r="EX433" i="12" s="1"/>
  <c r="EW433" i="12" s="1"/>
  <c r="EP434" i="12"/>
  <c r="EB437" i="12"/>
  <c r="EC437" i="12"/>
  <c r="DY437" i="12"/>
  <c r="EA437" i="12"/>
  <c r="DW437" i="12"/>
  <c r="DX437" i="12"/>
  <c r="DS437" i="12"/>
  <c r="DR437" i="12"/>
  <c r="DZ437" i="12"/>
  <c r="DU437" i="12"/>
  <c r="DT437" i="12"/>
  <c r="DV437" i="12"/>
  <c r="DQ437" i="12"/>
  <c r="DP438" i="12"/>
  <c r="ED438" i="12" s="1"/>
  <c r="BO437" i="12"/>
  <c r="BP437" i="12"/>
  <c r="BI437" i="12"/>
  <c r="BJ437" i="12"/>
  <c r="BG437" i="12"/>
  <c r="BH437" i="12"/>
  <c r="AR433" i="12"/>
  <c r="AQ433" i="12"/>
  <c r="AP433" i="12"/>
  <c r="AO433" i="12"/>
  <c r="AN433" i="12"/>
  <c r="AT432" i="12" s="1"/>
  <c r="AS432" i="12" s="1"/>
  <c r="AM433" i="12"/>
  <c r="AL433" i="12"/>
  <c r="AK433" i="12"/>
  <c r="EZ433" i="12"/>
  <c r="FA433" i="12"/>
  <c r="EJ434" i="12"/>
  <c r="EN434" i="12"/>
  <c r="ER434" i="12"/>
  <c r="EM434" i="12"/>
  <c r="EL434" i="12"/>
  <c r="ES433" i="12"/>
  <c r="ET433" i="12" s="1"/>
  <c r="EU433" i="12" s="1"/>
  <c r="EK434" i="12"/>
  <c r="EI435" i="12"/>
  <c r="EQ435" i="12" s="1"/>
  <c r="AU432" i="12"/>
  <c r="AH433" i="12"/>
  <c r="AI433" i="12"/>
  <c r="AJ433" i="12"/>
  <c r="AG433" i="12"/>
  <c r="AF433" i="12"/>
  <c r="AE433" i="12"/>
  <c r="AD434" i="12"/>
  <c r="DQ441" i="1"/>
  <c r="DR440" i="1"/>
  <c r="EF441" i="1"/>
  <c r="EG440" i="1"/>
  <c r="DW444" i="1"/>
  <c r="BA439" i="12" s="1"/>
  <c r="BB438" i="12"/>
  <c r="BQ438" i="12" s="1"/>
  <c r="BD437" i="12"/>
  <c r="BF437" i="12"/>
  <c r="BE437" i="12"/>
  <c r="BN436" i="12" s="1"/>
  <c r="BC437" i="12"/>
  <c r="BK437" i="12"/>
  <c r="BS437" i="12" s="1"/>
  <c r="BL437" i="12" s="1"/>
  <c r="BT437" i="12"/>
  <c r="BM437" i="12"/>
  <c r="EB444" i="1"/>
  <c r="DO439" i="12" s="1"/>
  <c r="CO442" i="1"/>
  <c r="CP441" i="1"/>
  <c r="EH436" i="12" s="1"/>
  <c r="EO435" i="12" l="1"/>
  <c r="EX434" i="12" s="1"/>
  <c r="EW434" i="12" s="1"/>
  <c r="EP435" i="12"/>
  <c r="EB438" i="12"/>
  <c r="EC438" i="12"/>
  <c r="DY438" i="12"/>
  <c r="EA438" i="12"/>
  <c r="DW438" i="12"/>
  <c r="DX438" i="12"/>
  <c r="DS438" i="12"/>
  <c r="DR438" i="12"/>
  <c r="DZ438" i="12"/>
  <c r="DU438" i="12"/>
  <c r="DT438" i="12"/>
  <c r="DV438" i="12"/>
  <c r="DQ438" i="12"/>
  <c r="DP439" i="12"/>
  <c r="ED439" i="12" s="1"/>
  <c r="BO438" i="12"/>
  <c r="BP438" i="12"/>
  <c r="BI438" i="12"/>
  <c r="BJ438" i="12"/>
  <c r="BG438" i="12"/>
  <c r="BH438" i="12"/>
  <c r="AR434" i="12"/>
  <c r="AQ434" i="12"/>
  <c r="AP434" i="12"/>
  <c r="AO434" i="12"/>
  <c r="AN434" i="12"/>
  <c r="AM434" i="12"/>
  <c r="AL434" i="12"/>
  <c r="AK434" i="12"/>
  <c r="FA434" i="12"/>
  <c r="EZ434" i="12"/>
  <c r="EL435" i="12"/>
  <c r="ES434" i="12"/>
  <c r="ET434" i="12" s="1"/>
  <c r="EU434" i="12" s="1"/>
  <c r="EK435" i="12"/>
  <c r="EJ435" i="12"/>
  <c r="EN435" i="12"/>
  <c r="ER435" i="12"/>
  <c r="EM435" i="12"/>
  <c r="EI436" i="12"/>
  <c r="EQ436" i="12" s="1"/>
  <c r="AU433" i="12"/>
  <c r="AH434" i="12"/>
  <c r="AT433" i="12"/>
  <c r="AS433" i="12" s="1"/>
  <c r="AG434" i="12"/>
  <c r="AE434" i="12"/>
  <c r="AF434" i="12" s="1"/>
  <c r="AD435" i="12"/>
  <c r="AJ434" i="12"/>
  <c r="AI434" i="12"/>
  <c r="DQ442" i="1"/>
  <c r="DR441" i="1"/>
  <c r="EG441" i="1"/>
  <c r="EF442" i="1"/>
  <c r="BD438" i="12"/>
  <c r="BC438" i="12"/>
  <c r="BF438" i="12"/>
  <c r="BE438" i="12"/>
  <c r="BN437" i="12" s="1"/>
  <c r="BK438" i="12"/>
  <c r="BS438" i="12" s="1"/>
  <c r="BL438" i="12" s="1"/>
  <c r="BT438" i="12"/>
  <c r="BM438" i="12"/>
  <c r="DW445" i="1"/>
  <c r="BA440" i="12" s="1"/>
  <c r="BB439" i="12"/>
  <c r="BQ439" i="12" s="1"/>
  <c r="EB445" i="1"/>
  <c r="DO440" i="12" s="1"/>
  <c r="CO443" i="1"/>
  <c r="CP442" i="1"/>
  <c r="EH437" i="12" s="1"/>
  <c r="EO436" i="12" l="1"/>
  <c r="EX435" i="12" s="1"/>
  <c r="EW435" i="12" s="1"/>
  <c r="EP436" i="12"/>
  <c r="EB439" i="12"/>
  <c r="EC439" i="12"/>
  <c r="DY439" i="12"/>
  <c r="EA439" i="12"/>
  <c r="DW439" i="12"/>
  <c r="DX439" i="12"/>
  <c r="DV439" i="12"/>
  <c r="DQ439" i="12"/>
  <c r="DS439" i="12"/>
  <c r="DR439" i="12"/>
  <c r="DZ439" i="12"/>
  <c r="DU439" i="12"/>
  <c r="DT439" i="12"/>
  <c r="DP440" i="12"/>
  <c r="ED440" i="12" s="1"/>
  <c r="BO439" i="12"/>
  <c r="BP439" i="12"/>
  <c r="BI439" i="12"/>
  <c r="BJ439" i="12"/>
  <c r="EZ435" i="12"/>
  <c r="BG439" i="12"/>
  <c r="BH439" i="12"/>
  <c r="AR435" i="12"/>
  <c r="AQ435" i="12"/>
  <c r="AP435" i="12"/>
  <c r="AO435" i="12"/>
  <c r="AN435" i="12"/>
  <c r="AL435" i="12"/>
  <c r="AK435" i="12"/>
  <c r="AM435" i="12"/>
  <c r="FA435" i="12"/>
  <c r="EJ436" i="12"/>
  <c r="EN436" i="12"/>
  <c r="ER436" i="12"/>
  <c r="EM436" i="12"/>
  <c r="EL436" i="12"/>
  <c r="ES435" i="12"/>
  <c r="ET435" i="12" s="1"/>
  <c r="EU435" i="12" s="1"/>
  <c r="EK436" i="12"/>
  <c r="EI437" i="12"/>
  <c r="EQ437" i="12" s="1"/>
  <c r="AU434" i="12"/>
  <c r="AH435" i="12"/>
  <c r="AE435" i="12"/>
  <c r="AF435" i="12" s="1"/>
  <c r="AT434" i="12"/>
  <c r="AS434" i="12" s="1"/>
  <c r="AI435" i="12"/>
  <c r="AJ435" i="12"/>
  <c r="AG435" i="12"/>
  <c r="AD436" i="12"/>
  <c r="DR442" i="1"/>
  <c r="DQ443" i="1"/>
  <c r="EG442" i="1"/>
  <c r="EF443" i="1"/>
  <c r="BF439" i="12"/>
  <c r="BT439" i="12"/>
  <c r="BE439" i="12"/>
  <c r="BN438" i="12" s="1"/>
  <c r="BC439" i="12"/>
  <c r="BD439" i="12" s="1"/>
  <c r="BK439" i="12"/>
  <c r="BS439" i="12" s="1"/>
  <c r="BL439" i="12" s="1"/>
  <c r="BM439" i="12"/>
  <c r="BB440" i="12"/>
  <c r="BQ440" i="12" s="1"/>
  <c r="DW446" i="1"/>
  <c r="BA441" i="12" s="1"/>
  <c r="EB446" i="1"/>
  <c r="DO441" i="12" s="1"/>
  <c r="CO444" i="1"/>
  <c r="CP443" i="1"/>
  <c r="EH438" i="12" s="1"/>
  <c r="EO437" i="12" l="1"/>
  <c r="EP437" i="12"/>
  <c r="EB440" i="12"/>
  <c r="EC440" i="12"/>
  <c r="DY440" i="12"/>
  <c r="EA440" i="12"/>
  <c r="DW440" i="12"/>
  <c r="DX440" i="12"/>
  <c r="DV440" i="12"/>
  <c r="DQ440" i="12"/>
  <c r="DS440" i="12"/>
  <c r="DR440" i="12"/>
  <c r="DZ440" i="12"/>
  <c r="DU440" i="12"/>
  <c r="DT440" i="12"/>
  <c r="DP441" i="12"/>
  <c r="ED441" i="12" s="1"/>
  <c r="BO440" i="12"/>
  <c r="BP440" i="12"/>
  <c r="BI440" i="12"/>
  <c r="BJ440" i="12"/>
  <c r="BG440" i="12"/>
  <c r="BH440" i="12"/>
  <c r="AR436" i="12"/>
  <c r="AQ436" i="12"/>
  <c r="AP436" i="12"/>
  <c r="AO436" i="12"/>
  <c r="AN436" i="12"/>
  <c r="AT435" i="12" s="1"/>
  <c r="AS435" i="12" s="1"/>
  <c r="AM436" i="12"/>
  <c r="AL436" i="12"/>
  <c r="AK436" i="12"/>
  <c r="FA436" i="12"/>
  <c r="EZ436" i="12"/>
  <c r="EL437" i="12"/>
  <c r="ES436" i="12"/>
  <c r="ET436" i="12" s="1"/>
  <c r="EU436" i="12" s="1"/>
  <c r="EK437" i="12"/>
  <c r="EJ437" i="12"/>
  <c r="EN437" i="12"/>
  <c r="ER437" i="12"/>
  <c r="EM437" i="12"/>
  <c r="EI438" i="12"/>
  <c r="EQ438" i="12" s="1"/>
  <c r="AU435" i="12"/>
  <c r="AH436" i="12"/>
  <c r="AG436" i="12"/>
  <c r="AI436" i="12"/>
  <c r="AJ436" i="12"/>
  <c r="AE436" i="12"/>
  <c r="AF436" i="12" s="1"/>
  <c r="AD437" i="12"/>
  <c r="DQ444" i="1"/>
  <c r="DR443" i="1"/>
  <c r="EF444" i="1"/>
  <c r="EG443" i="1"/>
  <c r="BF440" i="12"/>
  <c r="BC440" i="12"/>
  <c r="BD440" i="12"/>
  <c r="BE440" i="12"/>
  <c r="BN439" i="12" s="1"/>
  <c r="BT440" i="12"/>
  <c r="BK440" i="12"/>
  <c r="BS440" i="12" s="1"/>
  <c r="BL440" i="12" s="1"/>
  <c r="BM440" i="12"/>
  <c r="DW447" i="1"/>
  <c r="BA442" i="12" s="1"/>
  <c r="BB441" i="12"/>
  <c r="BQ441" i="12" s="1"/>
  <c r="EB447" i="1"/>
  <c r="DO442" i="12" s="1"/>
  <c r="CP444" i="1"/>
  <c r="EH439" i="12" s="1"/>
  <c r="CO445" i="1"/>
  <c r="EO438" i="12" l="1"/>
  <c r="EX437" i="12" s="1"/>
  <c r="EW437" i="12" s="1"/>
  <c r="EP438" i="12"/>
  <c r="ES437" i="12" s="1"/>
  <c r="ET437" i="12" s="1"/>
  <c r="EU437" i="12" s="1"/>
  <c r="EB441" i="12"/>
  <c r="EC441" i="12"/>
  <c r="DY441" i="12"/>
  <c r="EA441" i="12"/>
  <c r="DW441" i="12"/>
  <c r="DX441" i="12"/>
  <c r="DV441" i="12"/>
  <c r="DQ441" i="12"/>
  <c r="DS441" i="12"/>
  <c r="DR441" i="12"/>
  <c r="DZ441" i="12"/>
  <c r="DU441" i="12"/>
  <c r="DT441" i="12"/>
  <c r="DP442" i="12"/>
  <c r="ED442" i="12" s="1"/>
  <c r="BO441" i="12"/>
  <c r="BP441" i="12"/>
  <c r="BI441" i="12"/>
  <c r="BJ441" i="12"/>
  <c r="BG441" i="12"/>
  <c r="BH441" i="12"/>
  <c r="AR437" i="12"/>
  <c r="AQ437" i="12"/>
  <c r="AP437" i="12"/>
  <c r="AO437" i="12"/>
  <c r="AN437" i="12"/>
  <c r="AM437" i="12"/>
  <c r="AL437" i="12"/>
  <c r="AK437" i="12"/>
  <c r="FA437" i="12"/>
  <c r="EZ437" i="12"/>
  <c r="EX436" i="12"/>
  <c r="EW436" i="12" s="1"/>
  <c r="EL438" i="12"/>
  <c r="EK438" i="12"/>
  <c r="EJ438" i="12"/>
  <c r="EN438" i="12"/>
  <c r="ER438" i="12"/>
  <c r="EM438" i="12"/>
  <c r="EI439" i="12"/>
  <c r="EQ439" i="12" s="1"/>
  <c r="AU436" i="12"/>
  <c r="AH437" i="12"/>
  <c r="AF437" i="12"/>
  <c r="AE437" i="12"/>
  <c r="AT436" i="12"/>
  <c r="AS436" i="12" s="1"/>
  <c r="AI437" i="12"/>
  <c r="AJ437" i="12"/>
  <c r="AG437" i="12"/>
  <c r="AD438" i="12"/>
  <c r="DR444" i="1"/>
  <c r="DQ445" i="1"/>
  <c r="EG444" i="1"/>
  <c r="EF445" i="1"/>
  <c r="BK441" i="12"/>
  <c r="BS441" i="12" s="1"/>
  <c r="BL441" i="12" s="1"/>
  <c r="BE441" i="12"/>
  <c r="BN440" i="12" s="1"/>
  <c r="BF441" i="12"/>
  <c r="BC441" i="12"/>
  <c r="BD441" i="12" s="1"/>
  <c r="BT441" i="12"/>
  <c r="BM441" i="12"/>
  <c r="BB442" i="12"/>
  <c r="BQ442" i="12" s="1"/>
  <c r="DW448" i="1"/>
  <c r="BA443" i="12" s="1"/>
  <c r="EB448" i="1"/>
  <c r="DO443" i="12" s="1"/>
  <c r="CO446" i="1"/>
  <c r="CP445" i="1"/>
  <c r="EH440" i="12" s="1"/>
  <c r="EO439" i="12" l="1"/>
  <c r="EP439" i="12"/>
  <c r="EB442" i="12"/>
  <c r="EC442" i="12"/>
  <c r="DY442" i="12"/>
  <c r="EA442" i="12"/>
  <c r="DW442" i="12"/>
  <c r="DX442" i="12"/>
  <c r="DV442" i="12"/>
  <c r="DQ442" i="12"/>
  <c r="DS442" i="12"/>
  <c r="DR442" i="12"/>
  <c r="DZ442" i="12"/>
  <c r="DU442" i="12"/>
  <c r="DT442" i="12"/>
  <c r="DP443" i="12"/>
  <c r="ED443" i="12" s="1"/>
  <c r="BO442" i="12"/>
  <c r="BP442" i="12"/>
  <c r="BI442" i="12"/>
  <c r="BJ442" i="12"/>
  <c r="BG442" i="12"/>
  <c r="BH442" i="12"/>
  <c r="AR438" i="12"/>
  <c r="AQ438" i="12"/>
  <c r="AP438" i="12"/>
  <c r="AO438" i="12"/>
  <c r="AN438" i="12"/>
  <c r="AT437" i="12" s="1"/>
  <c r="AS437" i="12" s="1"/>
  <c r="AM438" i="12"/>
  <c r="AL438" i="12"/>
  <c r="AK438" i="12"/>
  <c r="FA438" i="12"/>
  <c r="EZ438" i="12"/>
  <c r="EJ439" i="12"/>
  <c r="EN439" i="12"/>
  <c r="ER439" i="12"/>
  <c r="EM439" i="12"/>
  <c r="EL439" i="12"/>
  <c r="ES438" i="12"/>
  <c r="ET438" i="12" s="1"/>
  <c r="EU438" i="12" s="1"/>
  <c r="EK439" i="12"/>
  <c r="EI440" i="12"/>
  <c r="EQ440" i="12" s="1"/>
  <c r="AU437" i="12"/>
  <c r="AH438" i="12"/>
  <c r="AF438" i="12"/>
  <c r="AJ438" i="12"/>
  <c r="AI438" i="12"/>
  <c r="AG438" i="12"/>
  <c r="AE438" i="12"/>
  <c r="AD439" i="12"/>
  <c r="DR445" i="1"/>
  <c r="DQ446" i="1"/>
  <c r="EG445" i="1"/>
  <c r="EF446" i="1"/>
  <c r="BB443" i="12"/>
  <c r="BQ443" i="12" s="1"/>
  <c r="DW449" i="1"/>
  <c r="BA444" i="12" s="1"/>
  <c r="BK442" i="12"/>
  <c r="BS442" i="12" s="1"/>
  <c r="BL442" i="12" s="1"/>
  <c r="BF442" i="12"/>
  <c r="BE442" i="12"/>
  <c r="BN441" i="12" s="1"/>
  <c r="BC442" i="12"/>
  <c r="BD442" i="12" s="1"/>
  <c r="BT442" i="12"/>
  <c r="BM442" i="12"/>
  <c r="EB449" i="1"/>
  <c r="DO444" i="12" s="1"/>
  <c r="CO447" i="1"/>
  <c r="CP446" i="1"/>
  <c r="EH441" i="12" s="1"/>
  <c r="FA439" i="12" l="1"/>
  <c r="EO440" i="12"/>
  <c r="EX439" i="12" s="1"/>
  <c r="EW439" i="12" s="1"/>
  <c r="EP440" i="12"/>
  <c r="EB443" i="12"/>
  <c r="EC443" i="12"/>
  <c r="DY443" i="12"/>
  <c r="EA443" i="12"/>
  <c r="DW443" i="12"/>
  <c r="DX443" i="12"/>
  <c r="DV443" i="12"/>
  <c r="DQ443" i="12"/>
  <c r="DS443" i="12"/>
  <c r="DR443" i="12"/>
  <c r="DZ443" i="12"/>
  <c r="DU443" i="12"/>
  <c r="DT443" i="12"/>
  <c r="DP444" i="12"/>
  <c r="ED444" i="12" s="1"/>
  <c r="BO443" i="12"/>
  <c r="BP443" i="12"/>
  <c r="BI443" i="12"/>
  <c r="BJ443" i="12"/>
  <c r="BG443" i="12"/>
  <c r="BH443" i="12"/>
  <c r="AR439" i="12"/>
  <c r="AQ439" i="12"/>
  <c r="AP439" i="12"/>
  <c r="AO439" i="12"/>
  <c r="AN439" i="12"/>
  <c r="AL439" i="12"/>
  <c r="AK439" i="12"/>
  <c r="AM439" i="12"/>
  <c r="EX438" i="12"/>
  <c r="EW438" i="12" s="1"/>
  <c r="EZ439" i="12"/>
  <c r="EJ440" i="12"/>
  <c r="EN440" i="12"/>
  <c r="ER440" i="12"/>
  <c r="EM440" i="12"/>
  <c r="EL440" i="12"/>
  <c r="ES439" i="12"/>
  <c r="ET439" i="12" s="1"/>
  <c r="EU439" i="12" s="1"/>
  <c r="EK440" i="12"/>
  <c r="EI441" i="12"/>
  <c r="EQ441" i="12" s="1"/>
  <c r="AU438" i="12"/>
  <c r="AE439" i="12"/>
  <c r="AF439" i="12" s="1"/>
  <c r="AT438" i="12"/>
  <c r="AS438" i="12" s="1"/>
  <c r="AI439" i="12"/>
  <c r="AH439" i="12"/>
  <c r="AG439" i="12"/>
  <c r="AJ439" i="12"/>
  <c r="AD440" i="12"/>
  <c r="DR446" i="1"/>
  <c r="DQ447" i="1"/>
  <c r="EG446" i="1"/>
  <c r="EF447" i="1"/>
  <c r="DW450" i="1"/>
  <c r="BA445" i="12" s="1"/>
  <c r="BB444" i="12"/>
  <c r="BQ444" i="12" s="1"/>
  <c r="BF443" i="12"/>
  <c r="BT443" i="12"/>
  <c r="BE443" i="12"/>
  <c r="BN442" i="12" s="1"/>
  <c r="BC443" i="12"/>
  <c r="BD443" i="12" s="1"/>
  <c r="BK443" i="12"/>
  <c r="BS443" i="12" s="1"/>
  <c r="BL443" i="12" s="1"/>
  <c r="BM443" i="12"/>
  <c r="EB450" i="1"/>
  <c r="DO445" i="12" s="1"/>
  <c r="CP447" i="1"/>
  <c r="EH442" i="12" s="1"/>
  <c r="CO448" i="1"/>
  <c r="EO441" i="12" l="1"/>
  <c r="EX440" i="12" s="1"/>
  <c r="EW440" i="12" s="1"/>
  <c r="EP441" i="12"/>
  <c r="EB444" i="12"/>
  <c r="EC444" i="12"/>
  <c r="DY444" i="12"/>
  <c r="EA444" i="12"/>
  <c r="DW444" i="12"/>
  <c r="DX444" i="12"/>
  <c r="DV444" i="12"/>
  <c r="DQ444" i="12"/>
  <c r="DS444" i="12"/>
  <c r="DR444" i="12"/>
  <c r="DZ444" i="12"/>
  <c r="DU444" i="12"/>
  <c r="DT444" i="12"/>
  <c r="DP445" i="12"/>
  <c r="ED445" i="12" s="1"/>
  <c r="FA440" i="12"/>
  <c r="BO444" i="12"/>
  <c r="BP444" i="12"/>
  <c r="BI444" i="12"/>
  <c r="BJ444" i="12"/>
  <c r="BG444" i="12"/>
  <c r="BH444" i="12"/>
  <c r="AR440" i="12"/>
  <c r="AQ440" i="12"/>
  <c r="AP440" i="12"/>
  <c r="AO440" i="12"/>
  <c r="AN440" i="12"/>
  <c r="AT439" i="12" s="1"/>
  <c r="AS439" i="12" s="1"/>
  <c r="AM440" i="12"/>
  <c r="AL440" i="12"/>
  <c r="AK440" i="12"/>
  <c r="EZ440" i="12"/>
  <c r="EL441" i="12"/>
  <c r="ES440" i="12"/>
  <c r="ET440" i="12" s="1"/>
  <c r="EU440" i="12" s="1"/>
  <c r="EK441" i="12"/>
  <c r="EJ441" i="12"/>
  <c r="EN441" i="12"/>
  <c r="ER441" i="12"/>
  <c r="EM441" i="12"/>
  <c r="EI442" i="12"/>
  <c r="EQ442" i="12" s="1"/>
  <c r="AU439" i="12"/>
  <c r="AH440" i="12"/>
  <c r="AJ440" i="12"/>
  <c r="AI440" i="12"/>
  <c r="AG440" i="12"/>
  <c r="AE440" i="12"/>
  <c r="AF440" i="12" s="1"/>
  <c r="AD441" i="12"/>
  <c r="DQ448" i="1"/>
  <c r="DR447" i="1"/>
  <c r="EF448" i="1"/>
  <c r="EG447" i="1"/>
  <c r="BE444" i="12"/>
  <c r="BN443" i="12" s="1"/>
  <c r="BK444" i="12"/>
  <c r="BS444" i="12" s="1"/>
  <c r="BL444" i="12" s="1"/>
  <c r="BF444" i="12"/>
  <c r="BC444" i="12"/>
  <c r="BD444" i="12" s="1"/>
  <c r="BT444" i="12"/>
  <c r="BM444" i="12"/>
  <c r="DW451" i="1"/>
  <c r="BA446" i="12" s="1"/>
  <c r="BB445" i="12"/>
  <c r="BQ445" i="12" s="1"/>
  <c r="EB451" i="1"/>
  <c r="DO446" i="12" s="1"/>
  <c r="CO449" i="1"/>
  <c r="CP448" i="1"/>
  <c r="EH443" i="12" s="1"/>
  <c r="EO442" i="12" l="1"/>
  <c r="EX441" i="12" s="1"/>
  <c r="EW441" i="12" s="1"/>
  <c r="EP442" i="12"/>
  <c r="EB445" i="12"/>
  <c r="EC445" i="12"/>
  <c r="DY445" i="12"/>
  <c r="EA445" i="12"/>
  <c r="DW445" i="12"/>
  <c r="DX445" i="12"/>
  <c r="DV445" i="12"/>
  <c r="DQ445" i="12"/>
  <c r="DS445" i="12"/>
  <c r="DR445" i="12"/>
  <c r="DZ445" i="12"/>
  <c r="DU445" i="12"/>
  <c r="DT445" i="12"/>
  <c r="DP446" i="12"/>
  <c r="ED446" i="12" s="1"/>
  <c r="BO445" i="12"/>
  <c r="BP445" i="12"/>
  <c r="BI445" i="12"/>
  <c r="BJ445" i="12"/>
  <c r="BG445" i="12"/>
  <c r="BH445" i="12"/>
  <c r="AR441" i="12"/>
  <c r="AQ441" i="12"/>
  <c r="AP441" i="12"/>
  <c r="AO441" i="12"/>
  <c r="AN441" i="12"/>
  <c r="AM441" i="12"/>
  <c r="AL441" i="12"/>
  <c r="AK441" i="12"/>
  <c r="EZ441" i="12"/>
  <c r="FA441" i="12"/>
  <c r="EL442" i="12"/>
  <c r="ES441" i="12"/>
  <c r="ET441" i="12" s="1"/>
  <c r="EU441" i="12" s="1"/>
  <c r="EK442" i="12"/>
  <c r="EJ442" i="12"/>
  <c r="EN442" i="12"/>
  <c r="ER442" i="12"/>
  <c r="EM442" i="12"/>
  <c r="EI443" i="12"/>
  <c r="EQ443" i="12" s="1"/>
  <c r="AU440" i="12"/>
  <c r="AH441" i="12"/>
  <c r="AG441" i="12"/>
  <c r="AJ441" i="12"/>
  <c r="AI441" i="12"/>
  <c r="AE441" i="12"/>
  <c r="AF441" i="12" s="1"/>
  <c r="AT440" i="12"/>
  <c r="AS440" i="12" s="1"/>
  <c r="AD442" i="12"/>
  <c r="DQ449" i="1"/>
  <c r="DR448" i="1"/>
  <c r="EF449" i="1"/>
  <c r="EG448" i="1"/>
  <c r="BB446" i="12"/>
  <c r="BQ446" i="12" s="1"/>
  <c r="DW452" i="1"/>
  <c r="BA447" i="12" s="1"/>
  <c r="BF445" i="12"/>
  <c r="BK445" i="12"/>
  <c r="BS445" i="12" s="1"/>
  <c r="BL445" i="12" s="1"/>
  <c r="BE445" i="12"/>
  <c r="BC445" i="12"/>
  <c r="BD445" i="12" s="1"/>
  <c r="BM445" i="12"/>
  <c r="EB452" i="1"/>
  <c r="DO447" i="12" s="1"/>
  <c r="CO450" i="1"/>
  <c r="CP449" i="1"/>
  <c r="EH444" i="12" s="1"/>
  <c r="EO443" i="12" l="1"/>
  <c r="EP443" i="12"/>
  <c r="ES442" i="12" s="1"/>
  <c r="ET442" i="12" s="1"/>
  <c r="EU442" i="12" s="1"/>
  <c r="EB446" i="12"/>
  <c r="EC446" i="12"/>
  <c r="DY446" i="12"/>
  <c r="EA446" i="12"/>
  <c r="DW446" i="12"/>
  <c r="DX446" i="12"/>
  <c r="DV446" i="12"/>
  <c r="DQ446" i="12"/>
  <c r="DS446" i="12"/>
  <c r="DR446" i="12"/>
  <c r="DZ446" i="12"/>
  <c r="DU446" i="12"/>
  <c r="DT446" i="12"/>
  <c r="DP447" i="12"/>
  <c r="ED447" i="12" s="1"/>
  <c r="BO446" i="12"/>
  <c r="BP446" i="12"/>
  <c r="BI446" i="12"/>
  <c r="BJ446" i="12"/>
  <c r="BG446" i="12"/>
  <c r="BH446" i="12"/>
  <c r="AR442" i="12"/>
  <c r="AQ442" i="12"/>
  <c r="AP442" i="12"/>
  <c r="AO442" i="12"/>
  <c r="AN442" i="12"/>
  <c r="AT441" i="12" s="1"/>
  <c r="AS441" i="12" s="1"/>
  <c r="AM442" i="12"/>
  <c r="AL442" i="12"/>
  <c r="AK442" i="12"/>
  <c r="EZ442" i="12"/>
  <c r="FA442" i="12"/>
  <c r="EM443" i="12"/>
  <c r="EL443" i="12"/>
  <c r="EK443" i="12"/>
  <c r="EJ443" i="12"/>
  <c r="EN443" i="12"/>
  <c r="ER443" i="12"/>
  <c r="EI444" i="12"/>
  <c r="EQ444" i="12" s="1"/>
  <c r="AU441" i="12"/>
  <c r="AG442" i="12"/>
  <c r="AE442" i="12"/>
  <c r="AF442" i="12" s="1"/>
  <c r="AJ442" i="12"/>
  <c r="AH442" i="12"/>
  <c r="AI442" i="12"/>
  <c r="AD443" i="12"/>
  <c r="DQ450" i="1"/>
  <c r="DR449" i="1"/>
  <c r="EF450" i="1"/>
  <c r="EG449" i="1"/>
  <c r="BT445" i="12"/>
  <c r="BN444" i="12"/>
  <c r="BB447" i="12"/>
  <c r="BQ447" i="12" s="1"/>
  <c r="DW453" i="1"/>
  <c r="BA448" i="12" s="1"/>
  <c r="BE446" i="12"/>
  <c r="BN445" i="12" s="1"/>
  <c r="BF446" i="12"/>
  <c r="BT446" i="12"/>
  <c r="BC446" i="12"/>
  <c r="BD446" i="12" s="1"/>
  <c r="BK446" i="12"/>
  <c r="BS446" i="12" s="1"/>
  <c r="BL446" i="12" s="1"/>
  <c r="BM446" i="12"/>
  <c r="EB453" i="1"/>
  <c r="DO448" i="12" s="1"/>
  <c r="CO451" i="1"/>
  <c r="CP450" i="1"/>
  <c r="EH445" i="12" s="1"/>
  <c r="EO444" i="12" l="1"/>
  <c r="EX443" i="12" s="1"/>
  <c r="EW443" i="12" s="1"/>
  <c r="EP444" i="12"/>
  <c r="ES443" i="12" s="1"/>
  <c r="ET443" i="12" s="1"/>
  <c r="EU443" i="12" s="1"/>
  <c r="EB447" i="12"/>
  <c r="EC447" i="12"/>
  <c r="DY447" i="12"/>
  <c r="EA447" i="12"/>
  <c r="DW447" i="12"/>
  <c r="DX447" i="12"/>
  <c r="DV447" i="12"/>
  <c r="DQ447" i="12"/>
  <c r="DS447" i="12"/>
  <c r="DR447" i="12"/>
  <c r="DZ447" i="12"/>
  <c r="DU447" i="12"/>
  <c r="DT447" i="12"/>
  <c r="DP448" i="12"/>
  <c r="ED448" i="12" s="1"/>
  <c r="BO447" i="12"/>
  <c r="BP447" i="12"/>
  <c r="BI447" i="12"/>
  <c r="BJ447" i="12"/>
  <c r="BG447" i="12"/>
  <c r="BH447" i="12"/>
  <c r="AR443" i="12"/>
  <c r="AQ443" i="12"/>
  <c r="AP443" i="12"/>
  <c r="AO443" i="12"/>
  <c r="AN443" i="12"/>
  <c r="AT442" i="12" s="1"/>
  <c r="AS442" i="12" s="1"/>
  <c r="AL443" i="12"/>
  <c r="AK443" i="12"/>
  <c r="AM443" i="12"/>
  <c r="FA443" i="12"/>
  <c r="EX442" i="12"/>
  <c r="EW442" i="12" s="1"/>
  <c r="EZ443" i="12"/>
  <c r="EK444" i="12"/>
  <c r="EJ444" i="12"/>
  <c r="EN444" i="12"/>
  <c r="ER444" i="12"/>
  <c r="EM444" i="12"/>
  <c r="EL444" i="12"/>
  <c r="EI445" i="12"/>
  <c r="EQ445" i="12" s="1"/>
  <c r="AU442" i="12"/>
  <c r="AH443" i="12"/>
  <c r="AF443" i="12"/>
  <c r="AI443" i="12"/>
  <c r="AJ443" i="12"/>
  <c r="AE443" i="12"/>
  <c r="AG443" i="12"/>
  <c r="AD444" i="12"/>
  <c r="DR450" i="1"/>
  <c r="DQ451" i="1"/>
  <c r="EG450" i="1"/>
  <c r="EF451" i="1"/>
  <c r="BB448" i="12"/>
  <c r="BQ448" i="12" s="1"/>
  <c r="DW454" i="1"/>
  <c r="BA449" i="12" s="1"/>
  <c r="BE447" i="12"/>
  <c r="BN446" i="12" s="1"/>
  <c r="BT447" i="12"/>
  <c r="BK447" i="12"/>
  <c r="BS447" i="12" s="1"/>
  <c r="BL447" i="12" s="1"/>
  <c r="BF447" i="12"/>
  <c r="BC447" i="12"/>
  <c r="BD447" i="12" s="1"/>
  <c r="BM447" i="12"/>
  <c r="EB454" i="1"/>
  <c r="DO449" i="12" s="1"/>
  <c r="CP451" i="1"/>
  <c r="EH446" i="12" s="1"/>
  <c r="CO452" i="1"/>
  <c r="EO445" i="12" l="1"/>
  <c r="EX444" i="12" s="1"/>
  <c r="EW444" i="12" s="1"/>
  <c r="EP445" i="12"/>
  <c r="ES444" i="12" s="1"/>
  <c r="ET444" i="12" s="1"/>
  <c r="EU444" i="12" s="1"/>
  <c r="EB448" i="12"/>
  <c r="EC448" i="12"/>
  <c r="DY448" i="12"/>
  <c r="EA448" i="12"/>
  <c r="DW448" i="12"/>
  <c r="DX448" i="12"/>
  <c r="DS448" i="12"/>
  <c r="DR448" i="12"/>
  <c r="DZ448" i="12"/>
  <c r="DU448" i="12"/>
  <c r="DT448" i="12"/>
  <c r="DV448" i="12"/>
  <c r="DQ448" i="12"/>
  <c r="DP449" i="12"/>
  <c r="ED449" i="12" s="1"/>
  <c r="BO448" i="12"/>
  <c r="BP448" i="12"/>
  <c r="BI448" i="12"/>
  <c r="BJ448" i="12"/>
  <c r="BG448" i="12"/>
  <c r="BH448" i="12"/>
  <c r="AR444" i="12"/>
  <c r="AQ444" i="12"/>
  <c r="AP444" i="12"/>
  <c r="AO444" i="12"/>
  <c r="AN444" i="12"/>
  <c r="AT443" i="12" s="1"/>
  <c r="AS443" i="12" s="1"/>
  <c r="AM444" i="12"/>
  <c r="AL444" i="12"/>
  <c r="AK444" i="12"/>
  <c r="FA444" i="12"/>
  <c r="EZ444" i="12"/>
  <c r="EK445" i="12"/>
  <c r="EJ445" i="12"/>
  <c r="EN445" i="12"/>
  <c r="ER445" i="12"/>
  <c r="EM445" i="12"/>
  <c r="EL445" i="12"/>
  <c r="EI446" i="12"/>
  <c r="EQ446" i="12" s="1"/>
  <c r="AU443" i="12"/>
  <c r="AH444" i="12"/>
  <c r="AJ444" i="12"/>
  <c r="AG444" i="12"/>
  <c r="AI444" i="12"/>
  <c r="AE444" i="12"/>
  <c r="AF444" i="12" s="1"/>
  <c r="AD445" i="12"/>
  <c r="DR451" i="1"/>
  <c r="DQ452" i="1"/>
  <c r="EG451" i="1"/>
  <c r="EF452" i="1"/>
  <c r="BB449" i="12"/>
  <c r="BQ449" i="12" s="1"/>
  <c r="DW455" i="1"/>
  <c r="BA450" i="12" s="1"/>
  <c r="BE448" i="12"/>
  <c r="BN447" i="12" s="1"/>
  <c r="BC448" i="12"/>
  <c r="BD448" i="12" s="1"/>
  <c r="BF448" i="12"/>
  <c r="BK448" i="12"/>
  <c r="BS448" i="12" s="1"/>
  <c r="BL448" i="12" s="1"/>
  <c r="BT448" i="12"/>
  <c r="BM448" i="12"/>
  <c r="EB455" i="1"/>
  <c r="DO450" i="12" s="1"/>
  <c r="CO453" i="1"/>
  <c r="CP452" i="1"/>
  <c r="EH447" i="12" s="1"/>
  <c r="EO446" i="12" l="1"/>
  <c r="EX445" i="12" s="1"/>
  <c r="EW445" i="12" s="1"/>
  <c r="EP446" i="12"/>
  <c r="ES445" i="12" s="1"/>
  <c r="ET445" i="12" s="1"/>
  <c r="EU445" i="12" s="1"/>
  <c r="EB449" i="12"/>
  <c r="EC449" i="12"/>
  <c r="DY449" i="12"/>
  <c r="EA449" i="12"/>
  <c r="DW449" i="12"/>
  <c r="DX449" i="12"/>
  <c r="DV449" i="12"/>
  <c r="DQ449" i="12"/>
  <c r="DS449" i="12"/>
  <c r="DR449" i="12"/>
  <c r="DZ449" i="12"/>
  <c r="DU449" i="12"/>
  <c r="DT449" i="12"/>
  <c r="DP450" i="12"/>
  <c r="ED450" i="12" s="1"/>
  <c r="BO449" i="12"/>
  <c r="BP449" i="12"/>
  <c r="BI449" i="12"/>
  <c r="BJ449" i="12"/>
  <c r="BG449" i="12"/>
  <c r="BH449" i="12"/>
  <c r="AR445" i="12"/>
  <c r="AQ445" i="12"/>
  <c r="AP445" i="12"/>
  <c r="AO445" i="12"/>
  <c r="AN445" i="12"/>
  <c r="AM445" i="12"/>
  <c r="AL445" i="12"/>
  <c r="AK445" i="12"/>
  <c r="FA445" i="12"/>
  <c r="EZ445" i="12"/>
  <c r="EK446" i="12"/>
  <c r="EJ446" i="12"/>
  <c r="EN446" i="12"/>
  <c r="ER446" i="12"/>
  <c r="EM446" i="12"/>
  <c r="EL446" i="12"/>
  <c r="EI447" i="12"/>
  <c r="EQ447" i="12" s="1"/>
  <c r="AU444" i="12"/>
  <c r="AH445" i="12"/>
  <c r="AE445" i="12"/>
  <c r="AF445" i="12" s="1"/>
  <c r="AG445" i="12"/>
  <c r="AI445" i="12"/>
  <c r="AT444" i="12"/>
  <c r="AS444" i="12" s="1"/>
  <c r="AJ445" i="12"/>
  <c r="AD446" i="12"/>
  <c r="DR452" i="1"/>
  <c r="DQ453" i="1"/>
  <c r="EF453" i="1"/>
  <c r="EG452" i="1"/>
  <c r="BB450" i="12"/>
  <c r="BQ450" i="12" s="1"/>
  <c r="DW456" i="1"/>
  <c r="BA451" i="12" s="1"/>
  <c r="BE449" i="12"/>
  <c r="BN448" i="12" s="1"/>
  <c r="BF449" i="12"/>
  <c r="BC449" i="12"/>
  <c r="BD449" i="12"/>
  <c r="BK449" i="12"/>
  <c r="BS449" i="12" s="1"/>
  <c r="BL449" i="12" s="1"/>
  <c r="BT449" i="12"/>
  <c r="BM449" i="12"/>
  <c r="EB456" i="1"/>
  <c r="DO451" i="12" s="1"/>
  <c r="CO454" i="1"/>
  <c r="CP453" i="1"/>
  <c r="EH448" i="12" s="1"/>
  <c r="EO447" i="12" l="1"/>
  <c r="EX446" i="12" s="1"/>
  <c r="EW446" i="12" s="1"/>
  <c r="EP447" i="12"/>
  <c r="ES446" i="12" s="1"/>
  <c r="ET446" i="12" s="1"/>
  <c r="EU446" i="12" s="1"/>
  <c r="EB450" i="12"/>
  <c r="EC450" i="12"/>
  <c r="DY450" i="12"/>
  <c r="EA450" i="12"/>
  <c r="DW450" i="12"/>
  <c r="DX450" i="12"/>
  <c r="DV450" i="12"/>
  <c r="DQ450" i="12"/>
  <c r="DS450" i="12"/>
  <c r="DR450" i="12"/>
  <c r="DZ450" i="12"/>
  <c r="DU450" i="12"/>
  <c r="DT450" i="12"/>
  <c r="DP451" i="12"/>
  <c r="ED451" i="12" s="1"/>
  <c r="BO450" i="12"/>
  <c r="BP450" i="12"/>
  <c r="BI450" i="12"/>
  <c r="BJ450" i="12"/>
  <c r="BG450" i="12"/>
  <c r="BH450" i="12"/>
  <c r="AR446" i="12"/>
  <c r="AQ446" i="12"/>
  <c r="AP446" i="12"/>
  <c r="AO446" i="12"/>
  <c r="AN446" i="12"/>
  <c r="AT445" i="12" s="1"/>
  <c r="AS445" i="12" s="1"/>
  <c r="AM446" i="12"/>
  <c r="AL446" i="12"/>
  <c r="AK446" i="12"/>
  <c r="EZ446" i="12"/>
  <c r="FA446" i="12"/>
  <c r="EM447" i="12"/>
  <c r="EL447" i="12"/>
  <c r="EK447" i="12"/>
  <c r="EJ447" i="12"/>
  <c r="EN447" i="12"/>
  <c r="ER447" i="12"/>
  <c r="EI448" i="12"/>
  <c r="EQ448" i="12" s="1"/>
  <c r="AU445" i="12"/>
  <c r="AH446" i="12"/>
  <c r="AG446" i="12"/>
  <c r="AJ446" i="12"/>
  <c r="AI446" i="12"/>
  <c r="AE446" i="12"/>
  <c r="AF446" i="12" s="1"/>
  <c r="AD447" i="12"/>
  <c r="DR453" i="1"/>
  <c r="DQ454" i="1"/>
  <c r="EF454" i="1"/>
  <c r="EG453" i="1"/>
  <c r="DW457" i="1"/>
  <c r="BA452" i="12" s="1"/>
  <c r="BB451" i="12"/>
  <c r="BQ451" i="12" s="1"/>
  <c r="BC450" i="12"/>
  <c r="BD450" i="12" s="1"/>
  <c r="BF450" i="12"/>
  <c r="BE450" i="12"/>
  <c r="BK450" i="12"/>
  <c r="BS450" i="12" s="1"/>
  <c r="BL450" i="12" s="1"/>
  <c r="BM450" i="12"/>
  <c r="EB457" i="1"/>
  <c r="DO452" i="12" s="1"/>
  <c r="CO455" i="1"/>
  <c r="CP454" i="1"/>
  <c r="EH449" i="12" s="1"/>
  <c r="EO448" i="12" l="1"/>
  <c r="EX447" i="12" s="1"/>
  <c r="EW447" i="12" s="1"/>
  <c r="EP448" i="12"/>
  <c r="ES447" i="12" s="1"/>
  <c r="ET447" i="12" s="1"/>
  <c r="EU447" i="12" s="1"/>
  <c r="EB451" i="12"/>
  <c r="EC451" i="12"/>
  <c r="DY451" i="12"/>
  <c r="EA451" i="12"/>
  <c r="DW451" i="12"/>
  <c r="DX451" i="12"/>
  <c r="DV451" i="12"/>
  <c r="DQ451" i="12"/>
  <c r="DS451" i="12"/>
  <c r="DR451" i="12"/>
  <c r="DZ451" i="12"/>
  <c r="DU451" i="12"/>
  <c r="DT451" i="12"/>
  <c r="DP452" i="12"/>
  <c r="ED452" i="12" s="1"/>
  <c r="BO451" i="12"/>
  <c r="BP451" i="12"/>
  <c r="BI451" i="12"/>
  <c r="BJ451" i="12"/>
  <c r="BG451" i="12"/>
  <c r="BH451" i="12"/>
  <c r="AR447" i="12"/>
  <c r="AQ447" i="12"/>
  <c r="AP447" i="12"/>
  <c r="AO447" i="12"/>
  <c r="AN447" i="12"/>
  <c r="AL447" i="12"/>
  <c r="AK447" i="12"/>
  <c r="AM447" i="12"/>
  <c r="EZ447" i="12"/>
  <c r="FA447" i="12"/>
  <c r="EM448" i="12"/>
  <c r="EL448" i="12"/>
  <c r="EK448" i="12"/>
  <c r="EJ448" i="12"/>
  <c r="EN448" i="12"/>
  <c r="ER448" i="12"/>
  <c r="EI449" i="12"/>
  <c r="EQ449" i="12" s="1"/>
  <c r="AU446" i="12"/>
  <c r="AH447" i="12"/>
  <c r="AJ447" i="12"/>
  <c r="AT446" i="12"/>
  <c r="AS446" i="12" s="1"/>
  <c r="AE447" i="12"/>
  <c r="AF447" i="12" s="1"/>
  <c r="AI447" i="12"/>
  <c r="AG447" i="12"/>
  <c r="AD448" i="12"/>
  <c r="DQ455" i="1"/>
  <c r="DR454" i="1"/>
  <c r="EF455" i="1"/>
  <c r="EG454" i="1"/>
  <c r="BK451" i="12"/>
  <c r="BS451" i="12" s="1"/>
  <c r="BL451" i="12" s="1"/>
  <c r="BC451" i="12"/>
  <c r="BD451" i="12" s="1"/>
  <c r="BF451" i="12"/>
  <c r="BE451" i="12"/>
  <c r="BN450" i="12" s="1"/>
  <c r="BT451" i="12"/>
  <c r="BM451" i="12"/>
  <c r="BT450" i="12"/>
  <c r="BN449" i="12"/>
  <c r="DW458" i="1"/>
  <c r="BA453" i="12" s="1"/>
  <c r="BB452" i="12"/>
  <c r="BQ452" i="12" s="1"/>
  <c r="EB458" i="1"/>
  <c r="DO453" i="12" s="1"/>
  <c r="CP455" i="1"/>
  <c r="EH450" i="12" s="1"/>
  <c r="CO456" i="1"/>
  <c r="EO449" i="12" l="1"/>
  <c r="EX448" i="12" s="1"/>
  <c r="EW448" i="12" s="1"/>
  <c r="EP449" i="12"/>
  <c r="ES448" i="12" s="1"/>
  <c r="ET448" i="12" s="1"/>
  <c r="EU448" i="12" s="1"/>
  <c r="EB452" i="12"/>
  <c r="EC452" i="12"/>
  <c r="DY452" i="12"/>
  <c r="EA452" i="12"/>
  <c r="DW452" i="12"/>
  <c r="DX452" i="12"/>
  <c r="DV452" i="12"/>
  <c r="DQ452" i="12"/>
  <c r="DS452" i="12"/>
  <c r="DR452" i="12"/>
  <c r="DZ452" i="12"/>
  <c r="DU452" i="12"/>
  <c r="DT452" i="12"/>
  <c r="DP453" i="12"/>
  <c r="ED453" i="12" s="1"/>
  <c r="BO452" i="12"/>
  <c r="BP452" i="12"/>
  <c r="BI452" i="12"/>
  <c r="BJ452" i="12"/>
  <c r="BG452" i="12"/>
  <c r="BH452" i="12"/>
  <c r="AR448" i="12"/>
  <c r="AQ448" i="12"/>
  <c r="AP448" i="12"/>
  <c r="AO448" i="12"/>
  <c r="AN448" i="12"/>
  <c r="AT447" i="12" s="1"/>
  <c r="AS447" i="12" s="1"/>
  <c r="AM448" i="12"/>
  <c r="AL448" i="12"/>
  <c r="AK448" i="12"/>
  <c r="EZ448" i="12"/>
  <c r="FA448" i="12"/>
  <c r="EM449" i="12"/>
  <c r="EL449" i="12"/>
  <c r="EK449" i="12"/>
  <c r="EJ449" i="12"/>
  <c r="EN449" i="12"/>
  <c r="ER449" i="12"/>
  <c r="EI450" i="12"/>
  <c r="EQ450" i="12" s="1"/>
  <c r="AU447" i="12"/>
  <c r="AH448" i="12"/>
  <c r="AE448" i="12"/>
  <c r="AJ448" i="12"/>
  <c r="AG448" i="12"/>
  <c r="AF448" i="12"/>
  <c r="AI448" i="12"/>
  <c r="AD449" i="12"/>
  <c r="DQ456" i="1"/>
  <c r="DR455" i="1"/>
  <c r="EF456" i="1"/>
  <c r="EG455" i="1"/>
  <c r="BB453" i="12"/>
  <c r="BQ453" i="12" s="1"/>
  <c r="DW459" i="1"/>
  <c r="BA454" i="12" s="1"/>
  <c r="BK452" i="12"/>
  <c r="BS452" i="12" s="1"/>
  <c r="BL452" i="12" s="1"/>
  <c r="BF452" i="12"/>
  <c r="BE452" i="12"/>
  <c r="BN451" i="12" s="1"/>
  <c r="BD452" i="12"/>
  <c r="BT452" i="12"/>
  <c r="BC452" i="12"/>
  <c r="BM452" i="12"/>
  <c r="EB459" i="1"/>
  <c r="DO454" i="12" s="1"/>
  <c r="CP456" i="1"/>
  <c r="EH451" i="12" s="1"/>
  <c r="CO457" i="1"/>
  <c r="EO450" i="12" l="1"/>
  <c r="EP450" i="12"/>
  <c r="ES449" i="12" s="1"/>
  <c r="ET449" i="12" s="1"/>
  <c r="EU449" i="12" s="1"/>
  <c r="EB453" i="12"/>
  <c r="EC453" i="12"/>
  <c r="DY453" i="12"/>
  <c r="EA453" i="12"/>
  <c r="DW453" i="12"/>
  <c r="DX453" i="12"/>
  <c r="DS453" i="12"/>
  <c r="DR453" i="12"/>
  <c r="DZ453" i="12"/>
  <c r="DU453" i="12"/>
  <c r="DT453" i="12"/>
  <c r="DV453" i="12"/>
  <c r="DQ453" i="12"/>
  <c r="DP454" i="12"/>
  <c r="ED454" i="12" s="1"/>
  <c r="BO453" i="12"/>
  <c r="BP453" i="12"/>
  <c r="BI453" i="12"/>
  <c r="BJ453" i="12"/>
  <c r="BG453" i="12"/>
  <c r="BH453" i="12"/>
  <c r="AR449" i="12"/>
  <c r="AQ449" i="12"/>
  <c r="AP449" i="12"/>
  <c r="AO449" i="12"/>
  <c r="AN449" i="12"/>
  <c r="AT448" i="12" s="1"/>
  <c r="AS448" i="12" s="1"/>
  <c r="AM449" i="12"/>
  <c r="AL449" i="12"/>
  <c r="AK449" i="12"/>
  <c r="EM450" i="12"/>
  <c r="EK450" i="12"/>
  <c r="EJ450" i="12"/>
  <c r="ER450" i="12"/>
  <c r="EX449" i="12"/>
  <c r="EW449" i="12" s="1"/>
  <c r="EN450" i="12"/>
  <c r="EZ449" i="12"/>
  <c r="EI451" i="12"/>
  <c r="EQ451" i="12" s="1"/>
  <c r="FA449" i="12"/>
  <c r="EL450" i="12"/>
  <c r="AU448" i="12"/>
  <c r="AI449" i="12"/>
  <c r="AJ449" i="12"/>
  <c r="AE449" i="12"/>
  <c r="AF449" i="12" s="1"/>
  <c r="AH449" i="12"/>
  <c r="AG449" i="12"/>
  <c r="AD450" i="12"/>
  <c r="DQ457" i="1"/>
  <c r="DR456" i="1"/>
  <c r="EF457" i="1"/>
  <c r="EG456" i="1"/>
  <c r="BB454" i="12"/>
  <c r="BQ454" i="12" s="1"/>
  <c r="DW460" i="1"/>
  <c r="BA455" i="12" s="1"/>
  <c r="BC453" i="12"/>
  <c r="BD453" i="12" s="1"/>
  <c r="BF453" i="12"/>
  <c r="BK453" i="12"/>
  <c r="BS453" i="12" s="1"/>
  <c r="BL453" i="12" s="1"/>
  <c r="BE453" i="12"/>
  <c r="BN452" i="12" s="1"/>
  <c r="BT453" i="12"/>
  <c r="BM453" i="12"/>
  <c r="EB460" i="1"/>
  <c r="DO455" i="12" s="1"/>
  <c r="CP457" i="1"/>
  <c r="EH452" i="12" s="1"/>
  <c r="CO458" i="1"/>
  <c r="EO451" i="12" l="1"/>
  <c r="EX450" i="12" s="1"/>
  <c r="EW450" i="12" s="1"/>
  <c r="EP451" i="12"/>
  <c r="EB454" i="12"/>
  <c r="EC454" i="12"/>
  <c r="DY454" i="12"/>
  <c r="EA454" i="12"/>
  <c r="DW454" i="12"/>
  <c r="DX454" i="12"/>
  <c r="DV454" i="12"/>
  <c r="DQ454" i="12"/>
  <c r="DS454" i="12"/>
  <c r="DR454" i="12"/>
  <c r="DZ454" i="12"/>
  <c r="DU454" i="12"/>
  <c r="DT454" i="12"/>
  <c r="DP455" i="12"/>
  <c r="ED455" i="12" s="1"/>
  <c r="BO454" i="12"/>
  <c r="BP454" i="12"/>
  <c r="BI454" i="12"/>
  <c r="BJ454" i="12"/>
  <c r="BG454" i="12"/>
  <c r="BH454" i="12"/>
  <c r="AR450" i="12"/>
  <c r="AQ450" i="12"/>
  <c r="AP450" i="12"/>
  <c r="AO450" i="12"/>
  <c r="AN450" i="12"/>
  <c r="AT449" i="12" s="1"/>
  <c r="AS449" i="12" s="1"/>
  <c r="AM450" i="12"/>
  <c r="AL450" i="12"/>
  <c r="AK450" i="12"/>
  <c r="EZ450" i="12"/>
  <c r="AU449" i="12"/>
  <c r="FA450" i="12"/>
  <c r="EM451" i="12"/>
  <c r="EL451" i="12"/>
  <c r="ES450" i="12"/>
  <c r="ET450" i="12" s="1"/>
  <c r="EU450" i="12" s="1"/>
  <c r="EK451" i="12"/>
  <c r="EJ451" i="12"/>
  <c r="EN451" i="12"/>
  <c r="ER451" i="12"/>
  <c r="EI452" i="12"/>
  <c r="EQ452" i="12" s="1"/>
  <c r="AH450" i="12"/>
  <c r="AJ450" i="12"/>
  <c r="AI450" i="12"/>
  <c r="AG450" i="12"/>
  <c r="AE450" i="12"/>
  <c r="AF450" i="12" s="1"/>
  <c r="AD451" i="12"/>
  <c r="DQ458" i="1"/>
  <c r="DR457" i="1"/>
  <c r="EG457" i="1"/>
  <c r="EF458" i="1"/>
  <c r="DW461" i="1"/>
  <c r="BA456" i="12" s="1"/>
  <c r="BB455" i="12"/>
  <c r="BQ455" i="12" s="1"/>
  <c r="BF454" i="12"/>
  <c r="BD454" i="12"/>
  <c r="BC454" i="12"/>
  <c r="BK454" i="12"/>
  <c r="BS454" i="12" s="1"/>
  <c r="BL454" i="12" s="1"/>
  <c r="BE454" i="12"/>
  <c r="BN453" i="12" s="1"/>
  <c r="BT454" i="12"/>
  <c r="BM454" i="12"/>
  <c r="EB461" i="1"/>
  <c r="DO456" i="12" s="1"/>
  <c r="CP458" i="1"/>
  <c r="EH453" i="12" s="1"/>
  <c r="CO459" i="1"/>
  <c r="EO452" i="12" l="1"/>
  <c r="EX451" i="12" s="1"/>
  <c r="EW451" i="12" s="1"/>
  <c r="EP452" i="12"/>
  <c r="ES451" i="12" s="1"/>
  <c r="ET451" i="12" s="1"/>
  <c r="EU451" i="12" s="1"/>
  <c r="EB455" i="12"/>
  <c r="EC455" i="12"/>
  <c r="DY455" i="12"/>
  <c r="EA455" i="12"/>
  <c r="DW455" i="12"/>
  <c r="DX455" i="12"/>
  <c r="DS455" i="12"/>
  <c r="DR455" i="12"/>
  <c r="DZ455" i="12"/>
  <c r="DU455" i="12"/>
  <c r="DT455" i="12"/>
  <c r="DV455" i="12"/>
  <c r="DQ455" i="12"/>
  <c r="DP456" i="12"/>
  <c r="ED456" i="12" s="1"/>
  <c r="BO455" i="12"/>
  <c r="BP455" i="12"/>
  <c r="BI455" i="12"/>
  <c r="BJ455" i="12"/>
  <c r="BG455" i="12"/>
  <c r="BH455" i="12"/>
  <c r="AR451" i="12"/>
  <c r="AQ451" i="12"/>
  <c r="AP451" i="12"/>
  <c r="AO451" i="12"/>
  <c r="AN451" i="12"/>
  <c r="AT450" i="12" s="1"/>
  <c r="AS450" i="12" s="1"/>
  <c r="AL451" i="12"/>
  <c r="AK451" i="12"/>
  <c r="AM451" i="12"/>
  <c r="FA451" i="12"/>
  <c r="EZ451" i="12"/>
  <c r="EK452" i="12"/>
  <c r="EJ452" i="12"/>
  <c r="EN452" i="12"/>
  <c r="ER452" i="12"/>
  <c r="EM452" i="12"/>
  <c r="EL452" i="12"/>
  <c r="EI453" i="12"/>
  <c r="EQ453" i="12" s="1"/>
  <c r="AH451" i="12"/>
  <c r="AJ451" i="12"/>
  <c r="AF451" i="12"/>
  <c r="AI451" i="12"/>
  <c r="AE451" i="12"/>
  <c r="AG451" i="12"/>
  <c r="AD452" i="12"/>
  <c r="AU450" i="12"/>
  <c r="DQ459" i="1"/>
  <c r="DR458" i="1"/>
  <c r="EF459" i="1"/>
  <c r="EG458" i="1"/>
  <c r="BE455" i="12"/>
  <c r="BN454" i="12" s="1"/>
  <c r="BT455" i="12"/>
  <c r="BK455" i="12"/>
  <c r="BS455" i="12" s="1"/>
  <c r="BL455" i="12" s="1"/>
  <c r="BF455" i="12"/>
  <c r="BC455" i="12"/>
  <c r="BD455" i="12" s="1"/>
  <c r="BM455" i="12"/>
  <c r="DW462" i="1"/>
  <c r="BA457" i="12" s="1"/>
  <c r="BB456" i="12"/>
  <c r="BQ456" i="12" s="1"/>
  <c r="EB462" i="1"/>
  <c r="DO457" i="12" s="1"/>
  <c r="CO460" i="1"/>
  <c r="CP459" i="1"/>
  <c r="EH454" i="12" s="1"/>
  <c r="EO453" i="12" l="1"/>
  <c r="EP453" i="12"/>
  <c r="EB456" i="12"/>
  <c r="EC456" i="12"/>
  <c r="DY456" i="12"/>
  <c r="EA456" i="12"/>
  <c r="DW456" i="12"/>
  <c r="DX456" i="12"/>
  <c r="DV456" i="12"/>
  <c r="DQ456" i="12"/>
  <c r="DS456" i="12"/>
  <c r="DR456" i="12"/>
  <c r="DZ456" i="12"/>
  <c r="DU456" i="12"/>
  <c r="DT456" i="12"/>
  <c r="DP457" i="12"/>
  <c r="ED457" i="12" s="1"/>
  <c r="BO456" i="12"/>
  <c r="BP456" i="12"/>
  <c r="BI456" i="12"/>
  <c r="BJ456" i="12"/>
  <c r="BG456" i="12"/>
  <c r="BH456" i="12"/>
  <c r="AR452" i="12"/>
  <c r="AQ452" i="12"/>
  <c r="AP452" i="12"/>
  <c r="AO452" i="12"/>
  <c r="AN452" i="12"/>
  <c r="AM452" i="12"/>
  <c r="AL452" i="12"/>
  <c r="AK452" i="12"/>
  <c r="FA452" i="12"/>
  <c r="AU451" i="12"/>
  <c r="EZ452" i="12"/>
  <c r="EK453" i="12"/>
  <c r="EX452" i="12"/>
  <c r="EW452" i="12" s="1"/>
  <c r="EJ453" i="12"/>
  <c r="EN453" i="12"/>
  <c r="ER453" i="12"/>
  <c r="EM453" i="12"/>
  <c r="EL453" i="12"/>
  <c r="EI454" i="12"/>
  <c r="EQ454" i="12" s="1"/>
  <c r="AH452" i="12"/>
  <c r="AJ452" i="12"/>
  <c r="AI452" i="12"/>
  <c r="AT451" i="12"/>
  <c r="AS451" i="12" s="1"/>
  <c r="AE452" i="12"/>
  <c r="AF452" i="12" s="1"/>
  <c r="AG452" i="12"/>
  <c r="AD453" i="12"/>
  <c r="DQ460" i="1"/>
  <c r="DR459" i="1"/>
  <c r="EF460" i="1"/>
  <c r="EG459" i="1"/>
  <c r="BB457" i="12"/>
  <c r="BQ457" i="12" s="1"/>
  <c r="DW463" i="1"/>
  <c r="BA458" i="12" s="1"/>
  <c r="BD456" i="12"/>
  <c r="BK456" i="12"/>
  <c r="BS456" i="12" s="1"/>
  <c r="BL456" i="12" s="1"/>
  <c r="BC456" i="12"/>
  <c r="BE456" i="12"/>
  <c r="BN455" i="12" s="1"/>
  <c r="BF456" i="12"/>
  <c r="BT456" i="12"/>
  <c r="BM456" i="12"/>
  <c r="EB463" i="1"/>
  <c r="DO458" i="12" s="1"/>
  <c r="CP460" i="1"/>
  <c r="EH455" i="12" s="1"/>
  <c r="CO461" i="1"/>
  <c r="EO454" i="12" l="1"/>
  <c r="EX453" i="12" s="1"/>
  <c r="EW453" i="12" s="1"/>
  <c r="EP454" i="12"/>
  <c r="EB457" i="12"/>
  <c r="EC457" i="12"/>
  <c r="DY457" i="12"/>
  <c r="EA457" i="12"/>
  <c r="DW457" i="12"/>
  <c r="DX457" i="12"/>
  <c r="DV457" i="12"/>
  <c r="DQ457" i="12"/>
  <c r="DS457" i="12"/>
  <c r="DR457" i="12"/>
  <c r="DZ457" i="12"/>
  <c r="DU457" i="12"/>
  <c r="DT457" i="12"/>
  <c r="DP458" i="12"/>
  <c r="ED458" i="12" s="1"/>
  <c r="BO457" i="12"/>
  <c r="BP457" i="12"/>
  <c r="BI457" i="12"/>
  <c r="BJ457" i="12"/>
  <c r="BG457" i="12"/>
  <c r="BH457" i="12"/>
  <c r="AR453" i="12"/>
  <c r="AQ453" i="12"/>
  <c r="AP453" i="12"/>
  <c r="AO453" i="12"/>
  <c r="AN453" i="12"/>
  <c r="AT452" i="12" s="1"/>
  <c r="AS452" i="12" s="1"/>
  <c r="AM453" i="12"/>
  <c r="AL453" i="12"/>
  <c r="AK453" i="12"/>
  <c r="FA453" i="12"/>
  <c r="EZ453" i="12"/>
  <c r="ES452" i="12"/>
  <c r="ET452" i="12" s="1"/>
  <c r="EU452" i="12" s="1"/>
  <c r="EM454" i="12"/>
  <c r="EL454" i="12"/>
  <c r="ES453" i="12"/>
  <c r="ET453" i="12" s="1"/>
  <c r="EU453" i="12" s="1"/>
  <c r="EK454" i="12"/>
  <c r="EJ454" i="12"/>
  <c r="EN454" i="12"/>
  <c r="ER454" i="12"/>
  <c r="EI455" i="12"/>
  <c r="EQ455" i="12" s="1"/>
  <c r="AU452" i="12"/>
  <c r="AH453" i="12"/>
  <c r="AI453" i="12"/>
  <c r="AF453" i="12"/>
  <c r="AG453" i="12"/>
  <c r="AE453" i="12"/>
  <c r="AJ453" i="12"/>
  <c r="AD454" i="12"/>
  <c r="DR460" i="1"/>
  <c r="DQ461" i="1"/>
  <c r="EF461" i="1"/>
  <c r="EG460" i="1"/>
  <c r="DW464" i="1"/>
  <c r="BA459" i="12" s="1"/>
  <c r="BB458" i="12"/>
  <c r="BQ458" i="12" s="1"/>
  <c r="BE457" i="12"/>
  <c r="BN456" i="12" s="1"/>
  <c r="BT457" i="12"/>
  <c r="BF457" i="12"/>
  <c r="BC457" i="12"/>
  <c r="BD457" i="12" s="1"/>
  <c r="BK457" i="12"/>
  <c r="BS457" i="12" s="1"/>
  <c r="BL457" i="12" s="1"/>
  <c r="BM457" i="12"/>
  <c r="EB464" i="1"/>
  <c r="DO459" i="12" s="1"/>
  <c r="CP461" i="1"/>
  <c r="EH456" i="12" s="1"/>
  <c r="CO462" i="1"/>
  <c r="EO455" i="12" l="1"/>
  <c r="EX454" i="12" s="1"/>
  <c r="EW454" i="12" s="1"/>
  <c r="EP455" i="12"/>
  <c r="ES454" i="12" s="1"/>
  <c r="ET454" i="12" s="1"/>
  <c r="EU454" i="12" s="1"/>
  <c r="EB458" i="12"/>
  <c r="EC458" i="12"/>
  <c r="DY458" i="12"/>
  <c r="EA458" i="12"/>
  <c r="DW458" i="12"/>
  <c r="DX458" i="12"/>
  <c r="DS458" i="12"/>
  <c r="DR458" i="12"/>
  <c r="DZ458" i="12"/>
  <c r="DU458" i="12"/>
  <c r="DT458" i="12"/>
  <c r="DV458" i="12"/>
  <c r="DQ458" i="12"/>
  <c r="DP459" i="12"/>
  <c r="ED459" i="12" s="1"/>
  <c r="BO458" i="12"/>
  <c r="BP458" i="12"/>
  <c r="BI458" i="12"/>
  <c r="BJ458" i="12"/>
  <c r="BG458" i="12"/>
  <c r="BH458" i="12"/>
  <c r="AR454" i="12"/>
  <c r="AQ454" i="12"/>
  <c r="AP454" i="12"/>
  <c r="AO454" i="12"/>
  <c r="AN454" i="12"/>
  <c r="AT453" i="12" s="1"/>
  <c r="AS453" i="12" s="1"/>
  <c r="AM454" i="12"/>
  <c r="AL454" i="12"/>
  <c r="AK454" i="12"/>
  <c r="EZ454" i="12"/>
  <c r="FA454" i="12"/>
  <c r="EM455" i="12"/>
  <c r="EL455" i="12"/>
  <c r="EK455" i="12"/>
  <c r="EJ455" i="12"/>
  <c r="EN455" i="12"/>
  <c r="ER455" i="12"/>
  <c r="EI456" i="12"/>
  <c r="EQ456" i="12" s="1"/>
  <c r="AU453" i="12"/>
  <c r="AG454" i="12"/>
  <c r="AI454" i="12"/>
  <c r="AH454" i="12"/>
  <c r="AJ454" i="12"/>
  <c r="AE454" i="12"/>
  <c r="AF454" i="12"/>
  <c r="AD455" i="12"/>
  <c r="DQ462" i="1"/>
  <c r="DR461" i="1"/>
  <c r="EF462" i="1"/>
  <c r="EG461" i="1"/>
  <c r="BC458" i="12"/>
  <c r="BD458" i="12"/>
  <c r="BF458" i="12"/>
  <c r="BK458" i="12"/>
  <c r="BS458" i="12" s="1"/>
  <c r="BL458" i="12" s="1"/>
  <c r="BE458" i="12"/>
  <c r="BN457" i="12" s="1"/>
  <c r="BT458" i="12"/>
  <c r="BM458" i="12"/>
  <c r="DW465" i="1"/>
  <c r="BA460" i="12" s="1"/>
  <c r="BB459" i="12"/>
  <c r="BQ459" i="12" s="1"/>
  <c r="EB465" i="1"/>
  <c r="DO460" i="12" s="1"/>
  <c r="CO463" i="1"/>
  <c r="CP462" i="1"/>
  <c r="EH457" i="12" s="1"/>
  <c r="EO456" i="12" l="1"/>
  <c r="EX455" i="12" s="1"/>
  <c r="EW455" i="12" s="1"/>
  <c r="EP456" i="12"/>
  <c r="ES455" i="12" s="1"/>
  <c r="ET455" i="12" s="1"/>
  <c r="EU455" i="12" s="1"/>
  <c r="EB459" i="12"/>
  <c r="EC459" i="12"/>
  <c r="DY459" i="12"/>
  <c r="EA459" i="12"/>
  <c r="DW459" i="12"/>
  <c r="DX459" i="12"/>
  <c r="DS459" i="12"/>
  <c r="DR459" i="12"/>
  <c r="DZ459" i="12"/>
  <c r="DU459" i="12"/>
  <c r="DT459" i="12"/>
  <c r="DV459" i="12"/>
  <c r="DQ459" i="12"/>
  <c r="DP460" i="12"/>
  <c r="ED460" i="12" s="1"/>
  <c r="BO459" i="12"/>
  <c r="BP459" i="12"/>
  <c r="BI459" i="12"/>
  <c r="BJ459" i="12"/>
  <c r="BG459" i="12"/>
  <c r="BH459" i="12"/>
  <c r="AR455" i="12"/>
  <c r="AQ455" i="12"/>
  <c r="AP455" i="12"/>
  <c r="AO455" i="12"/>
  <c r="AN455" i="12"/>
  <c r="AL455" i="12"/>
  <c r="AK455" i="12"/>
  <c r="AM455" i="12"/>
  <c r="EZ455" i="12"/>
  <c r="FA455" i="12"/>
  <c r="EM456" i="12"/>
  <c r="EL456" i="12"/>
  <c r="EK456" i="12"/>
  <c r="EJ456" i="12"/>
  <c r="EN456" i="12"/>
  <c r="ER456" i="12"/>
  <c r="EI457" i="12"/>
  <c r="EQ457" i="12" s="1"/>
  <c r="AU454" i="12"/>
  <c r="AF455" i="12"/>
  <c r="AG455" i="12"/>
  <c r="AT454" i="12"/>
  <c r="AS454" i="12" s="1"/>
  <c r="AH455" i="12"/>
  <c r="AE455" i="12"/>
  <c r="AJ455" i="12"/>
  <c r="AI455" i="12"/>
  <c r="AD456" i="12"/>
  <c r="DR462" i="1"/>
  <c r="DQ463" i="1"/>
  <c r="EG462" i="1"/>
  <c r="EF463" i="1"/>
  <c r="BE459" i="12"/>
  <c r="BN458" i="12" s="1"/>
  <c r="BK459" i="12"/>
  <c r="BS459" i="12" s="1"/>
  <c r="BL459" i="12" s="1"/>
  <c r="BF459" i="12"/>
  <c r="BC459" i="12"/>
  <c r="BD459" i="12"/>
  <c r="BT459" i="12"/>
  <c r="BM459" i="12"/>
  <c r="DW466" i="1"/>
  <c r="BA461" i="12" s="1"/>
  <c r="BB460" i="12"/>
  <c r="BQ460" i="12" s="1"/>
  <c r="EB466" i="1"/>
  <c r="DO461" i="12" s="1"/>
  <c r="CP463" i="1"/>
  <c r="EH458" i="12" s="1"/>
  <c r="CO464" i="1"/>
  <c r="EO457" i="12" l="1"/>
  <c r="EX456" i="12" s="1"/>
  <c r="EW456" i="12" s="1"/>
  <c r="EP457" i="12"/>
  <c r="ES456" i="12" s="1"/>
  <c r="ET456" i="12" s="1"/>
  <c r="EU456" i="12" s="1"/>
  <c r="EB460" i="12"/>
  <c r="EC460" i="12"/>
  <c r="DY460" i="12"/>
  <c r="EA460" i="12"/>
  <c r="DW460" i="12"/>
  <c r="DX460" i="12"/>
  <c r="DS460" i="12"/>
  <c r="DR460" i="12"/>
  <c r="DZ460" i="12"/>
  <c r="DU460" i="12"/>
  <c r="DT460" i="12"/>
  <c r="DV460" i="12"/>
  <c r="DQ460" i="12"/>
  <c r="DP461" i="12"/>
  <c r="ED461" i="12" s="1"/>
  <c r="BO460" i="12"/>
  <c r="BP460" i="12"/>
  <c r="BI460" i="12"/>
  <c r="BJ460" i="12"/>
  <c r="BG460" i="12"/>
  <c r="BH460" i="12"/>
  <c r="AR456" i="12"/>
  <c r="AQ456" i="12"/>
  <c r="AP456" i="12"/>
  <c r="AO456" i="12"/>
  <c r="AN456" i="12"/>
  <c r="AM456" i="12"/>
  <c r="AL456" i="12"/>
  <c r="AK456" i="12"/>
  <c r="EZ456" i="12"/>
  <c r="FA456" i="12"/>
  <c r="EK457" i="12"/>
  <c r="EJ457" i="12"/>
  <c r="EN457" i="12"/>
  <c r="ER457" i="12"/>
  <c r="EM457" i="12"/>
  <c r="EL457" i="12"/>
  <c r="EI458" i="12"/>
  <c r="EQ458" i="12" s="1"/>
  <c r="AH456" i="12"/>
  <c r="AJ456" i="12"/>
  <c r="AF456" i="12"/>
  <c r="AE456" i="12"/>
  <c r="AD457" i="12"/>
  <c r="AU455" i="12"/>
  <c r="AG456" i="12"/>
  <c r="AT455" i="12"/>
  <c r="AS455" i="12" s="1"/>
  <c r="AI456" i="12"/>
  <c r="DR463" i="1"/>
  <c r="DQ464" i="1"/>
  <c r="EF464" i="1"/>
  <c r="EG463" i="1"/>
  <c r="DW467" i="1"/>
  <c r="BA462" i="12" s="1"/>
  <c r="BB461" i="12"/>
  <c r="BQ461" i="12" s="1"/>
  <c r="BF460" i="12"/>
  <c r="BC460" i="12"/>
  <c r="BD460" i="12" s="1"/>
  <c r="BE460" i="12"/>
  <c r="BK460" i="12"/>
  <c r="BS460" i="12" s="1"/>
  <c r="BL460" i="12" s="1"/>
  <c r="BM460" i="12"/>
  <c r="EB467" i="1"/>
  <c r="DO462" i="12" s="1"/>
  <c r="CP464" i="1"/>
  <c r="EH459" i="12" s="1"/>
  <c r="CO465" i="1"/>
  <c r="EO458" i="12" l="1"/>
  <c r="EX457" i="12" s="1"/>
  <c r="EW457" i="12" s="1"/>
  <c r="EP458" i="12"/>
  <c r="ES457" i="12" s="1"/>
  <c r="ET457" i="12" s="1"/>
  <c r="EU457" i="12" s="1"/>
  <c r="EB461" i="12"/>
  <c r="EC461" i="12"/>
  <c r="DY461" i="12"/>
  <c r="EA461" i="12"/>
  <c r="DW461" i="12"/>
  <c r="DX461" i="12"/>
  <c r="DS461" i="12"/>
  <c r="DR461" i="12"/>
  <c r="DZ461" i="12"/>
  <c r="DU461" i="12"/>
  <c r="DT461" i="12"/>
  <c r="DV461" i="12"/>
  <c r="DQ461" i="12"/>
  <c r="DP462" i="12"/>
  <c r="ED462" i="12" s="1"/>
  <c r="BO461" i="12"/>
  <c r="BP461" i="12"/>
  <c r="BI461" i="12"/>
  <c r="BJ461" i="12"/>
  <c r="BG461" i="12"/>
  <c r="BH461" i="12"/>
  <c r="AR457" i="12"/>
  <c r="AQ457" i="12"/>
  <c r="AP457" i="12"/>
  <c r="AO457" i="12"/>
  <c r="AN457" i="12"/>
  <c r="AT456" i="12" s="1"/>
  <c r="AS456" i="12" s="1"/>
  <c r="AM457" i="12"/>
  <c r="AL457" i="12"/>
  <c r="AK457" i="12"/>
  <c r="EZ457" i="12"/>
  <c r="FA457" i="12"/>
  <c r="EM458" i="12"/>
  <c r="EL458" i="12"/>
  <c r="EK458" i="12"/>
  <c r="EJ458" i="12"/>
  <c r="EN458" i="12"/>
  <c r="ER458" i="12"/>
  <c r="EI459" i="12"/>
  <c r="EQ459" i="12" s="1"/>
  <c r="AF457" i="12"/>
  <c r="AE457" i="12"/>
  <c r="AJ457" i="12"/>
  <c r="AH457" i="12"/>
  <c r="AG457" i="12"/>
  <c r="AI457" i="12"/>
  <c r="AD458" i="12"/>
  <c r="AU456" i="12"/>
  <c r="DR464" i="1"/>
  <c r="DQ465" i="1"/>
  <c r="EG464" i="1"/>
  <c r="EF465" i="1"/>
  <c r="BE461" i="12"/>
  <c r="BN460" i="12" s="1"/>
  <c r="BF461" i="12"/>
  <c r="BK461" i="12"/>
  <c r="BS461" i="12" s="1"/>
  <c r="BL461" i="12" s="1"/>
  <c r="BT461" i="12"/>
  <c r="BC461" i="12"/>
  <c r="BD461" i="12" s="1"/>
  <c r="BM461" i="12"/>
  <c r="BT460" i="12"/>
  <c r="BN459" i="12"/>
  <c r="BB462" i="12"/>
  <c r="BQ462" i="12" s="1"/>
  <c r="DW468" i="1"/>
  <c r="BA463" i="12" s="1"/>
  <c r="EB468" i="1"/>
  <c r="DO463" i="12" s="1"/>
  <c r="CO466" i="1"/>
  <c r="CP465" i="1"/>
  <c r="EH460" i="12" s="1"/>
  <c r="EO459" i="12" l="1"/>
  <c r="EX458" i="12" s="1"/>
  <c r="EW458" i="12" s="1"/>
  <c r="EP459" i="12"/>
  <c r="ES458" i="12" s="1"/>
  <c r="ET458" i="12" s="1"/>
  <c r="EU458" i="12" s="1"/>
  <c r="EB462" i="12"/>
  <c r="EC462" i="12"/>
  <c r="DY462" i="12"/>
  <c r="EA462" i="12"/>
  <c r="DW462" i="12"/>
  <c r="DX462" i="12"/>
  <c r="DS462" i="12"/>
  <c r="DR462" i="12"/>
  <c r="DZ462" i="12"/>
  <c r="DU462" i="12"/>
  <c r="DT462" i="12"/>
  <c r="DV462" i="12"/>
  <c r="DQ462" i="12"/>
  <c r="DP463" i="12"/>
  <c r="ED463" i="12" s="1"/>
  <c r="BO462" i="12"/>
  <c r="BP462" i="12"/>
  <c r="BI462" i="12"/>
  <c r="BJ462" i="12"/>
  <c r="BG462" i="12"/>
  <c r="BH462" i="12"/>
  <c r="AR458" i="12"/>
  <c r="AQ458" i="12"/>
  <c r="AP458" i="12"/>
  <c r="AO458" i="12"/>
  <c r="AN458" i="12"/>
  <c r="AT457" i="12" s="1"/>
  <c r="AS457" i="12" s="1"/>
  <c r="AM458" i="12"/>
  <c r="AL458" i="12"/>
  <c r="AK458" i="12"/>
  <c r="EZ458" i="12"/>
  <c r="FA458" i="12"/>
  <c r="EK459" i="12"/>
  <c r="EJ459" i="12"/>
  <c r="EN459" i="12"/>
  <c r="ER459" i="12"/>
  <c r="EM459" i="12"/>
  <c r="EL459" i="12"/>
  <c r="EI460" i="12"/>
  <c r="EQ460" i="12" s="1"/>
  <c r="AU457" i="12"/>
  <c r="AH458" i="12"/>
  <c r="AE458" i="12"/>
  <c r="AF458" i="12" s="1"/>
  <c r="AG458" i="12"/>
  <c r="AJ458" i="12"/>
  <c r="AI458" i="12"/>
  <c r="AD459" i="12"/>
  <c r="DQ466" i="1"/>
  <c r="DR465" i="1"/>
  <c r="EG465" i="1"/>
  <c r="EF466" i="1"/>
  <c r="BB463" i="12"/>
  <c r="BQ463" i="12" s="1"/>
  <c r="DW469" i="1"/>
  <c r="BA464" i="12" s="1"/>
  <c r="BE462" i="12"/>
  <c r="BN461" i="12" s="1"/>
  <c r="BK462" i="12"/>
  <c r="BS462" i="12" s="1"/>
  <c r="BL462" i="12" s="1"/>
  <c r="BC462" i="12"/>
  <c r="BF462" i="12"/>
  <c r="BD462" i="12"/>
  <c r="BT462" i="12"/>
  <c r="BM462" i="12"/>
  <c r="EB469" i="1"/>
  <c r="DO464" i="12" s="1"/>
  <c r="CP466" i="1"/>
  <c r="EH461" i="12" s="1"/>
  <c r="CO467" i="1"/>
  <c r="EO460" i="12" l="1"/>
  <c r="EX459" i="12" s="1"/>
  <c r="EW459" i="12" s="1"/>
  <c r="EP460" i="12"/>
  <c r="ES459" i="12" s="1"/>
  <c r="ET459" i="12" s="1"/>
  <c r="EU459" i="12" s="1"/>
  <c r="EB463" i="12"/>
  <c r="EC463" i="12"/>
  <c r="DY463" i="12"/>
  <c r="EA463" i="12"/>
  <c r="DW463" i="12"/>
  <c r="DX463" i="12"/>
  <c r="DS463" i="12"/>
  <c r="DR463" i="12"/>
  <c r="DZ463" i="12"/>
  <c r="DU463" i="12"/>
  <c r="DT463" i="12"/>
  <c r="DV463" i="12"/>
  <c r="DQ463" i="12"/>
  <c r="DP464" i="12"/>
  <c r="ED464" i="12" s="1"/>
  <c r="BO463" i="12"/>
  <c r="BP463" i="12"/>
  <c r="BI463" i="12"/>
  <c r="BJ463" i="12"/>
  <c r="BG463" i="12"/>
  <c r="BH463" i="12"/>
  <c r="AR459" i="12"/>
  <c r="AQ459" i="12"/>
  <c r="AP459" i="12"/>
  <c r="AO459" i="12"/>
  <c r="AN459" i="12"/>
  <c r="AT458" i="12" s="1"/>
  <c r="AS458" i="12" s="1"/>
  <c r="AL459" i="12"/>
  <c r="AK459" i="12"/>
  <c r="AM459" i="12"/>
  <c r="EZ459" i="12"/>
  <c r="FA459" i="12"/>
  <c r="EK460" i="12"/>
  <c r="EJ460" i="12"/>
  <c r="EN460" i="12"/>
  <c r="ER460" i="12"/>
  <c r="EM460" i="12"/>
  <c r="EL460" i="12"/>
  <c r="EI461" i="12"/>
  <c r="EQ461" i="12" s="1"/>
  <c r="AU458" i="12"/>
  <c r="AH459" i="12"/>
  <c r="AG459" i="12"/>
  <c r="AE459" i="12"/>
  <c r="AF459" i="12" s="1"/>
  <c r="AJ459" i="12"/>
  <c r="AI459" i="12"/>
  <c r="AD460" i="12"/>
  <c r="DQ467" i="1"/>
  <c r="DR466" i="1"/>
  <c r="EF467" i="1"/>
  <c r="EG466" i="1"/>
  <c r="DW470" i="1"/>
  <c r="BA465" i="12" s="1"/>
  <c r="BB464" i="12"/>
  <c r="BQ464" i="12" s="1"/>
  <c r="BE463" i="12"/>
  <c r="BN462" i="12" s="1"/>
  <c r="BK463" i="12"/>
  <c r="BS463" i="12" s="1"/>
  <c r="BL463" i="12" s="1"/>
  <c r="BF463" i="12"/>
  <c r="BC463" i="12"/>
  <c r="BD463" i="12" s="1"/>
  <c r="BT463" i="12"/>
  <c r="BM463" i="12"/>
  <c r="EB470" i="1"/>
  <c r="DO465" i="12" s="1"/>
  <c r="CO468" i="1"/>
  <c r="CP467" i="1"/>
  <c r="EH462" i="12" s="1"/>
  <c r="EO461" i="12" l="1"/>
  <c r="EX460" i="12" s="1"/>
  <c r="EW460" i="12" s="1"/>
  <c r="EP461" i="12"/>
  <c r="ES460" i="12" s="1"/>
  <c r="ET460" i="12" s="1"/>
  <c r="EU460" i="12" s="1"/>
  <c r="EB464" i="12"/>
  <c r="EC464" i="12"/>
  <c r="DY464" i="12"/>
  <c r="EA464" i="12"/>
  <c r="DW464" i="12"/>
  <c r="DX464" i="12"/>
  <c r="DV464" i="12"/>
  <c r="DQ464" i="12"/>
  <c r="DS464" i="12"/>
  <c r="DR464" i="12"/>
  <c r="DZ464" i="12"/>
  <c r="DU464" i="12"/>
  <c r="DT464" i="12"/>
  <c r="DP465" i="12"/>
  <c r="ED465" i="12" s="1"/>
  <c r="EZ460" i="12"/>
  <c r="BO464" i="12"/>
  <c r="BP464" i="12"/>
  <c r="BI464" i="12"/>
  <c r="BJ464" i="12"/>
  <c r="BG464" i="12"/>
  <c r="BH464" i="12"/>
  <c r="AR460" i="12"/>
  <c r="AQ460" i="12"/>
  <c r="AP460" i="12"/>
  <c r="AO460" i="12"/>
  <c r="AN460" i="12"/>
  <c r="AT459" i="12" s="1"/>
  <c r="AS459" i="12" s="1"/>
  <c r="AM460" i="12"/>
  <c r="AL460" i="12"/>
  <c r="AK460" i="12"/>
  <c r="FA460" i="12"/>
  <c r="EK461" i="12"/>
  <c r="EJ461" i="12"/>
  <c r="EN461" i="12"/>
  <c r="ER461" i="12"/>
  <c r="EM461" i="12"/>
  <c r="EL461" i="12"/>
  <c r="EI462" i="12"/>
  <c r="EQ462" i="12" s="1"/>
  <c r="AU459" i="12"/>
  <c r="AH460" i="12"/>
  <c r="AE460" i="12"/>
  <c r="AJ460" i="12"/>
  <c r="AI460" i="12"/>
  <c r="AG460" i="12"/>
  <c r="AF460" i="12"/>
  <c r="AD461" i="12"/>
  <c r="DR467" i="1"/>
  <c r="DQ468" i="1"/>
  <c r="EF468" i="1"/>
  <c r="EG467" i="1"/>
  <c r="BC464" i="12"/>
  <c r="BK464" i="12"/>
  <c r="BS464" i="12" s="1"/>
  <c r="BL464" i="12" s="1"/>
  <c r="BF464" i="12"/>
  <c r="BT464" i="12"/>
  <c r="BE464" i="12"/>
  <c r="BN463" i="12" s="1"/>
  <c r="BD464" i="12"/>
  <c r="BM464" i="12"/>
  <c r="BB465" i="12"/>
  <c r="BQ465" i="12" s="1"/>
  <c r="DW471" i="1"/>
  <c r="BA466" i="12" s="1"/>
  <c r="EB471" i="1"/>
  <c r="DO466" i="12" s="1"/>
  <c r="CO469" i="1"/>
  <c r="CP468" i="1"/>
  <c r="EH463" i="12" s="1"/>
  <c r="EO462" i="12" l="1"/>
  <c r="EX461" i="12" s="1"/>
  <c r="EW461" i="12" s="1"/>
  <c r="EP462" i="12"/>
  <c r="ES461" i="12" s="1"/>
  <c r="ET461" i="12" s="1"/>
  <c r="EU461" i="12" s="1"/>
  <c r="EB465" i="12"/>
  <c r="EC465" i="12"/>
  <c r="DY465" i="12"/>
  <c r="EA465" i="12"/>
  <c r="DW465" i="12"/>
  <c r="DX465" i="12"/>
  <c r="DR465" i="12"/>
  <c r="DZ465" i="12"/>
  <c r="DT465" i="12"/>
  <c r="DQ465" i="12"/>
  <c r="DS465" i="12"/>
  <c r="DV465" i="12"/>
  <c r="DU465" i="12"/>
  <c r="DP466" i="12"/>
  <c r="ED466" i="12" s="1"/>
  <c r="BO465" i="12"/>
  <c r="BP465" i="12"/>
  <c r="BI465" i="12"/>
  <c r="BJ465" i="12"/>
  <c r="BG465" i="12"/>
  <c r="BH465" i="12"/>
  <c r="AR461" i="12"/>
  <c r="AQ461" i="12"/>
  <c r="AP461" i="12"/>
  <c r="AO461" i="12"/>
  <c r="AN461" i="12"/>
  <c r="AM461" i="12"/>
  <c r="AL461" i="12"/>
  <c r="AK461" i="12"/>
  <c r="FA461" i="12"/>
  <c r="EZ461" i="12"/>
  <c r="EM462" i="12"/>
  <c r="EL462" i="12"/>
  <c r="EK462" i="12"/>
  <c r="EJ462" i="12"/>
  <c r="EN462" i="12"/>
  <c r="ER462" i="12"/>
  <c r="EI463" i="12"/>
  <c r="EQ463" i="12" s="1"/>
  <c r="AU460" i="12"/>
  <c r="AE461" i="12"/>
  <c r="AF461" i="12"/>
  <c r="AH461" i="12"/>
  <c r="AG461" i="12"/>
  <c r="AT460" i="12"/>
  <c r="AS460" i="12" s="1"/>
  <c r="AJ461" i="12"/>
  <c r="AI461" i="12"/>
  <c r="AD462" i="12"/>
  <c r="DR468" i="1"/>
  <c r="DQ469" i="1"/>
  <c r="EF469" i="1"/>
  <c r="EG468" i="1"/>
  <c r="BB466" i="12"/>
  <c r="BQ466" i="12" s="1"/>
  <c r="DW472" i="1"/>
  <c r="BA467" i="12" s="1"/>
  <c r="BC465" i="12"/>
  <c r="BD465" i="12"/>
  <c r="BE465" i="12"/>
  <c r="BN464" i="12" s="1"/>
  <c r="BF465" i="12"/>
  <c r="BK465" i="12"/>
  <c r="BS465" i="12" s="1"/>
  <c r="BL465" i="12" s="1"/>
  <c r="BT465" i="12"/>
  <c r="BM465" i="12"/>
  <c r="EB472" i="1"/>
  <c r="DO467" i="12" s="1"/>
  <c r="CO470" i="1"/>
  <c r="CP469" i="1"/>
  <c r="EH464" i="12" s="1"/>
  <c r="EO463" i="12" l="1"/>
  <c r="EX462" i="12" s="1"/>
  <c r="EW462" i="12" s="1"/>
  <c r="EP463" i="12"/>
  <c r="EB466" i="12"/>
  <c r="EC466" i="12"/>
  <c r="DY466" i="12"/>
  <c r="EA466" i="12"/>
  <c r="DW466" i="12"/>
  <c r="DX466" i="12"/>
  <c r="DT466" i="12"/>
  <c r="DQ466" i="12"/>
  <c r="DS466" i="12"/>
  <c r="DV466" i="12"/>
  <c r="DU466" i="12"/>
  <c r="DR466" i="12"/>
  <c r="DZ466" i="12"/>
  <c r="DP467" i="12"/>
  <c r="ED467" i="12" s="1"/>
  <c r="BO466" i="12"/>
  <c r="BP466" i="12"/>
  <c r="BI466" i="12"/>
  <c r="BJ466" i="12"/>
  <c r="BG466" i="12"/>
  <c r="BH466" i="12"/>
  <c r="AR462" i="12"/>
  <c r="AQ462" i="12"/>
  <c r="AP462" i="12"/>
  <c r="AO462" i="12"/>
  <c r="AN462" i="12"/>
  <c r="AM462" i="12"/>
  <c r="AL462" i="12"/>
  <c r="AK462" i="12"/>
  <c r="EZ462" i="12"/>
  <c r="FA462" i="12"/>
  <c r="EM463" i="12"/>
  <c r="EL463" i="12"/>
  <c r="EK463" i="12"/>
  <c r="EJ463" i="12"/>
  <c r="EN463" i="12"/>
  <c r="ER463" i="12"/>
  <c r="EI464" i="12"/>
  <c r="EQ464" i="12" s="1"/>
  <c r="AU461" i="12"/>
  <c r="AT461" i="12"/>
  <c r="AS461" i="12" s="1"/>
  <c r="AG462" i="12"/>
  <c r="AH462" i="12"/>
  <c r="AE462" i="12"/>
  <c r="AF462" i="12" s="1"/>
  <c r="AJ462" i="12"/>
  <c r="AI462" i="12"/>
  <c r="AD463" i="12"/>
  <c r="DR469" i="1"/>
  <c r="DQ470" i="1"/>
  <c r="EF470" i="1"/>
  <c r="EG469" i="1"/>
  <c r="BB467" i="12"/>
  <c r="BQ467" i="12" s="1"/>
  <c r="DW473" i="1"/>
  <c r="BA468" i="12" s="1"/>
  <c r="BE466" i="12"/>
  <c r="BN465" i="12" s="1"/>
  <c r="BK466" i="12"/>
  <c r="BS466" i="12" s="1"/>
  <c r="BL466" i="12" s="1"/>
  <c r="BC466" i="12"/>
  <c r="BF466" i="12"/>
  <c r="BD466" i="12"/>
  <c r="BT466" i="12"/>
  <c r="BM466" i="12"/>
  <c r="EB473" i="1"/>
  <c r="DO468" i="12" s="1"/>
  <c r="CO471" i="1"/>
  <c r="CP470" i="1"/>
  <c r="EH465" i="12" s="1"/>
  <c r="EO464" i="12" l="1"/>
  <c r="EX463" i="12" s="1"/>
  <c r="EW463" i="12" s="1"/>
  <c r="EP464" i="12"/>
  <c r="EB467" i="12"/>
  <c r="EC467" i="12"/>
  <c r="DY467" i="12"/>
  <c r="EA467" i="12"/>
  <c r="DW467" i="12"/>
  <c r="DX467" i="12"/>
  <c r="DR467" i="12"/>
  <c r="DZ467" i="12"/>
  <c r="DT467" i="12"/>
  <c r="DQ467" i="12"/>
  <c r="DS467" i="12"/>
  <c r="DV467" i="12"/>
  <c r="DU467" i="12"/>
  <c r="DP468" i="12"/>
  <c r="ED468" i="12" s="1"/>
  <c r="BO467" i="12"/>
  <c r="BP467" i="12"/>
  <c r="BI467" i="12"/>
  <c r="BJ467" i="12"/>
  <c r="BG467" i="12"/>
  <c r="BH467" i="12"/>
  <c r="AR463" i="12"/>
  <c r="AQ463" i="12"/>
  <c r="AP463" i="12"/>
  <c r="AO463" i="12"/>
  <c r="AN463" i="12"/>
  <c r="AT462" i="12" s="1"/>
  <c r="AS462" i="12" s="1"/>
  <c r="AL463" i="12"/>
  <c r="AK463" i="12"/>
  <c r="AM463" i="12"/>
  <c r="FA463" i="12"/>
  <c r="EZ463" i="12"/>
  <c r="ES462" i="12"/>
  <c r="ET462" i="12" s="1"/>
  <c r="EU462" i="12" s="1"/>
  <c r="EM464" i="12"/>
  <c r="EL464" i="12"/>
  <c r="ES463" i="12"/>
  <c r="ET463" i="12" s="1"/>
  <c r="EU463" i="12" s="1"/>
  <c r="EK464" i="12"/>
  <c r="EJ464" i="12"/>
  <c r="EN464" i="12"/>
  <c r="ER464" i="12"/>
  <c r="EI465" i="12"/>
  <c r="EQ465" i="12" s="1"/>
  <c r="AU462" i="12"/>
  <c r="AH463" i="12"/>
  <c r="AF463" i="12"/>
  <c r="AE463" i="12"/>
  <c r="AI463" i="12"/>
  <c r="AG463" i="12"/>
  <c r="AJ463" i="12"/>
  <c r="AD464" i="12"/>
  <c r="DQ471" i="1"/>
  <c r="DR470" i="1"/>
  <c r="EG470" i="1"/>
  <c r="EF471" i="1"/>
  <c r="BB468" i="12"/>
  <c r="BQ468" i="12" s="1"/>
  <c r="DW474" i="1"/>
  <c r="BA469" i="12" s="1"/>
  <c r="BF467" i="12"/>
  <c r="BT467" i="12"/>
  <c r="BE467" i="12"/>
  <c r="BN466" i="12" s="1"/>
  <c r="BD467" i="12"/>
  <c r="BK467" i="12"/>
  <c r="BS467" i="12" s="1"/>
  <c r="BL467" i="12" s="1"/>
  <c r="BC467" i="12"/>
  <c r="BM467" i="12"/>
  <c r="EB474" i="1"/>
  <c r="DO469" i="12" s="1"/>
  <c r="CO472" i="1"/>
  <c r="CP471" i="1"/>
  <c r="EH466" i="12" s="1"/>
  <c r="EO465" i="12" l="1"/>
  <c r="EX464" i="12" s="1"/>
  <c r="EW464" i="12" s="1"/>
  <c r="EP465" i="12"/>
  <c r="ES464" i="12" s="1"/>
  <c r="ET464" i="12" s="1"/>
  <c r="EU464" i="12" s="1"/>
  <c r="EB468" i="12"/>
  <c r="EC468" i="12"/>
  <c r="DY468" i="12"/>
  <c r="EA468" i="12"/>
  <c r="DW468" i="12"/>
  <c r="DX468" i="12"/>
  <c r="DT468" i="12"/>
  <c r="DQ468" i="12"/>
  <c r="DS468" i="12"/>
  <c r="DV468" i="12"/>
  <c r="DU468" i="12"/>
  <c r="DR468" i="12"/>
  <c r="DZ468" i="12"/>
  <c r="DP469" i="12"/>
  <c r="ED469" i="12" s="1"/>
  <c r="BO468" i="12"/>
  <c r="BP468" i="12"/>
  <c r="BI468" i="12"/>
  <c r="BJ468" i="12"/>
  <c r="BG468" i="12"/>
  <c r="BH468" i="12"/>
  <c r="AR464" i="12"/>
  <c r="AQ464" i="12"/>
  <c r="AP464" i="12"/>
  <c r="AO464" i="12"/>
  <c r="AN464" i="12"/>
  <c r="AM464" i="12"/>
  <c r="AL464" i="12"/>
  <c r="AK464" i="12"/>
  <c r="EZ464" i="12"/>
  <c r="FA464" i="12"/>
  <c r="EK465" i="12"/>
  <c r="EJ465" i="12"/>
  <c r="EN465" i="12"/>
  <c r="ER465" i="12"/>
  <c r="EM465" i="12"/>
  <c r="EL465" i="12"/>
  <c r="EI466" i="12"/>
  <c r="EQ466" i="12" s="1"/>
  <c r="AU463" i="12"/>
  <c r="AH464" i="12"/>
  <c r="AI464" i="12"/>
  <c r="AG464" i="12"/>
  <c r="AD465" i="12"/>
  <c r="AT463" i="12"/>
  <c r="AS463" i="12" s="1"/>
  <c r="AE464" i="12"/>
  <c r="AF464" i="12" s="1"/>
  <c r="AJ464" i="12"/>
  <c r="DQ472" i="1"/>
  <c r="DR471" i="1"/>
  <c r="EG471" i="1"/>
  <c r="EF472" i="1"/>
  <c r="DW475" i="1"/>
  <c r="BA470" i="12" s="1"/>
  <c r="BB469" i="12"/>
  <c r="BQ469" i="12" s="1"/>
  <c r="BE468" i="12"/>
  <c r="BN467" i="12" s="1"/>
  <c r="BC468" i="12"/>
  <c r="BD468" i="12" s="1"/>
  <c r="BK468" i="12"/>
  <c r="BS468" i="12" s="1"/>
  <c r="BL468" i="12" s="1"/>
  <c r="BF468" i="12"/>
  <c r="BT468" i="12"/>
  <c r="BM468" i="12"/>
  <c r="EB475" i="1"/>
  <c r="DO470" i="12" s="1"/>
  <c r="CP472" i="1"/>
  <c r="EH467" i="12" s="1"/>
  <c r="CO473" i="1"/>
  <c r="EO466" i="12" l="1"/>
  <c r="EX465" i="12" s="1"/>
  <c r="EW465" i="12" s="1"/>
  <c r="EP466" i="12"/>
  <c r="ES465" i="12" s="1"/>
  <c r="ET465" i="12" s="1"/>
  <c r="EU465" i="12" s="1"/>
  <c r="EB469" i="12"/>
  <c r="EC469" i="12"/>
  <c r="DY469" i="12"/>
  <c r="EA469" i="12"/>
  <c r="DW469" i="12"/>
  <c r="DX469" i="12"/>
  <c r="DR469" i="12"/>
  <c r="DZ469" i="12"/>
  <c r="DT469" i="12"/>
  <c r="DQ469" i="12"/>
  <c r="DS469" i="12"/>
  <c r="DV469" i="12"/>
  <c r="DU469" i="12"/>
  <c r="DP470" i="12"/>
  <c r="ED470" i="12" s="1"/>
  <c r="BO469" i="12"/>
  <c r="BP469" i="12"/>
  <c r="BI469" i="12"/>
  <c r="BJ469" i="12"/>
  <c r="BG469" i="12"/>
  <c r="BH469" i="12"/>
  <c r="AR465" i="12"/>
  <c r="AQ465" i="12"/>
  <c r="AP465" i="12"/>
  <c r="AO465" i="12"/>
  <c r="AN465" i="12"/>
  <c r="AT464" i="12" s="1"/>
  <c r="AS464" i="12" s="1"/>
  <c r="AM465" i="12"/>
  <c r="AL465" i="12"/>
  <c r="AK465" i="12"/>
  <c r="EZ465" i="12"/>
  <c r="FA465" i="12"/>
  <c r="EK466" i="12"/>
  <c r="EJ466" i="12"/>
  <c r="EN466" i="12"/>
  <c r="ER466" i="12"/>
  <c r="EM466" i="12"/>
  <c r="EL466" i="12"/>
  <c r="EI467" i="12"/>
  <c r="EQ467" i="12" s="1"/>
  <c r="AU464" i="12"/>
  <c r="AH465" i="12"/>
  <c r="AI465" i="12"/>
  <c r="AG465" i="12"/>
  <c r="AJ465" i="12"/>
  <c r="AE465" i="12"/>
  <c r="AF465" i="12" s="1"/>
  <c r="AD466" i="12"/>
  <c r="DQ473" i="1"/>
  <c r="DR472" i="1"/>
  <c r="EF473" i="1"/>
  <c r="EG472" i="1"/>
  <c r="BC469" i="12"/>
  <c r="BF469" i="12"/>
  <c r="BE469" i="12"/>
  <c r="BN468" i="12" s="1"/>
  <c r="BD469" i="12"/>
  <c r="BK469" i="12"/>
  <c r="BS469" i="12" s="1"/>
  <c r="BL469" i="12" s="1"/>
  <c r="BT469" i="12"/>
  <c r="BM469" i="12"/>
  <c r="DW476" i="1"/>
  <c r="BA471" i="12" s="1"/>
  <c r="BB470" i="12"/>
  <c r="BQ470" i="12" s="1"/>
  <c r="EB476" i="1"/>
  <c r="DO471" i="12" s="1"/>
  <c r="CP473" i="1"/>
  <c r="EH468" i="12" s="1"/>
  <c r="CO474" i="1"/>
  <c r="EO467" i="12" l="1"/>
  <c r="EX466" i="12" s="1"/>
  <c r="EW466" i="12" s="1"/>
  <c r="EP467" i="12"/>
  <c r="ES466" i="12" s="1"/>
  <c r="ET466" i="12" s="1"/>
  <c r="EU466" i="12" s="1"/>
  <c r="EB470" i="12"/>
  <c r="EC470" i="12"/>
  <c r="DY470" i="12"/>
  <c r="EA470" i="12"/>
  <c r="DW470" i="12"/>
  <c r="DX470" i="12"/>
  <c r="DR470" i="12"/>
  <c r="DZ470" i="12"/>
  <c r="DT470" i="12"/>
  <c r="DQ470" i="12"/>
  <c r="DS470" i="12"/>
  <c r="DV470" i="12"/>
  <c r="DU470" i="12"/>
  <c r="DP471" i="12"/>
  <c r="ED471" i="12" s="1"/>
  <c r="BO470" i="12"/>
  <c r="BP470" i="12"/>
  <c r="BI470" i="12"/>
  <c r="BJ470" i="12"/>
  <c r="BG470" i="12"/>
  <c r="BH470" i="12"/>
  <c r="AR466" i="12"/>
  <c r="AQ466" i="12"/>
  <c r="AP466" i="12"/>
  <c r="AO466" i="12"/>
  <c r="AN466" i="12"/>
  <c r="AT465" i="12" s="1"/>
  <c r="AS465" i="12" s="1"/>
  <c r="AM466" i="12"/>
  <c r="AL466" i="12"/>
  <c r="AK466" i="12"/>
  <c r="EZ466" i="12"/>
  <c r="FA466" i="12"/>
  <c r="EK467" i="12"/>
  <c r="EJ467" i="12"/>
  <c r="EN467" i="12"/>
  <c r="ER467" i="12"/>
  <c r="EM467" i="12"/>
  <c r="EL467" i="12"/>
  <c r="EI468" i="12"/>
  <c r="EQ468" i="12" s="1"/>
  <c r="AU465" i="12"/>
  <c r="AH466" i="12"/>
  <c r="AF466" i="12"/>
  <c r="AG466" i="12"/>
  <c r="AE466" i="12"/>
  <c r="AJ466" i="12"/>
  <c r="AI466" i="12"/>
  <c r="AD467" i="12"/>
  <c r="DR473" i="1"/>
  <c r="DQ474" i="1"/>
  <c r="EG473" i="1"/>
  <c r="EF474" i="1"/>
  <c r="BF470" i="12"/>
  <c r="BE470" i="12"/>
  <c r="BN469" i="12" s="1"/>
  <c r="BC470" i="12"/>
  <c r="BD470" i="12" s="1"/>
  <c r="BK470" i="12"/>
  <c r="BS470" i="12" s="1"/>
  <c r="BL470" i="12" s="1"/>
  <c r="BT470" i="12"/>
  <c r="BM470" i="12"/>
  <c r="DW477" i="1"/>
  <c r="BA472" i="12" s="1"/>
  <c r="BB471" i="12"/>
  <c r="BQ471" i="12" s="1"/>
  <c r="EB477" i="1"/>
  <c r="DO472" i="12" s="1"/>
  <c r="CP474" i="1"/>
  <c r="EH469" i="12" s="1"/>
  <c r="CO475" i="1"/>
  <c r="EZ467" i="12" l="1"/>
  <c r="EO468" i="12"/>
  <c r="EX467" i="12" s="1"/>
  <c r="EW467" i="12" s="1"/>
  <c r="EP468" i="12"/>
  <c r="EB471" i="12"/>
  <c r="EC471" i="12"/>
  <c r="DY471" i="12"/>
  <c r="EA471" i="12"/>
  <c r="DW471" i="12"/>
  <c r="DX471" i="12"/>
  <c r="DT471" i="12"/>
  <c r="DQ471" i="12"/>
  <c r="DS471" i="12"/>
  <c r="DV471" i="12"/>
  <c r="DU471" i="12"/>
  <c r="DR471" i="12"/>
  <c r="DZ471" i="12"/>
  <c r="DP472" i="12"/>
  <c r="ED472" i="12" s="1"/>
  <c r="BO471" i="12"/>
  <c r="BP471" i="12"/>
  <c r="BI471" i="12"/>
  <c r="BJ471" i="12"/>
  <c r="BG471" i="12"/>
  <c r="BH471" i="12"/>
  <c r="AR467" i="12"/>
  <c r="AQ467" i="12"/>
  <c r="AP467" i="12"/>
  <c r="AO467" i="12"/>
  <c r="AN467" i="12"/>
  <c r="AT466" i="12" s="1"/>
  <c r="AS466" i="12" s="1"/>
  <c r="AL467" i="12"/>
  <c r="AK467" i="12"/>
  <c r="AM467" i="12"/>
  <c r="FA467" i="12"/>
  <c r="EM468" i="12"/>
  <c r="EL468" i="12"/>
  <c r="ES467" i="12"/>
  <c r="ET467" i="12" s="1"/>
  <c r="EU467" i="12" s="1"/>
  <c r="EK468" i="12"/>
  <c r="EJ468" i="12"/>
  <c r="EN468" i="12"/>
  <c r="ER468" i="12"/>
  <c r="EI469" i="12"/>
  <c r="EQ469" i="12" s="1"/>
  <c r="AU466" i="12"/>
  <c r="AE467" i="12"/>
  <c r="AF467" i="12" s="1"/>
  <c r="AH467" i="12"/>
  <c r="AG467" i="12"/>
  <c r="AI467" i="12"/>
  <c r="AJ467" i="12"/>
  <c r="AD468" i="12"/>
  <c r="DQ475" i="1"/>
  <c r="DR474" i="1"/>
  <c r="EG474" i="1"/>
  <c r="EF475" i="1"/>
  <c r="DW478" i="1"/>
  <c r="BA473" i="12" s="1"/>
  <c r="BB472" i="12"/>
  <c r="BQ472" i="12" s="1"/>
  <c r="BC471" i="12"/>
  <c r="BD471" i="12"/>
  <c r="BE471" i="12"/>
  <c r="BN470" i="12" s="1"/>
  <c r="BF471" i="12"/>
  <c r="BT471" i="12"/>
  <c r="BK471" i="12"/>
  <c r="BS471" i="12" s="1"/>
  <c r="BL471" i="12" s="1"/>
  <c r="BM471" i="12"/>
  <c r="EB478" i="1"/>
  <c r="DO473" i="12" s="1"/>
  <c r="CP475" i="1"/>
  <c r="EH470" i="12" s="1"/>
  <c r="CO476" i="1"/>
  <c r="EO469" i="12" l="1"/>
  <c r="EX468" i="12" s="1"/>
  <c r="EW468" i="12" s="1"/>
  <c r="EP469" i="12"/>
  <c r="EB472" i="12"/>
  <c r="EC472" i="12"/>
  <c r="DY472" i="12"/>
  <c r="EA472" i="12"/>
  <c r="DW472" i="12"/>
  <c r="DX472" i="12"/>
  <c r="DR472" i="12"/>
  <c r="DZ472" i="12"/>
  <c r="DT472" i="12"/>
  <c r="DQ472" i="12"/>
  <c r="DS472" i="12"/>
  <c r="DV472" i="12"/>
  <c r="DU472" i="12"/>
  <c r="DP473" i="12"/>
  <c r="ED473" i="12" s="1"/>
  <c r="BO472" i="12"/>
  <c r="BP472" i="12"/>
  <c r="BI472" i="12"/>
  <c r="BJ472" i="12"/>
  <c r="BG472" i="12"/>
  <c r="BH472" i="12"/>
  <c r="AR468" i="12"/>
  <c r="AQ468" i="12"/>
  <c r="AP468" i="12"/>
  <c r="AO468" i="12"/>
  <c r="AN468" i="12"/>
  <c r="AT467" i="12" s="1"/>
  <c r="AS467" i="12" s="1"/>
  <c r="AM468" i="12"/>
  <c r="AL468" i="12"/>
  <c r="AK468" i="12"/>
  <c r="FA468" i="12"/>
  <c r="EM469" i="12"/>
  <c r="EK469" i="12"/>
  <c r="EJ469" i="12"/>
  <c r="ER469" i="12"/>
  <c r="EN469" i="12"/>
  <c r="EZ468" i="12"/>
  <c r="ES468" i="12"/>
  <c r="ET468" i="12" s="1"/>
  <c r="EU468" i="12" s="1"/>
  <c r="EL469" i="12"/>
  <c r="EI470" i="12"/>
  <c r="EQ470" i="12" s="1"/>
  <c r="AU467" i="12"/>
  <c r="AE468" i="12"/>
  <c r="AI468" i="12"/>
  <c r="AH468" i="12"/>
  <c r="AG468" i="12"/>
  <c r="AJ468" i="12"/>
  <c r="AF468" i="12"/>
  <c r="AD469" i="12"/>
  <c r="DQ476" i="1"/>
  <c r="DR475" i="1"/>
  <c r="EF476" i="1"/>
  <c r="EG475" i="1"/>
  <c r="BE472" i="12"/>
  <c r="BN471" i="12" s="1"/>
  <c r="BC472" i="12"/>
  <c r="BD472" i="12" s="1"/>
  <c r="BT472" i="12"/>
  <c r="BF472" i="12"/>
  <c r="BK472" i="12"/>
  <c r="BS472" i="12" s="1"/>
  <c r="BL472" i="12" s="1"/>
  <c r="BM472" i="12"/>
  <c r="BB473" i="12"/>
  <c r="BQ473" i="12" s="1"/>
  <c r="DW479" i="1"/>
  <c r="BA474" i="12" s="1"/>
  <c r="EB479" i="1"/>
  <c r="DO474" i="12" s="1"/>
  <c r="CO477" i="1"/>
  <c r="CP476" i="1"/>
  <c r="EH471" i="12" s="1"/>
  <c r="EO470" i="12" l="1"/>
  <c r="EP470" i="12"/>
  <c r="ES469" i="12" s="1"/>
  <c r="ET469" i="12" s="1"/>
  <c r="EU469" i="12" s="1"/>
  <c r="EB473" i="12"/>
  <c r="EC473" i="12"/>
  <c r="DY473" i="12"/>
  <c r="EA473" i="12"/>
  <c r="DW473" i="12"/>
  <c r="DX473" i="12"/>
  <c r="DT473" i="12"/>
  <c r="DQ473" i="12"/>
  <c r="DS473" i="12"/>
  <c r="DV473" i="12"/>
  <c r="DU473" i="12"/>
  <c r="DR473" i="12"/>
  <c r="DZ473" i="12"/>
  <c r="DP474" i="12"/>
  <c r="ED474" i="12" s="1"/>
  <c r="BO473" i="12"/>
  <c r="BP473" i="12"/>
  <c r="BI473" i="12"/>
  <c r="BJ473" i="12"/>
  <c r="BG473" i="12"/>
  <c r="BH473" i="12"/>
  <c r="AR469" i="12"/>
  <c r="AQ469" i="12"/>
  <c r="AP469" i="12"/>
  <c r="AO469" i="12"/>
  <c r="AN469" i="12"/>
  <c r="AT468" i="12" s="1"/>
  <c r="AS468" i="12" s="1"/>
  <c r="AM469" i="12"/>
  <c r="AL469" i="12"/>
  <c r="AK469" i="12"/>
  <c r="EZ469" i="12"/>
  <c r="FA469" i="12"/>
  <c r="AU468" i="12"/>
  <c r="EK470" i="12"/>
  <c r="EX469" i="12"/>
  <c r="EW469" i="12" s="1"/>
  <c r="EJ470" i="12"/>
  <c r="EN470" i="12"/>
  <c r="ER470" i="12"/>
  <c r="EM470" i="12"/>
  <c r="EL470" i="12"/>
  <c r="EI471" i="12"/>
  <c r="EQ471" i="12" s="1"/>
  <c r="AH469" i="12"/>
  <c r="AI469" i="12"/>
  <c r="AE469" i="12"/>
  <c r="AG469" i="12"/>
  <c r="AD470" i="12"/>
  <c r="AF469" i="12"/>
  <c r="AJ469" i="12"/>
  <c r="DQ477" i="1"/>
  <c r="DR476" i="1"/>
  <c r="EG476" i="1"/>
  <c r="EF477" i="1"/>
  <c r="BC473" i="12"/>
  <c r="BE473" i="12"/>
  <c r="BN472" i="12" s="1"/>
  <c r="BF473" i="12"/>
  <c r="BK473" i="12"/>
  <c r="BS473" i="12" s="1"/>
  <c r="BL473" i="12" s="1"/>
  <c r="BD473" i="12"/>
  <c r="BT473" i="12"/>
  <c r="BM473" i="12"/>
  <c r="DW480" i="1"/>
  <c r="BA475" i="12" s="1"/>
  <c r="BB474" i="12"/>
  <c r="BQ474" i="12" s="1"/>
  <c r="EB480" i="1"/>
  <c r="DO475" i="12" s="1"/>
  <c r="CO478" i="1"/>
  <c r="CP477" i="1"/>
  <c r="EH472" i="12" s="1"/>
  <c r="EO471" i="12" l="1"/>
  <c r="EX470" i="12" s="1"/>
  <c r="EW470" i="12" s="1"/>
  <c r="EP471" i="12"/>
  <c r="EB474" i="12"/>
  <c r="EC474" i="12"/>
  <c r="DY474" i="12"/>
  <c r="EA474" i="12"/>
  <c r="DW474" i="12"/>
  <c r="DX474" i="12"/>
  <c r="DR474" i="12"/>
  <c r="DZ474" i="12"/>
  <c r="DT474" i="12"/>
  <c r="DQ474" i="12"/>
  <c r="DS474" i="12"/>
  <c r="DV474" i="12"/>
  <c r="DU474" i="12"/>
  <c r="DP475" i="12"/>
  <c r="ED475" i="12" s="1"/>
  <c r="BO474" i="12"/>
  <c r="BP474" i="12"/>
  <c r="BI474" i="12"/>
  <c r="BJ474" i="12"/>
  <c r="BG474" i="12"/>
  <c r="BH474" i="12"/>
  <c r="AR470" i="12"/>
  <c r="AQ470" i="12"/>
  <c r="AP470" i="12"/>
  <c r="AO470" i="12"/>
  <c r="AN470" i="12"/>
  <c r="AT469" i="12" s="1"/>
  <c r="AS469" i="12" s="1"/>
  <c r="AM470" i="12"/>
  <c r="AL470" i="12"/>
  <c r="AK470" i="12"/>
  <c r="EZ470" i="12"/>
  <c r="FA470" i="12"/>
  <c r="EK471" i="12"/>
  <c r="EJ471" i="12"/>
  <c r="EN471" i="12"/>
  <c r="ER471" i="12"/>
  <c r="EM471" i="12"/>
  <c r="EL471" i="12"/>
  <c r="EI472" i="12"/>
  <c r="EQ472" i="12" s="1"/>
  <c r="AU469" i="12"/>
  <c r="AH470" i="12"/>
  <c r="AJ470" i="12"/>
  <c r="AI470" i="12"/>
  <c r="AF470" i="12"/>
  <c r="AG470" i="12"/>
  <c r="AE470" i="12"/>
  <c r="AD471" i="12"/>
  <c r="DQ478" i="1"/>
  <c r="DR477" i="1"/>
  <c r="EG477" i="1"/>
  <c r="EF478" i="1"/>
  <c r="BB475" i="12"/>
  <c r="BQ475" i="12" s="1"/>
  <c r="DW481" i="1"/>
  <c r="BA476" i="12" s="1"/>
  <c r="BF474" i="12"/>
  <c r="BT474" i="12"/>
  <c r="BK474" i="12"/>
  <c r="BS474" i="12" s="1"/>
  <c r="BL474" i="12" s="1"/>
  <c r="BE474" i="12"/>
  <c r="BN473" i="12" s="1"/>
  <c r="BC474" i="12"/>
  <c r="BD474" i="12"/>
  <c r="BM474" i="12"/>
  <c r="EB481" i="1"/>
  <c r="DO476" i="12" s="1"/>
  <c r="CP478" i="1"/>
  <c r="EH473" i="12" s="1"/>
  <c r="CO479" i="1"/>
  <c r="EZ471" i="12" l="1"/>
  <c r="EO472" i="12"/>
  <c r="EX471" i="12" s="1"/>
  <c r="EW471" i="12" s="1"/>
  <c r="EP472" i="12"/>
  <c r="ES471" i="12" s="1"/>
  <c r="ET471" i="12" s="1"/>
  <c r="EU471" i="12" s="1"/>
  <c r="EB475" i="12"/>
  <c r="EC475" i="12"/>
  <c r="DY475" i="12"/>
  <c r="EA475" i="12"/>
  <c r="DW475" i="12"/>
  <c r="DX475" i="12"/>
  <c r="DT475" i="12"/>
  <c r="DQ475" i="12"/>
  <c r="DS475" i="12"/>
  <c r="DV475" i="12"/>
  <c r="DU475" i="12"/>
  <c r="DR475" i="12"/>
  <c r="DZ475" i="12"/>
  <c r="DP476" i="12"/>
  <c r="ED476" i="12" s="1"/>
  <c r="BO475" i="12"/>
  <c r="BP475" i="12"/>
  <c r="BI475" i="12"/>
  <c r="BJ475" i="12"/>
  <c r="BG475" i="12"/>
  <c r="BH475" i="12"/>
  <c r="AR471" i="12"/>
  <c r="AQ471" i="12"/>
  <c r="AP471" i="12"/>
  <c r="AO471" i="12"/>
  <c r="AN471" i="12"/>
  <c r="AT470" i="12" s="1"/>
  <c r="AS470" i="12" s="1"/>
  <c r="AL471" i="12"/>
  <c r="AK471" i="12"/>
  <c r="AM471" i="12"/>
  <c r="ES470" i="12"/>
  <c r="ET470" i="12" s="1"/>
  <c r="EU470" i="12" s="1"/>
  <c r="AU470" i="12"/>
  <c r="FA471" i="12"/>
  <c r="EM472" i="12"/>
  <c r="EL472" i="12"/>
  <c r="EK472" i="12"/>
  <c r="EJ472" i="12"/>
  <c r="EN472" i="12"/>
  <c r="ER472" i="12"/>
  <c r="EI473" i="12"/>
  <c r="EQ473" i="12" s="1"/>
  <c r="AG471" i="12"/>
  <c r="AI471" i="12"/>
  <c r="AE471" i="12"/>
  <c r="AH471" i="12"/>
  <c r="AJ471" i="12"/>
  <c r="AF471" i="12"/>
  <c r="AD472" i="12"/>
  <c r="DR478" i="1"/>
  <c r="DQ479" i="1"/>
  <c r="EG478" i="1"/>
  <c r="EF479" i="1"/>
  <c r="BB476" i="12"/>
  <c r="BQ476" i="12" s="1"/>
  <c r="DW482" i="1"/>
  <c r="BA477" i="12" s="1"/>
  <c r="BC475" i="12"/>
  <c r="BD475" i="12" s="1"/>
  <c r="BF475" i="12"/>
  <c r="BE475" i="12"/>
  <c r="BN474" i="12" s="1"/>
  <c r="BK475" i="12"/>
  <c r="BS475" i="12" s="1"/>
  <c r="BL475" i="12" s="1"/>
  <c r="BT475" i="12"/>
  <c r="BM475" i="12"/>
  <c r="EB482" i="1"/>
  <c r="DO477" i="12" s="1"/>
  <c r="CO480" i="1"/>
  <c r="CP479" i="1"/>
  <c r="EH474" i="12" s="1"/>
  <c r="EO473" i="12" l="1"/>
  <c r="EX472" i="12" s="1"/>
  <c r="EW472" i="12" s="1"/>
  <c r="EP473" i="12"/>
  <c r="EB476" i="12"/>
  <c r="EC476" i="12"/>
  <c r="DY476" i="12"/>
  <c r="EA476" i="12"/>
  <c r="DW476" i="12"/>
  <c r="DX476" i="12"/>
  <c r="DR476" i="12"/>
  <c r="DZ476" i="12"/>
  <c r="DT476" i="12"/>
  <c r="DQ476" i="12"/>
  <c r="DS476" i="12"/>
  <c r="DV476" i="12"/>
  <c r="DU476" i="12"/>
  <c r="DP477" i="12"/>
  <c r="ED477" i="12" s="1"/>
  <c r="BO476" i="12"/>
  <c r="BP476" i="12"/>
  <c r="BI476" i="12"/>
  <c r="BJ476" i="12"/>
  <c r="BG476" i="12"/>
  <c r="BH476" i="12"/>
  <c r="AR472" i="12"/>
  <c r="AQ472" i="12"/>
  <c r="AP472" i="12"/>
  <c r="AO472" i="12"/>
  <c r="AN472" i="12"/>
  <c r="AM472" i="12"/>
  <c r="AL472" i="12"/>
  <c r="AK472" i="12"/>
  <c r="EZ472" i="12"/>
  <c r="FA472" i="12"/>
  <c r="EK473" i="12"/>
  <c r="EJ473" i="12"/>
  <c r="EN473" i="12"/>
  <c r="ER473" i="12"/>
  <c r="EM473" i="12"/>
  <c r="EL473" i="12"/>
  <c r="EI474" i="12"/>
  <c r="EQ474" i="12" s="1"/>
  <c r="AU471" i="12"/>
  <c r="AJ472" i="12"/>
  <c r="AG472" i="12"/>
  <c r="AF472" i="12"/>
  <c r="AH472" i="12"/>
  <c r="AE472" i="12"/>
  <c r="AI472" i="12"/>
  <c r="AT471" i="12"/>
  <c r="AS471" i="12" s="1"/>
  <c r="AD473" i="12"/>
  <c r="DR479" i="1"/>
  <c r="DQ480" i="1"/>
  <c r="EF480" i="1"/>
  <c r="EG479" i="1"/>
  <c r="DW483" i="1"/>
  <c r="BA478" i="12" s="1"/>
  <c r="BB477" i="12"/>
  <c r="BQ477" i="12" s="1"/>
  <c r="BF476" i="12"/>
  <c r="BE476" i="12"/>
  <c r="BN475" i="12" s="1"/>
  <c r="BT476" i="12"/>
  <c r="BK476" i="12"/>
  <c r="BS476" i="12" s="1"/>
  <c r="BL476" i="12" s="1"/>
  <c r="BC476" i="12"/>
  <c r="BD476" i="12" s="1"/>
  <c r="BM476" i="12"/>
  <c r="EB483" i="1"/>
  <c r="DO478" i="12" s="1"/>
  <c r="CP480" i="1"/>
  <c r="EH475" i="12" s="1"/>
  <c r="CO481" i="1"/>
  <c r="EO474" i="12" l="1"/>
  <c r="EP474" i="12"/>
  <c r="EB477" i="12"/>
  <c r="EC477" i="12"/>
  <c r="DY477" i="12"/>
  <c r="EA477" i="12"/>
  <c r="DW477" i="12"/>
  <c r="DX477" i="12"/>
  <c r="DT477" i="12"/>
  <c r="DQ477" i="12"/>
  <c r="DS477" i="12"/>
  <c r="DV477" i="12"/>
  <c r="DU477" i="12"/>
  <c r="DR477" i="12"/>
  <c r="DZ477" i="12"/>
  <c r="DP478" i="12"/>
  <c r="ED478" i="12" s="1"/>
  <c r="BO477" i="12"/>
  <c r="BP477" i="12"/>
  <c r="BI477" i="12"/>
  <c r="BJ477" i="12"/>
  <c r="BG477" i="12"/>
  <c r="BH477" i="12"/>
  <c r="AR473" i="12"/>
  <c r="AQ473" i="12"/>
  <c r="AP473" i="12"/>
  <c r="AO473" i="12"/>
  <c r="AN473" i="12"/>
  <c r="AM473" i="12"/>
  <c r="AL473" i="12"/>
  <c r="AK473" i="12"/>
  <c r="FA473" i="12"/>
  <c r="EZ473" i="12"/>
  <c r="ES472" i="12"/>
  <c r="ET472" i="12" s="1"/>
  <c r="EU472" i="12" s="1"/>
  <c r="EK474" i="12"/>
  <c r="EX473" i="12"/>
  <c r="EW473" i="12" s="1"/>
  <c r="EJ474" i="12"/>
  <c r="EN474" i="12"/>
  <c r="ER474" i="12"/>
  <c r="EM474" i="12"/>
  <c r="EL474" i="12"/>
  <c r="EI475" i="12"/>
  <c r="EQ475" i="12" s="1"/>
  <c r="AE473" i="12"/>
  <c r="AJ473" i="12"/>
  <c r="AF473" i="12"/>
  <c r="AT472" i="12"/>
  <c r="AS472" i="12" s="1"/>
  <c r="AU472" i="12"/>
  <c r="AD474" i="12"/>
  <c r="AI473" i="12"/>
  <c r="AG473" i="12"/>
  <c r="AH473" i="12"/>
  <c r="DQ481" i="1"/>
  <c r="DR480" i="1"/>
  <c r="EF481" i="1"/>
  <c r="EG480" i="1"/>
  <c r="BE477" i="12"/>
  <c r="BN476" i="12" s="1"/>
  <c r="BD477" i="12"/>
  <c r="BK477" i="12"/>
  <c r="BS477" i="12" s="1"/>
  <c r="BL477" i="12" s="1"/>
  <c r="BT477" i="12"/>
  <c r="BC477" i="12"/>
  <c r="BF477" i="12"/>
  <c r="BM477" i="12"/>
  <c r="DW484" i="1"/>
  <c r="BA479" i="12" s="1"/>
  <c r="BB478" i="12"/>
  <c r="BQ478" i="12" s="1"/>
  <c r="EB484" i="1"/>
  <c r="DO479" i="12" s="1"/>
  <c r="CP481" i="1"/>
  <c r="EH476" i="12" s="1"/>
  <c r="CO482" i="1"/>
  <c r="EO475" i="12" l="1"/>
  <c r="EP475" i="12"/>
  <c r="ES474" i="12" s="1"/>
  <c r="ET474" i="12" s="1"/>
  <c r="EU474" i="12" s="1"/>
  <c r="EB478" i="12"/>
  <c r="EC478" i="12"/>
  <c r="DY478" i="12"/>
  <c r="EA478" i="12"/>
  <c r="DW478" i="12"/>
  <c r="DX478" i="12"/>
  <c r="DR478" i="12"/>
  <c r="DZ478" i="12"/>
  <c r="DT478" i="12"/>
  <c r="DQ478" i="12"/>
  <c r="DS478" i="12"/>
  <c r="DV478" i="12"/>
  <c r="DU478" i="12"/>
  <c r="DP479" i="12"/>
  <c r="ED479" i="12" s="1"/>
  <c r="BO478" i="12"/>
  <c r="BP478" i="12"/>
  <c r="FA474" i="12"/>
  <c r="BI478" i="12"/>
  <c r="BJ478" i="12"/>
  <c r="BG478" i="12"/>
  <c r="BH478" i="12"/>
  <c r="AR474" i="12"/>
  <c r="AQ474" i="12"/>
  <c r="AP474" i="12"/>
  <c r="AO474" i="12"/>
  <c r="AN474" i="12"/>
  <c r="AT473" i="12" s="1"/>
  <c r="AS473" i="12" s="1"/>
  <c r="AM474" i="12"/>
  <c r="AL474" i="12"/>
  <c r="AK474" i="12"/>
  <c r="EZ474" i="12"/>
  <c r="ES473" i="12"/>
  <c r="ET473" i="12" s="1"/>
  <c r="EU473" i="12" s="1"/>
  <c r="EK475" i="12"/>
  <c r="EX474" i="12"/>
  <c r="EW474" i="12" s="1"/>
  <c r="EJ475" i="12"/>
  <c r="EN475" i="12"/>
  <c r="ER475" i="12"/>
  <c r="EM475" i="12"/>
  <c r="EL475" i="12"/>
  <c r="EI476" i="12"/>
  <c r="EQ476" i="12" s="1"/>
  <c r="AU473" i="12"/>
  <c r="AH474" i="12"/>
  <c r="AE474" i="12"/>
  <c r="AF474" i="12" s="1"/>
  <c r="AG474" i="12"/>
  <c r="AJ474" i="12"/>
  <c r="AI474" i="12"/>
  <c r="AD475" i="12"/>
  <c r="DR481" i="1"/>
  <c r="DQ482" i="1"/>
  <c r="EF482" i="1"/>
  <c r="EG481" i="1"/>
  <c r="BB479" i="12"/>
  <c r="BQ479" i="12" s="1"/>
  <c r="DW485" i="1"/>
  <c r="BA480" i="12" s="1"/>
  <c r="BE478" i="12"/>
  <c r="BD478" i="12"/>
  <c r="BF478" i="12"/>
  <c r="BC478" i="12"/>
  <c r="BK478" i="12"/>
  <c r="BS478" i="12" s="1"/>
  <c r="BL478" i="12" s="1"/>
  <c r="BM478" i="12"/>
  <c r="EB485" i="1"/>
  <c r="DO480" i="12" s="1"/>
  <c r="CP482" i="1"/>
  <c r="EH477" i="12" s="1"/>
  <c r="CO483" i="1"/>
  <c r="EO476" i="12" l="1"/>
  <c r="EX475" i="12" s="1"/>
  <c r="EW475" i="12" s="1"/>
  <c r="EP476" i="12"/>
  <c r="ES475" i="12" s="1"/>
  <c r="ET475" i="12" s="1"/>
  <c r="EU475" i="12" s="1"/>
  <c r="EB479" i="12"/>
  <c r="EC479" i="12"/>
  <c r="DY479" i="12"/>
  <c r="EA479" i="12"/>
  <c r="DW479" i="12"/>
  <c r="DX479" i="12"/>
  <c r="DT479" i="12"/>
  <c r="DQ479" i="12"/>
  <c r="DS479" i="12"/>
  <c r="DV479" i="12"/>
  <c r="DU479" i="12"/>
  <c r="DR479" i="12"/>
  <c r="DZ479" i="12"/>
  <c r="DP480" i="12"/>
  <c r="ED480" i="12" s="1"/>
  <c r="BO479" i="12"/>
  <c r="BP479" i="12"/>
  <c r="BI479" i="12"/>
  <c r="BJ479" i="12"/>
  <c r="BG479" i="12"/>
  <c r="BH479" i="12"/>
  <c r="AR475" i="12"/>
  <c r="AQ475" i="12"/>
  <c r="AP475" i="12"/>
  <c r="AO475" i="12"/>
  <c r="AN475" i="12"/>
  <c r="AT474" i="12" s="1"/>
  <c r="AS474" i="12" s="1"/>
  <c r="AL475" i="12"/>
  <c r="AK475" i="12"/>
  <c r="AM475" i="12"/>
  <c r="EZ475" i="12"/>
  <c r="FA475" i="12"/>
  <c r="EK476" i="12"/>
  <c r="EJ476" i="12"/>
  <c r="EN476" i="12"/>
  <c r="ER476" i="12"/>
  <c r="EM476" i="12"/>
  <c r="EL476" i="12"/>
  <c r="EI477" i="12"/>
  <c r="EQ477" i="12" s="1"/>
  <c r="AU474" i="12"/>
  <c r="AI475" i="12"/>
  <c r="AE475" i="12"/>
  <c r="AF475" i="12" s="1"/>
  <c r="AH475" i="12"/>
  <c r="AJ475" i="12"/>
  <c r="AG475" i="12"/>
  <c r="AD476" i="12"/>
  <c r="DQ483" i="1"/>
  <c r="DR482" i="1"/>
  <c r="EF483" i="1"/>
  <c r="EG482" i="1"/>
  <c r="DW486" i="1"/>
  <c r="BA481" i="12" s="1"/>
  <c r="BB480" i="12"/>
  <c r="BQ480" i="12" s="1"/>
  <c r="BT478" i="12"/>
  <c r="BN477" i="12"/>
  <c r="BF479" i="12"/>
  <c r="BE479" i="12"/>
  <c r="BC479" i="12"/>
  <c r="BK479" i="12"/>
  <c r="BS479" i="12" s="1"/>
  <c r="BL479" i="12" s="1"/>
  <c r="BD479" i="12"/>
  <c r="BM479" i="12"/>
  <c r="EB486" i="1"/>
  <c r="DO481" i="12" s="1"/>
  <c r="CP483" i="1"/>
  <c r="EH478" i="12" s="1"/>
  <c r="CO484" i="1"/>
  <c r="EO477" i="12" l="1"/>
  <c r="EX476" i="12" s="1"/>
  <c r="EW476" i="12" s="1"/>
  <c r="EP477" i="12"/>
  <c r="ES476" i="12" s="1"/>
  <c r="ET476" i="12" s="1"/>
  <c r="EU476" i="12" s="1"/>
  <c r="EB480" i="12"/>
  <c r="EC480" i="12"/>
  <c r="DY480" i="12"/>
  <c r="EA480" i="12"/>
  <c r="DW480" i="12"/>
  <c r="DX480" i="12"/>
  <c r="DR480" i="12"/>
  <c r="DZ480" i="12"/>
  <c r="DT480" i="12"/>
  <c r="DQ480" i="12"/>
  <c r="DS480" i="12"/>
  <c r="DV480" i="12"/>
  <c r="DU480" i="12"/>
  <c r="DP481" i="12"/>
  <c r="ED481" i="12" s="1"/>
  <c r="EZ476" i="12"/>
  <c r="BO480" i="12"/>
  <c r="BP480" i="12"/>
  <c r="BI480" i="12"/>
  <c r="BJ480" i="12"/>
  <c r="BG480" i="12"/>
  <c r="BH480" i="12"/>
  <c r="AR476" i="12"/>
  <c r="AQ476" i="12"/>
  <c r="AP476" i="12"/>
  <c r="AO476" i="12"/>
  <c r="AN476" i="12"/>
  <c r="AT475" i="12" s="1"/>
  <c r="AS475" i="12" s="1"/>
  <c r="AM476" i="12"/>
  <c r="AL476" i="12"/>
  <c r="AK476" i="12"/>
  <c r="FA476" i="12"/>
  <c r="EM477" i="12"/>
  <c r="EL477" i="12"/>
  <c r="EK477" i="12"/>
  <c r="EJ477" i="12"/>
  <c r="EN477" i="12"/>
  <c r="ER477" i="12"/>
  <c r="EI478" i="12"/>
  <c r="EQ478" i="12" s="1"/>
  <c r="AU475" i="12"/>
  <c r="AH476" i="12"/>
  <c r="AE476" i="12"/>
  <c r="AJ476" i="12"/>
  <c r="AF476" i="12"/>
  <c r="AG476" i="12"/>
  <c r="AI476" i="12"/>
  <c r="AD477" i="12"/>
  <c r="DQ484" i="1"/>
  <c r="DR483" i="1"/>
  <c r="EF484" i="1"/>
  <c r="EG483" i="1"/>
  <c r="BF480" i="12"/>
  <c r="BE480" i="12"/>
  <c r="BN479" i="12" s="1"/>
  <c r="BC480" i="12"/>
  <c r="BD480" i="12" s="1"/>
  <c r="BK480" i="12"/>
  <c r="BS480" i="12" s="1"/>
  <c r="BL480" i="12" s="1"/>
  <c r="BT480" i="12"/>
  <c r="BM480" i="12"/>
  <c r="BT479" i="12"/>
  <c r="BN478" i="12"/>
  <c r="DW487" i="1"/>
  <c r="BA482" i="12" s="1"/>
  <c r="BB481" i="12"/>
  <c r="BQ481" i="12" s="1"/>
  <c r="EB487" i="1"/>
  <c r="DO482" i="12" s="1"/>
  <c r="CP484" i="1"/>
  <c r="EH479" i="12" s="1"/>
  <c r="CO485" i="1"/>
  <c r="EO478" i="12" l="1"/>
  <c r="EX477" i="12" s="1"/>
  <c r="EW477" i="12" s="1"/>
  <c r="EP478" i="12"/>
  <c r="ES477" i="12" s="1"/>
  <c r="ET477" i="12" s="1"/>
  <c r="EU477" i="12" s="1"/>
  <c r="EB481" i="12"/>
  <c r="EC481" i="12"/>
  <c r="DY481" i="12"/>
  <c r="EA481" i="12"/>
  <c r="DW481" i="12"/>
  <c r="DX481" i="12"/>
  <c r="DT481" i="12"/>
  <c r="DQ481" i="12"/>
  <c r="DS481" i="12"/>
  <c r="DV481" i="12"/>
  <c r="DU481" i="12"/>
  <c r="DR481" i="12"/>
  <c r="DZ481" i="12"/>
  <c r="DP482" i="12"/>
  <c r="ED482" i="12" s="1"/>
  <c r="BO481" i="12"/>
  <c r="BP481" i="12"/>
  <c r="BI481" i="12"/>
  <c r="BJ481" i="12"/>
  <c r="BG481" i="12"/>
  <c r="BH481" i="12"/>
  <c r="AR477" i="12"/>
  <c r="AQ477" i="12"/>
  <c r="AP477" i="12"/>
  <c r="AO477" i="12"/>
  <c r="AN477" i="12"/>
  <c r="AT476" i="12" s="1"/>
  <c r="AS476" i="12" s="1"/>
  <c r="AM477" i="12"/>
  <c r="AL477" i="12"/>
  <c r="AK477" i="12"/>
  <c r="EZ477" i="12"/>
  <c r="FA477" i="12"/>
  <c r="EK478" i="12"/>
  <c r="EJ478" i="12"/>
  <c r="EN478" i="12"/>
  <c r="ER478" i="12"/>
  <c r="EM478" i="12"/>
  <c r="EL478" i="12"/>
  <c r="EI479" i="12"/>
  <c r="EQ479" i="12" s="1"/>
  <c r="AU476" i="12"/>
  <c r="AH477" i="12"/>
  <c r="AG477" i="12"/>
  <c r="AF477" i="12"/>
  <c r="AE477" i="12"/>
  <c r="AI477" i="12"/>
  <c r="AJ477" i="12"/>
  <c r="AD478" i="12"/>
  <c r="DQ485" i="1"/>
  <c r="DR484" i="1"/>
  <c r="EG484" i="1"/>
  <c r="EF485" i="1"/>
  <c r="BB482" i="12"/>
  <c r="BQ482" i="12" s="1"/>
  <c r="DW488" i="1"/>
  <c r="BA483" i="12" s="1"/>
  <c r="BF481" i="12"/>
  <c r="BE481" i="12"/>
  <c r="BN480" i="12" s="1"/>
  <c r="BK481" i="12"/>
  <c r="BS481" i="12" s="1"/>
  <c r="BL481" i="12" s="1"/>
  <c r="BC481" i="12"/>
  <c r="BD481" i="12" s="1"/>
  <c r="BT481" i="12"/>
  <c r="BM481" i="12"/>
  <c r="EB488" i="1"/>
  <c r="DO483" i="12" s="1"/>
  <c r="CP485" i="1"/>
  <c r="EH480" i="12" s="1"/>
  <c r="CO486" i="1"/>
  <c r="FA478" i="12" l="1"/>
  <c r="EO479" i="12"/>
  <c r="EX478" i="12" s="1"/>
  <c r="EW478" i="12" s="1"/>
  <c r="EP479" i="12"/>
  <c r="ES478" i="12" s="1"/>
  <c r="ET478" i="12" s="1"/>
  <c r="EU478" i="12" s="1"/>
  <c r="EB482" i="12"/>
  <c r="EC482" i="12"/>
  <c r="DY482" i="12"/>
  <c r="EA482" i="12"/>
  <c r="DW482" i="12"/>
  <c r="DX482" i="12"/>
  <c r="DR482" i="12"/>
  <c r="DZ482" i="12"/>
  <c r="DT482" i="12"/>
  <c r="DQ482" i="12"/>
  <c r="DS482" i="12"/>
  <c r="DV482" i="12"/>
  <c r="DU482" i="12"/>
  <c r="DP483" i="12"/>
  <c r="ED483" i="12" s="1"/>
  <c r="BO482" i="12"/>
  <c r="BP482" i="12"/>
  <c r="BI482" i="12"/>
  <c r="BJ482" i="12"/>
  <c r="BG482" i="12"/>
  <c r="BH482" i="12"/>
  <c r="AR478" i="12"/>
  <c r="AQ478" i="12"/>
  <c r="AP478" i="12"/>
  <c r="AO478" i="12"/>
  <c r="AN478" i="12"/>
  <c r="AT477" i="12" s="1"/>
  <c r="AS477" i="12" s="1"/>
  <c r="AM478" i="12"/>
  <c r="AL478" i="12"/>
  <c r="AK478" i="12"/>
  <c r="AU477" i="12"/>
  <c r="EZ478" i="12"/>
  <c r="EM479" i="12"/>
  <c r="EL479" i="12"/>
  <c r="EK479" i="12"/>
  <c r="EJ479" i="12"/>
  <c r="EN479" i="12"/>
  <c r="ER479" i="12"/>
  <c r="EI480" i="12"/>
  <c r="EQ480" i="12" s="1"/>
  <c r="AG478" i="12"/>
  <c r="AI478" i="12"/>
  <c r="AE478" i="12"/>
  <c r="AF478" i="12" s="1"/>
  <c r="AH478" i="12"/>
  <c r="AJ478" i="12"/>
  <c r="AD479" i="12"/>
  <c r="DR485" i="1"/>
  <c r="DQ486" i="1"/>
  <c r="EF486" i="1"/>
  <c r="EG485" i="1"/>
  <c r="BB483" i="12"/>
  <c r="BQ483" i="12" s="1"/>
  <c r="DW489" i="1"/>
  <c r="BA484" i="12" s="1"/>
  <c r="BC482" i="12"/>
  <c r="BD482" i="12" s="1"/>
  <c r="BE482" i="12"/>
  <c r="BN481" i="12" s="1"/>
  <c r="BF482" i="12"/>
  <c r="BK482" i="12"/>
  <c r="BS482" i="12" s="1"/>
  <c r="BL482" i="12" s="1"/>
  <c r="BT482" i="12"/>
  <c r="BM482" i="12"/>
  <c r="EB489" i="1"/>
  <c r="DO484" i="12" s="1"/>
  <c r="CP486" i="1"/>
  <c r="EH481" i="12" s="1"/>
  <c r="CO487" i="1"/>
  <c r="EO480" i="12" l="1"/>
  <c r="EX479" i="12" s="1"/>
  <c r="EW479" i="12" s="1"/>
  <c r="EP480" i="12"/>
  <c r="ES479" i="12" s="1"/>
  <c r="ET479" i="12" s="1"/>
  <c r="EU479" i="12" s="1"/>
  <c r="EB483" i="12"/>
  <c r="EC483" i="12"/>
  <c r="DY483" i="12"/>
  <c r="EA483" i="12"/>
  <c r="DW483" i="12"/>
  <c r="DX483" i="12"/>
  <c r="DT483" i="12"/>
  <c r="DQ483" i="12"/>
  <c r="DS483" i="12"/>
  <c r="DV483" i="12"/>
  <c r="DU483" i="12"/>
  <c r="DR483" i="12"/>
  <c r="DZ483" i="12"/>
  <c r="DP484" i="12"/>
  <c r="ED484" i="12" s="1"/>
  <c r="FA479" i="12"/>
  <c r="BO483" i="12"/>
  <c r="BP483" i="12"/>
  <c r="BI483" i="12"/>
  <c r="BJ483" i="12"/>
  <c r="BG483" i="12"/>
  <c r="BH483" i="12"/>
  <c r="AR479" i="12"/>
  <c r="AQ479" i="12"/>
  <c r="AP479" i="12"/>
  <c r="AO479" i="12"/>
  <c r="AN479" i="12"/>
  <c r="AL479" i="12"/>
  <c r="AK479" i="12"/>
  <c r="AM479" i="12"/>
  <c r="EZ479" i="12"/>
  <c r="EK480" i="12"/>
  <c r="EJ480" i="12"/>
  <c r="EN480" i="12"/>
  <c r="ER480" i="12"/>
  <c r="EM480" i="12"/>
  <c r="EL480" i="12"/>
  <c r="AU478" i="12"/>
  <c r="EI481" i="12"/>
  <c r="EQ481" i="12" s="1"/>
  <c r="AH479" i="12"/>
  <c r="AG479" i="12"/>
  <c r="AI479" i="12"/>
  <c r="AE479" i="12"/>
  <c r="AJ479" i="12"/>
  <c r="AT478" i="12"/>
  <c r="AS478" i="12" s="1"/>
  <c r="AF479" i="12"/>
  <c r="AD480" i="12"/>
  <c r="DR486" i="1"/>
  <c r="DQ487" i="1"/>
  <c r="EG486" i="1"/>
  <c r="EF487" i="1"/>
  <c r="DW490" i="1"/>
  <c r="BA485" i="12" s="1"/>
  <c r="BB484" i="12"/>
  <c r="BQ484" i="12" s="1"/>
  <c r="BK483" i="12"/>
  <c r="BS483" i="12" s="1"/>
  <c r="BL483" i="12" s="1"/>
  <c r="BE483" i="12"/>
  <c r="BN482" i="12" s="1"/>
  <c r="BT483" i="12"/>
  <c r="BF483" i="12"/>
  <c r="BC483" i="12"/>
  <c r="BD483" i="12" s="1"/>
  <c r="BM483" i="12"/>
  <c r="EB490" i="1"/>
  <c r="DO485" i="12" s="1"/>
  <c r="CP487" i="1"/>
  <c r="EH482" i="12" s="1"/>
  <c r="CO488" i="1"/>
  <c r="AU479" i="12" l="1"/>
  <c r="EO481" i="12"/>
  <c r="EX480" i="12" s="1"/>
  <c r="EW480" i="12" s="1"/>
  <c r="EP481" i="12"/>
  <c r="ES480" i="12" s="1"/>
  <c r="ET480" i="12" s="1"/>
  <c r="EU480" i="12" s="1"/>
  <c r="EB484" i="12"/>
  <c r="EC484" i="12"/>
  <c r="DY484" i="12"/>
  <c r="EA484" i="12"/>
  <c r="DW484" i="12"/>
  <c r="DX484" i="12"/>
  <c r="DT484" i="12"/>
  <c r="DQ484" i="12"/>
  <c r="DS484" i="12"/>
  <c r="DV484" i="12"/>
  <c r="DU484" i="12"/>
  <c r="DR484" i="12"/>
  <c r="DZ484" i="12"/>
  <c r="DP485" i="12"/>
  <c r="ED485" i="12" s="1"/>
  <c r="BO484" i="12"/>
  <c r="BP484" i="12"/>
  <c r="BI484" i="12"/>
  <c r="BJ484" i="12"/>
  <c r="BG484" i="12"/>
  <c r="BH484" i="12"/>
  <c r="AR480" i="12"/>
  <c r="AQ480" i="12"/>
  <c r="AP480" i="12"/>
  <c r="AO480" i="12"/>
  <c r="AN480" i="12"/>
  <c r="AM480" i="12"/>
  <c r="AL480" i="12"/>
  <c r="AK480" i="12"/>
  <c r="EZ480" i="12"/>
  <c r="FA480" i="12"/>
  <c r="EK481" i="12"/>
  <c r="EJ481" i="12"/>
  <c r="EN481" i="12"/>
  <c r="ER481" i="12"/>
  <c r="EM481" i="12"/>
  <c r="EL481" i="12"/>
  <c r="EI482" i="12"/>
  <c r="EQ482" i="12" s="1"/>
  <c r="AH480" i="12"/>
  <c r="AE480" i="12"/>
  <c r="AG480" i="12"/>
  <c r="AT479" i="12"/>
  <c r="AS479" i="12" s="1"/>
  <c r="AF480" i="12"/>
  <c r="AJ480" i="12"/>
  <c r="AI480" i="12"/>
  <c r="AD481" i="12"/>
  <c r="DR487" i="1"/>
  <c r="DQ488" i="1"/>
  <c r="EF488" i="1"/>
  <c r="EG487" i="1"/>
  <c r="BF484" i="12"/>
  <c r="BK484" i="12"/>
  <c r="BS484" i="12" s="1"/>
  <c r="BL484" i="12" s="1"/>
  <c r="BD484" i="12"/>
  <c r="BC484" i="12"/>
  <c r="BE484" i="12"/>
  <c r="BM484" i="12"/>
  <c r="DW491" i="1"/>
  <c r="BA486" i="12" s="1"/>
  <c r="BB485" i="12"/>
  <c r="BQ485" i="12" s="1"/>
  <c r="EB491" i="1"/>
  <c r="DO486" i="12" s="1"/>
  <c r="CO489" i="1"/>
  <c r="CP488" i="1"/>
  <c r="EH483" i="12" s="1"/>
  <c r="EO482" i="12" l="1"/>
  <c r="EX481" i="12" s="1"/>
  <c r="EW481" i="12" s="1"/>
  <c r="EP482" i="12"/>
  <c r="EB485" i="12"/>
  <c r="EC485" i="12"/>
  <c r="DY485" i="12"/>
  <c r="EA485" i="12"/>
  <c r="DW485" i="12"/>
  <c r="DX485" i="12"/>
  <c r="DR485" i="12"/>
  <c r="DZ485" i="12"/>
  <c r="DS485" i="12"/>
  <c r="DT485" i="12"/>
  <c r="DQ485" i="12"/>
  <c r="DV485" i="12"/>
  <c r="DU485" i="12"/>
  <c r="DP486" i="12"/>
  <c r="ED486" i="12" s="1"/>
  <c r="BO485" i="12"/>
  <c r="BP485" i="12"/>
  <c r="BI485" i="12"/>
  <c r="BJ485" i="12"/>
  <c r="BG485" i="12"/>
  <c r="BH485" i="12"/>
  <c r="AR481" i="12"/>
  <c r="AQ481" i="12"/>
  <c r="AP481" i="12"/>
  <c r="AO481" i="12"/>
  <c r="AN481" i="12"/>
  <c r="AT480" i="12" s="1"/>
  <c r="AS480" i="12" s="1"/>
  <c r="AM481" i="12"/>
  <c r="AL481" i="12"/>
  <c r="AK481" i="12"/>
  <c r="EZ481" i="12"/>
  <c r="FA481" i="12"/>
  <c r="EK482" i="12"/>
  <c r="EJ482" i="12"/>
  <c r="EN482" i="12"/>
  <c r="ER482" i="12"/>
  <c r="EM482" i="12"/>
  <c r="EL482" i="12"/>
  <c r="EI483" i="12"/>
  <c r="EQ483" i="12" s="1"/>
  <c r="AU480" i="12"/>
  <c r="AH481" i="12"/>
  <c r="AI481" i="12"/>
  <c r="AF481" i="12"/>
  <c r="AE481" i="12"/>
  <c r="AG481" i="12"/>
  <c r="AJ481" i="12"/>
  <c r="AD482" i="12"/>
  <c r="DR488" i="1"/>
  <c r="DQ489" i="1"/>
  <c r="EF489" i="1"/>
  <c r="EG488" i="1"/>
  <c r="BB486" i="12"/>
  <c r="BQ486" i="12" s="1"/>
  <c r="DW492" i="1"/>
  <c r="BA487" i="12" s="1"/>
  <c r="BE485" i="12"/>
  <c r="BN484" i="12" s="1"/>
  <c r="BK485" i="12"/>
  <c r="BS485" i="12" s="1"/>
  <c r="BL485" i="12" s="1"/>
  <c r="BF485" i="12"/>
  <c r="BC485" i="12"/>
  <c r="BD485" i="12" s="1"/>
  <c r="BT485" i="12"/>
  <c r="BM485" i="12"/>
  <c r="BT484" i="12"/>
  <c r="BN483" i="12"/>
  <c r="EB492" i="1"/>
  <c r="DO487" i="12" s="1"/>
  <c r="CP489" i="1"/>
  <c r="EH484" i="12" s="1"/>
  <c r="CO490" i="1"/>
  <c r="EZ482" i="12" l="1"/>
  <c r="EO483" i="12"/>
  <c r="EX482" i="12" s="1"/>
  <c r="EW482" i="12" s="1"/>
  <c r="EP483" i="12"/>
  <c r="ES482" i="12" s="1"/>
  <c r="ET482" i="12" s="1"/>
  <c r="EU482" i="12" s="1"/>
  <c r="EB486" i="12"/>
  <c r="EC486" i="12"/>
  <c r="DY486" i="12"/>
  <c r="EA486" i="12"/>
  <c r="DW486" i="12"/>
  <c r="DX486" i="12"/>
  <c r="DT486" i="12"/>
  <c r="DQ486" i="12"/>
  <c r="DV486" i="12"/>
  <c r="DS486" i="12"/>
  <c r="DU486" i="12"/>
  <c r="DR486" i="12"/>
  <c r="DZ486" i="12"/>
  <c r="DP487" i="12"/>
  <c r="ED487" i="12" s="1"/>
  <c r="ES481" i="12"/>
  <c r="ET481" i="12" s="1"/>
  <c r="EU481" i="12" s="1"/>
  <c r="BO486" i="12"/>
  <c r="BP486" i="12"/>
  <c r="BI486" i="12"/>
  <c r="BJ486" i="12"/>
  <c r="BG486" i="12"/>
  <c r="BH486" i="12"/>
  <c r="AR482" i="12"/>
  <c r="AQ482" i="12"/>
  <c r="AP482" i="12"/>
  <c r="AO482" i="12"/>
  <c r="AN482" i="12"/>
  <c r="AT481" i="12" s="1"/>
  <c r="AS481" i="12" s="1"/>
  <c r="AM482" i="12"/>
  <c r="AL482" i="12"/>
  <c r="AK482" i="12"/>
  <c r="FA482" i="12"/>
  <c r="EM483" i="12"/>
  <c r="EL483" i="12"/>
  <c r="EK483" i="12"/>
  <c r="EJ483" i="12"/>
  <c r="EN483" i="12"/>
  <c r="ER483" i="12"/>
  <c r="EI484" i="12"/>
  <c r="EQ484" i="12" s="1"/>
  <c r="AU481" i="12"/>
  <c r="AE482" i="12"/>
  <c r="AF482" i="12"/>
  <c r="AH482" i="12"/>
  <c r="AJ482" i="12"/>
  <c r="AG482" i="12"/>
  <c r="AI482" i="12"/>
  <c r="AD483" i="12"/>
  <c r="DQ490" i="1"/>
  <c r="DR489" i="1"/>
  <c r="EG489" i="1"/>
  <c r="EF490" i="1"/>
  <c r="BB487" i="12"/>
  <c r="BQ487" i="12" s="1"/>
  <c r="DW493" i="1"/>
  <c r="BA488" i="12" s="1"/>
  <c r="BC486" i="12"/>
  <c r="BF486" i="12"/>
  <c r="BD486" i="12"/>
  <c r="BK486" i="12"/>
  <c r="BS486" i="12" s="1"/>
  <c r="BL486" i="12" s="1"/>
  <c r="BE486" i="12"/>
  <c r="BN485" i="12" s="1"/>
  <c r="BT486" i="12"/>
  <c r="BM486" i="12"/>
  <c r="EB493" i="1"/>
  <c r="DO488" i="12" s="1"/>
  <c r="CP490" i="1"/>
  <c r="EH485" i="12" s="1"/>
  <c r="CO491" i="1"/>
  <c r="EO484" i="12" l="1"/>
  <c r="EX483" i="12" s="1"/>
  <c r="EW483" i="12" s="1"/>
  <c r="EP484" i="12"/>
  <c r="ES483" i="12" s="1"/>
  <c r="ET483" i="12" s="1"/>
  <c r="EU483" i="12" s="1"/>
  <c r="EB487" i="12"/>
  <c r="EC487" i="12"/>
  <c r="DY487" i="12"/>
  <c r="EA487" i="12"/>
  <c r="DW487" i="12"/>
  <c r="DX487" i="12"/>
  <c r="DT487" i="12"/>
  <c r="DQ487" i="12"/>
  <c r="DV487" i="12"/>
  <c r="DS487" i="12"/>
  <c r="DU487" i="12"/>
  <c r="DR487" i="12"/>
  <c r="DZ487" i="12"/>
  <c r="DP488" i="12"/>
  <c r="ED488" i="12" s="1"/>
  <c r="BO487" i="12"/>
  <c r="BP487" i="12"/>
  <c r="BI487" i="12"/>
  <c r="BJ487" i="12"/>
  <c r="BG487" i="12"/>
  <c r="BH487" i="12"/>
  <c r="AR483" i="12"/>
  <c r="AQ483" i="12"/>
  <c r="AP483" i="12"/>
  <c r="AO483" i="12"/>
  <c r="AN483" i="12"/>
  <c r="AT482" i="12" s="1"/>
  <c r="AS482" i="12" s="1"/>
  <c r="AL483" i="12"/>
  <c r="AK483" i="12"/>
  <c r="AM483" i="12"/>
  <c r="EZ483" i="12"/>
  <c r="FA483" i="12"/>
  <c r="EM484" i="12"/>
  <c r="EL484" i="12"/>
  <c r="EK484" i="12"/>
  <c r="EJ484" i="12"/>
  <c r="EN484" i="12"/>
  <c r="ER484" i="12"/>
  <c r="EI485" i="12"/>
  <c r="EQ485" i="12" s="1"/>
  <c r="AU482" i="12"/>
  <c r="AH483" i="12"/>
  <c r="AE483" i="12"/>
  <c r="AF483" i="12" s="1"/>
  <c r="AG483" i="12"/>
  <c r="AJ483" i="12"/>
  <c r="AI483" i="12"/>
  <c r="AD484" i="12"/>
  <c r="DR490" i="1"/>
  <c r="DQ491" i="1"/>
  <c r="EF491" i="1"/>
  <c r="EG490" i="1"/>
  <c r="DW494" i="1"/>
  <c r="BA489" i="12" s="1"/>
  <c r="BB488" i="12"/>
  <c r="BQ488" i="12" s="1"/>
  <c r="BF487" i="12"/>
  <c r="BE487" i="12"/>
  <c r="BN486" i="12" s="1"/>
  <c r="BT487" i="12"/>
  <c r="BC487" i="12"/>
  <c r="BD487" i="12" s="1"/>
  <c r="BK487" i="12"/>
  <c r="BS487" i="12" s="1"/>
  <c r="BL487" i="12" s="1"/>
  <c r="BM487" i="12"/>
  <c r="EB494" i="1"/>
  <c r="DO489" i="12" s="1"/>
  <c r="CO492" i="1"/>
  <c r="CP491" i="1"/>
  <c r="EH486" i="12" s="1"/>
  <c r="EO485" i="12" l="1"/>
  <c r="EX484" i="12" s="1"/>
  <c r="EW484" i="12" s="1"/>
  <c r="EP485" i="12"/>
  <c r="ES484" i="12" s="1"/>
  <c r="ET484" i="12" s="1"/>
  <c r="EU484" i="12" s="1"/>
  <c r="EB488" i="12"/>
  <c r="EC488" i="12"/>
  <c r="DY488" i="12"/>
  <c r="EA488" i="12"/>
  <c r="DW488" i="12"/>
  <c r="DX488" i="12"/>
  <c r="DU488" i="12"/>
  <c r="DR488" i="12"/>
  <c r="DZ488" i="12"/>
  <c r="DT488" i="12"/>
  <c r="DQ488" i="12"/>
  <c r="DV488" i="12"/>
  <c r="DS488" i="12"/>
  <c r="DP489" i="12"/>
  <c r="ED489" i="12" s="1"/>
  <c r="BO488" i="12"/>
  <c r="BP488" i="12"/>
  <c r="BI488" i="12"/>
  <c r="BJ488" i="12"/>
  <c r="BG488" i="12"/>
  <c r="BH488" i="12"/>
  <c r="AR484" i="12"/>
  <c r="AQ484" i="12"/>
  <c r="AP484" i="12"/>
  <c r="AO484" i="12"/>
  <c r="AN484" i="12"/>
  <c r="AM484" i="12"/>
  <c r="AL484" i="12"/>
  <c r="AK484" i="12"/>
  <c r="EZ484" i="12"/>
  <c r="FA484" i="12"/>
  <c r="EK485" i="12"/>
  <c r="EJ485" i="12"/>
  <c r="EN485" i="12"/>
  <c r="ER485" i="12"/>
  <c r="EM485" i="12"/>
  <c r="EL485" i="12"/>
  <c r="EI486" i="12"/>
  <c r="EQ486" i="12" s="1"/>
  <c r="AU483" i="12"/>
  <c r="AH484" i="12"/>
  <c r="AJ484" i="12"/>
  <c r="AT483" i="12"/>
  <c r="AS483" i="12" s="1"/>
  <c r="AE484" i="12"/>
  <c r="AG484" i="12"/>
  <c r="AF484" i="12"/>
  <c r="AI484" i="12"/>
  <c r="AD485" i="12"/>
  <c r="DR491" i="1"/>
  <c r="DQ492" i="1"/>
  <c r="EF492" i="1"/>
  <c r="EG491" i="1"/>
  <c r="BK488" i="12"/>
  <c r="BS488" i="12" s="1"/>
  <c r="BL488" i="12" s="1"/>
  <c r="BD488" i="12"/>
  <c r="BC488" i="12"/>
  <c r="BE488" i="12"/>
  <c r="BN487" i="12" s="1"/>
  <c r="BF488" i="12"/>
  <c r="BT488" i="12"/>
  <c r="BM488" i="12"/>
  <c r="DW495" i="1"/>
  <c r="BA490" i="12" s="1"/>
  <c r="BB489" i="12"/>
  <c r="BQ489" i="12" s="1"/>
  <c r="EB495" i="1"/>
  <c r="DO490" i="12" s="1"/>
  <c r="CP492" i="1"/>
  <c r="EH487" i="12" s="1"/>
  <c r="CO493" i="1"/>
  <c r="EO486" i="12" l="1"/>
  <c r="EX485" i="12" s="1"/>
  <c r="EW485" i="12" s="1"/>
  <c r="EP486" i="12"/>
  <c r="EB489" i="12"/>
  <c r="EC489" i="12"/>
  <c r="DY489" i="12"/>
  <c r="EA489" i="12"/>
  <c r="DW489" i="12"/>
  <c r="DX489" i="12"/>
  <c r="DT489" i="12"/>
  <c r="DQ489" i="12"/>
  <c r="DV489" i="12"/>
  <c r="DS489" i="12"/>
  <c r="DU489" i="12"/>
  <c r="DR489" i="12"/>
  <c r="DZ489" i="12"/>
  <c r="DP490" i="12"/>
  <c r="ED490" i="12" s="1"/>
  <c r="BO489" i="12"/>
  <c r="BP489" i="12"/>
  <c r="BI489" i="12"/>
  <c r="BJ489" i="12"/>
  <c r="BG489" i="12"/>
  <c r="BH489" i="12"/>
  <c r="AR485" i="12"/>
  <c r="AQ485" i="12"/>
  <c r="AP485" i="12"/>
  <c r="AO485" i="12"/>
  <c r="AN485" i="12"/>
  <c r="AM485" i="12"/>
  <c r="AL485" i="12"/>
  <c r="AK485" i="12"/>
  <c r="FA485" i="12"/>
  <c r="EZ485" i="12"/>
  <c r="EM486" i="12"/>
  <c r="EL486" i="12"/>
  <c r="EK486" i="12"/>
  <c r="EJ486" i="12"/>
  <c r="EN486" i="12"/>
  <c r="ER486" i="12"/>
  <c r="EI487" i="12"/>
  <c r="EQ487" i="12" s="1"/>
  <c r="AU484" i="12"/>
  <c r="AT484" i="12"/>
  <c r="AS484" i="12" s="1"/>
  <c r="AI485" i="12"/>
  <c r="AJ485" i="12"/>
  <c r="AG485" i="12"/>
  <c r="AH485" i="12"/>
  <c r="AE485" i="12"/>
  <c r="AF485" i="12" s="1"/>
  <c r="AD486" i="12"/>
  <c r="DR492" i="1"/>
  <c r="DQ493" i="1"/>
  <c r="EF493" i="1"/>
  <c r="EG492" i="1"/>
  <c r="BE489" i="12"/>
  <c r="BN488" i="12" s="1"/>
  <c r="BF489" i="12"/>
  <c r="BT489" i="12"/>
  <c r="BC489" i="12"/>
  <c r="BD489" i="12"/>
  <c r="BK489" i="12"/>
  <c r="BS489" i="12" s="1"/>
  <c r="BL489" i="12" s="1"/>
  <c r="BM489" i="12"/>
  <c r="DW496" i="1"/>
  <c r="BA491" i="12" s="1"/>
  <c r="BB490" i="12"/>
  <c r="BQ490" i="12" s="1"/>
  <c r="EB496" i="1"/>
  <c r="DO491" i="12" s="1"/>
  <c r="CP493" i="1"/>
  <c r="EH488" i="12" s="1"/>
  <c r="CO494" i="1"/>
  <c r="AU485" i="12" l="1"/>
  <c r="EO487" i="12"/>
  <c r="EX486" i="12" s="1"/>
  <c r="EW486" i="12" s="1"/>
  <c r="EP487" i="12"/>
  <c r="ES486" i="12" s="1"/>
  <c r="ET486" i="12" s="1"/>
  <c r="EU486" i="12" s="1"/>
  <c r="EB490" i="12"/>
  <c r="EC490" i="12"/>
  <c r="DY490" i="12"/>
  <c r="EA490" i="12"/>
  <c r="DW490" i="12"/>
  <c r="DX490" i="12"/>
  <c r="DU490" i="12"/>
  <c r="DR490" i="12"/>
  <c r="DZ490" i="12"/>
  <c r="DT490" i="12"/>
  <c r="DQ490" i="12"/>
  <c r="DV490" i="12"/>
  <c r="DS490" i="12"/>
  <c r="DP491" i="12"/>
  <c r="ED491" i="12" s="1"/>
  <c r="BO490" i="12"/>
  <c r="BP490" i="12"/>
  <c r="BI490" i="12"/>
  <c r="BJ490" i="12"/>
  <c r="BG490" i="12"/>
  <c r="BH490" i="12"/>
  <c r="AR486" i="12"/>
  <c r="AQ486" i="12"/>
  <c r="AP486" i="12"/>
  <c r="AO486" i="12"/>
  <c r="AN486" i="12"/>
  <c r="AT485" i="12" s="1"/>
  <c r="AS485" i="12" s="1"/>
  <c r="AM486" i="12"/>
  <c r="AL486" i="12"/>
  <c r="AK486" i="12"/>
  <c r="FA486" i="12"/>
  <c r="EZ486" i="12"/>
  <c r="ES485" i="12"/>
  <c r="ET485" i="12" s="1"/>
  <c r="EU485" i="12" s="1"/>
  <c r="EK487" i="12"/>
  <c r="EJ487" i="12"/>
  <c r="EN487" i="12"/>
  <c r="ER487" i="12"/>
  <c r="EM487" i="12"/>
  <c r="EL487" i="12"/>
  <c r="EI488" i="12"/>
  <c r="EQ488" i="12" s="1"/>
  <c r="AE486" i="12"/>
  <c r="AG486" i="12"/>
  <c r="AH486" i="12"/>
  <c r="AF486" i="12"/>
  <c r="AI486" i="12"/>
  <c r="AJ486" i="12"/>
  <c r="AD487" i="12"/>
  <c r="DQ494" i="1"/>
  <c r="DR493" i="1"/>
  <c r="EF494" i="1"/>
  <c r="EG493" i="1"/>
  <c r="BK490" i="12"/>
  <c r="BS490" i="12" s="1"/>
  <c r="BL490" i="12" s="1"/>
  <c r="BE490" i="12"/>
  <c r="BN489" i="12" s="1"/>
  <c r="BT490" i="12"/>
  <c r="BF490" i="12"/>
  <c r="BC490" i="12"/>
  <c r="BD490" i="12" s="1"/>
  <c r="BM490" i="12"/>
  <c r="BB491" i="12"/>
  <c r="BQ491" i="12" s="1"/>
  <c r="DW497" i="1"/>
  <c r="BA492" i="12" s="1"/>
  <c r="EB497" i="1"/>
  <c r="DO492" i="12" s="1"/>
  <c r="CP494" i="1"/>
  <c r="EH489" i="12" s="1"/>
  <c r="CO495" i="1"/>
  <c r="EO488" i="12" l="1"/>
  <c r="EX487" i="12" s="1"/>
  <c r="EW487" i="12" s="1"/>
  <c r="EP488" i="12"/>
  <c r="ES487" i="12" s="1"/>
  <c r="ET487" i="12" s="1"/>
  <c r="EU487" i="12" s="1"/>
  <c r="EB491" i="12"/>
  <c r="EC491" i="12"/>
  <c r="DY491" i="12"/>
  <c r="EA491" i="12"/>
  <c r="DW491" i="12"/>
  <c r="DX491" i="12"/>
  <c r="DU491" i="12"/>
  <c r="DR491" i="12"/>
  <c r="DZ491" i="12"/>
  <c r="DT491" i="12"/>
  <c r="DQ491" i="12"/>
  <c r="DV491" i="12"/>
  <c r="DS491" i="12"/>
  <c r="DP492" i="12"/>
  <c r="ED492" i="12" s="1"/>
  <c r="BO491" i="12"/>
  <c r="BP491" i="12"/>
  <c r="BI491" i="12"/>
  <c r="BJ491" i="12"/>
  <c r="BG491" i="12"/>
  <c r="BH491" i="12"/>
  <c r="AR487" i="12"/>
  <c r="AQ487" i="12"/>
  <c r="AP487" i="12"/>
  <c r="AO487" i="12"/>
  <c r="AN487" i="12"/>
  <c r="AT486" i="12" s="1"/>
  <c r="AS486" i="12" s="1"/>
  <c r="AL487" i="12"/>
  <c r="AK487" i="12"/>
  <c r="AM487" i="12"/>
  <c r="FA487" i="12"/>
  <c r="EZ487" i="12"/>
  <c r="EK488" i="12"/>
  <c r="EJ488" i="12"/>
  <c r="EN488" i="12"/>
  <c r="ER488" i="12"/>
  <c r="EM488" i="12"/>
  <c r="EL488" i="12"/>
  <c r="EI489" i="12"/>
  <c r="EQ489" i="12" s="1"/>
  <c r="AU486" i="12"/>
  <c r="AH487" i="12"/>
  <c r="AG487" i="12"/>
  <c r="AE487" i="12"/>
  <c r="AF487" i="12" s="1"/>
  <c r="AJ487" i="12"/>
  <c r="AI487" i="12"/>
  <c r="AD488" i="12"/>
  <c r="DR494" i="1"/>
  <c r="DQ495" i="1"/>
  <c r="EF495" i="1"/>
  <c r="EG494" i="1"/>
  <c r="BB492" i="12"/>
  <c r="BQ492" i="12" s="1"/>
  <c r="DW498" i="1"/>
  <c r="BA493" i="12" s="1"/>
  <c r="BF491" i="12"/>
  <c r="BT491" i="12"/>
  <c r="BK491" i="12"/>
  <c r="BS491" i="12" s="1"/>
  <c r="BL491" i="12" s="1"/>
  <c r="BE491" i="12"/>
  <c r="BN490" i="12" s="1"/>
  <c r="BC491" i="12"/>
  <c r="BD491" i="12" s="1"/>
  <c r="BM491" i="12"/>
  <c r="EB498" i="1"/>
  <c r="DO493" i="12" s="1"/>
  <c r="CP495" i="1"/>
  <c r="EH490" i="12" s="1"/>
  <c r="CO496" i="1"/>
  <c r="EO489" i="12" l="1"/>
  <c r="EX488" i="12" s="1"/>
  <c r="EW488" i="12" s="1"/>
  <c r="EP489" i="12"/>
  <c r="ES488" i="12" s="1"/>
  <c r="ET488" i="12" s="1"/>
  <c r="EU488" i="12" s="1"/>
  <c r="EB492" i="12"/>
  <c r="EC492" i="12"/>
  <c r="DY492" i="12"/>
  <c r="EA492" i="12"/>
  <c r="DW492" i="12"/>
  <c r="DX492" i="12"/>
  <c r="DU492" i="12"/>
  <c r="DR492" i="12"/>
  <c r="DZ492" i="12"/>
  <c r="DT492" i="12"/>
  <c r="DQ492" i="12"/>
  <c r="DV492" i="12"/>
  <c r="DS492" i="12"/>
  <c r="DP493" i="12"/>
  <c r="ED493" i="12" s="1"/>
  <c r="BO492" i="12"/>
  <c r="BP492" i="12"/>
  <c r="BI492" i="12"/>
  <c r="BJ492" i="12"/>
  <c r="BG492" i="12"/>
  <c r="BH492" i="12"/>
  <c r="AR488" i="12"/>
  <c r="AQ488" i="12"/>
  <c r="AP488" i="12"/>
  <c r="AO488" i="12"/>
  <c r="AN488" i="12"/>
  <c r="AT487" i="12" s="1"/>
  <c r="AS487" i="12" s="1"/>
  <c r="AM488" i="12"/>
  <c r="AL488" i="12"/>
  <c r="AK488" i="12"/>
  <c r="EZ488" i="12"/>
  <c r="FA488" i="12"/>
  <c r="EK489" i="12"/>
  <c r="EJ489" i="12"/>
  <c r="EN489" i="12"/>
  <c r="ER489" i="12"/>
  <c r="EM489" i="12"/>
  <c r="EL489" i="12"/>
  <c r="EI490" i="12"/>
  <c r="EQ490" i="12" s="1"/>
  <c r="AU487" i="12"/>
  <c r="AH488" i="12"/>
  <c r="AG488" i="12"/>
  <c r="AI488" i="12"/>
  <c r="AE488" i="12"/>
  <c r="AF488" i="12" s="1"/>
  <c r="AJ488" i="12"/>
  <c r="AD489" i="12"/>
  <c r="DQ496" i="1"/>
  <c r="DR495" i="1"/>
  <c r="EG495" i="1"/>
  <c r="EF496" i="1"/>
  <c r="BB493" i="12"/>
  <c r="BQ493" i="12" s="1"/>
  <c r="DW499" i="1"/>
  <c r="BA494" i="12" s="1"/>
  <c r="BE492" i="12"/>
  <c r="BK492" i="12"/>
  <c r="BS492" i="12" s="1"/>
  <c r="BL492" i="12" s="1"/>
  <c r="BF492" i="12"/>
  <c r="BC492" i="12"/>
  <c r="BD492" i="12"/>
  <c r="BM492" i="12"/>
  <c r="EB499" i="1"/>
  <c r="DO494" i="12" s="1"/>
  <c r="CO497" i="1"/>
  <c r="CP496" i="1"/>
  <c r="EH491" i="12" s="1"/>
  <c r="EO490" i="12" l="1"/>
  <c r="EX489" i="12" s="1"/>
  <c r="EW489" i="12" s="1"/>
  <c r="EP490" i="12"/>
  <c r="EB493" i="12"/>
  <c r="EC493" i="12"/>
  <c r="DY493" i="12"/>
  <c r="EA493" i="12"/>
  <c r="DW493" i="12"/>
  <c r="DX493" i="12"/>
  <c r="DU493" i="12"/>
  <c r="DR493" i="12"/>
  <c r="DZ493" i="12"/>
  <c r="DT493" i="12"/>
  <c r="DQ493" i="12"/>
  <c r="DV493" i="12"/>
  <c r="DS493" i="12"/>
  <c r="DP494" i="12"/>
  <c r="ED494" i="12" s="1"/>
  <c r="BO493" i="12"/>
  <c r="BP493" i="12"/>
  <c r="BI493" i="12"/>
  <c r="BJ493" i="12"/>
  <c r="BG493" i="12"/>
  <c r="BH493" i="12"/>
  <c r="AR489" i="12"/>
  <c r="AQ489" i="12"/>
  <c r="AP489" i="12"/>
  <c r="AO489" i="12"/>
  <c r="AN489" i="12"/>
  <c r="AM489" i="12"/>
  <c r="AL489" i="12"/>
  <c r="AK489" i="12"/>
  <c r="EZ489" i="12"/>
  <c r="FA489" i="12"/>
  <c r="EK490" i="12"/>
  <c r="EJ490" i="12"/>
  <c r="EN490" i="12"/>
  <c r="ER490" i="12"/>
  <c r="EM490" i="12"/>
  <c r="EL490" i="12"/>
  <c r="EI491" i="12"/>
  <c r="EQ491" i="12" s="1"/>
  <c r="AU488" i="12"/>
  <c r="AG489" i="12"/>
  <c r="AE489" i="12"/>
  <c r="AH489" i="12"/>
  <c r="AJ489" i="12"/>
  <c r="AT488" i="12"/>
  <c r="AS488" i="12" s="1"/>
  <c r="AI489" i="12"/>
  <c r="AF489" i="12"/>
  <c r="AD490" i="12"/>
  <c r="DQ497" i="1"/>
  <c r="DR496" i="1"/>
  <c r="EG496" i="1"/>
  <c r="EF497" i="1"/>
  <c r="BB494" i="12"/>
  <c r="BQ494" i="12" s="1"/>
  <c r="DW500" i="1"/>
  <c r="BA495" i="12" s="1"/>
  <c r="BT492" i="12"/>
  <c r="BN491" i="12"/>
  <c r="BF493" i="12"/>
  <c r="BK493" i="12"/>
  <c r="BS493" i="12" s="1"/>
  <c r="BL493" i="12" s="1"/>
  <c r="BC493" i="12"/>
  <c r="BD493" i="12" s="1"/>
  <c r="BE493" i="12"/>
  <c r="BM493" i="12"/>
  <c r="EB500" i="1"/>
  <c r="DO495" i="12" s="1"/>
  <c r="CP497" i="1"/>
  <c r="EH492" i="12" s="1"/>
  <c r="CO498" i="1"/>
  <c r="EO491" i="12" l="1"/>
  <c r="EP491" i="12"/>
  <c r="EB494" i="12"/>
  <c r="EC494" i="12"/>
  <c r="DY494" i="12"/>
  <c r="EA494" i="12"/>
  <c r="DW494" i="12"/>
  <c r="DX494" i="12"/>
  <c r="DT494" i="12"/>
  <c r="DQ494" i="12"/>
  <c r="DV494" i="12"/>
  <c r="DS494" i="12"/>
  <c r="DU494" i="12"/>
  <c r="DR494" i="12"/>
  <c r="DZ494" i="12"/>
  <c r="DP495" i="12"/>
  <c r="ED495" i="12" s="1"/>
  <c r="BO494" i="12"/>
  <c r="BP494" i="12"/>
  <c r="BI494" i="12"/>
  <c r="BJ494" i="12"/>
  <c r="BG494" i="12"/>
  <c r="BH494" i="12"/>
  <c r="AR490" i="12"/>
  <c r="AQ490" i="12"/>
  <c r="AP490" i="12"/>
  <c r="AO490" i="12"/>
  <c r="AN490" i="12"/>
  <c r="AT489" i="12" s="1"/>
  <c r="AS489" i="12" s="1"/>
  <c r="AM490" i="12"/>
  <c r="AL490" i="12"/>
  <c r="AK490" i="12"/>
  <c r="EZ490" i="12"/>
  <c r="ES489" i="12"/>
  <c r="ET489" i="12" s="1"/>
  <c r="EU489" i="12" s="1"/>
  <c r="FA490" i="12"/>
  <c r="EM491" i="12"/>
  <c r="EL491" i="12"/>
  <c r="EK491" i="12"/>
  <c r="EX490" i="12"/>
  <c r="EW490" i="12" s="1"/>
  <c r="EJ491" i="12"/>
  <c r="EN491" i="12"/>
  <c r="ER491" i="12"/>
  <c r="EI492" i="12"/>
  <c r="EQ492" i="12" s="1"/>
  <c r="AU489" i="12"/>
  <c r="AG490" i="12"/>
  <c r="AE490" i="12"/>
  <c r="AF490" i="12" s="1"/>
  <c r="AH490" i="12"/>
  <c r="AI490" i="12"/>
  <c r="AJ490" i="12"/>
  <c r="AD491" i="12"/>
  <c r="DR497" i="1"/>
  <c r="DQ498" i="1"/>
  <c r="EF498" i="1"/>
  <c r="EG497" i="1"/>
  <c r="BT493" i="12"/>
  <c r="BN492" i="12"/>
  <c r="DW501" i="1"/>
  <c r="BA496" i="12" s="1"/>
  <c r="BB495" i="12"/>
  <c r="BQ495" i="12" s="1"/>
  <c r="BF494" i="12"/>
  <c r="BD494" i="12"/>
  <c r="BE494" i="12"/>
  <c r="BN493" i="12" s="1"/>
  <c r="BC494" i="12"/>
  <c r="BK494" i="12"/>
  <c r="BS494" i="12" s="1"/>
  <c r="BL494" i="12" s="1"/>
  <c r="BT494" i="12"/>
  <c r="BM494" i="12"/>
  <c r="EB501" i="1"/>
  <c r="DO496" i="12" s="1"/>
  <c r="CO499" i="1"/>
  <c r="CP498" i="1"/>
  <c r="EH493" i="12" s="1"/>
  <c r="EO492" i="12" l="1"/>
  <c r="EP492" i="12"/>
  <c r="ES491" i="12" s="1"/>
  <c r="ET491" i="12" s="1"/>
  <c r="EU491" i="12" s="1"/>
  <c r="EB495" i="12"/>
  <c r="EC495" i="12"/>
  <c r="DY495" i="12"/>
  <c r="EA495" i="12"/>
  <c r="DW495" i="12"/>
  <c r="DX495" i="12"/>
  <c r="DT495" i="12"/>
  <c r="DQ495" i="12"/>
  <c r="DV495" i="12"/>
  <c r="DS495" i="12"/>
  <c r="DU495" i="12"/>
  <c r="DR495" i="12"/>
  <c r="DZ495" i="12"/>
  <c r="DP496" i="12"/>
  <c r="ED496" i="12" s="1"/>
  <c r="BO495" i="12"/>
  <c r="BP495" i="12"/>
  <c r="BI495" i="12"/>
  <c r="BJ495" i="12"/>
  <c r="BG495" i="12"/>
  <c r="BH495" i="12"/>
  <c r="AR491" i="12"/>
  <c r="AQ491" i="12"/>
  <c r="AP491" i="12"/>
  <c r="AO491" i="12"/>
  <c r="AN491" i="12"/>
  <c r="AL491" i="12"/>
  <c r="AK491" i="12"/>
  <c r="AM491" i="12"/>
  <c r="FA491" i="12"/>
  <c r="EZ491" i="12"/>
  <c r="ES490" i="12"/>
  <c r="ET490" i="12" s="1"/>
  <c r="EU490" i="12" s="1"/>
  <c r="EK492" i="12"/>
  <c r="EX491" i="12"/>
  <c r="EW491" i="12" s="1"/>
  <c r="EJ492" i="12"/>
  <c r="EN492" i="12"/>
  <c r="ER492" i="12"/>
  <c r="EM492" i="12"/>
  <c r="EL492" i="12"/>
  <c r="EI493" i="12"/>
  <c r="EQ493" i="12" s="1"/>
  <c r="AU490" i="12"/>
  <c r="AH491" i="12"/>
  <c r="AE491" i="12"/>
  <c r="AI491" i="12"/>
  <c r="AG491" i="12"/>
  <c r="AF491" i="12"/>
  <c r="AJ491" i="12"/>
  <c r="AT490" i="12"/>
  <c r="AS490" i="12" s="1"/>
  <c r="AD492" i="12"/>
  <c r="DQ499" i="1"/>
  <c r="DR498" i="1"/>
  <c r="EF499" i="1"/>
  <c r="EG498" i="1"/>
  <c r="BD495" i="12"/>
  <c r="BF495" i="12"/>
  <c r="BK495" i="12"/>
  <c r="BS495" i="12" s="1"/>
  <c r="BL495" i="12" s="1"/>
  <c r="BE495" i="12"/>
  <c r="BN494" i="12" s="1"/>
  <c r="BC495" i="12"/>
  <c r="BT495" i="12"/>
  <c r="BM495" i="12"/>
  <c r="DW502" i="1"/>
  <c r="BA497" i="12" s="1"/>
  <c r="BB496" i="12"/>
  <c r="BQ496" i="12" s="1"/>
  <c r="EB502" i="1"/>
  <c r="DO497" i="12" s="1"/>
  <c r="CP499" i="1"/>
  <c r="EH494" i="12" s="1"/>
  <c r="CO500" i="1"/>
  <c r="EO493" i="12" l="1"/>
  <c r="EP493" i="12"/>
  <c r="ES492" i="12" s="1"/>
  <c r="ET492" i="12" s="1"/>
  <c r="EU492" i="12" s="1"/>
  <c r="EB496" i="12"/>
  <c r="EC496" i="12"/>
  <c r="DY496" i="12"/>
  <c r="EA496" i="12"/>
  <c r="DW496" i="12"/>
  <c r="DX496" i="12"/>
  <c r="DV496" i="12"/>
  <c r="DS496" i="12"/>
  <c r="DU496" i="12"/>
  <c r="DT496" i="12"/>
  <c r="DQ496" i="12"/>
  <c r="DR496" i="12"/>
  <c r="DZ496" i="12"/>
  <c r="DP497" i="12"/>
  <c r="ED497" i="12" s="1"/>
  <c r="BO496" i="12"/>
  <c r="BP496" i="12"/>
  <c r="BI496" i="12"/>
  <c r="BJ496" i="12"/>
  <c r="BG496" i="12"/>
  <c r="BH496" i="12"/>
  <c r="AR492" i="12"/>
  <c r="AQ492" i="12"/>
  <c r="AP492" i="12"/>
  <c r="AO492" i="12"/>
  <c r="AN492" i="12"/>
  <c r="AT491" i="12" s="1"/>
  <c r="AS491" i="12" s="1"/>
  <c r="AM492" i="12"/>
  <c r="AL492" i="12"/>
  <c r="AK492" i="12"/>
  <c r="FA492" i="12"/>
  <c r="AU491" i="12"/>
  <c r="EZ492" i="12"/>
  <c r="EK493" i="12"/>
  <c r="EX492" i="12"/>
  <c r="EW492" i="12" s="1"/>
  <c r="EJ493" i="12"/>
  <c r="EN493" i="12"/>
  <c r="ER493" i="12"/>
  <c r="EM493" i="12"/>
  <c r="EL493" i="12"/>
  <c r="EI494" i="12"/>
  <c r="EQ494" i="12" s="1"/>
  <c r="AF492" i="12"/>
  <c r="AE492" i="12"/>
  <c r="AH492" i="12"/>
  <c r="AJ492" i="12"/>
  <c r="AG492" i="12"/>
  <c r="AI492" i="12"/>
  <c r="AD493" i="12"/>
  <c r="DR499" i="1"/>
  <c r="DQ500" i="1"/>
  <c r="EF500" i="1"/>
  <c r="EG499" i="1"/>
  <c r="DW503" i="1"/>
  <c r="BA498" i="12" s="1"/>
  <c r="BB497" i="12"/>
  <c r="BQ497" i="12" s="1"/>
  <c r="BE496" i="12"/>
  <c r="BN495" i="12" s="1"/>
  <c r="BK496" i="12"/>
  <c r="BS496" i="12" s="1"/>
  <c r="BL496" i="12" s="1"/>
  <c r="BT496" i="12"/>
  <c r="BF496" i="12"/>
  <c r="BC496" i="12"/>
  <c r="BD496" i="12" s="1"/>
  <c r="BM496" i="12"/>
  <c r="EB503" i="1"/>
  <c r="DO498" i="12" s="1"/>
  <c r="CO501" i="1"/>
  <c r="CP500" i="1"/>
  <c r="EH495" i="12" s="1"/>
  <c r="EO494" i="12" l="1"/>
  <c r="EP494" i="12"/>
  <c r="EB497" i="12"/>
  <c r="EC497" i="12"/>
  <c r="DY497" i="12"/>
  <c r="EA497" i="12"/>
  <c r="DW497" i="12"/>
  <c r="DX497" i="12"/>
  <c r="DU497" i="12"/>
  <c r="DR497" i="12"/>
  <c r="DZ497" i="12"/>
  <c r="DT497" i="12"/>
  <c r="DQ497" i="12"/>
  <c r="DV497" i="12"/>
  <c r="DS497" i="12"/>
  <c r="DP498" i="12"/>
  <c r="ED498" i="12" s="1"/>
  <c r="BO497" i="12"/>
  <c r="BP497" i="12"/>
  <c r="BI497" i="12"/>
  <c r="BJ497" i="12"/>
  <c r="BG497" i="12"/>
  <c r="BH497" i="12"/>
  <c r="AR493" i="12"/>
  <c r="AQ493" i="12"/>
  <c r="AP493" i="12"/>
  <c r="AO493" i="12"/>
  <c r="AN493" i="12"/>
  <c r="AT492" i="12" s="1"/>
  <c r="AS492" i="12" s="1"/>
  <c r="AM493" i="12"/>
  <c r="AL493" i="12"/>
  <c r="AK493" i="12"/>
  <c r="AU492" i="12"/>
  <c r="EZ493" i="12"/>
  <c r="FA493" i="12"/>
  <c r="EK494" i="12"/>
  <c r="EX493" i="12"/>
  <c r="EW493" i="12" s="1"/>
  <c r="EJ494" i="12"/>
  <c r="EN494" i="12"/>
  <c r="ER494" i="12"/>
  <c r="EM494" i="12"/>
  <c r="EL494" i="12"/>
  <c r="EI495" i="12"/>
  <c r="EQ495" i="12" s="1"/>
  <c r="AI493" i="12"/>
  <c r="AE493" i="12"/>
  <c r="AF493" i="12" s="1"/>
  <c r="AH493" i="12"/>
  <c r="AJ493" i="12"/>
  <c r="AG493" i="12"/>
  <c r="AD494" i="12"/>
  <c r="DQ501" i="1"/>
  <c r="DR500" i="1"/>
  <c r="EF501" i="1"/>
  <c r="EG500" i="1"/>
  <c r="BF497" i="12"/>
  <c r="BC497" i="12"/>
  <c r="BD497" i="12" s="1"/>
  <c r="BK497" i="12"/>
  <c r="BS497" i="12" s="1"/>
  <c r="BL497" i="12" s="1"/>
  <c r="BE497" i="12"/>
  <c r="BN496" i="12" s="1"/>
  <c r="BT497" i="12"/>
  <c r="BM497" i="12"/>
  <c r="BB498" i="12"/>
  <c r="BQ498" i="12" s="1"/>
  <c r="DW504" i="1"/>
  <c r="BA499" i="12" s="1"/>
  <c r="EB504" i="1"/>
  <c r="DO499" i="12" s="1"/>
  <c r="CO502" i="1"/>
  <c r="CP501" i="1"/>
  <c r="EH496" i="12" s="1"/>
  <c r="EZ494" i="12" l="1"/>
  <c r="EO495" i="12"/>
  <c r="EX494" i="12" s="1"/>
  <c r="EW494" i="12" s="1"/>
  <c r="EP495" i="12"/>
  <c r="ES494" i="12" s="1"/>
  <c r="ET494" i="12" s="1"/>
  <c r="EU494" i="12" s="1"/>
  <c r="EB498" i="12"/>
  <c r="EC498" i="12"/>
  <c r="DY498" i="12"/>
  <c r="EA498" i="12"/>
  <c r="DW498" i="12"/>
  <c r="DX498" i="12"/>
  <c r="DU498" i="12"/>
  <c r="DR498" i="12"/>
  <c r="DZ498" i="12"/>
  <c r="DT498" i="12"/>
  <c r="DQ498" i="12"/>
  <c r="DV498" i="12"/>
  <c r="DS498" i="12"/>
  <c r="DP499" i="12"/>
  <c r="ED499" i="12" s="1"/>
  <c r="BO498" i="12"/>
  <c r="BP498" i="12"/>
  <c r="BI498" i="12"/>
  <c r="BJ498" i="12"/>
  <c r="BG498" i="12"/>
  <c r="BH498" i="12"/>
  <c r="AR494" i="12"/>
  <c r="AQ494" i="12"/>
  <c r="AP494" i="12"/>
  <c r="AO494" i="12"/>
  <c r="AN494" i="12"/>
  <c r="AM494" i="12"/>
  <c r="AL494" i="12"/>
  <c r="AK494" i="12"/>
  <c r="ES493" i="12"/>
  <c r="ET493" i="12" s="1"/>
  <c r="EU493" i="12" s="1"/>
  <c r="FA494" i="12"/>
  <c r="EK495" i="12"/>
  <c r="EJ495" i="12"/>
  <c r="EN495" i="12"/>
  <c r="ER495" i="12"/>
  <c r="EM495" i="12"/>
  <c r="EL495" i="12"/>
  <c r="EI496" i="12"/>
  <c r="EQ496" i="12" s="1"/>
  <c r="AU493" i="12"/>
  <c r="AH494" i="12"/>
  <c r="AG494" i="12"/>
  <c r="AE494" i="12"/>
  <c r="AF494" i="12"/>
  <c r="AJ494" i="12"/>
  <c r="AI494" i="12"/>
  <c r="AT493" i="12"/>
  <c r="AS493" i="12" s="1"/>
  <c r="AD495" i="12"/>
  <c r="DQ502" i="1"/>
  <c r="DR501" i="1"/>
  <c r="EF502" i="1"/>
  <c r="EG501" i="1"/>
  <c r="DW505" i="1"/>
  <c r="BA500" i="12" s="1"/>
  <c r="BB499" i="12"/>
  <c r="BQ499" i="12" s="1"/>
  <c r="BK498" i="12"/>
  <c r="BS498" i="12" s="1"/>
  <c r="BL498" i="12" s="1"/>
  <c r="BE498" i="12"/>
  <c r="BN497" i="12" s="1"/>
  <c r="BT498" i="12"/>
  <c r="BF498" i="12"/>
  <c r="BC498" i="12"/>
  <c r="BD498" i="12"/>
  <c r="BM498" i="12"/>
  <c r="EB505" i="1"/>
  <c r="DO500" i="12" s="1"/>
  <c r="CP502" i="1"/>
  <c r="EH497" i="12" s="1"/>
  <c r="CO503" i="1"/>
  <c r="EO496" i="12" l="1"/>
  <c r="EX495" i="12" s="1"/>
  <c r="EW495" i="12" s="1"/>
  <c r="EP496" i="12"/>
  <c r="ES495" i="12" s="1"/>
  <c r="ET495" i="12" s="1"/>
  <c r="EU495" i="12" s="1"/>
  <c r="EB499" i="12"/>
  <c r="EC499" i="12"/>
  <c r="DY499" i="12"/>
  <c r="EA499" i="12"/>
  <c r="DW499" i="12"/>
  <c r="DX499" i="12"/>
  <c r="DT499" i="12"/>
  <c r="DQ499" i="12"/>
  <c r="DV499" i="12"/>
  <c r="DS499" i="12"/>
  <c r="DU499" i="12"/>
  <c r="DR499" i="12"/>
  <c r="DZ499" i="12"/>
  <c r="DP500" i="12"/>
  <c r="ED500" i="12" s="1"/>
  <c r="BO499" i="12"/>
  <c r="BP499" i="12"/>
  <c r="BI499" i="12"/>
  <c r="BJ499" i="12"/>
  <c r="BG499" i="12"/>
  <c r="BH499" i="12"/>
  <c r="AR495" i="12"/>
  <c r="AQ495" i="12"/>
  <c r="AP495" i="12"/>
  <c r="AO495" i="12"/>
  <c r="AN495" i="12"/>
  <c r="AT494" i="12" s="1"/>
  <c r="AS494" i="12" s="1"/>
  <c r="AL495" i="12"/>
  <c r="AK495" i="12"/>
  <c r="AM495" i="12"/>
  <c r="FA495" i="12"/>
  <c r="EZ495" i="12"/>
  <c r="EM496" i="12"/>
  <c r="EL496" i="12"/>
  <c r="EK496" i="12"/>
  <c r="EJ496" i="12"/>
  <c r="EN496" i="12"/>
  <c r="ER496" i="12"/>
  <c r="EI497" i="12"/>
  <c r="EQ497" i="12" s="1"/>
  <c r="AU494" i="12"/>
  <c r="AE495" i="12"/>
  <c r="AF495" i="12" s="1"/>
  <c r="AJ495" i="12"/>
  <c r="AG495" i="12"/>
  <c r="AH495" i="12"/>
  <c r="AI495" i="12"/>
  <c r="AD496" i="12"/>
  <c r="DR502" i="1"/>
  <c r="DQ503" i="1"/>
  <c r="EF503" i="1"/>
  <c r="EG502" i="1"/>
  <c r="BC499" i="12"/>
  <c r="BD499" i="12" s="1"/>
  <c r="BF499" i="12"/>
  <c r="BE499" i="12"/>
  <c r="BN498" i="12" s="1"/>
  <c r="BK499" i="12"/>
  <c r="BS499" i="12" s="1"/>
  <c r="BL499" i="12" s="1"/>
  <c r="BT499" i="12"/>
  <c r="BM499" i="12"/>
  <c r="DW506" i="1"/>
  <c r="BA501" i="12" s="1"/>
  <c r="BB500" i="12"/>
  <c r="BQ500" i="12" s="1"/>
  <c r="EB506" i="1"/>
  <c r="DO501" i="12" s="1"/>
  <c r="CO504" i="1"/>
  <c r="CP503" i="1"/>
  <c r="EH498" i="12" s="1"/>
  <c r="EO497" i="12" l="1"/>
  <c r="EX496" i="12" s="1"/>
  <c r="EW496" i="12" s="1"/>
  <c r="EP497" i="12"/>
  <c r="ES496" i="12" s="1"/>
  <c r="ET496" i="12" s="1"/>
  <c r="EU496" i="12" s="1"/>
  <c r="EB500" i="12"/>
  <c r="EC500" i="12"/>
  <c r="DY500" i="12"/>
  <c r="EA500" i="12"/>
  <c r="DW500" i="12"/>
  <c r="DX500" i="12"/>
  <c r="DU500" i="12"/>
  <c r="DR500" i="12"/>
  <c r="DZ500" i="12"/>
  <c r="DT500" i="12"/>
  <c r="DQ500" i="12"/>
  <c r="DV500" i="12"/>
  <c r="DS500" i="12"/>
  <c r="DP501" i="12"/>
  <c r="ED501" i="12" s="1"/>
  <c r="BO500" i="12"/>
  <c r="BP500" i="12"/>
  <c r="BI500" i="12"/>
  <c r="BJ500" i="12"/>
  <c r="BG500" i="12"/>
  <c r="BH500" i="12"/>
  <c r="AR496" i="12"/>
  <c r="AQ496" i="12"/>
  <c r="AP496" i="12"/>
  <c r="AO496" i="12"/>
  <c r="AN496" i="12"/>
  <c r="AT495" i="12" s="1"/>
  <c r="AS495" i="12" s="1"/>
  <c r="AM496" i="12"/>
  <c r="AL496" i="12"/>
  <c r="AK496" i="12"/>
  <c r="EZ496" i="12"/>
  <c r="FA496" i="12"/>
  <c r="EM497" i="12"/>
  <c r="EL497" i="12"/>
  <c r="EK497" i="12"/>
  <c r="EJ497" i="12"/>
  <c r="EN497" i="12"/>
  <c r="ER497" i="12"/>
  <c r="EI498" i="12"/>
  <c r="EQ498" i="12" s="1"/>
  <c r="AU495" i="12"/>
  <c r="AJ496" i="12"/>
  <c r="AE496" i="12"/>
  <c r="AF496" i="12" s="1"/>
  <c r="AG496" i="12"/>
  <c r="AH496" i="12"/>
  <c r="AI496" i="12"/>
  <c r="AD497" i="12"/>
  <c r="DQ504" i="1"/>
  <c r="DR503" i="1"/>
  <c r="EG503" i="1"/>
  <c r="EF504" i="1"/>
  <c r="DW507" i="1"/>
  <c r="BA502" i="12" s="1"/>
  <c r="BB501" i="12"/>
  <c r="BQ501" i="12" s="1"/>
  <c r="BC500" i="12"/>
  <c r="BD500" i="12" s="1"/>
  <c r="BK500" i="12"/>
  <c r="BS500" i="12" s="1"/>
  <c r="BL500" i="12" s="1"/>
  <c r="BE500" i="12"/>
  <c r="BF500" i="12"/>
  <c r="BM500" i="12"/>
  <c r="EB507" i="1"/>
  <c r="DO502" i="12" s="1"/>
  <c r="CO505" i="1"/>
  <c r="CP504" i="1"/>
  <c r="EH499" i="12" s="1"/>
  <c r="EO498" i="12" l="1"/>
  <c r="EX497" i="12" s="1"/>
  <c r="EW497" i="12" s="1"/>
  <c r="EP498" i="12"/>
  <c r="EB501" i="12"/>
  <c r="EC501" i="12"/>
  <c r="DY501" i="12"/>
  <c r="EA501" i="12"/>
  <c r="DW501" i="12"/>
  <c r="DX501" i="12"/>
  <c r="DU501" i="12"/>
  <c r="DR501" i="12"/>
  <c r="DZ501" i="12"/>
  <c r="DT501" i="12"/>
  <c r="DQ501" i="12"/>
  <c r="DV501" i="12"/>
  <c r="DS501" i="12"/>
  <c r="DP502" i="12"/>
  <c r="ED502" i="12" s="1"/>
  <c r="BO501" i="12"/>
  <c r="BP501" i="12"/>
  <c r="BI501" i="12"/>
  <c r="BJ501" i="12"/>
  <c r="BG501" i="12"/>
  <c r="BH501" i="12"/>
  <c r="AR497" i="12"/>
  <c r="AQ497" i="12"/>
  <c r="AP497" i="12"/>
  <c r="AO497" i="12"/>
  <c r="AN497" i="12"/>
  <c r="AM497" i="12"/>
  <c r="AL497" i="12"/>
  <c r="AK497" i="12"/>
  <c r="EZ497" i="12"/>
  <c r="FA497" i="12"/>
  <c r="EK498" i="12"/>
  <c r="EJ498" i="12"/>
  <c r="EN498" i="12"/>
  <c r="ER498" i="12"/>
  <c r="EM498" i="12"/>
  <c r="EL498" i="12"/>
  <c r="EI499" i="12"/>
  <c r="EQ499" i="12" s="1"/>
  <c r="AU496" i="12"/>
  <c r="AH497" i="12"/>
  <c r="AF497" i="12"/>
  <c r="AI497" i="12"/>
  <c r="AJ497" i="12"/>
  <c r="AE497" i="12"/>
  <c r="AG497" i="12"/>
  <c r="AT496" i="12"/>
  <c r="AS496" i="12" s="1"/>
  <c r="AD498" i="12"/>
  <c r="DR504" i="1"/>
  <c r="DQ505" i="1"/>
  <c r="EF505" i="1"/>
  <c r="EG504" i="1"/>
  <c r="BT500" i="12"/>
  <c r="BN499" i="12"/>
  <c r="BC501" i="12"/>
  <c r="BD501" i="12" s="1"/>
  <c r="BE501" i="12"/>
  <c r="BN500" i="12" s="1"/>
  <c r="BT501" i="12"/>
  <c r="BF501" i="12"/>
  <c r="BK501" i="12"/>
  <c r="BS501" i="12" s="1"/>
  <c r="BL501" i="12" s="1"/>
  <c r="BM501" i="12"/>
  <c r="DW508" i="1"/>
  <c r="BA503" i="12" s="1"/>
  <c r="BB502" i="12"/>
  <c r="BQ502" i="12" s="1"/>
  <c r="EB508" i="1"/>
  <c r="DO503" i="12" s="1"/>
  <c r="CP505" i="1"/>
  <c r="EH500" i="12" s="1"/>
  <c r="CO506" i="1"/>
  <c r="EZ498" i="12" l="1"/>
  <c r="EO499" i="12"/>
  <c r="EX498" i="12" s="1"/>
  <c r="EW498" i="12" s="1"/>
  <c r="EP499" i="12"/>
  <c r="ES498" i="12" s="1"/>
  <c r="ET498" i="12" s="1"/>
  <c r="EU498" i="12" s="1"/>
  <c r="EB502" i="12"/>
  <c r="EC502" i="12"/>
  <c r="DY502" i="12"/>
  <c r="EA502" i="12"/>
  <c r="DW502" i="12"/>
  <c r="DX502" i="12"/>
  <c r="DT502" i="12"/>
  <c r="DQ502" i="12"/>
  <c r="DV502" i="12"/>
  <c r="DS502" i="12"/>
  <c r="DU502" i="12"/>
  <c r="DR502" i="12"/>
  <c r="DZ502" i="12"/>
  <c r="DP503" i="12"/>
  <c r="ED503" i="12" s="1"/>
  <c r="BO502" i="12"/>
  <c r="BP502" i="12"/>
  <c r="BI502" i="12"/>
  <c r="BJ502" i="12"/>
  <c r="BG502" i="12"/>
  <c r="BH502" i="12"/>
  <c r="AR498" i="12"/>
  <c r="AQ498" i="12"/>
  <c r="AP498" i="12"/>
  <c r="AO498" i="12"/>
  <c r="AN498" i="12"/>
  <c r="AT497" i="12" s="1"/>
  <c r="AS497" i="12" s="1"/>
  <c r="AM498" i="12"/>
  <c r="AL498" i="12"/>
  <c r="AK498" i="12"/>
  <c r="ES497" i="12"/>
  <c r="ET497" i="12" s="1"/>
  <c r="EU497" i="12" s="1"/>
  <c r="FA498" i="12"/>
  <c r="EM499" i="12"/>
  <c r="EL499" i="12"/>
  <c r="EK499" i="12"/>
  <c r="EJ499" i="12"/>
  <c r="EN499" i="12"/>
  <c r="ER499" i="12"/>
  <c r="EI500" i="12"/>
  <c r="EQ500" i="12" s="1"/>
  <c r="AU497" i="12"/>
  <c r="AH498" i="12"/>
  <c r="AJ498" i="12"/>
  <c r="AE498" i="12"/>
  <c r="AF498" i="12" s="1"/>
  <c r="AI498" i="12"/>
  <c r="AG498" i="12"/>
  <c r="AD499" i="12"/>
  <c r="DQ506" i="1"/>
  <c r="DR505" i="1"/>
  <c r="EF506" i="1"/>
  <c r="EG505" i="1"/>
  <c r="BT502" i="12"/>
  <c r="BK502" i="12"/>
  <c r="BS502" i="12" s="1"/>
  <c r="BL502" i="12" s="1"/>
  <c r="BC502" i="12"/>
  <c r="BD502" i="12" s="1"/>
  <c r="BF502" i="12"/>
  <c r="BE502" i="12"/>
  <c r="BN501" i="12" s="1"/>
  <c r="BM502" i="12"/>
  <c r="DW509" i="1"/>
  <c r="BA504" i="12" s="1"/>
  <c r="BB503" i="12"/>
  <c r="BQ503" i="12" s="1"/>
  <c r="EB509" i="1"/>
  <c r="DO504" i="12" s="1"/>
  <c r="CP506" i="1"/>
  <c r="EH501" i="12" s="1"/>
  <c r="CO507" i="1"/>
  <c r="EO500" i="12" l="1"/>
  <c r="EX499" i="12" s="1"/>
  <c r="EW499" i="12" s="1"/>
  <c r="EP500" i="12"/>
  <c r="ES499" i="12" s="1"/>
  <c r="ET499" i="12" s="1"/>
  <c r="EU499" i="12" s="1"/>
  <c r="EB503" i="12"/>
  <c r="EC503" i="12"/>
  <c r="DY503" i="12"/>
  <c r="EA503" i="12"/>
  <c r="DW503" i="12"/>
  <c r="DX503" i="12"/>
  <c r="DU503" i="12"/>
  <c r="DR503" i="12"/>
  <c r="DZ503" i="12"/>
  <c r="DT503" i="12"/>
  <c r="DQ503" i="12"/>
  <c r="DV503" i="12"/>
  <c r="DS503" i="12"/>
  <c r="DP504" i="12"/>
  <c r="ED504" i="12" s="1"/>
  <c r="BO503" i="12"/>
  <c r="BP503" i="12"/>
  <c r="BI503" i="12"/>
  <c r="BJ503" i="12"/>
  <c r="BG503" i="12"/>
  <c r="BH503" i="12"/>
  <c r="AR499" i="12"/>
  <c r="AQ499" i="12"/>
  <c r="AP499" i="12"/>
  <c r="AO499" i="12"/>
  <c r="AN499" i="12"/>
  <c r="AT498" i="12" s="1"/>
  <c r="AS498" i="12" s="1"/>
  <c r="AL499" i="12"/>
  <c r="AK499" i="12"/>
  <c r="AM499" i="12"/>
  <c r="EZ499" i="12"/>
  <c r="FA499" i="12"/>
  <c r="EK500" i="12"/>
  <c r="EJ500" i="12"/>
  <c r="EN500" i="12"/>
  <c r="ER500" i="12"/>
  <c r="EM500" i="12"/>
  <c r="EL500" i="12"/>
  <c r="EI501" i="12"/>
  <c r="EQ501" i="12" s="1"/>
  <c r="AU498" i="12"/>
  <c r="AG499" i="12"/>
  <c r="AI499" i="12"/>
  <c r="AF499" i="12"/>
  <c r="AE499" i="12"/>
  <c r="AH499" i="12"/>
  <c r="AJ499" i="12"/>
  <c r="AD500" i="12"/>
  <c r="DQ507" i="1"/>
  <c r="DR506" i="1"/>
  <c r="EG506" i="1"/>
  <c r="EF507" i="1"/>
  <c r="BB504" i="12"/>
  <c r="BQ504" i="12" s="1"/>
  <c r="DW510" i="1"/>
  <c r="BA505" i="12" s="1"/>
  <c r="BE503" i="12"/>
  <c r="BF503" i="12"/>
  <c r="BK503" i="12"/>
  <c r="BS503" i="12" s="1"/>
  <c r="BL503" i="12" s="1"/>
  <c r="BC503" i="12"/>
  <c r="BD503" i="12" s="1"/>
  <c r="BM503" i="12"/>
  <c r="EB510" i="1"/>
  <c r="DO505" i="12" s="1"/>
  <c r="CP507" i="1"/>
  <c r="EH502" i="12" s="1"/>
  <c r="CO508" i="1"/>
  <c r="EO501" i="12" l="1"/>
  <c r="EX500" i="12" s="1"/>
  <c r="EW500" i="12" s="1"/>
  <c r="EP501" i="12"/>
  <c r="ES500" i="12" s="1"/>
  <c r="ET500" i="12" s="1"/>
  <c r="EU500" i="12" s="1"/>
  <c r="EB504" i="12"/>
  <c r="EC504" i="12"/>
  <c r="DY504" i="12"/>
  <c r="EA504" i="12"/>
  <c r="DW504" i="12"/>
  <c r="DX504" i="12"/>
  <c r="DT504" i="12"/>
  <c r="DQ504" i="12"/>
  <c r="DV504" i="12"/>
  <c r="DS504" i="12"/>
  <c r="DU504" i="12"/>
  <c r="DR504" i="12"/>
  <c r="DZ504" i="12"/>
  <c r="DP505" i="12"/>
  <c r="ED505" i="12" s="1"/>
  <c r="BO504" i="12"/>
  <c r="BP504" i="12"/>
  <c r="BI504" i="12"/>
  <c r="BJ504" i="12"/>
  <c r="BG504" i="12"/>
  <c r="BH504" i="12"/>
  <c r="AR500" i="12"/>
  <c r="AQ500" i="12"/>
  <c r="AP500" i="12"/>
  <c r="AO500" i="12"/>
  <c r="AN500" i="12"/>
  <c r="AT499" i="12" s="1"/>
  <c r="AS499" i="12" s="1"/>
  <c r="AM500" i="12"/>
  <c r="AL500" i="12"/>
  <c r="AK500" i="12"/>
  <c r="EZ500" i="12"/>
  <c r="FA500" i="12"/>
  <c r="EM501" i="12"/>
  <c r="EL501" i="12"/>
  <c r="EK501" i="12"/>
  <c r="EJ501" i="12"/>
  <c r="EN501" i="12"/>
  <c r="ER501" i="12"/>
  <c r="EI502" i="12"/>
  <c r="EQ502" i="12" s="1"/>
  <c r="AU499" i="12"/>
  <c r="AG500" i="12"/>
  <c r="AD501" i="12"/>
  <c r="AJ500" i="12"/>
  <c r="AI500" i="12"/>
  <c r="AE500" i="12"/>
  <c r="AF500" i="12" s="1"/>
  <c r="AH500" i="12"/>
  <c r="DR507" i="1"/>
  <c r="DQ508" i="1"/>
  <c r="EF508" i="1"/>
  <c r="EG507" i="1"/>
  <c r="DW511" i="1"/>
  <c r="BA506" i="12" s="1"/>
  <c r="BB505" i="12"/>
  <c r="BQ505" i="12" s="1"/>
  <c r="BT503" i="12"/>
  <c r="BN502" i="12"/>
  <c r="BE504" i="12"/>
  <c r="BN503" i="12" s="1"/>
  <c r="BC504" i="12"/>
  <c r="BD504" i="12" s="1"/>
  <c r="BK504" i="12"/>
  <c r="BS504" i="12" s="1"/>
  <c r="BL504" i="12" s="1"/>
  <c r="BF504" i="12"/>
  <c r="BT504" i="12"/>
  <c r="BM504" i="12"/>
  <c r="EB511" i="1"/>
  <c r="DO506" i="12" s="1"/>
  <c r="CP508" i="1"/>
  <c r="EH503" i="12" s="1"/>
  <c r="CO509" i="1"/>
  <c r="EO502" i="12" l="1"/>
  <c r="EX501" i="12" s="1"/>
  <c r="EW501" i="12" s="1"/>
  <c r="EP502" i="12"/>
  <c r="ES501" i="12" s="1"/>
  <c r="ET501" i="12" s="1"/>
  <c r="EU501" i="12" s="1"/>
  <c r="EB505" i="12"/>
  <c r="EC505" i="12"/>
  <c r="DY505" i="12"/>
  <c r="EA505" i="12"/>
  <c r="DW505" i="12"/>
  <c r="DX505" i="12"/>
  <c r="DU505" i="12"/>
  <c r="DR505" i="12"/>
  <c r="DZ505" i="12"/>
  <c r="DT505" i="12"/>
  <c r="DQ505" i="12"/>
  <c r="DV505" i="12"/>
  <c r="DS505" i="12"/>
  <c r="DP506" i="12"/>
  <c r="ED506" i="12" s="1"/>
  <c r="BO505" i="12"/>
  <c r="BP505" i="12"/>
  <c r="BI505" i="12"/>
  <c r="BJ505" i="12"/>
  <c r="BG505" i="12"/>
  <c r="BH505" i="12"/>
  <c r="AR501" i="12"/>
  <c r="AQ501" i="12"/>
  <c r="AP501" i="12"/>
  <c r="AO501" i="12"/>
  <c r="AN501" i="12"/>
  <c r="AM501" i="12"/>
  <c r="AL501" i="12"/>
  <c r="AK501" i="12"/>
  <c r="EZ501" i="12"/>
  <c r="FA501" i="12"/>
  <c r="EM502" i="12"/>
  <c r="EL502" i="12"/>
  <c r="EK502" i="12"/>
  <c r="EJ502" i="12"/>
  <c r="EN502" i="12"/>
  <c r="ER502" i="12"/>
  <c r="EI503" i="12"/>
  <c r="EQ503" i="12" s="1"/>
  <c r="AU500" i="12"/>
  <c r="AT500" i="12"/>
  <c r="AS500" i="12" s="1"/>
  <c r="AI501" i="12"/>
  <c r="AH501" i="12"/>
  <c r="AE501" i="12"/>
  <c r="AF501" i="12" s="1"/>
  <c r="AG501" i="12"/>
  <c r="AJ501" i="12"/>
  <c r="AD502" i="12"/>
  <c r="DR508" i="1"/>
  <c r="DQ509" i="1"/>
  <c r="EF509" i="1"/>
  <c r="EG508" i="1"/>
  <c r="BC505" i="12"/>
  <c r="BD505" i="12" s="1"/>
  <c r="BE505" i="12"/>
  <c r="BF505" i="12"/>
  <c r="BK505" i="12"/>
  <c r="BS505" i="12" s="1"/>
  <c r="BL505" i="12" s="1"/>
  <c r="BM505" i="12"/>
  <c r="BB506" i="12"/>
  <c r="BQ506" i="12" s="1"/>
  <c r="DW512" i="1"/>
  <c r="BA507" i="12" s="1"/>
  <c r="EB512" i="1"/>
  <c r="DO507" i="12" s="1"/>
  <c r="CP509" i="1"/>
  <c r="EH504" i="12" s="1"/>
  <c r="CO510" i="1"/>
  <c r="EO503" i="12" l="1"/>
  <c r="EX502" i="12" s="1"/>
  <c r="EW502" i="12" s="1"/>
  <c r="EP503" i="12"/>
  <c r="EB506" i="12"/>
  <c r="EC506" i="12"/>
  <c r="DY506" i="12"/>
  <c r="EA506" i="12"/>
  <c r="DW506" i="12"/>
  <c r="DX506" i="12"/>
  <c r="DU506" i="12"/>
  <c r="DR506" i="12"/>
  <c r="DZ506" i="12"/>
  <c r="DT506" i="12"/>
  <c r="DQ506" i="12"/>
  <c r="DV506" i="12"/>
  <c r="DS506" i="12"/>
  <c r="DP507" i="12"/>
  <c r="ED507" i="12" s="1"/>
  <c r="BO506" i="12"/>
  <c r="BP506" i="12"/>
  <c r="BI506" i="12"/>
  <c r="BJ506" i="12"/>
  <c r="BG506" i="12"/>
  <c r="BH506" i="12"/>
  <c r="AR502" i="12"/>
  <c r="AQ502" i="12"/>
  <c r="AP502" i="12"/>
  <c r="AO502" i="12"/>
  <c r="AN502" i="12"/>
  <c r="AT501" i="12" s="1"/>
  <c r="AS501" i="12" s="1"/>
  <c r="AM502" i="12"/>
  <c r="AL502" i="12"/>
  <c r="AK502" i="12"/>
  <c r="EZ502" i="12"/>
  <c r="FA502" i="12"/>
  <c r="EM503" i="12"/>
  <c r="EL503" i="12"/>
  <c r="EK503" i="12"/>
  <c r="EJ503" i="12"/>
  <c r="EN503" i="12"/>
  <c r="ER503" i="12"/>
  <c r="EI504" i="12"/>
  <c r="EQ504" i="12" s="1"/>
  <c r="AU501" i="12"/>
  <c r="AH502" i="12"/>
  <c r="AE502" i="12"/>
  <c r="AJ502" i="12"/>
  <c r="AG502" i="12"/>
  <c r="AI502" i="12"/>
  <c r="AF502" i="12"/>
  <c r="AD503" i="12"/>
  <c r="ES502" i="12"/>
  <c r="ET502" i="12" s="1"/>
  <c r="EU502" i="12" s="1"/>
  <c r="DQ510" i="1"/>
  <c r="DR509" i="1"/>
  <c r="EG509" i="1"/>
  <c r="EF510" i="1"/>
  <c r="BF506" i="12"/>
  <c r="BK506" i="12"/>
  <c r="BS506" i="12" s="1"/>
  <c r="BL506" i="12" s="1"/>
  <c r="BD506" i="12"/>
  <c r="BE506" i="12"/>
  <c r="BN505" i="12" s="1"/>
  <c r="BC506" i="12"/>
  <c r="BT506" i="12"/>
  <c r="BM506" i="12"/>
  <c r="DW513" i="1"/>
  <c r="BA508" i="12" s="1"/>
  <c r="BB507" i="12"/>
  <c r="BQ507" i="12" s="1"/>
  <c r="BT505" i="12"/>
  <c r="BN504" i="12"/>
  <c r="EB513" i="1"/>
  <c r="DO508" i="12" s="1"/>
  <c r="CP510" i="1"/>
  <c r="EH505" i="12" s="1"/>
  <c r="CO511" i="1"/>
  <c r="EO504" i="12" l="1"/>
  <c r="EX503" i="12" s="1"/>
  <c r="EW503" i="12" s="1"/>
  <c r="EP504" i="12"/>
  <c r="ES503" i="12" s="1"/>
  <c r="ET503" i="12" s="1"/>
  <c r="EU503" i="12" s="1"/>
  <c r="EB507" i="12"/>
  <c r="EC507" i="12"/>
  <c r="DY507" i="12"/>
  <c r="EA507" i="12"/>
  <c r="DW507" i="12"/>
  <c r="DX507" i="12"/>
  <c r="DU507" i="12"/>
  <c r="DR507" i="12"/>
  <c r="DZ507" i="12"/>
  <c r="DT507" i="12"/>
  <c r="DQ507" i="12"/>
  <c r="DV507" i="12"/>
  <c r="DS507" i="12"/>
  <c r="DP508" i="12"/>
  <c r="ED508" i="12" s="1"/>
  <c r="BO507" i="12"/>
  <c r="BP507" i="12"/>
  <c r="BI507" i="12"/>
  <c r="BJ507" i="12"/>
  <c r="BG507" i="12"/>
  <c r="BH507" i="12"/>
  <c r="AR503" i="12"/>
  <c r="AQ503" i="12"/>
  <c r="AP503" i="12"/>
  <c r="AO503" i="12"/>
  <c r="AN503" i="12"/>
  <c r="AT502" i="12" s="1"/>
  <c r="AS502" i="12" s="1"/>
  <c r="AL503" i="12"/>
  <c r="AK503" i="12"/>
  <c r="AM503" i="12"/>
  <c r="FA503" i="12"/>
  <c r="EZ503" i="12"/>
  <c r="EM504" i="12"/>
  <c r="EL504" i="12"/>
  <c r="EK504" i="12"/>
  <c r="EJ504" i="12"/>
  <c r="EN504" i="12"/>
  <c r="ER504" i="12"/>
  <c r="EI505" i="12"/>
  <c r="EQ505" i="12" s="1"/>
  <c r="AU502" i="12"/>
  <c r="AE503" i="12"/>
  <c r="AF503" i="12" s="1"/>
  <c r="AH503" i="12"/>
  <c r="AJ503" i="12"/>
  <c r="AI503" i="12"/>
  <c r="AG503" i="12"/>
  <c r="AD504" i="12"/>
  <c r="DR510" i="1"/>
  <c r="DQ511" i="1"/>
  <c r="EF511" i="1"/>
  <c r="EG510" i="1"/>
  <c r="DW514" i="1"/>
  <c r="BA509" i="12" s="1"/>
  <c r="BB508" i="12"/>
  <c r="BQ508" i="12" s="1"/>
  <c r="BE507" i="12"/>
  <c r="BN506" i="12" s="1"/>
  <c r="BF507" i="12"/>
  <c r="BC507" i="12"/>
  <c r="BK507" i="12"/>
  <c r="BS507" i="12" s="1"/>
  <c r="BL507" i="12" s="1"/>
  <c r="BD507" i="12"/>
  <c r="BT507" i="12"/>
  <c r="BM507" i="12"/>
  <c r="EB514" i="1"/>
  <c r="DO509" i="12" s="1"/>
  <c r="CO512" i="1"/>
  <c r="CP511" i="1"/>
  <c r="EH506" i="12" s="1"/>
  <c r="EO505" i="12" l="1"/>
  <c r="EX504" i="12" s="1"/>
  <c r="EW504" i="12" s="1"/>
  <c r="EP505" i="12"/>
  <c r="ES504" i="12" s="1"/>
  <c r="ET504" i="12" s="1"/>
  <c r="EU504" i="12" s="1"/>
  <c r="EB508" i="12"/>
  <c r="EC508" i="12"/>
  <c r="DY508" i="12"/>
  <c r="EA508" i="12"/>
  <c r="DW508" i="12"/>
  <c r="DX508" i="12"/>
  <c r="DU508" i="12"/>
  <c r="DR508" i="12"/>
  <c r="DZ508" i="12"/>
  <c r="DT508" i="12"/>
  <c r="DQ508" i="12"/>
  <c r="DV508" i="12"/>
  <c r="DS508" i="12"/>
  <c r="DP509" i="12"/>
  <c r="ED509" i="12" s="1"/>
  <c r="BO508" i="12"/>
  <c r="BP508" i="12"/>
  <c r="BI508" i="12"/>
  <c r="BJ508" i="12"/>
  <c r="BG508" i="12"/>
  <c r="BH508" i="12"/>
  <c r="AR504" i="12"/>
  <c r="AQ504" i="12"/>
  <c r="AP504" i="12"/>
  <c r="AO504" i="12"/>
  <c r="AN504" i="12"/>
  <c r="AT503" i="12" s="1"/>
  <c r="AS503" i="12" s="1"/>
  <c r="AM504" i="12"/>
  <c r="AL504" i="12"/>
  <c r="AK504" i="12"/>
  <c r="EZ504" i="12"/>
  <c r="FA504" i="12"/>
  <c r="EK505" i="12"/>
  <c r="EJ505" i="12"/>
  <c r="EN505" i="12"/>
  <c r="ER505" i="12"/>
  <c r="EM505" i="12"/>
  <c r="EL505" i="12"/>
  <c r="EI506" i="12"/>
  <c r="EQ506" i="12" s="1"/>
  <c r="AU503" i="12"/>
  <c r="AE504" i="12"/>
  <c r="AF504" i="12" s="1"/>
  <c r="AI504" i="12"/>
  <c r="AH504" i="12"/>
  <c r="AJ504" i="12"/>
  <c r="AG504" i="12"/>
  <c r="AD505" i="12"/>
  <c r="DQ512" i="1"/>
  <c r="DR511" i="1"/>
  <c r="EG511" i="1"/>
  <c r="EF512" i="1"/>
  <c r="BK508" i="12"/>
  <c r="BS508" i="12" s="1"/>
  <c r="BL508" i="12" s="1"/>
  <c r="BD508" i="12"/>
  <c r="BC508" i="12"/>
  <c r="BF508" i="12"/>
  <c r="BE508" i="12"/>
  <c r="BN507" i="12" s="1"/>
  <c r="BT508" i="12"/>
  <c r="BM508" i="12"/>
  <c r="BB509" i="12"/>
  <c r="BQ509" i="12" s="1"/>
  <c r="DW515" i="1"/>
  <c r="BA510" i="12" s="1"/>
  <c r="EB515" i="1"/>
  <c r="DO510" i="12" s="1"/>
  <c r="CO513" i="1"/>
  <c r="CP512" i="1"/>
  <c r="EH507" i="12" s="1"/>
  <c r="EO506" i="12" l="1"/>
  <c r="EX505" i="12" s="1"/>
  <c r="EW505" i="12" s="1"/>
  <c r="EP506" i="12"/>
  <c r="EB509" i="12"/>
  <c r="EC509" i="12"/>
  <c r="DY509" i="12"/>
  <c r="EA509" i="12"/>
  <c r="DW509" i="12"/>
  <c r="DX509" i="12"/>
  <c r="DU509" i="12"/>
  <c r="DR509" i="12"/>
  <c r="DZ509" i="12"/>
  <c r="DT509" i="12"/>
  <c r="DQ509" i="12"/>
  <c r="DV509" i="12"/>
  <c r="DS509" i="12"/>
  <c r="DP510" i="12"/>
  <c r="ED510" i="12" s="1"/>
  <c r="BO509" i="12"/>
  <c r="BP509" i="12"/>
  <c r="BI509" i="12"/>
  <c r="BJ509" i="12"/>
  <c r="BG509" i="12"/>
  <c r="BH509" i="12"/>
  <c r="AR505" i="12"/>
  <c r="AQ505" i="12"/>
  <c r="AP505" i="12"/>
  <c r="AO505" i="12"/>
  <c r="AN505" i="12"/>
  <c r="AT504" i="12" s="1"/>
  <c r="AS504" i="12" s="1"/>
  <c r="AM505" i="12"/>
  <c r="AL505" i="12"/>
  <c r="AK505" i="12"/>
  <c r="FA505" i="12"/>
  <c r="AU504" i="12"/>
  <c r="EZ505" i="12"/>
  <c r="EM506" i="12"/>
  <c r="EL506" i="12"/>
  <c r="ES505" i="12"/>
  <c r="ET505" i="12" s="1"/>
  <c r="EU505" i="12" s="1"/>
  <c r="EK506" i="12"/>
  <c r="EJ506" i="12"/>
  <c r="EN506" i="12"/>
  <c r="ER506" i="12"/>
  <c r="EI507" i="12"/>
  <c r="EQ507" i="12" s="1"/>
  <c r="AH505" i="12"/>
  <c r="AG505" i="12"/>
  <c r="AI505" i="12"/>
  <c r="AF505" i="12"/>
  <c r="AE505" i="12"/>
  <c r="AJ505" i="12"/>
  <c r="AD506" i="12"/>
  <c r="DR512" i="1"/>
  <c r="DQ513" i="1"/>
  <c r="EF513" i="1"/>
  <c r="EG512" i="1"/>
  <c r="DW516" i="1"/>
  <c r="BA511" i="12" s="1"/>
  <c r="BB510" i="12"/>
  <c r="BQ510" i="12" s="1"/>
  <c r="BE509" i="12"/>
  <c r="BN508" i="12" s="1"/>
  <c r="BT509" i="12"/>
  <c r="BK509" i="12"/>
  <c r="BS509" i="12" s="1"/>
  <c r="BL509" i="12" s="1"/>
  <c r="BF509" i="12"/>
  <c r="BC509" i="12"/>
  <c r="BD509" i="12" s="1"/>
  <c r="BM509" i="12"/>
  <c r="EB516" i="1"/>
  <c r="DO511" i="12" s="1"/>
  <c r="CP513" i="1"/>
  <c r="EH508" i="12" s="1"/>
  <c r="CO514" i="1"/>
  <c r="EO507" i="12" l="1"/>
  <c r="EX506" i="12" s="1"/>
  <c r="EW506" i="12" s="1"/>
  <c r="EP507" i="12"/>
  <c r="EB510" i="12"/>
  <c r="EC510" i="12"/>
  <c r="DY510" i="12"/>
  <c r="EA510" i="12"/>
  <c r="DW510" i="12"/>
  <c r="DX510" i="12"/>
  <c r="DU510" i="12"/>
  <c r="DZ510" i="12"/>
  <c r="DR510" i="12"/>
  <c r="DP511" i="12"/>
  <c r="ED511" i="12" s="1"/>
  <c r="DS510" i="12"/>
  <c r="DV510" i="12"/>
  <c r="DQ510" i="12"/>
  <c r="DT510" i="12"/>
  <c r="BO510" i="12"/>
  <c r="BP510" i="12"/>
  <c r="BI510" i="12"/>
  <c r="BJ510" i="12"/>
  <c r="BG510" i="12"/>
  <c r="BH510" i="12"/>
  <c r="AR506" i="12"/>
  <c r="AQ506" i="12"/>
  <c r="AP506" i="12"/>
  <c r="AO506" i="12"/>
  <c r="AN506" i="12"/>
  <c r="AT505" i="12" s="1"/>
  <c r="AS505" i="12" s="1"/>
  <c r="AM506" i="12"/>
  <c r="AL506" i="12"/>
  <c r="AK506" i="12"/>
  <c r="AU505" i="12"/>
  <c r="AU506" i="12" s="1"/>
  <c r="EZ506" i="12"/>
  <c r="FA506" i="12"/>
  <c r="EM507" i="12"/>
  <c r="EL507" i="12"/>
  <c r="ES506" i="12"/>
  <c r="ET506" i="12" s="1"/>
  <c r="EU506" i="12" s="1"/>
  <c r="EK507" i="12"/>
  <c r="EJ507" i="12"/>
  <c r="EN507" i="12"/>
  <c r="ER507" i="12"/>
  <c r="EI508" i="12"/>
  <c r="EQ508" i="12" s="1"/>
  <c r="AH506" i="12"/>
  <c r="AG506" i="12"/>
  <c r="AI506" i="12"/>
  <c r="AJ506" i="12"/>
  <c r="AE506" i="12"/>
  <c r="AF506" i="12" s="1"/>
  <c r="AD507" i="12"/>
  <c r="DQ514" i="1"/>
  <c r="DR513" i="1"/>
  <c r="EG513" i="1"/>
  <c r="EF514" i="1"/>
  <c r="BF510" i="12"/>
  <c r="BE510" i="12"/>
  <c r="BN509" i="12" s="1"/>
  <c r="BT510" i="12"/>
  <c r="BC510" i="12"/>
  <c r="BK510" i="12"/>
  <c r="BS510" i="12" s="1"/>
  <c r="BL510" i="12" s="1"/>
  <c r="BD510" i="12"/>
  <c r="BM510" i="12"/>
  <c r="DW517" i="1"/>
  <c r="BA512" i="12" s="1"/>
  <c r="BB511" i="12"/>
  <c r="BQ511" i="12" s="1"/>
  <c r="EB517" i="1"/>
  <c r="DO512" i="12" s="1"/>
  <c r="CP514" i="1"/>
  <c r="EH509" i="12" s="1"/>
  <c r="CO515" i="1"/>
  <c r="EO508" i="12" l="1"/>
  <c r="EX507" i="12" s="1"/>
  <c r="EW507" i="12" s="1"/>
  <c r="EP508" i="12"/>
  <c r="ES507" i="12" s="1"/>
  <c r="ET507" i="12" s="1"/>
  <c r="EU507" i="12" s="1"/>
  <c r="EB511" i="12"/>
  <c r="EC511" i="12"/>
  <c r="DY511" i="12"/>
  <c r="EA511" i="12"/>
  <c r="DW511" i="12"/>
  <c r="DX511" i="12"/>
  <c r="DT511" i="12"/>
  <c r="DS511" i="12"/>
  <c r="DQ511" i="12"/>
  <c r="DV511" i="12"/>
  <c r="DP512" i="12"/>
  <c r="ED512" i="12" s="1"/>
  <c r="DZ511" i="12"/>
  <c r="DR511" i="12"/>
  <c r="DU511" i="12"/>
  <c r="BO511" i="12"/>
  <c r="BP511" i="12"/>
  <c r="BI511" i="12"/>
  <c r="BJ511" i="12"/>
  <c r="BG511" i="12"/>
  <c r="BH511" i="12"/>
  <c r="AR507" i="12"/>
  <c r="AQ507" i="12"/>
  <c r="AP507" i="12"/>
  <c r="AO507" i="12"/>
  <c r="AN507" i="12"/>
  <c r="AT506" i="12" s="1"/>
  <c r="AS506" i="12" s="1"/>
  <c r="AL507" i="12"/>
  <c r="AK507" i="12"/>
  <c r="AM507" i="12"/>
  <c r="FA507" i="12"/>
  <c r="EM508" i="12"/>
  <c r="EK508" i="12"/>
  <c r="ER508" i="12"/>
  <c r="EZ507" i="12"/>
  <c r="EJ508" i="12"/>
  <c r="EN508" i="12"/>
  <c r="EL508" i="12"/>
  <c r="EI509" i="12"/>
  <c r="EQ509" i="12" s="1"/>
  <c r="AE507" i="12"/>
  <c r="AJ507" i="12"/>
  <c r="AG507" i="12"/>
  <c r="AH507" i="12"/>
  <c r="AF507" i="12"/>
  <c r="AI507" i="12"/>
  <c r="AD508" i="12"/>
  <c r="DQ515" i="1"/>
  <c r="DR514" i="1"/>
  <c r="EF515" i="1"/>
  <c r="EG514" i="1"/>
  <c r="BB512" i="12"/>
  <c r="BQ512" i="12" s="1"/>
  <c r="DW518" i="1"/>
  <c r="BA513" i="12" s="1"/>
  <c r="BE511" i="12"/>
  <c r="BN510" i="12" s="1"/>
  <c r="BK511" i="12"/>
  <c r="BS511" i="12" s="1"/>
  <c r="BL511" i="12" s="1"/>
  <c r="BF511" i="12"/>
  <c r="BC511" i="12"/>
  <c r="BD511" i="12"/>
  <c r="BT511" i="12"/>
  <c r="BM511" i="12"/>
  <c r="EB518" i="1"/>
  <c r="DO513" i="12" s="1"/>
  <c r="CP515" i="1"/>
  <c r="EH510" i="12" s="1"/>
  <c r="CO516" i="1"/>
  <c r="EO509" i="12" l="1"/>
  <c r="EX508" i="12" s="1"/>
  <c r="EW508" i="12" s="1"/>
  <c r="EP509" i="12"/>
  <c r="ES508" i="12" s="1"/>
  <c r="ET508" i="12" s="1"/>
  <c r="EU508" i="12" s="1"/>
  <c r="EB512" i="12"/>
  <c r="EC512" i="12"/>
  <c r="DY512" i="12"/>
  <c r="EA512" i="12"/>
  <c r="DW512" i="12"/>
  <c r="DX512" i="12"/>
  <c r="DU512" i="12"/>
  <c r="DZ512" i="12"/>
  <c r="DR512" i="12"/>
  <c r="DP513" i="12"/>
  <c r="ED513" i="12" s="1"/>
  <c r="DS512" i="12"/>
  <c r="DV512" i="12"/>
  <c r="DQ512" i="12"/>
  <c r="DT512" i="12"/>
  <c r="BO512" i="12"/>
  <c r="BP512" i="12"/>
  <c r="BI512" i="12"/>
  <c r="BJ512" i="12"/>
  <c r="BG512" i="12"/>
  <c r="BH512" i="12"/>
  <c r="AR508" i="12"/>
  <c r="AQ508" i="12"/>
  <c r="AP508" i="12"/>
  <c r="AO508" i="12"/>
  <c r="AN508" i="12"/>
  <c r="AT507" i="12" s="1"/>
  <c r="AS507" i="12" s="1"/>
  <c r="AM508" i="12"/>
  <c r="AL508" i="12"/>
  <c r="AK508" i="12"/>
  <c r="EZ508" i="12"/>
  <c r="FA508" i="12"/>
  <c r="EK509" i="12"/>
  <c r="EJ509" i="12"/>
  <c r="EN509" i="12"/>
  <c r="ER509" i="12"/>
  <c r="EM509" i="12"/>
  <c r="EL509" i="12"/>
  <c r="EI510" i="12"/>
  <c r="EQ510" i="12" s="1"/>
  <c r="AU507" i="12"/>
  <c r="AI508" i="12"/>
  <c r="AJ508" i="12"/>
  <c r="AG508" i="12"/>
  <c r="AH508" i="12"/>
  <c r="AE508" i="12"/>
  <c r="AF508" i="12" s="1"/>
  <c r="AD509" i="12"/>
  <c r="DR515" i="1"/>
  <c r="DQ516" i="1"/>
  <c r="EF516" i="1"/>
  <c r="EG515" i="1"/>
  <c r="BB513" i="12"/>
  <c r="BQ513" i="12" s="1"/>
  <c r="DW519" i="1"/>
  <c r="BA514" i="12" s="1"/>
  <c r="BE512" i="12"/>
  <c r="BN511" i="12" s="1"/>
  <c r="BC512" i="12"/>
  <c r="BD512" i="12" s="1"/>
  <c r="BF512" i="12"/>
  <c r="BK512" i="12"/>
  <c r="BS512" i="12" s="1"/>
  <c r="BL512" i="12" s="1"/>
  <c r="BT512" i="12"/>
  <c r="BM512" i="12"/>
  <c r="EB519" i="1"/>
  <c r="DO514" i="12" s="1"/>
  <c r="CO517" i="1"/>
  <c r="CP516" i="1"/>
  <c r="EH511" i="12" s="1"/>
  <c r="EO510" i="12" l="1"/>
  <c r="EX509" i="12" s="1"/>
  <c r="EW509" i="12" s="1"/>
  <c r="EP510" i="12"/>
  <c r="ES509" i="12" s="1"/>
  <c r="ET509" i="12" s="1"/>
  <c r="EU509" i="12" s="1"/>
  <c r="EB513" i="12"/>
  <c r="EC513" i="12"/>
  <c r="DY513" i="12"/>
  <c r="EA513" i="12"/>
  <c r="DW513" i="12"/>
  <c r="DX513" i="12"/>
  <c r="DU513" i="12"/>
  <c r="DZ513" i="12"/>
  <c r="DR513" i="12"/>
  <c r="DP514" i="12"/>
  <c r="ED514" i="12" s="1"/>
  <c r="DS513" i="12"/>
  <c r="DV513" i="12"/>
  <c r="DQ513" i="12"/>
  <c r="DT513" i="12"/>
  <c r="BO513" i="12"/>
  <c r="BP513" i="12"/>
  <c r="BI513" i="12"/>
  <c r="BJ513" i="12"/>
  <c r="BG513" i="12"/>
  <c r="BH513" i="12"/>
  <c r="AR509" i="12"/>
  <c r="AQ509" i="12"/>
  <c r="AP509" i="12"/>
  <c r="AO509" i="12"/>
  <c r="AN509" i="12"/>
  <c r="AT508" i="12" s="1"/>
  <c r="AS508" i="12" s="1"/>
  <c r="AM509" i="12"/>
  <c r="AL509" i="12"/>
  <c r="AK509" i="12"/>
  <c r="EZ509" i="12"/>
  <c r="FA509" i="12"/>
  <c r="EM510" i="12"/>
  <c r="EL510" i="12"/>
  <c r="EK510" i="12"/>
  <c r="EJ510" i="12"/>
  <c r="EN510" i="12"/>
  <c r="ER510" i="12"/>
  <c r="EI511" i="12"/>
  <c r="EQ511" i="12" s="1"/>
  <c r="AU508" i="12"/>
  <c r="AI509" i="12"/>
  <c r="AJ509" i="12"/>
  <c r="AG509" i="12"/>
  <c r="AH509" i="12"/>
  <c r="AE509" i="12"/>
  <c r="AF509" i="12" s="1"/>
  <c r="AD510" i="12"/>
  <c r="DR516" i="1"/>
  <c r="DQ517" i="1"/>
  <c r="EG516" i="1"/>
  <c r="EF517" i="1"/>
  <c r="DW520" i="1"/>
  <c r="BA515" i="12" s="1"/>
  <c r="BB514" i="12"/>
  <c r="BQ514" i="12" s="1"/>
  <c r="BE513" i="12"/>
  <c r="BN512" i="12" s="1"/>
  <c r="BD513" i="12"/>
  <c r="BT513" i="12"/>
  <c r="BC513" i="12"/>
  <c r="BK513" i="12"/>
  <c r="BS513" i="12" s="1"/>
  <c r="BL513" i="12" s="1"/>
  <c r="BF513" i="12"/>
  <c r="BM513" i="12"/>
  <c r="EB520" i="1"/>
  <c r="DO515" i="12" s="1"/>
  <c r="CO518" i="1"/>
  <c r="CP517" i="1"/>
  <c r="EH512" i="12" s="1"/>
  <c r="EO511" i="12" l="1"/>
  <c r="EX510" i="12" s="1"/>
  <c r="EW510" i="12" s="1"/>
  <c r="EP511" i="12"/>
  <c r="ES510" i="12" s="1"/>
  <c r="ET510" i="12" s="1"/>
  <c r="EU510" i="12" s="1"/>
  <c r="EB514" i="12"/>
  <c r="EC514" i="12"/>
  <c r="DY514" i="12"/>
  <c r="EA514" i="12"/>
  <c r="DW514" i="12"/>
  <c r="DX514" i="12"/>
  <c r="DU514" i="12"/>
  <c r="DZ514" i="12"/>
  <c r="DR514" i="12"/>
  <c r="DP515" i="12"/>
  <c r="ED515" i="12" s="1"/>
  <c r="DS514" i="12"/>
  <c r="DV514" i="12"/>
  <c r="DQ514" i="12"/>
  <c r="DT514" i="12"/>
  <c r="BO514" i="12"/>
  <c r="BP514" i="12"/>
  <c r="BI514" i="12"/>
  <c r="BJ514" i="12"/>
  <c r="BG514" i="12"/>
  <c r="BH514" i="12"/>
  <c r="AR510" i="12"/>
  <c r="AQ510" i="12"/>
  <c r="AP510" i="12"/>
  <c r="AO510" i="12"/>
  <c r="AN510" i="12"/>
  <c r="AT509" i="12" s="1"/>
  <c r="AS509" i="12" s="1"/>
  <c r="AM510" i="12"/>
  <c r="AL510" i="12"/>
  <c r="AK510" i="12"/>
  <c r="FA510" i="12"/>
  <c r="EZ510" i="12"/>
  <c r="EM511" i="12"/>
  <c r="EL511" i="12"/>
  <c r="EK511" i="12"/>
  <c r="EJ511" i="12"/>
  <c r="EN511" i="12"/>
  <c r="ER511" i="12"/>
  <c r="EI512" i="12"/>
  <c r="EQ512" i="12" s="1"/>
  <c r="AU509" i="12"/>
  <c r="AH510" i="12"/>
  <c r="AE510" i="12"/>
  <c r="AF510" i="12" s="1"/>
  <c r="AI510" i="12"/>
  <c r="AJ510" i="12"/>
  <c r="AG510" i="12"/>
  <c r="AD511" i="12"/>
  <c r="DQ518" i="1"/>
  <c r="DR517" i="1"/>
  <c r="EG517" i="1"/>
  <c r="EF518" i="1"/>
  <c r="BF514" i="12"/>
  <c r="BK514" i="12"/>
  <c r="BS514" i="12" s="1"/>
  <c r="BL514" i="12" s="1"/>
  <c r="BT514" i="12"/>
  <c r="BC514" i="12"/>
  <c r="BD514" i="12" s="1"/>
  <c r="BE514" i="12"/>
  <c r="BN513" i="12" s="1"/>
  <c r="BM514" i="12"/>
  <c r="BB515" i="12"/>
  <c r="BQ515" i="12" s="1"/>
  <c r="DW521" i="1"/>
  <c r="BA516" i="12" s="1"/>
  <c r="EB521" i="1"/>
  <c r="DO516" i="12" s="1"/>
  <c r="CO519" i="1"/>
  <c r="CP518" i="1"/>
  <c r="EH513" i="12" s="1"/>
  <c r="EO512" i="12" l="1"/>
  <c r="EX511" i="12" s="1"/>
  <c r="EW511" i="12" s="1"/>
  <c r="EP512" i="12"/>
  <c r="ES511" i="12" s="1"/>
  <c r="ET511" i="12" s="1"/>
  <c r="EU511" i="12" s="1"/>
  <c r="EB515" i="12"/>
  <c r="EC515" i="12"/>
  <c r="DY515" i="12"/>
  <c r="EA515" i="12"/>
  <c r="DW515" i="12"/>
  <c r="DX515" i="12"/>
  <c r="DU515" i="12"/>
  <c r="DZ515" i="12"/>
  <c r="DR515" i="12"/>
  <c r="DP516" i="12"/>
  <c r="ED516" i="12" s="1"/>
  <c r="DS515" i="12"/>
  <c r="DV515" i="12"/>
  <c r="DQ515" i="12"/>
  <c r="DT515" i="12"/>
  <c r="BO515" i="12"/>
  <c r="BP515" i="12"/>
  <c r="BI515" i="12"/>
  <c r="BJ515" i="12"/>
  <c r="BG515" i="12"/>
  <c r="BH515" i="12"/>
  <c r="AR511" i="12"/>
  <c r="AQ511" i="12"/>
  <c r="AP511" i="12"/>
  <c r="AO511" i="12"/>
  <c r="AN511" i="12"/>
  <c r="AT510" i="12" s="1"/>
  <c r="AS510" i="12" s="1"/>
  <c r="AL511" i="12"/>
  <c r="AK511" i="12"/>
  <c r="AM511" i="12"/>
  <c r="EZ511" i="12"/>
  <c r="FA511" i="12"/>
  <c r="EM512" i="12"/>
  <c r="EL512" i="12"/>
  <c r="EK512" i="12"/>
  <c r="EJ512" i="12"/>
  <c r="EN512" i="12"/>
  <c r="ER512" i="12"/>
  <c r="EI513" i="12"/>
  <c r="EQ513" i="12" s="1"/>
  <c r="AU510" i="12"/>
  <c r="AH511" i="12"/>
  <c r="AJ511" i="12"/>
  <c r="AE511" i="12"/>
  <c r="AG511" i="12"/>
  <c r="AI511" i="12"/>
  <c r="AF511" i="12"/>
  <c r="AD512" i="12"/>
  <c r="DQ519" i="1"/>
  <c r="DR518" i="1"/>
  <c r="EF519" i="1"/>
  <c r="EG518" i="1"/>
  <c r="DW522" i="1"/>
  <c r="BA517" i="12" s="1"/>
  <c r="BB516" i="12"/>
  <c r="BQ516" i="12" s="1"/>
  <c r="BD515" i="12"/>
  <c r="BK515" i="12"/>
  <c r="BS515" i="12" s="1"/>
  <c r="BL515" i="12" s="1"/>
  <c r="BC515" i="12"/>
  <c r="BF515" i="12"/>
  <c r="BE515" i="12"/>
  <c r="BN514" i="12" s="1"/>
  <c r="BT515" i="12"/>
  <c r="BM515" i="12"/>
  <c r="EB522" i="1"/>
  <c r="DO517" i="12" s="1"/>
  <c r="CO520" i="1"/>
  <c r="CP519" i="1"/>
  <c r="EH514" i="12" s="1"/>
  <c r="EO513" i="12" l="1"/>
  <c r="EX512" i="12" s="1"/>
  <c r="EW512" i="12" s="1"/>
  <c r="EP513" i="12"/>
  <c r="ES512" i="12" s="1"/>
  <c r="ET512" i="12" s="1"/>
  <c r="EU512" i="12" s="1"/>
  <c r="EB516" i="12"/>
  <c r="EC516" i="12"/>
  <c r="DY516" i="12"/>
  <c r="EA516" i="12"/>
  <c r="DW516" i="12"/>
  <c r="DX516" i="12"/>
  <c r="DT516" i="12"/>
  <c r="DQ516" i="12"/>
  <c r="DV516" i="12"/>
  <c r="DS516" i="12"/>
  <c r="DU516" i="12"/>
  <c r="DR516" i="12"/>
  <c r="DZ516" i="12"/>
  <c r="DP517" i="12"/>
  <c r="ED517" i="12" s="1"/>
  <c r="BO516" i="12"/>
  <c r="BP516" i="12"/>
  <c r="BI516" i="12"/>
  <c r="BJ516" i="12"/>
  <c r="BG516" i="12"/>
  <c r="BH516" i="12"/>
  <c r="AR512" i="12"/>
  <c r="AQ512" i="12"/>
  <c r="AP512" i="12"/>
  <c r="AO512" i="12"/>
  <c r="AN512" i="12"/>
  <c r="AT511" i="12" s="1"/>
  <c r="AS511" i="12" s="1"/>
  <c r="AM512" i="12"/>
  <c r="AL512" i="12"/>
  <c r="AK512" i="12"/>
  <c r="EZ512" i="12"/>
  <c r="FA512" i="12"/>
  <c r="EK513" i="12"/>
  <c r="EJ513" i="12"/>
  <c r="EN513" i="12"/>
  <c r="ER513" i="12"/>
  <c r="EM513" i="12"/>
  <c r="EL513" i="12"/>
  <c r="EI514" i="12"/>
  <c r="EQ514" i="12" s="1"/>
  <c r="AU511" i="12"/>
  <c r="AJ512" i="12"/>
  <c r="AI512" i="12"/>
  <c r="AH512" i="12"/>
  <c r="AE512" i="12"/>
  <c r="AF512" i="12" s="1"/>
  <c r="AG512" i="12"/>
  <c r="AD513" i="12"/>
  <c r="DQ520" i="1"/>
  <c r="DR519" i="1"/>
  <c r="EG519" i="1"/>
  <c r="EF520" i="1"/>
  <c r="BE516" i="12"/>
  <c r="BN515" i="12" s="1"/>
  <c r="BT516" i="12"/>
  <c r="BK516" i="12"/>
  <c r="BS516" i="12" s="1"/>
  <c r="BL516" i="12" s="1"/>
  <c r="BF516" i="12"/>
  <c r="BC516" i="12"/>
  <c r="BD516" i="12" s="1"/>
  <c r="BM516" i="12"/>
  <c r="BB517" i="12"/>
  <c r="BQ517" i="12" s="1"/>
  <c r="DW523" i="1"/>
  <c r="BA518" i="12" s="1"/>
  <c r="EB523" i="1"/>
  <c r="DO518" i="12" s="1"/>
  <c r="CP520" i="1"/>
  <c r="EH515" i="12" s="1"/>
  <c r="CO521" i="1"/>
  <c r="EO514" i="12" l="1"/>
  <c r="EX513" i="12" s="1"/>
  <c r="EW513" i="12" s="1"/>
  <c r="EP514" i="12"/>
  <c r="ES513" i="12" s="1"/>
  <c r="ET513" i="12" s="1"/>
  <c r="EU513" i="12" s="1"/>
  <c r="EB517" i="12"/>
  <c r="EC517" i="12"/>
  <c r="DY517" i="12"/>
  <c r="EA517" i="12"/>
  <c r="DW517" i="12"/>
  <c r="DX517" i="12"/>
  <c r="DT517" i="12"/>
  <c r="DQ517" i="12"/>
  <c r="DV517" i="12"/>
  <c r="DS517" i="12"/>
  <c r="DU517" i="12"/>
  <c r="DR517" i="12"/>
  <c r="DZ517" i="12"/>
  <c r="DP518" i="12"/>
  <c r="ED518" i="12" s="1"/>
  <c r="BO517" i="12"/>
  <c r="BP517" i="12"/>
  <c r="BI517" i="12"/>
  <c r="BJ517" i="12"/>
  <c r="BG517" i="12"/>
  <c r="BH517" i="12"/>
  <c r="AR513" i="12"/>
  <c r="AQ513" i="12"/>
  <c r="AP513" i="12"/>
  <c r="AO513" i="12"/>
  <c r="AN513" i="12"/>
  <c r="AT512" i="12" s="1"/>
  <c r="AS512" i="12" s="1"/>
  <c r="AM513" i="12"/>
  <c r="AL513" i="12"/>
  <c r="AK513" i="12"/>
  <c r="EZ513" i="12"/>
  <c r="FA513" i="12"/>
  <c r="EM514" i="12"/>
  <c r="EL514" i="12"/>
  <c r="EK514" i="12"/>
  <c r="EJ514" i="12"/>
  <c r="EN514" i="12"/>
  <c r="ER514" i="12"/>
  <c r="EI515" i="12"/>
  <c r="EQ515" i="12" s="1"/>
  <c r="AU512" i="12"/>
  <c r="AG513" i="12"/>
  <c r="AI513" i="12"/>
  <c r="AF513" i="12"/>
  <c r="AE513" i="12"/>
  <c r="AH513" i="12"/>
  <c r="AJ513" i="12"/>
  <c r="AD514" i="12"/>
  <c r="DR520" i="1"/>
  <c r="DQ521" i="1"/>
  <c r="EG520" i="1"/>
  <c r="EF521" i="1"/>
  <c r="DW524" i="1"/>
  <c r="BA519" i="12" s="1"/>
  <c r="BB518" i="12"/>
  <c r="BQ518" i="12" s="1"/>
  <c r="BF517" i="12"/>
  <c r="BK517" i="12"/>
  <c r="BS517" i="12" s="1"/>
  <c r="BL517" i="12" s="1"/>
  <c r="BE517" i="12"/>
  <c r="BN516" i="12" s="1"/>
  <c r="BT517" i="12"/>
  <c r="BC517" i="12"/>
  <c r="BD517" i="12" s="1"/>
  <c r="BM517" i="12"/>
  <c r="EB524" i="1"/>
  <c r="DO519" i="12" s="1"/>
  <c r="CO522" i="1"/>
  <c r="CP521" i="1"/>
  <c r="EH516" i="12" s="1"/>
  <c r="EO515" i="12" l="1"/>
  <c r="EX514" i="12" s="1"/>
  <c r="EW514" i="12" s="1"/>
  <c r="EP515" i="12"/>
  <c r="ES514" i="12" s="1"/>
  <c r="ET514" i="12" s="1"/>
  <c r="EU514" i="12" s="1"/>
  <c r="EB518" i="12"/>
  <c r="EC518" i="12"/>
  <c r="DY518" i="12"/>
  <c r="EA518" i="12"/>
  <c r="DW518" i="12"/>
  <c r="DX518" i="12"/>
  <c r="DU518" i="12"/>
  <c r="DR518" i="12"/>
  <c r="DZ518" i="12"/>
  <c r="DT518" i="12"/>
  <c r="DQ518" i="12"/>
  <c r="DV518" i="12"/>
  <c r="DS518" i="12"/>
  <c r="DP519" i="12"/>
  <c r="ED519" i="12" s="1"/>
  <c r="BO518" i="12"/>
  <c r="BP518" i="12"/>
  <c r="BI518" i="12"/>
  <c r="BJ518" i="12"/>
  <c r="BG518" i="12"/>
  <c r="BH518" i="12"/>
  <c r="AR514" i="12"/>
  <c r="AQ514" i="12"/>
  <c r="AP514" i="12"/>
  <c r="AO514" i="12"/>
  <c r="AN514" i="12"/>
  <c r="AT513" i="12" s="1"/>
  <c r="AS513" i="12" s="1"/>
  <c r="AM514" i="12"/>
  <c r="AL514" i="12"/>
  <c r="AK514" i="12"/>
  <c r="EZ514" i="12"/>
  <c r="FA514" i="12"/>
  <c r="EM515" i="12"/>
  <c r="EL515" i="12"/>
  <c r="EK515" i="12"/>
  <c r="EJ515" i="12"/>
  <c r="EN515" i="12"/>
  <c r="ER515" i="12"/>
  <c r="EI516" i="12"/>
  <c r="EQ516" i="12" s="1"/>
  <c r="AU513" i="12"/>
  <c r="AH514" i="12"/>
  <c r="AJ514" i="12"/>
  <c r="AE514" i="12"/>
  <c r="AI514" i="12"/>
  <c r="AF514" i="12"/>
  <c r="AG514" i="12"/>
  <c r="AD515" i="12"/>
  <c r="DQ522" i="1"/>
  <c r="DR521" i="1"/>
  <c r="EG521" i="1"/>
  <c r="EF522" i="1"/>
  <c r="BK518" i="12"/>
  <c r="BS518" i="12" s="1"/>
  <c r="BL518" i="12" s="1"/>
  <c r="BE518" i="12"/>
  <c r="BN517" i="12" s="1"/>
  <c r="BF518" i="12"/>
  <c r="BC518" i="12"/>
  <c r="BD518" i="12" s="1"/>
  <c r="BT518" i="12"/>
  <c r="BM518" i="12"/>
  <c r="DW525" i="1"/>
  <c r="BA520" i="12" s="1"/>
  <c r="BB519" i="12"/>
  <c r="BQ519" i="12" s="1"/>
  <c r="EB525" i="1"/>
  <c r="DO520" i="12" s="1"/>
  <c r="CO523" i="1"/>
  <c r="CP522" i="1"/>
  <c r="EH517" i="12" s="1"/>
  <c r="EO516" i="12" l="1"/>
  <c r="EX515" i="12" s="1"/>
  <c r="EW515" i="12" s="1"/>
  <c r="EP516" i="12"/>
  <c r="ES515" i="12" s="1"/>
  <c r="ET515" i="12" s="1"/>
  <c r="EU515" i="12" s="1"/>
  <c r="EB519" i="12"/>
  <c r="EC519" i="12"/>
  <c r="DY519" i="12"/>
  <c r="EA519" i="12"/>
  <c r="DW519" i="12"/>
  <c r="DX519" i="12"/>
  <c r="DU519" i="12"/>
  <c r="DR519" i="12"/>
  <c r="DZ519" i="12"/>
  <c r="DT519" i="12"/>
  <c r="DQ519" i="12"/>
  <c r="DV519" i="12"/>
  <c r="DS519" i="12"/>
  <c r="DP520" i="12"/>
  <c r="ED520" i="12" s="1"/>
  <c r="FA515" i="12"/>
  <c r="BO519" i="12"/>
  <c r="BP519" i="12"/>
  <c r="BI519" i="12"/>
  <c r="BJ519" i="12"/>
  <c r="BG519" i="12"/>
  <c r="BH519" i="12"/>
  <c r="AR515" i="12"/>
  <c r="AQ515" i="12"/>
  <c r="AP515" i="12"/>
  <c r="AO515" i="12"/>
  <c r="AN515" i="12"/>
  <c r="AT514" i="12" s="1"/>
  <c r="AS514" i="12" s="1"/>
  <c r="AL515" i="12"/>
  <c r="AK515" i="12"/>
  <c r="AM515" i="12"/>
  <c r="EZ515" i="12"/>
  <c r="EM516" i="12"/>
  <c r="EL516" i="12"/>
  <c r="EK516" i="12"/>
  <c r="EJ516" i="12"/>
  <c r="EN516" i="12"/>
  <c r="ER516" i="12"/>
  <c r="EI517" i="12"/>
  <c r="EQ517" i="12" s="1"/>
  <c r="AU514" i="12"/>
  <c r="AH515" i="12"/>
  <c r="AI515" i="12"/>
  <c r="AF515" i="12"/>
  <c r="AE515" i="12"/>
  <c r="AJ515" i="12"/>
  <c r="AG515" i="12"/>
  <c r="AD516" i="12"/>
  <c r="DQ523" i="1"/>
  <c r="DR522" i="1"/>
  <c r="EF523" i="1"/>
  <c r="EG522" i="1"/>
  <c r="DW526" i="1"/>
  <c r="BA521" i="12" s="1"/>
  <c r="BB520" i="12"/>
  <c r="BQ520" i="12" s="1"/>
  <c r="BF519" i="12"/>
  <c r="BK519" i="12"/>
  <c r="BS519" i="12" s="1"/>
  <c r="BL519" i="12" s="1"/>
  <c r="BC519" i="12"/>
  <c r="BD519" i="12" s="1"/>
  <c r="BE519" i="12"/>
  <c r="BN518" i="12" s="1"/>
  <c r="BT519" i="12"/>
  <c r="BM519" i="12"/>
  <c r="EB526" i="1"/>
  <c r="DO521" i="12" s="1"/>
  <c r="CO524" i="1"/>
  <c r="CP523" i="1"/>
  <c r="EH518" i="12" s="1"/>
  <c r="EO517" i="12" l="1"/>
  <c r="EX516" i="12" s="1"/>
  <c r="EW516" i="12" s="1"/>
  <c r="EP517" i="12"/>
  <c r="ES516" i="12" s="1"/>
  <c r="ET516" i="12" s="1"/>
  <c r="EU516" i="12" s="1"/>
  <c r="EB520" i="12"/>
  <c r="EC520" i="12"/>
  <c r="DY520" i="12"/>
  <c r="EA520" i="12"/>
  <c r="DW520" i="12"/>
  <c r="DX520" i="12"/>
  <c r="DT520" i="12"/>
  <c r="DQ520" i="12"/>
  <c r="DV520" i="12"/>
  <c r="DS520" i="12"/>
  <c r="DU520" i="12"/>
  <c r="DR520" i="12"/>
  <c r="DZ520" i="12"/>
  <c r="DP521" i="12"/>
  <c r="ED521" i="12" s="1"/>
  <c r="BO520" i="12"/>
  <c r="BP520" i="12"/>
  <c r="BI520" i="12"/>
  <c r="BJ520" i="12"/>
  <c r="BG520" i="12"/>
  <c r="BH520" i="12"/>
  <c r="AR516" i="12"/>
  <c r="AQ516" i="12"/>
  <c r="AP516" i="12"/>
  <c r="AO516" i="12"/>
  <c r="AN516" i="12"/>
  <c r="AT515" i="12" s="1"/>
  <c r="AS515" i="12" s="1"/>
  <c r="AM516" i="12"/>
  <c r="AL516" i="12"/>
  <c r="AK516" i="12"/>
  <c r="EZ516" i="12"/>
  <c r="FA516" i="12"/>
  <c r="EM517" i="12"/>
  <c r="EL517" i="12"/>
  <c r="EK517" i="12"/>
  <c r="EJ517" i="12"/>
  <c r="EN517" i="12"/>
  <c r="ER517" i="12"/>
  <c r="EI518" i="12"/>
  <c r="EQ518" i="12" s="1"/>
  <c r="AU515" i="12"/>
  <c r="AJ516" i="12"/>
  <c r="AG516" i="12"/>
  <c r="AH516" i="12"/>
  <c r="AF516" i="12"/>
  <c r="AE516" i="12"/>
  <c r="AI516" i="12"/>
  <c r="AD517" i="12"/>
  <c r="DR523" i="1"/>
  <c r="DQ524" i="1"/>
  <c r="EG523" i="1"/>
  <c r="EF524" i="1"/>
  <c r="BE520" i="12"/>
  <c r="BN519" i="12" s="1"/>
  <c r="BT520" i="12"/>
  <c r="BF520" i="12"/>
  <c r="BC520" i="12"/>
  <c r="BD520" i="12" s="1"/>
  <c r="BK520" i="12"/>
  <c r="BS520" i="12" s="1"/>
  <c r="BL520" i="12" s="1"/>
  <c r="BM520" i="12"/>
  <c r="DW527" i="1"/>
  <c r="BA522" i="12" s="1"/>
  <c r="BB521" i="12"/>
  <c r="BQ521" i="12" s="1"/>
  <c r="EB527" i="1"/>
  <c r="DO522" i="12" s="1"/>
  <c r="CO525" i="1"/>
  <c r="CP524" i="1"/>
  <c r="EH519" i="12" s="1"/>
  <c r="EO518" i="12" l="1"/>
  <c r="EX517" i="12" s="1"/>
  <c r="EW517" i="12" s="1"/>
  <c r="EP518" i="12"/>
  <c r="ES517" i="12" s="1"/>
  <c r="ET517" i="12" s="1"/>
  <c r="EU517" i="12" s="1"/>
  <c r="EB521" i="12"/>
  <c r="EC521" i="12"/>
  <c r="DY521" i="12"/>
  <c r="EA521" i="12"/>
  <c r="DW521" i="12"/>
  <c r="DX521" i="12"/>
  <c r="DU521" i="12"/>
  <c r="DR521" i="12"/>
  <c r="DZ521" i="12"/>
  <c r="DT521" i="12"/>
  <c r="DQ521" i="12"/>
  <c r="DV521" i="12"/>
  <c r="DS521" i="12"/>
  <c r="DP522" i="12"/>
  <c r="ED522" i="12" s="1"/>
  <c r="BO521" i="12"/>
  <c r="BP521" i="12"/>
  <c r="BI521" i="12"/>
  <c r="BJ521" i="12"/>
  <c r="BG521" i="12"/>
  <c r="BH521" i="12"/>
  <c r="AR517" i="12"/>
  <c r="AQ517" i="12"/>
  <c r="AP517" i="12"/>
  <c r="AO517" i="12"/>
  <c r="AN517" i="12"/>
  <c r="AT516" i="12" s="1"/>
  <c r="AS516" i="12" s="1"/>
  <c r="AM517" i="12"/>
  <c r="AL517" i="12"/>
  <c r="AK517" i="12"/>
  <c r="EZ517" i="12"/>
  <c r="AU516" i="12"/>
  <c r="FA517" i="12"/>
  <c r="EM518" i="12"/>
  <c r="EL518" i="12"/>
  <c r="EK518" i="12"/>
  <c r="EJ518" i="12"/>
  <c r="EN518" i="12"/>
  <c r="ER518" i="12"/>
  <c r="EI519" i="12"/>
  <c r="EQ519" i="12" s="1"/>
  <c r="AH517" i="12"/>
  <c r="AG517" i="12"/>
  <c r="AI517" i="12"/>
  <c r="AF517" i="12"/>
  <c r="AE517" i="12"/>
  <c r="AJ517" i="12"/>
  <c r="AD518" i="12"/>
  <c r="DQ525" i="1"/>
  <c r="DR524" i="1"/>
  <c r="EG524" i="1"/>
  <c r="EF525" i="1"/>
  <c r="DW528" i="1"/>
  <c r="BA523" i="12" s="1"/>
  <c r="BB522" i="12"/>
  <c r="BQ522" i="12" s="1"/>
  <c r="BF521" i="12"/>
  <c r="BE521" i="12"/>
  <c r="BC521" i="12"/>
  <c r="BD521" i="12" s="1"/>
  <c r="BK521" i="12"/>
  <c r="BS521" i="12" s="1"/>
  <c r="BL521" i="12" s="1"/>
  <c r="BM521" i="12"/>
  <c r="EB528" i="1"/>
  <c r="DO523" i="12" s="1"/>
  <c r="CO526" i="1"/>
  <c r="CP525" i="1"/>
  <c r="EH520" i="12" s="1"/>
  <c r="EO519" i="12" l="1"/>
  <c r="EP519" i="12"/>
  <c r="ES518" i="12" s="1"/>
  <c r="ET518" i="12" s="1"/>
  <c r="EU518" i="12" s="1"/>
  <c r="EB522" i="12"/>
  <c r="EC522" i="12"/>
  <c r="DY522" i="12"/>
  <c r="EA522" i="12"/>
  <c r="DW522" i="12"/>
  <c r="DX522" i="12"/>
  <c r="DT522" i="12"/>
  <c r="DQ522" i="12"/>
  <c r="DV522" i="12"/>
  <c r="DS522" i="12"/>
  <c r="DU522" i="12"/>
  <c r="DR522" i="12"/>
  <c r="DZ522" i="12"/>
  <c r="DP523" i="12"/>
  <c r="ED523" i="12" s="1"/>
  <c r="BO522" i="12"/>
  <c r="BP522" i="12"/>
  <c r="BI522" i="12"/>
  <c r="BJ522" i="12"/>
  <c r="BG522" i="12"/>
  <c r="BH522" i="12"/>
  <c r="AR518" i="12"/>
  <c r="AQ518" i="12"/>
  <c r="AP518" i="12"/>
  <c r="AO518" i="12"/>
  <c r="AN518" i="12"/>
  <c r="AT517" i="12" s="1"/>
  <c r="AS517" i="12" s="1"/>
  <c r="AM518" i="12"/>
  <c r="AL518" i="12"/>
  <c r="AK518" i="12"/>
  <c r="FA518" i="12"/>
  <c r="EZ518" i="12"/>
  <c r="AU517" i="12"/>
  <c r="EK519" i="12"/>
  <c r="EX518" i="12"/>
  <c r="EW518" i="12" s="1"/>
  <c r="EJ519" i="12"/>
  <c r="EN519" i="12"/>
  <c r="ER519" i="12"/>
  <c r="EM519" i="12"/>
  <c r="EL519" i="12"/>
  <c r="EI520" i="12"/>
  <c r="EQ520" i="12" s="1"/>
  <c r="AG518" i="12"/>
  <c r="AF518" i="12"/>
  <c r="AE518" i="12"/>
  <c r="AD519" i="12"/>
  <c r="AI518" i="12"/>
  <c r="AJ518" i="12"/>
  <c r="AH518" i="12"/>
  <c r="DR525" i="1"/>
  <c r="DQ526" i="1"/>
  <c r="EF526" i="1"/>
  <c r="EG525" i="1"/>
  <c r="BF522" i="12"/>
  <c r="BK522" i="12"/>
  <c r="BS522" i="12" s="1"/>
  <c r="BL522" i="12" s="1"/>
  <c r="BC522" i="12"/>
  <c r="BD522" i="12" s="1"/>
  <c r="BE522" i="12"/>
  <c r="BN521" i="12" s="1"/>
  <c r="BT522" i="12"/>
  <c r="BM522" i="12"/>
  <c r="BT521" i="12"/>
  <c r="BN520" i="12"/>
  <c r="DW529" i="1"/>
  <c r="BA524" i="12" s="1"/>
  <c r="BB523" i="12"/>
  <c r="BQ523" i="12" s="1"/>
  <c r="EB529" i="1"/>
  <c r="DO524" i="12" s="1"/>
  <c r="CO527" i="1"/>
  <c r="CP526" i="1"/>
  <c r="EH521" i="12" s="1"/>
  <c r="EO520" i="12" l="1"/>
  <c r="EX519" i="12" s="1"/>
  <c r="EW519" i="12" s="1"/>
  <c r="EP520" i="12"/>
  <c r="EB523" i="12"/>
  <c r="EC523" i="12"/>
  <c r="DY523" i="12"/>
  <c r="EA523" i="12"/>
  <c r="DW523" i="12"/>
  <c r="DX523" i="12"/>
  <c r="DT523" i="12"/>
  <c r="DQ523" i="12"/>
  <c r="DV523" i="12"/>
  <c r="DS523" i="12"/>
  <c r="DU523" i="12"/>
  <c r="DR523" i="12"/>
  <c r="DZ523" i="12"/>
  <c r="DP524" i="12"/>
  <c r="ED524" i="12" s="1"/>
  <c r="EZ519" i="12"/>
  <c r="BO523" i="12"/>
  <c r="BP523" i="12"/>
  <c r="BI523" i="12"/>
  <c r="BJ523" i="12"/>
  <c r="BG523" i="12"/>
  <c r="BH523" i="12"/>
  <c r="AR519" i="12"/>
  <c r="AQ519" i="12"/>
  <c r="AP519" i="12"/>
  <c r="AO519" i="12"/>
  <c r="AN519" i="12"/>
  <c r="AT518" i="12" s="1"/>
  <c r="AS518" i="12" s="1"/>
  <c r="AL519" i="12"/>
  <c r="AK519" i="12"/>
  <c r="AM519" i="12"/>
  <c r="FA519" i="12"/>
  <c r="EM520" i="12"/>
  <c r="EL520" i="12"/>
  <c r="EK520" i="12"/>
  <c r="EJ520" i="12"/>
  <c r="EN520" i="12"/>
  <c r="ER520" i="12"/>
  <c r="EI521" i="12"/>
  <c r="EQ521" i="12" s="1"/>
  <c r="AU518" i="12"/>
  <c r="AH519" i="12"/>
  <c r="AI519" i="12"/>
  <c r="AJ519" i="12"/>
  <c r="AE519" i="12"/>
  <c r="AF519" i="12" s="1"/>
  <c r="AG519" i="12"/>
  <c r="AD520" i="12"/>
  <c r="DQ527" i="1"/>
  <c r="DR526" i="1"/>
  <c r="EG526" i="1"/>
  <c r="EF527" i="1"/>
  <c r="BF523" i="12"/>
  <c r="BC523" i="12"/>
  <c r="BD523" i="12" s="1"/>
  <c r="BT523" i="12"/>
  <c r="BE523" i="12"/>
  <c r="BN522" i="12" s="1"/>
  <c r="BK523" i="12"/>
  <c r="BS523" i="12" s="1"/>
  <c r="BL523" i="12" s="1"/>
  <c r="BM523" i="12"/>
  <c r="DW530" i="1"/>
  <c r="BA525" i="12" s="1"/>
  <c r="BB524" i="12"/>
  <c r="BQ524" i="12" s="1"/>
  <c r="EB530" i="1"/>
  <c r="DO525" i="12" s="1"/>
  <c r="CP527" i="1"/>
  <c r="EH522" i="12" s="1"/>
  <c r="CO528" i="1"/>
  <c r="EO521" i="12" l="1"/>
  <c r="EX520" i="12" s="1"/>
  <c r="EW520" i="12" s="1"/>
  <c r="EP521" i="12"/>
  <c r="EB524" i="12"/>
  <c r="EC524" i="12"/>
  <c r="DY524" i="12"/>
  <c r="EA524" i="12"/>
  <c r="DW524" i="12"/>
  <c r="DX524" i="12"/>
  <c r="DU524" i="12"/>
  <c r="DR524" i="12"/>
  <c r="DZ524" i="12"/>
  <c r="DT524" i="12"/>
  <c r="DQ524" i="12"/>
  <c r="DV524" i="12"/>
  <c r="DS524" i="12"/>
  <c r="DP525" i="12"/>
  <c r="ED525" i="12" s="1"/>
  <c r="BO524" i="12"/>
  <c r="BP524" i="12"/>
  <c r="BI524" i="12"/>
  <c r="BJ524" i="12"/>
  <c r="BG524" i="12"/>
  <c r="BH524" i="12"/>
  <c r="AR520" i="12"/>
  <c r="AQ520" i="12"/>
  <c r="AP520" i="12"/>
  <c r="AO520" i="12"/>
  <c r="AN520" i="12"/>
  <c r="AT519" i="12" s="1"/>
  <c r="AS519" i="12" s="1"/>
  <c r="AM520" i="12"/>
  <c r="AL520" i="12"/>
  <c r="AK520" i="12"/>
  <c r="FA520" i="12"/>
  <c r="EZ520" i="12"/>
  <c r="ES519" i="12"/>
  <c r="ET519" i="12" s="1"/>
  <c r="EU519" i="12" s="1"/>
  <c r="EM521" i="12"/>
  <c r="EL521" i="12"/>
  <c r="ES520" i="12"/>
  <c r="ET520" i="12" s="1"/>
  <c r="EU520" i="12" s="1"/>
  <c r="EK521" i="12"/>
  <c r="EJ521" i="12"/>
  <c r="EN521" i="12"/>
  <c r="ER521" i="12"/>
  <c r="EI522" i="12"/>
  <c r="EQ522" i="12" s="1"/>
  <c r="AU519" i="12"/>
  <c r="AH520" i="12"/>
  <c r="AG520" i="12"/>
  <c r="AE520" i="12"/>
  <c r="AF520" i="12" s="1"/>
  <c r="AJ520" i="12"/>
  <c r="AI520" i="12"/>
  <c r="AD521" i="12"/>
  <c r="DR527" i="1"/>
  <c r="DQ528" i="1"/>
  <c r="EG527" i="1"/>
  <c r="EF528" i="1"/>
  <c r="BE524" i="12"/>
  <c r="BN523" i="12" s="1"/>
  <c r="BT524" i="12"/>
  <c r="BF524" i="12"/>
  <c r="BC524" i="12"/>
  <c r="BD524" i="12" s="1"/>
  <c r="BK524" i="12"/>
  <c r="BS524" i="12" s="1"/>
  <c r="BL524" i="12" s="1"/>
  <c r="BM524" i="12"/>
  <c r="DW531" i="1"/>
  <c r="BA526" i="12" s="1"/>
  <c r="BB525" i="12"/>
  <c r="BQ525" i="12" s="1"/>
  <c r="EB531" i="1"/>
  <c r="DO526" i="12" s="1"/>
  <c r="CP528" i="1"/>
  <c r="EH523" i="12" s="1"/>
  <c r="CO529" i="1"/>
  <c r="EO522" i="12" l="1"/>
  <c r="EX521" i="12" s="1"/>
  <c r="EW521" i="12" s="1"/>
  <c r="EP522" i="12"/>
  <c r="ES521" i="12" s="1"/>
  <c r="ET521" i="12" s="1"/>
  <c r="EU521" i="12" s="1"/>
  <c r="EB525" i="12"/>
  <c r="EC525" i="12"/>
  <c r="DY525" i="12"/>
  <c r="EA525" i="12"/>
  <c r="DW525" i="12"/>
  <c r="DX525" i="12"/>
  <c r="DT525" i="12"/>
  <c r="DQ525" i="12"/>
  <c r="DV525" i="12"/>
  <c r="DS525" i="12"/>
  <c r="DU525" i="12"/>
  <c r="DR525" i="12"/>
  <c r="DZ525" i="12"/>
  <c r="DP526" i="12"/>
  <c r="ED526" i="12" s="1"/>
  <c r="BO525" i="12"/>
  <c r="BP525" i="12"/>
  <c r="BI525" i="12"/>
  <c r="BJ525" i="12"/>
  <c r="BG525" i="12"/>
  <c r="BH525" i="12"/>
  <c r="AR521" i="12"/>
  <c r="AQ521" i="12"/>
  <c r="AP521" i="12"/>
  <c r="AO521" i="12"/>
  <c r="AN521" i="12"/>
  <c r="AM521" i="12"/>
  <c r="AL521" i="12"/>
  <c r="AK521" i="12"/>
  <c r="FA521" i="12"/>
  <c r="EZ521" i="12"/>
  <c r="EK522" i="12"/>
  <c r="EJ522" i="12"/>
  <c r="EN522" i="12"/>
  <c r="ER522" i="12"/>
  <c r="EM522" i="12"/>
  <c r="EL522" i="12"/>
  <c r="EI523" i="12"/>
  <c r="EQ523" i="12" s="1"/>
  <c r="AU520" i="12"/>
  <c r="AE521" i="12"/>
  <c r="AF521" i="12" s="1"/>
  <c r="AH521" i="12"/>
  <c r="AT520" i="12"/>
  <c r="AS520" i="12" s="1"/>
  <c r="AI521" i="12"/>
  <c r="AJ521" i="12"/>
  <c r="AG521" i="12"/>
  <c r="AD522" i="12"/>
  <c r="DQ529" i="1"/>
  <c r="DR528" i="1"/>
  <c r="EG528" i="1"/>
  <c r="EF529" i="1"/>
  <c r="BF525" i="12"/>
  <c r="BC525" i="12"/>
  <c r="BD525" i="12" s="1"/>
  <c r="BE525" i="12"/>
  <c r="BK525" i="12"/>
  <c r="BS525" i="12" s="1"/>
  <c r="BL525" i="12" s="1"/>
  <c r="BM525" i="12"/>
  <c r="DW532" i="1"/>
  <c r="BA527" i="12" s="1"/>
  <c r="BB526" i="12"/>
  <c r="BQ526" i="12" s="1"/>
  <c r="EB532" i="1"/>
  <c r="DO527" i="12" s="1"/>
  <c r="CO530" i="1"/>
  <c r="CP529" i="1"/>
  <c r="EH524" i="12" s="1"/>
  <c r="EO523" i="12" l="1"/>
  <c r="EX522" i="12" s="1"/>
  <c r="EW522" i="12" s="1"/>
  <c r="EP523" i="12"/>
  <c r="ES522" i="12" s="1"/>
  <c r="ET522" i="12" s="1"/>
  <c r="EU522" i="12" s="1"/>
  <c r="EB526" i="12"/>
  <c r="EC526" i="12"/>
  <c r="DY526" i="12"/>
  <c r="EA526" i="12"/>
  <c r="DW526" i="12"/>
  <c r="DX526" i="12"/>
  <c r="DU526" i="12"/>
  <c r="DR526" i="12"/>
  <c r="DZ526" i="12"/>
  <c r="DT526" i="12"/>
  <c r="DQ526" i="12"/>
  <c r="DV526" i="12"/>
  <c r="DS526" i="12"/>
  <c r="DP527" i="12"/>
  <c r="ED527" i="12" s="1"/>
  <c r="BO526" i="12"/>
  <c r="BP526" i="12"/>
  <c r="BI526" i="12"/>
  <c r="BJ526" i="12"/>
  <c r="BG526" i="12"/>
  <c r="BH526" i="12"/>
  <c r="AR522" i="12"/>
  <c r="AQ522" i="12"/>
  <c r="AP522" i="12"/>
  <c r="AO522" i="12"/>
  <c r="AN522" i="12"/>
  <c r="AT521" i="12" s="1"/>
  <c r="AS521" i="12" s="1"/>
  <c r="AM522" i="12"/>
  <c r="AL522" i="12"/>
  <c r="AK522" i="12"/>
  <c r="FA522" i="12"/>
  <c r="EZ522" i="12"/>
  <c r="EK523" i="12"/>
  <c r="EJ523" i="12"/>
  <c r="EN523" i="12"/>
  <c r="ER523" i="12"/>
  <c r="EM523" i="12"/>
  <c r="EL523" i="12"/>
  <c r="EI524" i="12"/>
  <c r="EQ524" i="12" s="1"/>
  <c r="AU521" i="12"/>
  <c r="AI522" i="12"/>
  <c r="AJ522" i="12"/>
  <c r="AH522" i="12"/>
  <c r="AG522" i="12"/>
  <c r="AE522" i="12"/>
  <c r="AF522" i="12" s="1"/>
  <c r="AD523" i="12"/>
  <c r="DR529" i="1"/>
  <c r="DQ530" i="1"/>
  <c r="EG529" i="1"/>
  <c r="EF530" i="1"/>
  <c r="BF526" i="12"/>
  <c r="BK526" i="12"/>
  <c r="BS526" i="12" s="1"/>
  <c r="BL526" i="12" s="1"/>
  <c r="BC526" i="12"/>
  <c r="BD526" i="12" s="1"/>
  <c r="BE526" i="12"/>
  <c r="BN525" i="12" s="1"/>
  <c r="BT526" i="12"/>
  <c r="BM526" i="12"/>
  <c r="BT525" i="12"/>
  <c r="BN524" i="12"/>
  <c r="DW533" i="1"/>
  <c r="BA528" i="12" s="1"/>
  <c r="BB527" i="12"/>
  <c r="BQ527" i="12" s="1"/>
  <c r="EB533" i="1"/>
  <c r="DO528" i="12" s="1"/>
  <c r="CO531" i="1"/>
  <c r="CP530" i="1"/>
  <c r="EH525" i="12" s="1"/>
  <c r="EO524" i="12" l="1"/>
  <c r="EX523" i="12" s="1"/>
  <c r="EW523" i="12" s="1"/>
  <c r="EP524" i="12"/>
  <c r="EB527" i="12"/>
  <c r="EC527" i="12"/>
  <c r="DY527" i="12"/>
  <c r="EA527" i="12"/>
  <c r="DW527" i="12"/>
  <c r="DX527" i="12"/>
  <c r="DT527" i="12"/>
  <c r="DQ527" i="12"/>
  <c r="DV527" i="12"/>
  <c r="DS527" i="12"/>
  <c r="DU527" i="12"/>
  <c r="DR527" i="12"/>
  <c r="DZ527" i="12"/>
  <c r="DP528" i="12"/>
  <c r="ED528" i="12" s="1"/>
  <c r="BO527" i="12"/>
  <c r="BP527" i="12"/>
  <c r="BI527" i="12"/>
  <c r="BJ527" i="12"/>
  <c r="BG527" i="12"/>
  <c r="BH527" i="12"/>
  <c r="AR523" i="12"/>
  <c r="AQ523" i="12"/>
  <c r="AP523" i="12"/>
  <c r="AO523" i="12"/>
  <c r="AN523" i="12"/>
  <c r="AT522" i="12" s="1"/>
  <c r="AS522" i="12" s="1"/>
  <c r="AL523" i="12"/>
  <c r="AK523" i="12"/>
  <c r="AM523" i="12"/>
  <c r="AU522" i="12"/>
  <c r="FA523" i="12"/>
  <c r="EZ523" i="12"/>
  <c r="EK524" i="12"/>
  <c r="EJ524" i="12"/>
  <c r="EN524" i="12"/>
  <c r="ER524" i="12"/>
  <c r="EM524" i="12"/>
  <c r="EL524" i="12"/>
  <c r="EI525" i="12"/>
  <c r="EQ525" i="12" s="1"/>
  <c r="AH523" i="12"/>
  <c r="AE523" i="12"/>
  <c r="AF523" i="12" s="1"/>
  <c r="AJ523" i="12"/>
  <c r="AG523" i="12"/>
  <c r="AI523" i="12"/>
  <c r="AD524" i="12"/>
  <c r="DR530" i="1"/>
  <c r="DQ531" i="1"/>
  <c r="EF531" i="1"/>
  <c r="EG530" i="1"/>
  <c r="BC527" i="12"/>
  <c r="BD527" i="12" s="1"/>
  <c r="BF527" i="12"/>
  <c r="BE527" i="12"/>
  <c r="BN526" i="12" s="1"/>
  <c r="BK527" i="12"/>
  <c r="BS527" i="12" s="1"/>
  <c r="BL527" i="12" s="1"/>
  <c r="BT527" i="12"/>
  <c r="BM527" i="12"/>
  <c r="DW534" i="1"/>
  <c r="BA529" i="12" s="1"/>
  <c r="BB528" i="12"/>
  <c r="BQ528" i="12" s="1"/>
  <c r="EB534" i="1"/>
  <c r="DO529" i="12" s="1"/>
  <c r="CP531" i="1"/>
  <c r="EH526" i="12" s="1"/>
  <c r="CO532" i="1"/>
  <c r="EO525" i="12" l="1"/>
  <c r="EP525" i="12"/>
  <c r="EB528" i="12"/>
  <c r="EC528" i="12"/>
  <c r="DY528" i="12"/>
  <c r="EA528" i="12"/>
  <c r="DW528" i="12"/>
  <c r="DX528" i="12"/>
  <c r="DU528" i="12"/>
  <c r="DR528" i="12"/>
  <c r="DZ528" i="12"/>
  <c r="DT528" i="12"/>
  <c r="DQ528" i="12"/>
  <c r="DV528" i="12"/>
  <c r="DS528" i="12"/>
  <c r="DP529" i="12"/>
  <c r="ED529" i="12" s="1"/>
  <c r="BO528" i="12"/>
  <c r="BP528" i="12"/>
  <c r="BI528" i="12"/>
  <c r="BJ528" i="12"/>
  <c r="BG528" i="12"/>
  <c r="BH528" i="12"/>
  <c r="AR524" i="12"/>
  <c r="AQ524" i="12"/>
  <c r="AP524" i="12"/>
  <c r="AO524" i="12"/>
  <c r="AN524" i="12"/>
  <c r="AT523" i="12" s="1"/>
  <c r="AS523" i="12" s="1"/>
  <c r="AM524" i="12"/>
  <c r="AL524" i="12"/>
  <c r="AK524" i="12"/>
  <c r="FA524" i="12"/>
  <c r="EZ524" i="12"/>
  <c r="ES523" i="12"/>
  <c r="ET523" i="12" s="1"/>
  <c r="EU523" i="12" s="1"/>
  <c r="EM525" i="12"/>
  <c r="EL525" i="12"/>
  <c r="EK525" i="12"/>
  <c r="EX524" i="12"/>
  <c r="EW524" i="12" s="1"/>
  <c r="EJ525" i="12"/>
  <c r="EN525" i="12"/>
  <c r="ER525" i="12"/>
  <c r="EI526" i="12"/>
  <c r="EQ526" i="12" s="1"/>
  <c r="AU523" i="12"/>
  <c r="AH524" i="12"/>
  <c r="AI524" i="12"/>
  <c r="AE524" i="12"/>
  <c r="AF524" i="12" s="1"/>
  <c r="AJ524" i="12"/>
  <c r="AG524" i="12"/>
  <c r="AD525" i="12"/>
  <c r="DR531" i="1"/>
  <c r="DQ532" i="1"/>
  <c r="EF532" i="1"/>
  <c r="EG531" i="1"/>
  <c r="BB529" i="12"/>
  <c r="BQ529" i="12" s="1"/>
  <c r="DW535" i="1"/>
  <c r="BA530" i="12" s="1"/>
  <c r="BF528" i="12"/>
  <c r="BE528" i="12"/>
  <c r="BN527" i="12" s="1"/>
  <c r="BC528" i="12"/>
  <c r="BD528" i="12" s="1"/>
  <c r="BK528" i="12"/>
  <c r="BS528" i="12" s="1"/>
  <c r="BL528" i="12" s="1"/>
  <c r="BT528" i="12"/>
  <c r="BM528" i="12"/>
  <c r="EB535" i="1"/>
  <c r="DO530" i="12" s="1"/>
  <c r="CP532" i="1"/>
  <c r="EH527" i="12" s="1"/>
  <c r="CO533" i="1"/>
  <c r="EO526" i="12" l="1"/>
  <c r="EP526" i="12"/>
  <c r="ES525" i="12" s="1"/>
  <c r="ET525" i="12" s="1"/>
  <c r="EU525" i="12" s="1"/>
  <c r="EB529" i="12"/>
  <c r="EC529" i="12"/>
  <c r="DY529" i="12"/>
  <c r="EA529" i="12"/>
  <c r="DW529" i="12"/>
  <c r="DX529" i="12"/>
  <c r="DT529" i="12"/>
  <c r="DQ529" i="12"/>
  <c r="DV529" i="12"/>
  <c r="DS529" i="12"/>
  <c r="DU529" i="12"/>
  <c r="DR529" i="12"/>
  <c r="DZ529" i="12"/>
  <c r="DP530" i="12"/>
  <c r="ED530" i="12" s="1"/>
  <c r="BO529" i="12"/>
  <c r="BP529" i="12"/>
  <c r="BI529" i="12"/>
  <c r="BJ529" i="12"/>
  <c r="BG529" i="12"/>
  <c r="BH529" i="12"/>
  <c r="AR525" i="12"/>
  <c r="AQ525" i="12"/>
  <c r="AP525" i="12"/>
  <c r="AO525" i="12"/>
  <c r="AN525" i="12"/>
  <c r="AM525" i="12"/>
  <c r="AL525" i="12"/>
  <c r="AK525" i="12"/>
  <c r="FA525" i="12"/>
  <c r="EZ525" i="12"/>
  <c r="ES524" i="12"/>
  <c r="ET524" i="12" s="1"/>
  <c r="EU524" i="12" s="1"/>
  <c r="EK526" i="12"/>
  <c r="EX525" i="12"/>
  <c r="EW525" i="12" s="1"/>
  <c r="EJ526" i="12"/>
  <c r="EN526" i="12"/>
  <c r="ER526" i="12"/>
  <c r="EM526" i="12"/>
  <c r="EL526" i="12"/>
  <c r="EI527" i="12"/>
  <c r="EQ527" i="12" s="1"/>
  <c r="AU524" i="12"/>
  <c r="AI525" i="12"/>
  <c r="AH525" i="12"/>
  <c r="AT524" i="12"/>
  <c r="AS524" i="12" s="1"/>
  <c r="AG525" i="12"/>
  <c r="AD526" i="12"/>
  <c r="AJ525" i="12"/>
  <c r="AE525" i="12"/>
  <c r="AF525" i="12" s="1"/>
  <c r="DQ533" i="1"/>
  <c r="DR532" i="1"/>
  <c r="EF533" i="1"/>
  <c r="EG532" i="1"/>
  <c r="DW536" i="1"/>
  <c r="BA531" i="12" s="1"/>
  <c r="BB530" i="12"/>
  <c r="BQ530" i="12" s="1"/>
  <c r="BC529" i="12"/>
  <c r="BD529" i="12" s="1"/>
  <c r="BK529" i="12"/>
  <c r="BS529" i="12" s="1"/>
  <c r="BL529" i="12" s="1"/>
  <c r="BE529" i="12"/>
  <c r="BN528" i="12" s="1"/>
  <c r="BT529" i="12"/>
  <c r="BF529" i="12"/>
  <c r="BM529" i="12"/>
  <c r="EB536" i="1"/>
  <c r="DO531" i="12" s="1"/>
  <c r="CP533" i="1"/>
  <c r="EH528" i="12" s="1"/>
  <c r="CO534" i="1"/>
  <c r="EO527" i="12" l="1"/>
  <c r="EX526" i="12" s="1"/>
  <c r="EW526" i="12" s="1"/>
  <c r="EP527" i="12"/>
  <c r="ES526" i="12" s="1"/>
  <c r="ET526" i="12" s="1"/>
  <c r="EU526" i="12" s="1"/>
  <c r="EB530" i="12"/>
  <c r="EC530" i="12"/>
  <c r="DY530" i="12"/>
  <c r="EA530" i="12"/>
  <c r="DW530" i="12"/>
  <c r="DX530" i="12"/>
  <c r="DT530" i="12"/>
  <c r="DQ530" i="12"/>
  <c r="DV530" i="12"/>
  <c r="DS530" i="12"/>
  <c r="DU530" i="12"/>
  <c r="DR530" i="12"/>
  <c r="DZ530" i="12"/>
  <c r="DP531" i="12"/>
  <c r="ED531" i="12" s="1"/>
  <c r="BO530" i="12"/>
  <c r="BP530" i="12"/>
  <c r="BI530" i="12"/>
  <c r="BJ530" i="12"/>
  <c r="BG530" i="12"/>
  <c r="BH530" i="12"/>
  <c r="AR526" i="12"/>
  <c r="AQ526" i="12"/>
  <c r="AP526" i="12"/>
  <c r="AO526" i="12"/>
  <c r="AN526" i="12"/>
  <c r="AT525" i="12" s="1"/>
  <c r="AS525" i="12" s="1"/>
  <c r="AM526" i="12"/>
  <c r="AL526" i="12"/>
  <c r="AK526" i="12"/>
  <c r="FA526" i="12"/>
  <c r="EZ526" i="12"/>
  <c r="AU525" i="12"/>
  <c r="EK527" i="12"/>
  <c r="EM527" i="12"/>
  <c r="EL527" i="12"/>
  <c r="EI528" i="12"/>
  <c r="EQ528" i="12" s="1"/>
  <c r="ER527" i="12"/>
  <c r="EN527" i="12"/>
  <c r="EJ527" i="12"/>
  <c r="AJ526" i="12"/>
  <c r="AE526" i="12"/>
  <c r="AF526" i="12" s="1"/>
  <c r="AH526" i="12"/>
  <c r="AG526" i="12"/>
  <c r="AI526" i="12"/>
  <c r="AD527" i="12"/>
  <c r="DQ534" i="1"/>
  <c r="DR533" i="1"/>
  <c r="EG533" i="1"/>
  <c r="EF534" i="1"/>
  <c r="BE530" i="12"/>
  <c r="BN529" i="12" s="1"/>
  <c r="BC530" i="12"/>
  <c r="BD530" i="12"/>
  <c r="BK530" i="12"/>
  <c r="BS530" i="12" s="1"/>
  <c r="BL530" i="12" s="1"/>
  <c r="BF530" i="12"/>
  <c r="BT530" i="12"/>
  <c r="BM530" i="12"/>
  <c r="DW537" i="1"/>
  <c r="BA532" i="12" s="1"/>
  <c r="BB531" i="12"/>
  <c r="BQ531" i="12" s="1"/>
  <c r="EB537" i="1"/>
  <c r="DO532" i="12" s="1"/>
  <c r="CO535" i="1"/>
  <c r="CP534" i="1"/>
  <c r="EH529" i="12" s="1"/>
  <c r="EO528" i="12" l="1"/>
  <c r="EX527" i="12" s="1"/>
  <c r="EW527" i="12" s="1"/>
  <c r="EP528" i="12"/>
  <c r="EB531" i="12"/>
  <c r="EC531" i="12"/>
  <c r="DY531" i="12"/>
  <c r="EA531" i="12"/>
  <c r="DW531" i="12"/>
  <c r="DX531" i="12"/>
  <c r="DT531" i="12"/>
  <c r="DQ531" i="12"/>
  <c r="DV531" i="12"/>
  <c r="DS531" i="12"/>
  <c r="DU531" i="12"/>
  <c r="DR531" i="12"/>
  <c r="DZ531" i="12"/>
  <c r="DP532" i="12"/>
  <c r="ED532" i="12" s="1"/>
  <c r="FA527" i="12"/>
  <c r="BO531" i="12"/>
  <c r="BP531" i="12"/>
  <c r="BI531" i="12"/>
  <c r="BJ531" i="12"/>
  <c r="BG531" i="12"/>
  <c r="BH531" i="12"/>
  <c r="AR527" i="12"/>
  <c r="AQ527" i="12"/>
  <c r="AP527" i="12"/>
  <c r="AO527" i="12"/>
  <c r="AN527" i="12"/>
  <c r="AL527" i="12"/>
  <c r="AK527" i="12"/>
  <c r="AM527" i="12"/>
  <c r="AU526" i="12"/>
  <c r="EZ527" i="12"/>
  <c r="EM528" i="12"/>
  <c r="EL528" i="12"/>
  <c r="ES527" i="12"/>
  <c r="ET527" i="12" s="1"/>
  <c r="EU527" i="12" s="1"/>
  <c r="EK528" i="12"/>
  <c r="EJ528" i="12"/>
  <c r="EN528" i="12"/>
  <c r="ER528" i="12"/>
  <c r="EI529" i="12"/>
  <c r="EQ529" i="12" s="1"/>
  <c r="AE527" i="12"/>
  <c r="AF527" i="12" s="1"/>
  <c r="AJ527" i="12"/>
  <c r="AT526" i="12"/>
  <c r="AS526" i="12" s="1"/>
  <c r="AG527" i="12"/>
  <c r="AH527" i="12"/>
  <c r="AI527" i="12"/>
  <c r="AD528" i="12"/>
  <c r="DR534" i="1"/>
  <c r="DQ535" i="1"/>
  <c r="EG534" i="1"/>
  <c r="EF535" i="1"/>
  <c r="BT531" i="12"/>
  <c r="BC531" i="12"/>
  <c r="BD531" i="12" s="1"/>
  <c r="BF531" i="12"/>
  <c r="BE531" i="12"/>
  <c r="BN530" i="12" s="1"/>
  <c r="BK531" i="12"/>
  <c r="BS531" i="12" s="1"/>
  <c r="BL531" i="12" s="1"/>
  <c r="BM531" i="12"/>
  <c r="DW538" i="1"/>
  <c r="BA533" i="12" s="1"/>
  <c r="BB532" i="12"/>
  <c r="BQ532" i="12" s="1"/>
  <c r="EB538" i="1"/>
  <c r="DO533" i="12" s="1"/>
  <c r="CO536" i="1"/>
  <c r="CP535" i="1"/>
  <c r="EH530" i="12" s="1"/>
  <c r="EO529" i="12" l="1"/>
  <c r="EP529" i="12"/>
  <c r="ES528" i="12" s="1"/>
  <c r="ET528" i="12" s="1"/>
  <c r="EU528" i="12" s="1"/>
  <c r="EB532" i="12"/>
  <c r="EC532" i="12"/>
  <c r="DY532" i="12"/>
  <c r="EA532" i="12"/>
  <c r="DW532" i="12"/>
  <c r="DX532" i="12"/>
  <c r="DU532" i="12"/>
  <c r="DR532" i="12"/>
  <c r="DZ532" i="12"/>
  <c r="DT532" i="12"/>
  <c r="DQ532" i="12"/>
  <c r="DV532" i="12"/>
  <c r="DS532" i="12"/>
  <c r="DP533" i="12"/>
  <c r="ED533" i="12" s="1"/>
  <c r="FA528" i="12"/>
  <c r="BO532" i="12"/>
  <c r="BP532" i="12"/>
  <c r="BI532" i="12"/>
  <c r="BJ532" i="12"/>
  <c r="BG532" i="12"/>
  <c r="BH532" i="12"/>
  <c r="AR528" i="12"/>
  <c r="AQ528" i="12"/>
  <c r="AP528" i="12"/>
  <c r="AO528" i="12"/>
  <c r="AN528" i="12"/>
  <c r="AM528" i="12"/>
  <c r="AL528" i="12"/>
  <c r="AK528" i="12"/>
  <c r="EZ528" i="12"/>
  <c r="AU527" i="12"/>
  <c r="EK529" i="12"/>
  <c r="EX528" i="12"/>
  <c r="EW528" i="12" s="1"/>
  <c r="EJ529" i="12"/>
  <c r="EN529" i="12"/>
  <c r="ER529" i="12"/>
  <c r="EM529" i="12"/>
  <c r="EL529" i="12"/>
  <c r="EI530" i="12"/>
  <c r="EQ530" i="12" s="1"/>
  <c r="AH528" i="12"/>
  <c r="AI528" i="12"/>
  <c r="AT527" i="12"/>
  <c r="AS527" i="12" s="1"/>
  <c r="AG528" i="12"/>
  <c r="AE528" i="12"/>
  <c r="AF528" i="12" s="1"/>
  <c r="AJ528" i="12"/>
  <c r="AD529" i="12"/>
  <c r="DQ536" i="1"/>
  <c r="DR535" i="1"/>
  <c r="EG535" i="1"/>
  <c r="EF536" i="1"/>
  <c r="BB533" i="12"/>
  <c r="BQ533" i="12" s="1"/>
  <c r="DW539" i="1"/>
  <c r="BA534" i="12" s="1"/>
  <c r="BF532" i="12"/>
  <c r="BC532" i="12"/>
  <c r="BE532" i="12"/>
  <c r="BN531" i="12" s="1"/>
  <c r="BK532" i="12"/>
  <c r="BS532" i="12" s="1"/>
  <c r="BL532" i="12" s="1"/>
  <c r="BD532" i="12"/>
  <c r="BT532" i="12"/>
  <c r="BM532" i="12"/>
  <c r="EB539" i="1"/>
  <c r="DO534" i="12" s="1"/>
  <c r="CP536" i="1"/>
  <c r="EH531" i="12" s="1"/>
  <c r="CO537" i="1"/>
  <c r="EO530" i="12" l="1"/>
  <c r="EX529" i="12" s="1"/>
  <c r="EW529" i="12" s="1"/>
  <c r="EP530" i="12"/>
  <c r="EB533" i="12"/>
  <c r="EC533" i="12"/>
  <c r="DY533" i="12"/>
  <c r="EA533" i="12"/>
  <c r="DW533" i="12"/>
  <c r="DX533" i="12"/>
  <c r="DU533" i="12"/>
  <c r="DR533" i="12"/>
  <c r="DZ533" i="12"/>
  <c r="DT533" i="12"/>
  <c r="DQ533" i="12"/>
  <c r="DV533" i="12"/>
  <c r="DS533" i="12"/>
  <c r="DP534" i="12"/>
  <c r="ED534" i="12" s="1"/>
  <c r="BO533" i="12"/>
  <c r="BP533" i="12"/>
  <c r="BI533" i="12"/>
  <c r="BJ533" i="12"/>
  <c r="BG533" i="12"/>
  <c r="BH533" i="12"/>
  <c r="AR529" i="12"/>
  <c r="AQ529" i="12"/>
  <c r="AP529" i="12"/>
  <c r="AO529" i="12"/>
  <c r="AN529" i="12"/>
  <c r="AT528" i="12" s="1"/>
  <c r="AS528" i="12" s="1"/>
  <c r="AM529" i="12"/>
  <c r="AL529" i="12"/>
  <c r="AK529" i="12"/>
  <c r="EZ529" i="12"/>
  <c r="FA529" i="12"/>
  <c r="AU528" i="12"/>
  <c r="EM530" i="12"/>
  <c r="EL530" i="12"/>
  <c r="ES529" i="12"/>
  <c r="ET529" i="12" s="1"/>
  <c r="EU529" i="12" s="1"/>
  <c r="EK530" i="12"/>
  <c r="EJ530" i="12"/>
  <c r="EN530" i="12"/>
  <c r="ER530" i="12"/>
  <c r="EI531" i="12"/>
  <c r="EQ531" i="12" s="1"/>
  <c r="AH529" i="12"/>
  <c r="AI529" i="12"/>
  <c r="AE529" i="12"/>
  <c r="AF529" i="12" s="1"/>
  <c r="AJ529" i="12"/>
  <c r="AG529" i="12"/>
  <c r="AD530" i="12"/>
  <c r="DR536" i="1"/>
  <c r="DQ537" i="1"/>
  <c r="EF537" i="1"/>
  <c r="EG536" i="1"/>
  <c r="BB534" i="12"/>
  <c r="BQ534" i="12" s="1"/>
  <c r="DW540" i="1"/>
  <c r="BA535" i="12" s="1"/>
  <c r="BF533" i="12"/>
  <c r="BK533" i="12"/>
  <c r="BS533" i="12" s="1"/>
  <c r="BL533" i="12" s="1"/>
  <c r="BD533" i="12"/>
  <c r="BE533" i="12"/>
  <c r="BC533" i="12"/>
  <c r="BM533" i="12"/>
  <c r="EB540" i="1"/>
  <c r="DO535" i="12" s="1"/>
  <c r="CO538" i="1"/>
  <c r="CP537" i="1"/>
  <c r="EH532" i="12" s="1"/>
  <c r="EO531" i="12" l="1"/>
  <c r="EP531" i="12"/>
  <c r="ES530" i="12" s="1"/>
  <c r="ET530" i="12" s="1"/>
  <c r="EU530" i="12" s="1"/>
  <c r="EB534" i="12"/>
  <c r="EC534" i="12"/>
  <c r="DY534" i="12"/>
  <c r="EA534" i="12"/>
  <c r="DW534" i="12"/>
  <c r="DX534" i="12"/>
  <c r="DU534" i="12"/>
  <c r="DR534" i="12"/>
  <c r="DZ534" i="12"/>
  <c r="DT534" i="12"/>
  <c r="DQ534" i="12"/>
  <c r="DV534" i="12"/>
  <c r="DS534" i="12"/>
  <c r="DP535" i="12"/>
  <c r="ED535" i="12" s="1"/>
  <c r="BO534" i="12"/>
  <c r="BP534" i="12"/>
  <c r="BI534" i="12"/>
  <c r="BJ534" i="12"/>
  <c r="BG534" i="12"/>
  <c r="BH534" i="12"/>
  <c r="AR530" i="12"/>
  <c r="AQ530" i="12"/>
  <c r="AP530" i="12"/>
  <c r="AO530" i="12"/>
  <c r="AN530" i="12"/>
  <c r="AT529" i="12" s="1"/>
  <c r="AS529" i="12" s="1"/>
  <c r="AM530" i="12"/>
  <c r="AL530" i="12"/>
  <c r="AK530" i="12"/>
  <c r="EZ530" i="12"/>
  <c r="AU529" i="12"/>
  <c r="FA530" i="12"/>
  <c r="EK531" i="12"/>
  <c r="EX530" i="12"/>
  <c r="EW530" i="12" s="1"/>
  <c r="EJ531" i="12"/>
  <c r="EN531" i="12"/>
  <c r="ER531" i="12"/>
  <c r="EM531" i="12"/>
  <c r="EL531" i="12"/>
  <c r="EI532" i="12"/>
  <c r="EQ532" i="12" s="1"/>
  <c r="AH530" i="12"/>
  <c r="AG530" i="12"/>
  <c r="AE530" i="12"/>
  <c r="AJ530" i="12"/>
  <c r="AF530" i="12"/>
  <c r="AI530" i="12"/>
  <c r="AD531" i="12"/>
  <c r="DQ538" i="1"/>
  <c r="DR537" i="1"/>
  <c r="EG537" i="1"/>
  <c r="EF538" i="1"/>
  <c r="DW541" i="1"/>
  <c r="BA536" i="12" s="1"/>
  <c r="BB535" i="12"/>
  <c r="BQ535" i="12" s="1"/>
  <c r="BT533" i="12"/>
  <c r="BN532" i="12"/>
  <c r="BT534" i="12"/>
  <c r="BC534" i="12"/>
  <c r="BD534" i="12" s="1"/>
  <c r="BE534" i="12"/>
  <c r="BN533" i="12" s="1"/>
  <c r="BK534" i="12"/>
  <c r="BS534" i="12" s="1"/>
  <c r="BL534" i="12" s="1"/>
  <c r="BF534" i="12"/>
  <c r="BM534" i="12"/>
  <c r="EB541" i="1"/>
  <c r="DO536" i="12" s="1"/>
  <c r="CO539" i="1"/>
  <c r="CP538" i="1"/>
  <c r="EH533" i="12" s="1"/>
  <c r="EZ531" i="12" l="1"/>
  <c r="EO532" i="12"/>
  <c r="EP532" i="12"/>
  <c r="ES531" i="12" s="1"/>
  <c r="ET531" i="12" s="1"/>
  <c r="EU531" i="12" s="1"/>
  <c r="EB535" i="12"/>
  <c r="EC535" i="12"/>
  <c r="DY535" i="12"/>
  <c r="EA535" i="12"/>
  <c r="DW535" i="12"/>
  <c r="DX535" i="12"/>
  <c r="DT535" i="12"/>
  <c r="DQ535" i="12"/>
  <c r="DV535" i="12"/>
  <c r="DS535" i="12"/>
  <c r="DU535" i="12"/>
  <c r="DR535" i="12"/>
  <c r="DZ535" i="12"/>
  <c r="DP536" i="12"/>
  <c r="ED536" i="12" s="1"/>
  <c r="BO535" i="12"/>
  <c r="BP535" i="12"/>
  <c r="BI535" i="12"/>
  <c r="BJ535" i="12"/>
  <c r="BG535" i="12"/>
  <c r="BH535" i="12"/>
  <c r="AR531" i="12"/>
  <c r="AQ531" i="12"/>
  <c r="AP531" i="12"/>
  <c r="AO531" i="12"/>
  <c r="AN531" i="12"/>
  <c r="AL531" i="12"/>
  <c r="AK531" i="12"/>
  <c r="AM531" i="12"/>
  <c r="FA531" i="12"/>
  <c r="EK532" i="12"/>
  <c r="EX531" i="12"/>
  <c r="EW531" i="12" s="1"/>
  <c r="EJ532" i="12"/>
  <c r="EN532" i="12"/>
  <c r="ER532" i="12"/>
  <c r="EM532" i="12"/>
  <c r="EL532" i="12"/>
  <c r="EI533" i="12"/>
  <c r="EQ533" i="12" s="1"/>
  <c r="AU530" i="12"/>
  <c r="AI531" i="12"/>
  <c r="AG531" i="12"/>
  <c r="AT530" i="12"/>
  <c r="AS530" i="12" s="1"/>
  <c r="AH531" i="12"/>
  <c r="AF531" i="12"/>
  <c r="AE531" i="12"/>
  <c r="AJ531" i="12"/>
  <c r="AD532" i="12"/>
  <c r="DQ539" i="1"/>
  <c r="DR538" i="1"/>
  <c r="EG538" i="1"/>
  <c r="EF539" i="1"/>
  <c r="BC535" i="12"/>
  <c r="BD535" i="12" s="1"/>
  <c r="BE535" i="12"/>
  <c r="BN534" i="12" s="1"/>
  <c r="BK535" i="12"/>
  <c r="BS535" i="12" s="1"/>
  <c r="BL535" i="12" s="1"/>
  <c r="BF535" i="12"/>
  <c r="BT535" i="12"/>
  <c r="BM535" i="12"/>
  <c r="DW542" i="1"/>
  <c r="BA537" i="12" s="1"/>
  <c r="BB536" i="12"/>
  <c r="BQ536" i="12" s="1"/>
  <c r="EB542" i="1"/>
  <c r="DO537" i="12" s="1"/>
  <c r="CP539" i="1"/>
  <c r="EH534" i="12" s="1"/>
  <c r="CO540" i="1"/>
  <c r="EO533" i="12" l="1"/>
  <c r="EX532" i="12" s="1"/>
  <c r="EW532" i="12" s="1"/>
  <c r="EP533" i="12"/>
  <c r="ES532" i="12" s="1"/>
  <c r="ET532" i="12" s="1"/>
  <c r="EU532" i="12" s="1"/>
  <c r="EB536" i="12"/>
  <c r="EC536" i="12"/>
  <c r="DY536" i="12"/>
  <c r="EA536" i="12"/>
  <c r="DW536" i="12"/>
  <c r="DX536" i="12"/>
  <c r="DU536" i="12"/>
  <c r="DR536" i="12"/>
  <c r="DZ536" i="12"/>
  <c r="DT536" i="12"/>
  <c r="DQ536" i="12"/>
  <c r="DV536" i="12"/>
  <c r="DS536" i="12"/>
  <c r="DP537" i="12"/>
  <c r="ED537" i="12" s="1"/>
  <c r="BO536" i="12"/>
  <c r="BP536" i="12"/>
  <c r="BI536" i="12"/>
  <c r="BJ536" i="12"/>
  <c r="BG536" i="12"/>
  <c r="BH536" i="12"/>
  <c r="AR532" i="12"/>
  <c r="AQ532" i="12"/>
  <c r="AP532" i="12"/>
  <c r="AO532" i="12"/>
  <c r="AN532" i="12"/>
  <c r="AT531" i="12" s="1"/>
  <c r="AS531" i="12" s="1"/>
  <c r="AM532" i="12"/>
  <c r="AL532" i="12"/>
  <c r="AK532" i="12"/>
  <c r="EZ532" i="12"/>
  <c r="FA532" i="12"/>
  <c r="EK533" i="12"/>
  <c r="EJ533" i="12"/>
  <c r="EN533" i="12"/>
  <c r="ER533" i="12"/>
  <c r="EM533" i="12"/>
  <c r="EL533" i="12"/>
  <c r="EI534" i="12"/>
  <c r="EQ534" i="12" s="1"/>
  <c r="AU531" i="12"/>
  <c r="AI532" i="12"/>
  <c r="AE532" i="12"/>
  <c r="AJ532" i="12"/>
  <c r="AH532" i="12"/>
  <c r="AG532" i="12"/>
  <c r="AF532" i="12"/>
  <c r="AD533" i="12"/>
  <c r="DR539" i="1"/>
  <c r="DQ540" i="1"/>
  <c r="EF540" i="1"/>
  <c r="EG539" i="1"/>
  <c r="BF536" i="12"/>
  <c r="BC536" i="12"/>
  <c r="BD536" i="12" s="1"/>
  <c r="BK536" i="12"/>
  <c r="BS536" i="12" s="1"/>
  <c r="BL536" i="12" s="1"/>
  <c r="BE536" i="12"/>
  <c r="BN535" i="12" s="1"/>
  <c r="BT536" i="12"/>
  <c r="BM536" i="12"/>
  <c r="BB537" i="12"/>
  <c r="BQ537" i="12" s="1"/>
  <c r="DW543" i="1"/>
  <c r="BA538" i="12" s="1"/>
  <c r="EB543" i="1"/>
  <c r="DO538" i="12" s="1"/>
  <c r="CP540" i="1"/>
  <c r="EH535" i="12" s="1"/>
  <c r="CO541" i="1"/>
  <c r="EO534" i="12" l="1"/>
  <c r="EX533" i="12" s="1"/>
  <c r="EW533" i="12" s="1"/>
  <c r="EP534" i="12"/>
  <c r="EB537" i="12"/>
  <c r="EC537" i="12"/>
  <c r="FA533" i="12"/>
  <c r="DY537" i="12"/>
  <c r="EA537" i="12"/>
  <c r="DW537" i="12"/>
  <c r="DX537" i="12"/>
  <c r="DT537" i="12"/>
  <c r="DQ537" i="12"/>
  <c r="DV537" i="12"/>
  <c r="DS537" i="12"/>
  <c r="DU537" i="12"/>
  <c r="DR537" i="12"/>
  <c r="DZ537" i="12"/>
  <c r="DP538" i="12"/>
  <c r="ED538" i="12" s="1"/>
  <c r="BO537" i="12"/>
  <c r="BP537" i="12"/>
  <c r="BI537" i="12"/>
  <c r="BJ537" i="12"/>
  <c r="BG537" i="12"/>
  <c r="BH537" i="12"/>
  <c r="AR533" i="12"/>
  <c r="AQ533" i="12"/>
  <c r="AP533" i="12"/>
  <c r="AO533" i="12"/>
  <c r="AN533" i="12"/>
  <c r="AT532" i="12" s="1"/>
  <c r="AS532" i="12" s="1"/>
  <c r="AM533" i="12"/>
  <c r="AL533" i="12"/>
  <c r="AK533" i="12"/>
  <c r="EZ533" i="12"/>
  <c r="AU532" i="12"/>
  <c r="EM534" i="12"/>
  <c r="EL534" i="12"/>
  <c r="ES533" i="12"/>
  <c r="ET533" i="12" s="1"/>
  <c r="EU533" i="12" s="1"/>
  <c r="EK534" i="12"/>
  <c r="EJ534" i="12"/>
  <c r="EN534" i="12"/>
  <c r="ER534" i="12"/>
  <c r="EI535" i="12"/>
  <c r="EQ535" i="12" s="1"/>
  <c r="AI533" i="12"/>
  <c r="AJ533" i="12"/>
  <c r="AG533" i="12"/>
  <c r="AH533" i="12"/>
  <c r="AE533" i="12"/>
  <c r="AF533" i="12" s="1"/>
  <c r="AD534" i="12"/>
  <c r="DQ541" i="1"/>
  <c r="DR540" i="1"/>
  <c r="EF541" i="1"/>
  <c r="EG540" i="1"/>
  <c r="DW544" i="1"/>
  <c r="BA539" i="12" s="1"/>
  <c r="BB538" i="12"/>
  <c r="BQ538" i="12" s="1"/>
  <c r="BF537" i="12"/>
  <c r="BK537" i="12"/>
  <c r="BS537" i="12" s="1"/>
  <c r="BL537" i="12" s="1"/>
  <c r="BE537" i="12"/>
  <c r="BN536" i="12" s="1"/>
  <c r="BD537" i="12"/>
  <c r="BC537" i="12"/>
  <c r="BT537" i="12"/>
  <c r="BM537" i="12"/>
  <c r="EB544" i="1"/>
  <c r="DO539" i="12" s="1"/>
  <c r="CP541" i="1"/>
  <c r="EH536" i="12" s="1"/>
  <c r="CO542" i="1"/>
  <c r="AU533" i="12" l="1"/>
  <c r="EO535" i="12"/>
  <c r="EX534" i="12" s="1"/>
  <c r="EW534" i="12" s="1"/>
  <c r="EP535" i="12"/>
  <c r="ES534" i="12" s="1"/>
  <c r="ET534" i="12" s="1"/>
  <c r="EU534" i="12" s="1"/>
  <c r="EB538" i="12"/>
  <c r="EC538" i="12"/>
  <c r="DY538" i="12"/>
  <c r="EA538" i="12"/>
  <c r="DW538" i="12"/>
  <c r="DX538" i="12"/>
  <c r="DT538" i="12"/>
  <c r="DQ538" i="12"/>
  <c r="DV538" i="12"/>
  <c r="DS538" i="12"/>
  <c r="DU538" i="12"/>
  <c r="DR538" i="12"/>
  <c r="DZ538" i="12"/>
  <c r="DP539" i="12"/>
  <c r="ED539" i="12" s="1"/>
  <c r="BO538" i="12"/>
  <c r="BP538" i="12"/>
  <c r="BI538" i="12"/>
  <c r="BJ538" i="12"/>
  <c r="BG538" i="12"/>
  <c r="BH538" i="12"/>
  <c r="AR534" i="12"/>
  <c r="AQ534" i="12"/>
  <c r="AP534" i="12"/>
  <c r="AO534" i="12"/>
  <c r="AN534" i="12"/>
  <c r="AT533" i="12" s="1"/>
  <c r="AS533" i="12" s="1"/>
  <c r="AM534" i="12"/>
  <c r="AL534" i="12"/>
  <c r="AK534" i="12"/>
  <c r="EZ534" i="12"/>
  <c r="EK535" i="12"/>
  <c r="EM535" i="12"/>
  <c r="EL535" i="12"/>
  <c r="EI536" i="12"/>
  <c r="EQ536" i="12" s="1"/>
  <c r="FA534" i="12"/>
  <c r="ER535" i="12"/>
  <c r="EN535" i="12"/>
  <c r="EJ535" i="12"/>
  <c r="AH534" i="12"/>
  <c r="AJ534" i="12"/>
  <c r="AI534" i="12"/>
  <c r="AG534" i="12"/>
  <c r="AE534" i="12"/>
  <c r="AF534" i="12" s="1"/>
  <c r="AD535" i="12"/>
  <c r="DR541" i="1"/>
  <c r="DQ542" i="1"/>
  <c r="EG541" i="1"/>
  <c r="EF542" i="1"/>
  <c r="BC538" i="12"/>
  <c r="BE538" i="12"/>
  <c r="BN537" i="12" s="1"/>
  <c r="BT538" i="12"/>
  <c r="BD538" i="12"/>
  <c r="BK538" i="12"/>
  <c r="BS538" i="12" s="1"/>
  <c r="BL538" i="12" s="1"/>
  <c r="BF538" i="12"/>
  <c r="BM538" i="12"/>
  <c r="DW545" i="1"/>
  <c r="BA540" i="12" s="1"/>
  <c r="BB539" i="12"/>
  <c r="BQ539" i="12" s="1"/>
  <c r="EB545" i="1"/>
  <c r="DO540" i="12" s="1"/>
  <c r="CO543" i="1"/>
  <c r="CP542" i="1"/>
  <c r="EH537" i="12" s="1"/>
  <c r="EO536" i="12" l="1"/>
  <c r="EP536" i="12"/>
  <c r="EB539" i="12"/>
  <c r="EC539" i="12"/>
  <c r="DY539" i="12"/>
  <c r="EA539" i="12"/>
  <c r="DW539" i="12"/>
  <c r="DX539" i="12"/>
  <c r="DU539" i="12"/>
  <c r="DR539" i="12"/>
  <c r="DZ539" i="12"/>
  <c r="DT539" i="12"/>
  <c r="DQ539" i="12"/>
  <c r="DV539" i="12"/>
  <c r="DS539" i="12"/>
  <c r="DP540" i="12"/>
  <c r="ED540" i="12" s="1"/>
  <c r="BO539" i="12"/>
  <c r="BP539" i="12"/>
  <c r="BI539" i="12"/>
  <c r="BJ539" i="12"/>
  <c r="BG539" i="12"/>
  <c r="BH539" i="12"/>
  <c r="AR535" i="12"/>
  <c r="AQ535" i="12"/>
  <c r="AP535" i="12"/>
  <c r="AO535" i="12"/>
  <c r="AN535" i="12"/>
  <c r="AT534" i="12" s="1"/>
  <c r="AS534" i="12" s="1"/>
  <c r="AL535" i="12"/>
  <c r="AK535" i="12"/>
  <c r="AM535" i="12"/>
  <c r="AU534" i="12"/>
  <c r="EZ535" i="12"/>
  <c r="FA535" i="12"/>
  <c r="EM536" i="12"/>
  <c r="EL536" i="12"/>
  <c r="EK536" i="12"/>
  <c r="EX535" i="12"/>
  <c r="EW535" i="12" s="1"/>
  <c r="EJ536" i="12"/>
  <c r="EN536" i="12"/>
  <c r="ER536" i="12"/>
  <c r="EI537" i="12"/>
  <c r="EQ537" i="12" s="1"/>
  <c r="AH535" i="12"/>
  <c r="AI535" i="12"/>
  <c r="AJ535" i="12"/>
  <c r="AG535" i="12"/>
  <c r="AF535" i="12"/>
  <c r="AE535" i="12"/>
  <c r="AD536" i="12"/>
  <c r="DQ543" i="1"/>
  <c r="DR542" i="1"/>
  <c r="EG542" i="1"/>
  <c r="EF543" i="1"/>
  <c r="BC539" i="12"/>
  <c r="BK539" i="12"/>
  <c r="BS539" i="12" s="1"/>
  <c r="BL539" i="12" s="1"/>
  <c r="BE539" i="12"/>
  <c r="BN538" i="12" s="1"/>
  <c r="BD539" i="12"/>
  <c r="BF539" i="12"/>
  <c r="BT539" i="12"/>
  <c r="BM539" i="12"/>
  <c r="DW546" i="1"/>
  <c r="BA541" i="12" s="1"/>
  <c r="BB540" i="12"/>
  <c r="BQ540" i="12" s="1"/>
  <c r="EB546" i="1"/>
  <c r="DO541" i="12" s="1"/>
  <c r="CP543" i="1"/>
  <c r="EH538" i="12" s="1"/>
  <c r="CO544" i="1"/>
  <c r="EO537" i="12" l="1"/>
  <c r="EP537" i="12"/>
  <c r="ES536" i="12" s="1"/>
  <c r="ET536" i="12" s="1"/>
  <c r="EU536" i="12" s="1"/>
  <c r="EB540" i="12"/>
  <c r="EC540" i="12"/>
  <c r="DY540" i="12"/>
  <c r="EA540" i="12"/>
  <c r="DW540" i="12"/>
  <c r="DX540" i="12"/>
  <c r="DT540" i="12"/>
  <c r="DQ540" i="12"/>
  <c r="DV540" i="12"/>
  <c r="DS540" i="12"/>
  <c r="DU540" i="12"/>
  <c r="DR540" i="12"/>
  <c r="DZ540" i="12"/>
  <c r="DP541" i="12"/>
  <c r="ED541" i="12" s="1"/>
  <c r="BO540" i="12"/>
  <c r="BP540" i="12"/>
  <c r="BI540" i="12"/>
  <c r="BJ540" i="12"/>
  <c r="BG540" i="12"/>
  <c r="BH540" i="12"/>
  <c r="AR536" i="12"/>
  <c r="AQ536" i="12"/>
  <c r="AP536" i="12"/>
  <c r="AO536" i="12"/>
  <c r="AN536" i="12"/>
  <c r="AM536" i="12"/>
  <c r="AL536" i="12"/>
  <c r="AK536" i="12"/>
  <c r="EZ536" i="12"/>
  <c r="FA536" i="12"/>
  <c r="ES535" i="12"/>
  <c r="ET535" i="12" s="1"/>
  <c r="EU535" i="12" s="1"/>
  <c r="EK537" i="12"/>
  <c r="EX536" i="12"/>
  <c r="EW536" i="12" s="1"/>
  <c r="EJ537" i="12"/>
  <c r="EN537" i="12"/>
  <c r="ER537" i="12"/>
  <c r="EM537" i="12"/>
  <c r="EL537" i="12"/>
  <c r="EI538" i="12"/>
  <c r="EQ538" i="12" s="1"/>
  <c r="AU535" i="12"/>
  <c r="AH536" i="12"/>
  <c r="AE536" i="12"/>
  <c r="AF536" i="12" s="1"/>
  <c r="AG536" i="12"/>
  <c r="AJ536" i="12"/>
  <c r="AI536" i="12"/>
  <c r="AD537" i="12"/>
  <c r="DR543" i="1"/>
  <c r="DQ544" i="1"/>
  <c r="EF544" i="1"/>
  <c r="EG543" i="1"/>
  <c r="BK540" i="12"/>
  <c r="BS540" i="12" s="1"/>
  <c r="BL540" i="12" s="1"/>
  <c r="BE540" i="12"/>
  <c r="BN539" i="12" s="1"/>
  <c r="BF540" i="12"/>
  <c r="BC540" i="12"/>
  <c r="BD540" i="12" s="1"/>
  <c r="BT540" i="12"/>
  <c r="BM540" i="12"/>
  <c r="BB541" i="12"/>
  <c r="BQ541" i="12" s="1"/>
  <c r="DW547" i="1"/>
  <c r="BA542" i="12" s="1"/>
  <c r="EB547" i="1"/>
  <c r="DO542" i="12" s="1"/>
  <c r="CP544" i="1"/>
  <c r="EH539" i="12" s="1"/>
  <c r="CO545" i="1"/>
  <c r="EO538" i="12" l="1"/>
  <c r="EX537" i="12" s="1"/>
  <c r="EW537" i="12" s="1"/>
  <c r="EP538" i="12"/>
  <c r="ES537" i="12" s="1"/>
  <c r="ET537" i="12" s="1"/>
  <c r="EU537" i="12" s="1"/>
  <c r="EB541" i="12"/>
  <c r="EC541" i="12"/>
  <c r="DY541" i="12"/>
  <c r="EA541" i="12"/>
  <c r="DW541" i="12"/>
  <c r="DX541" i="12"/>
  <c r="DU541" i="12"/>
  <c r="DR541" i="12"/>
  <c r="DZ541" i="12"/>
  <c r="DT541" i="12"/>
  <c r="DQ541" i="12"/>
  <c r="DV541" i="12"/>
  <c r="DS541" i="12"/>
  <c r="DP542" i="12"/>
  <c r="ED542" i="12" s="1"/>
  <c r="BO541" i="12"/>
  <c r="BP541" i="12"/>
  <c r="BI541" i="12"/>
  <c r="BJ541" i="12"/>
  <c r="BG541" i="12"/>
  <c r="BH541" i="12"/>
  <c r="AR537" i="12"/>
  <c r="AQ537" i="12"/>
  <c r="AP537" i="12"/>
  <c r="AO537" i="12"/>
  <c r="AN537" i="12"/>
  <c r="AT536" i="12" s="1"/>
  <c r="AS536" i="12" s="1"/>
  <c r="AM537" i="12"/>
  <c r="AL537" i="12"/>
  <c r="AK537" i="12"/>
  <c r="EZ537" i="12"/>
  <c r="FA537" i="12"/>
  <c r="EM538" i="12"/>
  <c r="EL538" i="12"/>
  <c r="EK538" i="12"/>
  <c r="EJ538" i="12"/>
  <c r="EN538" i="12"/>
  <c r="ER538" i="12"/>
  <c r="EI539" i="12"/>
  <c r="EQ539" i="12" s="1"/>
  <c r="AU536" i="12"/>
  <c r="AT535" i="12"/>
  <c r="AS535" i="12" s="1"/>
  <c r="AH537" i="12"/>
  <c r="AE537" i="12"/>
  <c r="AF537" i="12" s="1"/>
  <c r="AI537" i="12"/>
  <c r="AJ537" i="12"/>
  <c r="AG537" i="12"/>
  <c r="AD538" i="12"/>
  <c r="DR544" i="1"/>
  <c r="DQ545" i="1"/>
  <c r="EF545" i="1"/>
  <c r="EG544" i="1"/>
  <c r="DW548" i="1"/>
  <c r="BA543" i="12" s="1"/>
  <c r="BB542" i="12"/>
  <c r="BQ542" i="12" s="1"/>
  <c r="BC541" i="12"/>
  <c r="BD541" i="12" s="1"/>
  <c r="BE541" i="12"/>
  <c r="BF541" i="12"/>
  <c r="BK541" i="12"/>
  <c r="BS541" i="12" s="1"/>
  <c r="BL541" i="12" s="1"/>
  <c r="BM541" i="12"/>
  <c r="EB548" i="1"/>
  <c r="DO543" i="12" s="1"/>
  <c r="CO546" i="1"/>
  <c r="CP545" i="1"/>
  <c r="EH540" i="12" s="1"/>
  <c r="EO539" i="12" l="1"/>
  <c r="EX538" i="12" s="1"/>
  <c r="EW538" i="12" s="1"/>
  <c r="EP539" i="12"/>
  <c r="ES538" i="12" s="1"/>
  <c r="ET538" i="12" s="1"/>
  <c r="EU538" i="12" s="1"/>
  <c r="EB542" i="12"/>
  <c r="EC542" i="12"/>
  <c r="DY542" i="12"/>
  <c r="EA542" i="12"/>
  <c r="DW542" i="12"/>
  <c r="DX542" i="12"/>
  <c r="DT542" i="12"/>
  <c r="DQ542" i="12"/>
  <c r="DV542" i="12"/>
  <c r="DS542" i="12"/>
  <c r="DU542" i="12"/>
  <c r="DR542" i="12"/>
  <c r="DZ542" i="12"/>
  <c r="DP543" i="12"/>
  <c r="ED543" i="12" s="1"/>
  <c r="BO542" i="12"/>
  <c r="BP542" i="12"/>
  <c r="BI542" i="12"/>
  <c r="BJ542" i="12"/>
  <c r="BG542" i="12"/>
  <c r="BH542" i="12"/>
  <c r="AR538" i="12"/>
  <c r="AQ538" i="12"/>
  <c r="AP538" i="12"/>
  <c r="AO538" i="12"/>
  <c r="AN538" i="12"/>
  <c r="AT537" i="12" s="1"/>
  <c r="AS537" i="12" s="1"/>
  <c r="AM538" i="12"/>
  <c r="AL538" i="12"/>
  <c r="AK538" i="12"/>
  <c r="EZ538" i="12"/>
  <c r="FA538" i="12"/>
  <c r="EM539" i="12"/>
  <c r="EL539" i="12"/>
  <c r="EK539" i="12"/>
  <c r="EJ539" i="12"/>
  <c r="EN539" i="12"/>
  <c r="ER539" i="12"/>
  <c r="EI540" i="12"/>
  <c r="EQ540" i="12" s="1"/>
  <c r="AU537" i="12"/>
  <c r="AH538" i="12"/>
  <c r="AJ538" i="12"/>
  <c r="AE538" i="12"/>
  <c r="AF538" i="12" s="1"/>
  <c r="AG538" i="12"/>
  <c r="AI538" i="12"/>
  <c r="AD539" i="12"/>
  <c r="DQ546" i="1"/>
  <c r="DR545" i="1"/>
  <c r="EG545" i="1"/>
  <c r="EF546" i="1"/>
  <c r="BT541" i="12"/>
  <c r="BN540" i="12"/>
  <c r="BE542" i="12"/>
  <c r="BF542" i="12"/>
  <c r="BC542" i="12"/>
  <c r="BD542" i="12" s="1"/>
  <c r="BK542" i="12"/>
  <c r="BS542" i="12" s="1"/>
  <c r="BL542" i="12" s="1"/>
  <c r="BM542" i="12"/>
  <c r="BB543" i="12"/>
  <c r="BQ543" i="12" s="1"/>
  <c r="DW549" i="1"/>
  <c r="BA544" i="12" s="1"/>
  <c r="EB549" i="1"/>
  <c r="DO544" i="12" s="1"/>
  <c r="CP546" i="1"/>
  <c r="EH541" i="12" s="1"/>
  <c r="CO547" i="1"/>
  <c r="EO540" i="12" l="1"/>
  <c r="EX539" i="12" s="1"/>
  <c r="EW539" i="12" s="1"/>
  <c r="EP540" i="12"/>
  <c r="ES539" i="12" s="1"/>
  <c r="ET539" i="12" s="1"/>
  <c r="EU539" i="12" s="1"/>
  <c r="EB543" i="12"/>
  <c r="EC543" i="12"/>
  <c r="DY543" i="12"/>
  <c r="EA543" i="12"/>
  <c r="DW543" i="12"/>
  <c r="DX543" i="12"/>
  <c r="DU543" i="12"/>
  <c r="DR543" i="12"/>
  <c r="DZ543" i="12"/>
  <c r="DT543" i="12"/>
  <c r="DQ543" i="12"/>
  <c r="DV543" i="12"/>
  <c r="DS543" i="12"/>
  <c r="DP544" i="12"/>
  <c r="ED544" i="12" s="1"/>
  <c r="BO543" i="12"/>
  <c r="BP543" i="12"/>
  <c r="BI543" i="12"/>
  <c r="BJ543" i="12"/>
  <c r="BG543" i="12"/>
  <c r="BH543" i="12"/>
  <c r="AR539" i="12"/>
  <c r="AQ539" i="12"/>
  <c r="AP539" i="12"/>
  <c r="AO539" i="12"/>
  <c r="AN539" i="12"/>
  <c r="AT538" i="12" s="1"/>
  <c r="AS538" i="12" s="1"/>
  <c r="AL539" i="12"/>
  <c r="AK539" i="12"/>
  <c r="AM539" i="12"/>
  <c r="EZ539" i="12"/>
  <c r="FA539" i="12"/>
  <c r="EM540" i="12"/>
  <c r="EL540" i="12"/>
  <c r="EK540" i="12"/>
  <c r="EJ540" i="12"/>
  <c r="EN540" i="12"/>
  <c r="ER540" i="12"/>
  <c r="EI541" i="12"/>
  <c r="EQ541" i="12" s="1"/>
  <c r="AU538" i="12"/>
  <c r="AH539" i="12"/>
  <c r="AG539" i="12"/>
  <c r="AI539" i="12"/>
  <c r="AE539" i="12"/>
  <c r="AF539" i="12" s="1"/>
  <c r="AJ539" i="12"/>
  <c r="AD540" i="12"/>
  <c r="DQ547" i="1"/>
  <c r="DR546" i="1"/>
  <c r="EF547" i="1"/>
  <c r="EG546" i="1"/>
  <c r="BE543" i="12"/>
  <c r="BN542" i="12" s="1"/>
  <c r="BC543" i="12"/>
  <c r="BD543" i="12" s="1"/>
  <c r="BT543" i="12"/>
  <c r="BF543" i="12"/>
  <c r="BK543" i="12"/>
  <c r="BS543" i="12" s="1"/>
  <c r="BL543" i="12" s="1"/>
  <c r="BM543" i="12"/>
  <c r="BB544" i="12"/>
  <c r="BQ544" i="12" s="1"/>
  <c r="DW550" i="1"/>
  <c r="BA545" i="12" s="1"/>
  <c r="BT542" i="12"/>
  <c r="BN541" i="12"/>
  <c r="EB550" i="1"/>
  <c r="DO545" i="12" s="1"/>
  <c r="CP547" i="1"/>
  <c r="EH542" i="12" s="1"/>
  <c r="CO548" i="1"/>
  <c r="EO541" i="12" l="1"/>
  <c r="EX540" i="12" s="1"/>
  <c r="EW540" i="12" s="1"/>
  <c r="EP541" i="12"/>
  <c r="ES540" i="12" s="1"/>
  <c r="ET540" i="12" s="1"/>
  <c r="EU540" i="12" s="1"/>
  <c r="EB544" i="12"/>
  <c r="EC544" i="12"/>
  <c r="DY544" i="12"/>
  <c r="EA544" i="12"/>
  <c r="DW544" i="12"/>
  <c r="DX544" i="12"/>
  <c r="DU544" i="12"/>
  <c r="DR544" i="12"/>
  <c r="DZ544" i="12"/>
  <c r="DT544" i="12"/>
  <c r="DQ544" i="12"/>
  <c r="DV544" i="12"/>
  <c r="DS544" i="12"/>
  <c r="DP545" i="12"/>
  <c r="ED545" i="12" s="1"/>
  <c r="BO544" i="12"/>
  <c r="BP544" i="12"/>
  <c r="BI544" i="12"/>
  <c r="BJ544" i="12"/>
  <c r="BG544" i="12"/>
  <c r="BH544" i="12"/>
  <c r="AR540" i="12"/>
  <c r="AQ540" i="12"/>
  <c r="AP540" i="12"/>
  <c r="AO540" i="12"/>
  <c r="AN540" i="12"/>
  <c r="AM540" i="12"/>
  <c r="AL540" i="12"/>
  <c r="AK540" i="12"/>
  <c r="EZ540" i="12"/>
  <c r="FA540" i="12"/>
  <c r="EK541" i="12"/>
  <c r="EJ541" i="12"/>
  <c r="EN541" i="12"/>
  <c r="ER541" i="12"/>
  <c r="EM541" i="12"/>
  <c r="EL541" i="12"/>
  <c r="EI542" i="12"/>
  <c r="EQ542" i="12" s="1"/>
  <c r="AU539" i="12"/>
  <c r="AH540" i="12"/>
  <c r="AE540" i="12"/>
  <c r="AT539" i="12"/>
  <c r="AS539" i="12" s="1"/>
  <c r="AJ540" i="12"/>
  <c r="AI540" i="12"/>
  <c r="AF540" i="12"/>
  <c r="AG540" i="12"/>
  <c r="AD541" i="12"/>
  <c r="DR547" i="1"/>
  <c r="DQ548" i="1"/>
  <c r="EF548" i="1"/>
  <c r="EG547" i="1"/>
  <c r="BF544" i="12"/>
  <c r="BE544" i="12"/>
  <c r="BN543" i="12" s="1"/>
  <c r="BK544" i="12"/>
  <c r="BS544" i="12" s="1"/>
  <c r="BL544" i="12" s="1"/>
  <c r="BT544" i="12"/>
  <c r="BC544" i="12"/>
  <c r="BD544" i="12" s="1"/>
  <c r="BM544" i="12"/>
  <c r="BB545" i="12"/>
  <c r="BQ545" i="12" s="1"/>
  <c r="DW551" i="1"/>
  <c r="BA546" i="12" s="1"/>
  <c r="EB551" i="1"/>
  <c r="DO546" i="12" s="1"/>
  <c r="CP548" i="1"/>
  <c r="EH543" i="12" s="1"/>
  <c r="CO549" i="1"/>
  <c r="EO542" i="12" l="1"/>
  <c r="EX541" i="12" s="1"/>
  <c r="EW541" i="12" s="1"/>
  <c r="EP542" i="12"/>
  <c r="ES541" i="12" s="1"/>
  <c r="ET541" i="12" s="1"/>
  <c r="EU541" i="12" s="1"/>
  <c r="EB545" i="12"/>
  <c r="EC545" i="12"/>
  <c r="DY545" i="12"/>
  <c r="EA545" i="12"/>
  <c r="DW545" i="12"/>
  <c r="DX545" i="12"/>
  <c r="DT545" i="12"/>
  <c r="DQ545" i="12"/>
  <c r="DV545" i="12"/>
  <c r="DS545" i="12"/>
  <c r="DU545" i="12"/>
  <c r="DR545" i="12"/>
  <c r="DZ545" i="12"/>
  <c r="DP546" i="12"/>
  <c r="ED546" i="12" s="1"/>
  <c r="BO545" i="12"/>
  <c r="BP545" i="12"/>
  <c r="BI545" i="12"/>
  <c r="BJ545" i="12"/>
  <c r="BG545" i="12"/>
  <c r="BH545" i="12"/>
  <c r="AR541" i="12"/>
  <c r="AQ541" i="12"/>
  <c r="AP541" i="12"/>
  <c r="AO541" i="12"/>
  <c r="AN541" i="12"/>
  <c r="AM541" i="12"/>
  <c r="AL541" i="12"/>
  <c r="AK541" i="12"/>
  <c r="FA541" i="12"/>
  <c r="EZ541" i="12"/>
  <c r="EK542" i="12"/>
  <c r="EJ542" i="12"/>
  <c r="EN542" i="12"/>
  <c r="ER542" i="12"/>
  <c r="EM542" i="12"/>
  <c r="EL542" i="12"/>
  <c r="EI543" i="12"/>
  <c r="EQ543" i="12" s="1"/>
  <c r="AU540" i="12"/>
  <c r="AH541" i="12"/>
  <c r="AG541" i="12"/>
  <c r="AF541" i="12"/>
  <c r="AJ541" i="12"/>
  <c r="AE541" i="12"/>
  <c r="AI541" i="12"/>
  <c r="AT540" i="12"/>
  <c r="AS540" i="12" s="1"/>
  <c r="AD542" i="12"/>
  <c r="DQ549" i="1"/>
  <c r="DR548" i="1"/>
  <c r="EG548" i="1"/>
  <c r="EF549" i="1"/>
  <c r="BK545" i="12"/>
  <c r="BS545" i="12" s="1"/>
  <c r="BL545" i="12" s="1"/>
  <c r="BC545" i="12"/>
  <c r="BD545" i="12" s="1"/>
  <c r="BE545" i="12"/>
  <c r="BF545" i="12"/>
  <c r="BM545" i="12"/>
  <c r="BB546" i="12"/>
  <c r="BQ546" i="12" s="1"/>
  <c r="DW552" i="1"/>
  <c r="BA547" i="12" s="1"/>
  <c r="EB552" i="1"/>
  <c r="DO547" i="12" s="1"/>
  <c r="CO550" i="1"/>
  <c r="CP549" i="1"/>
  <c r="EH544" i="12" s="1"/>
  <c r="EO543" i="12" l="1"/>
  <c r="EX542" i="12" s="1"/>
  <c r="EW542" i="12" s="1"/>
  <c r="EP543" i="12"/>
  <c r="ES542" i="12" s="1"/>
  <c r="ET542" i="12" s="1"/>
  <c r="EU542" i="12" s="1"/>
  <c r="EB546" i="12"/>
  <c r="EC546" i="12"/>
  <c r="DY546" i="12"/>
  <c r="EA546" i="12"/>
  <c r="DW546" i="12"/>
  <c r="DX546" i="12"/>
  <c r="DT546" i="12"/>
  <c r="DQ546" i="12"/>
  <c r="DV546" i="12"/>
  <c r="DS546" i="12"/>
  <c r="DU546" i="12"/>
  <c r="DR546" i="12"/>
  <c r="DZ546" i="12"/>
  <c r="DP547" i="12"/>
  <c r="ED547" i="12" s="1"/>
  <c r="BO546" i="12"/>
  <c r="BP546" i="12"/>
  <c r="BI546" i="12"/>
  <c r="BJ546" i="12"/>
  <c r="BG546" i="12"/>
  <c r="BH546" i="12"/>
  <c r="AR542" i="12"/>
  <c r="AQ542" i="12"/>
  <c r="AP542" i="12"/>
  <c r="AO542" i="12"/>
  <c r="AN542" i="12"/>
  <c r="AM542" i="12"/>
  <c r="AL542" i="12"/>
  <c r="AK542" i="12"/>
  <c r="FA542" i="12"/>
  <c r="EZ542" i="12"/>
  <c r="EM543" i="12"/>
  <c r="EL543" i="12"/>
  <c r="EK543" i="12"/>
  <c r="EJ543" i="12"/>
  <c r="EN543" i="12"/>
  <c r="ER543" i="12"/>
  <c r="EI544" i="12"/>
  <c r="EQ544" i="12" s="1"/>
  <c r="AU541" i="12"/>
  <c r="AJ542" i="12"/>
  <c r="AE542" i="12"/>
  <c r="AF542" i="12" s="1"/>
  <c r="AT541" i="12"/>
  <c r="AS541" i="12" s="1"/>
  <c r="AH542" i="12"/>
  <c r="AI542" i="12"/>
  <c r="AG542" i="12"/>
  <c r="AD543" i="12"/>
  <c r="DQ550" i="1"/>
  <c r="DR549" i="1"/>
  <c r="EF550" i="1"/>
  <c r="EG549" i="1"/>
  <c r="DW553" i="1"/>
  <c r="BA548" i="12" s="1"/>
  <c r="BB547" i="12"/>
  <c r="BQ547" i="12" s="1"/>
  <c r="BC546" i="12"/>
  <c r="BD546" i="12" s="1"/>
  <c r="BF546" i="12"/>
  <c r="BK546" i="12"/>
  <c r="BS546" i="12" s="1"/>
  <c r="BL546" i="12" s="1"/>
  <c r="BE546" i="12"/>
  <c r="BN545" i="12" s="1"/>
  <c r="BT546" i="12"/>
  <c r="BM546" i="12"/>
  <c r="BT545" i="12"/>
  <c r="BN544" i="12"/>
  <c r="EB553" i="1"/>
  <c r="DO548" i="12" s="1"/>
  <c r="CO551" i="1"/>
  <c r="CP550" i="1"/>
  <c r="EH545" i="12" s="1"/>
  <c r="EO544" i="12" l="1"/>
  <c r="EP544" i="12"/>
  <c r="ES543" i="12" s="1"/>
  <c r="ET543" i="12" s="1"/>
  <c r="EU543" i="12" s="1"/>
  <c r="EB547" i="12"/>
  <c r="EC547" i="12"/>
  <c r="DY547" i="12"/>
  <c r="EA547" i="12"/>
  <c r="DW547" i="12"/>
  <c r="DX547" i="12"/>
  <c r="DU547" i="12"/>
  <c r="DR547" i="12"/>
  <c r="DZ547" i="12"/>
  <c r="DT547" i="12"/>
  <c r="DQ547" i="12"/>
  <c r="DV547" i="12"/>
  <c r="DS547" i="12"/>
  <c r="DP548" i="12"/>
  <c r="ED548" i="12" s="1"/>
  <c r="BO547" i="12"/>
  <c r="BP547" i="12"/>
  <c r="BI547" i="12"/>
  <c r="BJ547" i="12"/>
  <c r="BG547" i="12"/>
  <c r="BH547" i="12"/>
  <c r="AR543" i="12"/>
  <c r="AQ543" i="12"/>
  <c r="AP543" i="12"/>
  <c r="AO543" i="12"/>
  <c r="AN543" i="12"/>
  <c r="AT542" i="12" s="1"/>
  <c r="AS542" i="12" s="1"/>
  <c r="AL543" i="12"/>
  <c r="AK543" i="12"/>
  <c r="AM543" i="12"/>
  <c r="EZ543" i="12"/>
  <c r="FA543" i="12"/>
  <c r="EK544" i="12"/>
  <c r="EM544" i="12"/>
  <c r="EL544" i="12"/>
  <c r="ER544" i="12"/>
  <c r="EN544" i="12"/>
  <c r="EJ544" i="12"/>
  <c r="EX543" i="12"/>
  <c r="EW543" i="12" s="1"/>
  <c r="EI545" i="12"/>
  <c r="EQ545" i="12" s="1"/>
  <c r="AU542" i="12"/>
  <c r="AF543" i="12"/>
  <c r="AJ543" i="12"/>
  <c r="AH543" i="12"/>
  <c r="AI543" i="12"/>
  <c r="AE543" i="12"/>
  <c r="AG543" i="12"/>
  <c r="AD544" i="12"/>
  <c r="DQ551" i="1"/>
  <c r="DR550" i="1"/>
  <c r="EF551" i="1"/>
  <c r="EG550" i="1"/>
  <c r="BC547" i="12"/>
  <c r="BF547" i="12"/>
  <c r="BD547" i="12"/>
  <c r="BE547" i="12"/>
  <c r="BK547" i="12"/>
  <c r="BS547" i="12" s="1"/>
  <c r="BL547" i="12" s="1"/>
  <c r="BM547" i="12"/>
  <c r="BB548" i="12"/>
  <c r="BQ548" i="12" s="1"/>
  <c r="DW554" i="1"/>
  <c r="BA549" i="12" s="1"/>
  <c r="EB554" i="1"/>
  <c r="DO549" i="12" s="1"/>
  <c r="CP551" i="1"/>
  <c r="EH546" i="12" s="1"/>
  <c r="CO552" i="1"/>
  <c r="EO545" i="12" l="1"/>
  <c r="EP545" i="12"/>
  <c r="EB548" i="12"/>
  <c r="EC548" i="12"/>
  <c r="DY548" i="12"/>
  <c r="EA548" i="12"/>
  <c r="DW548" i="12"/>
  <c r="DX548" i="12"/>
  <c r="DU548" i="12"/>
  <c r="DR548" i="12"/>
  <c r="DZ548" i="12"/>
  <c r="DT548" i="12"/>
  <c r="DQ548" i="12"/>
  <c r="DV548" i="12"/>
  <c r="DS548" i="12"/>
  <c r="DP549" i="12"/>
  <c r="ED549" i="12" s="1"/>
  <c r="BO548" i="12"/>
  <c r="BP548" i="12"/>
  <c r="BI548" i="12"/>
  <c r="BJ548" i="12"/>
  <c r="BG548" i="12"/>
  <c r="BH548" i="12"/>
  <c r="AR544" i="12"/>
  <c r="AQ544" i="12"/>
  <c r="AP544" i="12"/>
  <c r="AO544" i="12"/>
  <c r="AN544" i="12"/>
  <c r="AT543" i="12" s="1"/>
  <c r="AS543" i="12" s="1"/>
  <c r="AM544" i="12"/>
  <c r="AL544" i="12"/>
  <c r="AK544" i="12"/>
  <c r="EZ544" i="12"/>
  <c r="AU543" i="12"/>
  <c r="FA544" i="12"/>
  <c r="EK545" i="12"/>
  <c r="EX544" i="12"/>
  <c r="EW544" i="12" s="1"/>
  <c r="EJ545" i="12"/>
  <c r="EN545" i="12"/>
  <c r="ER545" i="12"/>
  <c r="EM545" i="12"/>
  <c r="EL545" i="12"/>
  <c r="EI546" i="12"/>
  <c r="EQ546" i="12" s="1"/>
  <c r="AH544" i="12"/>
  <c r="AE544" i="12"/>
  <c r="AF544" i="12" s="1"/>
  <c r="AJ544" i="12"/>
  <c r="AI544" i="12"/>
  <c r="AG544" i="12"/>
  <c r="AD545" i="12"/>
  <c r="DR551" i="1"/>
  <c r="DQ552" i="1"/>
  <c r="EG551" i="1"/>
  <c r="EF552" i="1"/>
  <c r="BC548" i="12"/>
  <c r="BD548" i="12" s="1"/>
  <c r="BK548" i="12"/>
  <c r="BS548" i="12" s="1"/>
  <c r="BL548" i="12" s="1"/>
  <c r="BE548" i="12"/>
  <c r="BN547" i="12" s="1"/>
  <c r="BF548" i="12"/>
  <c r="BT548" i="12"/>
  <c r="BM548" i="12"/>
  <c r="BB549" i="12"/>
  <c r="BQ549" i="12" s="1"/>
  <c r="DW555" i="1"/>
  <c r="BA550" i="12" s="1"/>
  <c r="BT547" i="12"/>
  <c r="BN546" i="12"/>
  <c r="EB555" i="1"/>
  <c r="DO550" i="12" s="1"/>
  <c r="CP552" i="1"/>
  <c r="EH547" i="12" s="1"/>
  <c r="CO553" i="1"/>
  <c r="EO546" i="12" l="1"/>
  <c r="EX545" i="12" s="1"/>
  <c r="EW545" i="12" s="1"/>
  <c r="EP546" i="12"/>
  <c r="EB549" i="12"/>
  <c r="EC549" i="12"/>
  <c r="DY549" i="12"/>
  <c r="EA549" i="12"/>
  <c r="DW549" i="12"/>
  <c r="DX549" i="12"/>
  <c r="DU549" i="12"/>
  <c r="DR549" i="12"/>
  <c r="DZ549" i="12"/>
  <c r="DT549" i="12"/>
  <c r="DQ549" i="12"/>
  <c r="DV549" i="12"/>
  <c r="DS549" i="12"/>
  <c r="DP550" i="12"/>
  <c r="ED550" i="12" s="1"/>
  <c r="BO549" i="12"/>
  <c r="BP549" i="12"/>
  <c r="BI549" i="12"/>
  <c r="BJ549" i="12"/>
  <c r="BG549" i="12"/>
  <c r="BH549" i="12"/>
  <c r="AR545" i="12"/>
  <c r="AQ545" i="12"/>
  <c r="AP545" i="12"/>
  <c r="AO545" i="12"/>
  <c r="AN545" i="12"/>
  <c r="AT544" i="12" s="1"/>
  <c r="AS544" i="12" s="1"/>
  <c r="AM545" i="12"/>
  <c r="AL545" i="12"/>
  <c r="AK545" i="12"/>
  <c r="FA545" i="12"/>
  <c r="EZ545" i="12"/>
  <c r="ES544" i="12"/>
  <c r="ET544" i="12" s="1"/>
  <c r="EU544" i="12" s="1"/>
  <c r="EM546" i="12"/>
  <c r="EL546" i="12"/>
  <c r="ES545" i="12"/>
  <c r="ET545" i="12" s="1"/>
  <c r="EU545" i="12" s="1"/>
  <c r="EK546" i="12"/>
  <c r="EJ546" i="12"/>
  <c r="EN546" i="12"/>
  <c r="ER546" i="12"/>
  <c r="EI547" i="12"/>
  <c r="EQ547" i="12" s="1"/>
  <c r="AU544" i="12"/>
  <c r="AH545" i="12"/>
  <c r="AJ545" i="12"/>
  <c r="AE545" i="12"/>
  <c r="AI545" i="12"/>
  <c r="AG545" i="12"/>
  <c r="AF545" i="12"/>
  <c r="AD546" i="12"/>
  <c r="DR552" i="1"/>
  <c r="DQ553" i="1"/>
  <c r="EF553" i="1"/>
  <c r="EG552" i="1"/>
  <c r="BE549" i="12"/>
  <c r="BC549" i="12"/>
  <c r="BD549" i="12" s="1"/>
  <c r="BK549" i="12"/>
  <c r="BS549" i="12" s="1"/>
  <c r="BL549" i="12" s="1"/>
  <c r="BF549" i="12"/>
  <c r="BM549" i="12"/>
  <c r="DW556" i="1"/>
  <c r="BA551" i="12" s="1"/>
  <c r="BB550" i="12"/>
  <c r="BQ550" i="12" s="1"/>
  <c r="EB556" i="1"/>
  <c r="DO551" i="12" s="1"/>
  <c r="CP553" i="1"/>
  <c r="EH548" i="12" s="1"/>
  <c r="CO554" i="1"/>
  <c r="EO547" i="12" l="1"/>
  <c r="EX546" i="12" s="1"/>
  <c r="EW546" i="12" s="1"/>
  <c r="EP547" i="12"/>
  <c r="ES546" i="12" s="1"/>
  <c r="ET546" i="12" s="1"/>
  <c r="EU546" i="12" s="1"/>
  <c r="EB550" i="12"/>
  <c r="EC550" i="12"/>
  <c r="DY550" i="12"/>
  <c r="EA550" i="12"/>
  <c r="DW550" i="12"/>
  <c r="DX550" i="12"/>
  <c r="DU550" i="12"/>
  <c r="DR550" i="12"/>
  <c r="DZ550" i="12"/>
  <c r="DT550" i="12"/>
  <c r="DQ550" i="12"/>
  <c r="DV550" i="12"/>
  <c r="DS550" i="12"/>
  <c r="DP551" i="12"/>
  <c r="ED551" i="12" s="1"/>
  <c r="BO550" i="12"/>
  <c r="BP550" i="12"/>
  <c r="BI550" i="12"/>
  <c r="BJ550" i="12"/>
  <c r="BG550" i="12"/>
  <c r="BH550" i="12"/>
  <c r="AR546" i="12"/>
  <c r="AQ546" i="12"/>
  <c r="AP546" i="12"/>
  <c r="AO546" i="12"/>
  <c r="AN546" i="12"/>
  <c r="AT545" i="12" s="1"/>
  <c r="AS545" i="12" s="1"/>
  <c r="AM546" i="12"/>
  <c r="AL546" i="12"/>
  <c r="AK546" i="12"/>
  <c r="EZ546" i="12"/>
  <c r="FA546" i="12"/>
  <c r="EK547" i="12"/>
  <c r="EJ547" i="12"/>
  <c r="EN547" i="12"/>
  <c r="ER547" i="12"/>
  <c r="EM547" i="12"/>
  <c r="EL547" i="12"/>
  <c r="EI548" i="12"/>
  <c r="EQ548" i="12" s="1"/>
  <c r="AU545" i="12"/>
  <c r="AH546" i="12"/>
  <c r="AF546" i="12"/>
  <c r="AE546" i="12"/>
  <c r="AJ546" i="12"/>
  <c r="AI546" i="12"/>
  <c r="AG546" i="12"/>
  <c r="AD547" i="12"/>
  <c r="DR553" i="1"/>
  <c r="DQ554" i="1"/>
  <c r="EF554" i="1"/>
  <c r="EG553" i="1"/>
  <c r="BB551" i="12"/>
  <c r="BQ551" i="12" s="1"/>
  <c r="DW557" i="1"/>
  <c r="BA552" i="12" s="1"/>
  <c r="BT549" i="12"/>
  <c r="BN548" i="12"/>
  <c r="BE550" i="12"/>
  <c r="BN549" i="12" s="1"/>
  <c r="BT550" i="12"/>
  <c r="BF550" i="12"/>
  <c r="BC550" i="12"/>
  <c r="BK550" i="12"/>
  <c r="BS550" i="12" s="1"/>
  <c r="BL550" i="12" s="1"/>
  <c r="BD550" i="12"/>
  <c r="BM550" i="12"/>
  <c r="EB557" i="1"/>
  <c r="DO552" i="12" s="1"/>
  <c r="CO555" i="1"/>
  <c r="CP554" i="1"/>
  <c r="EH549" i="12" s="1"/>
  <c r="EO548" i="12" l="1"/>
  <c r="EX547" i="12" s="1"/>
  <c r="EW547" i="12" s="1"/>
  <c r="EP548" i="12"/>
  <c r="EB551" i="12"/>
  <c r="EC551" i="12"/>
  <c r="DY551" i="12"/>
  <c r="EA551" i="12"/>
  <c r="DW551" i="12"/>
  <c r="DX551" i="12"/>
  <c r="DU551" i="12"/>
  <c r="DR551" i="12"/>
  <c r="DZ551" i="12"/>
  <c r="DT551" i="12"/>
  <c r="DQ551" i="12"/>
  <c r="DV551" i="12"/>
  <c r="DS551" i="12"/>
  <c r="DP552" i="12"/>
  <c r="ED552" i="12" s="1"/>
  <c r="BO551" i="12"/>
  <c r="BP551" i="12"/>
  <c r="BI551" i="12"/>
  <c r="BJ551" i="12"/>
  <c r="BG551" i="12"/>
  <c r="BH551" i="12"/>
  <c r="AR547" i="12"/>
  <c r="AQ547" i="12"/>
  <c r="AP547" i="12"/>
  <c r="AO547" i="12"/>
  <c r="AN547" i="12"/>
  <c r="AT546" i="12" s="1"/>
  <c r="AS546" i="12" s="1"/>
  <c r="AL547" i="12"/>
  <c r="AK547" i="12"/>
  <c r="AM547" i="12"/>
  <c r="FA547" i="12"/>
  <c r="AU546" i="12"/>
  <c r="EZ547" i="12"/>
  <c r="EM548" i="12"/>
  <c r="EL548" i="12"/>
  <c r="ES547" i="12"/>
  <c r="ET547" i="12" s="1"/>
  <c r="EU547" i="12" s="1"/>
  <c r="EK548" i="12"/>
  <c r="EJ548" i="12"/>
  <c r="EN548" i="12"/>
  <c r="ER548" i="12"/>
  <c r="EI549" i="12"/>
  <c r="EQ549" i="12" s="1"/>
  <c r="AG547" i="12"/>
  <c r="AH547" i="12"/>
  <c r="AI547" i="12"/>
  <c r="AE547" i="12"/>
  <c r="AF547" i="12" s="1"/>
  <c r="AJ547" i="12"/>
  <c r="AD548" i="12"/>
  <c r="DR554" i="1"/>
  <c r="DQ555" i="1"/>
  <c r="EG554" i="1"/>
  <c r="EF555" i="1"/>
  <c r="DW558" i="1"/>
  <c r="BA553" i="12" s="1"/>
  <c r="BB552" i="12"/>
  <c r="BQ552" i="12" s="1"/>
  <c r="BK551" i="12"/>
  <c r="BS551" i="12" s="1"/>
  <c r="BL551" i="12" s="1"/>
  <c r="BF551" i="12"/>
  <c r="BE551" i="12"/>
  <c r="BC551" i="12"/>
  <c r="BD551" i="12" s="1"/>
  <c r="BM551" i="12"/>
  <c r="EB558" i="1"/>
  <c r="DO553" i="12" s="1"/>
  <c r="CP555" i="1"/>
  <c r="EH550" i="12" s="1"/>
  <c r="CO556" i="1"/>
  <c r="EO549" i="12" l="1"/>
  <c r="EX548" i="12" s="1"/>
  <c r="EW548" i="12" s="1"/>
  <c r="EP549" i="12"/>
  <c r="ES548" i="12" s="1"/>
  <c r="ET548" i="12" s="1"/>
  <c r="EU548" i="12" s="1"/>
  <c r="EB552" i="12"/>
  <c r="EC552" i="12"/>
  <c r="DY552" i="12"/>
  <c r="EA552" i="12"/>
  <c r="DW552" i="12"/>
  <c r="DX552" i="12"/>
  <c r="DU552" i="12"/>
  <c r="DR552" i="12"/>
  <c r="DZ552" i="12"/>
  <c r="DT552" i="12"/>
  <c r="DQ552" i="12"/>
  <c r="DV552" i="12"/>
  <c r="DS552" i="12"/>
  <c r="DP553" i="12"/>
  <c r="ED553" i="12" s="1"/>
  <c r="BO552" i="12"/>
  <c r="BP552" i="12"/>
  <c r="BI552" i="12"/>
  <c r="BJ552" i="12"/>
  <c r="BG552" i="12"/>
  <c r="BH552" i="12"/>
  <c r="AR548" i="12"/>
  <c r="AQ548" i="12"/>
  <c r="AP548" i="12"/>
  <c r="AO548" i="12"/>
  <c r="AN548" i="12"/>
  <c r="AT547" i="12" s="1"/>
  <c r="AS547" i="12" s="1"/>
  <c r="AM548" i="12"/>
  <c r="AL548" i="12"/>
  <c r="AK548" i="12"/>
  <c r="EZ548" i="12"/>
  <c r="FA548" i="12"/>
  <c r="EK549" i="12"/>
  <c r="EJ549" i="12"/>
  <c r="EN549" i="12"/>
  <c r="ER549" i="12"/>
  <c r="EM549" i="12"/>
  <c r="EL549" i="12"/>
  <c r="EI550" i="12"/>
  <c r="EQ550" i="12" s="1"/>
  <c r="AU547" i="12"/>
  <c r="AH548" i="12"/>
  <c r="AG548" i="12"/>
  <c r="AJ548" i="12"/>
  <c r="AI548" i="12"/>
  <c r="AF548" i="12"/>
  <c r="AE548" i="12"/>
  <c r="AD549" i="12"/>
  <c r="DQ556" i="1"/>
  <c r="DR555" i="1"/>
  <c r="EG555" i="1"/>
  <c r="EF556" i="1"/>
  <c r="BC552" i="12"/>
  <c r="BD552" i="12" s="1"/>
  <c r="BE552" i="12"/>
  <c r="BK552" i="12"/>
  <c r="BS552" i="12" s="1"/>
  <c r="BL552" i="12" s="1"/>
  <c r="BF552" i="12"/>
  <c r="BM552" i="12"/>
  <c r="BT551" i="12"/>
  <c r="BN550" i="12"/>
  <c r="BB553" i="12"/>
  <c r="BQ553" i="12" s="1"/>
  <c r="DW559" i="1"/>
  <c r="BA554" i="12" s="1"/>
  <c r="EB559" i="1"/>
  <c r="DO554" i="12" s="1"/>
  <c r="CP556" i="1"/>
  <c r="EH551" i="12" s="1"/>
  <c r="CO557" i="1"/>
  <c r="EO550" i="12" l="1"/>
  <c r="EX549" i="12" s="1"/>
  <c r="EW549" i="12" s="1"/>
  <c r="EP550" i="12"/>
  <c r="ES549" i="12" s="1"/>
  <c r="ET549" i="12" s="1"/>
  <c r="EU549" i="12" s="1"/>
  <c r="EB553" i="12"/>
  <c r="EC553" i="12"/>
  <c r="DY553" i="12"/>
  <c r="EA553" i="12"/>
  <c r="DW553" i="12"/>
  <c r="DX553" i="12"/>
  <c r="DU553" i="12"/>
  <c r="DR553" i="12"/>
  <c r="DZ553" i="12"/>
  <c r="DT553" i="12"/>
  <c r="DQ553" i="12"/>
  <c r="DV553" i="12"/>
  <c r="DS553" i="12"/>
  <c r="DP554" i="12"/>
  <c r="ED554" i="12" s="1"/>
  <c r="BO553" i="12"/>
  <c r="BP553" i="12"/>
  <c r="BI553" i="12"/>
  <c r="BJ553" i="12"/>
  <c r="BG553" i="12"/>
  <c r="BH553" i="12"/>
  <c r="AR549" i="12"/>
  <c r="AQ549" i="12"/>
  <c r="AP549" i="12"/>
  <c r="AO549" i="12"/>
  <c r="AN549" i="12"/>
  <c r="AT548" i="12" s="1"/>
  <c r="AS548" i="12" s="1"/>
  <c r="AM549" i="12"/>
  <c r="AL549" i="12"/>
  <c r="AK549" i="12"/>
  <c r="EZ549" i="12"/>
  <c r="FA549" i="12"/>
  <c r="EM550" i="12"/>
  <c r="EL550" i="12"/>
  <c r="EK550" i="12"/>
  <c r="EJ550" i="12"/>
  <c r="EN550" i="12"/>
  <c r="ER550" i="12"/>
  <c r="EI551" i="12"/>
  <c r="EQ551" i="12" s="1"/>
  <c r="AU548" i="12"/>
  <c r="AE549" i="12"/>
  <c r="AI549" i="12"/>
  <c r="AG549" i="12"/>
  <c r="AH549" i="12"/>
  <c r="AF549" i="12"/>
  <c r="AJ549" i="12"/>
  <c r="AD550" i="12"/>
  <c r="DQ557" i="1"/>
  <c r="DR556" i="1"/>
  <c r="EF557" i="1"/>
  <c r="EG556" i="1"/>
  <c r="BB554" i="12"/>
  <c r="BQ554" i="12" s="1"/>
  <c r="DW560" i="1"/>
  <c r="BA555" i="12" s="1"/>
  <c r="BE553" i="12"/>
  <c r="BN552" i="12" s="1"/>
  <c r="BD553" i="12"/>
  <c r="BK553" i="12"/>
  <c r="BS553" i="12" s="1"/>
  <c r="BL553" i="12" s="1"/>
  <c r="BT553" i="12"/>
  <c r="BF553" i="12"/>
  <c r="BC553" i="12"/>
  <c r="BM553" i="12"/>
  <c r="BT552" i="12"/>
  <c r="BN551" i="12"/>
  <c r="EB560" i="1"/>
  <c r="DO555" i="12" s="1"/>
  <c r="CP557" i="1"/>
  <c r="EH552" i="12" s="1"/>
  <c r="CO558" i="1"/>
  <c r="EO551" i="12" l="1"/>
  <c r="EX550" i="12" s="1"/>
  <c r="EW550" i="12" s="1"/>
  <c r="EP551" i="12"/>
  <c r="ES550" i="12" s="1"/>
  <c r="ET550" i="12" s="1"/>
  <c r="EU550" i="12" s="1"/>
  <c r="EB554" i="12"/>
  <c r="EC554" i="12"/>
  <c r="DY554" i="12"/>
  <c r="EA554" i="12"/>
  <c r="DW554" i="12"/>
  <c r="DX554" i="12"/>
  <c r="DT554" i="12"/>
  <c r="DQ554" i="12"/>
  <c r="DV554" i="12"/>
  <c r="DS554" i="12"/>
  <c r="DU554" i="12"/>
  <c r="DR554" i="12"/>
  <c r="DZ554" i="12"/>
  <c r="DP555" i="12"/>
  <c r="ED555" i="12" s="1"/>
  <c r="BO554" i="12"/>
  <c r="BP554" i="12"/>
  <c r="BI554" i="12"/>
  <c r="BJ554" i="12"/>
  <c r="BG554" i="12"/>
  <c r="BH554" i="12"/>
  <c r="AR550" i="12"/>
  <c r="AQ550" i="12"/>
  <c r="AP550" i="12"/>
  <c r="AO550" i="12"/>
  <c r="AN550" i="12"/>
  <c r="AM550" i="12"/>
  <c r="AL550" i="12"/>
  <c r="AK550" i="12"/>
  <c r="EZ550" i="12"/>
  <c r="FA550" i="12"/>
  <c r="EK551" i="12"/>
  <c r="EJ551" i="12"/>
  <c r="EN551" i="12"/>
  <c r="ER551" i="12"/>
  <c r="EM551" i="12"/>
  <c r="EL551" i="12"/>
  <c r="EI552" i="12"/>
  <c r="EQ552" i="12" s="1"/>
  <c r="AU549" i="12"/>
  <c r="AJ550" i="12"/>
  <c r="AG550" i="12"/>
  <c r="AF550" i="12"/>
  <c r="AI550" i="12"/>
  <c r="AE550" i="12"/>
  <c r="AH550" i="12"/>
  <c r="AT549" i="12"/>
  <c r="AS549" i="12" s="1"/>
  <c r="AD551" i="12"/>
  <c r="DR557" i="1"/>
  <c r="DQ558" i="1"/>
  <c r="EG557" i="1"/>
  <c r="EF558" i="1"/>
  <c r="DW561" i="1"/>
  <c r="BA556" i="12" s="1"/>
  <c r="BB555" i="12"/>
  <c r="BQ555" i="12" s="1"/>
  <c r="BK554" i="12"/>
  <c r="BS554" i="12" s="1"/>
  <c r="BL554" i="12" s="1"/>
  <c r="BC554" i="12"/>
  <c r="BD554" i="12" s="1"/>
  <c r="BE554" i="12"/>
  <c r="BF554" i="12"/>
  <c r="BM554" i="12"/>
  <c r="EB561" i="1"/>
  <c r="DO556" i="12" s="1"/>
  <c r="CP558" i="1"/>
  <c r="EH553" i="12" s="1"/>
  <c r="CO559" i="1"/>
  <c r="EO552" i="12" l="1"/>
  <c r="EX551" i="12" s="1"/>
  <c r="EW551" i="12" s="1"/>
  <c r="EP552" i="12"/>
  <c r="ES551" i="12" s="1"/>
  <c r="ET551" i="12" s="1"/>
  <c r="EU551" i="12" s="1"/>
  <c r="EB555" i="12"/>
  <c r="EC555" i="12"/>
  <c r="DY555" i="12"/>
  <c r="EA555" i="12"/>
  <c r="DW555" i="12"/>
  <c r="DX555" i="12"/>
  <c r="DT555" i="12"/>
  <c r="DQ555" i="12"/>
  <c r="DV555" i="12"/>
  <c r="DS555" i="12"/>
  <c r="DU555" i="12"/>
  <c r="DR555" i="12"/>
  <c r="DZ555" i="12"/>
  <c r="DP556" i="12"/>
  <c r="ED556" i="12" s="1"/>
  <c r="BO555" i="12"/>
  <c r="BP555" i="12"/>
  <c r="BI555" i="12"/>
  <c r="BJ555" i="12"/>
  <c r="BG555" i="12"/>
  <c r="BH555" i="12"/>
  <c r="AR551" i="12"/>
  <c r="AQ551" i="12"/>
  <c r="AP551" i="12"/>
  <c r="AO551" i="12"/>
  <c r="AN551" i="12"/>
  <c r="AL551" i="12"/>
  <c r="AK551" i="12"/>
  <c r="AM551" i="12"/>
  <c r="EZ551" i="12"/>
  <c r="FA551" i="12"/>
  <c r="EK552" i="12"/>
  <c r="EJ552" i="12"/>
  <c r="EN552" i="12"/>
  <c r="ER552" i="12"/>
  <c r="EM552" i="12"/>
  <c r="EL552" i="12"/>
  <c r="EI553" i="12"/>
  <c r="EQ553" i="12" s="1"/>
  <c r="AU550" i="12"/>
  <c r="AI551" i="12"/>
  <c r="AG551" i="12"/>
  <c r="AH551" i="12"/>
  <c r="AJ551" i="12"/>
  <c r="AT550" i="12"/>
  <c r="AS550" i="12" s="1"/>
  <c r="AE551" i="12"/>
  <c r="AF551" i="12" s="1"/>
  <c r="AD552" i="12"/>
  <c r="DQ559" i="1"/>
  <c r="DR558" i="1"/>
  <c r="EF559" i="1"/>
  <c r="EG558" i="1"/>
  <c r="BF555" i="12"/>
  <c r="BE555" i="12"/>
  <c r="BN554" i="12" s="1"/>
  <c r="BK555" i="12"/>
  <c r="BS555" i="12" s="1"/>
  <c r="BL555" i="12" s="1"/>
  <c r="BD555" i="12"/>
  <c r="BC555" i="12"/>
  <c r="BT555" i="12"/>
  <c r="BM555" i="12"/>
  <c r="BT554" i="12"/>
  <c r="BN553" i="12"/>
  <c r="BB556" i="12"/>
  <c r="BQ556" i="12" s="1"/>
  <c r="DW562" i="1"/>
  <c r="BA557" i="12" s="1"/>
  <c r="EB562" i="1"/>
  <c r="DO557" i="12" s="1"/>
  <c r="CO560" i="1"/>
  <c r="CP559" i="1"/>
  <c r="EH554" i="12" s="1"/>
  <c r="EO553" i="12" l="1"/>
  <c r="EX552" i="12" s="1"/>
  <c r="EW552" i="12" s="1"/>
  <c r="EP553" i="12"/>
  <c r="ES552" i="12" s="1"/>
  <c r="ET552" i="12" s="1"/>
  <c r="EU552" i="12" s="1"/>
  <c r="EB556" i="12"/>
  <c r="EC556" i="12"/>
  <c r="DY556" i="12"/>
  <c r="EA556" i="12"/>
  <c r="DW556" i="12"/>
  <c r="DX556" i="12"/>
  <c r="DU556" i="12"/>
  <c r="DR556" i="12"/>
  <c r="DZ556" i="12"/>
  <c r="DT556" i="12"/>
  <c r="DQ556" i="12"/>
  <c r="DV556" i="12"/>
  <c r="DS556" i="12"/>
  <c r="DP557" i="12"/>
  <c r="ED557" i="12" s="1"/>
  <c r="EZ552" i="12"/>
  <c r="BO556" i="12"/>
  <c r="BP556" i="12"/>
  <c r="BI556" i="12"/>
  <c r="BJ556" i="12"/>
  <c r="BG556" i="12"/>
  <c r="BH556" i="12"/>
  <c r="FA552" i="12"/>
  <c r="AR552" i="12"/>
  <c r="AQ552" i="12"/>
  <c r="AP552" i="12"/>
  <c r="AO552" i="12"/>
  <c r="AN552" i="12"/>
  <c r="AT551" i="12" s="1"/>
  <c r="AS551" i="12" s="1"/>
  <c r="AM552" i="12"/>
  <c r="AL552" i="12"/>
  <c r="AK552" i="12"/>
  <c r="EM553" i="12"/>
  <c r="EL553" i="12"/>
  <c r="EK553" i="12"/>
  <c r="EJ553" i="12"/>
  <c r="EN553" i="12"/>
  <c r="ER553" i="12"/>
  <c r="EI554" i="12"/>
  <c r="EQ554" i="12" s="1"/>
  <c r="AU551" i="12"/>
  <c r="AG552" i="12"/>
  <c r="AJ552" i="12"/>
  <c r="AH552" i="12"/>
  <c r="AI552" i="12"/>
  <c r="AE552" i="12"/>
  <c r="AF552" i="12" s="1"/>
  <c r="AD553" i="12"/>
  <c r="DQ560" i="1"/>
  <c r="DR559" i="1"/>
  <c r="EG559" i="1"/>
  <c r="EF560" i="1"/>
  <c r="DW563" i="1"/>
  <c r="BA558" i="12" s="1"/>
  <c r="BB557" i="12"/>
  <c r="BQ557" i="12" s="1"/>
  <c r="BF556" i="12"/>
  <c r="BT556" i="12"/>
  <c r="BK556" i="12"/>
  <c r="BS556" i="12" s="1"/>
  <c r="BL556" i="12" s="1"/>
  <c r="BE556" i="12"/>
  <c r="BN555" i="12" s="1"/>
  <c r="BD556" i="12"/>
  <c r="BC556" i="12"/>
  <c r="BM556" i="12"/>
  <c r="EB563" i="1"/>
  <c r="DO558" i="12" s="1"/>
  <c r="CP560" i="1"/>
  <c r="EH555" i="12" s="1"/>
  <c r="CO561" i="1"/>
  <c r="EO554" i="12" l="1"/>
  <c r="EX553" i="12" s="1"/>
  <c r="EW553" i="12" s="1"/>
  <c r="EP554" i="12"/>
  <c r="EB557" i="12"/>
  <c r="EC557" i="12"/>
  <c r="DY557" i="12"/>
  <c r="EA557" i="12"/>
  <c r="DW557" i="12"/>
  <c r="DX557" i="12"/>
  <c r="EZ553" i="12"/>
  <c r="DT557" i="12"/>
  <c r="DQ557" i="12"/>
  <c r="DV557" i="12"/>
  <c r="DS557" i="12"/>
  <c r="DU557" i="12"/>
  <c r="DR557" i="12"/>
  <c r="DZ557" i="12"/>
  <c r="DP558" i="12"/>
  <c r="ED558" i="12" s="1"/>
  <c r="BO557" i="12"/>
  <c r="BP557" i="12"/>
  <c r="BI557" i="12"/>
  <c r="BJ557" i="12"/>
  <c r="BG557" i="12"/>
  <c r="BH557" i="12"/>
  <c r="AR553" i="12"/>
  <c r="AQ553" i="12"/>
  <c r="AP553" i="12"/>
  <c r="AO553" i="12"/>
  <c r="AN553" i="12"/>
  <c r="AT552" i="12" s="1"/>
  <c r="AS552" i="12" s="1"/>
  <c r="AM553" i="12"/>
  <c r="AL553" i="12"/>
  <c r="AK553" i="12"/>
  <c r="FA553" i="12"/>
  <c r="EK554" i="12"/>
  <c r="EJ554" i="12"/>
  <c r="EN554" i="12"/>
  <c r="ER554" i="12"/>
  <c r="EM554" i="12"/>
  <c r="EL554" i="12"/>
  <c r="EI555" i="12"/>
  <c r="EQ555" i="12" s="1"/>
  <c r="AU552" i="12"/>
  <c r="AH553" i="12"/>
  <c r="AE553" i="12"/>
  <c r="AJ553" i="12"/>
  <c r="AG553" i="12"/>
  <c r="AF553" i="12"/>
  <c r="AI553" i="12"/>
  <c r="AD554" i="12"/>
  <c r="DR560" i="1"/>
  <c r="DQ561" i="1"/>
  <c r="EF561" i="1"/>
  <c r="EG560" i="1"/>
  <c r="BE557" i="12"/>
  <c r="BN556" i="12" s="1"/>
  <c r="BK557" i="12"/>
  <c r="BS557" i="12" s="1"/>
  <c r="BL557" i="12" s="1"/>
  <c r="BF557" i="12"/>
  <c r="BC557" i="12"/>
  <c r="BD557" i="12" s="1"/>
  <c r="BT557" i="12"/>
  <c r="BM557" i="12"/>
  <c r="BB558" i="12"/>
  <c r="BQ558" i="12" s="1"/>
  <c r="DW564" i="1"/>
  <c r="BA559" i="12" s="1"/>
  <c r="EB564" i="1"/>
  <c r="DO559" i="12" s="1"/>
  <c r="CP561" i="1"/>
  <c r="EH556" i="12" s="1"/>
  <c r="CO562" i="1"/>
  <c r="EZ554" i="12" l="1"/>
  <c r="EO555" i="12"/>
  <c r="EX554" i="12" s="1"/>
  <c r="EW554" i="12" s="1"/>
  <c r="EP555" i="12"/>
  <c r="ES554" i="12" s="1"/>
  <c r="ET554" i="12" s="1"/>
  <c r="EU554" i="12" s="1"/>
  <c r="EB558" i="12"/>
  <c r="EC558" i="12"/>
  <c r="DY558" i="12"/>
  <c r="EA558" i="12"/>
  <c r="DW558" i="12"/>
  <c r="DX558" i="12"/>
  <c r="DT558" i="12"/>
  <c r="DQ558" i="12"/>
  <c r="DV558" i="12"/>
  <c r="DS558" i="12"/>
  <c r="DU558" i="12"/>
  <c r="DR558" i="12"/>
  <c r="DZ558" i="12"/>
  <c r="DP559" i="12"/>
  <c r="ED559" i="12" s="1"/>
  <c r="BO558" i="12"/>
  <c r="BP558" i="12"/>
  <c r="BI558" i="12"/>
  <c r="BJ558" i="12"/>
  <c r="BG558" i="12"/>
  <c r="BH558" i="12"/>
  <c r="AR554" i="12"/>
  <c r="AQ554" i="12"/>
  <c r="AP554" i="12"/>
  <c r="AO554" i="12"/>
  <c r="AN554" i="12"/>
  <c r="AT553" i="12" s="1"/>
  <c r="AS553" i="12" s="1"/>
  <c r="AM554" i="12"/>
  <c r="AL554" i="12"/>
  <c r="AK554" i="12"/>
  <c r="FA554" i="12"/>
  <c r="ES553" i="12"/>
  <c r="ET553" i="12" s="1"/>
  <c r="EU553" i="12" s="1"/>
  <c r="EK555" i="12"/>
  <c r="EJ555" i="12"/>
  <c r="EN555" i="12"/>
  <c r="ER555" i="12"/>
  <c r="EM555" i="12"/>
  <c r="EL555" i="12"/>
  <c r="EI556" i="12"/>
  <c r="EQ556" i="12" s="1"/>
  <c r="AU553" i="12"/>
  <c r="AE554" i="12"/>
  <c r="AF554" i="12" s="1"/>
  <c r="AJ554" i="12"/>
  <c r="AH554" i="12"/>
  <c r="AI554" i="12"/>
  <c r="AG554" i="12"/>
  <c r="AD555" i="12"/>
  <c r="DQ562" i="1"/>
  <c r="DR561" i="1"/>
  <c r="EG561" i="1"/>
  <c r="EF562" i="1"/>
  <c r="BB559" i="12"/>
  <c r="BQ559" i="12" s="1"/>
  <c r="DW565" i="1"/>
  <c r="BA560" i="12" s="1"/>
  <c r="BE558" i="12"/>
  <c r="BN557" i="12" s="1"/>
  <c r="BK558" i="12"/>
  <c r="BS558" i="12" s="1"/>
  <c r="BL558" i="12" s="1"/>
  <c r="BC558" i="12"/>
  <c r="BD558" i="12" s="1"/>
  <c r="BF558" i="12"/>
  <c r="BT558" i="12"/>
  <c r="BM558" i="12"/>
  <c r="EB565" i="1"/>
  <c r="DO560" i="12" s="1"/>
  <c r="CP562" i="1"/>
  <c r="EH557" i="12" s="1"/>
  <c r="CO563" i="1"/>
  <c r="EO556" i="12" l="1"/>
  <c r="EX555" i="12" s="1"/>
  <c r="EW555" i="12" s="1"/>
  <c r="EP556" i="12"/>
  <c r="ES555" i="12" s="1"/>
  <c r="ET555" i="12" s="1"/>
  <c r="EU555" i="12" s="1"/>
  <c r="EB559" i="12"/>
  <c r="EC559" i="12"/>
  <c r="DY559" i="12"/>
  <c r="EA559" i="12"/>
  <c r="DW559" i="12"/>
  <c r="DX559" i="12"/>
  <c r="DU559" i="12"/>
  <c r="DR559" i="12"/>
  <c r="DZ559" i="12"/>
  <c r="DT559" i="12"/>
  <c r="DQ559" i="12"/>
  <c r="DV559" i="12"/>
  <c r="DS559" i="12"/>
  <c r="DP560" i="12"/>
  <c r="ED560" i="12" s="1"/>
  <c r="EZ555" i="12"/>
  <c r="BO559" i="12"/>
  <c r="BP559" i="12"/>
  <c r="BI559" i="12"/>
  <c r="BJ559" i="12"/>
  <c r="BG559" i="12"/>
  <c r="BH559" i="12"/>
  <c r="AR555" i="12"/>
  <c r="AQ555" i="12"/>
  <c r="AP555" i="12"/>
  <c r="AO555" i="12"/>
  <c r="AN555" i="12"/>
  <c r="AT554" i="12" s="1"/>
  <c r="AS554" i="12" s="1"/>
  <c r="AL555" i="12"/>
  <c r="AK555" i="12"/>
  <c r="AM555" i="12"/>
  <c r="FA555" i="12"/>
  <c r="EM556" i="12"/>
  <c r="EL556" i="12"/>
  <c r="EK556" i="12"/>
  <c r="EJ556" i="12"/>
  <c r="EN556" i="12"/>
  <c r="ER556" i="12"/>
  <c r="EI557" i="12"/>
  <c r="EQ557" i="12" s="1"/>
  <c r="AU554" i="12"/>
  <c r="AH555" i="12"/>
  <c r="AI555" i="12"/>
  <c r="AE555" i="12"/>
  <c r="AF555" i="12" s="1"/>
  <c r="AJ555" i="12"/>
  <c r="AG555" i="12"/>
  <c r="AD556" i="12"/>
  <c r="DR562" i="1"/>
  <c r="DQ563" i="1"/>
  <c r="EF563" i="1"/>
  <c r="EG562" i="1"/>
  <c r="BB560" i="12"/>
  <c r="BQ560" i="12" s="1"/>
  <c r="DW566" i="1"/>
  <c r="BA561" i="12" s="1"/>
  <c r="BF559" i="12"/>
  <c r="BK559" i="12"/>
  <c r="BS559" i="12" s="1"/>
  <c r="BL559" i="12" s="1"/>
  <c r="BC559" i="12"/>
  <c r="BD559" i="12" s="1"/>
  <c r="BT559" i="12"/>
  <c r="BE559" i="12"/>
  <c r="BN558" i="12" s="1"/>
  <c r="BM559" i="12"/>
  <c r="EB566" i="1"/>
  <c r="DO561" i="12" s="1"/>
  <c r="CP563" i="1"/>
  <c r="EH558" i="12" s="1"/>
  <c r="CO564" i="1"/>
  <c r="EO557" i="12" l="1"/>
  <c r="EX556" i="12" s="1"/>
  <c r="EW556" i="12" s="1"/>
  <c r="EP557" i="12"/>
  <c r="ES556" i="12" s="1"/>
  <c r="ET556" i="12" s="1"/>
  <c r="EU556" i="12" s="1"/>
  <c r="EB560" i="12"/>
  <c r="EC560" i="12"/>
  <c r="DY560" i="12"/>
  <c r="EA560" i="12"/>
  <c r="DW560" i="12"/>
  <c r="DX560" i="12"/>
  <c r="DU560" i="12"/>
  <c r="DR560" i="12"/>
  <c r="DZ560" i="12"/>
  <c r="DT560" i="12"/>
  <c r="DQ560" i="12"/>
  <c r="DV560" i="12"/>
  <c r="DS560" i="12"/>
  <c r="DP561" i="12"/>
  <c r="ED561" i="12" s="1"/>
  <c r="BO560" i="12"/>
  <c r="BP560" i="12"/>
  <c r="BI560" i="12"/>
  <c r="BJ560" i="12"/>
  <c r="BG560" i="12"/>
  <c r="BH560" i="12"/>
  <c r="AR556" i="12"/>
  <c r="AQ556" i="12"/>
  <c r="AP556" i="12"/>
  <c r="AO556" i="12"/>
  <c r="AN556" i="12"/>
  <c r="AT555" i="12" s="1"/>
  <c r="AS555" i="12" s="1"/>
  <c r="AM556" i="12"/>
  <c r="AL556" i="12"/>
  <c r="AK556" i="12"/>
  <c r="EZ556" i="12"/>
  <c r="FA556" i="12"/>
  <c r="EK557" i="12"/>
  <c r="EJ557" i="12"/>
  <c r="EN557" i="12"/>
  <c r="ER557" i="12"/>
  <c r="EM557" i="12"/>
  <c r="EL557" i="12"/>
  <c r="EI558" i="12"/>
  <c r="EQ558" i="12" s="1"/>
  <c r="AU555" i="12"/>
  <c r="AH556" i="12"/>
  <c r="AI556" i="12"/>
  <c r="AE556" i="12"/>
  <c r="AF556" i="12" s="1"/>
  <c r="AJ556" i="12"/>
  <c r="AG556" i="12"/>
  <c r="AD557" i="12"/>
  <c r="DR563" i="1"/>
  <c r="DQ564" i="1"/>
  <c r="EF564" i="1"/>
  <c r="EG563" i="1"/>
  <c r="DW567" i="1"/>
  <c r="BA562" i="12" s="1"/>
  <c r="BB561" i="12"/>
  <c r="BQ561" i="12" s="1"/>
  <c r="BC560" i="12"/>
  <c r="BD560" i="12" s="1"/>
  <c r="BT560" i="12"/>
  <c r="BK560" i="12"/>
  <c r="BS560" i="12" s="1"/>
  <c r="BL560" i="12" s="1"/>
  <c r="BE560" i="12"/>
  <c r="BN559" i="12" s="1"/>
  <c r="BF560" i="12"/>
  <c r="BM560" i="12"/>
  <c r="EB567" i="1"/>
  <c r="DO562" i="12" s="1"/>
  <c r="CP564" i="1"/>
  <c r="EH559" i="12" s="1"/>
  <c r="CO565" i="1"/>
  <c r="EO558" i="12" l="1"/>
  <c r="EX557" i="12" s="1"/>
  <c r="EW557" i="12" s="1"/>
  <c r="EP558" i="12"/>
  <c r="ES557" i="12" s="1"/>
  <c r="ET557" i="12" s="1"/>
  <c r="EU557" i="12" s="1"/>
  <c r="EB561" i="12"/>
  <c r="EC561" i="12"/>
  <c r="DY561" i="12"/>
  <c r="EA561" i="12"/>
  <c r="DW561" i="12"/>
  <c r="DX561" i="12"/>
  <c r="DT561" i="12"/>
  <c r="DQ561" i="12"/>
  <c r="DV561" i="12"/>
  <c r="DS561" i="12"/>
  <c r="DU561" i="12"/>
  <c r="DR561" i="12"/>
  <c r="DZ561" i="12"/>
  <c r="DP562" i="12"/>
  <c r="ED562" i="12" s="1"/>
  <c r="BO561" i="12"/>
  <c r="BP561" i="12"/>
  <c r="BI561" i="12"/>
  <c r="BJ561" i="12"/>
  <c r="BG561" i="12"/>
  <c r="BH561" i="12"/>
  <c r="AR557" i="12"/>
  <c r="AQ557" i="12"/>
  <c r="AP557" i="12"/>
  <c r="AO557" i="12"/>
  <c r="AN557" i="12"/>
  <c r="AT556" i="12" s="1"/>
  <c r="AS556" i="12" s="1"/>
  <c r="AM557" i="12"/>
  <c r="AL557" i="12"/>
  <c r="AK557" i="12"/>
  <c r="EZ557" i="12"/>
  <c r="FA557" i="12"/>
  <c r="EM558" i="12"/>
  <c r="EL558" i="12"/>
  <c r="EK558" i="12"/>
  <c r="EJ558" i="12"/>
  <c r="EN558" i="12"/>
  <c r="ER558" i="12"/>
  <c r="EI559" i="12"/>
  <c r="AU556" i="12"/>
  <c r="AJ557" i="12"/>
  <c r="AH557" i="12"/>
  <c r="AE557" i="12"/>
  <c r="AF557" i="12" s="1"/>
  <c r="AI557" i="12"/>
  <c r="AG557" i="12"/>
  <c r="AD558" i="12"/>
  <c r="DQ565" i="1"/>
  <c r="DR564" i="1"/>
  <c r="EF565" i="1"/>
  <c r="EG564" i="1"/>
  <c r="BC561" i="12"/>
  <c r="BD561" i="12"/>
  <c r="BT561" i="12"/>
  <c r="BF561" i="12"/>
  <c r="BE561" i="12"/>
  <c r="BN560" i="12" s="1"/>
  <c r="BK561" i="12"/>
  <c r="BS561" i="12" s="1"/>
  <c r="BL561" i="12" s="1"/>
  <c r="BM561" i="12"/>
  <c r="DW568" i="1"/>
  <c r="BA563" i="12" s="1"/>
  <c r="BB562" i="12"/>
  <c r="BQ562" i="12" s="1"/>
  <c r="EB568" i="1"/>
  <c r="DO563" i="12" s="1"/>
  <c r="CO566" i="1"/>
  <c r="CP565" i="1"/>
  <c r="EH560" i="12" s="1"/>
  <c r="EP559" i="12" l="1"/>
  <c r="EQ559" i="12"/>
  <c r="EK559" i="12"/>
  <c r="EO559" i="12"/>
  <c r="EB562" i="12"/>
  <c r="EC562" i="12"/>
  <c r="DY562" i="12"/>
  <c r="EA562" i="12"/>
  <c r="DW562" i="12"/>
  <c r="DX562" i="12"/>
  <c r="DU562" i="12"/>
  <c r="DR562" i="12"/>
  <c r="DZ562" i="12"/>
  <c r="DT562" i="12"/>
  <c r="DQ562" i="12"/>
  <c r="DV562" i="12"/>
  <c r="DS562" i="12"/>
  <c r="DP563" i="12"/>
  <c r="ED563" i="12" s="1"/>
  <c r="BO562" i="12"/>
  <c r="BP562" i="12"/>
  <c r="BI562" i="12"/>
  <c r="BJ562" i="12"/>
  <c r="BG562" i="12"/>
  <c r="BH562" i="12"/>
  <c r="AR558" i="12"/>
  <c r="AQ558" i="12"/>
  <c r="AP558" i="12"/>
  <c r="AO558" i="12"/>
  <c r="AN558" i="12"/>
  <c r="AT557" i="12" s="1"/>
  <c r="AS557" i="12" s="1"/>
  <c r="AM558" i="12"/>
  <c r="AL558" i="12"/>
  <c r="AK558" i="12"/>
  <c r="EZ558" i="12"/>
  <c r="FA558" i="12"/>
  <c r="EL559" i="12"/>
  <c r="EM559" i="12"/>
  <c r="ER559" i="12"/>
  <c r="EN559" i="12"/>
  <c r="EJ559" i="12"/>
  <c r="EX558" i="12"/>
  <c r="EW558" i="12" s="1"/>
  <c r="EI560" i="12"/>
  <c r="EQ560" i="12" s="1"/>
  <c r="AU557" i="12"/>
  <c r="AH558" i="12"/>
  <c r="AI558" i="12"/>
  <c r="AJ558" i="12"/>
  <c r="AE558" i="12"/>
  <c r="AF558" i="12"/>
  <c r="AG558" i="12"/>
  <c r="AD559" i="12"/>
  <c r="DQ566" i="1"/>
  <c r="DR565" i="1"/>
  <c r="EF566" i="1"/>
  <c r="EG565" i="1"/>
  <c r="BF562" i="12"/>
  <c r="BE562" i="12"/>
  <c r="BN561" i="12" s="1"/>
  <c r="BK562" i="12"/>
  <c r="BS562" i="12" s="1"/>
  <c r="BL562" i="12" s="1"/>
  <c r="BC562" i="12"/>
  <c r="BD562" i="12" s="1"/>
  <c r="BT562" i="12"/>
  <c r="BM562" i="12"/>
  <c r="DW569" i="1"/>
  <c r="BA564" i="12" s="1"/>
  <c r="BB563" i="12"/>
  <c r="BQ563" i="12" s="1"/>
  <c r="EB569" i="1"/>
  <c r="DO564" i="12" s="1"/>
  <c r="CP566" i="1"/>
  <c r="EH561" i="12" s="1"/>
  <c r="CO567" i="1"/>
  <c r="EO560" i="12" l="1"/>
  <c r="EX559" i="12" s="1"/>
  <c r="EW559" i="12" s="1"/>
  <c r="EP560" i="12"/>
  <c r="EB563" i="12"/>
  <c r="EC563" i="12"/>
  <c r="DY563" i="12"/>
  <c r="EA563" i="12"/>
  <c r="DW563" i="12"/>
  <c r="DX563" i="12"/>
  <c r="DT563" i="12"/>
  <c r="DQ563" i="12"/>
  <c r="DV563" i="12"/>
  <c r="DS563" i="12"/>
  <c r="DU563" i="12"/>
  <c r="DR563" i="12"/>
  <c r="DZ563" i="12"/>
  <c r="DP564" i="12"/>
  <c r="ED564" i="12" s="1"/>
  <c r="BO563" i="12"/>
  <c r="BP563" i="12"/>
  <c r="BI563" i="12"/>
  <c r="BJ563" i="12"/>
  <c r="BG563" i="12"/>
  <c r="BH563" i="12"/>
  <c r="AR559" i="12"/>
  <c r="AQ559" i="12"/>
  <c r="AP559" i="12"/>
  <c r="AO559" i="12"/>
  <c r="AN559" i="12"/>
  <c r="AT558" i="12" s="1"/>
  <c r="AS558" i="12" s="1"/>
  <c r="AL559" i="12"/>
  <c r="AK559" i="12"/>
  <c r="AM559" i="12"/>
  <c r="EZ559" i="12"/>
  <c r="ES558" i="12"/>
  <c r="ET558" i="12" s="1"/>
  <c r="EU558" i="12" s="1"/>
  <c r="FA559" i="12"/>
  <c r="EM560" i="12"/>
  <c r="EL560" i="12"/>
  <c r="ES559" i="12"/>
  <c r="ET559" i="12" s="1"/>
  <c r="EU559" i="12" s="1"/>
  <c r="EK560" i="12"/>
  <c r="EJ560" i="12"/>
  <c r="EN560" i="12"/>
  <c r="ER560" i="12"/>
  <c r="EI561" i="12"/>
  <c r="EQ561" i="12" s="1"/>
  <c r="AU558" i="12"/>
  <c r="AI559" i="12"/>
  <c r="AE559" i="12"/>
  <c r="AJ559" i="12"/>
  <c r="AH559" i="12"/>
  <c r="AG559" i="12"/>
  <c r="AF559" i="12"/>
  <c r="AD560" i="12"/>
  <c r="DR566" i="1"/>
  <c r="DQ567" i="1"/>
  <c r="EF567" i="1"/>
  <c r="EG566" i="1"/>
  <c r="BK563" i="12"/>
  <c r="BS563" i="12" s="1"/>
  <c r="BL563" i="12" s="1"/>
  <c r="BE563" i="12"/>
  <c r="BN562" i="12" s="1"/>
  <c r="BF563" i="12"/>
  <c r="BC563" i="12"/>
  <c r="BD563" i="12" s="1"/>
  <c r="BT563" i="12"/>
  <c r="BM563" i="12"/>
  <c r="BB564" i="12"/>
  <c r="BQ564" i="12" s="1"/>
  <c r="DW570" i="1"/>
  <c r="BA565" i="12" s="1"/>
  <c r="EB570" i="1"/>
  <c r="DO565" i="12" s="1"/>
  <c r="CP567" i="1"/>
  <c r="EH562" i="12" s="1"/>
  <c r="CO568" i="1"/>
  <c r="EO561" i="12" l="1"/>
  <c r="EX560" i="12" s="1"/>
  <c r="EW560" i="12" s="1"/>
  <c r="EP561" i="12"/>
  <c r="EB564" i="12"/>
  <c r="EC564" i="12"/>
  <c r="DY564" i="12"/>
  <c r="EA564" i="12"/>
  <c r="DW564" i="12"/>
  <c r="DX564" i="12"/>
  <c r="DU564" i="12"/>
  <c r="DR564" i="12"/>
  <c r="DZ564" i="12"/>
  <c r="DT564" i="12"/>
  <c r="DQ564" i="12"/>
  <c r="DV564" i="12"/>
  <c r="DS564" i="12"/>
  <c r="DP565" i="12"/>
  <c r="ED565" i="12" s="1"/>
  <c r="BO564" i="12"/>
  <c r="BP564" i="12"/>
  <c r="BI564" i="12"/>
  <c r="BJ564" i="12"/>
  <c r="BG564" i="12"/>
  <c r="BH564" i="12"/>
  <c r="AR560" i="12"/>
  <c r="AQ560" i="12"/>
  <c r="AP560" i="12"/>
  <c r="AO560" i="12"/>
  <c r="AN560" i="12"/>
  <c r="AM560" i="12"/>
  <c r="AL560" i="12"/>
  <c r="AK560" i="12"/>
  <c r="EZ560" i="12"/>
  <c r="FA560" i="12"/>
  <c r="EK561" i="12"/>
  <c r="EJ561" i="12"/>
  <c r="EN561" i="12"/>
  <c r="ER561" i="12"/>
  <c r="EM561" i="12"/>
  <c r="EL561" i="12"/>
  <c r="EI562" i="12"/>
  <c r="EQ562" i="12" s="1"/>
  <c r="AU559" i="12"/>
  <c r="AH560" i="12"/>
  <c r="AE560" i="12"/>
  <c r="AT559" i="12"/>
  <c r="AS559" i="12" s="1"/>
  <c r="AJ560" i="12"/>
  <c r="AG560" i="12"/>
  <c r="AF560" i="12"/>
  <c r="AI560" i="12"/>
  <c r="AD561" i="12"/>
  <c r="DQ568" i="1"/>
  <c r="DR567" i="1"/>
  <c r="EF568" i="1"/>
  <c r="EG567" i="1"/>
  <c r="DW571" i="1"/>
  <c r="BA566" i="12" s="1"/>
  <c r="BB565" i="12"/>
  <c r="BQ565" i="12" s="1"/>
  <c r="BE564" i="12"/>
  <c r="BN563" i="12" s="1"/>
  <c r="BK564" i="12"/>
  <c r="BS564" i="12" s="1"/>
  <c r="BL564" i="12" s="1"/>
  <c r="BF564" i="12"/>
  <c r="BC564" i="12"/>
  <c r="BD564" i="12" s="1"/>
  <c r="BT564" i="12"/>
  <c r="BM564" i="12"/>
  <c r="EB571" i="1"/>
  <c r="DO566" i="12" s="1"/>
  <c r="CO569" i="1"/>
  <c r="CP568" i="1"/>
  <c r="EH563" i="12" s="1"/>
  <c r="EZ561" i="12" l="1"/>
  <c r="EO562" i="12"/>
  <c r="EX561" i="12" s="1"/>
  <c r="EW561" i="12" s="1"/>
  <c r="EP562" i="12"/>
  <c r="ES561" i="12" s="1"/>
  <c r="ET561" i="12" s="1"/>
  <c r="EU561" i="12" s="1"/>
  <c r="EB565" i="12"/>
  <c r="EC565" i="12"/>
  <c r="DY565" i="12"/>
  <c r="EA565" i="12"/>
  <c r="DW565" i="12"/>
  <c r="DX565" i="12"/>
  <c r="DT565" i="12"/>
  <c r="DQ565" i="12"/>
  <c r="DV565" i="12"/>
  <c r="DS565" i="12"/>
  <c r="DU565" i="12"/>
  <c r="DR565" i="12"/>
  <c r="DZ565" i="12"/>
  <c r="DP566" i="12"/>
  <c r="ED566" i="12" s="1"/>
  <c r="BO565" i="12"/>
  <c r="BP565" i="12"/>
  <c r="BI565" i="12"/>
  <c r="BJ565" i="12"/>
  <c r="BG565" i="12"/>
  <c r="BH565" i="12"/>
  <c r="AR561" i="12"/>
  <c r="AQ561" i="12"/>
  <c r="AP561" i="12"/>
  <c r="AO561" i="12"/>
  <c r="AN561" i="12"/>
  <c r="AT560" i="12" s="1"/>
  <c r="AS560" i="12" s="1"/>
  <c r="AM561" i="12"/>
  <c r="AL561" i="12"/>
  <c r="AK561" i="12"/>
  <c r="FA561" i="12"/>
  <c r="ES560" i="12"/>
  <c r="ET560" i="12" s="1"/>
  <c r="EU560" i="12" s="1"/>
  <c r="EM562" i="12"/>
  <c r="EL562" i="12"/>
  <c r="EK562" i="12"/>
  <c r="EJ562" i="12"/>
  <c r="EN562" i="12"/>
  <c r="ER562" i="12"/>
  <c r="EI563" i="12"/>
  <c r="EQ563" i="12" s="1"/>
  <c r="AU560" i="12"/>
  <c r="AH561" i="12"/>
  <c r="AI561" i="12"/>
  <c r="AJ561" i="12"/>
  <c r="AE561" i="12"/>
  <c r="AF561" i="12" s="1"/>
  <c r="AG561" i="12"/>
  <c r="AD562" i="12"/>
  <c r="DQ569" i="1"/>
  <c r="DR568" i="1"/>
  <c r="EG568" i="1"/>
  <c r="EF569" i="1"/>
  <c r="BF565" i="12"/>
  <c r="BK565" i="12"/>
  <c r="BS565" i="12" s="1"/>
  <c r="BL565" i="12" s="1"/>
  <c r="BT565" i="12"/>
  <c r="BC565" i="12"/>
  <c r="BD565" i="12" s="1"/>
  <c r="BE565" i="12"/>
  <c r="BN564" i="12" s="1"/>
  <c r="BM565" i="12"/>
  <c r="BB566" i="12"/>
  <c r="BQ566" i="12" s="1"/>
  <c r="DW572" i="1"/>
  <c r="BA567" i="12" s="1"/>
  <c r="EB572" i="1"/>
  <c r="DO567" i="12" s="1"/>
  <c r="CO570" i="1"/>
  <c r="CP569" i="1"/>
  <c r="EH564" i="12" s="1"/>
  <c r="EO563" i="12" l="1"/>
  <c r="EX562" i="12" s="1"/>
  <c r="EW562" i="12" s="1"/>
  <c r="EP563" i="12"/>
  <c r="ES562" i="12" s="1"/>
  <c r="ET562" i="12" s="1"/>
  <c r="EU562" i="12" s="1"/>
  <c r="EB566" i="12"/>
  <c r="EC566" i="12"/>
  <c r="DY566" i="12"/>
  <c r="EA566" i="12"/>
  <c r="DW566" i="12"/>
  <c r="DX566" i="12"/>
  <c r="DU566" i="12"/>
  <c r="DR566" i="12"/>
  <c r="DZ566" i="12"/>
  <c r="DT566" i="12"/>
  <c r="DQ566" i="12"/>
  <c r="DV566" i="12"/>
  <c r="DS566" i="12"/>
  <c r="DP567" i="12"/>
  <c r="ED567" i="12" s="1"/>
  <c r="BO566" i="12"/>
  <c r="BP566" i="12"/>
  <c r="BI566" i="12"/>
  <c r="BJ566" i="12"/>
  <c r="BG566" i="12"/>
  <c r="BH566" i="12"/>
  <c r="AR562" i="12"/>
  <c r="AQ562" i="12"/>
  <c r="AP562" i="12"/>
  <c r="AO562" i="12"/>
  <c r="AN562" i="12"/>
  <c r="AT561" i="12" s="1"/>
  <c r="AS561" i="12" s="1"/>
  <c r="AM562" i="12"/>
  <c r="AL562" i="12"/>
  <c r="AK562" i="12"/>
  <c r="FA562" i="12"/>
  <c r="EZ562" i="12"/>
  <c r="EK563" i="12"/>
  <c r="EM563" i="12"/>
  <c r="EL563" i="12"/>
  <c r="ER563" i="12"/>
  <c r="EN563" i="12"/>
  <c r="EJ563" i="12"/>
  <c r="EI564" i="12"/>
  <c r="EQ564" i="12" s="1"/>
  <c r="AU561" i="12"/>
  <c r="AH562" i="12"/>
  <c r="AG562" i="12"/>
  <c r="AI562" i="12"/>
  <c r="AJ562" i="12"/>
  <c r="AF562" i="12"/>
  <c r="AE562" i="12"/>
  <c r="AD563" i="12"/>
  <c r="DQ570" i="1"/>
  <c r="DR569" i="1"/>
  <c r="EF570" i="1"/>
  <c r="EG569" i="1"/>
  <c r="BE566" i="12"/>
  <c r="BC566" i="12"/>
  <c r="BD566" i="12" s="1"/>
  <c r="BK566" i="12"/>
  <c r="BS566" i="12" s="1"/>
  <c r="BL566" i="12" s="1"/>
  <c r="BF566" i="12"/>
  <c r="BM566" i="12"/>
  <c r="DW573" i="1"/>
  <c r="BA568" i="12" s="1"/>
  <c r="BB567" i="12"/>
  <c r="BQ567" i="12" s="1"/>
  <c r="EB573" i="1"/>
  <c r="DO568" i="12" s="1"/>
  <c r="CO571" i="1"/>
  <c r="CP570" i="1"/>
  <c r="EH565" i="12" s="1"/>
  <c r="EO564" i="12" l="1"/>
  <c r="EX563" i="12" s="1"/>
  <c r="EW563" i="12" s="1"/>
  <c r="EP564" i="12"/>
  <c r="ES563" i="12" s="1"/>
  <c r="ET563" i="12" s="1"/>
  <c r="EU563" i="12" s="1"/>
  <c r="EB567" i="12"/>
  <c r="EC567" i="12"/>
  <c r="DY567" i="12"/>
  <c r="EA567" i="12"/>
  <c r="DW567" i="12"/>
  <c r="DX567" i="12"/>
  <c r="DT567" i="12"/>
  <c r="DQ567" i="12"/>
  <c r="DV567" i="12"/>
  <c r="DS567" i="12"/>
  <c r="DU567" i="12"/>
  <c r="DR567" i="12"/>
  <c r="DZ567" i="12"/>
  <c r="DP568" i="12"/>
  <c r="ED568" i="12" s="1"/>
  <c r="BO567" i="12"/>
  <c r="BP567" i="12"/>
  <c r="BI567" i="12"/>
  <c r="BJ567" i="12"/>
  <c r="BG567" i="12"/>
  <c r="BH567" i="12"/>
  <c r="AR563" i="12"/>
  <c r="AQ563" i="12"/>
  <c r="AP563" i="12"/>
  <c r="AO563" i="12"/>
  <c r="AN563" i="12"/>
  <c r="AT562" i="12" s="1"/>
  <c r="AS562" i="12" s="1"/>
  <c r="AL563" i="12"/>
  <c r="AK563" i="12"/>
  <c r="AM563" i="12"/>
  <c r="EZ563" i="12"/>
  <c r="FA563" i="12"/>
  <c r="EM564" i="12"/>
  <c r="EL564" i="12"/>
  <c r="EK564" i="12"/>
  <c r="EJ564" i="12"/>
  <c r="EN564" i="12"/>
  <c r="ER564" i="12"/>
  <c r="EI565" i="12"/>
  <c r="EQ565" i="12" s="1"/>
  <c r="AU562" i="12"/>
  <c r="AJ563" i="12"/>
  <c r="AE563" i="12"/>
  <c r="AF563" i="12" s="1"/>
  <c r="AI563" i="12"/>
  <c r="AG563" i="12"/>
  <c r="AH563" i="12"/>
  <c r="AD564" i="12"/>
  <c r="DR570" i="1"/>
  <c r="DQ571" i="1"/>
  <c r="EG570" i="1"/>
  <c r="EF571" i="1"/>
  <c r="BK567" i="12"/>
  <c r="BS567" i="12" s="1"/>
  <c r="BL567" i="12" s="1"/>
  <c r="BF567" i="12"/>
  <c r="BE567" i="12"/>
  <c r="BD567" i="12"/>
  <c r="BC567" i="12"/>
  <c r="BM567" i="12"/>
  <c r="DW574" i="1"/>
  <c r="BA569" i="12" s="1"/>
  <c r="BB568" i="12"/>
  <c r="BQ568" i="12" s="1"/>
  <c r="BT566" i="12"/>
  <c r="BN565" i="12"/>
  <c r="EB574" i="1"/>
  <c r="DO569" i="12" s="1"/>
  <c r="CP571" i="1"/>
  <c r="EH566" i="12" s="1"/>
  <c r="CO572" i="1"/>
  <c r="EO565" i="12" l="1"/>
  <c r="EX564" i="12" s="1"/>
  <c r="EW564" i="12" s="1"/>
  <c r="EP565" i="12"/>
  <c r="ES564" i="12" s="1"/>
  <c r="ET564" i="12" s="1"/>
  <c r="EU564" i="12" s="1"/>
  <c r="EB568" i="12"/>
  <c r="EC568" i="12"/>
  <c r="DY568" i="12"/>
  <c r="EA568" i="12"/>
  <c r="DW568" i="12"/>
  <c r="DX568" i="12"/>
  <c r="DU568" i="12"/>
  <c r="DR568" i="12"/>
  <c r="DZ568" i="12"/>
  <c r="DT568" i="12"/>
  <c r="DQ568" i="12"/>
  <c r="DV568" i="12"/>
  <c r="DS568" i="12"/>
  <c r="DP569" i="12"/>
  <c r="ED569" i="12" s="1"/>
  <c r="BO568" i="12"/>
  <c r="BP568" i="12"/>
  <c r="BI568" i="12"/>
  <c r="BJ568" i="12"/>
  <c r="BG568" i="12"/>
  <c r="BH568" i="12"/>
  <c r="AR564" i="12"/>
  <c r="AQ564" i="12"/>
  <c r="AP564" i="12"/>
  <c r="AO564" i="12"/>
  <c r="AN564" i="12"/>
  <c r="AT563" i="12" s="1"/>
  <c r="AS563" i="12" s="1"/>
  <c r="AM564" i="12"/>
  <c r="AL564" i="12"/>
  <c r="AK564" i="12"/>
  <c r="EZ564" i="12"/>
  <c r="FA564" i="12"/>
  <c r="EK565" i="12"/>
  <c r="EJ565" i="12"/>
  <c r="EN565" i="12"/>
  <c r="ER565" i="12"/>
  <c r="EM565" i="12"/>
  <c r="EL565" i="12"/>
  <c r="EI566" i="12"/>
  <c r="EQ566" i="12" s="1"/>
  <c r="AU563" i="12"/>
  <c r="AH564" i="12"/>
  <c r="AG564" i="12"/>
  <c r="AI564" i="12"/>
  <c r="AJ564" i="12"/>
  <c r="AE564" i="12"/>
  <c r="AF564" i="12" s="1"/>
  <c r="AD565" i="12"/>
  <c r="DR571" i="1"/>
  <c r="DQ572" i="1"/>
  <c r="EG571" i="1"/>
  <c r="EF572" i="1"/>
  <c r="DW575" i="1"/>
  <c r="BA570" i="12" s="1"/>
  <c r="BB569" i="12"/>
  <c r="BQ569" i="12" s="1"/>
  <c r="BE568" i="12"/>
  <c r="BN567" i="12" s="1"/>
  <c r="BF568" i="12"/>
  <c r="BC568" i="12"/>
  <c r="BD568" i="12" s="1"/>
  <c r="BK568" i="12"/>
  <c r="BS568" i="12" s="1"/>
  <c r="BL568" i="12" s="1"/>
  <c r="BT568" i="12"/>
  <c r="BM568" i="12"/>
  <c r="BT567" i="12"/>
  <c r="BN566" i="12"/>
  <c r="EB575" i="1"/>
  <c r="DO570" i="12" s="1"/>
  <c r="CO573" i="1"/>
  <c r="CP572" i="1"/>
  <c r="EH567" i="12" s="1"/>
  <c r="EO566" i="12" l="1"/>
  <c r="EX565" i="12" s="1"/>
  <c r="EW565" i="12" s="1"/>
  <c r="EP566" i="12"/>
  <c r="ES565" i="12" s="1"/>
  <c r="ET565" i="12" s="1"/>
  <c r="EU565" i="12" s="1"/>
  <c r="EB569" i="12"/>
  <c r="EC569" i="12"/>
  <c r="DY569" i="12"/>
  <c r="EA569" i="12"/>
  <c r="DW569" i="12"/>
  <c r="DX569" i="12"/>
  <c r="DT569" i="12"/>
  <c r="DQ569" i="12"/>
  <c r="DV569" i="12"/>
  <c r="DS569" i="12"/>
  <c r="DU569" i="12"/>
  <c r="DR569" i="12"/>
  <c r="DZ569" i="12"/>
  <c r="DP570" i="12"/>
  <c r="ED570" i="12" s="1"/>
  <c r="BO569" i="12"/>
  <c r="BP569" i="12"/>
  <c r="BI569" i="12"/>
  <c r="BJ569" i="12"/>
  <c r="BG569" i="12"/>
  <c r="BH569" i="12"/>
  <c r="AR565" i="12"/>
  <c r="AQ565" i="12"/>
  <c r="AP565" i="12"/>
  <c r="AO565" i="12"/>
  <c r="AN565" i="12"/>
  <c r="AT564" i="12" s="1"/>
  <c r="AS564" i="12" s="1"/>
  <c r="AM565" i="12"/>
  <c r="AL565" i="12"/>
  <c r="AK565" i="12"/>
  <c r="EZ565" i="12"/>
  <c r="FA565" i="12"/>
  <c r="EK566" i="12"/>
  <c r="EJ566" i="12"/>
  <c r="EN566" i="12"/>
  <c r="ER566" i="12"/>
  <c r="EM566" i="12"/>
  <c r="EL566" i="12"/>
  <c r="EI567" i="12"/>
  <c r="EQ567" i="12" s="1"/>
  <c r="AU564" i="12"/>
  <c r="AH565" i="12"/>
  <c r="AE565" i="12"/>
  <c r="AG565" i="12"/>
  <c r="AF565" i="12"/>
  <c r="AI565" i="12"/>
  <c r="AJ565" i="12"/>
  <c r="AD566" i="12"/>
  <c r="DR572" i="1"/>
  <c r="DQ573" i="1"/>
  <c r="EG572" i="1"/>
  <c r="EF573" i="1"/>
  <c r="BF569" i="12"/>
  <c r="BK569" i="12"/>
  <c r="BS569" i="12" s="1"/>
  <c r="BL569" i="12" s="1"/>
  <c r="BE569" i="12"/>
  <c r="BC569" i="12"/>
  <c r="BD569" i="12" s="1"/>
  <c r="BM569" i="12"/>
  <c r="DW576" i="1"/>
  <c r="BA571" i="12" s="1"/>
  <c r="BB570" i="12"/>
  <c r="BQ570" i="12" s="1"/>
  <c r="EB576" i="1"/>
  <c r="DO571" i="12" s="1"/>
  <c r="CP573" i="1"/>
  <c r="EH568" i="12" s="1"/>
  <c r="CO574" i="1"/>
  <c r="EO567" i="12" l="1"/>
  <c r="EX566" i="12" s="1"/>
  <c r="EW566" i="12" s="1"/>
  <c r="EP567" i="12"/>
  <c r="ES566" i="12" s="1"/>
  <c r="ET566" i="12" s="1"/>
  <c r="EU566" i="12" s="1"/>
  <c r="EB570" i="12"/>
  <c r="EC570" i="12"/>
  <c r="DY570" i="12"/>
  <c r="EA570" i="12"/>
  <c r="DW570" i="12"/>
  <c r="DX570" i="12"/>
  <c r="DT570" i="12"/>
  <c r="DQ570" i="12"/>
  <c r="DV570" i="12"/>
  <c r="DS570" i="12"/>
  <c r="DU570" i="12"/>
  <c r="DR570" i="12"/>
  <c r="DZ570" i="12"/>
  <c r="DP571" i="12"/>
  <c r="ED571" i="12" s="1"/>
  <c r="BO570" i="12"/>
  <c r="BP570" i="12"/>
  <c r="EZ566" i="12"/>
  <c r="BI570" i="12"/>
  <c r="BJ570" i="12"/>
  <c r="BG570" i="12"/>
  <c r="BH570" i="12"/>
  <c r="AR566" i="12"/>
  <c r="AQ566" i="12"/>
  <c r="AP566" i="12"/>
  <c r="AO566" i="12"/>
  <c r="AN566" i="12"/>
  <c r="AT565" i="12" s="1"/>
  <c r="AS565" i="12" s="1"/>
  <c r="AM566" i="12"/>
  <c r="AL566" i="12"/>
  <c r="AK566" i="12"/>
  <c r="FA566" i="12"/>
  <c r="EK567" i="12"/>
  <c r="EJ567" i="12"/>
  <c r="EN567" i="12"/>
  <c r="ER567" i="12"/>
  <c r="EM567" i="12"/>
  <c r="EL567" i="12"/>
  <c r="EI568" i="12"/>
  <c r="EQ568" i="12" s="1"/>
  <c r="AU565" i="12"/>
  <c r="AH566" i="12"/>
  <c r="AI566" i="12"/>
  <c r="AG566" i="12"/>
  <c r="AF566" i="12"/>
  <c r="AJ566" i="12"/>
  <c r="AE566" i="12"/>
  <c r="AD567" i="12"/>
  <c r="DQ574" i="1"/>
  <c r="DR573" i="1"/>
  <c r="EG573" i="1"/>
  <c r="EF574" i="1"/>
  <c r="BD570" i="12"/>
  <c r="BC570" i="12"/>
  <c r="BF570" i="12"/>
  <c r="BK570" i="12"/>
  <c r="BS570" i="12" s="1"/>
  <c r="BL570" i="12" s="1"/>
  <c r="BT570" i="12"/>
  <c r="BE570" i="12"/>
  <c r="BN569" i="12" s="1"/>
  <c r="BM570" i="12"/>
  <c r="BT569" i="12"/>
  <c r="BN568" i="12"/>
  <c r="BB571" i="12"/>
  <c r="BQ571" i="12" s="1"/>
  <c r="DW577" i="1"/>
  <c r="BA572" i="12" s="1"/>
  <c r="EB577" i="1"/>
  <c r="DO572" i="12" s="1"/>
  <c r="CO575" i="1"/>
  <c r="CP574" i="1"/>
  <c r="EH569" i="12" s="1"/>
  <c r="EO568" i="12" l="1"/>
  <c r="EX567" i="12" s="1"/>
  <c r="EW567" i="12" s="1"/>
  <c r="EP568" i="12"/>
  <c r="ES567" i="12" s="1"/>
  <c r="ET567" i="12" s="1"/>
  <c r="EU567" i="12" s="1"/>
  <c r="EB571" i="12"/>
  <c r="EC571" i="12"/>
  <c r="DY571" i="12"/>
  <c r="EA571" i="12"/>
  <c r="DW571" i="12"/>
  <c r="DX571" i="12"/>
  <c r="DT571" i="12"/>
  <c r="DQ571" i="12"/>
  <c r="DV571" i="12"/>
  <c r="DS571" i="12"/>
  <c r="DU571" i="12"/>
  <c r="DR571" i="12"/>
  <c r="DZ571" i="12"/>
  <c r="DP572" i="12"/>
  <c r="ED572" i="12" s="1"/>
  <c r="BO571" i="12"/>
  <c r="BP571" i="12"/>
  <c r="BI571" i="12"/>
  <c r="BJ571" i="12"/>
  <c r="BG571" i="12"/>
  <c r="BH571" i="12"/>
  <c r="AR567" i="12"/>
  <c r="AQ567" i="12"/>
  <c r="AP567" i="12"/>
  <c r="AO567" i="12"/>
  <c r="AN567" i="12"/>
  <c r="AT566" i="12" s="1"/>
  <c r="AS566" i="12" s="1"/>
  <c r="AL567" i="12"/>
  <c r="AK567" i="12"/>
  <c r="AM567" i="12"/>
  <c r="FA567" i="12"/>
  <c r="EZ567" i="12"/>
  <c r="EK568" i="12"/>
  <c r="EJ568" i="12"/>
  <c r="EN568" i="12"/>
  <c r="ER568" i="12"/>
  <c r="EM568" i="12"/>
  <c r="EL568" i="12"/>
  <c r="EI569" i="12"/>
  <c r="EQ569" i="12" s="1"/>
  <c r="AU566" i="12"/>
  <c r="AH567" i="12"/>
  <c r="AF567" i="12"/>
  <c r="AI567" i="12"/>
  <c r="AE567" i="12"/>
  <c r="AJ567" i="12"/>
  <c r="AG567" i="12"/>
  <c r="AD568" i="12"/>
  <c r="DR574" i="1"/>
  <c r="DQ575" i="1"/>
  <c r="EG574" i="1"/>
  <c r="EF575" i="1"/>
  <c r="BB572" i="12"/>
  <c r="BQ572" i="12" s="1"/>
  <c r="DW578" i="1"/>
  <c r="BA573" i="12" s="1"/>
  <c r="BF571" i="12"/>
  <c r="BC571" i="12"/>
  <c r="BD571" i="12"/>
  <c r="BE571" i="12"/>
  <c r="BN570" i="12" s="1"/>
  <c r="BT571" i="12"/>
  <c r="BK571" i="12"/>
  <c r="BS571" i="12" s="1"/>
  <c r="BL571" i="12" s="1"/>
  <c r="BM571" i="12"/>
  <c r="EB578" i="1"/>
  <c r="DO573" i="12" s="1"/>
  <c r="CP575" i="1"/>
  <c r="EH570" i="12" s="1"/>
  <c r="CO576" i="1"/>
  <c r="EO569" i="12" l="1"/>
  <c r="EX568" i="12" s="1"/>
  <c r="EW568" i="12" s="1"/>
  <c r="EP569" i="12"/>
  <c r="ES568" i="12" s="1"/>
  <c r="ET568" i="12" s="1"/>
  <c r="EU568" i="12" s="1"/>
  <c r="EB572" i="12"/>
  <c r="EC572" i="12"/>
  <c r="DY572" i="12"/>
  <c r="EA572" i="12"/>
  <c r="DW572" i="12"/>
  <c r="DX572" i="12"/>
  <c r="DU572" i="12"/>
  <c r="DR572" i="12"/>
  <c r="DZ572" i="12"/>
  <c r="DT572" i="12"/>
  <c r="DQ572" i="12"/>
  <c r="DV572" i="12"/>
  <c r="DS572" i="12"/>
  <c r="DP573" i="12"/>
  <c r="ED573" i="12" s="1"/>
  <c r="BO572" i="12"/>
  <c r="BP572" i="12"/>
  <c r="BI572" i="12"/>
  <c r="BJ572" i="12"/>
  <c r="BG572" i="12"/>
  <c r="BH572" i="12"/>
  <c r="AR568" i="12"/>
  <c r="AQ568" i="12"/>
  <c r="AP568" i="12"/>
  <c r="AO568" i="12"/>
  <c r="AN568" i="12"/>
  <c r="AT567" i="12" s="1"/>
  <c r="AS567" i="12" s="1"/>
  <c r="AM568" i="12"/>
  <c r="AL568" i="12"/>
  <c r="AK568" i="12"/>
  <c r="EZ568" i="12"/>
  <c r="FA568" i="12"/>
  <c r="EM569" i="12"/>
  <c r="EL569" i="12"/>
  <c r="EK569" i="12"/>
  <c r="EJ569" i="12"/>
  <c r="EN569" i="12"/>
  <c r="ER569" i="12"/>
  <c r="EI570" i="12"/>
  <c r="EQ570" i="12" s="1"/>
  <c r="AU567" i="12"/>
  <c r="AJ568" i="12"/>
  <c r="AI568" i="12"/>
  <c r="AH568" i="12"/>
  <c r="AE568" i="12"/>
  <c r="AF568" i="12"/>
  <c r="AG568" i="12"/>
  <c r="AD569" i="12"/>
  <c r="DQ576" i="1"/>
  <c r="DR575" i="1"/>
  <c r="EF576" i="1"/>
  <c r="EG575" i="1"/>
  <c r="DW579" i="1"/>
  <c r="BA574" i="12" s="1"/>
  <c r="BB573" i="12"/>
  <c r="BQ573" i="12" s="1"/>
  <c r="BE572" i="12"/>
  <c r="BN571" i="12" s="1"/>
  <c r="BT572" i="12"/>
  <c r="BK572" i="12"/>
  <c r="BS572" i="12" s="1"/>
  <c r="BL572" i="12" s="1"/>
  <c r="BD572" i="12"/>
  <c r="BC572" i="12"/>
  <c r="BF572" i="12"/>
  <c r="BM572" i="12"/>
  <c r="EB579" i="1"/>
  <c r="DO574" i="12" s="1"/>
  <c r="CO577" i="1"/>
  <c r="CP576" i="1"/>
  <c r="EH571" i="12" s="1"/>
  <c r="EO570" i="12" l="1"/>
  <c r="EX569" i="12" s="1"/>
  <c r="EW569" i="12" s="1"/>
  <c r="EP570" i="12"/>
  <c r="ES569" i="12" s="1"/>
  <c r="ET569" i="12" s="1"/>
  <c r="EU569" i="12" s="1"/>
  <c r="EB573" i="12"/>
  <c r="EC573" i="12"/>
  <c r="DY573" i="12"/>
  <c r="EA573" i="12"/>
  <c r="DW573" i="12"/>
  <c r="DX573" i="12"/>
  <c r="DT573" i="12"/>
  <c r="DQ573" i="12"/>
  <c r="DV573" i="12"/>
  <c r="DS573" i="12"/>
  <c r="DU573" i="12"/>
  <c r="DR573" i="12"/>
  <c r="DZ573" i="12"/>
  <c r="DP574" i="12"/>
  <c r="ED574" i="12" s="1"/>
  <c r="BO573" i="12"/>
  <c r="BP573" i="12"/>
  <c r="BI573" i="12"/>
  <c r="BJ573" i="12"/>
  <c r="BG573" i="12"/>
  <c r="BH573" i="12"/>
  <c r="AR569" i="12"/>
  <c r="AQ569" i="12"/>
  <c r="AP569" i="12"/>
  <c r="AO569" i="12"/>
  <c r="AN569" i="12"/>
  <c r="AT568" i="12" s="1"/>
  <c r="AS568" i="12" s="1"/>
  <c r="AM569" i="12"/>
  <c r="AL569" i="12"/>
  <c r="AK569" i="12"/>
  <c r="EZ569" i="12"/>
  <c r="FA569" i="12"/>
  <c r="EM570" i="12"/>
  <c r="EL570" i="12"/>
  <c r="EK570" i="12"/>
  <c r="EJ570" i="12"/>
  <c r="EN570" i="12"/>
  <c r="ER570" i="12"/>
  <c r="EI571" i="12"/>
  <c r="EQ571" i="12" s="1"/>
  <c r="AU568" i="12"/>
  <c r="AE569" i="12"/>
  <c r="AF569" i="12"/>
  <c r="AG569" i="12"/>
  <c r="AH569" i="12"/>
  <c r="AJ569" i="12"/>
  <c r="AI569" i="12"/>
  <c r="AD570" i="12"/>
  <c r="DQ577" i="1"/>
  <c r="DR576" i="1"/>
  <c r="EF577" i="1"/>
  <c r="EG576" i="1"/>
  <c r="BC573" i="12"/>
  <c r="BD573" i="12" s="1"/>
  <c r="BE573" i="12"/>
  <c r="BN572" i="12" s="1"/>
  <c r="BK573" i="12"/>
  <c r="BS573" i="12" s="1"/>
  <c r="BL573" i="12" s="1"/>
  <c r="BF573" i="12"/>
  <c r="BT573" i="12"/>
  <c r="BM573" i="12"/>
  <c r="DW580" i="1"/>
  <c r="BA575" i="12" s="1"/>
  <c r="BB574" i="12"/>
  <c r="BQ574" i="12" s="1"/>
  <c r="EB580" i="1"/>
  <c r="DO575" i="12" s="1"/>
  <c r="CP577" i="1"/>
  <c r="EH572" i="12" s="1"/>
  <c r="CO578" i="1"/>
  <c r="EO571" i="12" l="1"/>
  <c r="EX570" i="12" s="1"/>
  <c r="EW570" i="12" s="1"/>
  <c r="EP571" i="12"/>
  <c r="ES570" i="12" s="1"/>
  <c r="ET570" i="12" s="1"/>
  <c r="EU570" i="12" s="1"/>
  <c r="EB574" i="12"/>
  <c r="EC574" i="12"/>
  <c r="DY574" i="12"/>
  <c r="EA574" i="12"/>
  <c r="DW574" i="12"/>
  <c r="DX574" i="12"/>
  <c r="DT574" i="12"/>
  <c r="DQ574" i="12"/>
  <c r="DV574" i="12"/>
  <c r="DS574" i="12"/>
  <c r="DU574" i="12"/>
  <c r="DR574" i="12"/>
  <c r="DZ574" i="12"/>
  <c r="DP575" i="12"/>
  <c r="ED575" i="12" s="1"/>
  <c r="BO574" i="12"/>
  <c r="BP574" i="12"/>
  <c r="FA570" i="12"/>
  <c r="BI574" i="12"/>
  <c r="BJ574" i="12"/>
  <c r="BG574" i="12"/>
  <c r="BH574" i="12"/>
  <c r="AR570" i="12"/>
  <c r="AQ570" i="12"/>
  <c r="AP570" i="12"/>
  <c r="AO570" i="12"/>
  <c r="AN570" i="12"/>
  <c r="AT569" i="12" s="1"/>
  <c r="AS569" i="12" s="1"/>
  <c r="AM570" i="12"/>
  <c r="AL570" i="12"/>
  <c r="AK570" i="12"/>
  <c r="EZ570" i="12"/>
  <c r="EM571" i="12"/>
  <c r="EL571" i="12"/>
  <c r="EK571" i="12"/>
  <c r="EJ571" i="12"/>
  <c r="EN571" i="12"/>
  <c r="ER571" i="12"/>
  <c r="EI572" i="12"/>
  <c r="EQ572" i="12" s="1"/>
  <c r="AU569" i="12"/>
  <c r="AF570" i="12"/>
  <c r="AH570" i="12"/>
  <c r="AE570" i="12"/>
  <c r="AJ570" i="12"/>
  <c r="AG570" i="12"/>
  <c r="AI570" i="12"/>
  <c r="AD571" i="12"/>
  <c r="DR577" i="1"/>
  <c r="DQ578" i="1"/>
  <c r="EF578" i="1"/>
  <c r="EG577" i="1"/>
  <c r="BK574" i="12"/>
  <c r="BS574" i="12" s="1"/>
  <c r="BL574" i="12" s="1"/>
  <c r="BF574" i="12"/>
  <c r="BC574" i="12"/>
  <c r="BD574" i="12"/>
  <c r="BE574" i="12"/>
  <c r="BN573" i="12" s="1"/>
  <c r="BT574" i="12"/>
  <c r="BM574" i="12"/>
  <c r="DW581" i="1"/>
  <c r="BA576" i="12" s="1"/>
  <c r="BB575" i="12"/>
  <c r="BQ575" i="12" s="1"/>
  <c r="EB581" i="1"/>
  <c r="DO576" i="12" s="1"/>
  <c r="CO579" i="1"/>
  <c r="CP578" i="1"/>
  <c r="EH573" i="12" s="1"/>
  <c r="EO572" i="12" l="1"/>
  <c r="EX571" i="12" s="1"/>
  <c r="EW571" i="12" s="1"/>
  <c r="EP572" i="12"/>
  <c r="ES571" i="12" s="1"/>
  <c r="ET571" i="12" s="1"/>
  <c r="EU571" i="12" s="1"/>
  <c r="EB575" i="12"/>
  <c r="EC575" i="12"/>
  <c r="DY575" i="12"/>
  <c r="EA575" i="12"/>
  <c r="DW575" i="12"/>
  <c r="DX575" i="12"/>
  <c r="DT575" i="12"/>
  <c r="DQ575" i="12"/>
  <c r="DV575" i="12"/>
  <c r="DS575" i="12"/>
  <c r="DU575" i="12"/>
  <c r="DR575" i="12"/>
  <c r="DZ575" i="12"/>
  <c r="DP576" i="12"/>
  <c r="ED576" i="12" s="1"/>
  <c r="FA571" i="12"/>
  <c r="BO575" i="12"/>
  <c r="BP575" i="12"/>
  <c r="BI575" i="12"/>
  <c r="BJ575" i="12"/>
  <c r="BG575" i="12"/>
  <c r="BH575" i="12"/>
  <c r="AR571" i="12"/>
  <c r="AQ571" i="12"/>
  <c r="AP571" i="12"/>
  <c r="AO571" i="12"/>
  <c r="AN571" i="12"/>
  <c r="AT570" i="12" s="1"/>
  <c r="AS570" i="12" s="1"/>
  <c r="AL571" i="12"/>
  <c r="AK571" i="12"/>
  <c r="AM571" i="12"/>
  <c r="EZ571" i="12"/>
  <c r="EM572" i="12"/>
  <c r="EL572" i="12"/>
  <c r="EK572" i="12"/>
  <c r="EJ572" i="12"/>
  <c r="EN572" i="12"/>
  <c r="ER572" i="12"/>
  <c r="EI573" i="12"/>
  <c r="EQ573" i="12" s="1"/>
  <c r="AU570" i="12"/>
  <c r="AF571" i="12"/>
  <c r="AG571" i="12"/>
  <c r="AJ571" i="12"/>
  <c r="AD572" i="12"/>
  <c r="AI571" i="12"/>
  <c r="AE571" i="12"/>
  <c r="AH571" i="12"/>
  <c r="DQ579" i="1"/>
  <c r="DR578" i="1"/>
  <c r="EF579" i="1"/>
  <c r="EG578" i="1"/>
  <c r="BE575" i="12"/>
  <c r="BN574" i="12" s="1"/>
  <c r="BK575" i="12"/>
  <c r="BS575" i="12" s="1"/>
  <c r="BL575" i="12" s="1"/>
  <c r="BF575" i="12"/>
  <c r="BT575" i="12"/>
  <c r="BC575" i="12"/>
  <c r="BD575" i="12" s="1"/>
  <c r="BM575" i="12"/>
  <c r="DW582" i="1"/>
  <c r="BA577" i="12" s="1"/>
  <c r="BB576" i="12"/>
  <c r="BQ576" i="12" s="1"/>
  <c r="EB582" i="1"/>
  <c r="DO577" i="12" s="1"/>
  <c r="CP579" i="1"/>
  <c r="EH574" i="12" s="1"/>
  <c r="CO580" i="1"/>
  <c r="EO573" i="12" l="1"/>
  <c r="EX572" i="12" s="1"/>
  <c r="EW572" i="12" s="1"/>
  <c r="EP573" i="12"/>
  <c r="ES572" i="12" s="1"/>
  <c r="ET572" i="12" s="1"/>
  <c r="EU572" i="12" s="1"/>
  <c r="EB576" i="12"/>
  <c r="EC576" i="12"/>
  <c r="DY576" i="12"/>
  <c r="EA576" i="12"/>
  <c r="DW576" i="12"/>
  <c r="DX576" i="12"/>
  <c r="DT576" i="12"/>
  <c r="DQ576" i="12"/>
  <c r="DV576" i="12"/>
  <c r="DS576" i="12"/>
  <c r="DU576" i="12"/>
  <c r="DR576" i="12"/>
  <c r="DZ576" i="12"/>
  <c r="DP577" i="12"/>
  <c r="ED577" i="12" s="1"/>
  <c r="FA572" i="12"/>
  <c r="BO576" i="12"/>
  <c r="BP576" i="12"/>
  <c r="BI576" i="12"/>
  <c r="BJ576" i="12"/>
  <c r="BG576" i="12"/>
  <c r="BH576" i="12"/>
  <c r="AR572" i="12"/>
  <c r="AQ572" i="12"/>
  <c r="AP572" i="12"/>
  <c r="AO572" i="12"/>
  <c r="AN572" i="12"/>
  <c r="AM572" i="12"/>
  <c r="AL572" i="12"/>
  <c r="AK572" i="12"/>
  <c r="EZ572" i="12"/>
  <c r="EM573" i="12"/>
  <c r="EL573" i="12"/>
  <c r="EK573" i="12"/>
  <c r="EJ573" i="12"/>
  <c r="EN573" i="12"/>
  <c r="ER573" i="12"/>
  <c r="EI574" i="12"/>
  <c r="EQ574" i="12" s="1"/>
  <c r="AT571" i="12"/>
  <c r="AS571" i="12" s="1"/>
  <c r="AI572" i="12"/>
  <c r="AH572" i="12"/>
  <c r="AG572" i="12"/>
  <c r="AJ572" i="12"/>
  <c r="AE572" i="12"/>
  <c r="AF572" i="12" s="1"/>
  <c r="AD573" i="12"/>
  <c r="AU571" i="12"/>
  <c r="DQ580" i="1"/>
  <c r="DR579" i="1"/>
  <c r="EF580" i="1"/>
  <c r="EG579" i="1"/>
  <c r="BF576" i="12"/>
  <c r="BC576" i="12"/>
  <c r="BT576" i="12"/>
  <c r="BE576" i="12"/>
  <c r="BN575" i="12" s="1"/>
  <c r="BD576" i="12"/>
  <c r="BK576" i="12"/>
  <c r="BS576" i="12" s="1"/>
  <c r="BL576" i="12" s="1"/>
  <c r="BM576" i="12"/>
  <c r="BB577" i="12"/>
  <c r="BQ577" i="12" s="1"/>
  <c r="DW583" i="1"/>
  <c r="BA578" i="12" s="1"/>
  <c r="EB583" i="1"/>
  <c r="DO578" i="12" s="1"/>
  <c r="CO581" i="1"/>
  <c r="CP580" i="1"/>
  <c r="EH575" i="12" s="1"/>
  <c r="EO574" i="12" l="1"/>
  <c r="EX573" i="12" s="1"/>
  <c r="EW573" i="12" s="1"/>
  <c r="EP574" i="12"/>
  <c r="ES573" i="12" s="1"/>
  <c r="ET573" i="12" s="1"/>
  <c r="EU573" i="12" s="1"/>
  <c r="EB577" i="12"/>
  <c r="EC577" i="12"/>
  <c r="DY577" i="12"/>
  <c r="EA577" i="12"/>
  <c r="DW577" i="12"/>
  <c r="DX577" i="12"/>
  <c r="DU577" i="12"/>
  <c r="DR577" i="12"/>
  <c r="DZ577" i="12"/>
  <c r="DT577" i="12"/>
  <c r="DQ577" i="12"/>
  <c r="DV577" i="12"/>
  <c r="DS577" i="12"/>
  <c r="DP578" i="12"/>
  <c r="ED578" i="12" s="1"/>
  <c r="BO577" i="12"/>
  <c r="BP577" i="12"/>
  <c r="BI577" i="12"/>
  <c r="BJ577" i="12"/>
  <c r="BG577" i="12"/>
  <c r="BH577" i="12"/>
  <c r="AR573" i="12"/>
  <c r="AQ573" i="12"/>
  <c r="AP573" i="12"/>
  <c r="AO573" i="12"/>
  <c r="AN573" i="12"/>
  <c r="AT572" i="12" s="1"/>
  <c r="AS572" i="12" s="1"/>
  <c r="AM573" i="12"/>
  <c r="AL573" i="12"/>
  <c r="AK573" i="12"/>
  <c r="EZ573" i="12"/>
  <c r="FA573" i="12"/>
  <c r="EM574" i="12"/>
  <c r="EL574" i="12"/>
  <c r="EK574" i="12"/>
  <c r="EJ574" i="12"/>
  <c r="EN574" i="12"/>
  <c r="ER574" i="12"/>
  <c r="EI575" i="12"/>
  <c r="EQ575" i="12" s="1"/>
  <c r="AU572" i="12"/>
  <c r="AI573" i="12"/>
  <c r="AJ573" i="12"/>
  <c r="AE573" i="12"/>
  <c r="AF573" i="12" s="1"/>
  <c r="AH573" i="12"/>
  <c r="AG573" i="12"/>
  <c r="AD574" i="12"/>
  <c r="DQ581" i="1"/>
  <c r="DR580" i="1"/>
  <c r="EG580" i="1"/>
  <c r="EF581" i="1"/>
  <c r="BB578" i="12"/>
  <c r="BQ578" i="12" s="1"/>
  <c r="DW584" i="1"/>
  <c r="BA579" i="12" s="1"/>
  <c r="BE577" i="12"/>
  <c r="BN576" i="12" s="1"/>
  <c r="BT577" i="12"/>
  <c r="BF577" i="12"/>
  <c r="BK577" i="12"/>
  <c r="BS577" i="12" s="1"/>
  <c r="BL577" i="12" s="1"/>
  <c r="BC577" i="12"/>
  <c r="BD577" i="12" s="1"/>
  <c r="BM577" i="12"/>
  <c r="EB584" i="1"/>
  <c r="DO579" i="12" s="1"/>
  <c r="CP581" i="1"/>
  <c r="EH576" i="12" s="1"/>
  <c r="CO582" i="1"/>
  <c r="EO575" i="12" l="1"/>
  <c r="EX574" i="12" s="1"/>
  <c r="EW574" i="12" s="1"/>
  <c r="EP575" i="12"/>
  <c r="EB578" i="12"/>
  <c r="EC578" i="12"/>
  <c r="DY578" i="12"/>
  <c r="EA578" i="12"/>
  <c r="DW578" i="12"/>
  <c r="DX578" i="12"/>
  <c r="DU578" i="12"/>
  <c r="DR578" i="12"/>
  <c r="DZ578" i="12"/>
  <c r="DT578" i="12"/>
  <c r="DQ578" i="12"/>
  <c r="DV578" i="12"/>
  <c r="DS578" i="12"/>
  <c r="DP579" i="12"/>
  <c r="ED579" i="12" s="1"/>
  <c r="BO578" i="12"/>
  <c r="BP578" i="12"/>
  <c r="BI578" i="12"/>
  <c r="BJ578" i="12"/>
  <c r="BG578" i="12"/>
  <c r="BH578" i="12"/>
  <c r="AR574" i="12"/>
  <c r="AQ574" i="12"/>
  <c r="AP574" i="12"/>
  <c r="AO574" i="12"/>
  <c r="AN574" i="12"/>
  <c r="AT573" i="12" s="1"/>
  <c r="AS573" i="12" s="1"/>
  <c r="AM574" i="12"/>
  <c r="AL574" i="12"/>
  <c r="AK574" i="12"/>
  <c r="EZ574" i="12"/>
  <c r="EM575" i="12"/>
  <c r="EL575" i="12"/>
  <c r="ES574" i="12"/>
  <c r="ET574" i="12" s="1"/>
  <c r="EU574" i="12" s="1"/>
  <c r="EK575" i="12"/>
  <c r="EJ575" i="12"/>
  <c r="EN575" i="12"/>
  <c r="ER575" i="12"/>
  <c r="FA574" i="12"/>
  <c r="EI576" i="12"/>
  <c r="EQ576" i="12" s="1"/>
  <c r="AH574" i="12"/>
  <c r="AF574" i="12"/>
  <c r="AE574" i="12"/>
  <c r="AJ574" i="12"/>
  <c r="AG574" i="12"/>
  <c r="AI574" i="12"/>
  <c r="AD575" i="12"/>
  <c r="AU573" i="12"/>
  <c r="DR581" i="1"/>
  <c r="DQ582" i="1"/>
  <c r="EF582" i="1"/>
  <c r="EG581" i="1"/>
  <c r="DW585" i="1"/>
  <c r="BA580" i="12" s="1"/>
  <c r="BB579" i="12"/>
  <c r="BQ579" i="12" s="1"/>
  <c r="BF578" i="12"/>
  <c r="BK578" i="12"/>
  <c r="BS578" i="12" s="1"/>
  <c r="BL578" i="12" s="1"/>
  <c r="BC578" i="12"/>
  <c r="BD578" i="12" s="1"/>
  <c r="BE578" i="12"/>
  <c r="BM578" i="12"/>
  <c r="EB585" i="1"/>
  <c r="DO580" i="12" s="1"/>
  <c r="CO583" i="1"/>
  <c r="CP582" i="1"/>
  <c r="EH577" i="12" s="1"/>
  <c r="EO576" i="12" l="1"/>
  <c r="EX575" i="12" s="1"/>
  <c r="EW575" i="12" s="1"/>
  <c r="EP576" i="12"/>
  <c r="EB579" i="12"/>
  <c r="EC579" i="12"/>
  <c r="DY579" i="12"/>
  <c r="EA579" i="12"/>
  <c r="DW579" i="12"/>
  <c r="DX579" i="12"/>
  <c r="DU579" i="12"/>
  <c r="DR579" i="12"/>
  <c r="DZ579" i="12"/>
  <c r="DT579" i="12"/>
  <c r="DQ579" i="12"/>
  <c r="DV579" i="12"/>
  <c r="DS579" i="12"/>
  <c r="DP580" i="12"/>
  <c r="ED580" i="12" s="1"/>
  <c r="AU574" i="12"/>
  <c r="BO579" i="12"/>
  <c r="BP579" i="12"/>
  <c r="BI579" i="12"/>
  <c r="BJ579" i="12"/>
  <c r="BG579" i="12"/>
  <c r="BH579" i="12"/>
  <c r="AR575" i="12"/>
  <c r="AQ575" i="12"/>
  <c r="AP575" i="12"/>
  <c r="AO575" i="12"/>
  <c r="AN575" i="12"/>
  <c r="AT574" i="12" s="1"/>
  <c r="AS574" i="12" s="1"/>
  <c r="AL575" i="12"/>
  <c r="AK575" i="12"/>
  <c r="AM575" i="12"/>
  <c r="EZ575" i="12"/>
  <c r="FA575" i="12"/>
  <c r="EM576" i="12"/>
  <c r="EL576" i="12"/>
  <c r="ES575" i="12"/>
  <c r="ET575" i="12" s="1"/>
  <c r="EU575" i="12" s="1"/>
  <c r="EK576" i="12"/>
  <c r="EJ576" i="12"/>
  <c r="EN576" i="12"/>
  <c r="ER576" i="12"/>
  <c r="EI577" i="12"/>
  <c r="EQ577" i="12" s="1"/>
  <c r="AJ575" i="12"/>
  <c r="AE575" i="12"/>
  <c r="AF575" i="12" s="1"/>
  <c r="AH575" i="12"/>
  <c r="AD576" i="12"/>
  <c r="AG575" i="12"/>
  <c r="AI575" i="12"/>
  <c r="DR582" i="1"/>
  <c r="DQ583" i="1"/>
  <c r="EG582" i="1"/>
  <c r="EF583" i="1"/>
  <c r="BF579" i="12"/>
  <c r="BC579" i="12"/>
  <c r="BT579" i="12"/>
  <c r="BK579" i="12"/>
  <c r="BS579" i="12" s="1"/>
  <c r="BL579" i="12" s="1"/>
  <c r="BE579" i="12"/>
  <c r="BN578" i="12" s="1"/>
  <c r="BD579" i="12"/>
  <c r="BM579" i="12"/>
  <c r="BT578" i="12"/>
  <c r="BN577" i="12"/>
  <c r="DW586" i="1"/>
  <c r="BA581" i="12" s="1"/>
  <c r="BB580" i="12"/>
  <c r="BQ580" i="12" s="1"/>
  <c r="EB586" i="1"/>
  <c r="DO581" i="12" s="1"/>
  <c r="CP583" i="1"/>
  <c r="EH578" i="12" s="1"/>
  <c r="CO584" i="1"/>
  <c r="EO577" i="12" l="1"/>
  <c r="EX576" i="12" s="1"/>
  <c r="EW576" i="12" s="1"/>
  <c r="EP577" i="12"/>
  <c r="EB580" i="12"/>
  <c r="EC580" i="12"/>
  <c r="DY580" i="12"/>
  <c r="EA580" i="12"/>
  <c r="DW580" i="12"/>
  <c r="DX580" i="12"/>
  <c r="DU580" i="12"/>
  <c r="DR580" i="12"/>
  <c r="DZ580" i="12"/>
  <c r="DT580" i="12"/>
  <c r="DQ580" i="12"/>
  <c r="DV580" i="12"/>
  <c r="DS580" i="12"/>
  <c r="DP581" i="12"/>
  <c r="ED581" i="12" s="1"/>
  <c r="BO580" i="12"/>
  <c r="BP580" i="12"/>
  <c r="BI580" i="12"/>
  <c r="BJ580" i="12"/>
  <c r="BG580" i="12"/>
  <c r="BH580" i="12"/>
  <c r="AR576" i="12"/>
  <c r="AQ576" i="12"/>
  <c r="AP576" i="12"/>
  <c r="AO576" i="12"/>
  <c r="AN576" i="12"/>
  <c r="AT575" i="12" s="1"/>
  <c r="AS575" i="12" s="1"/>
  <c r="AM576" i="12"/>
  <c r="AL576" i="12"/>
  <c r="AK576" i="12"/>
  <c r="EZ576" i="12"/>
  <c r="FA576" i="12"/>
  <c r="EK577" i="12"/>
  <c r="EJ577" i="12"/>
  <c r="EN577" i="12"/>
  <c r="ER577" i="12"/>
  <c r="EM577" i="12"/>
  <c r="EL577" i="12"/>
  <c r="EI578" i="12"/>
  <c r="EQ578" i="12" s="1"/>
  <c r="AU575" i="12"/>
  <c r="AH576" i="12"/>
  <c r="AE576" i="12"/>
  <c r="AG576" i="12"/>
  <c r="AI576" i="12"/>
  <c r="AJ576" i="12"/>
  <c r="AF576" i="12"/>
  <c r="AD577" i="12"/>
  <c r="DQ584" i="1"/>
  <c r="DR583" i="1"/>
  <c r="EG583" i="1"/>
  <c r="EF584" i="1"/>
  <c r="BK580" i="12"/>
  <c r="BS580" i="12" s="1"/>
  <c r="BL580" i="12" s="1"/>
  <c r="BF580" i="12"/>
  <c r="BC580" i="12"/>
  <c r="BD580" i="12" s="1"/>
  <c r="BE580" i="12"/>
  <c r="BM580" i="12"/>
  <c r="BB581" i="12"/>
  <c r="BQ581" i="12" s="1"/>
  <c r="DW587" i="1"/>
  <c r="BA582" i="12" s="1"/>
  <c r="EB587" i="1"/>
  <c r="DO582" i="12" s="1"/>
  <c r="CP584" i="1"/>
  <c r="EH579" i="12" s="1"/>
  <c r="CO585" i="1"/>
  <c r="EZ577" i="12" l="1"/>
  <c r="EO578" i="12"/>
  <c r="EX577" i="12" s="1"/>
  <c r="EW577" i="12" s="1"/>
  <c r="EP578" i="12"/>
  <c r="ES577" i="12" s="1"/>
  <c r="ET577" i="12" s="1"/>
  <c r="EU577" i="12" s="1"/>
  <c r="EB581" i="12"/>
  <c r="EC581" i="12"/>
  <c r="DY581" i="12"/>
  <c r="EA581" i="12"/>
  <c r="DW581" i="12"/>
  <c r="DX581" i="12"/>
  <c r="DT581" i="12"/>
  <c r="DQ581" i="12"/>
  <c r="DV581" i="12"/>
  <c r="DS581" i="12"/>
  <c r="DU581" i="12"/>
  <c r="DR581" i="12"/>
  <c r="DZ581" i="12"/>
  <c r="DP582" i="12"/>
  <c r="ED582" i="12" s="1"/>
  <c r="BO581" i="12"/>
  <c r="BP581" i="12"/>
  <c r="BI581" i="12"/>
  <c r="BJ581" i="12"/>
  <c r="BG581" i="12"/>
  <c r="BH581" i="12"/>
  <c r="AR577" i="12"/>
  <c r="AQ577" i="12"/>
  <c r="AP577" i="12"/>
  <c r="AO577" i="12"/>
  <c r="AN577" i="12"/>
  <c r="AM577" i="12"/>
  <c r="AL577" i="12"/>
  <c r="AK577" i="12"/>
  <c r="FA577" i="12"/>
  <c r="ES576" i="12"/>
  <c r="ET576" i="12" s="1"/>
  <c r="EU576" i="12" s="1"/>
  <c r="EM578" i="12"/>
  <c r="EL578" i="12"/>
  <c r="EK578" i="12"/>
  <c r="EJ578" i="12"/>
  <c r="EN578" i="12"/>
  <c r="ER578" i="12"/>
  <c r="EI579" i="12"/>
  <c r="EQ579" i="12" s="1"/>
  <c r="AU576" i="12"/>
  <c r="AH577" i="12"/>
  <c r="AJ577" i="12"/>
  <c r="AI577" i="12"/>
  <c r="AD578" i="12"/>
  <c r="AT576" i="12"/>
  <c r="AS576" i="12" s="1"/>
  <c r="AE577" i="12"/>
  <c r="AF577" i="12" s="1"/>
  <c r="AG577" i="12"/>
  <c r="DQ585" i="1"/>
  <c r="DR584" i="1"/>
  <c r="EG584" i="1"/>
  <c r="EF585" i="1"/>
  <c r="BK581" i="12"/>
  <c r="BS581" i="12" s="1"/>
  <c r="BL581" i="12" s="1"/>
  <c r="BE581" i="12"/>
  <c r="BN580" i="12" s="1"/>
  <c r="BF581" i="12"/>
  <c r="BT581" i="12"/>
  <c r="BC581" i="12"/>
  <c r="BD581" i="12"/>
  <c r="BM581" i="12"/>
  <c r="BT580" i="12"/>
  <c r="BN579" i="12"/>
  <c r="BB582" i="12"/>
  <c r="BQ582" i="12" s="1"/>
  <c r="DW588" i="1"/>
  <c r="BA583" i="12" s="1"/>
  <c r="EB588" i="1"/>
  <c r="DO583" i="12" s="1"/>
  <c r="CP585" i="1"/>
  <c r="EH580" i="12" s="1"/>
  <c r="CO586" i="1"/>
  <c r="EO579" i="12" l="1"/>
  <c r="EX578" i="12" s="1"/>
  <c r="EW578" i="12" s="1"/>
  <c r="EP579" i="12"/>
  <c r="EB582" i="12"/>
  <c r="EC582" i="12"/>
  <c r="DY582" i="12"/>
  <c r="EA582" i="12"/>
  <c r="DW582" i="12"/>
  <c r="DX582" i="12"/>
  <c r="DU582" i="12"/>
  <c r="DR582" i="12"/>
  <c r="DZ582" i="12"/>
  <c r="DT582" i="12"/>
  <c r="DQ582" i="12"/>
  <c r="DV582" i="12"/>
  <c r="DS582" i="12"/>
  <c r="DP583" i="12"/>
  <c r="ED583" i="12" s="1"/>
  <c r="BO582" i="12"/>
  <c r="BP582" i="12"/>
  <c r="BI582" i="12"/>
  <c r="BJ582" i="12"/>
  <c r="BG582" i="12"/>
  <c r="BH582" i="12"/>
  <c r="AR578" i="12"/>
  <c r="AQ578" i="12"/>
  <c r="AP578" i="12"/>
  <c r="AO578" i="12"/>
  <c r="AN578" i="12"/>
  <c r="AM578" i="12"/>
  <c r="AL578" i="12"/>
  <c r="AK578" i="12"/>
  <c r="EZ578" i="12"/>
  <c r="FA578" i="12"/>
  <c r="EK579" i="12"/>
  <c r="EJ579" i="12"/>
  <c r="EN579" i="12"/>
  <c r="ER579" i="12"/>
  <c r="EM579" i="12"/>
  <c r="EL579" i="12"/>
  <c r="EI580" i="12"/>
  <c r="EQ580" i="12" s="1"/>
  <c r="AU577" i="12"/>
  <c r="AT577" i="12"/>
  <c r="AS577" i="12" s="1"/>
  <c r="AJ578" i="12"/>
  <c r="AG578" i="12"/>
  <c r="AH578" i="12"/>
  <c r="AE578" i="12"/>
  <c r="AF578" i="12"/>
  <c r="AI578" i="12"/>
  <c r="AD579" i="12"/>
  <c r="DR585" i="1"/>
  <c r="DQ586" i="1"/>
  <c r="EF586" i="1"/>
  <c r="EG585" i="1"/>
  <c r="BT582" i="12"/>
  <c r="BC582" i="12"/>
  <c r="BF582" i="12"/>
  <c r="BD582" i="12"/>
  <c r="BE582" i="12"/>
  <c r="BN581" i="12" s="1"/>
  <c r="BK582" i="12"/>
  <c r="BS582" i="12" s="1"/>
  <c r="BL582" i="12" s="1"/>
  <c r="BM582" i="12"/>
  <c r="BB583" i="12"/>
  <c r="BQ583" i="12" s="1"/>
  <c r="DW589" i="1"/>
  <c r="BA584" i="12" s="1"/>
  <c r="EB589" i="1"/>
  <c r="DO584" i="12" s="1"/>
  <c r="CO587" i="1"/>
  <c r="CP586" i="1"/>
  <c r="EH581" i="12" s="1"/>
  <c r="EO580" i="12" l="1"/>
  <c r="EX579" i="12" s="1"/>
  <c r="EW579" i="12" s="1"/>
  <c r="EP580" i="12"/>
  <c r="EB583" i="12"/>
  <c r="EC583" i="12"/>
  <c r="DY583" i="12"/>
  <c r="EA583" i="12"/>
  <c r="DW583" i="12"/>
  <c r="DX583" i="12"/>
  <c r="FA579" i="12"/>
  <c r="DT583" i="12"/>
  <c r="DQ583" i="12"/>
  <c r="DV583" i="12"/>
  <c r="DS583" i="12"/>
  <c r="DU583" i="12"/>
  <c r="DR583" i="12"/>
  <c r="DZ583" i="12"/>
  <c r="DP584" i="12"/>
  <c r="ED584" i="12" s="1"/>
  <c r="BO583" i="12"/>
  <c r="BP583" i="12"/>
  <c r="BI583" i="12"/>
  <c r="BJ583" i="12"/>
  <c r="BG583" i="12"/>
  <c r="BH583" i="12"/>
  <c r="AR579" i="12"/>
  <c r="AQ579" i="12"/>
  <c r="AP579" i="12"/>
  <c r="AO579" i="12"/>
  <c r="AN579" i="12"/>
  <c r="AT578" i="12" s="1"/>
  <c r="AS578" i="12" s="1"/>
  <c r="AL579" i="12"/>
  <c r="AK579" i="12"/>
  <c r="AM579" i="12"/>
  <c r="EZ579" i="12"/>
  <c r="ES578" i="12"/>
  <c r="ET578" i="12" s="1"/>
  <c r="EU578" i="12" s="1"/>
  <c r="EM580" i="12"/>
  <c r="EL580" i="12"/>
  <c r="ES579" i="12"/>
  <c r="ET579" i="12" s="1"/>
  <c r="EU579" i="12" s="1"/>
  <c r="EK580" i="12"/>
  <c r="EJ580" i="12"/>
  <c r="EN580" i="12"/>
  <c r="ER580" i="12"/>
  <c r="EI581" i="12"/>
  <c r="EQ581" i="12" s="1"/>
  <c r="AH579" i="12"/>
  <c r="AG579" i="12"/>
  <c r="AD580" i="12"/>
  <c r="AJ579" i="12"/>
  <c r="AE579" i="12"/>
  <c r="AF579" i="12" s="1"/>
  <c r="AI579" i="12"/>
  <c r="AU578" i="12"/>
  <c r="DQ587" i="1"/>
  <c r="DR586" i="1"/>
  <c r="EF587" i="1"/>
  <c r="EG586" i="1"/>
  <c r="DW590" i="1"/>
  <c r="BA585" i="12" s="1"/>
  <c r="BB584" i="12"/>
  <c r="BQ584" i="12" s="1"/>
  <c r="BK583" i="12"/>
  <c r="BS583" i="12" s="1"/>
  <c r="BL583" i="12" s="1"/>
  <c r="BC583" i="12"/>
  <c r="BD583" i="12"/>
  <c r="BF583" i="12"/>
  <c r="BE583" i="12"/>
  <c r="BN582" i="12" s="1"/>
  <c r="BT583" i="12"/>
  <c r="BM583" i="12"/>
  <c r="EB590" i="1"/>
  <c r="DO585" i="12" s="1"/>
  <c r="CO588" i="1"/>
  <c r="CP587" i="1"/>
  <c r="EH582" i="12" s="1"/>
  <c r="EO581" i="12" l="1"/>
  <c r="EX580" i="12" s="1"/>
  <c r="EW580" i="12" s="1"/>
  <c r="EP581" i="12"/>
  <c r="EB584" i="12"/>
  <c r="EC584" i="12"/>
  <c r="DY584" i="12"/>
  <c r="EA584" i="12"/>
  <c r="DW584" i="12"/>
  <c r="DX584" i="12"/>
  <c r="DU584" i="12"/>
  <c r="DR584" i="12"/>
  <c r="DZ584" i="12"/>
  <c r="DT584" i="12"/>
  <c r="DQ584" i="12"/>
  <c r="DV584" i="12"/>
  <c r="DS584" i="12"/>
  <c r="DP585" i="12"/>
  <c r="ED585" i="12" s="1"/>
  <c r="BO584" i="12"/>
  <c r="BP584" i="12"/>
  <c r="BI584" i="12"/>
  <c r="BJ584" i="12"/>
  <c r="BG584" i="12"/>
  <c r="BH584" i="12"/>
  <c r="AR580" i="12"/>
  <c r="AQ580" i="12"/>
  <c r="AP580" i="12"/>
  <c r="AO580" i="12"/>
  <c r="AN580" i="12"/>
  <c r="AM580" i="12"/>
  <c r="AL580" i="12"/>
  <c r="AK580" i="12"/>
  <c r="AU579" i="12"/>
  <c r="EZ580" i="12"/>
  <c r="FA580" i="12"/>
  <c r="EM581" i="12"/>
  <c r="EL581" i="12"/>
  <c r="ES580" i="12"/>
  <c r="ET580" i="12" s="1"/>
  <c r="EU580" i="12" s="1"/>
  <c r="EK581" i="12"/>
  <c r="EJ581" i="12"/>
  <c r="EN581" i="12"/>
  <c r="ER581" i="12"/>
  <c r="EI582" i="12"/>
  <c r="EQ582" i="12" s="1"/>
  <c r="AH580" i="12"/>
  <c r="AI580" i="12"/>
  <c r="AF580" i="12"/>
  <c r="AE580" i="12"/>
  <c r="AG580" i="12"/>
  <c r="AJ580" i="12"/>
  <c r="AD581" i="12"/>
  <c r="DQ588" i="1"/>
  <c r="DR587" i="1"/>
  <c r="EG587" i="1"/>
  <c r="EF588" i="1"/>
  <c r="BE584" i="12"/>
  <c r="BN583" i="12" s="1"/>
  <c r="BF584" i="12"/>
  <c r="BT584" i="12"/>
  <c r="BD584" i="12"/>
  <c r="BC584" i="12"/>
  <c r="BK584" i="12"/>
  <c r="BS584" i="12" s="1"/>
  <c r="BL584" i="12" s="1"/>
  <c r="BM584" i="12"/>
  <c r="DW591" i="1"/>
  <c r="BA586" i="12" s="1"/>
  <c r="BB585" i="12"/>
  <c r="BQ585" i="12" s="1"/>
  <c r="EB591" i="1"/>
  <c r="DO586" i="12" s="1"/>
  <c r="CO589" i="1"/>
  <c r="CP588" i="1"/>
  <c r="EH583" i="12" s="1"/>
  <c r="EZ581" i="12" l="1"/>
  <c r="EO582" i="12"/>
  <c r="EP582" i="12"/>
  <c r="ES581" i="12" s="1"/>
  <c r="ET581" i="12" s="1"/>
  <c r="EU581" i="12" s="1"/>
  <c r="EB585" i="12"/>
  <c r="EC585" i="12"/>
  <c r="DY585" i="12"/>
  <c r="EA585" i="12"/>
  <c r="DW585" i="12"/>
  <c r="DX585" i="12"/>
  <c r="DU585" i="12"/>
  <c r="DR585" i="12"/>
  <c r="DZ585" i="12"/>
  <c r="DT585" i="12"/>
  <c r="DQ585" i="12"/>
  <c r="DV585" i="12"/>
  <c r="DS585" i="12"/>
  <c r="DP586" i="12"/>
  <c r="ED586" i="12" s="1"/>
  <c r="BO585" i="12"/>
  <c r="BP585" i="12"/>
  <c r="BI585" i="12"/>
  <c r="BJ585" i="12"/>
  <c r="BG585" i="12"/>
  <c r="BH585" i="12"/>
  <c r="AR581" i="12"/>
  <c r="AQ581" i="12"/>
  <c r="AP581" i="12"/>
  <c r="AO581" i="12"/>
  <c r="AN581" i="12"/>
  <c r="AT580" i="12" s="1"/>
  <c r="AS580" i="12" s="1"/>
  <c r="AM581" i="12"/>
  <c r="AL581" i="12"/>
  <c r="AK581" i="12"/>
  <c r="FA581" i="12"/>
  <c r="EK582" i="12"/>
  <c r="EX581" i="12"/>
  <c r="EW581" i="12" s="1"/>
  <c r="EJ582" i="12"/>
  <c r="EN582" i="12"/>
  <c r="ER582" i="12"/>
  <c r="EM582" i="12"/>
  <c r="EL582" i="12"/>
  <c r="EI583" i="12"/>
  <c r="EQ583" i="12" s="1"/>
  <c r="AU580" i="12"/>
  <c r="AE581" i="12"/>
  <c r="AF581" i="12" s="1"/>
  <c r="AH581" i="12"/>
  <c r="AJ581" i="12"/>
  <c r="AD582" i="12"/>
  <c r="AT579" i="12"/>
  <c r="AS579" i="12" s="1"/>
  <c r="AI581" i="12"/>
  <c r="AG581" i="12"/>
  <c r="DQ589" i="1"/>
  <c r="DR588" i="1"/>
  <c r="EF589" i="1"/>
  <c r="EG588" i="1"/>
  <c r="BB586" i="12"/>
  <c r="BQ586" i="12" s="1"/>
  <c r="DW592" i="1"/>
  <c r="BA587" i="12" s="1"/>
  <c r="BE585" i="12"/>
  <c r="BN584" i="12" s="1"/>
  <c r="BK585" i="12"/>
  <c r="BS585" i="12" s="1"/>
  <c r="BL585" i="12" s="1"/>
  <c r="BC585" i="12"/>
  <c r="BD585" i="12"/>
  <c r="BF585" i="12"/>
  <c r="BT585" i="12"/>
  <c r="BM585" i="12"/>
  <c r="EB592" i="1"/>
  <c r="DO587" i="12" s="1"/>
  <c r="CP589" i="1"/>
  <c r="EH584" i="12" s="1"/>
  <c r="CO590" i="1"/>
  <c r="EO583" i="12" l="1"/>
  <c r="EX582" i="12" s="1"/>
  <c r="EW582" i="12" s="1"/>
  <c r="EP583" i="12"/>
  <c r="ES582" i="12" s="1"/>
  <c r="ET582" i="12" s="1"/>
  <c r="EU582" i="12" s="1"/>
  <c r="EB586" i="12"/>
  <c r="EC586" i="12"/>
  <c r="DY586" i="12"/>
  <c r="EA586" i="12"/>
  <c r="DW586" i="12"/>
  <c r="DX586" i="12"/>
  <c r="DT586" i="12"/>
  <c r="DQ586" i="12"/>
  <c r="DV586" i="12"/>
  <c r="DS586" i="12"/>
  <c r="DU586" i="12"/>
  <c r="DR586" i="12"/>
  <c r="DZ586" i="12"/>
  <c r="DP587" i="12"/>
  <c r="ED587" i="12" s="1"/>
  <c r="BO586" i="12"/>
  <c r="BP586" i="12"/>
  <c r="BI586" i="12"/>
  <c r="BJ586" i="12"/>
  <c r="BG586" i="12"/>
  <c r="BH586" i="12"/>
  <c r="AR582" i="12"/>
  <c r="AQ582" i="12"/>
  <c r="AP582" i="12"/>
  <c r="AO582" i="12"/>
  <c r="AN582" i="12"/>
  <c r="AT581" i="12" s="1"/>
  <c r="AS581" i="12" s="1"/>
  <c r="AM582" i="12"/>
  <c r="AL582" i="12"/>
  <c r="AK582" i="12"/>
  <c r="FA582" i="12"/>
  <c r="EZ582" i="12"/>
  <c r="EM583" i="12"/>
  <c r="EL583" i="12"/>
  <c r="EK583" i="12"/>
  <c r="EJ583" i="12"/>
  <c r="EN583" i="12"/>
  <c r="ER583" i="12"/>
  <c r="EI584" i="12"/>
  <c r="EQ584" i="12" s="1"/>
  <c r="AU581" i="12"/>
  <c r="AH582" i="12"/>
  <c r="AG582" i="12"/>
  <c r="AE582" i="12"/>
  <c r="AJ582" i="12"/>
  <c r="AI582" i="12"/>
  <c r="AF582" i="12"/>
  <c r="AD583" i="12"/>
  <c r="DR589" i="1"/>
  <c r="DQ590" i="1"/>
  <c r="EG589" i="1"/>
  <c r="EF590" i="1"/>
  <c r="DW593" i="1"/>
  <c r="BA588" i="12" s="1"/>
  <c r="BB587" i="12"/>
  <c r="BQ587" i="12" s="1"/>
  <c r="BK586" i="12"/>
  <c r="BS586" i="12" s="1"/>
  <c r="BL586" i="12" s="1"/>
  <c r="BE586" i="12"/>
  <c r="BN585" i="12" s="1"/>
  <c r="BC586" i="12"/>
  <c r="BF586" i="12"/>
  <c r="BD586" i="12"/>
  <c r="BT586" i="12"/>
  <c r="BM586" i="12"/>
  <c r="EB593" i="1"/>
  <c r="DO588" i="12" s="1"/>
  <c r="CP590" i="1"/>
  <c r="EH585" i="12" s="1"/>
  <c r="CO591" i="1"/>
  <c r="EO584" i="12" l="1"/>
  <c r="EX583" i="12" s="1"/>
  <c r="EW583" i="12" s="1"/>
  <c r="EP584" i="12"/>
  <c r="ES583" i="12" s="1"/>
  <c r="ET583" i="12" s="1"/>
  <c r="EU583" i="12" s="1"/>
  <c r="EB587" i="12"/>
  <c r="EC587" i="12"/>
  <c r="DY587" i="12"/>
  <c r="EA587" i="12"/>
  <c r="DW587" i="12"/>
  <c r="DX587" i="12"/>
  <c r="DT587" i="12"/>
  <c r="DQ587" i="12"/>
  <c r="DV587" i="12"/>
  <c r="DS587" i="12"/>
  <c r="DU587" i="12"/>
  <c r="DR587" i="12"/>
  <c r="DZ587" i="12"/>
  <c r="DP588" i="12"/>
  <c r="ED588" i="12" s="1"/>
  <c r="BO587" i="12"/>
  <c r="BP587" i="12"/>
  <c r="BI587" i="12"/>
  <c r="BJ587" i="12"/>
  <c r="BG587" i="12"/>
  <c r="BH587" i="12"/>
  <c r="AR583" i="12"/>
  <c r="AQ583" i="12"/>
  <c r="AP583" i="12"/>
  <c r="AO583" i="12"/>
  <c r="AN583" i="12"/>
  <c r="AL583" i="12"/>
  <c r="AM583" i="12"/>
  <c r="AK583" i="12"/>
  <c r="EZ583" i="12"/>
  <c r="FA583" i="12"/>
  <c r="EK584" i="12"/>
  <c r="EJ584" i="12"/>
  <c r="EN584" i="12"/>
  <c r="ER584" i="12"/>
  <c r="EM584" i="12"/>
  <c r="EL584" i="12"/>
  <c r="EI585" i="12"/>
  <c r="EQ585" i="12" s="1"/>
  <c r="AU582" i="12"/>
  <c r="AF583" i="12"/>
  <c r="AI583" i="12"/>
  <c r="AJ583" i="12"/>
  <c r="AD584" i="12"/>
  <c r="AG583" i="12"/>
  <c r="AE583" i="12"/>
  <c r="AT582" i="12"/>
  <c r="AS582" i="12" s="1"/>
  <c r="AH583" i="12"/>
  <c r="DQ591" i="1"/>
  <c r="DR590" i="1"/>
  <c r="EF591" i="1"/>
  <c r="EG590" i="1"/>
  <c r="BF587" i="12"/>
  <c r="BK587" i="12"/>
  <c r="BS587" i="12" s="1"/>
  <c r="BL587" i="12" s="1"/>
  <c r="BE587" i="12"/>
  <c r="BN586" i="12" s="1"/>
  <c r="BC587" i="12"/>
  <c r="BD587" i="12" s="1"/>
  <c r="BT587" i="12"/>
  <c r="BM587" i="12"/>
  <c r="BB588" i="12"/>
  <c r="BQ588" i="12" s="1"/>
  <c r="DW594" i="1"/>
  <c r="BA589" i="12" s="1"/>
  <c r="EB594" i="1"/>
  <c r="DO589" i="12" s="1"/>
  <c r="CO592" i="1"/>
  <c r="CP591" i="1"/>
  <c r="EH586" i="12" s="1"/>
  <c r="EO585" i="12" l="1"/>
  <c r="EX584" i="12" s="1"/>
  <c r="EW584" i="12" s="1"/>
  <c r="EP585" i="12"/>
  <c r="EB588" i="12"/>
  <c r="EC588" i="12"/>
  <c r="DY588" i="12"/>
  <c r="EA588" i="12"/>
  <c r="DW588" i="12"/>
  <c r="DX588" i="12"/>
  <c r="DT588" i="12"/>
  <c r="DQ588" i="12"/>
  <c r="DV588" i="12"/>
  <c r="DS588" i="12"/>
  <c r="DU588" i="12"/>
  <c r="DR588" i="12"/>
  <c r="DZ588" i="12"/>
  <c r="DP589" i="12"/>
  <c r="ED589" i="12" s="1"/>
  <c r="BO588" i="12"/>
  <c r="BP588" i="12"/>
  <c r="BI588" i="12"/>
  <c r="BJ588" i="12"/>
  <c r="BG588" i="12"/>
  <c r="BH588" i="12"/>
  <c r="AR584" i="12"/>
  <c r="AQ584" i="12"/>
  <c r="AP584" i="12"/>
  <c r="AO584" i="12"/>
  <c r="AN584" i="12"/>
  <c r="AT583" i="12" s="1"/>
  <c r="AS583" i="12" s="1"/>
  <c r="AM584" i="12"/>
  <c r="AL584" i="12"/>
  <c r="AK584" i="12"/>
  <c r="EZ584" i="12"/>
  <c r="FA584" i="12"/>
  <c r="EM585" i="12"/>
  <c r="EL585" i="12"/>
  <c r="EK585" i="12"/>
  <c r="EJ585" i="12"/>
  <c r="EN585" i="12"/>
  <c r="ER585" i="12"/>
  <c r="EI586" i="12"/>
  <c r="EQ586" i="12" s="1"/>
  <c r="AU583" i="12"/>
  <c r="AH584" i="12"/>
  <c r="AG584" i="12"/>
  <c r="AI584" i="12"/>
  <c r="AE584" i="12"/>
  <c r="AF584" i="12" s="1"/>
  <c r="AJ584" i="12"/>
  <c r="AD585" i="12"/>
  <c r="DQ592" i="1"/>
  <c r="DR591" i="1"/>
  <c r="EG591" i="1"/>
  <c r="EF592" i="1"/>
  <c r="BB589" i="12"/>
  <c r="BQ589" i="12" s="1"/>
  <c r="DW595" i="1"/>
  <c r="BA590" i="12" s="1"/>
  <c r="BE588" i="12"/>
  <c r="BN587" i="12" s="1"/>
  <c r="BF588" i="12"/>
  <c r="BT588" i="12"/>
  <c r="BC588" i="12"/>
  <c r="BD588" i="12" s="1"/>
  <c r="BK588" i="12"/>
  <c r="BS588" i="12" s="1"/>
  <c r="BL588" i="12" s="1"/>
  <c r="BM588" i="12"/>
  <c r="EB595" i="1"/>
  <c r="DO590" i="12" s="1"/>
  <c r="CP592" i="1"/>
  <c r="EH587" i="12" s="1"/>
  <c r="CO593" i="1"/>
  <c r="EO586" i="12" l="1"/>
  <c r="EX585" i="12" s="1"/>
  <c r="EW585" i="12" s="1"/>
  <c r="EP586" i="12"/>
  <c r="ES585" i="12" s="1"/>
  <c r="ET585" i="12" s="1"/>
  <c r="EU585" i="12" s="1"/>
  <c r="EB589" i="12"/>
  <c r="EC589" i="12"/>
  <c r="DY589" i="12"/>
  <c r="EA589" i="12"/>
  <c r="DW589" i="12"/>
  <c r="DX589" i="12"/>
  <c r="DT589" i="12"/>
  <c r="DQ589" i="12"/>
  <c r="DV589" i="12"/>
  <c r="DS589" i="12"/>
  <c r="DU589" i="12"/>
  <c r="DR589" i="12"/>
  <c r="DZ589" i="12"/>
  <c r="DP590" i="12"/>
  <c r="ED590" i="12" s="1"/>
  <c r="BO589" i="12"/>
  <c r="BP589" i="12"/>
  <c r="BI589" i="12"/>
  <c r="BJ589" i="12"/>
  <c r="BG589" i="12"/>
  <c r="BH589" i="12"/>
  <c r="AR585" i="12"/>
  <c r="AQ585" i="12"/>
  <c r="AP585" i="12"/>
  <c r="AO585" i="12"/>
  <c r="AN585" i="12"/>
  <c r="AT584" i="12" s="1"/>
  <c r="AS584" i="12" s="1"/>
  <c r="AM585" i="12"/>
  <c r="AL585" i="12"/>
  <c r="AK585" i="12"/>
  <c r="FA585" i="12"/>
  <c r="AU584" i="12"/>
  <c r="EZ585" i="12"/>
  <c r="ES584" i="12"/>
  <c r="ET584" i="12" s="1"/>
  <c r="EU584" i="12" s="1"/>
  <c r="EM586" i="12"/>
  <c r="EL586" i="12"/>
  <c r="EK586" i="12"/>
  <c r="EJ586" i="12"/>
  <c r="EN586" i="12"/>
  <c r="ER586" i="12"/>
  <c r="EI587" i="12"/>
  <c r="EQ587" i="12" s="1"/>
  <c r="AG585" i="12"/>
  <c r="AJ585" i="12"/>
  <c r="AH585" i="12"/>
  <c r="AE585" i="12"/>
  <c r="AF585" i="12" s="1"/>
  <c r="AD586" i="12"/>
  <c r="AI585" i="12"/>
  <c r="DQ593" i="1"/>
  <c r="DR592" i="1"/>
  <c r="EG592" i="1"/>
  <c r="EF593" i="1"/>
  <c r="BB590" i="12"/>
  <c r="BQ590" i="12" s="1"/>
  <c r="DW596" i="1"/>
  <c r="BA591" i="12" s="1"/>
  <c r="BF589" i="12"/>
  <c r="BT589" i="12"/>
  <c r="BC589" i="12"/>
  <c r="BD589" i="12" s="1"/>
  <c r="BE589" i="12"/>
  <c r="BN588" i="12" s="1"/>
  <c r="BK589" i="12"/>
  <c r="BS589" i="12" s="1"/>
  <c r="BL589" i="12" s="1"/>
  <c r="BM589" i="12"/>
  <c r="EB596" i="1"/>
  <c r="DO591" i="12" s="1"/>
  <c r="CP593" i="1"/>
  <c r="EH588" i="12" s="1"/>
  <c r="CO594" i="1"/>
  <c r="EO587" i="12" l="1"/>
  <c r="EX586" i="12" s="1"/>
  <c r="EW586" i="12" s="1"/>
  <c r="EP587" i="12"/>
  <c r="EB590" i="12"/>
  <c r="EC590" i="12"/>
  <c r="DY590" i="12"/>
  <c r="EA590" i="12"/>
  <c r="DW590" i="12"/>
  <c r="DX590" i="12"/>
  <c r="DT590" i="12"/>
  <c r="DQ590" i="12"/>
  <c r="DV590" i="12"/>
  <c r="DS590" i="12"/>
  <c r="DU590" i="12"/>
  <c r="DR590" i="12"/>
  <c r="DZ590" i="12"/>
  <c r="DP591" i="12"/>
  <c r="ED591" i="12" s="1"/>
  <c r="BO590" i="12"/>
  <c r="BP590" i="12"/>
  <c r="BI590" i="12"/>
  <c r="BJ590" i="12"/>
  <c r="BG590" i="12"/>
  <c r="BH590" i="12"/>
  <c r="AR586" i="12"/>
  <c r="AQ586" i="12"/>
  <c r="AP586" i="12"/>
  <c r="AO586" i="12"/>
  <c r="AN586" i="12"/>
  <c r="AT585" i="12" s="1"/>
  <c r="AS585" i="12" s="1"/>
  <c r="AM586" i="12"/>
  <c r="AL586" i="12"/>
  <c r="AK586" i="12"/>
  <c r="EZ586" i="12"/>
  <c r="AU585" i="12"/>
  <c r="FA586" i="12"/>
  <c r="EM587" i="12"/>
  <c r="EL587" i="12"/>
  <c r="ES586" i="12"/>
  <c r="ET586" i="12" s="1"/>
  <c r="EU586" i="12" s="1"/>
  <c r="EK587" i="12"/>
  <c r="EJ587" i="12"/>
  <c r="EN587" i="12"/>
  <c r="ER587" i="12"/>
  <c r="EI588" i="12"/>
  <c r="EQ588" i="12" s="1"/>
  <c r="AF586" i="12"/>
  <c r="AG586" i="12"/>
  <c r="AE586" i="12"/>
  <c r="AJ586" i="12"/>
  <c r="AH586" i="12"/>
  <c r="AI586" i="12"/>
  <c r="AD587" i="12"/>
  <c r="DQ594" i="1"/>
  <c r="DR593" i="1"/>
  <c r="EF594" i="1"/>
  <c r="EG593" i="1"/>
  <c r="DW597" i="1"/>
  <c r="BA592" i="12" s="1"/>
  <c r="BB591" i="12"/>
  <c r="BQ591" i="12" s="1"/>
  <c r="BD590" i="12"/>
  <c r="BK590" i="12"/>
  <c r="BS590" i="12" s="1"/>
  <c r="BL590" i="12" s="1"/>
  <c r="BC590" i="12"/>
  <c r="BF590" i="12"/>
  <c r="BE590" i="12"/>
  <c r="BN589" i="12" s="1"/>
  <c r="BT590" i="12"/>
  <c r="BM590" i="12"/>
  <c r="EB597" i="1"/>
  <c r="DO592" i="12" s="1"/>
  <c r="CP594" i="1"/>
  <c r="EH589" i="12" s="1"/>
  <c r="CO595" i="1"/>
  <c r="EO588" i="12" l="1"/>
  <c r="EX587" i="12" s="1"/>
  <c r="EW587" i="12" s="1"/>
  <c r="EP588" i="12"/>
  <c r="ES587" i="12" s="1"/>
  <c r="ET587" i="12" s="1"/>
  <c r="EU587" i="12" s="1"/>
  <c r="EB591" i="12"/>
  <c r="EC591" i="12"/>
  <c r="DY591" i="12"/>
  <c r="EA591" i="12"/>
  <c r="DW591" i="12"/>
  <c r="DX591" i="12"/>
  <c r="DT591" i="12"/>
  <c r="DQ591" i="12"/>
  <c r="DV591" i="12"/>
  <c r="DS591" i="12"/>
  <c r="DU591" i="12"/>
  <c r="DR591" i="12"/>
  <c r="DZ591" i="12"/>
  <c r="DP592" i="12"/>
  <c r="ED592" i="12" s="1"/>
  <c r="BO591" i="12"/>
  <c r="BP591" i="12"/>
  <c r="BI591" i="12"/>
  <c r="BJ591" i="12"/>
  <c r="BG591" i="12"/>
  <c r="BH591" i="12"/>
  <c r="AR587" i="12"/>
  <c r="AQ587" i="12"/>
  <c r="AP587" i="12"/>
  <c r="AO587" i="12"/>
  <c r="AN587" i="12"/>
  <c r="AT586" i="12" s="1"/>
  <c r="AS586" i="12" s="1"/>
  <c r="AL587" i="12"/>
  <c r="AK587" i="12"/>
  <c r="AM587" i="12"/>
  <c r="EZ587" i="12"/>
  <c r="FA587" i="12"/>
  <c r="EM588" i="12"/>
  <c r="EL588" i="12"/>
  <c r="EK588" i="12"/>
  <c r="EJ588" i="12"/>
  <c r="EN588" i="12"/>
  <c r="ER588" i="12"/>
  <c r="EI589" i="12"/>
  <c r="EQ589" i="12" s="1"/>
  <c r="AU586" i="12"/>
  <c r="AG587" i="12"/>
  <c r="AI587" i="12"/>
  <c r="AH587" i="12"/>
  <c r="AJ587" i="12"/>
  <c r="AF587" i="12"/>
  <c r="AE587" i="12"/>
  <c r="AD588" i="12"/>
  <c r="DR594" i="1"/>
  <c r="DQ595" i="1"/>
  <c r="EF595" i="1"/>
  <c r="EG594" i="1"/>
  <c r="BK591" i="12"/>
  <c r="BS591" i="12" s="1"/>
  <c r="BL591" i="12" s="1"/>
  <c r="BE591" i="12"/>
  <c r="BN590" i="12" s="1"/>
  <c r="BF591" i="12"/>
  <c r="BT591" i="12"/>
  <c r="BC591" i="12"/>
  <c r="BD591" i="12" s="1"/>
  <c r="BM591" i="12"/>
  <c r="DW598" i="1"/>
  <c r="BA593" i="12" s="1"/>
  <c r="BB592" i="12"/>
  <c r="BQ592" i="12" s="1"/>
  <c r="EB598" i="1"/>
  <c r="DO593" i="12" s="1"/>
  <c r="CO596" i="1"/>
  <c r="CP595" i="1"/>
  <c r="EH590" i="12" s="1"/>
  <c r="EO589" i="12" l="1"/>
  <c r="EX588" i="12" s="1"/>
  <c r="EW588" i="12" s="1"/>
  <c r="EP589" i="12"/>
  <c r="ES588" i="12" s="1"/>
  <c r="ET588" i="12" s="1"/>
  <c r="EU588" i="12" s="1"/>
  <c r="EB592" i="12"/>
  <c r="EC592" i="12"/>
  <c r="DY592" i="12"/>
  <c r="EA592" i="12"/>
  <c r="DW592" i="12"/>
  <c r="DX592" i="12"/>
  <c r="DT592" i="12"/>
  <c r="DQ592" i="12"/>
  <c r="DV592" i="12"/>
  <c r="DS592" i="12"/>
  <c r="DU592" i="12"/>
  <c r="DR592" i="12"/>
  <c r="DZ592" i="12"/>
  <c r="DP593" i="12"/>
  <c r="ED593" i="12" s="1"/>
  <c r="BO592" i="12"/>
  <c r="BP592" i="12"/>
  <c r="BI592" i="12"/>
  <c r="BJ592" i="12"/>
  <c r="BG592" i="12"/>
  <c r="BH592" i="12"/>
  <c r="AR588" i="12"/>
  <c r="AQ588" i="12"/>
  <c r="AP588" i="12"/>
  <c r="AO588" i="12"/>
  <c r="AN588" i="12"/>
  <c r="AT587" i="12" s="1"/>
  <c r="AS587" i="12" s="1"/>
  <c r="AM588" i="12"/>
  <c r="AL588" i="12"/>
  <c r="AK588" i="12"/>
  <c r="FA588" i="12"/>
  <c r="EZ588" i="12"/>
  <c r="EM589" i="12"/>
  <c r="EL589" i="12"/>
  <c r="EK589" i="12"/>
  <c r="EJ589" i="12"/>
  <c r="EN589" i="12"/>
  <c r="ER589" i="12"/>
  <c r="EI590" i="12"/>
  <c r="EQ590" i="12" s="1"/>
  <c r="AU587" i="12"/>
  <c r="AH588" i="12"/>
  <c r="AJ588" i="12"/>
  <c r="AI588" i="12"/>
  <c r="AF588" i="12"/>
  <c r="AG588" i="12"/>
  <c r="AE588" i="12"/>
  <c r="AD589" i="12"/>
  <c r="DQ596" i="1"/>
  <c r="DR595" i="1"/>
  <c r="EG595" i="1"/>
  <c r="EF596" i="1"/>
  <c r="DW599" i="1"/>
  <c r="BA594" i="12" s="1"/>
  <c r="BB593" i="12"/>
  <c r="BQ593" i="12" s="1"/>
  <c r="BT592" i="12"/>
  <c r="BF592" i="12"/>
  <c r="BE592" i="12"/>
  <c r="BN591" i="12" s="1"/>
  <c r="BC592" i="12"/>
  <c r="BD592" i="12" s="1"/>
  <c r="BK592" i="12"/>
  <c r="BS592" i="12" s="1"/>
  <c r="BL592" i="12" s="1"/>
  <c r="BM592" i="12"/>
  <c r="EB599" i="1"/>
  <c r="DO594" i="12" s="1"/>
  <c r="CO597" i="1"/>
  <c r="CP596" i="1"/>
  <c r="EH591" i="12" s="1"/>
  <c r="EO590" i="12" l="1"/>
  <c r="EX589" i="12" s="1"/>
  <c r="EW589" i="12" s="1"/>
  <c r="EP590" i="12"/>
  <c r="ES589" i="12" s="1"/>
  <c r="ET589" i="12" s="1"/>
  <c r="EU589" i="12" s="1"/>
  <c r="EB593" i="12"/>
  <c r="EC593" i="12"/>
  <c r="DY593" i="12"/>
  <c r="EA593" i="12"/>
  <c r="DW593" i="12"/>
  <c r="DX593" i="12"/>
  <c r="DT593" i="12"/>
  <c r="DU593" i="12"/>
  <c r="DV593" i="12"/>
  <c r="DS593" i="12"/>
  <c r="DQ593" i="12"/>
  <c r="DR593" i="12"/>
  <c r="DZ593" i="12"/>
  <c r="DP594" i="12"/>
  <c r="ED594" i="12" s="1"/>
  <c r="BO593" i="12"/>
  <c r="BP593" i="12"/>
  <c r="BI593" i="12"/>
  <c r="BJ593" i="12"/>
  <c r="BG593" i="12"/>
  <c r="BH593" i="12"/>
  <c r="AR589" i="12"/>
  <c r="AQ589" i="12"/>
  <c r="AP589" i="12"/>
  <c r="AO589" i="12"/>
  <c r="AN589" i="12"/>
  <c r="AT588" i="12" s="1"/>
  <c r="AS588" i="12" s="1"/>
  <c r="AM589" i="12"/>
  <c r="AL589" i="12"/>
  <c r="AK589" i="12"/>
  <c r="FA589" i="12"/>
  <c r="EZ589" i="12"/>
  <c r="EM590" i="12"/>
  <c r="EL590" i="12"/>
  <c r="EK590" i="12"/>
  <c r="EJ590" i="12"/>
  <c r="EN590" i="12"/>
  <c r="ER590" i="12"/>
  <c r="EI591" i="12"/>
  <c r="EQ591" i="12" s="1"/>
  <c r="AU588" i="12"/>
  <c r="AH589" i="12"/>
  <c r="AJ589" i="12"/>
  <c r="AE589" i="12"/>
  <c r="AI589" i="12"/>
  <c r="AG589" i="12"/>
  <c r="AF589" i="12"/>
  <c r="AD590" i="12"/>
  <c r="DQ597" i="1"/>
  <c r="DR596" i="1"/>
  <c r="EG596" i="1"/>
  <c r="EF597" i="1"/>
  <c r="BF593" i="12"/>
  <c r="BK593" i="12"/>
  <c r="BS593" i="12" s="1"/>
  <c r="BL593" i="12" s="1"/>
  <c r="BC593" i="12"/>
  <c r="BD593" i="12" s="1"/>
  <c r="BE593" i="12"/>
  <c r="BM593" i="12"/>
  <c r="DW600" i="1"/>
  <c r="BA595" i="12" s="1"/>
  <c r="BB594" i="12"/>
  <c r="BQ594" i="12" s="1"/>
  <c r="EB600" i="1"/>
  <c r="DO595" i="12" s="1"/>
  <c r="CP597" i="1"/>
  <c r="EH592" i="12" s="1"/>
  <c r="CO598" i="1"/>
  <c r="EO591" i="12" l="1"/>
  <c r="EX590" i="12" s="1"/>
  <c r="EW590" i="12" s="1"/>
  <c r="EP591" i="12"/>
  <c r="ES590" i="12" s="1"/>
  <c r="ET590" i="12" s="1"/>
  <c r="EU590" i="12" s="1"/>
  <c r="EB594" i="12"/>
  <c r="EC594" i="12"/>
  <c r="DY594" i="12"/>
  <c r="EA594" i="12"/>
  <c r="DW594" i="12"/>
  <c r="DX594" i="12"/>
  <c r="DT594" i="12"/>
  <c r="DQ594" i="12"/>
  <c r="DV594" i="12"/>
  <c r="DS594" i="12"/>
  <c r="DU594" i="12"/>
  <c r="DR594" i="12"/>
  <c r="DZ594" i="12"/>
  <c r="DP595" i="12"/>
  <c r="ED595" i="12" s="1"/>
  <c r="BO594" i="12"/>
  <c r="BP594" i="12"/>
  <c r="BI594" i="12"/>
  <c r="BJ594" i="12"/>
  <c r="BG594" i="12"/>
  <c r="BH594" i="12"/>
  <c r="AR590" i="12"/>
  <c r="AQ590" i="12"/>
  <c r="AP590" i="12"/>
  <c r="AO590" i="12"/>
  <c r="AN590" i="12"/>
  <c r="AM590" i="12"/>
  <c r="AL590" i="12"/>
  <c r="AK590" i="12"/>
  <c r="FA590" i="12"/>
  <c r="EZ590" i="12"/>
  <c r="EM591" i="12"/>
  <c r="EL591" i="12"/>
  <c r="EK591" i="12"/>
  <c r="EJ591" i="12"/>
  <c r="EN591" i="12"/>
  <c r="ER591" i="12"/>
  <c r="EI592" i="12"/>
  <c r="EQ592" i="12" s="1"/>
  <c r="AU589" i="12"/>
  <c r="AH590" i="12"/>
  <c r="AE590" i="12"/>
  <c r="AI590" i="12"/>
  <c r="AJ590" i="12"/>
  <c r="AT589" i="12"/>
  <c r="AS589" i="12" s="1"/>
  <c r="AF590" i="12"/>
  <c r="AG590" i="12"/>
  <c r="AD591" i="12"/>
  <c r="DR597" i="1"/>
  <c r="DQ598" i="1"/>
  <c r="EF598" i="1"/>
  <c r="EG597" i="1"/>
  <c r="BE594" i="12"/>
  <c r="BN593" i="12" s="1"/>
  <c r="BT594" i="12"/>
  <c r="BF594" i="12"/>
  <c r="BK594" i="12"/>
  <c r="BS594" i="12" s="1"/>
  <c r="BL594" i="12" s="1"/>
  <c r="BC594" i="12"/>
  <c r="BD594" i="12" s="1"/>
  <c r="BM594" i="12"/>
  <c r="BT593" i="12"/>
  <c r="BN592" i="12"/>
  <c r="BB595" i="12"/>
  <c r="BQ595" i="12" s="1"/>
  <c r="DW601" i="1"/>
  <c r="BA596" i="12" s="1"/>
  <c r="EB601" i="1"/>
  <c r="DO596" i="12" s="1"/>
  <c r="CP598" i="1"/>
  <c r="EH593" i="12" s="1"/>
  <c r="CO599" i="1"/>
  <c r="EO592" i="12" l="1"/>
  <c r="EP592" i="12"/>
  <c r="ES591" i="12" s="1"/>
  <c r="ET591" i="12" s="1"/>
  <c r="EU591" i="12" s="1"/>
  <c r="EB595" i="12"/>
  <c r="EC595" i="12"/>
  <c r="DY595" i="12"/>
  <c r="EA595" i="12"/>
  <c r="DW595" i="12"/>
  <c r="DX595" i="12"/>
  <c r="DT595" i="12"/>
  <c r="DU595" i="12"/>
  <c r="DV595" i="12"/>
  <c r="DS595" i="12"/>
  <c r="DQ595" i="12"/>
  <c r="DR595" i="12"/>
  <c r="DZ595" i="12"/>
  <c r="DP596" i="12"/>
  <c r="ED596" i="12" s="1"/>
  <c r="BO595" i="12"/>
  <c r="BP595" i="12"/>
  <c r="BI595" i="12"/>
  <c r="BJ595" i="12"/>
  <c r="BG595" i="12"/>
  <c r="BH595" i="12"/>
  <c r="AR591" i="12"/>
  <c r="AQ591" i="12"/>
  <c r="AP591" i="12"/>
  <c r="AO591" i="12"/>
  <c r="AN591" i="12"/>
  <c r="AL591" i="12"/>
  <c r="AK591" i="12"/>
  <c r="AM591" i="12"/>
  <c r="FA591" i="12"/>
  <c r="EZ591" i="12"/>
  <c r="AU590" i="12"/>
  <c r="EK592" i="12"/>
  <c r="EX591" i="12"/>
  <c r="EW591" i="12" s="1"/>
  <c r="EJ592" i="12"/>
  <c r="EN592" i="12"/>
  <c r="ER592" i="12"/>
  <c r="EM592" i="12"/>
  <c r="EL592" i="12"/>
  <c r="EI593" i="12"/>
  <c r="EQ593" i="12" s="1"/>
  <c r="AF591" i="12"/>
  <c r="AE591" i="12"/>
  <c r="AG591" i="12"/>
  <c r="AI591" i="12"/>
  <c r="AH591" i="12"/>
  <c r="AT590" i="12"/>
  <c r="AS590" i="12" s="1"/>
  <c r="AJ591" i="12"/>
  <c r="AD592" i="12"/>
  <c r="DQ599" i="1"/>
  <c r="DR598" i="1"/>
  <c r="EF599" i="1"/>
  <c r="EG598" i="1"/>
  <c r="DW602" i="1"/>
  <c r="BA597" i="12" s="1"/>
  <c r="BB596" i="12"/>
  <c r="BQ596" i="12" s="1"/>
  <c r="BK595" i="12"/>
  <c r="BS595" i="12" s="1"/>
  <c r="BL595" i="12" s="1"/>
  <c r="BC595" i="12"/>
  <c r="BF595" i="12"/>
  <c r="BE595" i="12"/>
  <c r="BD595" i="12"/>
  <c r="BM595" i="12"/>
  <c r="EB602" i="1"/>
  <c r="DO597" i="12" s="1"/>
  <c r="CP599" i="1"/>
  <c r="EH594" i="12" s="1"/>
  <c r="CO600" i="1"/>
  <c r="EO593" i="12" l="1"/>
  <c r="EX592" i="12" s="1"/>
  <c r="EW592" i="12" s="1"/>
  <c r="EP593" i="12"/>
  <c r="ES592" i="12" s="1"/>
  <c r="ET592" i="12" s="1"/>
  <c r="EU592" i="12" s="1"/>
  <c r="EB596" i="12"/>
  <c r="EC596" i="12"/>
  <c r="DY596" i="12"/>
  <c r="EA596" i="12"/>
  <c r="DW596" i="12"/>
  <c r="DX596" i="12"/>
  <c r="DT596" i="12"/>
  <c r="DR596" i="12"/>
  <c r="DZ596" i="12"/>
  <c r="DQ596" i="12"/>
  <c r="DS596" i="12"/>
  <c r="DV596" i="12"/>
  <c r="DU596" i="12"/>
  <c r="DP597" i="12"/>
  <c r="ED597" i="12" s="1"/>
  <c r="BO596" i="12"/>
  <c r="BP596" i="12"/>
  <c r="BI596" i="12"/>
  <c r="BJ596" i="12"/>
  <c r="BG596" i="12"/>
  <c r="BH596" i="12"/>
  <c r="AR592" i="12"/>
  <c r="AQ592" i="12"/>
  <c r="AP592" i="12"/>
  <c r="AO592" i="12"/>
  <c r="AN592" i="12"/>
  <c r="AT591" i="12" s="1"/>
  <c r="AS591" i="12" s="1"/>
  <c r="AM592" i="12"/>
  <c r="AL592" i="12"/>
  <c r="AK592" i="12"/>
  <c r="FA592" i="12"/>
  <c r="EZ592" i="12"/>
  <c r="AU591" i="12"/>
  <c r="EM593" i="12"/>
  <c r="EL593" i="12"/>
  <c r="EK593" i="12"/>
  <c r="EJ593" i="12"/>
  <c r="EN593" i="12"/>
  <c r="ER593" i="12"/>
  <c r="EI594" i="12"/>
  <c r="EQ594" i="12" s="1"/>
  <c r="AG592" i="12"/>
  <c r="AF592" i="12"/>
  <c r="AH592" i="12"/>
  <c r="AE592" i="12"/>
  <c r="AJ592" i="12"/>
  <c r="AI592" i="12"/>
  <c r="AD593" i="12"/>
  <c r="DR599" i="1"/>
  <c r="DQ600" i="1"/>
  <c r="EG599" i="1"/>
  <c r="EF600" i="1"/>
  <c r="BT595" i="12"/>
  <c r="BN594" i="12"/>
  <c r="BE596" i="12"/>
  <c r="BN595" i="12" s="1"/>
  <c r="BT596" i="12"/>
  <c r="BK596" i="12"/>
  <c r="BS596" i="12" s="1"/>
  <c r="BL596" i="12" s="1"/>
  <c r="BF596" i="12"/>
  <c r="BC596" i="12"/>
  <c r="BD596" i="12"/>
  <c r="BM596" i="12"/>
  <c r="DW603" i="1"/>
  <c r="BA598" i="12" s="1"/>
  <c r="BB597" i="12"/>
  <c r="BQ597" i="12" s="1"/>
  <c r="EB603" i="1"/>
  <c r="DO598" i="12" s="1"/>
  <c r="CO601" i="1"/>
  <c r="CP600" i="1"/>
  <c r="EH595" i="12" s="1"/>
  <c r="EO594" i="12" l="1"/>
  <c r="EX593" i="12" s="1"/>
  <c r="EW593" i="12" s="1"/>
  <c r="EP594" i="12"/>
  <c r="ES593" i="12" s="1"/>
  <c r="ET593" i="12" s="1"/>
  <c r="EU593" i="12" s="1"/>
  <c r="EB597" i="12"/>
  <c r="EC597" i="12"/>
  <c r="DY597" i="12"/>
  <c r="EA597" i="12"/>
  <c r="DW597" i="12"/>
  <c r="DX597" i="12"/>
  <c r="DT597" i="12"/>
  <c r="DS597" i="12"/>
  <c r="DR597" i="12"/>
  <c r="DZ597" i="12"/>
  <c r="DU597" i="12"/>
  <c r="DV597" i="12"/>
  <c r="DQ597" i="12"/>
  <c r="DP598" i="12"/>
  <c r="ED598" i="12" s="1"/>
  <c r="BO597" i="12"/>
  <c r="BP597" i="12"/>
  <c r="BI597" i="12"/>
  <c r="BJ597" i="12"/>
  <c r="BG597" i="12"/>
  <c r="BH597" i="12"/>
  <c r="AR593" i="12"/>
  <c r="AQ593" i="12"/>
  <c r="AP593" i="12"/>
  <c r="AO593" i="12"/>
  <c r="AN593" i="12"/>
  <c r="AT592" i="12" s="1"/>
  <c r="AS592" i="12" s="1"/>
  <c r="AM593" i="12"/>
  <c r="AL593" i="12"/>
  <c r="AK593" i="12"/>
  <c r="FA593" i="12"/>
  <c r="EZ593" i="12"/>
  <c r="EK594" i="12"/>
  <c r="EJ594" i="12"/>
  <c r="ER594" i="12"/>
  <c r="EM594" i="12"/>
  <c r="EN594" i="12"/>
  <c r="EL594" i="12"/>
  <c r="EI595" i="12"/>
  <c r="EQ595" i="12" s="1"/>
  <c r="AU592" i="12"/>
  <c r="AJ593" i="12"/>
  <c r="AG593" i="12"/>
  <c r="AH593" i="12"/>
  <c r="AI593" i="12"/>
  <c r="AE593" i="12"/>
  <c r="AF593" i="12" s="1"/>
  <c r="AD594" i="12"/>
  <c r="DR600" i="1"/>
  <c r="DQ601" i="1"/>
  <c r="EF601" i="1"/>
  <c r="EG600" i="1"/>
  <c r="DW604" i="1"/>
  <c r="BA599" i="12" s="1"/>
  <c r="BB598" i="12"/>
  <c r="BQ598" i="12" s="1"/>
  <c r="BT597" i="12"/>
  <c r="BF597" i="12"/>
  <c r="BC597" i="12"/>
  <c r="BD597" i="12" s="1"/>
  <c r="BK597" i="12"/>
  <c r="BS597" i="12" s="1"/>
  <c r="BL597" i="12" s="1"/>
  <c r="BE597" i="12"/>
  <c r="BN596" i="12" s="1"/>
  <c r="BM597" i="12"/>
  <c r="EB604" i="1"/>
  <c r="DO599" i="12" s="1"/>
  <c r="CP601" i="1"/>
  <c r="EH596" i="12" s="1"/>
  <c r="CO602" i="1"/>
  <c r="EO595" i="12" l="1"/>
  <c r="EX594" i="12" s="1"/>
  <c r="EW594" i="12" s="1"/>
  <c r="EP595" i="12"/>
  <c r="ES594" i="12" s="1"/>
  <c r="ET594" i="12" s="1"/>
  <c r="EU594" i="12" s="1"/>
  <c r="EB598" i="12"/>
  <c r="EC598" i="12"/>
  <c r="DY598" i="12"/>
  <c r="EA598" i="12"/>
  <c r="DW598" i="12"/>
  <c r="DX598" i="12"/>
  <c r="DT598" i="12"/>
  <c r="DS598" i="12"/>
  <c r="DR598" i="12"/>
  <c r="DZ598" i="12"/>
  <c r="DU598" i="12"/>
  <c r="DV598" i="12"/>
  <c r="DQ598" i="12"/>
  <c r="DP599" i="12"/>
  <c r="ED599" i="12" s="1"/>
  <c r="BO598" i="12"/>
  <c r="BP598" i="12"/>
  <c r="BI598" i="12"/>
  <c r="BJ598" i="12"/>
  <c r="BG598" i="12"/>
  <c r="BH598" i="12"/>
  <c r="AR594" i="12"/>
  <c r="AQ594" i="12"/>
  <c r="AP594" i="12"/>
  <c r="AO594" i="12"/>
  <c r="AN594" i="12"/>
  <c r="AT593" i="12" s="1"/>
  <c r="AS593" i="12" s="1"/>
  <c r="AM594" i="12"/>
  <c r="AL594" i="12"/>
  <c r="AK594" i="12"/>
  <c r="FA594" i="12"/>
  <c r="EZ594" i="12"/>
  <c r="EL595" i="12"/>
  <c r="EK595" i="12"/>
  <c r="EJ595" i="12"/>
  <c r="EN595" i="12"/>
  <c r="ER595" i="12"/>
  <c r="EM595" i="12"/>
  <c r="EI596" i="12"/>
  <c r="EQ596" i="12" s="1"/>
  <c r="AU593" i="12"/>
  <c r="AH594" i="12"/>
  <c r="AG594" i="12"/>
  <c r="AJ594" i="12"/>
  <c r="AI594" i="12"/>
  <c r="AE594" i="12"/>
  <c r="AF594" i="12" s="1"/>
  <c r="AD595" i="12"/>
  <c r="DR601" i="1"/>
  <c r="DQ602" i="1"/>
  <c r="EF602" i="1"/>
  <c r="EG601" i="1"/>
  <c r="BK598" i="12"/>
  <c r="BS598" i="12" s="1"/>
  <c r="BL598" i="12" s="1"/>
  <c r="BE598" i="12"/>
  <c r="BN597" i="12" s="1"/>
  <c r="BT598" i="12"/>
  <c r="BD598" i="12"/>
  <c r="BC598" i="12"/>
  <c r="BF598" i="12"/>
  <c r="BM598" i="12"/>
  <c r="BB599" i="12"/>
  <c r="BQ599" i="12" s="1"/>
  <c r="DW605" i="1"/>
  <c r="BA600" i="12" s="1"/>
  <c r="EB605" i="1"/>
  <c r="DO600" i="12" s="1"/>
  <c r="CP602" i="1"/>
  <c r="EH597" i="12" s="1"/>
  <c r="CO603" i="1"/>
  <c r="EO596" i="12" l="1"/>
  <c r="EX595" i="12" s="1"/>
  <c r="EW595" i="12" s="1"/>
  <c r="EP596" i="12"/>
  <c r="EB599" i="12"/>
  <c r="EC599" i="12"/>
  <c r="DY599" i="12"/>
  <c r="EA599" i="12"/>
  <c r="DW599" i="12"/>
  <c r="DX599" i="12"/>
  <c r="DQ599" i="12"/>
  <c r="DR599" i="12"/>
  <c r="DZ599" i="12"/>
  <c r="DT599" i="12"/>
  <c r="DU599" i="12"/>
  <c r="DV599" i="12"/>
  <c r="DS599" i="12"/>
  <c r="DP600" i="12"/>
  <c r="ED600" i="12" s="1"/>
  <c r="BO599" i="12"/>
  <c r="BP599" i="12"/>
  <c r="BI599" i="12"/>
  <c r="BJ599" i="12"/>
  <c r="BG599" i="12"/>
  <c r="BH599" i="12"/>
  <c r="AR595" i="12"/>
  <c r="AQ595" i="12"/>
  <c r="AP595" i="12"/>
  <c r="AO595" i="12"/>
  <c r="AN595" i="12"/>
  <c r="AT594" i="12" s="1"/>
  <c r="AS594" i="12" s="1"/>
  <c r="AL595" i="12"/>
  <c r="AK595" i="12"/>
  <c r="AM595" i="12"/>
  <c r="FA595" i="12"/>
  <c r="EZ595" i="12"/>
  <c r="EJ596" i="12"/>
  <c r="EN596" i="12"/>
  <c r="ER596" i="12"/>
  <c r="EM596" i="12"/>
  <c r="EL596" i="12"/>
  <c r="ES595" i="12"/>
  <c r="ET595" i="12" s="1"/>
  <c r="EU595" i="12" s="1"/>
  <c r="EK596" i="12"/>
  <c r="EI597" i="12"/>
  <c r="EQ597" i="12" s="1"/>
  <c r="AU594" i="12"/>
  <c r="AH595" i="12"/>
  <c r="AG595" i="12"/>
  <c r="AJ595" i="12"/>
  <c r="AI595" i="12"/>
  <c r="AE595" i="12"/>
  <c r="AF595" i="12" s="1"/>
  <c r="AD596" i="12"/>
  <c r="DQ603" i="1"/>
  <c r="DR602" i="1"/>
  <c r="EG602" i="1"/>
  <c r="EF603" i="1"/>
  <c r="BC599" i="12"/>
  <c r="BF599" i="12"/>
  <c r="BD599" i="12"/>
  <c r="BK599" i="12"/>
  <c r="BS599" i="12" s="1"/>
  <c r="BL599" i="12" s="1"/>
  <c r="BE599" i="12"/>
  <c r="BN598" i="12" s="1"/>
  <c r="BT599" i="12"/>
  <c r="BM599" i="12"/>
  <c r="BB600" i="12"/>
  <c r="BQ600" i="12" s="1"/>
  <c r="DW606" i="1"/>
  <c r="BA601" i="12" s="1"/>
  <c r="EB606" i="1"/>
  <c r="DO601" i="12" s="1"/>
  <c r="CO604" i="1"/>
  <c r="CP603" i="1"/>
  <c r="EH598" i="12" s="1"/>
  <c r="EO597" i="12" l="1"/>
  <c r="EX596" i="12" s="1"/>
  <c r="EW596" i="12" s="1"/>
  <c r="EP597" i="12"/>
  <c r="EB600" i="12"/>
  <c r="EC600" i="12"/>
  <c r="DY600" i="12"/>
  <c r="EA600" i="12"/>
  <c r="DW600" i="12"/>
  <c r="DX600" i="12"/>
  <c r="DU600" i="12"/>
  <c r="DR600" i="12"/>
  <c r="DZ600" i="12"/>
  <c r="DT600" i="12"/>
  <c r="DQ600" i="12"/>
  <c r="DV600" i="12"/>
  <c r="DS600" i="12"/>
  <c r="DP601" i="12"/>
  <c r="ED601" i="12" s="1"/>
  <c r="BO600" i="12"/>
  <c r="BP600" i="12"/>
  <c r="BI600" i="12"/>
  <c r="BJ600" i="12"/>
  <c r="BG600" i="12"/>
  <c r="BH600" i="12"/>
  <c r="AR596" i="12"/>
  <c r="AQ596" i="12"/>
  <c r="AP596" i="12"/>
  <c r="AO596" i="12"/>
  <c r="AN596" i="12"/>
  <c r="AT595" i="12" s="1"/>
  <c r="AS595" i="12" s="1"/>
  <c r="AM596" i="12"/>
  <c r="AL596" i="12"/>
  <c r="AK596" i="12"/>
  <c r="FA596" i="12"/>
  <c r="EZ596" i="12"/>
  <c r="EJ597" i="12"/>
  <c r="EN597" i="12"/>
  <c r="ER597" i="12"/>
  <c r="EM597" i="12"/>
  <c r="EL597" i="12"/>
  <c r="ES596" i="12"/>
  <c r="ET596" i="12" s="1"/>
  <c r="EU596" i="12" s="1"/>
  <c r="EK597" i="12"/>
  <c r="EI598" i="12"/>
  <c r="EQ598" i="12" s="1"/>
  <c r="AU595" i="12"/>
  <c r="AI596" i="12"/>
  <c r="AH596" i="12"/>
  <c r="AE596" i="12"/>
  <c r="AF596" i="12" s="1"/>
  <c r="AJ596" i="12"/>
  <c r="AG596" i="12"/>
  <c r="AD597" i="12"/>
  <c r="DR603" i="1"/>
  <c r="DQ604" i="1"/>
  <c r="EG603" i="1"/>
  <c r="EF604" i="1"/>
  <c r="BF600" i="12"/>
  <c r="BE600" i="12"/>
  <c r="BN599" i="12" s="1"/>
  <c r="BT600" i="12"/>
  <c r="BK600" i="12"/>
  <c r="BS600" i="12" s="1"/>
  <c r="BL600" i="12" s="1"/>
  <c r="BC600" i="12"/>
  <c r="BD600" i="12" s="1"/>
  <c r="BM600" i="12"/>
  <c r="BB601" i="12"/>
  <c r="BQ601" i="12" s="1"/>
  <c r="DW607" i="1"/>
  <c r="BA602" i="12" s="1"/>
  <c r="EB607" i="1"/>
  <c r="DO602" i="12" s="1"/>
  <c r="CP604" i="1"/>
  <c r="EH599" i="12" s="1"/>
  <c r="CO605" i="1"/>
  <c r="EO598" i="12" l="1"/>
  <c r="EX597" i="12" s="1"/>
  <c r="EW597" i="12" s="1"/>
  <c r="EP598" i="12"/>
  <c r="ES597" i="12" s="1"/>
  <c r="ET597" i="12" s="1"/>
  <c r="EU597" i="12" s="1"/>
  <c r="EB601" i="12"/>
  <c r="EC601" i="12"/>
  <c r="DY601" i="12"/>
  <c r="EA601" i="12"/>
  <c r="DW601" i="12"/>
  <c r="DX601" i="12"/>
  <c r="DQ601" i="12"/>
  <c r="DR601" i="12"/>
  <c r="DZ601" i="12"/>
  <c r="DT601" i="12"/>
  <c r="DU601" i="12"/>
  <c r="DV601" i="12"/>
  <c r="DS601" i="12"/>
  <c r="DP602" i="12"/>
  <c r="ED602" i="12" s="1"/>
  <c r="FA597" i="12"/>
  <c r="BO601" i="12"/>
  <c r="BP601" i="12"/>
  <c r="BI601" i="12"/>
  <c r="BJ601" i="12"/>
  <c r="BG601" i="12"/>
  <c r="BH601" i="12"/>
  <c r="AR597" i="12"/>
  <c r="AQ597" i="12"/>
  <c r="AP597" i="12"/>
  <c r="AO597" i="12"/>
  <c r="AN597" i="12"/>
  <c r="AT596" i="12" s="1"/>
  <c r="AS596" i="12" s="1"/>
  <c r="AM597" i="12"/>
  <c r="AL597" i="12"/>
  <c r="AK597" i="12"/>
  <c r="EZ597" i="12"/>
  <c r="EJ598" i="12"/>
  <c r="EN598" i="12"/>
  <c r="ER598" i="12"/>
  <c r="EM598" i="12"/>
  <c r="EL598" i="12"/>
  <c r="EK598" i="12"/>
  <c r="EI599" i="12"/>
  <c r="EQ599" i="12" s="1"/>
  <c r="AU596" i="12"/>
  <c r="AH597" i="12"/>
  <c r="AI597" i="12"/>
  <c r="AE597" i="12"/>
  <c r="AF597" i="12" s="1"/>
  <c r="AJ597" i="12"/>
  <c r="AG597" i="12"/>
  <c r="AD598" i="12"/>
  <c r="DR604" i="1"/>
  <c r="DQ605" i="1"/>
  <c r="EG604" i="1"/>
  <c r="EF605" i="1"/>
  <c r="DW608" i="1"/>
  <c r="BA603" i="12" s="1"/>
  <c r="BB602" i="12"/>
  <c r="BQ602" i="12" s="1"/>
  <c r="BE601" i="12"/>
  <c r="BN600" i="12" s="1"/>
  <c r="BK601" i="12"/>
  <c r="BS601" i="12" s="1"/>
  <c r="BL601" i="12" s="1"/>
  <c r="BC601" i="12"/>
  <c r="BD601" i="12" s="1"/>
  <c r="BF601" i="12"/>
  <c r="BT601" i="12"/>
  <c r="BM601" i="12"/>
  <c r="EB608" i="1"/>
  <c r="DO603" i="12" s="1"/>
  <c r="CO606" i="1"/>
  <c r="CP605" i="1"/>
  <c r="EH600" i="12" s="1"/>
  <c r="EO599" i="12" l="1"/>
  <c r="EX598" i="12" s="1"/>
  <c r="EW598" i="12" s="1"/>
  <c r="EP599" i="12"/>
  <c r="ES598" i="12" s="1"/>
  <c r="ET598" i="12" s="1"/>
  <c r="EU598" i="12" s="1"/>
  <c r="EB602" i="12"/>
  <c r="EC602" i="12"/>
  <c r="DY602" i="12"/>
  <c r="EA602" i="12"/>
  <c r="DW602" i="12"/>
  <c r="DX602" i="12"/>
  <c r="DQ602" i="12"/>
  <c r="DR602" i="12"/>
  <c r="DZ602" i="12"/>
  <c r="DT602" i="12"/>
  <c r="DU602" i="12"/>
  <c r="DV602" i="12"/>
  <c r="DS602" i="12"/>
  <c r="DP603" i="12"/>
  <c r="ED603" i="12" s="1"/>
  <c r="FA598" i="12"/>
  <c r="BO602" i="12"/>
  <c r="BP602" i="12"/>
  <c r="BI602" i="12"/>
  <c r="BJ602" i="12"/>
  <c r="BG602" i="12"/>
  <c r="BH602" i="12"/>
  <c r="AR598" i="12"/>
  <c r="AQ598" i="12"/>
  <c r="AP598" i="12"/>
  <c r="AO598" i="12"/>
  <c r="AN598" i="12"/>
  <c r="AT597" i="12" s="1"/>
  <c r="AS597" i="12" s="1"/>
  <c r="AM598" i="12"/>
  <c r="AL598" i="12"/>
  <c r="AK598" i="12"/>
  <c r="EZ598" i="12"/>
  <c r="EJ599" i="12"/>
  <c r="EN599" i="12"/>
  <c r="ER599" i="12"/>
  <c r="EM599" i="12"/>
  <c r="EL599" i="12"/>
  <c r="EK599" i="12"/>
  <c r="EI600" i="12"/>
  <c r="EQ600" i="12" s="1"/>
  <c r="AU597" i="12"/>
  <c r="AH598" i="12"/>
  <c r="AG598" i="12"/>
  <c r="AE598" i="12"/>
  <c r="AF598" i="12" s="1"/>
  <c r="AJ598" i="12"/>
  <c r="AI598" i="12"/>
  <c r="AD599" i="12"/>
  <c r="DQ606" i="1"/>
  <c r="DR605" i="1"/>
  <c r="EG605" i="1"/>
  <c r="EF606" i="1"/>
  <c r="BC602" i="12"/>
  <c r="BD602" i="12" s="1"/>
  <c r="BF602" i="12"/>
  <c r="BK602" i="12"/>
  <c r="BS602" i="12" s="1"/>
  <c r="BL602" i="12" s="1"/>
  <c r="BE602" i="12"/>
  <c r="BN601" i="12" s="1"/>
  <c r="BT602" i="12"/>
  <c r="BM602" i="12"/>
  <c r="BB603" i="12"/>
  <c r="BQ603" i="12" s="1"/>
  <c r="DW609" i="1"/>
  <c r="BA604" i="12" s="1"/>
  <c r="EB609" i="1"/>
  <c r="DO604" i="12" s="1"/>
  <c r="CP606" i="1"/>
  <c r="EH601" i="12" s="1"/>
  <c r="CO607" i="1"/>
  <c r="EO600" i="12" l="1"/>
  <c r="EP600" i="12"/>
  <c r="EB603" i="12"/>
  <c r="EC603" i="12"/>
  <c r="DY603" i="12"/>
  <c r="EA603" i="12"/>
  <c r="DW603" i="12"/>
  <c r="DX603" i="12"/>
  <c r="DS603" i="12"/>
  <c r="DV603" i="12"/>
  <c r="DT603" i="12"/>
  <c r="DU603" i="12"/>
  <c r="DR603" i="12"/>
  <c r="DZ603" i="12"/>
  <c r="DQ603" i="12"/>
  <c r="DP604" i="12"/>
  <c r="ED604" i="12" s="1"/>
  <c r="FA599" i="12"/>
  <c r="BO603" i="12"/>
  <c r="BP603" i="12"/>
  <c r="BI603" i="12"/>
  <c r="BJ603" i="12"/>
  <c r="BG603" i="12"/>
  <c r="BH603" i="12"/>
  <c r="AR599" i="12"/>
  <c r="AQ599" i="12"/>
  <c r="AP599" i="12"/>
  <c r="AO599" i="12"/>
  <c r="AN599" i="12"/>
  <c r="AL599" i="12"/>
  <c r="AK599" i="12"/>
  <c r="AM599" i="12"/>
  <c r="EZ599" i="12"/>
  <c r="EL600" i="12"/>
  <c r="ES599" i="12"/>
  <c r="ET599" i="12" s="1"/>
  <c r="EU599" i="12" s="1"/>
  <c r="EK600" i="12"/>
  <c r="EJ600" i="12"/>
  <c r="EN600" i="12"/>
  <c r="ER600" i="12"/>
  <c r="EM600" i="12"/>
  <c r="EI601" i="12"/>
  <c r="EQ601" i="12" s="1"/>
  <c r="AU598" i="12"/>
  <c r="AH599" i="12"/>
  <c r="AG599" i="12"/>
  <c r="AJ599" i="12"/>
  <c r="AE599" i="12"/>
  <c r="AF599" i="12" s="1"/>
  <c r="AT598" i="12"/>
  <c r="AS598" i="12" s="1"/>
  <c r="AI599" i="12"/>
  <c r="AD600" i="12"/>
  <c r="DR606" i="1"/>
  <c r="DQ607" i="1"/>
  <c r="EG606" i="1"/>
  <c r="EF607" i="1"/>
  <c r="DW610" i="1"/>
  <c r="BA605" i="12" s="1"/>
  <c r="BB604" i="12"/>
  <c r="BQ604" i="12" s="1"/>
  <c r="BE603" i="12"/>
  <c r="BN602" i="12" s="1"/>
  <c r="BF603" i="12"/>
  <c r="BC603" i="12"/>
  <c r="BD603" i="12" s="1"/>
  <c r="BK603" i="12"/>
  <c r="BS603" i="12" s="1"/>
  <c r="BL603" i="12" s="1"/>
  <c r="BT603" i="12"/>
  <c r="BM603" i="12"/>
  <c r="EB610" i="1"/>
  <c r="DO605" i="12" s="1"/>
  <c r="CP607" i="1"/>
  <c r="EH602" i="12" s="1"/>
  <c r="CO608" i="1"/>
  <c r="EO601" i="12" l="1"/>
  <c r="EP601" i="12"/>
  <c r="ES600" i="12" s="1"/>
  <c r="ET600" i="12" s="1"/>
  <c r="EU600" i="12" s="1"/>
  <c r="EB604" i="12"/>
  <c r="EC604" i="12"/>
  <c r="DY604" i="12"/>
  <c r="EA604" i="12"/>
  <c r="DW604" i="12"/>
  <c r="DX604" i="12"/>
  <c r="DV604" i="12"/>
  <c r="DQ604" i="12"/>
  <c r="DT604" i="12"/>
  <c r="DS604" i="12"/>
  <c r="DR604" i="12"/>
  <c r="DZ604" i="12"/>
  <c r="DU604" i="12"/>
  <c r="DP605" i="12"/>
  <c r="ED605" i="12" s="1"/>
  <c r="BO604" i="12"/>
  <c r="BP604" i="12"/>
  <c r="BI604" i="12"/>
  <c r="BJ604" i="12"/>
  <c r="BG604" i="12"/>
  <c r="BH604" i="12"/>
  <c r="AR600" i="12"/>
  <c r="AQ600" i="12"/>
  <c r="AP600" i="12"/>
  <c r="AO600" i="12"/>
  <c r="AN600" i="12"/>
  <c r="AT599" i="12" s="1"/>
  <c r="AS599" i="12" s="1"/>
  <c r="AM600" i="12"/>
  <c r="AL600" i="12"/>
  <c r="AK600" i="12"/>
  <c r="FA600" i="12"/>
  <c r="EX599" i="12"/>
  <c r="EW599" i="12" s="1"/>
  <c r="EZ600" i="12"/>
  <c r="EJ601" i="12"/>
  <c r="EN601" i="12"/>
  <c r="ER601" i="12"/>
  <c r="EM601" i="12"/>
  <c r="EL601" i="12"/>
  <c r="EK601" i="12"/>
  <c r="EI602" i="12"/>
  <c r="EQ602" i="12" s="1"/>
  <c r="AU599" i="12"/>
  <c r="AF600" i="12"/>
  <c r="AI600" i="12"/>
  <c r="AJ600" i="12"/>
  <c r="AH600" i="12"/>
  <c r="AE600" i="12"/>
  <c r="AG600" i="12"/>
  <c r="AD601" i="12"/>
  <c r="DR607" i="1"/>
  <c r="DQ608" i="1"/>
  <c r="EF608" i="1"/>
  <c r="EG607" i="1"/>
  <c r="BK604" i="12"/>
  <c r="BS604" i="12" s="1"/>
  <c r="BL604" i="12" s="1"/>
  <c r="BC604" i="12"/>
  <c r="BE604" i="12"/>
  <c r="BF604" i="12"/>
  <c r="BD604" i="12"/>
  <c r="BM604" i="12"/>
  <c r="DW611" i="1"/>
  <c r="BA606" i="12" s="1"/>
  <c r="BB605" i="12"/>
  <c r="BQ605" i="12" s="1"/>
  <c r="EB611" i="1"/>
  <c r="DO606" i="12" s="1"/>
  <c r="CO609" i="1"/>
  <c r="CP608" i="1"/>
  <c r="EH603" i="12" s="1"/>
  <c r="EO602" i="12" l="1"/>
  <c r="EX601" i="12" s="1"/>
  <c r="EW601" i="12" s="1"/>
  <c r="EP602" i="12"/>
  <c r="ES601" i="12" s="1"/>
  <c r="ET601" i="12" s="1"/>
  <c r="EU601" i="12" s="1"/>
  <c r="EB605" i="12"/>
  <c r="EC605" i="12"/>
  <c r="DY605" i="12"/>
  <c r="EA605" i="12"/>
  <c r="DW605" i="12"/>
  <c r="DX605" i="12"/>
  <c r="DS605" i="12"/>
  <c r="DR605" i="12"/>
  <c r="DZ605" i="12"/>
  <c r="DU605" i="12"/>
  <c r="DT605" i="12"/>
  <c r="DV605" i="12"/>
  <c r="DQ605" i="12"/>
  <c r="DP606" i="12"/>
  <c r="ED606" i="12" s="1"/>
  <c r="BO605" i="12"/>
  <c r="BP605" i="12"/>
  <c r="BI605" i="12"/>
  <c r="BJ605" i="12"/>
  <c r="BG605" i="12"/>
  <c r="BH605" i="12"/>
  <c r="AR601" i="12"/>
  <c r="AQ601" i="12"/>
  <c r="AP601" i="12"/>
  <c r="AO601" i="12"/>
  <c r="AN601" i="12"/>
  <c r="AT600" i="12" s="1"/>
  <c r="AS600" i="12" s="1"/>
  <c r="AM601" i="12"/>
  <c r="AL601" i="12"/>
  <c r="AK601" i="12"/>
  <c r="EZ601" i="12"/>
  <c r="FA601" i="12"/>
  <c r="EX600" i="12"/>
  <c r="EW600" i="12" s="1"/>
  <c r="EJ602" i="12"/>
  <c r="EN602" i="12"/>
  <c r="ER602" i="12"/>
  <c r="EM602" i="12"/>
  <c r="EL602" i="12"/>
  <c r="EK602" i="12"/>
  <c r="EI603" i="12"/>
  <c r="EQ603" i="12" s="1"/>
  <c r="AU600" i="12"/>
  <c r="AI601" i="12"/>
  <c r="AJ601" i="12"/>
  <c r="AH601" i="12"/>
  <c r="AG601" i="12"/>
  <c r="AE601" i="12"/>
  <c r="AF601" i="12" s="1"/>
  <c r="AD602" i="12"/>
  <c r="DQ609" i="1"/>
  <c r="DR608" i="1"/>
  <c r="EG608" i="1"/>
  <c r="EF609" i="1"/>
  <c r="DW612" i="1"/>
  <c r="BA607" i="12" s="1"/>
  <c r="BB606" i="12"/>
  <c r="BQ606" i="12" s="1"/>
  <c r="BT604" i="12"/>
  <c r="BN603" i="12"/>
  <c r="BK605" i="12"/>
  <c r="BS605" i="12" s="1"/>
  <c r="BL605" i="12" s="1"/>
  <c r="BC605" i="12"/>
  <c r="BD605" i="12" s="1"/>
  <c r="BE605" i="12"/>
  <c r="BN604" i="12" s="1"/>
  <c r="BF605" i="12"/>
  <c r="BT605" i="12"/>
  <c r="BM605" i="12"/>
  <c r="EB612" i="1"/>
  <c r="DO607" i="12" s="1"/>
  <c r="CO610" i="1"/>
  <c r="CP609" i="1"/>
  <c r="EH604" i="12" s="1"/>
  <c r="EO603" i="12" l="1"/>
  <c r="EP603" i="12"/>
  <c r="EB606" i="12"/>
  <c r="EC606" i="12"/>
  <c r="DY606" i="12"/>
  <c r="EA606" i="12"/>
  <c r="DW606" i="12"/>
  <c r="DX606" i="12"/>
  <c r="DT606" i="12"/>
  <c r="DQ606" i="12"/>
  <c r="DV606" i="12"/>
  <c r="DS606" i="12"/>
  <c r="DU606" i="12"/>
  <c r="DR606" i="12"/>
  <c r="DZ606" i="12"/>
  <c r="DP607" i="12"/>
  <c r="ED607" i="12" s="1"/>
  <c r="FA602" i="12"/>
  <c r="BO606" i="12"/>
  <c r="BP606" i="12"/>
  <c r="BI606" i="12"/>
  <c r="BJ606" i="12"/>
  <c r="BG606" i="12"/>
  <c r="BH606" i="12"/>
  <c r="AR602" i="12"/>
  <c r="AQ602" i="12"/>
  <c r="AP602" i="12"/>
  <c r="AO602" i="12"/>
  <c r="AN602" i="12"/>
  <c r="AM602" i="12"/>
  <c r="AL602" i="12"/>
  <c r="AK602" i="12"/>
  <c r="EZ602" i="12"/>
  <c r="EL603" i="12"/>
  <c r="ES602" i="12"/>
  <c r="ET602" i="12" s="1"/>
  <c r="EU602" i="12" s="1"/>
  <c r="EK603" i="12"/>
  <c r="EJ603" i="12"/>
  <c r="EN603" i="12"/>
  <c r="ER603" i="12"/>
  <c r="EM603" i="12"/>
  <c r="EI604" i="12"/>
  <c r="EQ604" i="12" s="1"/>
  <c r="AU601" i="12"/>
  <c r="AT601" i="12"/>
  <c r="AS601" i="12" s="1"/>
  <c r="AI602" i="12"/>
  <c r="AJ602" i="12"/>
  <c r="AH602" i="12"/>
  <c r="AG602" i="12"/>
  <c r="AE602" i="12"/>
  <c r="AF602" i="12" s="1"/>
  <c r="AD603" i="12"/>
  <c r="DQ610" i="1"/>
  <c r="DR609" i="1"/>
  <c r="EF610" i="1"/>
  <c r="EG609" i="1"/>
  <c r="BF606" i="12"/>
  <c r="BE606" i="12"/>
  <c r="BN605" i="12" s="1"/>
  <c r="BC606" i="12"/>
  <c r="BD606" i="12"/>
  <c r="BK606" i="12"/>
  <c r="BS606" i="12" s="1"/>
  <c r="BL606" i="12" s="1"/>
  <c r="BT606" i="12"/>
  <c r="BM606" i="12"/>
  <c r="DW613" i="1"/>
  <c r="BA608" i="12" s="1"/>
  <c r="BB607" i="12"/>
  <c r="BQ607" i="12" s="1"/>
  <c r="EB613" i="1"/>
  <c r="DO608" i="12" s="1"/>
  <c r="CO611" i="1"/>
  <c r="CP610" i="1"/>
  <c r="EH605" i="12" s="1"/>
  <c r="EO604" i="12" l="1"/>
  <c r="EX603" i="12" s="1"/>
  <c r="EW603" i="12" s="1"/>
  <c r="EP604" i="12"/>
  <c r="ES603" i="12" s="1"/>
  <c r="ET603" i="12" s="1"/>
  <c r="EU603" i="12" s="1"/>
  <c r="EB607" i="12"/>
  <c r="EC607" i="12"/>
  <c r="DY607" i="12"/>
  <c r="EA607" i="12"/>
  <c r="DW607" i="12"/>
  <c r="DX607" i="12"/>
  <c r="DQ607" i="12"/>
  <c r="DR607" i="12"/>
  <c r="DZ607" i="12"/>
  <c r="DT607" i="12"/>
  <c r="DU607" i="12"/>
  <c r="DV607" i="12"/>
  <c r="DS607" i="12"/>
  <c r="DP608" i="12"/>
  <c r="ED608" i="12" s="1"/>
  <c r="BO607" i="12"/>
  <c r="BP607" i="12"/>
  <c r="FA603" i="12"/>
  <c r="BI607" i="12"/>
  <c r="BJ607" i="12"/>
  <c r="BG607" i="12"/>
  <c r="BH607" i="12"/>
  <c r="AR603" i="12"/>
  <c r="AQ603" i="12"/>
  <c r="AP603" i="12"/>
  <c r="AO603" i="12"/>
  <c r="AN603" i="12"/>
  <c r="AL603" i="12"/>
  <c r="AM603" i="12"/>
  <c r="AK603" i="12"/>
  <c r="EX602" i="12"/>
  <c r="EW602" i="12" s="1"/>
  <c r="EZ603" i="12"/>
  <c r="EL604" i="12"/>
  <c r="EK604" i="12"/>
  <c r="EJ604" i="12"/>
  <c r="EN604" i="12"/>
  <c r="ER604" i="12"/>
  <c r="EM604" i="12"/>
  <c r="EI605" i="12"/>
  <c r="EQ605" i="12" s="1"/>
  <c r="AU602" i="12"/>
  <c r="AT602" i="12"/>
  <c r="AS602" i="12" s="1"/>
  <c r="AI603" i="12"/>
  <c r="AJ603" i="12"/>
  <c r="AG603" i="12"/>
  <c r="AH603" i="12"/>
  <c r="AF603" i="12"/>
  <c r="AE603" i="12"/>
  <c r="AD604" i="12"/>
  <c r="DQ611" i="1"/>
  <c r="DR610" i="1"/>
  <c r="EF611" i="1"/>
  <c r="EG610" i="1"/>
  <c r="BB608" i="12"/>
  <c r="BQ608" i="12" s="1"/>
  <c r="DW614" i="1"/>
  <c r="BA609" i="12" s="1"/>
  <c r="BE607" i="12"/>
  <c r="BN606" i="12" s="1"/>
  <c r="BD607" i="12"/>
  <c r="BT607" i="12"/>
  <c r="BC607" i="12"/>
  <c r="BF607" i="12"/>
  <c r="BK607" i="12"/>
  <c r="BS607" i="12" s="1"/>
  <c r="BL607" i="12" s="1"/>
  <c r="BM607" i="12"/>
  <c r="EB614" i="1"/>
  <c r="DO609" i="12" s="1"/>
  <c r="CP611" i="1"/>
  <c r="EH606" i="12" s="1"/>
  <c r="CO612" i="1"/>
  <c r="EO605" i="12" l="1"/>
  <c r="EP605" i="12"/>
  <c r="EB608" i="12"/>
  <c r="EC608" i="12"/>
  <c r="DY608" i="12"/>
  <c r="EA608" i="12"/>
  <c r="DW608" i="12"/>
  <c r="DX608" i="12"/>
  <c r="DU608" i="12"/>
  <c r="DR608" i="12"/>
  <c r="DZ608" i="12"/>
  <c r="DT608" i="12"/>
  <c r="DQ608" i="12"/>
  <c r="DV608" i="12"/>
  <c r="DS608" i="12"/>
  <c r="DP609" i="12"/>
  <c r="ED609" i="12" s="1"/>
  <c r="BO608" i="12"/>
  <c r="BP608" i="12"/>
  <c r="BI608" i="12"/>
  <c r="BJ608" i="12"/>
  <c r="BG608" i="12"/>
  <c r="BH608" i="12"/>
  <c r="AR604" i="12"/>
  <c r="AQ604" i="12"/>
  <c r="AP604" i="12"/>
  <c r="AO604" i="12"/>
  <c r="AN604" i="12"/>
  <c r="AT603" i="12" s="1"/>
  <c r="AS603" i="12" s="1"/>
  <c r="AM604" i="12"/>
  <c r="AL604" i="12"/>
  <c r="AK604" i="12"/>
  <c r="FA604" i="12"/>
  <c r="EZ604" i="12"/>
  <c r="EJ605" i="12"/>
  <c r="EN605" i="12"/>
  <c r="ER605" i="12"/>
  <c r="EM605" i="12"/>
  <c r="EL605" i="12"/>
  <c r="ES604" i="12"/>
  <c r="ET604" i="12" s="1"/>
  <c r="EU604" i="12" s="1"/>
  <c r="EK605" i="12"/>
  <c r="EI606" i="12"/>
  <c r="EQ606" i="12" s="1"/>
  <c r="AU603" i="12"/>
  <c r="AH604" i="12"/>
  <c r="AE604" i="12"/>
  <c r="AI604" i="12"/>
  <c r="AJ604" i="12"/>
  <c r="AF604" i="12"/>
  <c r="AG604" i="12"/>
  <c r="AD605" i="12"/>
  <c r="DR611" i="1"/>
  <c r="DQ612" i="1"/>
  <c r="EG611" i="1"/>
  <c r="EF612" i="1"/>
  <c r="BB609" i="12"/>
  <c r="BQ609" i="12" s="1"/>
  <c r="DW615" i="1"/>
  <c r="BA610" i="12" s="1"/>
  <c r="BC608" i="12"/>
  <c r="BD608" i="12" s="1"/>
  <c r="BF608" i="12"/>
  <c r="BE608" i="12"/>
  <c r="BN607" i="12" s="1"/>
  <c r="BK608" i="12"/>
  <c r="BS608" i="12" s="1"/>
  <c r="BL608" i="12" s="1"/>
  <c r="BT608" i="12"/>
  <c r="BM608" i="12"/>
  <c r="EB615" i="1"/>
  <c r="DO610" i="12" s="1"/>
  <c r="CO613" i="1"/>
  <c r="CP612" i="1"/>
  <c r="EH607" i="12" s="1"/>
  <c r="EO606" i="12" l="1"/>
  <c r="EX605" i="12" s="1"/>
  <c r="EW605" i="12" s="1"/>
  <c r="EP606" i="12"/>
  <c r="ES605" i="12" s="1"/>
  <c r="ET605" i="12" s="1"/>
  <c r="EU605" i="12" s="1"/>
  <c r="EB609" i="12"/>
  <c r="EC609" i="12"/>
  <c r="DY609" i="12"/>
  <c r="EA609" i="12"/>
  <c r="DW609" i="12"/>
  <c r="DX609" i="12"/>
  <c r="DT609" i="12"/>
  <c r="DU609" i="12"/>
  <c r="DV609" i="12"/>
  <c r="DS609" i="12"/>
  <c r="DQ609" i="12"/>
  <c r="DR609" i="12"/>
  <c r="DZ609" i="12"/>
  <c r="DP610" i="12"/>
  <c r="ED610" i="12" s="1"/>
  <c r="ED7" i="12" s="1"/>
  <c r="BO609" i="12"/>
  <c r="BP609" i="12"/>
  <c r="BI609" i="12"/>
  <c r="BJ609" i="12"/>
  <c r="BG609" i="12"/>
  <c r="BH609" i="12"/>
  <c r="AR605" i="12"/>
  <c r="AQ605" i="12"/>
  <c r="AP605" i="12"/>
  <c r="AO605" i="12"/>
  <c r="AN605" i="12"/>
  <c r="AT604" i="12" s="1"/>
  <c r="AS604" i="12" s="1"/>
  <c r="AM605" i="12"/>
  <c r="AL605" i="12"/>
  <c r="AK605" i="12"/>
  <c r="FA605" i="12"/>
  <c r="EX604" i="12"/>
  <c r="EW604" i="12" s="1"/>
  <c r="EZ605" i="12"/>
  <c r="EJ606" i="12"/>
  <c r="EN606" i="12"/>
  <c r="ER606" i="12"/>
  <c r="EM606" i="12"/>
  <c r="EL606" i="12"/>
  <c r="EK606" i="12"/>
  <c r="EI607" i="12"/>
  <c r="EQ607" i="12" s="1"/>
  <c r="AU604" i="12"/>
  <c r="AF605" i="12"/>
  <c r="AJ605" i="12"/>
  <c r="AH605" i="12"/>
  <c r="AI605" i="12"/>
  <c r="AE605" i="12"/>
  <c r="AG605" i="12"/>
  <c r="AD606" i="12"/>
  <c r="DR612" i="1"/>
  <c r="DQ613" i="1"/>
  <c r="EG612" i="1"/>
  <c r="EF613" i="1"/>
  <c r="DW616" i="1"/>
  <c r="BA611" i="12" s="1"/>
  <c r="BB610" i="12"/>
  <c r="BQ610" i="12" s="1"/>
  <c r="BT609" i="12"/>
  <c r="BE609" i="12"/>
  <c r="BN608" i="12" s="1"/>
  <c r="BK609" i="12"/>
  <c r="BS609" i="12" s="1"/>
  <c r="BL609" i="12" s="1"/>
  <c r="BF609" i="12"/>
  <c r="BC609" i="12"/>
  <c r="BD609" i="12" s="1"/>
  <c r="BM609" i="12"/>
  <c r="EB616" i="1"/>
  <c r="EB617" i="1" s="1"/>
  <c r="EB618" i="1" s="1"/>
  <c r="EB619" i="1" s="1"/>
  <c r="EB620" i="1" s="1"/>
  <c r="EB621" i="1" s="1"/>
  <c r="EB622" i="1" s="1"/>
  <c r="EB623" i="1" s="1"/>
  <c r="EB624" i="1" s="1"/>
  <c r="EB625" i="1" s="1"/>
  <c r="EB626" i="1" s="1"/>
  <c r="EB627" i="1" s="1"/>
  <c r="EB628" i="1" s="1"/>
  <c r="EB629" i="1" s="1"/>
  <c r="EB630" i="1" s="1"/>
  <c r="EB631" i="1" s="1"/>
  <c r="EB632" i="1" s="1"/>
  <c r="EB633" i="1" s="1"/>
  <c r="EB634" i="1" s="1"/>
  <c r="EB635" i="1" s="1"/>
  <c r="EB636" i="1" s="1"/>
  <c r="EB637" i="1" s="1"/>
  <c r="EB638" i="1" s="1"/>
  <c r="EB639" i="1" s="1"/>
  <c r="EB640" i="1" s="1"/>
  <c r="EB641" i="1" s="1"/>
  <c r="EB642" i="1" s="1"/>
  <c r="EB643" i="1" s="1"/>
  <c r="EB644" i="1" s="1"/>
  <c r="EB645" i="1" s="1"/>
  <c r="EB646" i="1" s="1"/>
  <c r="EB647" i="1" s="1"/>
  <c r="EB648" i="1" s="1"/>
  <c r="EB649" i="1" s="1"/>
  <c r="EB650" i="1" s="1"/>
  <c r="EB651" i="1" s="1"/>
  <c r="EB652" i="1" s="1"/>
  <c r="EB653" i="1" s="1"/>
  <c r="EB654" i="1" s="1"/>
  <c r="EB655" i="1" s="1"/>
  <c r="EB656" i="1" s="1"/>
  <c r="EB657" i="1" s="1"/>
  <c r="EB658" i="1" s="1"/>
  <c r="EB659" i="1" s="1"/>
  <c r="EB660" i="1" s="1"/>
  <c r="EB661" i="1" s="1"/>
  <c r="EB662" i="1" s="1"/>
  <c r="EB663" i="1" s="1"/>
  <c r="EB664" i="1" s="1"/>
  <c r="EB665" i="1" s="1"/>
  <c r="EB666" i="1" s="1"/>
  <c r="EB667" i="1" s="1"/>
  <c r="EB668" i="1" s="1"/>
  <c r="EB669" i="1" s="1"/>
  <c r="EB670" i="1" s="1"/>
  <c r="EB671" i="1" s="1"/>
  <c r="EB672" i="1" s="1"/>
  <c r="EB673" i="1" s="1"/>
  <c r="EB674" i="1" s="1"/>
  <c r="EB675" i="1" s="1"/>
  <c r="EB676" i="1" s="1"/>
  <c r="EB677" i="1" s="1"/>
  <c r="EB678" i="1" s="1"/>
  <c r="EB679" i="1" s="1"/>
  <c r="EB680" i="1" s="1"/>
  <c r="EB681" i="1" s="1"/>
  <c r="EB682" i="1" s="1"/>
  <c r="EB683" i="1" s="1"/>
  <c r="EB684" i="1" s="1"/>
  <c r="EB685" i="1" s="1"/>
  <c r="EB686" i="1" s="1"/>
  <c r="EB687" i="1" s="1"/>
  <c r="EB688" i="1" s="1"/>
  <c r="EB689" i="1" s="1"/>
  <c r="EB690" i="1" s="1"/>
  <c r="EB691" i="1" s="1"/>
  <c r="EB692" i="1" s="1"/>
  <c r="EB693" i="1" s="1"/>
  <c r="EB694" i="1" s="1"/>
  <c r="EB695" i="1" s="1"/>
  <c r="EB696" i="1" s="1"/>
  <c r="EB697" i="1" s="1"/>
  <c r="EB698" i="1" s="1"/>
  <c r="EB699" i="1" s="1"/>
  <c r="EB700" i="1" s="1"/>
  <c r="EB701" i="1" s="1"/>
  <c r="EB702" i="1" s="1"/>
  <c r="EB703" i="1" s="1"/>
  <c r="EB704" i="1" s="1"/>
  <c r="EB705" i="1" s="1"/>
  <c r="EB706" i="1" s="1"/>
  <c r="EB707" i="1" s="1"/>
  <c r="EB708" i="1" s="1"/>
  <c r="EB709" i="1" s="1"/>
  <c r="EB710" i="1" s="1"/>
  <c r="EB711" i="1" s="1"/>
  <c r="EB712" i="1" s="1"/>
  <c r="EB713" i="1" s="1"/>
  <c r="EB714" i="1" s="1"/>
  <c r="EB715" i="1" s="1"/>
  <c r="EB716" i="1" s="1"/>
  <c r="EB717" i="1" s="1"/>
  <c r="EB718" i="1" s="1"/>
  <c r="EB719" i="1" s="1"/>
  <c r="EB720" i="1" s="1"/>
  <c r="EB721" i="1" s="1"/>
  <c r="EB722" i="1" s="1"/>
  <c r="EB723" i="1" s="1"/>
  <c r="EB724" i="1" s="1"/>
  <c r="EB725" i="1" s="1"/>
  <c r="EB726" i="1" s="1"/>
  <c r="EB727" i="1" s="1"/>
  <c r="EB728" i="1" s="1"/>
  <c r="EB729" i="1" s="1"/>
  <c r="EB730" i="1" s="1"/>
  <c r="EB731" i="1" s="1"/>
  <c r="EB732" i="1" s="1"/>
  <c r="EB733" i="1" s="1"/>
  <c r="EB734" i="1" s="1"/>
  <c r="EB735" i="1" s="1"/>
  <c r="EB736" i="1" s="1"/>
  <c r="EB737" i="1" s="1"/>
  <c r="EB738" i="1" s="1"/>
  <c r="EB739" i="1" s="1"/>
  <c r="EB740" i="1" s="1"/>
  <c r="EB741" i="1" s="1"/>
  <c r="EB742" i="1" s="1"/>
  <c r="EB743" i="1" s="1"/>
  <c r="EB744" i="1" s="1"/>
  <c r="EB745" i="1" s="1"/>
  <c r="EB746" i="1" s="1"/>
  <c r="EB747" i="1" s="1"/>
  <c r="EB748" i="1" s="1"/>
  <c r="EB749" i="1" s="1"/>
  <c r="EB750" i="1" s="1"/>
  <c r="EB751" i="1" s="1"/>
  <c r="EB752" i="1" s="1"/>
  <c r="EB753" i="1" s="1"/>
  <c r="EB754" i="1" s="1"/>
  <c r="EB755" i="1" s="1"/>
  <c r="EB756" i="1" s="1"/>
  <c r="EB757" i="1" s="1"/>
  <c r="EB758" i="1" s="1"/>
  <c r="EB759" i="1" s="1"/>
  <c r="EB760" i="1" s="1"/>
  <c r="EB761" i="1" s="1"/>
  <c r="EB762" i="1" s="1"/>
  <c r="EB763" i="1" s="1"/>
  <c r="EB764" i="1" s="1"/>
  <c r="EB765" i="1" s="1"/>
  <c r="EB766" i="1" s="1"/>
  <c r="EB767" i="1" s="1"/>
  <c r="EB768" i="1" s="1"/>
  <c r="EB769" i="1" s="1"/>
  <c r="EB770" i="1" s="1"/>
  <c r="EB771" i="1" s="1"/>
  <c r="EB772" i="1" s="1"/>
  <c r="EB773" i="1" s="1"/>
  <c r="EB774" i="1" s="1"/>
  <c r="EB775" i="1" s="1"/>
  <c r="EB776" i="1" s="1"/>
  <c r="EB777" i="1" s="1"/>
  <c r="EB778" i="1" s="1"/>
  <c r="EB779" i="1" s="1"/>
  <c r="EB780" i="1" s="1"/>
  <c r="EB781" i="1" s="1"/>
  <c r="EB782" i="1" s="1"/>
  <c r="EB783" i="1" s="1"/>
  <c r="EB784" i="1" s="1"/>
  <c r="EB785" i="1" s="1"/>
  <c r="EB786" i="1" s="1"/>
  <c r="EB787" i="1" s="1"/>
  <c r="EB788" i="1" s="1"/>
  <c r="EB789" i="1" s="1"/>
  <c r="EB790" i="1" s="1"/>
  <c r="EB791" i="1" s="1"/>
  <c r="EB792" i="1" s="1"/>
  <c r="EB793" i="1" s="1"/>
  <c r="EB794" i="1" s="1"/>
  <c r="EB795" i="1" s="1"/>
  <c r="EB796" i="1" s="1"/>
  <c r="EB797" i="1" s="1"/>
  <c r="EB798" i="1" s="1"/>
  <c r="EB799" i="1" s="1"/>
  <c r="EB800" i="1" s="1"/>
  <c r="EB801" i="1" s="1"/>
  <c r="EB802" i="1" s="1"/>
  <c r="EB803" i="1" s="1"/>
  <c r="EB804" i="1" s="1"/>
  <c r="EB805" i="1" s="1"/>
  <c r="EB806" i="1" s="1"/>
  <c r="EB807" i="1" s="1"/>
  <c r="EB808" i="1" s="1"/>
  <c r="EB809" i="1" s="1"/>
  <c r="EB810" i="1" s="1"/>
  <c r="EB811" i="1" s="1"/>
  <c r="EB812" i="1" s="1"/>
  <c r="EB813" i="1" s="1"/>
  <c r="EB814" i="1" s="1"/>
  <c r="EB815" i="1" s="1"/>
  <c r="EB816" i="1" s="1"/>
  <c r="EB817" i="1" s="1"/>
  <c r="EB818" i="1" s="1"/>
  <c r="EB819" i="1" s="1"/>
  <c r="EB820" i="1" s="1"/>
  <c r="EB821" i="1" s="1"/>
  <c r="EB822" i="1" s="1"/>
  <c r="EB823" i="1" s="1"/>
  <c r="EB824" i="1" s="1"/>
  <c r="EB825" i="1" s="1"/>
  <c r="EB826" i="1" s="1"/>
  <c r="EB827" i="1" s="1"/>
  <c r="EB828" i="1" s="1"/>
  <c r="EB829" i="1" s="1"/>
  <c r="EB830" i="1" s="1"/>
  <c r="EB831" i="1" s="1"/>
  <c r="EB832" i="1" s="1"/>
  <c r="EB833" i="1" s="1"/>
  <c r="EB834" i="1" s="1"/>
  <c r="EB835" i="1" s="1"/>
  <c r="EB836" i="1" s="1"/>
  <c r="EB837" i="1" s="1"/>
  <c r="EB838" i="1" s="1"/>
  <c r="EB839" i="1" s="1"/>
  <c r="EB840" i="1" s="1"/>
  <c r="EB841" i="1" s="1"/>
  <c r="EB842" i="1" s="1"/>
  <c r="EB843" i="1" s="1"/>
  <c r="EB844" i="1" s="1"/>
  <c r="EB845" i="1" s="1"/>
  <c r="EB846" i="1" s="1"/>
  <c r="EB847" i="1" s="1"/>
  <c r="EB848" i="1" s="1"/>
  <c r="EB849" i="1" s="1"/>
  <c r="EB850" i="1" s="1"/>
  <c r="EB851" i="1" s="1"/>
  <c r="EB852" i="1" s="1"/>
  <c r="EB853" i="1" s="1"/>
  <c r="EB854" i="1" s="1"/>
  <c r="EB855" i="1" s="1"/>
  <c r="EB856" i="1" s="1"/>
  <c r="EB857" i="1" s="1"/>
  <c r="EB858" i="1" s="1"/>
  <c r="EB859" i="1" s="1"/>
  <c r="EB860" i="1" s="1"/>
  <c r="EB861" i="1" s="1"/>
  <c r="EB862" i="1" s="1"/>
  <c r="EB863" i="1" s="1"/>
  <c r="EB864" i="1" s="1"/>
  <c r="EB865" i="1" s="1"/>
  <c r="EB866" i="1" s="1"/>
  <c r="EB867" i="1" s="1"/>
  <c r="EB868" i="1" s="1"/>
  <c r="EB869" i="1" s="1"/>
  <c r="EB870" i="1" s="1"/>
  <c r="EB871" i="1" s="1"/>
  <c r="EB872" i="1" s="1"/>
  <c r="EB873" i="1" s="1"/>
  <c r="EB874" i="1" s="1"/>
  <c r="EB875" i="1" s="1"/>
  <c r="EB876" i="1" s="1"/>
  <c r="EB877" i="1" s="1"/>
  <c r="EB878" i="1" s="1"/>
  <c r="EB879" i="1" s="1"/>
  <c r="EB880" i="1" s="1"/>
  <c r="EB881" i="1" s="1"/>
  <c r="EB882" i="1" s="1"/>
  <c r="EB883" i="1" s="1"/>
  <c r="EB884" i="1" s="1"/>
  <c r="EB885" i="1" s="1"/>
  <c r="EB886" i="1" s="1"/>
  <c r="EB887" i="1" s="1"/>
  <c r="EB888" i="1" s="1"/>
  <c r="EB889" i="1" s="1"/>
  <c r="EB890" i="1" s="1"/>
  <c r="EB891" i="1" s="1"/>
  <c r="EB892" i="1" s="1"/>
  <c r="EB893" i="1" s="1"/>
  <c r="EB894" i="1" s="1"/>
  <c r="EB895" i="1" s="1"/>
  <c r="EB896" i="1" s="1"/>
  <c r="EB897" i="1" s="1"/>
  <c r="EB898" i="1" s="1"/>
  <c r="EB899" i="1" s="1"/>
  <c r="EB900" i="1" s="1"/>
  <c r="EB901" i="1" s="1"/>
  <c r="EB902" i="1" s="1"/>
  <c r="EB903" i="1" s="1"/>
  <c r="EB904" i="1" s="1"/>
  <c r="EB905" i="1" s="1"/>
  <c r="EB906" i="1" s="1"/>
  <c r="EB907" i="1" s="1"/>
  <c r="EB908" i="1" s="1"/>
  <c r="EB909" i="1" s="1"/>
  <c r="EB910" i="1" s="1"/>
  <c r="EB911" i="1" s="1"/>
  <c r="EB912" i="1" s="1"/>
  <c r="EB913" i="1" s="1"/>
  <c r="EB914" i="1" s="1"/>
  <c r="EB915" i="1" s="1"/>
  <c r="EB916" i="1" s="1"/>
  <c r="EB917" i="1" s="1"/>
  <c r="EB918" i="1" s="1"/>
  <c r="EB919" i="1" s="1"/>
  <c r="EB920" i="1" s="1"/>
  <c r="EB921" i="1" s="1"/>
  <c r="EB922" i="1" s="1"/>
  <c r="EB923" i="1" s="1"/>
  <c r="EB924" i="1" s="1"/>
  <c r="EB925" i="1" s="1"/>
  <c r="EB926" i="1" s="1"/>
  <c r="EB927" i="1" s="1"/>
  <c r="EB928" i="1" s="1"/>
  <c r="EB929" i="1" s="1"/>
  <c r="EB930" i="1" s="1"/>
  <c r="EB931" i="1" s="1"/>
  <c r="EB932" i="1" s="1"/>
  <c r="EB933" i="1" s="1"/>
  <c r="EB934" i="1" s="1"/>
  <c r="EB935" i="1" s="1"/>
  <c r="EB936" i="1" s="1"/>
  <c r="EB937" i="1" s="1"/>
  <c r="EB938" i="1" s="1"/>
  <c r="EB939" i="1" s="1"/>
  <c r="EB940" i="1" s="1"/>
  <c r="EB941" i="1" s="1"/>
  <c r="EB942" i="1" s="1"/>
  <c r="EB943" i="1" s="1"/>
  <c r="EB944" i="1" s="1"/>
  <c r="EB945" i="1" s="1"/>
  <c r="EB946" i="1" s="1"/>
  <c r="EB947" i="1" s="1"/>
  <c r="EB948" i="1" s="1"/>
  <c r="EB949" i="1" s="1"/>
  <c r="EB950" i="1" s="1"/>
  <c r="EB951" i="1" s="1"/>
  <c r="EB952" i="1" s="1"/>
  <c r="EB953" i="1" s="1"/>
  <c r="EB954" i="1" s="1"/>
  <c r="EB955" i="1" s="1"/>
  <c r="EB956" i="1" s="1"/>
  <c r="EB957" i="1" s="1"/>
  <c r="EB958" i="1" s="1"/>
  <c r="EB959" i="1" s="1"/>
  <c r="EB960" i="1" s="1"/>
  <c r="EB961" i="1" s="1"/>
  <c r="EB962" i="1" s="1"/>
  <c r="EB963" i="1" s="1"/>
  <c r="EB964" i="1" s="1"/>
  <c r="EB965" i="1" s="1"/>
  <c r="EB966" i="1" s="1"/>
  <c r="EB967" i="1" s="1"/>
  <c r="EB968" i="1" s="1"/>
  <c r="EB969" i="1" s="1"/>
  <c r="EB970" i="1" s="1"/>
  <c r="EB971" i="1" s="1"/>
  <c r="EB972" i="1" s="1"/>
  <c r="EB973" i="1" s="1"/>
  <c r="EB974" i="1" s="1"/>
  <c r="EB975" i="1" s="1"/>
  <c r="EB976" i="1" s="1"/>
  <c r="EB977" i="1" s="1"/>
  <c r="EB978" i="1" s="1"/>
  <c r="EB979" i="1" s="1"/>
  <c r="EB980" i="1" s="1"/>
  <c r="EB981" i="1" s="1"/>
  <c r="EB982" i="1" s="1"/>
  <c r="EB983" i="1" s="1"/>
  <c r="EB984" i="1" s="1"/>
  <c r="EB985" i="1" s="1"/>
  <c r="EB986" i="1" s="1"/>
  <c r="EB987" i="1" s="1"/>
  <c r="EB988" i="1" s="1"/>
  <c r="EB989" i="1" s="1"/>
  <c r="EB990" i="1" s="1"/>
  <c r="EB991" i="1" s="1"/>
  <c r="EB992" i="1" s="1"/>
  <c r="EB993" i="1" s="1"/>
  <c r="EB994" i="1" s="1"/>
  <c r="EB995" i="1" s="1"/>
  <c r="EB996" i="1" s="1"/>
  <c r="EB997" i="1" s="1"/>
  <c r="EB998" i="1" s="1"/>
  <c r="EB999" i="1" s="1"/>
  <c r="EB1000" i="1" s="1"/>
  <c r="EB1001" i="1" s="1"/>
  <c r="EB1002" i="1" s="1"/>
  <c r="EB1003" i="1" s="1"/>
  <c r="EB1004" i="1" s="1"/>
  <c r="EB1005" i="1" s="1"/>
  <c r="EB1006" i="1" s="1"/>
  <c r="EB1007" i="1" s="1"/>
  <c r="EB1008" i="1" s="1"/>
  <c r="EB1009" i="1" s="1"/>
  <c r="EB1010" i="1" s="1"/>
  <c r="EB1011" i="1" s="1"/>
  <c r="EB1012" i="1" s="1"/>
  <c r="EB1013" i="1" s="1"/>
  <c r="EB1014" i="1" s="1"/>
  <c r="EB1015" i="1" s="1"/>
  <c r="EB1016" i="1" s="1"/>
  <c r="CP613" i="1"/>
  <c r="EH608" i="12" s="1"/>
  <c r="CO614" i="1"/>
  <c r="EO607" i="12" l="1"/>
  <c r="EX606" i="12" s="1"/>
  <c r="EW606" i="12" s="1"/>
  <c r="EP607" i="12"/>
  <c r="ES606" i="12" s="1"/>
  <c r="ET606" i="12" s="1"/>
  <c r="EU606" i="12" s="1"/>
  <c r="EB610" i="12"/>
  <c r="EC610" i="12"/>
  <c r="EC7" i="12" s="1"/>
  <c r="DY610" i="12"/>
  <c r="EA610" i="12"/>
  <c r="DW610" i="12"/>
  <c r="DX610" i="12"/>
  <c r="DQ610" i="12"/>
  <c r="DR610" i="12"/>
  <c r="DW4" i="12" s="1"/>
  <c r="DZ610" i="12"/>
  <c r="DZ7" i="12" s="1"/>
  <c r="EA7" i="12"/>
  <c r="DT610" i="12"/>
  <c r="DU610" i="12"/>
  <c r="DV610" i="12"/>
  <c r="DS610" i="12"/>
  <c r="FA606" i="12"/>
  <c r="BO610" i="12"/>
  <c r="BP610" i="12"/>
  <c r="BI610" i="12"/>
  <c r="BJ610" i="12"/>
  <c r="BG610" i="12"/>
  <c r="BH610" i="12"/>
  <c r="AR606" i="12"/>
  <c r="AQ606" i="12"/>
  <c r="AP606" i="12"/>
  <c r="AO606" i="12"/>
  <c r="AN606" i="12"/>
  <c r="AT605" i="12" s="1"/>
  <c r="AS605" i="12" s="1"/>
  <c r="AM606" i="12"/>
  <c r="AL606" i="12"/>
  <c r="AK606" i="12"/>
  <c r="AU605" i="12"/>
  <c r="EZ606" i="12"/>
  <c r="EL607" i="12"/>
  <c r="EK607" i="12"/>
  <c r="EJ607" i="12"/>
  <c r="EN607" i="12"/>
  <c r="ER607" i="12"/>
  <c r="EM607" i="12"/>
  <c r="EI608" i="12"/>
  <c r="EQ608" i="12" s="1"/>
  <c r="AE606" i="12"/>
  <c r="AG606" i="12"/>
  <c r="AH606" i="12"/>
  <c r="AF606" i="12"/>
  <c r="AI606" i="12"/>
  <c r="AJ606" i="12"/>
  <c r="AD607" i="12"/>
  <c r="DR613" i="1"/>
  <c r="DQ614" i="1"/>
  <c r="EG613" i="1"/>
  <c r="EF614" i="1"/>
  <c r="BF610" i="12"/>
  <c r="BE610" i="12"/>
  <c r="BN609" i="12" s="1"/>
  <c r="BC610" i="12"/>
  <c r="BD610" i="12" s="1"/>
  <c r="BK610" i="12"/>
  <c r="BS610" i="12" s="1"/>
  <c r="BL610" i="12" s="1"/>
  <c r="BT610" i="12"/>
  <c r="BM610" i="12"/>
  <c r="DW617" i="1"/>
  <c r="BA612" i="12" s="1"/>
  <c r="BB611" i="12"/>
  <c r="BQ611" i="12" s="1"/>
  <c r="CP614" i="1"/>
  <c r="EH609" i="12" s="1"/>
  <c r="CO615" i="1"/>
  <c r="EO608" i="12" l="1"/>
  <c r="EX607" i="12" s="1"/>
  <c r="EW607" i="12" s="1"/>
  <c r="EP608" i="12"/>
  <c r="ES607" i="12" s="1"/>
  <c r="ET607" i="12" s="1"/>
  <c r="EU607" i="12" s="1"/>
  <c r="BO611" i="12"/>
  <c r="BP611" i="12"/>
  <c r="BI611" i="12"/>
  <c r="BJ611" i="12"/>
  <c r="BG611" i="12"/>
  <c r="BH611" i="12"/>
  <c r="AR607" i="12"/>
  <c r="AQ607" i="12"/>
  <c r="AP607" i="12"/>
  <c r="AO607" i="12"/>
  <c r="AN607" i="12"/>
  <c r="AT606" i="12" s="1"/>
  <c r="AS606" i="12" s="1"/>
  <c r="AL607" i="12"/>
  <c r="AM607" i="12"/>
  <c r="AK607" i="12"/>
  <c r="EZ607" i="12"/>
  <c r="FA607" i="12"/>
  <c r="EL608" i="12"/>
  <c r="EK608" i="12"/>
  <c r="EJ608" i="12"/>
  <c r="EN608" i="12"/>
  <c r="ER608" i="12"/>
  <c r="EM608" i="12"/>
  <c r="EI609" i="12"/>
  <c r="EQ609" i="12" s="1"/>
  <c r="AU606" i="12"/>
  <c r="AE607" i="12"/>
  <c r="AF607" i="12"/>
  <c r="AH607" i="12"/>
  <c r="AG607" i="12"/>
  <c r="AJ607" i="12"/>
  <c r="AI607" i="12"/>
  <c r="AD608" i="12"/>
  <c r="DQ615" i="1"/>
  <c r="DR614" i="1"/>
  <c r="EF615" i="1"/>
  <c r="EG614" i="1"/>
  <c r="BB612" i="12"/>
  <c r="BQ612" i="12" s="1"/>
  <c r="DW618" i="1"/>
  <c r="BA613" i="12" s="1"/>
  <c r="BC611" i="12"/>
  <c r="BK611" i="12"/>
  <c r="BS611" i="12" s="1"/>
  <c r="BL611" i="12" s="1"/>
  <c r="BF611" i="12"/>
  <c r="BE611" i="12"/>
  <c r="BN610" i="12" s="1"/>
  <c r="BD611" i="12"/>
  <c r="BT611" i="12"/>
  <c r="BM611" i="12"/>
  <c r="CP615" i="1"/>
  <c r="EH610" i="12" s="1"/>
  <c r="CO616" i="1"/>
  <c r="EO609" i="12" l="1"/>
  <c r="EX608" i="12" s="1"/>
  <c r="EW608" i="12" s="1"/>
  <c r="EP609" i="12"/>
  <c r="BO612" i="12"/>
  <c r="BP612" i="12"/>
  <c r="BI612" i="12"/>
  <c r="BJ612" i="12"/>
  <c r="BG612" i="12"/>
  <c r="BH612" i="12"/>
  <c r="AR608" i="12"/>
  <c r="AQ608" i="12"/>
  <c r="AP608" i="12"/>
  <c r="AO608" i="12"/>
  <c r="AN608" i="12"/>
  <c r="AT607" i="12" s="1"/>
  <c r="AS607" i="12" s="1"/>
  <c r="AM608" i="12"/>
  <c r="AL608" i="12"/>
  <c r="AK608" i="12"/>
  <c r="FA608" i="12"/>
  <c r="EZ608" i="12"/>
  <c r="EL609" i="12"/>
  <c r="ES608" i="12"/>
  <c r="ET608" i="12" s="1"/>
  <c r="EU608" i="12" s="1"/>
  <c r="EK609" i="12"/>
  <c r="EJ609" i="12"/>
  <c r="EN609" i="12"/>
  <c r="ER609" i="12"/>
  <c r="EM609" i="12"/>
  <c r="EI610" i="12"/>
  <c r="EQ610" i="12" s="1"/>
  <c r="AU607" i="12"/>
  <c r="AE608" i="12"/>
  <c r="AJ608" i="12"/>
  <c r="AI608" i="12"/>
  <c r="AH608" i="12"/>
  <c r="AG608" i="12"/>
  <c r="AF608" i="12"/>
  <c r="AD609" i="12"/>
  <c r="DQ616" i="1"/>
  <c r="DR615" i="1"/>
  <c r="EF616" i="1"/>
  <c r="EG615" i="1"/>
  <c r="DW619" i="1"/>
  <c r="BA614" i="12" s="1"/>
  <c r="BB613" i="12"/>
  <c r="BQ613" i="12" s="1"/>
  <c r="BE612" i="12"/>
  <c r="BN611" i="12" s="1"/>
  <c r="BT612" i="12"/>
  <c r="BF612" i="12"/>
  <c r="BC612" i="12"/>
  <c r="BD612" i="12" s="1"/>
  <c r="BK612" i="12"/>
  <c r="BS612" i="12" s="1"/>
  <c r="BL612" i="12" s="1"/>
  <c r="BM612" i="12"/>
  <c r="CP616" i="1"/>
  <c r="CO617" i="1"/>
  <c r="EO610" i="12" l="1"/>
  <c r="EX609" i="12" s="1"/>
  <c r="EW609" i="12" s="1"/>
  <c r="EP610" i="12"/>
  <c r="ES609" i="12" s="1"/>
  <c r="ET609" i="12" s="1"/>
  <c r="EU609" i="12" s="1"/>
  <c r="BO613" i="12"/>
  <c r="BP613" i="12"/>
  <c r="BI613" i="12"/>
  <c r="BJ613" i="12"/>
  <c r="BG613" i="12"/>
  <c r="BH613" i="12"/>
  <c r="AR609" i="12"/>
  <c r="AQ609" i="12"/>
  <c r="AP609" i="12"/>
  <c r="AO609" i="12"/>
  <c r="AN609" i="12"/>
  <c r="AT608" i="12" s="1"/>
  <c r="AS608" i="12" s="1"/>
  <c r="AM609" i="12"/>
  <c r="AL609" i="12"/>
  <c r="AK609" i="12"/>
  <c r="FA609" i="12"/>
  <c r="AU608" i="12"/>
  <c r="EZ609" i="12"/>
  <c r="EJ610" i="12"/>
  <c r="EN610" i="12"/>
  <c r="ER610" i="12"/>
  <c r="ER7" i="12" s="1"/>
  <c r="EM610" i="12"/>
  <c r="EL610" i="12"/>
  <c r="EK610" i="12"/>
  <c r="AI609" i="12"/>
  <c r="AG609" i="12"/>
  <c r="AH609" i="12"/>
  <c r="AJ609" i="12"/>
  <c r="AF609" i="12"/>
  <c r="AE609" i="12"/>
  <c r="AD610" i="12"/>
  <c r="DR616" i="1"/>
  <c r="DQ617" i="1"/>
  <c r="EF617" i="1"/>
  <c r="EG616" i="1"/>
  <c r="BC613" i="12"/>
  <c r="BD613" i="12"/>
  <c r="BE613" i="12"/>
  <c r="BN612" i="12" s="1"/>
  <c r="BF613" i="12"/>
  <c r="BK613" i="12"/>
  <c r="BS613" i="12" s="1"/>
  <c r="BL613" i="12" s="1"/>
  <c r="BT613" i="12"/>
  <c r="BM613" i="12"/>
  <c r="BB614" i="12"/>
  <c r="BQ614" i="12" s="1"/>
  <c r="DW620" i="1"/>
  <c r="BA615" i="12" s="1"/>
  <c r="CP617" i="1"/>
  <c r="CO618" i="1"/>
  <c r="BO614" i="12" l="1"/>
  <c r="BP614" i="12"/>
  <c r="BI614" i="12"/>
  <c r="BJ614" i="12"/>
  <c r="BG614" i="12"/>
  <c r="BH614" i="12"/>
  <c r="AR610" i="12"/>
  <c r="AQ610" i="12"/>
  <c r="AP610" i="12"/>
  <c r="AO610" i="12"/>
  <c r="AN610" i="12"/>
  <c r="AT609" i="12" s="1"/>
  <c r="AS609" i="12" s="1"/>
  <c r="AM610" i="12"/>
  <c r="AL610" i="12"/>
  <c r="AK610" i="12"/>
  <c r="ES610" i="12"/>
  <c r="ET610" i="12" s="1"/>
  <c r="EU610" i="12" s="1"/>
  <c r="FA610" i="12"/>
  <c r="EZ610" i="12"/>
  <c r="EX610" i="12"/>
  <c r="EX7" i="12" s="1"/>
  <c r="AU609" i="12"/>
  <c r="AF610" i="12"/>
  <c r="AG610" i="12"/>
  <c r="AH610" i="12"/>
  <c r="AJ610" i="12"/>
  <c r="AE610" i="12"/>
  <c r="AI610" i="12"/>
  <c r="AD611" i="12"/>
  <c r="DR617" i="1"/>
  <c r="DQ618" i="1"/>
  <c r="EF618" i="1"/>
  <c r="EG617" i="1"/>
  <c r="BE614" i="12"/>
  <c r="BN613" i="12" s="1"/>
  <c r="BF614" i="12"/>
  <c r="BC614" i="12"/>
  <c r="BD614" i="12" s="1"/>
  <c r="BK614" i="12"/>
  <c r="BS614" i="12" s="1"/>
  <c r="BL614" i="12" s="1"/>
  <c r="BT614" i="12"/>
  <c r="BM614" i="12"/>
  <c r="BB615" i="12"/>
  <c r="BQ615" i="12" s="1"/>
  <c r="DW621" i="1"/>
  <c r="BA616" i="12" s="1"/>
  <c r="CP618" i="1"/>
  <c r="CO619" i="1"/>
  <c r="BO615" i="12" l="1"/>
  <c r="BP615" i="12"/>
  <c r="BI615" i="12"/>
  <c r="BJ615" i="12"/>
  <c r="BG615" i="12"/>
  <c r="BH615" i="12"/>
  <c r="AR611" i="12"/>
  <c r="AQ611" i="12"/>
  <c r="AP611" i="12"/>
  <c r="AO611" i="12"/>
  <c r="AN611" i="12"/>
  <c r="AT610" i="12" s="1"/>
  <c r="AS610" i="12" s="1"/>
  <c r="AL611" i="12"/>
  <c r="AM611" i="12"/>
  <c r="AK611" i="12"/>
  <c r="ES7" i="12"/>
  <c r="EW610" i="12"/>
  <c r="AU610" i="12"/>
  <c r="AG611" i="12"/>
  <c r="AJ611" i="12"/>
  <c r="AF611" i="12"/>
  <c r="AI611" i="12"/>
  <c r="AH611" i="12"/>
  <c r="AE611" i="12"/>
  <c r="AD612" i="12"/>
  <c r="DR618" i="1"/>
  <c r="DQ619" i="1"/>
  <c r="EF619" i="1"/>
  <c r="EG618" i="1"/>
  <c r="BC615" i="12"/>
  <c r="BD615" i="12" s="1"/>
  <c r="BF615" i="12"/>
  <c r="BE615" i="12"/>
  <c r="BN614" i="12" s="1"/>
  <c r="BK615" i="12"/>
  <c r="BS615" i="12" s="1"/>
  <c r="BL615" i="12" s="1"/>
  <c r="BT615" i="12"/>
  <c r="BM615" i="12"/>
  <c r="DW622" i="1"/>
  <c r="BA617" i="12" s="1"/>
  <c r="BB616" i="12"/>
  <c r="BQ616" i="12" s="1"/>
  <c r="CO620" i="1"/>
  <c r="CP619" i="1"/>
  <c r="BO616" i="12" l="1"/>
  <c r="BP616" i="12"/>
  <c r="BI616" i="12"/>
  <c r="BJ616" i="12"/>
  <c r="BG616" i="12"/>
  <c r="BH616" i="12"/>
  <c r="AR612" i="12"/>
  <c r="AQ612" i="12"/>
  <c r="AP612" i="12"/>
  <c r="AO612" i="12"/>
  <c r="AN612" i="12"/>
  <c r="AT611" i="12" s="1"/>
  <c r="AS611" i="12" s="1"/>
  <c r="AM612" i="12"/>
  <c r="AL612" i="12"/>
  <c r="AK612" i="12"/>
  <c r="AU611" i="12"/>
  <c r="AH612" i="12"/>
  <c r="AE612" i="12"/>
  <c r="AI612" i="12"/>
  <c r="AJ612" i="12"/>
  <c r="AG612" i="12"/>
  <c r="AF612" i="12"/>
  <c r="AD613" i="12"/>
  <c r="DR619" i="1"/>
  <c r="DQ620" i="1"/>
  <c r="EG619" i="1"/>
  <c r="EF620" i="1"/>
  <c r="BF616" i="12"/>
  <c r="BC616" i="12"/>
  <c r="BD616" i="12" s="1"/>
  <c r="BE616" i="12"/>
  <c r="BK616" i="12"/>
  <c r="BS616" i="12" s="1"/>
  <c r="BL616" i="12" s="1"/>
  <c r="BM616" i="12"/>
  <c r="DW623" i="1"/>
  <c r="BA618" i="12" s="1"/>
  <c r="BB617" i="12"/>
  <c r="BQ617" i="12" s="1"/>
  <c r="CO621" i="1"/>
  <c r="CP620" i="1"/>
  <c r="BO617" i="12" l="1"/>
  <c r="BP617" i="12"/>
  <c r="BI617" i="12"/>
  <c r="BJ617" i="12"/>
  <c r="BG617" i="12"/>
  <c r="BH617" i="12"/>
  <c r="AR613" i="12"/>
  <c r="AQ613" i="12"/>
  <c r="AP613" i="12"/>
  <c r="AO613" i="12"/>
  <c r="AN613" i="12"/>
  <c r="AM613" i="12"/>
  <c r="AL613" i="12"/>
  <c r="AK613" i="12"/>
  <c r="AU612" i="12"/>
  <c r="AI613" i="12"/>
  <c r="AE613" i="12"/>
  <c r="AJ613" i="12"/>
  <c r="AH613" i="12"/>
  <c r="AG613" i="12"/>
  <c r="AF613" i="12"/>
  <c r="AD614" i="12"/>
  <c r="DQ621" i="1"/>
  <c r="DR620" i="1"/>
  <c r="EF621" i="1"/>
  <c r="EG620" i="1"/>
  <c r="DW624" i="1"/>
  <c r="BA619" i="12" s="1"/>
  <c r="BB618" i="12"/>
  <c r="BQ618" i="12" s="1"/>
  <c r="BT617" i="12"/>
  <c r="BE617" i="12"/>
  <c r="BN616" i="12" s="1"/>
  <c r="BC617" i="12"/>
  <c r="BD617" i="12" s="1"/>
  <c r="BF617" i="12"/>
  <c r="BK617" i="12"/>
  <c r="BS617" i="12" s="1"/>
  <c r="BL617" i="12" s="1"/>
  <c r="BM617" i="12"/>
  <c r="BT616" i="12"/>
  <c r="BN615" i="12"/>
  <c r="CO622" i="1"/>
  <c r="CP621" i="1"/>
  <c r="BO618" i="12" l="1"/>
  <c r="BP618" i="12"/>
  <c r="BI618" i="12"/>
  <c r="BJ618" i="12"/>
  <c r="BG618" i="12"/>
  <c r="BH618" i="12"/>
  <c r="AR614" i="12"/>
  <c r="AQ614" i="12"/>
  <c r="AP614" i="12"/>
  <c r="AO614" i="12"/>
  <c r="AN614" i="12"/>
  <c r="AT613" i="12" s="1"/>
  <c r="AS613" i="12" s="1"/>
  <c r="AM614" i="12"/>
  <c r="AL614" i="12"/>
  <c r="AK614" i="12"/>
  <c r="AU613" i="12"/>
  <c r="AT612" i="12"/>
  <c r="AS612" i="12" s="1"/>
  <c r="AF614" i="12"/>
  <c r="AI614" i="12"/>
  <c r="AJ614" i="12"/>
  <c r="AH614" i="12"/>
  <c r="AE614" i="12"/>
  <c r="AG614" i="12"/>
  <c r="AD615" i="12"/>
  <c r="DQ622" i="1"/>
  <c r="DR621" i="1"/>
  <c r="EF622" i="1"/>
  <c r="EG621" i="1"/>
  <c r="BC618" i="12"/>
  <c r="BD618" i="12" s="1"/>
  <c r="BT618" i="12"/>
  <c r="BK618" i="12"/>
  <c r="BS618" i="12" s="1"/>
  <c r="BL618" i="12" s="1"/>
  <c r="BF618" i="12"/>
  <c r="BE618" i="12"/>
  <c r="BN617" i="12" s="1"/>
  <c r="BM618" i="12"/>
  <c r="BB619" i="12"/>
  <c r="BQ619" i="12" s="1"/>
  <c r="DW625" i="1"/>
  <c r="BA620" i="12" s="1"/>
  <c r="CO623" i="1"/>
  <c r="CP622" i="1"/>
  <c r="BO619" i="12" l="1"/>
  <c r="BP619" i="12"/>
  <c r="BI619" i="12"/>
  <c r="BJ619" i="12"/>
  <c r="BG619" i="12"/>
  <c r="BH619" i="12"/>
  <c r="AR615" i="12"/>
  <c r="AQ615" i="12"/>
  <c r="AP615" i="12"/>
  <c r="AO615" i="12"/>
  <c r="AN615" i="12"/>
  <c r="AT614" i="12" s="1"/>
  <c r="AS614" i="12" s="1"/>
  <c r="AL615" i="12"/>
  <c r="AK615" i="12"/>
  <c r="AM615" i="12"/>
  <c r="AU614" i="12"/>
  <c r="AE615" i="12"/>
  <c r="AF615" i="12"/>
  <c r="AI615" i="12"/>
  <c r="AH615" i="12"/>
  <c r="AG615" i="12"/>
  <c r="AJ615" i="12"/>
  <c r="AD616" i="12"/>
  <c r="DQ623" i="1"/>
  <c r="DR622" i="1"/>
  <c r="EF623" i="1"/>
  <c r="EG622" i="1"/>
  <c r="BB620" i="12"/>
  <c r="BQ620" i="12" s="1"/>
  <c r="DW626" i="1"/>
  <c r="BA621" i="12" s="1"/>
  <c r="BT619" i="12"/>
  <c r="BE619" i="12"/>
  <c r="BN618" i="12" s="1"/>
  <c r="BF619" i="12"/>
  <c r="BC619" i="12"/>
  <c r="BD619" i="12" s="1"/>
  <c r="BK619" i="12"/>
  <c r="BS619" i="12" s="1"/>
  <c r="BL619" i="12" s="1"/>
  <c r="BM619" i="12"/>
  <c r="CP623" i="1"/>
  <c r="CO624" i="1"/>
  <c r="BO620" i="12" l="1"/>
  <c r="BP620" i="12"/>
  <c r="BI620" i="12"/>
  <c r="BJ620" i="12"/>
  <c r="BG620" i="12"/>
  <c r="BH620" i="12"/>
  <c r="AR616" i="12"/>
  <c r="AQ616" i="12"/>
  <c r="AP616" i="12"/>
  <c r="AO616" i="12"/>
  <c r="AN616" i="12"/>
  <c r="AT615" i="12" s="1"/>
  <c r="AS615" i="12" s="1"/>
  <c r="AM616" i="12"/>
  <c r="AL616" i="12"/>
  <c r="AK616" i="12"/>
  <c r="AU615" i="12"/>
  <c r="AE616" i="12"/>
  <c r="AI616" i="12"/>
  <c r="AJ616" i="12"/>
  <c r="AH616" i="12"/>
  <c r="AF616" i="12"/>
  <c r="AG616" i="12"/>
  <c r="AD617" i="12"/>
  <c r="DQ624" i="1"/>
  <c r="DR623" i="1"/>
  <c r="EF624" i="1"/>
  <c r="EG623" i="1"/>
  <c r="DW627" i="1"/>
  <c r="BA622" i="12" s="1"/>
  <c r="BB621" i="12"/>
  <c r="BQ621" i="12" s="1"/>
  <c r="BF620" i="12"/>
  <c r="BD620" i="12"/>
  <c r="BC620" i="12"/>
  <c r="BK620" i="12"/>
  <c r="BS620" i="12" s="1"/>
  <c r="BL620" i="12" s="1"/>
  <c r="BE620" i="12"/>
  <c r="BN619" i="12" s="1"/>
  <c r="BT620" i="12"/>
  <c r="BM620" i="12"/>
  <c r="CP624" i="1"/>
  <c r="CO625" i="1"/>
  <c r="BO621" i="12" l="1"/>
  <c r="BP621" i="12"/>
  <c r="BI621" i="12"/>
  <c r="BJ621" i="12"/>
  <c r="BG621" i="12"/>
  <c r="BH621" i="12"/>
  <c r="AR617" i="12"/>
  <c r="AQ617" i="12"/>
  <c r="AP617" i="12"/>
  <c r="AO617" i="12"/>
  <c r="AN617" i="12"/>
  <c r="AT616" i="12" s="1"/>
  <c r="AS616" i="12" s="1"/>
  <c r="AM617" i="12"/>
  <c r="AL617" i="12"/>
  <c r="AK617" i="12"/>
  <c r="AU616" i="12"/>
  <c r="AF617" i="12"/>
  <c r="AG617" i="12"/>
  <c r="AH617" i="12"/>
  <c r="AE617" i="12"/>
  <c r="AJ617" i="12"/>
  <c r="AI617" i="12"/>
  <c r="AD618" i="12"/>
  <c r="DQ625" i="1"/>
  <c r="DR624" i="1"/>
  <c r="EG624" i="1"/>
  <c r="EF625" i="1"/>
  <c r="BE621" i="12"/>
  <c r="BN620" i="12" s="1"/>
  <c r="BD621" i="12"/>
  <c r="BK621" i="12"/>
  <c r="BS621" i="12" s="1"/>
  <c r="BL621" i="12" s="1"/>
  <c r="BC621" i="12"/>
  <c r="BF621" i="12"/>
  <c r="BT621" i="12"/>
  <c r="BM621" i="12"/>
  <c r="DW628" i="1"/>
  <c r="BA623" i="12" s="1"/>
  <c r="BB622" i="12"/>
  <c r="BQ622" i="12" s="1"/>
  <c r="CP625" i="1"/>
  <c r="CO626" i="1"/>
  <c r="BO622" i="12" l="1"/>
  <c r="BP622" i="12"/>
  <c r="BI622" i="12"/>
  <c r="BJ622" i="12"/>
  <c r="BG622" i="12"/>
  <c r="BH622" i="12"/>
  <c r="AR618" i="12"/>
  <c r="AQ618" i="12"/>
  <c r="AP618" i="12"/>
  <c r="AO618" i="12"/>
  <c r="AN618" i="12"/>
  <c r="AT617" i="12" s="1"/>
  <c r="AS617" i="12" s="1"/>
  <c r="AM618" i="12"/>
  <c r="AL618" i="12"/>
  <c r="AK618" i="12"/>
  <c r="AU617" i="12"/>
  <c r="AE618" i="12"/>
  <c r="AJ618" i="12"/>
  <c r="AI618" i="12"/>
  <c r="AH618" i="12"/>
  <c r="AF618" i="12"/>
  <c r="AG618" i="12"/>
  <c r="AD619" i="12"/>
  <c r="DR625" i="1"/>
  <c r="DQ626" i="1"/>
  <c r="EG625" i="1"/>
  <c r="EF626" i="1"/>
  <c r="DW629" i="1"/>
  <c r="BA624" i="12" s="1"/>
  <c r="BB623" i="12"/>
  <c r="BQ623" i="12" s="1"/>
  <c r="BC622" i="12"/>
  <c r="BF622" i="12"/>
  <c r="BE622" i="12"/>
  <c r="BN621" i="12" s="1"/>
  <c r="BD622" i="12"/>
  <c r="BK622" i="12"/>
  <c r="BS622" i="12" s="1"/>
  <c r="BL622" i="12" s="1"/>
  <c r="BT622" i="12"/>
  <c r="BM622" i="12"/>
  <c r="CP626" i="1"/>
  <c r="CO627" i="1"/>
  <c r="BO623" i="12" l="1"/>
  <c r="BP623" i="12"/>
  <c r="BI623" i="12"/>
  <c r="BJ623" i="12"/>
  <c r="BG623" i="12"/>
  <c r="BH623" i="12"/>
  <c r="AR619" i="12"/>
  <c r="AQ619" i="12"/>
  <c r="AP619" i="12"/>
  <c r="AO619" i="12"/>
  <c r="AN619" i="12"/>
  <c r="AT618" i="12" s="1"/>
  <c r="AS618" i="12" s="1"/>
  <c r="AL619" i="12"/>
  <c r="AK619" i="12"/>
  <c r="AM619" i="12"/>
  <c r="AU618" i="12"/>
  <c r="AI619" i="12"/>
  <c r="AJ619" i="12"/>
  <c r="AH619" i="12"/>
  <c r="AF619" i="12"/>
  <c r="AE619" i="12"/>
  <c r="AG619" i="12"/>
  <c r="AD620" i="12"/>
  <c r="DR626" i="1"/>
  <c r="DQ627" i="1"/>
  <c r="EG626" i="1"/>
  <c r="EF627" i="1"/>
  <c r="BK623" i="12"/>
  <c r="BS623" i="12" s="1"/>
  <c r="BL623" i="12" s="1"/>
  <c r="BE623" i="12"/>
  <c r="BC623" i="12"/>
  <c r="BD623" i="12" s="1"/>
  <c r="BF623" i="12"/>
  <c r="BM623" i="12"/>
  <c r="BB624" i="12"/>
  <c r="BQ624" i="12" s="1"/>
  <c r="DW630" i="1"/>
  <c r="BA625" i="12" s="1"/>
  <c r="CP627" i="1"/>
  <c r="CO628" i="1"/>
  <c r="BO624" i="12" l="1"/>
  <c r="BP624" i="12"/>
  <c r="BI624" i="12"/>
  <c r="BJ624" i="12"/>
  <c r="BG624" i="12"/>
  <c r="BH624" i="12"/>
  <c r="AR620" i="12"/>
  <c r="AQ620" i="12"/>
  <c r="AP620" i="12"/>
  <c r="AO620" i="12"/>
  <c r="AN620" i="12"/>
  <c r="AT619" i="12" s="1"/>
  <c r="AS619" i="12" s="1"/>
  <c r="AM620" i="12"/>
  <c r="AL620" i="12"/>
  <c r="AK620" i="12"/>
  <c r="AU619" i="12"/>
  <c r="AI620" i="12"/>
  <c r="AH620" i="12"/>
  <c r="AE620" i="12"/>
  <c r="AG620" i="12"/>
  <c r="AF620" i="12"/>
  <c r="AJ620" i="12"/>
  <c r="AD621" i="12"/>
  <c r="DQ628" i="1"/>
  <c r="DR627" i="1"/>
  <c r="EG627" i="1"/>
  <c r="EF628" i="1"/>
  <c r="BC624" i="12"/>
  <c r="BD624" i="12"/>
  <c r="BE624" i="12"/>
  <c r="BN623" i="12" s="1"/>
  <c r="BT624" i="12"/>
  <c r="BF624" i="12"/>
  <c r="BK624" i="12"/>
  <c r="BS624" i="12" s="1"/>
  <c r="BL624" i="12" s="1"/>
  <c r="BM624" i="12"/>
  <c r="BT623" i="12"/>
  <c r="BN622" i="12"/>
  <c r="DW631" i="1"/>
  <c r="BA626" i="12" s="1"/>
  <c r="BB625" i="12"/>
  <c r="BQ625" i="12" s="1"/>
  <c r="CO629" i="1"/>
  <c r="CP628" i="1"/>
  <c r="AU620" i="12" l="1"/>
  <c r="BO625" i="12"/>
  <c r="BP625" i="12"/>
  <c r="BI625" i="12"/>
  <c r="BJ625" i="12"/>
  <c r="BG625" i="12"/>
  <c r="BH625" i="12"/>
  <c r="AR621" i="12"/>
  <c r="AQ621" i="12"/>
  <c r="AP621" i="12"/>
  <c r="AO621" i="12"/>
  <c r="AN621" i="12"/>
  <c r="AT620" i="12" s="1"/>
  <c r="AS620" i="12" s="1"/>
  <c r="AM621" i="12"/>
  <c r="AL621" i="12"/>
  <c r="AK621" i="12"/>
  <c r="AF621" i="12"/>
  <c r="AE621" i="12"/>
  <c r="AH621" i="12"/>
  <c r="AJ621" i="12"/>
  <c r="AG621" i="12"/>
  <c r="AI621" i="12"/>
  <c r="AD622" i="12"/>
  <c r="DQ629" i="1"/>
  <c r="DR628" i="1"/>
  <c r="EG628" i="1"/>
  <c r="EF629" i="1"/>
  <c r="DW632" i="1"/>
  <c r="BA627" i="12" s="1"/>
  <c r="BB626" i="12"/>
  <c r="BQ626" i="12" s="1"/>
  <c r="BF625" i="12"/>
  <c r="BE625" i="12"/>
  <c r="BN624" i="12" s="1"/>
  <c r="BD625" i="12"/>
  <c r="BC625" i="12"/>
  <c r="BK625" i="12"/>
  <c r="BS625" i="12" s="1"/>
  <c r="BL625" i="12" s="1"/>
  <c r="BT625" i="12"/>
  <c r="BM625" i="12"/>
  <c r="CP629" i="1"/>
  <c r="CO630" i="1"/>
  <c r="AU621" i="12" l="1"/>
  <c r="BO626" i="12"/>
  <c r="BP626" i="12"/>
  <c r="BI626" i="12"/>
  <c r="BJ626" i="12"/>
  <c r="BG626" i="12"/>
  <c r="BH626" i="12"/>
  <c r="AR622" i="12"/>
  <c r="AQ622" i="12"/>
  <c r="AP622" i="12"/>
  <c r="AO622" i="12"/>
  <c r="AN622" i="12"/>
  <c r="AT621" i="12" s="1"/>
  <c r="AS621" i="12" s="1"/>
  <c r="AM622" i="12"/>
  <c r="AL622" i="12"/>
  <c r="AK622" i="12"/>
  <c r="AI622" i="12"/>
  <c r="AJ622" i="12"/>
  <c r="AF622" i="12"/>
  <c r="AH622" i="12"/>
  <c r="AE622" i="12"/>
  <c r="AG622" i="12"/>
  <c r="AD623" i="12"/>
  <c r="DQ630" i="1"/>
  <c r="DR629" i="1"/>
  <c r="EG629" i="1"/>
  <c r="EF630" i="1"/>
  <c r="BF626" i="12"/>
  <c r="BC626" i="12"/>
  <c r="BE626" i="12"/>
  <c r="BN625" i="12" s="1"/>
  <c r="BD626" i="12"/>
  <c r="BK626" i="12"/>
  <c r="BS626" i="12" s="1"/>
  <c r="BL626" i="12" s="1"/>
  <c r="BT626" i="12"/>
  <c r="BM626" i="12"/>
  <c r="DW633" i="1"/>
  <c r="BA628" i="12" s="1"/>
  <c r="BB627" i="12"/>
  <c r="BQ627" i="12" s="1"/>
  <c r="CP630" i="1"/>
  <c r="CO631" i="1"/>
  <c r="BO627" i="12" l="1"/>
  <c r="BP627" i="12"/>
  <c r="BI627" i="12"/>
  <c r="BJ627" i="12"/>
  <c r="BG627" i="12"/>
  <c r="BH627" i="12"/>
  <c r="AR623" i="12"/>
  <c r="AQ623" i="12"/>
  <c r="AP623" i="12"/>
  <c r="AO623" i="12"/>
  <c r="AN623" i="12"/>
  <c r="AT622" i="12" s="1"/>
  <c r="AS622" i="12" s="1"/>
  <c r="AL623" i="12"/>
  <c r="AM623" i="12"/>
  <c r="AK623" i="12"/>
  <c r="AU622" i="12"/>
  <c r="AE623" i="12"/>
  <c r="AJ623" i="12"/>
  <c r="AI623" i="12"/>
  <c r="AH623" i="12"/>
  <c r="AG623" i="12"/>
  <c r="AF623" i="12"/>
  <c r="AD624" i="12"/>
  <c r="DQ631" i="1"/>
  <c r="DR630" i="1"/>
  <c r="EF631" i="1"/>
  <c r="EG630" i="1"/>
  <c r="BB628" i="12"/>
  <c r="BQ628" i="12" s="1"/>
  <c r="DW634" i="1"/>
  <c r="BA629" i="12" s="1"/>
  <c r="BE627" i="12"/>
  <c r="BN626" i="12" s="1"/>
  <c r="BF627" i="12"/>
  <c r="BK627" i="12"/>
  <c r="BS627" i="12" s="1"/>
  <c r="BL627" i="12" s="1"/>
  <c r="BD627" i="12"/>
  <c r="BC627" i="12"/>
  <c r="BT627" i="12"/>
  <c r="BM627" i="12"/>
  <c r="CO632" i="1"/>
  <c r="CP631" i="1"/>
  <c r="BO628" i="12" l="1"/>
  <c r="BP628" i="12"/>
  <c r="BI628" i="12"/>
  <c r="BJ628" i="12"/>
  <c r="BG628" i="12"/>
  <c r="BH628" i="12"/>
  <c r="AR624" i="12"/>
  <c r="AQ624" i="12"/>
  <c r="AP624" i="12"/>
  <c r="AO624" i="12"/>
  <c r="AN624" i="12"/>
  <c r="AT623" i="12" s="1"/>
  <c r="AS623" i="12" s="1"/>
  <c r="AM624" i="12"/>
  <c r="AL624" i="12"/>
  <c r="AK624" i="12"/>
  <c r="AU623" i="12"/>
  <c r="AJ624" i="12"/>
  <c r="AG624" i="12"/>
  <c r="AE624" i="12"/>
  <c r="AI624" i="12"/>
  <c r="AH624" i="12"/>
  <c r="AF624" i="12"/>
  <c r="AD625" i="12"/>
  <c r="DR631" i="1"/>
  <c r="DQ632" i="1"/>
  <c r="EG631" i="1"/>
  <c r="EF632" i="1"/>
  <c r="BB629" i="12"/>
  <c r="BQ629" i="12" s="1"/>
  <c r="DW635" i="1"/>
  <c r="BA630" i="12" s="1"/>
  <c r="BE628" i="12"/>
  <c r="BC628" i="12"/>
  <c r="BD628" i="12" s="1"/>
  <c r="BF628" i="12"/>
  <c r="BK628" i="12"/>
  <c r="BS628" i="12" s="1"/>
  <c r="BL628" i="12" s="1"/>
  <c r="BM628" i="12"/>
  <c r="CO633" i="1"/>
  <c r="CP632" i="1"/>
  <c r="BO629" i="12" l="1"/>
  <c r="BP629" i="12"/>
  <c r="BI629" i="12"/>
  <c r="BJ629" i="12"/>
  <c r="BG629" i="12"/>
  <c r="BH629" i="12"/>
  <c r="AR625" i="12"/>
  <c r="AQ625" i="12"/>
  <c r="AP625" i="12"/>
  <c r="AO625" i="12"/>
  <c r="AN625" i="12"/>
  <c r="AT624" i="12" s="1"/>
  <c r="AS624" i="12" s="1"/>
  <c r="AM625" i="12"/>
  <c r="AL625" i="12"/>
  <c r="AK625" i="12"/>
  <c r="AU624" i="12"/>
  <c r="AJ625" i="12"/>
  <c r="AE625" i="12"/>
  <c r="AH625" i="12"/>
  <c r="AF625" i="12"/>
  <c r="AI625" i="12"/>
  <c r="AG625" i="12"/>
  <c r="AD626" i="12"/>
  <c r="DQ633" i="1"/>
  <c r="DR632" i="1"/>
  <c r="EF633" i="1"/>
  <c r="EG632" i="1"/>
  <c r="BT628" i="12"/>
  <c r="BN627" i="12"/>
  <c r="DW636" i="1"/>
  <c r="BA631" i="12" s="1"/>
  <c r="BB630" i="12"/>
  <c r="BQ630" i="12" s="1"/>
  <c r="BK629" i="12"/>
  <c r="BS629" i="12" s="1"/>
  <c r="BL629" i="12" s="1"/>
  <c r="BT629" i="12"/>
  <c r="BC629" i="12"/>
  <c r="BD629" i="12" s="1"/>
  <c r="BE629" i="12"/>
  <c r="BN628" i="12" s="1"/>
  <c r="BF629" i="12"/>
  <c r="BM629" i="12"/>
  <c r="CO634" i="1"/>
  <c r="CP633" i="1"/>
  <c r="BO630" i="12" l="1"/>
  <c r="BP630" i="12"/>
  <c r="BI630" i="12"/>
  <c r="BJ630" i="12"/>
  <c r="BG630" i="12"/>
  <c r="BH630" i="12"/>
  <c r="AR626" i="12"/>
  <c r="AQ626" i="12"/>
  <c r="AP626" i="12"/>
  <c r="AO626" i="12"/>
  <c r="AN626" i="12"/>
  <c r="AT625" i="12" s="1"/>
  <c r="AS625" i="12" s="1"/>
  <c r="AM626" i="12"/>
  <c r="AL626" i="12"/>
  <c r="AK626" i="12"/>
  <c r="AU625" i="12"/>
  <c r="AG626" i="12"/>
  <c r="AJ626" i="12"/>
  <c r="AH626" i="12"/>
  <c r="AI626" i="12"/>
  <c r="AE626" i="12"/>
  <c r="AF626" i="12"/>
  <c r="AD627" i="12"/>
  <c r="DQ634" i="1"/>
  <c r="DR633" i="1"/>
  <c r="EF634" i="1"/>
  <c r="EG633" i="1"/>
  <c r="BE630" i="12"/>
  <c r="BN629" i="12" s="1"/>
  <c r="BT630" i="12"/>
  <c r="BK630" i="12"/>
  <c r="BS630" i="12" s="1"/>
  <c r="BL630" i="12" s="1"/>
  <c r="BF630" i="12"/>
  <c r="BC630" i="12"/>
  <c r="BD630" i="12" s="1"/>
  <c r="BM630" i="12"/>
  <c r="DW637" i="1"/>
  <c r="BA632" i="12" s="1"/>
  <c r="BB631" i="12"/>
  <c r="BQ631" i="12" s="1"/>
  <c r="CP634" i="1"/>
  <c r="CO635" i="1"/>
  <c r="BO631" i="12" l="1"/>
  <c r="BP631" i="12"/>
  <c r="BI631" i="12"/>
  <c r="BJ631" i="12"/>
  <c r="BG631" i="12"/>
  <c r="BH631" i="12"/>
  <c r="AR627" i="12"/>
  <c r="AQ627" i="12"/>
  <c r="AP627" i="12"/>
  <c r="AO627" i="12"/>
  <c r="AN627" i="12"/>
  <c r="AT626" i="12" s="1"/>
  <c r="AS626" i="12" s="1"/>
  <c r="AL627" i="12"/>
  <c r="AM627" i="12"/>
  <c r="AK627" i="12"/>
  <c r="AU626" i="12"/>
  <c r="AG627" i="12"/>
  <c r="AF627" i="12"/>
  <c r="AE627" i="12"/>
  <c r="AH627" i="12"/>
  <c r="AI627" i="12"/>
  <c r="AJ627" i="12"/>
  <c r="AD628" i="12"/>
  <c r="DR634" i="1"/>
  <c r="DQ635" i="1"/>
  <c r="EF635" i="1"/>
  <c r="EG634" i="1"/>
  <c r="BE631" i="12"/>
  <c r="BN630" i="12" s="1"/>
  <c r="BC631" i="12"/>
  <c r="BD631" i="12" s="1"/>
  <c r="BK631" i="12"/>
  <c r="BS631" i="12" s="1"/>
  <c r="BL631" i="12" s="1"/>
  <c r="BF631" i="12"/>
  <c r="BT631" i="12"/>
  <c r="BM631" i="12"/>
  <c r="DW638" i="1"/>
  <c r="BA633" i="12" s="1"/>
  <c r="BB632" i="12"/>
  <c r="BQ632" i="12" s="1"/>
  <c r="CO636" i="1"/>
  <c r="CP635" i="1"/>
  <c r="BO632" i="12" l="1"/>
  <c r="BP632" i="12"/>
  <c r="BI632" i="12"/>
  <c r="BJ632" i="12"/>
  <c r="BG632" i="12"/>
  <c r="BH632" i="12"/>
  <c r="AR628" i="12"/>
  <c r="AQ628" i="12"/>
  <c r="AP628" i="12"/>
  <c r="AO628" i="12"/>
  <c r="AN628" i="12"/>
  <c r="AT627" i="12" s="1"/>
  <c r="AS627" i="12" s="1"/>
  <c r="AM628" i="12"/>
  <c r="AL628" i="12"/>
  <c r="AK628" i="12"/>
  <c r="AU627" i="12"/>
  <c r="AE628" i="12"/>
  <c r="AJ628" i="12"/>
  <c r="AI628" i="12"/>
  <c r="AG628" i="12"/>
  <c r="AH628" i="12"/>
  <c r="AF628" i="12"/>
  <c r="AD629" i="12"/>
  <c r="DR635" i="1"/>
  <c r="DQ636" i="1"/>
  <c r="EF636" i="1"/>
  <c r="EG635" i="1"/>
  <c r="BB633" i="12"/>
  <c r="BQ633" i="12" s="1"/>
  <c r="DW639" i="1"/>
  <c r="BA634" i="12" s="1"/>
  <c r="BF632" i="12"/>
  <c r="BE632" i="12"/>
  <c r="BN631" i="12" s="1"/>
  <c r="BT632" i="12"/>
  <c r="BK632" i="12"/>
  <c r="BS632" i="12" s="1"/>
  <c r="BL632" i="12" s="1"/>
  <c r="BC632" i="12"/>
  <c r="BD632" i="12" s="1"/>
  <c r="BM632" i="12"/>
  <c r="CP636" i="1"/>
  <c r="CO637" i="1"/>
  <c r="BO633" i="12" l="1"/>
  <c r="BP633" i="12"/>
  <c r="BI633" i="12"/>
  <c r="BJ633" i="12"/>
  <c r="BG633" i="12"/>
  <c r="BH633" i="12"/>
  <c r="AR629" i="12"/>
  <c r="AQ629" i="12"/>
  <c r="AP629" i="12"/>
  <c r="AO629" i="12"/>
  <c r="AN629" i="12"/>
  <c r="AT628" i="12" s="1"/>
  <c r="AS628" i="12" s="1"/>
  <c r="AM629" i="12"/>
  <c r="AL629" i="12"/>
  <c r="AK629" i="12"/>
  <c r="AU628" i="12"/>
  <c r="AJ629" i="12"/>
  <c r="AE629" i="12"/>
  <c r="AI629" i="12"/>
  <c r="AH629" i="12"/>
  <c r="AF629" i="12"/>
  <c r="AG629" i="12"/>
  <c r="AD630" i="12"/>
  <c r="DQ637" i="1"/>
  <c r="DR636" i="1"/>
  <c r="EF637" i="1"/>
  <c r="EG636" i="1"/>
  <c r="BB634" i="12"/>
  <c r="BQ634" i="12" s="1"/>
  <c r="DW640" i="1"/>
  <c r="BA635" i="12" s="1"/>
  <c r="BC633" i="12"/>
  <c r="BK633" i="12"/>
  <c r="BS633" i="12" s="1"/>
  <c r="BL633" i="12" s="1"/>
  <c r="BF633" i="12"/>
  <c r="BD633" i="12"/>
  <c r="BE633" i="12"/>
  <c r="BN632" i="12" s="1"/>
  <c r="BT633" i="12"/>
  <c r="BM633" i="12"/>
  <c r="CP637" i="1"/>
  <c r="CO638" i="1"/>
  <c r="BO634" i="12" l="1"/>
  <c r="BP634" i="12"/>
  <c r="BI634" i="12"/>
  <c r="BJ634" i="12"/>
  <c r="BG634" i="12"/>
  <c r="BH634" i="12"/>
  <c r="AR630" i="12"/>
  <c r="AQ630" i="12"/>
  <c r="AP630" i="12"/>
  <c r="AO630" i="12"/>
  <c r="AN630" i="12"/>
  <c r="AT629" i="12" s="1"/>
  <c r="AS629" i="12" s="1"/>
  <c r="AM630" i="12"/>
  <c r="AL630" i="12"/>
  <c r="AK630" i="12"/>
  <c r="AU629" i="12"/>
  <c r="AF630" i="12"/>
  <c r="AI630" i="12"/>
  <c r="AH630" i="12"/>
  <c r="AJ630" i="12"/>
  <c r="AG630" i="12"/>
  <c r="AE630" i="12"/>
  <c r="AD631" i="12"/>
  <c r="DR637" i="1"/>
  <c r="DQ638" i="1"/>
  <c r="EF638" i="1"/>
  <c r="EG637" i="1"/>
  <c r="BB635" i="12"/>
  <c r="BQ635" i="12" s="1"/>
  <c r="DW641" i="1"/>
  <c r="BA636" i="12" s="1"/>
  <c r="BC634" i="12"/>
  <c r="BE634" i="12"/>
  <c r="BN633" i="12" s="1"/>
  <c r="BT634" i="12"/>
  <c r="BK634" i="12"/>
  <c r="BS634" i="12" s="1"/>
  <c r="BL634" i="12" s="1"/>
  <c r="BD634" i="12"/>
  <c r="BF634" i="12"/>
  <c r="BM634" i="12"/>
  <c r="CP638" i="1"/>
  <c r="CO639" i="1"/>
  <c r="BO635" i="12" l="1"/>
  <c r="BP635" i="12"/>
  <c r="BI635" i="12"/>
  <c r="BJ635" i="12"/>
  <c r="BG635" i="12"/>
  <c r="BH635" i="12"/>
  <c r="AR631" i="12"/>
  <c r="AQ631" i="12"/>
  <c r="AP631" i="12"/>
  <c r="AO631" i="12"/>
  <c r="AN631" i="12"/>
  <c r="AT630" i="12" s="1"/>
  <c r="AS630" i="12" s="1"/>
  <c r="AL631" i="12"/>
  <c r="AM631" i="12"/>
  <c r="AK631" i="12"/>
  <c r="AU630" i="12"/>
  <c r="AJ631" i="12"/>
  <c r="AE631" i="12"/>
  <c r="AH631" i="12"/>
  <c r="AF631" i="12"/>
  <c r="AI631" i="12"/>
  <c r="AG631" i="12"/>
  <c r="AD632" i="12"/>
  <c r="DQ639" i="1"/>
  <c r="DR638" i="1"/>
  <c r="EF639" i="1"/>
  <c r="EG638" i="1"/>
  <c r="DW642" i="1"/>
  <c r="BA637" i="12" s="1"/>
  <c r="BB636" i="12"/>
  <c r="BQ636" i="12" s="1"/>
  <c r="BE635" i="12"/>
  <c r="BN634" i="12" s="1"/>
  <c r="BF635" i="12"/>
  <c r="BK635" i="12"/>
  <c r="BS635" i="12" s="1"/>
  <c r="BL635" i="12" s="1"/>
  <c r="BC635" i="12"/>
  <c r="BD635" i="12" s="1"/>
  <c r="BT635" i="12"/>
  <c r="BM635" i="12"/>
  <c r="CO640" i="1"/>
  <c r="CP639" i="1"/>
  <c r="BO636" i="12" l="1"/>
  <c r="BP636" i="12"/>
  <c r="BI636" i="12"/>
  <c r="BJ636" i="12"/>
  <c r="BG636" i="12"/>
  <c r="BH636" i="12"/>
  <c r="AR632" i="12"/>
  <c r="AQ632" i="12"/>
  <c r="AP632" i="12"/>
  <c r="AO632" i="12"/>
  <c r="AN632" i="12"/>
  <c r="AT631" i="12" s="1"/>
  <c r="AS631" i="12" s="1"/>
  <c r="AM632" i="12"/>
  <c r="AL632" i="12"/>
  <c r="AK632" i="12"/>
  <c r="AU631" i="12"/>
  <c r="AJ632" i="12"/>
  <c r="AG632" i="12"/>
  <c r="AH632" i="12"/>
  <c r="AI632" i="12"/>
  <c r="AF632" i="12"/>
  <c r="AE632" i="12"/>
  <c r="AD633" i="12"/>
  <c r="DR639" i="1"/>
  <c r="DQ640" i="1"/>
  <c r="EG639" i="1"/>
  <c r="EF640" i="1"/>
  <c r="BE636" i="12"/>
  <c r="BN635" i="12" s="1"/>
  <c r="BD636" i="12"/>
  <c r="BC636" i="12"/>
  <c r="BF636" i="12"/>
  <c r="BT636" i="12"/>
  <c r="BK636" i="12"/>
  <c r="BS636" i="12" s="1"/>
  <c r="BL636" i="12" s="1"/>
  <c r="BM636" i="12"/>
  <c r="BB637" i="12"/>
  <c r="BQ637" i="12" s="1"/>
  <c r="DW643" i="1"/>
  <c r="BA638" i="12" s="1"/>
  <c r="CP640" i="1"/>
  <c r="CO641" i="1"/>
  <c r="BO637" i="12" l="1"/>
  <c r="BP637" i="12"/>
  <c r="BI637" i="12"/>
  <c r="BJ637" i="12"/>
  <c r="BG637" i="12"/>
  <c r="BH637" i="12"/>
  <c r="AR633" i="12"/>
  <c r="AQ633" i="12"/>
  <c r="AP633" i="12"/>
  <c r="AO633" i="12"/>
  <c r="AN633" i="12"/>
  <c r="AT632" i="12" s="1"/>
  <c r="AS632" i="12" s="1"/>
  <c r="AM633" i="12"/>
  <c r="AL633" i="12"/>
  <c r="AK633" i="12"/>
  <c r="AU632" i="12"/>
  <c r="AG633" i="12"/>
  <c r="AJ633" i="12"/>
  <c r="AF633" i="12"/>
  <c r="AH633" i="12"/>
  <c r="AI633" i="12"/>
  <c r="AE633" i="12"/>
  <c r="AD634" i="12"/>
  <c r="DR640" i="1"/>
  <c r="DQ641" i="1"/>
  <c r="EG640" i="1"/>
  <c r="EF641" i="1"/>
  <c r="DW644" i="1"/>
  <c r="BA639" i="12" s="1"/>
  <c r="BB638" i="12"/>
  <c r="BQ638" i="12" s="1"/>
  <c r="BC637" i="12"/>
  <c r="BK637" i="12"/>
  <c r="BS637" i="12" s="1"/>
  <c r="BL637" i="12" s="1"/>
  <c r="BD637" i="12"/>
  <c r="BF637" i="12"/>
  <c r="BE637" i="12"/>
  <c r="BN636" i="12" s="1"/>
  <c r="BT637" i="12"/>
  <c r="BM637" i="12"/>
  <c r="CP641" i="1"/>
  <c r="CO642" i="1"/>
  <c r="BO638" i="12" l="1"/>
  <c r="BP638" i="12"/>
  <c r="BI638" i="12"/>
  <c r="BJ638" i="12"/>
  <c r="BG638" i="12"/>
  <c r="BH638" i="12"/>
  <c r="AR634" i="12"/>
  <c r="AQ634" i="12"/>
  <c r="AP634" i="12"/>
  <c r="AO634" i="12"/>
  <c r="AN634" i="12"/>
  <c r="AT633" i="12" s="1"/>
  <c r="AS633" i="12" s="1"/>
  <c r="AM634" i="12"/>
  <c r="AL634" i="12"/>
  <c r="AK634" i="12"/>
  <c r="AU633" i="12"/>
  <c r="AI634" i="12"/>
  <c r="AJ634" i="12"/>
  <c r="AF634" i="12"/>
  <c r="AH634" i="12"/>
  <c r="AE634" i="12"/>
  <c r="AG634" i="12"/>
  <c r="AD635" i="12"/>
  <c r="DR641" i="1"/>
  <c r="DQ642" i="1"/>
  <c r="EG641" i="1"/>
  <c r="EF642" i="1"/>
  <c r="BK638" i="12"/>
  <c r="BS638" i="12" s="1"/>
  <c r="BL638" i="12" s="1"/>
  <c r="BC638" i="12"/>
  <c r="BD638" i="12" s="1"/>
  <c r="BF638" i="12"/>
  <c r="BE638" i="12"/>
  <c r="BN637" i="12" s="1"/>
  <c r="BT638" i="12"/>
  <c r="BM638" i="12"/>
  <c r="BB639" i="12"/>
  <c r="BQ639" i="12" s="1"/>
  <c r="DW645" i="1"/>
  <c r="BA640" i="12" s="1"/>
  <c r="CO643" i="1"/>
  <c r="CP642" i="1"/>
  <c r="BO639" i="12" l="1"/>
  <c r="BP639" i="12"/>
  <c r="BI639" i="12"/>
  <c r="BJ639" i="12"/>
  <c r="BG639" i="12"/>
  <c r="BH639" i="12"/>
  <c r="AR635" i="12"/>
  <c r="AQ635" i="12"/>
  <c r="AP635" i="12"/>
  <c r="AO635" i="12"/>
  <c r="AN635" i="12"/>
  <c r="AT634" i="12" s="1"/>
  <c r="AS634" i="12" s="1"/>
  <c r="AL635" i="12"/>
  <c r="AK635" i="12"/>
  <c r="AM635" i="12"/>
  <c r="AU634" i="12"/>
  <c r="AE635" i="12"/>
  <c r="AI635" i="12"/>
  <c r="AJ635" i="12"/>
  <c r="AH635" i="12"/>
  <c r="AF635" i="12"/>
  <c r="AG635" i="12"/>
  <c r="AD636" i="12"/>
  <c r="DR642" i="1"/>
  <c r="DQ643" i="1"/>
  <c r="EF643" i="1"/>
  <c r="EG642" i="1"/>
  <c r="BF639" i="12"/>
  <c r="BE639" i="12"/>
  <c r="BN638" i="12" s="1"/>
  <c r="BK639" i="12"/>
  <c r="BS639" i="12" s="1"/>
  <c r="BL639" i="12" s="1"/>
  <c r="BC639" i="12"/>
  <c r="BD639" i="12" s="1"/>
  <c r="BT639" i="12"/>
  <c r="BM639" i="12"/>
  <c r="DW646" i="1"/>
  <c r="BA641" i="12" s="1"/>
  <c r="BB640" i="12"/>
  <c r="BQ640" i="12" s="1"/>
  <c r="CO644" i="1"/>
  <c r="CP643" i="1"/>
  <c r="BO640" i="12" l="1"/>
  <c r="BP640" i="12"/>
  <c r="BI640" i="12"/>
  <c r="BJ640" i="12"/>
  <c r="BG640" i="12"/>
  <c r="BH640" i="12"/>
  <c r="AR636" i="12"/>
  <c r="AQ636" i="12"/>
  <c r="AP636" i="12"/>
  <c r="AO636" i="12"/>
  <c r="AN636" i="12"/>
  <c r="AM636" i="12"/>
  <c r="AL636" i="12"/>
  <c r="AK636" i="12"/>
  <c r="AU635" i="12"/>
  <c r="AH636" i="12"/>
  <c r="AT635" i="12"/>
  <c r="AS635" i="12" s="1"/>
  <c r="AI636" i="12"/>
  <c r="AG636" i="12"/>
  <c r="AF636" i="12"/>
  <c r="AE636" i="12"/>
  <c r="AJ636" i="12"/>
  <c r="AD637" i="12"/>
  <c r="DQ644" i="1"/>
  <c r="DR643" i="1"/>
  <c r="EF644" i="1"/>
  <c r="EG643" i="1"/>
  <c r="BF640" i="12"/>
  <c r="BK640" i="12"/>
  <c r="BS640" i="12" s="1"/>
  <c r="BL640" i="12" s="1"/>
  <c r="BE640" i="12"/>
  <c r="BN639" i="12" s="1"/>
  <c r="BT640" i="12"/>
  <c r="BD640" i="12"/>
  <c r="BC640" i="12"/>
  <c r="BM640" i="12"/>
  <c r="DW647" i="1"/>
  <c r="BA642" i="12" s="1"/>
  <c r="BB641" i="12"/>
  <c r="BQ641" i="12" s="1"/>
  <c r="CO645" i="1"/>
  <c r="CP644" i="1"/>
  <c r="BO641" i="12" l="1"/>
  <c r="BP641" i="12"/>
  <c r="BI641" i="12"/>
  <c r="BJ641" i="12"/>
  <c r="BG641" i="12"/>
  <c r="BH641" i="12"/>
  <c r="AR637" i="12"/>
  <c r="AQ637" i="12"/>
  <c r="AP637" i="12"/>
  <c r="AO637" i="12"/>
  <c r="AN637" i="12"/>
  <c r="AT636" i="12" s="1"/>
  <c r="AS636" i="12" s="1"/>
  <c r="AM637" i="12"/>
  <c r="AL637" i="12"/>
  <c r="AK637" i="12"/>
  <c r="AU636" i="12"/>
  <c r="AH637" i="12"/>
  <c r="AE637" i="12"/>
  <c r="AG637" i="12"/>
  <c r="AJ637" i="12"/>
  <c r="AI637" i="12"/>
  <c r="AF637" i="12"/>
  <c r="AD638" i="12"/>
  <c r="DQ645" i="1"/>
  <c r="DR644" i="1"/>
  <c r="EF645" i="1"/>
  <c r="EG644" i="1"/>
  <c r="DW648" i="1"/>
  <c r="BA643" i="12" s="1"/>
  <c r="BB642" i="12"/>
  <c r="BQ642" i="12" s="1"/>
  <c r="BD641" i="12"/>
  <c r="BE641" i="12"/>
  <c r="BC641" i="12"/>
  <c r="BK641" i="12"/>
  <c r="BS641" i="12" s="1"/>
  <c r="BL641" i="12" s="1"/>
  <c r="BF641" i="12"/>
  <c r="BM641" i="12"/>
  <c r="CO646" i="1"/>
  <c r="CP645" i="1"/>
  <c r="BO642" i="12" l="1"/>
  <c r="BP642" i="12"/>
  <c r="BI642" i="12"/>
  <c r="BJ642" i="12"/>
  <c r="BG642" i="12"/>
  <c r="BH642" i="12"/>
  <c r="AR638" i="12"/>
  <c r="AQ638" i="12"/>
  <c r="AP638" i="12"/>
  <c r="AO638" i="12"/>
  <c r="AN638" i="12"/>
  <c r="AT637" i="12" s="1"/>
  <c r="AS637" i="12" s="1"/>
  <c r="AM638" i="12"/>
  <c r="AL638" i="12"/>
  <c r="AK638" i="12"/>
  <c r="AU637" i="12"/>
  <c r="AF638" i="12"/>
  <c r="AI638" i="12"/>
  <c r="AH638" i="12"/>
  <c r="AG638" i="12"/>
  <c r="AJ638" i="12"/>
  <c r="AE638" i="12"/>
  <c r="AD639" i="12"/>
  <c r="DQ646" i="1"/>
  <c r="DR645" i="1"/>
  <c r="EF646" i="1"/>
  <c r="EG645" i="1"/>
  <c r="BT641" i="12"/>
  <c r="BN640" i="12"/>
  <c r="BE642" i="12"/>
  <c r="BN641" i="12" s="1"/>
  <c r="BK642" i="12"/>
  <c r="BS642" i="12" s="1"/>
  <c r="BL642" i="12" s="1"/>
  <c r="BC642" i="12"/>
  <c r="BF642" i="12"/>
  <c r="BD642" i="12"/>
  <c r="BT642" i="12"/>
  <c r="BM642" i="12"/>
  <c r="BB643" i="12"/>
  <c r="BQ643" i="12" s="1"/>
  <c r="DW649" i="1"/>
  <c r="BA644" i="12" s="1"/>
  <c r="CP646" i="1"/>
  <c r="CO647" i="1"/>
  <c r="BO643" i="12" l="1"/>
  <c r="BP643" i="12"/>
  <c r="BI643" i="12"/>
  <c r="BJ643" i="12"/>
  <c r="BG643" i="12"/>
  <c r="BH643" i="12"/>
  <c r="AR639" i="12"/>
  <c r="AQ639" i="12"/>
  <c r="AP639" i="12"/>
  <c r="AO639" i="12"/>
  <c r="AN639" i="12"/>
  <c r="AT638" i="12" s="1"/>
  <c r="AS638" i="12" s="1"/>
  <c r="AL639" i="12"/>
  <c r="AK639" i="12"/>
  <c r="AM639" i="12"/>
  <c r="AU638" i="12"/>
  <c r="AH639" i="12"/>
  <c r="AE639" i="12"/>
  <c r="AI639" i="12"/>
  <c r="AF639" i="12"/>
  <c r="AG639" i="12"/>
  <c r="AJ639" i="12"/>
  <c r="AD640" i="12"/>
  <c r="DR646" i="1"/>
  <c r="DQ647" i="1"/>
  <c r="EF647" i="1"/>
  <c r="EG646" i="1"/>
  <c r="BE643" i="12"/>
  <c r="BN642" i="12" s="1"/>
  <c r="BK643" i="12"/>
  <c r="BS643" i="12" s="1"/>
  <c r="BL643" i="12" s="1"/>
  <c r="BC643" i="12"/>
  <c r="BD643" i="12" s="1"/>
  <c r="BF643" i="12"/>
  <c r="BT643" i="12"/>
  <c r="BM643" i="12"/>
  <c r="BB644" i="12"/>
  <c r="BQ644" i="12" s="1"/>
  <c r="DW650" i="1"/>
  <c r="BA645" i="12" s="1"/>
  <c r="CP647" i="1"/>
  <c r="CO648" i="1"/>
  <c r="BO644" i="12" l="1"/>
  <c r="BP644" i="12"/>
  <c r="BI644" i="12"/>
  <c r="BJ644" i="12"/>
  <c r="BG644" i="12"/>
  <c r="BH644" i="12"/>
  <c r="AR640" i="12"/>
  <c r="AQ640" i="12"/>
  <c r="AP640" i="12"/>
  <c r="AO640" i="12"/>
  <c r="AN640" i="12"/>
  <c r="AT639" i="12" s="1"/>
  <c r="AS639" i="12" s="1"/>
  <c r="AM640" i="12"/>
  <c r="AL640" i="12"/>
  <c r="AK640" i="12"/>
  <c r="AU639" i="12"/>
  <c r="AH640" i="12"/>
  <c r="AE640" i="12"/>
  <c r="AJ640" i="12"/>
  <c r="AF640" i="12"/>
  <c r="AI640" i="12"/>
  <c r="AG640" i="12"/>
  <c r="AD641" i="12"/>
  <c r="DR647" i="1"/>
  <c r="DQ648" i="1"/>
  <c r="EF648" i="1"/>
  <c r="EG647" i="1"/>
  <c r="DW651" i="1"/>
  <c r="BA646" i="12" s="1"/>
  <c r="BB645" i="12"/>
  <c r="BQ645" i="12" s="1"/>
  <c r="BF644" i="12"/>
  <c r="BC644" i="12"/>
  <c r="BD644" i="12" s="1"/>
  <c r="BK644" i="12"/>
  <c r="BS644" i="12" s="1"/>
  <c r="BL644" i="12" s="1"/>
  <c r="BE644" i="12"/>
  <c r="BN643" i="12" s="1"/>
  <c r="BT644" i="12"/>
  <c r="BM644" i="12"/>
  <c r="CP648" i="1"/>
  <c r="CO649" i="1"/>
  <c r="BO645" i="12" l="1"/>
  <c r="BP645" i="12"/>
  <c r="BI645" i="12"/>
  <c r="BJ645" i="12"/>
  <c r="BG645" i="12"/>
  <c r="BH645" i="12"/>
  <c r="AR641" i="12"/>
  <c r="AQ641" i="12"/>
  <c r="AP641" i="12"/>
  <c r="AO641" i="12"/>
  <c r="AN641" i="12"/>
  <c r="AT640" i="12" s="1"/>
  <c r="AS640" i="12" s="1"/>
  <c r="AM641" i="12"/>
  <c r="AL641" i="12"/>
  <c r="AK641" i="12"/>
  <c r="AU640" i="12"/>
  <c r="AJ641" i="12"/>
  <c r="AF641" i="12"/>
  <c r="AH641" i="12"/>
  <c r="AG641" i="12"/>
  <c r="AI641" i="12"/>
  <c r="AE641" i="12"/>
  <c r="AD642" i="12"/>
  <c r="DR648" i="1"/>
  <c r="DQ649" i="1"/>
  <c r="EG648" i="1"/>
  <c r="EF649" i="1"/>
  <c r="BE645" i="12"/>
  <c r="BN644" i="12" s="1"/>
  <c r="BT645" i="12"/>
  <c r="BF645" i="12"/>
  <c r="BC645" i="12"/>
  <c r="BD645" i="12" s="1"/>
  <c r="BK645" i="12"/>
  <c r="BS645" i="12" s="1"/>
  <c r="BL645" i="12" s="1"/>
  <c r="BM645" i="12"/>
  <c r="BB646" i="12"/>
  <c r="BQ646" i="12" s="1"/>
  <c r="DW652" i="1"/>
  <c r="BA647" i="12" s="1"/>
  <c r="CO650" i="1"/>
  <c r="CP649" i="1"/>
  <c r="BO646" i="12" l="1"/>
  <c r="BP646" i="12"/>
  <c r="BI646" i="12"/>
  <c r="BJ646" i="12"/>
  <c r="BG646" i="12"/>
  <c r="BH646" i="12"/>
  <c r="AR642" i="12"/>
  <c r="AQ642" i="12"/>
  <c r="AP642" i="12"/>
  <c r="AO642" i="12"/>
  <c r="AN642" i="12"/>
  <c r="AT641" i="12" s="1"/>
  <c r="AS641" i="12" s="1"/>
  <c r="AM642" i="12"/>
  <c r="AL642" i="12"/>
  <c r="AK642" i="12"/>
  <c r="AU641" i="12"/>
  <c r="AG642" i="12"/>
  <c r="AJ642" i="12"/>
  <c r="AI642" i="12"/>
  <c r="AH642" i="12"/>
  <c r="AF642" i="12"/>
  <c r="AE642" i="12"/>
  <c r="AD643" i="12"/>
  <c r="DQ650" i="1"/>
  <c r="DR649" i="1"/>
  <c r="EG649" i="1"/>
  <c r="EF650" i="1"/>
  <c r="BK646" i="12"/>
  <c r="BS646" i="12" s="1"/>
  <c r="BL646" i="12" s="1"/>
  <c r="BE646" i="12"/>
  <c r="BN645" i="12" s="1"/>
  <c r="BC646" i="12"/>
  <c r="BD646" i="12" s="1"/>
  <c r="BF646" i="12"/>
  <c r="BT646" i="12"/>
  <c r="BM646" i="12"/>
  <c r="DW653" i="1"/>
  <c r="BA648" i="12" s="1"/>
  <c r="BB647" i="12"/>
  <c r="BQ647" i="12" s="1"/>
  <c r="CP650" i="1"/>
  <c r="CO651" i="1"/>
  <c r="BO647" i="12" l="1"/>
  <c r="BP647" i="12"/>
  <c r="BI647" i="12"/>
  <c r="BJ647" i="12"/>
  <c r="BG647" i="12"/>
  <c r="BH647" i="12"/>
  <c r="AR643" i="12"/>
  <c r="AQ643" i="12"/>
  <c r="AP643" i="12"/>
  <c r="AO643" i="12"/>
  <c r="AN643" i="12"/>
  <c r="AT642" i="12" s="1"/>
  <c r="AS642" i="12" s="1"/>
  <c r="AL643" i="12"/>
  <c r="AK643" i="12"/>
  <c r="AM643" i="12"/>
  <c r="AU642" i="12"/>
  <c r="AJ643" i="12"/>
  <c r="AE643" i="12"/>
  <c r="AH643" i="12"/>
  <c r="AI643" i="12"/>
  <c r="AF643" i="12"/>
  <c r="AG643" i="12"/>
  <c r="AD644" i="12"/>
  <c r="DR650" i="1"/>
  <c r="DQ651" i="1"/>
  <c r="EG650" i="1"/>
  <c r="EF651" i="1"/>
  <c r="BF647" i="12"/>
  <c r="BD647" i="12"/>
  <c r="BC647" i="12"/>
  <c r="BE647" i="12"/>
  <c r="BK647" i="12"/>
  <c r="BS647" i="12" s="1"/>
  <c r="BL647" i="12" s="1"/>
  <c r="BM647" i="12"/>
  <c r="BB648" i="12"/>
  <c r="BQ648" i="12" s="1"/>
  <c r="DW654" i="1"/>
  <c r="BA649" i="12" s="1"/>
  <c r="CP651" i="1"/>
  <c r="CO652" i="1"/>
  <c r="BO648" i="12" l="1"/>
  <c r="BP648" i="12"/>
  <c r="BI648" i="12"/>
  <c r="BJ648" i="12"/>
  <c r="BG648" i="12"/>
  <c r="BH648" i="12"/>
  <c r="AR644" i="12"/>
  <c r="AQ644" i="12"/>
  <c r="AP644" i="12"/>
  <c r="AO644" i="12"/>
  <c r="AN644" i="12"/>
  <c r="AT643" i="12" s="1"/>
  <c r="AS643" i="12" s="1"/>
  <c r="AM644" i="12"/>
  <c r="AL644" i="12"/>
  <c r="AK644" i="12"/>
  <c r="AU643" i="12"/>
  <c r="AE644" i="12"/>
  <c r="AJ644" i="12"/>
  <c r="AI644" i="12"/>
  <c r="AH644" i="12"/>
  <c r="AG644" i="12"/>
  <c r="AF644" i="12"/>
  <c r="AD645" i="12"/>
  <c r="DQ652" i="1"/>
  <c r="DR651" i="1"/>
  <c r="EG651" i="1"/>
  <c r="EF652" i="1"/>
  <c r="DW655" i="1"/>
  <c r="BA650" i="12" s="1"/>
  <c r="BB649" i="12"/>
  <c r="BQ649" i="12" s="1"/>
  <c r="BT647" i="12"/>
  <c r="BN646" i="12"/>
  <c r="BE648" i="12"/>
  <c r="BN647" i="12" s="1"/>
  <c r="BC648" i="12"/>
  <c r="BF648" i="12"/>
  <c r="BK648" i="12"/>
  <c r="BS648" i="12" s="1"/>
  <c r="BL648" i="12" s="1"/>
  <c r="BT648" i="12"/>
  <c r="BD648" i="12"/>
  <c r="BM648" i="12"/>
  <c r="CP652" i="1"/>
  <c r="CO653" i="1"/>
  <c r="BO649" i="12" l="1"/>
  <c r="BP649" i="12"/>
  <c r="BI649" i="12"/>
  <c r="BJ649" i="12"/>
  <c r="BG649" i="12"/>
  <c r="BH649" i="12"/>
  <c r="AR645" i="12"/>
  <c r="AQ645" i="12"/>
  <c r="AP645" i="12"/>
  <c r="AO645" i="12"/>
  <c r="AN645" i="12"/>
  <c r="AT644" i="12" s="1"/>
  <c r="AS644" i="12" s="1"/>
  <c r="AM645" i="12"/>
  <c r="AL645" i="12"/>
  <c r="AK645" i="12"/>
  <c r="AU644" i="12"/>
  <c r="AE645" i="12"/>
  <c r="AG645" i="12"/>
  <c r="AF645" i="12"/>
  <c r="AH645" i="12"/>
  <c r="AI645" i="12"/>
  <c r="AJ645" i="12"/>
  <c r="AD646" i="12"/>
  <c r="DQ653" i="1"/>
  <c r="DR652" i="1"/>
  <c r="EF653" i="1"/>
  <c r="EG652" i="1"/>
  <c r="BC649" i="12"/>
  <c r="BD649" i="12" s="1"/>
  <c r="BK649" i="12"/>
  <c r="BS649" i="12" s="1"/>
  <c r="BL649" i="12" s="1"/>
  <c r="BE649" i="12"/>
  <c r="BN648" i="12" s="1"/>
  <c r="BF649" i="12"/>
  <c r="BT649" i="12"/>
  <c r="BM649" i="12"/>
  <c r="DW656" i="1"/>
  <c r="BA651" i="12" s="1"/>
  <c r="BB650" i="12"/>
  <c r="BQ650" i="12" s="1"/>
  <c r="CO654" i="1"/>
  <c r="CP653" i="1"/>
  <c r="BO650" i="12" l="1"/>
  <c r="BP650" i="12"/>
  <c r="BI650" i="12"/>
  <c r="BJ650" i="12"/>
  <c r="BG650" i="12"/>
  <c r="BH650" i="12"/>
  <c r="AR646" i="12"/>
  <c r="AQ646" i="12"/>
  <c r="AP646" i="12"/>
  <c r="AO646" i="12"/>
  <c r="AN646" i="12"/>
  <c r="AT645" i="12" s="1"/>
  <c r="AS645" i="12" s="1"/>
  <c r="AM646" i="12"/>
  <c r="AL646" i="12"/>
  <c r="AK646" i="12"/>
  <c r="AU645" i="12"/>
  <c r="AI646" i="12"/>
  <c r="AJ646" i="12"/>
  <c r="AH646" i="12"/>
  <c r="AG646" i="12"/>
  <c r="AE646" i="12"/>
  <c r="AF646" i="12"/>
  <c r="AD647" i="12"/>
  <c r="DQ654" i="1"/>
  <c r="DR653" i="1"/>
  <c r="EG653" i="1"/>
  <c r="EF654" i="1"/>
  <c r="BF650" i="12"/>
  <c r="BC650" i="12"/>
  <c r="BE650" i="12"/>
  <c r="BN649" i="12" s="1"/>
  <c r="BD650" i="12"/>
  <c r="BK650" i="12"/>
  <c r="BS650" i="12" s="1"/>
  <c r="BL650" i="12" s="1"/>
  <c r="BT650" i="12"/>
  <c r="BM650" i="12"/>
  <c r="DW657" i="1"/>
  <c r="BA652" i="12" s="1"/>
  <c r="BB651" i="12"/>
  <c r="BQ651" i="12" s="1"/>
  <c r="CP654" i="1"/>
  <c r="CO655" i="1"/>
  <c r="BO651" i="12" l="1"/>
  <c r="BP651" i="12"/>
  <c r="BI651" i="12"/>
  <c r="BJ651" i="12"/>
  <c r="BG651" i="12"/>
  <c r="BH651" i="12"/>
  <c r="AR647" i="12"/>
  <c r="AQ647" i="12"/>
  <c r="AP647" i="12"/>
  <c r="AO647" i="12"/>
  <c r="AN647" i="12"/>
  <c r="AT646" i="12" s="1"/>
  <c r="AS646" i="12" s="1"/>
  <c r="AL647" i="12"/>
  <c r="AM647" i="12"/>
  <c r="AK647" i="12"/>
  <c r="AU646" i="12"/>
  <c r="AG647" i="12"/>
  <c r="AF647" i="12"/>
  <c r="AI647" i="12"/>
  <c r="AH647" i="12"/>
  <c r="AJ647" i="12"/>
  <c r="AE647" i="12"/>
  <c r="AD648" i="12"/>
  <c r="DR654" i="1"/>
  <c r="DQ655" i="1"/>
  <c r="EF655" i="1"/>
  <c r="EG654" i="1"/>
  <c r="BF651" i="12"/>
  <c r="BC651" i="12"/>
  <c r="BD651" i="12" s="1"/>
  <c r="BK651" i="12"/>
  <c r="BS651" i="12" s="1"/>
  <c r="BL651" i="12" s="1"/>
  <c r="BE651" i="12"/>
  <c r="BN650" i="12" s="1"/>
  <c r="BT651" i="12"/>
  <c r="BM651" i="12"/>
  <c r="BB652" i="12"/>
  <c r="BQ652" i="12" s="1"/>
  <c r="DW658" i="1"/>
  <c r="BA653" i="12" s="1"/>
  <c r="CO656" i="1"/>
  <c r="CP655" i="1"/>
  <c r="BO652" i="12" l="1"/>
  <c r="BP652" i="12"/>
  <c r="BI652" i="12"/>
  <c r="BJ652" i="12"/>
  <c r="BG652" i="12"/>
  <c r="BH652" i="12"/>
  <c r="AR648" i="12"/>
  <c r="AQ648" i="12"/>
  <c r="AP648" i="12"/>
  <c r="AO648" i="12"/>
  <c r="AN648" i="12"/>
  <c r="AT647" i="12" s="1"/>
  <c r="AS647" i="12" s="1"/>
  <c r="AM648" i="12"/>
  <c r="AL648" i="12"/>
  <c r="AK648" i="12"/>
  <c r="AU647" i="12"/>
  <c r="AI648" i="12"/>
  <c r="AF648" i="12"/>
  <c r="AH648" i="12"/>
  <c r="AE648" i="12"/>
  <c r="AG648" i="12"/>
  <c r="AJ648" i="12"/>
  <c r="AD649" i="12"/>
  <c r="DQ656" i="1"/>
  <c r="DR655" i="1"/>
  <c r="EG655" i="1"/>
  <c r="EF656" i="1"/>
  <c r="BD652" i="12"/>
  <c r="BF652" i="12"/>
  <c r="BC652" i="12"/>
  <c r="BE652" i="12"/>
  <c r="BK652" i="12"/>
  <c r="BS652" i="12" s="1"/>
  <c r="BL652" i="12" s="1"/>
  <c r="BM652" i="12"/>
  <c r="BB653" i="12"/>
  <c r="BQ653" i="12" s="1"/>
  <c r="DW659" i="1"/>
  <c r="BA654" i="12" s="1"/>
  <c r="CP656" i="1"/>
  <c r="CO657" i="1"/>
  <c r="BO653" i="12" l="1"/>
  <c r="BP653" i="12"/>
  <c r="BI653" i="12"/>
  <c r="BJ653" i="12"/>
  <c r="BG653" i="12"/>
  <c r="BH653" i="12"/>
  <c r="AR649" i="12"/>
  <c r="AQ649" i="12"/>
  <c r="AP649" i="12"/>
  <c r="AO649" i="12"/>
  <c r="AN649" i="12"/>
  <c r="AT648" i="12" s="1"/>
  <c r="AS648" i="12" s="1"/>
  <c r="AM649" i="12"/>
  <c r="AL649" i="12"/>
  <c r="AK649" i="12"/>
  <c r="AU648" i="12"/>
  <c r="AJ649" i="12"/>
  <c r="AF649" i="12"/>
  <c r="AH649" i="12"/>
  <c r="AG649" i="12"/>
  <c r="AI649" i="12"/>
  <c r="AE649" i="12"/>
  <c r="AD650" i="12"/>
  <c r="DR656" i="1"/>
  <c r="DQ657" i="1"/>
  <c r="EF657" i="1"/>
  <c r="EG656" i="1"/>
  <c r="DW660" i="1"/>
  <c r="BA655" i="12" s="1"/>
  <c r="BB654" i="12"/>
  <c r="BQ654" i="12" s="1"/>
  <c r="BT652" i="12"/>
  <c r="BN651" i="12"/>
  <c r="BF653" i="12"/>
  <c r="BE653" i="12"/>
  <c r="BN652" i="12" s="1"/>
  <c r="BD653" i="12"/>
  <c r="BC653" i="12"/>
  <c r="BK653" i="12"/>
  <c r="BS653" i="12" s="1"/>
  <c r="BL653" i="12" s="1"/>
  <c r="BT653" i="12"/>
  <c r="BM653" i="12"/>
  <c r="CP657" i="1"/>
  <c r="CO658" i="1"/>
  <c r="BO654" i="12" l="1"/>
  <c r="BP654" i="12"/>
  <c r="BI654" i="12"/>
  <c r="BJ654" i="12"/>
  <c r="BG654" i="12"/>
  <c r="BH654" i="12"/>
  <c r="AR650" i="12"/>
  <c r="AQ650" i="12"/>
  <c r="AP650" i="12"/>
  <c r="AO650" i="12"/>
  <c r="AN650" i="12"/>
  <c r="AT649" i="12" s="1"/>
  <c r="AS649" i="12" s="1"/>
  <c r="AM650" i="12"/>
  <c r="AL650" i="12"/>
  <c r="AK650" i="12"/>
  <c r="AU649" i="12"/>
  <c r="AG650" i="12"/>
  <c r="AJ650" i="12"/>
  <c r="AH650" i="12"/>
  <c r="AF650" i="12"/>
  <c r="AE650" i="12"/>
  <c r="AI650" i="12"/>
  <c r="AD651" i="12"/>
  <c r="DR657" i="1"/>
  <c r="DQ658" i="1"/>
  <c r="EG657" i="1"/>
  <c r="EF658" i="1"/>
  <c r="BK654" i="12"/>
  <c r="BS654" i="12" s="1"/>
  <c r="BL654" i="12" s="1"/>
  <c r="BC654" i="12"/>
  <c r="BF654" i="12"/>
  <c r="BE654" i="12"/>
  <c r="BD654" i="12"/>
  <c r="BM654" i="12"/>
  <c r="BB655" i="12"/>
  <c r="BQ655" i="12" s="1"/>
  <c r="DW661" i="1"/>
  <c r="BA656" i="12" s="1"/>
  <c r="CP658" i="1"/>
  <c r="CO659" i="1"/>
  <c r="BO655" i="12" l="1"/>
  <c r="BP655" i="12"/>
  <c r="BI655" i="12"/>
  <c r="BJ655" i="12"/>
  <c r="BG655" i="12"/>
  <c r="BH655" i="12"/>
  <c r="AR651" i="12"/>
  <c r="AQ651" i="12"/>
  <c r="AP651" i="12"/>
  <c r="AO651" i="12"/>
  <c r="AN651" i="12"/>
  <c r="AT650" i="12" s="1"/>
  <c r="AS650" i="12" s="1"/>
  <c r="AL651" i="12"/>
  <c r="AM651" i="12"/>
  <c r="AK651" i="12"/>
  <c r="AU650" i="12"/>
  <c r="AG651" i="12"/>
  <c r="AI651" i="12"/>
  <c r="AJ651" i="12"/>
  <c r="AH651" i="12"/>
  <c r="AF651" i="12"/>
  <c r="AE651" i="12"/>
  <c r="AD652" i="12"/>
  <c r="DQ659" i="1"/>
  <c r="DR658" i="1"/>
  <c r="EF659" i="1"/>
  <c r="EG658" i="1"/>
  <c r="DW662" i="1"/>
  <c r="BA657" i="12" s="1"/>
  <c r="BB656" i="12"/>
  <c r="BQ656" i="12" s="1"/>
  <c r="BT654" i="12"/>
  <c r="BN653" i="12"/>
  <c r="BE655" i="12"/>
  <c r="BD655" i="12"/>
  <c r="BK655" i="12"/>
  <c r="BS655" i="12" s="1"/>
  <c r="BL655" i="12" s="1"/>
  <c r="BF655" i="12"/>
  <c r="BC655" i="12"/>
  <c r="BM655" i="12"/>
  <c r="CP659" i="1"/>
  <c r="CO660" i="1"/>
  <c r="BO656" i="12" l="1"/>
  <c r="BP656" i="12"/>
  <c r="BI656" i="12"/>
  <c r="BJ656" i="12"/>
  <c r="BG656" i="12"/>
  <c r="BH656" i="12"/>
  <c r="AR652" i="12"/>
  <c r="AQ652" i="12"/>
  <c r="AP652" i="12"/>
  <c r="AO652" i="12"/>
  <c r="AN652" i="12"/>
  <c r="AT651" i="12" s="1"/>
  <c r="AS651" i="12" s="1"/>
  <c r="AM652" i="12"/>
  <c r="AL652" i="12"/>
  <c r="AK652" i="12"/>
  <c r="AU651" i="12"/>
  <c r="AE652" i="12"/>
  <c r="AJ652" i="12"/>
  <c r="AI652" i="12"/>
  <c r="AH652" i="12"/>
  <c r="AF652" i="12"/>
  <c r="AG652" i="12"/>
  <c r="AD653" i="12"/>
  <c r="DR659" i="1"/>
  <c r="DQ660" i="1"/>
  <c r="EF660" i="1"/>
  <c r="EG659" i="1"/>
  <c r="BC656" i="12"/>
  <c r="BD656" i="12" s="1"/>
  <c r="BF656" i="12"/>
  <c r="BK656" i="12"/>
  <c r="BS656" i="12" s="1"/>
  <c r="BL656" i="12" s="1"/>
  <c r="BE656" i="12"/>
  <c r="BN655" i="12" s="1"/>
  <c r="BT656" i="12"/>
  <c r="BM656" i="12"/>
  <c r="BT655" i="12"/>
  <c r="BN654" i="12"/>
  <c r="BB657" i="12"/>
  <c r="BQ657" i="12" s="1"/>
  <c r="DW663" i="1"/>
  <c r="BA658" i="12" s="1"/>
  <c r="CP660" i="1"/>
  <c r="CO661" i="1"/>
  <c r="BO657" i="12" l="1"/>
  <c r="BP657" i="12"/>
  <c r="BI657" i="12"/>
  <c r="BJ657" i="12"/>
  <c r="BG657" i="12"/>
  <c r="BH657" i="12"/>
  <c r="AR653" i="12"/>
  <c r="AQ653" i="12"/>
  <c r="AP653" i="12"/>
  <c r="AO653" i="12"/>
  <c r="AN653" i="12"/>
  <c r="AT652" i="12" s="1"/>
  <c r="AS652" i="12" s="1"/>
  <c r="AM653" i="12"/>
  <c r="AL653" i="12"/>
  <c r="AK653" i="12"/>
  <c r="AU652" i="12"/>
  <c r="AI653" i="12"/>
  <c r="AG653" i="12"/>
  <c r="AF653" i="12"/>
  <c r="AH653" i="12"/>
  <c r="AJ653" i="12"/>
  <c r="AE653" i="12"/>
  <c r="AD654" i="12"/>
  <c r="DR660" i="1"/>
  <c r="DQ661" i="1"/>
  <c r="EF661" i="1"/>
  <c r="EG660" i="1"/>
  <c r="BC657" i="12"/>
  <c r="BD657" i="12" s="1"/>
  <c r="BF657" i="12"/>
  <c r="BE657" i="12"/>
  <c r="BK657" i="12"/>
  <c r="BS657" i="12" s="1"/>
  <c r="BL657" i="12" s="1"/>
  <c r="BM657" i="12"/>
  <c r="BB658" i="12"/>
  <c r="BQ658" i="12" s="1"/>
  <c r="DW664" i="1"/>
  <c r="BA659" i="12" s="1"/>
  <c r="CP661" i="1"/>
  <c r="CO662" i="1"/>
  <c r="BO658" i="12" l="1"/>
  <c r="BP658" i="12"/>
  <c r="BI658" i="12"/>
  <c r="BJ658" i="12"/>
  <c r="BG658" i="12"/>
  <c r="BH658" i="12"/>
  <c r="AR654" i="12"/>
  <c r="AQ654" i="12"/>
  <c r="AP654" i="12"/>
  <c r="AO654" i="12"/>
  <c r="AN654" i="12"/>
  <c r="AM654" i="12"/>
  <c r="AL654" i="12"/>
  <c r="AK654" i="12"/>
  <c r="AU653" i="12"/>
  <c r="AJ654" i="12"/>
  <c r="AI654" i="12"/>
  <c r="AH654" i="12"/>
  <c r="AG654" i="12"/>
  <c r="AF654" i="12"/>
  <c r="AT653" i="12"/>
  <c r="AS653" i="12" s="1"/>
  <c r="AE654" i="12"/>
  <c r="AD655" i="12"/>
  <c r="DQ662" i="1"/>
  <c r="DR661" i="1"/>
  <c r="EF662" i="1"/>
  <c r="EG661" i="1"/>
  <c r="BE658" i="12"/>
  <c r="BK658" i="12"/>
  <c r="BS658" i="12" s="1"/>
  <c r="BL658" i="12" s="1"/>
  <c r="BF658" i="12"/>
  <c r="BC658" i="12"/>
  <c r="BD658" i="12" s="1"/>
  <c r="BM658" i="12"/>
  <c r="DW665" i="1"/>
  <c r="BA660" i="12" s="1"/>
  <c r="BB659" i="12"/>
  <c r="BQ659" i="12" s="1"/>
  <c r="BT657" i="12"/>
  <c r="BN656" i="12"/>
  <c r="CP662" i="1"/>
  <c r="CO663" i="1"/>
  <c r="BO659" i="12" l="1"/>
  <c r="BP659" i="12"/>
  <c r="BI659" i="12"/>
  <c r="BJ659" i="12"/>
  <c r="BG659" i="12"/>
  <c r="BH659" i="12"/>
  <c r="AR655" i="12"/>
  <c r="AQ655" i="12"/>
  <c r="AP655" i="12"/>
  <c r="AO655" i="12"/>
  <c r="AN655" i="12"/>
  <c r="AT654" i="12" s="1"/>
  <c r="AS654" i="12" s="1"/>
  <c r="AL655" i="12"/>
  <c r="AM655" i="12"/>
  <c r="AK655" i="12"/>
  <c r="AU654" i="12"/>
  <c r="AG655" i="12"/>
  <c r="AF655" i="12"/>
  <c r="AI655" i="12"/>
  <c r="AH655" i="12"/>
  <c r="AJ655" i="12"/>
  <c r="AE655" i="12"/>
  <c r="AD656" i="12"/>
  <c r="DR662" i="1"/>
  <c r="DQ663" i="1"/>
  <c r="EF663" i="1"/>
  <c r="EG662" i="1"/>
  <c r="BE659" i="12"/>
  <c r="BN658" i="12" s="1"/>
  <c r="BF659" i="12"/>
  <c r="BT659" i="12"/>
  <c r="BC659" i="12"/>
  <c r="BD659" i="12" s="1"/>
  <c r="BK659" i="12"/>
  <c r="BS659" i="12" s="1"/>
  <c r="BL659" i="12" s="1"/>
  <c r="BM659" i="12"/>
  <c r="BT658" i="12"/>
  <c r="BN657" i="12"/>
  <c r="BB660" i="12"/>
  <c r="BQ660" i="12" s="1"/>
  <c r="DW666" i="1"/>
  <c r="BA661" i="12" s="1"/>
  <c r="CP663" i="1"/>
  <c r="CO664" i="1"/>
  <c r="BO660" i="12" l="1"/>
  <c r="BP660" i="12"/>
  <c r="BI660" i="12"/>
  <c r="BJ660" i="12"/>
  <c r="BG660" i="12"/>
  <c r="BH660" i="12"/>
  <c r="AR656" i="12"/>
  <c r="AQ656" i="12"/>
  <c r="AP656" i="12"/>
  <c r="AO656" i="12"/>
  <c r="AN656" i="12"/>
  <c r="AT655" i="12" s="1"/>
  <c r="AS655" i="12" s="1"/>
  <c r="AM656" i="12"/>
  <c r="AL656" i="12"/>
  <c r="AK656" i="12"/>
  <c r="AU655" i="12"/>
  <c r="AG656" i="12"/>
  <c r="AH656" i="12"/>
  <c r="AF656" i="12"/>
  <c r="AE656" i="12"/>
  <c r="AI656" i="12"/>
  <c r="AJ656" i="12"/>
  <c r="AD657" i="12"/>
  <c r="DR663" i="1"/>
  <c r="DQ664" i="1"/>
  <c r="EG663" i="1"/>
  <c r="EF664" i="1"/>
  <c r="BE660" i="12"/>
  <c r="BN659" i="12" s="1"/>
  <c r="BF660" i="12"/>
  <c r="BK660" i="12"/>
  <c r="BS660" i="12" s="1"/>
  <c r="BL660" i="12" s="1"/>
  <c r="BT660" i="12"/>
  <c r="BC660" i="12"/>
  <c r="BD660" i="12" s="1"/>
  <c r="BM660" i="12"/>
  <c r="BB661" i="12"/>
  <c r="BQ661" i="12" s="1"/>
  <c r="DW667" i="1"/>
  <c r="BA662" i="12" s="1"/>
  <c r="CP664" i="1"/>
  <c r="CO665" i="1"/>
  <c r="BO661" i="12" l="1"/>
  <c r="BP661" i="12"/>
  <c r="BI661" i="12"/>
  <c r="BJ661" i="12"/>
  <c r="BG661" i="12"/>
  <c r="BH661" i="12"/>
  <c r="AR657" i="12"/>
  <c r="AQ657" i="12"/>
  <c r="AP657" i="12"/>
  <c r="AO657" i="12"/>
  <c r="AN657" i="12"/>
  <c r="AT656" i="12" s="1"/>
  <c r="AS656" i="12" s="1"/>
  <c r="AM657" i="12"/>
  <c r="AL657" i="12"/>
  <c r="AK657" i="12"/>
  <c r="AU656" i="12"/>
  <c r="AE657" i="12"/>
  <c r="AJ657" i="12"/>
  <c r="AH657" i="12"/>
  <c r="AG657" i="12"/>
  <c r="AI657" i="12"/>
  <c r="AF657" i="12"/>
  <c r="AD658" i="12"/>
  <c r="DQ665" i="1"/>
  <c r="DR664" i="1"/>
  <c r="EG664" i="1"/>
  <c r="EF665" i="1"/>
  <c r="BB662" i="12"/>
  <c r="BQ662" i="12" s="1"/>
  <c r="DW668" i="1"/>
  <c r="BA663" i="12" s="1"/>
  <c r="BF661" i="12"/>
  <c r="BK661" i="12"/>
  <c r="BS661" i="12" s="1"/>
  <c r="BL661" i="12" s="1"/>
  <c r="BE661" i="12"/>
  <c r="BC661" i="12"/>
  <c r="BD661" i="12" s="1"/>
  <c r="BM661" i="12"/>
  <c r="CP665" i="1"/>
  <c r="CO666" i="1"/>
  <c r="BO662" i="12" l="1"/>
  <c r="BP662" i="12"/>
  <c r="BI662" i="12"/>
  <c r="BJ662" i="12"/>
  <c r="BG662" i="12"/>
  <c r="BH662" i="12"/>
  <c r="AR658" i="12"/>
  <c r="AQ658" i="12"/>
  <c r="AP658" i="12"/>
  <c r="AO658" i="12"/>
  <c r="AN658" i="12"/>
  <c r="AT657" i="12" s="1"/>
  <c r="AS657" i="12" s="1"/>
  <c r="AM658" i="12"/>
  <c r="AL658" i="12"/>
  <c r="AK658" i="12"/>
  <c r="AU657" i="12"/>
  <c r="AH658" i="12"/>
  <c r="AF658" i="12"/>
  <c r="AI658" i="12"/>
  <c r="AJ658" i="12"/>
  <c r="AE658" i="12"/>
  <c r="AG658" i="12"/>
  <c r="AD659" i="12"/>
  <c r="DQ666" i="1"/>
  <c r="DR665" i="1"/>
  <c r="EG665" i="1"/>
  <c r="EF666" i="1"/>
  <c r="BT661" i="12"/>
  <c r="BN660" i="12"/>
  <c r="DW669" i="1"/>
  <c r="BA664" i="12" s="1"/>
  <c r="BB663" i="12"/>
  <c r="BQ663" i="12" s="1"/>
  <c r="BC662" i="12"/>
  <c r="BD662" i="12"/>
  <c r="BK662" i="12"/>
  <c r="BS662" i="12" s="1"/>
  <c r="BL662" i="12" s="1"/>
  <c r="BE662" i="12"/>
  <c r="BN661" i="12" s="1"/>
  <c r="BT662" i="12"/>
  <c r="BF662" i="12"/>
  <c r="BM662" i="12"/>
  <c r="CO667" i="1"/>
  <c r="CP666" i="1"/>
  <c r="BO663" i="12" l="1"/>
  <c r="BP663" i="12"/>
  <c r="BI663" i="12"/>
  <c r="BJ663" i="12"/>
  <c r="BG663" i="12"/>
  <c r="BH663" i="12"/>
  <c r="AR659" i="12"/>
  <c r="AQ659" i="12"/>
  <c r="AP659" i="12"/>
  <c r="AO659" i="12"/>
  <c r="AN659" i="12"/>
  <c r="AT658" i="12" s="1"/>
  <c r="AS658" i="12" s="1"/>
  <c r="AL659" i="12"/>
  <c r="AK659" i="12"/>
  <c r="AM659" i="12"/>
  <c r="AU658" i="12"/>
  <c r="AI659" i="12"/>
  <c r="AF659" i="12"/>
  <c r="AG659" i="12"/>
  <c r="AH659" i="12"/>
  <c r="AJ659" i="12"/>
  <c r="AE659" i="12"/>
  <c r="AD660" i="12"/>
  <c r="DR666" i="1"/>
  <c r="DQ667" i="1"/>
  <c r="EF667" i="1"/>
  <c r="EG666" i="1"/>
  <c r="BC663" i="12"/>
  <c r="BD663" i="12"/>
  <c r="BT663" i="12"/>
  <c r="BK663" i="12"/>
  <c r="BS663" i="12" s="1"/>
  <c r="BL663" i="12" s="1"/>
  <c r="BE663" i="12"/>
  <c r="BN662" i="12" s="1"/>
  <c r="BF663" i="12"/>
  <c r="BM663" i="12"/>
  <c r="DW670" i="1"/>
  <c r="BA665" i="12" s="1"/>
  <c r="BB664" i="12"/>
  <c r="BQ664" i="12" s="1"/>
  <c r="CO668" i="1"/>
  <c r="CP667" i="1"/>
  <c r="BO664" i="12" l="1"/>
  <c r="BP664" i="12"/>
  <c r="BI664" i="12"/>
  <c r="BJ664" i="12"/>
  <c r="BG664" i="12"/>
  <c r="BH664" i="12"/>
  <c r="AR660" i="12"/>
  <c r="AQ660" i="12"/>
  <c r="AP660" i="12"/>
  <c r="AO660" i="12"/>
  <c r="AN660" i="12"/>
  <c r="AT659" i="12" s="1"/>
  <c r="AS659" i="12" s="1"/>
  <c r="AM660" i="12"/>
  <c r="AL660" i="12"/>
  <c r="AK660" i="12"/>
  <c r="AU659" i="12"/>
  <c r="AH660" i="12"/>
  <c r="AI660" i="12"/>
  <c r="AE660" i="12"/>
  <c r="AJ660" i="12"/>
  <c r="AF660" i="12"/>
  <c r="AG660" i="12"/>
  <c r="AD661" i="12"/>
  <c r="DR667" i="1"/>
  <c r="DQ668" i="1"/>
  <c r="EG667" i="1"/>
  <c r="EF668" i="1"/>
  <c r="BF664" i="12"/>
  <c r="BE664" i="12"/>
  <c r="BN663" i="12" s="1"/>
  <c r="BC664" i="12"/>
  <c r="BD664" i="12" s="1"/>
  <c r="BK664" i="12"/>
  <c r="BS664" i="12" s="1"/>
  <c r="BL664" i="12" s="1"/>
  <c r="BT664" i="12"/>
  <c r="BM664" i="12"/>
  <c r="BB665" i="12"/>
  <c r="BQ665" i="12" s="1"/>
  <c r="DW671" i="1"/>
  <c r="BA666" i="12" s="1"/>
  <c r="CP668" i="1"/>
  <c r="CO669" i="1"/>
  <c r="BO665" i="12" l="1"/>
  <c r="BP665" i="12"/>
  <c r="BI665" i="12"/>
  <c r="BJ665" i="12"/>
  <c r="BG665" i="12"/>
  <c r="BH665" i="12"/>
  <c r="AR661" i="12"/>
  <c r="AQ661" i="12"/>
  <c r="AP661" i="12"/>
  <c r="AO661" i="12"/>
  <c r="AN661" i="12"/>
  <c r="AT660" i="12" s="1"/>
  <c r="AS660" i="12" s="1"/>
  <c r="AM661" i="12"/>
  <c r="AL661" i="12"/>
  <c r="AK661" i="12"/>
  <c r="AU660" i="12"/>
  <c r="AH661" i="12"/>
  <c r="AI661" i="12"/>
  <c r="AF661" i="12"/>
  <c r="AE661" i="12"/>
  <c r="AG661" i="12"/>
  <c r="AJ661" i="12"/>
  <c r="AD662" i="12"/>
  <c r="DR668" i="1"/>
  <c r="DQ669" i="1"/>
  <c r="EF669" i="1"/>
  <c r="EG668" i="1"/>
  <c r="BB666" i="12"/>
  <c r="BQ666" i="12" s="1"/>
  <c r="DW672" i="1"/>
  <c r="BA667" i="12" s="1"/>
  <c r="BE665" i="12"/>
  <c r="BN664" i="12" s="1"/>
  <c r="BK665" i="12"/>
  <c r="BS665" i="12" s="1"/>
  <c r="BL665" i="12" s="1"/>
  <c r="BD665" i="12"/>
  <c r="BT665" i="12"/>
  <c r="BF665" i="12"/>
  <c r="BC665" i="12"/>
  <c r="BM665" i="12"/>
  <c r="CO670" i="1"/>
  <c r="CP669" i="1"/>
  <c r="BO666" i="12" l="1"/>
  <c r="BP666" i="12"/>
  <c r="BI666" i="12"/>
  <c r="BJ666" i="12"/>
  <c r="BG666" i="12"/>
  <c r="BH666" i="12"/>
  <c r="AR662" i="12"/>
  <c r="AQ662" i="12"/>
  <c r="AP662" i="12"/>
  <c r="AO662" i="12"/>
  <c r="AN662" i="12"/>
  <c r="AT661" i="12" s="1"/>
  <c r="AS661" i="12" s="1"/>
  <c r="AM662" i="12"/>
  <c r="AL662" i="12"/>
  <c r="AK662" i="12"/>
  <c r="AU661" i="12"/>
  <c r="AI662" i="12"/>
  <c r="AF662" i="12"/>
  <c r="AH662" i="12"/>
  <c r="AG662" i="12"/>
  <c r="AJ662" i="12"/>
  <c r="AE662" i="12"/>
  <c r="AD663" i="12"/>
  <c r="DQ670" i="1"/>
  <c r="DR669" i="1"/>
  <c r="EG669" i="1"/>
  <c r="EF670" i="1"/>
  <c r="DW673" i="1"/>
  <c r="BA668" i="12" s="1"/>
  <c r="BB667" i="12"/>
  <c r="BQ667" i="12" s="1"/>
  <c r="BF666" i="12"/>
  <c r="BE666" i="12"/>
  <c r="BN665" i="12" s="1"/>
  <c r="BT666" i="12"/>
  <c r="BC666" i="12"/>
  <c r="BD666" i="12" s="1"/>
  <c r="BK666" i="12"/>
  <c r="BS666" i="12" s="1"/>
  <c r="BL666" i="12" s="1"/>
  <c r="BM666" i="12"/>
  <c r="CO671" i="1"/>
  <c r="CP670" i="1"/>
  <c r="BO667" i="12" l="1"/>
  <c r="BP667" i="12"/>
  <c r="BI667" i="12"/>
  <c r="BJ667" i="12"/>
  <c r="BG667" i="12"/>
  <c r="BH667" i="12"/>
  <c r="AR663" i="12"/>
  <c r="AQ663" i="12"/>
  <c r="AP663" i="12"/>
  <c r="AO663" i="12"/>
  <c r="AN663" i="12"/>
  <c r="AT662" i="12" s="1"/>
  <c r="AS662" i="12" s="1"/>
  <c r="AL663" i="12"/>
  <c r="AM663" i="12"/>
  <c r="AK663" i="12"/>
  <c r="AU662" i="12"/>
  <c r="AI663" i="12"/>
  <c r="AF663" i="12"/>
  <c r="AE663" i="12"/>
  <c r="AH663" i="12"/>
  <c r="AG663" i="12"/>
  <c r="AJ663" i="12"/>
  <c r="AD664" i="12"/>
  <c r="DQ671" i="1"/>
  <c r="DR670" i="1"/>
  <c r="EF671" i="1"/>
  <c r="EG670" i="1"/>
  <c r="BK667" i="12"/>
  <c r="BS667" i="12" s="1"/>
  <c r="BL667" i="12" s="1"/>
  <c r="BC667" i="12"/>
  <c r="BD667" i="12" s="1"/>
  <c r="BF667" i="12"/>
  <c r="BE667" i="12"/>
  <c r="BN666" i="12" s="1"/>
  <c r="BT667" i="12"/>
  <c r="BM667" i="12"/>
  <c r="DW674" i="1"/>
  <c r="BA669" i="12" s="1"/>
  <c r="BB668" i="12"/>
  <c r="BQ668" i="12" s="1"/>
  <c r="CP671" i="1"/>
  <c r="CO672" i="1"/>
  <c r="BO668" i="12" l="1"/>
  <c r="BP668" i="12"/>
  <c r="BI668" i="12"/>
  <c r="BJ668" i="12"/>
  <c r="BG668" i="12"/>
  <c r="BH668" i="12"/>
  <c r="AR664" i="12"/>
  <c r="AQ664" i="12"/>
  <c r="AP664" i="12"/>
  <c r="AO664" i="12"/>
  <c r="AN664" i="12"/>
  <c r="AT663" i="12" s="1"/>
  <c r="AS663" i="12" s="1"/>
  <c r="AM664" i="12"/>
  <c r="AL664" i="12"/>
  <c r="AK664" i="12"/>
  <c r="AU663" i="12"/>
  <c r="AG664" i="12"/>
  <c r="AI664" i="12"/>
  <c r="AJ664" i="12"/>
  <c r="AH664" i="12"/>
  <c r="AF664" i="12"/>
  <c r="AE664" i="12"/>
  <c r="AD665" i="12"/>
  <c r="DR671" i="1"/>
  <c r="DQ672" i="1"/>
  <c r="EG671" i="1"/>
  <c r="EF672" i="1"/>
  <c r="BB669" i="12"/>
  <c r="BQ669" i="12" s="1"/>
  <c r="DW675" i="1"/>
  <c r="BA670" i="12" s="1"/>
  <c r="BE668" i="12"/>
  <c r="BN667" i="12" s="1"/>
  <c r="BF668" i="12"/>
  <c r="BD668" i="12"/>
  <c r="BC668" i="12"/>
  <c r="BT668" i="12"/>
  <c r="BK668" i="12"/>
  <c r="BS668" i="12" s="1"/>
  <c r="BL668" i="12" s="1"/>
  <c r="BM668" i="12"/>
  <c r="CP672" i="1"/>
  <c r="CO673" i="1"/>
  <c r="BO669" i="12" l="1"/>
  <c r="BP669" i="12"/>
  <c r="BI669" i="12"/>
  <c r="BJ669" i="12"/>
  <c r="BG669" i="12"/>
  <c r="BH669" i="12"/>
  <c r="AR665" i="12"/>
  <c r="AQ665" i="12"/>
  <c r="AP665" i="12"/>
  <c r="AO665" i="12"/>
  <c r="AN665" i="12"/>
  <c r="AT664" i="12" s="1"/>
  <c r="AS664" i="12" s="1"/>
  <c r="AM665" i="12"/>
  <c r="AL665" i="12"/>
  <c r="AK665" i="12"/>
  <c r="AU664" i="12"/>
  <c r="AH665" i="12"/>
  <c r="AE665" i="12"/>
  <c r="AJ665" i="12"/>
  <c r="AG665" i="12"/>
  <c r="AI665" i="12"/>
  <c r="AF665" i="12"/>
  <c r="AD666" i="12"/>
  <c r="DR672" i="1"/>
  <c r="DQ673" i="1"/>
  <c r="EG672" i="1"/>
  <c r="EF673" i="1"/>
  <c r="DW676" i="1"/>
  <c r="BA671" i="12" s="1"/>
  <c r="BB670" i="12"/>
  <c r="BQ670" i="12" s="1"/>
  <c r="BF669" i="12"/>
  <c r="BC669" i="12"/>
  <c r="BD669" i="12" s="1"/>
  <c r="BE669" i="12"/>
  <c r="BN668" i="12" s="1"/>
  <c r="BK669" i="12"/>
  <c r="BS669" i="12" s="1"/>
  <c r="BL669" i="12" s="1"/>
  <c r="BT669" i="12"/>
  <c r="BM669" i="12"/>
  <c r="CO674" i="1"/>
  <c r="CP673" i="1"/>
  <c r="BO670" i="12" l="1"/>
  <c r="BP670" i="12"/>
  <c r="BI670" i="12"/>
  <c r="BJ670" i="12"/>
  <c r="BG670" i="12"/>
  <c r="BH670" i="12"/>
  <c r="AR666" i="12"/>
  <c r="AQ666" i="12"/>
  <c r="AP666" i="12"/>
  <c r="AO666" i="12"/>
  <c r="AN666" i="12"/>
  <c r="AT665" i="12" s="1"/>
  <c r="AS665" i="12" s="1"/>
  <c r="AM666" i="12"/>
  <c r="AL666" i="12"/>
  <c r="AK666" i="12"/>
  <c r="AU665" i="12"/>
  <c r="AH666" i="12"/>
  <c r="AF666" i="12"/>
  <c r="AI666" i="12"/>
  <c r="AG666" i="12"/>
  <c r="AJ666" i="12"/>
  <c r="AE666" i="12"/>
  <c r="AD667" i="12"/>
  <c r="DR673" i="1"/>
  <c r="DQ674" i="1"/>
  <c r="EF674" i="1"/>
  <c r="EG673" i="1"/>
  <c r="BE670" i="12"/>
  <c r="BN669" i="12" s="1"/>
  <c r="BK670" i="12"/>
  <c r="BS670" i="12" s="1"/>
  <c r="BL670" i="12" s="1"/>
  <c r="BC670" i="12"/>
  <c r="BD670" i="12" s="1"/>
  <c r="BF670" i="12"/>
  <c r="BT670" i="12"/>
  <c r="BM670" i="12"/>
  <c r="DW677" i="1"/>
  <c r="BA672" i="12" s="1"/>
  <c r="BB671" i="12"/>
  <c r="BQ671" i="12" s="1"/>
  <c r="CO675" i="1"/>
  <c r="CP674" i="1"/>
  <c r="BO671" i="12" l="1"/>
  <c r="BP671" i="12"/>
  <c r="BI671" i="12"/>
  <c r="BJ671" i="12"/>
  <c r="BG671" i="12"/>
  <c r="BH671" i="12"/>
  <c r="AR667" i="12"/>
  <c r="AQ667" i="12"/>
  <c r="AP667" i="12"/>
  <c r="AO667" i="12"/>
  <c r="AN667" i="12"/>
  <c r="AT666" i="12" s="1"/>
  <c r="AS666" i="12" s="1"/>
  <c r="AL667" i="12"/>
  <c r="AK667" i="12"/>
  <c r="AM667" i="12"/>
  <c r="AU666" i="12"/>
  <c r="AH667" i="12"/>
  <c r="AJ667" i="12"/>
  <c r="AI667" i="12"/>
  <c r="AF667" i="12"/>
  <c r="AE667" i="12"/>
  <c r="AG667" i="12"/>
  <c r="AD668" i="12"/>
  <c r="DR674" i="1"/>
  <c r="DQ675" i="1"/>
  <c r="EG674" i="1"/>
  <c r="EF675" i="1"/>
  <c r="BB672" i="12"/>
  <c r="BQ672" i="12" s="1"/>
  <c r="DW678" i="1"/>
  <c r="BA673" i="12" s="1"/>
  <c r="BK671" i="12"/>
  <c r="BS671" i="12" s="1"/>
  <c r="BL671" i="12" s="1"/>
  <c r="BE671" i="12"/>
  <c r="BC671" i="12"/>
  <c r="BD671" i="12" s="1"/>
  <c r="BF671" i="12"/>
  <c r="BM671" i="12"/>
  <c r="CO676" i="1"/>
  <c r="CP675" i="1"/>
  <c r="BO672" i="12" l="1"/>
  <c r="BP672" i="12"/>
  <c r="BI672" i="12"/>
  <c r="BJ672" i="12"/>
  <c r="BG672" i="12"/>
  <c r="BH672" i="12"/>
  <c r="AR668" i="12"/>
  <c r="AQ668" i="12"/>
  <c r="AP668" i="12"/>
  <c r="AO668" i="12"/>
  <c r="AN668" i="12"/>
  <c r="AT667" i="12" s="1"/>
  <c r="AS667" i="12" s="1"/>
  <c r="AM668" i="12"/>
  <c r="AL668" i="12"/>
  <c r="AK668" i="12"/>
  <c r="AU667" i="12"/>
  <c r="AI668" i="12"/>
  <c r="AF668" i="12"/>
  <c r="AE668" i="12"/>
  <c r="AG668" i="12"/>
  <c r="AH668" i="12"/>
  <c r="AJ668" i="12"/>
  <c r="AD669" i="12"/>
  <c r="DQ676" i="1"/>
  <c r="DR675" i="1"/>
  <c r="EF676" i="1"/>
  <c r="EG675" i="1"/>
  <c r="BT671" i="12"/>
  <c r="BN670" i="12"/>
  <c r="DW679" i="1"/>
  <c r="BA674" i="12" s="1"/>
  <c r="BB673" i="12"/>
  <c r="BQ673" i="12" s="1"/>
  <c r="BF672" i="12"/>
  <c r="BC672" i="12"/>
  <c r="BE672" i="12"/>
  <c r="BN671" i="12" s="1"/>
  <c r="BK672" i="12"/>
  <c r="BS672" i="12" s="1"/>
  <c r="BL672" i="12" s="1"/>
  <c r="BD672" i="12"/>
  <c r="BT672" i="12"/>
  <c r="BM672" i="12"/>
  <c r="CP676" i="1"/>
  <c r="CO677" i="1"/>
  <c r="BO673" i="12" l="1"/>
  <c r="BP673" i="12"/>
  <c r="BI673" i="12"/>
  <c r="BJ673" i="12"/>
  <c r="BG673" i="12"/>
  <c r="BH673" i="12"/>
  <c r="AR669" i="12"/>
  <c r="AQ669" i="12"/>
  <c r="AP669" i="12"/>
  <c r="AO669" i="12"/>
  <c r="AN669" i="12"/>
  <c r="AT668" i="12" s="1"/>
  <c r="AS668" i="12" s="1"/>
  <c r="AM669" i="12"/>
  <c r="AL669" i="12"/>
  <c r="AK669" i="12"/>
  <c r="AU668" i="12"/>
  <c r="AI669" i="12"/>
  <c r="AF669" i="12"/>
  <c r="AH669" i="12"/>
  <c r="AG669" i="12"/>
  <c r="AE669" i="12"/>
  <c r="AJ669" i="12"/>
  <c r="AD670" i="12"/>
  <c r="DQ677" i="1"/>
  <c r="DR676" i="1"/>
  <c r="EG676" i="1"/>
  <c r="EF677" i="1"/>
  <c r="BE673" i="12"/>
  <c r="BN672" i="12" s="1"/>
  <c r="BF673" i="12"/>
  <c r="BC673" i="12"/>
  <c r="BK673" i="12"/>
  <c r="BS673" i="12" s="1"/>
  <c r="BL673" i="12" s="1"/>
  <c r="BD673" i="12"/>
  <c r="BT673" i="12"/>
  <c r="BM673" i="12"/>
  <c r="DW680" i="1"/>
  <c r="BA675" i="12" s="1"/>
  <c r="BB674" i="12"/>
  <c r="BQ674" i="12" s="1"/>
  <c r="CP677" i="1"/>
  <c r="CO678" i="1"/>
  <c r="BO674" i="12" l="1"/>
  <c r="BP674" i="12"/>
  <c r="BI674" i="12"/>
  <c r="BJ674" i="12"/>
  <c r="BG674" i="12"/>
  <c r="BH674" i="12"/>
  <c r="AR670" i="12"/>
  <c r="AQ670" i="12"/>
  <c r="AP670" i="12"/>
  <c r="AO670" i="12"/>
  <c r="AN670" i="12"/>
  <c r="AT669" i="12" s="1"/>
  <c r="AS669" i="12" s="1"/>
  <c r="AM670" i="12"/>
  <c r="AL670" i="12"/>
  <c r="AK670" i="12"/>
  <c r="AU669" i="12"/>
  <c r="AI670" i="12"/>
  <c r="AJ670" i="12"/>
  <c r="AH670" i="12"/>
  <c r="AE670" i="12"/>
  <c r="AG670" i="12"/>
  <c r="AF670" i="12"/>
  <c r="AD671" i="12"/>
  <c r="DQ678" i="1"/>
  <c r="DR677" i="1"/>
  <c r="EF678" i="1"/>
  <c r="EG677" i="1"/>
  <c r="BB675" i="12"/>
  <c r="BQ675" i="12" s="1"/>
  <c r="DW681" i="1"/>
  <c r="BA676" i="12" s="1"/>
  <c r="BT674" i="12"/>
  <c r="BF674" i="12"/>
  <c r="BC674" i="12"/>
  <c r="BD674" i="12" s="1"/>
  <c r="BE674" i="12"/>
  <c r="BN673" i="12" s="1"/>
  <c r="BK674" i="12"/>
  <c r="BS674" i="12" s="1"/>
  <c r="BL674" i="12" s="1"/>
  <c r="BM674" i="12"/>
  <c r="CP678" i="1"/>
  <c r="CO679" i="1"/>
  <c r="BO675" i="12" l="1"/>
  <c r="BP675" i="12"/>
  <c r="BI675" i="12"/>
  <c r="BJ675" i="12"/>
  <c r="BG675" i="12"/>
  <c r="BH675" i="12"/>
  <c r="AR671" i="12"/>
  <c r="AQ671" i="12"/>
  <c r="AP671" i="12"/>
  <c r="AO671" i="12"/>
  <c r="AN671" i="12"/>
  <c r="AT670" i="12" s="1"/>
  <c r="AS670" i="12" s="1"/>
  <c r="AL671" i="12"/>
  <c r="AK671" i="12"/>
  <c r="AM671" i="12"/>
  <c r="AU670" i="12"/>
  <c r="AF671" i="12"/>
  <c r="AG671" i="12"/>
  <c r="AH671" i="12"/>
  <c r="AE671" i="12"/>
  <c r="AJ671" i="12"/>
  <c r="AI671" i="12"/>
  <c r="AD672" i="12"/>
  <c r="DQ679" i="1"/>
  <c r="DR678" i="1"/>
  <c r="EG678" i="1"/>
  <c r="EF679" i="1"/>
  <c r="BB676" i="12"/>
  <c r="BQ676" i="12" s="1"/>
  <c r="DW682" i="1"/>
  <c r="BA677" i="12" s="1"/>
  <c r="BC675" i="12"/>
  <c r="BD675" i="12" s="1"/>
  <c r="BF675" i="12"/>
  <c r="BE675" i="12"/>
  <c r="BN674" i="12" s="1"/>
  <c r="BK675" i="12"/>
  <c r="BS675" i="12" s="1"/>
  <c r="BL675" i="12" s="1"/>
  <c r="BT675" i="12"/>
  <c r="BM675" i="12"/>
  <c r="CO680" i="1"/>
  <c r="CP679" i="1"/>
  <c r="BO676" i="12" l="1"/>
  <c r="BP676" i="12"/>
  <c r="BI676" i="12"/>
  <c r="BJ676" i="12"/>
  <c r="BG676" i="12"/>
  <c r="BH676" i="12"/>
  <c r="AR672" i="12"/>
  <c r="AQ672" i="12"/>
  <c r="AP672" i="12"/>
  <c r="AO672" i="12"/>
  <c r="AN672" i="12"/>
  <c r="AT671" i="12" s="1"/>
  <c r="AS671" i="12" s="1"/>
  <c r="AM672" i="12"/>
  <c r="AL672" i="12"/>
  <c r="AK672" i="12"/>
  <c r="AU671" i="12"/>
  <c r="AE672" i="12"/>
  <c r="AG672" i="12"/>
  <c r="AF672" i="12"/>
  <c r="AH672" i="12"/>
  <c r="AI672" i="12"/>
  <c r="AJ672" i="12"/>
  <c r="AD673" i="12"/>
  <c r="DR679" i="1"/>
  <c r="DQ680" i="1"/>
  <c r="EG679" i="1"/>
  <c r="EF680" i="1"/>
  <c r="DW683" i="1"/>
  <c r="BA678" i="12" s="1"/>
  <c r="BB677" i="12"/>
  <c r="BQ677" i="12" s="1"/>
  <c r="BC676" i="12"/>
  <c r="BD676" i="12" s="1"/>
  <c r="BT676" i="12"/>
  <c r="BK676" i="12"/>
  <c r="BS676" i="12" s="1"/>
  <c r="BL676" i="12" s="1"/>
  <c r="BF676" i="12"/>
  <c r="BE676" i="12"/>
  <c r="BN675" i="12" s="1"/>
  <c r="BM676" i="12"/>
  <c r="CO681" i="1"/>
  <c r="CP680" i="1"/>
  <c r="BO677" i="12" l="1"/>
  <c r="BP677" i="12"/>
  <c r="BI677" i="12"/>
  <c r="BJ677" i="12"/>
  <c r="BG677" i="12"/>
  <c r="BH677" i="12"/>
  <c r="AR673" i="12"/>
  <c r="AQ673" i="12"/>
  <c r="AP673" i="12"/>
  <c r="AO673" i="12"/>
  <c r="AN673" i="12"/>
  <c r="AT672" i="12" s="1"/>
  <c r="AS672" i="12" s="1"/>
  <c r="AM673" i="12"/>
  <c r="AL673" i="12"/>
  <c r="AK673" i="12"/>
  <c r="AU672" i="12"/>
  <c r="AF673" i="12"/>
  <c r="AI673" i="12"/>
  <c r="AG673" i="12"/>
  <c r="AH673" i="12"/>
  <c r="AJ673" i="12"/>
  <c r="AE673" i="12"/>
  <c r="AD674" i="12"/>
  <c r="DR680" i="1"/>
  <c r="DQ681" i="1"/>
  <c r="EG680" i="1"/>
  <c r="EF681" i="1"/>
  <c r="BC677" i="12"/>
  <c r="BK677" i="12"/>
  <c r="BS677" i="12" s="1"/>
  <c r="BL677" i="12" s="1"/>
  <c r="BE677" i="12"/>
  <c r="BN676" i="12" s="1"/>
  <c r="BF677" i="12"/>
  <c r="BT677" i="12"/>
  <c r="BD677" i="12"/>
  <c r="BM677" i="12"/>
  <c r="BB678" i="12"/>
  <c r="BQ678" i="12" s="1"/>
  <c r="DW684" i="1"/>
  <c r="BA679" i="12" s="1"/>
  <c r="CO682" i="1"/>
  <c r="CP681" i="1"/>
  <c r="BO678" i="12" l="1"/>
  <c r="BP678" i="12"/>
  <c r="BI678" i="12"/>
  <c r="BJ678" i="12"/>
  <c r="BG678" i="12"/>
  <c r="BH678" i="12"/>
  <c r="AR674" i="12"/>
  <c r="AQ674" i="12"/>
  <c r="AP674" i="12"/>
  <c r="AO674" i="12"/>
  <c r="AN674" i="12"/>
  <c r="AT673" i="12" s="1"/>
  <c r="AS673" i="12" s="1"/>
  <c r="AM674" i="12"/>
  <c r="AL674" i="12"/>
  <c r="AK674" i="12"/>
  <c r="AU673" i="12"/>
  <c r="AJ674" i="12"/>
  <c r="AF674" i="12"/>
  <c r="AE674" i="12"/>
  <c r="AH674" i="12"/>
  <c r="AI674" i="12"/>
  <c r="AG674" i="12"/>
  <c r="AD675" i="12"/>
  <c r="DR681" i="1"/>
  <c r="DQ682" i="1"/>
  <c r="EF682" i="1"/>
  <c r="EG681" i="1"/>
  <c r="DW685" i="1"/>
  <c r="BA680" i="12" s="1"/>
  <c r="BB679" i="12"/>
  <c r="BQ679" i="12" s="1"/>
  <c r="BF678" i="12"/>
  <c r="BC678" i="12"/>
  <c r="BD678" i="12" s="1"/>
  <c r="BK678" i="12"/>
  <c r="BS678" i="12" s="1"/>
  <c r="BL678" i="12" s="1"/>
  <c r="BE678" i="12"/>
  <c r="BN677" i="12" s="1"/>
  <c r="BT678" i="12"/>
  <c r="BM678" i="12"/>
  <c r="CP682" i="1"/>
  <c r="CO683" i="1"/>
  <c r="BO679" i="12" l="1"/>
  <c r="BP679" i="12"/>
  <c r="BI679" i="12"/>
  <c r="BJ679" i="12"/>
  <c r="BG679" i="12"/>
  <c r="BH679" i="12"/>
  <c r="AR675" i="12"/>
  <c r="AQ675" i="12"/>
  <c r="AP675" i="12"/>
  <c r="AO675" i="12"/>
  <c r="AN675" i="12"/>
  <c r="AT674" i="12" s="1"/>
  <c r="AS674" i="12" s="1"/>
  <c r="AL675" i="12"/>
  <c r="AK675" i="12"/>
  <c r="AM675" i="12"/>
  <c r="AU674" i="12"/>
  <c r="AG675" i="12"/>
  <c r="AF675" i="12"/>
  <c r="AH675" i="12"/>
  <c r="AI675" i="12"/>
  <c r="AE675" i="12"/>
  <c r="AJ675" i="12"/>
  <c r="AD676" i="12"/>
  <c r="DQ683" i="1"/>
  <c r="DR682" i="1"/>
  <c r="EF683" i="1"/>
  <c r="EG682" i="1"/>
  <c r="BF679" i="12"/>
  <c r="BC679" i="12"/>
  <c r="BD679" i="12" s="1"/>
  <c r="BE679" i="12"/>
  <c r="BN678" i="12" s="1"/>
  <c r="BK679" i="12"/>
  <c r="BS679" i="12" s="1"/>
  <c r="BL679" i="12" s="1"/>
  <c r="BT679" i="12"/>
  <c r="BM679" i="12"/>
  <c r="BB680" i="12"/>
  <c r="BQ680" i="12" s="1"/>
  <c r="DW686" i="1"/>
  <c r="BA681" i="12" s="1"/>
  <c r="CO684" i="1"/>
  <c r="CP683" i="1"/>
  <c r="BO680" i="12" l="1"/>
  <c r="BP680" i="12"/>
  <c r="BI680" i="12"/>
  <c r="BJ680" i="12"/>
  <c r="BG680" i="12"/>
  <c r="BH680" i="12"/>
  <c r="AR676" i="12"/>
  <c r="AQ676" i="12"/>
  <c r="AP676" i="12"/>
  <c r="AO676" i="12"/>
  <c r="AN676" i="12"/>
  <c r="AT675" i="12" s="1"/>
  <c r="AS675" i="12" s="1"/>
  <c r="AM676" i="12"/>
  <c r="AL676" i="12"/>
  <c r="AK676" i="12"/>
  <c r="AU675" i="12"/>
  <c r="AI676" i="12"/>
  <c r="AJ676" i="12"/>
  <c r="AH676" i="12"/>
  <c r="AF676" i="12"/>
  <c r="AE676" i="12"/>
  <c r="AG676" i="12"/>
  <c r="AD677" i="12"/>
  <c r="DQ684" i="1"/>
  <c r="DR683" i="1"/>
  <c r="EG683" i="1"/>
  <c r="EF684" i="1"/>
  <c r="BB681" i="12"/>
  <c r="BQ681" i="12" s="1"/>
  <c r="DW687" i="1"/>
  <c r="BA682" i="12" s="1"/>
  <c r="BT680" i="12"/>
  <c r="BK680" i="12"/>
  <c r="BS680" i="12" s="1"/>
  <c r="BL680" i="12" s="1"/>
  <c r="BC680" i="12"/>
  <c r="BD680" i="12" s="1"/>
  <c r="BE680" i="12"/>
  <c r="BN679" i="12" s="1"/>
  <c r="BF680" i="12"/>
  <c r="BM680" i="12"/>
  <c r="CP684" i="1"/>
  <c r="CO685" i="1"/>
  <c r="BO681" i="12" l="1"/>
  <c r="BP681" i="12"/>
  <c r="BI681" i="12"/>
  <c r="BJ681" i="12"/>
  <c r="BG681" i="12"/>
  <c r="BH681" i="12"/>
  <c r="AR677" i="12"/>
  <c r="AQ677" i="12"/>
  <c r="AP677" i="12"/>
  <c r="AO677" i="12"/>
  <c r="AN677" i="12"/>
  <c r="AT676" i="12" s="1"/>
  <c r="AS676" i="12" s="1"/>
  <c r="AM677" i="12"/>
  <c r="AL677" i="12"/>
  <c r="AK677" i="12"/>
  <c r="AU676" i="12"/>
  <c r="AI677" i="12"/>
  <c r="AG677" i="12"/>
  <c r="AF677" i="12"/>
  <c r="AH677" i="12"/>
  <c r="AJ677" i="12"/>
  <c r="AE677" i="12"/>
  <c r="AD678" i="12"/>
  <c r="DQ685" i="1"/>
  <c r="DR684" i="1"/>
  <c r="EG684" i="1"/>
  <c r="EF685" i="1"/>
  <c r="BB682" i="12"/>
  <c r="BQ682" i="12" s="1"/>
  <c r="DW688" i="1"/>
  <c r="BA683" i="12" s="1"/>
  <c r="BF681" i="12"/>
  <c r="BE681" i="12"/>
  <c r="BN680" i="12" s="1"/>
  <c r="BT681" i="12"/>
  <c r="BK681" i="12"/>
  <c r="BS681" i="12" s="1"/>
  <c r="BL681" i="12" s="1"/>
  <c r="BC681" i="12"/>
  <c r="BD681" i="12" s="1"/>
  <c r="BM681" i="12"/>
  <c r="CO686" i="1"/>
  <c r="CP685" i="1"/>
  <c r="BO682" i="12" l="1"/>
  <c r="BP682" i="12"/>
  <c r="BI682" i="12"/>
  <c r="BJ682" i="12"/>
  <c r="BG682" i="12"/>
  <c r="BH682" i="12"/>
  <c r="AR678" i="12"/>
  <c r="AQ678" i="12"/>
  <c r="AP678" i="12"/>
  <c r="AO678" i="12"/>
  <c r="AN678" i="12"/>
  <c r="AT677" i="12" s="1"/>
  <c r="AS677" i="12" s="1"/>
  <c r="AM678" i="12"/>
  <c r="AL678" i="12"/>
  <c r="AK678" i="12"/>
  <c r="AU677" i="12"/>
  <c r="AI678" i="12"/>
  <c r="AJ678" i="12"/>
  <c r="AG678" i="12"/>
  <c r="AH678" i="12"/>
  <c r="AE678" i="12"/>
  <c r="AF678" i="12"/>
  <c r="AD679" i="12"/>
  <c r="DR685" i="1"/>
  <c r="DQ686" i="1"/>
  <c r="EF686" i="1"/>
  <c r="EG685" i="1"/>
  <c r="DW689" i="1"/>
  <c r="BA684" i="12" s="1"/>
  <c r="BB683" i="12"/>
  <c r="BQ683" i="12" s="1"/>
  <c r="BC682" i="12"/>
  <c r="BD682" i="12" s="1"/>
  <c r="BF682" i="12"/>
  <c r="BK682" i="12"/>
  <c r="BS682" i="12" s="1"/>
  <c r="BL682" i="12" s="1"/>
  <c r="BE682" i="12"/>
  <c r="BN681" i="12" s="1"/>
  <c r="BT682" i="12"/>
  <c r="BM682" i="12"/>
  <c r="CO687" i="1"/>
  <c r="CP686" i="1"/>
  <c r="BO683" i="12" l="1"/>
  <c r="BP683" i="12"/>
  <c r="BI683" i="12"/>
  <c r="BJ683" i="12"/>
  <c r="BG683" i="12"/>
  <c r="BH683" i="12"/>
  <c r="AR679" i="12"/>
  <c r="AQ679" i="12"/>
  <c r="AP679" i="12"/>
  <c r="AO679" i="12"/>
  <c r="AN679" i="12"/>
  <c r="AT678" i="12" s="1"/>
  <c r="AS678" i="12" s="1"/>
  <c r="AL679" i="12"/>
  <c r="AK679" i="12"/>
  <c r="AM679" i="12"/>
  <c r="AU678" i="12"/>
  <c r="AH679" i="12"/>
  <c r="AJ679" i="12"/>
  <c r="AG679" i="12"/>
  <c r="AF679" i="12"/>
  <c r="AE679" i="12"/>
  <c r="AI679" i="12"/>
  <c r="AD680" i="12"/>
  <c r="DQ687" i="1"/>
  <c r="DR686" i="1"/>
  <c r="EG686" i="1"/>
  <c r="EF687" i="1"/>
  <c r="BF683" i="12"/>
  <c r="BE683" i="12"/>
  <c r="BN682" i="12" s="1"/>
  <c r="BT683" i="12"/>
  <c r="BC683" i="12"/>
  <c r="BD683" i="12"/>
  <c r="BK683" i="12"/>
  <c r="BS683" i="12" s="1"/>
  <c r="BL683" i="12" s="1"/>
  <c r="BM683" i="12"/>
  <c r="BB684" i="12"/>
  <c r="BQ684" i="12" s="1"/>
  <c r="DW690" i="1"/>
  <c r="BA685" i="12" s="1"/>
  <c r="CP687" i="1"/>
  <c r="CO688" i="1"/>
  <c r="BO684" i="12" l="1"/>
  <c r="BP684" i="12"/>
  <c r="BI684" i="12"/>
  <c r="BJ684" i="12"/>
  <c r="BG684" i="12"/>
  <c r="BH684" i="12"/>
  <c r="AR680" i="12"/>
  <c r="AQ680" i="12"/>
  <c r="AP680" i="12"/>
  <c r="AO680" i="12"/>
  <c r="AN680" i="12"/>
  <c r="AT679" i="12" s="1"/>
  <c r="AS679" i="12" s="1"/>
  <c r="AM680" i="12"/>
  <c r="AL680" i="12"/>
  <c r="AK680" i="12"/>
  <c r="AU679" i="12"/>
  <c r="AG680" i="12"/>
  <c r="AF680" i="12"/>
  <c r="AI680" i="12"/>
  <c r="AH680" i="12"/>
  <c r="AJ680" i="12"/>
  <c r="AE680" i="12"/>
  <c r="AD681" i="12"/>
  <c r="DQ688" i="1"/>
  <c r="DR687" i="1"/>
  <c r="EF688" i="1"/>
  <c r="EG687" i="1"/>
  <c r="BB685" i="12"/>
  <c r="BQ685" i="12" s="1"/>
  <c r="DW691" i="1"/>
  <c r="BA686" i="12" s="1"/>
  <c r="BC684" i="12"/>
  <c r="BD684" i="12" s="1"/>
  <c r="BT684" i="12"/>
  <c r="BF684" i="12"/>
  <c r="BK684" i="12"/>
  <c r="BS684" i="12" s="1"/>
  <c r="BL684" i="12" s="1"/>
  <c r="BE684" i="12"/>
  <c r="BN683" i="12" s="1"/>
  <c r="BM684" i="12"/>
  <c r="CP688" i="1"/>
  <c r="CO689" i="1"/>
  <c r="BO685" i="12" l="1"/>
  <c r="BP685" i="12"/>
  <c r="BI685" i="12"/>
  <c r="BJ685" i="12"/>
  <c r="BG685" i="12"/>
  <c r="BH685" i="12"/>
  <c r="AR681" i="12"/>
  <c r="AQ681" i="12"/>
  <c r="AP681" i="12"/>
  <c r="AO681" i="12"/>
  <c r="AN681" i="12"/>
  <c r="AT680" i="12" s="1"/>
  <c r="AS680" i="12" s="1"/>
  <c r="AM681" i="12"/>
  <c r="AL681" i="12"/>
  <c r="AK681" i="12"/>
  <c r="AU680" i="12"/>
  <c r="AI681" i="12"/>
  <c r="AG681" i="12"/>
  <c r="AF681" i="12"/>
  <c r="AH681" i="12"/>
  <c r="AJ681" i="12"/>
  <c r="AE681" i="12"/>
  <c r="AD682" i="12"/>
  <c r="DQ689" i="1"/>
  <c r="DR688" i="1"/>
  <c r="EG688" i="1"/>
  <c r="EF689" i="1"/>
  <c r="DW692" i="1"/>
  <c r="BA687" i="12" s="1"/>
  <c r="BB686" i="12"/>
  <c r="BQ686" i="12" s="1"/>
  <c r="BC685" i="12"/>
  <c r="BD685" i="12"/>
  <c r="BF685" i="12"/>
  <c r="BE685" i="12"/>
  <c r="BK685" i="12"/>
  <c r="BS685" i="12" s="1"/>
  <c r="BL685" i="12" s="1"/>
  <c r="BM685" i="12"/>
  <c r="CO690" i="1"/>
  <c r="CP689" i="1"/>
  <c r="BO686" i="12" l="1"/>
  <c r="BP686" i="12"/>
  <c r="BI686" i="12"/>
  <c r="BJ686" i="12"/>
  <c r="BG686" i="12"/>
  <c r="BH686" i="12"/>
  <c r="AR682" i="12"/>
  <c r="AQ682" i="12"/>
  <c r="AP682" i="12"/>
  <c r="AO682" i="12"/>
  <c r="AN682" i="12"/>
  <c r="AT681" i="12" s="1"/>
  <c r="AS681" i="12" s="1"/>
  <c r="AM682" i="12"/>
  <c r="AL682" i="12"/>
  <c r="AK682" i="12"/>
  <c r="AU681" i="12"/>
  <c r="AF682" i="12"/>
  <c r="AJ682" i="12"/>
  <c r="AI682" i="12"/>
  <c r="AH682" i="12"/>
  <c r="AG682" i="12"/>
  <c r="AE682" i="12"/>
  <c r="AD683" i="12"/>
  <c r="DQ690" i="1"/>
  <c r="DR689" i="1"/>
  <c r="EF690" i="1"/>
  <c r="EG689" i="1"/>
  <c r="BE686" i="12"/>
  <c r="BN685" i="12" s="1"/>
  <c r="BC686" i="12"/>
  <c r="BD686" i="12" s="1"/>
  <c r="BK686" i="12"/>
  <c r="BS686" i="12" s="1"/>
  <c r="BL686" i="12" s="1"/>
  <c r="BF686" i="12"/>
  <c r="BT686" i="12"/>
  <c r="BM686" i="12"/>
  <c r="BT685" i="12"/>
  <c r="BN684" i="12"/>
  <c r="BB687" i="12"/>
  <c r="BQ687" i="12" s="1"/>
  <c r="DW693" i="1"/>
  <c r="BA688" i="12" s="1"/>
  <c r="CP690" i="1"/>
  <c r="CO691" i="1"/>
  <c r="BO687" i="12" l="1"/>
  <c r="BP687" i="12"/>
  <c r="BI687" i="12"/>
  <c r="BJ687" i="12"/>
  <c r="BG687" i="12"/>
  <c r="BH687" i="12"/>
  <c r="AR683" i="12"/>
  <c r="AQ683" i="12"/>
  <c r="AP683" i="12"/>
  <c r="AO683" i="12"/>
  <c r="AN683" i="12"/>
  <c r="AT682" i="12" s="1"/>
  <c r="AS682" i="12" s="1"/>
  <c r="AL683" i="12"/>
  <c r="AM683" i="12"/>
  <c r="AK683" i="12"/>
  <c r="AU682" i="12"/>
  <c r="AJ683" i="12"/>
  <c r="AG683" i="12"/>
  <c r="AH683" i="12"/>
  <c r="AF683" i="12"/>
  <c r="AE683" i="12"/>
  <c r="AI683" i="12"/>
  <c r="AD684" i="12"/>
  <c r="DR690" i="1"/>
  <c r="DQ691" i="1"/>
  <c r="EG690" i="1"/>
  <c r="EF691" i="1"/>
  <c r="BB688" i="12"/>
  <c r="BQ688" i="12" s="1"/>
  <c r="DW694" i="1"/>
  <c r="BA689" i="12" s="1"/>
  <c r="BE687" i="12"/>
  <c r="BN686" i="12" s="1"/>
  <c r="BK687" i="12"/>
  <c r="BS687" i="12" s="1"/>
  <c r="BL687" i="12" s="1"/>
  <c r="BF687" i="12"/>
  <c r="BC687" i="12"/>
  <c r="BD687" i="12" s="1"/>
  <c r="BT687" i="12"/>
  <c r="BM687" i="12"/>
  <c r="CO692" i="1"/>
  <c r="CP691" i="1"/>
  <c r="BO688" i="12" l="1"/>
  <c r="BP688" i="12"/>
  <c r="BI688" i="12"/>
  <c r="BJ688" i="12"/>
  <c r="BG688" i="12"/>
  <c r="BH688" i="12"/>
  <c r="AR684" i="12"/>
  <c r="AQ684" i="12"/>
  <c r="AP684" i="12"/>
  <c r="AO684" i="12"/>
  <c r="AN684" i="12"/>
  <c r="AT683" i="12" s="1"/>
  <c r="AS683" i="12" s="1"/>
  <c r="AM684" i="12"/>
  <c r="AL684" i="12"/>
  <c r="AK684" i="12"/>
  <c r="AU683" i="12"/>
  <c r="AI684" i="12"/>
  <c r="AF684" i="12"/>
  <c r="AH684" i="12"/>
  <c r="AE684" i="12"/>
  <c r="AG684" i="12"/>
  <c r="AJ684" i="12"/>
  <c r="AD685" i="12"/>
  <c r="DQ692" i="1"/>
  <c r="DR691" i="1"/>
  <c r="EG691" i="1"/>
  <c r="EF692" i="1"/>
  <c r="BB689" i="12"/>
  <c r="BQ689" i="12" s="1"/>
  <c r="DW695" i="1"/>
  <c r="BA690" i="12" s="1"/>
  <c r="BF688" i="12"/>
  <c r="BK688" i="12"/>
  <c r="BS688" i="12" s="1"/>
  <c r="BL688" i="12" s="1"/>
  <c r="BC688" i="12"/>
  <c r="BD688" i="12" s="1"/>
  <c r="BE688" i="12"/>
  <c r="BM688" i="12"/>
  <c r="CP692" i="1"/>
  <c r="CO693" i="1"/>
  <c r="BO689" i="12" l="1"/>
  <c r="BP689" i="12"/>
  <c r="BI689" i="12"/>
  <c r="BJ689" i="12"/>
  <c r="BG689" i="12"/>
  <c r="BH689" i="12"/>
  <c r="AR685" i="12"/>
  <c r="AQ685" i="12"/>
  <c r="AP685" i="12"/>
  <c r="AO685" i="12"/>
  <c r="AN685" i="12"/>
  <c r="AT684" i="12" s="1"/>
  <c r="AS684" i="12" s="1"/>
  <c r="AM685" i="12"/>
  <c r="AL685" i="12"/>
  <c r="AK685" i="12"/>
  <c r="AU684" i="12"/>
  <c r="AH685" i="12"/>
  <c r="AJ685" i="12"/>
  <c r="AF685" i="12"/>
  <c r="AG685" i="12"/>
  <c r="AI685" i="12"/>
  <c r="AE685" i="12"/>
  <c r="AD686" i="12"/>
  <c r="DR692" i="1"/>
  <c r="DQ693" i="1"/>
  <c r="EG692" i="1"/>
  <c r="EF693" i="1"/>
  <c r="BT688" i="12"/>
  <c r="BN687" i="12"/>
  <c r="DW696" i="1"/>
  <c r="BA691" i="12" s="1"/>
  <c r="BB690" i="12"/>
  <c r="BQ690" i="12" s="1"/>
  <c r="BC689" i="12"/>
  <c r="BE689" i="12"/>
  <c r="BD689" i="12"/>
  <c r="BF689" i="12"/>
  <c r="BK689" i="12"/>
  <c r="BS689" i="12" s="1"/>
  <c r="BL689" i="12" s="1"/>
  <c r="BM689" i="12"/>
  <c r="CP693" i="1"/>
  <c r="CO694" i="1"/>
  <c r="BO690" i="12" l="1"/>
  <c r="BP690" i="12"/>
  <c r="BI690" i="12"/>
  <c r="BJ690" i="12"/>
  <c r="BG690" i="12"/>
  <c r="BH690" i="12"/>
  <c r="AR686" i="12"/>
  <c r="AQ686" i="12"/>
  <c r="AP686" i="12"/>
  <c r="AO686" i="12"/>
  <c r="AN686" i="12"/>
  <c r="AT685" i="12" s="1"/>
  <c r="AS685" i="12" s="1"/>
  <c r="AM686" i="12"/>
  <c r="AL686" i="12"/>
  <c r="AK686" i="12"/>
  <c r="AU685" i="12"/>
  <c r="AH686" i="12"/>
  <c r="AF686" i="12"/>
  <c r="AG686" i="12"/>
  <c r="AJ686" i="12"/>
  <c r="AE686" i="12"/>
  <c r="AI686" i="12"/>
  <c r="AD687" i="12"/>
  <c r="DQ694" i="1"/>
  <c r="DR693" i="1"/>
  <c r="EG693" i="1"/>
  <c r="EF694" i="1"/>
  <c r="BF690" i="12"/>
  <c r="BK690" i="12"/>
  <c r="BS690" i="12" s="1"/>
  <c r="BL690" i="12" s="1"/>
  <c r="BC690" i="12"/>
  <c r="BD690" i="12" s="1"/>
  <c r="BE690" i="12"/>
  <c r="BN689" i="12" s="1"/>
  <c r="BT690" i="12"/>
  <c r="BM690" i="12"/>
  <c r="BT689" i="12"/>
  <c r="BN688" i="12"/>
  <c r="DW697" i="1"/>
  <c r="BA692" i="12" s="1"/>
  <c r="BB691" i="12"/>
  <c r="BQ691" i="12" s="1"/>
  <c r="CP694" i="1"/>
  <c r="CO695" i="1"/>
  <c r="BO691" i="12" l="1"/>
  <c r="BP691" i="12"/>
  <c r="BI691" i="12"/>
  <c r="BJ691" i="12"/>
  <c r="BG691" i="12"/>
  <c r="BH691" i="12"/>
  <c r="AR687" i="12"/>
  <c r="AQ687" i="12"/>
  <c r="AP687" i="12"/>
  <c r="AO687" i="12"/>
  <c r="AN687" i="12"/>
  <c r="AT686" i="12" s="1"/>
  <c r="AS686" i="12" s="1"/>
  <c r="AL687" i="12"/>
  <c r="AM687" i="12"/>
  <c r="AK687" i="12"/>
  <c r="AU686" i="12"/>
  <c r="AE687" i="12"/>
  <c r="AJ687" i="12"/>
  <c r="AH687" i="12"/>
  <c r="AG687" i="12"/>
  <c r="AI687" i="12"/>
  <c r="AF687" i="12"/>
  <c r="AD688" i="12"/>
  <c r="DQ695" i="1"/>
  <c r="DR694" i="1"/>
  <c r="EF695" i="1"/>
  <c r="EG694" i="1"/>
  <c r="BK691" i="12"/>
  <c r="BS691" i="12" s="1"/>
  <c r="BL691" i="12" s="1"/>
  <c r="BF691" i="12"/>
  <c r="BC691" i="12"/>
  <c r="BD691" i="12" s="1"/>
  <c r="BE691" i="12"/>
  <c r="BM691" i="12"/>
  <c r="BB692" i="12"/>
  <c r="BQ692" i="12" s="1"/>
  <c r="DW698" i="1"/>
  <c r="BA693" i="12" s="1"/>
  <c r="CP695" i="1"/>
  <c r="CO696" i="1"/>
  <c r="BO692" i="12" l="1"/>
  <c r="BP692" i="12"/>
  <c r="BI692" i="12"/>
  <c r="BJ692" i="12"/>
  <c r="BG692" i="12"/>
  <c r="BH692" i="12"/>
  <c r="AR688" i="12"/>
  <c r="AQ688" i="12"/>
  <c r="AP688" i="12"/>
  <c r="AO688" i="12"/>
  <c r="AN688" i="12"/>
  <c r="AT687" i="12" s="1"/>
  <c r="AS687" i="12" s="1"/>
  <c r="AM688" i="12"/>
  <c r="AL688" i="12"/>
  <c r="AK688" i="12"/>
  <c r="AU687" i="12"/>
  <c r="AF688" i="12"/>
  <c r="AI688" i="12"/>
  <c r="AG688" i="12"/>
  <c r="AH688" i="12"/>
  <c r="AE688" i="12"/>
  <c r="AJ688" i="12"/>
  <c r="AD689" i="12"/>
  <c r="DQ696" i="1"/>
  <c r="DR695" i="1"/>
  <c r="EG695" i="1"/>
  <c r="EF696" i="1"/>
  <c r="BC692" i="12"/>
  <c r="BE692" i="12"/>
  <c r="BN691" i="12" s="1"/>
  <c r="BF692" i="12"/>
  <c r="BD692" i="12"/>
  <c r="BK692" i="12"/>
  <c r="BS692" i="12" s="1"/>
  <c r="BL692" i="12" s="1"/>
  <c r="BT692" i="12"/>
  <c r="BM692" i="12"/>
  <c r="DW699" i="1"/>
  <c r="BA694" i="12" s="1"/>
  <c r="BB693" i="12"/>
  <c r="BQ693" i="12" s="1"/>
  <c r="BT691" i="12"/>
  <c r="BN690" i="12"/>
  <c r="CP696" i="1"/>
  <c r="CO697" i="1"/>
  <c r="BO693" i="12" l="1"/>
  <c r="BP693" i="12"/>
  <c r="BI693" i="12"/>
  <c r="BJ693" i="12"/>
  <c r="BG693" i="12"/>
  <c r="BH693" i="12"/>
  <c r="AR689" i="12"/>
  <c r="AQ689" i="12"/>
  <c r="AP689" i="12"/>
  <c r="AO689" i="12"/>
  <c r="AN689" i="12"/>
  <c r="AT688" i="12" s="1"/>
  <c r="AS688" i="12" s="1"/>
  <c r="AM689" i="12"/>
  <c r="AL689" i="12"/>
  <c r="AK689" i="12"/>
  <c r="AU688" i="12"/>
  <c r="AH689" i="12"/>
  <c r="AJ689" i="12"/>
  <c r="AF689" i="12"/>
  <c r="AG689" i="12"/>
  <c r="AI689" i="12"/>
  <c r="AE689" i="12"/>
  <c r="AD690" i="12"/>
  <c r="DR696" i="1"/>
  <c r="DQ697" i="1"/>
  <c r="EG696" i="1"/>
  <c r="EF697" i="1"/>
  <c r="DW700" i="1"/>
  <c r="BA695" i="12" s="1"/>
  <c r="BB694" i="12"/>
  <c r="BQ694" i="12" s="1"/>
  <c r="BC693" i="12"/>
  <c r="BD693" i="12" s="1"/>
  <c r="BT693" i="12"/>
  <c r="BE693" i="12"/>
  <c r="BN692" i="12" s="1"/>
  <c r="BF693" i="12"/>
  <c r="BK693" i="12"/>
  <c r="BS693" i="12" s="1"/>
  <c r="BL693" i="12" s="1"/>
  <c r="BM693" i="12"/>
  <c r="CP697" i="1"/>
  <c r="CO698" i="1"/>
  <c r="BO694" i="12" l="1"/>
  <c r="BP694" i="12"/>
  <c r="BI694" i="12"/>
  <c r="BJ694" i="12"/>
  <c r="BG694" i="12"/>
  <c r="BH694" i="12"/>
  <c r="AR690" i="12"/>
  <c r="AQ690" i="12"/>
  <c r="AP690" i="12"/>
  <c r="AO690" i="12"/>
  <c r="AN690" i="12"/>
  <c r="AT689" i="12" s="1"/>
  <c r="AS689" i="12" s="1"/>
  <c r="AM690" i="12"/>
  <c r="AL690" i="12"/>
  <c r="AK690" i="12"/>
  <c r="AU689" i="12"/>
  <c r="AH690" i="12"/>
  <c r="AI690" i="12"/>
  <c r="AJ690" i="12"/>
  <c r="AF690" i="12"/>
  <c r="AE690" i="12"/>
  <c r="AG690" i="12"/>
  <c r="AD691" i="12"/>
  <c r="DQ698" i="1"/>
  <c r="DR697" i="1"/>
  <c r="EF698" i="1"/>
  <c r="EG697" i="1"/>
  <c r="BK694" i="12"/>
  <c r="BS694" i="12" s="1"/>
  <c r="BL694" i="12" s="1"/>
  <c r="BC694" i="12"/>
  <c r="BF694" i="12"/>
  <c r="BE694" i="12"/>
  <c r="BN693" i="12" s="1"/>
  <c r="BD694" i="12"/>
  <c r="BT694" i="12"/>
  <c r="BM694" i="12"/>
  <c r="BB695" i="12"/>
  <c r="BQ695" i="12" s="1"/>
  <c r="DW701" i="1"/>
  <c r="BA696" i="12" s="1"/>
  <c r="CP698" i="1"/>
  <c r="CO699" i="1"/>
  <c r="BO695" i="12" l="1"/>
  <c r="BP695" i="12"/>
  <c r="BI695" i="12"/>
  <c r="BJ695" i="12"/>
  <c r="BG695" i="12"/>
  <c r="BH695" i="12"/>
  <c r="AR691" i="12"/>
  <c r="AQ691" i="12"/>
  <c r="AP691" i="12"/>
  <c r="AO691" i="12"/>
  <c r="AN691" i="12"/>
  <c r="AT690" i="12" s="1"/>
  <c r="AS690" i="12" s="1"/>
  <c r="AL691" i="12"/>
  <c r="AM691" i="12"/>
  <c r="AK691" i="12"/>
  <c r="AU690" i="12"/>
  <c r="AF691" i="12"/>
  <c r="AG691" i="12"/>
  <c r="AH691" i="12"/>
  <c r="AJ691" i="12"/>
  <c r="AI691" i="12"/>
  <c r="AE691" i="12"/>
  <c r="AD692" i="12"/>
  <c r="DQ699" i="1"/>
  <c r="DR698" i="1"/>
  <c r="EG698" i="1"/>
  <c r="EF699" i="1"/>
  <c r="DW702" i="1"/>
  <c r="BA697" i="12" s="1"/>
  <c r="BB696" i="12"/>
  <c r="BQ696" i="12" s="1"/>
  <c r="BC695" i="12"/>
  <c r="BT695" i="12"/>
  <c r="BK695" i="12"/>
  <c r="BS695" i="12" s="1"/>
  <c r="BL695" i="12" s="1"/>
  <c r="BE695" i="12"/>
  <c r="BN694" i="12" s="1"/>
  <c r="BF695" i="12"/>
  <c r="BD695" i="12"/>
  <c r="BM695" i="12"/>
  <c r="CO700" i="1"/>
  <c r="CP699" i="1"/>
  <c r="BO696" i="12" l="1"/>
  <c r="BP696" i="12"/>
  <c r="BI696" i="12"/>
  <c r="BJ696" i="12"/>
  <c r="BG696" i="12"/>
  <c r="BH696" i="12"/>
  <c r="AR692" i="12"/>
  <c r="AQ692" i="12"/>
  <c r="AP692" i="12"/>
  <c r="AO692" i="12"/>
  <c r="AN692" i="12"/>
  <c r="AT691" i="12" s="1"/>
  <c r="AS691" i="12" s="1"/>
  <c r="AM692" i="12"/>
  <c r="AL692" i="12"/>
  <c r="AK692" i="12"/>
  <c r="AU691" i="12"/>
  <c r="AE692" i="12"/>
  <c r="AJ692" i="12"/>
  <c r="AF692" i="12"/>
  <c r="AH692" i="12"/>
  <c r="AG692" i="12"/>
  <c r="AI692" i="12"/>
  <c r="AD693" i="12"/>
  <c r="DR699" i="1"/>
  <c r="DQ700" i="1"/>
  <c r="EG699" i="1"/>
  <c r="EF700" i="1"/>
  <c r="BE696" i="12"/>
  <c r="BN695" i="12" s="1"/>
  <c r="BK696" i="12"/>
  <c r="BS696" i="12" s="1"/>
  <c r="BL696" i="12" s="1"/>
  <c r="BC696" i="12"/>
  <c r="BD696" i="12" s="1"/>
  <c r="BF696" i="12"/>
  <c r="BT696" i="12"/>
  <c r="BM696" i="12"/>
  <c r="BB697" i="12"/>
  <c r="BQ697" i="12" s="1"/>
  <c r="DW703" i="1"/>
  <c r="BA698" i="12" s="1"/>
  <c r="CP700" i="1"/>
  <c r="CO701" i="1"/>
  <c r="BO697" i="12" l="1"/>
  <c r="BP697" i="12"/>
  <c r="BI697" i="12"/>
  <c r="BJ697" i="12"/>
  <c r="BG697" i="12"/>
  <c r="BH697" i="12"/>
  <c r="AR693" i="12"/>
  <c r="AQ693" i="12"/>
  <c r="AP693" i="12"/>
  <c r="AO693" i="12"/>
  <c r="AN693" i="12"/>
  <c r="AT692" i="12" s="1"/>
  <c r="AS692" i="12" s="1"/>
  <c r="AM693" i="12"/>
  <c r="AL693" i="12"/>
  <c r="AK693" i="12"/>
  <c r="AU692" i="12"/>
  <c r="AI693" i="12"/>
  <c r="AJ693" i="12"/>
  <c r="AH693" i="12"/>
  <c r="AE693" i="12"/>
  <c r="AG693" i="12"/>
  <c r="AF693" i="12"/>
  <c r="AD694" i="12"/>
  <c r="DQ701" i="1"/>
  <c r="DR700" i="1"/>
  <c r="EG700" i="1"/>
  <c r="EF701" i="1"/>
  <c r="DW704" i="1"/>
  <c r="BA699" i="12" s="1"/>
  <c r="BB698" i="12"/>
  <c r="BQ698" i="12" s="1"/>
  <c r="BC697" i="12"/>
  <c r="BD697" i="12" s="1"/>
  <c r="BK697" i="12"/>
  <c r="BS697" i="12" s="1"/>
  <c r="BL697" i="12" s="1"/>
  <c r="BE697" i="12"/>
  <c r="BF697" i="12"/>
  <c r="BM697" i="12"/>
  <c r="CO702" i="1"/>
  <c r="CP701" i="1"/>
  <c r="BO698" i="12" l="1"/>
  <c r="BP698" i="12"/>
  <c r="BI698" i="12"/>
  <c r="BJ698" i="12"/>
  <c r="BG698" i="12"/>
  <c r="BH698" i="12"/>
  <c r="AR694" i="12"/>
  <c r="AQ694" i="12"/>
  <c r="AP694" i="12"/>
  <c r="AO694" i="12"/>
  <c r="AN694" i="12"/>
  <c r="AT693" i="12" s="1"/>
  <c r="AS693" i="12" s="1"/>
  <c r="AM694" i="12"/>
  <c r="AL694" i="12"/>
  <c r="AK694" i="12"/>
  <c r="AU693" i="12"/>
  <c r="AG694" i="12"/>
  <c r="AI694" i="12"/>
  <c r="AJ694" i="12"/>
  <c r="AH694" i="12"/>
  <c r="AE694" i="12"/>
  <c r="AF694" i="12"/>
  <c r="AD695" i="12"/>
  <c r="DR701" i="1"/>
  <c r="DQ702" i="1"/>
  <c r="EF702" i="1"/>
  <c r="EG701" i="1"/>
  <c r="BC698" i="12"/>
  <c r="BE698" i="12"/>
  <c r="BN697" i="12" s="1"/>
  <c r="BD698" i="12"/>
  <c r="BK698" i="12"/>
  <c r="BS698" i="12" s="1"/>
  <c r="BL698" i="12" s="1"/>
  <c r="BT698" i="12"/>
  <c r="BF698" i="12"/>
  <c r="BM698" i="12"/>
  <c r="BT697" i="12"/>
  <c r="BN696" i="12"/>
  <c r="DW705" i="1"/>
  <c r="BA700" i="12" s="1"/>
  <c r="BB699" i="12"/>
  <c r="BQ699" i="12" s="1"/>
  <c r="CP702" i="1"/>
  <c r="CO703" i="1"/>
  <c r="BO699" i="12" l="1"/>
  <c r="BP699" i="12"/>
  <c r="BI699" i="12"/>
  <c r="BJ699" i="12"/>
  <c r="BG699" i="12"/>
  <c r="BH699" i="12"/>
  <c r="AR695" i="12"/>
  <c r="AQ695" i="12"/>
  <c r="AP695" i="12"/>
  <c r="AO695" i="12"/>
  <c r="AN695" i="12"/>
  <c r="AT694" i="12" s="1"/>
  <c r="AS694" i="12" s="1"/>
  <c r="AL695" i="12"/>
  <c r="AK695" i="12"/>
  <c r="AM695" i="12"/>
  <c r="AU694" i="12"/>
  <c r="AG695" i="12"/>
  <c r="AE695" i="12"/>
  <c r="AJ695" i="12"/>
  <c r="AI695" i="12"/>
  <c r="AH695" i="12"/>
  <c r="AF695" i="12"/>
  <c r="AD696" i="12"/>
  <c r="DQ703" i="1"/>
  <c r="DR702" i="1"/>
  <c r="EG702" i="1"/>
  <c r="EF703" i="1"/>
  <c r="DW706" i="1"/>
  <c r="BA701" i="12" s="1"/>
  <c r="BB700" i="12"/>
  <c r="BQ700" i="12" s="1"/>
  <c r="BF699" i="12"/>
  <c r="BE699" i="12"/>
  <c r="BN698" i="12" s="1"/>
  <c r="BT699" i="12"/>
  <c r="BC699" i="12"/>
  <c r="BD699" i="12" s="1"/>
  <c r="BK699" i="12"/>
  <c r="BS699" i="12" s="1"/>
  <c r="BL699" i="12" s="1"/>
  <c r="BM699" i="12"/>
  <c r="CO704" i="1"/>
  <c r="CP703" i="1"/>
  <c r="BO700" i="12" l="1"/>
  <c r="BP700" i="12"/>
  <c r="BI700" i="12"/>
  <c r="BJ700" i="12"/>
  <c r="BG700" i="12"/>
  <c r="BH700" i="12"/>
  <c r="AR696" i="12"/>
  <c r="AQ696" i="12"/>
  <c r="AP696" i="12"/>
  <c r="AO696" i="12"/>
  <c r="AN696" i="12"/>
  <c r="AT695" i="12" s="1"/>
  <c r="AS695" i="12" s="1"/>
  <c r="AM696" i="12"/>
  <c r="AL696" i="12"/>
  <c r="AK696" i="12"/>
  <c r="AU695" i="12"/>
  <c r="AF696" i="12"/>
  <c r="AI696" i="12"/>
  <c r="AJ696" i="12"/>
  <c r="AH696" i="12"/>
  <c r="AE696" i="12"/>
  <c r="AG696" i="12"/>
  <c r="AD697" i="12"/>
  <c r="DQ704" i="1"/>
  <c r="DR703" i="1"/>
  <c r="EG703" i="1"/>
  <c r="EF704" i="1"/>
  <c r="BE700" i="12"/>
  <c r="BN699" i="12" s="1"/>
  <c r="BT700" i="12"/>
  <c r="BD700" i="12"/>
  <c r="BC700" i="12"/>
  <c r="BF700" i="12"/>
  <c r="BK700" i="12"/>
  <c r="BS700" i="12" s="1"/>
  <c r="BL700" i="12" s="1"/>
  <c r="BM700" i="12"/>
  <c r="DW707" i="1"/>
  <c r="BA702" i="12" s="1"/>
  <c r="BB701" i="12"/>
  <c r="BQ701" i="12" s="1"/>
  <c r="CP704" i="1"/>
  <c r="CO705" i="1"/>
  <c r="BO701" i="12" l="1"/>
  <c r="BP701" i="12"/>
  <c r="BI701" i="12"/>
  <c r="BJ701" i="12"/>
  <c r="BG701" i="12"/>
  <c r="BH701" i="12"/>
  <c r="AR697" i="12"/>
  <c r="AQ697" i="12"/>
  <c r="AP697" i="12"/>
  <c r="AO697" i="12"/>
  <c r="AN697" i="12"/>
  <c r="AT696" i="12" s="1"/>
  <c r="AS696" i="12" s="1"/>
  <c r="AM697" i="12"/>
  <c r="AL697" i="12"/>
  <c r="AK697" i="12"/>
  <c r="AU696" i="12"/>
  <c r="AI697" i="12"/>
  <c r="AF697" i="12"/>
  <c r="AG697" i="12"/>
  <c r="AH697" i="12"/>
  <c r="AJ697" i="12"/>
  <c r="AE697" i="12"/>
  <c r="AD698" i="12"/>
  <c r="DR704" i="1"/>
  <c r="DQ705" i="1"/>
  <c r="EF705" i="1"/>
  <c r="EG704" i="1"/>
  <c r="BB702" i="12"/>
  <c r="BQ702" i="12" s="1"/>
  <c r="DW708" i="1"/>
  <c r="BA703" i="12" s="1"/>
  <c r="BE701" i="12"/>
  <c r="BN700" i="12" s="1"/>
  <c r="BC701" i="12"/>
  <c r="BD701" i="12" s="1"/>
  <c r="BF701" i="12"/>
  <c r="BK701" i="12"/>
  <c r="BS701" i="12" s="1"/>
  <c r="BL701" i="12" s="1"/>
  <c r="BT701" i="12"/>
  <c r="BM701" i="12"/>
  <c r="CP705" i="1"/>
  <c r="CO706" i="1"/>
  <c r="BO702" i="12" l="1"/>
  <c r="BP702" i="12"/>
  <c r="BI702" i="12"/>
  <c r="BJ702" i="12"/>
  <c r="BG702" i="12"/>
  <c r="BH702" i="12"/>
  <c r="AR698" i="12"/>
  <c r="AQ698" i="12"/>
  <c r="AP698" i="12"/>
  <c r="AO698" i="12"/>
  <c r="AN698" i="12"/>
  <c r="AT697" i="12" s="1"/>
  <c r="AS697" i="12" s="1"/>
  <c r="AM698" i="12"/>
  <c r="AL698" i="12"/>
  <c r="AK698" i="12"/>
  <c r="AU697" i="12"/>
  <c r="AH698" i="12"/>
  <c r="AG698" i="12"/>
  <c r="AF698" i="12"/>
  <c r="AE698" i="12"/>
  <c r="AJ698" i="12"/>
  <c r="AI698" i="12"/>
  <c r="AD699" i="12"/>
  <c r="DQ706" i="1"/>
  <c r="DR705" i="1"/>
  <c r="EG705" i="1"/>
  <c r="EF706" i="1"/>
  <c r="BB703" i="12"/>
  <c r="BQ703" i="12" s="1"/>
  <c r="DW709" i="1"/>
  <c r="BA704" i="12" s="1"/>
  <c r="BF702" i="12"/>
  <c r="BC702" i="12"/>
  <c r="BE702" i="12"/>
  <c r="BK702" i="12"/>
  <c r="BS702" i="12" s="1"/>
  <c r="BL702" i="12" s="1"/>
  <c r="BD702" i="12"/>
  <c r="BM702" i="12"/>
  <c r="CP706" i="1"/>
  <c r="CO707" i="1"/>
  <c r="BO703" i="12" l="1"/>
  <c r="BP703" i="12"/>
  <c r="BI703" i="12"/>
  <c r="BJ703" i="12"/>
  <c r="BG703" i="12"/>
  <c r="BH703" i="12"/>
  <c r="AR699" i="12"/>
  <c r="AQ699" i="12"/>
  <c r="AP699" i="12"/>
  <c r="AO699" i="12"/>
  <c r="AN699" i="12"/>
  <c r="AT698" i="12" s="1"/>
  <c r="AS698" i="12" s="1"/>
  <c r="AL699" i="12"/>
  <c r="AK699" i="12"/>
  <c r="AM699" i="12"/>
  <c r="AU698" i="12"/>
  <c r="AF699" i="12"/>
  <c r="AI699" i="12"/>
  <c r="AG699" i="12"/>
  <c r="AH699" i="12"/>
  <c r="AE699" i="12"/>
  <c r="AJ699" i="12"/>
  <c r="AD700" i="12"/>
  <c r="DQ707" i="1"/>
  <c r="DR706" i="1"/>
  <c r="EF707" i="1"/>
  <c r="EG706" i="1"/>
  <c r="BB704" i="12"/>
  <c r="BQ704" i="12" s="1"/>
  <c r="DW710" i="1"/>
  <c r="BA705" i="12" s="1"/>
  <c r="BT702" i="12"/>
  <c r="BN701" i="12"/>
  <c r="BC703" i="12"/>
  <c r="BD703" i="12" s="1"/>
  <c r="BF703" i="12"/>
  <c r="BK703" i="12"/>
  <c r="BS703" i="12" s="1"/>
  <c r="BL703" i="12" s="1"/>
  <c r="BE703" i="12"/>
  <c r="BN702" i="12" s="1"/>
  <c r="BT703" i="12"/>
  <c r="BM703" i="12"/>
  <c r="CO708" i="1"/>
  <c r="CP707" i="1"/>
  <c r="BO704" i="12" l="1"/>
  <c r="BP704" i="12"/>
  <c r="BI704" i="12"/>
  <c r="BJ704" i="12"/>
  <c r="BG704" i="12"/>
  <c r="BH704" i="12"/>
  <c r="AR700" i="12"/>
  <c r="AQ700" i="12"/>
  <c r="AP700" i="12"/>
  <c r="AO700" i="12"/>
  <c r="AN700" i="12"/>
  <c r="AT699" i="12" s="1"/>
  <c r="AS699" i="12" s="1"/>
  <c r="AM700" i="12"/>
  <c r="AL700" i="12"/>
  <c r="AK700" i="12"/>
  <c r="AU699" i="12"/>
  <c r="AH700" i="12"/>
  <c r="AJ700" i="12"/>
  <c r="AG700" i="12"/>
  <c r="AI700" i="12"/>
  <c r="AE700" i="12"/>
  <c r="AF700" i="12"/>
  <c r="AD701" i="12"/>
  <c r="DQ708" i="1"/>
  <c r="DR707" i="1"/>
  <c r="EF708" i="1"/>
  <c r="EG707" i="1"/>
  <c r="BB705" i="12"/>
  <c r="BQ705" i="12" s="1"/>
  <c r="DW711" i="1"/>
  <c r="BA706" i="12" s="1"/>
  <c r="BK704" i="12"/>
  <c r="BS704" i="12" s="1"/>
  <c r="BL704" i="12" s="1"/>
  <c r="BE704" i="12"/>
  <c r="BN703" i="12" s="1"/>
  <c r="BF704" i="12"/>
  <c r="BC704" i="12"/>
  <c r="BD704" i="12"/>
  <c r="BT704" i="12"/>
  <c r="BM704" i="12"/>
  <c r="CO709" i="1"/>
  <c r="CP708" i="1"/>
  <c r="BO705" i="12" l="1"/>
  <c r="BP705" i="12"/>
  <c r="BI705" i="12"/>
  <c r="BJ705" i="12"/>
  <c r="BG705" i="12"/>
  <c r="BH705" i="12"/>
  <c r="AR701" i="12"/>
  <c r="AQ701" i="12"/>
  <c r="AP701" i="12"/>
  <c r="AO701" i="12"/>
  <c r="AN701" i="12"/>
  <c r="AT700" i="12" s="1"/>
  <c r="AS700" i="12" s="1"/>
  <c r="AM701" i="12"/>
  <c r="AL701" i="12"/>
  <c r="AK701" i="12"/>
  <c r="AU700" i="12"/>
  <c r="AJ701" i="12"/>
  <c r="AI701" i="12"/>
  <c r="AG701" i="12"/>
  <c r="AH701" i="12"/>
  <c r="AF701" i="12"/>
  <c r="AE701" i="12"/>
  <c r="AD702" i="12"/>
  <c r="DQ709" i="1"/>
  <c r="DR708" i="1"/>
  <c r="EF709" i="1"/>
  <c r="EG708" i="1"/>
  <c r="DW712" i="1"/>
  <c r="BA707" i="12" s="1"/>
  <c r="BB706" i="12"/>
  <c r="BQ706" i="12" s="1"/>
  <c r="BC705" i="12"/>
  <c r="BD705" i="12" s="1"/>
  <c r="BE705" i="12"/>
  <c r="BN704" i="12" s="1"/>
  <c r="BF705" i="12"/>
  <c r="BK705" i="12"/>
  <c r="BS705" i="12" s="1"/>
  <c r="BL705" i="12" s="1"/>
  <c r="BT705" i="12"/>
  <c r="BM705" i="12"/>
  <c r="CO710" i="1"/>
  <c r="CP709" i="1"/>
  <c r="BO706" i="12" l="1"/>
  <c r="BP706" i="12"/>
  <c r="BI706" i="12"/>
  <c r="BJ706" i="12"/>
  <c r="BG706" i="12"/>
  <c r="BH706" i="12"/>
  <c r="AR702" i="12"/>
  <c r="AQ702" i="12"/>
  <c r="AP702" i="12"/>
  <c r="AO702" i="12"/>
  <c r="AN702" i="12"/>
  <c r="AT701" i="12" s="1"/>
  <c r="AS701" i="12" s="1"/>
  <c r="AM702" i="12"/>
  <c r="AL702" i="12"/>
  <c r="AK702" i="12"/>
  <c r="AU701" i="12"/>
  <c r="AF702" i="12"/>
  <c r="AI702" i="12"/>
  <c r="AH702" i="12"/>
  <c r="AE702" i="12"/>
  <c r="AJ702" i="12"/>
  <c r="AG702" i="12"/>
  <c r="AD703" i="12"/>
  <c r="DR709" i="1"/>
  <c r="DQ710" i="1"/>
  <c r="EF710" i="1"/>
  <c r="EG709" i="1"/>
  <c r="BC706" i="12"/>
  <c r="BD706" i="12" s="1"/>
  <c r="BE706" i="12"/>
  <c r="BN705" i="12" s="1"/>
  <c r="BF706" i="12"/>
  <c r="BK706" i="12"/>
  <c r="BS706" i="12" s="1"/>
  <c r="BL706" i="12" s="1"/>
  <c r="BT706" i="12"/>
  <c r="BM706" i="12"/>
  <c r="DW713" i="1"/>
  <c r="BA708" i="12" s="1"/>
  <c r="BB707" i="12"/>
  <c r="BQ707" i="12" s="1"/>
  <c r="CP710" i="1"/>
  <c r="CO711" i="1"/>
  <c r="BO707" i="12" l="1"/>
  <c r="BP707" i="12"/>
  <c r="BI707" i="12"/>
  <c r="BJ707" i="12"/>
  <c r="BG707" i="12"/>
  <c r="BH707" i="12"/>
  <c r="AR703" i="12"/>
  <c r="AQ703" i="12"/>
  <c r="AP703" i="12"/>
  <c r="AO703" i="12"/>
  <c r="AN703" i="12"/>
  <c r="AT702" i="12" s="1"/>
  <c r="AS702" i="12" s="1"/>
  <c r="AL703" i="12"/>
  <c r="AK703" i="12"/>
  <c r="AM703" i="12"/>
  <c r="AU702" i="12"/>
  <c r="AJ703" i="12"/>
  <c r="AE703" i="12"/>
  <c r="AH703" i="12"/>
  <c r="AI703" i="12"/>
  <c r="AF703" i="12"/>
  <c r="AG703" i="12"/>
  <c r="AD704" i="12"/>
  <c r="DR710" i="1"/>
  <c r="DQ711" i="1"/>
  <c r="EF711" i="1"/>
  <c r="EG710" i="1"/>
  <c r="BK707" i="12"/>
  <c r="BS707" i="12" s="1"/>
  <c r="BL707" i="12" s="1"/>
  <c r="BC707" i="12"/>
  <c r="BD707" i="12" s="1"/>
  <c r="BE707" i="12"/>
  <c r="BN706" i="12" s="1"/>
  <c r="BF707" i="12"/>
  <c r="BT707" i="12"/>
  <c r="BM707" i="12"/>
  <c r="BB708" i="12"/>
  <c r="BQ708" i="12" s="1"/>
  <c r="DW714" i="1"/>
  <c r="BA709" i="12" s="1"/>
  <c r="CP711" i="1"/>
  <c r="CO712" i="1"/>
  <c r="BO708" i="12" l="1"/>
  <c r="BP708" i="12"/>
  <c r="BI708" i="12"/>
  <c r="BJ708" i="12"/>
  <c r="BG708" i="12"/>
  <c r="BH708" i="12"/>
  <c r="AR704" i="12"/>
  <c r="AQ704" i="12"/>
  <c r="AP704" i="12"/>
  <c r="AO704" i="12"/>
  <c r="AN704" i="12"/>
  <c r="AT703" i="12" s="1"/>
  <c r="AS703" i="12" s="1"/>
  <c r="AM704" i="12"/>
  <c r="AL704" i="12"/>
  <c r="AK704" i="12"/>
  <c r="AU703" i="12"/>
  <c r="AG704" i="12"/>
  <c r="AF704" i="12"/>
  <c r="AI704" i="12"/>
  <c r="AH704" i="12"/>
  <c r="AJ704" i="12"/>
  <c r="AE704" i="12"/>
  <c r="AD705" i="12"/>
  <c r="DR711" i="1"/>
  <c r="DQ712" i="1"/>
  <c r="EG711" i="1"/>
  <c r="EF712" i="1"/>
  <c r="BE708" i="12"/>
  <c r="BN707" i="12" s="1"/>
  <c r="BC708" i="12"/>
  <c r="BD708" i="12" s="1"/>
  <c r="BK708" i="12"/>
  <c r="BS708" i="12" s="1"/>
  <c r="BL708" i="12" s="1"/>
  <c r="BF708" i="12"/>
  <c r="BT708" i="12"/>
  <c r="BM708" i="12"/>
  <c r="DW715" i="1"/>
  <c r="BA710" i="12" s="1"/>
  <c r="BB709" i="12"/>
  <c r="BQ709" i="12" s="1"/>
  <c r="CO713" i="1"/>
  <c r="CP712" i="1"/>
  <c r="BO709" i="12" l="1"/>
  <c r="BP709" i="12"/>
  <c r="BI709" i="12"/>
  <c r="BJ709" i="12"/>
  <c r="BG709" i="12"/>
  <c r="BH709" i="12"/>
  <c r="AR705" i="12"/>
  <c r="AQ705" i="12"/>
  <c r="AP705" i="12"/>
  <c r="AO705" i="12"/>
  <c r="AN705" i="12"/>
  <c r="AT704" i="12" s="1"/>
  <c r="AS704" i="12" s="1"/>
  <c r="AM705" i="12"/>
  <c r="AL705" i="12"/>
  <c r="AK705" i="12"/>
  <c r="AU704" i="12"/>
  <c r="AJ705" i="12"/>
  <c r="AF705" i="12"/>
  <c r="AG705" i="12"/>
  <c r="AH705" i="12"/>
  <c r="AE705" i="12"/>
  <c r="AI705" i="12"/>
  <c r="AD706" i="12"/>
  <c r="DR712" i="1"/>
  <c r="DQ713" i="1"/>
  <c r="EG712" i="1"/>
  <c r="EF713" i="1"/>
  <c r="BB710" i="12"/>
  <c r="BQ710" i="12" s="1"/>
  <c r="DW716" i="1"/>
  <c r="BA711" i="12" s="1"/>
  <c r="BE709" i="12"/>
  <c r="BK709" i="12"/>
  <c r="BS709" i="12" s="1"/>
  <c r="BL709" i="12" s="1"/>
  <c r="BC709" i="12"/>
  <c r="BD709" i="12" s="1"/>
  <c r="BF709" i="12"/>
  <c r="BM709" i="12"/>
  <c r="CP713" i="1"/>
  <c r="CO714" i="1"/>
  <c r="BO710" i="12" l="1"/>
  <c r="BP710" i="12"/>
  <c r="BI710" i="12"/>
  <c r="BJ710" i="12"/>
  <c r="BG710" i="12"/>
  <c r="BH710" i="12"/>
  <c r="AR706" i="12"/>
  <c r="AQ706" i="12"/>
  <c r="AP706" i="12"/>
  <c r="AO706" i="12"/>
  <c r="AN706" i="12"/>
  <c r="AT705" i="12" s="1"/>
  <c r="AS705" i="12" s="1"/>
  <c r="AM706" i="12"/>
  <c r="AL706" i="12"/>
  <c r="AK706" i="12"/>
  <c r="AU705" i="12"/>
  <c r="AI706" i="12"/>
  <c r="AF706" i="12"/>
  <c r="AH706" i="12"/>
  <c r="AJ706" i="12"/>
  <c r="AG706" i="12"/>
  <c r="AE706" i="12"/>
  <c r="AD707" i="12"/>
  <c r="DQ714" i="1"/>
  <c r="DR713" i="1"/>
  <c r="EG713" i="1"/>
  <c r="EF714" i="1"/>
  <c r="BB711" i="12"/>
  <c r="BQ711" i="12" s="1"/>
  <c r="DW717" i="1"/>
  <c r="BA712" i="12" s="1"/>
  <c r="BT709" i="12"/>
  <c r="BN708" i="12"/>
  <c r="BF710" i="12"/>
  <c r="BE710" i="12"/>
  <c r="BN709" i="12" s="1"/>
  <c r="BC710" i="12"/>
  <c r="BD710" i="12"/>
  <c r="BK710" i="12"/>
  <c r="BS710" i="12" s="1"/>
  <c r="BL710" i="12" s="1"/>
  <c r="BT710" i="12"/>
  <c r="BM710" i="12"/>
  <c r="CO715" i="1"/>
  <c r="CP714" i="1"/>
  <c r="BO711" i="12" l="1"/>
  <c r="BP711" i="12"/>
  <c r="BI711" i="12"/>
  <c r="BJ711" i="12"/>
  <c r="BG711" i="12"/>
  <c r="BH711" i="12"/>
  <c r="AR707" i="12"/>
  <c r="AQ707" i="12"/>
  <c r="AP707" i="12"/>
  <c r="AO707" i="12"/>
  <c r="AN707" i="12"/>
  <c r="AT706" i="12" s="1"/>
  <c r="AS706" i="12" s="1"/>
  <c r="AL707" i="12"/>
  <c r="AK707" i="12"/>
  <c r="AM707" i="12"/>
  <c r="AU706" i="12"/>
  <c r="AE707" i="12"/>
  <c r="AG707" i="12"/>
  <c r="AH707" i="12"/>
  <c r="AF707" i="12"/>
  <c r="AJ707" i="12"/>
  <c r="AI707" i="12"/>
  <c r="AD708" i="12"/>
  <c r="DQ715" i="1"/>
  <c r="DR714" i="1"/>
  <c r="EG714" i="1"/>
  <c r="EF715" i="1"/>
  <c r="BB712" i="12"/>
  <c r="BQ712" i="12" s="1"/>
  <c r="DW718" i="1"/>
  <c r="BA713" i="12" s="1"/>
  <c r="BF711" i="12"/>
  <c r="BE711" i="12"/>
  <c r="BN710" i="12" s="1"/>
  <c r="BK711" i="12"/>
  <c r="BS711" i="12" s="1"/>
  <c r="BL711" i="12" s="1"/>
  <c r="BC711" i="12"/>
  <c r="BD711" i="12" s="1"/>
  <c r="BT711" i="12"/>
  <c r="BM711" i="12"/>
  <c r="CO716" i="1"/>
  <c r="CP715" i="1"/>
  <c r="BO712" i="12" l="1"/>
  <c r="BP712" i="12"/>
  <c r="BI712" i="12"/>
  <c r="BJ712" i="12"/>
  <c r="BG712" i="12"/>
  <c r="BH712" i="12"/>
  <c r="AR708" i="12"/>
  <c r="AQ708" i="12"/>
  <c r="AP708" i="12"/>
  <c r="AO708" i="12"/>
  <c r="AN708" i="12"/>
  <c r="AT707" i="12" s="1"/>
  <c r="AS707" i="12" s="1"/>
  <c r="AM708" i="12"/>
  <c r="AL708" i="12"/>
  <c r="AK708" i="12"/>
  <c r="AU707" i="12"/>
  <c r="AE708" i="12"/>
  <c r="AG708" i="12"/>
  <c r="AF708" i="12"/>
  <c r="AH708" i="12"/>
  <c r="AI708" i="12"/>
  <c r="AJ708" i="12"/>
  <c r="AD709" i="12"/>
  <c r="DR715" i="1"/>
  <c r="DQ716" i="1"/>
  <c r="EF716" i="1"/>
  <c r="EG715" i="1"/>
  <c r="BB713" i="12"/>
  <c r="BQ713" i="12" s="1"/>
  <c r="DW719" i="1"/>
  <c r="BA714" i="12" s="1"/>
  <c r="BT712" i="12"/>
  <c r="BC712" i="12"/>
  <c r="BE712" i="12"/>
  <c r="BN711" i="12" s="1"/>
  <c r="BF712" i="12"/>
  <c r="BK712" i="12"/>
  <c r="BS712" i="12" s="1"/>
  <c r="BL712" i="12" s="1"/>
  <c r="BD712" i="12"/>
  <c r="BM712" i="12"/>
  <c r="CP716" i="1"/>
  <c r="CO717" i="1"/>
  <c r="BO713" i="12" l="1"/>
  <c r="BP713" i="12"/>
  <c r="BI713" i="12"/>
  <c r="BJ713" i="12"/>
  <c r="BG713" i="12"/>
  <c r="BH713" i="12"/>
  <c r="AR709" i="12"/>
  <c r="AQ709" i="12"/>
  <c r="AP709" i="12"/>
  <c r="AO709" i="12"/>
  <c r="AN709" i="12"/>
  <c r="AT708" i="12" s="1"/>
  <c r="AS708" i="12" s="1"/>
  <c r="AM709" i="12"/>
  <c r="AL709" i="12"/>
  <c r="AK709" i="12"/>
  <c r="AU708" i="12"/>
  <c r="AJ709" i="12"/>
  <c r="AE709" i="12"/>
  <c r="AH709" i="12"/>
  <c r="AI709" i="12"/>
  <c r="AF709" i="12"/>
  <c r="AG709" i="12"/>
  <c r="AD710" i="12"/>
  <c r="DR716" i="1"/>
  <c r="DQ717" i="1"/>
  <c r="EG716" i="1"/>
  <c r="EF717" i="1"/>
  <c r="DW720" i="1"/>
  <c r="BA715" i="12" s="1"/>
  <c r="BB714" i="12"/>
  <c r="BQ714" i="12" s="1"/>
  <c r="BK713" i="12"/>
  <c r="BS713" i="12" s="1"/>
  <c r="BL713" i="12" s="1"/>
  <c r="BE713" i="12"/>
  <c r="BN712" i="12" s="1"/>
  <c r="BF713" i="12"/>
  <c r="BC713" i="12"/>
  <c r="BD713" i="12" s="1"/>
  <c r="BT713" i="12"/>
  <c r="BM713" i="12"/>
  <c r="CO718" i="1"/>
  <c r="CP717" i="1"/>
  <c r="BO714" i="12" l="1"/>
  <c r="BP714" i="12"/>
  <c r="BI714" i="12"/>
  <c r="BJ714" i="12"/>
  <c r="BG714" i="12"/>
  <c r="BH714" i="12"/>
  <c r="AR710" i="12"/>
  <c r="AQ710" i="12"/>
  <c r="AP710" i="12"/>
  <c r="AO710" i="12"/>
  <c r="AN710" i="12"/>
  <c r="AT709" i="12" s="1"/>
  <c r="AS709" i="12" s="1"/>
  <c r="AM710" i="12"/>
  <c r="AL710" i="12"/>
  <c r="AK710" i="12"/>
  <c r="AU709" i="12"/>
  <c r="AG710" i="12"/>
  <c r="AE710" i="12"/>
  <c r="AH710" i="12"/>
  <c r="AJ710" i="12"/>
  <c r="AI710" i="12"/>
  <c r="AF710" i="12"/>
  <c r="AD711" i="12"/>
  <c r="DR717" i="1"/>
  <c r="DQ718" i="1"/>
  <c r="EG717" i="1"/>
  <c r="EF718" i="1"/>
  <c r="BK714" i="12"/>
  <c r="BS714" i="12" s="1"/>
  <c r="BL714" i="12" s="1"/>
  <c r="BE714" i="12"/>
  <c r="BN713" i="12" s="1"/>
  <c r="BC714" i="12"/>
  <c r="BF714" i="12"/>
  <c r="BD714" i="12"/>
  <c r="BT714" i="12"/>
  <c r="BM714" i="12"/>
  <c r="BB715" i="12"/>
  <c r="BQ715" i="12" s="1"/>
  <c r="DW721" i="1"/>
  <c r="BA716" i="12" s="1"/>
  <c r="CO719" i="1"/>
  <c r="CP718" i="1"/>
  <c r="BO715" i="12" l="1"/>
  <c r="BP715" i="12"/>
  <c r="BI715" i="12"/>
  <c r="BJ715" i="12"/>
  <c r="BG715" i="12"/>
  <c r="BH715" i="12"/>
  <c r="AR711" i="12"/>
  <c r="AQ711" i="12"/>
  <c r="AP711" i="12"/>
  <c r="AO711" i="12"/>
  <c r="AN711" i="12"/>
  <c r="AT710" i="12" s="1"/>
  <c r="AS710" i="12" s="1"/>
  <c r="AL711" i="12"/>
  <c r="AM711" i="12"/>
  <c r="AK711" i="12"/>
  <c r="AU710" i="12"/>
  <c r="AG711" i="12"/>
  <c r="AI711" i="12"/>
  <c r="AF711" i="12"/>
  <c r="AH711" i="12"/>
  <c r="AJ711" i="12"/>
  <c r="AE711" i="12"/>
  <c r="AD712" i="12"/>
  <c r="DQ719" i="1"/>
  <c r="DR718" i="1"/>
  <c r="EF719" i="1"/>
  <c r="EG718" i="1"/>
  <c r="BF715" i="12"/>
  <c r="BK715" i="12"/>
  <c r="BS715" i="12" s="1"/>
  <c r="BL715" i="12" s="1"/>
  <c r="BE715" i="12"/>
  <c r="BN714" i="12" s="1"/>
  <c r="BC715" i="12"/>
  <c r="BD715" i="12" s="1"/>
  <c r="BT715" i="12"/>
  <c r="BM715" i="12"/>
  <c r="BB716" i="12"/>
  <c r="BQ716" i="12" s="1"/>
  <c r="DW722" i="1"/>
  <c r="BA717" i="12" s="1"/>
  <c r="CP719" i="1"/>
  <c r="CO720" i="1"/>
  <c r="BO716" i="12" l="1"/>
  <c r="BP716" i="12"/>
  <c r="BI716" i="12"/>
  <c r="BJ716" i="12"/>
  <c r="BG716" i="12"/>
  <c r="BH716" i="12"/>
  <c r="AR712" i="12"/>
  <c r="AQ712" i="12"/>
  <c r="AP712" i="12"/>
  <c r="AO712" i="12"/>
  <c r="AN712" i="12"/>
  <c r="AT711" i="12" s="1"/>
  <c r="AS711" i="12" s="1"/>
  <c r="AM712" i="12"/>
  <c r="AL712" i="12"/>
  <c r="AK712" i="12"/>
  <c r="AU711" i="12"/>
  <c r="AF712" i="12"/>
  <c r="AJ712" i="12"/>
  <c r="AG712" i="12"/>
  <c r="AH712" i="12"/>
  <c r="AE712" i="12"/>
  <c r="AI712" i="12"/>
  <c r="AD713" i="12"/>
  <c r="DQ720" i="1"/>
  <c r="DR719" i="1"/>
  <c r="EG719" i="1"/>
  <c r="EF720" i="1"/>
  <c r="BE716" i="12"/>
  <c r="BN715" i="12" s="1"/>
  <c r="BT716" i="12"/>
  <c r="BC716" i="12"/>
  <c r="BD716" i="12" s="1"/>
  <c r="BF716" i="12"/>
  <c r="BK716" i="12"/>
  <c r="BS716" i="12" s="1"/>
  <c r="BL716" i="12" s="1"/>
  <c r="BM716" i="12"/>
  <c r="BB717" i="12"/>
  <c r="BQ717" i="12" s="1"/>
  <c r="DW723" i="1"/>
  <c r="BA718" i="12" s="1"/>
  <c r="CP720" i="1"/>
  <c r="CO721" i="1"/>
  <c r="BO717" i="12" l="1"/>
  <c r="BP717" i="12"/>
  <c r="BI717" i="12"/>
  <c r="BJ717" i="12"/>
  <c r="BG717" i="12"/>
  <c r="BH717" i="12"/>
  <c r="AR713" i="12"/>
  <c r="AQ713" i="12"/>
  <c r="AP713" i="12"/>
  <c r="AO713" i="12"/>
  <c r="AN713" i="12"/>
  <c r="AT712" i="12" s="1"/>
  <c r="AS712" i="12" s="1"/>
  <c r="AM713" i="12"/>
  <c r="AL713" i="12"/>
  <c r="AK713" i="12"/>
  <c r="AU712" i="12"/>
  <c r="AJ713" i="12"/>
  <c r="AI713" i="12"/>
  <c r="AG713" i="12"/>
  <c r="AH713" i="12"/>
  <c r="AF713" i="12"/>
  <c r="AE713" i="12"/>
  <c r="AD714" i="12"/>
  <c r="DR720" i="1"/>
  <c r="DQ721" i="1"/>
  <c r="EF721" i="1"/>
  <c r="EG720" i="1"/>
  <c r="DW724" i="1"/>
  <c r="BA719" i="12" s="1"/>
  <c r="BB718" i="12"/>
  <c r="BQ718" i="12" s="1"/>
  <c r="BC717" i="12"/>
  <c r="BF717" i="12"/>
  <c r="BE717" i="12"/>
  <c r="BN716" i="12" s="1"/>
  <c r="BK717" i="12"/>
  <c r="BS717" i="12" s="1"/>
  <c r="BL717" i="12" s="1"/>
  <c r="BD717" i="12"/>
  <c r="BT717" i="12"/>
  <c r="BM717" i="12"/>
  <c r="CO722" i="1"/>
  <c r="CP721" i="1"/>
  <c r="BO718" i="12" l="1"/>
  <c r="BP718" i="12"/>
  <c r="BI718" i="12"/>
  <c r="BJ718" i="12"/>
  <c r="BG718" i="12"/>
  <c r="BH718" i="12"/>
  <c r="AR714" i="12"/>
  <c r="AQ714" i="12"/>
  <c r="AP714" i="12"/>
  <c r="AO714" i="12"/>
  <c r="AN714" i="12"/>
  <c r="AT713" i="12" s="1"/>
  <c r="AS713" i="12" s="1"/>
  <c r="AM714" i="12"/>
  <c r="AL714" i="12"/>
  <c r="AK714" i="12"/>
  <c r="AU713" i="12"/>
  <c r="AJ714" i="12"/>
  <c r="AF714" i="12"/>
  <c r="AE714" i="12"/>
  <c r="AH714" i="12"/>
  <c r="AG714" i="12"/>
  <c r="AI714" i="12"/>
  <c r="AD715" i="12"/>
  <c r="DR721" i="1"/>
  <c r="DQ722" i="1"/>
  <c r="EF722" i="1"/>
  <c r="EG721" i="1"/>
  <c r="BK718" i="12"/>
  <c r="BS718" i="12" s="1"/>
  <c r="BL718" i="12" s="1"/>
  <c r="BF718" i="12"/>
  <c r="BC718" i="12"/>
  <c r="BD718" i="12" s="1"/>
  <c r="BE718" i="12"/>
  <c r="BN717" i="12" s="1"/>
  <c r="BT718" i="12"/>
  <c r="BM718" i="12"/>
  <c r="DW725" i="1"/>
  <c r="BA720" i="12" s="1"/>
  <c r="BB719" i="12"/>
  <c r="BQ719" i="12" s="1"/>
  <c r="CO723" i="1"/>
  <c r="CP722" i="1"/>
  <c r="BO719" i="12" l="1"/>
  <c r="BP719" i="12"/>
  <c r="BI719" i="12"/>
  <c r="BJ719" i="12"/>
  <c r="BG719" i="12"/>
  <c r="BH719" i="12"/>
  <c r="AR715" i="12"/>
  <c r="AQ715" i="12"/>
  <c r="AP715" i="12"/>
  <c r="AO715" i="12"/>
  <c r="AN715" i="12"/>
  <c r="AT714" i="12" s="1"/>
  <c r="AS714" i="12" s="1"/>
  <c r="AL715" i="12"/>
  <c r="AM715" i="12"/>
  <c r="AK715" i="12"/>
  <c r="AU714" i="12"/>
  <c r="AG715" i="12"/>
  <c r="AF715" i="12"/>
  <c r="AH715" i="12"/>
  <c r="AI715" i="12"/>
  <c r="AE715" i="12"/>
  <c r="AJ715" i="12"/>
  <c r="AD716" i="12"/>
  <c r="DR722" i="1"/>
  <c r="DQ723" i="1"/>
  <c r="EG722" i="1"/>
  <c r="EF723" i="1"/>
  <c r="BE719" i="12"/>
  <c r="BN718" i="12" s="1"/>
  <c r="BC719" i="12"/>
  <c r="BD719" i="12" s="1"/>
  <c r="BK719" i="12"/>
  <c r="BS719" i="12" s="1"/>
  <c r="BL719" i="12" s="1"/>
  <c r="BF719" i="12"/>
  <c r="BT719" i="12"/>
  <c r="BM719" i="12"/>
  <c r="BB720" i="12"/>
  <c r="BQ720" i="12" s="1"/>
  <c r="DW726" i="1"/>
  <c r="BA721" i="12" s="1"/>
  <c r="CP723" i="1"/>
  <c r="CO724" i="1"/>
  <c r="BO720" i="12" l="1"/>
  <c r="BP720" i="12"/>
  <c r="BI720" i="12"/>
  <c r="BJ720" i="12"/>
  <c r="BG720" i="12"/>
  <c r="BH720" i="12"/>
  <c r="AR716" i="12"/>
  <c r="AQ716" i="12"/>
  <c r="AP716" i="12"/>
  <c r="AO716" i="12"/>
  <c r="AN716" i="12"/>
  <c r="AT715" i="12" s="1"/>
  <c r="AS715" i="12" s="1"/>
  <c r="AM716" i="12"/>
  <c r="AL716" i="12"/>
  <c r="AK716" i="12"/>
  <c r="AU715" i="12"/>
  <c r="AJ716" i="12"/>
  <c r="AI716" i="12"/>
  <c r="AF716" i="12"/>
  <c r="AH716" i="12"/>
  <c r="AE716" i="12"/>
  <c r="AG716" i="12"/>
  <c r="AD717" i="12"/>
  <c r="DQ724" i="1"/>
  <c r="DR723" i="1"/>
  <c r="EG723" i="1"/>
  <c r="EF724" i="1"/>
  <c r="BC720" i="12"/>
  <c r="BF720" i="12"/>
  <c r="BE720" i="12"/>
  <c r="BN719" i="12" s="1"/>
  <c r="BD720" i="12"/>
  <c r="BK720" i="12"/>
  <c r="BS720" i="12" s="1"/>
  <c r="BL720" i="12" s="1"/>
  <c r="BT720" i="12"/>
  <c r="BM720" i="12"/>
  <c r="DW727" i="1"/>
  <c r="BA722" i="12" s="1"/>
  <c r="BB721" i="12"/>
  <c r="BQ721" i="12" s="1"/>
  <c r="CO725" i="1"/>
  <c r="CP724" i="1"/>
  <c r="BO721" i="12" l="1"/>
  <c r="BP721" i="12"/>
  <c r="BI721" i="12"/>
  <c r="BJ721" i="12"/>
  <c r="BG721" i="12"/>
  <c r="BH721" i="12"/>
  <c r="AR717" i="12"/>
  <c r="AQ717" i="12"/>
  <c r="AP717" i="12"/>
  <c r="AO717" i="12"/>
  <c r="AN717" i="12"/>
  <c r="AT716" i="12" s="1"/>
  <c r="AS716" i="12" s="1"/>
  <c r="AM717" i="12"/>
  <c r="AL717" i="12"/>
  <c r="AK717" i="12"/>
  <c r="AU716" i="12"/>
  <c r="AE717" i="12"/>
  <c r="AJ717" i="12"/>
  <c r="AH717" i="12"/>
  <c r="AI717" i="12"/>
  <c r="AG717" i="12"/>
  <c r="AF717" i="12"/>
  <c r="AD718" i="12"/>
  <c r="DR724" i="1"/>
  <c r="DQ725" i="1"/>
  <c r="EG724" i="1"/>
  <c r="EF725" i="1"/>
  <c r="BF721" i="12"/>
  <c r="BC721" i="12"/>
  <c r="BD721" i="12" s="1"/>
  <c r="BK721" i="12"/>
  <c r="BS721" i="12" s="1"/>
  <c r="BL721" i="12" s="1"/>
  <c r="BE721" i="12"/>
  <c r="BM721" i="12"/>
  <c r="BB722" i="12"/>
  <c r="BQ722" i="12" s="1"/>
  <c r="DW728" i="1"/>
  <c r="BA723" i="12" s="1"/>
  <c r="CO726" i="1"/>
  <c r="CP725" i="1"/>
  <c r="BO722" i="12" l="1"/>
  <c r="BP722" i="12"/>
  <c r="BI722" i="12"/>
  <c r="BJ722" i="12"/>
  <c r="BG722" i="12"/>
  <c r="BH722" i="12"/>
  <c r="AR718" i="12"/>
  <c r="AQ718" i="12"/>
  <c r="AP718" i="12"/>
  <c r="AO718" i="12"/>
  <c r="AN718" i="12"/>
  <c r="AT717" i="12" s="1"/>
  <c r="AS717" i="12" s="1"/>
  <c r="AM718" i="12"/>
  <c r="AL718" i="12"/>
  <c r="AK718" i="12"/>
  <c r="AU717" i="12"/>
  <c r="AG718" i="12"/>
  <c r="AF718" i="12"/>
  <c r="AE718" i="12"/>
  <c r="AH718" i="12"/>
  <c r="AI718" i="12"/>
  <c r="AJ718" i="12"/>
  <c r="AD719" i="12"/>
  <c r="DR725" i="1"/>
  <c r="DQ726" i="1"/>
  <c r="EF726" i="1"/>
  <c r="EG725" i="1"/>
  <c r="BB723" i="12"/>
  <c r="BQ723" i="12" s="1"/>
  <c r="DW729" i="1"/>
  <c r="BA724" i="12" s="1"/>
  <c r="BK722" i="12"/>
  <c r="BS722" i="12" s="1"/>
  <c r="BL722" i="12" s="1"/>
  <c r="BF722" i="12"/>
  <c r="BC722" i="12"/>
  <c r="BD722" i="12" s="1"/>
  <c r="BE722" i="12"/>
  <c r="BN721" i="12" s="1"/>
  <c r="BT722" i="12"/>
  <c r="BM722" i="12"/>
  <c r="BT721" i="12"/>
  <c r="BN720" i="12"/>
  <c r="CO727" i="1"/>
  <c r="CP726" i="1"/>
  <c r="BO723" i="12" l="1"/>
  <c r="BP723" i="12"/>
  <c r="BI723" i="12"/>
  <c r="BJ723" i="12"/>
  <c r="BG723" i="12"/>
  <c r="BH723" i="12"/>
  <c r="AR719" i="12"/>
  <c r="AQ719" i="12"/>
  <c r="AP719" i="12"/>
  <c r="AO719" i="12"/>
  <c r="AN719" i="12"/>
  <c r="AT718" i="12" s="1"/>
  <c r="AS718" i="12" s="1"/>
  <c r="AL719" i="12"/>
  <c r="AK719" i="12"/>
  <c r="AM719" i="12"/>
  <c r="AU718" i="12"/>
  <c r="AJ719" i="12"/>
  <c r="AF719" i="12"/>
  <c r="AG719" i="12"/>
  <c r="AH719" i="12"/>
  <c r="AI719" i="12"/>
  <c r="AE719" i="12"/>
  <c r="AD720" i="12"/>
  <c r="DQ727" i="1"/>
  <c r="DR726" i="1"/>
  <c r="EF727" i="1"/>
  <c r="EG726" i="1"/>
  <c r="DW730" i="1"/>
  <c r="BA725" i="12" s="1"/>
  <c r="BB724" i="12"/>
  <c r="BQ724" i="12" s="1"/>
  <c r="BE723" i="12"/>
  <c r="BN722" i="12" s="1"/>
  <c r="BT723" i="12"/>
  <c r="BK723" i="12"/>
  <c r="BS723" i="12" s="1"/>
  <c r="BL723" i="12" s="1"/>
  <c r="BF723" i="12"/>
  <c r="BC723" i="12"/>
  <c r="BD723" i="12" s="1"/>
  <c r="BM723" i="12"/>
  <c r="CP727" i="1"/>
  <c r="CO728" i="1"/>
  <c r="BO724" i="12" l="1"/>
  <c r="BP724" i="12"/>
  <c r="BI724" i="12"/>
  <c r="BJ724" i="12"/>
  <c r="BG724" i="12"/>
  <c r="BH724" i="12"/>
  <c r="AR720" i="12"/>
  <c r="AQ720" i="12"/>
  <c r="AP720" i="12"/>
  <c r="AO720" i="12"/>
  <c r="AN720" i="12"/>
  <c r="AT719" i="12" s="1"/>
  <c r="AS719" i="12" s="1"/>
  <c r="AM720" i="12"/>
  <c r="AL720" i="12"/>
  <c r="AK720" i="12"/>
  <c r="AU719" i="12"/>
  <c r="AH720" i="12"/>
  <c r="AG720" i="12"/>
  <c r="AJ720" i="12"/>
  <c r="AF720" i="12"/>
  <c r="AE720" i="12"/>
  <c r="AI720" i="12"/>
  <c r="AD721" i="12"/>
  <c r="DR727" i="1"/>
  <c r="DQ728" i="1"/>
  <c r="EG727" i="1"/>
  <c r="EF728" i="1"/>
  <c r="BC724" i="12"/>
  <c r="BE724" i="12"/>
  <c r="BN723" i="12" s="1"/>
  <c r="BK724" i="12"/>
  <c r="BS724" i="12" s="1"/>
  <c r="BL724" i="12" s="1"/>
  <c r="BD724" i="12"/>
  <c r="BF724" i="12"/>
  <c r="BT724" i="12"/>
  <c r="BM724" i="12"/>
  <c r="BB725" i="12"/>
  <c r="BQ725" i="12" s="1"/>
  <c r="DW731" i="1"/>
  <c r="BA726" i="12" s="1"/>
  <c r="CO729" i="1"/>
  <c r="CP728" i="1"/>
  <c r="BO725" i="12" l="1"/>
  <c r="BP725" i="12"/>
  <c r="BI725" i="12"/>
  <c r="BJ725" i="12"/>
  <c r="BG725" i="12"/>
  <c r="BH725" i="12"/>
  <c r="AR721" i="12"/>
  <c r="AQ721" i="12"/>
  <c r="AP721" i="12"/>
  <c r="AO721" i="12"/>
  <c r="AN721" i="12"/>
  <c r="AT720" i="12" s="1"/>
  <c r="AS720" i="12" s="1"/>
  <c r="AM721" i="12"/>
  <c r="AL721" i="12"/>
  <c r="AK721" i="12"/>
  <c r="AU720" i="12"/>
  <c r="AI721" i="12"/>
  <c r="AE721" i="12"/>
  <c r="AJ721" i="12"/>
  <c r="AH721" i="12"/>
  <c r="AG721" i="12"/>
  <c r="AF721" i="12"/>
  <c r="AD722" i="12"/>
  <c r="DR728" i="1"/>
  <c r="DQ729" i="1"/>
  <c r="EG728" i="1"/>
  <c r="EF729" i="1"/>
  <c r="BE725" i="12"/>
  <c r="BN724" i="12" s="1"/>
  <c r="BD725" i="12"/>
  <c r="BT725" i="12"/>
  <c r="BC725" i="12"/>
  <c r="BK725" i="12"/>
  <c r="BS725" i="12" s="1"/>
  <c r="BL725" i="12" s="1"/>
  <c r="BF725" i="12"/>
  <c r="BM725" i="12"/>
  <c r="DW732" i="1"/>
  <c r="BA727" i="12" s="1"/>
  <c r="BB726" i="12"/>
  <c r="BQ726" i="12" s="1"/>
  <c r="CO730" i="1"/>
  <c r="CP729" i="1"/>
  <c r="BO726" i="12" l="1"/>
  <c r="BP726" i="12"/>
  <c r="BI726" i="12"/>
  <c r="BJ726" i="12"/>
  <c r="BG726" i="12"/>
  <c r="BH726" i="12"/>
  <c r="AR722" i="12"/>
  <c r="AQ722" i="12"/>
  <c r="AP722" i="12"/>
  <c r="AO722" i="12"/>
  <c r="AN722" i="12"/>
  <c r="AT721" i="12" s="1"/>
  <c r="AS721" i="12" s="1"/>
  <c r="AM722" i="12"/>
  <c r="AL722" i="12"/>
  <c r="AK722" i="12"/>
  <c r="AU721" i="12"/>
  <c r="AI722" i="12"/>
  <c r="AG722" i="12"/>
  <c r="AH722" i="12"/>
  <c r="AE722" i="12"/>
  <c r="AJ722" i="12"/>
  <c r="AF722" i="12"/>
  <c r="AD723" i="12"/>
  <c r="DQ730" i="1"/>
  <c r="DR729" i="1"/>
  <c r="EG729" i="1"/>
  <c r="EF730" i="1"/>
  <c r="BB727" i="12"/>
  <c r="BQ727" i="12" s="1"/>
  <c r="DW733" i="1"/>
  <c r="BA728" i="12" s="1"/>
  <c r="BC726" i="12"/>
  <c r="BD726" i="12" s="1"/>
  <c r="BK726" i="12"/>
  <c r="BS726" i="12" s="1"/>
  <c r="BL726" i="12" s="1"/>
  <c r="BE726" i="12"/>
  <c r="BN725" i="12" s="1"/>
  <c r="BF726" i="12"/>
  <c r="BT726" i="12"/>
  <c r="BM726" i="12"/>
  <c r="CO731" i="1"/>
  <c r="CP730" i="1"/>
  <c r="BO727" i="12" l="1"/>
  <c r="BP727" i="12"/>
  <c r="BI727" i="12"/>
  <c r="BJ727" i="12"/>
  <c r="BG727" i="12"/>
  <c r="BH727" i="12"/>
  <c r="AR723" i="12"/>
  <c r="AQ723" i="12"/>
  <c r="AP723" i="12"/>
  <c r="AO723" i="12"/>
  <c r="AN723" i="12"/>
  <c r="AT722" i="12" s="1"/>
  <c r="AS722" i="12" s="1"/>
  <c r="AL723" i="12"/>
  <c r="AK723" i="12"/>
  <c r="AM723" i="12"/>
  <c r="AU722" i="12"/>
  <c r="AI723" i="12"/>
  <c r="AF723" i="12"/>
  <c r="AH723" i="12"/>
  <c r="AG723" i="12"/>
  <c r="AE723" i="12"/>
  <c r="AJ723" i="12"/>
  <c r="AD724" i="12"/>
  <c r="DQ731" i="1"/>
  <c r="DR730" i="1"/>
  <c r="EG730" i="1"/>
  <c r="EF731" i="1"/>
  <c r="BB728" i="12"/>
  <c r="BQ728" i="12" s="1"/>
  <c r="DW734" i="1"/>
  <c r="BA729" i="12" s="1"/>
  <c r="BC727" i="12"/>
  <c r="BD727" i="12" s="1"/>
  <c r="BE727" i="12"/>
  <c r="BN726" i="12" s="1"/>
  <c r="BK727" i="12"/>
  <c r="BS727" i="12" s="1"/>
  <c r="BL727" i="12" s="1"/>
  <c r="BF727" i="12"/>
  <c r="BT727" i="12"/>
  <c r="BM727" i="12"/>
  <c r="CP731" i="1"/>
  <c r="CO732" i="1"/>
  <c r="BO728" i="12" l="1"/>
  <c r="BP728" i="12"/>
  <c r="BI728" i="12"/>
  <c r="BJ728" i="12"/>
  <c r="BG728" i="12"/>
  <c r="BH728" i="12"/>
  <c r="AR724" i="12"/>
  <c r="AQ724" i="12"/>
  <c r="AP724" i="12"/>
  <c r="AO724" i="12"/>
  <c r="AN724" i="12"/>
  <c r="AT723" i="12" s="1"/>
  <c r="AS723" i="12" s="1"/>
  <c r="AM724" i="12"/>
  <c r="AL724" i="12"/>
  <c r="AK724" i="12"/>
  <c r="AU723" i="12"/>
  <c r="AG724" i="12"/>
  <c r="AF724" i="12"/>
  <c r="AH724" i="12"/>
  <c r="AE724" i="12"/>
  <c r="AJ724" i="12"/>
  <c r="AI724" i="12"/>
  <c r="AD725" i="12"/>
  <c r="DQ732" i="1"/>
  <c r="DR731" i="1"/>
  <c r="EF732" i="1"/>
  <c r="EG731" i="1"/>
  <c r="DW735" i="1"/>
  <c r="BA730" i="12" s="1"/>
  <c r="BB729" i="12"/>
  <c r="BQ729" i="12" s="1"/>
  <c r="BK728" i="12"/>
  <c r="BS728" i="12" s="1"/>
  <c r="BL728" i="12" s="1"/>
  <c r="BE728" i="12"/>
  <c r="BN727" i="12" s="1"/>
  <c r="BF728" i="12"/>
  <c r="BC728" i="12"/>
  <c r="BD728" i="12" s="1"/>
  <c r="BT728" i="12"/>
  <c r="BM728" i="12"/>
  <c r="CP732" i="1"/>
  <c r="CO733" i="1"/>
  <c r="BO729" i="12" l="1"/>
  <c r="BP729" i="12"/>
  <c r="BI729" i="12"/>
  <c r="BJ729" i="12"/>
  <c r="BG729" i="12"/>
  <c r="BH729" i="12"/>
  <c r="AR725" i="12"/>
  <c r="AQ725" i="12"/>
  <c r="AP725" i="12"/>
  <c r="AO725" i="12"/>
  <c r="AN725" i="12"/>
  <c r="AT724" i="12" s="1"/>
  <c r="AS724" i="12" s="1"/>
  <c r="AM725" i="12"/>
  <c r="AL725" i="12"/>
  <c r="AK725" i="12"/>
  <c r="AU724" i="12"/>
  <c r="AJ725" i="12"/>
  <c r="AE725" i="12"/>
  <c r="AH725" i="12"/>
  <c r="AI725" i="12"/>
  <c r="AF725" i="12"/>
  <c r="AG725" i="12"/>
  <c r="AD726" i="12"/>
  <c r="DR732" i="1"/>
  <c r="DQ733" i="1"/>
  <c r="EG732" i="1"/>
  <c r="EF733" i="1"/>
  <c r="BC729" i="12"/>
  <c r="BD729" i="12" s="1"/>
  <c r="BK729" i="12"/>
  <c r="BS729" i="12" s="1"/>
  <c r="BL729" i="12" s="1"/>
  <c r="BF729" i="12"/>
  <c r="BT729" i="12"/>
  <c r="BE729" i="12"/>
  <c r="BN728" i="12" s="1"/>
  <c r="BM729" i="12"/>
  <c r="DW736" i="1"/>
  <c r="BA731" i="12" s="1"/>
  <c r="BB730" i="12"/>
  <c r="BQ730" i="12" s="1"/>
  <c r="CO734" i="1"/>
  <c r="CP733" i="1"/>
  <c r="BO730" i="12" l="1"/>
  <c r="BP730" i="12"/>
  <c r="BI730" i="12"/>
  <c r="BJ730" i="12"/>
  <c r="BG730" i="12"/>
  <c r="BH730" i="12"/>
  <c r="AR726" i="12"/>
  <c r="AQ726" i="12"/>
  <c r="AP726" i="12"/>
  <c r="AO726" i="12"/>
  <c r="AN726" i="12"/>
  <c r="AT725" i="12" s="1"/>
  <c r="AS725" i="12" s="1"/>
  <c r="AM726" i="12"/>
  <c r="AL726" i="12"/>
  <c r="AK726" i="12"/>
  <c r="AU725" i="12"/>
  <c r="AH726" i="12"/>
  <c r="AI726" i="12"/>
  <c r="AJ726" i="12"/>
  <c r="AE726" i="12"/>
  <c r="AG726" i="12"/>
  <c r="AF726" i="12"/>
  <c r="AD727" i="12"/>
  <c r="DQ734" i="1"/>
  <c r="DR733" i="1"/>
  <c r="EG733" i="1"/>
  <c r="EF734" i="1"/>
  <c r="BF730" i="12"/>
  <c r="BK730" i="12"/>
  <c r="BS730" i="12" s="1"/>
  <c r="BL730" i="12" s="1"/>
  <c r="BC730" i="12"/>
  <c r="BD730" i="12" s="1"/>
  <c r="BE730" i="12"/>
  <c r="BM730" i="12"/>
  <c r="BB731" i="12"/>
  <c r="BQ731" i="12" s="1"/>
  <c r="DW737" i="1"/>
  <c r="BA732" i="12" s="1"/>
  <c r="CP734" i="1"/>
  <c r="CO735" i="1"/>
  <c r="BO731" i="12" l="1"/>
  <c r="BP731" i="12"/>
  <c r="BI731" i="12"/>
  <c r="BJ731" i="12"/>
  <c r="BG731" i="12"/>
  <c r="BH731" i="12"/>
  <c r="AR727" i="12"/>
  <c r="AQ727" i="12"/>
  <c r="AP727" i="12"/>
  <c r="AO727" i="12"/>
  <c r="AN727" i="12"/>
  <c r="AT726" i="12" s="1"/>
  <c r="AS726" i="12" s="1"/>
  <c r="AL727" i="12"/>
  <c r="AM727" i="12"/>
  <c r="AK727" i="12"/>
  <c r="AU726" i="12"/>
  <c r="AJ727" i="12"/>
  <c r="AG727" i="12"/>
  <c r="AH727" i="12"/>
  <c r="AF727" i="12"/>
  <c r="AE727" i="12"/>
  <c r="AI727" i="12"/>
  <c r="AD728" i="12"/>
  <c r="DQ735" i="1"/>
  <c r="DR734" i="1"/>
  <c r="EG734" i="1"/>
  <c r="EF735" i="1"/>
  <c r="BK731" i="12"/>
  <c r="BS731" i="12" s="1"/>
  <c r="BL731" i="12" s="1"/>
  <c r="BF731" i="12"/>
  <c r="BE731" i="12"/>
  <c r="BN730" i="12" s="1"/>
  <c r="BC731" i="12"/>
  <c r="BD731" i="12" s="1"/>
  <c r="BT731" i="12"/>
  <c r="BM731" i="12"/>
  <c r="BT730" i="12"/>
  <c r="BN729" i="12"/>
  <c r="DW738" i="1"/>
  <c r="BA733" i="12" s="1"/>
  <c r="BB732" i="12"/>
  <c r="BQ732" i="12" s="1"/>
  <c r="CP735" i="1"/>
  <c r="CO736" i="1"/>
  <c r="BO732" i="12" l="1"/>
  <c r="BP732" i="12"/>
  <c r="BI732" i="12"/>
  <c r="BJ732" i="12"/>
  <c r="BG732" i="12"/>
  <c r="BH732" i="12"/>
  <c r="AR728" i="12"/>
  <c r="AQ728" i="12"/>
  <c r="AP728" i="12"/>
  <c r="AO728" i="12"/>
  <c r="AN728" i="12"/>
  <c r="AT727" i="12" s="1"/>
  <c r="AS727" i="12" s="1"/>
  <c r="AM728" i="12"/>
  <c r="AL728" i="12"/>
  <c r="AK728" i="12"/>
  <c r="AU727" i="12"/>
  <c r="AG728" i="12"/>
  <c r="AF728" i="12"/>
  <c r="AI728" i="12"/>
  <c r="AH728" i="12"/>
  <c r="AJ728" i="12"/>
  <c r="AE728" i="12"/>
  <c r="AD729" i="12"/>
  <c r="DQ736" i="1"/>
  <c r="DR735" i="1"/>
  <c r="EF736" i="1"/>
  <c r="EG735" i="1"/>
  <c r="BB733" i="12"/>
  <c r="BQ733" i="12" s="1"/>
  <c r="DW739" i="1"/>
  <c r="BA734" i="12" s="1"/>
  <c r="BC732" i="12"/>
  <c r="BF732" i="12"/>
  <c r="BE732" i="12"/>
  <c r="BK732" i="12"/>
  <c r="BS732" i="12" s="1"/>
  <c r="BL732" i="12" s="1"/>
  <c r="BD732" i="12"/>
  <c r="BM732" i="12"/>
  <c r="CO737" i="1"/>
  <c r="CP736" i="1"/>
  <c r="BO733" i="12" l="1"/>
  <c r="BP733" i="12"/>
  <c r="BI733" i="12"/>
  <c r="BJ733" i="12"/>
  <c r="BG733" i="12"/>
  <c r="BH733" i="12"/>
  <c r="AR729" i="12"/>
  <c r="AQ729" i="12"/>
  <c r="AP729" i="12"/>
  <c r="AO729" i="12"/>
  <c r="AN729" i="12"/>
  <c r="AT728" i="12" s="1"/>
  <c r="AS728" i="12" s="1"/>
  <c r="AM729" i="12"/>
  <c r="AL729" i="12"/>
  <c r="AK729" i="12"/>
  <c r="AU728" i="12"/>
  <c r="AF729" i="12"/>
  <c r="AG729" i="12"/>
  <c r="AH729" i="12"/>
  <c r="AE729" i="12"/>
  <c r="AJ729" i="12"/>
  <c r="AI729" i="12"/>
  <c r="AD730" i="12"/>
  <c r="DR736" i="1"/>
  <c r="DQ737" i="1"/>
  <c r="EG736" i="1"/>
  <c r="EF737" i="1"/>
  <c r="BT732" i="12"/>
  <c r="BN731" i="12"/>
  <c r="DW740" i="1"/>
  <c r="BA735" i="12" s="1"/>
  <c r="BB734" i="12"/>
  <c r="BQ734" i="12" s="1"/>
  <c r="BF733" i="12"/>
  <c r="BC733" i="12"/>
  <c r="BD733" i="12" s="1"/>
  <c r="BE733" i="12"/>
  <c r="BN732" i="12" s="1"/>
  <c r="BK733" i="12"/>
  <c r="BS733" i="12" s="1"/>
  <c r="BL733" i="12" s="1"/>
  <c r="BT733" i="12"/>
  <c r="BM733" i="12"/>
  <c r="CP737" i="1"/>
  <c r="CO738" i="1"/>
  <c r="BO734" i="12" l="1"/>
  <c r="BP734" i="12"/>
  <c r="BI734" i="12"/>
  <c r="BJ734" i="12"/>
  <c r="BG734" i="12"/>
  <c r="BH734" i="12"/>
  <c r="AR730" i="12"/>
  <c r="AQ730" i="12"/>
  <c r="AP730" i="12"/>
  <c r="AO730" i="12"/>
  <c r="AN730" i="12"/>
  <c r="AT729" i="12" s="1"/>
  <c r="AS729" i="12" s="1"/>
  <c r="AM730" i="12"/>
  <c r="AL730" i="12"/>
  <c r="AK730" i="12"/>
  <c r="AU729" i="12"/>
  <c r="AE730" i="12"/>
  <c r="AI730" i="12"/>
  <c r="AJ730" i="12"/>
  <c r="AH730" i="12"/>
  <c r="AF730" i="12"/>
  <c r="AG730" i="12"/>
  <c r="AD731" i="12"/>
  <c r="DR737" i="1"/>
  <c r="DQ738" i="1"/>
  <c r="EF738" i="1"/>
  <c r="EG737" i="1"/>
  <c r="BE734" i="12"/>
  <c r="BN733" i="12" s="1"/>
  <c r="BF734" i="12"/>
  <c r="BT734" i="12"/>
  <c r="BD734" i="12"/>
  <c r="BK734" i="12"/>
  <c r="BS734" i="12" s="1"/>
  <c r="BL734" i="12" s="1"/>
  <c r="BC734" i="12"/>
  <c r="BM734" i="12"/>
  <c r="BB735" i="12"/>
  <c r="BQ735" i="12" s="1"/>
  <c r="DW741" i="1"/>
  <c r="BA736" i="12" s="1"/>
  <c r="CO739" i="1"/>
  <c r="CP738" i="1"/>
  <c r="BO735" i="12" l="1"/>
  <c r="BP735" i="12"/>
  <c r="BI735" i="12"/>
  <c r="BJ735" i="12"/>
  <c r="BG735" i="12"/>
  <c r="BH735" i="12"/>
  <c r="AR731" i="12"/>
  <c r="AQ731" i="12"/>
  <c r="AP731" i="12"/>
  <c r="AO731" i="12"/>
  <c r="AN731" i="12"/>
  <c r="AT730" i="12" s="1"/>
  <c r="AS730" i="12" s="1"/>
  <c r="AL731" i="12"/>
  <c r="AM731" i="12"/>
  <c r="AK731" i="12"/>
  <c r="AU730" i="12"/>
  <c r="AH731" i="12"/>
  <c r="AJ731" i="12"/>
  <c r="AG731" i="12"/>
  <c r="AF731" i="12"/>
  <c r="AE731" i="12"/>
  <c r="AI731" i="12"/>
  <c r="AD732" i="12"/>
  <c r="DQ739" i="1"/>
  <c r="DR738" i="1"/>
  <c r="EG738" i="1"/>
  <c r="EF739" i="1"/>
  <c r="BF735" i="12"/>
  <c r="BC735" i="12"/>
  <c r="BD735" i="12" s="1"/>
  <c r="BE735" i="12"/>
  <c r="BN734" i="12" s="1"/>
  <c r="BK735" i="12"/>
  <c r="BS735" i="12" s="1"/>
  <c r="BL735" i="12" s="1"/>
  <c r="BT735" i="12"/>
  <c r="BM735" i="12"/>
  <c r="DW742" i="1"/>
  <c r="BA737" i="12" s="1"/>
  <c r="BB736" i="12"/>
  <c r="BQ736" i="12" s="1"/>
  <c r="CO740" i="1"/>
  <c r="CP739" i="1"/>
  <c r="BO736" i="12" l="1"/>
  <c r="BP736" i="12"/>
  <c r="BI736" i="12"/>
  <c r="BJ736" i="12"/>
  <c r="BG736" i="12"/>
  <c r="BH736" i="12"/>
  <c r="AR732" i="12"/>
  <c r="AQ732" i="12"/>
  <c r="AP732" i="12"/>
  <c r="AO732" i="12"/>
  <c r="AN732" i="12"/>
  <c r="AT731" i="12" s="1"/>
  <c r="AS731" i="12" s="1"/>
  <c r="AM732" i="12"/>
  <c r="AL732" i="12"/>
  <c r="AK732" i="12"/>
  <c r="AU731" i="12"/>
  <c r="AI732" i="12"/>
  <c r="AJ732" i="12"/>
  <c r="AH732" i="12"/>
  <c r="AF732" i="12"/>
  <c r="AE732" i="12"/>
  <c r="AG732" i="12"/>
  <c r="AD733" i="12"/>
  <c r="DR739" i="1"/>
  <c r="DQ740" i="1"/>
  <c r="EF740" i="1"/>
  <c r="EG739" i="1"/>
  <c r="BF736" i="12"/>
  <c r="BC736" i="12"/>
  <c r="BD736" i="12" s="1"/>
  <c r="BT736" i="12"/>
  <c r="BE736" i="12"/>
  <c r="BN735" i="12" s="1"/>
  <c r="BK736" i="12"/>
  <c r="BS736" i="12" s="1"/>
  <c r="BL736" i="12" s="1"/>
  <c r="BM736" i="12"/>
  <c r="DW743" i="1"/>
  <c r="BA738" i="12" s="1"/>
  <c r="BB737" i="12"/>
  <c r="BQ737" i="12" s="1"/>
  <c r="CP740" i="1"/>
  <c r="CO741" i="1"/>
  <c r="BO737" i="12" l="1"/>
  <c r="BP737" i="12"/>
  <c r="BI737" i="12"/>
  <c r="BJ737" i="12"/>
  <c r="BG737" i="12"/>
  <c r="BH737" i="12"/>
  <c r="AR733" i="12"/>
  <c r="AQ733" i="12"/>
  <c r="AP733" i="12"/>
  <c r="AO733" i="12"/>
  <c r="AN733" i="12"/>
  <c r="AT732" i="12" s="1"/>
  <c r="AS732" i="12" s="1"/>
  <c r="AM733" i="12"/>
  <c r="AL733" i="12"/>
  <c r="AK733" i="12"/>
  <c r="AU732" i="12"/>
  <c r="AG733" i="12"/>
  <c r="AJ733" i="12"/>
  <c r="AI733" i="12"/>
  <c r="AH733" i="12"/>
  <c r="AF733" i="12"/>
  <c r="AE733" i="12"/>
  <c r="AD734" i="12"/>
  <c r="DR740" i="1"/>
  <c r="DQ741" i="1"/>
  <c r="EF741" i="1"/>
  <c r="EG740" i="1"/>
  <c r="BK737" i="12"/>
  <c r="BS737" i="12" s="1"/>
  <c r="BL737" i="12" s="1"/>
  <c r="BE737" i="12"/>
  <c r="BN736" i="12" s="1"/>
  <c r="BF737" i="12"/>
  <c r="BC737" i="12"/>
  <c r="BD737" i="12" s="1"/>
  <c r="BT737" i="12"/>
  <c r="BM737" i="12"/>
  <c r="DW744" i="1"/>
  <c r="BA739" i="12" s="1"/>
  <c r="BB738" i="12"/>
  <c r="BQ738" i="12" s="1"/>
  <c r="CP741" i="1"/>
  <c r="CO742" i="1"/>
  <c r="BO738" i="12" l="1"/>
  <c r="BP738" i="12"/>
  <c r="BI738" i="12"/>
  <c r="BJ738" i="12"/>
  <c r="BG738" i="12"/>
  <c r="BH738" i="12"/>
  <c r="AR734" i="12"/>
  <c r="AQ734" i="12"/>
  <c r="AP734" i="12"/>
  <c r="AO734" i="12"/>
  <c r="AN734" i="12"/>
  <c r="AT733" i="12" s="1"/>
  <c r="AS733" i="12" s="1"/>
  <c r="AM734" i="12"/>
  <c r="AL734" i="12"/>
  <c r="AK734" i="12"/>
  <c r="AU733" i="12"/>
  <c r="AH734" i="12"/>
  <c r="AJ734" i="12"/>
  <c r="AI734" i="12"/>
  <c r="AG734" i="12"/>
  <c r="AE734" i="12"/>
  <c r="AF734" i="12"/>
  <c r="AD735" i="12"/>
  <c r="DQ742" i="1"/>
  <c r="DR741" i="1"/>
  <c r="EG741" i="1"/>
  <c r="EF742" i="1"/>
  <c r="BB739" i="12"/>
  <c r="BQ739" i="12" s="1"/>
  <c r="DW745" i="1"/>
  <c r="BA740" i="12" s="1"/>
  <c r="BE738" i="12"/>
  <c r="BN737" i="12" s="1"/>
  <c r="BC738" i="12"/>
  <c r="BD738" i="12" s="1"/>
  <c r="BT738" i="12"/>
  <c r="BF738" i="12"/>
  <c r="BK738" i="12"/>
  <c r="BS738" i="12" s="1"/>
  <c r="BL738" i="12" s="1"/>
  <c r="BM738" i="12"/>
  <c r="CP742" i="1"/>
  <c r="CO743" i="1"/>
  <c r="BO739" i="12" l="1"/>
  <c r="BP739" i="12"/>
  <c r="BI739" i="12"/>
  <c r="BJ739" i="12"/>
  <c r="BG739" i="12"/>
  <c r="BH739" i="12"/>
  <c r="AR735" i="12"/>
  <c r="AQ735" i="12"/>
  <c r="AP735" i="12"/>
  <c r="AO735" i="12"/>
  <c r="AN735" i="12"/>
  <c r="AT734" i="12" s="1"/>
  <c r="AS734" i="12" s="1"/>
  <c r="AL735" i="12"/>
  <c r="AM735" i="12"/>
  <c r="AK735" i="12"/>
  <c r="AU734" i="12"/>
  <c r="AG735" i="12"/>
  <c r="AF735" i="12"/>
  <c r="AE735" i="12"/>
  <c r="AH735" i="12"/>
  <c r="AJ735" i="12"/>
  <c r="AI735" i="12"/>
  <c r="AD736" i="12"/>
  <c r="DR742" i="1"/>
  <c r="DQ743" i="1"/>
  <c r="EG742" i="1"/>
  <c r="EF743" i="1"/>
  <c r="BB740" i="12"/>
  <c r="BQ740" i="12" s="1"/>
  <c r="DW746" i="1"/>
  <c r="BA741" i="12" s="1"/>
  <c r="BF739" i="12"/>
  <c r="BE739" i="12"/>
  <c r="BN738" i="12" s="1"/>
  <c r="BC739" i="12"/>
  <c r="BD739" i="12" s="1"/>
  <c r="BK739" i="12"/>
  <c r="BS739" i="12" s="1"/>
  <c r="BL739" i="12" s="1"/>
  <c r="BT739" i="12"/>
  <c r="BM739" i="12"/>
  <c r="CO744" i="1"/>
  <c r="CP743" i="1"/>
  <c r="BO740" i="12" l="1"/>
  <c r="BP740" i="12"/>
  <c r="BI740" i="12"/>
  <c r="BJ740" i="12"/>
  <c r="BG740" i="12"/>
  <c r="BH740" i="12"/>
  <c r="AR736" i="12"/>
  <c r="AQ736" i="12"/>
  <c r="AP736" i="12"/>
  <c r="AO736" i="12"/>
  <c r="AN736" i="12"/>
  <c r="AT735" i="12" s="1"/>
  <c r="AS735" i="12" s="1"/>
  <c r="AM736" i="12"/>
  <c r="AL736" i="12"/>
  <c r="AK736" i="12"/>
  <c r="AU735" i="12"/>
  <c r="AG736" i="12"/>
  <c r="AF736" i="12"/>
  <c r="AH736" i="12"/>
  <c r="AE736" i="12"/>
  <c r="AJ736" i="12"/>
  <c r="AI736" i="12"/>
  <c r="AD737" i="12"/>
  <c r="DQ744" i="1"/>
  <c r="DR743" i="1"/>
  <c r="EF744" i="1"/>
  <c r="EG743" i="1"/>
  <c r="BB741" i="12"/>
  <c r="BQ741" i="12" s="1"/>
  <c r="DW747" i="1"/>
  <c r="BA742" i="12" s="1"/>
  <c r="BF740" i="12"/>
  <c r="BD740" i="12"/>
  <c r="BK740" i="12"/>
  <c r="BS740" i="12" s="1"/>
  <c r="BL740" i="12" s="1"/>
  <c r="BC740" i="12"/>
  <c r="BE740" i="12"/>
  <c r="BN739" i="12" s="1"/>
  <c r="BT740" i="12"/>
  <c r="BM740" i="12"/>
  <c r="CP744" i="1"/>
  <c r="CO745" i="1"/>
  <c r="BO741" i="12" l="1"/>
  <c r="BP741" i="12"/>
  <c r="BI741" i="12"/>
  <c r="BJ741" i="12"/>
  <c r="BG741" i="12"/>
  <c r="BH741" i="12"/>
  <c r="AR737" i="12"/>
  <c r="AQ737" i="12"/>
  <c r="AP737" i="12"/>
  <c r="AO737" i="12"/>
  <c r="AN737" i="12"/>
  <c r="AT736" i="12" s="1"/>
  <c r="AS736" i="12" s="1"/>
  <c r="AM737" i="12"/>
  <c r="AL737" i="12"/>
  <c r="AK737" i="12"/>
  <c r="AU736" i="12"/>
  <c r="AJ737" i="12"/>
  <c r="AE737" i="12"/>
  <c r="AH737" i="12"/>
  <c r="AG737" i="12"/>
  <c r="AF737" i="12"/>
  <c r="AI737" i="12"/>
  <c r="AD738" i="12"/>
  <c r="DR744" i="1"/>
  <c r="DQ745" i="1"/>
  <c r="EF745" i="1"/>
  <c r="EG744" i="1"/>
  <c r="DW748" i="1"/>
  <c r="BA743" i="12" s="1"/>
  <c r="BB742" i="12"/>
  <c r="BQ742" i="12" s="1"/>
  <c r="BK741" i="12"/>
  <c r="BS741" i="12" s="1"/>
  <c r="BL741" i="12" s="1"/>
  <c r="BF741" i="12"/>
  <c r="BC741" i="12"/>
  <c r="BD741" i="12" s="1"/>
  <c r="BE741" i="12"/>
  <c r="BM741" i="12"/>
  <c r="CP745" i="1"/>
  <c r="CO746" i="1"/>
  <c r="BO742" i="12" l="1"/>
  <c r="BP742" i="12"/>
  <c r="BI742" i="12"/>
  <c r="BJ742" i="12"/>
  <c r="BG742" i="12"/>
  <c r="BH742" i="12"/>
  <c r="AR738" i="12"/>
  <c r="AQ738" i="12"/>
  <c r="AP738" i="12"/>
  <c r="AO738" i="12"/>
  <c r="AN738" i="12"/>
  <c r="AT737" i="12" s="1"/>
  <c r="AS737" i="12" s="1"/>
  <c r="AM738" i="12"/>
  <c r="AL738" i="12"/>
  <c r="AK738" i="12"/>
  <c r="AU737" i="12"/>
  <c r="AJ738" i="12"/>
  <c r="AG738" i="12"/>
  <c r="AF738" i="12"/>
  <c r="AH738" i="12"/>
  <c r="AE738" i="12"/>
  <c r="AI738" i="12"/>
  <c r="AD739" i="12"/>
  <c r="DQ746" i="1"/>
  <c r="DR745" i="1"/>
  <c r="EG745" i="1"/>
  <c r="EF746" i="1"/>
  <c r="BT741" i="12"/>
  <c r="BN740" i="12"/>
  <c r="BK742" i="12"/>
  <c r="BS742" i="12" s="1"/>
  <c r="BL742" i="12" s="1"/>
  <c r="BF742" i="12"/>
  <c r="BC742" i="12"/>
  <c r="BD742" i="12" s="1"/>
  <c r="BE742" i="12"/>
  <c r="BN741" i="12" s="1"/>
  <c r="BT742" i="12"/>
  <c r="BM742" i="12"/>
  <c r="DW749" i="1"/>
  <c r="BA744" i="12" s="1"/>
  <c r="BB743" i="12"/>
  <c r="BQ743" i="12" s="1"/>
  <c r="CP746" i="1"/>
  <c r="CO747" i="1"/>
  <c r="BO743" i="12" l="1"/>
  <c r="BP743" i="12"/>
  <c r="BI743" i="12"/>
  <c r="BJ743" i="12"/>
  <c r="BG743" i="12"/>
  <c r="BH743" i="12"/>
  <c r="AR739" i="12"/>
  <c r="AQ739" i="12"/>
  <c r="AP739" i="12"/>
  <c r="AO739" i="12"/>
  <c r="AN739" i="12"/>
  <c r="AT738" i="12" s="1"/>
  <c r="AS738" i="12" s="1"/>
  <c r="AL739" i="12"/>
  <c r="AM739" i="12"/>
  <c r="AK739" i="12"/>
  <c r="AU738" i="12"/>
  <c r="AF739" i="12"/>
  <c r="AI739" i="12"/>
  <c r="AG739" i="12"/>
  <c r="AH739" i="12"/>
  <c r="AE739" i="12"/>
  <c r="AJ739" i="12"/>
  <c r="AD740" i="12"/>
  <c r="DQ747" i="1"/>
  <c r="DR746" i="1"/>
  <c r="EG746" i="1"/>
  <c r="EF747" i="1"/>
  <c r="BE743" i="12"/>
  <c r="BN742" i="12" s="1"/>
  <c r="BD743" i="12"/>
  <c r="BF743" i="12"/>
  <c r="BK743" i="12"/>
  <c r="BS743" i="12" s="1"/>
  <c r="BL743" i="12" s="1"/>
  <c r="BC743" i="12"/>
  <c r="BT743" i="12"/>
  <c r="BM743" i="12"/>
  <c r="BB744" i="12"/>
  <c r="BQ744" i="12" s="1"/>
  <c r="DW750" i="1"/>
  <c r="BA745" i="12" s="1"/>
  <c r="CP747" i="1"/>
  <c r="CO748" i="1"/>
  <c r="BO744" i="12" l="1"/>
  <c r="BP744" i="12"/>
  <c r="BI744" i="12"/>
  <c r="BJ744" i="12"/>
  <c r="BG744" i="12"/>
  <c r="BH744" i="12"/>
  <c r="AR740" i="12"/>
  <c r="AQ740" i="12"/>
  <c r="AP740" i="12"/>
  <c r="AO740" i="12"/>
  <c r="AN740" i="12"/>
  <c r="AT739" i="12" s="1"/>
  <c r="AS739" i="12" s="1"/>
  <c r="AM740" i="12"/>
  <c r="AL740" i="12"/>
  <c r="AK740" i="12"/>
  <c r="AU739" i="12"/>
  <c r="AJ740" i="12"/>
  <c r="AF740" i="12"/>
  <c r="AH740" i="12"/>
  <c r="AE740" i="12"/>
  <c r="AG740" i="12"/>
  <c r="AI740" i="12"/>
  <c r="AD741" i="12"/>
  <c r="DQ748" i="1"/>
  <c r="DR747" i="1"/>
  <c r="EF748" i="1"/>
  <c r="EG747" i="1"/>
  <c r="BB745" i="12"/>
  <c r="BQ745" i="12" s="1"/>
  <c r="DW751" i="1"/>
  <c r="BA746" i="12" s="1"/>
  <c r="BF744" i="12"/>
  <c r="BK744" i="12"/>
  <c r="BS744" i="12" s="1"/>
  <c r="BL744" i="12" s="1"/>
  <c r="BE744" i="12"/>
  <c r="BN743" i="12" s="1"/>
  <c r="BC744" i="12"/>
  <c r="BD744" i="12" s="1"/>
  <c r="BT744" i="12"/>
  <c r="BM744" i="12"/>
  <c r="CP748" i="1"/>
  <c r="CO749" i="1"/>
  <c r="BO745" i="12" l="1"/>
  <c r="BP745" i="12"/>
  <c r="BI745" i="12"/>
  <c r="BJ745" i="12"/>
  <c r="BG745" i="12"/>
  <c r="BH745" i="12"/>
  <c r="AR741" i="12"/>
  <c r="AQ741" i="12"/>
  <c r="AP741" i="12"/>
  <c r="AO741" i="12"/>
  <c r="AN741" i="12"/>
  <c r="AT740" i="12" s="1"/>
  <c r="AS740" i="12" s="1"/>
  <c r="AM741" i="12"/>
  <c r="AL741" i="12"/>
  <c r="AK741" i="12"/>
  <c r="AU740" i="12"/>
  <c r="AI741" i="12"/>
  <c r="AF741" i="12"/>
  <c r="AH741" i="12"/>
  <c r="AG741" i="12"/>
  <c r="AE741" i="12"/>
  <c r="AJ741" i="12"/>
  <c r="AD742" i="12"/>
  <c r="DR748" i="1"/>
  <c r="DQ749" i="1"/>
  <c r="EF749" i="1"/>
  <c r="EG748" i="1"/>
  <c r="BB746" i="12"/>
  <c r="BQ746" i="12" s="1"/>
  <c r="DW752" i="1"/>
  <c r="BA747" i="12" s="1"/>
  <c r="BE745" i="12"/>
  <c r="BF745" i="12"/>
  <c r="BC745" i="12"/>
  <c r="BD745" i="12" s="1"/>
  <c r="BK745" i="12"/>
  <c r="BS745" i="12" s="1"/>
  <c r="BL745" i="12" s="1"/>
  <c r="BM745" i="12"/>
  <c r="CO750" i="1"/>
  <c r="CP749" i="1"/>
  <c r="BO746" i="12" l="1"/>
  <c r="BP746" i="12"/>
  <c r="BI746" i="12"/>
  <c r="BJ746" i="12"/>
  <c r="BG746" i="12"/>
  <c r="BH746" i="12"/>
  <c r="AR742" i="12"/>
  <c r="AQ742" i="12"/>
  <c r="AP742" i="12"/>
  <c r="AO742" i="12"/>
  <c r="AN742" i="12"/>
  <c r="AT741" i="12" s="1"/>
  <c r="AS741" i="12" s="1"/>
  <c r="AM742" i="12"/>
  <c r="AL742" i="12"/>
  <c r="AK742" i="12"/>
  <c r="AU741" i="12"/>
  <c r="AE742" i="12"/>
  <c r="AJ742" i="12"/>
  <c r="AI742" i="12"/>
  <c r="AH742" i="12"/>
  <c r="AF742" i="12"/>
  <c r="AG742" i="12"/>
  <c r="AD743" i="12"/>
  <c r="DR749" i="1"/>
  <c r="DQ750" i="1"/>
  <c r="EF750" i="1"/>
  <c r="EG749" i="1"/>
  <c r="DW753" i="1"/>
  <c r="BA748" i="12" s="1"/>
  <c r="BB747" i="12"/>
  <c r="BQ747" i="12" s="1"/>
  <c r="BT745" i="12"/>
  <c r="BN744" i="12"/>
  <c r="BD746" i="12"/>
  <c r="BC746" i="12"/>
  <c r="BE746" i="12"/>
  <c r="BN745" i="12" s="1"/>
  <c r="BF746" i="12"/>
  <c r="BK746" i="12"/>
  <c r="BS746" i="12" s="1"/>
  <c r="BL746" i="12" s="1"/>
  <c r="BT746" i="12"/>
  <c r="BM746" i="12"/>
  <c r="CO751" i="1"/>
  <c r="CP750" i="1"/>
  <c r="BO747" i="12" l="1"/>
  <c r="BP747" i="12"/>
  <c r="BI747" i="12"/>
  <c r="BJ747" i="12"/>
  <c r="BG747" i="12"/>
  <c r="BH747" i="12"/>
  <c r="AR743" i="12"/>
  <c r="AQ743" i="12"/>
  <c r="AP743" i="12"/>
  <c r="AO743" i="12"/>
  <c r="AN743" i="12"/>
  <c r="AT742" i="12" s="1"/>
  <c r="AS742" i="12" s="1"/>
  <c r="AL743" i="12"/>
  <c r="AK743" i="12"/>
  <c r="AM743" i="12"/>
  <c r="AU742" i="12"/>
  <c r="AJ743" i="12"/>
  <c r="AI743" i="12"/>
  <c r="AF743" i="12"/>
  <c r="AH743" i="12"/>
  <c r="AE743" i="12"/>
  <c r="AG743" i="12"/>
  <c r="AD744" i="12"/>
  <c r="DQ751" i="1"/>
  <c r="DR750" i="1"/>
  <c r="EG750" i="1"/>
  <c r="EF751" i="1"/>
  <c r="BE747" i="12"/>
  <c r="BN746" i="12" s="1"/>
  <c r="BD747" i="12"/>
  <c r="BK747" i="12"/>
  <c r="BS747" i="12" s="1"/>
  <c r="BL747" i="12" s="1"/>
  <c r="BF747" i="12"/>
  <c r="BC747" i="12"/>
  <c r="BT747" i="12"/>
  <c r="BM747" i="12"/>
  <c r="BB748" i="12"/>
  <c r="BQ748" i="12" s="1"/>
  <c r="DW754" i="1"/>
  <c r="BA749" i="12" s="1"/>
  <c r="CO752" i="1"/>
  <c r="CP751" i="1"/>
  <c r="BO748" i="12" l="1"/>
  <c r="BP748" i="12"/>
  <c r="BI748" i="12"/>
  <c r="BJ748" i="12"/>
  <c r="BG748" i="12"/>
  <c r="BH748" i="12"/>
  <c r="AR744" i="12"/>
  <c r="AQ744" i="12"/>
  <c r="AP744" i="12"/>
  <c r="AO744" i="12"/>
  <c r="AN744" i="12"/>
  <c r="AT743" i="12" s="1"/>
  <c r="AS743" i="12" s="1"/>
  <c r="AM744" i="12"/>
  <c r="AL744" i="12"/>
  <c r="AK744" i="12"/>
  <c r="AU743" i="12"/>
  <c r="AH744" i="12"/>
  <c r="AE744" i="12"/>
  <c r="AJ744" i="12"/>
  <c r="AI744" i="12"/>
  <c r="AF744" i="12"/>
  <c r="AG744" i="12"/>
  <c r="AD745" i="12"/>
  <c r="DQ752" i="1"/>
  <c r="DR751" i="1"/>
  <c r="EF752" i="1"/>
  <c r="EG751" i="1"/>
  <c r="BK748" i="12"/>
  <c r="BS748" i="12" s="1"/>
  <c r="BL748" i="12" s="1"/>
  <c r="BF748" i="12"/>
  <c r="BD748" i="12"/>
  <c r="BC748" i="12"/>
  <c r="BE748" i="12"/>
  <c r="BN747" i="12" s="1"/>
  <c r="BT748" i="12"/>
  <c r="BM748" i="12"/>
  <c r="BB749" i="12"/>
  <c r="BQ749" i="12" s="1"/>
  <c r="DW755" i="1"/>
  <c r="BA750" i="12" s="1"/>
  <c r="CO753" i="1"/>
  <c r="CP752" i="1"/>
  <c r="BO749" i="12" l="1"/>
  <c r="BP749" i="12"/>
  <c r="BI749" i="12"/>
  <c r="BJ749" i="12"/>
  <c r="BG749" i="12"/>
  <c r="BH749" i="12"/>
  <c r="AR745" i="12"/>
  <c r="AQ745" i="12"/>
  <c r="AP745" i="12"/>
  <c r="AO745" i="12"/>
  <c r="AN745" i="12"/>
  <c r="AT744" i="12" s="1"/>
  <c r="AS744" i="12" s="1"/>
  <c r="AM745" i="12"/>
  <c r="AL745" i="12"/>
  <c r="AK745" i="12"/>
  <c r="AU744" i="12"/>
  <c r="AG745" i="12"/>
  <c r="AF745" i="12"/>
  <c r="AI745" i="12"/>
  <c r="AH745" i="12"/>
  <c r="AJ745" i="12"/>
  <c r="AE745" i="12"/>
  <c r="AD746" i="12"/>
  <c r="DR752" i="1"/>
  <c r="DQ753" i="1"/>
  <c r="EF753" i="1"/>
  <c r="EG752" i="1"/>
  <c r="DW756" i="1"/>
  <c r="BA751" i="12" s="1"/>
  <c r="BB750" i="12"/>
  <c r="BQ750" i="12" s="1"/>
  <c r="BC749" i="12"/>
  <c r="BD749" i="12" s="1"/>
  <c r="BF749" i="12"/>
  <c r="BK749" i="12"/>
  <c r="BS749" i="12" s="1"/>
  <c r="BL749" i="12" s="1"/>
  <c r="BE749" i="12"/>
  <c r="BN748" i="12" s="1"/>
  <c r="BT749" i="12"/>
  <c r="BM749" i="12"/>
  <c r="CP753" i="1"/>
  <c r="CO754" i="1"/>
  <c r="BO750" i="12" l="1"/>
  <c r="BP750" i="12"/>
  <c r="BI750" i="12"/>
  <c r="BJ750" i="12"/>
  <c r="BG750" i="12"/>
  <c r="BH750" i="12"/>
  <c r="AR746" i="12"/>
  <c r="AQ746" i="12"/>
  <c r="AP746" i="12"/>
  <c r="AO746" i="12"/>
  <c r="AN746" i="12"/>
  <c r="AT745" i="12" s="1"/>
  <c r="AS745" i="12" s="1"/>
  <c r="AM746" i="12"/>
  <c r="AL746" i="12"/>
  <c r="AK746" i="12"/>
  <c r="AU745" i="12"/>
  <c r="AE746" i="12"/>
  <c r="AI746" i="12"/>
  <c r="AH746" i="12"/>
  <c r="AG746" i="12"/>
  <c r="AF746" i="12"/>
  <c r="AJ746" i="12"/>
  <c r="AD747" i="12"/>
  <c r="DR753" i="1"/>
  <c r="DQ754" i="1"/>
  <c r="EG753" i="1"/>
  <c r="EF754" i="1"/>
  <c r="BE750" i="12"/>
  <c r="BN749" i="12" s="1"/>
  <c r="BF750" i="12"/>
  <c r="BC750" i="12"/>
  <c r="BD750" i="12" s="1"/>
  <c r="BK750" i="12"/>
  <c r="BS750" i="12" s="1"/>
  <c r="BL750" i="12" s="1"/>
  <c r="BT750" i="12"/>
  <c r="BM750" i="12"/>
  <c r="BB751" i="12"/>
  <c r="BQ751" i="12" s="1"/>
  <c r="DW757" i="1"/>
  <c r="BA752" i="12" s="1"/>
  <c r="CO755" i="1"/>
  <c r="CP754" i="1"/>
  <c r="BO751" i="12" l="1"/>
  <c r="BP751" i="12"/>
  <c r="BI751" i="12"/>
  <c r="BJ751" i="12"/>
  <c r="BG751" i="12"/>
  <c r="BH751" i="12"/>
  <c r="AR747" i="12"/>
  <c r="AQ747" i="12"/>
  <c r="AP747" i="12"/>
  <c r="AO747" i="12"/>
  <c r="AN747" i="12"/>
  <c r="AT746" i="12" s="1"/>
  <c r="AS746" i="12" s="1"/>
  <c r="AL747" i="12"/>
  <c r="AK747" i="12"/>
  <c r="AM747" i="12"/>
  <c r="AU746" i="12"/>
  <c r="AJ747" i="12"/>
  <c r="AF747" i="12"/>
  <c r="AH747" i="12"/>
  <c r="AG747" i="12"/>
  <c r="AI747" i="12"/>
  <c r="AE747" i="12"/>
  <c r="AD748" i="12"/>
  <c r="DQ755" i="1"/>
  <c r="DR754" i="1"/>
  <c r="EG754" i="1"/>
  <c r="EF755" i="1"/>
  <c r="DW758" i="1"/>
  <c r="BA753" i="12" s="1"/>
  <c r="BB752" i="12"/>
  <c r="BQ752" i="12" s="1"/>
  <c r="BF751" i="12"/>
  <c r="BC751" i="12"/>
  <c r="BK751" i="12"/>
  <c r="BS751" i="12" s="1"/>
  <c r="BL751" i="12" s="1"/>
  <c r="BE751" i="12"/>
  <c r="BN750" i="12" s="1"/>
  <c r="BD751" i="12"/>
  <c r="BT751" i="12"/>
  <c r="BM751" i="12"/>
  <c r="CO756" i="1"/>
  <c r="CP755" i="1"/>
  <c r="BO752" i="12" l="1"/>
  <c r="BP752" i="12"/>
  <c r="BI752" i="12"/>
  <c r="BJ752" i="12"/>
  <c r="BG752" i="12"/>
  <c r="BH752" i="12"/>
  <c r="AR748" i="12"/>
  <c r="AQ748" i="12"/>
  <c r="AP748" i="12"/>
  <c r="AO748" i="12"/>
  <c r="AN748" i="12"/>
  <c r="AT747" i="12" s="1"/>
  <c r="AS747" i="12" s="1"/>
  <c r="AM748" i="12"/>
  <c r="AL748" i="12"/>
  <c r="AK748" i="12"/>
  <c r="AU747" i="12"/>
  <c r="AH748" i="12"/>
  <c r="AJ748" i="12"/>
  <c r="AG748" i="12"/>
  <c r="AE748" i="12"/>
  <c r="AI748" i="12"/>
  <c r="AF748" i="12"/>
  <c r="AD749" i="12"/>
  <c r="DQ756" i="1"/>
  <c r="DR755" i="1"/>
  <c r="EF756" i="1"/>
  <c r="EG755" i="1"/>
  <c r="BC752" i="12"/>
  <c r="BE752" i="12"/>
  <c r="BN751" i="12" s="1"/>
  <c r="BF752" i="12"/>
  <c r="BD752" i="12"/>
  <c r="BK752" i="12"/>
  <c r="BS752" i="12" s="1"/>
  <c r="BL752" i="12" s="1"/>
  <c r="BT752" i="12"/>
  <c r="BM752" i="12"/>
  <c r="BB753" i="12"/>
  <c r="BQ753" i="12" s="1"/>
  <c r="DW759" i="1"/>
  <c r="BA754" i="12" s="1"/>
  <c r="CP756" i="1"/>
  <c r="CO757" i="1"/>
  <c r="BO753" i="12" l="1"/>
  <c r="BP753" i="12"/>
  <c r="BI753" i="12"/>
  <c r="BJ753" i="12"/>
  <c r="BG753" i="12"/>
  <c r="BH753" i="12"/>
  <c r="AR749" i="12"/>
  <c r="AQ749" i="12"/>
  <c r="AP749" i="12"/>
  <c r="AO749" i="12"/>
  <c r="AN749" i="12"/>
  <c r="AT748" i="12" s="1"/>
  <c r="AS748" i="12" s="1"/>
  <c r="AM749" i="12"/>
  <c r="AL749" i="12"/>
  <c r="AK749" i="12"/>
  <c r="AU748" i="12"/>
  <c r="AH749" i="12"/>
  <c r="AJ749" i="12"/>
  <c r="AE749" i="12"/>
  <c r="AI749" i="12"/>
  <c r="AF749" i="12"/>
  <c r="AG749" i="12"/>
  <c r="AD750" i="12"/>
  <c r="DQ757" i="1"/>
  <c r="DR756" i="1"/>
  <c r="EG756" i="1"/>
  <c r="EF757" i="1"/>
  <c r="DW760" i="1"/>
  <c r="BA755" i="12" s="1"/>
  <c r="BB754" i="12"/>
  <c r="BQ754" i="12" s="1"/>
  <c r="BE753" i="12"/>
  <c r="BN752" i="12" s="1"/>
  <c r="BF753" i="12"/>
  <c r="BK753" i="12"/>
  <c r="BS753" i="12" s="1"/>
  <c r="BL753" i="12" s="1"/>
  <c r="BC753" i="12"/>
  <c r="BD753" i="12"/>
  <c r="BT753" i="12"/>
  <c r="BM753" i="12"/>
  <c r="CO758" i="1"/>
  <c r="CP757" i="1"/>
  <c r="BO754" i="12" l="1"/>
  <c r="BP754" i="12"/>
  <c r="BI754" i="12"/>
  <c r="BJ754" i="12"/>
  <c r="BG754" i="12"/>
  <c r="BH754" i="12"/>
  <c r="AR750" i="12"/>
  <c r="AQ750" i="12"/>
  <c r="AP750" i="12"/>
  <c r="AO750" i="12"/>
  <c r="AN750" i="12"/>
  <c r="AT749" i="12" s="1"/>
  <c r="AS749" i="12" s="1"/>
  <c r="AM750" i="12"/>
  <c r="AL750" i="12"/>
  <c r="AK750" i="12"/>
  <c r="AU749" i="12"/>
  <c r="AF750" i="12"/>
  <c r="AI750" i="12"/>
  <c r="AG750" i="12"/>
  <c r="AH750" i="12"/>
  <c r="AJ750" i="12"/>
  <c r="AE750" i="12"/>
  <c r="AD751" i="12"/>
  <c r="DQ758" i="1"/>
  <c r="DR757" i="1"/>
  <c r="EF758" i="1"/>
  <c r="EG757" i="1"/>
  <c r="BF754" i="12"/>
  <c r="BK754" i="12"/>
  <c r="BS754" i="12" s="1"/>
  <c r="BL754" i="12" s="1"/>
  <c r="BD754" i="12"/>
  <c r="BC754" i="12"/>
  <c r="BE754" i="12"/>
  <c r="BN753" i="12" s="1"/>
  <c r="BT754" i="12"/>
  <c r="BM754" i="12"/>
  <c r="BB755" i="12"/>
  <c r="BQ755" i="12" s="1"/>
  <c r="DW761" i="1"/>
  <c r="BA756" i="12" s="1"/>
  <c r="CP758" i="1"/>
  <c r="CO759" i="1"/>
  <c r="BO755" i="12" l="1"/>
  <c r="BP755" i="12"/>
  <c r="BI755" i="12"/>
  <c r="BJ755" i="12"/>
  <c r="BG755" i="12"/>
  <c r="BH755" i="12"/>
  <c r="AR751" i="12"/>
  <c r="AQ751" i="12"/>
  <c r="AP751" i="12"/>
  <c r="AO751" i="12"/>
  <c r="AN751" i="12"/>
  <c r="AT750" i="12" s="1"/>
  <c r="AS750" i="12" s="1"/>
  <c r="AL751" i="12"/>
  <c r="AK751" i="12"/>
  <c r="AM751" i="12"/>
  <c r="AU750" i="12"/>
  <c r="AH751" i="12"/>
  <c r="AJ751" i="12"/>
  <c r="AI751" i="12"/>
  <c r="AG751" i="12"/>
  <c r="AF751" i="12"/>
  <c r="AE751" i="12"/>
  <c r="AD752" i="12"/>
  <c r="DQ759" i="1"/>
  <c r="DR758" i="1"/>
  <c r="EF759" i="1"/>
  <c r="EG758" i="1"/>
  <c r="BC755" i="12"/>
  <c r="BK755" i="12"/>
  <c r="BS755" i="12" s="1"/>
  <c r="BL755" i="12" s="1"/>
  <c r="BT755" i="12"/>
  <c r="BD755" i="12"/>
  <c r="BE755" i="12"/>
  <c r="BN754" i="12" s="1"/>
  <c r="BF755" i="12"/>
  <c r="BM755" i="12"/>
  <c r="DW762" i="1"/>
  <c r="BA757" i="12" s="1"/>
  <c r="BB756" i="12"/>
  <c r="BQ756" i="12" s="1"/>
  <c r="CP759" i="1"/>
  <c r="CO760" i="1"/>
  <c r="BO756" i="12" l="1"/>
  <c r="BP756" i="12"/>
  <c r="BI756" i="12"/>
  <c r="BJ756" i="12"/>
  <c r="BG756" i="12"/>
  <c r="BH756" i="12"/>
  <c r="AR752" i="12"/>
  <c r="AQ752" i="12"/>
  <c r="AP752" i="12"/>
  <c r="AO752" i="12"/>
  <c r="AN752" i="12"/>
  <c r="AT751" i="12" s="1"/>
  <c r="AS751" i="12" s="1"/>
  <c r="AM752" i="12"/>
  <c r="AL752" i="12"/>
  <c r="AK752" i="12"/>
  <c r="AU751" i="12"/>
  <c r="AH752" i="12"/>
  <c r="AG752" i="12"/>
  <c r="AF752" i="12"/>
  <c r="AE752" i="12"/>
  <c r="AJ752" i="12"/>
  <c r="AI752" i="12"/>
  <c r="AD753" i="12"/>
  <c r="DR759" i="1"/>
  <c r="DQ760" i="1"/>
  <c r="EF760" i="1"/>
  <c r="EG759" i="1"/>
  <c r="DW763" i="1"/>
  <c r="BA758" i="12" s="1"/>
  <c r="BB757" i="12"/>
  <c r="BQ757" i="12" s="1"/>
  <c r="BK756" i="12"/>
  <c r="BS756" i="12" s="1"/>
  <c r="BL756" i="12" s="1"/>
  <c r="BC756" i="12"/>
  <c r="BD756" i="12" s="1"/>
  <c r="BE756" i="12"/>
  <c r="BN755" i="12" s="1"/>
  <c r="BT756" i="12"/>
  <c r="BF756" i="12"/>
  <c r="BM756" i="12"/>
  <c r="CP760" i="1"/>
  <c r="CO761" i="1"/>
  <c r="BO757" i="12" l="1"/>
  <c r="BP757" i="12"/>
  <c r="BI757" i="12"/>
  <c r="BJ757" i="12"/>
  <c r="BG757" i="12"/>
  <c r="BH757" i="12"/>
  <c r="AR753" i="12"/>
  <c r="AQ753" i="12"/>
  <c r="AP753" i="12"/>
  <c r="AO753" i="12"/>
  <c r="AN753" i="12"/>
  <c r="AT752" i="12" s="1"/>
  <c r="AS752" i="12" s="1"/>
  <c r="AM753" i="12"/>
  <c r="AL753" i="12"/>
  <c r="AK753" i="12"/>
  <c r="AU752" i="12"/>
  <c r="AI753" i="12"/>
  <c r="AF753" i="12"/>
  <c r="AE753" i="12"/>
  <c r="AH753" i="12"/>
  <c r="AG753" i="12"/>
  <c r="AJ753" i="12"/>
  <c r="AD754" i="12"/>
  <c r="DQ761" i="1"/>
  <c r="DR760" i="1"/>
  <c r="EG760" i="1"/>
  <c r="EF761" i="1"/>
  <c r="BK757" i="12"/>
  <c r="BS757" i="12" s="1"/>
  <c r="BL757" i="12" s="1"/>
  <c r="BE757" i="12"/>
  <c r="BN756" i="12" s="1"/>
  <c r="BT757" i="12"/>
  <c r="BC757" i="12"/>
  <c r="BF757" i="12"/>
  <c r="BD757" i="12"/>
  <c r="BM757" i="12"/>
  <c r="BB758" i="12"/>
  <c r="BQ758" i="12" s="1"/>
  <c r="DW764" i="1"/>
  <c r="BA759" i="12" s="1"/>
  <c r="CO762" i="1"/>
  <c r="CP761" i="1"/>
  <c r="BO758" i="12" l="1"/>
  <c r="BP758" i="12"/>
  <c r="BI758" i="12"/>
  <c r="BJ758" i="12"/>
  <c r="BG758" i="12"/>
  <c r="BH758" i="12"/>
  <c r="AR754" i="12"/>
  <c r="AQ754" i="12"/>
  <c r="AP754" i="12"/>
  <c r="AO754" i="12"/>
  <c r="AN754" i="12"/>
  <c r="AT753" i="12" s="1"/>
  <c r="AS753" i="12" s="1"/>
  <c r="AM754" i="12"/>
  <c r="AL754" i="12"/>
  <c r="AK754" i="12"/>
  <c r="AU753" i="12"/>
  <c r="AE754" i="12"/>
  <c r="AG754" i="12"/>
  <c r="AH754" i="12"/>
  <c r="AF754" i="12"/>
  <c r="AI754" i="12"/>
  <c r="AJ754" i="12"/>
  <c r="AD755" i="12"/>
  <c r="DQ762" i="1"/>
  <c r="DR761" i="1"/>
  <c r="EG761" i="1"/>
  <c r="EF762" i="1"/>
  <c r="BK758" i="12"/>
  <c r="BS758" i="12" s="1"/>
  <c r="BL758" i="12" s="1"/>
  <c r="BF758" i="12"/>
  <c r="BE758" i="12"/>
  <c r="BN757" i="12" s="1"/>
  <c r="BC758" i="12"/>
  <c r="BD758" i="12"/>
  <c r="BT758" i="12"/>
  <c r="BM758" i="12"/>
  <c r="BB759" i="12"/>
  <c r="BQ759" i="12" s="1"/>
  <c r="DW765" i="1"/>
  <c r="BA760" i="12" s="1"/>
  <c r="CO763" i="1"/>
  <c r="CP762" i="1"/>
  <c r="BO759" i="12" l="1"/>
  <c r="BP759" i="12"/>
  <c r="BI759" i="12"/>
  <c r="BJ759" i="12"/>
  <c r="BG759" i="12"/>
  <c r="BH759" i="12"/>
  <c r="AR755" i="12"/>
  <c r="AQ755" i="12"/>
  <c r="AP755" i="12"/>
  <c r="AO755" i="12"/>
  <c r="AN755" i="12"/>
  <c r="AT754" i="12" s="1"/>
  <c r="AS754" i="12" s="1"/>
  <c r="AL755" i="12"/>
  <c r="AK755" i="12"/>
  <c r="AM755" i="12"/>
  <c r="AU754" i="12"/>
  <c r="AE755" i="12"/>
  <c r="AG755" i="12"/>
  <c r="AH755" i="12"/>
  <c r="AJ755" i="12"/>
  <c r="AI755" i="12"/>
  <c r="AF755" i="12"/>
  <c r="AD756" i="12"/>
  <c r="DQ763" i="1"/>
  <c r="DR762" i="1"/>
  <c r="EF763" i="1"/>
  <c r="EG762" i="1"/>
  <c r="BE759" i="12"/>
  <c r="BN758" i="12" s="1"/>
  <c r="BT759" i="12"/>
  <c r="BK759" i="12"/>
  <c r="BS759" i="12" s="1"/>
  <c r="BL759" i="12" s="1"/>
  <c r="BD759" i="12"/>
  <c r="BC759" i="12"/>
  <c r="BF759" i="12"/>
  <c r="BM759" i="12"/>
  <c r="BB760" i="12"/>
  <c r="BQ760" i="12" s="1"/>
  <c r="DW766" i="1"/>
  <c r="BA761" i="12" s="1"/>
  <c r="CO764" i="1"/>
  <c r="CP763" i="1"/>
  <c r="BO760" i="12" l="1"/>
  <c r="BP760" i="12"/>
  <c r="BI760" i="12"/>
  <c r="BJ760" i="12"/>
  <c r="BG760" i="12"/>
  <c r="BH760" i="12"/>
  <c r="AR756" i="12"/>
  <c r="AQ756" i="12"/>
  <c r="AP756" i="12"/>
  <c r="AO756" i="12"/>
  <c r="AN756" i="12"/>
  <c r="AT755" i="12" s="1"/>
  <c r="AS755" i="12" s="1"/>
  <c r="AM756" i="12"/>
  <c r="AL756" i="12"/>
  <c r="AK756" i="12"/>
  <c r="AU755" i="12"/>
  <c r="AE756" i="12"/>
  <c r="AJ756" i="12"/>
  <c r="AI756" i="12"/>
  <c r="AH756" i="12"/>
  <c r="AG756" i="12"/>
  <c r="AF756" i="12"/>
  <c r="AD757" i="12"/>
  <c r="DR763" i="1"/>
  <c r="DQ764" i="1"/>
  <c r="EF764" i="1"/>
  <c r="EG763" i="1"/>
  <c r="BF760" i="12"/>
  <c r="BC760" i="12"/>
  <c r="BD760" i="12" s="1"/>
  <c r="BK760" i="12"/>
  <c r="BS760" i="12" s="1"/>
  <c r="BL760" i="12" s="1"/>
  <c r="BE760" i="12"/>
  <c r="BN759" i="12" s="1"/>
  <c r="BT760" i="12"/>
  <c r="BM760" i="12"/>
  <c r="DW767" i="1"/>
  <c r="BA762" i="12" s="1"/>
  <c r="BB761" i="12"/>
  <c r="BQ761" i="12" s="1"/>
  <c r="CO765" i="1"/>
  <c r="CP764" i="1"/>
  <c r="BO761" i="12" l="1"/>
  <c r="BP761" i="12"/>
  <c r="BI761" i="12"/>
  <c r="BJ761" i="12"/>
  <c r="BG761" i="12"/>
  <c r="BH761" i="12"/>
  <c r="AR757" i="12"/>
  <c r="AQ757" i="12"/>
  <c r="AP757" i="12"/>
  <c r="AO757" i="12"/>
  <c r="AN757" i="12"/>
  <c r="AT756" i="12" s="1"/>
  <c r="AS756" i="12" s="1"/>
  <c r="AM757" i="12"/>
  <c r="AL757" i="12"/>
  <c r="AK757" i="12"/>
  <c r="AU756" i="12"/>
  <c r="AH757" i="12"/>
  <c r="AF757" i="12"/>
  <c r="AJ757" i="12"/>
  <c r="AI757" i="12"/>
  <c r="AE757" i="12"/>
  <c r="AG757" i="12"/>
  <c r="AD758" i="12"/>
  <c r="DQ765" i="1"/>
  <c r="DR764" i="1"/>
  <c r="EF765" i="1"/>
  <c r="EG764" i="1"/>
  <c r="BE761" i="12"/>
  <c r="BC761" i="12"/>
  <c r="BD761" i="12" s="1"/>
  <c r="BK761" i="12"/>
  <c r="BS761" i="12" s="1"/>
  <c r="BL761" i="12" s="1"/>
  <c r="BF761" i="12"/>
  <c r="BM761" i="12"/>
  <c r="DW768" i="1"/>
  <c r="BA763" i="12" s="1"/>
  <c r="BB762" i="12"/>
  <c r="BQ762" i="12" s="1"/>
  <c r="CP765" i="1"/>
  <c r="CO766" i="1"/>
  <c r="BO762" i="12" l="1"/>
  <c r="BP762" i="12"/>
  <c r="BI762" i="12"/>
  <c r="BJ762" i="12"/>
  <c r="BG762" i="12"/>
  <c r="BH762" i="12"/>
  <c r="AR758" i="12"/>
  <c r="AQ758" i="12"/>
  <c r="AP758" i="12"/>
  <c r="AO758" i="12"/>
  <c r="AN758" i="12"/>
  <c r="AT757" i="12" s="1"/>
  <c r="AS757" i="12" s="1"/>
  <c r="AM758" i="12"/>
  <c r="AL758" i="12"/>
  <c r="AK758" i="12"/>
  <c r="AU757" i="12"/>
  <c r="AF758" i="12"/>
  <c r="AE758" i="12"/>
  <c r="AJ758" i="12"/>
  <c r="AH758" i="12"/>
  <c r="AG758" i="12"/>
  <c r="AI758" i="12"/>
  <c r="AD759" i="12"/>
  <c r="DR765" i="1"/>
  <c r="DQ766" i="1"/>
  <c r="EF766" i="1"/>
  <c r="EG765" i="1"/>
  <c r="DW769" i="1"/>
  <c r="BA764" i="12" s="1"/>
  <c r="BB763" i="12"/>
  <c r="BQ763" i="12" s="1"/>
  <c r="BT761" i="12"/>
  <c r="BN760" i="12"/>
  <c r="BK762" i="12"/>
  <c r="BS762" i="12" s="1"/>
  <c r="BL762" i="12" s="1"/>
  <c r="BF762" i="12"/>
  <c r="BC762" i="12"/>
  <c r="BD762" i="12" s="1"/>
  <c r="BE762" i="12"/>
  <c r="BN761" i="12" s="1"/>
  <c r="BT762" i="12"/>
  <c r="BM762" i="12"/>
  <c r="CO767" i="1"/>
  <c r="CP766" i="1"/>
  <c r="BO763" i="12" l="1"/>
  <c r="BP763" i="12"/>
  <c r="BI763" i="12"/>
  <c r="BJ763" i="12"/>
  <c r="BG763" i="12"/>
  <c r="BH763" i="12"/>
  <c r="AR759" i="12"/>
  <c r="AQ759" i="12"/>
  <c r="AP759" i="12"/>
  <c r="AO759" i="12"/>
  <c r="AN759" i="12"/>
  <c r="AT758" i="12" s="1"/>
  <c r="AS758" i="12" s="1"/>
  <c r="AL759" i="12"/>
  <c r="AM759" i="12"/>
  <c r="AK759" i="12"/>
  <c r="AU758" i="12"/>
  <c r="AI759" i="12"/>
  <c r="AE759" i="12"/>
  <c r="AJ759" i="12"/>
  <c r="AH759" i="12"/>
  <c r="AG759" i="12"/>
  <c r="AF759" i="12"/>
  <c r="AD760" i="12"/>
  <c r="DQ767" i="1"/>
  <c r="DR766" i="1"/>
  <c r="EG766" i="1"/>
  <c r="EF767" i="1"/>
  <c r="BK763" i="12"/>
  <c r="BS763" i="12" s="1"/>
  <c r="BL763" i="12" s="1"/>
  <c r="BF763" i="12"/>
  <c r="BC763" i="12"/>
  <c r="BD763" i="12" s="1"/>
  <c r="BE763" i="12"/>
  <c r="BN762" i="12" s="1"/>
  <c r="BT763" i="12"/>
  <c r="BM763" i="12"/>
  <c r="BB764" i="12"/>
  <c r="BQ764" i="12" s="1"/>
  <c r="DW770" i="1"/>
  <c r="BA765" i="12" s="1"/>
  <c r="CP767" i="1"/>
  <c r="CO768" i="1"/>
  <c r="BO764" i="12" l="1"/>
  <c r="BP764" i="12"/>
  <c r="BI764" i="12"/>
  <c r="BJ764" i="12"/>
  <c r="BG764" i="12"/>
  <c r="BH764" i="12"/>
  <c r="AR760" i="12"/>
  <c r="AQ760" i="12"/>
  <c r="AP760" i="12"/>
  <c r="AO760" i="12"/>
  <c r="AN760" i="12"/>
  <c r="AT759" i="12" s="1"/>
  <c r="AS759" i="12" s="1"/>
  <c r="AM760" i="12"/>
  <c r="AL760" i="12"/>
  <c r="AK760" i="12"/>
  <c r="AU759" i="12"/>
  <c r="AI760" i="12"/>
  <c r="AJ760" i="12"/>
  <c r="AH760" i="12"/>
  <c r="AF760" i="12"/>
  <c r="AE760" i="12"/>
  <c r="AG760" i="12"/>
  <c r="AD761" i="12"/>
  <c r="DQ768" i="1"/>
  <c r="DR767" i="1"/>
  <c r="EG767" i="1"/>
  <c r="EF768" i="1"/>
  <c r="BK764" i="12"/>
  <c r="BS764" i="12" s="1"/>
  <c r="BL764" i="12" s="1"/>
  <c r="BE764" i="12"/>
  <c r="BN763" i="12" s="1"/>
  <c r="BF764" i="12"/>
  <c r="BC764" i="12"/>
  <c r="BD764" i="12" s="1"/>
  <c r="BT764" i="12"/>
  <c r="BM764" i="12"/>
  <c r="BB765" i="12"/>
  <c r="BQ765" i="12" s="1"/>
  <c r="DW771" i="1"/>
  <c r="BA766" i="12" s="1"/>
  <c r="CP768" i="1"/>
  <c r="CO769" i="1"/>
  <c r="BO765" i="12" l="1"/>
  <c r="BP765" i="12"/>
  <c r="BI765" i="12"/>
  <c r="BJ765" i="12"/>
  <c r="BG765" i="12"/>
  <c r="BH765" i="12"/>
  <c r="AR761" i="12"/>
  <c r="AQ761" i="12"/>
  <c r="AP761" i="12"/>
  <c r="AO761" i="12"/>
  <c r="AN761" i="12"/>
  <c r="AT760" i="12" s="1"/>
  <c r="AS760" i="12" s="1"/>
  <c r="AM761" i="12"/>
  <c r="AL761" i="12"/>
  <c r="AK761" i="12"/>
  <c r="AU760" i="12"/>
  <c r="AI761" i="12"/>
  <c r="AJ761" i="12"/>
  <c r="AH761" i="12"/>
  <c r="AG761" i="12"/>
  <c r="AF761" i="12"/>
  <c r="AE761" i="12"/>
  <c r="AD762" i="12"/>
  <c r="DQ769" i="1"/>
  <c r="DR768" i="1"/>
  <c r="EF769" i="1"/>
  <c r="EG768" i="1"/>
  <c r="DW772" i="1"/>
  <c r="BA767" i="12" s="1"/>
  <c r="BB766" i="12"/>
  <c r="BQ766" i="12" s="1"/>
  <c r="BE765" i="12"/>
  <c r="BN764" i="12" s="1"/>
  <c r="BF765" i="12"/>
  <c r="BC765" i="12"/>
  <c r="BD765" i="12" s="1"/>
  <c r="BK765" i="12"/>
  <c r="BS765" i="12" s="1"/>
  <c r="BL765" i="12" s="1"/>
  <c r="BT765" i="12"/>
  <c r="BM765" i="12"/>
  <c r="CP769" i="1"/>
  <c r="CO770" i="1"/>
  <c r="BO766" i="12" l="1"/>
  <c r="BP766" i="12"/>
  <c r="BI766" i="12"/>
  <c r="BJ766" i="12"/>
  <c r="BG766" i="12"/>
  <c r="BH766" i="12"/>
  <c r="AR762" i="12"/>
  <c r="AQ762" i="12"/>
  <c r="AP762" i="12"/>
  <c r="AO762" i="12"/>
  <c r="AN762" i="12"/>
  <c r="AT761" i="12" s="1"/>
  <c r="AS761" i="12" s="1"/>
  <c r="AM762" i="12"/>
  <c r="AL762" i="12"/>
  <c r="AK762" i="12"/>
  <c r="AU761" i="12"/>
  <c r="AF762" i="12"/>
  <c r="AG762" i="12"/>
  <c r="AH762" i="12"/>
  <c r="AI762" i="12"/>
  <c r="AE762" i="12"/>
  <c r="AJ762" i="12"/>
  <c r="AD763" i="12"/>
  <c r="DQ770" i="1"/>
  <c r="DR769" i="1"/>
  <c r="EF770" i="1"/>
  <c r="EG769" i="1"/>
  <c r="BK766" i="12"/>
  <c r="BS766" i="12" s="1"/>
  <c r="BL766" i="12" s="1"/>
  <c r="BE766" i="12"/>
  <c r="BC766" i="12"/>
  <c r="BD766" i="12" s="1"/>
  <c r="BF766" i="12"/>
  <c r="BM766" i="12"/>
  <c r="DW773" i="1"/>
  <c r="BA768" i="12" s="1"/>
  <c r="BB767" i="12"/>
  <c r="BQ767" i="12" s="1"/>
  <c r="CP770" i="1"/>
  <c r="CO771" i="1"/>
  <c r="BO767" i="12" l="1"/>
  <c r="BP767" i="12"/>
  <c r="BI767" i="12"/>
  <c r="BJ767" i="12"/>
  <c r="BG767" i="12"/>
  <c r="BH767" i="12"/>
  <c r="AR763" i="12"/>
  <c r="AQ763" i="12"/>
  <c r="AP763" i="12"/>
  <c r="AO763" i="12"/>
  <c r="AN763" i="12"/>
  <c r="AT762" i="12" s="1"/>
  <c r="AS762" i="12" s="1"/>
  <c r="AL763" i="12"/>
  <c r="AM763" i="12"/>
  <c r="AK763" i="12"/>
  <c r="AU762" i="12"/>
  <c r="AH763" i="12"/>
  <c r="AJ763" i="12"/>
  <c r="AE763" i="12"/>
  <c r="AG763" i="12"/>
  <c r="AI763" i="12"/>
  <c r="AF763" i="12"/>
  <c r="AD764" i="12"/>
  <c r="DR770" i="1"/>
  <c r="DQ771" i="1"/>
  <c r="EF771" i="1"/>
  <c r="EG770" i="1"/>
  <c r="DW774" i="1"/>
  <c r="BA769" i="12" s="1"/>
  <c r="BB768" i="12"/>
  <c r="BQ768" i="12" s="1"/>
  <c r="BT766" i="12"/>
  <c r="BN765" i="12"/>
  <c r="BF767" i="12"/>
  <c r="BK767" i="12"/>
  <c r="BS767" i="12" s="1"/>
  <c r="BL767" i="12" s="1"/>
  <c r="BC767" i="12"/>
  <c r="BD767" i="12" s="1"/>
  <c r="BE767" i="12"/>
  <c r="BN766" i="12" s="1"/>
  <c r="BT767" i="12"/>
  <c r="BM767" i="12"/>
  <c r="CP771" i="1"/>
  <c r="CO772" i="1"/>
  <c r="BO768" i="12" l="1"/>
  <c r="BP768" i="12"/>
  <c r="BI768" i="12"/>
  <c r="BJ768" i="12"/>
  <c r="BG768" i="12"/>
  <c r="BH768" i="12"/>
  <c r="AR764" i="12"/>
  <c r="AQ764" i="12"/>
  <c r="AP764" i="12"/>
  <c r="AO764" i="12"/>
  <c r="AN764" i="12"/>
  <c r="AT763" i="12" s="1"/>
  <c r="AS763" i="12" s="1"/>
  <c r="AM764" i="12"/>
  <c r="AL764" i="12"/>
  <c r="AK764" i="12"/>
  <c r="AU763" i="12"/>
  <c r="AH764" i="12"/>
  <c r="AI764" i="12"/>
  <c r="AG764" i="12"/>
  <c r="AE764" i="12"/>
  <c r="AJ764" i="12"/>
  <c r="AF764" i="12"/>
  <c r="AD765" i="12"/>
  <c r="DQ772" i="1"/>
  <c r="DR771" i="1"/>
  <c r="EG771" i="1"/>
  <c r="EF772" i="1"/>
  <c r="BF768" i="12"/>
  <c r="BE768" i="12"/>
  <c r="BN767" i="12" s="1"/>
  <c r="BD768" i="12"/>
  <c r="BC768" i="12"/>
  <c r="BK768" i="12"/>
  <c r="BS768" i="12" s="1"/>
  <c r="BL768" i="12" s="1"/>
  <c r="BT768" i="12"/>
  <c r="BM768" i="12"/>
  <c r="BB769" i="12"/>
  <c r="BQ769" i="12" s="1"/>
  <c r="DW775" i="1"/>
  <c r="BA770" i="12" s="1"/>
  <c r="CO773" i="1"/>
  <c r="CP772" i="1"/>
  <c r="BO769" i="12" l="1"/>
  <c r="BP769" i="12"/>
  <c r="BI769" i="12"/>
  <c r="BJ769" i="12"/>
  <c r="BG769" i="12"/>
  <c r="BH769" i="12"/>
  <c r="AR765" i="12"/>
  <c r="AQ765" i="12"/>
  <c r="AP765" i="12"/>
  <c r="AO765" i="12"/>
  <c r="AN765" i="12"/>
  <c r="AT764" i="12" s="1"/>
  <c r="AS764" i="12" s="1"/>
  <c r="AM765" i="12"/>
  <c r="AL765" i="12"/>
  <c r="AK765" i="12"/>
  <c r="AU764" i="12"/>
  <c r="AG765" i="12"/>
  <c r="AF765" i="12"/>
  <c r="AI765" i="12"/>
  <c r="AH765" i="12"/>
  <c r="AE765" i="12"/>
  <c r="AJ765" i="12"/>
  <c r="AD766" i="12"/>
  <c r="DR772" i="1"/>
  <c r="DQ773" i="1"/>
  <c r="EF773" i="1"/>
  <c r="EG772" i="1"/>
  <c r="BF769" i="12"/>
  <c r="BK769" i="12"/>
  <c r="BS769" i="12" s="1"/>
  <c r="BL769" i="12" s="1"/>
  <c r="BC769" i="12"/>
  <c r="BD769" i="12"/>
  <c r="BE769" i="12"/>
  <c r="BN768" i="12" s="1"/>
  <c r="BT769" i="12"/>
  <c r="BM769" i="12"/>
  <c r="DW776" i="1"/>
  <c r="BA771" i="12" s="1"/>
  <c r="BB770" i="12"/>
  <c r="BQ770" i="12" s="1"/>
  <c r="CO774" i="1"/>
  <c r="CP773" i="1"/>
  <c r="BO770" i="12" l="1"/>
  <c r="BP770" i="12"/>
  <c r="BI770" i="12"/>
  <c r="BJ770" i="12"/>
  <c r="BG770" i="12"/>
  <c r="BH770" i="12"/>
  <c r="AR766" i="12"/>
  <c r="AQ766" i="12"/>
  <c r="AP766" i="12"/>
  <c r="AO766" i="12"/>
  <c r="AN766" i="12"/>
  <c r="AT765" i="12" s="1"/>
  <c r="AS765" i="12" s="1"/>
  <c r="AM766" i="12"/>
  <c r="AL766" i="12"/>
  <c r="AK766" i="12"/>
  <c r="AU765" i="12"/>
  <c r="AH766" i="12"/>
  <c r="AE766" i="12"/>
  <c r="AG766" i="12"/>
  <c r="AF766" i="12"/>
  <c r="AJ766" i="12"/>
  <c r="AI766" i="12"/>
  <c r="AD767" i="12"/>
  <c r="DR773" i="1"/>
  <c r="DQ774" i="1"/>
  <c r="EF774" i="1"/>
  <c r="EG773" i="1"/>
  <c r="BB771" i="12"/>
  <c r="BQ771" i="12" s="1"/>
  <c r="DW777" i="1"/>
  <c r="BA772" i="12" s="1"/>
  <c r="BK770" i="12"/>
  <c r="BS770" i="12" s="1"/>
  <c r="BL770" i="12" s="1"/>
  <c r="BF770" i="12"/>
  <c r="BC770" i="12"/>
  <c r="BD770" i="12" s="1"/>
  <c r="BE770" i="12"/>
  <c r="BN769" i="12" s="1"/>
  <c r="BT770" i="12"/>
  <c r="BM770" i="12"/>
  <c r="CO775" i="1"/>
  <c r="CP774" i="1"/>
  <c r="BO771" i="12" l="1"/>
  <c r="BP771" i="12"/>
  <c r="BI771" i="12"/>
  <c r="BJ771" i="12"/>
  <c r="BG771" i="12"/>
  <c r="BH771" i="12"/>
  <c r="AR767" i="12"/>
  <c r="AQ767" i="12"/>
  <c r="AP767" i="12"/>
  <c r="AO767" i="12"/>
  <c r="AN767" i="12"/>
  <c r="AT766" i="12" s="1"/>
  <c r="AS766" i="12" s="1"/>
  <c r="AL767" i="12"/>
  <c r="AM767" i="12"/>
  <c r="AK767" i="12"/>
  <c r="AU766" i="12"/>
  <c r="AG767" i="12"/>
  <c r="AJ767" i="12"/>
  <c r="AI767" i="12"/>
  <c r="AH767" i="12"/>
  <c r="AF767" i="12"/>
  <c r="AE767" i="12"/>
  <c r="AD768" i="12"/>
  <c r="DR774" i="1"/>
  <c r="DQ775" i="1"/>
  <c r="EG774" i="1"/>
  <c r="EF775" i="1"/>
  <c r="BB772" i="12"/>
  <c r="BQ772" i="12" s="1"/>
  <c r="DW778" i="1"/>
  <c r="BA773" i="12" s="1"/>
  <c r="BF771" i="12"/>
  <c r="BE771" i="12"/>
  <c r="BN770" i="12" s="1"/>
  <c r="BC771" i="12"/>
  <c r="BD771" i="12" s="1"/>
  <c r="BK771" i="12"/>
  <c r="BS771" i="12" s="1"/>
  <c r="BL771" i="12" s="1"/>
  <c r="BT771" i="12"/>
  <c r="BM771" i="12"/>
  <c r="CO776" i="1"/>
  <c r="CP775" i="1"/>
  <c r="BO772" i="12" l="1"/>
  <c r="BP772" i="12"/>
  <c r="BI772" i="12"/>
  <c r="BJ772" i="12"/>
  <c r="BG772" i="12"/>
  <c r="BH772" i="12"/>
  <c r="AR768" i="12"/>
  <c r="AQ768" i="12"/>
  <c r="AP768" i="12"/>
  <c r="AO768" i="12"/>
  <c r="AN768" i="12"/>
  <c r="AT767" i="12" s="1"/>
  <c r="AS767" i="12" s="1"/>
  <c r="AM768" i="12"/>
  <c r="AL768" i="12"/>
  <c r="AK768" i="12"/>
  <c r="AU767" i="12"/>
  <c r="AI768" i="12"/>
  <c r="AJ768" i="12"/>
  <c r="AG768" i="12"/>
  <c r="AH768" i="12"/>
  <c r="AE768" i="12"/>
  <c r="AF768" i="12"/>
  <c r="AD769" i="12"/>
  <c r="DQ776" i="1"/>
  <c r="DR775" i="1"/>
  <c r="EG775" i="1"/>
  <c r="EF776" i="1"/>
  <c r="DW779" i="1"/>
  <c r="BA774" i="12" s="1"/>
  <c r="BB773" i="12"/>
  <c r="BQ773" i="12" s="1"/>
  <c r="BC772" i="12"/>
  <c r="BD772" i="12" s="1"/>
  <c r="BF772" i="12"/>
  <c r="BE772" i="12"/>
  <c r="BN771" i="12" s="1"/>
  <c r="BK772" i="12"/>
  <c r="BS772" i="12" s="1"/>
  <c r="BL772" i="12" s="1"/>
  <c r="BT772" i="12"/>
  <c r="BM772" i="12"/>
  <c r="CO777" i="1"/>
  <c r="CP776" i="1"/>
  <c r="BO773" i="12" l="1"/>
  <c r="BP773" i="12"/>
  <c r="BI773" i="12"/>
  <c r="BJ773" i="12"/>
  <c r="BG773" i="12"/>
  <c r="BH773" i="12"/>
  <c r="AR769" i="12"/>
  <c r="AQ769" i="12"/>
  <c r="AP769" i="12"/>
  <c r="AO769" i="12"/>
  <c r="AN769" i="12"/>
  <c r="AT768" i="12" s="1"/>
  <c r="AS768" i="12" s="1"/>
  <c r="AM769" i="12"/>
  <c r="AL769" i="12"/>
  <c r="AK769" i="12"/>
  <c r="AU768" i="12"/>
  <c r="AF769" i="12"/>
  <c r="AJ769" i="12"/>
  <c r="AG769" i="12"/>
  <c r="AH769" i="12"/>
  <c r="AE769" i="12"/>
  <c r="AI769" i="12"/>
  <c r="AD770" i="12"/>
  <c r="DR776" i="1"/>
  <c r="DQ777" i="1"/>
  <c r="EG776" i="1"/>
  <c r="EF777" i="1"/>
  <c r="BE773" i="12"/>
  <c r="BN772" i="12" s="1"/>
  <c r="BF773" i="12"/>
  <c r="BC773" i="12"/>
  <c r="BD773" i="12" s="1"/>
  <c r="BK773" i="12"/>
  <c r="BS773" i="12" s="1"/>
  <c r="BL773" i="12" s="1"/>
  <c r="BT773" i="12"/>
  <c r="BM773" i="12"/>
  <c r="BB774" i="12"/>
  <c r="BQ774" i="12" s="1"/>
  <c r="DW780" i="1"/>
  <c r="BA775" i="12" s="1"/>
  <c r="CP777" i="1"/>
  <c r="CO778" i="1"/>
  <c r="BO774" i="12" l="1"/>
  <c r="BP774" i="12"/>
  <c r="BI774" i="12"/>
  <c r="BJ774" i="12"/>
  <c r="BG774" i="12"/>
  <c r="BH774" i="12"/>
  <c r="AR770" i="12"/>
  <c r="AQ770" i="12"/>
  <c r="AP770" i="12"/>
  <c r="AO770" i="12"/>
  <c r="AN770" i="12"/>
  <c r="AT769" i="12" s="1"/>
  <c r="AS769" i="12" s="1"/>
  <c r="AM770" i="12"/>
  <c r="AL770" i="12"/>
  <c r="AK770" i="12"/>
  <c r="AU769" i="12"/>
  <c r="AE770" i="12"/>
  <c r="AG770" i="12"/>
  <c r="AH770" i="12"/>
  <c r="AI770" i="12"/>
  <c r="AJ770" i="12"/>
  <c r="AF770" i="12"/>
  <c r="AD771" i="12"/>
  <c r="DQ778" i="1"/>
  <c r="DR777" i="1"/>
  <c r="EG777" i="1"/>
  <c r="EF778" i="1"/>
  <c r="BB775" i="12"/>
  <c r="BQ775" i="12" s="1"/>
  <c r="DW781" i="1"/>
  <c r="BA776" i="12" s="1"/>
  <c r="BC774" i="12"/>
  <c r="BD774" i="12" s="1"/>
  <c r="BT774" i="12"/>
  <c r="BE774" i="12"/>
  <c r="BN773" i="12" s="1"/>
  <c r="BK774" i="12"/>
  <c r="BS774" i="12" s="1"/>
  <c r="BL774" i="12" s="1"/>
  <c r="BF774" i="12"/>
  <c r="BM774" i="12"/>
  <c r="CP778" i="1"/>
  <c r="CO779" i="1"/>
  <c r="BO775" i="12" l="1"/>
  <c r="BP775" i="12"/>
  <c r="BI775" i="12"/>
  <c r="BJ775" i="12"/>
  <c r="BG775" i="12"/>
  <c r="BH775" i="12"/>
  <c r="AR771" i="12"/>
  <c r="AQ771" i="12"/>
  <c r="AP771" i="12"/>
  <c r="AO771" i="12"/>
  <c r="AN771" i="12"/>
  <c r="AT770" i="12" s="1"/>
  <c r="AS770" i="12" s="1"/>
  <c r="AL771" i="12"/>
  <c r="AM771" i="12"/>
  <c r="AK771" i="12"/>
  <c r="AU770" i="12"/>
  <c r="AJ771" i="12"/>
  <c r="AE771" i="12"/>
  <c r="AF771" i="12"/>
  <c r="AI771" i="12"/>
  <c r="AH771" i="12"/>
  <c r="AG771" i="12"/>
  <c r="AD772" i="12"/>
  <c r="DR778" i="1"/>
  <c r="DQ779" i="1"/>
  <c r="EG778" i="1"/>
  <c r="EF779" i="1"/>
  <c r="DW782" i="1"/>
  <c r="BA777" i="12" s="1"/>
  <c r="BB776" i="12"/>
  <c r="BQ776" i="12" s="1"/>
  <c r="BC775" i="12"/>
  <c r="BE775" i="12"/>
  <c r="BN774" i="12" s="1"/>
  <c r="BD775" i="12"/>
  <c r="BF775" i="12"/>
  <c r="BK775" i="12"/>
  <c r="BS775" i="12" s="1"/>
  <c r="BL775" i="12" s="1"/>
  <c r="BT775" i="12"/>
  <c r="BM775" i="12"/>
  <c r="CP779" i="1"/>
  <c r="CO780" i="1"/>
  <c r="BO776" i="12" l="1"/>
  <c r="BP776" i="12"/>
  <c r="BI776" i="12"/>
  <c r="BJ776" i="12"/>
  <c r="BG776" i="12"/>
  <c r="BH776" i="12"/>
  <c r="AR772" i="12"/>
  <c r="AQ772" i="12"/>
  <c r="AP772" i="12"/>
  <c r="AO772" i="12"/>
  <c r="AN772" i="12"/>
  <c r="AT771" i="12" s="1"/>
  <c r="AS771" i="12" s="1"/>
  <c r="AM772" i="12"/>
  <c r="AL772" i="12"/>
  <c r="AK772" i="12"/>
  <c r="AU771" i="12"/>
  <c r="AE772" i="12"/>
  <c r="AG772" i="12"/>
  <c r="AF772" i="12"/>
  <c r="AH772" i="12"/>
  <c r="AJ772" i="12"/>
  <c r="AI772" i="12"/>
  <c r="AD773" i="12"/>
  <c r="DR779" i="1"/>
  <c r="DQ780" i="1"/>
  <c r="EF780" i="1"/>
  <c r="EG779" i="1"/>
  <c r="BE776" i="12"/>
  <c r="BN775" i="12" s="1"/>
  <c r="BK776" i="12"/>
  <c r="BS776" i="12" s="1"/>
  <c r="BL776" i="12" s="1"/>
  <c r="BC776" i="12"/>
  <c r="BD776" i="12" s="1"/>
  <c r="BF776" i="12"/>
  <c r="BT776" i="12"/>
  <c r="BM776" i="12"/>
  <c r="BB777" i="12"/>
  <c r="BQ777" i="12" s="1"/>
  <c r="DW783" i="1"/>
  <c r="BA778" i="12" s="1"/>
  <c r="CO781" i="1"/>
  <c r="CP780" i="1"/>
  <c r="BO777" i="12" l="1"/>
  <c r="BP777" i="12"/>
  <c r="BI777" i="12"/>
  <c r="BJ777" i="12"/>
  <c r="BG777" i="12"/>
  <c r="BH777" i="12"/>
  <c r="AR773" i="12"/>
  <c r="AQ773" i="12"/>
  <c r="AP773" i="12"/>
  <c r="AO773" i="12"/>
  <c r="AN773" i="12"/>
  <c r="AT772" i="12" s="1"/>
  <c r="AS772" i="12" s="1"/>
  <c r="AM773" i="12"/>
  <c r="AL773" i="12"/>
  <c r="AK773" i="12"/>
  <c r="AU772" i="12"/>
  <c r="AG773" i="12"/>
  <c r="AF773" i="12"/>
  <c r="AH773" i="12"/>
  <c r="AI773" i="12"/>
  <c r="AE773" i="12"/>
  <c r="AJ773" i="12"/>
  <c r="AD774" i="12"/>
  <c r="DR780" i="1"/>
  <c r="DQ781" i="1"/>
  <c r="EG780" i="1"/>
  <c r="EF781" i="1"/>
  <c r="BC777" i="12"/>
  <c r="BD777" i="12" s="1"/>
  <c r="BF777" i="12"/>
  <c r="BE777" i="12"/>
  <c r="BN776" i="12" s="1"/>
  <c r="BK777" i="12"/>
  <c r="BS777" i="12" s="1"/>
  <c r="BL777" i="12" s="1"/>
  <c r="BT777" i="12"/>
  <c r="BM777" i="12"/>
  <c r="BB778" i="12"/>
  <c r="BQ778" i="12" s="1"/>
  <c r="DW784" i="1"/>
  <c r="BA779" i="12" s="1"/>
  <c r="CO782" i="1"/>
  <c r="CP781" i="1"/>
  <c r="BO778" i="12" l="1"/>
  <c r="BP778" i="12"/>
  <c r="BI778" i="12"/>
  <c r="BJ778" i="12"/>
  <c r="BG778" i="12"/>
  <c r="BH778" i="12"/>
  <c r="AR774" i="12"/>
  <c r="AQ774" i="12"/>
  <c r="AP774" i="12"/>
  <c r="AO774" i="12"/>
  <c r="AN774" i="12"/>
  <c r="AT773" i="12" s="1"/>
  <c r="AS773" i="12" s="1"/>
  <c r="AM774" i="12"/>
  <c r="AL774" i="12"/>
  <c r="AK774" i="12"/>
  <c r="AU773" i="12"/>
  <c r="AF774" i="12"/>
  <c r="AE774" i="12"/>
  <c r="AG774" i="12"/>
  <c r="AH774" i="12"/>
  <c r="AI774" i="12"/>
  <c r="AJ774" i="12"/>
  <c r="AD775" i="12"/>
  <c r="DQ782" i="1"/>
  <c r="DR781" i="1"/>
  <c r="EG781" i="1"/>
  <c r="EF782" i="1"/>
  <c r="DW785" i="1"/>
  <c r="BA780" i="12" s="1"/>
  <c r="BB779" i="12"/>
  <c r="BQ779" i="12" s="1"/>
  <c r="BF778" i="12"/>
  <c r="BC778" i="12"/>
  <c r="BD778" i="12" s="1"/>
  <c r="BE778" i="12"/>
  <c r="BK778" i="12"/>
  <c r="BS778" i="12" s="1"/>
  <c r="BL778" i="12" s="1"/>
  <c r="BM778" i="12"/>
  <c r="CO783" i="1"/>
  <c r="CP782" i="1"/>
  <c r="BO779" i="12" l="1"/>
  <c r="BP779" i="12"/>
  <c r="BI779" i="12"/>
  <c r="BJ779" i="12"/>
  <c r="BG779" i="12"/>
  <c r="BH779" i="12"/>
  <c r="AR775" i="12"/>
  <c r="AQ775" i="12"/>
  <c r="AP775" i="12"/>
  <c r="AO775" i="12"/>
  <c r="AN775" i="12"/>
  <c r="AT774" i="12" s="1"/>
  <c r="AS774" i="12" s="1"/>
  <c r="AL775" i="12"/>
  <c r="AM775" i="12"/>
  <c r="AK775" i="12"/>
  <c r="AU774" i="12"/>
  <c r="AI775" i="12"/>
  <c r="AE775" i="12"/>
  <c r="AJ775" i="12"/>
  <c r="AH775" i="12"/>
  <c r="AG775" i="12"/>
  <c r="AF775" i="12"/>
  <c r="AD776" i="12"/>
  <c r="DQ783" i="1"/>
  <c r="DR782" i="1"/>
  <c r="EF783" i="1"/>
  <c r="EG782" i="1"/>
  <c r="BT778" i="12"/>
  <c r="BN777" i="12"/>
  <c r="BD779" i="12"/>
  <c r="BE779" i="12"/>
  <c r="BN778" i="12" s="1"/>
  <c r="BC779" i="12"/>
  <c r="BK779" i="12"/>
  <c r="BS779" i="12" s="1"/>
  <c r="BL779" i="12" s="1"/>
  <c r="BT779" i="12"/>
  <c r="BF779" i="12"/>
  <c r="BM779" i="12"/>
  <c r="DW786" i="1"/>
  <c r="BA781" i="12" s="1"/>
  <c r="BB780" i="12"/>
  <c r="BQ780" i="12" s="1"/>
  <c r="CO784" i="1"/>
  <c r="CP783" i="1"/>
  <c r="BO780" i="12" l="1"/>
  <c r="BP780" i="12"/>
  <c r="BI780" i="12"/>
  <c r="BJ780" i="12"/>
  <c r="BG780" i="12"/>
  <c r="BH780" i="12"/>
  <c r="AR776" i="12"/>
  <c r="AQ776" i="12"/>
  <c r="AP776" i="12"/>
  <c r="AO776" i="12"/>
  <c r="AN776" i="12"/>
  <c r="AT775" i="12" s="1"/>
  <c r="AS775" i="12" s="1"/>
  <c r="AM776" i="12"/>
  <c r="AL776" i="12"/>
  <c r="AK776" i="12"/>
  <c r="AU775" i="12"/>
  <c r="AF776" i="12"/>
  <c r="AI776" i="12"/>
  <c r="AG776" i="12"/>
  <c r="AH776" i="12"/>
  <c r="AE776" i="12"/>
  <c r="AJ776" i="12"/>
  <c r="AD777" i="12"/>
  <c r="DR783" i="1"/>
  <c r="DQ784" i="1"/>
  <c r="EG783" i="1"/>
  <c r="EF784" i="1"/>
  <c r="BB781" i="12"/>
  <c r="BQ781" i="12" s="1"/>
  <c r="DW787" i="1"/>
  <c r="BA782" i="12" s="1"/>
  <c r="BF780" i="12"/>
  <c r="BC780" i="12"/>
  <c r="BD780" i="12" s="1"/>
  <c r="BT780" i="12"/>
  <c r="BK780" i="12"/>
  <c r="BS780" i="12" s="1"/>
  <c r="BL780" i="12" s="1"/>
  <c r="BE780" i="12"/>
  <c r="BN779" i="12" s="1"/>
  <c r="BM780" i="12"/>
  <c r="CP784" i="1"/>
  <c r="CO785" i="1"/>
  <c r="BO781" i="12" l="1"/>
  <c r="BP781" i="12"/>
  <c r="BI781" i="12"/>
  <c r="BJ781" i="12"/>
  <c r="BG781" i="12"/>
  <c r="BH781" i="12"/>
  <c r="AR777" i="12"/>
  <c r="AQ777" i="12"/>
  <c r="AP777" i="12"/>
  <c r="AO777" i="12"/>
  <c r="AN777" i="12"/>
  <c r="AT776" i="12" s="1"/>
  <c r="AS776" i="12" s="1"/>
  <c r="AM777" i="12"/>
  <c r="AL777" i="12"/>
  <c r="AK777" i="12"/>
  <c r="AU776" i="12"/>
  <c r="AF777" i="12"/>
  <c r="AJ777" i="12"/>
  <c r="AG777" i="12"/>
  <c r="AH777" i="12"/>
  <c r="AE777" i="12"/>
  <c r="AI777" i="12"/>
  <c r="AD778" i="12"/>
  <c r="DR784" i="1"/>
  <c r="DQ785" i="1"/>
  <c r="EF785" i="1"/>
  <c r="EG784" i="1"/>
  <c r="DW788" i="1"/>
  <c r="BA783" i="12" s="1"/>
  <c r="BB782" i="12"/>
  <c r="BQ782" i="12" s="1"/>
  <c r="BF781" i="12"/>
  <c r="BE781" i="12"/>
  <c r="BN780" i="12" s="1"/>
  <c r="BK781" i="12"/>
  <c r="BS781" i="12" s="1"/>
  <c r="BL781" i="12" s="1"/>
  <c r="BC781" i="12"/>
  <c r="BD781" i="12" s="1"/>
  <c r="BT781" i="12"/>
  <c r="BM781" i="12"/>
  <c r="CO786" i="1"/>
  <c r="CP785" i="1"/>
  <c r="BO782" i="12" l="1"/>
  <c r="BP782" i="12"/>
  <c r="BI782" i="12"/>
  <c r="BJ782" i="12"/>
  <c r="BG782" i="12"/>
  <c r="BH782" i="12"/>
  <c r="AR778" i="12"/>
  <c r="AQ778" i="12"/>
  <c r="AP778" i="12"/>
  <c r="AO778" i="12"/>
  <c r="AN778" i="12"/>
  <c r="AT777" i="12" s="1"/>
  <c r="AS777" i="12" s="1"/>
  <c r="AM778" i="12"/>
  <c r="AL778" i="12"/>
  <c r="AK778" i="12"/>
  <c r="AU777" i="12"/>
  <c r="AH778" i="12"/>
  <c r="AG778" i="12"/>
  <c r="AI778" i="12"/>
  <c r="AF778" i="12"/>
  <c r="AJ778" i="12"/>
  <c r="AE778" i="12"/>
  <c r="AD779" i="12"/>
  <c r="DR785" i="1"/>
  <c r="DQ786" i="1"/>
  <c r="EF786" i="1"/>
  <c r="EG785" i="1"/>
  <c r="BF782" i="12"/>
  <c r="BK782" i="12"/>
  <c r="BS782" i="12" s="1"/>
  <c r="BL782" i="12" s="1"/>
  <c r="BC782" i="12"/>
  <c r="BD782" i="12" s="1"/>
  <c r="BE782" i="12"/>
  <c r="BM782" i="12"/>
  <c r="DW789" i="1"/>
  <c r="BA784" i="12" s="1"/>
  <c r="BB783" i="12"/>
  <c r="BQ783" i="12" s="1"/>
  <c r="CO787" i="1"/>
  <c r="CP786" i="1"/>
  <c r="BO783" i="12" l="1"/>
  <c r="BP783" i="12"/>
  <c r="BI783" i="12"/>
  <c r="BJ783" i="12"/>
  <c r="BG783" i="12"/>
  <c r="BH783" i="12"/>
  <c r="AR779" i="12"/>
  <c r="AQ779" i="12"/>
  <c r="AP779" i="12"/>
  <c r="AO779" i="12"/>
  <c r="AN779" i="12"/>
  <c r="AT778" i="12" s="1"/>
  <c r="AS778" i="12" s="1"/>
  <c r="AL779" i="12"/>
  <c r="AK779" i="12"/>
  <c r="AM779" i="12"/>
  <c r="AU778" i="12"/>
  <c r="AF779" i="12"/>
  <c r="AJ779" i="12"/>
  <c r="AI779" i="12"/>
  <c r="AE779" i="12"/>
  <c r="AH779" i="12"/>
  <c r="AG779" i="12"/>
  <c r="AD780" i="12"/>
  <c r="DQ787" i="1"/>
  <c r="DR786" i="1"/>
  <c r="EG786" i="1"/>
  <c r="EF787" i="1"/>
  <c r="BK783" i="12"/>
  <c r="BS783" i="12" s="1"/>
  <c r="BL783" i="12" s="1"/>
  <c r="BF783" i="12"/>
  <c r="BT783" i="12"/>
  <c r="BE783" i="12"/>
  <c r="BN782" i="12" s="1"/>
  <c r="BC783" i="12"/>
  <c r="BD783" i="12" s="1"/>
  <c r="BM783" i="12"/>
  <c r="DW790" i="1"/>
  <c r="BA785" i="12" s="1"/>
  <c r="BB784" i="12"/>
  <c r="BQ784" i="12" s="1"/>
  <c r="BT782" i="12"/>
  <c r="BN781" i="12"/>
  <c r="CO788" i="1"/>
  <c r="CP787" i="1"/>
  <c r="BO784" i="12" l="1"/>
  <c r="BP784" i="12"/>
  <c r="BI784" i="12"/>
  <c r="BJ784" i="12"/>
  <c r="BG784" i="12"/>
  <c r="BH784" i="12"/>
  <c r="AR780" i="12"/>
  <c r="AQ780" i="12"/>
  <c r="AP780" i="12"/>
  <c r="AO780" i="12"/>
  <c r="AN780" i="12"/>
  <c r="AT779" i="12" s="1"/>
  <c r="AS779" i="12" s="1"/>
  <c r="AM780" i="12"/>
  <c r="AL780" i="12"/>
  <c r="AK780" i="12"/>
  <c r="AU779" i="12"/>
  <c r="AF780" i="12"/>
  <c r="AE780" i="12"/>
  <c r="AJ780" i="12"/>
  <c r="AI780" i="12"/>
  <c r="AH780" i="12"/>
  <c r="AG780" i="12"/>
  <c r="AD781" i="12"/>
  <c r="DR787" i="1"/>
  <c r="DQ788" i="1"/>
  <c r="EF788" i="1"/>
  <c r="EG787" i="1"/>
  <c r="BB785" i="12"/>
  <c r="BQ785" i="12" s="1"/>
  <c r="DW791" i="1"/>
  <c r="BA786" i="12" s="1"/>
  <c r="BF784" i="12"/>
  <c r="BE784" i="12"/>
  <c r="BN783" i="12" s="1"/>
  <c r="BK784" i="12"/>
  <c r="BS784" i="12" s="1"/>
  <c r="BL784" i="12" s="1"/>
  <c r="BT784" i="12"/>
  <c r="BC784" i="12"/>
  <c r="BD784" i="12"/>
  <c r="BM784" i="12"/>
  <c r="CO789" i="1"/>
  <c r="CP788" i="1"/>
  <c r="BO785" i="12" l="1"/>
  <c r="BP785" i="12"/>
  <c r="BI785" i="12"/>
  <c r="BJ785" i="12"/>
  <c r="BG785" i="12"/>
  <c r="BH785" i="12"/>
  <c r="AR781" i="12"/>
  <c r="AQ781" i="12"/>
  <c r="AP781" i="12"/>
  <c r="AO781" i="12"/>
  <c r="AN781" i="12"/>
  <c r="AM781" i="12"/>
  <c r="AL781" i="12"/>
  <c r="AK781" i="12"/>
  <c r="AU780" i="12"/>
  <c r="AI781" i="12"/>
  <c r="AF781" i="12"/>
  <c r="AH781" i="12"/>
  <c r="AT780" i="12"/>
  <c r="AS780" i="12" s="1"/>
  <c r="AE781" i="12"/>
  <c r="AJ781" i="12"/>
  <c r="AG781" i="12"/>
  <c r="AD782" i="12"/>
  <c r="DQ789" i="1"/>
  <c r="DR788" i="1"/>
  <c r="EF789" i="1"/>
  <c r="EG788" i="1"/>
  <c r="BB786" i="12"/>
  <c r="BQ786" i="12" s="1"/>
  <c r="DW792" i="1"/>
  <c r="BA787" i="12" s="1"/>
  <c r="BK785" i="12"/>
  <c r="BS785" i="12" s="1"/>
  <c r="BL785" i="12" s="1"/>
  <c r="BF785" i="12"/>
  <c r="BE785" i="12"/>
  <c r="BN784" i="12" s="1"/>
  <c r="BC785" i="12"/>
  <c r="BD785" i="12" s="1"/>
  <c r="BT785" i="12"/>
  <c r="BM785" i="12"/>
  <c r="CO790" i="1"/>
  <c r="CP789" i="1"/>
  <c r="BO786" i="12" l="1"/>
  <c r="BP786" i="12"/>
  <c r="BI786" i="12"/>
  <c r="BJ786" i="12"/>
  <c r="BG786" i="12"/>
  <c r="BH786" i="12"/>
  <c r="AR782" i="12"/>
  <c r="AQ782" i="12"/>
  <c r="AP782" i="12"/>
  <c r="AO782" i="12"/>
  <c r="AN782" i="12"/>
  <c r="AT781" i="12" s="1"/>
  <c r="AS781" i="12" s="1"/>
  <c r="AM782" i="12"/>
  <c r="AL782" i="12"/>
  <c r="AK782" i="12"/>
  <c r="AU781" i="12"/>
  <c r="AH782" i="12"/>
  <c r="AI782" i="12"/>
  <c r="AJ782" i="12"/>
  <c r="AF782" i="12"/>
  <c r="AE782" i="12"/>
  <c r="AG782" i="12"/>
  <c r="AD783" i="12"/>
  <c r="DQ790" i="1"/>
  <c r="DR789" i="1"/>
  <c r="EG789" i="1"/>
  <c r="EF790" i="1"/>
  <c r="DW793" i="1"/>
  <c r="BA788" i="12" s="1"/>
  <c r="BB787" i="12"/>
  <c r="BQ787" i="12" s="1"/>
  <c r="BE786" i="12"/>
  <c r="BN785" i="12" s="1"/>
  <c r="BF786" i="12"/>
  <c r="BK786" i="12"/>
  <c r="BS786" i="12" s="1"/>
  <c r="BL786" i="12" s="1"/>
  <c r="BC786" i="12"/>
  <c r="BD786" i="12" s="1"/>
  <c r="BT786" i="12"/>
  <c r="BM786" i="12"/>
  <c r="CP790" i="1"/>
  <c r="CO791" i="1"/>
  <c r="BO787" i="12" l="1"/>
  <c r="BP787" i="12"/>
  <c r="BI787" i="12"/>
  <c r="BJ787" i="12"/>
  <c r="BG787" i="12"/>
  <c r="BH787" i="12"/>
  <c r="AR783" i="12"/>
  <c r="AQ783" i="12"/>
  <c r="AP783" i="12"/>
  <c r="AO783" i="12"/>
  <c r="AN783" i="12"/>
  <c r="AT782" i="12" s="1"/>
  <c r="AS782" i="12" s="1"/>
  <c r="AL783" i="12"/>
  <c r="AK783" i="12"/>
  <c r="AM783" i="12"/>
  <c r="AU782" i="12"/>
  <c r="AF783" i="12"/>
  <c r="AI783" i="12"/>
  <c r="AH783" i="12"/>
  <c r="AG783" i="12"/>
  <c r="AE783" i="12"/>
  <c r="AJ783" i="12"/>
  <c r="AD784" i="12"/>
  <c r="DQ791" i="1"/>
  <c r="DR790" i="1"/>
  <c r="EF791" i="1"/>
  <c r="EG790" i="1"/>
  <c r="BE787" i="12"/>
  <c r="BK787" i="12"/>
  <c r="BS787" i="12" s="1"/>
  <c r="BL787" i="12" s="1"/>
  <c r="BF787" i="12"/>
  <c r="BC787" i="12"/>
  <c r="BD787" i="12" s="1"/>
  <c r="BM787" i="12"/>
  <c r="DW794" i="1"/>
  <c r="BA789" i="12" s="1"/>
  <c r="BB788" i="12"/>
  <c r="BQ788" i="12" s="1"/>
  <c r="CP791" i="1"/>
  <c r="CO792" i="1"/>
  <c r="BO788" i="12" l="1"/>
  <c r="BP788" i="12"/>
  <c r="BI788" i="12"/>
  <c r="BJ788" i="12"/>
  <c r="BG788" i="12"/>
  <c r="BH788" i="12"/>
  <c r="AR784" i="12"/>
  <c r="AQ784" i="12"/>
  <c r="AP784" i="12"/>
  <c r="AO784" i="12"/>
  <c r="AN784" i="12"/>
  <c r="AT783" i="12" s="1"/>
  <c r="AS783" i="12" s="1"/>
  <c r="AM784" i="12"/>
  <c r="AL784" i="12"/>
  <c r="AK784" i="12"/>
  <c r="AU783" i="12"/>
  <c r="AH784" i="12"/>
  <c r="AJ784" i="12"/>
  <c r="AG784" i="12"/>
  <c r="AE784" i="12"/>
  <c r="AI784" i="12"/>
  <c r="AF784" i="12"/>
  <c r="AD785" i="12"/>
  <c r="DQ792" i="1"/>
  <c r="DR791" i="1"/>
  <c r="EG791" i="1"/>
  <c r="EF792" i="1"/>
  <c r="BB789" i="12"/>
  <c r="BQ789" i="12" s="1"/>
  <c r="DW795" i="1"/>
  <c r="BA790" i="12" s="1"/>
  <c r="BF788" i="12"/>
  <c r="BK788" i="12"/>
  <c r="BS788" i="12" s="1"/>
  <c r="BL788" i="12" s="1"/>
  <c r="BC788" i="12"/>
  <c r="BD788" i="12" s="1"/>
  <c r="BE788" i="12"/>
  <c r="BN787" i="12" s="1"/>
  <c r="BT788" i="12"/>
  <c r="BM788" i="12"/>
  <c r="BT787" i="12"/>
  <c r="BN786" i="12"/>
  <c r="CO793" i="1"/>
  <c r="CP792" i="1"/>
  <c r="BO789" i="12" l="1"/>
  <c r="BP789" i="12"/>
  <c r="BI789" i="12"/>
  <c r="BJ789" i="12"/>
  <c r="BG789" i="12"/>
  <c r="BH789" i="12"/>
  <c r="AR785" i="12"/>
  <c r="AQ785" i="12"/>
  <c r="AP785" i="12"/>
  <c r="AO785" i="12"/>
  <c r="AN785" i="12"/>
  <c r="AM785" i="12"/>
  <c r="AL785" i="12"/>
  <c r="AK785" i="12"/>
  <c r="AU784" i="12"/>
  <c r="AH785" i="12"/>
  <c r="AT784" i="12"/>
  <c r="AS784" i="12" s="1"/>
  <c r="AE785" i="12"/>
  <c r="AJ785" i="12"/>
  <c r="AG785" i="12"/>
  <c r="AF785" i="12"/>
  <c r="AI785" i="12"/>
  <c r="AD786" i="12"/>
  <c r="DR792" i="1"/>
  <c r="DQ793" i="1"/>
  <c r="EG792" i="1"/>
  <c r="EF793" i="1"/>
  <c r="BB790" i="12"/>
  <c r="BQ790" i="12" s="1"/>
  <c r="DW796" i="1"/>
  <c r="BA791" i="12" s="1"/>
  <c r="BT789" i="12"/>
  <c r="BC789" i="12"/>
  <c r="BD789" i="12"/>
  <c r="BF789" i="12"/>
  <c r="BK789" i="12"/>
  <c r="BS789" i="12" s="1"/>
  <c r="BL789" i="12" s="1"/>
  <c r="BE789" i="12"/>
  <c r="BN788" i="12" s="1"/>
  <c r="BM789" i="12"/>
  <c r="CP793" i="1"/>
  <c r="CO794" i="1"/>
  <c r="BO790" i="12" l="1"/>
  <c r="BP790" i="12"/>
  <c r="BI790" i="12"/>
  <c r="BJ790" i="12"/>
  <c r="BG790" i="12"/>
  <c r="BH790" i="12"/>
  <c r="AR786" i="12"/>
  <c r="AQ786" i="12"/>
  <c r="AP786" i="12"/>
  <c r="AO786" i="12"/>
  <c r="AN786" i="12"/>
  <c r="AT785" i="12" s="1"/>
  <c r="AS785" i="12" s="1"/>
  <c r="AM786" i="12"/>
  <c r="AL786" i="12"/>
  <c r="AK786" i="12"/>
  <c r="AU785" i="12"/>
  <c r="AU786" i="12" s="1"/>
  <c r="AF786" i="12"/>
  <c r="AH786" i="12"/>
  <c r="AE786" i="12"/>
  <c r="AG786" i="12"/>
  <c r="AJ786" i="12"/>
  <c r="AI786" i="12"/>
  <c r="AD787" i="12"/>
  <c r="DQ794" i="1"/>
  <c r="DR793" i="1"/>
  <c r="EG793" i="1"/>
  <c r="EF794" i="1"/>
  <c r="DW797" i="1"/>
  <c r="BA792" i="12" s="1"/>
  <c r="BB791" i="12"/>
  <c r="BQ791" i="12" s="1"/>
  <c r="BC790" i="12"/>
  <c r="BD790" i="12" s="1"/>
  <c r="BF790" i="12"/>
  <c r="BE790" i="12"/>
  <c r="BN789" i="12" s="1"/>
  <c r="BK790" i="12"/>
  <c r="BS790" i="12" s="1"/>
  <c r="BL790" i="12" s="1"/>
  <c r="BT790" i="12"/>
  <c r="BM790" i="12"/>
  <c r="CP794" i="1"/>
  <c r="CO795" i="1"/>
  <c r="BO791" i="12" l="1"/>
  <c r="BP791" i="12"/>
  <c r="BI791" i="12"/>
  <c r="BJ791" i="12"/>
  <c r="BG791" i="12"/>
  <c r="BH791" i="12"/>
  <c r="AR787" i="12"/>
  <c r="AQ787" i="12"/>
  <c r="AP787" i="12"/>
  <c r="AO787" i="12"/>
  <c r="AN787" i="12"/>
  <c r="AT786" i="12" s="1"/>
  <c r="AS786" i="12" s="1"/>
  <c r="AL787" i="12"/>
  <c r="AM787" i="12"/>
  <c r="AK787" i="12"/>
  <c r="AF787" i="12"/>
  <c r="AG787" i="12"/>
  <c r="AI787" i="12"/>
  <c r="AH787" i="12"/>
  <c r="AE787" i="12"/>
  <c r="AJ787" i="12"/>
  <c r="AD788" i="12"/>
  <c r="DR794" i="1"/>
  <c r="DQ795" i="1"/>
  <c r="EG794" i="1"/>
  <c r="EF795" i="1"/>
  <c r="BF791" i="12"/>
  <c r="BE791" i="12"/>
  <c r="BN790" i="12" s="1"/>
  <c r="BD791" i="12"/>
  <c r="BK791" i="12"/>
  <c r="BS791" i="12" s="1"/>
  <c r="BL791" i="12" s="1"/>
  <c r="BC791" i="12"/>
  <c r="BT791" i="12"/>
  <c r="BM791" i="12"/>
  <c r="BB792" i="12"/>
  <c r="BQ792" i="12" s="1"/>
  <c r="DW798" i="1"/>
  <c r="BA793" i="12" s="1"/>
  <c r="CP795" i="1"/>
  <c r="CO796" i="1"/>
  <c r="BO792" i="12" l="1"/>
  <c r="BP792" i="12"/>
  <c r="BI792" i="12"/>
  <c r="BJ792" i="12"/>
  <c r="BG792" i="12"/>
  <c r="BH792" i="12"/>
  <c r="AR788" i="12"/>
  <c r="AQ788" i="12"/>
  <c r="AP788" i="12"/>
  <c r="AO788" i="12"/>
  <c r="AN788" i="12"/>
  <c r="AT787" i="12" s="1"/>
  <c r="AS787" i="12" s="1"/>
  <c r="AM788" i="12"/>
  <c r="AL788" i="12"/>
  <c r="AK788" i="12"/>
  <c r="AU787" i="12"/>
  <c r="AF788" i="12"/>
  <c r="AE788" i="12"/>
  <c r="AJ788" i="12"/>
  <c r="AI788" i="12"/>
  <c r="AH788" i="12"/>
  <c r="AG788" i="12"/>
  <c r="AD789" i="12"/>
  <c r="DQ796" i="1"/>
  <c r="DR795" i="1"/>
  <c r="EG795" i="1"/>
  <c r="EF796" i="1"/>
  <c r="BE792" i="12"/>
  <c r="BN791" i="12" s="1"/>
  <c r="BT792" i="12"/>
  <c r="BK792" i="12"/>
  <c r="BS792" i="12" s="1"/>
  <c r="BL792" i="12" s="1"/>
  <c r="BF792" i="12"/>
  <c r="BC792" i="12"/>
  <c r="BD792" i="12" s="1"/>
  <c r="BM792" i="12"/>
  <c r="BB793" i="12"/>
  <c r="BQ793" i="12" s="1"/>
  <c r="DW799" i="1"/>
  <c r="BA794" i="12" s="1"/>
  <c r="CO797" i="1"/>
  <c r="CP796" i="1"/>
  <c r="BO793" i="12" l="1"/>
  <c r="BP793" i="12"/>
  <c r="BI793" i="12"/>
  <c r="BJ793" i="12"/>
  <c r="BG793" i="12"/>
  <c r="BH793" i="12"/>
  <c r="AR789" i="12"/>
  <c r="AQ789" i="12"/>
  <c r="AP789" i="12"/>
  <c r="AO789" i="12"/>
  <c r="AN789" i="12"/>
  <c r="AT788" i="12" s="1"/>
  <c r="AS788" i="12" s="1"/>
  <c r="AM789" i="12"/>
  <c r="AL789" i="12"/>
  <c r="AK789" i="12"/>
  <c r="AU788" i="12"/>
  <c r="AE789" i="12"/>
  <c r="AH789" i="12"/>
  <c r="AF789" i="12"/>
  <c r="AI789" i="12"/>
  <c r="AJ789" i="12"/>
  <c r="AG789" i="12"/>
  <c r="AD790" i="12"/>
  <c r="DR796" i="1"/>
  <c r="DQ797" i="1"/>
  <c r="EG796" i="1"/>
  <c r="EF797" i="1"/>
  <c r="DW800" i="1"/>
  <c r="BA795" i="12" s="1"/>
  <c r="BB794" i="12"/>
  <c r="BQ794" i="12" s="1"/>
  <c r="BK793" i="12"/>
  <c r="BS793" i="12" s="1"/>
  <c r="BL793" i="12" s="1"/>
  <c r="BC793" i="12"/>
  <c r="BD793" i="12" s="1"/>
  <c r="BF793" i="12"/>
  <c r="BE793" i="12"/>
  <c r="BN792" i="12" s="1"/>
  <c r="BT793" i="12"/>
  <c r="BM793" i="12"/>
  <c r="CO798" i="1"/>
  <c r="CP797" i="1"/>
  <c r="BO794" i="12" l="1"/>
  <c r="BP794" i="12"/>
  <c r="BI794" i="12"/>
  <c r="BJ794" i="12"/>
  <c r="BG794" i="12"/>
  <c r="BH794" i="12"/>
  <c r="AR790" i="12"/>
  <c r="AQ790" i="12"/>
  <c r="AP790" i="12"/>
  <c r="AO790" i="12"/>
  <c r="AN790" i="12"/>
  <c r="AT789" i="12" s="1"/>
  <c r="AS789" i="12" s="1"/>
  <c r="AM790" i="12"/>
  <c r="AL790" i="12"/>
  <c r="AK790" i="12"/>
  <c r="AU789" i="12"/>
  <c r="AG790" i="12"/>
  <c r="AE790" i="12"/>
  <c r="AH790" i="12"/>
  <c r="AI790" i="12"/>
  <c r="AF790" i="12"/>
  <c r="AJ790" i="12"/>
  <c r="AD791" i="12"/>
  <c r="DQ798" i="1"/>
  <c r="DR797" i="1"/>
  <c r="EG797" i="1"/>
  <c r="EF798" i="1"/>
  <c r="BK794" i="12"/>
  <c r="BS794" i="12" s="1"/>
  <c r="BL794" i="12" s="1"/>
  <c r="BC794" i="12"/>
  <c r="BD794" i="12" s="1"/>
  <c r="BE794" i="12"/>
  <c r="BN793" i="12" s="1"/>
  <c r="BF794" i="12"/>
  <c r="BT794" i="12"/>
  <c r="BM794" i="12"/>
  <c r="BB795" i="12"/>
  <c r="BQ795" i="12" s="1"/>
  <c r="DW801" i="1"/>
  <c r="BA796" i="12" s="1"/>
  <c r="CO799" i="1"/>
  <c r="CP798" i="1"/>
  <c r="BO795" i="12" l="1"/>
  <c r="BP795" i="12"/>
  <c r="BI795" i="12"/>
  <c r="BJ795" i="12"/>
  <c r="BG795" i="12"/>
  <c r="BH795" i="12"/>
  <c r="AR791" i="12"/>
  <c r="AQ791" i="12"/>
  <c r="AP791" i="12"/>
  <c r="AO791" i="12"/>
  <c r="AN791" i="12"/>
  <c r="AT790" i="12" s="1"/>
  <c r="AS790" i="12" s="1"/>
  <c r="AL791" i="12"/>
  <c r="AK791" i="12"/>
  <c r="AM791" i="12"/>
  <c r="AU790" i="12"/>
  <c r="AE791" i="12"/>
  <c r="AJ791" i="12"/>
  <c r="AH791" i="12"/>
  <c r="AF791" i="12"/>
  <c r="AI791" i="12"/>
  <c r="AG791" i="12"/>
  <c r="AD792" i="12"/>
  <c r="DR798" i="1"/>
  <c r="DQ799" i="1"/>
  <c r="EG798" i="1"/>
  <c r="EF799" i="1"/>
  <c r="BF795" i="12"/>
  <c r="BK795" i="12"/>
  <c r="BS795" i="12" s="1"/>
  <c r="BL795" i="12" s="1"/>
  <c r="BC795" i="12"/>
  <c r="BD795" i="12" s="1"/>
  <c r="BE795" i="12"/>
  <c r="BN794" i="12" s="1"/>
  <c r="BT795" i="12"/>
  <c r="BM795" i="12"/>
  <c r="BB796" i="12"/>
  <c r="BQ796" i="12" s="1"/>
  <c r="DW802" i="1"/>
  <c r="BA797" i="12" s="1"/>
  <c r="CP799" i="1"/>
  <c r="CO800" i="1"/>
  <c r="BO796" i="12" l="1"/>
  <c r="BP796" i="12"/>
  <c r="BI796" i="12"/>
  <c r="BJ796" i="12"/>
  <c r="BG796" i="12"/>
  <c r="BH796" i="12"/>
  <c r="AR792" i="12"/>
  <c r="AQ792" i="12"/>
  <c r="AP792" i="12"/>
  <c r="AO792" i="12"/>
  <c r="AN792" i="12"/>
  <c r="AT791" i="12" s="1"/>
  <c r="AS791" i="12" s="1"/>
  <c r="AM792" i="12"/>
  <c r="AL792" i="12"/>
  <c r="AK792" i="12"/>
  <c r="AU791" i="12"/>
  <c r="AI792" i="12"/>
  <c r="AE792" i="12"/>
  <c r="AF792" i="12"/>
  <c r="AH792" i="12"/>
  <c r="AG792" i="12"/>
  <c r="AJ792" i="12"/>
  <c r="AD793" i="12"/>
  <c r="DR799" i="1"/>
  <c r="DQ800" i="1"/>
  <c r="EG799" i="1"/>
  <c r="EF800" i="1"/>
  <c r="BE796" i="12"/>
  <c r="BN795" i="12" s="1"/>
  <c r="BC796" i="12"/>
  <c r="BK796" i="12"/>
  <c r="BS796" i="12" s="1"/>
  <c r="BL796" i="12" s="1"/>
  <c r="BF796" i="12"/>
  <c r="BT796" i="12"/>
  <c r="BD796" i="12"/>
  <c r="BM796" i="12"/>
  <c r="BB797" i="12"/>
  <c r="BQ797" i="12" s="1"/>
  <c r="DW803" i="1"/>
  <c r="BA798" i="12" s="1"/>
  <c r="CP800" i="1"/>
  <c r="CO801" i="1"/>
  <c r="BO797" i="12" l="1"/>
  <c r="BP797" i="12"/>
  <c r="BI797" i="12"/>
  <c r="BJ797" i="12"/>
  <c r="BG797" i="12"/>
  <c r="BH797" i="12"/>
  <c r="AR793" i="12"/>
  <c r="AQ793" i="12"/>
  <c r="AP793" i="12"/>
  <c r="AO793" i="12"/>
  <c r="AN793" i="12"/>
  <c r="AT792" i="12" s="1"/>
  <c r="AS792" i="12" s="1"/>
  <c r="AM793" i="12"/>
  <c r="AL793" i="12"/>
  <c r="AK793" i="12"/>
  <c r="AU792" i="12"/>
  <c r="AG793" i="12"/>
  <c r="AE793" i="12"/>
  <c r="AF793" i="12"/>
  <c r="AH793" i="12"/>
  <c r="AI793" i="12"/>
  <c r="AJ793" i="12"/>
  <c r="AD794" i="12"/>
  <c r="DR800" i="1"/>
  <c r="DQ801" i="1"/>
  <c r="EF801" i="1"/>
  <c r="EG800" i="1"/>
  <c r="BB798" i="12"/>
  <c r="BQ798" i="12" s="1"/>
  <c r="DW804" i="1"/>
  <c r="BA799" i="12" s="1"/>
  <c r="BC797" i="12"/>
  <c r="BE797" i="12"/>
  <c r="BN796" i="12" s="1"/>
  <c r="BD797" i="12"/>
  <c r="BF797" i="12"/>
  <c r="BK797" i="12"/>
  <c r="BS797" i="12" s="1"/>
  <c r="BL797" i="12" s="1"/>
  <c r="BT797" i="12"/>
  <c r="BM797" i="12"/>
  <c r="CO802" i="1"/>
  <c r="CP801" i="1"/>
  <c r="BO798" i="12" l="1"/>
  <c r="BP798" i="12"/>
  <c r="BI798" i="12"/>
  <c r="BJ798" i="12"/>
  <c r="BG798" i="12"/>
  <c r="BH798" i="12"/>
  <c r="AR794" i="12"/>
  <c r="AQ794" i="12"/>
  <c r="AP794" i="12"/>
  <c r="AO794" i="12"/>
  <c r="AN794" i="12"/>
  <c r="AT793" i="12" s="1"/>
  <c r="AS793" i="12" s="1"/>
  <c r="AM794" i="12"/>
  <c r="AL794" i="12"/>
  <c r="AK794" i="12"/>
  <c r="AU793" i="12"/>
  <c r="AF794" i="12"/>
  <c r="AG794" i="12"/>
  <c r="AE794" i="12"/>
  <c r="AI794" i="12"/>
  <c r="AH794" i="12"/>
  <c r="AJ794" i="12"/>
  <c r="AD795" i="12"/>
  <c r="DQ802" i="1"/>
  <c r="DR801" i="1"/>
  <c r="EG801" i="1"/>
  <c r="EF802" i="1"/>
  <c r="DW805" i="1"/>
  <c r="BA800" i="12" s="1"/>
  <c r="BB799" i="12"/>
  <c r="BQ799" i="12" s="1"/>
  <c r="BK798" i="12"/>
  <c r="BS798" i="12" s="1"/>
  <c r="BL798" i="12" s="1"/>
  <c r="BC798" i="12"/>
  <c r="BD798" i="12" s="1"/>
  <c r="BF798" i="12"/>
  <c r="BE798" i="12"/>
  <c r="BN797" i="12" s="1"/>
  <c r="BT798" i="12"/>
  <c r="BM798" i="12"/>
  <c r="CO803" i="1"/>
  <c r="CP802" i="1"/>
  <c r="BO799" i="12" l="1"/>
  <c r="BP799" i="12"/>
  <c r="BI799" i="12"/>
  <c r="BJ799" i="12"/>
  <c r="BG799" i="12"/>
  <c r="BH799" i="12"/>
  <c r="AR795" i="12"/>
  <c r="AQ795" i="12"/>
  <c r="AP795" i="12"/>
  <c r="AO795" i="12"/>
  <c r="AN795" i="12"/>
  <c r="AT794" i="12" s="1"/>
  <c r="AS794" i="12" s="1"/>
  <c r="AL795" i="12"/>
  <c r="AM795" i="12"/>
  <c r="AK795" i="12"/>
  <c r="AU794" i="12"/>
  <c r="AH795" i="12"/>
  <c r="AJ795" i="12"/>
  <c r="AI795" i="12"/>
  <c r="AF795" i="12"/>
  <c r="AG795" i="12"/>
  <c r="AE795" i="12"/>
  <c r="AD796" i="12"/>
  <c r="DQ803" i="1"/>
  <c r="DR802" i="1"/>
  <c r="EF803" i="1"/>
  <c r="EG802" i="1"/>
  <c r="BB800" i="12"/>
  <c r="BQ800" i="12" s="1"/>
  <c r="DW806" i="1"/>
  <c r="BA801" i="12" s="1"/>
  <c r="BF799" i="12"/>
  <c r="BC799" i="12"/>
  <c r="BD799" i="12" s="1"/>
  <c r="BK799" i="12"/>
  <c r="BS799" i="12" s="1"/>
  <c r="BL799" i="12" s="1"/>
  <c r="BE799" i="12"/>
  <c r="BN798" i="12" s="1"/>
  <c r="BT799" i="12"/>
  <c r="BM799" i="12"/>
  <c r="CP803" i="1"/>
  <c r="CO804" i="1"/>
  <c r="BO800" i="12" l="1"/>
  <c r="BP800" i="12"/>
  <c r="BI800" i="12"/>
  <c r="BJ800" i="12"/>
  <c r="BG800" i="12"/>
  <c r="BH800" i="12"/>
  <c r="AR796" i="12"/>
  <c r="AQ796" i="12"/>
  <c r="AP796" i="12"/>
  <c r="AO796" i="12"/>
  <c r="AN796" i="12"/>
  <c r="AT795" i="12" s="1"/>
  <c r="AS795" i="12" s="1"/>
  <c r="AM796" i="12"/>
  <c r="AL796" i="12"/>
  <c r="AK796" i="12"/>
  <c r="AU795" i="12"/>
  <c r="AH796" i="12"/>
  <c r="AE796" i="12"/>
  <c r="AJ796" i="12"/>
  <c r="AF796" i="12"/>
  <c r="AG796" i="12"/>
  <c r="AI796" i="12"/>
  <c r="AD797" i="12"/>
  <c r="DR803" i="1"/>
  <c r="DQ804" i="1"/>
  <c r="EF804" i="1"/>
  <c r="EG803" i="1"/>
  <c r="BE800" i="12"/>
  <c r="BN799" i="12" s="1"/>
  <c r="BC800" i="12"/>
  <c r="BD800" i="12" s="1"/>
  <c r="BF800" i="12"/>
  <c r="BK800" i="12"/>
  <c r="BS800" i="12" s="1"/>
  <c r="BL800" i="12" s="1"/>
  <c r="BT800" i="12"/>
  <c r="BM800" i="12"/>
  <c r="DW807" i="1"/>
  <c r="BA802" i="12" s="1"/>
  <c r="BB801" i="12"/>
  <c r="BQ801" i="12" s="1"/>
  <c r="CO805" i="1"/>
  <c r="CP804" i="1"/>
  <c r="BO801" i="12" l="1"/>
  <c r="BP801" i="12"/>
  <c r="BI801" i="12"/>
  <c r="BJ801" i="12"/>
  <c r="BG801" i="12"/>
  <c r="BH801" i="12"/>
  <c r="AR797" i="12"/>
  <c r="AQ797" i="12"/>
  <c r="AP797" i="12"/>
  <c r="AO797" i="12"/>
  <c r="AN797" i="12"/>
  <c r="AT796" i="12" s="1"/>
  <c r="AS796" i="12" s="1"/>
  <c r="AM797" i="12"/>
  <c r="AL797" i="12"/>
  <c r="AK797" i="12"/>
  <c r="AU796" i="12"/>
  <c r="AJ797" i="12"/>
  <c r="AH797" i="12"/>
  <c r="AE797" i="12"/>
  <c r="AG797" i="12"/>
  <c r="AF797" i="12"/>
  <c r="AI797" i="12"/>
  <c r="AD798" i="12"/>
  <c r="DR804" i="1"/>
  <c r="DQ805" i="1"/>
  <c r="EF805" i="1"/>
  <c r="EG804" i="1"/>
  <c r="BB802" i="12"/>
  <c r="BQ802" i="12" s="1"/>
  <c r="DW808" i="1"/>
  <c r="BA803" i="12" s="1"/>
  <c r="BF801" i="12"/>
  <c r="BC801" i="12"/>
  <c r="BK801" i="12"/>
  <c r="BS801" i="12" s="1"/>
  <c r="BL801" i="12" s="1"/>
  <c r="BD801" i="12"/>
  <c r="BE801" i="12"/>
  <c r="BN800" i="12" s="1"/>
  <c r="BT801" i="12"/>
  <c r="BM801" i="12"/>
  <c r="CO806" i="1"/>
  <c r="CP805" i="1"/>
  <c r="BO802" i="12" l="1"/>
  <c r="BP802" i="12"/>
  <c r="BI802" i="12"/>
  <c r="BJ802" i="12"/>
  <c r="BG802" i="12"/>
  <c r="BH802" i="12"/>
  <c r="AR798" i="12"/>
  <c r="AQ798" i="12"/>
  <c r="AP798" i="12"/>
  <c r="AO798" i="12"/>
  <c r="AN798" i="12"/>
  <c r="AT797" i="12" s="1"/>
  <c r="AS797" i="12" s="1"/>
  <c r="AM798" i="12"/>
  <c r="AL798" i="12"/>
  <c r="AK798" i="12"/>
  <c r="AU797" i="12"/>
  <c r="AH798" i="12"/>
  <c r="AF798" i="12"/>
  <c r="AE798" i="12"/>
  <c r="AJ798" i="12"/>
  <c r="AG798" i="12"/>
  <c r="AI798" i="12"/>
  <c r="AD799" i="12"/>
  <c r="DQ806" i="1"/>
  <c r="DR805" i="1"/>
  <c r="EF806" i="1"/>
  <c r="EG805" i="1"/>
  <c r="DW809" i="1"/>
  <c r="BA804" i="12" s="1"/>
  <c r="BB803" i="12"/>
  <c r="BQ803" i="12" s="1"/>
  <c r="BF802" i="12"/>
  <c r="BE802" i="12"/>
  <c r="BN801" i="12" s="1"/>
  <c r="BC802" i="12"/>
  <c r="BD802" i="12" s="1"/>
  <c r="BK802" i="12"/>
  <c r="BS802" i="12" s="1"/>
  <c r="BL802" i="12" s="1"/>
  <c r="BT802" i="12"/>
  <c r="BM802" i="12"/>
  <c r="CO807" i="1"/>
  <c r="CP806" i="1"/>
  <c r="BO803" i="12" l="1"/>
  <c r="BP803" i="12"/>
  <c r="BI803" i="12"/>
  <c r="BJ803" i="12"/>
  <c r="BG803" i="12"/>
  <c r="BH803" i="12"/>
  <c r="AR799" i="12"/>
  <c r="AQ799" i="12"/>
  <c r="AP799" i="12"/>
  <c r="AO799" i="12"/>
  <c r="AN799" i="12"/>
  <c r="AT798" i="12" s="1"/>
  <c r="AS798" i="12" s="1"/>
  <c r="AL799" i="12"/>
  <c r="AM799" i="12"/>
  <c r="AK799" i="12"/>
  <c r="AU798" i="12"/>
  <c r="AF799" i="12"/>
  <c r="AI799" i="12"/>
  <c r="AG799" i="12"/>
  <c r="AJ799" i="12"/>
  <c r="AH799" i="12"/>
  <c r="AE799" i="12"/>
  <c r="AD800" i="12"/>
  <c r="DR806" i="1"/>
  <c r="DQ807" i="1"/>
  <c r="EF807" i="1"/>
  <c r="EG806" i="1"/>
  <c r="BE803" i="12"/>
  <c r="BC803" i="12"/>
  <c r="BD803" i="12" s="1"/>
  <c r="BK803" i="12"/>
  <c r="BS803" i="12" s="1"/>
  <c r="BL803" i="12" s="1"/>
  <c r="BF803" i="12"/>
  <c r="BM803" i="12"/>
  <c r="BB804" i="12"/>
  <c r="BQ804" i="12" s="1"/>
  <c r="DW810" i="1"/>
  <c r="BA805" i="12" s="1"/>
  <c r="CP807" i="1"/>
  <c r="CO808" i="1"/>
  <c r="BO804" i="12" l="1"/>
  <c r="BP804" i="12"/>
  <c r="BI804" i="12"/>
  <c r="BJ804" i="12"/>
  <c r="BG804" i="12"/>
  <c r="BH804" i="12"/>
  <c r="AR800" i="12"/>
  <c r="AQ800" i="12"/>
  <c r="AP800" i="12"/>
  <c r="AO800" i="12"/>
  <c r="AN800" i="12"/>
  <c r="AT799" i="12" s="1"/>
  <c r="AS799" i="12" s="1"/>
  <c r="AM800" i="12"/>
  <c r="AL800" i="12"/>
  <c r="AK800" i="12"/>
  <c r="AU799" i="12"/>
  <c r="AH800" i="12"/>
  <c r="AG800" i="12"/>
  <c r="AJ800" i="12"/>
  <c r="AI800" i="12"/>
  <c r="AE800" i="12"/>
  <c r="AF800" i="12"/>
  <c r="AD801" i="12"/>
  <c r="DR807" i="1"/>
  <c r="DQ808" i="1"/>
  <c r="EF808" i="1"/>
  <c r="EG807" i="1"/>
  <c r="BC804" i="12"/>
  <c r="BD804" i="12" s="1"/>
  <c r="BF804" i="12"/>
  <c r="BE804" i="12"/>
  <c r="BN803" i="12" s="1"/>
  <c r="BK804" i="12"/>
  <c r="BS804" i="12" s="1"/>
  <c r="BL804" i="12" s="1"/>
  <c r="BT804" i="12"/>
  <c r="BM804" i="12"/>
  <c r="BB805" i="12"/>
  <c r="BQ805" i="12" s="1"/>
  <c r="DW811" i="1"/>
  <c r="BA806" i="12" s="1"/>
  <c r="BT803" i="12"/>
  <c r="BN802" i="12"/>
  <c r="CO809" i="1"/>
  <c r="CP808" i="1"/>
  <c r="BO805" i="12" l="1"/>
  <c r="BP805" i="12"/>
  <c r="BI805" i="12"/>
  <c r="BJ805" i="12"/>
  <c r="BG805" i="12"/>
  <c r="BH805" i="12"/>
  <c r="AR801" i="12"/>
  <c r="AQ801" i="12"/>
  <c r="AP801" i="12"/>
  <c r="AO801" i="12"/>
  <c r="AN801" i="12"/>
  <c r="AT800" i="12" s="1"/>
  <c r="AS800" i="12" s="1"/>
  <c r="AM801" i="12"/>
  <c r="AL801" i="12"/>
  <c r="AK801" i="12"/>
  <c r="AU800" i="12"/>
  <c r="AH801" i="12"/>
  <c r="AF801" i="12"/>
  <c r="AJ801" i="12"/>
  <c r="AI801" i="12"/>
  <c r="AE801" i="12"/>
  <c r="AG801" i="12"/>
  <c r="AD802" i="12"/>
  <c r="DQ809" i="1"/>
  <c r="DR808" i="1"/>
  <c r="EF809" i="1"/>
  <c r="EG808" i="1"/>
  <c r="BC805" i="12"/>
  <c r="BD805" i="12" s="1"/>
  <c r="BE805" i="12"/>
  <c r="BN804" i="12" s="1"/>
  <c r="BK805" i="12"/>
  <c r="BS805" i="12" s="1"/>
  <c r="BL805" i="12" s="1"/>
  <c r="BF805" i="12"/>
  <c r="BT805" i="12"/>
  <c r="BM805" i="12"/>
  <c r="DW812" i="1"/>
  <c r="BA807" i="12" s="1"/>
  <c r="BB806" i="12"/>
  <c r="BQ806" i="12" s="1"/>
  <c r="CP809" i="1"/>
  <c r="CO810" i="1"/>
  <c r="BO806" i="12" l="1"/>
  <c r="BP806" i="12"/>
  <c r="BI806" i="12"/>
  <c r="BJ806" i="12"/>
  <c r="BG806" i="12"/>
  <c r="BH806" i="12"/>
  <c r="AR802" i="12"/>
  <c r="AQ802" i="12"/>
  <c r="AP802" i="12"/>
  <c r="AO802" i="12"/>
  <c r="AN802" i="12"/>
  <c r="AT801" i="12" s="1"/>
  <c r="AS801" i="12" s="1"/>
  <c r="AM802" i="12"/>
  <c r="AL802" i="12"/>
  <c r="AK802" i="12"/>
  <c r="AU801" i="12"/>
  <c r="AH802" i="12"/>
  <c r="AI802" i="12"/>
  <c r="AJ802" i="12"/>
  <c r="AF802" i="12"/>
  <c r="AE802" i="12"/>
  <c r="AG802" i="12"/>
  <c r="AD803" i="12"/>
  <c r="DQ810" i="1"/>
  <c r="DR809" i="1"/>
  <c r="EF810" i="1"/>
  <c r="EG809" i="1"/>
  <c r="BE806" i="12"/>
  <c r="BK806" i="12"/>
  <c r="BS806" i="12" s="1"/>
  <c r="BL806" i="12" s="1"/>
  <c r="BF806" i="12"/>
  <c r="BC806" i="12"/>
  <c r="BD806" i="12" s="1"/>
  <c r="BM806" i="12"/>
  <c r="DW813" i="1"/>
  <c r="BA808" i="12" s="1"/>
  <c r="BB807" i="12"/>
  <c r="BQ807" i="12" s="1"/>
  <c r="CP810" i="1"/>
  <c r="CO811" i="1"/>
  <c r="BO807" i="12" l="1"/>
  <c r="BP807" i="12"/>
  <c r="BI807" i="12"/>
  <c r="BJ807" i="12"/>
  <c r="BG807" i="12"/>
  <c r="BH807" i="12"/>
  <c r="AR803" i="12"/>
  <c r="AQ803" i="12"/>
  <c r="AP803" i="12"/>
  <c r="AO803" i="12"/>
  <c r="AN803" i="12"/>
  <c r="AT802" i="12" s="1"/>
  <c r="AS802" i="12" s="1"/>
  <c r="AL803" i="12"/>
  <c r="AM803" i="12"/>
  <c r="AK803" i="12"/>
  <c r="AU802" i="12"/>
  <c r="AH803" i="12"/>
  <c r="AI803" i="12"/>
  <c r="AF803" i="12"/>
  <c r="AJ803" i="12"/>
  <c r="AG803" i="12"/>
  <c r="AE803" i="12"/>
  <c r="AD804" i="12"/>
  <c r="DQ811" i="1"/>
  <c r="DR810" i="1"/>
  <c r="EG810" i="1"/>
  <c r="EF811" i="1"/>
  <c r="BE807" i="12"/>
  <c r="BN806" i="12" s="1"/>
  <c r="BD807" i="12"/>
  <c r="BT807" i="12"/>
  <c r="BC807" i="12"/>
  <c r="BK807" i="12"/>
  <c r="BS807" i="12" s="1"/>
  <c r="BL807" i="12" s="1"/>
  <c r="BF807" i="12"/>
  <c r="BM807" i="12"/>
  <c r="BT806" i="12"/>
  <c r="BN805" i="12"/>
  <c r="BB808" i="12"/>
  <c r="BQ808" i="12" s="1"/>
  <c r="DW814" i="1"/>
  <c r="BA809" i="12" s="1"/>
  <c r="CO812" i="1"/>
  <c r="CP811" i="1"/>
  <c r="BO808" i="12" l="1"/>
  <c r="BP808" i="12"/>
  <c r="BI808" i="12"/>
  <c r="BJ808" i="12"/>
  <c r="BG808" i="12"/>
  <c r="BH808" i="12"/>
  <c r="AR804" i="12"/>
  <c r="AQ804" i="12"/>
  <c r="AP804" i="12"/>
  <c r="AO804" i="12"/>
  <c r="AN804" i="12"/>
  <c r="AT803" i="12" s="1"/>
  <c r="AS803" i="12" s="1"/>
  <c r="AM804" i="12"/>
  <c r="AL804" i="12"/>
  <c r="AK804" i="12"/>
  <c r="AU803" i="12"/>
  <c r="AE804" i="12"/>
  <c r="AF804" i="12"/>
  <c r="AH804" i="12"/>
  <c r="AI804" i="12"/>
  <c r="AG804" i="12"/>
  <c r="AJ804" i="12"/>
  <c r="AD805" i="12"/>
  <c r="DR811" i="1"/>
  <c r="DQ812" i="1"/>
  <c r="EF812" i="1"/>
  <c r="EG811" i="1"/>
  <c r="BT808" i="12"/>
  <c r="BF808" i="12"/>
  <c r="BE808" i="12"/>
  <c r="BN807" i="12" s="1"/>
  <c r="BC808" i="12"/>
  <c r="BD808" i="12" s="1"/>
  <c r="BK808" i="12"/>
  <c r="BS808" i="12" s="1"/>
  <c r="BL808" i="12" s="1"/>
  <c r="BM808" i="12"/>
  <c r="BB809" i="12"/>
  <c r="BQ809" i="12" s="1"/>
  <c r="DW815" i="1"/>
  <c r="BA810" i="12" s="1"/>
  <c r="CO813" i="1"/>
  <c r="CP812" i="1"/>
  <c r="BO809" i="12" l="1"/>
  <c r="BP809" i="12"/>
  <c r="BI809" i="12"/>
  <c r="BJ809" i="12"/>
  <c r="BG809" i="12"/>
  <c r="BH809" i="12"/>
  <c r="AR805" i="12"/>
  <c r="AQ805" i="12"/>
  <c r="AP805" i="12"/>
  <c r="AO805" i="12"/>
  <c r="AN805" i="12"/>
  <c r="AT804" i="12" s="1"/>
  <c r="AS804" i="12" s="1"/>
  <c r="AM805" i="12"/>
  <c r="AL805" i="12"/>
  <c r="AK805" i="12"/>
  <c r="AU804" i="12"/>
  <c r="AJ805" i="12"/>
  <c r="AE805" i="12"/>
  <c r="AH805" i="12"/>
  <c r="AG805" i="12"/>
  <c r="AI805" i="12"/>
  <c r="AF805" i="12"/>
  <c r="AD806" i="12"/>
  <c r="DQ813" i="1"/>
  <c r="DR812" i="1"/>
  <c r="EF813" i="1"/>
  <c r="EG812" i="1"/>
  <c r="BB810" i="12"/>
  <c r="BQ810" i="12" s="1"/>
  <c r="DW816" i="1"/>
  <c r="BA811" i="12" s="1"/>
  <c r="BF809" i="12"/>
  <c r="BC809" i="12"/>
  <c r="BD809" i="12" s="1"/>
  <c r="BE809" i="12"/>
  <c r="BN808" i="12" s="1"/>
  <c r="BK809" i="12"/>
  <c r="BS809" i="12" s="1"/>
  <c r="BL809" i="12" s="1"/>
  <c r="BT809" i="12"/>
  <c r="BM809" i="12"/>
  <c r="CP813" i="1"/>
  <c r="CO814" i="1"/>
  <c r="BO810" i="12" l="1"/>
  <c r="BP810" i="12"/>
  <c r="BI810" i="12"/>
  <c r="BJ810" i="12"/>
  <c r="BG810" i="12"/>
  <c r="BH810" i="12"/>
  <c r="AR806" i="12"/>
  <c r="AQ806" i="12"/>
  <c r="AP806" i="12"/>
  <c r="AO806" i="12"/>
  <c r="AN806" i="12"/>
  <c r="AT805" i="12" s="1"/>
  <c r="AS805" i="12" s="1"/>
  <c r="AM806" i="12"/>
  <c r="AL806" i="12"/>
  <c r="AK806" i="12"/>
  <c r="AU805" i="12"/>
  <c r="AH806" i="12"/>
  <c r="AG806" i="12"/>
  <c r="AF806" i="12"/>
  <c r="AJ806" i="12"/>
  <c r="AI806" i="12"/>
  <c r="AE806" i="12"/>
  <c r="AD807" i="12"/>
  <c r="DQ814" i="1"/>
  <c r="DR813" i="1"/>
  <c r="EF814" i="1"/>
  <c r="EG813" i="1"/>
  <c r="BC810" i="12"/>
  <c r="BD810" i="12" s="1"/>
  <c r="BT810" i="12"/>
  <c r="BE810" i="12"/>
  <c r="BN809" i="12" s="1"/>
  <c r="BK810" i="12"/>
  <c r="BF810" i="12"/>
  <c r="BM810" i="12"/>
  <c r="DW817" i="1"/>
  <c r="DW818" i="1" s="1"/>
  <c r="DW819" i="1" s="1"/>
  <c r="DW820" i="1" s="1"/>
  <c r="DW821" i="1" s="1"/>
  <c r="DW822" i="1" s="1"/>
  <c r="DW823" i="1" s="1"/>
  <c r="DW824" i="1" s="1"/>
  <c r="DW825" i="1" s="1"/>
  <c r="DW826" i="1" s="1"/>
  <c r="DW827" i="1" s="1"/>
  <c r="DW828" i="1" s="1"/>
  <c r="DW829" i="1" s="1"/>
  <c r="DW830" i="1" s="1"/>
  <c r="DW831" i="1" s="1"/>
  <c r="DW832" i="1" s="1"/>
  <c r="DW833" i="1" s="1"/>
  <c r="DW834" i="1" s="1"/>
  <c r="DW835" i="1" s="1"/>
  <c r="DW836" i="1" s="1"/>
  <c r="DW837" i="1" s="1"/>
  <c r="DW838" i="1" s="1"/>
  <c r="DW839" i="1" s="1"/>
  <c r="DW840" i="1" s="1"/>
  <c r="DW841" i="1" s="1"/>
  <c r="DW842" i="1" s="1"/>
  <c r="DW843" i="1" s="1"/>
  <c r="DW844" i="1" s="1"/>
  <c r="DW845" i="1" s="1"/>
  <c r="DW846" i="1" s="1"/>
  <c r="DW847" i="1" s="1"/>
  <c r="DW848" i="1" s="1"/>
  <c r="DW849" i="1" s="1"/>
  <c r="DW850" i="1" s="1"/>
  <c r="DW851" i="1" s="1"/>
  <c r="DW852" i="1" s="1"/>
  <c r="DW853" i="1" s="1"/>
  <c r="DW854" i="1" s="1"/>
  <c r="DW855" i="1" s="1"/>
  <c r="DW856" i="1" s="1"/>
  <c r="DW857" i="1" s="1"/>
  <c r="DW858" i="1" s="1"/>
  <c r="DW859" i="1" s="1"/>
  <c r="DW860" i="1" s="1"/>
  <c r="DW861" i="1" s="1"/>
  <c r="DW862" i="1" s="1"/>
  <c r="DW863" i="1" s="1"/>
  <c r="DW864" i="1" s="1"/>
  <c r="DW865" i="1" s="1"/>
  <c r="DW866" i="1" s="1"/>
  <c r="DW867" i="1" s="1"/>
  <c r="DW868" i="1" s="1"/>
  <c r="DW869" i="1" s="1"/>
  <c r="DW870" i="1" s="1"/>
  <c r="DW871" i="1" s="1"/>
  <c r="DW872" i="1" s="1"/>
  <c r="DW873" i="1" s="1"/>
  <c r="DW874" i="1" s="1"/>
  <c r="DW875" i="1" s="1"/>
  <c r="DW876" i="1" s="1"/>
  <c r="DW877" i="1" s="1"/>
  <c r="DW878" i="1" s="1"/>
  <c r="DW879" i="1" s="1"/>
  <c r="DW880" i="1" s="1"/>
  <c r="DW881" i="1" s="1"/>
  <c r="DW882" i="1" s="1"/>
  <c r="DW883" i="1" s="1"/>
  <c r="DW884" i="1" s="1"/>
  <c r="DW885" i="1" s="1"/>
  <c r="DW886" i="1" s="1"/>
  <c r="DW887" i="1" s="1"/>
  <c r="DW888" i="1" s="1"/>
  <c r="DW889" i="1" s="1"/>
  <c r="DW890" i="1" s="1"/>
  <c r="DW891" i="1" s="1"/>
  <c r="DW892" i="1" s="1"/>
  <c r="DW893" i="1" s="1"/>
  <c r="DW894" i="1" s="1"/>
  <c r="DW895" i="1" s="1"/>
  <c r="DW896" i="1" s="1"/>
  <c r="DW897" i="1" s="1"/>
  <c r="DW898" i="1" s="1"/>
  <c r="DW899" i="1" s="1"/>
  <c r="DW900" i="1" s="1"/>
  <c r="DW901" i="1" s="1"/>
  <c r="DW902" i="1" s="1"/>
  <c r="DW903" i="1" s="1"/>
  <c r="DW904" i="1" s="1"/>
  <c r="DW905" i="1" s="1"/>
  <c r="DW906" i="1" s="1"/>
  <c r="DW907" i="1" s="1"/>
  <c r="DW908" i="1" s="1"/>
  <c r="DW909" i="1" s="1"/>
  <c r="DW910" i="1" s="1"/>
  <c r="DW911" i="1" s="1"/>
  <c r="DW912" i="1" s="1"/>
  <c r="DW913" i="1" s="1"/>
  <c r="DW914" i="1" s="1"/>
  <c r="DW915" i="1" s="1"/>
  <c r="DW916" i="1" s="1"/>
  <c r="DW917" i="1" s="1"/>
  <c r="DW918" i="1" s="1"/>
  <c r="DW919" i="1" s="1"/>
  <c r="DW920" i="1" s="1"/>
  <c r="DW921" i="1" s="1"/>
  <c r="DW922" i="1" s="1"/>
  <c r="DW923" i="1" s="1"/>
  <c r="DW924" i="1" s="1"/>
  <c r="DW925" i="1" s="1"/>
  <c r="DW926" i="1" s="1"/>
  <c r="DW927" i="1" s="1"/>
  <c r="DW928" i="1" s="1"/>
  <c r="DW929" i="1" s="1"/>
  <c r="DW930" i="1" s="1"/>
  <c r="DW931" i="1" s="1"/>
  <c r="DW932" i="1" s="1"/>
  <c r="DW933" i="1" s="1"/>
  <c r="DW934" i="1" s="1"/>
  <c r="DW935" i="1" s="1"/>
  <c r="DW936" i="1" s="1"/>
  <c r="DW937" i="1" s="1"/>
  <c r="DW938" i="1" s="1"/>
  <c r="DW939" i="1" s="1"/>
  <c r="DW940" i="1" s="1"/>
  <c r="DW941" i="1" s="1"/>
  <c r="DW942" i="1" s="1"/>
  <c r="DW943" i="1" s="1"/>
  <c r="DW944" i="1" s="1"/>
  <c r="DW945" i="1" s="1"/>
  <c r="DW946" i="1" s="1"/>
  <c r="DW947" i="1" s="1"/>
  <c r="DW948" i="1" s="1"/>
  <c r="DW949" i="1" s="1"/>
  <c r="DW950" i="1" s="1"/>
  <c r="DW951" i="1" s="1"/>
  <c r="DW952" i="1" s="1"/>
  <c r="DW953" i="1" s="1"/>
  <c r="DW954" i="1" s="1"/>
  <c r="DW955" i="1" s="1"/>
  <c r="DW956" i="1" s="1"/>
  <c r="DW957" i="1" s="1"/>
  <c r="DW958" i="1" s="1"/>
  <c r="DW959" i="1" s="1"/>
  <c r="DW960" i="1" s="1"/>
  <c r="DW961" i="1" s="1"/>
  <c r="DW962" i="1" s="1"/>
  <c r="DW963" i="1" s="1"/>
  <c r="DW964" i="1" s="1"/>
  <c r="DW965" i="1" s="1"/>
  <c r="DW966" i="1" s="1"/>
  <c r="DW967" i="1" s="1"/>
  <c r="DW968" i="1" s="1"/>
  <c r="DW969" i="1" s="1"/>
  <c r="DW970" i="1" s="1"/>
  <c r="DW971" i="1" s="1"/>
  <c r="DW972" i="1" s="1"/>
  <c r="DW973" i="1" s="1"/>
  <c r="DW974" i="1" s="1"/>
  <c r="DW975" i="1" s="1"/>
  <c r="DW976" i="1" s="1"/>
  <c r="DW977" i="1" s="1"/>
  <c r="DW978" i="1" s="1"/>
  <c r="DW979" i="1" s="1"/>
  <c r="DW980" i="1" s="1"/>
  <c r="DW981" i="1" s="1"/>
  <c r="DW982" i="1" s="1"/>
  <c r="DW983" i="1" s="1"/>
  <c r="DW984" i="1" s="1"/>
  <c r="DW985" i="1" s="1"/>
  <c r="DW986" i="1" s="1"/>
  <c r="DW987" i="1" s="1"/>
  <c r="DW988" i="1" s="1"/>
  <c r="DW989" i="1" s="1"/>
  <c r="DW990" i="1" s="1"/>
  <c r="DW991" i="1" s="1"/>
  <c r="DW992" i="1" s="1"/>
  <c r="DW993" i="1" s="1"/>
  <c r="DW994" i="1" s="1"/>
  <c r="DW995" i="1" s="1"/>
  <c r="DW996" i="1" s="1"/>
  <c r="DW997" i="1" s="1"/>
  <c r="DW998" i="1" s="1"/>
  <c r="DW999" i="1" s="1"/>
  <c r="DW1000" i="1" s="1"/>
  <c r="DW1001" i="1" s="1"/>
  <c r="DW1002" i="1" s="1"/>
  <c r="DW1003" i="1" s="1"/>
  <c r="DW1004" i="1" s="1"/>
  <c r="DW1005" i="1" s="1"/>
  <c r="DW1006" i="1" s="1"/>
  <c r="DW1007" i="1" s="1"/>
  <c r="DW1008" i="1" s="1"/>
  <c r="DW1009" i="1" s="1"/>
  <c r="DW1010" i="1" s="1"/>
  <c r="DW1011" i="1" s="1"/>
  <c r="DW1012" i="1" s="1"/>
  <c r="DW1013" i="1" s="1"/>
  <c r="DW1014" i="1" s="1"/>
  <c r="DW1015" i="1" s="1"/>
  <c r="DW1016" i="1" s="1"/>
  <c r="BB811" i="12"/>
  <c r="BQ811" i="12" s="1"/>
  <c r="CP814" i="1"/>
  <c r="CO815" i="1"/>
  <c r="BO811" i="12" l="1"/>
  <c r="BO7" i="12" s="1"/>
  <c r="BP811" i="12"/>
  <c r="BP7" i="12" s="1"/>
  <c r="BI811" i="12"/>
  <c r="BJ811" i="12"/>
  <c r="BG811" i="12"/>
  <c r="BH811" i="12"/>
  <c r="AR807" i="12"/>
  <c r="AQ807" i="12"/>
  <c r="AP807" i="12"/>
  <c r="AO807" i="12"/>
  <c r="AN807" i="12"/>
  <c r="AT806" i="12" s="1"/>
  <c r="AS806" i="12" s="1"/>
  <c r="AL807" i="12"/>
  <c r="AM807" i="12"/>
  <c r="AK807" i="12"/>
  <c r="AU806" i="12"/>
  <c r="AH807" i="12"/>
  <c r="AG807" i="12"/>
  <c r="AI807" i="12"/>
  <c r="AF807" i="12"/>
  <c r="AJ807" i="12"/>
  <c r="AE807" i="12"/>
  <c r="AD808" i="12"/>
  <c r="BQ7" i="12"/>
  <c r="DR814" i="1"/>
  <c r="DQ815" i="1"/>
  <c r="EF815" i="1"/>
  <c r="EG814" i="1"/>
  <c r="BE811" i="12"/>
  <c r="BT811" i="12"/>
  <c r="BC811" i="12"/>
  <c r="BD811" i="12" s="1"/>
  <c r="BF811" i="12"/>
  <c r="BM811" i="12"/>
  <c r="BK811" i="12"/>
  <c r="BS810" i="12"/>
  <c r="BL810" i="12" s="1"/>
  <c r="BK7" i="12"/>
  <c r="CP815" i="1"/>
  <c r="CO816" i="1"/>
  <c r="AR808" i="12" l="1"/>
  <c r="AQ808" i="12"/>
  <c r="AP808" i="12"/>
  <c r="AO808" i="12"/>
  <c r="AN808" i="12"/>
  <c r="AT807" i="12" s="1"/>
  <c r="AS807" i="12" s="1"/>
  <c r="AM808" i="12"/>
  <c r="AL808" i="12"/>
  <c r="AK808" i="12"/>
  <c r="AU807" i="12"/>
  <c r="AH808" i="12"/>
  <c r="AJ808" i="12"/>
  <c r="AI808" i="12"/>
  <c r="AF808" i="12"/>
  <c r="AG808" i="12"/>
  <c r="AE808" i="12"/>
  <c r="AD809" i="12"/>
  <c r="BS811" i="12"/>
  <c r="BL811" i="12" s="1"/>
  <c r="DR815" i="1"/>
  <c r="DQ816" i="1"/>
  <c r="EF816" i="1"/>
  <c r="EG815" i="1"/>
  <c r="BN8" i="12"/>
  <c r="BN810" i="12"/>
  <c r="BN811" i="12"/>
  <c r="CP816" i="1"/>
  <c r="CO817" i="1"/>
  <c r="AR809" i="12" l="1"/>
  <c r="AQ809" i="12"/>
  <c r="AP809" i="12"/>
  <c r="AO809" i="12"/>
  <c r="AN809" i="12"/>
  <c r="AT808" i="12" s="1"/>
  <c r="AS808" i="12" s="1"/>
  <c r="AM809" i="12"/>
  <c r="AL809" i="12"/>
  <c r="AK809" i="12"/>
  <c r="AU808" i="12"/>
  <c r="AE809" i="12"/>
  <c r="AG809" i="12"/>
  <c r="AH809" i="12"/>
  <c r="AJ809" i="12"/>
  <c r="AF809" i="12"/>
  <c r="AI809" i="12"/>
  <c r="AD810" i="12"/>
  <c r="BN7" i="12"/>
  <c r="DQ817" i="1"/>
  <c r="DR816" i="1"/>
  <c r="EG816" i="1"/>
  <c r="EF817" i="1"/>
  <c r="CP817" i="1"/>
  <c r="CO818" i="1"/>
  <c r="AR810" i="12" l="1"/>
  <c r="AQ810" i="12"/>
  <c r="AP810" i="12"/>
  <c r="AO810" i="12"/>
  <c r="AN810" i="12"/>
  <c r="AT809" i="12" s="1"/>
  <c r="AS809" i="12" s="1"/>
  <c r="AM810" i="12"/>
  <c r="AL810" i="12"/>
  <c r="AK810" i="12"/>
  <c r="AU809" i="12"/>
  <c r="AE810" i="12"/>
  <c r="AG810" i="12"/>
  <c r="AH810" i="12"/>
  <c r="AJ810" i="12"/>
  <c r="AF810" i="12"/>
  <c r="AI810" i="12"/>
  <c r="AD811" i="12"/>
  <c r="DR817" i="1"/>
  <c r="DQ818" i="1"/>
  <c r="EG817" i="1"/>
  <c r="EF818" i="1"/>
  <c r="CO819" i="1"/>
  <c r="CP818" i="1"/>
  <c r="AR811" i="12" l="1"/>
  <c r="AQ811" i="12"/>
  <c r="AP811" i="12"/>
  <c r="AO811" i="12"/>
  <c r="AN811" i="12"/>
  <c r="AT810" i="12" s="1"/>
  <c r="AS810" i="12" s="1"/>
  <c r="AM811" i="12"/>
  <c r="AL811" i="12"/>
  <c r="AK811" i="12"/>
  <c r="AU810" i="12"/>
  <c r="AI811" i="12"/>
  <c r="AH811" i="12"/>
  <c r="AF811" i="12"/>
  <c r="AE811" i="12"/>
  <c r="AJ811" i="12"/>
  <c r="AG811" i="12"/>
  <c r="AD812" i="12"/>
  <c r="DR818" i="1"/>
  <c r="DQ819" i="1"/>
  <c r="EF819" i="1"/>
  <c r="EG818" i="1"/>
  <c r="CP819" i="1"/>
  <c r="CO820" i="1"/>
  <c r="AR812" i="12" l="1"/>
  <c r="AQ812" i="12"/>
  <c r="AP812" i="12"/>
  <c r="AO812" i="12"/>
  <c r="AN812" i="12"/>
  <c r="AT811" i="12" s="1"/>
  <c r="AS811" i="12" s="1"/>
  <c r="AM812" i="12"/>
  <c r="AL812" i="12"/>
  <c r="AK812" i="12"/>
  <c r="AU811" i="12"/>
  <c r="AH812" i="12"/>
  <c r="AG812" i="12"/>
  <c r="AJ812" i="12"/>
  <c r="AF812" i="12"/>
  <c r="AI812" i="12"/>
  <c r="AE812" i="12"/>
  <c r="AD813" i="12"/>
  <c r="DQ820" i="1"/>
  <c r="DR819" i="1"/>
  <c r="EF820" i="1"/>
  <c r="EG819" i="1"/>
  <c r="CP820" i="1"/>
  <c r="CO821" i="1"/>
  <c r="AR813" i="12" l="1"/>
  <c r="AQ813" i="12"/>
  <c r="AP813" i="12"/>
  <c r="AO813" i="12"/>
  <c r="AN813" i="12"/>
  <c r="AM813" i="12"/>
  <c r="AL813" i="12"/>
  <c r="AK813" i="12"/>
  <c r="AU812" i="12"/>
  <c r="AH813" i="12"/>
  <c r="AI813" i="12"/>
  <c r="AE813" i="12"/>
  <c r="AT812" i="12"/>
  <c r="AS812" i="12" s="1"/>
  <c r="AJ813" i="12"/>
  <c r="AG813" i="12"/>
  <c r="AF813" i="12"/>
  <c r="AD814" i="12"/>
  <c r="DR820" i="1"/>
  <c r="DQ821" i="1"/>
  <c r="EF821" i="1"/>
  <c r="EG820" i="1"/>
  <c r="CP821" i="1"/>
  <c r="CO822" i="1"/>
  <c r="AR814" i="12" l="1"/>
  <c r="AQ814" i="12"/>
  <c r="AP814" i="12"/>
  <c r="AO814" i="12"/>
  <c r="AN814" i="12"/>
  <c r="AT813" i="12" s="1"/>
  <c r="AS813" i="12" s="1"/>
  <c r="AM814" i="12"/>
  <c r="AL814" i="12"/>
  <c r="AK814" i="12"/>
  <c r="AU813" i="12"/>
  <c r="AF814" i="12"/>
  <c r="AH814" i="12"/>
  <c r="AE814" i="12"/>
  <c r="AG814" i="12"/>
  <c r="AJ814" i="12"/>
  <c r="AI814" i="12"/>
  <c r="AD815" i="12"/>
  <c r="DR821" i="1"/>
  <c r="DQ822" i="1"/>
  <c r="EF822" i="1"/>
  <c r="EG821" i="1"/>
  <c r="CO823" i="1"/>
  <c r="CP822" i="1"/>
  <c r="AR815" i="12" l="1"/>
  <c r="AQ815" i="12"/>
  <c r="AP815" i="12"/>
  <c r="AO815" i="12"/>
  <c r="AN815" i="12"/>
  <c r="AM815" i="12"/>
  <c r="AL815" i="12"/>
  <c r="AK815" i="12"/>
  <c r="AU814" i="12"/>
  <c r="AF815" i="12"/>
  <c r="AT814" i="12"/>
  <c r="AS814" i="12" s="1"/>
  <c r="AE815" i="12"/>
  <c r="AG815" i="12"/>
  <c r="AH815" i="12"/>
  <c r="AJ815" i="12"/>
  <c r="AI815" i="12"/>
  <c r="AD816" i="12"/>
  <c r="DR822" i="1"/>
  <c r="DQ823" i="1"/>
  <c r="EG822" i="1"/>
  <c r="EF823" i="1"/>
  <c r="CO824" i="1"/>
  <c r="CP823" i="1"/>
  <c r="AR816" i="12" l="1"/>
  <c r="AQ816" i="12"/>
  <c r="AP816" i="12"/>
  <c r="AO816" i="12"/>
  <c r="AN816" i="12"/>
  <c r="AM816" i="12"/>
  <c r="AL816" i="12"/>
  <c r="AK816" i="12"/>
  <c r="AU815" i="12"/>
  <c r="AH816" i="12"/>
  <c r="AJ816" i="12"/>
  <c r="AF816" i="12"/>
  <c r="AT815" i="12"/>
  <c r="AS815" i="12" s="1"/>
  <c r="AG816" i="12"/>
  <c r="AI816" i="12"/>
  <c r="AE816" i="12"/>
  <c r="AD817" i="12"/>
  <c r="DR823" i="1"/>
  <c r="DQ824" i="1"/>
  <c r="EF824" i="1"/>
  <c r="EG823" i="1"/>
  <c r="CP824" i="1"/>
  <c r="CO825" i="1"/>
  <c r="AR817" i="12" l="1"/>
  <c r="AQ817" i="12"/>
  <c r="AP817" i="12"/>
  <c r="AO817" i="12"/>
  <c r="AN817" i="12"/>
  <c r="AM817" i="12"/>
  <c r="AL817" i="12"/>
  <c r="AK817" i="12"/>
  <c r="AU816" i="12"/>
  <c r="AG817" i="12"/>
  <c r="AT816" i="12"/>
  <c r="AS816" i="12" s="1"/>
  <c r="AF817" i="12"/>
  <c r="AI817" i="12"/>
  <c r="AH817" i="12"/>
  <c r="AJ817" i="12"/>
  <c r="AE817" i="12"/>
  <c r="AD818" i="12"/>
  <c r="DR824" i="1"/>
  <c r="DQ825" i="1"/>
  <c r="EG824" i="1"/>
  <c r="EF825" i="1"/>
  <c r="CP825" i="1"/>
  <c r="CO826" i="1"/>
  <c r="AR818" i="12" l="1"/>
  <c r="AQ818" i="12"/>
  <c r="AP818" i="12"/>
  <c r="AO818" i="12"/>
  <c r="AN818" i="12"/>
  <c r="AM818" i="12"/>
  <c r="AL818" i="12"/>
  <c r="AK818" i="12"/>
  <c r="AU817" i="12"/>
  <c r="AJ818" i="12"/>
  <c r="AT817" i="12"/>
  <c r="AS817" i="12" s="1"/>
  <c r="AH818" i="12"/>
  <c r="AI818" i="12"/>
  <c r="AE818" i="12"/>
  <c r="AG818" i="12"/>
  <c r="AF818" i="12"/>
  <c r="AD819" i="12"/>
  <c r="DQ826" i="1"/>
  <c r="DR825" i="1"/>
  <c r="EF826" i="1"/>
  <c r="EG825" i="1"/>
  <c r="CP826" i="1"/>
  <c r="CO827" i="1"/>
  <c r="AR819" i="12" l="1"/>
  <c r="AQ819" i="12"/>
  <c r="AP819" i="12"/>
  <c r="AO819" i="12"/>
  <c r="AN819" i="12"/>
  <c r="AT818" i="12" s="1"/>
  <c r="AS818" i="12" s="1"/>
  <c r="AM819" i="12"/>
  <c r="AL819" i="12"/>
  <c r="AK819" i="12"/>
  <c r="AU818" i="12"/>
  <c r="AH819" i="12"/>
  <c r="AI819" i="12"/>
  <c r="AJ819" i="12"/>
  <c r="AF819" i="12"/>
  <c r="AE819" i="12"/>
  <c r="AG819" i="12"/>
  <c r="AD820" i="12"/>
  <c r="DR826" i="1"/>
  <c r="DQ827" i="1"/>
  <c r="EF827" i="1"/>
  <c r="EG826" i="1"/>
  <c r="CO828" i="1"/>
  <c r="CP827" i="1"/>
  <c r="AR820" i="12" l="1"/>
  <c r="AQ820" i="12"/>
  <c r="AP820" i="12"/>
  <c r="AO820" i="12"/>
  <c r="AN820" i="12"/>
  <c r="AT819" i="12" s="1"/>
  <c r="AS819" i="12" s="1"/>
  <c r="AM820" i="12"/>
  <c r="AL820" i="12"/>
  <c r="AK820" i="12"/>
  <c r="AU819" i="12"/>
  <c r="AE820" i="12"/>
  <c r="AJ820" i="12"/>
  <c r="AH820" i="12"/>
  <c r="AI820" i="12"/>
  <c r="AF820" i="12"/>
  <c r="AG820" i="12"/>
  <c r="AD821" i="12"/>
  <c r="DQ828" i="1"/>
  <c r="DR827" i="1"/>
  <c r="EG827" i="1"/>
  <c r="EF828" i="1"/>
  <c r="CO829" i="1"/>
  <c r="CP828" i="1"/>
  <c r="AR821" i="12" l="1"/>
  <c r="AQ821" i="12"/>
  <c r="AP821" i="12"/>
  <c r="AO821" i="12"/>
  <c r="AN821" i="12"/>
  <c r="AT820" i="12" s="1"/>
  <c r="AS820" i="12" s="1"/>
  <c r="AM821" i="12"/>
  <c r="AL821" i="12"/>
  <c r="AK821" i="12"/>
  <c r="AU820" i="12"/>
  <c r="AE821" i="12"/>
  <c r="AF821" i="12"/>
  <c r="AH821" i="12"/>
  <c r="AI821" i="12"/>
  <c r="AJ821" i="12"/>
  <c r="AG821" i="12"/>
  <c r="AD822" i="12"/>
  <c r="DR828" i="1"/>
  <c r="DQ829" i="1"/>
  <c r="EG828" i="1"/>
  <c r="EF829" i="1"/>
  <c r="CO830" i="1"/>
  <c r="CP829" i="1"/>
  <c r="AR822" i="12" l="1"/>
  <c r="AQ822" i="12"/>
  <c r="AP822" i="12"/>
  <c r="AO822" i="12"/>
  <c r="AN822" i="12"/>
  <c r="AT821" i="12" s="1"/>
  <c r="AS821" i="12" s="1"/>
  <c r="AM822" i="12"/>
  <c r="AL822" i="12"/>
  <c r="AK822" i="12"/>
  <c r="AU821" i="12"/>
  <c r="AF822" i="12"/>
  <c r="AJ822" i="12"/>
  <c r="AG822" i="12"/>
  <c r="AI822" i="12"/>
  <c r="AH822" i="12"/>
  <c r="AE822" i="12"/>
  <c r="AD823" i="12"/>
  <c r="DQ830" i="1"/>
  <c r="DR829" i="1"/>
  <c r="EF830" i="1"/>
  <c r="EG829" i="1"/>
  <c r="CO831" i="1"/>
  <c r="CP830" i="1"/>
  <c r="AR823" i="12" l="1"/>
  <c r="AQ823" i="12"/>
  <c r="AP823" i="12"/>
  <c r="AO823" i="12"/>
  <c r="AN823" i="12"/>
  <c r="AT822" i="12" s="1"/>
  <c r="AS822" i="12" s="1"/>
  <c r="AM823" i="12"/>
  <c r="AL823" i="12"/>
  <c r="AK823" i="12"/>
  <c r="AU822" i="12"/>
  <c r="AE823" i="12"/>
  <c r="AG823" i="12"/>
  <c r="AH823" i="12"/>
  <c r="AJ823" i="12"/>
  <c r="AI823" i="12"/>
  <c r="AF823" i="12"/>
  <c r="AD824" i="12"/>
  <c r="DR830" i="1"/>
  <c r="DQ831" i="1"/>
  <c r="EF831" i="1"/>
  <c r="EG830" i="1"/>
  <c r="CP831" i="1"/>
  <c r="CO832" i="1"/>
  <c r="AR824" i="12" l="1"/>
  <c r="AQ824" i="12"/>
  <c r="AP824" i="12"/>
  <c r="AO824" i="12"/>
  <c r="AN824" i="12"/>
  <c r="AT823" i="12" s="1"/>
  <c r="AS823" i="12" s="1"/>
  <c r="AM824" i="12"/>
  <c r="AL824" i="12"/>
  <c r="AK824" i="12"/>
  <c r="AU823" i="12"/>
  <c r="AE824" i="12"/>
  <c r="AF824" i="12"/>
  <c r="AJ824" i="12"/>
  <c r="AG824" i="12"/>
  <c r="AH824" i="12"/>
  <c r="AI824" i="12"/>
  <c r="AD825" i="12"/>
  <c r="DQ832" i="1"/>
  <c r="DR831" i="1"/>
  <c r="EF832" i="1"/>
  <c r="EG831" i="1"/>
  <c r="CO833" i="1"/>
  <c r="CP832" i="1"/>
  <c r="AR825" i="12" l="1"/>
  <c r="AQ825" i="12"/>
  <c r="AP825" i="12"/>
  <c r="AO825" i="12"/>
  <c r="AN825" i="12"/>
  <c r="AT824" i="12" s="1"/>
  <c r="AS824" i="12" s="1"/>
  <c r="AM825" i="12"/>
  <c r="AL825" i="12"/>
  <c r="AK825" i="12"/>
  <c r="AU824" i="12"/>
  <c r="AH825" i="12"/>
  <c r="AF825" i="12"/>
  <c r="AE825" i="12"/>
  <c r="AJ825" i="12"/>
  <c r="AG825" i="12"/>
  <c r="AI825" i="12"/>
  <c r="AD826" i="12"/>
  <c r="DR832" i="1"/>
  <c r="DQ833" i="1"/>
  <c r="EF833" i="1"/>
  <c r="EG832" i="1"/>
  <c r="CO834" i="1"/>
  <c r="CP833" i="1"/>
  <c r="AR826" i="12" l="1"/>
  <c r="AQ826" i="12"/>
  <c r="AP826" i="12"/>
  <c r="AO826" i="12"/>
  <c r="AN826" i="12"/>
  <c r="AM826" i="12"/>
  <c r="AL826" i="12"/>
  <c r="AK826" i="12"/>
  <c r="AU825" i="12"/>
  <c r="AH826" i="12"/>
  <c r="AT825" i="12"/>
  <c r="AS825" i="12" s="1"/>
  <c r="AE826" i="12"/>
  <c r="AI826" i="12"/>
  <c r="AJ826" i="12"/>
  <c r="AF826" i="12"/>
  <c r="AG826" i="12"/>
  <c r="AD827" i="12"/>
  <c r="DR833" i="1"/>
  <c r="DQ834" i="1"/>
  <c r="EG833" i="1"/>
  <c r="EF834" i="1"/>
  <c r="CP834" i="1"/>
  <c r="CO835" i="1"/>
  <c r="AR827" i="12" l="1"/>
  <c r="AQ827" i="12"/>
  <c r="AP827" i="12"/>
  <c r="AO827" i="12"/>
  <c r="AN827" i="12"/>
  <c r="AT826" i="12" s="1"/>
  <c r="AS826" i="12" s="1"/>
  <c r="AM827" i="12"/>
  <c r="AL827" i="12"/>
  <c r="AK827" i="12"/>
  <c r="AU826" i="12"/>
  <c r="AG827" i="12"/>
  <c r="AF827" i="12"/>
  <c r="AJ827" i="12"/>
  <c r="AH827" i="12"/>
  <c r="AI827" i="12"/>
  <c r="AE827" i="12"/>
  <c r="AD828" i="12"/>
  <c r="DR834" i="1"/>
  <c r="DQ835" i="1"/>
  <c r="EG834" i="1"/>
  <c r="EF835" i="1"/>
  <c r="CO836" i="1"/>
  <c r="CP835" i="1"/>
  <c r="AR828" i="12" l="1"/>
  <c r="AQ828" i="12"/>
  <c r="AP828" i="12"/>
  <c r="AO828" i="12"/>
  <c r="AN828" i="12"/>
  <c r="AT827" i="12" s="1"/>
  <c r="AS827" i="12" s="1"/>
  <c r="AM828" i="12"/>
  <c r="AL828" i="12"/>
  <c r="AK828" i="12"/>
  <c r="AU827" i="12"/>
  <c r="AH828" i="12"/>
  <c r="AJ828" i="12"/>
  <c r="AI828" i="12"/>
  <c r="AG828" i="12"/>
  <c r="AE828" i="12"/>
  <c r="AF828" i="12"/>
  <c r="AD829" i="12"/>
  <c r="DR835" i="1"/>
  <c r="DQ836" i="1"/>
  <c r="EG835" i="1"/>
  <c r="EF836" i="1"/>
  <c r="CO837" i="1"/>
  <c r="CP836" i="1"/>
  <c r="AR829" i="12" l="1"/>
  <c r="AQ829" i="12"/>
  <c r="AP829" i="12"/>
  <c r="AO829" i="12"/>
  <c r="AN829" i="12"/>
  <c r="AT828" i="12" s="1"/>
  <c r="AS828" i="12" s="1"/>
  <c r="AM829" i="12"/>
  <c r="AL829" i="12"/>
  <c r="AK829" i="12"/>
  <c r="AU828" i="12"/>
  <c r="AF829" i="12"/>
  <c r="AI829" i="12"/>
  <c r="AH829" i="12"/>
  <c r="AJ829" i="12"/>
  <c r="AG829" i="12"/>
  <c r="AE829" i="12"/>
  <c r="AD830" i="12"/>
  <c r="DR836" i="1"/>
  <c r="DQ837" i="1"/>
  <c r="EF837" i="1"/>
  <c r="EG836" i="1"/>
  <c r="CO838" i="1"/>
  <c r="CP837" i="1"/>
  <c r="AR830" i="12" l="1"/>
  <c r="AQ830" i="12"/>
  <c r="AP830" i="12"/>
  <c r="AO830" i="12"/>
  <c r="AN830" i="12"/>
  <c r="AT829" i="12" s="1"/>
  <c r="AS829" i="12" s="1"/>
  <c r="AM830" i="12"/>
  <c r="AL830" i="12"/>
  <c r="AK830" i="12"/>
  <c r="AU829" i="12"/>
  <c r="AF830" i="12"/>
  <c r="AH830" i="12"/>
  <c r="AE830" i="12"/>
  <c r="AI830" i="12"/>
  <c r="AG830" i="12"/>
  <c r="AJ830" i="12"/>
  <c r="AD831" i="12"/>
  <c r="DQ838" i="1"/>
  <c r="DR837" i="1"/>
  <c r="EF838" i="1"/>
  <c r="EG837" i="1"/>
  <c r="CO839" i="1"/>
  <c r="CP838" i="1"/>
  <c r="AR831" i="12" l="1"/>
  <c r="AQ831" i="12"/>
  <c r="AP831" i="12"/>
  <c r="AO831" i="12"/>
  <c r="AN831" i="12"/>
  <c r="AT830" i="12" s="1"/>
  <c r="AS830" i="12" s="1"/>
  <c r="AM831" i="12"/>
  <c r="AL831" i="12"/>
  <c r="AK831" i="12"/>
  <c r="AU830" i="12"/>
  <c r="AF831" i="12"/>
  <c r="AG831" i="12"/>
  <c r="AI831" i="12"/>
  <c r="AH831" i="12"/>
  <c r="AE831" i="12"/>
  <c r="AJ831" i="12"/>
  <c r="AD832" i="12"/>
  <c r="DR838" i="1"/>
  <c r="DQ839" i="1"/>
  <c r="EG838" i="1"/>
  <c r="EF839" i="1"/>
  <c r="CP839" i="1"/>
  <c r="CO840" i="1"/>
  <c r="AR832" i="12" l="1"/>
  <c r="AQ832" i="12"/>
  <c r="AP832" i="12"/>
  <c r="AO832" i="12"/>
  <c r="AN832" i="12"/>
  <c r="AT831" i="12" s="1"/>
  <c r="AS831" i="12" s="1"/>
  <c r="AM832" i="12"/>
  <c r="AL832" i="12"/>
  <c r="AK832" i="12"/>
  <c r="AU831" i="12"/>
  <c r="AH832" i="12"/>
  <c r="AE832" i="12"/>
  <c r="AI832" i="12"/>
  <c r="AJ832" i="12"/>
  <c r="AG832" i="12"/>
  <c r="AF832" i="12"/>
  <c r="AD833" i="12"/>
  <c r="DR839" i="1"/>
  <c r="DQ840" i="1"/>
  <c r="EF840" i="1"/>
  <c r="EG839" i="1"/>
  <c r="CO841" i="1"/>
  <c r="CP840" i="1"/>
  <c r="AR833" i="12" l="1"/>
  <c r="AQ833" i="12"/>
  <c r="AP833" i="12"/>
  <c r="AO833" i="12"/>
  <c r="AN833" i="12"/>
  <c r="AT832" i="12" s="1"/>
  <c r="AS832" i="12" s="1"/>
  <c r="AM833" i="12"/>
  <c r="AL833" i="12"/>
  <c r="AK833" i="12"/>
  <c r="AU832" i="12"/>
  <c r="AE833" i="12"/>
  <c r="AJ833" i="12"/>
  <c r="AH833" i="12"/>
  <c r="AF833" i="12"/>
  <c r="AI833" i="12"/>
  <c r="AG833" i="12"/>
  <c r="AD834" i="12"/>
  <c r="DQ841" i="1"/>
  <c r="DR840" i="1"/>
  <c r="EF841" i="1"/>
  <c r="EG840" i="1"/>
  <c r="CP841" i="1"/>
  <c r="CO842" i="1"/>
  <c r="AR834" i="12" l="1"/>
  <c r="AQ834" i="12"/>
  <c r="AP834" i="12"/>
  <c r="AO834" i="12"/>
  <c r="AN834" i="12"/>
  <c r="AT833" i="12" s="1"/>
  <c r="AS833" i="12" s="1"/>
  <c r="AM834" i="12"/>
  <c r="AL834" i="12"/>
  <c r="AK834" i="12"/>
  <c r="AU833" i="12"/>
  <c r="AI834" i="12"/>
  <c r="AF834" i="12"/>
  <c r="AH834" i="12"/>
  <c r="AE834" i="12"/>
  <c r="AG834" i="12"/>
  <c r="AJ834" i="12"/>
  <c r="AD835" i="12"/>
  <c r="DQ842" i="1"/>
  <c r="DR841" i="1"/>
  <c r="EG841" i="1"/>
  <c r="EF842" i="1"/>
  <c r="CP842" i="1"/>
  <c r="CO843" i="1"/>
  <c r="AR835" i="12" l="1"/>
  <c r="AQ835" i="12"/>
  <c r="AP835" i="12"/>
  <c r="AO835" i="12"/>
  <c r="AN835" i="12"/>
  <c r="AT834" i="12" s="1"/>
  <c r="AS834" i="12" s="1"/>
  <c r="AM835" i="12"/>
  <c r="AL835" i="12"/>
  <c r="AK835" i="12"/>
  <c r="AU834" i="12"/>
  <c r="AE835" i="12"/>
  <c r="AI835" i="12"/>
  <c r="AG835" i="12"/>
  <c r="AH835" i="12"/>
  <c r="AF835" i="12"/>
  <c r="AJ835" i="12"/>
  <c r="AD836" i="12"/>
  <c r="DQ843" i="1"/>
  <c r="DR842" i="1"/>
  <c r="EG842" i="1"/>
  <c r="EF843" i="1"/>
  <c r="CO844" i="1"/>
  <c r="CP843" i="1"/>
  <c r="AR836" i="12" l="1"/>
  <c r="AQ836" i="12"/>
  <c r="AP836" i="12"/>
  <c r="AO836" i="12"/>
  <c r="AN836" i="12"/>
  <c r="AT835" i="12" s="1"/>
  <c r="AS835" i="12" s="1"/>
  <c r="AM836" i="12"/>
  <c r="AL836" i="12"/>
  <c r="AK836" i="12"/>
  <c r="AU835" i="12"/>
  <c r="AI836" i="12"/>
  <c r="AE836" i="12"/>
  <c r="AF836" i="12"/>
  <c r="AH836" i="12"/>
  <c r="AJ836" i="12"/>
  <c r="AG836" i="12"/>
  <c r="AD837" i="12"/>
  <c r="DR843" i="1"/>
  <c r="DQ844" i="1"/>
  <c r="EG843" i="1"/>
  <c r="EF844" i="1"/>
  <c r="CO845" i="1"/>
  <c r="CP844" i="1"/>
  <c r="AR837" i="12" l="1"/>
  <c r="AQ837" i="12"/>
  <c r="AP837" i="12"/>
  <c r="AO837" i="12"/>
  <c r="AN837" i="12"/>
  <c r="AT836" i="12" s="1"/>
  <c r="AS836" i="12" s="1"/>
  <c r="AM837" i="12"/>
  <c r="AL837" i="12"/>
  <c r="AK837" i="12"/>
  <c r="AU836" i="12"/>
  <c r="AJ837" i="12"/>
  <c r="AE837" i="12"/>
  <c r="AF837" i="12"/>
  <c r="AH837" i="12"/>
  <c r="AI837" i="12"/>
  <c r="AG837" i="12"/>
  <c r="AD838" i="12"/>
  <c r="DR844" i="1"/>
  <c r="DQ845" i="1"/>
  <c r="EF845" i="1"/>
  <c r="EG844" i="1"/>
  <c r="CO846" i="1"/>
  <c r="CP845" i="1"/>
  <c r="AR838" i="12" l="1"/>
  <c r="AQ838" i="12"/>
  <c r="AP838" i="12"/>
  <c r="AO838" i="12"/>
  <c r="AN838" i="12"/>
  <c r="AT837" i="12" s="1"/>
  <c r="AS837" i="12" s="1"/>
  <c r="AM838" i="12"/>
  <c r="AL838" i="12"/>
  <c r="AK838" i="12"/>
  <c r="AU837" i="12"/>
  <c r="AH838" i="12"/>
  <c r="AG838" i="12"/>
  <c r="AJ838" i="12"/>
  <c r="AI838" i="12"/>
  <c r="AE838" i="12"/>
  <c r="AF838" i="12"/>
  <c r="AD839" i="12"/>
  <c r="DR845" i="1"/>
  <c r="DQ846" i="1"/>
  <c r="EF846" i="1"/>
  <c r="EG845" i="1"/>
  <c r="CO847" i="1"/>
  <c r="CP846" i="1"/>
  <c r="AR839" i="12" l="1"/>
  <c r="AQ839" i="12"/>
  <c r="AP839" i="12"/>
  <c r="AO839" i="12"/>
  <c r="AN839" i="12"/>
  <c r="AT838" i="12" s="1"/>
  <c r="AS838" i="12" s="1"/>
  <c r="AM839" i="12"/>
  <c r="AL839" i="12"/>
  <c r="AK839" i="12"/>
  <c r="AU838" i="12"/>
  <c r="AI839" i="12"/>
  <c r="AF839" i="12"/>
  <c r="AJ839" i="12"/>
  <c r="AH839" i="12"/>
  <c r="AG839" i="12"/>
  <c r="AE839" i="12"/>
  <c r="AD840" i="12"/>
  <c r="DQ847" i="1"/>
  <c r="DR846" i="1"/>
  <c r="EG846" i="1"/>
  <c r="EF847" i="1"/>
  <c r="CP847" i="1"/>
  <c r="CO848" i="1"/>
  <c r="AR840" i="12" l="1"/>
  <c r="AQ840" i="12"/>
  <c r="AP840" i="12"/>
  <c r="AO840" i="12"/>
  <c r="AN840" i="12"/>
  <c r="AT839" i="12" s="1"/>
  <c r="AS839" i="12" s="1"/>
  <c r="AM840" i="12"/>
  <c r="AL840" i="12"/>
  <c r="AK840" i="12"/>
  <c r="AU839" i="12"/>
  <c r="AH840" i="12"/>
  <c r="AG840" i="12"/>
  <c r="AE840" i="12"/>
  <c r="AI840" i="12"/>
  <c r="AJ840" i="12"/>
  <c r="AF840" i="12"/>
  <c r="AD841" i="12"/>
  <c r="DQ848" i="1"/>
  <c r="DR847" i="1"/>
  <c r="EF848" i="1"/>
  <c r="EG847" i="1"/>
  <c r="CO849" i="1"/>
  <c r="CP848" i="1"/>
  <c r="AR841" i="12" l="1"/>
  <c r="AQ841" i="12"/>
  <c r="AP841" i="12"/>
  <c r="AO841" i="12"/>
  <c r="AN841" i="12"/>
  <c r="AT840" i="12" s="1"/>
  <c r="AS840" i="12" s="1"/>
  <c r="AM841" i="12"/>
  <c r="AL841" i="12"/>
  <c r="AK841" i="12"/>
  <c r="AU840" i="12"/>
  <c r="AH841" i="12"/>
  <c r="AI841" i="12"/>
  <c r="AE841" i="12"/>
  <c r="AG841" i="12"/>
  <c r="AJ841" i="12"/>
  <c r="AF841" i="12"/>
  <c r="AD842" i="12"/>
  <c r="DR848" i="1"/>
  <c r="DQ849" i="1"/>
  <c r="EF849" i="1"/>
  <c r="EG848" i="1"/>
  <c r="CO850" i="1"/>
  <c r="CP849" i="1"/>
  <c r="AR842" i="12" l="1"/>
  <c r="AQ842" i="12"/>
  <c r="AP842" i="12"/>
  <c r="AO842" i="12"/>
  <c r="AN842" i="12"/>
  <c r="AT841" i="12" s="1"/>
  <c r="AS841" i="12" s="1"/>
  <c r="AM842" i="12"/>
  <c r="AL842" i="12"/>
  <c r="AK842" i="12"/>
  <c r="AU841" i="12"/>
  <c r="AH842" i="12"/>
  <c r="AI842" i="12"/>
  <c r="AJ842" i="12"/>
  <c r="AF842" i="12"/>
  <c r="AE842" i="12"/>
  <c r="AG842" i="12"/>
  <c r="AD843" i="12"/>
  <c r="DQ850" i="1"/>
  <c r="DR849" i="1"/>
  <c r="EF850" i="1"/>
  <c r="EG849" i="1"/>
  <c r="CP850" i="1"/>
  <c r="CO851" i="1"/>
  <c r="AR843" i="12" l="1"/>
  <c r="AQ843" i="12"/>
  <c r="AP843" i="12"/>
  <c r="AO843" i="12"/>
  <c r="AN843" i="12"/>
  <c r="AT842" i="12" s="1"/>
  <c r="AS842" i="12" s="1"/>
  <c r="AM843" i="12"/>
  <c r="AL843" i="12"/>
  <c r="AK843" i="12"/>
  <c r="AU842" i="12"/>
  <c r="AH843" i="12"/>
  <c r="AG843" i="12"/>
  <c r="AJ843" i="12"/>
  <c r="AI843" i="12"/>
  <c r="AF843" i="12"/>
  <c r="AE843" i="12"/>
  <c r="AD844" i="12"/>
  <c r="DR850" i="1"/>
  <c r="DQ851" i="1"/>
  <c r="EG850" i="1"/>
  <c r="EF851" i="1"/>
  <c r="CP851" i="1"/>
  <c r="CO852" i="1"/>
  <c r="AR844" i="12" l="1"/>
  <c r="AQ844" i="12"/>
  <c r="AP844" i="12"/>
  <c r="AO844" i="12"/>
  <c r="AN844" i="12"/>
  <c r="AT843" i="12" s="1"/>
  <c r="AS843" i="12" s="1"/>
  <c r="AM844" i="12"/>
  <c r="AL844" i="12"/>
  <c r="AK844" i="12"/>
  <c r="AU843" i="12"/>
  <c r="AG844" i="12"/>
  <c r="AH844" i="12"/>
  <c r="AE844" i="12"/>
  <c r="AF844" i="12"/>
  <c r="AJ844" i="12"/>
  <c r="AI844" i="12"/>
  <c r="AD845" i="12"/>
  <c r="DQ852" i="1"/>
  <c r="DR851" i="1"/>
  <c r="EG851" i="1"/>
  <c r="EF852" i="1"/>
  <c r="CP852" i="1"/>
  <c r="CO853" i="1"/>
  <c r="AR845" i="12" l="1"/>
  <c r="AQ845" i="12"/>
  <c r="AP845" i="12"/>
  <c r="AO845" i="12"/>
  <c r="AN845" i="12"/>
  <c r="AT844" i="12" s="1"/>
  <c r="AS844" i="12" s="1"/>
  <c r="AM845" i="12"/>
  <c r="AL845" i="12"/>
  <c r="AK845" i="12"/>
  <c r="AU844" i="12"/>
  <c r="AE845" i="12"/>
  <c r="AI845" i="12"/>
  <c r="AG845" i="12"/>
  <c r="AH845" i="12"/>
  <c r="AJ845" i="12"/>
  <c r="AF845" i="12"/>
  <c r="AD846" i="12"/>
  <c r="DQ853" i="1"/>
  <c r="DR852" i="1"/>
  <c r="EF853" i="1"/>
  <c r="EG852" i="1"/>
  <c r="CP853" i="1"/>
  <c r="CO854" i="1"/>
  <c r="AR846" i="12" l="1"/>
  <c r="AQ846" i="12"/>
  <c r="AP846" i="12"/>
  <c r="AO846" i="12"/>
  <c r="AN846" i="12"/>
  <c r="AT845" i="12" s="1"/>
  <c r="AS845" i="12" s="1"/>
  <c r="AM846" i="12"/>
  <c r="AL846" i="12"/>
  <c r="AK846" i="12"/>
  <c r="AU845" i="12"/>
  <c r="AG846" i="12"/>
  <c r="AJ846" i="12"/>
  <c r="AH846" i="12"/>
  <c r="AF846" i="12"/>
  <c r="AI846" i="12"/>
  <c r="AE846" i="12"/>
  <c r="AD847" i="12"/>
  <c r="DQ854" i="1"/>
  <c r="DR853" i="1"/>
  <c r="EG853" i="1"/>
  <c r="EF854" i="1"/>
  <c r="CP854" i="1"/>
  <c r="CO855" i="1"/>
  <c r="AR847" i="12" l="1"/>
  <c r="AQ847" i="12"/>
  <c r="AP847" i="12"/>
  <c r="AO847" i="12"/>
  <c r="AN847" i="12"/>
  <c r="AM847" i="12"/>
  <c r="AL847" i="12"/>
  <c r="AK847" i="12"/>
  <c r="AU846" i="12"/>
  <c r="AH847" i="12"/>
  <c r="AT846" i="12"/>
  <c r="AS846" i="12" s="1"/>
  <c r="AE847" i="12"/>
  <c r="AI847" i="12"/>
  <c r="AG847" i="12"/>
  <c r="AF847" i="12"/>
  <c r="AJ847" i="12"/>
  <c r="AD848" i="12"/>
  <c r="DR854" i="1"/>
  <c r="DQ855" i="1"/>
  <c r="EF855" i="1"/>
  <c r="EG854" i="1"/>
  <c r="CO856" i="1"/>
  <c r="CP855" i="1"/>
  <c r="AR848" i="12" l="1"/>
  <c r="AQ848" i="12"/>
  <c r="AP848" i="12"/>
  <c r="AO848" i="12"/>
  <c r="AN848" i="12"/>
  <c r="AT847" i="12" s="1"/>
  <c r="AS847" i="12" s="1"/>
  <c r="AM848" i="12"/>
  <c r="AL848" i="12"/>
  <c r="AK848" i="12"/>
  <c r="AU847" i="12"/>
  <c r="AG848" i="12"/>
  <c r="AJ848" i="12"/>
  <c r="AI848" i="12"/>
  <c r="AH848" i="12"/>
  <c r="AE848" i="12"/>
  <c r="AF848" i="12"/>
  <c r="AD849" i="12"/>
  <c r="DR855" i="1"/>
  <c r="DQ856" i="1"/>
  <c r="EF856" i="1"/>
  <c r="EG855" i="1"/>
  <c r="CO857" i="1"/>
  <c r="CP856" i="1"/>
  <c r="AR849" i="12" l="1"/>
  <c r="AQ849" i="12"/>
  <c r="AP849" i="12"/>
  <c r="AO849" i="12"/>
  <c r="AN849" i="12"/>
  <c r="AT848" i="12" s="1"/>
  <c r="AS848" i="12" s="1"/>
  <c r="AM849" i="12"/>
  <c r="AL849" i="12"/>
  <c r="AK849" i="12"/>
  <c r="AU848" i="12"/>
  <c r="AE849" i="12"/>
  <c r="AJ849" i="12"/>
  <c r="AH849" i="12"/>
  <c r="AI849" i="12"/>
  <c r="AG849" i="12"/>
  <c r="AF849" i="12"/>
  <c r="AD850" i="12"/>
  <c r="DR856" i="1"/>
  <c r="DQ857" i="1"/>
  <c r="EF857" i="1"/>
  <c r="EG856" i="1"/>
  <c r="CO858" i="1"/>
  <c r="CP857" i="1"/>
  <c r="AR850" i="12" l="1"/>
  <c r="AQ850" i="12"/>
  <c r="AP850" i="12"/>
  <c r="AO850" i="12"/>
  <c r="AN850" i="12"/>
  <c r="AM850" i="12"/>
  <c r="AL850" i="12"/>
  <c r="AK850" i="12"/>
  <c r="AU849" i="12"/>
  <c r="AF850" i="12"/>
  <c r="AT849" i="12"/>
  <c r="AS849" i="12" s="1"/>
  <c r="AJ850" i="12"/>
  <c r="AH850" i="12"/>
  <c r="AE850" i="12"/>
  <c r="AI850" i="12"/>
  <c r="AG850" i="12"/>
  <c r="AD851" i="12"/>
  <c r="DQ858" i="1"/>
  <c r="DR857" i="1"/>
  <c r="EF858" i="1"/>
  <c r="EG857" i="1"/>
  <c r="CO859" i="1"/>
  <c r="CP858" i="1"/>
  <c r="AR851" i="12" l="1"/>
  <c r="AQ851" i="12"/>
  <c r="AP851" i="12"/>
  <c r="AO851" i="12"/>
  <c r="AN851" i="12"/>
  <c r="AM851" i="12"/>
  <c r="AL851" i="12"/>
  <c r="AK851" i="12"/>
  <c r="AU850" i="12"/>
  <c r="AH851" i="12"/>
  <c r="AT850" i="12"/>
  <c r="AS850" i="12" s="1"/>
  <c r="AG851" i="12"/>
  <c r="AF851" i="12"/>
  <c r="AI851" i="12"/>
  <c r="AJ851" i="12"/>
  <c r="AE851" i="12"/>
  <c r="AD852" i="12"/>
  <c r="DQ859" i="1"/>
  <c r="DR858" i="1"/>
  <c r="EG858" i="1"/>
  <c r="EF859" i="1"/>
  <c r="CP859" i="1"/>
  <c r="CO860" i="1"/>
  <c r="AR852" i="12" l="1"/>
  <c r="AQ852" i="12"/>
  <c r="AP852" i="12"/>
  <c r="AO852" i="12"/>
  <c r="AN852" i="12"/>
  <c r="AM852" i="12"/>
  <c r="AL852" i="12"/>
  <c r="AK852" i="12"/>
  <c r="AU851" i="12"/>
  <c r="AI852" i="12"/>
  <c r="AF852" i="12"/>
  <c r="AJ852" i="12"/>
  <c r="AT851" i="12"/>
  <c r="AS851" i="12" s="1"/>
  <c r="AH852" i="12"/>
  <c r="AG852" i="12"/>
  <c r="AE852" i="12"/>
  <c r="AD853" i="12"/>
  <c r="DR859" i="1"/>
  <c r="DQ860" i="1"/>
  <c r="EF860" i="1"/>
  <c r="EG859" i="1"/>
  <c r="CP860" i="1"/>
  <c r="CO861" i="1"/>
  <c r="AR853" i="12" l="1"/>
  <c r="AQ853" i="12"/>
  <c r="AP853" i="12"/>
  <c r="AO853" i="12"/>
  <c r="AN853" i="12"/>
  <c r="AM853" i="12"/>
  <c r="AL853" i="12"/>
  <c r="AK853" i="12"/>
  <c r="AU852" i="12"/>
  <c r="AF853" i="12"/>
  <c r="AJ853" i="12"/>
  <c r="AH853" i="12"/>
  <c r="AT852" i="12"/>
  <c r="AS852" i="12" s="1"/>
  <c r="AE853" i="12"/>
  <c r="AI853" i="12"/>
  <c r="AG853" i="12"/>
  <c r="AD854" i="12"/>
  <c r="DR860" i="1"/>
  <c r="DQ861" i="1"/>
  <c r="EF861" i="1"/>
  <c r="EG860" i="1"/>
  <c r="CP861" i="1"/>
  <c r="CO862" i="1"/>
  <c r="AR854" i="12" l="1"/>
  <c r="AQ854" i="12"/>
  <c r="AP854" i="12"/>
  <c r="AO854" i="12"/>
  <c r="AN854" i="12"/>
  <c r="AT853" i="12" s="1"/>
  <c r="AS853" i="12" s="1"/>
  <c r="AM854" i="12"/>
  <c r="AL854" i="12"/>
  <c r="AK854" i="12"/>
  <c r="AU853" i="12"/>
  <c r="AF854" i="12"/>
  <c r="AI854" i="12"/>
  <c r="AE854" i="12"/>
  <c r="AG854" i="12"/>
  <c r="AH854" i="12"/>
  <c r="AJ854" i="12"/>
  <c r="AD855" i="12"/>
  <c r="DQ862" i="1"/>
  <c r="DR861" i="1"/>
  <c r="EF862" i="1"/>
  <c r="EG861" i="1"/>
  <c r="CP862" i="1"/>
  <c r="CO863" i="1"/>
  <c r="AR855" i="12" l="1"/>
  <c r="AQ855" i="12"/>
  <c r="AP855" i="12"/>
  <c r="AO855" i="12"/>
  <c r="AN855" i="12"/>
  <c r="AM855" i="12"/>
  <c r="AL855" i="12"/>
  <c r="AK855" i="12"/>
  <c r="AU854" i="12"/>
  <c r="AE855" i="12"/>
  <c r="AJ855" i="12"/>
  <c r="AI855" i="12"/>
  <c r="AH855" i="12"/>
  <c r="AG855" i="12"/>
  <c r="AT854" i="12"/>
  <c r="AS854" i="12" s="1"/>
  <c r="AF855" i="12"/>
  <c r="AD856" i="12"/>
  <c r="DR862" i="1"/>
  <c r="DQ863" i="1"/>
  <c r="EF863" i="1"/>
  <c r="EG862" i="1"/>
  <c r="CO864" i="1"/>
  <c r="CP863" i="1"/>
  <c r="AR856" i="12" l="1"/>
  <c r="AQ856" i="12"/>
  <c r="AP856" i="12"/>
  <c r="AO856" i="12"/>
  <c r="AN856" i="12"/>
  <c r="AM856" i="12"/>
  <c r="AL856" i="12"/>
  <c r="AK856" i="12"/>
  <c r="AU855" i="12"/>
  <c r="AH856" i="12"/>
  <c r="AI856" i="12"/>
  <c r="AG856" i="12"/>
  <c r="AF856" i="12"/>
  <c r="AE856" i="12"/>
  <c r="AT855" i="12"/>
  <c r="AS855" i="12" s="1"/>
  <c r="AJ856" i="12"/>
  <c r="AD857" i="12"/>
  <c r="DQ864" i="1"/>
  <c r="DR863" i="1"/>
  <c r="EF864" i="1"/>
  <c r="EG863" i="1"/>
  <c r="CO865" i="1"/>
  <c r="CP864" i="1"/>
  <c r="AR857" i="12" l="1"/>
  <c r="AQ857" i="12"/>
  <c r="AP857" i="12"/>
  <c r="AO857" i="12"/>
  <c r="AN857" i="12"/>
  <c r="AT856" i="12" s="1"/>
  <c r="AS856" i="12" s="1"/>
  <c r="AM857" i="12"/>
  <c r="AL857" i="12"/>
  <c r="AK857" i="12"/>
  <c r="AU856" i="12"/>
  <c r="AF857" i="12"/>
  <c r="AJ857" i="12"/>
  <c r="AH857" i="12"/>
  <c r="AG857" i="12"/>
  <c r="AE857" i="12"/>
  <c r="AI857" i="12"/>
  <c r="AD858" i="12"/>
  <c r="DR864" i="1"/>
  <c r="DQ865" i="1"/>
  <c r="EF865" i="1"/>
  <c r="EG864" i="1"/>
  <c r="CP865" i="1"/>
  <c r="CO866" i="1"/>
  <c r="AR858" i="12" l="1"/>
  <c r="AQ858" i="12"/>
  <c r="AP858" i="12"/>
  <c r="AO858" i="12"/>
  <c r="AN858" i="12"/>
  <c r="AT857" i="12" s="1"/>
  <c r="AS857" i="12" s="1"/>
  <c r="AM858" i="12"/>
  <c r="AL858" i="12"/>
  <c r="AK858" i="12"/>
  <c r="AU857" i="12"/>
  <c r="AG858" i="12"/>
  <c r="AI858" i="12"/>
  <c r="AE858" i="12"/>
  <c r="AH858" i="12"/>
  <c r="AJ858" i="12"/>
  <c r="AF858" i="12"/>
  <c r="AD859" i="12"/>
  <c r="DR865" i="1"/>
  <c r="DQ866" i="1"/>
  <c r="EF866" i="1"/>
  <c r="EG865" i="1"/>
  <c r="CO867" i="1"/>
  <c r="CP866" i="1"/>
  <c r="AR859" i="12" l="1"/>
  <c r="AQ859" i="12"/>
  <c r="AP859" i="12"/>
  <c r="AO859" i="12"/>
  <c r="AN859" i="12"/>
  <c r="AM859" i="12"/>
  <c r="AL859" i="12"/>
  <c r="AK859" i="12"/>
  <c r="AU858" i="12"/>
  <c r="AI859" i="12"/>
  <c r="AG859" i="12"/>
  <c r="AJ859" i="12"/>
  <c r="AH859" i="12"/>
  <c r="AE859" i="12"/>
  <c r="AT858" i="12"/>
  <c r="AS858" i="12" s="1"/>
  <c r="AF859" i="12"/>
  <c r="AD860" i="12"/>
  <c r="DR866" i="1"/>
  <c r="DQ867" i="1"/>
  <c r="EF867" i="1"/>
  <c r="EG866" i="1"/>
  <c r="CO868" i="1"/>
  <c r="CP867" i="1"/>
  <c r="AR860" i="12" l="1"/>
  <c r="AQ860" i="12"/>
  <c r="AP860" i="12"/>
  <c r="AO860" i="12"/>
  <c r="AN860" i="12"/>
  <c r="AT859" i="12" s="1"/>
  <c r="AS859" i="12" s="1"/>
  <c r="AM860" i="12"/>
  <c r="AL860" i="12"/>
  <c r="AK860" i="12"/>
  <c r="AU859" i="12"/>
  <c r="AJ860" i="12"/>
  <c r="AG860" i="12"/>
  <c r="AE860" i="12"/>
  <c r="AH860" i="12"/>
  <c r="AI860" i="12"/>
  <c r="AF860" i="12"/>
  <c r="AD861" i="12"/>
  <c r="DR867" i="1"/>
  <c r="DQ868" i="1"/>
  <c r="EG867" i="1"/>
  <c r="EF868" i="1"/>
  <c r="CO869" i="1"/>
  <c r="CP868" i="1"/>
  <c r="AR861" i="12" l="1"/>
  <c r="AQ861" i="12"/>
  <c r="AP861" i="12"/>
  <c r="AO861" i="12"/>
  <c r="AN861" i="12"/>
  <c r="AT860" i="12" s="1"/>
  <c r="AS860" i="12" s="1"/>
  <c r="AM861" i="12"/>
  <c r="AL861" i="12"/>
  <c r="AK861" i="12"/>
  <c r="AU860" i="12"/>
  <c r="AH861" i="12"/>
  <c r="AI861" i="12"/>
  <c r="AF861" i="12"/>
  <c r="AG861" i="12"/>
  <c r="AJ861" i="12"/>
  <c r="AE861" i="12"/>
  <c r="AD862" i="12"/>
  <c r="DQ869" i="1"/>
  <c r="DR868" i="1"/>
  <c r="EF869" i="1"/>
  <c r="EG868" i="1"/>
  <c r="CO870" i="1"/>
  <c r="CP869" i="1"/>
  <c r="AR862" i="12" l="1"/>
  <c r="AQ862" i="12"/>
  <c r="AP862" i="12"/>
  <c r="AO862" i="12"/>
  <c r="AN862" i="12"/>
  <c r="AT861" i="12" s="1"/>
  <c r="AS861" i="12" s="1"/>
  <c r="AM862" i="12"/>
  <c r="AL862" i="12"/>
  <c r="AK862" i="12"/>
  <c r="AU861" i="12"/>
  <c r="AE862" i="12"/>
  <c r="AJ862" i="12"/>
  <c r="AH862" i="12"/>
  <c r="AF862" i="12"/>
  <c r="AI862" i="12"/>
  <c r="AG862" i="12"/>
  <c r="AD863" i="12"/>
  <c r="DQ870" i="1"/>
  <c r="DR869" i="1"/>
  <c r="EF870" i="1"/>
  <c r="EG869" i="1"/>
  <c r="CP870" i="1"/>
  <c r="CO871" i="1"/>
  <c r="AR863" i="12" l="1"/>
  <c r="AQ863" i="12"/>
  <c r="AP863" i="12"/>
  <c r="AO863" i="12"/>
  <c r="AN863" i="12"/>
  <c r="AT862" i="12" s="1"/>
  <c r="AS862" i="12" s="1"/>
  <c r="AM863" i="12"/>
  <c r="AL863" i="12"/>
  <c r="AK863" i="12"/>
  <c r="AU862" i="12"/>
  <c r="AH863" i="12"/>
  <c r="AF863" i="12"/>
  <c r="AJ863" i="12"/>
  <c r="AI863" i="12"/>
  <c r="AG863" i="12"/>
  <c r="AE863" i="12"/>
  <c r="AD864" i="12"/>
  <c r="DQ871" i="1"/>
  <c r="DR870" i="1"/>
  <c r="EG870" i="1"/>
  <c r="EF871" i="1"/>
  <c r="CP871" i="1"/>
  <c r="CO872" i="1"/>
  <c r="AR864" i="12" l="1"/>
  <c r="AQ864" i="12"/>
  <c r="AP864" i="12"/>
  <c r="AO864" i="12"/>
  <c r="AN864" i="12"/>
  <c r="AT863" i="12" s="1"/>
  <c r="AS863" i="12" s="1"/>
  <c r="AM864" i="12"/>
  <c r="AL864" i="12"/>
  <c r="AK864" i="12"/>
  <c r="AU863" i="12"/>
  <c r="AI864" i="12"/>
  <c r="AJ864" i="12"/>
  <c r="AH864" i="12"/>
  <c r="AF864" i="12"/>
  <c r="AE864" i="12"/>
  <c r="AG864" i="12"/>
  <c r="AD865" i="12"/>
  <c r="DR871" i="1"/>
  <c r="DQ872" i="1"/>
  <c r="EG871" i="1"/>
  <c r="EF872" i="1"/>
  <c r="CP872" i="1"/>
  <c r="CO873" i="1"/>
  <c r="AR865" i="12" l="1"/>
  <c r="AQ865" i="12"/>
  <c r="AP865" i="12"/>
  <c r="AO865" i="12"/>
  <c r="AN865" i="12"/>
  <c r="AT864" i="12" s="1"/>
  <c r="AS864" i="12" s="1"/>
  <c r="AM865" i="12"/>
  <c r="AL865" i="12"/>
  <c r="AK865" i="12"/>
  <c r="AU864" i="12"/>
  <c r="AH865" i="12"/>
  <c r="AI865" i="12"/>
  <c r="AJ865" i="12"/>
  <c r="AF865" i="12"/>
  <c r="AG865" i="12"/>
  <c r="AE865" i="12"/>
  <c r="AD866" i="12"/>
  <c r="DR872" i="1"/>
  <c r="DQ873" i="1"/>
  <c r="EF873" i="1"/>
  <c r="EG872" i="1"/>
  <c r="CO874" i="1"/>
  <c r="CP873" i="1"/>
  <c r="AR866" i="12" l="1"/>
  <c r="AQ866" i="12"/>
  <c r="AP866" i="12"/>
  <c r="AO866" i="12"/>
  <c r="AN866" i="12"/>
  <c r="AT865" i="12" s="1"/>
  <c r="AS865" i="12" s="1"/>
  <c r="AM866" i="12"/>
  <c r="AL866" i="12"/>
  <c r="AK866" i="12"/>
  <c r="AU865" i="12"/>
  <c r="AF866" i="12"/>
  <c r="AG866" i="12"/>
  <c r="AH866" i="12"/>
  <c r="AE866" i="12"/>
  <c r="AJ866" i="12"/>
  <c r="AI866" i="12"/>
  <c r="AD867" i="12"/>
  <c r="DR873" i="1"/>
  <c r="DQ874" i="1"/>
  <c r="EF874" i="1"/>
  <c r="EG873" i="1"/>
  <c r="CO875" i="1"/>
  <c r="CP874" i="1"/>
  <c r="AR867" i="12" l="1"/>
  <c r="AQ867" i="12"/>
  <c r="AP867" i="12"/>
  <c r="AO867" i="12"/>
  <c r="AN867" i="12"/>
  <c r="AT866" i="12" s="1"/>
  <c r="AS866" i="12" s="1"/>
  <c r="AM867" i="12"/>
  <c r="AL867" i="12"/>
  <c r="AK867" i="12"/>
  <c r="AU866" i="12"/>
  <c r="AG867" i="12"/>
  <c r="AF867" i="12"/>
  <c r="AI867" i="12"/>
  <c r="AH867" i="12"/>
  <c r="AE867" i="12"/>
  <c r="AJ867" i="12"/>
  <c r="AD868" i="12"/>
  <c r="DQ875" i="1"/>
  <c r="DR874" i="1"/>
  <c r="EG874" i="1"/>
  <c r="EF875" i="1"/>
  <c r="CO876" i="1"/>
  <c r="CP875" i="1"/>
  <c r="AR868" i="12" l="1"/>
  <c r="AQ868" i="12"/>
  <c r="AP868" i="12"/>
  <c r="AO868" i="12"/>
  <c r="AN868" i="12"/>
  <c r="AT867" i="12" s="1"/>
  <c r="AS867" i="12" s="1"/>
  <c r="AM868" i="12"/>
  <c r="AL868" i="12"/>
  <c r="AK868" i="12"/>
  <c r="AU867" i="12"/>
  <c r="AH868" i="12"/>
  <c r="AG868" i="12"/>
  <c r="AI868" i="12"/>
  <c r="AJ868" i="12"/>
  <c r="AF868" i="12"/>
  <c r="AE868" i="12"/>
  <c r="AD869" i="12"/>
  <c r="DR875" i="1"/>
  <c r="DQ876" i="1"/>
  <c r="EF876" i="1"/>
  <c r="EG875" i="1"/>
  <c r="CP876" i="1"/>
  <c r="CO877" i="1"/>
  <c r="AR869" i="12" l="1"/>
  <c r="AQ869" i="12"/>
  <c r="AP869" i="12"/>
  <c r="AO869" i="12"/>
  <c r="AN869" i="12"/>
  <c r="AM869" i="12"/>
  <c r="AL869" i="12"/>
  <c r="AK869" i="12"/>
  <c r="AU868" i="12"/>
  <c r="AE869" i="12"/>
  <c r="AF869" i="12"/>
  <c r="AI869" i="12"/>
  <c r="AH869" i="12"/>
  <c r="AJ869" i="12"/>
  <c r="AT868" i="12"/>
  <c r="AS868" i="12" s="1"/>
  <c r="AG869" i="12"/>
  <c r="AD870" i="12"/>
  <c r="DQ877" i="1"/>
  <c r="DR876" i="1"/>
  <c r="EF877" i="1"/>
  <c r="EG876" i="1"/>
  <c r="CP877" i="1"/>
  <c r="CO878" i="1"/>
  <c r="AR870" i="12" l="1"/>
  <c r="AQ870" i="12"/>
  <c r="AP870" i="12"/>
  <c r="AO870" i="12"/>
  <c r="AN870" i="12"/>
  <c r="AT869" i="12" s="1"/>
  <c r="AS869" i="12" s="1"/>
  <c r="AM870" i="12"/>
  <c r="AL870" i="12"/>
  <c r="AK870" i="12"/>
  <c r="AU869" i="12"/>
  <c r="AF870" i="12"/>
  <c r="AJ870" i="12"/>
  <c r="AE870" i="12"/>
  <c r="AH870" i="12"/>
  <c r="AG870" i="12"/>
  <c r="AI870" i="12"/>
  <c r="AD871" i="12"/>
  <c r="DR877" i="1"/>
  <c r="DQ878" i="1"/>
  <c r="EF878" i="1"/>
  <c r="EG877" i="1"/>
  <c r="CP878" i="1"/>
  <c r="CO879" i="1"/>
  <c r="AR871" i="12" l="1"/>
  <c r="AQ871" i="12"/>
  <c r="AP871" i="12"/>
  <c r="AO871" i="12"/>
  <c r="AN871" i="12"/>
  <c r="AM871" i="12"/>
  <c r="AL871" i="12"/>
  <c r="AK871" i="12"/>
  <c r="AU870" i="12"/>
  <c r="AE871" i="12"/>
  <c r="AI871" i="12"/>
  <c r="AJ871" i="12"/>
  <c r="AT870" i="12"/>
  <c r="AS870" i="12" s="1"/>
  <c r="AH871" i="12"/>
  <c r="AG871" i="12"/>
  <c r="AF871" i="12"/>
  <c r="AD872" i="12"/>
  <c r="DR878" i="1"/>
  <c r="DQ879" i="1"/>
  <c r="EF879" i="1"/>
  <c r="EG878" i="1"/>
  <c r="CO880" i="1"/>
  <c r="CP879" i="1"/>
  <c r="AR872" i="12" l="1"/>
  <c r="AQ872" i="12"/>
  <c r="AP872" i="12"/>
  <c r="AO872" i="12"/>
  <c r="AN872" i="12"/>
  <c r="AT871" i="12" s="1"/>
  <c r="AS871" i="12" s="1"/>
  <c r="AM872" i="12"/>
  <c r="AL872" i="12"/>
  <c r="AK872" i="12"/>
  <c r="AU871" i="12"/>
  <c r="AH872" i="12"/>
  <c r="AF872" i="12"/>
  <c r="AI872" i="12"/>
  <c r="AJ872" i="12"/>
  <c r="AG872" i="12"/>
  <c r="AE872" i="12"/>
  <c r="AD873" i="12"/>
  <c r="DQ880" i="1"/>
  <c r="DR879" i="1"/>
  <c r="EG879" i="1"/>
  <c r="EF880" i="1"/>
  <c r="CO881" i="1"/>
  <c r="CP880" i="1"/>
  <c r="AR873" i="12" l="1"/>
  <c r="AQ873" i="12"/>
  <c r="AP873" i="12"/>
  <c r="AO873" i="12"/>
  <c r="AN873" i="12"/>
  <c r="AT872" i="12" s="1"/>
  <c r="AS872" i="12" s="1"/>
  <c r="AM873" i="12"/>
  <c r="AL873" i="12"/>
  <c r="AK873" i="12"/>
  <c r="AU872" i="12"/>
  <c r="AF873" i="12"/>
  <c r="AI873" i="12"/>
  <c r="AJ873" i="12"/>
  <c r="AH873" i="12"/>
  <c r="AG873" i="12"/>
  <c r="AE873" i="12"/>
  <c r="AD874" i="12"/>
  <c r="DR880" i="1"/>
  <c r="DQ881" i="1"/>
  <c r="EG880" i="1"/>
  <c r="EF881" i="1"/>
  <c r="CP881" i="1"/>
  <c r="CO882" i="1"/>
  <c r="AR874" i="12" l="1"/>
  <c r="AQ874" i="12"/>
  <c r="AP874" i="12"/>
  <c r="AO874" i="12"/>
  <c r="AN874" i="12"/>
  <c r="AM874" i="12"/>
  <c r="AL874" i="12"/>
  <c r="AK874" i="12"/>
  <c r="AU873" i="12"/>
  <c r="AH874" i="12"/>
  <c r="AE874" i="12"/>
  <c r="AG874" i="12"/>
  <c r="AT873" i="12"/>
  <c r="AS873" i="12" s="1"/>
  <c r="AI874" i="12"/>
  <c r="AF874" i="12"/>
  <c r="AJ874" i="12"/>
  <c r="AD875" i="12"/>
  <c r="DR881" i="1"/>
  <c r="DQ882" i="1"/>
  <c r="EG881" i="1"/>
  <c r="EF882" i="1"/>
  <c r="CO883" i="1"/>
  <c r="CP882" i="1"/>
  <c r="AR875" i="12" l="1"/>
  <c r="AQ875" i="12"/>
  <c r="AP875" i="12"/>
  <c r="AO875" i="12"/>
  <c r="AN875" i="12"/>
  <c r="AM875" i="12"/>
  <c r="AL875" i="12"/>
  <c r="AK875" i="12"/>
  <c r="AU874" i="12"/>
  <c r="AH875" i="12"/>
  <c r="AG875" i="12"/>
  <c r="AE875" i="12"/>
  <c r="AJ875" i="12"/>
  <c r="AI875" i="12"/>
  <c r="AT874" i="12"/>
  <c r="AS874" i="12" s="1"/>
  <c r="AF875" i="12"/>
  <c r="AD876" i="12"/>
  <c r="DQ883" i="1"/>
  <c r="DR882" i="1"/>
  <c r="EF883" i="1"/>
  <c r="EG882" i="1"/>
  <c r="CO884" i="1"/>
  <c r="CP883" i="1"/>
  <c r="AR876" i="12" l="1"/>
  <c r="AQ876" i="12"/>
  <c r="AP876" i="12"/>
  <c r="AO876" i="12"/>
  <c r="AN876" i="12"/>
  <c r="AT875" i="12" s="1"/>
  <c r="AS875" i="12" s="1"/>
  <c r="AM876" i="12"/>
  <c r="AL876" i="12"/>
  <c r="AK876" i="12"/>
  <c r="AU875" i="12"/>
  <c r="AF876" i="12"/>
  <c r="AI876" i="12"/>
  <c r="AG876" i="12"/>
  <c r="AH876" i="12"/>
  <c r="AJ876" i="12"/>
  <c r="AE876" i="12"/>
  <c r="AD877" i="12"/>
  <c r="DQ884" i="1"/>
  <c r="DR883" i="1"/>
  <c r="EG883" i="1"/>
  <c r="EF884" i="1"/>
  <c r="CP884" i="1"/>
  <c r="CO885" i="1"/>
  <c r="AR877" i="12" l="1"/>
  <c r="AQ877" i="12"/>
  <c r="AP877" i="12"/>
  <c r="AO877" i="12"/>
  <c r="AN877" i="12"/>
  <c r="AM877" i="12"/>
  <c r="AL877" i="12"/>
  <c r="AK877" i="12"/>
  <c r="AU876" i="12"/>
  <c r="AH877" i="12"/>
  <c r="AJ877" i="12"/>
  <c r="AE877" i="12"/>
  <c r="AT876" i="12"/>
  <c r="AS876" i="12" s="1"/>
  <c r="AF877" i="12"/>
  <c r="AI877" i="12"/>
  <c r="AG877" i="12"/>
  <c r="AD878" i="12"/>
  <c r="DR884" i="1"/>
  <c r="DQ885" i="1"/>
  <c r="EF885" i="1"/>
  <c r="EG884" i="1"/>
  <c r="CP885" i="1"/>
  <c r="CO886" i="1"/>
  <c r="AR878" i="12" l="1"/>
  <c r="AQ878" i="12"/>
  <c r="AP878" i="12"/>
  <c r="AO878" i="12"/>
  <c r="AN878" i="12"/>
  <c r="AM878" i="12"/>
  <c r="AL878" i="12"/>
  <c r="AK878" i="12"/>
  <c r="AU877" i="12"/>
  <c r="AJ878" i="12"/>
  <c r="AT877" i="12"/>
  <c r="AS877" i="12" s="1"/>
  <c r="AG878" i="12"/>
  <c r="AH878" i="12"/>
  <c r="AE878" i="12"/>
  <c r="AI878" i="12"/>
  <c r="AF878" i="12"/>
  <c r="AD879" i="12"/>
  <c r="DR885" i="1"/>
  <c r="DQ886" i="1"/>
  <c r="EG885" i="1"/>
  <c r="EF886" i="1"/>
  <c r="CO887" i="1"/>
  <c r="CP886" i="1"/>
  <c r="AR879" i="12" l="1"/>
  <c r="AQ879" i="12"/>
  <c r="AP879" i="12"/>
  <c r="AO879" i="12"/>
  <c r="AN879" i="12"/>
  <c r="AM879" i="12"/>
  <c r="AL879" i="12"/>
  <c r="AK879" i="12"/>
  <c r="AU878" i="12"/>
  <c r="AH879" i="12"/>
  <c r="AI879" i="12"/>
  <c r="AE879" i="12"/>
  <c r="AT878" i="12"/>
  <c r="AS878" i="12" s="1"/>
  <c r="AG879" i="12"/>
  <c r="AJ879" i="12"/>
  <c r="AF879" i="12"/>
  <c r="AD880" i="12"/>
  <c r="DQ887" i="1"/>
  <c r="DR886" i="1"/>
  <c r="EF887" i="1"/>
  <c r="EG886" i="1"/>
  <c r="CO888" i="1"/>
  <c r="CP887" i="1"/>
  <c r="AR880" i="12" l="1"/>
  <c r="AQ880" i="12"/>
  <c r="AP880" i="12"/>
  <c r="AO880" i="12"/>
  <c r="AN880" i="12"/>
  <c r="AM880" i="12"/>
  <c r="AL880" i="12"/>
  <c r="AK880" i="12"/>
  <c r="AU879" i="12"/>
  <c r="AG880" i="12"/>
  <c r="AT879" i="12"/>
  <c r="AS879" i="12" s="1"/>
  <c r="AH880" i="12"/>
  <c r="AF880" i="12"/>
  <c r="AJ880" i="12"/>
  <c r="AI880" i="12"/>
  <c r="AE880" i="12"/>
  <c r="AD881" i="12"/>
  <c r="DR887" i="1"/>
  <c r="DQ888" i="1"/>
  <c r="EF888" i="1"/>
  <c r="EG887" i="1"/>
  <c r="CP888" i="1"/>
  <c r="CO889" i="1"/>
  <c r="AR881" i="12" l="1"/>
  <c r="AQ881" i="12"/>
  <c r="AP881" i="12"/>
  <c r="AO881" i="12"/>
  <c r="AN881" i="12"/>
  <c r="AM881" i="12"/>
  <c r="AL881" i="12"/>
  <c r="AK881" i="12"/>
  <c r="AU880" i="12"/>
  <c r="AH881" i="12"/>
  <c r="AI881" i="12"/>
  <c r="AF881" i="12"/>
  <c r="AG881" i="12"/>
  <c r="AE881" i="12"/>
  <c r="AT880" i="12"/>
  <c r="AS880" i="12" s="1"/>
  <c r="AJ881" i="12"/>
  <c r="AD882" i="12"/>
  <c r="DR888" i="1"/>
  <c r="DQ889" i="1"/>
  <c r="EF889" i="1"/>
  <c r="EG888" i="1"/>
  <c r="CO890" i="1"/>
  <c r="CP889" i="1"/>
  <c r="AR882" i="12" l="1"/>
  <c r="AQ882" i="12"/>
  <c r="AP882" i="12"/>
  <c r="AO882" i="12"/>
  <c r="AN882" i="12"/>
  <c r="AT881" i="12" s="1"/>
  <c r="AS881" i="12" s="1"/>
  <c r="AM882" i="12"/>
  <c r="AL882" i="12"/>
  <c r="AK882" i="12"/>
  <c r="AU881" i="12"/>
  <c r="AH882" i="12"/>
  <c r="AE882" i="12"/>
  <c r="AI882" i="12"/>
  <c r="AJ882" i="12"/>
  <c r="AF882" i="12"/>
  <c r="AG882" i="12"/>
  <c r="AD883" i="12"/>
  <c r="DQ890" i="1"/>
  <c r="DR889" i="1"/>
  <c r="EG889" i="1"/>
  <c r="EF890" i="1"/>
  <c r="CP890" i="1"/>
  <c r="CO891" i="1"/>
  <c r="AR883" i="12" l="1"/>
  <c r="AQ883" i="12"/>
  <c r="AP883" i="12"/>
  <c r="AO883" i="12"/>
  <c r="AN883" i="12"/>
  <c r="AT882" i="12" s="1"/>
  <c r="AS882" i="12" s="1"/>
  <c r="AM883" i="12"/>
  <c r="AL883" i="12"/>
  <c r="AK883" i="12"/>
  <c r="AU882" i="12"/>
  <c r="AE883" i="12"/>
  <c r="AG883" i="12"/>
  <c r="AF883" i="12"/>
  <c r="AH883" i="12"/>
  <c r="AI883" i="12"/>
  <c r="AJ883" i="12"/>
  <c r="AD884" i="12"/>
  <c r="DR890" i="1"/>
  <c r="DQ891" i="1"/>
  <c r="EF891" i="1"/>
  <c r="EG890" i="1"/>
  <c r="CO892" i="1"/>
  <c r="CP891" i="1"/>
  <c r="AR884" i="12" l="1"/>
  <c r="AQ884" i="12"/>
  <c r="AP884" i="12"/>
  <c r="AO884" i="12"/>
  <c r="AN884" i="12"/>
  <c r="AT883" i="12" s="1"/>
  <c r="AS883" i="12" s="1"/>
  <c r="AM884" i="12"/>
  <c r="AL884" i="12"/>
  <c r="AK884" i="12"/>
  <c r="AU883" i="12"/>
  <c r="AH884" i="12"/>
  <c r="AJ884" i="12"/>
  <c r="AF884" i="12"/>
  <c r="AI884" i="12"/>
  <c r="AE884" i="12"/>
  <c r="AG884" i="12"/>
  <c r="AD885" i="12"/>
  <c r="DR891" i="1"/>
  <c r="DQ892" i="1"/>
  <c r="EG891" i="1"/>
  <c r="EF892" i="1"/>
  <c r="CO893" i="1"/>
  <c r="CP892" i="1"/>
  <c r="AR885" i="12" l="1"/>
  <c r="AQ885" i="12"/>
  <c r="AP885" i="12"/>
  <c r="AO885" i="12"/>
  <c r="AN885" i="12"/>
  <c r="AM885" i="12"/>
  <c r="AL885" i="12"/>
  <c r="AK885" i="12"/>
  <c r="AU884" i="12"/>
  <c r="AH885" i="12"/>
  <c r="AJ885" i="12"/>
  <c r="AE885" i="12"/>
  <c r="AT884" i="12"/>
  <c r="AS884" i="12" s="1"/>
  <c r="AI885" i="12"/>
  <c r="AF885" i="12"/>
  <c r="AG885" i="12"/>
  <c r="AD886" i="12"/>
  <c r="DQ893" i="1"/>
  <c r="DR892" i="1"/>
  <c r="EG892" i="1"/>
  <c r="EF893" i="1"/>
  <c r="CO894" i="1"/>
  <c r="CP893" i="1"/>
  <c r="AR886" i="12" l="1"/>
  <c r="AQ886" i="12"/>
  <c r="AP886" i="12"/>
  <c r="AO886" i="12"/>
  <c r="AN886" i="12"/>
  <c r="AT885" i="12" s="1"/>
  <c r="AS885" i="12" s="1"/>
  <c r="AM886" i="12"/>
  <c r="AL886" i="12"/>
  <c r="AK886" i="12"/>
  <c r="AU885" i="12"/>
  <c r="AI886" i="12"/>
  <c r="AF886" i="12"/>
  <c r="AH886" i="12"/>
  <c r="AJ886" i="12"/>
  <c r="AE886" i="12"/>
  <c r="AG886" i="12"/>
  <c r="AD887" i="12"/>
  <c r="DR893" i="1"/>
  <c r="DQ894" i="1"/>
  <c r="EF894" i="1"/>
  <c r="EG893" i="1"/>
  <c r="CP894" i="1"/>
  <c r="CO895" i="1"/>
  <c r="AR887" i="12" l="1"/>
  <c r="AQ887" i="12"/>
  <c r="AP887" i="12"/>
  <c r="AO887" i="12"/>
  <c r="AN887" i="12"/>
  <c r="AT886" i="12" s="1"/>
  <c r="AS886" i="12" s="1"/>
  <c r="AM887" i="12"/>
  <c r="AL887" i="12"/>
  <c r="AK887" i="12"/>
  <c r="AU886" i="12"/>
  <c r="AG887" i="12"/>
  <c r="AH887" i="12"/>
  <c r="AE887" i="12"/>
  <c r="AI887" i="12"/>
  <c r="AF887" i="12"/>
  <c r="AJ887" i="12"/>
  <c r="AD888" i="12"/>
  <c r="DR894" i="1"/>
  <c r="DQ895" i="1"/>
  <c r="EF895" i="1"/>
  <c r="EG894" i="1"/>
  <c r="CP895" i="1"/>
  <c r="CO896" i="1"/>
  <c r="AR888" i="12" l="1"/>
  <c r="AQ888" i="12"/>
  <c r="AP888" i="12"/>
  <c r="AO888" i="12"/>
  <c r="AN888" i="12"/>
  <c r="AM888" i="12"/>
  <c r="AL888" i="12"/>
  <c r="AK888" i="12"/>
  <c r="AU887" i="12"/>
  <c r="AI888" i="12"/>
  <c r="AF888" i="12"/>
  <c r="AG888" i="12"/>
  <c r="AT887" i="12"/>
  <c r="AS887" i="12" s="1"/>
  <c r="AH888" i="12"/>
  <c r="AE888" i="12"/>
  <c r="AJ888" i="12"/>
  <c r="AD889" i="12"/>
  <c r="DQ896" i="1"/>
  <c r="DR895" i="1"/>
  <c r="EF896" i="1"/>
  <c r="EG895" i="1"/>
  <c r="CP896" i="1"/>
  <c r="CO897" i="1"/>
  <c r="AR889" i="12" l="1"/>
  <c r="AQ889" i="12"/>
  <c r="AP889" i="12"/>
  <c r="AO889" i="12"/>
  <c r="AN889" i="12"/>
  <c r="AT888" i="12" s="1"/>
  <c r="AS888" i="12" s="1"/>
  <c r="AM889" i="12"/>
  <c r="AL889" i="12"/>
  <c r="AK889" i="12"/>
  <c r="AU888" i="12"/>
  <c r="AH889" i="12"/>
  <c r="AG889" i="12"/>
  <c r="AE889" i="12"/>
  <c r="AF889" i="12"/>
  <c r="AJ889" i="12"/>
  <c r="AI889" i="12"/>
  <c r="AD890" i="12"/>
  <c r="DR896" i="1"/>
  <c r="DQ897" i="1"/>
  <c r="EF897" i="1"/>
  <c r="EG896" i="1"/>
  <c r="CP897" i="1"/>
  <c r="CO898" i="1"/>
  <c r="AR890" i="12" l="1"/>
  <c r="AQ890" i="12"/>
  <c r="AP890" i="12"/>
  <c r="AO890" i="12"/>
  <c r="AN890" i="12"/>
  <c r="AT889" i="12" s="1"/>
  <c r="AS889" i="12" s="1"/>
  <c r="AM890" i="12"/>
  <c r="AL890" i="12"/>
  <c r="AK890" i="12"/>
  <c r="AU889" i="12"/>
  <c r="AI890" i="12"/>
  <c r="AF890" i="12"/>
  <c r="AE890" i="12"/>
  <c r="AH890" i="12"/>
  <c r="AG890" i="12"/>
  <c r="AJ890" i="12"/>
  <c r="AD891" i="12"/>
  <c r="DQ898" i="1"/>
  <c r="DR897" i="1"/>
  <c r="EG897" i="1"/>
  <c r="EF898" i="1"/>
  <c r="CP898" i="1"/>
  <c r="CO899" i="1"/>
  <c r="AR891" i="12" l="1"/>
  <c r="AQ891" i="12"/>
  <c r="AP891" i="12"/>
  <c r="AO891" i="12"/>
  <c r="AN891" i="12"/>
  <c r="AM891" i="12"/>
  <c r="AL891" i="12"/>
  <c r="AK891" i="12"/>
  <c r="AU890" i="12"/>
  <c r="AH891" i="12"/>
  <c r="AF891" i="12"/>
  <c r="AJ891" i="12"/>
  <c r="AG891" i="12"/>
  <c r="AI891" i="12"/>
  <c r="AT890" i="12"/>
  <c r="AS890" i="12" s="1"/>
  <c r="AE891" i="12"/>
  <c r="AD892" i="12"/>
  <c r="DQ899" i="1"/>
  <c r="DR898" i="1"/>
  <c r="EG898" i="1"/>
  <c r="EF899" i="1"/>
  <c r="CP899" i="1"/>
  <c r="CO900" i="1"/>
  <c r="AR892" i="12" l="1"/>
  <c r="AQ892" i="12"/>
  <c r="AP892" i="12"/>
  <c r="AO892" i="12"/>
  <c r="AN892" i="12"/>
  <c r="AT891" i="12" s="1"/>
  <c r="AS891" i="12" s="1"/>
  <c r="AM892" i="12"/>
  <c r="AL892" i="12"/>
  <c r="AK892" i="12"/>
  <c r="AU891" i="12"/>
  <c r="AJ892" i="12"/>
  <c r="AG892" i="12"/>
  <c r="AF892" i="12"/>
  <c r="AI892" i="12"/>
  <c r="AE892" i="12"/>
  <c r="AH892" i="12"/>
  <c r="AD893" i="12"/>
  <c r="DR899" i="1"/>
  <c r="DQ900" i="1"/>
  <c r="EG899" i="1"/>
  <c r="EF900" i="1"/>
  <c r="CO901" i="1"/>
  <c r="CP900" i="1"/>
  <c r="AR893" i="12" l="1"/>
  <c r="AQ893" i="12"/>
  <c r="AP893" i="12"/>
  <c r="AO893" i="12"/>
  <c r="AN893" i="12"/>
  <c r="AT892" i="12" s="1"/>
  <c r="AS892" i="12" s="1"/>
  <c r="AM893" i="12"/>
  <c r="AL893" i="12"/>
  <c r="AK893" i="12"/>
  <c r="AU892" i="12"/>
  <c r="AH893" i="12"/>
  <c r="AJ893" i="12"/>
  <c r="AF893" i="12"/>
  <c r="AI893" i="12"/>
  <c r="AE893" i="12"/>
  <c r="AG893" i="12"/>
  <c r="AD894" i="12"/>
  <c r="DQ901" i="1"/>
  <c r="DR900" i="1"/>
  <c r="EF901" i="1"/>
  <c r="EG900" i="1"/>
  <c r="CO902" i="1"/>
  <c r="CP901" i="1"/>
  <c r="AR894" i="12" l="1"/>
  <c r="AQ894" i="12"/>
  <c r="AP894" i="12"/>
  <c r="AO894" i="12"/>
  <c r="AN894" i="12"/>
  <c r="AM894" i="12"/>
  <c r="AL894" i="12"/>
  <c r="AK894" i="12"/>
  <c r="AU893" i="12"/>
  <c r="AJ894" i="12"/>
  <c r="AG894" i="12"/>
  <c r="AI894" i="12"/>
  <c r="AH894" i="12"/>
  <c r="AF894" i="12"/>
  <c r="AT893" i="12"/>
  <c r="AS893" i="12" s="1"/>
  <c r="AE894" i="12"/>
  <c r="AD895" i="12"/>
  <c r="DQ902" i="1"/>
  <c r="DR901" i="1"/>
  <c r="EF902" i="1"/>
  <c r="EG901" i="1"/>
  <c r="CO903" i="1"/>
  <c r="CP902" i="1"/>
  <c r="AR895" i="12" l="1"/>
  <c r="AQ895" i="12"/>
  <c r="AP895" i="12"/>
  <c r="AO895" i="12"/>
  <c r="AN895" i="12"/>
  <c r="AT894" i="12" s="1"/>
  <c r="AS894" i="12" s="1"/>
  <c r="AM895" i="12"/>
  <c r="AL895" i="12"/>
  <c r="AK895" i="12"/>
  <c r="AU894" i="12"/>
  <c r="AJ895" i="12"/>
  <c r="AI895" i="12"/>
  <c r="AG895" i="12"/>
  <c r="AH895" i="12"/>
  <c r="AF895" i="12"/>
  <c r="AE895" i="12"/>
  <c r="AD896" i="12"/>
  <c r="DR902" i="1"/>
  <c r="DQ903" i="1"/>
  <c r="EG902" i="1"/>
  <c r="EF903" i="1"/>
  <c r="CP903" i="1"/>
  <c r="CO904" i="1"/>
  <c r="AR896" i="12" l="1"/>
  <c r="AQ896" i="12"/>
  <c r="AP896" i="12"/>
  <c r="AO896" i="12"/>
  <c r="AN896" i="12"/>
  <c r="AT895" i="12" s="1"/>
  <c r="AS895" i="12" s="1"/>
  <c r="AM896" i="12"/>
  <c r="AL896" i="12"/>
  <c r="AK896" i="12"/>
  <c r="AU895" i="12"/>
  <c r="AI896" i="12"/>
  <c r="AG896" i="12"/>
  <c r="AF896" i="12"/>
  <c r="AH896" i="12"/>
  <c r="AJ896" i="12"/>
  <c r="AE896" i="12"/>
  <c r="AD897" i="12"/>
  <c r="DR903" i="1"/>
  <c r="DQ904" i="1"/>
  <c r="EG903" i="1"/>
  <c r="EF904" i="1"/>
  <c r="CP904" i="1"/>
  <c r="CO905" i="1"/>
  <c r="AR897" i="12" l="1"/>
  <c r="AQ897" i="12"/>
  <c r="AP897" i="12"/>
  <c r="AO897" i="12"/>
  <c r="AN897" i="12"/>
  <c r="AT896" i="12" s="1"/>
  <c r="AS896" i="12" s="1"/>
  <c r="AM897" i="12"/>
  <c r="AL897" i="12"/>
  <c r="AK897" i="12"/>
  <c r="AU896" i="12"/>
  <c r="AH897" i="12"/>
  <c r="AF897" i="12"/>
  <c r="AE897" i="12"/>
  <c r="AG897" i="12"/>
  <c r="AI897" i="12"/>
  <c r="AJ897" i="12"/>
  <c r="AD898" i="12"/>
  <c r="DR904" i="1"/>
  <c r="DQ905" i="1"/>
  <c r="EF905" i="1"/>
  <c r="EG904" i="1"/>
  <c r="CP905" i="1"/>
  <c r="CO906" i="1"/>
  <c r="AR898" i="12" l="1"/>
  <c r="AQ898" i="12"/>
  <c r="AP898" i="12"/>
  <c r="AO898" i="12"/>
  <c r="AN898" i="12"/>
  <c r="AT897" i="12" s="1"/>
  <c r="AS897" i="12" s="1"/>
  <c r="AM898" i="12"/>
  <c r="AL898" i="12"/>
  <c r="AK898" i="12"/>
  <c r="AU897" i="12"/>
  <c r="AF898" i="12"/>
  <c r="AG898" i="12"/>
  <c r="AH898" i="12"/>
  <c r="AE898" i="12"/>
  <c r="AJ898" i="12"/>
  <c r="AI898" i="12"/>
  <c r="AD899" i="12"/>
  <c r="DR905" i="1"/>
  <c r="DQ906" i="1"/>
  <c r="EF906" i="1"/>
  <c r="EG905" i="1"/>
  <c r="CO907" i="1"/>
  <c r="CP906" i="1"/>
  <c r="AR899" i="12" l="1"/>
  <c r="AQ899" i="12"/>
  <c r="AP899" i="12"/>
  <c r="AO899" i="12"/>
  <c r="AN899" i="12"/>
  <c r="AM899" i="12"/>
  <c r="AL899" i="12"/>
  <c r="AK899" i="12"/>
  <c r="AU898" i="12"/>
  <c r="AJ899" i="12"/>
  <c r="AI899" i="12"/>
  <c r="AE899" i="12"/>
  <c r="AT898" i="12"/>
  <c r="AS898" i="12" s="1"/>
  <c r="AG899" i="12"/>
  <c r="AF899" i="12"/>
  <c r="AH899" i="12"/>
  <c r="AD900" i="12"/>
  <c r="DR906" i="1"/>
  <c r="DQ907" i="1"/>
  <c r="EF907" i="1"/>
  <c r="EG906" i="1"/>
  <c r="CO908" i="1"/>
  <c r="CP907" i="1"/>
  <c r="AR900" i="12" l="1"/>
  <c r="AQ900" i="12"/>
  <c r="AP900" i="12"/>
  <c r="AO900" i="12"/>
  <c r="AN900" i="12"/>
  <c r="AM900" i="12"/>
  <c r="AL900" i="12"/>
  <c r="AK900" i="12"/>
  <c r="AU899" i="12"/>
  <c r="AH900" i="12"/>
  <c r="AE900" i="12"/>
  <c r="AI900" i="12"/>
  <c r="AT899" i="12"/>
  <c r="AS899" i="12" s="1"/>
  <c r="AG900" i="12"/>
  <c r="AF900" i="12"/>
  <c r="AJ900" i="12"/>
  <c r="AD901" i="12"/>
  <c r="DR907" i="1"/>
  <c r="DQ908" i="1"/>
  <c r="EG907" i="1"/>
  <c r="EF908" i="1"/>
  <c r="CP908" i="1"/>
  <c r="CO909" i="1"/>
  <c r="AR901" i="12" l="1"/>
  <c r="AQ901" i="12"/>
  <c r="AP901" i="12"/>
  <c r="AO901" i="12"/>
  <c r="AN901" i="12"/>
  <c r="AT900" i="12" s="1"/>
  <c r="AS900" i="12" s="1"/>
  <c r="AM901" i="12"/>
  <c r="AL901" i="12"/>
  <c r="AK901" i="12"/>
  <c r="AU900" i="12"/>
  <c r="AE901" i="12"/>
  <c r="AH901" i="12"/>
  <c r="AG901" i="12"/>
  <c r="AI901" i="12"/>
  <c r="AF901" i="12"/>
  <c r="AJ901" i="12"/>
  <c r="AD902" i="12"/>
  <c r="DQ909" i="1"/>
  <c r="DR908" i="1"/>
  <c r="EF909" i="1"/>
  <c r="EG908" i="1"/>
  <c r="CP909" i="1"/>
  <c r="CO910" i="1"/>
  <c r="AR902" i="12" l="1"/>
  <c r="AQ902" i="12"/>
  <c r="AP902" i="12"/>
  <c r="AO902" i="12"/>
  <c r="AN902" i="12"/>
  <c r="AM902" i="12"/>
  <c r="AL902" i="12"/>
  <c r="AK902" i="12"/>
  <c r="AU901" i="12"/>
  <c r="AJ902" i="12"/>
  <c r="AI902" i="12"/>
  <c r="AE902" i="12"/>
  <c r="AG902" i="12"/>
  <c r="AF902" i="12"/>
  <c r="AT901" i="12"/>
  <c r="AS901" i="12" s="1"/>
  <c r="AD903" i="12"/>
  <c r="AH902" i="12"/>
  <c r="DR909" i="1"/>
  <c r="DQ910" i="1"/>
  <c r="EF910" i="1"/>
  <c r="EG909" i="1"/>
  <c r="CO911" i="1"/>
  <c r="CP910" i="1"/>
  <c r="AR903" i="12" l="1"/>
  <c r="AQ903" i="12"/>
  <c r="AP903" i="12"/>
  <c r="AO903" i="12"/>
  <c r="AN903" i="12"/>
  <c r="AM903" i="12"/>
  <c r="AL903" i="12"/>
  <c r="AK903" i="12"/>
  <c r="AU902" i="12"/>
  <c r="AG903" i="12"/>
  <c r="AF903" i="12"/>
  <c r="AI903" i="12"/>
  <c r="AH903" i="12"/>
  <c r="AJ903" i="12"/>
  <c r="AT902" i="12"/>
  <c r="AS902" i="12" s="1"/>
  <c r="AE903" i="12"/>
  <c r="AD904" i="12"/>
  <c r="DR910" i="1"/>
  <c r="DQ911" i="1"/>
  <c r="EF911" i="1"/>
  <c r="EG910" i="1"/>
  <c r="CP911" i="1"/>
  <c r="CO912" i="1"/>
  <c r="AR904" i="12" l="1"/>
  <c r="AQ904" i="12"/>
  <c r="AP904" i="12"/>
  <c r="AO904" i="12"/>
  <c r="AN904" i="12"/>
  <c r="AT903" i="12" s="1"/>
  <c r="AS903" i="12" s="1"/>
  <c r="AM904" i="12"/>
  <c r="AL904" i="12"/>
  <c r="AK904" i="12"/>
  <c r="AU903" i="12"/>
  <c r="AH904" i="12"/>
  <c r="AJ904" i="12"/>
  <c r="AI904" i="12"/>
  <c r="AG904" i="12"/>
  <c r="AF904" i="12"/>
  <c r="AE904" i="12"/>
  <c r="AD905" i="12"/>
  <c r="DQ912" i="1"/>
  <c r="DR911" i="1"/>
  <c r="EG911" i="1"/>
  <c r="EF912" i="1"/>
  <c r="CP912" i="1"/>
  <c r="CO913" i="1"/>
  <c r="AR905" i="12" l="1"/>
  <c r="AQ905" i="12"/>
  <c r="AP905" i="12"/>
  <c r="AO905" i="12"/>
  <c r="AN905" i="12"/>
  <c r="AM905" i="12"/>
  <c r="AL905" i="12"/>
  <c r="AK905" i="12"/>
  <c r="AU904" i="12"/>
  <c r="AE905" i="12"/>
  <c r="AG905" i="12"/>
  <c r="AF905" i="12"/>
  <c r="AH905" i="12"/>
  <c r="AI905" i="12"/>
  <c r="AT904" i="12"/>
  <c r="AS904" i="12" s="1"/>
  <c r="AJ905" i="12"/>
  <c r="AD906" i="12"/>
  <c r="DR912" i="1"/>
  <c r="DQ913" i="1"/>
  <c r="EG912" i="1"/>
  <c r="EF913" i="1"/>
  <c r="CP913" i="1"/>
  <c r="CO914" i="1"/>
  <c r="AR906" i="12" l="1"/>
  <c r="AQ906" i="12"/>
  <c r="AP906" i="12"/>
  <c r="AO906" i="12"/>
  <c r="AN906" i="12"/>
  <c r="AT905" i="12" s="1"/>
  <c r="AS905" i="12" s="1"/>
  <c r="AM906" i="12"/>
  <c r="AL906" i="12"/>
  <c r="AK906" i="12"/>
  <c r="AU905" i="12"/>
  <c r="AH906" i="12"/>
  <c r="AI906" i="12"/>
  <c r="AF906" i="12"/>
  <c r="AG906" i="12"/>
  <c r="AJ906" i="12"/>
  <c r="AE906" i="12"/>
  <c r="AD907" i="12"/>
  <c r="DR913" i="1"/>
  <c r="DQ914" i="1"/>
  <c r="EF914" i="1"/>
  <c r="EG913" i="1"/>
  <c r="CP914" i="1"/>
  <c r="CO915" i="1"/>
  <c r="AR907" i="12" l="1"/>
  <c r="AQ907" i="12"/>
  <c r="AP907" i="12"/>
  <c r="AO907" i="12"/>
  <c r="AN907" i="12"/>
  <c r="AT906" i="12" s="1"/>
  <c r="AS906" i="12" s="1"/>
  <c r="AM907" i="12"/>
  <c r="AL907" i="12"/>
  <c r="AK907" i="12"/>
  <c r="AU906" i="12"/>
  <c r="AH907" i="12"/>
  <c r="AJ907" i="12"/>
  <c r="AE907" i="12"/>
  <c r="AF907" i="12"/>
  <c r="AG907" i="12"/>
  <c r="AI907" i="12"/>
  <c r="AD908" i="12"/>
  <c r="DR914" i="1"/>
  <c r="DQ915" i="1"/>
  <c r="EF915" i="1"/>
  <c r="EG914" i="1"/>
  <c r="CO916" i="1"/>
  <c r="CP915" i="1"/>
  <c r="AR908" i="12" l="1"/>
  <c r="AQ908" i="12"/>
  <c r="AP908" i="12"/>
  <c r="AO908" i="12"/>
  <c r="AN908" i="12"/>
  <c r="AT907" i="12" s="1"/>
  <c r="AS907" i="12" s="1"/>
  <c r="AM908" i="12"/>
  <c r="AL908" i="12"/>
  <c r="AK908" i="12"/>
  <c r="AU907" i="12"/>
  <c r="AJ908" i="12"/>
  <c r="AI908" i="12"/>
  <c r="AH908" i="12"/>
  <c r="AG908" i="12"/>
  <c r="AE908" i="12"/>
  <c r="AF908" i="12"/>
  <c r="AD909" i="12"/>
  <c r="DR915" i="1"/>
  <c r="DQ916" i="1"/>
  <c r="EG915" i="1"/>
  <c r="EF916" i="1"/>
  <c r="CP916" i="1"/>
  <c r="CO917" i="1"/>
  <c r="AR909" i="12" l="1"/>
  <c r="AQ909" i="12"/>
  <c r="AP909" i="12"/>
  <c r="AO909" i="12"/>
  <c r="AN909" i="12"/>
  <c r="AM909" i="12"/>
  <c r="AL909" i="12"/>
  <c r="AK909" i="12"/>
  <c r="AU908" i="12"/>
  <c r="AH909" i="12"/>
  <c r="AT908" i="12"/>
  <c r="AS908" i="12" s="1"/>
  <c r="AG909" i="12"/>
  <c r="AF909" i="12"/>
  <c r="AE909" i="12"/>
  <c r="AJ909" i="12"/>
  <c r="AI909" i="12"/>
  <c r="AD910" i="12"/>
  <c r="DQ917" i="1"/>
  <c r="DR916" i="1"/>
  <c r="EF917" i="1"/>
  <c r="EG916" i="1"/>
  <c r="CP917" i="1"/>
  <c r="CO918" i="1"/>
  <c r="AR910" i="12" l="1"/>
  <c r="AQ910" i="12"/>
  <c r="AP910" i="12"/>
  <c r="AO910" i="12"/>
  <c r="AN910" i="12"/>
  <c r="AT909" i="12" s="1"/>
  <c r="AS909" i="12" s="1"/>
  <c r="AM910" i="12"/>
  <c r="AL910" i="12"/>
  <c r="AK910" i="12"/>
  <c r="AU909" i="12"/>
  <c r="AF910" i="12"/>
  <c r="AE910" i="12"/>
  <c r="AH910" i="12"/>
  <c r="AG910" i="12"/>
  <c r="AI910" i="12"/>
  <c r="AJ910" i="12"/>
  <c r="AD911" i="12"/>
  <c r="DQ918" i="1"/>
  <c r="DR917" i="1"/>
  <c r="EF918" i="1"/>
  <c r="EG917" i="1"/>
  <c r="CO919" i="1"/>
  <c r="CP918" i="1"/>
  <c r="AR911" i="12" l="1"/>
  <c r="AQ911" i="12"/>
  <c r="AP911" i="12"/>
  <c r="AO911" i="12"/>
  <c r="AN911" i="12"/>
  <c r="AT910" i="12" s="1"/>
  <c r="AS910" i="12" s="1"/>
  <c r="AM911" i="12"/>
  <c r="AL911" i="12"/>
  <c r="AK911" i="12"/>
  <c r="AU910" i="12"/>
  <c r="AH911" i="12"/>
  <c r="AF911" i="12"/>
  <c r="AE911" i="12"/>
  <c r="AG911" i="12"/>
  <c r="AI911" i="12"/>
  <c r="AJ911" i="12"/>
  <c r="AD912" i="12"/>
  <c r="DQ919" i="1"/>
  <c r="DR918" i="1"/>
  <c r="EG918" i="1"/>
  <c r="EF919" i="1"/>
  <c r="CP919" i="1"/>
  <c r="CO920" i="1"/>
  <c r="AR912" i="12" l="1"/>
  <c r="AQ912" i="12"/>
  <c r="AP912" i="12"/>
  <c r="AO912" i="12"/>
  <c r="AN912" i="12"/>
  <c r="AM912" i="12"/>
  <c r="AL912" i="12"/>
  <c r="AK912" i="12"/>
  <c r="AU911" i="12"/>
  <c r="AG912" i="12"/>
  <c r="AT911" i="12"/>
  <c r="AS911" i="12" s="1"/>
  <c r="AI912" i="12"/>
  <c r="AH912" i="12"/>
  <c r="AJ912" i="12"/>
  <c r="AE912" i="12"/>
  <c r="AF912" i="12"/>
  <c r="AD913" i="12"/>
  <c r="DQ920" i="1"/>
  <c r="DR919" i="1"/>
  <c r="EG919" i="1"/>
  <c r="EF920" i="1"/>
  <c r="CO921" i="1"/>
  <c r="CP920" i="1"/>
  <c r="AR913" i="12" l="1"/>
  <c r="AQ913" i="12"/>
  <c r="AP913" i="12"/>
  <c r="AO913" i="12"/>
  <c r="AN913" i="12"/>
  <c r="AT912" i="12" s="1"/>
  <c r="AS912" i="12" s="1"/>
  <c r="AM913" i="12"/>
  <c r="AL913" i="12"/>
  <c r="AK913" i="12"/>
  <c r="AU912" i="12"/>
  <c r="AI913" i="12"/>
  <c r="AF913" i="12"/>
  <c r="AH913" i="12"/>
  <c r="AJ913" i="12"/>
  <c r="AE913" i="12"/>
  <c r="AG913" i="12"/>
  <c r="AD914" i="12"/>
  <c r="DR920" i="1"/>
  <c r="DQ921" i="1"/>
  <c r="EF921" i="1"/>
  <c r="EG920" i="1"/>
  <c r="CO922" i="1"/>
  <c r="CP921" i="1"/>
  <c r="AR914" i="12" l="1"/>
  <c r="AQ914" i="12"/>
  <c r="AP914" i="12"/>
  <c r="AO914" i="12"/>
  <c r="AN914" i="12"/>
  <c r="AT913" i="12" s="1"/>
  <c r="AS913" i="12" s="1"/>
  <c r="AM914" i="12"/>
  <c r="AL914" i="12"/>
  <c r="AK914" i="12"/>
  <c r="AU913" i="12"/>
  <c r="AI914" i="12"/>
  <c r="AH914" i="12"/>
  <c r="AG914" i="12"/>
  <c r="AE914" i="12"/>
  <c r="AF914" i="12"/>
  <c r="AJ914" i="12"/>
  <c r="AD915" i="12"/>
  <c r="DQ922" i="1"/>
  <c r="DR921" i="1"/>
  <c r="EG921" i="1"/>
  <c r="EF922" i="1"/>
  <c r="CP922" i="1"/>
  <c r="CO923" i="1"/>
  <c r="AR915" i="12" l="1"/>
  <c r="AQ915" i="12"/>
  <c r="AP915" i="12"/>
  <c r="AO915" i="12"/>
  <c r="AN915" i="12"/>
  <c r="AT914" i="12" s="1"/>
  <c r="AS914" i="12" s="1"/>
  <c r="AM915" i="12"/>
  <c r="AL915" i="12"/>
  <c r="AK915" i="12"/>
  <c r="AU914" i="12"/>
  <c r="AI915" i="12"/>
  <c r="AE915" i="12"/>
  <c r="AG915" i="12"/>
  <c r="AH915" i="12"/>
  <c r="AJ915" i="12"/>
  <c r="AF915" i="12"/>
  <c r="AD916" i="12"/>
  <c r="DR922" i="1"/>
  <c r="DQ923" i="1"/>
  <c r="EF923" i="1"/>
  <c r="EG922" i="1"/>
  <c r="CP923" i="1"/>
  <c r="CO924" i="1"/>
  <c r="AR916" i="12" l="1"/>
  <c r="AQ916" i="12"/>
  <c r="AP916" i="12"/>
  <c r="AO916" i="12"/>
  <c r="AN916" i="12"/>
  <c r="AT915" i="12" s="1"/>
  <c r="AS915" i="12" s="1"/>
  <c r="AM916" i="12"/>
  <c r="AL916" i="12"/>
  <c r="AK916" i="12"/>
  <c r="AU915" i="12"/>
  <c r="AH916" i="12"/>
  <c r="AF916" i="12"/>
  <c r="AE916" i="12"/>
  <c r="AI916" i="12"/>
  <c r="AG916" i="12"/>
  <c r="AJ916" i="12"/>
  <c r="AD917" i="12"/>
  <c r="DR923" i="1"/>
  <c r="DQ924" i="1"/>
  <c r="EF924" i="1"/>
  <c r="EG923" i="1"/>
  <c r="CO925" i="1"/>
  <c r="CP924" i="1"/>
  <c r="AR917" i="12" l="1"/>
  <c r="AQ917" i="12"/>
  <c r="AP917" i="12"/>
  <c r="AO917" i="12"/>
  <c r="AN917" i="12"/>
  <c r="AT916" i="12" s="1"/>
  <c r="AS916" i="12" s="1"/>
  <c r="AM917" i="12"/>
  <c r="AL917" i="12"/>
  <c r="AK917" i="12"/>
  <c r="AU916" i="12"/>
  <c r="AH917" i="12"/>
  <c r="AG917" i="12"/>
  <c r="AJ917" i="12"/>
  <c r="AE917" i="12"/>
  <c r="AI917" i="12"/>
  <c r="AF917" i="12"/>
  <c r="AD918" i="12"/>
  <c r="DR924" i="1"/>
  <c r="DQ925" i="1"/>
  <c r="EF925" i="1"/>
  <c r="EG924" i="1"/>
  <c r="CO926" i="1"/>
  <c r="CP925" i="1"/>
  <c r="AR918" i="12" l="1"/>
  <c r="AQ918" i="12"/>
  <c r="AP918" i="12"/>
  <c r="AO918" i="12"/>
  <c r="AN918" i="12"/>
  <c r="AT917" i="12" s="1"/>
  <c r="AS917" i="12" s="1"/>
  <c r="AM918" i="12"/>
  <c r="AL918" i="12"/>
  <c r="AK918" i="12"/>
  <c r="AU917" i="12"/>
  <c r="AH918" i="12"/>
  <c r="AE918" i="12"/>
  <c r="AJ918" i="12"/>
  <c r="AI918" i="12"/>
  <c r="AG918" i="12"/>
  <c r="AF918" i="12"/>
  <c r="AD919" i="12"/>
  <c r="DR925" i="1"/>
  <c r="DQ926" i="1"/>
  <c r="EG925" i="1"/>
  <c r="EF926" i="1"/>
  <c r="CP926" i="1"/>
  <c r="CO927" i="1"/>
  <c r="AR919" i="12" l="1"/>
  <c r="AQ919" i="12"/>
  <c r="AP919" i="12"/>
  <c r="AO919" i="12"/>
  <c r="AN919" i="12"/>
  <c r="AT918" i="12" s="1"/>
  <c r="AS918" i="12" s="1"/>
  <c r="AM919" i="12"/>
  <c r="AL919" i="12"/>
  <c r="AK919" i="12"/>
  <c r="AU918" i="12"/>
  <c r="AF919" i="12"/>
  <c r="AI919" i="12"/>
  <c r="AH919" i="12"/>
  <c r="AG919" i="12"/>
  <c r="AE919" i="12"/>
  <c r="AJ919" i="12"/>
  <c r="AD920" i="12"/>
  <c r="DQ927" i="1"/>
  <c r="DR926" i="1"/>
  <c r="EF927" i="1"/>
  <c r="EG926" i="1"/>
  <c r="CO928" i="1"/>
  <c r="CP927" i="1"/>
  <c r="AR920" i="12" l="1"/>
  <c r="AQ920" i="12"/>
  <c r="AP920" i="12"/>
  <c r="AO920" i="12"/>
  <c r="AN920" i="12"/>
  <c r="AT919" i="12" s="1"/>
  <c r="AS919" i="12" s="1"/>
  <c r="AM920" i="12"/>
  <c r="AL920" i="12"/>
  <c r="AK920" i="12"/>
  <c r="AU919" i="12"/>
  <c r="AG920" i="12"/>
  <c r="AH920" i="12"/>
  <c r="AI920" i="12"/>
  <c r="AF920" i="12"/>
  <c r="AE920" i="12"/>
  <c r="AJ920" i="12"/>
  <c r="AD921" i="12"/>
  <c r="DR927" i="1"/>
  <c r="DQ928" i="1"/>
  <c r="EF928" i="1"/>
  <c r="EG927" i="1"/>
  <c r="CP928" i="1"/>
  <c r="CO929" i="1"/>
  <c r="AR921" i="12" l="1"/>
  <c r="AQ921" i="12"/>
  <c r="AP921" i="12"/>
  <c r="AO921" i="12"/>
  <c r="AN921" i="12"/>
  <c r="AT920" i="12" s="1"/>
  <c r="AS920" i="12" s="1"/>
  <c r="AM921" i="12"/>
  <c r="AL921" i="12"/>
  <c r="AK921" i="12"/>
  <c r="AU920" i="12"/>
  <c r="AE921" i="12"/>
  <c r="AG921" i="12"/>
  <c r="AJ921" i="12"/>
  <c r="AF921" i="12"/>
  <c r="AH921" i="12"/>
  <c r="AI921" i="12"/>
  <c r="AD922" i="12"/>
  <c r="DR928" i="1"/>
  <c r="DQ929" i="1"/>
  <c r="EG928" i="1"/>
  <c r="EF929" i="1"/>
  <c r="CO930" i="1"/>
  <c r="CP929" i="1"/>
  <c r="AR922" i="12" l="1"/>
  <c r="AQ922" i="12"/>
  <c r="AP922" i="12"/>
  <c r="AO922" i="12"/>
  <c r="AN922" i="12"/>
  <c r="AT921" i="12" s="1"/>
  <c r="AS921" i="12" s="1"/>
  <c r="AM922" i="12"/>
  <c r="AL922" i="12"/>
  <c r="AK922" i="12"/>
  <c r="AU921" i="12"/>
  <c r="AH922" i="12"/>
  <c r="AJ922" i="12"/>
  <c r="AE922" i="12"/>
  <c r="AG922" i="12"/>
  <c r="AI922" i="12"/>
  <c r="AF922" i="12"/>
  <c r="AD923" i="12"/>
  <c r="DR929" i="1"/>
  <c r="DQ930" i="1"/>
  <c r="EG929" i="1"/>
  <c r="EF930" i="1"/>
  <c r="CO931" i="1"/>
  <c r="CP930" i="1"/>
  <c r="AR923" i="12" l="1"/>
  <c r="AQ923" i="12"/>
  <c r="AP923" i="12"/>
  <c r="AO923" i="12"/>
  <c r="AN923" i="12"/>
  <c r="AT922" i="12" s="1"/>
  <c r="AS922" i="12" s="1"/>
  <c r="AM923" i="12"/>
  <c r="AL923" i="12"/>
  <c r="AK923" i="12"/>
  <c r="AU922" i="12"/>
  <c r="AH923" i="12"/>
  <c r="AF923" i="12"/>
  <c r="AI923" i="12"/>
  <c r="AJ923" i="12"/>
  <c r="AE923" i="12"/>
  <c r="AG923" i="12"/>
  <c r="AD924" i="12"/>
  <c r="DQ931" i="1"/>
  <c r="DR930" i="1"/>
  <c r="EG930" i="1"/>
  <c r="EF931" i="1"/>
  <c r="CO932" i="1"/>
  <c r="CP931" i="1"/>
  <c r="AR924" i="12" l="1"/>
  <c r="AQ924" i="12"/>
  <c r="AP924" i="12"/>
  <c r="AO924" i="12"/>
  <c r="AN924" i="12"/>
  <c r="AT923" i="12" s="1"/>
  <c r="AS923" i="12" s="1"/>
  <c r="AM924" i="12"/>
  <c r="AL924" i="12"/>
  <c r="AK924" i="12"/>
  <c r="AU923" i="12"/>
  <c r="AF924" i="12"/>
  <c r="AE924" i="12"/>
  <c r="AG924" i="12"/>
  <c r="AH924" i="12"/>
  <c r="AI924" i="12"/>
  <c r="AJ924" i="12"/>
  <c r="AD925" i="12"/>
  <c r="DQ932" i="1"/>
  <c r="DR931" i="1"/>
  <c r="EF932" i="1"/>
  <c r="EG931" i="1"/>
  <c r="CP932" i="1"/>
  <c r="CO933" i="1"/>
  <c r="AR925" i="12" l="1"/>
  <c r="AQ925" i="12"/>
  <c r="AP925" i="12"/>
  <c r="AO925" i="12"/>
  <c r="AN925" i="12"/>
  <c r="AM925" i="12"/>
  <c r="AL925" i="12"/>
  <c r="AK925" i="12"/>
  <c r="AU924" i="12"/>
  <c r="AG925" i="12"/>
  <c r="AT924" i="12"/>
  <c r="AS924" i="12" s="1"/>
  <c r="AF925" i="12"/>
  <c r="AH925" i="12"/>
  <c r="AI925" i="12"/>
  <c r="AE925" i="12"/>
  <c r="AJ925" i="12"/>
  <c r="AD926" i="12"/>
  <c r="DQ933" i="1"/>
  <c r="DR932" i="1"/>
  <c r="EF933" i="1"/>
  <c r="EG932" i="1"/>
  <c r="CO934" i="1"/>
  <c r="CP933" i="1"/>
  <c r="AR926" i="12" l="1"/>
  <c r="AQ926" i="12"/>
  <c r="AP926" i="12"/>
  <c r="AO926" i="12"/>
  <c r="AN926" i="12"/>
  <c r="AM926" i="12"/>
  <c r="AL926" i="12"/>
  <c r="AK926" i="12"/>
  <c r="AU925" i="12"/>
  <c r="AF926" i="12"/>
  <c r="AG926" i="12"/>
  <c r="AH926" i="12"/>
  <c r="AT925" i="12"/>
  <c r="AS925" i="12" s="1"/>
  <c r="AE926" i="12"/>
  <c r="AI926" i="12"/>
  <c r="AJ926" i="12"/>
  <c r="AD927" i="12"/>
  <c r="DQ934" i="1"/>
  <c r="DR933" i="1"/>
  <c r="EG933" i="1"/>
  <c r="EF934" i="1"/>
  <c r="CO935" i="1"/>
  <c r="CP934" i="1"/>
  <c r="AR927" i="12" l="1"/>
  <c r="AQ927" i="12"/>
  <c r="AP927" i="12"/>
  <c r="AO927" i="12"/>
  <c r="AN927" i="12"/>
  <c r="AM927" i="12"/>
  <c r="AL927" i="12"/>
  <c r="AK927" i="12"/>
  <c r="AU926" i="12"/>
  <c r="AE927" i="12"/>
  <c r="AT926" i="12"/>
  <c r="AS926" i="12" s="1"/>
  <c r="AJ927" i="12"/>
  <c r="AH927" i="12"/>
  <c r="AF927" i="12"/>
  <c r="AG927" i="12"/>
  <c r="AI927" i="12"/>
  <c r="AD928" i="12"/>
  <c r="DR934" i="1"/>
  <c r="DQ935" i="1"/>
  <c r="EF935" i="1"/>
  <c r="EG934" i="1"/>
  <c r="CP935" i="1"/>
  <c r="CO936" i="1"/>
  <c r="AR928" i="12" l="1"/>
  <c r="AQ928" i="12"/>
  <c r="AP928" i="12"/>
  <c r="AO928" i="12"/>
  <c r="AN928" i="12"/>
  <c r="AM928" i="12"/>
  <c r="AL928" i="12"/>
  <c r="AK928" i="12"/>
  <c r="AU927" i="12"/>
  <c r="AG928" i="12"/>
  <c r="AT927" i="12"/>
  <c r="AS927" i="12" s="1"/>
  <c r="AF928" i="12"/>
  <c r="AH928" i="12"/>
  <c r="AE928" i="12"/>
  <c r="AI928" i="12"/>
  <c r="AJ928" i="12"/>
  <c r="AD929" i="12"/>
  <c r="DR935" i="1"/>
  <c r="DQ936" i="1"/>
  <c r="EG935" i="1"/>
  <c r="EF936" i="1"/>
  <c r="CO937" i="1"/>
  <c r="CP936" i="1"/>
  <c r="AR929" i="12" l="1"/>
  <c r="AQ929" i="12"/>
  <c r="AP929" i="12"/>
  <c r="AO929" i="12"/>
  <c r="AN929" i="12"/>
  <c r="AT928" i="12" s="1"/>
  <c r="AS928" i="12" s="1"/>
  <c r="AM929" i="12"/>
  <c r="AL929" i="12"/>
  <c r="AK929" i="12"/>
  <c r="AU928" i="12"/>
  <c r="AG929" i="12"/>
  <c r="AH929" i="12"/>
  <c r="AJ929" i="12"/>
  <c r="AE929" i="12"/>
  <c r="AF929" i="12"/>
  <c r="AI929" i="12"/>
  <c r="AD930" i="12"/>
  <c r="DR936" i="1"/>
  <c r="DQ937" i="1"/>
  <c r="EG936" i="1"/>
  <c r="EF937" i="1"/>
  <c r="CO938" i="1"/>
  <c r="CP937" i="1"/>
  <c r="AR930" i="12" l="1"/>
  <c r="AQ930" i="12"/>
  <c r="AP930" i="12"/>
  <c r="AO930" i="12"/>
  <c r="AN930" i="12"/>
  <c r="AM930" i="12"/>
  <c r="AL930" i="12"/>
  <c r="AK930" i="12"/>
  <c r="AU929" i="12"/>
  <c r="AE930" i="12"/>
  <c r="AF930" i="12"/>
  <c r="AG930" i="12"/>
  <c r="AH930" i="12"/>
  <c r="AJ930" i="12"/>
  <c r="AT929" i="12"/>
  <c r="AS929" i="12" s="1"/>
  <c r="AI930" i="12"/>
  <c r="AD931" i="12"/>
  <c r="DR937" i="1"/>
  <c r="DQ938" i="1"/>
  <c r="EF938" i="1"/>
  <c r="EG937" i="1"/>
  <c r="CO939" i="1"/>
  <c r="CP938" i="1"/>
  <c r="AR931" i="12" l="1"/>
  <c r="AQ931" i="12"/>
  <c r="AP931" i="12"/>
  <c r="AO931" i="12"/>
  <c r="AN931" i="12"/>
  <c r="AT930" i="12" s="1"/>
  <c r="AS930" i="12" s="1"/>
  <c r="AM931" i="12"/>
  <c r="AL931" i="12"/>
  <c r="AK931" i="12"/>
  <c r="AU930" i="12"/>
  <c r="AI931" i="12"/>
  <c r="AG931" i="12"/>
  <c r="AJ931" i="12"/>
  <c r="AF931" i="12"/>
  <c r="AH931" i="12"/>
  <c r="AE931" i="12"/>
  <c r="AD932" i="12"/>
  <c r="DR938" i="1"/>
  <c r="DQ939" i="1"/>
  <c r="EF939" i="1"/>
  <c r="EG938" i="1"/>
  <c r="CP939" i="1"/>
  <c r="CO940" i="1"/>
  <c r="AR932" i="12" l="1"/>
  <c r="AQ932" i="12"/>
  <c r="AP932" i="12"/>
  <c r="AO932" i="12"/>
  <c r="AN932" i="12"/>
  <c r="AT931" i="12" s="1"/>
  <c r="AS931" i="12" s="1"/>
  <c r="AM932" i="12"/>
  <c r="AL932" i="12"/>
  <c r="AK932" i="12"/>
  <c r="AU931" i="12"/>
  <c r="AE932" i="12"/>
  <c r="AJ932" i="12"/>
  <c r="AH932" i="12"/>
  <c r="AG932" i="12"/>
  <c r="AI932" i="12"/>
  <c r="AF932" i="12"/>
  <c r="AD933" i="12"/>
  <c r="DQ940" i="1"/>
  <c r="DR939" i="1"/>
  <c r="EF940" i="1"/>
  <c r="EG939" i="1"/>
  <c r="CP940" i="1"/>
  <c r="CO941" i="1"/>
  <c r="AR933" i="12" l="1"/>
  <c r="AQ933" i="12"/>
  <c r="AP933" i="12"/>
  <c r="AO933" i="12"/>
  <c r="AN933" i="12"/>
  <c r="AT932" i="12" s="1"/>
  <c r="AS932" i="12" s="1"/>
  <c r="AM933" i="12"/>
  <c r="AL933" i="12"/>
  <c r="AK933" i="12"/>
  <c r="AU932" i="12"/>
  <c r="AG933" i="12"/>
  <c r="AJ933" i="12"/>
  <c r="AH933" i="12"/>
  <c r="AI933" i="12"/>
  <c r="AF933" i="12"/>
  <c r="AE933" i="12"/>
  <c r="AD934" i="12"/>
  <c r="DQ941" i="1"/>
  <c r="DR940" i="1"/>
  <c r="EF941" i="1"/>
  <c r="EG940" i="1"/>
  <c r="CP941" i="1"/>
  <c r="CO942" i="1"/>
  <c r="AR934" i="12" l="1"/>
  <c r="AQ934" i="12"/>
  <c r="AP934" i="12"/>
  <c r="AO934" i="12"/>
  <c r="AN934" i="12"/>
  <c r="AM934" i="12"/>
  <c r="AL934" i="12"/>
  <c r="AK934" i="12"/>
  <c r="AU933" i="12"/>
  <c r="AF934" i="12"/>
  <c r="AI934" i="12"/>
  <c r="AJ934" i="12"/>
  <c r="AH934" i="12"/>
  <c r="AG934" i="12"/>
  <c r="AT933" i="12"/>
  <c r="AS933" i="12" s="1"/>
  <c r="AE934" i="12"/>
  <c r="AD935" i="12"/>
  <c r="DQ942" i="1"/>
  <c r="DR941" i="1"/>
  <c r="EF942" i="1"/>
  <c r="EG941" i="1"/>
  <c r="CP942" i="1"/>
  <c r="CO943" i="1"/>
  <c r="AR935" i="12" l="1"/>
  <c r="AQ935" i="12"/>
  <c r="AP935" i="12"/>
  <c r="AO935" i="12"/>
  <c r="AN935" i="12"/>
  <c r="AT934" i="12" s="1"/>
  <c r="AS934" i="12" s="1"/>
  <c r="AM935" i="12"/>
  <c r="AL935" i="12"/>
  <c r="AK935" i="12"/>
  <c r="AU934" i="12"/>
  <c r="AF935" i="12"/>
  <c r="AI935" i="12"/>
  <c r="AG935" i="12"/>
  <c r="AH935" i="12"/>
  <c r="AE935" i="12"/>
  <c r="AJ935" i="12"/>
  <c r="AD936" i="12"/>
  <c r="DQ943" i="1"/>
  <c r="DR942" i="1"/>
  <c r="EG942" i="1"/>
  <c r="EF943" i="1"/>
  <c r="CP943" i="1"/>
  <c r="CO944" i="1"/>
  <c r="AR936" i="12" l="1"/>
  <c r="AQ936" i="12"/>
  <c r="AP936" i="12"/>
  <c r="AO936" i="12"/>
  <c r="AN936" i="12"/>
  <c r="AT935" i="12" s="1"/>
  <c r="AS935" i="12" s="1"/>
  <c r="AM936" i="12"/>
  <c r="AL936" i="12"/>
  <c r="AK936" i="12"/>
  <c r="AU935" i="12"/>
  <c r="AG936" i="12"/>
  <c r="AI936" i="12"/>
  <c r="AJ936" i="12"/>
  <c r="AH936" i="12"/>
  <c r="AF936" i="12"/>
  <c r="AE936" i="12"/>
  <c r="AD937" i="12"/>
  <c r="DQ944" i="1"/>
  <c r="DR943" i="1"/>
  <c r="EG943" i="1"/>
  <c r="EF944" i="1"/>
  <c r="CO945" i="1"/>
  <c r="CP944" i="1"/>
  <c r="AR937" i="12" l="1"/>
  <c r="AQ937" i="12"/>
  <c r="AP937" i="12"/>
  <c r="AO937" i="12"/>
  <c r="AN937" i="12"/>
  <c r="AT936" i="12" s="1"/>
  <c r="AS936" i="12" s="1"/>
  <c r="AM937" i="12"/>
  <c r="AL937" i="12"/>
  <c r="AK937" i="12"/>
  <c r="AU936" i="12"/>
  <c r="AH937" i="12"/>
  <c r="AG937" i="12"/>
  <c r="AE937" i="12"/>
  <c r="AI937" i="12"/>
  <c r="AF937" i="12"/>
  <c r="AJ937" i="12"/>
  <c r="AD938" i="12"/>
  <c r="DQ945" i="1"/>
  <c r="DR944" i="1"/>
  <c r="EG944" i="1"/>
  <c r="EF945" i="1"/>
  <c r="CP945" i="1"/>
  <c r="CO946" i="1"/>
  <c r="AR938" i="12" l="1"/>
  <c r="AQ938" i="12"/>
  <c r="AP938" i="12"/>
  <c r="AO938" i="12"/>
  <c r="AN938" i="12"/>
  <c r="AT937" i="12" s="1"/>
  <c r="AS937" i="12" s="1"/>
  <c r="AM938" i="12"/>
  <c r="AL938" i="12"/>
  <c r="AK938" i="12"/>
  <c r="AU937" i="12"/>
  <c r="AH938" i="12"/>
  <c r="AF938" i="12"/>
  <c r="AE938" i="12"/>
  <c r="AJ938" i="12"/>
  <c r="AI938" i="12"/>
  <c r="AG938" i="12"/>
  <c r="AD939" i="12"/>
  <c r="DQ946" i="1"/>
  <c r="DR945" i="1"/>
  <c r="EG945" i="1"/>
  <c r="EF946" i="1"/>
  <c r="CO947" i="1"/>
  <c r="CP946" i="1"/>
  <c r="AR939" i="12" l="1"/>
  <c r="AQ939" i="12"/>
  <c r="AP939" i="12"/>
  <c r="AO939" i="12"/>
  <c r="AN939" i="12"/>
  <c r="AT938" i="12" s="1"/>
  <c r="AS938" i="12" s="1"/>
  <c r="AM939" i="12"/>
  <c r="AL939" i="12"/>
  <c r="AK939" i="12"/>
  <c r="AU938" i="12"/>
  <c r="AF939" i="12"/>
  <c r="AE939" i="12"/>
  <c r="AG939" i="12"/>
  <c r="AH939" i="12"/>
  <c r="AI939" i="12"/>
  <c r="AJ939" i="12"/>
  <c r="AD940" i="12"/>
  <c r="DQ947" i="1"/>
  <c r="DR946" i="1"/>
  <c r="EG946" i="1"/>
  <c r="EF947" i="1"/>
  <c r="CP947" i="1"/>
  <c r="CO948" i="1"/>
  <c r="AR940" i="12" l="1"/>
  <c r="AQ940" i="12"/>
  <c r="AP940" i="12"/>
  <c r="AO940" i="12"/>
  <c r="AN940" i="12"/>
  <c r="AT939" i="12" s="1"/>
  <c r="AS939" i="12" s="1"/>
  <c r="AM940" i="12"/>
  <c r="AL940" i="12"/>
  <c r="AK940" i="12"/>
  <c r="AU939" i="12"/>
  <c r="AI940" i="12"/>
  <c r="AG940" i="12"/>
  <c r="AJ940" i="12"/>
  <c r="AH940" i="12"/>
  <c r="AE940" i="12"/>
  <c r="AF940" i="12"/>
  <c r="AD941" i="12"/>
  <c r="DR947" i="1"/>
  <c r="DQ948" i="1"/>
  <c r="EG947" i="1"/>
  <c r="EF948" i="1"/>
  <c r="CO949" i="1"/>
  <c r="CP948" i="1"/>
  <c r="AR941" i="12" l="1"/>
  <c r="AQ941" i="12"/>
  <c r="AP941" i="12"/>
  <c r="AO941" i="12"/>
  <c r="AN941" i="12"/>
  <c r="AT940" i="12" s="1"/>
  <c r="AS940" i="12" s="1"/>
  <c r="AM941" i="12"/>
  <c r="AL941" i="12"/>
  <c r="AK941" i="12"/>
  <c r="AU940" i="12"/>
  <c r="AG941" i="12"/>
  <c r="AE941" i="12"/>
  <c r="AH941" i="12"/>
  <c r="AJ941" i="12"/>
  <c r="AF941" i="12"/>
  <c r="AI941" i="12"/>
  <c r="AD942" i="12"/>
  <c r="DR948" i="1"/>
  <c r="DQ949" i="1"/>
  <c r="EF949" i="1"/>
  <c r="EG948" i="1"/>
  <c r="CP949" i="1"/>
  <c r="CO950" i="1"/>
  <c r="AR942" i="12" l="1"/>
  <c r="AQ942" i="12"/>
  <c r="AP942" i="12"/>
  <c r="AO942" i="12"/>
  <c r="AN942" i="12"/>
  <c r="AT941" i="12" s="1"/>
  <c r="AS941" i="12" s="1"/>
  <c r="AM942" i="12"/>
  <c r="AL942" i="12"/>
  <c r="AK942" i="12"/>
  <c r="AU941" i="12"/>
  <c r="AF942" i="12"/>
  <c r="AI942" i="12"/>
  <c r="AG942" i="12"/>
  <c r="AH942" i="12"/>
  <c r="AE942" i="12"/>
  <c r="AJ942" i="12"/>
  <c r="AD943" i="12"/>
  <c r="DQ950" i="1"/>
  <c r="DR949" i="1"/>
  <c r="EF950" i="1"/>
  <c r="EG949" i="1"/>
  <c r="CO951" i="1"/>
  <c r="CP950" i="1"/>
  <c r="AR943" i="12" l="1"/>
  <c r="AQ943" i="12"/>
  <c r="AP943" i="12"/>
  <c r="AO943" i="12"/>
  <c r="AN943" i="12"/>
  <c r="AT942" i="12" s="1"/>
  <c r="AS942" i="12" s="1"/>
  <c r="AM943" i="12"/>
  <c r="AL943" i="12"/>
  <c r="AK943" i="12"/>
  <c r="AU942" i="12"/>
  <c r="AG943" i="12"/>
  <c r="AE943" i="12"/>
  <c r="AJ943" i="12"/>
  <c r="AI943" i="12"/>
  <c r="AH943" i="12"/>
  <c r="AF943" i="12"/>
  <c r="AD944" i="12"/>
  <c r="DQ951" i="1"/>
  <c r="DR950" i="1"/>
  <c r="EG950" i="1"/>
  <c r="EF951" i="1"/>
  <c r="CO952" i="1"/>
  <c r="CP951" i="1"/>
  <c r="AR944" i="12" l="1"/>
  <c r="AQ944" i="12"/>
  <c r="AP944" i="12"/>
  <c r="AO944" i="12"/>
  <c r="AN944" i="12"/>
  <c r="AT943" i="12" s="1"/>
  <c r="AS943" i="12" s="1"/>
  <c r="AM944" i="12"/>
  <c r="AL944" i="12"/>
  <c r="AK944" i="12"/>
  <c r="AU943" i="12"/>
  <c r="AF944" i="12"/>
  <c r="AH944" i="12"/>
  <c r="AJ944" i="12"/>
  <c r="AE944" i="12"/>
  <c r="AG944" i="12"/>
  <c r="AI944" i="12"/>
  <c r="AD945" i="12"/>
  <c r="DR951" i="1"/>
  <c r="DQ952" i="1"/>
  <c r="EF952" i="1"/>
  <c r="EG951" i="1"/>
  <c r="CP952" i="1"/>
  <c r="CO953" i="1"/>
  <c r="AR945" i="12" l="1"/>
  <c r="AQ945" i="12"/>
  <c r="AP945" i="12"/>
  <c r="AO945" i="12"/>
  <c r="AN945" i="12"/>
  <c r="AM945" i="12"/>
  <c r="AL945" i="12"/>
  <c r="AK945" i="12"/>
  <c r="AU944" i="12"/>
  <c r="AH945" i="12"/>
  <c r="AI945" i="12"/>
  <c r="AG945" i="12"/>
  <c r="AF945" i="12"/>
  <c r="AJ945" i="12"/>
  <c r="AT944" i="12"/>
  <c r="AS944" i="12" s="1"/>
  <c r="AE945" i="12"/>
  <c r="AD946" i="12"/>
  <c r="DQ953" i="1"/>
  <c r="DR952" i="1"/>
  <c r="EF953" i="1"/>
  <c r="EG952" i="1"/>
  <c r="CP953" i="1"/>
  <c r="CO954" i="1"/>
  <c r="AR946" i="12" l="1"/>
  <c r="AQ946" i="12"/>
  <c r="AP946" i="12"/>
  <c r="AO946" i="12"/>
  <c r="AN946" i="12"/>
  <c r="AT945" i="12" s="1"/>
  <c r="AS945" i="12" s="1"/>
  <c r="AM946" i="12"/>
  <c r="AL946" i="12"/>
  <c r="AK946" i="12"/>
  <c r="AU945" i="12"/>
  <c r="AI946" i="12"/>
  <c r="AE946" i="12"/>
  <c r="AF946" i="12"/>
  <c r="AH946" i="12"/>
  <c r="AJ946" i="12"/>
  <c r="AG946" i="12"/>
  <c r="AD947" i="12"/>
  <c r="DR953" i="1"/>
  <c r="DQ954" i="1"/>
  <c r="EG953" i="1"/>
  <c r="EF954" i="1"/>
  <c r="CP954" i="1"/>
  <c r="CO955" i="1"/>
  <c r="AR947" i="12" l="1"/>
  <c r="AQ947" i="12"/>
  <c r="AP947" i="12"/>
  <c r="AO947" i="12"/>
  <c r="AN947" i="12"/>
  <c r="AT946" i="12" s="1"/>
  <c r="AS946" i="12" s="1"/>
  <c r="AM947" i="12"/>
  <c r="AL947" i="12"/>
  <c r="AK947" i="12"/>
  <c r="AU946" i="12"/>
  <c r="AG947" i="12"/>
  <c r="AI947" i="12"/>
  <c r="AF947" i="12"/>
  <c r="AH947" i="12"/>
  <c r="AE947" i="12"/>
  <c r="AJ947" i="12"/>
  <c r="AD948" i="12"/>
  <c r="DR954" i="1"/>
  <c r="DQ955" i="1"/>
  <c r="EG954" i="1"/>
  <c r="EF955" i="1"/>
  <c r="CO956" i="1"/>
  <c r="CP955" i="1"/>
  <c r="AR948" i="12" l="1"/>
  <c r="AQ948" i="12"/>
  <c r="AP948" i="12"/>
  <c r="AO948" i="12"/>
  <c r="AN948" i="12"/>
  <c r="AT947" i="12" s="1"/>
  <c r="AS947" i="12" s="1"/>
  <c r="AM948" i="12"/>
  <c r="AL948" i="12"/>
  <c r="AK948" i="12"/>
  <c r="AU947" i="12"/>
  <c r="AH948" i="12"/>
  <c r="AI948" i="12"/>
  <c r="AJ948" i="12"/>
  <c r="AE948" i="12"/>
  <c r="AG948" i="12"/>
  <c r="AF948" i="12"/>
  <c r="AD949" i="12"/>
  <c r="DR955" i="1"/>
  <c r="DQ956" i="1"/>
  <c r="EF956" i="1"/>
  <c r="EG955" i="1"/>
  <c r="CP956" i="1"/>
  <c r="CO957" i="1"/>
  <c r="AR949" i="12" l="1"/>
  <c r="AQ949" i="12"/>
  <c r="AP949" i="12"/>
  <c r="AO949" i="12"/>
  <c r="AN949" i="12"/>
  <c r="AM949" i="12"/>
  <c r="AL949" i="12"/>
  <c r="AK949" i="12"/>
  <c r="AU948" i="12"/>
  <c r="AH949" i="12"/>
  <c r="AF949" i="12"/>
  <c r="AI949" i="12"/>
  <c r="AG949" i="12"/>
  <c r="AE949" i="12"/>
  <c r="AT948" i="12"/>
  <c r="AS948" i="12" s="1"/>
  <c r="AJ949" i="12"/>
  <c r="AD950" i="12"/>
  <c r="DQ957" i="1"/>
  <c r="DR956" i="1"/>
  <c r="EF957" i="1"/>
  <c r="EG956" i="1"/>
  <c r="CP957" i="1"/>
  <c r="CO958" i="1"/>
  <c r="AR950" i="12" l="1"/>
  <c r="AQ950" i="12"/>
  <c r="AP950" i="12"/>
  <c r="AO950" i="12"/>
  <c r="AN950" i="12"/>
  <c r="AT949" i="12" s="1"/>
  <c r="AS949" i="12" s="1"/>
  <c r="AM950" i="12"/>
  <c r="AL950" i="12"/>
  <c r="AK950" i="12"/>
  <c r="AU949" i="12"/>
  <c r="AH950" i="12"/>
  <c r="AG950" i="12"/>
  <c r="AJ950" i="12"/>
  <c r="AI950" i="12"/>
  <c r="AE950" i="12"/>
  <c r="AF950" i="12"/>
  <c r="AD951" i="12"/>
  <c r="DR957" i="1"/>
  <c r="DQ958" i="1"/>
  <c r="EG957" i="1"/>
  <c r="EF958" i="1"/>
  <c r="CP958" i="1"/>
  <c r="CO959" i="1"/>
  <c r="AR951" i="12" l="1"/>
  <c r="AQ951" i="12"/>
  <c r="AP951" i="12"/>
  <c r="AO951" i="12"/>
  <c r="AN951" i="12"/>
  <c r="AM951" i="12"/>
  <c r="AL951" i="12"/>
  <c r="AK951" i="12"/>
  <c r="AU950" i="12"/>
  <c r="AF951" i="12"/>
  <c r="AI951" i="12"/>
  <c r="AH951" i="12"/>
  <c r="AJ951" i="12"/>
  <c r="AG951" i="12"/>
  <c r="AT950" i="12"/>
  <c r="AS950" i="12" s="1"/>
  <c r="AE951" i="12"/>
  <c r="AD952" i="12"/>
  <c r="DR958" i="1"/>
  <c r="DQ959" i="1"/>
  <c r="EG958" i="1"/>
  <c r="EF959" i="1"/>
  <c r="CO960" i="1"/>
  <c r="CP959" i="1"/>
  <c r="AR952" i="12" l="1"/>
  <c r="AQ952" i="12"/>
  <c r="AP952" i="12"/>
  <c r="AO952" i="12"/>
  <c r="AN952" i="12"/>
  <c r="AT951" i="12" s="1"/>
  <c r="AS951" i="12" s="1"/>
  <c r="AM952" i="12"/>
  <c r="AL952" i="12"/>
  <c r="AK952" i="12"/>
  <c r="AU951" i="12"/>
  <c r="AH952" i="12"/>
  <c r="AG952" i="12"/>
  <c r="AF952" i="12"/>
  <c r="AE952" i="12"/>
  <c r="AI952" i="12"/>
  <c r="AJ952" i="12"/>
  <c r="AD953" i="12"/>
  <c r="DQ960" i="1"/>
  <c r="DR959" i="1"/>
  <c r="EG959" i="1"/>
  <c r="EF960" i="1"/>
  <c r="CP960" i="1"/>
  <c r="CO961" i="1"/>
  <c r="AR953" i="12" l="1"/>
  <c r="AQ953" i="12"/>
  <c r="AP953" i="12"/>
  <c r="AO953" i="12"/>
  <c r="AN953" i="12"/>
  <c r="AM953" i="12"/>
  <c r="AL953" i="12"/>
  <c r="AK953" i="12"/>
  <c r="AU952" i="12"/>
  <c r="AH953" i="12"/>
  <c r="AE953" i="12"/>
  <c r="AF953" i="12"/>
  <c r="AG953" i="12"/>
  <c r="AI953" i="12"/>
  <c r="AT952" i="12"/>
  <c r="AS952" i="12" s="1"/>
  <c r="AJ953" i="12"/>
  <c r="AD954" i="12"/>
  <c r="DQ961" i="1"/>
  <c r="DR960" i="1"/>
  <c r="EG960" i="1"/>
  <c r="EF961" i="1"/>
  <c r="CO962" i="1"/>
  <c r="CP961" i="1"/>
  <c r="AR954" i="12" l="1"/>
  <c r="AQ954" i="12"/>
  <c r="AP954" i="12"/>
  <c r="AO954" i="12"/>
  <c r="AN954" i="12"/>
  <c r="AT953" i="12" s="1"/>
  <c r="AS953" i="12" s="1"/>
  <c r="AM954" i="12"/>
  <c r="AL954" i="12"/>
  <c r="AK954" i="12"/>
  <c r="AU953" i="12"/>
  <c r="AH954" i="12"/>
  <c r="AF954" i="12"/>
  <c r="AI954" i="12"/>
  <c r="AJ954" i="12"/>
  <c r="AE954" i="12"/>
  <c r="AG954" i="12"/>
  <c r="AD955" i="12"/>
  <c r="DR961" i="1"/>
  <c r="DQ962" i="1"/>
  <c r="EF962" i="1"/>
  <c r="EG961" i="1"/>
  <c r="CP962" i="1"/>
  <c r="CO963" i="1"/>
  <c r="AR955" i="12" l="1"/>
  <c r="AQ955" i="12"/>
  <c r="AP955" i="12"/>
  <c r="AO955" i="12"/>
  <c r="AN955" i="12"/>
  <c r="AM955" i="12"/>
  <c r="AL955" i="12"/>
  <c r="AK955" i="12"/>
  <c r="AU954" i="12"/>
  <c r="AH955" i="12"/>
  <c r="AI955" i="12"/>
  <c r="AF955" i="12"/>
  <c r="AE955" i="12"/>
  <c r="AJ955" i="12"/>
  <c r="AT954" i="12"/>
  <c r="AS954" i="12" s="1"/>
  <c r="AG955" i="12"/>
  <c r="AD956" i="12"/>
  <c r="DQ963" i="1"/>
  <c r="DR962" i="1"/>
  <c r="EG962" i="1"/>
  <c r="EF963" i="1"/>
  <c r="CP963" i="1"/>
  <c r="CO964" i="1"/>
  <c r="AR956" i="12" l="1"/>
  <c r="AQ956" i="12"/>
  <c r="AP956" i="12"/>
  <c r="AO956" i="12"/>
  <c r="AN956" i="12"/>
  <c r="AM956" i="12"/>
  <c r="AL956" i="12"/>
  <c r="AK956" i="12"/>
  <c r="AU955" i="12"/>
  <c r="AJ956" i="12"/>
  <c r="AG956" i="12"/>
  <c r="AE956" i="12"/>
  <c r="AH956" i="12"/>
  <c r="AF956" i="12"/>
  <c r="AT955" i="12"/>
  <c r="AS955" i="12" s="1"/>
  <c r="AI956" i="12"/>
  <c r="AD957" i="12"/>
  <c r="DQ964" i="1"/>
  <c r="DR963" i="1"/>
  <c r="EG963" i="1"/>
  <c r="EF964" i="1"/>
  <c r="CP964" i="1"/>
  <c r="CO965" i="1"/>
  <c r="AR957" i="12" l="1"/>
  <c r="AQ957" i="12"/>
  <c r="AP957" i="12"/>
  <c r="AO957" i="12"/>
  <c r="AN957" i="12"/>
  <c r="AT956" i="12" s="1"/>
  <c r="AS956" i="12" s="1"/>
  <c r="AM957" i="12"/>
  <c r="AL957" i="12"/>
  <c r="AK957" i="12"/>
  <c r="AU956" i="12"/>
  <c r="AE957" i="12"/>
  <c r="AG957" i="12"/>
  <c r="AJ957" i="12"/>
  <c r="AH957" i="12"/>
  <c r="AF957" i="12"/>
  <c r="AI957" i="12"/>
  <c r="AD958" i="12"/>
  <c r="DQ965" i="1"/>
  <c r="DR964" i="1"/>
  <c r="EG964" i="1"/>
  <c r="EF965" i="1"/>
  <c r="CO966" i="1"/>
  <c r="CP965" i="1"/>
  <c r="AR958" i="12" l="1"/>
  <c r="AQ958" i="12"/>
  <c r="AP958" i="12"/>
  <c r="AO958" i="12"/>
  <c r="AN958" i="12"/>
  <c r="AT957" i="12" s="1"/>
  <c r="AS957" i="12" s="1"/>
  <c r="AM958" i="12"/>
  <c r="AL958" i="12"/>
  <c r="AK958" i="12"/>
  <c r="AU957" i="12"/>
  <c r="AH958" i="12"/>
  <c r="AF958" i="12"/>
  <c r="AI958" i="12"/>
  <c r="AG958" i="12"/>
  <c r="AJ958" i="12"/>
  <c r="AE958" i="12"/>
  <c r="AD959" i="12"/>
  <c r="DR965" i="1"/>
  <c r="DQ966" i="1"/>
  <c r="EG965" i="1"/>
  <c r="EF966" i="1"/>
  <c r="CP966" i="1"/>
  <c r="CO967" i="1"/>
  <c r="AR959" i="12" l="1"/>
  <c r="AQ959" i="12"/>
  <c r="AP959" i="12"/>
  <c r="AO959" i="12"/>
  <c r="AN959" i="12"/>
  <c r="AT958" i="12" s="1"/>
  <c r="AS958" i="12" s="1"/>
  <c r="AM959" i="12"/>
  <c r="AL959" i="12"/>
  <c r="AK959" i="12"/>
  <c r="AU958" i="12"/>
  <c r="AF959" i="12"/>
  <c r="AJ959" i="12"/>
  <c r="AH959" i="12"/>
  <c r="AG959" i="12"/>
  <c r="AI959" i="12"/>
  <c r="AE959" i="12"/>
  <c r="AD960" i="12"/>
  <c r="DR966" i="1"/>
  <c r="DQ967" i="1"/>
  <c r="EF967" i="1"/>
  <c r="EG966" i="1"/>
  <c r="CP967" i="1"/>
  <c r="CO968" i="1"/>
  <c r="AR960" i="12" l="1"/>
  <c r="AQ960" i="12"/>
  <c r="AP960" i="12"/>
  <c r="AO960" i="12"/>
  <c r="AN960" i="12"/>
  <c r="AT959" i="12" s="1"/>
  <c r="AS959" i="12" s="1"/>
  <c r="AM960" i="12"/>
  <c r="AL960" i="12"/>
  <c r="AK960" i="12"/>
  <c r="AU959" i="12"/>
  <c r="AH960" i="12"/>
  <c r="AI960" i="12"/>
  <c r="AJ960" i="12"/>
  <c r="AF960" i="12"/>
  <c r="AE960" i="12"/>
  <c r="AG960" i="12"/>
  <c r="AD961" i="12"/>
  <c r="DQ968" i="1"/>
  <c r="DR967" i="1"/>
  <c r="EG967" i="1"/>
  <c r="EF968" i="1"/>
  <c r="CP968" i="1"/>
  <c r="CO969" i="1"/>
  <c r="AR961" i="12" l="1"/>
  <c r="AQ961" i="12"/>
  <c r="AP961" i="12"/>
  <c r="AO961" i="12"/>
  <c r="AN961" i="12"/>
  <c r="AM961" i="12"/>
  <c r="AL961" i="12"/>
  <c r="AK961" i="12"/>
  <c r="AU960" i="12"/>
  <c r="AH961" i="12"/>
  <c r="AI961" i="12"/>
  <c r="AF961" i="12"/>
  <c r="AT960" i="12"/>
  <c r="AS960" i="12" s="1"/>
  <c r="AJ961" i="12"/>
  <c r="AE961" i="12"/>
  <c r="AG961" i="12"/>
  <c r="AD962" i="12"/>
  <c r="DQ969" i="1"/>
  <c r="DR968" i="1"/>
  <c r="EF969" i="1"/>
  <c r="EG968" i="1"/>
  <c r="CP969" i="1"/>
  <c r="CO970" i="1"/>
  <c r="AR962" i="12" l="1"/>
  <c r="AQ962" i="12"/>
  <c r="AP962" i="12"/>
  <c r="AO962" i="12"/>
  <c r="AN962" i="12"/>
  <c r="AM962" i="12"/>
  <c r="AL962" i="12"/>
  <c r="AK962" i="12"/>
  <c r="AU961" i="12"/>
  <c r="AJ962" i="12"/>
  <c r="AH962" i="12"/>
  <c r="AI962" i="12"/>
  <c r="AE962" i="12"/>
  <c r="AF962" i="12"/>
  <c r="AT961" i="12"/>
  <c r="AS961" i="12" s="1"/>
  <c r="AG962" i="12"/>
  <c r="AD963" i="12"/>
  <c r="DR969" i="1"/>
  <c r="DQ970" i="1"/>
  <c r="EG969" i="1"/>
  <c r="EF970" i="1"/>
  <c r="CP970" i="1"/>
  <c r="CO971" i="1"/>
  <c r="AR963" i="12" l="1"/>
  <c r="AQ963" i="12"/>
  <c r="AP963" i="12"/>
  <c r="AO963" i="12"/>
  <c r="AN963" i="12"/>
  <c r="AT962" i="12" s="1"/>
  <c r="AS962" i="12" s="1"/>
  <c r="AM963" i="12"/>
  <c r="AL963" i="12"/>
  <c r="AK963" i="12"/>
  <c r="AU962" i="12"/>
  <c r="AE963" i="12"/>
  <c r="AF963" i="12"/>
  <c r="AH963" i="12"/>
  <c r="AJ963" i="12"/>
  <c r="AG963" i="12"/>
  <c r="AI963" i="12"/>
  <c r="AD964" i="12"/>
  <c r="DQ971" i="1"/>
  <c r="DR970" i="1"/>
  <c r="EF971" i="1"/>
  <c r="EG970" i="1"/>
  <c r="CP971" i="1"/>
  <c r="CO972" i="1"/>
  <c r="AR964" i="12" l="1"/>
  <c r="AQ964" i="12"/>
  <c r="AP964" i="12"/>
  <c r="AO964" i="12"/>
  <c r="AN964" i="12"/>
  <c r="AT963" i="12" s="1"/>
  <c r="AS963" i="12" s="1"/>
  <c r="AM964" i="12"/>
  <c r="AL964" i="12"/>
  <c r="AK964" i="12"/>
  <c r="AU963" i="12"/>
  <c r="AH964" i="12"/>
  <c r="AE964" i="12"/>
  <c r="AG964" i="12"/>
  <c r="AJ964" i="12"/>
  <c r="AI964" i="12"/>
  <c r="AF964" i="12"/>
  <c r="AD965" i="12"/>
  <c r="DR971" i="1"/>
  <c r="DQ972" i="1"/>
  <c r="EF972" i="1"/>
  <c r="EG971" i="1"/>
  <c r="CP972" i="1"/>
  <c r="CO973" i="1"/>
  <c r="AR965" i="12" l="1"/>
  <c r="AQ965" i="12"/>
  <c r="AP965" i="12"/>
  <c r="AO965" i="12"/>
  <c r="AN965" i="12"/>
  <c r="AT964" i="12" s="1"/>
  <c r="AS964" i="12" s="1"/>
  <c r="AM965" i="12"/>
  <c r="AL965" i="12"/>
  <c r="AK965" i="12"/>
  <c r="AU964" i="12"/>
  <c r="AE965" i="12"/>
  <c r="AH965" i="12"/>
  <c r="AG965" i="12"/>
  <c r="AF965" i="12"/>
  <c r="AI965" i="12"/>
  <c r="AJ965" i="12"/>
  <c r="AD966" i="12"/>
  <c r="DQ973" i="1"/>
  <c r="DR972" i="1"/>
  <c r="EG972" i="1"/>
  <c r="EF973" i="1"/>
  <c r="CP973" i="1"/>
  <c r="CO974" i="1"/>
  <c r="AR966" i="12" l="1"/>
  <c r="AQ966" i="12"/>
  <c r="AP966" i="12"/>
  <c r="AO966" i="12"/>
  <c r="AN966" i="12"/>
  <c r="AT965" i="12" s="1"/>
  <c r="AS965" i="12" s="1"/>
  <c r="AM966" i="12"/>
  <c r="AL966" i="12"/>
  <c r="AK966" i="12"/>
  <c r="AU965" i="12"/>
  <c r="AJ966" i="12"/>
  <c r="AI966" i="12"/>
  <c r="AH966" i="12"/>
  <c r="AE966" i="12"/>
  <c r="AF966" i="12"/>
  <c r="AG966" i="12"/>
  <c r="AD967" i="12"/>
  <c r="DR973" i="1"/>
  <c r="DQ974" i="1"/>
  <c r="EF974" i="1"/>
  <c r="EG973" i="1"/>
  <c r="CP974" i="1"/>
  <c r="CO975" i="1"/>
  <c r="AR967" i="12" l="1"/>
  <c r="AQ967" i="12"/>
  <c r="AP967" i="12"/>
  <c r="AO967" i="12"/>
  <c r="AN967" i="12"/>
  <c r="AM967" i="12"/>
  <c r="AL967" i="12"/>
  <c r="AK967" i="12"/>
  <c r="AU966" i="12"/>
  <c r="AE967" i="12"/>
  <c r="AT966" i="12"/>
  <c r="AS966" i="12" s="1"/>
  <c r="AH967" i="12"/>
  <c r="AI967" i="12"/>
  <c r="AJ967" i="12"/>
  <c r="AF967" i="12"/>
  <c r="AG967" i="12"/>
  <c r="AD968" i="12"/>
  <c r="DQ975" i="1"/>
  <c r="DR974" i="1"/>
  <c r="EF975" i="1"/>
  <c r="EG974" i="1"/>
  <c r="CP975" i="1"/>
  <c r="CO976" i="1"/>
  <c r="AR968" i="12" l="1"/>
  <c r="AQ968" i="12"/>
  <c r="AP968" i="12"/>
  <c r="AO968" i="12"/>
  <c r="AN968" i="12"/>
  <c r="AT967" i="12" s="1"/>
  <c r="AS967" i="12" s="1"/>
  <c r="AM968" i="12"/>
  <c r="AL968" i="12"/>
  <c r="AK968" i="12"/>
  <c r="AU967" i="12"/>
  <c r="AF968" i="12"/>
  <c r="AH968" i="12"/>
  <c r="AJ968" i="12"/>
  <c r="AG968" i="12"/>
  <c r="AE968" i="12"/>
  <c r="AI968" i="12"/>
  <c r="AD969" i="12"/>
  <c r="DR975" i="1"/>
  <c r="DQ976" i="1"/>
  <c r="EG975" i="1"/>
  <c r="EF976" i="1"/>
  <c r="CP976" i="1"/>
  <c r="CO977" i="1"/>
  <c r="AR969" i="12" l="1"/>
  <c r="AQ969" i="12"/>
  <c r="AP969" i="12"/>
  <c r="AO969" i="12"/>
  <c r="AN969" i="12"/>
  <c r="AT968" i="12" s="1"/>
  <c r="AS968" i="12" s="1"/>
  <c r="AM969" i="12"/>
  <c r="AL969" i="12"/>
  <c r="AK969" i="12"/>
  <c r="AU968" i="12"/>
  <c r="AG969" i="12"/>
  <c r="AJ969" i="12"/>
  <c r="AH969" i="12"/>
  <c r="AE969" i="12"/>
  <c r="AI969" i="12"/>
  <c r="AF969" i="12"/>
  <c r="AD970" i="12"/>
  <c r="DR976" i="1"/>
  <c r="DQ977" i="1"/>
  <c r="EG976" i="1"/>
  <c r="EF977" i="1"/>
  <c r="CP977" i="1"/>
  <c r="CO978" i="1"/>
  <c r="AR970" i="12" l="1"/>
  <c r="AQ970" i="12"/>
  <c r="AP970" i="12"/>
  <c r="AO970" i="12"/>
  <c r="AN970" i="12"/>
  <c r="AT969" i="12" s="1"/>
  <c r="AS969" i="12" s="1"/>
  <c r="AM970" i="12"/>
  <c r="AL970" i="12"/>
  <c r="AK970" i="12"/>
  <c r="AU969" i="12"/>
  <c r="AF970" i="12"/>
  <c r="AJ970" i="12"/>
  <c r="AI970" i="12"/>
  <c r="AH970" i="12"/>
  <c r="AE970" i="12"/>
  <c r="AG970" i="12"/>
  <c r="AD971" i="12"/>
  <c r="DQ978" i="1"/>
  <c r="DR977" i="1"/>
  <c r="EG977" i="1"/>
  <c r="EF978" i="1"/>
  <c r="CO979" i="1"/>
  <c r="CP978" i="1"/>
  <c r="AR971" i="12" l="1"/>
  <c r="AQ971" i="12"/>
  <c r="AP971" i="12"/>
  <c r="AO971" i="12"/>
  <c r="AN971" i="12"/>
  <c r="AT970" i="12" s="1"/>
  <c r="AS970" i="12" s="1"/>
  <c r="AM971" i="12"/>
  <c r="AL971" i="12"/>
  <c r="AK971" i="12"/>
  <c r="AU970" i="12"/>
  <c r="AG971" i="12"/>
  <c r="AE971" i="12"/>
  <c r="AJ971" i="12"/>
  <c r="AF971" i="12"/>
  <c r="AH971" i="12"/>
  <c r="AI971" i="12"/>
  <c r="AD972" i="12"/>
  <c r="DR978" i="1"/>
  <c r="DQ979" i="1"/>
  <c r="EF979" i="1"/>
  <c r="EG978" i="1"/>
  <c r="CP979" i="1"/>
  <c r="CO980" i="1"/>
  <c r="AR972" i="12" l="1"/>
  <c r="AQ972" i="12"/>
  <c r="AP972" i="12"/>
  <c r="AO972" i="12"/>
  <c r="AN972" i="12"/>
  <c r="AT971" i="12" s="1"/>
  <c r="AS971" i="12" s="1"/>
  <c r="AM972" i="12"/>
  <c r="AL972" i="12"/>
  <c r="AK972" i="12"/>
  <c r="AU971" i="12"/>
  <c r="AI972" i="12"/>
  <c r="AE972" i="12"/>
  <c r="AJ972" i="12"/>
  <c r="AH972" i="12"/>
  <c r="AF972" i="12"/>
  <c r="AG972" i="12"/>
  <c r="AD973" i="12"/>
  <c r="DR979" i="1"/>
  <c r="DQ980" i="1"/>
  <c r="EF980" i="1"/>
  <c r="EG979" i="1"/>
  <c r="CP980" i="1"/>
  <c r="CO981" i="1"/>
  <c r="AR973" i="12" l="1"/>
  <c r="AQ973" i="12"/>
  <c r="AP973" i="12"/>
  <c r="AO973" i="12"/>
  <c r="AN973" i="12"/>
  <c r="AM973" i="12"/>
  <c r="AL973" i="12"/>
  <c r="AK973" i="12"/>
  <c r="AU972" i="12"/>
  <c r="AH973" i="12"/>
  <c r="AJ973" i="12"/>
  <c r="AE973" i="12"/>
  <c r="AI973" i="12"/>
  <c r="AF973" i="12"/>
  <c r="AT972" i="12"/>
  <c r="AS972" i="12" s="1"/>
  <c r="AG973" i="12"/>
  <c r="AD974" i="12"/>
  <c r="DR980" i="1"/>
  <c r="DQ981" i="1"/>
  <c r="EF981" i="1"/>
  <c r="EG980" i="1"/>
  <c r="CP981" i="1"/>
  <c r="CO982" i="1"/>
  <c r="AR974" i="12" l="1"/>
  <c r="AQ974" i="12"/>
  <c r="AP974" i="12"/>
  <c r="AO974" i="12"/>
  <c r="AN974" i="12"/>
  <c r="AT973" i="12" s="1"/>
  <c r="AS973" i="12" s="1"/>
  <c r="AM974" i="12"/>
  <c r="AL974" i="12"/>
  <c r="AK974" i="12"/>
  <c r="AU973" i="12"/>
  <c r="AI974" i="12"/>
  <c r="AG974" i="12"/>
  <c r="AH974" i="12"/>
  <c r="AF974" i="12"/>
  <c r="AE974" i="12"/>
  <c r="AJ974" i="12"/>
  <c r="AD975" i="12"/>
  <c r="DR981" i="1"/>
  <c r="DQ982" i="1"/>
  <c r="EG981" i="1"/>
  <c r="EF982" i="1"/>
  <c r="CP982" i="1"/>
  <c r="CO983" i="1"/>
  <c r="AR975" i="12" l="1"/>
  <c r="AQ975" i="12"/>
  <c r="AP975" i="12"/>
  <c r="AO975" i="12"/>
  <c r="AN975" i="12"/>
  <c r="AM975" i="12"/>
  <c r="AL975" i="12"/>
  <c r="AK975" i="12"/>
  <c r="AU974" i="12"/>
  <c r="AH975" i="12"/>
  <c r="AF975" i="12"/>
  <c r="AI975" i="12"/>
  <c r="AJ975" i="12"/>
  <c r="AE975" i="12"/>
  <c r="AT974" i="12"/>
  <c r="AS974" i="12" s="1"/>
  <c r="AG975" i="12"/>
  <c r="AD976" i="12"/>
  <c r="DR982" i="1"/>
  <c r="DQ983" i="1"/>
  <c r="EG982" i="1"/>
  <c r="EF983" i="1"/>
  <c r="CP983" i="1"/>
  <c r="CO984" i="1"/>
  <c r="AR976" i="12" l="1"/>
  <c r="AQ976" i="12"/>
  <c r="AP976" i="12"/>
  <c r="AO976" i="12"/>
  <c r="AN976" i="12"/>
  <c r="AT975" i="12" s="1"/>
  <c r="AS975" i="12" s="1"/>
  <c r="AM976" i="12"/>
  <c r="AL976" i="12"/>
  <c r="AK976" i="12"/>
  <c r="AU975" i="12"/>
  <c r="AH976" i="12"/>
  <c r="AG976" i="12"/>
  <c r="AE976" i="12"/>
  <c r="AI976" i="12"/>
  <c r="AJ976" i="12"/>
  <c r="AF976" i="12"/>
  <c r="AD977" i="12"/>
  <c r="DQ984" i="1"/>
  <c r="DR983" i="1"/>
  <c r="EF984" i="1"/>
  <c r="EG983" i="1"/>
  <c r="CP984" i="1"/>
  <c r="CO985" i="1"/>
  <c r="AR977" i="12" l="1"/>
  <c r="AQ977" i="12"/>
  <c r="AP977" i="12"/>
  <c r="AO977" i="12"/>
  <c r="AN977" i="12"/>
  <c r="AM977" i="12"/>
  <c r="AL977" i="12"/>
  <c r="AK977" i="12"/>
  <c r="AU976" i="12"/>
  <c r="AH977" i="12"/>
  <c r="AJ977" i="12"/>
  <c r="AI977" i="12"/>
  <c r="AE977" i="12"/>
  <c r="AG977" i="12"/>
  <c r="AT976" i="12"/>
  <c r="AS976" i="12" s="1"/>
  <c r="AF977" i="12"/>
  <c r="AD978" i="12"/>
  <c r="DR984" i="1"/>
  <c r="DQ985" i="1"/>
  <c r="EF985" i="1"/>
  <c r="EG984" i="1"/>
  <c r="CP985" i="1"/>
  <c r="CO986" i="1"/>
  <c r="AR978" i="12" l="1"/>
  <c r="AQ978" i="12"/>
  <c r="AP978" i="12"/>
  <c r="AO978" i="12"/>
  <c r="AN978" i="12"/>
  <c r="AM978" i="12"/>
  <c r="AL978" i="12"/>
  <c r="AK978" i="12"/>
  <c r="AU977" i="12"/>
  <c r="AI978" i="12"/>
  <c r="AH978" i="12"/>
  <c r="AJ978" i="12"/>
  <c r="AT977" i="12"/>
  <c r="AS977" i="12" s="1"/>
  <c r="AG978" i="12"/>
  <c r="AE978" i="12"/>
  <c r="AF978" i="12"/>
  <c r="AD979" i="12"/>
  <c r="DR985" i="1"/>
  <c r="DQ986" i="1"/>
  <c r="EF986" i="1"/>
  <c r="EG985" i="1"/>
  <c r="CO987" i="1"/>
  <c r="CP986" i="1"/>
  <c r="AR979" i="12" l="1"/>
  <c r="AQ979" i="12"/>
  <c r="AP979" i="12"/>
  <c r="AO979" i="12"/>
  <c r="AN979" i="12"/>
  <c r="AM979" i="12"/>
  <c r="AL979" i="12"/>
  <c r="AK979" i="12"/>
  <c r="AU978" i="12"/>
  <c r="AJ979" i="12"/>
  <c r="AI979" i="12"/>
  <c r="AG979" i="12"/>
  <c r="AH979" i="12"/>
  <c r="AF979" i="12"/>
  <c r="AT978" i="12"/>
  <c r="AS978" i="12" s="1"/>
  <c r="AE979" i="12"/>
  <c r="AD980" i="12"/>
  <c r="DQ987" i="1"/>
  <c r="DR986" i="1"/>
  <c r="EF987" i="1"/>
  <c r="EG986" i="1"/>
  <c r="CP987" i="1"/>
  <c r="CO988" i="1"/>
  <c r="AR980" i="12" l="1"/>
  <c r="AQ980" i="12"/>
  <c r="AP980" i="12"/>
  <c r="AO980" i="12"/>
  <c r="AN980" i="12"/>
  <c r="AT979" i="12" s="1"/>
  <c r="AS979" i="12" s="1"/>
  <c r="AM980" i="12"/>
  <c r="AL980" i="12"/>
  <c r="AK980" i="12"/>
  <c r="AU979" i="12"/>
  <c r="AE980" i="12"/>
  <c r="AJ980" i="12"/>
  <c r="AG980" i="12"/>
  <c r="AH980" i="12"/>
  <c r="AF980" i="12"/>
  <c r="AI980" i="12"/>
  <c r="AD981" i="12"/>
  <c r="DR987" i="1"/>
  <c r="DQ988" i="1"/>
  <c r="EF988" i="1"/>
  <c r="EG987" i="1"/>
  <c r="CO989" i="1"/>
  <c r="CP988" i="1"/>
  <c r="AR981" i="12" l="1"/>
  <c r="AQ981" i="12"/>
  <c r="AP981" i="12"/>
  <c r="AO981" i="12"/>
  <c r="AN981" i="12"/>
  <c r="AT980" i="12" s="1"/>
  <c r="AS980" i="12" s="1"/>
  <c r="AM981" i="12"/>
  <c r="AL981" i="12"/>
  <c r="AK981" i="12"/>
  <c r="AU980" i="12"/>
  <c r="AH981" i="12"/>
  <c r="AE981" i="12"/>
  <c r="AJ981" i="12"/>
  <c r="AI981" i="12"/>
  <c r="AG981" i="12"/>
  <c r="AF981" i="12"/>
  <c r="AD982" i="12"/>
  <c r="DR988" i="1"/>
  <c r="DQ989" i="1"/>
  <c r="EG988" i="1"/>
  <c r="EF989" i="1"/>
  <c r="CP989" i="1"/>
  <c r="CO990" i="1"/>
  <c r="AR982" i="12" l="1"/>
  <c r="AQ982" i="12"/>
  <c r="AP982" i="12"/>
  <c r="AO982" i="12"/>
  <c r="AN982" i="12"/>
  <c r="AT981" i="12" s="1"/>
  <c r="AS981" i="12" s="1"/>
  <c r="AM982" i="12"/>
  <c r="AL982" i="12"/>
  <c r="AK982" i="12"/>
  <c r="AU981" i="12"/>
  <c r="AH982" i="12"/>
  <c r="AF982" i="12"/>
  <c r="AE982" i="12"/>
  <c r="AG982" i="12"/>
  <c r="AI982" i="12"/>
  <c r="AJ982" i="12"/>
  <c r="AD983" i="12"/>
  <c r="DQ990" i="1"/>
  <c r="DR989" i="1"/>
  <c r="EF990" i="1"/>
  <c r="EG989" i="1"/>
  <c r="CP990" i="1"/>
  <c r="CO991" i="1"/>
  <c r="AR983" i="12" l="1"/>
  <c r="AQ983" i="12"/>
  <c r="AP983" i="12"/>
  <c r="AO983" i="12"/>
  <c r="AN983" i="12"/>
  <c r="AM983" i="12"/>
  <c r="AL983" i="12"/>
  <c r="AK983" i="12"/>
  <c r="AU982" i="12"/>
  <c r="AJ983" i="12"/>
  <c r="AI983" i="12"/>
  <c r="AF983" i="12"/>
  <c r="AT982" i="12"/>
  <c r="AS982" i="12" s="1"/>
  <c r="AH983" i="12"/>
  <c r="AG983" i="12"/>
  <c r="AE983" i="12"/>
  <c r="AD984" i="12"/>
  <c r="DR990" i="1"/>
  <c r="DQ991" i="1"/>
  <c r="EF991" i="1"/>
  <c r="EG990" i="1"/>
  <c r="CO992" i="1"/>
  <c r="CP991" i="1"/>
  <c r="AR984" i="12" l="1"/>
  <c r="AQ984" i="12"/>
  <c r="AP984" i="12"/>
  <c r="AO984" i="12"/>
  <c r="AN984" i="12"/>
  <c r="AM984" i="12"/>
  <c r="AL984" i="12"/>
  <c r="AK984" i="12"/>
  <c r="AU983" i="12"/>
  <c r="AH984" i="12"/>
  <c r="AI984" i="12"/>
  <c r="AJ984" i="12"/>
  <c r="AT983" i="12"/>
  <c r="AS983" i="12" s="1"/>
  <c r="AE984" i="12"/>
  <c r="AF984" i="12"/>
  <c r="AG984" i="12"/>
  <c r="AD985" i="12"/>
  <c r="DQ992" i="1"/>
  <c r="DR991" i="1"/>
  <c r="EF992" i="1"/>
  <c r="EG991" i="1"/>
  <c r="CO993" i="1"/>
  <c r="CP992" i="1"/>
  <c r="AR985" i="12" l="1"/>
  <c r="AQ985" i="12"/>
  <c r="AP985" i="12"/>
  <c r="AO985" i="12"/>
  <c r="AN985" i="12"/>
  <c r="AT984" i="12" s="1"/>
  <c r="AS984" i="12" s="1"/>
  <c r="AM985" i="12"/>
  <c r="AL985" i="12"/>
  <c r="AK985" i="12"/>
  <c r="AU984" i="12"/>
  <c r="AJ985" i="12"/>
  <c r="AF985" i="12"/>
  <c r="AH985" i="12"/>
  <c r="AG985" i="12"/>
  <c r="AE985" i="12"/>
  <c r="AI985" i="12"/>
  <c r="AD986" i="12"/>
  <c r="DQ993" i="1"/>
  <c r="DR992" i="1"/>
  <c r="EG992" i="1"/>
  <c r="EF993" i="1"/>
  <c r="CP993" i="1"/>
  <c r="CO994" i="1"/>
  <c r="AR986" i="12" l="1"/>
  <c r="AQ986" i="12"/>
  <c r="AP986" i="12"/>
  <c r="AO986" i="12"/>
  <c r="AN986" i="12"/>
  <c r="AT985" i="12" s="1"/>
  <c r="AS985" i="12" s="1"/>
  <c r="AM986" i="12"/>
  <c r="AL986" i="12"/>
  <c r="AK986" i="12"/>
  <c r="AU985" i="12"/>
  <c r="AE986" i="12"/>
  <c r="AG986" i="12"/>
  <c r="AI986" i="12"/>
  <c r="AH986" i="12"/>
  <c r="AF986" i="12"/>
  <c r="AJ986" i="12"/>
  <c r="AD987" i="12"/>
  <c r="DQ994" i="1"/>
  <c r="DR993" i="1"/>
  <c r="EF994" i="1"/>
  <c r="EG993" i="1"/>
  <c r="CP994" i="1"/>
  <c r="CO995" i="1"/>
  <c r="AR987" i="12" l="1"/>
  <c r="AQ987" i="12"/>
  <c r="AP987" i="12"/>
  <c r="AO987" i="12"/>
  <c r="AN987" i="12"/>
  <c r="AT986" i="12" s="1"/>
  <c r="AS986" i="12" s="1"/>
  <c r="AM987" i="12"/>
  <c r="AL987" i="12"/>
  <c r="AK987" i="12"/>
  <c r="AU986" i="12"/>
  <c r="AH987" i="12"/>
  <c r="AG987" i="12"/>
  <c r="AE987" i="12"/>
  <c r="AJ987" i="12"/>
  <c r="AF987" i="12"/>
  <c r="AI987" i="12"/>
  <c r="AD988" i="12"/>
  <c r="DQ995" i="1"/>
  <c r="DR994" i="1"/>
  <c r="EF995" i="1"/>
  <c r="EG994" i="1"/>
  <c r="CP995" i="1"/>
  <c r="CO996" i="1"/>
  <c r="AR988" i="12" l="1"/>
  <c r="AQ988" i="12"/>
  <c r="AP988" i="12"/>
  <c r="AO988" i="12"/>
  <c r="AN988" i="12"/>
  <c r="AT987" i="12" s="1"/>
  <c r="AS987" i="12" s="1"/>
  <c r="AM988" i="12"/>
  <c r="AL988" i="12"/>
  <c r="AK988" i="12"/>
  <c r="AU987" i="12"/>
  <c r="AH988" i="12"/>
  <c r="AI988" i="12"/>
  <c r="AJ988" i="12"/>
  <c r="AE988" i="12"/>
  <c r="AG988" i="12"/>
  <c r="AF988" i="12"/>
  <c r="AD989" i="12"/>
  <c r="DQ996" i="1"/>
  <c r="DR995" i="1"/>
  <c r="EG995" i="1"/>
  <c r="EF996" i="1"/>
  <c r="CP996" i="1"/>
  <c r="CO997" i="1"/>
  <c r="AR989" i="12" l="1"/>
  <c r="AQ989" i="12"/>
  <c r="AP989" i="12"/>
  <c r="AO989" i="12"/>
  <c r="AN989" i="12"/>
  <c r="AM989" i="12"/>
  <c r="AL989" i="12"/>
  <c r="AK989" i="12"/>
  <c r="AU988" i="12"/>
  <c r="AH989" i="12"/>
  <c r="AT988" i="12"/>
  <c r="AS988" i="12" s="1"/>
  <c r="AG989" i="12"/>
  <c r="AE989" i="12"/>
  <c r="AF989" i="12"/>
  <c r="AI989" i="12"/>
  <c r="AJ989" i="12"/>
  <c r="AD990" i="12"/>
  <c r="DQ997" i="1"/>
  <c r="DR996" i="1"/>
  <c r="EF997" i="1"/>
  <c r="EG996" i="1"/>
  <c r="CO998" i="1"/>
  <c r="CP997" i="1"/>
  <c r="AR990" i="12" l="1"/>
  <c r="AQ990" i="12"/>
  <c r="AP990" i="12"/>
  <c r="AO990" i="12"/>
  <c r="AN990" i="12"/>
  <c r="AM990" i="12"/>
  <c r="AL990" i="12"/>
  <c r="AK990" i="12"/>
  <c r="AU989" i="12"/>
  <c r="AH990" i="12"/>
  <c r="AG990" i="12"/>
  <c r="AE990" i="12"/>
  <c r="AI990" i="12"/>
  <c r="AJ990" i="12"/>
  <c r="AT989" i="12"/>
  <c r="AS989" i="12" s="1"/>
  <c r="AF990" i="12"/>
  <c r="AD991" i="12"/>
  <c r="DQ998" i="1"/>
  <c r="DR997" i="1"/>
  <c r="EG997" i="1"/>
  <c r="EF998" i="1"/>
  <c r="CO999" i="1"/>
  <c r="CP998" i="1"/>
  <c r="AR991" i="12" l="1"/>
  <c r="AQ991" i="12"/>
  <c r="AP991" i="12"/>
  <c r="AO991" i="12"/>
  <c r="AN991" i="12"/>
  <c r="AM991" i="12"/>
  <c r="AL991" i="12"/>
  <c r="AK991" i="12"/>
  <c r="AU990" i="12"/>
  <c r="AH991" i="12"/>
  <c r="AT990" i="12"/>
  <c r="AS990" i="12" s="1"/>
  <c r="AF991" i="12"/>
  <c r="AE991" i="12"/>
  <c r="AG991" i="12"/>
  <c r="AJ991" i="12"/>
  <c r="AI991" i="12"/>
  <c r="AD992" i="12"/>
  <c r="DR998" i="1"/>
  <c r="DQ999" i="1"/>
  <c r="EG998" i="1"/>
  <c r="EF999" i="1"/>
  <c r="CO1000" i="1"/>
  <c r="CP999" i="1"/>
  <c r="AR992" i="12" l="1"/>
  <c r="AQ992" i="12"/>
  <c r="AP992" i="12"/>
  <c r="AO992" i="12"/>
  <c r="AN992" i="12"/>
  <c r="AT991" i="12" s="1"/>
  <c r="AS991" i="12" s="1"/>
  <c r="AM992" i="12"/>
  <c r="AL992" i="12"/>
  <c r="AK992" i="12"/>
  <c r="AU991" i="12"/>
  <c r="AG992" i="12"/>
  <c r="AF992" i="12"/>
  <c r="AI992" i="12"/>
  <c r="AH992" i="12"/>
  <c r="AJ992" i="12"/>
  <c r="AE992" i="12"/>
  <c r="AD993" i="12"/>
  <c r="DR999" i="1"/>
  <c r="DQ1000" i="1"/>
  <c r="EG999" i="1"/>
  <c r="EF1000" i="1"/>
  <c r="CP1000" i="1"/>
  <c r="CO1001" i="1"/>
  <c r="AR993" i="12" l="1"/>
  <c r="AQ993" i="12"/>
  <c r="AP993" i="12"/>
  <c r="AO993" i="12"/>
  <c r="AN993" i="12"/>
  <c r="AM993" i="12"/>
  <c r="AL993" i="12"/>
  <c r="AK993" i="12"/>
  <c r="AU992" i="12"/>
  <c r="AH993" i="12"/>
  <c r="AG993" i="12"/>
  <c r="AE993" i="12"/>
  <c r="AT992" i="12"/>
  <c r="AS992" i="12" s="1"/>
  <c r="AI993" i="12"/>
  <c r="AJ993" i="12"/>
  <c r="AF993" i="12"/>
  <c r="AD994" i="12"/>
  <c r="DQ1001" i="1"/>
  <c r="DR1000" i="1"/>
  <c r="EF1001" i="1"/>
  <c r="EG1000" i="1"/>
  <c r="CO1002" i="1"/>
  <c r="CP1001" i="1"/>
  <c r="AR994" i="12" l="1"/>
  <c r="AQ994" i="12"/>
  <c r="AP994" i="12"/>
  <c r="AO994" i="12"/>
  <c r="AN994" i="12"/>
  <c r="AT993" i="12" s="1"/>
  <c r="AS993" i="12" s="1"/>
  <c r="AM994" i="12"/>
  <c r="AL994" i="12"/>
  <c r="AK994" i="12"/>
  <c r="AU993" i="12"/>
  <c r="AH994" i="12"/>
  <c r="AJ994" i="12"/>
  <c r="AE994" i="12"/>
  <c r="AI994" i="12"/>
  <c r="AF994" i="12"/>
  <c r="AG994" i="12"/>
  <c r="AD995" i="12"/>
  <c r="DQ1002" i="1"/>
  <c r="DR1001" i="1"/>
  <c r="EG1001" i="1"/>
  <c r="EF1002" i="1"/>
  <c r="CO1003" i="1"/>
  <c r="CP1002" i="1"/>
  <c r="AR995" i="12" l="1"/>
  <c r="AQ995" i="12"/>
  <c r="AP995" i="12"/>
  <c r="AO995" i="12"/>
  <c r="AN995" i="12"/>
  <c r="AT994" i="12" s="1"/>
  <c r="AS994" i="12" s="1"/>
  <c r="AM995" i="12"/>
  <c r="AL995" i="12"/>
  <c r="AK995" i="12"/>
  <c r="AU994" i="12"/>
  <c r="AH995" i="12"/>
  <c r="AG995" i="12"/>
  <c r="AJ995" i="12"/>
  <c r="AI995" i="12"/>
  <c r="AF995" i="12"/>
  <c r="AE995" i="12"/>
  <c r="AD996" i="12"/>
  <c r="DR1002" i="1"/>
  <c r="DQ1003" i="1"/>
  <c r="EF1003" i="1"/>
  <c r="EG1002" i="1"/>
  <c r="CP1003" i="1"/>
  <c r="CO1004" i="1"/>
  <c r="AR996" i="12" l="1"/>
  <c r="AQ996" i="12"/>
  <c r="AP996" i="12"/>
  <c r="AO996" i="12"/>
  <c r="AN996" i="12"/>
  <c r="AM996" i="12"/>
  <c r="AL996" i="12"/>
  <c r="AK996" i="12"/>
  <c r="AU995" i="12"/>
  <c r="AH996" i="12"/>
  <c r="AT995" i="12"/>
  <c r="AS995" i="12" s="1"/>
  <c r="AF996" i="12"/>
  <c r="AE996" i="12"/>
  <c r="AG996" i="12"/>
  <c r="AJ996" i="12"/>
  <c r="AI996" i="12"/>
  <c r="AD997" i="12"/>
  <c r="DQ1004" i="1"/>
  <c r="DR1003" i="1"/>
  <c r="EG1003" i="1"/>
  <c r="EF1004" i="1"/>
  <c r="CP1004" i="1"/>
  <c r="CO1005" i="1"/>
  <c r="AR997" i="12" l="1"/>
  <c r="AQ997" i="12"/>
  <c r="AP997" i="12"/>
  <c r="AO997" i="12"/>
  <c r="AN997" i="12"/>
  <c r="AM997" i="12"/>
  <c r="AL997" i="12"/>
  <c r="AK997" i="12"/>
  <c r="AU996" i="12"/>
  <c r="AH997" i="12"/>
  <c r="AT996" i="12"/>
  <c r="AS996" i="12" s="1"/>
  <c r="AJ997" i="12"/>
  <c r="AG997" i="12"/>
  <c r="AE997" i="12"/>
  <c r="AF997" i="12"/>
  <c r="AI997" i="12"/>
  <c r="AD998" i="12"/>
  <c r="DQ1005" i="1"/>
  <c r="DR1004" i="1"/>
  <c r="EF1005" i="1"/>
  <c r="EG1004" i="1"/>
  <c r="CP1005" i="1"/>
  <c r="CO1006" i="1"/>
  <c r="AR998" i="12" l="1"/>
  <c r="AQ998" i="12"/>
  <c r="AP998" i="12"/>
  <c r="AO998" i="12"/>
  <c r="AN998" i="12"/>
  <c r="AM998" i="12"/>
  <c r="AL998" i="12"/>
  <c r="AK998" i="12"/>
  <c r="AU997" i="12"/>
  <c r="AH998" i="12"/>
  <c r="AT997" i="12"/>
  <c r="AS997" i="12" s="1"/>
  <c r="AF998" i="12"/>
  <c r="AJ998" i="12"/>
  <c r="AG998" i="12"/>
  <c r="AE998" i="12"/>
  <c r="AI998" i="12"/>
  <c r="AD999" i="12"/>
  <c r="DQ1006" i="1"/>
  <c r="DR1005" i="1"/>
  <c r="EF1006" i="1"/>
  <c r="EG1005" i="1"/>
  <c r="CP1006" i="1"/>
  <c r="CO1007" i="1"/>
  <c r="AR999" i="12" l="1"/>
  <c r="AQ999" i="12"/>
  <c r="AP999" i="12"/>
  <c r="AO999" i="12"/>
  <c r="AN999" i="12"/>
  <c r="AT998" i="12" s="1"/>
  <c r="AS998" i="12" s="1"/>
  <c r="AM999" i="12"/>
  <c r="AL999" i="12"/>
  <c r="AK999" i="12"/>
  <c r="AU998" i="12"/>
  <c r="AF999" i="12"/>
  <c r="AI999" i="12"/>
  <c r="AG999" i="12"/>
  <c r="AH999" i="12"/>
  <c r="AE999" i="12"/>
  <c r="AJ999" i="12"/>
  <c r="AD1000" i="12"/>
  <c r="DQ1007" i="1"/>
  <c r="DR1006" i="1"/>
  <c r="EF1007" i="1"/>
  <c r="EG1006" i="1"/>
  <c r="CP1007" i="1"/>
  <c r="CO1008" i="1"/>
  <c r="AR1000" i="12" l="1"/>
  <c r="AQ1000" i="12"/>
  <c r="AP1000" i="12"/>
  <c r="AO1000" i="12"/>
  <c r="AN1000" i="12"/>
  <c r="AT999" i="12" s="1"/>
  <c r="AS999" i="12" s="1"/>
  <c r="AM1000" i="12"/>
  <c r="AL1000" i="12"/>
  <c r="AK1000" i="12"/>
  <c r="AU999" i="12"/>
  <c r="AE1000" i="12"/>
  <c r="AG1000" i="12"/>
  <c r="AJ1000" i="12"/>
  <c r="AH1000" i="12"/>
  <c r="AI1000" i="12"/>
  <c r="AF1000" i="12"/>
  <c r="AD1001" i="12"/>
  <c r="DQ1008" i="1"/>
  <c r="DR1007" i="1"/>
  <c r="EF1008" i="1"/>
  <c r="EG1007" i="1"/>
  <c r="CP1008" i="1"/>
  <c r="CO1009" i="1"/>
  <c r="AR1001" i="12" l="1"/>
  <c r="AQ1001" i="12"/>
  <c r="AP1001" i="12"/>
  <c r="AO1001" i="12"/>
  <c r="AN1001" i="12"/>
  <c r="AM1001" i="12"/>
  <c r="AL1001" i="12"/>
  <c r="AK1001" i="12"/>
  <c r="AU1000" i="12"/>
  <c r="AE1001" i="12"/>
  <c r="AH1001" i="12"/>
  <c r="AG1001" i="12"/>
  <c r="AT1000" i="12"/>
  <c r="AS1000" i="12" s="1"/>
  <c r="AF1001" i="12"/>
  <c r="AI1001" i="12"/>
  <c r="AJ1001" i="12"/>
  <c r="AD1002" i="12"/>
  <c r="DQ1009" i="1"/>
  <c r="DR1008" i="1"/>
  <c r="EF1009" i="1"/>
  <c r="EG1008" i="1"/>
  <c r="CO1010" i="1"/>
  <c r="CP1009" i="1"/>
  <c r="AR1002" i="12" l="1"/>
  <c r="AQ1002" i="12"/>
  <c r="AP1002" i="12"/>
  <c r="AO1002" i="12"/>
  <c r="AN1002" i="12"/>
  <c r="AM1002" i="12"/>
  <c r="AL1002" i="12"/>
  <c r="AK1002" i="12"/>
  <c r="AU1001" i="12"/>
  <c r="AF1002" i="12"/>
  <c r="AJ1002" i="12"/>
  <c r="AG1002" i="12"/>
  <c r="AH1002" i="12"/>
  <c r="AE1002" i="12"/>
  <c r="AT1001" i="12"/>
  <c r="AS1001" i="12" s="1"/>
  <c r="AI1002" i="12"/>
  <c r="AD1003" i="12"/>
  <c r="DR1009" i="1"/>
  <c r="DQ1010" i="1"/>
  <c r="EF1010" i="1"/>
  <c r="EG1009" i="1"/>
  <c r="CO1011" i="1"/>
  <c r="CP1010" i="1"/>
  <c r="AR1003" i="12" l="1"/>
  <c r="AQ1003" i="12"/>
  <c r="AP1003" i="12"/>
  <c r="AO1003" i="12"/>
  <c r="AN1003" i="12"/>
  <c r="AM1003" i="12"/>
  <c r="AL1003" i="12"/>
  <c r="AK1003" i="12"/>
  <c r="AU1002" i="12"/>
  <c r="AH1003" i="12"/>
  <c r="AF1003" i="12"/>
  <c r="AI1003" i="12"/>
  <c r="AE1003" i="12"/>
  <c r="AG1003" i="12"/>
  <c r="AT1002" i="12"/>
  <c r="AS1002" i="12" s="1"/>
  <c r="AJ1003" i="12"/>
  <c r="AD1004" i="12"/>
  <c r="DQ1011" i="1"/>
  <c r="DR1010" i="1"/>
  <c r="EF1011" i="1"/>
  <c r="EG1010" i="1"/>
  <c r="CO1012" i="1"/>
  <c r="CP1011" i="1"/>
  <c r="AR1004" i="12" l="1"/>
  <c r="AQ1004" i="12"/>
  <c r="AP1004" i="12"/>
  <c r="AO1004" i="12"/>
  <c r="AN1004" i="12"/>
  <c r="AT1003" i="12" s="1"/>
  <c r="AS1003" i="12" s="1"/>
  <c r="AM1004" i="12"/>
  <c r="AL1004" i="12"/>
  <c r="AK1004" i="12"/>
  <c r="AU1003" i="12"/>
  <c r="AH1004" i="12"/>
  <c r="AF1004" i="12"/>
  <c r="AI1004" i="12"/>
  <c r="AG1004" i="12"/>
  <c r="AE1004" i="12"/>
  <c r="AJ1004" i="12"/>
  <c r="AD1005" i="12"/>
  <c r="DR1011" i="1"/>
  <c r="DQ1012" i="1"/>
  <c r="EF1012" i="1"/>
  <c r="EG1011" i="1"/>
  <c r="CO1013" i="1"/>
  <c r="CP1012" i="1"/>
  <c r="AR1005" i="12" l="1"/>
  <c r="AQ1005" i="12"/>
  <c r="AP1005" i="12"/>
  <c r="AO1005" i="12"/>
  <c r="AN1005" i="12"/>
  <c r="AM1005" i="12"/>
  <c r="AL1005" i="12"/>
  <c r="AK1005" i="12"/>
  <c r="AU1004" i="12"/>
  <c r="AF1005" i="12"/>
  <c r="AT1004" i="12"/>
  <c r="AS1004" i="12" s="1"/>
  <c r="AH1005" i="12"/>
  <c r="AJ1005" i="12"/>
  <c r="AI1005" i="12"/>
  <c r="AE1005" i="12"/>
  <c r="AG1005" i="12"/>
  <c r="AD1006" i="12"/>
  <c r="DQ1013" i="1"/>
  <c r="DR1012" i="1"/>
  <c r="EF1013" i="1"/>
  <c r="EG1012" i="1"/>
  <c r="CO1014" i="1"/>
  <c r="CP1013" i="1"/>
  <c r="AR1006" i="12" l="1"/>
  <c r="AQ1006" i="12"/>
  <c r="AP1006" i="12"/>
  <c r="AO1006" i="12"/>
  <c r="AN1006" i="12"/>
  <c r="AT1005" i="12" s="1"/>
  <c r="AS1005" i="12" s="1"/>
  <c r="AM1006" i="12"/>
  <c r="AL1006" i="12"/>
  <c r="AK1006" i="12"/>
  <c r="AU1005" i="12"/>
  <c r="AH1006" i="12"/>
  <c r="AJ1006" i="12"/>
  <c r="AE1006" i="12"/>
  <c r="AF1006" i="12"/>
  <c r="AG1006" i="12"/>
  <c r="AI1006" i="12"/>
  <c r="AD1007" i="12"/>
  <c r="DQ1014" i="1"/>
  <c r="DR1013" i="1"/>
  <c r="EF1014" i="1"/>
  <c r="EG1013" i="1"/>
  <c r="CP1014" i="1"/>
  <c r="CO1015" i="1"/>
  <c r="AR1007" i="12" l="1"/>
  <c r="AQ1007" i="12"/>
  <c r="AP1007" i="12"/>
  <c r="AO1007" i="12"/>
  <c r="AN1007" i="12"/>
  <c r="AT1006" i="12" s="1"/>
  <c r="AS1006" i="12" s="1"/>
  <c r="AM1007" i="12"/>
  <c r="AL1007" i="12"/>
  <c r="AK1007" i="12"/>
  <c r="AU1006" i="12"/>
  <c r="AF1007" i="12"/>
  <c r="AE1007" i="12"/>
  <c r="AI1007" i="12"/>
  <c r="AH1007" i="12"/>
  <c r="AJ1007" i="12"/>
  <c r="AG1007" i="12"/>
  <c r="AD1008" i="12"/>
  <c r="DR1014" i="1"/>
  <c r="DQ1015" i="1"/>
  <c r="EF1015" i="1"/>
  <c r="EG1014" i="1"/>
  <c r="CO1016" i="1"/>
  <c r="CP1016" i="1" s="1"/>
  <c r="CP1015" i="1"/>
  <c r="AR1008" i="12" l="1"/>
  <c r="AQ1008" i="12"/>
  <c r="AP1008" i="12"/>
  <c r="AO1008" i="12"/>
  <c r="AN1008" i="12"/>
  <c r="AM1008" i="12"/>
  <c r="AL1008" i="12"/>
  <c r="AK1008" i="12"/>
  <c r="AU1007" i="12"/>
  <c r="AI1008" i="12"/>
  <c r="AF1008" i="12"/>
  <c r="AE1008" i="12"/>
  <c r="AG1008" i="12"/>
  <c r="AH1008" i="12"/>
  <c r="AT1007" i="12"/>
  <c r="AS1007" i="12" s="1"/>
  <c r="AJ1008" i="12"/>
  <c r="AD1009" i="12"/>
  <c r="DR1015" i="1"/>
  <c r="DQ1016" i="1"/>
  <c r="DR1016" i="1" s="1"/>
  <c r="EG1015" i="1"/>
  <c r="EF1016" i="1"/>
  <c r="EG1016" i="1" s="1"/>
  <c r="AR1009" i="12" l="1"/>
  <c r="AQ1009" i="12"/>
  <c r="AP1009" i="12"/>
  <c r="AO1009" i="12"/>
  <c r="AN1009" i="12"/>
  <c r="AM1009" i="12"/>
  <c r="AL1009" i="12"/>
  <c r="AK1009" i="12"/>
  <c r="AU1008" i="12"/>
  <c r="AH1009" i="12"/>
  <c r="AT1008" i="12"/>
  <c r="AS1008" i="12" s="1"/>
  <c r="AJ1009" i="12"/>
  <c r="AI1009" i="12"/>
  <c r="AF1009" i="12"/>
  <c r="AG1009" i="12"/>
  <c r="AE1009" i="12"/>
  <c r="AD1011" i="12"/>
  <c r="AD1010" i="12"/>
  <c r="AR1011" i="12" l="1"/>
  <c r="AQ1011" i="12"/>
  <c r="AP1011" i="12"/>
  <c r="AO1011" i="12"/>
  <c r="AN1011" i="12"/>
  <c r="AM1011" i="12"/>
  <c r="AL1011" i="12"/>
  <c r="AK1011" i="12"/>
  <c r="AR1010" i="12"/>
  <c r="AQ1010" i="12"/>
  <c r="AQ7" i="12" s="1"/>
  <c r="AP1010" i="12"/>
  <c r="AO1010" i="12"/>
  <c r="AO7" i="12" s="1"/>
  <c r="AN1010" i="12"/>
  <c r="AM1010" i="12"/>
  <c r="AL1010" i="12"/>
  <c r="AK1010" i="12"/>
  <c r="AU1009" i="12"/>
  <c r="AF1011" i="12"/>
  <c r="AG1011" i="12"/>
  <c r="AE1011" i="12"/>
  <c r="AJ1011" i="12"/>
  <c r="AH1011" i="12"/>
  <c r="AT1011" i="12"/>
  <c r="AS1011" i="12" s="1"/>
  <c r="AI1011" i="12"/>
  <c r="AR7" i="12"/>
  <c r="AH1010" i="12"/>
  <c r="AI1010" i="12"/>
  <c r="AG1010" i="12"/>
  <c r="AT1009" i="12"/>
  <c r="AS1009" i="12" s="1"/>
  <c r="AF1010" i="12"/>
  <c r="AE1010" i="12"/>
  <c r="AJ1010" i="12"/>
  <c r="AD1" i="12"/>
  <c r="AJ8" i="12" s="1"/>
  <c r="AT1010" i="12" l="1"/>
  <c r="AT7" i="12" s="1"/>
  <c r="AU1010" i="12"/>
  <c r="AU1011" i="12" s="1"/>
  <c r="AS1010" i="12"/>
</calcChain>
</file>

<file path=xl/sharedStrings.xml><?xml version="1.0" encoding="utf-8"?>
<sst xmlns="http://schemas.openxmlformats.org/spreadsheetml/2006/main" count="2425" uniqueCount="940">
  <si>
    <t>Datum</t>
  </si>
  <si>
    <t>M</t>
  </si>
  <si>
    <t>Relatie</t>
  </si>
  <si>
    <t>Omschrijving</t>
  </si>
  <si>
    <t>Rekening</t>
  </si>
  <si>
    <t>Kas</t>
  </si>
  <si>
    <t>180 Rabobank</t>
  </si>
  <si>
    <t>rek1</t>
  </si>
  <si>
    <t>Beginbalans</t>
  </si>
  <si>
    <t>Balgevuld</t>
  </si>
  <si>
    <t>Resultaat</t>
  </si>
  <si>
    <t>Wvgevuld</t>
  </si>
  <si>
    <t>Rekeningschema</t>
  </si>
  <si>
    <t>Immateriele activa</t>
  </si>
  <si>
    <t>Inventaris</t>
  </si>
  <si>
    <t>Software</t>
  </si>
  <si>
    <t>Financiele vaste activa</t>
  </si>
  <si>
    <t>Prive</t>
  </si>
  <si>
    <t>Prive IB 2012</t>
  </si>
  <si>
    <t>Prive IB 2011</t>
  </si>
  <si>
    <t>Prive ziekte</t>
  </si>
  <si>
    <t>Prive giften</t>
  </si>
  <si>
    <t>Prive overige 1</t>
  </si>
  <si>
    <t>Prive overige 2</t>
  </si>
  <si>
    <t>Prive overige 3</t>
  </si>
  <si>
    <t>Prive overige 4</t>
  </si>
  <si>
    <t>Prive overige 5</t>
  </si>
  <si>
    <t>Eigen vermogen</t>
  </si>
  <si>
    <t>Maatschapp kapitaal</t>
  </si>
  <si>
    <t>Aandelen in portefeuile</t>
  </si>
  <si>
    <t>Geplaatst kapitaal</t>
  </si>
  <si>
    <t>Algemene reserve</t>
  </si>
  <si>
    <t>Overige reserve</t>
  </si>
  <si>
    <t>Overige reserve 2</t>
  </si>
  <si>
    <t>Voorzieningen</t>
  </si>
  <si>
    <t>Debiteuren</t>
  </si>
  <si>
    <t>Crediteuren</t>
  </si>
  <si>
    <t>Te vorderen btw boekjaar</t>
  </si>
  <si>
    <t>Te betalen btw privé</t>
  </si>
  <si>
    <t>Te betalen btw marge</t>
  </si>
  <si>
    <t>Te betalen btw boekjaar</t>
  </si>
  <si>
    <t>Saldi btw vorige jaren</t>
  </si>
  <si>
    <t>Btw k-o regeling</t>
  </si>
  <si>
    <t>Betaalde btw boekjaar</t>
  </si>
  <si>
    <t>Ontvangen btw boekjaar</t>
  </si>
  <si>
    <t>Overige vorderingen 2</t>
  </si>
  <si>
    <t>Overige vorderingen 3</t>
  </si>
  <si>
    <t>Overige vorderingen 4</t>
  </si>
  <si>
    <t>Vooruitbetaalde kosten</t>
  </si>
  <si>
    <t>Ga staan op oranje naam</t>
  </si>
  <si>
    <t>Leningen</t>
  </si>
  <si>
    <t>achter nr 180 tm 189 en</t>
  </si>
  <si>
    <t>Leningen 2</t>
  </si>
  <si>
    <t>Leningen 3</t>
  </si>
  <si>
    <t>aanpasbaar hieronder.</t>
  </si>
  <si>
    <t>Rabobank</t>
  </si>
  <si>
    <t>DSB</t>
  </si>
  <si>
    <t>ING</t>
  </si>
  <si>
    <t>Lehmann</t>
  </si>
  <si>
    <t>BNG</t>
  </si>
  <si>
    <t>Fortis Reaal</t>
  </si>
  <si>
    <t>Bank 2</t>
  </si>
  <si>
    <t>Friesland</t>
  </si>
  <si>
    <t>Kruisposten</t>
  </si>
  <si>
    <t>Vraagposten-tussenrek</t>
  </si>
  <si>
    <t>Kleine kas</t>
  </si>
  <si>
    <t>vul eigen naam in of wijzig</t>
  </si>
  <si>
    <t>Overige schulden 4</t>
  </si>
  <si>
    <t>Overige schulden 5</t>
  </si>
  <si>
    <t>Netto lonen</t>
  </si>
  <si>
    <t>Vpb boekjaar</t>
  </si>
  <si>
    <t>Vpb voorgaande jaren</t>
  </si>
  <si>
    <t>Aflossing</t>
  </si>
  <si>
    <t>Langlopende schulden 1</t>
  </si>
  <si>
    <t>Langlopende schulden 2</t>
  </si>
  <si>
    <t>Overige</t>
  </si>
  <si>
    <t>Voorraad</t>
  </si>
  <si>
    <t>h</t>
  </si>
  <si>
    <t>Voorraad 2</t>
  </si>
  <si>
    <t>Balans</t>
  </si>
  <si>
    <t>Lonen en salarissen</t>
  </si>
  <si>
    <t>Sociale lasten</t>
  </si>
  <si>
    <t>i</t>
  </si>
  <si>
    <t>Pensioenkosten</t>
  </si>
  <si>
    <t>Vrij</t>
  </si>
  <si>
    <t>Autokosten</t>
  </si>
  <si>
    <t>Km declaratie</t>
  </si>
  <si>
    <t>Autoverzekeringen</t>
  </si>
  <si>
    <t>Overige autokosten 1</t>
  </si>
  <si>
    <t>Overige autokosten 2</t>
  </si>
  <si>
    <t>Reis en verblijf</t>
  </si>
  <si>
    <t>Huisvestingskosten</t>
  </si>
  <si>
    <t>Huur</t>
  </si>
  <si>
    <t>Energie</t>
  </si>
  <si>
    <t>Huisvestingsheffingen</t>
  </si>
  <si>
    <t>Kantoorbenodigdheden</t>
  </si>
  <si>
    <t>Vakliteratuur</t>
  </si>
  <si>
    <t>Kleine aanschaffingen</t>
  </si>
  <si>
    <t>Porti</t>
  </si>
  <si>
    <t>Telefonie en kabel</t>
  </si>
  <si>
    <t>Aanschaf software</t>
  </si>
  <si>
    <t>Kosten automatisering</t>
  </si>
  <si>
    <t>Website</t>
  </si>
  <si>
    <t>Verzekeringen</t>
  </si>
  <si>
    <t>Algemene kosten</t>
  </si>
  <si>
    <t>Voeding drank genot</t>
  </si>
  <si>
    <t>Representatie</t>
  </si>
  <si>
    <t>Overige representatie</t>
  </si>
  <si>
    <t>Cursussen en opleiding</t>
  </si>
  <si>
    <t>Administratiekosten</t>
  </si>
  <si>
    <t>Bankkosten</t>
  </si>
  <si>
    <t>Overige rentelasten</t>
  </si>
  <si>
    <t>Rentelasten lening</t>
  </si>
  <si>
    <t>Dotatie voorzieningen</t>
  </si>
  <si>
    <t>Dotatie voorz debiteuren</t>
  </si>
  <si>
    <t xml:space="preserve"> tegenrek</t>
  </si>
  <si>
    <t>011</t>
  </si>
  <si>
    <t>021</t>
  </si>
  <si>
    <t>031</t>
  </si>
  <si>
    <t>041</t>
  </si>
  <si>
    <t>051</t>
  </si>
  <si>
    <t>061</t>
  </si>
  <si>
    <t>066</t>
  </si>
  <si>
    <t>Kostprijs Inkopen hoog</t>
  </si>
  <si>
    <t>Kostprijs Inkopen laag</t>
  </si>
  <si>
    <t>Kostprijs Inkopen BEG</t>
  </si>
  <si>
    <t>Kostprijs Marge btw</t>
  </si>
  <si>
    <t>Kostprijs Inkopen 1</t>
  </si>
  <si>
    <t>Kostprijs Inkopen 2</t>
  </si>
  <si>
    <t>Kostprijs Inkopen 3</t>
  </si>
  <si>
    <t>Kostprijs Inkopen 4</t>
  </si>
  <si>
    <t>Kostprijs Inkopen 5</t>
  </si>
  <si>
    <t>Kostprijs Inkopen 6</t>
  </si>
  <si>
    <t>Kostprijs Inkopen 7</t>
  </si>
  <si>
    <t>Kostprijs Inkopen 8</t>
  </si>
  <si>
    <t>Kostprijs Inkopen 9</t>
  </si>
  <si>
    <t>Kostprijs Inkopen 10</t>
  </si>
  <si>
    <t>Verkopen belast hoog</t>
  </si>
  <si>
    <t>Verkopen belast laag</t>
  </si>
  <si>
    <t>Verkopen belast overige</t>
  </si>
  <si>
    <t>Verkopen 2</t>
  </si>
  <si>
    <t>Verkopen 3</t>
  </si>
  <si>
    <t>Verkopen 4</t>
  </si>
  <si>
    <t>Verkopen 5</t>
  </si>
  <si>
    <t>Verkopen 6</t>
  </si>
  <si>
    <t>Verkopen 7</t>
  </si>
  <si>
    <t>Verkopen 8</t>
  </si>
  <si>
    <t>Verkopen 9</t>
  </si>
  <si>
    <t>Verkopen 10</t>
  </si>
  <si>
    <t>Verkopen 11</t>
  </si>
  <si>
    <t>Verkopen 12</t>
  </si>
  <si>
    <t>Verkopen 13</t>
  </si>
  <si>
    <t>Verkopen 14</t>
  </si>
  <si>
    <t>Verkopen 15</t>
  </si>
  <si>
    <t>Omzet overloop</t>
  </si>
  <si>
    <t>Belastingen 1</t>
  </si>
  <si>
    <t>Belastingen 2</t>
  </si>
  <si>
    <t>Belastingen 3</t>
  </si>
  <si>
    <t>Te vord btw</t>
  </si>
  <si>
    <t>Sys</t>
  </si>
  <si>
    <t>.</t>
  </si>
  <si>
    <t>v</t>
  </si>
  <si>
    <t>omzet</t>
  </si>
  <si>
    <t>1a</t>
  </si>
  <si>
    <t>hoog</t>
  </si>
  <si>
    <t>laag</t>
  </si>
  <si>
    <t>3a</t>
  </si>
  <si>
    <t>3b</t>
  </si>
  <si>
    <t>4a</t>
  </si>
  <si>
    <t>4b</t>
  </si>
  <si>
    <t>5b</t>
  </si>
  <si>
    <t>bedrag</t>
  </si>
  <si>
    <t>Btw soorten en percentages</t>
  </si>
  <si>
    <t xml:space="preserve">Soort </t>
  </si>
  <si>
    <t>%%</t>
  </si>
  <si>
    <t>hoog 2</t>
  </si>
  <si>
    <t>laag 2</t>
  </si>
  <si>
    <t>btw</t>
  </si>
  <si>
    <t>Rekeningen</t>
  </si>
  <si>
    <t>Saldi</t>
  </si>
  <si>
    <t>Al ingevuld :</t>
  </si>
  <si>
    <r>
      <t xml:space="preserve">Vul in : </t>
    </r>
    <r>
      <rPr>
        <sz val="8"/>
        <color indexed="9"/>
        <rFont val="Wingdings 3"/>
        <family val="1"/>
        <charset val="2"/>
      </rPr>
      <t>i</t>
    </r>
  </si>
  <si>
    <t xml:space="preserve">cijfers t/m </t>
  </si>
  <si>
    <t>de vergelijkende</t>
  </si>
  <si>
    <t>laatste boeking</t>
  </si>
  <si>
    <t>cijfers.</t>
  </si>
  <si>
    <t>Overige schulden 6</t>
  </si>
  <si>
    <t>a</t>
  </si>
  <si>
    <t>TR Memo afmaken</t>
  </si>
  <si>
    <t>TR Beginbalans afmaken</t>
  </si>
  <si>
    <t>uitgeslotenbtwrek</t>
  </si>
  <si>
    <t>uitgesloten van btw</t>
  </si>
  <si>
    <t>wijz stamrek</t>
  </si>
  <si>
    <t>wijz stamdag</t>
  </si>
  <si>
    <t>Hardware</t>
  </si>
  <si>
    <t>x</t>
  </si>
  <si>
    <t>b</t>
  </si>
  <si>
    <t>c</t>
  </si>
  <si>
    <t>d</t>
  </si>
  <si>
    <t>e</t>
  </si>
  <si>
    <t>f</t>
  </si>
  <si>
    <t>g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</si>
  <si>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</si>
  <si>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</si>
  <si>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</si>
  <si>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</si>
  <si>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</si>
  <si>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</si>
  <si>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</si>
  <si>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</si>
  <si>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</si>
  <si>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</si>
  <si>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</si>
  <si>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</si>
  <si>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w</t>
  </si>
  <si>
    <t>y</t>
  </si>
  <si>
    <t>z</t>
  </si>
  <si>
    <t>memo</t>
  </si>
  <si>
    <t>sys</t>
  </si>
  <si>
    <t>btwtruc uitsl</t>
  </si>
  <si>
    <t>Saldo</t>
  </si>
  <si>
    <t>1elett</t>
  </si>
  <si>
    <t>2elett</t>
  </si>
  <si>
    <t>lengt</t>
  </si>
  <si>
    <t>letter kader posities</t>
  </si>
  <si>
    <t>0a</t>
  </si>
  <si>
    <t>2b</t>
  </si>
  <si>
    <t>6n</t>
  </si>
  <si>
    <t>7h</t>
  </si>
  <si>
    <t>8a</t>
  </si>
  <si>
    <t>9a</t>
  </si>
  <si>
    <t xml:space="preserve"> a</t>
  </si>
  <si>
    <t>**</t>
  </si>
  <si>
    <t>$$</t>
  </si>
  <si>
    <t>!!</t>
  </si>
  <si>
    <t>^^</t>
  </si>
  <si>
    <t>&amp;&amp;</t>
  </si>
  <si>
    <t>((</t>
  </si>
  <si>
    <t>))</t>
  </si>
  <si>
    <t>&lt;&lt;</t>
  </si>
  <si>
    <t>&gt;&gt;</t>
  </si>
  <si>
    <t>..</t>
  </si>
  <si>
    <t>1el</t>
  </si>
  <si>
    <t>2el</t>
  </si>
  <si>
    <t>kleinste</t>
  </si>
  <si>
    <t>fact re</t>
  </si>
  <si>
    <t xml:space="preserve"> - - - - - - - - - - - -</t>
  </si>
  <si>
    <t>home</t>
  </si>
  <si>
    <t>Start</t>
  </si>
  <si>
    <t>een</t>
  </si>
  <si>
    <t>Een compleet en volwaardig boekhoudpakket in excel</t>
  </si>
  <si>
    <t>R E S U L T A A T</t>
  </si>
  <si>
    <t>Overige schulden</t>
  </si>
  <si>
    <t>Overige vorderingen</t>
  </si>
  <si>
    <t>Vorig jaar</t>
  </si>
  <si>
    <t xml:space="preserve"> Lev./ dienst. buiten EU</t>
  </si>
  <si>
    <t xml:space="preserve"> Lev./ dienst. uit EU (ICVW)</t>
  </si>
  <si>
    <t xml:space="preserve"> +   - - - - - - - -</t>
  </si>
  <si>
    <t>Maken van een softcopy of een print</t>
  </si>
  <si>
    <t>Dortmundb</t>
  </si>
  <si>
    <t>max lengte van 10 posities</t>
  </si>
  <si>
    <t>Verkopen meng overige %</t>
  </si>
  <si>
    <t>klik een benaming zoals</t>
  </si>
  <si>
    <t xml:space="preserve"> Kijk eens op  www.boekinex.nl</t>
  </si>
  <si>
    <t>Buitenland</t>
  </si>
  <si>
    <t xml:space="preserve"> naar btw %</t>
  </si>
  <si>
    <r>
      <t>Factuur</t>
    </r>
    <r>
      <rPr>
        <u/>
        <sz val="8"/>
        <color theme="0"/>
        <rFont val="Arial"/>
        <family val="2"/>
      </rPr>
      <t>nr</t>
    </r>
    <r>
      <rPr>
        <sz val="8"/>
        <color theme="0"/>
        <rFont val="Arial"/>
        <family val="2"/>
      </rPr>
      <t/>
    </r>
  </si>
  <si>
    <t>Stuknr</t>
  </si>
  <si>
    <t>Grootboekrekening</t>
  </si>
  <si>
    <t>Btw</t>
  </si>
  <si>
    <t>Te vorderen</t>
  </si>
  <si>
    <t>Te betalen</t>
  </si>
  <si>
    <t>wijzigen</t>
  </si>
  <si>
    <t>--</t>
  </si>
  <si>
    <t>hash2 als leestken1of2 fout gaat</t>
  </si>
  <si>
    <t>è</t>
  </si>
  <si>
    <t>C</t>
  </si>
  <si>
    <t>@</t>
  </si>
  <si>
    <t>‰</t>
  </si>
  <si>
    <t>Invoer</t>
  </si>
  <si>
    <t>Stam</t>
  </si>
  <si>
    <t>bij leeg lange tekst want dan geen optie voor kwaadwill…</t>
  </si>
  <si>
    <t>‘</t>
  </si>
  <si>
    <r>
      <t>Boekine</t>
    </r>
    <r>
      <rPr>
        <sz val="14"/>
        <color theme="9" tint="-0.249977111117893"/>
        <rFont val="Arial"/>
        <family val="2"/>
      </rPr>
      <t>x</t>
    </r>
    <r>
      <rPr>
        <sz val="14"/>
        <color theme="6" tint="-0.499984740745262"/>
        <rFont val="Arial"/>
        <family val="2"/>
      </rPr>
      <t xml:space="preserve">   </t>
    </r>
    <r>
      <rPr>
        <sz val="11"/>
        <color theme="6" tint="-0.499984740745262"/>
        <rFont val="Wingdings"/>
        <charset val="2"/>
      </rPr>
      <t>&amp;</t>
    </r>
  </si>
  <si>
    <t>Bank</t>
  </si>
  <si>
    <t>DB</t>
  </si>
  <si>
    <t>Ver</t>
  </si>
  <si>
    <t>Ink</t>
  </si>
  <si>
    <t>bet</t>
  </si>
  <si>
    <t>rekkort</t>
  </si>
  <si>
    <t>%</t>
  </si>
  <si>
    <t>Fortis Rea3</t>
  </si>
  <si>
    <t>hash2</t>
  </si>
  <si>
    <t>hash1</t>
  </si>
  <si>
    <t>relavolg</t>
  </si>
  <si>
    <t>sysrelavolg</t>
  </si>
  <si>
    <t>Stuk</t>
  </si>
  <si>
    <t>Btw%</t>
  </si>
  <si>
    <t>Q</t>
  </si>
  <si>
    <t>D</t>
  </si>
  <si>
    <t>bankmutatie</t>
  </si>
  <si>
    <t>datum1</t>
  </si>
  <si>
    <t>datum2</t>
  </si>
  <si>
    <t>terufdat1</t>
  </si>
  <si>
    <t>datsysvol</t>
  </si>
  <si>
    <t>rek2</t>
  </si>
  <si>
    <t>terugrek</t>
  </si>
  <si>
    <t>rekvolg</t>
  </si>
  <si>
    <t>rel</t>
  </si>
  <si>
    <t>reeks-sys</t>
  </si>
  <si>
    <t>is sys</t>
  </si>
  <si>
    <t>TR Bank nog invullen</t>
  </si>
  <si>
    <t>Sal</t>
  </si>
  <si>
    <t>Oba</t>
  </si>
  <si>
    <t>tegengeste oprek202</t>
  </si>
  <si>
    <t>Overige huisvestingskost</t>
  </si>
  <si>
    <t>K3</t>
  </si>
  <si>
    <t>K8</t>
  </si>
  <si>
    <t>K10</t>
  </si>
  <si>
    <t>oba</t>
  </si>
  <si>
    <t>Outp ban</t>
  </si>
  <si>
    <t>Outp DC</t>
  </si>
  <si>
    <t>Totaal</t>
  </si>
  <si>
    <t>&gt; Home</t>
  </si>
  <si>
    <t>overige % mix</t>
  </si>
  <si>
    <t>laag ttl</t>
  </si>
  <si>
    <t>hoog ttl</t>
  </si>
  <si>
    <t>ov</t>
  </si>
  <si>
    <t>vord</t>
  </si>
  <si>
    <t>1vord</t>
  </si>
  <si>
    <t>2vord</t>
  </si>
  <si>
    <t>3vord</t>
  </si>
  <si>
    <t>4vord</t>
  </si>
  <si>
    <t>5vord</t>
  </si>
  <si>
    <t>6vord</t>
  </si>
  <si>
    <t>7vord</t>
  </si>
  <si>
    <t>8vord</t>
  </si>
  <si>
    <t>9vord</t>
  </si>
  <si>
    <t>10vord</t>
  </si>
  <si>
    <t>11vord</t>
  </si>
  <si>
    <t>12vord</t>
  </si>
  <si>
    <t>te vord</t>
  </si>
  <si>
    <t>btwtruc</t>
  </si>
  <si>
    <t>is checken</t>
  </si>
  <si>
    <t>sal oba</t>
  </si>
  <si>
    <t>Mem</t>
  </si>
  <si>
    <t>tr oba voor saldibal</t>
  </si>
  <si>
    <t>€</t>
  </si>
  <si>
    <t>datum</t>
  </si>
  <si>
    <t>code ja</t>
  </si>
  <si>
    <t>ditjaar</t>
  </si>
  <si>
    <t>sal dc</t>
  </si>
  <si>
    <t>boekings</t>
  </si>
  <si>
    <t>indicatie</t>
  </si>
  <si>
    <t>obv rela</t>
  </si>
  <si>
    <t>openstaand</t>
  </si>
  <si>
    <t>na laatste</t>
  </si>
  <si>
    <t>boeking</t>
  </si>
  <si>
    <t>Per D C</t>
  </si>
  <si>
    <t>aantal</t>
  </si>
  <si>
    <t>DC</t>
  </si>
  <si>
    <t>ver</t>
  </si>
  <si>
    <t>ink</t>
  </si>
  <si>
    <t>ban</t>
  </si>
  <si>
    <t>mem</t>
  </si>
  <si>
    <t>Rentebaten</t>
  </si>
  <si>
    <t>Rentelasten</t>
  </si>
  <si>
    <t>inkst</t>
  </si>
  <si>
    <t>obast</t>
  </si>
  <si>
    <t>verst</t>
  </si>
  <si>
    <t>banst</t>
  </si>
  <si>
    <t>memst</t>
  </si>
  <si>
    <t>indirect rs</t>
  </si>
  <si>
    <t>per dagboek een rekschema</t>
  </si>
  <si>
    <t>De saldibalans. Van groot belang ! Hét overzicht van alle rekeningen met hun saldi</t>
  </si>
  <si>
    <t>Ga naar de tab Btw en zie vanuit de invoer de aangifte   (maand of kwartaal)</t>
  </si>
  <si>
    <t>Factnr</t>
  </si>
  <si>
    <t>Vrij2</t>
  </si>
  <si>
    <t>M!</t>
  </si>
  <si>
    <t>O!</t>
  </si>
  <si>
    <t>Verkoop</t>
  </si>
  <si>
    <t>Inkoop</t>
  </si>
  <si>
    <t>*</t>
  </si>
  <si>
    <t>Legenda voor invullen regels</t>
  </si>
  <si>
    <t>Grijze velden=Niet invullen</t>
  </si>
  <si>
    <t>dagb mz uit range</t>
  </si>
  <si>
    <t>dagb bank mz uit range</t>
  </si>
  <si>
    <t>Liq</t>
  </si>
  <si>
    <t>liqkeuze</t>
  </si>
  <si>
    <t>indir</t>
  </si>
  <si>
    <t>vali</t>
  </si>
  <si>
    <t>opzet</t>
  </si>
  <si>
    <t>code start</t>
  </si>
  <si>
    <t>bij Liq moet een</t>
  </si>
  <si>
    <t>Dan verschijnen deze ook in de saldibalans W&amp;V hiernaast</t>
  </si>
  <si>
    <t>zoals hoort via indirect</t>
  </si>
  <si>
    <r>
      <t xml:space="preserve"> Boekine</t>
    </r>
    <r>
      <rPr>
        <sz val="11"/>
        <color indexed="53"/>
        <rFont val="Arial"/>
        <family val="2"/>
      </rPr>
      <t>x</t>
    </r>
    <r>
      <rPr>
        <sz val="9"/>
        <color indexed="53"/>
        <rFont val="Arial"/>
        <family val="2"/>
      </rPr>
      <t xml:space="preserve"> </t>
    </r>
    <r>
      <rPr>
        <sz val="10"/>
        <color indexed="58"/>
        <rFont val="Wingdings"/>
        <charset val="2"/>
      </rPr>
      <t>&amp;</t>
    </r>
    <r>
      <rPr>
        <sz val="8"/>
        <color indexed="58"/>
        <rFont val="Arial"/>
        <family val="2"/>
      </rPr>
      <t/>
    </r>
  </si>
  <si>
    <t xml:space="preserve"> SALDIBALANS</t>
  </si>
  <si>
    <t xml:space="preserve"> START</t>
  </si>
  <si>
    <t xml:space="preserve"> STAMINFO</t>
  </si>
  <si>
    <t>In de stamgegevens vind je de rekeningen (die je kunt aanpassen), de bankdagboeknamen en btw %</t>
  </si>
  <si>
    <t>Ga naar tab Invoer en ga regels vullen. 1 regel is 1 boeking</t>
  </si>
  <si>
    <t>$</t>
  </si>
  <si>
    <t>klik voor invullen naam en/of boekjaar</t>
  </si>
  <si>
    <t>L</t>
  </si>
  <si>
    <t>OC</t>
  </si>
  <si>
    <t xml:space="preserve"> Er is geboekt op een rekening, en daarvan is later de omschrijving in de staminfo aangepast.</t>
  </si>
  <si>
    <t xml:space="preserve"> Die oude rekening wordt niet meer herkend. Ga op de rekening staan en klik opnieuw aan.</t>
  </si>
  <si>
    <t xml:space="preserve"> Er is geboekt op een dagboek (bank), en daarvan is later de omschrijving in de staminfo aangepast.</t>
  </si>
  <si>
    <t xml:space="preserve"> Die oude rekening aan dat dagboek gekoppeld wordt niet meer herkend. Ga op dagboek staan en klik opnieuw aan.</t>
  </si>
  <si>
    <t xml:space="preserve"> Bij een boeking op de bank komt er uit de boeking een te betalen btw bedrag. In kolom W dus een min bedrag</t>
  </si>
  <si>
    <t xml:space="preserve"> Grote kans dat dit in de kolom te betalen btw moet staan. Bij dagboek "Ban" moet je dan in kolom X (dus K10)</t>
  </si>
  <si>
    <t xml:space="preserve"> de tekst bet (van betalen) in tikken.Dat is alles. Dan wordt het min bedrag van de te vorderen kolom naar de te</t>
  </si>
  <si>
    <t xml:space="preserve"> betalen kolom verplaatst. En voila.</t>
  </si>
  <si>
    <t xml:space="preserve"> Dit is geen verplichting maar een melding en check dit voor jezelf.</t>
  </si>
  <si>
    <t xml:space="preserve"> Zodra dagboek Verkoop (Ver) wordt gebruikt gaat dit automatisch naar te betalen btw, maar bij "Liq" (dus bank-</t>
  </si>
  <si>
    <t xml:space="preserve"> boekingen) heb je meer opties hierin. Maak dus je eigen keuze</t>
  </si>
  <si>
    <t xml:space="preserve"> Op de regels waar een memo boeking staat wordt deze melding getoond. Dan zie je snel</t>
  </si>
  <si>
    <t xml:space="preserve"> waar je de boeking moet aanpassen om het sluitend te maken (=op nul te krijgen)</t>
  </si>
  <si>
    <t xml:space="preserve"> De memo boeking sluit niet. Loopt niet op nul !  Zie ook de rode melding bovenin.</t>
  </si>
  <si>
    <t xml:space="preserve"> De beginbalans boeking sluit niet. Loopt niet op nul !  Zie ook de rode melding bovenin.</t>
  </si>
  <si>
    <t xml:space="preserve"> Op de regels waar een openingsbalans boeking staat wordt deze melding getoond. Dan zie je snel</t>
  </si>
  <si>
    <t xml:space="preserve"> (nb : O is afgekort van Oba, wat staat voor openingsbalans)</t>
  </si>
  <si>
    <r>
      <t xml:space="preserve"> OC=</t>
    </r>
    <r>
      <rPr>
        <b/>
        <sz val="8"/>
        <color theme="1"/>
        <rFont val="Arial"/>
        <family val="2"/>
      </rPr>
      <t xml:space="preserve">Onjuiste Codering of Onjuiste Combinatie.   </t>
    </r>
    <r>
      <rPr>
        <sz val="8"/>
        <color theme="1"/>
        <rFont val="Arial"/>
        <family val="2"/>
      </rPr>
      <t>Je boekt wel iets maar het Saldo totaal en de boeking geven een 0 !!</t>
    </r>
  </si>
  <si>
    <t xml:space="preserve"> een boeking maken waarbij je codeert op de automatische tegenrekening. Dus Bij "Ver" is dit bijv 120 Debiiteuren</t>
  </si>
  <si>
    <t xml:space="preserve"> Bij "Liq" is dit bijv de range van 180 t/m 189. Kies dan een andere code want het is ook niet logisch.</t>
  </si>
  <si>
    <t xml:space="preserve"> Kies een andere en voor jezelf juiste codering.</t>
  </si>
  <si>
    <t xml:space="preserve"> Omdat dit een versie is zonder enige macro, kun je niet zoals in de complete macro versie op een knop drukken per overzicht</t>
  </si>
  <si>
    <t xml:space="preserve"> waardoor je gelijk een softcopy hebt, die je kunt opslaan en/of printen.</t>
  </si>
  <si>
    <t xml:space="preserve"> Doe dat gewoon op de standaardwijze. </t>
  </si>
  <si>
    <t xml:space="preserve"> Kopieer naar ander blad :</t>
  </si>
  <si>
    <t xml:space="preserve"> Maak zwart met je muis wat je elders wilt kopieren.</t>
  </si>
  <si>
    <t xml:space="preserve"> Ga dan naar kopieren. Klik aan waar je heen wilt (veelal een nieuw leeg blad) en gan naar Plakken, plakken speciaal</t>
  </si>
  <si>
    <t xml:space="preserve"> en kies waarden. Doe dan gelijk nogmaals plakken speciaal en kies opmaak. En idem plakken speciaal kolombreedte, escape..  </t>
  </si>
  <si>
    <t xml:space="preserve"> Voila, overzicht klaar.</t>
  </si>
  <si>
    <t xml:space="preserve"> Maak een print :</t>
  </si>
  <si>
    <t xml:space="preserve"> Maak zwart met je muis wat je wilt printen</t>
  </si>
  <si>
    <t xml:space="preserve"> Klik dan : Pagina indeling, Afdrukbereik, afdrukbereik bepalen.</t>
  </si>
  <si>
    <t xml:space="preserve"> Ga dan naar bestand : afdrukken, kijk naar het voorbeeld (pas zonodig aan) en druk af.</t>
  </si>
  <si>
    <t xml:space="preserve"> Of gebruik het afdrukvoorbeeld icoontje in de snelle werkbalk of in de pagina indeling. Dat werkt sneller.</t>
  </si>
  <si>
    <t xml:space="preserve"> Dus geen boeking eigenlijk !. Dit komt door je codering. Het wordt op nul gezet. Het is bijna onmogelijk maar je kan een keer</t>
  </si>
  <si>
    <t>Verklaring meldingen die verschijnen in kolom G</t>
  </si>
  <si>
    <t>Dus : Aan de slag !</t>
  </si>
  <si>
    <t xml:space="preserve">Saldo </t>
  </si>
  <si>
    <t>Bedrag ex</t>
  </si>
  <si>
    <t>cum excl mnd</t>
  </si>
  <si>
    <t>cumulatief tm</t>
  </si>
  <si>
    <t>Ʃ</t>
  </si>
  <si>
    <t>Ʃ ex</t>
  </si>
  <si>
    <t>Meelopend</t>
  </si>
  <si>
    <t>Mutatie per</t>
  </si>
  <si>
    <t>(numeriek)</t>
  </si>
  <si>
    <t>boekhouding</t>
  </si>
  <si>
    <t>grootboek</t>
  </si>
  <si>
    <t>saldo</t>
  </si>
  <si>
    <t>stuknr</t>
  </si>
  <si>
    <t>gekozen in grboek</t>
  </si>
  <si>
    <t>grtbkaart</t>
  </si>
  <si>
    <t>tustell</t>
  </si>
  <si>
    <t>Db</t>
  </si>
  <si>
    <t>Dagb</t>
  </si>
  <si>
    <t>Mutatie</t>
  </si>
  <si>
    <t>Saldo open</t>
  </si>
  <si>
    <t>factuur</t>
  </si>
  <si>
    <t>relatie</t>
  </si>
  <si>
    <t>Σ per fact nr</t>
  </si>
  <si>
    <t>Σ per relatie</t>
  </si>
  <si>
    <t>tab sub</t>
  </si>
  <si>
    <t>dagb IofV</t>
  </si>
  <si>
    <t>DIVERSE EN INFO</t>
  </si>
  <si>
    <t>Blauw = Optioneel</t>
  </si>
  <si>
    <t>Voorstel</t>
  </si>
  <si>
    <t>invul</t>
  </si>
  <si>
    <t>gbr</t>
  </si>
  <si>
    <t>c of D kaart</t>
  </si>
  <si>
    <t>opsplits DofC</t>
  </si>
  <si>
    <t>DofCinVolgrde</t>
  </si>
  <si>
    <t>van volg DC</t>
  </si>
  <si>
    <t>verschuiv</t>
  </si>
  <si>
    <t>volg D of C</t>
  </si>
  <si>
    <t>welk sysnr</t>
  </si>
  <si>
    <t>omdat dit al uit volg DC</t>
  </si>
  <si>
    <t>komt nog 1 slag</t>
  </si>
  <si>
    <t>Omzet</t>
  </si>
  <si>
    <t xml:space="preserve">Te </t>
  </si>
  <si>
    <t>Per saldo</t>
  </si>
  <si>
    <t>KOR</t>
  </si>
  <si>
    <t>Op aangifte</t>
  </si>
  <si>
    <t>ex btw</t>
  </si>
  <si>
    <t>betalen btw</t>
  </si>
  <si>
    <t>te betalen</t>
  </si>
  <si>
    <t>vul (+) in</t>
  </si>
  <si>
    <t>HOOG</t>
  </si>
  <si>
    <t>LAAG</t>
  </si>
  <si>
    <t>overig%</t>
  </si>
  <si>
    <t>TOTAAL</t>
  </si>
  <si>
    <t>SALDO</t>
  </si>
  <si>
    <t>Σ</t>
  </si>
  <si>
    <t>(-=te betalen)</t>
  </si>
  <si>
    <t>Kostprijs EU</t>
  </si>
  <si>
    <t>Kostprijs buiten EU</t>
  </si>
  <si>
    <t>Verkopen EU</t>
  </si>
  <si>
    <t>Verkopen buiten EU</t>
  </si>
  <si>
    <t>Kostprijs Marge</t>
  </si>
  <si>
    <t>Verkopen Marge</t>
  </si>
  <si>
    <t>&gt;</t>
  </si>
  <si>
    <t>Dc+factnr</t>
  </si>
  <si>
    <t>open per</t>
  </si>
  <si>
    <t>mutstuk</t>
  </si>
  <si>
    <t>rekschem voor checks</t>
  </si>
  <si>
    <t xml:space="preserve">lijst uitgesloten </t>
  </si>
  <si>
    <t>onderaan</t>
  </si>
  <si>
    <t>0=oke en</t>
  </si>
  <si>
    <t>code is</t>
  </si>
  <si>
    <t>1 = mag niet</t>
  </si>
  <si>
    <t>NL</t>
  </si>
  <si>
    <t>rek</t>
  </si>
  <si>
    <t>opsplits BalofWV</t>
  </si>
  <si>
    <t>bal of WV in volgo</t>
  </si>
  <si>
    <t>tab grb</t>
  </si>
  <si>
    <t>bal of wv uit grboekrek volgorde opsplitsen</t>
  </si>
  <si>
    <t>per rekening</t>
  </si>
  <si>
    <t>Memo</t>
  </si>
  <si>
    <t>Crediteurenkaart</t>
  </si>
  <si>
    <t>Debiteurenkaart</t>
  </si>
  <si>
    <t>reknrvast</t>
  </si>
  <si>
    <t>(+=vor,-=sch)</t>
  </si>
  <si>
    <r>
      <t xml:space="preserve">Saldibalans  </t>
    </r>
    <r>
      <rPr>
        <sz val="9"/>
        <rFont val="Arial"/>
        <family val="2"/>
      </rPr>
      <t>[</t>
    </r>
    <r>
      <rPr>
        <b/>
        <sz val="9"/>
        <rFont val="Arial"/>
        <family val="2"/>
      </rPr>
      <t>Balans</t>
    </r>
    <r>
      <rPr>
        <sz val="9"/>
        <rFont val="Arial"/>
        <family val="2"/>
      </rPr>
      <t>]</t>
    </r>
  </si>
  <si>
    <r>
      <t xml:space="preserve">Saldibalans </t>
    </r>
    <r>
      <rPr>
        <sz val="9"/>
        <rFont val="Arial"/>
        <family val="2"/>
      </rPr>
      <t xml:space="preserve"> [</t>
    </r>
    <r>
      <rPr>
        <b/>
        <sz val="9"/>
        <rFont val="Arial"/>
        <family val="2"/>
      </rPr>
      <t>Resultaten</t>
    </r>
    <r>
      <rPr>
        <sz val="9"/>
        <rFont val="Arial"/>
        <family val="2"/>
      </rPr>
      <t>]</t>
    </r>
  </si>
  <si>
    <t>Vergelijkende cijfers [WV]</t>
  </si>
  <si>
    <r>
      <t xml:space="preserve">Vul in de </t>
    </r>
    <r>
      <rPr>
        <u/>
        <sz val="8"/>
        <color indexed="58"/>
        <rFont val="Arial"/>
        <family val="2"/>
      </rPr>
      <t>grijze kolom</t>
    </r>
    <r>
      <rPr>
        <sz val="8"/>
        <color indexed="58"/>
        <rFont val="Arial"/>
        <family val="2"/>
      </rPr>
      <t xml:space="preserve"> (ter vergelijk) de cijfers van vorig jaar in !</t>
    </r>
  </si>
  <si>
    <t>Voor W&amp;V saldi met vergelijkende cijfers is 1 stap nodig !</t>
  </si>
  <si>
    <t>Bula</t>
  </si>
  <si>
    <t>prive</t>
  </si>
  <si>
    <t>Te</t>
  </si>
  <si>
    <t>buiten EU</t>
  </si>
  <si>
    <t>3a BEU</t>
  </si>
  <si>
    <t>binnen EU</t>
  </si>
  <si>
    <t>3b EU</t>
  </si>
  <si>
    <t>naar landen</t>
  </si>
  <si>
    <t>van buiten</t>
  </si>
  <si>
    <t>EU aan u</t>
  </si>
  <si>
    <t>van binnen</t>
  </si>
  <si>
    <t>4a BEU</t>
  </si>
  <si>
    <t>4b EU</t>
  </si>
  <si>
    <t>BULA</t>
  </si>
  <si>
    <t>Kies</t>
  </si>
  <si>
    <t>3b EU ICL</t>
  </si>
  <si>
    <t>4b EU ICV</t>
  </si>
  <si>
    <t>4a+4b</t>
  </si>
  <si>
    <t>vermelden</t>
  </si>
  <si>
    <t>(-=omzet)</t>
  </si>
  <si>
    <t>(+=te vord)</t>
  </si>
  <si>
    <t>Invullen</t>
  </si>
  <si>
    <t>onder 5b</t>
  </si>
  <si>
    <t>Te vord</t>
  </si>
  <si>
    <t>Ja</t>
  </si>
  <si>
    <t>Aftrek-</t>
  </si>
  <si>
    <t>baar ?</t>
  </si>
  <si>
    <t>Lichtoranje = Invulbaar</t>
  </si>
  <si>
    <t>Bij BULA 4a+4b, kies een %</t>
  </si>
  <si>
    <t>Veelal cf gebruikelijke btw %</t>
  </si>
  <si>
    <t>J/N</t>
  </si>
  <si>
    <t>Ja/Nee bij Bula aftrekbaar..</t>
  </si>
  <si>
    <t>Recht op vooraftrek, kies Ja</t>
  </si>
  <si>
    <t>(-=te bet.)</t>
  </si>
  <si>
    <t>afgeleid uit maand overzicht</t>
  </si>
  <si>
    <t>Te bet btw</t>
  </si>
  <si>
    <t>NL+Bula</t>
  </si>
  <si>
    <t>Aangeven indien keuze Bula is</t>
  </si>
  <si>
    <t>gemaakt en hierop is geboekt</t>
  </si>
  <si>
    <t>Indien keuze Bula is gemaakt, worden deze ingevuld en verwerkt in het maand en</t>
  </si>
  <si>
    <t>zie BULA&gt;</t>
  </si>
  <si>
    <t>het kwartaal overzicht. Kies nog een % en Ja/Nee optie</t>
  </si>
  <si>
    <t xml:space="preserve">het kwartaal overzicht. </t>
  </si>
  <si>
    <t>Check de site van de BD voor</t>
  </si>
  <si>
    <t>de maxima en hoe te verwerken</t>
  </si>
  <si>
    <t>(+=aftrek)</t>
  </si>
  <si>
    <r>
      <t xml:space="preserve">% </t>
    </r>
    <r>
      <rPr>
        <sz val="7"/>
        <color theme="0"/>
        <rFont val="Wingdings 3"/>
        <family val="1"/>
        <charset val="2"/>
      </rPr>
      <t>q</t>
    </r>
  </si>
  <si>
    <t>tab btw</t>
  </si>
  <si>
    <t>opdatumvolg</t>
  </si>
  <si>
    <t>want moet p.m.</t>
  </si>
  <si>
    <t>omdat dit al uit volg</t>
  </si>
  <si>
    <t>dus nog 1 slag</t>
  </si>
  <si>
    <t>verschuiv 1</t>
  </si>
  <si>
    <t>btw soort</t>
  </si>
  <si>
    <t>Prestatie</t>
  </si>
  <si>
    <t>btw in 3 opties splitsen zodat</t>
  </si>
  <si>
    <t>bula bij I en V niet door</t>
  </si>
  <si>
    <t>elkaar gehaald worden en L</t>
  </si>
  <si>
    <t>toegangk blijft</t>
  </si>
  <si>
    <t>Saldo btw</t>
  </si>
  <si>
    <t>Ʃ maand</t>
  </si>
  <si>
    <t>SALDIBALANS     Eigenlijk de meest essentiele output.  De balans en beginbalans en de saldi van winst &amp; verlies.</t>
  </si>
  <si>
    <r>
      <t xml:space="preserve"> Boekine</t>
    </r>
    <r>
      <rPr>
        <sz val="10"/>
        <color indexed="53"/>
        <rFont val="Arial"/>
        <family val="2"/>
      </rPr>
      <t xml:space="preserve">x </t>
    </r>
    <r>
      <rPr>
        <sz val="10"/>
        <color indexed="58"/>
        <rFont val="Wingdings"/>
        <charset val="2"/>
      </rPr>
      <t>&amp;</t>
    </r>
    <r>
      <rPr>
        <sz val="8"/>
        <color indexed="58"/>
        <rFont val="Arial"/>
        <family val="2"/>
      </rPr>
      <t/>
    </r>
  </si>
  <si>
    <t>GROOTBOEK OVERZICHTEN</t>
  </si>
  <si>
    <t>BTW</t>
  </si>
  <si>
    <t>BTW OVERZICHTEN</t>
  </si>
  <si>
    <t>SUB (DEBITEUR EN CREDITEUR)</t>
  </si>
  <si>
    <t>SALDILIJST</t>
  </si>
  <si>
    <t>div (bula)</t>
  </si>
  <si>
    <r>
      <t xml:space="preserve"> Boekine</t>
    </r>
    <r>
      <rPr>
        <sz val="10"/>
        <color indexed="53"/>
        <rFont val="Arial"/>
        <family val="2"/>
      </rPr>
      <t xml:space="preserve">x  </t>
    </r>
    <r>
      <rPr>
        <sz val="10"/>
        <color indexed="58"/>
        <rFont val="Wingdings"/>
        <charset val="2"/>
      </rPr>
      <t>&amp;</t>
    </r>
    <r>
      <rPr>
        <sz val="8"/>
        <color indexed="58"/>
        <rFont val="Arial"/>
        <family val="2"/>
      </rPr>
      <t/>
    </r>
  </si>
  <si>
    <t xml:space="preserve"> BTW</t>
  </si>
  <si>
    <t>code bij start gedaan?</t>
  </si>
  <si>
    <r>
      <t xml:space="preserve"> Boekine</t>
    </r>
    <r>
      <rPr>
        <sz val="9"/>
        <color indexed="53"/>
        <rFont val="Arial"/>
        <family val="2"/>
      </rPr>
      <t xml:space="preserve">x  </t>
    </r>
    <r>
      <rPr>
        <sz val="9"/>
        <color indexed="58"/>
        <rFont val="Wingdings"/>
        <charset val="2"/>
      </rPr>
      <t>&amp;</t>
    </r>
    <r>
      <rPr>
        <sz val="8"/>
        <color indexed="58"/>
        <rFont val="Arial"/>
        <family val="2"/>
      </rPr>
      <t/>
    </r>
  </si>
  <si>
    <t>&gt;omhoog</t>
  </si>
  <si>
    <t>ABN2</t>
  </si>
  <si>
    <t>(min. 2 pos.)</t>
  </si>
  <si>
    <t>(alleen cijfers)</t>
  </si>
  <si>
    <t>461 Bankkosten</t>
  </si>
  <si>
    <t>beginbalans</t>
  </si>
  <si>
    <t xml:space="preserve"> RAPPORTAGE</t>
  </si>
  <si>
    <t>Hiermee vul je dan vanzelf de balans hiernaast. (d.m.v. de corresponderende nummers)</t>
  </si>
  <si>
    <t>Hiermee vul je dan vanzelf de W&amp;V hiernaast. (d.m.v. de corresponderende nummers)</t>
  </si>
  <si>
    <r>
      <rPr>
        <sz val="8"/>
        <rFont val="Wingdings 3"/>
        <family val="1"/>
        <charset val="2"/>
      </rPr>
      <t>f</t>
    </r>
    <r>
      <rPr>
        <sz val="8"/>
        <rFont val="Arial"/>
        <family val="2"/>
      </rPr>
      <t xml:space="preserve">  ?</t>
    </r>
  </si>
  <si>
    <t>Vul nr in</t>
  </si>
  <si>
    <t>check</t>
  </si>
  <si>
    <t>Eigen Vermogen</t>
  </si>
  <si>
    <t>Opbrengsten</t>
  </si>
  <si>
    <t>Resultaat boekjaar</t>
  </si>
  <si>
    <t>Langlopende schulden</t>
  </si>
  <si>
    <t>Verkoopkosten</t>
  </si>
  <si>
    <t>Vervoerskosten</t>
  </si>
  <si>
    <t>Voorraden</t>
  </si>
  <si>
    <t>Kosten</t>
  </si>
  <si>
    <t>Vorderingen</t>
  </si>
  <si>
    <t>Afschrijvingen</t>
  </si>
  <si>
    <t>Effecten</t>
  </si>
  <si>
    <t>Liquide middelen</t>
  </si>
  <si>
    <t>Resultaat deelnemingen</t>
  </si>
  <si>
    <t>Vennootschapsbelasting</t>
  </si>
  <si>
    <t>Rapp</t>
  </si>
  <si>
    <t>Een rapportage (balans en W&amp;V) snel en naar eigen inzicht</t>
  </si>
  <si>
    <t>terug</t>
  </si>
  <si>
    <t>O</t>
  </si>
  <si>
    <t>bankverschuiv1</t>
  </si>
  <si>
    <t>Verkopen pakket</t>
  </si>
  <si>
    <t>090 Eigen vermogen</t>
  </si>
  <si>
    <t>800 Verkopen belast hoog</t>
  </si>
  <si>
    <t>430 Kantoorbenodigdheden</t>
  </si>
  <si>
    <t>bank moet op datum</t>
  </si>
  <si>
    <t>maar is al nagenoeg</t>
  </si>
  <si>
    <t>op volgo, dus sysnr</t>
  </si>
  <si>
    <t>!</t>
  </si>
  <si>
    <t>Open</t>
  </si>
  <si>
    <t>Maand</t>
  </si>
  <si>
    <t>Kwartaal</t>
  </si>
  <si>
    <t>2x fact.nr</t>
  </si>
  <si>
    <t>Bal WV</t>
  </si>
  <si>
    <t>Totaal bedrag</t>
  </si>
  <si>
    <t>Bedrag incl.</t>
  </si>
  <si>
    <t>kbp</t>
  </si>
  <si>
    <t>Kbp</t>
  </si>
  <si>
    <t>1 kolom</t>
  </si>
  <si>
    <t>stoppen</t>
  </si>
  <si>
    <t>achter</t>
  </si>
  <si>
    <t>Kbp optie</t>
  </si>
  <si>
    <t>Bal of WV</t>
  </si>
  <si>
    <t>mnd B W</t>
  </si>
  <si>
    <t xml:space="preserve">     Kies een dagboek bank in de kolom hiernaast. Klik 1x een "X" achter de bank naam</t>
  </si>
  <si>
    <t>rabo</t>
  </si>
  <si>
    <t>Visueel !</t>
  </si>
  <si>
    <t>||||||||||&gt;</t>
  </si>
  <si>
    <t>Mnd Bal WV</t>
  </si>
  <si>
    <t>apart</t>
  </si>
  <si>
    <t>blijven zien</t>
  </si>
  <si>
    <t>Dagboek Inkoop</t>
  </si>
  <si>
    <t>Dagboek Verkoop</t>
  </si>
  <si>
    <t>Beginbalans bank</t>
  </si>
  <si>
    <t>Eindstand bank</t>
  </si>
  <si>
    <t>omhoog</t>
  </si>
  <si>
    <t>DSO</t>
  </si>
  <si>
    <t xml:space="preserve">   Overzicht btw per maand</t>
  </si>
  <si>
    <t xml:space="preserve">   Overzicht btw per kwartaal</t>
  </si>
  <si>
    <t>INDIEN VAN TOEPASSING : BULA BTW OPBOUW  (kies % en J/N)</t>
  </si>
  <si>
    <t>saldo meelo</t>
  </si>
  <si>
    <r>
      <t xml:space="preserve">  Ga naar :  </t>
    </r>
    <r>
      <rPr>
        <u/>
        <sz val="8"/>
        <color theme="0"/>
        <rFont val="Wingdings 3"/>
        <family val="1"/>
        <charset val="2"/>
      </rPr>
      <t>q</t>
    </r>
  </si>
  <si>
    <t>Output</t>
  </si>
  <si>
    <t>Alle belangrijke overzichten ! Grootboekkaart, Dagboeken, Btw overzicht en alle Sub (D&amp;C) informatie</t>
  </si>
  <si>
    <t xml:space="preserve"> Balans en WV boekingen</t>
  </si>
  <si>
    <t xml:space="preserve"> Dagboek banken</t>
  </si>
  <si>
    <t xml:space="preserve"> Dagboek memo beginbal</t>
  </si>
  <si>
    <t xml:space="preserve"> Btw overzicht</t>
  </si>
  <si>
    <t xml:space="preserve"> Deb en Cred kaart</t>
  </si>
  <si>
    <t xml:space="preserve"> Dagboek Inkoop Verkoop</t>
  </si>
  <si>
    <t xml:space="preserve"> Ouderdomsanalyse en Sub</t>
  </si>
  <si>
    <t xml:space="preserve"> Saldilijst Sub</t>
  </si>
  <si>
    <t xml:space="preserve"> Grootboekkaart  &gt;</t>
  </si>
  <si>
    <t xml:space="preserve"> Saldibalans   &gt;</t>
  </si>
  <si>
    <t xml:space="preserve"> Invullen vergelijkende cijfers</t>
  </si>
  <si>
    <t xml:space="preserve">  &gt; home</t>
  </si>
  <si>
    <t xml:space="preserve">   Kies peildatum</t>
  </si>
  <si>
    <t>&gt;home</t>
  </si>
  <si>
    <t>Verkorte weergave</t>
  </si>
  <si>
    <r>
      <t xml:space="preserve">  Boekine</t>
    </r>
    <r>
      <rPr>
        <sz val="10"/>
        <color theme="9" tint="-0.249977111117893"/>
        <rFont val="Arial"/>
        <family val="2"/>
      </rPr>
      <t>x</t>
    </r>
    <r>
      <rPr>
        <sz val="10"/>
        <color theme="6" tint="-0.499984740745262"/>
        <rFont val="Arial"/>
        <family val="2"/>
      </rPr>
      <t xml:space="preserve">   </t>
    </r>
    <r>
      <rPr>
        <sz val="10"/>
        <color theme="6" tint="-0.499984740745262"/>
        <rFont val="Wingdings"/>
        <charset val="2"/>
      </rPr>
      <t>&amp;</t>
    </r>
  </si>
  <si>
    <t>Gebruikelijk : Naam Jaar</t>
  </si>
  <si>
    <t>Vul uw (bedrijfs) naam in.</t>
  </si>
  <si>
    <r>
      <t xml:space="preserve"> Vul hieronder de naam in.    (</t>
    </r>
    <r>
      <rPr>
        <sz val="7"/>
        <rFont val="Arial"/>
        <family val="2"/>
      </rPr>
      <t>max 33 pos.</t>
    </r>
    <r>
      <rPr>
        <sz val="8"/>
        <rFont val="Arial"/>
        <family val="2"/>
      </rPr>
      <t>)</t>
    </r>
  </si>
  <si>
    <r>
      <t xml:space="preserve"> Boekine</t>
    </r>
    <r>
      <rPr>
        <sz val="10"/>
        <color theme="9" tint="-0.249977111117893"/>
        <rFont val="Arial"/>
        <family val="2"/>
      </rPr>
      <t>x</t>
    </r>
    <r>
      <rPr>
        <sz val="10"/>
        <color theme="6" tint="-0.499984740745262"/>
        <rFont val="Arial"/>
        <family val="2"/>
      </rPr>
      <t xml:space="preserve">   </t>
    </r>
    <r>
      <rPr>
        <sz val="10"/>
        <color theme="6" tint="-0.499984740745262"/>
        <rFont val="Wingdings"/>
        <charset val="2"/>
      </rPr>
      <t>&amp;</t>
    </r>
  </si>
  <si>
    <t>Vul hieronder de code in. Dan kunt</t>
  </si>
  <si>
    <t>bankkosten q4</t>
  </si>
  <si>
    <t>direct op bank</t>
  </si>
  <si>
    <t>lamp gekocht</t>
  </si>
  <si>
    <t>lampenier</t>
  </si>
  <si>
    <t>prive opname</t>
  </si>
  <si>
    <t>kosten inkoop</t>
  </si>
  <si>
    <t>kostas</t>
  </si>
  <si>
    <t>700 Kostprijs Inkopen hoog</t>
  </si>
  <si>
    <t>verkoopactie</t>
  </si>
  <si>
    <t>pieters</t>
  </si>
  <si>
    <t>inkoop diensten</t>
  </si>
  <si>
    <t>omega</t>
  </si>
  <si>
    <t>betaling</t>
  </si>
  <si>
    <t>188 Friesland</t>
  </si>
  <si>
    <t>&lt; vul in</t>
  </si>
  <si>
    <t>….....Jammer dat er niet meer te boeken valt eigenlijk….</t>
  </si>
  <si>
    <t/>
  </si>
  <si>
    <t>categ</t>
  </si>
  <si>
    <t>Balanstotaal</t>
  </si>
  <si>
    <t>Categorie</t>
  </si>
  <si>
    <t>cum cat</t>
  </si>
  <si>
    <t>cumcatoba</t>
  </si>
  <si>
    <t>Nr</t>
  </si>
  <si>
    <t>Soort</t>
  </si>
  <si>
    <t>Activa</t>
  </si>
  <si>
    <t>Materiele vaste activa</t>
  </si>
  <si>
    <t>Passiva</t>
  </si>
  <si>
    <t>Kortlopende schulden</t>
  </si>
  <si>
    <t>T O T A A L</t>
  </si>
  <si>
    <t>..x,6 lege tussenregels..</t>
  </si>
  <si>
    <t>T O T A A L  A C T I V A</t>
  </si>
  <si>
    <t>1 t/m 10</t>
  </si>
  <si>
    <t>B A L A N S</t>
  </si>
  <si>
    <t>Totalen</t>
  </si>
  <si>
    <t>Voorgaand</t>
  </si>
  <si>
    <t>cum vj</t>
  </si>
  <si>
    <t>Overige opbrengsten</t>
  </si>
  <si>
    <t>Kostprijs</t>
  </si>
  <si>
    <t>Kostprijs omzet</t>
  </si>
  <si>
    <t>Loonkosten</t>
  </si>
  <si>
    <t>Overige kosten</t>
  </si>
  <si>
    <t>Financiele BL</t>
  </si>
  <si>
    <t>Rentelasten en kosten</t>
  </si>
  <si>
    <t>Rentebaten en opbrengsten</t>
  </si>
  <si>
    <t>Opbrengst effecten</t>
  </si>
  <si>
    <t>Overige Financiele BL</t>
  </si>
  <si>
    <t>Belasting</t>
  </si>
  <si>
    <t>1 t/m 17</t>
  </si>
  <si>
    <t>regel</t>
  </si>
  <si>
    <t xml:space="preserve">Categorie ∑ </t>
  </si>
  <si>
    <t xml:space="preserve">Totaal ∑ </t>
  </si>
  <si>
    <t>W &amp; V</t>
  </si>
  <si>
    <t>W &amp; V verkort</t>
  </si>
  <si>
    <t>BALANS verkort</t>
  </si>
  <si>
    <t>Boekjaar</t>
  </si>
  <si>
    <t>boekjaar</t>
  </si>
  <si>
    <t>Balans invullen</t>
  </si>
  <si>
    <t>Balans verkort</t>
  </si>
  <si>
    <t>W&amp;V invullen</t>
  </si>
  <si>
    <t>W&amp;V</t>
  </si>
  <si>
    <t>W&amp;V verkort</t>
  </si>
  <si>
    <t>T O T A A L  P A S S I V A</t>
  </si>
  <si>
    <t xml:space="preserve"> W &amp; V</t>
  </si>
  <si>
    <t xml:space="preserve"> B A L A N S</t>
  </si>
  <si>
    <t>te bet btw</t>
  </si>
  <si>
    <t>te vord btw</t>
  </si>
  <si>
    <t>btwvord</t>
  </si>
  <si>
    <t>btwbet</t>
  </si>
  <si>
    <t xml:space="preserve"> Legenda voor invullen regels</t>
  </si>
  <si>
    <t>lijstjegebruikt</t>
  </si>
  <si>
    <t>stam</t>
  </si>
  <si>
    <t>gebruik?</t>
  </si>
  <si>
    <t>rekhard</t>
  </si>
  <si>
    <t>lijst</t>
  </si>
  <si>
    <t xml:space="preserve"> -</t>
  </si>
  <si>
    <t>Klik een rekeningnr uit het witte vak aan.</t>
  </si>
  <si>
    <r>
      <t xml:space="preserve">Vul een naam in (incl boekjaar).  Dat spreekt voor zich.   </t>
    </r>
    <r>
      <rPr>
        <i/>
        <sz val="8"/>
        <color theme="9" tint="-0.249977111117893"/>
        <rFont val="Arial"/>
        <family val="2"/>
      </rPr>
      <t>Klik de link hiernaast of scroll naar beneden</t>
    </r>
  </si>
  <si>
    <t>Bijv : Jansen Consultants 2015</t>
  </si>
  <si>
    <t>klik voor invullen (betaal) code</t>
  </si>
  <si>
    <t>verkoop 2</t>
  </si>
  <si>
    <t>kolp</t>
  </si>
  <si>
    <t>802 Verkopen EU</t>
  </si>
  <si>
    <t>saldo DC</t>
  </si>
  <si>
    <t>dofC ttl</t>
  </si>
  <si>
    <t>saldoDC</t>
  </si>
  <si>
    <t>Saldo D C</t>
  </si>
  <si>
    <t>Saldo fact.nr</t>
  </si>
  <si>
    <t>PRIVE</t>
  </si>
  <si>
    <t>808 Verkopen 2</t>
  </si>
  <si>
    <t>Wilt u W&amp;V saldi mét vergelijkende cijfers ?  Vul deze hieronder dan in .</t>
  </si>
  <si>
    <t>Dit zijn de cijfers uit de saldibalans, vul een nr in, in het witte vlak achter de rekening en pijl</t>
  </si>
  <si>
    <t>extra</t>
  </si>
  <si>
    <t>Bedrag</t>
  </si>
  <si>
    <t xml:space="preserve"> €</t>
  </si>
  <si>
    <t>Vervoermiddelen</t>
  </si>
  <si>
    <t>Overige activa</t>
  </si>
  <si>
    <t>Totaal boeking</t>
  </si>
  <si>
    <t>Saldo groot-</t>
  </si>
  <si>
    <t>boek (ex btw)</t>
  </si>
  <si>
    <t>DB Liq &gt; bank</t>
  </si>
  <si>
    <t>712 Kostprijs Inkopen 2</t>
  </si>
  <si>
    <t>120 Debiteuren</t>
  </si>
  <si>
    <r>
      <t>Boekine</t>
    </r>
    <r>
      <rPr>
        <sz val="9"/>
        <color indexed="53"/>
        <rFont val="Arial"/>
        <family val="2"/>
      </rPr>
      <t xml:space="preserve">x </t>
    </r>
    <r>
      <rPr>
        <sz val="9"/>
        <color indexed="58"/>
        <rFont val="Wingdings"/>
        <charset val="2"/>
      </rPr>
      <t>&amp;</t>
    </r>
    <r>
      <rPr>
        <sz val="8"/>
        <color indexed="58"/>
        <rFont val="Arial"/>
        <family val="2"/>
      </rPr>
      <t/>
    </r>
  </si>
  <si>
    <t>RESULTAAT</t>
  </si>
  <si>
    <t>aa</t>
  </si>
  <si>
    <r>
      <t xml:space="preserve"> Snel z</t>
    </r>
    <r>
      <rPr>
        <sz val="8"/>
        <color theme="0"/>
        <rFont val="Wingdings"/>
        <charset val="2"/>
      </rPr>
      <t>t</t>
    </r>
    <r>
      <rPr>
        <sz val="8"/>
        <color theme="0"/>
        <rFont val="Arial"/>
        <family val="2"/>
      </rPr>
      <t>eken (vul in)</t>
    </r>
  </si>
  <si>
    <t>factnr check</t>
  </si>
  <si>
    <t xml:space="preserve"> 2014tm2020</t>
  </si>
  <si>
    <t>Rekening cour 1</t>
  </si>
  <si>
    <t>Rekening cour 2</t>
  </si>
  <si>
    <t>Overige schulden 1</t>
  </si>
  <si>
    <t>Overige schulden 2</t>
  </si>
  <si>
    <t>Overige schulden 3</t>
  </si>
  <si>
    <t xml:space="preserve"> Lev. &gt; landen binnen EU (ICL)</t>
  </si>
  <si>
    <t xml:space="preserve"> Lev. &gt; landen buiten EU</t>
  </si>
  <si>
    <t>af  debet  ink.</t>
  </si>
  <si>
    <t>bij  credit  verk.</t>
  </si>
  <si>
    <t>Volledige toegang tot alle overzichten ?</t>
  </si>
  <si>
    <t>u alle informatie gebruiken.</t>
  </si>
  <si>
    <t>030 Vervoermiddelen</t>
  </si>
  <si>
    <t>Te bet btw bula verwerv.</t>
  </si>
  <si>
    <t>Voorziening debiteuren</t>
  </si>
  <si>
    <t>Overige loonkosten</t>
  </si>
  <si>
    <t>Onderhoud en wegenb.</t>
  </si>
  <si>
    <t>Uitkeringen, subsidie</t>
  </si>
  <si>
    <t>Code toegang tot alle overzichten</t>
  </si>
  <si>
    <t>dagb o m</t>
  </si>
  <si>
    <t>Rekening courant 1</t>
  </si>
  <si>
    <t>Rekening courant 2</t>
  </si>
  <si>
    <t>Loonheffing en SL bj</t>
  </si>
  <si>
    <t>Loonheffing en SL vj</t>
  </si>
  <si>
    <t>Overige huisvest. ko 1</t>
  </si>
  <si>
    <t>Overige huisvest. ko 2</t>
  </si>
  <si>
    <t>Contributie en abonn.</t>
  </si>
  <si>
    <t>Overige algemene ko 1</t>
  </si>
  <si>
    <t>Overige algemene ko 2</t>
  </si>
  <si>
    <t>Heffingen, rechten/kvk</t>
  </si>
  <si>
    <t>Overige administratie</t>
  </si>
  <si>
    <t>Verkopen activa</t>
  </si>
  <si>
    <t>Gebouwen</t>
  </si>
  <si>
    <t>Financiele v activa 2</t>
  </si>
  <si>
    <t>Financiele v activa 3</t>
  </si>
  <si>
    <t>Afsch immateriele activa</t>
  </si>
  <si>
    <t>Afschr overige activa</t>
  </si>
  <si>
    <t>Afschr hardware</t>
  </si>
  <si>
    <t>Afschr software</t>
  </si>
  <si>
    <t>Afschr inventaris</t>
  </si>
  <si>
    <t>Afsch vervoermiddelen</t>
  </si>
  <si>
    <t>Afsch gebouwen</t>
  </si>
  <si>
    <t>Bijzondere baten&amp;lasten</t>
  </si>
  <si>
    <t>187 Kas</t>
  </si>
  <si>
    <t>452 Heffingen, rechten/kvk</t>
  </si>
  <si>
    <t>Let op :</t>
  </si>
  <si>
    <t>Zonder de code kunt u het pakket gebruiken. Hierin zit dan :</t>
  </si>
  <si>
    <t>Met de code kunt u het pakket compleet gebruiken. Hierin zit dan :</t>
  </si>
  <si>
    <t>Rente Q1</t>
  </si>
  <si>
    <t>ontvangst op bank direct</t>
  </si>
  <si>
    <t>jansen</t>
  </si>
  <si>
    <t>petra</t>
  </si>
  <si>
    <t>kosten verwachte check</t>
  </si>
  <si>
    <t>gerson</t>
  </si>
  <si>
    <t>kosten pc update</t>
  </si>
  <si>
    <t>437 Kosten automatisering</t>
  </si>
  <si>
    <t>900 Rentebaten</t>
  </si>
  <si>
    <t>deelbetaling</t>
  </si>
  <si>
    <t xml:space="preserve"> Vul "X" in achter Beginbalans of Memo.  Kies 1 maal "X".  Voor het tonen van de boekingen.</t>
  </si>
  <si>
    <t xml:space="preserve">   Vul 1 maal "X" in achter de btw opties.  Voor tonen van te betalen btw, te vorderen btw of bula btw </t>
  </si>
  <si>
    <t xml:space="preserve">  Vul 1 maal een "X" in voor het tonen van één van de 4 onderstaande opties.</t>
  </si>
  <si>
    <t xml:space="preserve">   Vul achter Balans of W&amp;V een "X" in.  Voor tonen van Balans of van W&amp;V of beiden.</t>
  </si>
  <si>
    <t>stapdagbmetliqdebcred</t>
  </si>
  <si>
    <t>LiqD</t>
  </si>
  <si>
    <t>LiqC</t>
  </si>
  <si>
    <t>130 Crediteuren</t>
  </si>
  <si>
    <t>liqdst</t>
  </si>
  <si>
    <t>liqcst</t>
  </si>
  <si>
    <t>Publiciteit en advert.</t>
  </si>
  <si>
    <t>443 Publiciteit en advert.</t>
  </si>
  <si>
    <t>010 Immateriele activa</t>
  </si>
  <si>
    <t>keuze bank nog</t>
  </si>
  <si>
    <t>181 Fortis Rea3</t>
  </si>
  <si>
    <t>DB Liq &gt; DC</t>
  </si>
  <si>
    <t>wim</t>
  </si>
  <si>
    <t>Deb.Sub</t>
  </si>
  <si>
    <t>Cred.Sub</t>
  </si>
  <si>
    <t xml:space="preserve"> Vul éénmaal een  "X" in bij Deb Sub. of Cred.Sub. voor debiteur- of crediteuroverzicht en saldi</t>
  </si>
  <si>
    <t>BALANS OF W&amp;V BOEKINGEN.  OPBOUW IN DETAIL PER GROOTBOEKREKENING  (op volgorde gbr &gt;&gt;)</t>
  </si>
  <si>
    <t>GROOTBOEKKAART PER REKENING naar keuze (volgorde sysnr &gt;&gt;)</t>
  </si>
  <si>
    <t>DAGBOEK BANK.    BOEKINGEN DAGBOEK LIQ. BOEKING, MEELOPEND SALDO en SALDI PER STUKNR   (volgorde sysnr &gt;&gt;)</t>
  </si>
  <si>
    <t>MUTATIES DAGBOEK MEMO OF BEGINBALANS (volg sysnr &gt;&gt;)</t>
  </si>
  <si>
    <t>BTW BOEKINGEN PER CODE  (volgorde datum &gt;&gt;)</t>
  </si>
  <si>
    <t>KIES HIER :  INKOOP overzicht - VERKOOP overzicht - DEBITEURENkaart - CREDITEURENkaart  (volgorde sysnr &gt;&gt;)</t>
  </si>
  <si>
    <t>SALDI OVERZICHT, OPBOUW EN OUDERDOM DEBITEUREN OF CREDITEUREN (op volgorde van relatie &gt;&gt; fact.nr &gt;)</t>
  </si>
  <si>
    <r>
      <t xml:space="preserve">Kolom </t>
    </r>
    <r>
      <rPr>
        <b/>
        <sz val="8"/>
        <rFont val="Arial"/>
        <family val="2"/>
      </rPr>
      <t>verplicht</t>
    </r>
    <r>
      <rPr>
        <sz val="8"/>
        <rFont val="Arial"/>
        <family val="2"/>
      </rPr>
      <t xml:space="preserve"> invullen</t>
    </r>
  </si>
  <si>
    <t>Bedrag invullen ("+ bedrag")</t>
  </si>
  <si>
    <t>Grijze velden = Niet invullen</t>
  </si>
  <si>
    <t xml:space="preserve">Oranje = Extra info </t>
  </si>
  <si>
    <t>Vrije kolom.</t>
  </si>
  <si>
    <t>Kies banknaam achter DB Liq !</t>
  </si>
  <si>
    <t xml:space="preserve"> Datum</t>
  </si>
  <si>
    <t xml:space="preserve"> Stuknr</t>
  </si>
  <si>
    <t xml:space="preserve"> Relatie</t>
  </si>
  <si>
    <t xml:space="preserve"> Fact.nr</t>
  </si>
  <si>
    <t xml:space="preserve"> Omschr.</t>
  </si>
  <si>
    <t xml:space="preserve"> Bedrag</t>
  </si>
  <si>
    <t xml:space="preserve"> Btw%</t>
  </si>
  <si>
    <t>(vul "X" in)</t>
  </si>
  <si>
    <r>
      <t xml:space="preserve"> </t>
    </r>
    <r>
      <rPr>
        <b/>
        <sz val="9"/>
        <color theme="0"/>
        <rFont val="Arial"/>
        <family val="2"/>
      </rPr>
      <t xml:space="preserve">! </t>
    </r>
    <r>
      <rPr>
        <sz val="8"/>
        <color theme="0"/>
        <rFont val="Arial"/>
        <family val="2"/>
      </rPr>
      <t xml:space="preserve">Uitleg meldingen kolom E </t>
    </r>
    <r>
      <rPr>
        <b/>
        <sz val="9"/>
        <color theme="0"/>
        <rFont val="Arial"/>
        <family val="2"/>
      </rPr>
      <t>!</t>
    </r>
  </si>
  <si>
    <t>D C</t>
  </si>
  <si>
    <t>Vul X in bij ontv/bet aan D/C</t>
  </si>
  <si>
    <t>Boeking over meer dan 1 regel. Moet 0 zijn !</t>
  </si>
  <si>
    <r>
      <rPr>
        <sz val="8"/>
        <color rgb="FFFF0000"/>
        <rFont val="Arial"/>
        <family val="2"/>
      </rPr>
      <t>6</t>
    </r>
    <r>
      <rPr>
        <sz val="8"/>
        <color theme="1"/>
        <rFont val="Arial"/>
        <family val="2"/>
      </rPr>
      <t xml:space="preserve"> </t>
    </r>
    <r>
      <rPr>
        <sz val="8"/>
        <color theme="9" tint="-0.249977111117893"/>
        <rFont val="Arial"/>
        <family val="2"/>
      </rPr>
      <t>|</t>
    </r>
    <r>
      <rPr>
        <sz val="8"/>
        <color theme="1"/>
        <rFont val="Arial"/>
        <family val="2"/>
      </rPr>
      <t xml:space="preserve"> Memo boeking op 0 ?</t>
    </r>
  </si>
  <si>
    <r>
      <rPr>
        <sz val="8"/>
        <color rgb="FFFF0000"/>
        <rFont val="Arial"/>
        <family val="2"/>
      </rPr>
      <t xml:space="preserve">7 </t>
    </r>
    <r>
      <rPr>
        <sz val="8"/>
        <color theme="9" tint="-0.249977111117893"/>
        <rFont val="Arial"/>
        <family val="2"/>
      </rPr>
      <t>|</t>
    </r>
    <r>
      <rPr>
        <sz val="8"/>
        <color rgb="FFFF0000"/>
        <rFont val="Arial"/>
        <family val="2"/>
      </rPr>
      <t xml:space="preserve"> </t>
    </r>
    <r>
      <rPr>
        <sz val="8"/>
        <color theme="1"/>
        <rFont val="Arial"/>
        <family val="2"/>
      </rPr>
      <t>Oba boeking op 0 ?</t>
    </r>
  </si>
  <si>
    <t>1st komende</t>
  </si>
  <si>
    <r>
      <t xml:space="preserve">sysnr </t>
    </r>
    <r>
      <rPr>
        <sz val="8"/>
        <color theme="0"/>
        <rFont val="Wingdings 3"/>
        <family val="1"/>
        <charset val="2"/>
      </rPr>
      <t>q</t>
    </r>
  </si>
  <si>
    <t xml:space="preserve">   Nog te boeken bedrag is : </t>
  </si>
  <si>
    <t xml:space="preserve">   Kies een banksaldo, en check het saldo</t>
  </si>
  <si>
    <r>
      <rPr>
        <sz val="8"/>
        <color theme="0"/>
        <rFont val="Arial"/>
        <family val="2"/>
      </rPr>
      <t xml:space="preserve">Snel naar </t>
    </r>
    <r>
      <rPr>
        <sz val="7"/>
        <color theme="0"/>
        <rFont val="Wingdings 3"/>
        <family val="1"/>
        <charset val="2"/>
      </rPr>
      <t>q</t>
    </r>
  </si>
  <si>
    <t>ƩY</t>
  </si>
  <si>
    <t>DB is aangepast in staminfo.Klik nogmaals</t>
  </si>
  <si>
    <t>Gbr is aangepast staminfo.Klik nogmaals</t>
  </si>
  <si>
    <t>Uitgesloten boeking ! Kies andere gbr</t>
  </si>
  <si>
    <t>Oba loopt niet op 0. Maak boeking af</t>
  </si>
  <si>
    <t>Memo loopt niet op 0. Maak boeking af</t>
  </si>
  <si>
    <t>Bij deb ontvangst. "X" bij D. Gbr mz 120 !</t>
  </si>
  <si>
    <t>Bij cred betaling. "X" bij C. Gbr mz 130 !</t>
  </si>
  <si>
    <t xml:space="preserve">   Btwsaldo</t>
  </si>
  <si>
    <t xml:space="preserve">   Beoogd eindsaldo.  Vul in &gt;</t>
  </si>
  <si>
    <t>BLOK INVULLEN FINANCIELE FEITEN</t>
  </si>
  <si>
    <t>BLOK INFORMATIE</t>
  </si>
  <si>
    <t xml:space="preserve">      BLOK BTW</t>
  </si>
  <si>
    <t>Keuzes info (vul in "x" )</t>
  </si>
  <si>
    <t>Btwbedrag = -   Te betalen ? Tik "bet" in.</t>
  </si>
  <si>
    <t>Kolom niet verplicht.</t>
  </si>
  <si>
    <t>Alles werkend tot dit aantal regels.</t>
  </si>
  <si>
    <r>
      <t xml:space="preserve">Tab invoer tot </t>
    </r>
    <r>
      <rPr>
        <u/>
        <sz val="8"/>
        <rFont val="Arial"/>
        <family val="2"/>
      </rPr>
      <t>1000</t>
    </r>
    <r>
      <rPr>
        <sz val="8"/>
        <rFont val="Arial"/>
        <family val="2"/>
      </rPr>
      <t xml:space="preserve"> regels</t>
    </r>
  </si>
  <si>
    <r>
      <t xml:space="preserve">Tab invoer tot </t>
    </r>
    <r>
      <rPr>
        <u/>
        <sz val="8"/>
        <rFont val="Arial"/>
        <family val="2"/>
      </rPr>
      <t>200</t>
    </r>
    <r>
      <rPr>
        <sz val="8"/>
        <rFont val="Arial"/>
        <family val="2"/>
      </rPr>
      <t xml:space="preserve"> regels</t>
    </r>
  </si>
  <si>
    <t>Verder alles, maar werkend tot deze 200 regels.</t>
  </si>
  <si>
    <t>186 Bank 2</t>
  </si>
  <si>
    <t>Versie : 201504C</t>
  </si>
  <si>
    <t>COMPLEET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</si>
</sst>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 * #,##0.00_ ;_ * \-#,##0.00_ ;_ * &quot;-&quot;??_ ;_ @_ "/>
    <numFmt numFmtId="164" formatCode="d/mm/yy;@"/>
    <numFmt numFmtId="165" formatCode="0.0%"/>
    <numFmt numFmtId="166" formatCode="000"/>
    <numFmt numFmtId="167" formatCode="0.00000"/>
    <numFmt numFmtId="168" formatCode="0.000"/>
    <numFmt numFmtId="169" formatCode="[$-F800]dddd\,\ mmmm\ dd\,\ yyyy"/>
    <numFmt numFmtId="170" formatCode="0.0000"/>
    <numFmt numFmtId="171" formatCode="dd/mm/yy;@"/>
    <numFmt numFmtId="172" formatCode="_ * #,##0.000_ ;_ * \-#,##0.000_ ;_ * &quot;-&quot;??_ ;_ @_ "/>
  </numFmts>
  <fonts count="150" x14ac:knownFonts="1">
    <font>
      <sz val="9"/>
      <color theme="1"/>
      <name val="Arial"/>
      <family val="2"/>
    </font>
    <font>
      <sz val="9"/>
      <color theme="1"/>
      <name val="Verdana"/>
      <family val="2"/>
    </font>
    <font>
      <sz val="8"/>
      <color theme="0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9"/>
      <color theme="0" tint="-0.499984740745262"/>
      <name val="Arial"/>
      <family val="2"/>
    </font>
    <font>
      <sz val="8"/>
      <color indexed="9"/>
      <name val="Arial"/>
      <family val="2"/>
    </font>
    <font>
      <sz val="10"/>
      <color rgb="FFFF0000"/>
      <name val="Arial"/>
      <family val="2"/>
    </font>
    <font>
      <sz val="8"/>
      <color indexed="58"/>
      <name val="Arial"/>
      <family val="2"/>
    </font>
    <font>
      <u/>
      <sz val="8"/>
      <color rgb="FFFF0000"/>
      <name val="Arial"/>
      <family val="2"/>
    </font>
    <font>
      <u/>
      <sz val="8"/>
      <name val="Arial"/>
      <family val="2"/>
    </font>
    <font>
      <sz val="10"/>
      <color theme="0"/>
      <name val="Arial"/>
      <family val="2"/>
    </font>
    <font>
      <b/>
      <sz val="8"/>
      <name val="Arial"/>
      <family val="2"/>
    </font>
    <font>
      <sz val="10"/>
      <color indexed="9"/>
      <name val="Arial"/>
      <family val="2"/>
    </font>
    <font>
      <i/>
      <sz val="8"/>
      <color indexed="23"/>
      <name val="Arial"/>
      <family val="2"/>
    </font>
    <font>
      <sz val="10"/>
      <name val="Wingdings 3"/>
      <family val="1"/>
      <charset val="2"/>
    </font>
    <font>
      <i/>
      <sz val="8"/>
      <name val="Arial"/>
      <family val="2"/>
    </font>
    <font>
      <i/>
      <sz val="8"/>
      <color theme="1"/>
      <name val="Arial"/>
      <family val="2"/>
    </font>
    <font>
      <b/>
      <sz val="11"/>
      <color indexed="58"/>
      <name val="Arial"/>
      <family val="2"/>
    </font>
    <font>
      <sz val="9"/>
      <color indexed="58"/>
      <name val="Arial"/>
      <family val="2"/>
    </font>
    <font>
      <b/>
      <sz val="10"/>
      <color indexed="58"/>
      <name val="Arial"/>
      <family val="2"/>
    </font>
    <font>
      <b/>
      <sz val="8"/>
      <color indexed="58"/>
      <name val="Arial"/>
      <family val="2"/>
    </font>
    <font>
      <sz val="8"/>
      <color indexed="9"/>
      <name val="Wingdings 3"/>
      <family val="1"/>
      <charset val="2"/>
    </font>
    <font>
      <b/>
      <sz val="8"/>
      <color theme="1"/>
      <name val="Arial"/>
      <family val="2"/>
    </font>
    <font>
      <sz val="8"/>
      <color theme="9" tint="-0.249977111117893"/>
      <name val="Arial"/>
      <family val="2"/>
    </font>
    <font>
      <sz val="11"/>
      <color indexed="58"/>
      <name val="Arial"/>
      <family val="2"/>
    </font>
    <font>
      <sz val="10"/>
      <color indexed="58"/>
      <name val="Arial"/>
      <family val="2"/>
    </font>
    <font>
      <sz val="8"/>
      <color theme="0" tint="-0.499984740745262"/>
      <name val="Arial"/>
      <family val="2"/>
    </font>
    <font>
      <b/>
      <sz val="8"/>
      <color rgb="FFFF0000"/>
      <name val="Arial"/>
      <family val="2"/>
    </font>
    <font>
      <sz val="8"/>
      <color rgb="FFFF0000"/>
      <name val="Arial"/>
      <family val="2"/>
    </font>
    <font>
      <i/>
      <sz val="8"/>
      <color theme="0" tint="-0.499984740745262"/>
      <name val="Arial"/>
      <family val="2"/>
    </font>
    <font>
      <sz val="9"/>
      <color rgb="FFFF0000"/>
      <name val="Arial"/>
      <family val="2"/>
    </font>
    <font>
      <sz val="9"/>
      <name val="Arial"/>
      <family val="2"/>
    </font>
    <font>
      <u/>
      <sz val="9"/>
      <color theme="10"/>
      <name val="Arial"/>
      <family val="2"/>
    </font>
    <font>
      <sz val="9"/>
      <color theme="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0"/>
      <color indexed="55"/>
      <name val="Arial"/>
      <family val="2"/>
    </font>
    <font>
      <sz val="8"/>
      <color theme="0" tint="-4.9989318521683403E-2"/>
      <name val="Arial"/>
      <family val="2"/>
    </font>
    <font>
      <sz val="8"/>
      <color indexed="55"/>
      <name val="Arial"/>
      <family val="2"/>
    </font>
    <font>
      <i/>
      <sz val="8"/>
      <color theme="1" tint="0.34998626667073579"/>
      <name val="Arial"/>
      <family val="2"/>
    </font>
    <font>
      <u/>
      <sz val="10"/>
      <color indexed="12"/>
      <name val="Arial"/>
      <family val="2"/>
    </font>
    <font>
      <sz val="8"/>
      <color indexed="63"/>
      <name val="Arial"/>
      <family val="2"/>
    </font>
    <font>
      <sz val="9"/>
      <color indexed="55"/>
      <name val="Arial"/>
      <family val="2"/>
    </font>
    <font>
      <sz val="10"/>
      <color indexed="62"/>
      <name val="Arial"/>
      <family val="2"/>
    </font>
    <font>
      <sz val="9"/>
      <color indexed="9"/>
      <name val="Arial"/>
      <family val="2"/>
    </font>
    <font>
      <b/>
      <sz val="20"/>
      <color theme="6" tint="-0.499984740745262"/>
      <name val="Arial"/>
      <family val="2"/>
    </font>
    <font>
      <sz val="8"/>
      <color theme="6" tint="-0.499984740745262"/>
      <name val="Arial"/>
      <family val="2"/>
    </font>
    <font>
      <b/>
      <sz val="9"/>
      <color theme="1"/>
      <name val="Arial"/>
      <family val="2"/>
    </font>
    <font>
      <u/>
      <sz val="8"/>
      <color theme="6" tint="-0.499984740745262"/>
      <name val="Arial"/>
      <family val="2"/>
    </font>
    <font>
      <u/>
      <sz val="8"/>
      <color theme="9" tint="-0.249977111117893"/>
      <name val="Arial"/>
      <family val="2"/>
    </font>
    <font>
      <sz val="9"/>
      <color theme="0" tint="-0.14999847407452621"/>
      <name val="Arial"/>
      <family val="2"/>
    </font>
    <font>
      <sz val="8"/>
      <color theme="0" tint="-0.34998626667073579"/>
      <name val="Arial"/>
      <family val="2"/>
    </font>
    <font>
      <u/>
      <sz val="8"/>
      <color theme="0"/>
      <name val="Arial"/>
      <family val="2"/>
    </font>
    <font>
      <sz val="9"/>
      <color theme="1"/>
      <name val="Arial"/>
      <family val="2"/>
    </font>
    <font>
      <sz val="14"/>
      <color indexed="58"/>
      <name val="Arial"/>
      <family val="2"/>
    </font>
    <font>
      <u/>
      <sz val="8"/>
      <color theme="1"/>
      <name val="Arial"/>
      <family val="2"/>
    </font>
    <font>
      <b/>
      <u/>
      <sz val="8"/>
      <color theme="1"/>
      <name val="Arial"/>
      <family val="2"/>
    </font>
    <font>
      <sz val="9"/>
      <color theme="0" tint="-4.9989318521683403E-2"/>
      <name val="Arial"/>
      <family val="2"/>
    </font>
    <font>
      <sz val="8"/>
      <color theme="1" tint="0.499984740745262"/>
      <name val="Arial"/>
      <family val="2"/>
    </font>
    <font>
      <b/>
      <sz val="8"/>
      <color theme="9" tint="-0.249977111117893"/>
      <name val="Arial"/>
      <family val="2"/>
    </font>
    <font>
      <sz val="8"/>
      <color theme="1" tint="0.34998626667073579"/>
      <name val="Arial"/>
      <family val="2"/>
    </font>
    <font>
      <u/>
      <sz val="8"/>
      <color rgb="FF002060"/>
      <name val="Arial"/>
      <family val="2"/>
    </font>
    <font>
      <sz val="8"/>
      <color theme="0" tint="-0.14999847407452621"/>
      <name val="Arial"/>
      <family val="2"/>
    </font>
    <font>
      <b/>
      <i/>
      <sz val="8"/>
      <name val="Arial"/>
      <family val="2"/>
    </font>
    <font>
      <sz val="8"/>
      <color theme="0" tint="-0.249977111117893"/>
      <name val="Arial"/>
      <family val="2"/>
    </font>
    <font>
      <b/>
      <u/>
      <sz val="8"/>
      <name val="Arial"/>
      <family val="2"/>
    </font>
    <font>
      <i/>
      <u/>
      <sz val="8"/>
      <color theme="1"/>
      <name val="Arial"/>
      <family val="2"/>
    </font>
    <font>
      <sz val="10"/>
      <color indexed="58"/>
      <name val="Wingdings"/>
      <charset val="2"/>
    </font>
    <font>
      <i/>
      <sz val="8"/>
      <color theme="0"/>
      <name val="Arial"/>
      <family val="2"/>
    </font>
    <font>
      <u/>
      <sz val="8"/>
      <color theme="0"/>
      <name val="Wingdings 3"/>
      <family val="1"/>
      <charset val="2"/>
    </font>
    <font>
      <sz val="9"/>
      <color theme="1"/>
      <name val="Wingdings 3"/>
      <family val="1"/>
      <charset val="2"/>
    </font>
    <font>
      <sz val="8"/>
      <color theme="9" tint="-0.499984740745262"/>
      <name val="Arial Narrow"/>
      <family val="2"/>
    </font>
    <font>
      <sz val="16"/>
      <color theme="1"/>
      <name val="Wingdings"/>
      <charset val="2"/>
    </font>
    <font>
      <sz val="16"/>
      <color theme="1"/>
      <name val="Webdings"/>
      <family val="1"/>
      <charset val="2"/>
    </font>
    <font>
      <sz val="12"/>
      <color theme="1"/>
      <name val="Webdings"/>
      <family val="1"/>
      <charset val="2"/>
    </font>
    <font>
      <sz val="14"/>
      <color theme="1"/>
      <name val="Wingdings"/>
      <charset val="2"/>
    </font>
    <font>
      <strike/>
      <sz val="12"/>
      <color theme="1"/>
      <name val="Arial Black"/>
      <family val="2"/>
    </font>
    <font>
      <b/>
      <sz val="11"/>
      <color theme="1"/>
      <name val="Arial"/>
      <family val="2"/>
    </font>
    <font>
      <sz val="16"/>
      <name val="Wingdings"/>
      <charset val="2"/>
    </font>
    <font>
      <sz val="18"/>
      <color theme="1"/>
      <name val="Arial"/>
      <family val="2"/>
    </font>
    <font>
      <sz val="22"/>
      <color theme="6" tint="-0.499984740745262"/>
      <name val="Wingdings"/>
      <charset val="2"/>
    </font>
    <font>
      <sz val="12"/>
      <color theme="6" tint="-0.499984740745262"/>
      <name val="Wingdings"/>
      <charset val="2"/>
    </font>
    <font>
      <b/>
      <sz val="12"/>
      <color theme="6" tint="-0.499984740745262"/>
      <name val="Arial"/>
      <family val="2"/>
    </font>
    <font>
      <sz val="24"/>
      <name val="Webdings"/>
      <family val="1"/>
      <charset val="2"/>
    </font>
    <font>
      <b/>
      <sz val="12"/>
      <color theme="1"/>
      <name val="Arial"/>
      <family val="2"/>
    </font>
    <font>
      <sz val="14"/>
      <name val="Wingdings"/>
      <charset val="2"/>
    </font>
    <font>
      <sz val="10"/>
      <color theme="9" tint="-0.249977111117893"/>
      <name val="Wingdings"/>
      <charset val="2"/>
    </font>
    <font>
      <sz val="10"/>
      <color theme="1"/>
      <name val="Arial"/>
      <family val="2"/>
    </font>
    <font>
      <sz val="14"/>
      <color theme="6" tint="-0.499984740745262"/>
      <name val="Arial"/>
      <family val="2"/>
    </font>
    <font>
      <sz val="14"/>
      <color theme="9" tint="-0.249977111117893"/>
      <name val="Arial"/>
      <family val="2"/>
    </font>
    <font>
      <sz val="11"/>
      <color theme="6" tint="-0.499984740745262"/>
      <name val="Wingdings"/>
      <charset val="2"/>
    </font>
    <font>
      <b/>
      <sz val="9"/>
      <color theme="9" tint="-0.249977111117893"/>
      <name val="Arial"/>
      <family val="2"/>
    </font>
    <font>
      <sz val="8"/>
      <color theme="0"/>
      <name val="Wingdings"/>
      <charset val="2"/>
    </font>
    <font>
      <sz val="8"/>
      <color theme="9" tint="-0.249977111117893"/>
      <name val="Wingdings"/>
      <charset val="2"/>
    </font>
    <font>
      <sz val="7"/>
      <color theme="0"/>
      <name val="Wingdings 3"/>
      <family val="1"/>
      <charset val="2"/>
    </font>
    <font>
      <sz val="7"/>
      <color theme="6" tint="-0.499984740745262"/>
      <name val="Arial"/>
      <family val="2"/>
    </font>
    <font>
      <sz val="7"/>
      <color theme="0" tint="-0.249977111117893"/>
      <name val="Arial"/>
      <family val="2"/>
    </font>
    <font>
      <sz val="7"/>
      <name val="Arial"/>
      <family val="2"/>
    </font>
    <font>
      <sz val="9"/>
      <color theme="0" tint="-0.249977111117893"/>
      <name val="Arial"/>
      <family val="2"/>
    </font>
    <font>
      <sz val="10"/>
      <name val="Wingdings"/>
      <charset val="2"/>
    </font>
    <font>
      <sz val="10"/>
      <color theme="2" tint="-0.749992370372631"/>
      <name val="Marlett"/>
      <charset val="2"/>
    </font>
    <font>
      <sz val="9"/>
      <color theme="1"/>
      <name val="Wingdings"/>
      <charset val="2"/>
    </font>
    <font>
      <sz val="8"/>
      <color theme="1"/>
      <name val="Wingdings"/>
      <charset val="2"/>
    </font>
    <font>
      <sz val="10"/>
      <color theme="6" tint="-0.499984740745262"/>
      <name val="Wingdings"/>
      <charset val="2"/>
    </font>
    <font>
      <sz val="10"/>
      <color theme="6" tint="-0.499984740745262"/>
      <name val="Arial"/>
      <family val="2"/>
    </font>
    <font>
      <sz val="10"/>
      <color theme="9" tint="-0.249977111117893"/>
      <name val="Arial"/>
      <family val="2"/>
    </font>
    <font>
      <b/>
      <sz val="10"/>
      <color theme="1"/>
      <name val="Arial"/>
      <family val="2"/>
    </font>
    <font>
      <sz val="11"/>
      <color indexed="53"/>
      <name val="Arial"/>
      <family val="2"/>
    </font>
    <font>
      <sz val="9"/>
      <color indexed="53"/>
      <name val="Arial"/>
      <family val="2"/>
    </font>
    <font>
      <sz val="18"/>
      <name val="Webdings"/>
      <family val="1"/>
      <charset val="2"/>
    </font>
    <font>
      <sz val="24"/>
      <color theme="1"/>
      <name val="Webdings"/>
      <family val="1"/>
      <charset val="2"/>
    </font>
    <font>
      <sz val="22"/>
      <name val="Webdings"/>
      <family val="1"/>
      <charset val="2"/>
    </font>
    <font>
      <sz val="10"/>
      <color theme="6" tint="-0.499984740745262"/>
      <name val="Marlett"/>
      <charset val="2"/>
    </font>
    <font>
      <i/>
      <sz val="8"/>
      <color theme="9" tint="-0.249977111117893"/>
      <name val="Arial"/>
      <family val="2"/>
    </font>
    <font>
      <sz val="14"/>
      <color theme="0"/>
      <name val="Wingdings"/>
      <charset val="2"/>
    </font>
    <font>
      <sz val="7"/>
      <color theme="0"/>
      <name val="Wingdings"/>
      <charset val="2"/>
    </font>
    <font>
      <sz val="8"/>
      <color theme="9" tint="-0.499984740745262"/>
      <name val="Arial"/>
      <family val="2"/>
    </font>
    <font>
      <sz val="9"/>
      <color theme="9" tint="-0.249977111117893"/>
      <name val="Wingdings"/>
      <charset val="2"/>
    </font>
    <font>
      <sz val="8"/>
      <name val="Tahoma"/>
      <family val="2"/>
    </font>
    <font>
      <sz val="10"/>
      <color theme="0"/>
      <name val="Wingdings"/>
      <charset val="2"/>
    </font>
    <font>
      <sz val="12"/>
      <color theme="0"/>
      <name val="Arial"/>
      <family val="2"/>
    </font>
    <font>
      <sz val="8"/>
      <name val="Wingdings 2"/>
      <family val="1"/>
      <charset val="2"/>
    </font>
    <font>
      <b/>
      <sz val="9"/>
      <name val="Arial"/>
      <family val="2"/>
    </font>
    <font>
      <u/>
      <sz val="8"/>
      <color indexed="58"/>
      <name val="Arial"/>
      <family val="2"/>
    </font>
    <font>
      <sz val="9"/>
      <color theme="1" tint="0.499984740745262"/>
      <name val="Arial"/>
      <family val="2"/>
    </font>
    <font>
      <sz val="10"/>
      <color indexed="53"/>
      <name val="Arial"/>
      <family val="2"/>
    </font>
    <font>
      <sz val="9"/>
      <color indexed="58"/>
      <name val="Wingdings"/>
      <charset val="2"/>
    </font>
    <font>
      <sz val="9"/>
      <color theme="0" tint="-0.34998626667073579"/>
      <name val="Arial"/>
      <family val="2"/>
    </font>
    <font>
      <i/>
      <sz val="8"/>
      <color rgb="FFFF0000"/>
      <name val="Arial"/>
      <family val="2"/>
    </font>
    <font>
      <b/>
      <sz val="8"/>
      <name val="Wingdings 3"/>
      <family val="1"/>
      <charset val="2"/>
    </font>
    <font>
      <sz val="8"/>
      <name val="Wingdings 3"/>
      <family val="1"/>
      <charset val="2"/>
    </font>
    <font>
      <b/>
      <sz val="9"/>
      <name val="Wingdings 3"/>
      <family val="1"/>
      <charset val="2"/>
    </font>
    <font>
      <sz val="8"/>
      <color theme="1"/>
      <name val="Wingdings 3"/>
      <family val="1"/>
      <charset val="2"/>
    </font>
    <font>
      <sz val="8"/>
      <color theme="0" tint="-0.499984740745262"/>
      <name val="Wingdings"/>
      <charset val="2"/>
    </font>
    <font>
      <sz val="11"/>
      <name val="Wingdings"/>
      <charset val="2"/>
    </font>
    <font>
      <sz val="9"/>
      <color theme="1" tint="0.34998626667073579"/>
      <name val="Arial"/>
      <family val="2"/>
    </font>
    <font>
      <sz val="8"/>
      <name val="Wingdings"/>
      <charset val="2"/>
    </font>
    <font>
      <b/>
      <sz val="8"/>
      <color theme="0" tint="-4.9989318521683403E-2"/>
      <name val="Arial"/>
      <family val="2"/>
    </font>
    <font>
      <u/>
      <sz val="8"/>
      <color theme="0" tint="-4.9989318521683403E-2"/>
      <name val="Arial"/>
      <family val="2"/>
    </font>
    <font>
      <sz val="9"/>
      <color theme="9" tint="-0.249977111117893"/>
      <name val="Arial"/>
      <family val="2"/>
    </font>
    <font>
      <sz val="8"/>
      <color theme="0"/>
      <name val="Wingdings 3"/>
      <family val="1"/>
      <charset val="2"/>
    </font>
    <font>
      <u/>
      <sz val="8"/>
      <color theme="10"/>
      <name val="Arial"/>
      <family val="2"/>
    </font>
    <font>
      <sz val="9"/>
      <name val="Wingdings"/>
      <charset val="2"/>
    </font>
    <font>
      <b/>
      <sz val="9"/>
      <color theme="0"/>
      <name val="Arial"/>
      <family val="2"/>
    </font>
    <font>
      <sz val="8"/>
      <color theme="1" tint="0.14999847407452621"/>
      <name val="Arial"/>
      <family val="2"/>
    </font>
    <font>
      <sz val="8"/>
      <color theme="10"/>
      <name val="Arial"/>
      <family val="2"/>
    </font>
    <font>
      <sz val="7"/>
      <color theme="0"/>
      <name val="Arial"/>
      <family val="2"/>
    </font>
    <font>
      <sz val="9"/>
      <color theme="6" tint="-0.499984740745262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6795556505021"/>
        <bgColor indexed="22"/>
      </patternFill>
    </fill>
    <fill>
      <patternFill patternType="lightGray">
        <fgColor indexed="22"/>
        <bgColor theme="0" tint="-0.1499984740745262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gray0625">
        <fgColor indexed="22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0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/>
        <bgColor auto="1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0.59999389629810485"/>
        <bgColor indexed="64"/>
      </patternFill>
    </fill>
  </fills>
  <borders count="179">
    <border>
      <left/>
      <right/>
      <top/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theme="2" tint="-0.8999603259376811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0"/>
      </left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auto="1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ck">
        <color theme="0" tint="-0.499984740745262"/>
      </bottom>
      <diagonal/>
    </border>
    <border>
      <left/>
      <right/>
      <top style="thin">
        <color theme="0" tint="-0.24994659260841701"/>
      </top>
      <bottom style="thick">
        <color theme="0" tint="-0.499984740745262"/>
      </bottom>
      <diagonal/>
    </border>
    <border>
      <left/>
      <right/>
      <top style="thin">
        <color theme="0" tint="-0.34998626667073579"/>
      </top>
      <bottom style="thick">
        <color theme="0" tint="-0.499984740745262"/>
      </bottom>
      <diagonal/>
    </border>
    <border>
      <left/>
      <right style="thick">
        <color theme="0" tint="-0.34998626667073579"/>
      </right>
      <top style="thin">
        <color theme="0" tint="-0.24994659260841701"/>
      </top>
      <bottom style="thick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medium">
        <color auto="1"/>
      </bottom>
      <diagonal/>
    </border>
    <border>
      <left/>
      <right/>
      <top style="thin">
        <color theme="0" tint="-0.499984740745262"/>
      </top>
      <bottom style="medium">
        <color auto="1"/>
      </bottom>
      <diagonal/>
    </border>
    <border>
      <left/>
      <right style="thick">
        <color auto="1"/>
      </right>
      <top style="thin">
        <color theme="0" tint="-0.499984740745262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theme="9" tint="-0.24994659260841701"/>
      </left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0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ck">
        <color theme="0" tint="-0.499984740745262"/>
      </bottom>
      <diagonal/>
    </border>
    <border>
      <left style="thin">
        <color indexed="64"/>
      </left>
      <right style="thin">
        <color theme="0"/>
      </right>
      <top/>
      <bottom/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n">
        <color theme="9" tint="-0.24994659260841701"/>
      </top>
      <bottom style="thin">
        <color theme="0"/>
      </bottom>
      <diagonal/>
    </border>
    <border>
      <left/>
      <right/>
      <top style="medium">
        <color auto="1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auto="1"/>
      </top>
      <bottom style="thin">
        <color theme="0" tint="-0.499984740745262"/>
      </bottom>
      <diagonal/>
    </border>
    <border>
      <left style="thin">
        <color theme="0" tint="-0.14996795556505021"/>
      </left>
      <right/>
      <top style="medium">
        <color auto="1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 style="medium">
        <color theme="9" tint="-0.24994659260841701"/>
      </bottom>
      <diagonal/>
    </border>
    <border>
      <left/>
      <right/>
      <top style="thin">
        <color theme="9" tint="-0.24994659260841701"/>
      </top>
      <bottom style="medium">
        <color theme="9" tint="-0.24994659260841701"/>
      </bottom>
      <diagonal/>
    </border>
    <border>
      <left/>
      <right style="medium">
        <color theme="9" tint="-0.24994659260841701"/>
      </right>
      <top style="thin">
        <color theme="9" tint="-0.24994659260841701"/>
      </top>
      <bottom style="medium">
        <color theme="9" tint="-0.24994659260841701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9" tint="-0.24994659260841701"/>
      </right>
      <top/>
      <bottom/>
      <diagonal/>
    </border>
    <border>
      <left/>
      <right style="medium">
        <color theme="0" tint="-0.499984740745262"/>
      </right>
      <top style="thin">
        <color theme="0" tint="-0.24994659260841701"/>
      </top>
      <bottom style="thick">
        <color theme="0" tint="-0.499984740745262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ck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/>
      <right style="thin">
        <color theme="0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medium">
        <color theme="0"/>
      </left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medium">
        <color theme="0"/>
      </left>
      <right style="thin">
        <color theme="9" tint="-0.24994659260841701"/>
      </right>
      <top/>
      <bottom/>
      <diagonal/>
    </border>
    <border>
      <left/>
      <right style="thin">
        <color theme="9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4659260841701"/>
      </bottom>
      <diagonal/>
    </border>
    <border>
      <left/>
      <right style="thin">
        <color theme="9" tint="-0.24994659260841701"/>
      </right>
      <top style="thin">
        <color indexed="64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theme="9" tint="-0.24994659260841701"/>
      </right>
      <top style="thin">
        <color theme="0" tint="-0.24994659260841701"/>
      </top>
      <bottom style="thin">
        <color indexed="64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/>
      <top style="thin">
        <color indexed="64"/>
      </top>
      <bottom/>
      <diagonal/>
    </border>
    <border>
      <left/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/>
      <top style="thin">
        <color theme="9" tint="-0.24994659260841701"/>
      </top>
      <bottom style="medium">
        <color theme="0"/>
      </bottom>
      <diagonal/>
    </border>
    <border>
      <left/>
      <right style="medium">
        <color theme="0"/>
      </right>
      <top style="thin">
        <color theme="9" tint="-0.24994659260841701"/>
      </top>
      <bottom style="medium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theme="0"/>
      </right>
      <top style="thin">
        <color indexed="64"/>
      </top>
      <bottom/>
      <diagonal/>
    </border>
    <border>
      <left style="medium">
        <color theme="9" tint="0.59996337778862885"/>
      </left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9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9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9" tint="-0.24994659260841701"/>
      </bottom>
      <diagonal/>
    </border>
    <border>
      <left style="thin">
        <color theme="9" tint="-0.24994659260841701"/>
      </left>
      <right style="thin">
        <color indexed="64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indexed="64"/>
      </left>
      <right/>
      <top style="thin">
        <color theme="9" tint="-0.24994659260841701"/>
      </top>
      <bottom style="thin">
        <color indexed="64"/>
      </bottom>
      <diagonal/>
    </border>
    <border>
      <left style="thin">
        <color theme="9" tint="-0.24994659260841701"/>
      </left>
      <right style="thin">
        <color indexed="64"/>
      </right>
      <top style="thin">
        <color theme="9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9" tint="-0.24994659260841701"/>
      </top>
      <bottom style="thin">
        <color theme="9" tint="-0.24994659260841701"/>
      </bottom>
      <diagonal/>
    </border>
    <border>
      <left/>
      <right style="thin">
        <color indexed="64"/>
      </right>
      <top style="thin">
        <color theme="9" tint="-0.24994659260841701"/>
      </top>
      <bottom style="thin">
        <color indexed="64"/>
      </bottom>
      <diagonal/>
    </border>
    <border>
      <left/>
      <right/>
      <top style="thin">
        <color indexed="64"/>
      </top>
      <bottom style="thin">
        <color theme="9" tint="-0.24994659260841701"/>
      </bottom>
      <diagonal/>
    </border>
    <border>
      <left style="thin">
        <color indexed="64"/>
      </left>
      <right style="medium">
        <color theme="9" tint="0.59996337778862885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indexed="64"/>
      </left>
      <right style="thin">
        <color theme="9" tint="-0.24994659260841701"/>
      </right>
      <top style="thin">
        <color theme="9" tint="-0.24994659260841701"/>
      </top>
      <bottom style="thin">
        <color indexed="64"/>
      </bottom>
      <diagonal/>
    </border>
    <border>
      <left style="thin">
        <color indexed="64"/>
      </left>
      <right style="thin">
        <color theme="9" tint="-0.24994659260841701"/>
      </right>
      <top/>
      <bottom style="thin">
        <color indexed="64"/>
      </bottom>
      <diagonal/>
    </border>
    <border>
      <left style="thin">
        <color theme="9" tint="-0.24994659260841701"/>
      </left>
      <right style="thick">
        <color theme="9" tint="-0.24994659260841701"/>
      </right>
      <top/>
      <bottom style="thin">
        <color indexed="64"/>
      </bottom>
      <diagonal/>
    </border>
    <border>
      <left style="medium">
        <color theme="0"/>
      </left>
      <right style="thin">
        <color indexed="64"/>
      </right>
      <top/>
      <bottom style="thin">
        <color indexed="64"/>
      </bottom>
      <diagonal/>
    </border>
    <border>
      <left style="thin">
        <color theme="9" tint="-0.24994659260841701"/>
      </left>
      <right style="thin">
        <color indexed="64"/>
      </right>
      <top style="thin">
        <color indexed="64"/>
      </top>
      <bottom style="thin">
        <color theme="9" tint="-0.24994659260841701"/>
      </bottom>
      <diagonal/>
    </border>
    <border>
      <left style="thin">
        <color indexed="64"/>
      </left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/>
      <right style="thin">
        <color theme="9" tint="-0.24994659260841701"/>
      </right>
      <top style="thin">
        <color theme="9" tint="-0.24994659260841701"/>
      </top>
      <bottom style="thin">
        <color indexed="64"/>
      </bottom>
      <diagonal/>
    </border>
    <border>
      <left/>
      <right/>
      <top style="thin">
        <color theme="9" tint="-0.24994659260841701"/>
      </top>
      <bottom style="thin">
        <color indexed="64"/>
      </bottom>
      <diagonal/>
    </border>
    <border>
      <left style="thin">
        <color indexed="64"/>
      </left>
      <right style="thin">
        <color theme="9" tint="-0.24994659260841701"/>
      </right>
      <top style="thin">
        <color indexed="64"/>
      </top>
      <bottom style="thin">
        <color theme="9" tint="-0.24994659260841701"/>
      </bottom>
      <diagonal/>
    </border>
    <border>
      <left style="thin">
        <color indexed="64"/>
      </left>
      <right style="medium">
        <color theme="9" tint="0.59996337778862885"/>
      </right>
      <top/>
      <bottom style="thin">
        <color theme="9" tint="-0.24994659260841701"/>
      </bottom>
      <diagonal/>
    </border>
    <border>
      <left style="medium">
        <color theme="9" tint="0.59996337778862885"/>
      </left>
      <right style="thin">
        <color theme="9" tint="-0.24994659260841701"/>
      </right>
      <top/>
      <bottom style="thin">
        <color theme="9" tint="-0.24994659260841701"/>
      </bottom>
      <diagonal/>
    </border>
    <border>
      <left style="thin">
        <color theme="9" tint="-0.24994659260841701"/>
      </left>
      <right style="thin">
        <color indexed="64"/>
      </right>
      <top/>
      <bottom style="thin">
        <color theme="9" tint="-0.24994659260841701"/>
      </bottom>
      <diagonal/>
    </border>
    <border>
      <left style="medium">
        <color theme="0"/>
      </left>
      <right style="thin">
        <color indexed="64"/>
      </right>
      <top style="thin">
        <color indexed="64"/>
      </top>
      <bottom style="thin">
        <color theme="9" tint="-0.24994659260841701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499984740745262"/>
      </bottom>
      <diagonal/>
    </border>
    <border>
      <left/>
      <right style="thin">
        <color indexed="64"/>
      </right>
      <top style="thin">
        <color indexed="64"/>
      </top>
      <bottom style="thin">
        <color theme="9" tint="-0.249946592608417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/>
      <bottom style="thin">
        <color theme="0"/>
      </bottom>
      <diagonal/>
    </border>
  </borders>
  <cellStyleXfs count="22">
    <xf numFmtId="0" fontId="0" fillId="0" borderId="0"/>
    <xf numFmtId="0" fontId="33" fillId="0" borderId="0" applyNumberFormat="0" applyFill="0" applyBorder="0" applyAlignment="0" applyProtection="0"/>
    <xf numFmtId="0" fontId="35" fillId="0" borderId="0"/>
    <xf numFmtId="0" fontId="42" fillId="0" borderId="0" applyNumberFormat="0" applyFill="0" applyBorder="0" applyAlignment="0" applyProtection="0">
      <alignment vertical="top"/>
      <protection locked="0"/>
    </xf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0" borderId="0" applyNumberFormat="0" applyBorder="0" applyAlignment="0" applyProtection="0"/>
    <xf numFmtId="0" fontId="46" fillId="21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4" borderId="0" applyNumberFormat="0" applyBorder="0" applyAlignment="0" applyProtection="0"/>
    <xf numFmtId="0" fontId="46" fillId="19" borderId="0" applyNumberFormat="0" applyBorder="0" applyAlignment="0" applyProtection="0"/>
    <xf numFmtId="0" fontId="46" fillId="20" borderId="0" applyNumberFormat="0" applyBorder="0" applyAlignment="0" applyProtection="0"/>
    <xf numFmtId="0" fontId="46" fillId="25" borderId="0" applyNumberFormat="0" applyBorder="0" applyAlignment="0" applyProtection="0"/>
    <xf numFmtId="0" fontId="36" fillId="26" borderId="34" applyNumberFormat="0" applyFont="0" applyAlignment="0" applyProtection="0"/>
    <xf numFmtId="0" fontId="1" fillId="0" borderId="0"/>
    <xf numFmtId="0" fontId="55" fillId="0" borderId="0"/>
    <xf numFmtId="0" fontId="55" fillId="0" borderId="0"/>
    <xf numFmtId="0" fontId="55" fillId="0" borderId="0"/>
    <xf numFmtId="43" fontId="55" fillId="0" borderId="0" applyFont="0" applyFill="0" applyBorder="0" applyAlignment="0" applyProtection="0"/>
  </cellStyleXfs>
  <cellXfs count="1071">
    <xf numFmtId="0" fontId="0" fillId="0" borderId="0" xfId="0"/>
    <xf numFmtId="0" fontId="3" fillId="0" borderId="0" xfId="0" applyFont="1"/>
    <xf numFmtId="0" fontId="2" fillId="2" borderId="1" xfId="0" applyFont="1" applyFill="1" applyBorder="1" applyAlignment="1" applyProtection="1">
      <alignment horizontal="center"/>
      <protection locked="0" hidden="1"/>
    </xf>
    <xf numFmtId="0" fontId="2" fillId="2" borderId="4" xfId="0" applyFont="1" applyFill="1" applyBorder="1" applyAlignment="1" applyProtection="1">
      <protection locked="0" hidden="1"/>
    </xf>
    <xf numFmtId="0" fontId="2" fillId="2" borderId="2" xfId="0" applyFont="1" applyFill="1" applyBorder="1" applyAlignment="1" applyProtection="1">
      <protection locked="0" hidden="1"/>
    </xf>
    <xf numFmtId="0" fontId="0" fillId="0" borderId="0" xfId="0" applyFill="1" applyProtection="1">
      <protection hidden="1"/>
    </xf>
    <xf numFmtId="0" fontId="0" fillId="0" borderId="0" xfId="0" applyProtection="1">
      <protection hidden="1"/>
    </xf>
    <xf numFmtId="0" fontId="0" fillId="0" borderId="0" xfId="0" applyFill="1" applyBorder="1" applyProtection="1">
      <protection hidden="1"/>
    </xf>
    <xf numFmtId="0" fontId="7" fillId="0" borderId="0" xfId="0" applyFont="1" applyFill="1" applyBorder="1" applyProtection="1">
      <protection hidden="1"/>
    </xf>
    <xf numFmtId="0" fontId="7" fillId="0" borderId="0" xfId="0" applyFont="1" applyFill="1" applyProtection="1">
      <protection hidden="1"/>
    </xf>
    <xf numFmtId="0" fontId="9" fillId="0" borderId="0" xfId="0" applyFont="1" applyFill="1" applyBorder="1" applyAlignment="1" applyProtection="1">
      <protection hidden="1"/>
    </xf>
    <xf numFmtId="0" fontId="10" fillId="0" borderId="0" xfId="0" applyFont="1" applyFill="1" applyBorder="1" applyAlignment="1" applyProtection="1">
      <protection hidden="1"/>
    </xf>
    <xf numFmtId="0" fontId="11" fillId="0" borderId="0" xfId="0" applyFont="1" applyFill="1" applyProtection="1">
      <protection hidden="1"/>
    </xf>
    <xf numFmtId="0" fontId="6" fillId="0" borderId="0" xfId="0" applyFont="1" applyFill="1" applyProtection="1">
      <protection hidden="1"/>
    </xf>
    <xf numFmtId="0" fontId="13" fillId="0" borderId="0" xfId="0" applyFont="1" applyFill="1" applyProtection="1">
      <protection hidden="1"/>
    </xf>
    <xf numFmtId="0" fontId="15" fillId="0" borderId="0" xfId="0" applyFont="1" applyFill="1" applyBorder="1" applyAlignment="1" applyProtection="1">
      <alignment horizontal="left" indent="1"/>
      <protection hidden="1"/>
    </xf>
    <xf numFmtId="0" fontId="16" fillId="0" borderId="9" xfId="0" applyFont="1" applyFill="1" applyBorder="1" applyProtection="1">
      <protection hidden="1"/>
    </xf>
    <xf numFmtId="0" fontId="0" fillId="0" borderId="0" xfId="0" applyBorder="1" applyProtection="1">
      <protection hidden="1"/>
    </xf>
    <xf numFmtId="0" fontId="16" fillId="0" borderId="0" xfId="0" applyFont="1" applyFill="1" applyBorder="1" applyAlignment="1" applyProtection="1">
      <protection locked="0" hidden="1"/>
    </xf>
    <xf numFmtId="0" fontId="16" fillId="0" borderId="0" xfId="0" applyFont="1" applyFill="1" applyAlignment="1" applyProtection="1">
      <alignment horizontal="left" indent="1"/>
      <protection locked="0" hidden="1"/>
    </xf>
    <xf numFmtId="0" fontId="4" fillId="10" borderId="17" xfId="0" applyFont="1" applyFill="1" applyBorder="1" applyProtection="1">
      <protection hidden="1"/>
    </xf>
    <xf numFmtId="0" fontId="2" fillId="2" borderId="2" xfId="0" applyFont="1" applyFill="1" applyBorder="1" applyAlignment="1" applyProtection="1">
      <protection hidden="1"/>
    </xf>
    <xf numFmtId="0" fontId="2" fillId="2" borderId="15" xfId="0" applyFont="1" applyFill="1" applyBorder="1" applyAlignment="1" applyProtection="1">
      <alignment horizontal="center"/>
      <protection hidden="1"/>
    </xf>
    <xf numFmtId="0" fontId="12" fillId="10" borderId="14" xfId="0" applyFont="1" applyFill="1" applyBorder="1" applyAlignment="1" applyProtection="1">
      <alignment horizontal="left" indent="1"/>
      <protection hidden="1"/>
    </xf>
    <xf numFmtId="0" fontId="8" fillId="0" borderId="5" xfId="0" applyFont="1" applyFill="1" applyBorder="1" applyAlignment="1" applyProtection="1">
      <alignment horizontal="left" indent="1"/>
      <protection hidden="1"/>
    </xf>
    <xf numFmtId="0" fontId="0" fillId="0" borderId="20" xfId="0" applyBorder="1" applyProtection="1">
      <protection hidden="1"/>
    </xf>
    <xf numFmtId="0" fontId="2" fillId="2" borderId="18" xfId="0" applyFont="1" applyFill="1" applyBorder="1" applyAlignment="1" applyProtection="1">
      <alignment horizontal="left" indent="1"/>
      <protection hidden="1"/>
    </xf>
    <xf numFmtId="4" fontId="2" fillId="2" borderId="19" xfId="0" applyNumberFormat="1" applyFont="1" applyFill="1" applyBorder="1" applyAlignment="1" applyProtection="1">
      <alignment horizontal="right" indent="1"/>
      <protection hidden="1"/>
    </xf>
    <xf numFmtId="4" fontId="2" fillId="2" borderId="23" xfId="0" applyNumberFormat="1" applyFont="1" applyFill="1" applyBorder="1" applyAlignment="1" applyProtection="1">
      <alignment horizontal="right" indent="1"/>
      <protection hidden="1"/>
    </xf>
    <xf numFmtId="0" fontId="21" fillId="0" borderId="5" xfId="0" applyFont="1" applyFill="1" applyBorder="1" applyAlignment="1" applyProtection="1">
      <alignment horizontal="left" vertical="center" indent="1"/>
      <protection hidden="1"/>
    </xf>
    <xf numFmtId="0" fontId="35" fillId="0" borderId="0" xfId="2" applyFill="1"/>
    <xf numFmtId="0" fontId="36" fillId="0" borderId="0" xfId="2" applyFont="1" applyFill="1"/>
    <xf numFmtId="0" fontId="37" fillId="0" borderId="0" xfId="2" applyFont="1" applyFill="1"/>
    <xf numFmtId="0" fontId="35" fillId="0" borderId="0" xfId="2" applyFill="1" applyProtection="1">
      <protection hidden="1"/>
    </xf>
    <xf numFmtId="0" fontId="35" fillId="0" borderId="0" xfId="2"/>
    <xf numFmtId="0" fontId="37" fillId="0" borderId="0" xfId="2" applyFont="1" applyFill="1" applyProtection="1">
      <protection hidden="1"/>
    </xf>
    <xf numFmtId="0" fontId="37" fillId="15" borderId="0" xfId="2" applyFont="1" applyFill="1"/>
    <xf numFmtId="0" fontId="35" fillId="15" borderId="0" xfId="2" applyFill="1"/>
    <xf numFmtId="0" fontId="35" fillId="0" borderId="0" xfId="2" applyFill="1" applyBorder="1" applyProtection="1">
      <protection hidden="1"/>
    </xf>
    <xf numFmtId="0" fontId="35" fillId="0" borderId="0" xfId="2" applyFill="1" applyBorder="1"/>
    <xf numFmtId="0" fontId="37" fillId="0" borderId="0" xfId="2" applyFont="1" applyFill="1" applyAlignment="1" applyProtection="1">
      <alignment vertical="center"/>
      <protection hidden="1"/>
    </xf>
    <xf numFmtId="0" fontId="36" fillId="0" borderId="0" xfId="2" applyFont="1" applyFill="1" applyProtection="1">
      <protection hidden="1"/>
    </xf>
    <xf numFmtId="0" fontId="4" fillId="0" borderId="0" xfId="2" applyNumberFormat="1" applyFont="1" applyFill="1" applyBorder="1" applyAlignment="1">
      <alignment vertical="top" wrapText="1"/>
    </xf>
    <xf numFmtId="0" fontId="11" fillId="0" borderId="0" xfId="2" applyFont="1" applyFill="1" applyBorder="1" applyProtection="1">
      <protection hidden="1"/>
    </xf>
    <xf numFmtId="0" fontId="11" fillId="0" borderId="0" xfId="2" applyFont="1" applyFill="1" applyBorder="1" applyAlignment="1" applyProtection="1">
      <protection hidden="1"/>
    </xf>
    <xf numFmtId="0" fontId="7" fillId="0" borderId="0" xfId="2" applyFont="1" applyFill="1" applyProtection="1">
      <protection hidden="1"/>
    </xf>
    <xf numFmtId="0" fontId="11" fillId="0" borderId="0" xfId="2" applyFont="1" applyFill="1" applyProtection="1">
      <protection hidden="1"/>
    </xf>
    <xf numFmtId="0" fontId="34" fillId="0" borderId="0" xfId="2" applyFont="1" applyFill="1" applyBorder="1" applyProtection="1">
      <protection hidden="1"/>
    </xf>
    <xf numFmtId="0" fontId="36" fillId="0" borderId="0" xfId="2" applyFont="1" applyFill="1" applyProtection="1"/>
    <xf numFmtId="0" fontId="19" fillId="0" borderId="0" xfId="2" applyFont="1" applyFill="1" applyBorder="1" applyProtection="1">
      <protection hidden="1"/>
    </xf>
    <xf numFmtId="0" fontId="45" fillId="0" borderId="0" xfId="2" applyFont="1" applyFill="1" applyProtection="1">
      <protection hidden="1"/>
    </xf>
    <xf numFmtId="0" fontId="35" fillId="15" borderId="0" xfId="2" applyFill="1" applyProtection="1">
      <protection hidden="1"/>
    </xf>
    <xf numFmtId="0" fontId="37" fillId="15" borderId="0" xfId="2" applyFont="1" applyFill="1" applyProtection="1">
      <protection hidden="1"/>
    </xf>
    <xf numFmtId="0" fontId="47" fillId="0" borderId="0" xfId="2" applyFont="1" applyFill="1" applyBorder="1" applyAlignment="1" applyProtection="1">
      <alignment vertical="center" wrapText="1"/>
      <protection hidden="1"/>
    </xf>
    <xf numFmtId="0" fontId="41" fillId="0" borderId="0" xfId="2" applyFont="1" applyFill="1" applyBorder="1" applyAlignment="1" applyProtection="1">
      <alignment horizontal="center" vertical="center"/>
      <protection hidden="1"/>
    </xf>
    <xf numFmtId="0" fontId="4" fillId="0" borderId="0" xfId="2" applyFont="1" applyFill="1" applyBorder="1" applyAlignment="1" applyProtection="1">
      <protection hidden="1"/>
    </xf>
    <xf numFmtId="0" fontId="3" fillId="0" borderId="0" xfId="0" applyFont="1" applyProtection="1">
      <protection hidden="1"/>
    </xf>
    <xf numFmtId="0" fontId="29" fillId="0" borderId="0" xfId="0" applyFont="1" applyProtection="1">
      <protection hidden="1"/>
    </xf>
    <xf numFmtId="0" fontId="0" fillId="0" borderId="22" xfId="0" applyBorder="1" applyProtection="1">
      <protection hidden="1"/>
    </xf>
    <xf numFmtId="0" fontId="0" fillId="0" borderId="17" xfId="0" applyBorder="1" applyProtection="1">
      <protection hidden="1"/>
    </xf>
    <xf numFmtId="0" fontId="0" fillId="0" borderId="5" xfId="0" applyBorder="1" applyProtection="1">
      <protection hidden="1"/>
    </xf>
    <xf numFmtId="0" fontId="5" fillId="0" borderId="0" xfId="0" applyFont="1" applyProtection="1">
      <protection hidden="1"/>
    </xf>
    <xf numFmtId="2" fontId="3" fillId="0" borderId="2" xfId="0" applyNumberFormat="1" applyFont="1" applyBorder="1" applyProtection="1">
      <protection hidden="1"/>
    </xf>
    <xf numFmtId="0" fontId="0" fillId="0" borderId="0" xfId="0" quotePrefix="1" applyProtection="1">
      <protection hidden="1"/>
    </xf>
    <xf numFmtId="2" fontId="3" fillId="0" borderId="0" xfId="0" quotePrefix="1" applyNumberFormat="1" applyFont="1" applyProtection="1">
      <protection hidden="1"/>
    </xf>
    <xf numFmtId="2" fontId="3" fillId="0" borderId="14" xfId="0" applyNumberFormat="1" applyFont="1" applyBorder="1" applyProtection="1">
      <protection hidden="1"/>
    </xf>
    <xf numFmtId="0" fontId="2" fillId="2" borderId="37" xfId="0" applyFont="1" applyFill="1" applyBorder="1" applyAlignment="1" applyProtection="1">
      <alignment horizontal="center"/>
      <protection hidden="1"/>
    </xf>
    <xf numFmtId="0" fontId="2" fillId="2" borderId="38" xfId="0" applyFont="1" applyFill="1" applyBorder="1" applyAlignment="1" applyProtection="1">
      <alignment horizontal="center"/>
      <protection hidden="1"/>
    </xf>
    <xf numFmtId="0" fontId="2" fillId="2" borderId="35" xfId="0" applyFont="1" applyFill="1" applyBorder="1" applyAlignment="1" applyProtection="1">
      <alignment horizontal="center"/>
      <protection hidden="1"/>
    </xf>
    <xf numFmtId="0" fontId="2" fillId="2" borderId="1" xfId="0" applyFont="1" applyFill="1" applyBorder="1" applyAlignment="1" applyProtection="1">
      <alignment horizontal="left" indent="1"/>
      <protection hidden="1"/>
    </xf>
    <xf numFmtId="0" fontId="2" fillId="2" borderId="36" xfId="0" applyFont="1" applyFill="1" applyBorder="1" applyAlignment="1" applyProtection="1">
      <alignment horizontal="center"/>
      <protection hidden="1"/>
    </xf>
    <xf numFmtId="0" fontId="33" fillId="0" borderId="0" xfId="1" applyProtection="1">
      <protection hidden="1"/>
    </xf>
    <xf numFmtId="0" fontId="28" fillId="0" borderId="0" xfId="0" applyFont="1" applyProtection="1">
      <protection hidden="1"/>
    </xf>
    <xf numFmtId="4" fontId="29" fillId="0" borderId="0" xfId="0" applyNumberFormat="1" applyFont="1" applyProtection="1">
      <protection hidden="1"/>
    </xf>
    <xf numFmtId="4" fontId="3" fillId="0" borderId="0" xfId="0" applyNumberFormat="1" applyFont="1" applyBorder="1" applyProtection="1">
      <protection hidden="1"/>
    </xf>
    <xf numFmtId="0" fontId="27" fillId="0" borderId="0" xfId="0" applyFont="1" applyProtection="1">
      <protection hidden="1"/>
    </xf>
    <xf numFmtId="4" fontId="0" fillId="0" borderId="0" xfId="0" applyNumberFormat="1" applyProtection="1">
      <protection hidden="1"/>
    </xf>
    <xf numFmtId="4" fontId="27" fillId="0" borderId="0" xfId="0" applyNumberFormat="1" applyFont="1" applyProtection="1">
      <protection hidden="1"/>
    </xf>
    <xf numFmtId="0" fontId="50" fillId="0" borderId="0" xfId="1" applyFont="1" applyAlignment="1" applyProtection="1">
      <alignment horizontal="center" vertical="center"/>
      <protection hidden="1"/>
    </xf>
    <xf numFmtId="0" fontId="3" fillId="11" borderId="0" xfId="0" applyFont="1" applyFill="1" applyProtection="1">
      <protection hidden="1"/>
    </xf>
    <xf numFmtId="0" fontId="3" fillId="0" borderId="0" xfId="0" applyNumberFormat="1" applyFont="1" applyProtection="1">
      <protection hidden="1"/>
    </xf>
    <xf numFmtId="2" fontId="3" fillId="0" borderId="0" xfId="0" applyNumberFormat="1" applyFont="1" applyProtection="1">
      <protection hidden="1"/>
    </xf>
    <xf numFmtId="170" fontId="3" fillId="0" borderId="0" xfId="0" applyNumberFormat="1" applyFont="1" applyProtection="1">
      <protection hidden="1"/>
    </xf>
    <xf numFmtId="0" fontId="2" fillId="0" borderId="0" xfId="0" applyFont="1" applyProtection="1">
      <protection hidden="1"/>
    </xf>
    <xf numFmtId="0" fontId="56" fillId="0" borderId="0" xfId="0" applyFont="1" applyAlignment="1" applyProtection="1">
      <alignment vertical="center"/>
      <protection hidden="1"/>
    </xf>
    <xf numFmtId="0" fontId="3" fillId="2" borderId="0" xfId="0" applyFont="1" applyFill="1" applyProtection="1">
      <protection hidden="1"/>
    </xf>
    <xf numFmtId="0" fontId="0" fillId="2" borderId="0" xfId="0" applyFill="1" applyProtection="1">
      <protection hidden="1"/>
    </xf>
    <xf numFmtId="0" fontId="24" fillId="0" borderId="0" xfId="0" applyFont="1" applyProtection="1">
      <protection hidden="1"/>
    </xf>
    <xf numFmtId="0" fontId="3" fillId="0" borderId="0" xfId="0" applyFont="1" applyFill="1" applyProtection="1">
      <protection hidden="1"/>
    </xf>
    <xf numFmtId="0" fontId="53" fillId="0" borderId="0" xfId="0" applyFont="1" applyProtection="1">
      <protection hidden="1"/>
    </xf>
    <xf numFmtId="0" fontId="39" fillId="0" borderId="0" xfId="0" applyFont="1" applyProtection="1">
      <protection hidden="1"/>
    </xf>
    <xf numFmtId="0" fontId="38" fillId="0" borderId="0" xfId="2" applyFont="1" applyFill="1" applyProtection="1">
      <protection hidden="1"/>
    </xf>
    <xf numFmtId="0" fontId="40" fillId="0" borderId="0" xfId="2" applyFont="1" applyFill="1" applyProtection="1">
      <protection hidden="1"/>
    </xf>
    <xf numFmtId="0" fontId="43" fillId="0" borderId="0" xfId="2" applyFont="1" applyFill="1" applyBorder="1" applyAlignment="1" applyProtection="1">
      <protection hidden="1"/>
    </xf>
    <xf numFmtId="0" fontId="43" fillId="0" borderId="0" xfId="2" applyFont="1" applyFill="1" applyBorder="1" applyAlignment="1" applyProtection="1">
      <alignment vertical="center"/>
      <protection hidden="1"/>
    </xf>
    <xf numFmtId="0" fontId="38" fillId="0" borderId="0" xfId="2" applyFont="1" applyFill="1" applyAlignment="1" applyProtection="1">
      <alignment vertical="center"/>
      <protection hidden="1"/>
    </xf>
    <xf numFmtId="0" fontId="44" fillId="0" borderId="0" xfId="2" applyFont="1" applyFill="1" applyProtection="1">
      <protection hidden="1"/>
    </xf>
    <xf numFmtId="0" fontId="4" fillId="0" borderId="0" xfId="0" applyFont="1" applyFill="1" applyBorder="1" applyAlignment="1" applyProtection="1">
      <alignment wrapText="1"/>
      <protection hidden="1"/>
    </xf>
    <xf numFmtId="0" fontId="3" fillId="0" borderId="0" xfId="0" applyFont="1" applyAlignment="1" applyProtection="1">
      <alignment horizontal="left" indent="1"/>
      <protection hidden="1"/>
    </xf>
    <xf numFmtId="0" fontId="51" fillId="0" borderId="0" xfId="1" applyFont="1" applyAlignment="1" applyProtection="1">
      <alignment horizontal="left" indent="1"/>
      <protection hidden="1"/>
    </xf>
    <xf numFmtId="0" fontId="63" fillId="0" borderId="0" xfId="0" applyFont="1" applyAlignment="1">
      <alignment horizontal="left" indent="1"/>
    </xf>
    <xf numFmtId="0" fontId="10" fillId="0" borderId="0" xfId="0" applyFont="1" applyFill="1" applyBorder="1" applyAlignment="1" applyProtection="1">
      <alignment horizontal="left" indent="1"/>
      <protection hidden="1"/>
    </xf>
    <xf numFmtId="0" fontId="51" fillId="0" borderId="0" xfId="1" applyFont="1" applyAlignment="1" applyProtection="1">
      <alignment horizontal="left" indent="2"/>
      <protection hidden="1"/>
    </xf>
    <xf numFmtId="0" fontId="63" fillId="0" borderId="0" xfId="0" applyFont="1" applyAlignment="1">
      <alignment horizontal="left" indent="2"/>
    </xf>
    <xf numFmtId="0" fontId="56" fillId="0" borderId="20" xfId="0" applyFont="1" applyBorder="1" applyAlignment="1" applyProtection="1">
      <alignment vertical="center"/>
      <protection hidden="1"/>
    </xf>
    <xf numFmtId="0" fontId="0" fillId="12" borderId="0" xfId="0" applyFill="1" applyProtection="1">
      <protection hidden="1"/>
    </xf>
    <xf numFmtId="0" fontId="2" fillId="12" borderId="0" xfId="0" applyFont="1" applyFill="1" applyProtection="1">
      <protection hidden="1"/>
    </xf>
    <xf numFmtId="0" fontId="64" fillId="0" borderId="0" xfId="0" applyFont="1" applyProtection="1">
      <protection hidden="1"/>
    </xf>
    <xf numFmtId="0" fontId="17" fillId="0" borderId="0" xfId="0" applyFont="1" applyProtection="1">
      <protection hidden="1"/>
    </xf>
    <xf numFmtId="0" fontId="23" fillId="0" borderId="0" xfId="0" applyFont="1" applyProtection="1">
      <protection hidden="1"/>
    </xf>
    <xf numFmtId="0" fontId="14" fillId="0" borderId="6" xfId="0" applyFont="1" applyFill="1" applyBorder="1" applyAlignment="1" applyProtection="1">
      <alignment horizontal="center"/>
      <protection hidden="1"/>
    </xf>
    <xf numFmtId="0" fontId="14" fillId="0" borderId="8" xfId="0" applyFont="1" applyFill="1" applyBorder="1" applyAlignment="1" applyProtection="1">
      <alignment horizontal="center"/>
      <protection hidden="1"/>
    </xf>
    <xf numFmtId="0" fontId="29" fillId="0" borderId="0" xfId="0" applyFont="1" applyBorder="1" applyProtection="1">
      <protection hidden="1"/>
    </xf>
    <xf numFmtId="0" fontId="58" fillId="0" borderId="0" xfId="0" applyFont="1" applyProtection="1">
      <protection hidden="1"/>
    </xf>
    <xf numFmtId="0" fontId="68" fillId="0" borderId="0" xfId="0" applyFont="1" applyProtection="1">
      <protection hidden="1"/>
    </xf>
    <xf numFmtId="0" fontId="24" fillId="0" borderId="0" xfId="0" applyFont="1" applyAlignment="1" applyProtection="1">
      <protection hidden="1"/>
    </xf>
    <xf numFmtId="0" fontId="59" fillId="0" borderId="0" xfId="0" applyFont="1" applyProtection="1">
      <protection hidden="1"/>
    </xf>
    <xf numFmtId="0" fontId="67" fillId="0" borderId="0" xfId="0" applyFont="1" applyFill="1" applyProtection="1">
      <protection hidden="1"/>
    </xf>
    <xf numFmtId="0" fontId="65" fillId="0" borderId="0" xfId="0" applyFont="1" applyFill="1" applyProtection="1">
      <protection hidden="1"/>
    </xf>
    <xf numFmtId="0" fontId="12" fillId="0" borderId="0" xfId="0" applyFont="1" applyFill="1" applyProtection="1">
      <protection hidden="1"/>
    </xf>
    <xf numFmtId="0" fontId="4" fillId="0" borderId="40" xfId="0" applyFont="1" applyFill="1" applyBorder="1" applyProtection="1">
      <protection hidden="1"/>
    </xf>
    <xf numFmtId="0" fontId="4" fillId="0" borderId="43" xfId="0" applyFont="1" applyFill="1" applyBorder="1" applyProtection="1">
      <protection hidden="1"/>
    </xf>
    <xf numFmtId="0" fontId="4" fillId="0" borderId="42" xfId="0" applyFont="1" applyFill="1" applyBorder="1" applyProtection="1">
      <protection hidden="1"/>
    </xf>
    <xf numFmtId="0" fontId="2" fillId="2" borderId="0" xfId="0" applyFont="1" applyFill="1" applyAlignment="1" applyProtection="1">
      <alignment horizontal="left" vertical="center" indent="1"/>
      <protection hidden="1"/>
    </xf>
    <xf numFmtId="0" fontId="3" fillId="0" borderId="21" xfId="0" applyFont="1" applyBorder="1" applyProtection="1">
      <protection hidden="1"/>
    </xf>
    <xf numFmtId="0" fontId="31" fillId="0" borderId="0" xfId="0" applyFont="1" applyProtection="1">
      <protection hidden="1"/>
    </xf>
    <xf numFmtId="0" fontId="56" fillId="0" borderId="0" xfId="0" applyFont="1" applyAlignment="1" applyProtection="1">
      <alignment horizontal="left" vertical="center" indent="1"/>
      <protection hidden="1"/>
    </xf>
    <xf numFmtId="0" fontId="60" fillId="0" borderId="0" xfId="0" applyFont="1"/>
    <xf numFmtId="0" fontId="60" fillId="0" borderId="0" xfId="0" applyFont="1" applyAlignment="1" applyProtection="1">
      <alignment horizontal="right"/>
      <protection hidden="1"/>
    </xf>
    <xf numFmtId="0" fontId="51" fillId="0" borderId="0" xfId="1" applyFont="1" applyAlignment="1">
      <alignment horizontal="left" indent="1"/>
    </xf>
    <xf numFmtId="0" fontId="57" fillId="0" borderId="0" xfId="0" applyFont="1" applyProtection="1">
      <protection hidden="1"/>
    </xf>
    <xf numFmtId="0" fontId="3" fillId="0" borderId="0" xfId="0" applyFont="1" applyAlignment="1" applyProtection="1">
      <alignment horizontal="right"/>
      <protection hidden="1"/>
    </xf>
    <xf numFmtId="0" fontId="61" fillId="0" borderId="0" xfId="0" applyFont="1" applyProtection="1">
      <protection hidden="1"/>
    </xf>
    <xf numFmtId="0" fontId="0" fillId="0" borderId="0" xfId="0" applyBorder="1" applyAlignment="1">
      <alignment vertical="center"/>
    </xf>
    <xf numFmtId="0" fontId="35" fillId="0" borderId="0" xfId="2" applyFill="1" applyBorder="1" applyAlignment="1">
      <alignment vertical="center"/>
    </xf>
    <xf numFmtId="0" fontId="74" fillId="0" borderId="0" xfId="0" applyFont="1" applyBorder="1" applyAlignment="1">
      <alignment horizontal="center" vertical="center"/>
    </xf>
    <xf numFmtId="0" fontId="80" fillId="0" borderId="0" xfId="0" applyFont="1" applyBorder="1" applyAlignment="1" applyProtection="1">
      <alignment horizontal="center" vertical="center"/>
      <protection hidden="1"/>
    </xf>
    <xf numFmtId="0" fontId="81" fillId="12" borderId="52" xfId="0" applyFont="1" applyFill="1" applyBorder="1" applyAlignment="1" applyProtection="1">
      <alignment horizontal="center"/>
      <protection hidden="1"/>
    </xf>
    <xf numFmtId="0" fontId="85" fillId="12" borderId="52" xfId="0" applyFont="1" applyFill="1" applyBorder="1" applyAlignment="1" applyProtection="1">
      <alignment horizontal="center" vertical="center"/>
      <protection hidden="1"/>
    </xf>
    <xf numFmtId="0" fontId="56" fillId="12" borderId="52" xfId="0" applyFont="1" applyFill="1" applyBorder="1" applyAlignment="1" applyProtection="1">
      <alignment vertical="center"/>
      <protection hidden="1"/>
    </xf>
    <xf numFmtId="0" fontId="35" fillId="0" borderId="0" xfId="2" applyProtection="1">
      <protection hidden="1"/>
    </xf>
    <xf numFmtId="0" fontId="83" fillId="12" borderId="51" xfId="0" applyFont="1" applyFill="1" applyBorder="1" applyAlignment="1" applyProtection="1">
      <alignment vertical="center"/>
      <protection hidden="1"/>
    </xf>
    <xf numFmtId="0" fontId="35" fillId="12" borderId="53" xfId="2" applyFill="1" applyBorder="1" applyProtection="1">
      <protection hidden="1"/>
    </xf>
    <xf numFmtId="0" fontId="86" fillId="12" borderId="52" xfId="0" applyFont="1" applyFill="1" applyBorder="1" applyAlignment="1" applyProtection="1">
      <alignment horizontal="left" vertical="center" indent="1"/>
      <protection hidden="1"/>
    </xf>
    <xf numFmtId="0" fontId="79" fillId="12" borderId="52" xfId="0" applyFont="1" applyFill="1" applyBorder="1" applyAlignment="1" applyProtection="1">
      <alignment horizontal="left" vertical="center" indent="1"/>
      <protection hidden="1"/>
    </xf>
    <xf numFmtId="0" fontId="0" fillId="12" borderId="52" xfId="0" applyFill="1" applyBorder="1" applyProtection="1">
      <protection hidden="1"/>
    </xf>
    <xf numFmtId="0" fontId="0" fillId="12" borderId="54" xfId="0" applyFill="1" applyBorder="1" applyProtection="1">
      <protection hidden="1"/>
    </xf>
    <xf numFmtId="0" fontId="0" fillId="0" borderId="0" xfId="0" applyAlignment="1" applyProtection="1">
      <alignment vertical="center"/>
      <protection hidden="1"/>
    </xf>
    <xf numFmtId="0" fontId="72" fillId="0" borderId="0" xfId="0" applyFont="1" applyAlignment="1" applyProtection="1">
      <alignment horizontal="center"/>
      <protection hidden="1"/>
    </xf>
    <xf numFmtId="0" fontId="73" fillId="0" borderId="0" xfId="0" applyFont="1" applyAlignment="1" applyProtection="1">
      <alignment vertical="center"/>
      <protection hidden="1"/>
    </xf>
    <xf numFmtId="0" fontId="73" fillId="0" borderId="0" xfId="0" applyFont="1" applyAlignment="1" applyProtection="1">
      <alignment horizontal="right" vertical="center"/>
      <protection hidden="1"/>
    </xf>
    <xf numFmtId="0" fontId="84" fillId="12" borderId="52" xfId="0" applyFont="1" applyFill="1" applyBorder="1" applyAlignment="1" applyProtection="1">
      <alignment horizontal="left" vertical="center" indent="2"/>
      <protection hidden="1"/>
    </xf>
    <xf numFmtId="0" fontId="76" fillId="12" borderId="52" xfId="0" applyFont="1" applyFill="1" applyBorder="1" applyAlignment="1" applyProtection="1">
      <alignment vertical="center"/>
      <protection hidden="1"/>
    </xf>
    <xf numFmtId="0" fontId="35" fillId="12" borderId="52" xfId="2" applyFill="1" applyBorder="1" applyProtection="1">
      <protection hidden="1"/>
    </xf>
    <xf numFmtId="0" fontId="90" fillId="12" borderId="52" xfId="0" applyFont="1" applyFill="1" applyBorder="1" applyAlignment="1" applyProtection="1">
      <alignment vertical="center"/>
      <protection hidden="1"/>
    </xf>
    <xf numFmtId="0" fontId="35" fillId="0" borderId="0" xfId="0" applyFont="1" applyFill="1" applyBorder="1" applyProtection="1"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0" fontId="3" fillId="0" borderId="21" xfId="0" applyFont="1" applyFill="1" applyBorder="1" applyProtection="1">
      <protection hidden="1"/>
    </xf>
    <xf numFmtId="0" fontId="3" fillId="0" borderId="0" xfId="0" applyFont="1" applyFill="1" applyBorder="1" applyProtection="1">
      <protection hidden="1"/>
    </xf>
    <xf numFmtId="0" fontId="4" fillId="0" borderId="26" xfId="0" applyFont="1" applyFill="1" applyBorder="1" applyProtection="1">
      <protection hidden="1"/>
    </xf>
    <xf numFmtId="0" fontId="4" fillId="0" borderId="27" xfId="0" applyFont="1" applyFill="1" applyBorder="1" applyProtection="1">
      <protection hidden="1"/>
    </xf>
    <xf numFmtId="0" fontId="4" fillId="0" borderId="28" xfId="0" applyFont="1" applyFill="1" applyBorder="1" applyProtection="1">
      <protection hidden="1"/>
    </xf>
    <xf numFmtId="0" fontId="4" fillId="0" borderId="0" xfId="0" applyFont="1" applyFill="1" applyBorder="1" applyProtection="1">
      <protection hidden="1"/>
    </xf>
    <xf numFmtId="0" fontId="4" fillId="8" borderId="0" xfId="0" applyFont="1" applyFill="1" applyBorder="1" applyProtection="1">
      <protection hidden="1"/>
    </xf>
    <xf numFmtId="0" fontId="4" fillId="28" borderId="0" xfId="0" applyFont="1" applyFill="1" applyBorder="1" applyProtection="1">
      <protection hidden="1"/>
    </xf>
    <xf numFmtId="0" fontId="4" fillId="12" borderId="59" xfId="0" applyFont="1" applyFill="1" applyBorder="1" applyProtection="1">
      <protection hidden="1"/>
    </xf>
    <xf numFmtId="0" fontId="4" fillId="12" borderId="60" xfId="0" applyFont="1" applyFill="1" applyBorder="1" applyProtection="1">
      <protection hidden="1"/>
    </xf>
    <xf numFmtId="3" fontId="4" fillId="12" borderId="60" xfId="0" applyNumberFormat="1" applyFont="1" applyFill="1" applyBorder="1" applyProtection="1">
      <protection hidden="1"/>
    </xf>
    <xf numFmtId="3" fontId="4" fillId="12" borderId="61" xfId="0" applyNumberFormat="1" applyFont="1" applyFill="1" applyBorder="1" applyProtection="1">
      <protection hidden="1"/>
    </xf>
    <xf numFmtId="167" fontId="3" fillId="0" borderId="0" xfId="0" applyNumberFormat="1" applyFont="1" applyProtection="1">
      <protection hidden="1"/>
    </xf>
    <xf numFmtId="170" fontId="4" fillId="12" borderId="0" xfId="0" applyNumberFormat="1" applyFont="1" applyFill="1" applyBorder="1" applyProtection="1">
      <protection hidden="1"/>
    </xf>
    <xf numFmtId="168" fontId="3" fillId="0" borderId="0" xfId="0" applyNumberFormat="1" applyFont="1" applyProtection="1">
      <protection hidden="1"/>
    </xf>
    <xf numFmtId="3" fontId="4" fillId="12" borderId="0" xfId="0" applyNumberFormat="1" applyFont="1" applyFill="1" applyBorder="1" applyProtection="1">
      <protection hidden="1"/>
    </xf>
    <xf numFmtId="0" fontId="4" fillId="12" borderId="0" xfId="0" applyNumberFormat="1" applyFont="1" applyFill="1" applyBorder="1" applyProtection="1">
      <protection hidden="1"/>
    </xf>
    <xf numFmtId="0" fontId="4" fillId="12" borderId="29" xfId="0" applyFont="1" applyFill="1" applyBorder="1" applyProtection="1">
      <protection hidden="1"/>
    </xf>
    <xf numFmtId="0" fontId="4" fillId="12" borderId="0" xfId="0" applyFont="1" applyFill="1" applyBorder="1" applyProtection="1">
      <protection hidden="1"/>
    </xf>
    <xf numFmtId="3" fontId="4" fillId="12" borderId="30" xfId="0" applyNumberFormat="1" applyFont="1" applyFill="1" applyBorder="1" applyProtection="1">
      <protection hidden="1"/>
    </xf>
    <xf numFmtId="18" fontId="4" fillId="12" borderId="29" xfId="0" applyNumberFormat="1" applyFont="1" applyFill="1" applyBorder="1" applyProtection="1">
      <protection hidden="1"/>
    </xf>
    <xf numFmtId="18" fontId="4" fillId="12" borderId="29" xfId="0" quotePrefix="1" applyNumberFormat="1" applyFont="1" applyFill="1" applyBorder="1" applyProtection="1">
      <protection hidden="1"/>
    </xf>
    <xf numFmtId="0" fontId="4" fillId="12" borderId="31" xfId="0" applyFont="1" applyFill="1" applyBorder="1" applyProtection="1">
      <protection hidden="1"/>
    </xf>
    <xf numFmtId="0" fontId="4" fillId="12" borderId="32" xfId="0" applyFont="1" applyFill="1" applyBorder="1" applyProtection="1">
      <protection hidden="1"/>
    </xf>
    <xf numFmtId="3" fontId="4" fillId="12" borderId="32" xfId="0" applyNumberFormat="1" applyFont="1" applyFill="1" applyBorder="1" applyProtection="1">
      <protection hidden="1"/>
    </xf>
    <xf numFmtId="3" fontId="4" fillId="12" borderId="33" xfId="0" applyNumberFormat="1" applyFont="1" applyFill="1" applyBorder="1" applyProtection="1">
      <protection hidden="1"/>
    </xf>
    <xf numFmtId="172" fontId="3" fillId="0" borderId="0" xfId="0" applyNumberFormat="1" applyFont="1" applyProtection="1">
      <protection hidden="1"/>
    </xf>
    <xf numFmtId="0" fontId="95" fillId="0" borderId="0" xfId="0" applyFont="1" applyAlignment="1" applyProtection="1">
      <protection hidden="1"/>
    </xf>
    <xf numFmtId="4" fontId="3" fillId="0" borderId="44" xfId="0" applyNumberFormat="1" applyFont="1" applyFill="1" applyBorder="1" applyProtection="1">
      <protection hidden="1"/>
    </xf>
    <xf numFmtId="2" fontId="3" fillId="31" borderId="2" xfId="0" applyNumberFormat="1" applyFont="1" applyFill="1" applyBorder="1" applyProtection="1">
      <protection hidden="1"/>
    </xf>
    <xf numFmtId="4" fontId="17" fillId="0" borderId="0" xfId="0" applyNumberFormat="1" applyFont="1" applyProtection="1">
      <protection hidden="1"/>
    </xf>
    <xf numFmtId="0" fontId="0" fillId="0" borderId="0" xfId="0" applyBorder="1"/>
    <xf numFmtId="0" fontId="0" fillId="6" borderId="65" xfId="0" applyFill="1" applyBorder="1"/>
    <xf numFmtId="0" fontId="100" fillId="0" borderId="0" xfId="0" applyFont="1" applyProtection="1">
      <protection hidden="1"/>
    </xf>
    <xf numFmtId="0" fontId="0" fillId="6" borderId="0" xfId="0" applyFill="1" applyBorder="1" applyProtection="1">
      <protection hidden="1"/>
    </xf>
    <xf numFmtId="0" fontId="0" fillId="6" borderId="60" xfId="0" applyFill="1" applyBorder="1" applyProtection="1">
      <protection hidden="1"/>
    </xf>
    <xf numFmtId="0" fontId="0" fillId="6" borderId="65" xfId="0" applyFill="1" applyBorder="1" applyProtection="1">
      <protection hidden="1"/>
    </xf>
    <xf numFmtId="0" fontId="0" fillId="6" borderId="5" xfId="0" applyFill="1" applyBorder="1" applyProtection="1">
      <protection hidden="1"/>
    </xf>
    <xf numFmtId="0" fontId="0" fillId="6" borderId="0" xfId="0" applyFill="1" applyBorder="1"/>
    <xf numFmtId="0" fontId="0" fillId="6" borderId="63" xfId="0" applyFill="1" applyBorder="1" applyProtection="1">
      <protection hidden="1"/>
    </xf>
    <xf numFmtId="0" fontId="28" fillId="0" borderId="0" xfId="0" applyFont="1" applyBorder="1" applyProtection="1">
      <protection hidden="1"/>
    </xf>
    <xf numFmtId="0" fontId="4" fillId="0" borderId="0" xfId="0" applyFont="1" applyFill="1" applyBorder="1" applyAlignment="1" applyProtection="1">
      <protection hidden="1"/>
    </xf>
    <xf numFmtId="0" fontId="3" fillId="0" borderId="60" xfId="0" applyFont="1" applyBorder="1" applyProtection="1">
      <protection hidden="1"/>
    </xf>
    <xf numFmtId="0" fontId="3" fillId="0" borderId="73" xfId="0" applyFont="1" applyBorder="1" applyProtection="1">
      <protection hidden="1"/>
    </xf>
    <xf numFmtId="0" fontId="102" fillId="12" borderId="52" xfId="0" applyFont="1" applyFill="1" applyBorder="1" applyAlignment="1" applyProtection="1">
      <alignment horizontal="right"/>
      <protection hidden="1"/>
    </xf>
    <xf numFmtId="0" fontId="3" fillId="32" borderId="0" xfId="0" applyFont="1" applyFill="1" applyProtection="1">
      <protection hidden="1"/>
    </xf>
    <xf numFmtId="0" fontId="3" fillId="0" borderId="44" xfId="0" applyFont="1" applyBorder="1" applyProtection="1">
      <protection hidden="1"/>
    </xf>
    <xf numFmtId="0" fontId="0" fillId="31" borderId="0" xfId="0" applyFill="1" applyProtection="1">
      <protection hidden="1"/>
    </xf>
    <xf numFmtId="0" fontId="0" fillId="33" borderId="0" xfId="0" applyFill="1" applyProtection="1">
      <protection hidden="1"/>
    </xf>
    <xf numFmtId="172" fontId="0" fillId="0" borderId="0" xfId="21" applyNumberFormat="1" applyFont="1" applyProtection="1">
      <protection hidden="1"/>
    </xf>
    <xf numFmtId="14" fontId="3" fillId="0" borderId="0" xfId="0" applyNumberFormat="1" applyFont="1" applyProtection="1">
      <protection hidden="1"/>
    </xf>
    <xf numFmtId="0" fontId="31" fillId="0" borderId="0" xfId="0" applyFont="1"/>
    <xf numFmtId="0" fontId="3" fillId="8" borderId="58" xfId="0" applyFont="1" applyFill="1" applyBorder="1" applyProtection="1">
      <protection hidden="1"/>
    </xf>
    <xf numFmtId="2" fontId="3" fillId="8" borderId="49" xfId="0" applyNumberFormat="1" applyFont="1" applyFill="1" applyBorder="1" applyProtection="1">
      <protection hidden="1"/>
    </xf>
    <xf numFmtId="0" fontId="0" fillId="0" borderId="63" xfId="0" applyBorder="1" applyProtection="1">
      <protection hidden="1"/>
    </xf>
    <xf numFmtId="4" fontId="0" fillId="0" borderId="0" xfId="0" applyNumberFormat="1" applyBorder="1" applyProtection="1">
      <protection hidden="1"/>
    </xf>
    <xf numFmtId="0" fontId="2" fillId="14" borderId="81" xfId="0" applyFont="1" applyFill="1" applyBorder="1" applyProtection="1">
      <protection hidden="1"/>
    </xf>
    <xf numFmtId="0" fontId="2" fillId="14" borderId="69" xfId="0" applyFont="1" applyFill="1" applyBorder="1" applyAlignment="1" applyProtection="1">
      <alignment vertical="center"/>
      <protection hidden="1"/>
    </xf>
    <xf numFmtId="0" fontId="6" fillId="2" borderId="0" xfId="0" applyFont="1" applyFill="1" applyAlignment="1" applyProtection="1">
      <alignment horizontal="left" vertical="center" indent="1"/>
      <protection hidden="1"/>
    </xf>
    <xf numFmtId="0" fontId="0" fillId="0" borderId="76" xfId="0" applyBorder="1" applyProtection="1">
      <protection hidden="1"/>
    </xf>
    <xf numFmtId="0" fontId="0" fillId="6" borderId="60" xfId="0" applyFill="1" applyBorder="1"/>
    <xf numFmtId="0" fontId="3" fillId="30" borderId="0" xfId="0" applyFont="1" applyFill="1" applyProtection="1">
      <protection hidden="1"/>
    </xf>
    <xf numFmtId="0" fontId="3" fillId="34" borderId="44" xfId="0" applyFont="1" applyFill="1" applyBorder="1" applyProtection="1">
      <protection hidden="1"/>
    </xf>
    <xf numFmtId="0" fontId="106" fillId="12" borderId="52" xfId="0" applyFont="1" applyFill="1" applyBorder="1" applyAlignment="1" applyProtection="1">
      <alignment vertical="center"/>
      <protection hidden="1"/>
    </xf>
    <xf numFmtId="0" fontId="26" fillId="12" borderId="52" xfId="0" applyFont="1" applyFill="1" applyBorder="1" applyAlignment="1" applyProtection="1">
      <alignment vertical="center"/>
      <protection hidden="1"/>
    </xf>
    <xf numFmtId="0" fontId="108" fillId="12" borderId="52" xfId="0" applyFont="1" applyFill="1" applyBorder="1" applyAlignment="1" applyProtection="1">
      <alignment horizontal="left" vertical="center" indent="1"/>
      <protection hidden="1"/>
    </xf>
    <xf numFmtId="0" fontId="4" fillId="0" borderId="0" xfId="2" applyFont="1" applyFill="1" applyProtection="1">
      <protection hidden="1"/>
    </xf>
    <xf numFmtId="0" fontId="51" fillId="0" borderId="0" xfId="1" applyFont="1" applyProtection="1">
      <protection hidden="1"/>
    </xf>
    <xf numFmtId="0" fontId="35" fillId="0" borderId="0" xfId="2" applyFill="1" applyBorder="1" applyAlignment="1" applyProtection="1">
      <alignment horizontal="left" vertical="top" indent="1"/>
      <protection hidden="1"/>
    </xf>
    <xf numFmtId="0" fontId="73" fillId="0" borderId="0" xfId="0" applyFont="1" applyAlignment="1" applyProtection="1">
      <alignment horizontal="left" vertical="top" indent="1"/>
      <protection hidden="1"/>
    </xf>
    <xf numFmtId="0" fontId="0" fillId="0" borderId="0" xfId="0" applyBorder="1" applyAlignment="1">
      <alignment horizontal="left" vertical="top" indent="1"/>
    </xf>
    <xf numFmtId="0" fontId="35" fillId="0" borderId="0" xfId="2" applyFill="1" applyAlignment="1">
      <alignment horizontal="left" vertical="top" indent="1"/>
    </xf>
    <xf numFmtId="0" fontId="37" fillId="0" borderId="0" xfId="2" applyFont="1" applyFill="1" applyAlignment="1" applyProtection="1">
      <alignment horizontal="left" vertical="top" indent="1"/>
      <protection hidden="1"/>
    </xf>
    <xf numFmtId="0" fontId="43" fillId="0" borderId="0" xfId="2" applyFont="1" applyFill="1" applyBorder="1" applyAlignment="1" applyProtection="1">
      <alignment horizontal="left" vertical="top" indent="1"/>
      <protection hidden="1"/>
    </xf>
    <xf numFmtId="0" fontId="38" fillId="0" borderId="0" xfId="2" applyFont="1" applyFill="1" applyAlignment="1" applyProtection="1">
      <alignment horizontal="left" vertical="top" indent="1"/>
      <protection hidden="1"/>
    </xf>
    <xf numFmtId="0" fontId="37" fillId="0" borderId="0" xfId="2" applyFont="1" applyFill="1" applyAlignment="1">
      <alignment horizontal="left" vertical="top" indent="1"/>
    </xf>
    <xf numFmtId="0" fontId="51" fillId="0" borderId="0" xfId="1" applyFont="1" applyFill="1" applyProtection="1">
      <protection hidden="1"/>
    </xf>
    <xf numFmtId="0" fontId="51" fillId="0" borderId="0" xfId="1" applyFont="1" applyFill="1" applyAlignment="1">
      <alignment horizontal="left" indent="1"/>
    </xf>
    <xf numFmtId="0" fontId="4" fillId="0" borderId="0" xfId="0" applyFont="1" applyAlignment="1" applyProtection="1">
      <alignment horizontal="left"/>
      <protection hidden="1"/>
    </xf>
    <xf numFmtId="9" fontId="24" fillId="0" borderId="0" xfId="2" applyNumberFormat="1" applyFont="1" applyFill="1" applyProtection="1">
      <protection hidden="1"/>
    </xf>
    <xf numFmtId="0" fontId="25" fillId="0" borderId="0" xfId="0" applyFont="1" applyAlignment="1" applyProtection="1">
      <protection hidden="1"/>
    </xf>
    <xf numFmtId="0" fontId="93" fillId="0" borderId="0" xfId="0" applyFont="1"/>
    <xf numFmtId="0" fontId="0" fillId="0" borderId="0" xfId="0" applyFont="1"/>
    <xf numFmtId="0" fontId="12" fillId="0" borderId="2" xfId="0" applyFont="1" applyFill="1" applyBorder="1" applyAlignment="1" applyProtection="1">
      <alignment horizontal="center"/>
      <protection hidden="1"/>
    </xf>
    <xf numFmtId="0" fontId="24" fillId="0" borderId="0" xfId="2" applyFont="1" applyFill="1"/>
    <xf numFmtId="0" fontId="112" fillId="12" borderId="52" xfId="0" applyFont="1" applyFill="1" applyBorder="1" applyProtection="1">
      <protection hidden="1"/>
    </xf>
    <xf numFmtId="0" fontId="113" fillId="12" borderId="77" xfId="0" applyFont="1" applyFill="1" applyBorder="1" applyAlignment="1" applyProtection="1">
      <alignment horizontal="center" vertical="center"/>
      <protection hidden="1"/>
    </xf>
    <xf numFmtId="0" fontId="114" fillId="12" borderId="52" xfId="0" applyFont="1" applyFill="1" applyBorder="1" applyAlignment="1" applyProtection="1">
      <alignment horizontal="right"/>
      <protection hidden="1"/>
    </xf>
    <xf numFmtId="0" fontId="0" fillId="12" borderId="52" xfId="0" applyFont="1" applyFill="1" applyBorder="1" applyProtection="1">
      <protection hidden="1"/>
    </xf>
    <xf numFmtId="0" fontId="51" fillId="0" borderId="0" xfId="1" applyFont="1"/>
    <xf numFmtId="0" fontId="35" fillId="0" borderId="0" xfId="2" applyFont="1" applyFill="1"/>
    <xf numFmtId="4" fontId="2" fillId="2" borderId="46" xfId="0" applyNumberFormat="1" applyFont="1" applyFill="1" applyBorder="1" applyAlignment="1" applyProtection="1">
      <protection hidden="1"/>
    </xf>
    <xf numFmtId="0" fontId="2" fillId="2" borderId="24" xfId="0" applyFont="1" applyFill="1" applyBorder="1" applyAlignment="1" applyProtection="1">
      <protection hidden="1"/>
    </xf>
    <xf numFmtId="0" fontId="3" fillId="6" borderId="63" xfId="0" applyFont="1" applyFill="1" applyBorder="1"/>
    <xf numFmtId="0" fontId="0" fillId="6" borderId="5" xfId="0" applyFill="1" applyBorder="1"/>
    <xf numFmtId="0" fontId="0" fillId="6" borderId="76" xfId="0" applyFill="1" applyBorder="1"/>
    <xf numFmtId="0" fontId="0" fillId="6" borderId="71" xfId="0" applyFill="1" applyBorder="1"/>
    <xf numFmtId="0" fontId="0" fillId="6" borderId="73" xfId="0" applyFill="1" applyBorder="1"/>
    <xf numFmtId="0" fontId="2" fillId="2" borderId="18" xfId="0" applyFont="1" applyFill="1" applyBorder="1" applyAlignment="1" applyProtection="1">
      <alignment vertical="top"/>
      <protection hidden="1"/>
    </xf>
    <xf numFmtId="14" fontId="2" fillId="2" borderId="46" xfId="0" applyNumberFormat="1" applyFont="1" applyFill="1" applyBorder="1" applyAlignment="1" applyProtection="1">
      <alignment vertical="top"/>
      <protection hidden="1"/>
    </xf>
    <xf numFmtId="0" fontId="2" fillId="2" borderId="46" xfId="0" applyFont="1" applyFill="1" applyBorder="1" applyAlignment="1" applyProtection="1">
      <alignment vertical="top"/>
      <protection hidden="1"/>
    </xf>
    <xf numFmtId="4" fontId="2" fillId="2" borderId="46" xfId="0" applyNumberFormat="1" applyFont="1" applyFill="1" applyBorder="1" applyAlignment="1" applyProtection="1">
      <alignment vertical="top" wrapText="1"/>
      <protection hidden="1"/>
    </xf>
    <xf numFmtId="0" fontId="2" fillId="2" borderId="46" xfId="17" applyNumberFormat="1" applyFont="1" applyFill="1" applyBorder="1" applyAlignment="1" applyProtection="1">
      <alignment vertical="top"/>
      <protection hidden="1"/>
    </xf>
    <xf numFmtId="0" fontId="2" fillId="2" borderId="47" xfId="0" applyFont="1" applyFill="1" applyBorder="1" applyAlignment="1" applyProtection="1">
      <alignment vertical="top"/>
      <protection hidden="1"/>
    </xf>
    <xf numFmtId="4" fontId="2" fillId="2" borderId="18" xfId="0" applyNumberFormat="1" applyFont="1" applyFill="1" applyBorder="1" applyAlignment="1" applyProtection="1">
      <alignment horizontal="center" wrapText="1"/>
      <protection hidden="1"/>
    </xf>
    <xf numFmtId="4" fontId="2" fillId="2" borderId="47" xfId="0" applyNumberFormat="1" applyFont="1" applyFill="1" applyBorder="1" applyAlignment="1" applyProtection="1">
      <alignment wrapText="1"/>
      <protection hidden="1"/>
    </xf>
    <xf numFmtId="0" fontId="2" fillId="2" borderId="85" xfId="0" applyFont="1" applyFill="1" applyBorder="1" applyAlignment="1" applyProtection="1">
      <alignment vertical="top"/>
      <protection hidden="1"/>
    </xf>
    <xf numFmtId="14" fontId="2" fillId="2" borderId="86" xfId="0" applyNumberFormat="1" applyFont="1" applyFill="1" applyBorder="1" applyAlignment="1" applyProtection="1">
      <alignment vertical="top"/>
      <protection hidden="1"/>
    </xf>
    <xf numFmtId="0" fontId="2" fillId="2" borderId="86" xfId="0" applyFont="1" applyFill="1" applyBorder="1" applyAlignment="1" applyProtection="1">
      <alignment vertical="top"/>
      <protection hidden="1"/>
    </xf>
    <xf numFmtId="4" fontId="2" fillId="2" borderId="86" xfId="0" applyNumberFormat="1" applyFont="1" applyFill="1" applyBorder="1" applyAlignment="1" applyProtection="1">
      <alignment vertical="top" wrapText="1"/>
      <protection hidden="1"/>
    </xf>
    <xf numFmtId="0" fontId="2" fillId="2" borderId="86" xfId="0" applyFont="1" applyFill="1" applyBorder="1"/>
    <xf numFmtId="0" fontId="70" fillId="2" borderId="86" xfId="17" applyNumberFormat="1" applyFont="1" applyFill="1" applyBorder="1" applyAlignment="1" applyProtection="1">
      <alignment horizontal="left" vertical="top"/>
      <protection hidden="1"/>
    </xf>
    <xf numFmtId="0" fontId="2" fillId="2" borderId="86" xfId="0" applyFont="1" applyFill="1" applyBorder="1" applyAlignment="1" applyProtection="1">
      <protection hidden="1"/>
    </xf>
    <xf numFmtId="2" fontId="2" fillId="2" borderId="86" xfId="0" applyNumberFormat="1" applyFont="1" applyFill="1" applyBorder="1" applyAlignment="1" applyProtection="1">
      <alignment vertical="top"/>
      <protection hidden="1"/>
    </xf>
    <xf numFmtId="0" fontId="2" fillId="2" borderId="64" xfId="0" applyFont="1" applyFill="1" applyBorder="1" applyAlignment="1" applyProtection="1">
      <alignment vertical="top"/>
      <protection hidden="1"/>
    </xf>
    <xf numFmtId="4" fontId="2" fillId="2" borderId="85" xfId="0" applyNumberFormat="1" applyFont="1" applyFill="1" applyBorder="1" applyAlignment="1" applyProtection="1">
      <alignment horizontal="center" wrapText="1"/>
      <protection hidden="1"/>
    </xf>
    <xf numFmtId="4" fontId="2" fillId="2" borderId="86" xfId="0" applyNumberFormat="1" applyFont="1" applyFill="1" applyBorder="1" applyAlignment="1" applyProtection="1">
      <alignment wrapText="1"/>
      <protection hidden="1"/>
    </xf>
    <xf numFmtId="4" fontId="2" fillId="2" borderId="64" xfId="0" applyNumberFormat="1" applyFont="1" applyFill="1" applyBorder="1" applyAlignment="1" applyProtection="1">
      <alignment wrapText="1"/>
      <protection hidden="1"/>
    </xf>
    <xf numFmtId="4" fontId="2" fillId="2" borderId="86" xfId="0" applyNumberFormat="1" applyFont="1" applyFill="1" applyBorder="1" applyAlignment="1" applyProtection="1">
      <alignment horizontal="left" vertical="top" wrapText="1"/>
      <protection hidden="1"/>
    </xf>
    <xf numFmtId="4" fontId="2" fillId="2" borderId="64" xfId="0" applyNumberFormat="1" applyFont="1" applyFill="1" applyBorder="1" applyAlignment="1" applyProtection="1">
      <alignment vertical="top"/>
      <protection hidden="1"/>
    </xf>
    <xf numFmtId="0" fontId="29" fillId="0" borderId="0" xfId="0" applyFont="1" applyFill="1" applyBorder="1" applyAlignment="1" applyProtection="1">
      <alignment horizontal="right"/>
      <protection hidden="1"/>
    </xf>
    <xf numFmtId="0" fontId="2" fillId="27" borderId="44" xfId="0" applyFont="1" applyFill="1" applyBorder="1" applyAlignment="1" applyProtection="1">
      <alignment vertical="top"/>
      <protection hidden="1"/>
    </xf>
    <xf numFmtId="14" fontId="2" fillId="27" borderId="44" xfId="0" applyNumberFormat="1" applyFont="1" applyFill="1" applyBorder="1" applyAlignment="1" applyProtection="1">
      <alignment vertical="top"/>
      <protection hidden="1"/>
    </xf>
    <xf numFmtId="4" fontId="2" fillId="27" borderId="44" xfId="0" applyNumberFormat="1" applyFont="1" applyFill="1" applyBorder="1" applyAlignment="1" applyProtection="1">
      <alignment vertical="top" wrapText="1"/>
      <protection hidden="1"/>
    </xf>
    <xf numFmtId="0" fontId="2" fillId="27" borderId="44" xfId="0" applyFont="1" applyFill="1" applyBorder="1"/>
    <xf numFmtId="0" fontId="70" fillId="27" borderId="44" xfId="17" applyNumberFormat="1" applyFont="1" applyFill="1" applyBorder="1" applyAlignment="1" applyProtection="1">
      <alignment horizontal="left" vertical="top"/>
      <protection hidden="1"/>
    </xf>
    <xf numFmtId="0" fontId="2" fillId="27" borderId="44" xfId="0" applyFont="1" applyFill="1" applyBorder="1" applyAlignment="1" applyProtection="1">
      <protection hidden="1"/>
    </xf>
    <xf numFmtId="2" fontId="2" fillId="27" borderId="44" xfId="0" applyNumberFormat="1" applyFont="1" applyFill="1" applyBorder="1" applyAlignment="1" applyProtection="1">
      <alignment vertical="top"/>
      <protection hidden="1"/>
    </xf>
    <xf numFmtId="4" fontId="2" fillId="27" borderId="44" xfId="0" applyNumberFormat="1" applyFont="1" applyFill="1" applyBorder="1" applyAlignment="1" applyProtection="1">
      <alignment horizontal="center" wrapText="1"/>
      <protection hidden="1"/>
    </xf>
    <xf numFmtId="4" fontId="2" fillId="27" borderId="44" xfId="0" applyNumberFormat="1" applyFont="1" applyFill="1" applyBorder="1" applyAlignment="1" applyProtection="1">
      <alignment wrapText="1"/>
      <protection hidden="1"/>
    </xf>
    <xf numFmtId="4" fontId="2" fillId="27" borderId="44" xfId="0" applyNumberFormat="1" applyFont="1" applyFill="1" applyBorder="1" applyAlignment="1" applyProtection="1">
      <alignment horizontal="left" vertical="top" wrapText="1"/>
      <protection hidden="1"/>
    </xf>
    <xf numFmtId="4" fontId="2" fillId="27" borderId="44" xfId="0" applyNumberFormat="1" applyFont="1" applyFill="1" applyBorder="1" applyAlignment="1" applyProtection="1">
      <alignment vertical="top"/>
      <protection hidden="1"/>
    </xf>
    <xf numFmtId="0" fontId="2" fillId="27" borderId="44" xfId="0" applyFont="1" applyFill="1" applyBorder="1" applyAlignment="1" applyProtection="1">
      <alignment horizontal="right" vertical="top"/>
      <protection hidden="1"/>
    </xf>
    <xf numFmtId="0" fontId="120" fillId="9" borderId="0" xfId="0" applyFont="1" applyFill="1" applyProtection="1">
      <protection hidden="1"/>
    </xf>
    <xf numFmtId="0" fontId="0" fillId="36" borderId="0" xfId="0" applyFill="1" applyProtection="1">
      <protection hidden="1"/>
    </xf>
    <xf numFmtId="0" fontId="3" fillId="36" borderId="0" xfId="0" applyFont="1" applyFill="1" applyProtection="1">
      <protection hidden="1"/>
    </xf>
    <xf numFmtId="0" fontId="120" fillId="0" borderId="0" xfId="0" applyFont="1" applyFill="1" applyProtection="1">
      <protection hidden="1"/>
    </xf>
    <xf numFmtId="0" fontId="4" fillId="36" borderId="0" xfId="0" applyFont="1" applyFill="1" applyProtection="1">
      <protection hidden="1"/>
    </xf>
    <xf numFmtId="0" fontId="0" fillId="13" borderId="0" xfId="0" applyFill="1" applyProtection="1">
      <protection hidden="1"/>
    </xf>
    <xf numFmtId="0" fontId="121" fillId="0" borderId="0" xfId="0" applyFont="1" applyFill="1" applyBorder="1" applyAlignment="1" applyProtection="1">
      <alignment horizontal="left"/>
      <protection hidden="1"/>
    </xf>
    <xf numFmtId="0" fontId="3" fillId="6" borderId="60" xfId="0" applyFont="1" applyFill="1" applyBorder="1" applyProtection="1">
      <protection hidden="1"/>
    </xf>
    <xf numFmtId="0" fontId="2" fillId="2" borderId="18" xfId="0" applyFont="1" applyFill="1" applyBorder="1" applyAlignment="1" applyProtection="1">
      <protection hidden="1"/>
    </xf>
    <xf numFmtId="14" fontId="2" fillId="2" borderId="46" xfId="0" applyNumberFormat="1" applyFont="1" applyFill="1" applyBorder="1" applyAlignment="1" applyProtection="1">
      <protection hidden="1"/>
    </xf>
    <xf numFmtId="0" fontId="2" fillId="2" borderId="46" xfId="17" applyNumberFormat="1" applyFont="1" applyFill="1" applyBorder="1" applyAlignment="1" applyProtection="1">
      <protection hidden="1"/>
    </xf>
    <xf numFmtId="0" fontId="120" fillId="27" borderId="0" xfId="0" applyFont="1" applyFill="1" applyProtection="1">
      <protection hidden="1"/>
    </xf>
    <xf numFmtId="0" fontId="2" fillId="2" borderId="46" xfId="0" applyFont="1" applyFill="1" applyBorder="1" applyAlignment="1" applyProtection="1">
      <protection hidden="1"/>
    </xf>
    <xf numFmtId="0" fontId="67" fillId="0" borderId="0" xfId="0" applyFont="1" applyFill="1" applyBorder="1" applyProtection="1">
      <protection hidden="1"/>
    </xf>
    <xf numFmtId="0" fontId="12" fillId="0" borderId="0" xfId="0" applyFont="1" applyFill="1" applyBorder="1" applyProtection="1">
      <protection hidden="1"/>
    </xf>
    <xf numFmtId="0" fontId="94" fillId="0" borderId="0" xfId="0" applyFont="1" applyFill="1" applyBorder="1" applyAlignment="1" applyProtection="1">
      <alignment horizontal="center" vertical="center"/>
      <protection hidden="1"/>
    </xf>
    <xf numFmtId="0" fontId="27" fillId="0" borderId="0" xfId="0" applyFont="1" applyFill="1" applyBorder="1" applyProtection="1">
      <protection hidden="1"/>
    </xf>
    <xf numFmtId="0" fontId="3" fillId="0" borderId="0" xfId="0" applyFont="1" applyFill="1" applyBorder="1"/>
    <xf numFmtId="0" fontId="62" fillId="0" borderId="0" xfId="0" applyFont="1" applyFill="1" applyBorder="1" applyProtection="1">
      <protection hidden="1"/>
    </xf>
    <xf numFmtId="4" fontId="3" fillId="0" borderId="0" xfId="0" applyNumberFormat="1" applyFont="1" applyFill="1" applyBorder="1" applyProtection="1">
      <protection hidden="1"/>
    </xf>
    <xf numFmtId="0" fontId="61" fillId="0" borderId="0" xfId="0" applyFont="1" applyFill="1" applyBorder="1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14" fontId="4" fillId="0" borderId="0" xfId="0" applyNumberFormat="1" applyFont="1" applyFill="1" applyBorder="1" applyAlignment="1" applyProtection="1">
      <protection hidden="1"/>
    </xf>
    <xf numFmtId="0" fontId="123" fillId="0" borderId="0" xfId="0" applyFont="1" applyFill="1" applyBorder="1" applyAlignment="1" applyProtection="1">
      <alignment vertical="top"/>
      <protection hidden="1"/>
    </xf>
    <xf numFmtId="0" fontId="4" fillId="0" borderId="0" xfId="0" applyFont="1" applyFill="1" applyBorder="1" applyAlignment="1" applyProtection="1">
      <alignment vertical="center" wrapText="1"/>
      <protection hidden="1"/>
    </xf>
    <xf numFmtId="14" fontId="4" fillId="0" borderId="0" xfId="0" applyNumberFormat="1" applyFont="1" applyFill="1" applyBorder="1" applyAlignment="1" applyProtection="1">
      <alignment vertical="top"/>
      <protection hidden="1"/>
    </xf>
    <xf numFmtId="0" fontId="66" fillId="0" borderId="0" xfId="0" applyFont="1" applyFill="1" applyBorder="1" applyAlignment="1" applyProtection="1">
      <alignment vertical="top"/>
      <protection hidden="1"/>
    </xf>
    <xf numFmtId="0" fontId="3" fillId="0" borderId="0" xfId="0" applyNumberFormat="1" applyFont="1" applyFill="1" applyBorder="1" applyProtection="1">
      <protection hidden="1"/>
    </xf>
    <xf numFmtId="0" fontId="4" fillId="0" borderId="0" xfId="0" applyFont="1" applyFill="1" applyBorder="1" applyAlignment="1" applyProtection="1">
      <alignment horizontal="center"/>
      <protection hidden="1"/>
    </xf>
    <xf numFmtId="0" fontId="58" fillId="0" borderId="0" xfId="0" applyFont="1" applyFill="1" applyBorder="1" applyProtection="1">
      <protection hidden="1"/>
    </xf>
    <xf numFmtId="0" fontId="3" fillId="6" borderId="63" xfId="0" applyFont="1" applyFill="1" applyBorder="1" applyProtection="1">
      <protection hidden="1"/>
    </xf>
    <xf numFmtId="0" fontId="0" fillId="6" borderId="20" xfId="0" applyFill="1" applyBorder="1" applyProtection="1">
      <protection hidden="1"/>
    </xf>
    <xf numFmtId="4" fontId="3" fillId="0" borderId="60" xfId="0" applyNumberFormat="1" applyFont="1" applyBorder="1" applyProtection="1">
      <protection hidden="1"/>
    </xf>
    <xf numFmtId="170" fontId="3" fillId="0" borderId="60" xfId="0" applyNumberFormat="1" applyFont="1" applyBorder="1" applyProtection="1">
      <protection hidden="1"/>
    </xf>
    <xf numFmtId="0" fontId="3" fillId="0" borderId="65" xfId="0" applyFont="1" applyBorder="1" applyProtection="1">
      <protection hidden="1"/>
    </xf>
    <xf numFmtId="4" fontId="3" fillId="0" borderId="71" xfId="0" applyNumberFormat="1" applyFont="1" applyBorder="1" applyProtection="1">
      <protection hidden="1"/>
    </xf>
    <xf numFmtId="170" fontId="3" fillId="0" borderId="71" xfId="0" applyNumberFormat="1" applyFont="1" applyBorder="1" applyProtection="1">
      <protection hidden="1"/>
    </xf>
    <xf numFmtId="14" fontId="2" fillId="2" borderId="24" xfId="0" applyNumberFormat="1" applyFont="1" applyFill="1" applyBorder="1" applyAlignment="1" applyProtection="1">
      <protection hidden="1"/>
    </xf>
    <xf numFmtId="0" fontId="64" fillId="6" borderId="71" xfId="0" applyFont="1" applyFill="1" applyBorder="1" applyProtection="1">
      <protection hidden="1"/>
    </xf>
    <xf numFmtId="0" fontId="2" fillId="2" borderId="78" xfId="0" applyFont="1" applyFill="1" applyBorder="1" applyAlignment="1" applyProtection="1">
      <protection hidden="1"/>
    </xf>
    <xf numFmtId="4" fontId="2" fillId="2" borderId="24" xfId="0" applyNumberFormat="1" applyFont="1" applyFill="1" applyBorder="1" applyAlignment="1" applyProtection="1">
      <alignment horizontal="left" wrapText="1"/>
      <protection hidden="1"/>
    </xf>
    <xf numFmtId="0" fontId="2" fillId="2" borderId="24" xfId="0" applyFont="1" applyFill="1" applyBorder="1" applyAlignment="1"/>
    <xf numFmtId="0" fontId="2" fillId="2" borderId="24" xfId="17" applyNumberFormat="1" applyFont="1" applyFill="1" applyBorder="1" applyAlignment="1" applyProtection="1">
      <protection hidden="1"/>
    </xf>
    <xf numFmtId="4" fontId="2" fillId="2" borderId="38" xfId="0" applyNumberFormat="1" applyFont="1" applyFill="1" applyBorder="1" applyAlignment="1" applyProtection="1">
      <protection hidden="1"/>
    </xf>
    <xf numFmtId="0" fontId="3" fillId="6" borderId="60" xfId="0" applyFont="1" applyFill="1" applyBorder="1"/>
    <xf numFmtId="0" fontId="4" fillId="6" borderId="5" xfId="0" applyFont="1" applyFill="1" applyBorder="1" applyProtection="1">
      <protection hidden="1"/>
    </xf>
    <xf numFmtId="0" fontId="3" fillId="12" borderId="44" xfId="0" applyFont="1" applyFill="1" applyBorder="1" applyAlignment="1" applyProtection="1">
      <alignment horizontal="center"/>
      <protection locked="0"/>
    </xf>
    <xf numFmtId="0" fontId="3" fillId="6" borderId="71" xfId="0" applyFont="1" applyFill="1" applyBorder="1"/>
    <xf numFmtId="0" fontId="64" fillId="6" borderId="50" xfId="0" applyNumberFormat="1" applyFont="1" applyFill="1" applyBorder="1" applyProtection="1">
      <protection hidden="1"/>
    </xf>
    <xf numFmtId="0" fontId="3" fillId="40" borderId="0" xfId="0" applyFont="1" applyFill="1" applyProtection="1">
      <protection hidden="1"/>
    </xf>
    <xf numFmtId="0" fontId="0" fillId="40" borderId="0" xfId="0" applyFill="1" applyProtection="1">
      <protection hidden="1"/>
    </xf>
    <xf numFmtId="0" fontId="30" fillId="0" borderId="0" xfId="0" applyFont="1" applyAlignment="1"/>
    <xf numFmtId="0" fontId="5" fillId="0" borderId="0" xfId="0" applyFont="1"/>
    <xf numFmtId="0" fontId="124" fillId="0" borderId="5" xfId="0" applyFont="1" applyBorder="1" applyAlignment="1" applyProtection="1">
      <alignment horizontal="left" indent="1"/>
      <protection hidden="1"/>
    </xf>
    <xf numFmtId="0" fontId="0" fillId="0" borderId="60" xfId="0" applyBorder="1" applyProtection="1">
      <protection hidden="1"/>
    </xf>
    <xf numFmtId="0" fontId="21" fillId="0" borderId="16" xfId="0" applyFont="1" applyFill="1" applyBorder="1" applyAlignment="1" applyProtection="1">
      <alignment horizontal="left" indent="1"/>
      <protection hidden="1"/>
    </xf>
    <xf numFmtId="4" fontId="2" fillId="2" borderId="24" xfId="0" applyNumberFormat="1" applyFont="1" applyFill="1" applyBorder="1" applyAlignment="1" applyProtection="1">
      <alignment wrapText="1"/>
      <protection hidden="1"/>
    </xf>
    <xf numFmtId="0" fontId="2" fillId="2" borderId="38" xfId="0" applyFont="1" applyFill="1" applyBorder="1" applyAlignment="1" applyProtection="1">
      <protection hidden="1"/>
    </xf>
    <xf numFmtId="0" fontId="19" fillId="0" borderId="0" xfId="0" applyFont="1" applyFill="1" applyBorder="1" applyAlignment="1" applyProtection="1">
      <protection hidden="1"/>
    </xf>
    <xf numFmtId="0" fontId="2" fillId="14" borderId="0" xfId="0" applyFont="1" applyFill="1" applyBorder="1" applyAlignment="1" applyProtection="1">
      <alignment vertical="center"/>
      <protection hidden="1"/>
    </xf>
    <xf numFmtId="0" fontId="3" fillId="0" borderId="0" xfId="0" applyFont="1" applyAlignment="1" applyProtection="1">
      <alignment horizontal="center"/>
      <protection hidden="1"/>
    </xf>
    <xf numFmtId="0" fontId="0" fillId="0" borderId="95" xfId="0" applyFill="1" applyBorder="1" applyAlignment="1" applyProtection="1">
      <alignment horizontal="center"/>
      <protection hidden="1"/>
    </xf>
    <xf numFmtId="0" fontId="3" fillId="37" borderId="95" xfId="0" applyFont="1" applyFill="1" applyBorder="1" applyAlignment="1" applyProtection="1">
      <alignment horizontal="center"/>
      <protection hidden="1"/>
    </xf>
    <xf numFmtId="0" fontId="3" fillId="6" borderId="76" xfId="0" applyFont="1" applyFill="1" applyBorder="1" applyProtection="1">
      <protection hidden="1"/>
    </xf>
    <xf numFmtId="0" fontId="3" fillId="6" borderId="71" xfId="0" applyFont="1" applyFill="1" applyBorder="1" applyProtection="1">
      <protection hidden="1"/>
    </xf>
    <xf numFmtId="0" fontId="0" fillId="6" borderId="71" xfId="0" applyFill="1" applyBorder="1" applyProtection="1">
      <protection hidden="1"/>
    </xf>
    <xf numFmtId="0" fontId="0" fillId="6" borderId="73" xfId="0" applyFill="1" applyBorder="1" applyProtection="1">
      <protection hidden="1"/>
    </xf>
    <xf numFmtId="0" fontId="0" fillId="6" borderId="76" xfId="0" applyFill="1" applyBorder="1" applyProtection="1">
      <protection hidden="1"/>
    </xf>
    <xf numFmtId="0" fontId="2" fillId="2" borderId="24" xfId="0" applyFont="1" applyFill="1" applyBorder="1" applyProtection="1">
      <protection hidden="1"/>
    </xf>
    <xf numFmtId="0" fontId="2" fillId="2" borderId="48" xfId="0" applyFont="1" applyFill="1" applyBorder="1" applyProtection="1">
      <protection hidden="1"/>
    </xf>
    <xf numFmtId="0" fontId="2" fillId="2" borderId="46" xfId="0" applyFont="1" applyFill="1" applyBorder="1" applyProtection="1">
      <protection hidden="1"/>
    </xf>
    <xf numFmtId="0" fontId="2" fillId="2" borderId="74" xfId="0" applyFont="1" applyFill="1" applyBorder="1" applyProtection="1">
      <protection hidden="1"/>
    </xf>
    <xf numFmtId="0" fontId="2" fillId="2" borderId="7" xfId="0" applyFont="1" applyFill="1" applyBorder="1" applyProtection="1">
      <protection hidden="1"/>
    </xf>
    <xf numFmtId="0" fontId="2" fillId="2" borderId="38" xfId="0" applyFont="1" applyFill="1" applyBorder="1" applyProtection="1">
      <protection hidden="1"/>
    </xf>
    <xf numFmtId="0" fontId="2" fillId="2" borderId="0" xfId="0" applyFont="1" applyFill="1" applyBorder="1" applyProtection="1">
      <protection hidden="1"/>
    </xf>
    <xf numFmtId="0" fontId="2" fillId="2" borderId="86" xfId="0" applyFont="1" applyFill="1" applyBorder="1" applyProtection="1">
      <protection hidden="1"/>
    </xf>
    <xf numFmtId="0" fontId="2" fillId="2" borderId="75" xfId="0" applyFont="1" applyFill="1" applyBorder="1" applyProtection="1">
      <protection hidden="1"/>
    </xf>
    <xf numFmtId="0" fontId="2" fillId="2" borderId="85" xfId="0" applyFont="1" applyFill="1" applyBorder="1" applyProtection="1">
      <protection hidden="1"/>
    </xf>
    <xf numFmtId="0" fontId="2" fillId="2" borderId="8" xfId="0" applyFont="1" applyFill="1" applyBorder="1" applyProtection="1">
      <protection hidden="1"/>
    </xf>
    <xf numFmtId="0" fontId="2" fillId="2" borderId="64" xfId="0" applyFont="1" applyFill="1" applyBorder="1" applyProtection="1">
      <protection hidden="1"/>
    </xf>
    <xf numFmtId="0" fontId="122" fillId="2" borderId="90" xfId="0" applyFont="1" applyFill="1" applyBorder="1" applyAlignment="1" applyProtection="1">
      <alignment horizontal="center" vertical="center"/>
      <protection hidden="1"/>
    </xf>
    <xf numFmtId="0" fontId="2" fillId="2" borderId="20" xfId="0" applyFont="1" applyFill="1" applyBorder="1" applyProtection="1">
      <protection hidden="1"/>
    </xf>
    <xf numFmtId="3" fontId="66" fillId="0" borderId="0" xfId="0" applyNumberFormat="1" applyFont="1" applyProtection="1">
      <protection hidden="1"/>
    </xf>
    <xf numFmtId="0" fontId="3" fillId="0" borderId="0" xfId="0" quotePrefix="1" applyFont="1" applyAlignment="1" applyProtection="1">
      <alignment horizontal="center"/>
      <protection hidden="1"/>
    </xf>
    <xf numFmtId="0" fontId="3" fillId="0" borderId="0" xfId="0" quotePrefix="1" applyFont="1" applyProtection="1">
      <protection hidden="1"/>
    </xf>
    <xf numFmtId="0" fontId="2" fillId="2" borderId="45" xfId="0" applyFont="1" applyFill="1" applyBorder="1" applyProtection="1">
      <protection hidden="1"/>
    </xf>
    <xf numFmtId="0" fontId="2" fillId="2" borderId="72" xfId="0" applyFont="1" applyFill="1" applyBorder="1" applyProtection="1">
      <protection hidden="1"/>
    </xf>
    <xf numFmtId="0" fontId="2" fillId="2" borderId="47" xfId="0" applyFont="1" applyFill="1" applyBorder="1" applyProtection="1">
      <protection hidden="1"/>
    </xf>
    <xf numFmtId="3" fontId="23" fillId="0" borderId="65" xfId="0" applyNumberFormat="1" applyFont="1" applyFill="1" applyBorder="1" applyProtection="1">
      <protection hidden="1"/>
    </xf>
    <xf numFmtId="0" fontId="3" fillId="6" borderId="73" xfId="0" applyFont="1" applyFill="1" applyBorder="1" applyProtection="1">
      <protection hidden="1"/>
    </xf>
    <xf numFmtId="0" fontId="122" fillId="2" borderId="85" xfId="0" applyFont="1" applyFill="1" applyBorder="1" applyAlignment="1" applyProtection="1">
      <alignment horizontal="center" vertical="center"/>
      <protection hidden="1"/>
    </xf>
    <xf numFmtId="0" fontId="2" fillId="2" borderId="19" xfId="0" applyFont="1" applyFill="1" applyBorder="1" applyProtection="1">
      <protection hidden="1"/>
    </xf>
    <xf numFmtId="0" fontId="2" fillId="2" borderId="24" xfId="0" applyFont="1" applyFill="1" applyBorder="1" applyAlignment="1" applyProtection="1">
      <alignment horizontal="center"/>
      <protection hidden="1"/>
    </xf>
    <xf numFmtId="0" fontId="2" fillId="2" borderId="0" xfId="0" applyFont="1" applyFill="1" applyProtection="1">
      <protection hidden="1"/>
    </xf>
    <xf numFmtId="0" fontId="60" fillId="0" borderId="0" xfId="0" quotePrefix="1" applyFont="1" applyAlignment="1" applyProtection="1">
      <alignment horizontal="right"/>
      <protection hidden="1"/>
    </xf>
    <xf numFmtId="0" fontId="126" fillId="0" borderId="0" xfId="0" applyFont="1" applyAlignment="1" applyProtection="1">
      <alignment horizontal="right"/>
      <protection hidden="1"/>
    </xf>
    <xf numFmtId="0" fontId="60" fillId="0" borderId="0" xfId="0" quotePrefix="1" applyFont="1" applyAlignment="1" applyProtection="1">
      <alignment horizontal="center"/>
      <protection hidden="1"/>
    </xf>
    <xf numFmtId="0" fontId="126" fillId="0" borderId="0" xfId="0" applyFont="1" applyProtection="1">
      <protection hidden="1"/>
    </xf>
    <xf numFmtId="0" fontId="4" fillId="0" borderId="0" xfId="0" quotePrefix="1" applyFont="1" applyAlignment="1" applyProtection="1">
      <alignment horizontal="right"/>
      <protection hidden="1"/>
    </xf>
    <xf numFmtId="0" fontId="2" fillId="2" borderId="93" xfId="0" applyFont="1" applyFill="1" applyBorder="1" applyAlignment="1" applyProtection="1">
      <protection hidden="1"/>
    </xf>
    <xf numFmtId="0" fontId="2" fillId="2" borderId="78" xfId="0" applyFont="1" applyFill="1" applyBorder="1" applyProtection="1">
      <protection hidden="1"/>
    </xf>
    <xf numFmtId="0" fontId="2" fillId="2" borderId="48" xfId="0" applyFont="1" applyFill="1" applyBorder="1" applyAlignment="1"/>
    <xf numFmtId="0" fontId="3" fillId="6" borderId="0" xfId="0" applyFont="1" applyFill="1" applyBorder="1" applyProtection="1">
      <protection hidden="1"/>
    </xf>
    <xf numFmtId="0" fontId="2" fillId="2" borderId="75" xfId="0" applyFont="1" applyFill="1" applyBorder="1"/>
    <xf numFmtId="14" fontId="2" fillId="2" borderId="24" xfId="0" applyNumberFormat="1" applyFont="1" applyFill="1" applyBorder="1" applyAlignment="1" applyProtection="1">
      <alignment horizontal="center"/>
      <protection hidden="1"/>
    </xf>
    <xf numFmtId="0" fontId="2" fillId="2" borderId="24" xfId="0" applyFont="1" applyFill="1" applyBorder="1" applyAlignment="1">
      <alignment horizontal="center"/>
    </xf>
    <xf numFmtId="0" fontId="3" fillId="0" borderId="98" xfId="0" applyFont="1" applyBorder="1" applyProtection="1">
      <protection hidden="1"/>
    </xf>
    <xf numFmtId="0" fontId="3" fillId="6" borderId="71" xfId="0" applyFont="1" applyFill="1" applyBorder="1" applyAlignment="1">
      <alignment horizontal="center"/>
    </xf>
    <xf numFmtId="0" fontId="3" fillId="6" borderId="0" xfId="0" applyFont="1" applyFill="1" applyBorder="1" applyAlignment="1" applyProtection="1">
      <alignment horizontal="left" indent="1"/>
      <protection hidden="1"/>
    </xf>
    <xf numFmtId="0" fontId="122" fillId="2" borderId="90" xfId="0" applyFont="1" applyFill="1" applyBorder="1" applyAlignment="1" applyProtection="1">
      <alignment horizontal="center" vertical="center"/>
      <protection hidden="1"/>
    </xf>
    <xf numFmtId="0" fontId="122" fillId="2" borderId="85" xfId="0" applyFont="1" applyFill="1" applyBorder="1" applyAlignment="1" applyProtection="1">
      <alignment horizontal="center" vertical="center"/>
      <protection hidden="1"/>
    </xf>
    <xf numFmtId="0" fontId="3" fillId="0" borderId="98" xfId="0" applyFont="1" applyFill="1" applyBorder="1" applyAlignment="1" applyProtection="1">
      <alignment horizontal="center"/>
      <protection locked="0"/>
    </xf>
    <xf numFmtId="0" fontId="0" fillId="2" borderId="0" xfId="0" applyFill="1"/>
    <xf numFmtId="0" fontId="2" fillId="2" borderId="0" xfId="0" applyFont="1" applyFill="1"/>
    <xf numFmtId="0" fontId="2" fillId="0" borderId="0" xfId="0" applyFont="1" applyFill="1" applyProtection="1">
      <protection hidden="1"/>
    </xf>
    <xf numFmtId="0" fontId="26" fillId="0" borderId="0" xfId="0" applyFont="1" applyFill="1" applyBorder="1" applyAlignment="1" applyProtection="1">
      <protection hidden="1"/>
    </xf>
    <xf numFmtId="0" fontId="26" fillId="0" borderId="0" xfId="0" applyFont="1" applyAlignment="1" applyProtection="1">
      <protection hidden="1"/>
    </xf>
    <xf numFmtId="0" fontId="26" fillId="0" borderId="0" xfId="0" applyFont="1" applyAlignment="1" applyProtection="1">
      <alignment horizontal="left"/>
      <protection hidden="1"/>
    </xf>
    <xf numFmtId="0" fontId="4" fillId="0" borderId="0" xfId="2" applyNumberFormat="1" applyFont="1" applyFill="1" applyBorder="1" applyAlignment="1" applyProtection="1">
      <alignment vertical="top" wrapText="1"/>
      <protection hidden="1"/>
    </xf>
    <xf numFmtId="0" fontId="48" fillId="0" borderId="0" xfId="2" applyFont="1" applyFill="1" applyBorder="1" applyAlignment="1" applyProtection="1">
      <alignment vertical="top" wrapText="1"/>
      <protection hidden="1"/>
    </xf>
    <xf numFmtId="0" fontId="2" fillId="2" borderId="86" xfId="0" applyFont="1" applyFill="1" applyBorder="1" applyAlignment="1" applyProtection="1">
      <alignment horizontal="center"/>
      <protection hidden="1"/>
    </xf>
    <xf numFmtId="0" fontId="66" fillId="0" borderId="0" xfId="0" applyFont="1" applyProtection="1">
      <protection hidden="1"/>
    </xf>
    <xf numFmtId="4" fontId="3" fillId="0" borderId="98" xfId="0" applyNumberFormat="1" applyFont="1" applyFill="1" applyBorder="1" applyProtection="1">
      <protection hidden="1"/>
    </xf>
    <xf numFmtId="4" fontId="23" fillId="0" borderId="98" xfId="0" applyNumberFormat="1" applyFont="1" applyFill="1" applyBorder="1" applyProtection="1">
      <protection hidden="1"/>
    </xf>
    <xf numFmtId="0" fontId="0" fillId="0" borderId="0" xfId="0" applyAlignment="1" applyProtection="1">
      <alignment horizontal="left"/>
      <protection hidden="1"/>
    </xf>
    <xf numFmtId="0" fontId="0" fillId="0" borderId="0" xfId="0" applyAlignment="1" applyProtection="1">
      <alignment horizontal="right"/>
      <protection hidden="1"/>
    </xf>
    <xf numFmtId="0" fontId="0" fillId="2" borderId="0" xfId="0" applyFill="1" applyAlignment="1" applyProtection="1">
      <alignment horizontal="right"/>
      <protection hidden="1"/>
    </xf>
    <xf numFmtId="0" fontId="34" fillId="2" borderId="0" xfId="0" applyFont="1" applyFill="1" applyProtection="1">
      <protection hidden="1"/>
    </xf>
    <xf numFmtId="0" fontId="34" fillId="2" borderId="0" xfId="0" applyFont="1" applyFill="1" applyAlignment="1" applyProtection="1">
      <alignment horizontal="right"/>
      <protection hidden="1"/>
    </xf>
    <xf numFmtId="0" fontId="93" fillId="0" borderId="0" xfId="0" applyFont="1" applyProtection="1">
      <protection hidden="1"/>
    </xf>
    <xf numFmtId="0" fontId="30" fillId="0" borderId="0" xfId="0" applyFont="1" applyAlignment="1" applyProtection="1">
      <protection hidden="1"/>
    </xf>
    <xf numFmtId="0" fontId="3" fillId="0" borderId="0" xfId="0" applyFont="1" applyFill="1" applyBorder="1" applyAlignment="1" applyProtection="1">
      <alignment horizontal="center"/>
      <protection hidden="1"/>
    </xf>
    <xf numFmtId="0" fontId="0" fillId="6" borderId="60" xfId="0" applyFill="1" applyBorder="1" applyAlignment="1" applyProtection="1">
      <alignment horizontal="left"/>
      <protection hidden="1"/>
    </xf>
    <xf numFmtId="4" fontId="0" fillId="6" borderId="65" xfId="0" applyNumberFormat="1" applyFill="1" applyBorder="1" applyProtection="1">
      <protection hidden="1"/>
    </xf>
    <xf numFmtId="0" fontId="0" fillId="6" borderId="60" xfId="0" applyFill="1" applyBorder="1" applyAlignment="1" applyProtection="1">
      <alignment horizontal="right"/>
      <protection hidden="1"/>
    </xf>
    <xf numFmtId="0" fontId="3" fillId="6" borderId="0" xfId="17" applyFont="1" applyFill="1" applyBorder="1" applyAlignment="1" applyProtection="1">
      <alignment horizontal="right"/>
      <protection hidden="1"/>
    </xf>
    <xf numFmtId="0" fontId="0" fillId="6" borderId="0" xfId="0" applyFill="1" applyBorder="1" applyAlignment="1" applyProtection="1">
      <alignment horizontal="right"/>
      <protection hidden="1"/>
    </xf>
    <xf numFmtId="0" fontId="0" fillId="6" borderId="71" xfId="0" applyFill="1" applyBorder="1" applyAlignment="1" applyProtection="1">
      <alignment horizontal="left"/>
      <protection hidden="1"/>
    </xf>
    <xf numFmtId="4" fontId="0" fillId="6" borderId="73" xfId="0" applyNumberFormat="1" applyFill="1" applyBorder="1" applyProtection="1">
      <protection hidden="1"/>
    </xf>
    <xf numFmtId="4" fontId="3" fillId="6" borderId="71" xfId="0" applyNumberFormat="1" applyFont="1" applyFill="1" applyBorder="1" applyAlignment="1" applyProtection="1">
      <alignment horizontal="center"/>
      <protection hidden="1"/>
    </xf>
    <xf numFmtId="0" fontId="0" fillId="6" borderId="71" xfId="0" applyFill="1" applyBorder="1" applyAlignment="1" applyProtection="1">
      <alignment horizontal="right"/>
      <protection hidden="1"/>
    </xf>
    <xf numFmtId="0" fontId="0" fillId="0" borderId="0" xfId="0" applyAlignment="1" applyProtection="1">
      <protection hidden="1"/>
    </xf>
    <xf numFmtId="0" fontId="2" fillId="2" borderId="86" xfId="0" applyFont="1" applyFill="1" applyBorder="1" applyAlignment="1" applyProtection="1">
      <alignment horizontal="right"/>
      <protection hidden="1"/>
    </xf>
    <xf numFmtId="0" fontId="2" fillId="27" borderId="44" xfId="0" applyFont="1" applyFill="1" applyBorder="1" applyProtection="1">
      <protection hidden="1"/>
    </xf>
    <xf numFmtId="0" fontId="2" fillId="27" borderId="44" xfId="0" applyFont="1" applyFill="1" applyBorder="1" applyAlignment="1" applyProtection="1">
      <alignment horizontal="right"/>
      <protection hidden="1"/>
    </xf>
    <xf numFmtId="0" fontId="27" fillId="0" borderId="0" xfId="0" applyFont="1" applyBorder="1" applyProtection="1">
      <protection hidden="1"/>
    </xf>
    <xf numFmtId="0" fontId="119" fillId="0" borderId="0" xfId="0" applyFont="1" applyAlignment="1" applyProtection="1">
      <alignment horizontal="right"/>
      <protection hidden="1"/>
    </xf>
    <xf numFmtId="0" fontId="19" fillId="0" borderId="0" xfId="0" applyFont="1" applyAlignment="1" applyProtection="1">
      <alignment horizontal="left"/>
      <protection hidden="1"/>
    </xf>
    <xf numFmtId="0" fontId="3" fillId="6" borderId="63" xfId="0" applyFont="1" applyFill="1" applyBorder="1" applyAlignment="1" applyProtection="1">
      <alignment horizontal="left" indent="1"/>
      <protection hidden="1"/>
    </xf>
    <xf numFmtId="0" fontId="3" fillId="6" borderId="5" xfId="0" applyFont="1" applyFill="1" applyBorder="1" applyAlignment="1" applyProtection="1">
      <alignment horizontal="left" indent="1"/>
      <protection hidden="1"/>
    </xf>
    <xf numFmtId="0" fontId="2" fillId="2" borderId="47" xfId="0" applyFont="1" applyFill="1" applyBorder="1" applyAlignment="1" applyProtection="1">
      <protection hidden="1"/>
    </xf>
    <xf numFmtId="4" fontId="3" fillId="0" borderId="0" xfId="0" applyNumberFormat="1" applyFont="1" applyProtection="1">
      <protection hidden="1"/>
    </xf>
    <xf numFmtId="0" fontId="12" fillId="0" borderId="10" xfId="0" quotePrefix="1" applyFont="1" applyFill="1" applyBorder="1" applyAlignment="1" applyProtection="1">
      <alignment horizontal="left" indent="1"/>
      <protection hidden="1"/>
    </xf>
    <xf numFmtId="0" fontId="12" fillId="0" borderId="11" xfId="0" quotePrefix="1" applyFont="1" applyFill="1" applyBorder="1" applyAlignment="1" applyProtection="1">
      <alignment horizontal="left" indent="1"/>
      <protection hidden="1"/>
    </xf>
    <xf numFmtId="0" fontId="12" fillId="0" borderId="12" xfId="0" quotePrefix="1" applyFont="1" applyFill="1" applyBorder="1" applyAlignment="1" applyProtection="1">
      <alignment horizontal="left" indent="1"/>
      <protection hidden="1"/>
    </xf>
    <xf numFmtId="0" fontId="12" fillId="0" borderId="13" xfId="0" quotePrefix="1" applyFont="1" applyFill="1" applyBorder="1" applyAlignment="1" applyProtection="1">
      <alignment horizontal="left" indent="1"/>
      <protection hidden="1"/>
    </xf>
    <xf numFmtId="0" fontId="27" fillId="6" borderId="94" xfId="0" applyFont="1" applyFill="1" applyBorder="1" applyAlignment="1" applyProtection="1">
      <alignment horizontal="center"/>
      <protection locked="0" hidden="1"/>
    </xf>
    <xf numFmtId="0" fontId="129" fillId="0" borderId="0" xfId="0" applyFont="1" applyProtection="1">
      <protection hidden="1"/>
    </xf>
    <xf numFmtId="0" fontId="2" fillId="2" borderId="42" xfId="0" applyFont="1" applyFill="1" applyBorder="1" applyAlignment="1" applyProtection="1">
      <alignment horizontal="left" vertical="center" indent="1"/>
      <protection hidden="1"/>
    </xf>
    <xf numFmtId="0" fontId="3" fillId="2" borderId="42" xfId="0" applyFont="1" applyFill="1" applyBorder="1" applyProtection="1">
      <protection hidden="1"/>
    </xf>
    <xf numFmtId="0" fontId="2" fillId="2" borderId="0" xfId="0" applyFont="1" applyFill="1" applyAlignment="1" applyProtection="1">
      <alignment horizontal="left" indent="1"/>
      <protection hidden="1"/>
    </xf>
    <xf numFmtId="0" fontId="130" fillId="0" borderId="0" xfId="0" applyFont="1" applyProtection="1">
      <protection hidden="1"/>
    </xf>
    <xf numFmtId="0" fontId="129" fillId="0" borderId="0" xfId="0" applyFont="1" applyAlignment="1" applyProtection="1">
      <alignment horizontal="left"/>
      <protection hidden="1"/>
    </xf>
    <xf numFmtId="0" fontId="4" fillId="27" borderId="45" xfId="0" applyFont="1" applyFill="1" applyBorder="1" applyAlignment="1" applyProtection="1">
      <alignment horizontal="center"/>
      <protection hidden="1"/>
    </xf>
    <xf numFmtId="0" fontId="2" fillId="2" borderId="93" xfId="0" applyFont="1" applyFill="1" applyBorder="1" applyAlignment="1" applyProtection="1">
      <alignment horizontal="left" indent="1"/>
      <protection hidden="1"/>
    </xf>
    <xf numFmtId="4" fontId="2" fillId="2" borderId="46" xfId="0" applyNumberFormat="1" applyFont="1" applyFill="1" applyBorder="1" applyAlignment="1" applyProtection="1">
      <alignment horizontal="right" indent="1"/>
      <protection hidden="1"/>
    </xf>
    <xf numFmtId="4" fontId="2" fillId="2" borderId="47" xfId="0" applyNumberFormat="1" applyFont="1" applyFill="1" applyBorder="1" applyAlignment="1" applyProtection="1">
      <alignment horizontal="right" indent="1"/>
      <protection hidden="1"/>
    </xf>
    <xf numFmtId="0" fontId="4" fillId="27" borderId="72" xfId="0" applyFont="1" applyFill="1" applyBorder="1" applyAlignment="1" applyProtection="1">
      <alignment horizontal="center"/>
      <protection hidden="1"/>
    </xf>
    <xf numFmtId="4" fontId="3" fillId="0" borderId="98" xfId="0" applyNumberFormat="1" applyFont="1" applyBorder="1" applyProtection="1">
      <protection hidden="1"/>
    </xf>
    <xf numFmtId="0" fontId="0" fillId="0" borderId="71" xfId="0" applyBorder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3" fillId="0" borderId="0" xfId="0" applyFont="1" applyAlignment="1" applyProtection="1">
      <protection hidden="1"/>
    </xf>
    <xf numFmtId="0" fontId="4" fillId="27" borderId="7" xfId="0" applyFont="1" applyFill="1" applyBorder="1" applyAlignment="1" applyProtection="1">
      <alignment horizontal="center"/>
      <protection hidden="1"/>
    </xf>
    <xf numFmtId="0" fontId="120" fillId="41" borderId="0" xfId="0" applyFont="1" applyFill="1" applyProtection="1">
      <protection hidden="1"/>
    </xf>
    <xf numFmtId="0" fontId="30" fillId="0" borderId="0" xfId="0" applyFont="1" applyProtection="1">
      <protection hidden="1"/>
    </xf>
    <xf numFmtId="0" fontId="89" fillId="12" borderId="100" xfId="0" applyFont="1" applyFill="1" applyBorder="1" applyProtection="1">
      <protection hidden="1"/>
    </xf>
    <xf numFmtId="0" fontId="106" fillId="12" borderId="101" xfId="0" applyFont="1" applyFill="1" applyBorder="1" applyAlignment="1" applyProtection="1">
      <alignment vertical="center"/>
      <protection hidden="1"/>
    </xf>
    <xf numFmtId="0" fontId="2" fillId="2" borderId="93" xfId="0" applyFont="1" applyFill="1" applyBorder="1" applyAlignment="1" applyProtection="1">
      <alignment vertical="top"/>
      <protection hidden="1"/>
    </xf>
    <xf numFmtId="4" fontId="3" fillId="30" borderId="0" xfId="0" applyNumberFormat="1" applyFont="1" applyFill="1" applyBorder="1" applyProtection="1">
      <protection hidden="1"/>
    </xf>
    <xf numFmtId="0" fontId="0" fillId="0" borderId="44" xfId="0" applyFill="1" applyBorder="1" applyAlignment="1" applyProtection="1">
      <alignment horizontal="center"/>
      <protection locked="0"/>
    </xf>
    <xf numFmtId="0" fontId="0" fillId="12" borderId="0" xfId="0" applyFill="1"/>
    <xf numFmtId="0" fontId="135" fillId="0" borderId="0" xfId="0" applyFont="1" applyProtection="1">
      <protection hidden="1"/>
    </xf>
    <xf numFmtId="0" fontId="30" fillId="6" borderId="71" xfId="0" applyFont="1" applyFill="1" applyBorder="1" applyProtection="1">
      <protection hidden="1"/>
    </xf>
    <xf numFmtId="0" fontId="3" fillId="0" borderId="0" xfId="0" applyFont="1" applyFill="1" applyBorder="1" applyAlignment="1" applyProtection="1">
      <protection hidden="1"/>
    </xf>
    <xf numFmtId="0" fontId="3" fillId="6" borderId="0" xfId="0" applyFont="1" applyFill="1" applyProtection="1">
      <protection hidden="1"/>
    </xf>
    <xf numFmtId="4" fontId="3" fillId="39" borderId="0" xfId="0" applyNumberFormat="1" applyFont="1" applyFill="1" applyBorder="1" applyProtection="1">
      <protection hidden="1"/>
    </xf>
    <xf numFmtId="4" fontId="4" fillId="39" borderId="0" xfId="0" applyNumberFormat="1" applyFont="1" applyFill="1" applyBorder="1" applyProtection="1">
      <protection hidden="1"/>
    </xf>
    <xf numFmtId="0" fontId="4" fillId="39" borderId="0" xfId="0" applyFont="1" applyFill="1" applyBorder="1" applyProtection="1">
      <protection hidden="1"/>
    </xf>
    <xf numFmtId="4" fontId="16" fillId="39" borderId="0" xfId="0" applyNumberFormat="1" applyFont="1" applyFill="1" applyBorder="1" applyProtection="1">
      <protection hidden="1"/>
    </xf>
    <xf numFmtId="0" fontId="0" fillId="0" borderId="44" xfId="0" applyBorder="1" applyProtection="1">
      <protection hidden="1"/>
    </xf>
    <xf numFmtId="0" fontId="32" fillId="0" borderId="0" xfId="0" applyFont="1" applyFill="1" applyProtection="1">
      <protection hidden="1"/>
    </xf>
    <xf numFmtId="0" fontId="4" fillId="0" borderId="45" xfId="0" applyFont="1" applyFill="1" applyBorder="1" applyProtection="1">
      <protection hidden="1"/>
    </xf>
    <xf numFmtId="0" fontId="0" fillId="0" borderId="98" xfId="0" applyBorder="1" applyProtection="1">
      <protection hidden="1"/>
    </xf>
    <xf numFmtId="0" fontId="3" fillId="0" borderId="44" xfId="0" applyFont="1" applyBorder="1" applyAlignment="1" applyProtection="1">
      <alignment horizontal="center"/>
      <protection hidden="1"/>
    </xf>
    <xf numFmtId="0" fontId="0" fillId="27" borderId="44" xfId="0" applyFill="1" applyBorder="1" applyProtection="1">
      <protection hidden="1"/>
    </xf>
    <xf numFmtId="0" fontId="4" fillId="0" borderId="44" xfId="0" applyFont="1" applyFill="1" applyBorder="1" applyProtection="1">
      <protection hidden="1"/>
    </xf>
    <xf numFmtId="0" fontId="0" fillId="35" borderId="0" xfId="0" applyFill="1" applyProtection="1">
      <protection hidden="1"/>
    </xf>
    <xf numFmtId="0" fontId="3" fillId="35" borderId="0" xfId="0" applyFont="1" applyFill="1" applyProtection="1">
      <protection hidden="1"/>
    </xf>
    <xf numFmtId="0" fontId="3" fillId="14" borderId="0" xfId="0" applyFont="1" applyFill="1" applyProtection="1">
      <protection hidden="1"/>
    </xf>
    <xf numFmtId="0" fontId="4" fillId="14" borderId="0" xfId="0" applyFont="1" applyFill="1" applyProtection="1">
      <protection hidden="1"/>
    </xf>
    <xf numFmtId="0" fontId="0" fillId="0" borderId="0" xfId="0" applyFill="1" applyBorder="1" applyAlignment="1" applyProtection="1">
      <protection hidden="1"/>
    </xf>
    <xf numFmtId="0" fontId="0" fillId="39" borderId="0" xfId="0" applyFill="1"/>
    <xf numFmtId="0" fontId="3" fillId="6" borderId="60" xfId="0" applyFont="1" applyFill="1" applyBorder="1" applyAlignment="1" applyProtection="1">
      <alignment horizontal="left" indent="2"/>
      <protection hidden="1"/>
    </xf>
    <xf numFmtId="0" fontId="60" fillId="6" borderId="60" xfId="0" applyFont="1" applyFill="1" applyBorder="1" applyProtection="1">
      <protection locked="0" hidden="1"/>
    </xf>
    <xf numFmtId="4" fontId="3" fillId="0" borderId="102" xfId="0" applyNumberFormat="1" applyFont="1" applyFill="1" applyBorder="1" applyProtection="1">
      <protection hidden="1"/>
    </xf>
    <xf numFmtId="0" fontId="60" fillId="6" borderId="104" xfId="0" applyFont="1" applyFill="1" applyBorder="1" applyProtection="1">
      <protection hidden="1"/>
    </xf>
    <xf numFmtId="0" fontId="60" fillId="6" borderId="103" xfId="0" applyFont="1" applyFill="1" applyBorder="1" applyProtection="1">
      <protection hidden="1"/>
    </xf>
    <xf numFmtId="0" fontId="3" fillId="6" borderId="60" xfId="0" applyFont="1" applyFill="1" applyBorder="1" applyAlignment="1" applyProtection="1">
      <alignment horizontal="left" indent="1"/>
      <protection hidden="1"/>
    </xf>
    <xf numFmtId="0" fontId="3" fillId="0" borderId="106" xfId="0" applyFont="1" applyBorder="1" applyAlignment="1" applyProtection="1">
      <alignment horizontal="center"/>
      <protection locked="0"/>
    </xf>
    <xf numFmtId="0" fontId="3" fillId="0" borderId="108" xfId="0" applyFont="1" applyBorder="1" applyAlignment="1" applyProtection="1">
      <alignment horizontal="center"/>
      <protection locked="0"/>
    </xf>
    <xf numFmtId="0" fontId="3" fillId="0" borderId="110" xfId="0" applyFont="1" applyBorder="1" applyAlignment="1" applyProtection="1">
      <alignment horizontal="center"/>
      <protection locked="0"/>
    </xf>
    <xf numFmtId="0" fontId="3" fillId="6" borderId="111" xfId="0" applyFont="1" applyFill="1" applyBorder="1" applyProtection="1">
      <protection hidden="1"/>
    </xf>
    <xf numFmtId="0" fontId="3" fillId="6" borderId="44" xfId="0" applyFont="1" applyFill="1" applyBorder="1" applyAlignment="1" applyProtection="1">
      <alignment horizontal="center"/>
      <protection hidden="1"/>
    </xf>
    <xf numFmtId="0" fontId="3" fillId="6" borderId="98" xfId="0" applyFont="1" applyFill="1" applyBorder="1" applyAlignment="1">
      <alignment horizontal="center"/>
    </xf>
    <xf numFmtId="0" fontId="4" fillId="6" borderId="98" xfId="0" applyFont="1" applyFill="1" applyBorder="1" applyAlignment="1">
      <alignment horizontal="center"/>
    </xf>
    <xf numFmtId="0" fontId="2" fillId="2" borderId="112" xfId="0" applyFont="1" applyFill="1" applyBorder="1" applyProtection="1">
      <protection hidden="1"/>
    </xf>
    <xf numFmtId="0" fontId="2" fillId="2" borderId="90" xfId="0" applyFont="1" applyFill="1" applyBorder="1" applyProtection="1">
      <protection hidden="1"/>
    </xf>
    <xf numFmtId="4" fontId="39" fillId="2" borderId="46" xfId="0" applyNumberFormat="1" applyFont="1" applyFill="1" applyBorder="1" applyAlignment="1" applyProtection="1">
      <alignment horizontal="center"/>
      <protection hidden="1"/>
    </xf>
    <xf numFmtId="0" fontId="0" fillId="0" borderId="0" xfId="0" applyFill="1"/>
    <xf numFmtId="171" fontId="27" fillId="0" borderId="0" xfId="0" applyNumberFormat="1" applyFont="1" applyFill="1" applyBorder="1" applyAlignment="1" applyProtection="1">
      <alignment horizontal="left"/>
      <protection hidden="1"/>
    </xf>
    <xf numFmtId="171" fontId="2" fillId="2" borderId="48" xfId="0" applyNumberFormat="1" applyFont="1" applyFill="1" applyBorder="1" applyProtection="1">
      <protection hidden="1"/>
    </xf>
    <xf numFmtId="0" fontId="0" fillId="9" borderId="76" xfId="0" applyFill="1" applyBorder="1" applyProtection="1">
      <protection hidden="1"/>
    </xf>
    <xf numFmtId="0" fontId="29" fillId="0" borderId="60" xfId="0" applyFont="1" applyBorder="1" applyProtection="1">
      <protection hidden="1"/>
    </xf>
    <xf numFmtId="0" fontId="29" fillId="0" borderId="5" xfId="0" applyFont="1" applyBorder="1" applyProtection="1">
      <protection hidden="1"/>
    </xf>
    <xf numFmtId="0" fontId="2" fillId="36" borderId="44" xfId="0" applyFont="1" applyFill="1" applyBorder="1" applyProtection="1">
      <protection hidden="1"/>
    </xf>
    <xf numFmtId="0" fontId="66" fillId="9" borderId="73" xfId="0" applyFont="1" applyFill="1" applyBorder="1" applyProtection="1">
      <protection hidden="1"/>
    </xf>
    <xf numFmtId="0" fontId="29" fillId="2" borderId="75" xfId="0" applyFont="1" applyFill="1" applyBorder="1" applyProtection="1">
      <protection hidden="1"/>
    </xf>
    <xf numFmtId="0" fontId="3" fillId="6" borderId="113" xfId="0" applyFont="1" applyFill="1" applyBorder="1" applyAlignment="1" applyProtection="1">
      <alignment horizontal="left" indent="1"/>
      <protection hidden="1"/>
    </xf>
    <xf numFmtId="0" fontId="138" fillId="0" borderId="0" xfId="0" applyFont="1" applyAlignment="1" applyProtection="1">
      <alignment horizontal="center"/>
      <protection hidden="1"/>
    </xf>
    <xf numFmtId="0" fontId="122" fillId="2" borderId="37" xfId="0" applyFont="1" applyFill="1" applyBorder="1" applyAlignment="1" applyProtection="1">
      <alignment horizontal="center" vertical="center"/>
      <protection hidden="1"/>
    </xf>
    <xf numFmtId="0" fontId="3" fillId="0" borderId="102" xfId="0" applyFont="1" applyFill="1" applyBorder="1" applyAlignment="1" applyProtection="1">
      <alignment horizontal="center"/>
      <protection locked="0"/>
    </xf>
    <xf numFmtId="0" fontId="3" fillId="12" borderId="102" xfId="0" applyFont="1" applyFill="1" applyBorder="1" applyAlignment="1" applyProtection="1">
      <alignment horizontal="center"/>
      <protection locked="0"/>
    </xf>
    <xf numFmtId="0" fontId="3" fillId="6" borderId="44" xfId="0" applyFont="1" applyFill="1" applyBorder="1" applyAlignment="1" applyProtection="1">
      <alignment horizontal="left" indent="2"/>
      <protection hidden="1"/>
    </xf>
    <xf numFmtId="0" fontId="2" fillId="27" borderId="45" xfId="0" applyFont="1" applyFill="1" applyBorder="1" applyProtection="1">
      <protection hidden="1"/>
    </xf>
    <xf numFmtId="0" fontId="2" fillId="27" borderId="45" xfId="0" applyFont="1" applyFill="1" applyBorder="1" applyAlignment="1" applyProtection="1">
      <alignment vertical="top"/>
      <protection hidden="1"/>
    </xf>
    <xf numFmtId="2" fontId="2" fillId="27" borderId="45" xfId="0" applyNumberFormat="1" applyFont="1" applyFill="1" applyBorder="1" applyAlignment="1" applyProtection="1">
      <alignment vertical="top"/>
      <protection hidden="1"/>
    </xf>
    <xf numFmtId="14" fontId="2" fillId="27" borderId="45" xfId="0" applyNumberFormat="1" applyFont="1" applyFill="1" applyBorder="1" applyAlignment="1" applyProtection="1">
      <alignment vertical="top"/>
      <protection hidden="1"/>
    </xf>
    <xf numFmtId="0" fontId="70" fillId="27" borderId="45" xfId="17" applyNumberFormat="1" applyFont="1" applyFill="1" applyBorder="1" applyAlignment="1" applyProtection="1">
      <alignment horizontal="left" vertical="top"/>
      <protection hidden="1"/>
    </xf>
    <xf numFmtId="0" fontId="2" fillId="27" borderId="45" xfId="0" applyFont="1" applyFill="1" applyBorder="1" applyAlignment="1" applyProtection="1">
      <protection hidden="1"/>
    </xf>
    <xf numFmtId="0" fontId="17" fillId="6" borderId="0" xfId="0" applyFont="1" applyFill="1" applyBorder="1" applyAlignment="1" applyProtection="1">
      <alignment horizontal="left" indent="1"/>
      <protection hidden="1"/>
    </xf>
    <xf numFmtId="0" fontId="130" fillId="0" borderId="0" xfId="0" applyFont="1" applyAlignment="1" applyProtection="1">
      <alignment horizontal="left" indent="1"/>
      <protection hidden="1"/>
    </xf>
    <xf numFmtId="0" fontId="27" fillId="0" borderId="0" xfId="0" applyFont="1" applyAlignment="1" applyProtection="1">
      <alignment horizontal="right"/>
      <protection hidden="1"/>
    </xf>
    <xf numFmtId="0" fontId="54" fillId="2" borderId="0" xfId="1" applyFont="1" applyFill="1" applyAlignment="1" applyProtection="1">
      <alignment horizontal="center"/>
      <protection hidden="1"/>
    </xf>
    <xf numFmtId="3" fontId="23" fillId="0" borderId="7" xfId="0" applyNumberFormat="1" applyFont="1" applyFill="1" applyBorder="1" applyProtection="1">
      <protection hidden="1"/>
    </xf>
    <xf numFmtId="0" fontId="2" fillId="2" borderId="73" xfId="0" applyFont="1" applyFill="1" applyBorder="1" applyProtection="1">
      <protection hidden="1"/>
    </xf>
    <xf numFmtId="0" fontId="3" fillId="6" borderId="71" xfId="0" applyFont="1" applyFill="1" applyBorder="1" applyAlignment="1" applyProtection="1">
      <alignment horizontal="left" indent="1"/>
      <protection hidden="1"/>
    </xf>
    <xf numFmtId="3" fontId="0" fillId="0" borderId="20" xfId="0" applyNumberFormat="1" applyBorder="1" applyProtection="1">
      <protection hidden="1"/>
    </xf>
    <xf numFmtId="0" fontId="0" fillId="0" borderId="7" xfId="0" applyBorder="1" applyProtection="1">
      <protection hidden="1"/>
    </xf>
    <xf numFmtId="3" fontId="0" fillId="0" borderId="7" xfId="0" applyNumberFormat="1" applyBorder="1" applyProtection="1">
      <protection hidden="1"/>
    </xf>
    <xf numFmtId="0" fontId="0" fillId="0" borderId="7" xfId="0" applyBorder="1"/>
    <xf numFmtId="4" fontId="29" fillId="0" borderId="102" xfId="0" applyNumberFormat="1" applyFont="1" applyFill="1" applyBorder="1" applyAlignment="1" applyProtection="1">
      <alignment horizontal="right"/>
      <protection hidden="1"/>
    </xf>
    <xf numFmtId="4" fontId="3" fillId="0" borderId="118" xfId="0" applyNumberFormat="1" applyFont="1" applyFill="1" applyBorder="1" applyProtection="1">
      <protection hidden="1"/>
    </xf>
    <xf numFmtId="0" fontId="70" fillId="27" borderId="118" xfId="17" applyNumberFormat="1" applyFont="1" applyFill="1" applyBorder="1" applyAlignment="1" applyProtection="1">
      <alignment horizontal="left" vertical="top"/>
      <protection hidden="1"/>
    </xf>
    <xf numFmtId="0" fontId="23" fillId="6" borderId="71" xfId="0" applyFont="1" applyFill="1" applyBorder="1" applyAlignment="1">
      <alignment horizontal="right"/>
    </xf>
    <xf numFmtId="0" fontId="2" fillId="2" borderId="19" xfId="0" applyFont="1" applyFill="1" applyBorder="1" applyAlignment="1" applyProtection="1">
      <protection hidden="1"/>
    </xf>
    <xf numFmtId="0" fontId="59" fillId="0" borderId="0" xfId="0" applyFont="1" applyAlignment="1" applyProtection="1">
      <alignment horizontal="left"/>
      <protection hidden="1"/>
    </xf>
    <xf numFmtId="4" fontId="59" fillId="0" borderId="0" xfId="0" applyNumberFormat="1" applyFont="1" applyProtection="1">
      <protection hidden="1"/>
    </xf>
    <xf numFmtId="0" fontId="59" fillId="0" borderId="0" xfId="0" applyFont="1"/>
    <xf numFmtId="0" fontId="59" fillId="0" borderId="0" xfId="0" applyFont="1" applyAlignment="1" applyProtection="1">
      <alignment horizontal="right"/>
      <protection hidden="1"/>
    </xf>
    <xf numFmtId="0" fontId="139" fillId="0" borderId="0" xfId="0" applyFont="1" applyProtection="1">
      <protection hidden="1"/>
    </xf>
    <xf numFmtId="0" fontId="140" fillId="0" borderId="0" xfId="1" applyFont="1" applyAlignment="1" applyProtection="1">
      <alignment horizontal="right"/>
      <protection hidden="1"/>
    </xf>
    <xf numFmtId="0" fontId="26" fillId="0" borderId="0" xfId="0" applyFont="1" applyFill="1" applyAlignment="1" applyProtection="1">
      <alignment horizontal="left"/>
      <protection hidden="1"/>
    </xf>
    <xf numFmtId="0" fontId="4" fillId="42" borderId="119" xfId="0" applyFont="1" applyFill="1" applyBorder="1"/>
    <xf numFmtId="0" fontId="141" fillId="42" borderId="66" xfId="0" applyFont="1" applyFill="1" applyBorder="1" applyProtection="1">
      <protection hidden="1"/>
    </xf>
    <xf numFmtId="0" fontId="10" fillId="42" borderId="120" xfId="1" applyFont="1" applyFill="1" applyBorder="1" applyAlignment="1" applyProtection="1">
      <protection hidden="1"/>
    </xf>
    <xf numFmtId="0" fontId="141" fillId="42" borderId="97" xfId="0" applyFont="1" applyFill="1" applyBorder="1" applyProtection="1">
      <protection hidden="1"/>
    </xf>
    <xf numFmtId="0" fontId="54" fillId="14" borderId="120" xfId="0" applyFont="1" applyFill="1" applyBorder="1" applyAlignment="1" applyProtection="1">
      <alignment horizontal="center"/>
      <protection hidden="1"/>
    </xf>
    <xf numFmtId="0" fontId="0" fillId="14" borderId="66" xfId="0" applyFill="1" applyBorder="1"/>
    <xf numFmtId="4" fontId="3" fillId="0" borderId="121" xfId="0" applyNumberFormat="1" applyFont="1" applyFill="1" applyBorder="1" applyProtection="1">
      <protection hidden="1"/>
    </xf>
    <xf numFmtId="0" fontId="62" fillId="9" borderId="63" xfId="0" applyFont="1" applyFill="1" applyBorder="1" applyProtection="1">
      <protection hidden="1"/>
    </xf>
    <xf numFmtId="0" fontId="137" fillId="9" borderId="117" xfId="0" applyFont="1" applyFill="1" applyBorder="1" applyProtection="1">
      <protection hidden="1"/>
    </xf>
    <xf numFmtId="0" fontId="134" fillId="9" borderId="5" xfId="0" applyFont="1" applyFill="1" applyBorder="1" applyAlignment="1" applyProtection="1">
      <alignment horizontal="center"/>
      <protection hidden="1"/>
    </xf>
    <xf numFmtId="0" fontId="4" fillId="42" borderId="96" xfId="0" applyFont="1" applyFill="1" applyBorder="1" applyProtection="1">
      <protection hidden="1"/>
    </xf>
    <xf numFmtId="0" fontId="4" fillId="42" borderId="79" xfId="0" applyFont="1" applyFill="1" applyBorder="1" applyProtection="1">
      <protection hidden="1"/>
    </xf>
    <xf numFmtId="0" fontId="4" fillId="42" borderId="66" xfId="0" applyFont="1" applyFill="1" applyBorder="1" applyProtection="1">
      <protection hidden="1"/>
    </xf>
    <xf numFmtId="0" fontId="4" fillId="42" borderId="69" xfId="0" applyFont="1" applyFill="1" applyBorder="1" applyProtection="1">
      <protection hidden="1"/>
    </xf>
    <xf numFmtId="0" fontId="4" fillId="42" borderId="70" xfId="0" applyFont="1" applyFill="1" applyBorder="1" applyProtection="1">
      <protection hidden="1"/>
    </xf>
    <xf numFmtId="0" fontId="4" fillId="42" borderId="67" xfId="0" applyFont="1" applyFill="1" applyBorder="1" applyProtection="1">
      <protection hidden="1"/>
    </xf>
    <xf numFmtId="0" fontId="4" fillId="42" borderId="97" xfId="0" applyFont="1" applyFill="1" applyBorder="1" applyProtection="1">
      <protection hidden="1"/>
    </xf>
    <xf numFmtId="0" fontId="4" fillId="42" borderId="0" xfId="0" applyFont="1" applyFill="1" applyBorder="1" applyProtection="1">
      <protection hidden="1"/>
    </xf>
    <xf numFmtId="0" fontId="4" fillId="42" borderId="99" xfId="0" applyFont="1" applyFill="1" applyBorder="1" applyProtection="1">
      <protection hidden="1"/>
    </xf>
    <xf numFmtId="0" fontId="3" fillId="42" borderId="69" xfId="0" applyFont="1" applyFill="1" applyBorder="1" applyProtection="1">
      <protection hidden="1"/>
    </xf>
    <xf numFmtId="0" fontId="3" fillId="42" borderId="70" xfId="0" applyFont="1" applyFill="1" applyBorder="1" applyProtection="1">
      <protection hidden="1"/>
    </xf>
    <xf numFmtId="0" fontId="3" fillId="42" borderId="67" xfId="0" applyFont="1" applyFill="1" applyBorder="1" applyProtection="1">
      <protection hidden="1"/>
    </xf>
    <xf numFmtId="0" fontId="3" fillId="42" borderId="97" xfId="0" applyFont="1" applyFill="1" applyBorder="1" applyProtection="1">
      <protection hidden="1"/>
    </xf>
    <xf numFmtId="0" fontId="54" fillId="0" borderId="0" xfId="0" applyFont="1" applyFill="1" applyBorder="1" applyAlignment="1" applyProtection="1">
      <alignment horizontal="center"/>
      <protection hidden="1"/>
    </xf>
    <xf numFmtId="0" fontId="4" fillId="0" borderId="0" xfId="0" applyFont="1" applyFill="1" applyBorder="1"/>
    <xf numFmtId="0" fontId="10" fillId="0" borderId="0" xfId="1" applyFont="1" applyFill="1" applyBorder="1" applyAlignment="1" applyProtection="1">
      <protection hidden="1"/>
    </xf>
    <xf numFmtId="0" fontId="54" fillId="14" borderId="122" xfId="0" applyFont="1" applyFill="1" applyBorder="1" applyAlignment="1" applyProtection="1">
      <alignment horizontal="center"/>
      <protection hidden="1"/>
    </xf>
    <xf numFmtId="0" fontId="2" fillId="0" borderId="0" xfId="0" applyFont="1" applyBorder="1" applyProtection="1">
      <protection hidden="1"/>
    </xf>
    <xf numFmtId="0" fontId="34" fillId="0" borderId="0" xfId="0" applyFont="1" applyProtection="1">
      <protection hidden="1"/>
    </xf>
    <xf numFmtId="0" fontId="34" fillId="0" borderId="0" xfId="0" applyFont="1" applyBorder="1" applyProtection="1">
      <protection hidden="1"/>
    </xf>
    <xf numFmtId="0" fontId="19" fillId="0" borderId="0" xfId="0" applyFont="1" applyFill="1" applyAlignment="1" applyProtection="1">
      <alignment horizontal="left"/>
      <protection hidden="1"/>
    </xf>
    <xf numFmtId="0" fontId="0" fillId="6" borderId="50" xfId="0" applyFill="1" applyBorder="1" applyProtection="1">
      <protection hidden="1"/>
    </xf>
    <xf numFmtId="0" fontId="0" fillId="6" borderId="49" xfId="0" applyFill="1" applyBorder="1" applyProtection="1">
      <protection hidden="1"/>
    </xf>
    <xf numFmtId="0" fontId="27" fillId="6" borderId="0" xfId="0" applyFont="1" applyFill="1" applyBorder="1" applyAlignment="1" applyProtection="1">
      <alignment horizontal="left" indent="1"/>
      <protection hidden="1"/>
    </xf>
    <xf numFmtId="0" fontId="3" fillId="9" borderId="107" xfId="0" applyFont="1" applyFill="1" applyBorder="1" applyProtection="1">
      <protection hidden="1"/>
    </xf>
    <xf numFmtId="0" fontId="3" fillId="9" borderId="105" xfId="0" applyFont="1" applyFill="1" applyBorder="1" applyProtection="1">
      <protection hidden="1"/>
    </xf>
    <xf numFmtId="0" fontId="3" fillId="9" borderId="109" xfId="0" applyFont="1" applyFill="1" applyBorder="1" applyProtection="1">
      <protection hidden="1"/>
    </xf>
    <xf numFmtId="0" fontId="30" fillId="6" borderId="63" xfId="0" applyFont="1" applyFill="1" applyBorder="1" applyAlignment="1" applyProtection="1">
      <protection hidden="1"/>
    </xf>
    <xf numFmtId="0" fontId="30" fillId="6" borderId="60" xfId="0" applyFont="1" applyFill="1" applyBorder="1" applyAlignment="1" applyProtection="1">
      <protection hidden="1"/>
    </xf>
    <xf numFmtId="0" fontId="51" fillId="0" borderId="0" xfId="1" applyFont="1" applyAlignment="1" applyProtection="1">
      <alignment horizontal="center"/>
      <protection hidden="1"/>
    </xf>
    <xf numFmtId="0" fontId="3" fillId="6" borderId="60" xfId="0" applyFont="1" applyFill="1" applyBorder="1" applyAlignment="1">
      <alignment horizontal="left" indent="4"/>
    </xf>
    <xf numFmtId="0" fontId="3" fillId="6" borderId="0" xfId="0" applyFont="1" applyFill="1" applyBorder="1" applyAlignment="1" applyProtection="1">
      <alignment horizontal="left" indent="4"/>
      <protection hidden="1"/>
    </xf>
    <xf numFmtId="0" fontId="3" fillId="6" borderId="58" xfId="0" applyFont="1" applyFill="1" applyBorder="1" applyAlignment="1" applyProtection="1">
      <protection hidden="1"/>
    </xf>
    <xf numFmtId="0" fontId="3" fillId="0" borderId="118" xfId="0" applyFont="1" applyFill="1" applyBorder="1" applyProtection="1">
      <protection hidden="1"/>
    </xf>
    <xf numFmtId="4" fontId="54" fillId="2" borderId="0" xfId="1" applyNumberFormat="1" applyFont="1" applyFill="1" applyAlignment="1" applyProtection="1">
      <alignment horizontal="center"/>
      <protection hidden="1"/>
    </xf>
    <xf numFmtId="0" fontId="3" fillId="12" borderId="52" xfId="0" applyFont="1" applyFill="1" applyBorder="1" applyAlignment="1" applyProtection="1">
      <alignment vertical="center"/>
      <protection hidden="1"/>
    </xf>
    <xf numFmtId="4" fontId="0" fillId="0" borderId="0" xfId="0" applyNumberFormat="1"/>
    <xf numFmtId="0" fontId="3" fillId="0" borderId="118" xfId="0" applyFont="1" applyBorder="1" applyProtection="1">
      <protection hidden="1"/>
    </xf>
    <xf numFmtId="0" fontId="0" fillId="0" borderId="0" xfId="0" applyFill="1" applyBorder="1"/>
    <xf numFmtId="0" fontId="4" fillId="0" borderId="0" xfId="2" applyFont="1" applyFill="1"/>
    <xf numFmtId="0" fontId="3" fillId="12" borderId="52" xfId="0" applyFont="1" applyFill="1" applyBorder="1" applyAlignment="1" applyProtection="1">
      <alignment horizontal="left" vertical="center"/>
      <protection hidden="1"/>
    </xf>
    <xf numFmtId="0" fontId="30" fillId="0" borderId="0" xfId="2" applyFont="1" applyFill="1"/>
    <xf numFmtId="0" fontId="30" fillId="0" borderId="0" xfId="2" applyFont="1" applyFill="1" applyAlignment="1"/>
    <xf numFmtId="0" fontId="0" fillId="6" borderId="124" xfId="0" applyFill="1" applyBorder="1" applyProtection="1">
      <protection hidden="1"/>
    </xf>
    <xf numFmtId="0" fontId="35" fillId="6" borderId="125" xfId="2" applyFill="1" applyBorder="1"/>
    <xf numFmtId="0" fontId="3" fillId="6" borderId="118" xfId="0" applyFont="1" applyFill="1" applyBorder="1" applyProtection="1">
      <protection hidden="1"/>
    </xf>
    <xf numFmtId="0" fontId="62" fillId="0" borderId="0" xfId="0" applyFont="1"/>
    <xf numFmtId="0" fontId="137" fillId="0" borderId="0" xfId="2" applyFont="1" applyFill="1" applyAlignment="1">
      <alignment horizontal="right"/>
    </xf>
    <xf numFmtId="0" fontId="88" fillId="0" borderId="63" xfId="0" applyFont="1" applyBorder="1"/>
    <xf numFmtId="0" fontId="3" fillId="0" borderId="60" xfId="0" applyFont="1" applyBorder="1" applyAlignment="1" applyProtection="1">
      <alignment horizontal="left" vertical="center" indent="1"/>
      <protection hidden="1"/>
    </xf>
    <xf numFmtId="0" fontId="3" fillId="0" borderId="60" xfId="0" applyFont="1" applyBorder="1" applyAlignment="1" applyProtection="1">
      <alignment vertical="center"/>
      <protection hidden="1"/>
    </xf>
    <xf numFmtId="0" fontId="32" fillId="0" borderId="60" xfId="2" applyFont="1" applyFill="1" applyBorder="1" applyProtection="1">
      <protection hidden="1"/>
    </xf>
    <xf numFmtId="0" fontId="0" fillId="0" borderId="60" xfId="0" applyBorder="1" applyAlignment="1" applyProtection="1">
      <alignment vertical="center"/>
      <protection hidden="1"/>
    </xf>
    <xf numFmtId="0" fontId="35" fillId="0" borderId="60" xfId="2" applyFill="1" applyBorder="1" applyProtection="1">
      <protection hidden="1"/>
    </xf>
    <xf numFmtId="0" fontId="35" fillId="0" borderId="76" xfId="2" applyFill="1" applyBorder="1"/>
    <xf numFmtId="0" fontId="16" fillId="0" borderId="71" xfId="2" applyFont="1" applyFill="1" applyBorder="1" applyAlignment="1">
      <alignment horizontal="left" indent="1"/>
    </xf>
    <xf numFmtId="0" fontId="35" fillId="0" borderId="71" xfId="2" applyFill="1" applyBorder="1"/>
    <xf numFmtId="0" fontId="0" fillId="12" borderId="45" xfId="0" applyFont="1" applyFill="1" applyBorder="1" applyAlignment="1" applyProtection="1">
      <alignment horizontal="center" vertical="center"/>
      <protection hidden="1"/>
    </xf>
    <xf numFmtId="0" fontId="35" fillId="12" borderId="72" xfId="2" applyFill="1" applyBorder="1"/>
    <xf numFmtId="0" fontId="0" fillId="0" borderId="60" xfId="0" applyFont="1" applyBorder="1" applyAlignment="1" applyProtection="1">
      <alignment vertical="center"/>
      <protection hidden="1"/>
    </xf>
    <xf numFmtId="0" fontId="78" fillId="0" borderId="60" xfId="0" applyFont="1" applyBorder="1" applyAlignment="1" applyProtection="1">
      <alignment horizontal="center" vertical="center"/>
      <protection hidden="1"/>
    </xf>
    <xf numFmtId="0" fontId="74" fillId="0" borderId="60" xfId="0" applyFont="1" applyBorder="1" applyProtection="1">
      <protection hidden="1"/>
    </xf>
    <xf numFmtId="0" fontId="77" fillId="0" borderId="60" xfId="0" applyFont="1" applyBorder="1" applyAlignment="1" applyProtection="1">
      <alignment horizontal="center" vertical="center"/>
      <protection hidden="1"/>
    </xf>
    <xf numFmtId="0" fontId="32" fillId="12" borderId="60" xfId="2" applyFont="1" applyFill="1" applyBorder="1" applyProtection="1">
      <protection hidden="1"/>
    </xf>
    <xf numFmtId="0" fontId="17" fillId="0" borderId="60" xfId="0" applyFont="1" applyBorder="1" applyAlignment="1" applyProtection="1">
      <alignment horizontal="left" vertical="center" indent="1"/>
      <protection hidden="1"/>
    </xf>
    <xf numFmtId="0" fontId="88" fillId="0" borderId="76" xfId="0" applyFont="1" applyBorder="1" applyAlignment="1" applyProtection="1">
      <alignment horizontal="right" vertical="center"/>
      <protection hidden="1"/>
    </xf>
    <xf numFmtId="0" fontId="0" fillId="12" borderId="71" xfId="0" applyFont="1" applyFill="1" applyBorder="1" applyAlignment="1" applyProtection="1">
      <alignment horizontal="center"/>
      <protection hidden="1"/>
    </xf>
    <xf numFmtId="0" fontId="3" fillId="12" borderId="71" xfId="0" applyFont="1" applyFill="1" applyBorder="1" applyAlignment="1" applyProtection="1">
      <alignment horizontal="center"/>
      <protection hidden="1"/>
    </xf>
    <xf numFmtId="0" fontId="3" fillId="0" borderId="71" xfId="0" applyFont="1" applyBorder="1" applyAlignment="1" applyProtection="1">
      <alignment horizontal="left" vertical="center" indent="1"/>
      <protection hidden="1"/>
    </xf>
    <xf numFmtId="0" fontId="35" fillId="0" borderId="71" xfId="2" applyFill="1" applyBorder="1" applyProtection="1">
      <protection hidden="1"/>
    </xf>
    <xf numFmtId="0" fontId="4" fillId="0" borderId="76" xfId="2" applyFont="1" applyFill="1" applyBorder="1" applyAlignment="1" applyProtection="1">
      <alignment horizontal="left" indent="1"/>
      <protection locked="0"/>
    </xf>
    <xf numFmtId="0" fontId="4" fillId="0" borderId="71" xfId="2" applyFont="1" applyFill="1" applyBorder="1" applyAlignment="1" applyProtection="1"/>
    <xf numFmtId="0" fontId="4" fillId="0" borderId="73" xfId="2" applyFont="1" applyFill="1" applyBorder="1" applyAlignment="1" applyProtection="1"/>
    <xf numFmtId="0" fontId="4" fillId="6" borderId="121" xfId="2" applyFont="1" applyFill="1" applyBorder="1" applyAlignment="1" applyProtection="1">
      <protection hidden="1"/>
    </xf>
    <xf numFmtId="0" fontId="4" fillId="6" borderId="116" xfId="2" applyFont="1" applyFill="1" applyBorder="1" applyAlignment="1" applyProtection="1">
      <protection hidden="1"/>
    </xf>
    <xf numFmtId="0" fontId="4" fillId="6" borderId="117" xfId="2" applyFont="1" applyFill="1" applyBorder="1" applyAlignment="1" applyProtection="1">
      <protection hidden="1"/>
    </xf>
    <xf numFmtId="0" fontId="3" fillId="6" borderId="126" xfId="0" applyFont="1" applyFill="1" applyBorder="1" applyAlignment="1" applyProtection="1">
      <alignment horizontal="left" indent="1"/>
      <protection hidden="1"/>
    </xf>
    <xf numFmtId="0" fontId="0" fillId="6" borderId="127" xfId="0" applyFill="1" applyBorder="1" applyProtection="1">
      <protection hidden="1"/>
    </xf>
    <xf numFmtId="0" fontId="35" fillId="6" borderId="128" xfId="2" applyFill="1" applyBorder="1"/>
    <xf numFmtId="0" fontId="0" fillId="6" borderId="129" xfId="0" applyFill="1" applyBorder="1" applyProtection="1">
      <protection hidden="1"/>
    </xf>
    <xf numFmtId="0" fontId="3" fillId="6" borderId="130" xfId="0" applyFont="1" applyFill="1" applyBorder="1" applyAlignment="1" applyProtection="1">
      <alignment horizontal="left" indent="1"/>
      <protection hidden="1"/>
    </xf>
    <xf numFmtId="0" fontId="0" fillId="6" borderId="131" xfId="0" applyFill="1" applyBorder="1" applyProtection="1">
      <protection hidden="1"/>
    </xf>
    <xf numFmtId="0" fontId="3" fillId="6" borderId="132" xfId="0" applyFont="1" applyFill="1" applyBorder="1" applyAlignment="1" applyProtection="1">
      <alignment horizontal="left" indent="1"/>
      <protection hidden="1"/>
    </xf>
    <xf numFmtId="0" fontId="0" fillId="6" borderId="133" xfId="0" applyFill="1" applyBorder="1" applyProtection="1">
      <protection hidden="1"/>
    </xf>
    <xf numFmtId="0" fontId="35" fillId="6" borderId="134" xfId="2" applyFill="1" applyBorder="1"/>
    <xf numFmtId="0" fontId="0" fillId="6" borderId="135" xfId="0" applyFill="1" applyBorder="1" applyProtection="1">
      <protection hidden="1"/>
    </xf>
    <xf numFmtId="0" fontId="3" fillId="37" borderId="118" xfId="0" applyFont="1" applyFill="1" applyBorder="1" applyAlignment="1" applyProtection="1">
      <alignment horizontal="left" indent="1"/>
      <protection locked="0" hidden="1"/>
    </xf>
    <xf numFmtId="0" fontId="28" fillId="6" borderId="118" xfId="0" applyFont="1" applyFill="1" applyBorder="1" applyAlignment="1" applyProtection="1">
      <alignment horizontal="center"/>
      <protection hidden="1"/>
    </xf>
    <xf numFmtId="164" fontId="3" fillId="0" borderId="118" xfId="0" applyNumberFormat="1" applyFont="1" applyBorder="1" applyProtection="1">
      <protection locked="0"/>
    </xf>
    <xf numFmtId="0" fontId="3" fillId="0" borderId="118" xfId="0" applyFont="1" applyBorder="1" applyProtection="1">
      <protection locked="0"/>
    </xf>
    <xf numFmtId="0" fontId="3" fillId="0" borderId="118" xfId="0" applyFont="1" applyBorder="1" applyAlignment="1" applyProtection="1">
      <protection locked="0"/>
    </xf>
    <xf numFmtId="0" fontId="3" fillId="0" borderId="118" xfId="0" applyFont="1" applyBorder="1" applyAlignment="1" applyProtection="1">
      <alignment shrinkToFit="1"/>
      <protection locked="0"/>
    </xf>
    <xf numFmtId="4" fontId="3" fillId="0" borderId="118" xfId="0" applyNumberFormat="1" applyFont="1" applyFill="1" applyBorder="1" applyProtection="1">
      <protection locked="0"/>
    </xf>
    <xf numFmtId="4" fontId="3" fillId="0" borderId="118" xfId="0" applyNumberFormat="1" applyFont="1" applyFill="1" applyBorder="1" applyAlignment="1" applyProtection="1">
      <alignment horizontal="right"/>
      <protection locked="0"/>
    </xf>
    <xf numFmtId="4" fontId="3" fillId="6" borderId="118" xfId="0" applyNumberFormat="1" applyFont="1" applyFill="1" applyBorder="1" applyProtection="1">
      <protection hidden="1"/>
    </xf>
    <xf numFmtId="4" fontId="3" fillId="0" borderId="118" xfId="0" applyNumberFormat="1" applyFont="1" applyFill="1" applyBorder="1" applyAlignment="1" applyProtection="1">
      <protection locked="0"/>
    </xf>
    <xf numFmtId="0" fontId="3" fillId="7" borderId="118" xfId="0" applyFont="1" applyFill="1" applyBorder="1" applyProtection="1">
      <protection hidden="1"/>
    </xf>
    <xf numFmtId="4" fontId="3" fillId="0" borderId="118" xfId="0" applyNumberFormat="1" applyFont="1" applyBorder="1" applyProtection="1">
      <protection locked="0"/>
    </xf>
    <xf numFmtId="0" fontId="3" fillId="0" borderId="118" xfId="0" applyNumberFormat="1" applyFont="1" applyBorder="1" applyProtection="1">
      <protection locked="0"/>
    </xf>
    <xf numFmtId="4" fontId="3" fillId="6" borderId="118" xfId="0" applyNumberFormat="1" applyFont="1" applyFill="1" applyBorder="1"/>
    <xf numFmtId="4" fontId="3" fillId="0" borderId="118" xfId="0" applyNumberFormat="1" applyFont="1" applyBorder="1" applyProtection="1">
      <protection hidden="1"/>
    </xf>
    <xf numFmtId="4" fontId="3" fillId="6" borderId="118" xfId="0" applyNumberFormat="1" applyFont="1" applyFill="1" applyBorder="1" applyProtection="1">
      <protection locked="0"/>
    </xf>
    <xf numFmtId="0" fontId="0" fillId="0" borderId="118" xfId="0" quotePrefix="1" applyBorder="1" applyProtection="1">
      <protection hidden="1"/>
    </xf>
    <xf numFmtId="2" fontId="3" fillId="0" borderId="118" xfId="0" quotePrefix="1" applyNumberFormat="1" applyFont="1" applyBorder="1" applyProtection="1">
      <protection hidden="1"/>
    </xf>
    <xf numFmtId="4" fontId="23" fillId="0" borderId="118" xfId="0" applyNumberFormat="1" applyFont="1" applyBorder="1" applyProtection="1">
      <protection hidden="1"/>
    </xf>
    <xf numFmtId="3" fontId="3" fillId="7" borderId="118" xfId="0" applyNumberFormat="1" applyFont="1" applyFill="1" applyBorder="1" applyProtection="1">
      <protection locked="0"/>
    </xf>
    <xf numFmtId="3" fontId="3" fillId="12" borderId="118" xfId="0" applyNumberFormat="1" applyFont="1" applyFill="1" applyBorder="1" applyProtection="1">
      <protection hidden="1"/>
    </xf>
    <xf numFmtId="0" fontId="3" fillId="0" borderId="118" xfId="0" applyFont="1" applyBorder="1" applyAlignment="1" applyProtection="1">
      <alignment horizontal="center"/>
      <protection hidden="1"/>
    </xf>
    <xf numFmtId="0" fontId="23" fillId="0" borderId="118" xfId="0" applyFont="1" applyFill="1" applyBorder="1" applyAlignment="1" applyProtection="1">
      <alignment horizontal="center"/>
      <protection hidden="1"/>
    </xf>
    <xf numFmtId="3" fontId="23" fillId="0" borderId="20" xfId="0" applyNumberFormat="1" applyFont="1" applyFill="1" applyBorder="1" applyProtection="1">
      <protection hidden="1"/>
    </xf>
    <xf numFmtId="3" fontId="23" fillId="0" borderId="0" xfId="0" applyNumberFormat="1" applyFont="1" applyFill="1" applyBorder="1" applyProtection="1">
      <protection hidden="1"/>
    </xf>
    <xf numFmtId="164" fontId="3" fillId="0" borderId="118" xfId="0" applyNumberFormat="1" applyFont="1" applyBorder="1" applyProtection="1">
      <protection hidden="1"/>
    </xf>
    <xf numFmtId="0" fontId="4" fillId="0" borderId="118" xfId="0" applyFont="1" applyBorder="1" applyAlignment="1" applyProtection="1">
      <alignment horizontal="center"/>
      <protection hidden="1"/>
    </xf>
    <xf numFmtId="4" fontId="4" fillId="0" borderId="118" xfId="0" applyNumberFormat="1" applyFont="1" applyBorder="1" applyProtection="1">
      <protection hidden="1"/>
    </xf>
    <xf numFmtId="4" fontId="12" fillId="0" borderId="118" xfId="0" applyNumberFormat="1" applyFont="1" applyBorder="1" applyProtection="1">
      <protection hidden="1"/>
    </xf>
    <xf numFmtId="0" fontId="3" fillId="0" borderId="118" xfId="0" applyFont="1" applyBorder="1" applyAlignment="1" applyProtection="1">
      <alignment horizontal="left"/>
      <protection hidden="1"/>
    </xf>
    <xf numFmtId="166" fontId="118" fillId="0" borderId="118" xfId="0" applyNumberFormat="1" applyFont="1" applyFill="1" applyBorder="1" applyAlignment="1" applyProtection="1">
      <alignment horizontal="center"/>
      <protection hidden="1"/>
    </xf>
    <xf numFmtId="4" fontId="118" fillId="0" borderId="118" xfId="0" applyNumberFormat="1" applyFont="1" applyBorder="1" applyAlignment="1" applyProtection="1">
      <alignment horizontal="right"/>
      <protection hidden="1"/>
    </xf>
    <xf numFmtId="4" fontId="61" fillId="0" borderId="118" xfId="0" applyNumberFormat="1" applyFont="1" applyBorder="1" applyAlignment="1" applyProtection="1">
      <alignment horizontal="right"/>
      <protection hidden="1"/>
    </xf>
    <xf numFmtId="0" fontId="3" fillId="0" borderId="118" xfId="0" applyFont="1" applyBorder="1" applyAlignment="1" applyProtection="1">
      <protection hidden="1"/>
    </xf>
    <xf numFmtId="0" fontId="3" fillId="0" borderId="118" xfId="0" applyNumberFormat="1" applyFont="1" applyBorder="1" applyProtection="1">
      <protection hidden="1"/>
    </xf>
    <xf numFmtId="0" fontId="133" fillId="6" borderId="92" xfId="0" applyFont="1" applyFill="1" applyBorder="1" applyAlignment="1" applyProtection="1">
      <alignment horizontal="center"/>
      <protection hidden="1"/>
    </xf>
    <xf numFmtId="0" fontId="4" fillId="6" borderId="3" xfId="0" applyFont="1" applyFill="1" applyBorder="1" applyProtection="1">
      <protection hidden="1"/>
    </xf>
    <xf numFmtId="0" fontId="4" fillId="0" borderId="25" xfId="0" applyFont="1" applyFill="1" applyBorder="1" applyAlignment="1" applyProtection="1">
      <alignment horizontal="center"/>
      <protection locked="0" hidden="1"/>
    </xf>
    <xf numFmtId="0" fontId="4" fillId="0" borderId="3" xfId="0" applyFont="1" applyFill="1" applyBorder="1" applyAlignment="1" applyProtection="1">
      <alignment horizontal="center"/>
      <protection locked="0" hidden="1"/>
    </xf>
    <xf numFmtId="0" fontId="4" fillId="6" borderId="65" xfId="0" applyFont="1" applyFill="1" applyBorder="1" applyAlignment="1" applyProtection="1">
      <alignment horizontal="center"/>
      <protection hidden="1"/>
    </xf>
    <xf numFmtId="0" fontId="4" fillId="6" borderId="73" xfId="0" applyFont="1" applyFill="1" applyBorder="1" applyAlignment="1" applyProtection="1">
      <alignment horizontal="center"/>
      <protection hidden="1"/>
    </xf>
    <xf numFmtId="0" fontId="4" fillId="0" borderId="39" xfId="0" applyFont="1" applyFill="1" applyBorder="1" applyAlignment="1" applyProtection="1">
      <alignment horizontal="center"/>
      <protection locked="0"/>
    </xf>
    <xf numFmtId="0" fontId="4" fillId="0" borderId="3" xfId="0" applyFont="1" applyFill="1" applyBorder="1" applyAlignment="1" applyProtection="1">
      <alignment horizontal="center"/>
      <protection locked="0"/>
    </xf>
    <xf numFmtId="0" fontId="4" fillId="6" borderId="45" xfId="0" applyFont="1" applyFill="1" applyBorder="1" applyAlignment="1" applyProtection="1">
      <alignment horizontal="center"/>
      <protection hidden="1"/>
    </xf>
    <xf numFmtId="0" fontId="4" fillId="6" borderId="72" xfId="0" applyFont="1" applyFill="1" applyBorder="1" applyAlignment="1" applyProtection="1">
      <alignment horizontal="center"/>
      <protection hidden="1"/>
    </xf>
    <xf numFmtId="0" fontId="4" fillId="6" borderId="39" xfId="0" applyFont="1" applyFill="1" applyBorder="1" applyProtection="1">
      <protection hidden="1"/>
    </xf>
    <xf numFmtId="166" fontId="4" fillId="3" borderId="118" xfId="0" applyNumberFormat="1" applyFont="1" applyFill="1" applyBorder="1" applyAlignment="1" applyProtection="1">
      <alignment horizontal="center"/>
      <protection hidden="1"/>
    </xf>
    <xf numFmtId="0" fontId="4" fillId="0" borderId="118" xfId="0" applyFont="1" applyFill="1" applyBorder="1" applyProtection="1">
      <protection locked="0"/>
    </xf>
    <xf numFmtId="0" fontId="4" fillId="4" borderId="118" xfId="0" applyFont="1" applyFill="1" applyBorder="1" applyProtection="1">
      <protection hidden="1"/>
    </xf>
    <xf numFmtId="166" fontId="4" fillId="5" borderId="118" xfId="0" applyNumberFormat="1" applyFont="1" applyFill="1" applyBorder="1" applyAlignment="1" applyProtection="1">
      <alignment horizontal="center"/>
      <protection hidden="1"/>
    </xf>
    <xf numFmtId="0" fontId="4" fillId="3" borderId="118" xfId="0" applyFont="1" applyFill="1" applyBorder="1" applyProtection="1">
      <protection hidden="1"/>
    </xf>
    <xf numFmtId="166" fontId="4" fillId="6" borderId="118" xfId="0" applyNumberFormat="1" applyFont="1" applyFill="1" applyBorder="1" applyAlignment="1" applyProtection="1">
      <alignment horizontal="center"/>
      <protection hidden="1"/>
    </xf>
    <xf numFmtId="0" fontId="4" fillId="6" borderId="118" xfId="0" applyFont="1" applyFill="1" applyBorder="1" applyProtection="1">
      <protection hidden="1"/>
    </xf>
    <xf numFmtId="0" fontId="4" fillId="7" borderId="118" xfId="0" applyFont="1" applyFill="1" applyBorder="1" applyProtection="1">
      <protection locked="0" hidden="1"/>
    </xf>
    <xf numFmtId="0" fontId="4" fillId="4" borderId="118" xfId="0" applyFont="1" applyFill="1" applyBorder="1" applyAlignment="1" applyProtection="1">
      <protection hidden="1"/>
    </xf>
    <xf numFmtId="0" fontId="4" fillId="6" borderId="118" xfId="0" applyFont="1" applyFill="1" applyBorder="1" applyProtection="1"/>
    <xf numFmtId="166" fontId="4" fillId="3" borderId="137" xfId="0" applyNumberFormat="1" applyFont="1" applyFill="1" applyBorder="1" applyAlignment="1" applyProtection="1">
      <alignment horizontal="center"/>
      <protection hidden="1"/>
    </xf>
    <xf numFmtId="0" fontId="4" fillId="0" borderId="137" xfId="0" applyFont="1" applyFill="1" applyBorder="1" applyProtection="1">
      <protection locked="0"/>
    </xf>
    <xf numFmtId="0" fontId="4" fillId="4" borderId="137" xfId="0" applyFont="1" applyFill="1" applyBorder="1" applyProtection="1">
      <protection hidden="1"/>
    </xf>
    <xf numFmtId="166" fontId="4" fillId="6" borderId="136" xfId="0" applyNumberFormat="1" applyFont="1" applyFill="1" applyBorder="1" applyAlignment="1" applyProtection="1">
      <alignment horizontal="center"/>
      <protection hidden="1"/>
    </xf>
    <xf numFmtId="0" fontId="4" fillId="0" borderId="136" xfId="0" applyFont="1" applyFill="1" applyBorder="1" applyProtection="1">
      <protection locked="0"/>
    </xf>
    <xf numFmtId="0" fontId="4" fillId="4" borderId="136" xfId="0" applyFont="1" applyFill="1" applyBorder="1" applyProtection="1">
      <protection hidden="1"/>
    </xf>
    <xf numFmtId="9" fontId="4" fillId="6" borderId="118" xfId="0" applyNumberFormat="1" applyFont="1" applyFill="1" applyBorder="1" applyAlignment="1" applyProtection="1">
      <protection hidden="1"/>
    </xf>
    <xf numFmtId="165" fontId="4" fillId="0" borderId="118" xfId="0" applyNumberFormat="1" applyFont="1" applyFill="1" applyBorder="1" applyAlignment="1" applyProtection="1">
      <alignment horizontal="center"/>
      <protection locked="0" hidden="1"/>
    </xf>
    <xf numFmtId="0" fontId="3" fillId="6" borderId="118" xfId="0" applyFont="1" applyFill="1" applyBorder="1"/>
    <xf numFmtId="0" fontId="3" fillId="6" borderId="118" xfId="0" applyFont="1" applyFill="1" applyBorder="1" applyAlignment="1">
      <alignment horizontal="center"/>
    </xf>
    <xf numFmtId="0" fontId="3" fillId="6" borderId="137" xfId="0" applyFont="1" applyFill="1" applyBorder="1"/>
    <xf numFmtId="0" fontId="3" fillId="6" borderId="137" xfId="0" applyFont="1" applyFill="1" applyBorder="1" applyAlignment="1">
      <alignment horizontal="center"/>
    </xf>
    <xf numFmtId="9" fontId="4" fillId="6" borderId="136" xfId="0" applyNumberFormat="1" applyFont="1" applyFill="1" applyBorder="1" applyAlignment="1" applyProtection="1">
      <protection hidden="1"/>
    </xf>
    <xf numFmtId="165" fontId="4" fillId="0" borderId="136" xfId="0" applyNumberFormat="1" applyFont="1" applyFill="1" applyBorder="1" applyAlignment="1" applyProtection="1">
      <alignment horizontal="center"/>
      <protection locked="0" hidden="1"/>
    </xf>
    <xf numFmtId="0" fontId="60" fillId="0" borderId="7" xfId="0" applyFont="1" applyBorder="1" applyProtection="1">
      <protection locked="0"/>
    </xf>
    <xf numFmtId="0" fontId="60" fillId="0" borderId="0" xfId="0" applyFont="1" applyProtection="1">
      <protection locked="0"/>
    </xf>
    <xf numFmtId="0" fontId="2" fillId="2" borderId="138" xfId="0" applyFont="1" applyFill="1" applyBorder="1" applyProtection="1">
      <protection hidden="1"/>
    </xf>
    <xf numFmtId="0" fontId="23" fillId="0" borderId="118" xfId="0" applyFont="1" applyBorder="1"/>
    <xf numFmtId="0" fontId="3" fillId="45" borderId="118" xfId="0" applyFont="1" applyFill="1" applyBorder="1" applyProtection="1">
      <protection hidden="1"/>
    </xf>
    <xf numFmtId="0" fontId="3" fillId="0" borderId="118" xfId="0" applyFont="1" applyBorder="1"/>
    <xf numFmtId="4" fontId="3" fillId="0" borderId="118" xfId="0" applyNumberFormat="1" applyFont="1" applyBorder="1"/>
    <xf numFmtId="4" fontId="23" fillId="0" borderId="118" xfId="0" applyNumberFormat="1" applyFont="1" applyBorder="1"/>
    <xf numFmtId="0" fontId="3" fillId="0" borderId="118" xfId="0" quotePrefix="1" applyFont="1" applyFill="1" applyBorder="1"/>
    <xf numFmtId="0" fontId="3" fillId="0" borderId="118" xfId="0" applyFont="1" applyFill="1" applyBorder="1"/>
    <xf numFmtId="0" fontId="3" fillId="45" borderId="118" xfId="0" applyFont="1" applyFill="1" applyBorder="1"/>
    <xf numFmtId="0" fontId="0" fillId="6" borderId="63" xfId="0" applyFill="1" applyBorder="1"/>
    <xf numFmtId="0" fontId="0" fillId="6" borderId="20" xfId="0" applyFill="1" applyBorder="1"/>
    <xf numFmtId="0" fontId="4" fillId="6" borderId="5" xfId="0" applyFont="1" applyFill="1" applyBorder="1" applyAlignment="1" applyProtection="1">
      <alignment horizontal="left" indent="1"/>
      <protection hidden="1"/>
    </xf>
    <xf numFmtId="0" fontId="89" fillId="6" borderId="76" xfId="0" applyFont="1" applyFill="1" applyBorder="1" applyAlignment="1" applyProtection="1">
      <protection hidden="1"/>
    </xf>
    <xf numFmtId="0" fontId="27" fillId="6" borderId="0" xfId="0" applyFont="1" applyFill="1" applyBorder="1" applyAlignment="1">
      <alignment horizontal="right"/>
    </xf>
    <xf numFmtId="0" fontId="20" fillId="6" borderId="76" xfId="0" applyFont="1" applyFill="1" applyBorder="1" applyAlignment="1" applyProtection="1">
      <alignment vertical="center"/>
      <protection hidden="1"/>
    </xf>
    <xf numFmtId="0" fontId="12" fillId="6" borderId="63" xfId="0" applyFont="1" applyFill="1" applyBorder="1" applyAlignment="1" applyProtection="1">
      <alignment horizontal="left" indent="1"/>
      <protection hidden="1"/>
    </xf>
    <xf numFmtId="0" fontId="3" fillId="6" borderId="5" xfId="0" applyFont="1" applyFill="1" applyBorder="1" applyAlignment="1">
      <alignment horizontal="left" indent="1"/>
    </xf>
    <xf numFmtId="4" fontId="3" fillId="6" borderId="76" xfId="0" applyNumberFormat="1" applyFont="1" applyFill="1" applyBorder="1" applyAlignment="1">
      <alignment horizontal="left" indent="1"/>
    </xf>
    <xf numFmtId="0" fontId="2" fillId="2" borderId="85" xfId="0" applyFont="1" applyFill="1" applyBorder="1"/>
    <xf numFmtId="0" fontId="34" fillId="0" borderId="7" xfId="0" applyFont="1" applyFill="1" applyBorder="1"/>
    <xf numFmtId="0" fontId="2" fillId="2" borderId="90" xfId="0" applyFont="1" applyFill="1" applyBorder="1"/>
    <xf numFmtId="4" fontId="3" fillId="6" borderId="5" xfId="0" applyNumberFormat="1" applyFont="1" applyFill="1" applyBorder="1" applyAlignment="1">
      <alignment horizontal="left" indent="1"/>
    </xf>
    <xf numFmtId="0" fontId="4" fillId="6" borderId="5" xfId="0" applyFont="1" applyFill="1" applyBorder="1" applyAlignment="1" applyProtection="1">
      <alignment horizontal="left" vertical="center" indent="1"/>
      <protection hidden="1"/>
    </xf>
    <xf numFmtId="0" fontId="124" fillId="6" borderId="0" xfId="0" applyFont="1" applyFill="1" applyBorder="1" applyAlignment="1" applyProtection="1">
      <protection hidden="1"/>
    </xf>
    <xf numFmtId="0" fontId="32" fillId="6" borderId="63" xfId="0" applyFont="1" applyFill="1" applyBorder="1" applyAlignment="1" applyProtection="1">
      <alignment horizontal="left" vertical="center" indent="1"/>
      <protection hidden="1"/>
    </xf>
    <xf numFmtId="0" fontId="19" fillId="6" borderId="65" xfId="0" applyFont="1" applyFill="1" applyBorder="1" applyProtection="1">
      <protection hidden="1"/>
    </xf>
    <xf numFmtId="0" fontId="27" fillId="6" borderId="60" xfId="0" applyFont="1" applyFill="1" applyBorder="1" applyAlignment="1">
      <alignment horizontal="right"/>
    </xf>
    <xf numFmtId="0" fontId="27" fillId="6" borderId="71" xfId="0" applyFont="1" applyFill="1" applyBorder="1" applyAlignment="1"/>
    <xf numFmtId="0" fontId="18" fillId="0" borderId="0" xfId="0" applyFont="1" applyFill="1" applyBorder="1" applyAlignment="1" applyProtection="1">
      <alignment horizontal="left" vertical="center" indent="1"/>
      <protection hidden="1"/>
    </xf>
    <xf numFmtId="0" fontId="18" fillId="0" borderId="0" xfId="0" applyFont="1" applyFill="1" applyBorder="1" applyAlignment="1" applyProtection="1">
      <alignment vertical="center"/>
      <protection hidden="1"/>
    </xf>
    <xf numFmtId="0" fontId="124" fillId="0" borderId="71" xfId="0" applyFont="1" applyFill="1" applyBorder="1" applyAlignment="1" applyProtection="1">
      <alignment horizontal="left" vertical="center" indent="1"/>
      <protection hidden="1"/>
    </xf>
    <xf numFmtId="0" fontId="0" fillId="0" borderId="71" xfId="0" applyFill="1" applyBorder="1"/>
    <xf numFmtId="0" fontId="4" fillId="0" borderId="71" xfId="0" applyFont="1" applyFill="1" applyBorder="1" applyAlignment="1" applyProtection="1">
      <alignment horizontal="left" vertical="center" indent="1"/>
      <protection hidden="1"/>
    </xf>
    <xf numFmtId="4" fontId="19" fillId="0" borderId="71" xfId="0" applyNumberFormat="1" applyFont="1" applyFill="1" applyBorder="1" applyProtection="1">
      <protection hidden="1"/>
    </xf>
    <xf numFmtId="0" fontId="0" fillId="6" borderId="0" xfId="0" applyFill="1" applyBorder="1" applyAlignment="1">
      <alignment horizontal="center"/>
    </xf>
    <xf numFmtId="0" fontId="53" fillId="0" borderId="0" xfId="0" applyFont="1" applyBorder="1" applyProtection="1">
      <protection hidden="1"/>
    </xf>
    <xf numFmtId="0" fontId="53" fillId="0" borderId="0" xfId="0" quotePrefix="1" applyFont="1" applyBorder="1" applyProtection="1">
      <protection hidden="1"/>
    </xf>
    <xf numFmtId="0" fontId="5" fillId="0" borderId="0" xfId="0" applyFont="1" applyBorder="1" applyProtection="1">
      <protection hidden="1"/>
    </xf>
    <xf numFmtId="0" fontId="23" fillId="0" borderId="118" xfId="0" applyFont="1" applyBorder="1" applyProtection="1">
      <protection hidden="1"/>
    </xf>
    <xf numFmtId="0" fontId="3" fillId="6" borderId="118" xfId="0" quotePrefix="1" applyFont="1" applyFill="1" applyBorder="1" applyProtection="1">
      <protection hidden="1"/>
    </xf>
    <xf numFmtId="0" fontId="3" fillId="6" borderId="5" xfId="0" applyFont="1" applyFill="1" applyBorder="1" applyProtection="1">
      <protection hidden="1"/>
    </xf>
    <xf numFmtId="0" fontId="3" fillId="6" borderId="0" xfId="0" applyFont="1" applyFill="1" applyBorder="1"/>
    <xf numFmtId="0" fontId="3" fillId="6" borderId="5" xfId="0" applyFont="1" applyFill="1" applyBorder="1"/>
    <xf numFmtId="0" fontId="34" fillId="0" borderId="0" xfId="0" applyFont="1" applyFill="1" applyBorder="1" applyProtection="1">
      <protection hidden="1"/>
    </xf>
    <xf numFmtId="0" fontId="3" fillId="0" borderId="118" xfId="0" applyFont="1" applyFill="1" applyBorder="1" applyAlignment="1" applyProtection="1">
      <alignment horizontal="center"/>
      <protection hidden="1"/>
    </xf>
    <xf numFmtId="0" fontId="0" fillId="0" borderId="0" xfId="0" applyAlignment="1">
      <alignment horizontal="center"/>
    </xf>
    <xf numFmtId="0" fontId="3" fillId="45" borderId="118" xfId="0" applyFont="1" applyFill="1" applyBorder="1" applyAlignment="1" applyProtection="1">
      <alignment horizontal="center"/>
      <protection hidden="1"/>
    </xf>
    <xf numFmtId="4" fontId="53" fillId="0" borderId="0" xfId="0" applyNumberFormat="1" applyFont="1"/>
    <xf numFmtId="4" fontId="27" fillId="0" borderId="0" xfId="0" applyNumberFormat="1" applyFont="1"/>
    <xf numFmtId="0" fontId="130" fillId="0" borderId="0" xfId="0" applyFont="1"/>
    <xf numFmtId="4" fontId="3" fillId="6" borderId="5" xfId="0" applyNumberFormat="1" applyFont="1" applyFill="1" applyBorder="1" applyAlignment="1" applyProtection="1">
      <alignment horizontal="left" indent="1"/>
      <protection hidden="1"/>
    </xf>
    <xf numFmtId="0" fontId="0" fillId="6" borderId="0" xfId="0" applyFill="1" applyBorder="1" applyAlignment="1" applyProtection="1">
      <alignment horizontal="center"/>
      <protection hidden="1"/>
    </xf>
    <xf numFmtId="4" fontId="3" fillId="6" borderId="76" xfId="0" applyNumberFormat="1" applyFont="1" applyFill="1" applyBorder="1" applyAlignment="1" applyProtection="1">
      <alignment horizontal="left" indent="1"/>
      <protection hidden="1"/>
    </xf>
    <xf numFmtId="0" fontId="23" fillId="0" borderId="137" xfId="0" applyFont="1" applyBorder="1" applyProtection="1">
      <protection hidden="1"/>
    </xf>
    <xf numFmtId="0" fontId="0" fillId="45" borderId="118" xfId="0" applyFill="1" applyBorder="1" applyProtection="1">
      <protection hidden="1"/>
    </xf>
    <xf numFmtId="0" fontId="34" fillId="0" borderId="0" xfId="0" quotePrefix="1" applyFont="1" applyProtection="1">
      <protection hidden="1"/>
    </xf>
    <xf numFmtId="0" fontId="4" fillId="9" borderId="45" xfId="0" applyFont="1" applyFill="1" applyBorder="1" applyAlignment="1" applyProtection="1">
      <alignment horizontal="center"/>
      <protection hidden="1"/>
    </xf>
    <xf numFmtId="0" fontId="4" fillId="9" borderId="7" xfId="0" applyFont="1" applyFill="1" applyBorder="1" applyAlignment="1" applyProtection="1">
      <alignment horizontal="center"/>
      <protection hidden="1"/>
    </xf>
    <xf numFmtId="0" fontId="4" fillId="9" borderId="72" xfId="0" applyFont="1" applyFill="1" applyBorder="1" applyAlignment="1" applyProtection="1">
      <alignment horizontal="center"/>
      <protection hidden="1"/>
    </xf>
    <xf numFmtId="0" fontId="29" fillId="0" borderId="0" xfId="0" applyFont="1" applyFill="1" applyBorder="1" applyProtection="1">
      <protection hidden="1"/>
    </xf>
    <xf numFmtId="0" fontId="29" fillId="0" borderId="0" xfId="0" quotePrefix="1" applyFont="1" applyFill="1" applyBorder="1" applyProtection="1">
      <protection hidden="1"/>
    </xf>
    <xf numFmtId="0" fontId="29" fillId="0" borderId="0" xfId="0" applyFont="1" applyFill="1" applyBorder="1" applyAlignment="1" applyProtection="1">
      <alignment horizontal="center"/>
      <protection hidden="1"/>
    </xf>
    <xf numFmtId="0" fontId="62" fillId="6" borderId="3" xfId="0" applyFont="1" applyFill="1" applyBorder="1" applyAlignment="1" applyProtection="1">
      <alignment horizontal="center"/>
      <protection hidden="1"/>
    </xf>
    <xf numFmtId="0" fontId="2" fillId="0" borderId="0" xfId="0" quotePrefix="1" applyFont="1" applyBorder="1" applyProtection="1">
      <protection hidden="1"/>
    </xf>
    <xf numFmtId="0" fontId="2" fillId="0" borderId="0" xfId="0" applyFont="1" applyFill="1" applyBorder="1" applyProtection="1">
      <protection hidden="1"/>
    </xf>
    <xf numFmtId="0" fontId="2" fillId="0" borderId="0" xfId="0" quotePrefix="1" applyFont="1" applyFill="1" applyBorder="1" applyProtection="1">
      <protection hidden="1"/>
    </xf>
    <xf numFmtId="4" fontId="34" fillId="0" borderId="0" xfId="0" applyNumberFormat="1" applyFont="1" applyProtection="1">
      <protection hidden="1"/>
    </xf>
    <xf numFmtId="0" fontId="70" fillId="0" borderId="0" xfId="0" applyFont="1" applyProtection="1">
      <protection hidden="1"/>
    </xf>
    <xf numFmtId="0" fontId="2" fillId="0" borderId="0" xfId="0" quotePrefix="1" applyFont="1" applyProtection="1">
      <protection hidden="1"/>
    </xf>
    <xf numFmtId="0" fontId="3" fillId="0" borderId="44" xfId="0" applyFont="1" applyFill="1" applyBorder="1" applyAlignment="1" applyProtection="1">
      <protection locked="0" hidden="1"/>
    </xf>
    <xf numFmtId="3" fontId="23" fillId="12" borderId="118" xfId="0" applyNumberFormat="1" applyFont="1" applyFill="1" applyBorder="1" applyProtection="1">
      <protection hidden="1"/>
    </xf>
    <xf numFmtId="0" fontId="23" fillId="12" borderId="118" xfId="0" applyFont="1" applyFill="1" applyBorder="1" applyAlignment="1" applyProtection="1">
      <alignment horizontal="center"/>
      <protection hidden="1"/>
    </xf>
    <xf numFmtId="0" fontId="0" fillId="7" borderId="80" xfId="0" applyFill="1" applyBorder="1" applyAlignment="1" applyProtection="1">
      <alignment horizontal="center"/>
      <protection hidden="1"/>
    </xf>
    <xf numFmtId="0" fontId="32" fillId="12" borderId="20" xfId="0" applyFont="1" applyFill="1" applyBorder="1" applyProtection="1">
      <protection hidden="1"/>
    </xf>
    <xf numFmtId="0" fontId="4" fillId="12" borderId="45" xfId="0" applyFont="1" applyFill="1" applyBorder="1" applyProtection="1">
      <protection hidden="1"/>
    </xf>
    <xf numFmtId="0" fontId="4" fillId="12" borderId="44" xfId="0" applyFont="1" applyFill="1" applyBorder="1" applyProtection="1">
      <protection hidden="1"/>
    </xf>
    <xf numFmtId="0" fontId="32" fillId="12" borderId="0" xfId="0" applyFont="1" applyFill="1"/>
    <xf numFmtId="0" fontId="4" fillId="7" borderId="41" xfId="0" applyNumberFormat="1" applyFont="1" applyFill="1" applyBorder="1" applyProtection="1">
      <protection locked="0"/>
    </xf>
    <xf numFmtId="0" fontId="4" fillId="7" borderId="91" xfId="0" applyFont="1" applyFill="1" applyBorder="1" applyAlignment="1" applyProtection="1">
      <alignment horizontal="center"/>
      <protection locked="0"/>
    </xf>
    <xf numFmtId="0" fontId="32" fillId="12" borderId="0" xfId="0" applyFont="1" applyFill="1" applyProtection="1">
      <protection hidden="1"/>
    </xf>
    <xf numFmtId="0" fontId="4" fillId="12" borderId="0" xfId="0" applyFont="1" applyFill="1" applyProtection="1">
      <protection hidden="1"/>
    </xf>
    <xf numFmtId="0" fontId="3" fillId="12" borderId="118" xfId="0" applyNumberFormat="1" applyFont="1" applyFill="1" applyBorder="1" applyProtection="1">
      <protection hidden="1"/>
    </xf>
    <xf numFmtId="0" fontId="3" fillId="12" borderId="118" xfId="0" applyFont="1" applyFill="1" applyBorder="1" applyAlignment="1" applyProtection="1">
      <alignment horizontal="center"/>
      <protection hidden="1"/>
    </xf>
    <xf numFmtId="0" fontId="3" fillId="12" borderId="118" xfId="0" applyNumberFormat="1" applyFont="1" applyFill="1" applyBorder="1" applyAlignment="1" applyProtection="1">
      <alignment horizontal="right"/>
      <protection hidden="1"/>
    </xf>
    <xf numFmtId="3" fontId="3" fillId="12" borderId="118" xfId="0" applyNumberFormat="1" applyFont="1" applyFill="1" applyBorder="1" applyAlignment="1" applyProtection="1">
      <alignment horizontal="center"/>
      <protection hidden="1"/>
    </xf>
    <xf numFmtId="4" fontId="4" fillId="0" borderId="0" xfId="0" applyNumberFormat="1" applyFont="1" applyFill="1" applyBorder="1" applyProtection="1">
      <protection hidden="1"/>
    </xf>
    <xf numFmtId="0" fontId="0" fillId="46" borderId="0" xfId="0" applyFill="1"/>
    <xf numFmtId="0" fontId="0" fillId="6" borderId="95" xfId="0" applyFill="1" applyBorder="1" applyAlignment="1" applyProtection="1">
      <alignment horizontal="center"/>
      <protection hidden="1"/>
    </xf>
    <xf numFmtId="3" fontId="23" fillId="0" borderId="139" xfId="0" applyNumberFormat="1" applyFont="1" applyFill="1" applyBorder="1" applyProtection="1">
      <protection hidden="1"/>
    </xf>
    <xf numFmtId="0" fontId="4" fillId="0" borderId="102" xfId="0" applyFont="1" applyFill="1" applyBorder="1" applyProtection="1">
      <protection hidden="1"/>
    </xf>
    <xf numFmtId="0" fontId="32" fillId="0" borderId="20" xfId="0" applyFont="1" applyFill="1" applyBorder="1" applyProtection="1">
      <protection hidden="1"/>
    </xf>
    <xf numFmtId="0" fontId="32" fillId="0" borderId="7" xfId="0" applyFont="1" applyFill="1" applyBorder="1" applyProtection="1">
      <protection hidden="1"/>
    </xf>
    <xf numFmtId="0" fontId="32" fillId="0" borderId="7" xfId="0" applyFont="1" applyFill="1" applyBorder="1"/>
    <xf numFmtId="0" fontId="4" fillId="0" borderId="115" xfId="0" applyFont="1" applyFill="1" applyBorder="1" applyProtection="1">
      <protection hidden="1"/>
    </xf>
    <xf numFmtId="0" fontId="4" fillId="0" borderId="49" xfId="0" applyFont="1" applyFill="1" applyBorder="1" applyProtection="1">
      <protection hidden="1"/>
    </xf>
    <xf numFmtId="3" fontId="0" fillId="0" borderId="20" xfId="0" applyNumberFormat="1" applyFill="1" applyBorder="1" applyProtection="1">
      <protection hidden="1"/>
    </xf>
    <xf numFmtId="3" fontId="0" fillId="0" borderId="7" xfId="0" applyNumberFormat="1" applyFill="1" applyBorder="1" applyProtection="1">
      <protection hidden="1"/>
    </xf>
    <xf numFmtId="0" fontId="0" fillId="0" borderId="7" xfId="0" applyFill="1" applyBorder="1"/>
    <xf numFmtId="0" fontId="4" fillId="0" borderId="65" xfId="0" applyFont="1" applyFill="1" applyBorder="1" applyProtection="1">
      <protection hidden="1"/>
    </xf>
    <xf numFmtId="0" fontId="4" fillId="0" borderId="35" xfId="0" applyFont="1" applyFill="1" applyBorder="1" applyProtection="1">
      <protection hidden="1"/>
    </xf>
    <xf numFmtId="0" fontId="0" fillId="0" borderId="7" xfId="0" applyFill="1" applyBorder="1" applyProtection="1">
      <protection hidden="1"/>
    </xf>
    <xf numFmtId="0" fontId="0" fillId="0" borderId="20" xfId="0" applyFill="1" applyBorder="1" applyProtection="1">
      <protection hidden="1"/>
    </xf>
    <xf numFmtId="0" fontId="23" fillId="0" borderId="44" xfId="0" applyFont="1" applyFill="1" applyBorder="1" applyAlignment="1" applyProtection="1">
      <alignment horizontal="center"/>
      <protection hidden="1"/>
    </xf>
    <xf numFmtId="0" fontId="52" fillId="6" borderId="0" xfId="0" applyFont="1" applyFill="1"/>
    <xf numFmtId="0" fontId="4" fillId="27" borderId="118" xfId="0" applyFont="1" applyFill="1" applyBorder="1" applyAlignment="1" applyProtection="1">
      <alignment horizontal="center"/>
      <protection hidden="1"/>
    </xf>
    <xf numFmtId="0" fontId="2" fillId="43" borderId="118" xfId="0" applyFont="1" applyFill="1" applyBorder="1"/>
    <xf numFmtId="0" fontId="30" fillId="0" borderId="0" xfId="0" applyFont="1"/>
    <xf numFmtId="2" fontId="3" fillId="6" borderId="2" xfId="0" applyNumberFormat="1" applyFont="1" applyFill="1" applyBorder="1" applyProtection="1">
      <protection hidden="1"/>
    </xf>
    <xf numFmtId="2" fontId="3" fillId="0" borderId="2" xfId="0" applyNumberFormat="1" applyFont="1" applyFill="1" applyBorder="1" applyProtection="1">
      <protection hidden="1"/>
    </xf>
    <xf numFmtId="0" fontId="3" fillId="6" borderId="137" xfId="0" applyFont="1" applyFill="1" applyBorder="1" applyProtection="1">
      <protection hidden="1"/>
    </xf>
    <xf numFmtId="164" fontId="3" fillId="0" borderId="137" xfId="0" applyNumberFormat="1" applyFont="1" applyBorder="1" applyProtection="1">
      <protection locked="0"/>
    </xf>
    <xf numFmtId="0" fontId="3" fillId="0" borderId="137" xfId="0" applyFont="1" applyBorder="1" applyProtection="1">
      <protection locked="0"/>
    </xf>
    <xf numFmtId="0" fontId="3" fillId="0" borderId="137" xfId="0" applyFont="1" applyBorder="1" applyAlignment="1" applyProtection="1">
      <protection locked="0"/>
    </xf>
    <xf numFmtId="0" fontId="3" fillId="0" borderId="137" xfId="0" applyFont="1" applyBorder="1" applyAlignment="1" applyProtection="1">
      <alignment shrinkToFit="1"/>
      <protection locked="0"/>
    </xf>
    <xf numFmtId="4" fontId="3" fillId="0" borderId="137" xfId="0" applyNumberFormat="1" applyFont="1" applyFill="1" applyBorder="1" applyProtection="1">
      <protection locked="0"/>
    </xf>
    <xf numFmtId="4" fontId="3" fillId="0" borderId="137" xfId="0" applyNumberFormat="1" applyFont="1" applyFill="1" applyBorder="1" applyAlignment="1" applyProtection="1">
      <alignment horizontal="right"/>
      <protection locked="0"/>
    </xf>
    <xf numFmtId="4" fontId="3" fillId="6" borderId="137" xfId="0" applyNumberFormat="1" applyFont="1" applyFill="1" applyBorder="1" applyProtection="1">
      <protection hidden="1"/>
    </xf>
    <xf numFmtId="0" fontId="3" fillId="0" borderId="137" xfId="0" applyNumberFormat="1" applyFont="1" applyBorder="1" applyProtection="1">
      <protection locked="0"/>
    </xf>
    <xf numFmtId="4" fontId="3" fillId="0" borderId="137" xfId="0" applyNumberFormat="1" applyFont="1" applyBorder="1" applyProtection="1">
      <protection locked="0"/>
    </xf>
    <xf numFmtId="4" fontId="3" fillId="9" borderId="137" xfId="0" applyNumberFormat="1" applyFont="1" applyFill="1" applyBorder="1"/>
    <xf numFmtId="0" fontId="0" fillId="27" borderId="0" xfId="0" applyFill="1"/>
    <xf numFmtId="0" fontId="3" fillId="27" borderId="140" xfId="0" applyFont="1" applyFill="1" applyBorder="1" applyAlignment="1" applyProtection="1">
      <protection hidden="1"/>
    </xf>
    <xf numFmtId="0" fontId="143" fillId="0" borderId="0" xfId="1" applyFont="1" applyProtection="1">
      <protection hidden="1"/>
    </xf>
    <xf numFmtId="0" fontId="2" fillId="2" borderId="63" xfId="0" applyFont="1" applyFill="1" applyBorder="1" applyAlignment="1">
      <alignment vertical="center" textRotation="180"/>
    </xf>
    <xf numFmtId="0" fontId="59" fillId="0" borderId="0" xfId="0" applyFont="1" applyFill="1" applyProtection="1">
      <protection hidden="1"/>
    </xf>
    <xf numFmtId="0" fontId="10" fillId="0" borderId="0" xfId="1" applyFont="1" applyProtection="1">
      <protection hidden="1"/>
    </xf>
    <xf numFmtId="2" fontId="29" fillId="0" borderId="0" xfId="0" applyNumberFormat="1" applyFont="1" applyBorder="1" applyProtection="1">
      <protection hidden="1"/>
    </xf>
    <xf numFmtId="0" fontId="34" fillId="0" borderId="0" xfId="0" applyFont="1"/>
    <xf numFmtId="0" fontId="23" fillId="7" borderId="87" xfId="0" applyFont="1" applyFill="1" applyBorder="1" applyProtection="1">
      <protection hidden="1"/>
    </xf>
    <xf numFmtId="0" fontId="0" fillId="7" borderId="88" xfId="0" applyFill="1" applyBorder="1" applyProtection="1">
      <protection hidden="1"/>
    </xf>
    <xf numFmtId="0" fontId="0" fillId="7" borderId="89" xfId="0" applyFill="1" applyBorder="1" applyProtection="1">
      <protection hidden="1"/>
    </xf>
    <xf numFmtId="0" fontId="23" fillId="7" borderId="87" xfId="0" applyFont="1" applyFill="1" applyBorder="1" applyAlignment="1" applyProtection="1">
      <alignment horizontal="left"/>
      <protection hidden="1"/>
    </xf>
    <xf numFmtId="0" fontId="10" fillId="7" borderId="122" xfId="1" applyFont="1" applyFill="1" applyBorder="1" applyAlignment="1" applyProtection="1">
      <protection hidden="1"/>
    </xf>
    <xf numFmtId="0" fontId="4" fillId="7" borderId="123" xfId="0" applyFont="1" applyFill="1" applyBorder="1"/>
    <xf numFmtId="0" fontId="10" fillId="7" borderId="62" xfId="1" applyFont="1" applyFill="1" applyBorder="1" applyAlignment="1">
      <alignment horizontal="left" indent="1"/>
    </xf>
    <xf numFmtId="0" fontId="138" fillId="6" borderId="66" xfId="0" applyFont="1" applyFill="1" applyBorder="1" applyAlignment="1" applyProtection="1">
      <alignment horizontal="center"/>
      <protection hidden="1"/>
    </xf>
    <xf numFmtId="0" fontId="99" fillId="9" borderId="141" xfId="0" applyFont="1" applyFill="1" applyBorder="1" applyAlignment="1">
      <alignment vertical="center"/>
    </xf>
    <xf numFmtId="0" fontId="2" fillId="29" borderId="142" xfId="0" applyFont="1" applyFill="1" applyBorder="1" applyAlignment="1" applyProtection="1">
      <protection hidden="1"/>
    </xf>
    <xf numFmtId="0" fontId="2" fillId="2" borderId="143" xfId="0" applyFont="1" applyFill="1" applyBorder="1" applyAlignment="1" applyProtection="1">
      <alignment horizontal="left"/>
      <protection hidden="1"/>
    </xf>
    <xf numFmtId="0" fontId="30" fillId="0" borderId="0" xfId="0" applyFont="1" applyFill="1" applyBorder="1" applyProtection="1">
      <protection hidden="1"/>
    </xf>
    <xf numFmtId="0" fontId="30" fillId="0" borderId="0" xfId="0" applyFont="1" applyFill="1" applyBorder="1"/>
    <xf numFmtId="0" fontId="3" fillId="6" borderId="73" xfId="0" applyFont="1" applyFill="1" applyBorder="1" applyAlignment="1">
      <alignment horizontal="right"/>
    </xf>
    <xf numFmtId="0" fontId="34" fillId="9" borderId="0" xfId="0" applyFont="1" applyFill="1" applyProtection="1">
      <protection hidden="1"/>
    </xf>
    <xf numFmtId="0" fontId="34" fillId="8" borderId="0" xfId="0" applyFont="1" applyFill="1" applyProtection="1">
      <protection hidden="1"/>
    </xf>
    <xf numFmtId="0" fontId="34" fillId="12" borderId="0" xfId="0" applyFont="1" applyFill="1" applyProtection="1">
      <protection hidden="1"/>
    </xf>
    <xf numFmtId="168" fontId="2" fillId="0" borderId="0" xfId="0" applyNumberFormat="1" applyFont="1" applyProtection="1">
      <protection hidden="1"/>
    </xf>
    <xf numFmtId="0" fontId="59" fillId="12" borderId="0" xfId="0" applyFont="1" applyFill="1"/>
    <xf numFmtId="0" fontId="31" fillId="0" borderId="71" xfId="0" applyFont="1" applyFill="1" applyBorder="1" applyAlignment="1">
      <alignment horizontal="right"/>
    </xf>
    <xf numFmtId="0" fontId="5" fillId="0" borderId="102" xfId="0" applyFont="1" applyBorder="1" applyProtection="1">
      <protection hidden="1"/>
    </xf>
    <xf numFmtId="0" fontId="3" fillId="27" borderId="144" xfId="0" applyFont="1" applyFill="1" applyBorder="1" applyProtection="1">
      <protection hidden="1"/>
    </xf>
    <xf numFmtId="0" fontId="3" fillId="33" borderId="0" xfId="0" applyFont="1" applyFill="1" applyProtection="1">
      <protection hidden="1"/>
    </xf>
    <xf numFmtId="4" fontId="146" fillId="6" borderId="137" xfId="0" applyNumberFormat="1" applyFont="1" applyFill="1" applyBorder="1" applyProtection="1">
      <protection hidden="1"/>
    </xf>
    <xf numFmtId="0" fontId="3" fillId="35" borderId="66" xfId="0" applyFont="1" applyFill="1" applyBorder="1" applyAlignment="1" applyProtection="1">
      <alignment horizontal="center"/>
      <protection hidden="1"/>
    </xf>
    <xf numFmtId="0" fontId="3" fillId="44" borderId="145" xfId="0" applyFont="1" applyFill="1" applyBorder="1" applyAlignment="1" applyProtection="1">
      <alignment horizontal="center"/>
      <protection locked="0" hidden="1"/>
    </xf>
    <xf numFmtId="0" fontId="0" fillId="0" borderId="145" xfId="0" applyBorder="1" applyAlignment="1" applyProtection="1">
      <alignment horizontal="center"/>
      <protection locked="0" hidden="1"/>
    </xf>
    <xf numFmtId="0" fontId="27" fillId="0" borderId="0" xfId="0" applyFont="1" applyFill="1" applyBorder="1" applyAlignment="1"/>
    <xf numFmtId="0" fontId="10" fillId="0" borderId="146" xfId="1" applyFont="1" applyFill="1" applyBorder="1" applyAlignment="1" applyProtection="1">
      <protection hidden="1"/>
    </xf>
    <xf numFmtId="0" fontId="141" fillId="0" borderId="147" xfId="0" applyFont="1" applyFill="1" applyBorder="1" applyProtection="1">
      <protection hidden="1"/>
    </xf>
    <xf numFmtId="0" fontId="4" fillId="0" borderId="0" xfId="0" applyFont="1" applyFill="1" applyProtection="1">
      <protection hidden="1"/>
    </xf>
    <xf numFmtId="0" fontId="30" fillId="0" borderId="0" xfId="0" applyFont="1" applyAlignment="1" applyProtection="1">
      <alignment horizontal="left"/>
      <protection hidden="1"/>
    </xf>
    <xf numFmtId="0" fontId="49" fillId="0" borderId="0" xfId="0" applyFont="1"/>
    <xf numFmtId="0" fontId="23" fillId="0" borderId="0" xfId="0" applyFont="1"/>
    <xf numFmtId="4" fontId="4" fillId="9" borderId="44" xfId="0" applyNumberFormat="1" applyFont="1" applyFill="1" applyBorder="1" applyAlignment="1" applyProtection="1">
      <alignment horizontal="center"/>
      <protection locked="0" hidden="1"/>
    </xf>
    <xf numFmtId="171" fontId="62" fillId="44" borderId="118" xfId="0" applyNumberFormat="1" applyFont="1" applyFill="1" applyBorder="1" applyAlignment="1" applyProtection="1">
      <protection locked="0" hidden="1"/>
    </xf>
    <xf numFmtId="0" fontId="0" fillId="6" borderId="65" xfId="0" applyFont="1" applyFill="1" applyBorder="1" applyProtection="1">
      <protection hidden="1"/>
    </xf>
    <xf numFmtId="0" fontId="3" fillId="6" borderId="116" xfId="0" applyFont="1" applyFill="1" applyBorder="1" applyAlignment="1" applyProtection="1">
      <alignment horizontal="center"/>
      <protection hidden="1"/>
    </xf>
    <xf numFmtId="0" fontId="29" fillId="6" borderId="60" xfId="0" applyFont="1" applyFill="1" applyBorder="1" applyAlignment="1" applyProtection="1">
      <alignment horizontal="right"/>
      <protection hidden="1"/>
    </xf>
    <xf numFmtId="0" fontId="29" fillId="27" borderId="44" xfId="0" applyFont="1" applyFill="1" applyBorder="1" applyProtection="1">
      <protection hidden="1"/>
    </xf>
    <xf numFmtId="0" fontId="3" fillId="0" borderId="137" xfId="0" applyFont="1" applyBorder="1" applyAlignment="1" applyProtection="1">
      <alignment horizontal="center"/>
      <protection locked="0"/>
    </xf>
    <xf numFmtId="0" fontId="3" fillId="0" borderId="148" xfId="0" applyFont="1" applyBorder="1" applyAlignment="1" applyProtection="1">
      <alignment horizontal="center"/>
      <protection locked="0"/>
    </xf>
    <xf numFmtId="0" fontId="4" fillId="9" borderId="149" xfId="0" applyNumberFormat="1" applyFont="1" applyFill="1" applyBorder="1" applyAlignment="1" applyProtection="1">
      <protection hidden="1"/>
    </xf>
    <xf numFmtId="0" fontId="4" fillId="27" borderId="44" xfId="0" applyFont="1" applyFill="1" applyBorder="1" applyAlignment="1" applyProtection="1">
      <protection hidden="1"/>
    </xf>
    <xf numFmtId="14" fontId="4" fillId="27" borderId="44" xfId="0" applyNumberFormat="1" applyFont="1" applyFill="1" applyBorder="1" applyAlignment="1" applyProtection="1">
      <protection hidden="1"/>
    </xf>
    <xf numFmtId="0" fontId="4" fillId="27" borderId="45" xfId="0" applyFont="1" applyFill="1" applyBorder="1" applyAlignment="1" applyProtection="1">
      <protection hidden="1"/>
    </xf>
    <xf numFmtId="0" fontId="4" fillId="27" borderId="44" xfId="0" applyFont="1" applyFill="1" applyBorder="1" applyProtection="1">
      <protection hidden="1"/>
    </xf>
    <xf numFmtId="0" fontId="16" fillId="27" borderId="44" xfId="17" applyNumberFormat="1" applyFont="1" applyFill="1" applyBorder="1" applyAlignment="1" applyProtection="1">
      <alignment horizontal="left" vertical="top"/>
      <protection hidden="1"/>
    </xf>
    <xf numFmtId="0" fontId="0" fillId="7" borderId="79" xfId="0" applyFill="1" applyBorder="1" applyProtection="1">
      <protection hidden="1"/>
    </xf>
    <xf numFmtId="0" fontId="3" fillId="7" borderId="79" xfId="0" applyFont="1" applyFill="1" applyBorder="1" applyProtection="1">
      <protection hidden="1"/>
    </xf>
    <xf numFmtId="0" fontId="19" fillId="0" borderId="0" xfId="0" applyFont="1" applyFill="1" applyBorder="1" applyAlignment="1" applyProtection="1">
      <alignment horizontal="center"/>
      <protection hidden="1"/>
    </xf>
    <xf numFmtId="0" fontId="56" fillId="7" borderId="150" xfId="0" applyFont="1" applyFill="1" applyBorder="1" applyAlignment="1" applyProtection="1">
      <alignment vertical="center"/>
      <protection hidden="1"/>
    </xf>
    <xf numFmtId="0" fontId="0" fillId="7" borderId="150" xfId="0" applyFill="1" applyBorder="1" applyProtection="1">
      <protection hidden="1"/>
    </xf>
    <xf numFmtId="0" fontId="2" fillId="14" borderId="151" xfId="0" applyFont="1" applyFill="1" applyBorder="1" applyAlignment="1" applyProtection="1">
      <alignment horizontal="center"/>
      <protection hidden="1"/>
    </xf>
    <xf numFmtId="0" fontId="2" fillId="14" borderId="154" xfId="0" applyFont="1" applyFill="1" applyBorder="1" applyProtection="1">
      <protection hidden="1"/>
    </xf>
    <xf numFmtId="0" fontId="96" fillId="14" borderId="151" xfId="0" applyFont="1" applyFill="1" applyBorder="1" applyAlignment="1" applyProtection="1">
      <alignment horizontal="center"/>
      <protection hidden="1"/>
    </xf>
    <xf numFmtId="0" fontId="10" fillId="7" borderId="152" xfId="1" applyFont="1" applyFill="1" applyBorder="1" applyAlignment="1" applyProtection="1">
      <alignment horizontal="center"/>
      <protection hidden="1"/>
    </xf>
    <xf numFmtId="0" fontId="136" fillId="7" borderId="158" xfId="0" applyFont="1" applyFill="1" applyBorder="1" applyAlignment="1" applyProtection="1">
      <alignment vertical="center"/>
      <protection hidden="1"/>
    </xf>
    <xf numFmtId="0" fontId="4" fillId="7" borderId="161" xfId="0" applyFont="1" applyFill="1" applyBorder="1" applyAlignment="1" applyProtection="1">
      <protection hidden="1"/>
    </xf>
    <xf numFmtId="0" fontId="4" fillId="0" borderId="155" xfId="0" applyFont="1" applyFill="1" applyBorder="1" applyAlignment="1" applyProtection="1">
      <alignment horizontal="left"/>
      <protection locked="0" hidden="1"/>
    </xf>
    <xf numFmtId="4" fontId="3" fillId="0" borderId="155" xfId="0" applyNumberFormat="1" applyFont="1" applyFill="1" applyBorder="1" applyProtection="1">
      <protection locked="0" hidden="1"/>
    </xf>
    <xf numFmtId="0" fontId="2" fillId="14" borderId="163" xfId="0" applyFont="1" applyFill="1" applyBorder="1" applyProtection="1">
      <protection hidden="1"/>
    </xf>
    <xf numFmtId="0" fontId="2" fillId="14" borderId="164" xfId="0" applyFont="1" applyFill="1" applyBorder="1" applyProtection="1">
      <protection hidden="1"/>
    </xf>
    <xf numFmtId="0" fontId="3" fillId="14" borderId="165" xfId="0" applyFont="1" applyFill="1" applyBorder="1" applyProtection="1">
      <protection hidden="1"/>
    </xf>
    <xf numFmtId="0" fontId="2" fillId="14" borderId="166" xfId="0" applyFont="1" applyFill="1" applyBorder="1" applyAlignment="1" applyProtection="1">
      <alignment vertical="center"/>
      <protection hidden="1"/>
    </xf>
    <xf numFmtId="0" fontId="4" fillId="7" borderId="155" xfId="0" applyFont="1" applyFill="1" applyBorder="1" applyProtection="1">
      <protection hidden="1"/>
    </xf>
    <xf numFmtId="0" fontId="4" fillId="7" borderId="157" xfId="0" applyFont="1" applyFill="1" applyBorder="1" applyProtection="1">
      <protection hidden="1"/>
    </xf>
    <xf numFmtId="0" fontId="2" fillId="14" borderId="160" xfId="0" applyFont="1" applyFill="1" applyBorder="1" applyProtection="1">
      <protection hidden="1"/>
    </xf>
    <xf numFmtId="0" fontId="103" fillId="6" borderId="79" xfId="0" applyFont="1" applyFill="1" applyBorder="1" applyAlignment="1" applyProtection="1">
      <alignment horizontal="center"/>
      <protection hidden="1"/>
    </xf>
    <xf numFmtId="0" fontId="0" fillId="27" borderId="79" xfId="0" applyFill="1" applyBorder="1" applyAlignment="1" applyProtection="1">
      <alignment horizontal="center"/>
      <protection hidden="1"/>
    </xf>
    <xf numFmtId="0" fontId="0" fillId="43" borderId="79" xfId="0" applyFill="1" applyBorder="1" applyAlignment="1" applyProtection="1">
      <alignment horizontal="center"/>
      <protection hidden="1"/>
    </xf>
    <xf numFmtId="0" fontId="0" fillId="14" borderId="79" xfId="0" applyFill="1" applyBorder="1" applyAlignment="1" applyProtection="1">
      <alignment horizontal="center"/>
      <protection hidden="1"/>
    </xf>
    <xf numFmtId="0" fontId="138" fillId="0" borderId="66" xfId="0" applyFont="1" applyBorder="1" applyAlignment="1" applyProtection="1">
      <alignment horizontal="center"/>
      <protection hidden="1"/>
    </xf>
    <xf numFmtId="0" fontId="3" fillId="35" borderId="168" xfId="0" applyFont="1" applyFill="1" applyBorder="1" applyAlignment="1" applyProtection="1">
      <alignment horizontal="center"/>
      <protection hidden="1"/>
    </xf>
    <xf numFmtId="0" fontId="34" fillId="14" borderId="160" xfId="0" applyFont="1" applyFill="1" applyBorder="1" applyProtection="1">
      <protection hidden="1"/>
    </xf>
    <xf numFmtId="0" fontId="34" fillId="14" borderId="166" xfId="0" applyFont="1" applyFill="1" applyBorder="1" applyProtection="1">
      <protection hidden="1"/>
    </xf>
    <xf numFmtId="0" fontId="29" fillId="7" borderId="167" xfId="0" applyFont="1" applyFill="1" applyBorder="1" applyAlignment="1" applyProtection="1">
      <alignment horizontal="center"/>
      <protection hidden="1"/>
    </xf>
    <xf numFmtId="0" fontId="0" fillId="7" borderId="158" xfId="0" applyFill="1" applyBorder="1" applyProtection="1">
      <protection hidden="1"/>
    </xf>
    <xf numFmtId="0" fontId="2" fillId="14" borderId="7" xfId="0" applyFont="1" applyFill="1" applyBorder="1" applyAlignment="1" applyProtection="1">
      <alignment horizontal="center"/>
      <protection hidden="1"/>
    </xf>
    <xf numFmtId="0" fontId="32" fillId="0" borderId="0" xfId="0" applyFont="1" applyFill="1" applyBorder="1" applyAlignment="1" applyProtection="1">
      <alignment horizontal="right"/>
      <protection hidden="1"/>
    </xf>
    <xf numFmtId="0" fontId="2" fillId="14" borderId="170" xfId="0" applyFont="1" applyFill="1" applyBorder="1" applyProtection="1">
      <protection hidden="1"/>
    </xf>
    <xf numFmtId="4" fontId="3" fillId="7" borderId="155" xfId="0" applyNumberFormat="1" applyFont="1" applyFill="1" applyBorder="1" applyProtection="1">
      <protection hidden="1"/>
    </xf>
    <xf numFmtId="4" fontId="4" fillId="0" borderId="155" xfId="0" applyNumberFormat="1" applyFont="1" applyFill="1" applyBorder="1" applyProtection="1">
      <protection locked="0"/>
    </xf>
    <xf numFmtId="4" fontId="4" fillId="7" borderId="157" xfId="0" applyNumberFormat="1" applyFont="1" applyFill="1" applyBorder="1" applyProtection="1">
      <protection hidden="1"/>
    </xf>
    <xf numFmtId="0" fontId="136" fillId="7" borderId="79" xfId="0" applyFont="1" applyFill="1" applyBorder="1" applyAlignment="1" applyProtection="1">
      <alignment vertical="center"/>
      <protection hidden="1"/>
    </xf>
    <xf numFmtId="0" fontId="3" fillId="7" borderId="167" xfId="0" applyFont="1" applyFill="1" applyBorder="1" applyProtection="1">
      <protection hidden="1"/>
    </xf>
    <xf numFmtId="0" fontId="4" fillId="7" borderId="162" xfId="0" applyFont="1" applyFill="1" applyBorder="1" applyProtection="1">
      <protection hidden="1"/>
    </xf>
    <xf numFmtId="0" fontId="3" fillId="7" borderId="167" xfId="0" applyFont="1" applyFill="1" applyBorder="1" applyAlignment="1" applyProtection="1">
      <alignment horizontal="left" indent="1"/>
      <protection locked="0" hidden="1"/>
    </xf>
    <xf numFmtId="4" fontId="2" fillId="14" borderId="166" xfId="0" applyNumberFormat="1" applyFont="1" applyFill="1" applyBorder="1" applyAlignment="1" applyProtection="1">
      <alignment horizontal="center"/>
      <protection locked="0" hidden="1"/>
    </xf>
    <xf numFmtId="0" fontId="10" fillId="7" borderId="158" xfId="1" applyFont="1" applyFill="1" applyBorder="1" applyAlignment="1" applyProtection="1">
      <alignment horizontal="center"/>
      <protection hidden="1"/>
    </xf>
    <xf numFmtId="0" fontId="34" fillId="14" borderId="65" xfId="0" applyFont="1" applyFill="1" applyBorder="1" applyProtection="1">
      <protection hidden="1"/>
    </xf>
    <xf numFmtId="4" fontId="4" fillId="7" borderId="155" xfId="0" applyNumberFormat="1" applyFont="1" applyFill="1" applyBorder="1" applyAlignment="1" applyProtection="1">
      <protection hidden="1"/>
    </xf>
    <xf numFmtId="0" fontId="3" fillId="7" borderId="167" xfId="0" applyFont="1" applyFill="1" applyBorder="1"/>
    <xf numFmtId="0" fontId="0" fillId="7" borderId="159" xfId="0" applyFill="1" applyBorder="1" applyProtection="1">
      <protection hidden="1"/>
    </xf>
    <xf numFmtId="0" fontId="147" fillId="0" borderId="0" xfId="1" applyFont="1" applyProtection="1">
      <protection hidden="1"/>
    </xf>
    <xf numFmtId="0" fontId="4" fillId="7" borderId="68" xfId="0" applyFont="1" applyFill="1" applyBorder="1" applyProtection="1">
      <protection hidden="1"/>
    </xf>
    <xf numFmtId="0" fontId="0" fillId="7" borderId="66" xfId="0" applyFill="1" applyBorder="1" applyProtection="1">
      <protection hidden="1"/>
    </xf>
    <xf numFmtId="0" fontId="4" fillId="7" borderId="152" xfId="0" applyFont="1" applyFill="1" applyBorder="1" applyAlignment="1" applyProtection="1">
      <protection hidden="1"/>
    </xf>
    <xf numFmtId="0" fontId="4" fillId="7" borderId="171" xfId="0" applyFont="1" applyFill="1" applyBorder="1" applyAlignment="1" applyProtection="1">
      <protection hidden="1"/>
    </xf>
    <xf numFmtId="0" fontId="34" fillId="7" borderId="172" xfId="0" applyFont="1" applyFill="1" applyBorder="1" applyAlignment="1" applyProtection="1">
      <alignment vertical="center"/>
      <protection hidden="1"/>
    </xf>
    <xf numFmtId="171" fontId="4" fillId="0" borderId="173" xfId="0" applyNumberFormat="1" applyFont="1" applyFill="1" applyBorder="1" applyAlignment="1" applyProtection="1">
      <alignment horizontal="left"/>
      <protection locked="0" hidden="1"/>
    </xf>
    <xf numFmtId="0" fontId="0" fillId="14" borderId="160" xfId="0" applyFill="1" applyBorder="1" applyProtection="1">
      <protection hidden="1"/>
    </xf>
    <xf numFmtId="0" fontId="0" fillId="14" borderId="174" xfId="0" applyFill="1" applyBorder="1" applyProtection="1">
      <protection hidden="1"/>
    </xf>
    <xf numFmtId="0" fontId="17" fillId="7" borderId="156" xfId="0" applyFont="1" applyFill="1" applyBorder="1" applyProtection="1">
      <protection hidden="1"/>
    </xf>
    <xf numFmtId="0" fontId="2" fillId="14" borderId="160" xfId="0" applyFont="1" applyFill="1" applyBorder="1" applyAlignment="1" applyProtection="1">
      <protection hidden="1"/>
    </xf>
    <xf numFmtId="0" fontId="2" fillId="14" borderId="160" xfId="0" applyFont="1" applyFill="1" applyBorder="1" applyAlignment="1"/>
    <xf numFmtId="0" fontId="4" fillId="37" borderId="153" xfId="0" applyFont="1" applyFill="1" applyBorder="1" applyAlignment="1" applyProtection="1">
      <alignment horizontal="center"/>
      <protection hidden="1"/>
    </xf>
    <xf numFmtId="4" fontId="4" fillId="7" borderId="159" xfId="0" applyNumberFormat="1" applyFont="1" applyFill="1" applyBorder="1" applyProtection="1">
      <protection hidden="1"/>
    </xf>
    <xf numFmtId="4" fontId="3" fillId="7" borderId="169" xfId="0" applyNumberFormat="1" applyFont="1" applyFill="1" applyBorder="1" applyAlignment="1" applyProtection="1">
      <protection hidden="1"/>
    </xf>
    <xf numFmtId="0" fontId="2" fillId="2" borderId="148" xfId="0" applyFont="1" applyFill="1" applyBorder="1" applyProtection="1">
      <protection hidden="1"/>
    </xf>
    <xf numFmtId="0" fontId="97" fillId="27" borderId="175" xfId="1" applyFont="1" applyFill="1" applyBorder="1" applyAlignment="1" applyProtection="1">
      <alignment vertical="center"/>
      <protection hidden="1"/>
    </xf>
    <xf numFmtId="0" fontId="0" fillId="27" borderId="175" xfId="0" applyFill="1" applyBorder="1"/>
    <xf numFmtId="0" fontId="104" fillId="27" borderId="175" xfId="0" applyFont="1" applyFill="1" applyBorder="1" applyAlignment="1" applyProtection="1">
      <alignment horizontal="left"/>
      <protection hidden="1"/>
    </xf>
    <xf numFmtId="0" fontId="103" fillId="27" borderId="175" xfId="0" applyFont="1" applyFill="1" applyBorder="1" applyAlignment="1" applyProtection="1">
      <alignment horizontal="left"/>
      <protection hidden="1"/>
    </xf>
    <xf numFmtId="0" fontId="0" fillId="35" borderId="175" xfId="0" applyFill="1" applyBorder="1" applyAlignment="1" applyProtection="1">
      <alignment horizontal="left"/>
      <protection hidden="1"/>
    </xf>
    <xf numFmtId="0" fontId="4" fillId="35" borderId="175" xfId="0" quotePrefix="1" applyNumberFormat="1" applyFont="1" applyFill="1" applyBorder="1" applyAlignment="1"/>
    <xf numFmtId="0" fontId="3" fillId="27" borderId="137" xfId="0" applyFont="1" applyFill="1" applyBorder="1" applyProtection="1">
      <protection hidden="1"/>
    </xf>
    <xf numFmtId="0" fontId="4" fillId="27" borderId="175" xfId="0" applyFont="1" applyFill="1" applyBorder="1" applyAlignment="1" applyProtection="1">
      <alignment horizontal="left"/>
      <protection hidden="1"/>
    </xf>
    <xf numFmtId="0" fontId="4" fillId="27" borderId="175" xfId="0" applyFont="1" applyFill="1" applyBorder="1" applyAlignment="1" applyProtection="1">
      <protection hidden="1"/>
    </xf>
    <xf numFmtId="0" fontId="2" fillId="2" borderId="141" xfId="0" applyFont="1" applyFill="1" applyBorder="1" applyAlignment="1" applyProtection="1">
      <alignment vertical="center"/>
      <protection hidden="1"/>
    </xf>
    <xf numFmtId="0" fontId="2" fillId="2" borderId="141" xfId="0" applyFont="1" applyFill="1" applyBorder="1" applyAlignment="1" applyProtection="1">
      <protection hidden="1"/>
    </xf>
    <xf numFmtId="14" fontId="99" fillId="9" borderId="141" xfId="0" applyNumberFormat="1" applyFont="1" applyFill="1" applyBorder="1" applyAlignment="1" applyProtection="1">
      <protection hidden="1"/>
    </xf>
    <xf numFmtId="14" fontId="2" fillId="29" borderId="141" xfId="0" applyNumberFormat="1" applyFont="1" applyFill="1" applyBorder="1" applyAlignment="1" applyProtection="1">
      <alignment vertical="top" wrapText="1"/>
      <protection hidden="1"/>
    </xf>
    <xf numFmtId="4" fontId="2" fillId="2" borderId="141" xfId="0" applyNumberFormat="1" applyFont="1" applyFill="1" applyBorder="1" applyAlignment="1" applyProtection="1">
      <alignment vertical="top"/>
      <protection hidden="1"/>
    </xf>
    <xf numFmtId="0" fontId="2" fillId="2" borderId="141" xfId="0" applyNumberFormat="1" applyFont="1" applyFill="1" applyBorder="1" applyAlignment="1" applyProtection="1">
      <protection hidden="1"/>
    </xf>
    <xf numFmtId="0" fontId="99" fillId="9" borderId="141" xfId="0" applyFont="1" applyFill="1" applyBorder="1" applyAlignment="1" applyProtection="1">
      <protection hidden="1"/>
    </xf>
    <xf numFmtId="0" fontId="99" fillId="9" borderId="149" xfId="0" applyFont="1" applyFill="1" applyBorder="1" applyAlignment="1">
      <alignment vertical="center"/>
    </xf>
    <xf numFmtId="0" fontId="2" fillId="2" borderId="149" xfId="0" applyFont="1" applyFill="1" applyBorder="1" applyAlignment="1" applyProtection="1">
      <protection hidden="1"/>
    </xf>
    <xf numFmtId="0" fontId="117" fillId="2" borderId="76" xfId="0" applyFont="1" applyFill="1" applyBorder="1" applyAlignment="1">
      <alignment horizontal="center" vertical="center"/>
    </xf>
    <xf numFmtId="0" fontId="145" fillId="2" borderId="86" xfId="0" applyFont="1" applyFill="1" applyBorder="1" applyAlignment="1" applyProtection="1">
      <alignment horizontal="center" vertical="center"/>
      <protection hidden="1"/>
    </xf>
    <xf numFmtId="14" fontId="2" fillId="29" borderId="36" xfId="0" applyNumberFormat="1" applyFont="1" applyFill="1" applyBorder="1" applyAlignment="1" applyProtection="1">
      <protection hidden="1"/>
    </xf>
    <xf numFmtId="14" fontId="2" fillId="29" borderId="86" xfId="0" applyNumberFormat="1" applyFont="1" applyFill="1" applyBorder="1" applyAlignment="1" applyProtection="1">
      <protection hidden="1"/>
    </xf>
    <xf numFmtId="4" fontId="2" fillId="2" borderId="86" xfId="0" applyNumberFormat="1" applyFont="1" applyFill="1" applyBorder="1" applyAlignment="1" applyProtection="1">
      <protection hidden="1"/>
    </xf>
    <xf numFmtId="0" fontId="2" fillId="2" borderId="86" xfId="0" applyNumberFormat="1" applyFont="1" applyFill="1" applyBorder="1" applyAlignment="1" applyProtection="1">
      <protection hidden="1"/>
    </xf>
    <xf numFmtId="0" fontId="2" fillId="29" borderId="75" xfId="0" applyFont="1" applyFill="1" applyBorder="1" applyAlignment="1" applyProtection="1">
      <protection hidden="1"/>
    </xf>
    <xf numFmtId="0" fontId="2" fillId="2" borderId="90" xfId="0" applyFont="1" applyFill="1" applyBorder="1" applyAlignment="1" applyProtection="1">
      <protection hidden="1"/>
    </xf>
    <xf numFmtId="2" fontId="98" fillId="27" borderId="175" xfId="0" applyNumberFormat="1" applyFont="1" applyFill="1" applyBorder="1" applyAlignment="1" applyProtection="1">
      <alignment vertical="top"/>
      <protection hidden="1"/>
    </xf>
    <xf numFmtId="0" fontId="144" fillId="27" borderId="175" xfId="0" applyFont="1" applyFill="1" applyBorder="1" applyAlignment="1" applyProtection="1">
      <alignment horizontal="left"/>
      <protection hidden="1"/>
    </xf>
    <xf numFmtId="0" fontId="98" fillId="27" borderId="175" xfId="0" applyFont="1" applyFill="1" applyBorder="1" applyAlignment="1" applyProtection="1">
      <alignment vertical="top"/>
      <protection hidden="1"/>
    </xf>
    <xf numFmtId="4" fontId="4" fillId="6" borderId="148" xfId="0" applyNumberFormat="1" applyFont="1" applyFill="1" applyBorder="1" applyProtection="1">
      <protection hidden="1"/>
    </xf>
    <xf numFmtId="0" fontId="2" fillId="2" borderId="85" xfId="0" applyFont="1" applyFill="1" applyBorder="1" applyAlignment="1" applyProtection="1">
      <protection hidden="1"/>
    </xf>
    <xf numFmtId="2" fontId="2" fillId="2" borderId="90" xfId="0" applyNumberFormat="1" applyFont="1" applyFill="1" applyBorder="1" applyAlignment="1" applyProtection="1">
      <protection hidden="1"/>
    </xf>
    <xf numFmtId="0" fontId="2" fillId="43" borderId="90" xfId="0" applyFont="1" applyFill="1" applyBorder="1" applyAlignment="1" applyProtection="1">
      <protection hidden="1"/>
    </xf>
    <xf numFmtId="2" fontId="2" fillId="2" borderId="86" xfId="0" applyNumberFormat="1" applyFont="1" applyFill="1" applyBorder="1" applyAlignment="1" applyProtection="1">
      <alignment horizontal="center"/>
      <protection hidden="1"/>
    </xf>
    <xf numFmtId="2" fontId="2" fillId="2" borderId="86" xfId="0" applyNumberFormat="1" applyFont="1" applyFill="1" applyBorder="1" applyAlignment="1" applyProtection="1">
      <protection hidden="1"/>
    </xf>
    <xf numFmtId="0" fontId="2" fillId="2" borderId="64" xfId="0" applyFont="1" applyFill="1" applyBorder="1" applyAlignment="1" applyProtection="1">
      <protection hidden="1"/>
    </xf>
    <xf numFmtId="0" fontId="2" fillId="0" borderId="0" xfId="0" applyFont="1" applyFill="1"/>
    <xf numFmtId="0" fontId="2" fillId="14" borderId="154" xfId="0" applyFont="1" applyFill="1" applyBorder="1"/>
    <xf numFmtId="0" fontId="0" fillId="14" borderId="176" xfId="0" applyFill="1" applyBorder="1"/>
    <xf numFmtId="0" fontId="2" fillId="43" borderId="148" xfId="0" applyFont="1" applyFill="1" applyBorder="1" applyAlignment="1" applyProtection="1">
      <protection locked="0" hidden="1"/>
    </xf>
    <xf numFmtId="0" fontId="3" fillId="44" borderId="148" xfId="0" applyFont="1" applyFill="1" applyBorder="1" applyAlignment="1" applyProtection="1">
      <alignment horizontal="center"/>
      <protection locked="0" hidden="1"/>
    </xf>
    <xf numFmtId="0" fontId="70" fillId="2" borderId="148" xfId="0" applyFont="1" applyFill="1" applyBorder="1" applyProtection="1">
      <protection hidden="1"/>
    </xf>
    <xf numFmtId="0" fontId="4" fillId="7" borderId="148" xfId="0" applyFont="1" applyFill="1" applyBorder="1" applyAlignment="1"/>
    <xf numFmtId="4" fontId="4" fillId="7" borderId="148" xfId="0" applyNumberFormat="1" applyFont="1" applyFill="1" applyBorder="1" applyAlignment="1" applyProtection="1">
      <protection hidden="1"/>
    </xf>
    <xf numFmtId="0" fontId="4" fillId="7" borderId="148" xfId="0" applyFont="1" applyFill="1" applyBorder="1" applyAlignment="1" applyProtection="1">
      <protection locked="0" hidden="1"/>
    </xf>
    <xf numFmtId="2" fontId="2" fillId="2" borderId="37" xfId="0" applyNumberFormat="1" applyFont="1" applyFill="1" applyBorder="1" applyAlignment="1" applyProtection="1">
      <protection hidden="1"/>
    </xf>
    <xf numFmtId="0" fontId="2" fillId="43" borderId="37" xfId="0" applyFont="1" applyFill="1" applyBorder="1" applyAlignment="1" applyProtection="1">
      <protection hidden="1"/>
    </xf>
    <xf numFmtId="2" fontId="2" fillId="2" borderId="24" xfId="0" applyNumberFormat="1" applyFont="1" applyFill="1" applyBorder="1" applyAlignment="1" applyProtection="1">
      <protection hidden="1"/>
    </xf>
    <xf numFmtId="4" fontId="4" fillId="6" borderId="177" xfId="0" applyNumberFormat="1" applyFont="1" applyFill="1" applyBorder="1" applyProtection="1">
      <protection hidden="1"/>
    </xf>
    <xf numFmtId="0" fontId="29" fillId="7" borderId="162" xfId="0" applyFont="1" applyFill="1" applyBorder="1" applyAlignment="1" applyProtection="1">
      <alignment horizontal="center"/>
      <protection hidden="1"/>
    </xf>
    <xf numFmtId="0" fontId="3" fillId="7" borderId="169" xfId="0" applyFont="1" applyFill="1" applyBorder="1" applyProtection="1">
      <protection hidden="1"/>
    </xf>
    <xf numFmtId="0" fontId="4" fillId="7" borderId="159" xfId="1" applyFont="1" applyFill="1" applyBorder="1" applyProtection="1">
      <protection hidden="1"/>
    </xf>
    <xf numFmtId="0" fontId="34" fillId="0" borderId="0" xfId="0" applyFont="1" applyFill="1" applyBorder="1"/>
    <xf numFmtId="0" fontId="2" fillId="0" borderId="0" xfId="0" applyFont="1" applyFill="1" applyBorder="1" applyAlignment="1" applyProtection="1">
      <protection locked="0"/>
    </xf>
    <xf numFmtId="0" fontId="2" fillId="0" borderId="0" xfId="0" applyFont="1" applyFill="1" applyBorder="1" applyAlignment="1" applyProtection="1">
      <alignment horizontal="right"/>
      <protection hidden="1"/>
    </xf>
    <xf numFmtId="0" fontId="142" fillId="0" borderId="0" xfId="0" applyFont="1" applyFill="1" applyBorder="1" applyAlignment="1" applyProtection="1">
      <alignment horizontal="right"/>
      <protection hidden="1"/>
    </xf>
    <xf numFmtId="0" fontId="4" fillId="0" borderId="60" xfId="0" applyFont="1" applyFill="1" applyBorder="1"/>
    <xf numFmtId="0" fontId="4" fillId="0" borderId="178" xfId="0" applyFont="1" applyFill="1" applyBorder="1" applyAlignment="1" applyProtection="1">
      <alignment horizontal="right"/>
      <protection hidden="1"/>
    </xf>
    <xf numFmtId="0" fontId="2" fillId="0" borderId="20" xfId="0" applyFont="1" applyFill="1" applyBorder="1" applyAlignment="1" applyProtection="1">
      <protection hidden="1"/>
    </xf>
    <xf numFmtId="0" fontId="2" fillId="38" borderId="148" xfId="0" applyFont="1" applyFill="1" applyBorder="1" applyAlignment="1" applyProtection="1">
      <alignment vertical="top"/>
      <protection locked="0" hidden="1"/>
    </xf>
    <xf numFmtId="0" fontId="10" fillId="7" borderId="73" xfId="1" applyFont="1" applyFill="1" applyBorder="1" applyAlignment="1" applyProtection="1">
      <alignment horizontal="center"/>
      <protection hidden="1"/>
    </xf>
    <xf numFmtId="0" fontId="2" fillId="2" borderId="137" xfId="0" applyFont="1" applyFill="1" applyBorder="1" applyProtection="1">
      <protection hidden="1"/>
    </xf>
    <xf numFmtId="0" fontId="3" fillId="2" borderId="7" xfId="0" applyFont="1" applyFill="1" applyBorder="1" applyProtection="1">
      <protection hidden="1"/>
    </xf>
    <xf numFmtId="0" fontId="3" fillId="0" borderId="0" xfId="0" applyFont="1" applyBorder="1" applyProtection="1">
      <protection hidden="1"/>
    </xf>
    <xf numFmtId="0" fontId="4" fillId="0" borderId="0" xfId="0" applyFont="1" applyFill="1" applyBorder="1" applyAlignment="1"/>
    <xf numFmtId="4" fontId="0" fillId="0" borderId="0" xfId="0" applyNumberFormat="1" applyFill="1" applyProtection="1">
      <protection hidden="1"/>
    </xf>
    <xf numFmtId="0" fontId="10" fillId="0" borderId="0" xfId="1" applyFont="1" applyFill="1" applyBorder="1" applyAlignment="1">
      <alignment horizontal="center"/>
    </xf>
    <xf numFmtId="0" fontId="2" fillId="0" borderId="0" xfId="0" applyFont="1" applyAlignment="1" applyProtection="1">
      <protection hidden="1"/>
    </xf>
    <xf numFmtId="2" fontId="148" fillId="0" borderId="0" xfId="0" applyNumberFormat="1" applyFont="1" applyProtection="1">
      <protection hidden="1"/>
    </xf>
    <xf numFmtId="0" fontId="16" fillId="0" borderId="20" xfId="0" applyFont="1" applyFill="1" applyBorder="1"/>
    <xf numFmtId="0" fontId="16" fillId="0" borderId="0" xfId="0" applyFont="1" applyFill="1" applyBorder="1"/>
    <xf numFmtId="0" fontId="16" fillId="0" borderId="0" xfId="0" applyFont="1" applyFill="1" applyBorder="1" applyAlignment="1"/>
    <xf numFmtId="0" fontId="30" fillId="0" borderId="6" xfId="0" applyFont="1" applyFill="1" applyBorder="1" applyAlignment="1" applyProtection="1">
      <protection hidden="1"/>
    </xf>
    <xf numFmtId="0" fontId="30" fillId="0" borderId="7" xfId="0" applyFont="1" applyFill="1" applyBorder="1" applyAlignment="1" applyProtection="1">
      <protection hidden="1"/>
    </xf>
    <xf numFmtId="0" fontId="30" fillId="0" borderId="8" xfId="0" applyFont="1" applyFill="1" applyBorder="1" applyAlignment="1" applyProtection="1">
      <protection hidden="1"/>
    </xf>
    <xf numFmtId="0" fontId="4" fillId="7" borderId="148" xfId="0" applyFont="1" applyFill="1" applyBorder="1" applyAlignment="1" applyProtection="1">
      <alignment horizontal="left" indent="1"/>
      <protection locked="0"/>
    </xf>
    <xf numFmtId="0" fontId="4" fillId="0" borderId="0" xfId="0" applyFont="1" applyFill="1" applyBorder="1" applyAlignment="1" applyProtection="1">
      <protection locked="0"/>
    </xf>
    <xf numFmtId="0" fontId="16" fillId="0" borderId="0" xfId="0" applyFont="1" applyFill="1" applyBorder="1" applyAlignment="1" applyProtection="1">
      <protection hidden="1"/>
    </xf>
    <xf numFmtId="0" fontId="4" fillId="12" borderId="84" xfId="0" applyFont="1" applyFill="1" applyBorder="1" applyAlignment="1" applyProtection="1">
      <alignment horizontal="center"/>
      <protection hidden="1"/>
    </xf>
    <xf numFmtId="0" fontId="4" fillId="12" borderId="82" xfId="0" applyFont="1" applyFill="1" applyBorder="1" applyAlignment="1" applyProtection="1">
      <alignment horizontal="center"/>
      <protection hidden="1"/>
    </xf>
    <xf numFmtId="0" fontId="4" fillId="12" borderId="83" xfId="0" applyFont="1" applyFill="1" applyBorder="1" applyAlignment="1" applyProtection="1">
      <alignment horizontal="center"/>
      <protection hidden="1"/>
    </xf>
    <xf numFmtId="0" fontId="82" fillId="0" borderId="0" xfId="0" applyFont="1" applyBorder="1" applyAlignment="1">
      <alignment horizontal="center" vertical="center"/>
    </xf>
    <xf numFmtId="0" fontId="87" fillId="12" borderId="45" xfId="0" applyFont="1" applyFill="1" applyBorder="1" applyAlignment="1" applyProtection="1">
      <alignment horizontal="center" vertical="center"/>
      <protection hidden="1"/>
    </xf>
    <xf numFmtId="0" fontId="87" fillId="12" borderId="72" xfId="0" applyFont="1" applyFill="1" applyBorder="1" applyAlignment="1" applyProtection="1">
      <alignment horizontal="center" vertical="center"/>
      <protection hidden="1"/>
    </xf>
    <xf numFmtId="0" fontId="4" fillId="6" borderId="55" xfId="2" applyFont="1" applyFill="1" applyBorder="1" applyAlignment="1" applyProtection="1">
      <alignment horizontal="center"/>
      <protection hidden="1"/>
    </xf>
    <xf numFmtId="0" fontId="4" fillId="6" borderId="56" xfId="2" applyFont="1" applyFill="1" applyBorder="1" applyAlignment="1" applyProtection="1">
      <alignment horizontal="center"/>
      <protection hidden="1"/>
    </xf>
    <xf numFmtId="0" fontId="4" fillId="6" borderId="57" xfId="2" applyFont="1" applyFill="1" applyBorder="1" applyAlignment="1" applyProtection="1">
      <alignment horizontal="center"/>
      <protection hidden="1"/>
    </xf>
    <xf numFmtId="0" fontId="51" fillId="0" borderId="0" xfId="1" applyFont="1" applyFill="1" applyAlignment="1"/>
    <xf numFmtId="169" fontId="4" fillId="12" borderId="84" xfId="2" applyNumberFormat="1" applyFont="1" applyFill="1" applyBorder="1" applyAlignment="1" applyProtection="1">
      <alignment horizontal="center"/>
      <protection hidden="1"/>
    </xf>
    <xf numFmtId="169" fontId="4" fillId="12" borderId="82" xfId="2" applyNumberFormat="1" applyFont="1" applyFill="1" applyBorder="1" applyAlignment="1" applyProtection="1">
      <alignment horizontal="center"/>
      <protection hidden="1"/>
    </xf>
    <xf numFmtId="169" fontId="4" fillId="12" borderId="83" xfId="2" applyNumberFormat="1" applyFont="1" applyFill="1" applyBorder="1" applyAlignment="1" applyProtection="1">
      <alignment horizontal="center"/>
      <protection hidden="1"/>
    </xf>
    <xf numFmtId="0" fontId="101" fillId="12" borderId="91" xfId="0" applyFont="1" applyFill="1" applyBorder="1" applyAlignment="1">
      <alignment horizontal="center" vertical="center"/>
    </xf>
    <xf numFmtId="0" fontId="101" fillId="12" borderId="114" xfId="0" applyFont="1" applyFill="1" applyBorder="1" applyAlignment="1">
      <alignment horizontal="center" vertical="center"/>
    </xf>
    <xf numFmtId="0" fontId="111" fillId="12" borderId="45" xfId="0" applyFont="1" applyFill="1" applyBorder="1" applyAlignment="1" applyProtection="1">
      <alignment horizontal="center" vertical="center"/>
      <protection hidden="1"/>
    </xf>
    <xf numFmtId="0" fontId="111" fillId="12" borderId="72" xfId="0" applyFont="1" applyFill="1" applyBorder="1" applyAlignment="1" applyProtection="1">
      <alignment horizontal="center" vertical="center"/>
      <protection hidden="1"/>
    </xf>
    <xf numFmtId="0" fontId="74" fillId="12" borderId="45" xfId="0" applyFont="1" applyFill="1" applyBorder="1" applyAlignment="1">
      <alignment horizontal="center" vertical="center"/>
    </xf>
    <xf numFmtId="0" fontId="74" fillId="12" borderId="72" xfId="0" applyFont="1" applyFill="1" applyBorder="1" applyAlignment="1">
      <alignment horizontal="center" vertical="center"/>
    </xf>
    <xf numFmtId="0" fontId="116" fillId="28" borderId="45" xfId="0" applyFont="1" applyFill="1" applyBorder="1" applyAlignment="1" applyProtection="1">
      <alignment horizontal="center" vertical="center"/>
      <protection hidden="1"/>
    </xf>
    <xf numFmtId="0" fontId="87" fillId="28" borderId="72" xfId="0" applyFont="1" applyFill="1" applyBorder="1" applyAlignment="1" applyProtection="1">
      <alignment horizontal="center" vertical="center"/>
      <protection hidden="1"/>
    </xf>
    <xf numFmtId="0" fontId="77" fillId="12" borderId="45" xfId="0" applyFont="1" applyFill="1" applyBorder="1" applyAlignment="1" applyProtection="1">
      <alignment horizontal="center" vertical="center"/>
      <protection hidden="1"/>
    </xf>
    <xf numFmtId="0" fontId="77" fillId="12" borderId="72" xfId="0" applyFont="1" applyFill="1" applyBorder="1" applyAlignment="1" applyProtection="1">
      <alignment horizontal="center" vertical="center"/>
      <protection hidden="1"/>
    </xf>
    <xf numFmtId="0" fontId="75" fillId="12" borderId="45" xfId="0" applyFont="1" applyFill="1" applyBorder="1" applyAlignment="1" applyProtection="1">
      <alignment horizontal="center" vertical="center"/>
      <protection hidden="1"/>
    </xf>
    <xf numFmtId="0" fontId="75" fillId="12" borderId="72" xfId="0" applyFont="1" applyFill="1" applyBorder="1" applyAlignment="1" applyProtection="1">
      <alignment horizontal="center" vertical="center"/>
      <protection hidden="1"/>
    </xf>
    <xf numFmtId="0" fontId="122" fillId="2" borderId="37" xfId="0" applyFont="1" applyFill="1" applyBorder="1" applyAlignment="1" applyProtection="1">
      <alignment horizontal="center" vertical="center"/>
      <protection hidden="1"/>
    </xf>
    <xf numFmtId="0" fontId="122" fillId="2" borderId="90" xfId="0" applyFont="1" applyFill="1" applyBorder="1" applyAlignment="1" applyProtection="1">
      <alignment horizontal="center" vertical="center"/>
      <protection hidden="1"/>
    </xf>
    <xf numFmtId="0" fontId="122" fillId="2" borderId="93" xfId="0" applyFont="1" applyFill="1" applyBorder="1" applyAlignment="1" applyProtection="1">
      <alignment horizontal="center" vertical="center"/>
      <protection hidden="1"/>
    </xf>
    <xf numFmtId="0" fontId="122" fillId="2" borderId="85" xfId="0" applyFont="1" applyFill="1" applyBorder="1" applyAlignment="1" applyProtection="1">
      <alignment horizontal="center" vertical="center"/>
      <protection hidden="1"/>
    </xf>
    <xf numFmtId="0" fontId="122" fillId="2" borderId="78" xfId="0" applyFont="1" applyFill="1" applyBorder="1" applyAlignment="1" applyProtection="1">
      <alignment horizontal="center" vertical="center"/>
      <protection hidden="1"/>
    </xf>
    <xf numFmtId="0" fontId="131" fillId="6" borderId="63" xfId="0" applyFont="1" applyFill="1" applyBorder="1" applyAlignment="1" applyProtection="1">
      <alignment horizontal="center" vertical="center"/>
      <protection hidden="1"/>
    </xf>
    <xf numFmtId="0" fontId="131" fillId="6" borderId="76" xfId="0" applyFont="1" applyFill="1" applyBorder="1" applyAlignment="1" applyProtection="1">
      <alignment horizontal="center" vertical="center"/>
      <protection hidden="1"/>
    </xf>
    <xf numFmtId="0" fontId="131" fillId="6" borderId="45" xfId="0" applyFont="1" applyFill="1" applyBorder="1" applyAlignment="1" applyProtection="1">
      <alignment horizontal="center" vertical="center"/>
      <protection hidden="1"/>
    </xf>
    <xf numFmtId="0" fontId="131" fillId="6" borderId="72" xfId="0" applyFont="1" applyFill="1" applyBorder="1" applyAlignment="1" applyProtection="1">
      <alignment horizontal="center" vertical="center"/>
      <protection hidden="1"/>
    </xf>
    <xf numFmtId="0" fontId="149" fillId="0" borderId="0" xfId="0" applyFont="1" applyProtection="1">
      <protection hidden="1"/>
    </xf>
  </cellXfs>
  <cellStyles count="22">
    <cellStyle name="60% - Accent1 2" xfId="4"/>
    <cellStyle name="60% - Accent2 2" xfId="5"/>
    <cellStyle name="60% - Accent3 2" xfId="6"/>
    <cellStyle name="60% - Accent4 2" xfId="7"/>
    <cellStyle name="60% - Accent5 2" xfId="8"/>
    <cellStyle name="60% - Accent6 2" xfId="9"/>
    <cellStyle name="Accent1 2" xfId="10"/>
    <cellStyle name="Accent2 2" xfId="11"/>
    <cellStyle name="Accent3 2" xfId="12"/>
    <cellStyle name="Accent4 2" xfId="13"/>
    <cellStyle name="Accent5 2" xfId="14"/>
    <cellStyle name="Accent6 2" xfId="15"/>
    <cellStyle name="Hyperlink" xfId="1" builtinId="8"/>
    <cellStyle name="Hyperlink 2" xfId="3"/>
    <cellStyle name="Komma" xfId="21" builtinId="3"/>
    <cellStyle name="Notitie 2" xfId="16"/>
    <cellStyle name="Standaard" xfId="0" builtinId="0"/>
    <cellStyle name="Standaard 2" xfId="2"/>
    <cellStyle name="Standaard 2 2" xfId="18"/>
    <cellStyle name="Standaard 3" xfId="17"/>
    <cellStyle name="Standaard 3 2" xfId="20"/>
    <cellStyle name="Standaard 4" xfId="19"/>
  </cellStyles>
  <dxfs count="14"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499984740745262"/>
      </font>
    </dxf>
    <dxf>
      <font>
        <condense val="0"/>
        <extend val="0"/>
        <color indexed="9"/>
      </font>
    </dxf>
    <dxf>
      <font>
        <color theme="1" tint="0.499984740745262"/>
      </font>
    </dxf>
    <dxf>
      <font>
        <color theme="6" tint="-0.499984740745262"/>
      </font>
      <fill>
        <patternFill patternType="none">
          <bgColor auto="1"/>
        </patternFill>
      </fill>
      <border>
        <left style="thin">
          <color auto="1"/>
        </left>
        <right/>
        <top/>
        <bottom/>
      </border>
    </dxf>
    <dxf>
      <font>
        <color rgb="FFFF0000"/>
      </font>
      <fill>
        <patternFill patternType="none">
          <bgColor auto="1"/>
        </patternFill>
      </fill>
      <border>
        <left style="thin">
          <color auto="1"/>
        </left>
        <right/>
        <top/>
        <bottom/>
        <vertical/>
        <horizontal/>
      </border>
    </dxf>
    <dxf>
      <font>
        <color theme="1" tint="0.3499862666707357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">
    <pageSetUpPr fitToPage="1"/>
  </sheetPr>
  <dimension ref="A1:CP186"/>
  <sheetViews>
    <sheetView showGridLines="0" zoomScaleNormal="100" workbookViewId="0">
      <selection activeCell="S17" sqref="S17"/>
    </sheetView>
  </sheetViews>
  <sheetFormatPr defaultRowHeight="12" customHeight="1" x14ac:dyDescent="0.2"/>
  <cols>
    <col min="1" max="1" width="10.7109375" style="30" customWidth="1"/>
    <col min="2" max="2" width="10.7109375" style="31" customWidth="1"/>
    <col min="3" max="3" width="3.7109375" style="37" customWidth="1"/>
    <col min="4" max="4" width="9.7109375" style="37" customWidth="1"/>
    <col min="5" max="7" width="6.7109375" style="37" customWidth="1"/>
    <col min="8" max="8" width="4.7109375" style="37" customWidth="1"/>
    <col min="9" max="9" width="7.7109375" style="37" customWidth="1"/>
    <col min="10" max="11" width="6.7109375" style="37" customWidth="1"/>
    <col min="12" max="14" width="5.7109375" style="37" customWidth="1"/>
    <col min="15" max="17" width="8.7109375" style="37" customWidth="1"/>
    <col min="18" max="18" width="5.7109375" style="37" customWidth="1"/>
    <col min="19" max="22" width="6.7109375" style="37" customWidth="1"/>
    <col min="23" max="23" width="6.85546875" style="37" customWidth="1"/>
    <col min="24" max="24" width="5.7109375" style="37" customWidth="1"/>
    <col min="25" max="25" width="9.140625" style="37" customWidth="1"/>
    <col min="26" max="29" width="9.140625" style="36" customWidth="1"/>
    <col min="30" max="30" width="9.140625" style="32" customWidth="1"/>
    <col min="31" max="31" width="9.140625" style="32"/>
    <col min="32" max="32" width="9.140625" style="35" customWidth="1"/>
    <col min="33" max="34" width="9.140625" style="91" hidden="1" customWidth="1"/>
    <col min="35" max="35" width="9.140625" style="32" customWidth="1"/>
    <col min="36" max="36" width="9.140625" style="32"/>
    <col min="37" max="40" width="9.140625" style="32" customWidth="1"/>
    <col min="41" max="41" width="9.140625" style="32"/>
    <col min="42" max="43" width="9.140625" style="32" customWidth="1"/>
    <col min="44" max="44" width="9.140625" style="32"/>
    <col min="45" max="51" width="9.140625" style="36" customWidth="1"/>
    <col min="52" max="53" width="9.140625" style="36"/>
    <col min="54" max="54" width="9.140625" style="36" customWidth="1"/>
    <col min="55" max="94" width="9.140625" style="36"/>
    <col min="95" max="16384" width="9.140625" style="37"/>
  </cols>
  <sheetData>
    <row r="1" spans="1:94" s="30" customFormat="1" ht="12" customHeight="1" x14ac:dyDescent="0.2">
      <c r="B1" s="31"/>
      <c r="Z1" s="32"/>
      <c r="AA1" s="32"/>
      <c r="AB1" s="32"/>
      <c r="AC1" s="32"/>
      <c r="AD1" s="32"/>
      <c r="AE1" s="32"/>
      <c r="AF1" s="35"/>
      <c r="AG1" s="91"/>
      <c r="AH1" s="91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</row>
    <row r="2" spans="1:94" ht="12" customHeight="1" x14ac:dyDescent="0.2">
      <c r="A2" s="237" t="s">
        <v>396</v>
      </c>
      <c r="B2" s="34"/>
      <c r="C2"/>
      <c r="D2"/>
      <c r="E2"/>
      <c r="F2"/>
      <c r="G2"/>
      <c r="H2"/>
      <c r="O2"/>
      <c r="P2"/>
      <c r="Q2"/>
      <c r="R2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5"/>
      <c r="AE2" s="35"/>
      <c r="AJ2" s="35"/>
      <c r="AK2" s="35"/>
      <c r="AL2" s="35"/>
      <c r="AM2" s="35"/>
      <c r="AN2" s="35"/>
      <c r="AO2" s="35"/>
    </row>
    <row r="3" spans="1:94" ht="12" customHeight="1" x14ac:dyDescent="0.2">
      <c r="A3" s="238" t="s">
        <v>398</v>
      </c>
      <c r="B3" s="38"/>
      <c r="C3" s="6"/>
      <c r="D3" s="6"/>
      <c r="E3" s="6"/>
      <c r="F3" s="6"/>
      <c r="G3" s="6"/>
      <c r="H3" s="51"/>
      <c r="I3" s="51"/>
      <c r="J3" s="51"/>
      <c r="K3" s="51"/>
      <c r="L3" s="51"/>
      <c r="M3" s="51"/>
      <c r="N3" s="51"/>
      <c r="O3" s="6"/>
      <c r="P3" s="6"/>
      <c r="Q3" s="6"/>
      <c r="R3"/>
      <c r="U3"/>
      <c r="V3"/>
      <c r="W3"/>
      <c r="X3"/>
      <c r="Y3"/>
      <c r="Z3"/>
      <c r="AA3" s="34"/>
      <c r="AB3" s="34"/>
      <c r="AC3" s="42"/>
      <c r="AD3" s="42"/>
      <c r="AE3" s="42"/>
      <c r="AF3" s="408"/>
      <c r="AG3" s="6"/>
      <c r="AH3" s="6"/>
      <c r="AI3" s="42"/>
      <c r="AJ3" s="42"/>
      <c r="AK3" s="35"/>
      <c r="AL3" s="35"/>
      <c r="AM3" s="35"/>
      <c r="AN3" s="35"/>
      <c r="AO3" s="35"/>
    </row>
    <row r="4" spans="1:94" ht="12" customHeight="1" x14ac:dyDescent="0.2">
      <c r="A4" s="234"/>
      <c r="B4" s="38"/>
      <c r="C4" s="140"/>
      <c r="D4" s="140"/>
      <c r="E4" s="140"/>
      <c r="F4" s="140"/>
      <c r="G4" s="132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34"/>
      <c r="S4" s="34"/>
      <c r="T4" s="34"/>
      <c r="U4" s="34"/>
      <c r="V4" s="34"/>
      <c r="W4" s="34"/>
      <c r="X4" s="34"/>
      <c r="Y4" s="34"/>
      <c r="Z4" s="34"/>
      <c r="AA4" s="53"/>
      <c r="AB4" s="53"/>
      <c r="AC4" s="53"/>
      <c r="AD4" s="53"/>
      <c r="AE4" s="35"/>
      <c r="AG4" s="6"/>
      <c r="AH4" s="6"/>
      <c r="AI4" s="35"/>
      <c r="AJ4" s="35"/>
      <c r="AK4" s="35"/>
      <c r="AL4" s="35"/>
      <c r="AM4" s="35"/>
      <c r="AN4" s="35"/>
      <c r="AO4" s="35"/>
    </row>
    <row r="5" spans="1:94" s="30" customFormat="1" ht="30" customHeight="1" thickBot="1" x14ac:dyDescent="0.25">
      <c r="A5" s="38"/>
      <c r="B5" s="6"/>
      <c r="C5" s="141"/>
      <c r="D5" s="154" t="s">
        <v>283</v>
      </c>
      <c r="E5" s="139"/>
      <c r="F5" s="142"/>
      <c r="G5" s="144" t="s">
        <v>250</v>
      </c>
      <c r="H5" s="143"/>
      <c r="I5" s="144"/>
      <c r="J5" s="144"/>
      <c r="K5" s="145"/>
      <c r="L5" s="145"/>
      <c r="M5" s="145"/>
      <c r="N5" s="145"/>
      <c r="O5" s="145"/>
      <c r="P5" s="145"/>
      <c r="Q5" s="146"/>
      <c r="S5" s="34"/>
      <c r="U5"/>
      <c r="V5"/>
      <c r="W5"/>
      <c r="X5"/>
      <c r="Z5" s="38"/>
      <c r="AA5" s="53"/>
      <c r="AB5" s="53"/>
      <c r="AC5" s="53"/>
      <c r="AD5" s="53"/>
      <c r="AE5" s="35"/>
      <c r="AF5" s="35"/>
      <c r="AG5" s="6"/>
      <c r="AH5" s="6"/>
      <c r="AI5" s="35"/>
      <c r="AJ5" s="35"/>
      <c r="AK5" s="35"/>
      <c r="AL5" s="35"/>
      <c r="AM5" s="35"/>
      <c r="AN5" s="35"/>
      <c r="AO5" s="35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</row>
    <row r="6" spans="1:94" s="30" customFormat="1" ht="12" customHeight="1" thickTop="1" x14ac:dyDescent="0.2">
      <c r="A6" s="234"/>
      <c r="B6" s="6"/>
      <c r="C6" s="147"/>
      <c r="D6" s="148"/>
      <c r="E6" s="148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/>
      <c r="AF6" s="6"/>
      <c r="AG6" s="91"/>
      <c r="AH6" s="91"/>
      <c r="AI6" s="35"/>
      <c r="AJ6" s="35"/>
      <c r="AK6" s="35"/>
      <c r="AL6" s="35"/>
      <c r="AM6" s="35"/>
      <c r="AN6" s="35"/>
      <c r="AO6" s="35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</row>
    <row r="7" spans="1:94" s="30" customFormat="1" ht="12" customHeight="1" x14ac:dyDescent="0.2">
      <c r="A7" s="234"/>
      <c r="B7" s="149"/>
      <c r="C7" s="610" t="s">
        <v>275</v>
      </c>
      <c r="D7" s="619" t="s">
        <v>248</v>
      </c>
      <c r="E7" s="611" t="s">
        <v>776</v>
      </c>
      <c r="F7" s="612"/>
      <c r="G7" s="344"/>
      <c r="H7" s="613"/>
      <c r="I7" s="614"/>
      <c r="J7" s="344"/>
      <c r="K7" s="344"/>
      <c r="L7" s="344"/>
      <c r="M7" s="615"/>
      <c r="N7" s="344"/>
      <c r="O7" s="344"/>
      <c r="P7" s="344"/>
      <c r="Q7" s="1049" t="s">
        <v>275</v>
      </c>
      <c r="R7" s="134"/>
      <c r="S7" s="1045" t="s">
        <v>403</v>
      </c>
      <c r="T7" s="1045"/>
      <c r="U7" s="1045"/>
      <c r="V7" s="1045"/>
      <c r="W7" s="1045"/>
      <c r="X7" s="241"/>
      <c r="Y7" s="35"/>
      <c r="Z7"/>
      <c r="AF7" s="54"/>
      <c r="AG7" s="6"/>
      <c r="AH7" s="6"/>
      <c r="AI7" s="35"/>
      <c r="AJ7" s="35"/>
      <c r="AK7" s="35"/>
      <c r="AL7" s="35"/>
      <c r="AM7" s="35"/>
      <c r="AN7" s="35"/>
      <c r="AO7" s="35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</row>
    <row r="8" spans="1:94" s="30" customFormat="1" ht="12" customHeight="1" x14ac:dyDescent="0.2">
      <c r="A8" s="234"/>
      <c r="B8" s="149"/>
      <c r="C8" s="616"/>
      <c r="D8" s="620"/>
      <c r="E8" s="617"/>
      <c r="F8" s="618"/>
      <c r="G8" s="618"/>
      <c r="H8" s="618"/>
      <c r="I8" s="618"/>
      <c r="J8" s="618"/>
      <c r="K8" s="618"/>
      <c r="L8" s="618"/>
      <c r="M8" s="618"/>
      <c r="N8" s="618"/>
      <c r="O8" s="618"/>
      <c r="P8" s="618"/>
      <c r="Q8" s="1050"/>
      <c r="R8" s="135"/>
      <c r="S8" s="241"/>
      <c r="T8" s="241"/>
      <c r="U8" s="241"/>
      <c r="V8" s="241"/>
      <c r="W8" s="241"/>
      <c r="Z8"/>
      <c r="AF8" s="33"/>
      <c r="AG8" s="6"/>
      <c r="AH8" s="6"/>
      <c r="AI8" s="35"/>
      <c r="AJ8" s="35"/>
      <c r="AK8" s="35"/>
      <c r="AL8" s="35"/>
      <c r="AM8" s="35"/>
      <c r="AN8" s="35"/>
      <c r="AO8" s="35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</row>
    <row r="9" spans="1:94" s="30" customFormat="1" ht="12" customHeight="1" x14ac:dyDescent="0.2">
      <c r="A9" s="38"/>
      <c r="B9" s="149"/>
      <c r="C9" s="610" t="s">
        <v>275</v>
      </c>
      <c r="D9" s="619" t="s">
        <v>279</v>
      </c>
      <c r="E9" s="611" t="s">
        <v>401</v>
      </c>
      <c r="F9" s="612"/>
      <c r="G9" s="344"/>
      <c r="H9" s="344"/>
      <c r="I9" s="344"/>
      <c r="J9" s="615"/>
      <c r="K9" s="344"/>
      <c r="L9" s="344"/>
      <c r="M9" s="344"/>
      <c r="N9" s="615"/>
      <c r="O9" s="621"/>
      <c r="P9" s="622"/>
      <c r="Q9" s="1051" t="s">
        <v>282</v>
      </c>
      <c r="R9" s="136"/>
      <c r="S9" s="1045" t="s">
        <v>778</v>
      </c>
      <c r="T9" s="1045"/>
      <c r="U9" s="1045"/>
      <c r="V9" s="1045"/>
      <c r="W9" s="1045"/>
      <c r="Z9"/>
      <c r="AF9" s="33"/>
      <c r="AG9" s="6"/>
      <c r="AH9" s="6"/>
      <c r="AI9" s="35"/>
      <c r="AJ9" s="35"/>
      <c r="AK9" s="35"/>
      <c r="AL9" s="35"/>
      <c r="AM9" s="35"/>
      <c r="AN9" s="35"/>
      <c r="AO9" s="35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</row>
    <row r="10" spans="1:94" s="30" customFormat="1" ht="12" customHeight="1" x14ac:dyDescent="0.2">
      <c r="A10" s="38"/>
      <c r="B10" s="149"/>
      <c r="C10" s="616"/>
      <c r="D10" s="620"/>
      <c r="E10" s="617"/>
      <c r="F10" s="618"/>
      <c r="G10" s="618"/>
      <c r="H10" s="618"/>
      <c r="I10" s="618"/>
      <c r="J10" s="618"/>
      <c r="K10" s="618"/>
      <c r="L10" s="618"/>
      <c r="M10" s="618"/>
      <c r="N10" s="618"/>
      <c r="O10" s="618"/>
      <c r="P10" s="618"/>
      <c r="Q10" s="1052"/>
      <c r="R10" s="133"/>
      <c r="S10" s="247"/>
      <c r="T10" s="247"/>
      <c r="U10" s="247"/>
      <c r="V10" s="247"/>
      <c r="W10" s="247"/>
      <c r="Z10"/>
      <c r="AF10" s="33"/>
      <c r="AG10" s="6"/>
      <c r="AH10" s="6"/>
      <c r="AI10" s="35"/>
      <c r="AJ10" s="35"/>
      <c r="AK10" s="35"/>
      <c r="AL10" s="35"/>
      <c r="AM10" s="35"/>
      <c r="AN10" s="35"/>
      <c r="AO10" s="35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</row>
    <row r="11" spans="1:94" s="30" customFormat="1" ht="12" customHeight="1" x14ac:dyDescent="0.25">
      <c r="A11" s="38"/>
      <c r="B11" s="149"/>
      <c r="C11" s="610" t="s">
        <v>275</v>
      </c>
      <c r="D11" s="619" t="s">
        <v>179</v>
      </c>
      <c r="E11" s="611" t="s">
        <v>374</v>
      </c>
      <c r="F11" s="612"/>
      <c r="G11" s="344"/>
      <c r="H11" s="344"/>
      <c r="I11" s="344"/>
      <c r="J11" s="615"/>
      <c r="K11" s="344"/>
      <c r="L11" s="344"/>
      <c r="M11" s="344"/>
      <c r="N11" s="615"/>
      <c r="O11" s="621"/>
      <c r="P11" s="623"/>
      <c r="Q11" s="1053" t="s">
        <v>402</v>
      </c>
      <c r="R11" s="133"/>
      <c r="Z11"/>
      <c r="AF11" s="33"/>
      <c r="AG11" s="6"/>
      <c r="AH11" s="6"/>
      <c r="AI11" s="35"/>
      <c r="AJ11" s="35"/>
      <c r="AK11" s="35"/>
      <c r="AL11" s="35"/>
      <c r="AM11" s="35"/>
      <c r="AN11" s="35"/>
      <c r="AO11" s="35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</row>
    <row r="12" spans="1:94" s="30" customFormat="1" ht="12" customHeight="1" x14ac:dyDescent="0.2">
      <c r="A12" s="38"/>
      <c r="B12" s="150"/>
      <c r="C12" s="616"/>
      <c r="D12" s="620"/>
      <c r="E12" s="618"/>
      <c r="F12" s="618"/>
      <c r="G12" s="618"/>
      <c r="H12" s="618"/>
      <c r="I12" s="618"/>
      <c r="J12" s="618"/>
      <c r="K12" s="618"/>
      <c r="L12" s="618"/>
      <c r="M12" s="618"/>
      <c r="N12" s="618"/>
      <c r="O12" s="618"/>
      <c r="P12" s="618"/>
      <c r="Q12" s="1054"/>
      <c r="R12" s="39"/>
      <c r="AF12" s="33"/>
      <c r="AG12" s="6"/>
      <c r="AH12" s="6"/>
      <c r="AI12" s="35"/>
      <c r="AJ12" s="35"/>
      <c r="AK12" s="35"/>
      <c r="AL12" s="35"/>
      <c r="AM12" s="35"/>
      <c r="AN12" s="35"/>
      <c r="AO12" s="35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</row>
    <row r="13" spans="1:94" s="30" customFormat="1" ht="12" customHeight="1" thickBot="1" x14ac:dyDescent="0.25">
      <c r="A13" s="38"/>
      <c r="B13" s="149"/>
      <c r="C13" s="610" t="s">
        <v>275</v>
      </c>
      <c r="D13" s="619" t="s">
        <v>269</v>
      </c>
      <c r="E13" s="611" t="s">
        <v>375</v>
      </c>
      <c r="F13" s="612"/>
      <c r="G13" s="344"/>
      <c r="H13" s="344"/>
      <c r="I13" s="344"/>
      <c r="J13" s="344"/>
      <c r="K13" s="344"/>
      <c r="L13" s="344"/>
      <c r="M13" s="344"/>
      <c r="N13" s="344"/>
      <c r="O13" s="615"/>
      <c r="P13" s="344"/>
      <c r="Q13" s="1055" t="s">
        <v>382</v>
      </c>
      <c r="R13" s="133"/>
      <c r="S13" s="1042" t="s">
        <v>263</v>
      </c>
      <c r="T13" s="1043"/>
      <c r="U13" s="1043"/>
      <c r="V13" s="1044"/>
      <c r="AF13" s="33"/>
      <c r="AG13" s="6"/>
      <c r="AH13" s="6"/>
      <c r="AI13" s="35"/>
      <c r="AJ13" s="35"/>
      <c r="AK13" s="35"/>
      <c r="AL13" s="35"/>
      <c r="AM13" s="35"/>
      <c r="AN13" s="35"/>
      <c r="AO13" s="35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</row>
    <row r="14" spans="1:94" s="30" customFormat="1" ht="12" customHeight="1" x14ac:dyDescent="0.2">
      <c r="A14" s="38"/>
      <c r="B14" s="149"/>
      <c r="C14" s="616"/>
      <c r="D14" s="620"/>
      <c r="E14" s="618"/>
      <c r="F14" s="618"/>
      <c r="G14" s="618"/>
      <c r="H14" s="618"/>
      <c r="I14" s="618"/>
      <c r="J14" s="618"/>
      <c r="K14" s="618"/>
      <c r="L14" s="618"/>
      <c r="M14" s="618"/>
      <c r="N14" s="618"/>
      <c r="O14" s="618"/>
      <c r="P14" s="618"/>
      <c r="Q14" s="1056"/>
      <c r="R14" s="133"/>
      <c r="S14" s="1046">
        <f ca="1">NOW()</f>
        <v>42100.82494189815</v>
      </c>
      <c r="T14" s="1047"/>
      <c r="U14" s="1047"/>
      <c r="V14" s="1048"/>
      <c r="AF14" s="33"/>
      <c r="AG14" s="91"/>
      <c r="AH14" s="91"/>
      <c r="AI14" s="35"/>
      <c r="AJ14" s="35"/>
      <c r="AK14" s="35"/>
      <c r="AL14" s="35"/>
      <c r="AM14" s="35"/>
      <c r="AN14" s="35"/>
      <c r="AO14" s="35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2"/>
      <c r="CJ14" s="32"/>
      <c r="CK14" s="32"/>
      <c r="CL14" s="32"/>
      <c r="CM14" s="32"/>
      <c r="CN14" s="32"/>
      <c r="CO14" s="32"/>
      <c r="CP14" s="32"/>
    </row>
    <row r="15" spans="1:94" s="30" customFormat="1" ht="12" customHeight="1" thickBot="1" x14ac:dyDescent="0.25">
      <c r="A15" s="38"/>
      <c r="B15" s="149"/>
      <c r="C15" s="610" t="s">
        <v>275</v>
      </c>
      <c r="D15" s="619" t="s">
        <v>677</v>
      </c>
      <c r="E15" s="611" t="s">
        <v>678</v>
      </c>
      <c r="F15" s="612"/>
      <c r="G15" s="344"/>
      <c r="H15" s="344"/>
      <c r="I15" s="344"/>
      <c r="J15" s="344"/>
      <c r="K15" s="615"/>
      <c r="L15" s="615"/>
      <c r="M15" s="344"/>
      <c r="N15" s="344"/>
      <c r="O15" s="344"/>
      <c r="P15" s="344"/>
      <c r="Q15" s="1057">
        <v>4</v>
      </c>
      <c r="R15" s="1039"/>
      <c r="S15" s="1042" t="str">
        <f>IF(AG56=0,"","Aantal boekingen : "&amp;AG56)</f>
        <v>Aantal boekingen : 22</v>
      </c>
      <c r="T15" s="1043"/>
      <c r="U15" s="1043"/>
      <c r="V15" s="1044"/>
      <c r="AF15" s="409"/>
      <c r="AG15" s="91"/>
      <c r="AH15" s="91"/>
      <c r="AI15" s="35"/>
      <c r="AJ15" s="35"/>
      <c r="AK15" s="35"/>
      <c r="AL15" s="35"/>
      <c r="AM15" s="35"/>
      <c r="AN15" s="35"/>
      <c r="AO15" s="35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</row>
    <row r="16" spans="1:94" s="30" customFormat="1" ht="12" customHeight="1" x14ac:dyDescent="0.2">
      <c r="A16" s="38"/>
      <c r="B16" s="149"/>
      <c r="C16" s="616"/>
      <c r="D16" s="620"/>
      <c r="E16" s="618"/>
      <c r="F16" s="618"/>
      <c r="G16" s="618"/>
      <c r="H16" s="618"/>
      <c r="I16" s="618"/>
      <c r="J16" s="618"/>
      <c r="K16" s="618"/>
      <c r="L16" s="618"/>
      <c r="M16" s="618"/>
      <c r="N16" s="618"/>
      <c r="O16" s="618"/>
      <c r="P16" s="618"/>
      <c r="Q16" s="1058"/>
      <c r="R16" s="1039"/>
      <c r="S16" s="1036" t="s">
        <v>938</v>
      </c>
      <c r="T16" s="1037"/>
      <c r="U16" s="1037"/>
      <c r="V16" s="1038"/>
      <c r="AA16" s="38"/>
      <c r="AB16" s="35"/>
      <c r="AC16" s="35"/>
      <c r="AF16" s="409"/>
      <c r="AG16" s="91"/>
      <c r="AH16" s="91"/>
      <c r="AI16" s="35"/>
      <c r="AJ16" s="35"/>
      <c r="AK16" s="35"/>
      <c r="AL16" s="35"/>
      <c r="AM16" s="35"/>
      <c r="AN16" s="35"/>
      <c r="AO16" s="35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  <c r="BU16" s="32"/>
      <c r="BV16" s="32"/>
      <c r="BW16" s="32"/>
      <c r="BX16" s="32"/>
      <c r="BY16" s="32"/>
      <c r="BZ16" s="32"/>
      <c r="CA16" s="32"/>
      <c r="CB16" s="32"/>
      <c r="CC16" s="32"/>
      <c r="CD16" s="32"/>
      <c r="CE16" s="32"/>
      <c r="CF16" s="32"/>
      <c r="CG16" s="32"/>
      <c r="CH16" s="32"/>
      <c r="CI16" s="32"/>
      <c r="CJ16" s="32"/>
      <c r="CK16" s="32"/>
      <c r="CL16" s="32"/>
      <c r="CM16" s="32"/>
      <c r="CN16" s="32"/>
      <c r="CO16" s="32"/>
      <c r="CP16" s="32"/>
    </row>
    <row r="17" spans="1:94" s="30" customFormat="1" ht="12" customHeight="1" x14ac:dyDescent="0.2">
      <c r="A17" s="38"/>
      <c r="B17" s="149"/>
      <c r="C17" s="610" t="s">
        <v>275</v>
      </c>
      <c r="D17" s="619" t="s">
        <v>631</v>
      </c>
      <c r="E17" s="611" t="s">
        <v>632</v>
      </c>
      <c r="F17" s="612"/>
      <c r="G17" s="344"/>
      <c r="H17" s="344"/>
      <c r="I17" s="344"/>
      <c r="J17" s="344"/>
      <c r="K17" s="615"/>
      <c r="L17" s="615"/>
      <c r="M17" s="344"/>
      <c r="N17" s="344"/>
      <c r="O17" s="344"/>
      <c r="P17" s="344"/>
      <c r="Q17" s="1057" t="s">
        <v>634</v>
      </c>
      <c r="R17" s="133"/>
      <c r="AA17" s="38"/>
      <c r="AB17" s="35"/>
      <c r="AC17" s="35"/>
      <c r="AF17" s="409"/>
      <c r="AG17" s="91"/>
      <c r="AH17" s="91"/>
      <c r="AI17" s="35"/>
      <c r="AJ17" s="35"/>
      <c r="AK17" s="35"/>
      <c r="AL17" s="35"/>
      <c r="AM17" s="35"/>
      <c r="AN17" s="35"/>
      <c r="AO17" s="35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</row>
    <row r="18" spans="1:94" s="30" customFormat="1" ht="12" customHeight="1" x14ac:dyDescent="0.2">
      <c r="A18" s="38"/>
      <c r="B18" s="149"/>
      <c r="C18" s="616"/>
      <c r="D18" s="620"/>
      <c r="E18" s="618"/>
      <c r="F18" s="618"/>
      <c r="G18" s="618"/>
      <c r="H18" s="618"/>
      <c r="I18" s="618"/>
      <c r="J18" s="618"/>
      <c r="K18" s="618"/>
      <c r="L18" s="618"/>
      <c r="M18" s="618"/>
      <c r="N18" s="618"/>
      <c r="O18" s="618"/>
      <c r="P18" s="618"/>
      <c r="Q18" s="1058"/>
      <c r="R18" s="133"/>
      <c r="Z18" s="38"/>
      <c r="AA18" s="38"/>
      <c r="AB18" s="35"/>
      <c r="AC18" s="35"/>
      <c r="AD18" s="35"/>
      <c r="AE18" s="35"/>
      <c r="AF18" s="35"/>
      <c r="AG18" s="33"/>
      <c r="AH18" s="91"/>
      <c r="AI18" s="35"/>
      <c r="AJ18" s="35"/>
      <c r="AK18" s="35"/>
      <c r="AL18" s="35"/>
      <c r="AM18" s="35"/>
      <c r="AN18" s="35"/>
      <c r="AO18" s="35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</row>
    <row r="19" spans="1:94" s="228" customFormat="1" ht="12" customHeight="1" x14ac:dyDescent="0.25">
      <c r="A19" s="225"/>
      <c r="B19" s="226"/>
      <c r="C19" s="610" t="s">
        <v>275</v>
      </c>
      <c r="D19" s="619" t="s">
        <v>280</v>
      </c>
      <c r="E19" s="611" t="s">
        <v>400</v>
      </c>
      <c r="F19" s="612"/>
      <c r="G19" s="623"/>
      <c r="H19" s="623"/>
      <c r="I19" s="623"/>
      <c r="J19" s="624"/>
      <c r="K19" s="344"/>
      <c r="L19" s="624"/>
      <c r="M19" s="344"/>
      <c r="N19" s="615"/>
      <c r="O19" s="344"/>
      <c r="P19" s="344"/>
      <c r="Q19" s="1059" t="s">
        <v>277</v>
      </c>
      <c r="R19" s="227"/>
      <c r="Z19" s="225"/>
      <c r="AA19" s="225"/>
      <c r="AB19" s="229"/>
      <c r="AC19" s="229"/>
      <c r="AD19" s="229"/>
      <c r="AE19" s="229"/>
      <c r="AF19" s="229"/>
      <c r="AG19" s="230"/>
      <c r="AH19" s="231"/>
      <c r="AI19" s="229"/>
      <c r="AJ19" s="229"/>
      <c r="AK19" s="229"/>
      <c r="AL19" s="229"/>
      <c r="AM19" s="229"/>
      <c r="AN19" s="229"/>
      <c r="AO19" s="229"/>
      <c r="AP19" s="232"/>
      <c r="AQ19" s="232"/>
      <c r="AR19" s="232"/>
      <c r="AS19" s="232"/>
      <c r="AT19" s="232"/>
      <c r="AU19" s="232"/>
      <c r="AV19" s="232"/>
      <c r="AW19" s="232"/>
      <c r="AX19" s="232"/>
      <c r="AY19" s="232"/>
      <c r="AZ19" s="232"/>
      <c r="BA19" s="232"/>
      <c r="BB19" s="232"/>
      <c r="BC19" s="232"/>
      <c r="BD19" s="232"/>
      <c r="BE19" s="232"/>
      <c r="BF19" s="232"/>
      <c r="BG19" s="232"/>
      <c r="BH19" s="232"/>
      <c r="BI19" s="232"/>
      <c r="BJ19" s="232"/>
      <c r="BK19" s="232"/>
      <c r="BL19" s="232"/>
      <c r="BM19" s="232"/>
      <c r="BN19" s="232"/>
      <c r="BO19" s="232"/>
      <c r="BP19" s="232"/>
      <c r="BQ19" s="232"/>
      <c r="BR19" s="232"/>
      <c r="BS19" s="232"/>
      <c r="BT19" s="232"/>
      <c r="BU19" s="232"/>
      <c r="BV19" s="232"/>
      <c r="BW19" s="232"/>
      <c r="BX19" s="232"/>
      <c r="BY19" s="232"/>
      <c r="BZ19" s="232"/>
      <c r="CA19" s="232"/>
      <c r="CB19" s="232"/>
      <c r="CC19" s="232"/>
      <c r="CD19" s="232"/>
      <c r="CE19" s="232"/>
      <c r="CF19" s="232"/>
      <c r="CG19" s="232"/>
      <c r="CH19" s="232"/>
      <c r="CI19" s="232"/>
      <c r="CJ19" s="232"/>
      <c r="CK19" s="232"/>
      <c r="CL19" s="232"/>
      <c r="CM19" s="232"/>
      <c r="CN19" s="232"/>
      <c r="CO19" s="232"/>
      <c r="CP19" s="232"/>
    </row>
    <row r="20" spans="1:94" s="30" customFormat="1" ht="12" customHeight="1" x14ac:dyDescent="0.2">
      <c r="A20" s="38"/>
      <c r="B20" s="149"/>
      <c r="C20" s="616"/>
      <c r="D20" s="620"/>
      <c r="E20" s="618"/>
      <c r="F20" s="618"/>
      <c r="G20" s="618"/>
      <c r="H20" s="618"/>
      <c r="I20" s="618"/>
      <c r="J20" s="618"/>
      <c r="K20" s="618"/>
      <c r="L20" s="618"/>
      <c r="M20" s="618"/>
      <c r="N20" s="618"/>
      <c r="O20" s="618"/>
      <c r="P20" s="618"/>
      <c r="Q20" s="1060"/>
      <c r="R20" s="133"/>
      <c r="Z20" s="38"/>
      <c r="AA20" s="38"/>
      <c r="AB20" s="35"/>
      <c r="AC20" s="35"/>
      <c r="AD20" s="35"/>
      <c r="AE20" s="35"/>
      <c r="AF20" s="35"/>
      <c r="AG20" s="55"/>
      <c r="AH20" s="41"/>
      <c r="AI20" s="41"/>
      <c r="AJ20" s="35"/>
      <c r="AK20" s="35"/>
      <c r="AL20" s="35"/>
      <c r="AM20" s="35"/>
      <c r="AN20" s="35"/>
      <c r="AO20" s="35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  <c r="BJ20" s="32"/>
      <c r="BK20" s="32"/>
      <c r="BL20" s="32"/>
      <c r="BM20" s="32"/>
      <c r="BN20" s="32"/>
      <c r="BO20" s="32"/>
      <c r="BP20" s="32"/>
      <c r="BQ20" s="32"/>
      <c r="BR20" s="32"/>
      <c r="BS20" s="32"/>
      <c r="BT20" s="32"/>
      <c r="BU20" s="32"/>
      <c r="BV20" s="32"/>
      <c r="BW20" s="32"/>
      <c r="BX20" s="32"/>
      <c r="BY20" s="32"/>
      <c r="BZ20" s="32"/>
      <c r="CA20" s="32"/>
      <c r="CB20" s="32"/>
      <c r="CC20" s="32"/>
      <c r="CD20" s="32"/>
      <c r="CE20" s="32"/>
      <c r="CF20" s="32"/>
      <c r="CG20" s="32"/>
      <c r="CH20" s="32"/>
      <c r="CI20" s="32"/>
      <c r="CJ20" s="32"/>
      <c r="CK20" s="32"/>
      <c r="CL20" s="32"/>
      <c r="CM20" s="32"/>
      <c r="CN20" s="32"/>
      <c r="CO20" s="32"/>
      <c r="CP20" s="32"/>
    </row>
    <row r="21" spans="1:94" s="30" customFormat="1" ht="12" customHeight="1" x14ac:dyDescent="0.2">
      <c r="A21" s="38"/>
      <c r="B21" s="149"/>
      <c r="C21" s="610" t="s">
        <v>275</v>
      </c>
      <c r="D21" s="625"/>
      <c r="E21" s="626" t="s">
        <v>715</v>
      </c>
      <c r="F21" s="612"/>
      <c r="G21" s="344"/>
      <c r="H21" s="344"/>
      <c r="I21" s="344"/>
      <c r="J21" s="344"/>
      <c r="K21" s="344"/>
      <c r="L21" s="344"/>
      <c r="M21" s="344"/>
      <c r="N21" s="344"/>
      <c r="O21" s="344"/>
      <c r="P21" s="344"/>
      <c r="Q21" s="1040" t="s">
        <v>404</v>
      </c>
      <c r="R21" s="133"/>
      <c r="Z21" s="38"/>
      <c r="AA21" s="38"/>
      <c r="AB21" s="35"/>
      <c r="AC21" s="35"/>
      <c r="AD21" s="35"/>
      <c r="AE21" s="35"/>
      <c r="AF21" s="35"/>
      <c r="AG21" s="55"/>
      <c r="AH21" s="41"/>
      <c r="AI21" s="41"/>
      <c r="AJ21" s="35"/>
      <c r="AK21" s="35"/>
      <c r="AL21" s="35"/>
      <c r="AM21" s="35"/>
      <c r="AN21" s="35"/>
      <c r="AO21" s="35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2"/>
      <c r="BT21" s="32"/>
      <c r="BU21" s="32"/>
      <c r="BV21" s="32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2"/>
      <c r="CJ21" s="32"/>
      <c r="CK21" s="32"/>
      <c r="CL21" s="32"/>
      <c r="CM21" s="32"/>
      <c r="CN21" s="32"/>
      <c r="CO21" s="32"/>
      <c r="CP21" s="32"/>
    </row>
    <row r="22" spans="1:94" s="30" customFormat="1" ht="12" customHeight="1" x14ac:dyDescent="0.2">
      <c r="A22" s="38"/>
      <c r="B22" s="149"/>
      <c r="C22" s="627"/>
      <c r="D22" s="628"/>
      <c r="E22" s="629"/>
      <c r="F22" s="630"/>
      <c r="G22" s="459"/>
      <c r="H22" s="459"/>
      <c r="I22" s="459"/>
      <c r="J22" s="459"/>
      <c r="K22" s="459"/>
      <c r="L22" s="459"/>
      <c r="M22" s="459"/>
      <c r="N22" s="459"/>
      <c r="O22" s="631"/>
      <c r="P22" s="459"/>
      <c r="Q22" s="1041"/>
      <c r="R22" s="133"/>
      <c r="Z22" s="38"/>
      <c r="AA22" s="38"/>
      <c r="AB22" s="35"/>
      <c r="AC22" s="35"/>
      <c r="AD22" s="35"/>
      <c r="AE22" s="35"/>
      <c r="AF22" s="35"/>
      <c r="AG22" s="55"/>
      <c r="AH22" s="41"/>
      <c r="AI22" s="41"/>
      <c r="AJ22" s="35"/>
      <c r="AK22" s="35"/>
      <c r="AL22" s="35"/>
      <c r="AM22" s="35"/>
      <c r="AN22" s="35"/>
      <c r="AO22" s="35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</row>
    <row r="23" spans="1:94" s="30" customFormat="1" ht="12" customHeight="1" x14ac:dyDescent="0.2">
      <c r="A23" s="38"/>
      <c r="B23" s="149"/>
      <c r="R23" s="133"/>
      <c r="Z23" s="38"/>
      <c r="AA23" s="38"/>
      <c r="AB23" s="35"/>
      <c r="AC23" s="35"/>
      <c r="AD23" s="35"/>
      <c r="AE23" s="35"/>
      <c r="AF23" s="35"/>
      <c r="AG23" s="55"/>
      <c r="AH23" s="41"/>
      <c r="AI23" s="41"/>
      <c r="AJ23" s="35"/>
      <c r="AK23" s="35"/>
      <c r="AL23" s="35"/>
      <c r="AM23" s="35"/>
      <c r="AN23" s="35"/>
      <c r="AO23" s="35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</row>
    <row r="24" spans="1:94" s="30" customFormat="1" ht="30" customHeight="1" thickBot="1" x14ac:dyDescent="0.45">
      <c r="A24" s="38"/>
      <c r="B24" s="149"/>
      <c r="C24" s="141"/>
      <c r="D24" s="154" t="s">
        <v>442</v>
      </c>
      <c r="E24" s="151"/>
      <c r="F24" s="151"/>
      <c r="G24" s="152"/>
      <c r="H24" s="153"/>
      <c r="I24" s="245"/>
      <c r="J24" s="245"/>
      <c r="K24" s="242" t="s">
        <v>278</v>
      </c>
      <c r="L24" s="201"/>
      <c r="M24" s="244" t="s">
        <v>82</v>
      </c>
      <c r="N24" s="201"/>
      <c r="O24" s="138"/>
      <c r="P24" s="137"/>
      <c r="Q24" s="243" t="s">
        <v>214</v>
      </c>
      <c r="R24" s="133"/>
      <c r="Z24" s="38"/>
      <c r="AA24" s="38"/>
      <c r="AB24" s="35"/>
      <c r="AC24" s="35"/>
      <c r="AD24" s="35"/>
      <c r="AE24" s="35"/>
      <c r="AF24" s="35"/>
      <c r="AG24" s="55"/>
      <c r="AH24" s="41"/>
      <c r="AI24" s="41"/>
      <c r="AJ24" s="35"/>
      <c r="AK24" s="35"/>
      <c r="AL24" s="35"/>
      <c r="AM24" s="35"/>
      <c r="AN24" s="35"/>
      <c r="AO24" s="35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2"/>
      <c r="BM24" s="32"/>
      <c r="BN24" s="32"/>
      <c r="BO24" s="32"/>
      <c r="BP24" s="32"/>
      <c r="BQ24" s="32"/>
      <c r="BR24" s="32"/>
      <c r="BS24" s="32"/>
      <c r="BT24" s="32"/>
      <c r="BU24" s="32"/>
      <c r="BV24" s="32"/>
      <c r="BW24" s="32"/>
      <c r="BX24" s="32"/>
      <c r="BY24" s="32"/>
      <c r="BZ24" s="32"/>
      <c r="CA24" s="32"/>
      <c r="CB24" s="32"/>
      <c r="CC24" s="32"/>
      <c r="CD24" s="32"/>
      <c r="CE24" s="32"/>
      <c r="CF24" s="32"/>
      <c r="CG24" s="32"/>
      <c r="CH24" s="32"/>
      <c r="CI24" s="32"/>
      <c r="CJ24" s="32"/>
      <c r="CK24" s="32"/>
      <c r="CL24" s="32"/>
      <c r="CM24" s="32"/>
      <c r="CN24" s="32"/>
      <c r="CO24" s="32"/>
      <c r="CP24" s="32"/>
    </row>
    <row r="25" spans="1:94" s="30" customFormat="1" ht="12" customHeight="1" thickTop="1" x14ac:dyDescent="0.2">
      <c r="A25" s="38"/>
      <c r="Z25" s="38"/>
      <c r="AA25" s="38"/>
      <c r="AB25" s="35"/>
      <c r="AC25" s="35"/>
      <c r="AD25" s="35"/>
      <c r="AE25" s="35"/>
      <c r="AF25" s="35"/>
      <c r="AG25" s="55"/>
      <c r="AH25" s="41"/>
      <c r="AI25" s="41"/>
      <c r="AJ25" s="35"/>
      <c r="AK25" s="35"/>
      <c r="AL25" s="35"/>
      <c r="AM25" s="35"/>
      <c r="AN25" s="35"/>
      <c r="AO25" s="35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</row>
    <row r="26" spans="1:94" s="30" customFormat="1" ht="12" customHeight="1" x14ac:dyDescent="0.2">
      <c r="A26" s="38"/>
      <c r="B26" s="149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 s="39"/>
      <c r="Z26" s="38"/>
      <c r="AA26" s="38"/>
      <c r="AB26" s="35"/>
      <c r="AC26" s="35"/>
      <c r="AD26" s="35"/>
      <c r="AE26" s="35"/>
      <c r="AF26" s="35"/>
      <c r="AG26" s="33"/>
      <c r="AH26" s="95"/>
      <c r="AI26" s="40"/>
      <c r="AJ26" s="35"/>
      <c r="AK26" s="35"/>
      <c r="AL26" s="35"/>
      <c r="AM26" s="35"/>
      <c r="AN26" s="35"/>
      <c r="AO26" s="35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</row>
    <row r="27" spans="1:94" s="30" customFormat="1" ht="12" customHeight="1" x14ac:dyDescent="0.2">
      <c r="A27" s="38"/>
      <c r="B27" s="149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 s="39"/>
      <c r="S27" s="33"/>
      <c r="T27" s="33"/>
      <c r="U27" s="33"/>
      <c r="V27" s="33"/>
      <c r="Z27" s="38"/>
      <c r="AA27" s="38"/>
      <c r="AB27" s="35"/>
      <c r="AC27" s="35"/>
      <c r="AD27" s="35"/>
      <c r="AE27" s="35"/>
      <c r="AF27" s="35"/>
      <c r="AG27" s="33"/>
      <c r="AH27" s="91"/>
      <c r="AI27" s="35"/>
      <c r="AJ27" s="35"/>
      <c r="AK27" s="35"/>
      <c r="AL27" s="35"/>
      <c r="AM27" s="35"/>
      <c r="AN27" s="35"/>
      <c r="AO27" s="35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</row>
    <row r="28" spans="1:94" s="30" customFormat="1" ht="12" customHeight="1" x14ac:dyDescent="0.2">
      <c r="A28" s="33"/>
      <c r="B28" s="149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 s="39"/>
      <c r="Z28" s="38"/>
      <c r="AA28" s="33"/>
      <c r="AB28" s="35"/>
      <c r="AC28" s="35"/>
      <c r="AD28" s="35"/>
      <c r="AE28" s="35"/>
      <c r="AF28" s="35"/>
      <c r="AG28" s="33"/>
      <c r="AH28" s="91"/>
      <c r="AI28" s="35"/>
      <c r="AJ28" s="35"/>
      <c r="AK28" s="35"/>
      <c r="AL28" s="35"/>
      <c r="AM28" s="35"/>
      <c r="AN28" s="35"/>
      <c r="AO28" s="35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</row>
    <row r="29" spans="1:94" s="30" customFormat="1" ht="12" customHeight="1" x14ac:dyDescent="0.2">
      <c r="A29" s="33"/>
      <c r="B29" s="149"/>
      <c r="C29"/>
      <c r="D29" s="880" t="s">
        <v>852</v>
      </c>
      <c r="E29"/>
      <c r="F29"/>
      <c r="G29"/>
      <c r="H29"/>
      <c r="I29"/>
      <c r="J29"/>
      <c r="K29"/>
      <c r="L29"/>
      <c r="M29"/>
      <c r="N29"/>
      <c r="O29"/>
      <c r="P29"/>
      <c r="Q29"/>
      <c r="R29" s="39"/>
      <c r="Z29" s="33"/>
      <c r="AA29" s="33"/>
      <c r="AB29" s="35"/>
      <c r="AC29" s="35"/>
      <c r="AD29" s="35"/>
      <c r="AE29" s="35"/>
      <c r="AF29" s="35"/>
      <c r="AG29" s="91"/>
      <c r="AH29" s="91"/>
      <c r="AI29" s="35"/>
      <c r="AJ29" s="35"/>
      <c r="AK29" s="35"/>
      <c r="AL29" s="35"/>
      <c r="AM29" s="35"/>
      <c r="AN29" s="35"/>
      <c r="AO29" s="35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  <c r="BI29" s="32"/>
      <c r="BJ29" s="32"/>
      <c r="BK29" s="32"/>
      <c r="BL29" s="32"/>
      <c r="BM29" s="32"/>
      <c r="BN29" s="32"/>
      <c r="BO29" s="32"/>
      <c r="BP29" s="32"/>
      <c r="BQ29" s="32"/>
      <c r="BR29" s="32"/>
      <c r="BS29" s="32"/>
      <c r="BT29" s="32"/>
      <c r="BU29" s="32"/>
      <c r="BV29" s="32"/>
      <c r="BW29" s="32"/>
      <c r="BX29" s="32"/>
      <c r="BY29" s="32"/>
      <c r="BZ29" s="32"/>
      <c r="CA29" s="32"/>
      <c r="CB29" s="32"/>
      <c r="CC29" s="32"/>
      <c r="CD29" s="32"/>
      <c r="CE29" s="32"/>
      <c r="CF29" s="32"/>
      <c r="CG29" s="32"/>
      <c r="CH29" s="32"/>
      <c r="CI29" s="32"/>
      <c r="CJ29" s="32"/>
      <c r="CK29" s="32"/>
      <c r="CL29" s="32"/>
      <c r="CM29" s="32"/>
      <c r="CN29" s="32"/>
      <c r="CO29" s="32"/>
      <c r="CP29" s="32"/>
    </row>
    <row r="30" spans="1:94" s="30" customFormat="1" ht="12" customHeight="1" x14ac:dyDescent="0.2">
      <c r="A30" s="33"/>
      <c r="B30" s="149"/>
      <c r="C30"/>
      <c r="D30" s="881" t="s">
        <v>853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/>
      <c r="Q30"/>
      <c r="R30" s="39"/>
      <c r="AE30" s="35"/>
      <c r="AF30" s="35"/>
      <c r="AG30" s="33"/>
      <c r="AH30" s="95"/>
      <c r="AI30" s="40"/>
      <c r="AJ30" s="35"/>
      <c r="AK30" s="35"/>
      <c r="AL30" s="35"/>
      <c r="AM30" s="35"/>
      <c r="AN30" s="35"/>
      <c r="AO30" s="35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P30" s="32"/>
      <c r="BQ30" s="32"/>
      <c r="BR30" s="32"/>
      <c r="BS30" s="32"/>
      <c r="BT30" s="32"/>
      <c r="BU30" s="32"/>
      <c r="BV30" s="32"/>
      <c r="BW30" s="32"/>
      <c r="BX30" s="32"/>
      <c r="BY30" s="32"/>
      <c r="BZ30" s="32"/>
      <c r="CA30" s="32"/>
      <c r="CB30" s="32"/>
      <c r="CC30" s="32"/>
      <c r="CD30" s="32"/>
      <c r="CE30" s="32"/>
      <c r="CF30" s="32"/>
      <c r="CG30" s="32"/>
      <c r="CH30" s="32"/>
      <c r="CI30" s="32"/>
      <c r="CJ30" s="32"/>
      <c r="CK30" s="32"/>
      <c r="CL30" s="32"/>
      <c r="CM30" s="32"/>
      <c r="CN30" s="32"/>
      <c r="CO30" s="32"/>
      <c r="CP30" s="32"/>
    </row>
    <row r="31" spans="1:94" s="30" customFormat="1" ht="12" customHeight="1" x14ac:dyDescent="0.2">
      <c r="A31" s="33"/>
      <c r="B31" s="149"/>
      <c r="D31" s="601" t="s">
        <v>935</v>
      </c>
      <c r="E31" s="601"/>
      <c r="F31" s="601"/>
      <c r="G31" s="1"/>
      <c r="H31" s="1"/>
      <c r="I31" s="1"/>
      <c r="J31" s="1"/>
      <c r="K31" s="1"/>
      <c r="L31" s="1"/>
      <c r="M31" s="1"/>
      <c r="N31" s="1"/>
      <c r="O31" s="1"/>
      <c r="P31"/>
      <c r="Q31"/>
      <c r="R31" s="39"/>
      <c r="AE31" s="35"/>
      <c r="AF31" s="35"/>
      <c r="AG31" s="96"/>
      <c r="AH31" s="95"/>
      <c r="AI31" s="40"/>
      <c r="AJ31" s="35"/>
      <c r="AK31" s="35"/>
      <c r="AL31" s="35"/>
      <c r="AM31" s="35"/>
      <c r="AN31" s="35"/>
      <c r="AO31" s="35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  <c r="BT31" s="32"/>
      <c r="BU31" s="32"/>
      <c r="BV31" s="32"/>
      <c r="BW31" s="32"/>
      <c r="BX31" s="32"/>
      <c r="BY31" s="32"/>
      <c r="BZ31" s="32"/>
      <c r="CA31" s="32"/>
      <c r="CB31" s="32"/>
      <c r="CC31" s="32"/>
      <c r="CD31" s="32"/>
      <c r="CE31" s="32"/>
      <c r="CF31" s="32"/>
      <c r="CG31" s="32"/>
      <c r="CH31" s="32"/>
      <c r="CI31" s="32"/>
      <c r="CJ31" s="32"/>
      <c r="CK31" s="32"/>
      <c r="CL31" s="32"/>
      <c r="CM31" s="32"/>
      <c r="CN31" s="32"/>
      <c r="CO31" s="32"/>
      <c r="CP31" s="32"/>
    </row>
    <row r="32" spans="1:94" s="30" customFormat="1" ht="12" customHeight="1" x14ac:dyDescent="0.2">
      <c r="A32" s="33"/>
      <c r="B32" s="149"/>
      <c r="D32" s="601" t="s">
        <v>936</v>
      </c>
      <c r="E32" s="601"/>
      <c r="F32" s="601"/>
      <c r="G32" s="1"/>
      <c r="H32" s="1"/>
      <c r="I32" s="1"/>
      <c r="J32" s="1"/>
      <c r="K32" s="1"/>
      <c r="L32" s="1"/>
      <c r="M32" s="1"/>
      <c r="N32" s="1"/>
      <c r="O32" s="1"/>
      <c r="P32"/>
      <c r="Q32"/>
      <c r="R32" s="39"/>
      <c r="AE32" s="35"/>
      <c r="AF32" s="35"/>
      <c r="AG32" s="95"/>
      <c r="AH32" s="95"/>
      <c r="AI32" s="40"/>
      <c r="AJ32" s="35"/>
      <c r="AK32" s="35"/>
      <c r="AL32" s="35"/>
      <c r="AM32" s="35"/>
      <c r="AN32" s="35"/>
      <c r="AO32" s="35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  <c r="BS32" s="32"/>
      <c r="BT32" s="32"/>
      <c r="BU32" s="32"/>
      <c r="BV32" s="32"/>
      <c r="BW32" s="32"/>
      <c r="BX32" s="32"/>
      <c r="BY32" s="32"/>
      <c r="BZ32" s="32"/>
      <c r="CA32" s="32"/>
      <c r="CB32" s="32"/>
      <c r="CC32" s="32"/>
      <c r="CD32" s="32"/>
      <c r="CE32" s="32"/>
      <c r="CF32" s="32"/>
      <c r="CG32" s="32"/>
      <c r="CH32" s="32"/>
      <c r="CI32" s="32"/>
      <c r="CJ32" s="32"/>
      <c r="CK32" s="32"/>
      <c r="CL32" s="32"/>
      <c r="CM32" s="32"/>
      <c r="CN32" s="32"/>
      <c r="CO32" s="32"/>
      <c r="CP32" s="32"/>
    </row>
    <row r="33" spans="1:94" s="30" customFormat="1" ht="12" customHeight="1" x14ac:dyDescent="0.2">
      <c r="A33" s="33"/>
      <c r="B33" s="149"/>
      <c r="D33" s="601"/>
      <c r="E33" s="601"/>
      <c r="F33" s="601"/>
      <c r="G33" s="601"/>
      <c r="H33" s="601"/>
      <c r="I33" s="601"/>
      <c r="J33" s="601"/>
      <c r="K33" s="601"/>
      <c r="L33" s="601"/>
      <c r="M33" s="601"/>
      <c r="N33" s="601"/>
      <c r="O33" s="601"/>
      <c r="R33"/>
      <c r="S33" s="6"/>
      <c r="T33" s="6"/>
      <c r="U33" s="6"/>
      <c r="V33" s="33"/>
      <c r="Z33" s="33"/>
      <c r="AA33" s="33"/>
      <c r="AB33" s="35"/>
      <c r="AC33" s="35"/>
      <c r="AD33" s="35"/>
      <c r="AE33" s="35"/>
      <c r="AF33" s="35"/>
      <c r="AG33" s="95"/>
      <c r="AH33" s="95"/>
      <c r="AI33" s="40"/>
      <c r="AJ33" s="35"/>
      <c r="AK33" s="35"/>
      <c r="AL33" s="35"/>
      <c r="AM33" s="35"/>
      <c r="AN33" s="35"/>
      <c r="AO33" s="35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2"/>
      <c r="CL33" s="32"/>
      <c r="CM33" s="32"/>
      <c r="CN33" s="32"/>
      <c r="CO33" s="32"/>
      <c r="CP33" s="32"/>
    </row>
    <row r="34" spans="1:94" s="30" customFormat="1" ht="12" customHeight="1" x14ac:dyDescent="0.2">
      <c r="A34" s="33"/>
      <c r="B34" s="149"/>
      <c r="D34" s="881" t="s">
        <v>854</v>
      </c>
      <c r="E34" s="601"/>
      <c r="F34" s="601"/>
      <c r="G34" s="601"/>
      <c r="H34" s="601"/>
      <c r="I34" s="601"/>
      <c r="J34" s="601"/>
      <c r="K34" s="601"/>
      <c r="L34" s="601"/>
      <c r="M34" s="601"/>
      <c r="N34" s="601"/>
      <c r="O34" s="601"/>
      <c r="S34" s="6"/>
      <c r="T34" s="33"/>
      <c r="U34" s="6"/>
      <c r="V34" s="33"/>
      <c r="Z34" s="33"/>
      <c r="AA34" s="33"/>
      <c r="AB34" s="35"/>
      <c r="AC34" s="35"/>
      <c r="AD34" s="35"/>
      <c r="AE34" s="35"/>
      <c r="AF34" s="35"/>
      <c r="AG34" s="96"/>
      <c r="AH34" s="91"/>
      <c r="AI34" s="35"/>
      <c r="AJ34" s="35"/>
      <c r="AK34" s="35"/>
      <c r="AL34" s="35"/>
      <c r="AM34" s="35"/>
      <c r="AN34" s="35"/>
      <c r="AO34" s="35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</row>
    <row r="35" spans="1:94" s="30" customFormat="1" ht="12" customHeight="1" x14ac:dyDescent="0.2">
      <c r="A35" s="33"/>
      <c r="B35" s="149"/>
      <c r="D35" s="601" t="s">
        <v>934</v>
      </c>
      <c r="E35" s="601"/>
      <c r="F35" s="601"/>
      <c r="G35" s="601"/>
      <c r="H35" s="601"/>
      <c r="I35" s="601"/>
      <c r="J35" s="601"/>
      <c r="K35" s="601"/>
      <c r="L35" s="601"/>
      <c r="M35" s="601"/>
      <c r="N35" s="601"/>
      <c r="O35" s="601"/>
      <c r="R35"/>
      <c r="S35"/>
      <c r="T35"/>
      <c r="U35"/>
      <c r="V35"/>
      <c r="W35"/>
      <c r="X35"/>
      <c r="Z35" s="33"/>
      <c r="AA35" s="33"/>
      <c r="AB35" s="35"/>
      <c r="AC35" s="35"/>
      <c r="AD35" s="35"/>
      <c r="AE35" s="35"/>
      <c r="AF35" s="35"/>
      <c r="AG35" s="96"/>
      <c r="AH35" s="91"/>
      <c r="AI35" s="35"/>
      <c r="AJ35" s="35"/>
      <c r="AK35" s="35"/>
      <c r="AL35" s="35"/>
      <c r="AM35" s="35"/>
      <c r="AN35" s="35"/>
      <c r="AO35" s="35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32"/>
      <c r="BW35" s="32"/>
      <c r="BX35" s="32"/>
      <c r="BY35" s="32"/>
      <c r="BZ35" s="32"/>
      <c r="CA35" s="32"/>
      <c r="CB35" s="32"/>
      <c r="CC35" s="32"/>
      <c r="CD35" s="32"/>
      <c r="CE35" s="32"/>
      <c r="CF35" s="32"/>
      <c r="CG35" s="32"/>
      <c r="CH35" s="32"/>
      <c r="CI35" s="32"/>
      <c r="CJ35" s="32"/>
      <c r="CK35" s="32"/>
      <c r="CL35" s="32"/>
      <c r="CM35" s="32"/>
      <c r="CN35" s="32"/>
      <c r="CO35" s="32"/>
      <c r="CP35" s="32"/>
    </row>
    <row r="36" spans="1:94" s="30" customFormat="1" ht="12" customHeight="1" x14ac:dyDescent="0.2">
      <c r="A36" s="33"/>
      <c r="B36" s="149"/>
      <c r="D36" s="601" t="s">
        <v>933</v>
      </c>
      <c r="E36" s="601"/>
      <c r="F36" s="601"/>
      <c r="G36" s="601"/>
      <c r="H36" s="601"/>
      <c r="I36" s="601"/>
      <c r="J36" s="601"/>
      <c r="K36" s="601"/>
      <c r="L36" s="601"/>
      <c r="M36" s="601"/>
      <c r="N36" s="601"/>
      <c r="O36" s="601"/>
      <c r="R36"/>
      <c r="S36"/>
      <c r="T36"/>
      <c r="U36"/>
      <c r="V36"/>
      <c r="W36"/>
      <c r="X36"/>
      <c r="Z36" s="38"/>
      <c r="AA36" s="38"/>
      <c r="AB36" s="35"/>
      <c r="AC36" s="35"/>
      <c r="AD36" s="35"/>
      <c r="AE36" s="35"/>
      <c r="AF36" s="35"/>
      <c r="AG36" s="96"/>
      <c r="AH36" s="91"/>
      <c r="AI36" s="35"/>
      <c r="AJ36" s="35"/>
      <c r="AK36" s="35"/>
      <c r="AL36" s="35"/>
      <c r="AM36" s="35"/>
      <c r="AN36" s="35"/>
      <c r="AO36" s="35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  <c r="CE36" s="32"/>
      <c r="CF36" s="32"/>
      <c r="CG36" s="32"/>
      <c r="CH36" s="32"/>
      <c r="CI36" s="32"/>
      <c r="CJ36" s="32"/>
      <c r="CK36" s="32"/>
      <c r="CL36" s="32"/>
      <c r="CM36" s="32"/>
      <c r="CN36" s="32"/>
      <c r="CO36" s="32"/>
      <c r="CP36" s="32"/>
    </row>
    <row r="37" spans="1:94" s="30" customFormat="1" ht="12" customHeight="1" x14ac:dyDescent="0.2">
      <c r="A37" s="33"/>
      <c r="B37" s="149"/>
      <c r="D37" s="601"/>
      <c r="E37" s="601"/>
      <c r="F37" s="601"/>
      <c r="G37" s="601"/>
      <c r="H37" s="601"/>
      <c r="I37" s="601"/>
      <c r="J37" s="601"/>
      <c r="K37" s="601"/>
      <c r="L37" s="601"/>
      <c r="M37" s="601"/>
      <c r="N37" s="601"/>
      <c r="O37" s="601"/>
      <c r="S37"/>
      <c r="T37"/>
      <c r="U37"/>
      <c r="V37"/>
      <c r="W37"/>
      <c r="X37"/>
      <c r="Z37" s="38"/>
      <c r="AA37" s="38"/>
      <c r="AB37" s="35"/>
      <c r="AC37" s="35"/>
      <c r="AD37" s="35"/>
      <c r="AE37" s="35"/>
      <c r="AF37" s="35"/>
      <c r="AG37" s="96"/>
      <c r="AH37" s="91"/>
      <c r="AI37" s="35"/>
      <c r="AJ37" s="35"/>
      <c r="AK37" s="35"/>
      <c r="AL37" s="35"/>
      <c r="AM37" s="35"/>
      <c r="AN37" s="35"/>
      <c r="AO37" s="35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  <c r="BQ37" s="32"/>
      <c r="BR37" s="32"/>
      <c r="BS37" s="32"/>
      <c r="BT37" s="32"/>
      <c r="BU37" s="32"/>
      <c r="BV37" s="32"/>
      <c r="BW37" s="32"/>
      <c r="BX37" s="32"/>
      <c r="BY37" s="32"/>
      <c r="BZ37" s="32"/>
      <c r="CA37" s="32"/>
      <c r="CB37" s="32"/>
      <c r="CC37" s="32"/>
      <c r="CD37" s="32"/>
      <c r="CE37" s="32"/>
      <c r="CF37" s="32"/>
      <c r="CG37" s="32"/>
      <c r="CH37" s="32"/>
      <c r="CI37" s="32"/>
      <c r="CJ37" s="32"/>
      <c r="CK37" s="32"/>
      <c r="CL37" s="32"/>
      <c r="CM37" s="32"/>
      <c r="CN37" s="32"/>
      <c r="CO37" s="32"/>
      <c r="CP37" s="32"/>
    </row>
    <row r="38" spans="1:94" s="30" customFormat="1" ht="12" customHeight="1" x14ac:dyDescent="0.2">
      <c r="A38" s="33"/>
      <c r="B38"/>
      <c r="D38" s="601"/>
      <c r="E38" s="601"/>
      <c r="F38" s="601"/>
      <c r="G38" s="601"/>
      <c r="H38" s="601"/>
      <c r="I38" s="601"/>
      <c r="J38" s="601"/>
      <c r="K38" s="601"/>
      <c r="L38" s="601"/>
      <c r="M38" s="601"/>
      <c r="N38" s="601"/>
      <c r="O38" s="601"/>
      <c r="S38"/>
      <c r="T38"/>
      <c r="U38"/>
      <c r="V38"/>
      <c r="W38"/>
      <c r="X38"/>
      <c r="Z38" s="38"/>
      <c r="AA38" s="38"/>
      <c r="AB38" s="35"/>
      <c r="AC38" s="35"/>
      <c r="AD38" s="35"/>
      <c r="AE38" s="35"/>
      <c r="AF38" s="35"/>
      <c r="AG38" s="96"/>
      <c r="AH38" s="91"/>
      <c r="AI38" s="35"/>
      <c r="AJ38" s="35"/>
      <c r="AK38" s="35"/>
      <c r="AL38" s="35"/>
      <c r="AM38" s="35"/>
      <c r="AN38" s="35"/>
      <c r="AO38" s="35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  <c r="BQ38" s="32"/>
      <c r="BR38" s="32"/>
      <c r="BS38" s="32"/>
      <c r="BT38" s="32"/>
      <c r="BU38" s="32"/>
      <c r="BV38" s="32"/>
      <c r="BW38" s="32"/>
      <c r="BX38" s="32"/>
      <c r="BY38" s="32"/>
      <c r="BZ38" s="32"/>
      <c r="CA38" s="32"/>
      <c r="CB38" s="32"/>
      <c r="CC38" s="32"/>
      <c r="CD38" s="32"/>
      <c r="CE38" s="32"/>
      <c r="CF38" s="32"/>
      <c r="CG38" s="32"/>
      <c r="CH38" s="32"/>
      <c r="CI38" s="32"/>
      <c r="CJ38" s="32"/>
      <c r="CK38" s="32"/>
      <c r="CL38" s="32"/>
      <c r="CM38" s="32"/>
      <c r="CN38" s="32"/>
      <c r="CO38" s="32"/>
      <c r="CP38" s="32"/>
    </row>
    <row r="39" spans="1:94" s="30" customFormat="1" ht="12" customHeight="1" x14ac:dyDescent="0.2">
      <c r="A39" s="33"/>
      <c r="B39"/>
      <c r="D39" s="601"/>
      <c r="E39" s="601"/>
      <c r="F39" s="601"/>
      <c r="G39" s="601"/>
      <c r="H39" s="601"/>
      <c r="I39" s="601"/>
      <c r="J39" s="601"/>
      <c r="K39" s="601"/>
      <c r="L39" s="601"/>
      <c r="M39" s="601"/>
      <c r="N39" s="601"/>
      <c r="O39" s="601"/>
      <c r="S39"/>
      <c r="T39"/>
      <c r="U39"/>
      <c r="V39"/>
      <c r="W39"/>
      <c r="X39"/>
      <c r="Z39" s="38"/>
      <c r="AA39" s="38"/>
      <c r="AB39" s="35"/>
      <c r="AC39" s="35"/>
      <c r="AD39" s="35"/>
      <c r="AE39" s="35"/>
      <c r="AF39" s="35"/>
      <c r="AG39" s="96"/>
      <c r="AH39" s="91"/>
      <c r="AI39" s="35"/>
      <c r="AJ39" s="35"/>
      <c r="AK39" s="35"/>
      <c r="AL39" s="35"/>
      <c r="AM39" s="35"/>
      <c r="AN39" s="35"/>
      <c r="AO39" s="35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2"/>
      <c r="BT39" s="32"/>
      <c r="BU39" s="32"/>
      <c r="BV39" s="32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2"/>
      <c r="CJ39" s="32"/>
      <c r="CK39" s="32"/>
      <c r="CL39" s="32"/>
      <c r="CM39" s="32"/>
      <c r="CN39" s="32"/>
      <c r="CO39" s="32"/>
      <c r="CP39" s="32"/>
    </row>
    <row r="40" spans="1:94" s="30" customFormat="1" ht="12" customHeight="1" x14ac:dyDescent="0.2">
      <c r="A40" s="33"/>
      <c r="B40"/>
      <c r="D40" s="601"/>
      <c r="E40" s="601"/>
      <c r="F40" s="601"/>
      <c r="G40" s="601"/>
      <c r="H40" s="601"/>
      <c r="I40" s="601"/>
      <c r="J40" s="601"/>
      <c r="K40" s="601"/>
      <c r="L40" s="601"/>
      <c r="M40" s="601"/>
      <c r="N40" s="601"/>
      <c r="O40" s="601"/>
      <c r="S40"/>
      <c r="T40"/>
      <c r="U40"/>
      <c r="V40"/>
      <c r="W40"/>
      <c r="X40"/>
      <c r="Z40" s="38"/>
      <c r="AA40" s="38"/>
      <c r="AB40" s="35"/>
      <c r="AC40" s="35"/>
      <c r="AD40" s="35"/>
      <c r="AE40" s="35"/>
      <c r="AF40" s="35"/>
      <c r="AG40" s="96"/>
      <c r="AH40" s="91"/>
      <c r="AI40" s="35"/>
      <c r="AJ40" s="35"/>
      <c r="AK40" s="35"/>
      <c r="AL40" s="35"/>
      <c r="AM40" s="35"/>
      <c r="AN40" s="35"/>
      <c r="AO40" s="35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  <c r="CE40" s="32"/>
      <c r="CF40" s="32"/>
      <c r="CG40" s="32"/>
      <c r="CH40" s="32"/>
      <c r="CI40" s="32"/>
      <c r="CJ40" s="32"/>
      <c r="CK40" s="32"/>
      <c r="CL40" s="32"/>
      <c r="CM40" s="32"/>
      <c r="CN40" s="32"/>
      <c r="CO40" s="32"/>
      <c r="CP40" s="32"/>
    </row>
    <row r="41" spans="1:94" s="30" customFormat="1" ht="12" customHeight="1" x14ac:dyDescent="0.2">
      <c r="A41" s="33"/>
      <c r="B41"/>
      <c r="D41" s="601"/>
      <c r="E41" s="601"/>
      <c r="F41" s="601"/>
      <c r="G41" s="601"/>
      <c r="H41" s="601"/>
      <c r="I41" s="601"/>
      <c r="J41" s="601"/>
      <c r="K41" s="601"/>
      <c r="L41" s="601"/>
      <c r="M41" s="601"/>
      <c r="N41" s="601"/>
      <c r="O41" s="601"/>
      <c r="S41"/>
      <c r="T41"/>
      <c r="U41"/>
      <c r="V41"/>
      <c r="W41"/>
      <c r="X41"/>
      <c r="Y41" s="43"/>
      <c r="Z41" s="38"/>
      <c r="AA41" s="38"/>
      <c r="AB41" s="35"/>
      <c r="AC41" s="35"/>
      <c r="AD41" s="35"/>
      <c r="AE41" s="35"/>
      <c r="AF41" s="35"/>
      <c r="AG41" s="96"/>
      <c r="AH41" s="91"/>
      <c r="AI41" s="35"/>
      <c r="AJ41" s="35"/>
      <c r="AK41" s="35"/>
      <c r="AL41" s="35"/>
      <c r="AM41" s="35"/>
      <c r="AN41" s="35"/>
      <c r="AO41" s="35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  <c r="BI41" s="32"/>
      <c r="BJ41" s="32"/>
      <c r="BK41" s="32"/>
      <c r="BL41" s="32"/>
      <c r="BM41" s="32"/>
      <c r="BN41" s="32"/>
      <c r="BO41" s="32"/>
      <c r="BP41" s="32"/>
      <c r="BQ41" s="32"/>
      <c r="BR41" s="32"/>
      <c r="BS41" s="32"/>
      <c r="BT41" s="32"/>
      <c r="BU41" s="32"/>
      <c r="BV41" s="32"/>
      <c r="BW41" s="32"/>
      <c r="BX41" s="32"/>
      <c r="BY41" s="32"/>
      <c r="BZ41" s="32"/>
      <c r="CA41" s="32"/>
      <c r="CB41" s="32"/>
      <c r="CC41" s="32"/>
      <c r="CD41" s="32"/>
      <c r="CE41" s="32"/>
      <c r="CF41" s="32"/>
      <c r="CG41" s="32"/>
      <c r="CH41" s="32"/>
      <c r="CI41" s="32"/>
      <c r="CJ41" s="32"/>
      <c r="CK41" s="32"/>
      <c r="CL41" s="32"/>
      <c r="CM41" s="32"/>
      <c r="CN41" s="32"/>
      <c r="CO41" s="32"/>
      <c r="CP41" s="32"/>
    </row>
    <row r="42" spans="1:94" s="30" customFormat="1" ht="12" customHeight="1" x14ac:dyDescent="0.2">
      <c r="A42" s="33"/>
      <c r="B42" s="41"/>
      <c r="D42" s="601"/>
      <c r="E42" s="601"/>
      <c r="F42" s="601"/>
      <c r="G42" s="601"/>
      <c r="H42" s="601"/>
      <c r="I42" s="601"/>
      <c r="J42" s="601"/>
      <c r="K42" s="601"/>
      <c r="L42" s="601"/>
      <c r="M42" s="601"/>
      <c r="N42" s="601"/>
      <c r="O42" s="601"/>
      <c r="Z42" s="32"/>
      <c r="AA42" s="32"/>
      <c r="AB42" s="32"/>
      <c r="AC42" s="32"/>
      <c r="AD42" s="35"/>
      <c r="AE42" s="35"/>
      <c r="AF42" s="35"/>
      <c r="AG42" s="96"/>
      <c r="AH42" s="91"/>
      <c r="AI42" s="35"/>
      <c r="AJ42" s="35"/>
      <c r="AK42" s="35"/>
      <c r="AL42" s="35"/>
      <c r="AM42" s="35"/>
      <c r="AN42" s="35"/>
      <c r="AO42" s="35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  <c r="BT42" s="32"/>
      <c r="BU42" s="32"/>
      <c r="BV42" s="32"/>
      <c r="BW42" s="32"/>
      <c r="BX42" s="32"/>
      <c r="BY42" s="32"/>
      <c r="BZ42" s="32"/>
      <c r="CA42" s="32"/>
      <c r="CB42" s="32"/>
      <c r="CC42" s="32"/>
      <c r="CD42" s="32"/>
      <c r="CE42" s="32"/>
      <c r="CF42" s="32"/>
      <c r="CG42" s="32"/>
      <c r="CH42" s="32"/>
      <c r="CI42" s="32"/>
      <c r="CJ42" s="32"/>
      <c r="CK42" s="32"/>
      <c r="CL42" s="32"/>
      <c r="CM42" s="32"/>
      <c r="CN42" s="32"/>
      <c r="CO42" s="32"/>
      <c r="CP42" s="32"/>
    </row>
    <row r="43" spans="1:94" s="30" customFormat="1" ht="12" customHeight="1" x14ac:dyDescent="0.2">
      <c r="A43" s="33"/>
      <c r="B43" s="41"/>
      <c r="D43" s="601"/>
      <c r="E43" s="601"/>
      <c r="F43" s="601"/>
      <c r="G43" s="601"/>
      <c r="H43" s="601"/>
      <c r="I43" s="601"/>
      <c r="J43" s="601"/>
      <c r="K43" s="601"/>
      <c r="L43" s="601"/>
      <c r="M43" s="601"/>
      <c r="N43" s="601"/>
      <c r="O43" s="601"/>
      <c r="S43"/>
      <c r="Z43" s="32"/>
      <c r="AA43" s="32"/>
      <c r="AB43" s="32"/>
      <c r="AC43" s="32"/>
      <c r="AD43" s="35"/>
      <c r="AE43" s="35"/>
      <c r="AF43" s="35"/>
      <c r="AG43" s="96"/>
      <c r="AH43" s="91"/>
      <c r="AI43" s="35"/>
      <c r="AJ43" s="35"/>
      <c r="AK43" s="35"/>
      <c r="AL43" s="35"/>
      <c r="AM43" s="35"/>
      <c r="AN43" s="35"/>
      <c r="AO43" s="35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  <c r="BT43" s="32"/>
      <c r="BU43" s="32"/>
      <c r="BV43" s="32"/>
      <c r="BW43" s="32"/>
      <c r="BX43" s="32"/>
      <c r="BY43" s="32"/>
      <c r="BZ43" s="32"/>
      <c r="CA43" s="32"/>
      <c r="CB43" s="32"/>
      <c r="CC43" s="32"/>
      <c r="CD43" s="32"/>
      <c r="CE43" s="32"/>
      <c r="CF43" s="32"/>
      <c r="CG43" s="32"/>
      <c r="CH43" s="32"/>
      <c r="CI43" s="32"/>
      <c r="CJ43" s="32"/>
      <c r="CK43" s="32"/>
      <c r="CL43" s="32"/>
      <c r="CM43" s="32"/>
      <c r="CN43" s="32"/>
      <c r="CO43" s="32"/>
      <c r="CP43" s="32"/>
    </row>
    <row r="44" spans="1:94" s="30" customFormat="1" ht="12" customHeight="1" x14ac:dyDescent="0.2">
      <c r="D44" s="601"/>
      <c r="E44" s="601"/>
      <c r="F44" s="601"/>
      <c r="G44" s="601"/>
      <c r="H44" s="601"/>
      <c r="I44" s="601"/>
      <c r="J44" s="601"/>
      <c r="K44" s="601"/>
      <c r="L44" s="601"/>
      <c r="M44" s="601"/>
      <c r="N44" s="601"/>
      <c r="O44" s="601"/>
      <c r="AF44" s="33"/>
      <c r="AG44" s="91"/>
      <c r="AH44" s="91"/>
      <c r="AI44" s="35"/>
      <c r="AJ44" s="35"/>
      <c r="AK44" s="35"/>
      <c r="AL44" s="35"/>
      <c r="AM44" s="35"/>
      <c r="AN44" s="35"/>
      <c r="AO44" s="35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32"/>
      <c r="CD44" s="32"/>
      <c r="CE44" s="32"/>
      <c r="CF44" s="32"/>
      <c r="CG44" s="32"/>
      <c r="CH44" s="32"/>
      <c r="CI44" s="32"/>
      <c r="CJ44" s="32"/>
      <c r="CK44" s="32"/>
      <c r="CL44" s="32"/>
      <c r="CM44" s="32"/>
      <c r="CN44" s="32"/>
      <c r="CO44" s="32"/>
      <c r="CP44" s="32"/>
    </row>
    <row r="45" spans="1:94" s="30" customFormat="1" ht="12" customHeight="1" x14ac:dyDescent="0.2">
      <c r="AF45" s="33"/>
      <c r="AG45" s="91"/>
      <c r="AH45" s="91"/>
      <c r="AI45" s="35"/>
      <c r="AJ45" s="35"/>
      <c r="AK45" s="35"/>
      <c r="AL45" s="35"/>
      <c r="AM45" s="35"/>
      <c r="AN45" s="35"/>
      <c r="AO45" s="35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  <c r="CE45" s="32"/>
      <c r="CF45" s="32"/>
      <c r="CG45" s="32"/>
      <c r="CH45" s="32"/>
      <c r="CI45" s="32"/>
      <c r="CJ45" s="32"/>
      <c r="CK45" s="32"/>
      <c r="CL45" s="32"/>
      <c r="CM45" s="32"/>
      <c r="CN45" s="32"/>
      <c r="CO45" s="32"/>
      <c r="CP45" s="32"/>
    </row>
    <row r="46" spans="1:94" s="30" customFormat="1" ht="12" customHeight="1" x14ac:dyDescent="0.2">
      <c r="AF46" s="33"/>
      <c r="AG46" s="91"/>
      <c r="AH46" s="91"/>
      <c r="AI46" s="35"/>
      <c r="AJ46" s="35"/>
      <c r="AK46" s="35"/>
      <c r="AL46" s="35"/>
      <c r="AM46" s="35"/>
      <c r="AN46" s="35"/>
      <c r="AO46" s="35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32"/>
      <c r="CC46" s="32"/>
      <c r="CD46" s="32"/>
      <c r="CE46" s="32"/>
      <c r="CF46" s="32"/>
      <c r="CG46" s="32"/>
      <c r="CH46" s="32"/>
      <c r="CI46" s="32"/>
      <c r="CJ46" s="32"/>
      <c r="CK46" s="32"/>
      <c r="CL46" s="32"/>
      <c r="CM46" s="32"/>
      <c r="CN46" s="32"/>
      <c r="CO46" s="32"/>
      <c r="CP46" s="32"/>
    </row>
    <row r="47" spans="1:94" s="30" customFormat="1" ht="12" customHeight="1" x14ac:dyDescent="0.2">
      <c r="AF47" s="33"/>
      <c r="AG47" s="91"/>
      <c r="AH47" s="91"/>
      <c r="AI47" s="35"/>
      <c r="AJ47" s="35"/>
      <c r="AK47" s="35"/>
      <c r="AL47" s="35"/>
      <c r="AM47" s="35"/>
      <c r="AN47" s="35"/>
      <c r="AO47" s="35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  <c r="CD47" s="32"/>
      <c r="CE47" s="32"/>
      <c r="CF47" s="32"/>
      <c r="CG47" s="32"/>
      <c r="CH47" s="32"/>
      <c r="CI47" s="32"/>
      <c r="CJ47" s="32"/>
      <c r="CK47" s="32"/>
      <c r="CL47" s="32"/>
      <c r="CM47" s="32"/>
      <c r="CN47" s="32"/>
      <c r="CO47" s="32"/>
      <c r="CP47" s="32"/>
    </row>
    <row r="48" spans="1:94" s="30" customFormat="1" ht="12" customHeight="1" x14ac:dyDescent="0.2">
      <c r="AE48" s="35"/>
      <c r="AF48" s="35"/>
      <c r="AG48" s="91"/>
      <c r="AH48" s="91"/>
      <c r="AI48" s="35"/>
      <c r="AJ48" s="35"/>
      <c r="AK48" s="35"/>
      <c r="AL48" s="35"/>
      <c r="AM48" s="35"/>
      <c r="AN48" s="35"/>
      <c r="AO48" s="35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  <c r="CA48" s="32"/>
      <c r="CB48" s="32"/>
      <c r="CC48" s="32"/>
      <c r="CD48" s="32"/>
      <c r="CE48" s="32"/>
      <c r="CF48" s="32"/>
      <c r="CG48" s="32"/>
      <c r="CH48" s="32"/>
      <c r="CI48" s="32"/>
      <c r="CJ48" s="32"/>
      <c r="CK48" s="32"/>
      <c r="CL48" s="32"/>
      <c r="CM48" s="32"/>
      <c r="CN48" s="32"/>
      <c r="CO48" s="32"/>
      <c r="CP48" s="32"/>
    </row>
    <row r="49" spans="1:94" s="30" customFormat="1" ht="12" customHeight="1" x14ac:dyDescent="0.2">
      <c r="AE49" s="35"/>
      <c r="AF49" s="35"/>
      <c r="AG49" s="91"/>
      <c r="AH49" s="91"/>
      <c r="AI49" s="35"/>
      <c r="AJ49" s="35"/>
      <c r="AK49" s="35"/>
      <c r="AL49" s="35"/>
      <c r="AM49" s="35"/>
      <c r="AN49" s="35"/>
      <c r="AO49" s="35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2"/>
      <c r="CL49" s="32"/>
      <c r="CM49" s="32"/>
      <c r="CN49" s="32"/>
      <c r="CO49" s="32"/>
      <c r="CP49" s="32"/>
    </row>
    <row r="50" spans="1:94" s="30" customFormat="1" ht="12" customHeight="1" x14ac:dyDescent="0.2">
      <c r="AE50" s="35"/>
      <c r="AF50" s="35"/>
      <c r="AG50" s="91"/>
      <c r="AH50" s="91"/>
      <c r="AI50" s="35"/>
      <c r="AJ50" s="35"/>
      <c r="AK50" s="35"/>
      <c r="AL50" s="35"/>
      <c r="AM50" s="35"/>
      <c r="AN50" s="35"/>
      <c r="AO50" s="35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2"/>
      <c r="BZ50" s="32"/>
      <c r="CA50" s="32"/>
      <c r="CB50" s="32"/>
      <c r="CC50" s="32"/>
      <c r="CD50" s="32"/>
      <c r="CE50" s="32"/>
      <c r="CF50" s="32"/>
      <c r="CG50" s="32"/>
      <c r="CH50" s="32"/>
      <c r="CI50" s="32"/>
      <c r="CJ50" s="32"/>
      <c r="CK50" s="32"/>
      <c r="CL50" s="32"/>
      <c r="CM50" s="32"/>
      <c r="CN50" s="32"/>
      <c r="CO50" s="32"/>
      <c r="CP50" s="32"/>
    </row>
    <row r="51" spans="1:94" s="30" customFormat="1" ht="12" customHeight="1" x14ac:dyDescent="0.2">
      <c r="AE51" s="35"/>
      <c r="AF51" s="35"/>
      <c r="AG51" s="91"/>
      <c r="AH51" s="91"/>
      <c r="AI51" s="35"/>
      <c r="AJ51" s="35"/>
      <c r="AK51" s="35"/>
      <c r="AL51" s="35"/>
      <c r="AM51" s="35"/>
      <c r="AN51" s="35"/>
      <c r="AO51" s="35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  <c r="CD51" s="32"/>
      <c r="CE51" s="32"/>
      <c r="CF51" s="32"/>
      <c r="CG51" s="32"/>
      <c r="CH51" s="32"/>
      <c r="CI51" s="32"/>
      <c r="CJ51" s="32"/>
      <c r="CK51" s="32"/>
      <c r="CL51" s="32"/>
      <c r="CM51" s="32"/>
      <c r="CN51" s="32"/>
      <c r="CO51" s="32"/>
      <c r="CP51" s="32"/>
    </row>
    <row r="52" spans="1:94" s="30" customFormat="1" ht="12" customHeight="1" x14ac:dyDescent="0.2">
      <c r="AE52" s="35"/>
      <c r="AF52" s="35"/>
      <c r="AG52" s="91"/>
      <c r="AH52" s="91"/>
      <c r="AI52" s="35"/>
      <c r="AJ52" s="35"/>
      <c r="AK52" s="35"/>
      <c r="AL52" s="35"/>
      <c r="AM52" s="35"/>
      <c r="AN52" s="35"/>
      <c r="AO52" s="35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  <c r="CA52" s="32"/>
      <c r="CB52" s="32"/>
      <c r="CC52" s="32"/>
      <c r="CD52" s="32"/>
      <c r="CE52" s="32"/>
      <c r="CF52" s="32"/>
      <c r="CG52" s="32"/>
      <c r="CH52" s="32"/>
      <c r="CI52" s="32"/>
      <c r="CJ52" s="32"/>
      <c r="CK52" s="32"/>
      <c r="CL52" s="32"/>
      <c r="CM52" s="32"/>
      <c r="CN52" s="32"/>
      <c r="CO52" s="32"/>
      <c r="CP52" s="32"/>
    </row>
    <row r="53" spans="1:94" s="30" customFormat="1" ht="12" customHeight="1" x14ac:dyDescent="0.2">
      <c r="AE53" s="35"/>
      <c r="AF53" s="35"/>
      <c r="AG53" s="91"/>
      <c r="AH53" s="91"/>
      <c r="AI53" s="35"/>
      <c r="AJ53" s="35"/>
      <c r="AK53" s="35"/>
      <c r="AL53" s="35"/>
      <c r="AM53" s="35"/>
      <c r="AN53" s="35"/>
      <c r="AO53" s="35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2"/>
      <c r="BR53" s="32"/>
      <c r="BS53" s="32"/>
      <c r="BT53" s="32"/>
      <c r="BU53" s="32"/>
      <c r="BV53" s="32"/>
      <c r="BW53" s="32"/>
      <c r="BX53" s="32"/>
      <c r="BY53" s="32"/>
      <c r="BZ53" s="32"/>
      <c r="CA53" s="32"/>
      <c r="CB53" s="32"/>
      <c r="CC53" s="32"/>
      <c r="CD53" s="32"/>
      <c r="CE53" s="32"/>
      <c r="CF53" s="32"/>
      <c r="CG53" s="32"/>
      <c r="CH53" s="32"/>
      <c r="CI53" s="32"/>
      <c r="CJ53" s="32"/>
      <c r="CK53" s="32"/>
      <c r="CL53" s="32"/>
      <c r="CM53" s="32"/>
      <c r="CN53" s="32"/>
      <c r="CO53" s="32"/>
      <c r="CP53" s="32"/>
    </row>
    <row r="54" spans="1:94" s="30" customFormat="1" ht="12" customHeight="1" x14ac:dyDescent="0.2">
      <c r="AE54" s="35"/>
      <c r="AF54" s="35"/>
      <c r="AG54" s="91"/>
      <c r="AH54" s="91"/>
      <c r="AI54" s="35"/>
      <c r="AJ54" s="35"/>
      <c r="AK54" s="35"/>
      <c r="AL54" s="35"/>
      <c r="AM54" s="35"/>
      <c r="AN54" s="35"/>
      <c r="AO54" s="35"/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2"/>
      <c r="BR54" s="32"/>
      <c r="BS54" s="32"/>
      <c r="BT54" s="32"/>
      <c r="BU54" s="32"/>
      <c r="BV54" s="32"/>
      <c r="BW54" s="32"/>
      <c r="BX54" s="32"/>
      <c r="BY54" s="32"/>
      <c r="BZ54" s="32"/>
      <c r="CA54" s="32"/>
      <c r="CB54" s="32"/>
      <c r="CC54" s="32"/>
      <c r="CD54" s="32"/>
      <c r="CE54" s="32"/>
      <c r="CF54" s="32"/>
      <c r="CG54" s="32"/>
      <c r="CH54" s="32"/>
      <c r="CI54" s="32"/>
      <c r="CJ54" s="32"/>
      <c r="CK54" s="32"/>
      <c r="CL54" s="32"/>
      <c r="CM54" s="32"/>
      <c r="CN54" s="32"/>
      <c r="CO54" s="32"/>
      <c r="CP54" s="32"/>
    </row>
    <row r="55" spans="1:94" s="30" customFormat="1" ht="12" customHeight="1" x14ac:dyDescent="0.2">
      <c r="AE55" s="35"/>
      <c r="AF55" s="35"/>
      <c r="AG55" s="91"/>
      <c r="AH55" s="91"/>
      <c r="AI55" s="35"/>
      <c r="AJ55" s="35"/>
      <c r="AK55" s="35"/>
      <c r="AL55" s="35"/>
      <c r="AM55" s="35"/>
      <c r="AN55" s="35"/>
      <c r="AO55" s="35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/>
      <c r="BX55" s="32"/>
      <c r="BY55" s="32"/>
      <c r="BZ55" s="32"/>
      <c r="CA55" s="32"/>
      <c r="CB55" s="32"/>
      <c r="CC55" s="32"/>
      <c r="CD55" s="32"/>
      <c r="CE55" s="32"/>
      <c r="CF55" s="32"/>
      <c r="CG55" s="32"/>
      <c r="CH55" s="32"/>
      <c r="CI55" s="32"/>
      <c r="CJ55" s="32"/>
      <c r="CK55" s="32"/>
      <c r="CL55" s="32"/>
      <c r="CM55" s="32"/>
      <c r="CN55" s="32"/>
      <c r="CO55" s="32"/>
      <c r="CP55" s="32"/>
    </row>
    <row r="56" spans="1:94" s="30" customFormat="1" ht="12" customHeight="1" x14ac:dyDescent="0.2">
      <c r="AE56" s="35"/>
      <c r="AF56" s="35"/>
      <c r="AG56" s="96">
        <f>Invoer!C1</f>
        <v>22</v>
      </c>
      <c r="AH56" s="91"/>
      <c r="AI56" s="35"/>
      <c r="AJ56" s="35"/>
      <c r="AK56" s="35"/>
      <c r="AL56" s="35"/>
      <c r="AM56" s="35"/>
      <c r="AN56" s="35"/>
      <c r="AO56" s="35"/>
      <c r="AP56" s="32"/>
      <c r="AQ56" s="32"/>
      <c r="AR56" s="32"/>
      <c r="AS56" s="32"/>
      <c r="AT56" s="32"/>
      <c r="AU56" s="32"/>
      <c r="AV56" s="32"/>
      <c r="AW56" s="32"/>
      <c r="AX56" s="32"/>
      <c r="AY56" s="32"/>
      <c r="AZ56" s="32"/>
      <c r="BA56" s="32"/>
      <c r="BB56" s="32"/>
      <c r="BC56" s="32"/>
      <c r="BD56" s="32"/>
      <c r="BE56" s="32"/>
      <c r="BF56" s="32"/>
      <c r="BG56" s="32"/>
      <c r="BH56" s="32"/>
      <c r="BI56" s="32"/>
      <c r="BJ56" s="32"/>
      <c r="BK56" s="32"/>
      <c r="BL56" s="32"/>
      <c r="BM56" s="32"/>
      <c r="BN56" s="32"/>
      <c r="BO56" s="32"/>
      <c r="BP56" s="32"/>
      <c r="BQ56" s="32"/>
      <c r="BR56" s="32"/>
      <c r="BS56" s="32"/>
      <c r="BT56" s="32"/>
      <c r="BU56" s="32"/>
      <c r="BV56" s="32"/>
      <c r="BW56" s="32"/>
      <c r="BX56" s="32"/>
      <c r="BY56" s="32"/>
      <c r="BZ56" s="32"/>
      <c r="CA56" s="32"/>
      <c r="CB56" s="32"/>
      <c r="CC56" s="32"/>
      <c r="CD56" s="32"/>
      <c r="CE56" s="32"/>
      <c r="CF56" s="32"/>
      <c r="CG56" s="32"/>
      <c r="CH56" s="32"/>
      <c r="CI56" s="32"/>
      <c r="CJ56" s="32"/>
      <c r="CK56" s="32"/>
      <c r="CL56" s="32"/>
      <c r="CM56" s="32"/>
      <c r="CN56" s="32"/>
      <c r="CO56" s="32"/>
      <c r="CP56" s="32"/>
    </row>
    <row r="57" spans="1:94" s="30" customFormat="1" ht="12" customHeight="1" x14ac:dyDescent="0.2">
      <c r="AE57" s="35"/>
      <c r="AF57" s="35"/>
      <c r="AG57" s="91"/>
      <c r="AH57" s="91"/>
      <c r="AI57" s="35"/>
      <c r="AJ57" s="35"/>
      <c r="AK57" s="35"/>
      <c r="AL57" s="35"/>
      <c r="AM57" s="35"/>
      <c r="AN57" s="35"/>
      <c r="AO57" s="35"/>
      <c r="AP57" s="32"/>
      <c r="AQ57" s="32"/>
      <c r="AR57" s="32"/>
      <c r="AS57" s="32"/>
      <c r="AT57" s="32"/>
      <c r="AU57" s="32"/>
      <c r="AV57" s="32"/>
      <c r="AW57" s="32"/>
      <c r="AX57" s="32"/>
      <c r="AY57" s="32"/>
      <c r="AZ57" s="32"/>
      <c r="BA57" s="32"/>
      <c r="BB57" s="32"/>
      <c r="BC57" s="32"/>
      <c r="BD57" s="32"/>
      <c r="BE57" s="32"/>
      <c r="BF57" s="32"/>
      <c r="BG57" s="32"/>
      <c r="BH57" s="32"/>
      <c r="BI57" s="32"/>
      <c r="BJ57" s="32"/>
      <c r="BK57" s="32"/>
      <c r="BL57" s="32"/>
      <c r="BM57" s="32"/>
      <c r="BN57" s="32"/>
      <c r="BO57" s="32"/>
      <c r="BP57" s="32"/>
      <c r="BQ57" s="32"/>
      <c r="BR57" s="32"/>
      <c r="BS57" s="32"/>
      <c r="BT57" s="32"/>
      <c r="BU57" s="32"/>
      <c r="BV57" s="32"/>
      <c r="BW57" s="32"/>
      <c r="BX57" s="32"/>
      <c r="BY57" s="32"/>
      <c r="BZ57" s="32"/>
      <c r="CA57" s="32"/>
      <c r="CB57" s="32"/>
      <c r="CC57" s="32"/>
      <c r="CD57" s="32"/>
      <c r="CE57" s="32"/>
      <c r="CF57" s="32"/>
      <c r="CG57" s="32"/>
      <c r="CH57" s="32"/>
      <c r="CI57" s="32"/>
      <c r="CJ57" s="32"/>
      <c r="CK57" s="32"/>
      <c r="CL57" s="32"/>
      <c r="CM57" s="32"/>
      <c r="CN57" s="32"/>
      <c r="CO57" s="32"/>
      <c r="CP57" s="32"/>
    </row>
    <row r="58" spans="1:94" s="30" customFormat="1" ht="12" customHeight="1" thickBot="1" x14ac:dyDescent="0.25">
      <c r="A58" s="33"/>
      <c r="C58" s="466" t="s">
        <v>694</v>
      </c>
      <c r="D58" s="221"/>
      <c r="E58" s="597"/>
      <c r="F58" s="602" t="s">
        <v>696</v>
      </c>
      <c r="G58" s="222"/>
      <c r="H58" s="222"/>
      <c r="I58" s="465"/>
      <c r="S58"/>
      <c r="W58" s="44"/>
      <c r="X58" s="44"/>
      <c r="Y58" s="43"/>
      <c r="Z58" s="38"/>
      <c r="AA58" s="38"/>
      <c r="AB58" s="35"/>
      <c r="AC58" s="35"/>
      <c r="AD58" s="35"/>
      <c r="AE58" s="35"/>
      <c r="AF58" s="35"/>
      <c r="AG58" s="91"/>
      <c r="AH58" s="91"/>
      <c r="AI58" s="35"/>
      <c r="AJ58" s="35"/>
      <c r="AK58" s="35"/>
      <c r="AL58" s="35"/>
      <c r="AM58" s="35"/>
      <c r="AN58" s="35"/>
      <c r="AO58" s="35"/>
      <c r="AP58" s="32"/>
      <c r="AQ58" s="32"/>
      <c r="AR58" s="32"/>
      <c r="AS58" s="32"/>
      <c r="AT58" s="32"/>
      <c r="AU58" s="32"/>
      <c r="AV58" s="32"/>
      <c r="AW58" s="32"/>
      <c r="AX58" s="32"/>
      <c r="AY58" s="32"/>
      <c r="AZ58" s="32"/>
      <c r="BA58" s="32"/>
      <c r="BB58" s="32"/>
      <c r="BC58" s="32"/>
      <c r="BD58" s="32"/>
      <c r="BE58" s="32"/>
      <c r="BF58" s="32"/>
      <c r="BG58" s="32"/>
      <c r="BH58" s="32"/>
      <c r="BI58" s="32"/>
      <c r="BJ58" s="32"/>
      <c r="BK58" s="32"/>
      <c r="BL58" s="32"/>
      <c r="BM58" s="32"/>
      <c r="BN58" s="32"/>
      <c r="BO58" s="32"/>
      <c r="BP58" s="32"/>
      <c r="BQ58" s="32"/>
      <c r="BR58" s="32"/>
      <c r="BS58" s="32"/>
      <c r="BT58" s="32"/>
      <c r="BU58" s="32"/>
      <c r="BV58" s="32"/>
      <c r="BW58" s="32"/>
      <c r="BX58" s="32"/>
      <c r="BY58" s="32"/>
      <c r="BZ58" s="32"/>
      <c r="CA58" s="32"/>
      <c r="CB58" s="32"/>
      <c r="CC58" s="32"/>
      <c r="CD58" s="32"/>
      <c r="CE58" s="32"/>
      <c r="CF58" s="32"/>
      <c r="CG58" s="32"/>
      <c r="CH58" s="32"/>
      <c r="CI58" s="32"/>
      <c r="CJ58" s="32"/>
      <c r="CK58" s="32"/>
      <c r="CL58" s="32"/>
      <c r="CM58" s="32"/>
      <c r="CN58" s="32"/>
      <c r="CO58" s="32"/>
      <c r="CP58" s="32"/>
    </row>
    <row r="59" spans="1:94" s="30" customFormat="1" ht="12" customHeight="1" thickTop="1" x14ac:dyDescent="0.2">
      <c r="A59" s="33"/>
      <c r="B59" s="41"/>
      <c r="S59"/>
      <c r="AE59" s="35"/>
      <c r="AF59" s="35"/>
      <c r="AG59" s="91"/>
      <c r="AH59" s="94">
        <f>D61</f>
        <v>0</v>
      </c>
      <c r="AI59" s="35"/>
      <c r="AJ59" s="35"/>
      <c r="AK59" s="35"/>
      <c r="AL59" s="35"/>
      <c r="AM59" s="35"/>
      <c r="AN59" s="35"/>
      <c r="AO59" s="35"/>
      <c r="AP59" s="32"/>
      <c r="AQ59" s="32"/>
      <c r="AR59" s="32"/>
      <c r="AS59" s="32"/>
      <c r="AT59" s="32"/>
      <c r="AU59" s="32"/>
      <c r="AV59" s="32"/>
      <c r="AW59" s="32"/>
      <c r="AX59" s="32"/>
      <c r="AY59" s="32"/>
      <c r="AZ59" s="32"/>
      <c r="BA59" s="32"/>
      <c r="BB59" s="32"/>
      <c r="BC59" s="32"/>
      <c r="BD59" s="32"/>
      <c r="BE59" s="32"/>
      <c r="BF59" s="32"/>
      <c r="BG59" s="32"/>
      <c r="BH59" s="32"/>
      <c r="BI59" s="32"/>
      <c r="BJ59" s="32"/>
      <c r="BK59" s="32"/>
      <c r="BL59" s="32"/>
      <c r="BM59" s="32"/>
      <c r="BN59" s="32"/>
      <c r="BO59" s="32"/>
      <c r="BP59" s="32"/>
      <c r="BQ59" s="32"/>
      <c r="BR59" s="32"/>
      <c r="BS59" s="32"/>
      <c r="BT59" s="32"/>
      <c r="BU59" s="32"/>
      <c r="BV59" s="32"/>
      <c r="BW59" s="32"/>
      <c r="BX59" s="32"/>
      <c r="BY59" s="32"/>
      <c r="BZ59" s="32"/>
      <c r="CA59" s="32"/>
      <c r="CB59" s="32"/>
      <c r="CC59" s="32"/>
      <c r="CD59" s="32"/>
      <c r="CE59" s="32"/>
      <c r="CF59" s="32"/>
      <c r="CG59" s="32"/>
      <c r="CH59" s="32"/>
      <c r="CI59" s="32"/>
      <c r="CJ59" s="32"/>
      <c r="CK59" s="32"/>
      <c r="CL59" s="32"/>
      <c r="CM59" s="32"/>
      <c r="CN59" s="32"/>
      <c r="CO59" s="32"/>
      <c r="CP59" s="32"/>
    </row>
    <row r="60" spans="1:94" s="30" customFormat="1" ht="12" customHeight="1" x14ac:dyDescent="0.2">
      <c r="A60" s="33"/>
      <c r="B60" s="41"/>
      <c r="D60" s="635" t="s">
        <v>697</v>
      </c>
      <c r="E60" s="636"/>
      <c r="F60" s="636"/>
      <c r="G60" s="637"/>
      <c r="H60"/>
      <c r="I60"/>
      <c r="K60"/>
      <c r="L60"/>
      <c r="M60"/>
      <c r="N60"/>
      <c r="O60"/>
      <c r="P60"/>
      <c r="Q60"/>
      <c r="R60"/>
      <c r="S60"/>
      <c r="T60"/>
      <c r="U60"/>
      <c r="V60"/>
      <c r="AE60" s="35"/>
      <c r="AF60" s="35"/>
      <c r="AG60" s="91"/>
      <c r="AH60" s="92"/>
      <c r="AI60" s="35"/>
      <c r="AJ60" s="35"/>
      <c r="AK60" s="35"/>
      <c r="AL60" s="35"/>
      <c r="AM60" s="35"/>
      <c r="AN60" s="35"/>
      <c r="AO60" s="35"/>
      <c r="AP60" s="32"/>
      <c r="AQ60" s="32"/>
      <c r="AR60" s="32"/>
      <c r="AS60" s="32"/>
      <c r="AT60" s="32"/>
      <c r="AU60" s="32"/>
      <c r="AV60" s="32"/>
      <c r="AW60" s="32"/>
      <c r="AX60" s="32"/>
      <c r="AY60" s="32"/>
      <c r="AZ60" s="32"/>
      <c r="BA60" s="32"/>
      <c r="BB60" s="32"/>
      <c r="BC60" s="32"/>
      <c r="BD60" s="32"/>
      <c r="BE60" s="32"/>
      <c r="BF60" s="32"/>
      <c r="BG60" s="32"/>
      <c r="BH60" s="32"/>
      <c r="BI60" s="32"/>
      <c r="BJ60" s="32"/>
      <c r="BK60" s="32"/>
      <c r="BL60" s="32"/>
      <c r="BM60" s="32"/>
      <c r="BN60" s="32"/>
      <c r="BO60" s="32"/>
      <c r="BP60" s="32"/>
      <c r="BQ60" s="32"/>
      <c r="BR60" s="32"/>
      <c r="BS60" s="32"/>
      <c r="BT60" s="32"/>
      <c r="BU60" s="32"/>
      <c r="BV60" s="32"/>
      <c r="BW60" s="32"/>
      <c r="BX60" s="32"/>
      <c r="BY60" s="32"/>
      <c r="BZ60" s="32"/>
      <c r="CA60" s="32"/>
      <c r="CB60" s="32"/>
      <c r="CC60" s="32"/>
      <c r="CD60" s="32"/>
      <c r="CE60" s="32"/>
      <c r="CF60" s="32"/>
      <c r="CG60" s="32"/>
      <c r="CH60" s="32"/>
      <c r="CI60" s="32"/>
      <c r="CJ60" s="32"/>
      <c r="CK60" s="32"/>
      <c r="CL60" s="32"/>
      <c r="CM60" s="32"/>
      <c r="CN60" s="32"/>
      <c r="CO60" s="32"/>
      <c r="CP60" s="32"/>
    </row>
    <row r="61" spans="1:94" s="30" customFormat="1" ht="12" customHeight="1" x14ac:dyDescent="0.2">
      <c r="A61" s="33"/>
      <c r="B61" s="41"/>
      <c r="C61" s="609" t="s">
        <v>505</v>
      </c>
      <c r="D61" s="632"/>
      <c r="E61" s="633"/>
      <c r="F61" s="633"/>
      <c r="G61" s="634"/>
      <c r="H61" s="608" t="str">
        <f>" Lengte naam ="&amp;LEN(D61)</f>
        <v xml:space="preserve"> Lengte naam =0</v>
      </c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AE61" s="35"/>
      <c r="AF61" s="35"/>
      <c r="AG61" s="91"/>
      <c r="AH61" s="92" t="s">
        <v>281</v>
      </c>
      <c r="AI61" s="35"/>
      <c r="AJ61" s="35"/>
      <c r="AK61" s="35"/>
      <c r="AL61" s="35"/>
      <c r="AM61" s="35"/>
      <c r="AN61" s="35"/>
      <c r="AO61" s="35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  <c r="BQ61" s="32"/>
      <c r="BR61" s="32"/>
      <c r="BS61" s="32"/>
      <c r="BT61" s="32"/>
      <c r="BU61" s="32"/>
      <c r="BV61" s="32"/>
      <c r="BW61" s="32"/>
      <c r="BX61" s="32"/>
      <c r="BY61" s="32"/>
      <c r="BZ61" s="32"/>
      <c r="CA61" s="32"/>
      <c r="CB61" s="32"/>
      <c r="CC61" s="32"/>
      <c r="CD61" s="32"/>
      <c r="CE61" s="32"/>
      <c r="CF61" s="32"/>
      <c r="CG61" s="32"/>
      <c r="CH61" s="32"/>
      <c r="CI61" s="32"/>
      <c r="CJ61" s="32"/>
      <c r="CK61" s="32"/>
      <c r="CL61" s="32"/>
      <c r="CM61" s="32"/>
      <c r="CN61" s="32"/>
      <c r="CO61" s="32"/>
      <c r="CP61" s="32"/>
    </row>
    <row r="62" spans="1:94" s="30" customFormat="1" ht="12" customHeight="1" x14ac:dyDescent="0.2">
      <c r="C62"/>
      <c r="D62"/>
      <c r="E62"/>
      <c r="F62"/>
      <c r="G62"/>
      <c r="H62"/>
      <c r="I62"/>
      <c r="J62"/>
      <c r="K62"/>
      <c r="L62"/>
      <c r="M62"/>
      <c r="AE62" s="35"/>
      <c r="AF62" s="35"/>
      <c r="AG62" s="91"/>
      <c r="AH62" s="93" t="str">
        <f>IF(ISBLANK(D61),"---------Nog geen naam ingevuld-------",D61)</f>
        <v>---------Nog geen naam ingevuld-------</v>
      </c>
      <c r="AI62" s="35"/>
      <c r="AJ62" s="35"/>
      <c r="AK62" s="35"/>
      <c r="AL62" s="35"/>
      <c r="AM62" s="35"/>
      <c r="AN62" s="35"/>
      <c r="AO62" s="35"/>
      <c r="AP62" s="32"/>
      <c r="AQ62" s="32"/>
      <c r="AR62" s="32"/>
      <c r="AS62" s="32"/>
      <c r="AT62" s="32"/>
      <c r="AU62" s="32"/>
      <c r="AV62" s="32"/>
      <c r="AW62" s="32"/>
      <c r="AX62" s="32"/>
      <c r="AY62" s="32"/>
      <c r="AZ62" s="32"/>
      <c r="BA62" s="32"/>
      <c r="BB62" s="32"/>
      <c r="BC62" s="32"/>
      <c r="BD62" s="32"/>
      <c r="BE62" s="32"/>
      <c r="BF62" s="32"/>
      <c r="BG62" s="32"/>
      <c r="BH62" s="32"/>
      <c r="BI62" s="32"/>
      <c r="BJ62" s="32"/>
      <c r="BK62" s="32"/>
      <c r="BL62" s="32"/>
      <c r="BM62" s="32"/>
      <c r="BN62" s="32"/>
      <c r="BO62" s="32"/>
      <c r="BP62" s="32"/>
      <c r="BQ62" s="32"/>
      <c r="BR62" s="32"/>
      <c r="BS62" s="32"/>
      <c r="BT62" s="32"/>
      <c r="BU62" s="32"/>
      <c r="BV62" s="32"/>
      <c r="BW62" s="32"/>
      <c r="BX62" s="32"/>
      <c r="BY62" s="32"/>
      <c r="BZ62" s="32"/>
      <c r="CA62" s="32"/>
      <c r="CB62" s="32"/>
      <c r="CC62" s="32"/>
      <c r="CD62" s="32"/>
      <c r="CE62" s="32"/>
      <c r="CF62" s="32"/>
      <c r="CG62" s="32"/>
      <c r="CH62" s="32"/>
      <c r="CI62" s="32"/>
      <c r="CJ62" s="32"/>
      <c r="CK62" s="32"/>
      <c r="CL62" s="32"/>
      <c r="CM62" s="32"/>
      <c r="CN62" s="32"/>
      <c r="CO62" s="32"/>
      <c r="CP62" s="32"/>
    </row>
    <row r="63" spans="1:94" s="30" customFormat="1" ht="12" customHeight="1" x14ac:dyDescent="0.2">
      <c r="D63" s="603" t="s">
        <v>695</v>
      </c>
      <c r="E63" s="601"/>
      <c r="F63" s="601"/>
      <c r="H63"/>
      <c r="I63"/>
      <c r="J63"/>
      <c r="K63"/>
      <c r="L63"/>
      <c r="M63"/>
      <c r="AE63" s="35"/>
      <c r="AF63" s="35"/>
      <c r="AG63" s="91"/>
      <c r="AH63" s="91"/>
      <c r="AI63" s="35"/>
      <c r="AJ63" s="35"/>
      <c r="AK63" s="35"/>
      <c r="AL63" s="35"/>
      <c r="AM63" s="35"/>
      <c r="AN63" s="35"/>
      <c r="AO63" s="35"/>
      <c r="AP63" s="32"/>
      <c r="AQ63" s="32"/>
      <c r="AR63" s="32"/>
      <c r="AS63" s="32"/>
      <c r="AT63" s="32"/>
      <c r="AU63" s="32"/>
      <c r="AV63" s="32"/>
      <c r="AW63" s="32"/>
      <c r="AX63" s="32"/>
      <c r="AY63" s="32"/>
      <c r="AZ63" s="32"/>
      <c r="BA63" s="32"/>
      <c r="BB63" s="32"/>
      <c r="BC63" s="32"/>
      <c r="BD63" s="32"/>
      <c r="BE63" s="32"/>
      <c r="BF63" s="32"/>
      <c r="BG63" s="32"/>
      <c r="BH63" s="32"/>
      <c r="BI63" s="32"/>
      <c r="BJ63" s="32"/>
      <c r="BK63" s="32"/>
      <c r="BL63" s="32"/>
      <c r="BM63" s="32"/>
      <c r="BN63" s="32"/>
      <c r="BO63" s="32"/>
      <c r="BP63" s="32"/>
      <c r="BQ63" s="32"/>
      <c r="BR63" s="32"/>
      <c r="BS63" s="32"/>
      <c r="BT63" s="32"/>
      <c r="BU63" s="32"/>
      <c r="BV63" s="32"/>
      <c r="BW63" s="32"/>
      <c r="BX63" s="32"/>
      <c r="BY63" s="32"/>
      <c r="BZ63" s="32"/>
      <c r="CA63" s="32"/>
      <c r="CB63" s="32"/>
      <c r="CC63" s="32"/>
      <c r="CD63" s="32"/>
      <c r="CE63" s="32"/>
      <c r="CF63" s="32"/>
      <c r="CG63" s="32"/>
      <c r="CH63" s="32"/>
      <c r="CI63" s="32"/>
      <c r="CJ63" s="32"/>
      <c r="CK63" s="32"/>
      <c r="CL63" s="32"/>
      <c r="CM63" s="32"/>
      <c r="CN63" s="32"/>
      <c r="CO63" s="32"/>
      <c r="CP63" s="32"/>
    </row>
    <row r="64" spans="1:94" s="30" customFormat="1" ht="12" customHeight="1" x14ac:dyDescent="0.2">
      <c r="D64" s="604" t="s">
        <v>777</v>
      </c>
      <c r="E64" s="601"/>
      <c r="F64" s="601"/>
      <c r="H64"/>
      <c r="I64"/>
      <c r="J64"/>
      <c r="K64"/>
      <c r="L64"/>
      <c r="M64"/>
      <c r="N64"/>
      <c r="O64"/>
      <c r="P64"/>
      <c r="Q64"/>
      <c r="R64"/>
      <c r="AE64" s="35"/>
      <c r="AF64" s="35"/>
      <c r="AG64" s="91"/>
      <c r="AH64" s="91"/>
      <c r="AI64" s="35"/>
      <c r="AJ64" s="35"/>
      <c r="AK64" s="35"/>
      <c r="AL64" s="35"/>
      <c r="AM64" s="35"/>
      <c r="AN64" s="35"/>
      <c r="AO64" s="35"/>
      <c r="AP64" s="32"/>
      <c r="AQ64" s="32"/>
      <c r="AR64" s="32"/>
      <c r="AS64" s="32"/>
      <c r="AT64" s="32"/>
      <c r="AU64" s="32"/>
      <c r="AV64" s="32"/>
      <c r="AW64" s="32"/>
      <c r="AX64" s="32"/>
      <c r="AY64" s="32"/>
      <c r="AZ64" s="32"/>
      <c r="BA64" s="32"/>
      <c r="BB64" s="32"/>
      <c r="BC64" s="32"/>
      <c r="BD64" s="32"/>
      <c r="BE64" s="32"/>
      <c r="BF64" s="32"/>
      <c r="BG64" s="32"/>
      <c r="BH64" s="32"/>
      <c r="BI64" s="32"/>
      <c r="BJ64" s="32"/>
      <c r="BK64" s="32"/>
      <c r="BL64" s="32"/>
      <c r="BM64" s="32"/>
      <c r="BN64" s="32"/>
      <c r="BO64" s="32"/>
      <c r="BP64" s="32"/>
      <c r="BQ64" s="32"/>
      <c r="BR64" s="32"/>
      <c r="BS64" s="32"/>
      <c r="BT64" s="32"/>
      <c r="BU64" s="32"/>
      <c r="BV64" s="32"/>
      <c r="BW64" s="32"/>
      <c r="BX64" s="32"/>
      <c r="BY64" s="32"/>
      <c r="BZ64" s="32"/>
      <c r="CA64" s="32"/>
      <c r="CB64" s="32"/>
      <c r="CC64" s="32"/>
      <c r="CD64" s="32"/>
      <c r="CE64" s="32"/>
      <c r="CF64" s="32"/>
      <c r="CG64" s="32"/>
      <c r="CH64" s="32"/>
      <c r="CI64" s="32"/>
      <c r="CJ64" s="32"/>
      <c r="CK64" s="32"/>
      <c r="CL64" s="32"/>
      <c r="CM64" s="32"/>
      <c r="CN64" s="32"/>
      <c r="CO64" s="32"/>
      <c r="CP64" s="32"/>
    </row>
    <row r="65" spans="1:94" s="30" customFormat="1" ht="12" customHeight="1" x14ac:dyDescent="0.2">
      <c r="A65" s="233" t="s">
        <v>247</v>
      </c>
      <c r="H65"/>
      <c r="I65"/>
      <c r="J65"/>
      <c r="K65"/>
      <c r="L65"/>
      <c r="M65"/>
      <c r="AE65" s="35"/>
      <c r="AF65" s="35"/>
      <c r="AG65" s="91"/>
      <c r="AH65" s="91"/>
      <c r="AI65" s="35"/>
      <c r="AJ65" s="35"/>
      <c r="AK65" s="35"/>
      <c r="AL65" s="35"/>
      <c r="AM65" s="35"/>
      <c r="AN65" s="35"/>
      <c r="AO65" s="35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  <c r="BJ65" s="32"/>
      <c r="BK65" s="32"/>
      <c r="BL65" s="32"/>
      <c r="BM65" s="32"/>
      <c r="BN65" s="32"/>
      <c r="BO65" s="32"/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2"/>
      <c r="CL65" s="32"/>
      <c r="CM65" s="32"/>
      <c r="CN65" s="32"/>
      <c r="CO65" s="32"/>
      <c r="CP65" s="32"/>
    </row>
    <row r="66" spans="1:94" s="30" customFormat="1" ht="12" customHeight="1" x14ac:dyDescent="0.2">
      <c r="H66"/>
      <c r="I66"/>
      <c r="J66"/>
      <c r="K66"/>
      <c r="L66"/>
      <c r="M66"/>
      <c r="AE66" s="35"/>
      <c r="AF66" s="35"/>
      <c r="AG66" s="91"/>
      <c r="AH66" s="91"/>
      <c r="AI66" s="35"/>
      <c r="AJ66" s="35"/>
      <c r="AK66" s="35"/>
      <c r="AL66" s="35"/>
      <c r="AM66" s="35"/>
      <c r="AN66" s="35"/>
      <c r="AO66" s="35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2"/>
      <c r="BD66" s="32"/>
      <c r="BE66" s="32"/>
      <c r="BF66" s="32"/>
      <c r="BG66" s="32"/>
      <c r="BH66" s="32"/>
      <c r="BI66" s="32"/>
      <c r="BJ66" s="32"/>
      <c r="BK66" s="32"/>
      <c r="BL66" s="32"/>
      <c r="BM66" s="32"/>
      <c r="BN66" s="32"/>
      <c r="BO66" s="32"/>
      <c r="BP66" s="32"/>
      <c r="BQ66" s="32"/>
      <c r="BR66" s="32"/>
      <c r="BS66" s="32"/>
      <c r="BT66" s="32"/>
      <c r="BU66" s="32"/>
      <c r="BV66" s="32"/>
      <c r="BW66" s="32"/>
      <c r="BX66" s="32"/>
      <c r="BY66" s="32"/>
      <c r="BZ66" s="32"/>
      <c r="CA66" s="32"/>
      <c r="CB66" s="32"/>
      <c r="CC66" s="32"/>
      <c r="CD66" s="32"/>
      <c r="CE66" s="32"/>
      <c r="CF66" s="32"/>
      <c r="CG66" s="32"/>
      <c r="CH66" s="32"/>
      <c r="CI66" s="32"/>
      <c r="CJ66" s="32"/>
      <c r="CK66" s="32"/>
      <c r="CL66" s="32"/>
      <c r="CM66" s="32"/>
      <c r="CN66" s="32"/>
      <c r="CO66" s="32"/>
      <c r="CP66" s="32"/>
    </row>
    <row r="67" spans="1:94" s="30" customFormat="1" ht="12" customHeight="1" x14ac:dyDescent="0.2">
      <c r="H67"/>
      <c r="I67"/>
      <c r="J67"/>
      <c r="K67"/>
      <c r="L67"/>
      <c r="M67"/>
      <c r="AE67" s="35"/>
      <c r="AF67" s="35"/>
      <c r="AG67" s="91"/>
      <c r="AH67" s="91"/>
      <c r="AI67" s="35"/>
      <c r="AJ67" s="35"/>
      <c r="AK67" s="35"/>
      <c r="AL67" s="35"/>
      <c r="AM67" s="35"/>
      <c r="AN67" s="35"/>
      <c r="AO67" s="35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  <c r="BJ67" s="32"/>
      <c r="BK67" s="32"/>
      <c r="BL67" s="32"/>
      <c r="BM67" s="32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</row>
    <row r="68" spans="1:94" s="30" customFormat="1" ht="12" customHeight="1" x14ac:dyDescent="0.2">
      <c r="H68"/>
      <c r="I68"/>
      <c r="J68"/>
      <c r="K68"/>
      <c r="L68"/>
      <c r="M68"/>
      <c r="AE68" s="35"/>
      <c r="AF68" s="35"/>
      <c r="AG68" s="91"/>
      <c r="AH68" s="91"/>
      <c r="AI68" s="35"/>
      <c r="AJ68" s="35"/>
      <c r="AK68" s="35"/>
      <c r="AL68" s="35"/>
      <c r="AM68" s="35"/>
      <c r="AN68" s="35"/>
      <c r="AO68" s="35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  <c r="BJ68" s="32"/>
      <c r="BK68" s="32"/>
      <c r="BL68" s="32"/>
      <c r="BM68" s="32"/>
      <c r="BN68" s="32"/>
      <c r="BO68" s="32"/>
      <c r="BP68" s="32"/>
      <c r="BQ68" s="32"/>
      <c r="BR68" s="32"/>
      <c r="BS68" s="32"/>
      <c r="BT68" s="32"/>
      <c r="BU68" s="32"/>
      <c r="BV68" s="32"/>
      <c r="BW68" s="32"/>
      <c r="BX68" s="32"/>
      <c r="BY68" s="32"/>
      <c r="BZ68" s="32"/>
      <c r="CA68" s="32"/>
      <c r="CB68" s="32"/>
      <c r="CC68" s="32"/>
      <c r="CD68" s="32"/>
      <c r="CE68" s="32"/>
      <c r="CF68" s="32"/>
      <c r="CG68" s="32"/>
      <c r="CH68" s="32"/>
      <c r="CI68" s="32"/>
      <c r="CJ68" s="32"/>
      <c r="CK68" s="32"/>
      <c r="CL68" s="32"/>
      <c r="CM68" s="32"/>
      <c r="CN68" s="32"/>
      <c r="CO68" s="32"/>
      <c r="CP68" s="32"/>
    </row>
    <row r="69" spans="1:94" s="30" customFormat="1" ht="12" customHeight="1" thickBot="1" x14ac:dyDescent="0.25">
      <c r="C69" s="220" t="s">
        <v>698</v>
      </c>
      <c r="D69" s="221"/>
      <c r="E69" s="597"/>
      <c r="F69" s="597" t="s">
        <v>825</v>
      </c>
      <c r="G69" s="222"/>
      <c r="H69" s="222"/>
      <c r="I69" s="465"/>
      <c r="J69"/>
      <c r="K69"/>
      <c r="L69"/>
      <c r="M69"/>
      <c r="AE69" s="35"/>
      <c r="AF69" s="35"/>
      <c r="AG69" s="91"/>
      <c r="AH69" s="91"/>
      <c r="AI69" s="35"/>
      <c r="AJ69" s="35"/>
      <c r="AK69" s="35"/>
      <c r="AL69" s="35"/>
      <c r="AM69" s="35"/>
      <c r="AN69" s="35"/>
      <c r="AO69" s="35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32"/>
      <c r="BC69" s="32"/>
      <c r="BD69" s="32"/>
      <c r="BE69" s="32"/>
      <c r="BF69" s="32"/>
      <c r="BG69" s="32"/>
      <c r="BH69" s="32"/>
      <c r="BI69" s="32"/>
      <c r="BJ69" s="32"/>
      <c r="BK69" s="32"/>
      <c r="BL69" s="32"/>
      <c r="BM69" s="32"/>
      <c r="BN69" s="32"/>
      <c r="BO69" s="32"/>
      <c r="BP69" s="32"/>
      <c r="BQ69" s="32"/>
      <c r="BR69" s="32"/>
      <c r="BS69" s="32"/>
      <c r="BT69" s="32"/>
      <c r="BU69" s="32"/>
      <c r="BV69" s="32"/>
      <c r="BW69" s="32"/>
      <c r="BX69" s="32"/>
      <c r="BY69" s="32"/>
      <c r="BZ69" s="32"/>
      <c r="CA69" s="32"/>
      <c r="CB69" s="32"/>
      <c r="CC69" s="32"/>
      <c r="CD69" s="32"/>
      <c r="CE69" s="32"/>
      <c r="CF69" s="32"/>
      <c r="CG69" s="32"/>
      <c r="CH69" s="32"/>
      <c r="CI69" s="32"/>
      <c r="CJ69" s="32"/>
      <c r="CK69" s="32"/>
      <c r="CL69" s="32"/>
      <c r="CM69" s="32"/>
      <c r="CN69" s="32"/>
      <c r="CO69" s="32"/>
      <c r="CP69" s="32"/>
    </row>
    <row r="70" spans="1:94" s="30" customFormat="1" ht="12" customHeight="1" thickTop="1" x14ac:dyDescent="0.2">
      <c r="Q70"/>
      <c r="R70"/>
      <c r="S70"/>
      <c r="T70"/>
      <c r="U70"/>
      <c r="V70"/>
      <c r="AE70" s="35"/>
      <c r="AF70" s="35"/>
      <c r="AG70" s="91"/>
      <c r="AH70" s="91"/>
      <c r="AI70" s="35"/>
      <c r="AJ70" s="35"/>
      <c r="AK70" s="35"/>
      <c r="AL70" s="35"/>
      <c r="AM70" s="35"/>
      <c r="AN70" s="35"/>
      <c r="AO70" s="35"/>
      <c r="AP70" s="32"/>
      <c r="AQ70" s="32"/>
      <c r="AR70" s="32"/>
      <c r="AS70" s="32"/>
      <c r="AT70" s="32"/>
      <c r="AU70" s="32"/>
      <c r="AV70" s="32"/>
      <c r="AW70" s="32"/>
      <c r="AX70" s="32"/>
      <c r="AY70" s="32"/>
      <c r="AZ70" s="32"/>
      <c r="BA70" s="32"/>
      <c r="BB70" s="32"/>
      <c r="BC70" s="32"/>
      <c r="BD70" s="32"/>
      <c r="BE70" s="32"/>
      <c r="BF70" s="32"/>
      <c r="BG70" s="32"/>
      <c r="BH70" s="32"/>
      <c r="BI70" s="32"/>
      <c r="BJ70" s="32"/>
      <c r="BK70" s="32"/>
      <c r="BL70" s="32"/>
      <c r="BM70" s="32"/>
      <c r="BN70" s="32"/>
      <c r="BO70" s="32"/>
      <c r="BP70" s="32"/>
      <c r="BQ70" s="32"/>
      <c r="BR70" s="32"/>
      <c r="BS70" s="32"/>
      <c r="BT70" s="32"/>
      <c r="BU70" s="32"/>
      <c r="BV70" s="32"/>
      <c r="BW70" s="32"/>
      <c r="BX70" s="32"/>
      <c r="BY70" s="32"/>
      <c r="BZ70" s="32"/>
      <c r="CA70" s="32"/>
      <c r="CB70" s="32"/>
      <c r="CC70" s="32"/>
      <c r="CD70" s="32"/>
      <c r="CE70" s="32"/>
      <c r="CF70" s="32"/>
      <c r="CG70" s="32"/>
      <c r="CH70" s="32"/>
      <c r="CI70" s="32"/>
      <c r="CJ70" s="32"/>
      <c r="CK70" s="32"/>
      <c r="CL70" s="32"/>
      <c r="CM70" s="32"/>
      <c r="CN70" s="32"/>
      <c r="CO70" s="32"/>
      <c r="CP70" s="32"/>
    </row>
    <row r="71" spans="1:94" s="30" customFormat="1" ht="12" customHeight="1" x14ac:dyDescent="0.2">
      <c r="D71" s="638" t="s">
        <v>817</v>
      </c>
      <c r="E71" s="639"/>
      <c r="F71" s="640"/>
      <c r="G71" s="641"/>
      <c r="AE71" s="35"/>
      <c r="AF71" s="35"/>
      <c r="AG71" s="91"/>
      <c r="AH71" s="91"/>
      <c r="AI71" s="35"/>
      <c r="AJ71" s="35"/>
      <c r="AK71" s="35"/>
      <c r="AL71" s="35"/>
      <c r="AM71" s="35"/>
      <c r="AN71" s="35"/>
      <c r="AO71" s="35"/>
      <c r="AP71" s="32"/>
      <c r="AQ71" s="32"/>
      <c r="AR71" s="32"/>
      <c r="AS71" s="32"/>
      <c r="AT71" s="32"/>
      <c r="AU71" s="32"/>
      <c r="AV71" s="32"/>
      <c r="AW71" s="32"/>
      <c r="AX71" s="32"/>
      <c r="AY71" s="32"/>
      <c r="AZ71" s="32"/>
      <c r="BA71" s="32"/>
      <c r="BB71" s="32"/>
      <c r="BC71" s="32"/>
      <c r="BD71" s="32"/>
      <c r="BE71" s="32"/>
      <c r="BF71" s="32"/>
      <c r="BG71" s="32"/>
      <c r="BH71" s="32"/>
      <c r="BI71" s="32"/>
      <c r="BJ71" s="32"/>
      <c r="BK71" s="32"/>
      <c r="BL71" s="32"/>
      <c r="BM71" s="32"/>
      <c r="BN71" s="32"/>
      <c r="BO71" s="32"/>
      <c r="BP71" s="32"/>
      <c r="BQ71" s="32"/>
      <c r="BR71" s="32"/>
      <c r="BS71" s="32"/>
      <c r="BT71" s="32"/>
      <c r="BU71" s="32"/>
      <c r="BV71" s="32"/>
      <c r="BW71" s="32"/>
      <c r="BX71" s="32"/>
      <c r="BY71" s="32"/>
      <c r="BZ71" s="32"/>
      <c r="CA71" s="32"/>
      <c r="CB71" s="32"/>
      <c r="CC71" s="32"/>
      <c r="CD71" s="32"/>
      <c r="CE71" s="32"/>
      <c r="CF71" s="32"/>
      <c r="CG71" s="32"/>
      <c r="CH71" s="32"/>
      <c r="CI71" s="32"/>
      <c r="CJ71" s="32"/>
      <c r="CK71" s="32"/>
      <c r="CL71" s="32"/>
      <c r="CM71" s="32"/>
      <c r="CN71" s="32"/>
      <c r="CO71" s="32"/>
      <c r="CP71" s="32"/>
    </row>
    <row r="72" spans="1:94" s="30" customFormat="1" ht="12" customHeight="1" x14ac:dyDescent="0.2">
      <c r="D72" s="642" t="s">
        <v>699</v>
      </c>
      <c r="E72" s="605"/>
      <c r="F72" s="606"/>
      <c r="G72" s="643"/>
      <c r="AE72" s="35"/>
      <c r="AF72" s="35"/>
      <c r="AG72" s="91"/>
      <c r="AH72" s="91"/>
      <c r="AI72" s="35"/>
      <c r="AJ72" s="35"/>
      <c r="AK72" s="35"/>
      <c r="AL72" s="35"/>
      <c r="AM72" s="35"/>
      <c r="AN72" s="35"/>
      <c r="AO72" s="35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  <c r="BI72" s="32"/>
      <c r="BJ72" s="32"/>
      <c r="BK72" s="32"/>
      <c r="BL72" s="32"/>
      <c r="BM72" s="32"/>
      <c r="BN72" s="32"/>
      <c r="BO72" s="32"/>
      <c r="BP72" s="32"/>
      <c r="BQ72" s="32"/>
      <c r="BR72" s="32"/>
      <c r="BS72" s="32"/>
      <c r="BT72" s="32"/>
      <c r="BU72" s="32"/>
      <c r="BV72" s="32"/>
      <c r="BW72" s="32"/>
      <c r="BX72" s="32"/>
      <c r="BY72" s="32"/>
      <c r="BZ72" s="32"/>
      <c r="CA72" s="32"/>
      <c r="CB72" s="32"/>
      <c r="CC72" s="32"/>
      <c r="CD72" s="32"/>
      <c r="CE72" s="32"/>
      <c r="CF72" s="32"/>
      <c r="CG72" s="32"/>
      <c r="CH72" s="32"/>
      <c r="CI72" s="32"/>
      <c r="CJ72" s="32"/>
      <c r="CK72" s="32"/>
      <c r="CL72" s="32"/>
      <c r="CM72" s="32"/>
      <c r="CN72" s="32"/>
      <c r="CO72" s="32"/>
      <c r="CP72" s="32"/>
    </row>
    <row r="73" spans="1:94" s="30" customFormat="1" ht="12" customHeight="1" x14ac:dyDescent="0.2">
      <c r="D73" s="644" t="s">
        <v>818</v>
      </c>
      <c r="E73" s="645"/>
      <c r="F73" s="646"/>
      <c r="G73" s="647"/>
      <c r="AE73" s="35"/>
      <c r="AF73" s="35"/>
      <c r="AG73" s="91"/>
      <c r="AH73" s="91"/>
      <c r="AI73" s="35"/>
      <c r="AJ73" s="35"/>
      <c r="AK73" s="35"/>
      <c r="AL73" s="35"/>
      <c r="AM73" s="35"/>
      <c r="AN73" s="35"/>
      <c r="AO73" s="35"/>
      <c r="AP73" s="32"/>
      <c r="AQ73" s="32"/>
      <c r="AR73" s="32"/>
      <c r="AS73" s="32"/>
      <c r="AT73" s="32"/>
      <c r="AU73" s="32"/>
      <c r="AV73" s="32"/>
      <c r="AW73" s="32"/>
      <c r="AX73" s="32"/>
      <c r="AY73" s="32"/>
      <c r="AZ73" s="32"/>
      <c r="BA73" s="32"/>
      <c r="BB73" s="32"/>
      <c r="BC73" s="32"/>
      <c r="BD73" s="32"/>
      <c r="BE73" s="32"/>
      <c r="BF73" s="32"/>
      <c r="BG73" s="32"/>
      <c r="BH73" s="32"/>
      <c r="BI73" s="32"/>
      <c r="BJ73" s="32"/>
      <c r="BK73" s="32"/>
      <c r="BL73" s="32"/>
      <c r="BM73" s="32"/>
      <c r="BN73" s="32"/>
      <c r="BO73" s="32"/>
      <c r="BP73" s="32"/>
      <c r="BQ73" s="32"/>
      <c r="BR73" s="32"/>
      <c r="BS73" s="32"/>
      <c r="BT73" s="32"/>
      <c r="BU73" s="32"/>
      <c r="BV73" s="32"/>
      <c r="BW73" s="32"/>
      <c r="BX73" s="32"/>
      <c r="BY73" s="32"/>
      <c r="BZ73" s="32"/>
      <c r="CA73" s="32"/>
      <c r="CB73" s="32"/>
      <c r="CC73" s="32"/>
      <c r="CD73" s="32"/>
      <c r="CE73" s="32"/>
      <c r="CF73" s="32"/>
      <c r="CG73" s="32"/>
      <c r="CH73" s="32"/>
      <c r="CI73" s="32"/>
      <c r="CJ73" s="32"/>
      <c r="CK73" s="32"/>
      <c r="CL73" s="32"/>
      <c r="CM73" s="32"/>
      <c r="CN73" s="32"/>
      <c r="CO73" s="32"/>
      <c r="CP73" s="32"/>
    </row>
    <row r="74" spans="1:94" s="30" customFormat="1" ht="12" customHeight="1" x14ac:dyDescent="0.2">
      <c r="E74"/>
      <c r="F74"/>
      <c r="G74"/>
      <c r="H74"/>
      <c r="I74"/>
      <c r="J74"/>
      <c r="K74"/>
      <c r="L74"/>
      <c r="M74"/>
      <c r="N74"/>
      <c r="AE74" s="35"/>
      <c r="AF74" s="35"/>
      <c r="AG74" s="91"/>
      <c r="AH74" s="91"/>
      <c r="AI74" s="35"/>
      <c r="AJ74" s="35"/>
      <c r="AK74" s="35"/>
      <c r="AL74" s="35"/>
      <c r="AM74" s="35"/>
      <c r="AN74" s="35"/>
      <c r="AO74" s="35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  <c r="BI74" s="32"/>
      <c r="BJ74" s="32"/>
      <c r="BK74" s="32"/>
      <c r="BL74" s="32"/>
      <c r="BM74" s="32"/>
      <c r="BN74" s="32"/>
      <c r="BO74" s="32"/>
      <c r="BP74" s="32"/>
      <c r="BQ74" s="32"/>
      <c r="BR74" s="32"/>
      <c r="BS74" s="32"/>
      <c r="BT74" s="32"/>
      <c r="BU74" s="32"/>
      <c r="BV74" s="32"/>
      <c r="BW74" s="32"/>
      <c r="BX74" s="32"/>
      <c r="BY74" s="32"/>
      <c r="BZ74" s="32"/>
      <c r="CA74" s="32"/>
      <c r="CB74" s="32"/>
      <c r="CC74" s="32"/>
      <c r="CD74" s="32"/>
      <c r="CE74" s="32"/>
      <c r="CF74" s="32"/>
      <c r="CG74" s="32"/>
      <c r="CH74" s="32"/>
      <c r="CI74" s="32"/>
      <c r="CJ74" s="32"/>
      <c r="CK74" s="32"/>
      <c r="CL74" s="32"/>
      <c r="CM74" s="32"/>
      <c r="CN74" s="32"/>
      <c r="CO74" s="32"/>
      <c r="CP74" s="32"/>
    </row>
    <row r="75" spans="1:94" s="30" customFormat="1" ht="12" customHeight="1" x14ac:dyDescent="0.2">
      <c r="C75" s="609" t="s">
        <v>505</v>
      </c>
      <c r="D75" s="648"/>
      <c r="E75" s="608" t="s">
        <v>714</v>
      </c>
      <c r="F75"/>
      <c r="G75"/>
      <c r="H75"/>
      <c r="I75"/>
      <c r="J75"/>
      <c r="K75"/>
      <c r="L75"/>
      <c r="M75"/>
      <c r="N75"/>
      <c r="AE75" s="35"/>
      <c r="AF75" s="35"/>
      <c r="AG75" s="91"/>
      <c r="AH75" s="531" t="str">
        <f>IF(D75=24246618,"code01","nee")</f>
        <v>nee</v>
      </c>
      <c r="AI75" s="35"/>
      <c r="AJ75" s="35"/>
      <c r="AK75" s="35"/>
      <c r="AL75" s="35"/>
      <c r="AM75" s="35"/>
      <c r="AN75" s="35"/>
      <c r="AO75" s="35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2"/>
      <c r="BO75" s="32"/>
      <c r="BP75" s="32"/>
      <c r="BQ75" s="32"/>
      <c r="BR75" s="32"/>
      <c r="BS75" s="32"/>
      <c r="BT75" s="32"/>
      <c r="BU75" s="32"/>
      <c r="BV75" s="32"/>
      <c r="BW75" s="32"/>
      <c r="BX75" s="32"/>
      <c r="BY75" s="32"/>
      <c r="BZ75" s="32"/>
      <c r="CA75" s="32"/>
      <c r="CB75" s="32"/>
      <c r="CC75" s="32"/>
      <c r="CD75" s="32"/>
      <c r="CE75" s="32"/>
      <c r="CF75" s="32"/>
      <c r="CG75" s="32"/>
      <c r="CH75" s="32"/>
      <c r="CI75" s="32"/>
      <c r="CJ75" s="32"/>
      <c r="CK75" s="32"/>
      <c r="CL75" s="32"/>
      <c r="CM75" s="32"/>
      <c r="CN75" s="32"/>
      <c r="CO75" s="32"/>
      <c r="CP75" s="32"/>
    </row>
    <row r="76" spans="1:94" s="30" customFormat="1" ht="12" customHeight="1" x14ac:dyDescent="0.2">
      <c r="A76" s="233"/>
      <c r="D76"/>
      <c r="E76"/>
      <c r="F76"/>
      <c r="G76"/>
      <c r="H76"/>
      <c r="I76"/>
      <c r="J76"/>
      <c r="K76"/>
      <c r="L76"/>
      <c r="M76"/>
      <c r="N76"/>
      <c r="AE76" s="35"/>
      <c r="AF76" s="35"/>
      <c r="AG76" s="91"/>
      <c r="AH76" s="91"/>
      <c r="AI76" s="35"/>
      <c r="AJ76" s="35"/>
      <c r="AK76" s="35"/>
      <c r="AL76" s="35"/>
      <c r="AM76" s="35"/>
      <c r="AN76" s="35"/>
      <c r="AO76" s="35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  <c r="BJ76" s="32"/>
      <c r="BK76" s="32"/>
      <c r="BL76" s="32"/>
      <c r="BM76" s="32"/>
      <c r="BN76" s="32"/>
      <c r="BO76" s="32"/>
      <c r="BP76" s="32"/>
      <c r="BQ76" s="32"/>
      <c r="BR76" s="32"/>
      <c r="BS76" s="32"/>
      <c r="BT76" s="32"/>
      <c r="BU76" s="32"/>
      <c r="BV76" s="32"/>
      <c r="BW76" s="32"/>
      <c r="BX76" s="32"/>
      <c r="BY76" s="32"/>
      <c r="BZ76" s="32"/>
      <c r="CA76" s="32"/>
      <c r="CB76" s="32"/>
      <c r="CC76" s="32"/>
      <c r="CD76" s="32"/>
      <c r="CE76" s="32"/>
      <c r="CF76" s="32"/>
      <c r="CG76" s="32"/>
      <c r="CH76" s="32"/>
      <c r="CI76" s="32"/>
      <c r="CJ76" s="32"/>
      <c r="CK76" s="32"/>
      <c r="CL76" s="32"/>
      <c r="CM76" s="32"/>
      <c r="CN76" s="32"/>
      <c r="CO76" s="32"/>
      <c r="CP76" s="32"/>
    </row>
    <row r="77" spans="1:94" s="30" customFormat="1" ht="12" customHeight="1" x14ac:dyDescent="0.2">
      <c r="D77"/>
      <c r="E77"/>
      <c r="F77"/>
      <c r="G77"/>
      <c r="H77"/>
      <c r="I77"/>
      <c r="J77"/>
      <c r="K77"/>
      <c r="L77"/>
      <c r="M77"/>
      <c r="N77"/>
      <c r="AE77" s="35"/>
      <c r="AF77" s="35"/>
      <c r="AG77" s="91"/>
      <c r="AH77" s="91"/>
      <c r="AI77" s="35"/>
      <c r="AJ77" s="35"/>
      <c r="AK77" s="35"/>
      <c r="AL77" s="35"/>
      <c r="AM77" s="35"/>
      <c r="AN77" s="35"/>
      <c r="AO77" s="35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2"/>
      <c r="BO77" s="32"/>
      <c r="BP77" s="32"/>
      <c r="BQ77" s="32"/>
      <c r="BR77" s="32"/>
      <c r="BS77" s="32"/>
      <c r="BT77" s="32"/>
      <c r="BU77" s="32"/>
      <c r="BV77" s="32"/>
      <c r="BW77" s="32"/>
      <c r="BX77" s="32"/>
      <c r="BY77" s="32"/>
      <c r="BZ77" s="32"/>
      <c r="CA77" s="32"/>
      <c r="CB77" s="32"/>
      <c r="CC77" s="32"/>
      <c r="CD77" s="32"/>
      <c r="CE77" s="32"/>
      <c r="CF77" s="32"/>
      <c r="CG77" s="32"/>
      <c r="CH77" s="32"/>
      <c r="CI77" s="32"/>
      <c r="CJ77" s="32"/>
      <c r="CK77" s="32"/>
      <c r="CL77" s="32"/>
      <c r="CM77" s="32"/>
      <c r="CN77" s="32"/>
      <c r="CO77" s="32"/>
      <c r="CP77" s="32"/>
    </row>
    <row r="78" spans="1:94" s="30" customFormat="1" ht="12" customHeight="1" x14ac:dyDescent="0.2">
      <c r="D78"/>
      <c r="E78"/>
      <c r="F78"/>
      <c r="G78"/>
      <c r="H78"/>
      <c r="I78"/>
      <c r="J78"/>
      <c r="K78"/>
      <c r="L78"/>
      <c r="M78"/>
      <c r="N78"/>
      <c r="AE78" s="35"/>
      <c r="AF78" s="35"/>
      <c r="AG78" s="91"/>
      <c r="AH78" s="91"/>
      <c r="AI78" s="35"/>
      <c r="AJ78" s="35"/>
      <c r="AK78" s="35"/>
      <c r="AL78" s="35"/>
      <c r="AM78" s="35"/>
      <c r="AN78" s="35"/>
      <c r="AO78" s="35"/>
      <c r="AP78" s="32"/>
      <c r="AQ78" s="32"/>
      <c r="AR78" s="32"/>
      <c r="AS78" s="32"/>
      <c r="AT78" s="32"/>
      <c r="AU78" s="32"/>
      <c r="AV78" s="32"/>
      <c r="AW78" s="32"/>
      <c r="AX78" s="32"/>
      <c r="AY78" s="32"/>
      <c r="AZ78" s="32"/>
      <c r="BA78" s="32"/>
      <c r="BB78" s="32"/>
      <c r="BC78" s="32"/>
      <c r="BD78" s="32"/>
      <c r="BE78" s="32"/>
      <c r="BF78" s="32"/>
      <c r="BG78" s="32"/>
      <c r="BH78" s="32"/>
      <c r="BI78" s="32"/>
      <c r="BJ78" s="32"/>
      <c r="BK78" s="32"/>
      <c r="BL78" s="32"/>
      <c r="BM78" s="32"/>
      <c r="BN78" s="32"/>
      <c r="BO78" s="32"/>
      <c r="BP78" s="32"/>
      <c r="BQ78" s="32"/>
      <c r="BR78" s="32"/>
      <c r="BS78" s="32"/>
      <c r="BT78" s="32"/>
      <c r="BU78" s="32"/>
      <c r="BV78" s="32"/>
      <c r="BW78" s="32"/>
      <c r="BX78" s="32"/>
      <c r="BY78" s="32"/>
      <c r="BZ78" s="32"/>
      <c r="CA78" s="32"/>
      <c r="CB78" s="32"/>
      <c r="CC78" s="32"/>
      <c r="CD78" s="32"/>
      <c r="CE78" s="32"/>
      <c r="CF78" s="32"/>
      <c r="CG78" s="32"/>
      <c r="CH78" s="32"/>
      <c r="CI78" s="32"/>
      <c r="CJ78" s="32"/>
      <c r="CK78" s="32"/>
      <c r="CL78" s="32"/>
      <c r="CM78" s="32"/>
      <c r="CN78" s="32"/>
      <c r="CO78" s="32"/>
      <c r="CP78" s="32"/>
    </row>
    <row r="79" spans="1:94" s="30" customFormat="1" ht="12" customHeight="1" x14ac:dyDescent="0.2">
      <c r="AE79" s="35"/>
      <c r="AF79" s="35"/>
      <c r="AG79" s="91"/>
      <c r="AH79" s="91"/>
      <c r="AI79" s="35"/>
      <c r="AJ79" s="35"/>
      <c r="AK79" s="35"/>
      <c r="AL79" s="35"/>
      <c r="AM79" s="35"/>
      <c r="AN79" s="35"/>
      <c r="AO79" s="35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32"/>
      <c r="BC79" s="32"/>
      <c r="BD79" s="32"/>
      <c r="BE79" s="32"/>
      <c r="BF79" s="32"/>
      <c r="BG79" s="32"/>
      <c r="BH79" s="32"/>
      <c r="BI79" s="32"/>
      <c r="BJ79" s="32"/>
      <c r="BK79" s="32"/>
      <c r="BL79" s="32"/>
      <c r="BM79" s="32"/>
      <c r="BN79" s="32"/>
      <c r="BO79" s="32"/>
      <c r="BP79" s="32"/>
      <c r="BQ79" s="32"/>
      <c r="BR79" s="32"/>
      <c r="BS79" s="32"/>
      <c r="BT79" s="32"/>
      <c r="BU79" s="32"/>
      <c r="BV79" s="32"/>
      <c r="BW79" s="32"/>
      <c r="BX79" s="32"/>
      <c r="BY79" s="32"/>
      <c r="BZ79" s="32"/>
      <c r="CA79" s="32"/>
      <c r="CB79" s="32"/>
      <c r="CC79" s="32"/>
      <c r="CD79" s="32"/>
      <c r="CE79" s="32"/>
      <c r="CF79" s="32"/>
      <c r="CG79" s="32"/>
      <c r="CH79" s="32"/>
      <c r="CI79" s="32"/>
      <c r="CJ79" s="32"/>
      <c r="CK79" s="32"/>
      <c r="CL79" s="32"/>
      <c r="CM79" s="32"/>
      <c r="CN79" s="32"/>
      <c r="CO79" s="32"/>
      <c r="CP79" s="32"/>
    </row>
    <row r="80" spans="1:94" s="30" customFormat="1" ht="12" customHeight="1" x14ac:dyDescent="0.2">
      <c r="A80" s="233"/>
      <c r="AE80" s="35"/>
      <c r="AF80" s="35"/>
      <c r="AG80" s="91"/>
      <c r="AH80" s="91"/>
      <c r="AI80" s="35"/>
      <c r="AJ80" s="35"/>
      <c r="AK80" s="35"/>
      <c r="AL80" s="35"/>
      <c r="AM80" s="35"/>
      <c r="AN80" s="35"/>
      <c r="AO80" s="35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  <c r="BQ80" s="32"/>
      <c r="BR80" s="32"/>
      <c r="BS80" s="32"/>
      <c r="BT80" s="32"/>
      <c r="BU80" s="32"/>
      <c r="BV80" s="32"/>
      <c r="BW80" s="32"/>
      <c r="BX80" s="32"/>
      <c r="BY80" s="32"/>
      <c r="BZ80" s="32"/>
      <c r="CA80" s="32"/>
      <c r="CB80" s="32"/>
      <c r="CC80" s="32"/>
      <c r="CD80" s="32"/>
      <c r="CE80" s="32"/>
      <c r="CF80" s="32"/>
      <c r="CG80" s="32"/>
      <c r="CH80" s="32"/>
      <c r="CI80" s="32"/>
      <c r="CJ80" s="32"/>
      <c r="CK80" s="32"/>
      <c r="CL80" s="32"/>
      <c r="CM80" s="32"/>
      <c r="CN80" s="32"/>
      <c r="CO80" s="32"/>
      <c r="CP80" s="32"/>
    </row>
    <row r="81" spans="1:94" s="30" customFormat="1" ht="12" customHeight="1" x14ac:dyDescent="0.2">
      <c r="AE81" s="35"/>
      <c r="AF81" s="35"/>
      <c r="AG81" s="91"/>
      <c r="AH81" s="91"/>
      <c r="AI81" s="35"/>
      <c r="AJ81" s="35"/>
      <c r="AK81" s="35"/>
      <c r="AL81" s="35"/>
      <c r="AM81" s="35"/>
      <c r="AN81" s="35"/>
      <c r="AO81" s="35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2"/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2"/>
      <c r="CL81" s="32"/>
      <c r="CM81" s="32"/>
      <c r="CN81" s="32"/>
      <c r="CO81" s="32"/>
      <c r="CP81" s="32"/>
    </row>
    <row r="82" spans="1:94" s="30" customFormat="1" ht="12" customHeight="1" x14ac:dyDescent="0.2">
      <c r="AE82" s="35"/>
      <c r="AF82" s="35"/>
      <c r="AG82" s="91"/>
      <c r="AH82" s="91"/>
      <c r="AI82" s="35"/>
      <c r="AJ82" s="35"/>
      <c r="AK82" s="35"/>
      <c r="AL82" s="35"/>
      <c r="AM82" s="35"/>
      <c r="AN82" s="35"/>
      <c r="AO82" s="35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2"/>
      <c r="CL82" s="32"/>
      <c r="CM82" s="32"/>
      <c r="CN82" s="32"/>
      <c r="CO82" s="32"/>
      <c r="CP82" s="32"/>
    </row>
    <row r="83" spans="1:94" s="30" customFormat="1" ht="12" customHeight="1" x14ac:dyDescent="0.2">
      <c r="AE83" s="35"/>
      <c r="AF83" s="35"/>
      <c r="AG83" s="91"/>
      <c r="AH83" s="91"/>
      <c r="AI83" s="35"/>
      <c r="AJ83" s="35"/>
      <c r="AK83" s="35"/>
      <c r="AL83" s="35"/>
      <c r="AM83" s="35"/>
      <c r="AN83" s="35"/>
      <c r="AO83" s="35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</row>
    <row r="84" spans="1:94" s="30" customFormat="1" ht="12" customHeight="1" x14ac:dyDescent="0.2">
      <c r="AE84" s="35"/>
      <c r="AF84" s="35"/>
      <c r="AG84" s="91"/>
      <c r="AH84" s="91"/>
      <c r="AI84" s="35"/>
      <c r="AJ84" s="35"/>
      <c r="AK84" s="35"/>
      <c r="AL84" s="35"/>
      <c r="AM84" s="35"/>
      <c r="AN84" s="35"/>
      <c r="AO84" s="35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  <c r="BT84" s="32"/>
      <c r="BU84" s="32"/>
      <c r="BV84" s="32"/>
      <c r="BW84" s="32"/>
      <c r="BX84" s="32"/>
      <c r="BY84" s="32"/>
      <c r="BZ84" s="32"/>
      <c r="CA84" s="32"/>
      <c r="CB84" s="32"/>
      <c r="CC84" s="32"/>
      <c r="CD84" s="32"/>
      <c r="CE84" s="32"/>
      <c r="CF84" s="32"/>
      <c r="CG84" s="32"/>
      <c r="CH84" s="32"/>
      <c r="CI84" s="32"/>
      <c r="CJ84" s="32"/>
      <c r="CK84" s="32"/>
      <c r="CL84" s="32"/>
      <c r="CM84" s="32"/>
      <c r="CN84" s="32"/>
      <c r="CO84" s="32"/>
      <c r="CP84" s="32"/>
    </row>
    <row r="85" spans="1:94" s="30" customFormat="1" ht="12" customHeight="1" x14ac:dyDescent="0.2">
      <c r="A85" s="233"/>
      <c r="B85" s="41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AE85" s="35"/>
      <c r="AF85" s="35"/>
      <c r="AG85" s="91"/>
      <c r="AH85" s="91"/>
      <c r="AI85" s="35"/>
      <c r="AJ85" s="35"/>
      <c r="AK85" s="35"/>
      <c r="AL85" s="35"/>
      <c r="AM85" s="35"/>
      <c r="AN85" s="35"/>
      <c r="AO85" s="35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  <c r="BJ85" s="32"/>
      <c r="BK85" s="32"/>
      <c r="BL85" s="32"/>
      <c r="BM85" s="32"/>
      <c r="BN85" s="32"/>
      <c r="BO85" s="32"/>
      <c r="BP85" s="32"/>
      <c r="BQ85" s="32"/>
      <c r="BR85" s="32"/>
      <c r="BS85" s="32"/>
      <c r="BT85" s="32"/>
      <c r="BU85" s="32"/>
      <c r="BV85" s="32"/>
      <c r="BW85" s="32"/>
      <c r="BX85" s="32"/>
      <c r="BY85" s="32"/>
      <c r="BZ85" s="32"/>
      <c r="CA85" s="32"/>
      <c r="CB85" s="32"/>
      <c r="CC85" s="32"/>
      <c r="CD85" s="32"/>
      <c r="CE85" s="32"/>
      <c r="CF85" s="32"/>
      <c r="CG85" s="32"/>
      <c r="CH85" s="32"/>
      <c r="CI85" s="32"/>
      <c r="CJ85" s="32"/>
      <c r="CK85" s="32"/>
      <c r="CL85" s="32"/>
      <c r="CM85" s="32"/>
      <c r="CN85" s="32"/>
      <c r="CO85" s="32"/>
      <c r="CP85" s="32"/>
    </row>
    <row r="86" spans="1:94" s="30" customFormat="1" ht="12" customHeight="1" x14ac:dyDescent="0.2">
      <c r="A86" s="33"/>
      <c r="B86" s="41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AE86" s="35"/>
      <c r="AF86" s="35"/>
      <c r="AG86" s="91"/>
      <c r="AH86" s="91"/>
      <c r="AI86" s="35"/>
      <c r="AJ86" s="35"/>
      <c r="AK86" s="35"/>
      <c r="AL86" s="35"/>
      <c r="AM86" s="35"/>
      <c r="AN86" s="35"/>
      <c r="AO86" s="35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32"/>
      <c r="BK86" s="32"/>
      <c r="BL86" s="32"/>
      <c r="BM86" s="32"/>
      <c r="BN86" s="32"/>
      <c r="BO86" s="32"/>
      <c r="BP86" s="32"/>
      <c r="BQ86" s="32"/>
      <c r="BR86" s="32"/>
      <c r="BS86" s="32"/>
      <c r="BT86" s="32"/>
      <c r="BU86" s="32"/>
      <c r="BV86" s="32"/>
      <c r="BW86" s="32"/>
      <c r="BX86" s="32"/>
      <c r="BY86" s="32"/>
      <c r="BZ86" s="32"/>
      <c r="CA86" s="32"/>
      <c r="CB86" s="32"/>
      <c r="CC86" s="32"/>
      <c r="CD86" s="32"/>
      <c r="CE86" s="32"/>
      <c r="CF86" s="32"/>
      <c r="CG86" s="32"/>
      <c r="CH86" s="32"/>
      <c r="CI86" s="32"/>
      <c r="CJ86" s="32"/>
      <c r="CK86" s="32"/>
      <c r="CL86" s="32"/>
      <c r="CM86" s="32"/>
      <c r="CN86" s="32"/>
      <c r="CO86" s="32"/>
      <c r="CP86" s="32"/>
    </row>
    <row r="87" spans="1:94" s="30" customFormat="1" ht="12" customHeight="1" x14ac:dyDescent="0.2">
      <c r="AE87" s="35"/>
      <c r="AF87" s="35"/>
      <c r="AG87" s="91"/>
      <c r="AH87" s="91"/>
      <c r="AI87" s="35"/>
      <c r="AJ87" s="35"/>
      <c r="AK87" s="35"/>
      <c r="AL87" s="35"/>
      <c r="AM87" s="35"/>
      <c r="AN87" s="35"/>
      <c r="AO87" s="35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  <c r="BJ87" s="32"/>
      <c r="BK87" s="32"/>
      <c r="BL87" s="32"/>
      <c r="BM87" s="32"/>
      <c r="BN87" s="32"/>
      <c r="BO87" s="32"/>
      <c r="BP87" s="32"/>
      <c r="BQ87" s="32"/>
      <c r="BR87" s="32"/>
      <c r="BS87" s="32"/>
      <c r="BT87" s="32"/>
      <c r="BU87" s="32"/>
      <c r="BV87" s="32"/>
      <c r="BW87" s="32"/>
      <c r="BX87" s="32"/>
      <c r="BY87" s="32"/>
      <c r="BZ87" s="32"/>
      <c r="CA87" s="32"/>
      <c r="CB87" s="32"/>
      <c r="CC87" s="32"/>
      <c r="CD87" s="32"/>
      <c r="CE87" s="32"/>
      <c r="CF87" s="32"/>
      <c r="CG87" s="32"/>
      <c r="CH87" s="32"/>
      <c r="CI87" s="32"/>
      <c r="CJ87" s="32"/>
      <c r="CK87" s="32"/>
      <c r="CL87" s="32"/>
      <c r="CM87" s="32"/>
      <c r="CN87" s="32"/>
      <c r="CO87" s="32"/>
      <c r="CP87" s="32"/>
    </row>
    <row r="88" spans="1:94" s="30" customFormat="1" ht="12" customHeight="1" x14ac:dyDescent="0.2">
      <c r="AE88" s="35"/>
      <c r="AF88" s="35"/>
      <c r="AG88" s="91"/>
      <c r="AH88" s="91"/>
      <c r="AI88" s="35"/>
      <c r="AJ88" s="35"/>
      <c r="AK88" s="35"/>
      <c r="AL88" s="35"/>
      <c r="AM88" s="35"/>
      <c r="AN88" s="35"/>
      <c r="AO88" s="35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32"/>
      <c r="BX88" s="32"/>
      <c r="BY88" s="32"/>
      <c r="BZ88" s="32"/>
      <c r="CA88" s="32"/>
      <c r="CB88" s="32"/>
      <c r="CC88" s="32"/>
      <c r="CD88" s="32"/>
      <c r="CE88" s="32"/>
      <c r="CF88" s="32"/>
      <c r="CG88" s="32"/>
      <c r="CH88" s="32"/>
      <c r="CI88" s="32"/>
      <c r="CJ88" s="32"/>
      <c r="CK88" s="32"/>
      <c r="CL88" s="32"/>
      <c r="CM88" s="32"/>
      <c r="CN88" s="32"/>
      <c r="CO88" s="32"/>
      <c r="CP88" s="32"/>
    </row>
    <row r="89" spans="1:94" s="30" customFormat="1" ht="12" customHeight="1" x14ac:dyDescent="0.2">
      <c r="AE89" s="35"/>
      <c r="AF89" s="35"/>
      <c r="AG89" s="91"/>
      <c r="AH89" s="91"/>
      <c r="AI89" s="35"/>
      <c r="AJ89" s="35"/>
      <c r="AK89" s="35"/>
      <c r="AL89" s="35"/>
      <c r="AM89" s="35"/>
      <c r="AN89" s="35"/>
      <c r="AO89" s="35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  <c r="CB89" s="32"/>
      <c r="CC89" s="32"/>
      <c r="CD89" s="32"/>
      <c r="CE89" s="32"/>
      <c r="CF89" s="32"/>
      <c r="CG89" s="32"/>
      <c r="CH89" s="32"/>
      <c r="CI89" s="32"/>
      <c r="CJ89" s="32"/>
      <c r="CK89" s="32"/>
      <c r="CL89" s="32"/>
      <c r="CM89" s="32"/>
      <c r="CN89" s="32"/>
      <c r="CO89" s="32"/>
      <c r="CP89" s="32"/>
    </row>
    <row r="90" spans="1:94" s="30" customFormat="1" ht="12" customHeight="1" x14ac:dyDescent="0.2">
      <c r="Q90"/>
      <c r="R90"/>
      <c r="S90"/>
      <c r="AE90" s="35"/>
      <c r="AF90" s="35"/>
      <c r="AG90" s="91"/>
      <c r="AH90" s="91"/>
      <c r="AI90" s="35"/>
      <c r="AJ90" s="35"/>
      <c r="AK90" s="35"/>
      <c r="AL90" s="35"/>
      <c r="AM90" s="35"/>
      <c r="AN90" s="35"/>
      <c r="AO90" s="35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2"/>
      <c r="BO90" s="32"/>
      <c r="BP90" s="32"/>
      <c r="BQ90" s="32"/>
      <c r="BR90" s="32"/>
      <c r="BS90" s="32"/>
      <c r="BT90" s="32"/>
      <c r="BU90" s="32"/>
      <c r="BV90" s="32"/>
      <c r="BW90" s="32"/>
      <c r="BX90" s="32"/>
      <c r="BY90" s="32"/>
      <c r="BZ90" s="32"/>
      <c r="CA90" s="32"/>
      <c r="CB90" s="32"/>
      <c r="CC90" s="32"/>
      <c r="CD90" s="32"/>
      <c r="CE90" s="32"/>
      <c r="CF90" s="32"/>
      <c r="CG90" s="32"/>
      <c r="CH90" s="32"/>
      <c r="CI90" s="32"/>
      <c r="CJ90" s="32"/>
      <c r="CK90" s="32"/>
      <c r="CL90" s="32"/>
      <c r="CM90" s="32"/>
      <c r="CN90" s="32"/>
      <c r="CO90" s="32"/>
      <c r="CP90" s="32"/>
    </row>
    <row r="91" spans="1:94" s="30" customFormat="1" ht="12" customHeight="1" x14ac:dyDescent="0.2">
      <c r="Q91"/>
      <c r="R91"/>
      <c r="S91"/>
      <c r="AE91" s="35"/>
      <c r="AF91" s="35"/>
      <c r="AG91" s="91"/>
      <c r="AH91" s="91"/>
      <c r="AI91" s="35"/>
      <c r="AJ91" s="35"/>
      <c r="AK91" s="35"/>
      <c r="AL91" s="35"/>
      <c r="AM91" s="35"/>
      <c r="AN91" s="35"/>
      <c r="AO91" s="35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  <c r="BJ91" s="32"/>
      <c r="BK91" s="32"/>
      <c r="BL91" s="32"/>
      <c r="BM91" s="32"/>
      <c r="BN91" s="32"/>
      <c r="BO91" s="32"/>
      <c r="BP91" s="32"/>
      <c r="BQ91" s="32"/>
      <c r="BR91" s="32"/>
      <c r="BS91" s="32"/>
      <c r="BT91" s="32"/>
      <c r="BU91" s="32"/>
      <c r="BV91" s="32"/>
      <c r="BW91" s="32"/>
      <c r="BX91" s="32"/>
      <c r="BY91" s="32"/>
      <c r="BZ91" s="32"/>
      <c r="CA91" s="32"/>
      <c r="CB91" s="32"/>
      <c r="CC91" s="32"/>
      <c r="CD91" s="32"/>
      <c r="CE91" s="32"/>
      <c r="CF91" s="32"/>
      <c r="CG91" s="32"/>
      <c r="CH91" s="32"/>
      <c r="CI91" s="32"/>
      <c r="CJ91" s="32"/>
      <c r="CK91" s="32"/>
      <c r="CL91" s="32"/>
      <c r="CM91" s="32"/>
      <c r="CN91" s="32"/>
      <c r="CO91" s="32"/>
      <c r="CP91" s="32"/>
    </row>
    <row r="92" spans="1:94" s="30" customFormat="1" ht="12" customHeight="1" x14ac:dyDescent="0.2">
      <c r="S92"/>
      <c r="AE92" s="35"/>
      <c r="AF92" s="35"/>
      <c r="AG92" s="91"/>
      <c r="AH92" s="91"/>
      <c r="AI92" s="35"/>
      <c r="AJ92" s="35"/>
      <c r="AK92" s="35"/>
      <c r="AL92" s="35"/>
      <c r="AM92" s="35"/>
      <c r="AN92" s="35"/>
      <c r="AO92" s="35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  <c r="BJ92" s="32"/>
      <c r="BK92" s="32"/>
      <c r="BL92" s="32"/>
      <c r="BM92" s="32"/>
      <c r="BN92" s="32"/>
      <c r="BO92" s="32"/>
      <c r="BP92" s="32"/>
      <c r="BQ92" s="32"/>
      <c r="BR92" s="32"/>
      <c r="BS92" s="32"/>
      <c r="BT92" s="32"/>
      <c r="BU92" s="32"/>
      <c r="BV92" s="32"/>
      <c r="BW92" s="32"/>
      <c r="BX92" s="32"/>
      <c r="BY92" s="32"/>
      <c r="BZ92" s="32"/>
      <c r="CA92" s="32"/>
      <c r="CB92" s="32"/>
      <c r="CC92" s="32"/>
      <c r="CD92" s="32"/>
      <c r="CE92" s="32"/>
      <c r="CF92" s="32"/>
      <c r="CG92" s="32"/>
      <c r="CH92" s="32"/>
      <c r="CI92" s="32"/>
      <c r="CJ92" s="32"/>
      <c r="CK92" s="32"/>
      <c r="CL92" s="32"/>
      <c r="CM92" s="32"/>
      <c r="CN92" s="32"/>
      <c r="CO92" s="32"/>
      <c r="CP92" s="32"/>
    </row>
    <row r="93" spans="1:94" s="30" customFormat="1" ht="12" customHeight="1" x14ac:dyDescent="0.2">
      <c r="R93" s="236"/>
      <c r="S93" s="6"/>
      <c r="AE93" s="35"/>
      <c r="AF93" s="35"/>
      <c r="AG93" s="91"/>
      <c r="AH93" s="91"/>
      <c r="AI93" s="35"/>
      <c r="AJ93" s="35"/>
      <c r="AK93" s="35"/>
      <c r="AL93" s="35"/>
      <c r="AM93" s="35"/>
      <c r="AN93" s="35"/>
      <c r="AO93" s="35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  <c r="BQ93" s="32"/>
      <c r="BR93" s="32"/>
      <c r="BS93" s="32"/>
      <c r="BT93" s="32"/>
      <c r="BU93" s="32"/>
      <c r="BV93" s="32"/>
      <c r="BW93" s="32"/>
      <c r="BX93" s="32"/>
      <c r="BY93" s="32"/>
      <c r="BZ93" s="32"/>
      <c r="CA93" s="32"/>
      <c r="CB93" s="32"/>
      <c r="CC93" s="32"/>
      <c r="CD93" s="32"/>
      <c r="CE93" s="32"/>
      <c r="CF93" s="32"/>
      <c r="CG93" s="32"/>
      <c r="CH93" s="32"/>
      <c r="CI93" s="32"/>
      <c r="CJ93" s="32"/>
      <c r="CK93" s="32"/>
      <c r="CL93" s="32"/>
      <c r="CM93" s="32"/>
      <c r="CN93" s="32"/>
      <c r="CO93" s="32"/>
      <c r="CP93" s="32"/>
    </row>
    <row r="94" spans="1:94" s="30" customFormat="1" ht="12" customHeight="1" x14ac:dyDescent="0.2">
      <c r="S94" s="235"/>
      <c r="T94" s="33"/>
      <c r="AE94" s="35"/>
      <c r="AF94" s="35"/>
      <c r="AG94" s="91"/>
      <c r="AH94" s="91"/>
      <c r="AI94" s="35"/>
      <c r="AJ94" s="35"/>
      <c r="AK94" s="35"/>
      <c r="AL94" s="35"/>
      <c r="AM94" s="35"/>
      <c r="AN94" s="35"/>
      <c r="AO94" s="35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  <c r="BT94" s="32"/>
      <c r="BU94" s="32"/>
      <c r="BV94" s="32"/>
      <c r="BW94" s="32"/>
      <c r="BX94" s="32"/>
      <c r="BY94" s="32"/>
      <c r="BZ94" s="32"/>
      <c r="CA94" s="32"/>
      <c r="CB94" s="32"/>
      <c r="CC94" s="32"/>
      <c r="CD94" s="32"/>
      <c r="CE94" s="32"/>
      <c r="CF94" s="32"/>
      <c r="CG94" s="32"/>
      <c r="CH94" s="32"/>
      <c r="CI94" s="32"/>
      <c r="CJ94" s="32"/>
      <c r="CK94" s="32"/>
      <c r="CL94" s="32"/>
      <c r="CM94" s="32"/>
      <c r="CN94" s="32"/>
      <c r="CO94" s="32"/>
      <c r="CP94" s="32"/>
    </row>
    <row r="95" spans="1:94" s="30" customFormat="1" ht="12" customHeight="1" x14ac:dyDescent="0.2">
      <c r="R95"/>
      <c r="S95"/>
      <c r="T95"/>
      <c r="U95"/>
      <c r="AE95" s="35"/>
      <c r="AF95" s="35"/>
      <c r="AG95" s="91"/>
      <c r="AH95" s="91"/>
      <c r="AI95" s="35"/>
      <c r="AJ95" s="35"/>
      <c r="AK95" s="35"/>
      <c r="AL95" s="35"/>
      <c r="AM95" s="35"/>
      <c r="AN95" s="35"/>
      <c r="AO95" s="35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  <c r="CH95" s="32"/>
      <c r="CI95" s="32"/>
      <c r="CJ95" s="32"/>
      <c r="CK95" s="32"/>
      <c r="CL95" s="32"/>
      <c r="CM95" s="32"/>
      <c r="CN95" s="32"/>
      <c r="CO95" s="32"/>
      <c r="CP95" s="32"/>
    </row>
    <row r="96" spans="1:94" s="30" customFormat="1" ht="12" customHeight="1" x14ac:dyDescent="0.2">
      <c r="R96" s="33"/>
      <c r="S96" s="33"/>
      <c r="T96" s="33"/>
      <c r="U96" s="33"/>
      <c r="V96" s="33"/>
      <c r="W96"/>
      <c r="X96"/>
      <c r="AE96" s="35"/>
      <c r="AF96" s="35"/>
      <c r="AG96" s="91"/>
      <c r="AH96" s="91"/>
      <c r="AI96" s="35"/>
      <c r="AJ96" s="35"/>
      <c r="AK96" s="35"/>
      <c r="AL96" s="35"/>
      <c r="AM96" s="35"/>
      <c r="AN96" s="35"/>
      <c r="AO96" s="35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  <c r="BV96" s="32"/>
      <c r="BW96" s="32"/>
      <c r="BX96" s="32"/>
      <c r="BY96" s="32"/>
      <c r="BZ96" s="32"/>
      <c r="CA96" s="32"/>
      <c r="CB96" s="32"/>
      <c r="CC96" s="32"/>
      <c r="CD96" s="32"/>
      <c r="CE96" s="32"/>
      <c r="CF96" s="32"/>
      <c r="CG96" s="32"/>
      <c r="CH96" s="32"/>
      <c r="CI96" s="32"/>
      <c r="CJ96" s="32"/>
      <c r="CK96" s="32"/>
      <c r="CL96" s="32"/>
      <c r="CM96" s="32"/>
      <c r="CN96" s="32"/>
      <c r="CO96" s="32"/>
      <c r="CP96" s="32"/>
    </row>
    <row r="97" spans="1:94" s="30" customFormat="1" ht="12" customHeight="1" x14ac:dyDescent="0.2"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 s="35"/>
      <c r="AF97" s="35"/>
      <c r="AG97" s="91"/>
      <c r="AH97" s="91"/>
      <c r="AI97" s="35"/>
      <c r="AJ97" s="35"/>
      <c r="AK97" s="35"/>
      <c r="AL97" s="35"/>
      <c r="AM97" s="35"/>
      <c r="AN97" s="35"/>
      <c r="AO97" s="35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  <c r="BU97" s="32"/>
      <c r="BV97" s="32"/>
      <c r="BW97" s="32"/>
      <c r="BX97" s="32"/>
      <c r="BY97" s="32"/>
      <c r="BZ97" s="32"/>
      <c r="CA97" s="32"/>
      <c r="CB97" s="32"/>
      <c r="CC97" s="32"/>
      <c r="CD97" s="32"/>
      <c r="CE97" s="32"/>
      <c r="CF97" s="32"/>
      <c r="CG97" s="32"/>
      <c r="CH97" s="32"/>
      <c r="CI97" s="32"/>
      <c r="CJ97" s="32"/>
      <c r="CK97" s="32"/>
      <c r="CL97" s="32"/>
      <c r="CM97" s="32"/>
      <c r="CN97" s="32"/>
      <c r="CO97" s="32"/>
      <c r="CP97" s="32"/>
    </row>
    <row r="98" spans="1:94" s="30" customFormat="1" ht="12" customHeight="1" x14ac:dyDescent="0.2"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 s="35"/>
      <c r="AF98" s="35"/>
      <c r="AG98" s="91"/>
      <c r="AH98" s="91"/>
      <c r="AI98" s="35"/>
      <c r="AJ98" s="35"/>
      <c r="AK98" s="35"/>
      <c r="AL98" s="35"/>
      <c r="AM98" s="35"/>
      <c r="AN98" s="35"/>
      <c r="AO98" s="35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  <c r="BD98" s="32"/>
      <c r="BE98" s="32"/>
      <c r="BF98" s="32"/>
      <c r="BG98" s="32"/>
      <c r="BH98" s="32"/>
      <c r="BI98" s="32"/>
      <c r="BJ98" s="32"/>
      <c r="BK98" s="32"/>
      <c r="BL98" s="32"/>
      <c r="BM98" s="32"/>
      <c r="BN98" s="32"/>
      <c r="BO98" s="32"/>
      <c r="BP98" s="32"/>
      <c r="BQ98" s="32"/>
      <c r="BR98" s="32"/>
      <c r="BS98" s="32"/>
      <c r="BT98" s="32"/>
      <c r="BU98" s="32"/>
      <c r="BV98" s="32"/>
      <c r="BW98" s="32"/>
      <c r="BX98" s="32"/>
      <c r="BY98" s="32"/>
      <c r="BZ98" s="32"/>
      <c r="CA98" s="32"/>
      <c r="CB98" s="32"/>
      <c r="CC98" s="32"/>
      <c r="CD98" s="32"/>
      <c r="CE98" s="32"/>
      <c r="CF98" s="32"/>
      <c r="CG98" s="32"/>
      <c r="CH98" s="32"/>
      <c r="CI98" s="32"/>
      <c r="CJ98" s="32"/>
      <c r="CK98" s="32"/>
      <c r="CL98" s="32"/>
      <c r="CM98" s="32"/>
      <c r="CN98" s="32"/>
      <c r="CO98" s="32"/>
      <c r="CP98" s="32"/>
    </row>
    <row r="99" spans="1:94" s="30" customFormat="1" ht="12" customHeight="1" x14ac:dyDescent="0.2"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 s="35"/>
      <c r="AF99" s="35"/>
      <c r="AG99" s="91"/>
      <c r="AH99" s="91"/>
      <c r="AI99" s="35"/>
      <c r="AJ99" s="35"/>
      <c r="AK99" s="35"/>
      <c r="AL99" s="35"/>
      <c r="AM99" s="35"/>
      <c r="AN99" s="35"/>
      <c r="AO99" s="35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  <c r="BD99" s="32"/>
      <c r="BE99" s="32"/>
      <c r="BF99" s="32"/>
      <c r="BG99" s="32"/>
      <c r="BH99" s="32"/>
      <c r="BI99" s="32"/>
      <c r="BJ99" s="32"/>
      <c r="BK99" s="32"/>
      <c r="BL99" s="32"/>
      <c r="BM99" s="32"/>
      <c r="BN99" s="32"/>
      <c r="BO99" s="32"/>
      <c r="BP99" s="32"/>
      <c r="BQ99" s="32"/>
      <c r="BR99" s="32"/>
      <c r="BS99" s="32"/>
      <c r="BT99" s="32"/>
      <c r="BU99" s="32"/>
      <c r="BV99" s="32"/>
      <c r="BW99" s="32"/>
      <c r="BX99" s="32"/>
      <c r="BY99" s="32"/>
      <c r="BZ99" s="32"/>
      <c r="CA99" s="32"/>
      <c r="CB99" s="32"/>
      <c r="CC99" s="32"/>
      <c r="CD99" s="32"/>
      <c r="CE99" s="32"/>
      <c r="CF99" s="32"/>
      <c r="CG99" s="32"/>
      <c r="CH99" s="32"/>
      <c r="CI99" s="32"/>
      <c r="CJ99" s="32"/>
      <c r="CK99" s="32"/>
      <c r="CL99" s="32"/>
      <c r="CM99" s="32"/>
      <c r="CN99" s="32"/>
      <c r="CO99" s="32"/>
      <c r="CP99" s="32"/>
    </row>
    <row r="100" spans="1:94" s="30" customFormat="1" ht="12" customHeight="1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 s="35"/>
      <c r="AF100" s="35"/>
      <c r="AG100" s="91"/>
      <c r="AH100" s="91"/>
      <c r="AI100" s="35"/>
      <c r="AJ100" s="35"/>
      <c r="AK100" s="35"/>
      <c r="AL100" s="35"/>
      <c r="AM100" s="35"/>
      <c r="AN100" s="35"/>
      <c r="AO100" s="35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  <c r="BD100" s="32"/>
      <c r="BE100" s="32"/>
      <c r="BF100" s="32"/>
      <c r="BG100" s="32"/>
      <c r="BH100" s="32"/>
      <c r="BI100" s="32"/>
      <c r="BJ100" s="32"/>
      <c r="BK100" s="32"/>
      <c r="BL100" s="32"/>
      <c r="BM100" s="32"/>
      <c r="BN100" s="32"/>
      <c r="BO100" s="32"/>
      <c r="BP100" s="32"/>
      <c r="BQ100" s="32"/>
      <c r="BR100" s="32"/>
      <c r="BS100" s="32"/>
      <c r="BT100" s="32"/>
      <c r="BU100" s="32"/>
      <c r="BV100" s="32"/>
      <c r="BW100" s="32"/>
      <c r="BX100" s="32"/>
      <c r="BY100" s="32"/>
      <c r="BZ100" s="32"/>
      <c r="CA100" s="32"/>
      <c r="CB100" s="32"/>
      <c r="CC100" s="32"/>
      <c r="CD100" s="32"/>
      <c r="CE100" s="32"/>
      <c r="CF100" s="32"/>
      <c r="CG100" s="32"/>
      <c r="CH100" s="32"/>
      <c r="CI100" s="32"/>
      <c r="CJ100" s="32"/>
      <c r="CK100" s="32"/>
      <c r="CL100" s="32"/>
      <c r="CM100" s="32"/>
      <c r="CN100" s="32"/>
      <c r="CO100" s="32"/>
      <c r="CP100" s="32"/>
    </row>
    <row r="101" spans="1:94" s="30" customFormat="1" ht="12" customHeight="1" x14ac:dyDescent="0.2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 s="35"/>
      <c r="AF101" s="35"/>
      <c r="AG101" s="91"/>
      <c r="AH101" s="91"/>
      <c r="AI101" s="35"/>
      <c r="AJ101" s="35"/>
      <c r="AK101" s="35"/>
      <c r="AL101" s="35"/>
      <c r="AM101" s="35"/>
      <c r="AN101" s="35"/>
      <c r="AO101" s="35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  <c r="BI101" s="32"/>
      <c r="BJ101" s="32"/>
      <c r="BK101" s="32"/>
      <c r="BL101" s="32"/>
      <c r="BM101" s="32"/>
      <c r="BN101" s="32"/>
      <c r="BO101" s="32"/>
      <c r="BP101" s="32"/>
      <c r="BQ101" s="32"/>
      <c r="BR101" s="32"/>
      <c r="BS101" s="32"/>
      <c r="BT101" s="32"/>
      <c r="BU101" s="32"/>
      <c r="BV101" s="32"/>
      <c r="BW101" s="32"/>
      <c r="BX101" s="32"/>
      <c r="BY101" s="32"/>
      <c r="BZ101" s="32"/>
      <c r="CA101" s="32"/>
      <c r="CB101" s="32"/>
      <c r="CC101" s="32"/>
      <c r="CD101" s="32"/>
      <c r="CE101" s="32"/>
      <c r="CF101" s="32"/>
      <c r="CG101" s="32"/>
      <c r="CH101" s="32"/>
      <c r="CI101" s="32"/>
      <c r="CJ101" s="32"/>
      <c r="CK101" s="32"/>
      <c r="CL101" s="32"/>
      <c r="CM101" s="32"/>
      <c r="CN101" s="32"/>
      <c r="CO101" s="32"/>
      <c r="CP101" s="32"/>
    </row>
    <row r="102" spans="1:94" s="30" customFormat="1" ht="12" customHeight="1" x14ac:dyDescent="0.2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 s="35"/>
      <c r="AF102" s="35"/>
      <c r="AG102" s="91"/>
      <c r="AH102" s="91"/>
      <c r="AI102" s="35"/>
      <c r="AJ102" s="35"/>
      <c r="AK102" s="35"/>
      <c r="AL102" s="35"/>
      <c r="AM102" s="35"/>
      <c r="AN102" s="35"/>
      <c r="AO102" s="35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  <c r="BD102" s="32"/>
      <c r="BE102" s="32"/>
      <c r="BF102" s="32"/>
      <c r="BG102" s="32"/>
      <c r="BH102" s="32"/>
      <c r="BI102" s="32"/>
      <c r="BJ102" s="32"/>
      <c r="BK102" s="32"/>
      <c r="BL102" s="32"/>
      <c r="BM102" s="32"/>
      <c r="BN102" s="32"/>
      <c r="BO102" s="32"/>
      <c r="BP102" s="32"/>
      <c r="BQ102" s="32"/>
      <c r="BR102" s="32"/>
      <c r="BS102" s="32"/>
      <c r="BT102" s="32"/>
      <c r="BU102" s="32"/>
      <c r="BV102" s="32"/>
      <c r="BW102" s="32"/>
      <c r="BX102" s="32"/>
      <c r="BY102" s="32"/>
      <c r="BZ102" s="32"/>
      <c r="CA102" s="32"/>
      <c r="CB102" s="32"/>
      <c r="CC102" s="32"/>
      <c r="CD102" s="32"/>
      <c r="CE102" s="32"/>
      <c r="CF102" s="32"/>
      <c r="CG102" s="32"/>
      <c r="CH102" s="32"/>
      <c r="CI102" s="32"/>
      <c r="CJ102" s="32"/>
      <c r="CK102" s="32"/>
      <c r="CL102" s="32"/>
      <c r="CM102" s="32"/>
      <c r="CN102" s="32"/>
      <c r="CO102" s="32"/>
      <c r="CP102" s="32"/>
    </row>
    <row r="103" spans="1:94" s="30" customFormat="1" ht="12" customHeight="1" x14ac:dyDescent="0.2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 s="35"/>
      <c r="AF103" s="35"/>
      <c r="AG103" s="91"/>
      <c r="AH103" s="91"/>
      <c r="AI103" s="35"/>
      <c r="AJ103" s="35"/>
      <c r="AK103" s="35"/>
      <c r="AL103" s="35"/>
      <c r="AM103" s="35"/>
      <c r="AN103" s="35"/>
      <c r="AO103" s="35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  <c r="BQ103" s="32"/>
      <c r="BR103" s="32"/>
      <c r="BS103" s="32"/>
      <c r="BT103" s="32"/>
      <c r="BU103" s="32"/>
      <c r="BV103" s="32"/>
      <c r="BW103" s="32"/>
      <c r="BX103" s="32"/>
      <c r="BY103" s="32"/>
      <c r="BZ103" s="32"/>
      <c r="CA103" s="32"/>
      <c r="CB103" s="32"/>
      <c r="CC103" s="32"/>
      <c r="CD103" s="32"/>
      <c r="CE103" s="32"/>
      <c r="CF103" s="32"/>
      <c r="CG103" s="32"/>
      <c r="CH103" s="32"/>
      <c r="CI103" s="32"/>
      <c r="CJ103" s="32"/>
      <c r="CK103" s="32"/>
      <c r="CL103" s="32"/>
      <c r="CM103" s="32"/>
      <c r="CN103" s="32"/>
      <c r="CO103" s="32"/>
      <c r="CP103" s="32"/>
    </row>
    <row r="104" spans="1:94" s="30" customFormat="1" ht="12" customHeight="1" x14ac:dyDescent="0.2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 s="35"/>
      <c r="AF104" s="35"/>
      <c r="AG104" s="91"/>
      <c r="AH104" s="91"/>
      <c r="AI104" s="35"/>
      <c r="AJ104" s="35"/>
      <c r="AK104" s="35"/>
      <c r="AL104" s="35"/>
      <c r="AM104" s="35"/>
      <c r="AN104" s="35"/>
      <c r="AO104" s="35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  <c r="BJ104" s="32"/>
      <c r="BK104" s="32"/>
      <c r="BL104" s="32"/>
      <c r="BM104" s="32"/>
      <c r="BN104" s="32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  <c r="BY104" s="32"/>
      <c r="BZ104" s="32"/>
      <c r="CA104" s="32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  <c r="CL104" s="32"/>
      <c r="CM104" s="32"/>
      <c r="CN104" s="32"/>
      <c r="CO104" s="32"/>
      <c r="CP104" s="32"/>
    </row>
    <row r="105" spans="1:94" s="30" customFormat="1" ht="12" customHeight="1" x14ac:dyDescent="0.2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 s="35"/>
      <c r="AF105" s="35"/>
      <c r="AG105" s="91"/>
      <c r="AH105" s="91"/>
      <c r="AI105" s="35"/>
      <c r="AJ105" s="35"/>
      <c r="AK105" s="35"/>
      <c r="AL105" s="35"/>
      <c r="AM105" s="35"/>
      <c r="AN105" s="35"/>
      <c r="AO105" s="35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</row>
    <row r="106" spans="1:94" s="30" customFormat="1" ht="12" customHeight="1" x14ac:dyDescent="0.2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AE106" s="35"/>
      <c r="AF106" s="35"/>
      <c r="AG106" s="91"/>
      <c r="AH106" s="91"/>
      <c r="AI106" s="35"/>
      <c r="AJ106" s="35"/>
      <c r="AK106" s="35"/>
      <c r="AL106" s="35"/>
      <c r="AM106" s="35"/>
      <c r="AN106" s="35"/>
      <c r="AO106" s="35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  <c r="BJ106" s="32"/>
      <c r="BK106" s="32"/>
      <c r="BL106" s="32"/>
      <c r="BM106" s="32"/>
      <c r="BN106" s="32"/>
      <c r="BO106" s="32"/>
      <c r="BP106" s="32"/>
      <c r="BQ106" s="32"/>
      <c r="BR106" s="32"/>
      <c r="BS106" s="32"/>
      <c r="BT106" s="32"/>
      <c r="BU106" s="32"/>
      <c r="BV106" s="32"/>
      <c r="BW106" s="32"/>
      <c r="BX106" s="32"/>
      <c r="BY106" s="32"/>
      <c r="BZ106" s="32"/>
      <c r="CA106" s="32"/>
      <c r="CB106" s="32"/>
      <c r="CC106" s="32"/>
      <c r="CD106" s="32"/>
      <c r="CE106" s="32"/>
      <c r="CF106" s="32"/>
      <c r="CG106" s="32"/>
      <c r="CH106" s="32"/>
      <c r="CI106" s="32"/>
      <c r="CJ106" s="32"/>
      <c r="CK106" s="32"/>
      <c r="CL106" s="32"/>
      <c r="CM106" s="32"/>
      <c r="CN106" s="32"/>
      <c r="CO106" s="32"/>
      <c r="CP106" s="32"/>
    </row>
    <row r="107" spans="1:94" s="30" customFormat="1" ht="12" customHeight="1" x14ac:dyDescent="0.2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AE107" s="35"/>
      <c r="AF107" s="35"/>
      <c r="AG107" s="91"/>
      <c r="AH107" s="91"/>
      <c r="AI107" s="35"/>
      <c r="AJ107" s="35"/>
      <c r="AK107" s="35"/>
      <c r="AL107" s="35"/>
      <c r="AM107" s="35"/>
      <c r="AN107" s="35"/>
      <c r="AO107" s="35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</row>
    <row r="108" spans="1:94" s="30" customFormat="1" ht="12" customHeight="1" x14ac:dyDescent="0.2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AE108" s="35"/>
      <c r="AF108" s="35"/>
      <c r="AG108" s="91"/>
      <c r="AH108" s="91"/>
      <c r="AI108" s="35"/>
      <c r="AJ108" s="35"/>
      <c r="AK108" s="35"/>
      <c r="AL108" s="35"/>
      <c r="AM108" s="35"/>
      <c r="AN108" s="35"/>
      <c r="AO108" s="35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</row>
    <row r="109" spans="1:94" s="30" customFormat="1" ht="12" customHeight="1" x14ac:dyDescent="0.2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AE109" s="35"/>
      <c r="AF109" s="35"/>
      <c r="AG109" s="91"/>
      <c r="AH109" s="91"/>
      <c r="AI109" s="35"/>
      <c r="AJ109" s="35"/>
      <c r="AK109" s="35"/>
      <c r="AL109" s="35"/>
      <c r="AM109" s="35"/>
      <c r="AN109" s="35"/>
      <c r="AO109" s="35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</row>
    <row r="110" spans="1:94" s="30" customFormat="1" ht="12" customHeight="1" x14ac:dyDescent="0.2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AE110" s="35"/>
      <c r="AF110" s="35"/>
      <c r="AG110" s="91"/>
      <c r="AH110" s="91"/>
      <c r="AI110" s="35"/>
      <c r="AJ110" s="35"/>
      <c r="AK110" s="35"/>
      <c r="AL110" s="35"/>
      <c r="AM110" s="35"/>
      <c r="AN110" s="35"/>
      <c r="AO110" s="35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/>
    </row>
    <row r="111" spans="1:94" s="30" customFormat="1" ht="12" customHeight="1" x14ac:dyDescent="0.2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AE111" s="35"/>
      <c r="AF111" s="35"/>
      <c r="AG111" s="91"/>
      <c r="AH111" s="91"/>
      <c r="AI111" s="35"/>
      <c r="AJ111" s="35"/>
      <c r="AK111" s="35"/>
      <c r="AL111" s="35"/>
      <c r="AM111" s="35"/>
      <c r="AN111" s="35"/>
      <c r="AO111" s="35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</row>
    <row r="112" spans="1:94" s="30" customFormat="1" ht="12" customHeight="1" x14ac:dyDescent="0.2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AE112" s="35"/>
      <c r="AF112" s="35"/>
      <c r="AG112" s="91"/>
      <c r="AH112" s="91"/>
      <c r="AI112" s="35"/>
      <c r="AJ112" s="35"/>
      <c r="AK112" s="35"/>
      <c r="AL112" s="35"/>
      <c r="AM112" s="35"/>
      <c r="AN112" s="35"/>
      <c r="AO112" s="35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</row>
    <row r="113" spans="1:94" s="30" customFormat="1" ht="12" customHeight="1" x14ac:dyDescent="0.2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AE113" s="35"/>
      <c r="AF113" s="35"/>
      <c r="AG113" s="91"/>
      <c r="AH113" s="91"/>
      <c r="AI113" s="35"/>
      <c r="AJ113" s="35"/>
      <c r="AK113" s="35"/>
      <c r="AL113" s="35"/>
      <c r="AM113" s="35"/>
      <c r="AN113" s="35"/>
      <c r="AO113" s="35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</row>
    <row r="114" spans="1:94" s="30" customFormat="1" ht="12" customHeight="1" x14ac:dyDescent="0.2">
      <c r="A114" s="33"/>
      <c r="B114" s="41"/>
      <c r="C114" s="33"/>
      <c r="D114" s="33"/>
      <c r="E114" s="33"/>
      <c r="AE114" s="35"/>
      <c r="AF114" s="35"/>
      <c r="AG114" s="91"/>
      <c r="AH114" s="91"/>
      <c r="AI114" s="35"/>
      <c r="AJ114" s="35"/>
      <c r="AK114" s="35"/>
      <c r="AL114" s="35"/>
      <c r="AM114" s="35"/>
      <c r="AN114" s="35"/>
      <c r="AO114" s="35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</row>
    <row r="115" spans="1:94" s="30" customFormat="1" ht="12" customHeight="1" x14ac:dyDescent="0.2">
      <c r="A115" s="33"/>
      <c r="B115" s="41"/>
      <c r="C115" s="33"/>
      <c r="D115" s="33"/>
      <c r="E115" s="33"/>
      <c r="AE115" s="35"/>
      <c r="AF115" s="35"/>
      <c r="AG115" s="91"/>
      <c r="AH115" s="91"/>
      <c r="AI115" s="35"/>
      <c r="AJ115" s="35"/>
      <c r="AK115" s="35"/>
      <c r="AL115" s="35"/>
      <c r="AM115" s="35"/>
      <c r="AN115" s="35"/>
      <c r="AO115" s="35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</row>
    <row r="116" spans="1:94" s="30" customFormat="1" ht="12" customHeight="1" x14ac:dyDescent="0.2">
      <c r="A116" s="33"/>
      <c r="B116" s="41"/>
      <c r="C116" s="33"/>
      <c r="D116" s="33"/>
      <c r="E116" s="33"/>
      <c r="AE116" s="35"/>
      <c r="AF116" s="35"/>
      <c r="AG116" s="91"/>
      <c r="AH116" s="91"/>
      <c r="AI116" s="35"/>
      <c r="AJ116" s="35"/>
      <c r="AK116" s="35"/>
      <c r="AL116" s="35"/>
      <c r="AM116" s="35"/>
      <c r="AN116" s="35"/>
      <c r="AO116" s="35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</row>
    <row r="117" spans="1:94" s="30" customFormat="1" ht="12" customHeight="1" x14ac:dyDescent="0.2">
      <c r="A117" s="33"/>
      <c r="B117" s="41"/>
      <c r="C117" s="33"/>
      <c r="D117" s="33"/>
      <c r="E117" s="33"/>
      <c r="AE117" s="35"/>
      <c r="AF117" s="35"/>
      <c r="AG117" s="91"/>
      <c r="AH117" s="91"/>
      <c r="AI117" s="35"/>
      <c r="AJ117" s="35"/>
      <c r="AK117" s="35"/>
      <c r="AL117" s="35"/>
      <c r="AM117" s="35"/>
      <c r="AN117" s="35"/>
      <c r="AO117" s="35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</row>
    <row r="118" spans="1:94" s="30" customFormat="1" ht="12" customHeight="1" x14ac:dyDescent="0.2">
      <c r="A118" s="33"/>
      <c r="B118" s="41"/>
      <c r="C118" s="33"/>
      <c r="D118" s="33"/>
      <c r="E118" s="33"/>
      <c r="AE118" s="35"/>
      <c r="AF118" s="35"/>
      <c r="AG118" s="91"/>
      <c r="AH118" s="91"/>
      <c r="AI118" s="35"/>
      <c r="AJ118" s="35"/>
      <c r="AK118" s="35"/>
      <c r="AL118" s="35"/>
      <c r="AM118" s="45"/>
      <c r="AN118" s="35"/>
      <c r="AO118" s="35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</row>
    <row r="119" spans="1:94" s="30" customFormat="1" ht="12" customHeight="1" x14ac:dyDescent="0.2">
      <c r="A119" s="33"/>
      <c r="B119" s="41"/>
      <c r="C119" s="33"/>
      <c r="D119" s="33"/>
      <c r="E119" s="33"/>
      <c r="AE119" s="35"/>
      <c r="AF119" s="35"/>
      <c r="AG119" s="91"/>
      <c r="AH119" s="91"/>
      <c r="AI119" s="35"/>
      <c r="AJ119" s="35"/>
      <c r="AK119" s="35"/>
      <c r="AL119" s="35"/>
      <c r="AM119" s="45"/>
      <c r="AN119" s="35"/>
      <c r="AO119" s="35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</row>
    <row r="120" spans="1:94" s="30" customFormat="1" ht="12" customHeight="1" x14ac:dyDescent="0.2">
      <c r="A120" s="33"/>
      <c r="B120" s="41"/>
      <c r="C120" s="33"/>
      <c r="D120" s="33"/>
      <c r="E120" s="33"/>
      <c r="AE120" s="35"/>
      <c r="AF120" s="35"/>
      <c r="AG120" s="91"/>
      <c r="AH120" s="91"/>
      <c r="AI120" s="35"/>
      <c r="AJ120" s="35"/>
      <c r="AK120" s="35"/>
      <c r="AL120" s="35"/>
      <c r="AM120" s="45"/>
      <c r="AN120" s="35"/>
      <c r="AO120" s="35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</row>
    <row r="121" spans="1:94" s="30" customFormat="1" ht="12" customHeight="1" x14ac:dyDescent="0.2">
      <c r="A121" s="33"/>
      <c r="B121" s="41"/>
      <c r="C121" s="33"/>
      <c r="D121" s="33"/>
      <c r="E121" s="33"/>
      <c r="AE121" s="35"/>
      <c r="AF121" s="35"/>
      <c r="AG121" s="91"/>
      <c r="AH121" s="91"/>
      <c r="AI121" s="35"/>
      <c r="AJ121" s="35"/>
      <c r="AK121" s="35"/>
      <c r="AL121" s="35"/>
      <c r="AM121" s="45"/>
      <c r="AN121" s="35"/>
      <c r="AO121" s="35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</row>
    <row r="122" spans="1:94" s="30" customFormat="1" ht="12" customHeight="1" x14ac:dyDescent="0.2">
      <c r="A122" s="33"/>
      <c r="B122" s="41"/>
      <c r="C122" s="33"/>
      <c r="D122" s="33"/>
      <c r="E122" s="33"/>
      <c r="AE122" s="35"/>
      <c r="AF122" s="35"/>
      <c r="AG122" s="91"/>
      <c r="AH122" s="91"/>
      <c r="AI122" s="35"/>
      <c r="AJ122" s="35"/>
      <c r="AK122" s="35"/>
      <c r="AL122" s="35"/>
      <c r="AM122" s="45"/>
      <c r="AN122" s="35"/>
      <c r="AO122" s="35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</row>
    <row r="123" spans="1:94" s="30" customFormat="1" ht="12" customHeight="1" x14ac:dyDescent="0.2">
      <c r="A123" s="33"/>
      <c r="B123" s="41"/>
      <c r="C123" s="33"/>
      <c r="D123" s="33"/>
      <c r="E123" s="33"/>
      <c r="AE123" s="35"/>
      <c r="AF123" s="35"/>
      <c r="AG123" s="91"/>
      <c r="AH123" s="91"/>
      <c r="AI123" s="35"/>
      <c r="AJ123" s="35"/>
      <c r="AK123" s="35"/>
      <c r="AL123" s="35"/>
      <c r="AM123" s="45"/>
      <c r="AN123" s="35"/>
      <c r="AO123" s="35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</row>
    <row r="124" spans="1:94" s="30" customFormat="1" ht="12" customHeight="1" x14ac:dyDescent="0.2">
      <c r="A124" s="33"/>
      <c r="B124" s="41"/>
      <c r="C124" s="33"/>
      <c r="D124" s="33"/>
      <c r="E124" s="33"/>
      <c r="AE124" s="35"/>
      <c r="AF124" s="35"/>
      <c r="AG124" s="91"/>
      <c r="AH124" s="91"/>
      <c r="AI124" s="35"/>
      <c r="AJ124" s="35"/>
      <c r="AK124" s="35"/>
      <c r="AL124" s="35"/>
      <c r="AM124" s="45"/>
      <c r="AN124" s="35"/>
      <c r="AO124" s="35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</row>
    <row r="125" spans="1:94" s="30" customFormat="1" ht="12" customHeight="1" x14ac:dyDescent="0.2">
      <c r="A125" s="33"/>
      <c r="B125" s="41"/>
      <c r="C125" s="33"/>
      <c r="D125" s="33"/>
      <c r="E125" s="33"/>
      <c r="AE125" s="35"/>
      <c r="AF125" s="35"/>
      <c r="AG125" s="91"/>
      <c r="AH125" s="91"/>
      <c r="AI125" s="35"/>
      <c r="AJ125" s="35"/>
      <c r="AK125" s="35"/>
      <c r="AL125" s="35"/>
      <c r="AM125" s="45"/>
      <c r="AN125" s="35"/>
      <c r="AO125" s="35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</row>
    <row r="126" spans="1:94" s="30" customFormat="1" ht="12" customHeight="1" x14ac:dyDescent="0.2">
      <c r="A126" s="33"/>
      <c r="B126" s="41"/>
      <c r="C126" s="33"/>
      <c r="D126" s="33"/>
      <c r="E126" s="33"/>
      <c r="AE126" s="35"/>
      <c r="AF126" s="35"/>
      <c r="AG126" s="91"/>
      <c r="AH126" s="91"/>
      <c r="AI126" s="35"/>
      <c r="AJ126" s="35"/>
      <c r="AK126" s="35"/>
      <c r="AL126" s="35"/>
      <c r="AM126" s="45"/>
      <c r="AN126" s="35"/>
      <c r="AO126" s="35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</row>
    <row r="127" spans="1:94" s="30" customFormat="1" ht="12" customHeight="1" x14ac:dyDescent="0.2">
      <c r="A127" s="33"/>
      <c r="B127" s="41"/>
      <c r="C127" s="33"/>
      <c r="D127" s="33"/>
      <c r="E127" s="33"/>
      <c r="AE127" s="35"/>
      <c r="AF127" s="35"/>
      <c r="AG127" s="91"/>
      <c r="AH127" s="91"/>
      <c r="AI127" s="35"/>
      <c r="AJ127" s="35"/>
      <c r="AK127" s="35"/>
      <c r="AL127" s="35"/>
      <c r="AM127" s="45"/>
      <c r="AN127" s="35"/>
      <c r="AO127" s="35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</row>
    <row r="128" spans="1:94" s="30" customFormat="1" ht="12" customHeight="1" x14ac:dyDescent="0.2">
      <c r="A128" s="33"/>
      <c r="B128" s="41"/>
      <c r="C128" s="33"/>
      <c r="D128" s="33"/>
      <c r="E128" s="33"/>
      <c r="AE128" s="35"/>
      <c r="AF128" s="35"/>
      <c r="AG128" s="91"/>
      <c r="AH128" s="91"/>
      <c r="AI128" s="35"/>
      <c r="AJ128" s="35"/>
      <c r="AK128" s="35"/>
      <c r="AL128" s="35"/>
      <c r="AM128" s="46"/>
      <c r="AN128" s="35"/>
      <c r="AO128" s="35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</row>
    <row r="129" spans="1:94" s="30" customFormat="1" ht="12" customHeight="1" x14ac:dyDescent="0.2">
      <c r="A129" s="33"/>
      <c r="B129" s="41"/>
      <c r="C129" s="33"/>
      <c r="D129" s="33"/>
      <c r="E129" s="33"/>
      <c r="AE129" s="35"/>
      <c r="AF129" s="35"/>
      <c r="AG129" s="91"/>
      <c r="AH129" s="91"/>
      <c r="AI129" s="35"/>
      <c r="AJ129" s="35"/>
      <c r="AK129" s="35"/>
      <c r="AL129" s="35"/>
      <c r="AM129" s="46"/>
      <c r="AN129" s="35"/>
      <c r="AO129" s="35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</row>
    <row r="130" spans="1:94" s="30" customFormat="1" ht="12" customHeight="1" x14ac:dyDescent="0.2">
      <c r="A130" s="33"/>
      <c r="B130" s="41"/>
      <c r="C130" s="33"/>
      <c r="D130" s="33"/>
      <c r="E130" s="33"/>
      <c r="AE130" s="35"/>
      <c r="AF130" s="35"/>
      <c r="AG130" s="91"/>
      <c r="AH130" s="91"/>
      <c r="AI130" s="35"/>
      <c r="AJ130" s="35"/>
      <c r="AK130" s="35"/>
      <c r="AL130" s="35"/>
      <c r="AM130" s="46"/>
      <c r="AN130" s="35"/>
      <c r="AO130" s="35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</row>
    <row r="131" spans="1:94" s="30" customFormat="1" ht="12" customHeight="1" x14ac:dyDescent="0.2">
      <c r="A131" s="33"/>
      <c r="B131" s="41"/>
      <c r="C131" s="33"/>
      <c r="D131" s="33"/>
      <c r="E131" s="33"/>
      <c r="AE131" s="35"/>
      <c r="AF131" s="35"/>
      <c r="AG131" s="91"/>
      <c r="AH131" s="91"/>
      <c r="AI131" s="35"/>
      <c r="AJ131" s="35"/>
      <c r="AK131" s="35"/>
      <c r="AL131" s="35"/>
      <c r="AM131" s="46"/>
      <c r="AN131" s="35"/>
      <c r="AO131" s="35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</row>
    <row r="132" spans="1:94" s="30" customFormat="1" ht="12" customHeight="1" x14ac:dyDescent="0.2">
      <c r="A132" s="33"/>
      <c r="B132" s="41"/>
      <c r="C132" s="33"/>
      <c r="D132" s="33"/>
      <c r="E132" s="33"/>
      <c r="AE132" s="35"/>
      <c r="AF132" s="35"/>
      <c r="AG132" s="91"/>
      <c r="AH132" s="91"/>
      <c r="AI132" s="35"/>
      <c r="AJ132" s="35"/>
      <c r="AK132" s="35"/>
      <c r="AL132" s="35"/>
      <c r="AM132" s="46"/>
      <c r="AN132" s="35"/>
      <c r="AO132" s="35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</row>
    <row r="133" spans="1:94" s="30" customFormat="1" ht="12" customHeight="1" x14ac:dyDescent="0.2">
      <c r="A133" s="33"/>
      <c r="B133" s="41"/>
      <c r="C133" s="33"/>
      <c r="D133" s="33"/>
      <c r="E133" s="33"/>
      <c r="AE133" s="35"/>
      <c r="AF133" s="35"/>
      <c r="AG133" s="91"/>
      <c r="AH133" s="91"/>
      <c r="AI133" s="35"/>
      <c r="AJ133" s="35"/>
      <c r="AK133" s="35"/>
      <c r="AL133" s="35"/>
      <c r="AM133" s="46"/>
      <c r="AN133" s="35"/>
      <c r="AO133" s="35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</row>
    <row r="134" spans="1:94" s="30" customFormat="1" ht="12" customHeight="1" x14ac:dyDescent="0.2">
      <c r="A134" s="33"/>
      <c r="B134" s="41"/>
      <c r="C134" s="33"/>
      <c r="D134" s="33"/>
      <c r="E134" s="33"/>
      <c r="AE134" s="35"/>
      <c r="AF134" s="35"/>
      <c r="AG134" s="91"/>
      <c r="AH134" s="91"/>
      <c r="AI134" s="35"/>
      <c r="AJ134" s="35"/>
      <c r="AK134" s="35"/>
      <c r="AL134" s="35"/>
      <c r="AM134" s="43">
        <v>2009</v>
      </c>
      <c r="AN134" s="35"/>
      <c r="AO134" s="35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  <c r="CA134" s="32"/>
      <c r="CB134" s="32"/>
      <c r="CC134" s="32"/>
      <c r="CD134" s="32"/>
      <c r="CE134" s="32"/>
      <c r="CF134" s="32"/>
      <c r="CG134" s="32"/>
      <c r="CH134" s="32"/>
      <c r="CI134" s="32"/>
      <c r="CJ134" s="32"/>
      <c r="CK134" s="32"/>
      <c r="CL134" s="32"/>
      <c r="CM134" s="32"/>
      <c r="CN134" s="32"/>
      <c r="CO134" s="32"/>
      <c r="CP134" s="32"/>
    </row>
    <row r="135" spans="1:94" s="30" customFormat="1" ht="12" customHeight="1" x14ac:dyDescent="0.2">
      <c r="A135" s="33"/>
      <c r="B135" s="41"/>
      <c r="C135" s="33"/>
      <c r="D135" s="33"/>
      <c r="E135" s="33"/>
      <c r="AE135" s="35"/>
      <c r="AF135" s="35"/>
      <c r="AG135" s="91"/>
      <c r="AH135" s="91"/>
      <c r="AI135" s="35"/>
      <c r="AJ135" s="35"/>
      <c r="AK135" s="35"/>
      <c r="AL135" s="35"/>
      <c r="AM135" s="47">
        <f t="shared" ref="AM135:AM140" si="0">AM134+1</f>
        <v>2010</v>
      </c>
      <c r="AN135" s="35"/>
      <c r="AO135" s="35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</row>
    <row r="136" spans="1:94" s="30" customFormat="1" ht="12" customHeight="1" x14ac:dyDescent="0.2">
      <c r="A136" s="33"/>
      <c r="B136" s="41"/>
      <c r="C136" s="33"/>
      <c r="D136" s="33"/>
      <c r="E136" s="33"/>
      <c r="AE136" s="35"/>
      <c r="AF136" s="35"/>
      <c r="AG136" s="91"/>
      <c r="AH136" s="91"/>
      <c r="AI136" s="35"/>
      <c r="AJ136" s="35"/>
      <c r="AK136" s="35"/>
      <c r="AL136" s="35"/>
      <c r="AM136" s="47">
        <f t="shared" si="0"/>
        <v>2011</v>
      </c>
      <c r="AN136" s="35"/>
      <c r="AO136" s="35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  <c r="BT136" s="32"/>
      <c r="BU136" s="32"/>
      <c r="BV136" s="32"/>
      <c r="BW136" s="32"/>
      <c r="BX136" s="32"/>
      <c r="BY136" s="32"/>
      <c r="BZ136" s="32"/>
      <c r="CA136" s="32"/>
      <c r="CB136" s="32"/>
      <c r="CC136" s="32"/>
      <c r="CD136" s="32"/>
      <c r="CE136" s="32"/>
      <c r="CF136" s="32"/>
      <c r="CG136" s="32"/>
      <c r="CH136" s="32"/>
      <c r="CI136" s="32"/>
      <c r="CJ136" s="32"/>
      <c r="CK136" s="32"/>
      <c r="CL136" s="32"/>
      <c r="CM136" s="32"/>
      <c r="CN136" s="32"/>
      <c r="CO136" s="32"/>
      <c r="CP136" s="32"/>
    </row>
    <row r="137" spans="1:94" s="30" customFormat="1" ht="12" customHeight="1" x14ac:dyDescent="0.2">
      <c r="A137" s="33"/>
      <c r="B137" s="41"/>
      <c r="C137" s="33"/>
      <c r="D137" s="33"/>
      <c r="E137" s="33"/>
      <c r="AE137" s="35"/>
      <c r="AF137" s="35"/>
      <c r="AG137" s="91"/>
      <c r="AH137" s="91"/>
      <c r="AI137" s="35"/>
      <c r="AJ137" s="35"/>
      <c r="AK137" s="35"/>
      <c r="AL137" s="35"/>
      <c r="AM137" s="47">
        <f t="shared" si="0"/>
        <v>2012</v>
      </c>
      <c r="AN137" s="35"/>
      <c r="AO137" s="35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  <c r="CG137" s="32"/>
      <c r="CH137" s="32"/>
      <c r="CI137" s="32"/>
      <c r="CJ137" s="32"/>
      <c r="CK137" s="32"/>
      <c r="CL137" s="32"/>
      <c r="CM137" s="32"/>
      <c r="CN137" s="32"/>
      <c r="CO137" s="32"/>
      <c r="CP137" s="32"/>
    </row>
    <row r="138" spans="1:94" s="30" customFormat="1" ht="12" customHeight="1" x14ac:dyDescent="0.2">
      <c r="A138" s="33"/>
      <c r="B138" s="41"/>
      <c r="C138" s="33"/>
      <c r="D138" s="33"/>
      <c r="E138" s="33"/>
      <c r="AE138" s="35"/>
      <c r="AF138" s="35"/>
      <c r="AG138" s="91"/>
      <c r="AH138" s="91"/>
      <c r="AI138" s="35"/>
      <c r="AJ138" s="35"/>
      <c r="AK138" s="35"/>
      <c r="AL138" s="35"/>
      <c r="AM138" s="47">
        <f t="shared" si="0"/>
        <v>2013</v>
      </c>
      <c r="AN138" s="35"/>
      <c r="AO138" s="35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  <c r="CP138" s="32"/>
    </row>
    <row r="139" spans="1:94" s="30" customFormat="1" ht="12" customHeight="1" x14ac:dyDescent="0.2">
      <c r="A139" s="33"/>
      <c r="B139" s="41"/>
      <c r="C139" s="33"/>
      <c r="D139" s="33"/>
      <c r="E139" s="33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35"/>
      <c r="AA139" s="35"/>
      <c r="AB139" s="35"/>
      <c r="AC139" s="35"/>
      <c r="AD139" s="35"/>
      <c r="AE139" s="35"/>
      <c r="AF139" s="35"/>
      <c r="AG139" s="91"/>
      <c r="AH139" s="91"/>
      <c r="AI139" s="35"/>
      <c r="AJ139" s="35"/>
      <c r="AK139" s="35"/>
      <c r="AL139" s="35"/>
      <c r="AM139" s="47">
        <f t="shared" si="0"/>
        <v>2014</v>
      </c>
      <c r="AN139" s="35"/>
      <c r="AO139" s="35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  <c r="CB139" s="32"/>
      <c r="CC139" s="32"/>
      <c r="CD139" s="32"/>
      <c r="CE139" s="32"/>
      <c r="CF139" s="32"/>
      <c r="CG139" s="32"/>
      <c r="CH139" s="32"/>
      <c r="CI139" s="32"/>
      <c r="CJ139" s="32"/>
      <c r="CK139" s="32"/>
      <c r="CL139" s="32"/>
      <c r="CM139" s="32"/>
      <c r="CN139" s="32"/>
      <c r="CO139" s="32"/>
      <c r="CP139" s="32"/>
    </row>
    <row r="140" spans="1:94" s="30" customFormat="1" ht="12" customHeight="1" x14ac:dyDescent="0.2">
      <c r="A140" s="33"/>
      <c r="B140" s="41"/>
      <c r="C140" s="33"/>
      <c r="D140" s="33"/>
      <c r="E140" s="33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35"/>
      <c r="AA140" s="35"/>
      <c r="AB140" s="35"/>
      <c r="AC140" s="35"/>
      <c r="AD140" s="35"/>
      <c r="AE140" s="35"/>
      <c r="AF140" s="35"/>
      <c r="AG140" s="91"/>
      <c r="AH140" s="91"/>
      <c r="AI140" s="35"/>
      <c r="AJ140" s="35"/>
      <c r="AK140" s="35"/>
      <c r="AL140" s="35"/>
      <c r="AM140" s="47">
        <f t="shared" si="0"/>
        <v>2015</v>
      </c>
      <c r="AN140" s="35"/>
      <c r="AO140" s="35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  <c r="BT140" s="32"/>
      <c r="BU140" s="32"/>
      <c r="BV140" s="32"/>
      <c r="BW140" s="32"/>
      <c r="BX140" s="32"/>
      <c r="BY140" s="32"/>
      <c r="BZ140" s="32"/>
      <c r="CA140" s="32"/>
      <c r="CB140" s="32"/>
      <c r="CC140" s="32"/>
      <c r="CD140" s="32"/>
      <c r="CE140" s="32"/>
      <c r="CF140" s="32"/>
      <c r="CG140" s="32"/>
      <c r="CH140" s="32"/>
      <c r="CI140" s="32"/>
      <c r="CJ140" s="32"/>
      <c r="CK140" s="32"/>
      <c r="CL140" s="32"/>
      <c r="CM140" s="32"/>
      <c r="CN140" s="32"/>
      <c r="CO140" s="32"/>
      <c r="CP140" s="32"/>
    </row>
    <row r="141" spans="1:94" s="30" customFormat="1" ht="12" customHeight="1" x14ac:dyDescent="0.2">
      <c r="A141" s="33"/>
      <c r="B141" s="41"/>
      <c r="C141" s="33"/>
      <c r="D141" s="33"/>
      <c r="E141" s="33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35"/>
      <c r="AA141" s="35"/>
      <c r="AB141" s="35"/>
      <c r="AC141" s="35"/>
      <c r="AD141" s="35"/>
      <c r="AE141" s="35"/>
      <c r="AF141" s="35"/>
      <c r="AG141" s="91"/>
      <c r="AH141" s="91"/>
      <c r="AI141" s="35"/>
      <c r="AJ141" s="35"/>
      <c r="AK141" s="35"/>
      <c r="AL141" s="35"/>
      <c r="AM141" s="46">
        <v>2016</v>
      </c>
      <c r="AN141" s="35"/>
      <c r="AO141" s="35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  <c r="BJ141" s="32"/>
      <c r="BK141" s="32"/>
      <c r="BL141" s="32"/>
      <c r="BM141" s="32"/>
      <c r="BN141" s="32"/>
      <c r="BO141" s="32"/>
      <c r="BP141" s="32"/>
      <c r="BQ141" s="32"/>
      <c r="BR141" s="32"/>
      <c r="BS141" s="32"/>
      <c r="BT141" s="32"/>
      <c r="BU141" s="32"/>
      <c r="BV141" s="32"/>
      <c r="BW141" s="32"/>
      <c r="BX141" s="32"/>
      <c r="BY141" s="32"/>
      <c r="BZ141" s="32"/>
      <c r="CA141" s="32"/>
      <c r="CB141" s="32"/>
      <c r="CC141" s="32"/>
      <c r="CD141" s="32"/>
      <c r="CE141" s="32"/>
      <c r="CF141" s="32"/>
      <c r="CG141" s="32"/>
      <c r="CH141" s="32"/>
      <c r="CI141" s="32"/>
      <c r="CJ141" s="32"/>
      <c r="CK141" s="32"/>
      <c r="CL141" s="32"/>
      <c r="CM141" s="32"/>
      <c r="CN141" s="32"/>
      <c r="CO141" s="32"/>
      <c r="CP141" s="32"/>
    </row>
    <row r="142" spans="1:94" s="30" customFormat="1" ht="12" customHeight="1" x14ac:dyDescent="0.2">
      <c r="A142" s="33"/>
      <c r="B142" s="41"/>
      <c r="C142" s="33"/>
      <c r="D142" s="33"/>
      <c r="E142" s="33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35"/>
      <c r="AA142" s="35"/>
      <c r="AB142" s="35"/>
      <c r="AC142" s="35"/>
      <c r="AD142" s="35"/>
      <c r="AE142" s="35"/>
      <c r="AF142" s="35"/>
      <c r="AG142" s="91"/>
      <c r="AH142" s="91"/>
      <c r="AI142" s="35"/>
      <c r="AJ142" s="35"/>
      <c r="AK142" s="35"/>
      <c r="AL142" s="35"/>
      <c r="AM142" s="46">
        <v>2017</v>
      </c>
      <c r="AN142" s="35"/>
      <c r="AO142" s="35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  <c r="BI142" s="32"/>
      <c r="BJ142" s="32"/>
      <c r="BK142" s="32"/>
      <c r="BL142" s="32"/>
      <c r="BM142" s="32"/>
      <c r="BN142" s="32"/>
      <c r="BO142" s="32"/>
      <c r="BP142" s="32"/>
      <c r="BQ142" s="32"/>
      <c r="BR142" s="32"/>
      <c r="BS142" s="32"/>
      <c r="BT142" s="32"/>
      <c r="BU142" s="32"/>
      <c r="BV142" s="32"/>
      <c r="BW142" s="32"/>
      <c r="BX142" s="32"/>
      <c r="BY142" s="32"/>
      <c r="BZ142" s="32"/>
      <c r="CA142" s="32"/>
      <c r="CB142" s="32"/>
      <c r="CC142" s="32"/>
      <c r="CD142" s="32"/>
      <c r="CE142" s="32"/>
      <c r="CF142" s="32"/>
      <c r="CG142" s="32"/>
      <c r="CH142" s="32"/>
      <c r="CI142" s="32"/>
      <c r="CJ142" s="32"/>
      <c r="CK142" s="32"/>
      <c r="CL142" s="32"/>
      <c r="CM142" s="32"/>
      <c r="CN142" s="32"/>
      <c r="CO142" s="32"/>
      <c r="CP142" s="32"/>
    </row>
    <row r="143" spans="1:94" s="30" customFormat="1" ht="12" customHeight="1" x14ac:dyDescent="0.2">
      <c r="A143" s="33"/>
      <c r="B143" s="41"/>
      <c r="C143" s="33"/>
      <c r="D143" s="33"/>
      <c r="E143" s="33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35"/>
      <c r="AA143" s="35"/>
      <c r="AB143" s="35"/>
      <c r="AC143" s="35"/>
      <c r="AD143" s="35"/>
      <c r="AE143" s="35"/>
      <c r="AF143" s="35"/>
      <c r="AG143" s="91"/>
      <c r="AH143" s="91"/>
      <c r="AI143" s="35"/>
      <c r="AJ143" s="35"/>
      <c r="AK143" s="35"/>
      <c r="AL143" s="35"/>
      <c r="AM143" s="45"/>
      <c r="AN143" s="35"/>
      <c r="AO143" s="35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2"/>
      <c r="BO143" s="32"/>
      <c r="BP143" s="32"/>
      <c r="BQ143" s="32"/>
      <c r="BR143" s="32"/>
      <c r="BS143" s="32"/>
      <c r="BT143" s="32"/>
      <c r="BU143" s="32"/>
      <c r="BV143" s="32"/>
      <c r="BW143" s="32"/>
      <c r="BX143" s="32"/>
      <c r="BY143" s="32"/>
      <c r="BZ143" s="32"/>
      <c r="CA143" s="32"/>
      <c r="CB143" s="32"/>
      <c r="CC143" s="32"/>
      <c r="CD143" s="32"/>
      <c r="CE143" s="32"/>
      <c r="CF143" s="32"/>
      <c r="CG143" s="32"/>
      <c r="CH143" s="32"/>
      <c r="CI143" s="32"/>
      <c r="CJ143" s="32"/>
      <c r="CK143" s="32"/>
      <c r="CL143" s="32"/>
      <c r="CM143" s="32"/>
      <c r="CN143" s="32"/>
      <c r="CO143" s="32"/>
      <c r="CP143" s="32"/>
    </row>
    <row r="144" spans="1:94" s="30" customFormat="1" ht="12" customHeight="1" x14ac:dyDescent="0.2">
      <c r="A144" s="33"/>
      <c r="B144" s="41"/>
      <c r="C144" s="33"/>
      <c r="D144" s="33"/>
      <c r="E144" s="33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35"/>
      <c r="AA144" s="35"/>
      <c r="AB144" s="35"/>
      <c r="AC144" s="35"/>
      <c r="AD144" s="35"/>
      <c r="AE144" s="35"/>
      <c r="AF144" s="35"/>
      <c r="AG144" s="91"/>
      <c r="AH144" s="91"/>
      <c r="AI144" s="35"/>
      <c r="AJ144" s="35"/>
      <c r="AK144" s="35"/>
      <c r="AL144" s="35"/>
      <c r="AM144" s="49"/>
      <c r="AN144" s="35"/>
      <c r="AO144" s="35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  <c r="BI144" s="32"/>
      <c r="BJ144" s="32"/>
      <c r="BK144" s="32"/>
      <c r="BL144" s="32"/>
      <c r="BM144" s="32"/>
      <c r="BN144" s="32"/>
      <c r="BO144" s="32"/>
      <c r="BP144" s="32"/>
      <c r="BQ144" s="32"/>
      <c r="BR144" s="32"/>
      <c r="BS144" s="32"/>
      <c r="BT144" s="32"/>
      <c r="BU144" s="32"/>
      <c r="BV144" s="32"/>
      <c r="BW144" s="32"/>
      <c r="BX144" s="32"/>
      <c r="BY144" s="32"/>
      <c r="BZ144" s="32"/>
      <c r="CA144" s="32"/>
      <c r="CB144" s="32"/>
      <c r="CC144" s="32"/>
      <c r="CD144" s="32"/>
      <c r="CE144" s="32"/>
      <c r="CF144" s="32"/>
      <c r="CG144" s="32"/>
      <c r="CH144" s="32"/>
      <c r="CI144" s="32"/>
      <c r="CJ144" s="32"/>
      <c r="CK144" s="32"/>
      <c r="CL144" s="32"/>
      <c r="CM144" s="32"/>
      <c r="CN144" s="32"/>
      <c r="CO144" s="32"/>
      <c r="CP144" s="32"/>
    </row>
    <row r="145" spans="1:94" s="30" customFormat="1" ht="12" customHeight="1" x14ac:dyDescent="0.2">
      <c r="A145" s="33"/>
      <c r="B145" s="41"/>
      <c r="C145" s="33"/>
      <c r="D145" s="33"/>
      <c r="E145" s="33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35"/>
      <c r="AA145" s="35"/>
      <c r="AB145" s="35"/>
      <c r="AC145" s="35"/>
      <c r="AD145" s="35"/>
      <c r="AE145" s="35"/>
      <c r="AF145" s="35"/>
      <c r="AG145" s="91"/>
      <c r="AH145" s="91"/>
      <c r="AI145" s="35"/>
      <c r="AJ145" s="35"/>
      <c r="AK145" s="35"/>
      <c r="AL145" s="35"/>
      <c r="AM145" s="49"/>
      <c r="AN145" s="35"/>
      <c r="AO145" s="35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  <c r="CC145" s="32"/>
      <c r="CD145" s="32"/>
      <c r="CE145" s="32"/>
      <c r="CF145" s="32"/>
      <c r="CG145" s="32"/>
      <c r="CH145" s="32"/>
      <c r="CI145" s="32"/>
      <c r="CJ145" s="32"/>
      <c r="CK145" s="32"/>
      <c r="CL145" s="32"/>
      <c r="CM145" s="32"/>
      <c r="CN145" s="32"/>
      <c r="CO145" s="32"/>
      <c r="CP145" s="32"/>
    </row>
    <row r="146" spans="1:94" s="30" customFormat="1" ht="12" customHeight="1" x14ac:dyDescent="0.2">
      <c r="A146" s="33"/>
      <c r="B146" s="41"/>
      <c r="C146" s="33"/>
      <c r="D146" s="33"/>
      <c r="E146" s="33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35"/>
      <c r="AA146" s="35"/>
      <c r="AB146" s="35"/>
      <c r="AC146" s="35"/>
      <c r="AD146" s="35"/>
      <c r="AE146" s="35"/>
      <c r="AF146" s="35"/>
      <c r="AG146" s="91"/>
      <c r="AH146" s="91"/>
      <c r="AI146" s="35"/>
      <c r="AJ146" s="35"/>
      <c r="AK146" s="35"/>
      <c r="AL146" s="35"/>
      <c r="AM146" s="49"/>
      <c r="AN146" s="35"/>
      <c r="AO146" s="35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  <c r="BI146" s="32"/>
      <c r="BJ146" s="32"/>
      <c r="BK146" s="32"/>
      <c r="BL146" s="32"/>
      <c r="BM146" s="32"/>
      <c r="BN146" s="32"/>
      <c r="BO146" s="32"/>
      <c r="BP146" s="32"/>
      <c r="BQ146" s="32"/>
      <c r="BR146" s="32"/>
      <c r="BS146" s="32"/>
      <c r="BT146" s="32"/>
      <c r="BU146" s="32"/>
      <c r="BV146" s="32"/>
      <c r="BW146" s="32"/>
      <c r="BX146" s="32"/>
      <c r="BY146" s="32"/>
      <c r="BZ146" s="32"/>
      <c r="CA146" s="32"/>
      <c r="CB146" s="32"/>
      <c r="CC146" s="32"/>
      <c r="CD146" s="32"/>
      <c r="CE146" s="32"/>
      <c r="CF146" s="32"/>
      <c r="CG146" s="32"/>
      <c r="CH146" s="32"/>
      <c r="CI146" s="32"/>
      <c r="CJ146" s="32"/>
      <c r="CK146" s="32"/>
      <c r="CL146" s="32"/>
      <c r="CM146" s="32"/>
      <c r="CN146" s="32"/>
      <c r="CO146" s="32"/>
      <c r="CP146" s="32"/>
    </row>
    <row r="147" spans="1:94" s="30" customFormat="1" ht="12" customHeight="1" x14ac:dyDescent="0.2">
      <c r="A147" s="33"/>
      <c r="B147" s="41"/>
      <c r="C147" s="33"/>
      <c r="D147" s="33"/>
      <c r="E147" s="33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35"/>
      <c r="AA147" s="35"/>
      <c r="AB147" s="35"/>
      <c r="AC147" s="35"/>
      <c r="AD147" s="35"/>
      <c r="AE147" s="35"/>
      <c r="AF147" s="35"/>
      <c r="AG147" s="91"/>
      <c r="AH147" s="91"/>
      <c r="AI147" s="35"/>
      <c r="AJ147" s="35"/>
      <c r="AK147" s="35"/>
      <c r="AL147" s="35"/>
      <c r="AM147" s="35"/>
      <c r="AN147" s="35"/>
      <c r="AO147" s="35"/>
      <c r="AP147" s="32"/>
      <c r="AQ147" s="32"/>
      <c r="AR147" s="32"/>
      <c r="AS147" s="32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  <c r="BF147" s="32"/>
      <c r="BG147" s="32"/>
      <c r="BH147" s="32"/>
      <c r="BI147" s="32"/>
      <c r="BJ147" s="32"/>
      <c r="BK147" s="32"/>
      <c r="BL147" s="32"/>
      <c r="BM147" s="32"/>
      <c r="BN147" s="32"/>
      <c r="BO147" s="32"/>
      <c r="BP147" s="32"/>
      <c r="BQ147" s="32"/>
      <c r="BR147" s="32"/>
      <c r="BS147" s="32"/>
      <c r="BT147" s="32"/>
      <c r="BU147" s="32"/>
      <c r="BV147" s="32"/>
      <c r="BW147" s="32"/>
      <c r="BX147" s="32"/>
      <c r="BY147" s="32"/>
      <c r="BZ147" s="32"/>
      <c r="CA147" s="32"/>
      <c r="CB147" s="32"/>
      <c r="CC147" s="32"/>
      <c r="CD147" s="32"/>
      <c r="CE147" s="32"/>
      <c r="CF147" s="32"/>
      <c r="CG147" s="32"/>
      <c r="CH147" s="32"/>
      <c r="CI147" s="32"/>
      <c r="CJ147" s="32"/>
      <c r="CK147" s="32"/>
      <c r="CL147" s="32"/>
      <c r="CM147" s="32"/>
      <c r="CN147" s="32"/>
      <c r="CO147" s="32"/>
      <c r="CP147" s="32"/>
    </row>
    <row r="148" spans="1:94" s="30" customFormat="1" ht="12" customHeight="1" x14ac:dyDescent="0.2">
      <c r="A148" s="33"/>
      <c r="B148" s="41"/>
      <c r="C148" s="33"/>
      <c r="D148" s="33"/>
      <c r="E148" s="33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35"/>
      <c r="AA148" s="35"/>
      <c r="AB148" s="35"/>
      <c r="AC148" s="35"/>
      <c r="AD148" s="35"/>
      <c r="AE148" s="35"/>
      <c r="AF148" s="35"/>
      <c r="AG148" s="91"/>
      <c r="AH148" s="91"/>
      <c r="AI148" s="35"/>
      <c r="AJ148" s="35"/>
      <c r="AK148" s="35"/>
      <c r="AL148" s="35"/>
      <c r="AM148" s="35"/>
      <c r="AN148" s="35"/>
      <c r="AO148" s="35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  <c r="BI148" s="32"/>
      <c r="BJ148" s="32"/>
      <c r="BK148" s="32"/>
      <c r="BL148" s="32"/>
      <c r="BM148" s="32"/>
      <c r="BN148" s="32"/>
      <c r="BO148" s="32"/>
      <c r="BP148" s="32"/>
      <c r="BQ148" s="32"/>
      <c r="BR148" s="32"/>
      <c r="BS148" s="32"/>
      <c r="BT148" s="32"/>
      <c r="BU148" s="32"/>
      <c r="BV148" s="32"/>
      <c r="BW148" s="32"/>
      <c r="BX148" s="32"/>
      <c r="BY148" s="32"/>
      <c r="BZ148" s="32"/>
      <c r="CA148" s="32"/>
      <c r="CB148" s="32"/>
      <c r="CC148" s="32"/>
      <c r="CD148" s="32"/>
      <c r="CE148" s="32"/>
      <c r="CF148" s="32"/>
      <c r="CG148" s="32"/>
      <c r="CH148" s="32"/>
      <c r="CI148" s="32"/>
      <c r="CJ148" s="32"/>
      <c r="CK148" s="32"/>
      <c r="CL148" s="32"/>
      <c r="CM148" s="32"/>
      <c r="CN148" s="32"/>
      <c r="CO148" s="32"/>
      <c r="CP148" s="32"/>
    </row>
    <row r="149" spans="1:94" s="30" customFormat="1" ht="12" customHeight="1" x14ac:dyDescent="0.2">
      <c r="A149" s="33"/>
      <c r="B149" s="41"/>
      <c r="C149" s="33"/>
      <c r="D149" s="33"/>
      <c r="E149" s="33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35"/>
      <c r="AA149" s="35"/>
      <c r="AB149" s="35"/>
      <c r="AC149" s="35"/>
      <c r="AD149" s="35"/>
      <c r="AE149" s="35"/>
      <c r="AF149" s="35"/>
      <c r="AG149" s="91"/>
      <c r="AH149" s="91"/>
      <c r="AI149" s="35"/>
      <c r="AJ149" s="35"/>
      <c r="AK149" s="35"/>
      <c r="AL149" s="35"/>
      <c r="AM149" s="35"/>
      <c r="AN149" s="35"/>
      <c r="AO149" s="35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  <c r="BI149" s="32"/>
      <c r="BJ149" s="32"/>
      <c r="BK149" s="32"/>
      <c r="BL149" s="32"/>
      <c r="BM149" s="32"/>
      <c r="BN149" s="32"/>
      <c r="BO149" s="32"/>
      <c r="BP149" s="32"/>
      <c r="BQ149" s="32"/>
      <c r="BR149" s="32"/>
      <c r="BS149" s="32"/>
      <c r="BT149" s="32"/>
      <c r="BU149" s="32"/>
      <c r="BV149" s="32"/>
      <c r="BW149" s="32"/>
      <c r="BX149" s="32"/>
      <c r="BY149" s="32"/>
      <c r="BZ149" s="32"/>
      <c r="CA149" s="32"/>
      <c r="CB149" s="32"/>
      <c r="CC149" s="32"/>
      <c r="CD149" s="32"/>
      <c r="CE149" s="32"/>
      <c r="CF149" s="32"/>
      <c r="CG149" s="32"/>
      <c r="CH149" s="32"/>
      <c r="CI149" s="32"/>
      <c r="CJ149" s="32"/>
      <c r="CK149" s="32"/>
      <c r="CL149" s="32"/>
      <c r="CM149" s="32"/>
      <c r="CN149" s="32"/>
      <c r="CO149" s="32"/>
      <c r="CP149" s="32"/>
    </row>
    <row r="150" spans="1:94" s="30" customFormat="1" ht="12" customHeight="1" x14ac:dyDescent="0.2">
      <c r="A150" s="33"/>
      <c r="B150" s="41"/>
      <c r="C150" s="33"/>
      <c r="D150" s="33"/>
      <c r="E150" s="33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35"/>
      <c r="AA150" s="35"/>
      <c r="AB150" s="35"/>
      <c r="AC150" s="35"/>
      <c r="AD150" s="35"/>
      <c r="AE150" s="35"/>
      <c r="AF150" s="35"/>
      <c r="AG150" s="91"/>
      <c r="AH150" s="91"/>
      <c r="AI150" s="35"/>
      <c r="AJ150" s="35"/>
      <c r="AK150" s="35"/>
      <c r="AL150" s="35"/>
      <c r="AM150" s="35"/>
      <c r="AN150" s="35"/>
      <c r="AO150" s="35"/>
      <c r="AP150" s="32"/>
      <c r="AQ150" s="32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  <c r="BI150" s="32"/>
      <c r="BJ150" s="32"/>
      <c r="BK150" s="32"/>
      <c r="BL150" s="32"/>
      <c r="BM150" s="32"/>
      <c r="BN150" s="32"/>
      <c r="BO150" s="32"/>
      <c r="BP150" s="32"/>
      <c r="BQ150" s="32"/>
      <c r="BR150" s="32"/>
      <c r="BS150" s="32"/>
      <c r="BT150" s="32"/>
      <c r="BU150" s="32"/>
      <c r="BV150" s="32"/>
      <c r="BW150" s="32"/>
      <c r="BX150" s="32"/>
      <c r="BY150" s="32"/>
      <c r="BZ150" s="32"/>
      <c r="CA150" s="32"/>
      <c r="CB150" s="32"/>
      <c r="CC150" s="32"/>
      <c r="CD150" s="32"/>
      <c r="CE150" s="32"/>
      <c r="CF150" s="32"/>
      <c r="CG150" s="32"/>
      <c r="CH150" s="32"/>
      <c r="CI150" s="32"/>
      <c r="CJ150" s="32"/>
      <c r="CK150" s="32"/>
      <c r="CL150" s="32"/>
      <c r="CM150" s="32"/>
      <c r="CN150" s="32"/>
      <c r="CO150" s="32"/>
      <c r="CP150" s="32"/>
    </row>
    <row r="151" spans="1:94" s="30" customFormat="1" ht="12" customHeight="1" x14ac:dyDescent="0.2">
      <c r="A151" s="33"/>
      <c r="B151" s="41"/>
      <c r="C151" s="33"/>
      <c r="D151" s="33"/>
      <c r="E151" s="33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35"/>
      <c r="AA151" s="35"/>
      <c r="AB151" s="35"/>
      <c r="AC151" s="35"/>
      <c r="AD151" s="35"/>
      <c r="AE151" s="35"/>
      <c r="AF151" s="35"/>
      <c r="AG151" s="91"/>
      <c r="AH151" s="91"/>
      <c r="AI151" s="35"/>
      <c r="AJ151" s="35"/>
      <c r="AK151" s="35"/>
      <c r="AL151" s="35"/>
      <c r="AM151" s="35"/>
      <c r="AN151" s="35"/>
      <c r="AO151" s="35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  <c r="CA151" s="32"/>
      <c r="CB151" s="32"/>
      <c r="CC151" s="32"/>
      <c r="CD151" s="32"/>
      <c r="CE151" s="32"/>
      <c r="CF151" s="32"/>
      <c r="CG151" s="32"/>
      <c r="CH151" s="32"/>
      <c r="CI151" s="32"/>
      <c r="CJ151" s="32"/>
      <c r="CK151" s="32"/>
      <c r="CL151" s="32"/>
      <c r="CM151" s="32"/>
      <c r="CN151" s="32"/>
      <c r="CO151" s="32"/>
      <c r="CP151" s="32"/>
    </row>
    <row r="152" spans="1:94" s="30" customFormat="1" ht="12" customHeight="1" x14ac:dyDescent="0.2">
      <c r="A152" s="33"/>
      <c r="B152" s="41"/>
      <c r="C152" s="33"/>
      <c r="D152" s="33"/>
      <c r="E152" s="33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35"/>
      <c r="AA152" s="35"/>
      <c r="AB152" s="35"/>
      <c r="AC152" s="35"/>
      <c r="AD152" s="35"/>
      <c r="AE152" s="35"/>
      <c r="AF152" s="35"/>
      <c r="AG152" s="91"/>
      <c r="AH152" s="91"/>
      <c r="AI152" s="35"/>
      <c r="AJ152" s="35"/>
      <c r="AK152" s="35"/>
      <c r="AL152" s="35"/>
      <c r="AM152" s="35"/>
      <c r="AN152" s="35"/>
      <c r="AO152" s="35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  <c r="BY152" s="32"/>
      <c r="BZ152" s="32"/>
      <c r="CA152" s="32"/>
      <c r="CB152" s="32"/>
      <c r="CC152" s="32"/>
      <c r="CD152" s="32"/>
      <c r="CE152" s="32"/>
      <c r="CF152" s="32"/>
      <c r="CG152" s="32"/>
      <c r="CH152" s="32"/>
      <c r="CI152" s="32"/>
      <c r="CJ152" s="32"/>
      <c r="CK152" s="32"/>
      <c r="CL152" s="32"/>
      <c r="CM152" s="32"/>
      <c r="CN152" s="32"/>
      <c r="CO152" s="32"/>
      <c r="CP152" s="32"/>
    </row>
    <row r="153" spans="1:94" s="30" customFormat="1" ht="12" customHeight="1" x14ac:dyDescent="0.2">
      <c r="A153" s="33"/>
      <c r="B153" s="41"/>
      <c r="C153" s="33"/>
      <c r="D153" s="33"/>
      <c r="E153" s="33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35"/>
      <c r="AA153" s="35"/>
      <c r="AB153" s="35"/>
      <c r="AC153" s="35"/>
      <c r="AD153" s="35"/>
      <c r="AE153" s="35"/>
      <c r="AF153" s="35"/>
      <c r="AG153" s="91"/>
      <c r="AH153" s="91"/>
      <c r="AI153" s="35"/>
      <c r="AJ153" s="35"/>
      <c r="AK153" s="35"/>
      <c r="AL153" s="35"/>
      <c r="AM153" s="33"/>
      <c r="AN153" s="35"/>
      <c r="AO153" s="35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  <c r="BJ153" s="32"/>
      <c r="BK153" s="32"/>
      <c r="BL153" s="32"/>
      <c r="BM153" s="32"/>
      <c r="BN153" s="32"/>
      <c r="BO153" s="32"/>
      <c r="BP153" s="32"/>
      <c r="BQ153" s="32"/>
      <c r="BR153" s="32"/>
      <c r="BS153" s="32"/>
      <c r="BT153" s="32"/>
      <c r="BU153" s="32"/>
      <c r="BV153" s="32"/>
      <c r="BW153" s="32"/>
      <c r="BX153" s="32"/>
      <c r="BY153" s="32"/>
      <c r="BZ153" s="32"/>
      <c r="CA153" s="32"/>
      <c r="CB153" s="32"/>
      <c r="CC153" s="32"/>
      <c r="CD153" s="32"/>
      <c r="CE153" s="32"/>
      <c r="CF153" s="32"/>
      <c r="CG153" s="32"/>
      <c r="CH153" s="32"/>
      <c r="CI153" s="32"/>
      <c r="CJ153" s="32"/>
      <c r="CK153" s="32"/>
      <c r="CL153" s="32"/>
      <c r="CM153" s="32"/>
      <c r="CN153" s="32"/>
      <c r="CO153" s="32"/>
      <c r="CP153" s="32"/>
    </row>
    <row r="154" spans="1:94" s="30" customFormat="1" ht="12" customHeight="1" x14ac:dyDescent="0.2">
      <c r="A154" s="33"/>
      <c r="B154" s="41"/>
      <c r="C154" s="33"/>
      <c r="D154" s="33"/>
      <c r="E154" s="33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35"/>
      <c r="AA154" s="35"/>
      <c r="AB154" s="35"/>
      <c r="AC154" s="35"/>
      <c r="AD154" s="35"/>
      <c r="AE154" s="35"/>
      <c r="AF154" s="35"/>
      <c r="AG154" s="91"/>
      <c r="AH154" s="91"/>
      <c r="AI154" s="35"/>
      <c r="AJ154" s="35"/>
      <c r="AK154" s="35"/>
      <c r="AL154" s="35"/>
      <c r="AM154" s="33"/>
      <c r="AN154" s="35"/>
      <c r="AO154" s="35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  <c r="BI154" s="32"/>
      <c r="BJ154" s="32"/>
      <c r="BK154" s="32"/>
      <c r="BL154" s="32"/>
      <c r="BM154" s="32"/>
      <c r="BN154" s="32"/>
      <c r="BO154" s="32"/>
      <c r="BP154" s="32"/>
      <c r="BQ154" s="32"/>
      <c r="BR154" s="32"/>
      <c r="BS154" s="32"/>
      <c r="BT154" s="32"/>
      <c r="BU154" s="32"/>
      <c r="BV154" s="32"/>
      <c r="BW154" s="32"/>
      <c r="BX154" s="32"/>
      <c r="BY154" s="32"/>
      <c r="BZ154" s="32"/>
      <c r="CA154" s="32"/>
      <c r="CB154" s="32"/>
      <c r="CC154" s="32"/>
      <c r="CD154" s="32"/>
      <c r="CE154" s="32"/>
      <c r="CF154" s="32"/>
      <c r="CG154" s="32"/>
      <c r="CH154" s="32"/>
      <c r="CI154" s="32"/>
      <c r="CJ154" s="32"/>
      <c r="CK154" s="32"/>
      <c r="CL154" s="32"/>
      <c r="CM154" s="32"/>
      <c r="CN154" s="32"/>
      <c r="CO154" s="32"/>
      <c r="CP154" s="32"/>
    </row>
    <row r="155" spans="1:94" s="30" customFormat="1" ht="12" customHeight="1" x14ac:dyDescent="0.2">
      <c r="A155" s="33"/>
      <c r="B155" s="41"/>
      <c r="C155" s="33"/>
      <c r="D155" s="33"/>
      <c r="E155" s="33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35"/>
      <c r="AA155" s="35"/>
      <c r="AB155" s="35"/>
      <c r="AC155" s="35"/>
      <c r="AD155" s="35"/>
      <c r="AE155" s="35"/>
      <c r="AF155" s="35"/>
      <c r="AG155" s="91"/>
      <c r="AH155" s="91"/>
      <c r="AI155" s="35"/>
      <c r="AJ155" s="35"/>
      <c r="AK155" s="35"/>
      <c r="AL155" s="35"/>
      <c r="AM155" s="33"/>
      <c r="AN155" s="35"/>
      <c r="AO155" s="35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  <c r="BI155" s="32"/>
      <c r="BJ155" s="32"/>
      <c r="BK155" s="32"/>
      <c r="BL155" s="32"/>
      <c r="BM155" s="32"/>
      <c r="BN155" s="32"/>
      <c r="BO155" s="32"/>
      <c r="BP155" s="32"/>
      <c r="BQ155" s="32"/>
      <c r="BR155" s="32"/>
      <c r="BS155" s="32"/>
      <c r="BT155" s="32"/>
      <c r="BU155" s="32"/>
      <c r="BV155" s="32"/>
      <c r="BW155" s="32"/>
      <c r="BX155" s="32"/>
      <c r="BY155" s="32"/>
      <c r="BZ155" s="32"/>
      <c r="CA155" s="32"/>
      <c r="CB155" s="32"/>
      <c r="CC155" s="32"/>
      <c r="CD155" s="32"/>
      <c r="CE155" s="32"/>
      <c r="CF155" s="32"/>
      <c r="CG155" s="32"/>
      <c r="CH155" s="32"/>
      <c r="CI155" s="32"/>
      <c r="CJ155" s="32"/>
      <c r="CK155" s="32"/>
      <c r="CL155" s="32"/>
      <c r="CM155" s="32"/>
      <c r="CN155" s="32"/>
      <c r="CO155" s="32"/>
      <c r="CP155" s="32"/>
    </row>
    <row r="156" spans="1:94" s="30" customFormat="1" ht="12" customHeight="1" x14ac:dyDescent="0.2">
      <c r="A156" s="33"/>
      <c r="B156" s="41"/>
      <c r="C156" s="33"/>
      <c r="D156" s="33"/>
      <c r="E156" s="33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35"/>
      <c r="AA156" s="35"/>
      <c r="AB156" s="35"/>
      <c r="AC156" s="35"/>
      <c r="AD156" s="35"/>
      <c r="AE156" s="35"/>
      <c r="AF156" s="35"/>
      <c r="AG156" s="91"/>
      <c r="AH156" s="91"/>
      <c r="AI156" s="35"/>
      <c r="AJ156" s="35"/>
      <c r="AK156" s="35"/>
      <c r="AL156" s="35"/>
      <c r="AM156" s="50"/>
      <c r="AN156" s="35"/>
      <c r="AO156" s="35"/>
      <c r="AP156" s="32"/>
      <c r="AQ156" s="32"/>
      <c r="AR156" s="32"/>
      <c r="AS156" s="32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  <c r="BD156" s="32"/>
      <c r="BE156" s="32"/>
      <c r="BF156" s="32"/>
      <c r="BG156" s="32"/>
      <c r="BH156" s="32"/>
      <c r="BI156" s="32"/>
      <c r="BJ156" s="32"/>
      <c r="BK156" s="32"/>
      <c r="BL156" s="32"/>
      <c r="BM156" s="32"/>
      <c r="BN156" s="32"/>
      <c r="BO156" s="32"/>
      <c r="BP156" s="32"/>
      <c r="BQ156" s="32"/>
      <c r="BR156" s="32"/>
      <c r="BS156" s="32"/>
      <c r="BT156" s="32"/>
      <c r="BU156" s="32"/>
      <c r="BV156" s="32"/>
      <c r="BW156" s="32"/>
      <c r="BX156" s="32"/>
      <c r="BY156" s="32"/>
      <c r="BZ156" s="32"/>
      <c r="CA156" s="32"/>
      <c r="CB156" s="32"/>
      <c r="CC156" s="32"/>
      <c r="CD156" s="32"/>
      <c r="CE156" s="32"/>
      <c r="CF156" s="32"/>
      <c r="CG156" s="32"/>
      <c r="CH156" s="32"/>
      <c r="CI156" s="32"/>
      <c r="CJ156" s="32"/>
      <c r="CK156" s="32"/>
      <c r="CL156" s="32"/>
      <c r="CM156" s="32"/>
      <c r="CN156" s="32"/>
      <c r="CO156" s="32"/>
      <c r="CP156" s="32"/>
    </row>
    <row r="157" spans="1:94" s="30" customFormat="1" ht="12" customHeight="1" x14ac:dyDescent="0.2">
      <c r="A157" s="33"/>
      <c r="B157" s="41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5"/>
      <c r="AA157" s="35"/>
      <c r="AB157" s="35"/>
      <c r="AC157" s="35"/>
      <c r="AD157" s="35"/>
      <c r="AE157" s="35"/>
      <c r="AF157" s="35"/>
      <c r="AG157" s="91"/>
      <c r="AH157" s="91"/>
      <c r="AI157" s="35"/>
      <c r="AJ157" s="35"/>
      <c r="AK157" s="35"/>
      <c r="AL157" s="35"/>
      <c r="AM157" s="50"/>
      <c r="AN157" s="35"/>
      <c r="AO157" s="35"/>
      <c r="AP157" s="32"/>
      <c r="AQ157" s="32"/>
      <c r="AR157" s="32"/>
      <c r="AS157" s="32"/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  <c r="BD157" s="32"/>
      <c r="BE157" s="32"/>
      <c r="BF157" s="32"/>
      <c r="BG157" s="32"/>
      <c r="BH157" s="32"/>
      <c r="BI157" s="32"/>
      <c r="BJ157" s="32"/>
      <c r="BK157" s="32"/>
      <c r="BL157" s="32"/>
      <c r="BM157" s="32"/>
      <c r="BN157" s="32"/>
      <c r="BO157" s="32"/>
      <c r="BP157" s="32"/>
      <c r="BQ157" s="32"/>
      <c r="BR157" s="32"/>
      <c r="BS157" s="32"/>
      <c r="BT157" s="32"/>
      <c r="BU157" s="32"/>
      <c r="BV157" s="32"/>
      <c r="BW157" s="32"/>
      <c r="BX157" s="32"/>
      <c r="BY157" s="32"/>
      <c r="BZ157" s="32"/>
      <c r="CA157" s="32"/>
      <c r="CB157" s="32"/>
      <c r="CC157" s="32"/>
      <c r="CD157" s="32"/>
      <c r="CE157" s="32"/>
      <c r="CF157" s="32"/>
      <c r="CG157" s="32"/>
      <c r="CH157" s="32"/>
      <c r="CI157" s="32"/>
      <c r="CJ157" s="32"/>
      <c r="CK157" s="32"/>
      <c r="CL157" s="32"/>
      <c r="CM157" s="32"/>
      <c r="CN157" s="32"/>
      <c r="CO157" s="32"/>
      <c r="CP157" s="32"/>
    </row>
    <row r="158" spans="1:94" s="30" customFormat="1" ht="12" customHeight="1" x14ac:dyDescent="0.2">
      <c r="A158" s="33"/>
      <c r="B158" s="41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5"/>
      <c r="AA158" s="35"/>
      <c r="AB158" s="35"/>
      <c r="AC158" s="35"/>
      <c r="AD158" s="35"/>
      <c r="AE158" s="35"/>
      <c r="AF158" s="35"/>
      <c r="AG158" s="91"/>
      <c r="AH158" s="91"/>
      <c r="AI158" s="35"/>
      <c r="AJ158" s="35"/>
      <c r="AK158" s="35"/>
      <c r="AL158" s="35"/>
      <c r="AM158" s="50"/>
      <c r="AN158" s="35"/>
      <c r="AO158" s="35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  <c r="BY158" s="32"/>
      <c r="BZ158" s="32"/>
      <c r="CA158" s="32"/>
      <c r="CB158" s="32"/>
      <c r="CC158" s="32"/>
      <c r="CD158" s="32"/>
      <c r="CE158" s="32"/>
      <c r="CF158" s="32"/>
      <c r="CG158" s="32"/>
      <c r="CH158" s="32"/>
      <c r="CI158" s="32"/>
      <c r="CJ158" s="32"/>
      <c r="CK158" s="32"/>
      <c r="CL158" s="32"/>
      <c r="CM158" s="32"/>
      <c r="CN158" s="32"/>
      <c r="CO158" s="32"/>
      <c r="CP158" s="32"/>
    </row>
    <row r="159" spans="1:94" s="30" customFormat="1" ht="12" customHeight="1" x14ac:dyDescent="0.2">
      <c r="A159" s="33"/>
      <c r="B159" s="41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5"/>
      <c r="AA159" s="35"/>
      <c r="AB159" s="35"/>
      <c r="AC159" s="35"/>
      <c r="AD159" s="35"/>
      <c r="AE159" s="35"/>
      <c r="AF159" s="35"/>
      <c r="AG159" s="91"/>
      <c r="AH159" s="91"/>
      <c r="AI159" s="35"/>
      <c r="AJ159" s="35"/>
      <c r="AK159" s="35"/>
      <c r="AL159" s="35"/>
      <c r="AM159" s="50"/>
      <c r="AN159" s="35"/>
      <c r="AO159" s="35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  <c r="BY159" s="32"/>
      <c r="BZ159" s="32"/>
      <c r="CA159" s="32"/>
      <c r="CB159" s="32"/>
      <c r="CC159" s="32"/>
      <c r="CD159" s="32"/>
      <c r="CE159" s="32"/>
      <c r="CF159" s="32"/>
      <c r="CG159" s="32"/>
      <c r="CH159" s="32"/>
      <c r="CI159" s="32"/>
      <c r="CJ159" s="32"/>
      <c r="CK159" s="32"/>
      <c r="CL159" s="32"/>
      <c r="CM159" s="32"/>
      <c r="CN159" s="32"/>
      <c r="CO159" s="32"/>
      <c r="CP159" s="32"/>
    </row>
    <row r="160" spans="1:94" s="30" customFormat="1" ht="12" customHeight="1" x14ac:dyDescent="0.2">
      <c r="A160" s="33"/>
      <c r="B160" s="41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5"/>
      <c r="AA160" s="35"/>
      <c r="AB160" s="35"/>
      <c r="AC160" s="35"/>
      <c r="AD160" s="35"/>
      <c r="AE160" s="35"/>
      <c r="AF160" s="35"/>
      <c r="AG160" s="91"/>
      <c r="AH160" s="91"/>
      <c r="AI160" s="35"/>
      <c r="AJ160" s="35"/>
      <c r="AK160" s="35"/>
      <c r="AL160" s="35"/>
      <c r="AM160" s="50"/>
      <c r="AN160" s="35"/>
      <c r="AO160" s="35"/>
      <c r="AP160" s="32"/>
      <c r="AQ160" s="32"/>
      <c r="AR160" s="32"/>
      <c r="AS160" s="32"/>
      <c r="AT160" s="32"/>
      <c r="AU160" s="32"/>
      <c r="AV160" s="32"/>
      <c r="AW160" s="32"/>
      <c r="AX160" s="32"/>
      <c r="AY160" s="32"/>
      <c r="AZ160" s="32"/>
      <c r="BA160" s="32"/>
      <c r="BB160" s="32"/>
      <c r="BC160" s="32"/>
      <c r="BD160" s="32"/>
      <c r="BE160" s="32"/>
      <c r="BF160" s="32"/>
      <c r="BG160" s="32"/>
      <c r="BH160" s="32"/>
      <c r="BI160" s="32"/>
      <c r="BJ160" s="32"/>
      <c r="BK160" s="32"/>
      <c r="BL160" s="32"/>
      <c r="BM160" s="32"/>
      <c r="BN160" s="32"/>
      <c r="BO160" s="32"/>
      <c r="BP160" s="32"/>
      <c r="BQ160" s="32"/>
      <c r="BR160" s="32"/>
      <c r="BS160" s="32"/>
      <c r="BT160" s="32"/>
      <c r="BU160" s="32"/>
      <c r="BV160" s="32"/>
      <c r="BW160" s="32"/>
      <c r="BX160" s="32"/>
      <c r="BY160" s="32"/>
      <c r="BZ160" s="32"/>
      <c r="CA160" s="32"/>
      <c r="CB160" s="32"/>
      <c r="CC160" s="32"/>
      <c r="CD160" s="32"/>
      <c r="CE160" s="32"/>
      <c r="CF160" s="32"/>
      <c r="CG160" s="32"/>
      <c r="CH160" s="32"/>
      <c r="CI160" s="32"/>
      <c r="CJ160" s="32"/>
      <c r="CK160" s="32"/>
      <c r="CL160" s="32"/>
      <c r="CM160" s="32"/>
      <c r="CN160" s="32"/>
      <c r="CO160" s="32"/>
      <c r="CP160" s="32"/>
    </row>
    <row r="161" spans="1:94" s="30" customFormat="1" ht="12" customHeight="1" x14ac:dyDescent="0.2">
      <c r="A161" s="33"/>
      <c r="B161" s="41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5"/>
      <c r="AA161" s="35"/>
      <c r="AB161" s="35"/>
      <c r="AC161" s="35"/>
      <c r="AD161" s="35"/>
      <c r="AE161" s="35"/>
      <c r="AF161" s="35"/>
      <c r="AG161" s="91"/>
      <c r="AH161" s="91"/>
      <c r="AI161" s="35"/>
      <c r="AJ161" s="35"/>
      <c r="AK161" s="35"/>
      <c r="AL161" s="35"/>
      <c r="AM161" s="50"/>
      <c r="AN161" s="35"/>
      <c r="AO161" s="35"/>
      <c r="AP161" s="32"/>
      <c r="AQ161" s="32"/>
      <c r="AR161" s="32"/>
      <c r="AS161" s="32"/>
      <c r="AT161" s="32"/>
      <c r="AU161" s="32"/>
      <c r="AV161" s="32"/>
      <c r="AW161" s="32"/>
      <c r="AX161" s="32"/>
      <c r="AY161" s="32"/>
      <c r="AZ161" s="32"/>
      <c r="BA161" s="32"/>
      <c r="BB161" s="32"/>
      <c r="BC161" s="32"/>
      <c r="BD161" s="32"/>
      <c r="BE161" s="32"/>
      <c r="BF161" s="32"/>
      <c r="BG161" s="32"/>
      <c r="BH161" s="32"/>
      <c r="BI161" s="32"/>
      <c r="BJ161" s="32"/>
      <c r="BK161" s="32"/>
      <c r="BL161" s="32"/>
      <c r="BM161" s="32"/>
      <c r="BN161" s="32"/>
      <c r="BO161" s="32"/>
      <c r="BP161" s="32"/>
      <c r="BQ161" s="32"/>
      <c r="BR161" s="32"/>
      <c r="BS161" s="32"/>
      <c r="BT161" s="32"/>
      <c r="BU161" s="32"/>
      <c r="BV161" s="32"/>
      <c r="BW161" s="32"/>
      <c r="BX161" s="32"/>
      <c r="BY161" s="32"/>
      <c r="BZ161" s="32"/>
      <c r="CA161" s="32"/>
      <c r="CB161" s="32"/>
      <c r="CC161" s="32"/>
      <c r="CD161" s="32"/>
      <c r="CE161" s="32"/>
      <c r="CF161" s="32"/>
      <c r="CG161" s="32"/>
      <c r="CH161" s="32"/>
      <c r="CI161" s="32"/>
      <c r="CJ161" s="32"/>
      <c r="CK161" s="32"/>
      <c r="CL161" s="32"/>
      <c r="CM161" s="32"/>
      <c r="CN161" s="32"/>
      <c r="CO161" s="32"/>
      <c r="CP161" s="32"/>
    </row>
    <row r="162" spans="1:94" s="30" customFormat="1" ht="12" customHeight="1" x14ac:dyDescent="0.2">
      <c r="A162" s="33"/>
      <c r="B162" s="41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5"/>
      <c r="AA162" s="35"/>
      <c r="AB162" s="35"/>
      <c r="AC162" s="35"/>
      <c r="AD162" s="35"/>
      <c r="AE162" s="35"/>
      <c r="AF162" s="35"/>
      <c r="AG162" s="91"/>
      <c r="AH162" s="91"/>
      <c r="AI162" s="35"/>
      <c r="AJ162" s="35"/>
      <c r="AK162" s="35"/>
      <c r="AL162" s="35"/>
      <c r="AM162" s="50"/>
      <c r="AN162" s="35"/>
      <c r="AO162" s="35"/>
      <c r="AP162" s="32"/>
      <c r="AQ162" s="32"/>
      <c r="AR162" s="32"/>
      <c r="AS162" s="32"/>
      <c r="AT162" s="32"/>
      <c r="AU162" s="32"/>
      <c r="AV162" s="32"/>
      <c r="AW162" s="32"/>
      <c r="AX162" s="32"/>
      <c r="AY162" s="32"/>
      <c r="AZ162" s="32"/>
      <c r="BA162" s="32"/>
      <c r="BB162" s="32"/>
      <c r="BC162" s="32"/>
      <c r="BD162" s="32"/>
      <c r="BE162" s="32"/>
      <c r="BF162" s="32"/>
      <c r="BG162" s="32"/>
      <c r="BH162" s="32"/>
      <c r="BI162" s="32"/>
      <c r="BJ162" s="32"/>
      <c r="BK162" s="32"/>
      <c r="BL162" s="32"/>
      <c r="BM162" s="32"/>
      <c r="BN162" s="32"/>
      <c r="BO162" s="32"/>
      <c r="BP162" s="32"/>
      <c r="BQ162" s="32"/>
      <c r="BR162" s="32"/>
      <c r="BS162" s="32"/>
      <c r="BT162" s="32"/>
      <c r="BU162" s="32"/>
      <c r="BV162" s="32"/>
      <c r="BW162" s="32"/>
      <c r="BX162" s="32"/>
      <c r="BY162" s="32"/>
      <c r="BZ162" s="32"/>
      <c r="CA162" s="32"/>
      <c r="CB162" s="32"/>
      <c r="CC162" s="32"/>
      <c r="CD162" s="32"/>
      <c r="CE162" s="32"/>
      <c r="CF162" s="32"/>
      <c r="CG162" s="32"/>
      <c r="CH162" s="32"/>
      <c r="CI162" s="32"/>
      <c r="CJ162" s="32"/>
      <c r="CK162" s="32"/>
      <c r="CL162" s="32"/>
      <c r="CM162" s="32"/>
      <c r="CN162" s="32"/>
      <c r="CO162" s="32"/>
      <c r="CP162" s="32"/>
    </row>
    <row r="163" spans="1:94" s="30" customFormat="1" ht="12" customHeight="1" x14ac:dyDescent="0.2">
      <c r="A163" s="33"/>
      <c r="B163" s="41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5"/>
      <c r="AA163" s="35"/>
      <c r="AB163" s="35"/>
      <c r="AC163" s="35"/>
      <c r="AD163" s="35"/>
      <c r="AE163" s="35"/>
      <c r="AF163" s="35"/>
      <c r="AG163" s="91"/>
      <c r="AH163" s="91"/>
      <c r="AI163" s="35"/>
      <c r="AJ163" s="35"/>
      <c r="AK163" s="35"/>
      <c r="AL163" s="35"/>
      <c r="AM163" s="50"/>
      <c r="AN163" s="35"/>
      <c r="AO163" s="35"/>
      <c r="AP163" s="32"/>
      <c r="AQ163" s="32"/>
      <c r="AR163" s="32"/>
      <c r="AS163" s="32"/>
      <c r="AT163" s="32"/>
      <c r="AU163" s="32"/>
      <c r="AV163" s="32"/>
      <c r="AW163" s="32"/>
      <c r="AX163" s="32"/>
      <c r="AY163" s="32"/>
      <c r="AZ163" s="32"/>
      <c r="BA163" s="32"/>
      <c r="BB163" s="32"/>
      <c r="BC163" s="32"/>
      <c r="BD163" s="32"/>
      <c r="BE163" s="32"/>
      <c r="BF163" s="32"/>
      <c r="BG163" s="32"/>
      <c r="BH163" s="32"/>
      <c r="BI163" s="32"/>
      <c r="BJ163" s="32"/>
      <c r="BK163" s="32"/>
      <c r="BL163" s="32"/>
      <c r="BM163" s="32"/>
      <c r="BN163" s="32"/>
      <c r="BO163" s="32"/>
      <c r="BP163" s="32"/>
      <c r="BQ163" s="32"/>
      <c r="BR163" s="32"/>
      <c r="BS163" s="32"/>
      <c r="BT163" s="32"/>
      <c r="BU163" s="32"/>
      <c r="BV163" s="32"/>
      <c r="BW163" s="32"/>
      <c r="BX163" s="32"/>
      <c r="BY163" s="32"/>
      <c r="BZ163" s="32"/>
      <c r="CA163" s="32"/>
      <c r="CB163" s="32"/>
      <c r="CC163" s="32"/>
      <c r="CD163" s="32"/>
      <c r="CE163" s="32"/>
      <c r="CF163" s="32"/>
      <c r="CG163" s="32"/>
      <c r="CH163" s="32"/>
      <c r="CI163" s="32"/>
      <c r="CJ163" s="32"/>
      <c r="CK163" s="32"/>
      <c r="CL163" s="32"/>
      <c r="CM163" s="32"/>
      <c r="CN163" s="32"/>
      <c r="CO163" s="32"/>
      <c r="CP163" s="32"/>
    </row>
    <row r="164" spans="1:94" s="30" customFormat="1" ht="12" customHeight="1" x14ac:dyDescent="0.2">
      <c r="A164" s="33"/>
      <c r="B164" s="41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5"/>
      <c r="AA164" s="35"/>
      <c r="AB164" s="35"/>
      <c r="AC164" s="35"/>
      <c r="AD164" s="35"/>
      <c r="AE164" s="35"/>
      <c r="AF164" s="35"/>
      <c r="AG164" s="91"/>
      <c r="AH164" s="91"/>
      <c r="AI164" s="35"/>
      <c r="AJ164" s="35"/>
      <c r="AK164" s="35"/>
      <c r="AL164" s="35"/>
      <c r="AM164" s="35"/>
      <c r="AN164" s="35"/>
      <c r="AO164" s="35"/>
      <c r="AP164" s="32"/>
      <c r="AQ164" s="32"/>
      <c r="AR164" s="32"/>
      <c r="AS164" s="32"/>
      <c r="AT164" s="32"/>
      <c r="AU164" s="32"/>
      <c r="AV164" s="32"/>
      <c r="AW164" s="32"/>
      <c r="AX164" s="32"/>
      <c r="AY164" s="32"/>
      <c r="AZ164" s="32"/>
      <c r="BA164" s="32"/>
      <c r="BB164" s="32"/>
      <c r="BC164" s="32"/>
      <c r="BD164" s="32"/>
      <c r="BE164" s="32"/>
      <c r="BF164" s="32"/>
      <c r="BG164" s="32"/>
      <c r="BH164" s="32"/>
      <c r="BI164" s="32"/>
      <c r="BJ164" s="32"/>
      <c r="BK164" s="32"/>
      <c r="BL164" s="32"/>
      <c r="BM164" s="32"/>
      <c r="BN164" s="32"/>
      <c r="BO164" s="32"/>
      <c r="BP164" s="32"/>
      <c r="BQ164" s="32"/>
      <c r="BR164" s="32"/>
      <c r="BS164" s="32"/>
      <c r="BT164" s="32"/>
      <c r="BU164" s="32"/>
      <c r="BV164" s="32"/>
      <c r="BW164" s="32"/>
      <c r="BX164" s="32"/>
      <c r="BY164" s="32"/>
      <c r="BZ164" s="32"/>
      <c r="CA164" s="32"/>
      <c r="CB164" s="32"/>
      <c r="CC164" s="32"/>
      <c r="CD164" s="32"/>
      <c r="CE164" s="32"/>
      <c r="CF164" s="32"/>
      <c r="CG164" s="32"/>
      <c r="CH164" s="32"/>
      <c r="CI164" s="32"/>
      <c r="CJ164" s="32"/>
      <c r="CK164" s="32"/>
      <c r="CL164" s="32"/>
      <c r="CM164" s="32"/>
      <c r="CN164" s="32"/>
      <c r="CO164" s="32"/>
      <c r="CP164" s="32"/>
    </row>
    <row r="165" spans="1:94" s="30" customFormat="1" ht="12" customHeight="1" x14ac:dyDescent="0.2">
      <c r="A165" s="33"/>
      <c r="B165" s="41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5"/>
      <c r="AA165" s="35"/>
      <c r="AB165" s="35"/>
      <c r="AC165" s="35"/>
      <c r="AD165" s="35"/>
      <c r="AE165" s="35"/>
      <c r="AF165" s="35"/>
      <c r="AG165" s="91"/>
      <c r="AH165" s="91"/>
      <c r="AI165" s="35"/>
      <c r="AJ165" s="35"/>
      <c r="AK165" s="35"/>
      <c r="AL165" s="35"/>
      <c r="AM165" s="35"/>
      <c r="AN165" s="35"/>
      <c r="AO165" s="35"/>
      <c r="AP165" s="32"/>
      <c r="AQ165" s="32"/>
      <c r="AR165" s="32"/>
      <c r="AS165" s="32"/>
      <c r="AT165" s="32"/>
      <c r="AU165" s="32"/>
      <c r="AV165" s="32"/>
      <c r="AW165" s="32"/>
      <c r="AX165" s="32"/>
      <c r="AY165" s="32"/>
      <c r="AZ165" s="32"/>
      <c r="BA165" s="32"/>
      <c r="BB165" s="32"/>
      <c r="BC165" s="32"/>
      <c r="BD165" s="32"/>
      <c r="BE165" s="32"/>
      <c r="BF165" s="32"/>
      <c r="BG165" s="32"/>
      <c r="BH165" s="32"/>
      <c r="BI165" s="32"/>
      <c r="BJ165" s="32"/>
      <c r="BK165" s="32"/>
      <c r="BL165" s="32"/>
      <c r="BM165" s="32"/>
      <c r="BN165" s="32"/>
      <c r="BO165" s="32"/>
      <c r="BP165" s="32"/>
      <c r="BQ165" s="32"/>
      <c r="BR165" s="32"/>
      <c r="BS165" s="32"/>
      <c r="BT165" s="32"/>
      <c r="BU165" s="32"/>
      <c r="BV165" s="32"/>
      <c r="BW165" s="32"/>
      <c r="BX165" s="32"/>
      <c r="BY165" s="32"/>
      <c r="BZ165" s="32"/>
      <c r="CA165" s="32"/>
      <c r="CB165" s="32"/>
      <c r="CC165" s="32"/>
      <c r="CD165" s="32"/>
      <c r="CE165" s="32"/>
      <c r="CF165" s="32"/>
      <c r="CG165" s="32"/>
      <c r="CH165" s="32"/>
      <c r="CI165" s="32"/>
      <c r="CJ165" s="32"/>
      <c r="CK165" s="32"/>
      <c r="CL165" s="32"/>
      <c r="CM165" s="32"/>
      <c r="CN165" s="32"/>
      <c r="CO165" s="32"/>
      <c r="CP165" s="32"/>
    </row>
    <row r="166" spans="1:94" s="30" customFormat="1" ht="12" customHeight="1" x14ac:dyDescent="0.2">
      <c r="A166" s="33"/>
      <c r="B166" s="41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5"/>
      <c r="AA166" s="35"/>
      <c r="AB166" s="35"/>
      <c r="AC166" s="35"/>
      <c r="AD166" s="35"/>
      <c r="AE166" s="35"/>
      <c r="AF166" s="35"/>
      <c r="AG166" s="91"/>
      <c r="AH166" s="91"/>
      <c r="AI166" s="35"/>
      <c r="AJ166" s="35"/>
      <c r="AK166" s="35"/>
      <c r="AL166" s="35"/>
      <c r="AM166" s="35"/>
      <c r="AN166" s="35"/>
      <c r="AO166" s="35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  <c r="BI166" s="32"/>
      <c r="BJ166" s="32"/>
      <c r="BK166" s="32"/>
      <c r="BL166" s="32"/>
      <c r="BM166" s="32"/>
      <c r="BN166" s="32"/>
      <c r="BO166" s="32"/>
      <c r="BP166" s="32"/>
      <c r="BQ166" s="32"/>
      <c r="BR166" s="32"/>
      <c r="BS166" s="32"/>
      <c r="BT166" s="32"/>
      <c r="BU166" s="32"/>
      <c r="BV166" s="32"/>
      <c r="BW166" s="32"/>
      <c r="BX166" s="32"/>
      <c r="BY166" s="32"/>
      <c r="BZ166" s="32"/>
      <c r="CA166" s="32"/>
      <c r="CB166" s="32"/>
      <c r="CC166" s="32"/>
      <c r="CD166" s="32"/>
      <c r="CE166" s="32"/>
      <c r="CF166" s="32"/>
      <c r="CG166" s="32"/>
      <c r="CH166" s="32"/>
      <c r="CI166" s="32"/>
      <c r="CJ166" s="32"/>
      <c r="CK166" s="32"/>
      <c r="CL166" s="32"/>
      <c r="CM166" s="32"/>
      <c r="CN166" s="32"/>
      <c r="CO166" s="32"/>
      <c r="CP166" s="32"/>
    </row>
    <row r="167" spans="1:94" s="30" customFormat="1" ht="12" customHeight="1" x14ac:dyDescent="0.2">
      <c r="A167" s="33"/>
      <c r="B167" s="41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5"/>
      <c r="AA167" s="35"/>
      <c r="AB167" s="35"/>
      <c r="AC167" s="35"/>
      <c r="AD167" s="35"/>
      <c r="AE167" s="35"/>
      <c r="AF167" s="35"/>
      <c r="AG167" s="91"/>
      <c r="AH167" s="91"/>
      <c r="AI167" s="35"/>
      <c r="AJ167" s="35"/>
      <c r="AK167" s="35"/>
      <c r="AL167" s="35"/>
      <c r="AM167" s="35"/>
      <c r="AN167" s="35"/>
      <c r="AO167" s="35"/>
      <c r="AP167" s="32"/>
      <c r="AQ167" s="32"/>
      <c r="AR167" s="32"/>
      <c r="AS167" s="32"/>
      <c r="AT167" s="32"/>
      <c r="AU167" s="32"/>
      <c r="AV167" s="32"/>
      <c r="AW167" s="32"/>
      <c r="AX167" s="32"/>
      <c r="AY167" s="32"/>
      <c r="AZ167" s="32"/>
      <c r="BA167" s="32"/>
      <c r="BB167" s="32"/>
      <c r="BC167" s="32"/>
      <c r="BD167" s="32"/>
      <c r="BE167" s="32"/>
      <c r="BF167" s="32"/>
      <c r="BG167" s="32"/>
      <c r="BH167" s="32"/>
      <c r="BI167" s="32"/>
      <c r="BJ167" s="32"/>
      <c r="BK167" s="32"/>
      <c r="BL167" s="32"/>
      <c r="BM167" s="32"/>
      <c r="BN167" s="32"/>
      <c r="BO167" s="32"/>
      <c r="BP167" s="32"/>
      <c r="BQ167" s="32"/>
      <c r="BR167" s="32"/>
      <c r="BS167" s="32"/>
      <c r="BT167" s="32"/>
      <c r="BU167" s="32"/>
      <c r="BV167" s="32"/>
      <c r="BW167" s="32"/>
      <c r="BX167" s="32"/>
      <c r="BY167" s="32"/>
      <c r="BZ167" s="32"/>
      <c r="CA167" s="32"/>
      <c r="CB167" s="32"/>
      <c r="CC167" s="32"/>
      <c r="CD167" s="32"/>
      <c r="CE167" s="32"/>
      <c r="CF167" s="32"/>
      <c r="CG167" s="32"/>
      <c r="CH167" s="32"/>
      <c r="CI167" s="32"/>
      <c r="CJ167" s="32"/>
      <c r="CK167" s="32"/>
      <c r="CL167" s="32"/>
      <c r="CM167" s="32"/>
      <c r="CN167" s="32"/>
      <c r="CO167" s="32"/>
      <c r="CP167" s="32"/>
    </row>
    <row r="168" spans="1:94" s="30" customFormat="1" ht="12" customHeight="1" x14ac:dyDescent="0.2">
      <c r="A168" s="33"/>
      <c r="B168" s="41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5"/>
      <c r="AA168" s="35"/>
      <c r="AB168" s="35"/>
      <c r="AC168" s="35"/>
      <c r="AD168" s="35"/>
      <c r="AE168" s="35"/>
      <c r="AF168" s="35"/>
      <c r="AG168" s="91"/>
      <c r="AH168" s="91"/>
      <c r="AI168" s="35"/>
      <c r="AJ168" s="35"/>
      <c r="AK168" s="35"/>
      <c r="AL168" s="35"/>
      <c r="AM168" s="35"/>
      <c r="AN168" s="35"/>
      <c r="AO168" s="35"/>
      <c r="AP168" s="32"/>
      <c r="AQ168" s="32"/>
      <c r="AR168" s="32"/>
      <c r="AS168" s="32"/>
      <c r="AT168" s="32"/>
      <c r="AU168" s="32"/>
      <c r="AV168" s="32"/>
      <c r="AW168" s="32"/>
      <c r="AX168" s="32"/>
      <c r="AY168" s="32"/>
      <c r="AZ168" s="32"/>
      <c r="BA168" s="32"/>
      <c r="BB168" s="32"/>
      <c r="BC168" s="32"/>
      <c r="BD168" s="32"/>
      <c r="BE168" s="32"/>
      <c r="BF168" s="32"/>
      <c r="BG168" s="32"/>
      <c r="BH168" s="32"/>
      <c r="BI168" s="32"/>
      <c r="BJ168" s="32"/>
      <c r="BK168" s="32"/>
      <c r="BL168" s="32"/>
      <c r="BM168" s="32"/>
      <c r="BN168" s="32"/>
      <c r="BO168" s="32"/>
      <c r="BP168" s="32"/>
      <c r="BQ168" s="32"/>
      <c r="BR168" s="32"/>
      <c r="BS168" s="32"/>
      <c r="BT168" s="32"/>
      <c r="BU168" s="32"/>
      <c r="BV168" s="32"/>
      <c r="BW168" s="32"/>
      <c r="BX168" s="32"/>
      <c r="BY168" s="32"/>
      <c r="BZ168" s="32"/>
      <c r="CA168" s="32"/>
      <c r="CB168" s="32"/>
      <c r="CC168" s="32"/>
      <c r="CD168" s="32"/>
      <c r="CE168" s="32"/>
      <c r="CF168" s="32"/>
      <c r="CG168" s="32"/>
      <c r="CH168" s="32"/>
      <c r="CI168" s="32"/>
      <c r="CJ168" s="32"/>
      <c r="CK168" s="32"/>
      <c r="CL168" s="32"/>
      <c r="CM168" s="32"/>
      <c r="CN168" s="32"/>
      <c r="CO168" s="32"/>
      <c r="CP168" s="32"/>
    </row>
    <row r="169" spans="1:94" s="30" customFormat="1" ht="12" customHeight="1" x14ac:dyDescent="0.2">
      <c r="A169" s="33"/>
      <c r="B169" s="41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5"/>
      <c r="AA169" s="35"/>
      <c r="AB169" s="35"/>
      <c r="AC169" s="35"/>
      <c r="AD169" s="35"/>
      <c r="AE169" s="35"/>
      <c r="AF169" s="35"/>
      <c r="AG169" s="91"/>
      <c r="AH169" s="91"/>
      <c r="AI169" s="35"/>
      <c r="AJ169" s="35"/>
      <c r="AK169" s="35"/>
      <c r="AL169" s="35"/>
      <c r="AM169" s="35"/>
      <c r="AN169" s="35"/>
      <c r="AO169" s="35"/>
      <c r="AP169" s="32"/>
      <c r="AQ169" s="32"/>
      <c r="AR169" s="32"/>
      <c r="AS169" s="32"/>
      <c r="AT169" s="32"/>
      <c r="AU169" s="32"/>
      <c r="AV169" s="32"/>
      <c r="AW169" s="32"/>
      <c r="AX169" s="32"/>
      <c r="AY169" s="32"/>
      <c r="AZ169" s="32"/>
      <c r="BA169" s="32"/>
      <c r="BB169" s="32"/>
      <c r="BC169" s="32"/>
      <c r="BD169" s="32"/>
      <c r="BE169" s="32"/>
      <c r="BF169" s="32"/>
      <c r="BG169" s="32"/>
      <c r="BH169" s="32"/>
      <c r="BI169" s="32"/>
      <c r="BJ169" s="32"/>
      <c r="BK169" s="32"/>
      <c r="BL169" s="32"/>
      <c r="BM169" s="32"/>
      <c r="BN169" s="32"/>
      <c r="BO169" s="32"/>
      <c r="BP169" s="32"/>
      <c r="BQ169" s="32"/>
      <c r="BR169" s="32"/>
      <c r="BS169" s="32"/>
      <c r="BT169" s="32"/>
      <c r="BU169" s="32"/>
      <c r="BV169" s="32"/>
      <c r="BW169" s="32"/>
      <c r="BX169" s="32"/>
      <c r="BY169" s="32"/>
      <c r="BZ169" s="32"/>
      <c r="CA169" s="32"/>
      <c r="CB169" s="32"/>
      <c r="CC169" s="32"/>
      <c r="CD169" s="32"/>
      <c r="CE169" s="32"/>
      <c r="CF169" s="32"/>
      <c r="CG169" s="32"/>
      <c r="CH169" s="32"/>
      <c r="CI169" s="32"/>
      <c r="CJ169" s="32"/>
      <c r="CK169" s="32"/>
      <c r="CL169" s="32"/>
      <c r="CM169" s="32"/>
      <c r="CN169" s="32"/>
      <c r="CO169" s="32"/>
      <c r="CP169" s="32"/>
    </row>
    <row r="170" spans="1:94" s="30" customFormat="1" ht="12" customHeight="1" x14ac:dyDescent="0.2">
      <c r="A170" s="33"/>
      <c r="B170" s="41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5"/>
      <c r="AA170" s="35"/>
      <c r="AB170" s="35"/>
      <c r="AC170" s="35"/>
      <c r="AD170" s="35"/>
      <c r="AE170" s="35"/>
      <c r="AF170" s="35"/>
      <c r="AG170" s="91"/>
      <c r="AH170" s="91"/>
      <c r="AI170" s="35"/>
      <c r="AJ170" s="35"/>
      <c r="AK170" s="35"/>
      <c r="AL170" s="35"/>
      <c r="AM170" s="35"/>
      <c r="AN170" s="35"/>
      <c r="AO170" s="35"/>
      <c r="AP170" s="32"/>
      <c r="AQ170" s="32"/>
      <c r="AR170" s="32"/>
      <c r="AS170" s="32"/>
      <c r="AT170" s="32"/>
      <c r="AU170" s="32"/>
      <c r="AV170" s="32"/>
      <c r="AW170" s="32"/>
      <c r="AX170" s="32"/>
      <c r="AY170" s="32"/>
      <c r="AZ170" s="32"/>
      <c r="BA170" s="32"/>
      <c r="BB170" s="32"/>
      <c r="BC170" s="32"/>
      <c r="BD170" s="32"/>
      <c r="BE170" s="32"/>
      <c r="BF170" s="32"/>
      <c r="BG170" s="32"/>
      <c r="BH170" s="32"/>
      <c r="BI170" s="32"/>
      <c r="BJ170" s="32"/>
      <c r="BK170" s="32"/>
      <c r="BL170" s="32"/>
      <c r="BM170" s="32"/>
      <c r="BN170" s="32"/>
      <c r="BO170" s="32"/>
      <c r="BP170" s="32"/>
      <c r="BQ170" s="32"/>
      <c r="BR170" s="32"/>
      <c r="BS170" s="32"/>
      <c r="BT170" s="32"/>
      <c r="BU170" s="32"/>
      <c r="BV170" s="32"/>
      <c r="BW170" s="32"/>
      <c r="BX170" s="32"/>
      <c r="BY170" s="32"/>
      <c r="BZ170" s="32"/>
      <c r="CA170" s="32"/>
      <c r="CB170" s="32"/>
      <c r="CC170" s="32"/>
      <c r="CD170" s="32"/>
      <c r="CE170" s="32"/>
      <c r="CF170" s="32"/>
      <c r="CG170" s="32"/>
      <c r="CH170" s="32"/>
      <c r="CI170" s="32"/>
      <c r="CJ170" s="32"/>
      <c r="CK170" s="32"/>
      <c r="CL170" s="32"/>
      <c r="CM170" s="32"/>
      <c r="CN170" s="32"/>
      <c r="CO170" s="32"/>
      <c r="CP170" s="32"/>
    </row>
    <row r="171" spans="1:94" s="30" customFormat="1" ht="12" customHeight="1" x14ac:dyDescent="0.2">
      <c r="A171" s="33"/>
      <c r="B171" s="41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5"/>
      <c r="AA171" s="35"/>
      <c r="AB171" s="35"/>
      <c r="AC171" s="35"/>
      <c r="AD171" s="35"/>
      <c r="AE171" s="35"/>
      <c r="AF171" s="35"/>
      <c r="AG171" s="91"/>
      <c r="AH171" s="91"/>
      <c r="AI171" s="35"/>
      <c r="AJ171" s="35"/>
      <c r="AK171" s="35"/>
      <c r="AL171" s="35"/>
      <c r="AM171" s="35"/>
      <c r="AN171" s="35"/>
      <c r="AO171" s="35"/>
      <c r="AP171" s="32"/>
      <c r="AQ171" s="32"/>
      <c r="AR171" s="32"/>
      <c r="AS171" s="32"/>
      <c r="AT171" s="32"/>
      <c r="AU171" s="32"/>
      <c r="AV171" s="32"/>
      <c r="AW171" s="32"/>
      <c r="AX171" s="32"/>
      <c r="AY171" s="32"/>
      <c r="AZ171" s="32"/>
      <c r="BA171" s="32"/>
      <c r="BB171" s="32"/>
      <c r="BC171" s="32"/>
      <c r="BD171" s="32"/>
      <c r="BE171" s="32"/>
      <c r="BF171" s="32"/>
      <c r="BG171" s="32"/>
      <c r="BH171" s="32"/>
      <c r="BI171" s="32"/>
      <c r="BJ171" s="32"/>
      <c r="BK171" s="32"/>
      <c r="BL171" s="32"/>
      <c r="BM171" s="32"/>
      <c r="BN171" s="32"/>
      <c r="BO171" s="32"/>
      <c r="BP171" s="32"/>
      <c r="BQ171" s="32"/>
      <c r="BR171" s="32"/>
      <c r="BS171" s="32"/>
      <c r="BT171" s="32"/>
      <c r="BU171" s="32"/>
      <c r="BV171" s="32"/>
      <c r="BW171" s="32"/>
      <c r="BX171" s="32"/>
      <c r="BY171" s="32"/>
      <c r="BZ171" s="32"/>
      <c r="CA171" s="32"/>
      <c r="CB171" s="32"/>
      <c r="CC171" s="32"/>
      <c r="CD171" s="32"/>
      <c r="CE171" s="32"/>
      <c r="CF171" s="32"/>
      <c r="CG171" s="32"/>
      <c r="CH171" s="32"/>
      <c r="CI171" s="32"/>
      <c r="CJ171" s="32"/>
      <c r="CK171" s="32"/>
      <c r="CL171" s="32"/>
      <c r="CM171" s="32"/>
      <c r="CN171" s="32"/>
      <c r="CO171" s="32"/>
      <c r="CP171" s="32"/>
    </row>
    <row r="172" spans="1:94" s="30" customFormat="1" ht="12" customHeight="1" x14ac:dyDescent="0.2">
      <c r="A172" s="33"/>
      <c r="B172" s="41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5"/>
      <c r="AA172" s="35"/>
      <c r="AB172" s="35"/>
      <c r="AC172" s="35"/>
      <c r="AD172" s="35"/>
      <c r="AE172" s="35"/>
      <c r="AF172" s="35"/>
      <c r="AG172" s="91"/>
      <c r="AH172" s="91"/>
      <c r="AI172" s="35"/>
      <c r="AJ172" s="35"/>
      <c r="AK172" s="35"/>
      <c r="AL172" s="35"/>
      <c r="AM172" s="35"/>
      <c r="AN172" s="35"/>
      <c r="AO172" s="35"/>
      <c r="AP172" s="32"/>
      <c r="AQ172" s="32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  <c r="BF172" s="32"/>
      <c r="BG172" s="32"/>
      <c r="BH172" s="32"/>
      <c r="BI172" s="32"/>
      <c r="BJ172" s="32"/>
      <c r="BK172" s="32"/>
      <c r="BL172" s="32"/>
      <c r="BM172" s="32"/>
      <c r="BN172" s="32"/>
      <c r="BO172" s="32"/>
      <c r="BP172" s="32"/>
      <c r="BQ172" s="32"/>
      <c r="BR172" s="32"/>
      <c r="BS172" s="32"/>
      <c r="BT172" s="32"/>
      <c r="BU172" s="32"/>
      <c r="BV172" s="32"/>
      <c r="BW172" s="32"/>
      <c r="BX172" s="32"/>
      <c r="BY172" s="32"/>
      <c r="BZ172" s="32"/>
      <c r="CA172" s="32"/>
      <c r="CB172" s="32"/>
      <c r="CC172" s="32"/>
      <c r="CD172" s="32"/>
      <c r="CE172" s="32"/>
      <c r="CF172" s="32"/>
      <c r="CG172" s="32"/>
      <c r="CH172" s="32"/>
      <c r="CI172" s="32"/>
      <c r="CJ172" s="32"/>
      <c r="CK172" s="32"/>
      <c r="CL172" s="32"/>
      <c r="CM172" s="32"/>
      <c r="CN172" s="32"/>
      <c r="CO172" s="32"/>
      <c r="CP172" s="32"/>
    </row>
    <row r="173" spans="1:94" s="30" customFormat="1" ht="12" customHeight="1" x14ac:dyDescent="0.2">
      <c r="A173" s="33"/>
      <c r="B173" s="41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5"/>
      <c r="AA173" s="35"/>
      <c r="AB173" s="35"/>
      <c r="AC173" s="35"/>
      <c r="AD173" s="35"/>
      <c r="AE173" s="35"/>
      <c r="AF173" s="35"/>
      <c r="AG173" s="91"/>
      <c r="AH173" s="91"/>
      <c r="AI173" s="35"/>
      <c r="AJ173" s="35"/>
      <c r="AK173" s="35"/>
      <c r="AL173" s="35"/>
      <c r="AM173" s="35"/>
      <c r="AN173" s="35"/>
      <c r="AO173" s="35"/>
      <c r="AP173" s="32"/>
      <c r="AQ173" s="32"/>
      <c r="AR173" s="32"/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  <c r="BD173" s="32"/>
      <c r="BE173" s="32"/>
      <c r="BF173" s="32"/>
      <c r="BG173" s="32"/>
      <c r="BH173" s="32"/>
      <c r="BI173" s="32"/>
      <c r="BJ173" s="32"/>
      <c r="BK173" s="32"/>
      <c r="BL173" s="32"/>
      <c r="BM173" s="32"/>
      <c r="BN173" s="32"/>
      <c r="BO173" s="32"/>
      <c r="BP173" s="32"/>
      <c r="BQ173" s="32"/>
      <c r="BR173" s="32"/>
      <c r="BS173" s="32"/>
      <c r="BT173" s="32"/>
      <c r="BU173" s="32"/>
      <c r="BV173" s="32"/>
      <c r="BW173" s="32"/>
      <c r="BX173" s="32"/>
      <c r="BY173" s="32"/>
      <c r="BZ173" s="32"/>
      <c r="CA173" s="32"/>
      <c r="CB173" s="32"/>
      <c r="CC173" s="32"/>
      <c r="CD173" s="32"/>
      <c r="CE173" s="32"/>
      <c r="CF173" s="32"/>
      <c r="CG173" s="32"/>
      <c r="CH173" s="32"/>
      <c r="CI173" s="32"/>
      <c r="CJ173" s="32"/>
      <c r="CK173" s="32"/>
      <c r="CL173" s="32"/>
      <c r="CM173" s="32"/>
      <c r="CN173" s="32"/>
      <c r="CO173" s="32"/>
      <c r="CP173" s="32"/>
    </row>
    <row r="174" spans="1:94" s="30" customFormat="1" ht="12" customHeight="1" x14ac:dyDescent="0.2">
      <c r="A174" s="33"/>
      <c r="B174" s="41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5"/>
      <c r="AA174" s="35"/>
      <c r="AB174" s="35"/>
      <c r="AC174" s="35"/>
      <c r="AD174" s="35"/>
      <c r="AE174" s="35"/>
      <c r="AF174" s="35"/>
      <c r="AG174" s="91"/>
      <c r="AH174" s="91"/>
      <c r="AI174" s="35"/>
      <c r="AJ174" s="35"/>
      <c r="AK174" s="35"/>
      <c r="AL174" s="35"/>
      <c r="AM174" s="35"/>
      <c r="AN174" s="35"/>
      <c r="AO174" s="35"/>
      <c r="AP174" s="32"/>
      <c r="AQ174" s="32"/>
      <c r="AR174" s="32"/>
      <c r="AS174" s="32"/>
      <c r="AT174" s="32"/>
      <c r="AU174" s="32"/>
      <c r="AV174" s="32"/>
      <c r="AW174" s="32"/>
      <c r="AX174" s="32"/>
      <c r="AY174" s="32"/>
      <c r="AZ174" s="32"/>
      <c r="BA174" s="32"/>
      <c r="BB174" s="32"/>
      <c r="BC174" s="32"/>
      <c r="BD174" s="32"/>
      <c r="BE174" s="32"/>
      <c r="BF174" s="32"/>
      <c r="BG174" s="32"/>
      <c r="BH174" s="32"/>
      <c r="BI174" s="32"/>
      <c r="BJ174" s="32"/>
      <c r="BK174" s="32"/>
      <c r="BL174" s="32"/>
      <c r="BM174" s="32"/>
      <c r="BN174" s="32"/>
      <c r="BO174" s="32"/>
      <c r="BP174" s="32"/>
      <c r="BQ174" s="32"/>
      <c r="BR174" s="32"/>
      <c r="BS174" s="32"/>
      <c r="BT174" s="32"/>
      <c r="BU174" s="32"/>
      <c r="BV174" s="32"/>
      <c r="BW174" s="32"/>
      <c r="BX174" s="32"/>
      <c r="BY174" s="32"/>
      <c r="BZ174" s="32"/>
      <c r="CA174" s="32"/>
      <c r="CB174" s="32"/>
      <c r="CC174" s="32"/>
      <c r="CD174" s="32"/>
      <c r="CE174" s="32"/>
      <c r="CF174" s="32"/>
      <c r="CG174" s="32"/>
      <c r="CH174" s="32"/>
      <c r="CI174" s="32"/>
      <c r="CJ174" s="32"/>
      <c r="CK174" s="32"/>
      <c r="CL174" s="32"/>
      <c r="CM174" s="32"/>
      <c r="CN174" s="32"/>
      <c r="CO174" s="32"/>
      <c r="CP174" s="32"/>
    </row>
    <row r="175" spans="1:94" s="30" customFormat="1" ht="12" customHeight="1" x14ac:dyDescent="0.2">
      <c r="A175" s="33"/>
      <c r="B175" s="41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5"/>
      <c r="AA175" s="35"/>
      <c r="AB175" s="35"/>
      <c r="AC175" s="35"/>
      <c r="AD175" s="35"/>
      <c r="AE175" s="35"/>
      <c r="AF175" s="35"/>
      <c r="AG175" s="91"/>
      <c r="AH175" s="91"/>
      <c r="AI175" s="35"/>
      <c r="AJ175" s="35"/>
      <c r="AK175" s="35"/>
      <c r="AL175" s="35"/>
      <c r="AM175" s="35"/>
      <c r="AN175" s="35"/>
      <c r="AO175" s="35"/>
      <c r="AP175" s="32"/>
      <c r="AQ175" s="32"/>
      <c r="AR175" s="32"/>
      <c r="AS175" s="32"/>
      <c r="AT175" s="32"/>
      <c r="AU175" s="32"/>
      <c r="AV175" s="32"/>
      <c r="AW175" s="32"/>
      <c r="AX175" s="32"/>
      <c r="AY175" s="32"/>
      <c r="AZ175" s="32"/>
      <c r="BA175" s="32"/>
      <c r="BB175" s="32"/>
      <c r="BC175" s="32"/>
      <c r="BD175" s="32"/>
      <c r="BE175" s="32"/>
      <c r="BF175" s="32"/>
      <c r="BG175" s="32"/>
      <c r="BH175" s="32"/>
      <c r="BI175" s="32"/>
      <c r="BJ175" s="32"/>
      <c r="BK175" s="32"/>
      <c r="BL175" s="32"/>
      <c r="BM175" s="32"/>
      <c r="BN175" s="32"/>
      <c r="BO175" s="32"/>
      <c r="BP175" s="32"/>
      <c r="BQ175" s="32"/>
      <c r="BR175" s="32"/>
      <c r="BS175" s="32"/>
      <c r="BT175" s="32"/>
      <c r="BU175" s="32"/>
      <c r="BV175" s="32"/>
      <c r="BW175" s="32"/>
      <c r="BX175" s="32"/>
      <c r="BY175" s="32"/>
      <c r="BZ175" s="32"/>
      <c r="CA175" s="32"/>
      <c r="CB175" s="32"/>
      <c r="CC175" s="32"/>
      <c r="CD175" s="32"/>
      <c r="CE175" s="32"/>
      <c r="CF175" s="32"/>
      <c r="CG175" s="32"/>
      <c r="CH175" s="32"/>
      <c r="CI175" s="32"/>
      <c r="CJ175" s="32"/>
      <c r="CK175" s="32"/>
      <c r="CL175" s="32"/>
      <c r="CM175" s="32"/>
      <c r="CN175" s="32"/>
      <c r="CO175" s="32"/>
      <c r="CP175" s="32"/>
    </row>
    <row r="176" spans="1:94" s="30" customFormat="1" ht="12" customHeight="1" x14ac:dyDescent="0.2">
      <c r="A176" s="33"/>
      <c r="B176" s="41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5"/>
      <c r="AA176" s="35"/>
      <c r="AB176" s="35"/>
      <c r="AC176" s="35"/>
      <c r="AD176" s="35"/>
      <c r="AE176" s="35"/>
      <c r="AF176" s="35"/>
      <c r="AG176" s="91"/>
      <c r="AH176" s="91"/>
      <c r="AI176" s="35"/>
      <c r="AJ176" s="35"/>
      <c r="AK176" s="35"/>
      <c r="AL176" s="35"/>
      <c r="AM176" s="35"/>
      <c r="AN176" s="35"/>
      <c r="AO176" s="35"/>
      <c r="AP176" s="32"/>
      <c r="AQ176" s="32"/>
      <c r="AR176" s="32"/>
      <c r="AS176" s="32"/>
      <c r="AT176" s="32"/>
      <c r="AU176" s="32"/>
      <c r="AV176" s="32"/>
      <c r="AW176" s="32"/>
      <c r="AX176" s="32"/>
      <c r="AY176" s="32"/>
      <c r="AZ176" s="32"/>
      <c r="BA176" s="32"/>
      <c r="BB176" s="32"/>
      <c r="BC176" s="32"/>
      <c r="BD176" s="32"/>
      <c r="BE176" s="32"/>
      <c r="BF176" s="32"/>
      <c r="BG176" s="32"/>
      <c r="BH176" s="32"/>
      <c r="BI176" s="32"/>
      <c r="BJ176" s="32"/>
      <c r="BK176" s="32"/>
      <c r="BL176" s="32"/>
      <c r="BM176" s="32"/>
      <c r="BN176" s="32"/>
      <c r="BO176" s="32"/>
      <c r="BP176" s="32"/>
      <c r="BQ176" s="32"/>
      <c r="BR176" s="32"/>
      <c r="BS176" s="32"/>
      <c r="BT176" s="32"/>
      <c r="BU176" s="32"/>
      <c r="BV176" s="32"/>
      <c r="BW176" s="32"/>
      <c r="BX176" s="32"/>
      <c r="BY176" s="32"/>
      <c r="BZ176" s="32"/>
      <c r="CA176" s="32"/>
      <c r="CB176" s="32"/>
      <c r="CC176" s="32"/>
      <c r="CD176" s="32"/>
      <c r="CE176" s="32"/>
      <c r="CF176" s="32"/>
      <c r="CG176" s="32"/>
      <c r="CH176" s="32"/>
      <c r="CI176" s="32"/>
      <c r="CJ176" s="32"/>
      <c r="CK176" s="32"/>
      <c r="CL176" s="32"/>
      <c r="CM176" s="32"/>
      <c r="CN176" s="32"/>
      <c r="CO176" s="32"/>
      <c r="CP176" s="32"/>
    </row>
    <row r="177" spans="1:94" s="30" customFormat="1" ht="12" customHeight="1" x14ac:dyDescent="0.2">
      <c r="A177" s="33"/>
      <c r="B177" s="41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5"/>
      <c r="AA177" s="35"/>
      <c r="AB177" s="35"/>
      <c r="AC177" s="35"/>
      <c r="AD177" s="35"/>
      <c r="AE177" s="35"/>
      <c r="AF177" s="35"/>
      <c r="AG177" s="91"/>
      <c r="AH177" s="91"/>
      <c r="AI177" s="35"/>
      <c r="AJ177" s="35"/>
      <c r="AK177" s="35"/>
      <c r="AL177" s="35"/>
      <c r="AM177" s="35"/>
      <c r="AN177" s="35"/>
      <c r="AO177" s="35"/>
      <c r="AP177" s="32"/>
      <c r="AQ177" s="32"/>
      <c r="AR177" s="32"/>
      <c r="AS177" s="32"/>
      <c r="AT177" s="32"/>
      <c r="AU177" s="32"/>
      <c r="AV177" s="32"/>
      <c r="AW177" s="32"/>
      <c r="AX177" s="32"/>
      <c r="AY177" s="32"/>
      <c r="AZ177" s="32"/>
      <c r="BA177" s="32"/>
      <c r="BB177" s="32"/>
      <c r="BC177" s="32"/>
      <c r="BD177" s="32"/>
      <c r="BE177" s="32"/>
      <c r="BF177" s="32"/>
      <c r="BG177" s="32"/>
      <c r="BH177" s="32"/>
      <c r="BI177" s="32"/>
      <c r="BJ177" s="32"/>
      <c r="BK177" s="32"/>
      <c r="BL177" s="32"/>
      <c r="BM177" s="32"/>
      <c r="BN177" s="32"/>
      <c r="BO177" s="32"/>
      <c r="BP177" s="32"/>
      <c r="BQ177" s="32"/>
      <c r="BR177" s="32"/>
      <c r="BS177" s="32"/>
      <c r="BT177" s="32"/>
      <c r="BU177" s="32"/>
      <c r="BV177" s="32"/>
      <c r="BW177" s="32"/>
      <c r="BX177" s="32"/>
      <c r="BY177" s="32"/>
      <c r="BZ177" s="32"/>
      <c r="CA177" s="32"/>
      <c r="CB177" s="32"/>
      <c r="CC177" s="32"/>
      <c r="CD177" s="32"/>
      <c r="CE177" s="32"/>
      <c r="CF177" s="32"/>
      <c r="CG177" s="32"/>
      <c r="CH177" s="32"/>
      <c r="CI177" s="32"/>
      <c r="CJ177" s="32"/>
      <c r="CK177" s="32"/>
      <c r="CL177" s="32"/>
      <c r="CM177" s="32"/>
      <c r="CN177" s="32"/>
      <c r="CO177" s="32"/>
      <c r="CP177" s="32"/>
    </row>
    <row r="178" spans="1:94" s="30" customFormat="1" ht="12" customHeight="1" x14ac:dyDescent="0.2">
      <c r="A178" s="33"/>
      <c r="B178" s="41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5"/>
      <c r="AA178" s="35"/>
      <c r="AB178" s="35"/>
      <c r="AC178" s="35"/>
      <c r="AD178" s="35"/>
      <c r="AE178" s="35"/>
      <c r="AF178" s="35"/>
      <c r="AG178" s="91"/>
      <c r="AH178" s="91"/>
      <c r="AI178" s="35"/>
      <c r="AJ178" s="35"/>
      <c r="AK178" s="35"/>
      <c r="AL178" s="35"/>
      <c r="AM178" s="35"/>
      <c r="AN178" s="35"/>
      <c r="AO178" s="35"/>
      <c r="AP178" s="32"/>
      <c r="AQ178" s="32"/>
      <c r="AR178" s="32"/>
      <c r="AS178" s="32"/>
      <c r="AT178" s="32"/>
      <c r="AU178" s="32"/>
      <c r="AV178" s="32"/>
      <c r="AW178" s="32"/>
      <c r="AX178" s="32"/>
      <c r="AY178" s="32"/>
      <c r="AZ178" s="32"/>
      <c r="BA178" s="32"/>
      <c r="BB178" s="32"/>
      <c r="BC178" s="32"/>
      <c r="BD178" s="32"/>
      <c r="BE178" s="32"/>
      <c r="BF178" s="32"/>
      <c r="BG178" s="32"/>
      <c r="BH178" s="32"/>
      <c r="BI178" s="32"/>
      <c r="BJ178" s="32"/>
      <c r="BK178" s="32"/>
      <c r="BL178" s="32"/>
      <c r="BM178" s="32"/>
      <c r="BN178" s="32"/>
      <c r="BO178" s="32"/>
      <c r="BP178" s="32"/>
      <c r="BQ178" s="32"/>
      <c r="BR178" s="32"/>
      <c r="BS178" s="32"/>
      <c r="BT178" s="32"/>
      <c r="BU178" s="32"/>
      <c r="BV178" s="32"/>
      <c r="BW178" s="32"/>
      <c r="BX178" s="32"/>
      <c r="BY178" s="32"/>
      <c r="BZ178" s="32"/>
      <c r="CA178" s="32"/>
      <c r="CB178" s="32"/>
      <c r="CC178" s="32"/>
      <c r="CD178" s="32"/>
      <c r="CE178" s="32"/>
      <c r="CF178" s="32"/>
      <c r="CG178" s="32"/>
      <c r="CH178" s="32"/>
      <c r="CI178" s="32"/>
      <c r="CJ178" s="32"/>
      <c r="CK178" s="32"/>
      <c r="CL178" s="32"/>
      <c r="CM178" s="32"/>
      <c r="CN178" s="32"/>
      <c r="CO178" s="32"/>
      <c r="CP178" s="32"/>
    </row>
    <row r="179" spans="1:94" s="30" customFormat="1" ht="12" customHeight="1" x14ac:dyDescent="0.2">
      <c r="A179" s="33"/>
      <c r="B179" s="41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5"/>
      <c r="AA179" s="35"/>
      <c r="AB179" s="35"/>
      <c r="AC179" s="35"/>
      <c r="AD179" s="35"/>
      <c r="AE179" s="35"/>
      <c r="AF179" s="35"/>
      <c r="AG179" s="91"/>
      <c r="AH179" s="91"/>
      <c r="AI179" s="35"/>
      <c r="AJ179" s="35"/>
      <c r="AK179" s="35"/>
      <c r="AL179" s="35"/>
      <c r="AM179" s="35"/>
      <c r="AN179" s="35"/>
      <c r="AO179" s="35"/>
      <c r="AP179" s="32"/>
      <c r="AQ179" s="32"/>
      <c r="AR179" s="32"/>
      <c r="AS179" s="32"/>
      <c r="AT179" s="32"/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32"/>
      <c r="BF179" s="32"/>
      <c r="BG179" s="32"/>
      <c r="BH179" s="32"/>
      <c r="BI179" s="32"/>
      <c r="BJ179" s="32"/>
      <c r="BK179" s="32"/>
      <c r="BL179" s="32"/>
      <c r="BM179" s="32"/>
      <c r="BN179" s="32"/>
      <c r="BO179" s="32"/>
      <c r="BP179" s="32"/>
      <c r="BQ179" s="32"/>
      <c r="BR179" s="32"/>
      <c r="BS179" s="32"/>
      <c r="BT179" s="32"/>
      <c r="BU179" s="32"/>
      <c r="BV179" s="32"/>
      <c r="BW179" s="32"/>
      <c r="BX179" s="32"/>
      <c r="BY179" s="32"/>
      <c r="BZ179" s="32"/>
      <c r="CA179" s="32"/>
      <c r="CB179" s="32"/>
      <c r="CC179" s="32"/>
      <c r="CD179" s="32"/>
      <c r="CE179" s="32"/>
      <c r="CF179" s="32"/>
      <c r="CG179" s="32"/>
      <c r="CH179" s="32"/>
      <c r="CI179" s="32"/>
      <c r="CJ179" s="32"/>
      <c r="CK179" s="32"/>
      <c r="CL179" s="32"/>
      <c r="CM179" s="32"/>
      <c r="CN179" s="32"/>
      <c r="CO179" s="32"/>
      <c r="CP179" s="32"/>
    </row>
    <row r="180" spans="1:94" s="30" customFormat="1" ht="12" customHeight="1" x14ac:dyDescent="0.2">
      <c r="A180" s="33"/>
      <c r="B180" s="41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5"/>
      <c r="AA180" s="35"/>
      <c r="AB180" s="35"/>
      <c r="AC180" s="35"/>
      <c r="AD180" s="35"/>
      <c r="AE180" s="35"/>
      <c r="AF180" s="35"/>
      <c r="AG180" s="91"/>
      <c r="AH180" s="91"/>
      <c r="AI180" s="35"/>
      <c r="AJ180" s="35"/>
      <c r="AK180" s="35"/>
      <c r="AL180" s="35"/>
      <c r="AM180" s="35"/>
      <c r="AN180" s="35"/>
      <c r="AO180" s="35"/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  <c r="BF180" s="32"/>
      <c r="BG180" s="32"/>
      <c r="BH180" s="32"/>
      <c r="BI180" s="32"/>
      <c r="BJ180" s="32"/>
      <c r="BK180" s="32"/>
      <c r="BL180" s="32"/>
      <c r="BM180" s="32"/>
      <c r="BN180" s="32"/>
      <c r="BO180" s="32"/>
      <c r="BP180" s="32"/>
      <c r="BQ180" s="32"/>
      <c r="BR180" s="32"/>
      <c r="BS180" s="32"/>
      <c r="BT180" s="32"/>
      <c r="BU180" s="32"/>
      <c r="BV180" s="32"/>
      <c r="BW180" s="32"/>
      <c r="BX180" s="32"/>
      <c r="BY180" s="32"/>
      <c r="BZ180" s="32"/>
      <c r="CA180" s="32"/>
      <c r="CB180" s="32"/>
      <c r="CC180" s="32"/>
      <c r="CD180" s="32"/>
      <c r="CE180" s="32"/>
      <c r="CF180" s="32"/>
      <c r="CG180" s="32"/>
      <c r="CH180" s="32"/>
      <c r="CI180" s="32"/>
      <c r="CJ180" s="32"/>
      <c r="CK180" s="32"/>
      <c r="CL180" s="32"/>
      <c r="CM180" s="32"/>
      <c r="CN180" s="32"/>
      <c r="CO180" s="32"/>
      <c r="CP180" s="32"/>
    </row>
    <row r="181" spans="1:94" s="30" customFormat="1" ht="12" customHeight="1" x14ac:dyDescent="0.2">
      <c r="A181" s="33"/>
      <c r="B181" s="41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5"/>
      <c r="AA181" s="35"/>
      <c r="AB181" s="35"/>
      <c r="AC181" s="35"/>
      <c r="AD181" s="35"/>
      <c r="AE181" s="35"/>
      <c r="AF181" s="35"/>
      <c r="AG181" s="91"/>
      <c r="AH181" s="91"/>
      <c r="AI181" s="35"/>
      <c r="AJ181" s="35"/>
      <c r="AK181" s="35"/>
      <c r="AL181" s="35"/>
      <c r="AM181" s="35"/>
      <c r="AN181" s="35"/>
      <c r="AO181" s="35"/>
      <c r="AP181" s="32"/>
      <c r="AQ181" s="32"/>
      <c r="AR181" s="32"/>
      <c r="AS181" s="32"/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32"/>
      <c r="BF181" s="32"/>
      <c r="BG181" s="32"/>
      <c r="BH181" s="32"/>
      <c r="BI181" s="32"/>
      <c r="BJ181" s="32"/>
      <c r="BK181" s="32"/>
      <c r="BL181" s="32"/>
      <c r="BM181" s="32"/>
      <c r="BN181" s="32"/>
      <c r="BO181" s="32"/>
      <c r="BP181" s="32"/>
      <c r="BQ181" s="32"/>
      <c r="BR181" s="32"/>
      <c r="BS181" s="32"/>
      <c r="BT181" s="32"/>
      <c r="BU181" s="32"/>
      <c r="BV181" s="32"/>
      <c r="BW181" s="32"/>
      <c r="BX181" s="32"/>
      <c r="BY181" s="32"/>
      <c r="BZ181" s="32"/>
      <c r="CA181" s="32"/>
      <c r="CB181" s="32"/>
      <c r="CC181" s="32"/>
      <c r="CD181" s="32"/>
      <c r="CE181" s="32"/>
      <c r="CF181" s="32"/>
      <c r="CG181" s="32"/>
      <c r="CH181" s="32"/>
      <c r="CI181" s="32"/>
      <c r="CJ181" s="32"/>
      <c r="CK181" s="32"/>
      <c r="CL181" s="32"/>
      <c r="CM181" s="32"/>
      <c r="CN181" s="32"/>
      <c r="CO181" s="32"/>
      <c r="CP181" s="32"/>
    </row>
    <row r="182" spans="1:94" s="30" customFormat="1" ht="12" customHeight="1" x14ac:dyDescent="0.2">
      <c r="A182" s="33"/>
      <c r="B182" s="41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5"/>
      <c r="AA182" s="35"/>
      <c r="AB182" s="35"/>
      <c r="AC182" s="35"/>
      <c r="AD182" s="35"/>
      <c r="AE182" s="35"/>
      <c r="AF182" s="35"/>
      <c r="AG182" s="91"/>
      <c r="AH182" s="91"/>
      <c r="AI182" s="35"/>
      <c r="AJ182" s="35"/>
      <c r="AK182" s="35"/>
      <c r="AL182" s="35"/>
      <c r="AM182" s="35"/>
      <c r="AN182" s="35"/>
      <c r="AO182" s="35"/>
      <c r="AP182" s="32"/>
      <c r="AQ182" s="32"/>
      <c r="AR182" s="32"/>
      <c r="AS182" s="32"/>
      <c r="AT182" s="32"/>
      <c r="AU182" s="32"/>
      <c r="AV182" s="32"/>
      <c r="AW182" s="32"/>
      <c r="AX182" s="32"/>
      <c r="AY182" s="32"/>
      <c r="AZ182" s="32"/>
      <c r="BA182" s="32"/>
      <c r="BB182" s="32"/>
      <c r="BC182" s="32"/>
      <c r="BD182" s="32"/>
      <c r="BE182" s="32"/>
      <c r="BF182" s="32"/>
      <c r="BG182" s="32"/>
      <c r="BH182" s="32"/>
      <c r="BI182" s="32"/>
      <c r="BJ182" s="32"/>
      <c r="BK182" s="32"/>
      <c r="BL182" s="32"/>
      <c r="BM182" s="32"/>
      <c r="BN182" s="32"/>
      <c r="BO182" s="32"/>
      <c r="BP182" s="32"/>
      <c r="BQ182" s="32"/>
      <c r="BR182" s="32"/>
      <c r="BS182" s="32"/>
      <c r="BT182" s="32"/>
      <c r="BU182" s="32"/>
      <c r="BV182" s="32"/>
      <c r="BW182" s="32"/>
      <c r="BX182" s="32"/>
      <c r="BY182" s="32"/>
      <c r="BZ182" s="32"/>
      <c r="CA182" s="32"/>
      <c r="CB182" s="32"/>
      <c r="CC182" s="32"/>
      <c r="CD182" s="32"/>
      <c r="CE182" s="32"/>
      <c r="CF182" s="32"/>
      <c r="CG182" s="32"/>
      <c r="CH182" s="32"/>
      <c r="CI182" s="32"/>
      <c r="CJ182" s="32"/>
      <c r="CK182" s="32"/>
      <c r="CL182" s="32"/>
      <c r="CM182" s="32"/>
      <c r="CN182" s="32"/>
      <c r="CO182" s="32"/>
      <c r="CP182" s="32"/>
    </row>
    <row r="183" spans="1:94" s="30" customFormat="1" ht="12" customHeight="1" x14ac:dyDescent="0.2">
      <c r="A183" s="33"/>
      <c r="B183" s="41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5"/>
      <c r="AA183" s="35"/>
      <c r="AB183" s="35"/>
      <c r="AC183" s="35"/>
      <c r="AD183" s="35"/>
      <c r="AE183" s="35"/>
      <c r="AF183" s="35"/>
      <c r="AG183" s="91"/>
      <c r="AH183" s="91"/>
      <c r="AI183" s="35"/>
      <c r="AJ183" s="35"/>
      <c r="AK183" s="35"/>
      <c r="AL183" s="35"/>
      <c r="AM183" s="35"/>
      <c r="AN183" s="35"/>
      <c r="AO183" s="35"/>
      <c r="AP183" s="32"/>
      <c r="AQ183" s="32"/>
      <c r="AR183" s="32"/>
      <c r="AS183" s="32"/>
      <c r="AT183" s="32"/>
      <c r="AU183" s="32"/>
      <c r="AV183" s="32"/>
      <c r="AW183" s="32"/>
      <c r="AX183" s="32"/>
      <c r="AY183" s="32"/>
      <c r="AZ183" s="32"/>
      <c r="BA183" s="32"/>
      <c r="BB183" s="32"/>
      <c r="BC183" s="32"/>
      <c r="BD183" s="32"/>
      <c r="BE183" s="32"/>
      <c r="BF183" s="32"/>
      <c r="BG183" s="32"/>
      <c r="BH183" s="32"/>
      <c r="BI183" s="32"/>
      <c r="BJ183" s="32"/>
      <c r="BK183" s="32"/>
      <c r="BL183" s="32"/>
      <c r="BM183" s="32"/>
      <c r="BN183" s="32"/>
      <c r="BO183" s="32"/>
      <c r="BP183" s="32"/>
      <c r="BQ183" s="32"/>
      <c r="BR183" s="32"/>
      <c r="BS183" s="32"/>
      <c r="BT183" s="32"/>
      <c r="BU183" s="32"/>
      <c r="BV183" s="32"/>
      <c r="BW183" s="32"/>
      <c r="BX183" s="32"/>
      <c r="BY183" s="32"/>
      <c r="BZ183" s="32"/>
      <c r="CA183" s="32"/>
      <c r="CB183" s="32"/>
      <c r="CC183" s="32"/>
      <c r="CD183" s="32"/>
      <c r="CE183" s="32"/>
      <c r="CF183" s="32"/>
      <c r="CG183" s="32"/>
      <c r="CH183" s="32"/>
      <c r="CI183" s="32"/>
      <c r="CJ183" s="32"/>
      <c r="CK183" s="32"/>
      <c r="CL183" s="32"/>
      <c r="CM183" s="32"/>
      <c r="CN183" s="32"/>
      <c r="CO183" s="32"/>
      <c r="CP183" s="32"/>
    </row>
    <row r="184" spans="1:94" s="30" customFormat="1" ht="12" customHeight="1" x14ac:dyDescent="0.2">
      <c r="A184" s="33"/>
      <c r="B184" s="41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5"/>
      <c r="AA184" s="35"/>
      <c r="AB184" s="35"/>
      <c r="AC184" s="35"/>
      <c r="AD184" s="35"/>
      <c r="AE184" s="35"/>
      <c r="AF184" s="35"/>
      <c r="AG184" s="91"/>
      <c r="AH184" s="91"/>
      <c r="AI184" s="35"/>
      <c r="AJ184" s="35"/>
      <c r="AK184" s="35"/>
      <c r="AL184" s="35"/>
      <c r="AM184" s="35"/>
      <c r="AN184" s="35"/>
      <c r="AO184" s="35"/>
      <c r="AP184" s="32"/>
      <c r="AQ184" s="32"/>
      <c r="AR184" s="32"/>
      <c r="AS184" s="32"/>
      <c r="AT184" s="32"/>
      <c r="AU184" s="32"/>
      <c r="AV184" s="32"/>
      <c r="AW184" s="32"/>
      <c r="AX184" s="32"/>
      <c r="AY184" s="32"/>
      <c r="AZ184" s="32"/>
      <c r="BA184" s="32"/>
      <c r="BB184" s="32"/>
      <c r="BC184" s="32"/>
      <c r="BD184" s="32"/>
      <c r="BE184" s="32"/>
      <c r="BF184" s="32"/>
      <c r="BG184" s="32"/>
      <c r="BH184" s="32"/>
      <c r="BI184" s="32"/>
      <c r="BJ184" s="32"/>
      <c r="BK184" s="32"/>
      <c r="BL184" s="32"/>
      <c r="BM184" s="32"/>
      <c r="BN184" s="32"/>
      <c r="BO184" s="32"/>
      <c r="BP184" s="32"/>
      <c r="BQ184" s="32"/>
      <c r="BR184" s="32"/>
      <c r="BS184" s="32"/>
      <c r="BT184" s="32"/>
      <c r="BU184" s="32"/>
      <c r="BV184" s="32"/>
      <c r="BW184" s="32"/>
      <c r="BX184" s="32"/>
      <c r="BY184" s="32"/>
      <c r="BZ184" s="32"/>
      <c r="CA184" s="32"/>
      <c r="CB184" s="32"/>
      <c r="CC184" s="32"/>
      <c r="CD184" s="32"/>
      <c r="CE184" s="32"/>
      <c r="CF184" s="32"/>
      <c r="CG184" s="32"/>
      <c r="CH184" s="32"/>
      <c r="CI184" s="32"/>
      <c r="CJ184" s="32"/>
      <c r="CK184" s="32"/>
      <c r="CL184" s="32"/>
      <c r="CM184" s="32"/>
      <c r="CN184" s="32"/>
      <c r="CO184" s="32"/>
      <c r="CP184" s="32"/>
    </row>
    <row r="185" spans="1:94" s="30" customFormat="1" ht="12" customHeight="1" x14ac:dyDescent="0.2">
      <c r="A185" s="33"/>
      <c r="B185" s="41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5"/>
      <c r="AA185" s="35"/>
      <c r="AB185" s="35"/>
      <c r="AC185" s="35"/>
      <c r="AD185" s="35"/>
      <c r="AE185" s="35"/>
      <c r="AF185" s="35"/>
      <c r="AG185" s="91"/>
      <c r="AH185" s="91"/>
      <c r="AI185" s="35"/>
      <c r="AJ185" s="35"/>
      <c r="AK185" s="35"/>
      <c r="AL185" s="35"/>
      <c r="AM185" s="35"/>
      <c r="AN185" s="35"/>
      <c r="AO185" s="35"/>
      <c r="AP185" s="32"/>
      <c r="AQ185" s="32"/>
      <c r="AR185" s="32"/>
      <c r="AS185" s="32"/>
      <c r="AT185" s="32"/>
      <c r="AU185" s="32"/>
      <c r="AV185" s="32"/>
      <c r="AW185" s="32"/>
      <c r="AX185" s="32"/>
      <c r="AY185" s="32"/>
      <c r="AZ185" s="32"/>
      <c r="BA185" s="32"/>
      <c r="BB185" s="32"/>
      <c r="BC185" s="32"/>
      <c r="BD185" s="32"/>
      <c r="BE185" s="32"/>
      <c r="BF185" s="32"/>
      <c r="BG185" s="32"/>
      <c r="BH185" s="32"/>
      <c r="BI185" s="32"/>
      <c r="BJ185" s="32"/>
      <c r="BK185" s="32"/>
      <c r="BL185" s="32"/>
      <c r="BM185" s="32"/>
      <c r="BN185" s="32"/>
      <c r="BO185" s="32"/>
      <c r="BP185" s="32"/>
      <c r="BQ185" s="32"/>
      <c r="BR185" s="32"/>
      <c r="BS185" s="32"/>
      <c r="BT185" s="32"/>
      <c r="BU185" s="32"/>
      <c r="BV185" s="32"/>
      <c r="BW185" s="32"/>
      <c r="BX185" s="32"/>
      <c r="BY185" s="32"/>
      <c r="BZ185" s="32"/>
      <c r="CA185" s="32"/>
      <c r="CB185" s="32"/>
      <c r="CC185" s="32"/>
      <c r="CD185" s="32"/>
      <c r="CE185" s="32"/>
      <c r="CF185" s="32"/>
      <c r="CG185" s="32"/>
      <c r="CH185" s="32"/>
      <c r="CI185" s="32"/>
      <c r="CJ185" s="32"/>
      <c r="CK185" s="32"/>
      <c r="CL185" s="32"/>
      <c r="CM185" s="32"/>
      <c r="CN185" s="32"/>
      <c r="CO185" s="32"/>
      <c r="CP185" s="32"/>
    </row>
    <row r="186" spans="1:94" ht="12" customHeight="1" x14ac:dyDescent="0.2">
      <c r="A186" s="33"/>
      <c r="B186" s="41"/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2"/>
      <c r="AA186" s="52"/>
      <c r="AB186" s="52"/>
      <c r="AC186" s="52"/>
      <c r="AD186" s="35"/>
      <c r="AE186" s="35"/>
      <c r="AI186" s="35"/>
      <c r="AJ186" s="35"/>
      <c r="AK186" s="35"/>
      <c r="AL186" s="35"/>
      <c r="AM186" s="35"/>
      <c r="AN186" s="35"/>
      <c r="AO186" s="35"/>
    </row>
  </sheetData>
  <sheetProtection password="C1A2" sheet="1" objects="1" scenarios="1"/>
  <mergeCells count="15">
    <mergeCell ref="S16:V16"/>
    <mergeCell ref="R15:R16"/>
    <mergeCell ref="Q21:Q22"/>
    <mergeCell ref="S13:V13"/>
    <mergeCell ref="S7:W7"/>
    <mergeCell ref="S9:W9"/>
    <mergeCell ref="S14:V14"/>
    <mergeCell ref="S15:V15"/>
    <mergeCell ref="Q7:Q8"/>
    <mergeCell ref="Q9:Q10"/>
    <mergeCell ref="Q11:Q12"/>
    <mergeCell ref="Q13:Q14"/>
    <mergeCell ref="Q15:Q16"/>
    <mergeCell ref="Q17:Q18"/>
    <mergeCell ref="Q19:Q20"/>
  </mergeCells>
  <dataValidations count="2">
    <dataValidation type="textLength" operator="lessThanOrEqual" allowBlank="1" showInputMessage="1" showErrorMessage="1" error="Maak de naam iets korter. Max 25 posities." sqref="E61:G61">
      <formula1>30</formula1>
    </dataValidation>
    <dataValidation type="textLength" operator="lessThanOrEqual" allowBlank="1" showInputMessage="1" showErrorMessage="1" error="Maak de naam iets korter. Max 33 posities." sqref="D61">
      <formula1>33</formula1>
    </dataValidation>
  </dataValidations>
  <hyperlinks>
    <hyperlink ref="S7:V7" location="Start!C35" display="klik voor invullen naam"/>
    <hyperlink ref="S7:W7" location="Start!C65" display="klik voor invullen naam en/of boekjaar"/>
    <hyperlink ref="S9:W9" location="Start!D77" display="klik voor invullen (betaal) codes"/>
    <hyperlink ref="A65" location="Start!A1" display="home"/>
  </hyperlinks>
  <pageMargins left="0.75" right="0.75" top="1" bottom="1" header="0.5" footer="0.5"/>
  <pageSetup paperSize="9" scale="85" orientation="landscape" horizontalDpi="1200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">
    <pageSetUpPr fitToPage="1"/>
  </sheetPr>
  <dimension ref="A1:EK2010"/>
  <sheetViews>
    <sheetView showGridLines="0" tabSelected="1" zoomScaleNormal="100" workbookViewId="0">
      <pane ySplit="16" topLeftCell="A17" activePane="bottomLeft" state="frozen"/>
      <selection pane="bottomLeft" activeCell="H22" sqref="H22"/>
    </sheetView>
  </sheetViews>
  <sheetFormatPr defaultRowHeight="12" x14ac:dyDescent="0.2"/>
  <cols>
    <col min="1" max="1" width="2.7109375" style="6" customWidth="1"/>
    <col min="2" max="2" width="1.7109375" customWidth="1"/>
    <col min="3" max="3" width="2.7109375" style="6" customWidth="1"/>
    <col min="4" max="4" width="2.85546875" style="6" customWidth="1"/>
    <col min="5" max="5" width="3.140625" style="6" customWidth="1"/>
    <col min="6" max="6" width="4.28515625" style="6" customWidth="1"/>
    <col min="7" max="7" width="8.5703125" style="6" customWidth="1"/>
    <col min="8" max="8" width="4.7109375" style="6" customWidth="1"/>
    <col min="9" max="9" width="10.7109375" style="6" customWidth="1"/>
    <col min="10" max="10" width="4.7109375" style="6" customWidth="1"/>
    <col min="11" max="11" width="20.7109375" style="6" customWidth="1"/>
    <col min="12" max="13" width="4.7109375" style="6" customWidth="1"/>
    <col min="14" max="15" width="9.7109375" style="6" customWidth="1"/>
    <col min="16" max="16" width="21.7109375" style="6" customWidth="1"/>
    <col min="17" max="18" width="10.7109375" style="6" customWidth="1"/>
    <col min="19" max="19" width="2.7109375" style="6" customWidth="1"/>
    <col min="20" max="20" width="10.7109375" style="6" customWidth="1"/>
    <col min="21" max="21" width="9.7109375" style="6" customWidth="1"/>
    <col min="22" max="22" width="10.7109375" style="6" customWidth="1"/>
    <col min="23" max="23" width="2.7109375" style="6" customWidth="1"/>
    <col min="24" max="24" width="5" style="6" customWidth="1"/>
    <col min="25" max="26" width="9.7109375" style="6" customWidth="1"/>
    <col min="27" max="27" width="3.7109375" style="6" customWidth="1"/>
    <col min="28" max="29" width="9.7109375" style="6" customWidth="1"/>
    <col min="30" max="30" width="2.7109375" customWidth="1"/>
    <col min="31" max="31" width="10.5703125" style="6" customWidth="1"/>
    <col min="32" max="32" width="6.7109375" style="6" customWidth="1"/>
    <col min="33" max="45" width="9.140625" customWidth="1"/>
    <col min="46" max="47" width="8.7109375" hidden="1" customWidth="1"/>
    <col min="48" max="48" width="9.140625" style="6" hidden="1" customWidth="1"/>
    <col min="49" max="49" width="6.7109375" style="158" hidden="1" customWidth="1"/>
    <col min="50" max="50" width="2.7109375" style="158" hidden="1" customWidth="1"/>
    <col min="51" max="51" width="3" style="158" hidden="1" customWidth="1"/>
    <col min="52" max="52" width="9.7109375" style="158" hidden="1" customWidth="1"/>
    <col min="53" max="53" width="4.7109375" style="158" hidden="1" customWidth="1"/>
    <col min="54" max="58" width="9.140625" style="6" hidden="1" customWidth="1"/>
    <col min="59" max="59" width="11" style="6" hidden="1" customWidth="1"/>
    <col min="60" max="60" width="9.140625" style="56" hidden="1" customWidth="1"/>
    <col min="61" max="66" width="9.140625" style="6" hidden="1" customWidth="1"/>
    <col min="67" max="67" width="12.28515625" style="6" hidden="1" customWidth="1"/>
    <col min="68" max="74" width="9.140625" style="6" hidden="1" customWidth="1"/>
    <col min="75" max="75" width="15.7109375" style="6" hidden="1" customWidth="1"/>
    <col min="76" max="79" width="9.140625" style="6" hidden="1" customWidth="1"/>
    <col min="80" max="80" width="7.7109375" style="6" hidden="1" customWidth="1"/>
    <col min="81" max="83" width="9.140625" style="6" hidden="1" customWidth="1"/>
    <col min="84" max="84" width="10.7109375" style="6" hidden="1" customWidth="1"/>
    <col min="85" max="85" width="9.85546875" style="6" hidden="1" customWidth="1"/>
    <col min="86" max="86" width="15.85546875" style="6" hidden="1" customWidth="1"/>
    <col min="87" max="87" width="14" style="6" hidden="1" customWidth="1"/>
    <col min="88" max="88" width="13.42578125" style="6" hidden="1" customWidth="1"/>
    <col min="89" max="90" width="9.140625" style="6" hidden="1" customWidth="1"/>
    <col min="91" max="91" width="9.140625" hidden="1" customWidth="1"/>
    <col min="92" max="93" width="9.140625" style="6" hidden="1" customWidth="1"/>
    <col min="94" max="94" width="10.85546875" style="6" hidden="1" customWidth="1"/>
    <col min="95" max="97" width="9.140625" style="6" hidden="1" customWidth="1"/>
    <col min="98" max="98" width="11.85546875" style="6" hidden="1" customWidth="1"/>
    <col min="99" max="101" width="9.140625" style="6" hidden="1" customWidth="1"/>
    <col min="102" max="102" width="11.140625" style="6" hidden="1" customWidth="1"/>
    <col min="103" max="104" width="9.140625" style="6" hidden="1" customWidth="1"/>
    <col min="105" max="107" width="9.140625" style="56" hidden="1" customWidth="1"/>
    <col min="108" max="112" width="9.140625" style="6" hidden="1" customWidth="1"/>
    <col min="113" max="113" width="9.140625" hidden="1" customWidth="1"/>
    <col min="114" max="118" width="9.140625" style="6" hidden="1" customWidth="1"/>
    <col min="119" max="119" width="11" style="6" hidden="1" customWidth="1"/>
    <col min="120" max="123" width="9.140625" style="6" hidden="1" customWidth="1"/>
    <col min="124" max="124" width="9.140625" hidden="1" customWidth="1"/>
    <col min="125" max="137" width="9.140625" style="6" hidden="1" customWidth="1"/>
    <col min="138" max="138" width="9.140625" hidden="1" customWidth="1"/>
    <col min="139" max="139" width="9.140625" style="6"/>
    <col min="142" max="16384" width="9.140625" style="6"/>
  </cols>
  <sheetData>
    <row r="1" spans="1:141" ht="12" customHeight="1" x14ac:dyDescent="0.2">
      <c r="C1" s="106">
        <f>IF(ISERROR(MAX(F17:F1017)),-1,MAX(F17:F1017))</f>
        <v>22</v>
      </c>
      <c r="D1" s="106">
        <f>COUNTIF(D17:D1017,"t")</f>
        <v>5</v>
      </c>
      <c r="E1" s="1025">
        <f>SUM(E17:E1016)</f>
        <v>0</v>
      </c>
      <c r="F1" s="106">
        <f>COUNTIF(E17:E1016,"&gt;0")</f>
        <v>0</v>
      </c>
      <c r="G1" s="83"/>
      <c r="H1" s="580"/>
      <c r="I1" s="580"/>
      <c r="J1" s="580"/>
      <c r="K1" s="83"/>
      <c r="L1" s="83"/>
      <c r="M1" s="83"/>
      <c r="N1" s="1026">
        <f>IF(OR(N8="",ISTEXT(N8)),101.01,N8)</f>
        <v>101.01</v>
      </c>
      <c r="P1" s="90"/>
      <c r="S1"/>
      <c r="W1"/>
      <c r="Z1" s="126"/>
      <c r="AE1"/>
      <c r="AF1"/>
      <c r="AX1" s="306">
        <f>MAX(AX17:AX1517)</f>
        <v>2</v>
      </c>
      <c r="AY1" s="306"/>
      <c r="BB1" s="105"/>
      <c r="BH1" s="6"/>
      <c r="BJ1" s="56" t="str">
        <f>Stam!F61</f>
        <v>180 Rabobank</v>
      </c>
      <c r="BK1" s="56">
        <f>VLOOKUP(BJ1,Saldi!$D$12:$E$106,2,FALSE)</f>
        <v>454.63999999999993</v>
      </c>
      <c r="BL1" s="6">
        <f>IF(ISERROR(BK1),0,BK1)</f>
        <v>454.63999999999993</v>
      </c>
      <c r="BS1" s="56"/>
      <c r="BT1" s="56"/>
      <c r="BU1" s="131">
        <f>Stam!F239</f>
        <v>0.21</v>
      </c>
      <c r="BV1" s="131" t="str">
        <f>Stam!F244</f>
        <v>3a</v>
      </c>
      <c r="BW1" s="131" t="str">
        <f>Stam!F246</f>
        <v>4a</v>
      </c>
      <c r="BX1" s="56"/>
      <c r="BY1" s="56"/>
      <c r="BZ1" s="56"/>
    </row>
    <row r="2" spans="1:141" ht="12" customHeight="1" x14ac:dyDescent="0.2">
      <c r="B2" s="508"/>
      <c r="D2" s="902" t="s">
        <v>906</v>
      </c>
      <c r="E2" s="915"/>
      <c r="F2" s="915"/>
      <c r="G2" s="915"/>
      <c r="H2" s="922"/>
      <c r="I2" s="923"/>
      <c r="J2" s="915" t="s">
        <v>768</v>
      </c>
      <c r="K2" s="912"/>
      <c r="L2" s="902" t="s">
        <v>805</v>
      </c>
      <c r="M2" s="949"/>
      <c r="N2" s="950"/>
      <c r="O2" s="952" t="str">
        <f>IF(O4=0,"  Resultaat",IF(O4&gt;0,"    Verlies  ","    Winst  "))</f>
        <v xml:space="preserve">    Winst  </v>
      </c>
      <c r="P2" s="928" t="s">
        <v>915</v>
      </c>
      <c r="Q2" s="936"/>
      <c r="R2" s="903" t="s">
        <v>916</v>
      </c>
      <c r="S2" s="5"/>
      <c r="T2" s="898"/>
      <c r="V2" s="898" t="s">
        <v>802</v>
      </c>
      <c r="W2"/>
      <c r="X2" s="994"/>
      <c r="Y2" s="994"/>
      <c r="Z2" s="5"/>
      <c r="AA2" s="508"/>
      <c r="AE2" s="995" t="s">
        <v>930</v>
      </c>
      <c r="AF2" s="996"/>
      <c r="AG2" s="1024" t="s">
        <v>323</v>
      </c>
      <c r="AL2" s="470"/>
      <c r="AN2" s="470"/>
      <c r="AO2" s="470"/>
      <c r="AP2" s="470"/>
      <c r="AQ2" s="470"/>
      <c r="AS2" s="866"/>
      <c r="AU2" s="508"/>
      <c r="AW2" s="158">
        <f>SUM(AW3:AW11)</f>
        <v>2</v>
      </c>
      <c r="AX2" s="474">
        <f>IF(AX4&gt;1,0,IF(AX3&gt;1,0,IF(AND(AX3=1,AX4=1),AW2,0)))</f>
        <v>2</v>
      </c>
      <c r="BB2" s="105"/>
      <c r="BH2" s="6"/>
      <c r="BJ2" s="56" t="str">
        <f>Stam!F62</f>
        <v>181 Fortis Rea3</v>
      </c>
      <c r="BK2" s="56">
        <f>VLOOKUP(BJ2,Saldi!$D$12:$E$106,2,FALSE)</f>
        <v>-10</v>
      </c>
      <c r="BL2" s="6">
        <f t="shared" ref="BL2:BL10" si="0">IF(ISERROR(BK2),0,BK2)</f>
        <v>-10</v>
      </c>
      <c r="BS2" s="56"/>
      <c r="BT2" s="56"/>
      <c r="BU2" s="131">
        <f>Stam!F240</f>
        <v>0.19</v>
      </c>
      <c r="BV2" s="131" t="str">
        <f>Stam!F245</f>
        <v>3b</v>
      </c>
      <c r="BW2" s="131" t="str">
        <f>Stam!F247</f>
        <v>4b</v>
      </c>
      <c r="BY2" s="56"/>
      <c r="BZ2" s="56"/>
      <c r="EI2" s="105"/>
    </row>
    <row r="3" spans="1:141" ht="12" customHeight="1" x14ac:dyDescent="0.2">
      <c r="D3" s="924">
        <v>1</v>
      </c>
      <c r="E3" s="897" t="s">
        <v>918</v>
      </c>
      <c r="F3" s="896"/>
      <c r="G3" s="896"/>
      <c r="H3" s="896"/>
      <c r="I3" s="925"/>
      <c r="J3" s="855" t="s">
        <v>1</v>
      </c>
      <c r="K3" s="913" t="s">
        <v>892</v>
      </c>
      <c r="L3" s="946" t="s">
        <v>898</v>
      </c>
      <c r="M3" s="947"/>
      <c r="N3" s="948"/>
      <c r="O3" s="932" t="str">
        <f>IF(O4=0,"  K",IF(O4&lt;0,"  J","  L"))</f>
        <v xml:space="preserve">  J</v>
      </c>
      <c r="P3" s="935" t="s">
        <v>6</v>
      </c>
      <c r="Q3" s="929">
        <f>INDEX(BL1:BL10,MATCH(P3,BJ1:BJ10,0))</f>
        <v>454.63999999999993</v>
      </c>
      <c r="R3" s="904">
        <v>100</v>
      </c>
      <c r="S3" s="5"/>
      <c r="V3" s="1070" t="s">
        <v>939</v>
      </c>
      <c r="W3" s="927"/>
      <c r="X3"/>
      <c r="Y3"/>
      <c r="Z3"/>
      <c r="AA3"/>
      <c r="AB3" s="875"/>
      <c r="AC3"/>
      <c r="AE3" s="1000" t="s">
        <v>645</v>
      </c>
      <c r="AF3" s="873"/>
      <c r="AV3" s="6" t="s">
        <v>782</v>
      </c>
      <c r="AW3" s="158">
        <f>IF(AF6="X",10,0)</f>
        <v>0</v>
      </c>
      <c r="AX3" s="6">
        <f>COUNTA(AF3:AF11)</f>
        <v>1</v>
      </c>
      <c r="BB3" s="78"/>
      <c r="BJ3" s="56" t="str">
        <f>Stam!F63</f>
        <v>182 Lehmann</v>
      </c>
      <c r="BK3" s="56" t="e">
        <f>VLOOKUP(BJ3,Saldi!$D$12:$E$106,2,FALSE)</f>
        <v>#N/A</v>
      </c>
      <c r="BL3" s="6">
        <f t="shared" si="0"/>
        <v>0</v>
      </c>
      <c r="BS3" s="56"/>
      <c r="BT3" s="56"/>
      <c r="BU3" s="131">
        <f>Stam!F241</f>
        <v>0.06</v>
      </c>
      <c r="BV3" s="56">
        <f>BU1</f>
        <v>0.21</v>
      </c>
      <c r="BW3" s="56">
        <f>BU1</f>
        <v>0.21</v>
      </c>
      <c r="BY3" s="88"/>
      <c r="BZ3" s="88"/>
    </row>
    <row r="4" spans="1:141" ht="12" customHeight="1" x14ac:dyDescent="0.2">
      <c r="D4" s="924">
        <v>2</v>
      </c>
      <c r="E4" s="897" t="s">
        <v>919</v>
      </c>
      <c r="F4" s="896"/>
      <c r="G4" s="896"/>
      <c r="H4" s="896"/>
      <c r="I4" s="925"/>
      <c r="J4" s="872" t="s">
        <v>347</v>
      </c>
      <c r="K4" s="913" t="s">
        <v>893</v>
      </c>
      <c r="L4" s="906" t="s">
        <v>899</v>
      </c>
      <c r="M4" s="899"/>
      <c r="N4" s="907">
        <v>315</v>
      </c>
      <c r="O4" s="956">
        <f>IF(ISERROR(BC7),0,BC7)</f>
        <v>-1920.6547107438016</v>
      </c>
      <c r="P4" s="933" t="s">
        <v>926</v>
      </c>
      <c r="Q4" s="930"/>
      <c r="R4" s="904">
        <v>200</v>
      </c>
      <c r="W4" s="927"/>
      <c r="AE4" s="1000" t="s">
        <v>646</v>
      </c>
      <c r="AF4" s="873"/>
      <c r="AV4" s="6" t="s">
        <v>471</v>
      </c>
      <c r="AW4" s="158">
        <f>IF(AF5="X",2,0)</f>
        <v>2</v>
      </c>
      <c r="AX4" s="6">
        <f>COUNTIF(AF3:AF11,"x")</f>
        <v>1</v>
      </c>
      <c r="BE4" s="211" t="s">
        <v>217</v>
      </c>
      <c r="BF4" s="322">
        <f>SUMIF(H17:H1517,"Mem",T17:T1517)</f>
        <v>0</v>
      </c>
      <c r="BG4" s="323">
        <f>IF(ISERROR(BF4),0,IF(AND(BF4&lt;0.021,BF4&gt;-0.021),0,BF4))</f>
        <v>0</v>
      </c>
      <c r="BH4" s="324">
        <f>IF(BG4=0,0,1)</f>
        <v>0</v>
      </c>
      <c r="BJ4" s="56" t="str">
        <f>Stam!F64</f>
        <v>183 Fortis Reaal</v>
      </c>
      <c r="BK4" s="56" t="e">
        <f>VLOOKUP(BJ4,Saldi!$D$12:$E$106,2,FALSE)</f>
        <v>#N/A</v>
      </c>
      <c r="BL4" s="6">
        <f t="shared" si="0"/>
        <v>0</v>
      </c>
      <c r="BT4" s="56" t="s">
        <v>389</v>
      </c>
      <c r="BU4" s="131">
        <f>Stam!F242</f>
        <v>7.0000000000000007E-2</v>
      </c>
      <c r="BV4" s="56">
        <f>BU2</f>
        <v>0.19</v>
      </c>
      <c r="BW4" s="56">
        <f t="shared" ref="BW4:BW6" si="1">BU2</f>
        <v>0.19</v>
      </c>
      <c r="CA4" s="56"/>
    </row>
    <row r="5" spans="1:141" ht="12" customHeight="1" x14ac:dyDescent="0.2">
      <c r="D5" s="924">
        <v>3</v>
      </c>
      <c r="E5" s="897" t="s">
        <v>897</v>
      </c>
      <c r="F5" s="896"/>
      <c r="G5" s="896"/>
      <c r="H5" s="896"/>
      <c r="I5" s="925"/>
      <c r="J5" s="916" t="s">
        <v>214</v>
      </c>
      <c r="K5" s="913" t="s">
        <v>932</v>
      </c>
      <c r="L5" s="906" t="s">
        <v>900</v>
      </c>
      <c r="M5" s="899"/>
      <c r="N5" s="907"/>
      <c r="O5" s="953" t="s">
        <v>925</v>
      </c>
      <c r="P5" s="934" t="s">
        <v>914</v>
      </c>
      <c r="Q5" s="931" t="str">
        <f>IF(ISTEXT(Q4),"vul getal in",IF(ISBLANK(Q4),"",Q4-Q3))</f>
        <v/>
      </c>
      <c r="R5" s="904">
        <v>300</v>
      </c>
      <c r="X5" s="197"/>
      <c r="Y5"/>
      <c r="Z5"/>
      <c r="AA5"/>
      <c r="AE5" s="1000" t="s">
        <v>471</v>
      </c>
      <c r="AF5" s="873" t="s">
        <v>195</v>
      </c>
      <c r="AV5" s="6" t="s">
        <v>645</v>
      </c>
      <c r="AW5" s="158">
        <f>IF(AF3="X",3,0)</f>
        <v>0</v>
      </c>
      <c r="BB5" s="6" t="s">
        <v>766</v>
      </c>
      <c r="BC5" s="76">
        <f>SUM(Y17:Y1500)</f>
        <v>176.88247933884301</v>
      </c>
      <c r="BE5" s="216" t="s">
        <v>319</v>
      </c>
      <c r="BF5" s="325">
        <f>SUMIF(H17:H1517,"Oba",T17:T1517)</f>
        <v>0</v>
      </c>
      <c r="BG5" s="326">
        <f>IF(ISERROR(BF5),0,IF(AND(BF5&lt;0.021,BF5&gt;-0.021),0,BF5))</f>
        <v>0</v>
      </c>
      <c r="BH5" s="200">
        <f>IF(BG5=0,0,1)</f>
        <v>0</v>
      </c>
      <c r="BJ5" s="56" t="str">
        <f>Stam!F65</f>
        <v>184 Fortis Rea3</v>
      </c>
      <c r="BK5" s="56" t="e">
        <f>VLOOKUP(BJ5,Saldi!$D$12:$E$106,2,FALSE)</f>
        <v>#N/A</v>
      </c>
      <c r="BL5" s="6">
        <f t="shared" si="0"/>
        <v>0</v>
      </c>
      <c r="BT5" s="56" t="s">
        <v>390</v>
      </c>
      <c r="BU5" s="131">
        <f>Stam!F243</f>
        <v>0.11</v>
      </c>
      <c r="BV5" s="56">
        <f>BU3</f>
        <v>0.06</v>
      </c>
      <c r="BW5" s="56">
        <f t="shared" si="1"/>
        <v>0.06</v>
      </c>
      <c r="DK5" s="6" t="s">
        <v>313</v>
      </c>
      <c r="DL5" s="56" t="s">
        <v>368</v>
      </c>
    </row>
    <row r="6" spans="1:141" ht="12" customHeight="1" x14ac:dyDescent="0.2">
      <c r="D6" s="924">
        <v>4</v>
      </c>
      <c r="E6" s="897" t="s">
        <v>931</v>
      </c>
      <c r="F6" s="896"/>
      <c r="G6" s="896"/>
      <c r="H6" s="896"/>
      <c r="I6" s="925"/>
      <c r="J6" s="917"/>
      <c r="K6" s="913" t="s">
        <v>894</v>
      </c>
      <c r="L6" s="906" t="s">
        <v>901</v>
      </c>
      <c r="M6" s="899"/>
      <c r="N6" s="907"/>
      <c r="O6" s="905" t="str">
        <f>IF(O7=0,"  K",IF(O7&gt;0,"  J","  L"))</f>
        <v xml:space="preserve">  L</v>
      </c>
      <c r="R6" s="904">
        <v>400</v>
      </c>
      <c r="S6" s="859"/>
      <c r="T6" s="898"/>
      <c r="X6"/>
      <c r="Y6"/>
      <c r="Z6"/>
      <c r="AA6"/>
      <c r="AE6" s="1001" t="s">
        <v>785</v>
      </c>
      <c r="AF6" s="874"/>
      <c r="AV6" s="6" t="s">
        <v>646</v>
      </c>
      <c r="AW6" s="158">
        <f>IF(AF4="X",4,0)</f>
        <v>0</v>
      </c>
      <c r="BB6" s="6" t="s">
        <v>767</v>
      </c>
      <c r="BC6" s="76">
        <f>SUM(AB17:AB1500)</f>
        <v>-585.92776859504124</v>
      </c>
      <c r="BF6" s="74"/>
      <c r="BJ6" s="56" t="str">
        <f>Stam!F66</f>
        <v>185 Fortis Rea3</v>
      </c>
      <c r="BK6" s="56" t="e">
        <f>VLOOKUP(BJ6,Saldi!$D$12:$E$106,2,FALSE)</f>
        <v>#N/A</v>
      </c>
      <c r="BL6" s="6">
        <f t="shared" si="0"/>
        <v>0</v>
      </c>
      <c r="BT6" s="56" t="s">
        <v>391</v>
      </c>
      <c r="BV6" s="56">
        <f>BU4</f>
        <v>7.0000000000000007E-2</v>
      </c>
      <c r="BW6" s="56">
        <f t="shared" si="1"/>
        <v>7.0000000000000007E-2</v>
      </c>
      <c r="BX6" s="56"/>
      <c r="DK6" s="6" t="s">
        <v>286</v>
      </c>
      <c r="DL6" s="88" t="s">
        <v>369</v>
      </c>
    </row>
    <row r="7" spans="1:141" ht="12" customHeight="1" x14ac:dyDescent="0.2">
      <c r="D7" s="924">
        <v>5</v>
      </c>
      <c r="E7" s="897" t="s">
        <v>920</v>
      </c>
      <c r="F7" s="896"/>
      <c r="G7" s="896"/>
      <c r="H7" s="896"/>
      <c r="I7" s="925"/>
      <c r="J7" s="918"/>
      <c r="K7" s="913" t="s">
        <v>470</v>
      </c>
      <c r="L7" s="906" t="s">
        <v>902</v>
      </c>
      <c r="M7" s="900"/>
      <c r="N7" s="907"/>
      <c r="O7" s="955">
        <f>SUM(AC17:AC1500)</f>
        <v>-409.04528925619837</v>
      </c>
      <c r="P7" s="902" t="s">
        <v>909</v>
      </c>
      <c r="Q7" s="938"/>
      <c r="R7" s="937">
        <v>500</v>
      </c>
      <c r="S7" s="860"/>
      <c r="U7"/>
      <c r="W7"/>
      <c r="X7" s="296"/>
      <c r="AA7"/>
      <c r="AE7" s="1001" t="s">
        <v>786</v>
      </c>
      <c r="AF7" s="873"/>
      <c r="AV7" s="6" t="s">
        <v>644</v>
      </c>
      <c r="AW7" s="158">
        <f>IF(AF7="X",5,0)</f>
        <v>0</v>
      </c>
      <c r="AX7" s="308"/>
      <c r="AY7" s="308"/>
      <c r="BA7" s="305"/>
      <c r="BC7" s="187">
        <f>Saldi!S150</f>
        <v>-1920.6547107438016</v>
      </c>
      <c r="BF7" s="74"/>
      <c r="BH7" s="6" t="s">
        <v>313</v>
      </c>
      <c r="BJ7" s="56" t="str">
        <f>Stam!F67</f>
        <v>186 Bank 2</v>
      </c>
      <c r="BK7" s="56">
        <f>VLOOKUP(BJ7,Saldi!$D$12:$E$106,2,FALSE)</f>
        <v>10</v>
      </c>
      <c r="BL7" s="6">
        <f t="shared" si="0"/>
        <v>10</v>
      </c>
      <c r="BT7" s="56" t="s">
        <v>392</v>
      </c>
      <c r="BW7" s="56"/>
      <c r="BX7" s="56"/>
      <c r="DK7" s="6" t="s">
        <v>287</v>
      </c>
      <c r="DL7" s="88" t="s">
        <v>367</v>
      </c>
    </row>
    <row r="8" spans="1:141" ht="12" customHeight="1" x14ac:dyDescent="0.2">
      <c r="D8" s="924">
        <v>6</v>
      </c>
      <c r="E8" s="897" t="s">
        <v>921</v>
      </c>
      <c r="F8" s="896"/>
      <c r="G8" s="896"/>
      <c r="H8" s="896"/>
      <c r="I8" s="925"/>
      <c r="J8" s="919"/>
      <c r="K8" s="913" t="s">
        <v>895</v>
      </c>
      <c r="L8" s="906" t="s">
        <v>903</v>
      </c>
      <c r="M8" s="900"/>
      <c r="N8" s="908"/>
      <c r="O8" s="901" t="s">
        <v>912</v>
      </c>
      <c r="P8" s="940" t="s">
        <v>910</v>
      </c>
      <c r="Q8" s="939">
        <f>IF(BG4=0,0,BG4)</f>
        <v>0</v>
      </c>
      <c r="R8" s="937">
        <v>600</v>
      </c>
      <c r="S8" s="826"/>
      <c r="T8"/>
      <c r="U8"/>
      <c r="V8"/>
      <c r="W8"/>
      <c r="X8"/>
      <c r="Y8"/>
      <c r="Z8"/>
      <c r="AA8"/>
      <c r="AB8"/>
      <c r="AC8"/>
      <c r="AE8" s="1002" t="s">
        <v>663</v>
      </c>
      <c r="AF8" s="873"/>
      <c r="AV8" s="6" t="s">
        <v>647</v>
      </c>
      <c r="AW8" s="158">
        <f>IF(AF11="X",6,0)</f>
        <v>0</v>
      </c>
      <c r="BC8" s="77"/>
      <c r="BH8" s="6" t="s">
        <v>286</v>
      </c>
      <c r="BJ8" s="56" t="str">
        <f>Stam!F68</f>
        <v>187 Kas</v>
      </c>
      <c r="BK8" s="56">
        <f>VLOOKUP(BJ8,Saldi!$D$12:$E$106,2,FALSE)</f>
        <v>-11</v>
      </c>
      <c r="BL8" s="6">
        <f t="shared" si="0"/>
        <v>-11</v>
      </c>
      <c r="BS8" s="56"/>
      <c r="BT8" s="56"/>
      <c r="BV8" s="219" t="str">
        <f>IF(X14="Bu-I","btwI",IF(X14="Bu-V","btwV","btwnl"))</f>
        <v>btwnl</v>
      </c>
      <c r="BW8" s="56"/>
      <c r="BX8" s="56"/>
      <c r="CR8" s="56"/>
      <c r="CS8" s="56"/>
      <c r="CT8" s="56"/>
      <c r="CU8" s="56"/>
      <c r="CV8" s="56"/>
      <c r="CW8" s="56"/>
      <c r="CX8" s="56"/>
      <c r="DK8" s="6" t="s">
        <v>387</v>
      </c>
      <c r="DL8" s="56" t="s">
        <v>370</v>
      </c>
    </row>
    <row r="9" spans="1:141" ht="12" customHeight="1" x14ac:dyDescent="0.2">
      <c r="D9" s="924">
        <v>7</v>
      </c>
      <c r="E9" s="897" t="s">
        <v>922</v>
      </c>
      <c r="F9" s="896"/>
      <c r="G9" s="896"/>
      <c r="H9" s="896"/>
      <c r="I9" s="925"/>
      <c r="J9" s="920" t="s">
        <v>643</v>
      </c>
      <c r="K9" s="943" t="s">
        <v>896</v>
      </c>
      <c r="L9" s="945" t="s">
        <v>904</v>
      </c>
      <c r="M9" s="944"/>
      <c r="N9" s="907"/>
      <c r="O9" s="926" t="s">
        <v>913</v>
      </c>
      <c r="P9" s="940" t="s">
        <v>911</v>
      </c>
      <c r="Q9" s="939">
        <f>IF(BG5=0,0,BG5)</f>
        <v>0</v>
      </c>
      <c r="R9" s="904">
        <v>800</v>
      </c>
      <c r="S9" s="826"/>
      <c r="T9"/>
      <c r="U9"/>
      <c r="V9"/>
      <c r="W9"/>
      <c r="X9"/>
      <c r="Y9"/>
      <c r="Z9"/>
      <c r="AA9"/>
      <c r="AB9"/>
      <c r="AC9"/>
      <c r="AE9" s="1002" t="s">
        <v>657</v>
      </c>
      <c r="AF9" s="873"/>
      <c r="AV9" s="6" t="s">
        <v>648</v>
      </c>
      <c r="AW9" s="158">
        <f>IF(AF9="X",7,0)</f>
        <v>0</v>
      </c>
      <c r="BA9" s="310"/>
      <c r="BC9" s="1023"/>
      <c r="BH9" s="6" t="s">
        <v>287</v>
      </c>
      <c r="BJ9" s="56" t="str">
        <f>Stam!F69</f>
        <v>188 Friesland</v>
      </c>
      <c r="BK9" s="56">
        <f>VLOOKUP(BJ9,Saldi!$D$12:$E$106,2,FALSE)</f>
        <v>-322</v>
      </c>
      <c r="BL9" s="6">
        <f t="shared" si="0"/>
        <v>-322</v>
      </c>
      <c r="BS9" s="56"/>
      <c r="BT9" s="56"/>
      <c r="BV9" s="56" t="s">
        <v>587</v>
      </c>
      <c r="BW9" s="56"/>
      <c r="BX9" s="56"/>
      <c r="CR9" s="56"/>
      <c r="CS9" s="56"/>
      <c r="CT9" s="56"/>
      <c r="CU9" s="56"/>
      <c r="CV9" s="56"/>
      <c r="CW9" s="56"/>
      <c r="CX9" s="56"/>
      <c r="DK9" s="6" t="s">
        <v>345</v>
      </c>
      <c r="DL9" s="56" t="s">
        <v>371</v>
      </c>
      <c r="DU9" s="223"/>
    </row>
    <row r="10" spans="1:141" ht="12" customHeight="1" x14ac:dyDescent="0.2">
      <c r="D10" s="924">
        <v>8</v>
      </c>
      <c r="E10" s="897" t="s">
        <v>923</v>
      </c>
      <c r="F10" s="896"/>
      <c r="G10" s="896"/>
      <c r="H10" s="896"/>
      <c r="I10" s="925"/>
      <c r="J10" s="921" t="s">
        <v>907</v>
      </c>
      <c r="K10" s="914" t="s">
        <v>908</v>
      </c>
      <c r="L10" s="909" t="str">
        <f>" aantal matches = "&amp;D1</f>
        <v xml:space="preserve"> aantal matches = 5</v>
      </c>
      <c r="M10" s="910"/>
      <c r="N10" s="911"/>
      <c r="O10" s="954" t="str">
        <f>"sys "&amp;C1+1</f>
        <v>sys 23</v>
      </c>
      <c r="P10" s="951" t="str">
        <f>IF(OR(Q8&lt;&gt;0,Q9&lt;&gt;0),"   Let op ! Boeking loopt niet 0. Maak dit af ! ","     Boekingen oke")</f>
        <v xml:space="preserve">     Boekingen oke</v>
      </c>
      <c r="Q10" s="941"/>
      <c r="R10" s="1018">
        <v>1000</v>
      </c>
      <c r="S10" s="826"/>
      <c r="T10"/>
      <c r="U10"/>
      <c r="V10"/>
      <c r="W10"/>
      <c r="X10"/>
      <c r="Y10"/>
      <c r="Z10"/>
      <c r="AA10"/>
      <c r="AB10"/>
      <c r="AC10"/>
      <c r="AE10" s="997" t="s">
        <v>656</v>
      </c>
      <c r="AF10" s="873"/>
      <c r="AV10" s="6" t="s">
        <v>651</v>
      </c>
      <c r="AW10" s="158">
        <f>IF(AF10="X",8,0)</f>
        <v>0</v>
      </c>
      <c r="AX10" s="6"/>
      <c r="AY10" s="6"/>
      <c r="AZ10" s="6"/>
      <c r="BA10" s="6"/>
      <c r="BC10" s="76"/>
      <c r="BH10" s="6" t="s">
        <v>387</v>
      </c>
      <c r="BJ10" s="56" t="str">
        <f>Stam!F70</f>
        <v>189 Dortmundb</v>
      </c>
      <c r="BK10" s="56" t="e">
        <f>VLOOKUP(BJ10,Saldi!$D$12:$E$106,2,FALSE)</f>
        <v>#N/A</v>
      </c>
      <c r="BL10" s="6">
        <f t="shared" si="0"/>
        <v>0</v>
      </c>
      <c r="BS10" s="56"/>
      <c r="BT10" s="56"/>
      <c r="BV10" s="56" t="s">
        <v>588</v>
      </c>
      <c r="BW10" s="56"/>
      <c r="BZ10" s="56"/>
      <c r="CR10" s="56"/>
      <c r="CS10" s="56"/>
      <c r="CT10" s="88" t="s">
        <v>343</v>
      </c>
      <c r="CU10" s="88"/>
      <c r="CV10" s="88"/>
      <c r="CW10" s="56"/>
      <c r="CX10" s="56"/>
      <c r="DK10" s="6" t="s">
        <v>870</v>
      </c>
      <c r="DL10" s="56" t="s">
        <v>873</v>
      </c>
      <c r="DP10" s="6" t="s">
        <v>519</v>
      </c>
      <c r="DU10" s="223"/>
    </row>
    <row r="11" spans="1:141" ht="12" customHeight="1" x14ac:dyDescent="0.2">
      <c r="D11" s="1007">
        <v>9</v>
      </c>
      <c r="E11" s="1008" t="s">
        <v>924</v>
      </c>
      <c r="F11" s="1008"/>
      <c r="G11" s="1008"/>
      <c r="H11" s="1008"/>
      <c r="I11" s="1009"/>
      <c r="K11" s="451" t="str">
        <f>IF(E1&gt;0,"Zie de meldingen. Iets loopt nog niet goed. Denk erover na, of pas dit aan !","v")</f>
        <v>v</v>
      </c>
      <c r="S11" s="826"/>
      <c r="T11" s="805"/>
      <c r="U11" s="805"/>
      <c r="V11" s="805"/>
      <c r="W11"/>
      <c r="X11"/>
      <c r="Y11"/>
      <c r="Z11"/>
      <c r="AA11"/>
      <c r="AB11"/>
      <c r="AC11"/>
      <c r="AE11" s="1001" t="s">
        <v>806</v>
      </c>
      <c r="AF11" s="998"/>
      <c r="AV11" s="6" t="s">
        <v>658</v>
      </c>
      <c r="AW11" s="158">
        <f>IF(AF8="X",9,0)</f>
        <v>0</v>
      </c>
      <c r="AX11"/>
      <c r="AY11"/>
      <c r="AZ11"/>
      <c r="BA11"/>
      <c r="BB11"/>
      <c r="BH11" s="6" t="s">
        <v>345</v>
      </c>
      <c r="BS11" s="56"/>
      <c r="BT11" s="56"/>
      <c r="BV11" s="56" t="s">
        <v>589</v>
      </c>
      <c r="BW11" s="56"/>
      <c r="BZ11" s="56"/>
      <c r="CO11" s="6" t="s">
        <v>467</v>
      </c>
      <c r="CR11" s="56"/>
      <c r="CS11" s="56" t="s">
        <v>351</v>
      </c>
      <c r="CT11" s="56"/>
      <c r="CU11" s="56"/>
      <c r="CV11" s="56"/>
      <c r="CW11" s="56"/>
      <c r="CX11" s="56"/>
      <c r="DK11" s="6" t="s">
        <v>871</v>
      </c>
      <c r="DL11" s="56" t="s">
        <v>874</v>
      </c>
      <c r="DP11" s="479">
        <f>Output!AC6</f>
        <v>3</v>
      </c>
      <c r="DU11" s="480" t="s">
        <v>456</v>
      </c>
      <c r="EA11" s="6" t="s">
        <v>467</v>
      </c>
      <c r="EE11" s="6" t="s">
        <v>579</v>
      </c>
    </row>
    <row r="12" spans="1:141" s="56" customFormat="1" ht="12" customHeight="1" x14ac:dyDescent="0.2">
      <c r="C12"/>
      <c r="D12" s="1014"/>
      <c r="E12" s="1010"/>
      <c r="F12" s="1010"/>
      <c r="G12" s="1010"/>
      <c r="H12" s="1010"/>
      <c r="I12" s="1010"/>
      <c r="J12" s="1011"/>
      <c r="K12" s="1011"/>
      <c r="L12" s="1011"/>
      <c r="M12" s="1011"/>
      <c r="N12" s="1011"/>
      <c r="O12" s="784"/>
      <c r="P12" s="784"/>
      <c r="Q12" s="784"/>
      <c r="R12" s="1012"/>
      <c r="S12" s="1013"/>
      <c r="T12" s="158"/>
      <c r="U12" s="158"/>
      <c r="V12" s="158"/>
      <c r="X12" s="576"/>
      <c r="Y12" s="576"/>
      <c r="Z12" s="158"/>
      <c r="AA12" s="158"/>
      <c r="AB12" s="158"/>
      <c r="AC12" s="158"/>
      <c r="AD12"/>
      <c r="AE12" s="1022"/>
      <c r="AF12" s="600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 s="468" t="s">
        <v>653</v>
      </c>
      <c r="AW12" s="311" t="s">
        <v>471</v>
      </c>
      <c r="AX12" s="312" t="s">
        <v>1</v>
      </c>
      <c r="AY12" s="312" t="s">
        <v>298</v>
      </c>
      <c r="AZ12" s="198" t="s">
        <v>358</v>
      </c>
      <c r="BA12" s="313"/>
      <c r="BC12" s="79" t="s">
        <v>219</v>
      </c>
      <c r="BD12" s="56" t="s">
        <v>190</v>
      </c>
      <c r="BE12" s="56" t="s">
        <v>191</v>
      </c>
      <c r="BF12" s="56" t="s">
        <v>192</v>
      </c>
      <c r="BG12" s="56" t="s">
        <v>193</v>
      </c>
      <c r="BH12" s="198"/>
      <c r="BI12" s="6"/>
      <c r="BJ12" s="6"/>
      <c r="BK12" s="6"/>
      <c r="BL12" s="6"/>
      <c r="BM12" s="6"/>
      <c r="BN12" s="6"/>
      <c r="BO12" s="6"/>
      <c r="BP12" s="6"/>
      <c r="BQ12" s="6"/>
      <c r="BR12" s="6"/>
      <c r="BU12" s="6"/>
      <c r="BV12" s="158" t="s">
        <v>590</v>
      </c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/>
      <c r="CN12" s="6"/>
      <c r="CO12" s="479">
        <f>Output!EH7</f>
        <v>2</v>
      </c>
      <c r="CP12" s="6"/>
      <c r="CQ12" s="6"/>
      <c r="CS12" s="203">
        <f>SUM(CS17:CS1517)</f>
        <v>2448.06</v>
      </c>
      <c r="CU12" s="209" t="str">
        <f>Stam!F74</f>
        <v>202 TR Beginbalans afmaken</v>
      </c>
      <c r="CV12" s="210">
        <f>SUM(CV17:CV1517)</f>
        <v>0</v>
      </c>
      <c r="CW12" s="56" t="s">
        <v>346</v>
      </c>
      <c r="CY12" s="6"/>
      <c r="CZ12" s="6"/>
      <c r="DD12" s="6"/>
      <c r="DE12" s="6"/>
      <c r="DF12" s="6"/>
      <c r="DG12" s="6" t="s">
        <v>510</v>
      </c>
      <c r="DH12" s="6"/>
      <c r="DI12"/>
      <c r="DJ12" s="6"/>
      <c r="DK12" s="6"/>
      <c r="DL12" s="6"/>
      <c r="DM12" s="6"/>
      <c r="DN12" s="6"/>
      <c r="DO12" s="6"/>
      <c r="DP12" s="479" t="str">
        <f>IF(DP11=1," Bal",IF(DP11=2," WV",""))</f>
        <v/>
      </c>
      <c r="DQ12" s="6"/>
      <c r="DR12" s="6"/>
      <c r="DS12" s="6"/>
      <c r="DT12"/>
      <c r="DU12" s="481" t="str">
        <f>Output!N7</f>
        <v>800 Verkopen belast hoog</v>
      </c>
      <c r="DV12" s="6"/>
      <c r="DW12" s="203" t="str">
        <f>Output!BG7</f>
        <v>180 Rabobank</v>
      </c>
      <c r="DX12" s="6"/>
      <c r="DY12" s="6"/>
      <c r="EA12" s="203">
        <f>Output!DN4</f>
        <v>3</v>
      </c>
      <c r="EB12" s="203">
        <f>Output!DN4</f>
        <v>3</v>
      </c>
      <c r="ED12" s="6"/>
      <c r="EE12" s="482">
        <f>Output!CP4</f>
        <v>1</v>
      </c>
      <c r="EH12"/>
      <c r="EJ12"/>
      <c r="EK12"/>
    </row>
    <row r="13" spans="1:141" s="56" customFormat="1" ht="12" customHeight="1" x14ac:dyDescent="0.2">
      <c r="A13"/>
      <c r="C13" s="75"/>
      <c r="D13" s="1027" t="s">
        <v>927</v>
      </c>
      <c r="E13" s="1010"/>
      <c r="F13" s="1010"/>
      <c r="G13" s="1010"/>
      <c r="H13" s="1010"/>
      <c r="I13" s="1010"/>
      <c r="J13" s="1011"/>
      <c r="K13" s="1034"/>
      <c r="L13" s="1011"/>
      <c r="M13" s="1011"/>
      <c r="N13" s="1035" t="str">
        <f>"Invoer : "&amp;Start!AH62</f>
        <v>Invoer : ---------Nog geen naam ingevuld-------</v>
      </c>
      <c r="O13" s="784"/>
      <c r="P13" s="784"/>
      <c r="Q13" s="784"/>
      <c r="R13" s="1012"/>
      <c r="S13" s="1012" t="s">
        <v>917</v>
      </c>
      <c r="T13" s="987">
        <f>SUBTOTAL(9,T17:T1500)</f>
        <v>-2087.7000000000003</v>
      </c>
      <c r="U13" s="987">
        <f>SUBTOTAL(9,U17:U1500)</f>
        <v>-409.04528925619837</v>
      </c>
      <c r="V13" s="987">
        <f>SUBTOTAL(9,V17:V1500)</f>
        <v>-1678.6547107438012</v>
      </c>
      <c r="X13" s="1016"/>
      <c r="Y13" s="1006">
        <f>SUBTOTAL(9,Y17:Y1500)</f>
        <v>176.88247933884301</v>
      </c>
      <c r="Z13" s="1028" t="s">
        <v>929</v>
      </c>
      <c r="AA13" s="1015"/>
      <c r="AB13" s="1006">
        <f>SUBTOTAL(9,AB17:AB1500)</f>
        <v>-585.92776859504124</v>
      </c>
      <c r="AC13" s="1006">
        <f>SUBTOTAL(9,AC17:AC1500)</f>
        <v>-409.04528925619837</v>
      </c>
      <c r="AD13"/>
      <c r="AE13" s="1029" t="s">
        <v>928</v>
      </c>
      <c r="AF13" s="1021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 s="468" t="s">
        <v>654</v>
      </c>
      <c r="AW13" s="314" t="s">
        <v>472</v>
      </c>
      <c r="AX13" s="315"/>
      <c r="AY13" s="315"/>
      <c r="AZ13" s="198" t="s">
        <v>355</v>
      </c>
      <c r="BA13" s="311" t="s">
        <v>376</v>
      </c>
      <c r="BB13" s="6"/>
      <c r="BC13" s="79"/>
      <c r="BH13" s="97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CM13"/>
      <c r="CO13" s="483" t="str">
        <f>IF(CO12=1,"D",IF(CO12=2,"C",0))</f>
        <v>C</v>
      </c>
      <c r="CP13" s="484" t="s">
        <v>479</v>
      </c>
      <c r="CU13" s="56">
        <f>SUM(CU17:CU1500)</f>
        <v>2087.7000000000003</v>
      </c>
      <c r="CV13" s="199"/>
      <c r="CW13" s="56" t="s">
        <v>314</v>
      </c>
      <c r="CY13" s="6"/>
      <c r="CZ13" s="6"/>
      <c r="DD13" s="6"/>
      <c r="DE13" s="6"/>
      <c r="DF13" s="6"/>
      <c r="DG13" s="6" t="s">
        <v>511</v>
      </c>
      <c r="DH13" s="6"/>
      <c r="DI13"/>
      <c r="DJ13" s="6"/>
      <c r="DK13" s="56" t="s">
        <v>373</v>
      </c>
      <c r="DL13" s="6"/>
      <c r="DM13" s="6"/>
      <c r="DN13" s="6"/>
      <c r="DO13" s="6"/>
      <c r="DP13" s="6" t="s">
        <v>520</v>
      </c>
      <c r="DQ13" s="6"/>
      <c r="DR13" s="6"/>
      <c r="DS13" s="6"/>
      <c r="DT13"/>
      <c r="DU13" s="485">
        <v>2500</v>
      </c>
      <c r="DV13" s="203" t="s">
        <v>359</v>
      </c>
      <c r="DW13" s="6" t="s">
        <v>640</v>
      </c>
      <c r="DX13" s="6"/>
      <c r="DY13" s="6"/>
      <c r="DZ13" s="203">
        <f>Output!BV3</f>
        <v>1</v>
      </c>
      <c r="EA13" s="203" t="str">
        <f>IF(EA12=3,"Ink",IF(EA12=4,"Ver",""))</f>
        <v>Ink</v>
      </c>
      <c r="EB13" s="203">
        <f>IF(EB12=1,"C",IF(EB12=2,"D",0))</f>
        <v>0</v>
      </c>
      <c r="ED13" s="6"/>
      <c r="EE13" s="396" t="str">
        <f>IF(EE12=1,"bet",IF(EE12=2,"vord",IF(EE12=3,"div",0)))</f>
        <v>bet</v>
      </c>
      <c r="EH13"/>
      <c r="EJ13"/>
      <c r="EK13"/>
    </row>
    <row r="14" spans="1:141" s="56" customFormat="1" ht="12" customHeight="1" x14ac:dyDescent="0.2">
      <c r="A14"/>
      <c r="B14"/>
      <c r="C14" s="75"/>
      <c r="D14" s="843"/>
      <c r="E14" s="967"/>
      <c r="F14" s="968"/>
      <c r="G14" s="969" t="s">
        <v>807</v>
      </c>
      <c r="H14" s="970"/>
      <c r="I14" s="971"/>
      <c r="J14" s="971"/>
      <c r="K14" s="972"/>
      <c r="L14" s="973" t="s">
        <v>905</v>
      </c>
      <c r="M14" s="890"/>
      <c r="N14" s="973" t="s">
        <v>607</v>
      </c>
      <c r="O14" s="973" t="s">
        <v>608</v>
      </c>
      <c r="P14" s="857"/>
      <c r="Q14" s="974" t="s">
        <v>815</v>
      </c>
      <c r="R14" s="856" t="s">
        <v>816</v>
      </c>
      <c r="S14" s="975"/>
      <c r="T14" s="968"/>
      <c r="U14" s="968"/>
      <c r="V14" s="440" t="s">
        <v>797</v>
      </c>
      <c r="W14" s="471"/>
      <c r="X14" s="1017" t="s">
        <v>515</v>
      </c>
      <c r="Y14" s="1003" t="s">
        <v>270</v>
      </c>
      <c r="Z14" s="1004" t="s">
        <v>158</v>
      </c>
      <c r="AA14" s="1005" t="s">
        <v>288</v>
      </c>
      <c r="AB14" s="1005" t="s">
        <v>271</v>
      </c>
      <c r="AC14" s="347" t="s">
        <v>220</v>
      </c>
      <c r="AD14"/>
      <c r="AE14" s="1019"/>
      <c r="AF14" s="1020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 s="6"/>
      <c r="AW14" s="314" t="s">
        <v>473</v>
      </c>
      <c r="AX14" s="315"/>
      <c r="AY14" s="315"/>
      <c r="AZ14" s="198" t="s">
        <v>356</v>
      </c>
      <c r="BA14" s="198"/>
      <c r="BB14" s="56" t="s">
        <v>360</v>
      </c>
      <c r="BC14" s="79"/>
      <c r="BH14" s="6"/>
      <c r="BI14" s="6"/>
      <c r="BJ14" s="6"/>
      <c r="BK14" s="6"/>
      <c r="BL14" s="204"/>
      <c r="BM14" s="204"/>
      <c r="BN14" s="204"/>
      <c r="BO14" s="204"/>
      <c r="BP14" s="204"/>
      <c r="BQ14" s="204"/>
      <c r="BR14" s="204"/>
      <c r="BS14" s="204"/>
      <c r="BT14" s="204"/>
      <c r="BU14" s="205" t="s">
        <v>352</v>
      </c>
      <c r="BV14" s="870"/>
      <c r="CM14"/>
      <c r="CN14" s="56" t="s">
        <v>475</v>
      </c>
      <c r="CO14" s="6"/>
      <c r="CP14" s="56" t="s">
        <v>480</v>
      </c>
      <c r="CY14" s="6"/>
      <c r="CZ14" s="6"/>
      <c r="DD14" s="6"/>
      <c r="DE14" s="6"/>
      <c r="DF14" s="6"/>
      <c r="DG14" s="6"/>
      <c r="DH14" s="6"/>
      <c r="DI14"/>
      <c r="DJ14" s="6"/>
      <c r="DK14" s="56" t="s">
        <v>395</v>
      </c>
      <c r="DL14" s="6"/>
      <c r="DM14" s="6"/>
      <c r="DN14" s="218" t="s">
        <v>393</v>
      </c>
      <c r="DO14" s="6"/>
      <c r="DP14" s="56" t="s">
        <v>517</v>
      </c>
      <c r="DQ14" s="6"/>
      <c r="DR14" s="56" t="s">
        <v>480</v>
      </c>
      <c r="DS14" s="6"/>
      <c r="DT14"/>
      <c r="DU14" s="480"/>
      <c r="DV14" s="6"/>
      <c r="DW14" s="56" t="s">
        <v>641</v>
      </c>
      <c r="DX14" s="6"/>
      <c r="DY14" s="6"/>
      <c r="DZ14" s="203" t="str">
        <f>IF(DZ13=2,"Mem",IF(DZ13=1,"Oba",""))</f>
        <v>Oba</v>
      </c>
      <c r="ED14" s="6"/>
      <c r="EE14" s="56" t="s">
        <v>580</v>
      </c>
      <c r="EG14" s="56" t="s">
        <v>480</v>
      </c>
      <c r="EH14"/>
      <c r="EJ14"/>
      <c r="EK14"/>
    </row>
    <row r="15" spans="1:141" s="56" customFormat="1" ht="12" customHeight="1" thickBot="1" x14ac:dyDescent="0.25">
      <c r="A15"/>
      <c r="B15"/>
      <c r="C15" s="75"/>
      <c r="D15" s="976" t="s">
        <v>212</v>
      </c>
      <c r="E15" s="977" t="s">
        <v>643</v>
      </c>
      <c r="F15" s="269" t="s">
        <v>159</v>
      </c>
      <c r="G15" s="978" t="s">
        <v>0</v>
      </c>
      <c r="H15" s="979" t="s">
        <v>285</v>
      </c>
      <c r="I15" s="980" t="s">
        <v>799</v>
      </c>
      <c r="J15" s="980" t="s">
        <v>296</v>
      </c>
      <c r="K15" s="981" t="s">
        <v>3</v>
      </c>
      <c r="L15" s="980" t="s">
        <v>880</v>
      </c>
      <c r="M15" s="981"/>
      <c r="N15" s="269" t="s">
        <v>2</v>
      </c>
      <c r="O15" s="981" t="s">
        <v>266</v>
      </c>
      <c r="P15" s="982" t="s">
        <v>268</v>
      </c>
      <c r="Q15" s="983" t="s">
        <v>792</v>
      </c>
      <c r="R15" s="269" t="s">
        <v>792</v>
      </c>
      <c r="S15" s="858" t="s">
        <v>360</v>
      </c>
      <c r="T15" s="269" t="s">
        <v>796</v>
      </c>
      <c r="U15" s="269" t="s">
        <v>591</v>
      </c>
      <c r="V15" s="271" t="s">
        <v>798</v>
      </c>
      <c r="W15" s="518" t="s">
        <v>643</v>
      </c>
      <c r="X15" s="988" t="s">
        <v>297</v>
      </c>
      <c r="Y15" s="989" t="s">
        <v>177</v>
      </c>
      <c r="Z15" s="990" t="s">
        <v>272</v>
      </c>
      <c r="AA15" s="991" t="s">
        <v>505</v>
      </c>
      <c r="AB15" s="992" t="s">
        <v>177</v>
      </c>
      <c r="AC15" s="993" t="s">
        <v>177</v>
      </c>
      <c r="AD15"/>
      <c r="AE15" s="957" t="str">
        <f>IF(AX2=2,"voorstel boeking (gbr)",IF(AX2=3,"geboekt in maand",IF(AX2=4,"geboekt in kwartaal",IF(AX2=5,"saldo open per fact.nr",IF(AX2=6,"aantal x factnr gebruikt",IF(AX2=7,"bal of wv boeking",IF(AX2=8,"waar vul je kbp in ?",IF(AX2=9,"mnd + bal of wv",IF(AX2=10,"totaal per deb of cred",IF(AX2=0,"vul 1 keuze &lt;X&gt; in"))))))))))</f>
        <v>voorstel boeking (gbr)</v>
      </c>
      <c r="AF15" s="999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 s="6"/>
      <c r="AW15" s="198"/>
      <c r="AX15" s="315"/>
      <c r="AY15" s="315"/>
      <c r="AZ15" s="198" t="s">
        <v>357</v>
      </c>
      <c r="BA15" s="198"/>
      <c r="BB15" s="56" t="s">
        <v>664</v>
      </c>
      <c r="BC15" s="79"/>
      <c r="BH15" s="6"/>
      <c r="BI15" s="340"/>
      <c r="BJ15" s="340"/>
      <c r="BK15" s="6"/>
      <c r="BL15" s="204"/>
      <c r="BM15" s="204"/>
      <c r="BN15" s="204"/>
      <c r="BO15" s="204"/>
      <c r="BP15" s="204"/>
      <c r="BQ15" s="204"/>
      <c r="BR15" s="204"/>
      <c r="BS15" s="204"/>
      <c r="BT15" s="204"/>
      <c r="BU15" s="205" t="s">
        <v>353</v>
      </c>
      <c r="BV15" s="870"/>
      <c r="CM15"/>
      <c r="CN15" s="56" t="s">
        <v>476</v>
      </c>
      <c r="CO15" s="6"/>
      <c r="CP15" s="56" t="s">
        <v>481</v>
      </c>
      <c r="CX15" s="56" t="s">
        <v>507</v>
      </c>
      <c r="CY15" s="6" t="s">
        <v>507</v>
      </c>
      <c r="CZ15" s="6"/>
      <c r="DD15" s="6"/>
      <c r="DE15" s="295"/>
      <c r="DF15" s="295"/>
      <c r="DG15" s="6"/>
      <c r="DH15" s="56" t="s">
        <v>512</v>
      </c>
      <c r="DI15"/>
      <c r="DJ15"/>
      <c r="DK15" s="6"/>
      <c r="DL15" s="6"/>
      <c r="DM15" s="6"/>
      <c r="DN15" s="218" t="s">
        <v>878</v>
      </c>
      <c r="DO15" s="6"/>
      <c r="DP15" s="56" t="s">
        <v>518</v>
      </c>
      <c r="DQ15" s="6"/>
      <c r="DR15" s="56" t="s">
        <v>481</v>
      </c>
      <c r="DS15" s="6"/>
      <c r="DT15"/>
      <c r="DU15" s="480"/>
      <c r="DV15" s="6"/>
      <c r="DW15" s="56" t="s">
        <v>642</v>
      </c>
      <c r="DX15" s="6"/>
      <c r="DY15" s="6"/>
      <c r="ED15" s="6"/>
      <c r="EE15" s="56" t="s">
        <v>581</v>
      </c>
      <c r="EG15" s="56" t="s">
        <v>582</v>
      </c>
      <c r="EH15"/>
      <c r="EJ15"/>
      <c r="EK15"/>
    </row>
    <row r="16" spans="1:141" s="56" customFormat="1" ht="12" customHeight="1" x14ac:dyDescent="0.2">
      <c r="A16" s="845" t="s">
        <v>505</v>
      </c>
      <c r="B16"/>
      <c r="C16" s="75"/>
      <c r="D16" s="958"/>
      <c r="E16" s="959"/>
      <c r="F16" s="959"/>
      <c r="G16" s="960" t="s">
        <v>1</v>
      </c>
      <c r="H16" s="960" t="s">
        <v>1</v>
      </c>
      <c r="I16" s="961" t="s">
        <v>214</v>
      </c>
      <c r="J16" s="961" t="s">
        <v>214</v>
      </c>
      <c r="K16" s="961" t="s">
        <v>214</v>
      </c>
      <c r="L16" s="962" t="s">
        <v>299</v>
      </c>
      <c r="M16" s="962" t="s">
        <v>276</v>
      </c>
      <c r="N16" s="961" t="s">
        <v>214</v>
      </c>
      <c r="O16" s="961" t="s">
        <v>214</v>
      </c>
      <c r="P16" s="960" t="s">
        <v>1</v>
      </c>
      <c r="Q16" s="963" t="s">
        <v>793</v>
      </c>
      <c r="R16" s="963" t="s">
        <v>793</v>
      </c>
      <c r="S16" s="964"/>
      <c r="T16" s="965"/>
      <c r="U16" s="965"/>
      <c r="V16" s="966"/>
      <c r="W16" s="841"/>
      <c r="X16" s="961" t="s">
        <v>214</v>
      </c>
      <c r="Y16" s="984"/>
      <c r="Z16" s="985" t="s">
        <v>214</v>
      </c>
      <c r="AA16" s="960" t="s">
        <v>214</v>
      </c>
      <c r="AB16" s="986"/>
      <c r="AC16" s="965"/>
      <c r="AD16" s="840"/>
      <c r="AE16" s="824"/>
      <c r="AF16" s="825" t="s">
        <v>652</v>
      </c>
      <c r="AG16"/>
      <c r="AH16"/>
      <c r="AI16"/>
      <c r="AJ16"/>
      <c r="AK16"/>
      <c r="AL16"/>
      <c r="AM16"/>
      <c r="AN16"/>
      <c r="AO16"/>
      <c r="AP16"/>
      <c r="AQ16"/>
      <c r="AR16"/>
      <c r="AS16"/>
      <c r="AT16" s="806" t="s">
        <v>784</v>
      </c>
      <c r="AU16" s="491"/>
      <c r="AV16" s="475" t="s">
        <v>655</v>
      </c>
      <c r="AW16" s="476" t="s">
        <v>469</v>
      </c>
      <c r="AX16" s="477"/>
      <c r="AY16" s="477"/>
      <c r="AZ16" s="478"/>
      <c r="BA16" s="316"/>
      <c r="BB16" s="56" t="s">
        <v>665</v>
      </c>
      <c r="BC16" s="88" t="s">
        <v>342</v>
      </c>
      <c r="BD16" s="292"/>
      <c r="BE16" s="292"/>
      <c r="BF16" s="292"/>
      <c r="BG16" s="292" t="s">
        <v>386</v>
      </c>
      <c r="BH16" s="292" t="s">
        <v>385</v>
      </c>
      <c r="BI16" s="339" t="s">
        <v>525</v>
      </c>
      <c r="BJ16" s="339" t="s">
        <v>509</v>
      </c>
      <c r="BK16" s="6" t="s">
        <v>289</v>
      </c>
      <c r="BL16" s="56" t="s">
        <v>303</v>
      </c>
      <c r="BM16" s="56" t="s">
        <v>306</v>
      </c>
      <c r="BN16" s="6" t="s">
        <v>310</v>
      </c>
      <c r="BO16" s="6" t="s">
        <v>301</v>
      </c>
      <c r="BP16" s="6" t="s">
        <v>302</v>
      </c>
      <c r="BQ16" s="204" t="s">
        <v>304</v>
      </c>
      <c r="BR16" s="6" t="s">
        <v>7</v>
      </c>
      <c r="BS16" s="6" t="s">
        <v>305</v>
      </c>
      <c r="BT16" s="204" t="s">
        <v>307</v>
      </c>
      <c r="BU16" s="205" t="s">
        <v>354</v>
      </c>
      <c r="BW16" s="56" t="s">
        <v>292</v>
      </c>
      <c r="BX16" s="56" t="s">
        <v>218</v>
      </c>
      <c r="BY16" s="56" t="s">
        <v>308</v>
      </c>
      <c r="BZ16" s="124" t="s">
        <v>221</v>
      </c>
      <c r="CA16" s="157" t="s">
        <v>222</v>
      </c>
      <c r="CB16" s="157" t="s">
        <v>223</v>
      </c>
      <c r="CC16" s="158" t="s">
        <v>245</v>
      </c>
      <c r="CD16" s="159" t="s">
        <v>224</v>
      </c>
      <c r="CE16" s="160"/>
      <c r="CF16" s="160" t="s">
        <v>242</v>
      </c>
      <c r="CG16" s="161" t="s">
        <v>243</v>
      </c>
      <c r="CH16" s="162" t="s">
        <v>293</v>
      </c>
      <c r="CI16" s="163" t="s">
        <v>274</v>
      </c>
      <c r="CJ16" s="162" t="s">
        <v>244</v>
      </c>
      <c r="CK16" s="162" t="s">
        <v>294</v>
      </c>
      <c r="CL16" s="164" t="s">
        <v>295</v>
      </c>
      <c r="CM16"/>
      <c r="CN16" s="292" t="s">
        <v>477</v>
      </c>
      <c r="CO16" s="294" t="s">
        <v>478</v>
      </c>
      <c r="CP16" s="294" t="s">
        <v>482</v>
      </c>
      <c r="CQ16" s="6" t="s">
        <v>309</v>
      </c>
      <c r="CR16" s="292" t="s">
        <v>320</v>
      </c>
      <c r="CS16" s="292" t="s">
        <v>321</v>
      </c>
      <c r="CT16" s="202" t="s">
        <v>312</v>
      </c>
      <c r="CU16" s="202" t="s">
        <v>312</v>
      </c>
      <c r="CV16" s="202" t="s">
        <v>344</v>
      </c>
      <c r="CX16" s="56" t="s">
        <v>506</v>
      </c>
      <c r="CY16" s="6" t="s">
        <v>783</v>
      </c>
      <c r="CZ16" s="6" t="s">
        <v>177</v>
      </c>
      <c r="DD16" s="6"/>
      <c r="DE16" s="6" t="s">
        <v>348</v>
      </c>
      <c r="DF16" s="6"/>
      <c r="DG16" s="486" t="s">
        <v>513</v>
      </c>
      <c r="DH16" s="487" t="s">
        <v>514</v>
      </c>
      <c r="DI16"/>
      <c r="DJ16"/>
      <c r="DK16" s="6" t="s">
        <v>869</v>
      </c>
      <c r="DL16" s="291" t="s">
        <v>372</v>
      </c>
      <c r="DM16" s="6"/>
      <c r="DN16" s="292" t="s">
        <v>388</v>
      </c>
      <c r="DO16" s="6"/>
      <c r="DP16" s="488" t="s">
        <v>477</v>
      </c>
      <c r="DQ16" s="489" t="s">
        <v>478</v>
      </c>
      <c r="DR16" s="489" t="s">
        <v>482</v>
      </c>
      <c r="DS16" s="6"/>
      <c r="DT16"/>
      <c r="DU16" s="293" t="s">
        <v>457</v>
      </c>
      <c r="DV16" s="6"/>
      <c r="DW16" s="463" t="s">
        <v>635</v>
      </c>
      <c r="DX16" s="6"/>
      <c r="DY16" s="6"/>
      <c r="DZ16" s="878" t="s">
        <v>826</v>
      </c>
      <c r="EA16" s="56" t="s">
        <v>468</v>
      </c>
      <c r="EB16" s="56" t="s">
        <v>474</v>
      </c>
      <c r="ED16" s="6"/>
      <c r="EE16" s="292" t="s">
        <v>585</v>
      </c>
      <c r="EF16" s="56" t="s">
        <v>584</v>
      </c>
      <c r="EG16" s="489" t="s">
        <v>583</v>
      </c>
      <c r="EH16"/>
      <c r="EJ16"/>
      <c r="EK16"/>
    </row>
    <row r="17" spans="1:137" ht="12" customHeight="1" x14ac:dyDescent="0.2">
      <c r="C17" s="75"/>
      <c r="D17" s="184" t="str">
        <f t="shared" ref="D17:D80" si="2">IF(OR(ISNUMBER(MATCH($N$3,G17,0)),ISNUMBER(MATCH($N$4,J17,0)),ISNUMBER(MATCH($N$5,N17,0)),ISNUMBER(MATCH($N$6,O17,0)),ISNUMBER(MATCH($N$7,K17,0)),ISNUMBER(MATCH($N$1,T17,0)),ISNUMBER(MATCH($N$9,X17,0))),"t","")</f>
        <v/>
      </c>
      <c r="E17" s="649" t="str">
        <f t="shared" ref="E17:E28" si="3">IF(ISERROR(BG17),1,IF(ISERROR(BF17),2,IF(AND(H17="Liq",I17=""),3,IF(AND(H17="Liq",Y17&lt;0),4,IF(DH17=1,5,IF(AND($BH$5=1,H17="Oba"),6,IF(AND($BH$4=1,H17="Mem"),7,IF(AND(DK17="LiqD",P17&lt;&gt;"120 Debiteuren"),8,IF(AND(DK17="LiqC",P17&lt;&gt;"130 Crediteuren"),9,"")))))))))</f>
        <v/>
      </c>
      <c r="F17" s="829">
        <v>1</v>
      </c>
      <c r="G17" s="830">
        <v>42005</v>
      </c>
      <c r="H17" s="831" t="s">
        <v>313</v>
      </c>
      <c r="I17" s="831"/>
      <c r="J17" s="831">
        <v>26</v>
      </c>
      <c r="K17" s="832" t="s">
        <v>610</v>
      </c>
      <c r="L17" s="888"/>
      <c r="M17" s="888"/>
      <c r="N17" s="833" t="s">
        <v>881</v>
      </c>
      <c r="O17" s="831">
        <v>1001</v>
      </c>
      <c r="P17" s="831" t="s">
        <v>819</v>
      </c>
      <c r="Q17" s="834">
        <v>10</v>
      </c>
      <c r="R17" s="835"/>
      <c r="S17" s="607" t="str">
        <f t="shared" ref="S17:S80" si="4">BB17</f>
        <v/>
      </c>
      <c r="T17" s="871">
        <f>IF(AND(F17=1,P17=""),0,IF(F17="x","",IF(ISERROR(BF17),0,IF(ISERROR(BH17),0,IF(OR(ISTEXT(Q17),ISTEXT(R17),DH17=1),0,IF(AND(H17="Oba",LEFT(P17,3)*1&gt;399),0,IF(AND(H17="Ink",ISNUMBER(AF17)),Q17-R17-AF17,Q17-R17)))))))</f>
        <v>10</v>
      </c>
      <c r="U17" s="836">
        <f>AC17</f>
        <v>0</v>
      </c>
      <c r="V17" s="836">
        <f t="shared" ref="V17:V80" si="5">IF(T17="","",T17-Y17-AB17)</f>
        <v>10</v>
      </c>
      <c r="W17" s="718"/>
      <c r="X17" s="837">
        <v>0.21</v>
      </c>
      <c r="Y17" s="656">
        <f t="shared" ref="Y17:Y29" si="6">IF(T17="","",IF(ISERROR(BC17),0,IF(AND(OR(H17="Ink",H17="Liq",H17="Mem"),BC17="vord",X17&lt;&gt;"",ISNUMBER(Z17),Z17&gt;0),Z17,IF(AND(BC17="vord",X17&lt;&gt;"",H17="Ink",ISNUMBER(AF17)),X17/(1+X17)*(T17+AF17),IF(BC17="vord",X17/(1+X17)*T17,0)))))</f>
        <v>0</v>
      </c>
      <c r="Z17" s="838"/>
      <c r="AA17" s="834"/>
      <c r="AB17" s="836">
        <f t="shared" ref="AB17:AB80" si="7">IF(T17="","",IF(ISERROR(BC17),0,IF(BC17="bet",X17/(1+X17)*T17,0)))</f>
        <v>0</v>
      </c>
      <c r="AC17" s="839">
        <f>IF(AND(F17=1,P17=""),"",IF(F17="x","",Y17+AB17))</f>
        <v>0</v>
      </c>
      <c r="AE17" s="658" t="str">
        <f t="shared" ref="AE17:AE80" si="8">IF($AX$2=2,AW17,IF($AX$2=3,AX17,IF($AX$2=4,AY17,IF($AX$2=5,AZ17,IF($AX$2=6,BA17,IF($AX$2=7,AV17,IF(AND($AX$2=8,H17="Ink")," kbp &gt;",IF($AX$2=9,AU17,IF($AX$2=10,AT17,"")))))))))</f>
        <v>030 V</v>
      </c>
      <c r="AF17" s="659"/>
      <c r="AT17" s="805" t="str">
        <f t="shared" ref="AT17:AT19" si="9">IF(BB17="","",ROUND(SUMIF(CY:CY,CY17,CS:CS),3))</f>
        <v/>
      </c>
      <c r="AU17" t="str">
        <f t="shared" ref="AU17:AU81" si="10">AX17&amp;AV17</f>
        <v>1 Bal</v>
      </c>
      <c r="AV17" s="6" t="str">
        <f t="shared" ref="AV17:AV80" si="11">IF(F17="x","",IF(LEFT(P17,3)*1&gt;399," WV"," Bal"))</f>
        <v xml:space="preserve"> Bal</v>
      </c>
      <c r="AW17" s="317" t="str">
        <f t="shared" ref="AW17:AW80" si="12">BU17</f>
        <v>030 V</v>
      </c>
      <c r="AX17" s="158">
        <f t="shared" ref="AX17:AX80" si="13">IF(OR(F17="x",G17=""),"",MONTH(G17))</f>
        <v>1</v>
      </c>
      <c r="AY17" s="158" t="str">
        <f t="shared" ref="AY17:AY80" si="14">IF(AX17="","",IF(AX17&lt;4,"Q1",IF(AND(AX17&gt;3,AX17&lt;7),"Q2",IF(AND(AX17&gt;6,AX17&lt;10),"Q3","Q4"))))</f>
        <v>Q1</v>
      </c>
      <c r="AZ17" s="309" t="str">
        <f t="shared" ref="AZ17:AZ80" si="15">IF(BB17="","",ROUND(SUMIF(CX:CX,CX17,CS:CS),3))</f>
        <v/>
      </c>
      <c r="BA17" s="318" t="str">
        <f t="shared" ref="BA17:BA80" si="16">IF(OR(F17="x",O17="",O17=0),"",1*COUNTIF($O$17:$O$1517,O17)&amp;" x")</f>
        <v>1 x</v>
      </c>
      <c r="BB17" s="473" t="str">
        <f t="shared" ref="BB17:BB80" si="17">IF(F17="x","",IF(OR(H17="Ink",P17="130 Crediteuren"),"C",IF(OR(H17="Ver",P17="120 Debiteuren"),"D","")))</f>
        <v/>
      </c>
      <c r="BC17" s="80" t="str">
        <f t="shared" ref="BC17:BC19" si="18">IF(OR(H17="",H17="Oba",G17="",P17="",X17="",BD17=0),"",IF(OR(X17="3a",X17="3b",X17="4a",X17="4b"),"div",IF(H17="Ver","bet",IF(AND(H17="Liq",AA17="bet"),"bet","vord"))))</f>
        <v/>
      </c>
      <c r="BD17" s="56">
        <f t="shared" ref="BD17:BD80" si="19">IF(ISERROR(VLOOKUP(P17,$BE$17:$BE$57,1,FALSE)),1,0)</f>
        <v>1</v>
      </c>
      <c r="BE17" s="56" t="str">
        <f>Stam!F5</f>
        <v>011 Afsch immateriele activa</v>
      </c>
      <c r="BF17" s="56" t="str">
        <f t="shared" ref="BF17:BF80" si="20">IF(P17="","",VLOOKUP(P17,$BJ$17:$BJ$247,1,FALSE))</f>
        <v>030 Vervoermiddelen</v>
      </c>
      <c r="BG17" s="56" t="str">
        <f t="shared" ref="BG17:BG80" si="21">IF(I17="","",VLOOKUP(I17,$BJ$1:$BJ$10,1,FALSE))</f>
        <v/>
      </c>
      <c r="BH17" s="6" t="str">
        <f t="shared" ref="BH17:BH80" si="22">IF(H17="","",VLOOKUP(H17,$BH$7:$BH$11,1,FALSE))</f>
        <v>Oba</v>
      </c>
      <c r="BI17" s="6">
        <v>10</v>
      </c>
      <c r="BJ17" s="56" t="str">
        <f>Stam!F4</f>
        <v>010 Immateriele activa</v>
      </c>
      <c r="BK17" s="6" t="str">
        <f t="shared" ref="BK17:BK80" si="23">IF(P17="","",LEFT(P17,5))</f>
        <v>030 V</v>
      </c>
      <c r="BL17" s="56">
        <f>BO17</f>
        <v>42005.000001699998</v>
      </c>
      <c r="BM17" s="183">
        <f>BR17</f>
        <v>30.085724574795918</v>
      </c>
      <c r="BN17" s="61">
        <v>1</v>
      </c>
      <c r="BO17" s="6">
        <f t="shared" ref="BO17:BO80" si="24">IF(F17="x",999999,G17+ROW()/9999999)</f>
        <v>42005.000001699998</v>
      </c>
      <c r="BP17" s="6">
        <f t="shared" ref="BP17:BP80" si="25">SMALL(BO:BO,BN17)</f>
        <v>42005.000001699998</v>
      </c>
      <c r="BQ17" s="6">
        <f>IF(BP17&gt;70000,"x",VLOOKUP(BP17,$BL$17:$BN$1517,3,FALSE))</f>
        <v>1</v>
      </c>
      <c r="BR17" s="206">
        <f t="shared" ref="BR17:BR80" si="26">IF(F17="x",99999,LEFT(P17,3)*1)+(G17/490000)+(ROW()/199999999)</f>
        <v>30.085724574795918</v>
      </c>
      <c r="BS17" s="6">
        <f t="shared" ref="BS17:BS80" si="27">SMALL(BR:BR,BN17)</f>
        <v>10.085802185816329</v>
      </c>
      <c r="BT17" s="6">
        <f>IF(BS17&gt;70000,"x",VLOOKUP(BS17,$BM$17:$BN$1517,2,FALSE))</f>
        <v>13</v>
      </c>
      <c r="BU17" s="6" t="str">
        <f t="shared" ref="BU17:BU80" si="28">IF(F16="x","",IF(ISERROR(VLOOKUP(N17,$N$17:$BK$1517,50,FALSE)),"",VLOOKUP(N17,$N$17:$BK$1517,50,FALSE)))</f>
        <v>030 V</v>
      </c>
      <c r="BW17" s="82">
        <f>CI17</f>
        <v>9999999999</v>
      </c>
      <c r="BX17" s="80" t="str">
        <f t="shared" ref="BX17:BX80" si="29">IF(OR(BB17="D",BB17="C"),F17,"x")</f>
        <v>x</v>
      </c>
      <c r="BY17" s="80" t="str">
        <f t="shared" ref="BY17:BY80" si="30">IF(BX17="x","",N17)</f>
        <v/>
      </c>
      <c r="BZ17" s="56" t="str">
        <f>LEFT(BY17,1)</f>
        <v/>
      </c>
      <c r="CA17" s="56" t="str">
        <f>IF(BZ17=0,"-",MID(BY17,2,1))</f>
        <v/>
      </c>
      <c r="CB17" s="88">
        <f>LEN(BY17)</f>
        <v>0</v>
      </c>
      <c r="CC17" s="56" t="str">
        <f t="shared" ref="CC17:CC80" si="31">IF(BX17="x","",IF(OR(ISBLANK(O17),ISTEXT(O17)),99998765,RIGHT(O17,5)*1))</f>
        <v/>
      </c>
      <c r="CD17" s="165" t="s">
        <v>225</v>
      </c>
      <c r="CE17" s="166" t="str">
        <f>LEFT(CD17,1)</f>
        <v>0</v>
      </c>
      <c r="CF17" s="167">
        <v>125000000</v>
      </c>
      <c r="CG17" s="168">
        <v>2500000</v>
      </c>
      <c r="CH17" s="169">
        <f>IF(BX17="x",9999999999,VLOOKUP(BZ17,$CE$17:$CF$65,2,FALSE)+VLOOKUP(CA17,$CE$17:$CG$65,3,FALSE)+CB17*100000+CC17+ROW()/2501)</f>
        <v>9999999999</v>
      </c>
      <c r="CI17" s="170">
        <f>IF(ISERROR(CH17),(24000000+ROW()/2501),CH17)</f>
        <v>9999999999</v>
      </c>
      <c r="CJ17" s="171">
        <f>SMALL($CI$17:$CI$1517,BN17)</f>
        <v>24000000.009196322</v>
      </c>
      <c r="CK17" s="172">
        <f>VLOOKUP(CJ17,$BW$17:$BY$1517,3,FALSE)</f>
        <v>0</v>
      </c>
      <c r="CL17" s="173">
        <f t="shared" ref="CL17:CL80" si="32">IF(CK17="","x",VLOOKUP(CJ17,BW:BY,2,FALSE))</f>
        <v>7</v>
      </c>
      <c r="CN17" s="6" t="str">
        <f>VLOOKUP(CL17,$F$15:$BB$1999,49,FALSE)</f>
        <v>D</v>
      </c>
      <c r="CO17" s="301">
        <f ca="1">MATCH($CO$13,OFFSET($CN$17,,,$DU$13),0)</f>
        <v>4</v>
      </c>
      <c r="CP17" s="6">
        <f ca="1">VLOOKUP(CO17,BN:CL,25,FALSE)</f>
        <v>15</v>
      </c>
      <c r="CQ17" s="61">
        <v>1</v>
      </c>
      <c r="CR17" s="6">
        <f t="shared" ref="CR17:CR80" si="33">IF(F17="x",0,IF(H17="Liq",-T17,0))</f>
        <v>0</v>
      </c>
      <c r="CS17" s="6">
        <f t="shared" ref="CS17:CS80" si="34">IF(F17="x",0,IF(H17="Ver",-T17,IF(P17="120 Debiteuren",T17,IF(H17="Ink",-T17,IF(P17="130 Crediteuren",T17,0)))))</f>
        <v>0</v>
      </c>
      <c r="CT17" s="56" t="str">
        <f t="shared" ref="CT17:CT80" si="35">IF(F17="x","",IF(H17="Ink","130 Crediteuren",IF(H17="Ver","120 Debiteuren",IF(H17="Mem","201 TR Memo afmaken",IF(H17="Oba","202 TR Beginbalans afmaken",IF(AND(H17="Liq",I17=""),"203 TR Bank nog invullen",IF(AND(H17="Liq",I17&lt;&gt;""),I17,"")))))))</f>
        <v>202 TR Beginbalans afmaken</v>
      </c>
      <c r="CU17" s="76">
        <f t="shared" ref="CU17:CU80" si="36">IF(F17="x",0,-T17)</f>
        <v>-10</v>
      </c>
      <c r="CV17" s="76">
        <f t="shared" ref="CV17:CV80" si="37">IF(F17="x",0,IF(H17="Oba",T17,0))</f>
        <v>10</v>
      </c>
      <c r="CX17" s="6" t="str">
        <f t="shared" ref="CX17:CX80" si="38">IF(OR(BB17="D",BB17="C"),N17&amp;O17,"")</f>
        <v/>
      </c>
      <c r="CY17" s="6" t="str">
        <f t="shared" ref="CY17:CY80" si="39">IF(OR(BB17="D",BB17="C"),N17,"")</f>
        <v/>
      </c>
      <c r="CZ17" s="6" t="str">
        <f t="shared" ref="CZ17:CZ80" si="40">IF(F17="x","",IF(BC17="vord",AX17&amp;BC17,AX17&amp;X17&amp;BC17))</f>
        <v>10,21</v>
      </c>
      <c r="DA17" s="56">
        <f>BU1</f>
        <v>0.21</v>
      </c>
      <c r="DB17" s="56" t="s">
        <v>162</v>
      </c>
      <c r="DC17" s="56" t="s">
        <v>171</v>
      </c>
      <c r="DE17" s="56"/>
      <c r="DF17" s="56" t="s">
        <v>349</v>
      </c>
      <c r="DG17" s="56" t="str">
        <f t="shared" ref="DG17:DG80" si="41">H17&amp;P17</f>
        <v>Oba030 Vervoermiddelen</v>
      </c>
      <c r="DH17" s="6">
        <f t="shared" ref="DH17:DH80" si="42">IF(ISERROR(VLOOKUP(DG17,uitgeslcod,1,FALSE)),0,1)</f>
        <v>0</v>
      </c>
      <c r="DJ17"/>
      <c r="DK17" s="6" t="str">
        <f t="shared" ref="DK17:DK36" si="43">IF(AND(H17="Liq",L17="x",M17=""),"LiqD",IF(AND(H17="Liq",L17="",M17="x"),"LiqC",H17))</f>
        <v>Oba</v>
      </c>
      <c r="DL17" s="6" t="str">
        <f t="shared" ref="DL17:DL36" si="44">VLOOKUP(DK17,$DK$5:$DL$11,2,FALSE)</f>
        <v>obast</v>
      </c>
      <c r="DN17" s="6" t="str">
        <f t="shared" ref="DN17:DN31" si="45">IF(OR(DL17="banst",DL17="liqcst",DL17="liqdst"),"bank","")</f>
        <v/>
      </c>
      <c r="DP17" s="6" t="str">
        <f t="shared" ref="DP17:DP80" si="46">VLOOKUP(BT17,$F$15:$AY$1999,41,FALSE)</f>
        <v/>
      </c>
      <c r="DQ17" s="301">
        <f ca="1">MATCH($DP$12,OFFSET($DP$17,,,$DU$13),0)</f>
        <v>1</v>
      </c>
      <c r="DR17" s="6">
        <f ca="1">VLOOKUP(DQ17,BN:BT,7,FALSE)</f>
        <v>13</v>
      </c>
      <c r="DU17" s="290">
        <f ca="1">MATCH($DU$12,OFFSET($P$17,,,$DU$13),0)</f>
        <v>9</v>
      </c>
      <c r="DW17" s="301">
        <f ca="1">MATCH($DW$12,OFFSET($CT$17,,,$DU$13),0)</f>
        <v>4</v>
      </c>
      <c r="DZ17" s="290">
        <f ca="1">MATCH($DZ$14,OFFSET($H$17,,,$DU$13),0)</f>
        <v>1</v>
      </c>
      <c r="EA17" s="290">
        <f ca="1">MATCH($EA$13,OFFSET($H$17,,,$DU$13),0)</f>
        <v>6</v>
      </c>
      <c r="EB17" s="290" t="e">
        <f ca="1">MATCH($EB$13,OFFSET($BB$17,,,$DU$13),0)</f>
        <v>#N/A</v>
      </c>
      <c r="EE17" s="6" t="str">
        <f t="shared" ref="EE17:EE81" si="47">VLOOKUP(BQ17,$F$17:$BC$1999,50,FALSE)</f>
        <v/>
      </c>
      <c r="EF17" s="301">
        <f ca="1">MATCH($EE$13,OFFSET($EE$17,,,$DU$13),0)</f>
        <v>5</v>
      </c>
      <c r="EG17" s="6">
        <f t="shared" ref="EG17:EG80" ca="1" si="48">VLOOKUP(EF17,BN:BQ,4,FALSE)</f>
        <v>5</v>
      </c>
    </row>
    <row r="18" spans="1:137" ht="12" customHeight="1" x14ac:dyDescent="0.2">
      <c r="C18" s="75"/>
      <c r="D18" s="184" t="str">
        <f t="shared" si="2"/>
        <v/>
      </c>
      <c r="E18" s="649" t="str">
        <f t="shared" si="3"/>
        <v/>
      </c>
      <c r="F18" s="607">
        <f t="shared" ref="F18:F49" si="49">IF(F17="x","x",IF(OR(H18="",G18="",P18=""),"x",IF(ISERROR(BC17),"x",F17+1)))</f>
        <v>2</v>
      </c>
      <c r="G18" s="650">
        <v>42005</v>
      </c>
      <c r="H18" s="651" t="s">
        <v>313</v>
      </c>
      <c r="I18" s="651"/>
      <c r="J18" s="651"/>
      <c r="K18" s="652" t="s">
        <v>610</v>
      </c>
      <c r="L18" s="889"/>
      <c r="M18" s="889"/>
      <c r="N18" s="653"/>
      <c r="O18" s="651"/>
      <c r="P18" s="651" t="s">
        <v>6</v>
      </c>
      <c r="Q18" s="654">
        <v>250</v>
      </c>
      <c r="R18" s="655"/>
      <c r="S18" s="607" t="str">
        <f t="shared" si="4"/>
        <v/>
      </c>
      <c r="T18" s="656">
        <f t="shared" ref="T18:T80" si="50">IF(F18="x","",IF(ISERROR(BF18),0,IF(ISERROR(BH18),0,IF(OR(ISTEXT(Q18),ISTEXT(R18),DH18=1),0,IF(AND(H18="Oba",LEFT(P18,3)*1&gt;399),0,IF(AND(H18="Ink",ISNUMBER(AF18)),Q18-R18-AF18,Q18-R18))))))</f>
        <v>250</v>
      </c>
      <c r="U18" s="656">
        <f t="shared" ref="U18:U81" si="51">AC18</f>
        <v>0</v>
      </c>
      <c r="V18" s="656">
        <f t="shared" si="5"/>
        <v>250</v>
      </c>
      <c r="W18" s="718"/>
      <c r="X18" s="660">
        <v>0.21</v>
      </c>
      <c r="Y18" s="656">
        <f t="shared" si="6"/>
        <v>0</v>
      </c>
      <c r="Z18" s="659"/>
      <c r="AA18" s="654"/>
      <c r="AB18" s="656">
        <f t="shared" si="7"/>
        <v>0</v>
      </c>
      <c r="AC18" s="661">
        <f t="shared" ref="AC18:AC81" si="52">IF(F18="x","",Y18+AB18)</f>
        <v>0</v>
      </c>
      <c r="AE18" s="658" t="str">
        <f t="shared" si="8"/>
        <v/>
      </c>
      <c r="AF18" s="659"/>
      <c r="AT18" s="805" t="str">
        <f t="shared" si="9"/>
        <v/>
      </c>
      <c r="AU18" t="str">
        <f t="shared" si="10"/>
        <v>1 Bal</v>
      </c>
      <c r="AV18" s="6" t="str">
        <f t="shared" si="11"/>
        <v xml:space="preserve"> Bal</v>
      </c>
      <c r="AW18" s="317" t="str">
        <f t="shared" si="12"/>
        <v/>
      </c>
      <c r="AX18" s="158">
        <f t="shared" si="13"/>
        <v>1</v>
      </c>
      <c r="AY18" s="158" t="str">
        <f t="shared" si="14"/>
        <v>Q1</v>
      </c>
      <c r="AZ18" s="309" t="str">
        <f t="shared" si="15"/>
        <v/>
      </c>
      <c r="BA18" s="318" t="str">
        <f t="shared" si="16"/>
        <v/>
      </c>
      <c r="BB18" s="473" t="str">
        <f t="shared" si="17"/>
        <v/>
      </c>
      <c r="BC18" s="80" t="str">
        <f t="shared" si="18"/>
        <v/>
      </c>
      <c r="BD18" s="56">
        <f t="shared" si="19"/>
        <v>0</v>
      </c>
      <c r="BE18" s="56" t="str">
        <f>Stam!F7</f>
        <v>021 Afsch gebouwen</v>
      </c>
      <c r="BF18" s="56" t="str">
        <f t="shared" si="20"/>
        <v>180 Rabobank</v>
      </c>
      <c r="BG18" s="56" t="str">
        <f t="shared" si="21"/>
        <v/>
      </c>
      <c r="BH18" s="6" t="str">
        <f t="shared" si="22"/>
        <v>Oba</v>
      </c>
      <c r="BI18" s="6">
        <v>11</v>
      </c>
      <c r="BJ18" s="56" t="str">
        <f>Stam!F5</f>
        <v>011 Afsch immateriele activa</v>
      </c>
      <c r="BK18" s="6" t="str">
        <f t="shared" si="23"/>
        <v>180 R</v>
      </c>
      <c r="BL18" s="56">
        <f t="shared" ref="BL18:BL81" si="53">BO18</f>
        <v>42005.000001799999</v>
      </c>
      <c r="BM18" s="183">
        <f t="shared" ref="BM18:BM81" si="54">BR18</f>
        <v>180.08572457979594</v>
      </c>
      <c r="BN18" s="61">
        <v>2</v>
      </c>
      <c r="BO18" s="6">
        <f t="shared" si="24"/>
        <v>42005.000001799999</v>
      </c>
      <c r="BP18" s="6">
        <f t="shared" si="25"/>
        <v>42005.000001799999</v>
      </c>
      <c r="BQ18" s="6">
        <f t="shared" ref="BQ18:BQ81" si="55">IF(BP18&gt;70000,"x",VLOOKUP(BP18,$BL$17:$BN$1517,3,FALSE))</f>
        <v>2</v>
      </c>
      <c r="BR18" s="206">
        <f t="shared" si="26"/>
        <v>180.08572457979594</v>
      </c>
      <c r="BS18" s="6">
        <f t="shared" si="27"/>
        <v>30.085724574795918</v>
      </c>
      <c r="BT18" s="6">
        <f t="shared" ref="BT18:BT81" si="56">IF(BS18&gt;70000,"x",VLOOKUP(BS18,$BM$17:$BN$1517,2,FALSE))</f>
        <v>1</v>
      </c>
      <c r="BU18" s="6" t="str">
        <f t="shared" si="28"/>
        <v/>
      </c>
      <c r="BW18" s="82">
        <f t="shared" ref="BW18:BW81" si="57">CI18</f>
        <v>9999999999</v>
      </c>
      <c r="BX18" s="80" t="str">
        <f t="shared" si="29"/>
        <v>x</v>
      </c>
      <c r="BY18" s="80" t="str">
        <f t="shared" si="30"/>
        <v/>
      </c>
      <c r="BZ18" s="56" t="str">
        <f t="shared" ref="BZ18:BZ81" si="58">LEFT(BY18,1)</f>
        <v/>
      </c>
      <c r="CA18" s="56" t="str">
        <f t="shared" ref="CA18:CA81" si="59">IF(BZ18=0,"-",MID(BY18,2,1))</f>
        <v/>
      </c>
      <c r="CB18" s="88">
        <f t="shared" ref="CB18:CB81" si="60">LEN(BY18)</f>
        <v>0</v>
      </c>
      <c r="CC18" s="56" t="str">
        <f t="shared" si="31"/>
        <v/>
      </c>
      <c r="CD18" s="174" t="s">
        <v>163</v>
      </c>
      <c r="CE18" s="175" t="str">
        <f t="shared" ref="CE18:CE38" si="61">LEFT(CD18,1)</f>
        <v>1</v>
      </c>
      <c r="CF18" s="172">
        <v>250000000</v>
      </c>
      <c r="CG18" s="176">
        <v>5000000</v>
      </c>
      <c r="CH18" s="169">
        <f t="shared" ref="CH18:CH81" si="62">IF(BX18="x",9999999999,VLOOKUP(BZ18,$CE$17:$CF$65,2,FALSE)+VLOOKUP(CA18,$CE$17:$CG$65,3,FALSE)+CB18*100000+CC18+ROW()/2501)</f>
        <v>9999999999</v>
      </c>
      <c r="CI18" s="170">
        <f t="shared" ref="CI18:CI81" si="63">IF(ISERROR(CH18),(24000000+ROW()/2501),CH18)</f>
        <v>9999999999</v>
      </c>
      <c r="CJ18" s="171">
        <f t="shared" ref="CJ18:CJ81" si="64">SMALL($CI$17:$CI$1517,BN18)</f>
        <v>24000000.013194721</v>
      </c>
      <c r="CK18" s="172">
        <f t="shared" ref="CK18:CK81" si="65">VLOOKUP(CJ18,$BW$17:$BY$1517,3,FALSE)</f>
        <v>0</v>
      </c>
      <c r="CL18" s="173">
        <f t="shared" si="32"/>
        <v>17</v>
      </c>
      <c r="CN18" s="6" t="str">
        <f t="shared" ref="CN18:CN81" si="66">VLOOKUP(CL18,$F$15:$BB$1999,49,FALSE)</f>
        <v>D</v>
      </c>
      <c r="CO18" s="301">
        <f ca="1">MATCH($CO$13,OFFSET(OFFSET($CN$17,CO17,0),,,$DU$13-CO17),0)+CO17</f>
        <v>6</v>
      </c>
      <c r="CP18" s="6">
        <f t="shared" ref="CP18:CP81" ca="1" si="67">VLOOKUP(CO18,BN:CL,25,FALSE)</f>
        <v>6</v>
      </c>
      <c r="CQ18" s="61">
        <v>2</v>
      </c>
      <c r="CR18" s="6">
        <f t="shared" si="33"/>
        <v>0</v>
      </c>
      <c r="CS18" s="6">
        <f t="shared" si="34"/>
        <v>0</v>
      </c>
      <c r="CT18" s="56" t="str">
        <f t="shared" si="35"/>
        <v>202 TR Beginbalans afmaken</v>
      </c>
      <c r="CU18" s="76">
        <f t="shared" si="36"/>
        <v>-250</v>
      </c>
      <c r="CV18" s="76">
        <f t="shared" si="37"/>
        <v>250</v>
      </c>
      <c r="CX18" s="6" t="str">
        <f t="shared" si="38"/>
        <v/>
      </c>
      <c r="CY18" s="6" t="str">
        <f t="shared" si="39"/>
        <v/>
      </c>
      <c r="CZ18" s="6" t="str">
        <f t="shared" si="40"/>
        <v>10,21</v>
      </c>
      <c r="DA18" s="56" t="str">
        <f>1&amp;$DA$17&amp;"bet"</f>
        <v>10,21bet</v>
      </c>
      <c r="DB18" s="56">
        <f t="shared" ref="DB18:DB29" si="68">SUMIF(CZ:CZ,DA18,V:V)</f>
        <v>-1095.0413223140495</v>
      </c>
      <c r="DC18" s="56">
        <f t="shared" ref="DC18:DC29" si="69">SUMIF(CZ:CZ,DA18,AB:AB)</f>
        <v>-229.95867768595042</v>
      </c>
      <c r="DE18" s="207">
        <v>40909</v>
      </c>
      <c r="DF18" s="207">
        <f>IF(Start!AH75="code01",DE18,DE29)</f>
        <v>42005</v>
      </c>
      <c r="DG18" s="56" t="str">
        <f t="shared" si="41"/>
        <v>Oba180 Rabobank</v>
      </c>
      <c r="DH18" s="6">
        <f t="shared" si="42"/>
        <v>0</v>
      </c>
      <c r="DJ18"/>
      <c r="DK18" s="6" t="str">
        <f t="shared" si="43"/>
        <v>Oba</v>
      </c>
      <c r="DL18" s="6" t="str">
        <f t="shared" si="44"/>
        <v>obast</v>
      </c>
      <c r="DN18" s="6" t="str">
        <f t="shared" si="45"/>
        <v/>
      </c>
      <c r="DP18" s="6" t="str">
        <f t="shared" si="46"/>
        <v/>
      </c>
      <c r="DQ18" s="301">
        <f ca="1">MATCH($DP$12,OFFSET(OFFSET($DP$17,DQ17,0),,,$DU$13-DQ17),0)+DQ17</f>
        <v>2</v>
      </c>
      <c r="DR18" s="6">
        <f t="shared" ref="DR18:DR81" ca="1" si="70">VLOOKUP(DQ18,BN:BT,7,FALSE)</f>
        <v>1</v>
      </c>
      <c r="DU18" s="290">
        <f t="shared" ref="DU18:DU81" ca="1" si="71">MATCH($DU$12,OFFSET(OFFSET($P$17,DU17,0),,,$DU$13-DU17),0)+DU17</f>
        <v>11</v>
      </c>
      <c r="DW18" s="301">
        <f ca="1">MATCH($DW$12,OFFSET(OFFSET($CT$17,DW17,0),,,$DU$13-DW17),0)+DW17</f>
        <v>5</v>
      </c>
      <c r="DZ18" s="290">
        <f t="shared" ref="DZ18:DZ81" ca="1" si="72">MATCH($DZ$14,OFFSET(OFFSET($H$17,DZ17,0),,,$DU$13-DZ17),0)+DZ17</f>
        <v>2</v>
      </c>
      <c r="EA18" s="290">
        <f t="shared" ref="EA18:EA81" ca="1" si="73">MATCH($EA$13,OFFSET(OFFSET($H$17,EA17,0),,,$DU$13-EA17),0)+EA17</f>
        <v>14</v>
      </c>
      <c r="EB18" s="290" t="e">
        <f t="shared" ref="EB18:EB81" ca="1" si="74">MATCH($EB$13,OFFSET(OFFSET($BB$17,EB17,0),,,$DU$13-EB17),0)+EB17</f>
        <v>#N/A</v>
      </c>
      <c r="EE18" s="6" t="str">
        <f t="shared" si="47"/>
        <v/>
      </c>
      <c r="EF18" s="301">
        <f t="shared" ref="EF18:EF81" ca="1" si="75">MATCH($EE$13,OFFSET(OFFSET($EE$17,EF17,0),,,$DU$13-EF17),0)+EF17</f>
        <v>9</v>
      </c>
      <c r="EG18" s="6">
        <f t="shared" ca="1" si="48"/>
        <v>11</v>
      </c>
    </row>
    <row r="19" spans="1:137" ht="12" customHeight="1" x14ac:dyDescent="0.2">
      <c r="D19" s="184" t="str">
        <f t="shared" si="2"/>
        <v/>
      </c>
      <c r="E19" s="649" t="str">
        <f t="shared" si="3"/>
        <v/>
      </c>
      <c r="F19" s="607">
        <f t="shared" si="49"/>
        <v>3</v>
      </c>
      <c r="G19" s="650">
        <v>42005</v>
      </c>
      <c r="H19" s="651" t="s">
        <v>313</v>
      </c>
      <c r="I19" s="651"/>
      <c r="J19" s="651"/>
      <c r="K19" s="652" t="s">
        <v>610</v>
      </c>
      <c r="L19" s="889"/>
      <c r="M19" s="889"/>
      <c r="N19" s="653"/>
      <c r="O19" s="651"/>
      <c r="P19" s="651" t="s">
        <v>637</v>
      </c>
      <c r="Q19" s="654"/>
      <c r="R19" s="655">
        <v>260</v>
      </c>
      <c r="S19" s="607" t="str">
        <f t="shared" si="4"/>
        <v/>
      </c>
      <c r="T19" s="656">
        <f t="shared" si="50"/>
        <v>-260</v>
      </c>
      <c r="U19" s="656">
        <f t="shared" si="51"/>
        <v>0</v>
      </c>
      <c r="V19" s="656">
        <f t="shared" si="5"/>
        <v>-260</v>
      </c>
      <c r="W19" s="718"/>
      <c r="X19" s="660">
        <v>0.21</v>
      </c>
      <c r="Y19" s="656">
        <f t="shared" si="6"/>
        <v>0</v>
      </c>
      <c r="Z19" s="659"/>
      <c r="AA19" s="654"/>
      <c r="AB19" s="656">
        <f t="shared" si="7"/>
        <v>0</v>
      </c>
      <c r="AC19" s="661">
        <f t="shared" si="52"/>
        <v>0</v>
      </c>
      <c r="AE19" s="658" t="str">
        <f t="shared" si="8"/>
        <v/>
      </c>
      <c r="AF19" s="659"/>
      <c r="AT19" s="805" t="str">
        <f t="shared" si="9"/>
        <v/>
      </c>
      <c r="AU19" t="str">
        <f t="shared" si="10"/>
        <v>1 Bal</v>
      </c>
      <c r="AV19" s="6" t="str">
        <f t="shared" si="11"/>
        <v xml:space="preserve"> Bal</v>
      </c>
      <c r="AW19" s="317" t="str">
        <f t="shared" si="12"/>
        <v/>
      </c>
      <c r="AX19" s="158">
        <f t="shared" si="13"/>
        <v>1</v>
      </c>
      <c r="AY19" s="158" t="str">
        <f t="shared" si="14"/>
        <v>Q1</v>
      </c>
      <c r="AZ19" s="309" t="str">
        <f t="shared" si="15"/>
        <v/>
      </c>
      <c r="BA19" s="318" t="str">
        <f t="shared" si="16"/>
        <v/>
      </c>
      <c r="BB19" s="473" t="str">
        <f t="shared" si="17"/>
        <v/>
      </c>
      <c r="BC19" s="80" t="str">
        <f t="shared" si="18"/>
        <v/>
      </c>
      <c r="BD19" s="56">
        <f t="shared" si="19"/>
        <v>0</v>
      </c>
      <c r="BE19" s="56" t="str">
        <f>Stam!F9</f>
        <v>031 Afsch vervoermiddelen</v>
      </c>
      <c r="BF19" s="56" t="str">
        <f t="shared" si="20"/>
        <v>090 Eigen vermogen</v>
      </c>
      <c r="BG19" s="56" t="str">
        <f t="shared" si="21"/>
        <v/>
      </c>
      <c r="BH19" s="6" t="str">
        <f t="shared" si="22"/>
        <v>Oba</v>
      </c>
      <c r="BI19" s="6">
        <v>20</v>
      </c>
      <c r="BJ19" s="56" t="str">
        <f>Stam!F6</f>
        <v>020 Gebouwen</v>
      </c>
      <c r="BK19" s="6" t="str">
        <f t="shared" si="23"/>
        <v>090 E</v>
      </c>
      <c r="BL19" s="56">
        <f t="shared" si="53"/>
        <v>42005.0000019</v>
      </c>
      <c r="BM19" s="183">
        <f t="shared" si="54"/>
        <v>90.085724584795926</v>
      </c>
      <c r="BN19" s="61">
        <v>3</v>
      </c>
      <c r="BO19" s="6">
        <f t="shared" si="24"/>
        <v>42005.0000019</v>
      </c>
      <c r="BP19" s="6">
        <f t="shared" si="25"/>
        <v>42005.0000019</v>
      </c>
      <c r="BQ19" s="6">
        <f t="shared" si="55"/>
        <v>3</v>
      </c>
      <c r="BR19" s="206">
        <f t="shared" si="26"/>
        <v>90.085724584795926</v>
      </c>
      <c r="BS19" s="6">
        <f t="shared" si="27"/>
        <v>90.085724584795926</v>
      </c>
      <c r="BT19" s="6">
        <f t="shared" si="56"/>
        <v>3</v>
      </c>
      <c r="BU19" s="6" t="str">
        <f t="shared" si="28"/>
        <v/>
      </c>
      <c r="BW19" s="82">
        <f t="shared" si="57"/>
        <v>9999999999</v>
      </c>
      <c r="BX19" s="80" t="str">
        <f t="shared" si="29"/>
        <v>x</v>
      </c>
      <c r="BY19" s="80" t="str">
        <f t="shared" si="30"/>
        <v/>
      </c>
      <c r="BZ19" s="56" t="str">
        <f t="shared" si="58"/>
        <v/>
      </c>
      <c r="CA19" s="56" t="str">
        <f t="shared" si="59"/>
        <v/>
      </c>
      <c r="CB19" s="88">
        <f t="shared" si="60"/>
        <v>0</v>
      </c>
      <c r="CC19" s="56" t="str">
        <f t="shared" si="31"/>
        <v/>
      </c>
      <c r="CD19" s="174" t="s">
        <v>226</v>
      </c>
      <c r="CE19" s="175" t="str">
        <f t="shared" si="61"/>
        <v>2</v>
      </c>
      <c r="CF19" s="172">
        <v>375000000</v>
      </c>
      <c r="CG19" s="176">
        <v>7500000</v>
      </c>
      <c r="CH19" s="169">
        <f t="shared" si="62"/>
        <v>9999999999</v>
      </c>
      <c r="CI19" s="170">
        <f t="shared" si="63"/>
        <v>9999999999</v>
      </c>
      <c r="CJ19" s="171">
        <f t="shared" si="64"/>
        <v>24000000.01359456</v>
      </c>
      <c r="CK19" s="172">
        <f t="shared" si="65"/>
        <v>0</v>
      </c>
      <c r="CL19" s="173">
        <f t="shared" si="32"/>
        <v>18</v>
      </c>
      <c r="CN19" s="6" t="str">
        <f t="shared" si="66"/>
        <v>D</v>
      </c>
      <c r="CO19" s="293">
        <f ca="1">MATCH($CO$13,OFFSET(OFFSET($CN$17,CO18,0),,,$DU$13-CO18),0)+CO18</f>
        <v>7</v>
      </c>
      <c r="CP19" s="6">
        <f t="shared" ca="1" si="67"/>
        <v>14</v>
      </c>
      <c r="CQ19" s="61">
        <v>3</v>
      </c>
      <c r="CR19" s="6">
        <f t="shared" si="33"/>
        <v>0</v>
      </c>
      <c r="CS19" s="6">
        <f t="shared" si="34"/>
        <v>0</v>
      </c>
      <c r="CT19" s="56" t="str">
        <f t="shared" si="35"/>
        <v>202 TR Beginbalans afmaken</v>
      </c>
      <c r="CU19" s="76">
        <f t="shared" si="36"/>
        <v>260</v>
      </c>
      <c r="CV19" s="76">
        <f t="shared" si="37"/>
        <v>-260</v>
      </c>
      <c r="CX19" s="6" t="str">
        <f t="shared" si="38"/>
        <v/>
      </c>
      <c r="CY19" s="6" t="str">
        <f t="shared" si="39"/>
        <v/>
      </c>
      <c r="CZ19" s="6" t="str">
        <f t="shared" si="40"/>
        <v>10,21</v>
      </c>
      <c r="DA19" s="56" t="str">
        <f>2&amp;$DA$17&amp;"bet"</f>
        <v>20,21bet</v>
      </c>
      <c r="DB19" s="56">
        <f t="shared" si="68"/>
        <v>-1695.090909090909</v>
      </c>
      <c r="DC19" s="56">
        <f t="shared" si="69"/>
        <v>-355.96909090909088</v>
      </c>
      <c r="DE19" s="207">
        <v>41275</v>
      </c>
      <c r="DF19" s="207">
        <f>IF(Start!AH75="code01",DE27,DE30)</f>
        <v>42370</v>
      </c>
      <c r="DG19" s="56" t="str">
        <f t="shared" si="41"/>
        <v>Oba090 Eigen vermogen</v>
      </c>
      <c r="DH19" s="6">
        <f t="shared" si="42"/>
        <v>0</v>
      </c>
      <c r="DJ19"/>
      <c r="DK19" s="6" t="str">
        <f t="shared" si="43"/>
        <v>Oba</v>
      </c>
      <c r="DL19" s="6" t="str">
        <f t="shared" si="44"/>
        <v>obast</v>
      </c>
      <c r="DN19" s="6" t="str">
        <f t="shared" si="45"/>
        <v/>
      </c>
      <c r="DP19" s="6" t="str">
        <f t="shared" si="46"/>
        <v/>
      </c>
      <c r="DQ19" s="301">
        <f ca="1">MATCH($DP$12,OFFSET(OFFSET($DP$17,DQ18,0),,,$DU$13-DQ18),0)+DQ18</f>
        <v>3</v>
      </c>
      <c r="DR19" s="6">
        <f t="shared" ca="1" si="70"/>
        <v>3</v>
      </c>
      <c r="DU19" s="293" t="e">
        <f t="shared" ca="1" si="71"/>
        <v>#N/A</v>
      </c>
      <c r="DV19" s="5"/>
      <c r="DW19" s="293">
        <f t="shared" ref="DW19:DW21" ca="1" si="76">MATCH($DW$12,OFFSET(OFFSET($CT$17,DW18,0),,,$DU$13-DW18),0)+DW18</f>
        <v>7</v>
      </c>
      <c r="DX19" s="5"/>
      <c r="DY19" s="5"/>
      <c r="DZ19" s="293">
        <f t="shared" ca="1" si="72"/>
        <v>3</v>
      </c>
      <c r="EA19" s="293">
        <f t="shared" ca="1" si="73"/>
        <v>15</v>
      </c>
      <c r="EB19" s="293" t="e">
        <f t="shared" ca="1" si="74"/>
        <v>#N/A</v>
      </c>
      <c r="EC19" s="5"/>
      <c r="ED19" s="5"/>
      <c r="EE19" s="6" t="str">
        <f t="shared" si="47"/>
        <v/>
      </c>
      <c r="EF19" s="293">
        <f t="shared" ca="1" si="75"/>
        <v>11</v>
      </c>
      <c r="EG19" s="5">
        <f t="shared" ca="1" si="48"/>
        <v>12</v>
      </c>
    </row>
    <row r="20" spans="1:137" ht="12" customHeight="1" x14ac:dyDescent="0.2">
      <c r="D20" s="184" t="str">
        <f t="shared" si="2"/>
        <v>t</v>
      </c>
      <c r="E20" s="649" t="str">
        <f t="shared" si="3"/>
        <v/>
      </c>
      <c r="F20" s="607">
        <f t="shared" si="49"/>
        <v>4</v>
      </c>
      <c r="G20" s="650">
        <v>42006</v>
      </c>
      <c r="H20" s="651" t="s">
        <v>387</v>
      </c>
      <c r="I20" s="651" t="s">
        <v>6</v>
      </c>
      <c r="J20" s="651">
        <v>315</v>
      </c>
      <c r="K20" s="652" t="s">
        <v>700</v>
      </c>
      <c r="L20" s="889"/>
      <c r="M20" s="889"/>
      <c r="N20" s="653" t="s">
        <v>660</v>
      </c>
      <c r="O20" s="651"/>
      <c r="P20" s="651" t="s">
        <v>876</v>
      </c>
      <c r="Q20" s="654">
        <v>18</v>
      </c>
      <c r="R20" s="655"/>
      <c r="S20" s="607" t="str">
        <f t="shared" si="4"/>
        <v/>
      </c>
      <c r="T20" s="656">
        <f t="shared" si="50"/>
        <v>18</v>
      </c>
      <c r="U20" s="656">
        <f t="shared" si="51"/>
        <v>3.1239669421487606</v>
      </c>
      <c r="V20" s="656">
        <f t="shared" si="5"/>
        <v>14.87603305785124</v>
      </c>
      <c r="W20" s="718"/>
      <c r="X20" s="660">
        <v>0.21</v>
      </c>
      <c r="Y20" s="656">
        <f t="shared" si="6"/>
        <v>3.1239669421487606</v>
      </c>
      <c r="Z20" s="659"/>
      <c r="AA20" s="654"/>
      <c r="AB20" s="656">
        <f t="shared" si="7"/>
        <v>0</v>
      </c>
      <c r="AC20" s="661">
        <f t="shared" si="52"/>
        <v>3.1239669421487606</v>
      </c>
      <c r="AE20" s="658" t="str">
        <f t="shared" si="8"/>
        <v>443 P</v>
      </c>
      <c r="AF20" s="659"/>
      <c r="AT20" s="805" t="str">
        <f>IF(BB20="","",ROUND(SUMIF(CY:CY,CY20,CS:CS),3))</f>
        <v/>
      </c>
      <c r="AU20" t="str">
        <f t="shared" si="10"/>
        <v>1 WV</v>
      </c>
      <c r="AV20" s="6" t="str">
        <f t="shared" si="11"/>
        <v xml:space="preserve"> WV</v>
      </c>
      <c r="AW20" s="317" t="str">
        <f t="shared" si="12"/>
        <v>443 P</v>
      </c>
      <c r="AX20" s="158">
        <f t="shared" si="13"/>
        <v>1</v>
      </c>
      <c r="AY20" s="158" t="str">
        <f t="shared" si="14"/>
        <v>Q1</v>
      </c>
      <c r="AZ20" s="309" t="str">
        <f t="shared" si="15"/>
        <v/>
      </c>
      <c r="BA20" s="318" t="str">
        <f t="shared" si="16"/>
        <v/>
      </c>
      <c r="BB20" s="473" t="str">
        <f t="shared" si="17"/>
        <v/>
      </c>
      <c r="BC20" s="80" t="str">
        <f t="shared" ref="BC20:BC83" si="77">IF(OR(H20="",H20="Oba",G20="",P20="",X20="",BD20=0),"",IF(OR(X20="3a",X20="3b",X20="4a",X20="4b"),"div",IF(H20="Ver","bet",IF(AND(OR(H20="Liq",H20="Mem"),AA20="bet"),"bet","vord"))))</f>
        <v>vord</v>
      </c>
      <c r="BD20" s="56">
        <f t="shared" si="19"/>
        <v>1</v>
      </c>
      <c r="BE20" s="56" t="str">
        <f>Stam!F11</f>
        <v>041 Afschr inventaris</v>
      </c>
      <c r="BF20" s="56" t="str">
        <f t="shared" si="20"/>
        <v>443 Publiciteit en advert.</v>
      </c>
      <c r="BG20" s="56" t="str">
        <f t="shared" si="21"/>
        <v>180 Rabobank</v>
      </c>
      <c r="BH20" s="6" t="str">
        <f t="shared" si="22"/>
        <v>Liq</v>
      </c>
      <c r="BI20" s="6">
        <v>21</v>
      </c>
      <c r="BJ20" s="56" t="str">
        <f>Stam!F7</f>
        <v>021 Afsch gebouwen</v>
      </c>
      <c r="BK20" s="6" t="str">
        <f t="shared" si="23"/>
        <v>443 P</v>
      </c>
      <c r="BL20" s="56">
        <f t="shared" si="53"/>
        <v>42006.000002000001</v>
      </c>
      <c r="BM20" s="183">
        <f t="shared" si="54"/>
        <v>443.08572663061227</v>
      </c>
      <c r="BN20" s="61">
        <v>4</v>
      </c>
      <c r="BO20" s="6">
        <f t="shared" si="24"/>
        <v>42006.000002000001</v>
      </c>
      <c r="BP20" s="6">
        <f t="shared" si="25"/>
        <v>42006.000002000001</v>
      </c>
      <c r="BQ20" s="6">
        <f t="shared" si="55"/>
        <v>4</v>
      </c>
      <c r="BR20" s="206">
        <f t="shared" si="26"/>
        <v>443.08572663061227</v>
      </c>
      <c r="BS20" s="6">
        <f t="shared" si="27"/>
        <v>120.08573276806123</v>
      </c>
      <c r="BT20" s="6">
        <f t="shared" si="56"/>
        <v>7</v>
      </c>
      <c r="BU20" s="6" t="str">
        <f t="shared" si="28"/>
        <v>443 P</v>
      </c>
      <c r="BW20" s="82">
        <f t="shared" si="57"/>
        <v>9999999999</v>
      </c>
      <c r="BX20" s="80" t="str">
        <f t="shared" si="29"/>
        <v>x</v>
      </c>
      <c r="BY20" s="80" t="str">
        <f t="shared" si="30"/>
        <v/>
      </c>
      <c r="BZ20" s="56" t="str">
        <f t="shared" si="58"/>
        <v/>
      </c>
      <c r="CA20" s="56" t="str">
        <f t="shared" si="59"/>
        <v/>
      </c>
      <c r="CB20" s="88">
        <f t="shared" si="60"/>
        <v>0</v>
      </c>
      <c r="CC20" s="56" t="str">
        <f t="shared" si="31"/>
        <v/>
      </c>
      <c r="CD20" s="174" t="s">
        <v>167</v>
      </c>
      <c r="CE20" s="175" t="str">
        <f t="shared" si="61"/>
        <v>3</v>
      </c>
      <c r="CF20" s="172">
        <v>500000000</v>
      </c>
      <c r="CG20" s="176">
        <v>10000000</v>
      </c>
      <c r="CH20" s="169">
        <f t="shared" si="62"/>
        <v>9999999999</v>
      </c>
      <c r="CI20" s="170">
        <f t="shared" si="63"/>
        <v>9999999999</v>
      </c>
      <c r="CJ20" s="171">
        <f t="shared" si="64"/>
        <v>3920598765.0123949</v>
      </c>
      <c r="CK20" s="172" t="str">
        <f t="shared" si="65"/>
        <v>gerson</v>
      </c>
      <c r="CL20" s="173">
        <f t="shared" si="32"/>
        <v>15</v>
      </c>
      <c r="CN20" s="6" t="str">
        <f t="shared" si="66"/>
        <v>C</v>
      </c>
      <c r="CO20" s="293">
        <f t="shared" ref="CO20:CO83" ca="1" si="78">MATCH($CO$13,OFFSET(OFFSET($CN$17,CO19,0),,,$DU$13-CO19),0)+CO19</f>
        <v>8</v>
      </c>
      <c r="CP20" s="6">
        <f t="shared" ca="1" si="67"/>
        <v>21</v>
      </c>
      <c r="CQ20" s="61">
        <v>4</v>
      </c>
      <c r="CR20" s="6">
        <f t="shared" si="33"/>
        <v>-18</v>
      </c>
      <c r="CS20" s="6">
        <f t="shared" si="34"/>
        <v>0</v>
      </c>
      <c r="CT20" s="56" t="str">
        <f t="shared" si="35"/>
        <v>180 Rabobank</v>
      </c>
      <c r="CU20" s="76">
        <f t="shared" si="36"/>
        <v>-18</v>
      </c>
      <c r="CV20" s="76">
        <f t="shared" si="37"/>
        <v>0</v>
      </c>
      <c r="CX20" s="6" t="str">
        <f t="shared" si="38"/>
        <v/>
      </c>
      <c r="CY20" s="6" t="str">
        <f t="shared" si="39"/>
        <v/>
      </c>
      <c r="CZ20" s="6" t="str">
        <f t="shared" si="40"/>
        <v>1vord</v>
      </c>
      <c r="DA20" s="56" t="str">
        <f>3&amp;$DA$17&amp;"bet"</f>
        <v>30,21bet</v>
      </c>
      <c r="DB20" s="56">
        <f t="shared" si="68"/>
        <v>0</v>
      </c>
      <c r="DC20" s="56">
        <f t="shared" si="69"/>
        <v>0</v>
      </c>
      <c r="DE20" s="207">
        <v>41640</v>
      </c>
      <c r="DF20" s="56"/>
      <c r="DG20" s="56" t="str">
        <f t="shared" si="41"/>
        <v>Liq443 Publiciteit en advert.</v>
      </c>
      <c r="DH20" s="6">
        <f t="shared" si="42"/>
        <v>0</v>
      </c>
      <c r="DJ20"/>
      <c r="DK20" s="6" t="str">
        <f t="shared" si="43"/>
        <v>Liq</v>
      </c>
      <c r="DL20" s="6" t="str">
        <f t="shared" si="44"/>
        <v>banst</v>
      </c>
      <c r="DN20" s="6" t="str">
        <f t="shared" si="45"/>
        <v>bank</v>
      </c>
      <c r="DP20" s="6">
        <f t="shared" si="46"/>
        <v>222</v>
      </c>
      <c r="DQ20" s="293">
        <f ca="1">MATCH($DP$12,OFFSET(OFFSET($DP$17,DQ19,0),,,$DU$13-DQ19),0)+DQ19</f>
        <v>8</v>
      </c>
      <c r="DR20" s="6">
        <f t="shared" ca="1" si="70"/>
        <v>2</v>
      </c>
      <c r="DU20" s="293" t="e">
        <f t="shared" ca="1" si="71"/>
        <v>#N/A</v>
      </c>
      <c r="DV20" s="5"/>
      <c r="DW20" s="293">
        <f t="shared" ca="1" si="76"/>
        <v>8</v>
      </c>
      <c r="DX20" s="5"/>
      <c r="DY20" s="5"/>
      <c r="DZ20" s="293" t="e">
        <f t="shared" ca="1" si="72"/>
        <v>#N/A</v>
      </c>
      <c r="EA20" s="293" t="e">
        <f t="shared" ca="1" si="73"/>
        <v>#N/A</v>
      </c>
      <c r="EB20" s="293" t="e">
        <f t="shared" ca="1" si="74"/>
        <v>#N/A</v>
      </c>
      <c r="EC20" s="5"/>
      <c r="ED20" s="5"/>
      <c r="EE20" s="6" t="str">
        <f t="shared" si="47"/>
        <v>vord</v>
      </c>
      <c r="EF20" s="293">
        <f t="shared" ca="1" si="75"/>
        <v>13</v>
      </c>
      <c r="EG20" s="5">
        <f t="shared" ca="1" si="48"/>
        <v>9</v>
      </c>
    </row>
    <row r="21" spans="1:137" ht="12" customHeight="1" x14ac:dyDescent="0.2">
      <c r="D21" s="184" t="str">
        <f t="shared" si="2"/>
        <v>t</v>
      </c>
      <c r="E21" s="649" t="str">
        <f t="shared" si="3"/>
        <v/>
      </c>
      <c r="F21" s="607">
        <f t="shared" si="49"/>
        <v>5</v>
      </c>
      <c r="G21" s="650">
        <v>42007</v>
      </c>
      <c r="H21" s="651" t="s">
        <v>387</v>
      </c>
      <c r="I21" s="651" t="s">
        <v>6</v>
      </c>
      <c r="J21" s="651">
        <v>315</v>
      </c>
      <c r="K21" s="652" t="s">
        <v>701</v>
      </c>
      <c r="L21" s="889"/>
      <c r="M21" s="889"/>
      <c r="N21" s="653" t="s">
        <v>780</v>
      </c>
      <c r="O21" s="651"/>
      <c r="P21" s="651" t="s">
        <v>788</v>
      </c>
      <c r="Q21" s="654"/>
      <c r="R21" s="655">
        <v>725</v>
      </c>
      <c r="S21" s="607" t="str">
        <f t="shared" si="4"/>
        <v/>
      </c>
      <c r="T21" s="656">
        <f t="shared" si="50"/>
        <v>-725</v>
      </c>
      <c r="U21" s="656">
        <f t="shared" si="51"/>
        <v>-125.82644628099175</v>
      </c>
      <c r="V21" s="656">
        <f t="shared" si="5"/>
        <v>-599.17355371900828</v>
      </c>
      <c r="W21" s="718"/>
      <c r="X21" s="660">
        <v>0.21</v>
      </c>
      <c r="Y21" s="656">
        <f t="shared" si="6"/>
        <v>0</v>
      </c>
      <c r="Z21" s="659"/>
      <c r="AA21" s="654" t="s">
        <v>288</v>
      </c>
      <c r="AB21" s="656">
        <f t="shared" si="7"/>
        <v>-125.82644628099175</v>
      </c>
      <c r="AC21" s="661">
        <f t="shared" si="52"/>
        <v>-125.82644628099175</v>
      </c>
      <c r="AE21" s="658" t="str">
        <f t="shared" si="8"/>
        <v>808 V</v>
      </c>
      <c r="AF21" s="659"/>
      <c r="AT21" s="805" t="str">
        <f t="shared" ref="AT21:AT84" si="79">IF(BB21="","",ROUND(SUMIF(CY:CY,CY21,CS:CS),3))</f>
        <v/>
      </c>
      <c r="AU21" t="str">
        <f t="shared" si="10"/>
        <v>1 WV</v>
      </c>
      <c r="AV21" s="6" t="str">
        <f t="shared" si="11"/>
        <v xml:space="preserve"> WV</v>
      </c>
      <c r="AW21" s="317" t="str">
        <f t="shared" si="12"/>
        <v>808 V</v>
      </c>
      <c r="AX21" s="158">
        <f t="shared" si="13"/>
        <v>1</v>
      </c>
      <c r="AY21" s="158" t="str">
        <f t="shared" si="14"/>
        <v>Q1</v>
      </c>
      <c r="AZ21" s="309" t="str">
        <f t="shared" si="15"/>
        <v/>
      </c>
      <c r="BA21" s="318" t="str">
        <f t="shared" si="16"/>
        <v/>
      </c>
      <c r="BB21" s="473" t="str">
        <f t="shared" si="17"/>
        <v/>
      </c>
      <c r="BC21" s="80" t="str">
        <f t="shared" si="77"/>
        <v>bet</v>
      </c>
      <c r="BD21" s="56">
        <f t="shared" si="19"/>
        <v>1</v>
      </c>
      <c r="BE21" s="56" t="str">
        <f>Stam!F13</f>
        <v>051 Afschr hardware</v>
      </c>
      <c r="BF21" s="56" t="str">
        <f t="shared" si="20"/>
        <v>808 Verkopen 2</v>
      </c>
      <c r="BG21" s="56" t="str">
        <f t="shared" si="21"/>
        <v>180 Rabobank</v>
      </c>
      <c r="BH21" s="6" t="str">
        <f t="shared" si="22"/>
        <v>Liq</v>
      </c>
      <c r="BI21" s="6">
        <v>30</v>
      </c>
      <c r="BJ21" s="56" t="str">
        <f>Stam!F8</f>
        <v>030 Vervoermiddelen</v>
      </c>
      <c r="BK21" s="6" t="str">
        <f t="shared" si="23"/>
        <v>808 V</v>
      </c>
      <c r="BL21" s="56">
        <f t="shared" si="53"/>
        <v>42007.000002100001</v>
      </c>
      <c r="BM21" s="183">
        <f t="shared" si="54"/>
        <v>808.08572867642863</v>
      </c>
      <c r="BN21" s="61">
        <v>5</v>
      </c>
      <c r="BO21" s="6">
        <f t="shared" si="24"/>
        <v>42007.000002100001</v>
      </c>
      <c r="BP21" s="6">
        <f t="shared" si="25"/>
        <v>42007.000002100001</v>
      </c>
      <c r="BQ21" s="6">
        <f t="shared" si="55"/>
        <v>5</v>
      </c>
      <c r="BR21" s="206">
        <f t="shared" si="26"/>
        <v>808.08572867642863</v>
      </c>
      <c r="BS21" s="6">
        <f t="shared" si="27"/>
        <v>120.08582465479593</v>
      </c>
      <c r="BT21" s="6">
        <f t="shared" si="56"/>
        <v>17</v>
      </c>
      <c r="BU21" s="6" t="str">
        <f t="shared" si="28"/>
        <v>808 V</v>
      </c>
      <c r="BW21" s="82">
        <f t="shared" si="57"/>
        <v>9999999999</v>
      </c>
      <c r="BX21" s="80" t="str">
        <f t="shared" si="29"/>
        <v>x</v>
      </c>
      <c r="BY21" s="80" t="str">
        <f t="shared" si="30"/>
        <v/>
      </c>
      <c r="BZ21" s="56" t="str">
        <f t="shared" si="58"/>
        <v/>
      </c>
      <c r="CA21" s="56" t="str">
        <f t="shared" si="59"/>
        <v/>
      </c>
      <c r="CB21" s="88">
        <f t="shared" si="60"/>
        <v>0</v>
      </c>
      <c r="CC21" s="56" t="str">
        <f t="shared" si="31"/>
        <v/>
      </c>
      <c r="CD21" s="174" t="s">
        <v>169</v>
      </c>
      <c r="CE21" s="175" t="str">
        <f t="shared" si="61"/>
        <v>4</v>
      </c>
      <c r="CF21" s="172">
        <v>625000000</v>
      </c>
      <c r="CG21" s="176">
        <v>12500000</v>
      </c>
      <c r="CH21" s="169">
        <f t="shared" si="62"/>
        <v>9999999999</v>
      </c>
      <c r="CI21" s="170">
        <f t="shared" si="63"/>
        <v>9999999999</v>
      </c>
      <c r="CJ21" s="171">
        <f t="shared" si="64"/>
        <v>4345415003.0111952</v>
      </c>
      <c r="CK21" s="172" t="str">
        <f t="shared" si="65"/>
        <v>kolp</v>
      </c>
      <c r="CL21" s="173">
        <f t="shared" si="32"/>
        <v>12</v>
      </c>
      <c r="CN21" s="6" t="str">
        <f t="shared" si="66"/>
        <v>D</v>
      </c>
      <c r="CO21" s="293" t="e">
        <f t="shared" ca="1" si="78"/>
        <v>#N/A</v>
      </c>
      <c r="CP21" s="6" t="e">
        <f t="shared" ca="1" si="67"/>
        <v>#N/A</v>
      </c>
      <c r="CQ21" s="61">
        <v>5</v>
      </c>
      <c r="CR21" s="6">
        <f t="shared" si="33"/>
        <v>725</v>
      </c>
      <c r="CS21" s="6">
        <f t="shared" si="34"/>
        <v>0</v>
      </c>
      <c r="CT21" s="56" t="str">
        <f t="shared" si="35"/>
        <v>180 Rabobank</v>
      </c>
      <c r="CU21" s="76">
        <f t="shared" si="36"/>
        <v>725</v>
      </c>
      <c r="CV21" s="76">
        <f t="shared" si="37"/>
        <v>0</v>
      </c>
      <c r="CX21" s="6" t="str">
        <f t="shared" si="38"/>
        <v/>
      </c>
      <c r="CY21" s="6" t="str">
        <f t="shared" si="39"/>
        <v/>
      </c>
      <c r="CZ21" s="6" t="str">
        <f t="shared" si="40"/>
        <v>10,21bet</v>
      </c>
      <c r="DA21" s="56" t="str">
        <f>4&amp;$DA$17&amp;"bet"</f>
        <v>40,21bet</v>
      </c>
      <c r="DB21" s="56">
        <f t="shared" si="68"/>
        <v>0</v>
      </c>
      <c r="DC21" s="56">
        <f t="shared" si="69"/>
        <v>0</v>
      </c>
      <c r="DE21" s="207">
        <v>42005</v>
      </c>
      <c r="DF21" s="56"/>
      <c r="DG21" s="56" t="str">
        <f t="shared" si="41"/>
        <v>Liq808 Verkopen 2</v>
      </c>
      <c r="DH21" s="6">
        <f t="shared" si="42"/>
        <v>0</v>
      </c>
      <c r="DJ21"/>
      <c r="DK21" s="6" t="str">
        <f t="shared" si="43"/>
        <v>Liq</v>
      </c>
      <c r="DL21" s="6" t="str">
        <f t="shared" si="44"/>
        <v>banst</v>
      </c>
      <c r="DN21" s="6" t="str">
        <f t="shared" si="45"/>
        <v>bank</v>
      </c>
      <c r="DP21" s="6">
        <f t="shared" si="46"/>
        <v>222</v>
      </c>
      <c r="DQ21" s="293">
        <f t="shared" ref="DQ21:DQ84" ca="1" si="80">MATCH($DP$12,OFFSET(OFFSET($DP$17,DQ20,0),,,$DU$13-DQ20),0)+DQ20</f>
        <v>11</v>
      </c>
      <c r="DR21" s="6">
        <f t="shared" ca="1" si="70"/>
        <v>4</v>
      </c>
      <c r="DU21" s="293" t="e">
        <f t="shared" ca="1" si="71"/>
        <v>#N/A</v>
      </c>
      <c r="DV21" s="5"/>
      <c r="DW21" s="293">
        <f t="shared" ca="1" si="76"/>
        <v>10</v>
      </c>
      <c r="DX21" s="5"/>
      <c r="DY21" s="5"/>
      <c r="DZ21" s="293" t="e">
        <f t="shared" ca="1" si="72"/>
        <v>#N/A</v>
      </c>
      <c r="EA21" s="293" t="e">
        <f t="shared" ca="1" si="73"/>
        <v>#N/A</v>
      </c>
      <c r="EB21" s="293" t="e">
        <f t="shared" ca="1" si="74"/>
        <v>#N/A</v>
      </c>
      <c r="EC21" s="5"/>
      <c r="ED21" s="5"/>
      <c r="EE21" s="6" t="str">
        <f t="shared" si="47"/>
        <v>bet</v>
      </c>
      <c r="EF21" s="293">
        <f t="shared" ca="1" si="75"/>
        <v>22</v>
      </c>
      <c r="EG21" s="5">
        <f t="shared" ca="1" si="48"/>
        <v>22</v>
      </c>
    </row>
    <row r="22" spans="1:137" ht="12" customHeight="1" x14ac:dyDescent="0.2">
      <c r="D22" s="184" t="str">
        <f t="shared" si="2"/>
        <v>t</v>
      </c>
      <c r="E22" s="649" t="str">
        <f t="shared" si="3"/>
        <v/>
      </c>
      <c r="F22" s="607">
        <f t="shared" si="49"/>
        <v>6</v>
      </c>
      <c r="G22" s="650">
        <v>42008</v>
      </c>
      <c r="H22" s="651" t="s">
        <v>287</v>
      </c>
      <c r="I22" s="651" t="s">
        <v>6</v>
      </c>
      <c r="J22" s="651">
        <v>315</v>
      </c>
      <c r="K22" s="652" t="s">
        <v>702</v>
      </c>
      <c r="L22" s="889"/>
      <c r="M22" s="889"/>
      <c r="N22" s="653" t="s">
        <v>703</v>
      </c>
      <c r="O22" s="651"/>
      <c r="P22" s="651" t="s">
        <v>639</v>
      </c>
      <c r="Q22" s="654">
        <v>10</v>
      </c>
      <c r="R22" s="655"/>
      <c r="S22" s="607" t="str">
        <f t="shared" si="4"/>
        <v>C</v>
      </c>
      <c r="T22" s="656">
        <f t="shared" si="50"/>
        <v>10</v>
      </c>
      <c r="U22" s="656">
        <f t="shared" si="51"/>
        <v>1.7355371900826446</v>
      </c>
      <c r="V22" s="656">
        <f t="shared" si="5"/>
        <v>8.2644628099173545</v>
      </c>
      <c r="W22" s="718"/>
      <c r="X22" s="660">
        <v>0.21</v>
      </c>
      <c r="Y22" s="656">
        <f t="shared" si="6"/>
        <v>1.7355371900826446</v>
      </c>
      <c r="Z22" s="659"/>
      <c r="AA22" s="654"/>
      <c r="AB22" s="656">
        <f t="shared" si="7"/>
        <v>0</v>
      </c>
      <c r="AC22" s="661">
        <f t="shared" si="52"/>
        <v>1.7355371900826446</v>
      </c>
      <c r="AE22" s="658" t="str">
        <f t="shared" si="8"/>
        <v>430 K</v>
      </c>
      <c r="AF22" s="659"/>
      <c r="AT22" s="805">
        <f t="shared" si="79"/>
        <v>-10</v>
      </c>
      <c r="AU22" t="str">
        <f t="shared" si="10"/>
        <v>1 WV</v>
      </c>
      <c r="AV22" s="6" t="str">
        <f t="shared" si="11"/>
        <v xml:space="preserve"> WV</v>
      </c>
      <c r="AW22" s="317" t="str">
        <f t="shared" si="12"/>
        <v>430 K</v>
      </c>
      <c r="AX22" s="158">
        <f t="shared" si="13"/>
        <v>1</v>
      </c>
      <c r="AY22" s="158" t="str">
        <f t="shared" si="14"/>
        <v>Q1</v>
      </c>
      <c r="AZ22" s="309">
        <f t="shared" si="15"/>
        <v>-10</v>
      </c>
      <c r="BA22" s="318" t="str">
        <f t="shared" si="16"/>
        <v/>
      </c>
      <c r="BB22" s="473" t="str">
        <f t="shared" si="17"/>
        <v>C</v>
      </c>
      <c r="BC22" s="80" t="str">
        <f t="shared" si="77"/>
        <v>vord</v>
      </c>
      <c r="BD22" s="56">
        <f t="shared" si="19"/>
        <v>1</v>
      </c>
      <c r="BE22" s="56" t="str">
        <f>Stam!F15</f>
        <v>061 Afschr software</v>
      </c>
      <c r="BF22" s="56" t="str">
        <f t="shared" si="20"/>
        <v>430 Kantoorbenodigdheden</v>
      </c>
      <c r="BG22" s="56" t="str">
        <f t="shared" si="21"/>
        <v>180 Rabobank</v>
      </c>
      <c r="BH22" s="6" t="str">
        <f t="shared" si="22"/>
        <v>Ink</v>
      </c>
      <c r="BI22" s="6">
        <v>31</v>
      </c>
      <c r="BJ22" s="56" t="str">
        <f>Stam!F9</f>
        <v>031 Afsch vervoermiddelen</v>
      </c>
      <c r="BK22" s="6" t="str">
        <f t="shared" si="23"/>
        <v>430 K</v>
      </c>
      <c r="BL22" s="56">
        <f t="shared" si="53"/>
        <v>42008.000002200002</v>
      </c>
      <c r="BM22" s="183">
        <f t="shared" si="54"/>
        <v>430.08573072224488</v>
      </c>
      <c r="BN22" s="61">
        <v>6</v>
      </c>
      <c r="BO22" s="6">
        <f t="shared" si="24"/>
        <v>42008.000002200002</v>
      </c>
      <c r="BP22" s="6">
        <f t="shared" si="25"/>
        <v>42008.000002200002</v>
      </c>
      <c r="BQ22" s="6">
        <f t="shared" si="55"/>
        <v>6</v>
      </c>
      <c r="BR22" s="206">
        <f t="shared" si="26"/>
        <v>430.08573072224488</v>
      </c>
      <c r="BS22" s="6">
        <f t="shared" si="27"/>
        <v>120.08582465979593</v>
      </c>
      <c r="BT22" s="6">
        <f t="shared" si="56"/>
        <v>18</v>
      </c>
      <c r="BU22" s="6" t="str">
        <f t="shared" si="28"/>
        <v>430 K</v>
      </c>
      <c r="BW22" s="82">
        <f t="shared" si="57"/>
        <v>4535898765.0087967</v>
      </c>
      <c r="BX22" s="80">
        <f t="shared" si="29"/>
        <v>6</v>
      </c>
      <c r="BY22" s="80" t="str">
        <f t="shared" si="30"/>
        <v>lampenier</v>
      </c>
      <c r="BZ22" s="56" t="str">
        <f t="shared" si="58"/>
        <v>l</v>
      </c>
      <c r="CA22" s="56" t="str">
        <f t="shared" si="59"/>
        <v>a</v>
      </c>
      <c r="CB22" s="88">
        <f t="shared" si="60"/>
        <v>9</v>
      </c>
      <c r="CC22" s="56">
        <f t="shared" si="31"/>
        <v>99998765</v>
      </c>
      <c r="CD22" s="174" t="s">
        <v>170</v>
      </c>
      <c r="CE22" s="175" t="str">
        <f t="shared" si="61"/>
        <v>5</v>
      </c>
      <c r="CF22" s="172">
        <v>750000000</v>
      </c>
      <c r="CG22" s="176">
        <v>15000000</v>
      </c>
      <c r="CH22" s="169">
        <f t="shared" si="62"/>
        <v>4535898765.0087967</v>
      </c>
      <c r="CI22" s="170">
        <f t="shared" si="63"/>
        <v>4535898765.0087967</v>
      </c>
      <c r="CJ22" s="171">
        <f t="shared" si="64"/>
        <v>4535898765.0087967</v>
      </c>
      <c r="CK22" s="172" t="str">
        <f t="shared" si="65"/>
        <v>lampenier</v>
      </c>
      <c r="CL22" s="173">
        <f t="shared" si="32"/>
        <v>6</v>
      </c>
      <c r="CN22" s="6" t="str">
        <f t="shared" si="66"/>
        <v>C</v>
      </c>
      <c r="CO22" s="293" t="e">
        <f t="shared" ca="1" si="78"/>
        <v>#N/A</v>
      </c>
      <c r="CP22" s="6" t="e">
        <f t="shared" ca="1" si="67"/>
        <v>#N/A</v>
      </c>
      <c r="CQ22" s="61">
        <v>6</v>
      </c>
      <c r="CR22" s="6">
        <f t="shared" si="33"/>
        <v>0</v>
      </c>
      <c r="CS22" s="6">
        <f t="shared" si="34"/>
        <v>-10</v>
      </c>
      <c r="CT22" s="56" t="str">
        <f t="shared" si="35"/>
        <v>130 Crediteuren</v>
      </c>
      <c r="CU22" s="76">
        <f t="shared" si="36"/>
        <v>-10</v>
      </c>
      <c r="CV22" s="76">
        <f t="shared" si="37"/>
        <v>0</v>
      </c>
      <c r="CX22" s="6" t="str">
        <f t="shared" si="38"/>
        <v>lampenier</v>
      </c>
      <c r="CY22" s="6" t="str">
        <f t="shared" si="39"/>
        <v>lampenier</v>
      </c>
      <c r="CZ22" s="6" t="str">
        <f t="shared" si="40"/>
        <v>1vord</v>
      </c>
      <c r="DA22" s="56" t="str">
        <f>5&amp;$DA$17&amp;"bet"</f>
        <v>50,21bet</v>
      </c>
      <c r="DB22" s="56">
        <f t="shared" si="68"/>
        <v>0</v>
      </c>
      <c r="DC22" s="56">
        <f t="shared" si="69"/>
        <v>0</v>
      </c>
      <c r="DE22" s="207">
        <v>42370</v>
      </c>
      <c r="DF22" s="56"/>
      <c r="DG22" s="56" t="str">
        <f t="shared" si="41"/>
        <v>Ink430 Kantoorbenodigdheden</v>
      </c>
      <c r="DH22" s="6">
        <f t="shared" si="42"/>
        <v>0</v>
      </c>
      <c r="DJ22"/>
      <c r="DK22" s="6" t="str">
        <f t="shared" si="43"/>
        <v>Ink</v>
      </c>
      <c r="DL22" s="6" t="str">
        <f t="shared" si="44"/>
        <v>inkst</v>
      </c>
      <c r="DN22" s="6" t="str">
        <f t="shared" si="45"/>
        <v/>
      </c>
      <c r="DP22" s="6">
        <f t="shared" si="46"/>
        <v>222</v>
      </c>
      <c r="DQ22" s="293">
        <f t="shared" ca="1" si="80"/>
        <v>12</v>
      </c>
      <c r="DR22" s="6">
        <f t="shared" ca="1" si="70"/>
        <v>16</v>
      </c>
      <c r="DU22" s="293" t="e">
        <f t="shared" ca="1" si="71"/>
        <v>#N/A</v>
      </c>
      <c r="DV22" s="5"/>
      <c r="DW22" s="293">
        <f ca="1">MATCH($DW$12,OFFSET(OFFSET($CT$17,DW21,0),,,$DU$13-DW21),0)+DW21</f>
        <v>13</v>
      </c>
      <c r="DX22" s="5"/>
      <c r="DY22" s="5"/>
      <c r="DZ22" s="293" t="e">
        <f t="shared" ca="1" si="72"/>
        <v>#N/A</v>
      </c>
      <c r="EA22" s="293" t="e">
        <f t="shared" ca="1" si="73"/>
        <v>#N/A</v>
      </c>
      <c r="EB22" s="293" t="e">
        <f t="shared" ca="1" si="74"/>
        <v>#N/A</v>
      </c>
      <c r="EC22" s="5"/>
      <c r="ED22" s="5"/>
      <c r="EE22" s="6" t="str">
        <f t="shared" si="47"/>
        <v>vord</v>
      </c>
      <c r="EF22" s="293" t="e">
        <f t="shared" ca="1" si="75"/>
        <v>#N/A</v>
      </c>
      <c r="EG22" s="5" t="e">
        <f t="shared" ca="1" si="48"/>
        <v>#N/A</v>
      </c>
    </row>
    <row r="23" spans="1:137" ht="12" customHeight="1" x14ac:dyDescent="0.2">
      <c r="D23" s="184" t="str">
        <f t="shared" si="2"/>
        <v>t</v>
      </c>
      <c r="E23" s="649" t="str">
        <f t="shared" si="3"/>
        <v/>
      </c>
      <c r="F23" s="607">
        <f t="shared" si="49"/>
        <v>7</v>
      </c>
      <c r="G23" s="650">
        <v>42009</v>
      </c>
      <c r="H23" s="651" t="s">
        <v>387</v>
      </c>
      <c r="I23" s="651" t="s">
        <v>6</v>
      </c>
      <c r="J23" s="651">
        <v>315</v>
      </c>
      <c r="K23" s="652" t="s">
        <v>704</v>
      </c>
      <c r="L23" s="889"/>
      <c r="M23" s="889"/>
      <c r="N23" s="653"/>
      <c r="O23" s="651"/>
      <c r="P23" s="651" t="s">
        <v>801</v>
      </c>
      <c r="Q23" s="654"/>
      <c r="R23" s="655">
        <v>100</v>
      </c>
      <c r="S23" s="607" t="str">
        <f t="shared" si="4"/>
        <v>D</v>
      </c>
      <c r="T23" s="656">
        <f t="shared" si="50"/>
        <v>-100</v>
      </c>
      <c r="U23" s="656">
        <f t="shared" si="51"/>
        <v>0</v>
      </c>
      <c r="V23" s="656">
        <f t="shared" si="5"/>
        <v>-100</v>
      </c>
      <c r="W23" s="718"/>
      <c r="X23" s="660">
        <v>0.21</v>
      </c>
      <c r="Y23" s="656">
        <f t="shared" si="6"/>
        <v>0</v>
      </c>
      <c r="Z23" s="659"/>
      <c r="AA23" s="654"/>
      <c r="AB23" s="656">
        <f t="shared" si="7"/>
        <v>0</v>
      </c>
      <c r="AC23" s="661">
        <f t="shared" si="52"/>
        <v>0</v>
      </c>
      <c r="AE23" s="658" t="str">
        <f t="shared" si="8"/>
        <v/>
      </c>
      <c r="AF23" s="659"/>
      <c r="AT23" s="805">
        <f t="shared" si="79"/>
        <v>222</v>
      </c>
      <c r="AU23" t="str">
        <f t="shared" si="10"/>
        <v>1 Bal</v>
      </c>
      <c r="AV23" s="6" t="str">
        <f t="shared" si="11"/>
        <v xml:space="preserve"> Bal</v>
      </c>
      <c r="AW23" s="317" t="str">
        <f t="shared" si="12"/>
        <v/>
      </c>
      <c r="AX23" s="158">
        <f t="shared" si="13"/>
        <v>1</v>
      </c>
      <c r="AY23" s="158" t="str">
        <f t="shared" si="14"/>
        <v>Q1</v>
      </c>
      <c r="AZ23" s="309">
        <f t="shared" si="15"/>
        <v>2348.06</v>
      </c>
      <c r="BA23" s="318" t="str">
        <f t="shared" si="16"/>
        <v/>
      </c>
      <c r="BB23" s="473" t="str">
        <f t="shared" si="17"/>
        <v>D</v>
      </c>
      <c r="BC23" s="80" t="str">
        <f t="shared" si="77"/>
        <v/>
      </c>
      <c r="BD23" s="56">
        <f t="shared" si="19"/>
        <v>0</v>
      </c>
      <c r="BE23" s="56" t="str">
        <f>Stam!F17</f>
        <v>066 Afschr overige activa</v>
      </c>
      <c r="BF23" s="56" t="str">
        <f t="shared" si="20"/>
        <v>120 Debiteuren</v>
      </c>
      <c r="BG23" s="56" t="str">
        <f t="shared" si="21"/>
        <v>180 Rabobank</v>
      </c>
      <c r="BH23" s="6" t="str">
        <f t="shared" si="22"/>
        <v>Liq</v>
      </c>
      <c r="BI23" s="6">
        <v>40</v>
      </c>
      <c r="BJ23" s="56" t="str">
        <f>Stam!F10</f>
        <v>040 Inventaris</v>
      </c>
      <c r="BK23" s="6" t="str">
        <f t="shared" si="23"/>
        <v>120 D</v>
      </c>
      <c r="BL23" s="56">
        <f t="shared" si="53"/>
        <v>42009.000002300003</v>
      </c>
      <c r="BM23" s="183">
        <f t="shared" si="54"/>
        <v>120.08573276806123</v>
      </c>
      <c r="BN23" s="61">
        <v>7</v>
      </c>
      <c r="BO23" s="6">
        <f t="shared" si="24"/>
        <v>42009.000002300003</v>
      </c>
      <c r="BP23" s="6">
        <f t="shared" si="25"/>
        <v>42009.000002300003</v>
      </c>
      <c r="BQ23" s="6">
        <f t="shared" si="55"/>
        <v>7</v>
      </c>
      <c r="BR23" s="206">
        <f t="shared" si="26"/>
        <v>120.08573276806123</v>
      </c>
      <c r="BS23" s="6">
        <f t="shared" si="27"/>
        <v>130.08582467479593</v>
      </c>
      <c r="BT23" s="6">
        <f t="shared" si="56"/>
        <v>21</v>
      </c>
      <c r="BU23" s="6" t="str">
        <f t="shared" si="28"/>
        <v/>
      </c>
      <c r="BW23" s="82">
        <f t="shared" si="57"/>
        <v>24000000.009196322</v>
      </c>
      <c r="BX23" s="80">
        <f t="shared" si="29"/>
        <v>7</v>
      </c>
      <c r="BY23" s="80">
        <f t="shared" si="30"/>
        <v>0</v>
      </c>
      <c r="BZ23" s="56" t="str">
        <f t="shared" si="58"/>
        <v>0</v>
      </c>
      <c r="CA23" s="56" t="str">
        <f t="shared" si="59"/>
        <v/>
      </c>
      <c r="CB23" s="88">
        <f t="shared" si="60"/>
        <v>1</v>
      </c>
      <c r="CC23" s="56">
        <f t="shared" si="31"/>
        <v>99998765</v>
      </c>
      <c r="CD23" s="174" t="s">
        <v>227</v>
      </c>
      <c r="CE23" s="175" t="str">
        <f t="shared" si="61"/>
        <v>6</v>
      </c>
      <c r="CF23" s="172">
        <v>875000000</v>
      </c>
      <c r="CG23" s="176">
        <v>17500000</v>
      </c>
      <c r="CH23" s="169" t="e">
        <f t="shared" si="62"/>
        <v>#N/A</v>
      </c>
      <c r="CI23" s="170">
        <f t="shared" si="63"/>
        <v>24000000.009196322</v>
      </c>
      <c r="CJ23" s="171">
        <f t="shared" si="64"/>
        <v>4945520166.0119953</v>
      </c>
      <c r="CK23" s="172" t="str">
        <f t="shared" si="65"/>
        <v>petra</v>
      </c>
      <c r="CL23" s="173">
        <f t="shared" si="32"/>
        <v>14</v>
      </c>
      <c r="CN23" s="6" t="str">
        <f t="shared" si="66"/>
        <v>C</v>
      </c>
      <c r="CO23" s="293" t="e">
        <f t="shared" ca="1" si="78"/>
        <v>#N/A</v>
      </c>
      <c r="CP23" s="6" t="e">
        <f t="shared" ca="1" si="67"/>
        <v>#N/A</v>
      </c>
      <c r="CQ23" s="61">
        <v>7</v>
      </c>
      <c r="CR23" s="6">
        <f t="shared" si="33"/>
        <v>100</v>
      </c>
      <c r="CS23" s="6">
        <f t="shared" si="34"/>
        <v>-100</v>
      </c>
      <c r="CT23" s="56" t="str">
        <f t="shared" si="35"/>
        <v>180 Rabobank</v>
      </c>
      <c r="CU23" s="76">
        <f t="shared" si="36"/>
        <v>100</v>
      </c>
      <c r="CV23" s="76">
        <f t="shared" si="37"/>
        <v>0</v>
      </c>
      <c r="CX23" s="6" t="str">
        <f t="shared" si="38"/>
        <v/>
      </c>
      <c r="CY23" s="6">
        <f t="shared" si="39"/>
        <v>0</v>
      </c>
      <c r="CZ23" s="6" t="str">
        <f t="shared" si="40"/>
        <v>10,21</v>
      </c>
      <c r="DA23" s="56" t="str">
        <f>6&amp;$DA$17&amp;"bet"</f>
        <v>60,21bet</v>
      </c>
      <c r="DB23" s="56">
        <f t="shared" si="68"/>
        <v>0</v>
      </c>
      <c r="DC23" s="56">
        <f t="shared" si="69"/>
        <v>0</v>
      </c>
      <c r="DE23" s="207">
        <v>42736</v>
      </c>
      <c r="DF23" s="56"/>
      <c r="DG23" s="56" t="str">
        <f t="shared" si="41"/>
        <v>Liq120 Debiteuren</v>
      </c>
      <c r="DH23" s="6">
        <f t="shared" si="42"/>
        <v>0</v>
      </c>
      <c r="DJ23"/>
      <c r="DK23" s="6" t="str">
        <f t="shared" si="43"/>
        <v>Liq</v>
      </c>
      <c r="DL23" s="6" t="str">
        <f t="shared" si="44"/>
        <v>banst</v>
      </c>
      <c r="DN23" s="6" t="str">
        <f t="shared" si="45"/>
        <v>bank</v>
      </c>
      <c r="DP23" s="6">
        <f t="shared" si="46"/>
        <v>1901.06</v>
      </c>
      <c r="DQ23" s="293">
        <f t="shared" ca="1" si="80"/>
        <v>13</v>
      </c>
      <c r="DR23" s="6">
        <f t="shared" ca="1" si="70"/>
        <v>19</v>
      </c>
      <c r="DU23" s="293" t="e">
        <f t="shared" ca="1" si="71"/>
        <v>#N/A</v>
      </c>
      <c r="DV23" s="5"/>
      <c r="DW23" s="293">
        <f t="shared" ref="DW23:DW86" ca="1" si="81">MATCH($DW$12,OFFSET(OFFSET($CT$17,DW22,0),,,$DU$13-DW22),0)+DW22</f>
        <v>19</v>
      </c>
      <c r="DX23" s="5"/>
      <c r="DY23" s="5"/>
      <c r="DZ23" s="293" t="e">
        <f t="shared" ca="1" si="72"/>
        <v>#N/A</v>
      </c>
      <c r="EA23" s="293" t="e">
        <f t="shared" ca="1" si="73"/>
        <v>#N/A</v>
      </c>
      <c r="EB23" s="293" t="e">
        <f t="shared" ca="1" si="74"/>
        <v>#N/A</v>
      </c>
      <c r="EC23" s="5"/>
      <c r="ED23" s="5"/>
      <c r="EE23" s="6" t="str">
        <f t="shared" si="47"/>
        <v/>
      </c>
      <c r="EF23" s="293" t="e">
        <f t="shared" ca="1" si="75"/>
        <v>#N/A</v>
      </c>
      <c r="EG23" s="5" t="e">
        <f t="shared" ca="1" si="48"/>
        <v>#N/A</v>
      </c>
    </row>
    <row r="24" spans="1:137" ht="12" customHeight="1" x14ac:dyDescent="0.2">
      <c r="D24" s="184" t="str">
        <f t="shared" si="2"/>
        <v>t</v>
      </c>
      <c r="E24" s="649" t="str">
        <f t="shared" si="3"/>
        <v/>
      </c>
      <c r="F24" s="607">
        <f t="shared" si="49"/>
        <v>8</v>
      </c>
      <c r="G24" s="650">
        <v>42041</v>
      </c>
      <c r="H24" s="651" t="s">
        <v>387</v>
      </c>
      <c r="I24" s="651" t="s">
        <v>6</v>
      </c>
      <c r="J24" s="651">
        <v>315</v>
      </c>
      <c r="K24" s="652" t="s">
        <v>705</v>
      </c>
      <c r="L24" s="889"/>
      <c r="M24" s="889"/>
      <c r="N24" s="653" t="s">
        <v>706</v>
      </c>
      <c r="O24" s="651">
        <v>17158</v>
      </c>
      <c r="P24" s="651" t="s">
        <v>707</v>
      </c>
      <c r="Q24" s="657">
        <v>125.18</v>
      </c>
      <c r="R24" s="655"/>
      <c r="S24" s="607" t="str">
        <f t="shared" si="4"/>
        <v/>
      </c>
      <c r="T24" s="656">
        <f t="shared" si="50"/>
        <v>125.18</v>
      </c>
      <c r="U24" s="656">
        <f t="shared" si="51"/>
        <v>21.725454545454546</v>
      </c>
      <c r="V24" s="656">
        <f t="shared" si="5"/>
        <v>103.45454545454547</v>
      </c>
      <c r="W24" s="718"/>
      <c r="X24" s="660">
        <v>0.21</v>
      </c>
      <c r="Y24" s="656">
        <f t="shared" si="6"/>
        <v>21.725454545454546</v>
      </c>
      <c r="Z24" s="659"/>
      <c r="AA24" s="654"/>
      <c r="AB24" s="656">
        <f t="shared" si="7"/>
        <v>0</v>
      </c>
      <c r="AC24" s="661">
        <f t="shared" si="52"/>
        <v>21.725454545454546</v>
      </c>
      <c r="AE24" s="658" t="str">
        <f t="shared" si="8"/>
        <v>700 K</v>
      </c>
      <c r="AF24" s="659"/>
      <c r="AT24" s="805" t="str">
        <f t="shared" si="79"/>
        <v/>
      </c>
      <c r="AU24" t="str">
        <f t="shared" si="10"/>
        <v>2 WV</v>
      </c>
      <c r="AV24" s="6" t="str">
        <f t="shared" si="11"/>
        <v xml:space="preserve"> WV</v>
      </c>
      <c r="AW24" s="317" t="str">
        <f t="shared" si="12"/>
        <v>700 K</v>
      </c>
      <c r="AX24" s="158">
        <f t="shared" si="13"/>
        <v>2</v>
      </c>
      <c r="AY24" s="158" t="str">
        <f t="shared" si="14"/>
        <v>Q1</v>
      </c>
      <c r="AZ24" s="309" t="str">
        <f t="shared" si="15"/>
        <v/>
      </c>
      <c r="BA24" s="318" t="str">
        <f t="shared" si="16"/>
        <v>1 x</v>
      </c>
      <c r="BB24" s="473" t="str">
        <f t="shared" si="17"/>
        <v/>
      </c>
      <c r="BC24" s="80" t="str">
        <f t="shared" si="77"/>
        <v>vord</v>
      </c>
      <c r="BD24" s="56">
        <f t="shared" si="19"/>
        <v>1</v>
      </c>
      <c r="BE24" s="56" t="str">
        <f>Stam!F31</f>
        <v>090 Eigen vermogen</v>
      </c>
      <c r="BF24" s="56" t="str">
        <f t="shared" si="20"/>
        <v>700 Kostprijs Inkopen hoog</v>
      </c>
      <c r="BG24" s="56" t="str">
        <f t="shared" si="21"/>
        <v>180 Rabobank</v>
      </c>
      <c r="BH24" s="6" t="str">
        <f t="shared" si="22"/>
        <v>Liq</v>
      </c>
      <c r="BI24" s="6">
        <v>41</v>
      </c>
      <c r="BJ24" s="56" t="str">
        <f>Stam!F11</f>
        <v>041 Afschr inventaris</v>
      </c>
      <c r="BK24" s="6" t="str">
        <f t="shared" si="23"/>
        <v>700 K</v>
      </c>
      <c r="BL24" s="56">
        <f t="shared" si="53"/>
        <v>42041.000002400004</v>
      </c>
      <c r="BM24" s="183">
        <f t="shared" si="54"/>
        <v>700.08579807918363</v>
      </c>
      <c r="BN24" s="61">
        <v>8</v>
      </c>
      <c r="BO24" s="6">
        <f t="shared" si="24"/>
        <v>42041.000002400004</v>
      </c>
      <c r="BP24" s="6">
        <f t="shared" si="25"/>
        <v>42019.000002599998</v>
      </c>
      <c r="BQ24" s="6">
        <f t="shared" si="55"/>
        <v>10</v>
      </c>
      <c r="BR24" s="206">
        <f t="shared" si="26"/>
        <v>700.08579807918363</v>
      </c>
      <c r="BS24" s="6">
        <f t="shared" si="27"/>
        <v>180.08572457979594</v>
      </c>
      <c r="BT24" s="6">
        <f t="shared" si="56"/>
        <v>2</v>
      </c>
      <c r="BU24" s="6" t="str">
        <f t="shared" si="28"/>
        <v>700 K</v>
      </c>
      <c r="BW24" s="82">
        <f t="shared" si="57"/>
        <v>9999999999</v>
      </c>
      <c r="BX24" s="80" t="str">
        <f t="shared" si="29"/>
        <v>x</v>
      </c>
      <c r="BY24" s="80" t="str">
        <f t="shared" si="30"/>
        <v/>
      </c>
      <c r="BZ24" s="56" t="str">
        <f t="shared" si="58"/>
        <v/>
      </c>
      <c r="CA24" s="56" t="str">
        <f t="shared" si="59"/>
        <v/>
      </c>
      <c r="CB24" s="88">
        <f t="shared" si="60"/>
        <v>0</v>
      </c>
      <c r="CC24" s="56" t="str">
        <f t="shared" si="31"/>
        <v/>
      </c>
      <c r="CD24" s="174" t="s">
        <v>228</v>
      </c>
      <c r="CE24" s="175" t="str">
        <f t="shared" si="61"/>
        <v>7</v>
      </c>
      <c r="CF24" s="172">
        <v>1000000000</v>
      </c>
      <c r="CG24" s="176">
        <v>20000000</v>
      </c>
      <c r="CH24" s="169">
        <f t="shared" si="62"/>
        <v>9999999999</v>
      </c>
      <c r="CI24" s="170">
        <f t="shared" si="63"/>
        <v>9999999999</v>
      </c>
      <c r="CJ24" s="171">
        <f t="shared" si="64"/>
        <v>4955700018.0147943</v>
      </c>
      <c r="CK24" s="172" t="str">
        <f t="shared" si="65"/>
        <v>pieters</v>
      </c>
      <c r="CL24" s="173">
        <f t="shared" si="32"/>
        <v>21</v>
      </c>
      <c r="CN24" s="6" t="str">
        <f t="shared" si="66"/>
        <v>C</v>
      </c>
      <c r="CO24" s="293" t="e">
        <f t="shared" ca="1" si="78"/>
        <v>#N/A</v>
      </c>
      <c r="CP24" s="6" t="e">
        <f t="shared" ca="1" si="67"/>
        <v>#N/A</v>
      </c>
      <c r="CQ24" s="61">
        <v>8</v>
      </c>
      <c r="CR24" s="6">
        <f t="shared" si="33"/>
        <v>-125.18</v>
      </c>
      <c r="CS24" s="6">
        <f t="shared" si="34"/>
        <v>0</v>
      </c>
      <c r="CT24" s="56" t="str">
        <f t="shared" si="35"/>
        <v>180 Rabobank</v>
      </c>
      <c r="CU24" s="76">
        <f t="shared" si="36"/>
        <v>-125.18</v>
      </c>
      <c r="CV24" s="76">
        <f t="shared" si="37"/>
        <v>0</v>
      </c>
      <c r="CX24" s="6" t="str">
        <f t="shared" si="38"/>
        <v/>
      </c>
      <c r="CY24" s="6" t="str">
        <f t="shared" si="39"/>
        <v/>
      </c>
      <c r="CZ24" s="6" t="str">
        <f t="shared" si="40"/>
        <v>2vord</v>
      </c>
      <c r="DA24" s="56" t="str">
        <f>7&amp;$DA$17&amp;"bet"</f>
        <v>70,21bet</v>
      </c>
      <c r="DB24" s="56">
        <f t="shared" si="68"/>
        <v>0</v>
      </c>
      <c r="DC24" s="56">
        <f t="shared" si="69"/>
        <v>0</v>
      </c>
      <c r="DE24" s="207">
        <v>43101</v>
      </c>
      <c r="DF24" s="56"/>
      <c r="DG24" s="56" t="str">
        <f t="shared" si="41"/>
        <v>Liq700 Kostprijs Inkopen hoog</v>
      </c>
      <c r="DH24" s="6">
        <f t="shared" si="42"/>
        <v>0</v>
      </c>
      <c r="DJ24"/>
      <c r="DK24" s="6" t="str">
        <f t="shared" si="43"/>
        <v>Liq</v>
      </c>
      <c r="DL24" s="6" t="str">
        <f t="shared" si="44"/>
        <v>banst</v>
      </c>
      <c r="DN24" s="6" t="str">
        <f t="shared" si="45"/>
        <v>bank</v>
      </c>
      <c r="DP24" s="6" t="str">
        <f t="shared" si="46"/>
        <v/>
      </c>
      <c r="DQ24" s="293">
        <f t="shared" ca="1" si="80"/>
        <v>14</v>
      </c>
      <c r="DR24" s="6">
        <f t="shared" ca="1" si="70"/>
        <v>8</v>
      </c>
      <c r="DU24" s="293" t="e">
        <f t="shared" ca="1" si="71"/>
        <v>#N/A</v>
      </c>
      <c r="DV24" s="5"/>
      <c r="DW24" s="293">
        <f t="shared" ca="1" si="81"/>
        <v>20</v>
      </c>
      <c r="DX24" s="5"/>
      <c r="DY24" s="5"/>
      <c r="DZ24" s="293" t="e">
        <f t="shared" ca="1" si="72"/>
        <v>#N/A</v>
      </c>
      <c r="EA24" s="293" t="e">
        <f t="shared" ca="1" si="73"/>
        <v>#N/A</v>
      </c>
      <c r="EB24" s="293" t="e">
        <f t="shared" ca="1" si="74"/>
        <v>#N/A</v>
      </c>
      <c r="EC24" s="5"/>
      <c r="ED24" s="5"/>
      <c r="EE24" s="6" t="str">
        <f t="shared" si="47"/>
        <v>vord</v>
      </c>
      <c r="EF24" s="293" t="e">
        <f t="shared" ca="1" si="75"/>
        <v>#N/A</v>
      </c>
      <c r="EG24" s="5" t="e">
        <f t="shared" ca="1" si="48"/>
        <v>#N/A</v>
      </c>
    </row>
    <row r="25" spans="1:137" ht="12" customHeight="1" x14ac:dyDescent="0.2">
      <c r="C25" s="107" t="s">
        <v>160</v>
      </c>
      <c r="D25" s="184" t="str">
        <f t="shared" si="2"/>
        <v/>
      </c>
      <c r="E25" s="649" t="str">
        <f t="shared" si="3"/>
        <v/>
      </c>
      <c r="F25" s="607">
        <f t="shared" si="49"/>
        <v>9</v>
      </c>
      <c r="G25" s="650">
        <v>42047</v>
      </c>
      <c r="H25" s="651" t="s">
        <v>286</v>
      </c>
      <c r="I25" s="651"/>
      <c r="J25" s="651"/>
      <c r="K25" s="652" t="s">
        <v>708</v>
      </c>
      <c r="L25" s="889"/>
      <c r="M25" s="889"/>
      <c r="N25" s="653" t="s">
        <v>709</v>
      </c>
      <c r="O25" s="651">
        <v>2015001</v>
      </c>
      <c r="P25" s="651" t="s">
        <v>638</v>
      </c>
      <c r="Q25" s="654"/>
      <c r="R25" s="655">
        <v>1291.06</v>
      </c>
      <c r="S25" s="607" t="str">
        <f t="shared" si="4"/>
        <v>D</v>
      </c>
      <c r="T25" s="656">
        <f t="shared" si="50"/>
        <v>-1291.06</v>
      </c>
      <c r="U25" s="656">
        <f t="shared" si="51"/>
        <v>-224.06826446280991</v>
      </c>
      <c r="V25" s="656">
        <f t="shared" si="5"/>
        <v>-1066.9917355371899</v>
      </c>
      <c r="W25" s="718"/>
      <c r="X25" s="660">
        <v>0.21</v>
      </c>
      <c r="Y25" s="656">
        <f t="shared" si="6"/>
        <v>0</v>
      </c>
      <c r="Z25" s="659"/>
      <c r="AA25" s="654"/>
      <c r="AB25" s="656">
        <f t="shared" si="7"/>
        <v>-224.06826446280991</v>
      </c>
      <c r="AC25" s="661">
        <f t="shared" si="52"/>
        <v>-224.06826446280991</v>
      </c>
      <c r="AE25" s="658" t="str">
        <f t="shared" si="8"/>
        <v>800 V</v>
      </c>
      <c r="AF25" s="659"/>
      <c r="AT25" s="805">
        <f t="shared" si="79"/>
        <v>1901.06</v>
      </c>
      <c r="AU25" t="str">
        <f t="shared" si="10"/>
        <v>2 WV</v>
      </c>
      <c r="AV25" s="6" t="str">
        <f t="shared" si="11"/>
        <v xml:space="preserve"> WV</v>
      </c>
      <c r="AW25" s="317" t="str">
        <f t="shared" si="12"/>
        <v>800 V</v>
      </c>
      <c r="AX25" s="158">
        <f t="shared" si="13"/>
        <v>2</v>
      </c>
      <c r="AY25" s="158" t="str">
        <f t="shared" si="14"/>
        <v>Q1</v>
      </c>
      <c r="AZ25" s="309">
        <f t="shared" si="15"/>
        <v>1291.06</v>
      </c>
      <c r="BA25" s="318" t="str">
        <f t="shared" si="16"/>
        <v>1 x</v>
      </c>
      <c r="BB25" s="473" t="str">
        <f t="shared" si="17"/>
        <v>D</v>
      </c>
      <c r="BC25" s="80" t="str">
        <f t="shared" si="77"/>
        <v>bet</v>
      </c>
      <c r="BD25" s="56">
        <f t="shared" si="19"/>
        <v>1</v>
      </c>
      <c r="BE25" s="56" t="str">
        <f>Stam!F39</f>
        <v>120 Debiteuren</v>
      </c>
      <c r="BF25" s="56" t="str">
        <f t="shared" si="20"/>
        <v>800 Verkopen belast hoog</v>
      </c>
      <c r="BG25" s="56" t="str">
        <f t="shared" si="21"/>
        <v/>
      </c>
      <c r="BH25" s="6" t="str">
        <f t="shared" si="22"/>
        <v>Ver</v>
      </c>
      <c r="BI25" s="6">
        <v>50</v>
      </c>
      <c r="BJ25" s="56" t="str">
        <f>Stam!F12</f>
        <v>050 Hardware</v>
      </c>
      <c r="BK25" s="6" t="str">
        <f t="shared" si="23"/>
        <v>800 V</v>
      </c>
      <c r="BL25" s="56">
        <f t="shared" si="53"/>
        <v>42047.000002499997</v>
      </c>
      <c r="BM25" s="183">
        <f t="shared" si="54"/>
        <v>800.08581032908171</v>
      </c>
      <c r="BN25" s="61">
        <v>9</v>
      </c>
      <c r="BO25" s="6">
        <f t="shared" si="24"/>
        <v>42047.000002499997</v>
      </c>
      <c r="BP25" s="6">
        <f t="shared" si="25"/>
        <v>42029.000002699999</v>
      </c>
      <c r="BQ25" s="6">
        <f t="shared" si="55"/>
        <v>11</v>
      </c>
      <c r="BR25" s="206">
        <f t="shared" si="26"/>
        <v>800.08581032908171</v>
      </c>
      <c r="BS25" s="6">
        <f t="shared" si="27"/>
        <v>430.08573072224488</v>
      </c>
      <c r="BT25" s="6">
        <f t="shared" si="56"/>
        <v>6</v>
      </c>
      <c r="BU25" s="6" t="str">
        <f t="shared" si="28"/>
        <v>800 V</v>
      </c>
      <c r="BW25" s="82">
        <f t="shared" si="57"/>
        <v>4955715001.0099964</v>
      </c>
      <c r="BX25" s="80">
        <f t="shared" si="29"/>
        <v>9</v>
      </c>
      <c r="BY25" s="80" t="str">
        <f t="shared" si="30"/>
        <v>pieters</v>
      </c>
      <c r="BZ25" s="56" t="str">
        <f t="shared" si="58"/>
        <v>p</v>
      </c>
      <c r="CA25" s="56" t="str">
        <f t="shared" si="59"/>
        <v>i</v>
      </c>
      <c r="CB25" s="88">
        <f t="shared" si="60"/>
        <v>7</v>
      </c>
      <c r="CC25" s="56">
        <f t="shared" si="31"/>
        <v>15001</v>
      </c>
      <c r="CD25" s="174" t="s">
        <v>229</v>
      </c>
      <c r="CE25" s="175" t="str">
        <f t="shared" si="61"/>
        <v>8</v>
      </c>
      <c r="CF25" s="172">
        <v>1125000000</v>
      </c>
      <c r="CG25" s="176">
        <v>22500000</v>
      </c>
      <c r="CH25" s="169">
        <f t="shared" si="62"/>
        <v>4955715001.0099964</v>
      </c>
      <c r="CI25" s="170">
        <f t="shared" si="63"/>
        <v>4955715001.0099964</v>
      </c>
      <c r="CJ25" s="171">
        <f t="shared" si="64"/>
        <v>4955715001.0099964</v>
      </c>
      <c r="CK25" s="172" t="str">
        <f t="shared" si="65"/>
        <v>pieters</v>
      </c>
      <c r="CL25" s="173">
        <f t="shared" si="32"/>
        <v>9</v>
      </c>
      <c r="CN25" s="6" t="str">
        <f t="shared" si="66"/>
        <v>D</v>
      </c>
      <c r="CO25" s="293" t="e">
        <f t="shared" ca="1" si="78"/>
        <v>#N/A</v>
      </c>
      <c r="CP25" s="6" t="e">
        <f t="shared" ca="1" si="67"/>
        <v>#N/A</v>
      </c>
      <c r="CQ25" s="61">
        <v>9</v>
      </c>
      <c r="CR25" s="6">
        <f t="shared" si="33"/>
        <v>0</v>
      </c>
      <c r="CS25" s="6">
        <f t="shared" si="34"/>
        <v>1291.06</v>
      </c>
      <c r="CT25" s="56" t="str">
        <f t="shared" si="35"/>
        <v>120 Debiteuren</v>
      </c>
      <c r="CU25" s="76">
        <f t="shared" si="36"/>
        <v>1291.06</v>
      </c>
      <c r="CV25" s="76">
        <f t="shared" si="37"/>
        <v>0</v>
      </c>
      <c r="CX25" s="6" t="str">
        <f t="shared" si="38"/>
        <v>pieters2015001</v>
      </c>
      <c r="CY25" s="6" t="str">
        <f t="shared" si="39"/>
        <v>pieters</v>
      </c>
      <c r="CZ25" s="6" t="str">
        <f t="shared" si="40"/>
        <v>20,21bet</v>
      </c>
      <c r="DA25" s="56" t="str">
        <f>8&amp;$DA$17&amp;"bet"</f>
        <v>80,21bet</v>
      </c>
      <c r="DB25" s="56">
        <f t="shared" si="68"/>
        <v>0</v>
      </c>
      <c r="DC25" s="56">
        <f t="shared" si="69"/>
        <v>0</v>
      </c>
      <c r="DE25" s="207">
        <v>43466</v>
      </c>
      <c r="DF25" s="56"/>
      <c r="DG25" s="56" t="str">
        <f t="shared" si="41"/>
        <v>Ver800 Verkopen belast hoog</v>
      </c>
      <c r="DH25" s="6">
        <f t="shared" si="42"/>
        <v>0</v>
      </c>
      <c r="DJ25"/>
      <c r="DK25" s="6" t="str">
        <f t="shared" si="43"/>
        <v>Ver</v>
      </c>
      <c r="DL25" s="6" t="str">
        <f t="shared" si="44"/>
        <v>verst</v>
      </c>
      <c r="DN25" s="6" t="str">
        <f t="shared" si="45"/>
        <v/>
      </c>
      <c r="DP25" s="6">
        <f t="shared" si="46"/>
        <v>-10</v>
      </c>
      <c r="DQ25" s="293">
        <f t="shared" ca="1" si="80"/>
        <v>16</v>
      </c>
      <c r="DR25" s="6">
        <f t="shared" ca="1" si="70"/>
        <v>10</v>
      </c>
      <c r="DU25" s="293" t="e">
        <f t="shared" ca="1" si="71"/>
        <v>#N/A</v>
      </c>
      <c r="DV25" s="5"/>
      <c r="DW25" s="293" t="e">
        <f t="shared" ca="1" si="81"/>
        <v>#N/A</v>
      </c>
      <c r="DX25" s="5"/>
      <c r="DY25" s="5"/>
      <c r="DZ25" s="293" t="e">
        <f t="shared" ca="1" si="72"/>
        <v>#N/A</v>
      </c>
      <c r="EA25" s="293" t="e">
        <f t="shared" ca="1" si="73"/>
        <v>#N/A</v>
      </c>
      <c r="EB25" s="293" t="e">
        <f t="shared" ca="1" si="74"/>
        <v>#N/A</v>
      </c>
      <c r="EC25" s="5"/>
      <c r="ED25" s="5"/>
      <c r="EE25" s="6" t="str">
        <f t="shared" si="47"/>
        <v>bet</v>
      </c>
      <c r="EF25" s="293" t="e">
        <f t="shared" ca="1" si="75"/>
        <v>#N/A</v>
      </c>
      <c r="EG25" s="5" t="e">
        <f t="shared" ca="1" si="48"/>
        <v>#N/A</v>
      </c>
    </row>
    <row r="26" spans="1:137" ht="12" customHeight="1" x14ac:dyDescent="0.2">
      <c r="A26"/>
      <c r="D26" s="184" t="str">
        <f t="shared" si="2"/>
        <v/>
      </c>
      <c r="E26" s="649" t="str">
        <f t="shared" si="3"/>
        <v/>
      </c>
      <c r="F26" s="607">
        <f t="shared" si="49"/>
        <v>10</v>
      </c>
      <c r="G26" s="650">
        <v>42019</v>
      </c>
      <c r="H26" s="651" t="s">
        <v>387</v>
      </c>
      <c r="I26" s="651" t="s">
        <v>6</v>
      </c>
      <c r="J26" s="651"/>
      <c r="K26" s="652" t="s">
        <v>710</v>
      </c>
      <c r="L26" s="889"/>
      <c r="M26" s="889"/>
      <c r="N26" s="653" t="s">
        <v>711</v>
      </c>
      <c r="O26" s="651">
        <v>2015155</v>
      </c>
      <c r="P26" s="651" t="s">
        <v>800</v>
      </c>
      <c r="Q26" s="654">
        <v>451</v>
      </c>
      <c r="R26" s="655"/>
      <c r="S26" s="607" t="str">
        <f t="shared" si="4"/>
        <v/>
      </c>
      <c r="T26" s="656">
        <f t="shared" si="50"/>
        <v>451</v>
      </c>
      <c r="U26" s="656">
        <f t="shared" si="51"/>
        <v>78.27272727272728</v>
      </c>
      <c r="V26" s="656">
        <f t="shared" si="5"/>
        <v>372.72727272727275</v>
      </c>
      <c r="W26" s="718"/>
      <c r="X26" s="660">
        <v>0.21</v>
      </c>
      <c r="Y26" s="656">
        <f t="shared" si="6"/>
        <v>78.27272727272728</v>
      </c>
      <c r="Z26" s="659"/>
      <c r="AA26" s="654"/>
      <c r="AB26" s="656">
        <f t="shared" si="7"/>
        <v>0</v>
      </c>
      <c r="AC26" s="661">
        <f t="shared" si="52"/>
        <v>78.27272727272728</v>
      </c>
      <c r="AE26" s="658" t="str">
        <f t="shared" si="8"/>
        <v>712 K</v>
      </c>
      <c r="AF26" s="659"/>
      <c r="AT26" s="805" t="str">
        <f t="shared" si="79"/>
        <v/>
      </c>
      <c r="AU26" t="str">
        <f t="shared" si="10"/>
        <v>1 WV</v>
      </c>
      <c r="AV26" s="6" t="str">
        <f t="shared" si="11"/>
        <v xml:space="preserve"> WV</v>
      </c>
      <c r="AW26" s="317" t="str">
        <f t="shared" si="12"/>
        <v>712 K</v>
      </c>
      <c r="AX26" s="158">
        <f t="shared" si="13"/>
        <v>1</v>
      </c>
      <c r="AY26" s="158" t="str">
        <f t="shared" si="14"/>
        <v>Q1</v>
      </c>
      <c r="AZ26" s="309" t="str">
        <f t="shared" si="15"/>
        <v/>
      </c>
      <c r="BA26" s="318" t="str">
        <f t="shared" si="16"/>
        <v>1 x</v>
      </c>
      <c r="BB26" s="473" t="str">
        <f t="shared" si="17"/>
        <v/>
      </c>
      <c r="BC26" s="80" t="str">
        <f t="shared" si="77"/>
        <v>vord</v>
      </c>
      <c r="BD26" s="56">
        <f t="shared" si="19"/>
        <v>1</v>
      </c>
      <c r="BE26" s="56" t="str">
        <f>Stam!F40</f>
        <v>130 Crediteuren</v>
      </c>
      <c r="BF26" s="56" t="str">
        <f t="shared" si="20"/>
        <v>712 Kostprijs Inkopen 2</v>
      </c>
      <c r="BG26" s="56" t="str">
        <f t="shared" si="21"/>
        <v>180 Rabobank</v>
      </c>
      <c r="BH26" s="6" t="str">
        <f t="shared" si="22"/>
        <v>Liq</v>
      </c>
      <c r="BI26" s="6">
        <v>51</v>
      </c>
      <c r="BJ26" s="56" t="str">
        <f>Stam!F13</f>
        <v>051 Afschr hardware</v>
      </c>
      <c r="BK26" s="6" t="str">
        <f t="shared" si="23"/>
        <v>712 K</v>
      </c>
      <c r="BL26" s="56">
        <f t="shared" si="53"/>
        <v>42019.000002599998</v>
      </c>
      <c r="BM26" s="183">
        <f t="shared" si="54"/>
        <v>712.08575319122451</v>
      </c>
      <c r="BN26" s="61">
        <v>10</v>
      </c>
      <c r="BO26" s="6">
        <f t="shared" si="24"/>
        <v>42019.000002599998</v>
      </c>
      <c r="BP26" s="6">
        <f t="shared" si="25"/>
        <v>42041.000002400004</v>
      </c>
      <c r="BQ26" s="6">
        <f t="shared" si="55"/>
        <v>8</v>
      </c>
      <c r="BR26" s="206">
        <f t="shared" si="26"/>
        <v>712.08575319122451</v>
      </c>
      <c r="BS26" s="6">
        <f t="shared" si="27"/>
        <v>437.08581852234693</v>
      </c>
      <c r="BT26" s="6">
        <f t="shared" si="56"/>
        <v>15</v>
      </c>
      <c r="BU26" s="6" t="str">
        <f t="shared" si="28"/>
        <v>712 K</v>
      </c>
      <c r="BW26" s="82">
        <f t="shared" si="57"/>
        <v>9999999999</v>
      </c>
      <c r="BX26" s="80" t="str">
        <f t="shared" si="29"/>
        <v>x</v>
      </c>
      <c r="BY26" s="80" t="str">
        <f t="shared" si="30"/>
        <v/>
      </c>
      <c r="BZ26" s="56" t="str">
        <f t="shared" si="58"/>
        <v/>
      </c>
      <c r="CA26" s="56" t="str">
        <f t="shared" si="59"/>
        <v/>
      </c>
      <c r="CB26" s="88">
        <f t="shared" si="60"/>
        <v>0</v>
      </c>
      <c r="CC26" s="56" t="str">
        <f t="shared" si="31"/>
        <v/>
      </c>
      <c r="CD26" s="174" t="s">
        <v>230</v>
      </c>
      <c r="CE26" s="175" t="str">
        <f t="shared" si="61"/>
        <v>9</v>
      </c>
      <c r="CF26" s="172">
        <v>1250000000</v>
      </c>
      <c r="CG26" s="176">
        <v>25000000</v>
      </c>
      <c r="CH26" s="169">
        <f t="shared" si="62"/>
        <v>9999999999</v>
      </c>
      <c r="CI26" s="170">
        <f t="shared" si="63"/>
        <v>9999999999</v>
      </c>
      <c r="CJ26" s="171">
        <f t="shared" si="64"/>
        <v>5055698765.0107956</v>
      </c>
      <c r="CK26" s="172" t="str">
        <f t="shared" si="65"/>
        <v>pieters</v>
      </c>
      <c r="CL26" s="173">
        <f t="shared" si="32"/>
        <v>11</v>
      </c>
      <c r="CN26" s="6" t="str">
        <f t="shared" si="66"/>
        <v>D</v>
      </c>
      <c r="CO26" s="293" t="e">
        <f t="shared" ca="1" si="78"/>
        <v>#N/A</v>
      </c>
      <c r="CP26" s="6" t="e">
        <f t="shared" ca="1" si="67"/>
        <v>#N/A</v>
      </c>
      <c r="CQ26" s="61">
        <v>10</v>
      </c>
      <c r="CR26" s="6">
        <f t="shared" si="33"/>
        <v>-451</v>
      </c>
      <c r="CS26" s="6">
        <f t="shared" si="34"/>
        <v>0</v>
      </c>
      <c r="CT26" s="56" t="str">
        <f t="shared" si="35"/>
        <v>180 Rabobank</v>
      </c>
      <c r="CU26" s="76">
        <f t="shared" si="36"/>
        <v>-451</v>
      </c>
      <c r="CV26" s="76">
        <f t="shared" si="37"/>
        <v>0</v>
      </c>
      <c r="CX26" s="6" t="str">
        <f t="shared" si="38"/>
        <v/>
      </c>
      <c r="CY26" s="6" t="str">
        <f t="shared" si="39"/>
        <v/>
      </c>
      <c r="CZ26" s="6" t="str">
        <f t="shared" si="40"/>
        <v>1vord</v>
      </c>
      <c r="DA26" s="56" t="str">
        <f>9&amp;$DA$17&amp;"bet"</f>
        <v>90,21bet</v>
      </c>
      <c r="DB26" s="56">
        <f t="shared" si="68"/>
        <v>0</v>
      </c>
      <c r="DC26" s="56">
        <f t="shared" si="69"/>
        <v>0</v>
      </c>
      <c r="DE26" s="207">
        <v>43831</v>
      </c>
      <c r="DF26" s="56"/>
      <c r="DG26" s="56" t="str">
        <f t="shared" si="41"/>
        <v>Liq712 Kostprijs Inkopen 2</v>
      </c>
      <c r="DH26" s="6">
        <f t="shared" si="42"/>
        <v>0</v>
      </c>
      <c r="DJ26"/>
      <c r="DK26" s="6" t="str">
        <f t="shared" si="43"/>
        <v>Liq</v>
      </c>
      <c r="DL26" s="6" t="str">
        <f t="shared" si="44"/>
        <v>banst</v>
      </c>
      <c r="DN26" s="6" t="str">
        <f t="shared" si="45"/>
        <v>bank</v>
      </c>
      <c r="DP26" s="6">
        <f t="shared" si="46"/>
        <v>-145</v>
      </c>
      <c r="DQ26" s="293">
        <f t="shared" ca="1" si="80"/>
        <v>20</v>
      </c>
      <c r="DR26" s="6">
        <f t="shared" ca="1" si="70"/>
        <v>5</v>
      </c>
      <c r="DU26" s="293" t="e">
        <f t="shared" ca="1" si="71"/>
        <v>#N/A</v>
      </c>
      <c r="DV26" s="5"/>
      <c r="DW26" s="293" t="e">
        <f t="shared" ca="1" si="81"/>
        <v>#N/A</v>
      </c>
      <c r="DZ26" s="293" t="e">
        <f t="shared" ca="1" si="72"/>
        <v>#N/A</v>
      </c>
      <c r="EA26" s="293" t="e">
        <f t="shared" ca="1" si="73"/>
        <v>#N/A</v>
      </c>
      <c r="EB26" s="293" t="e">
        <f t="shared" ca="1" si="74"/>
        <v>#N/A</v>
      </c>
      <c r="EE26" s="6" t="str">
        <f t="shared" si="47"/>
        <v>vord</v>
      </c>
      <c r="EF26" s="293" t="e">
        <f t="shared" ca="1" si="75"/>
        <v>#N/A</v>
      </c>
      <c r="EG26" s="6" t="e">
        <f t="shared" ca="1" si="48"/>
        <v>#N/A</v>
      </c>
    </row>
    <row r="27" spans="1:137" ht="12" customHeight="1" x14ac:dyDescent="0.2">
      <c r="C27" s="75"/>
      <c r="D27" s="184" t="str">
        <f t="shared" si="2"/>
        <v/>
      </c>
      <c r="E27" s="649" t="str">
        <f t="shared" si="3"/>
        <v/>
      </c>
      <c r="F27" s="607">
        <f t="shared" si="49"/>
        <v>11</v>
      </c>
      <c r="G27" s="650">
        <v>42029</v>
      </c>
      <c r="H27" s="651" t="s">
        <v>286</v>
      </c>
      <c r="I27" s="651"/>
      <c r="J27" s="651"/>
      <c r="K27" s="652" t="s">
        <v>712</v>
      </c>
      <c r="L27" s="889"/>
      <c r="M27" s="889"/>
      <c r="N27" s="653" t="s">
        <v>709</v>
      </c>
      <c r="O27" s="651"/>
      <c r="P27" s="651" t="s">
        <v>638</v>
      </c>
      <c r="Q27" s="654"/>
      <c r="R27" s="655">
        <v>600</v>
      </c>
      <c r="S27" s="607" t="str">
        <f t="shared" si="4"/>
        <v>D</v>
      </c>
      <c r="T27" s="656">
        <f t="shared" si="50"/>
        <v>-600</v>
      </c>
      <c r="U27" s="656">
        <f t="shared" si="51"/>
        <v>-104.13223140495867</v>
      </c>
      <c r="V27" s="656">
        <f t="shared" si="5"/>
        <v>-495.8677685950413</v>
      </c>
      <c r="W27" s="718"/>
      <c r="X27" s="660">
        <v>0.21</v>
      </c>
      <c r="Y27" s="656">
        <f t="shared" si="6"/>
        <v>0</v>
      </c>
      <c r="Z27" s="659"/>
      <c r="AA27" s="654"/>
      <c r="AB27" s="656">
        <f t="shared" si="7"/>
        <v>-104.13223140495867</v>
      </c>
      <c r="AC27" s="661">
        <f t="shared" si="52"/>
        <v>-104.13223140495867</v>
      </c>
      <c r="AE27" s="658" t="str">
        <f t="shared" si="8"/>
        <v>800 V</v>
      </c>
      <c r="AF27" s="659"/>
      <c r="AT27" s="805">
        <f t="shared" si="79"/>
        <v>1901.06</v>
      </c>
      <c r="AU27" t="str">
        <f t="shared" si="10"/>
        <v>1 WV</v>
      </c>
      <c r="AV27" s="6" t="str">
        <f t="shared" si="11"/>
        <v xml:space="preserve"> WV</v>
      </c>
      <c r="AW27" s="317" t="str">
        <f t="shared" si="12"/>
        <v>800 V</v>
      </c>
      <c r="AX27" s="158">
        <f t="shared" si="13"/>
        <v>1</v>
      </c>
      <c r="AY27" s="158" t="str">
        <f t="shared" si="14"/>
        <v>Q1</v>
      </c>
      <c r="AZ27" s="309">
        <f t="shared" si="15"/>
        <v>600</v>
      </c>
      <c r="BA27" s="318" t="str">
        <f t="shared" si="16"/>
        <v/>
      </c>
      <c r="BB27" s="473" t="str">
        <f t="shared" si="17"/>
        <v>D</v>
      </c>
      <c r="BC27" s="80" t="str">
        <f t="shared" si="77"/>
        <v>bet</v>
      </c>
      <c r="BD27" s="56">
        <f t="shared" si="19"/>
        <v>1</v>
      </c>
      <c r="BE27" s="56" t="str">
        <f>Stam!F41</f>
        <v>150 Te vorderen btw boekjaar</v>
      </c>
      <c r="BF27" s="56" t="str">
        <f t="shared" si="20"/>
        <v>800 Verkopen belast hoog</v>
      </c>
      <c r="BG27" s="56" t="str">
        <f t="shared" si="21"/>
        <v/>
      </c>
      <c r="BH27" s="6" t="str">
        <f t="shared" si="22"/>
        <v>Ver</v>
      </c>
      <c r="BI27" s="6">
        <v>60</v>
      </c>
      <c r="BJ27" s="56" t="str">
        <f>Stam!F14</f>
        <v>060 Software</v>
      </c>
      <c r="BK27" s="6" t="str">
        <f t="shared" si="23"/>
        <v>800 V</v>
      </c>
      <c r="BL27" s="56">
        <f t="shared" si="53"/>
        <v>42029.000002699999</v>
      </c>
      <c r="BM27" s="183">
        <f t="shared" si="54"/>
        <v>800.08577360438778</v>
      </c>
      <c r="BN27" s="61">
        <v>11</v>
      </c>
      <c r="BO27" s="6">
        <f t="shared" si="24"/>
        <v>42029.000002699999</v>
      </c>
      <c r="BP27" s="6">
        <f t="shared" si="25"/>
        <v>42043.000002799999</v>
      </c>
      <c r="BQ27" s="6">
        <f t="shared" si="55"/>
        <v>12</v>
      </c>
      <c r="BR27" s="206">
        <f t="shared" si="26"/>
        <v>800.08577360438778</v>
      </c>
      <c r="BS27" s="6">
        <f t="shared" si="27"/>
        <v>443.08572663061227</v>
      </c>
      <c r="BT27" s="6">
        <f t="shared" si="56"/>
        <v>4</v>
      </c>
      <c r="BU27" s="6" t="str">
        <f t="shared" si="28"/>
        <v>800 V</v>
      </c>
      <c r="BW27" s="82">
        <f t="shared" si="57"/>
        <v>5055698765.0107956</v>
      </c>
      <c r="BX27" s="80">
        <f t="shared" si="29"/>
        <v>11</v>
      </c>
      <c r="BY27" s="80" t="str">
        <f t="shared" si="30"/>
        <v>pieters</v>
      </c>
      <c r="BZ27" s="56" t="str">
        <f t="shared" si="58"/>
        <v>p</v>
      </c>
      <c r="CA27" s="56" t="str">
        <f t="shared" si="59"/>
        <v>i</v>
      </c>
      <c r="CB27" s="88">
        <f t="shared" si="60"/>
        <v>7</v>
      </c>
      <c r="CC27" s="56">
        <f t="shared" si="31"/>
        <v>99998765</v>
      </c>
      <c r="CD27" s="177" t="s">
        <v>231</v>
      </c>
      <c r="CE27" s="175" t="str">
        <f t="shared" si="61"/>
        <v xml:space="preserve"> </v>
      </c>
      <c r="CF27" s="172">
        <v>1375000000</v>
      </c>
      <c r="CG27" s="176">
        <v>27500000</v>
      </c>
      <c r="CH27" s="169">
        <f t="shared" si="62"/>
        <v>5055698765.0107956</v>
      </c>
      <c r="CI27" s="170">
        <f t="shared" si="63"/>
        <v>5055698765.0107956</v>
      </c>
      <c r="CJ27" s="171">
        <f t="shared" si="64"/>
        <v>9999999999</v>
      </c>
      <c r="CK27" s="172" t="str">
        <f t="shared" si="65"/>
        <v/>
      </c>
      <c r="CL27" s="173" t="str">
        <f t="shared" si="32"/>
        <v>x</v>
      </c>
      <c r="CN27" s="6" t="str">
        <f t="shared" si="66"/>
        <v/>
      </c>
      <c r="CO27" s="293" t="e">
        <f t="shared" ca="1" si="78"/>
        <v>#N/A</v>
      </c>
      <c r="CP27" s="6" t="e">
        <f t="shared" ca="1" si="67"/>
        <v>#N/A</v>
      </c>
      <c r="CQ27" s="61">
        <v>11</v>
      </c>
      <c r="CR27" s="6">
        <f t="shared" si="33"/>
        <v>0</v>
      </c>
      <c r="CS27" s="6">
        <f t="shared" si="34"/>
        <v>600</v>
      </c>
      <c r="CT27" s="56" t="str">
        <f t="shared" si="35"/>
        <v>120 Debiteuren</v>
      </c>
      <c r="CU27" s="76">
        <f t="shared" si="36"/>
        <v>600</v>
      </c>
      <c r="CV27" s="76">
        <f t="shared" si="37"/>
        <v>0</v>
      </c>
      <c r="CX27" s="6" t="str">
        <f t="shared" si="38"/>
        <v>pieters</v>
      </c>
      <c r="CY27" s="6" t="str">
        <f t="shared" si="39"/>
        <v>pieters</v>
      </c>
      <c r="CZ27" s="6" t="str">
        <f t="shared" si="40"/>
        <v>10,21bet</v>
      </c>
      <c r="DA27" s="56" t="str">
        <f>10&amp;$DA$17&amp;"bet"</f>
        <v>100,21bet</v>
      </c>
      <c r="DB27" s="56">
        <f t="shared" si="68"/>
        <v>0</v>
      </c>
      <c r="DC27" s="56">
        <f t="shared" si="69"/>
        <v>0</v>
      </c>
      <c r="DE27" s="207">
        <v>44197</v>
      </c>
      <c r="DF27" s="56"/>
      <c r="DG27" s="56" t="str">
        <f t="shared" si="41"/>
        <v>Ver800 Verkopen belast hoog</v>
      </c>
      <c r="DH27" s="6">
        <f t="shared" si="42"/>
        <v>0</v>
      </c>
      <c r="DJ27"/>
      <c r="DK27" s="6" t="str">
        <f t="shared" si="43"/>
        <v>Ver</v>
      </c>
      <c r="DL27" s="6" t="str">
        <f t="shared" si="44"/>
        <v>verst</v>
      </c>
      <c r="DN27" s="6" t="str">
        <f t="shared" si="45"/>
        <v/>
      </c>
      <c r="DP27" s="6" t="str">
        <f t="shared" si="46"/>
        <v/>
      </c>
      <c r="DQ27" s="293">
        <f t="shared" ca="1" si="80"/>
        <v>21</v>
      </c>
      <c r="DR27" s="6">
        <f t="shared" ca="1" si="70"/>
        <v>22</v>
      </c>
      <c r="DU27" s="293" t="e">
        <f t="shared" ca="1" si="71"/>
        <v>#N/A</v>
      </c>
      <c r="DV27" s="5"/>
      <c r="DW27" s="293" t="e">
        <f t="shared" ca="1" si="81"/>
        <v>#N/A</v>
      </c>
      <c r="DZ27" s="293" t="e">
        <f t="shared" ca="1" si="72"/>
        <v>#N/A</v>
      </c>
      <c r="EA27" s="293" t="e">
        <f t="shared" ca="1" si="73"/>
        <v>#N/A</v>
      </c>
      <c r="EB27" s="293" t="e">
        <f t="shared" ca="1" si="74"/>
        <v>#N/A</v>
      </c>
      <c r="EE27" s="6" t="str">
        <f t="shared" si="47"/>
        <v>bet</v>
      </c>
      <c r="EF27" s="293" t="e">
        <f t="shared" ca="1" si="75"/>
        <v>#N/A</v>
      </c>
      <c r="EG27" s="6" t="e">
        <f t="shared" ca="1" si="48"/>
        <v>#N/A</v>
      </c>
    </row>
    <row r="28" spans="1:137" ht="12" customHeight="1" x14ac:dyDescent="0.2">
      <c r="C28"/>
      <c r="D28" s="184" t="str">
        <f t="shared" si="2"/>
        <v/>
      </c>
      <c r="E28" s="649" t="str">
        <f t="shared" si="3"/>
        <v/>
      </c>
      <c r="F28" s="607">
        <f>IF(F27="x","x",IF(OR(H28="",G28="",P28=""),"x",IF(ISERROR(BC27),"x",F27+1)))</f>
        <v>12</v>
      </c>
      <c r="G28" s="650">
        <v>42043</v>
      </c>
      <c r="H28" s="651" t="s">
        <v>286</v>
      </c>
      <c r="I28" s="651"/>
      <c r="J28" s="651"/>
      <c r="K28" s="652" t="s">
        <v>779</v>
      </c>
      <c r="L28" s="889"/>
      <c r="M28" s="889"/>
      <c r="N28" s="653" t="s">
        <v>780</v>
      </c>
      <c r="O28" s="651">
        <v>2015003</v>
      </c>
      <c r="P28" s="651" t="s">
        <v>781</v>
      </c>
      <c r="Q28" s="654"/>
      <c r="R28" s="655">
        <v>750</v>
      </c>
      <c r="S28" s="607" t="str">
        <f t="shared" si="4"/>
        <v>D</v>
      </c>
      <c r="T28" s="656">
        <f t="shared" si="50"/>
        <v>-750</v>
      </c>
      <c r="U28" s="656">
        <f t="shared" si="51"/>
        <v>-130.16528925619835</v>
      </c>
      <c r="V28" s="656">
        <f t="shared" si="5"/>
        <v>-619.83471074380168</v>
      </c>
      <c r="W28" s="718"/>
      <c r="X28" s="660">
        <v>0.21</v>
      </c>
      <c r="Y28" s="656">
        <f t="shared" si="6"/>
        <v>0</v>
      </c>
      <c r="Z28" s="659"/>
      <c r="AA28" s="654"/>
      <c r="AB28" s="656">
        <f t="shared" si="7"/>
        <v>-130.16528925619835</v>
      </c>
      <c r="AC28" s="661">
        <f t="shared" si="52"/>
        <v>-130.16528925619835</v>
      </c>
      <c r="AE28" s="658" t="str">
        <f t="shared" si="8"/>
        <v>808 V</v>
      </c>
      <c r="AF28" s="659"/>
      <c r="AT28" s="805">
        <f t="shared" si="79"/>
        <v>750</v>
      </c>
      <c r="AU28" t="str">
        <f t="shared" si="10"/>
        <v>2 WV</v>
      </c>
      <c r="AV28" s="6" t="str">
        <f t="shared" si="11"/>
        <v xml:space="preserve"> WV</v>
      </c>
      <c r="AW28" s="317" t="str">
        <f t="shared" si="12"/>
        <v>808 V</v>
      </c>
      <c r="AX28" s="158">
        <f t="shared" si="13"/>
        <v>2</v>
      </c>
      <c r="AY28" s="158" t="str">
        <f t="shared" si="14"/>
        <v>Q1</v>
      </c>
      <c r="AZ28" s="309">
        <f t="shared" si="15"/>
        <v>750</v>
      </c>
      <c r="BA28" s="318" t="str">
        <f t="shared" si="16"/>
        <v>1 x</v>
      </c>
      <c r="BB28" s="473" t="str">
        <f t="shared" si="17"/>
        <v>D</v>
      </c>
      <c r="BC28" s="80" t="str">
        <f t="shared" si="77"/>
        <v>bet</v>
      </c>
      <c r="BD28" s="56">
        <f t="shared" si="19"/>
        <v>1</v>
      </c>
      <c r="BE28" s="56" t="str">
        <f>Stam!F42</f>
        <v>151 Te betalen btw privé</v>
      </c>
      <c r="BF28" s="56" t="str">
        <f t="shared" si="20"/>
        <v>802 Verkopen EU</v>
      </c>
      <c r="BG28" s="56" t="str">
        <f t="shared" si="21"/>
        <v/>
      </c>
      <c r="BH28" s="6" t="str">
        <f t="shared" si="22"/>
        <v>Ver</v>
      </c>
      <c r="BI28" s="6">
        <v>61</v>
      </c>
      <c r="BJ28" s="56" t="str">
        <f>Stam!F15</f>
        <v>061 Afschr software</v>
      </c>
      <c r="BK28" s="6" t="str">
        <f t="shared" si="23"/>
        <v>802 V</v>
      </c>
      <c r="BL28" s="56">
        <f t="shared" si="53"/>
        <v>42043.000002799999</v>
      </c>
      <c r="BM28" s="183">
        <f t="shared" si="54"/>
        <v>802.08580218081636</v>
      </c>
      <c r="BN28" s="61">
        <v>12</v>
      </c>
      <c r="BO28" s="6">
        <f t="shared" si="24"/>
        <v>42043.000002799999</v>
      </c>
      <c r="BP28" s="6">
        <f t="shared" si="25"/>
        <v>42043.0000029</v>
      </c>
      <c r="BQ28" s="6">
        <f t="shared" si="55"/>
        <v>13</v>
      </c>
      <c r="BR28" s="206">
        <f t="shared" si="26"/>
        <v>802.08580218081636</v>
      </c>
      <c r="BS28" s="6">
        <f t="shared" si="27"/>
        <v>452.08582260897958</v>
      </c>
      <c r="BT28" s="6">
        <f t="shared" si="56"/>
        <v>16</v>
      </c>
      <c r="BU28" s="6" t="str">
        <f t="shared" si="28"/>
        <v>808 V</v>
      </c>
      <c r="BW28" s="82">
        <f t="shared" si="57"/>
        <v>4345415003.0111952</v>
      </c>
      <c r="BX28" s="80">
        <f t="shared" si="29"/>
        <v>12</v>
      </c>
      <c r="BY28" s="80" t="str">
        <f t="shared" si="30"/>
        <v>kolp</v>
      </c>
      <c r="BZ28" s="56" t="str">
        <f t="shared" si="58"/>
        <v>k</v>
      </c>
      <c r="CA28" s="56" t="str">
        <f t="shared" si="59"/>
        <v>o</v>
      </c>
      <c r="CB28" s="88">
        <f t="shared" si="60"/>
        <v>4</v>
      </c>
      <c r="CC28" s="56">
        <f t="shared" si="31"/>
        <v>15003</v>
      </c>
      <c r="CD28" s="177" t="s">
        <v>232</v>
      </c>
      <c r="CE28" s="175" t="str">
        <f t="shared" si="61"/>
        <v>*</v>
      </c>
      <c r="CF28" s="172">
        <v>1500000000</v>
      </c>
      <c r="CG28" s="176">
        <v>30000000</v>
      </c>
      <c r="CH28" s="169">
        <f t="shared" si="62"/>
        <v>4345415003.0111952</v>
      </c>
      <c r="CI28" s="170">
        <f t="shared" si="63"/>
        <v>4345415003.0111952</v>
      </c>
      <c r="CJ28" s="171">
        <f t="shared" si="64"/>
        <v>9999999999</v>
      </c>
      <c r="CK28" s="172" t="str">
        <f t="shared" si="65"/>
        <v/>
      </c>
      <c r="CL28" s="173" t="str">
        <f t="shared" si="32"/>
        <v>x</v>
      </c>
      <c r="CN28" s="6" t="str">
        <f t="shared" si="66"/>
        <v/>
      </c>
      <c r="CO28" s="293" t="e">
        <f t="shared" ca="1" si="78"/>
        <v>#N/A</v>
      </c>
      <c r="CP28" s="6" t="e">
        <f t="shared" ca="1" si="67"/>
        <v>#N/A</v>
      </c>
      <c r="CQ28" s="61">
        <v>12</v>
      </c>
      <c r="CR28" s="6">
        <f t="shared" si="33"/>
        <v>0</v>
      </c>
      <c r="CS28" s="6">
        <f t="shared" si="34"/>
        <v>750</v>
      </c>
      <c r="CT28" s="56" t="str">
        <f t="shared" si="35"/>
        <v>120 Debiteuren</v>
      </c>
      <c r="CU28" s="76">
        <f t="shared" si="36"/>
        <v>750</v>
      </c>
      <c r="CV28" s="76">
        <f t="shared" si="37"/>
        <v>0</v>
      </c>
      <c r="CX28" s="6" t="str">
        <f t="shared" si="38"/>
        <v>kolp2015003</v>
      </c>
      <c r="CY28" s="6" t="str">
        <f t="shared" si="39"/>
        <v>kolp</v>
      </c>
      <c r="CZ28" s="6" t="str">
        <f t="shared" si="40"/>
        <v>20,21bet</v>
      </c>
      <c r="DA28" s="56" t="str">
        <f>11&amp;$DA$17&amp;"bet"</f>
        <v>110,21bet</v>
      </c>
      <c r="DB28" s="56">
        <f t="shared" si="68"/>
        <v>0</v>
      </c>
      <c r="DC28" s="56">
        <f t="shared" si="69"/>
        <v>0</v>
      </c>
      <c r="DE28" s="56" t="s">
        <v>350</v>
      </c>
      <c r="DF28" s="56"/>
      <c r="DG28" s="56" t="str">
        <f t="shared" si="41"/>
        <v>Ver802 Verkopen EU</v>
      </c>
      <c r="DH28" s="6">
        <f t="shared" si="42"/>
        <v>0</v>
      </c>
      <c r="DJ28"/>
      <c r="DK28" s="6" t="str">
        <f t="shared" si="43"/>
        <v>Ver</v>
      </c>
      <c r="DL28" s="6" t="str">
        <f t="shared" si="44"/>
        <v>verst</v>
      </c>
      <c r="DN28" s="6" t="str">
        <f t="shared" si="45"/>
        <v/>
      </c>
      <c r="DP28" s="6" t="str">
        <f t="shared" si="46"/>
        <v/>
      </c>
      <c r="DQ28" s="293">
        <f t="shared" ca="1" si="80"/>
        <v>22</v>
      </c>
      <c r="DR28" s="6">
        <f t="shared" ca="1" si="70"/>
        <v>20</v>
      </c>
      <c r="DU28" s="293" t="e">
        <f t="shared" ca="1" si="71"/>
        <v>#N/A</v>
      </c>
      <c r="DV28" s="5"/>
      <c r="DW28" s="293" t="e">
        <f t="shared" ca="1" si="81"/>
        <v>#N/A</v>
      </c>
      <c r="DZ28" s="293" t="e">
        <f t="shared" ca="1" si="72"/>
        <v>#N/A</v>
      </c>
      <c r="EA28" s="293" t="e">
        <f t="shared" ca="1" si="73"/>
        <v>#N/A</v>
      </c>
      <c r="EB28" s="293" t="e">
        <f t="shared" ca="1" si="74"/>
        <v>#N/A</v>
      </c>
      <c r="EE28" s="6" t="str">
        <f t="shared" si="47"/>
        <v/>
      </c>
      <c r="EF28" s="293" t="e">
        <f t="shared" ca="1" si="75"/>
        <v>#N/A</v>
      </c>
      <c r="EG28" s="6" t="e">
        <f t="shared" ca="1" si="48"/>
        <v>#N/A</v>
      </c>
    </row>
    <row r="29" spans="1:137" x14ac:dyDescent="0.2">
      <c r="C29"/>
      <c r="D29" s="184" t="str">
        <f t="shared" si="2"/>
        <v/>
      </c>
      <c r="E29" s="649" t="str">
        <f>IF(ISERROR(BG29),1,IF(ISERROR(BF29),2,IF(AND(H29="Liq",I29=""),3,IF(AND(H29="Liq",Y29&lt;0),4,IF(DH29=1,5,IF(AND($BH$5=1,H29="Oba"),6,IF(AND($BH$4=1,H29="Mem"),7,IF(AND(DK29="LiqD",P29&lt;&gt;"120 Debiteuren"),8,IF(AND(DK29="LiqC",P29&lt;&gt;"130 Crediteuren"),9,"")))))))))</f>
        <v/>
      </c>
      <c r="F29" s="607">
        <f t="shared" si="49"/>
        <v>13</v>
      </c>
      <c r="G29" s="650">
        <v>42043</v>
      </c>
      <c r="H29" s="651" t="s">
        <v>387</v>
      </c>
      <c r="I29" s="651" t="s">
        <v>6</v>
      </c>
      <c r="J29" s="651">
        <v>316</v>
      </c>
      <c r="K29" s="652" t="s">
        <v>791</v>
      </c>
      <c r="L29" s="889"/>
      <c r="M29" s="889"/>
      <c r="N29" s="653"/>
      <c r="O29" s="651"/>
      <c r="P29" s="651" t="s">
        <v>877</v>
      </c>
      <c r="Q29" s="654">
        <v>10</v>
      </c>
      <c r="R29" s="655"/>
      <c r="S29" s="607" t="str">
        <f t="shared" si="4"/>
        <v/>
      </c>
      <c r="T29" s="656">
        <f t="shared" si="50"/>
        <v>10</v>
      </c>
      <c r="U29" s="656">
        <f t="shared" si="51"/>
        <v>0</v>
      </c>
      <c r="V29" s="656">
        <f t="shared" si="5"/>
        <v>10</v>
      </c>
      <c r="W29" s="718"/>
      <c r="X29" s="660"/>
      <c r="Y29" s="656">
        <f t="shared" si="6"/>
        <v>0</v>
      </c>
      <c r="Z29" s="659"/>
      <c r="AA29" s="654"/>
      <c r="AB29" s="656">
        <f t="shared" si="7"/>
        <v>0</v>
      </c>
      <c r="AC29" s="661">
        <f t="shared" si="52"/>
        <v>0</v>
      </c>
      <c r="AE29" s="658" t="str">
        <f t="shared" si="8"/>
        <v/>
      </c>
      <c r="AF29" s="659"/>
      <c r="AT29" s="805" t="str">
        <f t="shared" si="79"/>
        <v/>
      </c>
      <c r="AU29" t="str">
        <f t="shared" si="10"/>
        <v>2 Bal</v>
      </c>
      <c r="AV29" s="6" t="str">
        <f t="shared" si="11"/>
        <v xml:space="preserve"> Bal</v>
      </c>
      <c r="AW29" s="317" t="str">
        <f t="shared" si="12"/>
        <v/>
      </c>
      <c r="AX29" s="158">
        <f t="shared" si="13"/>
        <v>2</v>
      </c>
      <c r="AY29" s="158" t="str">
        <f t="shared" si="14"/>
        <v>Q1</v>
      </c>
      <c r="AZ29" s="309" t="str">
        <f t="shared" si="15"/>
        <v/>
      </c>
      <c r="BA29" s="318" t="str">
        <f t="shared" si="16"/>
        <v/>
      </c>
      <c r="BB29" s="473" t="str">
        <f t="shared" si="17"/>
        <v/>
      </c>
      <c r="BC29" s="80" t="str">
        <f t="shared" si="77"/>
        <v/>
      </c>
      <c r="BD29" s="56">
        <f t="shared" si="19"/>
        <v>1</v>
      </c>
      <c r="BE29" s="56" t="str">
        <f>Stam!F43</f>
        <v>152 Te betalen btw marge</v>
      </c>
      <c r="BF29" s="56" t="str">
        <f t="shared" si="20"/>
        <v>010 Immateriele activa</v>
      </c>
      <c r="BG29" s="56" t="str">
        <f t="shared" si="21"/>
        <v>180 Rabobank</v>
      </c>
      <c r="BH29" s="6" t="str">
        <f t="shared" si="22"/>
        <v>Liq</v>
      </c>
      <c r="BI29" s="6">
        <v>65</v>
      </c>
      <c r="BJ29" s="56" t="str">
        <f>Stam!F16</f>
        <v>065 Overige activa</v>
      </c>
      <c r="BK29" s="6" t="str">
        <f t="shared" si="23"/>
        <v>010 I</v>
      </c>
      <c r="BL29" s="56">
        <f t="shared" si="53"/>
        <v>42043.0000029</v>
      </c>
      <c r="BM29" s="183">
        <f t="shared" si="54"/>
        <v>10.085802185816329</v>
      </c>
      <c r="BN29" s="61">
        <v>13</v>
      </c>
      <c r="BO29" s="6">
        <f t="shared" si="24"/>
        <v>42043.0000029</v>
      </c>
      <c r="BP29" s="6">
        <f t="shared" si="25"/>
        <v>42047.000002499997</v>
      </c>
      <c r="BQ29" s="6">
        <f t="shared" si="55"/>
        <v>9</v>
      </c>
      <c r="BR29" s="206">
        <f t="shared" si="26"/>
        <v>10.085802185816329</v>
      </c>
      <c r="BS29" s="6">
        <f t="shared" si="27"/>
        <v>461.08582466479595</v>
      </c>
      <c r="BT29" s="6">
        <f t="shared" si="56"/>
        <v>19</v>
      </c>
      <c r="BU29" s="6" t="str">
        <f t="shared" si="28"/>
        <v/>
      </c>
      <c r="BW29" s="82">
        <f t="shared" si="57"/>
        <v>9999999999</v>
      </c>
      <c r="BX29" s="80" t="str">
        <f t="shared" si="29"/>
        <v>x</v>
      </c>
      <c r="BY29" s="80" t="str">
        <f t="shared" si="30"/>
        <v/>
      </c>
      <c r="BZ29" s="56" t="str">
        <f t="shared" si="58"/>
        <v/>
      </c>
      <c r="CA29" s="56" t="str">
        <f t="shared" si="59"/>
        <v/>
      </c>
      <c r="CB29" s="88">
        <f t="shared" si="60"/>
        <v>0</v>
      </c>
      <c r="CC29" s="56" t="str">
        <f t="shared" si="31"/>
        <v/>
      </c>
      <c r="CD29" s="177" t="s">
        <v>233</v>
      </c>
      <c r="CE29" s="175" t="str">
        <f t="shared" si="61"/>
        <v>$</v>
      </c>
      <c r="CF29" s="172">
        <v>1625000000</v>
      </c>
      <c r="CG29" s="176">
        <v>32500000</v>
      </c>
      <c r="CH29" s="169">
        <f t="shared" si="62"/>
        <v>9999999999</v>
      </c>
      <c r="CI29" s="170">
        <f t="shared" si="63"/>
        <v>9999999999</v>
      </c>
      <c r="CJ29" s="171">
        <f t="shared" si="64"/>
        <v>9999999999</v>
      </c>
      <c r="CK29" s="172" t="str">
        <f t="shared" si="65"/>
        <v/>
      </c>
      <c r="CL29" s="173" t="str">
        <f t="shared" si="32"/>
        <v>x</v>
      </c>
      <c r="CN29" s="6" t="str">
        <f t="shared" si="66"/>
        <v/>
      </c>
      <c r="CO29" s="293" t="e">
        <f t="shared" ca="1" si="78"/>
        <v>#N/A</v>
      </c>
      <c r="CP29" s="6" t="e">
        <f t="shared" ca="1" si="67"/>
        <v>#N/A</v>
      </c>
      <c r="CQ29" s="61">
        <v>13</v>
      </c>
      <c r="CR29" s="6">
        <f t="shared" si="33"/>
        <v>-10</v>
      </c>
      <c r="CS29" s="6">
        <f t="shared" si="34"/>
        <v>0</v>
      </c>
      <c r="CT29" s="56" t="str">
        <f t="shared" si="35"/>
        <v>180 Rabobank</v>
      </c>
      <c r="CU29" s="76">
        <f t="shared" si="36"/>
        <v>-10</v>
      </c>
      <c r="CV29" s="76">
        <f t="shared" si="37"/>
        <v>0</v>
      </c>
      <c r="CX29" s="6" t="str">
        <f t="shared" si="38"/>
        <v/>
      </c>
      <c r="CY29" s="6" t="str">
        <f t="shared" si="39"/>
        <v/>
      </c>
      <c r="CZ29" s="6" t="str">
        <f t="shared" si="40"/>
        <v>2</v>
      </c>
      <c r="DA29" s="56" t="str">
        <f>12&amp;$DA$17&amp;"bet"</f>
        <v>120,21bet</v>
      </c>
      <c r="DB29" s="56">
        <f t="shared" si="68"/>
        <v>0</v>
      </c>
      <c r="DC29" s="56">
        <f t="shared" si="69"/>
        <v>0</v>
      </c>
      <c r="DE29" s="207">
        <v>42005</v>
      </c>
      <c r="DF29" s="56"/>
      <c r="DG29" s="56" t="str">
        <f t="shared" si="41"/>
        <v>Liq010 Immateriele activa</v>
      </c>
      <c r="DH29" s="6">
        <f t="shared" si="42"/>
        <v>0</v>
      </c>
      <c r="DJ29"/>
      <c r="DK29" s="6" t="str">
        <f t="shared" si="43"/>
        <v>Liq</v>
      </c>
      <c r="DL29" s="6" t="str">
        <f t="shared" si="44"/>
        <v>banst</v>
      </c>
      <c r="DN29" s="6" t="str">
        <f t="shared" si="45"/>
        <v>bank</v>
      </c>
      <c r="DP29" s="6" t="str">
        <f t="shared" si="46"/>
        <v/>
      </c>
      <c r="DQ29" s="293">
        <f t="shared" ca="1" si="80"/>
        <v>23</v>
      </c>
      <c r="DR29" s="6" t="str">
        <f t="shared" ca="1" si="70"/>
        <v>x</v>
      </c>
      <c r="DU29" s="293" t="e">
        <f t="shared" ca="1" si="71"/>
        <v>#N/A</v>
      </c>
      <c r="DV29" s="5"/>
      <c r="DW29" s="293" t="e">
        <f t="shared" ca="1" si="81"/>
        <v>#N/A</v>
      </c>
      <c r="DZ29" s="293" t="e">
        <f t="shared" ca="1" si="72"/>
        <v>#N/A</v>
      </c>
      <c r="EA29" s="293" t="e">
        <f t="shared" ca="1" si="73"/>
        <v>#N/A</v>
      </c>
      <c r="EB29" s="293" t="e">
        <f t="shared" ca="1" si="74"/>
        <v>#N/A</v>
      </c>
      <c r="EE29" s="6" t="str">
        <f t="shared" si="47"/>
        <v>bet</v>
      </c>
      <c r="EF29" s="293" t="e">
        <f t="shared" ca="1" si="75"/>
        <v>#N/A</v>
      </c>
      <c r="EG29" s="6" t="e">
        <f t="shared" ca="1" si="48"/>
        <v>#N/A</v>
      </c>
    </row>
    <row r="30" spans="1:137" x14ac:dyDescent="0.2">
      <c r="C30"/>
      <c r="D30" s="184" t="str">
        <f t="shared" si="2"/>
        <v/>
      </c>
      <c r="E30" s="649" t="str">
        <f t="shared" ref="E30:E93" si="82">IF(ISERROR(BG30),1,IF(ISERROR(BF30),2,IF(AND(H30="Liq",I30=""),3,IF(AND(H30="Liq",Y30&lt;0),4,IF(DH30=1,5,IF(AND($BH$5=1,H30="Oba"),6,IF(AND($BH$4=1,H30="Mem"),7,IF(AND(DK30="LiqD",P30&lt;&gt;"120 Debiteuren"),8,IF(AND(DK30="LiqC",P30&lt;&gt;"130 Crediteuren"),9,"")))))))))</f>
        <v/>
      </c>
      <c r="F30" s="607">
        <f t="shared" si="49"/>
        <v>14</v>
      </c>
      <c r="G30" s="650">
        <v>42050</v>
      </c>
      <c r="H30" s="651" t="s">
        <v>287</v>
      </c>
      <c r="I30" s="651"/>
      <c r="J30" s="651"/>
      <c r="K30" s="652" t="s">
        <v>859</v>
      </c>
      <c r="L30" s="889"/>
      <c r="M30" s="889"/>
      <c r="N30" s="653" t="s">
        <v>858</v>
      </c>
      <c r="O30" s="651">
        <v>20166</v>
      </c>
      <c r="P30" s="651" t="s">
        <v>707</v>
      </c>
      <c r="Q30" s="654">
        <v>282</v>
      </c>
      <c r="R30" s="655">
        <v>12</v>
      </c>
      <c r="S30" s="607" t="str">
        <f t="shared" si="4"/>
        <v>C</v>
      </c>
      <c r="T30" s="656">
        <f t="shared" si="50"/>
        <v>270</v>
      </c>
      <c r="U30" s="656">
        <f t="shared" si="51"/>
        <v>46.859504132231407</v>
      </c>
      <c r="V30" s="656">
        <f t="shared" si="5"/>
        <v>223.14049586776861</v>
      </c>
      <c r="W30" s="718"/>
      <c r="X30" s="660">
        <v>0.21</v>
      </c>
      <c r="Y30" s="656">
        <f>IF(T30="","",IF(ISERROR(BC30),0,IF(AND(OR(H30="Ink",H30="Liq",H30="Mem"),BC30="vord",X30&lt;&gt;"",ISNUMBER(Z30),Z30&gt;0),Z30,IF(AND(BC30="vord",X30&lt;&gt;"",H30="Ink",ISNUMBER(AF30)),X30/(1+X30)*(T30+AF30),IF(BC30="vord",X30/(1+X30)*T30,0)))))</f>
        <v>46.859504132231407</v>
      </c>
      <c r="Z30" s="659"/>
      <c r="AA30" s="654"/>
      <c r="AB30" s="656">
        <f t="shared" si="7"/>
        <v>0</v>
      </c>
      <c r="AC30" s="661">
        <f t="shared" si="52"/>
        <v>46.859504132231407</v>
      </c>
      <c r="AE30" s="658" t="str">
        <f t="shared" si="8"/>
        <v>700 K</v>
      </c>
      <c r="AF30" s="659"/>
      <c r="AT30" s="805">
        <f t="shared" si="79"/>
        <v>-270</v>
      </c>
      <c r="AU30" t="str">
        <f t="shared" si="10"/>
        <v>2 WV</v>
      </c>
      <c r="AV30" s="6" t="str">
        <f t="shared" si="11"/>
        <v xml:space="preserve"> WV</v>
      </c>
      <c r="AW30" s="317" t="str">
        <f t="shared" si="12"/>
        <v>700 K</v>
      </c>
      <c r="AX30" s="158">
        <f t="shared" si="13"/>
        <v>2</v>
      </c>
      <c r="AY30" s="158" t="str">
        <f t="shared" si="14"/>
        <v>Q1</v>
      </c>
      <c r="AZ30" s="309">
        <f t="shared" si="15"/>
        <v>-270</v>
      </c>
      <c r="BA30" s="318" t="str">
        <f t="shared" si="16"/>
        <v>1 x</v>
      </c>
      <c r="BB30" s="473" t="str">
        <f t="shared" si="17"/>
        <v>C</v>
      </c>
      <c r="BC30" s="80" t="str">
        <f t="shared" si="77"/>
        <v>vord</v>
      </c>
      <c r="BD30" s="56">
        <f t="shared" si="19"/>
        <v>1</v>
      </c>
      <c r="BE30" s="56" t="str">
        <f>Stam!F44</f>
        <v>153 Te bet btw bula verwerv.</v>
      </c>
      <c r="BF30" s="56" t="str">
        <f t="shared" si="20"/>
        <v>700 Kostprijs Inkopen hoog</v>
      </c>
      <c r="BG30" s="56" t="str">
        <f t="shared" si="21"/>
        <v/>
      </c>
      <c r="BH30" s="6" t="str">
        <f t="shared" si="22"/>
        <v>Ink</v>
      </c>
      <c r="BI30" s="6">
        <v>66</v>
      </c>
      <c r="BJ30" s="56" t="str">
        <f>Stam!F17</f>
        <v>066 Afschr overige activa</v>
      </c>
      <c r="BK30" s="6" t="str">
        <f t="shared" si="23"/>
        <v>700 K</v>
      </c>
      <c r="BL30" s="56">
        <f t="shared" si="53"/>
        <v>42050.000003000001</v>
      </c>
      <c r="BM30" s="183">
        <f t="shared" si="54"/>
        <v>700.08581647653057</v>
      </c>
      <c r="BN30" s="61">
        <v>14</v>
      </c>
      <c r="BO30" s="6">
        <f t="shared" si="24"/>
        <v>42050.000003000001</v>
      </c>
      <c r="BP30" s="6">
        <f t="shared" si="25"/>
        <v>42050.000003000001</v>
      </c>
      <c r="BQ30" s="6">
        <f t="shared" si="55"/>
        <v>14</v>
      </c>
      <c r="BR30" s="206">
        <f t="shared" si="26"/>
        <v>700.08581647653057</v>
      </c>
      <c r="BS30" s="6">
        <f t="shared" si="27"/>
        <v>700.08579807918363</v>
      </c>
      <c r="BT30" s="6">
        <f t="shared" si="56"/>
        <v>8</v>
      </c>
      <c r="BU30" s="6" t="str">
        <f t="shared" si="28"/>
        <v>700 K</v>
      </c>
      <c r="BW30" s="82">
        <f t="shared" si="57"/>
        <v>4945520166.0119953</v>
      </c>
      <c r="BX30" s="80">
        <f t="shared" si="29"/>
        <v>14</v>
      </c>
      <c r="BY30" s="80" t="str">
        <f t="shared" si="30"/>
        <v>petra</v>
      </c>
      <c r="BZ30" s="56" t="str">
        <f t="shared" si="58"/>
        <v>p</v>
      </c>
      <c r="CA30" s="56" t="str">
        <f t="shared" si="59"/>
        <v>e</v>
      </c>
      <c r="CB30" s="88">
        <f t="shared" si="60"/>
        <v>5</v>
      </c>
      <c r="CC30" s="56">
        <f t="shared" si="31"/>
        <v>20166</v>
      </c>
      <c r="CD30" s="177" t="s">
        <v>234</v>
      </c>
      <c r="CE30" s="175" t="str">
        <f t="shared" si="61"/>
        <v>!</v>
      </c>
      <c r="CF30" s="172">
        <v>1750000000</v>
      </c>
      <c r="CG30" s="176">
        <v>35000000</v>
      </c>
      <c r="CH30" s="169">
        <f t="shared" si="62"/>
        <v>4945520166.0119953</v>
      </c>
      <c r="CI30" s="170">
        <f t="shared" si="63"/>
        <v>4945520166.0119953</v>
      </c>
      <c r="CJ30" s="171">
        <f t="shared" si="64"/>
        <v>9999999999</v>
      </c>
      <c r="CK30" s="172" t="str">
        <f t="shared" si="65"/>
        <v/>
      </c>
      <c r="CL30" s="173" t="str">
        <f t="shared" si="32"/>
        <v>x</v>
      </c>
      <c r="CN30" s="6" t="str">
        <f t="shared" si="66"/>
        <v/>
      </c>
      <c r="CO30" s="293" t="e">
        <f t="shared" ca="1" si="78"/>
        <v>#N/A</v>
      </c>
      <c r="CP30" s="6" t="e">
        <f t="shared" ca="1" si="67"/>
        <v>#N/A</v>
      </c>
      <c r="CQ30" s="61">
        <v>14</v>
      </c>
      <c r="CR30" s="6">
        <f t="shared" si="33"/>
        <v>0</v>
      </c>
      <c r="CS30" s="6">
        <f t="shared" si="34"/>
        <v>-270</v>
      </c>
      <c r="CT30" s="56" t="str">
        <f t="shared" si="35"/>
        <v>130 Crediteuren</v>
      </c>
      <c r="CU30" s="76">
        <f t="shared" si="36"/>
        <v>-270</v>
      </c>
      <c r="CV30" s="76">
        <f t="shared" si="37"/>
        <v>0</v>
      </c>
      <c r="CX30" s="6" t="str">
        <f t="shared" si="38"/>
        <v>petra20166</v>
      </c>
      <c r="CY30" s="6" t="str">
        <f t="shared" si="39"/>
        <v>petra</v>
      </c>
      <c r="CZ30" s="6" t="str">
        <f t="shared" si="40"/>
        <v>2vord</v>
      </c>
      <c r="DB30" s="203">
        <f>SUM(DB18:DB29)</f>
        <v>-2790.1322314049585</v>
      </c>
      <c r="DC30" s="203">
        <f>SUM(DC18:DC29)</f>
        <v>-585.92776859504124</v>
      </c>
      <c r="DD30" s="56">
        <f>DC30/DB30</f>
        <v>0.21</v>
      </c>
      <c r="DE30" s="207">
        <v>42370</v>
      </c>
      <c r="DF30" s="56"/>
      <c r="DG30" s="56" t="str">
        <f t="shared" si="41"/>
        <v>Ink700 Kostprijs Inkopen hoog</v>
      </c>
      <c r="DH30" s="6">
        <f t="shared" si="42"/>
        <v>0</v>
      </c>
      <c r="DJ30"/>
      <c r="DK30" s="6" t="str">
        <f t="shared" si="43"/>
        <v>Ink</v>
      </c>
      <c r="DL30" s="6" t="str">
        <f t="shared" si="44"/>
        <v>inkst</v>
      </c>
      <c r="DN30" s="6" t="str">
        <f t="shared" si="45"/>
        <v/>
      </c>
      <c r="DP30" s="6" t="str">
        <f t="shared" si="46"/>
        <v/>
      </c>
      <c r="DQ30" s="293">
        <f t="shared" ca="1" si="80"/>
        <v>24</v>
      </c>
      <c r="DR30" s="6" t="str">
        <f t="shared" ca="1" si="70"/>
        <v>x</v>
      </c>
      <c r="DU30" s="293" t="e">
        <f t="shared" ca="1" si="71"/>
        <v>#N/A</v>
      </c>
      <c r="DV30" s="5"/>
      <c r="DW30" s="293" t="e">
        <f t="shared" ca="1" si="81"/>
        <v>#N/A</v>
      </c>
      <c r="DZ30" s="293" t="e">
        <f t="shared" ca="1" si="72"/>
        <v>#N/A</v>
      </c>
      <c r="EA30" s="293" t="e">
        <f t="shared" ca="1" si="73"/>
        <v>#N/A</v>
      </c>
      <c r="EB30" s="293" t="e">
        <f t="shared" ca="1" si="74"/>
        <v>#N/A</v>
      </c>
      <c r="EE30" s="6" t="str">
        <f t="shared" si="47"/>
        <v>vord</v>
      </c>
      <c r="EF30" s="293" t="e">
        <f t="shared" ca="1" si="75"/>
        <v>#N/A</v>
      </c>
      <c r="EG30" s="6" t="e">
        <f t="shared" ca="1" si="48"/>
        <v>#N/A</v>
      </c>
    </row>
    <row r="31" spans="1:137" x14ac:dyDescent="0.2">
      <c r="C31" s="107"/>
      <c r="D31" s="184" t="str">
        <f t="shared" si="2"/>
        <v/>
      </c>
      <c r="E31" s="649" t="str">
        <f t="shared" si="82"/>
        <v/>
      </c>
      <c r="F31" s="607">
        <f t="shared" si="49"/>
        <v>15</v>
      </c>
      <c r="G31" s="650">
        <v>42051</v>
      </c>
      <c r="H31" s="651" t="s">
        <v>287</v>
      </c>
      <c r="I31" s="651"/>
      <c r="J31" s="651"/>
      <c r="K31" s="652" t="s">
        <v>861</v>
      </c>
      <c r="L31" s="889"/>
      <c r="M31" s="889"/>
      <c r="N31" s="653" t="s">
        <v>860</v>
      </c>
      <c r="O31" s="651"/>
      <c r="P31" s="651" t="s">
        <v>862</v>
      </c>
      <c r="Q31" s="654">
        <v>145</v>
      </c>
      <c r="R31" s="655"/>
      <c r="S31" s="607" t="str">
        <f t="shared" si="4"/>
        <v>C</v>
      </c>
      <c r="T31" s="656">
        <f t="shared" si="50"/>
        <v>145</v>
      </c>
      <c r="U31" s="656">
        <f t="shared" si="51"/>
        <v>25.165289256198349</v>
      </c>
      <c r="V31" s="656">
        <f t="shared" si="5"/>
        <v>119.83471074380165</v>
      </c>
      <c r="W31" s="718"/>
      <c r="X31" s="660">
        <v>0.21</v>
      </c>
      <c r="Y31" s="656">
        <f t="shared" ref="Y31:Y94" si="83">IF(T31="","",IF(ISERROR(BC31),0,IF(AND(OR(H31="Ink",H31="Liq",H31="Mem"),BC31="vord",X31&lt;&gt;"",ISNUMBER(Z31),Z31&gt;0),Z31,IF(AND(BC31="vord",X31&lt;&gt;"",H31="Ink",ISNUMBER(AF31)),X31/(1+X31)*(T31+AF31),IF(BC31="vord",X31/(1+X31)*T31,0)))))</f>
        <v>25.165289256198349</v>
      </c>
      <c r="Z31" s="659"/>
      <c r="AA31" s="654"/>
      <c r="AB31" s="656">
        <f t="shared" si="7"/>
        <v>0</v>
      </c>
      <c r="AC31" s="661">
        <f t="shared" si="52"/>
        <v>25.165289256198349</v>
      </c>
      <c r="AE31" s="658" t="str">
        <f t="shared" si="8"/>
        <v>437 K</v>
      </c>
      <c r="AF31" s="659"/>
      <c r="AT31" s="805">
        <f t="shared" si="79"/>
        <v>-145</v>
      </c>
      <c r="AU31" t="str">
        <f t="shared" si="10"/>
        <v>2 WV</v>
      </c>
      <c r="AV31" s="6" t="str">
        <f t="shared" si="11"/>
        <v xml:space="preserve"> WV</v>
      </c>
      <c r="AW31" s="317" t="str">
        <f t="shared" si="12"/>
        <v>437 K</v>
      </c>
      <c r="AX31" s="158">
        <f t="shared" si="13"/>
        <v>2</v>
      </c>
      <c r="AY31" s="158" t="str">
        <f t="shared" si="14"/>
        <v>Q1</v>
      </c>
      <c r="AZ31" s="309">
        <f t="shared" si="15"/>
        <v>-145</v>
      </c>
      <c r="BA31" s="318" t="str">
        <f t="shared" si="16"/>
        <v/>
      </c>
      <c r="BB31" s="473" t="str">
        <f t="shared" si="17"/>
        <v>C</v>
      </c>
      <c r="BC31" s="80" t="str">
        <f t="shared" si="77"/>
        <v>vord</v>
      </c>
      <c r="BD31" s="56">
        <f t="shared" si="19"/>
        <v>1</v>
      </c>
      <c r="BE31" s="56" t="str">
        <f>Stam!F45</f>
        <v>155 Te betalen btw boekjaar</v>
      </c>
      <c r="BF31" s="56" t="str">
        <f t="shared" si="20"/>
        <v>437 Kosten automatisering</v>
      </c>
      <c r="BG31" s="56" t="str">
        <f t="shared" si="21"/>
        <v/>
      </c>
      <c r="BH31" s="6" t="str">
        <f t="shared" si="22"/>
        <v>Ink</v>
      </c>
      <c r="BI31" s="6">
        <v>70</v>
      </c>
      <c r="BJ31" s="56" t="str">
        <f>Stam!F18</f>
        <v>070 Financiele vaste activa</v>
      </c>
      <c r="BK31" s="6" t="str">
        <f t="shared" si="23"/>
        <v>437 K</v>
      </c>
      <c r="BL31" s="56">
        <f t="shared" si="53"/>
        <v>42051.000003100002</v>
      </c>
      <c r="BM31" s="183">
        <f t="shared" si="54"/>
        <v>437.08581852234693</v>
      </c>
      <c r="BN31" s="61">
        <v>15</v>
      </c>
      <c r="BO31" s="6">
        <f t="shared" si="24"/>
        <v>42051.000003100002</v>
      </c>
      <c r="BP31" s="6">
        <f t="shared" si="25"/>
        <v>42051.000003100002</v>
      </c>
      <c r="BQ31" s="6">
        <f t="shared" si="55"/>
        <v>15</v>
      </c>
      <c r="BR31" s="206">
        <f t="shared" si="26"/>
        <v>437.08581852234693</v>
      </c>
      <c r="BS31" s="6">
        <f t="shared" si="27"/>
        <v>700.08581647653057</v>
      </c>
      <c r="BT31" s="6">
        <f t="shared" si="56"/>
        <v>14</v>
      </c>
      <c r="BU31" s="6" t="str">
        <f t="shared" si="28"/>
        <v>437 K</v>
      </c>
      <c r="BW31" s="82">
        <f t="shared" si="57"/>
        <v>3920598765.0123949</v>
      </c>
      <c r="BX31" s="80">
        <f t="shared" si="29"/>
        <v>15</v>
      </c>
      <c r="BY31" s="80" t="str">
        <f t="shared" si="30"/>
        <v>gerson</v>
      </c>
      <c r="BZ31" s="56" t="str">
        <f t="shared" si="58"/>
        <v>g</v>
      </c>
      <c r="CA31" s="56" t="str">
        <f t="shared" si="59"/>
        <v>e</v>
      </c>
      <c r="CB31" s="88">
        <f t="shared" si="60"/>
        <v>6</v>
      </c>
      <c r="CC31" s="56">
        <f t="shared" si="31"/>
        <v>99998765</v>
      </c>
      <c r="CD31" s="177" t="s">
        <v>174</v>
      </c>
      <c r="CE31" s="175" t="str">
        <f t="shared" si="61"/>
        <v>%</v>
      </c>
      <c r="CF31" s="172">
        <v>1875000000</v>
      </c>
      <c r="CG31" s="176">
        <v>37500000</v>
      </c>
      <c r="CH31" s="169">
        <f t="shared" si="62"/>
        <v>3920598765.0123949</v>
      </c>
      <c r="CI31" s="170">
        <f t="shared" si="63"/>
        <v>3920598765.0123949</v>
      </c>
      <c r="CJ31" s="171">
        <f t="shared" si="64"/>
        <v>9999999999</v>
      </c>
      <c r="CK31" s="172" t="str">
        <f t="shared" si="65"/>
        <v/>
      </c>
      <c r="CL31" s="173" t="str">
        <f t="shared" si="32"/>
        <v>x</v>
      </c>
      <c r="CN31" s="6" t="str">
        <f t="shared" si="66"/>
        <v/>
      </c>
      <c r="CO31" s="293" t="e">
        <f t="shared" ca="1" si="78"/>
        <v>#N/A</v>
      </c>
      <c r="CP31" s="6" t="e">
        <f t="shared" ca="1" si="67"/>
        <v>#N/A</v>
      </c>
      <c r="CQ31" s="61">
        <v>15</v>
      </c>
      <c r="CR31" s="6">
        <f t="shared" si="33"/>
        <v>0</v>
      </c>
      <c r="CS31" s="6">
        <f t="shared" si="34"/>
        <v>-145</v>
      </c>
      <c r="CT31" s="56" t="str">
        <f t="shared" si="35"/>
        <v>130 Crediteuren</v>
      </c>
      <c r="CU31" s="76">
        <f t="shared" si="36"/>
        <v>-145</v>
      </c>
      <c r="CV31" s="76">
        <f t="shared" si="37"/>
        <v>0</v>
      </c>
      <c r="CX31" s="6" t="str">
        <f t="shared" si="38"/>
        <v>gerson</v>
      </c>
      <c r="CY31" s="6" t="str">
        <f t="shared" si="39"/>
        <v>gerson</v>
      </c>
      <c r="CZ31" s="6" t="str">
        <f t="shared" si="40"/>
        <v>2vord</v>
      </c>
      <c r="DE31" s="56"/>
      <c r="DF31" s="56"/>
      <c r="DG31" s="56" t="str">
        <f t="shared" si="41"/>
        <v>Ink437 Kosten automatisering</v>
      </c>
      <c r="DH31" s="6">
        <f t="shared" si="42"/>
        <v>0</v>
      </c>
      <c r="DJ31"/>
      <c r="DK31" s="6" t="str">
        <f t="shared" si="43"/>
        <v>Ink</v>
      </c>
      <c r="DL31" s="6" t="str">
        <f t="shared" si="44"/>
        <v>inkst</v>
      </c>
      <c r="DN31" s="6" t="str">
        <f t="shared" si="45"/>
        <v/>
      </c>
      <c r="DP31" s="6">
        <f t="shared" si="46"/>
        <v>-270</v>
      </c>
      <c r="DQ31" s="293">
        <f t="shared" ca="1" si="80"/>
        <v>25</v>
      </c>
      <c r="DR31" s="6" t="str">
        <f t="shared" ca="1" si="70"/>
        <v>x</v>
      </c>
      <c r="DU31" s="293" t="e">
        <f t="shared" ca="1" si="71"/>
        <v>#N/A</v>
      </c>
      <c r="DV31" s="5"/>
      <c r="DW31" s="293" t="e">
        <f t="shared" ca="1" si="81"/>
        <v>#N/A</v>
      </c>
      <c r="DZ31" s="293" t="e">
        <f t="shared" ca="1" si="72"/>
        <v>#N/A</v>
      </c>
      <c r="EA31" s="293" t="e">
        <f t="shared" ca="1" si="73"/>
        <v>#N/A</v>
      </c>
      <c r="EB31" s="293" t="e">
        <f t="shared" ca="1" si="74"/>
        <v>#N/A</v>
      </c>
      <c r="EE31" s="6" t="str">
        <f t="shared" si="47"/>
        <v>vord</v>
      </c>
      <c r="EF31" s="293" t="e">
        <f t="shared" ca="1" si="75"/>
        <v>#N/A</v>
      </c>
      <c r="EG31" s="6" t="e">
        <f t="shared" ca="1" si="48"/>
        <v>#N/A</v>
      </c>
    </row>
    <row r="32" spans="1:137" x14ac:dyDescent="0.2">
      <c r="C32" s="107"/>
      <c r="D32" s="184" t="str">
        <f t="shared" si="2"/>
        <v/>
      </c>
      <c r="E32" s="649" t="str">
        <f t="shared" si="82"/>
        <v/>
      </c>
      <c r="F32" s="607">
        <f t="shared" si="49"/>
        <v>16</v>
      </c>
      <c r="G32" s="650">
        <v>42053</v>
      </c>
      <c r="H32" s="651" t="s">
        <v>387</v>
      </c>
      <c r="I32" s="651" t="s">
        <v>850</v>
      </c>
      <c r="J32" s="651"/>
      <c r="K32" s="652" t="s">
        <v>712</v>
      </c>
      <c r="L32" s="889"/>
      <c r="M32" s="889"/>
      <c r="N32" s="653"/>
      <c r="O32" s="651"/>
      <c r="P32" s="651" t="s">
        <v>851</v>
      </c>
      <c r="Q32" s="654">
        <v>11</v>
      </c>
      <c r="R32" s="655"/>
      <c r="S32" s="607" t="str">
        <f t="shared" si="4"/>
        <v/>
      </c>
      <c r="T32" s="656">
        <f t="shared" si="50"/>
        <v>11</v>
      </c>
      <c r="U32" s="656">
        <f t="shared" si="51"/>
        <v>0</v>
      </c>
      <c r="V32" s="656">
        <f t="shared" si="5"/>
        <v>11</v>
      </c>
      <c r="W32" s="718"/>
      <c r="X32" s="660"/>
      <c r="Y32" s="656">
        <f t="shared" si="83"/>
        <v>0</v>
      </c>
      <c r="Z32" s="659"/>
      <c r="AA32" s="654"/>
      <c r="AB32" s="656">
        <f t="shared" si="7"/>
        <v>0</v>
      </c>
      <c r="AC32" s="661">
        <f t="shared" si="52"/>
        <v>0</v>
      </c>
      <c r="AE32" s="658" t="str">
        <f t="shared" si="8"/>
        <v/>
      </c>
      <c r="AF32" s="659"/>
      <c r="AT32" s="805" t="str">
        <f t="shared" si="79"/>
        <v/>
      </c>
      <c r="AU32" t="str">
        <f t="shared" si="10"/>
        <v>2 WV</v>
      </c>
      <c r="AV32" s="6" t="str">
        <f t="shared" si="11"/>
        <v xml:space="preserve"> WV</v>
      </c>
      <c r="AW32" s="317" t="str">
        <f t="shared" si="12"/>
        <v/>
      </c>
      <c r="AX32" s="158">
        <f t="shared" si="13"/>
        <v>2</v>
      </c>
      <c r="AY32" s="158" t="str">
        <f t="shared" si="14"/>
        <v>Q1</v>
      </c>
      <c r="AZ32" s="309" t="str">
        <f t="shared" si="15"/>
        <v/>
      </c>
      <c r="BA32" s="318" t="str">
        <f t="shared" si="16"/>
        <v/>
      </c>
      <c r="BB32" s="473" t="str">
        <f t="shared" si="17"/>
        <v/>
      </c>
      <c r="BC32" s="80" t="str">
        <f t="shared" si="77"/>
        <v/>
      </c>
      <c r="BD32" s="56">
        <f t="shared" si="19"/>
        <v>1</v>
      </c>
      <c r="BE32" s="56" t="str">
        <f>Stam!F46</f>
        <v>156 Saldi btw vorige jaren</v>
      </c>
      <c r="BF32" s="56" t="str">
        <f t="shared" si="20"/>
        <v>452 Heffingen, rechten/kvk</v>
      </c>
      <c r="BG32" s="56" t="str">
        <f t="shared" si="21"/>
        <v>187 Kas</v>
      </c>
      <c r="BH32" s="6" t="str">
        <f t="shared" si="22"/>
        <v>Liq</v>
      </c>
      <c r="BI32" s="6">
        <v>75</v>
      </c>
      <c r="BJ32" s="56" t="str">
        <f>Stam!F19</f>
        <v>075 Financiele v activa 2</v>
      </c>
      <c r="BK32" s="6" t="str">
        <f t="shared" si="23"/>
        <v>452 H</v>
      </c>
      <c r="BL32" s="56">
        <f t="shared" si="53"/>
        <v>42053.000003200003</v>
      </c>
      <c r="BM32" s="183">
        <f t="shared" si="54"/>
        <v>452.08582260897958</v>
      </c>
      <c r="BN32" s="61">
        <v>16</v>
      </c>
      <c r="BO32" s="6">
        <f t="shared" si="24"/>
        <v>42053.000003200003</v>
      </c>
      <c r="BP32" s="6">
        <f t="shared" si="25"/>
        <v>42053.000003200003</v>
      </c>
      <c r="BQ32" s="6">
        <f t="shared" si="55"/>
        <v>16</v>
      </c>
      <c r="BR32" s="206">
        <f t="shared" si="26"/>
        <v>452.08582260897958</v>
      </c>
      <c r="BS32" s="6">
        <f t="shared" si="27"/>
        <v>712.08575319122451</v>
      </c>
      <c r="BT32" s="6">
        <f t="shared" si="56"/>
        <v>10</v>
      </c>
      <c r="BU32" s="6" t="str">
        <f t="shared" si="28"/>
        <v/>
      </c>
      <c r="BW32" s="82">
        <f t="shared" si="57"/>
        <v>9999999999</v>
      </c>
      <c r="BX32" s="80" t="str">
        <f t="shared" si="29"/>
        <v>x</v>
      </c>
      <c r="BY32" s="80" t="str">
        <f t="shared" si="30"/>
        <v/>
      </c>
      <c r="BZ32" s="56" t="str">
        <f t="shared" si="58"/>
        <v/>
      </c>
      <c r="CA32" s="56" t="str">
        <f t="shared" si="59"/>
        <v/>
      </c>
      <c r="CB32" s="88">
        <f t="shared" si="60"/>
        <v>0</v>
      </c>
      <c r="CC32" s="56" t="str">
        <f t="shared" si="31"/>
        <v/>
      </c>
      <c r="CD32" s="177" t="s">
        <v>235</v>
      </c>
      <c r="CE32" s="175" t="str">
        <f t="shared" si="61"/>
        <v>^</v>
      </c>
      <c r="CF32" s="172">
        <v>2000000000</v>
      </c>
      <c r="CG32" s="176">
        <v>40000000</v>
      </c>
      <c r="CH32" s="169">
        <f t="shared" si="62"/>
        <v>9999999999</v>
      </c>
      <c r="CI32" s="170">
        <f t="shared" si="63"/>
        <v>9999999999</v>
      </c>
      <c r="CJ32" s="171">
        <f t="shared" si="64"/>
        <v>9999999999</v>
      </c>
      <c r="CK32" s="172" t="str">
        <f t="shared" si="65"/>
        <v/>
      </c>
      <c r="CL32" s="173" t="str">
        <f t="shared" si="32"/>
        <v>x</v>
      </c>
      <c r="CN32" s="6" t="str">
        <f t="shared" si="66"/>
        <v/>
      </c>
      <c r="CO32" s="293" t="e">
        <f t="shared" ca="1" si="78"/>
        <v>#N/A</v>
      </c>
      <c r="CP32" s="6" t="e">
        <f t="shared" ca="1" si="67"/>
        <v>#N/A</v>
      </c>
      <c r="CQ32" s="61">
        <v>16</v>
      </c>
      <c r="CR32" s="6">
        <f t="shared" si="33"/>
        <v>-11</v>
      </c>
      <c r="CS32" s="6">
        <f t="shared" si="34"/>
        <v>0</v>
      </c>
      <c r="CT32" s="56" t="str">
        <f t="shared" si="35"/>
        <v>187 Kas</v>
      </c>
      <c r="CU32" s="76">
        <f t="shared" si="36"/>
        <v>-11</v>
      </c>
      <c r="CV32" s="76">
        <f t="shared" si="37"/>
        <v>0</v>
      </c>
      <c r="CX32" s="6" t="str">
        <f t="shared" si="38"/>
        <v/>
      </c>
      <c r="CY32" s="6" t="str">
        <f t="shared" si="39"/>
        <v/>
      </c>
      <c r="CZ32" s="6" t="str">
        <f t="shared" si="40"/>
        <v>2</v>
      </c>
      <c r="DE32" s="56"/>
      <c r="DF32" s="56"/>
      <c r="DG32" s="56" t="str">
        <f t="shared" si="41"/>
        <v>Liq452 Heffingen, rechten/kvk</v>
      </c>
      <c r="DH32" s="6">
        <f t="shared" si="42"/>
        <v>0</v>
      </c>
      <c r="DJ32"/>
      <c r="DK32" s="6" t="str">
        <f t="shared" si="43"/>
        <v>Liq</v>
      </c>
      <c r="DL32" s="6" t="str">
        <f t="shared" si="44"/>
        <v>banst</v>
      </c>
      <c r="DN32" s="6" t="str">
        <f>IF(OR(DL32="banst",DL32="liqcst",DL32="liqdst"),"bank","")</f>
        <v>bank</v>
      </c>
      <c r="DP32" s="6" t="str">
        <f t="shared" si="46"/>
        <v/>
      </c>
      <c r="DQ32" s="293">
        <f t="shared" ca="1" si="80"/>
        <v>26</v>
      </c>
      <c r="DR32" s="6" t="str">
        <f t="shared" ca="1" si="70"/>
        <v>x</v>
      </c>
      <c r="DU32" s="293" t="e">
        <f t="shared" ca="1" si="71"/>
        <v>#N/A</v>
      </c>
      <c r="DV32" s="5"/>
      <c r="DW32" s="293" t="e">
        <f t="shared" ca="1" si="81"/>
        <v>#N/A</v>
      </c>
      <c r="DZ32" s="293" t="e">
        <f t="shared" ca="1" si="72"/>
        <v>#N/A</v>
      </c>
      <c r="EA32" s="293" t="e">
        <f t="shared" ca="1" si="73"/>
        <v>#N/A</v>
      </c>
      <c r="EB32" s="293" t="e">
        <f t="shared" ca="1" si="74"/>
        <v>#N/A</v>
      </c>
      <c r="EE32" s="6" t="str">
        <f t="shared" si="47"/>
        <v/>
      </c>
      <c r="EF32" s="293" t="e">
        <f t="shared" ca="1" si="75"/>
        <v>#N/A</v>
      </c>
      <c r="EG32" s="6" t="e">
        <f t="shared" ca="1" si="48"/>
        <v>#N/A</v>
      </c>
    </row>
    <row r="33" spans="1:137" ht="12" customHeight="1" x14ac:dyDescent="0.2">
      <c r="C33" s="107"/>
      <c r="D33" s="184" t="str">
        <f t="shared" si="2"/>
        <v/>
      </c>
      <c r="E33" s="649" t="str">
        <f t="shared" si="82"/>
        <v/>
      </c>
      <c r="F33" s="607">
        <f t="shared" si="49"/>
        <v>17</v>
      </c>
      <c r="G33" s="650">
        <v>42054</v>
      </c>
      <c r="H33" s="651" t="s">
        <v>387</v>
      </c>
      <c r="I33" s="651" t="s">
        <v>713</v>
      </c>
      <c r="J33" s="651">
        <v>12</v>
      </c>
      <c r="K33" s="652" t="s">
        <v>712</v>
      </c>
      <c r="L33" s="889" t="s">
        <v>195</v>
      </c>
      <c r="M33" s="889"/>
      <c r="N33" s="653"/>
      <c r="O33" s="651">
        <v>14</v>
      </c>
      <c r="P33" s="651" t="s">
        <v>801</v>
      </c>
      <c r="Q33" s="654">
        <v>181</v>
      </c>
      <c r="R33" s="655"/>
      <c r="S33" s="607" t="str">
        <f t="shared" si="4"/>
        <v>D</v>
      </c>
      <c r="T33" s="656">
        <f t="shared" si="50"/>
        <v>181</v>
      </c>
      <c r="U33" s="656">
        <f t="shared" si="51"/>
        <v>0</v>
      </c>
      <c r="V33" s="656">
        <f t="shared" si="5"/>
        <v>181</v>
      </c>
      <c r="W33" s="718"/>
      <c r="X33" s="660">
        <v>0.21</v>
      </c>
      <c r="Y33" s="656">
        <f t="shared" si="83"/>
        <v>0</v>
      </c>
      <c r="Z33" s="659"/>
      <c r="AA33" s="654"/>
      <c r="AB33" s="656">
        <f t="shared" si="7"/>
        <v>0</v>
      </c>
      <c r="AC33" s="661">
        <f t="shared" si="52"/>
        <v>0</v>
      </c>
      <c r="AE33" s="658" t="str">
        <f t="shared" si="8"/>
        <v/>
      </c>
      <c r="AF33" s="659"/>
      <c r="AT33" s="805">
        <f t="shared" si="79"/>
        <v>222</v>
      </c>
      <c r="AU33" t="str">
        <f t="shared" si="10"/>
        <v>2 Bal</v>
      </c>
      <c r="AV33" s="6" t="str">
        <f t="shared" si="11"/>
        <v xml:space="preserve"> Bal</v>
      </c>
      <c r="AW33" s="317" t="str">
        <f t="shared" si="12"/>
        <v/>
      </c>
      <c r="AX33" s="158">
        <f t="shared" si="13"/>
        <v>2</v>
      </c>
      <c r="AY33" s="158" t="str">
        <f t="shared" si="14"/>
        <v>Q1</v>
      </c>
      <c r="AZ33" s="309">
        <f t="shared" si="15"/>
        <v>181</v>
      </c>
      <c r="BA33" s="318" t="str">
        <f t="shared" si="16"/>
        <v>1 x</v>
      </c>
      <c r="BB33" s="473" t="str">
        <f t="shared" si="17"/>
        <v>D</v>
      </c>
      <c r="BC33" s="80" t="str">
        <f t="shared" si="77"/>
        <v/>
      </c>
      <c r="BD33" s="56">
        <f t="shared" si="19"/>
        <v>0</v>
      </c>
      <c r="BE33" s="56" t="str">
        <f>Stam!F47</f>
        <v>157 Btw k-o regeling</v>
      </c>
      <c r="BF33" s="56" t="str">
        <f t="shared" si="20"/>
        <v>120 Debiteuren</v>
      </c>
      <c r="BG33" s="56" t="str">
        <f t="shared" si="21"/>
        <v>188 Friesland</v>
      </c>
      <c r="BH33" s="6" t="str">
        <f t="shared" si="22"/>
        <v>Liq</v>
      </c>
      <c r="BI33" s="6">
        <v>79</v>
      </c>
      <c r="BJ33" s="56" t="str">
        <f>Stam!F20</f>
        <v>079 Financiele v activa 3</v>
      </c>
      <c r="BK33" s="6" t="str">
        <f t="shared" si="23"/>
        <v>120 D</v>
      </c>
      <c r="BL33" s="56">
        <f t="shared" si="53"/>
        <v>42054.000003300003</v>
      </c>
      <c r="BM33" s="183">
        <f t="shared" si="54"/>
        <v>120.08582465479593</v>
      </c>
      <c r="BN33" s="61">
        <v>17</v>
      </c>
      <c r="BO33" s="6">
        <f t="shared" si="24"/>
        <v>42054.000003300003</v>
      </c>
      <c r="BP33" s="6">
        <f t="shared" si="25"/>
        <v>42054.000003300003</v>
      </c>
      <c r="BQ33" s="6">
        <f t="shared" si="55"/>
        <v>17</v>
      </c>
      <c r="BR33" s="206">
        <f t="shared" si="26"/>
        <v>120.08582465479593</v>
      </c>
      <c r="BS33" s="6">
        <f t="shared" si="27"/>
        <v>800.08577360438778</v>
      </c>
      <c r="BT33" s="6">
        <f t="shared" si="56"/>
        <v>11</v>
      </c>
      <c r="BU33" s="6" t="str">
        <f t="shared" si="28"/>
        <v/>
      </c>
      <c r="BW33" s="82">
        <f t="shared" si="57"/>
        <v>24000000.013194721</v>
      </c>
      <c r="BX33" s="80">
        <f t="shared" si="29"/>
        <v>17</v>
      </c>
      <c r="BY33" s="80">
        <f t="shared" si="30"/>
        <v>0</v>
      </c>
      <c r="BZ33" s="56" t="str">
        <f t="shared" si="58"/>
        <v>0</v>
      </c>
      <c r="CA33" s="56" t="str">
        <f t="shared" si="59"/>
        <v/>
      </c>
      <c r="CB33" s="88">
        <f t="shared" si="60"/>
        <v>1</v>
      </c>
      <c r="CC33" s="56">
        <f t="shared" si="31"/>
        <v>14</v>
      </c>
      <c r="CD33" s="177" t="s">
        <v>236</v>
      </c>
      <c r="CE33" s="175" t="str">
        <f t="shared" si="61"/>
        <v>&amp;</v>
      </c>
      <c r="CF33" s="172">
        <v>2125000000</v>
      </c>
      <c r="CG33" s="176">
        <v>42500000</v>
      </c>
      <c r="CH33" s="169" t="e">
        <f t="shared" si="62"/>
        <v>#N/A</v>
      </c>
      <c r="CI33" s="170">
        <f t="shared" si="63"/>
        <v>24000000.013194721</v>
      </c>
      <c r="CJ33" s="171">
        <f t="shared" si="64"/>
        <v>9999999999</v>
      </c>
      <c r="CK33" s="172" t="str">
        <f t="shared" si="65"/>
        <v/>
      </c>
      <c r="CL33" s="173" t="str">
        <f t="shared" si="32"/>
        <v>x</v>
      </c>
      <c r="CN33" s="6" t="str">
        <f t="shared" si="66"/>
        <v/>
      </c>
      <c r="CO33" s="293" t="e">
        <f t="shared" ca="1" si="78"/>
        <v>#N/A</v>
      </c>
      <c r="CP33" s="6" t="e">
        <f t="shared" ca="1" si="67"/>
        <v>#N/A</v>
      </c>
      <c r="CQ33" s="61">
        <v>17</v>
      </c>
      <c r="CR33" s="6">
        <f t="shared" si="33"/>
        <v>-181</v>
      </c>
      <c r="CS33" s="6">
        <f t="shared" si="34"/>
        <v>181</v>
      </c>
      <c r="CT33" s="56" t="str">
        <f t="shared" si="35"/>
        <v>188 Friesland</v>
      </c>
      <c r="CU33" s="76">
        <f t="shared" si="36"/>
        <v>-181</v>
      </c>
      <c r="CV33" s="76">
        <f t="shared" si="37"/>
        <v>0</v>
      </c>
      <c r="CX33" s="6" t="str">
        <f t="shared" si="38"/>
        <v>14</v>
      </c>
      <c r="CY33" s="6">
        <f t="shared" si="39"/>
        <v>0</v>
      </c>
      <c r="CZ33" s="6" t="str">
        <f t="shared" si="40"/>
        <v>20,21</v>
      </c>
      <c r="DA33" s="56">
        <f>BU2</f>
        <v>0.19</v>
      </c>
      <c r="DB33" s="56" t="s">
        <v>162</v>
      </c>
      <c r="DC33" s="56" t="s">
        <v>171</v>
      </c>
      <c r="DE33" s="56"/>
      <c r="DF33" s="56"/>
      <c r="DG33" s="56" t="str">
        <f t="shared" si="41"/>
        <v>Liq120 Debiteuren</v>
      </c>
      <c r="DH33" s="6">
        <f t="shared" si="42"/>
        <v>0</v>
      </c>
      <c r="DJ33"/>
      <c r="DK33" s="6" t="str">
        <f t="shared" si="43"/>
        <v>LiqD</v>
      </c>
      <c r="DL33" s="6" t="str">
        <f t="shared" si="44"/>
        <v>liqdst</v>
      </c>
      <c r="DN33" s="6" t="str">
        <f t="shared" ref="DN33:DN96" si="84">IF(OR(DL33="banst",DL33="liqcst",DL33="liqdst"),"bank","")</f>
        <v>bank</v>
      </c>
      <c r="DP33" s="6">
        <f t="shared" si="46"/>
        <v>1901.06</v>
      </c>
      <c r="DQ33" s="293">
        <f t="shared" ca="1" si="80"/>
        <v>27</v>
      </c>
      <c r="DR33" s="6" t="str">
        <f t="shared" ca="1" si="70"/>
        <v>x</v>
      </c>
      <c r="DU33" s="293" t="e">
        <f t="shared" ca="1" si="71"/>
        <v>#N/A</v>
      </c>
      <c r="DV33" s="5"/>
      <c r="DW33" s="293" t="e">
        <f t="shared" ca="1" si="81"/>
        <v>#N/A</v>
      </c>
      <c r="DZ33" s="293" t="e">
        <f t="shared" ca="1" si="72"/>
        <v>#N/A</v>
      </c>
      <c r="EA33" s="293" t="e">
        <f t="shared" ca="1" si="73"/>
        <v>#N/A</v>
      </c>
      <c r="EB33" s="293" t="e">
        <f t="shared" ca="1" si="74"/>
        <v>#N/A</v>
      </c>
      <c r="EE33" s="6" t="str">
        <f t="shared" si="47"/>
        <v/>
      </c>
      <c r="EF33" s="293" t="e">
        <f t="shared" ca="1" si="75"/>
        <v>#N/A</v>
      </c>
      <c r="EG33" s="6" t="e">
        <f t="shared" ca="1" si="48"/>
        <v>#N/A</v>
      </c>
    </row>
    <row r="34" spans="1:137" x14ac:dyDescent="0.2">
      <c r="C34" s="75"/>
      <c r="D34" s="184" t="str">
        <f t="shared" si="2"/>
        <v/>
      </c>
      <c r="E34" s="649" t="str">
        <f t="shared" si="82"/>
        <v/>
      </c>
      <c r="F34" s="607">
        <f t="shared" si="49"/>
        <v>18</v>
      </c>
      <c r="G34" s="650">
        <v>42054</v>
      </c>
      <c r="H34" s="651" t="s">
        <v>387</v>
      </c>
      <c r="I34" s="651" t="s">
        <v>713</v>
      </c>
      <c r="J34" s="651">
        <v>12</v>
      </c>
      <c r="K34" s="652" t="s">
        <v>712</v>
      </c>
      <c r="L34" s="889" t="s">
        <v>195</v>
      </c>
      <c r="M34" s="889"/>
      <c r="N34" s="653"/>
      <c r="O34" s="651">
        <v>15</v>
      </c>
      <c r="P34" s="651" t="s">
        <v>801</v>
      </c>
      <c r="Q34" s="654">
        <v>141</v>
      </c>
      <c r="R34" s="655"/>
      <c r="S34" s="607" t="str">
        <f t="shared" si="4"/>
        <v>D</v>
      </c>
      <c r="T34" s="656">
        <f t="shared" si="50"/>
        <v>141</v>
      </c>
      <c r="U34" s="656">
        <f t="shared" si="51"/>
        <v>0</v>
      </c>
      <c r="V34" s="656">
        <f t="shared" si="5"/>
        <v>141</v>
      </c>
      <c r="W34" s="718"/>
      <c r="X34" s="660">
        <v>0.21</v>
      </c>
      <c r="Y34" s="656">
        <f t="shared" si="83"/>
        <v>0</v>
      </c>
      <c r="Z34" s="659"/>
      <c r="AA34" s="654"/>
      <c r="AB34" s="656">
        <f t="shared" si="7"/>
        <v>0</v>
      </c>
      <c r="AC34" s="661">
        <f t="shared" si="52"/>
        <v>0</v>
      </c>
      <c r="AE34" s="658" t="str">
        <f t="shared" si="8"/>
        <v/>
      </c>
      <c r="AF34" s="659"/>
      <c r="AT34" s="805">
        <f t="shared" si="79"/>
        <v>222</v>
      </c>
      <c r="AU34" t="str">
        <f t="shared" si="10"/>
        <v>2 Bal</v>
      </c>
      <c r="AV34" s="6" t="str">
        <f t="shared" si="11"/>
        <v xml:space="preserve"> Bal</v>
      </c>
      <c r="AW34" s="317" t="str">
        <f t="shared" si="12"/>
        <v/>
      </c>
      <c r="AX34" s="158">
        <f t="shared" si="13"/>
        <v>2</v>
      </c>
      <c r="AY34" s="158" t="str">
        <f t="shared" si="14"/>
        <v>Q1</v>
      </c>
      <c r="AZ34" s="309">
        <f t="shared" si="15"/>
        <v>141</v>
      </c>
      <c r="BA34" s="318" t="str">
        <f t="shared" si="16"/>
        <v>1 x</v>
      </c>
      <c r="BB34" s="473" t="str">
        <f t="shared" si="17"/>
        <v>D</v>
      </c>
      <c r="BC34" s="80" t="str">
        <f t="shared" si="77"/>
        <v/>
      </c>
      <c r="BD34" s="56">
        <f t="shared" si="19"/>
        <v>0</v>
      </c>
      <c r="BE34" s="56" t="str">
        <f>Stam!F48</f>
        <v>158 Betaalde btw boekjaar</v>
      </c>
      <c r="BF34" s="56" t="str">
        <f t="shared" si="20"/>
        <v>120 Debiteuren</v>
      </c>
      <c r="BG34" s="56" t="str">
        <f t="shared" si="21"/>
        <v>188 Friesland</v>
      </c>
      <c r="BH34" s="6" t="str">
        <f t="shared" si="22"/>
        <v>Liq</v>
      </c>
      <c r="BI34" s="6">
        <v>80</v>
      </c>
      <c r="BJ34" s="56" t="str">
        <f>Stam!F21</f>
        <v>080 Prive</v>
      </c>
      <c r="BK34" s="6" t="str">
        <f t="shared" si="23"/>
        <v>120 D</v>
      </c>
      <c r="BL34" s="56">
        <f t="shared" si="53"/>
        <v>42054.000003399997</v>
      </c>
      <c r="BM34" s="183">
        <f t="shared" si="54"/>
        <v>120.08582465979593</v>
      </c>
      <c r="BN34" s="61">
        <v>18</v>
      </c>
      <c r="BO34" s="6">
        <f t="shared" si="24"/>
        <v>42054.000003399997</v>
      </c>
      <c r="BP34" s="6">
        <f t="shared" si="25"/>
        <v>42054.000003399997</v>
      </c>
      <c r="BQ34" s="6">
        <f t="shared" si="55"/>
        <v>18</v>
      </c>
      <c r="BR34" s="206">
        <f t="shared" si="26"/>
        <v>120.08582465979593</v>
      </c>
      <c r="BS34" s="6">
        <f t="shared" si="27"/>
        <v>800.08581032908171</v>
      </c>
      <c r="BT34" s="6">
        <f t="shared" si="56"/>
        <v>9</v>
      </c>
      <c r="BU34" s="6" t="str">
        <f t="shared" si="28"/>
        <v/>
      </c>
      <c r="BW34" s="82">
        <f t="shared" si="57"/>
        <v>24000000.01359456</v>
      </c>
      <c r="BX34" s="80">
        <f t="shared" si="29"/>
        <v>18</v>
      </c>
      <c r="BY34" s="80">
        <f t="shared" si="30"/>
        <v>0</v>
      </c>
      <c r="BZ34" s="56" t="str">
        <f t="shared" si="58"/>
        <v>0</v>
      </c>
      <c r="CA34" s="56" t="str">
        <f t="shared" si="59"/>
        <v/>
      </c>
      <c r="CB34" s="88">
        <f t="shared" si="60"/>
        <v>1</v>
      </c>
      <c r="CC34" s="56">
        <f t="shared" si="31"/>
        <v>15</v>
      </c>
      <c r="CD34" s="177" t="s">
        <v>237</v>
      </c>
      <c r="CE34" s="175" t="str">
        <f t="shared" si="61"/>
        <v>(</v>
      </c>
      <c r="CF34" s="172">
        <v>2250000000</v>
      </c>
      <c r="CG34" s="176">
        <v>45000000</v>
      </c>
      <c r="CH34" s="169" t="e">
        <f t="shared" si="62"/>
        <v>#N/A</v>
      </c>
      <c r="CI34" s="170">
        <f t="shared" si="63"/>
        <v>24000000.01359456</v>
      </c>
      <c r="CJ34" s="171">
        <f t="shared" si="64"/>
        <v>9999999999</v>
      </c>
      <c r="CK34" s="172" t="str">
        <f t="shared" si="65"/>
        <v/>
      </c>
      <c r="CL34" s="173" t="str">
        <f t="shared" si="32"/>
        <v>x</v>
      </c>
      <c r="CN34" s="6" t="str">
        <f t="shared" si="66"/>
        <v/>
      </c>
      <c r="CO34" s="293" t="e">
        <f t="shared" ca="1" si="78"/>
        <v>#N/A</v>
      </c>
      <c r="CP34" s="6" t="e">
        <f t="shared" ca="1" si="67"/>
        <v>#N/A</v>
      </c>
      <c r="CQ34" s="61">
        <v>18</v>
      </c>
      <c r="CR34" s="6">
        <f t="shared" si="33"/>
        <v>-141</v>
      </c>
      <c r="CS34" s="6">
        <f t="shared" si="34"/>
        <v>141</v>
      </c>
      <c r="CT34" s="56" t="str">
        <f t="shared" si="35"/>
        <v>188 Friesland</v>
      </c>
      <c r="CU34" s="76">
        <f t="shared" si="36"/>
        <v>-141</v>
      </c>
      <c r="CV34" s="76">
        <f t="shared" si="37"/>
        <v>0</v>
      </c>
      <c r="CX34" s="6" t="str">
        <f t="shared" si="38"/>
        <v>15</v>
      </c>
      <c r="CY34" s="6">
        <f t="shared" si="39"/>
        <v>0</v>
      </c>
      <c r="CZ34" s="6" t="str">
        <f t="shared" si="40"/>
        <v>20,21</v>
      </c>
      <c r="DA34" s="56" t="str">
        <f>1&amp;$DA$33&amp;"bet"</f>
        <v>10,19bet</v>
      </c>
      <c r="DB34" s="56">
        <f t="shared" ref="DB34:DB45" si="85">SUMIF(CZ:CZ,DA34,V:V)</f>
        <v>0</v>
      </c>
      <c r="DC34" s="56">
        <f t="shared" ref="DC34:DC45" si="86">SUMIF(CZ:CZ,DA34,AB:AB)</f>
        <v>0</v>
      </c>
      <c r="DG34" s="56" t="str">
        <f t="shared" si="41"/>
        <v>Liq120 Debiteuren</v>
      </c>
      <c r="DH34" s="6">
        <f t="shared" si="42"/>
        <v>0</v>
      </c>
      <c r="DJ34"/>
      <c r="DK34" s="6" t="str">
        <f t="shared" si="43"/>
        <v>LiqD</v>
      </c>
      <c r="DL34" s="6" t="str">
        <f t="shared" si="44"/>
        <v>liqdst</v>
      </c>
      <c r="DN34" s="6" t="str">
        <f t="shared" si="84"/>
        <v>bank</v>
      </c>
      <c r="DP34" s="6">
        <f t="shared" si="46"/>
        <v>1901.06</v>
      </c>
      <c r="DQ34" s="293">
        <f t="shared" ca="1" si="80"/>
        <v>28</v>
      </c>
      <c r="DR34" s="6" t="str">
        <f t="shared" ca="1" si="70"/>
        <v>x</v>
      </c>
      <c r="DU34" s="293" t="e">
        <f t="shared" ca="1" si="71"/>
        <v>#N/A</v>
      </c>
      <c r="DV34" s="5"/>
      <c r="DW34" s="293" t="e">
        <f t="shared" ca="1" si="81"/>
        <v>#N/A</v>
      </c>
      <c r="DZ34" s="293" t="e">
        <f t="shared" ca="1" si="72"/>
        <v>#N/A</v>
      </c>
      <c r="EA34" s="293" t="e">
        <f t="shared" ca="1" si="73"/>
        <v>#N/A</v>
      </c>
      <c r="EB34" s="293" t="e">
        <f t="shared" ca="1" si="74"/>
        <v>#N/A</v>
      </c>
      <c r="EE34" s="6" t="str">
        <f t="shared" si="47"/>
        <v/>
      </c>
      <c r="EF34" s="293" t="e">
        <f t="shared" ca="1" si="75"/>
        <v>#N/A</v>
      </c>
      <c r="EG34" s="6" t="e">
        <f t="shared" ca="1" si="48"/>
        <v>#N/A</v>
      </c>
    </row>
    <row r="35" spans="1:137" x14ac:dyDescent="0.2">
      <c r="C35" s="75"/>
      <c r="D35" s="184" t="str">
        <f t="shared" si="2"/>
        <v/>
      </c>
      <c r="E35" s="649" t="str">
        <f t="shared" si="82"/>
        <v/>
      </c>
      <c r="F35" s="607">
        <f t="shared" si="49"/>
        <v>19</v>
      </c>
      <c r="G35" s="650">
        <v>42054</v>
      </c>
      <c r="H35" s="651" t="s">
        <v>387</v>
      </c>
      <c r="I35" s="651" t="s">
        <v>6</v>
      </c>
      <c r="J35" s="651">
        <v>12</v>
      </c>
      <c r="K35" s="652" t="s">
        <v>700</v>
      </c>
      <c r="L35" s="889"/>
      <c r="M35" s="889"/>
      <c r="N35" s="653"/>
      <c r="O35" s="651">
        <v>16</v>
      </c>
      <c r="P35" s="651" t="s">
        <v>609</v>
      </c>
      <c r="Q35" s="654">
        <v>18</v>
      </c>
      <c r="R35" s="655"/>
      <c r="S35" s="607" t="str">
        <f t="shared" si="4"/>
        <v/>
      </c>
      <c r="T35" s="656">
        <f t="shared" si="50"/>
        <v>18</v>
      </c>
      <c r="U35" s="656">
        <f t="shared" si="51"/>
        <v>0</v>
      </c>
      <c r="V35" s="656">
        <f t="shared" si="5"/>
        <v>18</v>
      </c>
      <c r="W35" s="718"/>
      <c r="X35" s="660"/>
      <c r="Y35" s="656">
        <f t="shared" si="83"/>
        <v>0</v>
      </c>
      <c r="Z35" s="659"/>
      <c r="AA35" s="654"/>
      <c r="AB35" s="656">
        <f t="shared" si="7"/>
        <v>0</v>
      </c>
      <c r="AC35" s="661">
        <f t="shared" si="52"/>
        <v>0</v>
      </c>
      <c r="AE35" s="658" t="str">
        <f t="shared" si="8"/>
        <v/>
      </c>
      <c r="AF35" s="659"/>
      <c r="AT35" s="805" t="str">
        <f t="shared" si="79"/>
        <v/>
      </c>
      <c r="AU35" t="str">
        <f t="shared" si="10"/>
        <v>2 WV</v>
      </c>
      <c r="AV35" s="6" t="str">
        <f t="shared" si="11"/>
        <v xml:space="preserve"> WV</v>
      </c>
      <c r="AW35" s="317" t="str">
        <f t="shared" si="12"/>
        <v/>
      </c>
      <c r="AX35" s="158">
        <f t="shared" si="13"/>
        <v>2</v>
      </c>
      <c r="AY35" s="158" t="str">
        <f t="shared" si="14"/>
        <v>Q1</v>
      </c>
      <c r="AZ35" s="309" t="str">
        <f t="shared" si="15"/>
        <v/>
      </c>
      <c r="BA35" s="318" t="str">
        <f t="shared" si="16"/>
        <v>1 x</v>
      </c>
      <c r="BB35" s="473" t="str">
        <f t="shared" si="17"/>
        <v/>
      </c>
      <c r="BC35" s="80" t="str">
        <f t="shared" si="77"/>
        <v/>
      </c>
      <c r="BD35" s="56">
        <f t="shared" si="19"/>
        <v>1</v>
      </c>
      <c r="BE35" s="56" t="str">
        <f>Stam!F49</f>
        <v>159 Ontvangen btw boekjaar</v>
      </c>
      <c r="BF35" s="56" t="str">
        <f t="shared" si="20"/>
        <v>461 Bankkosten</v>
      </c>
      <c r="BG35" s="56" t="str">
        <f t="shared" si="21"/>
        <v>180 Rabobank</v>
      </c>
      <c r="BH35" s="6" t="str">
        <f t="shared" si="22"/>
        <v>Liq</v>
      </c>
      <c r="BI35" s="6">
        <v>81</v>
      </c>
      <c r="BJ35" s="56" t="str">
        <f>Stam!F22</f>
        <v>081 Prive IB 2012</v>
      </c>
      <c r="BK35" s="6" t="str">
        <f t="shared" si="23"/>
        <v>461 B</v>
      </c>
      <c r="BL35" s="56">
        <f t="shared" si="53"/>
        <v>42054.000003499998</v>
      </c>
      <c r="BM35" s="183">
        <f t="shared" si="54"/>
        <v>461.08582466479595</v>
      </c>
      <c r="BN35" s="61">
        <v>19</v>
      </c>
      <c r="BO35" s="6">
        <f t="shared" si="24"/>
        <v>42054.000003499998</v>
      </c>
      <c r="BP35" s="6">
        <f t="shared" si="25"/>
        <v>42054.000003499998</v>
      </c>
      <c r="BQ35" s="6">
        <f t="shared" si="55"/>
        <v>19</v>
      </c>
      <c r="BR35" s="206">
        <f t="shared" si="26"/>
        <v>461.08582466479595</v>
      </c>
      <c r="BS35" s="6">
        <f t="shared" si="27"/>
        <v>802.08580218081636</v>
      </c>
      <c r="BT35" s="6">
        <f t="shared" si="56"/>
        <v>12</v>
      </c>
      <c r="BU35" s="6" t="str">
        <f t="shared" si="28"/>
        <v/>
      </c>
      <c r="BW35" s="82">
        <f t="shared" si="57"/>
        <v>9999999999</v>
      </c>
      <c r="BX35" s="80" t="str">
        <f t="shared" si="29"/>
        <v>x</v>
      </c>
      <c r="BY35" s="80" t="str">
        <f t="shared" si="30"/>
        <v/>
      </c>
      <c r="BZ35" s="56" t="str">
        <f t="shared" si="58"/>
        <v/>
      </c>
      <c r="CA35" s="56" t="str">
        <f t="shared" si="59"/>
        <v/>
      </c>
      <c r="CB35" s="88">
        <f t="shared" si="60"/>
        <v>0</v>
      </c>
      <c r="CC35" s="56" t="str">
        <f t="shared" si="31"/>
        <v/>
      </c>
      <c r="CD35" s="177" t="s">
        <v>238</v>
      </c>
      <c r="CE35" s="175" t="str">
        <f t="shared" si="61"/>
        <v>)</v>
      </c>
      <c r="CF35" s="172">
        <v>2375000000</v>
      </c>
      <c r="CG35" s="176">
        <v>47500000</v>
      </c>
      <c r="CH35" s="169">
        <f t="shared" si="62"/>
        <v>9999999999</v>
      </c>
      <c r="CI35" s="170">
        <f t="shared" si="63"/>
        <v>9999999999</v>
      </c>
      <c r="CJ35" s="171">
        <f t="shared" si="64"/>
        <v>9999999999</v>
      </c>
      <c r="CK35" s="172" t="str">
        <f t="shared" si="65"/>
        <v/>
      </c>
      <c r="CL35" s="173" t="str">
        <f t="shared" si="32"/>
        <v>x</v>
      </c>
      <c r="CN35" s="6" t="str">
        <f t="shared" si="66"/>
        <v/>
      </c>
      <c r="CO35" s="293" t="e">
        <f t="shared" ca="1" si="78"/>
        <v>#N/A</v>
      </c>
      <c r="CP35" s="6" t="e">
        <f t="shared" ca="1" si="67"/>
        <v>#N/A</v>
      </c>
      <c r="CQ35" s="61">
        <v>19</v>
      </c>
      <c r="CR35" s="6">
        <f t="shared" si="33"/>
        <v>-18</v>
      </c>
      <c r="CS35" s="6">
        <f t="shared" si="34"/>
        <v>0</v>
      </c>
      <c r="CT35" s="56" t="str">
        <f t="shared" si="35"/>
        <v>180 Rabobank</v>
      </c>
      <c r="CU35" s="76">
        <f t="shared" si="36"/>
        <v>-18</v>
      </c>
      <c r="CV35" s="76">
        <f t="shared" si="37"/>
        <v>0</v>
      </c>
      <c r="CX35" s="6" t="str">
        <f t="shared" si="38"/>
        <v/>
      </c>
      <c r="CY35" s="6" t="str">
        <f t="shared" si="39"/>
        <v/>
      </c>
      <c r="CZ35" s="6" t="str">
        <f t="shared" si="40"/>
        <v>2</v>
      </c>
      <c r="DA35" s="56" t="str">
        <f>2&amp;$DA$33&amp;"bet"</f>
        <v>20,19bet</v>
      </c>
      <c r="DB35" s="56">
        <f t="shared" si="85"/>
        <v>0</v>
      </c>
      <c r="DC35" s="56">
        <f t="shared" si="86"/>
        <v>0</v>
      </c>
      <c r="DG35" s="56" t="str">
        <f t="shared" si="41"/>
        <v>Liq461 Bankkosten</v>
      </c>
      <c r="DH35" s="6">
        <f t="shared" si="42"/>
        <v>0</v>
      </c>
      <c r="DJ35"/>
      <c r="DK35" s="6" t="str">
        <f t="shared" si="43"/>
        <v>Liq</v>
      </c>
      <c r="DL35" s="6" t="str">
        <f t="shared" si="44"/>
        <v>banst</v>
      </c>
      <c r="DN35" s="6" t="str">
        <f t="shared" si="84"/>
        <v>bank</v>
      </c>
      <c r="DP35" s="6">
        <f t="shared" si="46"/>
        <v>750</v>
      </c>
      <c r="DQ35" s="293">
        <f t="shared" ca="1" si="80"/>
        <v>29</v>
      </c>
      <c r="DR35" s="6" t="str">
        <f t="shared" ca="1" si="70"/>
        <v>x</v>
      </c>
      <c r="DU35" s="293" t="e">
        <f t="shared" ca="1" si="71"/>
        <v>#N/A</v>
      </c>
      <c r="DV35" s="5"/>
      <c r="DW35" s="293" t="e">
        <f t="shared" ca="1" si="81"/>
        <v>#N/A</v>
      </c>
      <c r="DZ35" s="293" t="e">
        <f t="shared" ca="1" si="72"/>
        <v>#N/A</v>
      </c>
      <c r="EA35" s="293" t="e">
        <f t="shared" ca="1" si="73"/>
        <v>#N/A</v>
      </c>
      <c r="EB35" s="293" t="e">
        <f t="shared" ca="1" si="74"/>
        <v>#N/A</v>
      </c>
      <c r="EE35" s="6" t="str">
        <f t="shared" si="47"/>
        <v/>
      </c>
      <c r="EF35" s="293" t="e">
        <f t="shared" ca="1" si="75"/>
        <v>#N/A</v>
      </c>
      <c r="EG35" s="6" t="e">
        <f t="shared" ca="1" si="48"/>
        <v>#N/A</v>
      </c>
    </row>
    <row r="36" spans="1:137" x14ac:dyDescent="0.2">
      <c r="C36" s="75"/>
      <c r="D36" s="184" t="str">
        <f t="shared" si="2"/>
        <v/>
      </c>
      <c r="E36" s="649" t="str">
        <f t="shared" si="82"/>
        <v/>
      </c>
      <c r="F36" s="607">
        <f t="shared" si="49"/>
        <v>20</v>
      </c>
      <c r="G36" s="650">
        <v>42054</v>
      </c>
      <c r="H36" s="651" t="s">
        <v>387</v>
      </c>
      <c r="I36" s="651" t="s">
        <v>6</v>
      </c>
      <c r="J36" s="651">
        <v>12</v>
      </c>
      <c r="K36" s="652" t="s">
        <v>855</v>
      </c>
      <c r="L36" s="889"/>
      <c r="M36" s="889"/>
      <c r="N36" s="653"/>
      <c r="O36" s="651">
        <v>17</v>
      </c>
      <c r="P36" s="651" t="s">
        <v>863</v>
      </c>
      <c r="Q36" s="654"/>
      <c r="R36" s="655">
        <v>1.82</v>
      </c>
      <c r="S36" s="607" t="str">
        <f t="shared" si="4"/>
        <v/>
      </c>
      <c r="T36" s="656">
        <f t="shared" si="50"/>
        <v>-1.82</v>
      </c>
      <c r="U36" s="656">
        <f t="shared" si="51"/>
        <v>0</v>
      </c>
      <c r="V36" s="656">
        <f t="shared" si="5"/>
        <v>-1.82</v>
      </c>
      <c r="W36" s="718"/>
      <c r="X36" s="660"/>
      <c r="Y36" s="656">
        <f t="shared" si="83"/>
        <v>0</v>
      </c>
      <c r="Z36" s="659"/>
      <c r="AA36" s="654"/>
      <c r="AB36" s="656">
        <f t="shared" si="7"/>
        <v>0</v>
      </c>
      <c r="AC36" s="661">
        <f t="shared" si="52"/>
        <v>0</v>
      </c>
      <c r="AE36" s="658" t="str">
        <f t="shared" si="8"/>
        <v/>
      </c>
      <c r="AF36" s="659"/>
      <c r="AT36" s="805" t="str">
        <f t="shared" si="79"/>
        <v/>
      </c>
      <c r="AU36" t="str">
        <f t="shared" si="10"/>
        <v>2 WV</v>
      </c>
      <c r="AV36" s="6" t="str">
        <f t="shared" si="11"/>
        <v xml:space="preserve"> WV</v>
      </c>
      <c r="AW36" s="317" t="str">
        <f t="shared" si="12"/>
        <v/>
      </c>
      <c r="AX36" s="158">
        <f t="shared" si="13"/>
        <v>2</v>
      </c>
      <c r="AY36" s="158" t="str">
        <f t="shared" si="14"/>
        <v>Q1</v>
      </c>
      <c r="AZ36" s="309" t="str">
        <f t="shared" si="15"/>
        <v/>
      </c>
      <c r="BA36" s="318" t="str">
        <f t="shared" si="16"/>
        <v>1 x</v>
      </c>
      <c r="BB36" s="473" t="str">
        <f t="shared" si="17"/>
        <v/>
      </c>
      <c r="BC36" s="80" t="str">
        <f t="shared" si="77"/>
        <v/>
      </c>
      <c r="BD36" s="56">
        <f t="shared" si="19"/>
        <v>1</v>
      </c>
      <c r="BE36" s="56" t="str">
        <f>Stam!F61</f>
        <v>180 Rabobank</v>
      </c>
      <c r="BF36" s="56" t="str">
        <f t="shared" si="20"/>
        <v>900 Rentebaten</v>
      </c>
      <c r="BG36" s="56" t="str">
        <f t="shared" si="21"/>
        <v>180 Rabobank</v>
      </c>
      <c r="BH36" s="6" t="str">
        <f t="shared" si="22"/>
        <v>Liq</v>
      </c>
      <c r="BI36" s="6">
        <v>82</v>
      </c>
      <c r="BJ36" s="56" t="str">
        <f>Stam!F23</f>
        <v>082 Prive IB 2011</v>
      </c>
      <c r="BK36" s="6" t="str">
        <f t="shared" si="23"/>
        <v>900 R</v>
      </c>
      <c r="BL36" s="56">
        <f t="shared" si="53"/>
        <v>42054.000003599998</v>
      </c>
      <c r="BM36" s="183">
        <f t="shared" si="54"/>
        <v>900.0858246697959</v>
      </c>
      <c r="BN36" s="61">
        <v>20</v>
      </c>
      <c r="BO36" s="6">
        <f t="shared" si="24"/>
        <v>42054.000003599998</v>
      </c>
      <c r="BP36" s="6">
        <f t="shared" si="25"/>
        <v>42054.000003599998</v>
      </c>
      <c r="BQ36" s="6">
        <f t="shared" si="55"/>
        <v>20</v>
      </c>
      <c r="BR36" s="206">
        <f t="shared" si="26"/>
        <v>900.0858246697959</v>
      </c>
      <c r="BS36" s="6">
        <f t="shared" si="27"/>
        <v>808.08572867642863</v>
      </c>
      <c r="BT36" s="6">
        <f t="shared" si="56"/>
        <v>5</v>
      </c>
      <c r="BU36" s="6" t="str">
        <f t="shared" si="28"/>
        <v/>
      </c>
      <c r="BW36" s="82">
        <f t="shared" si="57"/>
        <v>9999999999</v>
      </c>
      <c r="BX36" s="80" t="str">
        <f t="shared" si="29"/>
        <v>x</v>
      </c>
      <c r="BY36" s="80" t="str">
        <f t="shared" si="30"/>
        <v/>
      </c>
      <c r="BZ36" s="56" t="str">
        <f t="shared" si="58"/>
        <v/>
      </c>
      <c r="CA36" s="56" t="str">
        <f t="shared" si="59"/>
        <v/>
      </c>
      <c r="CB36" s="88">
        <f t="shared" si="60"/>
        <v>0</v>
      </c>
      <c r="CC36" s="56" t="str">
        <f t="shared" si="31"/>
        <v/>
      </c>
      <c r="CD36" s="177" t="s">
        <v>239</v>
      </c>
      <c r="CE36" s="175" t="str">
        <f t="shared" si="61"/>
        <v>&lt;</v>
      </c>
      <c r="CF36" s="172">
        <v>2500000000</v>
      </c>
      <c r="CG36" s="176">
        <v>50000000</v>
      </c>
      <c r="CH36" s="169">
        <f t="shared" si="62"/>
        <v>9999999999</v>
      </c>
      <c r="CI36" s="170">
        <f t="shared" si="63"/>
        <v>9999999999</v>
      </c>
      <c r="CJ36" s="171">
        <f t="shared" si="64"/>
        <v>9999999999</v>
      </c>
      <c r="CK36" s="172" t="str">
        <f t="shared" si="65"/>
        <v/>
      </c>
      <c r="CL36" s="173" t="str">
        <f t="shared" si="32"/>
        <v>x</v>
      </c>
      <c r="CN36" s="6" t="str">
        <f t="shared" si="66"/>
        <v/>
      </c>
      <c r="CO36" s="293" t="e">
        <f t="shared" ca="1" si="78"/>
        <v>#N/A</v>
      </c>
      <c r="CP36" s="6" t="e">
        <f t="shared" ca="1" si="67"/>
        <v>#N/A</v>
      </c>
      <c r="CQ36" s="61">
        <v>20</v>
      </c>
      <c r="CR36" s="6">
        <f t="shared" si="33"/>
        <v>1.82</v>
      </c>
      <c r="CS36" s="6">
        <f t="shared" si="34"/>
        <v>0</v>
      </c>
      <c r="CT36" s="56" t="str">
        <f t="shared" si="35"/>
        <v>180 Rabobank</v>
      </c>
      <c r="CU36" s="76">
        <f t="shared" si="36"/>
        <v>1.82</v>
      </c>
      <c r="CV36" s="76">
        <f t="shared" si="37"/>
        <v>0</v>
      </c>
      <c r="CX36" s="6" t="str">
        <f t="shared" si="38"/>
        <v/>
      </c>
      <c r="CY36" s="6" t="str">
        <f t="shared" si="39"/>
        <v/>
      </c>
      <c r="CZ36" s="6" t="str">
        <f t="shared" si="40"/>
        <v>2</v>
      </c>
      <c r="DA36" s="56" t="str">
        <f>3&amp;$DA$33&amp;"bet"</f>
        <v>30,19bet</v>
      </c>
      <c r="DB36" s="56">
        <f t="shared" si="85"/>
        <v>0</v>
      </c>
      <c r="DC36" s="56">
        <f t="shared" si="86"/>
        <v>0</v>
      </c>
      <c r="DG36" s="56" t="str">
        <f t="shared" si="41"/>
        <v>Liq900 Rentebaten</v>
      </c>
      <c r="DH36" s="6">
        <f t="shared" si="42"/>
        <v>0</v>
      </c>
      <c r="DJ36"/>
      <c r="DK36" s="6" t="str">
        <f t="shared" si="43"/>
        <v>Liq</v>
      </c>
      <c r="DL36" s="6" t="str">
        <f t="shared" si="44"/>
        <v>banst</v>
      </c>
      <c r="DN36" s="6" t="str">
        <f t="shared" si="84"/>
        <v>bank</v>
      </c>
      <c r="DP36" s="6" t="str">
        <f t="shared" si="46"/>
        <v/>
      </c>
      <c r="DQ36" s="293">
        <f t="shared" ca="1" si="80"/>
        <v>30</v>
      </c>
      <c r="DR36" s="6" t="str">
        <f t="shared" ca="1" si="70"/>
        <v>x</v>
      </c>
      <c r="DU36" s="293" t="e">
        <f t="shared" ca="1" si="71"/>
        <v>#N/A</v>
      </c>
      <c r="DV36" s="5"/>
      <c r="DW36" s="293" t="e">
        <f t="shared" ca="1" si="81"/>
        <v>#N/A</v>
      </c>
      <c r="DZ36" s="293" t="e">
        <f t="shared" ca="1" si="72"/>
        <v>#N/A</v>
      </c>
      <c r="EA36" s="293" t="e">
        <f t="shared" ca="1" si="73"/>
        <v>#N/A</v>
      </c>
      <c r="EB36" s="293" t="e">
        <f t="shared" ca="1" si="74"/>
        <v>#N/A</v>
      </c>
      <c r="EE36" s="6" t="str">
        <f t="shared" si="47"/>
        <v/>
      </c>
      <c r="EF36" s="293" t="e">
        <f t="shared" ca="1" si="75"/>
        <v>#N/A</v>
      </c>
      <c r="EG36" s="6" t="e">
        <f t="shared" ca="1" si="48"/>
        <v>#N/A</v>
      </c>
    </row>
    <row r="37" spans="1:137" x14ac:dyDescent="0.2">
      <c r="A37"/>
      <c r="C37" s="75"/>
      <c r="D37" s="184" t="str">
        <f t="shared" si="2"/>
        <v/>
      </c>
      <c r="E37" s="649" t="str">
        <f t="shared" si="82"/>
        <v/>
      </c>
      <c r="F37" s="607">
        <f t="shared" si="49"/>
        <v>21</v>
      </c>
      <c r="G37" s="650">
        <v>42054</v>
      </c>
      <c r="H37" s="651" t="s">
        <v>387</v>
      </c>
      <c r="I37" s="651" t="s">
        <v>879</v>
      </c>
      <c r="J37" s="651">
        <v>12</v>
      </c>
      <c r="K37" s="652" t="s">
        <v>864</v>
      </c>
      <c r="L37" s="889"/>
      <c r="M37" s="889"/>
      <c r="N37" s="653" t="s">
        <v>709</v>
      </c>
      <c r="O37" s="651">
        <v>18</v>
      </c>
      <c r="P37" s="651" t="s">
        <v>872</v>
      </c>
      <c r="Q37" s="654">
        <v>10</v>
      </c>
      <c r="R37" s="655"/>
      <c r="S37" s="607" t="str">
        <f t="shared" si="4"/>
        <v>C</v>
      </c>
      <c r="T37" s="656">
        <f t="shared" si="50"/>
        <v>10</v>
      </c>
      <c r="U37" s="656">
        <f t="shared" si="51"/>
        <v>0</v>
      </c>
      <c r="V37" s="656">
        <f t="shared" si="5"/>
        <v>10</v>
      </c>
      <c r="W37" s="718"/>
      <c r="X37" s="660"/>
      <c r="Y37" s="656">
        <f t="shared" si="83"/>
        <v>0</v>
      </c>
      <c r="Z37" s="659"/>
      <c r="AA37" s="654"/>
      <c r="AB37" s="656">
        <f t="shared" si="7"/>
        <v>0</v>
      </c>
      <c r="AC37" s="661">
        <f t="shared" si="52"/>
        <v>0</v>
      </c>
      <c r="AE37" s="658" t="str">
        <f t="shared" si="8"/>
        <v>800 V</v>
      </c>
      <c r="AF37" s="659"/>
      <c r="AT37" s="805">
        <f t="shared" si="79"/>
        <v>1901.06</v>
      </c>
      <c r="AU37" t="str">
        <f t="shared" si="10"/>
        <v>2 Bal</v>
      </c>
      <c r="AV37" s="6" t="str">
        <f t="shared" si="11"/>
        <v xml:space="preserve"> Bal</v>
      </c>
      <c r="AW37" s="317" t="str">
        <f t="shared" si="12"/>
        <v>800 V</v>
      </c>
      <c r="AX37" s="158">
        <f t="shared" si="13"/>
        <v>2</v>
      </c>
      <c r="AY37" s="158" t="str">
        <f t="shared" si="14"/>
        <v>Q1</v>
      </c>
      <c r="AZ37" s="309">
        <f t="shared" si="15"/>
        <v>10</v>
      </c>
      <c r="BA37" s="318" t="str">
        <f t="shared" si="16"/>
        <v>1 x</v>
      </c>
      <c r="BB37" s="473" t="str">
        <f t="shared" si="17"/>
        <v>C</v>
      </c>
      <c r="BC37" s="80" t="str">
        <f t="shared" si="77"/>
        <v/>
      </c>
      <c r="BD37" s="56">
        <f t="shared" si="19"/>
        <v>0</v>
      </c>
      <c r="BE37" s="56" t="str">
        <f>Stam!F62</f>
        <v>181 Fortis Rea3</v>
      </c>
      <c r="BF37" s="56" t="str">
        <f t="shared" si="20"/>
        <v>130 Crediteuren</v>
      </c>
      <c r="BG37" s="56" t="str">
        <f t="shared" si="21"/>
        <v>181 Fortis Rea3</v>
      </c>
      <c r="BH37" s="6" t="str">
        <f t="shared" si="22"/>
        <v>Liq</v>
      </c>
      <c r="BI37" s="6">
        <v>83</v>
      </c>
      <c r="BJ37" s="56" t="str">
        <f>Stam!F24</f>
        <v>083 Prive ziekte</v>
      </c>
      <c r="BK37" s="6" t="str">
        <f t="shared" si="23"/>
        <v>130 C</v>
      </c>
      <c r="BL37" s="56">
        <f t="shared" si="53"/>
        <v>42054.000003699999</v>
      </c>
      <c r="BM37" s="183">
        <f t="shared" si="54"/>
        <v>130.08582467479593</v>
      </c>
      <c r="BN37" s="61">
        <v>21</v>
      </c>
      <c r="BO37" s="6">
        <f t="shared" si="24"/>
        <v>42054.000003699999</v>
      </c>
      <c r="BP37" s="6">
        <f t="shared" si="25"/>
        <v>42054.000003699999</v>
      </c>
      <c r="BQ37" s="6">
        <f t="shared" si="55"/>
        <v>21</v>
      </c>
      <c r="BR37" s="206">
        <f t="shared" si="26"/>
        <v>130.08582467479593</v>
      </c>
      <c r="BS37" s="6">
        <f t="shared" si="27"/>
        <v>808.08582672061232</v>
      </c>
      <c r="BT37" s="6">
        <f t="shared" si="56"/>
        <v>22</v>
      </c>
      <c r="BU37" s="6" t="str">
        <f t="shared" si="28"/>
        <v>800 V</v>
      </c>
      <c r="BW37" s="82">
        <f t="shared" si="57"/>
        <v>4955700018.0147943</v>
      </c>
      <c r="BX37" s="80">
        <f t="shared" si="29"/>
        <v>21</v>
      </c>
      <c r="BY37" s="80" t="str">
        <f t="shared" si="30"/>
        <v>pieters</v>
      </c>
      <c r="BZ37" s="56" t="str">
        <f t="shared" si="58"/>
        <v>p</v>
      </c>
      <c r="CA37" s="56" t="str">
        <f t="shared" si="59"/>
        <v>i</v>
      </c>
      <c r="CB37" s="88">
        <f t="shared" si="60"/>
        <v>7</v>
      </c>
      <c r="CC37" s="56">
        <f t="shared" si="31"/>
        <v>18</v>
      </c>
      <c r="CD37" s="177" t="s">
        <v>240</v>
      </c>
      <c r="CE37" s="175" t="str">
        <f t="shared" si="61"/>
        <v>&gt;</v>
      </c>
      <c r="CF37" s="172">
        <v>2625000000</v>
      </c>
      <c r="CG37" s="176">
        <v>52500000</v>
      </c>
      <c r="CH37" s="169">
        <f t="shared" si="62"/>
        <v>4955700018.0147943</v>
      </c>
      <c r="CI37" s="170">
        <f t="shared" si="63"/>
        <v>4955700018.0147943</v>
      </c>
      <c r="CJ37" s="171">
        <f t="shared" si="64"/>
        <v>9999999999</v>
      </c>
      <c r="CK37" s="172" t="str">
        <f t="shared" si="65"/>
        <v/>
      </c>
      <c r="CL37" s="173" t="str">
        <f t="shared" si="32"/>
        <v>x</v>
      </c>
      <c r="CN37" s="6" t="str">
        <f t="shared" si="66"/>
        <v/>
      </c>
      <c r="CO37" s="293" t="e">
        <f t="shared" ca="1" si="78"/>
        <v>#N/A</v>
      </c>
      <c r="CP37" s="6" t="e">
        <f t="shared" ca="1" si="67"/>
        <v>#N/A</v>
      </c>
      <c r="CQ37" s="61">
        <v>21</v>
      </c>
      <c r="CR37" s="6">
        <f t="shared" si="33"/>
        <v>-10</v>
      </c>
      <c r="CS37" s="6">
        <f t="shared" si="34"/>
        <v>10</v>
      </c>
      <c r="CT37" s="56" t="str">
        <f t="shared" si="35"/>
        <v>181 Fortis Rea3</v>
      </c>
      <c r="CU37" s="76">
        <f t="shared" si="36"/>
        <v>-10</v>
      </c>
      <c r="CV37" s="76">
        <f t="shared" si="37"/>
        <v>0</v>
      </c>
      <c r="CX37" s="6" t="str">
        <f t="shared" si="38"/>
        <v>pieters18</v>
      </c>
      <c r="CY37" s="6" t="str">
        <f t="shared" si="39"/>
        <v>pieters</v>
      </c>
      <c r="CZ37" s="6" t="str">
        <f t="shared" si="40"/>
        <v>2</v>
      </c>
      <c r="DA37" s="56" t="str">
        <f>4&amp;$DA$33&amp;"bet"</f>
        <v>40,19bet</v>
      </c>
      <c r="DB37" s="56">
        <f t="shared" si="85"/>
        <v>0</v>
      </c>
      <c r="DC37" s="56">
        <f t="shared" si="86"/>
        <v>0</v>
      </c>
      <c r="DG37" s="56" t="str">
        <f t="shared" si="41"/>
        <v>Liq130 Crediteuren</v>
      </c>
      <c r="DH37" s="6">
        <f t="shared" si="42"/>
        <v>0</v>
      </c>
      <c r="DJ37"/>
      <c r="DK37" s="6" t="str">
        <f>IF(AND(H37="Liq",L37="x",M37=""),"LiqD",IF(AND(H37="Liq",L37="",M37="x"),"LiqC",H37))</f>
        <v>Liq</v>
      </c>
      <c r="DL37" s="6" t="str">
        <f>VLOOKUP(DK37,$DK$5:$DL$11,2,FALSE)</f>
        <v>banst</v>
      </c>
      <c r="DN37" s="6" t="str">
        <f t="shared" si="84"/>
        <v>bank</v>
      </c>
      <c r="DP37" s="6" t="str">
        <f t="shared" si="46"/>
        <v/>
      </c>
      <c r="DQ37" s="293">
        <f t="shared" ca="1" si="80"/>
        <v>31</v>
      </c>
      <c r="DR37" s="6" t="str">
        <f t="shared" ca="1" si="70"/>
        <v>x</v>
      </c>
      <c r="DU37" s="293" t="e">
        <f t="shared" ca="1" si="71"/>
        <v>#N/A</v>
      </c>
      <c r="DV37" s="5"/>
      <c r="DW37" s="293" t="e">
        <f t="shared" ca="1" si="81"/>
        <v>#N/A</v>
      </c>
      <c r="DZ37" s="293" t="e">
        <f t="shared" ca="1" si="72"/>
        <v>#N/A</v>
      </c>
      <c r="EA37" s="293" t="e">
        <f t="shared" ca="1" si="73"/>
        <v>#N/A</v>
      </c>
      <c r="EB37" s="293" t="e">
        <f t="shared" ca="1" si="74"/>
        <v>#N/A</v>
      </c>
      <c r="EE37" s="6" t="str">
        <f t="shared" si="47"/>
        <v/>
      </c>
      <c r="EF37" s="293" t="e">
        <f t="shared" ca="1" si="75"/>
        <v>#N/A</v>
      </c>
      <c r="EG37" s="6" t="e">
        <f t="shared" ca="1" si="48"/>
        <v>#N/A</v>
      </c>
    </row>
    <row r="38" spans="1:137" x14ac:dyDescent="0.2">
      <c r="A38"/>
      <c r="C38" s="75"/>
      <c r="D38" s="184" t="str">
        <f t="shared" si="2"/>
        <v/>
      </c>
      <c r="E38" s="649" t="str">
        <f t="shared" si="82"/>
        <v/>
      </c>
      <c r="F38" s="607">
        <f t="shared" si="49"/>
        <v>22</v>
      </c>
      <c r="G38" s="650">
        <v>42055</v>
      </c>
      <c r="H38" s="651" t="s">
        <v>387</v>
      </c>
      <c r="I38" s="651" t="s">
        <v>937</v>
      </c>
      <c r="J38" s="651">
        <v>1</v>
      </c>
      <c r="K38" s="652" t="s">
        <v>856</v>
      </c>
      <c r="L38" s="889"/>
      <c r="M38" s="889"/>
      <c r="N38" s="653" t="s">
        <v>857</v>
      </c>
      <c r="O38" s="651">
        <v>161</v>
      </c>
      <c r="P38" s="651" t="s">
        <v>788</v>
      </c>
      <c r="Q38" s="654"/>
      <c r="R38" s="655">
        <v>10</v>
      </c>
      <c r="S38" s="607" t="str">
        <f t="shared" si="4"/>
        <v/>
      </c>
      <c r="T38" s="656">
        <f t="shared" si="50"/>
        <v>-10</v>
      </c>
      <c r="U38" s="656">
        <f t="shared" si="51"/>
        <v>-1.7355371900826446</v>
      </c>
      <c r="V38" s="656">
        <f t="shared" si="5"/>
        <v>-8.2644628099173545</v>
      </c>
      <c r="W38" s="719"/>
      <c r="X38" s="660">
        <v>0.21</v>
      </c>
      <c r="Y38" s="656">
        <f t="shared" si="83"/>
        <v>0</v>
      </c>
      <c r="Z38" s="659"/>
      <c r="AA38" s="654" t="s">
        <v>288</v>
      </c>
      <c r="AB38" s="656">
        <f t="shared" si="7"/>
        <v>-1.7355371900826446</v>
      </c>
      <c r="AC38" s="661">
        <f t="shared" si="52"/>
        <v>-1.7355371900826446</v>
      </c>
      <c r="AE38" s="658" t="str">
        <f t="shared" si="8"/>
        <v>808 V</v>
      </c>
      <c r="AF38" s="659"/>
      <c r="AT38" s="805" t="str">
        <f t="shared" si="79"/>
        <v/>
      </c>
      <c r="AU38" t="str">
        <f t="shared" si="10"/>
        <v>2 WV</v>
      </c>
      <c r="AV38" s="6" t="str">
        <f t="shared" si="11"/>
        <v xml:space="preserve"> WV</v>
      </c>
      <c r="AW38" s="317" t="str">
        <f t="shared" si="12"/>
        <v>808 V</v>
      </c>
      <c r="AX38" s="158">
        <f t="shared" si="13"/>
        <v>2</v>
      </c>
      <c r="AY38" s="158" t="str">
        <f t="shared" si="14"/>
        <v>Q1</v>
      </c>
      <c r="AZ38" s="309" t="str">
        <f t="shared" si="15"/>
        <v/>
      </c>
      <c r="BA38" s="318" t="str">
        <f t="shared" si="16"/>
        <v>1 x</v>
      </c>
      <c r="BB38" s="473" t="str">
        <f t="shared" si="17"/>
        <v/>
      </c>
      <c r="BC38" s="80" t="str">
        <f t="shared" si="77"/>
        <v>bet</v>
      </c>
      <c r="BD38" s="56">
        <f t="shared" si="19"/>
        <v>1</v>
      </c>
      <c r="BE38" s="56" t="str">
        <f>Stam!F63</f>
        <v>182 Lehmann</v>
      </c>
      <c r="BF38" s="56" t="str">
        <f t="shared" si="20"/>
        <v>808 Verkopen 2</v>
      </c>
      <c r="BG38" s="56" t="str">
        <f t="shared" si="21"/>
        <v>186 Bank 2</v>
      </c>
      <c r="BH38" s="6" t="str">
        <f t="shared" si="22"/>
        <v>Liq</v>
      </c>
      <c r="BI38" s="6">
        <v>84</v>
      </c>
      <c r="BJ38" s="56" t="str">
        <f>Stam!F25</f>
        <v>084 Prive giften</v>
      </c>
      <c r="BK38" s="6" t="str">
        <f t="shared" si="23"/>
        <v>808 V</v>
      </c>
      <c r="BL38" s="56">
        <f t="shared" si="53"/>
        <v>42055.0000038</v>
      </c>
      <c r="BM38" s="183">
        <f t="shared" si="54"/>
        <v>808.08582672061232</v>
      </c>
      <c r="BN38" s="61">
        <v>22</v>
      </c>
      <c r="BO38" s="6">
        <f t="shared" si="24"/>
        <v>42055.0000038</v>
      </c>
      <c r="BP38" s="6">
        <f t="shared" si="25"/>
        <v>42055.0000038</v>
      </c>
      <c r="BQ38" s="6">
        <f t="shared" si="55"/>
        <v>22</v>
      </c>
      <c r="BR38" s="206">
        <f t="shared" si="26"/>
        <v>808.08582672061232</v>
      </c>
      <c r="BS38" s="6">
        <f t="shared" si="27"/>
        <v>900.0858246697959</v>
      </c>
      <c r="BT38" s="6">
        <f t="shared" si="56"/>
        <v>20</v>
      </c>
      <c r="BU38" s="6" t="str">
        <f t="shared" si="28"/>
        <v>808 V</v>
      </c>
      <c r="BW38" s="82">
        <f t="shared" si="57"/>
        <v>9999999999</v>
      </c>
      <c r="BX38" s="80" t="str">
        <f t="shared" si="29"/>
        <v>x</v>
      </c>
      <c r="BY38" s="80" t="str">
        <f t="shared" si="30"/>
        <v/>
      </c>
      <c r="BZ38" s="56" t="str">
        <f t="shared" si="58"/>
        <v/>
      </c>
      <c r="CA38" s="56" t="str">
        <f t="shared" si="59"/>
        <v/>
      </c>
      <c r="CB38" s="88">
        <f t="shared" si="60"/>
        <v>0</v>
      </c>
      <c r="CC38" s="56" t="str">
        <f t="shared" si="31"/>
        <v/>
      </c>
      <c r="CD38" s="178" t="s">
        <v>273</v>
      </c>
      <c r="CE38" s="175" t="str">
        <f t="shared" si="61"/>
        <v>-</v>
      </c>
      <c r="CF38" s="172">
        <v>2750000000</v>
      </c>
      <c r="CG38" s="176">
        <v>55000000</v>
      </c>
      <c r="CH38" s="169">
        <f t="shared" si="62"/>
        <v>9999999999</v>
      </c>
      <c r="CI38" s="170">
        <f t="shared" si="63"/>
        <v>9999999999</v>
      </c>
      <c r="CJ38" s="171">
        <f t="shared" si="64"/>
        <v>9999999999</v>
      </c>
      <c r="CK38" s="172" t="str">
        <f t="shared" si="65"/>
        <v/>
      </c>
      <c r="CL38" s="173" t="str">
        <f t="shared" si="32"/>
        <v>x</v>
      </c>
      <c r="CN38" s="6" t="str">
        <f t="shared" si="66"/>
        <v/>
      </c>
      <c r="CO38" s="293" t="e">
        <f t="shared" ca="1" si="78"/>
        <v>#N/A</v>
      </c>
      <c r="CP38" s="6" t="e">
        <f t="shared" ca="1" si="67"/>
        <v>#N/A</v>
      </c>
      <c r="CQ38" s="61">
        <v>22</v>
      </c>
      <c r="CR38" s="6">
        <f t="shared" si="33"/>
        <v>10</v>
      </c>
      <c r="CS38" s="6">
        <f t="shared" si="34"/>
        <v>0</v>
      </c>
      <c r="CT38" s="56" t="str">
        <f t="shared" si="35"/>
        <v>186 Bank 2</v>
      </c>
      <c r="CU38" s="76">
        <f t="shared" si="36"/>
        <v>10</v>
      </c>
      <c r="CV38" s="76">
        <f t="shared" si="37"/>
        <v>0</v>
      </c>
      <c r="CX38" s="6" t="str">
        <f t="shared" si="38"/>
        <v/>
      </c>
      <c r="CY38" s="6" t="str">
        <f t="shared" si="39"/>
        <v/>
      </c>
      <c r="CZ38" s="6" t="str">
        <f t="shared" si="40"/>
        <v>20,21bet</v>
      </c>
      <c r="DA38" s="56" t="str">
        <f>5&amp;$DA$33&amp;"bet"</f>
        <v>50,19bet</v>
      </c>
      <c r="DB38" s="56">
        <f t="shared" si="85"/>
        <v>0</v>
      </c>
      <c r="DC38" s="56">
        <f t="shared" si="86"/>
        <v>0</v>
      </c>
      <c r="DG38" s="56" t="str">
        <f t="shared" si="41"/>
        <v>Liq808 Verkopen 2</v>
      </c>
      <c r="DH38" s="6">
        <f t="shared" si="42"/>
        <v>0</v>
      </c>
      <c r="DJ38"/>
      <c r="DK38" s="6" t="str">
        <f t="shared" ref="DK38:DK101" si="87">IF(AND(H38="Liq",L38="x",M38=""),"LiqD",IF(AND(H38="Liq",L38="",M38="x"),"LiqC",H38))</f>
        <v>Liq</v>
      </c>
      <c r="DL38" s="6" t="str">
        <f t="shared" ref="DL38:DL101" si="88">VLOOKUP(DK38,$DK$5:$DL$11,2,FALSE)</f>
        <v>banst</v>
      </c>
      <c r="DN38" s="6" t="str">
        <f t="shared" si="84"/>
        <v>bank</v>
      </c>
      <c r="DP38" s="6" t="str">
        <f t="shared" si="46"/>
        <v/>
      </c>
      <c r="DQ38" s="293">
        <f t="shared" ca="1" si="80"/>
        <v>32</v>
      </c>
      <c r="DR38" s="6" t="str">
        <f t="shared" ca="1" si="70"/>
        <v>x</v>
      </c>
      <c r="DU38" s="293" t="e">
        <f t="shared" ca="1" si="71"/>
        <v>#N/A</v>
      </c>
      <c r="DV38" s="5"/>
      <c r="DW38" s="293" t="e">
        <f t="shared" ca="1" si="81"/>
        <v>#N/A</v>
      </c>
      <c r="DZ38" s="293" t="e">
        <f t="shared" ca="1" si="72"/>
        <v>#N/A</v>
      </c>
      <c r="EA38" s="293" t="e">
        <f t="shared" ca="1" si="73"/>
        <v>#N/A</v>
      </c>
      <c r="EB38" s="293" t="e">
        <f t="shared" ca="1" si="74"/>
        <v>#N/A</v>
      </c>
      <c r="EE38" s="6" t="str">
        <f t="shared" si="47"/>
        <v>bet</v>
      </c>
      <c r="EF38" s="293" t="e">
        <f t="shared" ca="1" si="75"/>
        <v>#N/A</v>
      </c>
      <c r="EG38" s="6" t="e">
        <f t="shared" ca="1" si="48"/>
        <v>#N/A</v>
      </c>
    </row>
    <row r="39" spans="1:137" x14ac:dyDescent="0.2">
      <c r="C39" s="75"/>
      <c r="D39" s="184" t="str">
        <f t="shared" si="2"/>
        <v/>
      </c>
      <c r="E39" s="649" t="str">
        <f t="shared" si="82"/>
        <v/>
      </c>
      <c r="F39" s="607" t="str">
        <f t="shared" si="49"/>
        <v>x</v>
      </c>
      <c r="G39" s="650"/>
      <c r="H39" s="651"/>
      <c r="I39" s="651"/>
      <c r="J39" s="651"/>
      <c r="K39" s="652"/>
      <c r="L39" s="889"/>
      <c r="M39" s="889"/>
      <c r="N39" s="653"/>
      <c r="O39" s="651"/>
      <c r="P39" s="651"/>
      <c r="Q39" s="654"/>
      <c r="R39" s="655"/>
      <c r="S39" s="607" t="str">
        <f t="shared" si="4"/>
        <v/>
      </c>
      <c r="T39" s="656" t="str">
        <f t="shared" si="50"/>
        <v/>
      </c>
      <c r="U39" s="656" t="str">
        <f t="shared" si="51"/>
        <v/>
      </c>
      <c r="V39" s="656" t="str">
        <f t="shared" si="5"/>
        <v/>
      </c>
      <c r="W39" s="719"/>
      <c r="X39" s="660"/>
      <c r="Y39" s="656" t="str">
        <f t="shared" si="83"/>
        <v/>
      </c>
      <c r="Z39" s="659"/>
      <c r="AA39" s="654"/>
      <c r="AB39" s="656" t="str">
        <f t="shared" si="7"/>
        <v/>
      </c>
      <c r="AC39" s="661" t="str">
        <f t="shared" si="52"/>
        <v/>
      </c>
      <c r="AE39" s="658" t="str">
        <f t="shared" si="8"/>
        <v/>
      </c>
      <c r="AF39" s="659"/>
      <c r="AT39" s="805" t="str">
        <f t="shared" si="79"/>
        <v/>
      </c>
      <c r="AU39" t="str">
        <f t="shared" si="10"/>
        <v/>
      </c>
      <c r="AV39" s="6" t="str">
        <f t="shared" si="11"/>
        <v/>
      </c>
      <c r="AW39" s="317" t="str">
        <f t="shared" si="12"/>
        <v/>
      </c>
      <c r="AX39" s="158" t="str">
        <f t="shared" si="13"/>
        <v/>
      </c>
      <c r="AY39" s="158" t="str">
        <f t="shared" si="14"/>
        <v/>
      </c>
      <c r="AZ39" s="309" t="str">
        <f t="shared" si="15"/>
        <v/>
      </c>
      <c r="BA39" s="318" t="str">
        <f t="shared" si="16"/>
        <v/>
      </c>
      <c r="BB39" s="473" t="str">
        <f t="shared" si="17"/>
        <v/>
      </c>
      <c r="BC39" s="80" t="str">
        <f t="shared" si="77"/>
        <v/>
      </c>
      <c r="BD39" s="56">
        <f t="shared" si="19"/>
        <v>1</v>
      </c>
      <c r="BE39" s="56" t="str">
        <f>Stam!F64</f>
        <v>183 Fortis Reaal</v>
      </c>
      <c r="BF39" s="56" t="str">
        <f t="shared" si="20"/>
        <v/>
      </c>
      <c r="BG39" s="56" t="str">
        <f t="shared" si="21"/>
        <v/>
      </c>
      <c r="BH39" s="6" t="str">
        <f t="shared" si="22"/>
        <v/>
      </c>
      <c r="BI39" s="6">
        <v>85</v>
      </c>
      <c r="BJ39" s="56" t="str">
        <f>Stam!F26</f>
        <v>085 Prive overige 1</v>
      </c>
      <c r="BK39" s="6" t="str">
        <f t="shared" si="23"/>
        <v/>
      </c>
      <c r="BL39" s="56">
        <f t="shared" si="53"/>
        <v>999999</v>
      </c>
      <c r="BM39" s="183">
        <f t="shared" si="54"/>
        <v>99999.000000194996</v>
      </c>
      <c r="BN39" s="61">
        <v>23</v>
      </c>
      <c r="BO39" s="6">
        <f t="shared" si="24"/>
        <v>999999</v>
      </c>
      <c r="BP39" s="6">
        <f t="shared" si="25"/>
        <v>999999</v>
      </c>
      <c r="BQ39" s="6" t="str">
        <f t="shared" si="55"/>
        <v>x</v>
      </c>
      <c r="BR39" s="206">
        <f t="shared" si="26"/>
        <v>99999.000000194996</v>
      </c>
      <c r="BS39" s="6">
        <f t="shared" si="27"/>
        <v>99999.000000194996</v>
      </c>
      <c r="BT39" s="6" t="str">
        <f t="shared" si="56"/>
        <v>x</v>
      </c>
      <c r="BU39" s="6" t="str">
        <f t="shared" si="28"/>
        <v/>
      </c>
      <c r="BW39" s="82">
        <f t="shared" si="57"/>
        <v>9999999999</v>
      </c>
      <c r="BX39" s="80" t="str">
        <f t="shared" si="29"/>
        <v>x</v>
      </c>
      <c r="BY39" s="80" t="str">
        <f t="shared" si="30"/>
        <v/>
      </c>
      <c r="BZ39" s="56" t="str">
        <f t="shared" si="58"/>
        <v/>
      </c>
      <c r="CA39" s="56" t="str">
        <f t="shared" si="59"/>
        <v/>
      </c>
      <c r="CB39" s="88">
        <f t="shared" si="60"/>
        <v>0</v>
      </c>
      <c r="CC39" s="56" t="str">
        <f t="shared" si="31"/>
        <v/>
      </c>
      <c r="CD39" s="177" t="s">
        <v>241</v>
      </c>
      <c r="CE39" s="175" t="str">
        <f>LEFT(CD39,1)</f>
        <v>.</v>
      </c>
      <c r="CF39" s="172">
        <v>2875000000</v>
      </c>
      <c r="CG39" s="176">
        <v>57500000</v>
      </c>
      <c r="CH39" s="169">
        <f t="shared" si="62"/>
        <v>9999999999</v>
      </c>
      <c r="CI39" s="170">
        <f t="shared" si="63"/>
        <v>9999999999</v>
      </c>
      <c r="CJ39" s="171">
        <f t="shared" si="64"/>
        <v>9999999999</v>
      </c>
      <c r="CK39" s="172" t="str">
        <f t="shared" si="65"/>
        <v/>
      </c>
      <c r="CL39" s="173" t="str">
        <f t="shared" si="32"/>
        <v>x</v>
      </c>
      <c r="CN39" s="6" t="str">
        <f t="shared" si="66"/>
        <v/>
      </c>
      <c r="CO39" s="293" t="e">
        <f t="shared" ca="1" si="78"/>
        <v>#N/A</v>
      </c>
      <c r="CP39" s="6" t="e">
        <f t="shared" ca="1" si="67"/>
        <v>#N/A</v>
      </c>
      <c r="CQ39" s="61">
        <v>23</v>
      </c>
      <c r="CR39" s="6">
        <f t="shared" si="33"/>
        <v>0</v>
      </c>
      <c r="CS39" s="6">
        <f t="shared" si="34"/>
        <v>0</v>
      </c>
      <c r="CT39" s="56" t="str">
        <f t="shared" si="35"/>
        <v/>
      </c>
      <c r="CU39" s="76">
        <f t="shared" si="36"/>
        <v>0</v>
      </c>
      <c r="CV39" s="76">
        <f t="shared" si="37"/>
        <v>0</v>
      </c>
      <c r="CX39" s="6" t="str">
        <f t="shared" si="38"/>
        <v/>
      </c>
      <c r="CY39" s="6" t="str">
        <f t="shared" si="39"/>
        <v/>
      </c>
      <c r="CZ39" s="6" t="str">
        <f t="shared" si="40"/>
        <v/>
      </c>
      <c r="DA39" s="56" t="str">
        <f>6&amp;$DA$33&amp;"bet"</f>
        <v>60,19bet</v>
      </c>
      <c r="DB39" s="56">
        <f t="shared" si="85"/>
        <v>0</v>
      </c>
      <c r="DC39" s="56">
        <f t="shared" si="86"/>
        <v>0</v>
      </c>
      <c r="DG39" s="56" t="str">
        <f t="shared" si="41"/>
        <v/>
      </c>
      <c r="DH39" s="6">
        <f t="shared" si="42"/>
        <v>0</v>
      </c>
      <c r="DJ39"/>
      <c r="DK39" s="6">
        <f t="shared" si="87"/>
        <v>0</v>
      </c>
      <c r="DL39" s="6" t="e">
        <f t="shared" si="88"/>
        <v>#N/A</v>
      </c>
      <c r="DN39" s="6" t="e">
        <f t="shared" si="84"/>
        <v>#N/A</v>
      </c>
      <c r="DP39" s="6" t="str">
        <f t="shared" si="46"/>
        <v/>
      </c>
      <c r="DQ39" s="293">
        <f t="shared" ca="1" si="80"/>
        <v>33</v>
      </c>
      <c r="DR39" s="6" t="str">
        <f t="shared" ca="1" si="70"/>
        <v>x</v>
      </c>
      <c r="DU39" s="293" t="e">
        <f t="shared" ca="1" si="71"/>
        <v>#N/A</v>
      </c>
      <c r="DV39" s="5"/>
      <c r="DW39" s="293" t="e">
        <f t="shared" ca="1" si="81"/>
        <v>#N/A</v>
      </c>
      <c r="DZ39" s="293" t="e">
        <f t="shared" ca="1" si="72"/>
        <v>#N/A</v>
      </c>
      <c r="EA39" s="293" t="e">
        <f t="shared" ca="1" si="73"/>
        <v>#N/A</v>
      </c>
      <c r="EB39" s="293" t="e">
        <f t="shared" ca="1" si="74"/>
        <v>#N/A</v>
      </c>
      <c r="EE39" s="6" t="str">
        <f t="shared" si="47"/>
        <v/>
      </c>
      <c r="EF39" s="293" t="e">
        <f t="shared" ca="1" si="75"/>
        <v>#N/A</v>
      </c>
      <c r="EG39" s="6" t="e">
        <f t="shared" ca="1" si="48"/>
        <v>#N/A</v>
      </c>
    </row>
    <row r="40" spans="1:137" x14ac:dyDescent="0.2">
      <c r="C40" s="75"/>
      <c r="D40" s="184" t="str">
        <f t="shared" si="2"/>
        <v/>
      </c>
      <c r="E40" s="649" t="str">
        <f t="shared" si="82"/>
        <v/>
      </c>
      <c r="F40" s="607" t="str">
        <f t="shared" si="49"/>
        <v>x</v>
      </c>
      <c r="G40" s="650"/>
      <c r="H40" s="651"/>
      <c r="I40" s="651"/>
      <c r="J40" s="651"/>
      <c r="K40" s="652"/>
      <c r="L40" s="889"/>
      <c r="M40" s="889"/>
      <c r="N40" s="653"/>
      <c r="O40" s="651"/>
      <c r="P40" s="651"/>
      <c r="Q40" s="654"/>
      <c r="R40" s="655"/>
      <c r="S40" s="607" t="str">
        <f t="shared" si="4"/>
        <v/>
      </c>
      <c r="T40" s="656" t="str">
        <f t="shared" si="50"/>
        <v/>
      </c>
      <c r="U40" s="656" t="str">
        <f t="shared" si="51"/>
        <v/>
      </c>
      <c r="V40" s="656" t="str">
        <f t="shared" si="5"/>
        <v/>
      </c>
      <c r="W40" s="719"/>
      <c r="X40" s="660"/>
      <c r="Y40" s="656" t="str">
        <f t="shared" si="83"/>
        <v/>
      </c>
      <c r="Z40" s="659"/>
      <c r="AA40" s="654"/>
      <c r="AB40" s="656" t="str">
        <f t="shared" si="7"/>
        <v/>
      </c>
      <c r="AC40" s="661" t="str">
        <f t="shared" si="52"/>
        <v/>
      </c>
      <c r="AE40" s="658" t="str">
        <f t="shared" si="8"/>
        <v/>
      </c>
      <c r="AF40" s="659"/>
      <c r="AT40" s="805" t="str">
        <f t="shared" si="79"/>
        <v/>
      </c>
      <c r="AU40" t="str">
        <f t="shared" si="10"/>
        <v/>
      </c>
      <c r="AV40" s="6" t="str">
        <f t="shared" si="11"/>
        <v/>
      </c>
      <c r="AW40" s="317" t="str">
        <f t="shared" si="12"/>
        <v/>
      </c>
      <c r="AX40" s="158" t="str">
        <f t="shared" si="13"/>
        <v/>
      </c>
      <c r="AY40" s="158" t="str">
        <f t="shared" si="14"/>
        <v/>
      </c>
      <c r="AZ40" s="309" t="str">
        <f t="shared" si="15"/>
        <v/>
      </c>
      <c r="BA40" s="318" t="str">
        <f t="shared" si="16"/>
        <v/>
      </c>
      <c r="BB40" s="473" t="str">
        <f t="shared" si="17"/>
        <v/>
      </c>
      <c r="BC40" s="80" t="str">
        <f t="shared" si="77"/>
        <v/>
      </c>
      <c r="BD40" s="56">
        <f t="shared" si="19"/>
        <v>1</v>
      </c>
      <c r="BE40" s="56" t="str">
        <f>Stam!F65</f>
        <v>184 Fortis Rea3</v>
      </c>
      <c r="BF40" s="56" t="str">
        <f t="shared" si="20"/>
        <v/>
      </c>
      <c r="BG40" s="56" t="str">
        <f t="shared" si="21"/>
        <v/>
      </c>
      <c r="BH40" s="6" t="str">
        <f t="shared" si="22"/>
        <v/>
      </c>
      <c r="BI40" s="6">
        <v>86</v>
      </c>
      <c r="BJ40" s="56" t="str">
        <f>Stam!F27</f>
        <v>086 Prive overige 2</v>
      </c>
      <c r="BK40" s="6" t="str">
        <f t="shared" si="23"/>
        <v/>
      </c>
      <c r="BL40" s="56">
        <f t="shared" si="53"/>
        <v>999999</v>
      </c>
      <c r="BM40" s="183">
        <f t="shared" si="54"/>
        <v>99999.000000200002</v>
      </c>
      <c r="BN40" s="61">
        <v>24</v>
      </c>
      <c r="BO40" s="6">
        <f t="shared" si="24"/>
        <v>999999</v>
      </c>
      <c r="BP40" s="6">
        <f t="shared" si="25"/>
        <v>999999</v>
      </c>
      <c r="BQ40" s="6" t="str">
        <f t="shared" si="55"/>
        <v>x</v>
      </c>
      <c r="BR40" s="206">
        <f t="shared" si="26"/>
        <v>99999.000000200002</v>
      </c>
      <c r="BS40" s="6">
        <f t="shared" si="27"/>
        <v>99999.000000200002</v>
      </c>
      <c r="BT40" s="6" t="str">
        <f t="shared" si="56"/>
        <v>x</v>
      </c>
      <c r="BU40" s="6" t="str">
        <f t="shared" si="28"/>
        <v/>
      </c>
      <c r="BW40" s="82">
        <f t="shared" si="57"/>
        <v>9999999999</v>
      </c>
      <c r="BX40" s="80" t="str">
        <f t="shared" si="29"/>
        <v>x</v>
      </c>
      <c r="BY40" s="80" t="str">
        <f t="shared" si="30"/>
        <v/>
      </c>
      <c r="BZ40" s="56" t="str">
        <f t="shared" si="58"/>
        <v/>
      </c>
      <c r="CA40" s="56" t="str">
        <f t="shared" si="59"/>
        <v/>
      </c>
      <c r="CB40" s="88">
        <f t="shared" si="60"/>
        <v>0</v>
      </c>
      <c r="CC40" s="56" t="str">
        <f t="shared" si="31"/>
        <v/>
      </c>
      <c r="CD40" s="174"/>
      <c r="CE40" s="175" t="s">
        <v>187</v>
      </c>
      <c r="CF40" s="172">
        <v>3000000000</v>
      </c>
      <c r="CG40" s="176">
        <v>60000000</v>
      </c>
      <c r="CH40" s="169">
        <f t="shared" si="62"/>
        <v>9999999999</v>
      </c>
      <c r="CI40" s="170">
        <f t="shared" si="63"/>
        <v>9999999999</v>
      </c>
      <c r="CJ40" s="171">
        <f t="shared" si="64"/>
        <v>9999999999</v>
      </c>
      <c r="CK40" s="172" t="str">
        <f t="shared" si="65"/>
        <v/>
      </c>
      <c r="CL40" s="173" t="str">
        <f t="shared" si="32"/>
        <v>x</v>
      </c>
      <c r="CN40" s="6" t="str">
        <f t="shared" si="66"/>
        <v/>
      </c>
      <c r="CO40" s="293" t="e">
        <f t="shared" ca="1" si="78"/>
        <v>#N/A</v>
      </c>
      <c r="CP40" s="6" t="e">
        <f t="shared" ca="1" si="67"/>
        <v>#N/A</v>
      </c>
      <c r="CQ40" s="61">
        <v>24</v>
      </c>
      <c r="CR40" s="6">
        <f t="shared" si="33"/>
        <v>0</v>
      </c>
      <c r="CS40" s="6">
        <f t="shared" si="34"/>
        <v>0</v>
      </c>
      <c r="CT40" s="56" t="str">
        <f t="shared" si="35"/>
        <v/>
      </c>
      <c r="CU40" s="76">
        <f t="shared" si="36"/>
        <v>0</v>
      </c>
      <c r="CV40" s="76">
        <f t="shared" si="37"/>
        <v>0</v>
      </c>
      <c r="CX40" s="6" t="str">
        <f t="shared" si="38"/>
        <v/>
      </c>
      <c r="CY40" s="6" t="str">
        <f t="shared" si="39"/>
        <v/>
      </c>
      <c r="CZ40" s="6" t="str">
        <f t="shared" si="40"/>
        <v/>
      </c>
      <c r="DA40" s="56" t="str">
        <f>7&amp;$DA$33&amp;"bet"</f>
        <v>70,19bet</v>
      </c>
      <c r="DB40" s="56">
        <f t="shared" si="85"/>
        <v>0</v>
      </c>
      <c r="DC40" s="56">
        <f t="shared" si="86"/>
        <v>0</v>
      </c>
      <c r="DG40" s="56" t="str">
        <f t="shared" si="41"/>
        <v/>
      </c>
      <c r="DH40" s="6">
        <f t="shared" si="42"/>
        <v>0</v>
      </c>
      <c r="DJ40"/>
      <c r="DK40" s="6">
        <f t="shared" si="87"/>
        <v>0</v>
      </c>
      <c r="DL40" s="6" t="e">
        <f t="shared" si="88"/>
        <v>#N/A</v>
      </c>
      <c r="DN40" s="6" t="e">
        <f t="shared" si="84"/>
        <v>#N/A</v>
      </c>
      <c r="DP40" s="6" t="str">
        <f t="shared" si="46"/>
        <v/>
      </c>
      <c r="DQ40" s="293">
        <f t="shared" ca="1" si="80"/>
        <v>34</v>
      </c>
      <c r="DR40" s="6" t="str">
        <f t="shared" ca="1" si="70"/>
        <v>x</v>
      </c>
      <c r="DU40" s="293" t="e">
        <f t="shared" ca="1" si="71"/>
        <v>#N/A</v>
      </c>
      <c r="DV40" s="5"/>
      <c r="DW40" s="293" t="e">
        <f t="shared" ca="1" si="81"/>
        <v>#N/A</v>
      </c>
      <c r="DZ40" s="293" t="e">
        <f t="shared" ca="1" si="72"/>
        <v>#N/A</v>
      </c>
      <c r="EA40" s="293" t="e">
        <f t="shared" ca="1" si="73"/>
        <v>#N/A</v>
      </c>
      <c r="EB40" s="293" t="e">
        <f t="shared" ca="1" si="74"/>
        <v>#N/A</v>
      </c>
      <c r="EE40" s="6" t="str">
        <f t="shared" si="47"/>
        <v/>
      </c>
      <c r="EF40" s="293" t="e">
        <f t="shared" ca="1" si="75"/>
        <v>#N/A</v>
      </c>
      <c r="EG40" s="6" t="e">
        <f t="shared" ca="1" si="48"/>
        <v>#N/A</v>
      </c>
    </row>
    <row r="41" spans="1:137" x14ac:dyDescent="0.2">
      <c r="C41" s="75"/>
      <c r="D41" s="184" t="str">
        <f t="shared" si="2"/>
        <v/>
      </c>
      <c r="E41" s="649" t="str">
        <f t="shared" si="82"/>
        <v/>
      </c>
      <c r="F41" s="607" t="str">
        <f t="shared" si="49"/>
        <v>x</v>
      </c>
      <c r="G41" s="650"/>
      <c r="H41" s="651"/>
      <c r="I41" s="651"/>
      <c r="J41" s="651"/>
      <c r="K41" s="652"/>
      <c r="L41" s="889"/>
      <c r="M41" s="889"/>
      <c r="N41" s="653"/>
      <c r="O41" s="651"/>
      <c r="P41" s="651"/>
      <c r="Q41" s="654"/>
      <c r="R41" s="655"/>
      <c r="S41" s="607" t="str">
        <f t="shared" si="4"/>
        <v/>
      </c>
      <c r="T41" s="656" t="str">
        <f t="shared" si="50"/>
        <v/>
      </c>
      <c r="U41" s="656" t="str">
        <f t="shared" si="51"/>
        <v/>
      </c>
      <c r="V41" s="656" t="str">
        <f t="shared" si="5"/>
        <v/>
      </c>
      <c r="W41" s="719"/>
      <c r="X41" s="660"/>
      <c r="Y41" s="656" t="str">
        <f t="shared" si="83"/>
        <v/>
      </c>
      <c r="Z41" s="659"/>
      <c r="AA41" s="654"/>
      <c r="AB41" s="656" t="str">
        <f t="shared" si="7"/>
        <v/>
      </c>
      <c r="AC41" s="661" t="str">
        <f t="shared" si="52"/>
        <v/>
      </c>
      <c r="AE41" s="658" t="str">
        <f t="shared" si="8"/>
        <v/>
      </c>
      <c r="AF41" s="659"/>
      <c r="AT41" s="805" t="str">
        <f t="shared" si="79"/>
        <v/>
      </c>
      <c r="AU41" t="str">
        <f t="shared" si="10"/>
        <v/>
      </c>
      <c r="AV41" s="6" t="str">
        <f t="shared" si="11"/>
        <v/>
      </c>
      <c r="AW41" s="317" t="str">
        <f t="shared" si="12"/>
        <v/>
      </c>
      <c r="AX41" s="158" t="str">
        <f t="shared" si="13"/>
        <v/>
      </c>
      <c r="AY41" s="158" t="str">
        <f t="shared" si="14"/>
        <v/>
      </c>
      <c r="AZ41" s="309" t="str">
        <f t="shared" si="15"/>
        <v/>
      </c>
      <c r="BA41" s="318" t="str">
        <f t="shared" si="16"/>
        <v/>
      </c>
      <c r="BB41" s="473" t="str">
        <f t="shared" si="17"/>
        <v/>
      </c>
      <c r="BC41" s="80" t="str">
        <f t="shared" si="77"/>
        <v/>
      </c>
      <c r="BD41" s="56">
        <f t="shared" si="19"/>
        <v>1</v>
      </c>
      <c r="BE41" s="56" t="str">
        <f>Stam!F66</f>
        <v>185 Fortis Rea3</v>
      </c>
      <c r="BF41" s="56" t="str">
        <f t="shared" si="20"/>
        <v/>
      </c>
      <c r="BG41" s="56" t="str">
        <f t="shared" si="21"/>
        <v/>
      </c>
      <c r="BH41" s="6" t="str">
        <f t="shared" si="22"/>
        <v/>
      </c>
      <c r="BI41" s="6">
        <v>87</v>
      </c>
      <c r="BJ41" s="56" t="str">
        <f>Stam!F28</f>
        <v>087 Prive overige 3</v>
      </c>
      <c r="BK41" s="6" t="str">
        <f t="shared" si="23"/>
        <v/>
      </c>
      <c r="BL41" s="56">
        <f t="shared" si="53"/>
        <v>999999</v>
      </c>
      <c r="BM41" s="183">
        <f t="shared" si="54"/>
        <v>99999.000000204993</v>
      </c>
      <c r="BN41" s="61">
        <v>25</v>
      </c>
      <c r="BO41" s="6">
        <f t="shared" si="24"/>
        <v>999999</v>
      </c>
      <c r="BP41" s="6">
        <f t="shared" si="25"/>
        <v>999999</v>
      </c>
      <c r="BQ41" s="6" t="str">
        <f t="shared" si="55"/>
        <v>x</v>
      </c>
      <c r="BR41" s="206">
        <f t="shared" si="26"/>
        <v>99999.000000204993</v>
      </c>
      <c r="BS41" s="6">
        <f t="shared" si="27"/>
        <v>99999.000000204993</v>
      </c>
      <c r="BT41" s="6" t="str">
        <f t="shared" si="56"/>
        <v>x</v>
      </c>
      <c r="BU41" s="6" t="str">
        <f t="shared" si="28"/>
        <v/>
      </c>
      <c r="BW41" s="82">
        <f t="shared" si="57"/>
        <v>9999999999</v>
      </c>
      <c r="BX41" s="80" t="str">
        <f t="shared" si="29"/>
        <v>x</v>
      </c>
      <c r="BY41" s="80" t="str">
        <f t="shared" si="30"/>
        <v/>
      </c>
      <c r="BZ41" s="56" t="str">
        <f t="shared" si="58"/>
        <v/>
      </c>
      <c r="CA41" s="56" t="str">
        <f t="shared" si="59"/>
        <v/>
      </c>
      <c r="CB41" s="88">
        <f t="shared" si="60"/>
        <v>0</v>
      </c>
      <c r="CC41" s="56" t="str">
        <f t="shared" si="31"/>
        <v/>
      </c>
      <c r="CD41" s="174"/>
      <c r="CE41" s="175" t="s">
        <v>196</v>
      </c>
      <c r="CF41" s="172">
        <v>3125000000</v>
      </c>
      <c r="CG41" s="176">
        <v>62500000</v>
      </c>
      <c r="CH41" s="169">
        <f t="shared" si="62"/>
        <v>9999999999</v>
      </c>
      <c r="CI41" s="170">
        <f t="shared" si="63"/>
        <v>9999999999</v>
      </c>
      <c r="CJ41" s="171">
        <f t="shared" si="64"/>
        <v>9999999999</v>
      </c>
      <c r="CK41" s="172" t="str">
        <f t="shared" si="65"/>
        <v/>
      </c>
      <c r="CL41" s="173" t="str">
        <f t="shared" si="32"/>
        <v>x</v>
      </c>
      <c r="CN41" s="6" t="str">
        <f t="shared" si="66"/>
        <v/>
      </c>
      <c r="CO41" s="293" t="e">
        <f t="shared" ca="1" si="78"/>
        <v>#N/A</v>
      </c>
      <c r="CP41" s="6" t="e">
        <f t="shared" ca="1" si="67"/>
        <v>#N/A</v>
      </c>
      <c r="CQ41" s="61">
        <v>25</v>
      </c>
      <c r="CR41" s="6">
        <f t="shared" si="33"/>
        <v>0</v>
      </c>
      <c r="CS41" s="6">
        <f t="shared" si="34"/>
        <v>0</v>
      </c>
      <c r="CT41" s="56" t="str">
        <f t="shared" si="35"/>
        <v/>
      </c>
      <c r="CU41" s="76">
        <f t="shared" si="36"/>
        <v>0</v>
      </c>
      <c r="CV41" s="76">
        <f t="shared" si="37"/>
        <v>0</v>
      </c>
      <c r="CX41" s="6" t="str">
        <f t="shared" si="38"/>
        <v/>
      </c>
      <c r="CY41" s="6" t="str">
        <f t="shared" si="39"/>
        <v/>
      </c>
      <c r="CZ41" s="6" t="str">
        <f t="shared" si="40"/>
        <v/>
      </c>
      <c r="DA41" s="56" t="str">
        <f>8&amp;$DA$33&amp;"bet"</f>
        <v>80,19bet</v>
      </c>
      <c r="DB41" s="56">
        <f t="shared" si="85"/>
        <v>0</v>
      </c>
      <c r="DC41" s="56">
        <f t="shared" si="86"/>
        <v>0</v>
      </c>
      <c r="DG41" s="56" t="str">
        <f t="shared" si="41"/>
        <v/>
      </c>
      <c r="DH41" s="6">
        <f t="shared" si="42"/>
        <v>0</v>
      </c>
      <c r="DJ41"/>
      <c r="DK41" s="6">
        <f t="shared" si="87"/>
        <v>0</v>
      </c>
      <c r="DL41" s="6" t="e">
        <f t="shared" si="88"/>
        <v>#N/A</v>
      </c>
      <c r="DN41" s="6" t="e">
        <f t="shared" si="84"/>
        <v>#N/A</v>
      </c>
      <c r="DP41" s="6" t="str">
        <f t="shared" si="46"/>
        <v/>
      </c>
      <c r="DQ41" s="293">
        <f t="shared" ca="1" si="80"/>
        <v>35</v>
      </c>
      <c r="DR41" s="6" t="str">
        <f t="shared" ca="1" si="70"/>
        <v>x</v>
      </c>
      <c r="DU41" s="293" t="e">
        <f t="shared" ca="1" si="71"/>
        <v>#N/A</v>
      </c>
      <c r="DV41" s="5"/>
      <c r="DW41" s="293" t="e">
        <f t="shared" ca="1" si="81"/>
        <v>#N/A</v>
      </c>
      <c r="DZ41" s="293" t="e">
        <f t="shared" ca="1" si="72"/>
        <v>#N/A</v>
      </c>
      <c r="EA41" s="293" t="e">
        <f t="shared" ca="1" si="73"/>
        <v>#N/A</v>
      </c>
      <c r="EB41" s="293" t="e">
        <f t="shared" ca="1" si="74"/>
        <v>#N/A</v>
      </c>
      <c r="EE41" s="6" t="str">
        <f t="shared" si="47"/>
        <v/>
      </c>
      <c r="EF41" s="293" t="e">
        <f t="shared" ca="1" si="75"/>
        <v>#N/A</v>
      </c>
      <c r="EG41" s="6" t="e">
        <f t="shared" ca="1" si="48"/>
        <v>#N/A</v>
      </c>
    </row>
    <row r="42" spans="1:137" x14ac:dyDescent="0.2">
      <c r="C42" s="75"/>
      <c r="D42" s="184" t="str">
        <f t="shared" si="2"/>
        <v/>
      </c>
      <c r="E42" s="649" t="str">
        <f t="shared" si="82"/>
        <v/>
      </c>
      <c r="F42" s="607" t="str">
        <f t="shared" si="49"/>
        <v>x</v>
      </c>
      <c r="G42" s="650"/>
      <c r="H42" s="651"/>
      <c r="I42" s="651"/>
      <c r="J42" s="651"/>
      <c r="K42" s="652"/>
      <c r="L42" s="889"/>
      <c r="M42" s="889"/>
      <c r="N42" s="653"/>
      <c r="O42" s="651"/>
      <c r="P42" s="651"/>
      <c r="Q42" s="654"/>
      <c r="R42" s="655"/>
      <c r="S42" s="607" t="str">
        <f t="shared" si="4"/>
        <v/>
      </c>
      <c r="T42" s="656" t="str">
        <f t="shared" si="50"/>
        <v/>
      </c>
      <c r="U42" s="656" t="str">
        <f t="shared" si="51"/>
        <v/>
      </c>
      <c r="V42" s="656" t="str">
        <f t="shared" si="5"/>
        <v/>
      </c>
      <c r="W42" s="719"/>
      <c r="X42" s="660"/>
      <c r="Y42" s="656" t="str">
        <f t="shared" si="83"/>
        <v/>
      </c>
      <c r="Z42" s="659"/>
      <c r="AA42" s="654"/>
      <c r="AB42" s="656" t="str">
        <f t="shared" si="7"/>
        <v/>
      </c>
      <c r="AC42" s="661" t="str">
        <f t="shared" si="52"/>
        <v/>
      </c>
      <c r="AE42" s="658" t="str">
        <f t="shared" si="8"/>
        <v/>
      </c>
      <c r="AF42" s="659"/>
      <c r="AT42" s="805" t="str">
        <f t="shared" si="79"/>
        <v/>
      </c>
      <c r="AU42" t="str">
        <f t="shared" si="10"/>
        <v/>
      </c>
      <c r="AV42" s="6" t="str">
        <f t="shared" si="11"/>
        <v/>
      </c>
      <c r="AW42" s="317" t="str">
        <f t="shared" si="12"/>
        <v/>
      </c>
      <c r="AX42" s="158" t="str">
        <f t="shared" si="13"/>
        <v/>
      </c>
      <c r="AY42" s="158" t="str">
        <f t="shared" si="14"/>
        <v/>
      </c>
      <c r="AZ42" s="309" t="str">
        <f t="shared" si="15"/>
        <v/>
      </c>
      <c r="BA42" s="318" t="str">
        <f t="shared" si="16"/>
        <v/>
      </c>
      <c r="BB42" s="473" t="str">
        <f t="shared" si="17"/>
        <v/>
      </c>
      <c r="BC42" s="80" t="str">
        <f t="shared" si="77"/>
        <v/>
      </c>
      <c r="BD42" s="56">
        <f t="shared" si="19"/>
        <v>1</v>
      </c>
      <c r="BE42" s="56" t="str">
        <f>Stam!F67</f>
        <v>186 Bank 2</v>
      </c>
      <c r="BF42" s="56" t="str">
        <f t="shared" si="20"/>
        <v/>
      </c>
      <c r="BG42" s="56" t="str">
        <f t="shared" si="21"/>
        <v/>
      </c>
      <c r="BH42" s="6" t="str">
        <f t="shared" si="22"/>
        <v/>
      </c>
      <c r="BI42" s="6">
        <v>88</v>
      </c>
      <c r="BJ42" s="56" t="str">
        <f>Stam!F29</f>
        <v>088 Prive overige 4</v>
      </c>
      <c r="BK42" s="6" t="str">
        <f t="shared" si="23"/>
        <v/>
      </c>
      <c r="BL42" s="56">
        <f t="shared" si="53"/>
        <v>999999</v>
      </c>
      <c r="BM42" s="183">
        <f t="shared" si="54"/>
        <v>99999.000000209999</v>
      </c>
      <c r="BN42" s="61">
        <v>26</v>
      </c>
      <c r="BO42" s="6">
        <f t="shared" si="24"/>
        <v>999999</v>
      </c>
      <c r="BP42" s="6">
        <f t="shared" si="25"/>
        <v>999999</v>
      </c>
      <c r="BQ42" s="6" t="str">
        <f t="shared" si="55"/>
        <v>x</v>
      </c>
      <c r="BR42" s="206">
        <f t="shared" si="26"/>
        <v>99999.000000209999</v>
      </c>
      <c r="BS42" s="6">
        <f t="shared" si="27"/>
        <v>99999.000000209999</v>
      </c>
      <c r="BT42" s="6" t="str">
        <f t="shared" si="56"/>
        <v>x</v>
      </c>
      <c r="BU42" s="6" t="str">
        <f t="shared" si="28"/>
        <v/>
      </c>
      <c r="BW42" s="82">
        <f t="shared" si="57"/>
        <v>9999999999</v>
      </c>
      <c r="BX42" s="80" t="str">
        <f t="shared" si="29"/>
        <v>x</v>
      </c>
      <c r="BY42" s="80" t="str">
        <f t="shared" si="30"/>
        <v/>
      </c>
      <c r="BZ42" s="56" t="str">
        <f t="shared" si="58"/>
        <v/>
      </c>
      <c r="CA42" s="56" t="str">
        <f t="shared" si="59"/>
        <v/>
      </c>
      <c r="CB42" s="88">
        <f t="shared" si="60"/>
        <v>0</v>
      </c>
      <c r="CC42" s="56" t="str">
        <f t="shared" si="31"/>
        <v/>
      </c>
      <c r="CD42" s="174"/>
      <c r="CE42" s="175" t="s">
        <v>197</v>
      </c>
      <c r="CF42" s="172">
        <v>3250000000</v>
      </c>
      <c r="CG42" s="176">
        <v>65000000</v>
      </c>
      <c r="CH42" s="169">
        <f t="shared" si="62"/>
        <v>9999999999</v>
      </c>
      <c r="CI42" s="170">
        <f t="shared" si="63"/>
        <v>9999999999</v>
      </c>
      <c r="CJ42" s="171">
        <f t="shared" si="64"/>
        <v>9999999999</v>
      </c>
      <c r="CK42" s="172" t="str">
        <f t="shared" si="65"/>
        <v/>
      </c>
      <c r="CL42" s="173" t="str">
        <f t="shared" si="32"/>
        <v>x</v>
      </c>
      <c r="CN42" s="6" t="str">
        <f t="shared" si="66"/>
        <v/>
      </c>
      <c r="CO42" s="293" t="e">
        <f t="shared" ca="1" si="78"/>
        <v>#N/A</v>
      </c>
      <c r="CP42" s="6" t="e">
        <f t="shared" ca="1" si="67"/>
        <v>#N/A</v>
      </c>
      <c r="CQ42" s="61">
        <v>26</v>
      </c>
      <c r="CR42" s="6">
        <f t="shared" si="33"/>
        <v>0</v>
      </c>
      <c r="CS42" s="6">
        <f t="shared" si="34"/>
        <v>0</v>
      </c>
      <c r="CT42" s="56" t="str">
        <f t="shared" si="35"/>
        <v/>
      </c>
      <c r="CU42" s="76">
        <f t="shared" si="36"/>
        <v>0</v>
      </c>
      <c r="CV42" s="76">
        <f t="shared" si="37"/>
        <v>0</v>
      </c>
      <c r="CX42" s="6" t="str">
        <f t="shared" si="38"/>
        <v/>
      </c>
      <c r="CY42" s="6" t="str">
        <f t="shared" si="39"/>
        <v/>
      </c>
      <c r="CZ42" s="6" t="str">
        <f t="shared" si="40"/>
        <v/>
      </c>
      <c r="DA42" s="56" t="str">
        <f>9&amp;$DA$33&amp;"bet"</f>
        <v>90,19bet</v>
      </c>
      <c r="DB42" s="56">
        <f t="shared" si="85"/>
        <v>0</v>
      </c>
      <c r="DC42" s="56">
        <f t="shared" si="86"/>
        <v>0</v>
      </c>
      <c r="DG42" s="56" t="str">
        <f t="shared" si="41"/>
        <v/>
      </c>
      <c r="DH42" s="6">
        <f t="shared" si="42"/>
        <v>0</v>
      </c>
      <c r="DJ42"/>
      <c r="DK42" s="6">
        <f t="shared" si="87"/>
        <v>0</v>
      </c>
      <c r="DL42" s="6" t="e">
        <f t="shared" si="88"/>
        <v>#N/A</v>
      </c>
      <c r="DN42" s="6" t="e">
        <f t="shared" si="84"/>
        <v>#N/A</v>
      </c>
      <c r="DP42" s="6" t="str">
        <f t="shared" si="46"/>
        <v/>
      </c>
      <c r="DQ42" s="293">
        <f t="shared" ca="1" si="80"/>
        <v>36</v>
      </c>
      <c r="DR42" s="6" t="str">
        <f t="shared" ca="1" si="70"/>
        <v>x</v>
      </c>
      <c r="DU42" s="293" t="e">
        <f t="shared" ca="1" si="71"/>
        <v>#N/A</v>
      </c>
      <c r="DV42" s="5"/>
      <c r="DW42" s="293" t="e">
        <f t="shared" ca="1" si="81"/>
        <v>#N/A</v>
      </c>
      <c r="DZ42" s="293" t="e">
        <f t="shared" ca="1" si="72"/>
        <v>#N/A</v>
      </c>
      <c r="EA42" s="293" t="e">
        <f t="shared" ca="1" si="73"/>
        <v>#N/A</v>
      </c>
      <c r="EB42" s="293" t="e">
        <f t="shared" ca="1" si="74"/>
        <v>#N/A</v>
      </c>
      <c r="EE42" s="6" t="str">
        <f t="shared" si="47"/>
        <v/>
      </c>
      <c r="EF42" s="293" t="e">
        <f t="shared" ca="1" si="75"/>
        <v>#N/A</v>
      </c>
      <c r="EG42" s="6" t="e">
        <f t="shared" ca="1" si="48"/>
        <v>#N/A</v>
      </c>
    </row>
    <row r="43" spans="1:137" x14ac:dyDescent="0.2">
      <c r="C43" s="75"/>
      <c r="D43" s="184" t="str">
        <f t="shared" si="2"/>
        <v/>
      </c>
      <c r="E43" s="649" t="str">
        <f t="shared" si="82"/>
        <v/>
      </c>
      <c r="F43" s="607" t="str">
        <f t="shared" si="49"/>
        <v>x</v>
      </c>
      <c r="G43" s="650"/>
      <c r="H43" s="651"/>
      <c r="I43" s="651"/>
      <c r="J43" s="651"/>
      <c r="K43" s="652"/>
      <c r="L43" s="889"/>
      <c r="M43" s="889"/>
      <c r="N43" s="653"/>
      <c r="O43" s="651"/>
      <c r="P43" s="651"/>
      <c r="Q43" s="654"/>
      <c r="R43" s="655"/>
      <c r="S43" s="607" t="str">
        <f t="shared" si="4"/>
        <v/>
      </c>
      <c r="T43" s="656" t="str">
        <f t="shared" si="50"/>
        <v/>
      </c>
      <c r="U43" s="656" t="str">
        <f t="shared" si="51"/>
        <v/>
      </c>
      <c r="V43" s="656" t="str">
        <f t="shared" si="5"/>
        <v/>
      </c>
      <c r="W43" s="719"/>
      <c r="X43" s="660"/>
      <c r="Y43" s="656" t="str">
        <f t="shared" si="83"/>
        <v/>
      </c>
      <c r="Z43" s="659"/>
      <c r="AA43" s="654"/>
      <c r="AB43" s="656" t="str">
        <f t="shared" si="7"/>
        <v/>
      </c>
      <c r="AC43" s="661" t="str">
        <f t="shared" si="52"/>
        <v/>
      </c>
      <c r="AE43" s="658" t="str">
        <f t="shared" si="8"/>
        <v/>
      </c>
      <c r="AF43" s="659"/>
      <c r="AT43" s="805" t="str">
        <f t="shared" si="79"/>
        <v/>
      </c>
      <c r="AU43" t="str">
        <f t="shared" si="10"/>
        <v/>
      </c>
      <c r="AV43" s="6" t="str">
        <f t="shared" si="11"/>
        <v/>
      </c>
      <c r="AW43" s="317" t="str">
        <f t="shared" si="12"/>
        <v/>
      </c>
      <c r="AX43" s="158" t="str">
        <f t="shared" si="13"/>
        <v/>
      </c>
      <c r="AY43" s="158" t="str">
        <f t="shared" si="14"/>
        <v/>
      </c>
      <c r="AZ43" s="309" t="str">
        <f t="shared" si="15"/>
        <v/>
      </c>
      <c r="BA43" s="318" t="str">
        <f t="shared" si="16"/>
        <v/>
      </c>
      <c r="BB43" s="473" t="str">
        <f t="shared" si="17"/>
        <v/>
      </c>
      <c r="BC43" s="80" t="str">
        <f t="shared" si="77"/>
        <v/>
      </c>
      <c r="BD43" s="56">
        <f t="shared" si="19"/>
        <v>1</v>
      </c>
      <c r="BE43" s="56" t="str">
        <f>Stam!F68</f>
        <v>187 Kas</v>
      </c>
      <c r="BF43" s="56" t="str">
        <f t="shared" si="20"/>
        <v/>
      </c>
      <c r="BG43" s="56" t="str">
        <f t="shared" si="21"/>
        <v/>
      </c>
      <c r="BH43" s="6" t="str">
        <f t="shared" si="22"/>
        <v/>
      </c>
      <c r="BI43" s="6">
        <v>89</v>
      </c>
      <c r="BJ43" s="56" t="str">
        <f>Stam!F30</f>
        <v>089 Prive overige 5</v>
      </c>
      <c r="BK43" s="6" t="str">
        <f t="shared" si="23"/>
        <v/>
      </c>
      <c r="BL43" s="56">
        <f t="shared" si="53"/>
        <v>999999</v>
      </c>
      <c r="BM43" s="183">
        <f t="shared" si="54"/>
        <v>99999.000000215005</v>
      </c>
      <c r="BN43" s="61">
        <v>27</v>
      </c>
      <c r="BO43" s="6">
        <f t="shared" si="24"/>
        <v>999999</v>
      </c>
      <c r="BP43" s="6">
        <f t="shared" si="25"/>
        <v>999999</v>
      </c>
      <c r="BQ43" s="6" t="str">
        <f t="shared" si="55"/>
        <v>x</v>
      </c>
      <c r="BR43" s="206">
        <f t="shared" si="26"/>
        <v>99999.000000215005</v>
      </c>
      <c r="BS43" s="6">
        <f t="shared" si="27"/>
        <v>99999.000000215005</v>
      </c>
      <c r="BT43" s="6" t="str">
        <f t="shared" si="56"/>
        <v>x</v>
      </c>
      <c r="BU43" s="6" t="str">
        <f t="shared" si="28"/>
        <v/>
      </c>
      <c r="BW43" s="82">
        <f t="shared" si="57"/>
        <v>9999999999</v>
      </c>
      <c r="BX43" s="80" t="str">
        <f t="shared" si="29"/>
        <v>x</v>
      </c>
      <c r="BY43" s="80" t="str">
        <f t="shared" si="30"/>
        <v/>
      </c>
      <c r="BZ43" s="56" t="str">
        <f t="shared" si="58"/>
        <v/>
      </c>
      <c r="CA43" s="56" t="str">
        <f t="shared" si="59"/>
        <v/>
      </c>
      <c r="CB43" s="88">
        <f t="shared" si="60"/>
        <v>0</v>
      </c>
      <c r="CC43" s="56" t="str">
        <f t="shared" si="31"/>
        <v/>
      </c>
      <c r="CD43" s="174"/>
      <c r="CE43" s="175" t="s">
        <v>198</v>
      </c>
      <c r="CF43" s="172">
        <v>3375000000</v>
      </c>
      <c r="CG43" s="176">
        <v>67500000</v>
      </c>
      <c r="CH43" s="169">
        <f t="shared" si="62"/>
        <v>9999999999</v>
      </c>
      <c r="CI43" s="170">
        <f t="shared" si="63"/>
        <v>9999999999</v>
      </c>
      <c r="CJ43" s="171">
        <f t="shared" si="64"/>
        <v>9999999999</v>
      </c>
      <c r="CK43" s="172" t="str">
        <f t="shared" si="65"/>
        <v/>
      </c>
      <c r="CL43" s="173" t="str">
        <f t="shared" si="32"/>
        <v>x</v>
      </c>
      <c r="CN43" s="6" t="str">
        <f t="shared" si="66"/>
        <v/>
      </c>
      <c r="CO43" s="293" t="e">
        <f t="shared" ca="1" si="78"/>
        <v>#N/A</v>
      </c>
      <c r="CP43" s="6" t="e">
        <f t="shared" ca="1" si="67"/>
        <v>#N/A</v>
      </c>
      <c r="CQ43" s="61">
        <v>27</v>
      </c>
      <c r="CR43" s="6">
        <f t="shared" si="33"/>
        <v>0</v>
      </c>
      <c r="CS43" s="6">
        <f t="shared" si="34"/>
        <v>0</v>
      </c>
      <c r="CT43" s="56" t="str">
        <f t="shared" si="35"/>
        <v/>
      </c>
      <c r="CU43" s="76">
        <f t="shared" si="36"/>
        <v>0</v>
      </c>
      <c r="CV43" s="76">
        <f t="shared" si="37"/>
        <v>0</v>
      </c>
      <c r="CX43" s="6" t="str">
        <f t="shared" si="38"/>
        <v/>
      </c>
      <c r="CY43" s="6" t="str">
        <f t="shared" si="39"/>
        <v/>
      </c>
      <c r="CZ43" s="6" t="str">
        <f t="shared" si="40"/>
        <v/>
      </c>
      <c r="DA43" s="56" t="str">
        <f>10&amp;$DA$33&amp;"bet"</f>
        <v>100,19bet</v>
      </c>
      <c r="DB43" s="56">
        <f t="shared" si="85"/>
        <v>0</v>
      </c>
      <c r="DC43" s="56">
        <f t="shared" si="86"/>
        <v>0</v>
      </c>
      <c r="DG43" s="56" t="str">
        <f t="shared" si="41"/>
        <v/>
      </c>
      <c r="DH43" s="6">
        <f t="shared" si="42"/>
        <v>0</v>
      </c>
      <c r="DJ43"/>
      <c r="DK43" s="6">
        <f t="shared" si="87"/>
        <v>0</v>
      </c>
      <c r="DL43" s="6" t="e">
        <f t="shared" si="88"/>
        <v>#N/A</v>
      </c>
      <c r="DN43" s="6" t="e">
        <f t="shared" si="84"/>
        <v>#N/A</v>
      </c>
      <c r="DP43" s="6" t="str">
        <f t="shared" si="46"/>
        <v/>
      </c>
      <c r="DQ43" s="293">
        <f t="shared" ca="1" si="80"/>
        <v>37</v>
      </c>
      <c r="DR43" s="6" t="str">
        <f t="shared" ca="1" si="70"/>
        <v>x</v>
      </c>
      <c r="DU43" s="293" t="e">
        <f t="shared" ca="1" si="71"/>
        <v>#N/A</v>
      </c>
      <c r="DV43" s="5"/>
      <c r="DW43" s="293" t="e">
        <f t="shared" ca="1" si="81"/>
        <v>#N/A</v>
      </c>
      <c r="DZ43" s="293" t="e">
        <f t="shared" ca="1" si="72"/>
        <v>#N/A</v>
      </c>
      <c r="EA43" s="293" t="e">
        <f t="shared" ca="1" si="73"/>
        <v>#N/A</v>
      </c>
      <c r="EB43" s="293" t="e">
        <f t="shared" ca="1" si="74"/>
        <v>#N/A</v>
      </c>
      <c r="EE43" s="6" t="str">
        <f t="shared" si="47"/>
        <v/>
      </c>
      <c r="EF43" s="293" t="e">
        <f t="shared" ca="1" si="75"/>
        <v>#N/A</v>
      </c>
      <c r="EG43" s="6" t="e">
        <f t="shared" ca="1" si="48"/>
        <v>#N/A</v>
      </c>
    </row>
    <row r="44" spans="1:137" x14ac:dyDescent="0.2">
      <c r="C44" s="75"/>
      <c r="D44" s="184" t="str">
        <f t="shared" si="2"/>
        <v/>
      </c>
      <c r="E44" s="649" t="str">
        <f t="shared" si="82"/>
        <v/>
      </c>
      <c r="F44" s="607" t="str">
        <f t="shared" si="49"/>
        <v>x</v>
      </c>
      <c r="G44" s="650"/>
      <c r="H44" s="651"/>
      <c r="I44" s="651"/>
      <c r="J44" s="651"/>
      <c r="K44" s="652"/>
      <c r="L44" s="889"/>
      <c r="M44" s="889"/>
      <c r="N44" s="653"/>
      <c r="O44" s="651"/>
      <c r="P44" s="651"/>
      <c r="Q44" s="654"/>
      <c r="R44" s="655"/>
      <c r="S44" s="607" t="str">
        <f t="shared" si="4"/>
        <v/>
      </c>
      <c r="T44" s="656" t="str">
        <f t="shared" si="50"/>
        <v/>
      </c>
      <c r="U44" s="656" t="str">
        <f t="shared" si="51"/>
        <v/>
      </c>
      <c r="V44" s="656" t="str">
        <f t="shared" si="5"/>
        <v/>
      </c>
      <c r="W44" s="719"/>
      <c r="X44" s="660"/>
      <c r="Y44" s="656" t="str">
        <f t="shared" si="83"/>
        <v/>
      </c>
      <c r="Z44" s="659"/>
      <c r="AA44" s="654"/>
      <c r="AB44" s="656" t="str">
        <f t="shared" si="7"/>
        <v/>
      </c>
      <c r="AC44" s="661" t="str">
        <f t="shared" si="52"/>
        <v/>
      </c>
      <c r="AE44" s="658" t="str">
        <f t="shared" si="8"/>
        <v/>
      </c>
      <c r="AF44" s="659"/>
      <c r="AT44" s="805" t="str">
        <f t="shared" si="79"/>
        <v/>
      </c>
      <c r="AU44" t="str">
        <f t="shared" si="10"/>
        <v/>
      </c>
      <c r="AV44" s="6" t="str">
        <f t="shared" si="11"/>
        <v/>
      </c>
      <c r="AW44" s="317" t="str">
        <f t="shared" si="12"/>
        <v/>
      </c>
      <c r="AX44" s="158" t="str">
        <f t="shared" si="13"/>
        <v/>
      </c>
      <c r="AY44" s="158" t="str">
        <f t="shared" si="14"/>
        <v/>
      </c>
      <c r="AZ44" s="309" t="str">
        <f t="shared" si="15"/>
        <v/>
      </c>
      <c r="BA44" s="318" t="str">
        <f t="shared" si="16"/>
        <v/>
      </c>
      <c r="BB44" s="473" t="str">
        <f t="shared" si="17"/>
        <v/>
      </c>
      <c r="BC44" s="80" t="str">
        <f t="shared" si="77"/>
        <v/>
      </c>
      <c r="BD44" s="56">
        <f t="shared" si="19"/>
        <v>1</v>
      </c>
      <c r="BE44" s="56" t="str">
        <f>Stam!F69</f>
        <v>188 Friesland</v>
      </c>
      <c r="BF44" s="56" t="str">
        <f t="shared" si="20"/>
        <v/>
      </c>
      <c r="BG44" s="56" t="str">
        <f t="shared" si="21"/>
        <v/>
      </c>
      <c r="BH44" s="6" t="str">
        <f t="shared" si="22"/>
        <v/>
      </c>
      <c r="BI44" s="6">
        <v>90</v>
      </c>
      <c r="BJ44" s="56" t="str">
        <f>Stam!F31</f>
        <v>090 Eigen vermogen</v>
      </c>
      <c r="BK44" s="6" t="str">
        <f t="shared" si="23"/>
        <v/>
      </c>
      <c r="BL44" s="56">
        <f t="shared" si="53"/>
        <v>999999</v>
      </c>
      <c r="BM44" s="183">
        <f t="shared" si="54"/>
        <v>99999.000000219996</v>
      </c>
      <c r="BN44" s="61">
        <v>28</v>
      </c>
      <c r="BO44" s="6">
        <f t="shared" si="24"/>
        <v>999999</v>
      </c>
      <c r="BP44" s="6">
        <f t="shared" si="25"/>
        <v>999999</v>
      </c>
      <c r="BQ44" s="6" t="str">
        <f t="shared" si="55"/>
        <v>x</v>
      </c>
      <c r="BR44" s="206">
        <f t="shared" si="26"/>
        <v>99999.000000219996</v>
      </c>
      <c r="BS44" s="6">
        <f t="shared" si="27"/>
        <v>99999.000000219996</v>
      </c>
      <c r="BT44" s="6" t="str">
        <f t="shared" si="56"/>
        <v>x</v>
      </c>
      <c r="BU44" s="6" t="str">
        <f t="shared" si="28"/>
        <v/>
      </c>
      <c r="BW44" s="82">
        <f t="shared" si="57"/>
        <v>9999999999</v>
      </c>
      <c r="BX44" s="80" t="str">
        <f t="shared" si="29"/>
        <v>x</v>
      </c>
      <c r="BY44" s="80" t="str">
        <f t="shared" si="30"/>
        <v/>
      </c>
      <c r="BZ44" s="56" t="str">
        <f t="shared" si="58"/>
        <v/>
      </c>
      <c r="CA44" s="56" t="str">
        <f t="shared" si="59"/>
        <v/>
      </c>
      <c r="CB44" s="88">
        <f t="shared" si="60"/>
        <v>0</v>
      </c>
      <c r="CC44" s="56" t="str">
        <f t="shared" si="31"/>
        <v/>
      </c>
      <c r="CD44" s="174"/>
      <c r="CE44" s="175" t="s">
        <v>199</v>
      </c>
      <c r="CF44" s="172">
        <v>3500000000</v>
      </c>
      <c r="CG44" s="176">
        <v>70000000</v>
      </c>
      <c r="CH44" s="169">
        <f t="shared" si="62"/>
        <v>9999999999</v>
      </c>
      <c r="CI44" s="170">
        <f t="shared" si="63"/>
        <v>9999999999</v>
      </c>
      <c r="CJ44" s="171">
        <f t="shared" si="64"/>
        <v>9999999999</v>
      </c>
      <c r="CK44" s="172" t="str">
        <f t="shared" si="65"/>
        <v/>
      </c>
      <c r="CL44" s="173" t="str">
        <f t="shared" si="32"/>
        <v>x</v>
      </c>
      <c r="CN44" s="6" t="str">
        <f t="shared" si="66"/>
        <v/>
      </c>
      <c r="CO44" s="293" t="e">
        <f t="shared" ca="1" si="78"/>
        <v>#N/A</v>
      </c>
      <c r="CP44" s="6" t="e">
        <f t="shared" ca="1" si="67"/>
        <v>#N/A</v>
      </c>
      <c r="CQ44" s="61">
        <v>28</v>
      </c>
      <c r="CR44" s="6">
        <f t="shared" si="33"/>
        <v>0</v>
      </c>
      <c r="CS44" s="6">
        <f t="shared" si="34"/>
        <v>0</v>
      </c>
      <c r="CT44" s="56" t="str">
        <f t="shared" si="35"/>
        <v/>
      </c>
      <c r="CU44" s="76">
        <f t="shared" si="36"/>
        <v>0</v>
      </c>
      <c r="CV44" s="76">
        <f t="shared" si="37"/>
        <v>0</v>
      </c>
      <c r="CX44" s="6" t="str">
        <f t="shared" si="38"/>
        <v/>
      </c>
      <c r="CY44" s="6" t="str">
        <f t="shared" si="39"/>
        <v/>
      </c>
      <c r="CZ44" s="6" t="str">
        <f t="shared" si="40"/>
        <v/>
      </c>
      <c r="DA44" s="56" t="str">
        <f>11&amp;$DA$33&amp;"bet"</f>
        <v>110,19bet</v>
      </c>
      <c r="DB44" s="56">
        <f t="shared" si="85"/>
        <v>0</v>
      </c>
      <c r="DC44" s="56">
        <f t="shared" si="86"/>
        <v>0</v>
      </c>
      <c r="DG44" s="56" t="str">
        <f t="shared" si="41"/>
        <v/>
      </c>
      <c r="DH44" s="6">
        <f t="shared" si="42"/>
        <v>0</v>
      </c>
      <c r="DJ44"/>
      <c r="DK44" s="6">
        <f t="shared" si="87"/>
        <v>0</v>
      </c>
      <c r="DL44" s="6" t="e">
        <f t="shared" si="88"/>
        <v>#N/A</v>
      </c>
      <c r="DN44" s="6" t="e">
        <f t="shared" si="84"/>
        <v>#N/A</v>
      </c>
      <c r="DP44" s="6" t="str">
        <f t="shared" si="46"/>
        <v/>
      </c>
      <c r="DQ44" s="293">
        <f t="shared" ca="1" si="80"/>
        <v>38</v>
      </c>
      <c r="DR44" s="6" t="str">
        <f t="shared" ca="1" si="70"/>
        <v>x</v>
      </c>
      <c r="DU44" s="293" t="e">
        <f t="shared" ca="1" si="71"/>
        <v>#N/A</v>
      </c>
      <c r="DV44" s="5"/>
      <c r="DW44" s="293" t="e">
        <f t="shared" ca="1" si="81"/>
        <v>#N/A</v>
      </c>
      <c r="DZ44" s="293" t="e">
        <f t="shared" ca="1" si="72"/>
        <v>#N/A</v>
      </c>
      <c r="EA44" s="293" t="e">
        <f t="shared" ca="1" si="73"/>
        <v>#N/A</v>
      </c>
      <c r="EB44" s="293" t="e">
        <f t="shared" ca="1" si="74"/>
        <v>#N/A</v>
      </c>
      <c r="EE44" s="6" t="str">
        <f t="shared" si="47"/>
        <v/>
      </c>
      <c r="EF44" s="293" t="e">
        <f t="shared" ca="1" si="75"/>
        <v>#N/A</v>
      </c>
      <c r="EG44" s="6" t="e">
        <f t="shared" ca="1" si="48"/>
        <v>#N/A</v>
      </c>
    </row>
    <row r="45" spans="1:137" x14ac:dyDescent="0.2">
      <c r="C45" s="75"/>
      <c r="D45" s="184" t="str">
        <f t="shared" si="2"/>
        <v/>
      </c>
      <c r="E45" s="649" t="str">
        <f t="shared" si="82"/>
        <v/>
      </c>
      <c r="F45" s="607" t="str">
        <f t="shared" si="49"/>
        <v>x</v>
      </c>
      <c r="G45" s="650"/>
      <c r="H45" s="651"/>
      <c r="I45" s="651"/>
      <c r="J45" s="651"/>
      <c r="K45" s="652"/>
      <c r="L45" s="889"/>
      <c r="M45" s="889"/>
      <c r="N45" s="653"/>
      <c r="O45" s="651"/>
      <c r="P45" s="651"/>
      <c r="Q45" s="654"/>
      <c r="R45" s="655"/>
      <c r="S45" s="607" t="str">
        <f t="shared" si="4"/>
        <v/>
      </c>
      <c r="T45" s="656" t="str">
        <f t="shared" si="50"/>
        <v/>
      </c>
      <c r="U45" s="656" t="str">
        <f t="shared" si="51"/>
        <v/>
      </c>
      <c r="V45" s="656" t="str">
        <f t="shared" si="5"/>
        <v/>
      </c>
      <c r="W45" s="719"/>
      <c r="X45" s="660"/>
      <c r="Y45" s="656" t="str">
        <f t="shared" si="83"/>
        <v/>
      </c>
      <c r="Z45" s="659"/>
      <c r="AA45" s="654"/>
      <c r="AB45" s="656" t="str">
        <f t="shared" si="7"/>
        <v/>
      </c>
      <c r="AC45" s="661" t="str">
        <f t="shared" si="52"/>
        <v/>
      </c>
      <c r="AE45" s="658" t="str">
        <f t="shared" si="8"/>
        <v/>
      </c>
      <c r="AF45" s="659"/>
      <c r="AT45" s="805" t="str">
        <f t="shared" si="79"/>
        <v/>
      </c>
      <c r="AU45" t="str">
        <f t="shared" si="10"/>
        <v/>
      </c>
      <c r="AV45" s="6" t="str">
        <f t="shared" si="11"/>
        <v/>
      </c>
      <c r="AW45" s="317" t="str">
        <f t="shared" si="12"/>
        <v/>
      </c>
      <c r="AX45" s="158" t="str">
        <f t="shared" si="13"/>
        <v/>
      </c>
      <c r="AY45" s="158" t="str">
        <f t="shared" si="14"/>
        <v/>
      </c>
      <c r="AZ45" s="309" t="str">
        <f t="shared" si="15"/>
        <v/>
      </c>
      <c r="BA45" s="318" t="str">
        <f t="shared" si="16"/>
        <v/>
      </c>
      <c r="BB45" s="473" t="str">
        <f t="shared" si="17"/>
        <v/>
      </c>
      <c r="BC45" s="80" t="str">
        <f t="shared" si="77"/>
        <v/>
      </c>
      <c r="BD45" s="56">
        <f t="shared" si="19"/>
        <v>1</v>
      </c>
      <c r="BE45" s="56" t="str">
        <f>Stam!F70</f>
        <v>189 Dortmundb</v>
      </c>
      <c r="BF45" s="56" t="str">
        <f t="shared" si="20"/>
        <v/>
      </c>
      <c r="BG45" s="56" t="str">
        <f t="shared" si="21"/>
        <v/>
      </c>
      <c r="BH45" s="6" t="str">
        <f t="shared" si="22"/>
        <v/>
      </c>
      <c r="BI45" s="6">
        <v>100</v>
      </c>
      <c r="BJ45" s="56" t="str">
        <f>Stam!F32</f>
        <v>100 Maatschapp kapitaal</v>
      </c>
      <c r="BK45" s="6" t="str">
        <f t="shared" si="23"/>
        <v/>
      </c>
      <c r="BL45" s="56">
        <f t="shared" si="53"/>
        <v>999999</v>
      </c>
      <c r="BM45" s="183">
        <f t="shared" si="54"/>
        <v>99999.000000225002</v>
      </c>
      <c r="BN45" s="61">
        <v>29</v>
      </c>
      <c r="BO45" s="6">
        <f t="shared" si="24"/>
        <v>999999</v>
      </c>
      <c r="BP45" s="6">
        <f t="shared" si="25"/>
        <v>999999</v>
      </c>
      <c r="BQ45" s="6" t="str">
        <f t="shared" si="55"/>
        <v>x</v>
      </c>
      <c r="BR45" s="206">
        <f t="shared" si="26"/>
        <v>99999.000000225002</v>
      </c>
      <c r="BS45" s="6">
        <f t="shared" si="27"/>
        <v>99999.000000225002</v>
      </c>
      <c r="BT45" s="6" t="str">
        <f t="shared" si="56"/>
        <v>x</v>
      </c>
      <c r="BU45" s="6" t="str">
        <f t="shared" si="28"/>
        <v/>
      </c>
      <c r="BW45" s="82">
        <f t="shared" si="57"/>
        <v>9999999999</v>
      </c>
      <c r="BX45" s="80" t="str">
        <f t="shared" si="29"/>
        <v>x</v>
      </c>
      <c r="BY45" s="80" t="str">
        <f t="shared" si="30"/>
        <v/>
      </c>
      <c r="BZ45" s="56" t="str">
        <f t="shared" si="58"/>
        <v/>
      </c>
      <c r="CA45" s="56" t="str">
        <f t="shared" si="59"/>
        <v/>
      </c>
      <c r="CB45" s="88">
        <f t="shared" si="60"/>
        <v>0</v>
      </c>
      <c r="CC45" s="56" t="str">
        <f t="shared" si="31"/>
        <v/>
      </c>
      <c r="CD45" s="174"/>
      <c r="CE45" s="175" t="s">
        <v>200</v>
      </c>
      <c r="CF45" s="172">
        <v>3625000000</v>
      </c>
      <c r="CG45" s="176">
        <v>72500000</v>
      </c>
      <c r="CH45" s="169">
        <f t="shared" si="62"/>
        <v>9999999999</v>
      </c>
      <c r="CI45" s="170">
        <f t="shared" si="63"/>
        <v>9999999999</v>
      </c>
      <c r="CJ45" s="171">
        <f t="shared" si="64"/>
        <v>9999999999</v>
      </c>
      <c r="CK45" s="172" t="str">
        <f t="shared" si="65"/>
        <v/>
      </c>
      <c r="CL45" s="173" t="str">
        <f t="shared" si="32"/>
        <v>x</v>
      </c>
      <c r="CN45" s="6" t="str">
        <f t="shared" si="66"/>
        <v/>
      </c>
      <c r="CO45" s="293" t="e">
        <f t="shared" ca="1" si="78"/>
        <v>#N/A</v>
      </c>
      <c r="CP45" s="6" t="e">
        <f t="shared" ca="1" si="67"/>
        <v>#N/A</v>
      </c>
      <c r="CQ45" s="61">
        <v>29</v>
      </c>
      <c r="CR45" s="6">
        <f t="shared" si="33"/>
        <v>0</v>
      </c>
      <c r="CS45" s="6">
        <f t="shared" si="34"/>
        <v>0</v>
      </c>
      <c r="CT45" s="56" t="str">
        <f t="shared" si="35"/>
        <v/>
      </c>
      <c r="CU45" s="76">
        <f t="shared" si="36"/>
        <v>0</v>
      </c>
      <c r="CV45" s="76">
        <f t="shared" si="37"/>
        <v>0</v>
      </c>
      <c r="CX45" s="6" t="str">
        <f t="shared" si="38"/>
        <v/>
      </c>
      <c r="CY45" s="6" t="str">
        <f t="shared" si="39"/>
        <v/>
      </c>
      <c r="CZ45" s="6" t="str">
        <f t="shared" si="40"/>
        <v/>
      </c>
      <c r="DA45" s="56" t="str">
        <f>12&amp;$DA$33&amp;"bet"</f>
        <v>120,19bet</v>
      </c>
      <c r="DB45" s="56">
        <f t="shared" si="85"/>
        <v>0</v>
      </c>
      <c r="DC45" s="56">
        <f t="shared" si="86"/>
        <v>0</v>
      </c>
      <c r="DG45" s="56" t="str">
        <f t="shared" si="41"/>
        <v/>
      </c>
      <c r="DH45" s="6">
        <f t="shared" si="42"/>
        <v>0</v>
      </c>
      <c r="DJ45"/>
      <c r="DK45" s="6">
        <f t="shared" si="87"/>
        <v>0</v>
      </c>
      <c r="DL45" s="6" t="e">
        <f t="shared" si="88"/>
        <v>#N/A</v>
      </c>
      <c r="DN45" s="6" t="e">
        <f t="shared" si="84"/>
        <v>#N/A</v>
      </c>
      <c r="DP45" s="6" t="str">
        <f t="shared" si="46"/>
        <v/>
      </c>
      <c r="DQ45" s="293">
        <f t="shared" ca="1" si="80"/>
        <v>39</v>
      </c>
      <c r="DR45" s="6" t="str">
        <f t="shared" ca="1" si="70"/>
        <v>x</v>
      </c>
      <c r="DU45" s="293" t="e">
        <f t="shared" ca="1" si="71"/>
        <v>#N/A</v>
      </c>
      <c r="DV45" s="5"/>
      <c r="DW45" s="293" t="e">
        <f t="shared" ca="1" si="81"/>
        <v>#N/A</v>
      </c>
      <c r="DZ45" s="293" t="e">
        <f t="shared" ca="1" si="72"/>
        <v>#N/A</v>
      </c>
      <c r="EA45" s="293" t="e">
        <f t="shared" ca="1" si="73"/>
        <v>#N/A</v>
      </c>
      <c r="EB45" s="293" t="e">
        <f t="shared" ca="1" si="74"/>
        <v>#N/A</v>
      </c>
      <c r="EE45" s="6" t="str">
        <f t="shared" si="47"/>
        <v/>
      </c>
      <c r="EF45" s="293" t="e">
        <f t="shared" ca="1" si="75"/>
        <v>#N/A</v>
      </c>
      <c r="EG45" s="6" t="e">
        <f t="shared" ca="1" si="48"/>
        <v>#N/A</v>
      </c>
    </row>
    <row r="46" spans="1:137" x14ac:dyDescent="0.2">
      <c r="C46" s="75"/>
      <c r="D46" s="184" t="str">
        <f t="shared" si="2"/>
        <v/>
      </c>
      <c r="E46" s="649" t="str">
        <f t="shared" si="82"/>
        <v/>
      </c>
      <c r="F46" s="607" t="str">
        <f t="shared" si="49"/>
        <v>x</v>
      </c>
      <c r="G46" s="650"/>
      <c r="H46" s="651"/>
      <c r="I46" s="651"/>
      <c r="J46" s="651"/>
      <c r="K46" s="652"/>
      <c r="L46" s="889"/>
      <c r="M46" s="889"/>
      <c r="N46" s="653"/>
      <c r="O46" s="651"/>
      <c r="P46" s="651"/>
      <c r="Q46" s="654"/>
      <c r="R46" s="655"/>
      <c r="S46" s="607" t="str">
        <f t="shared" si="4"/>
        <v/>
      </c>
      <c r="T46" s="656" t="str">
        <f t="shared" si="50"/>
        <v/>
      </c>
      <c r="U46" s="656" t="str">
        <f t="shared" si="51"/>
        <v/>
      </c>
      <c r="V46" s="656" t="str">
        <f t="shared" si="5"/>
        <v/>
      </c>
      <c r="W46" s="719"/>
      <c r="X46" s="660"/>
      <c r="Y46" s="656" t="str">
        <f t="shared" si="83"/>
        <v/>
      </c>
      <c r="Z46" s="659"/>
      <c r="AA46" s="654"/>
      <c r="AB46" s="656" t="str">
        <f t="shared" si="7"/>
        <v/>
      </c>
      <c r="AC46" s="661" t="str">
        <f t="shared" si="52"/>
        <v/>
      </c>
      <c r="AE46" s="658" t="str">
        <f t="shared" si="8"/>
        <v/>
      </c>
      <c r="AF46" s="659"/>
      <c r="AT46" s="805" t="str">
        <f t="shared" si="79"/>
        <v/>
      </c>
      <c r="AU46" t="str">
        <f t="shared" si="10"/>
        <v/>
      </c>
      <c r="AV46" s="6" t="str">
        <f t="shared" si="11"/>
        <v/>
      </c>
      <c r="AW46" s="317" t="str">
        <f t="shared" si="12"/>
        <v/>
      </c>
      <c r="AX46" s="158" t="str">
        <f t="shared" si="13"/>
        <v/>
      </c>
      <c r="AY46" s="158" t="str">
        <f t="shared" si="14"/>
        <v/>
      </c>
      <c r="AZ46" s="309" t="str">
        <f t="shared" si="15"/>
        <v/>
      </c>
      <c r="BA46" s="318" t="str">
        <f t="shared" si="16"/>
        <v/>
      </c>
      <c r="BB46" s="473" t="str">
        <f t="shared" si="17"/>
        <v/>
      </c>
      <c r="BC46" s="80" t="str">
        <f t="shared" si="77"/>
        <v/>
      </c>
      <c r="BD46" s="56">
        <f t="shared" si="19"/>
        <v>1</v>
      </c>
      <c r="BE46" s="56" t="str">
        <f>Stam!F71</f>
        <v>190 Kruisposten</v>
      </c>
      <c r="BF46" s="56" t="str">
        <f t="shared" si="20"/>
        <v/>
      </c>
      <c r="BG46" s="56" t="str">
        <f t="shared" si="21"/>
        <v/>
      </c>
      <c r="BH46" s="6" t="str">
        <f t="shared" si="22"/>
        <v/>
      </c>
      <c r="BI46" s="6">
        <v>105</v>
      </c>
      <c r="BJ46" s="56" t="str">
        <f>Stam!F33</f>
        <v>105 Aandelen in portefeuile</v>
      </c>
      <c r="BK46" s="6" t="str">
        <f t="shared" si="23"/>
        <v/>
      </c>
      <c r="BL46" s="56">
        <f t="shared" si="53"/>
        <v>999999</v>
      </c>
      <c r="BM46" s="183">
        <f t="shared" si="54"/>
        <v>99999.000000229993</v>
      </c>
      <c r="BN46" s="61">
        <v>30</v>
      </c>
      <c r="BO46" s="6">
        <f t="shared" si="24"/>
        <v>999999</v>
      </c>
      <c r="BP46" s="6">
        <f t="shared" si="25"/>
        <v>999999</v>
      </c>
      <c r="BQ46" s="6" t="str">
        <f t="shared" si="55"/>
        <v>x</v>
      </c>
      <c r="BR46" s="206">
        <f t="shared" si="26"/>
        <v>99999.000000229993</v>
      </c>
      <c r="BS46" s="6">
        <f t="shared" si="27"/>
        <v>99999.000000229993</v>
      </c>
      <c r="BT46" s="6" t="str">
        <f t="shared" si="56"/>
        <v>x</v>
      </c>
      <c r="BU46" s="6" t="str">
        <f t="shared" si="28"/>
        <v/>
      </c>
      <c r="BW46" s="82">
        <f t="shared" si="57"/>
        <v>9999999999</v>
      </c>
      <c r="BX46" s="80" t="str">
        <f t="shared" si="29"/>
        <v>x</v>
      </c>
      <c r="BY46" s="80" t="str">
        <f t="shared" si="30"/>
        <v/>
      </c>
      <c r="BZ46" s="56" t="str">
        <f t="shared" si="58"/>
        <v/>
      </c>
      <c r="CA46" s="56" t="str">
        <f t="shared" si="59"/>
        <v/>
      </c>
      <c r="CB46" s="88">
        <f t="shared" si="60"/>
        <v>0</v>
      </c>
      <c r="CC46" s="56" t="str">
        <f t="shared" si="31"/>
        <v/>
      </c>
      <c r="CD46" s="174"/>
      <c r="CE46" s="175" t="s">
        <v>201</v>
      </c>
      <c r="CF46" s="172">
        <v>3750000000</v>
      </c>
      <c r="CG46" s="176">
        <v>75000000</v>
      </c>
      <c r="CH46" s="169">
        <f t="shared" si="62"/>
        <v>9999999999</v>
      </c>
      <c r="CI46" s="170">
        <f t="shared" si="63"/>
        <v>9999999999</v>
      </c>
      <c r="CJ46" s="171">
        <f t="shared" si="64"/>
        <v>9999999999</v>
      </c>
      <c r="CK46" s="172" t="str">
        <f t="shared" si="65"/>
        <v/>
      </c>
      <c r="CL46" s="173" t="str">
        <f t="shared" si="32"/>
        <v>x</v>
      </c>
      <c r="CN46" s="6" t="str">
        <f t="shared" si="66"/>
        <v/>
      </c>
      <c r="CO46" s="293" t="e">
        <f t="shared" ca="1" si="78"/>
        <v>#N/A</v>
      </c>
      <c r="CP46" s="6" t="e">
        <f t="shared" ca="1" si="67"/>
        <v>#N/A</v>
      </c>
      <c r="CQ46" s="61">
        <v>30</v>
      </c>
      <c r="CR46" s="6">
        <f t="shared" si="33"/>
        <v>0</v>
      </c>
      <c r="CS46" s="6">
        <f t="shared" si="34"/>
        <v>0</v>
      </c>
      <c r="CT46" s="56" t="str">
        <f t="shared" si="35"/>
        <v/>
      </c>
      <c r="CU46" s="76">
        <f t="shared" si="36"/>
        <v>0</v>
      </c>
      <c r="CV46" s="76">
        <f t="shared" si="37"/>
        <v>0</v>
      </c>
      <c r="CX46" s="6" t="str">
        <f t="shared" si="38"/>
        <v/>
      </c>
      <c r="CY46" s="6" t="str">
        <f t="shared" si="39"/>
        <v/>
      </c>
      <c r="CZ46" s="6" t="str">
        <f t="shared" si="40"/>
        <v/>
      </c>
      <c r="DB46" s="203">
        <f>SUM(DB34:DB45)</f>
        <v>0</v>
      </c>
      <c r="DC46" s="203">
        <f>SUM(DC34:DC45)</f>
        <v>0</v>
      </c>
      <c r="DD46" s="56" t="e">
        <f>DC46/DB46</f>
        <v>#DIV/0!</v>
      </c>
      <c r="DG46" s="56" t="str">
        <f t="shared" si="41"/>
        <v/>
      </c>
      <c r="DH46" s="6">
        <f t="shared" si="42"/>
        <v>0</v>
      </c>
      <c r="DJ46"/>
      <c r="DK46" s="6">
        <f t="shared" si="87"/>
        <v>0</v>
      </c>
      <c r="DL46" s="6" t="e">
        <f t="shared" si="88"/>
        <v>#N/A</v>
      </c>
      <c r="DN46" s="6" t="e">
        <f t="shared" si="84"/>
        <v>#N/A</v>
      </c>
      <c r="DP46" s="6" t="str">
        <f t="shared" si="46"/>
        <v/>
      </c>
      <c r="DQ46" s="293">
        <f t="shared" ca="1" si="80"/>
        <v>40</v>
      </c>
      <c r="DR46" s="6" t="str">
        <f t="shared" ca="1" si="70"/>
        <v>x</v>
      </c>
      <c r="DU46" s="293" t="e">
        <f t="shared" ca="1" si="71"/>
        <v>#N/A</v>
      </c>
      <c r="DV46" s="5"/>
      <c r="DW46" s="293" t="e">
        <f t="shared" ca="1" si="81"/>
        <v>#N/A</v>
      </c>
      <c r="DZ46" s="293" t="e">
        <f t="shared" ca="1" si="72"/>
        <v>#N/A</v>
      </c>
      <c r="EA46" s="293" t="e">
        <f t="shared" ca="1" si="73"/>
        <v>#N/A</v>
      </c>
      <c r="EB46" s="293" t="e">
        <f t="shared" ca="1" si="74"/>
        <v>#N/A</v>
      </c>
      <c r="EE46" s="6" t="str">
        <f t="shared" si="47"/>
        <v/>
      </c>
      <c r="EF46" s="293" t="e">
        <f t="shared" ca="1" si="75"/>
        <v>#N/A</v>
      </c>
      <c r="EG46" s="6" t="e">
        <f t="shared" ca="1" si="48"/>
        <v>#N/A</v>
      </c>
    </row>
    <row r="47" spans="1:137" x14ac:dyDescent="0.2">
      <c r="C47" s="75"/>
      <c r="D47" s="184" t="str">
        <f t="shared" si="2"/>
        <v/>
      </c>
      <c r="E47" s="649" t="str">
        <f t="shared" si="82"/>
        <v/>
      </c>
      <c r="F47" s="607" t="str">
        <f t="shared" si="49"/>
        <v>x</v>
      </c>
      <c r="G47" s="650"/>
      <c r="H47" s="651"/>
      <c r="I47" s="651"/>
      <c r="J47" s="651"/>
      <c r="K47" s="652"/>
      <c r="L47" s="889"/>
      <c r="M47" s="889"/>
      <c r="N47" s="653"/>
      <c r="O47" s="651"/>
      <c r="P47" s="651"/>
      <c r="Q47" s="654"/>
      <c r="R47" s="655"/>
      <c r="S47" s="607" t="str">
        <f t="shared" si="4"/>
        <v/>
      </c>
      <c r="T47" s="656" t="str">
        <f t="shared" si="50"/>
        <v/>
      </c>
      <c r="U47" s="656" t="str">
        <f t="shared" si="51"/>
        <v/>
      </c>
      <c r="V47" s="656" t="str">
        <f t="shared" si="5"/>
        <v/>
      </c>
      <c r="W47" s="719"/>
      <c r="X47" s="660"/>
      <c r="Y47" s="656" t="str">
        <f t="shared" si="83"/>
        <v/>
      </c>
      <c r="Z47" s="659"/>
      <c r="AA47" s="654"/>
      <c r="AB47" s="656" t="str">
        <f t="shared" si="7"/>
        <v/>
      </c>
      <c r="AC47" s="661" t="str">
        <f t="shared" si="52"/>
        <v/>
      </c>
      <c r="AE47" s="658" t="str">
        <f t="shared" si="8"/>
        <v/>
      </c>
      <c r="AF47" s="659"/>
      <c r="AT47" s="805" t="str">
        <f t="shared" si="79"/>
        <v/>
      </c>
      <c r="AU47" t="str">
        <f t="shared" si="10"/>
        <v/>
      </c>
      <c r="AV47" s="6" t="str">
        <f t="shared" si="11"/>
        <v/>
      </c>
      <c r="AW47" s="317" t="str">
        <f t="shared" si="12"/>
        <v/>
      </c>
      <c r="AX47" s="158" t="str">
        <f t="shared" si="13"/>
        <v/>
      </c>
      <c r="AY47" s="158" t="str">
        <f t="shared" si="14"/>
        <v/>
      </c>
      <c r="AZ47" s="309" t="str">
        <f t="shared" si="15"/>
        <v/>
      </c>
      <c r="BA47" s="318" t="str">
        <f t="shared" si="16"/>
        <v/>
      </c>
      <c r="BB47" s="473" t="str">
        <f t="shared" si="17"/>
        <v/>
      </c>
      <c r="BC47" s="80" t="str">
        <f t="shared" si="77"/>
        <v/>
      </c>
      <c r="BD47" s="56">
        <f t="shared" si="19"/>
        <v>1</v>
      </c>
      <c r="BE47" s="56" t="str">
        <f>Stam!F73</f>
        <v>201 TR Memo afmaken</v>
      </c>
      <c r="BF47" s="56" t="str">
        <f t="shared" si="20"/>
        <v/>
      </c>
      <c r="BG47" s="56" t="str">
        <f t="shared" si="21"/>
        <v/>
      </c>
      <c r="BH47" s="6" t="str">
        <f t="shared" si="22"/>
        <v/>
      </c>
      <c r="BI47" s="6">
        <v>110</v>
      </c>
      <c r="BJ47" s="56" t="str">
        <f>Stam!F34</f>
        <v>110 Geplaatst kapitaal</v>
      </c>
      <c r="BK47" s="6" t="str">
        <f t="shared" si="23"/>
        <v/>
      </c>
      <c r="BL47" s="56">
        <f t="shared" si="53"/>
        <v>999999</v>
      </c>
      <c r="BM47" s="183">
        <f t="shared" si="54"/>
        <v>99999.000000234999</v>
      </c>
      <c r="BN47" s="61">
        <v>31</v>
      </c>
      <c r="BO47" s="6">
        <f t="shared" si="24"/>
        <v>999999</v>
      </c>
      <c r="BP47" s="6">
        <f t="shared" si="25"/>
        <v>999999</v>
      </c>
      <c r="BQ47" s="6" t="str">
        <f t="shared" si="55"/>
        <v>x</v>
      </c>
      <c r="BR47" s="206">
        <f t="shared" si="26"/>
        <v>99999.000000234999</v>
      </c>
      <c r="BS47" s="6">
        <f t="shared" si="27"/>
        <v>99999.000000234999</v>
      </c>
      <c r="BT47" s="6" t="str">
        <f t="shared" si="56"/>
        <v>x</v>
      </c>
      <c r="BU47" s="6" t="str">
        <f t="shared" si="28"/>
        <v/>
      </c>
      <c r="BW47" s="82">
        <f t="shared" si="57"/>
        <v>9999999999</v>
      </c>
      <c r="BX47" s="80" t="str">
        <f t="shared" si="29"/>
        <v>x</v>
      </c>
      <c r="BY47" s="80" t="str">
        <f t="shared" si="30"/>
        <v/>
      </c>
      <c r="BZ47" s="56" t="str">
        <f t="shared" si="58"/>
        <v/>
      </c>
      <c r="CA47" s="56" t="str">
        <f t="shared" si="59"/>
        <v/>
      </c>
      <c r="CB47" s="88">
        <f t="shared" si="60"/>
        <v>0</v>
      </c>
      <c r="CC47" s="56" t="str">
        <f t="shared" si="31"/>
        <v/>
      </c>
      <c r="CD47" s="174"/>
      <c r="CE47" s="175" t="s">
        <v>77</v>
      </c>
      <c r="CF47" s="172">
        <v>3875000000</v>
      </c>
      <c r="CG47" s="176">
        <v>77500000</v>
      </c>
      <c r="CH47" s="169">
        <f t="shared" si="62"/>
        <v>9999999999</v>
      </c>
      <c r="CI47" s="170">
        <f t="shared" si="63"/>
        <v>9999999999</v>
      </c>
      <c r="CJ47" s="171">
        <f t="shared" si="64"/>
        <v>9999999999</v>
      </c>
      <c r="CK47" s="172" t="str">
        <f t="shared" si="65"/>
        <v/>
      </c>
      <c r="CL47" s="173" t="str">
        <f t="shared" si="32"/>
        <v>x</v>
      </c>
      <c r="CN47" s="6" t="str">
        <f t="shared" si="66"/>
        <v/>
      </c>
      <c r="CO47" s="293" t="e">
        <f t="shared" ca="1" si="78"/>
        <v>#N/A</v>
      </c>
      <c r="CP47" s="6" t="e">
        <f t="shared" ca="1" si="67"/>
        <v>#N/A</v>
      </c>
      <c r="CQ47" s="61">
        <v>31</v>
      </c>
      <c r="CR47" s="6">
        <f t="shared" si="33"/>
        <v>0</v>
      </c>
      <c r="CS47" s="6">
        <f t="shared" si="34"/>
        <v>0</v>
      </c>
      <c r="CT47" s="56" t="str">
        <f t="shared" si="35"/>
        <v/>
      </c>
      <c r="CU47" s="76">
        <f t="shared" si="36"/>
        <v>0</v>
      </c>
      <c r="CV47" s="76">
        <f t="shared" si="37"/>
        <v>0</v>
      </c>
      <c r="CX47" s="6" t="str">
        <f t="shared" si="38"/>
        <v/>
      </c>
      <c r="CY47" s="6" t="str">
        <f t="shared" si="39"/>
        <v/>
      </c>
      <c r="CZ47" s="6" t="str">
        <f t="shared" si="40"/>
        <v/>
      </c>
      <c r="DA47" s="56" t="s">
        <v>326</v>
      </c>
      <c r="DG47" s="56" t="str">
        <f t="shared" si="41"/>
        <v/>
      </c>
      <c r="DH47" s="6">
        <f t="shared" si="42"/>
        <v>0</v>
      </c>
      <c r="DJ47"/>
      <c r="DK47" s="6">
        <f t="shared" si="87"/>
        <v>0</v>
      </c>
      <c r="DL47" s="6" t="e">
        <f t="shared" si="88"/>
        <v>#N/A</v>
      </c>
      <c r="DN47" s="6" t="e">
        <f t="shared" si="84"/>
        <v>#N/A</v>
      </c>
      <c r="DP47" s="6" t="str">
        <f t="shared" si="46"/>
        <v/>
      </c>
      <c r="DQ47" s="293">
        <f t="shared" ca="1" si="80"/>
        <v>41</v>
      </c>
      <c r="DR47" s="6" t="str">
        <f t="shared" ca="1" si="70"/>
        <v>x</v>
      </c>
      <c r="DU47" s="293" t="e">
        <f t="shared" ca="1" si="71"/>
        <v>#N/A</v>
      </c>
      <c r="DV47" s="5"/>
      <c r="DW47" s="293" t="e">
        <f t="shared" ca="1" si="81"/>
        <v>#N/A</v>
      </c>
      <c r="DZ47" s="293" t="e">
        <f t="shared" ca="1" si="72"/>
        <v>#N/A</v>
      </c>
      <c r="EA47" s="293" t="e">
        <f t="shared" ca="1" si="73"/>
        <v>#N/A</v>
      </c>
      <c r="EB47" s="293" t="e">
        <f t="shared" ca="1" si="74"/>
        <v>#N/A</v>
      </c>
      <c r="EE47" s="6" t="str">
        <f t="shared" si="47"/>
        <v/>
      </c>
      <c r="EF47" s="293" t="e">
        <f t="shared" ca="1" si="75"/>
        <v>#N/A</v>
      </c>
      <c r="EG47" s="6" t="e">
        <f t="shared" ca="1" si="48"/>
        <v>#N/A</v>
      </c>
    </row>
    <row r="48" spans="1:137" x14ac:dyDescent="0.2">
      <c r="C48" s="75"/>
      <c r="D48" s="184" t="str">
        <f t="shared" si="2"/>
        <v/>
      </c>
      <c r="E48" s="649" t="str">
        <f t="shared" si="82"/>
        <v/>
      </c>
      <c r="F48" s="607" t="str">
        <f t="shared" si="49"/>
        <v>x</v>
      </c>
      <c r="G48" s="650"/>
      <c r="H48" s="651"/>
      <c r="I48" s="651"/>
      <c r="J48" s="651"/>
      <c r="K48" s="652"/>
      <c r="L48" s="889"/>
      <c r="M48" s="889"/>
      <c r="N48" s="653"/>
      <c r="O48" s="651"/>
      <c r="P48" s="651"/>
      <c r="Q48" s="654"/>
      <c r="R48" s="655"/>
      <c r="S48" s="607" t="str">
        <f t="shared" si="4"/>
        <v/>
      </c>
      <c r="T48" s="656" t="str">
        <f t="shared" si="50"/>
        <v/>
      </c>
      <c r="U48" s="656" t="str">
        <f t="shared" si="51"/>
        <v/>
      </c>
      <c r="V48" s="656" t="str">
        <f t="shared" si="5"/>
        <v/>
      </c>
      <c r="W48" s="719"/>
      <c r="X48" s="660"/>
      <c r="Y48" s="656" t="str">
        <f t="shared" si="83"/>
        <v/>
      </c>
      <c r="Z48" s="659"/>
      <c r="AA48" s="654"/>
      <c r="AB48" s="656" t="str">
        <f t="shared" si="7"/>
        <v/>
      </c>
      <c r="AC48" s="661" t="str">
        <f t="shared" si="52"/>
        <v/>
      </c>
      <c r="AE48" s="658" t="str">
        <f t="shared" si="8"/>
        <v/>
      </c>
      <c r="AF48" s="659"/>
      <c r="AT48" s="805" t="str">
        <f t="shared" si="79"/>
        <v/>
      </c>
      <c r="AU48" t="str">
        <f t="shared" si="10"/>
        <v/>
      </c>
      <c r="AV48" s="6" t="str">
        <f t="shared" si="11"/>
        <v/>
      </c>
      <c r="AW48" s="317" t="str">
        <f t="shared" si="12"/>
        <v/>
      </c>
      <c r="AX48" s="158" t="str">
        <f t="shared" si="13"/>
        <v/>
      </c>
      <c r="AY48" s="158" t="str">
        <f t="shared" si="14"/>
        <v/>
      </c>
      <c r="AZ48" s="309" t="str">
        <f t="shared" si="15"/>
        <v/>
      </c>
      <c r="BA48" s="318" t="str">
        <f t="shared" si="16"/>
        <v/>
      </c>
      <c r="BB48" s="473" t="str">
        <f t="shared" si="17"/>
        <v/>
      </c>
      <c r="BC48" s="80" t="str">
        <f t="shared" si="77"/>
        <v/>
      </c>
      <c r="BD48" s="56">
        <f t="shared" si="19"/>
        <v>1</v>
      </c>
      <c r="BE48" s="56" t="str">
        <f>Stam!F74</f>
        <v>202 TR Beginbalans afmaken</v>
      </c>
      <c r="BF48" s="56" t="str">
        <f t="shared" si="20"/>
        <v/>
      </c>
      <c r="BG48" s="56" t="str">
        <f t="shared" si="21"/>
        <v/>
      </c>
      <c r="BH48" s="6" t="str">
        <f t="shared" si="22"/>
        <v/>
      </c>
      <c r="BI48" s="6">
        <v>112</v>
      </c>
      <c r="BJ48" s="56" t="str">
        <f>Stam!F35</f>
        <v>112 Algemene reserve</v>
      </c>
      <c r="BK48" s="6" t="str">
        <f t="shared" si="23"/>
        <v/>
      </c>
      <c r="BL48" s="56">
        <f t="shared" si="53"/>
        <v>999999</v>
      </c>
      <c r="BM48" s="183">
        <f t="shared" si="54"/>
        <v>99999.000000240005</v>
      </c>
      <c r="BN48" s="61">
        <v>32</v>
      </c>
      <c r="BO48" s="6">
        <f t="shared" si="24"/>
        <v>999999</v>
      </c>
      <c r="BP48" s="6">
        <f t="shared" si="25"/>
        <v>999999</v>
      </c>
      <c r="BQ48" s="6" t="str">
        <f t="shared" si="55"/>
        <v>x</v>
      </c>
      <c r="BR48" s="206">
        <f t="shared" si="26"/>
        <v>99999.000000240005</v>
      </c>
      <c r="BS48" s="6">
        <f t="shared" si="27"/>
        <v>99999.000000240005</v>
      </c>
      <c r="BT48" s="6" t="str">
        <f t="shared" si="56"/>
        <v>x</v>
      </c>
      <c r="BU48" s="6" t="str">
        <f t="shared" si="28"/>
        <v/>
      </c>
      <c r="BW48" s="82">
        <f t="shared" si="57"/>
        <v>9999999999</v>
      </c>
      <c r="BX48" s="80" t="str">
        <f t="shared" si="29"/>
        <v>x</v>
      </c>
      <c r="BY48" s="80" t="str">
        <f t="shared" si="30"/>
        <v/>
      </c>
      <c r="BZ48" s="56" t="str">
        <f t="shared" si="58"/>
        <v/>
      </c>
      <c r="CA48" s="56" t="str">
        <f t="shared" si="59"/>
        <v/>
      </c>
      <c r="CB48" s="88">
        <f t="shared" si="60"/>
        <v>0</v>
      </c>
      <c r="CC48" s="56" t="str">
        <f t="shared" si="31"/>
        <v/>
      </c>
      <c r="CD48" s="174"/>
      <c r="CE48" s="175" t="s">
        <v>82</v>
      </c>
      <c r="CF48" s="172">
        <v>4000000000</v>
      </c>
      <c r="CG48" s="176">
        <v>80000000</v>
      </c>
      <c r="CH48" s="169">
        <f t="shared" si="62"/>
        <v>9999999999</v>
      </c>
      <c r="CI48" s="170">
        <f t="shared" si="63"/>
        <v>9999999999</v>
      </c>
      <c r="CJ48" s="171">
        <f t="shared" si="64"/>
        <v>9999999999</v>
      </c>
      <c r="CK48" s="172" t="str">
        <f t="shared" si="65"/>
        <v/>
      </c>
      <c r="CL48" s="173" t="str">
        <f t="shared" si="32"/>
        <v>x</v>
      </c>
      <c r="CN48" s="6" t="str">
        <f t="shared" si="66"/>
        <v/>
      </c>
      <c r="CO48" s="293" t="e">
        <f t="shared" ca="1" si="78"/>
        <v>#N/A</v>
      </c>
      <c r="CP48" s="6" t="e">
        <f t="shared" ca="1" si="67"/>
        <v>#N/A</v>
      </c>
      <c r="CQ48" s="61">
        <v>32</v>
      </c>
      <c r="CR48" s="6">
        <f t="shared" si="33"/>
        <v>0</v>
      </c>
      <c r="CS48" s="6">
        <f t="shared" si="34"/>
        <v>0</v>
      </c>
      <c r="CT48" s="56" t="str">
        <f t="shared" si="35"/>
        <v/>
      </c>
      <c r="CU48" s="76">
        <f t="shared" si="36"/>
        <v>0</v>
      </c>
      <c r="CV48" s="76">
        <f t="shared" si="37"/>
        <v>0</v>
      </c>
      <c r="CX48" s="6" t="str">
        <f t="shared" si="38"/>
        <v/>
      </c>
      <c r="CY48" s="6" t="str">
        <f t="shared" si="39"/>
        <v/>
      </c>
      <c r="CZ48" s="6" t="str">
        <f t="shared" si="40"/>
        <v/>
      </c>
      <c r="DA48" s="56">
        <v>1</v>
      </c>
      <c r="DB48" s="56">
        <f>DB18+DB34</f>
        <v>-1095.0413223140495</v>
      </c>
      <c r="DC48" s="56">
        <f>DC18+DC34</f>
        <v>-229.95867768595042</v>
      </c>
      <c r="DG48" s="56" t="str">
        <f t="shared" si="41"/>
        <v/>
      </c>
      <c r="DH48" s="6">
        <f t="shared" si="42"/>
        <v>0</v>
      </c>
      <c r="DK48" s="6">
        <f t="shared" si="87"/>
        <v>0</v>
      </c>
      <c r="DL48" s="6" t="e">
        <f t="shared" si="88"/>
        <v>#N/A</v>
      </c>
      <c r="DN48" s="6" t="e">
        <f t="shared" si="84"/>
        <v>#N/A</v>
      </c>
      <c r="DP48" s="6" t="str">
        <f t="shared" si="46"/>
        <v/>
      </c>
      <c r="DQ48" s="293">
        <f t="shared" ca="1" si="80"/>
        <v>42</v>
      </c>
      <c r="DR48" s="6" t="str">
        <f t="shared" ca="1" si="70"/>
        <v>x</v>
      </c>
      <c r="DU48" s="293" t="e">
        <f t="shared" ca="1" si="71"/>
        <v>#N/A</v>
      </c>
      <c r="DV48" s="5"/>
      <c r="DW48" s="293" t="e">
        <f t="shared" ca="1" si="81"/>
        <v>#N/A</v>
      </c>
      <c r="DZ48" s="293" t="e">
        <f t="shared" ca="1" si="72"/>
        <v>#N/A</v>
      </c>
      <c r="EA48" s="293" t="e">
        <f t="shared" ca="1" si="73"/>
        <v>#N/A</v>
      </c>
      <c r="EB48" s="293" t="e">
        <f t="shared" ca="1" si="74"/>
        <v>#N/A</v>
      </c>
      <c r="EE48" s="6" t="str">
        <f t="shared" si="47"/>
        <v/>
      </c>
      <c r="EF48" s="293" t="e">
        <f t="shared" ca="1" si="75"/>
        <v>#N/A</v>
      </c>
      <c r="EG48" s="6" t="e">
        <f t="shared" ca="1" si="48"/>
        <v>#N/A</v>
      </c>
    </row>
    <row r="49" spans="1:137" x14ac:dyDescent="0.2">
      <c r="C49" s="75"/>
      <c r="D49" s="184" t="str">
        <f t="shared" si="2"/>
        <v/>
      </c>
      <c r="E49" s="649" t="str">
        <f t="shared" si="82"/>
        <v/>
      </c>
      <c r="F49" s="607" t="str">
        <f t="shared" si="49"/>
        <v>x</v>
      </c>
      <c r="G49" s="650"/>
      <c r="H49" s="651"/>
      <c r="I49" s="651"/>
      <c r="J49" s="651"/>
      <c r="K49" s="652"/>
      <c r="L49" s="889"/>
      <c r="M49" s="889"/>
      <c r="N49" s="653"/>
      <c r="O49" s="651"/>
      <c r="P49" s="651"/>
      <c r="Q49" s="654"/>
      <c r="R49" s="655"/>
      <c r="S49" s="607" t="str">
        <f t="shared" si="4"/>
        <v/>
      </c>
      <c r="T49" s="656" t="str">
        <f t="shared" si="50"/>
        <v/>
      </c>
      <c r="U49" s="656" t="str">
        <f t="shared" si="51"/>
        <v/>
      </c>
      <c r="V49" s="656" t="str">
        <f t="shared" si="5"/>
        <v/>
      </c>
      <c r="W49" s="719"/>
      <c r="X49" s="660"/>
      <c r="Y49" s="656" t="str">
        <f t="shared" si="83"/>
        <v/>
      </c>
      <c r="Z49" s="659"/>
      <c r="AA49" s="654"/>
      <c r="AB49" s="656" t="str">
        <f t="shared" si="7"/>
        <v/>
      </c>
      <c r="AC49" s="661" t="str">
        <f t="shared" si="52"/>
        <v/>
      </c>
      <c r="AE49" s="658" t="str">
        <f t="shared" si="8"/>
        <v/>
      </c>
      <c r="AF49" s="659"/>
      <c r="AT49" s="805" t="str">
        <f t="shared" si="79"/>
        <v/>
      </c>
      <c r="AU49" t="str">
        <f t="shared" si="10"/>
        <v/>
      </c>
      <c r="AV49" s="6" t="str">
        <f t="shared" si="11"/>
        <v/>
      </c>
      <c r="AW49" s="317" t="str">
        <f t="shared" si="12"/>
        <v/>
      </c>
      <c r="AX49" s="158" t="str">
        <f t="shared" si="13"/>
        <v/>
      </c>
      <c r="AY49" s="158" t="str">
        <f t="shared" si="14"/>
        <v/>
      </c>
      <c r="AZ49" s="309" t="str">
        <f t="shared" si="15"/>
        <v/>
      </c>
      <c r="BA49" s="318" t="str">
        <f t="shared" si="16"/>
        <v/>
      </c>
      <c r="BB49" s="473" t="str">
        <f t="shared" si="17"/>
        <v/>
      </c>
      <c r="BC49" s="80" t="str">
        <f t="shared" si="77"/>
        <v/>
      </c>
      <c r="BD49" s="56">
        <f t="shared" si="19"/>
        <v>1</v>
      </c>
      <c r="BE49" s="56" t="str">
        <f>Stam!F166</f>
        <v>480 Dotatie voorzieningen</v>
      </c>
      <c r="BF49" s="56" t="str">
        <f t="shared" si="20"/>
        <v/>
      </c>
      <c r="BG49" s="56" t="str">
        <f t="shared" si="21"/>
        <v/>
      </c>
      <c r="BH49" s="6" t="str">
        <f t="shared" si="22"/>
        <v/>
      </c>
      <c r="BI49" s="6">
        <v>114</v>
      </c>
      <c r="BJ49" s="56" t="str">
        <f>Stam!F36</f>
        <v>114 Overige reserve</v>
      </c>
      <c r="BK49" s="6" t="str">
        <f t="shared" si="23"/>
        <v/>
      </c>
      <c r="BL49" s="56">
        <f t="shared" si="53"/>
        <v>999999</v>
      </c>
      <c r="BM49" s="183">
        <f t="shared" si="54"/>
        <v>99999.000000244996</v>
      </c>
      <c r="BN49" s="61">
        <v>33</v>
      </c>
      <c r="BO49" s="6">
        <f t="shared" si="24"/>
        <v>999999</v>
      </c>
      <c r="BP49" s="6">
        <f t="shared" si="25"/>
        <v>999999</v>
      </c>
      <c r="BQ49" s="6" t="str">
        <f t="shared" si="55"/>
        <v>x</v>
      </c>
      <c r="BR49" s="206">
        <f t="shared" si="26"/>
        <v>99999.000000244996</v>
      </c>
      <c r="BS49" s="6">
        <f t="shared" si="27"/>
        <v>99999.000000244996</v>
      </c>
      <c r="BT49" s="6" t="str">
        <f t="shared" si="56"/>
        <v>x</v>
      </c>
      <c r="BU49" s="6" t="str">
        <f t="shared" si="28"/>
        <v/>
      </c>
      <c r="BW49" s="82">
        <f t="shared" si="57"/>
        <v>9999999999</v>
      </c>
      <c r="BX49" s="80" t="str">
        <f t="shared" si="29"/>
        <v>x</v>
      </c>
      <c r="BY49" s="80" t="str">
        <f t="shared" si="30"/>
        <v/>
      </c>
      <c r="BZ49" s="56" t="str">
        <f t="shared" si="58"/>
        <v/>
      </c>
      <c r="CA49" s="56" t="str">
        <f t="shared" si="59"/>
        <v/>
      </c>
      <c r="CB49" s="88">
        <f t="shared" si="60"/>
        <v>0</v>
      </c>
      <c r="CC49" s="56" t="str">
        <f t="shared" si="31"/>
        <v/>
      </c>
      <c r="CD49" s="174"/>
      <c r="CE49" s="175" t="s">
        <v>202</v>
      </c>
      <c r="CF49" s="172">
        <v>4125000000</v>
      </c>
      <c r="CG49" s="176">
        <v>82500000</v>
      </c>
      <c r="CH49" s="169">
        <f t="shared" si="62"/>
        <v>9999999999</v>
      </c>
      <c r="CI49" s="170">
        <f t="shared" si="63"/>
        <v>9999999999</v>
      </c>
      <c r="CJ49" s="171">
        <f t="shared" si="64"/>
        <v>9999999999</v>
      </c>
      <c r="CK49" s="172" t="str">
        <f t="shared" si="65"/>
        <v/>
      </c>
      <c r="CL49" s="173" t="str">
        <f t="shared" si="32"/>
        <v>x</v>
      </c>
      <c r="CN49" s="6" t="str">
        <f t="shared" si="66"/>
        <v/>
      </c>
      <c r="CO49" s="293" t="e">
        <f t="shared" ca="1" si="78"/>
        <v>#N/A</v>
      </c>
      <c r="CP49" s="6" t="e">
        <f t="shared" ca="1" si="67"/>
        <v>#N/A</v>
      </c>
      <c r="CQ49" s="61">
        <v>33</v>
      </c>
      <c r="CR49" s="6">
        <f t="shared" si="33"/>
        <v>0</v>
      </c>
      <c r="CS49" s="6">
        <f t="shared" si="34"/>
        <v>0</v>
      </c>
      <c r="CT49" s="56" t="str">
        <f t="shared" si="35"/>
        <v/>
      </c>
      <c r="CU49" s="76">
        <f t="shared" si="36"/>
        <v>0</v>
      </c>
      <c r="CV49" s="76">
        <f t="shared" si="37"/>
        <v>0</v>
      </c>
      <c r="CX49" s="6" t="str">
        <f t="shared" si="38"/>
        <v/>
      </c>
      <c r="CY49" s="6" t="str">
        <f t="shared" si="39"/>
        <v/>
      </c>
      <c r="CZ49" s="6" t="str">
        <f t="shared" si="40"/>
        <v/>
      </c>
      <c r="DA49" s="56">
        <v>2</v>
      </c>
      <c r="DB49" s="56">
        <f t="shared" ref="DB49:DC59" si="89">DB19+DB35</f>
        <v>-1695.090909090909</v>
      </c>
      <c r="DC49" s="56">
        <f t="shared" si="89"/>
        <v>-355.96909090909088</v>
      </c>
      <c r="DG49" s="56" t="str">
        <f t="shared" si="41"/>
        <v/>
      </c>
      <c r="DH49" s="6">
        <f t="shared" si="42"/>
        <v>0</v>
      </c>
      <c r="DK49" s="6">
        <f t="shared" si="87"/>
        <v>0</v>
      </c>
      <c r="DL49" s="6" t="e">
        <f t="shared" si="88"/>
        <v>#N/A</v>
      </c>
      <c r="DN49" s="6" t="e">
        <f t="shared" si="84"/>
        <v>#N/A</v>
      </c>
      <c r="DP49" s="6" t="str">
        <f t="shared" si="46"/>
        <v/>
      </c>
      <c r="DQ49" s="293">
        <f t="shared" ca="1" si="80"/>
        <v>43</v>
      </c>
      <c r="DR49" s="6" t="str">
        <f t="shared" ca="1" si="70"/>
        <v>x</v>
      </c>
      <c r="DU49" s="293" t="e">
        <f t="shared" ca="1" si="71"/>
        <v>#N/A</v>
      </c>
      <c r="DV49" s="5"/>
      <c r="DW49" s="293" t="e">
        <f t="shared" ca="1" si="81"/>
        <v>#N/A</v>
      </c>
      <c r="DZ49" s="293" t="e">
        <f t="shared" ca="1" si="72"/>
        <v>#N/A</v>
      </c>
      <c r="EA49" s="293" t="e">
        <f t="shared" ca="1" si="73"/>
        <v>#N/A</v>
      </c>
      <c r="EB49" s="293" t="e">
        <f t="shared" ca="1" si="74"/>
        <v>#N/A</v>
      </c>
      <c r="EE49" s="6" t="str">
        <f t="shared" si="47"/>
        <v/>
      </c>
      <c r="EF49" s="293" t="e">
        <f t="shared" ca="1" si="75"/>
        <v>#N/A</v>
      </c>
      <c r="EG49" s="6" t="e">
        <f t="shared" ca="1" si="48"/>
        <v>#N/A</v>
      </c>
    </row>
    <row r="50" spans="1:137" x14ac:dyDescent="0.2">
      <c r="C50" s="75"/>
      <c r="D50" s="184" t="str">
        <f t="shared" si="2"/>
        <v/>
      </c>
      <c r="E50" s="649" t="str">
        <f t="shared" si="82"/>
        <v/>
      </c>
      <c r="F50" s="607" t="str">
        <f t="shared" ref="F50:F81" si="90">IF(F49="x","x",IF(OR(H50="",G50="",P50=""),"x",IF(ISERROR(BC49),"x",F49+1)))</f>
        <v>x</v>
      </c>
      <c r="G50" s="650"/>
      <c r="H50" s="651"/>
      <c r="I50" s="651"/>
      <c r="J50" s="651"/>
      <c r="K50" s="652"/>
      <c r="L50" s="889"/>
      <c r="M50" s="889"/>
      <c r="N50" s="653"/>
      <c r="O50" s="651"/>
      <c r="P50" s="651"/>
      <c r="Q50" s="654"/>
      <c r="R50" s="655"/>
      <c r="S50" s="607" t="str">
        <f t="shared" si="4"/>
        <v/>
      </c>
      <c r="T50" s="656" t="str">
        <f t="shared" si="50"/>
        <v/>
      </c>
      <c r="U50" s="656" t="str">
        <f t="shared" si="51"/>
        <v/>
      </c>
      <c r="V50" s="656" t="str">
        <f t="shared" si="5"/>
        <v/>
      </c>
      <c r="W50" s="719"/>
      <c r="X50" s="660"/>
      <c r="Y50" s="656" t="str">
        <f t="shared" si="83"/>
        <v/>
      </c>
      <c r="Z50" s="659"/>
      <c r="AA50" s="654"/>
      <c r="AB50" s="656" t="str">
        <f t="shared" si="7"/>
        <v/>
      </c>
      <c r="AC50" s="661" t="str">
        <f t="shared" si="52"/>
        <v/>
      </c>
      <c r="AE50" s="658" t="str">
        <f t="shared" si="8"/>
        <v/>
      </c>
      <c r="AF50" s="659"/>
      <c r="AT50" s="805" t="str">
        <f t="shared" si="79"/>
        <v/>
      </c>
      <c r="AU50" t="str">
        <f t="shared" si="10"/>
        <v/>
      </c>
      <c r="AV50" s="6" t="str">
        <f t="shared" si="11"/>
        <v/>
      </c>
      <c r="AW50" s="317" t="str">
        <f t="shared" si="12"/>
        <v/>
      </c>
      <c r="AX50" s="158" t="str">
        <f t="shared" si="13"/>
        <v/>
      </c>
      <c r="AY50" s="158" t="str">
        <f t="shared" si="14"/>
        <v/>
      </c>
      <c r="AZ50" s="309" t="str">
        <f t="shared" si="15"/>
        <v/>
      </c>
      <c r="BA50" s="318" t="str">
        <f t="shared" si="16"/>
        <v/>
      </c>
      <c r="BB50" s="473" t="str">
        <f t="shared" si="17"/>
        <v/>
      </c>
      <c r="BC50" s="80" t="str">
        <f t="shared" si="77"/>
        <v/>
      </c>
      <c r="BD50" s="56">
        <f t="shared" si="19"/>
        <v>1</v>
      </c>
      <c r="BE50" s="56" t="str">
        <f>Stam!F168</f>
        <v>490 Afsch immateriele activa</v>
      </c>
      <c r="BF50" s="56" t="str">
        <f t="shared" si="20"/>
        <v/>
      </c>
      <c r="BG50" s="56" t="str">
        <f t="shared" si="21"/>
        <v/>
      </c>
      <c r="BH50" s="6" t="str">
        <f t="shared" si="22"/>
        <v/>
      </c>
      <c r="BI50" s="6">
        <v>116</v>
      </c>
      <c r="BJ50" s="56" t="str">
        <f>Stam!F37</f>
        <v>116 Overige reserve 2</v>
      </c>
      <c r="BK50" s="6" t="str">
        <f t="shared" si="23"/>
        <v/>
      </c>
      <c r="BL50" s="56">
        <f t="shared" si="53"/>
        <v>999999</v>
      </c>
      <c r="BM50" s="183">
        <f t="shared" si="54"/>
        <v>99999.000000250002</v>
      </c>
      <c r="BN50" s="61">
        <v>34</v>
      </c>
      <c r="BO50" s="6">
        <f t="shared" si="24"/>
        <v>999999</v>
      </c>
      <c r="BP50" s="6">
        <f t="shared" si="25"/>
        <v>999999</v>
      </c>
      <c r="BQ50" s="6" t="str">
        <f t="shared" si="55"/>
        <v>x</v>
      </c>
      <c r="BR50" s="206">
        <f t="shared" si="26"/>
        <v>99999.000000250002</v>
      </c>
      <c r="BS50" s="6">
        <f t="shared" si="27"/>
        <v>99999.000000250002</v>
      </c>
      <c r="BT50" s="6" t="str">
        <f t="shared" si="56"/>
        <v>x</v>
      </c>
      <c r="BU50" s="6" t="str">
        <f t="shared" si="28"/>
        <v/>
      </c>
      <c r="BW50" s="82">
        <f t="shared" si="57"/>
        <v>9999999999</v>
      </c>
      <c r="BX50" s="80" t="str">
        <f t="shared" si="29"/>
        <v>x</v>
      </c>
      <c r="BY50" s="80" t="str">
        <f t="shared" si="30"/>
        <v/>
      </c>
      <c r="BZ50" s="56" t="str">
        <f t="shared" si="58"/>
        <v/>
      </c>
      <c r="CA50" s="56" t="str">
        <f t="shared" si="59"/>
        <v/>
      </c>
      <c r="CB50" s="88">
        <f t="shared" si="60"/>
        <v>0</v>
      </c>
      <c r="CC50" s="56" t="str">
        <f t="shared" si="31"/>
        <v/>
      </c>
      <c r="CD50" s="174"/>
      <c r="CE50" s="175" t="s">
        <v>203</v>
      </c>
      <c r="CF50" s="172">
        <v>4250000000</v>
      </c>
      <c r="CG50" s="176">
        <v>85000000</v>
      </c>
      <c r="CH50" s="169">
        <f t="shared" si="62"/>
        <v>9999999999</v>
      </c>
      <c r="CI50" s="170">
        <f t="shared" si="63"/>
        <v>9999999999</v>
      </c>
      <c r="CJ50" s="171">
        <f t="shared" si="64"/>
        <v>9999999999</v>
      </c>
      <c r="CK50" s="172" t="str">
        <f t="shared" si="65"/>
        <v/>
      </c>
      <c r="CL50" s="173" t="str">
        <f t="shared" si="32"/>
        <v>x</v>
      </c>
      <c r="CN50" s="6" t="str">
        <f t="shared" si="66"/>
        <v/>
      </c>
      <c r="CO50" s="293" t="e">
        <f t="shared" ca="1" si="78"/>
        <v>#N/A</v>
      </c>
      <c r="CP50" s="6" t="e">
        <f t="shared" ca="1" si="67"/>
        <v>#N/A</v>
      </c>
      <c r="CQ50" s="61">
        <v>34</v>
      </c>
      <c r="CR50" s="6">
        <f t="shared" si="33"/>
        <v>0</v>
      </c>
      <c r="CS50" s="6">
        <f t="shared" si="34"/>
        <v>0</v>
      </c>
      <c r="CT50" s="56" t="str">
        <f t="shared" si="35"/>
        <v/>
      </c>
      <c r="CU50" s="76">
        <f t="shared" si="36"/>
        <v>0</v>
      </c>
      <c r="CV50" s="76">
        <f t="shared" si="37"/>
        <v>0</v>
      </c>
      <c r="CX50" s="6" t="str">
        <f t="shared" si="38"/>
        <v/>
      </c>
      <c r="CY50" s="6" t="str">
        <f t="shared" si="39"/>
        <v/>
      </c>
      <c r="CZ50" s="6" t="str">
        <f t="shared" si="40"/>
        <v/>
      </c>
      <c r="DA50" s="56">
        <v>3</v>
      </c>
      <c r="DB50" s="56">
        <f t="shared" si="89"/>
        <v>0</v>
      </c>
      <c r="DC50" s="56">
        <f t="shared" si="89"/>
        <v>0</v>
      </c>
      <c r="DG50" s="56" t="str">
        <f t="shared" si="41"/>
        <v/>
      </c>
      <c r="DH50" s="6">
        <f t="shared" si="42"/>
        <v>0</v>
      </c>
      <c r="DK50" s="6">
        <f t="shared" si="87"/>
        <v>0</v>
      </c>
      <c r="DL50" s="6" t="e">
        <f t="shared" si="88"/>
        <v>#N/A</v>
      </c>
      <c r="DN50" s="6" t="e">
        <f t="shared" si="84"/>
        <v>#N/A</v>
      </c>
      <c r="DP50" s="6" t="str">
        <f t="shared" si="46"/>
        <v/>
      </c>
      <c r="DQ50" s="293">
        <f t="shared" ca="1" si="80"/>
        <v>44</v>
      </c>
      <c r="DR50" s="6" t="str">
        <f t="shared" ca="1" si="70"/>
        <v>x</v>
      </c>
      <c r="DU50" s="293" t="e">
        <f t="shared" ca="1" si="71"/>
        <v>#N/A</v>
      </c>
      <c r="DV50" s="5"/>
      <c r="DW50" s="293" t="e">
        <f t="shared" ca="1" si="81"/>
        <v>#N/A</v>
      </c>
      <c r="DZ50" s="293" t="e">
        <f t="shared" ca="1" si="72"/>
        <v>#N/A</v>
      </c>
      <c r="EA50" s="293" t="e">
        <f t="shared" ca="1" si="73"/>
        <v>#N/A</v>
      </c>
      <c r="EB50" s="293" t="e">
        <f t="shared" ca="1" si="74"/>
        <v>#N/A</v>
      </c>
      <c r="EE50" s="6" t="str">
        <f t="shared" si="47"/>
        <v/>
      </c>
      <c r="EF50" s="293" t="e">
        <f t="shared" ca="1" si="75"/>
        <v>#N/A</v>
      </c>
      <c r="EG50" s="6" t="e">
        <f t="shared" ca="1" si="48"/>
        <v>#N/A</v>
      </c>
    </row>
    <row r="51" spans="1:137" x14ac:dyDescent="0.2">
      <c r="C51" s="75"/>
      <c r="D51" s="184" t="str">
        <f t="shared" si="2"/>
        <v/>
      </c>
      <c r="E51" s="649" t="str">
        <f t="shared" si="82"/>
        <v/>
      </c>
      <c r="F51" s="607" t="str">
        <f t="shared" si="90"/>
        <v>x</v>
      </c>
      <c r="G51" s="650"/>
      <c r="H51" s="651"/>
      <c r="I51" s="651"/>
      <c r="J51" s="651"/>
      <c r="K51" s="652"/>
      <c r="L51" s="889"/>
      <c r="M51" s="889"/>
      <c r="N51" s="653"/>
      <c r="O51" s="651"/>
      <c r="P51" s="651"/>
      <c r="Q51" s="654"/>
      <c r="R51" s="655"/>
      <c r="S51" s="607" t="str">
        <f t="shared" si="4"/>
        <v/>
      </c>
      <c r="T51" s="656" t="str">
        <f t="shared" si="50"/>
        <v/>
      </c>
      <c r="U51" s="656" t="str">
        <f t="shared" si="51"/>
        <v/>
      </c>
      <c r="V51" s="656" t="str">
        <f t="shared" si="5"/>
        <v/>
      </c>
      <c r="W51" s="719"/>
      <c r="X51" s="660"/>
      <c r="Y51" s="656" t="str">
        <f t="shared" si="83"/>
        <v/>
      </c>
      <c r="Z51" s="659"/>
      <c r="AA51" s="654"/>
      <c r="AB51" s="656" t="str">
        <f t="shared" si="7"/>
        <v/>
      </c>
      <c r="AC51" s="661" t="str">
        <f t="shared" si="52"/>
        <v/>
      </c>
      <c r="AE51" s="658" t="str">
        <f t="shared" si="8"/>
        <v/>
      </c>
      <c r="AF51" s="659"/>
      <c r="AT51" s="805" t="str">
        <f t="shared" si="79"/>
        <v/>
      </c>
      <c r="AU51" t="str">
        <f t="shared" si="10"/>
        <v/>
      </c>
      <c r="AV51" s="6" t="str">
        <f t="shared" si="11"/>
        <v/>
      </c>
      <c r="AW51" s="317" t="str">
        <f t="shared" si="12"/>
        <v/>
      </c>
      <c r="AX51" s="158" t="str">
        <f t="shared" si="13"/>
        <v/>
      </c>
      <c r="AY51" s="158" t="str">
        <f t="shared" si="14"/>
        <v/>
      </c>
      <c r="AZ51" s="309" t="str">
        <f t="shared" si="15"/>
        <v/>
      </c>
      <c r="BA51" s="318" t="str">
        <f t="shared" si="16"/>
        <v/>
      </c>
      <c r="BB51" s="473" t="str">
        <f t="shared" si="17"/>
        <v/>
      </c>
      <c r="BC51" s="80" t="str">
        <f t="shared" si="77"/>
        <v/>
      </c>
      <c r="BD51" s="56">
        <f t="shared" si="19"/>
        <v>1</v>
      </c>
      <c r="BE51" s="56" t="str">
        <f>Stam!F169</f>
        <v>491 Afsch gebouwen</v>
      </c>
      <c r="BF51" s="56" t="str">
        <f t="shared" si="20"/>
        <v/>
      </c>
      <c r="BG51" s="56" t="str">
        <f t="shared" si="21"/>
        <v/>
      </c>
      <c r="BH51" s="6" t="str">
        <f t="shared" si="22"/>
        <v/>
      </c>
      <c r="BI51" s="6">
        <v>118</v>
      </c>
      <c r="BJ51" s="56" t="str">
        <f>Stam!F38</f>
        <v>118 Voorzieningen</v>
      </c>
      <c r="BK51" s="6" t="str">
        <f t="shared" si="23"/>
        <v/>
      </c>
      <c r="BL51" s="56">
        <f t="shared" si="53"/>
        <v>999999</v>
      </c>
      <c r="BM51" s="183">
        <f t="shared" si="54"/>
        <v>99999.000000254993</v>
      </c>
      <c r="BN51" s="61">
        <v>35</v>
      </c>
      <c r="BO51" s="6">
        <f t="shared" si="24"/>
        <v>999999</v>
      </c>
      <c r="BP51" s="6">
        <f t="shared" si="25"/>
        <v>999999</v>
      </c>
      <c r="BQ51" s="6" t="str">
        <f t="shared" si="55"/>
        <v>x</v>
      </c>
      <c r="BR51" s="206">
        <f t="shared" si="26"/>
        <v>99999.000000254993</v>
      </c>
      <c r="BS51" s="6">
        <f t="shared" si="27"/>
        <v>99999.000000254993</v>
      </c>
      <c r="BT51" s="6" t="str">
        <f t="shared" si="56"/>
        <v>x</v>
      </c>
      <c r="BU51" s="6" t="str">
        <f t="shared" si="28"/>
        <v/>
      </c>
      <c r="BW51" s="82">
        <f t="shared" si="57"/>
        <v>9999999999</v>
      </c>
      <c r="BX51" s="80" t="str">
        <f t="shared" si="29"/>
        <v>x</v>
      </c>
      <c r="BY51" s="80" t="str">
        <f t="shared" si="30"/>
        <v/>
      </c>
      <c r="BZ51" s="56" t="str">
        <f t="shared" si="58"/>
        <v/>
      </c>
      <c r="CA51" s="56" t="str">
        <f t="shared" si="59"/>
        <v/>
      </c>
      <c r="CB51" s="88">
        <f t="shared" si="60"/>
        <v>0</v>
      </c>
      <c r="CC51" s="56" t="str">
        <f t="shared" si="31"/>
        <v/>
      </c>
      <c r="CD51" s="174"/>
      <c r="CE51" s="175" t="s">
        <v>204</v>
      </c>
      <c r="CF51" s="172">
        <v>4375000000</v>
      </c>
      <c r="CG51" s="176">
        <v>87500000</v>
      </c>
      <c r="CH51" s="169">
        <f t="shared" si="62"/>
        <v>9999999999</v>
      </c>
      <c r="CI51" s="170">
        <f t="shared" si="63"/>
        <v>9999999999</v>
      </c>
      <c r="CJ51" s="171">
        <f t="shared" si="64"/>
        <v>9999999999</v>
      </c>
      <c r="CK51" s="172" t="str">
        <f t="shared" si="65"/>
        <v/>
      </c>
      <c r="CL51" s="173" t="str">
        <f t="shared" si="32"/>
        <v>x</v>
      </c>
      <c r="CN51" s="6" t="str">
        <f t="shared" si="66"/>
        <v/>
      </c>
      <c r="CO51" s="293" t="e">
        <f t="shared" ca="1" si="78"/>
        <v>#N/A</v>
      </c>
      <c r="CP51" s="6" t="e">
        <f t="shared" ca="1" si="67"/>
        <v>#N/A</v>
      </c>
      <c r="CQ51" s="61">
        <v>35</v>
      </c>
      <c r="CR51" s="6">
        <f t="shared" si="33"/>
        <v>0</v>
      </c>
      <c r="CS51" s="6">
        <f t="shared" si="34"/>
        <v>0</v>
      </c>
      <c r="CT51" s="56" t="str">
        <f t="shared" si="35"/>
        <v/>
      </c>
      <c r="CU51" s="76">
        <f t="shared" si="36"/>
        <v>0</v>
      </c>
      <c r="CV51" s="76">
        <f t="shared" si="37"/>
        <v>0</v>
      </c>
      <c r="CX51" s="6" t="str">
        <f t="shared" si="38"/>
        <v/>
      </c>
      <c r="CY51" s="6" t="str">
        <f t="shared" si="39"/>
        <v/>
      </c>
      <c r="CZ51" s="6" t="str">
        <f t="shared" si="40"/>
        <v/>
      </c>
      <c r="DA51" s="56">
        <v>4</v>
      </c>
      <c r="DB51" s="56">
        <f t="shared" si="89"/>
        <v>0</v>
      </c>
      <c r="DC51" s="56">
        <f t="shared" si="89"/>
        <v>0</v>
      </c>
      <c r="DG51" s="56" t="str">
        <f t="shared" si="41"/>
        <v/>
      </c>
      <c r="DH51" s="6">
        <f t="shared" si="42"/>
        <v>0</v>
      </c>
      <c r="DK51" s="6">
        <f t="shared" si="87"/>
        <v>0</v>
      </c>
      <c r="DL51" s="6" t="e">
        <f t="shared" si="88"/>
        <v>#N/A</v>
      </c>
      <c r="DN51" s="6" t="e">
        <f t="shared" si="84"/>
        <v>#N/A</v>
      </c>
      <c r="DP51" s="6" t="str">
        <f t="shared" si="46"/>
        <v/>
      </c>
      <c r="DQ51" s="293">
        <f t="shared" ca="1" si="80"/>
        <v>45</v>
      </c>
      <c r="DR51" s="6" t="str">
        <f t="shared" ca="1" si="70"/>
        <v>x</v>
      </c>
      <c r="DU51" s="293" t="e">
        <f t="shared" ca="1" si="71"/>
        <v>#N/A</v>
      </c>
      <c r="DV51" s="5"/>
      <c r="DW51" s="293" t="e">
        <f t="shared" ca="1" si="81"/>
        <v>#N/A</v>
      </c>
      <c r="DZ51" s="293" t="e">
        <f t="shared" ca="1" si="72"/>
        <v>#N/A</v>
      </c>
      <c r="EA51" s="293" t="e">
        <f t="shared" ca="1" si="73"/>
        <v>#N/A</v>
      </c>
      <c r="EB51" s="293" t="e">
        <f t="shared" ca="1" si="74"/>
        <v>#N/A</v>
      </c>
      <c r="EE51" s="6" t="str">
        <f t="shared" si="47"/>
        <v/>
      </c>
      <c r="EF51" s="293" t="e">
        <f t="shared" ca="1" si="75"/>
        <v>#N/A</v>
      </c>
      <c r="EG51" s="6" t="e">
        <f t="shared" ca="1" si="48"/>
        <v>#N/A</v>
      </c>
    </row>
    <row r="52" spans="1:137" x14ac:dyDescent="0.2">
      <c r="C52" s="75"/>
      <c r="D52" s="184" t="str">
        <f t="shared" si="2"/>
        <v/>
      </c>
      <c r="E52" s="649" t="str">
        <f t="shared" si="82"/>
        <v/>
      </c>
      <c r="F52" s="607" t="str">
        <f t="shared" si="90"/>
        <v>x</v>
      </c>
      <c r="G52" s="650"/>
      <c r="H52" s="651"/>
      <c r="I52" s="651"/>
      <c r="J52" s="651"/>
      <c r="K52" s="652"/>
      <c r="L52" s="889"/>
      <c r="M52" s="889"/>
      <c r="N52" s="653"/>
      <c r="O52" s="651"/>
      <c r="P52" s="651"/>
      <c r="Q52" s="654"/>
      <c r="R52" s="655"/>
      <c r="S52" s="607" t="str">
        <f t="shared" si="4"/>
        <v/>
      </c>
      <c r="T52" s="656" t="str">
        <f t="shared" si="50"/>
        <v/>
      </c>
      <c r="U52" s="656" t="str">
        <f t="shared" si="51"/>
        <v/>
      </c>
      <c r="V52" s="656" t="str">
        <f t="shared" si="5"/>
        <v/>
      </c>
      <c r="W52" s="719"/>
      <c r="X52" s="660"/>
      <c r="Y52" s="656" t="str">
        <f t="shared" si="83"/>
        <v/>
      </c>
      <c r="Z52" s="659"/>
      <c r="AA52" s="654"/>
      <c r="AB52" s="656" t="str">
        <f t="shared" si="7"/>
        <v/>
      </c>
      <c r="AC52" s="661" t="str">
        <f t="shared" si="52"/>
        <v/>
      </c>
      <c r="AE52" s="658" t="str">
        <f t="shared" si="8"/>
        <v/>
      </c>
      <c r="AF52" s="659"/>
      <c r="AT52" s="805" t="str">
        <f t="shared" si="79"/>
        <v/>
      </c>
      <c r="AU52" t="str">
        <f t="shared" si="10"/>
        <v/>
      </c>
      <c r="AV52" s="6" t="str">
        <f t="shared" si="11"/>
        <v/>
      </c>
      <c r="AW52" s="317" t="str">
        <f t="shared" si="12"/>
        <v/>
      </c>
      <c r="AX52" s="158" t="str">
        <f t="shared" si="13"/>
        <v/>
      </c>
      <c r="AY52" s="158" t="str">
        <f t="shared" si="14"/>
        <v/>
      </c>
      <c r="AZ52" s="309" t="str">
        <f t="shared" si="15"/>
        <v/>
      </c>
      <c r="BA52" s="318" t="str">
        <f t="shared" si="16"/>
        <v/>
      </c>
      <c r="BB52" s="473" t="str">
        <f t="shared" si="17"/>
        <v/>
      </c>
      <c r="BC52" s="80" t="str">
        <f t="shared" si="77"/>
        <v/>
      </c>
      <c r="BD52" s="56">
        <f t="shared" si="19"/>
        <v>1</v>
      </c>
      <c r="BE52" s="56" t="str">
        <f>Stam!F170</f>
        <v>492 Afsch vervoermiddelen</v>
      </c>
      <c r="BF52" s="56" t="str">
        <f t="shared" si="20"/>
        <v/>
      </c>
      <c r="BG52" s="56" t="str">
        <f t="shared" si="21"/>
        <v/>
      </c>
      <c r="BH52" s="6" t="str">
        <f t="shared" si="22"/>
        <v/>
      </c>
      <c r="BI52" s="6">
        <v>120</v>
      </c>
      <c r="BJ52" s="56" t="str">
        <f>Stam!F39</f>
        <v>120 Debiteuren</v>
      </c>
      <c r="BK52" s="6" t="str">
        <f t="shared" si="23"/>
        <v/>
      </c>
      <c r="BL52" s="56">
        <f t="shared" si="53"/>
        <v>999999</v>
      </c>
      <c r="BM52" s="183">
        <f t="shared" si="54"/>
        <v>99999.000000259999</v>
      </c>
      <c r="BN52" s="61">
        <v>36</v>
      </c>
      <c r="BO52" s="6">
        <f t="shared" si="24"/>
        <v>999999</v>
      </c>
      <c r="BP52" s="6">
        <f t="shared" si="25"/>
        <v>999999</v>
      </c>
      <c r="BQ52" s="6" t="str">
        <f t="shared" si="55"/>
        <v>x</v>
      </c>
      <c r="BR52" s="206">
        <f t="shared" si="26"/>
        <v>99999.000000259999</v>
      </c>
      <c r="BS52" s="6">
        <f t="shared" si="27"/>
        <v>99999.000000259999</v>
      </c>
      <c r="BT52" s="6" t="str">
        <f t="shared" si="56"/>
        <v>x</v>
      </c>
      <c r="BU52" s="6" t="str">
        <f t="shared" si="28"/>
        <v/>
      </c>
      <c r="BW52" s="82">
        <f t="shared" si="57"/>
        <v>9999999999</v>
      </c>
      <c r="BX52" s="80" t="str">
        <f t="shared" si="29"/>
        <v>x</v>
      </c>
      <c r="BY52" s="80" t="str">
        <f t="shared" si="30"/>
        <v/>
      </c>
      <c r="BZ52" s="56" t="str">
        <f t="shared" si="58"/>
        <v/>
      </c>
      <c r="CA52" s="56" t="str">
        <f t="shared" si="59"/>
        <v/>
      </c>
      <c r="CB52" s="88">
        <f t="shared" si="60"/>
        <v>0</v>
      </c>
      <c r="CC52" s="56" t="str">
        <f t="shared" si="31"/>
        <v/>
      </c>
      <c r="CD52" s="174"/>
      <c r="CE52" s="175" t="s">
        <v>205</v>
      </c>
      <c r="CF52" s="172">
        <v>4500000000</v>
      </c>
      <c r="CG52" s="176">
        <v>90000000</v>
      </c>
      <c r="CH52" s="169">
        <f t="shared" si="62"/>
        <v>9999999999</v>
      </c>
      <c r="CI52" s="170">
        <f t="shared" si="63"/>
        <v>9999999999</v>
      </c>
      <c r="CJ52" s="171">
        <f t="shared" si="64"/>
        <v>9999999999</v>
      </c>
      <c r="CK52" s="172" t="str">
        <f t="shared" si="65"/>
        <v/>
      </c>
      <c r="CL52" s="173" t="str">
        <f t="shared" si="32"/>
        <v>x</v>
      </c>
      <c r="CN52" s="6" t="str">
        <f t="shared" si="66"/>
        <v/>
      </c>
      <c r="CO52" s="293" t="e">
        <f t="shared" ca="1" si="78"/>
        <v>#N/A</v>
      </c>
      <c r="CP52" s="6" t="e">
        <f t="shared" ca="1" si="67"/>
        <v>#N/A</v>
      </c>
      <c r="CQ52" s="61">
        <v>36</v>
      </c>
      <c r="CR52" s="6">
        <f t="shared" si="33"/>
        <v>0</v>
      </c>
      <c r="CS52" s="6">
        <f t="shared" si="34"/>
        <v>0</v>
      </c>
      <c r="CT52" s="56" t="str">
        <f t="shared" si="35"/>
        <v/>
      </c>
      <c r="CU52" s="76">
        <f t="shared" si="36"/>
        <v>0</v>
      </c>
      <c r="CV52" s="76">
        <f t="shared" si="37"/>
        <v>0</v>
      </c>
      <c r="CX52" s="6" t="str">
        <f t="shared" si="38"/>
        <v/>
      </c>
      <c r="CY52" s="6" t="str">
        <f t="shared" si="39"/>
        <v/>
      </c>
      <c r="CZ52" s="6" t="str">
        <f t="shared" si="40"/>
        <v/>
      </c>
      <c r="DA52" s="56">
        <v>5</v>
      </c>
      <c r="DB52" s="56">
        <f t="shared" si="89"/>
        <v>0</v>
      </c>
      <c r="DC52" s="56">
        <f t="shared" si="89"/>
        <v>0</v>
      </c>
      <c r="DG52" s="56" t="str">
        <f t="shared" si="41"/>
        <v/>
      </c>
      <c r="DH52" s="6">
        <f t="shared" si="42"/>
        <v>0</v>
      </c>
      <c r="DK52" s="6">
        <f t="shared" si="87"/>
        <v>0</v>
      </c>
      <c r="DL52" s="6" t="e">
        <f t="shared" si="88"/>
        <v>#N/A</v>
      </c>
      <c r="DN52" s="6" t="e">
        <f t="shared" si="84"/>
        <v>#N/A</v>
      </c>
      <c r="DP52" s="6" t="str">
        <f t="shared" si="46"/>
        <v/>
      </c>
      <c r="DQ52" s="293">
        <f t="shared" ca="1" si="80"/>
        <v>46</v>
      </c>
      <c r="DR52" s="6" t="str">
        <f t="shared" ca="1" si="70"/>
        <v>x</v>
      </c>
      <c r="DU52" s="293" t="e">
        <f t="shared" ca="1" si="71"/>
        <v>#N/A</v>
      </c>
      <c r="DV52" s="5"/>
      <c r="DW52" s="293" t="e">
        <f t="shared" ca="1" si="81"/>
        <v>#N/A</v>
      </c>
      <c r="DZ52" s="293" t="e">
        <f t="shared" ca="1" si="72"/>
        <v>#N/A</v>
      </c>
      <c r="EA52" s="293" t="e">
        <f t="shared" ca="1" si="73"/>
        <v>#N/A</v>
      </c>
      <c r="EB52" s="293" t="e">
        <f t="shared" ca="1" si="74"/>
        <v>#N/A</v>
      </c>
      <c r="EE52" s="6" t="str">
        <f t="shared" si="47"/>
        <v/>
      </c>
      <c r="EF52" s="293" t="e">
        <f t="shared" ca="1" si="75"/>
        <v>#N/A</v>
      </c>
      <c r="EG52" s="6" t="e">
        <f t="shared" ca="1" si="48"/>
        <v>#N/A</v>
      </c>
    </row>
    <row r="53" spans="1:137" x14ac:dyDescent="0.2">
      <c r="C53" s="75"/>
      <c r="D53" s="184" t="str">
        <f t="shared" si="2"/>
        <v/>
      </c>
      <c r="E53" s="649" t="str">
        <f t="shared" si="82"/>
        <v/>
      </c>
      <c r="F53" s="607" t="str">
        <f t="shared" si="90"/>
        <v>x</v>
      </c>
      <c r="G53" s="650"/>
      <c r="H53" s="651"/>
      <c r="I53" s="651"/>
      <c r="J53" s="651"/>
      <c r="K53" s="652"/>
      <c r="L53" s="889"/>
      <c r="M53" s="889"/>
      <c r="N53" s="653"/>
      <c r="O53" s="651"/>
      <c r="P53" s="651"/>
      <c r="Q53" s="654"/>
      <c r="R53" s="655"/>
      <c r="S53" s="607" t="str">
        <f t="shared" si="4"/>
        <v/>
      </c>
      <c r="T53" s="656" t="str">
        <f t="shared" si="50"/>
        <v/>
      </c>
      <c r="U53" s="656" t="str">
        <f t="shared" si="51"/>
        <v/>
      </c>
      <c r="V53" s="656" t="str">
        <f t="shared" si="5"/>
        <v/>
      </c>
      <c r="W53" s="719"/>
      <c r="X53" s="660"/>
      <c r="Y53" s="656" t="str">
        <f t="shared" si="83"/>
        <v/>
      </c>
      <c r="Z53" s="659"/>
      <c r="AA53" s="654"/>
      <c r="AB53" s="656" t="str">
        <f t="shared" si="7"/>
        <v/>
      </c>
      <c r="AC53" s="661" t="str">
        <f t="shared" si="52"/>
        <v/>
      </c>
      <c r="AE53" s="658" t="str">
        <f t="shared" si="8"/>
        <v/>
      </c>
      <c r="AF53" s="659"/>
      <c r="AT53" s="805" t="str">
        <f t="shared" si="79"/>
        <v/>
      </c>
      <c r="AU53" t="str">
        <f t="shared" si="10"/>
        <v/>
      </c>
      <c r="AV53" s="6" t="str">
        <f t="shared" si="11"/>
        <v/>
      </c>
      <c r="AW53" s="317" t="str">
        <f t="shared" si="12"/>
        <v/>
      </c>
      <c r="AX53" s="158" t="str">
        <f t="shared" si="13"/>
        <v/>
      </c>
      <c r="AY53" s="158" t="str">
        <f t="shared" si="14"/>
        <v/>
      </c>
      <c r="AZ53" s="309" t="str">
        <f t="shared" si="15"/>
        <v/>
      </c>
      <c r="BA53" s="318" t="str">
        <f t="shared" si="16"/>
        <v/>
      </c>
      <c r="BB53" s="473" t="str">
        <f t="shared" si="17"/>
        <v/>
      </c>
      <c r="BC53" s="80" t="str">
        <f t="shared" si="77"/>
        <v/>
      </c>
      <c r="BD53" s="56">
        <f t="shared" si="19"/>
        <v>1</v>
      </c>
      <c r="BE53" s="56" t="str">
        <f>Stam!F171</f>
        <v>493 Afschr inventaris</v>
      </c>
      <c r="BF53" s="56" t="str">
        <f t="shared" si="20"/>
        <v/>
      </c>
      <c r="BG53" s="56" t="str">
        <f t="shared" si="21"/>
        <v/>
      </c>
      <c r="BH53" s="6" t="str">
        <f t="shared" si="22"/>
        <v/>
      </c>
      <c r="BI53" s="6">
        <v>130</v>
      </c>
      <c r="BJ53" s="56" t="str">
        <f>Stam!F40</f>
        <v>130 Crediteuren</v>
      </c>
      <c r="BK53" s="6" t="str">
        <f t="shared" si="23"/>
        <v/>
      </c>
      <c r="BL53" s="56">
        <f t="shared" si="53"/>
        <v>999999</v>
      </c>
      <c r="BM53" s="183">
        <f t="shared" si="54"/>
        <v>99999.000000265005</v>
      </c>
      <c r="BN53" s="61">
        <v>37</v>
      </c>
      <c r="BO53" s="6">
        <f t="shared" si="24"/>
        <v>999999</v>
      </c>
      <c r="BP53" s="6">
        <f t="shared" si="25"/>
        <v>999999</v>
      </c>
      <c r="BQ53" s="6" t="str">
        <f t="shared" si="55"/>
        <v>x</v>
      </c>
      <c r="BR53" s="206">
        <f t="shared" si="26"/>
        <v>99999.000000265005</v>
      </c>
      <c r="BS53" s="6">
        <f t="shared" si="27"/>
        <v>99999.000000265005</v>
      </c>
      <c r="BT53" s="6" t="str">
        <f t="shared" si="56"/>
        <v>x</v>
      </c>
      <c r="BU53" s="6" t="str">
        <f t="shared" si="28"/>
        <v/>
      </c>
      <c r="BW53" s="82">
        <f t="shared" si="57"/>
        <v>9999999999</v>
      </c>
      <c r="BX53" s="80" t="str">
        <f t="shared" si="29"/>
        <v>x</v>
      </c>
      <c r="BY53" s="80" t="str">
        <f t="shared" si="30"/>
        <v/>
      </c>
      <c r="BZ53" s="56" t="str">
        <f t="shared" si="58"/>
        <v/>
      </c>
      <c r="CA53" s="56" t="str">
        <f t="shared" si="59"/>
        <v/>
      </c>
      <c r="CB53" s="88">
        <f t="shared" si="60"/>
        <v>0</v>
      </c>
      <c r="CC53" s="56" t="str">
        <f t="shared" si="31"/>
        <v/>
      </c>
      <c r="CD53" s="174"/>
      <c r="CE53" s="175" t="s">
        <v>206</v>
      </c>
      <c r="CF53" s="172">
        <v>4625000000</v>
      </c>
      <c r="CG53" s="176">
        <v>92500000</v>
      </c>
      <c r="CH53" s="169">
        <f t="shared" si="62"/>
        <v>9999999999</v>
      </c>
      <c r="CI53" s="170">
        <f t="shared" si="63"/>
        <v>9999999999</v>
      </c>
      <c r="CJ53" s="171">
        <f t="shared" si="64"/>
        <v>9999999999</v>
      </c>
      <c r="CK53" s="172" t="str">
        <f t="shared" si="65"/>
        <v/>
      </c>
      <c r="CL53" s="173" t="str">
        <f t="shared" si="32"/>
        <v>x</v>
      </c>
      <c r="CN53" s="6" t="str">
        <f t="shared" si="66"/>
        <v/>
      </c>
      <c r="CO53" s="293" t="e">
        <f t="shared" ca="1" si="78"/>
        <v>#N/A</v>
      </c>
      <c r="CP53" s="6" t="e">
        <f t="shared" ca="1" si="67"/>
        <v>#N/A</v>
      </c>
      <c r="CQ53" s="61">
        <v>37</v>
      </c>
      <c r="CR53" s="6">
        <f t="shared" si="33"/>
        <v>0</v>
      </c>
      <c r="CS53" s="6">
        <f t="shared" si="34"/>
        <v>0</v>
      </c>
      <c r="CT53" s="56" t="str">
        <f t="shared" si="35"/>
        <v/>
      </c>
      <c r="CU53" s="76">
        <f t="shared" si="36"/>
        <v>0</v>
      </c>
      <c r="CV53" s="76">
        <f t="shared" si="37"/>
        <v>0</v>
      </c>
      <c r="CX53" s="6" t="str">
        <f t="shared" si="38"/>
        <v/>
      </c>
      <c r="CY53" s="6" t="str">
        <f t="shared" si="39"/>
        <v/>
      </c>
      <c r="CZ53" s="6" t="str">
        <f t="shared" si="40"/>
        <v/>
      </c>
      <c r="DA53" s="56">
        <v>6</v>
      </c>
      <c r="DB53" s="56">
        <f t="shared" si="89"/>
        <v>0</v>
      </c>
      <c r="DC53" s="56">
        <f t="shared" si="89"/>
        <v>0</v>
      </c>
      <c r="DG53" s="56" t="str">
        <f t="shared" si="41"/>
        <v/>
      </c>
      <c r="DH53" s="6">
        <f t="shared" si="42"/>
        <v>0</v>
      </c>
      <c r="DK53" s="6">
        <f t="shared" si="87"/>
        <v>0</v>
      </c>
      <c r="DL53" s="6" t="e">
        <f t="shared" si="88"/>
        <v>#N/A</v>
      </c>
      <c r="DN53" s="6" t="e">
        <f t="shared" si="84"/>
        <v>#N/A</v>
      </c>
      <c r="DP53" s="6" t="str">
        <f t="shared" si="46"/>
        <v/>
      </c>
      <c r="DQ53" s="293">
        <f t="shared" ca="1" si="80"/>
        <v>47</v>
      </c>
      <c r="DR53" s="6" t="str">
        <f t="shared" ca="1" si="70"/>
        <v>x</v>
      </c>
      <c r="DU53" s="293" t="e">
        <f t="shared" ca="1" si="71"/>
        <v>#N/A</v>
      </c>
      <c r="DV53" s="5"/>
      <c r="DW53" s="293" t="e">
        <f t="shared" ca="1" si="81"/>
        <v>#N/A</v>
      </c>
      <c r="DZ53" s="293" t="e">
        <f t="shared" ca="1" si="72"/>
        <v>#N/A</v>
      </c>
      <c r="EA53" s="293" t="e">
        <f t="shared" ca="1" si="73"/>
        <v>#N/A</v>
      </c>
      <c r="EB53" s="293" t="e">
        <f t="shared" ca="1" si="74"/>
        <v>#N/A</v>
      </c>
      <c r="EE53" s="6" t="str">
        <f t="shared" si="47"/>
        <v/>
      </c>
      <c r="EF53" s="293" t="e">
        <f t="shared" ca="1" si="75"/>
        <v>#N/A</v>
      </c>
      <c r="EG53" s="6" t="e">
        <f t="shared" ca="1" si="48"/>
        <v>#N/A</v>
      </c>
    </row>
    <row r="54" spans="1:137" x14ac:dyDescent="0.2">
      <c r="C54" s="75"/>
      <c r="D54" s="184" t="str">
        <f t="shared" si="2"/>
        <v/>
      </c>
      <c r="E54" s="649" t="str">
        <f t="shared" si="82"/>
        <v/>
      </c>
      <c r="F54" s="607" t="str">
        <f t="shared" si="90"/>
        <v>x</v>
      </c>
      <c r="G54" s="650"/>
      <c r="H54" s="651"/>
      <c r="I54" s="651"/>
      <c r="J54" s="651"/>
      <c r="K54" s="652"/>
      <c r="L54" s="889"/>
      <c r="M54" s="889"/>
      <c r="N54" s="653"/>
      <c r="O54" s="651"/>
      <c r="P54" s="651"/>
      <c r="Q54" s="654"/>
      <c r="R54" s="655"/>
      <c r="S54" s="607" t="str">
        <f t="shared" si="4"/>
        <v/>
      </c>
      <c r="T54" s="656" t="str">
        <f t="shared" si="50"/>
        <v/>
      </c>
      <c r="U54" s="656" t="str">
        <f t="shared" si="51"/>
        <v/>
      </c>
      <c r="V54" s="656" t="str">
        <f t="shared" si="5"/>
        <v/>
      </c>
      <c r="W54" s="719"/>
      <c r="X54" s="660"/>
      <c r="Y54" s="656" t="str">
        <f t="shared" si="83"/>
        <v/>
      </c>
      <c r="Z54" s="659"/>
      <c r="AA54" s="654"/>
      <c r="AB54" s="656" t="str">
        <f t="shared" si="7"/>
        <v/>
      </c>
      <c r="AC54" s="661" t="str">
        <f t="shared" si="52"/>
        <v/>
      </c>
      <c r="AE54" s="658" t="str">
        <f t="shared" si="8"/>
        <v/>
      </c>
      <c r="AF54" s="659"/>
      <c r="AT54" s="805" t="str">
        <f t="shared" si="79"/>
        <v/>
      </c>
      <c r="AU54" t="str">
        <f t="shared" si="10"/>
        <v/>
      </c>
      <c r="AV54" s="6" t="str">
        <f t="shared" si="11"/>
        <v/>
      </c>
      <c r="AW54" s="317" t="str">
        <f t="shared" si="12"/>
        <v/>
      </c>
      <c r="AX54" s="158" t="str">
        <f t="shared" si="13"/>
        <v/>
      </c>
      <c r="AY54" s="158" t="str">
        <f t="shared" si="14"/>
        <v/>
      </c>
      <c r="AZ54" s="309" t="str">
        <f t="shared" si="15"/>
        <v/>
      </c>
      <c r="BA54" s="318" t="str">
        <f t="shared" si="16"/>
        <v/>
      </c>
      <c r="BB54" s="473" t="str">
        <f t="shared" si="17"/>
        <v/>
      </c>
      <c r="BC54" s="80" t="str">
        <f t="shared" si="77"/>
        <v/>
      </c>
      <c r="BD54" s="56">
        <f t="shared" si="19"/>
        <v>1</v>
      </c>
      <c r="BE54" s="56" t="str">
        <f>Stam!F172</f>
        <v>494 Afschr hardware</v>
      </c>
      <c r="BF54" s="56" t="str">
        <f t="shared" si="20"/>
        <v/>
      </c>
      <c r="BG54" s="56" t="str">
        <f t="shared" si="21"/>
        <v/>
      </c>
      <c r="BH54" s="6" t="str">
        <f t="shared" si="22"/>
        <v/>
      </c>
      <c r="BI54" s="6">
        <v>150</v>
      </c>
      <c r="BJ54" s="56" t="str">
        <f>Stam!F41</f>
        <v>150 Te vorderen btw boekjaar</v>
      </c>
      <c r="BK54" s="6" t="str">
        <f t="shared" si="23"/>
        <v/>
      </c>
      <c r="BL54" s="56">
        <f t="shared" si="53"/>
        <v>999999</v>
      </c>
      <c r="BM54" s="183">
        <f t="shared" si="54"/>
        <v>99999.000000269996</v>
      </c>
      <c r="BN54" s="61">
        <v>38</v>
      </c>
      <c r="BO54" s="6">
        <f t="shared" si="24"/>
        <v>999999</v>
      </c>
      <c r="BP54" s="6">
        <f t="shared" si="25"/>
        <v>999999</v>
      </c>
      <c r="BQ54" s="6" t="str">
        <f t="shared" si="55"/>
        <v>x</v>
      </c>
      <c r="BR54" s="206">
        <f t="shared" si="26"/>
        <v>99999.000000269996</v>
      </c>
      <c r="BS54" s="6">
        <f t="shared" si="27"/>
        <v>99999.000000269996</v>
      </c>
      <c r="BT54" s="6" t="str">
        <f t="shared" si="56"/>
        <v>x</v>
      </c>
      <c r="BU54" s="6" t="str">
        <f t="shared" si="28"/>
        <v/>
      </c>
      <c r="BW54" s="82">
        <f t="shared" si="57"/>
        <v>9999999999</v>
      </c>
      <c r="BX54" s="80" t="str">
        <f t="shared" si="29"/>
        <v>x</v>
      </c>
      <c r="BY54" s="80" t="str">
        <f t="shared" si="30"/>
        <v/>
      </c>
      <c r="BZ54" s="56" t="str">
        <f t="shared" si="58"/>
        <v/>
      </c>
      <c r="CA54" s="56" t="str">
        <f t="shared" si="59"/>
        <v/>
      </c>
      <c r="CB54" s="88">
        <f t="shared" si="60"/>
        <v>0</v>
      </c>
      <c r="CC54" s="56" t="str">
        <f t="shared" si="31"/>
        <v/>
      </c>
      <c r="CD54" s="174"/>
      <c r="CE54" s="175" t="s">
        <v>207</v>
      </c>
      <c r="CF54" s="172">
        <v>4750000000</v>
      </c>
      <c r="CG54" s="176">
        <v>95000000</v>
      </c>
      <c r="CH54" s="169">
        <f t="shared" si="62"/>
        <v>9999999999</v>
      </c>
      <c r="CI54" s="170">
        <f t="shared" si="63"/>
        <v>9999999999</v>
      </c>
      <c r="CJ54" s="171">
        <f t="shared" si="64"/>
        <v>9999999999</v>
      </c>
      <c r="CK54" s="172" t="str">
        <f t="shared" si="65"/>
        <v/>
      </c>
      <c r="CL54" s="173" t="str">
        <f t="shared" si="32"/>
        <v>x</v>
      </c>
      <c r="CN54" s="6" t="str">
        <f t="shared" si="66"/>
        <v/>
      </c>
      <c r="CO54" s="293" t="e">
        <f t="shared" ca="1" si="78"/>
        <v>#N/A</v>
      </c>
      <c r="CP54" s="6" t="e">
        <f t="shared" ca="1" si="67"/>
        <v>#N/A</v>
      </c>
      <c r="CQ54" s="61">
        <v>38</v>
      </c>
      <c r="CR54" s="6">
        <f t="shared" si="33"/>
        <v>0</v>
      </c>
      <c r="CS54" s="6">
        <f t="shared" si="34"/>
        <v>0</v>
      </c>
      <c r="CT54" s="56" t="str">
        <f t="shared" si="35"/>
        <v/>
      </c>
      <c r="CU54" s="76">
        <f t="shared" si="36"/>
        <v>0</v>
      </c>
      <c r="CV54" s="76">
        <f t="shared" si="37"/>
        <v>0</v>
      </c>
      <c r="CX54" s="6" t="str">
        <f t="shared" si="38"/>
        <v/>
      </c>
      <c r="CY54" s="6" t="str">
        <f t="shared" si="39"/>
        <v/>
      </c>
      <c r="CZ54" s="6" t="str">
        <f t="shared" si="40"/>
        <v/>
      </c>
      <c r="DA54" s="56">
        <v>7</v>
      </c>
      <c r="DB54" s="56">
        <f t="shared" si="89"/>
        <v>0</v>
      </c>
      <c r="DC54" s="56">
        <f t="shared" si="89"/>
        <v>0</v>
      </c>
      <c r="DG54" s="56" t="str">
        <f t="shared" si="41"/>
        <v/>
      </c>
      <c r="DH54" s="6">
        <f t="shared" si="42"/>
        <v>0</v>
      </c>
      <c r="DK54" s="6">
        <f t="shared" si="87"/>
        <v>0</v>
      </c>
      <c r="DL54" s="6" t="e">
        <f t="shared" si="88"/>
        <v>#N/A</v>
      </c>
      <c r="DN54" s="6" t="e">
        <f t="shared" si="84"/>
        <v>#N/A</v>
      </c>
      <c r="DP54" s="6" t="str">
        <f t="shared" si="46"/>
        <v/>
      </c>
      <c r="DQ54" s="293">
        <f t="shared" ca="1" si="80"/>
        <v>48</v>
      </c>
      <c r="DR54" s="6" t="str">
        <f t="shared" ca="1" si="70"/>
        <v>x</v>
      </c>
      <c r="DU54" s="293" t="e">
        <f t="shared" ca="1" si="71"/>
        <v>#N/A</v>
      </c>
      <c r="DV54" s="5"/>
      <c r="DW54" s="293" t="e">
        <f t="shared" ca="1" si="81"/>
        <v>#N/A</v>
      </c>
      <c r="DZ54" s="293" t="e">
        <f t="shared" ca="1" si="72"/>
        <v>#N/A</v>
      </c>
      <c r="EA54" s="293" t="e">
        <f t="shared" ca="1" si="73"/>
        <v>#N/A</v>
      </c>
      <c r="EB54" s="293" t="e">
        <f t="shared" ca="1" si="74"/>
        <v>#N/A</v>
      </c>
      <c r="EE54" s="6" t="str">
        <f t="shared" si="47"/>
        <v/>
      </c>
      <c r="EF54" s="293" t="e">
        <f t="shared" ca="1" si="75"/>
        <v>#N/A</v>
      </c>
      <c r="EG54" s="6" t="e">
        <f t="shared" ca="1" si="48"/>
        <v>#N/A</v>
      </c>
    </row>
    <row r="55" spans="1:137" x14ac:dyDescent="0.2">
      <c r="C55" s="75"/>
      <c r="D55" s="184" t="str">
        <f t="shared" si="2"/>
        <v/>
      </c>
      <c r="E55" s="649" t="str">
        <f t="shared" si="82"/>
        <v/>
      </c>
      <c r="F55" s="607" t="str">
        <f t="shared" si="90"/>
        <v>x</v>
      </c>
      <c r="G55" s="650"/>
      <c r="H55" s="651"/>
      <c r="I55" s="651"/>
      <c r="J55" s="651"/>
      <c r="K55" s="652"/>
      <c r="L55" s="889"/>
      <c r="M55" s="889"/>
      <c r="N55" s="653"/>
      <c r="O55" s="651"/>
      <c r="P55" s="651"/>
      <c r="Q55" s="654"/>
      <c r="R55" s="655"/>
      <c r="S55" s="607" t="str">
        <f t="shared" si="4"/>
        <v/>
      </c>
      <c r="T55" s="656" t="str">
        <f t="shared" si="50"/>
        <v/>
      </c>
      <c r="U55" s="656" t="str">
        <f t="shared" si="51"/>
        <v/>
      </c>
      <c r="V55" s="656" t="str">
        <f t="shared" si="5"/>
        <v/>
      </c>
      <c r="W55" s="719"/>
      <c r="X55" s="660"/>
      <c r="Y55" s="656" t="str">
        <f t="shared" si="83"/>
        <v/>
      </c>
      <c r="Z55" s="659"/>
      <c r="AA55" s="654"/>
      <c r="AB55" s="656" t="str">
        <f t="shared" si="7"/>
        <v/>
      </c>
      <c r="AC55" s="661" t="str">
        <f t="shared" si="52"/>
        <v/>
      </c>
      <c r="AE55" s="658" t="str">
        <f t="shared" si="8"/>
        <v/>
      </c>
      <c r="AF55" s="659"/>
      <c r="AT55" s="805" t="str">
        <f t="shared" si="79"/>
        <v/>
      </c>
      <c r="AU55" t="str">
        <f t="shared" si="10"/>
        <v/>
      </c>
      <c r="AV55" s="6" t="str">
        <f t="shared" si="11"/>
        <v/>
      </c>
      <c r="AW55" s="317" t="str">
        <f t="shared" si="12"/>
        <v/>
      </c>
      <c r="AX55" s="158" t="str">
        <f t="shared" si="13"/>
        <v/>
      </c>
      <c r="AY55" s="158" t="str">
        <f t="shared" si="14"/>
        <v/>
      </c>
      <c r="AZ55" s="309" t="str">
        <f t="shared" si="15"/>
        <v/>
      </c>
      <c r="BA55" s="318" t="str">
        <f t="shared" si="16"/>
        <v/>
      </c>
      <c r="BB55" s="473" t="str">
        <f t="shared" si="17"/>
        <v/>
      </c>
      <c r="BC55" s="80" t="str">
        <f t="shared" si="77"/>
        <v/>
      </c>
      <c r="BD55" s="56">
        <f t="shared" si="19"/>
        <v>1</v>
      </c>
      <c r="BE55" s="56" t="str">
        <f>Stam!F173</f>
        <v>495 Afschr software</v>
      </c>
      <c r="BF55" s="56" t="str">
        <f t="shared" si="20"/>
        <v/>
      </c>
      <c r="BG55" s="56" t="str">
        <f t="shared" si="21"/>
        <v/>
      </c>
      <c r="BH55" s="6" t="str">
        <f t="shared" si="22"/>
        <v/>
      </c>
      <c r="BI55" s="6">
        <v>151</v>
      </c>
      <c r="BJ55" s="56" t="str">
        <f>Stam!F42</f>
        <v>151 Te betalen btw privé</v>
      </c>
      <c r="BK55" s="6" t="str">
        <f t="shared" si="23"/>
        <v/>
      </c>
      <c r="BL55" s="56">
        <f t="shared" si="53"/>
        <v>999999</v>
      </c>
      <c r="BM55" s="183">
        <f t="shared" si="54"/>
        <v>99999.000000275002</v>
      </c>
      <c r="BN55" s="61">
        <v>39</v>
      </c>
      <c r="BO55" s="6">
        <f t="shared" si="24"/>
        <v>999999</v>
      </c>
      <c r="BP55" s="6">
        <f t="shared" si="25"/>
        <v>999999</v>
      </c>
      <c r="BQ55" s="6" t="str">
        <f t="shared" si="55"/>
        <v>x</v>
      </c>
      <c r="BR55" s="206">
        <f t="shared" si="26"/>
        <v>99999.000000275002</v>
      </c>
      <c r="BS55" s="6">
        <f t="shared" si="27"/>
        <v>99999.000000275002</v>
      </c>
      <c r="BT55" s="6" t="str">
        <f t="shared" si="56"/>
        <v>x</v>
      </c>
      <c r="BU55" s="6" t="str">
        <f t="shared" si="28"/>
        <v/>
      </c>
      <c r="BW55" s="82">
        <f t="shared" si="57"/>
        <v>9999999999</v>
      </c>
      <c r="BX55" s="80" t="str">
        <f t="shared" si="29"/>
        <v>x</v>
      </c>
      <c r="BY55" s="80" t="str">
        <f t="shared" si="30"/>
        <v/>
      </c>
      <c r="BZ55" s="56" t="str">
        <f t="shared" si="58"/>
        <v/>
      </c>
      <c r="CA55" s="56" t="str">
        <f t="shared" si="59"/>
        <v/>
      </c>
      <c r="CB55" s="88">
        <f t="shared" si="60"/>
        <v>0</v>
      </c>
      <c r="CC55" s="56" t="str">
        <f t="shared" si="31"/>
        <v/>
      </c>
      <c r="CD55" s="174"/>
      <c r="CE55" s="175" t="s">
        <v>208</v>
      </c>
      <c r="CF55" s="172">
        <v>4875000000</v>
      </c>
      <c r="CG55" s="176">
        <v>97500000</v>
      </c>
      <c r="CH55" s="169">
        <f t="shared" si="62"/>
        <v>9999999999</v>
      </c>
      <c r="CI55" s="170">
        <f t="shared" si="63"/>
        <v>9999999999</v>
      </c>
      <c r="CJ55" s="171">
        <f t="shared" si="64"/>
        <v>9999999999</v>
      </c>
      <c r="CK55" s="172" t="str">
        <f t="shared" si="65"/>
        <v/>
      </c>
      <c r="CL55" s="173" t="str">
        <f t="shared" si="32"/>
        <v>x</v>
      </c>
      <c r="CN55" s="6" t="str">
        <f t="shared" si="66"/>
        <v/>
      </c>
      <c r="CO55" s="293" t="e">
        <f t="shared" ca="1" si="78"/>
        <v>#N/A</v>
      </c>
      <c r="CP55" s="6" t="e">
        <f t="shared" ca="1" si="67"/>
        <v>#N/A</v>
      </c>
      <c r="CQ55" s="61">
        <v>39</v>
      </c>
      <c r="CR55" s="6">
        <f t="shared" si="33"/>
        <v>0</v>
      </c>
      <c r="CS55" s="6">
        <f t="shared" si="34"/>
        <v>0</v>
      </c>
      <c r="CT55" s="56" t="str">
        <f t="shared" si="35"/>
        <v/>
      </c>
      <c r="CU55" s="76">
        <f t="shared" si="36"/>
        <v>0</v>
      </c>
      <c r="CV55" s="76">
        <f t="shared" si="37"/>
        <v>0</v>
      </c>
      <c r="CX55" s="6" t="str">
        <f t="shared" si="38"/>
        <v/>
      </c>
      <c r="CY55" s="6" t="str">
        <f t="shared" si="39"/>
        <v/>
      </c>
      <c r="CZ55" s="6" t="str">
        <f t="shared" si="40"/>
        <v/>
      </c>
      <c r="DA55" s="56">
        <v>8</v>
      </c>
      <c r="DB55" s="56">
        <f t="shared" si="89"/>
        <v>0</v>
      </c>
      <c r="DC55" s="56">
        <f t="shared" si="89"/>
        <v>0</v>
      </c>
      <c r="DG55" s="56" t="str">
        <f t="shared" si="41"/>
        <v/>
      </c>
      <c r="DH55" s="6">
        <f t="shared" si="42"/>
        <v>0</v>
      </c>
      <c r="DK55" s="6">
        <f t="shared" si="87"/>
        <v>0</v>
      </c>
      <c r="DL55" s="6" t="e">
        <f t="shared" si="88"/>
        <v>#N/A</v>
      </c>
      <c r="DN55" s="6" t="e">
        <f t="shared" si="84"/>
        <v>#N/A</v>
      </c>
      <c r="DP55" s="6" t="str">
        <f t="shared" si="46"/>
        <v/>
      </c>
      <c r="DQ55" s="293">
        <f t="shared" ca="1" si="80"/>
        <v>49</v>
      </c>
      <c r="DR55" s="6" t="str">
        <f t="shared" ca="1" si="70"/>
        <v>x</v>
      </c>
      <c r="DU55" s="293" t="e">
        <f t="shared" ca="1" si="71"/>
        <v>#N/A</v>
      </c>
      <c r="DV55" s="5"/>
      <c r="DW55" s="293" t="e">
        <f t="shared" ca="1" si="81"/>
        <v>#N/A</v>
      </c>
      <c r="DZ55" s="293" t="e">
        <f t="shared" ca="1" si="72"/>
        <v>#N/A</v>
      </c>
      <c r="EA55" s="293" t="e">
        <f t="shared" ca="1" si="73"/>
        <v>#N/A</v>
      </c>
      <c r="EB55" s="293" t="e">
        <f t="shared" ca="1" si="74"/>
        <v>#N/A</v>
      </c>
      <c r="EE55" s="6" t="str">
        <f t="shared" si="47"/>
        <v/>
      </c>
      <c r="EF55" s="293" t="e">
        <f t="shared" ca="1" si="75"/>
        <v>#N/A</v>
      </c>
      <c r="EG55" s="6" t="e">
        <f t="shared" ca="1" si="48"/>
        <v>#N/A</v>
      </c>
    </row>
    <row r="56" spans="1:137" x14ac:dyDescent="0.2">
      <c r="C56" s="75"/>
      <c r="D56" s="184" t="str">
        <f t="shared" si="2"/>
        <v/>
      </c>
      <c r="E56" s="649" t="str">
        <f t="shared" si="82"/>
        <v/>
      </c>
      <c r="F56" s="607" t="str">
        <f t="shared" si="90"/>
        <v>x</v>
      </c>
      <c r="G56" s="650"/>
      <c r="H56" s="651"/>
      <c r="I56" s="651"/>
      <c r="J56" s="651"/>
      <c r="K56" s="652"/>
      <c r="L56" s="889"/>
      <c r="M56" s="889"/>
      <c r="N56" s="653"/>
      <c r="O56" s="651"/>
      <c r="P56" s="651"/>
      <c r="Q56" s="654"/>
      <c r="R56" s="655"/>
      <c r="S56" s="607" t="str">
        <f t="shared" si="4"/>
        <v/>
      </c>
      <c r="T56" s="656" t="str">
        <f t="shared" si="50"/>
        <v/>
      </c>
      <c r="U56" s="656" t="str">
        <f t="shared" si="51"/>
        <v/>
      </c>
      <c r="V56" s="656" t="str">
        <f t="shared" si="5"/>
        <v/>
      </c>
      <c r="W56" s="719"/>
      <c r="X56" s="660"/>
      <c r="Y56" s="656" t="str">
        <f t="shared" si="83"/>
        <v/>
      </c>
      <c r="Z56" s="659"/>
      <c r="AA56" s="654"/>
      <c r="AB56" s="656" t="str">
        <f t="shared" si="7"/>
        <v/>
      </c>
      <c r="AC56" s="661" t="str">
        <f t="shared" si="52"/>
        <v/>
      </c>
      <c r="AE56" s="658" t="str">
        <f t="shared" si="8"/>
        <v/>
      </c>
      <c r="AF56" s="659"/>
      <c r="AT56" s="805" t="str">
        <f t="shared" si="79"/>
        <v/>
      </c>
      <c r="AU56" t="str">
        <f t="shared" si="10"/>
        <v/>
      </c>
      <c r="AV56" s="6" t="str">
        <f t="shared" si="11"/>
        <v/>
      </c>
      <c r="AW56" s="317" t="str">
        <f t="shared" si="12"/>
        <v/>
      </c>
      <c r="AX56" s="158" t="str">
        <f t="shared" si="13"/>
        <v/>
      </c>
      <c r="AY56" s="158" t="str">
        <f t="shared" si="14"/>
        <v/>
      </c>
      <c r="AZ56" s="309" t="str">
        <f t="shared" si="15"/>
        <v/>
      </c>
      <c r="BA56" s="318" t="str">
        <f t="shared" si="16"/>
        <v/>
      </c>
      <c r="BB56" s="473" t="str">
        <f t="shared" si="17"/>
        <v/>
      </c>
      <c r="BC56" s="80" t="str">
        <f t="shared" si="77"/>
        <v/>
      </c>
      <c r="BD56" s="56">
        <f t="shared" si="19"/>
        <v>1</v>
      </c>
      <c r="BE56" s="56" t="str">
        <f>Stam!F174</f>
        <v>496 Afschr overige activa</v>
      </c>
      <c r="BF56" s="56" t="str">
        <f t="shared" si="20"/>
        <v/>
      </c>
      <c r="BG56" s="56" t="str">
        <f t="shared" si="21"/>
        <v/>
      </c>
      <c r="BH56" s="6" t="str">
        <f t="shared" si="22"/>
        <v/>
      </c>
      <c r="BI56" s="6">
        <v>152</v>
      </c>
      <c r="BJ56" s="56" t="str">
        <f>Stam!F43</f>
        <v>152 Te betalen btw marge</v>
      </c>
      <c r="BK56" s="6" t="str">
        <f t="shared" si="23"/>
        <v/>
      </c>
      <c r="BL56" s="56">
        <f t="shared" si="53"/>
        <v>999999</v>
      </c>
      <c r="BM56" s="183">
        <f t="shared" si="54"/>
        <v>99999.000000279993</v>
      </c>
      <c r="BN56" s="61">
        <v>40</v>
      </c>
      <c r="BO56" s="6">
        <f t="shared" si="24"/>
        <v>999999</v>
      </c>
      <c r="BP56" s="6">
        <f t="shared" si="25"/>
        <v>999999</v>
      </c>
      <c r="BQ56" s="6" t="str">
        <f t="shared" si="55"/>
        <v>x</v>
      </c>
      <c r="BR56" s="206">
        <f t="shared" si="26"/>
        <v>99999.000000279993</v>
      </c>
      <c r="BS56" s="6">
        <f t="shared" si="27"/>
        <v>99999.000000279993</v>
      </c>
      <c r="BT56" s="6" t="str">
        <f t="shared" si="56"/>
        <v>x</v>
      </c>
      <c r="BU56" s="6" t="str">
        <f t="shared" si="28"/>
        <v/>
      </c>
      <c r="BW56" s="82">
        <f t="shared" si="57"/>
        <v>9999999999</v>
      </c>
      <c r="BX56" s="80" t="str">
        <f t="shared" si="29"/>
        <v>x</v>
      </c>
      <c r="BY56" s="80" t="str">
        <f t="shared" si="30"/>
        <v/>
      </c>
      <c r="BZ56" s="56" t="str">
        <f t="shared" si="58"/>
        <v/>
      </c>
      <c r="CA56" s="56" t="str">
        <f t="shared" si="59"/>
        <v/>
      </c>
      <c r="CB56" s="88">
        <f t="shared" si="60"/>
        <v>0</v>
      </c>
      <c r="CC56" s="56" t="str">
        <f t="shared" si="31"/>
        <v/>
      </c>
      <c r="CD56" s="174"/>
      <c r="CE56" s="175" t="s">
        <v>209</v>
      </c>
      <c r="CF56" s="172">
        <v>5000000000</v>
      </c>
      <c r="CG56" s="176">
        <v>100000000</v>
      </c>
      <c r="CH56" s="169">
        <f t="shared" si="62"/>
        <v>9999999999</v>
      </c>
      <c r="CI56" s="170">
        <f t="shared" si="63"/>
        <v>9999999999</v>
      </c>
      <c r="CJ56" s="171">
        <f t="shared" si="64"/>
        <v>9999999999</v>
      </c>
      <c r="CK56" s="172" t="str">
        <f t="shared" si="65"/>
        <v/>
      </c>
      <c r="CL56" s="173" t="str">
        <f t="shared" si="32"/>
        <v>x</v>
      </c>
      <c r="CN56" s="6" t="str">
        <f t="shared" si="66"/>
        <v/>
      </c>
      <c r="CO56" s="293" t="e">
        <f t="shared" ca="1" si="78"/>
        <v>#N/A</v>
      </c>
      <c r="CP56" s="6" t="e">
        <f t="shared" ca="1" si="67"/>
        <v>#N/A</v>
      </c>
      <c r="CQ56" s="61">
        <v>40</v>
      </c>
      <c r="CR56" s="6">
        <f t="shared" si="33"/>
        <v>0</v>
      </c>
      <c r="CS56" s="6">
        <f t="shared" si="34"/>
        <v>0</v>
      </c>
      <c r="CT56" s="56" t="str">
        <f t="shared" si="35"/>
        <v/>
      </c>
      <c r="CU56" s="76">
        <f t="shared" si="36"/>
        <v>0</v>
      </c>
      <c r="CV56" s="76">
        <f t="shared" si="37"/>
        <v>0</v>
      </c>
      <c r="CX56" s="6" t="str">
        <f t="shared" si="38"/>
        <v/>
      </c>
      <c r="CY56" s="6" t="str">
        <f t="shared" si="39"/>
        <v/>
      </c>
      <c r="CZ56" s="6" t="str">
        <f t="shared" si="40"/>
        <v/>
      </c>
      <c r="DA56" s="56">
        <v>9</v>
      </c>
      <c r="DB56" s="56">
        <f t="shared" si="89"/>
        <v>0</v>
      </c>
      <c r="DC56" s="56">
        <f t="shared" si="89"/>
        <v>0</v>
      </c>
      <c r="DG56" s="56" t="str">
        <f t="shared" si="41"/>
        <v/>
      </c>
      <c r="DH56" s="6">
        <f t="shared" si="42"/>
        <v>0</v>
      </c>
      <c r="DK56" s="6">
        <f t="shared" si="87"/>
        <v>0</v>
      </c>
      <c r="DL56" s="6" t="e">
        <f t="shared" si="88"/>
        <v>#N/A</v>
      </c>
      <c r="DN56" s="6" t="e">
        <f t="shared" si="84"/>
        <v>#N/A</v>
      </c>
      <c r="DP56" s="6" t="str">
        <f t="shared" si="46"/>
        <v/>
      </c>
      <c r="DQ56" s="293">
        <f t="shared" ca="1" si="80"/>
        <v>50</v>
      </c>
      <c r="DR56" s="6" t="str">
        <f t="shared" ca="1" si="70"/>
        <v>x</v>
      </c>
      <c r="DU56" s="293" t="e">
        <f t="shared" ca="1" si="71"/>
        <v>#N/A</v>
      </c>
      <c r="DV56" s="5"/>
      <c r="DW56" s="293" t="e">
        <f t="shared" ca="1" si="81"/>
        <v>#N/A</v>
      </c>
      <c r="DZ56" s="293" t="e">
        <f t="shared" ca="1" si="72"/>
        <v>#N/A</v>
      </c>
      <c r="EA56" s="293" t="e">
        <f t="shared" ca="1" si="73"/>
        <v>#N/A</v>
      </c>
      <c r="EB56" s="293" t="e">
        <f t="shared" ca="1" si="74"/>
        <v>#N/A</v>
      </c>
      <c r="EE56" s="6" t="str">
        <f t="shared" si="47"/>
        <v/>
      </c>
      <c r="EF56" s="293" t="e">
        <f t="shared" ca="1" si="75"/>
        <v>#N/A</v>
      </c>
      <c r="EG56" s="6" t="e">
        <f t="shared" ca="1" si="48"/>
        <v>#N/A</v>
      </c>
    </row>
    <row r="57" spans="1:137" x14ac:dyDescent="0.2">
      <c r="C57" s="75"/>
      <c r="D57" s="184" t="str">
        <f t="shared" si="2"/>
        <v/>
      </c>
      <c r="E57" s="649" t="str">
        <f t="shared" si="82"/>
        <v/>
      </c>
      <c r="F57" s="607" t="str">
        <f t="shared" si="90"/>
        <v>x</v>
      </c>
      <c r="G57" s="650"/>
      <c r="H57" s="651"/>
      <c r="I57" s="651"/>
      <c r="J57" s="651"/>
      <c r="K57" s="652"/>
      <c r="L57" s="889"/>
      <c r="M57" s="889"/>
      <c r="N57" s="653"/>
      <c r="O57" s="651"/>
      <c r="P57" s="651"/>
      <c r="Q57" s="654"/>
      <c r="R57" s="655"/>
      <c r="S57" s="607" t="str">
        <f t="shared" si="4"/>
        <v/>
      </c>
      <c r="T57" s="656" t="str">
        <f t="shared" si="50"/>
        <v/>
      </c>
      <c r="U57" s="656" t="str">
        <f t="shared" si="51"/>
        <v/>
      </c>
      <c r="V57" s="656" t="str">
        <f t="shared" si="5"/>
        <v/>
      </c>
      <c r="W57" s="719"/>
      <c r="X57" s="660"/>
      <c r="Y57" s="656" t="str">
        <f t="shared" si="83"/>
        <v/>
      </c>
      <c r="Z57" s="659"/>
      <c r="AA57" s="654"/>
      <c r="AB57" s="656" t="str">
        <f t="shared" si="7"/>
        <v/>
      </c>
      <c r="AC57" s="661" t="str">
        <f t="shared" si="52"/>
        <v/>
      </c>
      <c r="AE57" s="658" t="str">
        <f t="shared" si="8"/>
        <v/>
      </c>
      <c r="AF57" s="659"/>
      <c r="AT57" s="805" t="str">
        <f t="shared" si="79"/>
        <v/>
      </c>
      <c r="AU57" t="str">
        <f t="shared" si="10"/>
        <v/>
      </c>
      <c r="AV57" s="6" t="str">
        <f t="shared" si="11"/>
        <v/>
      </c>
      <c r="AW57" s="317" t="str">
        <f t="shared" si="12"/>
        <v/>
      </c>
      <c r="AX57" s="158" t="str">
        <f t="shared" si="13"/>
        <v/>
      </c>
      <c r="AY57" s="158" t="str">
        <f t="shared" si="14"/>
        <v/>
      </c>
      <c r="AZ57" s="309" t="str">
        <f t="shared" si="15"/>
        <v/>
      </c>
      <c r="BA57" s="318" t="str">
        <f t="shared" si="16"/>
        <v/>
      </c>
      <c r="BB57" s="473" t="str">
        <f t="shared" si="17"/>
        <v/>
      </c>
      <c r="BC57" s="80" t="str">
        <f t="shared" si="77"/>
        <v/>
      </c>
      <c r="BD57" s="56">
        <f t="shared" si="19"/>
        <v>1</v>
      </c>
      <c r="BE57" s="56" t="str">
        <f>Stam!F230</f>
        <v>950 Btw k-o regeling</v>
      </c>
      <c r="BF57" s="56" t="str">
        <f t="shared" si="20"/>
        <v/>
      </c>
      <c r="BG57" s="56" t="str">
        <f t="shared" si="21"/>
        <v/>
      </c>
      <c r="BH57" s="6" t="str">
        <f t="shared" si="22"/>
        <v/>
      </c>
      <c r="BI57" s="6">
        <v>153</v>
      </c>
      <c r="BJ57" s="56" t="str">
        <f>Stam!F44</f>
        <v>153 Te bet btw bula verwerv.</v>
      </c>
      <c r="BK57" s="6" t="str">
        <f t="shared" si="23"/>
        <v/>
      </c>
      <c r="BL57" s="56">
        <f t="shared" si="53"/>
        <v>999999</v>
      </c>
      <c r="BM57" s="183">
        <f t="shared" si="54"/>
        <v>99999.000000284999</v>
      </c>
      <c r="BN57" s="61">
        <v>41</v>
      </c>
      <c r="BO57" s="6">
        <f t="shared" si="24"/>
        <v>999999</v>
      </c>
      <c r="BP57" s="6">
        <f t="shared" si="25"/>
        <v>999999</v>
      </c>
      <c r="BQ57" s="6" t="str">
        <f t="shared" si="55"/>
        <v>x</v>
      </c>
      <c r="BR57" s="206">
        <f t="shared" si="26"/>
        <v>99999.000000284999</v>
      </c>
      <c r="BS57" s="6">
        <f t="shared" si="27"/>
        <v>99999.000000284999</v>
      </c>
      <c r="BT57" s="6" t="str">
        <f t="shared" si="56"/>
        <v>x</v>
      </c>
      <c r="BU57" s="6" t="str">
        <f t="shared" si="28"/>
        <v/>
      </c>
      <c r="BW57" s="82">
        <f t="shared" si="57"/>
        <v>9999999999</v>
      </c>
      <c r="BX57" s="80" t="str">
        <f t="shared" si="29"/>
        <v>x</v>
      </c>
      <c r="BY57" s="80" t="str">
        <f t="shared" si="30"/>
        <v/>
      </c>
      <c r="BZ57" s="56" t="str">
        <f t="shared" si="58"/>
        <v/>
      </c>
      <c r="CA57" s="56" t="str">
        <f t="shared" si="59"/>
        <v/>
      </c>
      <c r="CB57" s="88">
        <f t="shared" si="60"/>
        <v>0</v>
      </c>
      <c r="CC57" s="56" t="str">
        <f t="shared" si="31"/>
        <v/>
      </c>
      <c r="CD57" s="174"/>
      <c r="CE57" s="175" t="s">
        <v>210</v>
      </c>
      <c r="CF57" s="172">
        <v>5125000000</v>
      </c>
      <c r="CG57" s="176">
        <v>102500000</v>
      </c>
      <c r="CH57" s="169">
        <f t="shared" si="62"/>
        <v>9999999999</v>
      </c>
      <c r="CI57" s="170">
        <f t="shared" si="63"/>
        <v>9999999999</v>
      </c>
      <c r="CJ57" s="171">
        <f t="shared" si="64"/>
        <v>9999999999</v>
      </c>
      <c r="CK57" s="172" t="str">
        <f t="shared" si="65"/>
        <v/>
      </c>
      <c r="CL57" s="173" t="str">
        <f t="shared" si="32"/>
        <v>x</v>
      </c>
      <c r="CN57" s="6" t="str">
        <f t="shared" si="66"/>
        <v/>
      </c>
      <c r="CO57" s="293" t="e">
        <f t="shared" ca="1" si="78"/>
        <v>#N/A</v>
      </c>
      <c r="CP57" s="6" t="e">
        <f t="shared" ca="1" si="67"/>
        <v>#N/A</v>
      </c>
      <c r="CQ57" s="61">
        <v>41</v>
      </c>
      <c r="CR57" s="6">
        <f t="shared" si="33"/>
        <v>0</v>
      </c>
      <c r="CS57" s="6">
        <f t="shared" si="34"/>
        <v>0</v>
      </c>
      <c r="CT57" s="56" t="str">
        <f t="shared" si="35"/>
        <v/>
      </c>
      <c r="CU57" s="76">
        <f t="shared" si="36"/>
        <v>0</v>
      </c>
      <c r="CV57" s="76">
        <f t="shared" si="37"/>
        <v>0</v>
      </c>
      <c r="CX57" s="6" t="str">
        <f t="shared" si="38"/>
        <v/>
      </c>
      <c r="CY57" s="6" t="str">
        <f t="shared" si="39"/>
        <v/>
      </c>
      <c r="CZ57" s="6" t="str">
        <f t="shared" si="40"/>
        <v/>
      </c>
      <c r="DA57" s="56">
        <v>10</v>
      </c>
      <c r="DB57" s="56">
        <f t="shared" si="89"/>
        <v>0</v>
      </c>
      <c r="DC57" s="56">
        <f t="shared" si="89"/>
        <v>0</v>
      </c>
      <c r="DG57" s="56" t="str">
        <f t="shared" si="41"/>
        <v/>
      </c>
      <c r="DH57" s="6">
        <f t="shared" si="42"/>
        <v>0</v>
      </c>
      <c r="DK57" s="6">
        <f t="shared" si="87"/>
        <v>0</v>
      </c>
      <c r="DL57" s="6" t="e">
        <f t="shared" si="88"/>
        <v>#N/A</v>
      </c>
      <c r="DN57" s="6" t="e">
        <f t="shared" si="84"/>
        <v>#N/A</v>
      </c>
      <c r="DP57" s="6" t="str">
        <f t="shared" si="46"/>
        <v/>
      </c>
      <c r="DQ57" s="293">
        <f t="shared" ca="1" si="80"/>
        <v>51</v>
      </c>
      <c r="DR57" s="6" t="str">
        <f t="shared" ca="1" si="70"/>
        <v>x</v>
      </c>
      <c r="DU57" s="293" t="e">
        <f t="shared" ca="1" si="71"/>
        <v>#N/A</v>
      </c>
      <c r="DV57" s="5"/>
      <c r="DW57" s="293" t="e">
        <f t="shared" ca="1" si="81"/>
        <v>#N/A</v>
      </c>
      <c r="DZ57" s="293" t="e">
        <f t="shared" ca="1" si="72"/>
        <v>#N/A</v>
      </c>
      <c r="EA57" s="293" t="e">
        <f t="shared" ca="1" si="73"/>
        <v>#N/A</v>
      </c>
      <c r="EB57" s="293" t="e">
        <f t="shared" ca="1" si="74"/>
        <v>#N/A</v>
      </c>
      <c r="EE57" s="6" t="str">
        <f t="shared" si="47"/>
        <v/>
      </c>
      <c r="EF57" s="293" t="e">
        <f t="shared" ca="1" si="75"/>
        <v>#N/A</v>
      </c>
      <c r="EG57" s="6" t="e">
        <f t="shared" ca="1" si="48"/>
        <v>#N/A</v>
      </c>
    </row>
    <row r="58" spans="1:137" x14ac:dyDescent="0.2">
      <c r="C58" s="75"/>
      <c r="D58" s="184" t="str">
        <f t="shared" si="2"/>
        <v/>
      </c>
      <c r="E58" s="649" t="str">
        <f t="shared" si="82"/>
        <v/>
      </c>
      <c r="F58" s="607" t="str">
        <f t="shared" si="90"/>
        <v>x</v>
      </c>
      <c r="G58" s="650"/>
      <c r="H58" s="651"/>
      <c r="I58" s="651"/>
      <c r="J58" s="651"/>
      <c r="K58" s="652"/>
      <c r="L58" s="889"/>
      <c r="M58" s="889"/>
      <c r="N58" s="653"/>
      <c r="O58" s="651"/>
      <c r="P58" s="651"/>
      <c r="Q58" s="654"/>
      <c r="R58" s="655"/>
      <c r="S58" s="607" t="str">
        <f t="shared" si="4"/>
        <v/>
      </c>
      <c r="T58" s="656" t="str">
        <f t="shared" si="50"/>
        <v/>
      </c>
      <c r="U58" s="656" t="str">
        <f t="shared" si="51"/>
        <v/>
      </c>
      <c r="V58" s="656" t="str">
        <f t="shared" si="5"/>
        <v/>
      </c>
      <c r="W58" s="719"/>
      <c r="X58" s="660"/>
      <c r="Y58" s="656" t="str">
        <f t="shared" si="83"/>
        <v/>
      </c>
      <c r="Z58" s="659"/>
      <c r="AA58" s="654"/>
      <c r="AB58" s="656" t="str">
        <f t="shared" si="7"/>
        <v/>
      </c>
      <c r="AC58" s="661" t="str">
        <f t="shared" si="52"/>
        <v/>
      </c>
      <c r="AE58" s="658" t="str">
        <f t="shared" si="8"/>
        <v/>
      </c>
      <c r="AF58" s="659"/>
      <c r="AT58" s="805" t="str">
        <f t="shared" si="79"/>
        <v/>
      </c>
      <c r="AU58" t="str">
        <f t="shared" si="10"/>
        <v/>
      </c>
      <c r="AV58" s="6" t="str">
        <f t="shared" si="11"/>
        <v/>
      </c>
      <c r="AW58" s="317" t="str">
        <f t="shared" si="12"/>
        <v/>
      </c>
      <c r="AX58" s="158" t="str">
        <f t="shared" si="13"/>
        <v/>
      </c>
      <c r="AY58" s="158" t="str">
        <f t="shared" si="14"/>
        <v/>
      </c>
      <c r="AZ58" s="309" t="str">
        <f t="shared" si="15"/>
        <v/>
      </c>
      <c r="BA58" s="318" t="str">
        <f t="shared" si="16"/>
        <v/>
      </c>
      <c r="BB58" s="473" t="str">
        <f t="shared" si="17"/>
        <v/>
      </c>
      <c r="BC58" s="80" t="str">
        <f t="shared" si="77"/>
        <v/>
      </c>
      <c r="BD58" s="56">
        <f t="shared" si="19"/>
        <v>1</v>
      </c>
      <c r="BE58" s="56"/>
      <c r="BF58" s="56" t="str">
        <f t="shared" si="20"/>
        <v/>
      </c>
      <c r="BG58" s="56" t="str">
        <f t="shared" si="21"/>
        <v/>
      </c>
      <c r="BH58" s="6" t="str">
        <f t="shared" si="22"/>
        <v/>
      </c>
      <c r="BI58" s="6">
        <v>155</v>
      </c>
      <c r="BJ58" s="56" t="str">
        <f>Stam!F45</f>
        <v>155 Te betalen btw boekjaar</v>
      </c>
      <c r="BK58" s="6" t="str">
        <f t="shared" si="23"/>
        <v/>
      </c>
      <c r="BL58" s="56">
        <f t="shared" si="53"/>
        <v>999999</v>
      </c>
      <c r="BM58" s="183">
        <f t="shared" si="54"/>
        <v>99999.000000290005</v>
      </c>
      <c r="BN58" s="61">
        <v>42</v>
      </c>
      <c r="BO58" s="6">
        <f t="shared" si="24"/>
        <v>999999</v>
      </c>
      <c r="BP58" s="6">
        <f t="shared" si="25"/>
        <v>999999</v>
      </c>
      <c r="BQ58" s="6" t="str">
        <f t="shared" si="55"/>
        <v>x</v>
      </c>
      <c r="BR58" s="206">
        <f t="shared" si="26"/>
        <v>99999.000000290005</v>
      </c>
      <c r="BS58" s="6">
        <f t="shared" si="27"/>
        <v>99999.000000290005</v>
      </c>
      <c r="BT58" s="6" t="str">
        <f t="shared" si="56"/>
        <v>x</v>
      </c>
      <c r="BU58" s="6" t="str">
        <f t="shared" si="28"/>
        <v/>
      </c>
      <c r="BW58" s="82">
        <f t="shared" si="57"/>
        <v>9999999999</v>
      </c>
      <c r="BX58" s="80" t="str">
        <f t="shared" si="29"/>
        <v>x</v>
      </c>
      <c r="BY58" s="80" t="str">
        <f t="shared" si="30"/>
        <v/>
      </c>
      <c r="BZ58" s="56" t="str">
        <f t="shared" si="58"/>
        <v/>
      </c>
      <c r="CA58" s="56" t="str">
        <f t="shared" si="59"/>
        <v/>
      </c>
      <c r="CB58" s="88">
        <f t="shared" si="60"/>
        <v>0</v>
      </c>
      <c r="CC58" s="56" t="str">
        <f t="shared" si="31"/>
        <v/>
      </c>
      <c r="CD58" s="174"/>
      <c r="CE58" s="175" t="s">
        <v>211</v>
      </c>
      <c r="CF58" s="172">
        <v>5250000000</v>
      </c>
      <c r="CG58" s="176">
        <v>105000000</v>
      </c>
      <c r="CH58" s="169">
        <f t="shared" si="62"/>
        <v>9999999999</v>
      </c>
      <c r="CI58" s="170">
        <f t="shared" si="63"/>
        <v>9999999999</v>
      </c>
      <c r="CJ58" s="171">
        <f t="shared" si="64"/>
        <v>9999999999</v>
      </c>
      <c r="CK58" s="172" t="str">
        <f t="shared" si="65"/>
        <v/>
      </c>
      <c r="CL58" s="173" t="str">
        <f t="shared" si="32"/>
        <v>x</v>
      </c>
      <c r="CN58" s="6" t="str">
        <f t="shared" si="66"/>
        <v/>
      </c>
      <c r="CO58" s="293" t="e">
        <f t="shared" ca="1" si="78"/>
        <v>#N/A</v>
      </c>
      <c r="CP58" s="6" t="e">
        <f t="shared" ca="1" si="67"/>
        <v>#N/A</v>
      </c>
      <c r="CQ58" s="61">
        <v>42</v>
      </c>
      <c r="CR58" s="6">
        <f t="shared" si="33"/>
        <v>0</v>
      </c>
      <c r="CS58" s="6">
        <f t="shared" si="34"/>
        <v>0</v>
      </c>
      <c r="CT58" s="56" t="str">
        <f t="shared" si="35"/>
        <v/>
      </c>
      <c r="CU58" s="76">
        <f t="shared" si="36"/>
        <v>0</v>
      </c>
      <c r="CV58" s="76">
        <f t="shared" si="37"/>
        <v>0</v>
      </c>
      <c r="CX58" s="6" t="str">
        <f t="shared" si="38"/>
        <v/>
      </c>
      <c r="CY58" s="6" t="str">
        <f t="shared" si="39"/>
        <v/>
      </c>
      <c r="CZ58" s="6" t="str">
        <f t="shared" si="40"/>
        <v/>
      </c>
      <c r="DA58" s="56">
        <v>11</v>
      </c>
      <c r="DB58" s="56">
        <f t="shared" si="89"/>
        <v>0</v>
      </c>
      <c r="DC58" s="56">
        <f t="shared" si="89"/>
        <v>0</v>
      </c>
      <c r="DG58" s="56" t="str">
        <f t="shared" si="41"/>
        <v/>
      </c>
      <c r="DH58" s="6">
        <f t="shared" si="42"/>
        <v>0</v>
      </c>
      <c r="DK58" s="6">
        <f t="shared" si="87"/>
        <v>0</v>
      </c>
      <c r="DL58" s="6" t="e">
        <f t="shared" si="88"/>
        <v>#N/A</v>
      </c>
      <c r="DN58" s="6" t="e">
        <f t="shared" si="84"/>
        <v>#N/A</v>
      </c>
      <c r="DP58" s="6" t="str">
        <f t="shared" si="46"/>
        <v/>
      </c>
      <c r="DQ58" s="293">
        <f t="shared" ca="1" si="80"/>
        <v>52</v>
      </c>
      <c r="DR58" s="6" t="str">
        <f t="shared" ca="1" si="70"/>
        <v>x</v>
      </c>
      <c r="DU58" s="293" t="e">
        <f t="shared" ca="1" si="71"/>
        <v>#N/A</v>
      </c>
      <c r="DV58" s="5"/>
      <c r="DW58" s="293" t="e">
        <f t="shared" ca="1" si="81"/>
        <v>#N/A</v>
      </c>
      <c r="DZ58" s="293" t="e">
        <f t="shared" ca="1" si="72"/>
        <v>#N/A</v>
      </c>
      <c r="EA58" s="293" t="e">
        <f t="shared" ca="1" si="73"/>
        <v>#N/A</v>
      </c>
      <c r="EB58" s="293" t="e">
        <f t="shared" ca="1" si="74"/>
        <v>#N/A</v>
      </c>
      <c r="EE58" s="6" t="str">
        <f t="shared" si="47"/>
        <v/>
      </c>
      <c r="EF58" s="293" t="e">
        <f t="shared" ca="1" si="75"/>
        <v>#N/A</v>
      </c>
      <c r="EG58" s="6" t="e">
        <f t="shared" ca="1" si="48"/>
        <v>#N/A</v>
      </c>
    </row>
    <row r="59" spans="1:137" x14ac:dyDescent="0.2">
      <c r="C59" s="75"/>
      <c r="D59" s="184" t="str">
        <f t="shared" si="2"/>
        <v/>
      </c>
      <c r="E59" s="649" t="str">
        <f t="shared" si="82"/>
        <v/>
      </c>
      <c r="F59" s="607" t="str">
        <f t="shared" si="90"/>
        <v>x</v>
      </c>
      <c r="G59" s="650"/>
      <c r="H59" s="651"/>
      <c r="I59" s="651"/>
      <c r="J59" s="651"/>
      <c r="K59" s="652"/>
      <c r="L59" s="889"/>
      <c r="M59" s="889"/>
      <c r="N59" s="653"/>
      <c r="O59" s="651"/>
      <c r="P59" s="651"/>
      <c r="Q59" s="654"/>
      <c r="R59" s="655"/>
      <c r="S59" s="607" t="str">
        <f t="shared" si="4"/>
        <v/>
      </c>
      <c r="T59" s="656" t="str">
        <f t="shared" si="50"/>
        <v/>
      </c>
      <c r="U59" s="656" t="str">
        <f t="shared" si="51"/>
        <v/>
      </c>
      <c r="V59" s="656" t="str">
        <f t="shared" si="5"/>
        <v/>
      </c>
      <c r="W59" s="719"/>
      <c r="X59" s="660"/>
      <c r="Y59" s="656" t="str">
        <f t="shared" si="83"/>
        <v/>
      </c>
      <c r="Z59" s="659"/>
      <c r="AA59" s="654"/>
      <c r="AB59" s="656" t="str">
        <f t="shared" si="7"/>
        <v/>
      </c>
      <c r="AC59" s="661" t="str">
        <f t="shared" si="52"/>
        <v/>
      </c>
      <c r="AE59" s="658" t="str">
        <f t="shared" si="8"/>
        <v/>
      </c>
      <c r="AF59" s="659"/>
      <c r="AT59" s="805" t="str">
        <f t="shared" si="79"/>
        <v/>
      </c>
      <c r="AU59" t="str">
        <f t="shared" si="10"/>
        <v/>
      </c>
      <c r="AV59" s="6" t="str">
        <f t="shared" si="11"/>
        <v/>
      </c>
      <c r="AW59" s="317" t="str">
        <f t="shared" si="12"/>
        <v/>
      </c>
      <c r="AX59" s="158" t="str">
        <f t="shared" si="13"/>
        <v/>
      </c>
      <c r="AY59" s="158" t="str">
        <f t="shared" si="14"/>
        <v/>
      </c>
      <c r="AZ59" s="309" t="str">
        <f t="shared" si="15"/>
        <v/>
      </c>
      <c r="BA59" s="318" t="str">
        <f t="shared" si="16"/>
        <v/>
      </c>
      <c r="BB59" s="473" t="str">
        <f t="shared" si="17"/>
        <v/>
      </c>
      <c r="BC59" s="80" t="str">
        <f t="shared" si="77"/>
        <v/>
      </c>
      <c r="BD59" s="56">
        <f t="shared" si="19"/>
        <v>1</v>
      </c>
      <c r="BE59" s="56"/>
      <c r="BF59" s="56" t="str">
        <f t="shared" si="20"/>
        <v/>
      </c>
      <c r="BG59" s="56" t="str">
        <f t="shared" si="21"/>
        <v/>
      </c>
      <c r="BH59" s="6" t="str">
        <f t="shared" si="22"/>
        <v/>
      </c>
      <c r="BI59" s="6">
        <v>156</v>
      </c>
      <c r="BJ59" s="56" t="str">
        <f>Stam!F46</f>
        <v>156 Saldi btw vorige jaren</v>
      </c>
      <c r="BK59" s="6" t="str">
        <f t="shared" si="23"/>
        <v/>
      </c>
      <c r="BL59" s="56">
        <f t="shared" si="53"/>
        <v>999999</v>
      </c>
      <c r="BM59" s="183">
        <f t="shared" si="54"/>
        <v>99999.000000294996</v>
      </c>
      <c r="BN59" s="61">
        <v>43</v>
      </c>
      <c r="BO59" s="6">
        <f t="shared" si="24"/>
        <v>999999</v>
      </c>
      <c r="BP59" s="6">
        <f t="shared" si="25"/>
        <v>999999</v>
      </c>
      <c r="BQ59" s="6" t="str">
        <f t="shared" si="55"/>
        <v>x</v>
      </c>
      <c r="BR59" s="206">
        <f t="shared" si="26"/>
        <v>99999.000000294996</v>
      </c>
      <c r="BS59" s="6">
        <f t="shared" si="27"/>
        <v>99999.000000294996</v>
      </c>
      <c r="BT59" s="6" t="str">
        <f t="shared" si="56"/>
        <v>x</v>
      </c>
      <c r="BU59" s="6" t="str">
        <f t="shared" si="28"/>
        <v/>
      </c>
      <c r="BW59" s="82">
        <f t="shared" si="57"/>
        <v>9999999999</v>
      </c>
      <c r="BX59" s="80" t="str">
        <f t="shared" si="29"/>
        <v>x</v>
      </c>
      <c r="BY59" s="80" t="str">
        <f t="shared" si="30"/>
        <v/>
      </c>
      <c r="BZ59" s="56" t="str">
        <f t="shared" si="58"/>
        <v/>
      </c>
      <c r="CA59" s="56" t="str">
        <f t="shared" si="59"/>
        <v/>
      </c>
      <c r="CB59" s="88">
        <f t="shared" si="60"/>
        <v>0</v>
      </c>
      <c r="CC59" s="56" t="str">
        <f t="shared" si="31"/>
        <v/>
      </c>
      <c r="CD59" s="174"/>
      <c r="CE59" s="175" t="s">
        <v>212</v>
      </c>
      <c r="CF59" s="172">
        <v>5375000000</v>
      </c>
      <c r="CG59" s="176">
        <v>107500000</v>
      </c>
      <c r="CH59" s="169">
        <f t="shared" si="62"/>
        <v>9999999999</v>
      </c>
      <c r="CI59" s="170">
        <f t="shared" si="63"/>
        <v>9999999999</v>
      </c>
      <c r="CJ59" s="171">
        <f t="shared" si="64"/>
        <v>9999999999</v>
      </c>
      <c r="CK59" s="172" t="str">
        <f t="shared" si="65"/>
        <v/>
      </c>
      <c r="CL59" s="173" t="str">
        <f t="shared" si="32"/>
        <v>x</v>
      </c>
      <c r="CN59" s="6" t="str">
        <f t="shared" si="66"/>
        <v/>
      </c>
      <c r="CO59" s="293" t="e">
        <f t="shared" ca="1" si="78"/>
        <v>#N/A</v>
      </c>
      <c r="CP59" s="6" t="e">
        <f t="shared" ca="1" si="67"/>
        <v>#N/A</v>
      </c>
      <c r="CQ59" s="61">
        <v>43</v>
      </c>
      <c r="CR59" s="6">
        <f t="shared" si="33"/>
        <v>0</v>
      </c>
      <c r="CS59" s="6">
        <f t="shared" si="34"/>
        <v>0</v>
      </c>
      <c r="CT59" s="56" t="str">
        <f t="shared" si="35"/>
        <v/>
      </c>
      <c r="CU59" s="76">
        <f t="shared" si="36"/>
        <v>0</v>
      </c>
      <c r="CV59" s="76">
        <f t="shared" si="37"/>
        <v>0</v>
      </c>
      <c r="CX59" s="6" t="str">
        <f t="shared" si="38"/>
        <v/>
      </c>
      <c r="CY59" s="6" t="str">
        <f t="shared" si="39"/>
        <v/>
      </c>
      <c r="CZ59" s="6" t="str">
        <f t="shared" si="40"/>
        <v/>
      </c>
      <c r="DA59" s="56">
        <v>12</v>
      </c>
      <c r="DB59" s="56">
        <f t="shared" si="89"/>
        <v>0</v>
      </c>
      <c r="DC59" s="56">
        <f t="shared" si="89"/>
        <v>0</v>
      </c>
      <c r="DG59" s="56" t="str">
        <f t="shared" si="41"/>
        <v/>
      </c>
      <c r="DH59" s="6">
        <f t="shared" si="42"/>
        <v>0</v>
      </c>
      <c r="DK59" s="6">
        <f t="shared" si="87"/>
        <v>0</v>
      </c>
      <c r="DL59" s="6" t="e">
        <f t="shared" si="88"/>
        <v>#N/A</v>
      </c>
      <c r="DN59" s="6" t="e">
        <f t="shared" si="84"/>
        <v>#N/A</v>
      </c>
      <c r="DP59" s="6" t="str">
        <f t="shared" si="46"/>
        <v/>
      </c>
      <c r="DQ59" s="293">
        <f t="shared" ca="1" si="80"/>
        <v>53</v>
      </c>
      <c r="DR59" s="6" t="str">
        <f t="shared" ca="1" si="70"/>
        <v>x</v>
      </c>
      <c r="DU59" s="293" t="e">
        <f t="shared" ca="1" si="71"/>
        <v>#N/A</v>
      </c>
      <c r="DV59" s="5"/>
      <c r="DW59" s="293" t="e">
        <f t="shared" ca="1" si="81"/>
        <v>#N/A</v>
      </c>
      <c r="DZ59" s="293" t="e">
        <f t="shared" ca="1" si="72"/>
        <v>#N/A</v>
      </c>
      <c r="EA59" s="293" t="e">
        <f t="shared" ca="1" si="73"/>
        <v>#N/A</v>
      </c>
      <c r="EB59" s="293" t="e">
        <f t="shared" ca="1" si="74"/>
        <v>#N/A</v>
      </c>
      <c r="EE59" s="6" t="str">
        <f t="shared" si="47"/>
        <v/>
      </c>
      <c r="EF59" s="293" t="e">
        <f t="shared" ca="1" si="75"/>
        <v>#N/A</v>
      </c>
      <c r="EG59" s="6" t="e">
        <f t="shared" ca="1" si="48"/>
        <v>#N/A</v>
      </c>
    </row>
    <row r="60" spans="1:137" x14ac:dyDescent="0.2">
      <c r="A60"/>
      <c r="C60" s="75"/>
      <c r="D60" s="184" t="str">
        <f t="shared" si="2"/>
        <v/>
      </c>
      <c r="E60" s="649" t="str">
        <f t="shared" si="82"/>
        <v/>
      </c>
      <c r="F60" s="607" t="str">
        <f t="shared" si="90"/>
        <v>x</v>
      </c>
      <c r="G60" s="650"/>
      <c r="H60" s="651"/>
      <c r="I60" s="651"/>
      <c r="J60" s="651"/>
      <c r="K60" s="652"/>
      <c r="L60" s="889"/>
      <c r="M60" s="889"/>
      <c r="N60" s="653"/>
      <c r="O60" s="651"/>
      <c r="P60" s="651"/>
      <c r="Q60" s="654"/>
      <c r="R60" s="655"/>
      <c r="S60" s="607" t="str">
        <f t="shared" si="4"/>
        <v/>
      </c>
      <c r="T60" s="656" t="str">
        <f t="shared" si="50"/>
        <v/>
      </c>
      <c r="U60" s="656" t="str">
        <f t="shared" si="51"/>
        <v/>
      </c>
      <c r="V60" s="656" t="str">
        <f t="shared" si="5"/>
        <v/>
      </c>
      <c r="W60" s="719"/>
      <c r="X60" s="660"/>
      <c r="Y60" s="656" t="str">
        <f t="shared" si="83"/>
        <v/>
      </c>
      <c r="Z60" s="659"/>
      <c r="AA60" s="654"/>
      <c r="AB60" s="656" t="str">
        <f t="shared" si="7"/>
        <v/>
      </c>
      <c r="AC60" s="661" t="str">
        <f t="shared" si="52"/>
        <v/>
      </c>
      <c r="AE60" s="658" t="str">
        <f t="shared" si="8"/>
        <v/>
      </c>
      <c r="AF60" s="659"/>
      <c r="AT60" s="805" t="str">
        <f t="shared" si="79"/>
        <v/>
      </c>
      <c r="AU60" t="str">
        <f t="shared" si="10"/>
        <v/>
      </c>
      <c r="AV60" s="6" t="str">
        <f t="shared" si="11"/>
        <v/>
      </c>
      <c r="AW60" s="317" t="str">
        <f t="shared" si="12"/>
        <v/>
      </c>
      <c r="AX60" s="158" t="str">
        <f t="shared" si="13"/>
        <v/>
      </c>
      <c r="AY60" s="158" t="str">
        <f t="shared" si="14"/>
        <v/>
      </c>
      <c r="AZ60" s="309" t="str">
        <f t="shared" si="15"/>
        <v/>
      </c>
      <c r="BA60" s="318" t="str">
        <f t="shared" si="16"/>
        <v/>
      </c>
      <c r="BB60" s="473" t="str">
        <f t="shared" si="17"/>
        <v/>
      </c>
      <c r="BC60" s="80" t="str">
        <f t="shared" si="77"/>
        <v/>
      </c>
      <c r="BD60" s="56">
        <f t="shared" si="19"/>
        <v>1</v>
      </c>
      <c r="BE60" s="56"/>
      <c r="BF60" s="56" t="str">
        <f t="shared" si="20"/>
        <v/>
      </c>
      <c r="BG60" s="56" t="str">
        <f t="shared" si="21"/>
        <v/>
      </c>
      <c r="BH60" s="6" t="str">
        <f t="shared" si="22"/>
        <v/>
      </c>
      <c r="BI60" s="6">
        <v>157</v>
      </c>
      <c r="BJ60" s="56" t="str">
        <f>Stam!F47</f>
        <v>157 Btw k-o regeling</v>
      </c>
      <c r="BK60" s="6" t="str">
        <f t="shared" si="23"/>
        <v/>
      </c>
      <c r="BL60" s="56">
        <f t="shared" si="53"/>
        <v>999999</v>
      </c>
      <c r="BM60" s="183">
        <f t="shared" si="54"/>
        <v>99999.000000300002</v>
      </c>
      <c r="BN60" s="61">
        <v>44</v>
      </c>
      <c r="BO60" s="6">
        <f t="shared" si="24"/>
        <v>999999</v>
      </c>
      <c r="BP60" s="6">
        <f t="shared" si="25"/>
        <v>999999</v>
      </c>
      <c r="BQ60" s="6" t="str">
        <f t="shared" si="55"/>
        <v>x</v>
      </c>
      <c r="BR60" s="206">
        <f t="shared" si="26"/>
        <v>99999.000000300002</v>
      </c>
      <c r="BS60" s="6">
        <f t="shared" si="27"/>
        <v>99999.000000300002</v>
      </c>
      <c r="BT60" s="6" t="str">
        <f t="shared" si="56"/>
        <v>x</v>
      </c>
      <c r="BU60" s="6" t="str">
        <f t="shared" si="28"/>
        <v/>
      </c>
      <c r="BW60" s="82">
        <f t="shared" si="57"/>
        <v>9999999999</v>
      </c>
      <c r="BX60" s="80" t="str">
        <f t="shared" si="29"/>
        <v>x</v>
      </c>
      <c r="BY60" s="80" t="str">
        <f t="shared" si="30"/>
        <v/>
      </c>
      <c r="BZ60" s="56" t="str">
        <f t="shared" si="58"/>
        <v/>
      </c>
      <c r="CA60" s="56" t="str">
        <f t="shared" si="59"/>
        <v/>
      </c>
      <c r="CB60" s="88">
        <f t="shared" si="60"/>
        <v>0</v>
      </c>
      <c r="CC60" s="56" t="str">
        <f t="shared" si="31"/>
        <v/>
      </c>
      <c r="CD60" s="174"/>
      <c r="CE60" s="175" t="s">
        <v>213</v>
      </c>
      <c r="CF60" s="172">
        <v>5500000000</v>
      </c>
      <c r="CG60" s="176">
        <v>110000000</v>
      </c>
      <c r="CH60" s="169">
        <f t="shared" si="62"/>
        <v>9999999999</v>
      </c>
      <c r="CI60" s="170">
        <f t="shared" si="63"/>
        <v>9999999999</v>
      </c>
      <c r="CJ60" s="171">
        <f t="shared" si="64"/>
        <v>9999999999</v>
      </c>
      <c r="CK60" s="172" t="str">
        <f t="shared" si="65"/>
        <v/>
      </c>
      <c r="CL60" s="173" t="str">
        <f t="shared" si="32"/>
        <v>x</v>
      </c>
      <c r="CN60" s="6" t="str">
        <f t="shared" si="66"/>
        <v/>
      </c>
      <c r="CO60" s="293" t="e">
        <f t="shared" ca="1" si="78"/>
        <v>#N/A</v>
      </c>
      <c r="CP60" s="6" t="e">
        <f t="shared" ca="1" si="67"/>
        <v>#N/A</v>
      </c>
      <c r="CQ60" s="61">
        <v>44</v>
      </c>
      <c r="CR60" s="6">
        <f t="shared" si="33"/>
        <v>0</v>
      </c>
      <c r="CS60" s="6">
        <f t="shared" si="34"/>
        <v>0</v>
      </c>
      <c r="CT60" s="56" t="str">
        <f t="shared" si="35"/>
        <v/>
      </c>
      <c r="CU60" s="76">
        <f t="shared" si="36"/>
        <v>0</v>
      </c>
      <c r="CV60" s="76">
        <f t="shared" si="37"/>
        <v>0</v>
      </c>
      <c r="CX60" s="6" t="str">
        <f t="shared" si="38"/>
        <v/>
      </c>
      <c r="CY60" s="6" t="str">
        <f t="shared" si="39"/>
        <v/>
      </c>
      <c r="CZ60" s="6" t="str">
        <f t="shared" si="40"/>
        <v/>
      </c>
      <c r="DB60" s="203">
        <f>SUM(DB48:DB59)</f>
        <v>-2790.1322314049585</v>
      </c>
      <c r="DC60" s="203">
        <f>SUM(DC48:DC59)</f>
        <v>-585.92776859504124</v>
      </c>
      <c r="DG60" s="56" t="str">
        <f t="shared" si="41"/>
        <v/>
      </c>
      <c r="DH60" s="6">
        <f t="shared" si="42"/>
        <v>0</v>
      </c>
      <c r="DK60" s="6">
        <f t="shared" si="87"/>
        <v>0</v>
      </c>
      <c r="DL60" s="6" t="e">
        <f t="shared" si="88"/>
        <v>#N/A</v>
      </c>
      <c r="DN60" s="6" t="e">
        <f t="shared" si="84"/>
        <v>#N/A</v>
      </c>
      <c r="DP60" s="6" t="str">
        <f t="shared" si="46"/>
        <v/>
      </c>
      <c r="DQ60" s="293">
        <f t="shared" ca="1" si="80"/>
        <v>54</v>
      </c>
      <c r="DR60" s="6" t="str">
        <f t="shared" ca="1" si="70"/>
        <v>x</v>
      </c>
      <c r="DU60" s="293" t="e">
        <f t="shared" ca="1" si="71"/>
        <v>#N/A</v>
      </c>
      <c r="DV60" s="5"/>
      <c r="DW60" s="293" t="e">
        <f t="shared" ca="1" si="81"/>
        <v>#N/A</v>
      </c>
      <c r="DZ60" s="293" t="e">
        <f t="shared" ca="1" si="72"/>
        <v>#N/A</v>
      </c>
      <c r="EA60" s="293" t="e">
        <f t="shared" ca="1" si="73"/>
        <v>#N/A</v>
      </c>
      <c r="EB60" s="293" t="e">
        <f t="shared" ca="1" si="74"/>
        <v>#N/A</v>
      </c>
      <c r="EE60" s="6" t="str">
        <f t="shared" si="47"/>
        <v/>
      </c>
      <c r="EF60" s="293" t="e">
        <f t="shared" ca="1" si="75"/>
        <v>#N/A</v>
      </c>
      <c r="EG60" s="6" t="e">
        <f t="shared" ca="1" si="48"/>
        <v>#N/A</v>
      </c>
    </row>
    <row r="61" spans="1:137" x14ac:dyDescent="0.2">
      <c r="A61"/>
      <c r="C61" s="75"/>
      <c r="D61" s="184" t="str">
        <f t="shared" si="2"/>
        <v/>
      </c>
      <c r="E61" s="649" t="str">
        <f t="shared" si="82"/>
        <v/>
      </c>
      <c r="F61" s="607" t="str">
        <f t="shared" si="90"/>
        <v>x</v>
      </c>
      <c r="G61" s="650"/>
      <c r="H61" s="651"/>
      <c r="I61" s="651"/>
      <c r="J61" s="651"/>
      <c r="K61" s="652"/>
      <c r="L61" s="889"/>
      <c r="M61" s="889"/>
      <c r="N61" s="653"/>
      <c r="O61" s="651"/>
      <c r="P61" s="651"/>
      <c r="Q61" s="654"/>
      <c r="R61" s="655"/>
      <c r="S61" s="607" t="str">
        <f t="shared" si="4"/>
        <v/>
      </c>
      <c r="T61" s="656" t="str">
        <f t="shared" si="50"/>
        <v/>
      </c>
      <c r="U61" s="656" t="str">
        <f t="shared" si="51"/>
        <v/>
      </c>
      <c r="V61" s="656" t="str">
        <f t="shared" si="5"/>
        <v/>
      </c>
      <c r="W61" s="719"/>
      <c r="X61" s="660"/>
      <c r="Y61" s="656" t="str">
        <f t="shared" si="83"/>
        <v/>
      </c>
      <c r="Z61" s="659"/>
      <c r="AA61" s="654"/>
      <c r="AB61" s="656" t="str">
        <f t="shared" si="7"/>
        <v/>
      </c>
      <c r="AC61" s="661" t="str">
        <f t="shared" si="52"/>
        <v/>
      </c>
      <c r="AE61" s="658" t="str">
        <f t="shared" si="8"/>
        <v/>
      </c>
      <c r="AF61" s="659"/>
      <c r="AT61" s="805" t="str">
        <f t="shared" si="79"/>
        <v/>
      </c>
      <c r="AU61" t="str">
        <f t="shared" si="10"/>
        <v/>
      </c>
      <c r="AV61" s="6" t="str">
        <f t="shared" si="11"/>
        <v/>
      </c>
      <c r="AW61" s="317" t="str">
        <f t="shared" si="12"/>
        <v/>
      </c>
      <c r="AX61" s="158" t="str">
        <f t="shared" si="13"/>
        <v/>
      </c>
      <c r="AY61" s="158" t="str">
        <f t="shared" si="14"/>
        <v/>
      </c>
      <c r="AZ61" s="309" t="str">
        <f t="shared" si="15"/>
        <v/>
      </c>
      <c r="BA61" s="318" t="str">
        <f t="shared" si="16"/>
        <v/>
      </c>
      <c r="BB61" s="473" t="str">
        <f t="shared" si="17"/>
        <v/>
      </c>
      <c r="BC61" s="80" t="str">
        <f t="shared" si="77"/>
        <v/>
      </c>
      <c r="BD61" s="56">
        <f t="shared" si="19"/>
        <v>1</v>
      </c>
      <c r="BE61" s="56"/>
      <c r="BF61" s="56" t="str">
        <f t="shared" si="20"/>
        <v/>
      </c>
      <c r="BG61" s="56" t="str">
        <f t="shared" si="21"/>
        <v/>
      </c>
      <c r="BH61" s="6" t="str">
        <f t="shared" si="22"/>
        <v/>
      </c>
      <c r="BI61" s="6">
        <v>158</v>
      </c>
      <c r="BJ61" s="56" t="str">
        <f>Stam!F48</f>
        <v>158 Betaalde btw boekjaar</v>
      </c>
      <c r="BK61" s="6" t="str">
        <f t="shared" si="23"/>
        <v/>
      </c>
      <c r="BL61" s="56">
        <f t="shared" si="53"/>
        <v>999999</v>
      </c>
      <c r="BM61" s="183">
        <f t="shared" si="54"/>
        <v>99999.000000304994</v>
      </c>
      <c r="BN61" s="61">
        <v>45</v>
      </c>
      <c r="BO61" s="6">
        <f t="shared" si="24"/>
        <v>999999</v>
      </c>
      <c r="BP61" s="6">
        <f t="shared" si="25"/>
        <v>999999</v>
      </c>
      <c r="BQ61" s="6" t="str">
        <f t="shared" si="55"/>
        <v>x</v>
      </c>
      <c r="BR61" s="206">
        <f t="shared" si="26"/>
        <v>99999.000000304994</v>
      </c>
      <c r="BS61" s="6">
        <f t="shared" si="27"/>
        <v>99999.000000304994</v>
      </c>
      <c r="BT61" s="6" t="str">
        <f t="shared" si="56"/>
        <v>x</v>
      </c>
      <c r="BU61" s="6" t="str">
        <f t="shared" si="28"/>
        <v/>
      </c>
      <c r="BW61" s="82">
        <f t="shared" si="57"/>
        <v>9999999999</v>
      </c>
      <c r="BX61" s="80" t="str">
        <f t="shared" si="29"/>
        <v>x</v>
      </c>
      <c r="BY61" s="80" t="str">
        <f t="shared" si="30"/>
        <v/>
      </c>
      <c r="BZ61" s="56" t="str">
        <f t="shared" si="58"/>
        <v/>
      </c>
      <c r="CA61" s="56" t="str">
        <f t="shared" si="59"/>
        <v/>
      </c>
      <c r="CB61" s="88">
        <f t="shared" si="60"/>
        <v>0</v>
      </c>
      <c r="CC61" s="56" t="str">
        <f t="shared" si="31"/>
        <v/>
      </c>
      <c r="CD61" s="174"/>
      <c r="CE61" s="175" t="s">
        <v>161</v>
      </c>
      <c r="CF61" s="172">
        <v>5625000000</v>
      </c>
      <c r="CG61" s="176">
        <v>112500000</v>
      </c>
      <c r="CH61" s="169">
        <f t="shared" si="62"/>
        <v>9999999999</v>
      </c>
      <c r="CI61" s="170">
        <f t="shared" si="63"/>
        <v>9999999999</v>
      </c>
      <c r="CJ61" s="171">
        <f t="shared" si="64"/>
        <v>9999999999</v>
      </c>
      <c r="CK61" s="172" t="str">
        <f t="shared" si="65"/>
        <v/>
      </c>
      <c r="CL61" s="173" t="str">
        <f t="shared" si="32"/>
        <v>x</v>
      </c>
      <c r="CN61" s="6" t="str">
        <f t="shared" si="66"/>
        <v/>
      </c>
      <c r="CO61" s="293" t="e">
        <f t="shared" ca="1" si="78"/>
        <v>#N/A</v>
      </c>
      <c r="CP61" s="6" t="e">
        <f t="shared" ca="1" si="67"/>
        <v>#N/A</v>
      </c>
      <c r="CQ61" s="61">
        <v>45</v>
      </c>
      <c r="CR61" s="6">
        <f t="shared" si="33"/>
        <v>0</v>
      </c>
      <c r="CS61" s="6">
        <f t="shared" si="34"/>
        <v>0</v>
      </c>
      <c r="CT61" s="56" t="str">
        <f t="shared" si="35"/>
        <v/>
      </c>
      <c r="CU61" s="76">
        <f t="shared" si="36"/>
        <v>0</v>
      </c>
      <c r="CV61" s="76">
        <f t="shared" si="37"/>
        <v>0</v>
      </c>
      <c r="CX61" s="6" t="str">
        <f t="shared" si="38"/>
        <v/>
      </c>
      <c r="CY61" s="6" t="str">
        <f t="shared" si="39"/>
        <v/>
      </c>
      <c r="CZ61" s="6" t="str">
        <f t="shared" si="40"/>
        <v/>
      </c>
      <c r="DG61" s="56" t="str">
        <f t="shared" si="41"/>
        <v/>
      </c>
      <c r="DH61" s="6">
        <f t="shared" si="42"/>
        <v>0</v>
      </c>
      <c r="DK61" s="6">
        <f t="shared" si="87"/>
        <v>0</v>
      </c>
      <c r="DL61" s="6" t="e">
        <f t="shared" si="88"/>
        <v>#N/A</v>
      </c>
      <c r="DN61" s="6" t="e">
        <f t="shared" si="84"/>
        <v>#N/A</v>
      </c>
      <c r="DP61" s="6" t="str">
        <f t="shared" si="46"/>
        <v/>
      </c>
      <c r="DQ61" s="293">
        <f t="shared" ca="1" si="80"/>
        <v>55</v>
      </c>
      <c r="DR61" s="6" t="str">
        <f t="shared" ca="1" si="70"/>
        <v>x</v>
      </c>
      <c r="DU61" s="293" t="e">
        <f t="shared" ca="1" si="71"/>
        <v>#N/A</v>
      </c>
      <c r="DV61" s="5"/>
      <c r="DW61" s="293" t="e">
        <f t="shared" ca="1" si="81"/>
        <v>#N/A</v>
      </c>
      <c r="DZ61" s="293" t="e">
        <f t="shared" ca="1" si="72"/>
        <v>#N/A</v>
      </c>
      <c r="EA61" s="293" t="e">
        <f t="shared" ca="1" si="73"/>
        <v>#N/A</v>
      </c>
      <c r="EB61" s="293" t="e">
        <f t="shared" ca="1" si="74"/>
        <v>#N/A</v>
      </c>
      <c r="EE61" s="6" t="str">
        <f t="shared" si="47"/>
        <v/>
      </c>
      <c r="EF61" s="293" t="e">
        <f t="shared" ca="1" si="75"/>
        <v>#N/A</v>
      </c>
      <c r="EG61" s="6" t="e">
        <f t="shared" ca="1" si="48"/>
        <v>#N/A</v>
      </c>
    </row>
    <row r="62" spans="1:137" x14ac:dyDescent="0.2">
      <c r="A62"/>
      <c r="C62" s="75"/>
      <c r="D62" s="184" t="str">
        <f t="shared" si="2"/>
        <v/>
      </c>
      <c r="E62" s="649" t="str">
        <f t="shared" si="82"/>
        <v/>
      </c>
      <c r="F62" s="607" t="str">
        <f t="shared" si="90"/>
        <v>x</v>
      </c>
      <c r="G62" s="650"/>
      <c r="H62" s="651"/>
      <c r="I62" s="651"/>
      <c r="J62" s="651"/>
      <c r="K62" s="652"/>
      <c r="L62" s="889"/>
      <c r="M62" s="889"/>
      <c r="N62" s="653"/>
      <c r="O62" s="651"/>
      <c r="P62" s="651"/>
      <c r="Q62" s="654"/>
      <c r="R62" s="655"/>
      <c r="S62" s="607" t="str">
        <f t="shared" si="4"/>
        <v/>
      </c>
      <c r="T62" s="656" t="str">
        <f t="shared" si="50"/>
        <v/>
      </c>
      <c r="U62" s="656" t="str">
        <f t="shared" si="51"/>
        <v/>
      </c>
      <c r="V62" s="656" t="str">
        <f t="shared" si="5"/>
        <v/>
      </c>
      <c r="W62" s="719"/>
      <c r="X62" s="660"/>
      <c r="Y62" s="656" t="str">
        <f t="shared" si="83"/>
        <v/>
      </c>
      <c r="Z62" s="659"/>
      <c r="AA62" s="654"/>
      <c r="AB62" s="656" t="str">
        <f t="shared" si="7"/>
        <v/>
      </c>
      <c r="AC62" s="661" t="str">
        <f t="shared" si="52"/>
        <v/>
      </c>
      <c r="AE62" s="658" t="str">
        <f t="shared" si="8"/>
        <v/>
      </c>
      <c r="AF62" s="659"/>
      <c r="AT62" s="805" t="str">
        <f t="shared" si="79"/>
        <v/>
      </c>
      <c r="AU62" t="str">
        <f t="shared" si="10"/>
        <v/>
      </c>
      <c r="AV62" s="6" t="str">
        <f t="shared" si="11"/>
        <v/>
      </c>
      <c r="AW62" s="317" t="str">
        <f t="shared" si="12"/>
        <v/>
      </c>
      <c r="AX62" s="158" t="str">
        <f t="shared" si="13"/>
        <v/>
      </c>
      <c r="AY62" s="158" t="str">
        <f t="shared" si="14"/>
        <v/>
      </c>
      <c r="AZ62" s="309" t="str">
        <f t="shared" si="15"/>
        <v/>
      </c>
      <c r="BA62" s="318" t="str">
        <f t="shared" si="16"/>
        <v/>
      </c>
      <c r="BB62" s="473" t="str">
        <f t="shared" si="17"/>
        <v/>
      </c>
      <c r="BC62" s="80" t="str">
        <f t="shared" si="77"/>
        <v/>
      </c>
      <c r="BD62" s="56">
        <f t="shared" si="19"/>
        <v>1</v>
      </c>
      <c r="BE62" s="56"/>
      <c r="BF62" s="56" t="str">
        <f t="shared" si="20"/>
        <v/>
      </c>
      <c r="BG62" s="56" t="str">
        <f t="shared" si="21"/>
        <v/>
      </c>
      <c r="BH62" s="6" t="str">
        <f t="shared" si="22"/>
        <v/>
      </c>
      <c r="BI62" s="6">
        <v>159</v>
      </c>
      <c r="BJ62" s="56" t="str">
        <f>Stam!F49</f>
        <v>159 Ontvangen btw boekjaar</v>
      </c>
      <c r="BK62" s="6" t="str">
        <f t="shared" si="23"/>
        <v/>
      </c>
      <c r="BL62" s="56">
        <f t="shared" si="53"/>
        <v>999999</v>
      </c>
      <c r="BM62" s="183">
        <f t="shared" si="54"/>
        <v>99999.000000309999</v>
      </c>
      <c r="BN62" s="61">
        <v>46</v>
      </c>
      <c r="BO62" s="6">
        <f t="shared" si="24"/>
        <v>999999</v>
      </c>
      <c r="BP62" s="6">
        <f t="shared" si="25"/>
        <v>999999</v>
      </c>
      <c r="BQ62" s="6" t="str">
        <f t="shared" si="55"/>
        <v>x</v>
      </c>
      <c r="BR62" s="206">
        <f t="shared" si="26"/>
        <v>99999.000000309999</v>
      </c>
      <c r="BS62" s="6">
        <f t="shared" si="27"/>
        <v>99999.000000309999</v>
      </c>
      <c r="BT62" s="6" t="str">
        <f t="shared" si="56"/>
        <v>x</v>
      </c>
      <c r="BU62" s="6" t="str">
        <f t="shared" si="28"/>
        <v/>
      </c>
      <c r="BW62" s="82">
        <f t="shared" si="57"/>
        <v>9999999999</v>
      </c>
      <c r="BX62" s="80" t="str">
        <f t="shared" si="29"/>
        <v>x</v>
      </c>
      <c r="BY62" s="80" t="str">
        <f t="shared" si="30"/>
        <v/>
      </c>
      <c r="BZ62" s="56" t="str">
        <f t="shared" si="58"/>
        <v/>
      </c>
      <c r="CA62" s="56" t="str">
        <f t="shared" si="59"/>
        <v/>
      </c>
      <c r="CB62" s="88">
        <f t="shared" si="60"/>
        <v>0</v>
      </c>
      <c r="CC62" s="56" t="str">
        <f t="shared" si="31"/>
        <v/>
      </c>
      <c r="CD62" s="174"/>
      <c r="CE62" s="175" t="s">
        <v>214</v>
      </c>
      <c r="CF62" s="172">
        <v>5750000000</v>
      </c>
      <c r="CG62" s="176">
        <v>115000000</v>
      </c>
      <c r="CH62" s="169">
        <f t="shared" si="62"/>
        <v>9999999999</v>
      </c>
      <c r="CI62" s="170">
        <f t="shared" si="63"/>
        <v>9999999999</v>
      </c>
      <c r="CJ62" s="171">
        <f t="shared" si="64"/>
        <v>9999999999</v>
      </c>
      <c r="CK62" s="172" t="str">
        <f t="shared" si="65"/>
        <v/>
      </c>
      <c r="CL62" s="173" t="str">
        <f t="shared" si="32"/>
        <v>x</v>
      </c>
      <c r="CN62" s="6" t="str">
        <f t="shared" si="66"/>
        <v/>
      </c>
      <c r="CO62" s="293" t="e">
        <f t="shared" ca="1" si="78"/>
        <v>#N/A</v>
      </c>
      <c r="CP62" s="6" t="e">
        <f t="shared" ca="1" si="67"/>
        <v>#N/A</v>
      </c>
      <c r="CQ62" s="61">
        <v>46</v>
      </c>
      <c r="CR62" s="6">
        <f t="shared" si="33"/>
        <v>0</v>
      </c>
      <c r="CS62" s="6">
        <f t="shared" si="34"/>
        <v>0</v>
      </c>
      <c r="CT62" s="56" t="str">
        <f t="shared" si="35"/>
        <v/>
      </c>
      <c r="CU62" s="76">
        <f t="shared" si="36"/>
        <v>0</v>
      </c>
      <c r="CV62" s="76">
        <f t="shared" si="37"/>
        <v>0</v>
      </c>
      <c r="CX62" s="6" t="str">
        <f t="shared" si="38"/>
        <v/>
      </c>
      <c r="CY62" s="6" t="str">
        <f t="shared" si="39"/>
        <v/>
      </c>
      <c r="CZ62" s="6" t="str">
        <f t="shared" si="40"/>
        <v/>
      </c>
      <c r="DG62" s="56" t="str">
        <f t="shared" si="41"/>
        <v/>
      </c>
      <c r="DH62" s="6">
        <f t="shared" si="42"/>
        <v>0</v>
      </c>
      <c r="DK62" s="6">
        <f t="shared" si="87"/>
        <v>0</v>
      </c>
      <c r="DL62" s="6" t="e">
        <f t="shared" si="88"/>
        <v>#N/A</v>
      </c>
      <c r="DN62" s="6" t="e">
        <f t="shared" si="84"/>
        <v>#N/A</v>
      </c>
      <c r="DP62" s="6" t="str">
        <f t="shared" si="46"/>
        <v/>
      </c>
      <c r="DQ62" s="293">
        <f t="shared" ca="1" si="80"/>
        <v>56</v>
      </c>
      <c r="DR62" s="6" t="str">
        <f t="shared" ca="1" si="70"/>
        <v>x</v>
      </c>
      <c r="DU62" s="293" t="e">
        <f t="shared" ca="1" si="71"/>
        <v>#N/A</v>
      </c>
      <c r="DV62" s="5"/>
      <c r="DW62" s="293" t="e">
        <f t="shared" ca="1" si="81"/>
        <v>#N/A</v>
      </c>
      <c r="DZ62" s="293" t="e">
        <f t="shared" ca="1" si="72"/>
        <v>#N/A</v>
      </c>
      <c r="EA62" s="293" t="e">
        <f t="shared" ca="1" si="73"/>
        <v>#N/A</v>
      </c>
      <c r="EB62" s="293" t="e">
        <f t="shared" ca="1" si="74"/>
        <v>#N/A</v>
      </c>
      <c r="EE62" s="6" t="str">
        <f t="shared" si="47"/>
        <v/>
      </c>
      <c r="EF62" s="293" t="e">
        <f t="shared" ca="1" si="75"/>
        <v>#N/A</v>
      </c>
      <c r="EG62" s="6" t="e">
        <f t="shared" ca="1" si="48"/>
        <v>#N/A</v>
      </c>
    </row>
    <row r="63" spans="1:137" x14ac:dyDescent="0.2">
      <c r="A63"/>
      <c r="C63" s="75"/>
      <c r="D63" s="184" t="str">
        <f t="shared" si="2"/>
        <v/>
      </c>
      <c r="E63" s="649" t="str">
        <f t="shared" si="82"/>
        <v/>
      </c>
      <c r="F63" s="607" t="str">
        <f t="shared" si="90"/>
        <v>x</v>
      </c>
      <c r="G63" s="650"/>
      <c r="H63" s="651"/>
      <c r="I63" s="651"/>
      <c r="J63" s="651"/>
      <c r="K63" s="652"/>
      <c r="L63" s="889"/>
      <c r="M63" s="889"/>
      <c r="N63" s="653"/>
      <c r="O63" s="651"/>
      <c r="P63" s="651"/>
      <c r="Q63" s="654"/>
      <c r="R63" s="655"/>
      <c r="S63" s="607" t="str">
        <f t="shared" si="4"/>
        <v/>
      </c>
      <c r="T63" s="656" t="str">
        <f t="shared" si="50"/>
        <v/>
      </c>
      <c r="U63" s="656" t="str">
        <f t="shared" si="51"/>
        <v/>
      </c>
      <c r="V63" s="656" t="str">
        <f t="shared" si="5"/>
        <v/>
      </c>
      <c r="W63" s="719"/>
      <c r="X63" s="660"/>
      <c r="Y63" s="656" t="str">
        <f t="shared" si="83"/>
        <v/>
      </c>
      <c r="Z63" s="659"/>
      <c r="AA63" s="654"/>
      <c r="AB63" s="656" t="str">
        <f t="shared" si="7"/>
        <v/>
      </c>
      <c r="AC63" s="661" t="str">
        <f t="shared" si="52"/>
        <v/>
      </c>
      <c r="AE63" s="658" t="str">
        <f t="shared" si="8"/>
        <v/>
      </c>
      <c r="AF63" s="659"/>
      <c r="AT63" s="805" t="str">
        <f t="shared" si="79"/>
        <v/>
      </c>
      <c r="AU63" t="str">
        <f t="shared" si="10"/>
        <v/>
      </c>
      <c r="AV63" s="6" t="str">
        <f t="shared" si="11"/>
        <v/>
      </c>
      <c r="AW63" s="317" t="str">
        <f t="shared" si="12"/>
        <v/>
      </c>
      <c r="AX63" s="158" t="str">
        <f t="shared" si="13"/>
        <v/>
      </c>
      <c r="AY63" s="158" t="str">
        <f t="shared" si="14"/>
        <v/>
      </c>
      <c r="AZ63" s="309" t="str">
        <f t="shared" si="15"/>
        <v/>
      </c>
      <c r="BA63" s="318" t="str">
        <f t="shared" si="16"/>
        <v/>
      </c>
      <c r="BB63" s="473" t="str">
        <f t="shared" si="17"/>
        <v/>
      </c>
      <c r="BC63" s="80" t="str">
        <f t="shared" si="77"/>
        <v/>
      </c>
      <c r="BD63" s="56">
        <f t="shared" si="19"/>
        <v>1</v>
      </c>
      <c r="BE63" s="56"/>
      <c r="BF63" s="56" t="str">
        <f t="shared" si="20"/>
        <v/>
      </c>
      <c r="BG63" s="56" t="str">
        <f t="shared" si="21"/>
        <v/>
      </c>
      <c r="BH63" s="6" t="str">
        <f t="shared" si="22"/>
        <v/>
      </c>
      <c r="BI63" s="6">
        <v>160</v>
      </c>
      <c r="BJ63" s="56" t="str">
        <f>Stam!F50</f>
        <v>160 Voorziening debiteuren</v>
      </c>
      <c r="BK63" s="6" t="str">
        <f t="shared" si="23"/>
        <v/>
      </c>
      <c r="BL63" s="56">
        <f t="shared" si="53"/>
        <v>999999</v>
      </c>
      <c r="BM63" s="183">
        <f t="shared" si="54"/>
        <v>99999.000000315005</v>
      </c>
      <c r="BN63" s="61">
        <v>47</v>
      </c>
      <c r="BO63" s="6">
        <f t="shared" si="24"/>
        <v>999999</v>
      </c>
      <c r="BP63" s="6">
        <f t="shared" si="25"/>
        <v>999999</v>
      </c>
      <c r="BQ63" s="6" t="str">
        <f t="shared" si="55"/>
        <v>x</v>
      </c>
      <c r="BR63" s="206">
        <f t="shared" si="26"/>
        <v>99999.000000315005</v>
      </c>
      <c r="BS63" s="6">
        <f t="shared" si="27"/>
        <v>99999.000000315005</v>
      </c>
      <c r="BT63" s="6" t="str">
        <f t="shared" si="56"/>
        <v>x</v>
      </c>
      <c r="BU63" s="6" t="str">
        <f t="shared" si="28"/>
        <v/>
      </c>
      <c r="BW63" s="82">
        <f t="shared" si="57"/>
        <v>9999999999</v>
      </c>
      <c r="BX63" s="80" t="str">
        <f t="shared" si="29"/>
        <v>x</v>
      </c>
      <c r="BY63" s="80" t="str">
        <f t="shared" si="30"/>
        <v/>
      </c>
      <c r="BZ63" s="56" t="str">
        <f t="shared" si="58"/>
        <v/>
      </c>
      <c r="CA63" s="56" t="str">
        <f t="shared" si="59"/>
        <v/>
      </c>
      <c r="CB63" s="88">
        <f t="shared" si="60"/>
        <v>0</v>
      </c>
      <c r="CC63" s="56" t="str">
        <f t="shared" si="31"/>
        <v/>
      </c>
      <c r="CD63" s="174"/>
      <c r="CE63" s="175" t="s">
        <v>195</v>
      </c>
      <c r="CF63" s="172">
        <v>5875000000</v>
      </c>
      <c r="CG63" s="176">
        <v>117500000</v>
      </c>
      <c r="CH63" s="169">
        <f t="shared" si="62"/>
        <v>9999999999</v>
      </c>
      <c r="CI63" s="170">
        <f t="shared" si="63"/>
        <v>9999999999</v>
      </c>
      <c r="CJ63" s="171">
        <f t="shared" si="64"/>
        <v>9999999999</v>
      </c>
      <c r="CK63" s="172" t="str">
        <f t="shared" si="65"/>
        <v/>
      </c>
      <c r="CL63" s="173" t="str">
        <f t="shared" si="32"/>
        <v>x</v>
      </c>
      <c r="CN63" s="6" t="str">
        <f t="shared" si="66"/>
        <v/>
      </c>
      <c r="CO63" s="293" t="e">
        <f t="shared" ca="1" si="78"/>
        <v>#N/A</v>
      </c>
      <c r="CP63" s="6" t="e">
        <f t="shared" ca="1" si="67"/>
        <v>#N/A</v>
      </c>
      <c r="CQ63" s="61">
        <v>47</v>
      </c>
      <c r="CR63" s="6">
        <f t="shared" si="33"/>
        <v>0</v>
      </c>
      <c r="CS63" s="6">
        <f t="shared" si="34"/>
        <v>0</v>
      </c>
      <c r="CT63" s="56" t="str">
        <f t="shared" si="35"/>
        <v/>
      </c>
      <c r="CU63" s="76">
        <f t="shared" si="36"/>
        <v>0</v>
      </c>
      <c r="CV63" s="76">
        <f t="shared" si="37"/>
        <v>0</v>
      </c>
      <c r="CX63" s="6" t="str">
        <f t="shared" si="38"/>
        <v/>
      </c>
      <c r="CY63" s="6" t="str">
        <f t="shared" si="39"/>
        <v/>
      </c>
      <c r="CZ63" s="6" t="str">
        <f t="shared" si="40"/>
        <v/>
      </c>
      <c r="DA63" s="56">
        <f>BU3</f>
        <v>0.06</v>
      </c>
      <c r="DB63" s="56" t="s">
        <v>162</v>
      </c>
      <c r="DC63" s="56" t="s">
        <v>171</v>
      </c>
      <c r="DG63" s="56" t="str">
        <f t="shared" si="41"/>
        <v/>
      </c>
      <c r="DH63" s="6">
        <f t="shared" si="42"/>
        <v>0</v>
      </c>
      <c r="DK63" s="6">
        <f t="shared" si="87"/>
        <v>0</v>
      </c>
      <c r="DL63" s="6" t="e">
        <f t="shared" si="88"/>
        <v>#N/A</v>
      </c>
      <c r="DN63" s="6" t="e">
        <f t="shared" si="84"/>
        <v>#N/A</v>
      </c>
      <c r="DP63" s="6" t="str">
        <f t="shared" si="46"/>
        <v/>
      </c>
      <c r="DQ63" s="293">
        <f t="shared" ca="1" si="80"/>
        <v>57</v>
      </c>
      <c r="DR63" s="6" t="str">
        <f t="shared" ca="1" si="70"/>
        <v>x</v>
      </c>
      <c r="DU63" s="293" t="e">
        <f t="shared" ca="1" si="71"/>
        <v>#N/A</v>
      </c>
      <c r="DV63" s="5"/>
      <c r="DW63" s="293" t="e">
        <f t="shared" ca="1" si="81"/>
        <v>#N/A</v>
      </c>
      <c r="DZ63" s="293" t="e">
        <f t="shared" ca="1" si="72"/>
        <v>#N/A</v>
      </c>
      <c r="EA63" s="293" t="e">
        <f t="shared" ca="1" si="73"/>
        <v>#N/A</v>
      </c>
      <c r="EB63" s="293" t="e">
        <f t="shared" ca="1" si="74"/>
        <v>#N/A</v>
      </c>
      <c r="EE63" s="6" t="str">
        <f t="shared" si="47"/>
        <v/>
      </c>
      <c r="EF63" s="293" t="e">
        <f t="shared" ca="1" si="75"/>
        <v>#N/A</v>
      </c>
      <c r="EG63" s="6" t="e">
        <f t="shared" ca="1" si="48"/>
        <v>#N/A</v>
      </c>
    </row>
    <row r="64" spans="1:137" x14ac:dyDescent="0.2">
      <c r="A64"/>
      <c r="C64" s="75"/>
      <c r="D64" s="184" t="str">
        <f t="shared" si="2"/>
        <v/>
      </c>
      <c r="E64" s="649" t="str">
        <f t="shared" si="82"/>
        <v/>
      </c>
      <c r="F64" s="607" t="str">
        <f t="shared" si="90"/>
        <v>x</v>
      </c>
      <c r="G64" s="650"/>
      <c r="H64" s="651"/>
      <c r="I64" s="651"/>
      <c r="J64" s="651"/>
      <c r="K64" s="652"/>
      <c r="L64" s="889"/>
      <c r="M64" s="889"/>
      <c r="N64" s="653"/>
      <c r="O64" s="651"/>
      <c r="P64" s="651"/>
      <c r="Q64" s="654"/>
      <c r="R64" s="655"/>
      <c r="S64" s="607" t="str">
        <f t="shared" si="4"/>
        <v/>
      </c>
      <c r="T64" s="656" t="str">
        <f t="shared" si="50"/>
        <v/>
      </c>
      <c r="U64" s="656" t="str">
        <f t="shared" si="51"/>
        <v/>
      </c>
      <c r="V64" s="656" t="str">
        <f t="shared" si="5"/>
        <v/>
      </c>
      <c r="W64" s="719"/>
      <c r="X64" s="660"/>
      <c r="Y64" s="656" t="str">
        <f t="shared" si="83"/>
        <v/>
      </c>
      <c r="Z64" s="659"/>
      <c r="AA64" s="654"/>
      <c r="AB64" s="656" t="str">
        <f t="shared" si="7"/>
        <v/>
      </c>
      <c r="AC64" s="661" t="str">
        <f t="shared" si="52"/>
        <v/>
      </c>
      <c r="AE64" s="658" t="str">
        <f t="shared" si="8"/>
        <v/>
      </c>
      <c r="AF64" s="659"/>
      <c r="AT64" s="805" t="str">
        <f t="shared" si="79"/>
        <v/>
      </c>
      <c r="AU64" t="str">
        <f t="shared" si="10"/>
        <v/>
      </c>
      <c r="AV64" s="6" t="str">
        <f t="shared" si="11"/>
        <v/>
      </c>
      <c r="AW64" s="317" t="str">
        <f t="shared" si="12"/>
        <v/>
      </c>
      <c r="AX64" s="158" t="str">
        <f t="shared" si="13"/>
        <v/>
      </c>
      <c r="AY64" s="158" t="str">
        <f t="shared" si="14"/>
        <v/>
      </c>
      <c r="AZ64" s="309" t="str">
        <f t="shared" si="15"/>
        <v/>
      </c>
      <c r="BA64" s="318" t="str">
        <f t="shared" si="16"/>
        <v/>
      </c>
      <c r="BB64" s="473" t="str">
        <f t="shared" si="17"/>
        <v/>
      </c>
      <c r="BC64" s="80" t="str">
        <f t="shared" si="77"/>
        <v/>
      </c>
      <c r="BD64" s="56">
        <f t="shared" si="19"/>
        <v>1</v>
      </c>
      <c r="BE64" s="56"/>
      <c r="BF64" s="56" t="str">
        <f t="shared" si="20"/>
        <v/>
      </c>
      <c r="BG64" s="56" t="str">
        <f t="shared" si="21"/>
        <v/>
      </c>
      <c r="BH64" s="6" t="str">
        <f t="shared" si="22"/>
        <v/>
      </c>
      <c r="BI64" s="6">
        <v>165</v>
      </c>
      <c r="BJ64" s="56" t="str">
        <f>Stam!F51</f>
        <v>165 Overige vorderingen</v>
      </c>
      <c r="BK64" s="6" t="str">
        <f t="shared" si="23"/>
        <v/>
      </c>
      <c r="BL64" s="56">
        <f t="shared" si="53"/>
        <v>999999</v>
      </c>
      <c r="BM64" s="183">
        <f t="shared" si="54"/>
        <v>99999.000000319997</v>
      </c>
      <c r="BN64" s="61">
        <v>48</v>
      </c>
      <c r="BO64" s="6">
        <f t="shared" si="24"/>
        <v>999999</v>
      </c>
      <c r="BP64" s="6">
        <f t="shared" si="25"/>
        <v>999999</v>
      </c>
      <c r="BQ64" s="6" t="str">
        <f t="shared" si="55"/>
        <v>x</v>
      </c>
      <c r="BR64" s="206">
        <f t="shared" si="26"/>
        <v>99999.000000319997</v>
      </c>
      <c r="BS64" s="6">
        <f t="shared" si="27"/>
        <v>99999.000000319997</v>
      </c>
      <c r="BT64" s="6" t="str">
        <f t="shared" si="56"/>
        <v>x</v>
      </c>
      <c r="BU64" s="6" t="str">
        <f t="shared" si="28"/>
        <v/>
      </c>
      <c r="BW64" s="82">
        <f t="shared" si="57"/>
        <v>9999999999</v>
      </c>
      <c r="BX64" s="80" t="str">
        <f t="shared" si="29"/>
        <v>x</v>
      </c>
      <c r="BY64" s="80" t="str">
        <f t="shared" si="30"/>
        <v/>
      </c>
      <c r="BZ64" s="56" t="str">
        <f t="shared" si="58"/>
        <v/>
      </c>
      <c r="CA64" s="56" t="str">
        <f t="shared" si="59"/>
        <v/>
      </c>
      <c r="CB64" s="88">
        <f t="shared" si="60"/>
        <v>0</v>
      </c>
      <c r="CC64" s="56" t="str">
        <f t="shared" si="31"/>
        <v/>
      </c>
      <c r="CD64" s="174"/>
      <c r="CE64" s="175" t="s">
        <v>215</v>
      </c>
      <c r="CF64" s="172">
        <v>6000000000</v>
      </c>
      <c r="CG64" s="176">
        <v>120000000</v>
      </c>
      <c r="CH64" s="169">
        <f t="shared" si="62"/>
        <v>9999999999</v>
      </c>
      <c r="CI64" s="170">
        <f t="shared" si="63"/>
        <v>9999999999</v>
      </c>
      <c r="CJ64" s="171">
        <f t="shared" si="64"/>
        <v>9999999999</v>
      </c>
      <c r="CK64" s="172" t="str">
        <f t="shared" si="65"/>
        <v/>
      </c>
      <c r="CL64" s="173" t="str">
        <f t="shared" si="32"/>
        <v>x</v>
      </c>
      <c r="CN64" s="6" t="str">
        <f t="shared" si="66"/>
        <v/>
      </c>
      <c r="CO64" s="293" t="e">
        <f t="shared" ca="1" si="78"/>
        <v>#N/A</v>
      </c>
      <c r="CP64" s="6" t="e">
        <f t="shared" ca="1" si="67"/>
        <v>#N/A</v>
      </c>
      <c r="CQ64" s="61">
        <v>48</v>
      </c>
      <c r="CR64" s="6">
        <f t="shared" si="33"/>
        <v>0</v>
      </c>
      <c r="CS64" s="6">
        <f t="shared" si="34"/>
        <v>0</v>
      </c>
      <c r="CT64" s="56" t="str">
        <f t="shared" si="35"/>
        <v/>
      </c>
      <c r="CU64" s="76">
        <f t="shared" si="36"/>
        <v>0</v>
      </c>
      <c r="CV64" s="76">
        <f t="shared" si="37"/>
        <v>0</v>
      </c>
      <c r="CX64" s="6" t="str">
        <f t="shared" si="38"/>
        <v/>
      </c>
      <c r="CY64" s="6" t="str">
        <f t="shared" si="39"/>
        <v/>
      </c>
      <c r="CZ64" s="6" t="str">
        <f t="shared" si="40"/>
        <v/>
      </c>
      <c r="DA64" s="56" t="str">
        <f>1&amp;$DA$63&amp;"bet"</f>
        <v>10,06bet</v>
      </c>
      <c r="DB64" s="56">
        <f t="shared" ref="DB64:DB75" si="91">SUMIF(CZ:CZ,DA64,V:V)</f>
        <v>0</v>
      </c>
      <c r="DC64" s="56">
        <f t="shared" ref="DC64:DC75" si="92">SUMIF(CZ:CZ,DA64,AB:AB)</f>
        <v>0</v>
      </c>
      <c r="DG64" s="56" t="str">
        <f t="shared" si="41"/>
        <v/>
      </c>
      <c r="DH64" s="6">
        <f t="shared" si="42"/>
        <v>0</v>
      </c>
      <c r="DK64" s="6">
        <f t="shared" si="87"/>
        <v>0</v>
      </c>
      <c r="DL64" s="6" t="e">
        <f t="shared" si="88"/>
        <v>#N/A</v>
      </c>
      <c r="DN64" s="6" t="e">
        <f t="shared" si="84"/>
        <v>#N/A</v>
      </c>
      <c r="DP64" s="6" t="str">
        <f t="shared" si="46"/>
        <v/>
      </c>
      <c r="DQ64" s="293">
        <f t="shared" ca="1" si="80"/>
        <v>58</v>
      </c>
      <c r="DR64" s="6" t="str">
        <f t="shared" ca="1" si="70"/>
        <v>x</v>
      </c>
      <c r="DU64" s="293" t="e">
        <f t="shared" ca="1" si="71"/>
        <v>#N/A</v>
      </c>
      <c r="DV64" s="5"/>
      <c r="DW64" s="293" t="e">
        <f t="shared" ca="1" si="81"/>
        <v>#N/A</v>
      </c>
      <c r="DZ64" s="293" t="e">
        <f t="shared" ca="1" si="72"/>
        <v>#N/A</v>
      </c>
      <c r="EA64" s="293" t="e">
        <f t="shared" ca="1" si="73"/>
        <v>#N/A</v>
      </c>
      <c r="EB64" s="293" t="e">
        <f t="shared" ca="1" si="74"/>
        <v>#N/A</v>
      </c>
      <c r="EE64" s="6" t="str">
        <f t="shared" si="47"/>
        <v/>
      </c>
      <c r="EF64" s="293" t="e">
        <f t="shared" ca="1" si="75"/>
        <v>#N/A</v>
      </c>
      <c r="EG64" s="6" t="e">
        <f t="shared" ca="1" si="48"/>
        <v>#N/A</v>
      </c>
    </row>
    <row r="65" spans="1:137" ht="12.75" thickBot="1" x14ac:dyDescent="0.25">
      <c r="A65"/>
      <c r="C65" s="75"/>
      <c r="D65" s="184" t="str">
        <f t="shared" si="2"/>
        <v/>
      </c>
      <c r="E65" s="649" t="str">
        <f t="shared" si="82"/>
        <v/>
      </c>
      <c r="F65" s="607" t="str">
        <f t="shared" si="90"/>
        <v>x</v>
      </c>
      <c r="G65" s="650"/>
      <c r="H65" s="651"/>
      <c r="I65" s="651"/>
      <c r="J65" s="651"/>
      <c r="K65" s="652"/>
      <c r="L65" s="889"/>
      <c r="M65" s="889"/>
      <c r="N65" s="653"/>
      <c r="O65" s="651"/>
      <c r="P65" s="651"/>
      <c r="Q65" s="654"/>
      <c r="R65" s="655"/>
      <c r="S65" s="607" t="str">
        <f t="shared" si="4"/>
        <v/>
      </c>
      <c r="T65" s="656" t="str">
        <f t="shared" si="50"/>
        <v/>
      </c>
      <c r="U65" s="656" t="str">
        <f t="shared" si="51"/>
        <v/>
      </c>
      <c r="V65" s="656" t="str">
        <f t="shared" si="5"/>
        <v/>
      </c>
      <c r="W65" s="719"/>
      <c r="X65" s="660"/>
      <c r="Y65" s="656" t="str">
        <f t="shared" si="83"/>
        <v/>
      </c>
      <c r="Z65" s="659"/>
      <c r="AA65" s="654"/>
      <c r="AB65" s="656" t="str">
        <f t="shared" si="7"/>
        <v/>
      </c>
      <c r="AC65" s="661" t="str">
        <f t="shared" si="52"/>
        <v/>
      </c>
      <c r="AE65" s="658" t="str">
        <f t="shared" si="8"/>
        <v/>
      </c>
      <c r="AF65" s="659"/>
      <c r="AT65" s="805" t="str">
        <f t="shared" si="79"/>
        <v/>
      </c>
      <c r="AU65" t="str">
        <f t="shared" si="10"/>
        <v/>
      </c>
      <c r="AV65" s="6" t="str">
        <f t="shared" si="11"/>
        <v/>
      </c>
      <c r="AW65" s="317" t="str">
        <f t="shared" si="12"/>
        <v/>
      </c>
      <c r="AX65" s="158" t="str">
        <f t="shared" si="13"/>
        <v/>
      </c>
      <c r="AY65" s="158" t="str">
        <f t="shared" si="14"/>
        <v/>
      </c>
      <c r="AZ65" s="309" t="str">
        <f t="shared" si="15"/>
        <v/>
      </c>
      <c r="BA65" s="318" t="str">
        <f t="shared" si="16"/>
        <v/>
      </c>
      <c r="BB65" s="473" t="str">
        <f t="shared" si="17"/>
        <v/>
      </c>
      <c r="BC65" s="80" t="str">
        <f t="shared" si="77"/>
        <v/>
      </c>
      <c r="BD65" s="56">
        <f t="shared" si="19"/>
        <v>1</v>
      </c>
      <c r="BE65" s="56"/>
      <c r="BF65" s="56" t="str">
        <f t="shared" si="20"/>
        <v/>
      </c>
      <c r="BG65" s="56" t="str">
        <f t="shared" si="21"/>
        <v/>
      </c>
      <c r="BH65" s="6" t="str">
        <f t="shared" si="22"/>
        <v/>
      </c>
      <c r="BI65" s="6">
        <v>170</v>
      </c>
      <c r="BJ65" s="56" t="str">
        <f>Stam!F52</f>
        <v>170 Overige vorderingen 2</v>
      </c>
      <c r="BK65" s="6" t="str">
        <f t="shared" si="23"/>
        <v/>
      </c>
      <c r="BL65" s="56">
        <f t="shared" si="53"/>
        <v>999999</v>
      </c>
      <c r="BM65" s="183">
        <f t="shared" si="54"/>
        <v>99999.000000325002</v>
      </c>
      <c r="BN65" s="61">
        <v>49</v>
      </c>
      <c r="BO65" s="6">
        <f t="shared" si="24"/>
        <v>999999</v>
      </c>
      <c r="BP65" s="6">
        <f t="shared" si="25"/>
        <v>999999</v>
      </c>
      <c r="BQ65" s="6" t="str">
        <f t="shared" si="55"/>
        <v>x</v>
      </c>
      <c r="BR65" s="206">
        <f t="shared" si="26"/>
        <v>99999.000000325002</v>
      </c>
      <c r="BS65" s="6">
        <f t="shared" si="27"/>
        <v>99999.000000325002</v>
      </c>
      <c r="BT65" s="6" t="str">
        <f t="shared" si="56"/>
        <v>x</v>
      </c>
      <c r="BU65" s="6" t="str">
        <f t="shared" si="28"/>
        <v/>
      </c>
      <c r="BW65" s="82">
        <f t="shared" si="57"/>
        <v>9999999999</v>
      </c>
      <c r="BX65" s="80" t="str">
        <f t="shared" si="29"/>
        <v>x</v>
      </c>
      <c r="BY65" s="80" t="str">
        <f t="shared" si="30"/>
        <v/>
      </c>
      <c r="BZ65" s="56" t="str">
        <f t="shared" si="58"/>
        <v/>
      </c>
      <c r="CA65" s="56" t="str">
        <f t="shared" si="59"/>
        <v/>
      </c>
      <c r="CB65" s="88">
        <f t="shared" si="60"/>
        <v>0</v>
      </c>
      <c r="CC65" s="56" t="str">
        <f t="shared" si="31"/>
        <v/>
      </c>
      <c r="CD65" s="179"/>
      <c r="CE65" s="180" t="s">
        <v>216</v>
      </c>
      <c r="CF65" s="181">
        <v>6125000000</v>
      </c>
      <c r="CG65" s="182">
        <v>122500000</v>
      </c>
      <c r="CH65" s="169">
        <f t="shared" si="62"/>
        <v>9999999999</v>
      </c>
      <c r="CI65" s="170">
        <f t="shared" si="63"/>
        <v>9999999999</v>
      </c>
      <c r="CJ65" s="171">
        <f t="shared" si="64"/>
        <v>9999999999</v>
      </c>
      <c r="CK65" s="172" t="str">
        <f t="shared" si="65"/>
        <v/>
      </c>
      <c r="CL65" s="173" t="str">
        <f t="shared" si="32"/>
        <v>x</v>
      </c>
      <c r="CN65" s="6" t="str">
        <f t="shared" si="66"/>
        <v/>
      </c>
      <c r="CO65" s="293" t="e">
        <f t="shared" ca="1" si="78"/>
        <v>#N/A</v>
      </c>
      <c r="CP65" s="6" t="e">
        <f t="shared" ca="1" si="67"/>
        <v>#N/A</v>
      </c>
      <c r="CQ65" s="61">
        <v>49</v>
      </c>
      <c r="CR65" s="6">
        <f t="shared" si="33"/>
        <v>0</v>
      </c>
      <c r="CS65" s="6">
        <f t="shared" si="34"/>
        <v>0</v>
      </c>
      <c r="CT65" s="56" t="str">
        <f t="shared" si="35"/>
        <v/>
      </c>
      <c r="CU65" s="76">
        <f t="shared" si="36"/>
        <v>0</v>
      </c>
      <c r="CV65" s="76">
        <f t="shared" si="37"/>
        <v>0</v>
      </c>
      <c r="CX65" s="6" t="str">
        <f t="shared" si="38"/>
        <v/>
      </c>
      <c r="CY65" s="6" t="str">
        <f t="shared" si="39"/>
        <v/>
      </c>
      <c r="CZ65" s="6" t="str">
        <f t="shared" si="40"/>
        <v/>
      </c>
      <c r="DA65" s="56" t="str">
        <f>2&amp;$DA$63&amp;"bet"</f>
        <v>20,06bet</v>
      </c>
      <c r="DB65" s="56">
        <f t="shared" si="91"/>
        <v>0</v>
      </c>
      <c r="DC65" s="56">
        <f t="shared" si="92"/>
        <v>0</v>
      </c>
      <c r="DG65" s="56" t="str">
        <f t="shared" si="41"/>
        <v/>
      </c>
      <c r="DH65" s="6">
        <f t="shared" si="42"/>
        <v>0</v>
      </c>
      <c r="DK65" s="6">
        <f t="shared" si="87"/>
        <v>0</v>
      </c>
      <c r="DL65" s="6" t="e">
        <f t="shared" si="88"/>
        <v>#N/A</v>
      </c>
      <c r="DN65" s="6" t="e">
        <f t="shared" si="84"/>
        <v>#N/A</v>
      </c>
      <c r="DP65" s="6" t="str">
        <f t="shared" si="46"/>
        <v/>
      </c>
      <c r="DQ65" s="293">
        <f t="shared" ca="1" si="80"/>
        <v>59</v>
      </c>
      <c r="DR65" s="6" t="str">
        <f t="shared" ca="1" si="70"/>
        <v>x</v>
      </c>
      <c r="DU65" s="293" t="e">
        <f t="shared" ca="1" si="71"/>
        <v>#N/A</v>
      </c>
      <c r="DV65" s="5"/>
      <c r="DW65" s="293" t="e">
        <f t="shared" ca="1" si="81"/>
        <v>#N/A</v>
      </c>
      <c r="DZ65" s="293" t="e">
        <f t="shared" ca="1" si="72"/>
        <v>#N/A</v>
      </c>
      <c r="EA65" s="293" t="e">
        <f t="shared" ca="1" si="73"/>
        <v>#N/A</v>
      </c>
      <c r="EB65" s="293" t="e">
        <f t="shared" ca="1" si="74"/>
        <v>#N/A</v>
      </c>
      <c r="EE65" s="6" t="str">
        <f t="shared" si="47"/>
        <v/>
      </c>
      <c r="EF65" s="293" t="e">
        <f t="shared" ca="1" si="75"/>
        <v>#N/A</v>
      </c>
      <c r="EG65" s="6" t="e">
        <f t="shared" ca="1" si="48"/>
        <v>#N/A</v>
      </c>
    </row>
    <row r="66" spans="1:137" x14ac:dyDescent="0.2">
      <c r="A66"/>
      <c r="C66" s="75"/>
      <c r="D66" s="184" t="str">
        <f t="shared" si="2"/>
        <v/>
      </c>
      <c r="E66" s="649" t="str">
        <f t="shared" si="82"/>
        <v/>
      </c>
      <c r="F66" s="607" t="str">
        <f t="shared" si="90"/>
        <v>x</v>
      </c>
      <c r="G66" s="650"/>
      <c r="H66" s="651"/>
      <c r="I66" s="651"/>
      <c r="J66" s="651"/>
      <c r="K66" s="652"/>
      <c r="L66" s="889"/>
      <c r="M66" s="889"/>
      <c r="N66" s="653"/>
      <c r="O66" s="651"/>
      <c r="P66" s="651"/>
      <c r="Q66" s="654"/>
      <c r="R66" s="655"/>
      <c r="S66" s="607" t="str">
        <f t="shared" si="4"/>
        <v/>
      </c>
      <c r="T66" s="656" t="str">
        <f t="shared" si="50"/>
        <v/>
      </c>
      <c r="U66" s="656" t="str">
        <f t="shared" si="51"/>
        <v/>
      </c>
      <c r="V66" s="656" t="str">
        <f t="shared" si="5"/>
        <v/>
      </c>
      <c r="W66" s="719"/>
      <c r="X66" s="660"/>
      <c r="Y66" s="656" t="str">
        <f t="shared" si="83"/>
        <v/>
      </c>
      <c r="Z66" s="659"/>
      <c r="AA66" s="654"/>
      <c r="AB66" s="656" t="str">
        <f t="shared" si="7"/>
        <v/>
      </c>
      <c r="AC66" s="661" t="str">
        <f t="shared" si="52"/>
        <v/>
      </c>
      <c r="AE66" s="658" t="str">
        <f t="shared" si="8"/>
        <v/>
      </c>
      <c r="AF66" s="659"/>
      <c r="AT66" s="805" t="str">
        <f t="shared" si="79"/>
        <v/>
      </c>
      <c r="AU66" t="str">
        <f t="shared" si="10"/>
        <v/>
      </c>
      <c r="AV66" s="6" t="str">
        <f t="shared" si="11"/>
        <v/>
      </c>
      <c r="AW66" s="317" t="str">
        <f t="shared" si="12"/>
        <v/>
      </c>
      <c r="AX66" s="158" t="str">
        <f t="shared" si="13"/>
        <v/>
      </c>
      <c r="AY66" s="158" t="str">
        <f t="shared" si="14"/>
        <v/>
      </c>
      <c r="AZ66" s="309" t="str">
        <f t="shared" si="15"/>
        <v/>
      </c>
      <c r="BA66" s="318" t="str">
        <f t="shared" si="16"/>
        <v/>
      </c>
      <c r="BB66" s="473" t="str">
        <f t="shared" si="17"/>
        <v/>
      </c>
      <c r="BC66" s="80" t="str">
        <f t="shared" si="77"/>
        <v/>
      </c>
      <c r="BD66" s="56">
        <f t="shared" si="19"/>
        <v>1</v>
      </c>
      <c r="BE66" s="56"/>
      <c r="BF66" s="56" t="str">
        <f t="shared" si="20"/>
        <v/>
      </c>
      <c r="BG66" s="56" t="str">
        <f t="shared" si="21"/>
        <v/>
      </c>
      <c r="BH66" s="6" t="str">
        <f t="shared" si="22"/>
        <v/>
      </c>
      <c r="BI66" s="6">
        <v>171</v>
      </c>
      <c r="BJ66" s="56" t="str">
        <f>Stam!F53</f>
        <v>171 Overige vorderingen 3</v>
      </c>
      <c r="BK66" s="6" t="str">
        <f t="shared" si="23"/>
        <v/>
      </c>
      <c r="BL66" s="56">
        <f t="shared" si="53"/>
        <v>999999</v>
      </c>
      <c r="BM66" s="183">
        <f t="shared" si="54"/>
        <v>99999.000000329994</v>
      </c>
      <c r="BN66" s="61">
        <v>50</v>
      </c>
      <c r="BO66" s="6">
        <f t="shared" si="24"/>
        <v>999999</v>
      </c>
      <c r="BP66" s="6">
        <f t="shared" si="25"/>
        <v>999999</v>
      </c>
      <c r="BQ66" s="6" t="str">
        <f t="shared" si="55"/>
        <v>x</v>
      </c>
      <c r="BR66" s="206">
        <f t="shared" si="26"/>
        <v>99999.000000329994</v>
      </c>
      <c r="BS66" s="6">
        <f t="shared" si="27"/>
        <v>99999.000000329994</v>
      </c>
      <c r="BT66" s="6" t="str">
        <f t="shared" si="56"/>
        <v>x</v>
      </c>
      <c r="BU66" s="6" t="str">
        <f t="shared" si="28"/>
        <v/>
      </c>
      <c r="BW66" s="82">
        <f t="shared" si="57"/>
        <v>9999999999</v>
      </c>
      <c r="BX66" s="80" t="str">
        <f t="shared" si="29"/>
        <v>x</v>
      </c>
      <c r="BY66" s="80" t="str">
        <f t="shared" si="30"/>
        <v/>
      </c>
      <c r="BZ66" s="56" t="str">
        <f t="shared" si="58"/>
        <v/>
      </c>
      <c r="CA66" s="56" t="str">
        <f t="shared" si="59"/>
        <v/>
      </c>
      <c r="CB66" s="88">
        <f t="shared" si="60"/>
        <v>0</v>
      </c>
      <c r="CC66" s="56" t="str">
        <f t="shared" si="31"/>
        <v/>
      </c>
      <c r="CD66" s="56"/>
      <c r="CE66" s="56"/>
      <c r="CF66" s="56"/>
      <c r="CG66" s="56"/>
      <c r="CH66" s="169">
        <f t="shared" si="62"/>
        <v>9999999999</v>
      </c>
      <c r="CI66" s="170">
        <f t="shared" si="63"/>
        <v>9999999999</v>
      </c>
      <c r="CJ66" s="171">
        <f t="shared" si="64"/>
        <v>9999999999</v>
      </c>
      <c r="CK66" s="172" t="str">
        <f t="shared" si="65"/>
        <v/>
      </c>
      <c r="CL66" s="173" t="str">
        <f t="shared" si="32"/>
        <v>x</v>
      </c>
      <c r="CN66" s="6" t="str">
        <f t="shared" si="66"/>
        <v/>
      </c>
      <c r="CO66" s="293" t="e">
        <f t="shared" ca="1" si="78"/>
        <v>#N/A</v>
      </c>
      <c r="CP66" s="6" t="e">
        <f t="shared" ca="1" si="67"/>
        <v>#N/A</v>
      </c>
      <c r="CQ66" s="61">
        <v>50</v>
      </c>
      <c r="CR66" s="6">
        <f t="shared" si="33"/>
        <v>0</v>
      </c>
      <c r="CS66" s="6">
        <f t="shared" si="34"/>
        <v>0</v>
      </c>
      <c r="CT66" s="56" t="str">
        <f t="shared" si="35"/>
        <v/>
      </c>
      <c r="CU66" s="76">
        <f t="shared" si="36"/>
        <v>0</v>
      </c>
      <c r="CV66" s="76">
        <f t="shared" si="37"/>
        <v>0</v>
      </c>
      <c r="CX66" s="6" t="str">
        <f t="shared" si="38"/>
        <v/>
      </c>
      <c r="CY66" s="6" t="str">
        <f t="shared" si="39"/>
        <v/>
      </c>
      <c r="CZ66" s="6" t="str">
        <f t="shared" si="40"/>
        <v/>
      </c>
      <c r="DA66" s="56" t="str">
        <f>3&amp;$DA$63&amp;"bet"</f>
        <v>30,06bet</v>
      </c>
      <c r="DB66" s="56">
        <f t="shared" si="91"/>
        <v>0</v>
      </c>
      <c r="DC66" s="56">
        <f t="shared" si="92"/>
        <v>0</v>
      </c>
      <c r="DG66" s="56" t="str">
        <f t="shared" si="41"/>
        <v/>
      </c>
      <c r="DH66" s="6">
        <f t="shared" si="42"/>
        <v>0</v>
      </c>
      <c r="DK66" s="6">
        <f t="shared" si="87"/>
        <v>0</v>
      </c>
      <c r="DL66" s="6" t="e">
        <f t="shared" si="88"/>
        <v>#N/A</v>
      </c>
      <c r="DN66" s="6" t="e">
        <f t="shared" si="84"/>
        <v>#N/A</v>
      </c>
      <c r="DP66" s="6" t="str">
        <f t="shared" si="46"/>
        <v/>
      </c>
      <c r="DQ66" s="293">
        <f t="shared" ca="1" si="80"/>
        <v>60</v>
      </c>
      <c r="DR66" s="6" t="str">
        <f t="shared" ca="1" si="70"/>
        <v>x</v>
      </c>
      <c r="DU66" s="293" t="e">
        <f t="shared" ca="1" si="71"/>
        <v>#N/A</v>
      </c>
      <c r="DV66" s="5"/>
      <c r="DW66" s="293" t="e">
        <f t="shared" ca="1" si="81"/>
        <v>#N/A</v>
      </c>
      <c r="DZ66" s="293" t="e">
        <f t="shared" ca="1" si="72"/>
        <v>#N/A</v>
      </c>
      <c r="EA66" s="293" t="e">
        <f t="shared" ca="1" si="73"/>
        <v>#N/A</v>
      </c>
      <c r="EB66" s="293" t="e">
        <f t="shared" ca="1" si="74"/>
        <v>#N/A</v>
      </c>
      <c r="EE66" s="6" t="str">
        <f t="shared" si="47"/>
        <v/>
      </c>
      <c r="EF66" s="293" t="e">
        <f t="shared" ca="1" si="75"/>
        <v>#N/A</v>
      </c>
      <c r="EG66" s="6" t="e">
        <f t="shared" ca="1" si="48"/>
        <v>#N/A</v>
      </c>
    </row>
    <row r="67" spans="1:137" x14ac:dyDescent="0.2">
      <c r="A67"/>
      <c r="C67" s="75"/>
      <c r="D67" s="184" t="str">
        <f t="shared" si="2"/>
        <v/>
      </c>
      <c r="E67" s="649" t="str">
        <f t="shared" si="82"/>
        <v/>
      </c>
      <c r="F67" s="607" t="str">
        <f t="shared" si="90"/>
        <v>x</v>
      </c>
      <c r="G67" s="650"/>
      <c r="H67" s="651"/>
      <c r="I67" s="651"/>
      <c r="J67" s="651"/>
      <c r="K67" s="652"/>
      <c r="L67" s="889"/>
      <c r="M67" s="889"/>
      <c r="N67" s="653"/>
      <c r="O67" s="651"/>
      <c r="P67" s="651"/>
      <c r="Q67" s="654"/>
      <c r="R67" s="655"/>
      <c r="S67" s="607" t="str">
        <f t="shared" si="4"/>
        <v/>
      </c>
      <c r="T67" s="656" t="str">
        <f t="shared" si="50"/>
        <v/>
      </c>
      <c r="U67" s="656" t="str">
        <f t="shared" si="51"/>
        <v/>
      </c>
      <c r="V67" s="656" t="str">
        <f t="shared" si="5"/>
        <v/>
      </c>
      <c r="W67" s="719"/>
      <c r="X67" s="660"/>
      <c r="Y67" s="656" t="str">
        <f t="shared" si="83"/>
        <v/>
      </c>
      <c r="Z67" s="659"/>
      <c r="AA67" s="654"/>
      <c r="AB67" s="656" t="str">
        <f t="shared" si="7"/>
        <v/>
      </c>
      <c r="AC67" s="661" t="str">
        <f t="shared" si="52"/>
        <v/>
      </c>
      <c r="AE67" s="658" t="str">
        <f t="shared" si="8"/>
        <v/>
      </c>
      <c r="AF67" s="659"/>
      <c r="AT67" s="805" t="str">
        <f t="shared" si="79"/>
        <v/>
      </c>
      <c r="AU67" t="str">
        <f t="shared" si="10"/>
        <v/>
      </c>
      <c r="AV67" s="6" t="str">
        <f t="shared" si="11"/>
        <v/>
      </c>
      <c r="AW67" s="317" t="str">
        <f t="shared" si="12"/>
        <v/>
      </c>
      <c r="AX67" s="158" t="str">
        <f t="shared" si="13"/>
        <v/>
      </c>
      <c r="AY67" s="158" t="str">
        <f t="shared" si="14"/>
        <v/>
      </c>
      <c r="AZ67" s="309" t="str">
        <f t="shared" si="15"/>
        <v/>
      </c>
      <c r="BA67" s="318" t="str">
        <f t="shared" si="16"/>
        <v/>
      </c>
      <c r="BB67" s="473" t="str">
        <f t="shared" si="17"/>
        <v/>
      </c>
      <c r="BC67" s="80" t="str">
        <f t="shared" si="77"/>
        <v/>
      </c>
      <c r="BD67" s="56">
        <f t="shared" si="19"/>
        <v>1</v>
      </c>
      <c r="BE67" s="56"/>
      <c r="BF67" s="56" t="str">
        <f t="shared" si="20"/>
        <v/>
      </c>
      <c r="BG67" s="56" t="str">
        <f t="shared" si="21"/>
        <v/>
      </c>
      <c r="BH67" s="6" t="str">
        <f t="shared" si="22"/>
        <v/>
      </c>
      <c r="BI67" s="6">
        <v>172</v>
      </c>
      <c r="BJ67" s="56" t="str">
        <f>Stam!F54</f>
        <v>172 Overige vorderingen 4</v>
      </c>
      <c r="BK67" s="6" t="str">
        <f t="shared" si="23"/>
        <v/>
      </c>
      <c r="BL67" s="56">
        <f t="shared" si="53"/>
        <v>999999</v>
      </c>
      <c r="BM67" s="183">
        <f t="shared" si="54"/>
        <v>99999.000000335</v>
      </c>
      <c r="BN67" s="61">
        <v>51</v>
      </c>
      <c r="BO67" s="6">
        <f t="shared" si="24"/>
        <v>999999</v>
      </c>
      <c r="BP67" s="6">
        <f t="shared" si="25"/>
        <v>999999</v>
      </c>
      <c r="BQ67" s="6" t="str">
        <f t="shared" si="55"/>
        <v>x</v>
      </c>
      <c r="BR67" s="206">
        <f t="shared" si="26"/>
        <v>99999.000000335</v>
      </c>
      <c r="BS67" s="6">
        <f t="shared" si="27"/>
        <v>99999.000000335</v>
      </c>
      <c r="BT67" s="6" t="str">
        <f t="shared" si="56"/>
        <v>x</v>
      </c>
      <c r="BU67" s="6" t="str">
        <f t="shared" si="28"/>
        <v/>
      </c>
      <c r="BW67" s="82">
        <f t="shared" si="57"/>
        <v>9999999999</v>
      </c>
      <c r="BX67" s="80" t="str">
        <f t="shared" si="29"/>
        <v>x</v>
      </c>
      <c r="BY67" s="80" t="str">
        <f t="shared" si="30"/>
        <v/>
      </c>
      <c r="BZ67" s="56" t="str">
        <f t="shared" si="58"/>
        <v/>
      </c>
      <c r="CA67" s="56" t="str">
        <f t="shared" si="59"/>
        <v/>
      </c>
      <c r="CB67" s="88">
        <f t="shared" si="60"/>
        <v>0</v>
      </c>
      <c r="CC67" s="56" t="str">
        <f t="shared" si="31"/>
        <v/>
      </c>
      <c r="CD67" s="56"/>
      <c r="CE67" s="56"/>
      <c r="CF67" s="56"/>
      <c r="CG67" s="56"/>
      <c r="CH67" s="169">
        <f t="shared" si="62"/>
        <v>9999999999</v>
      </c>
      <c r="CI67" s="170">
        <f t="shared" si="63"/>
        <v>9999999999</v>
      </c>
      <c r="CJ67" s="171">
        <f t="shared" si="64"/>
        <v>9999999999</v>
      </c>
      <c r="CK67" s="172" t="str">
        <f t="shared" si="65"/>
        <v/>
      </c>
      <c r="CL67" s="173" t="str">
        <f t="shared" si="32"/>
        <v>x</v>
      </c>
      <c r="CN67" s="6" t="str">
        <f t="shared" si="66"/>
        <v/>
      </c>
      <c r="CO67" s="293" t="e">
        <f t="shared" ca="1" si="78"/>
        <v>#N/A</v>
      </c>
      <c r="CP67" s="6" t="e">
        <f t="shared" ca="1" si="67"/>
        <v>#N/A</v>
      </c>
      <c r="CQ67" s="61">
        <v>51</v>
      </c>
      <c r="CR67" s="6">
        <f t="shared" si="33"/>
        <v>0</v>
      </c>
      <c r="CS67" s="6">
        <f t="shared" si="34"/>
        <v>0</v>
      </c>
      <c r="CT67" s="56" t="str">
        <f t="shared" si="35"/>
        <v/>
      </c>
      <c r="CU67" s="76">
        <f t="shared" si="36"/>
        <v>0</v>
      </c>
      <c r="CV67" s="76">
        <f t="shared" si="37"/>
        <v>0</v>
      </c>
      <c r="CX67" s="6" t="str">
        <f t="shared" si="38"/>
        <v/>
      </c>
      <c r="CY67" s="6" t="str">
        <f t="shared" si="39"/>
        <v/>
      </c>
      <c r="CZ67" s="6" t="str">
        <f t="shared" si="40"/>
        <v/>
      </c>
      <c r="DA67" s="56" t="str">
        <f>4&amp;$DA$63&amp;"bet"</f>
        <v>40,06bet</v>
      </c>
      <c r="DB67" s="56">
        <f t="shared" si="91"/>
        <v>0</v>
      </c>
      <c r="DC67" s="56">
        <f t="shared" si="92"/>
        <v>0</v>
      </c>
      <c r="DG67" s="56" t="str">
        <f t="shared" si="41"/>
        <v/>
      </c>
      <c r="DH67" s="6">
        <f t="shared" si="42"/>
        <v>0</v>
      </c>
      <c r="DK67" s="6">
        <f t="shared" si="87"/>
        <v>0</v>
      </c>
      <c r="DL67" s="6" t="e">
        <f t="shared" si="88"/>
        <v>#N/A</v>
      </c>
      <c r="DN67" s="6" t="e">
        <f t="shared" si="84"/>
        <v>#N/A</v>
      </c>
      <c r="DP67" s="6" t="str">
        <f t="shared" si="46"/>
        <v/>
      </c>
      <c r="DQ67" s="293">
        <f t="shared" ca="1" si="80"/>
        <v>61</v>
      </c>
      <c r="DR67" s="6" t="str">
        <f t="shared" ca="1" si="70"/>
        <v>x</v>
      </c>
      <c r="DU67" s="293" t="e">
        <f t="shared" ca="1" si="71"/>
        <v>#N/A</v>
      </c>
      <c r="DV67" s="5"/>
      <c r="DW67" s="293" t="e">
        <f t="shared" ca="1" si="81"/>
        <v>#N/A</v>
      </c>
      <c r="DZ67" s="293" t="e">
        <f t="shared" ca="1" si="72"/>
        <v>#N/A</v>
      </c>
      <c r="EA67" s="293" t="e">
        <f t="shared" ca="1" si="73"/>
        <v>#N/A</v>
      </c>
      <c r="EB67" s="293" t="e">
        <f t="shared" ca="1" si="74"/>
        <v>#N/A</v>
      </c>
      <c r="EE67" s="6" t="str">
        <f t="shared" si="47"/>
        <v/>
      </c>
      <c r="EF67" s="293" t="e">
        <f t="shared" ca="1" si="75"/>
        <v>#N/A</v>
      </c>
      <c r="EG67" s="6" t="e">
        <f t="shared" ca="1" si="48"/>
        <v>#N/A</v>
      </c>
    </row>
    <row r="68" spans="1:137" x14ac:dyDescent="0.2">
      <c r="A68"/>
      <c r="C68" s="75"/>
      <c r="D68" s="184" t="str">
        <f t="shared" si="2"/>
        <v/>
      </c>
      <c r="E68" s="649" t="str">
        <f t="shared" si="82"/>
        <v/>
      </c>
      <c r="F68" s="607" t="str">
        <f t="shared" si="90"/>
        <v>x</v>
      </c>
      <c r="G68" s="650"/>
      <c r="H68" s="651"/>
      <c r="I68" s="651"/>
      <c r="J68" s="651"/>
      <c r="K68" s="652"/>
      <c r="L68" s="889"/>
      <c r="M68" s="889"/>
      <c r="N68" s="653"/>
      <c r="O68" s="651"/>
      <c r="P68" s="651"/>
      <c r="Q68" s="654"/>
      <c r="R68" s="655"/>
      <c r="S68" s="607" t="str">
        <f t="shared" si="4"/>
        <v/>
      </c>
      <c r="T68" s="656" t="str">
        <f t="shared" si="50"/>
        <v/>
      </c>
      <c r="U68" s="656" t="str">
        <f t="shared" si="51"/>
        <v/>
      </c>
      <c r="V68" s="656" t="str">
        <f t="shared" si="5"/>
        <v/>
      </c>
      <c r="W68" s="719"/>
      <c r="X68" s="660"/>
      <c r="Y68" s="656" t="str">
        <f t="shared" si="83"/>
        <v/>
      </c>
      <c r="Z68" s="659"/>
      <c r="AA68" s="654"/>
      <c r="AB68" s="656" t="str">
        <f t="shared" si="7"/>
        <v/>
      </c>
      <c r="AC68" s="661" t="str">
        <f t="shared" si="52"/>
        <v/>
      </c>
      <c r="AE68" s="658" t="str">
        <f t="shared" si="8"/>
        <v/>
      </c>
      <c r="AF68" s="659"/>
      <c r="AT68" s="805" t="str">
        <f t="shared" si="79"/>
        <v/>
      </c>
      <c r="AU68" t="str">
        <f t="shared" si="10"/>
        <v/>
      </c>
      <c r="AV68" s="6" t="str">
        <f t="shared" si="11"/>
        <v/>
      </c>
      <c r="AW68" s="317" t="str">
        <f t="shared" si="12"/>
        <v/>
      </c>
      <c r="AX68" s="158" t="str">
        <f t="shared" si="13"/>
        <v/>
      </c>
      <c r="AY68" s="158" t="str">
        <f t="shared" si="14"/>
        <v/>
      </c>
      <c r="AZ68" s="309" t="str">
        <f t="shared" si="15"/>
        <v/>
      </c>
      <c r="BA68" s="318" t="str">
        <f t="shared" si="16"/>
        <v/>
      </c>
      <c r="BB68" s="473" t="str">
        <f t="shared" si="17"/>
        <v/>
      </c>
      <c r="BC68" s="80" t="str">
        <f t="shared" si="77"/>
        <v/>
      </c>
      <c r="BD68" s="56">
        <f t="shared" si="19"/>
        <v>1</v>
      </c>
      <c r="BE68" s="56"/>
      <c r="BF68" s="56" t="str">
        <f t="shared" si="20"/>
        <v/>
      </c>
      <c r="BG68" s="56" t="str">
        <f t="shared" si="21"/>
        <v/>
      </c>
      <c r="BH68" s="6" t="str">
        <f t="shared" si="22"/>
        <v/>
      </c>
      <c r="BI68" s="6">
        <v>173</v>
      </c>
      <c r="BJ68" s="56" t="str">
        <f>Stam!F55</f>
        <v>173 Vooruitbetaalde kosten</v>
      </c>
      <c r="BK68" s="6" t="str">
        <f t="shared" si="23"/>
        <v/>
      </c>
      <c r="BL68" s="56">
        <f t="shared" si="53"/>
        <v>999999</v>
      </c>
      <c r="BM68" s="183">
        <f t="shared" si="54"/>
        <v>99999.000000340005</v>
      </c>
      <c r="BN68" s="61">
        <v>52</v>
      </c>
      <c r="BO68" s="6">
        <f t="shared" si="24"/>
        <v>999999</v>
      </c>
      <c r="BP68" s="6">
        <f t="shared" si="25"/>
        <v>999999</v>
      </c>
      <c r="BQ68" s="6" t="str">
        <f t="shared" si="55"/>
        <v>x</v>
      </c>
      <c r="BR68" s="206">
        <f t="shared" si="26"/>
        <v>99999.000000340005</v>
      </c>
      <c r="BS68" s="6">
        <f t="shared" si="27"/>
        <v>99999.000000340005</v>
      </c>
      <c r="BT68" s="6" t="str">
        <f t="shared" si="56"/>
        <v>x</v>
      </c>
      <c r="BU68" s="6" t="str">
        <f t="shared" si="28"/>
        <v/>
      </c>
      <c r="BW68" s="82">
        <f t="shared" si="57"/>
        <v>9999999999</v>
      </c>
      <c r="BX68" s="80" t="str">
        <f t="shared" si="29"/>
        <v>x</v>
      </c>
      <c r="BY68" s="80" t="str">
        <f t="shared" si="30"/>
        <v/>
      </c>
      <c r="BZ68" s="56" t="str">
        <f t="shared" si="58"/>
        <v/>
      </c>
      <c r="CA68" s="56" t="str">
        <f t="shared" si="59"/>
        <v/>
      </c>
      <c r="CB68" s="88">
        <f t="shared" si="60"/>
        <v>0</v>
      </c>
      <c r="CC68" s="56" t="str">
        <f t="shared" si="31"/>
        <v/>
      </c>
      <c r="CD68" s="56"/>
      <c r="CE68" s="56"/>
      <c r="CF68" s="56"/>
      <c r="CG68" s="56"/>
      <c r="CH68" s="169">
        <f t="shared" si="62"/>
        <v>9999999999</v>
      </c>
      <c r="CI68" s="170">
        <f t="shared" si="63"/>
        <v>9999999999</v>
      </c>
      <c r="CJ68" s="171">
        <f t="shared" si="64"/>
        <v>9999999999</v>
      </c>
      <c r="CK68" s="172" t="str">
        <f t="shared" si="65"/>
        <v/>
      </c>
      <c r="CL68" s="173" t="str">
        <f t="shared" si="32"/>
        <v>x</v>
      </c>
      <c r="CN68" s="6" t="str">
        <f t="shared" si="66"/>
        <v/>
      </c>
      <c r="CO68" s="293" t="e">
        <f t="shared" ca="1" si="78"/>
        <v>#N/A</v>
      </c>
      <c r="CP68" s="6" t="e">
        <f t="shared" ca="1" si="67"/>
        <v>#N/A</v>
      </c>
      <c r="CQ68" s="61">
        <v>52</v>
      </c>
      <c r="CR68" s="6">
        <f t="shared" si="33"/>
        <v>0</v>
      </c>
      <c r="CS68" s="6">
        <f t="shared" si="34"/>
        <v>0</v>
      </c>
      <c r="CT68" s="56" t="str">
        <f t="shared" si="35"/>
        <v/>
      </c>
      <c r="CU68" s="76">
        <f t="shared" si="36"/>
        <v>0</v>
      </c>
      <c r="CV68" s="76">
        <f t="shared" si="37"/>
        <v>0</v>
      </c>
      <c r="CX68" s="6" t="str">
        <f t="shared" si="38"/>
        <v/>
      </c>
      <c r="CY68" s="6" t="str">
        <f t="shared" si="39"/>
        <v/>
      </c>
      <c r="CZ68" s="6" t="str">
        <f t="shared" si="40"/>
        <v/>
      </c>
      <c r="DA68" s="56" t="str">
        <f>5&amp;$DA$63&amp;"bet"</f>
        <v>50,06bet</v>
      </c>
      <c r="DB68" s="56">
        <f t="shared" si="91"/>
        <v>0</v>
      </c>
      <c r="DC68" s="56">
        <f t="shared" si="92"/>
        <v>0</v>
      </c>
      <c r="DG68" s="56" t="str">
        <f t="shared" si="41"/>
        <v/>
      </c>
      <c r="DH68" s="6">
        <f t="shared" si="42"/>
        <v>0</v>
      </c>
      <c r="DK68" s="6">
        <f t="shared" si="87"/>
        <v>0</v>
      </c>
      <c r="DL68" s="6" t="e">
        <f t="shared" si="88"/>
        <v>#N/A</v>
      </c>
      <c r="DN68" s="6" t="e">
        <f t="shared" si="84"/>
        <v>#N/A</v>
      </c>
      <c r="DP68" s="6" t="str">
        <f t="shared" si="46"/>
        <v/>
      </c>
      <c r="DQ68" s="293">
        <f t="shared" ca="1" si="80"/>
        <v>62</v>
      </c>
      <c r="DR68" s="6" t="str">
        <f t="shared" ca="1" si="70"/>
        <v>x</v>
      </c>
      <c r="DU68" s="293" t="e">
        <f t="shared" ca="1" si="71"/>
        <v>#N/A</v>
      </c>
      <c r="DV68" s="5"/>
      <c r="DW68" s="293" t="e">
        <f t="shared" ca="1" si="81"/>
        <v>#N/A</v>
      </c>
      <c r="DZ68" s="293" t="e">
        <f t="shared" ca="1" si="72"/>
        <v>#N/A</v>
      </c>
      <c r="EA68" s="293" t="e">
        <f t="shared" ca="1" si="73"/>
        <v>#N/A</v>
      </c>
      <c r="EB68" s="293" t="e">
        <f t="shared" ca="1" si="74"/>
        <v>#N/A</v>
      </c>
      <c r="EE68" s="6" t="str">
        <f t="shared" si="47"/>
        <v/>
      </c>
      <c r="EF68" s="293" t="e">
        <f t="shared" ca="1" si="75"/>
        <v>#N/A</v>
      </c>
      <c r="EG68" s="6" t="e">
        <f t="shared" ca="1" si="48"/>
        <v>#N/A</v>
      </c>
    </row>
    <row r="69" spans="1:137" x14ac:dyDescent="0.2">
      <c r="A69"/>
      <c r="C69" s="75"/>
      <c r="D69" s="184" t="str">
        <f t="shared" si="2"/>
        <v/>
      </c>
      <c r="E69" s="649" t="str">
        <f t="shared" si="82"/>
        <v/>
      </c>
      <c r="F69" s="607" t="str">
        <f t="shared" si="90"/>
        <v>x</v>
      </c>
      <c r="G69" s="650"/>
      <c r="H69" s="651"/>
      <c r="I69" s="651"/>
      <c r="J69" s="651"/>
      <c r="K69" s="652"/>
      <c r="L69" s="889"/>
      <c r="M69" s="889"/>
      <c r="N69" s="653"/>
      <c r="O69" s="651"/>
      <c r="P69" s="651"/>
      <c r="Q69" s="654"/>
      <c r="R69" s="655"/>
      <c r="S69" s="607" t="str">
        <f t="shared" si="4"/>
        <v/>
      </c>
      <c r="T69" s="656" t="str">
        <f t="shared" si="50"/>
        <v/>
      </c>
      <c r="U69" s="656" t="str">
        <f t="shared" si="51"/>
        <v/>
      </c>
      <c r="V69" s="656" t="str">
        <f t="shared" si="5"/>
        <v/>
      </c>
      <c r="W69" s="719"/>
      <c r="X69" s="660"/>
      <c r="Y69" s="656" t="str">
        <f t="shared" si="83"/>
        <v/>
      </c>
      <c r="Z69" s="659"/>
      <c r="AA69" s="654"/>
      <c r="AB69" s="656" t="str">
        <f t="shared" si="7"/>
        <v/>
      </c>
      <c r="AC69" s="661" t="str">
        <f t="shared" si="52"/>
        <v/>
      </c>
      <c r="AE69" s="658" t="str">
        <f t="shared" si="8"/>
        <v/>
      </c>
      <c r="AF69" s="659"/>
      <c r="AT69" s="805" t="str">
        <f t="shared" si="79"/>
        <v/>
      </c>
      <c r="AU69" t="str">
        <f t="shared" si="10"/>
        <v/>
      </c>
      <c r="AV69" s="6" t="str">
        <f t="shared" si="11"/>
        <v/>
      </c>
      <c r="AW69" s="317" t="str">
        <f t="shared" si="12"/>
        <v/>
      </c>
      <c r="AX69" s="158" t="str">
        <f t="shared" si="13"/>
        <v/>
      </c>
      <c r="AY69" s="158" t="str">
        <f t="shared" si="14"/>
        <v/>
      </c>
      <c r="AZ69" s="309" t="str">
        <f t="shared" si="15"/>
        <v/>
      </c>
      <c r="BA69" s="318" t="str">
        <f t="shared" si="16"/>
        <v/>
      </c>
      <c r="BB69" s="473" t="str">
        <f t="shared" si="17"/>
        <v/>
      </c>
      <c r="BC69" s="80" t="str">
        <f t="shared" si="77"/>
        <v/>
      </c>
      <c r="BD69" s="56">
        <f t="shared" si="19"/>
        <v>1</v>
      </c>
      <c r="BE69" s="56"/>
      <c r="BF69" s="56" t="str">
        <f t="shared" si="20"/>
        <v/>
      </c>
      <c r="BG69" s="56" t="str">
        <f t="shared" si="21"/>
        <v/>
      </c>
      <c r="BH69" s="6" t="str">
        <f t="shared" si="22"/>
        <v/>
      </c>
      <c r="BI69" s="6">
        <v>174</v>
      </c>
      <c r="BJ69" s="56" t="str">
        <f>Stam!F56</f>
        <v>174 Rekening courant 1</v>
      </c>
      <c r="BK69" s="6" t="str">
        <f t="shared" si="23"/>
        <v/>
      </c>
      <c r="BL69" s="56">
        <f t="shared" si="53"/>
        <v>999999</v>
      </c>
      <c r="BM69" s="183">
        <f t="shared" si="54"/>
        <v>99999.000000344997</v>
      </c>
      <c r="BN69" s="61">
        <v>53</v>
      </c>
      <c r="BO69" s="6">
        <f t="shared" si="24"/>
        <v>999999</v>
      </c>
      <c r="BP69" s="6">
        <f t="shared" si="25"/>
        <v>999999</v>
      </c>
      <c r="BQ69" s="6" t="str">
        <f t="shared" si="55"/>
        <v>x</v>
      </c>
      <c r="BR69" s="206">
        <f t="shared" si="26"/>
        <v>99999.000000344997</v>
      </c>
      <c r="BS69" s="6">
        <f t="shared" si="27"/>
        <v>99999.000000344997</v>
      </c>
      <c r="BT69" s="6" t="str">
        <f t="shared" si="56"/>
        <v>x</v>
      </c>
      <c r="BU69" s="6" t="str">
        <f t="shared" si="28"/>
        <v/>
      </c>
      <c r="BW69" s="82">
        <f t="shared" si="57"/>
        <v>9999999999</v>
      </c>
      <c r="BX69" s="80" t="str">
        <f t="shared" si="29"/>
        <v>x</v>
      </c>
      <c r="BY69" s="80" t="str">
        <f t="shared" si="30"/>
        <v/>
      </c>
      <c r="BZ69" s="56" t="str">
        <f t="shared" si="58"/>
        <v/>
      </c>
      <c r="CA69" s="56" t="str">
        <f t="shared" si="59"/>
        <v/>
      </c>
      <c r="CB69" s="88">
        <f t="shared" si="60"/>
        <v>0</v>
      </c>
      <c r="CC69" s="56" t="str">
        <f t="shared" si="31"/>
        <v/>
      </c>
      <c r="CD69" s="56"/>
      <c r="CE69" s="56"/>
      <c r="CF69" s="56"/>
      <c r="CG69" s="56"/>
      <c r="CH69" s="169">
        <f t="shared" si="62"/>
        <v>9999999999</v>
      </c>
      <c r="CI69" s="170">
        <f t="shared" si="63"/>
        <v>9999999999</v>
      </c>
      <c r="CJ69" s="171">
        <f t="shared" si="64"/>
        <v>9999999999</v>
      </c>
      <c r="CK69" s="172" t="str">
        <f t="shared" si="65"/>
        <v/>
      </c>
      <c r="CL69" s="173" t="str">
        <f t="shared" si="32"/>
        <v>x</v>
      </c>
      <c r="CN69" s="6" t="str">
        <f t="shared" si="66"/>
        <v/>
      </c>
      <c r="CO69" s="293" t="e">
        <f t="shared" ca="1" si="78"/>
        <v>#N/A</v>
      </c>
      <c r="CP69" s="6" t="e">
        <f t="shared" ca="1" si="67"/>
        <v>#N/A</v>
      </c>
      <c r="CQ69" s="61">
        <v>53</v>
      </c>
      <c r="CR69" s="6">
        <f t="shared" si="33"/>
        <v>0</v>
      </c>
      <c r="CS69" s="6">
        <f t="shared" si="34"/>
        <v>0</v>
      </c>
      <c r="CT69" s="56" t="str">
        <f t="shared" si="35"/>
        <v/>
      </c>
      <c r="CU69" s="76">
        <f t="shared" si="36"/>
        <v>0</v>
      </c>
      <c r="CV69" s="76">
        <f t="shared" si="37"/>
        <v>0</v>
      </c>
      <c r="CX69" s="6" t="str">
        <f t="shared" si="38"/>
        <v/>
      </c>
      <c r="CY69" s="6" t="str">
        <f t="shared" si="39"/>
        <v/>
      </c>
      <c r="CZ69" s="6" t="str">
        <f t="shared" si="40"/>
        <v/>
      </c>
      <c r="DA69" s="56" t="str">
        <f>6&amp;$DA$63&amp;"bet"</f>
        <v>60,06bet</v>
      </c>
      <c r="DB69" s="56">
        <f t="shared" si="91"/>
        <v>0</v>
      </c>
      <c r="DC69" s="56">
        <f t="shared" si="92"/>
        <v>0</v>
      </c>
      <c r="DG69" s="56" t="str">
        <f t="shared" si="41"/>
        <v/>
      </c>
      <c r="DH69" s="6">
        <f t="shared" si="42"/>
        <v>0</v>
      </c>
      <c r="DK69" s="6">
        <f t="shared" si="87"/>
        <v>0</v>
      </c>
      <c r="DL69" s="6" t="e">
        <f t="shared" si="88"/>
        <v>#N/A</v>
      </c>
      <c r="DN69" s="6" t="e">
        <f t="shared" si="84"/>
        <v>#N/A</v>
      </c>
      <c r="DP69" s="6" t="str">
        <f t="shared" si="46"/>
        <v/>
      </c>
      <c r="DQ69" s="293">
        <f t="shared" ca="1" si="80"/>
        <v>63</v>
      </c>
      <c r="DR69" s="6" t="str">
        <f t="shared" ca="1" si="70"/>
        <v>x</v>
      </c>
      <c r="DU69" s="293" t="e">
        <f t="shared" ca="1" si="71"/>
        <v>#N/A</v>
      </c>
      <c r="DV69" s="5"/>
      <c r="DW69" s="293" t="e">
        <f t="shared" ca="1" si="81"/>
        <v>#N/A</v>
      </c>
      <c r="DZ69" s="293" t="e">
        <f t="shared" ca="1" si="72"/>
        <v>#N/A</v>
      </c>
      <c r="EA69" s="293" t="e">
        <f t="shared" ca="1" si="73"/>
        <v>#N/A</v>
      </c>
      <c r="EB69" s="293" t="e">
        <f t="shared" ca="1" si="74"/>
        <v>#N/A</v>
      </c>
      <c r="EE69" s="6" t="str">
        <f t="shared" si="47"/>
        <v/>
      </c>
      <c r="EF69" s="293" t="e">
        <f t="shared" ca="1" si="75"/>
        <v>#N/A</v>
      </c>
      <c r="EG69" s="6" t="e">
        <f t="shared" ca="1" si="48"/>
        <v>#N/A</v>
      </c>
    </row>
    <row r="70" spans="1:137" x14ac:dyDescent="0.2">
      <c r="A70"/>
      <c r="C70" s="75"/>
      <c r="D70" s="184" t="str">
        <f t="shared" si="2"/>
        <v/>
      </c>
      <c r="E70" s="649" t="str">
        <f t="shared" si="82"/>
        <v/>
      </c>
      <c r="F70" s="607" t="str">
        <f t="shared" si="90"/>
        <v>x</v>
      </c>
      <c r="G70" s="650"/>
      <c r="H70" s="651"/>
      <c r="I70" s="651"/>
      <c r="J70" s="651"/>
      <c r="K70" s="652"/>
      <c r="L70" s="889"/>
      <c r="M70" s="889"/>
      <c r="N70" s="653"/>
      <c r="O70" s="651"/>
      <c r="P70" s="651"/>
      <c r="Q70" s="654"/>
      <c r="R70" s="655"/>
      <c r="S70" s="607" t="str">
        <f t="shared" si="4"/>
        <v/>
      </c>
      <c r="T70" s="656" t="str">
        <f t="shared" si="50"/>
        <v/>
      </c>
      <c r="U70" s="656" t="str">
        <f t="shared" si="51"/>
        <v/>
      </c>
      <c r="V70" s="656" t="str">
        <f t="shared" si="5"/>
        <v/>
      </c>
      <c r="W70" s="719"/>
      <c r="X70" s="660"/>
      <c r="Y70" s="656" t="str">
        <f t="shared" si="83"/>
        <v/>
      </c>
      <c r="Z70" s="659"/>
      <c r="AA70" s="654"/>
      <c r="AB70" s="656" t="str">
        <f t="shared" si="7"/>
        <v/>
      </c>
      <c r="AC70" s="661" t="str">
        <f t="shared" si="52"/>
        <v/>
      </c>
      <c r="AE70" s="658" t="str">
        <f t="shared" si="8"/>
        <v/>
      </c>
      <c r="AF70" s="659"/>
      <c r="AT70" s="805" t="str">
        <f t="shared" si="79"/>
        <v/>
      </c>
      <c r="AU70" t="str">
        <f t="shared" si="10"/>
        <v/>
      </c>
      <c r="AV70" s="6" t="str">
        <f t="shared" si="11"/>
        <v/>
      </c>
      <c r="AW70" s="317" t="str">
        <f t="shared" si="12"/>
        <v/>
      </c>
      <c r="AX70" s="158" t="str">
        <f t="shared" si="13"/>
        <v/>
      </c>
      <c r="AY70" s="158" t="str">
        <f t="shared" si="14"/>
        <v/>
      </c>
      <c r="AZ70" s="309" t="str">
        <f t="shared" si="15"/>
        <v/>
      </c>
      <c r="BA70" s="318" t="str">
        <f t="shared" si="16"/>
        <v/>
      </c>
      <c r="BB70" s="473" t="str">
        <f t="shared" si="17"/>
        <v/>
      </c>
      <c r="BC70" s="80" t="str">
        <f t="shared" si="77"/>
        <v/>
      </c>
      <c r="BD70" s="56">
        <f t="shared" si="19"/>
        <v>1</v>
      </c>
      <c r="BE70" s="56"/>
      <c r="BF70" s="56" t="str">
        <f t="shared" si="20"/>
        <v/>
      </c>
      <c r="BG70" s="56" t="str">
        <f t="shared" si="21"/>
        <v/>
      </c>
      <c r="BH70" s="6" t="str">
        <f t="shared" si="22"/>
        <v/>
      </c>
      <c r="BI70" s="6">
        <v>175</v>
      </c>
      <c r="BJ70" s="56" t="str">
        <f>Stam!F57</f>
        <v>175 Rekening courant 2</v>
      </c>
      <c r="BK70" s="6" t="str">
        <f t="shared" si="23"/>
        <v/>
      </c>
      <c r="BL70" s="56">
        <f t="shared" si="53"/>
        <v>999999</v>
      </c>
      <c r="BM70" s="183">
        <f t="shared" si="54"/>
        <v>99999.000000350003</v>
      </c>
      <c r="BN70" s="61">
        <v>54</v>
      </c>
      <c r="BO70" s="6">
        <f t="shared" si="24"/>
        <v>999999</v>
      </c>
      <c r="BP70" s="6">
        <f t="shared" si="25"/>
        <v>999999</v>
      </c>
      <c r="BQ70" s="6" t="str">
        <f t="shared" si="55"/>
        <v>x</v>
      </c>
      <c r="BR70" s="206">
        <f t="shared" si="26"/>
        <v>99999.000000350003</v>
      </c>
      <c r="BS70" s="6">
        <f t="shared" si="27"/>
        <v>99999.000000350003</v>
      </c>
      <c r="BT70" s="6" t="str">
        <f t="shared" si="56"/>
        <v>x</v>
      </c>
      <c r="BU70" s="6" t="str">
        <f t="shared" si="28"/>
        <v/>
      </c>
      <c r="BW70" s="82">
        <f t="shared" si="57"/>
        <v>9999999999</v>
      </c>
      <c r="BX70" s="80" t="str">
        <f t="shared" si="29"/>
        <v>x</v>
      </c>
      <c r="BY70" s="80" t="str">
        <f t="shared" si="30"/>
        <v/>
      </c>
      <c r="BZ70" s="56" t="str">
        <f t="shared" si="58"/>
        <v/>
      </c>
      <c r="CA70" s="56" t="str">
        <f t="shared" si="59"/>
        <v/>
      </c>
      <c r="CB70" s="88">
        <f t="shared" si="60"/>
        <v>0</v>
      </c>
      <c r="CC70" s="56" t="str">
        <f t="shared" si="31"/>
        <v/>
      </c>
      <c r="CD70" s="56"/>
      <c r="CE70" s="56"/>
      <c r="CF70" s="56"/>
      <c r="CG70" s="56"/>
      <c r="CH70" s="169">
        <f t="shared" si="62"/>
        <v>9999999999</v>
      </c>
      <c r="CI70" s="170">
        <f t="shared" si="63"/>
        <v>9999999999</v>
      </c>
      <c r="CJ70" s="171">
        <f t="shared" si="64"/>
        <v>9999999999</v>
      </c>
      <c r="CK70" s="172" t="str">
        <f t="shared" si="65"/>
        <v/>
      </c>
      <c r="CL70" s="173" t="str">
        <f t="shared" si="32"/>
        <v>x</v>
      </c>
      <c r="CN70" s="6" t="str">
        <f t="shared" si="66"/>
        <v/>
      </c>
      <c r="CO70" s="293" t="e">
        <f t="shared" ca="1" si="78"/>
        <v>#N/A</v>
      </c>
      <c r="CP70" s="6" t="e">
        <f t="shared" ca="1" si="67"/>
        <v>#N/A</v>
      </c>
      <c r="CQ70" s="61">
        <v>54</v>
      </c>
      <c r="CR70" s="6">
        <f t="shared" si="33"/>
        <v>0</v>
      </c>
      <c r="CS70" s="6">
        <f t="shared" si="34"/>
        <v>0</v>
      </c>
      <c r="CT70" s="56" t="str">
        <f t="shared" si="35"/>
        <v/>
      </c>
      <c r="CU70" s="76">
        <f t="shared" si="36"/>
        <v>0</v>
      </c>
      <c r="CV70" s="76">
        <f t="shared" si="37"/>
        <v>0</v>
      </c>
      <c r="CX70" s="6" t="str">
        <f t="shared" si="38"/>
        <v/>
      </c>
      <c r="CY70" s="6" t="str">
        <f t="shared" si="39"/>
        <v/>
      </c>
      <c r="CZ70" s="6" t="str">
        <f t="shared" si="40"/>
        <v/>
      </c>
      <c r="DA70" s="56" t="str">
        <f>7&amp;$DA$63&amp;"bet"</f>
        <v>70,06bet</v>
      </c>
      <c r="DB70" s="56">
        <f t="shared" si="91"/>
        <v>0</v>
      </c>
      <c r="DC70" s="56">
        <f t="shared" si="92"/>
        <v>0</v>
      </c>
      <c r="DG70" s="56" t="str">
        <f t="shared" si="41"/>
        <v/>
      </c>
      <c r="DH70" s="6">
        <f t="shared" si="42"/>
        <v>0</v>
      </c>
      <c r="DK70" s="6">
        <f t="shared" si="87"/>
        <v>0</v>
      </c>
      <c r="DL70" s="6" t="e">
        <f t="shared" si="88"/>
        <v>#N/A</v>
      </c>
      <c r="DN70" s="6" t="e">
        <f t="shared" si="84"/>
        <v>#N/A</v>
      </c>
      <c r="DP70" s="6" t="str">
        <f t="shared" si="46"/>
        <v/>
      </c>
      <c r="DQ70" s="293">
        <f t="shared" ca="1" si="80"/>
        <v>64</v>
      </c>
      <c r="DR70" s="6" t="str">
        <f t="shared" ca="1" si="70"/>
        <v>x</v>
      </c>
      <c r="DU70" s="293" t="e">
        <f t="shared" ca="1" si="71"/>
        <v>#N/A</v>
      </c>
      <c r="DV70" s="5"/>
      <c r="DW70" s="293" t="e">
        <f t="shared" ca="1" si="81"/>
        <v>#N/A</v>
      </c>
      <c r="DZ70" s="293" t="e">
        <f t="shared" ca="1" si="72"/>
        <v>#N/A</v>
      </c>
      <c r="EA70" s="293" t="e">
        <f t="shared" ca="1" si="73"/>
        <v>#N/A</v>
      </c>
      <c r="EB70" s="293" t="e">
        <f t="shared" ca="1" si="74"/>
        <v>#N/A</v>
      </c>
      <c r="EE70" s="6" t="str">
        <f t="shared" si="47"/>
        <v/>
      </c>
      <c r="EF70" s="293" t="e">
        <f t="shared" ca="1" si="75"/>
        <v>#N/A</v>
      </c>
      <c r="EG70" s="6" t="e">
        <f t="shared" ca="1" si="48"/>
        <v>#N/A</v>
      </c>
    </row>
    <row r="71" spans="1:137" x14ac:dyDescent="0.2">
      <c r="C71" s="75"/>
      <c r="D71" s="184" t="str">
        <f t="shared" si="2"/>
        <v/>
      </c>
      <c r="E71" s="649" t="str">
        <f t="shared" si="82"/>
        <v/>
      </c>
      <c r="F71" s="607" t="str">
        <f t="shared" si="90"/>
        <v>x</v>
      </c>
      <c r="G71" s="650"/>
      <c r="H71" s="651"/>
      <c r="I71" s="651"/>
      <c r="J71" s="651"/>
      <c r="K71" s="652"/>
      <c r="L71" s="889"/>
      <c r="M71" s="889"/>
      <c r="N71" s="653"/>
      <c r="O71" s="651"/>
      <c r="P71" s="651"/>
      <c r="Q71" s="654"/>
      <c r="R71" s="655"/>
      <c r="S71" s="607" t="str">
        <f t="shared" si="4"/>
        <v/>
      </c>
      <c r="T71" s="656" t="str">
        <f t="shared" si="50"/>
        <v/>
      </c>
      <c r="U71" s="656" t="str">
        <f t="shared" si="51"/>
        <v/>
      </c>
      <c r="V71" s="656" t="str">
        <f t="shared" si="5"/>
        <v/>
      </c>
      <c r="W71" s="719"/>
      <c r="X71" s="660"/>
      <c r="Y71" s="656" t="str">
        <f t="shared" si="83"/>
        <v/>
      </c>
      <c r="Z71" s="659"/>
      <c r="AA71" s="654"/>
      <c r="AB71" s="656" t="str">
        <f t="shared" si="7"/>
        <v/>
      </c>
      <c r="AC71" s="661" t="str">
        <f t="shared" si="52"/>
        <v/>
      </c>
      <c r="AE71" s="658" t="str">
        <f t="shared" si="8"/>
        <v/>
      </c>
      <c r="AF71" s="659"/>
      <c r="AT71" s="805" t="str">
        <f t="shared" si="79"/>
        <v/>
      </c>
      <c r="AU71" t="str">
        <f t="shared" si="10"/>
        <v/>
      </c>
      <c r="AV71" s="6" t="str">
        <f t="shared" si="11"/>
        <v/>
      </c>
      <c r="AW71" s="317" t="str">
        <f t="shared" si="12"/>
        <v/>
      </c>
      <c r="AX71" s="158" t="str">
        <f t="shared" si="13"/>
        <v/>
      </c>
      <c r="AY71" s="158" t="str">
        <f t="shared" si="14"/>
        <v/>
      </c>
      <c r="AZ71" s="309" t="str">
        <f t="shared" si="15"/>
        <v/>
      </c>
      <c r="BA71" s="318" t="str">
        <f t="shared" si="16"/>
        <v/>
      </c>
      <c r="BB71" s="473" t="str">
        <f t="shared" si="17"/>
        <v/>
      </c>
      <c r="BC71" s="80" t="str">
        <f t="shared" si="77"/>
        <v/>
      </c>
      <c r="BD71" s="56">
        <f t="shared" si="19"/>
        <v>1</v>
      </c>
      <c r="BE71" s="56"/>
      <c r="BF71" s="56" t="str">
        <f t="shared" si="20"/>
        <v/>
      </c>
      <c r="BG71" s="56" t="str">
        <f t="shared" si="21"/>
        <v/>
      </c>
      <c r="BH71" s="6" t="str">
        <f t="shared" si="22"/>
        <v/>
      </c>
      <c r="BI71" s="6">
        <v>177</v>
      </c>
      <c r="BJ71" s="56" t="str">
        <f>Stam!F58</f>
        <v>177 Leningen</v>
      </c>
      <c r="BK71" s="6" t="str">
        <f t="shared" si="23"/>
        <v/>
      </c>
      <c r="BL71" s="56">
        <f t="shared" si="53"/>
        <v>999999</v>
      </c>
      <c r="BM71" s="183">
        <f t="shared" si="54"/>
        <v>99999.000000354994</v>
      </c>
      <c r="BN71" s="61">
        <v>55</v>
      </c>
      <c r="BO71" s="6">
        <f t="shared" si="24"/>
        <v>999999</v>
      </c>
      <c r="BP71" s="6">
        <f t="shared" si="25"/>
        <v>999999</v>
      </c>
      <c r="BQ71" s="6" t="str">
        <f t="shared" si="55"/>
        <v>x</v>
      </c>
      <c r="BR71" s="206">
        <f t="shared" si="26"/>
        <v>99999.000000354994</v>
      </c>
      <c r="BS71" s="6">
        <f t="shared" si="27"/>
        <v>99999.000000354994</v>
      </c>
      <c r="BT71" s="6" t="str">
        <f t="shared" si="56"/>
        <v>x</v>
      </c>
      <c r="BU71" s="6" t="str">
        <f t="shared" si="28"/>
        <v/>
      </c>
      <c r="BW71" s="82">
        <f t="shared" si="57"/>
        <v>9999999999</v>
      </c>
      <c r="BX71" s="80" t="str">
        <f t="shared" si="29"/>
        <v>x</v>
      </c>
      <c r="BY71" s="80" t="str">
        <f t="shared" si="30"/>
        <v/>
      </c>
      <c r="BZ71" s="56" t="str">
        <f t="shared" si="58"/>
        <v/>
      </c>
      <c r="CA71" s="56" t="str">
        <f t="shared" si="59"/>
        <v/>
      </c>
      <c r="CB71" s="88">
        <f t="shared" si="60"/>
        <v>0</v>
      </c>
      <c r="CC71" s="56" t="str">
        <f t="shared" si="31"/>
        <v/>
      </c>
      <c r="CD71" s="56"/>
      <c r="CE71" s="56"/>
      <c r="CF71" s="56"/>
      <c r="CG71" s="56"/>
      <c r="CH71" s="169">
        <f t="shared" si="62"/>
        <v>9999999999</v>
      </c>
      <c r="CI71" s="170">
        <f t="shared" si="63"/>
        <v>9999999999</v>
      </c>
      <c r="CJ71" s="171">
        <f t="shared" si="64"/>
        <v>9999999999</v>
      </c>
      <c r="CK71" s="172" t="str">
        <f t="shared" si="65"/>
        <v/>
      </c>
      <c r="CL71" s="173" t="str">
        <f t="shared" si="32"/>
        <v>x</v>
      </c>
      <c r="CN71" s="6" t="str">
        <f t="shared" si="66"/>
        <v/>
      </c>
      <c r="CO71" s="293" t="e">
        <f t="shared" ca="1" si="78"/>
        <v>#N/A</v>
      </c>
      <c r="CP71" s="6" t="e">
        <f t="shared" ca="1" si="67"/>
        <v>#N/A</v>
      </c>
      <c r="CQ71" s="61">
        <v>55</v>
      </c>
      <c r="CR71" s="6">
        <f t="shared" si="33"/>
        <v>0</v>
      </c>
      <c r="CS71" s="6">
        <f t="shared" si="34"/>
        <v>0</v>
      </c>
      <c r="CT71" s="56" t="str">
        <f t="shared" si="35"/>
        <v/>
      </c>
      <c r="CU71" s="76">
        <f t="shared" si="36"/>
        <v>0</v>
      </c>
      <c r="CV71" s="76">
        <f t="shared" si="37"/>
        <v>0</v>
      </c>
      <c r="CX71" s="6" t="str">
        <f t="shared" si="38"/>
        <v/>
      </c>
      <c r="CY71" s="6" t="str">
        <f t="shared" si="39"/>
        <v/>
      </c>
      <c r="CZ71" s="6" t="str">
        <f t="shared" si="40"/>
        <v/>
      </c>
      <c r="DA71" s="56" t="str">
        <f>8&amp;$DA$63&amp;"bet"</f>
        <v>80,06bet</v>
      </c>
      <c r="DB71" s="56">
        <f t="shared" si="91"/>
        <v>0</v>
      </c>
      <c r="DC71" s="56">
        <f t="shared" si="92"/>
        <v>0</v>
      </c>
      <c r="DG71" s="56" t="str">
        <f t="shared" si="41"/>
        <v/>
      </c>
      <c r="DH71" s="6">
        <f t="shared" si="42"/>
        <v>0</v>
      </c>
      <c r="DK71" s="6">
        <f t="shared" si="87"/>
        <v>0</v>
      </c>
      <c r="DL71" s="6" t="e">
        <f t="shared" si="88"/>
        <v>#N/A</v>
      </c>
      <c r="DN71" s="6" t="e">
        <f t="shared" si="84"/>
        <v>#N/A</v>
      </c>
      <c r="DP71" s="6" t="str">
        <f t="shared" si="46"/>
        <v/>
      </c>
      <c r="DQ71" s="293">
        <f t="shared" ca="1" si="80"/>
        <v>65</v>
      </c>
      <c r="DR71" s="6" t="str">
        <f t="shared" ca="1" si="70"/>
        <v>x</v>
      </c>
      <c r="DU71" s="293" t="e">
        <f t="shared" ca="1" si="71"/>
        <v>#N/A</v>
      </c>
      <c r="DV71" s="5"/>
      <c r="DW71" s="293" t="e">
        <f t="shared" ca="1" si="81"/>
        <v>#N/A</v>
      </c>
      <c r="DZ71" s="293" t="e">
        <f t="shared" ca="1" si="72"/>
        <v>#N/A</v>
      </c>
      <c r="EA71" s="293" t="e">
        <f t="shared" ca="1" si="73"/>
        <v>#N/A</v>
      </c>
      <c r="EB71" s="293" t="e">
        <f t="shared" ca="1" si="74"/>
        <v>#N/A</v>
      </c>
      <c r="EE71" s="6" t="str">
        <f t="shared" si="47"/>
        <v/>
      </c>
      <c r="EF71" s="293" t="e">
        <f t="shared" ca="1" si="75"/>
        <v>#N/A</v>
      </c>
      <c r="EG71" s="6" t="e">
        <f t="shared" ca="1" si="48"/>
        <v>#N/A</v>
      </c>
    </row>
    <row r="72" spans="1:137" x14ac:dyDescent="0.2">
      <c r="C72" s="75"/>
      <c r="D72" s="184" t="str">
        <f t="shared" si="2"/>
        <v/>
      </c>
      <c r="E72" s="649" t="str">
        <f t="shared" si="82"/>
        <v/>
      </c>
      <c r="F72" s="607" t="str">
        <f t="shared" si="90"/>
        <v>x</v>
      </c>
      <c r="G72" s="650"/>
      <c r="H72" s="651"/>
      <c r="I72" s="651"/>
      <c r="J72" s="651"/>
      <c r="K72" s="652"/>
      <c r="L72" s="889"/>
      <c r="M72" s="889"/>
      <c r="N72" s="653"/>
      <c r="O72" s="651"/>
      <c r="P72" s="651"/>
      <c r="Q72" s="654"/>
      <c r="R72" s="655"/>
      <c r="S72" s="607" t="str">
        <f t="shared" si="4"/>
        <v/>
      </c>
      <c r="T72" s="656" t="str">
        <f t="shared" si="50"/>
        <v/>
      </c>
      <c r="U72" s="656" t="str">
        <f t="shared" si="51"/>
        <v/>
      </c>
      <c r="V72" s="656" t="str">
        <f t="shared" si="5"/>
        <v/>
      </c>
      <c r="W72" s="719"/>
      <c r="X72" s="660"/>
      <c r="Y72" s="656" t="str">
        <f t="shared" si="83"/>
        <v/>
      </c>
      <c r="Z72" s="659"/>
      <c r="AA72" s="654"/>
      <c r="AB72" s="656" t="str">
        <f t="shared" si="7"/>
        <v/>
      </c>
      <c r="AC72" s="661" t="str">
        <f t="shared" si="52"/>
        <v/>
      </c>
      <c r="AE72" s="658" t="str">
        <f t="shared" si="8"/>
        <v/>
      </c>
      <c r="AF72" s="659"/>
      <c r="AT72" s="805" t="str">
        <f t="shared" si="79"/>
        <v/>
      </c>
      <c r="AU72" t="str">
        <f t="shared" si="10"/>
        <v/>
      </c>
      <c r="AV72" s="6" t="str">
        <f t="shared" si="11"/>
        <v/>
      </c>
      <c r="AW72" s="317" t="str">
        <f t="shared" si="12"/>
        <v/>
      </c>
      <c r="AX72" s="158" t="str">
        <f t="shared" si="13"/>
        <v/>
      </c>
      <c r="AY72" s="158" t="str">
        <f t="shared" si="14"/>
        <v/>
      </c>
      <c r="AZ72" s="309" t="str">
        <f t="shared" si="15"/>
        <v/>
      </c>
      <c r="BA72" s="318" t="str">
        <f t="shared" si="16"/>
        <v/>
      </c>
      <c r="BB72" s="473" t="str">
        <f t="shared" si="17"/>
        <v/>
      </c>
      <c r="BC72" s="80" t="str">
        <f t="shared" si="77"/>
        <v/>
      </c>
      <c r="BD72" s="56">
        <f t="shared" si="19"/>
        <v>1</v>
      </c>
      <c r="BE72" s="56"/>
      <c r="BF72" s="56" t="str">
        <f t="shared" si="20"/>
        <v/>
      </c>
      <c r="BG72" s="56" t="str">
        <f t="shared" si="21"/>
        <v/>
      </c>
      <c r="BH72" s="6" t="str">
        <f t="shared" si="22"/>
        <v/>
      </c>
      <c r="BI72" s="6">
        <v>178</v>
      </c>
      <c r="BJ72" s="56" t="str">
        <f>Stam!F59</f>
        <v>178 Leningen 2</v>
      </c>
      <c r="BK72" s="6" t="str">
        <f t="shared" si="23"/>
        <v/>
      </c>
      <c r="BL72" s="56">
        <f t="shared" si="53"/>
        <v>999999</v>
      </c>
      <c r="BM72" s="183">
        <f t="shared" si="54"/>
        <v>99999.00000036</v>
      </c>
      <c r="BN72" s="61">
        <v>56</v>
      </c>
      <c r="BO72" s="6">
        <f t="shared" si="24"/>
        <v>999999</v>
      </c>
      <c r="BP72" s="6">
        <f t="shared" si="25"/>
        <v>999999</v>
      </c>
      <c r="BQ72" s="6" t="str">
        <f t="shared" si="55"/>
        <v>x</v>
      </c>
      <c r="BR72" s="206">
        <f t="shared" si="26"/>
        <v>99999.00000036</v>
      </c>
      <c r="BS72" s="6">
        <f t="shared" si="27"/>
        <v>99999.00000036</v>
      </c>
      <c r="BT72" s="6" t="str">
        <f t="shared" si="56"/>
        <v>x</v>
      </c>
      <c r="BU72" s="6" t="str">
        <f t="shared" si="28"/>
        <v/>
      </c>
      <c r="BW72" s="82">
        <f t="shared" si="57"/>
        <v>9999999999</v>
      </c>
      <c r="BX72" s="80" t="str">
        <f t="shared" si="29"/>
        <v>x</v>
      </c>
      <c r="BY72" s="80" t="str">
        <f t="shared" si="30"/>
        <v/>
      </c>
      <c r="BZ72" s="56" t="str">
        <f t="shared" si="58"/>
        <v/>
      </c>
      <c r="CA72" s="56" t="str">
        <f t="shared" si="59"/>
        <v/>
      </c>
      <c r="CB72" s="88">
        <f t="shared" si="60"/>
        <v>0</v>
      </c>
      <c r="CC72" s="56" t="str">
        <f t="shared" si="31"/>
        <v/>
      </c>
      <c r="CD72" s="56"/>
      <c r="CE72" s="56"/>
      <c r="CF72" s="56"/>
      <c r="CG72" s="56"/>
      <c r="CH72" s="169">
        <f t="shared" si="62"/>
        <v>9999999999</v>
      </c>
      <c r="CI72" s="170">
        <f t="shared" si="63"/>
        <v>9999999999</v>
      </c>
      <c r="CJ72" s="171">
        <f t="shared" si="64"/>
        <v>9999999999</v>
      </c>
      <c r="CK72" s="172" t="str">
        <f t="shared" si="65"/>
        <v/>
      </c>
      <c r="CL72" s="173" t="str">
        <f t="shared" si="32"/>
        <v>x</v>
      </c>
      <c r="CN72" s="6" t="str">
        <f t="shared" si="66"/>
        <v/>
      </c>
      <c r="CO72" s="293" t="e">
        <f t="shared" ca="1" si="78"/>
        <v>#N/A</v>
      </c>
      <c r="CP72" s="6" t="e">
        <f t="shared" ca="1" si="67"/>
        <v>#N/A</v>
      </c>
      <c r="CQ72" s="61">
        <v>56</v>
      </c>
      <c r="CR72" s="6">
        <f t="shared" si="33"/>
        <v>0</v>
      </c>
      <c r="CS72" s="6">
        <f t="shared" si="34"/>
        <v>0</v>
      </c>
      <c r="CT72" s="56" t="str">
        <f t="shared" si="35"/>
        <v/>
      </c>
      <c r="CU72" s="76">
        <f t="shared" si="36"/>
        <v>0</v>
      </c>
      <c r="CV72" s="76">
        <f t="shared" si="37"/>
        <v>0</v>
      </c>
      <c r="CX72" s="6" t="str">
        <f t="shared" si="38"/>
        <v/>
      </c>
      <c r="CY72" s="6" t="str">
        <f t="shared" si="39"/>
        <v/>
      </c>
      <c r="CZ72" s="6" t="str">
        <f t="shared" si="40"/>
        <v/>
      </c>
      <c r="DA72" s="56" t="str">
        <f>9&amp;$DA$63&amp;"bet"</f>
        <v>90,06bet</v>
      </c>
      <c r="DB72" s="56">
        <f t="shared" si="91"/>
        <v>0</v>
      </c>
      <c r="DC72" s="56">
        <f t="shared" si="92"/>
        <v>0</v>
      </c>
      <c r="DG72" s="56" t="str">
        <f t="shared" si="41"/>
        <v/>
      </c>
      <c r="DH72" s="6">
        <f t="shared" si="42"/>
        <v>0</v>
      </c>
      <c r="DK72" s="6">
        <f t="shared" si="87"/>
        <v>0</v>
      </c>
      <c r="DL72" s="6" t="e">
        <f t="shared" si="88"/>
        <v>#N/A</v>
      </c>
      <c r="DN72" s="6" t="e">
        <f t="shared" si="84"/>
        <v>#N/A</v>
      </c>
      <c r="DP72" s="6" t="str">
        <f t="shared" si="46"/>
        <v/>
      </c>
      <c r="DQ72" s="293">
        <f t="shared" ca="1" si="80"/>
        <v>66</v>
      </c>
      <c r="DR72" s="6" t="str">
        <f t="shared" ca="1" si="70"/>
        <v>x</v>
      </c>
      <c r="DU72" s="293" t="e">
        <f t="shared" ca="1" si="71"/>
        <v>#N/A</v>
      </c>
      <c r="DV72" s="5"/>
      <c r="DW72" s="293" t="e">
        <f t="shared" ca="1" si="81"/>
        <v>#N/A</v>
      </c>
      <c r="DZ72" s="293" t="e">
        <f t="shared" ca="1" si="72"/>
        <v>#N/A</v>
      </c>
      <c r="EA72" s="293" t="e">
        <f t="shared" ca="1" si="73"/>
        <v>#N/A</v>
      </c>
      <c r="EB72" s="293" t="e">
        <f t="shared" ca="1" si="74"/>
        <v>#N/A</v>
      </c>
      <c r="EE72" s="6" t="str">
        <f t="shared" si="47"/>
        <v/>
      </c>
      <c r="EF72" s="293" t="e">
        <f t="shared" ca="1" si="75"/>
        <v>#N/A</v>
      </c>
      <c r="EG72" s="6" t="e">
        <f t="shared" ca="1" si="48"/>
        <v>#N/A</v>
      </c>
    </row>
    <row r="73" spans="1:137" x14ac:dyDescent="0.2">
      <c r="C73" s="75"/>
      <c r="D73" s="184" t="str">
        <f t="shared" si="2"/>
        <v/>
      </c>
      <c r="E73" s="649" t="str">
        <f t="shared" si="82"/>
        <v/>
      </c>
      <c r="F73" s="607" t="str">
        <f t="shared" si="90"/>
        <v>x</v>
      </c>
      <c r="G73" s="650"/>
      <c r="H73" s="651"/>
      <c r="I73" s="651"/>
      <c r="J73" s="651"/>
      <c r="K73" s="652"/>
      <c r="L73" s="889"/>
      <c r="M73" s="889"/>
      <c r="N73" s="653"/>
      <c r="O73" s="651"/>
      <c r="P73" s="651"/>
      <c r="Q73" s="654"/>
      <c r="R73" s="655"/>
      <c r="S73" s="607" t="str">
        <f t="shared" si="4"/>
        <v/>
      </c>
      <c r="T73" s="656" t="str">
        <f t="shared" si="50"/>
        <v/>
      </c>
      <c r="U73" s="656" t="str">
        <f t="shared" si="51"/>
        <v/>
      </c>
      <c r="V73" s="656" t="str">
        <f t="shared" si="5"/>
        <v/>
      </c>
      <c r="W73" s="719"/>
      <c r="X73" s="660"/>
      <c r="Y73" s="656" t="str">
        <f t="shared" si="83"/>
        <v/>
      </c>
      <c r="Z73" s="659"/>
      <c r="AA73" s="654"/>
      <c r="AB73" s="656" t="str">
        <f t="shared" si="7"/>
        <v/>
      </c>
      <c r="AC73" s="661" t="str">
        <f t="shared" si="52"/>
        <v/>
      </c>
      <c r="AE73" s="658" t="str">
        <f t="shared" si="8"/>
        <v/>
      </c>
      <c r="AF73" s="659"/>
      <c r="AT73" s="805" t="str">
        <f t="shared" si="79"/>
        <v/>
      </c>
      <c r="AU73" t="str">
        <f t="shared" si="10"/>
        <v/>
      </c>
      <c r="AV73" s="6" t="str">
        <f t="shared" si="11"/>
        <v/>
      </c>
      <c r="AW73" s="317" t="str">
        <f t="shared" si="12"/>
        <v/>
      </c>
      <c r="AX73" s="158" t="str">
        <f t="shared" si="13"/>
        <v/>
      </c>
      <c r="AY73" s="158" t="str">
        <f t="shared" si="14"/>
        <v/>
      </c>
      <c r="AZ73" s="309" t="str">
        <f t="shared" si="15"/>
        <v/>
      </c>
      <c r="BA73" s="318" t="str">
        <f t="shared" si="16"/>
        <v/>
      </c>
      <c r="BB73" s="473" t="str">
        <f t="shared" si="17"/>
        <v/>
      </c>
      <c r="BC73" s="80" t="str">
        <f t="shared" si="77"/>
        <v/>
      </c>
      <c r="BD73" s="56">
        <f t="shared" si="19"/>
        <v>1</v>
      </c>
      <c r="BE73" s="56"/>
      <c r="BF73" s="56" t="str">
        <f t="shared" si="20"/>
        <v/>
      </c>
      <c r="BG73" s="56" t="str">
        <f t="shared" si="21"/>
        <v/>
      </c>
      <c r="BH73" s="6" t="str">
        <f t="shared" si="22"/>
        <v/>
      </c>
      <c r="BI73" s="6">
        <v>179</v>
      </c>
      <c r="BJ73" s="56" t="str">
        <f>Stam!F60</f>
        <v>179 Leningen 3</v>
      </c>
      <c r="BK73" s="6" t="str">
        <f t="shared" si="23"/>
        <v/>
      </c>
      <c r="BL73" s="56">
        <f t="shared" si="53"/>
        <v>999999</v>
      </c>
      <c r="BM73" s="183">
        <f t="shared" si="54"/>
        <v>99999.000000365006</v>
      </c>
      <c r="BN73" s="61">
        <v>57</v>
      </c>
      <c r="BO73" s="6">
        <f t="shared" si="24"/>
        <v>999999</v>
      </c>
      <c r="BP73" s="6">
        <f t="shared" si="25"/>
        <v>999999</v>
      </c>
      <c r="BQ73" s="6" t="str">
        <f t="shared" si="55"/>
        <v>x</v>
      </c>
      <c r="BR73" s="206">
        <f t="shared" si="26"/>
        <v>99999.000000365006</v>
      </c>
      <c r="BS73" s="6">
        <f t="shared" si="27"/>
        <v>99999.000000365006</v>
      </c>
      <c r="BT73" s="6" t="str">
        <f t="shared" si="56"/>
        <v>x</v>
      </c>
      <c r="BU73" s="6" t="str">
        <f t="shared" si="28"/>
        <v/>
      </c>
      <c r="BW73" s="82">
        <f t="shared" si="57"/>
        <v>9999999999</v>
      </c>
      <c r="BX73" s="80" t="str">
        <f t="shared" si="29"/>
        <v>x</v>
      </c>
      <c r="BY73" s="80" t="str">
        <f t="shared" si="30"/>
        <v/>
      </c>
      <c r="BZ73" s="56" t="str">
        <f t="shared" si="58"/>
        <v/>
      </c>
      <c r="CA73" s="56" t="str">
        <f t="shared" si="59"/>
        <v/>
      </c>
      <c r="CB73" s="88">
        <f t="shared" si="60"/>
        <v>0</v>
      </c>
      <c r="CC73" s="56" t="str">
        <f t="shared" si="31"/>
        <v/>
      </c>
      <c r="CD73" s="56"/>
      <c r="CE73" s="56"/>
      <c r="CF73" s="56"/>
      <c r="CG73" s="56"/>
      <c r="CH73" s="169">
        <f t="shared" si="62"/>
        <v>9999999999</v>
      </c>
      <c r="CI73" s="170">
        <f t="shared" si="63"/>
        <v>9999999999</v>
      </c>
      <c r="CJ73" s="171">
        <f t="shared" si="64"/>
        <v>9999999999</v>
      </c>
      <c r="CK73" s="172" t="str">
        <f t="shared" si="65"/>
        <v/>
      </c>
      <c r="CL73" s="173" t="str">
        <f t="shared" si="32"/>
        <v>x</v>
      </c>
      <c r="CN73" s="6" t="str">
        <f t="shared" si="66"/>
        <v/>
      </c>
      <c r="CO73" s="293" t="e">
        <f t="shared" ca="1" si="78"/>
        <v>#N/A</v>
      </c>
      <c r="CP73" s="6" t="e">
        <f t="shared" ca="1" si="67"/>
        <v>#N/A</v>
      </c>
      <c r="CQ73" s="61">
        <v>57</v>
      </c>
      <c r="CR73" s="6">
        <f t="shared" si="33"/>
        <v>0</v>
      </c>
      <c r="CS73" s="6">
        <f t="shared" si="34"/>
        <v>0</v>
      </c>
      <c r="CT73" s="56" t="str">
        <f t="shared" si="35"/>
        <v/>
      </c>
      <c r="CU73" s="76">
        <f t="shared" si="36"/>
        <v>0</v>
      </c>
      <c r="CV73" s="76">
        <f t="shared" si="37"/>
        <v>0</v>
      </c>
      <c r="CX73" s="6" t="str">
        <f t="shared" si="38"/>
        <v/>
      </c>
      <c r="CY73" s="6" t="str">
        <f t="shared" si="39"/>
        <v/>
      </c>
      <c r="CZ73" s="6" t="str">
        <f t="shared" si="40"/>
        <v/>
      </c>
      <c r="DA73" s="56" t="str">
        <f>10&amp;$DA$63&amp;"bet"</f>
        <v>100,06bet</v>
      </c>
      <c r="DB73" s="56">
        <f t="shared" si="91"/>
        <v>0</v>
      </c>
      <c r="DC73" s="56">
        <f t="shared" si="92"/>
        <v>0</v>
      </c>
      <c r="DG73" s="56" t="str">
        <f t="shared" si="41"/>
        <v/>
      </c>
      <c r="DH73" s="6">
        <f t="shared" si="42"/>
        <v>0</v>
      </c>
      <c r="DK73" s="6">
        <f t="shared" si="87"/>
        <v>0</v>
      </c>
      <c r="DL73" s="6" t="e">
        <f t="shared" si="88"/>
        <v>#N/A</v>
      </c>
      <c r="DN73" s="6" t="e">
        <f t="shared" si="84"/>
        <v>#N/A</v>
      </c>
      <c r="DP73" s="6" t="str">
        <f t="shared" si="46"/>
        <v/>
      </c>
      <c r="DQ73" s="293">
        <f t="shared" ca="1" si="80"/>
        <v>67</v>
      </c>
      <c r="DR73" s="6" t="str">
        <f t="shared" ca="1" si="70"/>
        <v>x</v>
      </c>
      <c r="DU73" s="293" t="e">
        <f t="shared" ca="1" si="71"/>
        <v>#N/A</v>
      </c>
      <c r="DV73" s="5"/>
      <c r="DW73" s="293" t="e">
        <f t="shared" ca="1" si="81"/>
        <v>#N/A</v>
      </c>
      <c r="DZ73" s="293" t="e">
        <f t="shared" ca="1" si="72"/>
        <v>#N/A</v>
      </c>
      <c r="EA73" s="293" t="e">
        <f t="shared" ca="1" si="73"/>
        <v>#N/A</v>
      </c>
      <c r="EB73" s="293" t="e">
        <f t="shared" ca="1" si="74"/>
        <v>#N/A</v>
      </c>
      <c r="EE73" s="6" t="str">
        <f t="shared" si="47"/>
        <v/>
      </c>
      <c r="EF73" s="293" t="e">
        <f t="shared" ca="1" si="75"/>
        <v>#N/A</v>
      </c>
      <c r="EG73" s="6" t="e">
        <f t="shared" ca="1" si="48"/>
        <v>#N/A</v>
      </c>
    </row>
    <row r="74" spans="1:137" x14ac:dyDescent="0.2">
      <c r="C74" s="75"/>
      <c r="D74" s="184" t="str">
        <f t="shared" si="2"/>
        <v/>
      </c>
      <c r="E74" s="649" t="str">
        <f t="shared" si="82"/>
        <v/>
      </c>
      <c r="F74" s="607" t="str">
        <f t="shared" si="90"/>
        <v>x</v>
      </c>
      <c r="G74" s="650"/>
      <c r="H74" s="651"/>
      <c r="I74" s="651"/>
      <c r="J74" s="651"/>
      <c r="K74" s="652"/>
      <c r="L74" s="889"/>
      <c r="M74" s="889"/>
      <c r="N74" s="653"/>
      <c r="O74" s="651"/>
      <c r="P74" s="651"/>
      <c r="Q74" s="654"/>
      <c r="R74" s="655"/>
      <c r="S74" s="607" t="str">
        <f t="shared" si="4"/>
        <v/>
      </c>
      <c r="T74" s="656" t="str">
        <f t="shared" si="50"/>
        <v/>
      </c>
      <c r="U74" s="656" t="str">
        <f t="shared" si="51"/>
        <v/>
      </c>
      <c r="V74" s="656" t="str">
        <f t="shared" si="5"/>
        <v/>
      </c>
      <c r="W74" s="719"/>
      <c r="X74" s="660"/>
      <c r="Y74" s="656" t="str">
        <f t="shared" si="83"/>
        <v/>
      </c>
      <c r="Z74" s="659"/>
      <c r="AA74" s="654"/>
      <c r="AB74" s="656" t="str">
        <f t="shared" si="7"/>
        <v/>
      </c>
      <c r="AC74" s="661" t="str">
        <f t="shared" si="52"/>
        <v/>
      </c>
      <c r="AE74" s="658" t="str">
        <f t="shared" si="8"/>
        <v/>
      </c>
      <c r="AF74" s="659"/>
      <c r="AT74" s="805" t="str">
        <f t="shared" si="79"/>
        <v/>
      </c>
      <c r="AU74" t="str">
        <f t="shared" si="10"/>
        <v/>
      </c>
      <c r="AV74" s="6" t="str">
        <f t="shared" si="11"/>
        <v/>
      </c>
      <c r="AW74" s="317" t="str">
        <f t="shared" si="12"/>
        <v/>
      </c>
      <c r="AX74" s="158" t="str">
        <f t="shared" si="13"/>
        <v/>
      </c>
      <c r="AY74" s="158" t="str">
        <f t="shared" si="14"/>
        <v/>
      </c>
      <c r="AZ74" s="309" t="str">
        <f t="shared" si="15"/>
        <v/>
      </c>
      <c r="BA74" s="318" t="str">
        <f t="shared" si="16"/>
        <v/>
      </c>
      <c r="BB74" s="473" t="str">
        <f t="shared" si="17"/>
        <v/>
      </c>
      <c r="BC74" s="80" t="str">
        <f t="shared" si="77"/>
        <v/>
      </c>
      <c r="BD74" s="56">
        <f t="shared" si="19"/>
        <v>1</v>
      </c>
      <c r="BE74" s="56"/>
      <c r="BF74" s="56" t="str">
        <f t="shared" si="20"/>
        <v/>
      </c>
      <c r="BG74" s="56" t="str">
        <f t="shared" si="21"/>
        <v/>
      </c>
      <c r="BH74" s="6" t="str">
        <f t="shared" si="22"/>
        <v/>
      </c>
      <c r="BI74" s="6">
        <v>180</v>
      </c>
      <c r="BJ74" s="56" t="str">
        <f>Stam!F61</f>
        <v>180 Rabobank</v>
      </c>
      <c r="BK74" s="6" t="str">
        <f t="shared" si="23"/>
        <v/>
      </c>
      <c r="BL74" s="56">
        <f t="shared" si="53"/>
        <v>999999</v>
      </c>
      <c r="BM74" s="183">
        <f t="shared" si="54"/>
        <v>99999.000000369997</v>
      </c>
      <c r="BN74" s="61">
        <v>58</v>
      </c>
      <c r="BO74" s="6">
        <f t="shared" si="24"/>
        <v>999999</v>
      </c>
      <c r="BP74" s="6">
        <f t="shared" si="25"/>
        <v>999999</v>
      </c>
      <c r="BQ74" s="6" t="str">
        <f t="shared" si="55"/>
        <v>x</v>
      </c>
      <c r="BR74" s="206">
        <f t="shared" si="26"/>
        <v>99999.000000369997</v>
      </c>
      <c r="BS74" s="6">
        <f t="shared" si="27"/>
        <v>99999.000000369997</v>
      </c>
      <c r="BT74" s="6" t="str">
        <f t="shared" si="56"/>
        <v>x</v>
      </c>
      <c r="BU74" s="6" t="str">
        <f t="shared" si="28"/>
        <v/>
      </c>
      <c r="BW74" s="82">
        <f t="shared" si="57"/>
        <v>9999999999</v>
      </c>
      <c r="BX74" s="80" t="str">
        <f t="shared" si="29"/>
        <v>x</v>
      </c>
      <c r="BY74" s="80" t="str">
        <f t="shared" si="30"/>
        <v/>
      </c>
      <c r="BZ74" s="56" t="str">
        <f t="shared" si="58"/>
        <v/>
      </c>
      <c r="CA74" s="56" t="str">
        <f t="shared" si="59"/>
        <v/>
      </c>
      <c r="CB74" s="88">
        <f t="shared" si="60"/>
        <v>0</v>
      </c>
      <c r="CC74" s="56" t="str">
        <f t="shared" si="31"/>
        <v/>
      </c>
      <c r="CD74" s="56"/>
      <c r="CE74" s="56"/>
      <c r="CF74" s="56"/>
      <c r="CG74" s="56"/>
      <c r="CH74" s="169">
        <f t="shared" si="62"/>
        <v>9999999999</v>
      </c>
      <c r="CI74" s="170">
        <f t="shared" si="63"/>
        <v>9999999999</v>
      </c>
      <c r="CJ74" s="171">
        <f t="shared" si="64"/>
        <v>9999999999</v>
      </c>
      <c r="CK74" s="172" t="str">
        <f t="shared" si="65"/>
        <v/>
      </c>
      <c r="CL74" s="173" t="str">
        <f t="shared" si="32"/>
        <v>x</v>
      </c>
      <c r="CN74" s="6" t="str">
        <f t="shared" si="66"/>
        <v/>
      </c>
      <c r="CO74" s="293" t="e">
        <f t="shared" ca="1" si="78"/>
        <v>#N/A</v>
      </c>
      <c r="CP74" s="6" t="e">
        <f t="shared" ca="1" si="67"/>
        <v>#N/A</v>
      </c>
      <c r="CQ74" s="61">
        <v>58</v>
      </c>
      <c r="CR74" s="6">
        <f t="shared" si="33"/>
        <v>0</v>
      </c>
      <c r="CS74" s="6">
        <f t="shared" si="34"/>
        <v>0</v>
      </c>
      <c r="CT74" s="56" t="str">
        <f t="shared" si="35"/>
        <v/>
      </c>
      <c r="CU74" s="76">
        <f t="shared" si="36"/>
        <v>0</v>
      </c>
      <c r="CV74" s="76">
        <f t="shared" si="37"/>
        <v>0</v>
      </c>
      <c r="CX74" s="6" t="str">
        <f t="shared" si="38"/>
        <v/>
      </c>
      <c r="CY74" s="6" t="str">
        <f t="shared" si="39"/>
        <v/>
      </c>
      <c r="CZ74" s="6" t="str">
        <f t="shared" si="40"/>
        <v/>
      </c>
      <c r="DA74" s="56" t="str">
        <f>11&amp;$DA$63&amp;"bet"</f>
        <v>110,06bet</v>
      </c>
      <c r="DB74" s="56">
        <f t="shared" si="91"/>
        <v>0</v>
      </c>
      <c r="DC74" s="56">
        <f t="shared" si="92"/>
        <v>0</v>
      </c>
      <c r="DG74" s="56" t="str">
        <f t="shared" si="41"/>
        <v/>
      </c>
      <c r="DH74" s="6">
        <f t="shared" si="42"/>
        <v>0</v>
      </c>
      <c r="DK74" s="6">
        <f t="shared" si="87"/>
        <v>0</v>
      </c>
      <c r="DL74" s="6" t="e">
        <f t="shared" si="88"/>
        <v>#N/A</v>
      </c>
      <c r="DN74" s="6" t="e">
        <f t="shared" si="84"/>
        <v>#N/A</v>
      </c>
      <c r="DP74" s="6" t="str">
        <f t="shared" si="46"/>
        <v/>
      </c>
      <c r="DQ74" s="293">
        <f t="shared" ca="1" si="80"/>
        <v>68</v>
      </c>
      <c r="DR74" s="6" t="str">
        <f t="shared" ca="1" si="70"/>
        <v>x</v>
      </c>
      <c r="DU74" s="293" t="e">
        <f t="shared" ca="1" si="71"/>
        <v>#N/A</v>
      </c>
      <c r="DV74" s="5"/>
      <c r="DW74" s="293" t="e">
        <f t="shared" ca="1" si="81"/>
        <v>#N/A</v>
      </c>
      <c r="DZ74" s="293" t="e">
        <f t="shared" ca="1" si="72"/>
        <v>#N/A</v>
      </c>
      <c r="EA74" s="293" t="e">
        <f t="shared" ca="1" si="73"/>
        <v>#N/A</v>
      </c>
      <c r="EB74" s="293" t="e">
        <f t="shared" ca="1" si="74"/>
        <v>#N/A</v>
      </c>
      <c r="EE74" s="6" t="str">
        <f t="shared" si="47"/>
        <v/>
      </c>
      <c r="EF74" s="293" t="e">
        <f t="shared" ca="1" si="75"/>
        <v>#N/A</v>
      </c>
      <c r="EG74" s="6" t="e">
        <f t="shared" ca="1" si="48"/>
        <v>#N/A</v>
      </c>
    </row>
    <row r="75" spans="1:137" x14ac:dyDescent="0.2">
      <c r="C75" s="75"/>
      <c r="D75" s="184" t="str">
        <f t="shared" si="2"/>
        <v/>
      </c>
      <c r="E75" s="649" t="str">
        <f t="shared" si="82"/>
        <v/>
      </c>
      <c r="F75" s="607" t="str">
        <f t="shared" si="90"/>
        <v>x</v>
      </c>
      <c r="G75" s="650"/>
      <c r="H75" s="651"/>
      <c r="I75" s="651"/>
      <c r="J75" s="651"/>
      <c r="K75" s="652"/>
      <c r="L75" s="889"/>
      <c r="M75" s="889"/>
      <c r="N75" s="653"/>
      <c r="O75" s="651"/>
      <c r="P75" s="651"/>
      <c r="Q75" s="654"/>
      <c r="R75" s="655"/>
      <c r="S75" s="607" t="str">
        <f t="shared" si="4"/>
        <v/>
      </c>
      <c r="T75" s="656" t="str">
        <f t="shared" si="50"/>
        <v/>
      </c>
      <c r="U75" s="656" t="str">
        <f t="shared" si="51"/>
        <v/>
      </c>
      <c r="V75" s="656" t="str">
        <f t="shared" si="5"/>
        <v/>
      </c>
      <c r="W75" s="719"/>
      <c r="X75" s="660"/>
      <c r="Y75" s="656" t="str">
        <f t="shared" si="83"/>
        <v/>
      </c>
      <c r="Z75" s="659"/>
      <c r="AA75" s="654"/>
      <c r="AB75" s="656" t="str">
        <f t="shared" si="7"/>
        <v/>
      </c>
      <c r="AC75" s="661" t="str">
        <f t="shared" si="52"/>
        <v/>
      </c>
      <c r="AE75" s="658" t="str">
        <f t="shared" si="8"/>
        <v/>
      </c>
      <c r="AF75" s="659"/>
      <c r="AT75" s="805" t="str">
        <f t="shared" si="79"/>
        <v/>
      </c>
      <c r="AU75" t="str">
        <f t="shared" si="10"/>
        <v/>
      </c>
      <c r="AV75" s="6" t="str">
        <f t="shared" si="11"/>
        <v/>
      </c>
      <c r="AW75" s="317" t="str">
        <f t="shared" si="12"/>
        <v/>
      </c>
      <c r="AX75" s="158" t="str">
        <f t="shared" si="13"/>
        <v/>
      </c>
      <c r="AY75" s="158" t="str">
        <f t="shared" si="14"/>
        <v/>
      </c>
      <c r="AZ75" s="309" t="str">
        <f t="shared" si="15"/>
        <v/>
      </c>
      <c r="BA75" s="318" t="str">
        <f t="shared" si="16"/>
        <v/>
      </c>
      <c r="BB75" s="473" t="str">
        <f t="shared" si="17"/>
        <v/>
      </c>
      <c r="BC75" s="80" t="str">
        <f t="shared" si="77"/>
        <v/>
      </c>
      <c r="BD75" s="56">
        <f t="shared" si="19"/>
        <v>1</v>
      </c>
      <c r="BE75" s="56"/>
      <c r="BF75" s="56" t="str">
        <f t="shared" si="20"/>
        <v/>
      </c>
      <c r="BG75" s="56" t="str">
        <f t="shared" si="21"/>
        <v/>
      </c>
      <c r="BH75" s="6" t="str">
        <f t="shared" si="22"/>
        <v/>
      </c>
      <c r="BI75" s="6">
        <v>181</v>
      </c>
      <c r="BJ75" s="56" t="str">
        <f>Stam!F62</f>
        <v>181 Fortis Rea3</v>
      </c>
      <c r="BK75" s="6" t="str">
        <f t="shared" si="23"/>
        <v/>
      </c>
      <c r="BL75" s="56">
        <f t="shared" si="53"/>
        <v>999999</v>
      </c>
      <c r="BM75" s="183">
        <f t="shared" si="54"/>
        <v>99999.000000375003</v>
      </c>
      <c r="BN75" s="61">
        <v>59</v>
      </c>
      <c r="BO75" s="6">
        <f t="shared" si="24"/>
        <v>999999</v>
      </c>
      <c r="BP75" s="6">
        <f t="shared" si="25"/>
        <v>999999</v>
      </c>
      <c r="BQ75" s="6" t="str">
        <f t="shared" si="55"/>
        <v>x</v>
      </c>
      <c r="BR75" s="206">
        <f t="shared" si="26"/>
        <v>99999.000000375003</v>
      </c>
      <c r="BS75" s="6">
        <f t="shared" si="27"/>
        <v>99999.000000375003</v>
      </c>
      <c r="BT75" s="6" t="str">
        <f t="shared" si="56"/>
        <v>x</v>
      </c>
      <c r="BU75" s="6" t="str">
        <f t="shared" si="28"/>
        <v/>
      </c>
      <c r="BW75" s="82">
        <f t="shared" si="57"/>
        <v>9999999999</v>
      </c>
      <c r="BX75" s="80" t="str">
        <f t="shared" si="29"/>
        <v>x</v>
      </c>
      <c r="BY75" s="80" t="str">
        <f t="shared" si="30"/>
        <v/>
      </c>
      <c r="BZ75" s="56" t="str">
        <f t="shared" si="58"/>
        <v/>
      </c>
      <c r="CA75" s="56" t="str">
        <f t="shared" si="59"/>
        <v/>
      </c>
      <c r="CB75" s="88">
        <f t="shared" si="60"/>
        <v>0</v>
      </c>
      <c r="CC75" s="56" t="str">
        <f t="shared" si="31"/>
        <v/>
      </c>
      <c r="CD75" s="56"/>
      <c r="CE75" s="56"/>
      <c r="CF75" s="56"/>
      <c r="CG75" s="56"/>
      <c r="CH75" s="169">
        <f t="shared" si="62"/>
        <v>9999999999</v>
      </c>
      <c r="CI75" s="170">
        <f t="shared" si="63"/>
        <v>9999999999</v>
      </c>
      <c r="CJ75" s="171">
        <f t="shared" si="64"/>
        <v>9999999999</v>
      </c>
      <c r="CK75" s="172" t="str">
        <f t="shared" si="65"/>
        <v/>
      </c>
      <c r="CL75" s="173" t="str">
        <f t="shared" si="32"/>
        <v>x</v>
      </c>
      <c r="CN75" s="6" t="str">
        <f t="shared" si="66"/>
        <v/>
      </c>
      <c r="CO75" s="293" t="e">
        <f t="shared" ca="1" si="78"/>
        <v>#N/A</v>
      </c>
      <c r="CP75" s="6" t="e">
        <f t="shared" ca="1" si="67"/>
        <v>#N/A</v>
      </c>
      <c r="CQ75" s="61">
        <v>59</v>
      </c>
      <c r="CR75" s="6">
        <f t="shared" si="33"/>
        <v>0</v>
      </c>
      <c r="CS75" s="6">
        <f t="shared" si="34"/>
        <v>0</v>
      </c>
      <c r="CT75" s="56" t="str">
        <f t="shared" si="35"/>
        <v/>
      </c>
      <c r="CU75" s="76">
        <f t="shared" si="36"/>
        <v>0</v>
      </c>
      <c r="CV75" s="76">
        <f t="shared" si="37"/>
        <v>0</v>
      </c>
      <c r="CX75" s="6" t="str">
        <f t="shared" si="38"/>
        <v/>
      </c>
      <c r="CY75" s="6" t="str">
        <f t="shared" si="39"/>
        <v/>
      </c>
      <c r="CZ75" s="6" t="str">
        <f t="shared" si="40"/>
        <v/>
      </c>
      <c r="DA75" s="56" t="str">
        <f>12&amp;$DA$63&amp;"bet"</f>
        <v>120,06bet</v>
      </c>
      <c r="DB75" s="56">
        <f t="shared" si="91"/>
        <v>0</v>
      </c>
      <c r="DC75" s="56">
        <f t="shared" si="92"/>
        <v>0</v>
      </c>
      <c r="DG75" s="56" t="str">
        <f t="shared" si="41"/>
        <v/>
      </c>
      <c r="DH75" s="6">
        <f t="shared" si="42"/>
        <v>0</v>
      </c>
      <c r="DK75" s="6">
        <f t="shared" si="87"/>
        <v>0</v>
      </c>
      <c r="DL75" s="6" t="e">
        <f t="shared" si="88"/>
        <v>#N/A</v>
      </c>
      <c r="DN75" s="6" t="e">
        <f t="shared" si="84"/>
        <v>#N/A</v>
      </c>
      <c r="DP75" s="6" t="str">
        <f t="shared" si="46"/>
        <v/>
      </c>
      <c r="DQ75" s="293">
        <f t="shared" ca="1" si="80"/>
        <v>69</v>
      </c>
      <c r="DR75" s="6" t="str">
        <f t="shared" ca="1" si="70"/>
        <v>x</v>
      </c>
      <c r="DU75" s="293" t="e">
        <f t="shared" ca="1" si="71"/>
        <v>#N/A</v>
      </c>
      <c r="DV75" s="5"/>
      <c r="DW75" s="293" t="e">
        <f t="shared" ca="1" si="81"/>
        <v>#N/A</v>
      </c>
      <c r="DZ75" s="293" t="e">
        <f t="shared" ca="1" si="72"/>
        <v>#N/A</v>
      </c>
      <c r="EA75" s="293" t="e">
        <f t="shared" ca="1" si="73"/>
        <v>#N/A</v>
      </c>
      <c r="EB75" s="293" t="e">
        <f t="shared" ca="1" si="74"/>
        <v>#N/A</v>
      </c>
      <c r="EE75" s="6" t="str">
        <f t="shared" si="47"/>
        <v/>
      </c>
      <c r="EF75" s="293" t="e">
        <f t="shared" ca="1" si="75"/>
        <v>#N/A</v>
      </c>
      <c r="EG75" s="6" t="e">
        <f t="shared" ca="1" si="48"/>
        <v>#N/A</v>
      </c>
    </row>
    <row r="76" spans="1:137" x14ac:dyDescent="0.2">
      <c r="C76" s="75"/>
      <c r="D76" s="184" t="str">
        <f t="shared" si="2"/>
        <v/>
      </c>
      <c r="E76" s="649" t="str">
        <f t="shared" si="82"/>
        <v/>
      </c>
      <c r="F76" s="607" t="str">
        <f t="shared" si="90"/>
        <v>x</v>
      </c>
      <c r="G76" s="650"/>
      <c r="H76" s="651"/>
      <c r="I76" s="651"/>
      <c r="J76" s="651"/>
      <c r="K76" s="652"/>
      <c r="L76" s="889"/>
      <c r="M76" s="889"/>
      <c r="N76" s="653"/>
      <c r="O76" s="651"/>
      <c r="P76" s="651"/>
      <c r="Q76" s="654"/>
      <c r="R76" s="655"/>
      <c r="S76" s="607" t="str">
        <f t="shared" si="4"/>
        <v/>
      </c>
      <c r="T76" s="656" t="str">
        <f t="shared" si="50"/>
        <v/>
      </c>
      <c r="U76" s="656" t="str">
        <f t="shared" si="51"/>
        <v/>
      </c>
      <c r="V76" s="656" t="str">
        <f t="shared" si="5"/>
        <v/>
      </c>
      <c r="W76" s="719"/>
      <c r="X76" s="660"/>
      <c r="Y76" s="656" t="str">
        <f t="shared" si="83"/>
        <v/>
      </c>
      <c r="Z76" s="659"/>
      <c r="AA76" s="654"/>
      <c r="AB76" s="656" t="str">
        <f t="shared" si="7"/>
        <v/>
      </c>
      <c r="AC76" s="661" t="str">
        <f t="shared" si="52"/>
        <v/>
      </c>
      <c r="AE76" s="658" t="str">
        <f t="shared" si="8"/>
        <v/>
      </c>
      <c r="AF76" s="659"/>
      <c r="AT76" s="805" t="str">
        <f t="shared" si="79"/>
        <v/>
      </c>
      <c r="AU76" t="str">
        <f t="shared" si="10"/>
        <v/>
      </c>
      <c r="AV76" s="6" t="str">
        <f t="shared" si="11"/>
        <v/>
      </c>
      <c r="AW76" s="317" t="str">
        <f t="shared" si="12"/>
        <v/>
      </c>
      <c r="AX76" s="158" t="str">
        <f t="shared" si="13"/>
        <v/>
      </c>
      <c r="AY76" s="158" t="str">
        <f t="shared" si="14"/>
        <v/>
      </c>
      <c r="AZ76" s="309" t="str">
        <f t="shared" si="15"/>
        <v/>
      </c>
      <c r="BA76" s="318" t="str">
        <f t="shared" si="16"/>
        <v/>
      </c>
      <c r="BB76" s="473" t="str">
        <f t="shared" si="17"/>
        <v/>
      </c>
      <c r="BC76" s="80" t="str">
        <f t="shared" si="77"/>
        <v/>
      </c>
      <c r="BD76" s="56">
        <f t="shared" si="19"/>
        <v>1</v>
      </c>
      <c r="BE76" s="56"/>
      <c r="BF76" s="56" t="str">
        <f t="shared" si="20"/>
        <v/>
      </c>
      <c r="BG76" s="56" t="str">
        <f t="shared" si="21"/>
        <v/>
      </c>
      <c r="BH76" s="6" t="str">
        <f t="shared" si="22"/>
        <v/>
      </c>
      <c r="BI76" s="6">
        <v>182</v>
      </c>
      <c r="BJ76" s="56" t="str">
        <f>Stam!F63</f>
        <v>182 Lehmann</v>
      </c>
      <c r="BK76" s="6" t="str">
        <f t="shared" si="23"/>
        <v/>
      </c>
      <c r="BL76" s="56">
        <f t="shared" si="53"/>
        <v>999999</v>
      </c>
      <c r="BM76" s="183">
        <f t="shared" si="54"/>
        <v>99999.000000379994</v>
      </c>
      <c r="BN76" s="61">
        <v>60</v>
      </c>
      <c r="BO76" s="6">
        <f t="shared" si="24"/>
        <v>999999</v>
      </c>
      <c r="BP76" s="6">
        <f t="shared" si="25"/>
        <v>999999</v>
      </c>
      <c r="BQ76" s="6" t="str">
        <f t="shared" si="55"/>
        <v>x</v>
      </c>
      <c r="BR76" s="206">
        <f t="shared" si="26"/>
        <v>99999.000000379994</v>
      </c>
      <c r="BS76" s="6">
        <f t="shared" si="27"/>
        <v>99999.000000379994</v>
      </c>
      <c r="BT76" s="6" t="str">
        <f t="shared" si="56"/>
        <v>x</v>
      </c>
      <c r="BU76" s="6" t="str">
        <f t="shared" si="28"/>
        <v/>
      </c>
      <c r="BW76" s="82">
        <f t="shared" si="57"/>
        <v>9999999999</v>
      </c>
      <c r="BX76" s="80" t="str">
        <f t="shared" si="29"/>
        <v>x</v>
      </c>
      <c r="BY76" s="80" t="str">
        <f t="shared" si="30"/>
        <v/>
      </c>
      <c r="BZ76" s="56" t="str">
        <f t="shared" si="58"/>
        <v/>
      </c>
      <c r="CA76" s="56" t="str">
        <f t="shared" si="59"/>
        <v/>
      </c>
      <c r="CB76" s="88">
        <f t="shared" si="60"/>
        <v>0</v>
      </c>
      <c r="CC76" s="56" t="str">
        <f t="shared" si="31"/>
        <v/>
      </c>
      <c r="CD76" s="56"/>
      <c r="CE76" s="56"/>
      <c r="CF76" s="56"/>
      <c r="CG76" s="56"/>
      <c r="CH76" s="169">
        <f t="shared" si="62"/>
        <v>9999999999</v>
      </c>
      <c r="CI76" s="170">
        <f t="shared" si="63"/>
        <v>9999999999</v>
      </c>
      <c r="CJ76" s="171">
        <f t="shared" si="64"/>
        <v>9999999999</v>
      </c>
      <c r="CK76" s="172" t="str">
        <f t="shared" si="65"/>
        <v/>
      </c>
      <c r="CL76" s="173" t="str">
        <f t="shared" si="32"/>
        <v>x</v>
      </c>
      <c r="CN76" s="6" t="str">
        <f t="shared" si="66"/>
        <v/>
      </c>
      <c r="CO76" s="293" t="e">
        <f t="shared" ca="1" si="78"/>
        <v>#N/A</v>
      </c>
      <c r="CP76" s="6" t="e">
        <f t="shared" ca="1" si="67"/>
        <v>#N/A</v>
      </c>
      <c r="CQ76" s="61">
        <v>60</v>
      </c>
      <c r="CR76" s="6">
        <f t="shared" si="33"/>
        <v>0</v>
      </c>
      <c r="CS76" s="6">
        <f t="shared" si="34"/>
        <v>0</v>
      </c>
      <c r="CT76" s="56" t="str">
        <f t="shared" si="35"/>
        <v/>
      </c>
      <c r="CU76" s="76">
        <f t="shared" si="36"/>
        <v>0</v>
      </c>
      <c r="CV76" s="76">
        <f t="shared" si="37"/>
        <v>0</v>
      </c>
      <c r="CX76" s="6" t="str">
        <f t="shared" si="38"/>
        <v/>
      </c>
      <c r="CY76" s="6" t="str">
        <f t="shared" si="39"/>
        <v/>
      </c>
      <c r="CZ76" s="6" t="str">
        <f t="shared" si="40"/>
        <v/>
      </c>
      <c r="DB76" s="203">
        <f>SUM(DB64:DB75)</f>
        <v>0</v>
      </c>
      <c r="DC76" s="203">
        <f>SUM(DC64:DC75)</f>
        <v>0</v>
      </c>
      <c r="DD76" s="56" t="e">
        <f>DC76/DB76</f>
        <v>#DIV/0!</v>
      </c>
      <c r="DG76" s="56" t="str">
        <f t="shared" si="41"/>
        <v/>
      </c>
      <c r="DH76" s="6">
        <f t="shared" si="42"/>
        <v>0</v>
      </c>
      <c r="DK76" s="6">
        <f t="shared" si="87"/>
        <v>0</v>
      </c>
      <c r="DL76" s="6" t="e">
        <f t="shared" si="88"/>
        <v>#N/A</v>
      </c>
      <c r="DN76" s="6" t="e">
        <f t="shared" si="84"/>
        <v>#N/A</v>
      </c>
      <c r="DP76" s="6" t="str">
        <f t="shared" si="46"/>
        <v/>
      </c>
      <c r="DQ76" s="293">
        <f t="shared" ca="1" si="80"/>
        <v>70</v>
      </c>
      <c r="DR76" s="6" t="str">
        <f t="shared" ca="1" si="70"/>
        <v>x</v>
      </c>
      <c r="DU76" s="293" t="e">
        <f t="shared" ca="1" si="71"/>
        <v>#N/A</v>
      </c>
      <c r="DV76" s="5"/>
      <c r="DW76" s="293" t="e">
        <f t="shared" ca="1" si="81"/>
        <v>#N/A</v>
      </c>
      <c r="DZ76" s="293" t="e">
        <f t="shared" ca="1" si="72"/>
        <v>#N/A</v>
      </c>
      <c r="EA76" s="293" t="e">
        <f t="shared" ca="1" si="73"/>
        <v>#N/A</v>
      </c>
      <c r="EB76" s="293" t="e">
        <f t="shared" ca="1" si="74"/>
        <v>#N/A</v>
      </c>
      <c r="EE76" s="6" t="str">
        <f t="shared" si="47"/>
        <v/>
      </c>
      <c r="EF76" s="293" t="e">
        <f t="shared" ca="1" si="75"/>
        <v>#N/A</v>
      </c>
      <c r="EG76" s="6" t="e">
        <f t="shared" ca="1" si="48"/>
        <v>#N/A</v>
      </c>
    </row>
    <row r="77" spans="1:137" x14ac:dyDescent="0.2">
      <c r="C77" s="75"/>
      <c r="D77" s="184" t="str">
        <f t="shared" si="2"/>
        <v/>
      </c>
      <c r="E77" s="649" t="str">
        <f t="shared" si="82"/>
        <v/>
      </c>
      <c r="F77" s="607" t="str">
        <f t="shared" si="90"/>
        <v>x</v>
      </c>
      <c r="G77" s="650"/>
      <c r="H77" s="651"/>
      <c r="I77" s="651"/>
      <c r="J77" s="651"/>
      <c r="K77" s="652"/>
      <c r="L77" s="889"/>
      <c r="M77" s="889"/>
      <c r="N77" s="653"/>
      <c r="O77" s="651"/>
      <c r="P77" s="651"/>
      <c r="Q77" s="654"/>
      <c r="R77" s="655"/>
      <c r="S77" s="607" t="str">
        <f t="shared" si="4"/>
        <v/>
      </c>
      <c r="T77" s="656" t="str">
        <f t="shared" si="50"/>
        <v/>
      </c>
      <c r="U77" s="656" t="str">
        <f t="shared" si="51"/>
        <v/>
      </c>
      <c r="V77" s="656" t="str">
        <f t="shared" si="5"/>
        <v/>
      </c>
      <c r="W77" s="719"/>
      <c r="X77" s="660"/>
      <c r="Y77" s="656" t="str">
        <f t="shared" si="83"/>
        <v/>
      </c>
      <c r="Z77" s="659"/>
      <c r="AA77" s="654"/>
      <c r="AB77" s="656" t="str">
        <f t="shared" si="7"/>
        <v/>
      </c>
      <c r="AC77" s="661" t="str">
        <f t="shared" si="52"/>
        <v/>
      </c>
      <c r="AE77" s="658" t="str">
        <f t="shared" si="8"/>
        <v/>
      </c>
      <c r="AF77" s="659"/>
      <c r="AT77" s="805" t="str">
        <f t="shared" si="79"/>
        <v/>
      </c>
      <c r="AU77" t="str">
        <f t="shared" si="10"/>
        <v/>
      </c>
      <c r="AV77" s="6" t="str">
        <f t="shared" si="11"/>
        <v/>
      </c>
      <c r="AW77" s="317" t="str">
        <f t="shared" si="12"/>
        <v/>
      </c>
      <c r="AX77" s="158" t="str">
        <f t="shared" si="13"/>
        <v/>
      </c>
      <c r="AY77" s="158" t="str">
        <f t="shared" si="14"/>
        <v/>
      </c>
      <c r="AZ77" s="309" t="str">
        <f t="shared" si="15"/>
        <v/>
      </c>
      <c r="BA77" s="318" t="str">
        <f t="shared" si="16"/>
        <v/>
      </c>
      <c r="BB77" s="473" t="str">
        <f t="shared" si="17"/>
        <v/>
      </c>
      <c r="BC77" s="80" t="str">
        <f t="shared" si="77"/>
        <v/>
      </c>
      <c r="BD77" s="56">
        <f t="shared" si="19"/>
        <v>1</v>
      </c>
      <c r="BE77" s="56"/>
      <c r="BF77" s="56" t="str">
        <f t="shared" si="20"/>
        <v/>
      </c>
      <c r="BG77" s="56" t="str">
        <f t="shared" si="21"/>
        <v/>
      </c>
      <c r="BH77" s="6" t="str">
        <f t="shared" si="22"/>
        <v/>
      </c>
      <c r="BI77" s="6">
        <v>183</v>
      </c>
      <c r="BJ77" s="56" t="str">
        <f>Stam!F64</f>
        <v>183 Fortis Reaal</v>
      </c>
      <c r="BK77" s="6" t="str">
        <f t="shared" si="23"/>
        <v/>
      </c>
      <c r="BL77" s="56">
        <f t="shared" si="53"/>
        <v>999999</v>
      </c>
      <c r="BM77" s="183">
        <f t="shared" si="54"/>
        <v>99999.000000385</v>
      </c>
      <c r="BN77" s="61">
        <v>61</v>
      </c>
      <c r="BO77" s="6">
        <f t="shared" si="24"/>
        <v>999999</v>
      </c>
      <c r="BP77" s="6">
        <f t="shared" si="25"/>
        <v>999999</v>
      </c>
      <c r="BQ77" s="6" t="str">
        <f t="shared" si="55"/>
        <v>x</v>
      </c>
      <c r="BR77" s="206">
        <f t="shared" si="26"/>
        <v>99999.000000385</v>
      </c>
      <c r="BS77" s="6">
        <f t="shared" si="27"/>
        <v>99999.000000385</v>
      </c>
      <c r="BT77" s="6" t="str">
        <f t="shared" si="56"/>
        <v>x</v>
      </c>
      <c r="BU77" s="6" t="str">
        <f t="shared" si="28"/>
        <v/>
      </c>
      <c r="BW77" s="82">
        <f t="shared" si="57"/>
        <v>9999999999</v>
      </c>
      <c r="BX77" s="80" t="str">
        <f t="shared" si="29"/>
        <v>x</v>
      </c>
      <c r="BY77" s="80" t="str">
        <f t="shared" si="30"/>
        <v/>
      </c>
      <c r="BZ77" s="56" t="str">
        <f t="shared" si="58"/>
        <v/>
      </c>
      <c r="CA77" s="56" t="str">
        <f t="shared" si="59"/>
        <v/>
      </c>
      <c r="CB77" s="88">
        <f t="shared" si="60"/>
        <v>0</v>
      </c>
      <c r="CC77" s="56" t="str">
        <f t="shared" si="31"/>
        <v/>
      </c>
      <c r="CD77" s="56"/>
      <c r="CE77" s="56"/>
      <c r="CF77" s="56"/>
      <c r="CG77" s="56"/>
      <c r="CH77" s="169">
        <f t="shared" si="62"/>
        <v>9999999999</v>
      </c>
      <c r="CI77" s="170">
        <f t="shared" si="63"/>
        <v>9999999999</v>
      </c>
      <c r="CJ77" s="171">
        <f t="shared" si="64"/>
        <v>9999999999</v>
      </c>
      <c r="CK77" s="172" t="str">
        <f t="shared" si="65"/>
        <v/>
      </c>
      <c r="CL77" s="173" t="str">
        <f t="shared" si="32"/>
        <v>x</v>
      </c>
      <c r="CN77" s="6" t="str">
        <f t="shared" si="66"/>
        <v/>
      </c>
      <c r="CO77" s="293" t="e">
        <f t="shared" ca="1" si="78"/>
        <v>#N/A</v>
      </c>
      <c r="CP77" s="6" t="e">
        <f t="shared" ca="1" si="67"/>
        <v>#N/A</v>
      </c>
      <c r="CQ77" s="61">
        <v>61</v>
      </c>
      <c r="CR77" s="6">
        <f t="shared" si="33"/>
        <v>0</v>
      </c>
      <c r="CS77" s="6">
        <f t="shared" si="34"/>
        <v>0</v>
      </c>
      <c r="CT77" s="56" t="str">
        <f t="shared" si="35"/>
        <v/>
      </c>
      <c r="CU77" s="76">
        <f t="shared" si="36"/>
        <v>0</v>
      </c>
      <c r="CV77" s="76">
        <f t="shared" si="37"/>
        <v>0</v>
      </c>
      <c r="CX77" s="6" t="str">
        <f t="shared" si="38"/>
        <v/>
      </c>
      <c r="CY77" s="6" t="str">
        <f t="shared" si="39"/>
        <v/>
      </c>
      <c r="CZ77" s="6" t="str">
        <f t="shared" si="40"/>
        <v/>
      </c>
      <c r="DG77" s="56" t="str">
        <f t="shared" si="41"/>
        <v/>
      </c>
      <c r="DH77" s="6">
        <f t="shared" si="42"/>
        <v>0</v>
      </c>
      <c r="DK77" s="6">
        <f t="shared" si="87"/>
        <v>0</v>
      </c>
      <c r="DL77" s="6" t="e">
        <f t="shared" si="88"/>
        <v>#N/A</v>
      </c>
      <c r="DN77" s="6" t="e">
        <f t="shared" si="84"/>
        <v>#N/A</v>
      </c>
      <c r="DP77" s="6" t="str">
        <f t="shared" si="46"/>
        <v/>
      </c>
      <c r="DQ77" s="293">
        <f t="shared" ca="1" si="80"/>
        <v>71</v>
      </c>
      <c r="DR77" s="6" t="str">
        <f t="shared" ca="1" si="70"/>
        <v>x</v>
      </c>
      <c r="DU77" s="293" t="e">
        <f t="shared" ca="1" si="71"/>
        <v>#N/A</v>
      </c>
      <c r="DV77" s="5"/>
      <c r="DW77" s="293" t="e">
        <f t="shared" ca="1" si="81"/>
        <v>#N/A</v>
      </c>
      <c r="DZ77" s="293" t="e">
        <f t="shared" ca="1" si="72"/>
        <v>#N/A</v>
      </c>
      <c r="EA77" s="293" t="e">
        <f t="shared" ca="1" si="73"/>
        <v>#N/A</v>
      </c>
      <c r="EB77" s="293" t="e">
        <f t="shared" ca="1" si="74"/>
        <v>#N/A</v>
      </c>
      <c r="EE77" s="6" t="str">
        <f t="shared" si="47"/>
        <v/>
      </c>
      <c r="EF77" s="293" t="e">
        <f t="shared" ca="1" si="75"/>
        <v>#N/A</v>
      </c>
      <c r="EG77" s="6" t="e">
        <f t="shared" ca="1" si="48"/>
        <v>#N/A</v>
      </c>
    </row>
    <row r="78" spans="1:137" x14ac:dyDescent="0.2">
      <c r="C78" s="75"/>
      <c r="D78" s="184" t="str">
        <f t="shared" si="2"/>
        <v/>
      </c>
      <c r="E78" s="649" t="str">
        <f t="shared" si="82"/>
        <v/>
      </c>
      <c r="F78" s="607" t="str">
        <f t="shared" si="90"/>
        <v>x</v>
      </c>
      <c r="G78" s="650"/>
      <c r="H78" s="651"/>
      <c r="I78" s="651"/>
      <c r="J78" s="651"/>
      <c r="K78" s="652"/>
      <c r="L78" s="889"/>
      <c r="M78" s="889"/>
      <c r="N78" s="653"/>
      <c r="O78" s="651"/>
      <c r="P78" s="651"/>
      <c r="Q78" s="654"/>
      <c r="R78" s="655"/>
      <c r="S78" s="607" t="str">
        <f t="shared" si="4"/>
        <v/>
      </c>
      <c r="T78" s="656" t="str">
        <f t="shared" si="50"/>
        <v/>
      </c>
      <c r="U78" s="656" t="str">
        <f t="shared" si="51"/>
        <v/>
      </c>
      <c r="V78" s="656" t="str">
        <f t="shared" si="5"/>
        <v/>
      </c>
      <c r="W78" s="719"/>
      <c r="X78" s="660"/>
      <c r="Y78" s="656" t="str">
        <f t="shared" si="83"/>
        <v/>
      </c>
      <c r="Z78" s="659"/>
      <c r="AA78" s="654"/>
      <c r="AB78" s="656" t="str">
        <f t="shared" si="7"/>
        <v/>
      </c>
      <c r="AC78" s="661" t="str">
        <f t="shared" si="52"/>
        <v/>
      </c>
      <c r="AE78" s="658" t="str">
        <f t="shared" si="8"/>
        <v/>
      </c>
      <c r="AF78" s="659"/>
      <c r="AT78" s="805" t="str">
        <f t="shared" si="79"/>
        <v/>
      </c>
      <c r="AU78" t="str">
        <f t="shared" si="10"/>
        <v/>
      </c>
      <c r="AV78" s="6" t="str">
        <f t="shared" si="11"/>
        <v/>
      </c>
      <c r="AW78" s="317" t="str">
        <f t="shared" si="12"/>
        <v/>
      </c>
      <c r="AX78" s="158" t="str">
        <f t="shared" si="13"/>
        <v/>
      </c>
      <c r="AY78" s="158" t="str">
        <f t="shared" si="14"/>
        <v/>
      </c>
      <c r="AZ78" s="309" t="str">
        <f t="shared" si="15"/>
        <v/>
      </c>
      <c r="BA78" s="318" t="str">
        <f t="shared" si="16"/>
        <v/>
      </c>
      <c r="BB78" s="473" t="str">
        <f t="shared" si="17"/>
        <v/>
      </c>
      <c r="BC78" s="80" t="str">
        <f t="shared" si="77"/>
        <v/>
      </c>
      <c r="BD78" s="56">
        <f t="shared" si="19"/>
        <v>1</v>
      </c>
      <c r="BE78" s="56"/>
      <c r="BF78" s="56" t="str">
        <f t="shared" si="20"/>
        <v/>
      </c>
      <c r="BG78" s="56" t="str">
        <f t="shared" si="21"/>
        <v/>
      </c>
      <c r="BH78" s="6" t="str">
        <f t="shared" si="22"/>
        <v/>
      </c>
      <c r="BI78" s="6">
        <v>184</v>
      </c>
      <c r="BJ78" s="56" t="str">
        <f>Stam!F65</f>
        <v>184 Fortis Rea3</v>
      </c>
      <c r="BK78" s="6" t="str">
        <f t="shared" si="23"/>
        <v/>
      </c>
      <c r="BL78" s="56">
        <f t="shared" si="53"/>
        <v>999999</v>
      </c>
      <c r="BM78" s="183">
        <f t="shared" si="54"/>
        <v>99999.000000390006</v>
      </c>
      <c r="BN78" s="61">
        <v>62</v>
      </c>
      <c r="BO78" s="6">
        <f t="shared" si="24"/>
        <v>999999</v>
      </c>
      <c r="BP78" s="6">
        <f t="shared" si="25"/>
        <v>999999</v>
      </c>
      <c r="BQ78" s="6" t="str">
        <f t="shared" si="55"/>
        <v>x</v>
      </c>
      <c r="BR78" s="206">
        <f t="shared" si="26"/>
        <v>99999.000000390006</v>
      </c>
      <c r="BS78" s="6">
        <f t="shared" si="27"/>
        <v>99999.000000390006</v>
      </c>
      <c r="BT78" s="6" t="str">
        <f t="shared" si="56"/>
        <v>x</v>
      </c>
      <c r="BU78" s="6" t="str">
        <f t="shared" si="28"/>
        <v/>
      </c>
      <c r="BW78" s="82">
        <f t="shared" si="57"/>
        <v>9999999999</v>
      </c>
      <c r="BX78" s="80" t="str">
        <f t="shared" si="29"/>
        <v>x</v>
      </c>
      <c r="BY78" s="80" t="str">
        <f t="shared" si="30"/>
        <v/>
      </c>
      <c r="BZ78" s="56" t="str">
        <f t="shared" si="58"/>
        <v/>
      </c>
      <c r="CA78" s="56" t="str">
        <f t="shared" si="59"/>
        <v/>
      </c>
      <c r="CB78" s="88">
        <f t="shared" si="60"/>
        <v>0</v>
      </c>
      <c r="CC78" s="56" t="str">
        <f t="shared" si="31"/>
        <v/>
      </c>
      <c r="CD78" s="56"/>
      <c r="CE78" s="56"/>
      <c r="CF78" s="56"/>
      <c r="CG78" s="56"/>
      <c r="CH78" s="169">
        <f t="shared" si="62"/>
        <v>9999999999</v>
      </c>
      <c r="CI78" s="170">
        <f t="shared" si="63"/>
        <v>9999999999</v>
      </c>
      <c r="CJ78" s="171">
        <f t="shared" si="64"/>
        <v>9999999999</v>
      </c>
      <c r="CK78" s="172" t="str">
        <f t="shared" si="65"/>
        <v/>
      </c>
      <c r="CL78" s="173" t="str">
        <f t="shared" si="32"/>
        <v>x</v>
      </c>
      <c r="CN78" s="6" t="str">
        <f t="shared" si="66"/>
        <v/>
      </c>
      <c r="CO78" s="293" t="e">
        <f t="shared" ca="1" si="78"/>
        <v>#N/A</v>
      </c>
      <c r="CP78" s="6" t="e">
        <f t="shared" ca="1" si="67"/>
        <v>#N/A</v>
      </c>
      <c r="CQ78" s="61">
        <v>62</v>
      </c>
      <c r="CR78" s="6">
        <f t="shared" si="33"/>
        <v>0</v>
      </c>
      <c r="CS78" s="6">
        <f t="shared" si="34"/>
        <v>0</v>
      </c>
      <c r="CT78" s="56" t="str">
        <f t="shared" si="35"/>
        <v/>
      </c>
      <c r="CU78" s="76">
        <f t="shared" si="36"/>
        <v>0</v>
      </c>
      <c r="CV78" s="76">
        <f t="shared" si="37"/>
        <v>0</v>
      </c>
      <c r="CX78" s="6" t="str">
        <f t="shared" si="38"/>
        <v/>
      </c>
      <c r="CY78" s="6" t="str">
        <f t="shared" si="39"/>
        <v/>
      </c>
      <c r="CZ78" s="6" t="str">
        <f t="shared" si="40"/>
        <v/>
      </c>
      <c r="DG78" s="56" t="str">
        <f t="shared" si="41"/>
        <v/>
      </c>
      <c r="DH78" s="6">
        <f t="shared" si="42"/>
        <v>0</v>
      </c>
      <c r="DK78" s="6">
        <f t="shared" si="87"/>
        <v>0</v>
      </c>
      <c r="DL78" s="6" t="e">
        <f t="shared" si="88"/>
        <v>#N/A</v>
      </c>
      <c r="DN78" s="6" t="e">
        <f t="shared" si="84"/>
        <v>#N/A</v>
      </c>
      <c r="DP78" s="6" t="str">
        <f t="shared" si="46"/>
        <v/>
      </c>
      <c r="DQ78" s="293">
        <f t="shared" ca="1" si="80"/>
        <v>72</v>
      </c>
      <c r="DR78" s="6" t="str">
        <f t="shared" ca="1" si="70"/>
        <v>x</v>
      </c>
      <c r="DU78" s="293" t="e">
        <f t="shared" ca="1" si="71"/>
        <v>#N/A</v>
      </c>
      <c r="DV78" s="5"/>
      <c r="DW78" s="293" t="e">
        <f t="shared" ca="1" si="81"/>
        <v>#N/A</v>
      </c>
      <c r="DZ78" s="293" t="e">
        <f t="shared" ca="1" si="72"/>
        <v>#N/A</v>
      </c>
      <c r="EA78" s="293" t="e">
        <f t="shared" ca="1" si="73"/>
        <v>#N/A</v>
      </c>
      <c r="EB78" s="293" t="e">
        <f t="shared" ca="1" si="74"/>
        <v>#N/A</v>
      </c>
      <c r="EE78" s="6" t="str">
        <f t="shared" si="47"/>
        <v/>
      </c>
      <c r="EF78" s="293" t="e">
        <f t="shared" ca="1" si="75"/>
        <v>#N/A</v>
      </c>
      <c r="EG78" s="6" t="e">
        <f t="shared" ca="1" si="48"/>
        <v>#N/A</v>
      </c>
    </row>
    <row r="79" spans="1:137" x14ac:dyDescent="0.2">
      <c r="C79" s="75"/>
      <c r="D79" s="184" t="str">
        <f t="shared" si="2"/>
        <v/>
      </c>
      <c r="E79" s="649" t="str">
        <f t="shared" si="82"/>
        <v/>
      </c>
      <c r="F79" s="607" t="str">
        <f t="shared" si="90"/>
        <v>x</v>
      </c>
      <c r="G79" s="650"/>
      <c r="H79" s="651"/>
      <c r="I79" s="651"/>
      <c r="J79" s="651"/>
      <c r="K79" s="652"/>
      <c r="L79" s="889"/>
      <c r="M79" s="889"/>
      <c r="N79" s="653"/>
      <c r="O79" s="651"/>
      <c r="P79" s="651"/>
      <c r="Q79" s="654"/>
      <c r="R79" s="655"/>
      <c r="S79" s="607" t="str">
        <f t="shared" si="4"/>
        <v/>
      </c>
      <c r="T79" s="656" t="str">
        <f t="shared" si="50"/>
        <v/>
      </c>
      <c r="U79" s="656" t="str">
        <f t="shared" si="51"/>
        <v/>
      </c>
      <c r="V79" s="656" t="str">
        <f t="shared" si="5"/>
        <v/>
      </c>
      <c r="W79" s="719"/>
      <c r="X79" s="660"/>
      <c r="Y79" s="656" t="str">
        <f t="shared" si="83"/>
        <v/>
      </c>
      <c r="Z79" s="659"/>
      <c r="AA79" s="654"/>
      <c r="AB79" s="656" t="str">
        <f t="shared" si="7"/>
        <v/>
      </c>
      <c r="AC79" s="661" t="str">
        <f t="shared" si="52"/>
        <v/>
      </c>
      <c r="AE79" s="658" t="str">
        <f t="shared" si="8"/>
        <v/>
      </c>
      <c r="AF79" s="659"/>
      <c r="AT79" s="805" t="str">
        <f t="shared" si="79"/>
        <v/>
      </c>
      <c r="AU79" t="str">
        <f t="shared" si="10"/>
        <v/>
      </c>
      <c r="AV79" s="6" t="str">
        <f t="shared" si="11"/>
        <v/>
      </c>
      <c r="AW79" s="317" t="str">
        <f t="shared" si="12"/>
        <v/>
      </c>
      <c r="AX79" s="158" t="str">
        <f t="shared" si="13"/>
        <v/>
      </c>
      <c r="AY79" s="158" t="str">
        <f t="shared" si="14"/>
        <v/>
      </c>
      <c r="AZ79" s="309" t="str">
        <f t="shared" si="15"/>
        <v/>
      </c>
      <c r="BA79" s="318" t="str">
        <f t="shared" si="16"/>
        <v/>
      </c>
      <c r="BB79" s="473" t="str">
        <f t="shared" si="17"/>
        <v/>
      </c>
      <c r="BC79" s="80" t="str">
        <f t="shared" si="77"/>
        <v/>
      </c>
      <c r="BD79" s="56">
        <f t="shared" si="19"/>
        <v>1</v>
      </c>
      <c r="BE79" s="56"/>
      <c r="BF79" s="56" t="str">
        <f t="shared" si="20"/>
        <v/>
      </c>
      <c r="BG79" s="56" t="str">
        <f t="shared" si="21"/>
        <v/>
      </c>
      <c r="BH79" s="6" t="str">
        <f t="shared" si="22"/>
        <v/>
      </c>
      <c r="BI79" s="6">
        <v>185</v>
      </c>
      <c r="BJ79" s="56" t="str">
        <f>Stam!F66</f>
        <v>185 Fortis Rea3</v>
      </c>
      <c r="BK79" s="6" t="str">
        <f t="shared" si="23"/>
        <v/>
      </c>
      <c r="BL79" s="56">
        <f t="shared" si="53"/>
        <v>999999</v>
      </c>
      <c r="BM79" s="183">
        <f t="shared" si="54"/>
        <v>99999.000000394997</v>
      </c>
      <c r="BN79" s="61">
        <v>63</v>
      </c>
      <c r="BO79" s="6">
        <f t="shared" si="24"/>
        <v>999999</v>
      </c>
      <c r="BP79" s="6">
        <f t="shared" si="25"/>
        <v>999999</v>
      </c>
      <c r="BQ79" s="6" t="str">
        <f t="shared" si="55"/>
        <v>x</v>
      </c>
      <c r="BR79" s="206">
        <f t="shared" si="26"/>
        <v>99999.000000394997</v>
      </c>
      <c r="BS79" s="6">
        <f t="shared" si="27"/>
        <v>99999.000000394997</v>
      </c>
      <c r="BT79" s="6" t="str">
        <f t="shared" si="56"/>
        <v>x</v>
      </c>
      <c r="BU79" s="6" t="str">
        <f t="shared" si="28"/>
        <v/>
      </c>
      <c r="BW79" s="82">
        <f t="shared" si="57"/>
        <v>9999999999</v>
      </c>
      <c r="BX79" s="80" t="str">
        <f t="shared" si="29"/>
        <v>x</v>
      </c>
      <c r="BY79" s="80" t="str">
        <f t="shared" si="30"/>
        <v/>
      </c>
      <c r="BZ79" s="56" t="str">
        <f t="shared" si="58"/>
        <v/>
      </c>
      <c r="CA79" s="56" t="str">
        <f t="shared" si="59"/>
        <v/>
      </c>
      <c r="CB79" s="88">
        <f t="shared" si="60"/>
        <v>0</v>
      </c>
      <c r="CC79" s="56" t="str">
        <f t="shared" si="31"/>
        <v/>
      </c>
      <c r="CD79" s="56"/>
      <c r="CE79" s="56"/>
      <c r="CF79" s="56"/>
      <c r="CG79" s="56"/>
      <c r="CH79" s="169">
        <f t="shared" si="62"/>
        <v>9999999999</v>
      </c>
      <c r="CI79" s="170">
        <f t="shared" si="63"/>
        <v>9999999999</v>
      </c>
      <c r="CJ79" s="171">
        <f t="shared" si="64"/>
        <v>9999999999</v>
      </c>
      <c r="CK79" s="172" t="str">
        <f t="shared" si="65"/>
        <v/>
      </c>
      <c r="CL79" s="173" t="str">
        <f t="shared" si="32"/>
        <v>x</v>
      </c>
      <c r="CN79" s="6" t="str">
        <f t="shared" si="66"/>
        <v/>
      </c>
      <c r="CO79" s="293" t="e">
        <f t="shared" ca="1" si="78"/>
        <v>#N/A</v>
      </c>
      <c r="CP79" s="6" t="e">
        <f t="shared" ca="1" si="67"/>
        <v>#N/A</v>
      </c>
      <c r="CQ79" s="61">
        <v>63</v>
      </c>
      <c r="CR79" s="6">
        <f t="shared" si="33"/>
        <v>0</v>
      </c>
      <c r="CS79" s="6">
        <f t="shared" si="34"/>
        <v>0</v>
      </c>
      <c r="CT79" s="56" t="str">
        <f t="shared" si="35"/>
        <v/>
      </c>
      <c r="CU79" s="76">
        <f t="shared" si="36"/>
        <v>0</v>
      </c>
      <c r="CV79" s="76">
        <f t="shared" si="37"/>
        <v>0</v>
      </c>
      <c r="CX79" s="6" t="str">
        <f t="shared" si="38"/>
        <v/>
      </c>
      <c r="CY79" s="6" t="str">
        <f t="shared" si="39"/>
        <v/>
      </c>
      <c r="CZ79" s="6" t="str">
        <f t="shared" si="40"/>
        <v/>
      </c>
      <c r="DA79" s="56">
        <f>BU4</f>
        <v>7.0000000000000007E-2</v>
      </c>
      <c r="DB79" s="56" t="s">
        <v>162</v>
      </c>
      <c r="DC79" s="56" t="s">
        <v>171</v>
      </c>
      <c r="DG79" s="56" t="str">
        <f t="shared" si="41"/>
        <v/>
      </c>
      <c r="DH79" s="6">
        <f t="shared" si="42"/>
        <v>0</v>
      </c>
      <c r="DK79" s="6">
        <f t="shared" si="87"/>
        <v>0</v>
      </c>
      <c r="DL79" s="6" t="e">
        <f t="shared" si="88"/>
        <v>#N/A</v>
      </c>
      <c r="DN79" s="6" t="e">
        <f t="shared" si="84"/>
        <v>#N/A</v>
      </c>
      <c r="DP79" s="6" t="str">
        <f t="shared" si="46"/>
        <v/>
      </c>
      <c r="DQ79" s="293">
        <f t="shared" ca="1" si="80"/>
        <v>73</v>
      </c>
      <c r="DR79" s="6" t="str">
        <f t="shared" ca="1" si="70"/>
        <v>x</v>
      </c>
      <c r="DU79" s="293" t="e">
        <f t="shared" ca="1" si="71"/>
        <v>#N/A</v>
      </c>
      <c r="DV79" s="5"/>
      <c r="DW79" s="293" t="e">
        <f t="shared" ca="1" si="81"/>
        <v>#N/A</v>
      </c>
      <c r="DZ79" s="293" t="e">
        <f t="shared" ca="1" si="72"/>
        <v>#N/A</v>
      </c>
      <c r="EA79" s="293" t="e">
        <f t="shared" ca="1" si="73"/>
        <v>#N/A</v>
      </c>
      <c r="EB79" s="293" t="e">
        <f t="shared" ca="1" si="74"/>
        <v>#N/A</v>
      </c>
      <c r="EE79" s="6" t="str">
        <f t="shared" si="47"/>
        <v/>
      </c>
      <c r="EF79" s="293" t="e">
        <f t="shared" ca="1" si="75"/>
        <v>#N/A</v>
      </c>
      <c r="EG79" s="6" t="e">
        <f t="shared" ca="1" si="48"/>
        <v>#N/A</v>
      </c>
    </row>
    <row r="80" spans="1:137" x14ac:dyDescent="0.2">
      <c r="C80" s="75"/>
      <c r="D80" s="184" t="str">
        <f t="shared" si="2"/>
        <v/>
      </c>
      <c r="E80" s="649" t="str">
        <f t="shared" si="82"/>
        <v/>
      </c>
      <c r="F80" s="607" t="str">
        <f t="shared" si="90"/>
        <v>x</v>
      </c>
      <c r="G80" s="650"/>
      <c r="H80" s="651"/>
      <c r="I80" s="651"/>
      <c r="J80" s="651"/>
      <c r="K80" s="652"/>
      <c r="L80" s="889"/>
      <c r="M80" s="889"/>
      <c r="N80" s="653"/>
      <c r="O80" s="651"/>
      <c r="P80" s="651"/>
      <c r="Q80" s="654"/>
      <c r="R80" s="655"/>
      <c r="S80" s="607" t="str">
        <f t="shared" si="4"/>
        <v/>
      </c>
      <c r="T80" s="656" t="str">
        <f t="shared" si="50"/>
        <v/>
      </c>
      <c r="U80" s="656" t="str">
        <f t="shared" si="51"/>
        <v/>
      </c>
      <c r="V80" s="656" t="str">
        <f t="shared" si="5"/>
        <v/>
      </c>
      <c r="W80" s="719"/>
      <c r="X80" s="660"/>
      <c r="Y80" s="656" t="str">
        <f t="shared" si="83"/>
        <v/>
      </c>
      <c r="Z80" s="659"/>
      <c r="AA80" s="654"/>
      <c r="AB80" s="656" t="str">
        <f t="shared" si="7"/>
        <v/>
      </c>
      <c r="AC80" s="661" t="str">
        <f t="shared" si="52"/>
        <v/>
      </c>
      <c r="AE80" s="658" t="str">
        <f t="shared" si="8"/>
        <v/>
      </c>
      <c r="AF80" s="659"/>
      <c r="AT80" s="805" t="str">
        <f t="shared" si="79"/>
        <v/>
      </c>
      <c r="AU80" t="str">
        <f t="shared" si="10"/>
        <v/>
      </c>
      <c r="AV80" s="6" t="str">
        <f t="shared" si="11"/>
        <v/>
      </c>
      <c r="AW80" s="317" t="str">
        <f t="shared" si="12"/>
        <v/>
      </c>
      <c r="AX80" s="158" t="str">
        <f t="shared" si="13"/>
        <v/>
      </c>
      <c r="AY80" s="158" t="str">
        <f t="shared" si="14"/>
        <v/>
      </c>
      <c r="AZ80" s="309" t="str">
        <f t="shared" si="15"/>
        <v/>
      </c>
      <c r="BA80" s="318" t="str">
        <f t="shared" si="16"/>
        <v/>
      </c>
      <c r="BB80" s="473" t="str">
        <f t="shared" si="17"/>
        <v/>
      </c>
      <c r="BC80" s="80" t="str">
        <f t="shared" si="77"/>
        <v/>
      </c>
      <c r="BD80" s="56">
        <f t="shared" si="19"/>
        <v>1</v>
      </c>
      <c r="BE80" s="56"/>
      <c r="BF80" s="56" t="str">
        <f t="shared" si="20"/>
        <v/>
      </c>
      <c r="BG80" s="56" t="str">
        <f t="shared" si="21"/>
        <v/>
      </c>
      <c r="BH80" s="6" t="str">
        <f t="shared" si="22"/>
        <v/>
      </c>
      <c r="BI80" s="6">
        <v>186</v>
      </c>
      <c r="BJ80" s="56" t="str">
        <f>Stam!F67</f>
        <v>186 Bank 2</v>
      </c>
      <c r="BK80" s="6" t="str">
        <f t="shared" si="23"/>
        <v/>
      </c>
      <c r="BL80" s="56">
        <f t="shared" si="53"/>
        <v>999999</v>
      </c>
      <c r="BM80" s="183">
        <f t="shared" si="54"/>
        <v>99999.000000400003</v>
      </c>
      <c r="BN80" s="61">
        <v>64</v>
      </c>
      <c r="BO80" s="6">
        <f t="shared" si="24"/>
        <v>999999</v>
      </c>
      <c r="BP80" s="6">
        <f t="shared" si="25"/>
        <v>999999</v>
      </c>
      <c r="BQ80" s="6" t="str">
        <f t="shared" si="55"/>
        <v>x</v>
      </c>
      <c r="BR80" s="206">
        <f t="shared" si="26"/>
        <v>99999.000000400003</v>
      </c>
      <c r="BS80" s="6">
        <f t="shared" si="27"/>
        <v>99999.000000400003</v>
      </c>
      <c r="BT80" s="6" t="str">
        <f t="shared" si="56"/>
        <v>x</v>
      </c>
      <c r="BU80" s="6" t="str">
        <f t="shared" si="28"/>
        <v/>
      </c>
      <c r="BW80" s="82">
        <f t="shared" si="57"/>
        <v>9999999999</v>
      </c>
      <c r="BX80" s="80" t="str">
        <f t="shared" si="29"/>
        <v>x</v>
      </c>
      <c r="BY80" s="80" t="str">
        <f t="shared" si="30"/>
        <v/>
      </c>
      <c r="BZ80" s="56" t="str">
        <f t="shared" si="58"/>
        <v/>
      </c>
      <c r="CA80" s="56" t="str">
        <f t="shared" si="59"/>
        <v/>
      </c>
      <c r="CB80" s="88">
        <f t="shared" si="60"/>
        <v>0</v>
      </c>
      <c r="CC80" s="56" t="str">
        <f t="shared" si="31"/>
        <v/>
      </c>
      <c r="CD80" s="56"/>
      <c r="CE80" s="56"/>
      <c r="CF80" s="56"/>
      <c r="CG80" s="56"/>
      <c r="CH80" s="169">
        <f t="shared" si="62"/>
        <v>9999999999</v>
      </c>
      <c r="CI80" s="170">
        <f t="shared" si="63"/>
        <v>9999999999</v>
      </c>
      <c r="CJ80" s="171">
        <f t="shared" si="64"/>
        <v>9999999999</v>
      </c>
      <c r="CK80" s="172" t="str">
        <f t="shared" si="65"/>
        <v/>
      </c>
      <c r="CL80" s="173" t="str">
        <f t="shared" si="32"/>
        <v>x</v>
      </c>
      <c r="CN80" s="6" t="str">
        <f t="shared" si="66"/>
        <v/>
      </c>
      <c r="CO80" s="293" t="e">
        <f t="shared" ca="1" si="78"/>
        <v>#N/A</v>
      </c>
      <c r="CP80" s="6" t="e">
        <f t="shared" ca="1" si="67"/>
        <v>#N/A</v>
      </c>
      <c r="CQ80" s="61">
        <v>64</v>
      </c>
      <c r="CR80" s="6">
        <f t="shared" si="33"/>
        <v>0</v>
      </c>
      <c r="CS80" s="6">
        <f t="shared" si="34"/>
        <v>0</v>
      </c>
      <c r="CT80" s="56" t="str">
        <f t="shared" si="35"/>
        <v/>
      </c>
      <c r="CU80" s="76">
        <f t="shared" si="36"/>
        <v>0</v>
      </c>
      <c r="CV80" s="76">
        <f t="shared" si="37"/>
        <v>0</v>
      </c>
      <c r="CX80" s="6" t="str">
        <f t="shared" si="38"/>
        <v/>
      </c>
      <c r="CY80" s="6" t="str">
        <f t="shared" si="39"/>
        <v/>
      </c>
      <c r="CZ80" s="6" t="str">
        <f t="shared" si="40"/>
        <v/>
      </c>
      <c r="DA80" s="56" t="str">
        <f>1&amp;$DA$79&amp;"bet"</f>
        <v>10,07bet</v>
      </c>
      <c r="DB80" s="56">
        <f t="shared" ref="DB80:DB91" si="93">SUMIF(CZ:CZ,DA80,V:V)</f>
        <v>0</v>
      </c>
      <c r="DC80" s="56">
        <f t="shared" ref="DC80:DC91" si="94">SUMIF(CZ:CZ,DA80,AB:AB)</f>
        <v>0</v>
      </c>
      <c r="DG80" s="56" t="str">
        <f t="shared" si="41"/>
        <v/>
      </c>
      <c r="DH80" s="6">
        <f t="shared" si="42"/>
        <v>0</v>
      </c>
      <c r="DK80" s="6">
        <f t="shared" si="87"/>
        <v>0</v>
      </c>
      <c r="DL80" s="6" t="e">
        <f t="shared" si="88"/>
        <v>#N/A</v>
      </c>
      <c r="DN80" s="6" t="e">
        <f t="shared" si="84"/>
        <v>#N/A</v>
      </c>
      <c r="DP80" s="6" t="str">
        <f t="shared" si="46"/>
        <v/>
      </c>
      <c r="DQ80" s="293">
        <f t="shared" ca="1" si="80"/>
        <v>74</v>
      </c>
      <c r="DR80" s="6" t="str">
        <f t="shared" ca="1" si="70"/>
        <v>x</v>
      </c>
      <c r="DU80" s="293" t="e">
        <f t="shared" ca="1" si="71"/>
        <v>#N/A</v>
      </c>
      <c r="DV80" s="5"/>
      <c r="DW80" s="293" t="e">
        <f t="shared" ca="1" si="81"/>
        <v>#N/A</v>
      </c>
      <c r="DZ80" s="293" t="e">
        <f t="shared" ca="1" si="72"/>
        <v>#N/A</v>
      </c>
      <c r="EA80" s="293" t="e">
        <f t="shared" ca="1" si="73"/>
        <v>#N/A</v>
      </c>
      <c r="EB80" s="293" t="e">
        <f t="shared" ca="1" si="74"/>
        <v>#N/A</v>
      </c>
      <c r="EE80" s="6" t="str">
        <f t="shared" si="47"/>
        <v/>
      </c>
      <c r="EF80" s="293" t="e">
        <f t="shared" ca="1" si="75"/>
        <v>#N/A</v>
      </c>
      <c r="EG80" s="6" t="e">
        <f t="shared" ca="1" si="48"/>
        <v>#N/A</v>
      </c>
    </row>
    <row r="81" spans="3:137" x14ac:dyDescent="0.2">
      <c r="C81" s="75"/>
      <c r="D81" s="184" t="str">
        <f t="shared" ref="D81:D144" si="95">IF(OR(ISNUMBER(MATCH($N$3,G81,0)),ISNUMBER(MATCH($N$4,J81,0)),ISNUMBER(MATCH($N$5,N81,0)),ISNUMBER(MATCH($N$6,O81,0)),ISNUMBER(MATCH($N$7,K81,0)),ISNUMBER(MATCH($N$1,T81,0)),ISNUMBER(MATCH($N$9,X81,0))),"t","")</f>
        <v/>
      </c>
      <c r="E81" s="649" t="str">
        <f t="shared" si="82"/>
        <v/>
      </c>
      <c r="F81" s="607" t="str">
        <f t="shared" si="90"/>
        <v>x</v>
      </c>
      <c r="G81" s="650"/>
      <c r="H81" s="651"/>
      <c r="I81" s="651"/>
      <c r="J81" s="651"/>
      <c r="K81" s="652"/>
      <c r="L81" s="889"/>
      <c r="M81" s="889"/>
      <c r="N81" s="653"/>
      <c r="O81" s="651"/>
      <c r="P81" s="651"/>
      <c r="Q81" s="654"/>
      <c r="R81" s="655"/>
      <c r="S81" s="607" t="str">
        <f t="shared" ref="S81:S144" si="96">BB81</f>
        <v/>
      </c>
      <c r="T81" s="656" t="str">
        <f t="shared" ref="T81:T144" si="97">IF(F81="x","",IF(ISERROR(BF81),0,IF(ISERROR(BH81),0,IF(OR(ISTEXT(Q81),ISTEXT(R81),DH81=1),0,IF(AND(H81="Oba",LEFT(P81,3)*1&gt;399),0,IF(AND(H81="Ink",ISNUMBER(AF81)),Q81-R81-AF81,Q81-R81))))))</f>
        <v/>
      </c>
      <c r="U81" s="656" t="str">
        <f t="shared" si="51"/>
        <v/>
      </c>
      <c r="V81" s="656" t="str">
        <f t="shared" ref="V81:V144" si="98">IF(T81="","",T81-Y81-AB81)</f>
        <v/>
      </c>
      <c r="W81" s="719"/>
      <c r="X81" s="660"/>
      <c r="Y81" s="656" t="str">
        <f t="shared" si="83"/>
        <v/>
      </c>
      <c r="Z81" s="659"/>
      <c r="AA81" s="654"/>
      <c r="AB81" s="656" t="str">
        <f t="shared" ref="AB81:AB144" si="99">IF(T81="","",IF(ISERROR(BC81),0,IF(BC81="bet",X81/(1+X81)*T81,0)))</f>
        <v/>
      </c>
      <c r="AC81" s="661" t="str">
        <f t="shared" si="52"/>
        <v/>
      </c>
      <c r="AE81" s="658" t="str">
        <f t="shared" ref="AE81:AE144" si="100">IF($AX$2=2,AW81,IF($AX$2=3,AX81,IF($AX$2=4,AY81,IF($AX$2=5,AZ81,IF($AX$2=6,BA81,IF($AX$2=7,AV81,IF(AND($AX$2=8,H81="Ink")," kbp &gt;",IF($AX$2=9,AU81,IF($AX$2=10,AT81,"")))))))))</f>
        <v/>
      </c>
      <c r="AF81" s="659"/>
      <c r="AT81" s="805" t="str">
        <f t="shared" si="79"/>
        <v/>
      </c>
      <c r="AU81" t="str">
        <f t="shared" si="10"/>
        <v/>
      </c>
      <c r="AV81" s="6" t="str">
        <f t="shared" ref="AV81:AV144" si="101">IF(F81="x","",IF(LEFT(P81,3)*1&gt;399," WV"," Bal"))</f>
        <v/>
      </c>
      <c r="AW81" s="317" t="str">
        <f t="shared" ref="AW81:AW144" si="102">BU81</f>
        <v/>
      </c>
      <c r="AX81" s="158" t="str">
        <f t="shared" ref="AX81:AX144" si="103">IF(OR(F81="x",G81=""),"",MONTH(G81))</f>
        <v/>
      </c>
      <c r="AY81" s="158" t="str">
        <f t="shared" ref="AY81:AY144" si="104">IF(AX81="","",IF(AX81&lt;4,"Q1",IF(AND(AX81&gt;3,AX81&lt;7),"Q2",IF(AND(AX81&gt;6,AX81&lt;10),"Q3","Q4"))))</f>
        <v/>
      </c>
      <c r="AZ81" s="309" t="str">
        <f t="shared" ref="AZ81:AZ89" si="105">IF(BB81="","",ROUND(SUMIF(CX:CX,CX81,CS:CS),3))</f>
        <v/>
      </c>
      <c r="BA81" s="318" t="str">
        <f t="shared" ref="BA81:BA144" si="106">IF(OR(F81="x",O81="",O81=0),"",1*COUNTIF($O$17:$O$1517,O81)&amp;" x")</f>
        <v/>
      </c>
      <c r="BB81" s="473" t="str">
        <f t="shared" ref="BB81:BB144" si="107">IF(F81="x","",IF(OR(H81="Ink",P81="130 Crediteuren"),"C",IF(OR(H81="Ver",P81="120 Debiteuren"),"D","")))</f>
        <v/>
      </c>
      <c r="BC81" s="80" t="str">
        <f t="shared" si="77"/>
        <v/>
      </c>
      <c r="BD81" s="56">
        <f t="shared" ref="BD81:BD144" si="108">IF(ISERROR(VLOOKUP(P81,$BE$17:$BE$57,1,FALSE)),1,0)</f>
        <v>1</v>
      </c>
      <c r="BE81" s="56"/>
      <c r="BF81" s="56" t="str">
        <f t="shared" ref="BF81:BF144" si="109">IF(P81="","",VLOOKUP(P81,$BJ$17:$BJ$247,1,FALSE))</f>
        <v/>
      </c>
      <c r="BG81" s="56" t="str">
        <f t="shared" ref="BG81:BG144" si="110">IF(I81="","",VLOOKUP(I81,$BJ$1:$BJ$10,1,FALSE))</f>
        <v/>
      </c>
      <c r="BH81" s="6" t="str">
        <f t="shared" ref="BH81:BH144" si="111">IF(H81="","",VLOOKUP(H81,$BH$7:$BH$11,1,FALSE))</f>
        <v/>
      </c>
      <c r="BI81" s="6">
        <v>187</v>
      </c>
      <c r="BJ81" s="56" t="str">
        <f>Stam!F68</f>
        <v>187 Kas</v>
      </c>
      <c r="BK81" s="6" t="str">
        <f t="shared" ref="BK81:BK144" si="112">IF(P81="","",LEFT(P81,5))</f>
        <v/>
      </c>
      <c r="BL81" s="56">
        <f t="shared" si="53"/>
        <v>999999</v>
      </c>
      <c r="BM81" s="183">
        <f t="shared" si="54"/>
        <v>99999.000000404994</v>
      </c>
      <c r="BN81" s="61">
        <v>65</v>
      </c>
      <c r="BO81" s="6">
        <f t="shared" ref="BO81:BO144" si="113">IF(F81="x",999999,G81+ROW()/9999999)</f>
        <v>999999</v>
      </c>
      <c r="BP81" s="6">
        <f t="shared" ref="BP81:BP144" si="114">SMALL(BO:BO,BN81)</f>
        <v>999999</v>
      </c>
      <c r="BQ81" s="6" t="str">
        <f t="shared" si="55"/>
        <v>x</v>
      </c>
      <c r="BR81" s="206">
        <f t="shared" ref="BR81:BR144" si="115">IF(F81="x",99999,LEFT(P81,3)*1)+(G81/490000)+(ROW()/199999999)</f>
        <v>99999.000000404994</v>
      </c>
      <c r="BS81" s="6">
        <f t="shared" ref="BS81:BS144" si="116">SMALL(BR:BR,BN81)</f>
        <v>99999.000000404994</v>
      </c>
      <c r="BT81" s="6" t="str">
        <f t="shared" si="56"/>
        <v>x</v>
      </c>
      <c r="BU81" s="6" t="str">
        <f t="shared" ref="BU81:BU144" si="117">IF(F80="x","",IF(ISERROR(VLOOKUP(N81,$N$17:$BK$1517,50,FALSE)),"",VLOOKUP(N81,$N$17:$BK$1517,50,FALSE)))</f>
        <v/>
      </c>
      <c r="BW81" s="82">
        <f t="shared" si="57"/>
        <v>9999999999</v>
      </c>
      <c r="BX81" s="80" t="str">
        <f t="shared" ref="BX81:BX144" si="118">IF(OR(BB81="D",BB81="C"),F81,"x")</f>
        <v>x</v>
      </c>
      <c r="BY81" s="80" t="str">
        <f t="shared" ref="BY81:BY144" si="119">IF(BX81="x","",N81)</f>
        <v/>
      </c>
      <c r="BZ81" s="56" t="str">
        <f t="shared" si="58"/>
        <v/>
      </c>
      <c r="CA81" s="56" t="str">
        <f t="shared" si="59"/>
        <v/>
      </c>
      <c r="CB81" s="88">
        <f t="shared" si="60"/>
        <v>0</v>
      </c>
      <c r="CC81" s="56" t="str">
        <f t="shared" ref="CC81:CC144" si="120">IF(BX81="x","",IF(OR(ISBLANK(O81),ISTEXT(O81)),99998765,RIGHT(O81,5)*1))</f>
        <v/>
      </c>
      <c r="CD81" s="56"/>
      <c r="CE81" s="56"/>
      <c r="CF81" s="56"/>
      <c r="CG81" s="56"/>
      <c r="CH81" s="169">
        <f t="shared" si="62"/>
        <v>9999999999</v>
      </c>
      <c r="CI81" s="170">
        <f t="shared" si="63"/>
        <v>9999999999</v>
      </c>
      <c r="CJ81" s="171">
        <f t="shared" si="64"/>
        <v>9999999999</v>
      </c>
      <c r="CK81" s="172" t="str">
        <f t="shared" si="65"/>
        <v/>
      </c>
      <c r="CL81" s="173" t="str">
        <f t="shared" ref="CL81:CL144" si="121">IF(CK81="","x",VLOOKUP(CJ81,BW:BY,2,FALSE))</f>
        <v>x</v>
      </c>
      <c r="CN81" s="6" t="str">
        <f t="shared" si="66"/>
        <v/>
      </c>
      <c r="CO81" s="293" t="e">
        <f t="shared" ca="1" si="78"/>
        <v>#N/A</v>
      </c>
      <c r="CP81" s="6" t="e">
        <f t="shared" ca="1" si="67"/>
        <v>#N/A</v>
      </c>
      <c r="CQ81" s="61">
        <v>65</v>
      </c>
      <c r="CR81" s="6">
        <f t="shared" ref="CR81:CR144" si="122">IF(F81="x",0,IF(H81="Liq",-T81,0))</f>
        <v>0</v>
      </c>
      <c r="CS81" s="6">
        <f t="shared" ref="CS81:CS144" si="123">IF(F81="x",0,IF(H81="Ver",-T81,IF(P81="120 Debiteuren",T81,IF(H81="Ink",-T81,IF(P81="130 Crediteuren",T81,0)))))</f>
        <v>0</v>
      </c>
      <c r="CT81" s="56" t="str">
        <f t="shared" ref="CT81:CT144" si="124">IF(F81="x","",IF(H81="Ink","130 Crediteuren",IF(H81="Ver","120 Debiteuren",IF(H81="Mem","201 TR Memo afmaken",IF(H81="Oba","202 TR Beginbalans afmaken",IF(AND(H81="Liq",I81=""),"203 TR Bank nog invullen",IF(AND(H81="Liq",I81&lt;&gt;""),I81,"")))))))</f>
        <v/>
      </c>
      <c r="CU81" s="76">
        <f t="shared" ref="CU81:CU144" si="125">IF(F81="x",0,-T81)</f>
        <v>0</v>
      </c>
      <c r="CV81" s="76">
        <f t="shared" ref="CV81:CV144" si="126">IF(F81="x",0,IF(H81="Oba",T81,0))</f>
        <v>0</v>
      </c>
      <c r="CX81" s="6" t="str">
        <f t="shared" ref="CX81:CX144" si="127">IF(OR(BB81="D",BB81="C"),N81&amp;O81,"")</f>
        <v/>
      </c>
      <c r="CY81" s="6" t="str">
        <f t="shared" ref="CY81:CY144" si="128">IF(OR(BB81="D",BB81="C"),N81,"")</f>
        <v/>
      </c>
      <c r="CZ81" s="6" t="str">
        <f t="shared" ref="CZ81:CZ144" si="129">IF(F81="x","",IF(BC81="vord",AX81&amp;BC81,AX81&amp;X81&amp;BC81))</f>
        <v/>
      </c>
      <c r="DA81" s="56" t="str">
        <f>2&amp;$DA$79&amp;"bet"</f>
        <v>20,07bet</v>
      </c>
      <c r="DB81" s="56">
        <f t="shared" si="93"/>
        <v>0</v>
      </c>
      <c r="DC81" s="56">
        <f t="shared" si="94"/>
        <v>0</v>
      </c>
      <c r="DG81" s="56" t="str">
        <f t="shared" ref="DG81:DG144" si="130">H81&amp;P81</f>
        <v/>
      </c>
      <c r="DH81" s="6">
        <f t="shared" ref="DH81:DH144" si="131">IF(ISERROR(VLOOKUP(DG81,uitgeslcod,1,FALSE)),0,1)</f>
        <v>0</v>
      </c>
      <c r="DK81" s="6">
        <f t="shared" si="87"/>
        <v>0</v>
      </c>
      <c r="DL81" s="6" t="e">
        <f t="shared" si="88"/>
        <v>#N/A</v>
      </c>
      <c r="DN81" s="6" t="e">
        <f t="shared" si="84"/>
        <v>#N/A</v>
      </c>
      <c r="DP81" s="6" t="str">
        <f t="shared" ref="DP81:DP144" si="132">VLOOKUP(BT81,$F$15:$AY$1999,41,FALSE)</f>
        <v/>
      </c>
      <c r="DQ81" s="293">
        <f t="shared" ca="1" si="80"/>
        <v>75</v>
      </c>
      <c r="DR81" s="6" t="str">
        <f t="shared" ca="1" si="70"/>
        <v>x</v>
      </c>
      <c r="DU81" s="293" t="e">
        <f t="shared" ca="1" si="71"/>
        <v>#N/A</v>
      </c>
      <c r="DV81" s="5"/>
      <c r="DW81" s="293" t="e">
        <f t="shared" ca="1" si="81"/>
        <v>#N/A</v>
      </c>
      <c r="DZ81" s="293" t="e">
        <f t="shared" ca="1" si="72"/>
        <v>#N/A</v>
      </c>
      <c r="EA81" s="293" t="e">
        <f t="shared" ca="1" si="73"/>
        <v>#N/A</v>
      </c>
      <c r="EB81" s="293" t="e">
        <f t="shared" ca="1" si="74"/>
        <v>#N/A</v>
      </c>
      <c r="EE81" s="6" t="str">
        <f t="shared" si="47"/>
        <v/>
      </c>
      <c r="EF81" s="293" t="e">
        <f t="shared" ca="1" si="75"/>
        <v>#N/A</v>
      </c>
      <c r="EG81" s="6" t="e">
        <f t="shared" ref="EG81:EG144" ca="1" si="133">VLOOKUP(EF81,BN:BQ,4,FALSE)</f>
        <v>#N/A</v>
      </c>
    </row>
    <row r="82" spans="3:137" x14ac:dyDescent="0.2">
      <c r="C82" s="75"/>
      <c r="D82" s="184" t="str">
        <f t="shared" si="95"/>
        <v/>
      </c>
      <c r="E82" s="649" t="str">
        <f t="shared" si="82"/>
        <v/>
      </c>
      <c r="F82" s="607" t="str">
        <f t="shared" ref="F82:F113" si="134">IF(F81="x","x",IF(OR(H82="",G82="",P82=""),"x",IF(ISERROR(BC81),"x",F81+1)))</f>
        <v>x</v>
      </c>
      <c r="G82" s="650"/>
      <c r="H82" s="651"/>
      <c r="I82" s="651"/>
      <c r="J82" s="651"/>
      <c r="K82" s="652"/>
      <c r="L82" s="889"/>
      <c r="M82" s="889"/>
      <c r="N82" s="653"/>
      <c r="O82" s="651"/>
      <c r="P82" s="651"/>
      <c r="Q82" s="654"/>
      <c r="R82" s="655"/>
      <c r="S82" s="607" t="str">
        <f t="shared" si="96"/>
        <v/>
      </c>
      <c r="T82" s="656" t="str">
        <f t="shared" si="97"/>
        <v/>
      </c>
      <c r="U82" s="656" t="str">
        <f t="shared" ref="U82:U145" si="135">AC82</f>
        <v/>
      </c>
      <c r="V82" s="656" t="str">
        <f t="shared" si="98"/>
        <v/>
      </c>
      <c r="W82" s="719"/>
      <c r="X82" s="660"/>
      <c r="Y82" s="656" t="str">
        <f t="shared" si="83"/>
        <v/>
      </c>
      <c r="Z82" s="659"/>
      <c r="AA82" s="654"/>
      <c r="AB82" s="656" t="str">
        <f t="shared" si="99"/>
        <v/>
      </c>
      <c r="AC82" s="661" t="str">
        <f t="shared" ref="AC82:AC145" si="136">IF(F82="x","",Y82+AB82)</f>
        <v/>
      </c>
      <c r="AE82" s="658" t="str">
        <f t="shared" si="100"/>
        <v/>
      </c>
      <c r="AF82" s="659"/>
      <c r="AT82" s="805" t="str">
        <f t="shared" si="79"/>
        <v/>
      </c>
      <c r="AU82" t="str">
        <f t="shared" ref="AU82:AU145" si="137">AX82&amp;AV82</f>
        <v/>
      </c>
      <c r="AV82" s="6" t="str">
        <f t="shared" si="101"/>
        <v/>
      </c>
      <c r="AW82" s="317" t="str">
        <f t="shared" si="102"/>
        <v/>
      </c>
      <c r="AX82" s="158" t="str">
        <f t="shared" si="103"/>
        <v/>
      </c>
      <c r="AY82" s="158" t="str">
        <f t="shared" si="104"/>
        <v/>
      </c>
      <c r="AZ82" s="309" t="str">
        <f t="shared" si="105"/>
        <v/>
      </c>
      <c r="BA82" s="318" t="str">
        <f t="shared" si="106"/>
        <v/>
      </c>
      <c r="BB82" s="473" t="str">
        <f t="shared" si="107"/>
        <v/>
      </c>
      <c r="BC82" s="80" t="str">
        <f t="shared" si="77"/>
        <v/>
      </c>
      <c r="BD82" s="56">
        <f t="shared" si="108"/>
        <v>1</v>
      </c>
      <c r="BE82" s="56"/>
      <c r="BF82" s="56" t="str">
        <f t="shared" si="109"/>
        <v/>
      </c>
      <c r="BG82" s="56" t="str">
        <f t="shared" si="110"/>
        <v/>
      </c>
      <c r="BH82" s="6" t="str">
        <f t="shared" si="111"/>
        <v/>
      </c>
      <c r="BI82" s="6">
        <v>188</v>
      </c>
      <c r="BJ82" s="56" t="str">
        <f>Stam!F69</f>
        <v>188 Friesland</v>
      </c>
      <c r="BK82" s="6" t="str">
        <f t="shared" si="112"/>
        <v/>
      </c>
      <c r="BL82" s="56">
        <f t="shared" ref="BL82:BL145" si="138">BO82</f>
        <v>999999</v>
      </c>
      <c r="BM82" s="183">
        <f t="shared" ref="BM82:BM145" si="139">BR82</f>
        <v>99999.00000041</v>
      </c>
      <c r="BN82" s="61">
        <v>66</v>
      </c>
      <c r="BO82" s="6">
        <f t="shared" si="113"/>
        <v>999999</v>
      </c>
      <c r="BP82" s="6">
        <f t="shared" si="114"/>
        <v>999999</v>
      </c>
      <c r="BQ82" s="6" t="str">
        <f t="shared" ref="BQ82:BQ145" si="140">IF(BP82&gt;70000,"x",VLOOKUP(BP82,$BL$17:$BN$1517,3,FALSE))</f>
        <v>x</v>
      </c>
      <c r="BR82" s="206">
        <f t="shared" si="115"/>
        <v>99999.00000041</v>
      </c>
      <c r="BS82" s="6">
        <f t="shared" si="116"/>
        <v>99999.00000041</v>
      </c>
      <c r="BT82" s="6" t="str">
        <f t="shared" ref="BT82:BT145" si="141">IF(BS82&gt;70000,"x",VLOOKUP(BS82,$BM$17:$BN$1517,2,FALSE))</f>
        <v>x</v>
      </c>
      <c r="BU82" s="6" t="str">
        <f t="shared" si="117"/>
        <v/>
      </c>
      <c r="BW82" s="82">
        <f t="shared" ref="BW82:BW145" si="142">CI82</f>
        <v>9999999999</v>
      </c>
      <c r="BX82" s="80" t="str">
        <f t="shared" si="118"/>
        <v>x</v>
      </c>
      <c r="BY82" s="80" t="str">
        <f t="shared" si="119"/>
        <v/>
      </c>
      <c r="BZ82" s="56" t="str">
        <f t="shared" ref="BZ82:BZ145" si="143">LEFT(BY82,1)</f>
        <v/>
      </c>
      <c r="CA82" s="56" t="str">
        <f t="shared" ref="CA82:CA145" si="144">IF(BZ82=0,"-",MID(BY82,2,1))</f>
        <v/>
      </c>
      <c r="CB82" s="88">
        <f t="shared" ref="CB82:CB145" si="145">LEN(BY82)</f>
        <v>0</v>
      </c>
      <c r="CC82" s="56" t="str">
        <f t="shared" si="120"/>
        <v/>
      </c>
      <c r="CD82" s="56"/>
      <c r="CE82" s="56"/>
      <c r="CF82" s="56"/>
      <c r="CG82" s="56"/>
      <c r="CH82" s="169">
        <f t="shared" ref="CH82:CH145" si="146">IF(BX82="x",9999999999,VLOOKUP(BZ82,$CE$17:$CF$65,2,FALSE)+VLOOKUP(CA82,$CE$17:$CG$65,3,FALSE)+CB82*100000+CC82+ROW()/2501)</f>
        <v>9999999999</v>
      </c>
      <c r="CI82" s="170">
        <f t="shared" ref="CI82:CI145" si="147">IF(ISERROR(CH82),(24000000+ROW()/2501),CH82)</f>
        <v>9999999999</v>
      </c>
      <c r="CJ82" s="171">
        <f t="shared" ref="CJ82:CJ145" si="148">SMALL($CI$17:$CI$1517,BN82)</f>
        <v>9999999999</v>
      </c>
      <c r="CK82" s="172" t="str">
        <f t="shared" ref="CK82:CK145" si="149">VLOOKUP(CJ82,$BW$17:$BY$1517,3,FALSE)</f>
        <v/>
      </c>
      <c r="CL82" s="173" t="str">
        <f t="shared" si="121"/>
        <v>x</v>
      </c>
      <c r="CN82" s="6" t="str">
        <f t="shared" ref="CN82:CN145" si="150">VLOOKUP(CL82,$F$15:$BB$1999,49,FALSE)</f>
        <v/>
      </c>
      <c r="CO82" s="293" t="e">
        <f t="shared" ca="1" si="78"/>
        <v>#N/A</v>
      </c>
      <c r="CP82" s="6" t="e">
        <f t="shared" ref="CP82:CP145" ca="1" si="151">VLOOKUP(CO82,BN:CL,25,FALSE)</f>
        <v>#N/A</v>
      </c>
      <c r="CQ82" s="61">
        <v>66</v>
      </c>
      <c r="CR82" s="6">
        <f t="shared" si="122"/>
        <v>0</v>
      </c>
      <c r="CS82" s="6">
        <f t="shared" si="123"/>
        <v>0</v>
      </c>
      <c r="CT82" s="56" t="str">
        <f t="shared" si="124"/>
        <v/>
      </c>
      <c r="CU82" s="76">
        <f t="shared" si="125"/>
        <v>0</v>
      </c>
      <c r="CV82" s="76">
        <f t="shared" si="126"/>
        <v>0</v>
      </c>
      <c r="CX82" s="6" t="str">
        <f t="shared" si="127"/>
        <v/>
      </c>
      <c r="CY82" s="6" t="str">
        <f t="shared" si="128"/>
        <v/>
      </c>
      <c r="CZ82" s="6" t="str">
        <f t="shared" si="129"/>
        <v/>
      </c>
      <c r="DA82" s="56" t="str">
        <f>3&amp;$DA$79&amp;"bet"</f>
        <v>30,07bet</v>
      </c>
      <c r="DB82" s="56">
        <f t="shared" si="93"/>
        <v>0</v>
      </c>
      <c r="DC82" s="56">
        <f t="shared" si="94"/>
        <v>0</v>
      </c>
      <c r="DG82" s="56" t="str">
        <f t="shared" si="130"/>
        <v/>
      </c>
      <c r="DH82" s="6">
        <f t="shared" si="131"/>
        <v>0</v>
      </c>
      <c r="DK82" s="6">
        <f t="shared" si="87"/>
        <v>0</v>
      </c>
      <c r="DL82" s="6" t="e">
        <f t="shared" si="88"/>
        <v>#N/A</v>
      </c>
      <c r="DN82" s="6" t="e">
        <f t="shared" si="84"/>
        <v>#N/A</v>
      </c>
      <c r="DP82" s="6" t="str">
        <f t="shared" si="132"/>
        <v/>
      </c>
      <c r="DQ82" s="293">
        <f t="shared" ca="1" si="80"/>
        <v>76</v>
      </c>
      <c r="DR82" s="6" t="str">
        <f t="shared" ref="DR82:DR145" ca="1" si="152">VLOOKUP(DQ82,BN:BT,7,FALSE)</f>
        <v>x</v>
      </c>
      <c r="DU82" s="293" t="e">
        <f t="shared" ref="DU82:DU145" ca="1" si="153">MATCH($DU$12,OFFSET(OFFSET($P$17,DU81,0),,,$DU$13-DU81),0)+DU81</f>
        <v>#N/A</v>
      </c>
      <c r="DV82" s="5"/>
      <c r="DW82" s="293" t="e">
        <f t="shared" ca="1" si="81"/>
        <v>#N/A</v>
      </c>
      <c r="DZ82" s="293" t="e">
        <f t="shared" ref="DZ82:DZ145" ca="1" si="154">MATCH($DZ$14,OFFSET(OFFSET($H$17,DZ81,0),,,$DU$13-DZ81),0)+DZ81</f>
        <v>#N/A</v>
      </c>
      <c r="EA82" s="293" t="e">
        <f t="shared" ref="EA82:EA145" ca="1" si="155">MATCH($EA$13,OFFSET(OFFSET($H$17,EA81,0),,,$DU$13-EA81),0)+EA81</f>
        <v>#N/A</v>
      </c>
      <c r="EB82" s="293" t="e">
        <f t="shared" ref="EB82:EB145" ca="1" si="156">MATCH($EB$13,OFFSET(OFFSET($BB$17,EB81,0),,,$DU$13-EB81),0)+EB81</f>
        <v>#N/A</v>
      </c>
      <c r="EE82" s="6" t="str">
        <f t="shared" ref="EE82:EE145" si="157">VLOOKUP(BQ82,$F$17:$BC$1999,50,FALSE)</f>
        <v/>
      </c>
      <c r="EF82" s="293" t="e">
        <f t="shared" ref="EF82:EF145" ca="1" si="158">MATCH($EE$13,OFFSET(OFFSET($EE$17,EF81,0),,,$DU$13-EF81),0)+EF81</f>
        <v>#N/A</v>
      </c>
      <c r="EG82" s="6" t="e">
        <f t="shared" ca="1" si="133"/>
        <v>#N/A</v>
      </c>
    </row>
    <row r="83" spans="3:137" x14ac:dyDescent="0.2">
      <c r="C83" s="75"/>
      <c r="D83" s="184" t="str">
        <f t="shared" si="95"/>
        <v/>
      </c>
      <c r="E83" s="649" t="str">
        <f t="shared" si="82"/>
        <v/>
      </c>
      <c r="F83" s="607" t="str">
        <f t="shared" si="134"/>
        <v>x</v>
      </c>
      <c r="G83" s="650"/>
      <c r="H83" s="651"/>
      <c r="I83" s="651"/>
      <c r="J83" s="651"/>
      <c r="K83" s="652"/>
      <c r="L83" s="889"/>
      <c r="M83" s="889"/>
      <c r="N83" s="653"/>
      <c r="O83" s="651"/>
      <c r="P83" s="651"/>
      <c r="Q83" s="654"/>
      <c r="R83" s="655"/>
      <c r="S83" s="607" t="str">
        <f t="shared" si="96"/>
        <v/>
      </c>
      <c r="T83" s="656" t="str">
        <f t="shared" si="97"/>
        <v/>
      </c>
      <c r="U83" s="656" t="str">
        <f t="shared" si="135"/>
        <v/>
      </c>
      <c r="V83" s="656" t="str">
        <f t="shared" si="98"/>
        <v/>
      </c>
      <c r="W83" s="719"/>
      <c r="X83" s="660"/>
      <c r="Y83" s="656" t="str">
        <f t="shared" si="83"/>
        <v/>
      </c>
      <c r="Z83" s="659"/>
      <c r="AA83" s="654"/>
      <c r="AB83" s="656" t="str">
        <f t="shared" si="99"/>
        <v/>
      </c>
      <c r="AC83" s="661" t="str">
        <f t="shared" si="136"/>
        <v/>
      </c>
      <c r="AE83" s="658" t="str">
        <f t="shared" si="100"/>
        <v/>
      </c>
      <c r="AF83" s="659"/>
      <c r="AT83" s="805" t="str">
        <f t="shared" si="79"/>
        <v/>
      </c>
      <c r="AU83" t="str">
        <f t="shared" si="137"/>
        <v/>
      </c>
      <c r="AV83" s="6" t="str">
        <f t="shared" si="101"/>
        <v/>
      </c>
      <c r="AW83" s="317" t="str">
        <f t="shared" si="102"/>
        <v/>
      </c>
      <c r="AX83" s="158" t="str">
        <f t="shared" si="103"/>
        <v/>
      </c>
      <c r="AY83" s="158" t="str">
        <f t="shared" si="104"/>
        <v/>
      </c>
      <c r="AZ83" s="309" t="str">
        <f t="shared" si="105"/>
        <v/>
      </c>
      <c r="BA83" s="318" t="str">
        <f t="shared" si="106"/>
        <v/>
      </c>
      <c r="BB83" s="473" t="str">
        <f t="shared" si="107"/>
        <v/>
      </c>
      <c r="BC83" s="80" t="str">
        <f t="shared" si="77"/>
        <v/>
      </c>
      <c r="BD83" s="56">
        <f t="shared" si="108"/>
        <v>1</v>
      </c>
      <c r="BE83" s="56"/>
      <c r="BF83" s="56" t="str">
        <f t="shared" si="109"/>
        <v/>
      </c>
      <c r="BG83" s="56" t="str">
        <f t="shared" si="110"/>
        <v/>
      </c>
      <c r="BH83" s="6" t="str">
        <f t="shared" si="111"/>
        <v/>
      </c>
      <c r="BI83" s="6">
        <v>189</v>
      </c>
      <c r="BJ83" s="56" t="str">
        <f>Stam!F70</f>
        <v>189 Dortmundb</v>
      </c>
      <c r="BK83" s="6" t="str">
        <f t="shared" si="112"/>
        <v/>
      </c>
      <c r="BL83" s="56">
        <f t="shared" si="138"/>
        <v>999999</v>
      </c>
      <c r="BM83" s="183">
        <f t="shared" si="139"/>
        <v>99999.000000415006</v>
      </c>
      <c r="BN83" s="61">
        <v>67</v>
      </c>
      <c r="BO83" s="6">
        <f t="shared" si="113"/>
        <v>999999</v>
      </c>
      <c r="BP83" s="6">
        <f t="shared" si="114"/>
        <v>999999</v>
      </c>
      <c r="BQ83" s="6" t="str">
        <f t="shared" si="140"/>
        <v>x</v>
      </c>
      <c r="BR83" s="206">
        <f t="shared" si="115"/>
        <v>99999.000000415006</v>
      </c>
      <c r="BS83" s="6">
        <f t="shared" si="116"/>
        <v>99999.000000415006</v>
      </c>
      <c r="BT83" s="6" t="str">
        <f t="shared" si="141"/>
        <v>x</v>
      </c>
      <c r="BU83" s="6" t="str">
        <f t="shared" si="117"/>
        <v/>
      </c>
      <c r="BW83" s="82">
        <f t="shared" si="142"/>
        <v>9999999999</v>
      </c>
      <c r="BX83" s="80" t="str">
        <f t="shared" si="118"/>
        <v>x</v>
      </c>
      <c r="BY83" s="80" t="str">
        <f t="shared" si="119"/>
        <v/>
      </c>
      <c r="BZ83" s="56" t="str">
        <f t="shared" si="143"/>
        <v/>
      </c>
      <c r="CA83" s="56" t="str">
        <f t="shared" si="144"/>
        <v/>
      </c>
      <c r="CB83" s="88">
        <f t="shared" si="145"/>
        <v>0</v>
      </c>
      <c r="CC83" s="56" t="str">
        <f t="shared" si="120"/>
        <v/>
      </c>
      <c r="CD83" s="56"/>
      <c r="CE83" s="56"/>
      <c r="CF83" s="56"/>
      <c r="CG83" s="56"/>
      <c r="CH83" s="169">
        <f t="shared" si="146"/>
        <v>9999999999</v>
      </c>
      <c r="CI83" s="170">
        <f t="shared" si="147"/>
        <v>9999999999</v>
      </c>
      <c r="CJ83" s="171">
        <f t="shared" si="148"/>
        <v>9999999999</v>
      </c>
      <c r="CK83" s="172" t="str">
        <f t="shared" si="149"/>
        <v/>
      </c>
      <c r="CL83" s="173" t="str">
        <f t="shared" si="121"/>
        <v>x</v>
      </c>
      <c r="CN83" s="6" t="str">
        <f t="shared" si="150"/>
        <v/>
      </c>
      <c r="CO83" s="293" t="e">
        <f t="shared" ca="1" si="78"/>
        <v>#N/A</v>
      </c>
      <c r="CP83" s="6" t="e">
        <f t="shared" ca="1" si="151"/>
        <v>#N/A</v>
      </c>
      <c r="CQ83" s="61">
        <v>67</v>
      </c>
      <c r="CR83" s="6">
        <f t="shared" si="122"/>
        <v>0</v>
      </c>
      <c r="CS83" s="6">
        <f t="shared" si="123"/>
        <v>0</v>
      </c>
      <c r="CT83" s="56" t="str">
        <f t="shared" si="124"/>
        <v/>
      </c>
      <c r="CU83" s="76">
        <f t="shared" si="125"/>
        <v>0</v>
      </c>
      <c r="CV83" s="76">
        <f t="shared" si="126"/>
        <v>0</v>
      </c>
      <c r="CX83" s="6" t="str">
        <f t="shared" si="127"/>
        <v/>
      </c>
      <c r="CY83" s="6" t="str">
        <f t="shared" si="128"/>
        <v/>
      </c>
      <c r="CZ83" s="6" t="str">
        <f t="shared" si="129"/>
        <v/>
      </c>
      <c r="DA83" s="56" t="str">
        <f>4&amp;$DA$79&amp;"bet"</f>
        <v>40,07bet</v>
      </c>
      <c r="DB83" s="56">
        <f t="shared" si="93"/>
        <v>0</v>
      </c>
      <c r="DC83" s="56">
        <f t="shared" si="94"/>
        <v>0</v>
      </c>
      <c r="DG83" s="56" t="str">
        <f t="shared" si="130"/>
        <v/>
      </c>
      <c r="DH83" s="6">
        <f t="shared" si="131"/>
        <v>0</v>
      </c>
      <c r="DK83" s="6">
        <f t="shared" si="87"/>
        <v>0</v>
      </c>
      <c r="DL83" s="6" t="e">
        <f t="shared" si="88"/>
        <v>#N/A</v>
      </c>
      <c r="DN83" s="6" t="e">
        <f t="shared" si="84"/>
        <v>#N/A</v>
      </c>
      <c r="DP83" s="6" t="str">
        <f t="shared" si="132"/>
        <v/>
      </c>
      <c r="DQ83" s="293">
        <f t="shared" ca="1" si="80"/>
        <v>77</v>
      </c>
      <c r="DR83" s="6" t="str">
        <f t="shared" ca="1" si="152"/>
        <v>x</v>
      </c>
      <c r="DU83" s="293" t="e">
        <f t="shared" ca="1" si="153"/>
        <v>#N/A</v>
      </c>
      <c r="DV83" s="5"/>
      <c r="DW83" s="293" t="e">
        <f t="shared" ca="1" si="81"/>
        <v>#N/A</v>
      </c>
      <c r="DZ83" s="293" t="e">
        <f t="shared" ca="1" si="154"/>
        <v>#N/A</v>
      </c>
      <c r="EA83" s="293" t="e">
        <f t="shared" ca="1" si="155"/>
        <v>#N/A</v>
      </c>
      <c r="EB83" s="293" t="e">
        <f t="shared" ca="1" si="156"/>
        <v>#N/A</v>
      </c>
      <c r="EE83" s="6" t="str">
        <f t="shared" si="157"/>
        <v/>
      </c>
      <c r="EF83" s="293" t="e">
        <f t="shared" ca="1" si="158"/>
        <v>#N/A</v>
      </c>
      <c r="EG83" s="6" t="e">
        <f t="shared" ca="1" si="133"/>
        <v>#N/A</v>
      </c>
    </row>
    <row r="84" spans="3:137" x14ac:dyDescent="0.2">
      <c r="C84" s="75"/>
      <c r="D84" s="184" t="str">
        <f t="shared" si="95"/>
        <v/>
      </c>
      <c r="E84" s="649" t="str">
        <f t="shared" si="82"/>
        <v/>
      </c>
      <c r="F84" s="607" t="str">
        <f t="shared" si="134"/>
        <v>x</v>
      </c>
      <c r="G84" s="650"/>
      <c r="H84" s="651"/>
      <c r="I84" s="651"/>
      <c r="J84" s="651"/>
      <c r="K84" s="652"/>
      <c r="L84" s="889"/>
      <c r="M84" s="889"/>
      <c r="N84" s="653"/>
      <c r="O84" s="651"/>
      <c r="P84" s="651"/>
      <c r="Q84" s="654"/>
      <c r="R84" s="655"/>
      <c r="S84" s="607" t="str">
        <f t="shared" si="96"/>
        <v/>
      </c>
      <c r="T84" s="656" t="str">
        <f t="shared" si="97"/>
        <v/>
      </c>
      <c r="U84" s="656" t="str">
        <f t="shared" si="135"/>
        <v/>
      </c>
      <c r="V84" s="656" t="str">
        <f t="shared" si="98"/>
        <v/>
      </c>
      <c r="W84" s="719"/>
      <c r="X84" s="660"/>
      <c r="Y84" s="656" t="str">
        <f t="shared" si="83"/>
        <v/>
      </c>
      <c r="Z84" s="659"/>
      <c r="AA84" s="654"/>
      <c r="AB84" s="656" t="str">
        <f t="shared" si="99"/>
        <v/>
      </c>
      <c r="AC84" s="661" t="str">
        <f t="shared" si="136"/>
        <v/>
      </c>
      <c r="AE84" s="658" t="str">
        <f t="shared" si="100"/>
        <v/>
      </c>
      <c r="AF84" s="659"/>
      <c r="AT84" s="805" t="str">
        <f t="shared" si="79"/>
        <v/>
      </c>
      <c r="AU84" t="str">
        <f t="shared" si="137"/>
        <v/>
      </c>
      <c r="AV84" s="6" t="str">
        <f t="shared" si="101"/>
        <v/>
      </c>
      <c r="AW84" s="317" t="str">
        <f t="shared" si="102"/>
        <v/>
      </c>
      <c r="AX84" s="158" t="str">
        <f t="shared" si="103"/>
        <v/>
      </c>
      <c r="AY84" s="158" t="str">
        <f t="shared" si="104"/>
        <v/>
      </c>
      <c r="AZ84" s="309" t="str">
        <f t="shared" si="105"/>
        <v/>
      </c>
      <c r="BA84" s="318" t="str">
        <f t="shared" si="106"/>
        <v/>
      </c>
      <c r="BB84" s="473" t="str">
        <f t="shared" si="107"/>
        <v/>
      </c>
      <c r="BC84" s="80" t="str">
        <f t="shared" ref="BC84:BC147" si="159">IF(OR(H84="",H84="Oba",G84="",P84="",X84="",BD84=0),"",IF(OR(X84="3a",X84="3b",X84="4a",X84="4b"),"div",IF(H84="Ver","bet",IF(AND(OR(H84="Liq",H84="Mem"),AA84="bet"),"bet","vord"))))</f>
        <v/>
      </c>
      <c r="BD84" s="56">
        <f t="shared" si="108"/>
        <v>1</v>
      </c>
      <c r="BE84" s="56"/>
      <c r="BF84" s="56" t="str">
        <f t="shared" si="109"/>
        <v/>
      </c>
      <c r="BG84" s="56" t="str">
        <f t="shared" si="110"/>
        <v/>
      </c>
      <c r="BH84" s="6" t="str">
        <f t="shared" si="111"/>
        <v/>
      </c>
      <c r="BI84" s="6">
        <v>190</v>
      </c>
      <c r="BJ84" s="56" t="str">
        <f>Stam!F71</f>
        <v>190 Kruisposten</v>
      </c>
      <c r="BK84" s="6" t="str">
        <f t="shared" si="112"/>
        <v/>
      </c>
      <c r="BL84" s="56">
        <f t="shared" si="138"/>
        <v>999999</v>
      </c>
      <c r="BM84" s="183">
        <f t="shared" si="139"/>
        <v>99999.000000419997</v>
      </c>
      <c r="BN84" s="61">
        <v>68</v>
      </c>
      <c r="BO84" s="6">
        <f t="shared" si="113"/>
        <v>999999</v>
      </c>
      <c r="BP84" s="6">
        <f t="shared" si="114"/>
        <v>999999</v>
      </c>
      <c r="BQ84" s="6" t="str">
        <f t="shared" si="140"/>
        <v>x</v>
      </c>
      <c r="BR84" s="206">
        <f t="shared" si="115"/>
        <v>99999.000000419997</v>
      </c>
      <c r="BS84" s="6">
        <f t="shared" si="116"/>
        <v>99999.000000419997</v>
      </c>
      <c r="BT84" s="6" t="str">
        <f t="shared" si="141"/>
        <v>x</v>
      </c>
      <c r="BU84" s="6" t="str">
        <f t="shared" si="117"/>
        <v/>
      </c>
      <c r="BW84" s="82">
        <f t="shared" si="142"/>
        <v>9999999999</v>
      </c>
      <c r="BX84" s="80" t="str">
        <f t="shared" si="118"/>
        <v>x</v>
      </c>
      <c r="BY84" s="80" t="str">
        <f t="shared" si="119"/>
        <v/>
      </c>
      <c r="BZ84" s="56" t="str">
        <f t="shared" si="143"/>
        <v/>
      </c>
      <c r="CA84" s="56" t="str">
        <f t="shared" si="144"/>
        <v/>
      </c>
      <c r="CB84" s="88">
        <f t="shared" si="145"/>
        <v>0</v>
      </c>
      <c r="CC84" s="56" t="str">
        <f t="shared" si="120"/>
        <v/>
      </c>
      <c r="CD84" s="56"/>
      <c r="CE84" s="56"/>
      <c r="CF84" s="56"/>
      <c r="CG84" s="56"/>
      <c r="CH84" s="169">
        <f t="shared" si="146"/>
        <v>9999999999</v>
      </c>
      <c r="CI84" s="170">
        <f t="shared" si="147"/>
        <v>9999999999</v>
      </c>
      <c r="CJ84" s="171">
        <f t="shared" si="148"/>
        <v>9999999999</v>
      </c>
      <c r="CK84" s="172" t="str">
        <f t="shared" si="149"/>
        <v/>
      </c>
      <c r="CL84" s="173" t="str">
        <f t="shared" si="121"/>
        <v>x</v>
      </c>
      <c r="CN84" s="6" t="str">
        <f t="shared" si="150"/>
        <v/>
      </c>
      <c r="CO84" s="293" t="e">
        <f t="shared" ref="CO84:CO147" ca="1" si="160">MATCH($CO$13,OFFSET(OFFSET($CN$17,CO83,0),,,$DU$13-CO83),0)+CO83</f>
        <v>#N/A</v>
      </c>
      <c r="CP84" s="6" t="e">
        <f t="shared" ca="1" si="151"/>
        <v>#N/A</v>
      </c>
      <c r="CQ84" s="61">
        <v>68</v>
      </c>
      <c r="CR84" s="6">
        <f t="shared" si="122"/>
        <v>0</v>
      </c>
      <c r="CS84" s="6">
        <f t="shared" si="123"/>
        <v>0</v>
      </c>
      <c r="CT84" s="56" t="str">
        <f t="shared" si="124"/>
        <v/>
      </c>
      <c r="CU84" s="76">
        <f t="shared" si="125"/>
        <v>0</v>
      </c>
      <c r="CV84" s="76">
        <f t="shared" si="126"/>
        <v>0</v>
      </c>
      <c r="CX84" s="6" t="str">
        <f t="shared" si="127"/>
        <v/>
      </c>
      <c r="CY84" s="6" t="str">
        <f t="shared" si="128"/>
        <v/>
      </c>
      <c r="CZ84" s="6" t="str">
        <f t="shared" si="129"/>
        <v/>
      </c>
      <c r="DA84" s="56" t="str">
        <f>5&amp;$DA$79&amp;"bet"</f>
        <v>50,07bet</v>
      </c>
      <c r="DB84" s="56">
        <f t="shared" si="93"/>
        <v>0</v>
      </c>
      <c r="DC84" s="56">
        <f t="shared" si="94"/>
        <v>0</v>
      </c>
      <c r="DG84" s="56" t="str">
        <f t="shared" si="130"/>
        <v/>
      </c>
      <c r="DH84" s="6">
        <f t="shared" si="131"/>
        <v>0</v>
      </c>
      <c r="DK84" s="6">
        <f t="shared" si="87"/>
        <v>0</v>
      </c>
      <c r="DL84" s="6" t="e">
        <f t="shared" si="88"/>
        <v>#N/A</v>
      </c>
      <c r="DN84" s="6" t="e">
        <f t="shared" si="84"/>
        <v>#N/A</v>
      </c>
      <c r="DP84" s="6" t="str">
        <f t="shared" si="132"/>
        <v/>
      </c>
      <c r="DQ84" s="293">
        <f t="shared" ca="1" si="80"/>
        <v>78</v>
      </c>
      <c r="DR84" s="6" t="str">
        <f t="shared" ca="1" si="152"/>
        <v>x</v>
      </c>
      <c r="DU84" s="293" t="e">
        <f t="shared" ca="1" si="153"/>
        <v>#N/A</v>
      </c>
      <c r="DV84" s="5"/>
      <c r="DW84" s="293" t="e">
        <f t="shared" ca="1" si="81"/>
        <v>#N/A</v>
      </c>
      <c r="DZ84" s="293" t="e">
        <f t="shared" ca="1" si="154"/>
        <v>#N/A</v>
      </c>
      <c r="EA84" s="293" t="e">
        <f t="shared" ca="1" si="155"/>
        <v>#N/A</v>
      </c>
      <c r="EB84" s="293" t="e">
        <f t="shared" ca="1" si="156"/>
        <v>#N/A</v>
      </c>
      <c r="EE84" s="6" t="str">
        <f t="shared" si="157"/>
        <v/>
      </c>
      <c r="EF84" s="293" t="e">
        <f t="shared" ca="1" si="158"/>
        <v>#N/A</v>
      </c>
      <c r="EG84" s="6" t="e">
        <f t="shared" ca="1" si="133"/>
        <v>#N/A</v>
      </c>
    </row>
    <row r="85" spans="3:137" x14ac:dyDescent="0.2">
      <c r="C85" s="75"/>
      <c r="D85" s="184" t="str">
        <f t="shared" si="95"/>
        <v/>
      </c>
      <c r="E85" s="649" t="str">
        <f t="shared" si="82"/>
        <v/>
      </c>
      <c r="F85" s="607" t="str">
        <f t="shared" si="134"/>
        <v>x</v>
      </c>
      <c r="G85" s="650"/>
      <c r="H85" s="651"/>
      <c r="I85" s="651"/>
      <c r="J85" s="651"/>
      <c r="K85" s="652"/>
      <c r="L85" s="889"/>
      <c r="M85" s="889"/>
      <c r="N85" s="653"/>
      <c r="O85" s="651"/>
      <c r="P85" s="651"/>
      <c r="Q85" s="654"/>
      <c r="R85" s="655"/>
      <c r="S85" s="607" t="str">
        <f t="shared" si="96"/>
        <v/>
      </c>
      <c r="T85" s="656" t="str">
        <f t="shared" si="97"/>
        <v/>
      </c>
      <c r="U85" s="656" t="str">
        <f t="shared" si="135"/>
        <v/>
      </c>
      <c r="V85" s="656" t="str">
        <f t="shared" si="98"/>
        <v/>
      </c>
      <c r="W85" s="719"/>
      <c r="X85" s="660"/>
      <c r="Y85" s="656" t="str">
        <f t="shared" si="83"/>
        <v/>
      </c>
      <c r="Z85" s="659"/>
      <c r="AA85" s="654"/>
      <c r="AB85" s="656" t="str">
        <f t="shared" si="99"/>
        <v/>
      </c>
      <c r="AC85" s="661" t="str">
        <f t="shared" si="136"/>
        <v/>
      </c>
      <c r="AE85" s="658" t="str">
        <f t="shared" si="100"/>
        <v/>
      </c>
      <c r="AF85" s="659"/>
      <c r="AT85" s="805" t="str">
        <f t="shared" ref="AT85:AT148" si="161">IF(BB85="","",ROUND(SUMIF(CY:CY,CY85,CS:CS),3))</f>
        <v/>
      </c>
      <c r="AU85" t="str">
        <f t="shared" si="137"/>
        <v/>
      </c>
      <c r="AV85" s="6" t="str">
        <f t="shared" si="101"/>
        <v/>
      </c>
      <c r="AW85" s="317" t="str">
        <f t="shared" si="102"/>
        <v/>
      </c>
      <c r="AX85" s="158" t="str">
        <f t="shared" si="103"/>
        <v/>
      </c>
      <c r="AY85" s="158" t="str">
        <f t="shared" si="104"/>
        <v/>
      </c>
      <c r="AZ85" s="309" t="str">
        <f t="shared" si="105"/>
        <v/>
      </c>
      <c r="BA85" s="318" t="str">
        <f t="shared" si="106"/>
        <v/>
      </c>
      <c r="BB85" s="473" t="str">
        <f t="shared" si="107"/>
        <v/>
      </c>
      <c r="BC85" s="80" t="str">
        <f t="shared" si="159"/>
        <v/>
      </c>
      <c r="BD85" s="56">
        <f t="shared" si="108"/>
        <v>1</v>
      </c>
      <c r="BE85" s="56"/>
      <c r="BF85" s="56" t="str">
        <f t="shared" si="109"/>
        <v/>
      </c>
      <c r="BG85" s="56" t="str">
        <f t="shared" si="110"/>
        <v/>
      </c>
      <c r="BH85" s="6" t="str">
        <f t="shared" si="111"/>
        <v/>
      </c>
      <c r="BI85" s="6">
        <v>200</v>
      </c>
      <c r="BJ85" s="56" t="str">
        <f>Stam!F72</f>
        <v>200 Vraagposten-tussenrek</v>
      </c>
      <c r="BK85" s="6" t="str">
        <f t="shared" si="112"/>
        <v/>
      </c>
      <c r="BL85" s="56">
        <f t="shared" si="138"/>
        <v>999999</v>
      </c>
      <c r="BM85" s="183">
        <f t="shared" si="139"/>
        <v>99999.000000425003</v>
      </c>
      <c r="BN85" s="61">
        <v>69</v>
      </c>
      <c r="BO85" s="6">
        <f t="shared" si="113"/>
        <v>999999</v>
      </c>
      <c r="BP85" s="6">
        <f t="shared" si="114"/>
        <v>999999</v>
      </c>
      <c r="BQ85" s="6" t="str">
        <f t="shared" si="140"/>
        <v>x</v>
      </c>
      <c r="BR85" s="206">
        <f t="shared" si="115"/>
        <v>99999.000000425003</v>
      </c>
      <c r="BS85" s="6">
        <f t="shared" si="116"/>
        <v>99999.000000425003</v>
      </c>
      <c r="BT85" s="6" t="str">
        <f t="shared" si="141"/>
        <v>x</v>
      </c>
      <c r="BU85" s="6" t="str">
        <f t="shared" si="117"/>
        <v/>
      </c>
      <c r="BW85" s="82">
        <f t="shared" si="142"/>
        <v>9999999999</v>
      </c>
      <c r="BX85" s="80" t="str">
        <f t="shared" si="118"/>
        <v>x</v>
      </c>
      <c r="BY85" s="80" t="str">
        <f t="shared" si="119"/>
        <v/>
      </c>
      <c r="BZ85" s="56" t="str">
        <f t="shared" si="143"/>
        <v/>
      </c>
      <c r="CA85" s="56" t="str">
        <f t="shared" si="144"/>
        <v/>
      </c>
      <c r="CB85" s="88">
        <f t="shared" si="145"/>
        <v>0</v>
      </c>
      <c r="CC85" s="56" t="str">
        <f t="shared" si="120"/>
        <v/>
      </c>
      <c r="CD85" s="56"/>
      <c r="CE85" s="56"/>
      <c r="CF85" s="56"/>
      <c r="CG85" s="56"/>
      <c r="CH85" s="169">
        <f t="shared" si="146"/>
        <v>9999999999</v>
      </c>
      <c r="CI85" s="170">
        <f t="shared" si="147"/>
        <v>9999999999</v>
      </c>
      <c r="CJ85" s="171">
        <f t="shared" si="148"/>
        <v>9999999999</v>
      </c>
      <c r="CK85" s="172" t="str">
        <f t="shared" si="149"/>
        <v/>
      </c>
      <c r="CL85" s="173" t="str">
        <f t="shared" si="121"/>
        <v>x</v>
      </c>
      <c r="CN85" s="6" t="str">
        <f t="shared" si="150"/>
        <v/>
      </c>
      <c r="CO85" s="293" t="e">
        <f t="shared" ca="1" si="160"/>
        <v>#N/A</v>
      </c>
      <c r="CP85" s="6" t="e">
        <f t="shared" ca="1" si="151"/>
        <v>#N/A</v>
      </c>
      <c r="CQ85" s="61">
        <v>69</v>
      </c>
      <c r="CR85" s="6">
        <f t="shared" si="122"/>
        <v>0</v>
      </c>
      <c r="CS85" s="6">
        <f t="shared" si="123"/>
        <v>0</v>
      </c>
      <c r="CT85" s="56" t="str">
        <f t="shared" si="124"/>
        <v/>
      </c>
      <c r="CU85" s="76">
        <f t="shared" si="125"/>
        <v>0</v>
      </c>
      <c r="CV85" s="76">
        <f t="shared" si="126"/>
        <v>0</v>
      </c>
      <c r="CX85" s="6" t="str">
        <f t="shared" si="127"/>
        <v/>
      </c>
      <c r="CY85" s="6" t="str">
        <f t="shared" si="128"/>
        <v/>
      </c>
      <c r="CZ85" s="6" t="str">
        <f t="shared" si="129"/>
        <v/>
      </c>
      <c r="DA85" s="56" t="str">
        <f>6&amp;$DA$79&amp;"bet"</f>
        <v>60,07bet</v>
      </c>
      <c r="DB85" s="56">
        <f t="shared" si="93"/>
        <v>0</v>
      </c>
      <c r="DC85" s="56">
        <f t="shared" si="94"/>
        <v>0</v>
      </c>
      <c r="DG85" s="56" t="str">
        <f t="shared" si="130"/>
        <v/>
      </c>
      <c r="DH85" s="6">
        <f t="shared" si="131"/>
        <v>0</v>
      </c>
      <c r="DK85" s="6">
        <f t="shared" si="87"/>
        <v>0</v>
      </c>
      <c r="DL85" s="6" t="e">
        <f t="shared" si="88"/>
        <v>#N/A</v>
      </c>
      <c r="DN85" s="6" t="e">
        <f t="shared" si="84"/>
        <v>#N/A</v>
      </c>
      <c r="DP85" s="6" t="str">
        <f t="shared" si="132"/>
        <v/>
      </c>
      <c r="DQ85" s="293">
        <f t="shared" ref="DQ85:DQ148" ca="1" si="162">MATCH($DP$12,OFFSET(OFFSET($DP$17,DQ84,0),,,$DU$13-DQ84),0)+DQ84</f>
        <v>79</v>
      </c>
      <c r="DR85" s="6" t="str">
        <f t="shared" ca="1" si="152"/>
        <v>x</v>
      </c>
      <c r="DU85" s="293" t="e">
        <f t="shared" ca="1" si="153"/>
        <v>#N/A</v>
      </c>
      <c r="DV85" s="5"/>
      <c r="DW85" s="293" t="e">
        <f t="shared" ca="1" si="81"/>
        <v>#N/A</v>
      </c>
      <c r="DZ85" s="293" t="e">
        <f t="shared" ca="1" si="154"/>
        <v>#N/A</v>
      </c>
      <c r="EA85" s="293" t="e">
        <f t="shared" ca="1" si="155"/>
        <v>#N/A</v>
      </c>
      <c r="EB85" s="293" t="e">
        <f t="shared" ca="1" si="156"/>
        <v>#N/A</v>
      </c>
      <c r="EE85" s="6" t="str">
        <f t="shared" si="157"/>
        <v/>
      </c>
      <c r="EF85" s="293" t="e">
        <f t="shared" ca="1" si="158"/>
        <v>#N/A</v>
      </c>
      <c r="EG85" s="6" t="e">
        <f t="shared" ca="1" si="133"/>
        <v>#N/A</v>
      </c>
    </row>
    <row r="86" spans="3:137" x14ac:dyDescent="0.2">
      <c r="C86" s="75"/>
      <c r="D86" s="184" t="str">
        <f t="shared" si="95"/>
        <v/>
      </c>
      <c r="E86" s="649" t="str">
        <f t="shared" si="82"/>
        <v/>
      </c>
      <c r="F86" s="607" t="str">
        <f t="shared" si="134"/>
        <v>x</v>
      </c>
      <c r="G86" s="650"/>
      <c r="H86" s="651"/>
      <c r="I86" s="651"/>
      <c r="J86" s="651"/>
      <c r="K86" s="652"/>
      <c r="L86" s="889"/>
      <c r="M86" s="889"/>
      <c r="N86" s="653"/>
      <c r="O86" s="651"/>
      <c r="P86" s="651"/>
      <c r="Q86" s="654"/>
      <c r="R86" s="655"/>
      <c r="S86" s="607" t="str">
        <f t="shared" si="96"/>
        <v/>
      </c>
      <c r="T86" s="656" t="str">
        <f t="shared" si="97"/>
        <v/>
      </c>
      <c r="U86" s="656" t="str">
        <f t="shared" si="135"/>
        <v/>
      </c>
      <c r="V86" s="656" t="str">
        <f t="shared" si="98"/>
        <v/>
      </c>
      <c r="W86" s="719"/>
      <c r="X86" s="660"/>
      <c r="Y86" s="656" t="str">
        <f t="shared" si="83"/>
        <v/>
      </c>
      <c r="Z86" s="659"/>
      <c r="AA86" s="654"/>
      <c r="AB86" s="656" t="str">
        <f t="shared" si="99"/>
        <v/>
      </c>
      <c r="AC86" s="661" t="str">
        <f t="shared" si="136"/>
        <v/>
      </c>
      <c r="AE86" s="658" t="str">
        <f t="shared" si="100"/>
        <v/>
      </c>
      <c r="AF86" s="659"/>
      <c r="AT86" s="805" t="str">
        <f t="shared" si="161"/>
        <v/>
      </c>
      <c r="AU86" t="str">
        <f t="shared" si="137"/>
        <v/>
      </c>
      <c r="AV86" s="6" t="str">
        <f t="shared" si="101"/>
        <v/>
      </c>
      <c r="AW86" s="317" t="str">
        <f t="shared" si="102"/>
        <v/>
      </c>
      <c r="AX86" s="158" t="str">
        <f t="shared" si="103"/>
        <v/>
      </c>
      <c r="AY86" s="158" t="str">
        <f t="shared" si="104"/>
        <v/>
      </c>
      <c r="AZ86" s="309" t="str">
        <f t="shared" si="105"/>
        <v/>
      </c>
      <c r="BA86" s="318" t="str">
        <f t="shared" si="106"/>
        <v/>
      </c>
      <c r="BB86" s="473" t="str">
        <f t="shared" si="107"/>
        <v/>
      </c>
      <c r="BC86" s="80" t="str">
        <f t="shared" si="159"/>
        <v/>
      </c>
      <c r="BD86" s="56">
        <f t="shared" si="108"/>
        <v>1</v>
      </c>
      <c r="BE86" s="56"/>
      <c r="BF86" s="56" t="str">
        <f t="shared" si="109"/>
        <v/>
      </c>
      <c r="BG86" s="56" t="str">
        <f t="shared" si="110"/>
        <v/>
      </c>
      <c r="BH86" s="6" t="str">
        <f t="shared" si="111"/>
        <v/>
      </c>
      <c r="BI86" s="6">
        <v>201</v>
      </c>
      <c r="BJ86" s="56" t="str">
        <f>Stam!F73</f>
        <v>201 TR Memo afmaken</v>
      </c>
      <c r="BK86" s="6" t="str">
        <f t="shared" si="112"/>
        <v/>
      </c>
      <c r="BL86" s="56">
        <f t="shared" si="138"/>
        <v>999999</v>
      </c>
      <c r="BM86" s="183">
        <f t="shared" si="139"/>
        <v>99999.000000429995</v>
      </c>
      <c r="BN86" s="61">
        <v>70</v>
      </c>
      <c r="BO86" s="6">
        <f t="shared" si="113"/>
        <v>999999</v>
      </c>
      <c r="BP86" s="6">
        <f t="shared" si="114"/>
        <v>999999</v>
      </c>
      <c r="BQ86" s="6" t="str">
        <f t="shared" si="140"/>
        <v>x</v>
      </c>
      <c r="BR86" s="206">
        <f t="shared" si="115"/>
        <v>99999.000000429995</v>
      </c>
      <c r="BS86" s="6">
        <f t="shared" si="116"/>
        <v>99999.000000429995</v>
      </c>
      <c r="BT86" s="6" t="str">
        <f t="shared" si="141"/>
        <v>x</v>
      </c>
      <c r="BU86" s="6" t="str">
        <f t="shared" si="117"/>
        <v/>
      </c>
      <c r="BW86" s="82">
        <f t="shared" si="142"/>
        <v>9999999999</v>
      </c>
      <c r="BX86" s="80" t="str">
        <f t="shared" si="118"/>
        <v>x</v>
      </c>
      <c r="BY86" s="80" t="str">
        <f t="shared" si="119"/>
        <v/>
      </c>
      <c r="BZ86" s="56" t="str">
        <f t="shared" si="143"/>
        <v/>
      </c>
      <c r="CA86" s="56" t="str">
        <f t="shared" si="144"/>
        <v/>
      </c>
      <c r="CB86" s="88">
        <f t="shared" si="145"/>
        <v>0</v>
      </c>
      <c r="CC86" s="56" t="str">
        <f t="shared" si="120"/>
        <v/>
      </c>
      <c r="CD86" s="56"/>
      <c r="CE86" s="56"/>
      <c r="CF86" s="56"/>
      <c r="CG86" s="56"/>
      <c r="CH86" s="169">
        <f t="shared" si="146"/>
        <v>9999999999</v>
      </c>
      <c r="CI86" s="170">
        <f t="shared" si="147"/>
        <v>9999999999</v>
      </c>
      <c r="CJ86" s="171">
        <f t="shared" si="148"/>
        <v>9999999999</v>
      </c>
      <c r="CK86" s="172" t="str">
        <f t="shared" si="149"/>
        <v/>
      </c>
      <c r="CL86" s="173" t="str">
        <f t="shared" si="121"/>
        <v>x</v>
      </c>
      <c r="CN86" s="6" t="str">
        <f t="shared" si="150"/>
        <v/>
      </c>
      <c r="CO86" s="293" t="e">
        <f t="shared" ca="1" si="160"/>
        <v>#N/A</v>
      </c>
      <c r="CP86" s="6" t="e">
        <f t="shared" ca="1" si="151"/>
        <v>#N/A</v>
      </c>
      <c r="CQ86" s="61">
        <v>70</v>
      </c>
      <c r="CR86" s="6">
        <f t="shared" si="122"/>
        <v>0</v>
      </c>
      <c r="CS86" s="6">
        <f t="shared" si="123"/>
        <v>0</v>
      </c>
      <c r="CT86" s="56" t="str">
        <f t="shared" si="124"/>
        <v/>
      </c>
      <c r="CU86" s="76">
        <f t="shared" si="125"/>
        <v>0</v>
      </c>
      <c r="CV86" s="76">
        <f t="shared" si="126"/>
        <v>0</v>
      </c>
      <c r="CX86" s="6" t="str">
        <f t="shared" si="127"/>
        <v/>
      </c>
      <c r="CY86" s="6" t="str">
        <f t="shared" si="128"/>
        <v/>
      </c>
      <c r="CZ86" s="6" t="str">
        <f t="shared" si="129"/>
        <v/>
      </c>
      <c r="DA86" s="56" t="str">
        <f>7&amp;$DA$79&amp;"bet"</f>
        <v>70,07bet</v>
      </c>
      <c r="DB86" s="56">
        <f t="shared" si="93"/>
        <v>0</v>
      </c>
      <c r="DC86" s="56">
        <f t="shared" si="94"/>
        <v>0</v>
      </c>
      <c r="DG86" s="56" t="str">
        <f t="shared" si="130"/>
        <v/>
      </c>
      <c r="DH86" s="6">
        <f t="shared" si="131"/>
        <v>0</v>
      </c>
      <c r="DK86" s="6">
        <f t="shared" si="87"/>
        <v>0</v>
      </c>
      <c r="DL86" s="6" t="e">
        <f t="shared" si="88"/>
        <v>#N/A</v>
      </c>
      <c r="DN86" s="6" t="e">
        <f t="shared" si="84"/>
        <v>#N/A</v>
      </c>
      <c r="DP86" s="6" t="str">
        <f t="shared" si="132"/>
        <v/>
      </c>
      <c r="DQ86" s="293">
        <f t="shared" ca="1" si="162"/>
        <v>80</v>
      </c>
      <c r="DR86" s="6" t="str">
        <f t="shared" ca="1" si="152"/>
        <v>x</v>
      </c>
      <c r="DU86" s="293" t="e">
        <f t="shared" ca="1" si="153"/>
        <v>#N/A</v>
      </c>
      <c r="DV86" s="5"/>
      <c r="DW86" s="293" t="e">
        <f t="shared" ca="1" si="81"/>
        <v>#N/A</v>
      </c>
      <c r="DZ86" s="293" t="e">
        <f t="shared" ca="1" si="154"/>
        <v>#N/A</v>
      </c>
      <c r="EA86" s="293" t="e">
        <f t="shared" ca="1" si="155"/>
        <v>#N/A</v>
      </c>
      <c r="EB86" s="293" t="e">
        <f t="shared" ca="1" si="156"/>
        <v>#N/A</v>
      </c>
      <c r="EE86" s="6" t="str">
        <f t="shared" si="157"/>
        <v/>
      </c>
      <c r="EF86" s="293" t="e">
        <f t="shared" ca="1" si="158"/>
        <v>#N/A</v>
      </c>
      <c r="EG86" s="6" t="e">
        <f t="shared" ca="1" si="133"/>
        <v>#N/A</v>
      </c>
    </row>
    <row r="87" spans="3:137" x14ac:dyDescent="0.2">
      <c r="C87" s="75"/>
      <c r="D87" s="184" t="str">
        <f t="shared" si="95"/>
        <v/>
      </c>
      <c r="E87" s="649" t="str">
        <f t="shared" si="82"/>
        <v/>
      </c>
      <c r="F87" s="607" t="str">
        <f t="shared" si="134"/>
        <v>x</v>
      </c>
      <c r="G87" s="650"/>
      <c r="H87" s="651"/>
      <c r="I87" s="651"/>
      <c r="J87" s="651"/>
      <c r="K87" s="652"/>
      <c r="L87" s="889"/>
      <c r="M87" s="889"/>
      <c r="N87" s="653"/>
      <c r="O87" s="651"/>
      <c r="P87" s="651"/>
      <c r="Q87" s="654"/>
      <c r="R87" s="655"/>
      <c r="S87" s="607" t="str">
        <f t="shared" si="96"/>
        <v/>
      </c>
      <c r="T87" s="656" t="str">
        <f t="shared" si="97"/>
        <v/>
      </c>
      <c r="U87" s="656" t="str">
        <f t="shared" si="135"/>
        <v/>
      </c>
      <c r="V87" s="656" t="str">
        <f t="shared" si="98"/>
        <v/>
      </c>
      <c r="W87" s="719"/>
      <c r="X87" s="660"/>
      <c r="Y87" s="656" t="str">
        <f t="shared" si="83"/>
        <v/>
      </c>
      <c r="Z87" s="659"/>
      <c r="AA87" s="654"/>
      <c r="AB87" s="656" t="str">
        <f t="shared" si="99"/>
        <v/>
      </c>
      <c r="AC87" s="661" t="str">
        <f t="shared" si="136"/>
        <v/>
      </c>
      <c r="AE87" s="658" t="str">
        <f t="shared" si="100"/>
        <v/>
      </c>
      <c r="AF87" s="659"/>
      <c r="AT87" s="805" t="str">
        <f t="shared" si="161"/>
        <v/>
      </c>
      <c r="AU87" t="str">
        <f t="shared" si="137"/>
        <v/>
      </c>
      <c r="AV87" s="6" t="str">
        <f t="shared" si="101"/>
        <v/>
      </c>
      <c r="AW87" s="317" t="str">
        <f t="shared" si="102"/>
        <v/>
      </c>
      <c r="AX87" s="158" t="str">
        <f t="shared" si="103"/>
        <v/>
      </c>
      <c r="AY87" s="158" t="str">
        <f t="shared" si="104"/>
        <v/>
      </c>
      <c r="AZ87" s="309" t="str">
        <f t="shared" si="105"/>
        <v/>
      </c>
      <c r="BA87" s="318" t="str">
        <f t="shared" si="106"/>
        <v/>
      </c>
      <c r="BB87" s="473" t="str">
        <f t="shared" si="107"/>
        <v/>
      </c>
      <c r="BC87" s="80" t="str">
        <f t="shared" si="159"/>
        <v/>
      </c>
      <c r="BD87" s="56">
        <f t="shared" si="108"/>
        <v>1</v>
      </c>
      <c r="BE87" s="56"/>
      <c r="BF87" s="56" t="str">
        <f t="shared" si="109"/>
        <v/>
      </c>
      <c r="BG87" s="56" t="str">
        <f t="shared" si="110"/>
        <v/>
      </c>
      <c r="BH87" s="6" t="str">
        <f t="shared" si="111"/>
        <v/>
      </c>
      <c r="BI87" s="6">
        <v>202</v>
      </c>
      <c r="BJ87" s="56" t="str">
        <f>Stam!F74</f>
        <v>202 TR Beginbalans afmaken</v>
      </c>
      <c r="BK87" s="6" t="str">
        <f t="shared" si="112"/>
        <v/>
      </c>
      <c r="BL87" s="56">
        <f t="shared" si="138"/>
        <v>999999</v>
      </c>
      <c r="BM87" s="183">
        <f t="shared" si="139"/>
        <v>99999.000000435</v>
      </c>
      <c r="BN87" s="61">
        <v>71</v>
      </c>
      <c r="BO87" s="6">
        <f t="shared" si="113"/>
        <v>999999</v>
      </c>
      <c r="BP87" s="6">
        <f t="shared" si="114"/>
        <v>999999</v>
      </c>
      <c r="BQ87" s="6" t="str">
        <f t="shared" si="140"/>
        <v>x</v>
      </c>
      <c r="BR87" s="206">
        <f t="shared" si="115"/>
        <v>99999.000000435</v>
      </c>
      <c r="BS87" s="6">
        <f t="shared" si="116"/>
        <v>99999.000000435</v>
      </c>
      <c r="BT87" s="6" t="str">
        <f t="shared" si="141"/>
        <v>x</v>
      </c>
      <c r="BU87" s="6" t="str">
        <f t="shared" si="117"/>
        <v/>
      </c>
      <c r="BW87" s="82">
        <f t="shared" si="142"/>
        <v>9999999999</v>
      </c>
      <c r="BX87" s="80" t="str">
        <f t="shared" si="118"/>
        <v>x</v>
      </c>
      <c r="BY87" s="80" t="str">
        <f t="shared" si="119"/>
        <v/>
      </c>
      <c r="BZ87" s="56" t="str">
        <f t="shared" si="143"/>
        <v/>
      </c>
      <c r="CA87" s="56" t="str">
        <f t="shared" si="144"/>
        <v/>
      </c>
      <c r="CB87" s="88">
        <f t="shared" si="145"/>
        <v>0</v>
      </c>
      <c r="CC87" s="56" t="str">
        <f t="shared" si="120"/>
        <v/>
      </c>
      <c r="CD87" s="56"/>
      <c r="CE87" s="56"/>
      <c r="CF87" s="56"/>
      <c r="CG87" s="56"/>
      <c r="CH87" s="169">
        <f t="shared" si="146"/>
        <v>9999999999</v>
      </c>
      <c r="CI87" s="170">
        <f t="shared" si="147"/>
        <v>9999999999</v>
      </c>
      <c r="CJ87" s="171">
        <f t="shared" si="148"/>
        <v>9999999999</v>
      </c>
      <c r="CK87" s="172" t="str">
        <f t="shared" si="149"/>
        <v/>
      </c>
      <c r="CL87" s="173" t="str">
        <f t="shared" si="121"/>
        <v>x</v>
      </c>
      <c r="CN87" s="6" t="str">
        <f t="shared" si="150"/>
        <v/>
      </c>
      <c r="CO87" s="293" t="e">
        <f t="shared" ca="1" si="160"/>
        <v>#N/A</v>
      </c>
      <c r="CP87" s="6" t="e">
        <f t="shared" ca="1" si="151"/>
        <v>#N/A</v>
      </c>
      <c r="CQ87" s="61">
        <v>71</v>
      </c>
      <c r="CR87" s="6">
        <f t="shared" si="122"/>
        <v>0</v>
      </c>
      <c r="CS87" s="6">
        <f t="shared" si="123"/>
        <v>0</v>
      </c>
      <c r="CT87" s="56" t="str">
        <f t="shared" si="124"/>
        <v/>
      </c>
      <c r="CU87" s="76">
        <f t="shared" si="125"/>
        <v>0</v>
      </c>
      <c r="CV87" s="76">
        <f t="shared" si="126"/>
        <v>0</v>
      </c>
      <c r="CX87" s="6" t="str">
        <f t="shared" si="127"/>
        <v/>
      </c>
      <c r="CY87" s="6" t="str">
        <f t="shared" si="128"/>
        <v/>
      </c>
      <c r="CZ87" s="6" t="str">
        <f t="shared" si="129"/>
        <v/>
      </c>
      <c r="DA87" s="56" t="str">
        <f>8&amp;$DA$79&amp;"bet"</f>
        <v>80,07bet</v>
      </c>
      <c r="DB87" s="56">
        <f t="shared" si="93"/>
        <v>0</v>
      </c>
      <c r="DC87" s="56">
        <f t="shared" si="94"/>
        <v>0</v>
      </c>
      <c r="DG87" s="56" t="str">
        <f t="shared" si="130"/>
        <v/>
      </c>
      <c r="DH87" s="6">
        <f t="shared" si="131"/>
        <v>0</v>
      </c>
      <c r="DK87" s="6">
        <f t="shared" si="87"/>
        <v>0</v>
      </c>
      <c r="DL87" s="6" t="e">
        <f t="shared" si="88"/>
        <v>#N/A</v>
      </c>
      <c r="DN87" s="6" t="e">
        <f t="shared" si="84"/>
        <v>#N/A</v>
      </c>
      <c r="DP87" s="6" t="str">
        <f t="shared" si="132"/>
        <v/>
      </c>
      <c r="DQ87" s="293">
        <f t="shared" ca="1" si="162"/>
        <v>81</v>
      </c>
      <c r="DR87" s="6" t="str">
        <f t="shared" ca="1" si="152"/>
        <v>x</v>
      </c>
      <c r="DU87" s="293" t="e">
        <f t="shared" ca="1" si="153"/>
        <v>#N/A</v>
      </c>
      <c r="DV87" s="5"/>
      <c r="DW87" s="293" t="e">
        <f t="shared" ref="DW87:DW150" ca="1" si="163">MATCH($DW$12,OFFSET(OFFSET($CT$17,DW86,0),,,$DU$13-DW86),0)+DW86</f>
        <v>#N/A</v>
      </c>
      <c r="DZ87" s="293" t="e">
        <f t="shared" ca="1" si="154"/>
        <v>#N/A</v>
      </c>
      <c r="EA87" s="293" t="e">
        <f t="shared" ca="1" si="155"/>
        <v>#N/A</v>
      </c>
      <c r="EB87" s="293" t="e">
        <f t="shared" ca="1" si="156"/>
        <v>#N/A</v>
      </c>
      <c r="EE87" s="6" t="str">
        <f t="shared" si="157"/>
        <v/>
      </c>
      <c r="EF87" s="293" t="e">
        <f t="shared" ca="1" si="158"/>
        <v>#N/A</v>
      </c>
      <c r="EG87" s="6" t="e">
        <f t="shared" ca="1" si="133"/>
        <v>#N/A</v>
      </c>
    </row>
    <row r="88" spans="3:137" x14ac:dyDescent="0.2">
      <c r="C88" s="75"/>
      <c r="D88" s="184" t="str">
        <f t="shared" si="95"/>
        <v/>
      </c>
      <c r="E88" s="649" t="str">
        <f t="shared" si="82"/>
        <v/>
      </c>
      <c r="F88" s="607" t="str">
        <f t="shared" si="134"/>
        <v>x</v>
      </c>
      <c r="G88" s="650"/>
      <c r="H88" s="651"/>
      <c r="I88" s="651"/>
      <c r="J88" s="651"/>
      <c r="K88" s="652"/>
      <c r="L88" s="889"/>
      <c r="M88" s="889"/>
      <c r="N88" s="653"/>
      <c r="O88" s="651"/>
      <c r="P88" s="651"/>
      <c r="Q88" s="654"/>
      <c r="R88" s="655"/>
      <c r="S88" s="607" t="str">
        <f t="shared" si="96"/>
        <v/>
      </c>
      <c r="T88" s="656" t="str">
        <f t="shared" si="97"/>
        <v/>
      </c>
      <c r="U88" s="656" t="str">
        <f t="shared" si="135"/>
        <v/>
      </c>
      <c r="V88" s="656" t="str">
        <f t="shared" si="98"/>
        <v/>
      </c>
      <c r="W88" s="719"/>
      <c r="X88" s="660"/>
      <c r="Y88" s="656" t="str">
        <f t="shared" si="83"/>
        <v/>
      </c>
      <c r="Z88" s="659"/>
      <c r="AA88" s="654"/>
      <c r="AB88" s="656" t="str">
        <f t="shared" si="99"/>
        <v/>
      </c>
      <c r="AC88" s="661" t="str">
        <f t="shared" si="136"/>
        <v/>
      </c>
      <c r="AE88" s="658" t="str">
        <f t="shared" si="100"/>
        <v/>
      </c>
      <c r="AF88" s="659"/>
      <c r="AT88" s="805" t="str">
        <f t="shared" si="161"/>
        <v/>
      </c>
      <c r="AU88" t="str">
        <f t="shared" si="137"/>
        <v/>
      </c>
      <c r="AV88" s="6" t="str">
        <f t="shared" si="101"/>
        <v/>
      </c>
      <c r="AW88" s="317" t="str">
        <f t="shared" si="102"/>
        <v/>
      </c>
      <c r="AX88" s="158" t="str">
        <f t="shared" si="103"/>
        <v/>
      </c>
      <c r="AY88" s="158" t="str">
        <f t="shared" si="104"/>
        <v/>
      </c>
      <c r="AZ88" s="309" t="str">
        <f t="shared" si="105"/>
        <v/>
      </c>
      <c r="BA88" s="318" t="str">
        <f t="shared" si="106"/>
        <v/>
      </c>
      <c r="BB88" s="473" t="str">
        <f t="shared" si="107"/>
        <v/>
      </c>
      <c r="BC88" s="80" t="str">
        <f t="shared" si="159"/>
        <v/>
      </c>
      <c r="BD88" s="56">
        <f t="shared" si="108"/>
        <v>1</v>
      </c>
      <c r="BE88" s="56"/>
      <c r="BF88" s="56" t="str">
        <f t="shared" si="109"/>
        <v/>
      </c>
      <c r="BG88" s="56" t="str">
        <f t="shared" si="110"/>
        <v/>
      </c>
      <c r="BH88" s="6" t="str">
        <f t="shared" si="111"/>
        <v/>
      </c>
      <c r="BI88" s="6">
        <v>203</v>
      </c>
      <c r="BJ88" s="56" t="str">
        <f>Stam!F75</f>
        <v>203 TR Bank nog invullen</v>
      </c>
      <c r="BK88" s="6" t="str">
        <f t="shared" si="112"/>
        <v/>
      </c>
      <c r="BL88" s="56">
        <f t="shared" si="138"/>
        <v>999999</v>
      </c>
      <c r="BM88" s="183">
        <f t="shared" si="139"/>
        <v>99999.000000440006</v>
      </c>
      <c r="BN88" s="61">
        <v>72</v>
      </c>
      <c r="BO88" s="6">
        <f t="shared" si="113"/>
        <v>999999</v>
      </c>
      <c r="BP88" s="6">
        <f t="shared" si="114"/>
        <v>999999</v>
      </c>
      <c r="BQ88" s="6" t="str">
        <f t="shared" si="140"/>
        <v>x</v>
      </c>
      <c r="BR88" s="206">
        <f t="shared" si="115"/>
        <v>99999.000000440006</v>
      </c>
      <c r="BS88" s="6">
        <f t="shared" si="116"/>
        <v>99999.000000440006</v>
      </c>
      <c r="BT88" s="6" t="str">
        <f t="shared" si="141"/>
        <v>x</v>
      </c>
      <c r="BU88" s="6" t="str">
        <f t="shared" si="117"/>
        <v/>
      </c>
      <c r="BW88" s="82">
        <f t="shared" si="142"/>
        <v>9999999999</v>
      </c>
      <c r="BX88" s="80" t="str">
        <f t="shared" si="118"/>
        <v>x</v>
      </c>
      <c r="BY88" s="80" t="str">
        <f t="shared" si="119"/>
        <v/>
      </c>
      <c r="BZ88" s="56" t="str">
        <f t="shared" si="143"/>
        <v/>
      </c>
      <c r="CA88" s="56" t="str">
        <f t="shared" si="144"/>
        <v/>
      </c>
      <c r="CB88" s="88">
        <f t="shared" si="145"/>
        <v>0</v>
      </c>
      <c r="CC88" s="56" t="str">
        <f t="shared" si="120"/>
        <v/>
      </c>
      <c r="CD88" s="56"/>
      <c r="CE88" s="56"/>
      <c r="CF88" s="56"/>
      <c r="CG88" s="56"/>
      <c r="CH88" s="169">
        <f t="shared" si="146"/>
        <v>9999999999</v>
      </c>
      <c r="CI88" s="170">
        <f t="shared" si="147"/>
        <v>9999999999</v>
      </c>
      <c r="CJ88" s="171">
        <f t="shared" si="148"/>
        <v>9999999999</v>
      </c>
      <c r="CK88" s="172" t="str">
        <f t="shared" si="149"/>
        <v/>
      </c>
      <c r="CL88" s="173" t="str">
        <f t="shared" si="121"/>
        <v>x</v>
      </c>
      <c r="CN88" s="6" t="str">
        <f t="shared" si="150"/>
        <v/>
      </c>
      <c r="CO88" s="293" t="e">
        <f t="shared" ca="1" si="160"/>
        <v>#N/A</v>
      </c>
      <c r="CP88" s="6" t="e">
        <f t="shared" ca="1" si="151"/>
        <v>#N/A</v>
      </c>
      <c r="CQ88" s="61">
        <v>72</v>
      </c>
      <c r="CR88" s="6">
        <f t="shared" si="122"/>
        <v>0</v>
      </c>
      <c r="CS88" s="6">
        <f t="shared" si="123"/>
        <v>0</v>
      </c>
      <c r="CT88" s="56" t="str">
        <f t="shared" si="124"/>
        <v/>
      </c>
      <c r="CU88" s="76">
        <f t="shared" si="125"/>
        <v>0</v>
      </c>
      <c r="CV88" s="76">
        <f t="shared" si="126"/>
        <v>0</v>
      </c>
      <c r="CX88" s="6" t="str">
        <f t="shared" si="127"/>
        <v/>
      </c>
      <c r="CY88" s="6" t="str">
        <f t="shared" si="128"/>
        <v/>
      </c>
      <c r="CZ88" s="6" t="str">
        <f t="shared" si="129"/>
        <v/>
      </c>
      <c r="DA88" s="56" t="str">
        <f>9&amp;$DA$79&amp;"bet"</f>
        <v>90,07bet</v>
      </c>
      <c r="DB88" s="56">
        <f t="shared" si="93"/>
        <v>0</v>
      </c>
      <c r="DC88" s="56">
        <f t="shared" si="94"/>
        <v>0</v>
      </c>
      <c r="DG88" s="56" t="str">
        <f t="shared" si="130"/>
        <v/>
      </c>
      <c r="DH88" s="6">
        <f t="shared" si="131"/>
        <v>0</v>
      </c>
      <c r="DK88" s="6">
        <f t="shared" si="87"/>
        <v>0</v>
      </c>
      <c r="DL88" s="6" t="e">
        <f t="shared" si="88"/>
        <v>#N/A</v>
      </c>
      <c r="DN88" s="6" t="e">
        <f t="shared" si="84"/>
        <v>#N/A</v>
      </c>
      <c r="DP88" s="6" t="str">
        <f t="shared" si="132"/>
        <v/>
      </c>
      <c r="DQ88" s="293">
        <f t="shared" ca="1" si="162"/>
        <v>82</v>
      </c>
      <c r="DR88" s="6" t="str">
        <f t="shared" ca="1" si="152"/>
        <v>x</v>
      </c>
      <c r="DU88" s="293" t="e">
        <f t="shared" ca="1" si="153"/>
        <v>#N/A</v>
      </c>
      <c r="DV88" s="5"/>
      <c r="DW88" s="293" t="e">
        <f t="shared" ca="1" si="163"/>
        <v>#N/A</v>
      </c>
      <c r="DZ88" s="293" t="e">
        <f t="shared" ca="1" si="154"/>
        <v>#N/A</v>
      </c>
      <c r="EA88" s="293" t="e">
        <f t="shared" ca="1" si="155"/>
        <v>#N/A</v>
      </c>
      <c r="EB88" s="293" t="e">
        <f t="shared" ca="1" si="156"/>
        <v>#N/A</v>
      </c>
      <c r="EE88" s="6" t="str">
        <f t="shared" si="157"/>
        <v/>
      </c>
      <c r="EF88" s="293" t="e">
        <f t="shared" ca="1" si="158"/>
        <v>#N/A</v>
      </c>
      <c r="EG88" s="6" t="e">
        <f t="shared" ca="1" si="133"/>
        <v>#N/A</v>
      </c>
    </row>
    <row r="89" spans="3:137" x14ac:dyDescent="0.2">
      <c r="C89" s="75"/>
      <c r="D89" s="184" t="str">
        <f t="shared" si="95"/>
        <v/>
      </c>
      <c r="E89" s="649" t="str">
        <f t="shared" si="82"/>
        <v/>
      </c>
      <c r="F89" s="607" t="str">
        <f t="shared" si="134"/>
        <v>x</v>
      </c>
      <c r="G89" s="650"/>
      <c r="H89" s="651"/>
      <c r="I89" s="651"/>
      <c r="J89" s="651"/>
      <c r="K89" s="652"/>
      <c r="L89" s="889"/>
      <c r="M89" s="889"/>
      <c r="N89" s="653"/>
      <c r="O89" s="651"/>
      <c r="P89" s="651"/>
      <c r="Q89" s="654"/>
      <c r="R89" s="655"/>
      <c r="S89" s="607" t="str">
        <f t="shared" si="96"/>
        <v/>
      </c>
      <c r="T89" s="656" t="str">
        <f t="shared" si="97"/>
        <v/>
      </c>
      <c r="U89" s="656" t="str">
        <f t="shared" si="135"/>
        <v/>
      </c>
      <c r="V89" s="656" t="str">
        <f t="shared" si="98"/>
        <v/>
      </c>
      <c r="W89" s="719"/>
      <c r="X89" s="660"/>
      <c r="Y89" s="656" t="str">
        <f t="shared" si="83"/>
        <v/>
      </c>
      <c r="Z89" s="659"/>
      <c r="AA89" s="654"/>
      <c r="AB89" s="656" t="str">
        <f t="shared" si="99"/>
        <v/>
      </c>
      <c r="AC89" s="661" t="str">
        <f t="shared" si="136"/>
        <v/>
      </c>
      <c r="AE89" s="658" t="str">
        <f t="shared" si="100"/>
        <v/>
      </c>
      <c r="AF89" s="659"/>
      <c r="AT89" s="805" t="str">
        <f t="shared" si="161"/>
        <v/>
      </c>
      <c r="AU89" t="str">
        <f t="shared" si="137"/>
        <v/>
      </c>
      <c r="AV89" s="6" t="str">
        <f t="shared" si="101"/>
        <v/>
      </c>
      <c r="AW89" s="317" t="str">
        <f t="shared" si="102"/>
        <v/>
      </c>
      <c r="AX89" s="158" t="str">
        <f t="shared" si="103"/>
        <v/>
      </c>
      <c r="AY89" s="158" t="str">
        <f t="shared" si="104"/>
        <v/>
      </c>
      <c r="AZ89" s="309" t="str">
        <f t="shared" si="105"/>
        <v/>
      </c>
      <c r="BA89" s="318" t="str">
        <f t="shared" si="106"/>
        <v/>
      </c>
      <c r="BB89" s="473" t="str">
        <f t="shared" si="107"/>
        <v/>
      </c>
      <c r="BC89" s="80" t="str">
        <f t="shared" si="159"/>
        <v/>
      </c>
      <c r="BD89" s="56">
        <f t="shared" si="108"/>
        <v>1</v>
      </c>
      <c r="BE89" s="56"/>
      <c r="BF89" s="56" t="str">
        <f t="shared" si="109"/>
        <v/>
      </c>
      <c r="BG89" s="56" t="str">
        <f t="shared" si="110"/>
        <v/>
      </c>
      <c r="BH89" s="6" t="str">
        <f t="shared" si="111"/>
        <v/>
      </c>
      <c r="BI89" s="6">
        <v>204</v>
      </c>
      <c r="BJ89" s="56" t="str">
        <f>Stam!F76</f>
        <v>204 Overige schulden</v>
      </c>
      <c r="BK89" s="6" t="str">
        <f t="shared" si="112"/>
        <v/>
      </c>
      <c r="BL89" s="56">
        <f t="shared" si="138"/>
        <v>999999</v>
      </c>
      <c r="BM89" s="183">
        <f t="shared" si="139"/>
        <v>99999.000000444998</v>
      </c>
      <c r="BN89" s="61">
        <v>73</v>
      </c>
      <c r="BO89" s="6">
        <f t="shared" si="113"/>
        <v>999999</v>
      </c>
      <c r="BP89" s="6">
        <f t="shared" si="114"/>
        <v>999999</v>
      </c>
      <c r="BQ89" s="6" t="str">
        <f t="shared" si="140"/>
        <v>x</v>
      </c>
      <c r="BR89" s="206">
        <f t="shared" si="115"/>
        <v>99999.000000444998</v>
      </c>
      <c r="BS89" s="6">
        <f t="shared" si="116"/>
        <v>99999.000000444998</v>
      </c>
      <c r="BT89" s="6" t="str">
        <f t="shared" si="141"/>
        <v>x</v>
      </c>
      <c r="BU89" s="6" t="str">
        <f t="shared" si="117"/>
        <v/>
      </c>
      <c r="BW89" s="82">
        <f t="shared" si="142"/>
        <v>9999999999</v>
      </c>
      <c r="BX89" s="80" t="str">
        <f t="shared" si="118"/>
        <v>x</v>
      </c>
      <c r="BY89" s="80" t="str">
        <f t="shared" si="119"/>
        <v/>
      </c>
      <c r="BZ89" s="56" t="str">
        <f t="shared" si="143"/>
        <v/>
      </c>
      <c r="CA89" s="56" t="str">
        <f t="shared" si="144"/>
        <v/>
      </c>
      <c r="CB89" s="88">
        <f t="shared" si="145"/>
        <v>0</v>
      </c>
      <c r="CC89" s="56" t="str">
        <f t="shared" si="120"/>
        <v/>
      </c>
      <c r="CD89" s="56"/>
      <c r="CE89" s="56"/>
      <c r="CF89" s="56"/>
      <c r="CG89" s="56"/>
      <c r="CH89" s="169">
        <f t="shared" si="146"/>
        <v>9999999999</v>
      </c>
      <c r="CI89" s="170">
        <f t="shared" si="147"/>
        <v>9999999999</v>
      </c>
      <c r="CJ89" s="171">
        <f t="shared" si="148"/>
        <v>9999999999</v>
      </c>
      <c r="CK89" s="172" t="str">
        <f t="shared" si="149"/>
        <v/>
      </c>
      <c r="CL89" s="173" t="str">
        <f t="shared" si="121"/>
        <v>x</v>
      </c>
      <c r="CN89" s="6" t="str">
        <f t="shared" si="150"/>
        <v/>
      </c>
      <c r="CO89" s="293" t="e">
        <f t="shared" ca="1" si="160"/>
        <v>#N/A</v>
      </c>
      <c r="CP89" s="6" t="e">
        <f t="shared" ca="1" si="151"/>
        <v>#N/A</v>
      </c>
      <c r="CQ89" s="61">
        <v>73</v>
      </c>
      <c r="CR89" s="6">
        <f t="shared" si="122"/>
        <v>0</v>
      </c>
      <c r="CS89" s="6">
        <f t="shared" si="123"/>
        <v>0</v>
      </c>
      <c r="CT89" s="56" t="str">
        <f t="shared" si="124"/>
        <v/>
      </c>
      <c r="CU89" s="76">
        <f t="shared" si="125"/>
        <v>0</v>
      </c>
      <c r="CV89" s="76">
        <f t="shared" si="126"/>
        <v>0</v>
      </c>
      <c r="CX89" s="6" t="str">
        <f t="shared" si="127"/>
        <v/>
      </c>
      <c r="CY89" s="6" t="str">
        <f t="shared" si="128"/>
        <v/>
      </c>
      <c r="CZ89" s="6" t="str">
        <f t="shared" si="129"/>
        <v/>
      </c>
      <c r="DA89" s="56" t="str">
        <f>10&amp;$DA$79&amp;"bet"</f>
        <v>100,07bet</v>
      </c>
      <c r="DB89" s="56">
        <f t="shared" si="93"/>
        <v>0</v>
      </c>
      <c r="DC89" s="56">
        <f t="shared" si="94"/>
        <v>0</v>
      </c>
      <c r="DG89" s="56" t="str">
        <f t="shared" si="130"/>
        <v/>
      </c>
      <c r="DH89" s="6">
        <f t="shared" si="131"/>
        <v>0</v>
      </c>
      <c r="DK89" s="6">
        <f t="shared" si="87"/>
        <v>0</v>
      </c>
      <c r="DL89" s="6" t="e">
        <f t="shared" si="88"/>
        <v>#N/A</v>
      </c>
      <c r="DN89" s="6" t="e">
        <f t="shared" si="84"/>
        <v>#N/A</v>
      </c>
      <c r="DP89" s="6" t="str">
        <f t="shared" si="132"/>
        <v/>
      </c>
      <c r="DQ89" s="293">
        <f t="shared" ca="1" si="162"/>
        <v>83</v>
      </c>
      <c r="DR89" s="6" t="str">
        <f t="shared" ca="1" si="152"/>
        <v>x</v>
      </c>
      <c r="DU89" s="293" t="e">
        <f t="shared" ca="1" si="153"/>
        <v>#N/A</v>
      </c>
      <c r="DV89" s="5"/>
      <c r="DW89" s="293" t="e">
        <f t="shared" ca="1" si="163"/>
        <v>#N/A</v>
      </c>
      <c r="DZ89" s="293" t="e">
        <f t="shared" ca="1" si="154"/>
        <v>#N/A</v>
      </c>
      <c r="EA89" s="293" t="e">
        <f t="shared" ca="1" si="155"/>
        <v>#N/A</v>
      </c>
      <c r="EB89" s="293" t="e">
        <f t="shared" ca="1" si="156"/>
        <v>#N/A</v>
      </c>
      <c r="EE89" s="6" t="str">
        <f t="shared" si="157"/>
        <v/>
      </c>
      <c r="EF89" s="293" t="e">
        <f t="shared" ca="1" si="158"/>
        <v>#N/A</v>
      </c>
      <c r="EG89" s="6" t="e">
        <f t="shared" ca="1" si="133"/>
        <v>#N/A</v>
      </c>
    </row>
    <row r="90" spans="3:137" x14ac:dyDescent="0.2">
      <c r="C90" s="75"/>
      <c r="D90" s="184" t="str">
        <f t="shared" si="95"/>
        <v/>
      </c>
      <c r="E90" s="649" t="str">
        <f t="shared" si="82"/>
        <v/>
      </c>
      <c r="F90" s="607" t="str">
        <f t="shared" si="134"/>
        <v>x</v>
      </c>
      <c r="G90" s="650"/>
      <c r="H90" s="651"/>
      <c r="I90" s="651"/>
      <c r="J90" s="651"/>
      <c r="K90" s="652"/>
      <c r="L90" s="889"/>
      <c r="M90" s="889"/>
      <c r="N90" s="653"/>
      <c r="O90" s="651"/>
      <c r="P90" s="651"/>
      <c r="Q90" s="654"/>
      <c r="R90" s="655"/>
      <c r="S90" s="607" t="str">
        <f t="shared" si="96"/>
        <v/>
      </c>
      <c r="T90" s="656" t="str">
        <f t="shared" si="97"/>
        <v/>
      </c>
      <c r="U90" s="656" t="str">
        <f t="shared" si="135"/>
        <v/>
      </c>
      <c r="V90" s="656" t="str">
        <f t="shared" si="98"/>
        <v/>
      </c>
      <c r="W90" s="719"/>
      <c r="X90" s="660"/>
      <c r="Y90" s="656" t="str">
        <f t="shared" si="83"/>
        <v/>
      </c>
      <c r="Z90" s="659"/>
      <c r="AA90" s="654"/>
      <c r="AB90" s="656" t="str">
        <f t="shared" si="99"/>
        <v/>
      </c>
      <c r="AC90" s="661" t="str">
        <f t="shared" si="136"/>
        <v/>
      </c>
      <c r="AE90" s="658" t="str">
        <f t="shared" si="100"/>
        <v/>
      </c>
      <c r="AF90" s="659"/>
      <c r="AT90" s="805" t="str">
        <f t="shared" si="161"/>
        <v/>
      </c>
      <c r="AU90" t="str">
        <f t="shared" si="137"/>
        <v/>
      </c>
      <c r="AV90" s="6" t="str">
        <f t="shared" si="101"/>
        <v/>
      </c>
      <c r="AW90" s="317" t="str">
        <f t="shared" si="102"/>
        <v/>
      </c>
      <c r="AX90" s="158" t="str">
        <f t="shared" si="103"/>
        <v/>
      </c>
      <c r="AY90" s="158" t="str">
        <f t="shared" si="104"/>
        <v/>
      </c>
      <c r="AZ90" s="309" t="str">
        <f t="shared" ref="AZ90:AZ121" si="164">IF(BB90="","",ROUND(SUMIF(CX:CX,CX90,CS:CS),3))</f>
        <v/>
      </c>
      <c r="BA90" s="318" t="str">
        <f t="shared" si="106"/>
        <v/>
      </c>
      <c r="BB90" s="473" t="str">
        <f t="shared" si="107"/>
        <v/>
      </c>
      <c r="BC90" s="80" t="str">
        <f t="shared" si="159"/>
        <v/>
      </c>
      <c r="BD90" s="56">
        <f t="shared" si="108"/>
        <v>1</v>
      </c>
      <c r="BE90" s="56"/>
      <c r="BF90" s="56" t="str">
        <f t="shared" si="109"/>
        <v/>
      </c>
      <c r="BG90" s="56" t="str">
        <f t="shared" si="110"/>
        <v/>
      </c>
      <c r="BH90" s="6" t="str">
        <f t="shared" si="111"/>
        <v/>
      </c>
      <c r="BI90" s="6">
        <v>205</v>
      </c>
      <c r="BJ90" s="56" t="str">
        <f>Stam!F77</f>
        <v>205 Overige schulden 1</v>
      </c>
      <c r="BK90" s="6" t="str">
        <f t="shared" si="112"/>
        <v/>
      </c>
      <c r="BL90" s="56">
        <f t="shared" si="138"/>
        <v>999999</v>
      </c>
      <c r="BM90" s="183">
        <f t="shared" si="139"/>
        <v>99999.000000450003</v>
      </c>
      <c r="BN90" s="61">
        <v>74</v>
      </c>
      <c r="BO90" s="6">
        <f t="shared" si="113"/>
        <v>999999</v>
      </c>
      <c r="BP90" s="6">
        <f t="shared" si="114"/>
        <v>999999</v>
      </c>
      <c r="BQ90" s="6" t="str">
        <f t="shared" si="140"/>
        <v>x</v>
      </c>
      <c r="BR90" s="206">
        <f t="shared" si="115"/>
        <v>99999.000000450003</v>
      </c>
      <c r="BS90" s="6">
        <f t="shared" si="116"/>
        <v>99999.000000450003</v>
      </c>
      <c r="BT90" s="6" t="str">
        <f t="shared" si="141"/>
        <v>x</v>
      </c>
      <c r="BU90" s="6" t="str">
        <f t="shared" si="117"/>
        <v/>
      </c>
      <c r="BW90" s="82">
        <f t="shared" si="142"/>
        <v>9999999999</v>
      </c>
      <c r="BX90" s="80" t="str">
        <f t="shared" si="118"/>
        <v>x</v>
      </c>
      <c r="BY90" s="80" t="str">
        <f t="shared" si="119"/>
        <v/>
      </c>
      <c r="BZ90" s="56" t="str">
        <f t="shared" si="143"/>
        <v/>
      </c>
      <c r="CA90" s="56" t="str">
        <f t="shared" si="144"/>
        <v/>
      </c>
      <c r="CB90" s="88">
        <f t="shared" si="145"/>
        <v>0</v>
      </c>
      <c r="CC90" s="56" t="str">
        <f t="shared" si="120"/>
        <v/>
      </c>
      <c r="CD90" s="56"/>
      <c r="CE90" s="56"/>
      <c r="CF90" s="56"/>
      <c r="CG90" s="56"/>
      <c r="CH90" s="169">
        <f t="shared" si="146"/>
        <v>9999999999</v>
      </c>
      <c r="CI90" s="170">
        <f t="shared" si="147"/>
        <v>9999999999</v>
      </c>
      <c r="CJ90" s="171">
        <f t="shared" si="148"/>
        <v>9999999999</v>
      </c>
      <c r="CK90" s="172" t="str">
        <f t="shared" si="149"/>
        <v/>
      </c>
      <c r="CL90" s="173" t="str">
        <f t="shared" si="121"/>
        <v>x</v>
      </c>
      <c r="CN90" s="6" t="str">
        <f t="shared" si="150"/>
        <v/>
      </c>
      <c r="CO90" s="293" t="e">
        <f t="shared" ca="1" si="160"/>
        <v>#N/A</v>
      </c>
      <c r="CP90" s="6" t="e">
        <f t="shared" ca="1" si="151"/>
        <v>#N/A</v>
      </c>
      <c r="CQ90" s="61">
        <v>74</v>
      </c>
      <c r="CR90" s="6">
        <f t="shared" si="122"/>
        <v>0</v>
      </c>
      <c r="CS90" s="6">
        <f t="shared" si="123"/>
        <v>0</v>
      </c>
      <c r="CT90" s="56" t="str">
        <f t="shared" si="124"/>
        <v/>
      </c>
      <c r="CU90" s="76">
        <f t="shared" si="125"/>
        <v>0</v>
      </c>
      <c r="CV90" s="76">
        <f t="shared" si="126"/>
        <v>0</v>
      </c>
      <c r="CX90" s="6" t="str">
        <f t="shared" si="127"/>
        <v/>
      </c>
      <c r="CY90" s="6" t="str">
        <f t="shared" si="128"/>
        <v/>
      </c>
      <c r="CZ90" s="6" t="str">
        <f t="shared" si="129"/>
        <v/>
      </c>
      <c r="DA90" s="56" t="str">
        <f>11&amp;$DA$79&amp;"bet"</f>
        <v>110,07bet</v>
      </c>
      <c r="DB90" s="56">
        <f t="shared" si="93"/>
        <v>0</v>
      </c>
      <c r="DC90" s="56">
        <f t="shared" si="94"/>
        <v>0</v>
      </c>
      <c r="DG90" s="56" t="str">
        <f t="shared" si="130"/>
        <v/>
      </c>
      <c r="DH90" s="6">
        <f t="shared" si="131"/>
        <v>0</v>
      </c>
      <c r="DK90" s="6">
        <f t="shared" si="87"/>
        <v>0</v>
      </c>
      <c r="DL90" s="6" t="e">
        <f t="shared" si="88"/>
        <v>#N/A</v>
      </c>
      <c r="DN90" s="6" t="e">
        <f t="shared" si="84"/>
        <v>#N/A</v>
      </c>
      <c r="DP90" s="6" t="str">
        <f t="shared" si="132"/>
        <v/>
      </c>
      <c r="DQ90" s="293">
        <f t="shared" ca="1" si="162"/>
        <v>84</v>
      </c>
      <c r="DR90" s="6" t="str">
        <f t="shared" ca="1" si="152"/>
        <v>x</v>
      </c>
      <c r="DU90" s="293" t="e">
        <f t="shared" ca="1" si="153"/>
        <v>#N/A</v>
      </c>
      <c r="DV90" s="5"/>
      <c r="DW90" s="293" t="e">
        <f t="shared" ca="1" si="163"/>
        <v>#N/A</v>
      </c>
      <c r="DZ90" s="293" t="e">
        <f t="shared" ca="1" si="154"/>
        <v>#N/A</v>
      </c>
      <c r="EA90" s="293" t="e">
        <f t="shared" ca="1" si="155"/>
        <v>#N/A</v>
      </c>
      <c r="EB90" s="293" t="e">
        <f t="shared" ca="1" si="156"/>
        <v>#N/A</v>
      </c>
      <c r="EE90" s="6" t="str">
        <f t="shared" si="157"/>
        <v/>
      </c>
      <c r="EF90" s="293" t="e">
        <f t="shared" ca="1" si="158"/>
        <v>#N/A</v>
      </c>
      <c r="EG90" s="6" t="e">
        <f t="shared" ca="1" si="133"/>
        <v>#N/A</v>
      </c>
    </row>
    <row r="91" spans="3:137" x14ac:dyDescent="0.2">
      <c r="C91" s="75"/>
      <c r="D91" s="184" t="str">
        <f t="shared" si="95"/>
        <v/>
      </c>
      <c r="E91" s="649" t="str">
        <f t="shared" si="82"/>
        <v/>
      </c>
      <c r="F91" s="607" t="str">
        <f t="shared" si="134"/>
        <v>x</v>
      </c>
      <c r="G91" s="650"/>
      <c r="H91" s="651"/>
      <c r="I91" s="651"/>
      <c r="J91" s="651"/>
      <c r="K91" s="652"/>
      <c r="L91" s="889"/>
      <c r="M91" s="889"/>
      <c r="N91" s="653"/>
      <c r="O91" s="651"/>
      <c r="P91" s="651"/>
      <c r="Q91" s="654"/>
      <c r="R91" s="655"/>
      <c r="S91" s="607" t="str">
        <f t="shared" si="96"/>
        <v/>
      </c>
      <c r="T91" s="656" t="str">
        <f t="shared" si="97"/>
        <v/>
      </c>
      <c r="U91" s="656" t="str">
        <f t="shared" si="135"/>
        <v/>
      </c>
      <c r="V91" s="656" t="str">
        <f t="shared" si="98"/>
        <v/>
      </c>
      <c r="W91" s="719"/>
      <c r="X91" s="660"/>
      <c r="Y91" s="656" t="str">
        <f t="shared" si="83"/>
        <v/>
      </c>
      <c r="Z91" s="659"/>
      <c r="AA91" s="654"/>
      <c r="AB91" s="656" t="str">
        <f t="shared" si="99"/>
        <v/>
      </c>
      <c r="AC91" s="661" t="str">
        <f t="shared" si="136"/>
        <v/>
      </c>
      <c r="AE91" s="658" t="str">
        <f t="shared" si="100"/>
        <v/>
      </c>
      <c r="AF91" s="659"/>
      <c r="AT91" s="805" t="str">
        <f t="shared" si="161"/>
        <v/>
      </c>
      <c r="AU91" t="str">
        <f t="shared" si="137"/>
        <v/>
      </c>
      <c r="AV91" s="6" t="str">
        <f t="shared" si="101"/>
        <v/>
      </c>
      <c r="AW91" s="317" t="str">
        <f t="shared" si="102"/>
        <v/>
      </c>
      <c r="AX91" s="158" t="str">
        <f t="shared" si="103"/>
        <v/>
      </c>
      <c r="AY91" s="158" t="str">
        <f t="shared" si="104"/>
        <v/>
      </c>
      <c r="AZ91" s="309" t="str">
        <f t="shared" si="164"/>
        <v/>
      </c>
      <c r="BA91" s="318" t="str">
        <f t="shared" si="106"/>
        <v/>
      </c>
      <c r="BB91" s="473" t="str">
        <f t="shared" si="107"/>
        <v/>
      </c>
      <c r="BC91" s="80" t="str">
        <f t="shared" si="159"/>
        <v/>
      </c>
      <c r="BD91" s="56">
        <f t="shared" si="108"/>
        <v>1</v>
      </c>
      <c r="BE91" s="56"/>
      <c r="BF91" s="56" t="str">
        <f t="shared" si="109"/>
        <v/>
      </c>
      <c r="BG91" s="56" t="str">
        <f t="shared" si="110"/>
        <v/>
      </c>
      <c r="BH91" s="6" t="str">
        <f t="shared" si="111"/>
        <v/>
      </c>
      <c r="BI91" s="6">
        <v>206</v>
      </c>
      <c r="BJ91" s="56" t="str">
        <f>Stam!F78</f>
        <v>206 Overige schulden 2</v>
      </c>
      <c r="BK91" s="6" t="str">
        <f t="shared" si="112"/>
        <v/>
      </c>
      <c r="BL91" s="56">
        <f t="shared" si="138"/>
        <v>999999</v>
      </c>
      <c r="BM91" s="183">
        <f t="shared" si="139"/>
        <v>99999.000000454995</v>
      </c>
      <c r="BN91" s="61">
        <v>75</v>
      </c>
      <c r="BO91" s="6">
        <f t="shared" si="113"/>
        <v>999999</v>
      </c>
      <c r="BP91" s="6">
        <f t="shared" si="114"/>
        <v>999999</v>
      </c>
      <c r="BQ91" s="6" t="str">
        <f t="shared" si="140"/>
        <v>x</v>
      </c>
      <c r="BR91" s="206">
        <f t="shared" si="115"/>
        <v>99999.000000454995</v>
      </c>
      <c r="BS91" s="6">
        <f t="shared" si="116"/>
        <v>99999.000000454995</v>
      </c>
      <c r="BT91" s="6" t="str">
        <f t="shared" si="141"/>
        <v>x</v>
      </c>
      <c r="BU91" s="6" t="str">
        <f t="shared" si="117"/>
        <v/>
      </c>
      <c r="BW91" s="82">
        <f t="shared" si="142"/>
        <v>9999999999</v>
      </c>
      <c r="BX91" s="80" t="str">
        <f t="shared" si="118"/>
        <v>x</v>
      </c>
      <c r="BY91" s="80" t="str">
        <f t="shared" si="119"/>
        <v/>
      </c>
      <c r="BZ91" s="56" t="str">
        <f t="shared" si="143"/>
        <v/>
      </c>
      <c r="CA91" s="56" t="str">
        <f t="shared" si="144"/>
        <v/>
      </c>
      <c r="CB91" s="88">
        <f t="shared" si="145"/>
        <v>0</v>
      </c>
      <c r="CC91" s="56" t="str">
        <f t="shared" si="120"/>
        <v/>
      </c>
      <c r="CD91" s="56"/>
      <c r="CE91" s="56"/>
      <c r="CF91" s="56"/>
      <c r="CG91" s="56"/>
      <c r="CH91" s="169">
        <f t="shared" si="146"/>
        <v>9999999999</v>
      </c>
      <c r="CI91" s="170">
        <f t="shared" si="147"/>
        <v>9999999999</v>
      </c>
      <c r="CJ91" s="171">
        <f t="shared" si="148"/>
        <v>9999999999</v>
      </c>
      <c r="CK91" s="172" t="str">
        <f t="shared" si="149"/>
        <v/>
      </c>
      <c r="CL91" s="173" t="str">
        <f t="shared" si="121"/>
        <v>x</v>
      </c>
      <c r="CN91" s="6" t="str">
        <f t="shared" si="150"/>
        <v/>
      </c>
      <c r="CO91" s="293" t="e">
        <f t="shared" ca="1" si="160"/>
        <v>#N/A</v>
      </c>
      <c r="CP91" s="6" t="e">
        <f t="shared" ca="1" si="151"/>
        <v>#N/A</v>
      </c>
      <c r="CQ91" s="61">
        <v>75</v>
      </c>
      <c r="CR91" s="6">
        <f t="shared" si="122"/>
        <v>0</v>
      </c>
      <c r="CS91" s="6">
        <f t="shared" si="123"/>
        <v>0</v>
      </c>
      <c r="CT91" s="56" t="str">
        <f t="shared" si="124"/>
        <v/>
      </c>
      <c r="CU91" s="76">
        <f t="shared" si="125"/>
        <v>0</v>
      </c>
      <c r="CV91" s="76">
        <f t="shared" si="126"/>
        <v>0</v>
      </c>
      <c r="CX91" s="6" t="str">
        <f t="shared" si="127"/>
        <v/>
      </c>
      <c r="CY91" s="6" t="str">
        <f t="shared" si="128"/>
        <v/>
      </c>
      <c r="CZ91" s="6" t="str">
        <f t="shared" si="129"/>
        <v/>
      </c>
      <c r="DA91" s="56" t="str">
        <f>12&amp;$DA$79&amp;"bet"</f>
        <v>120,07bet</v>
      </c>
      <c r="DB91" s="56">
        <f t="shared" si="93"/>
        <v>0</v>
      </c>
      <c r="DC91" s="56">
        <f t="shared" si="94"/>
        <v>0</v>
      </c>
      <c r="DG91" s="56" t="str">
        <f t="shared" si="130"/>
        <v/>
      </c>
      <c r="DH91" s="6">
        <f t="shared" si="131"/>
        <v>0</v>
      </c>
      <c r="DK91" s="6">
        <f t="shared" si="87"/>
        <v>0</v>
      </c>
      <c r="DL91" s="6" t="e">
        <f t="shared" si="88"/>
        <v>#N/A</v>
      </c>
      <c r="DN91" s="6" t="e">
        <f t="shared" si="84"/>
        <v>#N/A</v>
      </c>
      <c r="DP91" s="6" t="str">
        <f t="shared" si="132"/>
        <v/>
      </c>
      <c r="DQ91" s="293">
        <f t="shared" ca="1" si="162"/>
        <v>85</v>
      </c>
      <c r="DR91" s="6" t="str">
        <f t="shared" ca="1" si="152"/>
        <v>x</v>
      </c>
      <c r="DU91" s="293" t="e">
        <f t="shared" ca="1" si="153"/>
        <v>#N/A</v>
      </c>
      <c r="DV91" s="5"/>
      <c r="DW91" s="293" t="e">
        <f t="shared" ca="1" si="163"/>
        <v>#N/A</v>
      </c>
      <c r="DZ91" s="293" t="e">
        <f t="shared" ca="1" si="154"/>
        <v>#N/A</v>
      </c>
      <c r="EA91" s="293" t="e">
        <f t="shared" ca="1" si="155"/>
        <v>#N/A</v>
      </c>
      <c r="EB91" s="293" t="e">
        <f t="shared" ca="1" si="156"/>
        <v>#N/A</v>
      </c>
      <c r="EE91" s="6" t="str">
        <f t="shared" si="157"/>
        <v/>
      </c>
      <c r="EF91" s="293" t="e">
        <f t="shared" ca="1" si="158"/>
        <v>#N/A</v>
      </c>
      <c r="EG91" s="6" t="e">
        <f t="shared" ca="1" si="133"/>
        <v>#N/A</v>
      </c>
    </row>
    <row r="92" spans="3:137" x14ac:dyDescent="0.2">
      <c r="C92" s="75"/>
      <c r="D92" s="184" t="str">
        <f t="shared" si="95"/>
        <v/>
      </c>
      <c r="E92" s="649" t="str">
        <f t="shared" si="82"/>
        <v/>
      </c>
      <c r="F92" s="607" t="str">
        <f t="shared" si="134"/>
        <v>x</v>
      </c>
      <c r="G92" s="650"/>
      <c r="H92" s="651"/>
      <c r="I92" s="651"/>
      <c r="J92" s="651"/>
      <c r="K92" s="652"/>
      <c r="L92" s="889"/>
      <c r="M92" s="889"/>
      <c r="N92" s="653"/>
      <c r="O92" s="651"/>
      <c r="P92" s="651"/>
      <c r="Q92" s="654"/>
      <c r="R92" s="655"/>
      <c r="S92" s="607" t="str">
        <f t="shared" si="96"/>
        <v/>
      </c>
      <c r="T92" s="656" t="str">
        <f t="shared" si="97"/>
        <v/>
      </c>
      <c r="U92" s="656" t="str">
        <f t="shared" si="135"/>
        <v/>
      </c>
      <c r="V92" s="656" t="str">
        <f t="shared" si="98"/>
        <v/>
      </c>
      <c r="W92" s="719"/>
      <c r="X92" s="660"/>
      <c r="Y92" s="656" t="str">
        <f t="shared" si="83"/>
        <v/>
      </c>
      <c r="Z92" s="659"/>
      <c r="AA92" s="654"/>
      <c r="AB92" s="656" t="str">
        <f t="shared" si="99"/>
        <v/>
      </c>
      <c r="AC92" s="661" t="str">
        <f t="shared" si="136"/>
        <v/>
      </c>
      <c r="AE92" s="658" t="str">
        <f t="shared" si="100"/>
        <v/>
      </c>
      <c r="AF92" s="659"/>
      <c r="AT92" s="805" t="str">
        <f t="shared" si="161"/>
        <v/>
      </c>
      <c r="AU92" t="str">
        <f t="shared" si="137"/>
        <v/>
      </c>
      <c r="AV92" s="6" t="str">
        <f t="shared" si="101"/>
        <v/>
      </c>
      <c r="AW92" s="317" t="str">
        <f t="shared" si="102"/>
        <v/>
      </c>
      <c r="AX92" s="158" t="str">
        <f t="shared" si="103"/>
        <v/>
      </c>
      <c r="AY92" s="158" t="str">
        <f t="shared" si="104"/>
        <v/>
      </c>
      <c r="AZ92" s="309" t="str">
        <f t="shared" si="164"/>
        <v/>
      </c>
      <c r="BA92" s="318" t="str">
        <f t="shared" si="106"/>
        <v/>
      </c>
      <c r="BB92" s="473" t="str">
        <f t="shared" si="107"/>
        <v/>
      </c>
      <c r="BC92" s="80" t="str">
        <f t="shared" si="159"/>
        <v/>
      </c>
      <c r="BD92" s="56">
        <f t="shared" si="108"/>
        <v>1</v>
      </c>
      <c r="BE92" s="56"/>
      <c r="BF92" s="56" t="str">
        <f t="shared" si="109"/>
        <v/>
      </c>
      <c r="BG92" s="56" t="str">
        <f t="shared" si="110"/>
        <v/>
      </c>
      <c r="BH92" s="6" t="str">
        <f t="shared" si="111"/>
        <v/>
      </c>
      <c r="BI92" s="6">
        <v>207</v>
      </c>
      <c r="BJ92" s="56" t="str">
        <f>Stam!F79</f>
        <v>207 Overige schulden 3</v>
      </c>
      <c r="BK92" s="6" t="str">
        <f t="shared" si="112"/>
        <v/>
      </c>
      <c r="BL92" s="56">
        <f t="shared" si="138"/>
        <v>999999</v>
      </c>
      <c r="BM92" s="183">
        <f t="shared" si="139"/>
        <v>99999.000000460001</v>
      </c>
      <c r="BN92" s="61">
        <v>76</v>
      </c>
      <c r="BO92" s="6">
        <f t="shared" si="113"/>
        <v>999999</v>
      </c>
      <c r="BP92" s="6">
        <f t="shared" si="114"/>
        <v>999999</v>
      </c>
      <c r="BQ92" s="6" t="str">
        <f t="shared" si="140"/>
        <v>x</v>
      </c>
      <c r="BR92" s="206">
        <f t="shared" si="115"/>
        <v>99999.000000460001</v>
      </c>
      <c r="BS92" s="6">
        <f t="shared" si="116"/>
        <v>99999.000000460001</v>
      </c>
      <c r="BT92" s="6" t="str">
        <f t="shared" si="141"/>
        <v>x</v>
      </c>
      <c r="BU92" s="6" t="str">
        <f t="shared" si="117"/>
        <v/>
      </c>
      <c r="BW92" s="82">
        <f t="shared" si="142"/>
        <v>9999999999</v>
      </c>
      <c r="BX92" s="80" t="str">
        <f t="shared" si="118"/>
        <v>x</v>
      </c>
      <c r="BY92" s="80" t="str">
        <f t="shared" si="119"/>
        <v/>
      </c>
      <c r="BZ92" s="56" t="str">
        <f t="shared" si="143"/>
        <v/>
      </c>
      <c r="CA92" s="56" t="str">
        <f t="shared" si="144"/>
        <v/>
      </c>
      <c r="CB92" s="88">
        <f t="shared" si="145"/>
        <v>0</v>
      </c>
      <c r="CC92" s="56" t="str">
        <f t="shared" si="120"/>
        <v/>
      </c>
      <c r="CD92" s="56"/>
      <c r="CE92" s="56"/>
      <c r="CF92" s="56"/>
      <c r="CG92" s="56"/>
      <c r="CH92" s="169">
        <f t="shared" si="146"/>
        <v>9999999999</v>
      </c>
      <c r="CI92" s="170">
        <f t="shared" si="147"/>
        <v>9999999999</v>
      </c>
      <c r="CJ92" s="171">
        <f t="shared" si="148"/>
        <v>9999999999</v>
      </c>
      <c r="CK92" s="172" t="str">
        <f t="shared" si="149"/>
        <v/>
      </c>
      <c r="CL92" s="173" t="str">
        <f t="shared" si="121"/>
        <v>x</v>
      </c>
      <c r="CN92" s="6" t="str">
        <f t="shared" si="150"/>
        <v/>
      </c>
      <c r="CO92" s="293" t="e">
        <f t="shared" ca="1" si="160"/>
        <v>#N/A</v>
      </c>
      <c r="CP92" s="6" t="e">
        <f t="shared" ca="1" si="151"/>
        <v>#N/A</v>
      </c>
      <c r="CQ92" s="61">
        <v>76</v>
      </c>
      <c r="CR92" s="6">
        <f t="shared" si="122"/>
        <v>0</v>
      </c>
      <c r="CS92" s="6">
        <f t="shared" si="123"/>
        <v>0</v>
      </c>
      <c r="CT92" s="56" t="str">
        <f t="shared" si="124"/>
        <v/>
      </c>
      <c r="CU92" s="76">
        <f t="shared" si="125"/>
        <v>0</v>
      </c>
      <c r="CV92" s="76">
        <f t="shared" si="126"/>
        <v>0</v>
      </c>
      <c r="CX92" s="6" t="str">
        <f t="shared" si="127"/>
        <v/>
      </c>
      <c r="CY92" s="6" t="str">
        <f t="shared" si="128"/>
        <v/>
      </c>
      <c r="CZ92" s="6" t="str">
        <f t="shared" si="129"/>
        <v/>
      </c>
      <c r="DB92" s="203">
        <f>SUM(DB80:DB91)</f>
        <v>0</v>
      </c>
      <c r="DC92" s="203">
        <f>SUM(DC80:DC91)</f>
        <v>0</v>
      </c>
      <c r="DD92" s="56" t="e">
        <f>DC92/DB92</f>
        <v>#DIV/0!</v>
      </c>
      <c r="DG92" s="56" t="str">
        <f t="shared" si="130"/>
        <v/>
      </c>
      <c r="DH92" s="6">
        <f t="shared" si="131"/>
        <v>0</v>
      </c>
      <c r="DK92" s="6">
        <f t="shared" si="87"/>
        <v>0</v>
      </c>
      <c r="DL92" s="6" t="e">
        <f t="shared" si="88"/>
        <v>#N/A</v>
      </c>
      <c r="DN92" s="6" t="e">
        <f t="shared" si="84"/>
        <v>#N/A</v>
      </c>
      <c r="DP92" s="6" t="str">
        <f t="shared" si="132"/>
        <v/>
      </c>
      <c r="DQ92" s="293">
        <f t="shared" ca="1" si="162"/>
        <v>86</v>
      </c>
      <c r="DR92" s="6" t="str">
        <f t="shared" ca="1" si="152"/>
        <v>x</v>
      </c>
      <c r="DU92" s="293" t="e">
        <f t="shared" ca="1" si="153"/>
        <v>#N/A</v>
      </c>
      <c r="DV92" s="5"/>
      <c r="DW92" s="293" t="e">
        <f t="shared" ca="1" si="163"/>
        <v>#N/A</v>
      </c>
      <c r="DZ92" s="293" t="e">
        <f t="shared" ca="1" si="154"/>
        <v>#N/A</v>
      </c>
      <c r="EA92" s="293" t="e">
        <f t="shared" ca="1" si="155"/>
        <v>#N/A</v>
      </c>
      <c r="EB92" s="293" t="e">
        <f t="shared" ca="1" si="156"/>
        <v>#N/A</v>
      </c>
      <c r="EE92" s="6" t="str">
        <f t="shared" si="157"/>
        <v/>
      </c>
      <c r="EF92" s="293" t="e">
        <f t="shared" ca="1" si="158"/>
        <v>#N/A</v>
      </c>
      <c r="EG92" s="6" t="e">
        <f t="shared" ca="1" si="133"/>
        <v>#N/A</v>
      </c>
    </row>
    <row r="93" spans="3:137" x14ac:dyDescent="0.2">
      <c r="C93" s="75"/>
      <c r="D93" s="184" t="str">
        <f t="shared" si="95"/>
        <v/>
      </c>
      <c r="E93" s="649" t="str">
        <f t="shared" si="82"/>
        <v/>
      </c>
      <c r="F93" s="607" t="str">
        <f t="shared" si="134"/>
        <v>x</v>
      </c>
      <c r="G93" s="650"/>
      <c r="H93" s="651"/>
      <c r="I93" s="651"/>
      <c r="J93" s="651"/>
      <c r="K93" s="652"/>
      <c r="L93" s="889"/>
      <c r="M93" s="889"/>
      <c r="N93" s="653"/>
      <c r="O93" s="651"/>
      <c r="P93" s="651"/>
      <c r="Q93" s="654"/>
      <c r="R93" s="655"/>
      <c r="S93" s="607" t="str">
        <f t="shared" si="96"/>
        <v/>
      </c>
      <c r="T93" s="656" t="str">
        <f t="shared" si="97"/>
        <v/>
      </c>
      <c r="U93" s="656" t="str">
        <f t="shared" si="135"/>
        <v/>
      </c>
      <c r="V93" s="656" t="str">
        <f t="shared" si="98"/>
        <v/>
      </c>
      <c r="W93" s="719"/>
      <c r="X93" s="660"/>
      <c r="Y93" s="656" t="str">
        <f t="shared" si="83"/>
        <v/>
      </c>
      <c r="Z93" s="659"/>
      <c r="AA93" s="654"/>
      <c r="AB93" s="656" t="str">
        <f t="shared" si="99"/>
        <v/>
      </c>
      <c r="AC93" s="661" t="str">
        <f t="shared" si="136"/>
        <v/>
      </c>
      <c r="AE93" s="658" t="str">
        <f t="shared" si="100"/>
        <v/>
      </c>
      <c r="AF93" s="659"/>
      <c r="AT93" s="805" t="str">
        <f t="shared" si="161"/>
        <v/>
      </c>
      <c r="AU93" t="str">
        <f t="shared" si="137"/>
        <v/>
      </c>
      <c r="AV93" s="6" t="str">
        <f t="shared" si="101"/>
        <v/>
      </c>
      <c r="AW93" s="317" t="str">
        <f t="shared" si="102"/>
        <v/>
      </c>
      <c r="AX93" s="158" t="str">
        <f t="shared" si="103"/>
        <v/>
      </c>
      <c r="AY93" s="158" t="str">
        <f t="shared" si="104"/>
        <v/>
      </c>
      <c r="AZ93" s="309" t="str">
        <f t="shared" si="164"/>
        <v/>
      </c>
      <c r="BA93" s="318" t="str">
        <f t="shared" si="106"/>
        <v/>
      </c>
      <c r="BB93" s="473" t="str">
        <f t="shared" si="107"/>
        <v/>
      </c>
      <c r="BC93" s="80" t="str">
        <f t="shared" si="159"/>
        <v/>
      </c>
      <c r="BD93" s="56">
        <f t="shared" si="108"/>
        <v>1</v>
      </c>
      <c r="BE93" s="56"/>
      <c r="BF93" s="56" t="str">
        <f t="shared" si="109"/>
        <v/>
      </c>
      <c r="BG93" s="56" t="str">
        <f t="shared" si="110"/>
        <v/>
      </c>
      <c r="BH93" s="6" t="str">
        <f t="shared" si="111"/>
        <v/>
      </c>
      <c r="BI93" s="6">
        <v>208</v>
      </c>
      <c r="BJ93" s="56" t="str">
        <f>Stam!F80</f>
        <v>208 Overige schulden 4</v>
      </c>
      <c r="BK93" s="6" t="str">
        <f t="shared" si="112"/>
        <v/>
      </c>
      <c r="BL93" s="56">
        <f t="shared" si="138"/>
        <v>999999</v>
      </c>
      <c r="BM93" s="183">
        <f t="shared" si="139"/>
        <v>99999.000000465006</v>
      </c>
      <c r="BN93" s="61">
        <v>77</v>
      </c>
      <c r="BO93" s="6">
        <f t="shared" si="113"/>
        <v>999999</v>
      </c>
      <c r="BP93" s="6">
        <f t="shared" si="114"/>
        <v>999999</v>
      </c>
      <c r="BQ93" s="6" t="str">
        <f t="shared" si="140"/>
        <v>x</v>
      </c>
      <c r="BR93" s="206">
        <f t="shared" si="115"/>
        <v>99999.000000465006</v>
      </c>
      <c r="BS93" s="6">
        <f t="shared" si="116"/>
        <v>99999.000000465006</v>
      </c>
      <c r="BT93" s="6" t="str">
        <f t="shared" si="141"/>
        <v>x</v>
      </c>
      <c r="BU93" s="6" t="str">
        <f t="shared" si="117"/>
        <v/>
      </c>
      <c r="BW93" s="82">
        <f t="shared" si="142"/>
        <v>9999999999</v>
      </c>
      <c r="BX93" s="80" t="str">
        <f t="shared" si="118"/>
        <v>x</v>
      </c>
      <c r="BY93" s="80" t="str">
        <f t="shared" si="119"/>
        <v/>
      </c>
      <c r="BZ93" s="56" t="str">
        <f t="shared" si="143"/>
        <v/>
      </c>
      <c r="CA93" s="56" t="str">
        <f t="shared" si="144"/>
        <v/>
      </c>
      <c r="CB93" s="88">
        <f t="shared" si="145"/>
        <v>0</v>
      </c>
      <c r="CC93" s="56" t="str">
        <f t="shared" si="120"/>
        <v/>
      </c>
      <c r="CD93" s="56"/>
      <c r="CE93" s="56"/>
      <c r="CF93" s="56"/>
      <c r="CG93" s="56"/>
      <c r="CH93" s="169">
        <f t="shared" si="146"/>
        <v>9999999999</v>
      </c>
      <c r="CI93" s="170">
        <f t="shared" si="147"/>
        <v>9999999999</v>
      </c>
      <c r="CJ93" s="171">
        <f t="shared" si="148"/>
        <v>9999999999</v>
      </c>
      <c r="CK93" s="172" t="str">
        <f t="shared" si="149"/>
        <v/>
      </c>
      <c r="CL93" s="173" t="str">
        <f t="shared" si="121"/>
        <v>x</v>
      </c>
      <c r="CN93" s="6" t="str">
        <f t="shared" si="150"/>
        <v/>
      </c>
      <c r="CO93" s="293" t="e">
        <f t="shared" ca="1" si="160"/>
        <v>#N/A</v>
      </c>
      <c r="CP93" s="6" t="e">
        <f t="shared" ca="1" si="151"/>
        <v>#N/A</v>
      </c>
      <c r="CQ93" s="61">
        <v>77</v>
      </c>
      <c r="CR93" s="6">
        <f t="shared" si="122"/>
        <v>0</v>
      </c>
      <c r="CS93" s="6">
        <f t="shared" si="123"/>
        <v>0</v>
      </c>
      <c r="CT93" s="56" t="str">
        <f t="shared" si="124"/>
        <v/>
      </c>
      <c r="CU93" s="76">
        <f t="shared" si="125"/>
        <v>0</v>
      </c>
      <c r="CV93" s="76">
        <f t="shared" si="126"/>
        <v>0</v>
      </c>
      <c r="CX93" s="6" t="str">
        <f t="shared" si="127"/>
        <v/>
      </c>
      <c r="CY93" s="6" t="str">
        <f t="shared" si="128"/>
        <v/>
      </c>
      <c r="CZ93" s="6" t="str">
        <f t="shared" si="129"/>
        <v/>
      </c>
      <c r="DA93" s="56" t="s">
        <v>325</v>
      </c>
      <c r="DG93" s="56" t="str">
        <f t="shared" si="130"/>
        <v/>
      </c>
      <c r="DH93" s="6">
        <f t="shared" si="131"/>
        <v>0</v>
      </c>
      <c r="DK93" s="6">
        <f t="shared" si="87"/>
        <v>0</v>
      </c>
      <c r="DL93" s="6" t="e">
        <f t="shared" si="88"/>
        <v>#N/A</v>
      </c>
      <c r="DN93" s="6" t="e">
        <f t="shared" si="84"/>
        <v>#N/A</v>
      </c>
      <c r="DP93" s="6" t="str">
        <f t="shared" si="132"/>
        <v/>
      </c>
      <c r="DQ93" s="293">
        <f t="shared" ca="1" si="162"/>
        <v>87</v>
      </c>
      <c r="DR93" s="6" t="str">
        <f t="shared" ca="1" si="152"/>
        <v>x</v>
      </c>
      <c r="DU93" s="293" t="e">
        <f t="shared" ca="1" si="153"/>
        <v>#N/A</v>
      </c>
      <c r="DV93" s="5"/>
      <c r="DW93" s="293" t="e">
        <f t="shared" ca="1" si="163"/>
        <v>#N/A</v>
      </c>
      <c r="DZ93" s="293" t="e">
        <f t="shared" ca="1" si="154"/>
        <v>#N/A</v>
      </c>
      <c r="EA93" s="293" t="e">
        <f t="shared" ca="1" si="155"/>
        <v>#N/A</v>
      </c>
      <c r="EB93" s="293" t="e">
        <f t="shared" ca="1" si="156"/>
        <v>#N/A</v>
      </c>
      <c r="EE93" s="6" t="str">
        <f t="shared" si="157"/>
        <v/>
      </c>
      <c r="EF93" s="293" t="e">
        <f t="shared" ca="1" si="158"/>
        <v>#N/A</v>
      </c>
      <c r="EG93" s="6" t="e">
        <f t="shared" ca="1" si="133"/>
        <v>#N/A</v>
      </c>
    </row>
    <row r="94" spans="3:137" x14ac:dyDescent="0.2">
      <c r="C94" s="75"/>
      <c r="D94" s="184" t="str">
        <f t="shared" si="95"/>
        <v/>
      </c>
      <c r="E94" s="649" t="str">
        <f t="shared" ref="E94:E157" si="165">IF(ISERROR(BG94),1,IF(ISERROR(BF94),2,IF(AND(H94="Liq",I94=""),3,IF(AND(H94="Liq",Y94&lt;0),4,IF(DH94=1,5,IF(AND($BH$5=1,H94="Oba"),6,IF(AND($BH$4=1,H94="Mem"),7,IF(AND(DK94="LiqD",P94&lt;&gt;"120 Debiteuren"),8,IF(AND(DK94="LiqC",P94&lt;&gt;"130 Crediteuren"),9,"")))))))))</f>
        <v/>
      </c>
      <c r="F94" s="607" t="str">
        <f t="shared" si="134"/>
        <v>x</v>
      </c>
      <c r="G94" s="650"/>
      <c r="H94" s="651"/>
      <c r="I94" s="651"/>
      <c r="J94" s="651"/>
      <c r="K94" s="652"/>
      <c r="L94" s="889"/>
      <c r="M94" s="889"/>
      <c r="N94" s="653"/>
      <c r="O94" s="651"/>
      <c r="P94" s="651"/>
      <c r="Q94" s="654"/>
      <c r="R94" s="655"/>
      <c r="S94" s="607" t="str">
        <f t="shared" si="96"/>
        <v/>
      </c>
      <c r="T94" s="656" t="str">
        <f t="shared" si="97"/>
        <v/>
      </c>
      <c r="U94" s="656" t="str">
        <f t="shared" si="135"/>
        <v/>
      </c>
      <c r="V94" s="656" t="str">
        <f t="shared" si="98"/>
        <v/>
      </c>
      <c r="W94" s="719"/>
      <c r="X94" s="660"/>
      <c r="Y94" s="656" t="str">
        <f t="shared" si="83"/>
        <v/>
      </c>
      <c r="Z94" s="659"/>
      <c r="AA94" s="654"/>
      <c r="AB94" s="656" t="str">
        <f t="shared" si="99"/>
        <v/>
      </c>
      <c r="AC94" s="661" t="str">
        <f t="shared" si="136"/>
        <v/>
      </c>
      <c r="AE94" s="658" t="str">
        <f t="shared" si="100"/>
        <v/>
      </c>
      <c r="AF94" s="659"/>
      <c r="AT94" s="805" t="str">
        <f t="shared" si="161"/>
        <v/>
      </c>
      <c r="AU94" t="str">
        <f t="shared" si="137"/>
        <v/>
      </c>
      <c r="AV94" s="6" t="str">
        <f t="shared" si="101"/>
        <v/>
      </c>
      <c r="AW94" s="317" t="str">
        <f t="shared" si="102"/>
        <v/>
      </c>
      <c r="AX94" s="158" t="str">
        <f t="shared" si="103"/>
        <v/>
      </c>
      <c r="AY94" s="158" t="str">
        <f t="shared" si="104"/>
        <v/>
      </c>
      <c r="AZ94" s="309" t="str">
        <f t="shared" si="164"/>
        <v/>
      </c>
      <c r="BA94" s="318" t="str">
        <f t="shared" si="106"/>
        <v/>
      </c>
      <c r="BB94" s="473" t="str">
        <f t="shared" si="107"/>
        <v/>
      </c>
      <c r="BC94" s="80" t="str">
        <f t="shared" si="159"/>
        <v/>
      </c>
      <c r="BD94" s="56">
        <f t="shared" si="108"/>
        <v>1</v>
      </c>
      <c r="BE94" s="56"/>
      <c r="BF94" s="56" t="str">
        <f t="shared" si="109"/>
        <v/>
      </c>
      <c r="BG94" s="56" t="str">
        <f t="shared" si="110"/>
        <v/>
      </c>
      <c r="BH94" s="6" t="str">
        <f t="shared" si="111"/>
        <v/>
      </c>
      <c r="BI94" s="6">
        <v>209</v>
      </c>
      <c r="BJ94" s="56" t="str">
        <f>Stam!F81</f>
        <v>209 Overige schulden 5</v>
      </c>
      <c r="BK94" s="6" t="str">
        <f t="shared" si="112"/>
        <v/>
      </c>
      <c r="BL94" s="56">
        <f t="shared" si="138"/>
        <v>999999</v>
      </c>
      <c r="BM94" s="183">
        <f t="shared" si="139"/>
        <v>99999.000000469998</v>
      </c>
      <c r="BN94" s="61">
        <v>78</v>
      </c>
      <c r="BO94" s="6">
        <f t="shared" si="113"/>
        <v>999999</v>
      </c>
      <c r="BP94" s="6">
        <f t="shared" si="114"/>
        <v>999999</v>
      </c>
      <c r="BQ94" s="6" t="str">
        <f t="shared" si="140"/>
        <v>x</v>
      </c>
      <c r="BR94" s="206">
        <f t="shared" si="115"/>
        <v>99999.000000469998</v>
      </c>
      <c r="BS94" s="6">
        <f t="shared" si="116"/>
        <v>99999.000000469998</v>
      </c>
      <c r="BT94" s="6" t="str">
        <f t="shared" si="141"/>
        <v>x</v>
      </c>
      <c r="BU94" s="6" t="str">
        <f t="shared" si="117"/>
        <v/>
      </c>
      <c r="BW94" s="82">
        <f t="shared" si="142"/>
        <v>9999999999</v>
      </c>
      <c r="BX94" s="80" t="str">
        <f t="shared" si="118"/>
        <v>x</v>
      </c>
      <c r="BY94" s="80" t="str">
        <f t="shared" si="119"/>
        <v/>
      </c>
      <c r="BZ94" s="56" t="str">
        <f t="shared" si="143"/>
        <v/>
      </c>
      <c r="CA94" s="56" t="str">
        <f t="shared" si="144"/>
        <v/>
      </c>
      <c r="CB94" s="88">
        <f t="shared" si="145"/>
        <v>0</v>
      </c>
      <c r="CC94" s="56" t="str">
        <f t="shared" si="120"/>
        <v/>
      </c>
      <c r="CD94" s="56"/>
      <c r="CE94" s="56"/>
      <c r="CF94" s="56"/>
      <c r="CG94" s="56"/>
      <c r="CH94" s="169">
        <f t="shared" si="146"/>
        <v>9999999999</v>
      </c>
      <c r="CI94" s="170">
        <f t="shared" si="147"/>
        <v>9999999999</v>
      </c>
      <c r="CJ94" s="171">
        <f t="shared" si="148"/>
        <v>9999999999</v>
      </c>
      <c r="CK94" s="172" t="str">
        <f t="shared" si="149"/>
        <v/>
      </c>
      <c r="CL94" s="173" t="str">
        <f t="shared" si="121"/>
        <v>x</v>
      </c>
      <c r="CN94" s="6" t="str">
        <f t="shared" si="150"/>
        <v/>
      </c>
      <c r="CO94" s="293" t="e">
        <f t="shared" ca="1" si="160"/>
        <v>#N/A</v>
      </c>
      <c r="CP94" s="6" t="e">
        <f t="shared" ca="1" si="151"/>
        <v>#N/A</v>
      </c>
      <c r="CQ94" s="61">
        <v>78</v>
      </c>
      <c r="CR94" s="6">
        <f t="shared" si="122"/>
        <v>0</v>
      </c>
      <c r="CS94" s="6">
        <f t="shared" si="123"/>
        <v>0</v>
      </c>
      <c r="CT94" s="56" t="str">
        <f t="shared" si="124"/>
        <v/>
      </c>
      <c r="CU94" s="76">
        <f t="shared" si="125"/>
        <v>0</v>
      </c>
      <c r="CV94" s="76">
        <f t="shared" si="126"/>
        <v>0</v>
      </c>
      <c r="CX94" s="6" t="str">
        <f t="shared" si="127"/>
        <v/>
      </c>
      <c r="CY94" s="6" t="str">
        <f t="shared" si="128"/>
        <v/>
      </c>
      <c r="CZ94" s="6" t="str">
        <f t="shared" si="129"/>
        <v/>
      </c>
      <c r="DA94" s="56">
        <v>1</v>
      </c>
      <c r="DB94" s="56">
        <f>DB64+DB80</f>
        <v>0</v>
      </c>
      <c r="DC94" s="56">
        <f>DC64+DC80</f>
        <v>0</v>
      </c>
      <c r="DG94" s="56" t="str">
        <f t="shared" si="130"/>
        <v/>
      </c>
      <c r="DH94" s="6">
        <f t="shared" si="131"/>
        <v>0</v>
      </c>
      <c r="DK94" s="6">
        <f t="shared" si="87"/>
        <v>0</v>
      </c>
      <c r="DL94" s="6" t="e">
        <f t="shared" si="88"/>
        <v>#N/A</v>
      </c>
      <c r="DN94" s="6" t="e">
        <f t="shared" si="84"/>
        <v>#N/A</v>
      </c>
      <c r="DP94" s="6" t="str">
        <f t="shared" si="132"/>
        <v/>
      </c>
      <c r="DQ94" s="293">
        <f t="shared" ca="1" si="162"/>
        <v>88</v>
      </c>
      <c r="DR94" s="6" t="str">
        <f t="shared" ca="1" si="152"/>
        <v>x</v>
      </c>
      <c r="DU94" s="293" t="e">
        <f t="shared" ca="1" si="153"/>
        <v>#N/A</v>
      </c>
      <c r="DV94" s="5"/>
      <c r="DW94" s="293" t="e">
        <f t="shared" ca="1" si="163"/>
        <v>#N/A</v>
      </c>
      <c r="DZ94" s="293" t="e">
        <f t="shared" ca="1" si="154"/>
        <v>#N/A</v>
      </c>
      <c r="EA94" s="293" t="e">
        <f t="shared" ca="1" si="155"/>
        <v>#N/A</v>
      </c>
      <c r="EB94" s="293" t="e">
        <f t="shared" ca="1" si="156"/>
        <v>#N/A</v>
      </c>
      <c r="EE94" s="6" t="str">
        <f t="shared" si="157"/>
        <v/>
      </c>
      <c r="EF94" s="293" t="e">
        <f t="shared" ca="1" si="158"/>
        <v>#N/A</v>
      </c>
      <c r="EG94" s="6" t="e">
        <f t="shared" ca="1" si="133"/>
        <v>#N/A</v>
      </c>
    </row>
    <row r="95" spans="3:137" x14ac:dyDescent="0.2">
      <c r="C95" s="75"/>
      <c r="D95" s="184" t="str">
        <f t="shared" si="95"/>
        <v/>
      </c>
      <c r="E95" s="649" t="str">
        <f t="shared" si="165"/>
        <v/>
      </c>
      <c r="F95" s="607" t="str">
        <f t="shared" si="134"/>
        <v>x</v>
      </c>
      <c r="G95" s="650"/>
      <c r="H95" s="651"/>
      <c r="I95" s="651"/>
      <c r="J95" s="651"/>
      <c r="K95" s="652"/>
      <c r="L95" s="889"/>
      <c r="M95" s="889"/>
      <c r="N95" s="653"/>
      <c r="O95" s="651"/>
      <c r="P95" s="651"/>
      <c r="Q95" s="654"/>
      <c r="R95" s="655"/>
      <c r="S95" s="607" t="str">
        <f t="shared" si="96"/>
        <v/>
      </c>
      <c r="T95" s="656" t="str">
        <f t="shared" si="97"/>
        <v/>
      </c>
      <c r="U95" s="656" t="str">
        <f t="shared" si="135"/>
        <v/>
      </c>
      <c r="V95" s="656" t="str">
        <f t="shared" si="98"/>
        <v/>
      </c>
      <c r="W95" s="719"/>
      <c r="X95" s="660"/>
      <c r="Y95" s="656" t="str">
        <f t="shared" ref="Y95:Y158" si="166">IF(T95="","",IF(ISERROR(BC95),0,IF(AND(OR(H95="Ink",H95="Liq",H95="Mem"),BC95="vord",X95&lt;&gt;"",ISNUMBER(Z95),Z95&gt;0),Z95,IF(AND(BC95="vord",X95&lt;&gt;"",H95="Ink",ISNUMBER(AF95)),X95/(1+X95)*(T95+AF95),IF(BC95="vord",X95/(1+X95)*T95,0)))))</f>
        <v/>
      </c>
      <c r="Z95" s="659"/>
      <c r="AA95" s="654"/>
      <c r="AB95" s="656" t="str">
        <f t="shared" si="99"/>
        <v/>
      </c>
      <c r="AC95" s="661" t="str">
        <f t="shared" si="136"/>
        <v/>
      </c>
      <c r="AE95" s="658" t="str">
        <f t="shared" si="100"/>
        <v/>
      </c>
      <c r="AF95" s="659"/>
      <c r="AT95" s="805" t="str">
        <f t="shared" si="161"/>
        <v/>
      </c>
      <c r="AU95" t="str">
        <f t="shared" si="137"/>
        <v/>
      </c>
      <c r="AV95" s="6" t="str">
        <f t="shared" si="101"/>
        <v/>
      </c>
      <c r="AW95" s="317" t="str">
        <f t="shared" si="102"/>
        <v/>
      </c>
      <c r="AX95" s="158" t="str">
        <f t="shared" si="103"/>
        <v/>
      </c>
      <c r="AY95" s="158" t="str">
        <f t="shared" si="104"/>
        <v/>
      </c>
      <c r="AZ95" s="309" t="str">
        <f t="shared" si="164"/>
        <v/>
      </c>
      <c r="BA95" s="318" t="str">
        <f t="shared" si="106"/>
        <v/>
      </c>
      <c r="BB95" s="473" t="str">
        <f t="shared" si="107"/>
        <v/>
      </c>
      <c r="BC95" s="80" t="str">
        <f t="shared" si="159"/>
        <v/>
      </c>
      <c r="BD95" s="56">
        <f t="shared" si="108"/>
        <v>1</v>
      </c>
      <c r="BE95" s="56"/>
      <c r="BF95" s="56" t="str">
        <f t="shared" si="109"/>
        <v/>
      </c>
      <c r="BG95" s="56" t="str">
        <f t="shared" si="110"/>
        <v/>
      </c>
      <c r="BH95" s="6" t="str">
        <f t="shared" si="111"/>
        <v/>
      </c>
      <c r="BI95" s="6">
        <v>210</v>
      </c>
      <c r="BJ95" s="56" t="str">
        <f>Stam!F82</f>
        <v>210 Overige schulden 6</v>
      </c>
      <c r="BK95" s="6" t="str">
        <f t="shared" si="112"/>
        <v/>
      </c>
      <c r="BL95" s="56">
        <f t="shared" si="138"/>
        <v>999999</v>
      </c>
      <c r="BM95" s="183">
        <f t="shared" si="139"/>
        <v>99999.000000475004</v>
      </c>
      <c r="BN95" s="61">
        <v>79</v>
      </c>
      <c r="BO95" s="6">
        <f t="shared" si="113"/>
        <v>999999</v>
      </c>
      <c r="BP95" s="6">
        <f t="shared" si="114"/>
        <v>999999</v>
      </c>
      <c r="BQ95" s="6" t="str">
        <f t="shared" si="140"/>
        <v>x</v>
      </c>
      <c r="BR95" s="206">
        <f t="shared" si="115"/>
        <v>99999.000000475004</v>
      </c>
      <c r="BS95" s="6">
        <f t="shared" si="116"/>
        <v>99999.000000475004</v>
      </c>
      <c r="BT95" s="6" t="str">
        <f t="shared" si="141"/>
        <v>x</v>
      </c>
      <c r="BU95" s="6" t="str">
        <f t="shared" si="117"/>
        <v/>
      </c>
      <c r="BW95" s="82">
        <f t="shared" si="142"/>
        <v>9999999999</v>
      </c>
      <c r="BX95" s="80" t="str">
        <f t="shared" si="118"/>
        <v>x</v>
      </c>
      <c r="BY95" s="80" t="str">
        <f t="shared" si="119"/>
        <v/>
      </c>
      <c r="BZ95" s="56" t="str">
        <f t="shared" si="143"/>
        <v/>
      </c>
      <c r="CA95" s="56" t="str">
        <f t="shared" si="144"/>
        <v/>
      </c>
      <c r="CB95" s="88">
        <f t="shared" si="145"/>
        <v>0</v>
      </c>
      <c r="CC95" s="56" t="str">
        <f t="shared" si="120"/>
        <v/>
      </c>
      <c r="CD95" s="56"/>
      <c r="CE95" s="56"/>
      <c r="CF95" s="56"/>
      <c r="CG95" s="56"/>
      <c r="CH95" s="169">
        <f t="shared" si="146"/>
        <v>9999999999</v>
      </c>
      <c r="CI95" s="170">
        <f t="shared" si="147"/>
        <v>9999999999</v>
      </c>
      <c r="CJ95" s="171">
        <f t="shared" si="148"/>
        <v>9999999999</v>
      </c>
      <c r="CK95" s="172" t="str">
        <f t="shared" si="149"/>
        <v/>
      </c>
      <c r="CL95" s="173" t="str">
        <f t="shared" si="121"/>
        <v>x</v>
      </c>
      <c r="CN95" s="6" t="str">
        <f t="shared" si="150"/>
        <v/>
      </c>
      <c r="CO95" s="293" t="e">
        <f t="shared" ca="1" si="160"/>
        <v>#N/A</v>
      </c>
      <c r="CP95" s="6" t="e">
        <f t="shared" ca="1" si="151"/>
        <v>#N/A</v>
      </c>
      <c r="CQ95" s="61">
        <v>79</v>
      </c>
      <c r="CR95" s="6">
        <f t="shared" si="122"/>
        <v>0</v>
      </c>
      <c r="CS95" s="6">
        <f t="shared" si="123"/>
        <v>0</v>
      </c>
      <c r="CT95" s="56" t="str">
        <f t="shared" si="124"/>
        <v/>
      </c>
      <c r="CU95" s="76">
        <f t="shared" si="125"/>
        <v>0</v>
      </c>
      <c r="CV95" s="76">
        <f t="shared" si="126"/>
        <v>0</v>
      </c>
      <c r="CX95" s="6" t="str">
        <f t="shared" si="127"/>
        <v/>
      </c>
      <c r="CY95" s="6" t="str">
        <f t="shared" si="128"/>
        <v/>
      </c>
      <c r="CZ95" s="6" t="str">
        <f t="shared" si="129"/>
        <v/>
      </c>
      <c r="DA95" s="56">
        <v>2</v>
      </c>
      <c r="DB95" s="56">
        <f t="shared" ref="DB95:DC95" si="167">DB65+DB81</f>
        <v>0</v>
      </c>
      <c r="DC95" s="56">
        <f t="shared" si="167"/>
        <v>0</v>
      </c>
      <c r="DG95" s="56" t="str">
        <f t="shared" si="130"/>
        <v/>
      </c>
      <c r="DH95" s="6">
        <f t="shared" si="131"/>
        <v>0</v>
      </c>
      <c r="DK95" s="6">
        <f t="shared" si="87"/>
        <v>0</v>
      </c>
      <c r="DL95" s="6" t="e">
        <f t="shared" si="88"/>
        <v>#N/A</v>
      </c>
      <c r="DN95" s="6" t="e">
        <f t="shared" si="84"/>
        <v>#N/A</v>
      </c>
      <c r="DP95" s="6" t="str">
        <f t="shared" si="132"/>
        <v/>
      </c>
      <c r="DQ95" s="293">
        <f t="shared" ca="1" si="162"/>
        <v>89</v>
      </c>
      <c r="DR95" s="6" t="str">
        <f t="shared" ca="1" si="152"/>
        <v>x</v>
      </c>
      <c r="DU95" s="293" t="e">
        <f t="shared" ca="1" si="153"/>
        <v>#N/A</v>
      </c>
      <c r="DV95" s="5"/>
      <c r="DW95" s="293" t="e">
        <f t="shared" ca="1" si="163"/>
        <v>#N/A</v>
      </c>
      <c r="DZ95" s="293" t="e">
        <f t="shared" ca="1" si="154"/>
        <v>#N/A</v>
      </c>
      <c r="EA95" s="293" t="e">
        <f t="shared" ca="1" si="155"/>
        <v>#N/A</v>
      </c>
      <c r="EB95" s="293" t="e">
        <f t="shared" ca="1" si="156"/>
        <v>#N/A</v>
      </c>
      <c r="EE95" s="6" t="str">
        <f t="shared" si="157"/>
        <v/>
      </c>
      <c r="EF95" s="293" t="e">
        <f t="shared" ca="1" si="158"/>
        <v>#N/A</v>
      </c>
      <c r="EG95" s="6" t="e">
        <f t="shared" ca="1" si="133"/>
        <v>#N/A</v>
      </c>
    </row>
    <row r="96" spans="3:137" x14ac:dyDescent="0.2">
      <c r="C96" s="75"/>
      <c r="D96" s="184" t="str">
        <f t="shared" si="95"/>
        <v/>
      </c>
      <c r="E96" s="649" t="str">
        <f t="shared" si="165"/>
        <v/>
      </c>
      <c r="F96" s="607" t="str">
        <f t="shared" si="134"/>
        <v>x</v>
      </c>
      <c r="G96" s="650"/>
      <c r="H96" s="651"/>
      <c r="I96" s="651"/>
      <c r="J96" s="651"/>
      <c r="K96" s="652"/>
      <c r="L96" s="889"/>
      <c r="M96" s="889"/>
      <c r="N96" s="653"/>
      <c r="O96" s="651"/>
      <c r="P96" s="651"/>
      <c r="Q96" s="654"/>
      <c r="R96" s="655"/>
      <c r="S96" s="607" t="str">
        <f t="shared" si="96"/>
        <v/>
      </c>
      <c r="T96" s="656" t="str">
        <f t="shared" si="97"/>
        <v/>
      </c>
      <c r="U96" s="656" t="str">
        <f t="shared" si="135"/>
        <v/>
      </c>
      <c r="V96" s="656" t="str">
        <f t="shared" si="98"/>
        <v/>
      </c>
      <c r="W96" s="719"/>
      <c r="X96" s="660"/>
      <c r="Y96" s="656" t="str">
        <f t="shared" si="166"/>
        <v/>
      </c>
      <c r="Z96" s="659"/>
      <c r="AA96" s="654"/>
      <c r="AB96" s="656" t="str">
        <f t="shared" si="99"/>
        <v/>
      </c>
      <c r="AC96" s="661" t="str">
        <f t="shared" si="136"/>
        <v/>
      </c>
      <c r="AE96" s="658" t="str">
        <f t="shared" si="100"/>
        <v/>
      </c>
      <c r="AF96" s="659"/>
      <c r="AT96" s="805" t="str">
        <f t="shared" si="161"/>
        <v/>
      </c>
      <c r="AU96" t="str">
        <f t="shared" si="137"/>
        <v/>
      </c>
      <c r="AV96" s="6" t="str">
        <f t="shared" si="101"/>
        <v/>
      </c>
      <c r="AW96" s="317" t="str">
        <f t="shared" si="102"/>
        <v/>
      </c>
      <c r="AX96" s="158" t="str">
        <f t="shared" si="103"/>
        <v/>
      </c>
      <c r="AY96" s="158" t="str">
        <f t="shared" si="104"/>
        <v/>
      </c>
      <c r="AZ96" s="309" t="str">
        <f t="shared" si="164"/>
        <v/>
      </c>
      <c r="BA96" s="318" t="str">
        <f t="shared" si="106"/>
        <v/>
      </c>
      <c r="BB96" s="473" t="str">
        <f t="shared" si="107"/>
        <v/>
      </c>
      <c r="BC96" s="80" t="str">
        <f t="shared" si="159"/>
        <v/>
      </c>
      <c r="BD96" s="56">
        <f t="shared" si="108"/>
        <v>1</v>
      </c>
      <c r="BE96" s="56"/>
      <c r="BF96" s="56" t="str">
        <f t="shared" si="109"/>
        <v/>
      </c>
      <c r="BG96" s="56" t="str">
        <f t="shared" si="110"/>
        <v/>
      </c>
      <c r="BH96" s="6" t="str">
        <f t="shared" si="111"/>
        <v/>
      </c>
      <c r="BI96" s="6">
        <v>220</v>
      </c>
      <c r="BJ96" s="56" t="str">
        <f>Stam!F83</f>
        <v>220 Rekening cour 1</v>
      </c>
      <c r="BK96" s="6" t="str">
        <f t="shared" si="112"/>
        <v/>
      </c>
      <c r="BL96" s="56">
        <f t="shared" si="138"/>
        <v>999999</v>
      </c>
      <c r="BM96" s="183">
        <f t="shared" si="139"/>
        <v>99999.000000479995</v>
      </c>
      <c r="BN96" s="61">
        <v>80</v>
      </c>
      <c r="BO96" s="6">
        <f t="shared" si="113"/>
        <v>999999</v>
      </c>
      <c r="BP96" s="6">
        <f t="shared" si="114"/>
        <v>999999</v>
      </c>
      <c r="BQ96" s="6" t="str">
        <f t="shared" si="140"/>
        <v>x</v>
      </c>
      <c r="BR96" s="206">
        <f t="shared" si="115"/>
        <v>99999.000000479995</v>
      </c>
      <c r="BS96" s="6">
        <f t="shared" si="116"/>
        <v>99999.000000479995</v>
      </c>
      <c r="BT96" s="6" t="str">
        <f t="shared" si="141"/>
        <v>x</v>
      </c>
      <c r="BU96" s="6" t="str">
        <f t="shared" si="117"/>
        <v/>
      </c>
      <c r="BW96" s="82">
        <f t="shared" si="142"/>
        <v>9999999999</v>
      </c>
      <c r="BX96" s="80" t="str">
        <f t="shared" si="118"/>
        <v>x</v>
      </c>
      <c r="BY96" s="80" t="str">
        <f t="shared" si="119"/>
        <v/>
      </c>
      <c r="BZ96" s="56" t="str">
        <f t="shared" si="143"/>
        <v/>
      </c>
      <c r="CA96" s="56" t="str">
        <f t="shared" si="144"/>
        <v/>
      </c>
      <c r="CB96" s="88">
        <f t="shared" si="145"/>
        <v>0</v>
      </c>
      <c r="CC96" s="56" t="str">
        <f t="shared" si="120"/>
        <v/>
      </c>
      <c r="CD96" s="56"/>
      <c r="CE96" s="56"/>
      <c r="CF96" s="56"/>
      <c r="CG96" s="56"/>
      <c r="CH96" s="169">
        <f t="shared" si="146"/>
        <v>9999999999</v>
      </c>
      <c r="CI96" s="170">
        <f t="shared" si="147"/>
        <v>9999999999</v>
      </c>
      <c r="CJ96" s="171">
        <f t="shared" si="148"/>
        <v>9999999999</v>
      </c>
      <c r="CK96" s="172" t="str">
        <f t="shared" si="149"/>
        <v/>
      </c>
      <c r="CL96" s="173" t="str">
        <f t="shared" si="121"/>
        <v>x</v>
      </c>
      <c r="CN96" s="6" t="str">
        <f t="shared" si="150"/>
        <v/>
      </c>
      <c r="CO96" s="293" t="e">
        <f t="shared" ca="1" si="160"/>
        <v>#N/A</v>
      </c>
      <c r="CP96" s="6" t="e">
        <f t="shared" ca="1" si="151"/>
        <v>#N/A</v>
      </c>
      <c r="CQ96" s="61">
        <v>80</v>
      </c>
      <c r="CR96" s="6">
        <f t="shared" si="122"/>
        <v>0</v>
      </c>
      <c r="CS96" s="6">
        <f t="shared" si="123"/>
        <v>0</v>
      </c>
      <c r="CT96" s="56" t="str">
        <f t="shared" si="124"/>
        <v/>
      </c>
      <c r="CU96" s="76">
        <f t="shared" si="125"/>
        <v>0</v>
      </c>
      <c r="CV96" s="76">
        <f t="shared" si="126"/>
        <v>0</v>
      </c>
      <c r="CX96" s="6" t="str">
        <f t="shared" si="127"/>
        <v/>
      </c>
      <c r="CY96" s="6" t="str">
        <f t="shared" si="128"/>
        <v/>
      </c>
      <c r="CZ96" s="6" t="str">
        <f t="shared" si="129"/>
        <v/>
      </c>
      <c r="DA96" s="56">
        <v>3</v>
      </c>
      <c r="DB96" s="56">
        <f t="shared" ref="DB96:DC96" si="168">DB66+DB82</f>
        <v>0</v>
      </c>
      <c r="DC96" s="56">
        <f t="shared" si="168"/>
        <v>0</v>
      </c>
      <c r="DG96" s="56" t="str">
        <f t="shared" si="130"/>
        <v/>
      </c>
      <c r="DH96" s="6">
        <f t="shared" si="131"/>
        <v>0</v>
      </c>
      <c r="DK96" s="6">
        <f t="shared" si="87"/>
        <v>0</v>
      </c>
      <c r="DL96" s="6" t="e">
        <f t="shared" si="88"/>
        <v>#N/A</v>
      </c>
      <c r="DN96" s="6" t="e">
        <f t="shared" si="84"/>
        <v>#N/A</v>
      </c>
      <c r="DP96" s="6" t="str">
        <f t="shared" si="132"/>
        <v/>
      </c>
      <c r="DQ96" s="293">
        <f t="shared" ca="1" si="162"/>
        <v>90</v>
      </c>
      <c r="DR96" s="6" t="str">
        <f t="shared" ca="1" si="152"/>
        <v>x</v>
      </c>
      <c r="DU96" s="293" t="e">
        <f t="shared" ca="1" si="153"/>
        <v>#N/A</v>
      </c>
      <c r="DV96" s="5"/>
      <c r="DW96" s="293" t="e">
        <f t="shared" ca="1" si="163"/>
        <v>#N/A</v>
      </c>
      <c r="DZ96" s="293" t="e">
        <f t="shared" ca="1" si="154"/>
        <v>#N/A</v>
      </c>
      <c r="EA96" s="293" t="e">
        <f t="shared" ca="1" si="155"/>
        <v>#N/A</v>
      </c>
      <c r="EB96" s="293" t="e">
        <f t="shared" ca="1" si="156"/>
        <v>#N/A</v>
      </c>
      <c r="EE96" s="6" t="str">
        <f t="shared" si="157"/>
        <v/>
      </c>
      <c r="EF96" s="293" t="e">
        <f t="shared" ca="1" si="158"/>
        <v>#N/A</v>
      </c>
      <c r="EG96" s="6" t="e">
        <f t="shared" ca="1" si="133"/>
        <v>#N/A</v>
      </c>
    </row>
    <row r="97" spans="3:137" x14ac:dyDescent="0.2">
      <c r="C97" s="75"/>
      <c r="D97" s="184" t="str">
        <f t="shared" si="95"/>
        <v/>
      </c>
      <c r="E97" s="649" t="str">
        <f t="shared" si="165"/>
        <v/>
      </c>
      <c r="F97" s="607" t="str">
        <f t="shared" si="134"/>
        <v>x</v>
      </c>
      <c r="G97" s="650"/>
      <c r="H97" s="651"/>
      <c r="I97" s="651"/>
      <c r="J97" s="651"/>
      <c r="K97" s="652"/>
      <c r="L97" s="889"/>
      <c r="M97" s="889"/>
      <c r="N97" s="653"/>
      <c r="O97" s="651"/>
      <c r="P97" s="651"/>
      <c r="Q97" s="654"/>
      <c r="R97" s="655"/>
      <c r="S97" s="607" t="str">
        <f t="shared" si="96"/>
        <v/>
      </c>
      <c r="T97" s="656" t="str">
        <f t="shared" si="97"/>
        <v/>
      </c>
      <c r="U97" s="656" t="str">
        <f t="shared" si="135"/>
        <v/>
      </c>
      <c r="V97" s="656" t="str">
        <f t="shared" si="98"/>
        <v/>
      </c>
      <c r="W97" s="719"/>
      <c r="X97" s="660"/>
      <c r="Y97" s="656" t="str">
        <f t="shared" si="166"/>
        <v/>
      </c>
      <c r="Z97" s="659"/>
      <c r="AA97" s="654"/>
      <c r="AB97" s="656" t="str">
        <f t="shared" si="99"/>
        <v/>
      </c>
      <c r="AC97" s="661" t="str">
        <f t="shared" si="136"/>
        <v/>
      </c>
      <c r="AE97" s="658" t="str">
        <f t="shared" si="100"/>
        <v/>
      </c>
      <c r="AF97" s="659"/>
      <c r="AT97" s="805" t="str">
        <f t="shared" si="161"/>
        <v/>
      </c>
      <c r="AU97" t="str">
        <f t="shared" si="137"/>
        <v/>
      </c>
      <c r="AV97" s="6" t="str">
        <f t="shared" si="101"/>
        <v/>
      </c>
      <c r="AW97" s="317" t="str">
        <f t="shared" si="102"/>
        <v/>
      </c>
      <c r="AX97" s="158" t="str">
        <f t="shared" si="103"/>
        <v/>
      </c>
      <c r="AY97" s="158" t="str">
        <f t="shared" si="104"/>
        <v/>
      </c>
      <c r="AZ97" s="309" t="str">
        <f t="shared" si="164"/>
        <v/>
      </c>
      <c r="BA97" s="318" t="str">
        <f t="shared" si="106"/>
        <v/>
      </c>
      <c r="BB97" s="473" t="str">
        <f t="shared" si="107"/>
        <v/>
      </c>
      <c r="BC97" s="80" t="str">
        <f t="shared" si="159"/>
        <v/>
      </c>
      <c r="BD97" s="56">
        <f t="shared" si="108"/>
        <v>1</v>
      </c>
      <c r="BE97" s="56"/>
      <c r="BF97" s="56" t="str">
        <f t="shared" si="109"/>
        <v/>
      </c>
      <c r="BG97" s="56" t="str">
        <f t="shared" si="110"/>
        <v/>
      </c>
      <c r="BH97" s="6" t="str">
        <f t="shared" si="111"/>
        <v/>
      </c>
      <c r="BI97" s="6">
        <v>225</v>
      </c>
      <c r="BJ97" s="56" t="str">
        <f>Stam!F84</f>
        <v>225 Rekening cour 2</v>
      </c>
      <c r="BK97" s="6" t="str">
        <f t="shared" si="112"/>
        <v/>
      </c>
      <c r="BL97" s="56">
        <f t="shared" si="138"/>
        <v>999999</v>
      </c>
      <c r="BM97" s="183">
        <f t="shared" si="139"/>
        <v>99999.000000485001</v>
      </c>
      <c r="BN97" s="61">
        <v>81</v>
      </c>
      <c r="BO97" s="6">
        <f t="shared" si="113"/>
        <v>999999</v>
      </c>
      <c r="BP97" s="6">
        <f t="shared" si="114"/>
        <v>999999</v>
      </c>
      <c r="BQ97" s="6" t="str">
        <f t="shared" si="140"/>
        <v>x</v>
      </c>
      <c r="BR97" s="206">
        <f t="shared" si="115"/>
        <v>99999.000000485001</v>
      </c>
      <c r="BS97" s="6">
        <f t="shared" si="116"/>
        <v>99999.000000485001</v>
      </c>
      <c r="BT97" s="6" t="str">
        <f t="shared" si="141"/>
        <v>x</v>
      </c>
      <c r="BU97" s="6" t="str">
        <f t="shared" si="117"/>
        <v/>
      </c>
      <c r="BW97" s="82">
        <f t="shared" si="142"/>
        <v>9999999999</v>
      </c>
      <c r="BX97" s="80" t="str">
        <f t="shared" si="118"/>
        <v>x</v>
      </c>
      <c r="BY97" s="80" t="str">
        <f t="shared" si="119"/>
        <v/>
      </c>
      <c r="BZ97" s="56" t="str">
        <f t="shared" si="143"/>
        <v/>
      </c>
      <c r="CA97" s="56" t="str">
        <f t="shared" si="144"/>
        <v/>
      </c>
      <c r="CB97" s="88">
        <f t="shared" si="145"/>
        <v>0</v>
      </c>
      <c r="CC97" s="56" t="str">
        <f t="shared" si="120"/>
        <v/>
      </c>
      <c r="CD97" s="56"/>
      <c r="CE97" s="56"/>
      <c r="CF97" s="56"/>
      <c r="CG97" s="56"/>
      <c r="CH97" s="169">
        <f t="shared" si="146"/>
        <v>9999999999</v>
      </c>
      <c r="CI97" s="170">
        <f t="shared" si="147"/>
        <v>9999999999</v>
      </c>
      <c r="CJ97" s="171">
        <f t="shared" si="148"/>
        <v>9999999999</v>
      </c>
      <c r="CK97" s="172" t="str">
        <f t="shared" si="149"/>
        <v/>
      </c>
      <c r="CL97" s="173" t="str">
        <f t="shared" si="121"/>
        <v>x</v>
      </c>
      <c r="CN97" s="6" t="str">
        <f t="shared" si="150"/>
        <v/>
      </c>
      <c r="CO97" s="293" t="e">
        <f t="shared" ca="1" si="160"/>
        <v>#N/A</v>
      </c>
      <c r="CP97" s="6" t="e">
        <f t="shared" ca="1" si="151"/>
        <v>#N/A</v>
      </c>
      <c r="CQ97" s="61">
        <v>81</v>
      </c>
      <c r="CR97" s="6">
        <f t="shared" si="122"/>
        <v>0</v>
      </c>
      <c r="CS97" s="6">
        <f t="shared" si="123"/>
        <v>0</v>
      </c>
      <c r="CT97" s="56" t="str">
        <f t="shared" si="124"/>
        <v/>
      </c>
      <c r="CU97" s="76">
        <f t="shared" si="125"/>
        <v>0</v>
      </c>
      <c r="CV97" s="76">
        <f t="shared" si="126"/>
        <v>0</v>
      </c>
      <c r="CX97" s="6" t="str">
        <f t="shared" si="127"/>
        <v/>
      </c>
      <c r="CY97" s="6" t="str">
        <f t="shared" si="128"/>
        <v/>
      </c>
      <c r="CZ97" s="6" t="str">
        <f t="shared" si="129"/>
        <v/>
      </c>
      <c r="DA97" s="56">
        <v>4</v>
      </c>
      <c r="DB97" s="56">
        <f t="shared" ref="DB97:DC97" si="169">DB67+DB83</f>
        <v>0</v>
      </c>
      <c r="DC97" s="56">
        <f t="shared" si="169"/>
        <v>0</v>
      </c>
      <c r="DG97" s="56" t="str">
        <f t="shared" si="130"/>
        <v/>
      </c>
      <c r="DH97" s="6">
        <f t="shared" si="131"/>
        <v>0</v>
      </c>
      <c r="DK97" s="6">
        <f t="shared" si="87"/>
        <v>0</v>
      </c>
      <c r="DL97" s="6" t="e">
        <f t="shared" si="88"/>
        <v>#N/A</v>
      </c>
      <c r="DN97" s="6" t="e">
        <f t="shared" ref="DN97:DN160" si="170">IF(OR(DL97="banst",DL97="liqcst",DL97="liqdst"),"bank","")</f>
        <v>#N/A</v>
      </c>
      <c r="DP97" s="6" t="str">
        <f t="shared" si="132"/>
        <v/>
      </c>
      <c r="DQ97" s="293">
        <f t="shared" ca="1" si="162"/>
        <v>91</v>
      </c>
      <c r="DR97" s="6" t="str">
        <f t="shared" ca="1" si="152"/>
        <v>x</v>
      </c>
      <c r="DU97" s="293" t="e">
        <f t="shared" ca="1" si="153"/>
        <v>#N/A</v>
      </c>
      <c r="DV97" s="5"/>
      <c r="DW97" s="293" t="e">
        <f t="shared" ca="1" si="163"/>
        <v>#N/A</v>
      </c>
      <c r="DZ97" s="293" t="e">
        <f t="shared" ca="1" si="154"/>
        <v>#N/A</v>
      </c>
      <c r="EA97" s="293" t="e">
        <f t="shared" ca="1" si="155"/>
        <v>#N/A</v>
      </c>
      <c r="EB97" s="293" t="e">
        <f t="shared" ca="1" si="156"/>
        <v>#N/A</v>
      </c>
      <c r="EE97" s="6" t="str">
        <f t="shared" si="157"/>
        <v/>
      </c>
      <c r="EF97" s="293" t="e">
        <f t="shared" ca="1" si="158"/>
        <v>#N/A</v>
      </c>
      <c r="EG97" s="6" t="e">
        <f t="shared" ca="1" si="133"/>
        <v>#N/A</v>
      </c>
    </row>
    <row r="98" spans="3:137" x14ac:dyDescent="0.2">
      <c r="C98" s="75"/>
      <c r="D98" s="184" t="str">
        <f t="shared" si="95"/>
        <v/>
      </c>
      <c r="E98" s="649" t="str">
        <f t="shared" si="165"/>
        <v/>
      </c>
      <c r="F98" s="607" t="str">
        <f t="shared" si="134"/>
        <v>x</v>
      </c>
      <c r="G98" s="650"/>
      <c r="H98" s="651"/>
      <c r="I98" s="651"/>
      <c r="J98" s="651"/>
      <c r="K98" s="652"/>
      <c r="L98" s="889"/>
      <c r="M98" s="889"/>
      <c r="N98" s="653"/>
      <c r="O98" s="651"/>
      <c r="P98" s="651"/>
      <c r="Q98" s="654"/>
      <c r="R98" s="655"/>
      <c r="S98" s="607" t="str">
        <f t="shared" si="96"/>
        <v/>
      </c>
      <c r="T98" s="656" t="str">
        <f t="shared" si="97"/>
        <v/>
      </c>
      <c r="U98" s="656" t="str">
        <f t="shared" si="135"/>
        <v/>
      </c>
      <c r="V98" s="656" t="str">
        <f t="shared" si="98"/>
        <v/>
      </c>
      <c r="W98" s="719"/>
      <c r="X98" s="660"/>
      <c r="Y98" s="656" t="str">
        <f t="shared" si="166"/>
        <v/>
      </c>
      <c r="Z98" s="659"/>
      <c r="AA98" s="654"/>
      <c r="AB98" s="656" t="str">
        <f t="shared" si="99"/>
        <v/>
      </c>
      <c r="AC98" s="661" t="str">
        <f t="shared" si="136"/>
        <v/>
      </c>
      <c r="AE98" s="658" t="str">
        <f t="shared" si="100"/>
        <v/>
      </c>
      <c r="AF98" s="659"/>
      <c r="AT98" s="805" t="str">
        <f t="shared" si="161"/>
        <v/>
      </c>
      <c r="AU98" t="str">
        <f t="shared" si="137"/>
        <v/>
      </c>
      <c r="AV98" s="6" t="str">
        <f t="shared" si="101"/>
        <v/>
      </c>
      <c r="AW98" s="317" t="str">
        <f t="shared" si="102"/>
        <v/>
      </c>
      <c r="AX98" s="158" t="str">
        <f t="shared" si="103"/>
        <v/>
      </c>
      <c r="AY98" s="158" t="str">
        <f t="shared" si="104"/>
        <v/>
      </c>
      <c r="AZ98" s="309" t="str">
        <f t="shared" si="164"/>
        <v/>
      </c>
      <c r="BA98" s="318" t="str">
        <f t="shared" si="106"/>
        <v/>
      </c>
      <c r="BB98" s="473" t="str">
        <f t="shared" si="107"/>
        <v/>
      </c>
      <c r="BC98" s="80" t="str">
        <f t="shared" si="159"/>
        <v/>
      </c>
      <c r="BD98" s="56">
        <f t="shared" si="108"/>
        <v>1</v>
      </c>
      <c r="BE98" s="56"/>
      <c r="BF98" s="56" t="str">
        <f t="shared" si="109"/>
        <v/>
      </c>
      <c r="BG98" s="56" t="str">
        <f t="shared" si="110"/>
        <v/>
      </c>
      <c r="BH98" s="6" t="str">
        <f t="shared" si="111"/>
        <v/>
      </c>
      <c r="BI98" s="6">
        <v>230</v>
      </c>
      <c r="BJ98" s="56" t="str">
        <f>Stam!F85</f>
        <v>230 Leningen</v>
      </c>
      <c r="BK98" s="6" t="str">
        <f t="shared" si="112"/>
        <v/>
      </c>
      <c r="BL98" s="56">
        <f t="shared" si="138"/>
        <v>999999</v>
      </c>
      <c r="BM98" s="183">
        <f t="shared" si="139"/>
        <v>99999.000000490007</v>
      </c>
      <c r="BN98" s="61">
        <v>82</v>
      </c>
      <c r="BO98" s="6">
        <f t="shared" si="113"/>
        <v>999999</v>
      </c>
      <c r="BP98" s="6">
        <f t="shared" si="114"/>
        <v>999999</v>
      </c>
      <c r="BQ98" s="6" t="str">
        <f t="shared" si="140"/>
        <v>x</v>
      </c>
      <c r="BR98" s="206">
        <f t="shared" si="115"/>
        <v>99999.000000490007</v>
      </c>
      <c r="BS98" s="6">
        <f t="shared" si="116"/>
        <v>99999.000000490007</v>
      </c>
      <c r="BT98" s="6" t="str">
        <f t="shared" si="141"/>
        <v>x</v>
      </c>
      <c r="BU98" s="6" t="str">
        <f t="shared" si="117"/>
        <v/>
      </c>
      <c r="BW98" s="82">
        <f t="shared" si="142"/>
        <v>9999999999</v>
      </c>
      <c r="BX98" s="80" t="str">
        <f t="shared" si="118"/>
        <v>x</v>
      </c>
      <c r="BY98" s="80" t="str">
        <f t="shared" si="119"/>
        <v/>
      </c>
      <c r="BZ98" s="56" t="str">
        <f t="shared" si="143"/>
        <v/>
      </c>
      <c r="CA98" s="56" t="str">
        <f t="shared" si="144"/>
        <v/>
      </c>
      <c r="CB98" s="88">
        <f t="shared" si="145"/>
        <v>0</v>
      </c>
      <c r="CC98" s="56" t="str">
        <f t="shared" si="120"/>
        <v/>
      </c>
      <c r="CD98" s="56"/>
      <c r="CE98" s="56"/>
      <c r="CF98" s="56"/>
      <c r="CG98" s="56"/>
      <c r="CH98" s="169">
        <f t="shared" si="146"/>
        <v>9999999999</v>
      </c>
      <c r="CI98" s="170">
        <f t="shared" si="147"/>
        <v>9999999999</v>
      </c>
      <c r="CJ98" s="171">
        <f t="shared" si="148"/>
        <v>9999999999</v>
      </c>
      <c r="CK98" s="172" t="str">
        <f t="shared" si="149"/>
        <v/>
      </c>
      <c r="CL98" s="173" t="str">
        <f t="shared" si="121"/>
        <v>x</v>
      </c>
      <c r="CN98" s="6" t="str">
        <f t="shared" si="150"/>
        <v/>
      </c>
      <c r="CO98" s="293" t="e">
        <f t="shared" ca="1" si="160"/>
        <v>#N/A</v>
      </c>
      <c r="CP98" s="6" t="e">
        <f t="shared" ca="1" si="151"/>
        <v>#N/A</v>
      </c>
      <c r="CQ98" s="61">
        <v>82</v>
      </c>
      <c r="CR98" s="6">
        <f t="shared" si="122"/>
        <v>0</v>
      </c>
      <c r="CS98" s="6">
        <f t="shared" si="123"/>
        <v>0</v>
      </c>
      <c r="CT98" s="56" t="str">
        <f t="shared" si="124"/>
        <v/>
      </c>
      <c r="CU98" s="76">
        <f t="shared" si="125"/>
        <v>0</v>
      </c>
      <c r="CV98" s="76">
        <f t="shared" si="126"/>
        <v>0</v>
      </c>
      <c r="CX98" s="6" t="str">
        <f t="shared" si="127"/>
        <v/>
      </c>
      <c r="CY98" s="6" t="str">
        <f t="shared" si="128"/>
        <v/>
      </c>
      <c r="CZ98" s="6" t="str">
        <f t="shared" si="129"/>
        <v/>
      </c>
      <c r="DA98" s="56">
        <v>5</v>
      </c>
      <c r="DB98" s="56">
        <f t="shared" ref="DB98:DC98" si="171">DB68+DB84</f>
        <v>0</v>
      </c>
      <c r="DC98" s="56">
        <f t="shared" si="171"/>
        <v>0</v>
      </c>
      <c r="DG98" s="56" t="str">
        <f t="shared" si="130"/>
        <v/>
      </c>
      <c r="DH98" s="6">
        <f t="shared" si="131"/>
        <v>0</v>
      </c>
      <c r="DK98" s="6">
        <f t="shared" si="87"/>
        <v>0</v>
      </c>
      <c r="DL98" s="6" t="e">
        <f t="shared" si="88"/>
        <v>#N/A</v>
      </c>
      <c r="DN98" s="6" t="e">
        <f t="shared" si="170"/>
        <v>#N/A</v>
      </c>
      <c r="DP98" s="6" t="str">
        <f t="shared" si="132"/>
        <v/>
      </c>
      <c r="DQ98" s="293">
        <f t="shared" ca="1" si="162"/>
        <v>92</v>
      </c>
      <c r="DR98" s="6" t="str">
        <f t="shared" ca="1" si="152"/>
        <v>x</v>
      </c>
      <c r="DU98" s="293" t="e">
        <f t="shared" ca="1" si="153"/>
        <v>#N/A</v>
      </c>
      <c r="DV98" s="5"/>
      <c r="DW98" s="293" t="e">
        <f t="shared" ca="1" si="163"/>
        <v>#N/A</v>
      </c>
      <c r="DZ98" s="293" t="e">
        <f t="shared" ca="1" si="154"/>
        <v>#N/A</v>
      </c>
      <c r="EA98" s="293" t="e">
        <f t="shared" ca="1" si="155"/>
        <v>#N/A</v>
      </c>
      <c r="EB98" s="293" t="e">
        <f t="shared" ca="1" si="156"/>
        <v>#N/A</v>
      </c>
      <c r="EE98" s="6" t="str">
        <f t="shared" si="157"/>
        <v/>
      </c>
      <c r="EF98" s="293" t="e">
        <f t="shared" ca="1" si="158"/>
        <v>#N/A</v>
      </c>
      <c r="EG98" s="6" t="e">
        <f t="shared" ca="1" si="133"/>
        <v>#N/A</v>
      </c>
    </row>
    <row r="99" spans="3:137" x14ac:dyDescent="0.2">
      <c r="C99" s="75"/>
      <c r="D99" s="184" t="str">
        <f t="shared" si="95"/>
        <v/>
      </c>
      <c r="E99" s="649" t="str">
        <f t="shared" si="165"/>
        <v/>
      </c>
      <c r="F99" s="607" t="str">
        <f t="shared" si="134"/>
        <v>x</v>
      </c>
      <c r="G99" s="650"/>
      <c r="H99" s="651"/>
      <c r="I99" s="651"/>
      <c r="J99" s="651"/>
      <c r="K99" s="652"/>
      <c r="L99" s="889"/>
      <c r="M99" s="889"/>
      <c r="N99" s="653"/>
      <c r="O99" s="651"/>
      <c r="P99" s="651"/>
      <c r="Q99" s="654"/>
      <c r="R99" s="655"/>
      <c r="S99" s="607" t="str">
        <f t="shared" si="96"/>
        <v/>
      </c>
      <c r="T99" s="656" t="str">
        <f t="shared" si="97"/>
        <v/>
      </c>
      <c r="U99" s="656" t="str">
        <f t="shared" si="135"/>
        <v/>
      </c>
      <c r="V99" s="656" t="str">
        <f t="shared" si="98"/>
        <v/>
      </c>
      <c r="W99" s="719"/>
      <c r="X99" s="660"/>
      <c r="Y99" s="656" t="str">
        <f t="shared" si="166"/>
        <v/>
      </c>
      <c r="Z99" s="659"/>
      <c r="AA99" s="654"/>
      <c r="AB99" s="656" t="str">
        <f t="shared" si="99"/>
        <v/>
      </c>
      <c r="AC99" s="661" t="str">
        <f t="shared" si="136"/>
        <v/>
      </c>
      <c r="AE99" s="658" t="str">
        <f t="shared" si="100"/>
        <v/>
      </c>
      <c r="AF99" s="659"/>
      <c r="AT99" s="805" t="str">
        <f t="shared" si="161"/>
        <v/>
      </c>
      <c r="AU99" t="str">
        <f t="shared" si="137"/>
        <v/>
      </c>
      <c r="AV99" s="6" t="str">
        <f t="shared" si="101"/>
        <v/>
      </c>
      <c r="AW99" s="317" t="str">
        <f t="shared" si="102"/>
        <v/>
      </c>
      <c r="AX99" s="158" t="str">
        <f t="shared" si="103"/>
        <v/>
      </c>
      <c r="AY99" s="158" t="str">
        <f t="shared" si="104"/>
        <v/>
      </c>
      <c r="AZ99" s="309" t="str">
        <f t="shared" si="164"/>
        <v/>
      </c>
      <c r="BA99" s="318" t="str">
        <f t="shared" si="106"/>
        <v/>
      </c>
      <c r="BB99" s="473" t="str">
        <f t="shared" si="107"/>
        <v/>
      </c>
      <c r="BC99" s="80" t="str">
        <f t="shared" si="159"/>
        <v/>
      </c>
      <c r="BD99" s="56">
        <f t="shared" si="108"/>
        <v>1</v>
      </c>
      <c r="BE99" s="56"/>
      <c r="BF99" s="56" t="str">
        <f t="shared" si="109"/>
        <v/>
      </c>
      <c r="BG99" s="56" t="str">
        <f t="shared" si="110"/>
        <v/>
      </c>
      <c r="BH99" s="6" t="str">
        <f t="shared" si="111"/>
        <v/>
      </c>
      <c r="BI99" s="6">
        <v>240</v>
      </c>
      <c r="BJ99" s="56" t="str">
        <f>Stam!F86</f>
        <v>240 Leningen 2</v>
      </c>
      <c r="BK99" s="6" t="str">
        <f t="shared" si="112"/>
        <v/>
      </c>
      <c r="BL99" s="56">
        <f t="shared" si="138"/>
        <v>999999</v>
      </c>
      <c r="BM99" s="183">
        <f t="shared" si="139"/>
        <v>99999.000000494998</v>
      </c>
      <c r="BN99" s="61">
        <v>83</v>
      </c>
      <c r="BO99" s="6">
        <f t="shared" si="113"/>
        <v>999999</v>
      </c>
      <c r="BP99" s="6">
        <f t="shared" si="114"/>
        <v>999999</v>
      </c>
      <c r="BQ99" s="6" t="str">
        <f t="shared" si="140"/>
        <v>x</v>
      </c>
      <c r="BR99" s="206">
        <f t="shared" si="115"/>
        <v>99999.000000494998</v>
      </c>
      <c r="BS99" s="6">
        <f t="shared" si="116"/>
        <v>99999.000000494998</v>
      </c>
      <c r="BT99" s="6" t="str">
        <f t="shared" si="141"/>
        <v>x</v>
      </c>
      <c r="BU99" s="6" t="str">
        <f t="shared" si="117"/>
        <v/>
      </c>
      <c r="BW99" s="82">
        <f t="shared" si="142"/>
        <v>9999999999</v>
      </c>
      <c r="BX99" s="80" t="str">
        <f t="shared" si="118"/>
        <v>x</v>
      </c>
      <c r="BY99" s="80" t="str">
        <f t="shared" si="119"/>
        <v/>
      </c>
      <c r="BZ99" s="56" t="str">
        <f t="shared" si="143"/>
        <v/>
      </c>
      <c r="CA99" s="56" t="str">
        <f t="shared" si="144"/>
        <v/>
      </c>
      <c r="CB99" s="88">
        <f t="shared" si="145"/>
        <v>0</v>
      </c>
      <c r="CC99" s="56" t="str">
        <f t="shared" si="120"/>
        <v/>
      </c>
      <c r="CD99" s="56"/>
      <c r="CE99" s="56"/>
      <c r="CF99" s="56"/>
      <c r="CG99" s="56"/>
      <c r="CH99" s="169">
        <f t="shared" si="146"/>
        <v>9999999999</v>
      </c>
      <c r="CI99" s="170">
        <f t="shared" si="147"/>
        <v>9999999999</v>
      </c>
      <c r="CJ99" s="171">
        <f t="shared" si="148"/>
        <v>9999999999</v>
      </c>
      <c r="CK99" s="172" t="str">
        <f t="shared" si="149"/>
        <v/>
      </c>
      <c r="CL99" s="173" t="str">
        <f t="shared" si="121"/>
        <v>x</v>
      </c>
      <c r="CN99" s="6" t="str">
        <f t="shared" si="150"/>
        <v/>
      </c>
      <c r="CO99" s="293" t="e">
        <f t="shared" ca="1" si="160"/>
        <v>#N/A</v>
      </c>
      <c r="CP99" s="6" t="e">
        <f t="shared" ca="1" si="151"/>
        <v>#N/A</v>
      </c>
      <c r="CQ99" s="61">
        <v>83</v>
      </c>
      <c r="CR99" s="6">
        <f t="shared" si="122"/>
        <v>0</v>
      </c>
      <c r="CS99" s="6">
        <f t="shared" si="123"/>
        <v>0</v>
      </c>
      <c r="CT99" s="56" t="str">
        <f t="shared" si="124"/>
        <v/>
      </c>
      <c r="CU99" s="76">
        <f t="shared" si="125"/>
        <v>0</v>
      </c>
      <c r="CV99" s="76">
        <f t="shared" si="126"/>
        <v>0</v>
      </c>
      <c r="CX99" s="6" t="str">
        <f t="shared" si="127"/>
        <v/>
      </c>
      <c r="CY99" s="6" t="str">
        <f t="shared" si="128"/>
        <v/>
      </c>
      <c r="CZ99" s="6" t="str">
        <f t="shared" si="129"/>
        <v/>
      </c>
      <c r="DA99" s="56">
        <v>6</v>
      </c>
      <c r="DB99" s="56">
        <f t="shared" ref="DB99:DC99" si="172">DB69+DB85</f>
        <v>0</v>
      </c>
      <c r="DC99" s="56">
        <f t="shared" si="172"/>
        <v>0</v>
      </c>
      <c r="DG99" s="56" t="str">
        <f t="shared" si="130"/>
        <v/>
      </c>
      <c r="DH99" s="6">
        <f t="shared" si="131"/>
        <v>0</v>
      </c>
      <c r="DK99" s="6">
        <f t="shared" si="87"/>
        <v>0</v>
      </c>
      <c r="DL99" s="6" t="e">
        <f t="shared" si="88"/>
        <v>#N/A</v>
      </c>
      <c r="DN99" s="6" t="e">
        <f t="shared" si="170"/>
        <v>#N/A</v>
      </c>
      <c r="DP99" s="6" t="str">
        <f t="shared" si="132"/>
        <v/>
      </c>
      <c r="DQ99" s="293">
        <f t="shared" ca="1" si="162"/>
        <v>93</v>
      </c>
      <c r="DR99" s="6" t="str">
        <f t="shared" ca="1" si="152"/>
        <v>x</v>
      </c>
      <c r="DU99" s="293" t="e">
        <f t="shared" ca="1" si="153"/>
        <v>#N/A</v>
      </c>
      <c r="DV99" s="5"/>
      <c r="DW99" s="293" t="e">
        <f t="shared" ca="1" si="163"/>
        <v>#N/A</v>
      </c>
      <c r="DZ99" s="293" t="e">
        <f t="shared" ca="1" si="154"/>
        <v>#N/A</v>
      </c>
      <c r="EA99" s="293" t="e">
        <f t="shared" ca="1" si="155"/>
        <v>#N/A</v>
      </c>
      <c r="EB99" s="293" t="e">
        <f t="shared" ca="1" si="156"/>
        <v>#N/A</v>
      </c>
      <c r="EE99" s="6" t="str">
        <f t="shared" si="157"/>
        <v/>
      </c>
      <c r="EF99" s="293" t="e">
        <f t="shared" ca="1" si="158"/>
        <v>#N/A</v>
      </c>
      <c r="EG99" s="6" t="e">
        <f t="shared" ca="1" si="133"/>
        <v>#N/A</v>
      </c>
    </row>
    <row r="100" spans="3:137" x14ac:dyDescent="0.2">
      <c r="C100" s="75"/>
      <c r="D100" s="184" t="str">
        <f t="shared" si="95"/>
        <v/>
      </c>
      <c r="E100" s="649" t="str">
        <f t="shared" si="165"/>
        <v/>
      </c>
      <c r="F100" s="607" t="str">
        <f t="shared" si="134"/>
        <v>x</v>
      </c>
      <c r="G100" s="650"/>
      <c r="H100" s="651"/>
      <c r="I100" s="651"/>
      <c r="J100" s="651"/>
      <c r="K100" s="652"/>
      <c r="L100" s="889"/>
      <c r="M100" s="889"/>
      <c r="N100" s="653"/>
      <c r="O100" s="651"/>
      <c r="P100" s="651"/>
      <c r="Q100" s="654"/>
      <c r="R100" s="655"/>
      <c r="S100" s="607" t="str">
        <f t="shared" si="96"/>
        <v/>
      </c>
      <c r="T100" s="656" t="str">
        <f t="shared" si="97"/>
        <v/>
      </c>
      <c r="U100" s="656" t="str">
        <f t="shared" si="135"/>
        <v/>
      </c>
      <c r="V100" s="656" t="str">
        <f t="shared" si="98"/>
        <v/>
      </c>
      <c r="W100" s="719"/>
      <c r="X100" s="660"/>
      <c r="Y100" s="656" t="str">
        <f t="shared" si="166"/>
        <v/>
      </c>
      <c r="Z100" s="659"/>
      <c r="AA100" s="654"/>
      <c r="AB100" s="656" t="str">
        <f t="shared" si="99"/>
        <v/>
      </c>
      <c r="AC100" s="661" t="str">
        <f t="shared" si="136"/>
        <v/>
      </c>
      <c r="AE100" s="658" t="str">
        <f t="shared" si="100"/>
        <v/>
      </c>
      <c r="AF100" s="659"/>
      <c r="AT100" s="805" t="str">
        <f t="shared" si="161"/>
        <v/>
      </c>
      <c r="AU100" t="str">
        <f t="shared" si="137"/>
        <v/>
      </c>
      <c r="AV100" s="6" t="str">
        <f t="shared" si="101"/>
        <v/>
      </c>
      <c r="AW100" s="317" t="str">
        <f t="shared" si="102"/>
        <v/>
      </c>
      <c r="AX100" s="158" t="str">
        <f t="shared" si="103"/>
        <v/>
      </c>
      <c r="AY100" s="158" t="str">
        <f t="shared" si="104"/>
        <v/>
      </c>
      <c r="AZ100" s="309" t="str">
        <f t="shared" si="164"/>
        <v/>
      </c>
      <c r="BA100" s="318" t="str">
        <f t="shared" si="106"/>
        <v/>
      </c>
      <c r="BB100" s="473" t="str">
        <f t="shared" si="107"/>
        <v/>
      </c>
      <c r="BC100" s="80" t="str">
        <f t="shared" si="159"/>
        <v/>
      </c>
      <c r="BD100" s="56">
        <f t="shared" si="108"/>
        <v>1</v>
      </c>
      <c r="BE100" s="56"/>
      <c r="BF100" s="56" t="str">
        <f t="shared" si="109"/>
        <v/>
      </c>
      <c r="BG100" s="56" t="str">
        <f t="shared" si="110"/>
        <v/>
      </c>
      <c r="BH100" s="6" t="str">
        <f t="shared" si="111"/>
        <v/>
      </c>
      <c r="BI100" s="6">
        <v>250</v>
      </c>
      <c r="BJ100" s="56" t="str">
        <f>Stam!F87</f>
        <v>250 Netto lonen</v>
      </c>
      <c r="BK100" s="6" t="str">
        <f t="shared" si="112"/>
        <v/>
      </c>
      <c r="BL100" s="56">
        <f t="shared" si="138"/>
        <v>999999</v>
      </c>
      <c r="BM100" s="183">
        <f t="shared" si="139"/>
        <v>99999.000000500004</v>
      </c>
      <c r="BN100" s="61">
        <v>84</v>
      </c>
      <c r="BO100" s="6">
        <f t="shared" si="113"/>
        <v>999999</v>
      </c>
      <c r="BP100" s="6">
        <f t="shared" si="114"/>
        <v>999999</v>
      </c>
      <c r="BQ100" s="6" t="str">
        <f t="shared" si="140"/>
        <v>x</v>
      </c>
      <c r="BR100" s="206">
        <f t="shared" si="115"/>
        <v>99999.000000500004</v>
      </c>
      <c r="BS100" s="6">
        <f t="shared" si="116"/>
        <v>99999.000000500004</v>
      </c>
      <c r="BT100" s="6" t="str">
        <f t="shared" si="141"/>
        <v>x</v>
      </c>
      <c r="BU100" s="6" t="str">
        <f t="shared" si="117"/>
        <v/>
      </c>
      <c r="BW100" s="82">
        <f t="shared" si="142"/>
        <v>9999999999</v>
      </c>
      <c r="BX100" s="80" t="str">
        <f t="shared" si="118"/>
        <v>x</v>
      </c>
      <c r="BY100" s="80" t="str">
        <f t="shared" si="119"/>
        <v/>
      </c>
      <c r="BZ100" s="56" t="str">
        <f t="shared" si="143"/>
        <v/>
      </c>
      <c r="CA100" s="56" t="str">
        <f t="shared" si="144"/>
        <v/>
      </c>
      <c r="CB100" s="88">
        <f t="shared" si="145"/>
        <v>0</v>
      </c>
      <c r="CC100" s="56" t="str">
        <f t="shared" si="120"/>
        <v/>
      </c>
      <c r="CD100" s="56"/>
      <c r="CE100" s="56"/>
      <c r="CF100" s="56"/>
      <c r="CG100" s="56"/>
      <c r="CH100" s="169">
        <f t="shared" si="146"/>
        <v>9999999999</v>
      </c>
      <c r="CI100" s="170">
        <f t="shared" si="147"/>
        <v>9999999999</v>
      </c>
      <c r="CJ100" s="171">
        <f t="shared" si="148"/>
        <v>9999999999</v>
      </c>
      <c r="CK100" s="172" t="str">
        <f t="shared" si="149"/>
        <v/>
      </c>
      <c r="CL100" s="173" t="str">
        <f t="shared" si="121"/>
        <v>x</v>
      </c>
      <c r="CN100" s="6" t="str">
        <f t="shared" si="150"/>
        <v/>
      </c>
      <c r="CO100" s="293" t="e">
        <f t="shared" ca="1" si="160"/>
        <v>#N/A</v>
      </c>
      <c r="CP100" s="6" t="e">
        <f t="shared" ca="1" si="151"/>
        <v>#N/A</v>
      </c>
      <c r="CQ100" s="61">
        <v>84</v>
      </c>
      <c r="CR100" s="6">
        <f t="shared" si="122"/>
        <v>0</v>
      </c>
      <c r="CS100" s="6">
        <f t="shared" si="123"/>
        <v>0</v>
      </c>
      <c r="CT100" s="56" t="str">
        <f t="shared" si="124"/>
        <v/>
      </c>
      <c r="CU100" s="76">
        <f t="shared" si="125"/>
        <v>0</v>
      </c>
      <c r="CV100" s="76">
        <f t="shared" si="126"/>
        <v>0</v>
      </c>
      <c r="CX100" s="6" t="str">
        <f t="shared" si="127"/>
        <v/>
      </c>
      <c r="CY100" s="6" t="str">
        <f t="shared" si="128"/>
        <v/>
      </c>
      <c r="CZ100" s="6" t="str">
        <f t="shared" si="129"/>
        <v/>
      </c>
      <c r="DA100" s="56">
        <v>7</v>
      </c>
      <c r="DB100" s="56">
        <f t="shared" ref="DB100:DC100" si="173">DB70+DB86</f>
        <v>0</v>
      </c>
      <c r="DC100" s="56">
        <f t="shared" si="173"/>
        <v>0</v>
      </c>
      <c r="DG100" s="56" t="str">
        <f t="shared" si="130"/>
        <v/>
      </c>
      <c r="DH100" s="6">
        <f t="shared" si="131"/>
        <v>0</v>
      </c>
      <c r="DK100" s="6">
        <f t="shared" si="87"/>
        <v>0</v>
      </c>
      <c r="DL100" s="6" t="e">
        <f t="shared" si="88"/>
        <v>#N/A</v>
      </c>
      <c r="DN100" s="6" t="e">
        <f t="shared" si="170"/>
        <v>#N/A</v>
      </c>
      <c r="DP100" s="6" t="str">
        <f t="shared" si="132"/>
        <v/>
      </c>
      <c r="DQ100" s="293">
        <f t="shared" ca="1" si="162"/>
        <v>94</v>
      </c>
      <c r="DR100" s="6" t="str">
        <f t="shared" ca="1" si="152"/>
        <v>x</v>
      </c>
      <c r="DU100" s="293" t="e">
        <f t="shared" ca="1" si="153"/>
        <v>#N/A</v>
      </c>
      <c r="DV100" s="5"/>
      <c r="DW100" s="293" t="e">
        <f t="shared" ca="1" si="163"/>
        <v>#N/A</v>
      </c>
      <c r="DZ100" s="293" t="e">
        <f t="shared" ca="1" si="154"/>
        <v>#N/A</v>
      </c>
      <c r="EA100" s="293" t="e">
        <f t="shared" ca="1" si="155"/>
        <v>#N/A</v>
      </c>
      <c r="EB100" s="293" t="e">
        <f t="shared" ca="1" si="156"/>
        <v>#N/A</v>
      </c>
      <c r="EE100" s="6" t="str">
        <f t="shared" si="157"/>
        <v/>
      </c>
      <c r="EF100" s="293" t="e">
        <f t="shared" ca="1" si="158"/>
        <v>#N/A</v>
      </c>
      <c r="EG100" s="6" t="e">
        <f t="shared" ca="1" si="133"/>
        <v>#N/A</v>
      </c>
    </row>
    <row r="101" spans="3:137" x14ac:dyDescent="0.2">
      <c r="C101" s="75"/>
      <c r="D101" s="184" t="str">
        <f t="shared" si="95"/>
        <v/>
      </c>
      <c r="E101" s="649" t="str">
        <f t="shared" si="165"/>
        <v/>
      </c>
      <c r="F101" s="607" t="str">
        <f t="shared" si="134"/>
        <v>x</v>
      </c>
      <c r="G101" s="650"/>
      <c r="H101" s="651"/>
      <c r="I101" s="651"/>
      <c r="J101" s="651"/>
      <c r="K101" s="652"/>
      <c r="L101" s="889"/>
      <c r="M101" s="889"/>
      <c r="N101" s="653"/>
      <c r="O101" s="651"/>
      <c r="P101" s="651"/>
      <c r="Q101" s="654"/>
      <c r="R101" s="655"/>
      <c r="S101" s="607" t="str">
        <f t="shared" si="96"/>
        <v/>
      </c>
      <c r="T101" s="656" t="str">
        <f t="shared" si="97"/>
        <v/>
      </c>
      <c r="U101" s="656" t="str">
        <f t="shared" si="135"/>
        <v/>
      </c>
      <c r="V101" s="656" t="str">
        <f t="shared" si="98"/>
        <v/>
      </c>
      <c r="W101" s="719"/>
      <c r="X101" s="660"/>
      <c r="Y101" s="656" t="str">
        <f t="shared" si="166"/>
        <v/>
      </c>
      <c r="Z101" s="659"/>
      <c r="AA101" s="654"/>
      <c r="AB101" s="656" t="str">
        <f t="shared" si="99"/>
        <v/>
      </c>
      <c r="AC101" s="661" t="str">
        <f t="shared" si="136"/>
        <v/>
      </c>
      <c r="AE101" s="658" t="str">
        <f t="shared" si="100"/>
        <v/>
      </c>
      <c r="AF101" s="659"/>
      <c r="AT101" s="805" t="str">
        <f t="shared" si="161"/>
        <v/>
      </c>
      <c r="AU101" t="str">
        <f t="shared" si="137"/>
        <v/>
      </c>
      <c r="AV101" s="6" t="str">
        <f t="shared" si="101"/>
        <v/>
      </c>
      <c r="AW101" s="317" t="str">
        <f t="shared" si="102"/>
        <v/>
      </c>
      <c r="AX101" s="158" t="str">
        <f t="shared" si="103"/>
        <v/>
      </c>
      <c r="AY101" s="158" t="str">
        <f t="shared" si="104"/>
        <v/>
      </c>
      <c r="AZ101" s="309" t="str">
        <f t="shared" si="164"/>
        <v/>
      </c>
      <c r="BA101" s="318" t="str">
        <f t="shared" si="106"/>
        <v/>
      </c>
      <c r="BB101" s="473" t="str">
        <f t="shared" si="107"/>
        <v/>
      </c>
      <c r="BC101" s="80" t="str">
        <f t="shared" si="159"/>
        <v/>
      </c>
      <c r="BD101" s="56">
        <f t="shared" si="108"/>
        <v>1</v>
      </c>
      <c r="BE101" s="56"/>
      <c r="BF101" s="56" t="str">
        <f t="shared" si="109"/>
        <v/>
      </c>
      <c r="BG101" s="56" t="str">
        <f t="shared" si="110"/>
        <v/>
      </c>
      <c r="BH101" s="6" t="str">
        <f t="shared" si="111"/>
        <v/>
      </c>
      <c r="BI101" s="6">
        <v>260</v>
      </c>
      <c r="BJ101" s="56" t="str">
        <f>Stam!F88</f>
        <v>260 Loonheffing en SL bj</v>
      </c>
      <c r="BK101" s="6" t="str">
        <f t="shared" si="112"/>
        <v/>
      </c>
      <c r="BL101" s="56">
        <f t="shared" si="138"/>
        <v>999999</v>
      </c>
      <c r="BM101" s="183">
        <f t="shared" si="139"/>
        <v>99999.000000504995</v>
      </c>
      <c r="BN101" s="61">
        <v>85</v>
      </c>
      <c r="BO101" s="6">
        <f t="shared" si="113"/>
        <v>999999</v>
      </c>
      <c r="BP101" s="6">
        <f t="shared" si="114"/>
        <v>999999</v>
      </c>
      <c r="BQ101" s="6" t="str">
        <f t="shared" si="140"/>
        <v>x</v>
      </c>
      <c r="BR101" s="206">
        <f t="shared" si="115"/>
        <v>99999.000000504995</v>
      </c>
      <c r="BS101" s="6">
        <f t="shared" si="116"/>
        <v>99999.000000504995</v>
      </c>
      <c r="BT101" s="6" t="str">
        <f t="shared" si="141"/>
        <v>x</v>
      </c>
      <c r="BU101" s="6" t="str">
        <f t="shared" si="117"/>
        <v/>
      </c>
      <c r="BW101" s="82">
        <f t="shared" si="142"/>
        <v>9999999999</v>
      </c>
      <c r="BX101" s="80" t="str">
        <f t="shared" si="118"/>
        <v>x</v>
      </c>
      <c r="BY101" s="80" t="str">
        <f t="shared" si="119"/>
        <v/>
      </c>
      <c r="BZ101" s="56" t="str">
        <f t="shared" si="143"/>
        <v/>
      </c>
      <c r="CA101" s="56" t="str">
        <f t="shared" si="144"/>
        <v/>
      </c>
      <c r="CB101" s="88">
        <f t="shared" si="145"/>
        <v>0</v>
      </c>
      <c r="CC101" s="56" t="str">
        <f t="shared" si="120"/>
        <v/>
      </c>
      <c r="CD101" s="56"/>
      <c r="CE101" s="56"/>
      <c r="CF101" s="56"/>
      <c r="CG101" s="56"/>
      <c r="CH101" s="169">
        <f t="shared" si="146"/>
        <v>9999999999</v>
      </c>
      <c r="CI101" s="170">
        <f t="shared" si="147"/>
        <v>9999999999</v>
      </c>
      <c r="CJ101" s="171">
        <f t="shared" si="148"/>
        <v>9999999999</v>
      </c>
      <c r="CK101" s="172" t="str">
        <f t="shared" si="149"/>
        <v/>
      </c>
      <c r="CL101" s="173" t="str">
        <f t="shared" si="121"/>
        <v>x</v>
      </c>
      <c r="CN101" s="6" t="str">
        <f t="shared" si="150"/>
        <v/>
      </c>
      <c r="CO101" s="293" t="e">
        <f t="shared" ca="1" si="160"/>
        <v>#N/A</v>
      </c>
      <c r="CP101" s="6" t="e">
        <f t="shared" ca="1" si="151"/>
        <v>#N/A</v>
      </c>
      <c r="CQ101" s="61">
        <v>85</v>
      </c>
      <c r="CR101" s="6">
        <f t="shared" si="122"/>
        <v>0</v>
      </c>
      <c r="CS101" s="6">
        <f t="shared" si="123"/>
        <v>0</v>
      </c>
      <c r="CT101" s="56" t="str">
        <f t="shared" si="124"/>
        <v/>
      </c>
      <c r="CU101" s="76">
        <f t="shared" si="125"/>
        <v>0</v>
      </c>
      <c r="CV101" s="76">
        <f t="shared" si="126"/>
        <v>0</v>
      </c>
      <c r="CX101" s="6" t="str">
        <f t="shared" si="127"/>
        <v/>
      </c>
      <c r="CY101" s="6" t="str">
        <f t="shared" si="128"/>
        <v/>
      </c>
      <c r="CZ101" s="6" t="str">
        <f t="shared" si="129"/>
        <v/>
      </c>
      <c r="DA101" s="56">
        <v>8</v>
      </c>
      <c r="DB101" s="56">
        <f t="shared" ref="DB101:DC101" si="174">DB71+DB87</f>
        <v>0</v>
      </c>
      <c r="DC101" s="56">
        <f t="shared" si="174"/>
        <v>0</v>
      </c>
      <c r="DG101" s="56" t="str">
        <f t="shared" si="130"/>
        <v/>
      </c>
      <c r="DH101" s="6">
        <f t="shared" si="131"/>
        <v>0</v>
      </c>
      <c r="DK101" s="6">
        <f t="shared" si="87"/>
        <v>0</v>
      </c>
      <c r="DL101" s="6" t="e">
        <f t="shared" si="88"/>
        <v>#N/A</v>
      </c>
      <c r="DN101" s="6" t="e">
        <f t="shared" si="170"/>
        <v>#N/A</v>
      </c>
      <c r="DP101" s="6" t="str">
        <f t="shared" si="132"/>
        <v/>
      </c>
      <c r="DQ101" s="293">
        <f t="shared" ca="1" si="162"/>
        <v>95</v>
      </c>
      <c r="DR101" s="6" t="str">
        <f t="shared" ca="1" si="152"/>
        <v>x</v>
      </c>
      <c r="DU101" s="293" t="e">
        <f t="shared" ca="1" si="153"/>
        <v>#N/A</v>
      </c>
      <c r="DV101" s="5"/>
      <c r="DW101" s="293" t="e">
        <f t="shared" ca="1" si="163"/>
        <v>#N/A</v>
      </c>
      <c r="DZ101" s="293" t="e">
        <f t="shared" ca="1" si="154"/>
        <v>#N/A</v>
      </c>
      <c r="EA101" s="293" t="e">
        <f t="shared" ca="1" si="155"/>
        <v>#N/A</v>
      </c>
      <c r="EB101" s="293" t="e">
        <f t="shared" ca="1" si="156"/>
        <v>#N/A</v>
      </c>
      <c r="EE101" s="6" t="str">
        <f t="shared" si="157"/>
        <v/>
      </c>
      <c r="EF101" s="293" t="e">
        <f t="shared" ca="1" si="158"/>
        <v>#N/A</v>
      </c>
      <c r="EG101" s="6" t="e">
        <f t="shared" ca="1" si="133"/>
        <v>#N/A</v>
      </c>
    </row>
    <row r="102" spans="3:137" x14ac:dyDescent="0.2">
      <c r="C102" s="75"/>
      <c r="D102" s="184" t="str">
        <f t="shared" si="95"/>
        <v/>
      </c>
      <c r="E102" s="649" t="str">
        <f t="shared" si="165"/>
        <v/>
      </c>
      <c r="F102" s="607" t="str">
        <f t="shared" si="134"/>
        <v>x</v>
      </c>
      <c r="G102" s="650"/>
      <c r="H102" s="651"/>
      <c r="I102" s="651"/>
      <c r="J102" s="651"/>
      <c r="K102" s="652"/>
      <c r="L102" s="889"/>
      <c r="M102" s="889"/>
      <c r="N102" s="653"/>
      <c r="O102" s="651"/>
      <c r="P102" s="651"/>
      <c r="Q102" s="654"/>
      <c r="R102" s="655"/>
      <c r="S102" s="607" t="str">
        <f t="shared" si="96"/>
        <v/>
      </c>
      <c r="T102" s="656" t="str">
        <f t="shared" si="97"/>
        <v/>
      </c>
      <c r="U102" s="656" t="str">
        <f t="shared" si="135"/>
        <v/>
      </c>
      <c r="V102" s="656" t="str">
        <f t="shared" si="98"/>
        <v/>
      </c>
      <c r="W102" s="719"/>
      <c r="X102" s="660"/>
      <c r="Y102" s="656" t="str">
        <f t="shared" si="166"/>
        <v/>
      </c>
      <c r="Z102" s="659"/>
      <c r="AA102" s="654"/>
      <c r="AB102" s="656" t="str">
        <f t="shared" si="99"/>
        <v/>
      </c>
      <c r="AC102" s="661" t="str">
        <f t="shared" si="136"/>
        <v/>
      </c>
      <c r="AE102" s="658" t="str">
        <f t="shared" si="100"/>
        <v/>
      </c>
      <c r="AF102" s="659"/>
      <c r="AT102" s="805" t="str">
        <f t="shared" si="161"/>
        <v/>
      </c>
      <c r="AU102" t="str">
        <f t="shared" si="137"/>
        <v/>
      </c>
      <c r="AV102" s="6" t="str">
        <f t="shared" si="101"/>
        <v/>
      </c>
      <c r="AW102" s="317" t="str">
        <f t="shared" si="102"/>
        <v/>
      </c>
      <c r="AX102" s="158" t="str">
        <f t="shared" si="103"/>
        <v/>
      </c>
      <c r="AY102" s="158" t="str">
        <f t="shared" si="104"/>
        <v/>
      </c>
      <c r="AZ102" s="309" t="str">
        <f t="shared" si="164"/>
        <v/>
      </c>
      <c r="BA102" s="318" t="str">
        <f t="shared" si="106"/>
        <v/>
      </c>
      <c r="BB102" s="473" t="str">
        <f t="shared" si="107"/>
        <v/>
      </c>
      <c r="BC102" s="80" t="str">
        <f t="shared" si="159"/>
        <v/>
      </c>
      <c r="BD102" s="56">
        <f t="shared" si="108"/>
        <v>1</v>
      </c>
      <c r="BF102" s="56" t="str">
        <f t="shared" si="109"/>
        <v/>
      </c>
      <c r="BG102" s="56" t="str">
        <f t="shared" si="110"/>
        <v/>
      </c>
      <c r="BH102" s="6" t="str">
        <f t="shared" si="111"/>
        <v/>
      </c>
      <c r="BI102" s="6">
        <v>265</v>
      </c>
      <c r="BJ102" s="56" t="str">
        <f>Stam!F89</f>
        <v>265 Loonheffing en SL vj</v>
      </c>
      <c r="BK102" s="6" t="str">
        <f t="shared" si="112"/>
        <v/>
      </c>
      <c r="BL102" s="56">
        <f t="shared" si="138"/>
        <v>999999</v>
      </c>
      <c r="BM102" s="183">
        <f t="shared" si="139"/>
        <v>99999.000000510001</v>
      </c>
      <c r="BN102" s="61">
        <v>86</v>
      </c>
      <c r="BO102" s="6">
        <f t="shared" si="113"/>
        <v>999999</v>
      </c>
      <c r="BP102" s="6">
        <f t="shared" si="114"/>
        <v>999999</v>
      </c>
      <c r="BQ102" s="6" t="str">
        <f t="shared" si="140"/>
        <v>x</v>
      </c>
      <c r="BR102" s="206">
        <f t="shared" si="115"/>
        <v>99999.000000510001</v>
      </c>
      <c r="BS102" s="6">
        <f t="shared" si="116"/>
        <v>99999.000000510001</v>
      </c>
      <c r="BT102" s="6" t="str">
        <f t="shared" si="141"/>
        <v>x</v>
      </c>
      <c r="BU102" s="6" t="str">
        <f t="shared" si="117"/>
        <v/>
      </c>
      <c r="BW102" s="82">
        <f t="shared" si="142"/>
        <v>9999999999</v>
      </c>
      <c r="BX102" s="80" t="str">
        <f t="shared" si="118"/>
        <v>x</v>
      </c>
      <c r="BY102" s="80" t="str">
        <f t="shared" si="119"/>
        <v/>
      </c>
      <c r="BZ102" s="56" t="str">
        <f t="shared" si="143"/>
        <v/>
      </c>
      <c r="CA102" s="56" t="str">
        <f t="shared" si="144"/>
        <v/>
      </c>
      <c r="CB102" s="88">
        <f t="shared" si="145"/>
        <v>0</v>
      </c>
      <c r="CC102" s="56" t="str">
        <f t="shared" si="120"/>
        <v/>
      </c>
      <c r="CD102" s="56"/>
      <c r="CE102" s="56"/>
      <c r="CF102" s="56"/>
      <c r="CG102" s="56"/>
      <c r="CH102" s="169">
        <f t="shared" si="146"/>
        <v>9999999999</v>
      </c>
      <c r="CI102" s="170">
        <f t="shared" si="147"/>
        <v>9999999999</v>
      </c>
      <c r="CJ102" s="171">
        <f t="shared" si="148"/>
        <v>9999999999</v>
      </c>
      <c r="CK102" s="172" t="str">
        <f t="shared" si="149"/>
        <v/>
      </c>
      <c r="CL102" s="173" t="str">
        <f t="shared" si="121"/>
        <v>x</v>
      </c>
      <c r="CN102" s="6" t="str">
        <f t="shared" si="150"/>
        <v/>
      </c>
      <c r="CO102" s="293" t="e">
        <f t="shared" ca="1" si="160"/>
        <v>#N/A</v>
      </c>
      <c r="CP102" s="6" t="e">
        <f t="shared" ca="1" si="151"/>
        <v>#N/A</v>
      </c>
      <c r="CQ102" s="61">
        <v>86</v>
      </c>
      <c r="CR102" s="6">
        <f t="shared" si="122"/>
        <v>0</v>
      </c>
      <c r="CS102" s="6">
        <f t="shared" si="123"/>
        <v>0</v>
      </c>
      <c r="CT102" s="56" t="str">
        <f t="shared" si="124"/>
        <v/>
      </c>
      <c r="CU102" s="76">
        <f t="shared" si="125"/>
        <v>0</v>
      </c>
      <c r="CV102" s="76">
        <f t="shared" si="126"/>
        <v>0</v>
      </c>
      <c r="CX102" s="6" t="str">
        <f t="shared" si="127"/>
        <v/>
      </c>
      <c r="CY102" s="6" t="str">
        <f t="shared" si="128"/>
        <v/>
      </c>
      <c r="CZ102" s="6" t="str">
        <f t="shared" si="129"/>
        <v/>
      </c>
      <c r="DA102" s="56">
        <v>9</v>
      </c>
      <c r="DB102" s="56">
        <f t="shared" ref="DB102:DC102" si="175">DB72+DB88</f>
        <v>0</v>
      </c>
      <c r="DC102" s="56">
        <f t="shared" si="175"/>
        <v>0</v>
      </c>
      <c r="DG102" s="56" t="str">
        <f t="shared" si="130"/>
        <v/>
      </c>
      <c r="DH102" s="6">
        <f t="shared" si="131"/>
        <v>0</v>
      </c>
      <c r="DK102" s="6">
        <f t="shared" ref="DK102:DK165" si="176">IF(AND(H102="Liq",L102="x",M102=""),"LiqD",IF(AND(H102="Liq",L102="",M102="x"),"LiqC",H102))</f>
        <v>0</v>
      </c>
      <c r="DL102" s="6" t="e">
        <f t="shared" ref="DL102:DL165" si="177">VLOOKUP(DK102,$DK$5:$DL$11,2,FALSE)</f>
        <v>#N/A</v>
      </c>
      <c r="DN102" s="6" t="e">
        <f t="shared" si="170"/>
        <v>#N/A</v>
      </c>
      <c r="DP102" s="6" t="str">
        <f t="shared" si="132"/>
        <v/>
      </c>
      <c r="DQ102" s="293">
        <f t="shared" ca="1" si="162"/>
        <v>96</v>
      </c>
      <c r="DR102" s="6" t="str">
        <f t="shared" ca="1" si="152"/>
        <v>x</v>
      </c>
      <c r="DU102" s="293" t="e">
        <f t="shared" ca="1" si="153"/>
        <v>#N/A</v>
      </c>
      <c r="DV102" s="5"/>
      <c r="DW102" s="293" t="e">
        <f t="shared" ca="1" si="163"/>
        <v>#N/A</v>
      </c>
      <c r="DZ102" s="293" t="e">
        <f t="shared" ca="1" si="154"/>
        <v>#N/A</v>
      </c>
      <c r="EA102" s="293" t="e">
        <f t="shared" ca="1" si="155"/>
        <v>#N/A</v>
      </c>
      <c r="EB102" s="293" t="e">
        <f t="shared" ca="1" si="156"/>
        <v>#N/A</v>
      </c>
      <c r="EE102" s="6" t="str">
        <f t="shared" si="157"/>
        <v/>
      </c>
      <c r="EF102" s="293" t="e">
        <f t="shared" ca="1" si="158"/>
        <v>#N/A</v>
      </c>
      <c r="EG102" s="6" t="e">
        <f t="shared" ca="1" si="133"/>
        <v>#N/A</v>
      </c>
    </row>
    <row r="103" spans="3:137" x14ac:dyDescent="0.2">
      <c r="C103" s="75"/>
      <c r="D103" s="184" t="str">
        <f t="shared" si="95"/>
        <v/>
      </c>
      <c r="E103" s="649" t="str">
        <f t="shared" si="165"/>
        <v/>
      </c>
      <c r="F103" s="607" t="str">
        <f t="shared" si="134"/>
        <v>x</v>
      </c>
      <c r="G103" s="650"/>
      <c r="H103" s="651"/>
      <c r="I103" s="651"/>
      <c r="J103" s="651"/>
      <c r="K103" s="652"/>
      <c r="L103" s="889"/>
      <c r="M103" s="889"/>
      <c r="N103" s="653"/>
      <c r="O103" s="651"/>
      <c r="P103" s="651"/>
      <c r="Q103" s="654"/>
      <c r="R103" s="655"/>
      <c r="S103" s="607" t="str">
        <f t="shared" si="96"/>
        <v/>
      </c>
      <c r="T103" s="656" t="str">
        <f t="shared" si="97"/>
        <v/>
      </c>
      <c r="U103" s="656" t="str">
        <f t="shared" si="135"/>
        <v/>
      </c>
      <c r="V103" s="656" t="str">
        <f t="shared" si="98"/>
        <v/>
      </c>
      <c r="W103" s="719"/>
      <c r="X103" s="660"/>
      <c r="Y103" s="656" t="str">
        <f t="shared" si="166"/>
        <v/>
      </c>
      <c r="Z103" s="659"/>
      <c r="AA103" s="654"/>
      <c r="AB103" s="656" t="str">
        <f t="shared" si="99"/>
        <v/>
      </c>
      <c r="AC103" s="661" t="str">
        <f t="shared" si="136"/>
        <v/>
      </c>
      <c r="AE103" s="658" t="str">
        <f t="shared" si="100"/>
        <v/>
      </c>
      <c r="AF103" s="659"/>
      <c r="AT103" s="805" t="str">
        <f t="shared" si="161"/>
        <v/>
      </c>
      <c r="AU103" t="str">
        <f t="shared" si="137"/>
        <v/>
      </c>
      <c r="AV103" s="6" t="str">
        <f t="shared" si="101"/>
        <v/>
      </c>
      <c r="AW103" s="317" t="str">
        <f t="shared" si="102"/>
        <v/>
      </c>
      <c r="AX103" s="158" t="str">
        <f t="shared" si="103"/>
        <v/>
      </c>
      <c r="AY103" s="158" t="str">
        <f t="shared" si="104"/>
        <v/>
      </c>
      <c r="AZ103" s="309" t="str">
        <f t="shared" si="164"/>
        <v/>
      </c>
      <c r="BA103" s="318" t="str">
        <f t="shared" si="106"/>
        <v/>
      </c>
      <c r="BB103" s="473" t="str">
        <f t="shared" si="107"/>
        <v/>
      </c>
      <c r="BC103" s="80" t="str">
        <f t="shared" si="159"/>
        <v/>
      </c>
      <c r="BD103" s="56">
        <f t="shared" si="108"/>
        <v>1</v>
      </c>
      <c r="BF103" s="56" t="str">
        <f t="shared" si="109"/>
        <v/>
      </c>
      <c r="BG103" s="56" t="str">
        <f t="shared" si="110"/>
        <v/>
      </c>
      <c r="BH103" s="6" t="str">
        <f t="shared" si="111"/>
        <v/>
      </c>
      <c r="BI103" s="6">
        <v>270</v>
      </c>
      <c r="BJ103" s="56" t="str">
        <f>Stam!F90</f>
        <v>270 Vpb boekjaar</v>
      </c>
      <c r="BK103" s="6" t="str">
        <f t="shared" si="112"/>
        <v/>
      </c>
      <c r="BL103" s="56">
        <f t="shared" si="138"/>
        <v>999999</v>
      </c>
      <c r="BM103" s="183">
        <f t="shared" si="139"/>
        <v>99999.000000515007</v>
      </c>
      <c r="BN103" s="61">
        <v>87</v>
      </c>
      <c r="BO103" s="6">
        <f t="shared" si="113"/>
        <v>999999</v>
      </c>
      <c r="BP103" s="6">
        <f t="shared" si="114"/>
        <v>999999</v>
      </c>
      <c r="BQ103" s="6" t="str">
        <f t="shared" si="140"/>
        <v>x</v>
      </c>
      <c r="BR103" s="206">
        <f t="shared" si="115"/>
        <v>99999.000000515007</v>
      </c>
      <c r="BS103" s="6">
        <f t="shared" si="116"/>
        <v>99999.000000515007</v>
      </c>
      <c r="BT103" s="6" t="str">
        <f t="shared" si="141"/>
        <v>x</v>
      </c>
      <c r="BU103" s="6" t="str">
        <f t="shared" si="117"/>
        <v/>
      </c>
      <c r="BW103" s="82">
        <f t="shared" si="142"/>
        <v>9999999999</v>
      </c>
      <c r="BX103" s="80" t="str">
        <f t="shared" si="118"/>
        <v>x</v>
      </c>
      <c r="BY103" s="80" t="str">
        <f t="shared" si="119"/>
        <v/>
      </c>
      <c r="BZ103" s="56" t="str">
        <f t="shared" si="143"/>
        <v/>
      </c>
      <c r="CA103" s="56" t="str">
        <f t="shared" si="144"/>
        <v/>
      </c>
      <c r="CB103" s="88">
        <f t="shared" si="145"/>
        <v>0</v>
      </c>
      <c r="CC103" s="56" t="str">
        <f t="shared" si="120"/>
        <v/>
      </c>
      <c r="CD103" s="56"/>
      <c r="CE103" s="56"/>
      <c r="CF103" s="56"/>
      <c r="CG103" s="56"/>
      <c r="CH103" s="169">
        <f t="shared" si="146"/>
        <v>9999999999</v>
      </c>
      <c r="CI103" s="170">
        <f t="shared" si="147"/>
        <v>9999999999</v>
      </c>
      <c r="CJ103" s="171">
        <f t="shared" si="148"/>
        <v>9999999999</v>
      </c>
      <c r="CK103" s="172" t="str">
        <f t="shared" si="149"/>
        <v/>
      </c>
      <c r="CL103" s="173" t="str">
        <f t="shared" si="121"/>
        <v>x</v>
      </c>
      <c r="CN103" s="6" t="str">
        <f t="shared" si="150"/>
        <v/>
      </c>
      <c r="CO103" s="293" t="e">
        <f t="shared" ca="1" si="160"/>
        <v>#N/A</v>
      </c>
      <c r="CP103" s="6" t="e">
        <f t="shared" ca="1" si="151"/>
        <v>#N/A</v>
      </c>
      <c r="CQ103" s="61">
        <v>87</v>
      </c>
      <c r="CR103" s="6">
        <f t="shared" si="122"/>
        <v>0</v>
      </c>
      <c r="CS103" s="6">
        <f t="shared" si="123"/>
        <v>0</v>
      </c>
      <c r="CT103" s="56" t="str">
        <f t="shared" si="124"/>
        <v/>
      </c>
      <c r="CU103" s="76">
        <f t="shared" si="125"/>
        <v>0</v>
      </c>
      <c r="CV103" s="76">
        <f t="shared" si="126"/>
        <v>0</v>
      </c>
      <c r="CX103" s="6" t="str">
        <f t="shared" si="127"/>
        <v/>
      </c>
      <c r="CY103" s="6" t="str">
        <f t="shared" si="128"/>
        <v/>
      </c>
      <c r="CZ103" s="6" t="str">
        <f t="shared" si="129"/>
        <v/>
      </c>
      <c r="DA103" s="56">
        <v>10</v>
      </c>
      <c r="DB103" s="56">
        <f t="shared" ref="DB103:DC103" si="178">DB73+DB89</f>
        <v>0</v>
      </c>
      <c r="DC103" s="56">
        <f t="shared" si="178"/>
        <v>0</v>
      </c>
      <c r="DG103" s="56" t="str">
        <f t="shared" si="130"/>
        <v/>
      </c>
      <c r="DH103" s="6">
        <f t="shared" si="131"/>
        <v>0</v>
      </c>
      <c r="DK103" s="6">
        <f t="shared" si="176"/>
        <v>0</v>
      </c>
      <c r="DL103" s="6" t="e">
        <f t="shared" si="177"/>
        <v>#N/A</v>
      </c>
      <c r="DN103" s="6" t="e">
        <f t="shared" si="170"/>
        <v>#N/A</v>
      </c>
      <c r="DP103" s="6" t="str">
        <f t="shared" si="132"/>
        <v/>
      </c>
      <c r="DQ103" s="293">
        <f t="shared" ca="1" si="162"/>
        <v>97</v>
      </c>
      <c r="DR103" s="6" t="str">
        <f t="shared" ca="1" si="152"/>
        <v>x</v>
      </c>
      <c r="DU103" s="293" t="e">
        <f t="shared" ca="1" si="153"/>
        <v>#N/A</v>
      </c>
      <c r="DV103" s="5"/>
      <c r="DW103" s="293" t="e">
        <f t="shared" ca="1" si="163"/>
        <v>#N/A</v>
      </c>
      <c r="DZ103" s="293" t="e">
        <f t="shared" ca="1" si="154"/>
        <v>#N/A</v>
      </c>
      <c r="EA103" s="293" t="e">
        <f t="shared" ca="1" si="155"/>
        <v>#N/A</v>
      </c>
      <c r="EB103" s="293" t="e">
        <f t="shared" ca="1" si="156"/>
        <v>#N/A</v>
      </c>
      <c r="EE103" s="6" t="str">
        <f t="shared" si="157"/>
        <v/>
      </c>
      <c r="EF103" s="293" t="e">
        <f t="shared" ca="1" si="158"/>
        <v>#N/A</v>
      </c>
      <c r="EG103" s="6" t="e">
        <f t="shared" ca="1" si="133"/>
        <v>#N/A</v>
      </c>
    </row>
    <row r="104" spans="3:137" x14ac:dyDescent="0.2">
      <c r="C104" s="75"/>
      <c r="D104" s="184" t="str">
        <f t="shared" si="95"/>
        <v/>
      </c>
      <c r="E104" s="649" t="str">
        <f t="shared" si="165"/>
        <v/>
      </c>
      <c r="F104" s="607" t="str">
        <f t="shared" si="134"/>
        <v>x</v>
      </c>
      <c r="G104" s="650"/>
      <c r="H104" s="651"/>
      <c r="I104" s="651"/>
      <c r="J104" s="651"/>
      <c r="K104" s="652"/>
      <c r="L104" s="889"/>
      <c r="M104" s="889"/>
      <c r="N104" s="653"/>
      <c r="O104" s="651"/>
      <c r="P104" s="651"/>
      <c r="Q104" s="654"/>
      <c r="R104" s="655"/>
      <c r="S104" s="607" t="str">
        <f t="shared" si="96"/>
        <v/>
      </c>
      <c r="T104" s="656" t="str">
        <f t="shared" si="97"/>
        <v/>
      </c>
      <c r="U104" s="656" t="str">
        <f t="shared" si="135"/>
        <v/>
      </c>
      <c r="V104" s="656" t="str">
        <f t="shared" si="98"/>
        <v/>
      </c>
      <c r="W104" s="719"/>
      <c r="X104" s="660"/>
      <c r="Y104" s="656" t="str">
        <f t="shared" si="166"/>
        <v/>
      </c>
      <c r="Z104" s="659"/>
      <c r="AA104" s="654"/>
      <c r="AB104" s="656" t="str">
        <f t="shared" si="99"/>
        <v/>
      </c>
      <c r="AC104" s="661" t="str">
        <f t="shared" si="136"/>
        <v/>
      </c>
      <c r="AE104" s="658" t="str">
        <f t="shared" si="100"/>
        <v/>
      </c>
      <c r="AF104" s="659"/>
      <c r="AT104" s="805" t="str">
        <f t="shared" si="161"/>
        <v/>
      </c>
      <c r="AU104" t="str">
        <f t="shared" si="137"/>
        <v/>
      </c>
      <c r="AV104" s="6" t="str">
        <f t="shared" si="101"/>
        <v/>
      </c>
      <c r="AW104" s="317" t="str">
        <f t="shared" si="102"/>
        <v/>
      </c>
      <c r="AX104" s="158" t="str">
        <f t="shared" si="103"/>
        <v/>
      </c>
      <c r="AY104" s="158" t="str">
        <f t="shared" si="104"/>
        <v/>
      </c>
      <c r="AZ104" s="309" t="str">
        <f t="shared" si="164"/>
        <v/>
      </c>
      <c r="BA104" s="318" t="str">
        <f t="shared" si="106"/>
        <v/>
      </c>
      <c r="BB104" s="473" t="str">
        <f t="shared" si="107"/>
        <v/>
      </c>
      <c r="BC104" s="80" t="str">
        <f t="shared" si="159"/>
        <v/>
      </c>
      <c r="BD104" s="56">
        <f t="shared" si="108"/>
        <v>1</v>
      </c>
      <c r="BF104" s="56" t="str">
        <f t="shared" si="109"/>
        <v/>
      </c>
      <c r="BG104" s="56" t="str">
        <f t="shared" si="110"/>
        <v/>
      </c>
      <c r="BH104" s="6" t="str">
        <f t="shared" si="111"/>
        <v/>
      </c>
      <c r="BI104" s="6">
        <v>275</v>
      </c>
      <c r="BJ104" s="56" t="str">
        <f>Stam!F91</f>
        <v>275 Vpb voorgaande jaren</v>
      </c>
      <c r="BK104" s="6" t="str">
        <f t="shared" si="112"/>
        <v/>
      </c>
      <c r="BL104" s="56">
        <f t="shared" si="138"/>
        <v>999999</v>
      </c>
      <c r="BM104" s="183">
        <f t="shared" si="139"/>
        <v>99999.000000519998</v>
      </c>
      <c r="BN104" s="61">
        <v>88</v>
      </c>
      <c r="BO104" s="6">
        <f t="shared" si="113"/>
        <v>999999</v>
      </c>
      <c r="BP104" s="6">
        <f t="shared" si="114"/>
        <v>999999</v>
      </c>
      <c r="BQ104" s="6" t="str">
        <f t="shared" si="140"/>
        <v>x</v>
      </c>
      <c r="BR104" s="206">
        <f t="shared" si="115"/>
        <v>99999.000000519998</v>
      </c>
      <c r="BS104" s="6">
        <f t="shared" si="116"/>
        <v>99999.000000519998</v>
      </c>
      <c r="BT104" s="6" t="str">
        <f t="shared" si="141"/>
        <v>x</v>
      </c>
      <c r="BU104" s="6" t="str">
        <f t="shared" si="117"/>
        <v/>
      </c>
      <c r="BW104" s="82">
        <f t="shared" si="142"/>
        <v>9999999999</v>
      </c>
      <c r="BX104" s="80" t="str">
        <f t="shared" si="118"/>
        <v>x</v>
      </c>
      <c r="BY104" s="80" t="str">
        <f t="shared" si="119"/>
        <v/>
      </c>
      <c r="BZ104" s="56" t="str">
        <f t="shared" si="143"/>
        <v/>
      </c>
      <c r="CA104" s="56" t="str">
        <f t="shared" si="144"/>
        <v/>
      </c>
      <c r="CB104" s="88">
        <f t="shared" si="145"/>
        <v>0</v>
      </c>
      <c r="CC104" s="56" t="str">
        <f t="shared" si="120"/>
        <v/>
      </c>
      <c r="CD104" s="56"/>
      <c r="CE104" s="56"/>
      <c r="CF104" s="56"/>
      <c r="CG104" s="56"/>
      <c r="CH104" s="169">
        <f t="shared" si="146"/>
        <v>9999999999</v>
      </c>
      <c r="CI104" s="170">
        <f t="shared" si="147"/>
        <v>9999999999</v>
      </c>
      <c r="CJ104" s="171">
        <f t="shared" si="148"/>
        <v>9999999999</v>
      </c>
      <c r="CK104" s="172" t="str">
        <f t="shared" si="149"/>
        <v/>
      </c>
      <c r="CL104" s="173" t="str">
        <f t="shared" si="121"/>
        <v>x</v>
      </c>
      <c r="CN104" s="6" t="str">
        <f t="shared" si="150"/>
        <v/>
      </c>
      <c r="CO104" s="293" t="e">
        <f t="shared" ca="1" si="160"/>
        <v>#N/A</v>
      </c>
      <c r="CP104" s="6" t="e">
        <f t="shared" ca="1" si="151"/>
        <v>#N/A</v>
      </c>
      <c r="CQ104" s="61">
        <v>88</v>
      </c>
      <c r="CR104" s="6">
        <f t="shared" si="122"/>
        <v>0</v>
      </c>
      <c r="CS104" s="6">
        <f t="shared" si="123"/>
        <v>0</v>
      </c>
      <c r="CT104" s="56" t="str">
        <f t="shared" si="124"/>
        <v/>
      </c>
      <c r="CU104" s="76">
        <f t="shared" si="125"/>
        <v>0</v>
      </c>
      <c r="CV104" s="76">
        <f t="shared" si="126"/>
        <v>0</v>
      </c>
      <c r="CX104" s="6" t="str">
        <f t="shared" si="127"/>
        <v/>
      </c>
      <c r="CY104" s="6" t="str">
        <f t="shared" si="128"/>
        <v/>
      </c>
      <c r="CZ104" s="6" t="str">
        <f t="shared" si="129"/>
        <v/>
      </c>
      <c r="DA104" s="56">
        <v>11</v>
      </c>
      <c r="DB104" s="56">
        <f t="shared" ref="DB104:DC104" si="179">DB74+DB90</f>
        <v>0</v>
      </c>
      <c r="DC104" s="56">
        <f t="shared" si="179"/>
        <v>0</v>
      </c>
      <c r="DG104" s="56" t="str">
        <f t="shared" si="130"/>
        <v/>
      </c>
      <c r="DH104" s="6">
        <f t="shared" si="131"/>
        <v>0</v>
      </c>
      <c r="DK104" s="6">
        <f t="shared" si="176"/>
        <v>0</v>
      </c>
      <c r="DL104" s="6" t="e">
        <f t="shared" si="177"/>
        <v>#N/A</v>
      </c>
      <c r="DN104" s="6" t="e">
        <f t="shared" si="170"/>
        <v>#N/A</v>
      </c>
      <c r="DP104" s="6" t="str">
        <f t="shared" si="132"/>
        <v/>
      </c>
      <c r="DQ104" s="293">
        <f t="shared" ca="1" si="162"/>
        <v>98</v>
      </c>
      <c r="DR104" s="6" t="str">
        <f t="shared" ca="1" si="152"/>
        <v>x</v>
      </c>
      <c r="DU104" s="293" t="e">
        <f t="shared" ca="1" si="153"/>
        <v>#N/A</v>
      </c>
      <c r="DV104" s="5"/>
      <c r="DW104" s="293" t="e">
        <f t="shared" ca="1" si="163"/>
        <v>#N/A</v>
      </c>
      <c r="DZ104" s="293" t="e">
        <f t="shared" ca="1" si="154"/>
        <v>#N/A</v>
      </c>
      <c r="EA104" s="293" t="e">
        <f t="shared" ca="1" si="155"/>
        <v>#N/A</v>
      </c>
      <c r="EB104" s="293" t="e">
        <f t="shared" ca="1" si="156"/>
        <v>#N/A</v>
      </c>
      <c r="EE104" s="6" t="str">
        <f t="shared" si="157"/>
        <v/>
      </c>
      <c r="EF104" s="293" t="e">
        <f t="shared" ca="1" si="158"/>
        <v>#N/A</v>
      </c>
      <c r="EG104" s="6" t="e">
        <f t="shared" ca="1" si="133"/>
        <v>#N/A</v>
      </c>
    </row>
    <row r="105" spans="3:137" x14ac:dyDescent="0.2">
      <c r="C105" s="75"/>
      <c r="D105" s="184" t="str">
        <f t="shared" si="95"/>
        <v/>
      </c>
      <c r="E105" s="649" t="str">
        <f t="shared" si="165"/>
        <v/>
      </c>
      <c r="F105" s="607" t="str">
        <f t="shared" si="134"/>
        <v>x</v>
      </c>
      <c r="G105" s="650"/>
      <c r="H105" s="651"/>
      <c r="I105" s="651"/>
      <c r="J105" s="651"/>
      <c r="K105" s="652"/>
      <c r="L105" s="889"/>
      <c r="M105" s="889"/>
      <c r="N105" s="653"/>
      <c r="O105" s="651"/>
      <c r="P105" s="651"/>
      <c r="Q105" s="654"/>
      <c r="R105" s="655"/>
      <c r="S105" s="607" t="str">
        <f t="shared" si="96"/>
        <v/>
      </c>
      <c r="T105" s="656" t="str">
        <f t="shared" si="97"/>
        <v/>
      </c>
      <c r="U105" s="656" t="str">
        <f t="shared" si="135"/>
        <v/>
      </c>
      <c r="V105" s="656" t="str">
        <f t="shared" si="98"/>
        <v/>
      </c>
      <c r="W105" s="719"/>
      <c r="X105" s="660"/>
      <c r="Y105" s="656" t="str">
        <f t="shared" si="166"/>
        <v/>
      </c>
      <c r="Z105" s="659"/>
      <c r="AA105" s="654"/>
      <c r="AB105" s="656" t="str">
        <f t="shared" si="99"/>
        <v/>
      </c>
      <c r="AC105" s="661" t="str">
        <f t="shared" si="136"/>
        <v/>
      </c>
      <c r="AE105" s="658" t="str">
        <f t="shared" si="100"/>
        <v/>
      </c>
      <c r="AF105" s="659"/>
      <c r="AT105" s="805" t="str">
        <f t="shared" si="161"/>
        <v/>
      </c>
      <c r="AU105" t="str">
        <f t="shared" si="137"/>
        <v/>
      </c>
      <c r="AV105" s="6" t="str">
        <f t="shared" si="101"/>
        <v/>
      </c>
      <c r="AW105" s="317" t="str">
        <f t="shared" si="102"/>
        <v/>
      </c>
      <c r="AX105" s="158" t="str">
        <f t="shared" si="103"/>
        <v/>
      </c>
      <c r="AY105" s="158" t="str">
        <f t="shared" si="104"/>
        <v/>
      </c>
      <c r="AZ105" s="309" t="str">
        <f t="shared" si="164"/>
        <v/>
      </c>
      <c r="BA105" s="318" t="str">
        <f t="shared" si="106"/>
        <v/>
      </c>
      <c r="BB105" s="473" t="str">
        <f t="shared" si="107"/>
        <v/>
      </c>
      <c r="BC105" s="80" t="str">
        <f t="shared" si="159"/>
        <v/>
      </c>
      <c r="BD105" s="56">
        <f t="shared" si="108"/>
        <v>1</v>
      </c>
      <c r="BF105" s="56" t="str">
        <f t="shared" si="109"/>
        <v/>
      </c>
      <c r="BG105" s="56" t="str">
        <f t="shared" si="110"/>
        <v/>
      </c>
      <c r="BH105" s="6" t="str">
        <f t="shared" si="111"/>
        <v/>
      </c>
      <c r="BI105" s="6">
        <v>280</v>
      </c>
      <c r="BJ105" s="56" t="str">
        <f>Stam!F92</f>
        <v>280 Aflossing</v>
      </c>
      <c r="BK105" s="6" t="str">
        <f t="shared" si="112"/>
        <v/>
      </c>
      <c r="BL105" s="56">
        <f t="shared" si="138"/>
        <v>999999</v>
      </c>
      <c r="BM105" s="183">
        <f t="shared" si="139"/>
        <v>99999.000000525004</v>
      </c>
      <c r="BN105" s="61">
        <v>89</v>
      </c>
      <c r="BO105" s="6">
        <f t="shared" si="113"/>
        <v>999999</v>
      </c>
      <c r="BP105" s="6">
        <f t="shared" si="114"/>
        <v>999999</v>
      </c>
      <c r="BQ105" s="6" t="str">
        <f t="shared" si="140"/>
        <v>x</v>
      </c>
      <c r="BR105" s="206">
        <f t="shared" si="115"/>
        <v>99999.000000525004</v>
      </c>
      <c r="BS105" s="6">
        <f t="shared" si="116"/>
        <v>99999.000000525004</v>
      </c>
      <c r="BT105" s="6" t="str">
        <f t="shared" si="141"/>
        <v>x</v>
      </c>
      <c r="BU105" s="6" t="str">
        <f t="shared" si="117"/>
        <v/>
      </c>
      <c r="BW105" s="82">
        <f t="shared" si="142"/>
        <v>9999999999</v>
      </c>
      <c r="BX105" s="80" t="str">
        <f t="shared" si="118"/>
        <v>x</v>
      </c>
      <c r="BY105" s="80" t="str">
        <f t="shared" si="119"/>
        <v/>
      </c>
      <c r="BZ105" s="56" t="str">
        <f t="shared" si="143"/>
        <v/>
      </c>
      <c r="CA105" s="56" t="str">
        <f t="shared" si="144"/>
        <v/>
      </c>
      <c r="CB105" s="88">
        <f t="shared" si="145"/>
        <v>0</v>
      </c>
      <c r="CC105" s="56" t="str">
        <f t="shared" si="120"/>
        <v/>
      </c>
      <c r="CD105" s="56"/>
      <c r="CE105" s="56"/>
      <c r="CF105" s="56"/>
      <c r="CG105" s="56"/>
      <c r="CH105" s="169">
        <f t="shared" si="146"/>
        <v>9999999999</v>
      </c>
      <c r="CI105" s="170">
        <f t="shared" si="147"/>
        <v>9999999999</v>
      </c>
      <c r="CJ105" s="171">
        <f t="shared" si="148"/>
        <v>9999999999</v>
      </c>
      <c r="CK105" s="172" t="str">
        <f t="shared" si="149"/>
        <v/>
      </c>
      <c r="CL105" s="173" t="str">
        <f t="shared" si="121"/>
        <v>x</v>
      </c>
      <c r="CN105" s="6" t="str">
        <f t="shared" si="150"/>
        <v/>
      </c>
      <c r="CO105" s="293" t="e">
        <f t="shared" ca="1" si="160"/>
        <v>#N/A</v>
      </c>
      <c r="CP105" s="6" t="e">
        <f t="shared" ca="1" si="151"/>
        <v>#N/A</v>
      </c>
      <c r="CQ105" s="61">
        <v>89</v>
      </c>
      <c r="CR105" s="6">
        <f t="shared" si="122"/>
        <v>0</v>
      </c>
      <c r="CS105" s="6">
        <f t="shared" si="123"/>
        <v>0</v>
      </c>
      <c r="CT105" s="56" t="str">
        <f t="shared" si="124"/>
        <v/>
      </c>
      <c r="CU105" s="76">
        <f t="shared" si="125"/>
        <v>0</v>
      </c>
      <c r="CV105" s="76">
        <f t="shared" si="126"/>
        <v>0</v>
      </c>
      <c r="CX105" s="6" t="str">
        <f t="shared" si="127"/>
        <v/>
      </c>
      <c r="CY105" s="6" t="str">
        <f t="shared" si="128"/>
        <v/>
      </c>
      <c r="CZ105" s="6" t="str">
        <f t="shared" si="129"/>
        <v/>
      </c>
      <c r="DA105" s="56">
        <v>12</v>
      </c>
      <c r="DB105" s="56">
        <f t="shared" ref="DB105:DC105" si="180">DB75+DB91</f>
        <v>0</v>
      </c>
      <c r="DC105" s="56">
        <f t="shared" si="180"/>
        <v>0</v>
      </c>
      <c r="DG105" s="56" t="str">
        <f t="shared" si="130"/>
        <v/>
      </c>
      <c r="DH105" s="6">
        <f t="shared" si="131"/>
        <v>0</v>
      </c>
      <c r="DK105" s="6">
        <f t="shared" si="176"/>
        <v>0</v>
      </c>
      <c r="DL105" s="6" t="e">
        <f t="shared" si="177"/>
        <v>#N/A</v>
      </c>
      <c r="DN105" s="6" t="e">
        <f t="shared" si="170"/>
        <v>#N/A</v>
      </c>
      <c r="DP105" s="6" t="str">
        <f t="shared" si="132"/>
        <v/>
      </c>
      <c r="DQ105" s="293">
        <f t="shared" ca="1" si="162"/>
        <v>99</v>
      </c>
      <c r="DR105" s="6" t="str">
        <f t="shared" ca="1" si="152"/>
        <v>x</v>
      </c>
      <c r="DU105" s="293" t="e">
        <f t="shared" ca="1" si="153"/>
        <v>#N/A</v>
      </c>
      <c r="DV105" s="5"/>
      <c r="DW105" s="293" t="e">
        <f t="shared" ca="1" si="163"/>
        <v>#N/A</v>
      </c>
      <c r="DZ105" s="293" t="e">
        <f t="shared" ca="1" si="154"/>
        <v>#N/A</v>
      </c>
      <c r="EA105" s="293" t="e">
        <f t="shared" ca="1" si="155"/>
        <v>#N/A</v>
      </c>
      <c r="EB105" s="293" t="e">
        <f t="shared" ca="1" si="156"/>
        <v>#N/A</v>
      </c>
      <c r="EE105" s="6" t="str">
        <f t="shared" si="157"/>
        <v/>
      </c>
      <c r="EF105" s="293" t="e">
        <f t="shared" ca="1" si="158"/>
        <v>#N/A</v>
      </c>
      <c r="EG105" s="6" t="e">
        <f t="shared" ca="1" si="133"/>
        <v>#N/A</v>
      </c>
    </row>
    <row r="106" spans="3:137" x14ac:dyDescent="0.2">
      <c r="C106" s="75"/>
      <c r="D106" s="184" t="str">
        <f t="shared" si="95"/>
        <v/>
      </c>
      <c r="E106" s="649" t="str">
        <f t="shared" si="165"/>
        <v/>
      </c>
      <c r="F106" s="607" t="str">
        <f t="shared" si="134"/>
        <v>x</v>
      </c>
      <c r="G106" s="650"/>
      <c r="H106" s="651"/>
      <c r="I106" s="651"/>
      <c r="J106" s="651"/>
      <c r="K106" s="652"/>
      <c r="L106" s="889"/>
      <c r="M106" s="889"/>
      <c r="N106" s="653"/>
      <c r="O106" s="651"/>
      <c r="P106" s="651"/>
      <c r="Q106" s="654"/>
      <c r="R106" s="655"/>
      <c r="S106" s="607" t="str">
        <f t="shared" si="96"/>
        <v/>
      </c>
      <c r="T106" s="656" t="str">
        <f t="shared" si="97"/>
        <v/>
      </c>
      <c r="U106" s="656" t="str">
        <f t="shared" si="135"/>
        <v/>
      </c>
      <c r="V106" s="656" t="str">
        <f t="shared" si="98"/>
        <v/>
      </c>
      <c r="W106" s="719"/>
      <c r="X106" s="660"/>
      <c r="Y106" s="656" t="str">
        <f t="shared" si="166"/>
        <v/>
      </c>
      <c r="Z106" s="659"/>
      <c r="AA106" s="654"/>
      <c r="AB106" s="656" t="str">
        <f t="shared" si="99"/>
        <v/>
      </c>
      <c r="AC106" s="661" t="str">
        <f t="shared" si="136"/>
        <v/>
      </c>
      <c r="AE106" s="658" t="str">
        <f t="shared" si="100"/>
        <v/>
      </c>
      <c r="AF106" s="659"/>
      <c r="AT106" s="805" t="str">
        <f t="shared" si="161"/>
        <v/>
      </c>
      <c r="AU106" t="str">
        <f t="shared" si="137"/>
        <v/>
      </c>
      <c r="AV106" s="6" t="str">
        <f t="shared" si="101"/>
        <v/>
      </c>
      <c r="AW106" s="317" t="str">
        <f t="shared" si="102"/>
        <v/>
      </c>
      <c r="AX106" s="158" t="str">
        <f t="shared" si="103"/>
        <v/>
      </c>
      <c r="AY106" s="158" t="str">
        <f t="shared" si="104"/>
        <v/>
      </c>
      <c r="AZ106" s="309" t="str">
        <f t="shared" si="164"/>
        <v/>
      </c>
      <c r="BA106" s="318" t="str">
        <f t="shared" si="106"/>
        <v/>
      </c>
      <c r="BB106" s="473" t="str">
        <f t="shared" si="107"/>
        <v/>
      </c>
      <c r="BC106" s="80" t="str">
        <f t="shared" si="159"/>
        <v/>
      </c>
      <c r="BD106" s="56">
        <f t="shared" si="108"/>
        <v>1</v>
      </c>
      <c r="BF106" s="56" t="str">
        <f t="shared" si="109"/>
        <v/>
      </c>
      <c r="BG106" s="56" t="str">
        <f t="shared" si="110"/>
        <v/>
      </c>
      <c r="BH106" s="6" t="str">
        <f t="shared" si="111"/>
        <v/>
      </c>
      <c r="BI106" s="6">
        <v>285</v>
      </c>
      <c r="BJ106" s="56" t="str">
        <f>Stam!F93</f>
        <v>285 Langlopende schulden 1</v>
      </c>
      <c r="BK106" s="6" t="str">
        <f t="shared" si="112"/>
        <v/>
      </c>
      <c r="BL106" s="56">
        <f t="shared" si="138"/>
        <v>999999</v>
      </c>
      <c r="BM106" s="183">
        <f t="shared" si="139"/>
        <v>99999.000000529995</v>
      </c>
      <c r="BN106" s="61">
        <v>90</v>
      </c>
      <c r="BO106" s="6">
        <f t="shared" si="113"/>
        <v>999999</v>
      </c>
      <c r="BP106" s="6">
        <f t="shared" si="114"/>
        <v>999999</v>
      </c>
      <c r="BQ106" s="6" t="str">
        <f t="shared" si="140"/>
        <v>x</v>
      </c>
      <c r="BR106" s="206">
        <f t="shared" si="115"/>
        <v>99999.000000529995</v>
      </c>
      <c r="BS106" s="6">
        <f t="shared" si="116"/>
        <v>99999.000000529995</v>
      </c>
      <c r="BT106" s="6" t="str">
        <f t="shared" si="141"/>
        <v>x</v>
      </c>
      <c r="BU106" s="6" t="str">
        <f t="shared" si="117"/>
        <v/>
      </c>
      <c r="BW106" s="82">
        <f t="shared" si="142"/>
        <v>9999999999</v>
      </c>
      <c r="BX106" s="80" t="str">
        <f t="shared" si="118"/>
        <v>x</v>
      </c>
      <c r="BY106" s="80" t="str">
        <f t="shared" si="119"/>
        <v/>
      </c>
      <c r="BZ106" s="56" t="str">
        <f t="shared" si="143"/>
        <v/>
      </c>
      <c r="CA106" s="56" t="str">
        <f t="shared" si="144"/>
        <v/>
      </c>
      <c r="CB106" s="88">
        <f t="shared" si="145"/>
        <v>0</v>
      </c>
      <c r="CC106" s="56" t="str">
        <f t="shared" si="120"/>
        <v/>
      </c>
      <c r="CD106" s="56"/>
      <c r="CE106" s="56"/>
      <c r="CF106" s="56"/>
      <c r="CG106" s="56"/>
      <c r="CH106" s="169">
        <f t="shared" si="146"/>
        <v>9999999999</v>
      </c>
      <c r="CI106" s="170">
        <f t="shared" si="147"/>
        <v>9999999999</v>
      </c>
      <c r="CJ106" s="171">
        <f t="shared" si="148"/>
        <v>9999999999</v>
      </c>
      <c r="CK106" s="172" t="str">
        <f t="shared" si="149"/>
        <v/>
      </c>
      <c r="CL106" s="173" t="str">
        <f t="shared" si="121"/>
        <v>x</v>
      </c>
      <c r="CN106" s="6" t="str">
        <f t="shared" si="150"/>
        <v/>
      </c>
      <c r="CO106" s="293" t="e">
        <f t="shared" ca="1" si="160"/>
        <v>#N/A</v>
      </c>
      <c r="CP106" s="6" t="e">
        <f t="shared" ca="1" si="151"/>
        <v>#N/A</v>
      </c>
      <c r="CQ106" s="61">
        <v>90</v>
      </c>
      <c r="CR106" s="6">
        <f t="shared" si="122"/>
        <v>0</v>
      </c>
      <c r="CS106" s="6">
        <f t="shared" si="123"/>
        <v>0</v>
      </c>
      <c r="CT106" s="56" t="str">
        <f t="shared" si="124"/>
        <v/>
      </c>
      <c r="CU106" s="76">
        <f t="shared" si="125"/>
        <v>0</v>
      </c>
      <c r="CV106" s="76">
        <f t="shared" si="126"/>
        <v>0</v>
      </c>
      <c r="CX106" s="6" t="str">
        <f t="shared" si="127"/>
        <v/>
      </c>
      <c r="CY106" s="6" t="str">
        <f t="shared" si="128"/>
        <v/>
      </c>
      <c r="CZ106" s="6" t="str">
        <f t="shared" si="129"/>
        <v/>
      </c>
      <c r="DB106" s="203">
        <f>SUM(DB94:DB105)</f>
        <v>0</v>
      </c>
      <c r="DC106" s="203">
        <f>SUM(DC94:DC105)</f>
        <v>0</v>
      </c>
      <c r="DG106" s="56" t="str">
        <f t="shared" si="130"/>
        <v/>
      </c>
      <c r="DH106" s="6">
        <f t="shared" si="131"/>
        <v>0</v>
      </c>
      <c r="DK106" s="6">
        <f t="shared" si="176"/>
        <v>0</v>
      </c>
      <c r="DL106" s="6" t="e">
        <f t="shared" si="177"/>
        <v>#N/A</v>
      </c>
      <c r="DN106" s="6" t="e">
        <f t="shared" si="170"/>
        <v>#N/A</v>
      </c>
      <c r="DP106" s="6" t="str">
        <f t="shared" si="132"/>
        <v/>
      </c>
      <c r="DQ106" s="293">
        <f t="shared" ca="1" si="162"/>
        <v>100</v>
      </c>
      <c r="DR106" s="6" t="str">
        <f t="shared" ca="1" si="152"/>
        <v>x</v>
      </c>
      <c r="DU106" s="293" t="e">
        <f t="shared" ca="1" si="153"/>
        <v>#N/A</v>
      </c>
      <c r="DV106" s="5"/>
      <c r="DW106" s="293" t="e">
        <f t="shared" ca="1" si="163"/>
        <v>#N/A</v>
      </c>
      <c r="DZ106" s="293" t="e">
        <f t="shared" ca="1" si="154"/>
        <v>#N/A</v>
      </c>
      <c r="EA106" s="293" t="e">
        <f t="shared" ca="1" si="155"/>
        <v>#N/A</v>
      </c>
      <c r="EB106" s="293" t="e">
        <f t="shared" ca="1" si="156"/>
        <v>#N/A</v>
      </c>
      <c r="EE106" s="6" t="str">
        <f t="shared" si="157"/>
        <v/>
      </c>
      <c r="EF106" s="293" t="e">
        <f t="shared" ca="1" si="158"/>
        <v>#N/A</v>
      </c>
      <c r="EG106" s="6" t="e">
        <f t="shared" ca="1" si="133"/>
        <v>#N/A</v>
      </c>
    </row>
    <row r="107" spans="3:137" x14ac:dyDescent="0.2">
      <c r="C107" s="75"/>
      <c r="D107" s="184" t="str">
        <f t="shared" si="95"/>
        <v/>
      </c>
      <c r="E107" s="649" t="str">
        <f t="shared" si="165"/>
        <v/>
      </c>
      <c r="F107" s="607" t="str">
        <f t="shared" si="134"/>
        <v>x</v>
      </c>
      <c r="G107" s="650"/>
      <c r="H107" s="651"/>
      <c r="I107" s="651"/>
      <c r="J107" s="651"/>
      <c r="K107" s="652"/>
      <c r="L107" s="889"/>
      <c r="M107" s="889"/>
      <c r="N107" s="653"/>
      <c r="O107" s="651"/>
      <c r="P107" s="651"/>
      <c r="Q107" s="654"/>
      <c r="R107" s="655"/>
      <c r="S107" s="607" t="str">
        <f t="shared" si="96"/>
        <v/>
      </c>
      <c r="T107" s="656" t="str">
        <f t="shared" si="97"/>
        <v/>
      </c>
      <c r="U107" s="656" t="str">
        <f t="shared" si="135"/>
        <v/>
      </c>
      <c r="V107" s="656" t="str">
        <f t="shared" si="98"/>
        <v/>
      </c>
      <c r="W107" s="719"/>
      <c r="X107" s="660"/>
      <c r="Y107" s="656" t="str">
        <f t="shared" si="166"/>
        <v/>
      </c>
      <c r="Z107" s="659"/>
      <c r="AA107" s="654"/>
      <c r="AB107" s="656" t="str">
        <f t="shared" si="99"/>
        <v/>
      </c>
      <c r="AC107" s="661" t="str">
        <f t="shared" si="136"/>
        <v/>
      </c>
      <c r="AE107" s="658" t="str">
        <f t="shared" si="100"/>
        <v/>
      </c>
      <c r="AF107" s="659"/>
      <c r="AT107" s="805" t="str">
        <f t="shared" si="161"/>
        <v/>
      </c>
      <c r="AU107" t="str">
        <f t="shared" si="137"/>
        <v/>
      </c>
      <c r="AV107" s="6" t="str">
        <f t="shared" si="101"/>
        <v/>
      </c>
      <c r="AW107" s="317" t="str">
        <f t="shared" si="102"/>
        <v/>
      </c>
      <c r="AX107" s="158" t="str">
        <f t="shared" si="103"/>
        <v/>
      </c>
      <c r="AY107" s="158" t="str">
        <f t="shared" si="104"/>
        <v/>
      </c>
      <c r="AZ107" s="309" t="str">
        <f t="shared" si="164"/>
        <v/>
      </c>
      <c r="BA107" s="318" t="str">
        <f t="shared" si="106"/>
        <v/>
      </c>
      <c r="BB107" s="473" t="str">
        <f t="shared" si="107"/>
        <v/>
      </c>
      <c r="BC107" s="80" t="str">
        <f t="shared" si="159"/>
        <v/>
      </c>
      <c r="BD107" s="56">
        <f t="shared" si="108"/>
        <v>1</v>
      </c>
      <c r="BF107" s="56" t="str">
        <f t="shared" si="109"/>
        <v/>
      </c>
      <c r="BG107" s="56" t="str">
        <f t="shared" si="110"/>
        <v/>
      </c>
      <c r="BH107" s="6" t="str">
        <f t="shared" si="111"/>
        <v/>
      </c>
      <c r="BI107" s="6">
        <v>290</v>
      </c>
      <c r="BJ107" s="56" t="str">
        <f>Stam!F94</f>
        <v>290 Langlopende schulden 2</v>
      </c>
      <c r="BK107" s="6" t="str">
        <f t="shared" si="112"/>
        <v/>
      </c>
      <c r="BL107" s="56">
        <f t="shared" si="138"/>
        <v>999999</v>
      </c>
      <c r="BM107" s="183">
        <f t="shared" si="139"/>
        <v>99999.000000535001</v>
      </c>
      <c r="BN107" s="61">
        <v>91</v>
      </c>
      <c r="BO107" s="6">
        <f t="shared" si="113"/>
        <v>999999</v>
      </c>
      <c r="BP107" s="6">
        <f t="shared" si="114"/>
        <v>999999</v>
      </c>
      <c r="BQ107" s="6" t="str">
        <f t="shared" si="140"/>
        <v>x</v>
      </c>
      <c r="BR107" s="206">
        <f t="shared" si="115"/>
        <v>99999.000000535001</v>
      </c>
      <c r="BS107" s="6">
        <f t="shared" si="116"/>
        <v>99999.000000535001</v>
      </c>
      <c r="BT107" s="6" t="str">
        <f t="shared" si="141"/>
        <v>x</v>
      </c>
      <c r="BU107" s="6" t="str">
        <f t="shared" si="117"/>
        <v/>
      </c>
      <c r="BW107" s="82">
        <f t="shared" si="142"/>
        <v>9999999999</v>
      </c>
      <c r="BX107" s="80" t="str">
        <f t="shared" si="118"/>
        <v>x</v>
      </c>
      <c r="BY107" s="80" t="str">
        <f t="shared" si="119"/>
        <v/>
      </c>
      <c r="BZ107" s="56" t="str">
        <f t="shared" si="143"/>
        <v/>
      </c>
      <c r="CA107" s="56" t="str">
        <f t="shared" si="144"/>
        <v/>
      </c>
      <c r="CB107" s="88">
        <f t="shared" si="145"/>
        <v>0</v>
      </c>
      <c r="CC107" s="56" t="str">
        <f t="shared" si="120"/>
        <v/>
      </c>
      <c r="CD107" s="56"/>
      <c r="CE107" s="56"/>
      <c r="CF107" s="56"/>
      <c r="CG107" s="56"/>
      <c r="CH107" s="169">
        <f t="shared" si="146"/>
        <v>9999999999</v>
      </c>
      <c r="CI107" s="170">
        <f t="shared" si="147"/>
        <v>9999999999</v>
      </c>
      <c r="CJ107" s="171">
        <f t="shared" si="148"/>
        <v>9999999999</v>
      </c>
      <c r="CK107" s="172" t="str">
        <f t="shared" si="149"/>
        <v/>
      </c>
      <c r="CL107" s="173" t="str">
        <f t="shared" si="121"/>
        <v>x</v>
      </c>
      <c r="CN107" s="6" t="str">
        <f t="shared" si="150"/>
        <v/>
      </c>
      <c r="CO107" s="293" t="e">
        <f t="shared" ca="1" si="160"/>
        <v>#N/A</v>
      </c>
      <c r="CP107" s="6" t="e">
        <f t="shared" ca="1" si="151"/>
        <v>#N/A</v>
      </c>
      <c r="CQ107" s="61">
        <v>91</v>
      </c>
      <c r="CR107" s="6">
        <f t="shared" si="122"/>
        <v>0</v>
      </c>
      <c r="CS107" s="6">
        <f t="shared" si="123"/>
        <v>0</v>
      </c>
      <c r="CT107" s="56" t="str">
        <f t="shared" si="124"/>
        <v/>
      </c>
      <c r="CU107" s="76">
        <f t="shared" si="125"/>
        <v>0</v>
      </c>
      <c r="CV107" s="76">
        <f t="shared" si="126"/>
        <v>0</v>
      </c>
      <c r="CX107" s="6" t="str">
        <f t="shared" si="127"/>
        <v/>
      </c>
      <c r="CY107" s="6" t="str">
        <f t="shared" si="128"/>
        <v/>
      </c>
      <c r="CZ107" s="6" t="str">
        <f t="shared" si="129"/>
        <v/>
      </c>
      <c r="DA107" s="56" t="s">
        <v>327</v>
      </c>
      <c r="DG107" s="56" t="str">
        <f t="shared" si="130"/>
        <v/>
      </c>
      <c r="DH107" s="6">
        <f t="shared" si="131"/>
        <v>0</v>
      </c>
      <c r="DK107" s="6">
        <f t="shared" si="176"/>
        <v>0</v>
      </c>
      <c r="DL107" s="6" t="e">
        <f t="shared" si="177"/>
        <v>#N/A</v>
      </c>
      <c r="DN107" s="6" t="e">
        <f t="shared" si="170"/>
        <v>#N/A</v>
      </c>
      <c r="DP107" s="6" t="str">
        <f t="shared" si="132"/>
        <v/>
      </c>
      <c r="DQ107" s="293">
        <f t="shared" ca="1" si="162"/>
        <v>101</v>
      </c>
      <c r="DR107" s="6" t="str">
        <f t="shared" ca="1" si="152"/>
        <v>x</v>
      </c>
      <c r="DU107" s="293" t="e">
        <f t="shared" ca="1" si="153"/>
        <v>#N/A</v>
      </c>
      <c r="DV107" s="5"/>
      <c r="DW107" s="293" t="e">
        <f t="shared" ca="1" si="163"/>
        <v>#N/A</v>
      </c>
      <c r="DZ107" s="293" t="e">
        <f t="shared" ca="1" si="154"/>
        <v>#N/A</v>
      </c>
      <c r="EA107" s="293" t="e">
        <f t="shared" ca="1" si="155"/>
        <v>#N/A</v>
      </c>
      <c r="EB107" s="293" t="e">
        <f t="shared" ca="1" si="156"/>
        <v>#N/A</v>
      </c>
      <c r="EE107" s="6" t="str">
        <f t="shared" si="157"/>
        <v/>
      </c>
      <c r="EF107" s="293" t="e">
        <f t="shared" ca="1" si="158"/>
        <v>#N/A</v>
      </c>
      <c r="EG107" s="6" t="e">
        <f t="shared" ca="1" si="133"/>
        <v>#N/A</v>
      </c>
    </row>
    <row r="108" spans="3:137" x14ac:dyDescent="0.2">
      <c r="C108" s="75"/>
      <c r="D108" s="184" t="str">
        <f t="shared" si="95"/>
        <v/>
      </c>
      <c r="E108" s="649" t="str">
        <f t="shared" si="165"/>
        <v/>
      </c>
      <c r="F108" s="607" t="str">
        <f t="shared" si="134"/>
        <v>x</v>
      </c>
      <c r="G108" s="650"/>
      <c r="H108" s="651"/>
      <c r="I108" s="651"/>
      <c r="J108" s="651"/>
      <c r="K108" s="652"/>
      <c r="L108" s="889"/>
      <c r="M108" s="889"/>
      <c r="N108" s="653"/>
      <c r="O108" s="651"/>
      <c r="P108" s="651"/>
      <c r="Q108" s="654"/>
      <c r="R108" s="655"/>
      <c r="S108" s="607" t="str">
        <f t="shared" si="96"/>
        <v/>
      </c>
      <c r="T108" s="656" t="str">
        <f t="shared" si="97"/>
        <v/>
      </c>
      <c r="U108" s="656" t="str">
        <f t="shared" si="135"/>
        <v/>
      </c>
      <c r="V108" s="656" t="str">
        <f t="shared" si="98"/>
        <v/>
      </c>
      <c r="W108" s="719"/>
      <c r="X108" s="660"/>
      <c r="Y108" s="656" t="str">
        <f t="shared" si="166"/>
        <v/>
      </c>
      <c r="Z108" s="659"/>
      <c r="AA108" s="654"/>
      <c r="AB108" s="656" t="str">
        <f t="shared" si="99"/>
        <v/>
      </c>
      <c r="AC108" s="661" t="str">
        <f t="shared" si="136"/>
        <v/>
      </c>
      <c r="AE108" s="658" t="str">
        <f t="shared" si="100"/>
        <v/>
      </c>
      <c r="AF108" s="659"/>
      <c r="AT108" s="805" t="str">
        <f t="shared" si="161"/>
        <v/>
      </c>
      <c r="AU108" t="str">
        <f t="shared" si="137"/>
        <v/>
      </c>
      <c r="AV108" s="6" t="str">
        <f t="shared" si="101"/>
        <v/>
      </c>
      <c r="AW108" s="317" t="str">
        <f t="shared" si="102"/>
        <v/>
      </c>
      <c r="AX108" s="158" t="str">
        <f t="shared" si="103"/>
        <v/>
      </c>
      <c r="AY108" s="158" t="str">
        <f t="shared" si="104"/>
        <v/>
      </c>
      <c r="AZ108" s="309" t="str">
        <f t="shared" si="164"/>
        <v/>
      </c>
      <c r="BA108" s="318" t="str">
        <f t="shared" si="106"/>
        <v/>
      </c>
      <c r="BB108" s="473" t="str">
        <f t="shared" si="107"/>
        <v/>
      </c>
      <c r="BC108" s="80" t="str">
        <f t="shared" si="159"/>
        <v/>
      </c>
      <c r="BD108" s="56">
        <f t="shared" si="108"/>
        <v>1</v>
      </c>
      <c r="BF108" s="56" t="str">
        <f t="shared" si="109"/>
        <v/>
      </c>
      <c r="BG108" s="56" t="str">
        <f t="shared" si="110"/>
        <v/>
      </c>
      <c r="BH108" s="6" t="str">
        <f t="shared" si="111"/>
        <v/>
      </c>
      <c r="BI108" s="6">
        <v>295</v>
      </c>
      <c r="BJ108" s="56" t="str">
        <f>Stam!F95</f>
        <v>295 Overige</v>
      </c>
      <c r="BK108" s="6" t="str">
        <f t="shared" si="112"/>
        <v/>
      </c>
      <c r="BL108" s="56">
        <f t="shared" si="138"/>
        <v>999999</v>
      </c>
      <c r="BM108" s="183">
        <f t="shared" si="139"/>
        <v>99999.000000540007</v>
      </c>
      <c r="BN108" s="61">
        <v>92</v>
      </c>
      <c r="BO108" s="6">
        <f t="shared" si="113"/>
        <v>999999</v>
      </c>
      <c r="BP108" s="6">
        <f t="shared" si="114"/>
        <v>999999</v>
      </c>
      <c r="BQ108" s="6" t="str">
        <f t="shared" si="140"/>
        <v>x</v>
      </c>
      <c r="BR108" s="206">
        <f t="shared" si="115"/>
        <v>99999.000000540007</v>
      </c>
      <c r="BS108" s="6">
        <f t="shared" si="116"/>
        <v>99999.000000540007</v>
      </c>
      <c r="BT108" s="6" t="str">
        <f t="shared" si="141"/>
        <v>x</v>
      </c>
      <c r="BU108" s="6" t="str">
        <f t="shared" si="117"/>
        <v/>
      </c>
      <c r="BW108" s="82">
        <f t="shared" si="142"/>
        <v>9999999999</v>
      </c>
      <c r="BX108" s="80" t="str">
        <f t="shared" si="118"/>
        <v>x</v>
      </c>
      <c r="BY108" s="80" t="str">
        <f t="shared" si="119"/>
        <v/>
      </c>
      <c r="BZ108" s="56" t="str">
        <f t="shared" si="143"/>
        <v/>
      </c>
      <c r="CA108" s="56" t="str">
        <f t="shared" si="144"/>
        <v/>
      </c>
      <c r="CB108" s="88">
        <f t="shared" si="145"/>
        <v>0</v>
      </c>
      <c r="CC108" s="56" t="str">
        <f t="shared" si="120"/>
        <v/>
      </c>
      <c r="CD108" s="56"/>
      <c r="CE108" s="56"/>
      <c r="CF108" s="56"/>
      <c r="CG108" s="56"/>
      <c r="CH108" s="169">
        <f t="shared" si="146"/>
        <v>9999999999</v>
      </c>
      <c r="CI108" s="170">
        <f t="shared" si="147"/>
        <v>9999999999</v>
      </c>
      <c r="CJ108" s="171">
        <f t="shared" si="148"/>
        <v>9999999999</v>
      </c>
      <c r="CK108" s="172" t="str">
        <f t="shared" si="149"/>
        <v/>
      </c>
      <c r="CL108" s="173" t="str">
        <f t="shared" si="121"/>
        <v>x</v>
      </c>
      <c r="CN108" s="6" t="str">
        <f t="shared" si="150"/>
        <v/>
      </c>
      <c r="CO108" s="293" t="e">
        <f t="shared" ca="1" si="160"/>
        <v>#N/A</v>
      </c>
      <c r="CP108" s="6" t="e">
        <f t="shared" ca="1" si="151"/>
        <v>#N/A</v>
      </c>
      <c r="CQ108" s="61">
        <v>92</v>
      </c>
      <c r="CR108" s="6">
        <f t="shared" si="122"/>
        <v>0</v>
      </c>
      <c r="CS108" s="6">
        <f t="shared" si="123"/>
        <v>0</v>
      </c>
      <c r="CT108" s="56" t="str">
        <f t="shared" si="124"/>
        <v/>
      </c>
      <c r="CU108" s="76">
        <f t="shared" si="125"/>
        <v>0</v>
      </c>
      <c r="CV108" s="76">
        <f t="shared" si="126"/>
        <v>0</v>
      </c>
      <c r="CX108" s="6" t="str">
        <f t="shared" si="127"/>
        <v/>
      </c>
      <c r="CY108" s="6" t="str">
        <f t="shared" si="128"/>
        <v/>
      </c>
      <c r="CZ108" s="6" t="str">
        <f t="shared" si="129"/>
        <v/>
      </c>
      <c r="DA108" s="56">
        <f>BU5</f>
        <v>0.11</v>
      </c>
      <c r="DB108" s="56" t="s">
        <v>162</v>
      </c>
      <c r="DC108" s="56" t="s">
        <v>171</v>
      </c>
      <c r="DG108" s="56" t="str">
        <f t="shared" si="130"/>
        <v/>
      </c>
      <c r="DH108" s="6">
        <f t="shared" si="131"/>
        <v>0</v>
      </c>
      <c r="DK108" s="6">
        <f t="shared" si="176"/>
        <v>0</v>
      </c>
      <c r="DL108" s="6" t="e">
        <f t="shared" si="177"/>
        <v>#N/A</v>
      </c>
      <c r="DN108" s="6" t="e">
        <f t="shared" si="170"/>
        <v>#N/A</v>
      </c>
      <c r="DP108" s="6" t="str">
        <f t="shared" si="132"/>
        <v/>
      </c>
      <c r="DQ108" s="293">
        <f t="shared" ca="1" si="162"/>
        <v>102</v>
      </c>
      <c r="DR108" s="6" t="str">
        <f t="shared" ca="1" si="152"/>
        <v>x</v>
      </c>
      <c r="DU108" s="293" t="e">
        <f t="shared" ca="1" si="153"/>
        <v>#N/A</v>
      </c>
      <c r="DV108" s="5"/>
      <c r="DW108" s="293" t="e">
        <f t="shared" ca="1" si="163"/>
        <v>#N/A</v>
      </c>
      <c r="DZ108" s="293" t="e">
        <f t="shared" ca="1" si="154"/>
        <v>#N/A</v>
      </c>
      <c r="EA108" s="293" t="e">
        <f t="shared" ca="1" si="155"/>
        <v>#N/A</v>
      </c>
      <c r="EB108" s="293" t="e">
        <f t="shared" ca="1" si="156"/>
        <v>#N/A</v>
      </c>
      <c r="EE108" s="6" t="str">
        <f t="shared" si="157"/>
        <v/>
      </c>
      <c r="EF108" s="293" t="e">
        <f t="shared" ca="1" si="158"/>
        <v>#N/A</v>
      </c>
      <c r="EG108" s="6" t="e">
        <f t="shared" ca="1" si="133"/>
        <v>#N/A</v>
      </c>
    </row>
    <row r="109" spans="3:137" x14ac:dyDescent="0.2">
      <c r="C109" s="75"/>
      <c r="D109" s="184" t="str">
        <f t="shared" si="95"/>
        <v/>
      </c>
      <c r="E109" s="649" t="str">
        <f t="shared" si="165"/>
        <v/>
      </c>
      <c r="F109" s="607" t="str">
        <f t="shared" si="134"/>
        <v>x</v>
      </c>
      <c r="G109" s="650"/>
      <c r="H109" s="651"/>
      <c r="I109" s="651"/>
      <c r="J109" s="651"/>
      <c r="K109" s="652"/>
      <c r="L109" s="889"/>
      <c r="M109" s="889"/>
      <c r="N109" s="653"/>
      <c r="O109" s="651"/>
      <c r="P109" s="651"/>
      <c r="Q109" s="654"/>
      <c r="R109" s="655"/>
      <c r="S109" s="607" t="str">
        <f t="shared" si="96"/>
        <v/>
      </c>
      <c r="T109" s="656" t="str">
        <f t="shared" si="97"/>
        <v/>
      </c>
      <c r="U109" s="656" t="str">
        <f t="shared" si="135"/>
        <v/>
      </c>
      <c r="V109" s="656" t="str">
        <f t="shared" si="98"/>
        <v/>
      </c>
      <c r="W109" s="719"/>
      <c r="X109" s="660"/>
      <c r="Y109" s="656" t="str">
        <f t="shared" si="166"/>
        <v/>
      </c>
      <c r="Z109" s="659"/>
      <c r="AA109" s="654"/>
      <c r="AB109" s="656" t="str">
        <f t="shared" si="99"/>
        <v/>
      </c>
      <c r="AC109" s="661" t="str">
        <f t="shared" si="136"/>
        <v/>
      </c>
      <c r="AE109" s="658" t="str">
        <f t="shared" si="100"/>
        <v/>
      </c>
      <c r="AF109" s="659"/>
      <c r="AT109" s="805" t="str">
        <f t="shared" si="161"/>
        <v/>
      </c>
      <c r="AU109" t="str">
        <f t="shared" si="137"/>
        <v/>
      </c>
      <c r="AV109" s="6" t="str">
        <f t="shared" si="101"/>
        <v/>
      </c>
      <c r="AW109" s="317" t="str">
        <f t="shared" si="102"/>
        <v/>
      </c>
      <c r="AX109" s="158" t="str">
        <f t="shared" si="103"/>
        <v/>
      </c>
      <c r="AY109" s="158" t="str">
        <f t="shared" si="104"/>
        <v/>
      </c>
      <c r="AZ109" s="309" t="str">
        <f t="shared" si="164"/>
        <v/>
      </c>
      <c r="BA109" s="318" t="str">
        <f t="shared" si="106"/>
        <v/>
      </c>
      <c r="BB109" s="473" t="str">
        <f t="shared" si="107"/>
        <v/>
      </c>
      <c r="BC109" s="80" t="str">
        <f t="shared" si="159"/>
        <v/>
      </c>
      <c r="BD109" s="56">
        <f t="shared" si="108"/>
        <v>1</v>
      </c>
      <c r="BF109" s="56" t="str">
        <f t="shared" si="109"/>
        <v/>
      </c>
      <c r="BG109" s="56" t="str">
        <f t="shared" si="110"/>
        <v/>
      </c>
      <c r="BH109" s="6" t="str">
        <f t="shared" si="111"/>
        <v/>
      </c>
      <c r="BI109" s="6">
        <v>300</v>
      </c>
      <c r="BJ109" s="56" t="str">
        <f>Stam!F96</f>
        <v>300 Voorraad</v>
      </c>
      <c r="BK109" s="6" t="str">
        <f t="shared" si="112"/>
        <v/>
      </c>
      <c r="BL109" s="56">
        <f t="shared" si="138"/>
        <v>999999</v>
      </c>
      <c r="BM109" s="183">
        <f t="shared" si="139"/>
        <v>99999.000000544998</v>
      </c>
      <c r="BN109" s="61">
        <v>93</v>
      </c>
      <c r="BO109" s="6">
        <f t="shared" si="113"/>
        <v>999999</v>
      </c>
      <c r="BP109" s="6">
        <f t="shared" si="114"/>
        <v>999999</v>
      </c>
      <c r="BQ109" s="6" t="str">
        <f t="shared" si="140"/>
        <v>x</v>
      </c>
      <c r="BR109" s="206">
        <f t="shared" si="115"/>
        <v>99999.000000544998</v>
      </c>
      <c r="BS109" s="6">
        <f t="shared" si="116"/>
        <v>99999.000000544998</v>
      </c>
      <c r="BT109" s="6" t="str">
        <f t="shared" si="141"/>
        <v>x</v>
      </c>
      <c r="BU109" s="6" t="str">
        <f t="shared" si="117"/>
        <v/>
      </c>
      <c r="BW109" s="82">
        <f t="shared" si="142"/>
        <v>9999999999</v>
      </c>
      <c r="BX109" s="80" t="str">
        <f t="shared" si="118"/>
        <v>x</v>
      </c>
      <c r="BY109" s="80" t="str">
        <f t="shared" si="119"/>
        <v/>
      </c>
      <c r="BZ109" s="56" t="str">
        <f t="shared" si="143"/>
        <v/>
      </c>
      <c r="CA109" s="56" t="str">
        <f t="shared" si="144"/>
        <v/>
      </c>
      <c r="CB109" s="88">
        <f t="shared" si="145"/>
        <v>0</v>
      </c>
      <c r="CC109" s="56" t="str">
        <f t="shared" si="120"/>
        <v/>
      </c>
      <c r="CD109" s="56"/>
      <c r="CE109" s="56"/>
      <c r="CF109" s="56"/>
      <c r="CG109" s="56"/>
      <c r="CH109" s="169">
        <f t="shared" si="146"/>
        <v>9999999999</v>
      </c>
      <c r="CI109" s="170">
        <f t="shared" si="147"/>
        <v>9999999999</v>
      </c>
      <c r="CJ109" s="171">
        <f t="shared" si="148"/>
        <v>9999999999</v>
      </c>
      <c r="CK109" s="172" t="str">
        <f t="shared" si="149"/>
        <v/>
      </c>
      <c r="CL109" s="173" t="str">
        <f t="shared" si="121"/>
        <v>x</v>
      </c>
      <c r="CN109" s="6" t="str">
        <f t="shared" si="150"/>
        <v/>
      </c>
      <c r="CO109" s="293" t="e">
        <f t="shared" ca="1" si="160"/>
        <v>#N/A</v>
      </c>
      <c r="CP109" s="6" t="e">
        <f t="shared" ca="1" si="151"/>
        <v>#N/A</v>
      </c>
      <c r="CQ109" s="61">
        <v>93</v>
      </c>
      <c r="CR109" s="6">
        <f t="shared" si="122"/>
        <v>0</v>
      </c>
      <c r="CS109" s="6">
        <f t="shared" si="123"/>
        <v>0</v>
      </c>
      <c r="CT109" s="56" t="str">
        <f t="shared" si="124"/>
        <v/>
      </c>
      <c r="CU109" s="76">
        <f t="shared" si="125"/>
        <v>0</v>
      </c>
      <c r="CV109" s="76">
        <f t="shared" si="126"/>
        <v>0</v>
      </c>
      <c r="CX109" s="6" t="str">
        <f t="shared" si="127"/>
        <v/>
      </c>
      <c r="CY109" s="6" t="str">
        <f t="shared" si="128"/>
        <v/>
      </c>
      <c r="CZ109" s="6" t="str">
        <f t="shared" si="129"/>
        <v/>
      </c>
      <c r="DA109" s="56" t="str">
        <f>1&amp;$DA$108&amp;"bet"</f>
        <v>10,11bet</v>
      </c>
      <c r="DB109" s="56">
        <f t="shared" ref="DB109:DB120" si="181">SUMIF(CZ:CZ,DA109,V:V)</f>
        <v>0</v>
      </c>
      <c r="DC109" s="56">
        <f t="shared" ref="DC109:DC120" si="182">SUMIF(CZ:CZ,DA109,AB:AB)</f>
        <v>0</v>
      </c>
      <c r="DG109" s="56" t="str">
        <f t="shared" si="130"/>
        <v/>
      </c>
      <c r="DH109" s="6">
        <f t="shared" si="131"/>
        <v>0</v>
      </c>
      <c r="DK109" s="6">
        <f t="shared" si="176"/>
        <v>0</v>
      </c>
      <c r="DL109" s="6" t="e">
        <f t="shared" si="177"/>
        <v>#N/A</v>
      </c>
      <c r="DN109" s="6" t="e">
        <f t="shared" si="170"/>
        <v>#N/A</v>
      </c>
      <c r="DP109" s="6" t="str">
        <f t="shared" si="132"/>
        <v/>
      </c>
      <c r="DQ109" s="293">
        <f t="shared" ca="1" si="162"/>
        <v>103</v>
      </c>
      <c r="DR109" s="6" t="str">
        <f t="shared" ca="1" si="152"/>
        <v>x</v>
      </c>
      <c r="DU109" s="293" t="e">
        <f t="shared" ca="1" si="153"/>
        <v>#N/A</v>
      </c>
      <c r="DV109" s="5"/>
      <c r="DW109" s="293" t="e">
        <f t="shared" ca="1" si="163"/>
        <v>#N/A</v>
      </c>
      <c r="DZ109" s="293" t="e">
        <f t="shared" ca="1" si="154"/>
        <v>#N/A</v>
      </c>
      <c r="EA109" s="293" t="e">
        <f t="shared" ca="1" si="155"/>
        <v>#N/A</v>
      </c>
      <c r="EB109" s="293" t="e">
        <f t="shared" ca="1" si="156"/>
        <v>#N/A</v>
      </c>
      <c r="EE109" s="6" t="str">
        <f t="shared" si="157"/>
        <v/>
      </c>
      <c r="EF109" s="293" t="e">
        <f t="shared" ca="1" si="158"/>
        <v>#N/A</v>
      </c>
      <c r="EG109" s="6" t="e">
        <f t="shared" ca="1" si="133"/>
        <v>#N/A</v>
      </c>
    </row>
    <row r="110" spans="3:137" x14ac:dyDescent="0.2">
      <c r="C110" s="75"/>
      <c r="D110" s="184" t="str">
        <f t="shared" si="95"/>
        <v/>
      </c>
      <c r="E110" s="649" t="str">
        <f t="shared" si="165"/>
        <v/>
      </c>
      <c r="F110" s="607" t="str">
        <f t="shared" si="134"/>
        <v>x</v>
      </c>
      <c r="G110" s="650"/>
      <c r="H110" s="651"/>
      <c r="I110" s="651"/>
      <c r="J110" s="651"/>
      <c r="K110" s="652"/>
      <c r="L110" s="889"/>
      <c r="M110" s="889"/>
      <c r="N110" s="653"/>
      <c r="O110" s="651"/>
      <c r="P110" s="651"/>
      <c r="Q110" s="654"/>
      <c r="R110" s="655"/>
      <c r="S110" s="607" t="str">
        <f t="shared" si="96"/>
        <v/>
      </c>
      <c r="T110" s="656" t="str">
        <f t="shared" si="97"/>
        <v/>
      </c>
      <c r="U110" s="656" t="str">
        <f t="shared" si="135"/>
        <v/>
      </c>
      <c r="V110" s="656" t="str">
        <f t="shared" si="98"/>
        <v/>
      </c>
      <c r="W110" s="719"/>
      <c r="X110" s="660"/>
      <c r="Y110" s="656" t="str">
        <f t="shared" si="166"/>
        <v/>
      </c>
      <c r="Z110" s="659"/>
      <c r="AA110" s="654"/>
      <c r="AB110" s="656" t="str">
        <f t="shared" si="99"/>
        <v/>
      </c>
      <c r="AC110" s="661" t="str">
        <f t="shared" si="136"/>
        <v/>
      </c>
      <c r="AE110" s="658" t="str">
        <f t="shared" si="100"/>
        <v/>
      </c>
      <c r="AF110" s="659"/>
      <c r="AT110" s="805" t="str">
        <f t="shared" si="161"/>
        <v/>
      </c>
      <c r="AU110" t="str">
        <f t="shared" si="137"/>
        <v/>
      </c>
      <c r="AV110" s="6" t="str">
        <f t="shared" si="101"/>
        <v/>
      </c>
      <c r="AW110" s="317" t="str">
        <f t="shared" si="102"/>
        <v/>
      </c>
      <c r="AX110" s="158" t="str">
        <f t="shared" si="103"/>
        <v/>
      </c>
      <c r="AY110" s="158" t="str">
        <f t="shared" si="104"/>
        <v/>
      </c>
      <c r="AZ110" s="309" t="str">
        <f t="shared" si="164"/>
        <v/>
      </c>
      <c r="BA110" s="318" t="str">
        <f t="shared" si="106"/>
        <v/>
      </c>
      <c r="BB110" s="473" t="str">
        <f t="shared" si="107"/>
        <v/>
      </c>
      <c r="BC110" s="80" t="str">
        <f t="shared" si="159"/>
        <v/>
      </c>
      <c r="BD110" s="56">
        <f t="shared" si="108"/>
        <v>1</v>
      </c>
      <c r="BF110" s="56" t="str">
        <f t="shared" si="109"/>
        <v/>
      </c>
      <c r="BG110" s="56" t="str">
        <f t="shared" si="110"/>
        <v/>
      </c>
      <c r="BH110" s="6" t="str">
        <f t="shared" si="111"/>
        <v/>
      </c>
      <c r="BI110" s="6">
        <v>305</v>
      </c>
      <c r="BJ110" s="56" t="str">
        <f>Stam!F97</f>
        <v>305 Voorraad 2</v>
      </c>
      <c r="BK110" s="6" t="str">
        <f t="shared" si="112"/>
        <v/>
      </c>
      <c r="BL110" s="56">
        <f t="shared" si="138"/>
        <v>999999</v>
      </c>
      <c r="BM110" s="183">
        <f t="shared" si="139"/>
        <v>99999.000000550004</v>
      </c>
      <c r="BN110" s="61">
        <v>94</v>
      </c>
      <c r="BO110" s="6">
        <f t="shared" si="113"/>
        <v>999999</v>
      </c>
      <c r="BP110" s="6">
        <f t="shared" si="114"/>
        <v>999999</v>
      </c>
      <c r="BQ110" s="6" t="str">
        <f t="shared" si="140"/>
        <v>x</v>
      </c>
      <c r="BR110" s="206">
        <f t="shared" si="115"/>
        <v>99999.000000550004</v>
      </c>
      <c r="BS110" s="6">
        <f t="shared" si="116"/>
        <v>99999.000000550004</v>
      </c>
      <c r="BT110" s="6" t="str">
        <f t="shared" si="141"/>
        <v>x</v>
      </c>
      <c r="BU110" s="6" t="str">
        <f t="shared" si="117"/>
        <v/>
      </c>
      <c r="BW110" s="82">
        <f t="shared" si="142"/>
        <v>9999999999</v>
      </c>
      <c r="BX110" s="80" t="str">
        <f t="shared" si="118"/>
        <v>x</v>
      </c>
      <c r="BY110" s="80" t="str">
        <f t="shared" si="119"/>
        <v/>
      </c>
      <c r="BZ110" s="56" t="str">
        <f t="shared" si="143"/>
        <v/>
      </c>
      <c r="CA110" s="56" t="str">
        <f t="shared" si="144"/>
        <v/>
      </c>
      <c r="CB110" s="88">
        <f t="shared" si="145"/>
        <v>0</v>
      </c>
      <c r="CC110" s="56" t="str">
        <f t="shared" si="120"/>
        <v/>
      </c>
      <c r="CD110" s="56"/>
      <c r="CE110" s="56"/>
      <c r="CF110" s="56"/>
      <c r="CG110" s="56"/>
      <c r="CH110" s="169">
        <f t="shared" si="146"/>
        <v>9999999999</v>
      </c>
      <c r="CI110" s="170">
        <f t="shared" si="147"/>
        <v>9999999999</v>
      </c>
      <c r="CJ110" s="171">
        <f t="shared" si="148"/>
        <v>9999999999</v>
      </c>
      <c r="CK110" s="172" t="str">
        <f t="shared" si="149"/>
        <v/>
      </c>
      <c r="CL110" s="173" t="str">
        <f t="shared" si="121"/>
        <v>x</v>
      </c>
      <c r="CN110" s="6" t="str">
        <f t="shared" si="150"/>
        <v/>
      </c>
      <c r="CO110" s="293" t="e">
        <f t="shared" ca="1" si="160"/>
        <v>#N/A</v>
      </c>
      <c r="CP110" s="6" t="e">
        <f t="shared" ca="1" si="151"/>
        <v>#N/A</v>
      </c>
      <c r="CQ110" s="61">
        <v>94</v>
      </c>
      <c r="CR110" s="6">
        <f t="shared" si="122"/>
        <v>0</v>
      </c>
      <c r="CS110" s="6">
        <f t="shared" si="123"/>
        <v>0</v>
      </c>
      <c r="CT110" s="56" t="str">
        <f t="shared" si="124"/>
        <v/>
      </c>
      <c r="CU110" s="76">
        <f t="shared" si="125"/>
        <v>0</v>
      </c>
      <c r="CV110" s="76">
        <f t="shared" si="126"/>
        <v>0</v>
      </c>
      <c r="CX110" s="6" t="str">
        <f t="shared" si="127"/>
        <v/>
      </c>
      <c r="CY110" s="6" t="str">
        <f t="shared" si="128"/>
        <v/>
      </c>
      <c r="CZ110" s="6" t="str">
        <f t="shared" si="129"/>
        <v/>
      </c>
      <c r="DA110" s="56" t="str">
        <f>2&amp;$DA$108&amp;"bet"</f>
        <v>20,11bet</v>
      </c>
      <c r="DB110" s="56">
        <f t="shared" si="181"/>
        <v>0</v>
      </c>
      <c r="DC110" s="56">
        <f t="shared" si="182"/>
        <v>0</v>
      </c>
      <c r="DG110" s="56" t="str">
        <f t="shared" si="130"/>
        <v/>
      </c>
      <c r="DH110" s="6">
        <f t="shared" si="131"/>
        <v>0</v>
      </c>
      <c r="DK110" s="6">
        <f t="shared" si="176"/>
        <v>0</v>
      </c>
      <c r="DL110" s="6" t="e">
        <f t="shared" si="177"/>
        <v>#N/A</v>
      </c>
      <c r="DN110" s="6" t="e">
        <f t="shared" si="170"/>
        <v>#N/A</v>
      </c>
      <c r="DP110" s="6" t="str">
        <f t="shared" si="132"/>
        <v/>
      </c>
      <c r="DQ110" s="293">
        <f t="shared" ca="1" si="162"/>
        <v>104</v>
      </c>
      <c r="DR110" s="6" t="str">
        <f t="shared" ca="1" si="152"/>
        <v>x</v>
      </c>
      <c r="DU110" s="293" t="e">
        <f t="shared" ca="1" si="153"/>
        <v>#N/A</v>
      </c>
      <c r="DV110" s="5"/>
      <c r="DW110" s="293" t="e">
        <f t="shared" ca="1" si="163"/>
        <v>#N/A</v>
      </c>
      <c r="DZ110" s="293" t="e">
        <f t="shared" ca="1" si="154"/>
        <v>#N/A</v>
      </c>
      <c r="EA110" s="293" t="e">
        <f t="shared" ca="1" si="155"/>
        <v>#N/A</v>
      </c>
      <c r="EB110" s="293" t="e">
        <f t="shared" ca="1" si="156"/>
        <v>#N/A</v>
      </c>
      <c r="EE110" s="6" t="str">
        <f t="shared" si="157"/>
        <v/>
      </c>
      <c r="EF110" s="293" t="e">
        <f t="shared" ca="1" si="158"/>
        <v>#N/A</v>
      </c>
      <c r="EG110" s="6" t="e">
        <f t="shared" ca="1" si="133"/>
        <v>#N/A</v>
      </c>
    </row>
    <row r="111" spans="3:137" x14ac:dyDescent="0.2">
      <c r="C111" s="75"/>
      <c r="D111" s="184" t="str">
        <f t="shared" si="95"/>
        <v/>
      </c>
      <c r="E111" s="649" t="str">
        <f t="shared" si="165"/>
        <v/>
      </c>
      <c r="F111" s="607" t="str">
        <f t="shared" si="134"/>
        <v>x</v>
      </c>
      <c r="G111" s="650"/>
      <c r="H111" s="651"/>
      <c r="I111" s="651"/>
      <c r="J111" s="651"/>
      <c r="K111" s="652"/>
      <c r="L111" s="889"/>
      <c r="M111" s="889"/>
      <c r="N111" s="653"/>
      <c r="O111" s="651"/>
      <c r="P111" s="651"/>
      <c r="Q111" s="654"/>
      <c r="R111" s="655"/>
      <c r="S111" s="607" t="str">
        <f t="shared" si="96"/>
        <v/>
      </c>
      <c r="T111" s="656" t="str">
        <f t="shared" si="97"/>
        <v/>
      </c>
      <c r="U111" s="656" t="str">
        <f t="shared" si="135"/>
        <v/>
      </c>
      <c r="V111" s="656" t="str">
        <f t="shared" si="98"/>
        <v/>
      </c>
      <c r="W111" s="719"/>
      <c r="X111" s="660"/>
      <c r="Y111" s="656" t="str">
        <f t="shared" si="166"/>
        <v/>
      </c>
      <c r="Z111" s="659"/>
      <c r="AA111" s="654"/>
      <c r="AB111" s="656" t="str">
        <f t="shared" si="99"/>
        <v/>
      </c>
      <c r="AC111" s="661" t="str">
        <f t="shared" si="136"/>
        <v/>
      </c>
      <c r="AE111" s="658" t="str">
        <f t="shared" si="100"/>
        <v/>
      </c>
      <c r="AF111" s="659"/>
      <c r="AT111" s="805" t="str">
        <f t="shared" si="161"/>
        <v/>
      </c>
      <c r="AU111" t="str">
        <f t="shared" si="137"/>
        <v/>
      </c>
      <c r="AV111" s="6" t="str">
        <f t="shared" si="101"/>
        <v/>
      </c>
      <c r="AW111" s="317" t="str">
        <f t="shared" si="102"/>
        <v/>
      </c>
      <c r="AX111" s="158" t="str">
        <f t="shared" si="103"/>
        <v/>
      </c>
      <c r="AY111" s="158" t="str">
        <f t="shared" si="104"/>
        <v/>
      </c>
      <c r="AZ111" s="309" t="str">
        <f t="shared" si="164"/>
        <v/>
      </c>
      <c r="BA111" s="318" t="str">
        <f t="shared" si="106"/>
        <v/>
      </c>
      <c r="BB111" s="473" t="str">
        <f t="shared" si="107"/>
        <v/>
      </c>
      <c r="BC111" s="80" t="str">
        <f t="shared" si="159"/>
        <v/>
      </c>
      <c r="BD111" s="56">
        <f t="shared" si="108"/>
        <v>1</v>
      </c>
      <c r="BF111" s="56" t="str">
        <f t="shared" si="109"/>
        <v/>
      </c>
      <c r="BG111" s="56" t="str">
        <f t="shared" si="110"/>
        <v/>
      </c>
      <c r="BH111" s="6" t="str">
        <f t="shared" si="111"/>
        <v/>
      </c>
      <c r="BI111" s="6">
        <v>400</v>
      </c>
      <c r="BJ111" s="56" t="str">
        <f>Stam!F98</f>
        <v>400 Lonen en salarissen</v>
      </c>
      <c r="BK111" s="6" t="str">
        <f t="shared" si="112"/>
        <v/>
      </c>
      <c r="BL111" s="56">
        <f t="shared" si="138"/>
        <v>999999</v>
      </c>
      <c r="BM111" s="183">
        <f t="shared" si="139"/>
        <v>99999.000000554995</v>
      </c>
      <c r="BN111" s="61">
        <v>95</v>
      </c>
      <c r="BO111" s="6">
        <f t="shared" si="113"/>
        <v>999999</v>
      </c>
      <c r="BP111" s="6">
        <f t="shared" si="114"/>
        <v>999999</v>
      </c>
      <c r="BQ111" s="6" t="str">
        <f t="shared" si="140"/>
        <v>x</v>
      </c>
      <c r="BR111" s="206">
        <f t="shared" si="115"/>
        <v>99999.000000554995</v>
      </c>
      <c r="BS111" s="6">
        <f t="shared" si="116"/>
        <v>99999.000000554995</v>
      </c>
      <c r="BT111" s="6" t="str">
        <f t="shared" si="141"/>
        <v>x</v>
      </c>
      <c r="BU111" s="6" t="str">
        <f t="shared" si="117"/>
        <v/>
      </c>
      <c r="BW111" s="82">
        <f t="shared" si="142"/>
        <v>9999999999</v>
      </c>
      <c r="BX111" s="80" t="str">
        <f t="shared" si="118"/>
        <v>x</v>
      </c>
      <c r="BY111" s="80" t="str">
        <f t="shared" si="119"/>
        <v/>
      </c>
      <c r="BZ111" s="56" t="str">
        <f t="shared" si="143"/>
        <v/>
      </c>
      <c r="CA111" s="56" t="str">
        <f t="shared" si="144"/>
        <v/>
      </c>
      <c r="CB111" s="88">
        <f t="shared" si="145"/>
        <v>0</v>
      </c>
      <c r="CC111" s="56" t="str">
        <f t="shared" si="120"/>
        <v/>
      </c>
      <c r="CD111" s="56"/>
      <c r="CE111" s="56"/>
      <c r="CF111" s="56"/>
      <c r="CG111" s="56"/>
      <c r="CH111" s="169">
        <f t="shared" si="146"/>
        <v>9999999999</v>
      </c>
      <c r="CI111" s="170">
        <f t="shared" si="147"/>
        <v>9999999999</v>
      </c>
      <c r="CJ111" s="171">
        <f t="shared" si="148"/>
        <v>9999999999</v>
      </c>
      <c r="CK111" s="172" t="str">
        <f t="shared" si="149"/>
        <v/>
      </c>
      <c r="CL111" s="173" t="str">
        <f t="shared" si="121"/>
        <v>x</v>
      </c>
      <c r="CN111" s="6" t="str">
        <f t="shared" si="150"/>
        <v/>
      </c>
      <c r="CO111" s="293" t="e">
        <f t="shared" ca="1" si="160"/>
        <v>#N/A</v>
      </c>
      <c r="CP111" s="6" t="e">
        <f t="shared" ca="1" si="151"/>
        <v>#N/A</v>
      </c>
      <c r="CQ111" s="61">
        <v>95</v>
      </c>
      <c r="CR111" s="6">
        <f t="shared" si="122"/>
        <v>0</v>
      </c>
      <c r="CS111" s="6">
        <f t="shared" si="123"/>
        <v>0</v>
      </c>
      <c r="CT111" s="56" t="str">
        <f t="shared" si="124"/>
        <v/>
      </c>
      <c r="CU111" s="76">
        <f t="shared" si="125"/>
        <v>0</v>
      </c>
      <c r="CV111" s="76">
        <f t="shared" si="126"/>
        <v>0</v>
      </c>
      <c r="CX111" s="6" t="str">
        <f t="shared" si="127"/>
        <v/>
      </c>
      <c r="CY111" s="6" t="str">
        <f t="shared" si="128"/>
        <v/>
      </c>
      <c r="CZ111" s="6" t="str">
        <f t="shared" si="129"/>
        <v/>
      </c>
      <c r="DA111" s="56" t="str">
        <f>3&amp;$DA$108&amp;"bet"</f>
        <v>30,11bet</v>
      </c>
      <c r="DB111" s="56">
        <f t="shared" si="181"/>
        <v>0</v>
      </c>
      <c r="DC111" s="56">
        <f t="shared" si="182"/>
        <v>0</v>
      </c>
      <c r="DG111" s="56" t="str">
        <f t="shared" si="130"/>
        <v/>
      </c>
      <c r="DH111" s="6">
        <f t="shared" si="131"/>
        <v>0</v>
      </c>
      <c r="DK111" s="6">
        <f t="shared" si="176"/>
        <v>0</v>
      </c>
      <c r="DL111" s="6" t="e">
        <f t="shared" si="177"/>
        <v>#N/A</v>
      </c>
      <c r="DN111" s="6" t="e">
        <f t="shared" si="170"/>
        <v>#N/A</v>
      </c>
      <c r="DP111" s="6" t="str">
        <f t="shared" si="132"/>
        <v/>
      </c>
      <c r="DQ111" s="293">
        <f t="shared" ca="1" si="162"/>
        <v>105</v>
      </c>
      <c r="DR111" s="6" t="str">
        <f t="shared" ca="1" si="152"/>
        <v>x</v>
      </c>
      <c r="DU111" s="293" t="e">
        <f t="shared" ca="1" si="153"/>
        <v>#N/A</v>
      </c>
      <c r="DV111" s="5"/>
      <c r="DW111" s="293" t="e">
        <f t="shared" ca="1" si="163"/>
        <v>#N/A</v>
      </c>
      <c r="DZ111" s="293" t="e">
        <f t="shared" ca="1" si="154"/>
        <v>#N/A</v>
      </c>
      <c r="EA111" s="293" t="e">
        <f t="shared" ca="1" si="155"/>
        <v>#N/A</v>
      </c>
      <c r="EB111" s="293" t="e">
        <f t="shared" ca="1" si="156"/>
        <v>#N/A</v>
      </c>
      <c r="EE111" s="6" t="str">
        <f t="shared" si="157"/>
        <v/>
      </c>
      <c r="EF111" s="293" t="e">
        <f t="shared" ca="1" si="158"/>
        <v>#N/A</v>
      </c>
      <c r="EG111" s="6" t="e">
        <f t="shared" ca="1" si="133"/>
        <v>#N/A</v>
      </c>
    </row>
    <row r="112" spans="3:137" x14ac:dyDescent="0.2">
      <c r="C112" s="75"/>
      <c r="D112" s="184" t="str">
        <f t="shared" si="95"/>
        <v/>
      </c>
      <c r="E112" s="649" t="str">
        <f t="shared" si="165"/>
        <v/>
      </c>
      <c r="F112" s="607" t="str">
        <f t="shared" si="134"/>
        <v>x</v>
      </c>
      <c r="G112" s="650"/>
      <c r="H112" s="651"/>
      <c r="I112" s="651"/>
      <c r="J112" s="651"/>
      <c r="K112" s="652"/>
      <c r="L112" s="889"/>
      <c r="M112" s="889"/>
      <c r="N112" s="653"/>
      <c r="O112" s="651"/>
      <c r="P112" s="651"/>
      <c r="Q112" s="654"/>
      <c r="R112" s="655"/>
      <c r="S112" s="607" t="str">
        <f t="shared" si="96"/>
        <v/>
      </c>
      <c r="T112" s="656" t="str">
        <f t="shared" si="97"/>
        <v/>
      </c>
      <c r="U112" s="656" t="str">
        <f t="shared" si="135"/>
        <v/>
      </c>
      <c r="V112" s="656" t="str">
        <f t="shared" si="98"/>
        <v/>
      </c>
      <c r="W112" s="719"/>
      <c r="X112" s="660"/>
      <c r="Y112" s="656" t="str">
        <f t="shared" si="166"/>
        <v/>
      </c>
      <c r="Z112" s="659"/>
      <c r="AA112" s="654"/>
      <c r="AB112" s="656" t="str">
        <f t="shared" si="99"/>
        <v/>
      </c>
      <c r="AC112" s="661" t="str">
        <f t="shared" si="136"/>
        <v/>
      </c>
      <c r="AE112" s="658" t="str">
        <f t="shared" si="100"/>
        <v/>
      </c>
      <c r="AF112" s="659"/>
      <c r="AT112" s="805" t="str">
        <f t="shared" si="161"/>
        <v/>
      </c>
      <c r="AU112" t="str">
        <f t="shared" si="137"/>
        <v/>
      </c>
      <c r="AV112" s="6" t="str">
        <f t="shared" si="101"/>
        <v/>
      </c>
      <c r="AW112" s="317" t="str">
        <f t="shared" si="102"/>
        <v/>
      </c>
      <c r="AX112" s="158" t="str">
        <f t="shared" si="103"/>
        <v/>
      </c>
      <c r="AY112" s="158" t="str">
        <f t="shared" si="104"/>
        <v/>
      </c>
      <c r="AZ112" s="309" t="str">
        <f t="shared" si="164"/>
        <v/>
      </c>
      <c r="BA112" s="318" t="str">
        <f t="shared" si="106"/>
        <v/>
      </c>
      <c r="BB112" s="473" t="str">
        <f t="shared" si="107"/>
        <v/>
      </c>
      <c r="BC112" s="80" t="str">
        <f t="shared" si="159"/>
        <v/>
      </c>
      <c r="BD112" s="56">
        <f t="shared" si="108"/>
        <v>1</v>
      </c>
      <c r="BF112" s="56" t="str">
        <f t="shared" si="109"/>
        <v/>
      </c>
      <c r="BG112" s="56" t="str">
        <f t="shared" si="110"/>
        <v/>
      </c>
      <c r="BH112" s="6" t="str">
        <f t="shared" si="111"/>
        <v/>
      </c>
      <c r="BI112" s="6">
        <v>401</v>
      </c>
      <c r="BJ112" s="56" t="str">
        <f>Stam!F99</f>
        <v>401 Sociale lasten</v>
      </c>
      <c r="BK112" s="6" t="str">
        <f t="shared" si="112"/>
        <v/>
      </c>
      <c r="BL112" s="56">
        <f t="shared" si="138"/>
        <v>999999</v>
      </c>
      <c r="BM112" s="183">
        <f t="shared" si="139"/>
        <v>99999.000000560001</v>
      </c>
      <c r="BN112" s="61">
        <v>96</v>
      </c>
      <c r="BO112" s="6">
        <f t="shared" si="113"/>
        <v>999999</v>
      </c>
      <c r="BP112" s="6">
        <f t="shared" si="114"/>
        <v>999999</v>
      </c>
      <c r="BQ112" s="6" t="str">
        <f t="shared" si="140"/>
        <v>x</v>
      </c>
      <c r="BR112" s="206">
        <f t="shared" si="115"/>
        <v>99999.000000560001</v>
      </c>
      <c r="BS112" s="6">
        <f t="shared" si="116"/>
        <v>99999.000000560001</v>
      </c>
      <c r="BT112" s="6" t="str">
        <f t="shared" si="141"/>
        <v>x</v>
      </c>
      <c r="BU112" s="6" t="str">
        <f t="shared" si="117"/>
        <v/>
      </c>
      <c r="BW112" s="82">
        <f t="shared" si="142"/>
        <v>9999999999</v>
      </c>
      <c r="BX112" s="80" t="str">
        <f t="shared" si="118"/>
        <v>x</v>
      </c>
      <c r="BY112" s="80" t="str">
        <f t="shared" si="119"/>
        <v/>
      </c>
      <c r="BZ112" s="56" t="str">
        <f t="shared" si="143"/>
        <v/>
      </c>
      <c r="CA112" s="56" t="str">
        <f t="shared" si="144"/>
        <v/>
      </c>
      <c r="CB112" s="88">
        <f t="shared" si="145"/>
        <v>0</v>
      </c>
      <c r="CC112" s="56" t="str">
        <f t="shared" si="120"/>
        <v/>
      </c>
      <c r="CD112" s="56"/>
      <c r="CE112" s="56"/>
      <c r="CF112" s="56"/>
      <c r="CG112" s="56"/>
      <c r="CH112" s="169">
        <f t="shared" si="146"/>
        <v>9999999999</v>
      </c>
      <c r="CI112" s="170">
        <f t="shared" si="147"/>
        <v>9999999999</v>
      </c>
      <c r="CJ112" s="171">
        <f t="shared" si="148"/>
        <v>9999999999</v>
      </c>
      <c r="CK112" s="172" t="str">
        <f t="shared" si="149"/>
        <v/>
      </c>
      <c r="CL112" s="173" t="str">
        <f t="shared" si="121"/>
        <v>x</v>
      </c>
      <c r="CN112" s="6" t="str">
        <f t="shared" si="150"/>
        <v/>
      </c>
      <c r="CO112" s="293" t="e">
        <f t="shared" ca="1" si="160"/>
        <v>#N/A</v>
      </c>
      <c r="CP112" s="6" t="e">
        <f t="shared" ca="1" si="151"/>
        <v>#N/A</v>
      </c>
      <c r="CQ112" s="61">
        <v>96</v>
      </c>
      <c r="CR112" s="6">
        <f t="shared" si="122"/>
        <v>0</v>
      </c>
      <c r="CS112" s="6">
        <f t="shared" si="123"/>
        <v>0</v>
      </c>
      <c r="CT112" s="56" t="str">
        <f t="shared" si="124"/>
        <v/>
      </c>
      <c r="CU112" s="76">
        <f t="shared" si="125"/>
        <v>0</v>
      </c>
      <c r="CV112" s="76">
        <f t="shared" si="126"/>
        <v>0</v>
      </c>
      <c r="CX112" s="6" t="str">
        <f t="shared" si="127"/>
        <v/>
      </c>
      <c r="CY112" s="6" t="str">
        <f t="shared" si="128"/>
        <v/>
      </c>
      <c r="CZ112" s="6" t="str">
        <f t="shared" si="129"/>
        <v/>
      </c>
      <c r="DA112" s="56" t="str">
        <f>4&amp;$DA$108&amp;"bet"</f>
        <v>40,11bet</v>
      </c>
      <c r="DB112" s="56">
        <f t="shared" si="181"/>
        <v>0</v>
      </c>
      <c r="DC112" s="56">
        <f t="shared" si="182"/>
        <v>0</v>
      </c>
      <c r="DG112" s="56" t="str">
        <f t="shared" si="130"/>
        <v/>
      </c>
      <c r="DH112" s="6">
        <f t="shared" si="131"/>
        <v>0</v>
      </c>
      <c r="DK112" s="6">
        <f t="shared" si="176"/>
        <v>0</v>
      </c>
      <c r="DL112" s="6" t="e">
        <f t="shared" si="177"/>
        <v>#N/A</v>
      </c>
      <c r="DN112" s="6" t="e">
        <f t="shared" si="170"/>
        <v>#N/A</v>
      </c>
      <c r="DP112" s="6" t="str">
        <f t="shared" si="132"/>
        <v/>
      </c>
      <c r="DQ112" s="293">
        <f t="shared" ca="1" si="162"/>
        <v>106</v>
      </c>
      <c r="DR112" s="6" t="str">
        <f t="shared" ca="1" si="152"/>
        <v>x</v>
      </c>
      <c r="DU112" s="293" t="e">
        <f t="shared" ca="1" si="153"/>
        <v>#N/A</v>
      </c>
      <c r="DV112" s="5"/>
      <c r="DW112" s="293" t="e">
        <f t="shared" ca="1" si="163"/>
        <v>#N/A</v>
      </c>
      <c r="DZ112" s="293" t="e">
        <f t="shared" ca="1" si="154"/>
        <v>#N/A</v>
      </c>
      <c r="EA112" s="293" t="e">
        <f t="shared" ca="1" si="155"/>
        <v>#N/A</v>
      </c>
      <c r="EB112" s="293" t="e">
        <f t="shared" ca="1" si="156"/>
        <v>#N/A</v>
      </c>
      <c r="EE112" s="6" t="str">
        <f t="shared" si="157"/>
        <v/>
      </c>
      <c r="EF112" s="293" t="e">
        <f t="shared" ca="1" si="158"/>
        <v>#N/A</v>
      </c>
      <c r="EG112" s="6" t="e">
        <f t="shared" ca="1" si="133"/>
        <v>#N/A</v>
      </c>
    </row>
    <row r="113" spans="1:137" x14ac:dyDescent="0.2">
      <c r="C113" s="75"/>
      <c r="D113" s="184" t="str">
        <f t="shared" si="95"/>
        <v/>
      </c>
      <c r="E113" s="649" t="str">
        <f t="shared" si="165"/>
        <v/>
      </c>
      <c r="F113" s="607" t="str">
        <f t="shared" si="134"/>
        <v>x</v>
      </c>
      <c r="G113" s="650"/>
      <c r="H113" s="651"/>
      <c r="I113" s="651"/>
      <c r="J113" s="651"/>
      <c r="K113" s="652"/>
      <c r="L113" s="889"/>
      <c r="M113" s="889"/>
      <c r="N113" s="653"/>
      <c r="O113" s="651"/>
      <c r="P113" s="651"/>
      <c r="Q113" s="654"/>
      <c r="R113" s="655"/>
      <c r="S113" s="607" t="str">
        <f t="shared" si="96"/>
        <v/>
      </c>
      <c r="T113" s="656" t="str">
        <f t="shared" si="97"/>
        <v/>
      </c>
      <c r="U113" s="656" t="str">
        <f t="shared" si="135"/>
        <v/>
      </c>
      <c r="V113" s="656" t="str">
        <f t="shared" si="98"/>
        <v/>
      </c>
      <c r="W113" s="719"/>
      <c r="X113" s="660"/>
      <c r="Y113" s="656" t="str">
        <f t="shared" si="166"/>
        <v/>
      </c>
      <c r="Z113" s="659"/>
      <c r="AA113" s="654"/>
      <c r="AB113" s="656" t="str">
        <f t="shared" si="99"/>
        <v/>
      </c>
      <c r="AC113" s="661" t="str">
        <f t="shared" si="136"/>
        <v/>
      </c>
      <c r="AE113" s="658" t="str">
        <f t="shared" si="100"/>
        <v/>
      </c>
      <c r="AF113" s="659"/>
      <c r="AT113" s="805" t="str">
        <f t="shared" si="161"/>
        <v/>
      </c>
      <c r="AU113" t="str">
        <f t="shared" si="137"/>
        <v/>
      </c>
      <c r="AV113" s="6" t="str">
        <f t="shared" si="101"/>
        <v/>
      </c>
      <c r="AW113" s="317" t="str">
        <f t="shared" si="102"/>
        <v/>
      </c>
      <c r="AX113" s="158" t="str">
        <f t="shared" si="103"/>
        <v/>
      </c>
      <c r="AY113" s="158" t="str">
        <f t="shared" si="104"/>
        <v/>
      </c>
      <c r="AZ113" s="309" t="str">
        <f t="shared" si="164"/>
        <v/>
      </c>
      <c r="BA113" s="318" t="str">
        <f t="shared" si="106"/>
        <v/>
      </c>
      <c r="BB113" s="473" t="str">
        <f t="shared" si="107"/>
        <v/>
      </c>
      <c r="BC113" s="80" t="str">
        <f t="shared" si="159"/>
        <v/>
      </c>
      <c r="BD113" s="56">
        <f t="shared" si="108"/>
        <v>1</v>
      </c>
      <c r="BF113" s="56" t="str">
        <f t="shared" si="109"/>
        <v/>
      </c>
      <c r="BG113" s="56" t="str">
        <f t="shared" si="110"/>
        <v/>
      </c>
      <c r="BH113" s="6" t="str">
        <f t="shared" si="111"/>
        <v/>
      </c>
      <c r="BI113" s="6">
        <v>402</v>
      </c>
      <c r="BJ113" s="56" t="str">
        <f>Stam!F100</f>
        <v>402 Pensioenkosten</v>
      </c>
      <c r="BK113" s="6" t="str">
        <f t="shared" si="112"/>
        <v/>
      </c>
      <c r="BL113" s="56">
        <f t="shared" si="138"/>
        <v>999999</v>
      </c>
      <c r="BM113" s="183">
        <f t="shared" si="139"/>
        <v>99999.000000565007</v>
      </c>
      <c r="BN113" s="61">
        <v>97</v>
      </c>
      <c r="BO113" s="6">
        <f t="shared" si="113"/>
        <v>999999</v>
      </c>
      <c r="BP113" s="6">
        <f t="shared" si="114"/>
        <v>999999</v>
      </c>
      <c r="BQ113" s="6" t="str">
        <f t="shared" si="140"/>
        <v>x</v>
      </c>
      <c r="BR113" s="206">
        <f t="shared" si="115"/>
        <v>99999.000000565007</v>
      </c>
      <c r="BS113" s="6">
        <f t="shared" si="116"/>
        <v>99999.000000565007</v>
      </c>
      <c r="BT113" s="6" t="str">
        <f t="shared" si="141"/>
        <v>x</v>
      </c>
      <c r="BU113" s="6" t="str">
        <f t="shared" si="117"/>
        <v/>
      </c>
      <c r="BW113" s="82">
        <f t="shared" si="142"/>
        <v>9999999999</v>
      </c>
      <c r="BX113" s="80" t="str">
        <f t="shared" si="118"/>
        <v>x</v>
      </c>
      <c r="BY113" s="80" t="str">
        <f t="shared" si="119"/>
        <v/>
      </c>
      <c r="BZ113" s="56" t="str">
        <f t="shared" si="143"/>
        <v/>
      </c>
      <c r="CA113" s="56" t="str">
        <f t="shared" si="144"/>
        <v/>
      </c>
      <c r="CB113" s="88">
        <f t="shared" si="145"/>
        <v>0</v>
      </c>
      <c r="CC113" s="56" t="str">
        <f t="shared" si="120"/>
        <v/>
      </c>
      <c r="CD113" s="56"/>
      <c r="CE113" s="56"/>
      <c r="CF113" s="56"/>
      <c r="CG113" s="56"/>
      <c r="CH113" s="169">
        <f t="shared" si="146"/>
        <v>9999999999</v>
      </c>
      <c r="CI113" s="170">
        <f t="shared" si="147"/>
        <v>9999999999</v>
      </c>
      <c r="CJ113" s="171">
        <f t="shared" si="148"/>
        <v>9999999999</v>
      </c>
      <c r="CK113" s="172" t="str">
        <f t="shared" si="149"/>
        <v/>
      </c>
      <c r="CL113" s="173" t="str">
        <f t="shared" si="121"/>
        <v>x</v>
      </c>
      <c r="CN113" s="6" t="str">
        <f t="shared" si="150"/>
        <v/>
      </c>
      <c r="CO113" s="293" t="e">
        <f t="shared" ca="1" si="160"/>
        <v>#N/A</v>
      </c>
      <c r="CP113" s="6" t="e">
        <f t="shared" ca="1" si="151"/>
        <v>#N/A</v>
      </c>
      <c r="CQ113" s="61">
        <v>97</v>
      </c>
      <c r="CR113" s="6">
        <f t="shared" si="122"/>
        <v>0</v>
      </c>
      <c r="CS113" s="6">
        <f t="shared" si="123"/>
        <v>0</v>
      </c>
      <c r="CT113" s="56" t="str">
        <f t="shared" si="124"/>
        <v/>
      </c>
      <c r="CU113" s="76">
        <f t="shared" si="125"/>
        <v>0</v>
      </c>
      <c r="CV113" s="76">
        <f t="shared" si="126"/>
        <v>0</v>
      </c>
      <c r="CX113" s="6" t="str">
        <f t="shared" si="127"/>
        <v/>
      </c>
      <c r="CY113" s="6" t="str">
        <f t="shared" si="128"/>
        <v/>
      </c>
      <c r="CZ113" s="6" t="str">
        <f t="shared" si="129"/>
        <v/>
      </c>
      <c r="DA113" s="56" t="str">
        <f>5&amp;$DA$108&amp;"bet"</f>
        <v>50,11bet</v>
      </c>
      <c r="DB113" s="56">
        <f t="shared" si="181"/>
        <v>0</v>
      </c>
      <c r="DC113" s="56">
        <f t="shared" si="182"/>
        <v>0</v>
      </c>
      <c r="DG113" s="56" t="str">
        <f t="shared" si="130"/>
        <v/>
      </c>
      <c r="DH113" s="6">
        <f t="shared" si="131"/>
        <v>0</v>
      </c>
      <c r="DK113" s="6">
        <f t="shared" si="176"/>
        <v>0</v>
      </c>
      <c r="DL113" s="6" t="e">
        <f t="shared" si="177"/>
        <v>#N/A</v>
      </c>
      <c r="DN113" s="6" t="e">
        <f t="shared" si="170"/>
        <v>#N/A</v>
      </c>
      <c r="DP113" s="6" t="str">
        <f t="shared" si="132"/>
        <v/>
      </c>
      <c r="DQ113" s="293">
        <f t="shared" ca="1" si="162"/>
        <v>107</v>
      </c>
      <c r="DR113" s="6" t="str">
        <f t="shared" ca="1" si="152"/>
        <v>x</v>
      </c>
      <c r="DU113" s="293" t="e">
        <f t="shared" ca="1" si="153"/>
        <v>#N/A</v>
      </c>
      <c r="DV113" s="5"/>
      <c r="DW113" s="293" t="e">
        <f t="shared" ca="1" si="163"/>
        <v>#N/A</v>
      </c>
      <c r="DZ113" s="293" t="e">
        <f t="shared" ca="1" si="154"/>
        <v>#N/A</v>
      </c>
      <c r="EA113" s="293" t="e">
        <f t="shared" ca="1" si="155"/>
        <v>#N/A</v>
      </c>
      <c r="EB113" s="293" t="e">
        <f t="shared" ca="1" si="156"/>
        <v>#N/A</v>
      </c>
      <c r="EE113" s="6" t="str">
        <f t="shared" si="157"/>
        <v/>
      </c>
      <c r="EF113" s="293" t="e">
        <f t="shared" ca="1" si="158"/>
        <v>#N/A</v>
      </c>
      <c r="EG113" s="6" t="e">
        <f t="shared" ca="1" si="133"/>
        <v>#N/A</v>
      </c>
    </row>
    <row r="114" spans="1:137" x14ac:dyDescent="0.2">
      <c r="C114" s="75"/>
      <c r="D114" s="184" t="str">
        <f t="shared" si="95"/>
        <v/>
      </c>
      <c r="E114" s="649" t="str">
        <f t="shared" si="165"/>
        <v/>
      </c>
      <c r="F114" s="607" t="str">
        <f t="shared" ref="F114:F138" si="183">IF(F113="x","x",IF(OR(H114="",G114="",P114=""),"x",IF(ISERROR(BC113),"x",F113+1)))</f>
        <v>x</v>
      </c>
      <c r="G114" s="650"/>
      <c r="H114" s="651"/>
      <c r="I114" s="651"/>
      <c r="J114" s="651"/>
      <c r="K114" s="652"/>
      <c r="L114" s="889"/>
      <c r="M114" s="889"/>
      <c r="N114" s="653"/>
      <c r="O114" s="651"/>
      <c r="P114" s="651"/>
      <c r="Q114" s="654"/>
      <c r="R114" s="655"/>
      <c r="S114" s="607" t="str">
        <f t="shared" si="96"/>
        <v/>
      </c>
      <c r="T114" s="656" t="str">
        <f t="shared" si="97"/>
        <v/>
      </c>
      <c r="U114" s="656" t="str">
        <f t="shared" si="135"/>
        <v/>
      </c>
      <c r="V114" s="656" t="str">
        <f t="shared" si="98"/>
        <v/>
      </c>
      <c r="W114" s="719"/>
      <c r="X114" s="660"/>
      <c r="Y114" s="656" t="str">
        <f t="shared" si="166"/>
        <v/>
      </c>
      <c r="Z114" s="659"/>
      <c r="AA114" s="654"/>
      <c r="AB114" s="656" t="str">
        <f t="shared" si="99"/>
        <v/>
      </c>
      <c r="AC114" s="661" t="str">
        <f t="shared" si="136"/>
        <v/>
      </c>
      <c r="AE114" s="658" t="str">
        <f t="shared" si="100"/>
        <v/>
      </c>
      <c r="AF114" s="659"/>
      <c r="AT114" s="805" t="str">
        <f t="shared" si="161"/>
        <v/>
      </c>
      <c r="AU114" t="str">
        <f t="shared" si="137"/>
        <v/>
      </c>
      <c r="AV114" s="6" t="str">
        <f t="shared" si="101"/>
        <v/>
      </c>
      <c r="AW114" s="317" t="str">
        <f t="shared" si="102"/>
        <v/>
      </c>
      <c r="AX114" s="158" t="str">
        <f t="shared" si="103"/>
        <v/>
      </c>
      <c r="AY114" s="158" t="str">
        <f t="shared" si="104"/>
        <v/>
      </c>
      <c r="AZ114" s="309" t="str">
        <f t="shared" si="164"/>
        <v/>
      </c>
      <c r="BA114" s="318" t="str">
        <f t="shared" si="106"/>
        <v/>
      </c>
      <c r="BB114" s="473" t="str">
        <f t="shared" si="107"/>
        <v/>
      </c>
      <c r="BC114" s="80" t="str">
        <f t="shared" si="159"/>
        <v/>
      </c>
      <c r="BD114" s="56">
        <f t="shared" si="108"/>
        <v>1</v>
      </c>
      <c r="BF114" s="56" t="str">
        <f t="shared" si="109"/>
        <v/>
      </c>
      <c r="BG114" s="56" t="str">
        <f t="shared" si="110"/>
        <v/>
      </c>
      <c r="BH114" s="6" t="str">
        <f t="shared" si="111"/>
        <v/>
      </c>
      <c r="BI114" s="6">
        <v>403</v>
      </c>
      <c r="BJ114" s="56" t="str">
        <f>Stam!F101</f>
        <v>403 Overige loonkosten</v>
      </c>
      <c r="BK114" s="6" t="str">
        <f t="shared" si="112"/>
        <v/>
      </c>
      <c r="BL114" s="56">
        <f t="shared" si="138"/>
        <v>999999</v>
      </c>
      <c r="BM114" s="183">
        <f t="shared" si="139"/>
        <v>99999.000000569999</v>
      </c>
      <c r="BN114" s="61">
        <v>98</v>
      </c>
      <c r="BO114" s="6">
        <f t="shared" si="113"/>
        <v>999999</v>
      </c>
      <c r="BP114" s="6">
        <f t="shared" si="114"/>
        <v>999999</v>
      </c>
      <c r="BQ114" s="6" t="str">
        <f t="shared" si="140"/>
        <v>x</v>
      </c>
      <c r="BR114" s="206">
        <f t="shared" si="115"/>
        <v>99999.000000569999</v>
      </c>
      <c r="BS114" s="6">
        <f t="shared" si="116"/>
        <v>99999.000000569999</v>
      </c>
      <c r="BT114" s="6" t="str">
        <f t="shared" si="141"/>
        <v>x</v>
      </c>
      <c r="BU114" s="6" t="str">
        <f t="shared" si="117"/>
        <v/>
      </c>
      <c r="BW114" s="82">
        <f t="shared" si="142"/>
        <v>9999999999</v>
      </c>
      <c r="BX114" s="80" t="str">
        <f t="shared" si="118"/>
        <v>x</v>
      </c>
      <c r="BY114" s="80" t="str">
        <f t="shared" si="119"/>
        <v/>
      </c>
      <c r="BZ114" s="56" t="str">
        <f t="shared" si="143"/>
        <v/>
      </c>
      <c r="CA114" s="56" t="str">
        <f t="shared" si="144"/>
        <v/>
      </c>
      <c r="CB114" s="88">
        <f t="shared" si="145"/>
        <v>0</v>
      </c>
      <c r="CC114" s="56" t="str">
        <f t="shared" si="120"/>
        <v/>
      </c>
      <c r="CD114" s="56"/>
      <c r="CE114" s="56"/>
      <c r="CF114" s="56"/>
      <c r="CG114" s="56"/>
      <c r="CH114" s="169">
        <f t="shared" si="146"/>
        <v>9999999999</v>
      </c>
      <c r="CI114" s="170">
        <f t="shared" si="147"/>
        <v>9999999999</v>
      </c>
      <c r="CJ114" s="171">
        <f t="shared" si="148"/>
        <v>9999999999</v>
      </c>
      <c r="CK114" s="172" t="str">
        <f t="shared" si="149"/>
        <v/>
      </c>
      <c r="CL114" s="173" t="str">
        <f t="shared" si="121"/>
        <v>x</v>
      </c>
      <c r="CN114" s="6" t="str">
        <f t="shared" si="150"/>
        <v/>
      </c>
      <c r="CO114" s="293" t="e">
        <f t="shared" ca="1" si="160"/>
        <v>#N/A</v>
      </c>
      <c r="CP114" s="6" t="e">
        <f t="shared" ca="1" si="151"/>
        <v>#N/A</v>
      </c>
      <c r="CQ114" s="61">
        <v>98</v>
      </c>
      <c r="CR114" s="6">
        <f t="shared" si="122"/>
        <v>0</v>
      </c>
      <c r="CS114" s="6">
        <f t="shared" si="123"/>
        <v>0</v>
      </c>
      <c r="CT114" s="56" t="str">
        <f t="shared" si="124"/>
        <v/>
      </c>
      <c r="CU114" s="76">
        <f t="shared" si="125"/>
        <v>0</v>
      </c>
      <c r="CV114" s="76">
        <f t="shared" si="126"/>
        <v>0</v>
      </c>
      <c r="CX114" s="6" t="str">
        <f t="shared" si="127"/>
        <v/>
      </c>
      <c r="CY114" s="6" t="str">
        <f t="shared" si="128"/>
        <v/>
      </c>
      <c r="CZ114" s="6" t="str">
        <f t="shared" si="129"/>
        <v/>
      </c>
      <c r="DA114" s="56" t="str">
        <f>6&amp;$DA$108&amp;"bet"</f>
        <v>60,11bet</v>
      </c>
      <c r="DB114" s="56">
        <f t="shared" si="181"/>
        <v>0</v>
      </c>
      <c r="DC114" s="56">
        <f t="shared" si="182"/>
        <v>0</v>
      </c>
      <c r="DG114" s="56" t="str">
        <f t="shared" si="130"/>
        <v/>
      </c>
      <c r="DH114" s="6">
        <f t="shared" si="131"/>
        <v>0</v>
      </c>
      <c r="DK114" s="6">
        <f t="shared" si="176"/>
        <v>0</v>
      </c>
      <c r="DL114" s="6" t="e">
        <f t="shared" si="177"/>
        <v>#N/A</v>
      </c>
      <c r="DN114" s="6" t="e">
        <f t="shared" si="170"/>
        <v>#N/A</v>
      </c>
      <c r="DP114" s="6" t="str">
        <f t="shared" si="132"/>
        <v/>
      </c>
      <c r="DQ114" s="293">
        <f t="shared" ca="1" si="162"/>
        <v>108</v>
      </c>
      <c r="DR114" s="6" t="str">
        <f t="shared" ca="1" si="152"/>
        <v>x</v>
      </c>
      <c r="DU114" s="293" t="e">
        <f t="shared" ca="1" si="153"/>
        <v>#N/A</v>
      </c>
      <c r="DV114" s="5"/>
      <c r="DW114" s="293" t="e">
        <f t="shared" ca="1" si="163"/>
        <v>#N/A</v>
      </c>
      <c r="DZ114" s="293" t="e">
        <f t="shared" ca="1" si="154"/>
        <v>#N/A</v>
      </c>
      <c r="EA114" s="293" t="e">
        <f t="shared" ca="1" si="155"/>
        <v>#N/A</v>
      </c>
      <c r="EB114" s="293" t="e">
        <f t="shared" ca="1" si="156"/>
        <v>#N/A</v>
      </c>
      <c r="EE114" s="6" t="str">
        <f t="shared" si="157"/>
        <v/>
      </c>
      <c r="EF114" s="293" t="e">
        <f t="shared" ca="1" si="158"/>
        <v>#N/A</v>
      </c>
      <c r="EG114" s="6" t="e">
        <f t="shared" ca="1" si="133"/>
        <v>#N/A</v>
      </c>
    </row>
    <row r="115" spans="1:137" x14ac:dyDescent="0.2">
      <c r="C115" s="75"/>
      <c r="D115" s="184" t="str">
        <f t="shared" si="95"/>
        <v/>
      </c>
      <c r="E115" s="649" t="str">
        <f t="shared" si="165"/>
        <v/>
      </c>
      <c r="F115" s="607" t="str">
        <f t="shared" si="183"/>
        <v>x</v>
      </c>
      <c r="G115" s="650"/>
      <c r="H115" s="651"/>
      <c r="I115" s="651"/>
      <c r="J115" s="651"/>
      <c r="K115" s="652"/>
      <c r="L115" s="889"/>
      <c r="M115" s="889"/>
      <c r="N115" s="653"/>
      <c r="O115" s="651"/>
      <c r="P115" s="651"/>
      <c r="Q115" s="654"/>
      <c r="R115" s="655"/>
      <c r="S115" s="607" t="str">
        <f t="shared" si="96"/>
        <v/>
      </c>
      <c r="T115" s="656" t="str">
        <f t="shared" si="97"/>
        <v/>
      </c>
      <c r="U115" s="656" t="str">
        <f t="shared" si="135"/>
        <v/>
      </c>
      <c r="V115" s="656" t="str">
        <f t="shared" si="98"/>
        <v/>
      </c>
      <c r="W115" s="719"/>
      <c r="X115" s="660"/>
      <c r="Y115" s="656" t="str">
        <f t="shared" si="166"/>
        <v/>
      </c>
      <c r="Z115" s="659"/>
      <c r="AA115" s="654"/>
      <c r="AB115" s="656" t="str">
        <f t="shared" si="99"/>
        <v/>
      </c>
      <c r="AC115" s="661" t="str">
        <f t="shared" si="136"/>
        <v/>
      </c>
      <c r="AE115" s="658" t="str">
        <f t="shared" si="100"/>
        <v/>
      </c>
      <c r="AF115" s="659"/>
      <c r="AT115" s="805" t="str">
        <f t="shared" si="161"/>
        <v/>
      </c>
      <c r="AU115" t="str">
        <f t="shared" si="137"/>
        <v/>
      </c>
      <c r="AV115" s="6" t="str">
        <f t="shared" si="101"/>
        <v/>
      </c>
      <c r="AW115" s="317" t="str">
        <f t="shared" si="102"/>
        <v/>
      </c>
      <c r="AX115" s="158" t="str">
        <f t="shared" si="103"/>
        <v/>
      </c>
      <c r="AY115" s="158" t="str">
        <f t="shared" si="104"/>
        <v/>
      </c>
      <c r="AZ115" s="309" t="str">
        <f t="shared" si="164"/>
        <v/>
      </c>
      <c r="BA115" s="318" t="str">
        <f t="shared" si="106"/>
        <v/>
      </c>
      <c r="BB115" s="473" t="str">
        <f t="shared" si="107"/>
        <v/>
      </c>
      <c r="BC115" s="80" t="str">
        <f t="shared" si="159"/>
        <v/>
      </c>
      <c r="BD115" s="56">
        <f t="shared" si="108"/>
        <v>1</v>
      </c>
      <c r="BF115" s="56" t="str">
        <f t="shared" si="109"/>
        <v/>
      </c>
      <c r="BG115" s="56" t="str">
        <f t="shared" si="110"/>
        <v/>
      </c>
      <c r="BH115" s="6" t="str">
        <f t="shared" si="111"/>
        <v/>
      </c>
      <c r="BI115" s="6">
        <v>404</v>
      </c>
      <c r="BJ115" s="56" t="str">
        <f>Stam!F102</f>
        <v>404 Uitkeringen, subsidie</v>
      </c>
      <c r="BK115" s="6" t="str">
        <f t="shared" si="112"/>
        <v/>
      </c>
      <c r="BL115" s="56">
        <f t="shared" si="138"/>
        <v>999999</v>
      </c>
      <c r="BM115" s="183">
        <f t="shared" si="139"/>
        <v>99999.000000575004</v>
      </c>
      <c r="BN115" s="61">
        <v>99</v>
      </c>
      <c r="BO115" s="6">
        <f t="shared" si="113"/>
        <v>999999</v>
      </c>
      <c r="BP115" s="6">
        <f t="shared" si="114"/>
        <v>999999</v>
      </c>
      <c r="BQ115" s="6" t="str">
        <f t="shared" si="140"/>
        <v>x</v>
      </c>
      <c r="BR115" s="206">
        <f t="shared" si="115"/>
        <v>99999.000000575004</v>
      </c>
      <c r="BS115" s="6">
        <f t="shared" si="116"/>
        <v>99999.000000575004</v>
      </c>
      <c r="BT115" s="6" t="str">
        <f t="shared" si="141"/>
        <v>x</v>
      </c>
      <c r="BU115" s="6" t="str">
        <f t="shared" si="117"/>
        <v/>
      </c>
      <c r="BW115" s="82">
        <f t="shared" si="142"/>
        <v>9999999999</v>
      </c>
      <c r="BX115" s="80" t="str">
        <f t="shared" si="118"/>
        <v>x</v>
      </c>
      <c r="BY115" s="80" t="str">
        <f t="shared" si="119"/>
        <v/>
      </c>
      <c r="BZ115" s="56" t="str">
        <f t="shared" si="143"/>
        <v/>
      </c>
      <c r="CA115" s="56" t="str">
        <f t="shared" si="144"/>
        <v/>
      </c>
      <c r="CB115" s="88">
        <f t="shared" si="145"/>
        <v>0</v>
      </c>
      <c r="CC115" s="56" t="str">
        <f t="shared" si="120"/>
        <v/>
      </c>
      <c r="CD115" s="56"/>
      <c r="CE115" s="56"/>
      <c r="CF115" s="56"/>
      <c r="CG115" s="56"/>
      <c r="CH115" s="169">
        <f t="shared" si="146"/>
        <v>9999999999</v>
      </c>
      <c r="CI115" s="170">
        <f t="shared" si="147"/>
        <v>9999999999</v>
      </c>
      <c r="CJ115" s="171">
        <f t="shared" si="148"/>
        <v>9999999999</v>
      </c>
      <c r="CK115" s="172" t="str">
        <f t="shared" si="149"/>
        <v/>
      </c>
      <c r="CL115" s="173" t="str">
        <f t="shared" si="121"/>
        <v>x</v>
      </c>
      <c r="CN115" s="6" t="str">
        <f t="shared" si="150"/>
        <v/>
      </c>
      <c r="CO115" s="293" t="e">
        <f t="shared" ca="1" si="160"/>
        <v>#N/A</v>
      </c>
      <c r="CP115" s="6" t="e">
        <f t="shared" ca="1" si="151"/>
        <v>#N/A</v>
      </c>
      <c r="CQ115" s="61">
        <v>99</v>
      </c>
      <c r="CR115" s="6">
        <f t="shared" si="122"/>
        <v>0</v>
      </c>
      <c r="CS115" s="6">
        <f t="shared" si="123"/>
        <v>0</v>
      </c>
      <c r="CT115" s="56" t="str">
        <f t="shared" si="124"/>
        <v/>
      </c>
      <c r="CU115" s="76">
        <f t="shared" si="125"/>
        <v>0</v>
      </c>
      <c r="CV115" s="76">
        <f t="shared" si="126"/>
        <v>0</v>
      </c>
      <c r="CX115" s="6" t="str">
        <f t="shared" si="127"/>
        <v/>
      </c>
      <c r="CY115" s="6" t="str">
        <f t="shared" si="128"/>
        <v/>
      </c>
      <c r="CZ115" s="6" t="str">
        <f t="shared" si="129"/>
        <v/>
      </c>
      <c r="DA115" s="56" t="str">
        <f>7&amp;$DA$108&amp;"bet"</f>
        <v>70,11bet</v>
      </c>
      <c r="DB115" s="56">
        <f t="shared" si="181"/>
        <v>0</v>
      </c>
      <c r="DC115" s="56">
        <f t="shared" si="182"/>
        <v>0</v>
      </c>
      <c r="DG115" s="56" t="str">
        <f t="shared" si="130"/>
        <v/>
      </c>
      <c r="DH115" s="6">
        <f t="shared" si="131"/>
        <v>0</v>
      </c>
      <c r="DK115" s="6">
        <f t="shared" si="176"/>
        <v>0</v>
      </c>
      <c r="DL115" s="6" t="e">
        <f t="shared" si="177"/>
        <v>#N/A</v>
      </c>
      <c r="DN115" s="6" t="e">
        <f t="shared" si="170"/>
        <v>#N/A</v>
      </c>
      <c r="DP115" s="6" t="str">
        <f t="shared" si="132"/>
        <v/>
      </c>
      <c r="DQ115" s="293">
        <f t="shared" ca="1" si="162"/>
        <v>109</v>
      </c>
      <c r="DR115" s="6" t="str">
        <f t="shared" ca="1" si="152"/>
        <v>x</v>
      </c>
      <c r="DU115" s="293" t="e">
        <f t="shared" ca="1" si="153"/>
        <v>#N/A</v>
      </c>
      <c r="DV115" s="5"/>
      <c r="DW115" s="293" t="e">
        <f t="shared" ca="1" si="163"/>
        <v>#N/A</v>
      </c>
      <c r="DZ115" s="293" t="e">
        <f t="shared" ca="1" si="154"/>
        <v>#N/A</v>
      </c>
      <c r="EA115" s="293" t="e">
        <f t="shared" ca="1" si="155"/>
        <v>#N/A</v>
      </c>
      <c r="EB115" s="293" t="e">
        <f t="shared" ca="1" si="156"/>
        <v>#N/A</v>
      </c>
      <c r="EE115" s="6" t="str">
        <f t="shared" si="157"/>
        <v/>
      </c>
      <c r="EF115" s="293" t="e">
        <f t="shared" ca="1" si="158"/>
        <v>#N/A</v>
      </c>
      <c r="EG115" s="6" t="e">
        <f t="shared" ca="1" si="133"/>
        <v>#N/A</v>
      </c>
    </row>
    <row r="116" spans="1:137" x14ac:dyDescent="0.2">
      <c r="C116" s="75"/>
      <c r="D116" s="184" t="str">
        <f t="shared" si="95"/>
        <v/>
      </c>
      <c r="E116" s="649" t="str">
        <f t="shared" si="165"/>
        <v/>
      </c>
      <c r="F116" s="607" t="str">
        <f t="shared" si="183"/>
        <v>x</v>
      </c>
      <c r="G116" s="650"/>
      <c r="H116" s="651"/>
      <c r="I116" s="651"/>
      <c r="J116" s="651"/>
      <c r="K116" s="652"/>
      <c r="L116" s="889"/>
      <c r="M116" s="889"/>
      <c r="N116" s="653"/>
      <c r="O116" s="651"/>
      <c r="P116" s="651"/>
      <c r="Q116" s="654"/>
      <c r="R116" s="655"/>
      <c r="S116" s="607" t="str">
        <f t="shared" si="96"/>
        <v/>
      </c>
      <c r="T116" s="656" t="str">
        <f t="shared" si="97"/>
        <v/>
      </c>
      <c r="U116" s="656" t="str">
        <f t="shared" si="135"/>
        <v/>
      </c>
      <c r="V116" s="656" t="str">
        <f t="shared" si="98"/>
        <v/>
      </c>
      <c r="W116" s="719"/>
      <c r="X116" s="660"/>
      <c r="Y116" s="656" t="str">
        <f t="shared" si="166"/>
        <v/>
      </c>
      <c r="Z116" s="659"/>
      <c r="AA116" s="654"/>
      <c r="AB116" s="656" t="str">
        <f t="shared" si="99"/>
        <v/>
      </c>
      <c r="AC116" s="661" t="str">
        <f t="shared" si="136"/>
        <v/>
      </c>
      <c r="AE116" s="658" t="str">
        <f t="shared" si="100"/>
        <v/>
      </c>
      <c r="AF116" s="659"/>
      <c r="AT116" s="805" t="str">
        <f t="shared" si="161"/>
        <v/>
      </c>
      <c r="AU116" t="str">
        <f t="shared" si="137"/>
        <v/>
      </c>
      <c r="AV116" s="6" t="str">
        <f t="shared" si="101"/>
        <v/>
      </c>
      <c r="AW116" s="317" t="str">
        <f t="shared" si="102"/>
        <v/>
      </c>
      <c r="AX116" s="158" t="str">
        <f t="shared" si="103"/>
        <v/>
      </c>
      <c r="AY116" s="158" t="str">
        <f t="shared" si="104"/>
        <v/>
      </c>
      <c r="AZ116" s="309" t="str">
        <f t="shared" si="164"/>
        <v/>
      </c>
      <c r="BA116" s="318" t="str">
        <f t="shared" si="106"/>
        <v/>
      </c>
      <c r="BB116" s="473" t="str">
        <f t="shared" si="107"/>
        <v/>
      </c>
      <c r="BC116" s="80" t="str">
        <f t="shared" si="159"/>
        <v/>
      </c>
      <c r="BD116" s="56">
        <f t="shared" si="108"/>
        <v>1</v>
      </c>
      <c r="BF116" s="56" t="str">
        <f t="shared" si="109"/>
        <v/>
      </c>
      <c r="BG116" s="56" t="str">
        <f t="shared" si="110"/>
        <v/>
      </c>
      <c r="BH116" s="6" t="str">
        <f t="shared" si="111"/>
        <v/>
      </c>
      <c r="BI116" s="6">
        <v>405</v>
      </c>
      <c r="BJ116" s="56" t="str">
        <f>Stam!F103</f>
        <v>405 Vrij</v>
      </c>
      <c r="BK116" s="6" t="str">
        <f t="shared" si="112"/>
        <v/>
      </c>
      <c r="BL116" s="56">
        <f t="shared" si="138"/>
        <v>999999</v>
      </c>
      <c r="BM116" s="183">
        <f t="shared" si="139"/>
        <v>99999.000000579996</v>
      </c>
      <c r="BN116" s="61">
        <v>100</v>
      </c>
      <c r="BO116" s="6">
        <f t="shared" si="113"/>
        <v>999999</v>
      </c>
      <c r="BP116" s="6">
        <f t="shared" si="114"/>
        <v>999999</v>
      </c>
      <c r="BQ116" s="6" t="str">
        <f t="shared" si="140"/>
        <v>x</v>
      </c>
      <c r="BR116" s="206">
        <f t="shared" si="115"/>
        <v>99999.000000579996</v>
      </c>
      <c r="BS116" s="6">
        <f t="shared" si="116"/>
        <v>99999.000000579996</v>
      </c>
      <c r="BT116" s="6" t="str">
        <f t="shared" si="141"/>
        <v>x</v>
      </c>
      <c r="BU116" s="6" t="str">
        <f t="shared" si="117"/>
        <v/>
      </c>
      <c r="BW116" s="82">
        <f t="shared" si="142"/>
        <v>9999999999</v>
      </c>
      <c r="BX116" s="80" t="str">
        <f t="shared" si="118"/>
        <v>x</v>
      </c>
      <c r="BY116" s="80" t="str">
        <f t="shared" si="119"/>
        <v/>
      </c>
      <c r="BZ116" s="56" t="str">
        <f t="shared" si="143"/>
        <v/>
      </c>
      <c r="CA116" s="56" t="str">
        <f t="shared" si="144"/>
        <v/>
      </c>
      <c r="CB116" s="88">
        <f t="shared" si="145"/>
        <v>0</v>
      </c>
      <c r="CC116" s="56" t="str">
        <f t="shared" si="120"/>
        <v/>
      </c>
      <c r="CD116" s="56"/>
      <c r="CE116" s="56"/>
      <c r="CF116" s="56"/>
      <c r="CG116" s="56"/>
      <c r="CH116" s="169">
        <f t="shared" si="146"/>
        <v>9999999999</v>
      </c>
      <c r="CI116" s="170">
        <f t="shared" si="147"/>
        <v>9999999999</v>
      </c>
      <c r="CJ116" s="171">
        <f t="shared" si="148"/>
        <v>9999999999</v>
      </c>
      <c r="CK116" s="172" t="str">
        <f t="shared" si="149"/>
        <v/>
      </c>
      <c r="CL116" s="173" t="str">
        <f t="shared" si="121"/>
        <v>x</v>
      </c>
      <c r="CN116" s="6" t="str">
        <f t="shared" si="150"/>
        <v/>
      </c>
      <c r="CO116" s="293" t="e">
        <f t="shared" ca="1" si="160"/>
        <v>#N/A</v>
      </c>
      <c r="CP116" s="6" t="e">
        <f t="shared" ca="1" si="151"/>
        <v>#N/A</v>
      </c>
      <c r="CQ116" s="61">
        <v>100</v>
      </c>
      <c r="CR116" s="6">
        <f t="shared" si="122"/>
        <v>0</v>
      </c>
      <c r="CS116" s="6">
        <f t="shared" si="123"/>
        <v>0</v>
      </c>
      <c r="CT116" s="56" t="str">
        <f t="shared" si="124"/>
        <v/>
      </c>
      <c r="CU116" s="76">
        <f t="shared" si="125"/>
        <v>0</v>
      </c>
      <c r="CV116" s="76">
        <f t="shared" si="126"/>
        <v>0</v>
      </c>
      <c r="CX116" s="6" t="str">
        <f t="shared" si="127"/>
        <v/>
      </c>
      <c r="CY116" s="6" t="str">
        <f t="shared" si="128"/>
        <v/>
      </c>
      <c r="CZ116" s="6" t="str">
        <f t="shared" si="129"/>
        <v/>
      </c>
      <c r="DA116" s="56" t="str">
        <f>8&amp;$DA$108&amp;"bet"</f>
        <v>80,11bet</v>
      </c>
      <c r="DB116" s="56">
        <f t="shared" si="181"/>
        <v>0</v>
      </c>
      <c r="DC116" s="56">
        <f t="shared" si="182"/>
        <v>0</v>
      </c>
      <c r="DG116" s="56" t="str">
        <f t="shared" si="130"/>
        <v/>
      </c>
      <c r="DH116" s="6">
        <f t="shared" si="131"/>
        <v>0</v>
      </c>
      <c r="DK116" s="6">
        <f t="shared" si="176"/>
        <v>0</v>
      </c>
      <c r="DL116" s="6" t="e">
        <f t="shared" si="177"/>
        <v>#N/A</v>
      </c>
      <c r="DN116" s="6" t="e">
        <f t="shared" si="170"/>
        <v>#N/A</v>
      </c>
      <c r="DP116" s="6" t="str">
        <f t="shared" si="132"/>
        <v/>
      </c>
      <c r="DQ116" s="293">
        <f t="shared" ca="1" si="162"/>
        <v>110</v>
      </c>
      <c r="DR116" s="6" t="str">
        <f t="shared" ca="1" si="152"/>
        <v>x</v>
      </c>
      <c r="DU116" s="293" t="e">
        <f t="shared" ca="1" si="153"/>
        <v>#N/A</v>
      </c>
      <c r="DV116" s="5"/>
      <c r="DW116" s="293" t="e">
        <f t="shared" ca="1" si="163"/>
        <v>#N/A</v>
      </c>
      <c r="DZ116" s="293" t="e">
        <f t="shared" ca="1" si="154"/>
        <v>#N/A</v>
      </c>
      <c r="EA116" s="293" t="e">
        <f t="shared" ca="1" si="155"/>
        <v>#N/A</v>
      </c>
      <c r="EB116" s="293" t="e">
        <f t="shared" ca="1" si="156"/>
        <v>#N/A</v>
      </c>
      <c r="EE116" s="6" t="str">
        <f t="shared" si="157"/>
        <v/>
      </c>
      <c r="EF116" s="293" t="e">
        <f t="shared" ca="1" si="158"/>
        <v>#N/A</v>
      </c>
      <c r="EG116" s="6" t="e">
        <f t="shared" ca="1" si="133"/>
        <v>#N/A</v>
      </c>
    </row>
    <row r="117" spans="1:137" x14ac:dyDescent="0.2">
      <c r="A117" s="842" t="s">
        <v>247</v>
      </c>
      <c r="C117" s="75"/>
      <c r="D117" s="184" t="str">
        <f t="shared" si="95"/>
        <v/>
      </c>
      <c r="E117" s="649" t="str">
        <f t="shared" si="165"/>
        <v/>
      </c>
      <c r="F117" s="607" t="str">
        <f t="shared" si="183"/>
        <v>x</v>
      </c>
      <c r="G117" s="650"/>
      <c r="H117" s="651"/>
      <c r="I117" s="651"/>
      <c r="J117" s="651"/>
      <c r="K117" s="652"/>
      <c r="L117" s="889"/>
      <c r="M117" s="889"/>
      <c r="N117" s="653"/>
      <c r="O117" s="651"/>
      <c r="P117" s="651"/>
      <c r="Q117" s="654"/>
      <c r="R117" s="655"/>
      <c r="S117" s="607" t="str">
        <f t="shared" si="96"/>
        <v/>
      </c>
      <c r="T117" s="656" t="str">
        <f t="shared" si="97"/>
        <v/>
      </c>
      <c r="U117" s="656" t="str">
        <f t="shared" si="135"/>
        <v/>
      </c>
      <c r="V117" s="656" t="str">
        <f t="shared" si="98"/>
        <v/>
      </c>
      <c r="W117" s="719"/>
      <c r="X117" s="660"/>
      <c r="Y117" s="656" t="str">
        <f t="shared" si="166"/>
        <v/>
      </c>
      <c r="Z117" s="659"/>
      <c r="AA117" s="654"/>
      <c r="AB117" s="656" t="str">
        <f t="shared" si="99"/>
        <v/>
      </c>
      <c r="AC117" s="661" t="str">
        <f t="shared" si="136"/>
        <v/>
      </c>
      <c r="AE117" s="658" t="str">
        <f t="shared" si="100"/>
        <v/>
      </c>
      <c r="AF117" s="659"/>
      <c r="AT117" s="805" t="str">
        <f t="shared" si="161"/>
        <v/>
      </c>
      <c r="AU117" t="str">
        <f t="shared" si="137"/>
        <v/>
      </c>
      <c r="AV117" s="6" t="str">
        <f t="shared" si="101"/>
        <v/>
      </c>
      <c r="AW117" s="317" t="str">
        <f t="shared" si="102"/>
        <v/>
      </c>
      <c r="AX117" s="158" t="str">
        <f t="shared" si="103"/>
        <v/>
      </c>
      <c r="AY117" s="158" t="str">
        <f t="shared" si="104"/>
        <v/>
      </c>
      <c r="AZ117" s="309" t="str">
        <f t="shared" si="164"/>
        <v/>
      </c>
      <c r="BA117" s="318" t="str">
        <f t="shared" si="106"/>
        <v/>
      </c>
      <c r="BB117" s="473" t="str">
        <f t="shared" si="107"/>
        <v/>
      </c>
      <c r="BC117" s="80" t="str">
        <f t="shared" si="159"/>
        <v/>
      </c>
      <c r="BD117" s="56">
        <f t="shared" si="108"/>
        <v>1</v>
      </c>
      <c r="BF117" s="56" t="str">
        <f t="shared" si="109"/>
        <v/>
      </c>
      <c r="BG117" s="56" t="str">
        <f t="shared" si="110"/>
        <v/>
      </c>
      <c r="BH117" s="6" t="str">
        <f t="shared" si="111"/>
        <v/>
      </c>
      <c r="BI117" s="6">
        <v>406</v>
      </c>
      <c r="BJ117" s="56" t="str">
        <f>Stam!F104</f>
        <v>406 Vrij</v>
      </c>
      <c r="BK117" s="6" t="str">
        <f t="shared" si="112"/>
        <v/>
      </c>
      <c r="BL117" s="56">
        <f t="shared" si="138"/>
        <v>999999</v>
      </c>
      <c r="BM117" s="183">
        <f t="shared" si="139"/>
        <v>99999.000000585002</v>
      </c>
      <c r="BN117" s="61">
        <v>101</v>
      </c>
      <c r="BO117" s="6">
        <f t="shared" si="113"/>
        <v>999999</v>
      </c>
      <c r="BP117" s="6">
        <f t="shared" si="114"/>
        <v>999999</v>
      </c>
      <c r="BQ117" s="6" t="str">
        <f t="shared" si="140"/>
        <v>x</v>
      </c>
      <c r="BR117" s="206">
        <f t="shared" si="115"/>
        <v>99999.000000585002</v>
      </c>
      <c r="BS117" s="6">
        <f t="shared" si="116"/>
        <v>99999.000000585002</v>
      </c>
      <c r="BT117" s="6" t="str">
        <f t="shared" si="141"/>
        <v>x</v>
      </c>
      <c r="BU117" s="6" t="str">
        <f t="shared" si="117"/>
        <v/>
      </c>
      <c r="BW117" s="82">
        <f t="shared" si="142"/>
        <v>9999999999</v>
      </c>
      <c r="BX117" s="80" t="str">
        <f t="shared" si="118"/>
        <v>x</v>
      </c>
      <c r="BY117" s="80" t="str">
        <f t="shared" si="119"/>
        <v/>
      </c>
      <c r="BZ117" s="56" t="str">
        <f t="shared" si="143"/>
        <v/>
      </c>
      <c r="CA117" s="56" t="str">
        <f t="shared" si="144"/>
        <v/>
      </c>
      <c r="CB117" s="88">
        <f t="shared" si="145"/>
        <v>0</v>
      </c>
      <c r="CC117" s="56" t="str">
        <f t="shared" si="120"/>
        <v/>
      </c>
      <c r="CD117" s="56"/>
      <c r="CE117" s="56"/>
      <c r="CF117" s="56"/>
      <c r="CG117" s="56"/>
      <c r="CH117" s="169">
        <f t="shared" si="146"/>
        <v>9999999999</v>
      </c>
      <c r="CI117" s="170">
        <f t="shared" si="147"/>
        <v>9999999999</v>
      </c>
      <c r="CJ117" s="171">
        <f t="shared" si="148"/>
        <v>9999999999</v>
      </c>
      <c r="CK117" s="172" t="str">
        <f t="shared" si="149"/>
        <v/>
      </c>
      <c r="CL117" s="173" t="str">
        <f t="shared" si="121"/>
        <v>x</v>
      </c>
      <c r="CN117" s="6" t="str">
        <f t="shared" si="150"/>
        <v/>
      </c>
      <c r="CO117" s="293" t="e">
        <f t="shared" ca="1" si="160"/>
        <v>#N/A</v>
      </c>
      <c r="CP117" s="6" t="e">
        <f t="shared" ca="1" si="151"/>
        <v>#N/A</v>
      </c>
      <c r="CQ117" s="61">
        <v>101</v>
      </c>
      <c r="CR117" s="6">
        <f t="shared" si="122"/>
        <v>0</v>
      </c>
      <c r="CS117" s="6">
        <f t="shared" si="123"/>
        <v>0</v>
      </c>
      <c r="CT117" s="56" t="str">
        <f t="shared" si="124"/>
        <v/>
      </c>
      <c r="CU117" s="76">
        <f t="shared" si="125"/>
        <v>0</v>
      </c>
      <c r="CV117" s="76">
        <f t="shared" si="126"/>
        <v>0</v>
      </c>
      <c r="CX117" s="6" t="str">
        <f t="shared" si="127"/>
        <v/>
      </c>
      <c r="CY117" s="6" t="str">
        <f t="shared" si="128"/>
        <v/>
      </c>
      <c r="CZ117" s="6" t="str">
        <f t="shared" si="129"/>
        <v/>
      </c>
      <c r="DA117" s="56" t="str">
        <f>9&amp;$DA$108&amp;"bet"</f>
        <v>90,11bet</v>
      </c>
      <c r="DB117" s="56">
        <f t="shared" si="181"/>
        <v>0</v>
      </c>
      <c r="DC117" s="56">
        <f t="shared" si="182"/>
        <v>0</v>
      </c>
      <c r="DG117" s="56" t="str">
        <f t="shared" si="130"/>
        <v/>
      </c>
      <c r="DH117" s="6">
        <f t="shared" si="131"/>
        <v>0</v>
      </c>
      <c r="DK117" s="6">
        <f t="shared" si="176"/>
        <v>0</v>
      </c>
      <c r="DL117" s="6" t="e">
        <f t="shared" si="177"/>
        <v>#N/A</v>
      </c>
      <c r="DN117" s="6" t="e">
        <f t="shared" si="170"/>
        <v>#N/A</v>
      </c>
      <c r="DP117" s="6" t="str">
        <f t="shared" si="132"/>
        <v/>
      </c>
      <c r="DQ117" s="293">
        <f t="shared" ca="1" si="162"/>
        <v>111</v>
      </c>
      <c r="DR117" s="6" t="str">
        <f t="shared" ca="1" si="152"/>
        <v>x</v>
      </c>
      <c r="DU117" s="293" t="e">
        <f t="shared" ca="1" si="153"/>
        <v>#N/A</v>
      </c>
      <c r="DV117" s="5"/>
      <c r="DW117" s="293" t="e">
        <f t="shared" ca="1" si="163"/>
        <v>#N/A</v>
      </c>
      <c r="DZ117" s="293" t="e">
        <f t="shared" ca="1" si="154"/>
        <v>#N/A</v>
      </c>
      <c r="EA117" s="293" t="e">
        <f t="shared" ca="1" si="155"/>
        <v>#N/A</v>
      </c>
      <c r="EB117" s="293" t="e">
        <f t="shared" ca="1" si="156"/>
        <v>#N/A</v>
      </c>
      <c r="EE117" s="6" t="str">
        <f t="shared" si="157"/>
        <v/>
      </c>
      <c r="EF117" s="293" t="e">
        <f t="shared" ca="1" si="158"/>
        <v>#N/A</v>
      </c>
      <c r="EG117" s="6" t="e">
        <f t="shared" ca="1" si="133"/>
        <v>#N/A</v>
      </c>
    </row>
    <row r="118" spans="1:137" x14ac:dyDescent="0.2">
      <c r="C118" s="75"/>
      <c r="D118" s="184" t="str">
        <f t="shared" si="95"/>
        <v/>
      </c>
      <c r="E118" s="649" t="str">
        <f t="shared" si="165"/>
        <v/>
      </c>
      <c r="F118" s="607" t="str">
        <f t="shared" si="183"/>
        <v>x</v>
      </c>
      <c r="G118" s="650"/>
      <c r="H118" s="651"/>
      <c r="I118" s="651"/>
      <c r="J118" s="651"/>
      <c r="K118" s="652"/>
      <c r="L118" s="889"/>
      <c r="M118" s="889"/>
      <c r="N118" s="653"/>
      <c r="O118" s="651"/>
      <c r="P118" s="651"/>
      <c r="Q118" s="654"/>
      <c r="R118" s="655"/>
      <c r="S118" s="607" t="str">
        <f t="shared" si="96"/>
        <v/>
      </c>
      <c r="T118" s="656" t="str">
        <f t="shared" si="97"/>
        <v/>
      </c>
      <c r="U118" s="656" t="str">
        <f t="shared" si="135"/>
        <v/>
      </c>
      <c r="V118" s="656" t="str">
        <f t="shared" si="98"/>
        <v/>
      </c>
      <c r="W118" s="719"/>
      <c r="X118" s="660"/>
      <c r="Y118" s="656" t="str">
        <f t="shared" si="166"/>
        <v/>
      </c>
      <c r="Z118" s="659"/>
      <c r="AA118" s="654"/>
      <c r="AB118" s="656" t="str">
        <f t="shared" si="99"/>
        <v/>
      </c>
      <c r="AC118" s="661" t="str">
        <f t="shared" si="136"/>
        <v/>
      </c>
      <c r="AE118" s="658" t="str">
        <f t="shared" si="100"/>
        <v/>
      </c>
      <c r="AF118" s="659"/>
      <c r="AR118" s="598"/>
      <c r="AT118" s="805" t="str">
        <f t="shared" si="161"/>
        <v/>
      </c>
      <c r="AU118" t="str">
        <f t="shared" si="137"/>
        <v/>
      </c>
      <c r="AV118" s="6" t="str">
        <f t="shared" si="101"/>
        <v/>
      </c>
      <c r="AW118" s="317" t="str">
        <f t="shared" si="102"/>
        <v/>
      </c>
      <c r="AX118" s="158" t="str">
        <f t="shared" si="103"/>
        <v/>
      </c>
      <c r="AY118" s="158" t="str">
        <f t="shared" si="104"/>
        <v/>
      </c>
      <c r="AZ118" s="309" t="str">
        <f t="shared" si="164"/>
        <v/>
      </c>
      <c r="BA118" s="318" t="str">
        <f t="shared" si="106"/>
        <v/>
      </c>
      <c r="BB118" s="473" t="str">
        <f t="shared" si="107"/>
        <v/>
      </c>
      <c r="BC118" s="80" t="str">
        <f t="shared" si="159"/>
        <v/>
      </c>
      <c r="BD118" s="56">
        <f t="shared" si="108"/>
        <v>1</v>
      </c>
      <c r="BF118" s="56" t="str">
        <f t="shared" si="109"/>
        <v/>
      </c>
      <c r="BG118" s="56" t="str">
        <f t="shared" si="110"/>
        <v/>
      </c>
      <c r="BH118" s="6" t="str">
        <f t="shared" si="111"/>
        <v/>
      </c>
      <c r="BI118" s="6">
        <v>407</v>
      </c>
      <c r="BJ118" s="56" t="str">
        <f>Stam!F105</f>
        <v>407 Vrij</v>
      </c>
      <c r="BK118" s="6" t="str">
        <f t="shared" si="112"/>
        <v/>
      </c>
      <c r="BL118" s="56">
        <f t="shared" si="138"/>
        <v>999999</v>
      </c>
      <c r="BM118" s="183">
        <f t="shared" si="139"/>
        <v>99999.000000589993</v>
      </c>
      <c r="BN118" s="61">
        <v>102</v>
      </c>
      <c r="BO118" s="6">
        <f t="shared" si="113"/>
        <v>999999</v>
      </c>
      <c r="BP118" s="6">
        <f t="shared" si="114"/>
        <v>999999</v>
      </c>
      <c r="BQ118" s="6" t="str">
        <f t="shared" si="140"/>
        <v>x</v>
      </c>
      <c r="BR118" s="206">
        <f t="shared" si="115"/>
        <v>99999.000000589993</v>
      </c>
      <c r="BS118" s="6">
        <f t="shared" si="116"/>
        <v>99999.000000589993</v>
      </c>
      <c r="BT118" s="6" t="str">
        <f t="shared" si="141"/>
        <v>x</v>
      </c>
      <c r="BU118" s="6" t="str">
        <f t="shared" si="117"/>
        <v/>
      </c>
      <c r="BW118" s="82">
        <f t="shared" si="142"/>
        <v>9999999999</v>
      </c>
      <c r="BX118" s="80" t="str">
        <f t="shared" si="118"/>
        <v>x</v>
      </c>
      <c r="BY118" s="80" t="str">
        <f t="shared" si="119"/>
        <v/>
      </c>
      <c r="BZ118" s="56" t="str">
        <f t="shared" si="143"/>
        <v/>
      </c>
      <c r="CA118" s="56" t="str">
        <f t="shared" si="144"/>
        <v/>
      </c>
      <c r="CB118" s="88">
        <f t="shared" si="145"/>
        <v>0</v>
      </c>
      <c r="CC118" s="56" t="str">
        <f t="shared" si="120"/>
        <v/>
      </c>
      <c r="CD118" s="56"/>
      <c r="CE118" s="56"/>
      <c r="CF118" s="56"/>
      <c r="CG118" s="56"/>
      <c r="CH118" s="169">
        <f t="shared" si="146"/>
        <v>9999999999</v>
      </c>
      <c r="CI118" s="170">
        <f t="shared" si="147"/>
        <v>9999999999</v>
      </c>
      <c r="CJ118" s="171">
        <f t="shared" si="148"/>
        <v>9999999999</v>
      </c>
      <c r="CK118" s="172" t="str">
        <f t="shared" si="149"/>
        <v/>
      </c>
      <c r="CL118" s="173" t="str">
        <f t="shared" si="121"/>
        <v>x</v>
      </c>
      <c r="CN118" s="6" t="str">
        <f t="shared" si="150"/>
        <v/>
      </c>
      <c r="CO118" s="293" t="e">
        <f t="shared" ca="1" si="160"/>
        <v>#N/A</v>
      </c>
      <c r="CP118" s="6" t="e">
        <f t="shared" ca="1" si="151"/>
        <v>#N/A</v>
      </c>
      <c r="CQ118" s="61">
        <v>102</v>
      </c>
      <c r="CR118" s="6">
        <f t="shared" si="122"/>
        <v>0</v>
      </c>
      <c r="CS118" s="6">
        <f t="shared" si="123"/>
        <v>0</v>
      </c>
      <c r="CT118" s="56" t="str">
        <f t="shared" si="124"/>
        <v/>
      </c>
      <c r="CU118" s="76">
        <f t="shared" si="125"/>
        <v>0</v>
      </c>
      <c r="CV118" s="76">
        <f t="shared" si="126"/>
        <v>0</v>
      </c>
      <c r="CX118" s="6" t="str">
        <f t="shared" si="127"/>
        <v/>
      </c>
      <c r="CY118" s="6" t="str">
        <f t="shared" si="128"/>
        <v/>
      </c>
      <c r="CZ118" s="6" t="str">
        <f t="shared" si="129"/>
        <v/>
      </c>
      <c r="DA118" s="56" t="str">
        <f>10&amp;$DA$108&amp;"bet"</f>
        <v>100,11bet</v>
      </c>
      <c r="DB118" s="56">
        <f t="shared" si="181"/>
        <v>0</v>
      </c>
      <c r="DC118" s="56">
        <f t="shared" si="182"/>
        <v>0</v>
      </c>
      <c r="DG118" s="56" t="str">
        <f t="shared" si="130"/>
        <v/>
      </c>
      <c r="DH118" s="6">
        <f t="shared" si="131"/>
        <v>0</v>
      </c>
      <c r="DK118" s="6">
        <f t="shared" si="176"/>
        <v>0</v>
      </c>
      <c r="DL118" s="6" t="e">
        <f t="shared" si="177"/>
        <v>#N/A</v>
      </c>
      <c r="DN118" s="6" t="e">
        <f t="shared" si="170"/>
        <v>#N/A</v>
      </c>
      <c r="DP118" s="6" t="str">
        <f t="shared" si="132"/>
        <v/>
      </c>
      <c r="DQ118" s="293">
        <f t="shared" ca="1" si="162"/>
        <v>112</v>
      </c>
      <c r="DR118" s="6" t="str">
        <f t="shared" ca="1" si="152"/>
        <v>x</v>
      </c>
      <c r="DU118" s="293" t="e">
        <f t="shared" ca="1" si="153"/>
        <v>#N/A</v>
      </c>
      <c r="DV118" s="5"/>
      <c r="DW118" s="293" t="e">
        <f t="shared" ca="1" si="163"/>
        <v>#N/A</v>
      </c>
      <c r="DZ118" s="293" t="e">
        <f t="shared" ca="1" si="154"/>
        <v>#N/A</v>
      </c>
      <c r="EA118" s="293" t="e">
        <f t="shared" ca="1" si="155"/>
        <v>#N/A</v>
      </c>
      <c r="EB118" s="293" t="e">
        <f t="shared" ca="1" si="156"/>
        <v>#N/A</v>
      </c>
      <c r="EE118" s="6" t="str">
        <f t="shared" si="157"/>
        <v/>
      </c>
      <c r="EF118" s="293" t="e">
        <f t="shared" ca="1" si="158"/>
        <v>#N/A</v>
      </c>
      <c r="EG118" s="6" t="e">
        <f t="shared" ca="1" si="133"/>
        <v>#N/A</v>
      </c>
    </row>
    <row r="119" spans="1:137" x14ac:dyDescent="0.2">
      <c r="C119" s="75"/>
      <c r="D119" s="184" t="str">
        <f t="shared" si="95"/>
        <v/>
      </c>
      <c r="E119" s="649" t="str">
        <f t="shared" si="165"/>
        <v/>
      </c>
      <c r="F119" s="607" t="str">
        <f t="shared" si="183"/>
        <v>x</v>
      </c>
      <c r="G119" s="650"/>
      <c r="H119" s="651"/>
      <c r="I119" s="651"/>
      <c r="J119" s="651"/>
      <c r="K119" s="652"/>
      <c r="L119" s="889"/>
      <c r="M119" s="889"/>
      <c r="N119" s="653"/>
      <c r="O119" s="651"/>
      <c r="P119" s="651"/>
      <c r="Q119" s="654"/>
      <c r="R119" s="655"/>
      <c r="S119" s="607" t="str">
        <f t="shared" si="96"/>
        <v/>
      </c>
      <c r="T119" s="656" t="str">
        <f t="shared" si="97"/>
        <v/>
      </c>
      <c r="U119" s="656" t="str">
        <f t="shared" si="135"/>
        <v/>
      </c>
      <c r="V119" s="656" t="str">
        <f t="shared" si="98"/>
        <v/>
      </c>
      <c r="W119" s="719"/>
      <c r="X119" s="660"/>
      <c r="Y119" s="656" t="str">
        <f t="shared" si="166"/>
        <v/>
      </c>
      <c r="Z119" s="659"/>
      <c r="AA119" s="654"/>
      <c r="AB119" s="656" t="str">
        <f t="shared" si="99"/>
        <v/>
      </c>
      <c r="AC119" s="661" t="str">
        <f t="shared" si="136"/>
        <v/>
      </c>
      <c r="AE119" s="658" t="str">
        <f t="shared" si="100"/>
        <v/>
      </c>
      <c r="AF119" s="659"/>
      <c r="AT119" s="805" t="str">
        <f t="shared" si="161"/>
        <v/>
      </c>
      <c r="AU119" t="str">
        <f t="shared" si="137"/>
        <v/>
      </c>
      <c r="AV119" s="6" t="str">
        <f t="shared" si="101"/>
        <v/>
      </c>
      <c r="AW119" s="317" t="str">
        <f t="shared" si="102"/>
        <v/>
      </c>
      <c r="AX119" s="158" t="str">
        <f t="shared" si="103"/>
        <v/>
      </c>
      <c r="AY119" s="158" t="str">
        <f t="shared" si="104"/>
        <v/>
      </c>
      <c r="AZ119" s="309" t="str">
        <f t="shared" si="164"/>
        <v/>
      </c>
      <c r="BA119" s="318" t="str">
        <f t="shared" si="106"/>
        <v/>
      </c>
      <c r="BB119" s="473" t="str">
        <f t="shared" si="107"/>
        <v/>
      </c>
      <c r="BC119" s="80" t="str">
        <f t="shared" si="159"/>
        <v/>
      </c>
      <c r="BD119" s="56">
        <f t="shared" si="108"/>
        <v>1</v>
      </c>
      <c r="BF119" s="56" t="str">
        <f t="shared" si="109"/>
        <v/>
      </c>
      <c r="BG119" s="56" t="str">
        <f t="shared" si="110"/>
        <v/>
      </c>
      <c r="BH119" s="6" t="str">
        <f t="shared" si="111"/>
        <v/>
      </c>
      <c r="BI119" s="6">
        <v>408</v>
      </c>
      <c r="BJ119" s="56" t="str">
        <f>Stam!F106</f>
        <v>408 Vrij</v>
      </c>
      <c r="BK119" s="6" t="str">
        <f t="shared" si="112"/>
        <v/>
      </c>
      <c r="BL119" s="56">
        <f t="shared" si="138"/>
        <v>999999</v>
      </c>
      <c r="BM119" s="183">
        <f t="shared" si="139"/>
        <v>99999.000000594999</v>
      </c>
      <c r="BN119" s="61">
        <v>103</v>
      </c>
      <c r="BO119" s="6">
        <f t="shared" si="113"/>
        <v>999999</v>
      </c>
      <c r="BP119" s="6">
        <f t="shared" si="114"/>
        <v>999999</v>
      </c>
      <c r="BQ119" s="6" t="str">
        <f t="shared" si="140"/>
        <v>x</v>
      </c>
      <c r="BR119" s="206">
        <f t="shared" si="115"/>
        <v>99999.000000594999</v>
      </c>
      <c r="BS119" s="6">
        <f t="shared" si="116"/>
        <v>99999.000000594999</v>
      </c>
      <c r="BT119" s="6" t="str">
        <f t="shared" si="141"/>
        <v>x</v>
      </c>
      <c r="BU119" s="6" t="str">
        <f t="shared" si="117"/>
        <v/>
      </c>
      <c r="BW119" s="82">
        <f t="shared" si="142"/>
        <v>9999999999</v>
      </c>
      <c r="BX119" s="80" t="str">
        <f t="shared" si="118"/>
        <v>x</v>
      </c>
      <c r="BY119" s="80" t="str">
        <f t="shared" si="119"/>
        <v/>
      </c>
      <c r="BZ119" s="56" t="str">
        <f t="shared" si="143"/>
        <v/>
      </c>
      <c r="CA119" s="56" t="str">
        <f t="shared" si="144"/>
        <v/>
      </c>
      <c r="CB119" s="88">
        <f t="shared" si="145"/>
        <v>0</v>
      </c>
      <c r="CC119" s="56" t="str">
        <f t="shared" si="120"/>
        <v/>
      </c>
      <c r="CD119" s="56"/>
      <c r="CE119" s="56"/>
      <c r="CF119" s="56"/>
      <c r="CG119" s="56"/>
      <c r="CH119" s="169">
        <f t="shared" si="146"/>
        <v>9999999999</v>
      </c>
      <c r="CI119" s="170">
        <f t="shared" si="147"/>
        <v>9999999999</v>
      </c>
      <c r="CJ119" s="171">
        <f t="shared" si="148"/>
        <v>9999999999</v>
      </c>
      <c r="CK119" s="172" t="str">
        <f t="shared" si="149"/>
        <v/>
      </c>
      <c r="CL119" s="173" t="str">
        <f t="shared" si="121"/>
        <v>x</v>
      </c>
      <c r="CN119" s="6" t="str">
        <f t="shared" si="150"/>
        <v/>
      </c>
      <c r="CO119" s="293" t="e">
        <f t="shared" ca="1" si="160"/>
        <v>#N/A</v>
      </c>
      <c r="CP119" s="6" t="e">
        <f t="shared" ca="1" si="151"/>
        <v>#N/A</v>
      </c>
      <c r="CQ119" s="61">
        <v>103</v>
      </c>
      <c r="CR119" s="6">
        <f t="shared" si="122"/>
        <v>0</v>
      </c>
      <c r="CS119" s="6">
        <f t="shared" si="123"/>
        <v>0</v>
      </c>
      <c r="CT119" s="56" t="str">
        <f t="shared" si="124"/>
        <v/>
      </c>
      <c r="CU119" s="76">
        <f t="shared" si="125"/>
        <v>0</v>
      </c>
      <c r="CV119" s="76">
        <f t="shared" si="126"/>
        <v>0</v>
      </c>
      <c r="CX119" s="6" t="str">
        <f t="shared" si="127"/>
        <v/>
      </c>
      <c r="CY119" s="6" t="str">
        <f t="shared" si="128"/>
        <v/>
      </c>
      <c r="CZ119" s="6" t="str">
        <f t="shared" si="129"/>
        <v/>
      </c>
      <c r="DA119" s="56" t="str">
        <f>11&amp;$DA$108&amp;"bet"</f>
        <v>110,11bet</v>
      </c>
      <c r="DB119" s="56">
        <f t="shared" si="181"/>
        <v>0</v>
      </c>
      <c r="DC119" s="56">
        <f t="shared" si="182"/>
        <v>0</v>
      </c>
      <c r="DG119" s="56" t="str">
        <f t="shared" si="130"/>
        <v/>
      </c>
      <c r="DH119" s="6">
        <f t="shared" si="131"/>
        <v>0</v>
      </c>
      <c r="DK119" s="6">
        <f t="shared" si="176"/>
        <v>0</v>
      </c>
      <c r="DL119" s="6" t="e">
        <f t="shared" si="177"/>
        <v>#N/A</v>
      </c>
      <c r="DN119" s="6" t="e">
        <f t="shared" si="170"/>
        <v>#N/A</v>
      </c>
      <c r="DP119" s="6" t="str">
        <f t="shared" si="132"/>
        <v/>
      </c>
      <c r="DQ119" s="293">
        <f t="shared" ca="1" si="162"/>
        <v>113</v>
      </c>
      <c r="DR119" s="6" t="str">
        <f t="shared" ca="1" si="152"/>
        <v>x</v>
      </c>
      <c r="DU119" s="293" t="e">
        <f t="shared" ca="1" si="153"/>
        <v>#N/A</v>
      </c>
      <c r="DV119" s="5"/>
      <c r="DW119" s="293" t="e">
        <f t="shared" ca="1" si="163"/>
        <v>#N/A</v>
      </c>
      <c r="DZ119" s="293" t="e">
        <f t="shared" ca="1" si="154"/>
        <v>#N/A</v>
      </c>
      <c r="EA119" s="293" t="e">
        <f t="shared" ca="1" si="155"/>
        <v>#N/A</v>
      </c>
      <c r="EB119" s="293" t="e">
        <f t="shared" ca="1" si="156"/>
        <v>#N/A</v>
      </c>
      <c r="EE119" s="6" t="str">
        <f t="shared" si="157"/>
        <v/>
      </c>
      <c r="EF119" s="293" t="e">
        <f t="shared" ca="1" si="158"/>
        <v>#N/A</v>
      </c>
      <c r="EG119" s="6" t="e">
        <f t="shared" ca="1" si="133"/>
        <v>#N/A</v>
      </c>
    </row>
    <row r="120" spans="1:137" x14ac:dyDescent="0.2">
      <c r="C120" s="75"/>
      <c r="D120" s="184" t="str">
        <f t="shared" si="95"/>
        <v/>
      </c>
      <c r="E120" s="649" t="str">
        <f t="shared" si="165"/>
        <v/>
      </c>
      <c r="F120" s="607" t="str">
        <f t="shared" si="183"/>
        <v>x</v>
      </c>
      <c r="G120" s="650"/>
      <c r="H120" s="651"/>
      <c r="I120" s="651"/>
      <c r="J120" s="651"/>
      <c r="K120" s="652"/>
      <c r="L120" s="889"/>
      <c r="M120" s="889"/>
      <c r="N120" s="653"/>
      <c r="O120" s="651"/>
      <c r="P120" s="651"/>
      <c r="Q120" s="654"/>
      <c r="R120" s="655"/>
      <c r="S120" s="607" t="str">
        <f t="shared" si="96"/>
        <v/>
      </c>
      <c r="T120" s="656" t="str">
        <f t="shared" si="97"/>
        <v/>
      </c>
      <c r="U120" s="656" t="str">
        <f t="shared" si="135"/>
        <v/>
      </c>
      <c r="V120" s="656" t="str">
        <f t="shared" si="98"/>
        <v/>
      </c>
      <c r="W120" s="719"/>
      <c r="X120" s="660"/>
      <c r="Y120" s="656" t="str">
        <f t="shared" si="166"/>
        <v/>
      </c>
      <c r="Z120" s="659"/>
      <c r="AA120" s="654"/>
      <c r="AB120" s="656" t="str">
        <f t="shared" si="99"/>
        <v/>
      </c>
      <c r="AC120" s="661" t="str">
        <f t="shared" si="136"/>
        <v/>
      </c>
      <c r="AE120" s="658" t="str">
        <f t="shared" si="100"/>
        <v/>
      </c>
      <c r="AF120" s="659"/>
      <c r="AT120" s="805" t="str">
        <f t="shared" si="161"/>
        <v/>
      </c>
      <c r="AU120" t="str">
        <f t="shared" si="137"/>
        <v/>
      </c>
      <c r="AV120" s="6" t="str">
        <f t="shared" si="101"/>
        <v/>
      </c>
      <c r="AW120" s="317" t="str">
        <f t="shared" si="102"/>
        <v/>
      </c>
      <c r="AX120" s="158" t="str">
        <f t="shared" si="103"/>
        <v/>
      </c>
      <c r="AY120" s="158" t="str">
        <f t="shared" si="104"/>
        <v/>
      </c>
      <c r="AZ120" s="309" t="str">
        <f t="shared" si="164"/>
        <v/>
      </c>
      <c r="BA120" s="318" t="str">
        <f t="shared" si="106"/>
        <v/>
      </c>
      <c r="BB120" s="473" t="str">
        <f t="shared" si="107"/>
        <v/>
      </c>
      <c r="BC120" s="80" t="str">
        <f t="shared" si="159"/>
        <v/>
      </c>
      <c r="BD120" s="56">
        <f t="shared" si="108"/>
        <v>1</v>
      </c>
      <c r="BF120" s="56" t="str">
        <f t="shared" si="109"/>
        <v/>
      </c>
      <c r="BG120" s="56" t="str">
        <f t="shared" si="110"/>
        <v/>
      </c>
      <c r="BH120" s="6" t="str">
        <f t="shared" si="111"/>
        <v/>
      </c>
      <c r="BI120" s="6">
        <v>409</v>
      </c>
      <c r="BJ120" s="56" t="str">
        <f>Stam!F107</f>
        <v>409 Vrij</v>
      </c>
      <c r="BK120" s="6" t="str">
        <f t="shared" si="112"/>
        <v/>
      </c>
      <c r="BL120" s="56">
        <f t="shared" si="138"/>
        <v>999999</v>
      </c>
      <c r="BM120" s="183">
        <f t="shared" si="139"/>
        <v>99999.000000600005</v>
      </c>
      <c r="BN120" s="61">
        <v>104</v>
      </c>
      <c r="BO120" s="6">
        <f t="shared" si="113"/>
        <v>999999</v>
      </c>
      <c r="BP120" s="6">
        <f t="shared" si="114"/>
        <v>999999</v>
      </c>
      <c r="BQ120" s="6" t="str">
        <f t="shared" si="140"/>
        <v>x</v>
      </c>
      <c r="BR120" s="206">
        <f t="shared" si="115"/>
        <v>99999.000000600005</v>
      </c>
      <c r="BS120" s="6">
        <f t="shared" si="116"/>
        <v>99999.000000600005</v>
      </c>
      <c r="BT120" s="6" t="str">
        <f t="shared" si="141"/>
        <v>x</v>
      </c>
      <c r="BU120" s="6" t="str">
        <f t="shared" si="117"/>
        <v/>
      </c>
      <c r="BW120" s="82">
        <f t="shared" si="142"/>
        <v>9999999999</v>
      </c>
      <c r="BX120" s="80" t="str">
        <f t="shared" si="118"/>
        <v>x</v>
      </c>
      <c r="BY120" s="80" t="str">
        <f t="shared" si="119"/>
        <v/>
      </c>
      <c r="BZ120" s="56" t="str">
        <f t="shared" si="143"/>
        <v/>
      </c>
      <c r="CA120" s="56" t="str">
        <f t="shared" si="144"/>
        <v/>
      </c>
      <c r="CB120" s="88">
        <f t="shared" si="145"/>
        <v>0</v>
      </c>
      <c r="CC120" s="56" t="str">
        <f t="shared" si="120"/>
        <v/>
      </c>
      <c r="CD120" s="56"/>
      <c r="CE120" s="56"/>
      <c r="CF120" s="56"/>
      <c r="CG120" s="56"/>
      <c r="CH120" s="169">
        <f t="shared" si="146"/>
        <v>9999999999</v>
      </c>
      <c r="CI120" s="170">
        <f t="shared" si="147"/>
        <v>9999999999</v>
      </c>
      <c r="CJ120" s="171">
        <f t="shared" si="148"/>
        <v>9999999999</v>
      </c>
      <c r="CK120" s="172" t="str">
        <f t="shared" si="149"/>
        <v/>
      </c>
      <c r="CL120" s="173" t="str">
        <f t="shared" si="121"/>
        <v>x</v>
      </c>
      <c r="CN120" s="6" t="str">
        <f t="shared" si="150"/>
        <v/>
      </c>
      <c r="CO120" s="293" t="e">
        <f t="shared" ca="1" si="160"/>
        <v>#N/A</v>
      </c>
      <c r="CP120" s="6" t="e">
        <f t="shared" ca="1" si="151"/>
        <v>#N/A</v>
      </c>
      <c r="CQ120" s="61">
        <v>104</v>
      </c>
      <c r="CR120" s="6">
        <f t="shared" si="122"/>
        <v>0</v>
      </c>
      <c r="CS120" s="6">
        <f t="shared" si="123"/>
        <v>0</v>
      </c>
      <c r="CT120" s="56" t="str">
        <f t="shared" si="124"/>
        <v/>
      </c>
      <c r="CU120" s="76">
        <f t="shared" si="125"/>
        <v>0</v>
      </c>
      <c r="CV120" s="76">
        <f t="shared" si="126"/>
        <v>0</v>
      </c>
      <c r="CX120" s="6" t="str">
        <f t="shared" si="127"/>
        <v/>
      </c>
      <c r="CY120" s="6" t="str">
        <f t="shared" si="128"/>
        <v/>
      </c>
      <c r="CZ120" s="6" t="str">
        <f t="shared" si="129"/>
        <v/>
      </c>
      <c r="DA120" s="56" t="str">
        <f>12&amp;$DA$108&amp;"bet"</f>
        <v>120,11bet</v>
      </c>
      <c r="DB120" s="56">
        <f t="shared" si="181"/>
        <v>0</v>
      </c>
      <c r="DC120" s="56">
        <f t="shared" si="182"/>
        <v>0</v>
      </c>
      <c r="DG120" s="56" t="str">
        <f t="shared" si="130"/>
        <v/>
      </c>
      <c r="DH120" s="6">
        <f t="shared" si="131"/>
        <v>0</v>
      </c>
      <c r="DK120" s="6">
        <f t="shared" si="176"/>
        <v>0</v>
      </c>
      <c r="DL120" s="6" t="e">
        <f t="shared" si="177"/>
        <v>#N/A</v>
      </c>
      <c r="DN120" s="6" t="e">
        <f t="shared" si="170"/>
        <v>#N/A</v>
      </c>
      <c r="DP120" s="6" t="str">
        <f t="shared" si="132"/>
        <v/>
      </c>
      <c r="DQ120" s="293">
        <f t="shared" ca="1" si="162"/>
        <v>114</v>
      </c>
      <c r="DR120" s="6" t="str">
        <f t="shared" ca="1" si="152"/>
        <v>x</v>
      </c>
      <c r="DU120" s="293" t="e">
        <f t="shared" ca="1" si="153"/>
        <v>#N/A</v>
      </c>
      <c r="DV120" s="5"/>
      <c r="DW120" s="293" t="e">
        <f t="shared" ca="1" si="163"/>
        <v>#N/A</v>
      </c>
      <c r="DZ120" s="293" t="e">
        <f t="shared" ca="1" si="154"/>
        <v>#N/A</v>
      </c>
      <c r="EA120" s="293" t="e">
        <f t="shared" ca="1" si="155"/>
        <v>#N/A</v>
      </c>
      <c r="EB120" s="293" t="e">
        <f t="shared" ca="1" si="156"/>
        <v>#N/A</v>
      </c>
      <c r="EE120" s="6" t="str">
        <f t="shared" si="157"/>
        <v/>
      </c>
      <c r="EF120" s="293" t="e">
        <f t="shared" ca="1" si="158"/>
        <v>#N/A</v>
      </c>
      <c r="EG120" s="6" t="e">
        <f t="shared" ca="1" si="133"/>
        <v>#N/A</v>
      </c>
    </row>
    <row r="121" spans="1:137" x14ac:dyDescent="0.2">
      <c r="C121" s="75"/>
      <c r="D121" s="184" t="str">
        <f t="shared" si="95"/>
        <v/>
      </c>
      <c r="E121" s="649" t="str">
        <f t="shared" si="165"/>
        <v/>
      </c>
      <c r="F121" s="607" t="str">
        <f t="shared" si="183"/>
        <v>x</v>
      </c>
      <c r="G121" s="650"/>
      <c r="H121" s="651"/>
      <c r="I121" s="651"/>
      <c r="J121" s="651"/>
      <c r="K121" s="652"/>
      <c r="L121" s="889"/>
      <c r="M121" s="889"/>
      <c r="N121" s="653"/>
      <c r="O121" s="651"/>
      <c r="P121" s="651"/>
      <c r="Q121" s="654"/>
      <c r="R121" s="655"/>
      <c r="S121" s="607" t="str">
        <f t="shared" si="96"/>
        <v/>
      </c>
      <c r="T121" s="656" t="str">
        <f t="shared" si="97"/>
        <v/>
      </c>
      <c r="U121" s="656" t="str">
        <f t="shared" si="135"/>
        <v/>
      </c>
      <c r="V121" s="656" t="str">
        <f t="shared" si="98"/>
        <v/>
      </c>
      <c r="W121" s="719"/>
      <c r="X121" s="660"/>
      <c r="Y121" s="656" t="str">
        <f t="shared" si="166"/>
        <v/>
      </c>
      <c r="Z121" s="659"/>
      <c r="AA121" s="654"/>
      <c r="AB121" s="656" t="str">
        <f t="shared" si="99"/>
        <v/>
      </c>
      <c r="AC121" s="661" t="str">
        <f t="shared" si="136"/>
        <v/>
      </c>
      <c r="AE121" s="658" t="str">
        <f t="shared" si="100"/>
        <v/>
      </c>
      <c r="AF121" s="659"/>
      <c r="AT121" s="805" t="str">
        <f t="shared" si="161"/>
        <v/>
      </c>
      <c r="AU121" t="str">
        <f t="shared" si="137"/>
        <v/>
      </c>
      <c r="AV121" s="6" t="str">
        <f t="shared" si="101"/>
        <v/>
      </c>
      <c r="AW121" s="317" t="str">
        <f t="shared" si="102"/>
        <v/>
      </c>
      <c r="AX121" s="158" t="str">
        <f t="shared" si="103"/>
        <v/>
      </c>
      <c r="AY121" s="158" t="str">
        <f t="shared" si="104"/>
        <v/>
      </c>
      <c r="AZ121" s="309" t="str">
        <f t="shared" si="164"/>
        <v/>
      </c>
      <c r="BA121" s="318" t="str">
        <f t="shared" si="106"/>
        <v/>
      </c>
      <c r="BB121" s="473" t="str">
        <f t="shared" si="107"/>
        <v/>
      </c>
      <c r="BC121" s="80" t="str">
        <f t="shared" si="159"/>
        <v/>
      </c>
      <c r="BD121" s="56">
        <f t="shared" si="108"/>
        <v>1</v>
      </c>
      <c r="BF121" s="56" t="str">
        <f t="shared" si="109"/>
        <v/>
      </c>
      <c r="BG121" s="56" t="str">
        <f t="shared" si="110"/>
        <v/>
      </c>
      <c r="BH121" s="6" t="str">
        <f t="shared" si="111"/>
        <v/>
      </c>
      <c r="BI121" s="6">
        <v>410</v>
      </c>
      <c r="BJ121" s="56" t="str">
        <f>Stam!F108</f>
        <v>410 Autokosten</v>
      </c>
      <c r="BK121" s="6" t="str">
        <f t="shared" si="112"/>
        <v/>
      </c>
      <c r="BL121" s="56">
        <f t="shared" si="138"/>
        <v>999999</v>
      </c>
      <c r="BM121" s="183">
        <f t="shared" si="139"/>
        <v>99999.000000604996</v>
      </c>
      <c r="BN121" s="61">
        <v>105</v>
      </c>
      <c r="BO121" s="6">
        <f t="shared" si="113"/>
        <v>999999</v>
      </c>
      <c r="BP121" s="6">
        <f t="shared" si="114"/>
        <v>999999</v>
      </c>
      <c r="BQ121" s="6" t="str">
        <f t="shared" si="140"/>
        <v>x</v>
      </c>
      <c r="BR121" s="206">
        <f t="shared" si="115"/>
        <v>99999.000000604996</v>
      </c>
      <c r="BS121" s="6">
        <f t="shared" si="116"/>
        <v>99999.000000604996</v>
      </c>
      <c r="BT121" s="6" t="str">
        <f t="shared" si="141"/>
        <v>x</v>
      </c>
      <c r="BU121" s="6" t="str">
        <f t="shared" si="117"/>
        <v/>
      </c>
      <c r="BW121" s="82">
        <f t="shared" si="142"/>
        <v>9999999999</v>
      </c>
      <c r="BX121" s="80" t="str">
        <f t="shared" si="118"/>
        <v>x</v>
      </c>
      <c r="BY121" s="80" t="str">
        <f t="shared" si="119"/>
        <v/>
      </c>
      <c r="BZ121" s="56" t="str">
        <f t="shared" si="143"/>
        <v/>
      </c>
      <c r="CA121" s="56" t="str">
        <f t="shared" si="144"/>
        <v/>
      </c>
      <c r="CB121" s="88">
        <f t="shared" si="145"/>
        <v>0</v>
      </c>
      <c r="CC121" s="56" t="str">
        <f t="shared" si="120"/>
        <v/>
      </c>
      <c r="CD121" s="56"/>
      <c r="CE121" s="56"/>
      <c r="CF121" s="56"/>
      <c r="CG121" s="56"/>
      <c r="CH121" s="169">
        <f t="shared" si="146"/>
        <v>9999999999</v>
      </c>
      <c r="CI121" s="170">
        <f t="shared" si="147"/>
        <v>9999999999</v>
      </c>
      <c r="CJ121" s="171">
        <f t="shared" si="148"/>
        <v>9999999999</v>
      </c>
      <c r="CK121" s="172" t="str">
        <f t="shared" si="149"/>
        <v/>
      </c>
      <c r="CL121" s="173" t="str">
        <f t="shared" si="121"/>
        <v>x</v>
      </c>
      <c r="CN121" s="6" t="str">
        <f t="shared" si="150"/>
        <v/>
      </c>
      <c r="CO121" s="293" t="e">
        <f t="shared" ca="1" si="160"/>
        <v>#N/A</v>
      </c>
      <c r="CP121" s="6" t="e">
        <f t="shared" ca="1" si="151"/>
        <v>#N/A</v>
      </c>
      <c r="CQ121" s="61">
        <v>105</v>
      </c>
      <c r="CR121" s="6">
        <f t="shared" si="122"/>
        <v>0</v>
      </c>
      <c r="CS121" s="6">
        <f t="shared" si="123"/>
        <v>0</v>
      </c>
      <c r="CT121" s="56" t="str">
        <f t="shared" si="124"/>
        <v/>
      </c>
      <c r="CU121" s="76">
        <f t="shared" si="125"/>
        <v>0</v>
      </c>
      <c r="CV121" s="76">
        <f t="shared" si="126"/>
        <v>0</v>
      </c>
      <c r="CX121" s="6" t="str">
        <f t="shared" si="127"/>
        <v/>
      </c>
      <c r="CY121" s="6" t="str">
        <f t="shared" si="128"/>
        <v/>
      </c>
      <c r="CZ121" s="6" t="str">
        <f t="shared" si="129"/>
        <v/>
      </c>
      <c r="DB121" s="203">
        <f>SUM(DB109:DB120)</f>
        <v>0</v>
      </c>
      <c r="DC121" s="203">
        <f>SUM(DC109:DC120)</f>
        <v>0</v>
      </c>
      <c r="DD121" s="56" t="e">
        <f>DC121/DB121</f>
        <v>#DIV/0!</v>
      </c>
      <c r="DG121" s="56" t="str">
        <f t="shared" si="130"/>
        <v/>
      </c>
      <c r="DH121" s="6">
        <f t="shared" si="131"/>
        <v>0</v>
      </c>
      <c r="DK121" s="6">
        <f t="shared" si="176"/>
        <v>0</v>
      </c>
      <c r="DL121" s="6" t="e">
        <f t="shared" si="177"/>
        <v>#N/A</v>
      </c>
      <c r="DN121" s="6" t="e">
        <f t="shared" si="170"/>
        <v>#N/A</v>
      </c>
      <c r="DP121" s="6" t="str">
        <f t="shared" si="132"/>
        <v/>
      </c>
      <c r="DQ121" s="293">
        <f t="shared" ca="1" si="162"/>
        <v>115</v>
      </c>
      <c r="DR121" s="6" t="str">
        <f t="shared" ca="1" si="152"/>
        <v>x</v>
      </c>
      <c r="DU121" s="293" t="e">
        <f t="shared" ca="1" si="153"/>
        <v>#N/A</v>
      </c>
      <c r="DV121" s="5"/>
      <c r="DW121" s="293" t="e">
        <f t="shared" ca="1" si="163"/>
        <v>#N/A</v>
      </c>
      <c r="DZ121" s="293" t="e">
        <f t="shared" ca="1" si="154"/>
        <v>#N/A</v>
      </c>
      <c r="EA121" s="293" t="e">
        <f t="shared" ca="1" si="155"/>
        <v>#N/A</v>
      </c>
      <c r="EB121" s="293" t="e">
        <f t="shared" ca="1" si="156"/>
        <v>#N/A</v>
      </c>
      <c r="EE121" s="6" t="str">
        <f t="shared" si="157"/>
        <v/>
      </c>
      <c r="EF121" s="293" t="e">
        <f t="shared" ca="1" si="158"/>
        <v>#N/A</v>
      </c>
      <c r="EG121" s="6" t="e">
        <f t="shared" ca="1" si="133"/>
        <v>#N/A</v>
      </c>
    </row>
    <row r="122" spans="1:137" x14ac:dyDescent="0.2">
      <c r="C122" s="75"/>
      <c r="D122" s="184" t="str">
        <f t="shared" si="95"/>
        <v/>
      </c>
      <c r="E122" s="649" t="str">
        <f t="shared" si="165"/>
        <v/>
      </c>
      <c r="F122" s="607" t="str">
        <f t="shared" si="183"/>
        <v>x</v>
      </c>
      <c r="G122" s="650"/>
      <c r="H122" s="651"/>
      <c r="I122" s="651"/>
      <c r="J122" s="651"/>
      <c r="K122" s="652"/>
      <c r="L122" s="889"/>
      <c r="M122" s="889"/>
      <c r="N122" s="653"/>
      <c r="O122" s="651"/>
      <c r="P122" s="651"/>
      <c r="Q122" s="654"/>
      <c r="R122" s="655"/>
      <c r="S122" s="607" t="str">
        <f t="shared" si="96"/>
        <v/>
      </c>
      <c r="T122" s="656" t="str">
        <f t="shared" si="97"/>
        <v/>
      </c>
      <c r="U122" s="656" t="str">
        <f t="shared" si="135"/>
        <v/>
      </c>
      <c r="V122" s="656" t="str">
        <f t="shared" si="98"/>
        <v/>
      </c>
      <c r="W122" s="719"/>
      <c r="X122" s="660"/>
      <c r="Y122" s="656" t="str">
        <f t="shared" si="166"/>
        <v/>
      </c>
      <c r="Z122" s="659"/>
      <c r="AA122" s="654"/>
      <c r="AB122" s="656" t="str">
        <f t="shared" si="99"/>
        <v/>
      </c>
      <c r="AC122" s="661" t="str">
        <f t="shared" si="136"/>
        <v/>
      </c>
      <c r="AE122" s="658" t="str">
        <f t="shared" si="100"/>
        <v/>
      </c>
      <c r="AF122" s="659"/>
      <c r="AT122" s="805" t="str">
        <f t="shared" si="161"/>
        <v/>
      </c>
      <c r="AU122" t="str">
        <f t="shared" si="137"/>
        <v/>
      </c>
      <c r="AV122" s="6" t="str">
        <f t="shared" si="101"/>
        <v/>
      </c>
      <c r="AW122" s="317" t="str">
        <f t="shared" si="102"/>
        <v/>
      </c>
      <c r="AX122" s="158" t="str">
        <f t="shared" si="103"/>
        <v/>
      </c>
      <c r="AY122" s="158" t="str">
        <f t="shared" si="104"/>
        <v/>
      </c>
      <c r="AZ122" s="309" t="str">
        <f t="shared" ref="AZ122:AZ182" si="184">IF(BB122="","",ROUND(SUMIF(CX:CX,CX122,CS:CS),3))</f>
        <v/>
      </c>
      <c r="BA122" s="318" t="str">
        <f t="shared" si="106"/>
        <v/>
      </c>
      <c r="BB122" s="473" t="str">
        <f t="shared" si="107"/>
        <v/>
      </c>
      <c r="BC122" s="80" t="str">
        <f t="shared" si="159"/>
        <v/>
      </c>
      <c r="BD122" s="56">
        <f t="shared" si="108"/>
        <v>1</v>
      </c>
      <c r="BF122" s="56" t="str">
        <f t="shared" si="109"/>
        <v/>
      </c>
      <c r="BG122" s="56" t="str">
        <f t="shared" si="110"/>
        <v/>
      </c>
      <c r="BH122" s="6" t="str">
        <f t="shared" si="111"/>
        <v/>
      </c>
      <c r="BI122" s="6">
        <v>411</v>
      </c>
      <c r="BJ122" s="56" t="str">
        <f>Stam!F109</f>
        <v>411 Km declaratie</v>
      </c>
      <c r="BK122" s="6" t="str">
        <f t="shared" si="112"/>
        <v/>
      </c>
      <c r="BL122" s="56">
        <f t="shared" si="138"/>
        <v>999999</v>
      </c>
      <c r="BM122" s="183">
        <f t="shared" si="139"/>
        <v>99999.000000610002</v>
      </c>
      <c r="BN122" s="61">
        <v>106</v>
      </c>
      <c r="BO122" s="6">
        <f t="shared" si="113"/>
        <v>999999</v>
      </c>
      <c r="BP122" s="6">
        <f t="shared" si="114"/>
        <v>999999</v>
      </c>
      <c r="BQ122" s="6" t="str">
        <f t="shared" si="140"/>
        <v>x</v>
      </c>
      <c r="BR122" s="206">
        <f t="shared" si="115"/>
        <v>99999.000000610002</v>
      </c>
      <c r="BS122" s="6">
        <f t="shared" si="116"/>
        <v>99999.000000610002</v>
      </c>
      <c r="BT122" s="6" t="str">
        <f t="shared" si="141"/>
        <v>x</v>
      </c>
      <c r="BU122" s="6" t="str">
        <f t="shared" si="117"/>
        <v/>
      </c>
      <c r="BW122" s="82">
        <f t="shared" si="142"/>
        <v>9999999999</v>
      </c>
      <c r="BX122" s="80" t="str">
        <f t="shared" si="118"/>
        <v>x</v>
      </c>
      <c r="BY122" s="80" t="str">
        <f t="shared" si="119"/>
        <v/>
      </c>
      <c r="BZ122" s="56" t="str">
        <f t="shared" si="143"/>
        <v/>
      </c>
      <c r="CA122" s="56" t="str">
        <f t="shared" si="144"/>
        <v/>
      </c>
      <c r="CB122" s="88">
        <f t="shared" si="145"/>
        <v>0</v>
      </c>
      <c r="CC122" s="56" t="str">
        <f t="shared" si="120"/>
        <v/>
      </c>
      <c r="CD122" s="56"/>
      <c r="CE122" s="56"/>
      <c r="CF122" s="56"/>
      <c r="CG122" s="56"/>
      <c r="CH122" s="169">
        <f t="shared" si="146"/>
        <v>9999999999</v>
      </c>
      <c r="CI122" s="170">
        <f t="shared" si="147"/>
        <v>9999999999</v>
      </c>
      <c r="CJ122" s="171">
        <f t="shared" si="148"/>
        <v>9999999999</v>
      </c>
      <c r="CK122" s="172" t="str">
        <f t="shared" si="149"/>
        <v/>
      </c>
      <c r="CL122" s="173" t="str">
        <f t="shared" si="121"/>
        <v>x</v>
      </c>
      <c r="CN122" s="6" t="str">
        <f t="shared" si="150"/>
        <v/>
      </c>
      <c r="CO122" s="293" t="e">
        <f t="shared" ca="1" si="160"/>
        <v>#N/A</v>
      </c>
      <c r="CP122" s="6" t="e">
        <f t="shared" ca="1" si="151"/>
        <v>#N/A</v>
      </c>
      <c r="CQ122" s="61">
        <v>106</v>
      </c>
      <c r="CR122" s="6">
        <f t="shared" si="122"/>
        <v>0</v>
      </c>
      <c r="CS122" s="6">
        <f t="shared" si="123"/>
        <v>0</v>
      </c>
      <c r="CT122" s="56" t="str">
        <f t="shared" si="124"/>
        <v/>
      </c>
      <c r="CU122" s="76">
        <f t="shared" si="125"/>
        <v>0</v>
      </c>
      <c r="CV122" s="76">
        <f t="shared" si="126"/>
        <v>0</v>
      </c>
      <c r="CX122" s="6" t="str">
        <f t="shared" si="127"/>
        <v/>
      </c>
      <c r="CY122" s="6" t="str">
        <f t="shared" si="128"/>
        <v/>
      </c>
      <c r="CZ122" s="6" t="str">
        <f t="shared" si="129"/>
        <v/>
      </c>
      <c r="DG122" s="56" t="str">
        <f t="shared" si="130"/>
        <v/>
      </c>
      <c r="DH122" s="6">
        <f t="shared" si="131"/>
        <v>0</v>
      </c>
      <c r="DK122" s="6">
        <f t="shared" si="176"/>
        <v>0</v>
      </c>
      <c r="DL122" s="6" t="e">
        <f t="shared" si="177"/>
        <v>#N/A</v>
      </c>
      <c r="DN122" s="6" t="e">
        <f t="shared" si="170"/>
        <v>#N/A</v>
      </c>
      <c r="DP122" s="6" t="str">
        <f t="shared" si="132"/>
        <v/>
      </c>
      <c r="DQ122" s="293">
        <f t="shared" ca="1" si="162"/>
        <v>116</v>
      </c>
      <c r="DR122" s="6" t="str">
        <f t="shared" ca="1" si="152"/>
        <v>x</v>
      </c>
      <c r="DU122" s="293" t="e">
        <f t="shared" ca="1" si="153"/>
        <v>#N/A</v>
      </c>
      <c r="DV122" s="5"/>
      <c r="DW122" s="293" t="e">
        <f t="shared" ca="1" si="163"/>
        <v>#N/A</v>
      </c>
      <c r="DZ122" s="293" t="e">
        <f t="shared" ca="1" si="154"/>
        <v>#N/A</v>
      </c>
      <c r="EA122" s="293" t="e">
        <f t="shared" ca="1" si="155"/>
        <v>#N/A</v>
      </c>
      <c r="EB122" s="293" t="e">
        <f t="shared" ca="1" si="156"/>
        <v>#N/A</v>
      </c>
      <c r="EE122" s="6" t="str">
        <f t="shared" si="157"/>
        <v/>
      </c>
      <c r="EF122" s="293" t="e">
        <f t="shared" ca="1" si="158"/>
        <v>#N/A</v>
      </c>
      <c r="EG122" s="6" t="e">
        <f t="shared" ca="1" si="133"/>
        <v>#N/A</v>
      </c>
    </row>
    <row r="123" spans="1:137" x14ac:dyDescent="0.2">
      <c r="C123" s="75"/>
      <c r="D123" s="184" t="str">
        <f t="shared" si="95"/>
        <v/>
      </c>
      <c r="E123" s="649" t="str">
        <f t="shared" si="165"/>
        <v/>
      </c>
      <c r="F123" s="607" t="str">
        <f t="shared" si="183"/>
        <v>x</v>
      </c>
      <c r="G123" s="650"/>
      <c r="H123" s="651"/>
      <c r="I123" s="651"/>
      <c r="J123" s="651"/>
      <c r="K123" s="652"/>
      <c r="L123" s="889"/>
      <c r="M123" s="889"/>
      <c r="N123" s="653"/>
      <c r="O123" s="651"/>
      <c r="P123" s="651"/>
      <c r="Q123" s="654"/>
      <c r="R123" s="655"/>
      <c r="S123" s="607" t="str">
        <f t="shared" si="96"/>
        <v/>
      </c>
      <c r="T123" s="656" t="str">
        <f t="shared" si="97"/>
        <v/>
      </c>
      <c r="U123" s="656" t="str">
        <f t="shared" si="135"/>
        <v/>
      </c>
      <c r="V123" s="656" t="str">
        <f t="shared" si="98"/>
        <v/>
      </c>
      <c r="W123" s="719"/>
      <c r="X123" s="660"/>
      <c r="Y123" s="656" t="str">
        <f t="shared" si="166"/>
        <v/>
      </c>
      <c r="Z123" s="659"/>
      <c r="AA123" s="654"/>
      <c r="AB123" s="656" t="str">
        <f t="shared" si="99"/>
        <v/>
      </c>
      <c r="AC123" s="661" t="str">
        <f t="shared" si="136"/>
        <v/>
      </c>
      <c r="AE123" s="658" t="str">
        <f t="shared" si="100"/>
        <v/>
      </c>
      <c r="AF123" s="659"/>
      <c r="AT123" s="805" t="str">
        <f t="shared" si="161"/>
        <v/>
      </c>
      <c r="AU123" t="str">
        <f t="shared" si="137"/>
        <v/>
      </c>
      <c r="AV123" s="6" t="str">
        <f t="shared" si="101"/>
        <v/>
      </c>
      <c r="AW123" s="317" t="str">
        <f t="shared" si="102"/>
        <v/>
      </c>
      <c r="AX123" s="158" t="str">
        <f t="shared" si="103"/>
        <v/>
      </c>
      <c r="AY123" s="158" t="str">
        <f t="shared" si="104"/>
        <v/>
      </c>
      <c r="AZ123" s="309" t="str">
        <f t="shared" si="184"/>
        <v/>
      </c>
      <c r="BA123" s="318" t="str">
        <f t="shared" si="106"/>
        <v/>
      </c>
      <c r="BB123" s="473" t="str">
        <f t="shared" si="107"/>
        <v/>
      </c>
      <c r="BC123" s="80" t="str">
        <f t="shared" si="159"/>
        <v/>
      </c>
      <c r="BD123" s="56">
        <f t="shared" si="108"/>
        <v>1</v>
      </c>
      <c r="BF123" s="56" t="str">
        <f t="shared" si="109"/>
        <v/>
      </c>
      <c r="BG123" s="56" t="str">
        <f t="shared" si="110"/>
        <v/>
      </c>
      <c r="BH123" s="6" t="str">
        <f t="shared" si="111"/>
        <v/>
      </c>
      <c r="BI123" s="6">
        <v>412</v>
      </c>
      <c r="BJ123" s="56" t="str">
        <f>Stam!F110</f>
        <v>412 Autoverzekeringen</v>
      </c>
      <c r="BK123" s="6" t="str">
        <f t="shared" si="112"/>
        <v/>
      </c>
      <c r="BL123" s="56">
        <f t="shared" si="138"/>
        <v>999999</v>
      </c>
      <c r="BM123" s="183">
        <f t="shared" si="139"/>
        <v>99999.000000614993</v>
      </c>
      <c r="BN123" s="61">
        <v>107</v>
      </c>
      <c r="BO123" s="6">
        <f t="shared" si="113"/>
        <v>999999</v>
      </c>
      <c r="BP123" s="6">
        <f t="shared" si="114"/>
        <v>999999</v>
      </c>
      <c r="BQ123" s="6" t="str">
        <f t="shared" si="140"/>
        <v>x</v>
      </c>
      <c r="BR123" s="206">
        <f t="shared" si="115"/>
        <v>99999.000000614993</v>
      </c>
      <c r="BS123" s="6">
        <f t="shared" si="116"/>
        <v>99999.000000614993</v>
      </c>
      <c r="BT123" s="6" t="str">
        <f t="shared" si="141"/>
        <v>x</v>
      </c>
      <c r="BU123" s="6" t="str">
        <f t="shared" si="117"/>
        <v/>
      </c>
      <c r="BW123" s="82">
        <f t="shared" si="142"/>
        <v>9999999999</v>
      </c>
      <c r="BX123" s="80" t="str">
        <f t="shared" si="118"/>
        <v>x</v>
      </c>
      <c r="BY123" s="80" t="str">
        <f t="shared" si="119"/>
        <v/>
      </c>
      <c r="BZ123" s="56" t="str">
        <f t="shared" si="143"/>
        <v/>
      </c>
      <c r="CA123" s="56" t="str">
        <f t="shared" si="144"/>
        <v/>
      </c>
      <c r="CB123" s="88">
        <f t="shared" si="145"/>
        <v>0</v>
      </c>
      <c r="CC123" s="56" t="str">
        <f t="shared" si="120"/>
        <v/>
      </c>
      <c r="CD123" s="56"/>
      <c r="CE123" s="56"/>
      <c r="CF123" s="56"/>
      <c r="CG123" s="56"/>
      <c r="CH123" s="169">
        <f t="shared" si="146"/>
        <v>9999999999</v>
      </c>
      <c r="CI123" s="170">
        <f t="shared" si="147"/>
        <v>9999999999</v>
      </c>
      <c r="CJ123" s="171">
        <f t="shared" si="148"/>
        <v>9999999999</v>
      </c>
      <c r="CK123" s="172" t="str">
        <f t="shared" si="149"/>
        <v/>
      </c>
      <c r="CL123" s="173" t="str">
        <f t="shared" si="121"/>
        <v>x</v>
      </c>
      <c r="CN123" s="6" t="str">
        <f t="shared" si="150"/>
        <v/>
      </c>
      <c r="CO123" s="293" t="e">
        <f t="shared" ca="1" si="160"/>
        <v>#N/A</v>
      </c>
      <c r="CP123" s="6" t="e">
        <f t="shared" ca="1" si="151"/>
        <v>#N/A</v>
      </c>
      <c r="CQ123" s="61">
        <v>107</v>
      </c>
      <c r="CR123" s="6">
        <f t="shared" si="122"/>
        <v>0</v>
      </c>
      <c r="CS123" s="6">
        <f t="shared" si="123"/>
        <v>0</v>
      </c>
      <c r="CT123" s="56" t="str">
        <f t="shared" si="124"/>
        <v/>
      </c>
      <c r="CU123" s="76">
        <f t="shared" si="125"/>
        <v>0</v>
      </c>
      <c r="CV123" s="76">
        <f t="shared" si="126"/>
        <v>0</v>
      </c>
      <c r="CX123" s="6" t="str">
        <f t="shared" si="127"/>
        <v/>
      </c>
      <c r="CY123" s="6" t="str">
        <f t="shared" si="128"/>
        <v/>
      </c>
      <c r="CZ123" s="6" t="str">
        <f t="shared" si="129"/>
        <v/>
      </c>
      <c r="DA123" s="6"/>
      <c r="DB123" s="6"/>
      <c r="DC123" s="6"/>
      <c r="DG123" s="56" t="str">
        <f t="shared" si="130"/>
        <v/>
      </c>
      <c r="DH123" s="6">
        <f t="shared" si="131"/>
        <v>0</v>
      </c>
      <c r="DK123" s="6">
        <f t="shared" si="176"/>
        <v>0</v>
      </c>
      <c r="DL123" s="6" t="e">
        <f t="shared" si="177"/>
        <v>#N/A</v>
      </c>
      <c r="DN123" s="6" t="e">
        <f t="shared" si="170"/>
        <v>#N/A</v>
      </c>
      <c r="DP123" s="6" t="str">
        <f t="shared" si="132"/>
        <v/>
      </c>
      <c r="DQ123" s="293">
        <f t="shared" ca="1" si="162"/>
        <v>117</v>
      </c>
      <c r="DR123" s="6" t="str">
        <f t="shared" ca="1" si="152"/>
        <v>x</v>
      </c>
      <c r="DU123" s="293" t="e">
        <f t="shared" ca="1" si="153"/>
        <v>#N/A</v>
      </c>
      <c r="DV123" s="5"/>
      <c r="DW123" s="293" t="e">
        <f t="shared" ca="1" si="163"/>
        <v>#N/A</v>
      </c>
      <c r="DZ123" s="293" t="e">
        <f t="shared" ca="1" si="154"/>
        <v>#N/A</v>
      </c>
      <c r="EA123" s="293" t="e">
        <f t="shared" ca="1" si="155"/>
        <v>#N/A</v>
      </c>
      <c r="EB123" s="293" t="e">
        <f t="shared" ca="1" si="156"/>
        <v>#N/A</v>
      </c>
      <c r="EE123" s="6" t="str">
        <f t="shared" si="157"/>
        <v/>
      </c>
      <c r="EF123" s="293" t="e">
        <f t="shared" ca="1" si="158"/>
        <v>#N/A</v>
      </c>
      <c r="EG123" s="6" t="e">
        <f t="shared" ca="1" si="133"/>
        <v>#N/A</v>
      </c>
    </row>
    <row r="124" spans="1:137" x14ac:dyDescent="0.2">
      <c r="C124" s="75"/>
      <c r="D124" s="184" t="str">
        <f t="shared" si="95"/>
        <v/>
      </c>
      <c r="E124" s="649" t="str">
        <f t="shared" si="165"/>
        <v/>
      </c>
      <c r="F124" s="607" t="str">
        <f t="shared" si="183"/>
        <v>x</v>
      </c>
      <c r="G124" s="650"/>
      <c r="H124" s="651"/>
      <c r="I124" s="651"/>
      <c r="J124" s="651"/>
      <c r="K124" s="652"/>
      <c r="L124" s="889"/>
      <c r="M124" s="889"/>
      <c r="N124" s="653"/>
      <c r="O124" s="651"/>
      <c r="P124" s="651"/>
      <c r="Q124" s="654"/>
      <c r="R124" s="655"/>
      <c r="S124" s="607" t="str">
        <f t="shared" si="96"/>
        <v/>
      </c>
      <c r="T124" s="656" t="str">
        <f t="shared" si="97"/>
        <v/>
      </c>
      <c r="U124" s="656" t="str">
        <f t="shared" si="135"/>
        <v/>
      </c>
      <c r="V124" s="656" t="str">
        <f t="shared" si="98"/>
        <v/>
      </c>
      <c r="W124" s="719"/>
      <c r="X124" s="660"/>
      <c r="Y124" s="656" t="str">
        <f t="shared" si="166"/>
        <v/>
      </c>
      <c r="Z124" s="659"/>
      <c r="AA124" s="654"/>
      <c r="AB124" s="656" t="str">
        <f t="shared" si="99"/>
        <v/>
      </c>
      <c r="AC124" s="661" t="str">
        <f t="shared" si="136"/>
        <v/>
      </c>
      <c r="AE124" s="658" t="str">
        <f t="shared" si="100"/>
        <v/>
      </c>
      <c r="AF124" s="659"/>
      <c r="AT124" s="805" t="str">
        <f t="shared" si="161"/>
        <v/>
      </c>
      <c r="AU124" t="str">
        <f t="shared" si="137"/>
        <v/>
      </c>
      <c r="AV124" s="6" t="str">
        <f t="shared" si="101"/>
        <v/>
      </c>
      <c r="AW124" s="317" t="str">
        <f t="shared" si="102"/>
        <v/>
      </c>
      <c r="AX124" s="158" t="str">
        <f t="shared" si="103"/>
        <v/>
      </c>
      <c r="AY124" s="158" t="str">
        <f t="shared" si="104"/>
        <v/>
      </c>
      <c r="AZ124" s="309" t="str">
        <f t="shared" si="184"/>
        <v/>
      </c>
      <c r="BA124" s="318" t="str">
        <f t="shared" si="106"/>
        <v/>
      </c>
      <c r="BB124" s="473" t="str">
        <f t="shared" si="107"/>
        <v/>
      </c>
      <c r="BC124" s="80" t="str">
        <f t="shared" si="159"/>
        <v/>
      </c>
      <c r="BD124" s="56">
        <f t="shared" si="108"/>
        <v>1</v>
      </c>
      <c r="BF124" s="56" t="str">
        <f t="shared" si="109"/>
        <v/>
      </c>
      <c r="BG124" s="56" t="str">
        <f t="shared" si="110"/>
        <v/>
      </c>
      <c r="BH124" s="6" t="str">
        <f t="shared" si="111"/>
        <v/>
      </c>
      <c r="BI124" s="6">
        <v>413</v>
      </c>
      <c r="BJ124" s="56" t="str">
        <f>Stam!F111</f>
        <v>413 Onderhoud en wegenb.</v>
      </c>
      <c r="BK124" s="6" t="str">
        <f t="shared" si="112"/>
        <v/>
      </c>
      <c r="BL124" s="56">
        <f t="shared" si="138"/>
        <v>999999</v>
      </c>
      <c r="BM124" s="183">
        <f t="shared" si="139"/>
        <v>99999.000000619999</v>
      </c>
      <c r="BN124" s="61">
        <v>108</v>
      </c>
      <c r="BO124" s="6">
        <f t="shared" si="113"/>
        <v>999999</v>
      </c>
      <c r="BP124" s="6">
        <f t="shared" si="114"/>
        <v>999999</v>
      </c>
      <c r="BQ124" s="6" t="str">
        <f t="shared" si="140"/>
        <v>x</v>
      </c>
      <c r="BR124" s="206">
        <f t="shared" si="115"/>
        <v>99999.000000619999</v>
      </c>
      <c r="BS124" s="6">
        <f t="shared" si="116"/>
        <v>99999.000000619999</v>
      </c>
      <c r="BT124" s="6" t="str">
        <f t="shared" si="141"/>
        <v>x</v>
      </c>
      <c r="BU124" s="6" t="str">
        <f t="shared" si="117"/>
        <v/>
      </c>
      <c r="BW124" s="82">
        <f t="shared" si="142"/>
        <v>9999999999</v>
      </c>
      <c r="BX124" s="80" t="str">
        <f t="shared" si="118"/>
        <v>x</v>
      </c>
      <c r="BY124" s="80" t="str">
        <f t="shared" si="119"/>
        <v/>
      </c>
      <c r="BZ124" s="56" t="str">
        <f t="shared" si="143"/>
        <v/>
      </c>
      <c r="CA124" s="56" t="str">
        <f t="shared" si="144"/>
        <v/>
      </c>
      <c r="CB124" s="88">
        <f t="shared" si="145"/>
        <v>0</v>
      </c>
      <c r="CC124" s="56" t="str">
        <f t="shared" si="120"/>
        <v/>
      </c>
      <c r="CD124" s="56"/>
      <c r="CE124" s="56"/>
      <c r="CF124" s="56"/>
      <c r="CG124" s="56"/>
      <c r="CH124" s="169">
        <f t="shared" si="146"/>
        <v>9999999999</v>
      </c>
      <c r="CI124" s="170">
        <f t="shared" si="147"/>
        <v>9999999999</v>
      </c>
      <c r="CJ124" s="171">
        <f t="shared" si="148"/>
        <v>9999999999</v>
      </c>
      <c r="CK124" s="172" t="str">
        <f t="shared" si="149"/>
        <v/>
      </c>
      <c r="CL124" s="173" t="str">
        <f t="shared" si="121"/>
        <v>x</v>
      </c>
      <c r="CN124" s="6" t="str">
        <f t="shared" si="150"/>
        <v/>
      </c>
      <c r="CO124" s="293" t="e">
        <f t="shared" ca="1" si="160"/>
        <v>#N/A</v>
      </c>
      <c r="CP124" s="6" t="e">
        <f t="shared" ca="1" si="151"/>
        <v>#N/A</v>
      </c>
      <c r="CQ124" s="61">
        <v>108</v>
      </c>
      <c r="CR124" s="6">
        <f t="shared" si="122"/>
        <v>0</v>
      </c>
      <c r="CS124" s="6">
        <f t="shared" si="123"/>
        <v>0</v>
      </c>
      <c r="CT124" s="56" t="str">
        <f t="shared" si="124"/>
        <v/>
      </c>
      <c r="CU124" s="76">
        <f t="shared" si="125"/>
        <v>0</v>
      </c>
      <c r="CV124" s="76">
        <f t="shared" si="126"/>
        <v>0</v>
      </c>
      <c r="CX124" s="6" t="str">
        <f t="shared" si="127"/>
        <v/>
      </c>
      <c r="CY124" s="6" t="str">
        <f t="shared" si="128"/>
        <v/>
      </c>
      <c r="CZ124" s="6" t="str">
        <f t="shared" si="129"/>
        <v/>
      </c>
      <c r="DA124" s="6"/>
      <c r="DB124" s="6"/>
      <c r="DC124" s="6"/>
      <c r="DG124" s="56" t="str">
        <f t="shared" si="130"/>
        <v/>
      </c>
      <c r="DH124" s="6">
        <f t="shared" si="131"/>
        <v>0</v>
      </c>
      <c r="DK124" s="6">
        <f t="shared" si="176"/>
        <v>0</v>
      </c>
      <c r="DL124" s="6" t="e">
        <f t="shared" si="177"/>
        <v>#N/A</v>
      </c>
      <c r="DN124" s="6" t="e">
        <f t="shared" si="170"/>
        <v>#N/A</v>
      </c>
      <c r="DP124" s="6" t="str">
        <f t="shared" si="132"/>
        <v/>
      </c>
      <c r="DQ124" s="293">
        <f t="shared" ca="1" si="162"/>
        <v>118</v>
      </c>
      <c r="DR124" s="6" t="str">
        <f t="shared" ca="1" si="152"/>
        <v>x</v>
      </c>
      <c r="DU124" s="293" t="e">
        <f t="shared" ca="1" si="153"/>
        <v>#N/A</v>
      </c>
      <c r="DV124" s="5"/>
      <c r="DW124" s="293" t="e">
        <f t="shared" ca="1" si="163"/>
        <v>#N/A</v>
      </c>
      <c r="DZ124" s="293" t="e">
        <f t="shared" ca="1" si="154"/>
        <v>#N/A</v>
      </c>
      <c r="EA124" s="293" t="e">
        <f t="shared" ca="1" si="155"/>
        <v>#N/A</v>
      </c>
      <c r="EB124" s="293" t="e">
        <f t="shared" ca="1" si="156"/>
        <v>#N/A</v>
      </c>
      <c r="EE124" s="6" t="str">
        <f t="shared" si="157"/>
        <v/>
      </c>
      <c r="EF124" s="293" t="e">
        <f t="shared" ca="1" si="158"/>
        <v>#N/A</v>
      </c>
      <c r="EG124" s="6" t="e">
        <f t="shared" ca="1" si="133"/>
        <v>#N/A</v>
      </c>
    </row>
    <row r="125" spans="1:137" x14ac:dyDescent="0.2">
      <c r="C125" s="75"/>
      <c r="D125" s="184" t="str">
        <f t="shared" si="95"/>
        <v/>
      </c>
      <c r="E125" s="649" t="str">
        <f t="shared" si="165"/>
        <v/>
      </c>
      <c r="F125" s="607" t="str">
        <f t="shared" si="183"/>
        <v>x</v>
      </c>
      <c r="G125" s="650"/>
      <c r="H125" s="651"/>
      <c r="I125" s="651"/>
      <c r="J125" s="651"/>
      <c r="K125" s="652"/>
      <c r="L125" s="889"/>
      <c r="M125" s="889"/>
      <c r="N125" s="653"/>
      <c r="O125" s="651"/>
      <c r="P125" s="651"/>
      <c r="Q125" s="654"/>
      <c r="R125" s="655"/>
      <c r="S125" s="607" t="str">
        <f t="shared" si="96"/>
        <v/>
      </c>
      <c r="T125" s="656" t="str">
        <f t="shared" si="97"/>
        <v/>
      </c>
      <c r="U125" s="656" t="str">
        <f t="shared" si="135"/>
        <v/>
      </c>
      <c r="V125" s="656" t="str">
        <f t="shared" si="98"/>
        <v/>
      </c>
      <c r="W125" s="719"/>
      <c r="X125" s="660"/>
      <c r="Y125" s="656" t="str">
        <f t="shared" si="166"/>
        <v/>
      </c>
      <c r="Z125" s="659"/>
      <c r="AA125" s="654"/>
      <c r="AB125" s="656" t="str">
        <f t="shared" si="99"/>
        <v/>
      </c>
      <c r="AC125" s="661" t="str">
        <f t="shared" si="136"/>
        <v/>
      </c>
      <c r="AE125" s="658" t="str">
        <f t="shared" si="100"/>
        <v/>
      </c>
      <c r="AF125" s="659"/>
      <c r="AT125" s="805" t="str">
        <f t="shared" si="161"/>
        <v/>
      </c>
      <c r="AU125" t="str">
        <f t="shared" si="137"/>
        <v/>
      </c>
      <c r="AV125" s="6" t="str">
        <f t="shared" si="101"/>
        <v/>
      </c>
      <c r="AW125" s="317" t="str">
        <f t="shared" si="102"/>
        <v/>
      </c>
      <c r="AX125" s="158" t="str">
        <f t="shared" si="103"/>
        <v/>
      </c>
      <c r="AY125" s="158" t="str">
        <f t="shared" si="104"/>
        <v/>
      </c>
      <c r="AZ125" s="309" t="str">
        <f t="shared" si="184"/>
        <v/>
      </c>
      <c r="BA125" s="318" t="str">
        <f t="shared" si="106"/>
        <v/>
      </c>
      <c r="BB125" s="473" t="str">
        <f t="shared" si="107"/>
        <v/>
      </c>
      <c r="BC125" s="80" t="str">
        <f t="shared" si="159"/>
        <v/>
      </c>
      <c r="BD125" s="56">
        <f t="shared" si="108"/>
        <v>1</v>
      </c>
      <c r="BF125" s="56" t="str">
        <f t="shared" si="109"/>
        <v/>
      </c>
      <c r="BG125" s="56" t="str">
        <f t="shared" si="110"/>
        <v/>
      </c>
      <c r="BH125" s="6" t="str">
        <f t="shared" si="111"/>
        <v/>
      </c>
      <c r="BI125" s="6">
        <v>414</v>
      </c>
      <c r="BJ125" s="56" t="str">
        <f>Stam!F112</f>
        <v>414 Overige autokosten 1</v>
      </c>
      <c r="BK125" s="6" t="str">
        <f t="shared" si="112"/>
        <v/>
      </c>
      <c r="BL125" s="56">
        <f t="shared" si="138"/>
        <v>999999</v>
      </c>
      <c r="BM125" s="183">
        <f t="shared" si="139"/>
        <v>99999.000000625005</v>
      </c>
      <c r="BN125" s="61">
        <v>109</v>
      </c>
      <c r="BO125" s="6">
        <f t="shared" si="113"/>
        <v>999999</v>
      </c>
      <c r="BP125" s="6">
        <f t="shared" si="114"/>
        <v>999999</v>
      </c>
      <c r="BQ125" s="6" t="str">
        <f t="shared" si="140"/>
        <v>x</v>
      </c>
      <c r="BR125" s="206">
        <f t="shared" si="115"/>
        <v>99999.000000625005</v>
      </c>
      <c r="BS125" s="6">
        <f t="shared" si="116"/>
        <v>99999.000000625005</v>
      </c>
      <c r="BT125" s="6" t="str">
        <f t="shared" si="141"/>
        <v>x</v>
      </c>
      <c r="BU125" s="6" t="str">
        <f t="shared" si="117"/>
        <v/>
      </c>
      <c r="BW125" s="82">
        <f t="shared" si="142"/>
        <v>9999999999</v>
      </c>
      <c r="BX125" s="80" t="str">
        <f t="shared" si="118"/>
        <v>x</v>
      </c>
      <c r="BY125" s="80" t="str">
        <f t="shared" si="119"/>
        <v/>
      </c>
      <c r="BZ125" s="56" t="str">
        <f t="shared" si="143"/>
        <v/>
      </c>
      <c r="CA125" s="56" t="str">
        <f t="shared" si="144"/>
        <v/>
      </c>
      <c r="CB125" s="88">
        <f t="shared" si="145"/>
        <v>0</v>
      </c>
      <c r="CC125" s="56" t="str">
        <f t="shared" si="120"/>
        <v/>
      </c>
      <c r="CD125" s="56"/>
      <c r="CE125" s="56"/>
      <c r="CF125" s="56"/>
      <c r="CG125" s="56"/>
      <c r="CH125" s="169">
        <f t="shared" si="146"/>
        <v>9999999999</v>
      </c>
      <c r="CI125" s="170">
        <f t="shared" si="147"/>
        <v>9999999999</v>
      </c>
      <c r="CJ125" s="171">
        <f t="shared" si="148"/>
        <v>9999999999</v>
      </c>
      <c r="CK125" s="172" t="str">
        <f t="shared" si="149"/>
        <v/>
      </c>
      <c r="CL125" s="173" t="str">
        <f t="shared" si="121"/>
        <v>x</v>
      </c>
      <c r="CN125" s="6" t="str">
        <f t="shared" si="150"/>
        <v/>
      </c>
      <c r="CO125" s="293" t="e">
        <f t="shared" ca="1" si="160"/>
        <v>#N/A</v>
      </c>
      <c r="CP125" s="6" t="e">
        <f t="shared" ca="1" si="151"/>
        <v>#N/A</v>
      </c>
      <c r="CQ125" s="61">
        <v>109</v>
      </c>
      <c r="CR125" s="6">
        <f t="shared" si="122"/>
        <v>0</v>
      </c>
      <c r="CS125" s="6">
        <f t="shared" si="123"/>
        <v>0</v>
      </c>
      <c r="CT125" s="56" t="str">
        <f t="shared" si="124"/>
        <v/>
      </c>
      <c r="CU125" s="76">
        <f t="shared" si="125"/>
        <v>0</v>
      </c>
      <c r="CV125" s="76">
        <f t="shared" si="126"/>
        <v>0</v>
      </c>
      <c r="CX125" s="6" t="str">
        <f t="shared" si="127"/>
        <v/>
      </c>
      <c r="CY125" s="6" t="str">
        <f t="shared" si="128"/>
        <v/>
      </c>
      <c r="CZ125" s="6" t="str">
        <f t="shared" si="129"/>
        <v/>
      </c>
      <c r="DA125" s="6"/>
      <c r="DB125" s="6"/>
      <c r="DC125" s="6"/>
      <c r="DG125" s="56" t="str">
        <f t="shared" si="130"/>
        <v/>
      </c>
      <c r="DH125" s="6">
        <f t="shared" si="131"/>
        <v>0</v>
      </c>
      <c r="DK125" s="6">
        <f t="shared" si="176"/>
        <v>0</v>
      </c>
      <c r="DL125" s="6" t="e">
        <f t="shared" si="177"/>
        <v>#N/A</v>
      </c>
      <c r="DN125" s="6" t="e">
        <f t="shared" si="170"/>
        <v>#N/A</v>
      </c>
      <c r="DP125" s="6" t="str">
        <f t="shared" si="132"/>
        <v/>
      </c>
      <c r="DQ125" s="293">
        <f t="shared" ca="1" si="162"/>
        <v>119</v>
      </c>
      <c r="DR125" s="6" t="str">
        <f t="shared" ca="1" si="152"/>
        <v>x</v>
      </c>
      <c r="DU125" s="293" t="e">
        <f t="shared" ca="1" si="153"/>
        <v>#N/A</v>
      </c>
      <c r="DV125" s="5"/>
      <c r="DW125" s="293" t="e">
        <f t="shared" ca="1" si="163"/>
        <v>#N/A</v>
      </c>
      <c r="DZ125" s="293" t="e">
        <f t="shared" ca="1" si="154"/>
        <v>#N/A</v>
      </c>
      <c r="EA125" s="293" t="e">
        <f t="shared" ca="1" si="155"/>
        <v>#N/A</v>
      </c>
      <c r="EB125" s="293" t="e">
        <f t="shared" ca="1" si="156"/>
        <v>#N/A</v>
      </c>
      <c r="EE125" s="6" t="str">
        <f t="shared" si="157"/>
        <v/>
      </c>
      <c r="EF125" s="293" t="e">
        <f t="shared" ca="1" si="158"/>
        <v>#N/A</v>
      </c>
      <c r="EG125" s="6" t="e">
        <f t="shared" ca="1" si="133"/>
        <v>#N/A</v>
      </c>
    </row>
    <row r="126" spans="1:137" x14ac:dyDescent="0.2">
      <c r="C126" s="75"/>
      <c r="D126" s="184" t="str">
        <f t="shared" si="95"/>
        <v/>
      </c>
      <c r="E126" s="649" t="str">
        <f t="shared" si="165"/>
        <v/>
      </c>
      <c r="F126" s="607" t="str">
        <f t="shared" si="183"/>
        <v>x</v>
      </c>
      <c r="G126" s="650"/>
      <c r="H126" s="651"/>
      <c r="I126" s="651"/>
      <c r="J126" s="651"/>
      <c r="K126" s="652"/>
      <c r="L126" s="889"/>
      <c r="M126" s="889"/>
      <c r="N126" s="653"/>
      <c r="O126" s="651"/>
      <c r="P126" s="651"/>
      <c r="Q126" s="654"/>
      <c r="R126" s="655"/>
      <c r="S126" s="607" t="str">
        <f t="shared" si="96"/>
        <v/>
      </c>
      <c r="T126" s="656" t="str">
        <f t="shared" si="97"/>
        <v/>
      </c>
      <c r="U126" s="656" t="str">
        <f t="shared" si="135"/>
        <v/>
      </c>
      <c r="V126" s="656" t="str">
        <f t="shared" si="98"/>
        <v/>
      </c>
      <c r="W126" s="719"/>
      <c r="X126" s="660"/>
      <c r="Y126" s="656" t="str">
        <f t="shared" si="166"/>
        <v/>
      </c>
      <c r="Z126" s="659"/>
      <c r="AA126" s="654"/>
      <c r="AB126" s="656" t="str">
        <f t="shared" si="99"/>
        <v/>
      </c>
      <c r="AC126" s="661" t="str">
        <f t="shared" si="136"/>
        <v/>
      </c>
      <c r="AE126" s="658" t="str">
        <f t="shared" si="100"/>
        <v/>
      </c>
      <c r="AF126" s="659"/>
      <c r="AT126" s="805" t="str">
        <f t="shared" si="161"/>
        <v/>
      </c>
      <c r="AU126" t="str">
        <f t="shared" si="137"/>
        <v/>
      </c>
      <c r="AV126" s="6" t="str">
        <f t="shared" si="101"/>
        <v/>
      </c>
      <c r="AW126" s="317" t="str">
        <f t="shared" si="102"/>
        <v/>
      </c>
      <c r="AX126" s="158" t="str">
        <f t="shared" si="103"/>
        <v/>
      </c>
      <c r="AY126" s="158" t="str">
        <f t="shared" si="104"/>
        <v/>
      </c>
      <c r="AZ126" s="309" t="str">
        <f t="shared" si="184"/>
        <v/>
      </c>
      <c r="BA126" s="318" t="str">
        <f t="shared" si="106"/>
        <v/>
      </c>
      <c r="BB126" s="473" t="str">
        <f t="shared" si="107"/>
        <v/>
      </c>
      <c r="BC126" s="80" t="str">
        <f t="shared" si="159"/>
        <v/>
      </c>
      <c r="BD126" s="56">
        <f t="shared" si="108"/>
        <v>1</v>
      </c>
      <c r="BF126" s="56" t="str">
        <f t="shared" si="109"/>
        <v/>
      </c>
      <c r="BG126" s="56" t="str">
        <f t="shared" si="110"/>
        <v/>
      </c>
      <c r="BH126" s="6" t="str">
        <f t="shared" si="111"/>
        <v/>
      </c>
      <c r="BI126" s="6">
        <v>415</v>
      </c>
      <c r="BJ126" s="56" t="str">
        <f>Stam!F113</f>
        <v>415 Overige autokosten 2</v>
      </c>
      <c r="BK126" s="6" t="str">
        <f t="shared" si="112"/>
        <v/>
      </c>
      <c r="BL126" s="56">
        <f t="shared" si="138"/>
        <v>999999</v>
      </c>
      <c r="BM126" s="183">
        <f t="shared" si="139"/>
        <v>99999.000000629996</v>
      </c>
      <c r="BN126" s="61">
        <v>110</v>
      </c>
      <c r="BO126" s="6">
        <f t="shared" si="113"/>
        <v>999999</v>
      </c>
      <c r="BP126" s="6">
        <f t="shared" si="114"/>
        <v>999999</v>
      </c>
      <c r="BQ126" s="6" t="str">
        <f t="shared" si="140"/>
        <v>x</v>
      </c>
      <c r="BR126" s="206">
        <f t="shared" si="115"/>
        <v>99999.000000629996</v>
      </c>
      <c r="BS126" s="6">
        <f t="shared" si="116"/>
        <v>99999.000000629996</v>
      </c>
      <c r="BT126" s="6" t="str">
        <f t="shared" si="141"/>
        <v>x</v>
      </c>
      <c r="BU126" s="6" t="str">
        <f t="shared" si="117"/>
        <v/>
      </c>
      <c r="BW126" s="82">
        <f t="shared" si="142"/>
        <v>9999999999</v>
      </c>
      <c r="BX126" s="80" t="str">
        <f t="shared" si="118"/>
        <v>x</v>
      </c>
      <c r="BY126" s="80" t="str">
        <f t="shared" si="119"/>
        <v/>
      </c>
      <c r="BZ126" s="56" t="str">
        <f t="shared" si="143"/>
        <v/>
      </c>
      <c r="CA126" s="56" t="str">
        <f t="shared" si="144"/>
        <v/>
      </c>
      <c r="CB126" s="88">
        <f t="shared" si="145"/>
        <v>0</v>
      </c>
      <c r="CC126" s="56" t="str">
        <f t="shared" si="120"/>
        <v/>
      </c>
      <c r="CD126" s="56"/>
      <c r="CE126" s="56"/>
      <c r="CF126" s="56"/>
      <c r="CG126" s="56"/>
      <c r="CH126" s="169">
        <f t="shared" si="146"/>
        <v>9999999999</v>
      </c>
      <c r="CI126" s="170">
        <f t="shared" si="147"/>
        <v>9999999999</v>
      </c>
      <c r="CJ126" s="171">
        <f t="shared" si="148"/>
        <v>9999999999</v>
      </c>
      <c r="CK126" s="172" t="str">
        <f t="shared" si="149"/>
        <v/>
      </c>
      <c r="CL126" s="173" t="str">
        <f t="shared" si="121"/>
        <v>x</v>
      </c>
      <c r="CN126" s="6" t="str">
        <f t="shared" si="150"/>
        <v/>
      </c>
      <c r="CO126" s="293" t="e">
        <f t="shared" ca="1" si="160"/>
        <v>#N/A</v>
      </c>
      <c r="CP126" s="6" t="e">
        <f t="shared" ca="1" si="151"/>
        <v>#N/A</v>
      </c>
      <c r="CQ126" s="61">
        <v>110</v>
      </c>
      <c r="CR126" s="6">
        <f t="shared" si="122"/>
        <v>0</v>
      </c>
      <c r="CS126" s="6">
        <f t="shared" si="123"/>
        <v>0</v>
      </c>
      <c r="CT126" s="56" t="str">
        <f t="shared" si="124"/>
        <v/>
      </c>
      <c r="CU126" s="76">
        <f t="shared" si="125"/>
        <v>0</v>
      </c>
      <c r="CV126" s="76">
        <f t="shared" si="126"/>
        <v>0</v>
      </c>
      <c r="CX126" s="6" t="str">
        <f t="shared" si="127"/>
        <v/>
      </c>
      <c r="CY126" s="6" t="str">
        <f t="shared" si="128"/>
        <v/>
      </c>
      <c r="CZ126" s="6" t="str">
        <f t="shared" si="129"/>
        <v/>
      </c>
      <c r="DA126" s="6"/>
      <c r="DB126" s="6"/>
      <c r="DC126" s="6"/>
      <c r="DG126" s="56" t="str">
        <f t="shared" si="130"/>
        <v/>
      </c>
      <c r="DH126" s="6">
        <f t="shared" si="131"/>
        <v>0</v>
      </c>
      <c r="DK126" s="6">
        <f t="shared" si="176"/>
        <v>0</v>
      </c>
      <c r="DL126" s="6" t="e">
        <f t="shared" si="177"/>
        <v>#N/A</v>
      </c>
      <c r="DN126" s="6" t="e">
        <f t="shared" si="170"/>
        <v>#N/A</v>
      </c>
      <c r="DP126" s="6" t="str">
        <f t="shared" si="132"/>
        <v/>
      </c>
      <c r="DQ126" s="293">
        <f t="shared" ca="1" si="162"/>
        <v>120</v>
      </c>
      <c r="DR126" s="6" t="str">
        <f t="shared" ca="1" si="152"/>
        <v>x</v>
      </c>
      <c r="DU126" s="293" t="e">
        <f t="shared" ca="1" si="153"/>
        <v>#N/A</v>
      </c>
      <c r="DV126" s="5"/>
      <c r="DW126" s="293" t="e">
        <f t="shared" ca="1" si="163"/>
        <v>#N/A</v>
      </c>
      <c r="DZ126" s="293" t="e">
        <f t="shared" ca="1" si="154"/>
        <v>#N/A</v>
      </c>
      <c r="EA126" s="293" t="e">
        <f t="shared" ca="1" si="155"/>
        <v>#N/A</v>
      </c>
      <c r="EB126" s="293" t="e">
        <f t="shared" ca="1" si="156"/>
        <v>#N/A</v>
      </c>
      <c r="EE126" s="6" t="str">
        <f t="shared" si="157"/>
        <v/>
      </c>
      <c r="EF126" s="293" t="e">
        <f t="shared" ca="1" si="158"/>
        <v>#N/A</v>
      </c>
      <c r="EG126" s="6" t="e">
        <f t="shared" ca="1" si="133"/>
        <v>#N/A</v>
      </c>
    </row>
    <row r="127" spans="1:137" x14ac:dyDescent="0.2">
      <c r="C127" s="75"/>
      <c r="D127" s="184" t="str">
        <f t="shared" si="95"/>
        <v/>
      </c>
      <c r="E127" s="649" t="str">
        <f t="shared" si="165"/>
        <v/>
      </c>
      <c r="F127" s="607" t="str">
        <f t="shared" si="183"/>
        <v>x</v>
      </c>
      <c r="G127" s="650"/>
      <c r="H127" s="651"/>
      <c r="I127" s="651"/>
      <c r="J127" s="651"/>
      <c r="K127" s="652"/>
      <c r="L127" s="889"/>
      <c r="M127" s="889"/>
      <c r="N127" s="653"/>
      <c r="O127" s="651"/>
      <c r="P127" s="651"/>
      <c r="Q127" s="654"/>
      <c r="R127" s="655"/>
      <c r="S127" s="607" t="str">
        <f t="shared" si="96"/>
        <v/>
      </c>
      <c r="T127" s="656" t="str">
        <f t="shared" si="97"/>
        <v/>
      </c>
      <c r="U127" s="656" t="str">
        <f t="shared" si="135"/>
        <v/>
      </c>
      <c r="V127" s="656" t="str">
        <f t="shared" si="98"/>
        <v/>
      </c>
      <c r="W127" s="719"/>
      <c r="X127" s="660"/>
      <c r="Y127" s="656" t="str">
        <f t="shared" si="166"/>
        <v/>
      </c>
      <c r="Z127" s="659"/>
      <c r="AA127" s="654"/>
      <c r="AB127" s="656" t="str">
        <f t="shared" si="99"/>
        <v/>
      </c>
      <c r="AC127" s="661" t="str">
        <f t="shared" si="136"/>
        <v/>
      </c>
      <c r="AE127" s="658" t="str">
        <f t="shared" si="100"/>
        <v/>
      </c>
      <c r="AF127" s="659"/>
      <c r="AT127" s="805" t="str">
        <f t="shared" si="161"/>
        <v/>
      </c>
      <c r="AU127" t="str">
        <f t="shared" si="137"/>
        <v/>
      </c>
      <c r="AV127" s="6" t="str">
        <f t="shared" si="101"/>
        <v/>
      </c>
      <c r="AW127" s="317" t="str">
        <f t="shared" si="102"/>
        <v/>
      </c>
      <c r="AX127" s="158" t="str">
        <f t="shared" si="103"/>
        <v/>
      </c>
      <c r="AY127" s="158" t="str">
        <f t="shared" si="104"/>
        <v/>
      </c>
      <c r="AZ127" s="309" t="str">
        <f t="shared" si="184"/>
        <v/>
      </c>
      <c r="BA127" s="318" t="str">
        <f t="shared" si="106"/>
        <v/>
      </c>
      <c r="BB127" s="473" t="str">
        <f t="shared" si="107"/>
        <v/>
      </c>
      <c r="BC127" s="80" t="str">
        <f t="shared" si="159"/>
        <v/>
      </c>
      <c r="BD127" s="56">
        <f t="shared" si="108"/>
        <v>1</v>
      </c>
      <c r="BF127" s="56" t="str">
        <f t="shared" si="109"/>
        <v/>
      </c>
      <c r="BG127" s="56" t="str">
        <f t="shared" si="110"/>
        <v/>
      </c>
      <c r="BH127" s="6" t="str">
        <f t="shared" si="111"/>
        <v/>
      </c>
      <c r="BI127" s="6">
        <v>416</v>
      </c>
      <c r="BJ127" s="56" t="str">
        <f>Stam!F114</f>
        <v>416 Reis en verblijf</v>
      </c>
      <c r="BK127" s="6" t="str">
        <f t="shared" si="112"/>
        <v/>
      </c>
      <c r="BL127" s="56">
        <f t="shared" si="138"/>
        <v>999999</v>
      </c>
      <c r="BM127" s="183">
        <f t="shared" si="139"/>
        <v>99999.000000635002</v>
      </c>
      <c r="BN127" s="61">
        <v>111</v>
      </c>
      <c r="BO127" s="6">
        <f t="shared" si="113"/>
        <v>999999</v>
      </c>
      <c r="BP127" s="6">
        <f t="shared" si="114"/>
        <v>999999</v>
      </c>
      <c r="BQ127" s="6" t="str">
        <f t="shared" si="140"/>
        <v>x</v>
      </c>
      <c r="BR127" s="206">
        <f t="shared" si="115"/>
        <v>99999.000000635002</v>
      </c>
      <c r="BS127" s="6">
        <f t="shared" si="116"/>
        <v>99999.000000635002</v>
      </c>
      <c r="BT127" s="6" t="str">
        <f t="shared" si="141"/>
        <v>x</v>
      </c>
      <c r="BU127" s="6" t="str">
        <f t="shared" si="117"/>
        <v/>
      </c>
      <c r="BW127" s="82">
        <f t="shared" si="142"/>
        <v>9999999999</v>
      </c>
      <c r="BX127" s="80" t="str">
        <f t="shared" si="118"/>
        <v>x</v>
      </c>
      <c r="BY127" s="80" t="str">
        <f t="shared" si="119"/>
        <v/>
      </c>
      <c r="BZ127" s="56" t="str">
        <f t="shared" si="143"/>
        <v/>
      </c>
      <c r="CA127" s="56" t="str">
        <f t="shared" si="144"/>
        <v/>
      </c>
      <c r="CB127" s="88">
        <f t="shared" si="145"/>
        <v>0</v>
      </c>
      <c r="CC127" s="56" t="str">
        <f t="shared" si="120"/>
        <v/>
      </c>
      <c r="CD127" s="56"/>
      <c r="CE127" s="56"/>
      <c r="CF127" s="56"/>
      <c r="CG127" s="56"/>
      <c r="CH127" s="169">
        <f t="shared" si="146"/>
        <v>9999999999</v>
      </c>
      <c r="CI127" s="170">
        <f t="shared" si="147"/>
        <v>9999999999</v>
      </c>
      <c r="CJ127" s="171">
        <f t="shared" si="148"/>
        <v>9999999999</v>
      </c>
      <c r="CK127" s="172" t="str">
        <f t="shared" si="149"/>
        <v/>
      </c>
      <c r="CL127" s="173" t="str">
        <f t="shared" si="121"/>
        <v>x</v>
      </c>
      <c r="CN127" s="6" t="str">
        <f t="shared" si="150"/>
        <v/>
      </c>
      <c r="CO127" s="293" t="e">
        <f t="shared" ca="1" si="160"/>
        <v>#N/A</v>
      </c>
      <c r="CP127" s="6" t="e">
        <f t="shared" ca="1" si="151"/>
        <v>#N/A</v>
      </c>
      <c r="CQ127" s="61">
        <v>111</v>
      </c>
      <c r="CR127" s="6">
        <f t="shared" si="122"/>
        <v>0</v>
      </c>
      <c r="CS127" s="6">
        <f t="shared" si="123"/>
        <v>0</v>
      </c>
      <c r="CT127" s="56" t="str">
        <f t="shared" si="124"/>
        <v/>
      </c>
      <c r="CU127" s="76">
        <f t="shared" si="125"/>
        <v>0</v>
      </c>
      <c r="CV127" s="76">
        <f t="shared" si="126"/>
        <v>0</v>
      </c>
      <c r="CX127" s="6" t="str">
        <f t="shared" si="127"/>
        <v/>
      </c>
      <c r="CY127" s="6" t="str">
        <f t="shared" si="128"/>
        <v/>
      </c>
      <c r="CZ127" s="6" t="str">
        <f t="shared" si="129"/>
        <v/>
      </c>
      <c r="DA127" s="6"/>
      <c r="DB127" s="6"/>
      <c r="DC127" s="6"/>
      <c r="DG127" s="56" t="str">
        <f t="shared" si="130"/>
        <v/>
      </c>
      <c r="DH127" s="6">
        <f t="shared" si="131"/>
        <v>0</v>
      </c>
      <c r="DK127" s="6">
        <f t="shared" si="176"/>
        <v>0</v>
      </c>
      <c r="DL127" s="6" t="e">
        <f t="shared" si="177"/>
        <v>#N/A</v>
      </c>
      <c r="DN127" s="6" t="e">
        <f t="shared" si="170"/>
        <v>#N/A</v>
      </c>
      <c r="DP127" s="6" t="str">
        <f t="shared" si="132"/>
        <v/>
      </c>
      <c r="DQ127" s="293">
        <f t="shared" ca="1" si="162"/>
        <v>121</v>
      </c>
      <c r="DR127" s="6" t="str">
        <f t="shared" ca="1" si="152"/>
        <v>x</v>
      </c>
      <c r="DU127" s="293" t="e">
        <f t="shared" ca="1" si="153"/>
        <v>#N/A</v>
      </c>
      <c r="DV127" s="5"/>
      <c r="DW127" s="293" t="e">
        <f t="shared" ca="1" si="163"/>
        <v>#N/A</v>
      </c>
      <c r="DZ127" s="293" t="e">
        <f t="shared" ca="1" si="154"/>
        <v>#N/A</v>
      </c>
      <c r="EA127" s="293" t="e">
        <f t="shared" ca="1" si="155"/>
        <v>#N/A</v>
      </c>
      <c r="EB127" s="293" t="e">
        <f t="shared" ca="1" si="156"/>
        <v>#N/A</v>
      </c>
      <c r="EE127" s="6" t="str">
        <f t="shared" si="157"/>
        <v/>
      </c>
      <c r="EF127" s="293" t="e">
        <f t="shared" ca="1" si="158"/>
        <v>#N/A</v>
      </c>
      <c r="EG127" s="6" t="e">
        <f t="shared" ca="1" si="133"/>
        <v>#N/A</v>
      </c>
    </row>
    <row r="128" spans="1:137" x14ac:dyDescent="0.2">
      <c r="C128" s="75"/>
      <c r="D128" s="184" t="str">
        <f t="shared" si="95"/>
        <v/>
      </c>
      <c r="E128" s="649" t="str">
        <f t="shared" si="165"/>
        <v/>
      </c>
      <c r="F128" s="607" t="str">
        <f t="shared" si="183"/>
        <v>x</v>
      </c>
      <c r="G128" s="650"/>
      <c r="H128" s="651"/>
      <c r="I128" s="651"/>
      <c r="J128" s="651"/>
      <c r="K128" s="652"/>
      <c r="L128" s="889"/>
      <c r="M128" s="889"/>
      <c r="N128" s="653"/>
      <c r="O128" s="651"/>
      <c r="P128" s="651"/>
      <c r="Q128" s="654"/>
      <c r="R128" s="655"/>
      <c r="S128" s="607" t="str">
        <f t="shared" si="96"/>
        <v/>
      </c>
      <c r="T128" s="656" t="str">
        <f t="shared" si="97"/>
        <v/>
      </c>
      <c r="U128" s="656" t="str">
        <f t="shared" si="135"/>
        <v/>
      </c>
      <c r="V128" s="656" t="str">
        <f t="shared" si="98"/>
        <v/>
      </c>
      <c r="W128" s="719"/>
      <c r="X128" s="660"/>
      <c r="Y128" s="656" t="str">
        <f t="shared" si="166"/>
        <v/>
      </c>
      <c r="Z128" s="659"/>
      <c r="AA128" s="654"/>
      <c r="AB128" s="656" t="str">
        <f t="shared" si="99"/>
        <v/>
      </c>
      <c r="AC128" s="661" t="str">
        <f t="shared" si="136"/>
        <v/>
      </c>
      <c r="AE128" s="658" t="str">
        <f t="shared" si="100"/>
        <v/>
      </c>
      <c r="AF128" s="659"/>
      <c r="AT128" s="805" t="str">
        <f t="shared" si="161"/>
        <v/>
      </c>
      <c r="AU128" t="str">
        <f t="shared" si="137"/>
        <v/>
      </c>
      <c r="AV128" s="6" t="str">
        <f t="shared" si="101"/>
        <v/>
      </c>
      <c r="AW128" s="317" t="str">
        <f t="shared" si="102"/>
        <v/>
      </c>
      <c r="AX128" s="158" t="str">
        <f t="shared" si="103"/>
        <v/>
      </c>
      <c r="AY128" s="158" t="str">
        <f t="shared" si="104"/>
        <v/>
      </c>
      <c r="AZ128" s="309" t="str">
        <f t="shared" si="184"/>
        <v/>
      </c>
      <c r="BA128" s="318" t="str">
        <f t="shared" si="106"/>
        <v/>
      </c>
      <c r="BB128" s="473" t="str">
        <f t="shared" si="107"/>
        <v/>
      </c>
      <c r="BC128" s="80" t="str">
        <f t="shared" si="159"/>
        <v/>
      </c>
      <c r="BD128" s="56">
        <f t="shared" si="108"/>
        <v>1</v>
      </c>
      <c r="BF128" s="56" t="str">
        <f t="shared" si="109"/>
        <v/>
      </c>
      <c r="BG128" s="56" t="str">
        <f t="shared" si="110"/>
        <v/>
      </c>
      <c r="BH128" s="6" t="str">
        <f t="shared" si="111"/>
        <v/>
      </c>
      <c r="BI128" s="6">
        <v>417</v>
      </c>
      <c r="BJ128" s="56" t="str">
        <f>Stam!F115</f>
        <v>417 Vrij</v>
      </c>
      <c r="BK128" s="6" t="str">
        <f t="shared" si="112"/>
        <v/>
      </c>
      <c r="BL128" s="56">
        <f t="shared" si="138"/>
        <v>999999</v>
      </c>
      <c r="BM128" s="183">
        <f t="shared" si="139"/>
        <v>99999.000000639993</v>
      </c>
      <c r="BN128" s="61">
        <v>112</v>
      </c>
      <c r="BO128" s="6">
        <f t="shared" si="113"/>
        <v>999999</v>
      </c>
      <c r="BP128" s="6">
        <f t="shared" si="114"/>
        <v>999999</v>
      </c>
      <c r="BQ128" s="6" t="str">
        <f t="shared" si="140"/>
        <v>x</v>
      </c>
      <c r="BR128" s="206">
        <f t="shared" si="115"/>
        <v>99999.000000639993</v>
      </c>
      <c r="BS128" s="6">
        <f t="shared" si="116"/>
        <v>99999.000000639993</v>
      </c>
      <c r="BT128" s="6" t="str">
        <f t="shared" si="141"/>
        <v>x</v>
      </c>
      <c r="BU128" s="6" t="str">
        <f t="shared" si="117"/>
        <v/>
      </c>
      <c r="BW128" s="82">
        <f t="shared" si="142"/>
        <v>9999999999</v>
      </c>
      <c r="BX128" s="80" t="str">
        <f t="shared" si="118"/>
        <v>x</v>
      </c>
      <c r="BY128" s="80" t="str">
        <f t="shared" si="119"/>
        <v/>
      </c>
      <c r="BZ128" s="56" t="str">
        <f t="shared" si="143"/>
        <v/>
      </c>
      <c r="CA128" s="56" t="str">
        <f t="shared" si="144"/>
        <v/>
      </c>
      <c r="CB128" s="88">
        <f t="shared" si="145"/>
        <v>0</v>
      </c>
      <c r="CC128" s="56" t="str">
        <f t="shared" si="120"/>
        <v/>
      </c>
      <c r="CD128" s="56"/>
      <c r="CE128" s="56"/>
      <c r="CF128" s="56"/>
      <c r="CG128" s="56"/>
      <c r="CH128" s="169">
        <f t="shared" si="146"/>
        <v>9999999999</v>
      </c>
      <c r="CI128" s="170">
        <f t="shared" si="147"/>
        <v>9999999999</v>
      </c>
      <c r="CJ128" s="171">
        <f t="shared" si="148"/>
        <v>9999999999</v>
      </c>
      <c r="CK128" s="172" t="str">
        <f t="shared" si="149"/>
        <v/>
      </c>
      <c r="CL128" s="173" t="str">
        <f t="shared" si="121"/>
        <v>x</v>
      </c>
      <c r="CN128" s="6" t="str">
        <f t="shared" si="150"/>
        <v/>
      </c>
      <c r="CO128" s="293" t="e">
        <f t="shared" ca="1" si="160"/>
        <v>#N/A</v>
      </c>
      <c r="CP128" s="6" t="e">
        <f t="shared" ca="1" si="151"/>
        <v>#N/A</v>
      </c>
      <c r="CQ128" s="61">
        <v>112</v>
      </c>
      <c r="CR128" s="6">
        <f t="shared" si="122"/>
        <v>0</v>
      </c>
      <c r="CS128" s="6">
        <f t="shared" si="123"/>
        <v>0</v>
      </c>
      <c r="CT128" s="56" t="str">
        <f t="shared" si="124"/>
        <v/>
      </c>
      <c r="CU128" s="76">
        <f t="shared" si="125"/>
        <v>0</v>
      </c>
      <c r="CV128" s="76">
        <f t="shared" si="126"/>
        <v>0</v>
      </c>
      <c r="CX128" s="6" t="str">
        <f t="shared" si="127"/>
        <v/>
      </c>
      <c r="CY128" s="6" t="str">
        <f t="shared" si="128"/>
        <v/>
      </c>
      <c r="CZ128" s="6" t="str">
        <f t="shared" si="129"/>
        <v/>
      </c>
      <c r="DA128" s="6"/>
      <c r="DB128" s="6"/>
      <c r="DC128" s="6"/>
      <c r="DG128" s="56" t="str">
        <f t="shared" si="130"/>
        <v/>
      </c>
      <c r="DH128" s="6">
        <f t="shared" si="131"/>
        <v>0</v>
      </c>
      <c r="DK128" s="6">
        <f t="shared" si="176"/>
        <v>0</v>
      </c>
      <c r="DL128" s="6" t="e">
        <f t="shared" si="177"/>
        <v>#N/A</v>
      </c>
      <c r="DN128" s="6" t="e">
        <f t="shared" si="170"/>
        <v>#N/A</v>
      </c>
      <c r="DP128" s="6" t="str">
        <f t="shared" si="132"/>
        <v/>
      </c>
      <c r="DQ128" s="293">
        <f t="shared" ca="1" si="162"/>
        <v>122</v>
      </c>
      <c r="DR128" s="6" t="str">
        <f t="shared" ca="1" si="152"/>
        <v>x</v>
      </c>
      <c r="DU128" s="293" t="e">
        <f t="shared" ca="1" si="153"/>
        <v>#N/A</v>
      </c>
      <c r="DV128" s="5"/>
      <c r="DW128" s="293" t="e">
        <f t="shared" ca="1" si="163"/>
        <v>#N/A</v>
      </c>
      <c r="DZ128" s="293" t="e">
        <f t="shared" ca="1" si="154"/>
        <v>#N/A</v>
      </c>
      <c r="EA128" s="293" t="e">
        <f t="shared" ca="1" si="155"/>
        <v>#N/A</v>
      </c>
      <c r="EB128" s="293" t="e">
        <f t="shared" ca="1" si="156"/>
        <v>#N/A</v>
      </c>
      <c r="EE128" s="6" t="str">
        <f t="shared" si="157"/>
        <v/>
      </c>
      <c r="EF128" s="293" t="e">
        <f t="shared" ca="1" si="158"/>
        <v>#N/A</v>
      </c>
      <c r="EG128" s="6" t="e">
        <f t="shared" ca="1" si="133"/>
        <v>#N/A</v>
      </c>
    </row>
    <row r="129" spans="3:137" x14ac:dyDescent="0.2">
      <c r="C129" s="75"/>
      <c r="D129" s="184" t="str">
        <f t="shared" si="95"/>
        <v/>
      </c>
      <c r="E129" s="649" t="str">
        <f t="shared" si="165"/>
        <v/>
      </c>
      <c r="F129" s="607" t="str">
        <f t="shared" si="183"/>
        <v>x</v>
      </c>
      <c r="G129" s="650"/>
      <c r="H129" s="651"/>
      <c r="I129" s="651"/>
      <c r="J129" s="651"/>
      <c r="K129" s="652"/>
      <c r="L129" s="889"/>
      <c r="M129" s="889"/>
      <c r="N129" s="653"/>
      <c r="O129" s="651"/>
      <c r="P129" s="651"/>
      <c r="Q129" s="654"/>
      <c r="R129" s="655"/>
      <c r="S129" s="607" t="str">
        <f t="shared" si="96"/>
        <v/>
      </c>
      <c r="T129" s="656" t="str">
        <f t="shared" si="97"/>
        <v/>
      </c>
      <c r="U129" s="656" t="str">
        <f t="shared" si="135"/>
        <v/>
      </c>
      <c r="V129" s="656" t="str">
        <f t="shared" si="98"/>
        <v/>
      </c>
      <c r="W129" s="719"/>
      <c r="X129" s="660"/>
      <c r="Y129" s="656" t="str">
        <f t="shared" si="166"/>
        <v/>
      </c>
      <c r="Z129" s="659"/>
      <c r="AA129" s="654"/>
      <c r="AB129" s="656" t="str">
        <f t="shared" si="99"/>
        <v/>
      </c>
      <c r="AC129" s="661" t="str">
        <f t="shared" si="136"/>
        <v/>
      </c>
      <c r="AE129" s="658" t="str">
        <f t="shared" si="100"/>
        <v/>
      </c>
      <c r="AF129" s="659"/>
      <c r="AT129" s="805" t="str">
        <f t="shared" si="161"/>
        <v/>
      </c>
      <c r="AU129" t="str">
        <f t="shared" si="137"/>
        <v/>
      </c>
      <c r="AV129" s="6" t="str">
        <f t="shared" si="101"/>
        <v/>
      </c>
      <c r="AW129" s="317" t="str">
        <f t="shared" si="102"/>
        <v/>
      </c>
      <c r="AX129" s="158" t="str">
        <f t="shared" si="103"/>
        <v/>
      </c>
      <c r="AY129" s="158" t="str">
        <f t="shared" si="104"/>
        <v/>
      </c>
      <c r="AZ129" s="309" t="str">
        <f t="shared" si="184"/>
        <v/>
      </c>
      <c r="BA129" s="318" t="str">
        <f t="shared" si="106"/>
        <v/>
      </c>
      <c r="BB129" s="473" t="str">
        <f t="shared" si="107"/>
        <v/>
      </c>
      <c r="BC129" s="80" t="str">
        <f t="shared" si="159"/>
        <v/>
      </c>
      <c r="BD129" s="56">
        <f t="shared" si="108"/>
        <v>1</v>
      </c>
      <c r="BF129" s="56" t="str">
        <f t="shared" si="109"/>
        <v/>
      </c>
      <c r="BG129" s="56" t="str">
        <f t="shared" si="110"/>
        <v/>
      </c>
      <c r="BH129" s="6" t="str">
        <f t="shared" si="111"/>
        <v/>
      </c>
      <c r="BI129" s="6">
        <v>418</v>
      </c>
      <c r="BJ129" s="56" t="str">
        <f>Stam!F116</f>
        <v>418 Vrij</v>
      </c>
      <c r="BK129" s="6" t="str">
        <f t="shared" si="112"/>
        <v/>
      </c>
      <c r="BL129" s="56">
        <f t="shared" si="138"/>
        <v>999999</v>
      </c>
      <c r="BM129" s="183">
        <f t="shared" si="139"/>
        <v>99999.000000644999</v>
      </c>
      <c r="BN129" s="61">
        <v>113</v>
      </c>
      <c r="BO129" s="6">
        <f t="shared" si="113"/>
        <v>999999</v>
      </c>
      <c r="BP129" s="6">
        <f t="shared" si="114"/>
        <v>999999</v>
      </c>
      <c r="BQ129" s="6" t="str">
        <f t="shared" si="140"/>
        <v>x</v>
      </c>
      <c r="BR129" s="206">
        <f t="shared" si="115"/>
        <v>99999.000000644999</v>
      </c>
      <c r="BS129" s="6">
        <f t="shared" si="116"/>
        <v>99999.000000644999</v>
      </c>
      <c r="BT129" s="6" t="str">
        <f t="shared" si="141"/>
        <v>x</v>
      </c>
      <c r="BU129" s="6" t="str">
        <f t="shared" si="117"/>
        <v/>
      </c>
      <c r="BW129" s="82">
        <f t="shared" si="142"/>
        <v>9999999999</v>
      </c>
      <c r="BX129" s="80" t="str">
        <f t="shared" si="118"/>
        <v>x</v>
      </c>
      <c r="BY129" s="80" t="str">
        <f t="shared" si="119"/>
        <v/>
      </c>
      <c r="BZ129" s="56" t="str">
        <f t="shared" si="143"/>
        <v/>
      </c>
      <c r="CA129" s="56" t="str">
        <f t="shared" si="144"/>
        <v/>
      </c>
      <c r="CB129" s="88">
        <f t="shared" si="145"/>
        <v>0</v>
      </c>
      <c r="CC129" s="56" t="str">
        <f t="shared" si="120"/>
        <v/>
      </c>
      <c r="CD129" s="56"/>
      <c r="CE129" s="56"/>
      <c r="CF129" s="56"/>
      <c r="CG129" s="56"/>
      <c r="CH129" s="169">
        <f t="shared" si="146"/>
        <v>9999999999</v>
      </c>
      <c r="CI129" s="170">
        <f t="shared" si="147"/>
        <v>9999999999</v>
      </c>
      <c r="CJ129" s="171">
        <f t="shared" si="148"/>
        <v>9999999999</v>
      </c>
      <c r="CK129" s="172" t="str">
        <f t="shared" si="149"/>
        <v/>
      </c>
      <c r="CL129" s="173" t="str">
        <f t="shared" si="121"/>
        <v>x</v>
      </c>
      <c r="CN129" s="6" t="str">
        <f t="shared" si="150"/>
        <v/>
      </c>
      <c r="CO129" s="293" t="e">
        <f t="shared" ca="1" si="160"/>
        <v>#N/A</v>
      </c>
      <c r="CP129" s="6" t="e">
        <f t="shared" ca="1" si="151"/>
        <v>#N/A</v>
      </c>
      <c r="CQ129" s="61">
        <v>113</v>
      </c>
      <c r="CR129" s="6">
        <f t="shared" si="122"/>
        <v>0</v>
      </c>
      <c r="CS129" s="6">
        <f t="shared" si="123"/>
        <v>0</v>
      </c>
      <c r="CT129" s="56" t="str">
        <f t="shared" si="124"/>
        <v/>
      </c>
      <c r="CU129" s="76">
        <f t="shared" si="125"/>
        <v>0</v>
      </c>
      <c r="CV129" s="76">
        <f t="shared" si="126"/>
        <v>0</v>
      </c>
      <c r="CX129" s="6" t="str">
        <f t="shared" si="127"/>
        <v/>
      </c>
      <c r="CY129" s="6" t="str">
        <f t="shared" si="128"/>
        <v/>
      </c>
      <c r="CZ129" s="6" t="str">
        <f t="shared" si="129"/>
        <v/>
      </c>
      <c r="DA129" s="6"/>
      <c r="DB129" s="6"/>
      <c r="DC129" s="6"/>
      <c r="DG129" s="56" t="str">
        <f t="shared" si="130"/>
        <v/>
      </c>
      <c r="DH129" s="6">
        <f t="shared" si="131"/>
        <v>0</v>
      </c>
      <c r="DK129" s="6">
        <f t="shared" si="176"/>
        <v>0</v>
      </c>
      <c r="DL129" s="6" t="e">
        <f t="shared" si="177"/>
        <v>#N/A</v>
      </c>
      <c r="DN129" s="6" t="e">
        <f t="shared" si="170"/>
        <v>#N/A</v>
      </c>
      <c r="DP129" s="6" t="str">
        <f t="shared" si="132"/>
        <v/>
      </c>
      <c r="DQ129" s="293">
        <f t="shared" ca="1" si="162"/>
        <v>123</v>
      </c>
      <c r="DR129" s="6" t="str">
        <f t="shared" ca="1" si="152"/>
        <v>x</v>
      </c>
      <c r="DU129" s="293" t="e">
        <f t="shared" ca="1" si="153"/>
        <v>#N/A</v>
      </c>
      <c r="DV129" s="5"/>
      <c r="DW129" s="293" t="e">
        <f t="shared" ca="1" si="163"/>
        <v>#N/A</v>
      </c>
      <c r="DZ129" s="293" t="e">
        <f t="shared" ca="1" si="154"/>
        <v>#N/A</v>
      </c>
      <c r="EA129" s="293" t="e">
        <f t="shared" ca="1" si="155"/>
        <v>#N/A</v>
      </c>
      <c r="EB129" s="293" t="e">
        <f t="shared" ca="1" si="156"/>
        <v>#N/A</v>
      </c>
      <c r="EE129" s="6" t="str">
        <f t="shared" si="157"/>
        <v/>
      </c>
      <c r="EF129" s="293" t="e">
        <f t="shared" ca="1" si="158"/>
        <v>#N/A</v>
      </c>
      <c r="EG129" s="6" t="e">
        <f t="shared" ca="1" si="133"/>
        <v>#N/A</v>
      </c>
    </row>
    <row r="130" spans="3:137" x14ac:dyDescent="0.2">
      <c r="C130" s="75"/>
      <c r="D130" s="184" t="str">
        <f t="shared" si="95"/>
        <v/>
      </c>
      <c r="E130" s="649" t="str">
        <f t="shared" si="165"/>
        <v/>
      </c>
      <c r="F130" s="607" t="str">
        <f t="shared" si="183"/>
        <v>x</v>
      </c>
      <c r="G130" s="650"/>
      <c r="H130" s="651"/>
      <c r="I130" s="651"/>
      <c r="J130" s="651"/>
      <c r="K130" s="652"/>
      <c r="L130" s="889"/>
      <c r="M130" s="889"/>
      <c r="N130" s="653"/>
      <c r="O130" s="651"/>
      <c r="P130" s="651"/>
      <c r="Q130" s="654"/>
      <c r="R130" s="655"/>
      <c r="S130" s="607" t="str">
        <f t="shared" si="96"/>
        <v/>
      </c>
      <c r="T130" s="656" t="str">
        <f t="shared" si="97"/>
        <v/>
      </c>
      <c r="U130" s="656" t="str">
        <f t="shared" si="135"/>
        <v/>
      </c>
      <c r="V130" s="656" t="str">
        <f t="shared" si="98"/>
        <v/>
      </c>
      <c r="W130" s="719"/>
      <c r="X130" s="660"/>
      <c r="Y130" s="656" t="str">
        <f t="shared" si="166"/>
        <v/>
      </c>
      <c r="Z130" s="659"/>
      <c r="AA130" s="654"/>
      <c r="AB130" s="656" t="str">
        <f t="shared" si="99"/>
        <v/>
      </c>
      <c r="AC130" s="661" t="str">
        <f t="shared" si="136"/>
        <v/>
      </c>
      <c r="AE130" s="658" t="str">
        <f t="shared" si="100"/>
        <v/>
      </c>
      <c r="AF130" s="659"/>
      <c r="AT130" s="805" t="str">
        <f t="shared" si="161"/>
        <v/>
      </c>
      <c r="AU130" t="str">
        <f t="shared" si="137"/>
        <v/>
      </c>
      <c r="AV130" s="6" t="str">
        <f t="shared" si="101"/>
        <v/>
      </c>
      <c r="AW130" s="317" t="str">
        <f t="shared" si="102"/>
        <v/>
      </c>
      <c r="AX130" s="158" t="str">
        <f t="shared" si="103"/>
        <v/>
      </c>
      <c r="AY130" s="158" t="str">
        <f t="shared" si="104"/>
        <v/>
      </c>
      <c r="AZ130" s="309" t="str">
        <f t="shared" si="184"/>
        <v/>
      </c>
      <c r="BA130" s="318" t="str">
        <f t="shared" si="106"/>
        <v/>
      </c>
      <c r="BB130" s="473" t="str">
        <f t="shared" si="107"/>
        <v/>
      </c>
      <c r="BC130" s="80" t="str">
        <f t="shared" si="159"/>
        <v/>
      </c>
      <c r="BD130" s="56">
        <f t="shared" si="108"/>
        <v>1</v>
      </c>
      <c r="BF130" s="56" t="str">
        <f t="shared" si="109"/>
        <v/>
      </c>
      <c r="BG130" s="56" t="str">
        <f t="shared" si="110"/>
        <v/>
      </c>
      <c r="BH130" s="6" t="str">
        <f t="shared" si="111"/>
        <v/>
      </c>
      <c r="BI130" s="6">
        <v>419</v>
      </c>
      <c r="BJ130" s="56" t="str">
        <f>Stam!F117</f>
        <v>419 Vrij</v>
      </c>
      <c r="BK130" s="6" t="str">
        <f t="shared" si="112"/>
        <v/>
      </c>
      <c r="BL130" s="56">
        <f t="shared" si="138"/>
        <v>999999</v>
      </c>
      <c r="BM130" s="183">
        <f t="shared" si="139"/>
        <v>99999.000000650005</v>
      </c>
      <c r="BN130" s="61">
        <v>114</v>
      </c>
      <c r="BO130" s="6">
        <f t="shared" si="113"/>
        <v>999999</v>
      </c>
      <c r="BP130" s="6">
        <f t="shared" si="114"/>
        <v>999999</v>
      </c>
      <c r="BQ130" s="6" t="str">
        <f t="shared" si="140"/>
        <v>x</v>
      </c>
      <c r="BR130" s="206">
        <f t="shared" si="115"/>
        <v>99999.000000650005</v>
      </c>
      <c r="BS130" s="6">
        <f t="shared" si="116"/>
        <v>99999.000000650005</v>
      </c>
      <c r="BT130" s="6" t="str">
        <f t="shared" si="141"/>
        <v>x</v>
      </c>
      <c r="BU130" s="6" t="str">
        <f t="shared" si="117"/>
        <v/>
      </c>
      <c r="BW130" s="82">
        <f t="shared" si="142"/>
        <v>9999999999</v>
      </c>
      <c r="BX130" s="80" t="str">
        <f t="shared" si="118"/>
        <v>x</v>
      </c>
      <c r="BY130" s="80" t="str">
        <f t="shared" si="119"/>
        <v/>
      </c>
      <c r="BZ130" s="56" t="str">
        <f t="shared" si="143"/>
        <v/>
      </c>
      <c r="CA130" s="56" t="str">
        <f t="shared" si="144"/>
        <v/>
      </c>
      <c r="CB130" s="88">
        <f t="shared" si="145"/>
        <v>0</v>
      </c>
      <c r="CC130" s="56" t="str">
        <f t="shared" si="120"/>
        <v/>
      </c>
      <c r="CD130" s="56"/>
      <c r="CE130" s="56"/>
      <c r="CF130" s="56"/>
      <c r="CG130" s="56"/>
      <c r="CH130" s="169">
        <f t="shared" si="146"/>
        <v>9999999999</v>
      </c>
      <c r="CI130" s="170">
        <f t="shared" si="147"/>
        <v>9999999999</v>
      </c>
      <c r="CJ130" s="171">
        <f t="shared" si="148"/>
        <v>9999999999</v>
      </c>
      <c r="CK130" s="172" t="str">
        <f t="shared" si="149"/>
        <v/>
      </c>
      <c r="CL130" s="173" t="str">
        <f t="shared" si="121"/>
        <v>x</v>
      </c>
      <c r="CN130" s="6" t="str">
        <f t="shared" si="150"/>
        <v/>
      </c>
      <c r="CO130" s="293" t="e">
        <f t="shared" ca="1" si="160"/>
        <v>#N/A</v>
      </c>
      <c r="CP130" s="6" t="e">
        <f t="shared" ca="1" si="151"/>
        <v>#N/A</v>
      </c>
      <c r="CQ130" s="61">
        <v>114</v>
      </c>
      <c r="CR130" s="6">
        <f t="shared" si="122"/>
        <v>0</v>
      </c>
      <c r="CS130" s="6">
        <f t="shared" si="123"/>
        <v>0</v>
      </c>
      <c r="CT130" s="56" t="str">
        <f t="shared" si="124"/>
        <v/>
      </c>
      <c r="CU130" s="76">
        <f t="shared" si="125"/>
        <v>0</v>
      </c>
      <c r="CV130" s="76">
        <f t="shared" si="126"/>
        <v>0</v>
      </c>
      <c r="CX130" s="6" t="str">
        <f t="shared" si="127"/>
        <v/>
      </c>
      <c r="CY130" s="6" t="str">
        <f t="shared" si="128"/>
        <v/>
      </c>
      <c r="CZ130" s="6" t="str">
        <f t="shared" si="129"/>
        <v/>
      </c>
      <c r="DA130" s="6"/>
      <c r="DB130" s="6"/>
      <c r="DC130" s="6"/>
      <c r="DG130" s="56" t="str">
        <f t="shared" si="130"/>
        <v/>
      </c>
      <c r="DH130" s="6">
        <f t="shared" si="131"/>
        <v>0</v>
      </c>
      <c r="DK130" s="6">
        <f t="shared" si="176"/>
        <v>0</v>
      </c>
      <c r="DL130" s="6" t="e">
        <f t="shared" si="177"/>
        <v>#N/A</v>
      </c>
      <c r="DN130" s="6" t="e">
        <f t="shared" si="170"/>
        <v>#N/A</v>
      </c>
      <c r="DP130" s="6" t="str">
        <f t="shared" si="132"/>
        <v/>
      </c>
      <c r="DQ130" s="293">
        <f t="shared" ca="1" si="162"/>
        <v>124</v>
      </c>
      <c r="DR130" s="6" t="str">
        <f t="shared" ca="1" si="152"/>
        <v>x</v>
      </c>
      <c r="DU130" s="293" t="e">
        <f t="shared" ca="1" si="153"/>
        <v>#N/A</v>
      </c>
      <c r="DV130" s="5"/>
      <c r="DW130" s="293" t="e">
        <f t="shared" ca="1" si="163"/>
        <v>#N/A</v>
      </c>
      <c r="DZ130" s="293" t="e">
        <f t="shared" ca="1" si="154"/>
        <v>#N/A</v>
      </c>
      <c r="EA130" s="293" t="e">
        <f t="shared" ca="1" si="155"/>
        <v>#N/A</v>
      </c>
      <c r="EB130" s="293" t="e">
        <f t="shared" ca="1" si="156"/>
        <v>#N/A</v>
      </c>
      <c r="EE130" s="6" t="str">
        <f t="shared" si="157"/>
        <v/>
      </c>
      <c r="EF130" s="293" t="e">
        <f t="shared" ca="1" si="158"/>
        <v>#N/A</v>
      </c>
      <c r="EG130" s="6" t="e">
        <f t="shared" ca="1" si="133"/>
        <v>#N/A</v>
      </c>
    </row>
    <row r="131" spans="3:137" x14ac:dyDescent="0.2">
      <c r="C131" s="75"/>
      <c r="D131" s="184" t="str">
        <f t="shared" si="95"/>
        <v/>
      </c>
      <c r="E131" s="649" t="str">
        <f t="shared" si="165"/>
        <v/>
      </c>
      <c r="F131" s="607" t="str">
        <f t="shared" si="183"/>
        <v>x</v>
      </c>
      <c r="G131" s="650"/>
      <c r="H131" s="651"/>
      <c r="I131" s="651"/>
      <c r="J131" s="651"/>
      <c r="K131" s="652"/>
      <c r="L131" s="889"/>
      <c r="M131" s="889"/>
      <c r="N131" s="653"/>
      <c r="O131" s="651"/>
      <c r="P131" s="651"/>
      <c r="Q131" s="654"/>
      <c r="R131" s="655"/>
      <c r="S131" s="607" t="str">
        <f t="shared" si="96"/>
        <v/>
      </c>
      <c r="T131" s="656" t="str">
        <f t="shared" si="97"/>
        <v/>
      </c>
      <c r="U131" s="656" t="str">
        <f t="shared" si="135"/>
        <v/>
      </c>
      <c r="V131" s="656" t="str">
        <f t="shared" si="98"/>
        <v/>
      </c>
      <c r="W131" s="719"/>
      <c r="X131" s="660"/>
      <c r="Y131" s="656" t="str">
        <f t="shared" si="166"/>
        <v/>
      </c>
      <c r="Z131" s="659"/>
      <c r="AA131" s="654"/>
      <c r="AB131" s="656" t="str">
        <f t="shared" si="99"/>
        <v/>
      </c>
      <c r="AC131" s="661" t="str">
        <f t="shared" si="136"/>
        <v/>
      </c>
      <c r="AE131" s="658" t="str">
        <f t="shared" si="100"/>
        <v/>
      </c>
      <c r="AF131" s="659"/>
      <c r="AT131" s="805" t="str">
        <f t="shared" si="161"/>
        <v/>
      </c>
      <c r="AU131" t="str">
        <f t="shared" si="137"/>
        <v/>
      </c>
      <c r="AV131" s="6" t="str">
        <f t="shared" si="101"/>
        <v/>
      </c>
      <c r="AW131" s="317" t="str">
        <f t="shared" si="102"/>
        <v/>
      </c>
      <c r="AX131" s="158" t="str">
        <f t="shared" si="103"/>
        <v/>
      </c>
      <c r="AY131" s="158" t="str">
        <f t="shared" si="104"/>
        <v/>
      </c>
      <c r="AZ131" s="309" t="str">
        <f t="shared" si="184"/>
        <v/>
      </c>
      <c r="BA131" s="318" t="str">
        <f t="shared" si="106"/>
        <v/>
      </c>
      <c r="BB131" s="473" t="str">
        <f t="shared" si="107"/>
        <v/>
      </c>
      <c r="BC131" s="80" t="str">
        <f t="shared" si="159"/>
        <v/>
      </c>
      <c r="BD131" s="56">
        <f t="shared" si="108"/>
        <v>1</v>
      </c>
      <c r="BF131" s="56" t="str">
        <f t="shared" si="109"/>
        <v/>
      </c>
      <c r="BG131" s="56" t="str">
        <f t="shared" si="110"/>
        <v/>
      </c>
      <c r="BH131" s="6" t="str">
        <f t="shared" si="111"/>
        <v/>
      </c>
      <c r="BI131" s="6">
        <v>420</v>
      </c>
      <c r="BJ131" s="56" t="str">
        <f>Stam!F118</f>
        <v>420 Huisvestingskosten</v>
      </c>
      <c r="BK131" s="6" t="str">
        <f t="shared" si="112"/>
        <v/>
      </c>
      <c r="BL131" s="56">
        <f t="shared" si="138"/>
        <v>999999</v>
      </c>
      <c r="BM131" s="183">
        <f t="shared" si="139"/>
        <v>99999.000000654996</v>
      </c>
      <c r="BN131" s="61">
        <v>115</v>
      </c>
      <c r="BO131" s="6">
        <f t="shared" si="113"/>
        <v>999999</v>
      </c>
      <c r="BP131" s="6">
        <f t="shared" si="114"/>
        <v>999999</v>
      </c>
      <c r="BQ131" s="6" t="str">
        <f t="shared" si="140"/>
        <v>x</v>
      </c>
      <c r="BR131" s="206">
        <f t="shared" si="115"/>
        <v>99999.000000654996</v>
      </c>
      <c r="BS131" s="6">
        <f t="shared" si="116"/>
        <v>99999.000000654996</v>
      </c>
      <c r="BT131" s="6" t="str">
        <f t="shared" si="141"/>
        <v>x</v>
      </c>
      <c r="BU131" s="6" t="str">
        <f t="shared" si="117"/>
        <v/>
      </c>
      <c r="BW131" s="82">
        <f t="shared" si="142"/>
        <v>9999999999</v>
      </c>
      <c r="BX131" s="80" t="str">
        <f t="shared" si="118"/>
        <v>x</v>
      </c>
      <c r="BY131" s="80" t="str">
        <f t="shared" si="119"/>
        <v/>
      </c>
      <c r="BZ131" s="56" t="str">
        <f t="shared" si="143"/>
        <v/>
      </c>
      <c r="CA131" s="56" t="str">
        <f t="shared" si="144"/>
        <v/>
      </c>
      <c r="CB131" s="88">
        <f t="shared" si="145"/>
        <v>0</v>
      </c>
      <c r="CC131" s="56" t="str">
        <f t="shared" si="120"/>
        <v/>
      </c>
      <c r="CD131" s="56"/>
      <c r="CE131" s="56"/>
      <c r="CF131" s="56"/>
      <c r="CG131" s="56"/>
      <c r="CH131" s="169">
        <f t="shared" si="146"/>
        <v>9999999999</v>
      </c>
      <c r="CI131" s="170">
        <f t="shared" si="147"/>
        <v>9999999999</v>
      </c>
      <c r="CJ131" s="171">
        <f t="shared" si="148"/>
        <v>9999999999</v>
      </c>
      <c r="CK131" s="172" t="str">
        <f t="shared" si="149"/>
        <v/>
      </c>
      <c r="CL131" s="173" t="str">
        <f t="shared" si="121"/>
        <v>x</v>
      </c>
      <c r="CN131" s="6" t="str">
        <f t="shared" si="150"/>
        <v/>
      </c>
      <c r="CO131" s="293" t="e">
        <f t="shared" ca="1" si="160"/>
        <v>#N/A</v>
      </c>
      <c r="CP131" s="6" t="e">
        <f t="shared" ca="1" si="151"/>
        <v>#N/A</v>
      </c>
      <c r="CQ131" s="61">
        <v>115</v>
      </c>
      <c r="CR131" s="6">
        <f t="shared" si="122"/>
        <v>0</v>
      </c>
      <c r="CS131" s="6">
        <f t="shared" si="123"/>
        <v>0</v>
      </c>
      <c r="CT131" s="56" t="str">
        <f t="shared" si="124"/>
        <v/>
      </c>
      <c r="CU131" s="76">
        <f t="shared" si="125"/>
        <v>0</v>
      </c>
      <c r="CV131" s="76">
        <f t="shared" si="126"/>
        <v>0</v>
      </c>
      <c r="CX131" s="6" t="str">
        <f t="shared" si="127"/>
        <v/>
      </c>
      <c r="CY131" s="6" t="str">
        <f t="shared" si="128"/>
        <v/>
      </c>
      <c r="CZ131" s="6" t="str">
        <f t="shared" si="129"/>
        <v/>
      </c>
      <c r="DA131" s="6"/>
      <c r="DB131" s="6"/>
      <c r="DC131" s="6"/>
      <c r="DG131" s="56" t="str">
        <f t="shared" si="130"/>
        <v/>
      </c>
      <c r="DH131" s="6">
        <f t="shared" si="131"/>
        <v>0</v>
      </c>
      <c r="DK131" s="6">
        <f t="shared" si="176"/>
        <v>0</v>
      </c>
      <c r="DL131" s="6" t="e">
        <f t="shared" si="177"/>
        <v>#N/A</v>
      </c>
      <c r="DN131" s="6" t="e">
        <f t="shared" si="170"/>
        <v>#N/A</v>
      </c>
      <c r="DP131" s="6" t="str">
        <f t="shared" si="132"/>
        <v/>
      </c>
      <c r="DQ131" s="293">
        <f t="shared" ca="1" si="162"/>
        <v>125</v>
      </c>
      <c r="DR131" s="6" t="str">
        <f t="shared" ca="1" si="152"/>
        <v>x</v>
      </c>
      <c r="DU131" s="293" t="e">
        <f t="shared" ca="1" si="153"/>
        <v>#N/A</v>
      </c>
      <c r="DV131" s="5"/>
      <c r="DW131" s="293" t="e">
        <f t="shared" ca="1" si="163"/>
        <v>#N/A</v>
      </c>
      <c r="DZ131" s="293" t="e">
        <f t="shared" ca="1" si="154"/>
        <v>#N/A</v>
      </c>
      <c r="EA131" s="293" t="e">
        <f t="shared" ca="1" si="155"/>
        <v>#N/A</v>
      </c>
      <c r="EB131" s="293" t="e">
        <f t="shared" ca="1" si="156"/>
        <v>#N/A</v>
      </c>
      <c r="EE131" s="6" t="str">
        <f t="shared" si="157"/>
        <v/>
      </c>
      <c r="EF131" s="293" t="e">
        <f t="shared" ca="1" si="158"/>
        <v>#N/A</v>
      </c>
      <c r="EG131" s="6" t="e">
        <f t="shared" ca="1" si="133"/>
        <v>#N/A</v>
      </c>
    </row>
    <row r="132" spans="3:137" x14ac:dyDescent="0.2">
      <c r="C132" s="75"/>
      <c r="D132" s="184" t="str">
        <f t="shared" si="95"/>
        <v/>
      </c>
      <c r="E132" s="649" t="str">
        <f t="shared" si="165"/>
        <v/>
      </c>
      <c r="F132" s="607" t="str">
        <f t="shared" si="183"/>
        <v>x</v>
      </c>
      <c r="G132" s="650"/>
      <c r="H132" s="651"/>
      <c r="I132" s="651"/>
      <c r="J132" s="651"/>
      <c r="K132" s="652"/>
      <c r="L132" s="889"/>
      <c r="M132" s="889"/>
      <c r="N132" s="653"/>
      <c r="O132" s="651"/>
      <c r="P132" s="651"/>
      <c r="Q132" s="654"/>
      <c r="R132" s="655"/>
      <c r="S132" s="607" t="str">
        <f t="shared" si="96"/>
        <v/>
      </c>
      <c r="T132" s="656" t="str">
        <f t="shared" si="97"/>
        <v/>
      </c>
      <c r="U132" s="656" t="str">
        <f t="shared" si="135"/>
        <v/>
      </c>
      <c r="V132" s="656" t="str">
        <f t="shared" si="98"/>
        <v/>
      </c>
      <c r="W132" s="719"/>
      <c r="X132" s="660"/>
      <c r="Y132" s="656" t="str">
        <f t="shared" si="166"/>
        <v/>
      </c>
      <c r="Z132" s="659"/>
      <c r="AA132" s="654"/>
      <c r="AB132" s="656" t="str">
        <f t="shared" si="99"/>
        <v/>
      </c>
      <c r="AC132" s="661" t="str">
        <f t="shared" si="136"/>
        <v/>
      </c>
      <c r="AE132" s="658" t="str">
        <f t="shared" si="100"/>
        <v/>
      </c>
      <c r="AF132" s="659"/>
      <c r="AT132" s="805" t="str">
        <f t="shared" si="161"/>
        <v/>
      </c>
      <c r="AU132" t="str">
        <f t="shared" si="137"/>
        <v/>
      </c>
      <c r="AV132" s="6" t="str">
        <f t="shared" si="101"/>
        <v/>
      </c>
      <c r="AW132" s="317" t="str">
        <f t="shared" si="102"/>
        <v/>
      </c>
      <c r="AX132" s="158" t="str">
        <f t="shared" si="103"/>
        <v/>
      </c>
      <c r="AY132" s="158" t="str">
        <f t="shared" si="104"/>
        <v/>
      </c>
      <c r="AZ132" s="309" t="str">
        <f t="shared" si="184"/>
        <v/>
      </c>
      <c r="BA132" s="318" t="str">
        <f t="shared" si="106"/>
        <v/>
      </c>
      <c r="BB132" s="473" t="str">
        <f t="shared" si="107"/>
        <v/>
      </c>
      <c r="BC132" s="80" t="str">
        <f t="shared" si="159"/>
        <v/>
      </c>
      <c r="BD132" s="56">
        <f t="shared" si="108"/>
        <v>1</v>
      </c>
      <c r="BF132" s="56" t="str">
        <f t="shared" si="109"/>
        <v/>
      </c>
      <c r="BG132" s="56" t="str">
        <f t="shared" si="110"/>
        <v/>
      </c>
      <c r="BH132" s="6" t="str">
        <f t="shared" si="111"/>
        <v/>
      </c>
      <c r="BI132" s="6">
        <v>421</v>
      </c>
      <c r="BJ132" s="56" t="str">
        <f>Stam!F119</f>
        <v>421 Huur</v>
      </c>
      <c r="BK132" s="6" t="str">
        <f t="shared" si="112"/>
        <v/>
      </c>
      <c r="BL132" s="56">
        <f t="shared" si="138"/>
        <v>999999</v>
      </c>
      <c r="BM132" s="183">
        <f t="shared" si="139"/>
        <v>99999.000000660002</v>
      </c>
      <c r="BN132" s="61">
        <v>116</v>
      </c>
      <c r="BO132" s="6">
        <f t="shared" si="113"/>
        <v>999999</v>
      </c>
      <c r="BP132" s="6">
        <f t="shared" si="114"/>
        <v>999999</v>
      </c>
      <c r="BQ132" s="6" t="str">
        <f t="shared" si="140"/>
        <v>x</v>
      </c>
      <c r="BR132" s="206">
        <f t="shared" si="115"/>
        <v>99999.000000660002</v>
      </c>
      <c r="BS132" s="6">
        <f t="shared" si="116"/>
        <v>99999.000000660002</v>
      </c>
      <c r="BT132" s="6" t="str">
        <f t="shared" si="141"/>
        <v>x</v>
      </c>
      <c r="BU132" s="6" t="str">
        <f t="shared" si="117"/>
        <v/>
      </c>
      <c r="BW132" s="82">
        <f t="shared" si="142"/>
        <v>9999999999</v>
      </c>
      <c r="BX132" s="80" t="str">
        <f t="shared" si="118"/>
        <v>x</v>
      </c>
      <c r="BY132" s="80" t="str">
        <f t="shared" si="119"/>
        <v/>
      </c>
      <c r="BZ132" s="56" t="str">
        <f t="shared" si="143"/>
        <v/>
      </c>
      <c r="CA132" s="56" t="str">
        <f t="shared" si="144"/>
        <v/>
      </c>
      <c r="CB132" s="88">
        <f t="shared" si="145"/>
        <v>0</v>
      </c>
      <c r="CC132" s="56" t="str">
        <f t="shared" si="120"/>
        <v/>
      </c>
      <c r="CD132" s="56"/>
      <c r="CE132" s="56"/>
      <c r="CF132" s="56"/>
      <c r="CG132" s="56"/>
      <c r="CH132" s="169">
        <f t="shared" si="146"/>
        <v>9999999999</v>
      </c>
      <c r="CI132" s="170">
        <f t="shared" si="147"/>
        <v>9999999999</v>
      </c>
      <c r="CJ132" s="171">
        <f t="shared" si="148"/>
        <v>9999999999</v>
      </c>
      <c r="CK132" s="172" t="str">
        <f t="shared" si="149"/>
        <v/>
      </c>
      <c r="CL132" s="173" t="str">
        <f t="shared" si="121"/>
        <v>x</v>
      </c>
      <c r="CN132" s="6" t="str">
        <f t="shared" si="150"/>
        <v/>
      </c>
      <c r="CO132" s="293" t="e">
        <f t="shared" ca="1" si="160"/>
        <v>#N/A</v>
      </c>
      <c r="CP132" s="6" t="e">
        <f t="shared" ca="1" si="151"/>
        <v>#N/A</v>
      </c>
      <c r="CQ132" s="61">
        <v>116</v>
      </c>
      <c r="CR132" s="6">
        <f t="shared" si="122"/>
        <v>0</v>
      </c>
      <c r="CS132" s="6">
        <f t="shared" si="123"/>
        <v>0</v>
      </c>
      <c r="CT132" s="56" t="str">
        <f t="shared" si="124"/>
        <v/>
      </c>
      <c r="CU132" s="76">
        <f t="shared" si="125"/>
        <v>0</v>
      </c>
      <c r="CV132" s="76">
        <f t="shared" si="126"/>
        <v>0</v>
      </c>
      <c r="CX132" s="6" t="str">
        <f t="shared" si="127"/>
        <v/>
      </c>
      <c r="CY132" s="6" t="str">
        <f t="shared" si="128"/>
        <v/>
      </c>
      <c r="CZ132" s="6" t="str">
        <f t="shared" si="129"/>
        <v/>
      </c>
      <c r="DA132" s="6"/>
      <c r="DB132" s="6"/>
      <c r="DC132" s="6"/>
      <c r="DG132" s="56" t="str">
        <f t="shared" si="130"/>
        <v/>
      </c>
      <c r="DH132" s="6">
        <f t="shared" si="131"/>
        <v>0</v>
      </c>
      <c r="DK132" s="6">
        <f t="shared" si="176"/>
        <v>0</v>
      </c>
      <c r="DL132" s="6" t="e">
        <f t="shared" si="177"/>
        <v>#N/A</v>
      </c>
      <c r="DN132" s="6" t="e">
        <f t="shared" si="170"/>
        <v>#N/A</v>
      </c>
      <c r="DP132" s="6" t="str">
        <f t="shared" si="132"/>
        <v/>
      </c>
      <c r="DQ132" s="293">
        <f t="shared" ca="1" si="162"/>
        <v>126</v>
      </c>
      <c r="DR132" s="6" t="str">
        <f t="shared" ca="1" si="152"/>
        <v>x</v>
      </c>
      <c r="DU132" s="293" t="e">
        <f t="shared" ca="1" si="153"/>
        <v>#N/A</v>
      </c>
      <c r="DV132" s="5"/>
      <c r="DW132" s="293" t="e">
        <f t="shared" ca="1" si="163"/>
        <v>#N/A</v>
      </c>
      <c r="DZ132" s="293" t="e">
        <f t="shared" ca="1" si="154"/>
        <v>#N/A</v>
      </c>
      <c r="EA132" s="293" t="e">
        <f t="shared" ca="1" si="155"/>
        <v>#N/A</v>
      </c>
      <c r="EB132" s="293" t="e">
        <f t="shared" ca="1" si="156"/>
        <v>#N/A</v>
      </c>
      <c r="EE132" s="6" t="str">
        <f t="shared" si="157"/>
        <v/>
      </c>
      <c r="EF132" s="293" t="e">
        <f t="shared" ca="1" si="158"/>
        <v>#N/A</v>
      </c>
      <c r="EG132" s="6" t="e">
        <f t="shared" ca="1" si="133"/>
        <v>#N/A</v>
      </c>
    </row>
    <row r="133" spans="3:137" x14ac:dyDescent="0.2">
      <c r="C133" s="75"/>
      <c r="D133" s="184" t="str">
        <f t="shared" si="95"/>
        <v/>
      </c>
      <c r="E133" s="649" t="str">
        <f t="shared" si="165"/>
        <v/>
      </c>
      <c r="F133" s="607" t="str">
        <f t="shared" si="183"/>
        <v>x</v>
      </c>
      <c r="G133" s="650"/>
      <c r="H133" s="651"/>
      <c r="I133" s="651"/>
      <c r="J133" s="651"/>
      <c r="K133" s="652"/>
      <c r="L133" s="889"/>
      <c r="M133" s="889"/>
      <c r="N133" s="653"/>
      <c r="O133" s="651"/>
      <c r="P133" s="651"/>
      <c r="Q133" s="654"/>
      <c r="R133" s="655"/>
      <c r="S133" s="607" t="str">
        <f t="shared" si="96"/>
        <v/>
      </c>
      <c r="T133" s="656" t="str">
        <f t="shared" si="97"/>
        <v/>
      </c>
      <c r="U133" s="656" t="str">
        <f t="shared" si="135"/>
        <v/>
      </c>
      <c r="V133" s="656" t="str">
        <f t="shared" si="98"/>
        <v/>
      </c>
      <c r="W133" s="719"/>
      <c r="X133" s="660"/>
      <c r="Y133" s="656" t="str">
        <f t="shared" si="166"/>
        <v/>
      </c>
      <c r="Z133" s="659"/>
      <c r="AA133" s="654"/>
      <c r="AB133" s="656" t="str">
        <f t="shared" si="99"/>
        <v/>
      </c>
      <c r="AC133" s="661" t="str">
        <f t="shared" si="136"/>
        <v/>
      </c>
      <c r="AE133" s="658" t="str">
        <f t="shared" si="100"/>
        <v/>
      </c>
      <c r="AF133" s="659"/>
      <c r="AT133" s="805" t="str">
        <f t="shared" si="161"/>
        <v/>
      </c>
      <c r="AU133" t="str">
        <f t="shared" si="137"/>
        <v/>
      </c>
      <c r="AV133" s="6" t="str">
        <f t="shared" si="101"/>
        <v/>
      </c>
      <c r="AW133" s="317" t="str">
        <f t="shared" si="102"/>
        <v/>
      </c>
      <c r="AX133" s="158" t="str">
        <f t="shared" si="103"/>
        <v/>
      </c>
      <c r="AY133" s="158" t="str">
        <f t="shared" si="104"/>
        <v/>
      </c>
      <c r="AZ133" s="309" t="str">
        <f t="shared" si="184"/>
        <v/>
      </c>
      <c r="BA133" s="318" t="str">
        <f t="shared" si="106"/>
        <v/>
      </c>
      <c r="BB133" s="473" t="str">
        <f t="shared" si="107"/>
        <v/>
      </c>
      <c r="BC133" s="80" t="str">
        <f t="shared" si="159"/>
        <v/>
      </c>
      <c r="BD133" s="56">
        <f t="shared" si="108"/>
        <v>1</v>
      </c>
      <c r="BF133" s="56" t="str">
        <f t="shared" si="109"/>
        <v/>
      </c>
      <c r="BG133" s="56" t="str">
        <f t="shared" si="110"/>
        <v/>
      </c>
      <c r="BH133" s="6" t="str">
        <f t="shared" si="111"/>
        <v/>
      </c>
      <c r="BI133" s="6">
        <v>422</v>
      </c>
      <c r="BJ133" s="56" t="str">
        <f>Stam!F120</f>
        <v>422 Energie</v>
      </c>
      <c r="BK133" s="6" t="str">
        <f t="shared" si="112"/>
        <v/>
      </c>
      <c r="BL133" s="56">
        <f t="shared" si="138"/>
        <v>999999</v>
      </c>
      <c r="BM133" s="183">
        <f t="shared" si="139"/>
        <v>99999.000000664993</v>
      </c>
      <c r="BN133" s="61">
        <v>117</v>
      </c>
      <c r="BO133" s="6">
        <f t="shared" si="113"/>
        <v>999999</v>
      </c>
      <c r="BP133" s="6">
        <f t="shared" si="114"/>
        <v>999999</v>
      </c>
      <c r="BQ133" s="6" t="str">
        <f t="shared" si="140"/>
        <v>x</v>
      </c>
      <c r="BR133" s="206">
        <f t="shared" si="115"/>
        <v>99999.000000664993</v>
      </c>
      <c r="BS133" s="6">
        <f t="shared" si="116"/>
        <v>99999.000000664993</v>
      </c>
      <c r="BT133" s="6" t="str">
        <f t="shared" si="141"/>
        <v>x</v>
      </c>
      <c r="BU133" s="6" t="str">
        <f t="shared" si="117"/>
        <v/>
      </c>
      <c r="BW133" s="82">
        <f t="shared" si="142"/>
        <v>9999999999</v>
      </c>
      <c r="BX133" s="80" t="str">
        <f t="shared" si="118"/>
        <v>x</v>
      </c>
      <c r="BY133" s="80" t="str">
        <f t="shared" si="119"/>
        <v/>
      </c>
      <c r="BZ133" s="56" t="str">
        <f t="shared" si="143"/>
        <v/>
      </c>
      <c r="CA133" s="56" t="str">
        <f t="shared" si="144"/>
        <v/>
      </c>
      <c r="CB133" s="88">
        <f t="shared" si="145"/>
        <v>0</v>
      </c>
      <c r="CC133" s="56" t="str">
        <f t="shared" si="120"/>
        <v/>
      </c>
      <c r="CD133" s="56"/>
      <c r="CE133" s="56"/>
      <c r="CF133" s="56"/>
      <c r="CG133" s="56"/>
      <c r="CH133" s="169">
        <f t="shared" si="146"/>
        <v>9999999999</v>
      </c>
      <c r="CI133" s="170">
        <f t="shared" si="147"/>
        <v>9999999999</v>
      </c>
      <c r="CJ133" s="171">
        <f t="shared" si="148"/>
        <v>9999999999</v>
      </c>
      <c r="CK133" s="172" t="str">
        <f t="shared" si="149"/>
        <v/>
      </c>
      <c r="CL133" s="173" t="str">
        <f t="shared" si="121"/>
        <v>x</v>
      </c>
      <c r="CN133" s="6" t="str">
        <f t="shared" si="150"/>
        <v/>
      </c>
      <c r="CO133" s="293" t="e">
        <f t="shared" ca="1" si="160"/>
        <v>#N/A</v>
      </c>
      <c r="CP133" s="6" t="e">
        <f t="shared" ca="1" si="151"/>
        <v>#N/A</v>
      </c>
      <c r="CQ133" s="61">
        <v>117</v>
      </c>
      <c r="CR133" s="6">
        <f t="shared" si="122"/>
        <v>0</v>
      </c>
      <c r="CS133" s="6">
        <f t="shared" si="123"/>
        <v>0</v>
      </c>
      <c r="CT133" s="56" t="str">
        <f t="shared" si="124"/>
        <v/>
      </c>
      <c r="CU133" s="76">
        <f t="shared" si="125"/>
        <v>0</v>
      </c>
      <c r="CV133" s="76">
        <f t="shared" si="126"/>
        <v>0</v>
      </c>
      <c r="CX133" s="6" t="str">
        <f t="shared" si="127"/>
        <v/>
      </c>
      <c r="CY133" s="6" t="str">
        <f t="shared" si="128"/>
        <v/>
      </c>
      <c r="CZ133" s="6" t="str">
        <f t="shared" si="129"/>
        <v/>
      </c>
      <c r="DA133" s="6"/>
      <c r="DB133" s="6"/>
      <c r="DC133" s="6"/>
      <c r="DG133" s="56" t="str">
        <f t="shared" si="130"/>
        <v/>
      </c>
      <c r="DH133" s="6">
        <f t="shared" si="131"/>
        <v>0</v>
      </c>
      <c r="DK133" s="6">
        <f t="shared" si="176"/>
        <v>0</v>
      </c>
      <c r="DL133" s="6" t="e">
        <f t="shared" si="177"/>
        <v>#N/A</v>
      </c>
      <c r="DN133" s="6" t="e">
        <f t="shared" si="170"/>
        <v>#N/A</v>
      </c>
      <c r="DP133" s="6" t="str">
        <f t="shared" si="132"/>
        <v/>
      </c>
      <c r="DQ133" s="293">
        <f t="shared" ca="1" si="162"/>
        <v>127</v>
      </c>
      <c r="DR133" s="6" t="str">
        <f t="shared" ca="1" si="152"/>
        <v>x</v>
      </c>
      <c r="DU133" s="293" t="e">
        <f t="shared" ca="1" si="153"/>
        <v>#N/A</v>
      </c>
      <c r="DV133" s="5"/>
      <c r="DW133" s="293" t="e">
        <f t="shared" ca="1" si="163"/>
        <v>#N/A</v>
      </c>
      <c r="DZ133" s="293" t="e">
        <f t="shared" ca="1" si="154"/>
        <v>#N/A</v>
      </c>
      <c r="EA133" s="293" t="e">
        <f t="shared" ca="1" si="155"/>
        <v>#N/A</v>
      </c>
      <c r="EB133" s="293" t="e">
        <f t="shared" ca="1" si="156"/>
        <v>#N/A</v>
      </c>
      <c r="EE133" s="6" t="str">
        <f t="shared" si="157"/>
        <v/>
      </c>
      <c r="EF133" s="293" t="e">
        <f t="shared" ca="1" si="158"/>
        <v>#N/A</v>
      </c>
      <c r="EG133" s="6" t="e">
        <f t="shared" ca="1" si="133"/>
        <v>#N/A</v>
      </c>
    </row>
    <row r="134" spans="3:137" x14ac:dyDescent="0.2">
      <c r="C134" s="75"/>
      <c r="D134" s="184" t="str">
        <f t="shared" si="95"/>
        <v/>
      </c>
      <c r="E134" s="649" t="str">
        <f t="shared" si="165"/>
        <v/>
      </c>
      <c r="F134" s="607" t="str">
        <f t="shared" si="183"/>
        <v>x</v>
      </c>
      <c r="G134" s="650"/>
      <c r="H134" s="651"/>
      <c r="I134" s="651"/>
      <c r="J134" s="651"/>
      <c r="K134" s="652"/>
      <c r="L134" s="889"/>
      <c r="M134" s="889"/>
      <c r="N134" s="653"/>
      <c r="O134" s="651"/>
      <c r="P134" s="651"/>
      <c r="Q134" s="654"/>
      <c r="R134" s="655"/>
      <c r="S134" s="607" t="str">
        <f t="shared" si="96"/>
        <v/>
      </c>
      <c r="T134" s="656" t="str">
        <f t="shared" si="97"/>
        <v/>
      </c>
      <c r="U134" s="656" t="str">
        <f t="shared" si="135"/>
        <v/>
      </c>
      <c r="V134" s="656" t="str">
        <f t="shared" si="98"/>
        <v/>
      </c>
      <c r="W134" s="719"/>
      <c r="X134" s="660"/>
      <c r="Y134" s="656" t="str">
        <f t="shared" si="166"/>
        <v/>
      </c>
      <c r="Z134" s="659"/>
      <c r="AA134" s="654"/>
      <c r="AB134" s="656" t="str">
        <f t="shared" si="99"/>
        <v/>
      </c>
      <c r="AC134" s="661" t="str">
        <f t="shared" si="136"/>
        <v/>
      </c>
      <c r="AE134" s="658" t="str">
        <f t="shared" si="100"/>
        <v/>
      </c>
      <c r="AF134" s="659"/>
      <c r="AT134" s="805" t="str">
        <f t="shared" si="161"/>
        <v/>
      </c>
      <c r="AU134" t="str">
        <f t="shared" si="137"/>
        <v/>
      </c>
      <c r="AV134" s="6" t="str">
        <f t="shared" si="101"/>
        <v/>
      </c>
      <c r="AW134" s="317" t="str">
        <f t="shared" si="102"/>
        <v/>
      </c>
      <c r="AX134" s="158" t="str">
        <f t="shared" si="103"/>
        <v/>
      </c>
      <c r="AY134" s="158" t="str">
        <f t="shared" si="104"/>
        <v/>
      </c>
      <c r="AZ134" s="309" t="str">
        <f t="shared" si="184"/>
        <v/>
      </c>
      <c r="BA134" s="318" t="str">
        <f t="shared" si="106"/>
        <v/>
      </c>
      <c r="BB134" s="473" t="str">
        <f t="shared" si="107"/>
        <v/>
      </c>
      <c r="BC134" s="80" t="str">
        <f t="shared" si="159"/>
        <v/>
      </c>
      <c r="BD134" s="56">
        <f t="shared" si="108"/>
        <v>1</v>
      </c>
      <c r="BF134" s="56" t="str">
        <f t="shared" si="109"/>
        <v/>
      </c>
      <c r="BG134" s="56" t="str">
        <f t="shared" si="110"/>
        <v/>
      </c>
      <c r="BH134" s="6" t="str">
        <f t="shared" si="111"/>
        <v/>
      </c>
      <c r="BI134" s="6">
        <v>423</v>
      </c>
      <c r="BJ134" s="56" t="str">
        <f>Stam!F121</f>
        <v>423 Huisvestingsheffingen</v>
      </c>
      <c r="BK134" s="6" t="str">
        <f t="shared" si="112"/>
        <v/>
      </c>
      <c r="BL134" s="56">
        <f t="shared" si="138"/>
        <v>999999</v>
      </c>
      <c r="BM134" s="183">
        <f t="shared" si="139"/>
        <v>99999.000000669999</v>
      </c>
      <c r="BN134" s="61">
        <v>118</v>
      </c>
      <c r="BO134" s="6">
        <f t="shared" si="113"/>
        <v>999999</v>
      </c>
      <c r="BP134" s="6">
        <f t="shared" si="114"/>
        <v>999999</v>
      </c>
      <c r="BQ134" s="6" t="str">
        <f t="shared" si="140"/>
        <v>x</v>
      </c>
      <c r="BR134" s="206">
        <f t="shared" si="115"/>
        <v>99999.000000669999</v>
      </c>
      <c r="BS134" s="6">
        <f t="shared" si="116"/>
        <v>99999.000000669999</v>
      </c>
      <c r="BT134" s="6" t="str">
        <f t="shared" si="141"/>
        <v>x</v>
      </c>
      <c r="BU134" s="6" t="str">
        <f t="shared" si="117"/>
        <v/>
      </c>
      <c r="BW134" s="82">
        <f t="shared" si="142"/>
        <v>9999999999</v>
      </c>
      <c r="BX134" s="80" t="str">
        <f t="shared" si="118"/>
        <v>x</v>
      </c>
      <c r="BY134" s="80" t="str">
        <f t="shared" si="119"/>
        <v/>
      </c>
      <c r="BZ134" s="56" t="str">
        <f t="shared" si="143"/>
        <v/>
      </c>
      <c r="CA134" s="56" t="str">
        <f t="shared" si="144"/>
        <v/>
      </c>
      <c r="CB134" s="88">
        <f t="shared" si="145"/>
        <v>0</v>
      </c>
      <c r="CC134" s="56" t="str">
        <f t="shared" si="120"/>
        <v/>
      </c>
      <c r="CD134" s="56"/>
      <c r="CE134" s="56"/>
      <c r="CF134" s="56"/>
      <c r="CG134" s="56"/>
      <c r="CH134" s="169">
        <f t="shared" si="146"/>
        <v>9999999999</v>
      </c>
      <c r="CI134" s="170">
        <f t="shared" si="147"/>
        <v>9999999999</v>
      </c>
      <c r="CJ134" s="171">
        <f t="shared" si="148"/>
        <v>9999999999</v>
      </c>
      <c r="CK134" s="172" t="str">
        <f t="shared" si="149"/>
        <v/>
      </c>
      <c r="CL134" s="173" t="str">
        <f t="shared" si="121"/>
        <v>x</v>
      </c>
      <c r="CN134" s="6" t="str">
        <f t="shared" si="150"/>
        <v/>
      </c>
      <c r="CO134" s="293" t="e">
        <f t="shared" ca="1" si="160"/>
        <v>#N/A</v>
      </c>
      <c r="CP134" s="6" t="e">
        <f t="shared" ca="1" si="151"/>
        <v>#N/A</v>
      </c>
      <c r="CQ134" s="61">
        <v>118</v>
      </c>
      <c r="CR134" s="6">
        <f t="shared" si="122"/>
        <v>0</v>
      </c>
      <c r="CS134" s="6">
        <f t="shared" si="123"/>
        <v>0</v>
      </c>
      <c r="CT134" s="56" t="str">
        <f t="shared" si="124"/>
        <v/>
      </c>
      <c r="CU134" s="76">
        <f t="shared" si="125"/>
        <v>0</v>
      </c>
      <c r="CV134" s="76">
        <f t="shared" si="126"/>
        <v>0</v>
      </c>
      <c r="CX134" s="6" t="str">
        <f t="shared" si="127"/>
        <v/>
      </c>
      <c r="CY134" s="6" t="str">
        <f t="shared" si="128"/>
        <v/>
      </c>
      <c r="CZ134" s="6" t="str">
        <f t="shared" si="129"/>
        <v/>
      </c>
      <c r="DA134" s="6"/>
      <c r="DB134" s="6"/>
      <c r="DC134" s="6"/>
      <c r="DG134" s="56" t="str">
        <f t="shared" si="130"/>
        <v/>
      </c>
      <c r="DH134" s="6">
        <f t="shared" si="131"/>
        <v>0</v>
      </c>
      <c r="DK134" s="6">
        <f t="shared" si="176"/>
        <v>0</v>
      </c>
      <c r="DL134" s="6" t="e">
        <f t="shared" si="177"/>
        <v>#N/A</v>
      </c>
      <c r="DN134" s="6" t="e">
        <f t="shared" si="170"/>
        <v>#N/A</v>
      </c>
      <c r="DP134" s="6" t="str">
        <f t="shared" si="132"/>
        <v/>
      </c>
      <c r="DQ134" s="293">
        <f t="shared" ca="1" si="162"/>
        <v>128</v>
      </c>
      <c r="DR134" s="6" t="str">
        <f t="shared" ca="1" si="152"/>
        <v>x</v>
      </c>
      <c r="DU134" s="293" t="e">
        <f t="shared" ca="1" si="153"/>
        <v>#N/A</v>
      </c>
      <c r="DV134" s="5"/>
      <c r="DW134" s="293" t="e">
        <f t="shared" ca="1" si="163"/>
        <v>#N/A</v>
      </c>
      <c r="DZ134" s="293" t="e">
        <f t="shared" ca="1" si="154"/>
        <v>#N/A</v>
      </c>
      <c r="EA134" s="293" t="e">
        <f t="shared" ca="1" si="155"/>
        <v>#N/A</v>
      </c>
      <c r="EB134" s="293" t="e">
        <f t="shared" ca="1" si="156"/>
        <v>#N/A</v>
      </c>
      <c r="EE134" s="6" t="str">
        <f t="shared" si="157"/>
        <v/>
      </c>
      <c r="EF134" s="293" t="e">
        <f t="shared" ca="1" si="158"/>
        <v>#N/A</v>
      </c>
      <c r="EG134" s="6" t="e">
        <f t="shared" ca="1" si="133"/>
        <v>#N/A</v>
      </c>
    </row>
    <row r="135" spans="3:137" x14ac:dyDescent="0.2">
      <c r="C135" s="75"/>
      <c r="D135" s="184" t="str">
        <f t="shared" si="95"/>
        <v/>
      </c>
      <c r="E135" s="649" t="str">
        <f t="shared" si="165"/>
        <v/>
      </c>
      <c r="F135" s="607" t="str">
        <f t="shared" si="183"/>
        <v>x</v>
      </c>
      <c r="G135" s="650"/>
      <c r="H135" s="651"/>
      <c r="I135" s="651"/>
      <c r="J135" s="651"/>
      <c r="K135" s="652"/>
      <c r="L135" s="889"/>
      <c r="M135" s="889"/>
      <c r="N135" s="653"/>
      <c r="O135" s="651"/>
      <c r="P135" s="651"/>
      <c r="Q135" s="654"/>
      <c r="R135" s="655"/>
      <c r="S135" s="607" t="str">
        <f t="shared" si="96"/>
        <v/>
      </c>
      <c r="T135" s="656" t="str">
        <f t="shared" si="97"/>
        <v/>
      </c>
      <c r="U135" s="656" t="str">
        <f t="shared" si="135"/>
        <v/>
      </c>
      <c r="V135" s="656" t="str">
        <f t="shared" si="98"/>
        <v/>
      </c>
      <c r="W135" s="719"/>
      <c r="X135" s="660"/>
      <c r="Y135" s="656" t="str">
        <f t="shared" si="166"/>
        <v/>
      </c>
      <c r="Z135" s="659"/>
      <c r="AA135" s="654"/>
      <c r="AB135" s="656" t="str">
        <f t="shared" si="99"/>
        <v/>
      </c>
      <c r="AC135" s="661" t="str">
        <f t="shared" si="136"/>
        <v/>
      </c>
      <c r="AE135" s="658" t="str">
        <f t="shared" si="100"/>
        <v/>
      </c>
      <c r="AF135" s="659"/>
      <c r="AT135" s="805" t="str">
        <f t="shared" si="161"/>
        <v/>
      </c>
      <c r="AU135" t="str">
        <f t="shared" si="137"/>
        <v/>
      </c>
      <c r="AV135" s="6" t="str">
        <f t="shared" si="101"/>
        <v/>
      </c>
      <c r="AW135" s="317" t="str">
        <f t="shared" si="102"/>
        <v/>
      </c>
      <c r="AX135" s="158" t="str">
        <f t="shared" si="103"/>
        <v/>
      </c>
      <c r="AY135" s="158" t="str">
        <f t="shared" si="104"/>
        <v/>
      </c>
      <c r="AZ135" s="309" t="str">
        <f t="shared" si="184"/>
        <v/>
      </c>
      <c r="BA135" s="318" t="str">
        <f t="shared" si="106"/>
        <v/>
      </c>
      <c r="BB135" s="473" t="str">
        <f t="shared" si="107"/>
        <v/>
      </c>
      <c r="BC135" s="80" t="str">
        <f t="shared" si="159"/>
        <v/>
      </c>
      <c r="BD135" s="56">
        <f t="shared" si="108"/>
        <v>1</v>
      </c>
      <c r="BF135" s="56" t="str">
        <f t="shared" si="109"/>
        <v/>
      </c>
      <c r="BG135" s="56" t="str">
        <f t="shared" si="110"/>
        <v/>
      </c>
      <c r="BH135" s="6" t="str">
        <f t="shared" si="111"/>
        <v/>
      </c>
      <c r="BI135" s="6">
        <v>424</v>
      </c>
      <c r="BJ135" s="56" t="str">
        <f>Stam!F122</f>
        <v>424 Overige huisvest. ko 1</v>
      </c>
      <c r="BK135" s="6" t="str">
        <f t="shared" si="112"/>
        <v/>
      </c>
      <c r="BL135" s="56">
        <f t="shared" si="138"/>
        <v>999999</v>
      </c>
      <c r="BM135" s="183">
        <f t="shared" si="139"/>
        <v>99999.000000675005</v>
      </c>
      <c r="BN135" s="61">
        <v>119</v>
      </c>
      <c r="BO135" s="6">
        <f t="shared" si="113"/>
        <v>999999</v>
      </c>
      <c r="BP135" s="6">
        <f t="shared" si="114"/>
        <v>999999</v>
      </c>
      <c r="BQ135" s="6" t="str">
        <f t="shared" si="140"/>
        <v>x</v>
      </c>
      <c r="BR135" s="206">
        <f t="shared" si="115"/>
        <v>99999.000000675005</v>
      </c>
      <c r="BS135" s="6">
        <f t="shared" si="116"/>
        <v>99999.000000675005</v>
      </c>
      <c r="BT135" s="6" t="str">
        <f t="shared" si="141"/>
        <v>x</v>
      </c>
      <c r="BU135" s="6" t="str">
        <f t="shared" si="117"/>
        <v/>
      </c>
      <c r="BW135" s="82">
        <f t="shared" si="142"/>
        <v>9999999999</v>
      </c>
      <c r="BX135" s="80" t="str">
        <f t="shared" si="118"/>
        <v>x</v>
      </c>
      <c r="BY135" s="80" t="str">
        <f t="shared" si="119"/>
        <v/>
      </c>
      <c r="BZ135" s="56" t="str">
        <f t="shared" si="143"/>
        <v/>
      </c>
      <c r="CA135" s="56" t="str">
        <f t="shared" si="144"/>
        <v/>
      </c>
      <c r="CB135" s="88">
        <f t="shared" si="145"/>
        <v>0</v>
      </c>
      <c r="CC135" s="56" t="str">
        <f t="shared" si="120"/>
        <v/>
      </c>
      <c r="CD135" s="56"/>
      <c r="CE135" s="56"/>
      <c r="CF135" s="56"/>
      <c r="CG135" s="56"/>
      <c r="CH135" s="169">
        <f t="shared" si="146"/>
        <v>9999999999</v>
      </c>
      <c r="CI135" s="170">
        <f t="shared" si="147"/>
        <v>9999999999</v>
      </c>
      <c r="CJ135" s="171">
        <f t="shared" si="148"/>
        <v>9999999999</v>
      </c>
      <c r="CK135" s="172" t="str">
        <f t="shared" si="149"/>
        <v/>
      </c>
      <c r="CL135" s="173" t="str">
        <f t="shared" si="121"/>
        <v>x</v>
      </c>
      <c r="CN135" s="6" t="str">
        <f t="shared" si="150"/>
        <v/>
      </c>
      <c r="CO135" s="293" t="e">
        <f t="shared" ca="1" si="160"/>
        <v>#N/A</v>
      </c>
      <c r="CP135" s="6" t="e">
        <f t="shared" ca="1" si="151"/>
        <v>#N/A</v>
      </c>
      <c r="CQ135" s="61">
        <v>119</v>
      </c>
      <c r="CR135" s="6">
        <f t="shared" si="122"/>
        <v>0</v>
      </c>
      <c r="CS135" s="6">
        <f t="shared" si="123"/>
        <v>0</v>
      </c>
      <c r="CT135" s="56" t="str">
        <f t="shared" si="124"/>
        <v/>
      </c>
      <c r="CU135" s="76">
        <f t="shared" si="125"/>
        <v>0</v>
      </c>
      <c r="CV135" s="76">
        <f t="shared" si="126"/>
        <v>0</v>
      </c>
      <c r="CX135" s="6" t="str">
        <f t="shared" si="127"/>
        <v/>
      </c>
      <c r="CY135" s="6" t="str">
        <f t="shared" si="128"/>
        <v/>
      </c>
      <c r="CZ135" s="6" t="str">
        <f t="shared" si="129"/>
        <v/>
      </c>
      <c r="DA135" s="6"/>
      <c r="DB135" s="6"/>
      <c r="DC135" s="6"/>
      <c r="DG135" s="56" t="str">
        <f t="shared" si="130"/>
        <v/>
      </c>
      <c r="DH135" s="6">
        <f t="shared" si="131"/>
        <v>0</v>
      </c>
      <c r="DK135" s="6">
        <f t="shared" si="176"/>
        <v>0</v>
      </c>
      <c r="DL135" s="6" t="e">
        <f t="shared" si="177"/>
        <v>#N/A</v>
      </c>
      <c r="DN135" s="6" t="e">
        <f t="shared" si="170"/>
        <v>#N/A</v>
      </c>
      <c r="DP135" s="6" t="str">
        <f t="shared" si="132"/>
        <v/>
      </c>
      <c r="DQ135" s="293">
        <f t="shared" ca="1" si="162"/>
        <v>129</v>
      </c>
      <c r="DR135" s="6" t="str">
        <f t="shared" ca="1" si="152"/>
        <v>x</v>
      </c>
      <c r="DU135" s="293" t="e">
        <f t="shared" ca="1" si="153"/>
        <v>#N/A</v>
      </c>
      <c r="DV135" s="5"/>
      <c r="DW135" s="293" t="e">
        <f t="shared" ca="1" si="163"/>
        <v>#N/A</v>
      </c>
      <c r="DZ135" s="293" t="e">
        <f t="shared" ca="1" si="154"/>
        <v>#N/A</v>
      </c>
      <c r="EA135" s="293" t="e">
        <f t="shared" ca="1" si="155"/>
        <v>#N/A</v>
      </c>
      <c r="EB135" s="293" t="e">
        <f t="shared" ca="1" si="156"/>
        <v>#N/A</v>
      </c>
      <c r="EE135" s="6" t="str">
        <f t="shared" si="157"/>
        <v/>
      </c>
      <c r="EF135" s="293" t="e">
        <f t="shared" ca="1" si="158"/>
        <v>#N/A</v>
      </c>
      <c r="EG135" s="6" t="e">
        <f t="shared" ca="1" si="133"/>
        <v>#N/A</v>
      </c>
    </row>
    <row r="136" spans="3:137" x14ac:dyDescent="0.2">
      <c r="C136" s="75"/>
      <c r="D136" s="184" t="str">
        <f t="shared" si="95"/>
        <v/>
      </c>
      <c r="E136" s="649" t="str">
        <f t="shared" si="165"/>
        <v/>
      </c>
      <c r="F136" s="607" t="str">
        <f t="shared" si="183"/>
        <v>x</v>
      </c>
      <c r="G136" s="650"/>
      <c r="H136" s="651"/>
      <c r="I136" s="651"/>
      <c r="J136" s="651"/>
      <c r="K136" s="652"/>
      <c r="L136" s="889"/>
      <c r="M136" s="889"/>
      <c r="N136" s="653"/>
      <c r="O136" s="651"/>
      <c r="P136" s="651"/>
      <c r="Q136" s="654"/>
      <c r="R136" s="655"/>
      <c r="S136" s="607" t="str">
        <f t="shared" si="96"/>
        <v/>
      </c>
      <c r="T136" s="656" t="str">
        <f t="shared" si="97"/>
        <v/>
      </c>
      <c r="U136" s="656" t="str">
        <f t="shared" si="135"/>
        <v/>
      </c>
      <c r="V136" s="656" t="str">
        <f t="shared" si="98"/>
        <v/>
      </c>
      <c r="W136" s="719"/>
      <c r="X136" s="660"/>
      <c r="Y136" s="656" t="str">
        <f t="shared" si="166"/>
        <v/>
      </c>
      <c r="Z136" s="659"/>
      <c r="AA136" s="654"/>
      <c r="AB136" s="656" t="str">
        <f t="shared" si="99"/>
        <v/>
      </c>
      <c r="AC136" s="661" t="str">
        <f t="shared" si="136"/>
        <v/>
      </c>
      <c r="AE136" s="658" t="str">
        <f t="shared" si="100"/>
        <v/>
      </c>
      <c r="AF136" s="659"/>
      <c r="AT136" s="805" t="str">
        <f t="shared" si="161"/>
        <v/>
      </c>
      <c r="AU136" t="str">
        <f t="shared" si="137"/>
        <v/>
      </c>
      <c r="AV136" s="6" t="str">
        <f t="shared" si="101"/>
        <v/>
      </c>
      <c r="AW136" s="317" t="str">
        <f t="shared" si="102"/>
        <v/>
      </c>
      <c r="AX136" s="158" t="str">
        <f t="shared" si="103"/>
        <v/>
      </c>
      <c r="AY136" s="158" t="str">
        <f t="shared" si="104"/>
        <v/>
      </c>
      <c r="AZ136" s="309" t="str">
        <f t="shared" si="184"/>
        <v/>
      </c>
      <c r="BA136" s="318" t="str">
        <f t="shared" si="106"/>
        <v/>
      </c>
      <c r="BB136" s="473" t="str">
        <f t="shared" si="107"/>
        <v/>
      </c>
      <c r="BC136" s="80" t="str">
        <f t="shared" si="159"/>
        <v/>
      </c>
      <c r="BD136" s="56">
        <f t="shared" si="108"/>
        <v>1</v>
      </c>
      <c r="BF136" s="56" t="str">
        <f t="shared" si="109"/>
        <v/>
      </c>
      <c r="BG136" s="56" t="str">
        <f t="shared" si="110"/>
        <v/>
      </c>
      <c r="BH136" s="6" t="str">
        <f t="shared" si="111"/>
        <v/>
      </c>
      <c r="BI136" s="6">
        <v>425</v>
      </c>
      <c r="BJ136" s="56" t="str">
        <f>Stam!F123</f>
        <v>425 Overige huisvest. ko 2</v>
      </c>
      <c r="BK136" s="6" t="str">
        <f t="shared" si="112"/>
        <v/>
      </c>
      <c r="BL136" s="56">
        <f t="shared" si="138"/>
        <v>999999</v>
      </c>
      <c r="BM136" s="183">
        <f t="shared" si="139"/>
        <v>99999.000000679996</v>
      </c>
      <c r="BN136" s="61">
        <v>120</v>
      </c>
      <c r="BO136" s="6">
        <f t="shared" si="113"/>
        <v>999999</v>
      </c>
      <c r="BP136" s="6">
        <f t="shared" si="114"/>
        <v>999999</v>
      </c>
      <c r="BQ136" s="6" t="str">
        <f t="shared" si="140"/>
        <v>x</v>
      </c>
      <c r="BR136" s="206">
        <f t="shared" si="115"/>
        <v>99999.000000679996</v>
      </c>
      <c r="BS136" s="6">
        <f t="shared" si="116"/>
        <v>99999.000000679996</v>
      </c>
      <c r="BT136" s="6" t="str">
        <f t="shared" si="141"/>
        <v>x</v>
      </c>
      <c r="BU136" s="6" t="str">
        <f t="shared" si="117"/>
        <v/>
      </c>
      <c r="BW136" s="82">
        <f t="shared" si="142"/>
        <v>9999999999</v>
      </c>
      <c r="BX136" s="80" t="str">
        <f t="shared" si="118"/>
        <v>x</v>
      </c>
      <c r="BY136" s="80" t="str">
        <f t="shared" si="119"/>
        <v/>
      </c>
      <c r="BZ136" s="56" t="str">
        <f t="shared" si="143"/>
        <v/>
      </c>
      <c r="CA136" s="56" t="str">
        <f t="shared" si="144"/>
        <v/>
      </c>
      <c r="CB136" s="88">
        <f t="shared" si="145"/>
        <v>0</v>
      </c>
      <c r="CC136" s="56" t="str">
        <f t="shared" si="120"/>
        <v/>
      </c>
      <c r="CD136" s="56"/>
      <c r="CE136" s="56"/>
      <c r="CF136" s="56"/>
      <c r="CG136" s="56"/>
      <c r="CH136" s="169">
        <f t="shared" si="146"/>
        <v>9999999999</v>
      </c>
      <c r="CI136" s="170">
        <f t="shared" si="147"/>
        <v>9999999999</v>
      </c>
      <c r="CJ136" s="171">
        <f t="shared" si="148"/>
        <v>9999999999</v>
      </c>
      <c r="CK136" s="172" t="str">
        <f t="shared" si="149"/>
        <v/>
      </c>
      <c r="CL136" s="173" t="str">
        <f t="shared" si="121"/>
        <v>x</v>
      </c>
      <c r="CN136" s="6" t="str">
        <f t="shared" si="150"/>
        <v/>
      </c>
      <c r="CO136" s="293" t="e">
        <f t="shared" ca="1" si="160"/>
        <v>#N/A</v>
      </c>
      <c r="CP136" s="6" t="e">
        <f t="shared" ca="1" si="151"/>
        <v>#N/A</v>
      </c>
      <c r="CQ136" s="61">
        <v>120</v>
      </c>
      <c r="CR136" s="6">
        <f t="shared" si="122"/>
        <v>0</v>
      </c>
      <c r="CS136" s="6">
        <f t="shared" si="123"/>
        <v>0</v>
      </c>
      <c r="CT136" s="56" t="str">
        <f t="shared" si="124"/>
        <v/>
      </c>
      <c r="CU136" s="76">
        <f t="shared" si="125"/>
        <v>0</v>
      </c>
      <c r="CV136" s="76">
        <f t="shared" si="126"/>
        <v>0</v>
      </c>
      <c r="CX136" s="6" t="str">
        <f t="shared" si="127"/>
        <v/>
      </c>
      <c r="CY136" s="6" t="str">
        <f t="shared" si="128"/>
        <v/>
      </c>
      <c r="CZ136" s="6" t="str">
        <f t="shared" si="129"/>
        <v/>
      </c>
      <c r="DA136" s="6"/>
      <c r="DB136" s="6"/>
      <c r="DC136" s="6"/>
      <c r="DG136" s="56" t="str">
        <f t="shared" si="130"/>
        <v/>
      </c>
      <c r="DH136" s="6">
        <f t="shared" si="131"/>
        <v>0</v>
      </c>
      <c r="DK136" s="6">
        <f t="shared" si="176"/>
        <v>0</v>
      </c>
      <c r="DL136" s="6" t="e">
        <f t="shared" si="177"/>
        <v>#N/A</v>
      </c>
      <c r="DN136" s="6" t="e">
        <f t="shared" si="170"/>
        <v>#N/A</v>
      </c>
      <c r="DP136" s="6" t="str">
        <f t="shared" si="132"/>
        <v/>
      </c>
      <c r="DQ136" s="293">
        <f t="shared" ca="1" si="162"/>
        <v>130</v>
      </c>
      <c r="DR136" s="6" t="str">
        <f t="shared" ca="1" si="152"/>
        <v>x</v>
      </c>
      <c r="DU136" s="293" t="e">
        <f t="shared" ca="1" si="153"/>
        <v>#N/A</v>
      </c>
      <c r="DV136" s="5"/>
      <c r="DW136" s="293" t="e">
        <f t="shared" ca="1" si="163"/>
        <v>#N/A</v>
      </c>
      <c r="DZ136" s="293" t="e">
        <f t="shared" ca="1" si="154"/>
        <v>#N/A</v>
      </c>
      <c r="EA136" s="293" t="e">
        <f t="shared" ca="1" si="155"/>
        <v>#N/A</v>
      </c>
      <c r="EB136" s="293" t="e">
        <f t="shared" ca="1" si="156"/>
        <v>#N/A</v>
      </c>
      <c r="EE136" s="6" t="str">
        <f t="shared" si="157"/>
        <v/>
      </c>
      <c r="EF136" s="293" t="e">
        <f t="shared" ca="1" si="158"/>
        <v>#N/A</v>
      </c>
      <c r="EG136" s="6" t="e">
        <f t="shared" ca="1" si="133"/>
        <v>#N/A</v>
      </c>
    </row>
    <row r="137" spans="3:137" x14ac:dyDescent="0.2">
      <c r="C137" s="75"/>
      <c r="D137" s="184" t="str">
        <f t="shared" si="95"/>
        <v/>
      </c>
      <c r="E137" s="649" t="str">
        <f t="shared" si="165"/>
        <v/>
      </c>
      <c r="F137" s="607" t="str">
        <f t="shared" si="183"/>
        <v>x</v>
      </c>
      <c r="G137" s="650"/>
      <c r="H137" s="651"/>
      <c r="I137" s="651"/>
      <c r="J137" s="651"/>
      <c r="K137" s="652"/>
      <c r="L137" s="889"/>
      <c r="M137" s="889"/>
      <c r="N137" s="653"/>
      <c r="O137" s="651"/>
      <c r="P137" s="651"/>
      <c r="Q137" s="654"/>
      <c r="R137" s="655"/>
      <c r="S137" s="607" t="str">
        <f t="shared" si="96"/>
        <v/>
      </c>
      <c r="T137" s="656" t="str">
        <f t="shared" si="97"/>
        <v/>
      </c>
      <c r="U137" s="656" t="str">
        <f t="shared" si="135"/>
        <v/>
      </c>
      <c r="V137" s="656" t="str">
        <f t="shared" si="98"/>
        <v/>
      </c>
      <c r="W137" s="719"/>
      <c r="X137" s="660"/>
      <c r="Y137" s="656" t="str">
        <f t="shared" si="166"/>
        <v/>
      </c>
      <c r="Z137" s="659"/>
      <c r="AA137" s="654"/>
      <c r="AB137" s="656" t="str">
        <f t="shared" si="99"/>
        <v/>
      </c>
      <c r="AC137" s="661" t="str">
        <f t="shared" si="136"/>
        <v/>
      </c>
      <c r="AE137" s="658" t="str">
        <f t="shared" si="100"/>
        <v/>
      </c>
      <c r="AF137" s="659"/>
      <c r="AT137" s="805" t="str">
        <f t="shared" si="161"/>
        <v/>
      </c>
      <c r="AU137" t="str">
        <f t="shared" si="137"/>
        <v/>
      </c>
      <c r="AV137" s="6" t="str">
        <f t="shared" si="101"/>
        <v/>
      </c>
      <c r="AW137" s="317" t="str">
        <f t="shared" si="102"/>
        <v/>
      </c>
      <c r="AX137" s="158" t="str">
        <f t="shared" si="103"/>
        <v/>
      </c>
      <c r="AY137" s="158" t="str">
        <f t="shared" si="104"/>
        <v/>
      </c>
      <c r="AZ137" s="309" t="str">
        <f t="shared" si="184"/>
        <v/>
      </c>
      <c r="BA137" s="318" t="str">
        <f t="shared" si="106"/>
        <v/>
      </c>
      <c r="BB137" s="473" t="str">
        <f t="shared" si="107"/>
        <v/>
      </c>
      <c r="BC137" s="80" t="str">
        <f t="shared" si="159"/>
        <v/>
      </c>
      <c r="BD137" s="56">
        <f t="shared" si="108"/>
        <v>1</v>
      </c>
      <c r="BF137" s="56" t="str">
        <f t="shared" si="109"/>
        <v/>
      </c>
      <c r="BG137" s="56" t="str">
        <f t="shared" si="110"/>
        <v/>
      </c>
      <c r="BH137" s="6" t="str">
        <f t="shared" si="111"/>
        <v/>
      </c>
      <c r="BI137" s="6">
        <v>426</v>
      </c>
      <c r="BJ137" s="56" t="str">
        <f>Stam!F124</f>
        <v>426 Overige huisvestingskost</v>
      </c>
      <c r="BK137" s="6" t="str">
        <f t="shared" si="112"/>
        <v/>
      </c>
      <c r="BL137" s="56">
        <f t="shared" si="138"/>
        <v>999999</v>
      </c>
      <c r="BM137" s="183">
        <f t="shared" si="139"/>
        <v>99999.000000685002</v>
      </c>
      <c r="BN137" s="61">
        <v>121</v>
      </c>
      <c r="BO137" s="6">
        <f t="shared" si="113"/>
        <v>999999</v>
      </c>
      <c r="BP137" s="6">
        <f t="shared" si="114"/>
        <v>999999</v>
      </c>
      <c r="BQ137" s="6" t="str">
        <f t="shared" si="140"/>
        <v>x</v>
      </c>
      <c r="BR137" s="206">
        <f t="shared" si="115"/>
        <v>99999.000000685002</v>
      </c>
      <c r="BS137" s="6">
        <f t="shared" si="116"/>
        <v>99999.000000685002</v>
      </c>
      <c r="BT137" s="6" t="str">
        <f t="shared" si="141"/>
        <v>x</v>
      </c>
      <c r="BU137" s="6" t="str">
        <f t="shared" si="117"/>
        <v/>
      </c>
      <c r="BW137" s="82">
        <f t="shared" si="142"/>
        <v>9999999999</v>
      </c>
      <c r="BX137" s="80" t="str">
        <f t="shared" si="118"/>
        <v>x</v>
      </c>
      <c r="BY137" s="80" t="str">
        <f t="shared" si="119"/>
        <v/>
      </c>
      <c r="BZ137" s="56" t="str">
        <f t="shared" si="143"/>
        <v/>
      </c>
      <c r="CA137" s="56" t="str">
        <f t="shared" si="144"/>
        <v/>
      </c>
      <c r="CB137" s="88">
        <f t="shared" si="145"/>
        <v>0</v>
      </c>
      <c r="CC137" s="56" t="str">
        <f t="shared" si="120"/>
        <v/>
      </c>
      <c r="CD137" s="56"/>
      <c r="CE137" s="56"/>
      <c r="CF137" s="56"/>
      <c r="CG137" s="56"/>
      <c r="CH137" s="169">
        <f t="shared" si="146"/>
        <v>9999999999</v>
      </c>
      <c r="CI137" s="170">
        <f t="shared" si="147"/>
        <v>9999999999</v>
      </c>
      <c r="CJ137" s="171">
        <f t="shared" si="148"/>
        <v>9999999999</v>
      </c>
      <c r="CK137" s="172" t="str">
        <f t="shared" si="149"/>
        <v/>
      </c>
      <c r="CL137" s="173" t="str">
        <f t="shared" si="121"/>
        <v>x</v>
      </c>
      <c r="CN137" s="6" t="str">
        <f t="shared" si="150"/>
        <v/>
      </c>
      <c r="CO137" s="293" t="e">
        <f t="shared" ca="1" si="160"/>
        <v>#N/A</v>
      </c>
      <c r="CP137" s="6" t="e">
        <f t="shared" ca="1" si="151"/>
        <v>#N/A</v>
      </c>
      <c r="CQ137" s="61">
        <v>121</v>
      </c>
      <c r="CR137" s="6">
        <f t="shared" si="122"/>
        <v>0</v>
      </c>
      <c r="CS137" s="6">
        <f t="shared" si="123"/>
        <v>0</v>
      </c>
      <c r="CT137" s="56" t="str">
        <f t="shared" si="124"/>
        <v/>
      </c>
      <c r="CU137" s="76">
        <f t="shared" si="125"/>
        <v>0</v>
      </c>
      <c r="CV137" s="76">
        <f t="shared" si="126"/>
        <v>0</v>
      </c>
      <c r="CX137" s="6" t="str">
        <f t="shared" si="127"/>
        <v/>
      </c>
      <c r="CY137" s="6" t="str">
        <f t="shared" si="128"/>
        <v/>
      </c>
      <c r="CZ137" s="6" t="str">
        <f t="shared" si="129"/>
        <v/>
      </c>
      <c r="DA137" s="6"/>
      <c r="DB137" s="6"/>
      <c r="DC137" s="6"/>
      <c r="DG137" s="56" t="str">
        <f t="shared" si="130"/>
        <v/>
      </c>
      <c r="DH137" s="6">
        <f t="shared" si="131"/>
        <v>0</v>
      </c>
      <c r="DK137" s="6">
        <f t="shared" si="176"/>
        <v>0</v>
      </c>
      <c r="DL137" s="6" t="e">
        <f t="shared" si="177"/>
        <v>#N/A</v>
      </c>
      <c r="DN137" s="6" t="e">
        <f t="shared" si="170"/>
        <v>#N/A</v>
      </c>
      <c r="DP137" s="6" t="str">
        <f t="shared" si="132"/>
        <v/>
      </c>
      <c r="DQ137" s="293">
        <f t="shared" ca="1" si="162"/>
        <v>131</v>
      </c>
      <c r="DR137" s="6" t="str">
        <f t="shared" ca="1" si="152"/>
        <v>x</v>
      </c>
      <c r="DU137" s="293" t="e">
        <f t="shared" ca="1" si="153"/>
        <v>#N/A</v>
      </c>
      <c r="DV137" s="5"/>
      <c r="DW137" s="293" t="e">
        <f t="shared" ca="1" si="163"/>
        <v>#N/A</v>
      </c>
      <c r="DZ137" s="293" t="e">
        <f t="shared" ca="1" si="154"/>
        <v>#N/A</v>
      </c>
      <c r="EA137" s="293" t="e">
        <f t="shared" ca="1" si="155"/>
        <v>#N/A</v>
      </c>
      <c r="EB137" s="293" t="e">
        <f t="shared" ca="1" si="156"/>
        <v>#N/A</v>
      </c>
      <c r="EE137" s="6" t="str">
        <f t="shared" si="157"/>
        <v/>
      </c>
      <c r="EF137" s="293" t="e">
        <f t="shared" ca="1" si="158"/>
        <v>#N/A</v>
      </c>
      <c r="EG137" s="6" t="e">
        <f t="shared" ca="1" si="133"/>
        <v>#N/A</v>
      </c>
    </row>
    <row r="138" spans="3:137" x14ac:dyDescent="0.2">
      <c r="C138" s="75"/>
      <c r="D138" s="184" t="str">
        <f t="shared" si="95"/>
        <v/>
      </c>
      <c r="E138" s="649" t="str">
        <f t="shared" si="165"/>
        <v/>
      </c>
      <c r="F138" s="607" t="str">
        <f t="shared" si="183"/>
        <v>x</v>
      </c>
      <c r="G138" s="650"/>
      <c r="H138" s="651"/>
      <c r="I138" s="651"/>
      <c r="J138" s="651"/>
      <c r="K138" s="652"/>
      <c r="L138" s="889"/>
      <c r="M138" s="889"/>
      <c r="N138" s="653"/>
      <c r="O138" s="651"/>
      <c r="P138" s="651"/>
      <c r="Q138" s="654"/>
      <c r="R138" s="655"/>
      <c r="S138" s="607" t="str">
        <f t="shared" si="96"/>
        <v/>
      </c>
      <c r="T138" s="656" t="str">
        <f t="shared" si="97"/>
        <v/>
      </c>
      <c r="U138" s="656" t="str">
        <f t="shared" si="135"/>
        <v/>
      </c>
      <c r="V138" s="656" t="str">
        <f t="shared" si="98"/>
        <v/>
      </c>
      <c r="W138" s="719"/>
      <c r="X138" s="660"/>
      <c r="Y138" s="656" t="str">
        <f t="shared" si="166"/>
        <v/>
      </c>
      <c r="Z138" s="659"/>
      <c r="AA138" s="654"/>
      <c r="AB138" s="656" t="str">
        <f t="shared" si="99"/>
        <v/>
      </c>
      <c r="AC138" s="661" t="str">
        <f t="shared" si="136"/>
        <v/>
      </c>
      <c r="AE138" s="658" t="str">
        <f t="shared" si="100"/>
        <v/>
      </c>
      <c r="AF138" s="659"/>
      <c r="AT138" s="805" t="str">
        <f t="shared" si="161"/>
        <v/>
      </c>
      <c r="AU138" t="str">
        <f t="shared" si="137"/>
        <v/>
      </c>
      <c r="AV138" s="6" t="str">
        <f t="shared" si="101"/>
        <v/>
      </c>
      <c r="AW138" s="317" t="str">
        <f t="shared" si="102"/>
        <v/>
      </c>
      <c r="AX138" s="158" t="str">
        <f t="shared" si="103"/>
        <v/>
      </c>
      <c r="AY138" s="158" t="str">
        <f t="shared" si="104"/>
        <v/>
      </c>
      <c r="AZ138" s="309" t="str">
        <f t="shared" si="184"/>
        <v/>
      </c>
      <c r="BA138" s="318" t="str">
        <f t="shared" si="106"/>
        <v/>
      </c>
      <c r="BB138" s="473" t="str">
        <f t="shared" si="107"/>
        <v/>
      </c>
      <c r="BC138" s="80" t="str">
        <f t="shared" si="159"/>
        <v/>
      </c>
      <c r="BD138" s="56">
        <f t="shared" si="108"/>
        <v>1</v>
      </c>
      <c r="BF138" s="56" t="str">
        <f t="shared" si="109"/>
        <v/>
      </c>
      <c r="BG138" s="56" t="str">
        <f t="shared" si="110"/>
        <v/>
      </c>
      <c r="BH138" s="6" t="str">
        <f t="shared" si="111"/>
        <v/>
      </c>
      <c r="BI138" s="6">
        <v>427</v>
      </c>
      <c r="BJ138" s="56" t="str">
        <f>Stam!F125</f>
        <v>427 Vrij</v>
      </c>
      <c r="BK138" s="6" t="str">
        <f t="shared" si="112"/>
        <v/>
      </c>
      <c r="BL138" s="56">
        <f t="shared" si="138"/>
        <v>999999</v>
      </c>
      <c r="BM138" s="183">
        <f t="shared" si="139"/>
        <v>99999.000000689994</v>
      </c>
      <c r="BN138" s="61">
        <v>122</v>
      </c>
      <c r="BO138" s="6">
        <f t="shared" si="113"/>
        <v>999999</v>
      </c>
      <c r="BP138" s="6">
        <f t="shared" si="114"/>
        <v>999999</v>
      </c>
      <c r="BQ138" s="6" t="str">
        <f t="shared" si="140"/>
        <v>x</v>
      </c>
      <c r="BR138" s="206">
        <f t="shared" si="115"/>
        <v>99999.000000689994</v>
      </c>
      <c r="BS138" s="6">
        <f t="shared" si="116"/>
        <v>99999.000000689994</v>
      </c>
      <c r="BT138" s="6" t="str">
        <f t="shared" si="141"/>
        <v>x</v>
      </c>
      <c r="BU138" s="6" t="str">
        <f t="shared" si="117"/>
        <v/>
      </c>
      <c r="BW138" s="82">
        <f t="shared" si="142"/>
        <v>9999999999</v>
      </c>
      <c r="BX138" s="80" t="str">
        <f t="shared" si="118"/>
        <v>x</v>
      </c>
      <c r="BY138" s="80" t="str">
        <f t="shared" si="119"/>
        <v/>
      </c>
      <c r="BZ138" s="56" t="str">
        <f t="shared" si="143"/>
        <v/>
      </c>
      <c r="CA138" s="56" t="str">
        <f t="shared" si="144"/>
        <v/>
      </c>
      <c r="CB138" s="88">
        <f t="shared" si="145"/>
        <v>0</v>
      </c>
      <c r="CC138" s="56" t="str">
        <f t="shared" si="120"/>
        <v/>
      </c>
      <c r="CD138" s="56"/>
      <c r="CE138" s="56"/>
      <c r="CF138" s="56"/>
      <c r="CG138" s="56"/>
      <c r="CH138" s="169">
        <f t="shared" si="146"/>
        <v>9999999999</v>
      </c>
      <c r="CI138" s="170">
        <f t="shared" si="147"/>
        <v>9999999999</v>
      </c>
      <c r="CJ138" s="171">
        <f t="shared" si="148"/>
        <v>9999999999</v>
      </c>
      <c r="CK138" s="172" t="str">
        <f t="shared" si="149"/>
        <v/>
      </c>
      <c r="CL138" s="173" t="str">
        <f t="shared" si="121"/>
        <v>x</v>
      </c>
      <c r="CN138" s="6" t="str">
        <f t="shared" si="150"/>
        <v/>
      </c>
      <c r="CO138" s="293" t="e">
        <f t="shared" ca="1" si="160"/>
        <v>#N/A</v>
      </c>
      <c r="CP138" s="6" t="e">
        <f t="shared" ca="1" si="151"/>
        <v>#N/A</v>
      </c>
      <c r="CQ138" s="61">
        <v>122</v>
      </c>
      <c r="CR138" s="6">
        <f t="shared" si="122"/>
        <v>0</v>
      </c>
      <c r="CS138" s="6">
        <f t="shared" si="123"/>
        <v>0</v>
      </c>
      <c r="CT138" s="56" t="str">
        <f t="shared" si="124"/>
        <v/>
      </c>
      <c r="CU138" s="76">
        <f t="shared" si="125"/>
        <v>0</v>
      </c>
      <c r="CV138" s="76">
        <f t="shared" si="126"/>
        <v>0</v>
      </c>
      <c r="CX138" s="6" t="str">
        <f t="shared" si="127"/>
        <v/>
      </c>
      <c r="CY138" s="6" t="str">
        <f t="shared" si="128"/>
        <v/>
      </c>
      <c r="CZ138" s="6" t="str">
        <f t="shared" si="129"/>
        <v/>
      </c>
      <c r="DG138" s="56" t="str">
        <f t="shared" si="130"/>
        <v/>
      </c>
      <c r="DH138" s="6">
        <f t="shared" si="131"/>
        <v>0</v>
      </c>
      <c r="DK138" s="6">
        <f t="shared" si="176"/>
        <v>0</v>
      </c>
      <c r="DL138" s="6" t="e">
        <f t="shared" si="177"/>
        <v>#N/A</v>
      </c>
      <c r="DN138" s="6" t="e">
        <f t="shared" si="170"/>
        <v>#N/A</v>
      </c>
      <c r="DP138" s="6" t="str">
        <f t="shared" si="132"/>
        <v/>
      </c>
      <c r="DQ138" s="293">
        <f t="shared" ca="1" si="162"/>
        <v>132</v>
      </c>
      <c r="DR138" s="6" t="str">
        <f t="shared" ca="1" si="152"/>
        <v>x</v>
      </c>
      <c r="DU138" s="293" t="e">
        <f t="shared" ca="1" si="153"/>
        <v>#N/A</v>
      </c>
      <c r="DV138" s="5"/>
      <c r="DW138" s="293" t="e">
        <f t="shared" ca="1" si="163"/>
        <v>#N/A</v>
      </c>
      <c r="DZ138" s="293" t="e">
        <f t="shared" ca="1" si="154"/>
        <v>#N/A</v>
      </c>
      <c r="EA138" s="293" t="e">
        <f t="shared" ca="1" si="155"/>
        <v>#N/A</v>
      </c>
      <c r="EB138" s="293" t="e">
        <f t="shared" ca="1" si="156"/>
        <v>#N/A</v>
      </c>
      <c r="EE138" s="6" t="str">
        <f t="shared" si="157"/>
        <v/>
      </c>
      <c r="EF138" s="293" t="e">
        <f t="shared" ca="1" si="158"/>
        <v>#N/A</v>
      </c>
      <c r="EG138" s="6" t="e">
        <f t="shared" ca="1" si="133"/>
        <v>#N/A</v>
      </c>
    </row>
    <row r="139" spans="3:137" x14ac:dyDescent="0.2">
      <c r="C139" s="75"/>
      <c r="D139" s="184" t="str">
        <f t="shared" si="95"/>
        <v/>
      </c>
      <c r="E139" s="649" t="str">
        <f t="shared" si="165"/>
        <v/>
      </c>
      <c r="F139" s="607" t="str">
        <f t="shared" ref="F139:F201" si="185">IF(F138="x","x",IF(OR(H139="",G139="",P139=""),"x",IF(ISERROR(BC138),"x",F138+1)))</f>
        <v>x</v>
      </c>
      <c r="G139" s="650"/>
      <c r="H139" s="651"/>
      <c r="I139" s="651"/>
      <c r="J139" s="651"/>
      <c r="K139" s="652"/>
      <c r="L139" s="889"/>
      <c r="M139" s="889"/>
      <c r="N139" s="653"/>
      <c r="O139" s="651"/>
      <c r="P139" s="651"/>
      <c r="Q139" s="654"/>
      <c r="R139" s="655"/>
      <c r="S139" s="607" t="str">
        <f t="shared" si="96"/>
        <v/>
      </c>
      <c r="T139" s="656" t="str">
        <f t="shared" si="97"/>
        <v/>
      </c>
      <c r="U139" s="656" t="str">
        <f t="shared" si="135"/>
        <v/>
      </c>
      <c r="V139" s="656" t="str">
        <f t="shared" si="98"/>
        <v/>
      </c>
      <c r="W139" s="719"/>
      <c r="X139" s="660"/>
      <c r="Y139" s="656" t="str">
        <f t="shared" si="166"/>
        <v/>
      </c>
      <c r="Z139" s="659"/>
      <c r="AA139" s="654"/>
      <c r="AB139" s="656" t="str">
        <f t="shared" si="99"/>
        <v/>
      </c>
      <c r="AC139" s="661" t="str">
        <f t="shared" si="136"/>
        <v/>
      </c>
      <c r="AE139" s="658" t="str">
        <f t="shared" si="100"/>
        <v/>
      </c>
      <c r="AF139" s="659"/>
      <c r="AT139" s="805" t="str">
        <f t="shared" si="161"/>
        <v/>
      </c>
      <c r="AU139" t="str">
        <f t="shared" si="137"/>
        <v/>
      </c>
      <c r="AV139" s="6" t="str">
        <f t="shared" si="101"/>
        <v/>
      </c>
      <c r="AW139" s="317" t="str">
        <f t="shared" si="102"/>
        <v/>
      </c>
      <c r="AX139" s="158" t="str">
        <f t="shared" si="103"/>
        <v/>
      </c>
      <c r="AY139" s="158" t="str">
        <f t="shared" si="104"/>
        <v/>
      </c>
      <c r="AZ139" s="309" t="str">
        <f t="shared" si="184"/>
        <v/>
      </c>
      <c r="BA139" s="318" t="str">
        <f t="shared" si="106"/>
        <v/>
      </c>
      <c r="BB139" s="473" t="str">
        <f t="shared" si="107"/>
        <v/>
      </c>
      <c r="BC139" s="80" t="str">
        <f t="shared" si="159"/>
        <v/>
      </c>
      <c r="BD139" s="56">
        <f t="shared" si="108"/>
        <v>1</v>
      </c>
      <c r="BF139" s="56" t="str">
        <f t="shared" si="109"/>
        <v/>
      </c>
      <c r="BG139" s="56" t="str">
        <f t="shared" si="110"/>
        <v/>
      </c>
      <c r="BH139" s="6" t="str">
        <f t="shared" si="111"/>
        <v/>
      </c>
      <c r="BI139" s="6">
        <v>428</v>
      </c>
      <c r="BJ139" s="56" t="str">
        <f>Stam!F126</f>
        <v>428 Vrij</v>
      </c>
      <c r="BK139" s="6" t="str">
        <f t="shared" si="112"/>
        <v/>
      </c>
      <c r="BL139" s="56">
        <f t="shared" si="138"/>
        <v>999999</v>
      </c>
      <c r="BM139" s="183">
        <f t="shared" si="139"/>
        <v>99999.000000694999</v>
      </c>
      <c r="BN139" s="61">
        <v>123</v>
      </c>
      <c r="BO139" s="6">
        <f t="shared" si="113"/>
        <v>999999</v>
      </c>
      <c r="BP139" s="6">
        <f t="shared" si="114"/>
        <v>999999</v>
      </c>
      <c r="BQ139" s="6" t="str">
        <f t="shared" si="140"/>
        <v>x</v>
      </c>
      <c r="BR139" s="206">
        <f t="shared" si="115"/>
        <v>99999.000000694999</v>
      </c>
      <c r="BS139" s="6">
        <f t="shared" si="116"/>
        <v>99999.000000694999</v>
      </c>
      <c r="BT139" s="6" t="str">
        <f t="shared" si="141"/>
        <v>x</v>
      </c>
      <c r="BU139" s="6" t="str">
        <f t="shared" si="117"/>
        <v/>
      </c>
      <c r="BW139" s="82">
        <f t="shared" si="142"/>
        <v>9999999999</v>
      </c>
      <c r="BX139" s="80" t="str">
        <f t="shared" si="118"/>
        <v>x</v>
      </c>
      <c r="BY139" s="80" t="str">
        <f t="shared" si="119"/>
        <v/>
      </c>
      <c r="BZ139" s="56" t="str">
        <f t="shared" si="143"/>
        <v/>
      </c>
      <c r="CA139" s="56" t="str">
        <f t="shared" si="144"/>
        <v/>
      </c>
      <c r="CB139" s="88">
        <f t="shared" si="145"/>
        <v>0</v>
      </c>
      <c r="CC139" s="56" t="str">
        <f t="shared" si="120"/>
        <v/>
      </c>
      <c r="CD139" s="56"/>
      <c r="CE139" s="56"/>
      <c r="CF139" s="56"/>
      <c r="CG139" s="56"/>
      <c r="CH139" s="169">
        <f t="shared" si="146"/>
        <v>9999999999</v>
      </c>
      <c r="CI139" s="170">
        <f t="shared" si="147"/>
        <v>9999999999</v>
      </c>
      <c r="CJ139" s="171">
        <f t="shared" si="148"/>
        <v>9999999999</v>
      </c>
      <c r="CK139" s="172" t="str">
        <f t="shared" si="149"/>
        <v/>
      </c>
      <c r="CL139" s="173" t="str">
        <f t="shared" si="121"/>
        <v>x</v>
      </c>
      <c r="CN139" s="6" t="str">
        <f t="shared" si="150"/>
        <v/>
      </c>
      <c r="CO139" s="293" t="e">
        <f t="shared" ca="1" si="160"/>
        <v>#N/A</v>
      </c>
      <c r="CP139" s="6" t="e">
        <f t="shared" ca="1" si="151"/>
        <v>#N/A</v>
      </c>
      <c r="CQ139" s="61">
        <v>123</v>
      </c>
      <c r="CR139" s="6">
        <f t="shared" si="122"/>
        <v>0</v>
      </c>
      <c r="CS139" s="6">
        <f t="shared" si="123"/>
        <v>0</v>
      </c>
      <c r="CT139" s="56" t="str">
        <f t="shared" si="124"/>
        <v/>
      </c>
      <c r="CU139" s="76">
        <f t="shared" si="125"/>
        <v>0</v>
      </c>
      <c r="CV139" s="76">
        <f t="shared" si="126"/>
        <v>0</v>
      </c>
      <c r="CX139" s="6" t="str">
        <f t="shared" si="127"/>
        <v/>
      </c>
      <c r="CY139" s="6" t="str">
        <f t="shared" si="128"/>
        <v/>
      </c>
      <c r="CZ139" s="6" t="str">
        <f t="shared" si="129"/>
        <v/>
      </c>
      <c r="DA139" s="6"/>
      <c r="DB139" s="6"/>
      <c r="DC139" s="6"/>
      <c r="DG139" s="56" t="str">
        <f t="shared" si="130"/>
        <v/>
      </c>
      <c r="DH139" s="6">
        <f t="shared" si="131"/>
        <v>0</v>
      </c>
      <c r="DK139" s="6">
        <f t="shared" si="176"/>
        <v>0</v>
      </c>
      <c r="DL139" s="6" t="e">
        <f t="shared" si="177"/>
        <v>#N/A</v>
      </c>
      <c r="DN139" s="6" t="e">
        <f t="shared" si="170"/>
        <v>#N/A</v>
      </c>
      <c r="DP139" s="6" t="str">
        <f t="shared" si="132"/>
        <v/>
      </c>
      <c r="DQ139" s="293">
        <f t="shared" ca="1" si="162"/>
        <v>133</v>
      </c>
      <c r="DR139" s="6" t="str">
        <f t="shared" ca="1" si="152"/>
        <v>x</v>
      </c>
      <c r="DU139" s="293" t="e">
        <f t="shared" ca="1" si="153"/>
        <v>#N/A</v>
      </c>
      <c r="DV139" s="5"/>
      <c r="DW139" s="293" t="e">
        <f t="shared" ca="1" si="163"/>
        <v>#N/A</v>
      </c>
      <c r="DZ139" s="293" t="e">
        <f t="shared" ca="1" si="154"/>
        <v>#N/A</v>
      </c>
      <c r="EA139" s="293" t="e">
        <f t="shared" ca="1" si="155"/>
        <v>#N/A</v>
      </c>
      <c r="EB139" s="293" t="e">
        <f t="shared" ca="1" si="156"/>
        <v>#N/A</v>
      </c>
      <c r="EE139" s="6" t="str">
        <f t="shared" si="157"/>
        <v/>
      </c>
      <c r="EF139" s="293" t="e">
        <f t="shared" ca="1" si="158"/>
        <v>#N/A</v>
      </c>
      <c r="EG139" s="6" t="e">
        <f t="shared" ca="1" si="133"/>
        <v>#N/A</v>
      </c>
    </row>
    <row r="140" spans="3:137" x14ac:dyDescent="0.2">
      <c r="C140" s="75"/>
      <c r="D140" s="184" t="str">
        <f t="shared" si="95"/>
        <v/>
      </c>
      <c r="E140" s="649" t="str">
        <f t="shared" si="165"/>
        <v/>
      </c>
      <c r="F140" s="607" t="str">
        <f t="shared" si="185"/>
        <v>x</v>
      </c>
      <c r="G140" s="650"/>
      <c r="H140" s="651"/>
      <c r="I140" s="651"/>
      <c r="J140" s="651"/>
      <c r="K140" s="652"/>
      <c r="L140" s="889"/>
      <c r="M140" s="889"/>
      <c r="N140" s="653"/>
      <c r="O140" s="651"/>
      <c r="P140" s="651"/>
      <c r="Q140" s="654"/>
      <c r="R140" s="655"/>
      <c r="S140" s="607" t="str">
        <f t="shared" si="96"/>
        <v/>
      </c>
      <c r="T140" s="656" t="str">
        <f t="shared" si="97"/>
        <v/>
      </c>
      <c r="U140" s="656" t="str">
        <f t="shared" si="135"/>
        <v/>
      </c>
      <c r="V140" s="656" t="str">
        <f t="shared" si="98"/>
        <v/>
      </c>
      <c r="W140" s="719"/>
      <c r="X140" s="660"/>
      <c r="Y140" s="656" t="str">
        <f t="shared" si="166"/>
        <v/>
      </c>
      <c r="Z140" s="659"/>
      <c r="AA140" s="654"/>
      <c r="AB140" s="656" t="str">
        <f t="shared" si="99"/>
        <v/>
      </c>
      <c r="AC140" s="661" t="str">
        <f t="shared" si="136"/>
        <v/>
      </c>
      <c r="AE140" s="658" t="str">
        <f t="shared" si="100"/>
        <v/>
      </c>
      <c r="AF140" s="659"/>
      <c r="AT140" s="805" t="str">
        <f t="shared" si="161"/>
        <v/>
      </c>
      <c r="AU140" t="str">
        <f t="shared" si="137"/>
        <v/>
      </c>
      <c r="AV140" s="6" t="str">
        <f t="shared" si="101"/>
        <v/>
      </c>
      <c r="AW140" s="317" t="str">
        <f t="shared" si="102"/>
        <v/>
      </c>
      <c r="AX140" s="158" t="str">
        <f t="shared" si="103"/>
        <v/>
      </c>
      <c r="AY140" s="158" t="str">
        <f t="shared" si="104"/>
        <v/>
      </c>
      <c r="AZ140" s="309" t="str">
        <f t="shared" si="184"/>
        <v/>
      </c>
      <c r="BA140" s="318" t="str">
        <f t="shared" si="106"/>
        <v/>
      </c>
      <c r="BB140" s="473" t="str">
        <f t="shared" si="107"/>
        <v/>
      </c>
      <c r="BC140" s="80" t="str">
        <f t="shared" si="159"/>
        <v/>
      </c>
      <c r="BD140" s="56">
        <f t="shared" si="108"/>
        <v>1</v>
      </c>
      <c r="BF140" s="56" t="str">
        <f t="shared" si="109"/>
        <v/>
      </c>
      <c r="BG140" s="56" t="str">
        <f t="shared" si="110"/>
        <v/>
      </c>
      <c r="BH140" s="6" t="str">
        <f t="shared" si="111"/>
        <v/>
      </c>
      <c r="BI140" s="6">
        <v>429</v>
      </c>
      <c r="BJ140" s="56" t="str">
        <f>Stam!F127</f>
        <v>429 Vrij</v>
      </c>
      <c r="BK140" s="6" t="str">
        <f t="shared" si="112"/>
        <v/>
      </c>
      <c r="BL140" s="56">
        <f t="shared" si="138"/>
        <v>999999</v>
      </c>
      <c r="BM140" s="183">
        <f t="shared" si="139"/>
        <v>99999.000000700005</v>
      </c>
      <c r="BN140" s="61">
        <v>124</v>
      </c>
      <c r="BO140" s="6">
        <f t="shared" si="113"/>
        <v>999999</v>
      </c>
      <c r="BP140" s="6">
        <f t="shared" si="114"/>
        <v>999999</v>
      </c>
      <c r="BQ140" s="6" t="str">
        <f t="shared" si="140"/>
        <v>x</v>
      </c>
      <c r="BR140" s="206">
        <f t="shared" si="115"/>
        <v>99999.000000700005</v>
      </c>
      <c r="BS140" s="6">
        <f t="shared" si="116"/>
        <v>99999.000000700005</v>
      </c>
      <c r="BT140" s="6" t="str">
        <f t="shared" si="141"/>
        <v>x</v>
      </c>
      <c r="BU140" s="6" t="str">
        <f t="shared" si="117"/>
        <v/>
      </c>
      <c r="BW140" s="82">
        <f t="shared" si="142"/>
        <v>9999999999</v>
      </c>
      <c r="BX140" s="80" t="str">
        <f t="shared" si="118"/>
        <v>x</v>
      </c>
      <c r="BY140" s="80" t="str">
        <f t="shared" si="119"/>
        <v/>
      </c>
      <c r="BZ140" s="56" t="str">
        <f t="shared" si="143"/>
        <v/>
      </c>
      <c r="CA140" s="56" t="str">
        <f t="shared" si="144"/>
        <v/>
      </c>
      <c r="CB140" s="88">
        <f t="shared" si="145"/>
        <v>0</v>
      </c>
      <c r="CC140" s="56" t="str">
        <f t="shared" si="120"/>
        <v/>
      </c>
      <c r="CD140" s="56"/>
      <c r="CE140" s="56"/>
      <c r="CF140" s="56"/>
      <c r="CG140" s="56"/>
      <c r="CH140" s="169">
        <f t="shared" si="146"/>
        <v>9999999999</v>
      </c>
      <c r="CI140" s="170">
        <f t="shared" si="147"/>
        <v>9999999999</v>
      </c>
      <c r="CJ140" s="171">
        <f t="shared" si="148"/>
        <v>9999999999</v>
      </c>
      <c r="CK140" s="172" t="str">
        <f t="shared" si="149"/>
        <v/>
      </c>
      <c r="CL140" s="173" t="str">
        <f t="shared" si="121"/>
        <v>x</v>
      </c>
      <c r="CN140" s="6" t="str">
        <f t="shared" si="150"/>
        <v/>
      </c>
      <c r="CO140" s="293" t="e">
        <f t="shared" ca="1" si="160"/>
        <v>#N/A</v>
      </c>
      <c r="CP140" s="6" t="e">
        <f t="shared" ca="1" si="151"/>
        <v>#N/A</v>
      </c>
      <c r="CQ140" s="61">
        <v>124</v>
      </c>
      <c r="CR140" s="6">
        <f t="shared" si="122"/>
        <v>0</v>
      </c>
      <c r="CS140" s="6">
        <f t="shared" si="123"/>
        <v>0</v>
      </c>
      <c r="CT140" s="56" t="str">
        <f t="shared" si="124"/>
        <v/>
      </c>
      <c r="CU140" s="76">
        <f t="shared" si="125"/>
        <v>0</v>
      </c>
      <c r="CV140" s="76">
        <f t="shared" si="126"/>
        <v>0</v>
      </c>
      <c r="CX140" s="6" t="str">
        <f t="shared" si="127"/>
        <v/>
      </c>
      <c r="CY140" s="6" t="str">
        <f t="shared" si="128"/>
        <v/>
      </c>
      <c r="CZ140" s="6" t="str">
        <f t="shared" si="129"/>
        <v/>
      </c>
      <c r="DA140" s="6"/>
      <c r="DB140" s="6"/>
      <c r="DC140" s="6"/>
      <c r="DG140" s="56" t="str">
        <f t="shared" si="130"/>
        <v/>
      </c>
      <c r="DH140" s="6">
        <f t="shared" si="131"/>
        <v>0</v>
      </c>
      <c r="DK140" s="6">
        <f t="shared" si="176"/>
        <v>0</v>
      </c>
      <c r="DL140" s="6" t="e">
        <f t="shared" si="177"/>
        <v>#N/A</v>
      </c>
      <c r="DN140" s="6" t="e">
        <f t="shared" si="170"/>
        <v>#N/A</v>
      </c>
      <c r="DP140" s="6" t="str">
        <f t="shared" si="132"/>
        <v/>
      </c>
      <c r="DQ140" s="293">
        <f t="shared" ca="1" si="162"/>
        <v>134</v>
      </c>
      <c r="DR140" s="6" t="str">
        <f t="shared" ca="1" si="152"/>
        <v>x</v>
      </c>
      <c r="DU140" s="293" t="e">
        <f t="shared" ca="1" si="153"/>
        <v>#N/A</v>
      </c>
      <c r="DV140" s="5"/>
      <c r="DW140" s="293" t="e">
        <f t="shared" ca="1" si="163"/>
        <v>#N/A</v>
      </c>
      <c r="DZ140" s="293" t="e">
        <f t="shared" ca="1" si="154"/>
        <v>#N/A</v>
      </c>
      <c r="EA140" s="293" t="e">
        <f t="shared" ca="1" si="155"/>
        <v>#N/A</v>
      </c>
      <c r="EB140" s="293" t="e">
        <f t="shared" ca="1" si="156"/>
        <v>#N/A</v>
      </c>
      <c r="EE140" s="6" t="str">
        <f t="shared" si="157"/>
        <v/>
      </c>
      <c r="EF140" s="293" t="e">
        <f t="shared" ca="1" si="158"/>
        <v>#N/A</v>
      </c>
      <c r="EG140" s="6" t="e">
        <f t="shared" ca="1" si="133"/>
        <v>#N/A</v>
      </c>
    </row>
    <row r="141" spans="3:137" x14ac:dyDescent="0.2">
      <c r="C141" s="75"/>
      <c r="D141" s="184" t="str">
        <f t="shared" si="95"/>
        <v/>
      </c>
      <c r="E141" s="649" t="str">
        <f t="shared" si="165"/>
        <v/>
      </c>
      <c r="F141" s="607" t="str">
        <f t="shared" si="185"/>
        <v>x</v>
      </c>
      <c r="G141" s="650"/>
      <c r="H141" s="651"/>
      <c r="I141" s="651"/>
      <c r="J141" s="651"/>
      <c r="K141" s="652"/>
      <c r="L141" s="889"/>
      <c r="M141" s="889"/>
      <c r="N141" s="653"/>
      <c r="O141" s="651"/>
      <c r="P141" s="651"/>
      <c r="Q141" s="654"/>
      <c r="R141" s="655"/>
      <c r="S141" s="607" t="str">
        <f t="shared" si="96"/>
        <v/>
      </c>
      <c r="T141" s="656" t="str">
        <f t="shared" si="97"/>
        <v/>
      </c>
      <c r="U141" s="656" t="str">
        <f t="shared" si="135"/>
        <v/>
      </c>
      <c r="V141" s="656" t="str">
        <f t="shared" si="98"/>
        <v/>
      </c>
      <c r="W141" s="719"/>
      <c r="X141" s="660"/>
      <c r="Y141" s="656" t="str">
        <f t="shared" si="166"/>
        <v/>
      </c>
      <c r="Z141" s="659"/>
      <c r="AA141" s="654"/>
      <c r="AB141" s="656" t="str">
        <f t="shared" si="99"/>
        <v/>
      </c>
      <c r="AC141" s="661" t="str">
        <f t="shared" si="136"/>
        <v/>
      </c>
      <c r="AE141" s="658" t="str">
        <f t="shared" si="100"/>
        <v/>
      </c>
      <c r="AF141" s="659"/>
      <c r="AT141" s="805" t="str">
        <f t="shared" si="161"/>
        <v/>
      </c>
      <c r="AU141" t="str">
        <f t="shared" si="137"/>
        <v/>
      </c>
      <c r="AV141" s="6" t="str">
        <f t="shared" si="101"/>
        <v/>
      </c>
      <c r="AW141" s="317" t="str">
        <f t="shared" si="102"/>
        <v/>
      </c>
      <c r="AX141" s="158" t="str">
        <f t="shared" si="103"/>
        <v/>
      </c>
      <c r="AY141" s="158" t="str">
        <f t="shared" si="104"/>
        <v/>
      </c>
      <c r="AZ141" s="309" t="str">
        <f t="shared" si="184"/>
        <v/>
      </c>
      <c r="BA141" s="318" t="str">
        <f t="shared" si="106"/>
        <v/>
      </c>
      <c r="BB141" s="473" t="str">
        <f t="shared" si="107"/>
        <v/>
      </c>
      <c r="BC141" s="80" t="str">
        <f t="shared" si="159"/>
        <v/>
      </c>
      <c r="BD141" s="56">
        <f t="shared" si="108"/>
        <v>1</v>
      </c>
      <c r="BF141" s="56" t="str">
        <f t="shared" si="109"/>
        <v/>
      </c>
      <c r="BG141" s="56" t="str">
        <f t="shared" si="110"/>
        <v/>
      </c>
      <c r="BH141" s="6" t="str">
        <f t="shared" si="111"/>
        <v/>
      </c>
      <c r="BI141" s="6">
        <v>430</v>
      </c>
      <c r="BJ141" s="56" t="str">
        <f>Stam!F128</f>
        <v>430 Kantoorbenodigdheden</v>
      </c>
      <c r="BK141" s="6" t="str">
        <f t="shared" si="112"/>
        <v/>
      </c>
      <c r="BL141" s="56">
        <f t="shared" si="138"/>
        <v>999999</v>
      </c>
      <c r="BM141" s="183">
        <f t="shared" si="139"/>
        <v>99999.000000704997</v>
      </c>
      <c r="BN141" s="61">
        <v>125</v>
      </c>
      <c r="BO141" s="6">
        <f t="shared" si="113"/>
        <v>999999</v>
      </c>
      <c r="BP141" s="6">
        <f t="shared" si="114"/>
        <v>999999</v>
      </c>
      <c r="BQ141" s="6" t="str">
        <f t="shared" si="140"/>
        <v>x</v>
      </c>
      <c r="BR141" s="206">
        <f t="shared" si="115"/>
        <v>99999.000000704997</v>
      </c>
      <c r="BS141" s="6">
        <f t="shared" si="116"/>
        <v>99999.000000704997</v>
      </c>
      <c r="BT141" s="6" t="str">
        <f t="shared" si="141"/>
        <v>x</v>
      </c>
      <c r="BU141" s="6" t="str">
        <f t="shared" si="117"/>
        <v/>
      </c>
      <c r="BW141" s="82">
        <f t="shared" si="142"/>
        <v>9999999999</v>
      </c>
      <c r="BX141" s="80" t="str">
        <f t="shared" si="118"/>
        <v>x</v>
      </c>
      <c r="BY141" s="80" t="str">
        <f t="shared" si="119"/>
        <v/>
      </c>
      <c r="BZ141" s="56" t="str">
        <f t="shared" si="143"/>
        <v/>
      </c>
      <c r="CA141" s="56" t="str">
        <f t="shared" si="144"/>
        <v/>
      </c>
      <c r="CB141" s="88">
        <f t="shared" si="145"/>
        <v>0</v>
      </c>
      <c r="CC141" s="56" t="str">
        <f t="shared" si="120"/>
        <v/>
      </c>
      <c r="CD141" s="56"/>
      <c r="CE141" s="56"/>
      <c r="CF141" s="56"/>
      <c r="CG141" s="56"/>
      <c r="CH141" s="169">
        <f t="shared" si="146"/>
        <v>9999999999</v>
      </c>
      <c r="CI141" s="170">
        <f t="shared" si="147"/>
        <v>9999999999</v>
      </c>
      <c r="CJ141" s="171">
        <f t="shared" si="148"/>
        <v>9999999999</v>
      </c>
      <c r="CK141" s="172" t="str">
        <f t="shared" si="149"/>
        <v/>
      </c>
      <c r="CL141" s="173" t="str">
        <f t="shared" si="121"/>
        <v>x</v>
      </c>
      <c r="CN141" s="6" t="str">
        <f t="shared" si="150"/>
        <v/>
      </c>
      <c r="CO141" s="293" t="e">
        <f t="shared" ca="1" si="160"/>
        <v>#N/A</v>
      </c>
      <c r="CP141" s="6" t="e">
        <f t="shared" ca="1" si="151"/>
        <v>#N/A</v>
      </c>
      <c r="CQ141" s="61">
        <v>125</v>
      </c>
      <c r="CR141" s="6">
        <f t="shared" si="122"/>
        <v>0</v>
      </c>
      <c r="CS141" s="6">
        <f t="shared" si="123"/>
        <v>0</v>
      </c>
      <c r="CT141" s="56" t="str">
        <f t="shared" si="124"/>
        <v/>
      </c>
      <c r="CU141" s="76">
        <f t="shared" si="125"/>
        <v>0</v>
      </c>
      <c r="CV141" s="76">
        <f t="shared" si="126"/>
        <v>0</v>
      </c>
      <c r="CX141" s="6" t="str">
        <f t="shared" si="127"/>
        <v/>
      </c>
      <c r="CY141" s="6" t="str">
        <f t="shared" si="128"/>
        <v/>
      </c>
      <c r="CZ141" s="6" t="str">
        <f t="shared" si="129"/>
        <v/>
      </c>
      <c r="DA141" s="6"/>
      <c r="DB141" s="6"/>
      <c r="DC141" s="6"/>
      <c r="DG141" s="56" t="str">
        <f t="shared" si="130"/>
        <v/>
      </c>
      <c r="DH141" s="6">
        <f t="shared" si="131"/>
        <v>0</v>
      </c>
      <c r="DK141" s="6">
        <f t="shared" si="176"/>
        <v>0</v>
      </c>
      <c r="DL141" s="6" t="e">
        <f t="shared" si="177"/>
        <v>#N/A</v>
      </c>
      <c r="DN141" s="6" t="e">
        <f t="shared" si="170"/>
        <v>#N/A</v>
      </c>
      <c r="DP141" s="6" t="str">
        <f t="shared" si="132"/>
        <v/>
      </c>
      <c r="DQ141" s="293">
        <f t="shared" ca="1" si="162"/>
        <v>135</v>
      </c>
      <c r="DR141" s="6" t="str">
        <f t="shared" ca="1" si="152"/>
        <v>x</v>
      </c>
      <c r="DU141" s="293" t="e">
        <f t="shared" ca="1" si="153"/>
        <v>#N/A</v>
      </c>
      <c r="DV141" s="5"/>
      <c r="DW141" s="293" t="e">
        <f t="shared" ca="1" si="163"/>
        <v>#N/A</v>
      </c>
      <c r="DZ141" s="293" t="e">
        <f t="shared" ca="1" si="154"/>
        <v>#N/A</v>
      </c>
      <c r="EA141" s="293" t="e">
        <f t="shared" ca="1" si="155"/>
        <v>#N/A</v>
      </c>
      <c r="EB141" s="293" t="e">
        <f t="shared" ca="1" si="156"/>
        <v>#N/A</v>
      </c>
      <c r="EE141" s="6" t="str">
        <f t="shared" si="157"/>
        <v/>
      </c>
      <c r="EF141" s="293" t="e">
        <f t="shared" ca="1" si="158"/>
        <v>#N/A</v>
      </c>
      <c r="EG141" s="6" t="e">
        <f t="shared" ca="1" si="133"/>
        <v>#N/A</v>
      </c>
    </row>
    <row r="142" spans="3:137" x14ac:dyDescent="0.2">
      <c r="C142" s="75"/>
      <c r="D142" s="184" t="str">
        <f t="shared" si="95"/>
        <v/>
      </c>
      <c r="E142" s="649" t="str">
        <f t="shared" si="165"/>
        <v/>
      </c>
      <c r="F142" s="607" t="str">
        <f t="shared" si="185"/>
        <v>x</v>
      </c>
      <c r="G142" s="650"/>
      <c r="H142" s="651"/>
      <c r="I142" s="651"/>
      <c r="J142" s="651"/>
      <c r="K142" s="652"/>
      <c r="L142" s="889"/>
      <c r="M142" s="889"/>
      <c r="N142" s="653"/>
      <c r="O142" s="651"/>
      <c r="P142" s="651"/>
      <c r="Q142" s="654"/>
      <c r="R142" s="655"/>
      <c r="S142" s="607" t="str">
        <f t="shared" si="96"/>
        <v/>
      </c>
      <c r="T142" s="656" t="str">
        <f t="shared" si="97"/>
        <v/>
      </c>
      <c r="U142" s="656" t="str">
        <f t="shared" si="135"/>
        <v/>
      </c>
      <c r="V142" s="656" t="str">
        <f t="shared" si="98"/>
        <v/>
      </c>
      <c r="W142" s="719"/>
      <c r="X142" s="660"/>
      <c r="Y142" s="656" t="str">
        <f t="shared" si="166"/>
        <v/>
      </c>
      <c r="Z142" s="659"/>
      <c r="AA142" s="654"/>
      <c r="AB142" s="656" t="str">
        <f t="shared" si="99"/>
        <v/>
      </c>
      <c r="AC142" s="661" t="str">
        <f t="shared" si="136"/>
        <v/>
      </c>
      <c r="AE142" s="658" t="str">
        <f t="shared" si="100"/>
        <v/>
      </c>
      <c r="AF142" s="659"/>
      <c r="AT142" s="805" t="str">
        <f t="shared" si="161"/>
        <v/>
      </c>
      <c r="AU142" t="str">
        <f t="shared" si="137"/>
        <v/>
      </c>
      <c r="AV142" s="6" t="str">
        <f t="shared" si="101"/>
        <v/>
      </c>
      <c r="AW142" s="317" t="str">
        <f t="shared" si="102"/>
        <v/>
      </c>
      <c r="AX142" s="158" t="str">
        <f t="shared" si="103"/>
        <v/>
      </c>
      <c r="AY142" s="158" t="str">
        <f t="shared" si="104"/>
        <v/>
      </c>
      <c r="AZ142" s="309" t="str">
        <f t="shared" si="184"/>
        <v/>
      </c>
      <c r="BA142" s="318" t="str">
        <f t="shared" si="106"/>
        <v/>
      </c>
      <c r="BB142" s="473" t="str">
        <f t="shared" si="107"/>
        <v/>
      </c>
      <c r="BC142" s="80" t="str">
        <f t="shared" si="159"/>
        <v/>
      </c>
      <c r="BD142" s="56">
        <f t="shared" si="108"/>
        <v>1</v>
      </c>
      <c r="BF142" s="56" t="str">
        <f t="shared" si="109"/>
        <v/>
      </c>
      <c r="BG142" s="56" t="str">
        <f t="shared" si="110"/>
        <v/>
      </c>
      <c r="BH142" s="6" t="str">
        <f t="shared" si="111"/>
        <v/>
      </c>
      <c r="BI142" s="6">
        <v>431</v>
      </c>
      <c r="BJ142" s="56" t="str">
        <f>Stam!F129</f>
        <v>431 Vakliteratuur</v>
      </c>
      <c r="BK142" s="6" t="str">
        <f t="shared" si="112"/>
        <v/>
      </c>
      <c r="BL142" s="56">
        <f t="shared" si="138"/>
        <v>999999</v>
      </c>
      <c r="BM142" s="183">
        <f t="shared" si="139"/>
        <v>99999.000000710002</v>
      </c>
      <c r="BN142" s="61">
        <v>126</v>
      </c>
      <c r="BO142" s="6">
        <f t="shared" si="113"/>
        <v>999999</v>
      </c>
      <c r="BP142" s="6">
        <f t="shared" si="114"/>
        <v>999999</v>
      </c>
      <c r="BQ142" s="6" t="str">
        <f t="shared" si="140"/>
        <v>x</v>
      </c>
      <c r="BR142" s="206">
        <f t="shared" si="115"/>
        <v>99999.000000710002</v>
      </c>
      <c r="BS142" s="6">
        <f t="shared" si="116"/>
        <v>99999.000000710002</v>
      </c>
      <c r="BT142" s="6" t="str">
        <f t="shared" si="141"/>
        <v>x</v>
      </c>
      <c r="BU142" s="6" t="str">
        <f t="shared" si="117"/>
        <v/>
      </c>
      <c r="BW142" s="82">
        <f t="shared" si="142"/>
        <v>9999999999</v>
      </c>
      <c r="BX142" s="80" t="str">
        <f t="shared" si="118"/>
        <v>x</v>
      </c>
      <c r="BY142" s="80" t="str">
        <f t="shared" si="119"/>
        <v/>
      </c>
      <c r="BZ142" s="56" t="str">
        <f t="shared" si="143"/>
        <v/>
      </c>
      <c r="CA142" s="56" t="str">
        <f t="shared" si="144"/>
        <v/>
      </c>
      <c r="CB142" s="88">
        <f t="shared" si="145"/>
        <v>0</v>
      </c>
      <c r="CC142" s="56" t="str">
        <f t="shared" si="120"/>
        <v/>
      </c>
      <c r="CD142" s="56"/>
      <c r="CE142" s="56"/>
      <c r="CF142" s="56"/>
      <c r="CG142" s="56"/>
      <c r="CH142" s="169">
        <f t="shared" si="146"/>
        <v>9999999999</v>
      </c>
      <c r="CI142" s="170">
        <f t="shared" si="147"/>
        <v>9999999999</v>
      </c>
      <c r="CJ142" s="171">
        <f t="shared" si="148"/>
        <v>9999999999</v>
      </c>
      <c r="CK142" s="172" t="str">
        <f t="shared" si="149"/>
        <v/>
      </c>
      <c r="CL142" s="173" t="str">
        <f t="shared" si="121"/>
        <v>x</v>
      </c>
      <c r="CN142" s="6" t="str">
        <f t="shared" si="150"/>
        <v/>
      </c>
      <c r="CO142" s="293" t="e">
        <f t="shared" ca="1" si="160"/>
        <v>#N/A</v>
      </c>
      <c r="CP142" s="6" t="e">
        <f t="shared" ca="1" si="151"/>
        <v>#N/A</v>
      </c>
      <c r="CQ142" s="61">
        <v>126</v>
      </c>
      <c r="CR142" s="6">
        <f t="shared" si="122"/>
        <v>0</v>
      </c>
      <c r="CS142" s="6">
        <f t="shared" si="123"/>
        <v>0</v>
      </c>
      <c r="CT142" s="56" t="str">
        <f t="shared" si="124"/>
        <v/>
      </c>
      <c r="CU142" s="76">
        <f t="shared" si="125"/>
        <v>0</v>
      </c>
      <c r="CV142" s="76">
        <f t="shared" si="126"/>
        <v>0</v>
      </c>
      <c r="CX142" s="6" t="str">
        <f t="shared" si="127"/>
        <v/>
      </c>
      <c r="CY142" s="6" t="str">
        <f t="shared" si="128"/>
        <v/>
      </c>
      <c r="CZ142" s="6" t="str">
        <f t="shared" si="129"/>
        <v/>
      </c>
      <c r="DA142" s="6"/>
      <c r="DB142" s="6"/>
      <c r="DC142" s="6"/>
      <c r="DG142" s="56" t="str">
        <f t="shared" si="130"/>
        <v/>
      </c>
      <c r="DH142" s="6">
        <f t="shared" si="131"/>
        <v>0</v>
      </c>
      <c r="DK142" s="6">
        <f t="shared" si="176"/>
        <v>0</v>
      </c>
      <c r="DL142" s="6" t="e">
        <f t="shared" si="177"/>
        <v>#N/A</v>
      </c>
      <c r="DN142" s="6" t="e">
        <f t="shared" si="170"/>
        <v>#N/A</v>
      </c>
      <c r="DP142" s="6" t="str">
        <f t="shared" si="132"/>
        <v/>
      </c>
      <c r="DQ142" s="293">
        <f t="shared" ca="1" si="162"/>
        <v>136</v>
      </c>
      <c r="DR142" s="6" t="str">
        <f t="shared" ca="1" si="152"/>
        <v>x</v>
      </c>
      <c r="DU142" s="293" t="e">
        <f t="shared" ca="1" si="153"/>
        <v>#N/A</v>
      </c>
      <c r="DV142" s="5"/>
      <c r="DW142" s="293" t="e">
        <f t="shared" ca="1" si="163"/>
        <v>#N/A</v>
      </c>
      <c r="DZ142" s="293" t="e">
        <f t="shared" ca="1" si="154"/>
        <v>#N/A</v>
      </c>
      <c r="EA142" s="293" t="e">
        <f t="shared" ca="1" si="155"/>
        <v>#N/A</v>
      </c>
      <c r="EB142" s="293" t="e">
        <f t="shared" ca="1" si="156"/>
        <v>#N/A</v>
      </c>
      <c r="EE142" s="6" t="str">
        <f t="shared" si="157"/>
        <v/>
      </c>
      <c r="EF142" s="293" t="e">
        <f t="shared" ca="1" si="158"/>
        <v>#N/A</v>
      </c>
      <c r="EG142" s="6" t="e">
        <f t="shared" ca="1" si="133"/>
        <v>#N/A</v>
      </c>
    </row>
    <row r="143" spans="3:137" x14ac:dyDescent="0.2">
      <c r="C143" s="75"/>
      <c r="D143" s="184" t="str">
        <f t="shared" si="95"/>
        <v/>
      </c>
      <c r="E143" s="649" t="str">
        <f t="shared" si="165"/>
        <v/>
      </c>
      <c r="F143" s="607" t="str">
        <f t="shared" si="185"/>
        <v>x</v>
      </c>
      <c r="G143" s="650"/>
      <c r="H143" s="651"/>
      <c r="I143" s="651"/>
      <c r="J143" s="651"/>
      <c r="K143" s="652"/>
      <c r="L143" s="889"/>
      <c r="M143" s="889"/>
      <c r="N143" s="653"/>
      <c r="O143" s="651"/>
      <c r="P143" s="651"/>
      <c r="Q143" s="654"/>
      <c r="R143" s="655"/>
      <c r="S143" s="607" t="str">
        <f t="shared" si="96"/>
        <v/>
      </c>
      <c r="T143" s="656" t="str">
        <f t="shared" si="97"/>
        <v/>
      </c>
      <c r="U143" s="656" t="str">
        <f t="shared" si="135"/>
        <v/>
      </c>
      <c r="V143" s="656" t="str">
        <f t="shared" si="98"/>
        <v/>
      </c>
      <c r="W143" s="719"/>
      <c r="X143" s="660"/>
      <c r="Y143" s="656" t="str">
        <f t="shared" si="166"/>
        <v/>
      </c>
      <c r="Z143" s="659"/>
      <c r="AA143" s="654"/>
      <c r="AB143" s="656" t="str">
        <f t="shared" si="99"/>
        <v/>
      </c>
      <c r="AC143" s="661" t="str">
        <f t="shared" si="136"/>
        <v/>
      </c>
      <c r="AE143" s="658" t="str">
        <f t="shared" si="100"/>
        <v/>
      </c>
      <c r="AF143" s="659"/>
      <c r="AT143" s="805" t="str">
        <f t="shared" si="161"/>
        <v/>
      </c>
      <c r="AU143" t="str">
        <f t="shared" si="137"/>
        <v/>
      </c>
      <c r="AV143" s="6" t="str">
        <f t="shared" si="101"/>
        <v/>
      </c>
      <c r="AW143" s="317" t="str">
        <f t="shared" si="102"/>
        <v/>
      </c>
      <c r="AX143" s="158" t="str">
        <f t="shared" si="103"/>
        <v/>
      </c>
      <c r="AY143" s="158" t="str">
        <f t="shared" si="104"/>
        <v/>
      </c>
      <c r="AZ143" s="309" t="str">
        <f t="shared" si="184"/>
        <v/>
      </c>
      <c r="BA143" s="318" t="str">
        <f t="shared" si="106"/>
        <v/>
      </c>
      <c r="BB143" s="473" t="str">
        <f t="shared" si="107"/>
        <v/>
      </c>
      <c r="BC143" s="80" t="str">
        <f t="shared" si="159"/>
        <v/>
      </c>
      <c r="BD143" s="56">
        <f t="shared" si="108"/>
        <v>1</v>
      </c>
      <c r="BF143" s="56" t="str">
        <f t="shared" si="109"/>
        <v/>
      </c>
      <c r="BG143" s="56" t="str">
        <f t="shared" si="110"/>
        <v/>
      </c>
      <c r="BH143" s="6" t="str">
        <f t="shared" si="111"/>
        <v/>
      </c>
      <c r="BI143" s="6">
        <v>432</v>
      </c>
      <c r="BJ143" s="56" t="str">
        <f>Stam!F130</f>
        <v>432 Contributie en abonn.</v>
      </c>
      <c r="BK143" s="6" t="str">
        <f t="shared" si="112"/>
        <v/>
      </c>
      <c r="BL143" s="56">
        <f t="shared" si="138"/>
        <v>999999</v>
      </c>
      <c r="BM143" s="183">
        <f t="shared" si="139"/>
        <v>99999.000000714994</v>
      </c>
      <c r="BN143" s="61">
        <v>127</v>
      </c>
      <c r="BO143" s="6">
        <f t="shared" si="113"/>
        <v>999999</v>
      </c>
      <c r="BP143" s="6">
        <f t="shared" si="114"/>
        <v>999999</v>
      </c>
      <c r="BQ143" s="6" t="str">
        <f t="shared" si="140"/>
        <v>x</v>
      </c>
      <c r="BR143" s="206">
        <f t="shared" si="115"/>
        <v>99999.000000714994</v>
      </c>
      <c r="BS143" s="6">
        <f t="shared" si="116"/>
        <v>99999.000000714994</v>
      </c>
      <c r="BT143" s="6" t="str">
        <f t="shared" si="141"/>
        <v>x</v>
      </c>
      <c r="BU143" s="6" t="str">
        <f t="shared" si="117"/>
        <v/>
      </c>
      <c r="BW143" s="82">
        <f t="shared" si="142"/>
        <v>9999999999</v>
      </c>
      <c r="BX143" s="80" t="str">
        <f t="shared" si="118"/>
        <v>x</v>
      </c>
      <c r="BY143" s="80" t="str">
        <f t="shared" si="119"/>
        <v/>
      </c>
      <c r="BZ143" s="56" t="str">
        <f t="shared" si="143"/>
        <v/>
      </c>
      <c r="CA143" s="56" t="str">
        <f t="shared" si="144"/>
        <v/>
      </c>
      <c r="CB143" s="88">
        <f t="shared" si="145"/>
        <v>0</v>
      </c>
      <c r="CC143" s="56" t="str">
        <f t="shared" si="120"/>
        <v/>
      </c>
      <c r="CD143" s="56"/>
      <c r="CE143" s="56"/>
      <c r="CF143" s="56"/>
      <c r="CG143" s="56"/>
      <c r="CH143" s="169">
        <f t="shared" si="146"/>
        <v>9999999999</v>
      </c>
      <c r="CI143" s="170">
        <f t="shared" si="147"/>
        <v>9999999999</v>
      </c>
      <c r="CJ143" s="171">
        <f t="shared" si="148"/>
        <v>9999999999</v>
      </c>
      <c r="CK143" s="172" t="str">
        <f t="shared" si="149"/>
        <v/>
      </c>
      <c r="CL143" s="173" t="str">
        <f t="shared" si="121"/>
        <v>x</v>
      </c>
      <c r="CN143" s="6" t="str">
        <f t="shared" si="150"/>
        <v/>
      </c>
      <c r="CO143" s="293" t="e">
        <f t="shared" ca="1" si="160"/>
        <v>#N/A</v>
      </c>
      <c r="CP143" s="6" t="e">
        <f t="shared" ca="1" si="151"/>
        <v>#N/A</v>
      </c>
      <c r="CQ143" s="61">
        <v>127</v>
      </c>
      <c r="CR143" s="6">
        <f t="shared" si="122"/>
        <v>0</v>
      </c>
      <c r="CS143" s="6">
        <f t="shared" si="123"/>
        <v>0</v>
      </c>
      <c r="CT143" s="56" t="str">
        <f t="shared" si="124"/>
        <v/>
      </c>
      <c r="CU143" s="76">
        <f t="shared" si="125"/>
        <v>0</v>
      </c>
      <c r="CV143" s="76">
        <f t="shared" si="126"/>
        <v>0</v>
      </c>
      <c r="CX143" s="6" t="str">
        <f t="shared" si="127"/>
        <v/>
      </c>
      <c r="CY143" s="6" t="str">
        <f t="shared" si="128"/>
        <v/>
      </c>
      <c r="CZ143" s="6" t="str">
        <f t="shared" si="129"/>
        <v/>
      </c>
      <c r="DA143" s="6"/>
      <c r="DB143" s="6"/>
      <c r="DC143" s="6"/>
      <c r="DG143" s="56" t="str">
        <f t="shared" si="130"/>
        <v/>
      </c>
      <c r="DH143" s="6">
        <f t="shared" si="131"/>
        <v>0</v>
      </c>
      <c r="DK143" s="6">
        <f t="shared" si="176"/>
        <v>0</v>
      </c>
      <c r="DL143" s="6" t="e">
        <f t="shared" si="177"/>
        <v>#N/A</v>
      </c>
      <c r="DN143" s="6" t="e">
        <f t="shared" si="170"/>
        <v>#N/A</v>
      </c>
      <c r="DP143" s="6" t="str">
        <f t="shared" si="132"/>
        <v/>
      </c>
      <c r="DQ143" s="293">
        <f t="shared" ca="1" si="162"/>
        <v>137</v>
      </c>
      <c r="DR143" s="6" t="str">
        <f t="shared" ca="1" si="152"/>
        <v>x</v>
      </c>
      <c r="DU143" s="293" t="e">
        <f t="shared" ca="1" si="153"/>
        <v>#N/A</v>
      </c>
      <c r="DV143" s="5"/>
      <c r="DW143" s="293" t="e">
        <f t="shared" ca="1" si="163"/>
        <v>#N/A</v>
      </c>
      <c r="DZ143" s="293" t="e">
        <f t="shared" ca="1" si="154"/>
        <v>#N/A</v>
      </c>
      <c r="EA143" s="293" t="e">
        <f t="shared" ca="1" si="155"/>
        <v>#N/A</v>
      </c>
      <c r="EB143" s="293" t="e">
        <f t="shared" ca="1" si="156"/>
        <v>#N/A</v>
      </c>
      <c r="EE143" s="6" t="str">
        <f t="shared" si="157"/>
        <v/>
      </c>
      <c r="EF143" s="293" t="e">
        <f t="shared" ca="1" si="158"/>
        <v>#N/A</v>
      </c>
      <c r="EG143" s="6" t="e">
        <f t="shared" ca="1" si="133"/>
        <v>#N/A</v>
      </c>
    </row>
    <row r="144" spans="3:137" x14ac:dyDescent="0.2">
      <c r="C144" s="75"/>
      <c r="D144" s="184" t="str">
        <f t="shared" si="95"/>
        <v/>
      </c>
      <c r="E144" s="649" t="str">
        <f t="shared" si="165"/>
        <v/>
      </c>
      <c r="F144" s="607" t="str">
        <f t="shared" si="185"/>
        <v>x</v>
      </c>
      <c r="G144" s="650"/>
      <c r="H144" s="651"/>
      <c r="I144" s="651"/>
      <c r="J144" s="651"/>
      <c r="K144" s="652"/>
      <c r="L144" s="889"/>
      <c r="M144" s="889"/>
      <c r="N144" s="653"/>
      <c r="O144" s="651"/>
      <c r="P144" s="651"/>
      <c r="Q144" s="654"/>
      <c r="R144" s="655"/>
      <c r="S144" s="607" t="str">
        <f t="shared" si="96"/>
        <v/>
      </c>
      <c r="T144" s="656" t="str">
        <f t="shared" si="97"/>
        <v/>
      </c>
      <c r="U144" s="656" t="str">
        <f t="shared" si="135"/>
        <v/>
      </c>
      <c r="V144" s="656" t="str">
        <f t="shared" si="98"/>
        <v/>
      </c>
      <c r="W144" s="719"/>
      <c r="X144" s="660"/>
      <c r="Y144" s="656" t="str">
        <f t="shared" si="166"/>
        <v/>
      </c>
      <c r="Z144" s="659"/>
      <c r="AA144" s="654"/>
      <c r="AB144" s="656" t="str">
        <f t="shared" si="99"/>
        <v/>
      </c>
      <c r="AC144" s="661" t="str">
        <f t="shared" si="136"/>
        <v/>
      </c>
      <c r="AE144" s="658" t="str">
        <f t="shared" si="100"/>
        <v/>
      </c>
      <c r="AF144" s="659"/>
      <c r="AT144" s="805" t="str">
        <f t="shared" si="161"/>
        <v/>
      </c>
      <c r="AU144" t="str">
        <f t="shared" si="137"/>
        <v/>
      </c>
      <c r="AV144" s="6" t="str">
        <f t="shared" si="101"/>
        <v/>
      </c>
      <c r="AW144" s="317" t="str">
        <f t="shared" si="102"/>
        <v/>
      </c>
      <c r="AX144" s="158" t="str">
        <f t="shared" si="103"/>
        <v/>
      </c>
      <c r="AY144" s="158" t="str">
        <f t="shared" si="104"/>
        <v/>
      </c>
      <c r="AZ144" s="309" t="str">
        <f t="shared" si="184"/>
        <v/>
      </c>
      <c r="BA144" s="318" t="str">
        <f t="shared" si="106"/>
        <v/>
      </c>
      <c r="BB144" s="473" t="str">
        <f t="shared" si="107"/>
        <v/>
      </c>
      <c r="BC144" s="80" t="str">
        <f t="shared" si="159"/>
        <v/>
      </c>
      <c r="BD144" s="56">
        <f t="shared" si="108"/>
        <v>1</v>
      </c>
      <c r="BF144" s="56" t="str">
        <f t="shared" si="109"/>
        <v/>
      </c>
      <c r="BG144" s="56" t="str">
        <f t="shared" si="110"/>
        <v/>
      </c>
      <c r="BH144" s="6" t="str">
        <f t="shared" si="111"/>
        <v/>
      </c>
      <c r="BI144" s="6">
        <v>433</v>
      </c>
      <c r="BJ144" s="56" t="str">
        <f>Stam!F131</f>
        <v>433 Kleine aanschaffingen</v>
      </c>
      <c r="BK144" s="6" t="str">
        <f t="shared" si="112"/>
        <v/>
      </c>
      <c r="BL144" s="56">
        <f t="shared" si="138"/>
        <v>999999</v>
      </c>
      <c r="BM144" s="183">
        <f t="shared" si="139"/>
        <v>99999.00000072</v>
      </c>
      <c r="BN144" s="61">
        <v>128</v>
      </c>
      <c r="BO144" s="6">
        <f t="shared" si="113"/>
        <v>999999</v>
      </c>
      <c r="BP144" s="6">
        <f t="shared" si="114"/>
        <v>999999</v>
      </c>
      <c r="BQ144" s="6" t="str">
        <f t="shared" si="140"/>
        <v>x</v>
      </c>
      <c r="BR144" s="206">
        <f t="shared" si="115"/>
        <v>99999.00000072</v>
      </c>
      <c r="BS144" s="6">
        <f t="shared" si="116"/>
        <v>99999.00000072</v>
      </c>
      <c r="BT144" s="6" t="str">
        <f t="shared" si="141"/>
        <v>x</v>
      </c>
      <c r="BU144" s="6" t="str">
        <f t="shared" si="117"/>
        <v/>
      </c>
      <c r="BW144" s="82">
        <f t="shared" si="142"/>
        <v>9999999999</v>
      </c>
      <c r="BX144" s="80" t="str">
        <f t="shared" si="118"/>
        <v>x</v>
      </c>
      <c r="BY144" s="80" t="str">
        <f t="shared" si="119"/>
        <v/>
      </c>
      <c r="BZ144" s="56" t="str">
        <f t="shared" si="143"/>
        <v/>
      </c>
      <c r="CA144" s="56" t="str">
        <f t="shared" si="144"/>
        <v/>
      </c>
      <c r="CB144" s="88">
        <f t="shared" si="145"/>
        <v>0</v>
      </c>
      <c r="CC144" s="56" t="str">
        <f t="shared" si="120"/>
        <v/>
      </c>
      <c r="CD144" s="56"/>
      <c r="CE144" s="56"/>
      <c r="CF144" s="56"/>
      <c r="CG144" s="56"/>
      <c r="CH144" s="169">
        <f t="shared" si="146"/>
        <v>9999999999</v>
      </c>
      <c r="CI144" s="170">
        <f t="shared" si="147"/>
        <v>9999999999</v>
      </c>
      <c r="CJ144" s="171">
        <f t="shared" si="148"/>
        <v>9999999999</v>
      </c>
      <c r="CK144" s="172" t="str">
        <f t="shared" si="149"/>
        <v/>
      </c>
      <c r="CL144" s="173" t="str">
        <f t="shared" si="121"/>
        <v>x</v>
      </c>
      <c r="CN144" s="6" t="str">
        <f t="shared" si="150"/>
        <v/>
      </c>
      <c r="CO144" s="293" t="e">
        <f t="shared" ca="1" si="160"/>
        <v>#N/A</v>
      </c>
      <c r="CP144" s="6" t="e">
        <f t="shared" ca="1" si="151"/>
        <v>#N/A</v>
      </c>
      <c r="CQ144" s="61">
        <v>128</v>
      </c>
      <c r="CR144" s="6">
        <f t="shared" si="122"/>
        <v>0</v>
      </c>
      <c r="CS144" s="6">
        <f t="shared" si="123"/>
        <v>0</v>
      </c>
      <c r="CT144" s="56" t="str">
        <f t="shared" si="124"/>
        <v/>
      </c>
      <c r="CU144" s="76">
        <f t="shared" si="125"/>
        <v>0</v>
      </c>
      <c r="CV144" s="76">
        <f t="shared" si="126"/>
        <v>0</v>
      </c>
      <c r="CX144" s="6" t="str">
        <f t="shared" si="127"/>
        <v/>
      </c>
      <c r="CY144" s="6" t="str">
        <f t="shared" si="128"/>
        <v/>
      </c>
      <c r="CZ144" s="6" t="str">
        <f t="shared" si="129"/>
        <v/>
      </c>
      <c r="DA144" s="6"/>
      <c r="DB144" s="6"/>
      <c r="DC144" s="6"/>
      <c r="DG144" s="56" t="str">
        <f t="shared" si="130"/>
        <v/>
      </c>
      <c r="DH144" s="6">
        <f t="shared" si="131"/>
        <v>0</v>
      </c>
      <c r="DK144" s="6">
        <f t="shared" si="176"/>
        <v>0</v>
      </c>
      <c r="DL144" s="6" t="e">
        <f t="shared" si="177"/>
        <v>#N/A</v>
      </c>
      <c r="DN144" s="6" t="e">
        <f t="shared" si="170"/>
        <v>#N/A</v>
      </c>
      <c r="DP144" s="6" t="str">
        <f t="shared" si="132"/>
        <v/>
      </c>
      <c r="DQ144" s="293">
        <f t="shared" ca="1" si="162"/>
        <v>138</v>
      </c>
      <c r="DR144" s="6" t="str">
        <f t="shared" ca="1" si="152"/>
        <v>x</v>
      </c>
      <c r="DU144" s="293" t="e">
        <f t="shared" ca="1" si="153"/>
        <v>#N/A</v>
      </c>
      <c r="DV144" s="5"/>
      <c r="DW144" s="293" t="e">
        <f t="shared" ca="1" si="163"/>
        <v>#N/A</v>
      </c>
      <c r="DZ144" s="293" t="e">
        <f t="shared" ca="1" si="154"/>
        <v>#N/A</v>
      </c>
      <c r="EA144" s="293" t="e">
        <f t="shared" ca="1" si="155"/>
        <v>#N/A</v>
      </c>
      <c r="EB144" s="293" t="e">
        <f t="shared" ca="1" si="156"/>
        <v>#N/A</v>
      </c>
      <c r="EE144" s="6" t="str">
        <f t="shared" si="157"/>
        <v/>
      </c>
      <c r="EF144" s="293" t="e">
        <f t="shared" ca="1" si="158"/>
        <v>#N/A</v>
      </c>
      <c r="EG144" s="6" t="e">
        <f t="shared" ca="1" si="133"/>
        <v>#N/A</v>
      </c>
    </row>
    <row r="145" spans="3:137" x14ac:dyDescent="0.2">
      <c r="C145" s="75"/>
      <c r="D145" s="184" t="str">
        <f t="shared" ref="D145:D208" si="186">IF(OR(ISNUMBER(MATCH($N$3,G145,0)),ISNUMBER(MATCH($N$4,J145,0)),ISNUMBER(MATCH($N$5,N145,0)),ISNUMBER(MATCH($N$6,O145,0)),ISNUMBER(MATCH($N$7,K145,0)),ISNUMBER(MATCH($N$1,T145,0)),ISNUMBER(MATCH($N$9,X145,0))),"t","")</f>
        <v/>
      </c>
      <c r="E145" s="649" t="str">
        <f t="shared" si="165"/>
        <v/>
      </c>
      <c r="F145" s="607" t="str">
        <f t="shared" si="185"/>
        <v>x</v>
      </c>
      <c r="G145" s="650"/>
      <c r="H145" s="651"/>
      <c r="I145" s="651"/>
      <c r="J145" s="651"/>
      <c r="K145" s="652"/>
      <c r="L145" s="889"/>
      <c r="M145" s="889"/>
      <c r="N145" s="653"/>
      <c r="O145" s="651"/>
      <c r="P145" s="651"/>
      <c r="Q145" s="654"/>
      <c r="R145" s="655"/>
      <c r="S145" s="607" t="str">
        <f t="shared" ref="S145:S208" si="187">BB145</f>
        <v/>
      </c>
      <c r="T145" s="656" t="str">
        <f t="shared" ref="T145:T208" si="188">IF(F145="x","",IF(ISERROR(BF145),0,IF(ISERROR(BH145),0,IF(OR(ISTEXT(Q145),ISTEXT(R145),DH145=1),0,IF(AND(H145="Oba",LEFT(P145,3)*1&gt;399),0,IF(AND(H145="Ink",ISNUMBER(AF145)),Q145-R145-AF145,Q145-R145))))))</f>
        <v/>
      </c>
      <c r="U145" s="656" t="str">
        <f t="shared" si="135"/>
        <v/>
      </c>
      <c r="V145" s="656" t="str">
        <f t="shared" ref="V145:V208" si="189">IF(T145="","",T145-Y145-AB145)</f>
        <v/>
      </c>
      <c r="W145" s="719"/>
      <c r="X145" s="660"/>
      <c r="Y145" s="656" t="str">
        <f t="shared" si="166"/>
        <v/>
      </c>
      <c r="Z145" s="659"/>
      <c r="AA145" s="654"/>
      <c r="AB145" s="656" t="str">
        <f t="shared" ref="AB145:AB208" si="190">IF(T145="","",IF(ISERROR(BC145),0,IF(BC145="bet",X145/(1+X145)*T145,0)))</f>
        <v/>
      </c>
      <c r="AC145" s="661" t="str">
        <f t="shared" si="136"/>
        <v/>
      </c>
      <c r="AE145" s="658" t="str">
        <f t="shared" ref="AE145:AE208" si="191">IF($AX$2=2,AW145,IF($AX$2=3,AX145,IF($AX$2=4,AY145,IF($AX$2=5,AZ145,IF($AX$2=6,BA145,IF($AX$2=7,AV145,IF(AND($AX$2=8,H145="Ink")," kbp &gt;",IF($AX$2=9,AU145,IF($AX$2=10,AT145,"")))))))))</f>
        <v/>
      </c>
      <c r="AF145" s="659"/>
      <c r="AT145" s="805" t="str">
        <f t="shared" si="161"/>
        <v/>
      </c>
      <c r="AU145" t="str">
        <f t="shared" si="137"/>
        <v/>
      </c>
      <c r="AV145" s="6" t="str">
        <f t="shared" ref="AV145:AV208" si="192">IF(F145="x","",IF(LEFT(P145,3)*1&gt;399," WV"," Bal"))</f>
        <v/>
      </c>
      <c r="AW145" s="317" t="str">
        <f t="shared" ref="AW145:AW208" si="193">BU145</f>
        <v/>
      </c>
      <c r="AX145" s="158" t="str">
        <f t="shared" ref="AX145:AX208" si="194">IF(OR(F145="x",G145=""),"",MONTH(G145))</f>
        <v/>
      </c>
      <c r="AY145" s="158" t="str">
        <f t="shared" ref="AY145:AY208" si="195">IF(AX145="","",IF(AX145&lt;4,"Q1",IF(AND(AX145&gt;3,AX145&lt;7),"Q2",IF(AND(AX145&gt;6,AX145&lt;10),"Q3","Q4"))))</f>
        <v/>
      </c>
      <c r="AZ145" s="309" t="str">
        <f t="shared" si="184"/>
        <v/>
      </c>
      <c r="BA145" s="318" t="str">
        <f t="shared" ref="BA145:BA208" si="196">IF(OR(F145="x",O145="",O145=0),"",1*COUNTIF($O$17:$O$1517,O145)&amp;" x")</f>
        <v/>
      </c>
      <c r="BB145" s="473" t="str">
        <f t="shared" ref="BB145:BB208" si="197">IF(F145="x","",IF(OR(H145="Ink",P145="130 Crediteuren"),"C",IF(OR(H145="Ver",P145="120 Debiteuren"),"D","")))</f>
        <v/>
      </c>
      <c r="BC145" s="80" t="str">
        <f t="shared" si="159"/>
        <v/>
      </c>
      <c r="BD145" s="56">
        <f t="shared" ref="BD145:BD208" si="198">IF(ISERROR(VLOOKUP(P145,$BE$17:$BE$57,1,FALSE)),1,0)</f>
        <v>1</v>
      </c>
      <c r="BF145" s="56" t="str">
        <f t="shared" ref="BF145:BF208" si="199">IF(P145="","",VLOOKUP(P145,$BJ$17:$BJ$247,1,FALSE))</f>
        <v/>
      </c>
      <c r="BG145" s="56" t="str">
        <f t="shared" ref="BG145:BG208" si="200">IF(I145="","",VLOOKUP(I145,$BJ$1:$BJ$10,1,FALSE))</f>
        <v/>
      </c>
      <c r="BH145" s="6" t="str">
        <f t="shared" ref="BH145:BH208" si="201">IF(H145="","",VLOOKUP(H145,$BH$7:$BH$11,1,FALSE))</f>
        <v/>
      </c>
      <c r="BI145" s="6">
        <v>434</v>
      </c>
      <c r="BJ145" s="56" t="str">
        <f>Stam!F132</f>
        <v>434 Porti</v>
      </c>
      <c r="BK145" s="6" t="str">
        <f t="shared" ref="BK145:BK208" si="202">IF(P145="","",LEFT(P145,5))</f>
        <v/>
      </c>
      <c r="BL145" s="56">
        <f t="shared" si="138"/>
        <v>999999</v>
      </c>
      <c r="BM145" s="183">
        <f t="shared" si="139"/>
        <v>99999.000000725006</v>
      </c>
      <c r="BN145" s="61">
        <v>129</v>
      </c>
      <c r="BO145" s="6">
        <f t="shared" ref="BO145:BO208" si="203">IF(F145="x",999999,G145+ROW()/9999999)</f>
        <v>999999</v>
      </c>
      <c r="BP145" s="6">
        <f t="shared" ref="BP145:BP208" si="204">SMALL(BO:BO,BN145)</f>
        <v>999999</v>
      </c>
      <c r="BQ145" s="6" t="str">
        <f t="shared" si="140"/>
        <v>x</v>
      </c>
      <c r="BR145" s="206">
        <f t="shared" ref="BR145:BR208" si="205">IF(F145="x",99999,LEFT(P145,3)*1)+(G145/490000)+(ROW()/199999999)</f>
        <v>99999.000000725006</v>
      </c>
      <c r="BS145" s="6">
        <f t="shared" ref="BS145:BS208" si="206">SMALL(BR:BR,BN145)</f>
        <v>99999.000000725006</v>
      </c>
      <c r="BT145" s="6" t="str">
        <f t="shared" si="141"/>
        <v>x</v>
      </c>
      <c r="BU145" s="6" t="str">
        <f t="shared" ref="BU145:BU208" si="207">IF(F144="x","",IF(ISERROR(VLOOKUP(N145,$N$17:$BK$1517,50,FALSE)),"",VLOOKUP(N145,$N$17:$BK$1517,50,FALSE)))</f>
        <v/>
      </c>
      <c r="BW145" s="82">
        <f t="shared" si="142"/>
        <v>9999999999</v>
      </c>
      <c r="BX145" s="80" t="str">
        <f t="shared" ref="BX145:BX208" si="208">IF(OR(BB145="D",BB145="C"),F145,"x")</f>
        <v>x</v>
      </c>
      <c r="BY145" s="80" t="str">
        <f t="shared" ref="BY145:BY208" si="209">IF(BX145="x","",N145)</f>
        <v/>
      </c>
      <c r="BZ145" s="56" t="str">
        <f t="shared" si="143"/>
        <v/>
      </c>
      <c r="CA145" s="56" t="str">
        <f t="shared" si="144"/>
        <v/>
      </c>
      <c r="CB145" s="88">
        <f t="shared" si="145"/>
        <v>0</v>
      </c>
      <c r="CC145" s="56" t="str">
        <f t="shared" ref="CC145:CC208" si="210">IF(BX145="x","",IF(OR(ISBLANK(O145),ISTEXT(O145)),99998765,RIGHT(O145,5)*1))</f>
        <v/>
      </c>
      <c r="CD145" s="56"/>
      <c r="CE145" s="56"/>
      <c r="CF145" s="56"/>
      <c r="CG145" s="56"/>
      <c r="CH145" s="169">
        <f t="shared" si="146"/>
        <v>9999999999</v>
      </c>
      <c r="CI145" s="170">
        <f t="shared" si="147"/>
        <v>9999999999</v>
      </c>
      <c r="CJ145" s="171">
        <f t="shared" si="148"/>
        <v>9999999999</v>
      </c>
      <c r="CK145" s="172" t="str">
        <f t="shared" si="149"/>
        <v/>
      </c>
      <c r="CL145" s="173" t="str">
        <f t="shared" ref="CL145:CL208" si="211">IF(CK145="","x",VLOOKUP(CJ145,BW:BY,2,FALSE))</f>
        <v>x</v>
      </c>
      <c r="CN145" s="6" t="str">
        <f t="shared" si="150"/>
        <v/>
      </c>
      <c r="CO145" s="293" t="e">
        <f t="shared" ca="1" si="160"/>
        <v>#N/A</v>
      </c>
      <c r="CP145" s="6" t="e">
        <f t="shared" ca="1" si="151"/>
        <v>#N/A</v>
      </c>
      <c r="CQ145" s="61">
        <v>129</v>
      </c>
      <c r="CR145" s="6">
        <f t="shared" ref="CR145:CR208" si="212">IF(F145="x",0,IF(H145="Liq",-T145,0))</f>
        <v>0</v>
      </c>
      <c r="CS145" s="6">
        <f t="shared" ref="CS145:CS208" si="213">IF(F145="x",0,IF(H145="Ver",-T145,IF(P145="120 Debiteuren",T145,IF(H145="Ink",-T145,IF(P145="130 Crediteuren",T145,0)))))</f>
        <v>0</v>
      </c>
      <c r="CT145" s="56" t="str">
        <f t="shared" ref="CT145:CT208" si="214">IF(F145="x","",IF(H145="Ink","130 Crediteuren",IF(H145="Ver","120 Debiteuren",IF(H145="Mem","201 TR Memo afmaken",IF(H145="Oba","202 TR Beginbalans afmaken",IF(AND(H145="Liq",I145=""),"203 TR Bank nog invullen",IF(AND(H145="Liq",I145&lt;&gt;""),I145,"")))))))</f>
        <v/>
      </c>
      <c r="CU145" s="76">
        <f t="shared" ref="CU145:CU208" si="215">IF(F145="x",0,-T145)</f>
        <v>0</v>
      </c>
      <c r="CV145" s="76">
        <f t="shared" ref="CV145:CV208" si="216">IF(F145="x",0,IF(H145="Oba",T145,0))</f>
        <v>0</v>
      </c>
      <c r="CX145" s="6" t="str">
        <f t="shared" ref="CX145:CX208" si="217">IF(OR(BB145="D",BB145="C"),N145&amp;O145,"")</f>
        <v/>
      </c>
      <c r="CY145" s="6" t="str">
        <f t="shared" ref="CY145:CY208" si="218">IF(OR(BB145="D",BB145="C"),N145,"")</f>
        <v/>
      </c>
      <c r="CZ145" s="6" t="str">
        <f t="shared" ref="CZ145:CZ208" si="219">IF(F145="x","",IF(BC145="vord",AX145&amp;BC145,AX145&amp;X145&amp;BC145))</f>
        <v/>
      </c>
      <c r="DA145" s="6"/>
      <c r="DB145" s="6"/>
      <c r="DC145" s="6"/>
      <c r="DG145" s="56" t="str">
        <f t="shared" ref="DG145:DG208" si="220">H145&amp;P145</f>
        <v/>
      </c>
      <c r="DH145" s="6">
        <f t="shared" ref="DH145:DH208" si="221">IF(ISERROR(VLOOKUP(DG145,uitgeslcod,1,FALSE)),0,1)</f>
        <v>0</v>
      </c>
      <c r="DK145" s="6">
        <f t="shared" si="176"/>
        <v>0</v>
      </c>
      <c r="DL145" s="6" t="e">
        <f t="shared" si="177"/>
        <v>#N/A</v>
      </c>
      <c r="DN145" s="6" t="e">
        <f t="shared" si="170"/>
        <v>#N/A</v>
      </c>
      <c r="DP145" s="6" t="str">
        <f t="shared" ref="DP145:DP208" si="222">VLOOKUP(BT145,$F$15:$AY$1999,41,FALSE)</f>
        <v/>
      </c>
      <c r="DQ145" s="293">
        <f t="shared" ca="1" si="162"/>
        <v>139</v>
      </c>
      <c r="DR145" s="6" t="str">
        <f t="shared" ca="1" si="152"/>
        <v>x</v>
      </c>
      <c r="DU145" s="293" t="e">
        <f t="shared" ca="1" si="153"/>
        <v>#N/A</v>
      </c>
      <c r="DV145" s="5"/>
      <c r="DW145" s="293" t="e">
        <f t="shared" ca="1" si="163"/>
        <v>#N/A</v>
      </c>
      <c r="DZ145" s="293" t="e">
        <f t="shared" ca="1" si="154"/>
        <v>#N/A</v>
      </c>
      <c r="EA145" s="293" t="e">
        <f t="shared" ca="1" si="155"/>
        <v>#N/A</v>
      </c>
      <c r="EB145" s="293" t="e">
        <f t="shared" ca="1" si="156"/>
        <v>#N/A</v>
      </c>
      <c r="EE145" s="6" t="str">
        <f t="shared" si="157"/>
        <v/>
      </c>
      <c r="EF145" s="293" t="e">
        <f t="shared" ca="1" si="158"/>
        <v>#N/A</v>
      </c>
      <c r="EG145" s="6" t="e">
        <f t="shared" ref="EG145:EG208" ca="1" si="223">VLOOKUP(EF145,BN:BQ,4,FALSE)</f>
        <v>#N/A</v>
      </c>
    </row>
    <row r="146" spans="3:137" x14ac:dyDescent="0.2">
      <c r="C146" s="75"/>
      <c r="D146" s="184" t="str">
        <f t="shared" si="186"/>
        <v/>
      </c>
      <c r="E146" s="649" t="str">
        <f t="shared" si="165"/>
        <v/>
      </c>
      <c r="F146" s="607" t="str">
        <f t="shared" si="185"/>
        <v>x</v>
      </c>
      <c r="G146" s="650"/>
      <c r="H146" s="651"/>
      <c r="I146" s="651"/>
      <c r="J146" s="651"/>
      <c r="K146" s="652"/>
      <c r="L146" s="889"/>
      <c r="M146" s="889"/>
      <c r="N146" s="653"/>
      <c r="O146" s="651"/>
      <c r="P146" s="651"/>
      <c r="Q146" s="654"/>
      <c r="R146" s="655"/>
      <c r="S146" s="607" t="str">
        <f t="shared" si="187"/>
        <v/>
      </c>
      <c r="T146" s="656" t="str">
        <f t="shared" si="188"/>
        <v/>
      </c>
      <c r="U146" s="656" t="str">
        <f t="shared" ref="U146:U209" si="224">AC146</f>
        <v/>
      </c>
      <c r="V146" s="656" t="str">
        <f t="shared" si="189"/>
        <v/>
      </c>
      <c r="W146" s="719"/>
      <c r="X146" s="660"/>
      <c r="Y146" s="656" t="str">
        <f t="shared" si="166"/>
        <v/>
      </c>
      <c r="Z146" s="659"/>
      <c r="AA146" s="654"/>
      <c r="AB146" s="656" t="str">
        <f t="shared" si="190"/>
        <v/>
      </c>
      <c r="AC146" s="661" t="str">
        <f t="shared" ref="AC146:AC209" si="225">IF(F146="x","",Y146+AB146)</f>
        <v/>
      </c>
      <c r="AE146" s="658" t="str">
        <f t="shared" si="191"/>
        <v/>
      </c>
      <c r="AF146" s="659"/>
      <c r="AT146" s="805" t="str">
        <f t="shared" si="161"/>
        <v/>
      </c>
      <c r="AU146" t="str">
        <f t="shared" ref="AU146:AU209" si="226">AX146&amp;AV146</f>
        <v/>
      </c>
      <c r="AV146" s="6" t="str">
        <f t="shared" si="192"/>
        <v/>
      </c>
      <c r="AW146" s="317" t="str">
        <f t="shared" si="193"/>
        <v/>
      </c>
      <c r="AX146" s="158" t="str">
        <f t="shared" si="194"/>
        <v/>
      </c>
      <c r="AY146" s="158" t="str">
        <f t="shared" si="195"/>
        <v/>
      </c>
      <c r="AZ146" s="309" t="str">
        <f t="shared" si="184"/>
        <v/>
      </c>
      <c r="BA146" s="318" t="str">
        <f t="shared" si="196"/>
        <v/>
      </c>
      <c r="BB146" s="473" t="str">
        <f t="shared" si="197"/>
        <v/>
      </c>
      <c r="BC146" s="80" t="str">
        <f t="shared" si="159"/>
        <v/>
      </c>
      <c r="BD146" s="56">
        <f t="shared" si="198"/>
        <v>1</v>
      </c>
      <c r="BF146" s="56" t="str">
        <f t="shared" si="199"/>
        <v/>
      </c>
      <c r="BG146" s="56" t="str">
        <f t="shared" si="200"/>
        <v/>
      </c>
      <c r="BH146" s="6" t="str">
        <f t="shared" si="201"/>
        <v/>
      </c>
      <c r="BI146" s="6">
        <v>435</v>
      </c>
      <c r="BJ146" s="56" t="str">
        <f>Stam!F133</f>
        <v>435 Telefonie en kabel</v>
      </c>
      <c r="BK146" s="6" t="str">
        <f t="shared" si="202"/>
        <v/>
      </c>
      <c r="BL146" s="56">
        <f t="shared" ref="BL146:BL209" si="227">BO146</f>
        <v>999999</v>
      </c>
      <c r="BM146" s="183">
        <f t="shared" ref="BM146:BM209" si="228">BR146</f>
        <v>99999.000000729997</v>
      </c>
      <c r="BN146" s="61">
        <v>130</v>
      </c>
      <c r="BO146" s="6">
        <f t="shared" si="203"/>
        <v>999999</v>
      </c>
      <c r="BP146" s="6">
        <f t="shared" si="204"/>
        <v>999999</v>
      </c>
      <c r="BQ146" s="6" t="str">
        <f t="shared" ref="BQ146:BQ209" si="229">IF(BP146&gt;70000,"x",VLOOKUP(BP146,$BL$17:$BN$1517,3,FALSE))</f>
        <v>x</v>
      </c>
      <c r="BR146" s="206">
        <f t="shared" si="205"/>
        <v>99999.000000729997</v>
      </c>
      <c r="BS146" s="6">
        <f t="shared" si="206"/>
        <v>99999.000000729997</v>
      </c>
      <c r="BT146" s="6" t="str">
        <f t="shared" ref="BT146:BT209" si="230">IF(BS146&gt;70000,"x",VLOOKUP(BS146,$BM$17:$BN$1517,2,FALSE))</f>
        <v>x</v>
      </c>
      <c r="BU146" s="6" t="str">
        <f t="shared" si="207"/>
        <v/>
      </c>
      <c r="BW146" s="82">
        <f t="shared" ref="BW146:BW209" si="231">CI146</f>
        <v>9999999999</v>
      </c>
      <c r="BX146" s="80" t="str">
        <f t="shared" si="208"/>
        <v>x</v>
      </c>
      <c r="BY146" s="80" t="str">
        <f t="shared" si="209"/>
        <v/>
      </c>
      <c r="BZ146" s="56" t="str">
        <f t="shared" ref="BZ146:BZ209" si="232">LEFT(BY146,1)</f>
        <v/>
      </c>
      <c r="CA146" s="56" t="str">
        <f t="shared" ref="CA146:CA209" si="233">IF(BZ146=0,"-",MID(BY146,2,1))</f>
        <v/>
      </c>
      <c r="CB146" s="88">
        <f t="shared" ref="CB146:CB209" si="234">LEN(BY146)</f>
        <v>0</v>
      </c>
      <c r="CC146" s="56" t="str">
        <f t="shared" si="210"/>
        <v/>
      </c>
      <c r="CD146" s="56"/>
      <c r="CE146" s="56"/>
      <c r="CF146" s="56"/>
      <c r="CG146" s="56"/>
      <c r="CH146" s="169">
        <f t="shared" ref="CH146:CH209" si="235">IF(BX146="x",9999999999,VLOOKUP(BZ146,$CE$17:$CF$65,2,FALSE)+VLOOKUP(CA146,$CE$17:$CG$65,3,FALSE)+CB146*100000+CC146+ROW()/2501)</f>
        <v>9999999999</v>
      </c>
      <c r="CI146" s="170">
        <f t="shared" ref="CI146:CI209" si="236">IF(ISERROR(CH146),(24000000+ROW()/2501),CH146)</f>
        <v>9999999999</v>
      </c>
      <c r="CJ146" s="171">
        <f t="shared" ref="CJ146:CJ209" si="237">SMALL($CI$17:$CI$1517,BN146)</f>
        <v>9999999999</v>
      </c>
      <c r="CK146" s="172" t="str">
        <f t="shared" ref="CK146:CK209" si="238">VLOOKUP(CJ146,$BW$17:$BY$1517,3,FALSE)</f>
        <v/>
      </c>
      <c r="CL146" s="173" t="str">
        <f t="shared" si="211"/>
        <v>x</v>
      </c>
      <c r="CN146" s="6" t="str">
        <f t="shared" ref="CN146:CN209" si="239">VLOOKUP(CL146,$F$15:$BB$1999,49,FALSE)</f>
        <v/>
      </c>
      <c r="CO146" s="293" t="e">
        <f t="shared" ca="1" si="160"/>
        <v>#N/A</v>
      </c>
      <c r="CP146" s="6" t="e">
        <f t="shared" ref="CP146:CP209" ca="1" si="240">VLOOKUP(CO146,BN:CL,25,FALSE)</f>
        <v>#N/A</v>
      </c>
      <c r="CQ146" s="61">
        <v>130</v>
      </c>
      <c r="CR146" s="6">
        <f t="shared" si="212"/>
        <v>0</v>
      </c>
      <c r="CS146" s="6">
        <f t="shared" si="213"/>
        <v>0</v>
      </c>
      <c r="CT146" s="56" t="str">
        <f t="shared" si="214"/>
        <v/>
      </c>
      <c r="CU146" s="76">
        <f t="shared" si="215"/>
        <v>0</v>
      </c>
      <c r="CV146" s="76">
        <f t="shared" si="216"/>
        <v>0</v>
      </c>
      <c r="CX146" s="6" t="str">
        <f t="shared" si="217"/>
        <v/>
      </c>
      <c r="CY146" s="6" t="str">
        <f t="shared" si="218"/>
        <v/>
      </c>
      <c r="CZ146" s="6" t="str">
        <f t="shared" si="219"/>
        <v/>
      </c>
      <c r="DA146" s="6"/>
      <c r="DB146" s="6"/>
      <c r="DC146" s="6"/>
      <c r="DG146" s="56" t="str">
        <f t="shared" si="220"/>
        <v/>
      </c>
      <c r="DH146" s="6">
        <f t="shared" si="221"/>
        <v>0</v>
      </c>
      <c r="DK146" s="6">
        <f t="shared" si="176"/>
        <v>0</v>
      </c>
      <c r="DL146" s="6" t="e">
        <f t="shared" si="177"/>
        <v>#N/A</v>
      </c>
      <c r="DN146" s="6" t="e">
        <f t="shared" si="170"/>
        <v>#N/A</v>
      </c>
      <c r="DP146" s="6" t="str">
        <f t="shared" si="222"/>
        <v/>
      </c>
      <c r="DQ146" s="293">
        <f t="shared" ca="1" si="162"/>
        <v>140</v>
      </c>
      <c r="DR146" s="6" t="str">
        <f t="shared" ref="DR146:DR209" ca="1" si="241">VLOOKUP(DQ146,BN:BT,7,FALSE)</f>
        <v>x</v>
      </c>
      <c r="DU146" s="293" t="e">
        <f t="shared" ref="DU146:DU209" ca="1" si="242">MATCH($DU$12,OFFSET(OFFSET($P$17,DU145,0),,,$DU$13-DU145),0)+DU145</f>
        <v>#N/A</v>
      </c>
      <c r="DV146" s="5"/>
      <c r="DW146" s="293" t="e">
        <f t="shared" ca="1" si="163"/>
        <v>#N/A</v>
      </c>
      <c r="DZ146" s="293" t="e">
        <f t="shared" ref="DZ146:DZ209" ca="1" si="243">MATCH($DZ$14,OFFSET(OFFSET($H$17,DZ145,0),,,$DU$13-DZ145),0)+DZ145</f>
        <v>#N/A</v>
      </c>
      <c r="EA146" s="293" t="e">
        <f t="shared" ref="EA146:EA209" ca="1" si="244">MATCH($EA$13,OFFSET(OFFSET($H$17,EA145,0),,,$DU$13-EA145),0)+EA145</f>
        <v>#N/A</v>
      </c>
      <c r="EB146" s="293" t="e">
        <f t="shared" ref="EB146:EB209" ca="1" si="245">MATCH($EB$13,OFFSET(OFFSET($BB$17,EB145,0),,,$DU$13-EB145),0)+EB145</f>
        <v>#N/A</v>
      </c>
      <c r="EE146" s="6" t="str">
        <f t="shared" ref="EE146:EE209" si="246">VLOOKUP(BQ146,$F$17:$BC$1999,50,FALSE)</f>
        <v/>
      </c>
      <c r="EF146" s="293" t="e">
        <f t="shared" ref="EF146:EF209" ca="1" si="247">MATCH($EE$13,OFFSET(OFFSET($EE$17,EF145,0),,,$DU$13-EF145),0)+EF145</f>
        <v>#N/A</v>
      </c>
      <c r="EG146" s="6" t="e">
        <f t="shared" ca="1" si="223"/>
        <v>#N/A</v>
      </c>
    </row>
    <row r="147" spans="3:137" x14ac:dyDescent="0.2">
      <c r="C147" s="75"/>
      <c r="D147" s="184" t="str">
        <f t="shared" si="186"/>
        <v/>
      </c>
      <c r="E147" s="649" t="str">
        <f t="shared" si="165"/>
        <v/>
      </c>
      <c r="F147" s="607" t="str">
        <f t="shared" si="185"/>
        <v>x</v>
      </c>
      <c r="G147" s="650"/>
      <c r="H147" s="651"/>
      <c r="I147" s="651"/>
      <c r="J147" s="651"/>
      <c r="K147" s="652"/>
      <c r="L147" s="889"/>
      <c r="M147" s="889"/>
      <c r="N147" s="653"/>
      <c r="O147" s="651"/>
      <c r="P147" s="651"/>
      <c r="Q147" s="654"/>
      <c r="R147" s="655"/>
      <c r="S147" s="607" t="str">
        <f t="shared" si="187"/>
        <v/>
      </c>
      <c r="T147" s="656" t="str">
        <f t="shared" si="188"/>
        <v/>
      </c>
      <c r="U147" s="656" t="str">
        <f t="shared" si="224"/>
        <v/>
      </c>
      <c r="V147" s="656" t="str">
        <f t="shared" si="189"/>
        <v/>
      </c>
      <c r="W147" s="719"/>
      <c r="X147" s="660"/>
      <c r="Y147" s="656" t="str">
        <f t="shared" si="166"/>
        <v/>
      </c>
      <c r="Z147" s="659"/>
      <c r="AA147" s="654"/>
      <c r="AB147" s="656" t="str">
        <f t="shared" si="190"/>
        <v/>
      </c>
      <c r="AC147" s="661" t="str">
        <f t="shared" si="225"/>
        <v/>
      </c>
      <c r="AE147" s="658" t="str">
        <f t="shared" si="191"/>
        <v/>
      </c>
      <c r="AF147" s="659"/>
      <c r="AT147" s="805" t="str">
        <f t="shared" si="161"/>
        <v/>
      </c>
      <c r="AU147" t="str">
        <f t="shared" si="226"/>
        <v/>
      </c>
      <c r="AV147" s="6" t="str">
        <f t="shared" si="192"/>
        <v/>
      </c>
      <c r="AW147" s="317" t="str">
        <f t="shared" si="193"/>
        <v/>
      </c>
      <c r="AX147" s="158" t="str">
        <f t="shared" si="194"/>
        <v/>
      </c>
      <c r="AY147" s="158" t="str">
        <f t="shared" si="195"/>
        <v/>
      </c>
      <c r="AZ147" s="309" t="str">
        <f t="shared" si="184"/>
        <v/>
      </c>
      <c r="BA147" s="318" t="str">
        <f t="shared" si="196"/>
        <v/>
      </c>
      <c r="BB147" s="473" t="str">
        <f t="shared" si="197"/>
        <v/>
      </c>
      <c r="BC147" s="80" t="str">
        <f t="shared" si="159"/>
        <v/>
      </c>
      <c r="BD147" s="56">
        <f t="shared" si="198"/>
        <v>1</v>
      </c>
      <c r="BF147" s="56" t="str">
        <f t="shared" si="199"/>
        <v/>
      </c>
      <c r="BG147" s="56" t="str">
        <f t="shared" si="200"/>
        <v/>
      </c>
      <c r="BH147" s="6" t="str">
        <f t="shared" si="201"/>
        <v/>
      </c>
      <c r="BI147" s="6">
        <v>436</v>
      </c>
      <c r="BJ147" s="56" t="str">
        <f>Stam!F134</f>
        <v>436 Aanschaf software</v>
      </c>
      <c r="BK147" s="6" t="str">
        <f t="shared" si="202"/>
        <v/>
      </c>
      <c r="BL147" s="56">
        <f t="shared" si="227"/>
        <v>999999</v>
      </c>
      <c r="BM147" s="183">
        <f t="shared" si="228"/>
        <v>99999.000000735003</v>
      </c>
      <c r="BN147" s="61">
        <v>131</v>
      </c>
      <c r="BO147" s="6">
        <f t="shared" si="203"/>
        <v>999999</v>
      </c>
      <c r="BP147" s="6">
        <f t="shared" si="204"/>
        <v>999999</v>
      </c>
      <c r="BQ147" s="6" t="str">
        <f t="shared" si="229"/>
        <v>x</v>
      </c>
      <c r="BR147" s="206">
        <f t="shared" si="205"/>
        <v>99999.000000735003</v>
      </c>
      <c r="BS147" s="6">
        <f t="shared" si="206"/>
        <v>99999.000000735003</v>
      </c>
      <c r="BT147" s="6" t="str">
        <f t="shared" si="230"/>
        <v>x</v>
      </c>
      <c r="BU147" s="6" t="str">
        <f t="shared" si="207"/>
        <v/>
      </c>
      <c r="BW147" s="82">
        <f t="shared" si="231"/>
        <v>9999999999</v>
      </c>
      <c r="BX147" s="80" t="str">
        <f t="shared" si="208"/>
        <v>x</v>
      </c>
      <c r="BY147" s="80" t="str">
        <f t="shared" si="209"/>
        <v/>
      </c>
      <c r="BZ147" s="56" t="str">
        <f t="shared" si="232"/>
        <v/>
      </c>
      <c r="CA147" s="56" t="str">
        <f t="shared" si="233"/>
        <v/>
      </c>
      <c r="CB147" s="88">
        <f t="shared" si="234"/>
        <v>0</v>
      </c>
      <c r="CC147" s="56" t="str">
        <f t="shared" si="210"/>
        <v/>
      </c>
      <c r="CD147" s="56"/>
      <c r="CE147" s="56"/>
      <c r="CF147" s="56"/>
      <c r="CG147" s="56"/>
      <c r="CH147" s="169">
        <f t="shared" si="235"/>
        <v>9999999999</v>
      </c>
      <c r="CI147" s="170">
        <f t="shared" si="236"/>
        <v>9999999999</v>
      </c>
      <c r="CJ147" s="171">
        <f t="shared" si="237"/>
        <v>9999999999</v>
      </c>
      <c r="CK147" s="172" t="str">
        <f t="shared" si="238"/>
        <v/>
      </c>
      <c r="CL147" s="173" t="str">
        <f t="shared" si="211"/>
        <v>x</v>
      </c>
      <c r="CN147" s="6" t="str">
        <f t="shared" si="239"/>
        <v/>
      </c>
      <c r="CO147" s="293" t="e">
        <f t="shared" ca="1" si="160"/>
        <v>#N/A</v>
      </c>
      <c r="CP147" s="6" t="e">
        <f t="shared" ca="1" si="240"/>
        <v>#N/A</v>
      </c>
      <c r="CQ147" s="61">
        <v>131</v>
      </c>
      <c r="CR147" s="6">
        <f t="shared" si="212"/>
        <v>0</v>
      </c>
      <c r="CS147" s="6">
        <f t="shared" si="213"/>
        <v>0</v>
      </c>
      <c r="CT147" s="56" t="str">
        <f t="shared" si="214"/>
        <v/>
      </c>
      <c r="CU147" s="76">
        <f t="shared" si="215"/>
        <v>0</v>
      </c>
      <c r="CV147" s="76">
        <f t="shared" si="216"/>
        <v>0</v>
      </c>
      <c r="CX147" s="6" t="str">
        <f t="shared" si="217"/>
        <v/>
      </c>
      <c r="CY147" s="6" t="str">
        <f t="shared" si="218"/>
        <v/>
      </c>
      <c r="CZ147" s="6" t="str">
        <f t="shared" si="219"/>
        <v/>
      </c>
      <c r="DA147" s="6"/>
      <c r="DB147" s="6"/>
      <c r="DC147" s="6"/>
      <c r="DG147" s="56" t="str">
        <f t="shared" si="220"/>
        <v/>
      </c>
      <c r="DH147" s="6">
        <f t="shared" si="221"/>
        <v>0</v>
      </c>
      <c r="DK147" s="6">
        <f t="shared" si="176"/>
        <v>0</v>
      </c>
      <c r="DL147" s="6" t="e">
        <f t="shared" si="177"/>
        <v>#N/A</v>
      </c>
      <c r="DN147" s="6" t="e">
        <f t="shared" si="170"/>
        <v>#N/A</v>
      </c>
      <c r="DP147" s="6" t="str">
        <f t="shared" si="222"/>
        <v/>
      </c>
      <c r="DQ147" s="293">
        <f t="shared" ca="1" si="162"/>
        <v>141</v>
      </c>
      <c r="DR147" s="6" t="str">
        <f t="shared" ca="1" si="241"/>
        <v>x</v>
      </c>
      <c r="DU147" s="293" t="e">
        <f t="shared" ca="1" si="242"/>
        <v>#N/A</v>
      </c>
      <c r="DV147" s="5"/>
      <c r="DW147" s="293" t="e">
        <f t="shared" ca="1" si="163"/>
        <v>#N/A</v>
      </c>
      <c r="DZ147" s="293" t="e">
        <f t="shared" ca="1" si="243"/>
        <v>#N/A</v>
      </c>
      <c r="EA147" s="293" t="e">
        <f t="shared" ca="1" si="244"/>
        <v>#N/A</v>
      </c>
      <c r="EB147" s="293" t="e">
        <f t="shared" ca="1" si="245"/>
        <v>#N/A</v>
      </c>
      <c r="EE147" s="6" t="str">
        <f t="shared" si="246"/>
        <v/>
      </c>
      <c r="EF147" s="293" t="e">
        <f t="shared" ca="1" si="247"/>
        <v>#N/A</v>
      </c>
      <c r="EG147" s="6" t="e">
        <f t="shared" ca="1" si="223"/>
        <v>#N/A</v>
      </c>
    </row>
    <row r="148" spans="3:137" x14ac:dyDescent="0.2">
      <c r="C148" s="75"/>
      <c r="D148" s="184" t="str">
        <f t="shared" si="186"/>
        <v/>
      </c>
      <c r="E148" s="649" t="str">
        <f t="shared" si="165"/>
        <v/>
      </c>
      <c r="F148" s="607" t="str">
        <f t="shared" si="185"/>
        <v>x</v>
      </c>
      <c r="G148" s="650"/>
      <c r="H148" s="651"/>
      <c r="I148" s="651"/>
      <c r="J148" s="651"/>
      <c r="K148" s="652"/>
      <c r="L148" s="889"/>
      <c r="M148" s="889"/>
      <c r="N148" s="653"/>
      <c r="O148" s="651"/>
      <c r="P148" s="651"/>
      <c r="Q148" s="654"/>
      <c r="R148" s="655"/>
      <c r="S148" s="607" t="str">
        <f t="shared" si="187"/>
        <v/>
      </c>
      <c r="T148" s="656" t="str">
        <f t="shared" si="188"/>
        <v/>
      </c>
      <c r="U148" s="656" t="str">
        <f t="shared" si="224"/>
        <v/>
      </c>
      <c r="V148" s="656" t="str">
        <f t="shared" si="189"/>
        <v/>
      </c>
      <c r="W148" s="719"/>
      <c r="X148" s="660"/>
      <c r="Y148" s="656" t="str">
        <f t="shared" si="166"/>
        <v/>
      </c>
      <c r="Z148" s="659"/>
      <c r="AA148" s="654"/>
      <c r="AB148" s="656" t="str">
        <f t="shared" si="190"/>
        <v/>
      </c>
      <c r="AC148" s="661" t="str">
        <f t="shared" si="225"/>
        <v/>
      </c>
      <c r="AE148" s="658" t="str">
        <f t="shared" si="191"/>
        <v/>
      </c>
      <c r="AF148" s="659"/>
      <c r="AT148" s="805" t="str">
        <f t="shared" si="161"/>
        <v/>
      </c>
      <c r="AU148" t="str">
        <f t="shared" si="226"/>
        <v/>
      </c>
      <c r="AV148" s="6" t="str">
        <f t="shared" si="192"/>
        <v/>
      </c>
      <c r="AW148" s="317" t="str">
        <f t="shared" si="193"/>
        <v/>
      </c>
      <c r="AX148" s="158" t="str">
        <f t="shared" si="194"/>
        <v/>
      </c>
      <c r="AY148" s="158" t="str">
        <f t="shared" si="195"/>
        <v/>
      </c>
      <c r="AZ148" s="309" t="str">
        <f t="shared" si="184"/>
        <v/>
      </c>
      <c r="BA148" s="318" t="str">
        <f t="shared" si="196"/>
        <v/>
      </c>
      <c r="BB148" s="473" t="str">
        <f t="shared" si="197"/>
        <v/>
      </c>
      <c r="BC148" s="80" t="str">
        <f t="shared" ref="BC148:BC211" si="248">IF(OR(H148="",H148="Oba",G148="",P148="",X148="",BD148=0),"",IF(OR(X148="3a",X148="3b",X148="4a",X148="4b"),"div",IF(H148="Ver","bet",IF(AND(OR(H148="Liq",H148="Mem"),AA148="bet"),"bet","vord"))))</f>
        <v/>
      </c>
      <c r="BD148" s="56">
        <f t="shared" si="198"/>
        <v>1</v>
      </c>
      <c r="BF148" s="56" t="str">
        <f t="shared" si="199"/>
        <v/>
      </c>
      <c r="BG148" s="56" t="str">
        <f t="shared" si="200"/>
        <v/>
      </c>
      <c r="BH148" s="6" t="str">
        <f t="shared" si="201"/>
        <v/>
      </c>
      <c r="BI148" s="6">
        <v>437</v>
      </c>
      <c r="BJ148" s="56" t="str">
        <f>Stam!F135</f>
        <v>437 Kosten automatisering</v>
      </c>
      <c r="BK148" s="6" t="str">
        <f t="shared" si="202"/>
        <v/>
      </c>
      <c r="BL148" s="56">
        <f t="shared" si="227"/>
        <v>999999</v>
      </c>
      <c r="BM148" s="183">
        <f t="shared" si="228"/>
        <v>99999.000000739994</v>
      </c>
      <c r="BN148" s="61">
        <v>132</v>
      </c>
      <c r="BO148" s="6">
        <f t="shared" si="203"/>
        <v>999999</v>
      </c>
      <c r="BP148" s="6">
        <f t="shared" si="204"/>
        <v>999999</v>
      </c>
      <c r="BQ148" s="6" t="str">
        <f t="shared" si="229"/>
        <v>x</v>
      </c>
      <c r="BR148" s="206">
        <f t="shared" si="205"/>
        <v>99999.000000739994</v>
      </c>
      <c r="BS148" s="6">
        <f t="shared" si="206"/>
        <v>99999.000000739994</v>
      </c>
      <c r="BT148" s="6" t="str">
        <f t="shared" si="230"/>
        <v>x</v>
      </c>
      <c r="BU148" s="6" t="str">
        <f t="shared" si="207"/>
        <v/>
      </c>
      <c r="BW148" s="82">
        <f t="shared" si="231"/>
        <v>9999999999</v>
      </c>
      <c r="BX148" s="80" t="str">
        <f t="shared" si="208"/>
        <v>x</v>
      </c>
      <c r="BY148" s="80" t="str">
        <f t="shared" si="209"/>
        <v/>
      </c>
      <c r="BZ148" s="56" t="str">
        <f t="shared" si="232"/>
        <v/>
      </c>
      <c r="CA148" s="56" t="str">
        <f t="shared" si="233"/>
        <v/>
      </c>
      <c r="CB148" s="88">
        <f t="shared" si="234"/>
        <v>0</v>
      </c>
      <c r="CC148" s="56" t="str">
        <f t="shared" si="210"/>
        <v/>
      </c>
      <c r="CD148" s="56"/>
      <c r="CE148" s="56"/>
      <c r="CF148" s="56"/>
      <c r="CG148" s="56"/>
      <c r="CH148" s="169">
        <f t="shared" si="235"/>
        <v>9999999999</v>
      </c>
      <c r="CI148" s="170">
        <f t="shared" si="236"/>
        <v>9999999999</v>
      </c>
      <c r="CJ148" s="171">
        <f t="shared" si="237"/>
        <v>9999999999</v>
      </c>
      <c r="CK148" s="172" t="str">
        <f t="shared" si="238"/>
        <v/>
      </c>
      <c r="CL148" s="173" t="str">
        <f t="shared" si="211"/>
        <v>x</v>
      </c>
      <c r="CN148" s="6" t="str">
        <f t="shared" si="239"/>
        <v/>
      </c>
      <c r="CO148" s="293" t="e">
        <f t="shared" ref="CO148:CO211" ca="1" si="249">MATCH($CO$13,OFFSET(OFFSET($CN$17,CO147,0),,,$DU$13-CO147),0)+CO147</f>
        <v>#N/A</v>
      </c>
      <c r="CP148" s="6" t="e">
        <f t="shared" ca="1" si="240"/>
        <v>#N/A</v>
      </c>
      <c r="CQ148" s="61">
        <v>132</v>
      </c>
      <c r="CR148" s="6">
        <f t="shared" si="212"/>
        <v>0</v>
      </c>
      <c r="CS148" s="6">
        <f t="shared" si="213"/>
        <v>0</v>
      </c>
      <c r="CT148" s="56" t="str">
        <f t="shared" si="214"/>
        <v/>
      </c>
      <c r="CU148" s="76">
        <f t="shared" si="215"/>
        <v>0</v>
      </c>
      <c r="CV148" s="76">
        <f t="shared" si="216"/>
        <v>0</v>
      </c>
      <c r="CX148" s="6" t="str">
        <f t="shared" si="217"/>
        <v/>
      </c>
      <c r="CY148" s="6" t="str">
        <f t="shared" si="218"/>
        <v/>
      </c>
      <c r="CZ148" s="6" t="str">
        <f t="shared" si="219"/>
        <v/>
      </c>
      <c r="DA148" s="6"/>
      <c r="DB148" s="6"/>
      <c r="DC148" s="6"/>
      <c r="DG148" s="56" t="str">
        <f t="shared" si="220"/>
        <v/>
      </c>
      <c r="DH148" s="6">
        <f t="shared" si="221"/>
        <v>0</v>
      </c>
      <c r="DK148" s="6">
        <f t="shared" si="176"/>
        <v>0</v>
      </c>
      <c r="DL148" s="6" t="e">
        <f t="shared" si="177"/>
        <v>#N/A</v>
      </c>
      <c r="DN148" s="6" t="e">
        <f t="shared" si="170"/>
        <v>#N/A</v>
      </c>
      <c r="DP148" s="6" t="str">
        <f t="shared" si="222"/>
        <v/>
      </c>
      <c r="DQ148" s="293">
        <f t="shared" ca="1" si="162"/>
        <v>142</v>
      </c>
      <c r="DR148" s="6" t="str">
        <f t="shared" ca="1" si="241"/>
        <v>x</v>
      </c>
      <c r="DU148" s="293" t="e">
        <f t="shared" ca="1" si="242"/>
        <v>#N/A</v>
      </c>
      <c r="DV148" s="5"/>
      <c r="DW148" s="293" t="e">
        <f t="shared" ca="1" si="163"/>
        <v>#N/A</v>
      </c>
      <c r="DZ148" s="293" t="e">
        <f t="shared" ca="1" si="243"/>
        <v>#N/A</v>
      </c>
      <c r="EA148" s="293" t="e">
        <f t="shared" ca="1" si="244"/>
        <v>#N/A</v>
      </c>
      <c r="EB148" s="293" t="e">
        <f t="shared" ca="1" si="245"/>
        <v>#N/A</v>
      </c>
      <c r="EE148" s="6" t="str">
        <f t="shared" si="246"/>
        <v/>
      </c>
      <c r="EF148" s="293" t="e">
        <f t="shared" ca="1" si="247"/>
        <v>#N/A</v>
      </c>
      <c r="EG148" s="6" t="e">
        <f t="shared" ca="1" si="223"/>
        <v>#N/A</v>
      </c>
    </row>
    <row r="149" spans="3:137" x14ac:dyDescent="0.2">
      <c r="C149" s="75"/>
      <c r="D149" s="184" t="str">
        <f t="shared" si="186"/>
        <v/>
      </c>
      <c r="E149" s="649" t="str">
        <f t="shared" si="165"/>
        <v/>
      </c>
      <c r="F149" s="607" t="str">
        <f t="shared" si="185"/>
        <v>x</v>
      </c>
      <c r="G149" s="650"/>
      <c r="H149" s="651"/>
      <c r="I149" s="651"/>
      <c r="J149" s="651"/>
      <c r="K149" s="652"/>
      <c r="L149" s="889"/>
      <c r="M149" s="889"/>
      <c r="N149" s="653"/>
      <c r="O149" s="651"/>
      <c r="P149" s="651"/>
      <c r="Q149" s="654"/>
      <c r="R149" s="655"/>
      <c r="S149" s="607" t="str">
        <f t="shared" si="187"/>
        <v/>
      </c>
      <c r="T149" s="656" t="str">
        <f t="shared" si="188"/>
        <v/>
      </c>
      <c r="U149" s="656" t="str">
        <f t="shared" si="224"/>
        <v/>
      </c>
      <c r="V149" s="656" t="str">
        <f t="shared" si="189"/>
        <v/>
      </c>
      <c r="W149" s="719"/>
      <c r="X149" s="660"/>
      <c r="Y149" s="656" t="str">
        <f t="shared" si="166"/>
        <v/>
      </c>
      <c r="Z149" s="659"/>
      <c r="AA149" s="654"/>
      <c r="AB149" s="656" t="str">
        <f t="shared" si="190"/>
        <v/>
      </c>
      <c r="AC149" s="661" t="str">
        <f t="shared" si="225"/>
        <v/>
      </c>
      <c r="AE149" s="658" t="str">
        <f t="shared" si="191"/>
        <v/>
      </c>
      <c r="AF149" s="659"/>
      <c r="AT149" s="805" t="str">
        <f t="shared" ref="AT149:AT212" si="250">IF(BB149="","",ROUND(SUMIF(CY:CY,CY149,CS:CS),3))</f>
        <v/>
      </c>
      <c r="AU149" t="str">
        <f t="shared" si="226"/>
        <v/>
      </c>
      <c r="AV149" s="6" t="str">
        <f t="shared" si="192"/>
        <v/>
      </c>
      <c r="AW149" s="317" t="str">
        <f t="shared" si="193"/>
        <v/>
      </c>
      <c r="AX149" s="158" t="str">
        <f t="shared" si="194"/>
        <v/>
      </c>
      <c r="AY149" s="158" t="str">
        <f t="shared" si="195"/>
        <v/>
      </c>
      <c r="AZ149" s="309" t="str">
        <f t="shared" si="184"/>
        <v/>
      </c>
      <c r="BA149" s="318" t="str">
        <f t="shared" si="196"/>
        <v/>
      </c>
      <c r="BB149" s="473" t="str">
        <f t="shared" si="197"/>
        <v/>
      </c>
      <c r="BC149" s="80" t="str">
        <f t="shared" si="248"/>
        <v/>
      </c>
      <c r="BD149" s="56">
        <f t="shared" si="198"/>
        <v>1</v>
      </c>
      <c r="BF149" s="56" t="str">
        <f t="shared" si="199"/>
        <v/>
      </c>
      <c r="BG149" s="56" t="str">
        <f t="shared" si="200"/>
        <v/>
      </c>
      <c r="BH149" s="6" t="str">
        <f t="shared" si="201"/>
        <v/>
      </c>
      <c r="BI149" s="6">
        <v>438</v>
      </c>
      <c r="BJ149" s="56" t="str">
        <f>Stam!F136</f>
        <v>438 Website</v>
      </c>
      <c r="BK149" s="6" t="str">
        <f t="shared" si="202"/>
        <v/>
      </c>
      <c r="BL149" s="56">
        <f t="shared" si="227"/>
        <v>999999</v>
      </c>
      <c r="BM149" s="183">
        <f t="shared" si="228"/>
        <v>99999.000000745</v>
      </c>
      <c r="BN149" s="61">
        <v>133</v>
      </c>
      <c r="BO149" s="6">
        <f t="shared" si="203"/>
        <v>999999</v>
      </c>
      <c r="BP149" s="6">
        <f t="shared" si="204"/>
        <v>999999</v>
      </c>
      <c r="BQ149" s="6" t="str">
        <f t="shared" si="229"/>
        <v>x</v>
      </c>
      <c r="BR149" s="206">
        <f t="shared" si="205"/>
        <v>99999.000000745</v>
      </c>
      <c r="BS149" s="6">
        <f t="shared" si="206"/>
        <v>99999.000000745</v>
      </c>
      <c r="BT149" s="6" t="str">
        <f t="shared" si="230"/>
        <v>x</v>
      </c>
      <c r="BU149" s="6" t="str">
        <f t="shared" si="207"/>
        <v/>
      </c>
      <c r="BW149" s="82">
        <f t="shared" si="231"/>
        <v>9999999999</v>
      </c>
      <c r="BX149" s="80" t="str">
        <f t="shared" si="208"/>
        <v>x</v>
      </c>
      <c r="BY149" s="80" t="str">
        <f t="shared" si="209"/>
        <v/>
      </c>
      <c r="BZ149" s="56" t="str">
        <f t="shared" si="232"/>
        <v/>
      </c>
      <c r="CA149" s="56" t="str">
        <f t="shared" si="233"/>
        <v/>
      </c>
      <c r="CB149" s="88">
        <f t="shared" si="234"/>
        <v>0</v>
      </c>
      <c r="CC149" s="56" t="str">
        <f t="shared" si="210"/>
        <v/>
      </c>
      <c r="CD149" s="56"/>
      <c r="CE149" s="56"/>
      <c r="CF149" s="56"/>
      <c r="CG149" s="56"/>
      <c r="CH149" s="169">
        <f t="shared" si="235"/>
        <v>9999999999</v>
      </c>
      <c r="CI149" s="170">
        <f t="shared" si="236"/>
        <v>9999999999</v>
      </c>
      <c r="CJ149" s="171">
        <f t="shared" si="237"/>
        <v>9999999999</v>
      </c>
      <c r="CK149" s="172" t="str">
        <f t="shared" si="238"/>
        <v/>
      </c>
      <c r="CL149" s="173" t="str">
        <f t="shared" si="211"/>
        <v>x</v>
      </c>
      <c r="CN149" s="6" t="str">
        <f t="shared" si="239"/>
        <v/>
      </c>
      <c r="CO149" s="293" t="e">
        <f t="shared" ca="1" si="249"/>
        <v>#N/A</v>
      </c>
      <c r="CP149" s="6" t="e">
        <f t="shared" ca="1" si="240"/>
        <v>#N/A</v>
      </c>
      <c r="CQ149" s="61">
        <v>133</v>
      </c>
      <c r="CR149" s="6">
        <f t="shared" si="212"/>
        <v>0</v>
      </c>
      <c r="CS149" s="6">
        <f t="shared" si="213"/>
        <v>0</v>
      </c>
      <c r="CT149" s="56" t="str">
        <f t="shared" si="214"/>
        <v/>
      </c>
      <c r="CU149" s="76">
        <f t="shared" si="215"/>
        <v>0</v>
      </c>
      <c r="CV149" s="76">
        <f t="shared" si="216"/>
        <v>0</v>
      </c>
      <c r="CX149" s="6" t="str">
        <f t="shared" si="217"/>
        <v/>
      </c>
      <c r="CY149" s="6" t="str">
        <f t="shared" si="218"/>
        <v/>
      </c>
      <c r="CZ149" s="6" t="str">
        <f t="shared" si="219"/>
        <v/>
      </c>
      <c r="DA149" s="6"/>
      <c r="DB149" s="6"/>
      <c r="DC149" s="6"/>
      <c r="DG149" s="56" t="str">
        <f t="shared" si="220"/>
        <v/>
      </c>
      <c r="DH149" s="6">
        <f t="shared" si="221"/>
        <v>0</v>
      </c>
      <c r="DK149" s="6">
        <f t="shared" si="176"/>
        <v>0</v>
      </c>
      <c r="DL149" s="6" t="e">
        <f t="shared" si="177"/>
        <v>#N/A</v>
      </c>
      <c r="DN149" s="6" t="e">
        <f t="shared" si="170"/>
        <v>#N/A</v>
      </c>
      <c r="DP149" s="6" t="str">
        <f t="shared" si="222"/>
        <v/>
      </c>
      <c r="DQ149" s="293">
        <f t="shared" ref="DQ149:DQ212" ca="1" si="251">MATCH($DP$12,OFFSET(OFFSET($DP$17,DQ148,0),,,$DU$13-DQ148),0)+DQ148</f>
        <v>143</v>
      </c>
      <c r="DR149" s="6" t="str">
        <f t="shared" ca="1" si="241"/>
        <v>x</v>
      </c>
      <c r="DU149" s="293" t="e">
        <f t="shared" ca="1" si="242"/>
        <v>#N/A</v>
      </c>
      <c r="DV149" s="5"/>
      <c r="DW149" s="293" t="e">
        <f t="shared" ca="1" si="163"/>
        <v>#N/A</v>
      </c>
      <c r="DZ149" s="293" t="e">
        <f t="shared" ca="1" si="243"/>
        <v>#N/A</v>
      </c>
      <c r="EA149" s="293" t="e">
        <f t="shared" ca="1" si="244"/>
        <v>#N/A</v>
      </c>
      <c r="EB149" s="293" t="e">
        <f t="shared" ca="1" si="245"/>
        <v>#N/A</v>
      </c>
      <c r="EE149" s="6" t="str">
        <f t="shared" si="246"/>
        <v/>
      </c>
      <c r="EF149" s="293" t="e">
        <f t="shared" ca="1" si="247"/>
        <v>#N/A</v>
      </c>
      <c r="EG149" s="6" t="e">
        <f t="shared" ca="1" si="223"/>
        <v>#N/A</v>
      </c>
    </row>
    <row r="150" spans="3:137" x14ac:dyDescent="0.2">
      <c r="C150" s="75"/>
      <c r="D150" s="184" t="str">
        <f t="shared" si="186"/>
        <v/>
      </c>
      <c r="E150" s="649" t="str">
        <f t="shared" si="165"/>
        <v/>
      </c>
      <c r="F150" s="607" t="str">
        <f t="shared" si="185"/>
        <v>x</v>
      </c>
      <c r="G150" s="650"/>
      <c r="H150" s="651"/>
      <c r="I150" s="651"/>
      <c r="J150" s="651"/>
      <c r="K150" s="652"/>
      <c r="L150" s="889"/>
      <c r="M150" s="889"/>
      <c r="N150" s="653"/>
      <c r="O150" s="651"/>
      <c r="P150" s="651"/>
      <c r="Q150" s="654"/>
      <c r="R150" s="655"/>
      <c r="S150" s="607" t="str">
        <f t="shared" si="187"/>
        <v/>
      </c>
      <c r="T150" s="656" t="str">
        <f t="shared" si="188"/>
        <v/>
      </c>
      <c r="U150" s="656" t="str">
        <f t="shared" si="224"/>
        <v/>
      </c>
      <c r="V150" s="656" t="str">
        <f t="shared" si="189"/>
        <v/>
      </c>
      <c r="W150" s="719"/>
      <c r="X150" s="660"/>
      <c r="Y150" s="656" t="str">
        <f t="shared" si="166"/>
        <v/>
      </c>
      <c r="Z150" s="659"/>
      <c r="AA150" s="654"/>
      <c r="AB150" s="656" t="str">
        <f t="shared" si="190"/>
        <v/>
      </c>
      <c r="AC150" s="661" t="str">
        <f t="shared" si="225"/>
        <v/>
      </c>
      <c r="AE150" s="658" t="str">
        <f t="shared" si="191"/>
        <v/>
      </c>
      <c r="AF150" s="659"/>
      <c r="AT150" s="805" t="str">
        <f t="shared" si="250"/>
        <v/>
      </c>
      <c r="AU150" t="str">
        <f t="shared" si="226"/>
        <v/>
      </c>
      <c r="AV150" s="6" t="str">
        <f t="shared" si="192"/>
        <v/>
      </c>
      <c r="AW150" s="317" t="str">
        <f t="shared" si="193"/>
        <v/>
      </c>
      <c r="AX150" s="158" t="str">
        <f t="shared" si="194"/>
        <v/>
      </c>
      <c r="AY150" s="158" t="str">
        <f t="shared" si="195"/>
        <v/>
      </c>
      <c r="AZ150" s="309" t="str">
        <f t="shared" si="184"/>
        <v/>
      </c>
      <c r="BA150" s="318" t="str">
        <f t="shared" si="196"/>
        <v/>
      </c>
      <c r="BB150" s="473" t="str">
        <f t="shared" si="197"/>
        <v/>
      </c>
      <c r="BC150" s="80" t="str">
        <f t="shared" si="248"/>
        <v/>
      </c>
      <c r="BD150" s="56">
        <f t="shared" si="198"/>
        <v>1</v>
      </c>
      <c r="BF150" s="56" t="str">
        <f t="shared" si="199"/>
        <v/>
      </c>
      <c r="BG150" s="56" t="str">
        <f t="shared" si="200"/>
        <v/>
      </c>
      <c r="BH150" s="6" t="str">
        <f t="shared" si="201"/>
        <v/>
      </c>
      <c r="BI150" s="6">
        <v>439</v>
      </c>
      <c r="BJ150" s="56" t="str">
        <f>Stam!F137</f>
        <v>439 Verzekeringen</v>
      </c>
      <c r="BK150" s="6" t="str">
        <f t="shared" si="202"/>
        <v/>
      </c>
      <c r="BL150" s="56">
        <f t="shared" si="227"/>
        <v>999999</v>
      </c>
      <c r="BM150" s="183">
        <f t="shared" si="228"/>
        <v>99999.000000750006</v>
      </c>
      <c r="BN150" s="61">
        <v>134</v>
      </c>
      <c r="BO150" s="6">
        <f t="shared" si="203"/>
        <v>999999</v>
      </c>
      <c r="BP150" s="6">
        <f t="shared" si="204"/>
        <v>999999</v>
      </c>
      <c r="BQ150" s="6" t="str">
        <f t="shared" si="229"/>
        <v>x</v>
      </c>
      <c r="BR150" s="206">
        <f t="shared" si="205"/>
        <v>99999.000000750006</v>
      </c>
      <c r="BS150" s="6">
        <f t="shared" si="206"/>
        <v>99999.000000750006</v>
      </c>
      <c r="BT150" s="6" t="str">
        <f t="shared" si="230"/>
        <v>x</v>
      </c>
      <c r="BU150" s="6" t="str">
        <f t="shared" si="207"/>
        <v/>
      </c>
      <c r="BW150" s="82">
        <f t="shared" si="231"/>
        <v>9999999999</v>
      </c>
      <c r="BX150" s="80" t="str">
        <f t="shared" si="208"/>
        <v>x</v>
      </c>
      <c r="BY150" s="80" t="str">
        <f t="shared" si="209"/>
        <v/>
      </c>
      <c r="BZ150" s="56" t="str">
        <f t="shared" si="232"/>
        <v/>
      </c>
      <c r="CA150" s="56" t="str">
        <f t="shared" si="233"/>
        <v/>
      </c>
      <c r="CB150" s="88">
        <f t="shared" si="234"/>
        <v>0</v>
      </c>
      <c r="CC150" s="56" t="str">
        <f t="shared" si="210"/>
        <v/>
      </c>
      <c r="CD150" s="56"/>
      <c r="CE150" s="56"/>
      <c r="CF150" s="56"/>
      <c r="CG150" s="56"/>
      <c r="CH150" s="169">
        <f t="shared" si="235"/>
        <v>9999999999</v>
      </c>
      <c r="CI150" s="170">
        <f t="shared" si="236"/>
        <v>9999999999</v>
      </c>
      <c r="CJ150" s="171">
        <f t="shared" si="237"/>
        <v>9999999999</v>
      </c>
      <c r="CK150" s="172" t="str">
        <f t="shared" si="238"/>
        <v/>
      </c>
      <c r="CL150" s="173" t="str">
        <f t="shared" si="211"/>
        <v>x</v>
      </c>
      <c r="CN150" s="6" t="str">
        <f t="shared" si="239"/>
        <v/>
      </c>
      <c r="CO150" s="293" t="e">
        <f t="shared" ca="1" si="249"/>
        <v>#N/A</v>
      </c>
      <c r="CP150" s="6" t="e">
        <f t="shared" ca="1" si="240"/>
        <v>#N/A</v>
      </c>
      <c r="CQ150" s="61">
        <v>134</v>
      </c>
      <c r="CR150" s="6">
        <f t="shared" si="212"/>
        <v>0</v>
      </c>
      <c r="CS150" s="6">
        <f t="shared" si="213"/>
        <v>0</v>
      </c>
      <c r="CT150" s="56" t="str">
        <f t="shared" si="214"/>
        <v/>
      </c>
      <c r="CU150" s="76">
        <f t="shared" si="215"/>
        <v>0</v>
      </c>
      <c r="CV150" s="76">
        <f t="shared" si="216"/>
        <v>0</v>
      </c>
      <c r="CX150" s="6" t="str">
        <f t="shared" si="217"/>
        <v/>
      </c>
      <c r="CY150" s="6" t="str">
        <f t="shared" si="218"/>
        <v/>
      </c>
      <c r="CZ150" s="6" t="str">
        <f t="shared" si="219"/>
        <v/>
      </c>
      <c r="DA150" s="6"/>
      <c r="DB150" s="6"/>
      <c r="DC150" s="6"/>
      <c r="DG150" s="56" t="str">
        <f t="shared" si="220"/>
        <v/>
      </c>
      <c r="DH150" s="6">
        <f t="shared" si="221"/>
        <v>0</v>
      </c>
      <c r="DK150" s="6">
        <f t="shared" si="176"/>
        <v>0</v>
      </c>
      <c r="DL150" s="6" t="e">
        <f t="shared" si="177"/>
        <v>#N/A</v>
      </c>
      <c r="DN150" s="6" t="e">
        <f t="shared" si="170"/>
        <v>#N/A</v>
      </c>
      <c r="DP150" s="6" t="str">
        <f t="shared" si="222"/>
        <v/>
      </c>
      <c r="DQ150" s="293">
        <f t="shared" ca="1" si="251"/>
        <v>144</v>
      </c>
      <c r="DR150" s="6" t="str">
        <f t="shared" ca="1" si="241"/>
        <v>x</v>
      </c>
      <c r="DU150" s="293" t="e">
        <f t="shared" ca="1" si="242"/>
        <v>#N/A</v>
      </c>
      <c r="DV150" s="5"/>
      <c r="DW150" s="293" t="e">
        <f t="shared" ca="1" si="163"/>
        <v>#N/A</v>
      </c>
      <c r="DZ150" s="293" t="e">
        <f t="shared" ca="1" si="243"/>
        <v>#N/A</v>
      </c>
      <c r="EA150" s="293" t="e">
        <f t="shared" ca="1" si="244"/>
        <v>#N/A</v>
      </c>
      <c r="EB150" s="293" t="e">
        <f t="shared" ca="1" si="245"/>
        <v>#N/A</v>
      </c>
      <c r="EE150" s="6" t="str">
        <f t="shared" si="246"/>
        <v/>
      </c>
      <c r="EF150" s="293" t="e">
        <f t="shared" ca="1" si="247"/>
        <v>#N/A</v>
      </c>
      <c r="EG150" s="6" t="e">
        <f t="shared" ca="1" si="223"/>
        <v>#N/A</v>
      </c>
    </row>
    <row r="151" spans="3:137" x14ac:dyDescent="0.2">
      <c r="C151" s="75"/>
      <c r="D151" s="184" t="str">
        <f t="shared" si="186"/>
        <v/>
      </c>
      <c r="E151" s="649" t="str">
        <f t="shared" si="165"/>
        <v/>
      </c>
      <c r="F151" s="607" t="str">
        <f t="shared" si="185"/>
        <v>x</v>
      </c>
      <c r="G151" s="650"/>
      <c r="H151" s="651"/>
      <c r="I151" s="651"/>
      <c r="J151" s="651"/>
      <c r="K151" s="652"/>
      <c r="L151" s="889"/>
      <c r="M151" s="889"/>
      <c r="N151" s="653"/>
      <c r="O151" s="651"/>
      <c r="P151" s="651"/>
      <c r="Q151" s="654"/>
      <c r="R151" s="655"/>
      <c r="S151" s="607" t="str">
        <f t="shared" si="187"/>
        <v/>
      </c>
      <c r="T151" s="656" t="str">
        <f t="shared" si="188"/>
        <v/>
      </c>
      <c r="U151" s="656" t="str">
        <f t="shared" si="224"/>
        <v/>
      </c>
      <c r="V151" s="656" t="str">
        <f t="shared" si="189"/>
        <v/>
      </c>
      <c r="W151" s="719"/>
      <c r="X151" s="660"/>
      <c r="Y151" s="656" t="str">
        <f t="shared" si="166"/>
        <v/>
      </c>
      <c r="Z151" s="659"/>
      <c r="AA151" s="654"/>
      <c r="AB151" s="656" t="str">
        <f t="shared" si="190"/>
        <v/>
      </c>
      <c r="AC151" s="661" t="str">
        <f t="shared" si="225"/>
        <v/>
      </c>
      <c r="AE151" s="658" t="str">
        <f t="shared" si="191"/>
        <v/>
      </c>
      <c r="AF151" s="659"/>
      <c r="AT151" s="805" t="str">
        <f t="shared" si="250"/>
        <v/>
      </c>
      <c r="AU151" t="str">
        <f t="shared" si="226"/>
        <v/>
      </c>
      <c r="AV151" s="6" t="str">
        <f t="shared" si="192"/>
        <v/>
      </c>
      <c r="AW151" s="317" t="str">
        <f t="shared" si="193"/>
        <v/>
      </c>
      <c r="AX151" s="158" t="str">
        <f t="shared" si="194"/>
        <v/>
      </c>
      <c r="AY151" s="158" t="str">
        <f t="shared" si="195"/>
        <v/>
      </c>
      <c r="AZ151" s="309" t="str">
        <f t="shared" si="184"/>
        <v/>
      </c>
      <c r="BA151" s="318" t="str">
        <f t="shared" si="196"/>
        <v/>
      </c>
      <c r="BB151" s="473" t="str">
        <f t="shared" si="197"/>
        <v/>
      </c>
      <c r="BC151" s="80" t="str">
        <f t="shared" si="248"/>
        <v/>
      </c>
      <c r="BD151" s="56">
        <f t="shared" si="198"/>
        <v>1</v>
      </c>
      <c r="BF151" s="56" t="str">
        <f t="shared" si="199"/>
        <v/>
      </c>
      <c r="BG151" s="56" t="str">
        <f t="shared" si="200"/>
        <v/>
      </c>
      <c r="BH151" s="6" t="str">
        <f t="shared" si="201"/>
        <v/>
      </c>
      <c r="BI151" s="6">
        <v>440</v>
      </c>
      <c r="BJ151" s="56" t="str">
        <f>Stam!F138</f>
        <v>440 Algemene kosten</v>
      </c>
      <c r="BK151" s="6" t="str">
        <f t="shared" si="202"/>
        <v/>
      </c>
      <c r="BL151" s="56">
        <f t="shared" si="227"/>
        <v>999999</v>
      </c>
      <c r="BM151" s="183">
        <f t="shared" si="228"/>
        <v>99999.000000754997</v>
      </c>
      <c r="BN151" s="61">
        <v>135</v>
      </c>
      <c r="BO151" s="6">
        <f t="shared" si="203"/>
        <v>999999</v>
      </c>
      <c r="BP151" s="6">
        <f t="shared" si="204"/>
        <v>999999</v>
      </c>
      <c r="BQ151" s="6" t="str">
        <f t="shared" si="229"/>
        <v>x</v>
      </c>
      <c r="BR151" s="206">
        <f t="shared" si="205"/>
        <v>99999.000000754997</v>
      </c>
      <c r="BS151" s="6">
        <f t="shared" si="206"/>
        <v>99999.000000754997</v>
      </c>
      <c r="BT151" s="6" t="str">
        <f t="shared" si="230"/>
        <v>x</v>
      </c>
      <c r="BU151" s="6" t="str">
        <f t="shared" si="207"/>
        <v/>
      </c>
      <c r="BW151" s="82">
        <f t="shared" si="231"/>
        <v>9999999999</v>
      </c>
      <c r="BX151" s="80" t="str">
        <f t="shared" si="208"/>
        <v>x</v>
      </c>
      <c r="BY151" s="80" t="str">
        <f t="shared" si="209"/>
        <v/>
      </c>
      <c r="BZ151" s="56" t="str">
        <f t="shared" si="232"/>
        <v/>
      </c>
      <c r="CA151" s="56" t="str">
        <f t="shared" si="233"/>
        <v/>
      </c>
      <c r="CB151" s="88">
        <f t="shared" si="234"/>
        <v>0</v>
      </c>
      <c r="CC151" s="56" t="str">
        <f t="shared" si="210"/>
        <v/>
      </c>
      <c r="CD151" s="56"/>
      <c r="CE151" s="56"/>
      <c r="CF151" s="56"/>
      <c r="CG151" s="56"/>
      <c r="CH151" s="169">
        <f t="shared" si="235"/>
        <v>9999999999</v>
      </c>
      <c r="CI151" s="170">
        <f t="shared" si="236"/>
        <v>9999999999</v>
      </c>
      <c r="CJ151" s="171">
        <f t="shared" si="237"/>
        <v>9999999999</v>
      </c>
      <c r="CK151" s="172" t="str">
        <f t="shared" si="238"/>
        <v/>
      </c>
      <c r="CL151" s="173" t="str">
        <f t="shared" si="211"/>
        <v>x</v>
      </c>
      <c r="CN151" s="6" t="str">
        <f t="shared" si="239"/>
        <v/>
      </c>
      <c r="CO151" s="293" t="e">
        <f t="shared" ca="1" si="249"/>
        <v>#N/A</v>
      </c>
      <c r="CP151" s="6" t="e">
        <f t="shared" ca="1" si="240"/>
        <v>#N/A</v>
      </c>
      <c r="CQ151" s="61">
        <v>135</v>
      </c>
      <c r="CR151" s="6">
        <f t="shared" si="212"/>
        <v>0</v>
      </c>
      <c r="CS151" s="6">
        <f t="shared" si="213"/>
        <v>0</v>
      </c>
      <c r="CT151" s="56" t="str">
        <f t="shared" si="214"/>
        <v/>
      </c>
      <c r="CU151" s="76">
        <f t="shared" si="215"/>
        <v>0</v>
      </c>
      <c r="CV151" s="76">
        <f t="shared" si="216"/>
        <v>0</v>
      </c>
      <c r="CX151" s="6" t="str">
        <f t="shared" si="217"/>
        <v/>
      </c>
      <c r="CY151" s="6" t="str">
        <f t="shared" si="218"/>
        <v/>
      </c>
      <c r="CZ151" s="6" t="str">
        <f t="shared" si="219"/>
        <v/>
      </c>
      <c r="DA151" s="6"/>
      <c r="DB151" s="6"/>
      <c r="DC151" s="6"/>
      <c r="DG151" s="56" t="str">
        <f t="shared" si="220"/>
        <v/>
      </c>
      <c r="DH151" s="6">
        <f t="shared" si="221"/>
        <v>0</v>
      </c>
      <c r="DK151" s="6">
        <f t="shared" si="176"/>
        <v>0</v>
      </c>
      <c r="DL151" s="6" t="e">
        <f t="shared" si="177"/>
        <v>#N/A</v>
      </c>
      <c r="DN151" s="6" t="e">
        <f t="shared" si="170"/>
        <v>#N/A</v>
      </c>
      <c r="DP151" s="6" t="str">
        <f t="shared" si="222"/>
        <v/>
      </c>
      <c r="DQ151" s="293">
        <f t="shared" ca="1" si="251"/>
        <v>145</v>
      </c>
      <c r="DR151" s="6" t="str">
        <f t="shared" ca="1" si="241"/>
        <v>x</v>
      </c>
      <c r="DU151" s="293" t="e">
        <f t="shared" ca="1" si="242"/>
        <v>#N/A</v>
      </c>
      <c r="DV151" s="5"/>
      <c r="DW151" s="293" t="e">
        <f t="shared" ref="DW151:DW214" ca="1" si="252">MATCH($DW$12,OFFSET(OFFSET($CT$17,DW150,0),,,$DU$13-DW150),0)+DW150</f>
        <v>#N/A</v>
      </c>
      <c r="DZ151" s="293" t="e">
        <f t="shared" ca="1" si="243"/>
        <v>#N/A</v>
      </c>
      <c r="EA151" s="293" t="e">
        <f t="shared" ca="1" si="244"/>
        <v>#N/A</v>
      </c>
      <c r="EB151" s="293" t="e">
        <f t="shared" ca="1" si="245"/>
        <v>#N/A</v>
      </c>
      <c r="EE151" s="6" t="str">
        <f t="shared" si="246"/>
        <v/>
      </c>
      <c r="EF151" s="293" t="e">
        <f t="shared" ca="1" si="247"/>
        <v>#N/A</v>
      </c>
      <c r="EG151" s="6" t="e">
        <f t="shared" ca="1" si="223"/>
        <v>#N/A</v>
      </c>
    </row>
    <row r="152" spans="3:137" x14ac:dyDescent="0.2">
      <c r="C152" s="75"/>
      <c r="D152" s="184" t="str">
        <f t="shared" si="186"/>
        <v/>
      </c>
      <c r="E152" s="649" t="str">
        <f t="shared" si="165"/>
        <v/>
      </c>
      <c r="F152" s="607" t="str">
        <f t="shared" si="185"/>
        <v>x</v>
      </c>
      <c r="G152" s="650"/>
      <c r="H152" s="651"/>
      <c r="I152" s="651"/>
      <c r="J152" s="651"/>
      <c r="K152" s="652"/>
      <c r="L152" s="889"/>
      <c r="M152" s="889"/>
      <c r="N152" s="653"/>
      <c r="O152" s="651"/>
      <c r="P152" s="651"/>
      <c r="Q152" s="654"/>
      <c r="R152" s="655"/>
      <c r="S152" s="607" t="str">
        <f t="shared" si="187"/>
        <v/>
      </c>
      <c r="T152" s="656" t="str">
        <f t="shared" si="188"/>
        <v/>
      </c>
      <c r="U152" s="656" t="str">
        <f t="shared" si="224"/>
        <v/>
      </c>
      <c r="V152" s="656" t="str">
        <f t="shared" si="189"/>
        <v/>
      </c>
      <c r="W152" s="719"/>
      <c r="X152" s="660"/>
      <c r="Y152" s="656" t="str">
        <f t="shared" si="166"/>
        <v/>
      </c>
      <c r="Z152" s="659"/>
      <c r="AA152" s="654"/>
      <c r="AB152" s="656" t="str">
        <f t="shared" si="190"/>
        <v/>
      </c>
      <c r="AC152" s="661" t="str">
        <f t="shared" si="225"/>
        <v/>
      </c>
      <c r="AE152" s="658" t="str">
        <f t="shared" si="191"/>
        <v/>
      </c>
      <c r="AF152" s="659"/>
      <c r="AT152" s="805" t="str">
        <f t="shared" si="250"/>
        <v/>
      </c>
      <c r="AU152" t="str">
        <f t="shared" si="226"/>
        <v/>
      </c>
      <c r="AV152" s="6" t="str">
        <f t="shared" si="192"/>
        <v/>
      </c>
      <c r="AW152" s="317" t="str">
        <f t="shared" si="193"/>
        <v/>
      </c>
      <c r="AX152" s="158" t="str">
        <f t="shared" si="194"/>
        <v/>
      </c>
      <c r="AY152" s="158" t="str">
        <f t="shared" si="195"/>
        <v/>
      </c>
      <c r="AZ152" s="309" t="str">
        <f t="shared" si="184"/>
        <v/>
      </c>
      <c r="BA152" s="318" t="str">
        <f t="shared" si="196"/>
        <v/>
      </c>
      <c r="BB152" s="473" t="str">
        <f t="shared" si="197"/>
        <v/>
      </c>
      <c r="BC152" s="80" t="str">
        <f t="shared" si="248"/>
        <v/>
      </c>
      <c r="BD152" s="56">
        <f t="shared" si="198"/>
        <v>1</v>
      </c>
      <c r="BF152" s="56" t="str">
        <f t="shared" si="199"/>
        <v/>
      </c>
      <c r="BG152" s="56" t="str">
        <f t="shared" si="200"/>
        <v/>
      </c>
      <c r="BH152" s="6" t="str">
        <f t="shared" si="201"/>
        <v/>
      </c>
      <c r="BI152" s="6">
        <v>441</v>
      </c>
      <c r="BJ152" s="56" t="str">
        <f>Stam!F139</f>
        <v>441 Overige algemene ko 1</v>
      </c>
      <c r="BK152" s="6" t="str">
        <f t="shared" si="202"/>
        <v/>
      </c>
      <c r="BL152" s="56">
        <f t="shared" si="227"/>
        <v>999999</v>
      </c>
      <c r="BM152" s="183">
        <f t="shared" si="228"/>
        <v>99999.000000760003</v>
      </c>
      <c r="BN152" s="61">
        <v>136</v>
      </c>
      <c r="BO152" s="6">
        <f t="shared" si="203"/>
        <v>999999</v>
      </c>
      <c r="BP152" s="6">
        <f t="shared" si="204"/>
        <v>999999</v>
      </c>
      <c r="BQ152" s="6" t="str">
        <f t="shared" si="229"/>
        <v>x</v>
      </c>
      <c r="BR152" s="206">
        <f t="shared" si="205"/>
        <v>99999.000000760003</v>
      </c>
      <c r="BS152" s="6">
        <f t="shared" si="206"/>
        <v>99999.000000760003</v>
      </c>
      <c r="BT152" s="6" t="str">
        <f t="shared" si="230"/>
        <v>x</v>
      </c>
      <c r="BU152" s="6" t="str">
        <f t="shared" si="207"/>
        <v/>
      </c>
      <c r="BW152" s="82">
        <f t="shared" si="231"/>
        <v>9999999999</v>
      </c>
      <c r="BX152" s="80" t="str">
        <f t="shared" si="208"/>
        <v>x</v>
      </c>
      <c r="BY152" s="80" t="str">
        <f t="shared" si="209"/>
        <v/>
      </c>
      <c r="BZ152" s="56" t="str">
        <f t="shared" si="232"/>
        <v/>
      </c>
      <c r="CA152" s="56" t="str">
        <f t="shared" si="233"/>
        <v/>
      </c>
      <c r="CB152" s="88">
        <f t="shared" si="234"/>
        <v>0</v>
      </c>
      <c r="CC152" s="56" t="str">
        <f t="shared" si="210"/>
        <v/>
      </c>
      <c r="CD152" s="56"/>
      <c r="CE152" s="56"/>
      <c r="CF152" s="56"/>
      <c r="CG152" s="56"/>
      <c r="CH152" s="169">
        <f t="shared" si="235"/>
        <v>9999999999</v>
      </c>
      <c r="CI152" s="170">
        <f t="shared" si="236"/>
        <v>9999999999</v>
      </c>
      <c r="CJ152" s="171">
        <f t="shared" si="237"/>
        <v>9999999999</v>
      </c>
      <c r="CK152" s="172" t="str">
        <f t="shared" si="238"/>
        <v/>
      </c>
      <c r="CL152" s="173" t="str">
        <f t="shared" si="211"/>
        <v>x</v>
      </c>
      <c r="CN152" s="6" t="str">
        <f t="shared" si="239"/>
        <v/>
      </c>
      <c r="CO152" s="293" t="e">
        <f t="shared" ca="1" si="249"/>
        <v>#N/A</v>
      </c>
      <c r="CP152" s="6" t="e">
        <f t="shared" ca="1" si="240"/>
        <v>#N/A</v>
      </c>
      <c r="CQ152" s="61">
        <v>136</v>
      </c>
      <c r="CR152" s="6">
        <f t="shared" si="212"/>
        <v>0</v>
      </c>
      <c r="CS152" s="6">
        <f t="shared" si="213"/>
        <v>0</v>
      </c>
      <c r="CT152" s="56" t="str">
        <f t="shared" si="214"/>
        <v/>
      </c>
      <c r="CU152" s="76">
        <f t="shared" si="215"/>
        <v>0</v>
      </c>
      <c r="CV152" s="76">
        <f t="shared" si="216"/>
        <v>0</v>
      </c>
      <c r="CX152" s="6" t="str">
        <f t="shared" si="217"/>
        <v/>
      </c>
      <c r="CY152" s="6" t="str">
        <f t="shared" si="218"/>
        <v/>
      </c>
      <c r="CZ152" s="6" t="str">
        <f t="shared" si="219"/>
        <v/>
      </c>
      <c r="DA152" s="6"/>
      <c r="DB152" s="6"/>
      <c r="DC152" s="6"/>
      <c r="DG152" s="56" t="str">
        <f t="shared" si="220"/>
        <v/>
      </c>
      <c r="DH152" s="6">
        <f t="shared" si="221"/>
        <v>0</v>
      </c>
      <c r="DK152" s="6">
        <f t="shared" si="176"/>
        <v>0</v>
      </c>
      <c r="DL152" s="6" t="e">
        <f t="shared" si="177"/>
        <v>#N/A</v>
      </c>
      <c r="DN152" s="6" t="e">
        <f t="shared" si="170"/>
        <v>#N/A</v>
      </c>
      <c r="DP152" s="6" t="str">
        <f t="shared" si="222"/>
        <v/>
      </c>
      <c r="DQ152" s="293">
        <f t="shared" ca="1" si="251"/>
        <v>146</v>
      </c>
      <c r="DR152" s="6" t="str">
        <f t="shared" ca="1" si="241"/>
        <v>x</v>
      </c>
      <c r="DU152" s="293" t="e">
        <f t="shared" ca="1" si="242"/>
        <v>#N/A</v>
      </c>
      <c r="DV152" s="5"/>
      <c r="DW152" s="293" t="e">
        <f t="shared" ca="1" si="252"/>
        <v>#N/A</v>
      </c>
      <c r="DZ152" s="293" t="e">
        <f t="shared" ca="1" si="243"/>
        <v>#N/A</v>
      </c>
      <c r="EA152" s="293" t="e">
        <f t="shared" ca="1" si="244"/>
        <v>#N/A</v>
      </c>
      <c r="EB152" s="293" t="e">
        <f t="shared" ca="1" si="245"/>
        <v>#N/A</v>
      </c>
      <c r="EE152" s="6" t="str">
        <f t="shared" si="246"/>
        <v/>
      </c>
      <c r="EF152" s="293" t="e">
        <f t="shared" ca="1" si="247"/>
        <v>#N/A</v>
      </c>
      <c r="EG152" s="6" t="e">
        <f t="shared" ca="1" si="223"/>
        <v>#N/A</v>
      </c>
    </row>
    <row r="153" spans="3:137" x14ac:dyDescent="0.2">
      <c r="C153" s="75"/>
      <c r="D153" s="184" t="str">
        <f t="shared" si="186"/>
        <v/>
      </c>
      <c r="E153" s="649" t="str">
        <f t="shared" si="165"/>
        <v/>
      </c>
      <c r="F153" s="607" t="str">
        <f t="shared" si="185"/>
        <v>x</v>
      </c>
      <c r="G153" s="650"/>
      <c r="H153" s="651"/>
      <c r="I153" s="651"/>
      <c r="J153" s="651"/>
      <c r="K153" s="652"/>
      <c r="L153" s="889"/>
      <c r="M153" s="889"/>
      <c r="N153" s="653"/>
      <c r="O153" s="651"/>
      <c r="P153" s="651"/>
      <c r="Q153" s="654"/>
      <c r="R153" s="655"/>
      <c r="S153" s="607" t="str">
        <f t="shared" si="187"/>
        <v/>
      </c>
      <c r="T153" s="656" t="str">
        <f t="shared" si="188"/>
        <v/>
      </c>
      <c r="U153" s="656" t="str">
        <f t="shared" si="224"/>
        <v/>
      </c>
      <c r="V153" s="656" t="str">
        <f t="shared" si="189"/>
        <v/>
      </c>
      <c r="W153" s="719"/>
      <c r="X153" s="660"/>
      <c r="Y153" s="656" t="str">
        <f t="shared" si="166"/>
        <v/>
      </c>
      <c r="Z153" s="659"/>
      <c r="AA153" s="654"/>
      <c r="AB153" s="656" t="str">
        <f t="shared" si="190"/>
        <v/>
      </c>
      <c r="AC153" s="661" t="str">
        <f t="shared" si="225"/>
        <v/>
      </c>
      <c r="AE153" s="658" t="str">
        <f t="shared" si="191"/>
        <v/>
      </c>
      <c r="AF153" s="659"/>
      <c r="AT153" s="805" t="str">
        <f t="shared" si="250"/>
        <v/>
      </c>
      <c r="AU153" t="str">
        <f t="shared" si="226"/>
        <v/>
      </c>
      <c r="AV153" s="6" t="str">
        <f t="shared" si="192"/>
        <v/>
      </c>
      <c r="AW153" s="317" t="str">
        <f t="shared" si="193"/>
        <v/>
      </c>
      <c r="AX153" s="158" t="str">
        <f t="shared" si="194"/>
        <v/>
      </c>
      <c r="AY153" s="158" t="str">
        <f t="shared" si="195"/>
        <v/>
      </c>
      <c r="AZ153" s="309" t="str">
        <f t="shared" si="184"/>
        <v/>
      </c>
      <c r="BA153" s="318" t="str">
        <f t="shared" si="196"/>
        <v/>
      </c>
      <c r="BB153" s="473" t="str">
        <f t="shared" si="197"/>
        <v/>
      </c>
      <c r="BC153" s="80" t="str">
        <f t="shared" si="248"/>
        <v/>
      </c>
      <c r="BD153" s="56">
        <f t="shared" si="198"/>
        <v>1</v>
      </c>
      <c r="BF153" s="56" t="str">
        <f t="shared" si="199"/>
        <v/>
      </c>
      <c r="BG153" s="56" t="str">
        <f t="shared" si="200"/>
        <v/>
      </c>
      <c r="BH153" s="6" t="str">
        <f t="shared" si="201"/>
        <v/>
      </c>
      <c r="BI153" s="6">
        <v>442</v>
      </c>
      <c r="BJ153" s="56" t="str">
        <f>Stam!F140</f>
        <v>442 Overige algemene ko 2</v>
      </c>
      <c r="BK153" s="6" t="str">
        <f t="shared" si="202"/>
        <v/>
      </c>
      <c r="BL153" s="56">
        <f t="shared" si="227"/>
        <v>999999</v>
      </c>
      <c r="BM153" s="183">
        <f t="shared" si="228"/>
        <v>99999.000000764994</v>
      </c>
      <c r="BN153" s="61">
        <v>137</v>
      </c>
      <c r="BO153" s="6">
        <f t="shared" si="203"/>
        <v>999999</v>
      </c>
      <c r="BP153" s="6">
        <f t="shared" si="204"/>
        <v>999999</v>
      </c>
      <c r="BQ153" s="6" t="str">
        <f t="shared" si="229"/>
        <v>x</v>
      </c>
      <c r="BR153" s="206">
        <f t="shared" si="205"/>
        <v>99999.000000764994</v>
      </c>
      <c r="BS153" s="6">
        <f t="shared" si="206"/>
        <v>99999.000000764994</v>
      </c>
      <c r="BT153" s="6" t="str">
        <f t="shared" si="230"/>
        <v>x</v>
      </c>
      <c r="BU153" s="6" t="str">
        <f t="shared" si="207"/>
        <v/>
      </c>
      <c r="BW153" s="82">
        <f t="shared" si="231"/>
        <v>9999999999</v>
      </c>
      <c r="BX153" s="80" t="str">
        <f t="shared" si="208"/>
        <v>x</v>
      </c>
      <c r="BY153" s="80" t="str">
        <f t="shared" si="209"/>
        <v/>
      </c>
      <c r="BZ153" s="56" t="str">
        <f t="shared" si="232"/>
        <v/>
      </c>
      <c r="CA153" s="56" t="str">
        <f t="shared" si="233"/>
        <v/>
      </c>
      <c r="CB153" s="88">
        <f t="shared" si="234"/>
        <v>0</v>
      </c>
      <c r="CC153" s="56" t="str">
        <f t="shared" si="210"/>
        <v/>
      </c>
      <c r="CD153" s="56"/>
      <c r="CE153" s="56"/>
      <c r="CF153" s="56"/>
      <c r="CG153" s="56"/>
      <c r="CH153" s="169">
        <f t="shared" si="235"/>
        <v>9999999999</v>
      </c>
      <c r="CI153" s="170">
        <f t="shared" si="236"/>
        <v>9999999999</v>
      </c>
      <c r="CJ153" s="171">
        <f t="shared" si="237"/>
        <v>9999999999</v>
      </c>
      <c r="CK153" s="172" t="str">
        <f t="shared" si="238"/>
        <v/>
      </c>
      <c r="CL153" s="173" t="str">
        <f t="shared" si="211"/>
        <v>x</v>
      </c>
      <c r="CN153" s="6" t="str">
        <f t="shared" si="239"/>
        <v/>
      </c>
      <c r="CO153" s="293" t="e">
        <f t="shared" ca="1" si="249"/>
        <v>#N/A</v>
      </c>
      <c r="CP153" s="6" t="e">
        <f t="shared" ca="1" si="240"/>
        <v>#N/A</v>
      </c>
      <c r="CQ153" s="61">
        <v>137</v>
      </c>
      <c r="CR153" s="6">
        <f t="shared" si="212"/>
        <v>0</v>
      </c>
      <c r="CS153" s="6">
        <f t="shared" si="213"/>
        <v>0</v>
      </c>
      <c r="CT153" s="56" t="str">
        <f t="shared" si="214"/>
        <v/>
      </c>
      <c r="CU153" s="76">
        <f t="shared" si="215"/>
        <v>0</v>
      </c>
      <c r="CV153" s="76">
        <f t="shared" si="216"/>
        <v>0</v>
      </c>
      <c r="CX153" s="6" t="str">
        <f t="shared" si="217"/>
        <v/>
      </c>
      <c r="CY153" s="6" t="str">
        <f t="shared" si="218"/>
        <v/>
      </c>
      <c r="CZ153" s="6" t="str">
        <f t="shared" si="219"/>
        <v/>
      </c>
      <c r="DA153" s="6"/>
      <c r="DB153" s="6"/>
      <c r="DC153" s="6"/>
      <c r="DG153" s="56" t="str">
        <f t="shared" si="220"/>
        <v/>
      </c>
      <c r="DH153" s="6">
        <f t="shared" si="221"/>
        <v>0</v>
      </c>
      <c r="DK153" s="6">
        <f t="shared" si="176"/>
        <v>0</v>
      </c>
      <c r="DL153" s="6" t="e">
        <f t="shared" si="177"/>
        <v>#N/A</v>
      </c>
      <c r="DN153" s="6" t="e">
        <f t="shared" si="170"/>
        <v>#N/A</v>
      </c>
      <c r="DP153" s="6" t="str">
        <f t="shared" si="222"/>
        <v/>
      </c>
      <c r="DQ153" s="293">
        <f t="shared" ca="1" si="251"/>
        <v>147</v>
      </c>
      <c r="DR153" s="6" t="str">
        <f t="shared" ca="1" si="241"/>
        <v>x</v>
      </c>
      <c r="DU153" s="293" t="e">
        <f t="shared" ca="1" si="242"/>
        <v>#N/A</v>
      </c>
      <c r="DV153" s="5"/>
      <c r="DW153" s="293" t="e">
        <f t="shared" ca="1" si="252"/>
        <v>#N/A</v>
      </c>
      <c r="DZ153" s="293" t="e">
        <f t="shared" ca="1" si="243"/>
        <v>#N/A</v>
      </c>
      <c r="EA153" s="293" t="e">
        <f t="shared" ca="1" si="244"/>
        <v>#N/A</v>
      </c>
      <c r="EB153" s="293" t="e">
        <f t="shared" ca="1" si="245"/>
        <v>#N/A</v>
      </c>
      <c r="EE153" s="6" t="str">
        <f t="shared" si="246"/>
        <v/>
      </c>
      <c r="EF153" s="293" t="e">
        <f t="shared" ca="1" si="247"/>
        <v>#N/A</v>
      </c>
      <c r="EG153" s="6" t="e">
        <f t="shared" ca="1" si="223"/>
        <v>#N/A</v>
      </c>
    </row>
    <row r="154" spans="3:137" x14ac:dyDescent="0.2">
      <c r="C154" s="75"/>
      <c r="D154" s="184" t="str">
        <f t="shared" si="186"/>
        <v/>
      </c>
      <c r="E154" s="649" t="str">
        <f t="shared" si="165"/>
        <v/>
      </c>
      <c r="F154" s="607" t="str">
        <f t="shared" si="185"/>
        <v>x</v>
      </c>
      <c r="G154" s="650"/>
      <c r="H154" s="651"/>
      <c r="I154" s="651"/>
      <c r="J154" s="651"/>
      <c r="K154" s="652"/>
      <c r="L154" s="889"/>
      <c r="M154" s="889"/>
      <c r="N154" s="653"/>
      <c r="O154" s="651"/>
      <c r="P154" s="651"/>
      <c r="Q154" s="654"/>
      <c r="R154" s="655"/>
      <c r="S154" s="607" t="str">
        <f t="shared" si="187"/>
        <v/>
      </c>
      <c r="T154" s="656" t="str">
        <f t="shared" si="188"/>
        <v/>
      </c>
      <c r="U154" s="656" t="str">
        <f t="shared" si="224"/>
        <v/>
      </c>
      <c r="V154" s="656" t="str">
        <f t="shared" si="189"/>
        <v/>
      </c>
      <c r="W154" s="719"/>
      <c r="X154" s="660"/>
      <c r="Y154" s="656" t="str">
        <f t="shared" si="166"/>
        <v/>
      </c>
      <c r="Z154" s="659"/>
      <c r="AA154" s="654"/>
      <c r="AB154" s="656" t="str">
        <f t="shared" si="190"/>
        <v/>
      </c>
      <c r="AC154" s="661" t="str">
        <f t="shared" si="225"/>
        <v/>
      </c>
      <c r="AE154" s="658" t="str">
        <f t="shared" si="191"/>
        <v/>
      </c>
      <c r="AF154" s="659"/>
      <c r="AT154" s="805" t="str">
        <f t="shared" si="250"/>
        <v/>
      </c>
      <c r="AU154" t="str">
        <f t="shared" si="226"/>
        <v/>
      </c>
      <c r="AV154" s="6" t="str">
        <f t="shared" si="192"/>
        <v/>
      </c>
      <c r="AW154" s="317" t="str">
        <f t="shared" si="193"/>
        <v/>
      </c>
      <c r="AX154" s="158" t="str">
        <f t="shared" si="194"/>
        <v/>
      </c>
      <c r="AY154" s="158" t="str">
        <f t="shared" si="195"/>
        <v/>
      </c>
      <c r="AZ154" s="309" t="str">
        <f t="shared" si="184"/>
        <v/>
      </c>
      <c r="BA154" s="318" t="str">
        <f t="shared" si="196"/>
        <v/>
      </c>
      <c r="BB154" s="473" t="str">
        <f t="shared" si="197"/>
        <v/>
      </c>
      <c r="BC154" s="80" t="str">
        <f t="shared" si="248"/>
        <v/>
      </c>
      <c r="BD154" s="56">
        <f t="shared" si="198"/>
        <v>1</v>
      </c>
      <c r="BF154" s="56" t="str">
        <f t="shared" si="199"/>
        <v/>
      </c>
      <c r="BG154" s="56" t="str">
        <f t="shared" si="200"/>
        <v/>
      </c>
      <c r="BH154" s="6" t="str">
        <f t="shared" si="201"/>
        <v/>
      </c>
      <c r="BI154" s="6">
        <v>443</v>
      </c>
      <c r="BJ154" s="56" t="str">
        <f>Stam!F141</f>
        <v>443 Publiciteit en advert.</v>
      </c>
      <c r="BK154" s="6" t="str">
        <f t="shared" si="202"/>
        <v/>
      </c>
      <c r="BL154" s="56">
        <f t="shared" si="227"/>
        <v>999999</v>
      </c>
      <c r="BM154" s="183">
        <f t="shared" si="228"/>
        <v>99999.00000077</v>
      </c>
      <c r="BN154" s="61">
        <v>138</v>
      </c>
      <c r="BO154" s="6">
        <f t="shared" si="203"/>
        <v>999999</v>
      </c>
      <c r="BP154" s="6">
        <f t="shared" si="204"/>
        <v>999999</v>
      </c>
      <c r="BQ154" s="6" t="str">
        <f t="shared" si="229"/>
        <v>x</v>
      </c>
      <c r="BR154" s="206">
        <f t="shared" si="205"/>
        <v>99999.00000077</v>
      </c>
      <c r="BS154" s="6">
        <f t="shared" si="206"/>
        <v>99999.00000077</v>
      </c>
      <c r="BT154" s="6" t="str">
        <f t="shared" si="230"/>
        <v>x</v>
      </c>
      <c r="BU154" s="6" t="str">
        <f t="shared" si="207"/>
        <v/>
      </c>
      <c r="BW154" s="82">
        <f t="shared" si="231"/>
        <v>9999999999</v>
      </c>
      <c r="BX154" s="80" t="str">
        <f t="shared" si="208"/>
        <v>x</v>
      </c>
      <c r="BY154" s="80" t="str">
        <f t="shared" si="209"/>
        <v/>
      </c>
      <c r="BZ154" s="56" t="str">
        <f t="shared" si="232"/>
        <v/>
      </c>
      <c r="CA154" s="56" t="str">
        <f t="shared" si="233"/>
        <v/>
      </c>
      <c r="CB154" s="88">
        <f t="shared" si="234"/>
        <v>0</v>
      </c>
      <c r="CC154" s="56" t="str">
        <f t="shared" si="210"/>
        <v/>
      </c>
      <c r="CD154" s="56"/>
      <c r="CE154" s="56"/>
      <c r="CF154" s="56"/>
      <c r="CG154" s="56"/>
      <c r="CH154" s="169">
        <f t="shared" si="235"/>
        <v>9999999999</v>
      </c>
      <c r="CI154" s="170">
        <f t="shared" si="236"/>
        <v>9999999999</v>
      </c>
      <c r="CJ154" s="171">
        <f t="shared" si="237"/>
        <v>9999999999</v>
      </c>
      <c r="CK154" s="172" t="str">
        <f t="shared" si="238"/>
        <v/>
      </c>
      <c r="CL154" s="173" t="str">
        <f t="shared" si="211"/>
        <v>x</v>
      </c>
      <c r="CN154" s="6" t="str">
        <f t="shared" si="239"/>
        <v/>
      </c>
      <c r="CO154" s="293" t="e">
        <f t="shared" ca="1" si="249"/>
        <v>#N/A</v>
      </c>
      <c r="CP154" s="6" t="e">
        <f t="shared" ca="1" si="240"/>
        <v>#N/A</v>
      </c>
      <c r="CQ154" s="61">
        <v>138</v>
      </c>
      <c r="CR154" s="6">
        <f t="shared" si="212"/>
        <v>0</v>
      </c>
      <c r="CS154" s="6">
        <f t="shared" si="213"/>
        <v>0</v>
      </c>
      <c r="CT154" s="56" t="str">
        <f t="shared" si="214"/>
        <v/>
      </c>
      <c r="CU154" s="76">
        <f t="shared" si="215"/>
        <v>0</v>
      </c>
      <c r="CV154" s="76">
        <f t="shared" si="216"/>
        <v>0</v>
      </c>
      <c r="CX154" s="6" t="str">
        <f t="shared" si="217"/>
        <v/>
      </c>
      <c r="CY154" s="6" t="str">
        <f t="shared" si="218"/>
        <v/>
      </c>
      <c r="CZ154" s="6" t="str">
        <f t="shared" si="219"/>
        <v/>
      </c>
      <c r="DG154" s="56" t="str">
        <f t="shared" si="220"/>
        <v/>
      </c>
      <c r="DH154" s="6">
        <f t="shared" si="221"/>
        <v>0</v>
      </c>
      <c r="DK154" s="6">
        <f t="shared" si="176"/>
        <v>0</v>
      </c>
      <c r="DL154" s="6" t="e">
        <f t="shared" si="177"/>
        <v>#N/A</v>
      </c>
      <c r="DN154" s="6" t="e">
        <f t="shared" si="170"/>
        <v>#N/A</v>
      </c>
      <c r="DP154" s="6" t="str">
        <f t="shared" si="222"/>
        <v/>
      </c>
      <c r="DQ154" s="293">
        <f t="shared" ca="1" si="251"/>
        <v>148</v>
      </c>
      <c r="DR154" s="6" t="str">
        <f t="shared" ca="1" si="241"/>
        <v>x</v>
      </c>
      <c r="DU154" s="293" t="e">
        <f t="shared" ca="1" si="242"/>
        <v>#N/A</v>
      </c>
      <c r="DV154" s="5"/>
      <c r="DW154" s="293" t="e">
        <f t="shared" ca="1" si="252"/>
        <v>#N/A</v>
      </c>
      <c r="DZ154" s="293" t="e">
        <f t="shared" ca="1" si="243"/>
        <v>#N/A</v>
      </c>
      <c r="EA154" s="293" t="e">
        <f t="shared" ca="1" si="244"/>
        <v>#N/A</v>
      </c>
      <c r="EB154" s="293" t="e">
        <f t="shared" ca="1" si="245"/>
        <v>#N/A</v>
      </c>
      <c r="EE154" s="6" t="str">
        <f t="shared" si="246"/>
        <v/>
      </c>
      <c r="EF154" s="293" t="e">
        <f t="shared" ca="1" si="247"/>
        <v>#N/A</v>
      </c>
      <c r="EG154" s="6" t="e">
        <f t="shared" ca="1" si="223"/>
        <v>#N/A</v>
      </c>
    </row>
    <row r="155" spans="3:137" x14ac:dyDescent="0.2">
      <c r="C155" s="75"/>
      <c r="D155" s="184" t="str">
        <f t="shared" si="186"/>
        <v/>
      </c>
      <c r="E155" s="649" t="str">
        <f t="shared" si="165"/>
        <v/>
      </c>
      <c r="F155" s="607" t="str">
        <f t="shared" si="185"/>
        <v>x</v>
      </c>
      <c r="G155" s="650"/>
      <c r="H155" s="651"/>
      <c r="I155" s="651"/>
      <c r="J155" s="651"/>
      <c r="K155" s="652"/>
      <c r="L155" s="889"/>
      <c r="M155" s="889"/>
      <c r="N155" s="653"/>
      <c r="O155" s="651"/>
      <c r="P155" s="651"/>
      <c r="Q155" s="654"/>
      <c r="R155" s="655"/>
      <c r="S155" s="607" t="str">
        <f t="shared" si="187"/>
        <v/>
      </c>
      <c r="T155" s="656" t="str">
        <f t="shared" si="188"/>
        <v/>
      </c>
      <c r="U155" s="656" t="str">
        <f t="shared" si="224"/>
        <v/>
      </c>
      <c r="V155" s="656" t="str">
        <f t="shared" si="189"/>
        <v/>
      </c>
      <c r="W155" s="719"/>
      <c r="X155" s="660"/>
      <c r="Y155" s="656" t="str">
        <f t="shared" si="166"/>
        <v/>
      </c>
      <c r="Z155" s="659"/>
      <c r="AA155" s="654"/>
      <c r="AB155" s="656" t="str">
        <f t="shared" si="190"/>
        <v/>
      </c>
      <c r="AC155" s="661" t="str">
        <f t="shared" si="225"/>
        <v/>
      </c>
      <c r="AE155" s="658" t="str">
        <f t="shared" si="191"/>
        <v/>
      </c>
      <c r="AF155" s="659"/>
      <c r="AT155" s="805" t="str">
        <f t="shared" si="250"/>
        <v/>
      </c>
      <c r="AU155" t="str">
        <f t="shared" si="226"/>
        <v/>
      </c>
      <c r="AV155" s="6" t="str">
        <f t="shared" si="192"/>
        <v/>
      </c>
      <c r="AW155" s="317" t="str">
        <f t="shared" si="193"/>
        <v/>
      </c>
      <c r="AX155" s="158" t="str">
        <f t="shared" si="194"/>
        <v/>
      </c>
      <c r="AY155" s="158" t="str">
        <f t="shared" si="195"/>
        <v/>
      </c>
      <c r="AZ155" s="309" t="str">
        <f t="shared" si="184"/>
        <v/>
      </c>
      <c r="BA155" s="318" t="str">
        <f t="shared" si="196"/>
        <v/>
      </c>
      <c r="BB155" s="473" t="str">
        <f t="shared" si="197"/>
        <v/>
      </c>
      <c r="BC155" s="80" t="str">
        <f t="shared" si="248"/>
        <v/>
      </c>
      <c r="BD155" s="56">
        <f t="shared" si="198"/>
        <v>1</v>
      </c>
      <c r="BF155" s="56" t="str">
        <f t="shared" si="199"/>
        <v/>
      </c>
      <c r="BG155" s="56" t="str">
        <f t="shared" si="200"/>
        <v/>
      </c>
      <c r="BH155" s="6" t="str">
        <f t="shared" si="201"/>
        <v/>
      </c>
      <c r="BI155" s="6">
        <v>444</v>
      </c>
      <c r="BJ155" s="56" t="str">
        <f>Stam!F142</f>
        <v>444 Vrij</v>
      </c>
      <c r="BK155" s="6" t="str">
        <f t="shared" si="202"/>
        <v/>
      </c>
      <c r="BL155" s="56">
        <f t="shared" si="227"/>
        <v>999999</v>
      </c>
      <c r="BM155" s="183">
        <f t="shared" si="228"/>
        <v>99999.000000775006</v>
      </c>
      <c r="BN155" s="61">
        <v>139</v>
      </c>
      <c r="BO155" s="6">
        <f t="shared" si="203"/>
        <v>999999</v>
      </c>
      <c r="BP155" s="6">
        <f t="shared" si="204"/>
        <v>999999</v>
      </c>
      <c r="BQ155" s="6" t="str">
        <f t="shared" si="229"/>
        <v>x</v>
      </c>
      <c r="BR155" s="206">
        <f t="shared" si="205"/>
        <v>99999.000000775006</v>
      </c>
      <c r="BS155" s="6">
        <f t="shared" si="206"/>
        <v>99999.000000775006</v>
      </c>
      <c r="BT155" s="6" t="str">
        <f t="shared" si="230"/>
        <v>x</v>
      </c>
      <c r="BU155" s="6" t="str">
        <f t="shared" si="207"/>
        <v/>
      </c>
      <c r="BW155" s="82">
        <f t="shared" si="231"/>
        <v>9999999999</v>
      </c>
      <c r="BX155" s="80" t="str">
        <f t="shared" si="208"/>
        <v>x</v>
      </c>
      <c r="BY155" s="80" t="str">
        <f t="shared" si="209"/>
        <v/>
      </c>
      <c r="BZ155" s="56" t="str">
        <f t="shared" si="232"/>
        <v/>
      </c>
      <c r="CA155" s="56" t="str">
        <f t="shared" si="233"/>
        <v/>
      </c>
      <c r="CB155" s="88">
        <f t="shared" si="234"/>
        <v>0</v>
      </c>
      <c r="CC155" s="56" t="str">
        <f t="shared" si="210"/>
        <v/>
      </c>
      <c r="CD155" s="56"/>
      <c r="CE155" s="56"/>
      <c r="CF155" s="56"/>
      <c r="CG155" s="56"/>
      <c r="CH155" s="169">
        <f t="shared" si="235"/>
        <v>9999999999</v>
      </c>
      <c r="CI155" s="170">
        <f t="shared" si="236"/>
        <v>9999999999</v>
      </c>
      <c r="CJ155" s="171">
        <f t="shared" si="237"/>
        <v>9999999999</v>
      </c>
      <c r="CK155" s="172" t="str">
        <f t="shared" si="238"/>
        <v/>
      </c>
      <c r="CL155" s="173" t="str">
        <f t="shared" si="211"/>
        <v>x</v>
      </c>
      <c r="CN155" s="6" t="str">
        <f t="shared" si="239"/>
        <v/>
      </c>
      <c r="CO155" s="293" t="e">
        <f t="shared" ca="1" si="249"/>
        <v>#N/A</v>
      </c>
      <c r="CP155" s="6" t="e">
        <f t="shared" ca="1" si="240"/>
        <v>#N/A</v>
      </c>
      <c r="CQ155" s="61">
        <v>139</v>
      </c>
      <c r="CR155" s="6">
        <f t="shared" si="212"/>
        <v>0</v>
      </c>
      <c r="CS155" s="6">
        <f t="shared" si="213"/>
        <v>0</v>
      </c>
      <c r="CT155" s="56" t="str">
        <f t="shared" si="214"/>
        <v/>
      </c>
      <c r="CU155" s="76">
        <f t="shared" si="215"/>
        <v>0</v>
      </c>
      <c r="CV155" s="76">
        <f t="shared" si="216"/>
        <v>0</v>
      </c>
      <c r="CX155" s="6" t="str">
        <f t="shared" si="217"/>
        <v/>
      </c>
      <c r="CY155" s="6" t="str">
        <f t="shared" si="218"/>
        <v/>
      </c>
      <c r="CZ155" s="6" t="str">
        <f t="shared" si="219"/>
        <v/>
      </c>
      <c r="DA155" s="56" t="s">
        <v>166</v>
      </c>
      <c r="DG155" s="56" t="str">
        <f t="shared" si="220"/>
        <v/>
      </c>
      <c r="DH155" s="6">
        <f t="shared" si="221"/>
        <v>0</v>
      </c>
      <c r="DK155" s="6">
        <f t="shared" si="176"/>
        <v>0</v>
      </c>
      <c r="DL155" s="6" t="e">
        <f t="shared" si="177"/>
        <v>#N/A</v>
      </c>
      <c r="DN155" s="6" t="e">
        <f t="shared" si="170"/>
        <v>#N/A</v>
      </c>
      <c r="DP155" s="6" t="str">
        <f t="shared" si="222"/>
        <v/>
      </c>
      <c r="DQ155" s="293">
        <f t="shared" ca="1" si="251"/>
        <v>149</v>
      </c>
      <c r="DR155" s="6" t="str">
        <f t="shared" ca="1" si="241"/>
        <v>x</v>
      </c>
      <c r="DU155" s="293" t="e">
        <f t="shared" ca="1" si="242"/>
        <v>#N/A</v>
      </c>
      <c r="DV155" s="5"/>
      <c r="DW155" s="293" t="e">
        <f t="shared" ca="1" si="252"/>
        <v>#N/A</v>
      </c>
      <c r="DZ155" s="293" t="e">
        <f t="shared" ca="1" si="243"/>
        <v>#N/A</v>
      </c>
      <c r="EA155" s="293" t="e">
        <f t="shared" ca="1" si="244"/>
        <v>#N/A</v>
      </c>
      <c r="EB155" s="293" t="e">
        <f t="shared" ca="1" si="245"/>
        <v>#N/A</v>
      </c>
      <c r="EE155" s="6" t="str">
        <f t="shared" si="246"/>
        <v/>
      </c>
      <c r="EF155" s="293" t="e">
        <f t="shared" ca="1" si="247"/>
        <v>#N/A</v>
      </c>
      <c r="EG155" s="6" t="e">
        <f t="shared" ca="1" si="223"/>
        <v>#N/A</v>
      </c>
    </row>
    <row r="156" spans="3:137" x14ac:dyDescent="0.2">
      <c r="C156" s="75"/>
      <c r="D156" s="184" t="str">
        <f t="shared" si="186"/>
        <v/>
      </c>
      <c r="E156" s="649" t="str">
        <f t="shared" si="165"/>
        <v/>
      </c>
      <c r="F156" s="607" t="str">
        <f t="shared" si="185"/>
        <v>x</v>
      </c>
      <c r="G156" s="650"/>
      <c r="H156" s="651"/>
      <c r="I156" s="651"/>
      <c r="J156" s="651"/>
      <c r="K156" s="652"/>
      <c r="L156" s="889"/>
      <c r="M156" s="889"/>
      <c r="N156" s="653"/>
      <c r="O156" s="651"/>
      <c r="P156" s="651"/>
      <c r="Q156" s="654"/>
      <c r="R156" s="655"/>
      <c r="S156" s="607" t="str">
        <f t="shared" si="187"/>
        <v/>
      </c>
      <c r="T156" s="656" t="str">
        <f t="shared" si="188"/>
        <v/>
      </c>
      <c r="U156" s="656" t="str">
        <f t="shared" si="224"/>
        <v/>
      </c>
      <c r="V156" s="656" t="str">
        <f t="shared" si="189"/>
        <v/>
      </c>
      <c r="W156" s="719"/>
      <c r="X156" s="660"/>
      <c r="Y156" s="656" t="str">
        <f t="shared" si="166"/>
        <v/>
      </c>
      <c r="Z156" s="659"/>
      <c r="AA156" s="654"/>
      <c r="AB156" s="656" t="str">
        <f t="shared" si="190"/>
        <v/>
      </c>
      <c r="AC156" s="661" t="str">
        <f t="shared" si="225"/>
        <v/>
      </c>
      <c r="AE156" s="658" t="str">
        <f t="shared" si="191"/>
        <v/>
      </c>
      <c r="AF156" s="659"/>
      <c r="AT156" s="805" t="str">
        <f t="shared" si="250"/>
        <v/>
      </c>
      <c r="AU156" t="str">
        <f t="shared" si="226"/>
        <v/>
      </c>
      <c r="AV156" s="6" t="str">
        <f t="shared" si="192"/>
        <v/>
      </c>
      <c r="AW156" s="317" t="str">
        <f t="shared" si="193"/>
        <v/>
      </c>
      <c r="AX156" s="158" t="str">
        <f t="shared" si="194"/>
        <v/>
      </c>
      <c r="AY156" s="158" t="str">
        <f t="shared" si="195"/>
        <v/>
      </c>
      <c r="AZ156" s="309" t="str">
        <f t="shared" si="184"/>
        <v/>
      </c>
      <c r="BA156" s="318" t="str">
        <f t="shared" si="196"/>
        <v/>
      </c>
      <c r="BB156" s="473" t="str">
        <f t="shared" si="197"/>
        <v/>
      </c>
      <c r="BC156" s="80" t="str">
        <f t="shared" si="248"/>
        <v/>
      </c>
      <c r="BD156" s="56">
        <f t="shared" si="198"/>
        <v>1</v>
      </c>
      <c r="BF156" s="56" t="str">
        <f t="shared" si="199"/>
        <v/>
      </c>
      <c r="BG156" s="56" t="str">
        <f t="shared" si="200"/>
        <v/>
      </c>
      <c r="BH156" s="6" t="str">
        <f t="shared" si="201"/>
        <v/>
      </c>
      <c r="BI156" s="6">
        <v>445</v>
      </c>
      <c r="BJ156" s="56" t="str">
        <f>Stam!F143</f>
        <v>445 Voeding drank genot</v>
      </c>
      <c r="BK156" s="6" t="str">
        <f t="shared" si="202"/>
        <v/>
      </c>
      <c r="BL156" s="56">
        <f t="shared" si="227"/>
        <v>999999</v>
      </c>
      <c r="BM156" s="183">
        <f t="shared" si="228"/>
        <v>99999.000000779997</v>
      </c>
      <c r="BN156" s="61">
        <v>140</v>
      </c>
      <c r="BO156" s="6">
        <f t="shared" si="203"/>
        <v>999999</v>
      </c>
      <c r="BP156" s="6">
        <f t="shared" si="204"/>
        <v>999999</v>
      </c>
      <c r="BQ156" s="6" t="str">
        <f t="shared" si="229"/>
        <v>x</v>
      </c>
      <c r="BR156" s="206">
        <f t="shared" si="205"/>
        <v>99999.000000779997</v>
      </c>
      <c r="BS156" s="6">
        <f t="shared" si="206"/>
        <v>99999.000000779997</v>
      </c>
      <c r="BT156" s="6" t="str">
        <f t="shared" si="230"/>
        <v>x</v>
      </c>
      <c r="BU156" s="6" t="str">
        <f t="shared" si="207"/>
        <v/>
      </c>
      <c r="BW156" s="82">
        <f t="shared" si="231"/>
        <v>9999999999</v>
      </c>
      <c r="BX156" s="80" t="str">
        <f t="shared" si="208"/>
        <v>x</v>
      </c>
      <c r="BY156" s="80" t="str">
        <f t="shared" si="209"/>
        <v/>
      </c>
      <c r="BZ156" s="56" t="str">
        <f t="shared" si="232"/>
        <v/>
      </c>
      <c r="CA156" s="56" t="str">
        <f t="shared" si="233"/>
        <v/>
      </c>
      <c r="CB156" s="88">
        <f t="shared" si="234"/>
        <v>0</v>
      </c>
      <c r="CC156" s="56" t="str">
        <f t="shared" si="210"/>
        <v/>
      </c>
      <c r="CD156" s="56"/>
      <c r="CE156" s="56"/>
      <c r="CF156" s="56"/>
      <c r="CG156" s="56"/>
      <c r="CH156" s="169">
        <f t="shared" si="235"/>
        <v>9999999999</v>
      </c>
      <c r="CI156" s="170">
        <f t="shared" si="236"/>
        <v>9999999999</v>
      </c>
      <c r="CJ156" s="171">
        <f t="shared" si="237"/>
        <v>9999999999</v>
      </c>
      <c r="CK156" s="172" t="str">
        <f t="shared" si="238"/>
        <v/>
      </c>
      <c r="CL156" s="173" t="str">
        <f t="shared" si="211"/>
        <v>x</v>
      </c>
      <c r="CN156" s="6" t="str">
        <f t="shared" si="239"/>
        <v/>
      </c>
      <c r="CO156" s="293" t="e">
        <f t="shared" ca="1" si="249"/>
        <v>#N/A</v>
      </c>
      <c r="CP156" s="6" t="e">
        <f t="shared" ca="1" si="240"/>
        <v>#N/A</v>
      </c>
      <c r="CQ156" s="61">
        <v>140</v>
      </c>
      <c r="CR156" s="6">
        <f t="shared" si="212"/>
        <v>0</v>
      </c>
      <c r="CS156" s="6">
        <f t="shared" si="213"/>
        <v>0</v>
      </c>
      <c r="CT156" s="56" t="str">
        <f t="shared" si="214"/>
        <v/>
      </c>
      <c r="CU156" s="76">
        <f t="shared" si="215"/>
        <v>0</v>
      </c>
      <c r="CV156" s="76">
        <f t="shared" si="216"/>
        <v>0</v>
      </c>
      <c r="CX156" s="6" t="str">
        <f t="shared" si="217"/>
        <v/>
      </c>
      <c r="CY156" s="6" t="str">
        <f t="shared" si="218"/>
        <v/>
      </c>
      <c r="CZ156" s="6" t="str">
        <f t="shared" si="219"/>
        <v/>
      </c>
      <c r="DB156" s="56" t="s">
        <v>162</v>
      </c>
      <c r="DG156" s="56" t="str">
        <f t="shared" si="220"/>
        <v/>
      </c>
      <c r="DH156" s="6">
        <f t="shared" si="221"/>
        <v>0</v>
      </c>
      <c r="DK156" s="6">
        <f t="shared" si="176"/>
        <v>0</v>
      </c>
      <c r="DL156" s="6" t="e">
        <f t="shared" si="177"/>
        <v>#N/A</v>
      </c>
      <c r="DN156" s="6" t="e">
        <f t="shared" si="170"/>
        <v>#N/A</v>
      </c>
      <c r="DP156" s="6" t="str">
        <f t="shared" si="222"/>
        <v/>
      </c>
      <c r="DQ156" s="293">
        <f t="shared" ca="1" si="251"/>
        <v>150</v>
      </c>
      <c r="DR156" s="6" t="str">
        <f t="shared" ca="1" si="241"/>
        <v>x</v>
      </c>
      <c r="DU156" s="293" t="e">
        <f t="shared" ca="1" si="242"/>
        <v>#N/A</v>
      </c>
      <c r="DV156" s="5"/>
      <c r="DW156" s="293" t="e">
        <f t="shared" ca="1" si="252"/>
        <v>#N/A</v>
      </c>
      <c r="DZ156" s="293" t="e">
        <f t="shared" ca="1" si="243"/>
        <v>#N/A</v>
      </c>
      <c r="EA156" s="293" t="e">
        <f t="shared" ca="1" si="244"/>
        <v>#N/A</v>
      </c>
      <c r="EB156" s="293" t="e">
        <f t="shared" ca="1" si="245"/>
        <v>#N/A</v>
      </c>
      <c r="EE156" s="6" t="str">
        <f t="shared" si="246"/>
        <v/>
      </c>
      <c r="EF156" s="293" t="e">
        <f t="shared" ca="1" si="247"/>
        <v>#N/A</v>
      </c>
      <c r="EG156" s="6" t="e">
        <f t="shared" ca="1" si="223"/>
        <v>#N/A</v>
      </c>
    </row>
    <row r="157" spans="3:137" x14ac:dyDescent="0.2">
      <c r="C157" s="75"/>
      <c r="D157" s="184" t="str">
        <f t="shared" si="186"/>
        <v/>
      </c>
      <c r="E157" s="649" t="str">
        <f t="shared" si="165"/>
        <v/>
      </c>
      <c r="F157" s="607" t="str">
        <f t="shared" si="185"/>
        <v>x</v>
      </c>
      <c r="G157" s="650"/>
      <c r="H157" s="651"/>
      <c r="I157" s="651"/>
      <c r="J157" s="651"/>
      <c r="K157" s="652"/>
      <c r="L157" s="889"/>
      <c r="M157" s="889"/>
      <c r="N157" s="653"/>
      <c r="O157" s="651"/>
      <c r="P157" s="651"/>
      <c r="Q157" s="654"/>
      <c r="R157" s="655"/>
      <c r="S157" s="607" t="str">
        <f t="shared" si="187"/>
        <v/>
      </c>
      <c r="T157" s="656" t="str">
        <f t="shared" si="188"/>
        <v/>
      </c>
      <c r="U157" s="656" t="str">
        <f t="shared" si="224"/>
        <v/>
      </c>
      <c r="V157" s="656" t="str">
        <f t="shared" si="189"/>
        <v/>
      </c>
      <c r="W157" s="719"/>
      <c r="X157" s="660"/>
      <c r="Y157" s="656" t="str">
        <f t="shared" si="166"/>
        <v/>
      </c>
      <c r="Z157" s="659"/>
      <c r="AA157" s="654"/>
      <c r="AB157" s="656" t="str">
        <f t="shared" si="190"/>
        <v/>
      </c>
      <c r="AC157" s="661" t="str">
        <f t="shared" si="225"/>
        <v/>
      </c>
      <c r="AE157" s="658" t="str">
        <f t="shared" si="191"/>
        <v/>
      </c>
      <c r="AF157" s="659"/>
      <c r="AT157" s="805" t="str">
        <f t="shared" si="250"/>
        <v/>
      </c>
      <c r="AU157" t="str">
        <f t="shared" si="226"/>
        <v/>
      </c>
      <c r="AV157" s="6" t="str">
        <f t="shared" si="192"/>
        <v/>
      </c>
      <c r="AW157" s="317" t="str">
        <f t="shared" si="193"/>
        <v/>
      </c>
      <c r="AX157" s="158" t="str">
        <f t="shared" si="194"/>
        <v/>
      </c>
      <c r="AY157" s="158" t="str">
        <f t="shared" si="195"/>
        <v/>
      </c>
      <c r="AZ157" s="309" t="str">
        <f t="shared" si="184"/>
        <v/>
      </c>
      <c r="BA157" s="318" t="str">
        <f t="shared" si="196"/>
        <v/>
      </c>
      <c r="BB157" s="473" t="str">
        <f t="shared" si="197"/>
        <v/>
      </c>
      <c r="BC157" s="80" t="str">
        <f t="shared" si="248"/>
        <v/>
      </c>
      <c r="BD157" s="56">
        <f t="shared" si="198"/>
        <v>1</v>
      </c>
      <c r="BF157" s="56" t="str">
        <f t="shared" si="199"/>
        <v/>
      </c>
      <c r="BG157" s="56" t="str">
        <f t="shared" si="200"/>
        <v/>
      </c>
      <c r="BH157" s="6" t="str">
        <f t="shared" si="201"/>
        <v/>
      </c>
      <c r="BI157" s="6">
        <v>446</v>
      </c>
      <c r="BJ157" s="56" t="str">
        <f>Stam!F144</f>
        <v>446 Representatie</v>
      </c>
      <c r="BK157" s="6" t="str">
        <f t="shared" si="202"/>
        <v/>
      </c>
      <c r="BL157" s="56">
        <f t="shared" si="227"/>
        <v>999999</v>
      </c>
      <c r="BM157" s="183">
        <f t="shared" si="228"/>
        <v>99999.000000785003</v>
      </c>
      <c r="BN157" s="61">
        <v>141</v>
      </c>
      <c r="BO157" s="6">
        <f t="shared" si="203"/>
        <v>999999</v>
      </c>
      <c r="BP157" s="6">
        <f t="shared" si="204"/>
        <v>999999</v>
      </c>
      <c r="BQ157" s="6" t="str">
        <f t="shared" si="229"/>
        <v>x</v>
      </c>
      <c r="BR157" s="206">
        <f t="shared" si="205"/>
        <v>99999.000000785003</v>
      </c>
      <c r="BS157" s="6">
        <f t="shared" si="206"/>
        <v>99999.000000785003</v>
      </c>
      <c r="BT157" s="6" t="str">
        <f t="shared" si="230"/>
        <v>x</v>
      </c>
      <c r="BU157" s="6" t="str">
        <f t="shared" si="207"/>
        <v/>
      </c>
      <c r="BW157" s="82">
        <f t="shared" si="231"/>
        <v>9999999999</v>
      </c>
      <c r="BX157" s="80" t="str">
        <f t="shared" si="208"/>
        <v>x</v>
      </c>
      <c r="BY157" s="80" t="str">
        <f t="shared" si="209"/>
        <v/>
      </c>
      <c r="BZ157" s="56" t="str">
        <f t="shared" si="232"/>
        <v/>
      </c>
      <c r="CA157" s="56" t="str">
        <f t="shared" si="233"/>
        <v/>
      </c>
      <c r="CB157" s="88">
        <f t="shared" si="234"/>
        <v>0</v>
      </c>
      <c r="CC157" s="56" t="str">
        <f t="shared" si="210"/>
        <v/>
      </c>
      <c r="CD157" s="56"/>
      <c r="CE157" s="56"/>
      <c r="CF157" s="56"/>
      <c r="CG157" s="56"/>
      <c r="CH157" s="169">
        <f t="shared" si="235"/>
        <v>9999999999</v>
      </c>
      <c r="CI157" s="170">
        <f t="shared" si="236"/>
        <v>9999999999</v>
      </c>
      <c r="CJ157" s="171">
        <f t="shared" si="237"/>
        <v>9999999999</v>
      </c>
      <c r="CK157" s="172" t="str">
        <f t="shared" si="238"/>
        <v/>
      </c>
      <c r="CL157" s="173" t="str">
        <f t="shared" si="211"/>
        <v>x</v>
      </c>
      <c r="CN157" s="6" t="str">
        <f t="shared" si="239"/>
        <v/>
      </c>
      <c r="CO157" s="293" t="e">
        <f t="shared" ca="1" si="249"/>
        <v>#N/A</v>
      </c>
      <c r="CP157" s="6" t="e">
        <f t="shared" ca="1" si="240"/>
        <v>#N/A</v>
      </c>
      <c r="CQ157" s="61">
        <v>141</v>
      </c>
      <c r="CR157" s="6">
        <f t="shared" si="212"/>
        <v>0</v>
      </c>
      <c r="CS157" s="6">
        <f t="shared" si="213"/>
        <v>0</v>
      </c>
      <c r="CT157" s="56" t="str">
        <f t="shared" si="214"/>
        <v/>
      </c>
      <c r="CU157" s="76">
        <f t="shared" si="215"/>
        <v>0</v>
      </c>
      <c r="CV157" s="76">
        <f t="shared" si="216"/>
        <v>0</v>
      </c>
      <c r="CX157" s="6" t="str">
        <f t="shared" si="217"/>
        <v/>
      </c>
      <c r="CY157" s="6" t="str">
        <f t="shared" si="218"/>
        <v/>
      </c>
      <c r="CZ157" s="6" t="str">
        <f t="shared" si="219"/>
        <v/>
      </c>
      <c r="DA157" s="56" t="str">
        <f>1&amp;$DA$155&amp;"div"</f>
        <v>13adiv</v>
      </c>
      <c r="DB157" s="56">
        <f>SUMIF(CZ:CZ,DA157,V:V)</f>
        <v>0</v>
      </c>
      <c r="DG157" s="56" t="str">
        <f t="shared" si="220"/>
        <v/>
      </c>
      <c r="DH157" s="6">
        <f t="shared" si="221"/>
        <v>0</v>
      </c>
      <c r="DK157" s="6">
        <f t="shared" si="176"/>
        <v>0</v>
      </c>
      <c r="DL157" s="6" t="e">
        <f t="shared" si="177"/>
        <v>#N/A</v>
      </c>
      <c r="DN157" s="6" t="e">
        <f t="shared" si="170"/>
        <v>#N/A</v>
      </c>
      <c r="DP157" s="6" t="str">
        <f t="shared" si="222"/>
        <v/>
      </c>
      <c r="DQ157" s="293">
        <f t="shared" ca="1" si="251"/>
        <v>151</v>
      </c>
      <c r="DR157" s="6" t="str">
        <f t="shared" ca="1" si="241"/>
        <v>x</v>
      </c>
      <c r="DU157" s="293" t="e">
        <f t="shared" ca="1" si="242"/>
        <v>#N/A</v>
      </c>
      <c r="DV157" s="5"/>
      <c r="DW157" s="293" t="e">
        <f t="shared" ca="1" si="252"/>
        <v>#N/A</v>
      </c>
      <c r="DZ157" s="293" t="e">
        <f t="shared" ca="1" si="243"/>
        <v>#N/A</v>
      </c>
      <c r="EA157" s="293" t="e">
        <f t="shared" ca="1" si="244"/>
        <v>#N/A</v>
      </c>
      <c r="EB157" s="293" t="e">
        <f t="shared" ca="1" si="245"/>
        <v>#N/A</v>
      </c>
      <c r="EE157" s="6" t="str">
        <f t="shared" si="246"/>
        <v/>
      </c>
      <c r="EF157" s="293" t="e">
        <f t="shared" ca="1" si="247"/>
        <v>#N/A</v>
      </c>
      <c r="EG157" s="6" t="e">
        <f t="shared" ca="1" si="223"/>
        <v>#N/A</v>
      </c>
    </row>
    <row r="158" spans="3:137" x14ac:dyDescent="0.2">
      <c r="C158" s="75"/>
      <c r="D158" s="184" t="str">
        <f t="shared" si="186"/>
        <v/>
      </c>
      <c r="E158" s="649" t="str">
        <f t="shared" ref="E158:E221" si="253">IF(ISERROR(BG158),1,IF(ISERROR(BF158),2,IF(AND(H158="Liq",I158=""),3,IF(AND(H158="Liq",Y158&lt;0),4,IF(DH158=1,5,IF(AND($BH$5=1,H158="Oba"),6,IF(AND($BH$4=1,H158="Mem"),7,IF(AND(DK158="LiqD",P158&lt;&gt;"120 Debiteuren"),8,IF(AND(DK158="LiqC",P158&lt;&gt;"130 Crediteuren"),9,"")))))))))</f>
        <v/>
      </c>
      <c r="F158" s="607" t="str">
        <f t="shared" si="185"/>
        <v>x</v>
      </c>
      <c r="G158" s="650"/>
      <c r="H158" s="651"/>
      <c r="I158" s="651"/>
      <c r="J158" s="651"/>
      <c r="K158" s="652"/>
      <c r="L158" s="889"/>
      <c r="M158" s="889"/>
      <c r="N158" s="653"/>
      <c r="O158" s="651"/>
      <c r="P158" s="651"/>
      <c r="Q158" s="654"/>
      <c r="R158" s="655"/>
      <c r="S158" s="607" t="str">
        <f t="shared" si="187"/>
        <v/>
      </c>
      <c r="T158" s="656" t="str">
        <f t="shared" si="188"/>
        <v/>
      </c>
      <c r="U158" s="656" t="str">
        <f t="shared" si="224"/>
        <v/>
      </c>
      <c r="V158" s="656" t="str">
        <f t="shared" si="189"/>
        <v/>
      </c>
      <c r="W158" s="719"/>
      <c r="X158" s="660"/>
      <c r="Y158" s="656" t="str">
        <f t="shared" si="166"/>
        <v/>
      </c>
      <c r="Z158" s="659"/>
      <c r="AA158" s="654"/>
      <c r="AB158" s="656" t="str">
        <f t="shared" si="190"/>
        <v/>
      </c>
      <c r="AC158" s="661" t="str">
        <f t="shared" si="225"/>
        <v/>
      </c>
      <c r="AE158" s="658" t="str">
        <f t="shared" si="191"/>
        <v/>
      </c>
      <c r="AF158" s="659"/>
      <c r="AT158" s="805" t="str">
        <f t="shared" si="250"/>
        <v/>
      </c>
      <c r="AU158" t="str">
        <f t="shared" si="226"/>
        <v/>
      </c>
      <c r="AV158" s="6" t="str">
        <f t="shared" si="192"/>
        <v/>
      </c>
      <c r="AW158" s="317" t="str">
        <f t="shared" si="193"/>
        <v/>
      </c>
      <c r="AX158" s="158" t="str">
        <f t="shared" si="194"/>
        <v/>
      </c>
      <c r="AY158" s="158" t="str">
        <f t="shared" si="195"/>
        <v/>
      </c>
      <c r="AZ158" s="309" t="str">
        <f t="shared" si="184"/>
        <v/>
      </c>
      <c r="BA158" s="318" t="str">
        <f t="shared" si="196"/>
        <v/>
      </c>
      <c r="BB158" s="473" t="str">
        <f t="shared" si="197"/>
        <v/>
      </c>
      <c r="BC158" s="80" t="str">
        <f t="shared" si="248"/>
        <v/>
      </c>
      <c r="BD158" s="56">
        <f t="shared" si="198"/>
        <v>1</v>
      </c>
      <c r="BF158" s="56" t="str">
        <f t="shared" si="199"/>
        <v/>
      </c>
      <c r="BG158" s="56" t="str">
        <f t="shared" si="200"/>
        <v/>
      </c>
      <c r="BH158" s="6" t="str">
        <f t="shared" si="201"/>
        <v/>
      </c>
      <c r="BI158" s="6">
        <v>447</v>
      </c>
      <c r="BJ158" s="56" t="str">
        <f>Stam!F145</f>
        <v>447 Overige representatie</v>
      </c>
      <c r="BK158" s="6" t="str">
        <f t="shared" si="202"/>
        <v/>
      </c>
      <c r="BL158" s="56">
        <f t="shared" si="227"/>
        <v>999999</v>
      </c>
      <c r="BM158" s="183">
        <f t="shared" si="228"/>
        <v>99999.000000789994</v>
      </c>
      <c r="BN158" s="61">
        <v>142</v>
      </c>
      <c r="BO158" s="6">
        <f t="shared" si="203"/>
        <v>999999</v>
      </c>
      <c r="BP158" s="6">
        <f t="shared" si="204"/>
        <v>999999</v>
      </c>
      <c r="BQ158" s="6" t="str">
        <f t="shared" si="229"/>
        <v>x</v>
      </c>
      <c r="BR158" s="206">
        <f t="shared" si="205"/>
        <v>99999.000000789994</v>
      </c>
      <c r="BS158" s="6">
        <f t="shared" si="206"/>
        <v>99999.000000789994</v>
      </c>
      <c r="BT158" s="6" t="str">
        <f t="shared" si="230"/>
        <v>x</v>
      </c>
      <c r="BU158" s="6" t="str">
        <f t="shared" si="207"/>
        <v/>
      </c>
      <c r="BW158" s="82">
        <f t="shared" si="231"/>
        <v>9999999999</v>
      </c>
      <c r="BX158" s="80" t="str">
        <f t="shared" si="208"/>
        <v>x</v>
      </c>
      <c r="BY158" s="80" t="str">
        <f t="shared" si="209"/>
        <v/>
      </c>
      <c r="BZ158" s="56" t="str">
        <f t="shared" si="232"/>
        <v/>
      </c>
      <c r="CA158" s="56" t="str">
        <f t="shared" si="233"/>
        <v/>
      </c>
      <c r="CB158" s="88">
        <f t="shared" si="234"/>
        <v>0</v>
      </c>
      <c r="CC158" s="56" t="str">
        <f t="shared" si="210"/>
        <v/>
      </c>
      <c r="CD158" s="56"/>
      <c r="CE158" s="56"/>
      <c r="CF158" s="56"/>
      <c r="CG158" s="56"/>
      <c r="CH158" s="169">
        <f t="shared" si="235"/>
        <v>9999999999</v>
      </c>
      <c r="CI158" s="170">
        <f t="shared" si="236"/>
        <v>9999999999</v>
      </c>
      <c r="CJ158" s="171">
        <f t="shared" si="237"/>
        <v>9999999999</v>
      </c>
      <c r="CK158" s="172" t="str">
        <f t="shared" si="238"/>
        <v/>
      </c>
      <c r="CL158" s="173" t="str">
        <f t="shared" si="211"/>
        <v>x</v>
      </c>
      <c r="CN158" s="6" t="str">
        <f t="shared" si="239"/>
        <v/>
      </c>
      <c r="CO158" s="293" t="e">
        <f t="shared" ca="1" si="249"/>
        <v>#N/A</v>
      </c>
      <c r="CP158" s="6" t="e">
        <f t="shared" ca="1" si="240"/>
        <v>#N/A</v>
      </c>
      <c r="CQ158" s="61">
        <v>142</v>
      </c>
      <c r="CR158" s="6">
        <f t="shared" si="212"/>
        <v>0</v>
      </c>
      <c r="CS158" s="6">
        <f t="shared" si="213"/>
        <v>0</v>
      </c>
      <c r="CT158" s="56" t="str">
        <f t="shared" si="214"/>
        <v/>
      </c>
      <c r="CU158" s="76">
        <f t="shared" si="215"/>
        <v>0</v>
      </c>
      <c r="CV158" s="76">
        <f t="shared" si="216"/>
        <v>0</v>
      </c>
      <c r="CX158" s="6" t="str">
        <f t="shared" si="217"/>
        <v/>
      </c>
      <c r="CY158" s="6" t="str">
        <f t="shared" si="218"/>
        <v/>
      </c>
      <c r="CZ158" s="6" t="str">
        <f t="shared" si="219"/>
        <v/>
      </c>
      <c r="DA158" s="56" t="str">
        <f>2&amp;$DA$155&amp;"div"</f>
        <v>23adiv</v>
      </c>
      <c r="DB158" s="56">
        <f t="shared" ref="DB158:DB168" si="254">SUMIF(CZ:CZ,DA158,V:V)</f>
        <v>0</v>
      </c>
      <c r="DG158" s="56" t="str">
        <f t="shared" si="220"/>
        <v/>
      </c>
      <c r="DH158" s="6">
        <f t="shared" si="221"/>
        <v>0</v>
      </c>
      <c r="DK158" s="6">
        <f t="shared" si="176"/>
        <v>0</v>
      </c>
      <c r="DL158" s="6" t="e">
        <f t="shared" si="177"/>
        <v>#N/A</v>
      </c>
      <c r="DN158" s="6" t="e">
        <f t="shared" si="170"/>
        <v>#N/A</v>
      </c>
      <c r="DP158" s="6" t="str">
        <f t="shared" si="222"/>
        <v/>
      </c>
      <c r="DQ158" s="293">
        <f t="shared" ca="1" si="251"/>
        <v>152</v>
      </c>
      <c r="DR158" s="6" t="str">
        <f t="shared" ca="1" si="241"/>
        <v>x</v>
      </c>
      <c r="DU158" s="293" t="e">
        <f t="shared" ca="1" si="242"/>
        <v>#N/A</v>
      </c>
      <c r="DV158" s="5"/>
      <c r="DW158" s="293" t="e">
        <f t="shared" ca="1" si="252"/>
        <v>#N/A</v>
      </c>
      <c r="DZ158" s="293" t="e">
        <f t="shared" ca="1" si="243"/>
        <v>#N/A</v>
      </c>
      <c r="EA158" s="293" t="e">
        <f t="shared" ca="1" si="244"/>
        <v>#N/A</v>
      </c>
      <c r="EB158" s="293" t="e">
        <f t="shared" ca="1" si="245"/>
        <v>#N/A</v>
      </c>
      <c r="EE158" s="6" t="str">
        <f t="shared" si="246"/>
        <v/>
      </c>
      <c r="EF158" s="293" t="e">
        <f t="shared" ca="1" si="247"/>
        <v>#N/A</v>
      </c>
      <c r="EG158" s="6" t="e">
        <f t="shared" ca="1" si="223"/>
        <v>#N/A</v>
      </c>
    </row>
    <row r="159" spans="3:137" x14ac:dyDescent="0.2">
      <c r="C159" s="75"/>
      <c r="D159" s="184" t="str">
        <f t="shared" si="186"/>
        <v/>
      </c>
      <c r="E159" s="649" t="str">
        <f t="shared" si="253"/>
        <v/>
      </c>
      <c r="F159" s="607" t="str">
        <f t="shared" si="185"/>
        <v>x</v>
      </c>
      <c r="G159" s="650"/>
      <c r="H159" s="651"/>
      <c r="I159" s="651"/>
      <c r="J159" s="651"/>
      <c r="K159" s="652"/>
      <c r="L159" s="889"/>
      <c r="M159" s="889"/>
      <c r="N159" s="653"/>
      <c r="O159" s="651"/>
      <c r="P159" s="651"/>
      <c r="Q159" s="654"/>
      <c r="R159" s="655"/>
      <c r="S159" s="607" t="str">
        <f t="shared" si="187"/>
        <v/>
      </c>
      <c r="T159" s="656" t="str">
        <f t="shared" si="188"/>
        <v/>
      </c>
      <c r="U159" s="656" t="str">
        <f t="shared" si="224"/>
        <v/>
      </c>
      <c r="V159" s="656" t="str">
        <f t="shared" si="189"/>
        <v/>
      </c>
      <c r="W159" s="719"/>
      <c r="X159" s="660"/>
      <c r="Y159" s="656" t="str">
        <f t="shared" ref="Y159:Y222" si="255">IF(T159="","",IF(ISERROR(BC159),0,IF(AND(OR(H159="Ink",H159="Liq",H159="Mem"),BC159="vord",X159&lt;&gt;"",ISNUMBER(Z159),Z159&gt;0),Z159,IF(AND(BC159="vord",X159&lt;&gt;"",H159="Ink",ISNUMBER(AF159)),X159/(1+X159)*(T159+AF159),IF(BC159="vord",X159/(1+X159)*T159,0)))))</f>
        <v/>
      </c>
      <c r="Z159" s="659"/>
      <c r="AA159" s="654"/>
      <c r="AB159" s="656" t="str">
        <f t="shared" si="190"/>
        <v/>
      </c>
      <c r="AC159" s="661" t="str">
        <f t="shared" si="225"/>
        <v/>
      </c>
      <c r="AE159" s="658" t="str">
        <f t="shared" si="191"/>
        <v/>
      </c>
      <c r="AF159" s="659"/>
      <c r="AT159" s="805" t="str">
        <f t="shared" si="250"/>
        <v/>
      </c>
      <c r="AU159" t="str">
        <f t="shared" si="226"/>
        <v/>
      </c>
      <c r="AV159" s="6" t="str">
        <f t="shared" si="192"/>
        <v/>
      </c>
      <c r="AW159" s="317" t="str">
        <f t="shared" si="193"/>
        <v/>
      </c>
      <c r="AX159" s="158" t="str">
        <f t="shared" si="194"/>
        <v/>
      </c>
      <c r="AY159" s="158" t="str">
        <f t="shared" si="195"/>
        <v/>
      </c>
      <c r="AZ159" s="309" t="str">
        <f t="shared" si="184"/>
        <v/>
      </c>
      <c r="BA159" s="318" t="str">
        <f t="shared" si="196"/>
        <v/>
      </c>
      <c r="BB159" s="473" t="str">
        <f t="shared" si="197"/>
        <v/>
      </c>
      <c r="BC159" s="80" t="str">
        <f t="shared" si="248"/>
        <v/>
      </c>
      <c r="BD159" s="56">
        <f t="shared" si="198"/>
        <v>1</v>
      </c>
      <c r="BF159" s="56" t="str">
        <f t="shared" si="199"/>
        <v/>
      </c>
      <c r="BG159" s="56" t="str">
        <f t="shared" si="200"/>
        <v/>
      </c>
      <c r="BH159" s="6" t="str">
        <f t="shared" si="201"/>
        <v/>
      </c>
      <c r="BI159" s="6">
        <v>448</v>
      </c>
      <c r="BJ159" s="56" t="str">
        <f>Stam!F146</f>
        <v>448 Vrij</v>
      </c>
      <c r="BK159" s="6" t="str">
        <f t="shared" si="202"/>
        <v/>
      </c>
      <c r="BL159" s="56">
        <f t="shared" si="227"/>
        <v>999999</v>
      </c>
      <c r="BM159" s="183">
        <f t="shared" si="228"/>
        <v>99999.000000795</v>
      </c>
      <c r="BN159" s="61">
        <v>143</v>
      </c>
      <c r="BO159" s="6">
        <f t="shared" si="203"/>
        <v>999999</v>
      </c>
      <c r="BP159" s="6">
        <f t="shared" si="204"/>
        <v>999999</v>
      </c>
      <c r="BQ159" s="6" t="str">
        <f t="shared" si="229"/>
        <v>x</v>
      </c>
      <c r="BR159" s="206">
        <f t="shared" si="205"/>
        <v>99999.000000795</v>
      </c>
      <c r="BS159" s="6">
        <f t="shared" si="206"/>
        <v>99999.000000795</v>
      </c>
      <c r="BT159" s="6" t="str">
        <f t="shared" si="230"/>
        <v>x</v>
      </c>
      <c r="BU159" s="6" t="str">
        <f t="shared" si="207"/>
        <v/>
      </c>
      <c r="BW159" s="82">
        <f t="shared" si="231"/>
        <v>9999999999</v>
      </c>
      <c r="BX159" s="80" t="str">
        <f t="shared" si="208"/>
        <v>x</v>
      </c>
      <c r="BY159" s="80" t="str">
        <f t="shared" si="209"/>
        <v/>
      </c>
      <c r="BZ159" s="56" t="str">
        <f t="shared" si="232"/>
        <v/>
      </c>
      <c r="CA159" s="56" t="str">
        <f t="shared" si="233"/>
        <v/>
      </c>
      <c r="CB159" s="88">
        <f t="shared" si="234"/>
        <v>0</v>
      </c>
      <c r="CC159" s="56" t="str">
        <f t="shared" si="210"/>
        <v/>
      </c>
      <c r="CD159" s="56"/>
      <c r="CE159" s="56"/>
      <c r="CF159" s="56"/>
      <c r="CG159" s="56"/>
      <c r="CH159" s="169">
        <f t="shared" si="235"/>
        <v>9999999999</v>
      </c>
      <c r="CI159" s="170">
        <f t="shared" si="236"/>
        <v>9999999999</v>
      </c>
      <c r="CJ159" s="171">
        <f t="shared" si="237"/>
        <v>9999999999</v>
      </c>
      <c r="CK159" s="172" t="str">
        <f t="shared" si="238"/>
        <v/>
      </c>
      <c r="CL159" s="173" t="str">
        <f t="shared" si="211"/>
        <v>x</v>
      </c>
      <c r="CN159" s="6" t="str">
        <f t="shared" si="239"/>
        <v/>
      </c>
      <c r="CO159" s="293" t="e">
        <f t="shared" ca="1" si="249"/>
        <v>#N/A</v>
      </c>
      <c r="CP159" s="6" t="e">
        <f t="shared" ca="1" si="240"/>
        <v>#N/A</v>
      </c>
      <c r="CQ159" s="61">
        <v>143</v>
      </c>
      <c r="CR159" s="6">
        <f t="shared" si="212"/>
        <v>0</v>
      </c>
      <c r="CS159" s="6">
        <f t="shared" si="213"/>
        <v>0</v>
      </c>
      <c r="CT159" s="56" t="str">
        <f t="shared" si="214"/>
        <v/>
      </c>
      <c r="CU159" s="76">
        <f t="shared" si="215"/>
        <v>0</v>
      </c>
      <c r="CV159" s="76">
        <f t="shared" si="216"/>
        <v>0</v>
      </c>
      <c r="CX159" s="6" t="str">
        <f t="shared" si="217"/>
        <v/>
      </c>
      <c r="CY159" s="6" t="str">
        <f t="shared" si="218"/>
        <v/>
      </c>
      <c r="CZ159" s="6" t="str">
        <f t="shared" si="219"/>
        <v/>
      </c>
      <c r="DA159" s="56" t="str">
        <f>3&amp;$DA$155&amp;"div"</f>
        <v>33adiv</v>
      </c>
      <c r="DB159" s="56">
        <f t="shared" si="254"/>
        <v>0</v>
      </c>
      <c r="DG159" s="56" t="str">
        <f t="shared" si="220"/>
        <v/>
      </c>
      <c r="DH159" s="6">
        <f t="shared" si="221"/>
        <v>0</v>
      </c>
      <c r="DK159" s="6">
        <f t="shared" si="176"/>
        <v>0</v>
      </c>
      <c r="DL159" s="6" t="e">
        <f t="shared" si="177"/>
        <v>#N/A</v>
      </c>
      <c r="DN159" s="6" t="e">
        <f t="shared" si="170"/>
        <v>#N/A</v>
      </c>
      <c r="DP159" s="6" t="str">
        <f t="shared" si="222"/>
        <v/>
      </c>
      <c r="DQ159" s="293">
        <f t="shared" ca="1" si="251"/>
        <v>153</v>
      </c>
      <c r="DR159" s="6" t="str">
        <f t="shared" ca="1" si="241"/>
        <v>x</v>
      </c>
      <c r="DU159" s="293" t="e">
        <f t="shared" ca="1" si="242"/>
        <v>#N/A</v>
      </c>
      <c r="DV159" s="5"/>
      <c r="DW159" s="293" t="e">
        <f t="shared" ca="1" si="252"/>
        <v>#N/A</v>
      </c>
      <c r="DZ159" s="293" t="e">
        <f t="shared" ca="1" si="243"/>
        <v>#N/A</v>
      </c>
      <c r="EA159" s="293" t="e">
        <f t="shared" ca="1" si="244"/>
        <v>#N/A</v>
      </c>
      <c r="EB159" s="293" t="e">
        <f t="shared" ca="1" si="245"/>
        <v>#N/A</v>
      </c>
      <c r="EE159" s="6" t="str">
        <f t="shared" si="246"/>
        <v/>
      </c>
      <c r="EF159" s="293" t="e">
        <f t="shared" ca="1" si="247"/>
        <v>#N/A</v>
      </c>
      <c r="EG159" s="6" t="e">
        <f t="shared" ca="1" si="223"/>
        <v>#N/A</v>
      </c>
    </row>
    <row r="160" spans="3:137" x14ac:dyDescent="0.2">
      <c r="C160" s="75"/>
      <c r="D160" s="184" t="str">
        <f t="shared" si="186"/>
        <v/>
      </c>
      <c r="E160" s="649" t="str">
        <f t="shared" si="253"/>
        <v/>
      </c>
      <c r="F160" s="607" t="str">
        <f t="shared" si="185"/>
        <v>x</v>
      </c>
      <c r="G160" s="650"/>
      <c r="H160" s="651"/>
      <c r="I160" s="651"/>
      <c r="J160" s="651"/>
      <c r="K160" s="652"/>
      <c r="L160" s="889"/>
      <c r="M160" s="889"/>
      <c r="N160" s="653"/>
      <c r="O160" s="651"/>
      <c r="P160" s="651"/>
      <c r="Q160" s="654"/>
      <c r="R160" s="655"/>
      <c r="S160" s="607" t="str">
        <f t="shared" si="187"/>
        <v/>
      </c>
      <c r="T160" s="656" t="str">
        <f t="shared" si="188"/>
        <v/>
      </c>
      <c r="U160" s="656" t="str">
        <f t="shared" si="224"/>
        <v/>
      </c>
      <c r="V160" s="656" t="str">
        <f t="shared" si="189"/>
        <v/>
      </c>
      <c r="W160" s="719"/>
      <c r="X160" s="660"/>
      <c r="Y160" s="656" t="str">
        <f t="shared" si="255"/>
        <v/>
      </c>
      <c r="Z160" s="659"/>
      <c r="AA160" s="654"/>
      <c r="AB160" s="656" t="str">
        <f t="shared" si="190"/>
        <v/>
      </c>
      <c r="AC160" s="661" t="str">
        <f t="shared" si="225"/>
        <v/>
      </c>
      <c r="AE160" s="658" t="str">
        <f t="shared" si="191"/>
        <v/>
      </c>
      <c r="AF160" s="659"/>
      <c r="AT160" s="805" t="str">
        <f t="shared" si="250"/>
        <v/>
      </c>
      <c r="AU160" t="str">
        <f t="shared" si="226"/>
        <v/>
      </c>
      <c r="AV160" s="6" t="str">
        <f t="shared" si="192"/>
        <v/>
      </c>
      <c r="AW160" s="317" t="str">
        <f t="shared" si="193"/>
        <v/>
      </c>
      <c r="AX160" s="158" t="str">
        <f t="shared" si="194"/>
        <v/>
      </c>
      <c r="AY160" s="158" t="str">
        <f t="shared" si="195"/>
        <v/>
      </c>
      <c r="AZ160" s="309" t="str">
        <f t="shared" si="184"/>
        <v/>
      </c>
      <c r="BA160" s="318" t="str">
        <f t="shared" si="196"/>
        <v/>
      </c>
      <c r="BB160" s="473" t="str">
        <f t="shared" si="197"/>
        <v/>
      </c>
      <c r="BC160" s="80" t="str">
        <f t="shared" si="248"/>
        <v/>
      </c>
      <c r="BD160" s="56">
        <f t="shared" si="198"/>
        <v>1</v>
      </c>
      <c r="BF160" s="56" t="str">
        <f t="shared" si="199"/>
        <v/>
      </c>
      <c r="BG160" s="56" t="str">
        <f t="shared" si="200"/>
        <v/>
      </c>
      <c r="BH160" s="6" t="str">
        <f t="shared" si="201"/>
        <v/>
      </c>
      <c r="BI160" s="6">
        <v>449</v>
      </c>
      <c r="BJ160" s="56" t="str">
        <f>Stam!F147</f>
        <v>449 Vrij</v>
      </c>
      <c r="BK160" s="6" t="str">
        <f t="shared" si="202"/>
        <v/>
      </c>
      <c r="BL160" s="56">
        <f t="shared" si="227"/>
        <v>999999</v>
      </c>
      <c r="BM160" s="183">
        <f t="shared" si="228"/>
        <v>99999.000000800006</v>
      </c>
      <c r="BN160" s="61">
        <v>144</v>
      </c>
      <c r="BO160" s="6">
        <f t="shared" si="203"/>
        <v>999999</v>
      </c>
      <c r="BP160" s="6">
        <f t="shared" si="204"/>
        <v>999999</v>
      </c>
      <c r="BQ160" s="6" t="str">
        <f t="shared" si="229"/>
        <v>x</v>
      </c>
      <c r="BR160" s="206">
        <f t="shared" si="205"/>
        <v>99999.000000800006</v>
      </c>
      <c r="BS160" s="6">
        <f t="shared" si="206"/>
        <v>99999.000000800006</v>
      </c>
      <c r="BT160" s="6" t="str">
        <f t="shared" si="230"/>
        <v>x</v>
      </c>
      <c r="BU160" s="6" t="str">
        <f t="shared" si="207"/>
        <v/>
      </c>
      <c r="BW160" s="82">
        <f t="shared" si="231"/>
        <v>9999999999</v>
      </c>
      <c r="BX160" s="80" t="str">
        <f t="shared" si="208"/>
        <v>x</v>
      </c>
      <c r="BY160" s="80" t="str">
        <f t="shared" si="209"/>
        <v/>
      </c>
      <c r="BZ160" s="56" t="str">
        <f t="shared" si="232"/>
        <v/>
      </c>
      <c r="CA160" s="56" t="str">
        <f t="shared" si="233"/>
        <v/>
      </c>
      <c r="CB160" s="88">
        <f t="shared" si="234"/>
        <v>0</v>
      </c>
      <c r="CC160" s="56" t="str">
        <f t="shared" si="210"/>
        <v/>
      </c>
      <c r="CD160" s="56"/>
      <c r="CE160" s="56"/>
      <c r="CF160" s="56"/>
      <c r="CG160" s="56"/>
      <c r="CH160" s="169">
        <f t="shared" si="235"/>
        <v>9999999999</v>
      </c>
      <c r="CI160" s="170">
        <f t="shared" si="236"/>
        <v>9999999999</v>
      </c>
      <c r="CJ160" s="171">
        <f t="shared" si="237"/>
        <v>9999999999</v>
      </c>
      <c r="CK160" s="172" t="str">
        <f t="shared" si="238"/>
        <v/>
      </c>
      <c r="CL160" s="173" t="str">
        <f t="shared" si="211"/>
        <v>x</v>
      </c>
      <c r="CN160" s="6" t="str">
        <f t="shared" si="239"/>
        <v/>
      </c>
      <c r="CO160" s="293" t="e">
        <f t="shared" ca="1" si="249"/>
        <v>#N/A</v>
      </c>
      <c r="CP160" s="6" t="e">
        <f t="shared" ca="1" si="240"/>
        <v>#N/A</v>
      </c>
      <c r="CQ160" s="61">
        <v>144</v>
      </c>
      <c r="CR160" s="6">
        <f t="shared" si="212"/>
        <v>0</v>
      </c>
      <c r="CS160" s="6">
        <f t="shared" si="213"/>
        <v>0</v>
      </c>
      <c r="CT160" s="56" t="str">
        <f t="shared" si="214"/>
        <v/>
      </c>
      <c r="CU160" s="76">
        <f t="shared" si="215"/>
        <v>0</v>
      </c>
      <c r="CV160" s="76">
        <f t="shared" si="216"/>
        <v>0</v>
      </c>
      <c r="CX160" s="6" t="str">
        <f t="shared" si="217"/>
        <v/>
      </c>
      <c r="CY160" s="6" t="str">
        <f t="shared" si="218"/>
        <v/>
      </c>
      <c r="CZ160" s="6" t="str">
        <f t="shared" si="219"/>
        <v/>
      </c>
      <c r="DA160" s="56" t="str">
        <f>4&amp;$DA$155&amp;"div"</f>
        <v>43adiv</v>
      </c>
      <c r="DB160" s="56">
        <f t="shared" si="254"/>
        <v>0</v>
      </c>
      <c r="DG160" s="56" t="str">
        <f t="shared" si="220"/>
        <v/>
      </c>
      <c r="DH160" s="6">
        <f t="shared" si="221"/>
        <v>0</v>
      </c>
      <c r="DK160" s="6">
        <f t="shared" si="176"/>
        <v>0</v>
      </c>
      <c r="DL160" s="6" t="e">
        <f t="shared" si="177"/>
        <v>#N/A</v>
      </c>
      <c r="DN160" s="6" t="e">
        <f t="shared" si="170"/>
        <v>#N/A</v>
      </c>
      <c r="DP160" s="6" t="str">
        <f t="shared" si="222"/>
        <v/>
      </c>
      <c r="DQ160" s="293">
        <f t="shared" ca="1" si="251"/>
        <v>154</v>
      </c>
      <c r="DR160" s="6" t="str">
        <f t="shared" ca="1" si="241"/>
        <v>x</v>
      </c>
      <c r="DU160" s="293" t="e">
        <f t="shared" ca="1" si="242"/>
        <v>#N/A</v>
      </c>
      <c r="DV160" s="5"/>
      <c r="DW160" s="293" t="e">
        <f t="shared" ca="1" si="252"/>
        <v>#N/A</v>
      </c>
      <c r="DZ160" s="293" t="e">
        <f t="shared" ca="1" si="243"/>
        <v>#N/A</v>
      </c>
      <c r="EA160" s="293" t="e">
        <f t="shared" ca="1" si="244"/>
        <v>#N/A</v>
      </c>
      <c r="EB160" s="293" t="e">
        <f t="shared" ca="1" si="245"/>
        <v>#N/A</v>
      </c>
      <c r="EE160" s="6" t="str">
        <f t="shared" si="246"/>
        <v/>
      </c>
      <c r="EF160" s="293" t="e">
        <f t="shared" ca="1" si="247"/>
        <v>#N/A</v>
      </c>
      <c r="EG160" s="6" t="e">
        <f t="shared" ca="1" si="223"/>
        <v>#N/A</v>
      </c>
    </row>
    <row r="161" spans="3:137" x14ac:dyDescent="0.2">
      <c r="C161" s="75"/>
      <c r="D161" s="184" t="str">
        <f t="shared" si="186"/>
        <v/>
      </c>
      <c r="E161" s="649" t="str">
        <f t="shared" si="253"/>
        <v/>
      </c>
      <c r="F161" s="607" t="str">
        <f t="shared" si="185"/>
        <v>x</v>
      </c>
      <c r="G161" s="650"/>
      <c r="H161" s="651"/>
      <c r="I161" s="651"/>
      <c r="J161" s="651"/>
      <c r="K161" s="652"/>
      <c r="L161" s="889"/>
      <c r="M161" s="889"/>
      <c r="N161" s="653"/>
      <c r="O161" s="651"/>
      <c r="P161" s="651"/>
      <c r="Q161" s="654"/>
      <c r="R161" s="655"/>
      <c r="S161" s="607" t="str">
        <f t="shared" si="187"/>
        <v/>
      </c>
      <c r="T161" s="656" t="str">
        <f t="shared" si="188"/>
        <v/>
      </c>
      <c r="U161" s="656" t="str">
        <f t="shared" si="224"/>
        <v/>
      </c>
      <c r="V161" s="656" t="str">
        <f t="shared" si="189"/>
        <v/>
      </c>
      <c r="W161" s="719"/>
      <c r="X161" s="660"/>
      <c r="Y161" s="656" t="str">
        <f t="shared" si="255"/>
        <v/>
      </c>
      <c r="Z161" s="659"/>
      <c r="AA161" s="654"/>
      <c r="AB161" s="656" t="str">
        <f t="shared" si="190"/>
        <v/>
      </c>
      <c r="AC161" s="661" t="str">
        <f t="shared" si="225"/>
        <v/>
      </c>
      <c r="AE161" s="658" t="str">
        <f t="shared" si="191"/>
        <v/>
      </c>
      <c r="AF161" s="659"/>
      <c r="AT161" s="805" t="str">
        <f t="shared" si="250"/>
        <v/>
      </c>
      <c r="AU161" t="str">
        <f t="shared" si="226"/>
        <v/>
      </c>
      <c r="AV161" s="6" t="str">
        <f t="shared" si="192"/>
        <v/>
      </c>
      <c r="AW161" s="317" t="str">
        <f t="shared" si="193"/>
        <v/>
      </c>
      <c r="AX161" s="158" t="str">
        <f t="shared" si="194"/>
        <v/>
      </c>
      <c r="AY161" s="158" t="str">
        <f t="shared" si="195"/>
        <v/>
      </c>
      <c r="AZ161" s="309" t="str">
        <f t="shared" si="184"/>
        <v/>
      </c>
      <c r="BA161" s="318" t="str">
        <f t="shared" si="196"/>
        <v/>
      </c>
      <c r="BB161" s="473" t="str">
        <f t="shared" si="197"/>
        <v/>
      </c>
      <c r="BC161" s="80" t="str">
        <f t="shared" si="248"/>
        <v/>
      </c>
      <c r="BD161" s="56">
        <f t="shared" si="198"/>
        <v>1</v>
      </c>
      <c r="BF161" s="56" t="str">
        <f t="shared" si="199"/>
        <v/>
      </c>
      <c r="BG161" s="56" t="str">
        <f t="shared" si="200"/>
        <v/>
      </c>
      <c r="BH161" s="6" t="str">
        <f t="shared" si="201"/>
        <v/>
      </c>
      <c r="BI161" s="6">
        <v>450</v>
      </c>
      <c r="BJ161" s="56" t="str">
        <f>Stam!F148</f>
        <v>450 Cursussen en opleiding</v>
      </c>
      <c r="BK161" s="6" t="str">
        <f t="shared" si="202"/>
        <v/>
      </c>
      <c r="BL161" s="56">
        <f t="shared" si="227"/>
        <v>999999</v>
      </c>
      <c r="BM161" s="183">
        <f t="shared" si="228"/>
        <v>99999.000000804997</v>
      </c>
      <c r="BN161" s="61">
        <v>145</v>
      </c>
      <c r="BO161" s="6">
        <f t="shared" si="203"/>
        <v>999999</v>
      </c>
      <c r="BP161" s="6">
        <f t="shared" si="204"/>
        <v>999999</v>
      </c>
      <c r="BQ161" s="6" t="str">
        <f t="shared" si="229"/>
        <v>x</v>
      </c>
      <c r="BR161" s="206">
        <f t="shared" si="205"/>
        <v>99999.000000804997</v>
      </c>
      <c r="BS161" s="6">
        <f t="shared" si="206"/>
        <v>99999.000000804997</v>
      </c>
      <c r="BT161" s="6" t="str">
        <f t="shared" si="230"/>
        <v>x</v>
      </c>
      <c r="BU161" s="6" t="str">
        <f t="shared" si="207"/>
        <v/>
      </c>
      <c r="BW161" s="82">
        <f t="shared" si="231"/>
        <v>9999999999</v>
      </c>
      <c r="BX161" s="80" t="str">
        <f t="shared" si="208"/>
        <v>x</v>
      </c>
      <c r="BY161" s="80" t="str">
        <f t="shared" si="209"/>
        <v/>
      </c>
      <c r="BZ161" s="56" t="str">
        <f t="shared" si="232"/>
        <v/>
      </c>
      <c r="CA161" s="56" t="str">
        <f t="shared" si="233"/>
        <v/>
      </c>
      <c r="CB161" s="88">
        <f t="shared" si="234"/>
        <v>0</v>
      </c>
      <c r="CC161" s="56" t="str">
        <f t="shared" si="210"/>
        <v/>
      </c>
      <c r="CD161" s="56"/>
      <c r="CE161" s="56"/>
      <c r="CF161" s="56"/>
      <c r="CG161" s="56"/>
      <c r="CH161" s="169">
        <f t="shared" si="235"/>
        <v>9999999999</v>
      </c>
      <c r="CI161" s="170">
        <f t="shared" si="236"/>
        <v>9999999999</v>
      </c>
      <c r="CJ161" s="171">
        <f t="shared" si="237"/>
        <v>9999999999</v>
      </c>
      <c r="CK161" s="172" t="str">
        <f t="shared" si="238"/>
        <v/>
      </c>
      <c r="CL161" s="173" t="str">
        <f t="shared" si="211"/>
        <v>x</v>
      </c>
      <c r="CN161" s="6" t="str">
        <f t="shared" si="239"/>
        <v/>
      </c>
      <c r="CO161" s="293" t="e">
        <f t="shared" ca="1" si="249"/>
        <v>#N/A</v>
      </c>
      <c r="CP161" s="6" t="e">
        <f t="shared" ca="1" si="240"/>
        <v>#N/A</v>
      </c>
      <c r="CQ161" s="61">
        <v>145</v>
      </c>
      <c r="CR161" s="6">
        <f t="shared" si="212"/>
        <v>0</v>
      </c>
      <c r="CS161" s="6">
        <f t="shared" si="213"/>
        <v>0</v>
      </c>
      <c r="CT161" s="56" t="str">
        <f t="shared" si="214"/>
        <v/>
      </c>
      <c r="CU161" s="76">
        <f t="shared" si="215"/>
        <v>0</v>
      </c>
      <c r="CV161" s="76">
        <f t="shared" si="216"/>
        <v>0</v>
      </c>
      <c r="CX161" s="6" t="str">
        <f t="shared" si="217"/>
        <v/>
      </c>
      <c r="CY161" s="6" t="str">
        <f t="shared" si="218"/>
        <v/>
      </c>
      <c r="CZ161" s="6" t="str">
        <f t="shared" si="219"/>
        <v/>
      </c>
      <c r="DA161" s="56" t="str">
        <f>5&amp;$DA$155&amp;"div"</f>
        <v>53adiv</v>
      </c>
      <c r="DB161" s="56">
        <f t="shared" si="254"/>
        <v>0</v>
      </c>
      <c r="DG161" s="56" t="str">
        <f t="shared" si="220"/>
        <v/>
      </c>
      <c r="DH161" s="6">
        <f t="shared" si="221"/>
        <v>0</v>
      </c>
      <c r="DK161" s="6">
        <f t="shared" si="176"/>
        <v>0</v>
      </c>
      <c r="DL161" s="6" t="e">
        <f t="shared" si="177"/>
        <v>#N/A</v>
      </c>
      <c r="DN161" s="6" t="e">
        <f t="shared" ref="DN161:DN224" si="256">IF(OR(DL161="banst",DL161="liqcst",DL161="liqdst"),"bank","")</f>
        <v>#N/A</v>
      </c>
      <c r="DP161" s="6" t="str">
        <f t="shared" si="222"/>
        <v/>
      </c>
      <c r="DQ161" s="293">
        <f t="shared" ca="1" si="251"/>
        <v>155</v>
      </c>
      <c r="DR161" s="6" t="str">
        <f t="shared" ca="1" si="241"/>
        <v>x</v>
      </c>
      <c r="DU161" s="293" t="e">
        <f t="shared" ca="1" si="242"/>
        <v>#N/A</v>
      </c>
      <c r="DV161" s="5"/>
      <c r="DW161" s="293" t="e">
        <f t="shared" ca="1" si="252"/>
        <v>#N/A</v>
      </c>
      <c r="DZ161" s="293" t="e">
        <f t="shared" ca="1" si="243"/>
        <v>#N/A</v>
      </c>
      <c r="EA161" s="293" t="e">
        <f t="shared" ca="1" si="244"/>
        <v>#N/A</v>
      </c>
      <c r="EB161" s="293" t="e">
        <f t="shared" ca="1" si="245"/>
        <v>#N/A</v>
      </c>
      <c r="EE161" s="6" t="str">
        <f t="shared" si="246"/>
        <v/>
      </c>
      <c r="EF161" s="293" t="e">
        <f t="shared" ca="1" si="247"/>
        <v>#N/A</v>
      </c>
      <c r="EG161" s="6" t="e">
        <f t="shared" ca="1" si="223"/>
        <v>#N/A</v>
      </c>
    </row>
    <row r="162" spans="3:137" x14ac:dyDescent="0.2">
      <c r="C162" s="75"/>
      <c r="D162" s="184" t="str">
        <f t="shared" si="186"/>
        <v/>
      </c>
      <c r="E162" s="649" t="str">
        <f t="shared" si="253"/>
        <v/>
      </c>
      <c r="F162" s="607" t="str">
        <f t="shared" si="185"/>
        <v>x</v>
      </c>
      <c r="G162" s="650"/>
      <c r="H162" s="651"/>
      <c r="I162" s="651"/>
      <c r="J162" s="651"/>
      <c r="K162" s="652"/>
      <c r="L162" s="889"/>
      <c r="M162" s="889"/>
      <c r="N162" s="653"/>
      <c r="O162" s="651"/>
      <c r="P162" s="651"/>
      <c r="Q162" s="654"/>
      <c r="R162" s="655"/>
      <c r="S162" s="607" t="str">
        <f t="shared" si="187"/>
        <v/>
      </c>
      <c r="T162" s="656" t="str">
        <f t="shared" si="188"/>
        <v/>
      </c>
      <c r="U162" s="656" t="str">
        <f t="shared" si="224"/>
        <v/>
      </c>
      <c r="V162" s="656" t="str">
        <f t="shared" si="189"/>
        <v/>
      </c>
      <c r="W162" s="719"/>
      <c r="X162" s="660"/>
      <c r="Y162" s="656" t="str">
        <f t="shared" si="255"/>
        <v/>
      </c>
      <c r="Z162" s="659"/>
      <c r="AA162" s="654"/>
      <c r="AB162" s="656" t="str">
        <f t="shared" si="190"/>
        <v/>
      </c>
      <c r="AC162" s="661" t="str">
        <f t="shared" si="225"/>
        <v/>
      </c>
      <c r="AE162" s="658" t="str">
        <f t="shared" si="191"/>
        <v/>
      </c>
      <c r="AF162" s="659"/>
      <c r="AT162" s="805" t="str">
        <f t="shared" si="250"/>
        <v/>
      </c>
      <c r="AU162" t="str">
        <f t="shared" si="226"/>
        <v/>
      </c>
      <c r="AV162" s="6" t="str">
        <f t="shared" si="192"/>
        <v/>
      </c>
      <c r="AW162" s="317" t="str">
        <f t="shared" si="193"/>
        <v/>
      </c>
      <c r="AX162" s="158" t="str">
        <f t="shared" si="194"/>
        <v/>
      </c>
      <c r="AY162" s="158" t="str">
        <f t="shared" si="195"/>
        <v/>
      </c>
      <c r="AZ162" s="309" t="str">
        <f t="shared" si="184"/>
        <v/>
      </c>
      <c r="BA162" s="318" t="str">
        <f t="shared" si="196"/>
        <v/>
      </c>
      <c r="BB162" s="473" t="str">
        <f t="shared" si="197"/>
        <v/>
      </c>
      <c r="BC162" s="80" t="str">
        <f t="shared" si="248"/>
        <v/>
      </c>
      <c r="BD162" s="56">
        <f t="shared" si="198"/>
        <v>1</v>
      </c>
      <c r="BF162" s="56" t="str">
        <f t="shared" si="199"/>
        <v/>
      </c>
      <c r="BG162" s="56" t="str">
        <f t="shared" si="200"/>
        <v/>
      </c>
      <c r="BH162" s="6" t="str">
        <f t="shared" si="201"/>
        <v/>
      </c>
      <c r="BI162" s="6">
        <v>451</v>
      </c>
      <c r="BJ162" s="56" t="str">
        <f>Stam!F149</f>
        <v>451 Administratiekosten</v>
      </c>
      <c r="BK162" s="6" t="str">
        <f t="shared" si="202"/>
        <v/>
      </c>
      <c r="BL162" s="56">
        <f t="shared" si="227"/>
        <v>999999</v>
      </c>
      <c r="BM162" s="183">
        <f t="shared" si="228"/>
        <v>99999.000000810003</v>
      </c>
      <c r="BN162" s="61">
        <v>146</v>
      </c>
      <c r="BO162" s="6">
        <f t="shared" si="203"/>
        <v>999999</v>
      </c>
      <c r="BP162" s="6">
        <f t="shared" si="204"/>
        <v>999999</v>
      </c>
      <c r="BQ162" s="6" t="str">
        <f t="shared" si="229"/>
        <v>x</v>
      </c>
      <c r="BR162" s="206">
        <f t="shared" si="205"/>
        <v>99999.000000810003</v>
      </c>
      <c r="BS162" s="6">
        <f t="shared" si="206"/>
        <v>99999.000000810003</v>
      </c>
      <c r="BT162" s="6" t="str">
        <f t="shared" si="230"/>
        <v>x</v>
      </c>
      <c r="BU162" s="6" t="str">
        <f t="shared" si="207"/>
        <v/>
      </c>
      <c r="BW162" s="82">
        <f t="shared" si="231"/>
        <v>9999999999</v>
      </c>
      <c r="BX162" s="80" t="str">
        <f t="shared" si="208"/>
        <v>x</v>
      </c>
      <c r="BY162" s="80" t="str">
        <f t="shared" si="209"/>
        <v/>
      </c>
      <c r="BZ162" s="56" t="str">
        <f t="shared" si="232"/>
        <v/>
      </c>
      <c r="CA162" s="56" t="str">
        <f t="shared" si="233"/>
        <v/>
      </c>
      <c r="CB162" s="88">
        <f t="shared" si="234"/>
        <v>0</v>
      </c>
      <c r="CC162" s="56" t="str">
        <f t="shared" si="210"/>
        <v/>
      </c>
      <c r="CD162" s="56"/>
      <c r="CE162" s="56"/>
      <c r="CF162" s="56"/>
      <c r="CG162" s="56"/>
      <c r="CH162" s="169">
        <f t="shared" si="235"/>
        <v>9999999999</v>
      </c>
      <c r="CI162" s="170">
        <f t="shared" si="236"/>
        <v>9999999999</v>
      </c>
      <c r="CJ162" s="171">
        <f t="shared" si="237"/>
        <v>9999999999</v>
      </c>
      <c r="CK162" s="172" t="str">
        <f t="shared" si="238"/>
        <v/>
      </c>
      <c r="CL162" s="173" t="str">
        <f t="shared" si="211"/>
        <v>x</v>
      </c>
      <c r="CN162" s="6" t="str">
        <f t="shared" si="239"/>
        <v/>
      </c>
      <c r="CO162" s="293" t="e">
        <f t="shared" ca="1" si="249"/>
        <v>#N/A</v>
      </c>
      <c r="CP162" s="6" t="e">
        <f t="shared" ca="1" si="240"/>
        <v>#N/A</v>
      </c>
      <c r="CQ162" s="61">
        <v>146</v>
      </c>
      <c r="CR162" s="6">
        <f t="shared" si="212"/>
        <v>0</v>
      </c>
      <c r="CS162" s="6">
        <f t="shared" si="213"/>
        <v>0</v>
      </c>
      <c r="CT162" s="56" t="str">
        <f t="shared" si="214"/>
        <v/>
      </c>
      <c r="CU162" s="76">
        <f t="shared" si="215"/>
        <v>0</v>
      </c>
      <c r="CV162" s="76">
        <f t="shared" si="216"/>
        <v>0</v>
      </c>
      <c r="CX162" s="6" t="str">
        <f t="shared" si="217"/>
        <v/>
      </c>
      <c r="CY162" s="6" t="str">
        <f t="shared" si="218"/>
        <v/>
      </c>
      <c r="CZ162" s="6" t="str">
        <f t="shared" si="219"/>
        <v/>
      </c>
      <c r="DA162" s="56" t="str">
        <f>6&amp;$DA$155&amp;"div"</f>
        <v>63adiv</v>
      </c>
      <c r="DB162" s="56">
        <f t="shared" si="254"/>
        <v>0</v>
      </c>
      <c r="DG162" s="56" t="str">
        <f t="shared" si="220"/>
        <v/>
      </c>
      <c r="DH162" s="6">
        <f t="shared" si="221"/>
        <v>0</v>
      </c>
      <c r="DK162" s="6">
        <f t="shared" si="176"/>
        <v>0</v>
      </c>
      <c r="DL162" s="6" t="e">
        <f t="shared" si="177"/>
        <v>#N/A</v>
      </c>
      <c r="DN162" s="6" t="e">
        <f t="shared" si="256"/>
        <v>#N/A</v>
      </c>
      <c r="DP162" s="6" t="str">
        <f t="shared" si="222"/>
        <v/>
      </c>
      <c r="DQ162" s="293">
        <f t="shared" ca="1" si="251"/>
        <v>156</v>
      </c>
      <c r="DR162" s="6" t="str">
        <f t="shared" ca="1" si="241"/>
        <v>x</v>
      </c>
      <c r="DU162" s="293" t="e">
        <f t="shared" ca="1" si="242"/>
        <v>#N/A</v>
      </c>
      <c r="DV162" s="5"/>
      <c r="DW162" s="293" t="e">
        <f t="shared" ca="1" si="252"/>
        <v>#N/A</v>
      </c>
      <c r="DZ162" s="293" t="e">
        <f t="shared" ca="1" si="243"/>
        <v>#N/A</v>
      </c>
      <c r="EA162" s="293" t="e">
        <f t="shared" ca="1" si="244"/>
        <v>#N/A</v>
      </c>
      <c r="EB162" s="293" t="e">
        <f t="shared" ca="1" si="245"/>
        <v>#N/A</v>
      </c>
      <c r="EE162" s="6" t="str">
        <f t="shared" si="246"/>
        <v/>
      </c>
      <c r="EF162" s="293" t="e">
        <f t="shared" ca="1" si="247"/>
        <v>#N/A</v>
      </c>
      <c r="EG162" s="6" t="e">
        <f t="shared" ca="1" si="223"/>
        <v>#N/A</v>
      </c>
    </row>
    <row r="163" spans="3:137" x14ac:dyDescent="0.2">
      <c r="C163" s="75"/>
      <c r="D163" s="184" t="str">
        <f t="shared" si="186"/>
        <v/>
      </c>
      <c r="E163" s="649" t="str">
        <f t="shared" si="253"/>
        <v/>
      </c>
      <c r="F163" s="607" t="str">
        <f t="shared" si="185"/>
        <v>x</v>
      </c>
      <c r="G163" s="650"/>
      <c r="H163" s="651"/>
      <c r="I163" s="651"/>
      <c r="J163" s="651"/>
      <c r="K163" s="652"/>
      <c r="L163" s="889"/>
      <c r="M163" s="889"/>
      <c r="N163" s="653"/>
      <c r="O163" s="651"/>
      <c r="P163" s="651"/>
      <c r="Q163" s="654"/>
      <c r="R163" s="655"/>
      <c r="S163" s="607" t="str">
        <f t="shared" si="187"/>
        <v/>
      </c>
      <c r="T163" s="656" t="str">
        <f t="shared" si="188"/>
        <v/>
      </c>
      <c r="U163" s="656" t="str">
        <f t="shared" si="224"/>
        <v/>
      </c>
      <c r="V163" s="656" t="str">
        <f t="shared" si="189"/>
        <v/>
      </c>
      <c r="W163" s="719"/>
      <c r="X163" s="660"/>
      <c r="Y163" s="656" t="str">
        <f t="shared" si="255"/>
        <v/>
      </c>
      <c r="Z163" s="659"/>
      <c r="AA163" s="654"/>
      <c r="AB163" s="656" t="str">
        <f t="shared" si="190"/>
        <v/>
      </c>
      <c r="AC163" s="661" t="str">
        <f t="shared" si="225"/>
        <v/>
      </c>
      <c r="AE163" s="658" t="str">
        <f t="shared" si="191"/>
        <v/>
      </c>
      <c r="AF163" s="659"/>
      <c r="AT163" s="805" t="str">
        <f t="shared" si="250"/>
        <v/>
      </c>
      <c r="AU163" t="str">
        <f t="shared" si="226"/>
        <v/>
      </c>
      <c r="AV163" s="6" t="str">
        <f t="shared" si="192"/>
        <v/>
      </c>
      <c r="AW163" s="317" t="str">
        <f t="shared" si="193"/>
        <v/>
      </c>
      <c r="AX163" s="158" t="str">
        <f t="shared" si="194"/>
        <v/>
      </c>
      <c r="AY163" s="158" t="str">
        <f t="shared" si="195"/>
        <v/>
      </c>
      <c r="AZ163" s="309" t="str">
        <f t="shared" si="184"/>
        <v/>
      </c>
      <c r="BA163" s="318" t="str">
        <f t="shared" si="196"/>
        <v/>
      </c>
      <c r="BB163" s="473" t="str">
        <f t="shared" si="197"/>
        <v/>
      </c>
      <c r="BC163" s="80" t="str">
        <f t="shared" si="248"/>
        <v/>
      </c>
      <c r="BD163" s="56">
        <f t="shared" si="198"/>
        <v>1</v>
      </c>
      <c r="BF163" s="56" t="str">
        <f t="shared" si="199"/>
        <v/>
      </c>
      <c r="BG163" s="56" t="str">
        <f t="shared" si="200"/>
        <v/>
      </c>
      <c r="BH163" s="6" t="str">
        <f t="shared" si="201"/>
        <v/>
      </c>
      <c r="BI163" s="6">
        <v>452</v>
      </c>
      <c r="BJ163" s="56" t="str">
        <f>Stam!F150</f>
        <v>452 Heffingen, rechten/kvk</v>
      </c>
      <c r="BK163" s="6" t="str">
        <f t="shared" si="202"/>
        <v/>
      </c>
      <c r="BL163" s="56">
        <f t="shared" si="227"/>
        <v>999999</v>
      </c>
      <c r="BM163" s="183">
        <f t="shared" si="228"/>
        <v>99999.000000814995</v>
      </c>
      <c r="BN163" s="61">
        <v>147</v>
      </c>
      <c r="BO163" s="6">
        <f t="shared" si="203"/>
        <v>999999</v>
      </c>
      <c r="BP163" s="6">
        <f t="shared" si="204"/>
        <v>999999</v>
      </c>
      <c r="BQ163" s="6" t="str">
        <f t="shared" si="229"/>
        <v>x</v>
      </c>
      <c r="BR163" s="206">
        <f t="shared" si="205"/>
        <v>99999.000000814995</v>
      </c>
      <c r="BS163" s="6">
        <f t="shared" si="206"/>
        <v>99999.000000814995</v>
      </c>
      <c r="BT163" s="6" t="str">
        <f t="shared" si="230"/>
        <v>x</v>
      </c>
      <c r="BU163" s="6" t="str">
        <f t="shared" si="207"/>
        <v/>
      </c>
      <c r="BW163" s="82">
        <f t="shared" si="231"/>
        <v>9999999999</v>
      </c>
      <c r="BX163" s="80" t="str">
        <f t="shared" si="208"/>
        <v>x</v>
      </c>
      <c r="BY163" s="80" t="str">
        <f t="shared" si="209"/>
        <v/>
      </c>
      <c r="BZ163" s="56" t="str">
        <f t="shared" si="232"/>
        <v/>
      </c>
      <c r="CA163" s="56" t="str">
        <f t="shared" si="233"/>
        <v/>
      </c>
      <c r="CB163" s="88">
        <f t="shared" si="234"/>
        <v>0</v>
      </c>
      <c r="CC163" s="56" t="str">
        <f t="shared" si="210"/>
        <v/>
      </c>
      <c r="CD163" s="56"/>
      <c r="CE163" s="56"/>
      <c r="CF163" s="56"/>
      <c r="CG163" s="56"/>
      <c r="CH163" s="169">
        <f t="shared" si="235"/>
        <v>9999999999</v>
      </c>
      <c r="CI163" s="170">
        <f t="shared" si="236"/>
        <v>9999999999</v>
      </c>
      <c r="CJ163" s="171">
        <f t="shared" si="237"/>
        <v>9999999999</v>
      </c>
      <c r="CK163" s="172" t="str">
        <f t="shared" si="238"/>
        <v/>
      </c>
      <c r="CL163" s="173" t="str">
        <f t="shared" si="211"/>
        <v>x</v>
      </c>
      <c r="CN163" s="6" t="str">
        <f t="shared" si="239"/>
        <v/>
      </c>
      <c r="CO163" s="293" t="e">
        <f t="shared" ca="1" si="249"/>
        <v>#N/A</v>
      </c>
      <c r="CP163" s="6" t="e">
        <f t="shared" ca="1" si="240"/>
        <v>#N/A</v>
      </c>
      <c r="CQ163" s="61">
        <v>147</v>
      </c>
      <c r="CR163" s="6">
        <f t="shared" si="212"/>
        <v>0</v>
      </c>
      <c r="CS163" s="6">
        <f t="shared" si="213"/>
        <v>0</v>
      </c>
      <c r="CT163" s="56" t="str">
        <f t="shared" si="214"/>
        <v/>
      </c>
      <c r="CU163" s="76">
        <f t="shared" si="215"/>
        <v>0</v>
      </c>
      <c r="CV163" s="76">
        <f t="shared" si="216"/>
        <v>0</v>
      </c>
      <c r="CX163" s="6" t="str">
        <f t="shared" si="217"/>
        <v/>
      </c>
      <c r="CY163" s="6" t="str">
        <f t="shared" si="218"/>
        <v/>
      </c>
      <c r="CZ163" s="6" t="str">
        <f t="shared" si="219"/>
        <v/>
      </c>
      <c r="DA163" s="56" t="str">
        <f>7&amp;$DA$155&amp;"div"</f>
        <v>73adiv</v>
      </c>
      <c r="DB163" s="56">
        <f t="shared" si="254"/>
        <v>0</v>
      </c>
      <c r="DG163" s="56" t="str">
        <f t="shared" si="220"/>
        <v/>
      </c>
      <c r="DH163" s="6">
        <f t="shared" si="221"/>
        <v>0</v>
      </c>
      <c r="DK163" s="6">
        <f t="shared" si="176"/>
        <v>0</v>
      </c>
      <c r="DL163" s="6" t="e">
        <f t="shared" si="177"/>
        <v>#N/A</v>
      </c>
      <c r="DN163" s="6" t="e">
        <f t="shared" si="256"/>
        <v>#N/A</v>
      </c>
      <c r="DP163" s="6" t="str">
        <f t="shared" si="222"/>
        <v/>
      </c>
      <c r="DQ163" s="293">
        <f t="shared" ca="1" si="251"/>
        <v>157</v>
      </c>
      <c r="DR163" s="6" t="str">
        <f t="shared" ca="1" si="241"/>
        <v>x</v>
      </c>
      <c r="DU163" s="293" t="e">
        <f t="shared" ca="1" si="242"/>
        <v>#N/A</v>
      </c>
      <c r="DV163" s="5"/>
      <c r="DW163" s="293" t="e">
        <f t="shared" ca="1" si="252"/>
        <v>#N/A</v>
      </c>
      <c r="DZ163" s="293" t="e">
        <f t="shared" ca="1" si="243"/>
        <v>#N/A</v>
      </c>
      <c r="EA163" s="293" t="e">
        <f t="shared" ca="1" si="244"/>
        <v>#N/A</v>
      </c>
      <c r="EB163" s="293" t="e">
        <f t="shared" ca="1" si="245"/>
        <v>#N/A</v>
      </c>
      <c r="EE163" s="6" t="str">
        <f t="shared" si="246"/>
        <v/>
      </c>
      <c r="EF163" s="293" t="e">
        <f t="shared" ca="1" si="247"/>
        <v>#N/A</v>
      </c>
      <c r="EG163" s="6" t="e">
        <f t="shared" ca="1" si="223"/>
        <v>#N/A</v>
      </c>
    </row>
    <row r="164" spans="3:137" x14ac:dyDescent="0.2">
      <c r="C164" s="75"/>
      <c r="D164" s="184" t="str">
        <f t="shared" si="186"/>
        <v/>
      </c>
      <c r="E164" s="649" t="str">
        <f t="shared" si="253"/>
        <v/>
      </c>
      <c r="F164" s="607" t="str">
        <f t="shared" si="185"/>
        <v>x</v>
      </c>
      <c r="G164" s="650"/>
      <c r="H164" s="651"/>
      <c r="I164" s="651"/>
      <c r="J164" s="651"/>
      <c r="K164" s="652"/>
      <c r="L164" s="889"/>
      <c r="M164" s="889"/>
      <c r="N164" s="653"/>
      <c r="O164" s="651"/>
      <c r="P164" s="651"/>
      <c r="Q164" s="654"/>
      <c r="R164" s="655"/>
      <c r="S164" s="607" t="str">
        <f t="shared" si="187"/>
        <v/>
      </c>
      <c r="T164" s="656" t="str">
        <f t="shared" si="188"/>
        <v/>
      </c>
      <c r="U164" s="656" t="str">
        <f t="shared" si="224"/>
        <v/>
      </c>
      <c r="V164" s="656" t="str">
        <f t="shared" si="189"/>
        <v/>
      </c>
      <c r="W164" s="719"/>
      <c r="X164" s="660"/>
      <c r="Y164" s="656" t="str">
        <f t="shared" si="255"/>
        <v/>
      </c>
      <c r="Z164" s="659"/>
      <c r="AA164" s="654"/>
      <c r="AB164" s="656" t="str">
        <f t="shared" si="190"/>
        <v/>
      </c>
      <c r="AC164" s="661" t="str">
        <f t="shared" si="225"/>
        <v/>
      </c>
      <c r="AE164" s="658" t="str">
        <f t="shared" si="191"/>
        <v/>
      </c>
      <c r="AF164" s="659"/>
      <c r="AT164" s="805" t="str">
        <f t="shared" si="250"/>
        <v/>
      </c>
      <c r="AU164" t="str">
        <f t="shared" si="226"/>
        <v/>
      </c>
      <c r="AV164" s="6" t="str">
        <f t="shared" si="192"/>
        <v/>
      </c>
      <c r="AW164" s="317" t="str">
        <f t="shared" si="193"/>
        <v/>
      </c>
      <c r="AX164" s="158" t="str">
        <f t="shared" si="194"/>
        <v/>
      </c>
      <c r="AY164" s="158" t="str">
        <f t="shared" si="195"/>
        <v/>
      </c>
      <c r="AZ164" s="309" t="str">
        <f t="shared" si="184"/>
        <v/>
      </c>
      <c r="BA164" s="318" t="str">
        <f t="shared" si="196"/>
        <v/>
      </c>
      <c r="BB164" s="473" t="str">
        <f t="shared" si="197"/>
        <v/>
      </c>
      <c r="BC164" s="80" t="str">
        <f t="shared" si="248"/>
        <v/>
      </c>
      <c r="BD164" s="56">
        <f t="shared" si="198"/>
        <v>1</v>
      </c>
      <c r="BF164" s="56" t="str">
        <f t="shared" si="199"/>
        <v/>
      </c>
      <c r="BG164" s="56" t="str">
        <f t="shared" si="200"/>
        <v/>
      </c>
      <c r="BH164" s="6" t="str">
        <f t="shared" si="201"/>
        <v/>
      </c>
      <c r="BI164" s="6">
        <v>453</v>
      </c>
      <c r="BJ164" s="56" t="str">
        <f>Stam!F151</f>
        <v>453 Overige administratie</v>
      </c>
      <c r="BK164" s="6" t="str">
        <f t="shared" si="202"/>
        <v/>
      </c>
      <c r="BL164" s="56">
        <f t="shared" si="227"/>
        <v>999999</v>
      </c>
      <c r="BM164" s="183">
        <f t="shared" si="228"/>
        <v>99999.00000082</v>
      </c>
      <c r="BN164" s="61">
        <v>148</v>
      </c>
      <c r="BO164" s="6">
        <f t="shared" si="203"/>
        <v>999999</v>
      </c>
      <c r="BP164" s="6">
        <f t="shared" si="204"/>
        <v>999999</v>
      </c>
      <c r="BQ164" s="6" t="str">
        <f t="shared" si="229"/>
        <v>x</v>
      </c>
      <c r="BR164" s="206">
        <f t="shared" si="205"/>
        <v>99999.00000082</v>
      </c>
      <c r="BS164" s="6">
        <f t="shared" si="206"/>
        <v>99999.00000082</v>
      </c>
      <c r="BT164" s="6" t="str">
        <f t="shared" si="230"/>
        <v>x</v>
      </c>
      <c r="BU164" s="6" t="str">
        <f t="shared" si="207"/>
        <v/>
      </c>
      <c r="BW164" s="82">
        <f t="shared" si="231"/>
        <v>9999999999</v>
      </c>
      <c r="BX164" s="80" t="str">
        <f t="shared" si="208"/>
        <v>x</v>
      </c>
      <c r="BY164" s="80" t="str">
        <f t="shared" si="209"/>
        <v/>
      </c>
      <c r="BZ164" s="56" t="str">
        <f t="shared" si="232"/>
        <v/>
      </c>
      <c r="CA164" s="56" t="str">
        <f t="shared" si="233"/>
        <v/>
      </c>
      <c r="CB164" s="88">
        <f t="shared" si="234"/>
        <v>0</v>
      </c>
      <c r="CC164" s="56" t="str">
        <f t="shared" si="210"/>
        <v/>
      </c>
      <c r="CD164" s="56"/>
      <c r="CE164" s="56"/>
      <c r="CF164" s="56"/>
      <c r="CG164" s="56"/>
      <c r="CH164" s="169">
        <f t="shared" si="235"/>
        <v>9999999999</v>
      </c>
      <c r="CI164" s="170">
        <f t="shared" si="236"/>
        <v>9999999999</v>
      </c>
      <c r="CJ164" s="171">
        <f t="shared" si="237"/>
        <v>9999999999</v>
      </c>
      <c r="CK164" s="172" t="str">
        <f t="shared" si="238"/>
        <v/>
      </c>
      <c r="CL164" s="173" t="str">
        <f t="shared" si="211"/>
        <v>x</v>
      </c>
      <c r="CN164" s="6" t="str">
        <f t="shared" si="239"/>
        <v/>
      </c>
      <c r="CO164" s="293" t="e">
        <f t="shared" ca="1" si="249"/>
        <v>#N/A</v>
      </c>
      <c r="CP164" s="6" t="e">
        <f t="shared" ca="1" si="240"/>
        <v>#N/A</v>
      </c>
      <c r="CQ164" s="61">
        <v>148</v>
      </c>
      <c r="CR164" s="6">
        <f t="shared" si="212"/>
        <v>0</v>
      </c>
      <c r="CS164" s="6">
        <f t="shared" si="213"/>
        <v>0</v>
      </c>
      <c r="CT164" s="56" t="str">
        <f t="shared" si="214"/>
        <v/>
      </c>
      <c r="CU164" s="76">
        <f t="shared" si="215"/>
        <v>0</v>
      </c>
      <c r="CV164" s="76">
        <f t="shared" si="216"/>
        <v>0</v>
      </c>
      <c r="CX164" s="6" t="str">
        <f t="shared" si="217"/>
        <v/>
      </c>
      <c r="CY164" s="6" t="str">
        <f t="shared" si="218"/>
        <v/>
      </c>
      <c r="CZ164" s="6" t="str">
        <f t="shared" si="219"/>
        <v/>
      </c>
      <c r="DA164" s="56" t="str">
        <f>8&amp;$DA$155&amp;"div"</f>
        <v>83adiv</v>
      </c>
      <c r="DB164" s="56">
        <f t="shared" si="254"/>
        <v>0</v>
      </c>
      <c r="DG164" s="56" t="str">
        <f t="shared" si="220"/>
        <v/>
      </c>
      <c r="DH164" s="6">
        <f t="shared" si="221"/>
        <v>0</v>
      </c>
      <c r="DK164" s="6">
        <f t="shared" si="176"/>
        <v>0</v>
      </c>
      <c r="DL164" s="6" t="e">
        <f t="shared" si="177"/>
        <v>#N/A</v>
      </c>
      <c r="DN164" s="6" t="e">
        <f t="shared" si="256"/>
        <v>#N/A</v>
      </c>
      <c r="DP164" s="6" t="str">
        <f t="shared" si="222"/>
        <v/>
      </c>
      <c r="DQ164" s="293">
        <f t="shared" ca="1" si="251"/>
        <v>158</v>
      </c>
      <c r="DR164" s="6" t="str">
        <f t="shared" ca="1" si="241"/>
        <v>x</v>
      </c>
      <c r="DU164" s="293" t="e">
        <f t="shared" ca="1" si="242"/>
        <v>#N/A</v>
      </c>
      <c r="DV164" s="5"/>
      <c r="DW164" s="293" t="e">
        <f t="shared" ca="1" si="252"/>
        <v>#N/A</v>
      </c>
      <c r="DZ164" s="293" t="e">
        <f t="shared" ca="1" si="243"/>
        <v>#N/A</v>
      </c>
      <c r="EA164" s="293" t="e">
        <f t="shared" ca="1" si="244"/>
        <v>#N/A</v>
      </c>
      <c r="EB164" s="293" t="e">
        <f t="shared" ca="1" si="245"/>
        <v>#N/A</v>
      </c>
      <c r="EE164" s="6" t="str">
        <f t="shared" si="246"/>
        <v/>
      </c>
      <c r="EF164" s="293" t="e">
        <f t="shared" ca="1" si="247"/>
        <v>#N/A</v>
      </c>
      <c r="EG164" s="6" t="e">
        <f t="shared" ca="1" si="223"/>
        <v>#N/A</v>
      </c>
    </row>
    <row r="165" spans="3:137" x14ac:dyDescent="0.2">
      <c r="C165" s="75"/>
      <c r="D165" s="184" t="str">
        <f t="shared" si="186"/>
        <v/>
      </c>
      <c r="E165" s="649" t="str">
        <f t="shared" si="253"/>
        <v/>
      </c>
      <c r="F165" s="607" t="str">
        <f t="shared" si="185"/>
        <v>x</v>
      </c>
      <c r="G165" s="650"/>
      <c r="H165" s="651"/>
      <c r="I165" s="651"/>
      <c r="J165" s="651"/>
      <c r="K165" s="652"/>
      <c r="L165" s="889"/>
      <c r="M165" s="889"/>
      <c r="N165" s="653"/>
      <c r="O165" s="651"/>
      <c r="P165" s="651"/>
      <c r="Q165" s="654"/>
      <c r="R165" s="655"/>
      <c r="S165" s="607" t="str">
        <f t="shared" si="187"/>
        <v/>
      </c>
      <c r="T165" s="656" t="str">
        <f t="shared" si="188"/>
        <v/>
      </c>
      <c r="U165" s="656" t="str">
        <f t="shared" si="224"/>
        <v/>
      </c>
      <c r="V165" s="656" t="str">
        <f t="shared" si="189"/>
        <v/>
      </c>
      <c r="W165" s="719"/>
      <c r="X165" s="660"/>
      <c r="Y165" s="656" t="str">
        <f t="shared" si="255"/>
        <v/>
      </c>
      <c r="Z165" s="659"/>
      <c r="AA165" s="654"/>
      <c r="AB165" s="656" t="str">
        <f t="shared" si="190"/>
        <v/>
      </c>
      <c r="AC165" s="661" t="str">
        <f t="shared" si="225"/>
        <v/>
      </c>
      <c r="AE165" s="658" t="str">
        <f t="shared" si="191"/>
        <v/>
      </c>
      <c r="AF165" s="659"/>
      <c r="AT165" s="805" t="str">
        <f t="shared" si="250"/>
        <v/>
      </c>
      <c r="AU165" t="str">
        <f t="shared" si="226"/>
        <v/>
      </c>
      <c r="AV165" s="6" t="str">
        <f t="shared" si="192"/>
        <v/>
      </c>
      <c r="AW165" s="317" t="str">
        <f t="shared" si="193"/>
        <v/>
      </c>
      <c r="AX165" s="158" t="str">
        <f t="shared" si="194"/>
        <v/>
      </c>
      <c r="AY165" s="158" t="str">
        <f t="shared" si="195"/>
        <v/>
      </c>
      <c r="AZ165" s="309" t="str">
        <f t="shared" si="184"/>
        <v/>
      </c>
      <c r="BA165" s="318" t="str">
        <f t="shared" si="196"/>
        <v/>
      </c>
      <c r="BB165" s="473" t="str">
        <f t="shared" si="197"/>
        <v/>
      </c>
      <c r="BC165" s="80" t="str">
        <f t="shared" si="248"/>
        <v/>
      </c>
      <c r="BD165" s="56">
        <f t="shared" si="198"/>
        <v>1</v>
      </c>
      <c r="BF165" s="56" t="str">
        <f t="shared" si="199"/>
        <v/>
      </c>
      <c r="BG165" s="56" t="str">
        <f t="shared" si="200"/>
        <v/>
      </c>
      <c r="BH165" s="6" t="str">
        <f t="shared" si="201"/>
        <v/>
      </c>
      <c r="BI165" s="6">
        <v>454</v>
      </c>
      <c r="BJ165" s="56" t="str">
        <f>Stam!F152</f>
        <v>454 Vrij</v>
      </c>
      <c r="BK165" s="6" t="str">
        <f t="shared" si="202"/>
        <v/>
      </c>
      <c r="BL165" s="56">
        <f t="shared" si="227"/>
        <v>999999</v>
      </c>
      <c r="BM165" s="183">
        <f t="shared" si="228"/>
        <v>99999.000000825006</v>
      </c>
      <c r="BN165" s="61">
        <v>149</v>
      </c>
      <c r="BO165" s="6">
        <f t="shared" si="203"/>
        <v>999999</v>
      </c>
      <c r="BP165" s="6">
        <f t="shared" si="204"/>
        <v>999999</v>
      </c>
      <c r="BQ165" s="6" t="str">
        <f t="shared" si="229"/>
        <v>x</v>
      </c>
      <c r="BR165" s="206">
        <f t="shared" si="205"/>
        <v>99999.000000825006</v>
      </c>
      <c r="BS165" s="6">
        <f t="shared" si="206"/>
        <v>99999.000000825006</v>
      </c>
      <c r="BT165" s="6" t="str">
        <f t="shared" si="230"/>
        <v>x</v>
      </c>
      <c r="BU165" s="6" t="str">
        <f t="shared" si="207"/>
        <v/>
      </c>
      <c r="BW165" s="82">
        <f t="shared" si="231"/>
        <v>9999999999</v>
      </c>
      <c r="BX165" s="80" t="str">
        <f t="shared" si="208"/>
        <v>x</v>
      </c>
      <c r="BY165" s="80" t="str">
        <f t="shared" si="209"/>
        <v/>
      </c>
      <c r="BZ165" s="56" t="str">
        <f t="shared" si="232"/>
        <v/>
      </c>
      <c r="CA165" s="56" t="str">
        <f t="shared" si="233"/>
        <v/>
      </c>
      <c r="CB165" s="88">
        <f t="shared" si="234"/>
        <v>0</v>
      </c>
      <c r="CC165" s="56" t="str">
        <f t="shared" si="210"/>
        <v/>
      </c>
      <c r="CD165" s="56"/>
      <c r="CE165" s="56"/>
      <c r="CF165" s="56"/>
      <c r="CG165" s="56"/>
      <c r="CH165" s="169">
        <f t="shared" si="235"/>
        <v>9999999999</v>
      </c>
      <c r="CI165" s="170">
        <f t="shared" si="236"/>
        <v>9999999999</v>
      </c>
      <c r="CJ165" s="171">
        <f t="shared" si="237"/>
        <v>9999999999</v>
      </c>
      <c r="CK165" s="172" t="str">
        <f t="shared" si="238"/>
        <v/>
      </c>
      <c r="CL165" s="173" t="str">
        <f t="shared" si="211"/>
        <v>x</v>
      </c>
      <c r="CN165" s="6" t="str">
        <f t="shared" si="239"/>
        <v/>
      </c>
      <c r="CO165" s="293" t="e">
        <f t="shared" ca="1" si="249"/>
        <v>#N/A</v>
      </c>
      <c r="CP165" s="6" t="e">
        <f t="shared" ca="1" si="240"/>
        <v>#N/A</v>
      </c>
      <c r="CQ165" s="61">
        <v>149</v>
      </c>
      <c r="CR165" s="6">
        <f t="shared" si="212"/>
        <v>0</v>
      </c>
      <c r="CS165" s="6">
        <f t="shared" si="213"/>
        <v>0</v>
      </c>
      <c r="CT165" s="56" t="str">
        <f t="shared" si="214"/>
        <v/>
      </c>
      <c r="CU165" s="76">
        <f t="shared" si="215"/>
        <v>0</v>
      </c>
      <c r="CV165" s="76">
        <f t="shared" si="216"/>
        <v>0</v>
      </c>
      <c r="CX165" s="6" t="str">
        <f t="shared" si="217"/>
        <v/>
      </c>
      <c r="CY165" s="6" t="str">
        <f t="shared" si="218"/>
        <v/>
      </c>
      <c r="CZ165" s="6" t="str">
        <f t="shared" si="219"/>
        <v/>
      </c>
      <c r="DA165" s="56" t="str">
        <f>9&amp;$DA$155&amp;"div"</f>
        <v>93adiv</v>
      </c>
      <c r="DB165" s="56">
        <f t="shared" si="254"/>
        <v>0</v>
      </c>
      <c r="DG165" s="56" t="str">
        <f t="shared" si="220"/>
        <v/>
      </c>
      <c r="DH165" s="6">
        <f t="shared" si="221"/>
        <v>0</v>
      </c>
      <c r="DK165" s="6">
        <f t="shared" si="176"/>
        <v>0</v>
      </c>
      <c r="DL165" s="6" t="e">
        <f t="shared" si="177"/>
        <v>#N/A</v>
      </c>
      <c r="DN165" s="6" t="e">
        <f t="shared" si="256"/>
        <v>#N/A</v>
      </c>
      <c r="DP165" s="6" t="str">
        <f t="shared" si="222"/>
        <v/>
      </c>
      <c r="DQ165" s="293">
        <f t="shared" ca="1" si="251"/>
        <v>159</v>
      </c>
      <c r="DR165" s="6" t="str">
        <f t="shared" ca="1" si="241"/>
        <v>x</v>
      </c>
      <c r="DU165" s="293" t="e">
        <f t="shared" ca="1" si="242"/>
        <v>#N/A</v>
      </c>
      <c r="DV165" s="5"/>
      <c r="DW165" s="293" t="e">
        <f t="shared" ca="1" si="252"/>
        <v>#N/A</v>
      </c>
      <c r="DZ165" s="293" t="e">
        <f t="shared" ca="1" si="243"/>
        <v>#N/A</v>
      </c>
      <c r="EA165" s="293" t="e">
        <f t="shared" ca="1" si="244"/>
        <v>#N/A</v>
      </c>
      <c r="EB165" s="293" t="e">
        <f t="shared" ca="1" si="245"/>
        <v>#N/A</v>
      </c>
      <c r="EE165" s="6" t="str">
        <f t="shared" si="246"/>
        <v/>
      </c>
      <c r="EF165" s="293" t="e">
        <f t="shared" ca="1" si="247"/>
        <v>#N/A</v>
      </c>
      <c r="EG165" s="6" t="e">
        <f t="shared" ca="1" si="223"/>
        <v>#N/A</v>
      </c>
    </row>
    <row r="166" spans="3:137" x14ac:dyDescent="0.2">
      <c r="C166" s="75"/>
      <c r="D166" s="184" t="str">
        <f t="shared" si="186"/>
        <v/>
      </c>
      <c r="E166" s="649" t="str">
        <f t="shared" si="253"/>
        <v/>
      </c>
      <c r="F166" s="607" t="str">
        <f t="shared" si="185"/>
        <v>x</v>
      </c>
      <c r="G166" s="650"/>
      <c r="H166" s="651"/>
      <c r="I166" s="651"/>
      <c r="J166" s="651"/>
      <c r="K166" s="652"/>
      <c r="L166" s="889"/>
      <c r="M166" s="889"/>
      <c r="N166" s="653"/>
      <c r="O166" s="651"/>
      <c r="P166" s="651"/>
      <c r="Q166" s="654"/>
      <c r="R166" s="655"/>
      <c r="S166" s="607" t="str">
        <f t="shared" si="187"/>
        <v/>
      </c>
      <c r="T166" s="656" t="str">
        <f t="shared" si="188"/>
        <v/>
      </c>
      <c r="U166" s="656" t="str">
        <f t="shared" si="224"/>
        <v/>
      </c>
      <c r="V166" s="656" t="str">
        <f t="shared" si="189"/>
        <v/>
      </c>
      <c r="W166" s="719"/>
      <c r="X166" s="660"/>
      <c r="Y166" s="656" t="str">
        <f t="shared" si="255"/>
        <v/>
      </c>
      <c r="Z166" s="659"/>
      <c r="AA166" s="654"/>
      <c r="AB166" s="656" t="str">
        <f t="shared" si="190"/>
        <v/>
      </c>
      <c r="AC166" s="661" t="str">
        <f t="shared" si="225"/>
        <v/>
      </c>
      <c r="AE166" s="658" t="str">
        <f t="shared" si="191"/>
        <v/>
      </c>
      <c r="AF166" s="659"/>
      <c r="AT166" s="805" t="str">
        <f t="shared" si="250"/>
        <v/>
      </c>
      <c r="AU166" t="str">
        <f t="shared" si="226"/>
        <v/>
      </c>
      <c r="AV166" s="6" t="str">
        <f t="shared" si="192"/>
        <v/>
      </c>
      <c r="AW166" s="317" t="str">
        <f t="shared" si="193"/>
        <v/>
      </c>
      <c r="AX166" s="158" t="str">
        <f t="shared" si="194"/>
        <v/>
      </c>
      <c r="AY166" s="158" t="str">
        <f t="shared" si="195"/>
        <v/>
      </c>
      <c r="AZ166" s="309" t="str">
        <f t="shared" si="184"/>
        <v/>
      </c>
      <c r="BA166" s="318" t="str">
        <f t="shared" si="196"/>
        <v/>
      </c>
      <c r="BB166" s="473" t="str">
        <f t="shared" si="197"/>
        <v/>
      </c>
      <c r="BC166" s="80" t="str">
        <f t="shared" si="248"/>
        <v/>
      </c>
      <c r="BD166" s="56">
        <f t="shared" si="198"/>
        <v>1</v>
      </c>
      <c r="BF166" s="56" t="str">
        <f t="shared" si="199"/>
        <v/>
      </c>
      <c r="BG166" s="56" t="str">
        <f t="shared" si="200"/>
        <v/>
      </c>
      <c r="BH166" s="6" t="str">
        <f t="shared" si="201"/>
        <v/>
      </c>
      <c r="BI166" s="6">
        <v>455</v>
      </c>
      <c r="BJ166" s="56" t="str">
        <f>Stam!F153</f>
        <v>455 Vrij2</v>
      </c>
      <c r="BK166" s="6" t="str">
        <f t="shared" si="202"/>
        <v/>
      </c>
      <c r="BL166" s="56">
        <f t="shared" si="227"/>
        <v>999999</v>
      </c>
      <c r="BM166" s="183">
        <f t="shared" si="228"/>
        <v>99999.000000829998</v>
      </c>
      <c r="BN166" s="61">
        <v>150</v>
      </c>
      <c r="BO166" s="6">
        <f t="shared" si="203"/>
        <v>999999</v>
      </c>
      <c r="BP166" s="6">
        <f t="shared" si="204"/>
        <v>999999</v>
      </c>
      <c r="BQ166" s="6" t="str">
        <f t="shared" si="229"/>
        <v>x</v>
      </c>
      <c r="BR166" s="206">
        <f t="shared" si="205"/>
        <v>99999.000000829998</v>
      </c>
      <c r="BS166" s="6">
        <f t="shared" si="206"/>
        <v>99999.000000829998</v>
      </c>
      <c r="BT166" s="6" t="str">
        <f t="shared" si="230"/>
        <v>x</v>
      </c>
      <c r="BU166" s="6" t="str">
        <f t="shared" si="207"/>
        <v/>
      </c>
      <c r="BW166" s="82">
        <f t="shared" si="231"/>
        <v>9999999999</v>
      </c>
      <c r="BX166" s="80" t="str">
        <f t="shared" si="208"/>
        <v>x</v>
      </c>
      <c r="BY166" s="80" t="str">
        <f t="shared" si="209"/>
        <v/>
      </c>
      <c r="BZ166" s="56" t="str">
        <f t="shared" si="232"/>
        <v/>
      </c>
      <c r="CA166" s="56" t="str">
        <f t="shared" si="233"/>
        <v/>
      </c>
      <c r="CB166" s="88">
        <f t="shared" si="234"/>
        <v>0</v>
      </c>
      <c r="CC166" s="56" t="str">
        <f t="shared" si="210"/>
        <v/>
      </c>
      <c r="CD166" s="56"/>
      <c r="CE166" s="56"/>
      <c r="CF166" s="56"/>
      <c r="CG166" s="56"/>
      <c r="CH166" s="169">
        <f t="shared" si="235"/>
        <v>9999999999</v>
      </c>
      <c r="CI166" s="170">
        <f t="shared" si="236"/>
        <v>9999999999</v>
      </c>
      <c r="CJ166" s="171">
        <f t="shared" si="237"/>
        <v>9999999999</v>
      </c>
      <c r="CK166" s="172" t="str">
        <f t="shared" si="238"/>
        <v/>
      </c>
      <c r="CL166" s="173" t="str">
        <f t="shared" si="211"/>
        <v>x</v>
      </c>
      <c r="CN166" s="6" t="str">
        <f t="shared" si="239"/>
        <v/>
      </c>
      <c r="CO166" s="293" t="e">
        <f t="shared" ca="1" si="249"/>
        <v>#N/A</v>
      </c>
      <c r="CP166" s="6" t="e">
        <f t="shared" ca="1" si="240"/>
        <v>#N/A</v>
      </c>
      <c r="CQ166" s="61">
        <v>150</v>
      </c>
      <c r="CR166" s="6">
        <f t="shared" si="212"/>
        <v>0</v>
      </c>
      <c r="CS166" s="6">
        <f t="shared" si="213"/>
        <v>0</v>
      </c>
      <c r="CT166" s="56" t="str">
        <f t="shared" si="214"/>
        <v/>
      </c>
      <c r="CU166" s="76">
        <f t="shared" si="215"/>
        <v>0</v>
      </c>
      <c r="CV166" s="76">
        <f t="shared" si="216"/>
        <v>0</v>
      </c>
      <c r="CX166" s="6" t="str">
        <f t="shared" si="217"/>
        <v/>
      </c>
      <c r="CY166" s="6" t="str">
        <f t="shared" si="218"/>
        <v/>
      </c>
      <c r="CZ166" s="6" t="str">
        <f t="shared" si="219"/>
        <v/>
      </c>
      <c r="DA166" s="56" t="str">
        <f>10&amp;$DA$155&amp;"div"</f>
        <v>103adiv</v>
      </c>
      <c r="DB166" s="56">
        <f t="shared" si="254"/>
        <v>0</v>
      </c>
      <c r="DG166" s="56" t="str">
        <f t="shared" si="220"/>
        <v/>
      </c>
      <c r="DH166" s="6">
        <f t="shared" si="221"/>
        <v>0</v>
      </c>
      <c r="DK166" s="6">
        <f t="shared" ref="DK166:DK229" si="257">IF(AND(H166="Liq",L166="x",M166=""),"LiqD",IF(AND(H166="Liq",L166="",M166="x"),"LiqC",H166))</f>
        <v>0</v>
      </c>
      <c r="DL166" s="6" t="e">
        <f t="shared" ref="DL166:DL229" si="258">VLOOKUP(DK166,$DK$5:$DL$11,2,FALSE)</f>
        <v>#N/A</v>
      </c>
      <c r="DN166" s="6" t="e">
        <f t="shared" si="256"/>
        <v>#N/A</v>
      </c>
      <c r="DP166" s="6" t="str">
        <f t="shared" si="222"/>
        <v/>
      </c>
      <c r="DQ166" s="293">
        <f t="shared" ca="1" si="251"/>
        <v>160</v>
      </c>
      <c r="DR166" s="6" t="str">
        <f t="shared" ca="1" si="241"/>
        <v>x</v>
      </c>
      <c r="DU166" s="293" t="e">
        <f t="shared" ca="1" si="242"/>
        <v>#N/A</v>
      </c>
      <c r="DV166" s="5"/>
      <c r="DW166" s="293" t="e">
        <f t="shared" ca="1" si="252"/>
        <v>#N/A</v>
      </c>
      <c r="DZ166" s="293" t="e">
        <f t="shared" ca="1" si="243"/>
        <v>#N/A</v>
      </c>
      <c r="EA166" s="293" t="e">
        <f t="shared" ca="1" si="244"/>
        <v>#N/A</v>
      </c>
      <c r="EB166" s="293" t="e">
        <f t="shared" ca="1" si="245"/>
        <v>#N/A</v>
      </c>
      <c r="EE166" s="6" t="str">
        <f t="shared" si="246"/>
        <v/>
      </c>
      <c r="EF166" s="293" t="e">
        <f t="shared" ca="1" si="247"/>
        <v>#N/A</v>
      </c>
      <c r="EG166" s="6" t="e">
        <f t="shared" ca="1" si="223"/>
        <v>#N/A</v>
      </c>
    </row>
    <row r="167" spans="3:137" x14ac:dyDescent="0.2">
      <c r="C167" s="75"/>
      <c r="D167" s="184" t="str">
        <f t="shared" si="186"/>
        <v/>
      </c>
      <c r="E167" s="649" t="str">
        <f t="shared" si="253"/>
        <v/>
      </c>
      <c r="F167" s="607" t="str">
        <f t="shared" si="185"/>
        <v>x</v>
      </c>
      <c r="G167" s="650"/>
      <c r="H167" s="651"/>
      <c r="I167" s="651"/>
      <c r="J167" s="651"/>
      <c r="K167" s="652"/>
      <c r="L167" s="889"/>
      <c r="M167" s="889"/>
      <c r="N167" s="653"/>
      <c r="O167" s="651"/>
      <c r="P167" s="651"/>
      <c r="Q167" s="654"/>
      <c r="R167" s="655"/>
      <c r="S167" s="607" t="str">
        <f t="shared" si="187"/>
        <v/>
      </c>
      <c r="T167" s="656" t="str">
        <f t="shared" si="188"/>
        <v/>
      </c>
      <c r="U167" s="656" t="str">
        <f t="shared" si="224"/>
        <v/>
      </c>
      <c r="V167" s="656" t="str">
        <f t="shared" si="189"/>
        <v/>
      </c>
      <c r="W167" s="719"/>
      <c r="X167" s="660"/>
      <c r="Y167" s="656" t="str">
        <f t="shared" si="255"/>
        <v/>
      </c>
      <c r="Z167" s="659"/>
      <c r="AA167" s="654"/>
      <c r="AB167" s="656" t="str">
        <f t="shared" si="190"/>
        <v/>
      </c>
      <c r="AC167" s="661" t="str">
        <f t="shared" si="225"/>
        <v/>
      </c>
      <c r="AE167" s="658" t="str">
        <f t="shared" si="191"/>
        <v/>
      </c>
      <c r="AF167" s="659"/>
      <c r="AT167" s="805" t="str">
        <f t="shared" si="250"/>
        <v/>
      </c>
      <c r="AU167" t="str">
        <f t="shared" si="226"/>
        <v/>
      </c>
      <c r="AV167" s="6" t="str">
        <f t="shared" si="192"/>
        <v/>
      </c>
      <c r="AW167" s="317" t="str">
        <f t="shared" si="193"/>
        <v/>
      </c>
      <c r="AX167" s="158" t="str">
        <f t="shared" si="194"/>
        <v/>
      </c>
      <c r="AY167" s="158" t="str">
        <f t="shared" si="195"/>
        <v/>
      </c>
      <c r="AZ167" s="309" t="str">
        <f t="shared" si="184"/>
        <v/>
      </c>
      <c r="BA167" s="318" t="str">
        <f t="shared" si="196"/>
        <v/>
      </c>
      <c r="BB167" s="473" t="str">
        <f t="shared" si="197"/>
        <v/>
      </c>
      <c r="BC167" s="80" t="str">
        <f t="shared" si="248"/>
        <v/>
      </c>
      <c r="BD167" s="56">
        <f t="shared" si="198"/>
        <v>1</v>
      </c>
      <c r="BF167" s="56" t="str">
        <f t="shared" si="199"/>
        <v/>
      </c>
      <c r="BG167" s="56" t="str">
        <f t="shared" si="200"/>
        <v/>
      </c>
      <c r="BH167" s="6" t="str">
        <f t="shared" si="201"/>
        <v/>
      </c>
      <c r="BI167" s="6">
        <v>456</v>
      </c>
      <c r="BJ167" s="56" t="str">
        <f>Stam!F154</f>
        <v>456 Vrij</v>
      </c>
      <c r="BK167" s="6" t="str">
        <f t="shared" si="202"/>
        <v/>
      </c>
      <c r="BL167" s="56">
        <f t="shared" si="227"/>
        <v>999999</v>
      </c>
      <c r="BM167" s="183">
        <f t="shared" si="228"/>
        <v>99999.000000835003</v>
      </c>
      <c r="BN167" s="61">
        <v>151</v>
      </c>
      <c r="BO167" s="6">
        <f t="shared" si="203"/>
        <v>999999</v>
      </c>
      <c r="BP167" s="6">
        <f t="shared" si="204"/>
        <v>999999</v>
      </c>
      <c r="BQ167" s="6" t="str">
        <f t="shared" si="229"/>
        <v>x</v>
      </c>
      <c r="BR167" s="206">
        <f t="shared" si="205"/>
        <v>99999.000000835003</v>
      </c>
      <c r="BS167" s="6">
        <f t="shared" si="206"/>
        <v>99999.000000835003</v>
      </c>
      <c r="BT167" s="6" t="str">
        <f t="shared" si="230"/>
        <v>x</v>
      </c>
      <c r="BU167" s="6" t="str">
        <f t="shared" si="207"/>
        <v/>
      </c>
      <c r="BW167" s="82">
        <f t="shared" si="231"/>
        <v>9999999999</v>
      </c>
      <c r="BX167" s="80" t="str">
        <f t="shared" si="208"/>
        <v>x</v>
      </c>
      <c r="BY167" s="80" t="str">
        <f t="shared" si="209"/>
        <v/>
      </c>
      <c r="BZ167" s="56" t="str">
        <f t="shared" si="232"/>
        <v/>
      </c>
      <c r="CA167" s="56" t="str">
        <f t="shared" si="233"/>
        <v/>
      </c>
      <c r="CB167" s="88">
        <f t="shared" si="234"/>
        <v>0</v>
      </c>
      <c r="CC167" s="56" t="str">
        <f t="shared" si="210"/>
        <v/>
      </c>
      <c r="CD167" s="56"/>
      <c r="CE167" s="56"/>
      <c r="CF167" s="56"/>
      <c r="CG167" s="56"/>
      <c r="CH167" s="169">
        <f t="shared" si="235"/>
        <v>9999999999</v>
      </c>
      <c r="CI167" s="170">
        <f t="shared" si="236"/>
        <v>9999999999</v>
      </c>
      <c r="CJ167" s="171">
        <f t="shared" si="237"/>
        <v>9999999999</v>
      </c>
      <c r="CK167" s="172" t="str">
        <f t="shared" si="238"/>
        <v/>
      </c>
      <c r="CL167" s="173" t="str">
        <f t="shared" si="211"/>
        <v>x</v>
      </c>
      <c r="CN167" s="6" t="str">
        <f t="shared" si="239"/>
        <v/>
      </c>
      <c r="CO167" s="293" t="e">
        <f t="shared" ca="1" si="249"/>
        <v>#N/A</v>
      </c>
      <c r="CP167" s="6" t="e">
        <f t="shared" ca="1" si="240"/>
        <v>#N/A</v>
      </c>
      <c r="CQ167" s="61">
        <v>151</v>
      </c>
      <c r="CR167" s="6">
        <f t="shared" si="212"/>
        <v>0</v>
      </c>
      <c r="CS167" s="6">
        <f t="shared" si="213"/>
        <v>0</v>
      </c>
      <c r="CT167" s="56" t="str">
        <f t="shared" si="214"/>
        <v/>
      </c>
      <c r="CU167" s="76">
        <f t="shared" si="215"/>
        <v>0</v>
      </c>
      <c r="CV167" s="76">
        <f t="shared" si="216"/>
        <v>0</v>
      </c>
      <c r="CX167" s="6" t="str">
        <f t="shared" si="217"/>
        <v/>
      </c>
      <c r="CY167" s="6" t="str">
        <f t="shared" si="218"/>
        <v/>
      </c>
      <c r="CZ167" s="6" t="str">
        <f t="shared" si="219"/>
        <v/>
      </c>
      <c r="DA167" s="56" t="str">
        <f>11&amp;$DA$155&amp;"div"</f>
        <v>113adiv</v>
      </c>
      <c r="DB167" s="56">
        <f t="shared" si="254"/>
        <v>0</v>
      </c>
      <c r="DG167" s="56" t="str">
        <f t="shared" si="220"/>
        <v/>
      </c>
      <c r="DH167" s="6">
        <f t="shared" si="221"/>
        <v>0</v>
      </c>
      <c r="DK167" s="6">
        <f t="shared" si="257"/>
        <v>0</v>
      </c>
      <c r="DL167" s="6" t="e">
        <f t="shared" si="258"/>
        <v>#N/A</v>
      </c>
      <c r="DN167" s="6" t="e">
        <f t="shared" si="256"/>
        <v>#N/A</v>
      </c>
      <c r="DP167" s="6" t="str">
        <f t="shared" si="222"/>
        <v/>
      </c>
      <c r="DQ167" s="293">
        <f t="shared" ca="1" si="251"/>
        <v>161</v>
      </c>
      <c r="DR167" s="6" t="str">
        <f t="shared" ca="1" si="241"/>
        <v>x</v>
      </c>
      <c r="DU167" s="293" t="e">
        <f t="shared" ca="1" si="242"/>
        <v>#N/A</v>
      </c>
      <c r="DV167" s="5"/>
      <c r="DW167" s="293" t="e">
        <f t="shared" ca="1" si="252"/>
        <v>#N/A</v>
      </c>
      <c r="DZ167" s="293" t="e">
        <f t="shared" ca="1" si="243"/>
        <v>#N/A</v>
      </c>
      <c r="EA167" s="293" t="e">
        <f t="shared" ca="1" si="244"/>
        <v>#N/A</v>
      </c>
      <c r="EB167" s="293" t="e">
        <f t="shared" ca="1" si="245"/>
        <v>#N/A</v>
      </c>
      <c r="EE167" s="6" t="str">
        <f t="shared" si="246"/>
        <v/>
      </c>
      <c r="EF167" s="293" t="e">
        <f t="shared" ca="1" si="247"/>
        <v>#N/A</v>
      </c>
      <c r="EG167" s="6" t="e">
        <f t="shared" ca="1" si="223"/>
        <v>#N/A</v>
      </c>
    </row>
    <row r="168" spans="3:137" x14ac:dyDescent="0.2">
      <c r="C168" s="75"/>
      <c r="D168" s="184" t="str">
        <f t="shared" si="186"/>
        <v/>
      </c>
      <c r="E168" s="649" t="str">
        <f t="shared" si="253"/>
        <v/>
      </c>
      <c r="F168" s="607" t="str">
        <f t="shared" si="185"/>
        <v>x</v>
      </c>
      <c r="G168" s="650"/>
      <c r="H168" s="651"/>
      <c r="I168" s="651"/>
      <c r="J168" s="651"/>
      <c r="K168" s="652"/>
      <c r="L168" s="889"/>
      <c r="M168" s="889"/>
      <c r="N168" s="653"/>
      <c r="O168" s="651"/>
      <c r="P168" s="651"/>
      <c r="Q168" s="654"/>
      <c r="R168" s="655"/>
      <c r="S168" s="607" t="str">
        <f t="shared" si="187"/>
        <v/>
      </c>
      <c r="T168" s="656" t="str">
        <f t="shared" si="188"/>
        <v/>
      </c>
      <c r="U168" s="656" t="str">
        <f t="shared" si="224"/>
        <v/>
      </c>
      <c r="V168" s="656" t="str">
        <f t="shared" si="189"/>
        <v/>
      </c>
      <c r="W168" s="719"/>
      <c r="X168" s="660"/>
      <c r="Y168" s="656" t="str">
        <f t="shared" si="255"/>
        <v/>
      </c>
      <c r="Z168" s="659"/>
      <c r="AA168" s="654"/>
      <c r="AB168" s="656" t="str">
        <f t="shared" si="190"/>
        <v/>
      </c>
      <c r="AC168" s="661" t="str">
        <f t="shared" si="225"/>
        <v/>
      </c>
      <c r="AE168" s="658" t="str">
        <f t="shared" si="191"/>
        <v/>
      </c>
      <c r="AF168" s="659"/>
      <c r="AT168" s="805" t="str">
        <f t="shared" si="250"/>
        <v/>
      </c>
      <c r="AU168" t="str">
        <f t="shared" si="226"/>
        <v/>
      </c>
      <c r="AV168" s="6" t="str">
        <f t="shared" si="192"/>
        <v/>
      </c>
      <c r="AW168" s="317" t="str">
        <f t="shared" si="193"/>
        <v/>
      </c>
      <c r="AX168" s="158" t="str">
        <f t="shared" si="194"/>
        <v/>
      </c>
      <c r="AY168" s="158" t="str">
        <f t="shared" si="195"/>
        <v/>
      </c>
      <c r="AZ168" s="309" t="str">
        <f t="shared" si="184"/>
        <v/>
      </c>
      <c r="BA168" s="318" t="str">
        <f t="shared" si="196"/>
        <v/>
      </c>
      <c r="BB168" s="473" t="str">
        <f t="shared" si="197"/>
        <v/>
      </c>
      <c r="BC168" s="80" t="str">
        <f t="shared" si="248"/>
        <v/>
      </c>
      <c r="BD168" s="56">
        <f t="shared" si="198"/>
        <v>1</v>
      </c>
      <c r="BF168" s="56" t="str">
        <f t="shared" si="199"/>
        <v/>
      </c>
      <c r="BG168" s="56" t="str">
        <f t="shared" si="200"/>
        <v/>
      </c>
      <c r="BH168" s="6" t="str">
        <f t="shared" si="201"/>
        <v/>
      </c>
      <c r="BI168" s="6">
        <v>457</v>
      </c>
      <c r="BJ168" s="56" t="str">
        <f>Stam!F155</f>
        <v>457 Vrij</v>
      </c>
      <c r="BK168" s="6" t="str">
        <f t="shared" si="202"/>
        <v/>
      </c>
      <c r="BL168" s="56">
        <f t="shared" si="227"/>
        <v>999999</v>
      </c>
      <c r="BM168" s="183">
        <f t="shared" si="228"/>
        <v>99999.000000839995</v>
      </c>
      <c r="BN168" s="61">
        <v>152</v>
      </c>
      <c r="BO168" s="6">
        <f t="shared" si="203"/>
        <v>999999</v>
      </c>
      <c r="BP168" s="6">
        <f t="shared" si="204"/>
        <v>999999</v>
      </c>
      <c r="BQ168" s="6" t="str">
        <f t="shared" si="229"/>
        <v>x</v>
      </c>
      <c r="BR168" s="206">
        <f t="shared" si="205"/>
        <v>99999.000000839995</v>
      </c>
      <c r="BS168" s="6">
        <f t="shared" si="206"/>
        <v>99999.000000839995</v>
      </c>
      <c r="BT168" s="6" t="str">
        <f t="shared" si="230"/>
        <v>x</v>
      </c>
      <c r="BU168" s="6" t="str">
        <f t="shared" si="207"/>
        <v/>
      </c>
      <c r="BW168" s="82">
        <f t="shared" si="231"/>
        <v>9999999999</v>
      </c>
      <c r="BX168" s="80" t="str">
        <f t="shared" si="208"/>
        <v>x</v>
      </c>
      <c r="BY168" s="80" t="str">
        <f t="shared" si="209"/>
        <v/>
      </c>
      <c r="BZ168" s="56" t="str">
        <f t="shared" si="232"/>
        <v/>
      </c>
      <c r="CA168" s="56" t="str">
        <f t="shared" si="233"/>
        <v/>
      </c>
      <c r="CB168" s="88">
        <f t="shared" si="234"/>
        <v>0</v>
      </c>
      <c r="CC168" s="56" t="str">
        <f t="shared" si="210"/>
        <v/>
      </c>
      <c r="CD168" s="56"/>
      <c r="CE168" s="56"/>
      <c r="CF168" s="56"/>
      <c r="CG168" s="56"/>
      <c r="CH168" s="169">
        <f t="shared" si="235"/>
        <v>9999999999</v>
      </c>
      <c r="CI168" s="170">
        <f t="shared" si="236"/>
        <v>9999999999</v>
      </c>
      <c r="CJ168" s="171">
        <f t="shared" si="237"/>
        <v>9999999999</v>
      </c>
      <c r="CK168" s="172" t="str">
        <f t="shared" si="238"/>
        <v/>
      </c>
      <c r="CL168" s="173" t="str">
        <f t="shared" si="211"/>
        <v>x</v>
      </c>
      <c r="CN168" s="6" t="str">
        <f t="shared" si="239"/>
        <v/>
      </c>
      <c r="CO168" s="293" t="e">
        <f t="shared" ca="1" si="249"/>
        <v>#N/A</v>
      </c>
      <c r="CP168" s="6" t="e">
        <f t="shared" ca="1" si="240"/>
        <v>#N/A</v>
      </c>
      <c r="CQ168" s="61">
        <v>152</v>
      </c>
      <c r="CR168" s="6">
        <f t="shared" si="212"/>
        <v>0</v>
      </c>
      <c r="CS168" s="6">
        <f t="shared" si="213"/>
        <v>0</v>
      </c>
      <c r="CT168" s="56" t="str">
        <f t="shared" si="214"/>
        <v/>
      </c>
      <c r="CU168" s="76">
        <f t="shared" si="215"/>
        <v>0</v>
      </c>
      <c r="CV168" s="76">
        <f t="shared" si="216"/>
        <v>0</v>
      </c>
      <c r="CX168" s="6" t="str">
        <f t="shared" si="217"/>
        <v/>
      </c>
      <c r="CY168" s="6" t="str">
        <f t="shared" si="218"/>
        <v/>
      </c>
      <c r="CZ168" s="6" t="str">
        <f t="shared" si="219"/>
        <v/>
      </c>
      <c r="DA168" s="56" t="str">
        <f>12&amp;$DA$155&amp;"div"</f>
        <v>123adiv</v>
      </c>
      <c r="DB168" s="56">
        <f t="shared" si="254"/>
        <v>0</v>
      </c>
      <c r="DG168" s="56" t="str">
        <f t="shared" si="220"/>
        <v/>
      </c>
      <c r="DH168" s="6">
        <f t="shared" si="221"/>
        <v>0</v>
      </c>
      <c r="DK168" s="6">
        <f t="shared" si="257"/>
        <v>0</v>
      </c>
      <c r="DL168" s="6" t="e">
        <f t="shared" si="258"/>
        <v>#N/A</v>
      </c>
      <c r="DN168" s="6" t="e">
        <f t="shared" si="256"/>
        <v>#N/A</v>
      </c>
      <c r="DP168" s="6" t="str">
        <f t="shared" si="222"/>
        <v/>
      </c>
      <c r="DQ168" s="293">
        <f t="shared" ca="1" si="251"/>
        <v>162</v>
      </c>
      <c r="DR168" s="6" t="str">
        <f t="shared" ca="1" si="241"/>
        <v>x</v>
      </c>
      <c r="DU168" s="293" t="e">
        <f t="shared" ca="1" si="242"/>
        <v>#N/A</v>
      </c>
      <c r="DV168" s="5"/>
      <c r="DW168" s="293" t="e">
        <f t="shared" ca="1" si="252"/>
        <v>#N/A</v>
      </c>
      <c r="DZ168" s="293" t="e">
        <f t="shared" ca="1" si="243"/>
        <v>#N/A</v>
      </c>
      <c r="EA168" s="293" t="e">
        <f t="shared" ca="1" si="244"/>
        <v>#N/A</v>
      </c>
      <c r="EB168" s="293" t="e">
        <f t="shared" ca="1" si="245"/>
        <v>#N/A</v>
      </c>
      <c r="EE168" s="6" t="str">
        <f t="shared" si="246"/>
        <v/>
      </c>
      <c r="EF168" s="293" t="e">
        <f t="shared" ca="1" si="247"/>
        <v>#N/A</v>
      </c>
      <c r="EG168" s="6" t="e">
        <f t="shared" ca="1" si="223"/>
        <v>#N/A</v>
      </c>
    </row>
    <row r="169" spans="3:137" x14ac:dyDescent="0.2">
      <c r="C169" s="75"/>
      <c r="D169" s="184" t="str">
        <f t="shared" si="186"/>
        <v/>
      </c>
      <c r="E169" s="649" t="str">
        <f t="shared" si="253"/>
        <v/>
      </c>
      <c r="F169" s="607" t="str">
        <f t="shared" si="185"/>
        <v>x</v>
      </c>
      <c r="G169" s="650"/>
      <c r="H169" s="651"/>
      <c r="I169" s="651"/>
      <c r="J169" s="651"/>
      <c r="K169" s="652"/>
      <c r="L169" s="889"/>
      <c r="M169" s="889"/>
      <c r="N169" s="653"/>
      <c r="O169" s="651"/>
      <c r="P169" s="651"/>
      <c r="Q169" s="654"/>
      <c r="R169" s="655"/>
      <c r="S169" s="607" t="str">
        <f t="shared" si="187"/>
        <v/>
      </c>
      <c r="T169" s="656" t="str">
        <f t="shared" si="188"/>
        <v/>
      </c>
      <c r="U169" s="656" t="str">
        <f t="shared" si="224"/>
        <v/>
      </c>
      <c r="V169" s="656" t="str">
        <f t="shared" si="189"/>
        <v/>
      </c>
      <c r="W169" s="719"/>
      <c r="X169" s="660"/>
      <c r="Y169" s="656" t="str">
        <f t="shared" si="255"/>
        <v/>
      </c>
      <c r="Z169" s="659"/>
      <c r="AA169" s="654"/>
      <c r="AB169" s="656" t="str">
        <f t="shared" si="190"/>
        <v/>
      </c>
      <c r="AC169" s="661" t="str">
        <f t="shared" si="225"/>
        <v/>
      </c>
      <c r="AE169" s="658" t="str">
        <f t="shared" si="191"/>
        <v/>
      </c>
      <c r="AF169" s="659"/>
      <c r="AT169" s="805" t="str">
        <f t="shared" si="250"/>
        <v/>
      </c>
      <c r="AU169" t="str">
        <f t="shared" si="226"/>
        <v/>
      </c>
      <c r="AV169" s="6" t="str">
        <f t="shared" si="192"/>
        <v/>
      </c>
      <c r="AW169" s="317" t="str">
        <f t="shared" si="193"/>
        <v/>
      </c>
      <c r="AX169" s="158" t="str">
        <f t="shared" si="194"/>
        <v/>
      </c>
      <c r="AY169" s="158" t="str">
        <f t="shared" si="195"/>
        <v/>
      </c>
      <c r="AZ169" s="309" t="str">
        <f t="shared" si="184"/>
        <v/>
      </c>
      <c r="BA169" s="318" t="str">
        <f t="shared" si="196"/>
        <v/>
      </c>
      <c r="BB169" s="473" t="str">
        <f t="shared" si="197"/>
        <v/>
      </c>
      <c r="BC169" s="80" t="str">
        <f t="shared" si="248"/>
        <v/>
      </c>
      <c r="BD169" s="56">
        <f t="shared" si="198"/>
        <v>1</v>
      </c>
      <c r="BF169" s="56" t="str">
        <f t="shared" si="199"/>
        <v/>
      </c>
      <c r="BG169" s="56" t="str">
        <f t="shared" si="200"/>
        <v/>
      </c>
      <c r="BH169" s="6" t="str">
        <f t="shared" si="201"/>
        <v/>
      </c>
      <c r="BI169" s="6">
        <v>458</v>
      </c>
      <c r="BJ169" s="56" t="str">
        <f>Stam!F156</f>
        <v>458 Vrij</v>
      </c>
      <c r="BK169" s="6" t="str">
        <f t="shared" si="202"/>
        <v/>
      </c>
      <c r="BL169" s="56">
        <f t="shared" si="227"/>
        <v>999999</v>
      </c>
      <c r="BM169" s="183">
        <f t="shared" si="228"/>
        <v>99999.000000845001</v>
      </c>
      <c r="BN169" s="61">
        <v>153</v>
      </c>
      <c r="BO169" s="6">
        <f t="shared" si="203"/>
        <v>999999</v>
      </c>
      <c r="BP169" s="6">
        <f t="shared" si="204"/>
        <v>999999</v>
      </c>
      <c r="BQ169" s="6" t="str">
        <f t="shared" si="229"/>
        <v>x</v>
      </c>
      <c r="BR169" s="206">
        <f t="shared" si="205"/>
        <v>99999.000000845001</v>
      </c>
      <c r="BS169" s="6">
        <f t="shared" si="206"/>
        <v>99999.000000845001</v>
      </c>
      <c r="BT169" s="6" t="str">
        <f t="shared" si="230"/>
        <v>x</v>
      </c>
      <c r="BU169" s="6" t="str">
        <f t="shared" si="207"/>
        <v/>
      </c>
      <c r="BW169" s="82">
        <f t="shared" si="231"/>
        <v>9999999999</v>
      </c>
      <c r="BX169" s="80" t="str">
        <f t="shared" si="208"/>
        <v>x</v>
      </c>
      <c r="BY169" s="80" t="str">
        <f t="shared" si="209"/>
        <v/>
      </c>
      <c r="BZ169" s="56" t="str">
        <f t="shared" si="232"/>
        <v/>
      </c>
      <c r="CA169" s="56" t="str">
        <f t="shared" si="233"/>
        <v/>
      </c>
      <c r="CB169" s="88">
        <f t="shared" si="234"/>
        <v>0</v>
      </c>
      <c r="CC169" s="56" t="str">
        <f t="shared" si="210"/>
        <v/>
      </c>
      <c r="CD169" s="56"/>
      <c r="CE169" s="56"/>
      <c r="CF169" s="56"/>
      <c r="CG169" s="56"/>
      <c r="CH169" s="169">
        <f t="shared" si="235"/>
        <v>9999999999</v>
      </c>
      <c r="CI169" s="170">
        <f t="shared" si="236"/>
        <v>9999999999</v>
      </c>
      <c r="CJ169" s="171">
        <f t="shared" si="237"/>
        <v>9999999999</v>
      </c>
      <c r="CK169" s="172" t="str">
        <f t="shared" si="238"/>
        <v/>
      </c>
      <c r="CL169" s="173" t="str">
        <f t="shared" si="211"/>
        <v>x</v>
      </c>
      <c r="CN169" s="6" t="str">
        <f t="shared" si="239"/>
        <v/>
      </c>
      <c r="CO169" s="293" t="e">
        <f t="shared" ca="1" si="249"/>
        <v>#N/A</v>
      </c>
      <c r="CP169" s="6" t="e">
        <f t="shared" ca="1" si="240"/>
        <v>#N/A</v>
      </c>
      <c r="CQ169" s="61">
        <v>153</v>
      </c>
      <c r="CR169" s="6">
        <f t="shared" si="212"/>
        <v>0</v>
      </c>
      <c r="CS169" s="6">
        <f t="shared" si="213"/>
        <v>0</v>
      </c>
      <c r="CT169" s="56" t="str">
        <f t="shared" si="214"/>
        <v/>
      </c>
      <c r="CU169" s="76">
        <f t="shared" si="215"/>
        <v>0</v>
      </c>
      <c r="CV169" s="76">
        <f t="shared" si="216"/>
        <v>0</v>
      </c>
      <c r="CX169" s="6" t="str">
        <f t="shared" si="217"/>
        <v/>
      </c>
      <c r="CY169" s="6" t="str">
        <f t="shared" si="218"/>
        <v/>
      </c>
      <c r="CZ169" s="6" t="str">
        <f t="shared" si="219"/>
        <v/>
      </c>
      <c r="DB169" s="203">
        <f>SUM(DB157:DB168)</f>
        <v>0</v>
      </c>
      <c r="DG169" s="56" t="str">
        <f t="shared" si="220"/>
        <v/>
      </c>
      <c r="DH169" s="6">
        <f t="shared" si="221"/>
        <v>0</v>
      </c>
      <c r="DK169" s="6">
        <f t="shared" si="257"/>
        <v>0</v>
      </c>
      <c r="DL169" s="6" t="e">
        <f t="shared" si="258"/>
        <v>#N/A</v>
      </c>
      <c r="DN169" s="6" t="e">
        <f t="shared" si="256"/>
        <v>#N/A</v>
      </c>
      <c r="DP169" s="6" t="str">
        <f t="shared" si="222"/>
        <v/>
      </c>
      <c r="DQ169" s="293">
        <f t="shared" ca="1" si="251"/>
        <v>163</v>
      </c>
      <c r="DR169" s="6" t="str">
        <f t="shared" ca="1" si="241"/>
        <v>x</v>
      </c>
      <c r="DU169" s="293" t="e">
        <f t="shared" ca="1" si="242"/>
        <v>#N/A</v>
      </c>
      <c r="DV169" s="5"/>
      <c r="DW169" s="293" t="e">
        <f t="shared" ca="1" si="252"/>
        <v>#N/A</v>
      </c>
      <c r="DZ169" s="293" t="e">
        <f t="shared" ca="1" si="243"/>
        <v>#N/A</v>
      </c>
      <c r="EA169" s="293" t="e">
        <f t="shared" ca="1" si="244"/>
        <v>#N/A</v>
      </c>
      <c r="EB169" s="293" t="e">
        <f t="shared" ca="1" si="245"/>
        <v>#N/A</v>
      </c>
      <c r="EE169" s="6" t="str">
        <f t="shared" si="246"/>
        <v/>
      </c>
      <c r="EF169" s="293" t="e">
        <f t="shared" ca="1" si="247"/>
        <v>#N/A</v>
      </c>
      <c r="EG169" s="6" t="e">
        <f t="shared" ca="1" si="223"/>
        <v>#N/A</v>
      </c>
    </row>
    <row r="170" spans="3:137" x14ac:dyDescent="0.2">
      <c r="C170" s="75"/>
      <c r="D170" s="184" t="str">
        <f t="shared" si="186"/>
        <v/>
      </c>
      <c r="E170" s="649" t="str">
        <f t="shared" si="253"/>
        <v/>
      </c>
      <c r="F170" s="607" t="str">
        <f t="shared" si="185"/>
        <v>x</v>
      </c>
      <c r="G170" s="650"/>
      <c r="H170" s="651"/>
      <c r="I170" s="651"/>
      <c r="J170" s="651"/>
      <c r="K170" s="652"/>
      <c r="L170" s="889"/>
      <c r="M170" s="889"/>
      <c r="N170" s="653"/>
      <c r="O170" s="651"/>
      <c r="P170" s="651"/>
      <c r="Q170" s="654"/>
      <c r="R170" s="655"/>
      <c r="S170" s="607" t="str">
        <f t="shared" si="187"/>
        <v/>
      </c>
      <c r="T170" s="656" t="str">
        <f t="shared" si="188"/>
        <v/>
      </c>
      <c r="U170" s="656" t="str">
        <f t="shared" si="224"/>
        <v/>
      </c>
      <c r="V170" s="656" t="str">
        <f t="shared" si="189"/>
        <v/>
      </c>
      <c r="W170" s="719"/>
      <c r="X170" s="660"/>
      <c r="Y170" s="656" t="str">
        <f t="shared" si="255"/>
        <v/>
      </c>
      <c r="Z170" s="659"/>
      <c r="AA170" s="654"/>
      <c r="AB170" s="656" t="str">
        <f t="shared" si="190"/>
        <v/>
      </c>
      <c r="AC170" s="661" t="str">
        <f t="shared" si="225"/>
        <v/>
      </c>
      <c r="AE170" s="658" t="str">
        <f t="shared" si="191"/>
        <v/>
      </c>
      <c r="AF170" s="659"/>
      <c r="AT170" s="805" t="str">
        <f t="shared" si="250"/>
        <v/>
      </c>
      <c r="AU170" t="str">
        <f t="shared" si="226"/>
        <v/>
      </c>
      <c r="AV170" s="6" t="str">
        <f t="shared" si="192"/>
        <v/>
      </c>
      <c r="AW170" s="317" t="str">
        <f t="shared" si="193"/>
        <v/>
      </c>
      <c r="AX170" s="158" t="str">
        <f t="shared" si="194"/>
        <v/>
      </c>
      <c r="AY170" s="158" t="str">
        <f t="shared" si="195"/>
        <v/>
      </c>
      <c r="AZ170" s="309" t="str">
        <f t="shared" si="184"/>
        <v/>
      </c>
      <c r="BA170" s="318" t="str">
        <f t="shared" si="196"/>
        <v/>
      </c>
      <c r="BB170" s="473" t="str">
        <f t="shared" si="197"/>
        <v/>
      </c>
      <c r="BC170" s="80" t="str">
        <f t="shared" si="248"/>
        <v/>
      </c>
      <c r="BD170" s="56">
        <f t="shared" si="198"/>
        <v>1</v>
      </c>
      <c r="BF170" s="56" t="str">
        <f t="shared" si="199"/>
        <v/>
      </c>
      <c r="BG170" s="56" t="str">
        <f t="shared" si="200"/>
        <v/>
      </c>
      <c r="BH170" s="6" t="str">
        <f t="shared" si="201"/>
        <v/>
      </c>
      <c r="BI170" s="6">
        <v>459</v>
      </c>
      <c r="BJ170" s="56" t="str">
        <f>Stam!F157</f>
        <v>459 Vrij</v>
      </c>
      <c r="BK170" s="6" t="str">
        <f t="shared" si="202"/>
        <v/>
      </c>
      <c r="BL170" s="56">
        <f t="shared" si="227"/>
        <v>999999</v>
      </c>
      <c r="BM170" s="183">
        <f t="shared" si="228"/>
        <v>99999.000000850006</v>
      </c>
      <c r="BN170" s="61">
        <v>154</v>
      </c>
      <c r="BO170" s="6">
        <f t="shared" si="203"/>
        <v>999999</v>
      </c>
      <c r="BP170" s="6">
        <f t="shared" si="204"/>
        <v>999999</v>
      </c>
      <c r="BQ170" s="6" t="str">
        <f t="shared" si="229"/>
        <v>x</v>
      </c>
      <c r="BR170" s="206">
        <f t="shared" si="205"/>
        <v>99999.000000850006</v>
      </c>
      <c r="BS170" s="6">
        <f t="shared" si="206"/>
        <v>99999.000000850006</v>
      </c>
      <c r="BT170" s="6" t="str">
        <f t="shared" si="230"/>
        <v>x</v>
      </c>
      <c r="BU170" s="6" t="str">
        <f t="shared" si="207"/>
        <v/>
      </c>
      <c r="BW170" s="82">
        <f t="shared" si="231"/>
        <v>9999999999</v>
      </c>
      <c r="BX170" s="80" t="str">
        <f t="shared" si="208"/>
        <v>x</v>
      </c>
      <c r="BY170" s="80" t="str">
        <f t="shared" si="209"/>
        <v/>
      </c>
      <c r="BZ170" s="56" t="str">
        <f t="shared" si="232"/>
        <v/>
      </c>
      <c r="CA170" s="56" t="str">
        <f t="shared" si="233"/>
        <v/>
      </c>
      <c r="CB170" s="88">
        <f t="shared" si="234"/>
        <v>0</v>
      </c>
      <c r="CC170" s="56" t="str">
        <f t="shared" si="210"/>
        <v/>
      </c>
      <c r="CD170" s="56"/>
      <c r="CE170" s="56"/>
      <c r="CF170" s="56"/>
      <c r="CG170" s="56"/>
      <c r="CH170" s="169">
        <f t="shared" si="235"/>
        <v>9999999999</v>
      </c>
      <c r="CI170" s="170">
        <f t="shared" si="236"/>
        <v>9999999999</v>
      </c>
      <c r="CJ170" s="171">
        <f t="shared" si="237"/>
        <v>9999999999</v>
      </c>
      <c r="CK170" s="172" t="str">
        <f t="shared" si="238"/>
        <v/>
      </c>
      <c r="CL170" s="173" t="str">
        <f t="shared" si="211"/>
        <v>x</v>
      </c>
      <c r="CN170" s="6" t="str">
        <f t="shared" si="239"/>
        <v/>
      </c>
      <c r="CO170" s="293" t="e">
        <f t="shared" ca="1" si="249"/>
        <v>#N/A</v>
      </c>
      <c r="CP170" s="6" t="e">
        <f t="shared" ca="1" si="240"/>
        <v>#N/A</v>
      </c>
      <c r="CQ170" s="61">
        <v>154</v>
      </c>
      <c r="CR170" s="6">
        <f t="shared" si="212"/>
        <v>0</v>
      </c>
      <c r="CS170" s="6">
        <f t="shared" si="213"/>
        <v>0</v>
      </c>
      <c r="CT170" s="56" t="str">
        <f t="shared" si="214"/>
        <v/>
      </c>
      <c r="CU170" s="76">
        <f t="shared" si="215"/>
        <v>0</v>
      </c>
      <c r="CV170" s="76">
        <f t="shared" si="216"/>
        <v>0</v>
      </c>
      <c r="CX170" s="6" t="str">
        <f t="shared" si="217"/>
        <v/>
      </c>
      <c r="CY170" s="6" t="str">
        <f t="shared" si="218"/>
        <v/>
      </c>
      <c r="CZ170" s="6" t="str">
        <f t="shared" si="219"/>
        <v/>
      </c>
      <c r="DG170" s="56" t="str">
        <f t="shared" si="220"/>
        <v/>
      </c>
      <c r="DH170" s="6">
        <f t="shared" si="221"/>
        <v>0</v>
      </c>
      <c r="DK170" s="6">
        <f t="shared" si="257"/>
        <v>0</v>
      </c>
      <c r="DL170" s="6" t="e">
        <f t="shared" si="258"/>
        <v>#N/A</v>
      </c>
      <c r="DN170" s="6" t="e">
        <f t="shared" si="256"/>
        <v>#N/A</v>
      </c>
      <c r="DP170" s="6" t="str">
        <f t="shared" si="222"/>
        <v/>
      </c>
      <c r="DQ170" s="293">
        <f t="shared" ca="1" si="251"/>
        <v>164</v>
      </c>
      <c r="DR170" s="6" t="str">
        <f t="shared" ca="1" si="241"/>
        <v>x</v>
      </c>
      <c r="DU170" s="293" t="e">
        <f t="shared" ca="1" si="242"/>
        <v>#N/A</v>
      </c>
      <c r="DV170" s="5"/>
      <c r="DW170" s="293" t="e">
        <f t="shared" ca="1" si="252"/>
        <v>#N/A</v>
      </c>
      <c r="DZ170" s="293" t="e">
        <f t="shared" ca="1" si="243"/>
        <v>#N/A</v>
      </c>
      <c r="EA170" s="293" t="e">
        <f t="shared" ca="1" si="244"/>
        <v>#N/A</v>
      </c>
      <c r="EB170" s="293" t="e">
        <f t="shared" ca="1" si="245"/>
        <v>#N/A</v>
      </c>
      <c r="EE170" s="6" t="str">
        <f t="shared" si="246"/>
        <v/>
      </c>
      <c r="EF170" s="293" t="e">
        <f t="shared" ca="1" si="247"/>
        <v>#N/A</v>
      </c>
      <c r="EG170" s="6" t="e">
        <f t="shared" ca="1" si="223"/>
        <v>#N/A</v>
      </c>
    </row>
    <row r="171" spans="3:137" x14ac:dyDescent="0.2">
      <c r="C171" s="75"/>
      <c r="D171" s="184" t="str">
        <f t="shared" si="186"/>
        <v/>
      </c>
      <c r="E171" s="649" t="str">
        <f t="shared" si="253"/>
        <v/>
      </c>
      <c r="F171" s="607" t="str">
        <f t="shared" si="185"/>
        <v>x</v>
      </c>
      <c r="G171" s="650"/>
      <c r="H171" s="651"/>
      <c r="I171" s="651"/>
      <c r="J171" s="651"/>
      <c r="K171" s="652"/>
      <c r="L171" s="889"/>
      <c r="M171" s="889"/>
      <c r="N171" s="653"/>
      <c r="O171" s="651"/>
      <c r="P171" s="651"/>
      <c r="Q171" s="654"/>
      <c r="R171" s="655"/>
      <c r="S171" s="607" t="str">
        <f t="shared" si="187"/>
        <v/>
      </c>
      <c r="T171" s="656" t="str">
        <f t="shared" si="188"/>
        <v/>
      </c>
      <c r="U171" s="656" t="str">
        <f t="shared" si="224"/>
        <v/>
      </c>
      <c r="V171" s="656" t="str">
        <f t="shared" si="189"/>
        <v/>
      </c>
      <c r="W171" s="719"/>
      <c r="X171" s="660"/>
      <c r="Y171" s="656" t="str">
        <f t="shared" si="255"/>
        <v/>
      </c>
      <c r="Z171" s="659"/>
      <c r="AA171" s="654"/>
      <c r="AB171" s="656" t="str">
        <f t="shared" si="190"/>
        <v/>
      </c>
      <c r="AC171" s="661" t="str">
        <f t="shared" si="225"/>
        <v/>
      </c>
      <c r="AE171" s="658" t="str">
        <f t="shared" si="191"/>
        <v/>
      </c>
      <c r="AF171" s="659"/>
      <c r="AT171" s="805" t="str">
        <f t="shared" si="250"/>
        <v/>
      </c>
      <c r="AU171" t="str">
        <f t="shared" si="226"/>
        <v/>
      </c>
      <c r="AV171" s="6" t="str">
        <f t="shared" si="192"/>
        <v/>
      </c>
      <c r="AW171" s="317" t="str">
        <f t="shared" si="193"/>
        <v/>
      </c>
      <c r="AX171" s="158" t="str">
        <f t="shared" si="194"/>
        <v/>
      </c>
      <c r="AY171" s="158" t="str">
        <f t="shared" si="195"/>
        <v/>
      </c>
      <c r="AZ171" s="309" t="str">
        <f t="shared" si="184"/>
        <v/>
      </c>
      <c r="BA171" s="318" t="str">
        <f t="shared" si="196"/>
        <v/>
      </c>
      <c r="BB171" s="473" t="str">
        <f t="shared" si="197"/>
        <v/>
      </c>
      <c r="BC171" s="80" t="str">
        <f t="shared" si="248"/>
        <v/>
      </c>
      <c r="BD171" s="56">
        <f t="shared" si="198"/>
        <v>1</v>
      </c>
      <c r="BF171" s="56" t="str">
        <f t="shared" si="199"/>
        <v/>
      </c>
      <c r="BG171" s="56" t="str">
        <f t="shared" si="200"/>
        <v/>
      </c>
      <c r="BH171" s="6" t="str">
        <f t="shared" si="201"/>
        <v/>
      </c>
      <c r="BI171" s="6">
        <v>460</v>
      </c>
      <c r="BJ171" s="56" t="str">
        <f>Stam!F158</f>
        <v>460 Vrij</v>
      </c>
      <c r="BK171" s="6" t="str">
        <f t="shared" si="202"/>
        <v/>
      </c>
      <c r="BL171" s="56">
        <f t="shared" si="227"/>
        <v>999999</v>
      </c>
      <c r="BM171" s="183">
        <f t="shared" si="228"/>
        <v>99999.000000854998</v>
      </c>
      <c r="BN171" s="61">
        <v>155</v>
      </c>
      <c r="BO171" s="6">
        <f t="shared" si="203"/>
        <v>999999</v>
      </c>
      <c r="BP171" s="6">
        <f t="shared" si="204"/>
        <v>999999</v>
      </c>
      <c r="BQ171" s="6" t="str">
        <f t="shared" si="229"/>
        <v>x</v>
      </c>
      <c r="BR171" s="206">
        <f t="shared" si="205"/>
        <v>99999.000000854998</v>
      </c>
      <c r="BS171" s="6">
        <f t="shared" si="206"/>
        <v>99999.000000854998</v>
      </c>
      <c r="BT171" s="6" t="str">
        <f t="shared" si="230"/>
        <v>x</v>
      </c>
      <c r="BU171" s="6" t="str">
        <f t="shared" si="207"/>
        <v/>
      </c>
      <c r="BW171" s="82">
        <f t="shared" si="231"/>
        <v>9999999999</v>
      </c>
      <c r="BX171" s="80" t="str">
        <f t="shared" si="208"/>
        <v>x</v>
      </c>
      <c r="BY171" s="80" t="str">
        <f t="shared" si="209"/>
        <v/>
      </c>
      <c r="BZ171" s="56" t="str">
        <f t="shared" si="232"/>
        <v/>
      </c>
      <c r="CA171" s="56" t="str">
        <f t="shared" si="233"/>
        <v/>
      </c>
      <c r="CB171" s="88">
        <f t="shared" si="234"/>
        <v>0</v>
      </c>
      <c r="CC171" s="56" t="str">
        <f t="shared" si="210"/>
        <v/>
      </c>
      <c r="CD171" s="56"/>
      <c r="CE171" s="56"/>
      <c r="CF171" s="56"/>
      <c r="CG171" s="56"/>
      <c r="CH171" s="169">
        <f t="shared" si="235"/>
        <v>9999999999</v>
      </c>
      <c r="CI171" s="170">
        <f t="shared" si="236"/>
        <v>9999999999</v>
      </c>
      <c r="CJ171" s="171">
        <f t="shared" si="237"/>
        <v>9999999999</v>
      </c>
      <c r="CK171" s="172" t="str">
        <f t="shared" si="238"/>
        <v/>
      </c>
      <c r="CL171" s="173" t="str">
        <f t="shared" si="211"/>
        <v>x</v>
      </c>
      <c r="CN171" s="6" t="str">
        <f t="shared" si="239"/>
        <v/>
      </c>
      <c r="CO171" s="293" t="e">
        <f t="shared" ca="1" si="249"/>
        <v>#N/A</v>
      </c>
      <c r="CP171" s="6" t="e">
        <f t="shared" ca="1" si="240"/>
        <v>#N/A</v>
      </c>
      <c r="CQ171" s="61">
        <v>155</v>
      </c>
      <c r="CR171" s="6">
        <f t="shared" si="212"/>
        <v>0</v>
      </c>
      <c r="CS171" s="6">
        <f t="shared" si="213"/>
        <v>0</v>
      </c>
      <c r="CT171" s="56" t="str">
        <f t="shared" si="214"/>
        <v/>
      </c>
      <c r="CU171" s="76">
        <f t="shared" si="215"/>
        <v>0</v>
      </c>
      <c r="CV171" s="76">
        <f t="shared" si="216"/>
        <v>0</v>
      </c>
      <c r="CX171" s="6" t="str">
        <f t="shared" si="217"/>
        <v/>
      </c>
      <c r="CY171" s="6" t="str">
        <f t="shared" si="218"/>
        <v/>
      </c>
      <c r="CZ171" s="6" t="str">
        <f t="shared" si="219"/>
        <v/>
      </c>
      <c r="DA171" s="56" t="s">
        <v>167</v>
      </c>
      <c r="DG171" s="56" t="str">
        <f t="shared" si="220"/>
        <v/>
      </c>
      <c r="DH171" s="6">
        <f t="shared" si="221"/>
        <v>0</v>
      </c>
      <c r="DK171" s="6">
        <f t="shared" si="257"/>
        <v>0</v>
      </c>
      <c r="DL171" s="6" t="e">
        <f t="shared" si="258"/>
        <v>#N/A</v>
      </c>
      <c r="DN171" s="6" t="e">
        <f t="shared" si="256"/>
        <v>#N/A</v>
      </c>
      <c r="DP171" s="6" t="str">
        <f t="shared" si="222"/>
        <v/>
      </c>
      <c r="DQ171" s="293">
        <f t="shared" ca="1" si="251"/>
        <v>165</v>
      </c>
      <c r="DR171" s="6" t="str">
        <f t="shared" ca="1" si="241"/>
        <v>x</v>
      </c>
      <c r="DU171" s="293" t="e">
        <f t="shared" ca="1" si="242"/>
        <v>#N/A</v>
      </c>
      <c r="DV171" s="5"/>
      <c r="DW171" s="293" t="e">
        <f t="shared" ca="1" si="252"/>
        <v>#N/A</v>
      </c>
      <c r="DZ171" s="293" t="e">
        <f t="shared" ca="1" si="243"/>
        <v>#N/A</v>
      </c>
      <c r="EA171" s="293" t="e">
        <f t="shared" ca="1" si="244"/>
        <v>#N/A</v>
      </c>
      <c r="EB171" s="293" t="e">
        <f t="shared" ca="1" si="245"/>
        <v>#N/A</v>
      </c>
      <c r="EE171" s="6" t="str">
        <f t="shared" si="246"/>
        <v/>
      </c>
      <c r="EF171" s="293" t="e">
        <f t="shared" ca="1" si="247"/>
        <v>#N/A</v>
      </c>
      <c r="EG171" s="6" t="e">
        <f t="shared" ca="1" si="223"/>
        <v>#N/A</v>
      </c>
    </row>
    <row r="172" spans="3:137" x14ac:dyDescent="0.2">
      <c r="C172" s="75"/>
      <c r="D172" s="184" t="str">
        <f t="shared" si="186"/>
        <v/>
      </c>
      <c r="E172" s="649" t="str">
        <f t="shared" si="253"/>
        <v/>
      </c>
      <c r="F172" s="607" t="str">
        <f t="shared" si="185"/>
        <v>x</v>
      </c>
      <c r="G172" s="650"/>
      <c r="H172" s="651"/>
      <c r="I172" s="651"/>
      <c r="J172" s="651"/>
      <c r="K172" s="652"/>
      <c r="L172" s="889"/>
      <c r="M172" s="889"/>
      <c r="N172" s="653"/>
      <c r="O172" s="651"/>
      <c r="P172" s="651"/>
      <c r="Q172" s="654"/>
      <c r="R172" s="655"/>
      <c r="S172" s="607" t="str">
        <f t="shared" si="187"/>
        <v/>
      </c>
      <c r="T172" s="656" t="str">
        <f t="shared" si="188"/>
        <v/>
      </c>
      <c r="U172" s="656" t="str">
        <f t="shared" si="224"/>
        <v/>
      </c>
      <c r="V172" s="656" t="str">
        <f t="shared" si="189"/>
        <v/>
      </c>
      <c r="W172" s="719"/>
      <c r="X172" s="660"/>
      <c r="Y172" s="656" t="str">
        <f t="shared" si="255"/>
        <v/>
      </c>
      <c r="Z172" s="659"/>
      <c r="AA172" s="654"/>
      <c r="AB172" s="656" t="str">
        <f t="shared" si="190"/>
        <v/>
      </c>
      <c r="AC172" s="661" t="str">
        <f t="shared" si="225"/>
        <v/>
      </c>
      <c r="AE172" s="658" t="str">
        <f t="shared" si="191"/>
        <v/>
      </c>
      <c r="AF172" s="659"/>
      <c r="AT172" s="805" t="str">
        <f t="shared" si="250"/>
        <v/>
      </c>
      <c r="AU172" t="str">
        <f t="shared" si="226"/>
        <v/>
      </c>
      <c r="AV172" s="6" t="str">
        <f t="shared" si="192"/>
        <v/>
      </c>
      <c r="AW172" s="317" t="str">
        <f t="shared" si="193"/>
        <v/>
      </c>
      <c r="AX172" s="158" t="str">
        <f t="shared" si="194"/>
        <v/>
      </c>
      <c r="AY172" s="158" t="str">
        <f t="shared" si="195"/>
        <v/>
      </c>
      <c r="AZ172" s="309" t="str">
        <f t="shared" si="184"/>
        <v/>
      </c>
      <c r="BA172" s="318" t="str">
        <f t="shared" si="196"/>
        <v/>
      </c>
      <c r="BB172" s="473" t="str">
        <f t="shared" si="197"/>
        <v/>
      </c>
      <c r="BC172" s="80" t="str">
        <f t="shared" si="248"/>
        <v/>
      </c>
      <c r="BD172" s="56">
        <f t="shared" si="198"/>
        <v>1</v>
      </c>
      <c r="BF172" s="56" t="str">
        <f t="shared" si="199"/>
        <v/>
      </c>
      <c r="BG172" s="56" t="str">
        <f t="shared" si="200"/>
        <v/>
      </c>
      <c r="BH172" s="6" t="str">
        <f t="shared" si="201"/>
        <v/>
      </c>
      <c r="BI172" s="6">
        <v>461</v>
      </c>
      <c r="BJ172" s="56" t="str">
        <f>Stam!F159</f>
        <v>461 Bankkosten</v>
      </c>
      <c r="BK172" s="6" t="str">
        <f t="shared" si="202"/>
        <v/>
      </c>
      <c r="BL172" s="56">
        <f t="shared" si="227"/>
        <v>999999</v>
      </c>
      <c r="BM172" s="183">
        <f t="shared" si="228"/>
        <v>99999.000000860004</v>
      </c>
      <c r="BN172" s="61">
        <v>156</v>
      </c>
      <c r="BO172" s="6">
        <f t="shared" si="203"/>
        <v>999999</v>
      </c>
      <c r="BP172" s="6">
        <f t="shared" si="204"/>
        <v>999999</v>
      </c>
      <c r="BQ172" s="6" t="str">
        <f t="shared" si="229"/>
        <v>x</v>
      </c>
      <c r="BR172" s="206">
        <f t="shared" si="205"/>
        <v>99999.000000860004</v>
      </c>
      <c r="BS172" s="6">
        <f t="shared" si="206"/>
        <v>99999.000000860004</v>
      </c>
      <c r="BT172" s="6" t="str">
        <f t="shared" si="230"/>
        <v>x</v>
      </c>
      <c r="BU172" s="6" t="str">
        <f t="shared" si="207"/>
        <v/>
      </c>
      <c r="BW172" s="82">
        <f t="shared" si="231"/>
        <v>9999999999</v>
      </c>
      <c r="BX172" s="80" t="str">
        <f t="shared" si="208"/>
        <v>x</v>
      </c>
      <c r="BY172" s="80" t="str">
        <f t="shared" si="209"/>
        <v/>
      </c>
      <c r="BZ172" s="56" t="str">
        <f t="shared" si="232"/>
        <v/>
      </c>
      <c r="CA172" s="56" t="str">
        <f t="shared" si="233"/>
        <v/>
      </c>
      <c r="CB172" s="88">
        <f t="shared" si="234"/>
        <v>0</v>
      </c>
      <c r="CC172" s="56" t="str">
        <f t="shared" si="210"/>
        <v/>
      </c>
      <c r="CD172" s="56"/>
      <c r="CE172" s="56"/>
      <c r="CF172" s="56"/>
      <c r="CG172" s="56"/>
      <c r="CH172" s="169">
        <f t="shared" si="235"/>
        <v>9999999999</v>
      </c>
      <c r="CI172" s="170">
        <f t="shared" si="236"/>
        <v>9999999999</v>
      </c>
      <c r="CJ172" s="171">
        <f t="shared" si="237"/>
        <v>9999999999</v>
      </c>
      <c r="CK172" s="172" t="str">
        <f t="shared" si="238"/>
        <v/>
      </c>
      <c r="CL172" s="173" t="str">
        <f t="shared" si="211"/>
        <v>x</v>
      </c>
      <c r="CN172" s="6" t="str">
        <f t="shared" si="239"/>
        <v/>
      </c>
      <c r="CO172" s="293" t="e">
        <f t="shared" ca="1" si="249"/>
        <v>#N/A</v>
      </c>
      <c r="CP172" s="6" t="e">
        <f t="shared" ca="1" si="240"/>
        <v>#N/A</v>
      </c>
      <c r="CQ172" s="61">
        <v>156</v>
      </c>
      <c r="CR172" s="6">
        <f t="shared" si="212"/>
        <v>0</v>
      </c>
      <c r="CS172" s="6">
        <f t="shared" si="213"/>
        <v>0</v>
      </c>
      <c r="CT172" s="56" t="str">
        <f t="shared" si="214"/>
        <v/>
      </c>
      <c r="CU172" s="76">
        <f t="shared" si="215"/>
        <v>0</v>
      </c>
      <c r="CV172" s="76">
        <f t="shared" si="216"/>
        <v>0</v>
      </c>
      <c r="CX172" s="6" t="str">
        <f t="shared" si="217"/>
        <v/>
      </c>
      <c r="CY172" s="6" t="str">
        <f t="shared" si="218"/>
        <v/>
      </c>
      <c r="CZ172" s="6" t="str">
        <f t="shared" si="219"/>
        <v/>
      </c>
      <c r="DB172" s="56" t="s">
        <v>162</v>
      </c>
      <c r="DG172" s="56" t="str">
        <f t="shared" si="220"/>
        <v/>
      </c>
      <c r="DH172" s="6">
        <f t="shared" si="221"/>
        <v>0</v>
      </c>
      <c r="DK172" s="6">
        <f t="shared" si="257"/>
        <v>0</v>
      </c>
      <c r="DL172" s="6" t="e">
        <f t="shared" si="258"/>
        <v>#N/A</v>
      </c>
      <c r="DN172" s="6" t="e">
        <f t="shared" si="256"/>
        <v>#N/A</v>
      </c>
      <c r="DP172" s="6" t="str">
        <f t="shared" si="222"/>
        <v/>
      </c>
      <c r="DQ172" s="293">
        <f t="shared" ca="1" si="251"/>
        <v>166</v>
      </c>
      <c r="DR172" s="6" t="str">
        <f t="shared" ca="1" si="241"/>
        <v>x</v>
      </c>
      <c r="DU172" s="293" t="e">
        <f t="shared" ca="1" si="242"/>
        <v>#N/A</v>
      </c>
      <c r="DV172" s="5"/>
      <c r="DW172" s="293" t="e">
        <f t="shared" ca="1" si="252"/>
        <v>#N/A</v>
      </c>
      <c r="DZ172" s="293" t="e">
        <f t="shared" ca="1" si="243"/>
        <v>#N/A</v>
      </c>
      <c r="EA172" s="293" t="e">
        <f t="shared" ca="1" si="244"/>
        <v>#N/A</v>
      </c>
      <c r="EB172" s="293" t="e">
        <f t="shared" ca="1" si="245"/>
        <v>#N/A</v>
      </c>
      <c r="EE172" s="6" t="str">
        <f t="shared" si="246"/>
        <v/>
      </c>
      <c r="EF172" s="293" t="e">
        <f t="shared" ca="1" si="247"/>
        <v>#N/A</v>
      </c>
      <c r="EG172" s="6" t="e">
        <f t="shared" ca="1" si="223"/>
        <v>#N/A</v>
      </c>
    </row>
    <row r="173" spans="3:137" x14ac:dyDescent="0.2">
      <c r="C173" s="75"/>
      <c r="D173" s="184" t="str">
        <f t="shared" si="186"/>
        <v/>
      </c>
      <c r="E173" s="649" t="str">
        <f t="shared" si="253"/>
        <v/>
      </c>
      <c r="F173" s="607" t="str">
        <f t="shared" si="185"/>
        <v>x</v>
      </c>
      <c r="G173" s="650"/>
      <c r="H173" s="651"/>
      <c r="I173" s="651"/>
      <c r="J173" s="651"/>
      <c r="K173" s="652"/>
      <c r="L173" s="889"/>
      <c r="M173" s="889"/>
      <c r="N173" s="653"/>
      <c r="O173" s="651"/>
      <c r="P173" s="651"/>
      <c r="Q173" s="654"/>
      <c r="R173" s="655"/>
      <c r="S173" s="607" t="str">
        <f t="shared" si="187"/>
        <v/>
      </c>
      <c r="T173" s="656" t="str">
        <f t="shared" si="188"/>
        <v/>
      </c>
      <c r="U173" s="656" t="str">
        <f t="shared" si="224"/>
        <v/>
      </c>
      <c r="V173" s="656" t="str">
        <f t="shared" si="189"/>
        <v/>
      </c>
      <c r="W173" s="719"/>
      <c r="X173" s="660"/>
      <c r="Y173" s="656" t="str">
        <f t="shared" si="255"/>
        <v/>
      </c>
      <c r="Z173" s="659"/>
      <c r="AA173" s="654"/>
      <c r="AB173" s="656" t="str">
        <f t="shared" si="190"/>
        <v/>
      </c>
      <c r="AC173" s="661" t="str">
        <f t="shared" si="225"/>
        <v/>
      </c>
      <c r="AE173" s="658" t="str">
        <f t="shared" si="191"/>
        <v/>
      </c>
      <c r="AF173" s="659"/>
      <c r="AT173" s="805" t="str">
        <f t="shared" si="250"/>
        <v/>
      </c>
      <c r="AU173" t="str">
        <f t="shared" si="226"/>
        <v/>
      </c>
      <c r="AV173" s="6" t="str">
        <f t="shared" si="192"/>
        <v/>
      </c>
      <c r="AW173" s="317" t="str">
        <f t="shared" si="193"/>
        <v/>
      </c>
      <c r="AX173" s="158" t="str">
        <f t="shared" si="194"/>
        <v/>
      </c>
      <c r="AY173" s="158" t="str">
        <f t="shared" si="195"/>
        <v/>
      </c>
      <c r="AZ173" s="309" t="str">
        <f t="shared" si="184"/>
        <v/>
      </c>
      <c r="BA173" s="318" t="str">
        <f t="shared" si="196"/>
        <v/>
      </c>
      <c r="BB173" s="473" t="str">
        <f t="shared" si="197"/>
        <v/>
      </c>
      <c r="BC173" s="80" t="str">
        <f t="shared" si="248"/>
        <v/>
      </c>
      <c r="BD173" s="56">
        <f t="shared" si="198"/>
        <v>1</v>
      </c>
      <c r="BF173" s="56" t="str">
        <f t="shared" si="199"/>
        <v/>
      </c>
      <c r="BG173" s="56" t="str">
        <f t="shared" si="200"/>
        <v/>
      </c>
      <c r="BH173" s="6" t="str">
        <f t="shared" si="201"/>
        <v/>
      </c>
      <c r="BI173" s="6">
        <v>462</v>
      </c>
      <c r="BJ173" s="56" t="str">
        <f>Stam!F160</f>
        <v>462 Overige rentelasten</v>
      </c>
      <c r="BK173" s="6" t="str">
        <f t="shared" si="202"/>
        <v/>
      </c>
      <c r="BL173" s="56">
        <f t="shared" si="227"/>
        <v>999999</v>
      </c>
      <c r="BM173" s="183">
        <f t="shared" si="228"/>
        <v>99999.000000864995</v>
      </c>
      <c r="BN173" s="61">
        <v>157</v>
      </c>
      <c r="BO173" s="6">
        <f t="shared" si="203"/>
        <v>999999</v>
      </c>
      <c r="BP173" s="6">
        <f t="shared" si="204"/>
        <v>999999</v>
      </c>
      <c r="BQ173" s="6" t="str">
        <f t="shared" si="229"/>
        <v>x</v>
      </c>
      <c r="BR173" s="206">
        <f t="shared" si="205"/>
        <v>99999.000000864995</v>
      </c>
      <c r="BS173" s="6">
        <f t="shared" si="206"/>
        <v>99999.000000864995</v>
      </c>
      <c r="BT173" s="6" t="str">
        <f t="shared" si="230"/>
        <v>x</v>
      </c>
      <c r="BU173" s="6" t="str">
        <f t="shared" si="207"/>
        <v/>
      </c>
      <c r="BW173" s="82">
        <f t="shared" si="231"/>
        <v>9999999999</v>
      </c>
      <c r="BX173" s="80" t="str">
        <f t="shared" si="208"/>
        <v>x</v>
      </c>
      <c r="BY173" s="80" t="str">
        <f t="shared" si="209"/>
        <v/>
      </c>
      <c r="BZ173" s="56" t="str">
        <f t="shared" si="232"/>
        <v/>
      </c>
      <c r="CA173" s="56" t="str">
        <f t="shared" si="233"/>
        <v/>
      </c>
      <c r="CB173" s="88">
        <f t="shared" si="234"/>
        <v>0</v>
      </c>
      <c r="CC173" s="56" t="str">
        <f t="shared" si="210"/>
        <v/>
      </c>
      <c r="CD173" s="56"/>
      <c r="CE173" s="56"/>
      <c r="CF173" s="56"/>
      <c r="CG173" s="56"/>
      <c r="CH173" s="169">
        <f t="shared" si="235"/>
        <v>9999999999</v>
      </c>
      <c r="CI173" s="170">
        <f t="shared" si="236"/>
        <v>9999999999</v>
      </c>
      <c r="CJ173" s="171">
        <f t="shared" si="237"/>
        <v>9999999999</v>
      </c>
      <c r="CK173" s="172" t="str">
        <f t="shared" si="238"/>
        <v/>
      </c>
      <c r="CL173" s="173" t="str">
        <f t="shared" si="211"/>
        <v>x</v>
      </c>
      <c r="CN173" s="6" t="str">
        <f t="shared" si="239"/>
        <v/>
      </c>
      <c r="CO173" s="293" t="e">
        <f t="shared" ca="1" si="249"/>
        <v>#N/A</v>
      </c>
      <c r="CP173" s="6" t="e">
        <f t="shared" ca="1" si="240"/>
        <v>#N/A</v>
      </c>
      <c r="CQ173" s="61">
        <v>157</v>
      </c>
      <c r="CR173" s="6">
        <f t="shared" si="212"/>
        <v>0</v>
      </c>
      <c r="CS173" s="6">
        <f t="shared" si="213"/>
        <v>0</v>
      </c>
      <c r="CT173" s="56" t="str">
        <f t="shared" si="214"/>
        <v/>
      </c>
      <c r="CU173" s="76">
        <f t="shared" si="215"/>
        <v>0</v>
      </c>
      <c r="CV173" s="76">
        <f t="shared" si="216"/>
        <v>0</v>
      </c>
      <c r="CX173" s="6" t="str">
        <f t="shared" si="217"/>
        <v/>
      </c>
      <c r="CY173" s="6" t="str">
        <f t="shared" si="218"/>
        <v/>
      </c>
      <c r="CZ173" s="6" t="str">
        <f t="shared" si="219"/>
        <v/>
      </c>
      <c r="DA173" s="56" t="str">
        <f>1&amp;$DA$171&amp;"div"</f>
        <v>13bdiv</v>
      </c>
      <c r="DB173" s="56">
        <f>SUMIF(CZ:CZ,DA173,V:V)</f>
        <v>0</v>
      </c>
      <c r="DG173" s="56" t="str">
        <f t="shared" si="220"/>
        <v/>
      </c>
      <c r="DH173" s="6">
        <f t="shared" si="221"/>
        <v>0</v>
      </c>
      <c r="DK173" s="6">
        <f t="shared" si="257"/>
        <v>0</v>
      </c>
      <c r="DL173" s="6" t="e">
        <f t="shared" si="258"/>
        <v>#N/A</v>
      </c>
      <c r="DN173" s="6" t="e">
        <f t="shared" si="256"/>
        <v>#N/A</v>
      </c>
      <c r="DP173" s="6" t="str">
        <f t="shared" si="222"/>
        <v/>
      </c>
      <c r="DQ173" s="293">
        <f t="shared" ca="1" si="251"/>
        <v>167</v>
      </c>
      <c r="DR173" s="6" t="str">
        <f t="shared" ca="1" si="241"/>
        <v>x</v>
      </c>
      <c r="DU173" s="293" t="e">
        <f t="shared" ca="1" si="242"/>
        <v>#N/A</v>
      </c>
      <c r="DV173" s="5"/>
      <c r="DW173" s="293" t="e">
        <f t="shared" ca="1" si="252"/>
        <v>#N/A</v>
      </c>
      <c r="DZ173" s="293" t="e">
        <f t="shared" ca="1" si="243"/>
        <v>#N/A</v>
      </c>
      <c r="EA173" s="293" t="e">
        <f t="shared" ca="1" si="244"/>
        <v>#N/A</v>
      </c>
      <c r="EB173" s="293" t="e">
        <f t="shared" ca="1" si="245"/>
        <v>#N/A</v>
      </c>
      <c r="EE173" s="6" t="str">
        <f t="shared" si="246"/>
        <v/>
      </c>
      <c r="EF173" s="293" t="e">
        <f t="shared" ca="1" si="247"/>
        <v>#N/A</v>
      </c>
      <c r="EG173" s="6" t="e">
        <f t="shared" ca="1" si="223"/>
        <v>#N/A</v>
      </c>
    </row>
    <row r="174" spans="3:137" x14ac:dyDescent="0.2">
      <c r="C174" s="75"/>
      <c r="D174" s="184" t="str">
        <f t="shared" si="186"/>
        <v/>
      </c>
      <c r="E174" s="649" t="str">
        <f t="shared" si="253"/>
        <v/>
      </c>
      <c r="F174" s="607" t="str">
        <f t="shared" si="185"/>
        <v>x</v>
      </c>
      <c r="G174" s="650"/>
      <c r="H174" s="651"/>
      <c r="I174" s="651"/>
      <c r="J174" s="651"/>
      <c r="K174" s="652"/>
      <c r="L174" s="889"/>
      <c r="M174" s="889"/>
      <c r="N174" s="653"/>
      <c r="O174" s="651"/>
      <c r="P174" s="651"/>
      <c r="Q174" s="654"/>
      <c r="R174" s="655"/>
      <c r="S174" s="607" t="str">
        <f t="shared" si="187"/>
        <v/>
      </c>
      <c r="T174" s="656" t="str">
        <f t="shared" si="188"/>
        <v/>
      </c>
      <c r="U174" s="656" t="str">
        <f t="shared" si="224"/>
        <v/>
      </c>
      <c r="V174" s="656" t="str">
        <f t="shared" si="189"/>
        <v/>
      </c>
      <c r="W174" s="719"/>
      <c r="X174" s="660"/>
      <c r="Y174" s="656" t="str">
        <f t="shared" si="255"/>
        <v/>
      </c>
      <c r="Z174" s="659"/>
      <c r="AA174" s="654"/>
      <c r="AB174" s="656" t="str">
        <f t="shared" si="190"/>
        <v/>
      </c>
      <c r="AC174" s="661" t="str">
        <f t="shared" si="225"/>
        <v/>
      </c>
      <c r="AE174" s="658" t="str">
        <f t="shared" si="191"/>
        <v/>
      </c>
      <c r="AF174" s="659"/>
      <c r="AT174" s="805" t="str">
        <f t="shared" si="250"/>
        <v/>
      </c>
      <c r="AU174" t="str">
        <f t="shared" si="226"/>
        <v/>
      </c>
      <c r="AV174" s="6" t="str">
        <f t="shared" si="192"/>
        <v/>
      </c>
      <c r="AW174" s="317" t="str">
        <f t="shared" si="193"/>
        <v/>
      </c>
      <c r="AX174" s="158" t="str">
        <f t="shared" si="194"/>
        <v/>
      </c>
      <c r="AY174" s="158" t="str">
        <f t="shared" si="195"/>
        <v/>
      </c>
      <c r="AZ174" s="309" t="str">
        <f t="shared" si="184"/>
        <v/>
      </c>
      <c r="BA174" s="318" t="str">
        <f t="shared" si="196"/>
        <v/>
      </c>
      <c r="BB174" s="473" t="str">
        <f t="shared" si="197"/>
        <v/>
      </c>
      <c r="BC174" s="80" t="str">
        <f t="shared" si="248"/>
        <v/>
      </c>
      <c r="BD174" s="56">
        <f t="shared" si="198"/>
        <v>1</v>
      </c>
      <c r="BF174" s="56" t="str">
        <f t="shared" si="199"/>
        <v/>
      </c>
      <c r="BG174" s="56" t="str">
        <f t="shared" si="200"/>
        <v/>
      </c>
      <c r="BH174" s="6" t="str">
        <f t="shared" si="201"/>
        <v/>
      </c>
      <c r="BI174" s="6">
        <v>463</v>
      </c>
      <c r="BJ174" s="56" t="str">
        <f>Stam!F161</f>
        <v>463 Rentelasten lening</v>
      </c>
      <c r="BK174" s="6" t="str">
        <f t="shared" si="202"/>
        <v/>
      </c>
      <c r="BL174" s="56">
        <f t="shared" si="227"/>
        <v>999999</v>
      </c>
      <c r="BM174" s="183">
        <f t="shared" si="228"/>
        <v>99999.000000870001</v>
      </c>
      <c r="BN174" s="61">
        <v>158</v>
      </c>
      <c r="BO174" s="6">
        <f t="shared" si="203"/>
        <v>999999</v>
      </c>
      <c r="BP174" s="6">
        <f t="shared" si="204"/>
        <v>999999</v>
      </c>
      <c r="BQ174" s="6" t="str">
        <f t="shared" si="229"/>
        <v>x</v>
      </c>
      <c r="BR174" s="206">
        <f t="shared" si="205"/>
        <v>99999.000000870001</v>
      </c>
      <c r="BS174" s="6">
        <f t="shared" si="206"/>
        <v>99999.000000870001</v>
      </c>
      <c r="BT174" s="6" t="str">
        <f t="shared" si="230"/>
        <v>x</v>
      </c>
      <c r="BU174" s="6" t="str">
        <f t="shared" si="207"/>
        <v/>
      </c>
      <c r="BW174" s="82">
        <f t="shared" si="231"/>
        <v>9999999999</v>
      </c>
      <c r="BX174" s="80" t="str">
        <f t="shared" si="208"/>
        <v>x</v>
      </c>
      <c r="BY174" s="80" t="str">
        <f t="shared" si="209"/>
        <v/>
      </c>
      <c r="BZ174" s="56" t="str">
        <f t="shared" si="232"/>
        <v/>
      </c>
      <c r="CA174" s="56" t="str">
        <f t="shared" si="233"/>
        <v/>
      </c>
      <c r="CB174" s="88">
        <f t="shared" si="234"/>
        <v>0</v>
      </c>
      <c r="CC174" s="56" t="str">
        <f t="shared" si="210"/>
        <v/>
      </c>
      <c r="CD174" s="56"/>
      <c r="CE174" s="56"/>
      <c r="CF174" s="56"/>
      <c r="CG174" s="56"/>
      <c r="CH174" s="169">
        <f t="shared" si="235"/>
        <v>9999999999</v>
      </c>
      <c r="CI174" s="170">
        <f t="shared" si="236"/>
        <v>9999999999</v>
      </c>
      <c r="CJ174" s="171">
        <f t="shared" si="237"/>
        <v>9999999999</v>
      </c>
      <c r="CK174" s="172" t="str">
        <f t="shared" si="238"/>
        <v/>
      </c>
      <c r="CL174" s="173" t="str">
        <f t="shared" si="211"/>
        <v>x</v>
      </c>
      <c r="CN174" s="6" t="str">
        <f t="shared" si="239"/>
        <v/>
      </c>
      <c r="CO174" s="293" t="e">
        <f t="shared" ca="1" si="249"/>
        <v>#N/A</v>
      </c>
      <c r="CP174" s="6" t="e">
        <f t="shared" ca="1" si="240"/>
        <v>#N/A</v>
      </c>
      <c r="CQ174" s="61">
        <v>158</v>
      </c>
      <c r="CR174" s="6">
        <f t="shared" si="212"/>
        <v>0</v>
      </c>
      <c r="CS174" s="6">
        <f t="shared" si="213"/>
        <v>0</v>
      </c>
      <c r="CT174" s="56" t="str">
        <f t="shared" si="214"/>
        <v/>
      </c>
      <c r="CU174" s="76">
        <f t="shared" si="215"/>
        <v>0</v>
      </c>
      <c r="CV174" s="76">
        <f t="shared" si="216"/>
        <v>0</v>
      </c>
      <c r="CX174" s="6" t="str">
        <f t="shared" si="217"/>
        <v/>
      </c>
      <c r="CY174" s="6" t="str">
        <f t="shared" si="218"/>
        <v/>
      </c>
      <c r="CZ174" s="6" t="str">
        <f t="shared" si="219"/>
        <v/>
      </c>
      <c r="DA174" s="56" t="str">
        <f>2&amp;$DA$171&amp;"div"</f>
        <v>23bdiv</v>
      </c>
      <c r="DB174" s="56">
        <f t="shared" ref="DB174:DB184" si="259">SUMIF(CZ:CZ,DA174,V:V)</f>
        <v>0</v>
      </c>
      <c r="DG174" s="56" t="str">
        <f t="shared" si="220"/>
        <v/>
      </c>
      <c r="DH174" s="6">
        <f t="shared" si="221"/>
        <v>0</v>
      </c>
      <c r="DK174" s="6">
        <f t="shared" si="257"/>
        <v>0</v>
      </c>
      <c r="DL174" s="6" t="e">
        <f t="shared" si="258"/>
        <v>#N/A</v>
      </c>
      <c r="DN174" s="6" t="e">
        <f t="shared" si="256"/>
        <v>#N/A</v>
      </c>
      <c r="DP174" s="6" t="str">
        <f t="shared" si="222"/>
        <v/>
      </c>
      <c r="DQ174" s="293">
        <f t="shared" ca="1" si="251"/>
        <v>168</v>
      </c>
      <c r="DR174" s="6" t="str">
        <f t="shared" ca="1" si="241"/>
        <v>x</v>
      </c>
      <c r="DU174" s="293" t="e">
        <f t="shared" ca="1" si="242"/>
        <v>#N/A</v>
      </c>
      <c r="DV174" s="5"/>
      <c r="DW174" s="293" t="e">
        <f t="shared" ca="1" si="252"/>
        <v>#N/A</v>
      </c>
      <c r="DZ174" s="293" t="e">
        <f t="shared" ca="1" si="243"/>
        <v>#N/A</v>
      </c>
      <c r="EA174" s="293" t="e">
        <f t="shared" ca="1" si="244"/>
        <v>#N/A</v>
      </c>
      <c r="EB174" s="293" t="e">
        <f t="shared" ca="1" si="245"/>
        <v>#N/A</v>
      </c>
      <c r="EE174" s="6" t="str">
        <f t="shared" si="246"/>
        <v/>
      </c>
      <c r="EF174" s="293" t="e">
        <f t="shared" ca="1" si="247"/>
        <v>#N/A</v>
      </c>
      <c r="EG174" s="6" t="e">
        <f t="shared" ca="1" si="223"/>
        <v>#N/A</v>
      </c>
    </row>
    <row r="175" spans="3:137" x14ac:dyDescent="0.2">
      <c r="C175" s="75"/>
      <c r="D175" s="184" t="str">
        <f t="shared" si="186"/>
        <v/>
      </c>
      <c r="E175" s="649" t="str">
        <f t="shared" si="253"/>
        <v/>
      </c>
      <c r="F175" s="607" t="str">
        <f t="shared" si="185"/>
        <v>x</v>
      </c>
      <c r="G175" s="650"/>
      <c r="H175" s="651"/>
      <c r="I175" s="651"/>
      <c r="J175" s="651"/>
      <c r="K175" s="652"/>
      <c r="L175" s="889"/>
      <c r="M175" s="889"/>
      <c r="N175" s="653"/>
      <c r="O175" s="651"/>
      <c r="P175" s="651"/>
      <c r="Q175" s="654"/>
      <c r="R175" s="655"/>
      <c r="S175" s="607" t="str">
        <f t="shared" si="187"/>
        <v/>
      </c>
      <c r="T175" s="656" t="str">
        <f t="shared" si="188"/>
        <v/>
      </c>
      <c r="U175" s="656" t="str">
        <f t="shared" si="224"/>
        <v/>
      </c>
      <c r="V175" s="656" t="str">
        <f t="shared" si="189"/>
        <v/>
      </c>
      <c r="W175" s="719"/>
      <c r="X175" s="660"/>
      <c r="Y175" s="656" t="str">
        <f t="shared" si="255"/>
        <v/>
      </c>
      <c r="Z175" s="659"/>
      <c r="AA175" s="654"/>
      <c r="AB175" s="656" t="str">
        <f t="shared" si="190"/>
        <v/>
      </c>
      <c r="AC175" s="661" t="str">
        <f t="shared" si="225"/>
        <v/>
      </c>
      <c r="AE175" s="658" t="str">
        <f t="shared" si="191"/>
        <v/>
      </c>
      <c r="AF175" s="659"/>
      <c r="AT175" s="805" t="str">
        <f t="shared" si="250"/>
        <v/>
      </c>
      <c r="AU175" t="str">
        <f t="shared" si="226"/>
        <v/>
      </c>
      <c r="AV175" s="6" t="str">
        <f t="shared" si="192"/>
        <v/>
      </c>
      <c r="AW175" s="317" t="str">
        <f t="shared" si="193"/>
        <v/>
      </c>
      <c r="AX175" s="158" t="str">
        <f t="shared" si="194"/>
        <v/>
      </c>
      <c r="AY175" s="158" t="str">
        <f t="shared" si="195"/>
        <v/>
      </c>
      <c r="AZ175" s="309" t="str">
        <f t="shared" si="184"/>
        <v/>
      </c>
      <c r="BA175" s="318" t="str">
        <f t="shared" si="196"/>
        <v/>
      </c>
      <c r="BB175" s="473" t="str">
        <f t="shared" si="197"/>
        <v/>
      </c>
      <c r="BC175" s="80" t="str">
        <f t="shared" si="248"/>
        <v/>
      </c>
      <c r="BD175" s="56">
        <f t="shared" si="198"/>
        <v>1</v>
      </c>
      <c r="BF175" s="56" t="str">
        <f t="shared" si="199"/>
        <v/>
      </c>
      <c r="BG175" s="56" t="str">
        <f t="shared" si="200"/>
        <v/>
      </c>
      <c r="BH175" s="6" t="str">
        <f t="shared" si="201"/>
        <v/>
      </c>
      <c r="BI175" s="6">
        <v>464</v>
      </c>
      <c r="BJ175" s="56" t="str">
        <f>Stam!F162</f>
        <v>464 Vrij</v>
      </c>
      <c r="BK175" s="6" t="str">
        <f t="shared" si="202"/>
        <v/>
      </c>
      <c r="BL175" s="56">
        <f t="shared" si="227"/>
        <v>999999</v>
      </c>
      <c r="BM175" s="183">
        <f t="shared" si="228"/>
        <v>99999.000000875007</v>
      </c>
      <c r="BN175" s="61">
        <v>159</v>
      </c>
      <c r="BO175" s="6">
        <f t="shared" si="203"/>
        <v>999999</v>
      </c>
      <c r="BP175" s="6">
        <f t="shared" si="204"/>
        <v>999999</v>
      </c>
      <c r="BQ175" s="6" t="str">
        <f t="shared" si="229"/>
        <v>x</v>
      </c>
      <c r="BR175" s="206">
        <f t="shared" si="205"/>
        <v>99999.000000875007</v>
      </c>
      <c r="BS175" s="6">
        <f t="shared" si="206"/>
        <v>99999.000000875007</v>
      </c>
      <c r="BT175" s="6" t="str">
        <f t="shared" si="230"/>
        <v>x</v>
      </c>
      <c r="BU175" s="6" t="str">
        <f t="shared" si="207"/>
        <v/>
      </c>
      <c r="BW175" s="82">
        <f t="shared" si="231"/>
        <v>9999999999</v>
      </c>
      <c r="BX175" s="80" t="str">
        <f t="shared" si="208"/>
        <v>x</v>
      </c>
      <c r="BY175" s="80" t="str">
        <f t="shared" si="209"/>
        <v/>
      </c>
      <c r="BZ175" s="56" t="str">
        <f t="shared" si="232"/>
        <v/>
      </c>
      <c r="CA175" s="56" t="str">
        <f t="shared" si="233"/>
        <v/>
      </c>
      <c r="CB175" s="88">
        <f t="shared" si="234"/>
        <v>0</v>
      </c>
      <c r="CC175" s="56" t="str">
        <f t="shared" si="210"/>
        <v/>
      </c>
      <c r="CD175" s="56"/>
      <c r="CE175" s="56"/>
      <c r="CF175" s="56"/>
      <c r="CG175" s="56"/>
      <c r="CH175" s="169">
        <f t="shared" si="235"/>
        <v>9999999999</v>
      </c>
      <c r="CI175" s="170">
        <f t="shared" si="236"/>
        <v>9999999999</v>
      </c>
      <c r="CJ175" s="171">
        <f t="shared" si="237"/>
        <v>9999999999</v>
      </c>
      <c r="CK175" s="172" t="str">
        <f t="shared" si="238"/>
        <v/>
      </c>
      <c r="CL175" s="173" t="str">
        <f t="shared" si="211"/>
        <v>x</v>
      </c>
      <c r="CN175" s="6" t="str">
        <f t="shared" si="239"/>
        <v/>
      </c>
      <c r="CO175" s="293" t="e">
        <f t="shared" ca="1" si="249"/>
        <v>#N/A</v>
      </c>
      <c r="CP175" s="6" t="e">
        <f t="shared" ca="1" si="240"/>
        <v>#N/A</v>
      </c>
      <c r="CQ175" s="61">
        <v>159</v>
      </c>
      <c r="CR175" s="6">
        <f t="shared" si="212"/>
        <v>0</v>
      </c>
      <c r="CS175" s="6">
        <f t="shared" si="213"/>
        <v>0</v>
      </c>
      <c r="CT175" s="56" t="str">
        <f t="shared" si="214"/>
        <v/>
      </c>
      <c r="CU175" s="76">
        <f t="shared" si="215"/>
        <v>0</v>
      </c>
      <c r="CV175" s="76">
        <f t="shared" si="216"/>
        <v>0</v>
      </c>
      <c r="CX175" s="6" t="str">
        <f t="shared" si="217"/>
        <v/>
      </c>
      <c r="CY175" s="6" t="str">
        <f t="shared" si="218"/>
        <v/>
      </c>
      <c r="CZ175" s="6" t="str">
        <f t="shared" si="219"/>
        <v/>
      </c>
      <c r="DA175" s="56" t="str">
        <f>3&amp;$DA$171&amp;"div"</f>
        <v>33bdiv</v>
      </c>
      <c r="DB175" s="56">
        <f t="shared" si="259"/>
        <v>0</v>
      </c>
      <c r="DG175" s="56" t="str">
        <f t="shared" si="220"/>
        <v/>
      </c>
      <c r="DH175" s="6">
        <f t="shared" si="221"/>
        <v>0</v>
      </c>
      <c r="DK175" s="6">
        <f t="shared" si="257"/>
        <v>0</v>
      </c>
      <c r="DL175" s="6" t="e">
        <f t="shared" si="258"/>
        <v>#N/A</v>
      </c>
      <c r="DN175" s="6" t="e">
        <f t="shared" si="256"/>
        <v>#N/A</v>
      </c>
      <c r="DP175" s="6" t="str">
        <f t="shared" si="222"/>
        <v/>
      </c>
      <c r="DQ175" s="293">
        <f t="shared" ca="1" si="251"/>
        <v>169</v>
      </c>
      <c r="DR175" s="6" t="str">
        <f t="shared" ca="1" si="241"/>
        <v>x</v>
      </c>
      <c r="DU175" s="293" t="e">
        <f t="shared" ca="1" si="242"/>
        <v>#N/A</v>
      </c>
      <c r="DV175" s="5"/>
      <c r="DW175" s="293" t="e">
        <f t="shared" ca="1" si="252"/>
        <v>#N/A</v>
      </c>
      <c r="DZ175" s="293" t="e">
        <f t="shared" ca="1" si="243"/>
        <v>#N/A</v>
      </c>
      <c r="EA175" s="293" t="e">
        <f t="shared" ca="1" si="244"/>
        <v>#N/A</v>
      </c>
      <c r="EB175" s="293" t="e">
        <f t="shared" ca="1" si="245"/>
        <v>#N/A</v>
      </c>
      <c r="EE175" s="6" t="str">
        <f t="shared" si="246"/>
        <v/>
      </c>
      <c r="EF175" s="293" t="e">
        <f t="shared" ca="1" si="247"/>
        <v>#N/A</v>
      </c>
      <c r="EG175" s="6" t="e">
        <f t="shared" ca="1" si="223"/>
        <v>#N/A</v>
      </c>
    </row>
    <row r="176" spans="3:137" x14ac:dyDescent="0.2">
      <c r="C176" s="75"/>
      <c r="D176" s="184" t="str">
        <f t="shared" si="186"/>
        <v/>
      </c>
      <c r="E176" s="649" t="str">
        <f t="shared" si="253"/>
        <v/>
      </c>
      <c r="F176" s="607" t="str">
        <f t="shared" si="185"/>
        <v>x</v>
      </c>
      <c r="G176" s="650"/>
      <c r="H176" s="651"/>
      <c r="I176" s="651"/>
      <c r="J176" s="651"/>
      <c r="K176" s="652"/>
      <c r="L176" s="889"/>
      <c r="M176" s="889"/>
      <c r="N176" s="653"/>
      <c r="O176" s="651"/>
      <c r="P176" s="651"/>
      <c r="Q176" s="654"/>
      <c r="R176" s="655"/>
      <c r="S176" s="607" t="str">
        <f t="shared" si="187"/>
        <v/>
      </c>
      <c r="T176" s="656" t="str">
        <f t="shared" si="188"/>
        <v/>
      </c>
      <c r="U176" s="656" t="str">
        <f t="shared" si="224"/>
        <v/>
      </c>
      <c r="V176" s="656" t="str">
        <f t="shared" si="189"/>
        <v/>
      </c>
      <c r="W176" s="719"/>
      <c r="X176" s="660"/>
      <c r="Y176" s="656" t="str">
        <f t="shared" si="255"/>
        <v/>
      </c>
      <c r="Z176" s="659"/>
      <c r="AA176" s="654"/>
      <c r="AB176" s="656" t="str">
        <f t="shared" si="190"/>
        <v/>
      </c>
      <c r="AC176" s="661" t="str">
        <f t="shared" si="225"/>
        <v/>
      </c>
      <c r="AE176" s="658" t="str">
        <f t="shared" si="191"/>
        <v/>
      </c>
      <c r="AF176" s="659"/>
      <c r="AT176" s="805" t="str">
        <f t="shared" si="250"/>
        <v/>
      </c>
      <c r="AU176" t="str">
        <f t="shared" si="226"/>
        <v/>
      </c>
      <c r="AV176" s="6" t="str">
        <f t="shared" si="192"/>
        <v/>
      </c>
      <c r="AW176" s="317" t="str">
        <f t="shared" si="193"/>
        <v/>
      </c>
      <c r="AX176" s="158" t="str">
        <f t="shared" si="194"/>
        <v/>
      </c>
      <c r="AY176" s="158" t="str">
        <f t="shared" si="195"/>
        <v/>
      </c>
      <c r="AZ176" s="309" t="str">
        <f t="shared" si="184"/>
        <v/>
      </c>
      <c r="BA176" s="318" t="str">
        <f t="shared" si="196"/>
        <v/>
      </c>
      <c r="BB176" s="473" t="str">
        <f t="shared" si="197"/>
        <v/>
      </c>
      <c r="BC176" s="80" t="str">
        <f t="shared" si="248"/>
        <v/>
      </c>
      <c r="BD176" s="56">
        <f t="shared" si="198"/>
        <v>1</v>
      </c>
      <c r="BF176" s="56" t="str">
        <f t="shared" si="199"/>
        <v/>
      </c>
      <c r="BG176" s="56" t="str">
        <f t="shared" si="200"/>
        <v/>
      </c>
      <c r="BH176" s="6" t="str">
        <f t="shared" si="201"/>
        <v/>
      </c>
      <c r="BI176" s="6">
        <v>465</v>
      </c>
      <c r="BJ176" s="56" t="str">
        <f>Stam!F163</f>
        <v>465 Vrij</v>
      </c>
      <c r="BK176" s="6" t="str">
        <f t="shared" si="202"/>
        <v/>
      </c>
      <c r="BL176" s="56">
        <f t="shared" si="227"/>
        <v>999999</v>
      </c>
      <c r="BM176" s="183">
        <f t="shared" si="228"/>
        <v>99999.000000879998</v>
      </c>
      <c r="BN176" s="61">
        <v>160</v>
      </c>
      <c r="BO176" s="6">
        <f t="shared" si="203"/>
        <v>999999</v>
      </c>
      <c r="BP176" s="6">
        <f t="shared" si="204"/>
        <v>999999</v>
      </c>
      <c r="BQ176" s="6" t="str">
        <f t="shared" si="229"/>
        <v>x</v>
      </c>
      <c r="BR176" s="206">
        <f t="shared" si="205"/>
        <v>99999.000000879998</v>
      </c>
      <c r="BS176" s="6">
        <f t="shared" si="206"/>
        <v>99999.000000879998</v>
      </c>
      <c r="BT176" s="6" t="str">
        <f t="shared" si="230"/>
        <v>x</v>
      </c>
      <c r="BU176" s="6" t="str">
        <f t="shared" si="207"/>
        <v/>
      </c>
      <c r="BW176" s="82">
        <f t="shared" si="231"/>
        <v>9999999999</v>
      </c>
      <c r="BX176" s="80" t="str">
        <f t="shared" si="208"/>
        <v>x</v>
      </c>
      <c r="BY176" s="80" t="str">
        <f t="shared" si="209"/>
        <v/>
      </c>
      <c r="BZ176" s="56" t="str">
        <f t="shared" si="232"/>
        <v/>
      </c>
      <c r="CA176" s="56" t="str">
        <f t="shared" si="233"/>
        <v/>
      </c>
      <c r="CB176" s="88">
        <f t="shared" si="234"/>
        <v>0</v>
      </c>
      <c r="CC176" s="56" t="str">
        <f t="shared" si="210"/>
        <v/>
      </c>
      <c r="CD176" s="56"/>
      <c r="CE176" s="56"/>
      <c r="CF176" s="56"/>
      <c r="CG176" s="56"/>
      <c r="CH176" s="169">
        <f t="shared" si="235"/>
        <v>9999999999</v>
      </c>
      <c r="CI176" s="170">
        <f t="shared" si="236"/>
        <v>9999999999</v>
      </c>
      <c r="CJ176" s="171">
        <f t="shared" si="237"/>
        <v>9999999999</v>
      </c>
      <c r="CK176" s="172" t="str">
        <f t="shared" si="238"/>
        <v/>
      </c>
      <c r="CL176" s="173" t="str">
        <f t="shared" si="211"/>
        <v>x</v>
      </c>
      <c r="CN176" s="6" t="str">
        <f t="shared" si="239"/>
        <v/>
      </c>
      <c r="CO176" s="293" t="e">
        <f t="shared" ca="1" si="249"/>
        <v>#N/A</v>
      </c>
      <c r="CP176" s="6" t="e">
        <f t="shared" ca="1" si="240"/>
        <v>#N/A</v>
      </c>
      <c r="CQ176" s="61">
        <v>160</v>
      </c>
      <c r="CR176" s="6">
        <f t="shared" si="212"/>
        <v>0</v>
      </c>
      <c r="CS176" s="6">
        <f t="shared" si="213"/>
        <v>0</v>
      </c>
      <c r="CT176" s="56" t="str">
        <f t="shared" si="214"/>
        <v/>
      </c>
      <c r="CU176" s="76">
        <f t="shared" si="215"/>
        <v>0</v>
      </c>
      <c r="CV176" s="76">
        <f t="shared" si="216"/>
        <v>0</v>
      </c>
      <c r="CX176" s="6" t="str">
        <f t="shared" si="217"/>
        <v/>
      </c>
      <c r="CY176" s="6" t="str">
        <f t="shared" si="218"/>
        <v/>
      </c>
      <c r="CZ176" s="6" t="str">
        <f t="shared" si="219"/>
        <v/>
      </c>
      <c r="DA176" s="56" t="str">
        <f>4&amp;$DA$171&amp;"div"</f>
        <v>43bdiv</v>
      </c>
      <c r="DB176" s="56">
        <f t="shared" si="259"/>
        <v>0</v>
      </c>
      <c r="DG176" s="56" t="str">
        <f t="shared" si="220"/>
        <v/>
      </c>
      <c r="DH176" s="6">
        <f t="shared" si="221"/>
        <v>0</v>
      </c>
      <c r="DK176" s="6">
        <f t="shared" si="257"/>
        <v>0</v>
      </c>
      <c r="DL176" s="6" t="e">
        <f t="shared" si="258"/>
        <v>#N/A</v>
      </c>
      <c r="DN176" s="6" t="e">
        <f t="shared" si="256"/>
        <v>#N/A</v>
      </c>
      <c r="DP176" s="6" t="str">
        <f t="shared" si="222"/>
        <v/>
      </c>
      <c r="DQ176" s="293">
        <f t="shared" ca="1" si="251"/>
        <v>170</v>
      </c>
      <c r="DR176" s="6" t="str">
        <f t="shared" ca="1" si="241"/>
        <v>x</v>
      </c>
      <c r="DU176" s="293" t="e">
        <f t="shared" ca="1" si="242"/>
        <v>#N/A</v>
      </c>
      <c r="DV176" s="5"/>
      <c r="DW176" s="293" t="e">
        <f t="shared" ca="1" si="252"/>
        <v>#N/A</v>
      </c>
      <c r="DZ176" s="293" t="e">
        <f t="shared" ca="1" si="243"/>
        <v>#N/A</v>
      </c>
      <c r="EA176" s="293" t="e">
        <f t="shared" ca="1" si="244"/>
        <v>#N/A</v>
      </c>
      <c r="EB176" s="293" t="e">
        <f t="shared" ca="1" si="245"/>
        <v>#N/A</v>
      </c>
      <c r="EE176" s="6" t="str">
        <f t="shared" si="246"/>
        <v/>
      </c>
      <c r="EF176" s="293" t="e">
        <f t="shared" ca="1" si="247"/>
        <v>#N/A</v>
      </c>
      <c r="EG176" s="6" t="e">
        <f t="shared" ca="1" si="223"/>
        <v>#N/A</v>
      </c>
    </row>
    <row r="177" spans="3:137" x14ac:dyDescent="0.2">
      <c r="C177" s="75"/>
      <c r="D177" s="184" t="str">
        <f t="shared" si="186"/>
        <v/>
      </c>
      <c r="E177" s="649" t="str">
        <f t="shared" si="253"/>
        <v/>
      </c>
      <c r="F177" s="607" t="str">
        <f t="shared" si="185"/>
        <v>x</v>
      </c>
      <c r="G177" s="650"/>
      <c r="H177" s="651"/>
      <c r="I177" s="651"/>
      <c r="J177" s="651"/>
      <c r="K177" s="652"/>
      <c r="L177" s="889"/>
      <c r="M177" s="889"/>
      <c r="N177" s="653"/>
      <c r="O177" s="651"/>
      <c r="P177" s="651"/>
      <c r="Q177" s="654"/>
      <c r="R177" s="655"/>
      <c r="S177" s="607" t="str">
        <f t="shared" si="187"/>
        <v/>
      </c>
      <c r="T177" s="656" t="str">
        <f t="shared" si="188"/>
        <v/>
      </c>
      <c r="U177" s="656" t="str">
        <f t="shared" si="224"/>
        <v/>
      </c>
      <c r="V177" s="656" t="str">
        <f t="shared" si="189"/>
        <v/>
      </c>
      <c r="W177" s="719"/>
      <c r="X177" s="660"/>
      <c r="Y177" s="656" t="str">
        <f t="shared" si="255"/>
        <v/>
      </c>
      <c r="Z177" s="659"/>
      <c r="AA177" s="654"/>
      <c r="AB177" s="656" t="str">
        <f t="shared" si="190"/>
        <v/>
      </c>
      <c r="AC177" s="661" t="str">
        <f t="shared" si="225"/>
        <v/>
      </c>
      <c r="AE177" s="658" t="str">
        <f t="shared" si="191"/>
        <v/>
      </c>
      <c r="AF177" s="659"/>
      <c r="AT177" s="805" t="str">
        <f t="shared" si="250"/>
        <v/>
      </c>
      <c r="AU177" t="str">
        <f t="shared" si="226"/>
        <v/>
      </c>
      <c r="AV177" s="6" t="str">
        <f t="shared" si="192"/>
        <v/>
      </c>
      <c r="AW177" s="317" t="str">
        <f t="shared" si="193"/>
        <v/>
      </c>
      <c r="AX177" s="158" t="str">
        <f t="shared" si="194"/>
        <v/>
      </c>
      <c r="AY177" s="158" t="str">
        <f t="shared" si="195"/>
        <v/>
      </c>
      <c r="AZ177" s="309" t="str">
        <f t="shared" si="184"/>
        <v/>
      </c>
      <c r="BA177" s="318" t="str">
        <f t="shared" si="196"/>
        <v/>
      </c>
      <c r="BB177" s="473" t="str">
        <f t="shared" si="197"/>
        <v/>
      </c>
      <c r="BC177" s="80" t="str">
        <f t="shared" si="248"/>
        <v/>
      </c>
      <c r="BD177" s="56">
        <f t="shared" si="198"/>
        <v>1</v>
      </c>
      <c r="BF177" s="56" t="str">
        <f t="shared" si="199"/>
        <v/>
      </c>
      <c r="BG177" s="56" t="str">
        <f t="shared" si="200"/>
        <v/>
      </c>
      <c r="BH177" s="6" t="str">
        <f t="shared" si="201"/>
        <v/>
      </c>
      <c r="BI177" s="6">
        <v>470</v>
      </c>
      <c r="BJ177" s="56" t="str">
        <f>Stam!F164</f>
        <v>470 Vrij</v>
      </c>
      <c r="BK177" s="6" t="str">
        <f t="shared" si="202"/>
        <v/>
      </c>
      <c r="BL177" s="56">
        <f t="shared" si="227"/>
        <v>999999</v>
      </c>
      <c r="BM177" s="183">
        <f t="shared" si="228"/>
        <v>99999.000000885004</v>
      </c>
      <c r="BN177" s="61">
        <v>161</v>
      </c>
      <c r="BO177" s="6">
        <f t="shared" si="203"/>
        <v>999999</v>
      </c>
      <c r="BP177" s="6">
        <f t="shared" si="204"/>
        <v>999999</v>
      </c>
      <c r="BQ177" s="6" t="str">
        <f t="shared" si="229"/>
        <v>x</v>
      </c>
      <c r="BR177" s="206">
        <f t="shared" si="205"/>
        <v>99999.000000885004</v>
      </c>
      <c r="BS177" s="6">
        <f t="shared" si="206"/>
        <v>99999.000000885004</v>
      </c>
      <c r="BT177" s="6" t="str">
        <f t="shared" si="230"/>
        <v>x</v>
      </c>
      <c r="BU177" s="6" t="str">
        <f t="shared" si="207"/>
        <v/>
      </c>
      <c r="BW177" s="82">
        <f t="shared" si="231"/>
        <v>9999999999</v>
      </c>
      <c r="BX177" s="80" t="str">
        <f t="shared" si="208"/>
        <v>x</v>
      </c>
      <c r="BY177" s="80" t="str">
        <f t="shared" si="209"/>
        <v/>
      </c>
      <c r="BZ177" s="56" t="str">
        <f t="shared" si="232"/>
        <v/>
      </c>
      <c r="CA177" s="56" t="str">
        <f t="shared" si="233"/>
        <v/>
      </c>
      <c r="CB177" s="88">
        <f t="shared" si="234"/>
        <v>0</v>
      </c>
      <c r="CC177" s="56" t="str">
        <f t="shared" si="210"/>
        <v/>
      </c>
      <c r="CD177" s="56"/>
      <c r="CE177" s="56"/>
      <c r="CF177" s="56"/>
      <c r="CG177" s="56"/>
      <c r="CH177" s="169">
        <f t="shared" si="235"/>
        <v>9999999999</v>
      </c>
      <c r="CI177" s="170">
        <f t="shared" si="236"/>
        <v>9999999999</v>
      </c>
      <c r="CJ177" s="171">
        <f t="shared" si="237"/>
        <v>9999999999</v>
      </c>
      <c r="CK177" s="172" t="str">
        <f t="shared" si="238"/>
        <v/>
      </c>
      <c r="CL177" s="173" t="str">
        <f t="shared" si="211"/>
        <v>x</v>
      </c>
      <c r="CN177" s="6" t="str">
        <f t="shared" si="239"/>
        <v/>
      </c>
      <c r="CO177" s="293" t="e">
        <f t="shared" ca="1" si="249"/>
        <v>#N/A</v>
      </c>
      <c r="CP177" s="6" t="e">
        <f t="shared" ca="1" si="240"/>
        <v>#N/A</v>
      </c>
      <c r="CQ177" s="61">
        <v>161</v>
      </c>
      <c r="CR177" s="6">
        <f t="shared" si="212"/>
        <v>0</v>
      </c>
      <c r="CS177" s="6">
        <f t="shared" si="213"/>
        <v>0</v>
      </c>
      <c r="CT177" s="56" t="str">
        <f t="shared" si="214"/>
        <v/>
      </c>
      <c r="CU177" s="76">
        <f t="shared" si="215"/>
        <v>0</v>
      </c>
      <c r="CV177" s="76">
        <f t="shared" si="216"/>
        <v>0</v>
      </c>
      <c r="CX177" s="6" t="str">
        <f t="shared" si="217"/>
        <v/>
      </c>
      <c r="CY177" s="6" t="str">
        <f t="shared" si="218"/>
        <v/>
      </c>
      <c r="CZ177" s="6" t="str">
        <f t="shared" si="219"/>
        <v/>
      </c>
      <c r="DA177" s="56" t="str">
        <f>5&amp;$DA$171&amp;"div"</f>
        <v>53bdiv</v>
      </c>
      <c r="DB177" s="56">
        <f t="shared" si="259"/>
        <v>0</v>
      </c>
      <c r="DG177" s="56" t="str">
        <f t="shared" si="220"/>
        <v/>
      </c>
      <c r="DH177" s="6">
        <f t="shared" si="221"/>
        <v>0</v>
      </c>
      <c r="DK177" s="6">
        <f t="shared" si="257"/>
        <v>0</v>
      </c>
      <c r="DL177" s="6" t="e">
        <f t="shared" si="258"/>
        <v>#N/A</v>
      </c>
      <c r="DN177" s="6" t="e">
        <f t="shared" si="256"/>
        <v>#N/A</v>
      </c>
      <c r="DP177" s="6" t="str">
        <f t="shared" si="222"/>
        <v/>
      </c>
      <c r="DQ177" s="293">
        <f t="shared" ca="1" si="251"/>
        <v>171</v>
      </c>
      <c r="DR177" s="6" t="str">
        <f t="shared" ca="1" si="241"/>
        <v>x</v>
      </c>
      <c r="DU177" s="293" t="e">
        <f t="shared" ca="1" si="242"/>
        <v>#N/A</v>
      </c>
      <c r="DV177" s="5"/>
      <c r="DW177" s="293" t="e">
        <f t="shared" ca="1" si="252"/>
        <v>#N/A</v>
      </c>
      <c r="DZ177" s="293" t="e">
        <f t="shared" ca="1" si="243"/>
        <v>#N/A</v>
      </c>
      <c r="EA177" s="293" t="e">
        <f t="shared" ca="1" si="244"/>
        <v>#N/A</v>
      </c>
      <c r="EB177" s="293" t="e">
        <f t="shared" ca="1" si="245"/>
        <v>#N/A</v>
      </c>
      <c r="EE177" s="6" t="str">
        <f t="shared" si="246"/>
        <v/>
      </c>
      <c r="EF177" s="293" t="e">
        <f t="shared" ca="1" si="247"/>
        <v>#N/A</v>
      </c>
      <c r="EG177" s="6" t="e">
        <f t="shared" ca="1" si="223"/>
        <v>#N/A</v>
      </c>
    </row>
    <row r="178" spans="3:137" x14ac:dyDescent="0.2">
      <c r="C178" s="75"/>
      <c r="D178" s="184" t="str">
        <f t="shared" si="186"/>
        <v/>
      </c>
      <c r="E178" s="649" t="str">
        <f t="shared" si="253"/>
        <v/>
      </c>
      <c r="F178" s="607" t="str">
        <f t="shared" si="185"/>
        <v>x</v>
      </c>
      <c r="G178" s="650"/>
      <c r="H178" s="651"/>
      <c r="I178" s="651"/>
      <c r="J178" s="651"/>
      <c r="K178" s="652"/>
      <c r="L178" s="889"/>
      <c r="M178" s="889"/>
      <c r="N178" s="653"/>
      <c r="O178" s="651"/>
      <c r="P178" s="651"/>
      <c r="Q178" s="654"/>
      <c r="R178" s="655"/>
      <c r="S178" s="607" t="str">
        <f t="shared" si="187"/>
        <v/>
      </c>
      <c r="T178" s="656" t="str">
        <f t="shared" si="188"/>
        <v/>
      </c>
      <c r="U178" s="656" t="str">
        <f t="shared" si="224"/>
        <v/>
      </c>
      <c r="V178" s="656" t="str">
        <f t="shared" si="189"/>
        <v/>
      </c>
      <c r="W178" s="719"/>
      <c r="X178" s="660"/>
      <c r="Y178" s="656" t="str">
        <f t="shared" si="255"/>
        <v/>
      </c>
      <c r="Z178" s="659"/>
      <c r="AA178" s="654"/>
      <c r="AB178" s="656" t="str">
        <f t="shared" si="190"/>
        <v/>
      </c>
      <c r="AC178" s="661" t="str">
        <f t="shared" si="225"/>
        <v/>
      </c>
      <c r="AE178" s="658" t="str">
        <f t="shared" si="191"/>
        <v/>
      </c>
      <c r="AF178" s="659"/>
      <c r="AT178" s="805" t="str">
        <f t="shared" si="250"/>
        <v/>
      </c>
      <c r="AU178" t="str">
        <f t="shared" si="226"/>
        <v/>
      </c>
      <c r="AV178" s="6" t="str">
        <f t="shared" si="192"/>
        <v/>
      </c>
      <c r="AW178" s="317" t="str">
        <f t="shared" si="193"/>
        <v/>
      </c>
      <c r="AX178" s="158" t="str">
        <f t="shared" si="194"/>
        <v/>
      </c>
      <c r="AY178" s="158" t="str">
        <f t="shared" si="195"/>
        <v/>
      </c>
      <c r="AZ178" s="309" t="str">
        <f t="shared" si="184"/>
        <v/>
      </c>
      <c r="BA178" s="318" t="str">
        <f t="shared" si="196"/>
        <v/>
      </c>
      <c r="BB178" s="473" t="str">
        <f t="shared" si="197"/>
        <v/>
      </c>
      <c r="BC178" s="80" t="str">
        <f t="shared" si="248"/>
        <v/>
      </c>
      <c r="BD178" s="56">
        <f t="shared" si="198"/>
        <v>1</v>
      </c>
      <c r="BF178" s="56" t="str">
        <f t="shared" si="199"/>
        <v/>
      </c>
      <c r="BG178" s="56" t="str">
        <f t="shared" si="200"/>
        <v/>
      </c>
      <c r="BH178" s="6" t="str">
        <f t="shared" si="201"/>
        <v/>
      </c>
      <c r="BI178" s="6">
        <v>475</v>
      </c>
      <c r="BJ178" s="56" t="str">
        <f>Stam!F165</f>
        <v>475 Vrij</v>
      </c>
      <c r="BK178" s="6" t="str">
        <f t="shared" si="202"/>
        <v/>
      </c>
      <c r="BL178" s="56">
        <f t="shared" si="227"/>
        <v>999999</v>
      </c>
      <c r="BM178" s="183">
        <f t="shared" si="228"/>
        <v>99999.000000889995</v>
      </c>
      <c r="BN178" s="61">
        <v>162</v>
      </c>
      <c r="BO178" s="6">
        <f t="shared" si="203"/>
        <v>999999</v>
      </c>
      <c r="BP178" s="6">
        <f t="shared" si="204"/>
        <v>999999</v>
      </c>
      <c r="BQ178" s="6" t="str">
        <f t="shared" si="229"/>
        <v>x</v>
      </c>
      <c r="BR178" s="206">
        <f t="shared" si="205"/>
        <v>99999.000000889995</v>
      </c>
      <c r="BS178" s="6">
        <f t="shared" si="206"/>
        <v>99999.000000889995</v>
      </c>
      <c r="BT178" s="6" t="str">
        <f t="shared" si="230"/>
        <v>x</v>
      </c>
      <c r="BU178" s="6" t="str">
        <f t="shared" si="207"/>
        <v/>
      </c>
      <c r="BW178" s="82">
        <f t="shared" si="231"/>
        <v>9999999999</v>
      </c>
      <c r="BX178" s="80" t="str">
        <f t="shared" si="208"/>
        <v>x</v>
      </c>
      <c r="BY178" s="80" t="str">
        <f t="shared" si="209"/>
        <v/>
      </c>
      <c r="BZ178" s="56" t="str">
        <f t="shared" si="232"/>
        <v/>
      </c>
      <c r="CA178" s="56" t="str">
        <f t="shared" si="233"/>
        <v/>
      </c>
      <c r="CB178" s="88">
        <f t="shared" si="234"/>
        <v>0</v>
      </c>
      <c r="CC178" s="56" t="str">
        <f t="shared" si="210"/>
        <v/>
      </c>
      <c r="CD178" s="56"/>
      <c r="CE178" s="56"/>
      <c r="CF178" s="56"/>
      <c r="CG178" s="56"/>
      <c r="CH178" s="169">
        <f t="shared" si="235"/>
        <v>9999999999</v>
      </c>
      <c r="CI178" s="170">
        <f t="shared" si="236"/>
        <v>9999999999</v>
      </c>
      <c r="CJ178" s="171">
        <f t="shared" si="237"/>
        <v>9999999999</v>
      </c>
      <c r="CK178" s="172" t="str">
        <f t="shared" si="238"/>
        <v/>
      </c>
      <c r="CL178" s="173" t="str">
        <f t="shared" si="211"/>
        <v>x</v>
      </c>
      <c r="CN178" s="6" t="str">
        <f t="shared" si="239"/>
        <v/>
      </c>
      <c r="CO178" s="293" t="e">
        <f t="shared" ca="1" si="249"/>
        <v>#N/A</v>
      </c>
      <c r="CP178" s="6" t="e">
        <f t="shared" ca="1" si="240"/>
        <v>#N/A</v>
      </c>
      <c r="CQ178" s="61">
        <v>162</v>
      </c>
      <c r="CR178" s="6">
        <f t="shared" si="212"/>
        <v>0</v>
      </c>
      <c r="CS178" s="6">
        <f t="shared" si="213"/>
        <v>0</v>
      </c>
      <c r="CT178" s="56" t="str">
        <f t="shared" si="214"/>
        <v/>
      </c>
      <c r="CU178" s="76">
        <f t="shared" si="215"/>
        <v>0</v>
      </c>
      <c r="CV178" s="76">
        <f t="shared" si="216"/>
        <v>0</v>
      </c>
      <c r="CX178" s="6" t="str">
        <f t="shared" si="217"/>
        <v/>
      </c>
      <c r="CY178" s="6" t="str">
        <f t="shared" si="218"/>
        <v/>
      </c>
      <c r="CZ178" s="6" t="str">
        <f t="shared" si="219"/>
        <v/>
      </c>
      <c r="DA178" s="56" t="str">
        <f>6&amp;$DA$171&amp;"div"</f>
        <v>63bdiv</v>
      </c>
      <c r="DB178" s="56">
        <f t="shared" si="259"/>
        <v>0</v>
      </c>
      <c r="DG178" s="56" t="str">
        <f t="shared" si="220"/>
        <v/>
      </c>
      <c r="DH178" s="6">
        <f t="shared" si="221"/>
        <v>0</v>
      </c>
      <c r="DK178" s="6">
        <f t="shared" si="257"/>
        <v>0</v>
      </c>
      <c r="DL178" s="6" t="e">
        <f t="shared" si="258"/>
        <v>#N/A</v>
      </c>
      <c r="DN178" s="6" t="e">
        <f t="shared" si="256"/>
        <v>#N/A</v>
      </c>
      <c r="DP178" s="6" t="str">
        <f t="shared" si="222"/>
        <v/>
      </c>
      <c r="DQ178" s="293">
        <f t="shared" ca="1" si="251"/>
        <v>172</v>
      </c>
      <c r="DR178" s="6" t="str">
        <f t="shared" ca="1" si="241"/>
        <v>x</v>
      </c>
      <c r="DU178" s="293" t="e">
        <f t="shared" ca="1" si="242"/>
        <v>#N/A</v>
      </c>
      <c r="DV178" s="5"/>
      <c r="DW178" s="293" t="e">
        <f t="shared" ca="1" si="252"/>
        <v>#N/A</v>
      </c>
      <c r="DZ178" s="293" t="e">
        <f t="shared" ca="1" si="243"/>
        <v>#N/A</v>
      </c>
      <c r="EA178" s="293" t="e">
        <f t="shared" ca="1" si="244"/>
        <v>#N/A</v>
      </c>
      <c r="EB178" s="293" t="e">
        <f t="shared" ca="1" si="245"/>
        <v>#N/A</v>
      </c>
      <c r="EE178" s="6" t="str">
        <f t="shared" si="246"/>
        <v/>
      </c>
      <c r="EF178" s="293" t="e">
        <f t="shared" ca="1" si="247"/>
        <v>#N/A</v>
      </c>
      <c r="EG178" s="6" t="e">
        <f t="shared" ca="1" si="223"/>
        <v>#N/A</v>
      </c>
    </row>
    <row r="179" spans="3:137" x14ac:dyDescent="0.2">
      <c r="C179" s="75"/>
      <c r="D179" s="184" t="str">
        <f t="shared" si="186"/>
        <v/>
      </c>
      <c r="E179" s="649" t="str">
        <f t="shared" si="253"/>
        <v/>
      </c>
      <c r="F179" s="607" t="str">
        <f t="shared" si="185"/>
        <v>x</v>
      </c>
      <c r="G179" s="650"/>
      <c r="H179" s="651"/>
      <c r="I179" s="651"/>
      <c r="J179" s="651"/>
      <c r="K179" s="652"/>
      <c r="L179" s="889"/>
      <c r="M179" s="889"/>
      <c r="N179" s="653"/>
      <c r="O179" s="651"/>
      <c r="P179" s="651"/>
      <c r="Q179" s="654"/>
      <c r="R179" s="655"/>
      <c r="S179" s="607" t="str">
        <f t="shared" si="187"/>
        <v/>
      </c>
      <c r="T179" s="656" t="str">
        <f t="shared" si="188"/>
        <v/>
      </c>
      <c r="U179" s="656" t="str">
        <f t="shared" si="224"/>
        <v/>
      </c>
      <c r="V179" s="656" t="str">
        <f t="shared" si="189"/>
        <v/>
      </c>
      <c r="W179" s="719"/>
      <c r="X179" s="660"/>
      <c r="Y179" s="656" t="str">
        <f t="shared" si="255"/>
        <v/>
      </c>
      <c r="Z179" s="659"/>
      <c r="AA179" s="654"/>
      <c r="AB179" s="656" t="str">
        <f t="shared" si="190"/>
        <v/>
      </c>
      <c r="AC179" s="661" t="str">
        <f t="shared" si="225"/>
        <v/>
      </c>
      <c r="AE179" s="658" t="str">
        <f t="shared" si="191"/>
        <v/>
      </c>
      <c r="AF179" s="659"/>
      <c r="AT179" s="805" t="str">
        <f t="shared" si="250"/>
        <v/>
      </c>
      <c r="AU179" t="str">
        <f t="shared" si="226"/>
        <v/>
      </c>
      <c r="AV179" s="6" t="str">
        <f t="shared" si="192"/>
        <v/>
      </c>
      <c r="AW179" s="317" t="str">
        <f t="shared" si="193"/>
        <v/>
      </c>
      <c r="AX179" s="158" t="str">
        <f t="shared" si="194"/>
        <v/>
      </c>
      <c r="AY179" s="158" t="str">
        <f t="shared" si="195"/>
        <v/>
      </c>
      <c r="AZ179" s="309" t="str">
        <f t="shared" si="184"/>
        <v/>
      </c>
      <c r="BA179" s="318" t="str">
        <f t="shared" si="196"/>
        <v/>
      </c>
      <c r="BB179" s="473" t="str">
        <f t="shared" si="197"/>
        <v/>
      </c>
      <c r="BC179" s="80" t="str">
        <f t="shared" si="248"/>
        <v/>
      </c>
      <c r="BD179" s="56">
        <f t="shared" si="198"/>
        <v>1</v>
      </c>
      <c r="BF179" s="56" t="str">
        <f t="shared" si="199"/>
        <v/>
      </c>
      <c r="BG179" s="56" t="str">
        <f t="shared" si="200"/>
        <v/>
      </c>
      <c r="BH179" s="6" t="str">
        <f t="shared" si="201"/>
        <v/>
      </c>
      <c r="BI179" s="6">
        <v>480</v>
      </c>
      <c r="BJ179" s="56" t="str">
        <f>Stam!F166</f>
        <v>480 Dotatie voorzieningen</v>
      </c>
      <c r="BK179" s="6" t="str">
        <f t="shared" si="202"/>
        <v/>
      </c>
      <c r="BL179" s="56">
        <f t="shared" si="227"/>
        <v>999999</v>
      </c>
      <c r="BM179" s="183">
        <f t="shared" si="228"/>
        <v>99999.000000895001</v>
      </c>
      <c r="BN179" s="61">
        <v>163</v>
      </c>
      <c r="BO179" s="6">
        <f t="shared" si="203"/>
        <v>999999</v>
      </c>
      <c r="BP179" s="6">
        <f t="shared" si="204"/>
        <v>999999</v>
      </c>
      <c r="BQ179" s="6" t="str">
        <f t="shared" si="229"/>
        <v>x</v>
      </c>
      <c r="BR179" s="206">
        <f t="shared" si="205"/>
        <v>99999.000000895001</v>
      </c>
      <c r="BS179" s="6">
        <f t="shared" si="206"/>
        <v>99999.000000895001</v>
      </c>
      <c r="BT179" s="6" t="str">
        <f t="shared" si="230"/>
        <v>x</v>
      </c>
      <c r="BU179" s="6" t="str">
        <f t="shared" si="207"/>
        <v/>
      </c>
      <c r="BW179" s="82">
        <f t="shared" si="231"/>
        <v>9999999999</v>
      </c>
      <c r="BX179" s="80" t="str">
        <f t="shared" si="208"/>
        <v>x</v>
      </c>
      <c r="BY179" s="80" t="str">
        <f t="shared" si="209"/>
        <v/>
      </c>
      <c r="BZ179" s="56" t="str">
        <f t="shared" si="232"/>
        <v/>
      </c>
      <c r="CA179" s="56" t="str">
        <f t="shared" si="233"/>
        <v/>
      </c>
      <c r="CB179" s="88">
        <f t="shared" si="234"/>
        <v>0</v>
      </c>
      <c r="CC179" s="56" t="str">
        <f t="shared" si="210"/>
        <v/>
      </c>
      <c r="CD179" s="56"/>
      <c r="CE179" s="56"/>
      <c r="CF179" s="56"/>
      <c r="CG179" s="56"/>
      <c r="CH179" s="169">
        <f t="shared" si="235"/>
        <v>9999999999</v>
      </c>
      <c r="CI179" s="170">
        <f t="shared" si="236"/>
        <v>9999999999</v>
      </c>
      <c r="CJ179" s="171">
        <f t="shared" si="237"/>
        <v>9999999999</v>
      </c>
      <c r="CK179" s="172" t="str">
        <f t="shared" si="238"/>
        <v/>
      </c>
      <c r="CL179" s="173" t="str">
        <f t="shared" si="211"/>
        <v>x</v>
      </c>
      <c r="CN179" s="6" t="str">
        <f t="shared" si="239"/>
        <v/>
      </c>
      <c r="CO179" s="293" t="e">
        <f t="shared" ca="1" si="249"/>
        <v>#N/A</v>
      </c>
      <c r="CP179" s="6" t="e">
        <f t="shared" ca="1" si="240"/>
        <v>#N/A</v>
      </c>
      <c r="CQ179" s="61">
        <v>163</v>
      </c>
      <c r="CR179" s="6">
        <f t="shared" si="212"/>
        <v>0</v>
      </c>
      <c r="CS179" s="6">
        <f t="shared" si="213"/>
        <v>0</v>
      </c>
      <c r="CT179" s="56" t="str">
        <f t="shared" si="214"/>
        <v/>
      </c>
      <c r="CU179" s="76">
        <f t="shared" si="215"/>
        <v>0</v>
      </c>
      <c r="CV179" s="76">
        <f t="shared" si="216"/>
        <v>0</v>
      </c>
      <c r="CX179" s="6" t="str">
        <f t="shared" si="217"/>
        <v/>
      </c>
      <c r="CY179" s="6" t="str">
        <f t="shared" si="218"/>
        <v/>
      </c>
      <c r="CZ179" s="6" t="str">
        <f t="shared" si="219"/>
        <v/>
      </c>
      <c r="DA179" s="56" t="str">
        <f>7&amp;$DA$171&amp;"div"</f>
        <v>73bdiv</v>
      </c>
      <c r="DB179" s="56">
        <f t="shared" si="259"/>
        <v>0</v>
      </c>
      <c r="DG179" s="56" t="str">
        <f t="shared" si="220"/>
        <v/>
      </c>
      <c r="DH179" s="6">
        <f t="shared" si="221"/>
        <v>0</v>
      </c>
      <c r="DK179" s="6">
        <f t="shared" si="257"/>
        <v>0</v>
      </c>
      <c r="DL179" s="6" t="e">
        <f t="shared" si="258"/>
        <v>#N/A</v>
      </c>
      <c r="DN179" s="6" t="e">
        <f t="shared" si="256"/>
        <v>#N/A</v>
      </c>
      <c r="DP179" s="6" t="str">
        <f t="shared" si="222"/>
        <v/>
      </c>
      <c r="DQ179" s="293">
        <f t="shared" ca="1" si="251"/>
        <v>173</v>
      </c>
      <c r="DR179" s="6" t="str">
        <f t="shared" ca="1" si="241"/>
        <v>x</v>
      </c>
      <c r="DU179" s="293" t="e">
        <f t="shared" ca="1" si="242"/>
        <v>#N/A</v>
      </c>
      <c r="DV179" s="5"/>
      <c r="DW179" s="293" t="e">
        <f t="shared" ca="1" si="252"/>
        <v>#N/A</v>
      </c>
      <c r="DZ179" s="293" t="e">
        <f t="shared" ca="1" si="243"/>
        <v>#N/A</v>
      </c>
      <c r="EA179" s="293" t="e">
        <f t="shared" ca="1" si="244"/>
        <v>#N/A</v>
      </c>
      <c r="EB179" s="293" t="e">
        <f t="shared" ca="1" si="245"/>
        <v>#N/A</v>
      </c>
      <c r="EE179" s="6" t="str">
        <f t="shared" si="246"/>
        <v/>
      </c>
      <c r="EF179" s="293" t="e">
        <f t="shared" ca="1" si="247"/>
        <v>#N/A</v>
      </c>
      <c r="EG179" s="6" t="e">
        <f t="shared" ca="1" si="223"/>
        <v>#N/A</v>
      </c>
    </row>
    <row r="180" spans="3:137" x14ac:dyDescent="0.2">
      <c r="C180" s="75"/>
      <c r="D180" s="184" t="str">
        <f t="shared" si="186"/>
        <v/>
      </c>
      <c r="E180" s="649" t="str">
        <f t="shared" si="253"/>
        <v/>
      </c>
      <c r="F180" s="607" t="str">
        <f t="shared" si="185"/>
        <v>x</v>
      </c>
      <c r="G180" s="650"/>
      <c r="H180" s="651"/>
      <c r="I180" s="651"/>
      <c r="J180" s="651"/>
      <c r="K180" s="652"/>
      <c r="L180" s="889"/>
      <c r="M180" s="889"/>
      <c r="N180" s="653"/>
      <c r="O180" s="651"/>
      <c r="P180" s="651"/>
      <c r="Q180" s="654"/>
      <c r="R180" s="655"/>
      <c r="S180" s="607" t="str">
        <f t="shared" si="187"/>
        <v/>
      </c>
      <c r="T180" s="656" t="str">
        <f t="shared" si="188"/>
        <v/>
      </c>
      <c r="U180" s="656" t="str">
        <f t="shared" si="224"/>
        <v/>
      </c>
      <c r="V180" s="656" t="str">
        <f t="shared" si="189"/>
        <v/>
      </c>
      <c r="W180" s="719"/>
      <c r="X180" s="660"/>
      <c r="Y180" s="656" t="str">
        <f t="shared" si="255"/>
        <v/>
      </c>
      <c r="Z180" s="659"/>
      <c r="AA180" s="654"/>
      <c r="AB180" s="656" t="str">
        <f t="shared" si="190"/>
        <v/>
      </c>
      <c r="AC180" s="661" t="str">
        <f t="shared" si="225"/>
        <v/>
      </c>
      <c r="AE180" s="658" t="str">
        <f t="shared" si="191"/>
        <v/>
      </c>
      <c r="AF180" s="659"/>
      <c r="AT180" s="805" t="str">
        <f t="shared" si="250"/>
        <v/>
      </c>
      <c r="AU180" t="str">
        <f t="shared" si="226"/>
        <v/>
      </c>
      <c r="AV180" s="6" t="str">
        <f t="shared" si="192"/>
        <v/>
      </c>
      <c r="AW180" s="317" t="str">
        <f t="shared" si="193"/>
        <v/>
      </c>
      <c r="AX180" s="158" t="str">
        <f t="shared" si="194"/>
        <v/>
      </c>
      <c r="AY180" s="158" t="str">
        <f t="shared" si="195"/>
        <v/>
      </c>
      <c r="AZ180" s="309" t="str">
        <f t="shared" si="184"/>
        <v/>
      </c>
      <c r="BA180" s="318" t="str">
        <f t="shared" si="196"/>
        <v/>
      </c>
      <c r="BB180" s="473" t="str">
        <f t="shared" si="197"/>
        <v/>
      </c>
      <c r="BC180" s="80" t="str">
        <f t="shared" si="248"/>
        <v/>
      </c>
      <c r="BD180" s="56">
        <f t="shared" si="198"/>
        <v>1</v>
      </c>
      <c r="BF180" s="56" t="str">
        <f t="shared" si="199"/>
        <v/>
      </c>
      <c r="BG180" s="56" t="str">
        <f t="shared" si="200"/>
        <v/>
      </c>
      <c r="BH180" s="6" t="str">
        <f t="shared" si="201"/>
        <v/>
      </c>
      <c r="BI180" s="6">
        <v>485</v>
      </c>
      <c r="BJ180" s="56" t="str">
        <f>Stam!F167</f>
        <v>485 Dotatie voorz debiteuren</v>
      </c>
      <c r="BK180" s="6" t="str">
        <f t="shared" si="202"/>
        <v/>
      </c>
      <c r="BL180" s="56">
        <f t="shared" si="227"/>
        <v>999999</v>
      </c>
      <c r="BM180" s="183">
        <f t="shared" si="228"/>
        <v>99999.000000900007</v>
      </c>
      <c r="BN180" s="61">
        <v>164</v>
      </c>
      <c r="BO180" s="6">
        <f t="shared" si="203"/>
        <v>999999</v>
      </c>
      <c r="BP180" s="6">
        <f t="shared" si="204"/>
        <v>999999</v>
      </c>
      <c r="BQ180" s="6" t="str">
        <f t="shared" si="229"/>
        <v>x</v>
      </c>
      <c r="BR180" s="206">
        <f t="shared" si="205"/>
        <v>99999.000000900007</v>
      </c>
      <c r="BS180" s="6">
        <f t="shared" si="206"/>
        <v>99999.000000900007</v>
      </c>
      <c r="BT180" s="6" t="str">
        <f t="shared" si="230"/>
        <v>x</v>
      </c>
      <c r="BU180" s="6" t="str">
        <f t="shared" si="207"/>
        <v/>
      </c>
      <c r="BW180" s="82">
        <f t="shared" si="231"/>
        <v>9999999999</v>
      </c>
      <c r="BX180" s="80" t="str">
        <f t="shared" si="208"/>
        <v>x</v>
      </c>
      <c r="BY180" s="80" t="str">
        <f t="shared" si="209"/>
        <v/>
      </c>
      <c r="BZ180" s="56" t="str">
        <f t="shared" si="232"/>
        <v/>
      </c>
      <c r="CA180" s="56" t="str">
        <f t="shared" si="233"/>
        <v/>
      </c>
      <c r="CB180" s="88">
        <f t="shared" si="234"/>
        <v>0</v>
      </c>
      <c r="CC180" s="56" t="str">
        <f t="shared" si="210"/>
        <v/>
      </c>
      <c r="CD180" s="56"/>
      <c r="CE180" s="56"/>
      <c r="CF180" s="56"/>
      <c r="CG180" s="56"/>
      <c r="CH180" s="169">
        <f t="shared" si="235"/>
        <v>9999999999</v>
      </c>
      <c r="CI180" s="170">
        <f t="shared" si="236"/>
        <v>9999999999</v>
      </c>
      <c r="CJ180" s="171">
        <f t="shared" si="237"/>
        <v>9999999999</v>
      </c>
      <c r="CK180" s="172" t="str">
        <f t="shared" si="238"/>
        <v/>
      </c>
      <c r="CL180" s="173" t="str">
        <f t="shared" si="211"/>
        <v>x</v>
      </c>
      <c r="CN180" s="6" t="str">
        <f t="shared" si="239"/>
        <v/>
      </c>
      <c r="CO180" s="293" t="e">
        <f t="shared" ca="1" si="249"/>
        <v>#N/A</v>
      </c>
      <c r="CP180" s="6" t="e">
        <f t="shared" ca="1" si="240"/>
        <v>#N/A</v>
      </c>
      <c r="CQ180" s="61">
        <v>164</v>
      </c>
      <c r="CR180" s="6">
        <f t="shared" si="212"/>
        <v>0</v>
      </c>
      <c r="CS180" s="6">
        <f t="shared" si="213"/>
        <v>0</v>
      </c>
      <c r="CT180" s="56" t="str">
        <f t="shared" si="214"/>
        <v/>
      </c>
      <c r="CU180" s="76">
        <f t="shared" si="215"/>
        <v>0</v>
      </c>
      <c r="CV180" s="76">
        <f t="shared" si="216"/>
        <v>0</v>
      </c>
      <c r="CX180" s="6" t="str">
        <f t="shared" si="217"/>
        <v/>
      </c>
      <c r="CY180" s="6" t="str">
        <f t="shared" si="218"/>
        <v/>
      </c>
      <c r="CZ180" s="6" t="str">
        <f t="shared" si="219"/>
        <v/>
      </c>
      <c r="DA180" s="56" t="str">
        <f>8&amp;$DA$171&amp;"div"</f>
        <v>83bdiv</v>
      </c>
      <c r="DB180" s="56">
        <f t="shared" si="259"/>
        <v>0</v>
      </c>
      <c r="DG180" s="56" t="str">
        <f t="shared" si="220"/>
        <v/>
      </c>
      <c r="DH180" s="6">
        <f t="shared" si="221"/>
        <v>0</v>
      </c>
      <c r="DK180" s="6">
        <f t="shared" si="257"/>
        <v>0</v>
      </c>
      <c r="DL180" s="6" t="e">
        <f t="shared" si="258"/>
        <v>#N/A</v>
      </c>
      <c r="DN180" s="6" t="e">
        <f t="shared" si="256"/>
        <v>#N/A</v>
      </c>
      <c r="DP180" s="6" t="str">
        <f t="shared" si="222"/>
        <v/>
      </c>
      <c r="DQ180" s="293">
        <f t="shared" ca="1" si="251"/>
        <v>174</v>
      </c>
      <c r="DR180" s="6" t="str">
        <f t="shared" ca="1" si="241"/>
        <v>x</v>
      </c>
      <c r="DU180" s="293" t="e">
        <f t="shared" ca="1" si="242"/>
        <v>#N/A</v>
      </c>
      <c r="DV180" s="5"/>
      <c r="DW180" s="293" t="e">
        <f t="shared" ca="1" si="252"/>
        <v>#N/A</v>
      </c>
      <c r="DZ180" s="293" t="e">
        <f t="shared" ca="1" si="243"/>
        <v>#N/A</v>
      </c>
      <c r="EA180" s="293" t="e">
        <f t="shared" ca="1" si="244"/>
        <v>#N/A</v>
      </c>
      <c r="EB180" s="293" t="e">
        <f t="shared" ca="1" si="245"/>
        <v>#N/A</v>
      </c>
      <c r="EE180" s="6" t="str">
        <f t="shared" si="246"/>
        <v/>
      </c>
      <c r="EF180" s="293" t="e">
        <f t="shared" ca="1" si="247"/>
        <v>#N/A</v>
      </c>
      <c r="EG180" s="6" t="e">
        <f t="shared" ca="1" si="223"/>
        <v>#N/A</v>
      </c>
    </row>
    <row r="181" spans="3:137" x14ac:dyDescent="0.2">
      <c r="C181" s="75"/>
      <c r="D181" s="184" t="str">
        <f t="shared" si="186"/>
        <v/>
      </c>
      <c r="E181" s="649" t="str">
        <f t="shared" si="253"/>
        <v/>
      </c>
      <c r="F181" s="607" t="str">
        <f t="shared" si="185"/>
        <v>x</v>
      </c>
      <c r="G181" s="650"/>
      <c r="H181" s="651"/>
      <c r="I181" s="651"/>
      <c r="J181" s="651"/>
      <c r="K181" s="652"/>
      <c r="L181" s="889"/>
      <c r="M181" s="889"/>
      <c r="N181" s="653"/>
      <c r="O181" s="651"/>
      <c r="P181" s="651"/>
      <c r="Q181" s="654"/>
      <c r="R181" s="655"/>
      <c r="S181" s="607" t="str">
        <f t="shared" si="187"/>
        <v/>
      </c>
      <c r="T181" s="656" t="str">
        <f t="shared" si="188"/>
        <v/>
      </c>
      <c r="U181" s="656" t="str">
        <f t="shared" si="224"/>
        <v/>
      </c>
      <c r="V181" s="656" t="str">
        <f t="shared" si="189"/>
        <v/>
      </c>
      <c r="W181" s="719"/>
      <c r="X181" s="660"/>
      <c r="Y181" s="656" t="str">
        <f t="shared" si="255"/>
        <v/>
      </c>
      <c r="Z181" s="659"/>
      <c r="AA181" s="654"/>
      <c r="AB181" s="656" t="str">
        <f t="shared" si="190"/>
        <v/>
      </c>
      <c r="AC181" s="661" t="str">
        <f t="shared" si="225"/>
        <v/>
      </c>
      <c r="AE181" s="658" t="str">
        <f t="shared" si="191"/>
        <v/>
      </c>
      <c r="AF181" s="659"/>
      <c r="AT181" s="805" t="str">
        <f t="shared" si="250"/>
        <v/>
      </c>
      <c r="AU181" t="str">
        <f t="shared" si="226"/>
        <v/>
      </c>
      <c r="AV181" s="6" t="str">
        <f t="shared" si="192"/>
        <v/>
      </c>
      <c r="AW181" s="317" t="str">
        <f t="shared" si="193"/>
        <v/>
      </c>
      <c r="AX181" s="158" t="str">
        <f t="shared" si="194"/>
        <v/>
      </c>
      <c r="AY181" s="158" t="str">
        <f t="shared" si="195"/>
        <v/>
      </c>
      <c r="AZ181" s="309" t="str">
        <f t="shared" si="184"/>
        <v/>
      </c>
      <c r="BA181" s="318" t="str">
        <f t="shared" si="196"/>
        <v/>
      </c>
      <c r="BB181" s="473" t="str">
        <f t="shared" si="197"/>
        <v/>
      </c>
      <c r="BC181" s="80" t="str">
        <f t="shared" si="248"/>
        <v/>
      </c>
      <c r="BD181" s="56">
        <f t="shared" si="198"/>
        <v>1</v>
      </c>
      <c r="BF181" s="56" t="str">
        <f t="shared" si="199"/>
        <v/>
      </c>
      <c r="BG181" s="56" t="str">
        <f t="shared" si="200"/>
        <v/>
      </c>
      <c r="BH181" s="6" t="str">
        <f t="shared" si="201"/>
        <v/>
      </c>
      <c r="BI181" s="6">
        <v>490</v>
      </c>
      <c r="BJ181" s="56" t="str">
        <f>Stam!F168</f>
        <v>490 Afsch immateriele activa</v>
      </c>
      <c r="BK181" s="6" t="str">
        <f t="shared" si="202"/>
        <v/>
      </c>
      <c r="BL181" s="56">
        <f t="shared" si="227"/>
        <v>999999</v>
      </c>
      <c r="BM181" s="183">
        <f t="shared" si="228"/>
        <v>99999.000000904998</v>
      </c>
      <c r="BN181" s="61">
        <v>165</v>
      </c>
      <c r="BO181" s="6">
        <f t="shared" si="203"/>
        <v>999999</v>
      </c>
      <c r="BP181" s="6">
        <f t="shared" si="204"/>
        <v>999999</v>
      </c>
      <c r="BQ181" s="6" t="str">
        <f t="shared" si="229"/>
        <v>x</v>
      </c>
      <c r="BR181" s="206">
        <f t="shared" si="205"/>
        <v>99999.000000904998</v>
      </c>
      <c r="BS181" s="6">
        <f t="shared" si="206"/>
        <v>99999.000000904998</v>
      </c>
      <c r="BT181" s="6" t="str">
        <f t="shared" si="230"/>
        <v>x</v>
      </c>
      <c r="BU181" s="6" t="str">
        <f t="shared" si="207"/>
        <v/>
      </c>
      <c r="BW181" s="82">
        <f t="shared" si="231"/>
        <v>9999999999</v>
      </c>
      <c r="BX181" s="80" t="str">
        <f t="shared" si="208"/>
        <v>x</v>
      </c>
      <c r="BY181" s="80" t="str">
        <f t="shared" si="209"/>
        <v/>
      </c>
      <c r="BZ181" s="56" t="str">
        <f t="shared" si="232"/>
        <v/>
      </c>
      <c r="CA181" s="56" t="str">
        <f t="shared" si="233"/>
        <v/>
      </c>
      <c r="CB181" s="88">
        <f t="shared" si="234"/>
        <v>0</v>
      </c>
      <c r="CC181" s="56" t="str">
        <f t="shared" si="210"/>
        <v/>
      </c>
      <c r="CD181" s="56"/>
      <c r="CE181" s="56"/>
      <c r="CF181" s="56"/>
      <c r="CG181" s="56"/>
      <c r="CH181" s="169">
        <f t="shared" si="235"/>
        <v>9999999999</v>
      </c>
      <c r="CI181" s="170">
        <f t="shared" si="236"/>
        <v>9999999999</v>
      </c>
      <c r="CJ181" s="171">
        <f t="shared" si="237"/>
        <v>9999999999</v>
      </c>
      <c r="CK181" s="172" t="str">
        <f t="shared" si="238"/>
        <v/>
      </c>
      <c r="CL181" s="173" t="str">
        <f t="shared" si="211"/>
        <v>x</v>
      </c>
      <c r="CN181" s="6" t="str">
        <f t="shared" si="239"/>
        <v/>
      </c>
      <c r="CO181" s="293" t="e">
        <f t="shared" ca="1" si="249"/>
        <v>#N/A</v>
      </c>
      <c r="CP181" s="6" t="e">
        <f t="shared" ca="1" si="240"/>
        <v>#N/A</v>
      </c>
      <c r="CQ181" s="61">
        <v>165</v>
      </c>
      <c r="CR181" s="6">
        <f t="shared" si="212"/>
        <v>0</v>
      </c>
      <c r="CS181" s="6">
        <f t="shared" si="213"/>
        <v>0</v>
      </c>
      <c r="CT181" s="56" t="str">
        <f t="shared" si="214"/>
        <v/>
      </c>
      <c r="CU181" s="76">
        <f t="shared" si="215"/>
        <v>0</v>
      </c>
      <c r="CV181" s="76">
        <f t="shared" si="216"/>
        <v>0</v>
      </c>
      <c r="CX181" s="6" t="str">
        <f t="shared" si="217"/>
        <v/>
      </c>
      <c r="CY181" s="6" t="str">
        <f t="shared" si="218"/>
        <v/>
      </c>
      <c r="CZ181" s="6" t="str">
        <f t="shared" si="219"/>
        <v/>
      </c>
      <c r="DA181" s="56" t="str">
        <f>9&amp;$DA$171&amp;"div"</f>
        <v>93bdiv</v>
      </c>
      <c r="DB181" s="56">
        <f t="shared" si="259"/>
        <v>0</v>
      </c>
      <c r="DG181" s="56" t="str">
        <f t="shared" si="220"/>
        <v/>
      </c>
      <c r="DH181" s="6">
        <f t="shared" si="221"/>
        <v>0</v>
      </c>
      <c r="DK181" s="6">
        <f t="shared" si="257"/>
        <v>0</v>
      </c>
      <c r="DL181" s="6" t="e">
        <f t="shared" si="258"/>
        <v>#N/A</v>
      </c>
      <c r="DN181" s="6" t="e">
        <f t="shared" si="256"/>
        <v>#N/A</v>
      </c>
      <c r="DP181" s="6" t="str">
        <f t="shared" si="222"/>
        <v/>
      </c>
      <c r="DQ181" s="293">
        <f t="shared" ca="1" si="251"/>
        <v>175</v>
      </c>
      <c r="DR181" s="6" t="str">
        <f t="shared" ca="1" si="241"/>
        <v>x</v>
      </c>
      <c r="DU181" s="293" t="e">
        <f t="shared" ca="1" si="242"/>
        <v>#N/A</v>
      </c>
      <c r="DV181" s="5"/>
      <c r="DW181" s="293" t="e">
        <f t="shared" ca="1" si="252"/>
        <v>#N/A</v>
      </c>
      <c r="DZ181" s="293" t="e">
        <f t="shared" ca="1" si="243"/>
        <v>#N/A</v>
      </c>
      <c r="EA181" s="293" t="e">
        <f t="shared" ca="1" si="244"/>
        <v>#N/A</v>
      </c>
      <c r="EB181" s="293" t="e">
        <f t="shared" ca="1" si="245"/>
        <v>#N/A</v>
      </c>
      <c r="EE181" s="6" t="str">
        <f t="shared" si="246"/>
        <v/>
      </c>
      <c r="EF181" s="293" t="e">
        <f t="shared" ca="1" si="247"/>
        <v>#N/A</v>
      </c>
      <c r="EG181" s="6" t="e">
        <f t="shared" ca="1" si="223"/>
        <v>#N/A</v>
      </c>
    </row>
    <row r="182" spans="3:137" x14ac:dyDescent="0.2">
      <c r="C182" s="75"/>
      <c r="D182" s="184" t="str">
        <f t="shared" si="186"/>
        <v/>
      </c>
      <c r="E182" s="649" t="str">
        <f t="shared" si="253"/>
        <v/>
      </c>
      <c r="F182" s="607" t="str">
        <f t="shared" si="185"/>
        <v>x</v>
      </c>
      <c r="G182" s="650"/>
      <c r="H182" s="651"/>
      <c r="I182" s="651"/>
      <c r="J182" s="651"/>
      <c r="K182" s="652"/>
      <c r="L182" s="889"/>
      <c r="M182" s="889"/>
      <c r="N182" s="653"/>
      <c r="O182" s="651"/>
      <c r="P182" s="651"/>
      <c r="Q182" s="654"/>
      <c r="R182" s="655"/>
      <c r="S182" s="607" t="str">
        <f t="shared" si="187"/>
        <v/>
      </c>
      <c r="T182" s="656" t="str">
        <f t="shared" si="188"/>
        <v/>
      </c>
      <c r="U182" s="656" t="str">
        <f t="shared" si="224"/>
        <v/>
      </c>
      <c r="V182" s="656" t="str">
        <f t="shared" si="189"/>
        <v/>
      </c>
      <c r="W182" s="719"/>
      <c r="X182" s="660"/>
      <c r="Y182" s="656" t="str">
        <f t="shared" si="255"/>
        <v/>
      </c>
      <c r="Z182" s="659"/>
      <c r="AA182" s="654"/>
      <c r="AB182" s="656" t="str">
        <f t="shared" si="190"/>
        <v/>
      </c>
      <c r="AC182" s="661" t="str">
        <f t="shared" si="225"/>
        <v/>
      </c>
      <c r="AE182" s="658" t="str">
        <f t="shared" si="191"/>
        <v/>
      </c>
      <c r="AF182" s="659"/>
      <c r="AT182" s="805" t="str">
        <f t="shared" si="250"/>
        <v/>
      </c>
      <c r="AU182" t="str">
        <f t="shared" si="226"/>
        <v/>
      </c>
      <c r="AV182" s="6" t="str">
        <f t="shared" si="192"/>
        <v/>
      </c>
      <c r="AW182" s="317" t="str">
        <f t="shared" si="193"/>
        <v/>
      </c>
      <c r="AX182" s="158" t="str">
        <f t="shared" si="194"/>
        <v/>
      </c>
      <c r="AY182" s="158" t="str">
        <f t="shared" si="195"/>
        <v/>
      </c>
      <c r="AZ182" s="309" t="str">
        <f t="shared" si="184"/>
        <v/>
      </c>
      <c r="BA182" s="318" t="str">
        <f t="shared" si="196"/>
        <v/>
      </c>
      <c r="BB182" s="473" t="str">
        <f t="shared" si="197"/>
        <v/>
      </c>
      <c r="BC182" s="80" t="str">
        <f t="shared" si="248"/>
        <v/>
      </c>
      <c r="BD182" s="56">
        <f t="shared" si="198"/>
        <v>1</v>
      </c>
      <c r="BF182" s="56" t="str">
        <f t="shared" si="199"/>
        <v/>
      </c>
      <c r="BG182" s="56" t="str">
        <f t="shared" si="200"/>
        <v/>
      </c>
      <c r="BH182" s="6" t="str">
        <f t="shared" si="201"/>
        <v/>
      </c>
      <c r="BI182" s="6">
        <v>491</v>
      </c>
      <c r="BJ182" s="56" t="str">
        <f>Stam!F169</f>
        <v>491 Afsch gebouwen</v>
      </c>
      <c r="BK182" s="6" t="str">
        <f t="shared" si="202"/>
        <v/>
      </c>
      <c r="BL182" s="56">
        <f t="shared" si="227"/>
        <v>999999</v>
      </c>
      <c r="BM182" s="183">
        <f t="shared" si="228"/>
        <v>99999.000000910004</v>
      </c>
      <c r="BN182" s="61">
        <v>166</v>
      </c>
      <c r="BO182" s="6">
        <f t="shared" si="203"/>
        <v>999999</v>
      </c>
      <c r="BP182" s="6">
        <f t="shared" si="204"/>
        <v>999999</v>
      </c>
      <c r="BQ182" s="6" t="str">
        <f t="shared" si="229"/>
        <v>x</v>
      </c>
      <c r="BR182" s="206">
        <f t="shared" si="205"/>
        <v>99999.000000910004</v>
      </c>
      <c r="BS182" s="6">
        <f t="shared" si="206"/>
        <v>99999.000000910004</v>
      </c>
      <c r="BT182" s="6" t="str">
        <f t="shared" si="230"/>
        <v>x</v>
      </c>
      <c r="BU182" s="6" t="str">
        <f t="shared" si="207"/>
        <v/>
      </c>
      <c r="BW182" s="82">
        <f t="shared" si="231"/>
        <v>9999999999</v>
      </c>
      <c r="BX182" s="80" t="str">
        <f t="shared" si="208"/>
        <v>x</v>
      </c>
      <c r="BY182" s="80" t="str">
        <f t="shared" si="209"/>
        <v/>
      </c>
      <c r="BZ182" s="56" t="str">
        <f t="shared" si="232"/>
        <v/>
      </c>
      <c r="CA182" s="56" t="str">
        <f t="shared" si="233"/>
        <v/>
      </c>
      <c r="CB182" s="88">
        <f t="shared" si="234"/>
        <v>0</v>
      </c>
      <c r="CC182" s="56" t="str">
        <f t="shared" si="210"/>
        <v/>
      </c>
      <c r="CD182" s="56"/>
      <c r="CE182" s="56"/>
      <c r="CF182" s="56"/>
      <c r="CG182" s="56"/>
      <c r="CH182" s="169">
        <f t="shared" si="235"/>
        <v>9999999999</v>
      </c>
      <c r="CI182" s="170">
        <f t="shared" si="236"/>
        <v>9999999999</v>
      </c>
      <c r="CJ182" s="171">
        <f t="shared" si="237"/>
        <v>9999999999</v>
      </c>
      <c r="CK182" s="172" t="str">
        <f t="shared" si="238"/>
        <v/>
      </c>
      <c r="CL182" s="173" t="str">
        <f t="shared" si="211"/>
        <v>x</v>
      </c>
      <c r="CN182" s="6" t="str">
        <f t="shared" si="239"/>
        <v/>
      </c>
      <c r="CO182" s="293" t="e">
        <f t="shared" ca="1" si="249"/>
        <v>#N/A</v>
      </c>
      <c r="CP182" s="6" t="e">
        <f t="shared" ca="1" si="240"/>
        <v>#N/A</v>
      </c>
      <c r="CQ182" s="61">
        <v>166</v>
      </c>
      <c r="CR182" s="6">
        <f t="shared" si="212"/>
        <v>0</v>
      </c>
      <c r="CS182" s="6">
        <f t="shared" si="213"/>
        <v>0</v>
      </c>
      <c r="CT182" s="56" t="str">
        <f t="shared" si="214"/>
        <v/>
      </c>
      <c r="CU182" s="76">
        <f t="shared" si="215"/>
        <v>0</v>
      </c>
      <c r="CV182" s="76">
        <f t="shared" si="216"/>
        <v>0</v>
      </c>
      <c r="CX182" s="6" t="str">
        <f t="shared" si="217"/>
        <v/>
      </c>
      <c r="CY182" s="6" t="str">
        <f t="shared" si="218"/>
        <v/>
      </c>
      <c r="CZ182" s="6" t="str">
        <f t="shared" si="219"/>
        <v/>
      </c>
      <c r="DA182" s="56" t="str">
        <f>10&amp;$DA$171&amp;"div"</f>
        <v>103bdiv</v>
      </c>
      <c r="DB182" s="56">
        <f t="shared" si="259"/>
        <v>0</v>
      </c>
      <c r="DG182" s="56" t="str">
        <f t="shared" si="220"/>
        <v/>
      </c>
      <c r="DH182" s="6">
        <f t="shared" si="221"/>
        <v>0</v>
      </c>
      <c r="DK182" s="6">
        <f t="shared" si="257"/>
        <v>0</v>
      </c>
      <c r="DL182" s="6" t="e">
        <f t="shared" si="258"/>
        <v>#N/A</v>
      </c>
      <c r="DN182" s="6" t="e">
        <f t="shared" si="256"/>
        <v>#N/A</v>
      </c>
      <c r="DP182" s="6" t="str">
        <f t="shared" si="222"/>
        <v/>
      </c>
      <c r="DQ182" s="293">
        <f t="shared" ca="1" si="251"/>
        <v>176</v>
      </c>
      <c r="DR182" s="6" t="str">
        <f t="shared" ca="1" si="241"/>
        <v>x</v>
      </c>
      <c r="DU182" s="293" t="e">
        <f t="shared" ca="1" si="242"/>
        <v>#N/A</v>
      </c>
      <c r="DV182" s="5"/>
      <c r="DW182" s="293" t="e">
        <f t="shared" ca="1" si="252"/>
        <v>#N/A</v>
      </c>
      <c r="DZ182" s="293" t="e">
        <f t="shared" ca="1" si="243"/>
        <v>#N/A</v>
      </c>
      <c r="EA182" s="293" t="e">
        <f t="shared" ca="1" si="244"/>
        <v>#N/A</v>
      </c>
      <c r="EB182" s="293" t="e">
        <f t="shared" ca="1" si="245"/>
        <v>#N/A</v>
      </c>
      <c r="EE182" s="6" t="str">
        <f t="shared" si="246"/>
        <v/>
      </c>
      <c r="EF182" s="293" t="e">
        <f t="shared" ca="1" si="247"/>
        <v>#N/A</v>
      </c>
      <c r="EG182" s="6" t="e">
        <f t="shared" ca="1" si="223"/>
        <v>#N/A</v>
      </c>
    </row>
    <row r="183" spans="3:137" x14ac:dyDescent="0.2">
      <c r="C183" s="75"/>
      <c r="D183" s="184" t="str">
        <f t="shared" si="186"/>
        <v/>
      </c>
      <c r="E183" s="649" t="str">
        <f t="shared" si="253"/>
        <v/>
      </c>
      <c r="F183" s="607" t="str">
        <f t="shared" si="185"/>
        <v>x</v>
      </c>
      <c r="G183" s="650"/>
      <c r="H183" s="651"/>
      <c r="I183" s="651"/>
      <c r="J183" s="651"/>
      <c r="K183" s="652"/>
      <c r="L183" s="889"/>
      <c r="M183" s="889"/>
      <c r="N183" s="653"/>
      <c r="O183" s="651"/>
      <c r="P183" s="651"/>
      <c r="Q183" s="654"/>
      <c r="R183" s="655"/>
      <c r="S183" s="607" t="str">
        <f t="shared" si="187"/>
        <v/>
      </c>
      <c r="T183" s="656" t="str">
        <f t="shared" si="188"/>
        <v/>
      </c>
      <c r="U183" s="656" t="str">
        <f t="shared" si="224"/>
        <v/>
      </c>
      <c r="V183" s="656" t="str">
        <f t="shared" si="189"/>
        <v/>
      </c>
      <c r="W183" s="719"/>
      <c r="X183" s="660"/>
      <c r="Y183" s="656" t="str">
        <f t="shared" si="255"/>
        <v/>
      </c>
      <c r="Z183" s="659"/>
      <c r="AA183" s="654"/>
      <c r="AB183" s="656" t="str">
        <f t="shared" si="190"/>
        <v/>
      </c>
      <c r="AC183" s="661" t="str">
        <f t="shared" si="225"/>
        <v/>
      </c>
      <c r="AE183" s="658" t="str">
        <f t="shared" si="191"/>
        <v/>
      </c>
      <c r="AF183" s="659"/>
      <c r="AT183" s="805" t="str">
        <f t="shared" si="250"/>
        <v/>
      </c>
      <c r="AU183" t="str">
        <f t="shared" si="226"/>
        <v/>
      </c>
      <c r="AV183" s="6" t="str">
        <f t="shared" si="192"/>
        <v/>
      </c>
      <c r="AW183" s="317" t="str">
        <f t="shared" si="193"/>
        <v/>
      </c>
      <c r="AX183" s="158" t="str">
        <f t="shared" si="194"/>
        <v/>
      </c>
      <c r="AY183" s="158" t="str">
        <f t="shared" si="195"/>
        <v/>
      </c>
      <c r="AZ183" s="309" t="str">
        <f t="shared" ref="AZ183:AZ246" si="260">IF(BB183="","",ROUND(SUMIF(CX:CX,CX183,CS:CS),3))</f>
        <v/>
      </c>
      <c r="BA183" s="318" t="str">
        <f t="shared" si="196"/>
        <v/>
      </c>
      <c r="BB183" s="473" t="str">
        <f t="shared" si="197"/>
        <v/>
      </c>
      <c r="BC183" s="80" t="str">
        <f t="shared" si="248"/>
        <v/>
      </c>
      <c r="BD183" s="56">
        <f t="shared" si="198"/>
        <v>1</v>
      </c>
      <c r="BF183" s="56" t="str">
        <f t="shared" si="199"/>
        <v/>
      </c>
      <c r="BG183" s="56" t="str">
        <f t="shared" si="200"/>
        <v/>
      </c>
      <c r="BH183" s="6" t="str">
        <f t="shared" si="201"/>
        <v/>
      </c>
      <c r="BI183" s="6">
        <v>492</v>
      </c>
      <c r="BJ183" s="56" t="str">
        <f>Stam!F170</f>
        <v>492 Afsch vervoermiddelen</v>
      </c>
      <c r="BK183" s="6" t="str">
        <f t="shared" si="202"/>
        <v/>
      </c>
      <c r="BL183" s="56">
        <f t="shared" si="227"/>
        <v>999999</v>
      </c>
      <c r="BM183" s="183">
        <f t="shared" si="228"/>
        <v>99999.000000914995</v>
      </c>
      <c r="BN183" s="61">
        <v>167</v>
      </c>
      <c r="BO183" s="6">
        <f t="shared" si="203"/>
        <v>999999</v>
      </c>
      <c r="BP183" s="6">
        <f t="shared" si="204"/>
        <v>999999</v>
      </c>
      <c r="BQ183" s="6" t="str">
        <f t="shared" si="229"/>
        <v>x</v>
      </c>
      <c r="BR183" s="206">
        <f t="shared" si="205"/>
        <v>99999.000000914995</v>
      </c>
      <c r="BS183" s="6">
        <f t="shared" si="206"/>
        <v>99999.000000914995</v>
      </c>
      <c r="BT183" s="6" t="str">
        <f t="shared" si="230"/>
        <v>x</v>
      </c>
      <c r="BU183" s="6" t="str">
        <f t="shared" si="207"/>
        <v/>
      </c>
      <c r="BW183" s="82">
        <f t="shared" si="231"/>
        <v>9999999999</v>
      </c>
      <c r="BX183" s="80" t="str">
        <f t="shared" si="208"/>
        <v>x</v>
      </c>
      <c r="BY183" s="80" t="str">
        <f t="shared" si="209"/>
        <v/>
      </c>
      <c r="BZ183" s="56" t="str">
        <f t="shared" si="232"/>
        <v/>
      </c>
      <c r="CA183" s="56" t="str">
        <f t="shared" si="233"/>
        <v/>
      </c>
      <c r="CB183" s="88">
        <f t="shared" si="234"/>
        <v>0</v>
      </c>
      <c r="CC183" s="56" t="str">
        <f t="shared" si="210"/>
        <v/>
      </c>
      <c r="CD183" s="56"/>
      <c r="CE183" s="56"/>
      <c r="CF183" s="56"/>
      <c r="CG183" s="56"/>
      <c r="CH183" s="169">
        <f t="shared" si="235"/>
        <v>9999999999</v>
      </c>
      <c r="CI183" s="170">
        <f t="shared" si="236"/>
        <v>9999999999</v>
      </c>
      <c r="CJ183" s="171">
        <f t="shared" si="237"/>
        <v>9999999999</v>
      </c>
      <c r="CK183" s="172" t="str">
        <f t="shared" si="238"/>
        <v/>
      </c>
      <c r="CL183" s="173" t="str">
        <f t="shared" si="211"/>
        <v>x</v>
      </c>
      <c r="CN183" s="6" t="str">
        <f t="shared" si="239"/>
        <v/>
      </c>
      <c r="CO183" s="293" t="e">
        <f t="shared" ca="1" si="249"/>
        <v>#N/A</v>
      </c>
      <c r="CP183" s="6" t="e">
        <f t="shared" ca="1" si="240"/>
        <v>#N/A</v>
      </c>
      <c r="CQ183" s="61">
        <v>167</v>
      </c>
      <c r="CR183" s="6">
        <f t="shared" si="212"/>
        <v>0</v>
      </c>
      <c r="CS183" s="6">
        <f t="shared" si="213"/>
        <v>0</v>
      </c>
      <c r="CT183" s="56" t="str">
        <f t="shared" si="214"/>
        <v/>
      </c>
      <c r="CU183" s="76">
        <f t="shared" si="215"/>
        <v>0</v>
      </c>
      <c r="CV183" s="76">
        <f t="shared" si="216"/>
        <v>0</v>
      </c>
      <c r="CX183" s="6" t="str">
        <f t="shared" si="217"/>
        <v/>
      </c>
      <c r="CY183" s="6" t="str">
        <f t="shared" si="218"/>
        <v/>
      </c>
      <c r="CZ183" s="6" t="str">
        <f t="shared" si="219"/>
        <v/>
      </c>
      <c r="DA183" s="56" t="str">
        <f>11&amp;$DA$171&amp;"div"</f>
        <v>113bdiv</v>
      </c>
      <c r="DB183" s="56">
        <f t="shared" si="259"/>
        <v>0</v>
      </c>
      <c r="DG183" s="56" t="str">
        <f t="shared" si="220"/>
        <v/>
      </c>
      <c r="DH183" s="6">
        <f t="shared" si="221"/>
        <v>0</v>
      </c>
      <c r="DK183" s="6">
        <f t="shared" si="257"/>
        <v>0</v>
      </c>
      <c r="DL183" s="6" t="e">
        <f t="shared" si="258"/>
        <v>#N/A</v>
      </c>
      <c r="DN183" s="6" t="e">
        <f t="shared" si="256"/>
        <v>#N/A</v>
      </c>
      <c r="DP183" s="6" t="str">
        <f t="shared" si="222"/>
        <v/>
      </c>
      <c r="DQ183" s="293">
        <f t="shared" ca="1" si="251"/>
        <v>177</v>
      </c>
      <c r="DR183" s="6" t="str">
        <f t="shared" ca="1" si="241"/>
        <v>x</v>
      </c>
      <c r="DU183" s="293" t="e">
        <f t="shared" ca="1" si="242"/>
        <v>#N/A</v>
      </c>
      <c r="DV183" s="5"/>
      <c r="DW183" s="293" t="e">
        <f t="shared" ca="1" si="252"/>
        <v>#N/A</v>
      </c>
      <c r="DZ183" s="293" t="e">
        <f t="shared" ca="1" si="243"/>
        <v>#N/A</v>
      </c>
      <c r="EA183" s="293" t="e">
        <f t="shared" ca="1" si="244"/>
        <v>#N/A</v>
      </c>
      <c r="EB183" s="293" t="e">
        <f t="shared" ca="1" si="245"/>
        <v>#N/A</v>
      </c>
      <c r="EE183" s="6" t="str">
        <f t="shared" si="246"/>
        <v/>
      </c>
      <c r="EF183" s="293" t="e">
        <f t="shared" ca="1" si="247"/>
        <v>#N/A</v>
      </c>
      <c r="EG183" s="6" t="e">
        <f t="shared" ca="1" si="223"/>
        <v>#N/A</v>
      </c>
    </row>
    <row r="184" spans="3:137" x14ac:dyDescent="0.2">
      <c r="C184" s="75"/>
      <c r="D184" s="184" t="str">
        <f t="shared" si="186"/>
        <v/>
      </c>
      <c r="E184" s="649" t="str">
        <f t="shared" si="253"/>
        <v/>
      </c>
      <c r="F184" s="607" t="str">
        <f t="shared" si="185"/>
        <v>x</v>
      </c>
      <c r="G184" s="650"/>
      <c r="H184" s="651"/>
      <c r="I184" s="651"/>
      <c r="J184" s="651"/>
      <c r="K184" s="652"/>
      <c r="L184" s="889"/>
      <c r="M184" s="889"/>
      <c r="N184" s="653"/>
      <c r="O184" s="651"/>
      <c r="P184" s="651"/>
      <c r="Q184" s="654"/>
      <c r="R184" s="655"/>
      <c r="S184" s="607" t="str">
        <f t="shared" si="187"/>
        <v/>
      </c>
      <c r="T184" s="656" t="str">
        <f t="shared" si="188"/>
        <v/>
      </c>
      <c r="U184" s="656" t="str">
        <f t="shared" si="224"/>
        <v/>
      </c>
      <c r="V184" s="656" t="str">
        <f t="shared" si="189"/>
        <v/>
      </c>
      <c r="W184" s="719"/>
      <c r="X184" s="660"/>
      <c r="Y184" s="656" t="str">
        <f t="shared" si="255"/>
        <v/>
      </c>
      <c r="Z184" s="659"/>
      <c r="AA184" s="654"/>
      <c r="AB184" s="656" t="str">
        <f t="shared" si="190"/>
        <v/>
      </c>
      <c r="AC184" s="661" t="str">
        <f t="shared" si="225"/>
        <v/>
      </c>
      <c r="AE184" s="658" t="str">
        <f t="shared" si="191"/>
        <v/>
      </c>
      <c r="AF184" s="659"/>
      <c r="AT184" s="805" t="str">
        <f t="shared" si="250"/>
        <v/>
      </c>
      <c r="AU184" t="str">
        <f t="shared" si="226"/>
        <v/>
      </c>
      <c r="AV184" s="6" t="str">
        <f t="shared" si="192"/>
        <v/>
      </c>
      <c r="AW184" s="317" t="str">
        <f t="shared" si="193"/>
        <v/>
      </c>
      <c r="AX184" s="158" t="str">
        <f t="shared" si="194"/>
        <v/>
      </c>
      <c r="AY184" s="158" t="str">
        <f t="shared" si="195"/>
        <v/>
      </c>
      <c r="AZ184" s="309" t="str">
        <f t="shared" si="260"/>
        <v/>
      </c>
      <c r="BA184" s="318" t="str">
        <f t="shared" si="196"/>
        <v/>
      </c>
      <c r="BB184" s="473" t="str">
        <f t="shared" si="197"/>
        <v/>
      </c>
      <c r="BC184" s="80" t="str">
        <f t="shared" si="248"/>
        <v/>
      </c>
      <c r="BD184" s="56">
        <f t="shared" si="198"/>
        <v>1</v>
      </c>
      <c r="BF184" s="56" t="str">
        <f t="shared" si="199"/>
        <v/>
      </c>
      <c r="BG184" s="56" t="str">
        <f t="shared" si="200"/>
        <v/>
      </c>
      <c r="BH184" s="6" t="str">
        <f t="shared" si="201"/>
        <v/>
      </c>
      <c r="BI184" s="6">
        <v>493</v>
      </c>
      <c r="BJ184" s="56" t="str">
        <f>Stam!F171</f>
        <v>493 Afschr inventaris</v>
      </c>
      <c r="BK184" s="6" t="str">
        <f t="shared" si="202"/>
        <v/>
      </c>
      <c r="BL184" s="56">
        <f t="shared" si="227"/>
        <v>999999</v>
      </c>
      <c r="BM184" s="183">
        <f t="shared" si="228"/>
        <v>99999.000000920001</v>
      </c>
      <c r="BN184" s="61">
        <v>168</v>
      </c>
      <c r="BO184" s="6">
        <f t="shared" si="203"/>
        <v>999999</v>
      </c>
      <c r="BP184" s="6">
        <f t="shared" si="204"/>
        <v>999999</v>
      </c>
      <c r="BQ184" s="6" t="str">
        <f t="shared" si="229"/>
        <v>x</v>
      </c>
      <c r="BR184" s="206">
        <f t="shared" si="205"/>
        <v>99999.000000920001</v>
      </c>
      <c r="BS184" s="6">
        <f t="shared" si="206"/>
        <v>99999.000000920001</v>
      </c>
      <c r="BT184" s="6" t="str">
        <f t="shared" si="230"/>
        <v>x</v>
      </c>
      <c r="BU184" s="6" t="str">
        <f t="shared" si="207"/>
        <v/>
      </c>
      <c r="BW184" s="82">
        <f t="shared" si="231"/>
        <v>9999999999</v>
      </c>
      <c r="BX184" s="80" t="str">
        <f t="shared" si="208"/>
        <v>x</v>
      </c>
      <c r="BY184" s="80" t="str">
        <f t="shared" si="209"/>
        <v/>
      </c>
      <c r="BZ184" s="56" t="str">
        <f t="shared" si="232"/>
        <v/>
      </c>
      <c r="CA184" s="56" t="str">
        <f t="shared" si="233"/>
        <v/>
      </c>
      <c r="CB184" s="88">
        <f t="shared" si="234"/>
        <v>0</v>
      </c>
      <c r="CC184" s="56" t="str">
        <f t="shared" si="210"/>
        <v/>
      </c>
      <c r="CD184" s="56"/>
      <c r="CE184" s="56"/>
      <c r="CF184" s="56"/>
      <c r="CG184" s="56"/>
      <c r="CH184" s="169">
        <f t="shared" si="235"/>
        <v>9999999999</v>
      </c>
      <c r="CI184" s="170">
        <f t="shared" si="236"/>
        <v>9999999999</v>
      </c>
      <c r="CJ184" s="171">
        <f t="shared" si="237"/>
        <v>9999999999</v>
      </c>
      <c r="CK184" s="172" t="str">
        <f t="shared" si="238"/>
        <v/>
      </c>
      <c r="CL184" s="173" t="str">
        <f t="shared" si="211"/>
        <v>x</v>
      </c>
      <c r="CN184" s="6" t="str">
        <f t="shared" si="239"/>
        <v/>
      </c>
      <c r="CO184" s="293" t="e">
        <f t="shared" ca="1" si="249"/>
        <v>#N/A</v>
      </c>
      <c r="CP184" s="6" t="e">
        <f t="shared" ca="1" si="240"/>
        <v>#N/A</v>
      </c>
      <c r="CQ184" s="61">
        <v>168</v>
      </c>
      <c r="CR184" s="6">
        <f t="shared" si="212"/>
        <v>0</v>
      </c>
      <c r="CS184" s="6">
        <f t="shared" si="213"/>
        <v>0</v>
      </c>
      <c r="CT184" s="56" t="str">
        <f t="shared" si="214"/>
        <v/>
      </c>
      <c r="CU184" s="76">
        <f t="shared" si="215"/>
        <v>0</v>
      </c>
      <c r="CV184" s="76">
        <f t="shared" si="216"/>
        <v>0</v>
      </c>
      <c r="CX184" s="6" t="str">
        <f t="shared" si="217"/>
        <v/>
      </c>
      <c r="CY184" s="6" t="str">
        <f t="shared" si="218"/>
        <v/>
      </c>
      <c r="CZ184" s="6" t="str">
        <f t="shared" si="219"/>
        <v/>
      </c>
      <c r="DA184" s="56" t="str">
        <f>12&amp;$DA$171&amp;"div"</f>
        <v>123bdiv</v>
      </c>
      <c r="DB184" s="56">
        <f t="shared" si="259"/>
        <v>0</v>
      </c>
      <c r="DG184" s="56" t="str">
        <f t="shared" si="220"/>
        <v/>
      </c>
      <c r="DH184" s="6">
        <f t="shared" si="221"/>
        <v>0</v>
      </c>
      <c r="DK184" s="6">
        <f t="shared" si="257"/>
        <v>0</v>
      </c>
      <c r="DL184" s="6" t="e">
        <f t="shared" si="258"/>
        <v>#N/A</v>
      </c>
      <c r="DN184" s="6" t="e">
        <f t="shared" si="256"/>
        <v>#N/A</v>
      </c>
      <c r="DP184" s="6" t="str">
        <f t="shared" si="222"/>
        <v/>
      </c>
      <c r="DQ184" s="293">
        <f t="shared" ca="1" si="251"/>
        <v>178</v>
      </c>
      <c r="DR184" s="6" t="str">
        <f t="shared" ca="1" si="241"/>
        <v>x</v>
      </c>
      <c r="DU184" s="293" t="e">
        <f t="shared" ca="1" si="242"/>
        <v>#N/A</v>
      </c>
      <c r="DV184" s="5"/>
      <c r="DW184" s="293" t="e">
        <f t="shared" ca="1" si="252"/>
        <v>#N/A</v>
      </c>
      <c r="DZ184" s="293" t="e">
        <f t="shared" ca="1" si="243"/>
        <v>#N/A</v>
      </c>
      <c r="EA184" s="293" t="e">
        <f t="shared" ca="1" si="244"/>
        <v>#N/A</v>
      </c>
      <c r="EB184" s="293" t="e">
        <f t="shared" ca="1" si="245"/>
        <v>#N/A</v>
      </c>
      <c r="EE184" s="6" t="str">
        <f t="shared" si="246"/>
        <v/>
      </c>
      <c r="EF184" s="293" t="e">
        <f t="shared" ca="1" si="247"/>
        <v>#N/A</v>
      </c>
      <c r="EG184" s="6" t="e">
        <f t="shared" ca="1" si="223"/>
        <v>#N/A</v>
      </c>
    </row>
    <row r="185" spans="3:137" x14ac:dyDescent="0.2">
      <c r="C185" s="75"/>
      <c r="D185" s="184" t="str">
        <f t="shared" si="186"/>
        <v/>
      </c>
      <c r="E185" s="649" t="str">
        <f t="shared" si="253"/>
        <v/>
      </c>
      <c r="F185" s="607" t="str">
        <f t="shared" si="185"/>
        <v>x</v>
      </c>
      <c r="G185" s="650"/>
      <c r="H185" s="651"/>
      <c r="I185" s="651"/>
      <c r="J185" s="651"/>
      <c r="K185" s="652"/>
      <c r="L185" s="889"/>
      <c r="M185" s="889"/>
      <c r="N185" s="653"/>
      <c r="O185" s="651"/>
      <c r="P185" s="651"/>
      <c r="Q185" s="654"/>
      <c r="R185" s="655"/>
      <c r="S185" s="607" t="str">
        <f t="shared" si="187"/>
        <v/>
      </c>
      <c r="T185" s="656" t="str">
        <f t="shared" si="188"/>
        <v/>
      </c>
      <c r="U185" s="656" t="str">
        <f t="shared" si="224"/>
        <v/>
      </c>
      <c r="V185" s="656" t="str">
        <f t="shared" si="189"/>
        <v/>
      </c>
      <c r="W185" s="719"/>
      <c r="X185" s="660"/>
      <c r="Y185" s="656" t="str">
        <f t="shared" si="255"/>
        <v/>
      </c>
      <c r="Z185" s="659"/>
      <c r="AA185" s="654"/>
      <c r="AB185" s="656" t="str">
        <f t="shared" si="190"/>
        <v/>
      </c>
      <c r="AC185" s="661" t="str">
        <f t="shared" si="225"/>
        <v/>
      </c>
      <c r="AE185" s="658" t="str">
        <f t="shared" si="191"/>
        <v/>
      </c>
      <c r="AF185" s="659"/>
      <c r="AT185" s="805" t="str">
        <f t="shared" si="250"/>
        <v/>
      </c>
      <c r="AU185" t="str">
        <f t="shared" si="226"/>
        <v/>
      </c>
      <c r="AV185" s="6" t="str">
        <f t="shared" si="192"/>
        <v/>
      </c>
      <c r="AW185" s="317" t="str">
        <f t="shared" si="193"/>
        <v/>
      </c>
      <c r="AX185" s="158" t="str">
        <f t="shared" si="194"/>
        <v/>
      </c>
      <c r="AY185" s="158" t="str">
        <f t="shared" si="195"/>
        <v/>
      </c>
      <c r="AZ185" s="309" t="str">
        <f t="shared" si="260"/>
        <v/>
      </c>
      <c r="BA185" s="318" t="str">
        <f t="shared" si="196"/>
        <v/>
      </c>
      <c r="BB185" s="473" t="str">
        <f t="shared" si="197"/>
        <v/>
      </c>
      <c r="BC185" s="80" t="str">
        <f t="shared" si="248"/>
        <v/>
      </c>
      <c r="BD185" s="56">
        <f t="shared" si="198"/>
        <v>1</v>
      </c>
      <c r="BF185" s="56" t="str">
        <f t="shared" si="199"/>
        <v/>
      </c>
      <c r="BG185" s="56" t="str">
        <f t="shared" si="200"/>
        <v/>
      </c>
      <c r="BH185" s="6" t="str">
        <f t="shared" si="201"/>
        <v/>
      </c>
      <c r="BI185" s="6">
        <v>494</v>
      </c>
      <c r="BJ185" s="56" t="str">
        <f>Stam!F172</f>
        <v>494 Afschr hardware</v>
      </c>
      <c r="BK185" s="6" t="str">
        <f t="shared" si="202"/>
        <v/>
      </c>
      <c r="BL185" s="56">
        <f t="shared" si="227"/>
        <v>999999</v>
      </c>
      <c r="BM185" s="183">
        <f t="shared" si="228"/>
        <v>99999.000000925007</v>
      </c>
      <c r="BN185" s="61">
        <v>169</v>
      </c>
      <c r="BO185" s="6">
        <f t="shared" si="203"/>
        <v>999999</v>
      </c>
      <c r="BP185" s="6">
        <f t="shared" si="204"/>
        <v>999999</v>
      </c>
      <c r="BQ185" s="6" t="str">
        <f t="shared" si="229"/>
        <v>x</v>
      </c>
      <c r="BR185" s="206">
        <f t="shared" si="205"/>
        <v>99999.000000925007</v>
      </c>
      <c r="BS185" s="6">
        <f t="shared" si="206"/>
        <v>99999.000000925007</v>
      </c>
      <c r="BT185" s="6" t="str">
        <f t="shared" si="230"/>
        <v>x</v>
      </c>
      <c r="BU185" s="6" t="str">
        <f t="shared" si="207"/>
        <v/>
      </c>
      <c r="BW185" s="82">
        <f t="shared" si="231"/>
        <v>9999999999</v>
      </c>
      <c r="BX185" s="80" t="str">
        <f t="shared" si="208"/>
        <v>x</v>
      </c>
      <c r="BY185" s="80" t="str">
        <f t="shared" si="209"/>
        <v/>
      </c>
      <c r="BZ185" s="56" t="str">
        <f t="shared" si="232"/>
        <v/>
      </c>
      <c r="CA185" s="56" t="str">
        <f t="shared" si="233"/>
        <v/>
      </c>
      <c r="CB185" s="88">
        <f t="shared" si="234"/>
        <v>0</v>
      </c>
      <c r="CC185" s="56" t="str">
        <f t="shared" si="210"/>
        <v/>
      </c>
      <c r="CD185" s="56"/>
      <c r="CE185" s="56"/>
      <c r="CF185" s="56"/>
      <c r="CG185" s="56"/>
      <c r="CH185" s="169">
        <f t="shared" si="235"/>
        <v>9999999999</v>
      </c>
      <c r="CI185" s="170">
        <f t="shared" si="236"/>
        <v>9999999999</v>
      </c>
      <c r="CJ185" s="171">
        <f t="shared" si="237"/>
        <v>9999999999</v>
      </c>
      <c r="CK185" s="172" t="str">
        <f t="shared" si="238"/>
        <v/>
      </c>
      <c r="CL185" s="173" t="str">
        <f t="shared" si="211"/>
        <v>x</v>
      </c>
      <c r="CN185" s="6" t="str">
        <f t="shared" si="239"/>
        <v/>
      </c>
      <c r="CO185" s="293" t="e">
        <f t="shared" ca="1" si="249"/>
        <v>#N/A</v>
      </c>
      <c r="CP185" s="6" t="e">
        <f t="shared" ca="1" si="240"/>
        <v>#N/A</v>
      </c>
      <c r="CQ185" s="61">
        <v>169</v>
      </c>
      <c r="CR185" s="6">
        <f t="shared" si="212"/>
        <v>0</v>
      </c>
      <c r="CS185" s="6">
        <f t="shared" si="213"/>
        <v>0</v>
      </c>
      <c r="CT185" s="56" t="str">
        <f t="shared" si="214"/>
        <v/>
      </c>
      <c r="CU185" s="76">
        <f t="shared" si="215"/>
        <v>0</v>
      </c>
      <c r="CV185" s="76">
        <f t="shared" si="216"/>
        <v>0</v>
      </c>
      <c r="CX185" s="6" t="str">
        <f t="shared" si="217"/>
        <v/>
      </c>
      <c r="CY185" s="6" t="str">
        <f t="shared" si="218"/>
        <v/>
      </c>
      <c r="CZ185" s="6" t="str">
        <f t="shared" si="219"/>
        <v/>
      </c>
      <c r="DB185" s="203">
        <f>SUM(DB173:DB184)</f>
        <v>0</v>
      </c>
      <c r="DG185" s="56" t="str">
        <f t="shared" si="220"/>
        <v/>
      </c>
      <c r="DH185" s="6">
        <f t="shared" si="221"/>
        <v>0</v>
      </c>
      <c r="DK185" s="6">
        <f t="shared" si="257"/>
        <v>0</v>
      </c>
      <c r="DL185" s="6" t="e">
        <f t="shared" si="258"/>
        <v>#N/A</v>
      </c>
      <c r="DN185" s="6" t="e">
        <f t="shared" si="256"/>
        <v>#N/A</v>
      </c>
      <c r="DP185" s="6" t="str">
        <f t="shared" si="222"/>
        <v/>
      </c>
      <c r="DQ185" s="293">
        <f t="shared" ca="1" si="251"/>
        <v>179</v>
      </c>
      <c r="DR185" s="6" t="str">
        <f t="shared" ca="1" si="241"/>
        <v>x</v>
      </c>
      <c r="DU185" s="293" t="e">
        <f t="shared" ca="1" si="242"/>
        <v>#N/A</v>
      </c>
      <c r="DV185" s="5"/>
      <c r="DW185" s="293" t="e">
        <f t="shared" ca="1" si="252"/>
        <v>#N/A</v>
      </c>
      <c r="DZ185" s="293" t="e">
        <f t="shared" ca="1" si="243"/>
        <v>#N/A</v>
      </c>
      <c r="EA185" s="293" t="e">
        <f t="shared" ca="1" si="244"/>
        <v>#N/A</v>
      </c>
      <c r="EB185" s="293" t="e">
        <f t="shared" ca="1" si="245"/>
        <v>#N/A</v>
      </c>
      <c r="EE185" s="6" t="str">
        <f t="shared" si="246"/>
        <v/>
      </c>
      <c r="EF185" s="293" t="e">
        <f t="shared" ca="1" si="247"/>
        <v>#N/A</v>
      </c>
      <c r="EG185" s="6" t="e">
        <f t="shared" ca="1" si="223"/>
        <v>#N/A</v>
      </c>
    </row>
    <row r="186" spans="3:137" x14ac:dyDescent="0.2">
      <c r="C186" s="75"/>
      <c r="D186" s="184" t="str">
        <f t="shared" si="186"/>
        <v/>
      </c>
      <c r="E186" s="649" t="str">
        <f t="shared" si="253"/>
        <v/>
      </c>
      <c r="F186" s="607" t="str">
        <f t="shared" si="185"/>
        <v>x</v>
      </c>
      <c r="G186" s="650"/>
      <c r="H186" s="651"/>
      <c r="I186" s="651"/>
      <c r="J186" s="651"/>
      <c r="K186" s="652"/>
      <c r="L186" s="889"/>
      <c r="M186" s="889"/>
      <c r="N186" s="653"/>
      <c r="O186" s="651"/>
      <c r="P186" s="651"/>
      <c r="Q186" s="654"/>
      <c r="R186" s="655"/>
      <c r="S186" s="607" t="str">
        <f t="shared" si="187"/>
        <v/>
      </c>
      <c r="T186" s="656" t="str">
        <f t="shared" si="188"/>
        <v/>
      </c>
      <c r="U186" s="656" t="str">
        <f t="shared" si="224"/>
        <v/>
      </c>
      <c r="V186" s="656" t="str">
        <f t="shared" si="189"/>
        <v/>
      </c>
      <c r="W186" s="719"/>
      <c r="X186" s="660"/>
      <c r="Y186" s="656" t="str">
        <f t="shared" si="255"/>
        <v/>
      </c>
      <c r="Z186" s="659"/>
      <c r="AA186" s="654"/>
      <c r="AB186" s="656" t="str">
        <f t="shared" si="190"/>
        <v/>
      </c>
      <c r="AC186" s="661" t="str">
        <f t="shared" si="225"/>
        <v/>
      </c>
      <c r="AE186" s="658" t="str">
        <f t="shared" si="191"/>
        <v/>
      </c>
      <c r="AF186" s="659"/>
      <c r="AT186" s="805" t="str">
        <f t="shared" si="250"/>
        <v/>
      </c>
      <c r="AU186" t="str">
        <f t="shared" si="226"/>
        <v/>
      </c>
      <c r="AV186" s="6" t="str">
        <f t="shared" si="192"/>
        <v/>
      </c>
      <c r="AW186" s="317" t="str">
        <f t="shared" si="193"/>
        <v/>
      </c>
      <c r="AX186" s="158" t="str">
        <f t="shared" si="194"/>
        <v/>
      </c>
      <c r="AY186" s="158" t="str">
        <f t="shared" si="195"/>
        <v/>
      </c>
      <c r="AZ186" s="309" t="str">
        <f t="shared" si="260"/>
        <v/>
      </c>
      <c r="BA186" s="318" t="str">
        <f t="shared" si="196"/>
        <v/>
      </c>
      <c r="BB186" s="473" t="str">
        <f t="shared" si="197"/>
        <v/>
      </c>
      <c r="BC186" s="80" t="str">
        <f t="shared" si="248"/>
        <v/>
      </c>
      <c r="BD186" s="56">
        <f t="shared" si="198"/>
        <v>1</v>
      </c>
      <c r="BF186" s="56" t="str">
        <f t="shared" si="199"/>
        <v/>
      </c>
      <c r="BG186" s="56" t="str">
        <f t="shared" si="200"/>
        <v/>
      </c>
      <c r="BH186" s="6" t="str">
        <f t="shared" si="201"/>
        <v/>
      </c>
      <c r="BI186" s="6">
        <v>495</v>
      </c>
      <c r="BJ186" s="56" t="str">
        <f>Stam!F173</f>
        <v>495 Afschr software</v>
      </c>
      <c r="BK186" s="6" t="str">
        <f t="shared" si="202"/>
        <v/>
      </c>
      <c r="BL186" s="56">
        <f t="shared" si="227"/>
        <v>999999</v>
      </c>
      <c r="BM186" s="183">
        <f t="shared" si="228"/>
        <v>99999.000000929998</v>
      </c>
      <c r="BN186" s="61">
        <v>170</v>
      </c>
      <c r="BO186" s="6">
        <f t="shared" si="203"/>
        <v>999999</v>
      </c>
      <c r="BP186" s="6">
        <f t="shared" si="204"/>
        <v>999999</v>
      </c>
      <c r="BQ186" s="6" t="str">
        <f t="shared" si="229"/>
        <v>x</v>
      </c>
      <c r="BR186" s="206">
        <f t="shared" si="205"/>
        <v>99999.000000929998</v>
      </c>
      <c r="BS186" s="6">
        <f t="shared" si="206"/>
        <v>99999.000000929998</v>
      </c>
      <c r="BT186" s="6" t="str">
        <f t="shared" si="230"/>
        <v>x</v>
      </c>
      <c r="BU186" s="6" t="str">
        <f t="shared" si="207"/>
        <v/>
      </c>
      <c r="BW186" s="82">
        <f t="shared" si="231"/>
        <v>9999999999</v>
      </c>
      <c r="BX186" s="80" t="str">
        <f t="shared" si="208"/>
        <v>x</v>
      </c>
      <c r="BY186" s="80" t="str">
        <f t="shared" si="209"/>
        <v/>
      </c>
      <c r="BZ186" s="56" t="str">
        <f t="shared" si="232"/>
        <v/>
      </c>
      <c r="CA186" s="56" t="str">
        <f t="shared" si="233"/>
        <v/>
      </c>
      <c r="CB186" s="88">
        <f t="shared" si="234"/>
        <v>0</v>
      </c>
      <c r="CC186" s="56" t="str">
        <f t="shared" si="210"/>
        <v/>
      </c>
      <c r="CD186" s="56"/>
      <c r="CE186" s="56"/>
      <c r="CF186" s="56"/>
      <c r="CG186" s="56"/>
      <c r="CH186" s="169">
        <f t="shared" si="235"/>
        <v>9999999999</v>
      </c>
      <c r="CI186" s="170">
        <f t="shared" si="236"/>
        <v>9999999999</v>
      </c>
      <c r="CJ186" s="171">
        <f t="shared" si="237"/>
        <v>9999999999</v>
      </c>
      <c r="CK186" s="172" t="str">
        <f t="shared" si="238"/>
        <v/>
      </c>
      <c r="CL186" s="173" t="str">
        <f t="shared" si="211"/>
        <v>x</v>
      </c>
      <c r="CN186" s="6" t="str">
        <f t="shared" si="239"/>
        <v/>
      </c>
      <c r="CO186" s="293" t="e">
        <f t="shared" ca="1" si="249"/>
        <v>#N/A</v>
      </c>
      <c r="CP186" s="6" t="e">
        <f t="shared" ca="1" si="240"/>
        <v>#N/A</v>
      </c>
      <c r="CQ186" s="61">
        <v>170</v>
      </c>
      <c r="CR186" s="6">
        <f t="shared" si="212"/>
        <v>0</v>
      </c>
      <c r="CS186" s="6">
        <f t="shared" si="213"/>
        <v>0</v>
      </c>
      <c r="CT186" s="56" t="str">
        <f t="shared" si="214"/>
        <v/>
      </c>
      <c r="CU186" s="76">
        <f t="shared" si="215"/>
        <v>0</v>
      </c>
      <c r="CV186" s="76">
        <f t="shared" si="216"/>
        <v>0</v>
      </c>
      <c r="CX186" s="6" t="str">
        <f t="shared" si="217"/>
        <v/>
      </c>
      <c r="CY186" s="6" t="str">
        <f t="shared" si="218"/>
        <v/>
      </c>
      <c r="CZ186" s="6" t="str">
        <f t="shared" si="219"/>
        <v/>
      </c>
      <c r="DG186" s="56" t="str">
        <f t="shared" si="220"/>
        <v/>
      </c>
      <c r="DH186" s="6">
        <f t="shared" si="221"/>
        <v>0</v>
      </c>
      <c r="DK186" s="6">
        <f t="shared" si="257"/>
        <v>0</v>
      </c>
      <c r="DL186" s="6" t="e">
        <f t="shared" si="258"/>
        <v>#N/A</v>
      </c>
      <c r="DN186" s="6" t="e">
        <f t="shared" si="256"/>
        <v>#N/A</v>
      </c>
      <c r="DP186" s="6" t="str">
        <f t="shared" si="222"/>
        <v/>
      </c>
      <c r="DQ186" s="293">
        <f t="shared" ca="1" si="251"/>
        <v>180</v>
      </c>
      <c r="DR186" s="6" t="str">
        <f t="shared" ca="1" si="241"/>
        <v>x</v>
      </c>
      <c r="DU186" s="293" t="e">
        <f t="shared" ca="1" si="242"/>
        <v>#N/A</v>
      </c>
      <c r="DV186" s="5"/>
      <c r="DW186" s="293" t="e">
        <f t="shared" ca="1" si="252"/>
        <v>#N/A</v>
      </c>
      <c r="DZ186" s="293" t="e">
        <f t="shared" ca="1" si="243"/>
        <v>#N/A</v>
      </c>
      <c r="EA186" s="293" t="e">
        <f t="shared" ca="1" si="244"/>
        <v>#N/A</v>
      </c>
      <c r="EB186" s="293" t="e">
        <f t="shared" ca="1" si="245"/>
        <v>#N/A</v>
      </c>
      <c r="EE186" s="6" t="str">
        <f t="shared" si="246"/>
        <v/>
      </c>
      <c r="EF186" s="293" t="e">
        <f t="shared" ca="1" si="247"/>
        <v>#N/A</v>
      </c>
      <c r="EG186" s="6" t="e">
        <f t="shared" ca="1" si="223"/>
        <v>#N/A</v>
      </c>
    </row>
    <row r="187" spans="3:137" x14ac:dyDescent="0.2">
      <c r="C187" s="75"/>
      <c r="D187" s="184" t="str">
        <f t="shared" si="186"/>
        <v/>
      </c>
      <c r="E187" s="649" t="str">
        <f t="shared" si="253"/>
        <v/>
      </c>
      <c r="F187" s="607" t="str">
        <f t="shared" si="185"/>
        <v>x</v>
      </c>
      <c r="G187" s="650"/>
      <c r="H187" s="651"/>
      <c r="I187" s="651"/>
      <c r="J187" s="651"/>
      <c r="K187" s="652"/>
      <c r="L187" s="889"/>
      <c r="M187" s="889"/>
      <c r="N187" s="653"/>
      <c r="O187" s="651"/>
      <c r="P187" s="651"/>
      <c r="Q187" s="654"/>
      <c r="R187" s="655"/>
      <c r="S187" s="607" t="str">
        <f t="shared" si="187"/>
        <v/>
      </c>
      <c r="T187" s="656" t="str">
        <f t="shared" si="188"/>
        <v/>
      </c>
      <c r="U187" s="656" t="str">
        <f t="shared" si="224"/>
        <v/>
      </c>
      <c r="V187" s="656" t="str">
        <f t="shared" si="189"/>
        <v/>
      </c>
      <c r="W187" s="719"/>
      <c r="X187" s="660"/>
      <c r="Y187" s="656" t="str">
        <f t="shared" si="255"/>
        <v/>
      </c>
      <c r="Z187" s="659"/>
      <c r="AA187" s="654"/>
      <c r="AB187" s="656" t="str">
        <f t="shared" si="190"/>
        <v/>
      </c>
      <c r="AC187" s="661" t="str">
        <f t="shared" si="225"/>
        <v/>
      </c>
      <c r="AE187" s="658" t="str">
        <f t="shared" si="191"/>
        <v/>
      </c>
      <c r="AF187" s="659"/>
      <c r="AT187" s="805" t="str">
        <f t="shared" si="250"/>
        <v/>
      </c>
      <c r="AU187" t="str">
        <f t="shared" si="226"/>
        <v/>
      </c>
      <c r="AV187" s="6" t="str">
        <f t="shared" si="192"/>
        <v/>
      </c>
      <c r="AW187" s="317" t="str">
        <f t="shared" si="193"/>
        <v/>
      </c>
      <c r="AX187" s="158" t="str">
        <f t="shared" si="194"/>
        <v/>
      </c>
      <c r="AY187" s="158" t="str">
        <f t="shared" si="195"/>
        <v/>
      </c>
      <c r="AZ187" s="309" t="str">
        <f t="shared" si="260"/>
        <v/>
      </c>
      <c r="BA187" s="318" t="str">
        <f t="shared" si="196"/>
        <v/>
      </c>
      <c r="BB187" s="473" t="str">
        <f t="shared" si="197"/>
        <v/>
      </c>
      <c r="BC187" s="80" t="str">
        <f t="shared" si="248"/>
        <v/>
      </c>
      <c r="BD187" s="56">
        <f t="shared" si="198"/>
        <v>1</v>
      </c>
      <c r="BF187" s="56" t="str">
        <f t="shared" si="199"/>
        <v/>
      </c>
      <c r="BG187" s="56" t="str">
        <f t="shared" si="200"/>
        <v/>
      </c>
      <c r="BH187" s="6" t="str">
        <f t="shared" si="201"/>
        <v/>
      </c>
      <c r="BI187" s="6">
        <v>496</v>
      </c>
      <c r="BJ187" s="56" t="str">
        <f>Stam!F174</f>
        <v>496 Afschr overige activa</v>
      </c>
      <c r="BK187" s="6" t="str">
        <f t="shared" si="202"/>
        <v/>
      </c>
      <c r="BL187" s="56">
        <f t="shared" si="227"/>
        <v>999999</v>
      </c>
      <c r="BM187" s="183">
        <f t="shared" si="228"/>
        <v>99999.000000935004</v>
      </c>
      <c r="BN187" s="61">
        <v>171</v>
      </c>
      <c r="BO187" s="6">
        <f t="shared" si="203"/>
        <v>999999</v>
      </c>
      <c r="BP187" s="6">
        <f t="shared" si="204"/>
        <v>999999</v>
      </c>
      <c r="BQ187" s="6" t="str">
        <f t="shared" si="229"/>
        <v>x</v>
      </c>
      <c r="BR187" s="206">
        <f t="shared" si="205"/>
        <v>99999.000000935004</v>
      </c>
      <c r="BS187" s="6">
        <f t="shared" si="206"/>
        <v>99999.000000935004</v>
      </c>
      <c r="BT187" s="6" t="str">
        <f t="shared" si="230"/>
        <v>x</v>
      </c>
      <c r="BU187" s="6" t="str">
        <f t="shared" si="207"/>
        <v/>
      </c>
      <c r="BW187" s="82">
        <f t="shared" si="231"/>
        <v>9999999999</v>
      </c>
      <c r="BX187" s="80" t="str">
        <f t="shared" si="208"/>
        <v>x</v>
      </c>
      <c r="BY187" s="80" t="str">
        <f t="shared" si="209"/>
        <v/>
      </c>
      <c r="BZ187" s="56" t="str">
        <f t="shared" si="232"/>
        <v/>
      </c>
      <c r="CA187" s="56" t="str">
        <f t="shared" si="233"/>
        <v/>
      </c>
      <c r="CB187" s="88">
        <f t="shared" si="234"/>
        <v>0</v>
      </c>
      <c r="CC187" s="56" t="str">
        <f t="shared" si="210"/>
        <v/>
      </c>
      <c r="CD187" s="56"/>
      <c r="CE187" s="56"/>
      <c r="CF187" s="56"/>
      <c r="CG187" s="56"/>
      <c r="CH187" s="169">
        <f t="shared" si="235"/>
        <v>9999999999</v>
      </c>
      <c r="CI187" s="170">
        <f t="shared" si="236"/>
        <v>9999999999</v>
      </c>
      <c r="CJ187" s="171">
        <f t="shared" si="237"/>
        <v>9999999999</v>
      </c>
      <c r="CK187" s="172" t="str">
        <f t="shared" si="238"/>
        <v/>
      </c>
      <c r="CL187" s="173" t="str">
        <f t="shared" si="211"/>
        <v>x</v>
      </c>
      <c r="CN187" s="6" t="str">
        <f t="shared" si="239"/>
        <v/>
      </c>
      <c r="CO187" s="293" t="e">
        <f t="shared" ca="1" si="249"/>
        <v>#N/A</v>
      </c>
      <c r="CP187" s="6" t="e">
        <f t="shared" ca="1" si="240"/>
        <v>#N/A</v>
      </c>
      <c r="CQ187" s="61">
        <v>171</v>
      </c>
      <c r="CR187" s="6">
        <f t="shared" si="212"/>
        <v>0</v>
      </c>
      <c r="CS187" s="6">
        <f t="shared" si="213"/>
        <v>0</v>
      </c>
      <c r="CT187" s="56" t="str">
        <f t="shared" si="214"/>
        <v/>
      </c>
      <c r="CU187" s="76">
        <f t="shared" si="215"/>
        <v>0</v>
      </c>
      <c r="CV187" s="76">
        <f t="shared" si="216"/>
        <v>0</v>
      </c>
      <c r="CX187" s="6" t="str">
        <f t="shared" si="217"/>
        <v/>
      </c>
      <c r="CY187" s="6" t="str">
        <f t="shared" si="218"/>
        <v/>
      </c>
      <c r="CZ187" s="6" t="str">
        <f t="shared" si="219"/>
        <v/>
      </c>
      <c r="DA187" s="56" t="s">
        <v>168</v>
      </c>
      <c r="DG187" s="56" t="str">
        <f t="shared" si="220"/>
        <v/>
      </c>
      <c r="DH187" s="6">
        <f t="shared" si="221"/>
        <v>0</v>
      </c>
      <c r="DK187" s="6">
        <f t="shared" si="257"/>
        <v>0</v>
      </c>
      <c r="DL187" s="6" t="e">
        <f t="shared" si="258"/>
        <v>#N/A</v>
      </c>
      <c r="DN187" s="6" t="e">
        <f t="shared" si="256"/>
        <v>#N/A</v>
      </c>
      <c r="DP187" s="6" t="str">
        <f t="shared" si="222"/>
        <v/>
      </c>
      <c r="DQ187" s="293">
        <f t="shared" ca="1" si="251"/>
        <v>181</v>
      </c>
      <c r="DR187" s="6" t="str">
        <f t="shared" ca="1" si="241"/>
        <v>x</v>
      </c>
      <c r="DU187" s="293" t="e">
        <f t="shared" ca="1" si="242"/>
        <v>#N/A</v>
      </c>
      <c r="DV187" s="5"/>
      <c r="DW187" s="293" t="e">
        <f t="shared" ca="1" si="252"/>
        <v>#N/A</v>
      </c>
      <c r="DZ187" s="293" t="e">
        <f t="shared" ca="1" si="243"/>
        <v>#N/A</v>
      </c>
      <c r="EA187" s="293" t="e">
        <f t="shared" ca="1" si="244"/>
        <v>#N/A</v>
      </c>
      <c r="EB187" s="293" t="e">
        <f t="shared" ca="1" si="245"/>
        <v>#N/A</v>
      </c>
      <c r="EE187" s="6" t="str">
        <f t="shared" si="246"/>
        <v/>
      </c>
      <c r="EF187" s="293" t="e">
        <f t="shared" ca="1" si="247"/>
        <v>#N/A</v>
      </c>
      <c r="EG187" s="6" t="e">
        <f t="shared" ca="1" si="223"/>
        <v>#N/A</v>
      </c>
    </row>
    <row r="188" spans="3:137" x14ac:dyDescent="0.2">
      <c r="C188" s="75"/>
      <c r="D188" s="184" t="str">
        <f t="shared" si="186"/>
        <v/>
      </c>
      <c r="E188" s="649" t="str">
        <f t="shared" si="253"/>
        <v/>
      </c>
      <c r="F188" s="607" t="str">
        <f t="shared" si="185"/>
        <v>x</v>
      </c>
      <c r="G188" s="650"/>
      <c r="H188" s="651"/>
      <c r="I188" s="651"/>
      <c r="J188" s="651"/>
      <c r="K188" s="652"/>
      <c r="L188" s="889"/>
      <c r="M188" s="889"/>
      <c r="N188" s="653"/>
      <c r="O188" s="651"/>
      <c r="P188" s="651"/>
      <c r="Q188" s="654"/>
      <c r="R188" s="655"/>
      <c r="S188" s="607" t="str">
        <f t="shared" si="187"/>
        <v/>
      </c>
      <c r="T188" s="656" t="str">
        <f t="shared" si="188"/>
        <v/>
      </c>
      <c r="U188" s="656" t="str">
        <f t="shared" si="224"/>
        <v/>
      </c>
      <c r="V188" s="656" t="str">
        <f t="shared" si="189"/>
        <v/>
      </c>
      <c r="W188" s="719"/>
      <c r="X188" s="660"/>
      <c r="Y188" s="656" t="str">
        <f t="shared" si="255"/>
        <v/>
      </c>
      <c r="Z188" s="659"/>
      <c r="AA188" s="654"/>
      <c r="AB188" s="656" t="str">
        <f t="shared" si="190"/>
        <v/>
      </c>
      <c r="AC188" s="661" t="str">
        <f t="shared" si="225"/>
        <v/>
      </c>
      <c r="AE188" s="658" t="str">
        <f t="shared" si="191"/>
        <v/>
      </c>
      <c r="AF188" s="659"/>
      <c r="AT188" s="805" t="str">
        <f t="shared" si="250"/>
        <v/>
      </c>
      <c r="AU188" t="str">
        <f t="shared" si="226"/>
        <v/>
      </c>
      <c r="AV188" s="6" t="str">
        <f t="shared" si="192"/>
        <v/>
      </c>
      <c r="AW188" s="317" t="str">
        <f t="shared" si="193"/>
        <v/>
      </c>
      <c r="AX188" s="158" t="str">
        <f t="shared" si="194"/>
        <v/>
      </c>
      <c r="AY188" s="158" t="str">
        <f t="shared" si="195"/>
        <v/>
      </c>
      <c r="AZ188" s="309" t="str">
        <f t="shared" si="260"/>
        <v/>
      </c>
      <c r="BA188" s="318" t="str">
        <f t="shared" si="196"/>
        <v/>
      </c>
      <c r="BB188" s="473" t="str">
        <f t="shared" si="197"/>
        <v/>
      </c>
      <c r="BC188" s="80" t="str">
        <f t="shared" si="248"/>
        <v/>
      </c>
      <c r="BD188" s="56">
        <f t="shared" si="198"/>
        <v>1</v>
      </c>
      <c r="BF188" s="56" t="str">
        <f t="shared" si="199"/>
        <v/>
      </c>
      <c r="BG188" s="56" t="str">
        <f t="shared" si="200"/>
        <v/>
      </c>
      <c r="BH188" s="6" t="str">
        <f t="shared" si="201"/>
        <v/>
      </c>
      <c r="BI188" s="6">
        <v>499</v>
      </c>
      <c r="BJ188" s="56" t="str">
        <f>Stam!F175</f>
        <v>499 Overige</v>
      </c>
      <c r="BK188" s="6" t="str">
        <f t="shared" si="202"/>
        <v/>
      </c>
      <c r="BL188" s="56">
        <f t="shared" si="227"/>
        <v>999999</v>
      </c>
      <c r="BM188" s="183">
        <f t="shared" si="228"/>
        <v>99999.000000939996</v>
      </c>
      <c r="BN188" s="61">
        <v>172</v>
      </c>
      <c r="BO188" s="6">
        <f t="shared" si="203"/>
        <v>999999</v>
      </c>
      <c r="BP188" s="6">
        <f t="shared" si="204"/>
        <v>999999</v>
      </c>
      <c r="BQ188" s="6" t="str">
        <f t="shared" si="229"/>
        <v>x</v>
      </c>
      <c r="BR188" s="206">
        <f t="shared" si="205"/>
        <v>99999.000000939996</v>
      </c>
      <c r="BS188" s="6">
        <f t="shared" si="206"/>
        <v>99999.000000939996</v>
      </c>
      <c r="BT188" s="6" t="str">
        <f t="shared" si="230"/>
        <v>x</v>
      </c>
      <c r="BU188" s="6" t="str">
        <f t="shared" si="207"/>
        <v/>
      </c>
      <c r="BW188" s="82">
        <f t="shared" si="231"/>
        <v>9999999999</v>
      </c>
      <c r="BX188" s="80" t="str">
        <f t="shared" si="208"/>
        <v>x</v>
      </c>
      <c r="BY188" s="80" t="str">
        <f t="shared" si="209"/>
        <v/>
      </c>
      <c r="BZ188" s="56" t="str">
        <f t="shared" si="232"/>
        <v/>
      </c>
      <c r="CA188" s="56" t="str">
        <f t="shared" si="233"/>
        <v/>
      </c>
      <c r="CB188" s="88">
        <f t="shared" si="234"/>
        <v>0</v>
      </c>
      <c r="CC188" s="56" t="str">
        <f t="shared" si="210"/>
        <v/>
      </c>
      <c r="CD188" s="56"/>
      <c r="CE188" s="56"/>
      <c r="CF188" s="56"/>
      <c r="CG188" s="56"/>
      <c r="CH188" s="169">
        <f t="shared" si="235"/>
        <v>9999999999</v>
      </c>
      <c r="CI188" s="170">
        <f t="shared" si="236"/>
        <v>9999999999</v>
      </c>
      <c r="CJ188" s="171">
        <f t="shared" si="237"/>
        <v>9999999999</v>
      </c>
      <c r="CK188" s="172" t="str">
        <f t="shared" si="238"/>
        <v/>
      </c>
      <c r="CL188" s="173" t="str">
        <f t="shared" si="211"/>
        <v>x</v>
      </c>
      <c r="CN188" s="6" t="str">
        <f t="shared" si="239"/>
        <v/>
      </c>
      <c r="CO188" s="293" t="e">
        <f t="shared" ca="1" si="249"/>
        <v>#N/A</v>
      </c>
      <c r="CP188" s="6" t="e">
        <f t="shared" ca="1" si="240"/>
        <v>#N/A</v>
      </c>
      <c r="CQ188" s="61">
        <v>172</v>
      </c>
      <c r="CR188" s="6">
        <f t="shared" si="212"/>
        <v>0</v>
      </c>
      <c r="CS188" s="6">
        <f t="shared" si="213"/>
        <v>0</v>
      </c>
      <c r="CT188" s="56" t="str">
        <f t="shared" si="214"/>
        <v/>
      </c>
      <c r="CU188" s="76">
        <f t="shared" si="215"/>
        <v>0</v>
      </c>
      <c r="CV188" s="76">
        <f t="shared" si="216"/>
        <v>0</v>
      </c>
      <c r="CX188" s="6" t="str">
        <f t="shared" si="217"/>
        <v/>
      </c>
      <c r="CY188" s="6" t="str">
        <f t="shared" si="218"/>
        <v/>
      </c>
      <c r="CZ188" s="6" t="str">
        <f t="shared" si="219"/>
        <v/>
      </c>
      <c r="DB188" s="56" t="s">
        <v>362</v>
      </c>
      <c r="DG188" s="56" t="str">
        <f t="shared" si="220"/>
        <v/>
      </c>
      <c r="DH188" s="6">
        <f t="shared" si="221"/>
        <v>0</v>
      </c>
      <c r="DK188" s="6">
        <f t="shared" si="257"/>
        <v>0</v>
      </c>
      <c r="DL188" s="6" t="e">
        <f t="shared" si="258"/>
        <v>#N/A</v>
      </c>
      <c r="DN188" s="6" t="e">
        <f t="shared" si="256"/>
        <v>#N/A</v>
      </c>
      <c r="DP188" s="6" t="str">
        <f t="shared" si="222"/>
        <v/>
      </c>
      <c r="DQ188" s="293">
        <f t="shared" ca="1" si="251"/>
        <v>182</v>
      </c>
      <c r="DR188" s="6" t="str">
        <f t="shared" ca="1" si="241"/>
        <v>x</v>
      </c>
      <c r="DU188" s="293" t="e">
        <f t="shared" ca="1" si="242"/>
        <v>#N/A</v>
      </c>
      <c r="DV188" s="5"/>
      <c r="DW188" s="293" t="e">
        <f t="shared" ca="1" si="252"/>
        <v>#N/A</v>
      </c>
      <c r="DZ188" s="293" t="e">
        <f t="shared" ca="1" si="243"/>
        <v>#N/A</v>
      </c>
      <c r="EA188" s="293" t="e">
        <f t="shared" ca="1" si="244"/>
        <v>#N/A</v>
      </c>
      <c r="EB188" s="293" t="e">
        <f t="shared" ca="1" si="245"/>
        <v>#N/A</v>
      </c>
      <c r="EE188" s="6" t="str">
        <f t="shared" si="246"/>
        <v/>
      </c>
      <c r="EF188" s="293" t="e">
        <f t="shared" ca="1" si="247"/>
        <v>#N/A</v>
      </c>
      <c r="EG188" s="6" t="e">
        <f t="shared" ca="1" si="223"/>
        <v>#N/A</v>
      </c>
    </row>
    <row r="189" spans="3:137" x14ac:dyDescent="0.2">
      <c r="C189" s="75"/>
      <c r="D189" s="184" t="str">
        <f t="shared" si="186"/>
        <v/>
      </c>
      <c r="E189" s="649" t="str">
        <f t="shared" si="253"/>
        <v/>
      </c>
      <c r="F189" s="607" t="str">
        <f t="shared" si="185"/>
        <v>x</v>
      </c>
      <c r="G189" s="650"/>
      <c r="H189" s="651"/>
      <c r="I189" s="651"/>
      <c r="J189" s="651"/>
      <c r="K189" s="652"/>
      <c r="L189" s="889"/>
      <c r="M189" s="889"/>
      <c r="N189" s="653"/>
      <c r="O189" s="651"/>
      <c r="P189" s="651"/>
      <c r="Q189" s="654"/>
      <c r="R189" s="655"/>
      <c r="S189" s="607" t="str">
        <f t="shared" si="187"/>
        <v/>
      </c>
      <c r="T189" s="656" t="str">
        <f t="shared" si="188"/>
        <v/>
      </c>
      <c r="U189" s="656" t="str">
        <f t="shared" si="224"/>
        <v/>
      </c>
      <c r="V189" s="656" t="str">
        <f t="shared" si="189"/>
        <v/>
      </c>
      <c r="W189" s="719"/>
      <c r="X189" s="660"/>
      <c r="Y189" s="656" t="str">
        <f t="shared" si="255"/>
        <v/>
      </c>
      <c r="Z189" s="659"/>
      <c r="AA189" s="654"/>
      <c r="AB189" s="656" t="str">
        <f t="shared" si="190"/>
        <v/>
      </c>
      <c r="AC189" s="661" t="str">
        <f t="shared" si="225"/>
        <v/>
      </c>
      <c r="AE189" s="658" t="str">
        <f t="shared" si="191"/>
        <v/>
      </c>
      <c r="AF189" s="659"/>
      <c r="AT189" s="805" t="str">
        <f t="shared" si="250"/>
        <v/>
      </c>
      <c r="AU189" t="str">
        <f t="shared" si="226"/>
        <v/>
      </c>
      <c r="AV189" s="6" t="str">
        <f t="shared" si="192"/>
        <v/>
      </c>
      <c r="AW189" s="317" t="str">
        <f t="shared" si="193"/>
        <v/>
      </c>
      <c r="AX189" s="158" t="str">
        <f t="shared" si="194"/>
        <v/>
      </c>
      <c r="AY189" s="158" t="str">
        <f t="shared" si="195"/>
        <v/>
      </c>
      <c r="AZ189" s="309" t="str">
        <f t="shared" si="260"/>
        <v/>
      </c>
      <c r="BA189" s="318" t="str">
        <f t="shared" si="196"/>
        <v/>
      </c>
      <c r="BB189" s="473" t="str">
        <f t="shared" si="197"/>
        <v/>
      </c>
      <c r="BC189" s="80" t="str">
        <f t="shared" si="248"/>
        <v/>
      </c>
      <c r="BD189" s="56">
        <f t="shared" si="198"/>
        <v>1</v>
      </c>
      <c r="BF189" s="56" t="str">
        <f t="shared" si="199"/>
        <v/>
      </c>
      <c r="BG189" s="56" t="str">
        <f t="shared" si="200"/>
        <v/>
      </c>
      <c r="BH189" s="6" t="str">
        <f t="shared" si="201"/>
        <v/>
      </c>
      <c r="BI189" s="6">
        <v>700</v>
      </c>
      <c r="BJ189" s="56" t="str">
        <f>Stam!F176</f>
        <v>700 Kostprijs Inkopen hoog</v>
      </c>
      <c r="BK189" s="6" t="str">
        <f t="shared" si="202"/>
        <v/>
      </c>
      <c r="BL189" s="56">
        <f t="shared" si="227"/>
        <v>999999</v>
      </c>
      <c r="BM189" s="183">
        <f t="shared" si="228"/>
        <v>99999.000000945001</v>
      </c>
      <c r="BN189" s="61">
        <v>173</v>
      </c>
      <c r="BO189" s="6">
        <f t="shared" si="203"/>
        <v>999999</v>
      </c>
      <c r="BP189" s="6">
        <f t="shared" si="204"/>
        <v>999999</v>
      </c>
      <c r="BQ189" s="6" t="str">
        <f t="shared" si="229"/>
        <v>x</v>
      </c>
      <c r="BR189" s="206">
        <f t="shared" si="205"/>
        <v>99999.000000945001</v>
      </c>
      <c r="BS189" s="6">
        <f t="shared" si="206"/>
        <v>99999.000000945001</v>
      </c>
      <c r="BT189" s="6" t="str">
        <f t="shared" si="230"/>
        <v>x</v>
      </c>
      <c r="BU189" s="6" t="str">
        <f t="shared" si="207"/>
        <v/>
      </c>
      <c r="BW189" s="82">
        <f t="shared" si="231"/>
        <v>9999999999</v>
      </c>
      <c r="BX189" s="80" t="str">
        <f t="shared" si="208"/>
        <v>x</v>
      </c>
      <c r="BY189" s="80" t="str">
        <f t="shared" si="209"/>
        <v/>
      </c>
      <c r="BZ189" s="56" t="str">
        <f t="shared" si="232"/>
        <v/>
      </c>
      <c r="CA189" s="56" t="str">
        <f t="shared" si="233"/>
        <v/>
      </c>
      <c r="CB189" s="88">
        <f t="shared" si="234"/>
        <v>0</v>
      </c>
      <c r="CC189" s="56" t="str">
        <f t="shared" si="210"/>
        <v/>
      </c>
      <c r="CD189" s="56"/>
      <c r="CE189" s="56"/>
      <c r="CF189" s="56"/>
      <c r="CG189" s="56"/>
      <c r="CH189" s="169">
        <f t="shared" si="235"/>
        <v>9999999999</v>
      </c>
      <c r="CI189" s="170">
        <f t="shared" si="236"/>
        <v>9999999999</v>
      </c>
      <c r="CJ189" s="171">
        <f t="shared" si="237"/>
        <v>9999999999</v>
      </c>
      <c r="CK189" s="172" t="str">
        <f t="shared" si="238"/>
        <v/>
      </c>
      <c r="CL189" s="173" t="str">
        <f t="shared" si="211"/>
        <v>x</v>
      </c>
      <c r="CN189" s="6" t="str">
        <f t="shared" si="239"/>
        <v/>
      </c>
      <c r="CO189" s="293" t="e">
        <f t="shared" ca="1" si="249"/>
        <v>#N/A</v>
      </c>
      <c r="CP189" s="6" t="e">
        <f t="shared" ca="1" si="240"/>
        <v>#N/A</v>
      </c>
      <c r="CQ189" s="61">
        <v>173</v>
      </c>
      <c r="CR189" s="6">
        <f t="shared" si="212"/>
        <v>0</v>
      </c>
      <c r="CS189" s="6">
        <f t="shared" si="213"/>
        <v>0</v>
      </c>
      <c r="CT189" s="56" t="str">
        <f t="shared" si="214"/>
        <v/>
      </c>
      <c r="CU189" s="76">
        <f t="shared" si="215"/>
        <v>0</v>
      </c>
      <c r="CV189" s="76">
        <f t="shared" si="216"/>
        <v>0</v>
      </c>
      <c r="CX189" s="6" t="str">
        <f t="shared" si="217"/>
        <v/>
      </c>
      <c r="CY189" s="6" t="str">
        <f t="shared" si="218"/>
        <v/>
      </c>
      <c r="CZ189" s="6" t="str">
        <f t="shared" si="219"/>
        <v/>
      </c>
      <c r="DA189" s="56" t="str">
        <f>1&amp;$DA$187&amp;"div"</f>
        <v>14adiv</v>
      </c>
      <c r="DB189" s="56">
        <f t="shared" ref="DB189:DB200" si="261">SUMIF(CZ:CZ,DA189,V:V)</f>
        <v>0</v>
      </c>
      <c r="DG189" s="56" t="str">
        <f t="shared" si="220"/>
        <v/>
      </c>
      <c r="DH189" s="6">
        <f t="shared" si="221"/>
        <v>0</v>
      </c>
      <c r="DK189" s="6">
        <f t="shared" si="257"/>
        <v>0</v>
      </c>
      <c r="DL189" s="6" t="e">
        <f t="shared" si="258"/>
        <v>#N/A</v>
      </c>
      <c r="DN189" s="6" t="e">
        <f t="shared" si="256"/>
        <v>#N/A</v>
      </c>
      <c r="DP189" s="6" t="str">
        <f t="shared" si="222"/>
        <v/>
      </c>
      <c r="DQ189" s="293">
        <f t="shared" ca="1" si="251"/>
        <v>183</v>
      </c>
      <c r="DR189" s="6" t="str">
        <f t="shared" ca="1" si="241"/>
        <v>x</v>
      </c>
      <c r="DU189" s="293" t="e">
        <f t="shared" ca="1" si="242"/>
        <v>#N/A</v>
      </c>
      <c r="DV189" s="5"/>
      <c r="DW189" s="293" t="e">
        <f t="shared" ca="1" si="252"/>
        <v>#N/A</v>
      </c>
      <c r="DZ189" s="293" t="e">
        <f t="shared" ca="1" si="243"/>
        <v>#N/A</v>
      </c>
      <c r="EA189" s="293" t="e">
        <f t="shared" ca="1" si="244"/>
        <v>#N/A</v>
      </c>
      <c r="EB189" s="293" t="e">
        <f t="shared" ca="1" si="245"/>
        <v>#N/A</v>
      </c>
      <c r="EE189" s="6" t="str">
        <f t="shared" si="246"/>
        <v/>
      </c>
      <c r="EF189" s="293" t="e">
        <f t="shared" ca="1" si="247"/>
        <v>#N/A</v>
      </c>
      <c r="EG189" s="6" t="e">
        <f t="shared" ca="1" si="223"/>
        <v>#N/A</v>
      </c>
    </row>
    <row r="190" spans="3:137" x14ac:dyDescent="0.2">
      <c r="C190" s="75"/>
      <c r="D190" s="184" t="str">
        <f t="shared" si="186"/>
        <v/>
      </c>
      <c r="E190" s="649" t="str">
        <f t="shared" si="253"/>
        <v/>
      </c>
      <c r="F190" s="607" t="str">
        <f t="shared" si="185"/>
        <v>x</v>
      </c>
      <c r="G190" s="650"/>
      <c r="H190" s="651"/>
      <c r="I190" s="651"/>
      <c r="J190" s="651"/>
      <c r="K190" s="652"/>
      <c r="L190" s="889"/>
      <c r="M190" s="889"/>
      <c r="N190" s="653"/>
      <c r="O190" s="651"/>
      <c r="P190" s="651"/>
      <c r="Q190" s="654"/>
      <c r="R190" s="655"/>
      <c r="S190" s="607" t="str">
        <f t="shared" si="187"/>
        <v/>
      </c>
      <c r="T190" s="656" t="str">
        <f t="shared" si="188"/>
        <v/>
      </c>
      <c r="U190" s="656" t="str">
        <f t="shared" si="224"/>
        <v/>
      </c>
      <c r="V190" s="656" t="str">
        <f t="shared" si="189"/>
        <v/>
      </c>
      <c r="W190" s="719"/>
      <c r="X190" s="660"/>
      <c r="Y190" s="656" t="str">
        <f t="shared" si="255"/>
        <v/>
      </c>
      <c r="Z190" s="659"/>
      <c r="AA190" s="654"/>
      <c r="AB190" s="656" t="str">
        <f t="shared" si="190"/>
        <v/>
      </c>
      <c r="AC190" s="661" t="str">
        <f t="shared" si="225"/>
        <v/>
      </c>
      <c r="AE190" s="658" t="str">
        <f t="shared" si="191"/>
        <v/>
      </c>
      <c r="AF190" s="659"/>
      <c r="AT190" s="805" t="str">
        <f t="shared" si="250"/>
        <v/>
      </c>
      <c r="AU190" t="str">
        <f t="shared" si="226"/>
        <v/>
      </c>
      <c r="AV190" s="6" t="str">
        <f t="shared" si="192"/>
        <v/>
      </c>
      <c r="AW190" s="317" t="str">
        <f t="shared" si="193"/>
        <v/>
      </c>
      <c r="AX190" s="158" t="str">
        <f t="shared" si="194"/>
        <v/>
      </c>
      <c r="AY190" s="158" t="str">
        <f t="shared" si="195"/>
        <v/>
      </c>
      <c r="AZ190" s="309" t="str">
        <f t="shared" si="260"/>
        <v/>
      </c>
      <c r="BA190" s="318" t="str">
        <f t="shared" si="196"/>
        <v/>
      </c>
      <c r="BB190" s="473" t="str">
        <f t="shared" si="197"/>
        <v/>
      </c>
      <c r="BC190" s="80" t="str">
        <f t="shared" si="248"/>
        <v/>
      </c>
      <c r="BD190" s="56">
        <f t="shared" si="198"/>
        <v>1</v>
      </c>
      <c r="BF190" s="56" t="str">
        <f t="shared" si="199"/>
        <v/>
      </c>
      <c r="BG190" s="56" t="str">
        <f t="shared" si="200"/>
        <v/>
      </c>
      <c r="BH190" s="6" t="str">
        <f t="shared" si="201"/>
        <v/>
      </c>
      <c r="BI190" s="6">
        <v>701</v>
      </c>
      <c r="BJ190" s="56" t="str">
        <f>Stam!F177</f>
        <v>701 Kostprijs Inkopen laag</v>
      </c>
      <c r="BK190" s="6" t="str">
        <f t="shared" si="202"/>
        <v/>
      </c>
      <c r="BL190" s="56">
        <f t="shared" si="227"/>
        <v>999999</v>
      </c>
      <c r="BM190" s="183">
        <f t="shared" si="228"/>
        <v>99999.000000950007</v>
      </c>
      <c r="BN190" s="61">
        <v>174</v>
      </c>
      <c r="BO190" s="6">
        <f t="shared" si="203"/>
        <v>999999</v>
      </c>
      <c r="BP190" s="6">
        <f t="shared" si="204"/>
        <v>999999</v>
      </c>
      <c r="BQ190" s="6" t="str">
        <f t="shared" si="229"/>
        <v>x</v>
      </c>
      <c r="BR190" s="206">
        <f t="shared" si="205"/>
        <v>99999.000000950007</v>
      </c>
      <c r="BS190" s="6">
        <f t="shared" si="206"/>
        <v>99999.000000950007</v>
      </c>
      <c r="BT190" s="6" t="str">
        <f t="shared" si="230"/>
        <v>x</v>
      </c>
      <c r="BU190" s="6" t="str">
        <f t="shared" si="207"/>
        <v/>
      </c>
      <c r="BW190" s="82">
        <f t="shared" si="231"/>
        <v>9999999999</v>
      </c>
      <c r="BX190" s="80" t="str">
        <f t="shared" si="208"/>
        <v>x</v>
      </c>
      <c r="BY190" s="80" t="str">
        <f t="shared" si="209"/>
        <v/>
      </c>
      <c r="BZ190" s="56" t="str">
        <f t="shared" si="232"/>
        <v/>
      </c>
      <c r="CA190" s="56" t="str">
        <f t="shared" si="233"/>
        <v/>
      </c>
      <c r="CB190" s="88">
        <f t="shared" si="234"/>
        <v>0</v>
      </c>
      <c r="CC190" s="56" t="str">
        <f t="shared" si="210"/>
        <v/>
      </c>
      <c r="CD190" s="56"/>
      <c r="CE190" s="56"/>
      <c r="CF190" s="56"/>
      <c r="CG190" s="56"/>
      <c r="CH190" s="169">
        <f t="shared" si="235"/>
        <v>9999999999</v>
      </c>
      <c r="CI190" s="170">
        <f t="shared" si="236"/>
        <v>9999999999</v>
      </c>
      <c r="CJ190" s="171">
        <f t="shared" si="237"/>
        <v>9999999999</v>
      </c>
      <c r="CK190" s="172" t="str">
        <f t="shared" si="238"/>
        <v/>
      </c>
      <c r="CL190" s="173" t="str">
        <f t="shared" si="211"/>
        <v>x</v>
      </c>
      <c r="CN190" s="6" t="str">
        <f t="shared" si="239"/>
        <v/>
      </c>
      <c r="CO190" s="293" t="e">
        <f t="shared" ca="1" si="249"/>
        <v>#N/A</v>
      </c>
      <c r="CP190" s="6" t="e">
        <f t="shared" ca="1" si="240"/>
        <v>#N/A</v>
      </c>
      <c r="CQ190" s="61">
        <v>174</v>
      </c>
      <c r="CR190" s="6">
        <f t="shared" si="212"/>
        <v>0</v>
      </c>
      <c r="CS190" s="6">
        <f t="shared" si="213"/>
        <v>0</v>
      </c>
      <c r="CT190" s="56" t="str">
        <f t="shared" si="214"/>
        <v/>
      </c>
      <c r="CU190" s="76">
        <f t="shared" si="215"/>
        <v>0</v>
      </c>
      <c r="CV190" s="76">
        <f t="shared" si="216"/>
        <v>0</v>
      </c>
      <c r="CX190" s="6" t="str">
        <f t="shared" si="217"/>
        <v/>
      </c>
      <c r="CY190" s="6" t="str">
        <f t="shared" si="218"/>
        <v/>
      </c>
      <c r="CZ190" s="6" t="str">
        <f t="shared" si="219"/>
        <v/>
      </c>
      <c r="DA190" s="56" t="str">
        <f>2&amp;$DA$187&amp;"div"</f>
        <v>24adiv</v>
      </c>
      <c r="DB190" s="56">
        <f t="shared" si="261"/>
        <v>0</v>
      </c>
      <c r="DG190" s="56" t="str">
        <f t="shared" si="220"/>
        <v/>
      </c>
      <c r="DH190" s="6">
        <f t="shared" si="221"/>
        <v>0</v>
      </c>
      <c r="DK190" s="6">
        <f t="shared" si="257"/>
        <v>0</v>
      </c>
      <c r="DL190" s="6" t="e">
        <f t="shared" si="258"/>
        <v>#N/A</v>
      </c>
      <c r="DN190" s="6" t="e">
        <f t="shared" si="256"/>
        <v>#N/A</v>
      </c>
      <c r="DP190" s="6" t="str">
        <f t="shared" si="222"/>
        <v/>
      </c>
      <c r="DQ190" s="293">
        <f t="shared" ca="1" si="251"/>
        <v>184</v>
      </c>
      <c r="DR190" s="6" t="str">
        <f t="shared" ca="1" si="241"/>
        <v>x</v>
      </c>
      <c r="DU190" s="293" t="e">
        <f t="shared" ca="1" si="242"/>
        <v>#N/A</v>
      </c>
      <c r="DV190" s="5"/>
      <c r="DW190" s="293" t="e">
        <f t="shared" ca="1" si="252"/>
        <v>#N/A</v>
      </c>
      <c r="DZ190" s="293" t="e">
        <f t="shared" ca="1" si="243"/>
        <v>#N/A</v>
      </c>
      <c r="EA190" s="293" t="e">
        <f t="shared" ca="1" si="244"/>
        <v>#N/A</v>
      </c>
      <c r="EB190" s="293" t="e">
        <f t="shared" ca="1" si="245"/>
        <v>#N/A</v>
      </c>
      <c r="EE190" s="6" t="str">
        <f t="shared" si="246"/>
        <v/>
      </c>
      <c r="EF190" s="293" t="e">
        <f t="shared" ca="1" si="247"/>
        <v>#N/A</v>
      </c>
      <c r="EG190" s="6" t="e">
        <f t="shared" ca="1" si="223"/>
        <v>#N/A</v>
      </c>
    </row>
    <row r="191" spans="3:137" x14ac:dyDescent="0.2">
      <c r="C191" s="75"/>
      <c r="D191" s="184" t="str">
        <f t="shared" si="186"/>
        <v/>
      </c>
      <c r="E191" s="649" t="str">
        <f t="shared" si="253"/>
        <v/>
      </c>
      <c r="F191" s="607" t="str">
        <f t="shared" si="185"/>
        <v>x</v>
      </c>
      <c r="G191" s="650"/>
      <c r="H191" s="651"/>
      <c r="I191" s="651"/>
      <c r="J191" s="651"/>
      <c r="K191" s="652"/>
      <c r="L191" s="889"/>
      <c r="M191" s="889"/>
      <c r="N191" s="653"/>
      <c r="O191" s="651"/>
      <c r="P191" s="651"/>
      <c r="Q191" s="654"/>
      <c r="R191" s="655"/>
      <c r="S191" s="607" t="str">
        <f t="shared" si="187"/>
        <v/>
      </c>
      <c r="T191" s="656" t="str">
        <f t="shared" si="188"/>
        <v/>
      </c>
      <c r="U191" s="656" t="str">
        <f t="shared" si="224"/>
        <v/>
      </c>
      <c r="V191" s="656" t="str">
        <f t="shared" si="189"/>
        <v/>
      </c>
      <c r="W191" s="719"/>
      <c r="X191" s="660"/>
      <c r="Y191" s="656" t="str">
        <f t="shared" si="255"/>
        <v/>
      </c>
      <c r="Z191" s="659"/>
      <c r="AA191" s="654"/>
      <c r="AB191" s="656" t="str">
        <f t="shared" si="190"/>
        <v/>
      </c>
      <c r="AC191" s="661" t="str">
        <f t="shared" si="225"/>
        <v/>
      </c>
      <c r="AE191" s="658" t="str">
        <f t="shared" si="191"/>
        <v/>
      </c>
      <c r="AF191" s="659"/>
      <c r="AT191" s="805" t="str">
        <f t="shared" si="250"/>
        <v/>
      </c>
      <c r="AU191" t="str">
        <f t="shared" si="226"/>
        <v/>
      </c>
      <c r="AV191" s="6" t="str">
        <f t="shared" si="192"/>
        <v/>
      </c>
      <c r="AW191" s="317" t="str">
        <f t="shared" si="193"/>
        <v/>
      </c>
      <c r="AX191" s="158" t="str">
        <f t="shared" si="194"/>
        <v/>
      </c>
      <c r="AY191" s="158" t="str">
        <f t="shared" si="195"/>
        <v/>
      </c>
      <c r="AZ191" s="309" t="str">
        <f t="shared" si="260"/>
        <v/>
      </c>
      <c r="BA191" s="318" t="str">
        <f t="shared" si="196"/>
        <v/>
      </c>
      <c r="BB191" s="473" t="str">
        <f t="shared" si="197"/>
        <v/>
      </c>
      <c r="BC191" s="80" t="str">
        <f t="shared" si="248"/>
        <v/>
      </c>
      <c r="BD191" s="56">
        <f t="shared" si="198"/>
        <v>1</v>
      </c>
      <c r="BF191" s="56" t="str">
        <f t="shared" si="199"/>
        <v/>
      </c>
      <c r="BG191" s="56" t="str">
        <f t="shared" si="200"/>
        <v/>
      </c>
      <c r="BH191" s="6" t="str">
        <f t="shared" si="201"/>
        <v/>
      </c>
      <c r="BI191" s="6">
        <v>702</v>
      </c>
      <c r="BJ191" s="56" t="str">
        <f>Stam!F178</f>
        <v>702 Kostprijs EU</v>
      </c>
      <c r="BK191" s="6" t="str">
        <f t="shared" si="202"/>
        <v/>
      </c>
      <c r="BL191" s="56">
        <f t="shared" si="227"/>
        <v>999999</v>
      </c>
      <c r="BM191" s="183">
        <f t="shared" si="228"/>
        <v>99999.000000954999</v>
      </c>
      <c r="BN191" s="61">
        <v>175</v>
      </c>
      <c r="BO191" s="6">
        <f t="shared" si="203"/>
        <v>999999</v>
      </c>
      <c r="BP191" s="6">
        <f t="shared" si="204"/>
        <v>999999</v>
      </c>
      <c r="BQ191" s="6" t="str">
        <f t="shared" si="229"/>
        <v>x</v>
      </c>
      <c r="BR191" s="206">
        <f t="shared" si="205"/>
        <v>99999.000000954999</v>
      </c>
      <c r="BS191" s="6">
        <f t="shared" si="206"/>
        <v>99999.000000954999</v>
      </c>
      <c r="BT191" s="6" t="str">
        <f t="shared" si="230"/>
        <v>x</v>
      </c>
      <c r="BU191" s="6" t="str">
        <f t="shared" si="207"/>
        <v/>
      </c>
      <c r="BW191" s="82">
        <f t="shared" si="231"/>
        <v>9999999999</v>
      </c>
      <c r="BX191" s="80" t="str">
        <f t="shared" si="208"/>
        <v>x</v>
      </c>
      <c r="BY191" s="80" t="str">
        <f t="shared" si="209"/>
        <v/>
      </c>
      <c r="BZ191" s="56" t="str">
        <f t="shared" si="232"/>
        <v/>
      </c>
      <c r="CA191" s="56" t="str">
        <f t="shared" si="233"/>
        <v/>
      </c>
      <c r="CB191" s="88">
        <f t="shared" si="234"/>
        <v>0</v>
      </c>
      <c r="CC191" s="56" t="str">
        <f t="shared" si="210"/>
        <v/>
      </c>
      <c r="CD191" s="56"/>
      <c r="CE191" s="56"/>
      <c r="CF191" s="56"/>
      <c r="CG191" s="56"/>
      <c r="CH191" s="169">
        <f t="shared" si="235"/>
        <v>9999999999</v>
      </c>
      <c r="CI191" s="170">
        <f t="shared" si="236"/>
        <v>9999999999</v>
      </c>
      <c r="CJ191" s="171">
        <f t="shared" si="237"/>
        <v>9999999999</v>
      </c>
      <c r="CK191" s="172" t="str">
        <f t="shared" si="238"/>
        <v/>
      </c>
      <c r="CL191" s="173" t="str">
        <f t="shared" si="211"/>
        <v>x</v>
      </c>
      <c r="CN191" s="6" t="str">
        <f t="shared" si="239"/>
        <v/>
      </c>
      <c r="CO191" s="293" t="e">
        <f t="shared" ca="1" si="249"/>
        <v>#N/A</v>
      </c>
      <c r="CP191" s="6" t="e">
        <f t="shared" ca="1" si="240"/>
        <v>#N/A</v>
      </c>
      <c r="CQ191" s="61">
        <v>175</v>
      </c>
      <c r="CR191" s="6">
        <f t="shared" si="212"/>
        <v>0</v>
      </c>
      <c r="CS191" s="6">
        <f t="shared" si="213"/>
        <v>0</v>
      </c>
      <c r="CT191" s="56" t="str">
        <f t="shared" si="214"/>
        <v/>
      </c>
      <c r="CU191" s="76">
        <f t="shared" si="215"/>
        <v>0</v>
      </c>
      <c r="CV191" s="76">
        <f t="shared" si="216"/>
        <v>0</v>
      </c>
      <c r="CX191" s="6" t="str">
        <f t="shared" si="217"/>
        <v/>
      </c>
      <c r="CY191" s="6" t="str">
        <f t="shared" si="218"/>
        <v/>
      </c>
      <c r="CZ191" s="6" t="str">
        <f t="shared" si="219"/>
        <v/>
      </c>
      <c r="DA191" s="56" t="str">
        <f>3&amp;$DA$187&amp;"div"</f>
        <v>34adiv</v>
      </c>
      <c r="DB191" s="56">
        <f t="shared" si="261"/>
        <v>0</v>
      </c>
      <c r="DG191" s="56" t="str">
        <f t="shared" si="220"/>
        <v/>
      </c>
      <c r="DH191" s="6">
        <f t="shared" si="221"/>
        <v>0</v>
      </c>
      <c r="DK191" s="6">
        <f t="shared" si="257"/>
        <v>0</v>
      </c>
      <c r="DL191" s="6" t="e">
        <f t="shared" si="258"/>
        <v>#N/A</v>
      </c>
      <c r="DN191" s="6" t="e">
        <f t="shared" si="256"/>
        <v>#N/A</v>
      </c>
      <c r="DP191" s="6" t="str">
        <f t="shared" si="222"/>
        <v/>
      </c>
      <c r="DQ191" s="293">
        <f t="shared" ca="1" si="251"/>
        <v>185</v>
      </c>
      <c r="DR191" s="6" t="str">
        <f t="shared" ca="1" si="241"/>
        <v>x</v>
      </c>
      <c r="DU191" s="293" t="e">
        <f t="shared" ca="1" si="242"/>
        <v>#N/A</v>
      </c>
      <c r="DV191" s="5"/>
      <c r="DW191" s="293" t="e">
        <f t="shared" ca="1" si="252"/>
        <v>#N/A</v>
      </c>
      <c r="DZ191" s="293" t="e">
        <f t="shared" ca="1" si="243"/>
        <v>#N/A</v>
      </c>
      <c r="EA191" s="293" t="e">
        <f t="shared" ca="1" si="244"/>
        <v>#N/A</v>
      </c>
      <c r="EB191" s="293" t="e">
        <f t="shared" ca="1" si="245"/>
        <v>#N/A</v>
      </c>
      <c r="EE191" s="6" t="str">
        <f t="shared" si="246"/>
        <v/>
      </c>
      <c r="EF191" s="293" t="e">
        <f t="shared" ca="1" si="247"/>
        <v>#N/A</v>
      </c>
      <c r="EG191" s="6" t="e">
        <f t="shared" ca="1" si="223"/>
        <v>#N/A</v>
      </c>
    </row>
    <row r="192" spans="3:137" x14ac:dyDescent="0.2">
      <c r="C192" s="75"/>
      <c r="D192" s="184" t="str">
        <f t="shared" si="186"/>
        <v/>
      </c>
      <c r="E192" s="649" t="str">
        <f t="shared" si="253"/>
        <v/>
      </c>
      <c r="F192" s="607" t="str">
        <f t="shared" si="185"/>
        <v>x</v>
      </c>
      <c r="G192" s="650"/>
      <c r="H192" s="651"/>
      <c r="I192" s="651"/>
      <c r="J192" s="651"/>
      <c r="K192" s="652"/>
      <c r="L192" s="889"/>
      <c r="M192" s="889"/>
      <c r="N192" s="653"/>
      <c r="O192" s="651"/>
      <c r="P192" s="651"/>
      <c r="Q192" s="654"/>
      <c r="R192" s="655"/>
      <c r="S192" s="607" t="str">
        <f t="shared" si="187"/>
        <v/>
      </c>
      <c r="T192" s="656" t="str">
        <f t="shared" si="188"/>
        <v/>
      </c>
      <c r="U192" s="656" t="str">
        <f t="shared" si="224"/>
        <v/>
      </c>
      <c r="V192" s="656" t="str">
        <f t="shared" si="189"/>
        <v/>
      </c>
      <c r="W192" s="719"/>
      <c r="X192" s="660"/>
      <c r="Y192" s="656" t="str">
        <f t="shared" si="255"/>
        <v/>
      </c>
      <c r="Z192" s="659"/>
      <c r="AA192" s="654"/>
      <c r="AB192" s="656" t="str">
        <f t="shared" si="190"/>
        <v/>
      </c>
      <c r="AC192" s="661" t="str">
        <f t="shared" si="225"/>
        <v/>
      </c>
      <c r="AE192" s="658" t="str">
        <f t="shared" si="191"/>
        <v/>
      </c>
      <c r="AF192" s="659"/>
      <c r="AT192" s="805" t="str">
        <f t="shared" si="250"/>
        <v/>
      </c>
      <c r="AU192" t="str">
        <f t="shared" si="226"/>
        <v/>
      </c>
      <c r="AV192" s="6" t="str">
        <f t="shared" si="192"/>
        <v/>
      </c>
      <c r="AW192" s="317" t="str">
        <f t="shared" si="193"/>
        <v/>
      </c>
      <c r="AX192" s="158" t="str">
        <f t="shared" si="194"/>
        <v/>
      </c>
      <c r="AY192" s="158" t="str">
        <f t="shared" si="195"/>
        <v/>
      </c>
      <c r="AZ192" s="309" t="str">
        <f t="shared" si="260"/>
        <v/>
      </c>
      <c r="BA192" s="318" t="str">
        <f t="shared" si="196"/>
        <v/>
      </c>
      <c r="BB192" s="473" t="str">
        <f t="shared" si="197"/>
        <v/>
      </c>
      <c r="BC192" s="80" t="str">
        <f t="shared" si="248"/>
        <v/>
      </c>
      <c r="BD192" s="56">
        <f t="shared" si="198"/>
        <v>1</v>
      </c>
      <c r="BF192" s="56" t="str">
        <f t="shared" si="199"/>
        <v/>
      </c>
      <c r="BG192" s="56" t="str">
        <f t="shared" si="200"/>
        <v/>
      </c>
      <c r="BH192" s="6" t="str">
        <f t="shared" si="201"/>
        <v/>
      </c>
      <c r="BI192" s="6">
        <v>703</v>
      </c>
      <c r="BJ192" s="56" t="str">
        <f>Stam!F179</f>
        <v>703 Kostprijs buiten EU</v>
      </c>
      <c r="BK192" s="6" t="str">
        <f t="shared" si="202"/>
        <v/>
      </c>
      <c r="BL192" s="56">
        <f t="shared" si="227"/>
        <v>999999</v>
      </c>
      <c r="BM192" s="183">
        <f t="shared" si="228"/>
        <v>99999.000000960004</v>
      </c>
      <c r="BN192" s="61">
        <v>176</v>
      </c>
      <c r="BO192" s="6">
        <f t="shared" si="203"/>
        <v>999999</v>
      </c>
      <c r="BP192" s="6">
        <f t="shared" si="204"/>
        <v>999999</v>
      </c>
      <c r="BQ192" s="6" t="str">
        <f t="shared" si="229"/>
        <v>x</v>
      </c>
      <c r="BR192" s="206">
        <f t="shared" si="205"/>
        <v>99999.000000960004</v>
      </c>
      <c r="BS192" s="6">
        <f t="shared" si="206"/>
        <v>99999.000000960004</v>
      </c>
      <c r="BT192" s="6" t="str">
        <f t="shared" si="230"/>
        <v>x</v>
      </c>
      <c r="BU192" s="6" t="str">
        <f t="shared" si="207"/>
        <v/>
      </c>
      <c r="BW192" s="82">
        <f t="shared" si="231"/>
        <v>9999999999</v>
      </c>
      <c r="BX192" s="80" t="str">
        <f t="shared" si="208"/>
        <v>x</v>
      </c>
      <c r="BY192" s="80" t="str">
        <f t="shared" si="209"/>
        <v/>
      </c>
      <c r="BZ192" s="56" t="str">
        <f t="shared" si="232"/>
        <v/>
      </c>
      <c r="CA192" s="56" t="str">
        <f t="shared" si="233"/>
        <v/>
      </c>
      <c r="CB192" s="88">
        <f t="shared" si="234"/>
        <v>0</v>
      </c>
      <c r="CC192" s="56" t="str">
        <f t="shared" si="210"/>
        <v/>
      </c>
      <c r="CD192" s="56"/>
      <c r="CE192" s="56"/>
      <c r="CF192" s="56"/>
      <c r="CG192" s="56"/>
      <c r="CH192" s="169">
        <f t="shared" si="235"/>
        <v>9999999999</v>
      </c>
      <c r="CI192" s="170">
        <f t="shared" si="236"/>
        <v>9999999999</v>
      </c>
      <c r="CJ192" s="171">
        <f t="shared" si="237"/>
        <v>9999999999</v>
      </c>
      <c r="CK192" s="172" t="str">
        <f t="shared" si="238"/>
        <v/>
      </c>
      <c r="CL192" s="173" t="str">
        <f t="shared" si="211"/>
        <v>x</v>
      </c>
      <c r="CN192" s="6" t="str">
        <f t="shared" si="239"/>
        <v/>
      </c>
      <c r="CO192" s="293" t="e">
        <f t="shared" ca="1" si="249"/>
        <v>#N/A</v>
      </c>
      <c r="CP192" s="6" t="e">
        <f t="shared" ca="1" si="240"/>
        <v>#N/A</v>
      </c>
      <c r="CQ192" s="61">
        <v>176</v>
      </c>
      <c r="CR192" s="6">
        <f t="shared" si="212"/>
        <v>0</v>
      </c>
      <c r="CS192" s="6">
        <f t="shared" si="213"/>
        <v>0</v>
      </c>
      <c r="CT192" s="56" t="str">
        <f t="shared" si="214"/>
        <v/>
      </c>
      <c r="CU192" s="76">
        <f t="shared" si="215"/>
        <v>0</v>
      </c>
      <c r="CV192" s="76">
        <f t="shared" si="216"/>
        <v>0</v>
      </c>
      <c r="CX192" s="6" t="str">
        <f t="shared" si="217"/>
        <v/>
      </c>
      <c r="CY192" s="6" t="str">
        <f t="shared" si="218"/>
        <v/>
      </c>
      <c r="CZ192" s="6" t="str">
        <f t="shared" si="219"/>
        <v/>
      </c>
      <c r="DA192" s="56" t="str">
        <f>4&amp;$DA$187&amp;"div"</f>
        <v>44adiv</v>
      </c>
      <c r="DB192" s="56">
        <f t="shared" si="261"/>
        <v>0</v>
      </c>
      <c r="DG192" s="56" t="str">
        <f t="shared" si="220"/>
        <v/>
      </c>
      <c r="DH192" s="6">
        <f t="shared" si="221"/>
        <v>0</v>
      </c>
      <c r="DK192" s="6">
        <f t="shared" si="257"/>
        <v>0</v>
      </c>
      <c r="DL192" s="6" t="e">
        <f t="shared" si="258"/>
        <v>#N/A</v>
      </c>
      <c r="DN192" s="6" t="e">
        <f t="shared" si="256"/>
        <v>#N/A</v>
      </c>
      <c r="DP192" s="6" t="str">
        <f t="shared" si="222"/>
        <v/>
      </c>
      <c r="DQ192" s="293">
        <f t="shared" ca="1" si="251"/>
        <v>186</v>
      </c>
      <c r="DR192" s="6" t="str">
        <f t="shared" ca="1" si="241"/>
        <v>x</v>
      </c>
      <c r="DU192" s="293" t="e">
        <f t="shared" ca="1" si="242"/>
        <v>#N/A</v>
      </c>
      <c r="DV192" s="5"/>
      <c r="DW192" s="293" t="e">
        <f t="shared" ca="1" si="252"/>
        <v>#N/A</v>
      </c>
      <c r="DZ192" s="293" t="e">
        <f t="shared" ca="1" si="243"/>
        <v>#N/A</v>
      </c>
      <c r="EA192" s="293" t="e">
        <f t="shared" ca="1" si="244"/>
        <v>#N/A</v>
      </c>
      <c r="EB192" s="293" t="e">
        <f t="shared" ca="1" si="245"/>
        <v>#N/A</v>
      </c>
      <c r="EE192" s="6" t="str">
        <f t="shared" si="246"/>
        <v/>
      </c>
      <c r="EF192" s="293" t="e">
        <f t="shared" ca="1" si="247"/>
        <v>#N/A</v>
      </c>
      <c r="EG192" s="6" t="e">
        <f t="shared" ca="1" si="223"/>
        <v>#N/A</v>
      </c>
    </row>
    <row r="193" spans="3:137" x14ac:dyDescent="0.2">
      <c r="C193" s="75"/>
      <c r="D193" s="184" t="str">
        <f t="shared" si="186"/>
        <v/>
      </c>
      <c r="E193" s="649" t="str">
        <f t="shared" si="253"/>
        <v/>
      </c>
      <c r="F193" s="607" t="str">
        <f t="shared" si="185"/>
        <v>x</v>
      </c>
      <c r="G193" s="650"/>
      <c r="H193" s="651"/>
      <c r="I193" s="651"/>
      <c r="J193" s="651"/>
      <c r="K193" s="652"/>
      <c r="L193" s="889"/>
      <c r="M193" s="889"/>
      <c r="N193" s="653"/>
      <c r="O193" s="651"/>
      <c r="P193" s="651"/>
      <c r="Q193" s="654"/>
      <c r="R193" s="655"/>
      <c r="S193" s="607" t="str">
        <f t="shared" si="187"/>
        <v/>
      </c>
      <c r="T193" s="656" t="str">
        <f t="shared" si="188"/>
        <v/>
      </c>
      <c r="U193" s="656" t="str">
        <f t="shared" si="224"/>
        <v/>
      </c>
      <c r="V193" s="656" t="str">
        <f t="shared" si="189"/>
        <v/>
      </c>
      <c r="W193" s="719"/>
      <c r="X193" s="660"/>
      <c r="Y193" s="656" t="str">
        <f t="shared" si="255"/>
        <v/>
      </c>
      <c r="Z193" s="659"/>
      <c r="AA193" s="654"/>
      <c r="AB193" s="656" t="str">
        <f t="shared" si="190"/>
        <v/>
      </c>
      <c r="AC193" s="661" t="str">
        <f t="shared" si="225"/>
        <v/>
      </c>
      <c r="AE193" s="658" t="str">
        <f t="shared" si="191"/>
        <v/>
      </c>
      <c r="AF193" s="659"/>
      <c r="AT193" s="805" t="str">
        <f t="shared" si="250"/>
        <v/>
      </c>
      <c r="AU193" t="str">
        <f t="shared" si="226"/>
        <v/>
      </c>
      <c r="AV193" s="6" t="str">
        <f t="shared" si="192"/>
        <v/>
      </c>
      <c r="AW193" s="317" t="str">
        <f t="shared" si="193"/>
        <v/>
      </c>
      <c r="AX193" s="158" t="str">
        <f t="shared" si="194"/>
        <v/>
      </c>
      <c r="AY193" s="158" t="str">
        <f t="shared" si="195"/>
        <v/>
      </c>
      <c r="AZ193" s="309" t="str">
        <f t="shared" si="260"/>
        <v/>
      </c>
      <c r="BA193" s="318" t="str">
        <f t="shared" si="196"/>
        <v/>
      </c>
      <c r="BB193" s="473" t="str">
        <f t="shared" si="197"/>
        <v/>
      </c>
      <c r="BC193" s="80" t="str">
        <f t="shared" si="248"/>
        <v/>
      </c>
      <c r="BD193" s="56">
        <f t="shared" si="198"/>
        <v>1</v>
      </c>
      <c r="BF193" s="56" t="str">
        <f t="shared" si="199"/>
        <v/>
      </c>
      <c r="BG193" s="56" t="str">
        <f t="shared" si="200"/>
        <v/>
      </c>
      <c r="BH193" s="6" t="str">
        <f t="shared" si="201"/>
        <v/>
      </c>
      <c r="BI193" s="6">
        <v>704</v>
      </c>
      <c r="BJ193" s="56" t="str">
        <f>Stam!F180</f>
        <v>704 Kostprijs Marge</v>
      </c>
      <c r="BK193" s="6" t="str">
        <f t="shared" si="202"/>
        <v/>
      </c>
      <c r="BL193" s="56">
        <f t="shared" si="227"/>
        <v>999999</v>
      </c>
      <c r="BM193" s="183">
        <f t="shared" si="228"/>
        <v>99999.000000964996</v>
      </c>
      <c r="BN193" s="61">
        <v>177</v>
      </c>
      <c r="BO193" s="6">
        <f t="shared" si="203"/>
        <v>999999</v>
      </c>
      <c r="BP193" s="6">
        <f t="shared" si="204"/>
        <v>999999</v>
      </c>
      <c r="BQ193" s="6" t="str">
        <f t="shared" si="229"/>
        <v>x</v>
      </c>
      <c r="BR193" s="206">
        <f t="shared" si="205"/>
        <v>99999.000000964996</v>
      </c>
      <c r="BS193" s="6">
        <f t="shared" si="206"/>
        <v>99999.000000964996</v>
      </c>
      <c r="BT193" s="6" t="str">
        <f t="shared" si="230"/>
        <v>x</v>
      </c>
      <c r="BU193" s="6" t="str">
        <f t="shared" si="207"/>
        <v/>
      </c>
      <c r="BW193" s="82">
        <f t="shared" si="231"/>
        <v>9999999999</v>
      </c>
      <c r="BX193" s="80" t="str">
        <f t="shared" si="208"/>
        <v>x</v>
      </c>
      <c r="BY193" s="80" t="str">
        <f t="shared" si="209"/>
        <v/>
      </c>
      <c r="BZ193" s="56" t="str">
        <f t="shared" si="232"/>
        <v/>
      </c>
      <c r="CA193" s="56" t="str">
        <f t="shared" si="233"/>
        <v/>
      </c>
      <c r="CB193" s="88">
        <f t="shared" si="234"/>
        <v>0</v>
      </c>
      <c r="CC193" s="56" t="str">
        <f t="shared" si="210"/>
        <v/>
      </c>
      <c r="CD193" s="56"/>
      <c r="CE193" s="56"/>
      <c r="CF193" s="56"/>
      <c r="CG193" s="56"/>
      <c r="CH193" s="169">
        <f t="shared" si="235"/>
        <v>9999999999</v>
      </c>
      <c r="CI193" s="170">
        <f t="shared" si="236"/>
        <v>9999999999</v>
      </c>
      <c r="CJ193" s="171">
        <f t="shared" si="237"/>
        <v>9999999999</v>
      </c>
      <c r="CK193" s="172" t="str">
        <f t="shared" si="238"/>
        <v/>
      </c>
      <c r="CL193" s="173" t="str">
        <f t="shared" si="211"/>
        <v>x</v>
      </c>
      <c r="CN193" s="6" t="str">
        <f t="shared" si="239"/>
        <v/>
      </c>
      <c r="CO193" s="293" t="e">
        <f t="shared" ca="1" si="249"/>
        <v>#N/A</v>
      </c>
      <c r="CP193" s="6" t="e">
        <f t="shared" ca="1" si="240"/>
        <v>#N/A</v>
      </c>
      <c r="CQ193" s="61">
        <v>177</v>
      </c>
      <c r="CR193" s="6">
        <f t="shared" si="212"/>
        <v>0</v>
      </c>
      <c r="CS193" s="6">
        <f t="shared" si="213"/>
        <v>0</v>
      </c>
      <c r="CT193" s="56" t="str">
        <f t="shared" si="214"/>
        <v/>
      </c>
      <c r="CU193" s="76">
        <f t="shared" si="215"/>
        <v>0</v>
      </c>
      <c r="CV193" s="76">
        <f t="shared" si="216"/>
        <v>0</v>
      </c>
      <c r="CX193" s="6" t="str">
        <f t="shared" si="217"/>
        <v/>
      </c>
      <c r="CY193" s="6" t="str">
        <f t="shared" si="218"/>
        <v/>
      </c>
      <c r="CZ193" s="6" t="str">
        <f t="shared" si="219"/>
        <v/>
      </c>
      <c r="DA193" s="56" t="str">
        <f>5&amp;$DA$187&amp;"div"</f>
        <v>54adiv</v>
      </c>
      <c r="DB193" s="56">
        <f t="shared" si="261"/>
        <v>0</v>
      </c>
      <c r="DG193" s="56" t="str">
        <f t="shared" si="220"/>
        <v/>
      </c>
      <c r="DH193" s="6">
        <f t="shared" si="221"/>
        <v>0</v>
      </c>
      <c r="DK193" s="6">
        <f t="shared" si="257"/>
        <v>0</v>
      </c>
      <c r="DL193" s="6" t="e">
        <f t="shared" si="258"/>
        <v>#N/A</v>
      </c>
      <c r="DN193" s="6" t="e">
        <f t="shared" si="256"/>
        <v>#N/A</v>
      </c>
      <c r="DP193" s="6" t="str">
        <f t="shared" si="222"/>
        <v/>
      </c>
      <c r="DQ193" s="293">
        <f t="shared" ca="1" si="251"/>
        <v>187</v>
      </c>
      <c r="DR193" s="6" t="str">
        <f t="shared" ca="1" si="241"/>
        <v>x</v>
      </c>
      <c r="DU193" s="293" t="e">
        <f t="shared" ca="1" si="242"/>
        <v>#N/A</v>
      </c>
      <c r="DV193" s="5"/>
      <c r="DW193" s="293" t="e">
        <f t="shared" ca="1" si="252"/>
        <v>#N/A</v>
      </c>
      <c r="DZ193" s="293" t="e">
        <f t="shared" ca="1" si="243"/>
        <v>#N/A</v>
      </c>
      <c r="EA193" s="293" t="e">
        <f t="shared" ca="1" si="244"/>
        <v>#N/A</v>
      </c>
      <c r="EB193" s="293" t="e">
        <f t="shared" ca="1" si="245"/>
        <v>#N/A</v>
      </c>
      <c r="EE193" s="6" t="str">
        <f t="shared" si="246"/>
        <v/>
      </c>
      <c r="EF193" s="293" t="e">
        <f t="shared" ca="1" si="247"/>
        <v>#N/A</v>
      </c>
      <c r="EG193" s="6" t="e">
        <f t="shared" ca="1" si="223"/>
        <v>#N/A</v>
      </c>
    </row>
    <row r="194" spans="3:137" x14ac:dyDescent="0.2">
      <c r="C194" s="75"/>
      <c r="D194" s="184" t="str">
        <f t="shared" si="186"/>
        <v/>
      </c>
      <c r="E194" s="649" t="str">
        <f t="shared" si="253"/>
        <v/>
      </c>
      <c r="F194" s="607" t="str">
        <f t="shared" si="185"/>
        <v>x</v>
      </c>
      <c r="G194" s="650"/>
      <c r="H194" s="651"/>
      <c r="I194" s="651"/>
      <c r="J194" s="651"/>
      <c r="K194" s="652"/>
      <c r="L194" s="889"/>
      <c r="M194" s="889"/>
      <c r="N194" s="653"/>
      <c r="O194" s="651"/>
      <c r="P194" s="651"/>
      <c r="Q194" s="654"/>
      <c r="R194" s="655"/>
      <c r="S194" s="607" t="str">
        <f t="shared" si="187"/>
        <v/>
      </c>
      <c r="T194" s="656" t="str">
        <f t="shared" si="188"/>
        <v/>
      </c>
      <c r="U194" s="656" t="str">
        <f t="shared" si="224"/>
        <v/>
      </c>
      <c r="V194" s="656" t="str">
        <f t="shared" si="189"/>
        <v/>
      </c>
      <c r="W194" s="719"/>
      <c r="X194" s="660"/>
      <c r="Y194" s="656" t="str">
        <f t="shared" si="255"/>
        <v/>
      </c>
      <c r="Z194" s="659"/>
      <c r="AA194" s="654"/>
      <c r="AB194" s="656" t="str">
        <f t="shared" si="190"/>
        <v/>
      </c>
      <c r="AC194" s="661" t="str">
        <f t="shared" si="225"/>
        <v/>
      </c>
      <c r="AE194" s="658" t="str">
        <f t="shared" si="191"/>
        <v/>
      </c>
      <c r="AF194" s="659"/>
      <c r="AT194" s="805" t="str">
        <f t="shared" si="250"/>
        <v/>
      </c>
      <c r="AU194" t="str">
        <f t="shared" si="226"/>
        <v/>
      </c>
      <c r="AV194" s="6" t="str">
        <f t="shared" si="192"/>
        <v/>
      </c>
      <c r="AW194" s="317" t="str">
        <f t="shared" si="193"/>
        <v/>
      </c>
      <c r="AX194" s="158" t="str">
        <f t="shared" si="194"/>
        <v/>
      </c>
      <c r="AY194" s="158" t="str">
        <f t="shared" si="195"/>
        <v/>
      </c>
      <c r="AZ194" s="309" t="str">
        <f t="shared" si="260"/>
        <v/>
      </c>
      <c r="BA194" s="318" t="str">
        <f t="shared" si="196"/>
        <v/>
      </c>
      <c r="BB194" s="473" t="str">
        <f t="shared" si="197"/>
        <v/>
      </c>
      <c r="BC194" s="80" t="str">
        <f t="shared" si="248"/>
        <v/>
      </c>
      <c r="BD194" s="56">
        <f t="shared" si="198"/>
        <v>1</v>
      </c>
      <c r="BF194" s="56" t="str">
        <f t="shared" si="199"/>
        <v/>
      </c>
      <c r="BG194" s="56" t="str">
        <f t="shared" si="200"/>
        <v/>
      </c>
      <c r="BH194" s="6" t="str">
        <f t="shared" si="201"/>
        <v/>
      </c>
      <c r="BI194" s="6">
        <v>705</v>
      </c>
      <c r="BJ194" s="56" t="str">
        <f>Stam!F181</f>
        <v>705 Kostprijs Inkopen BEG</v>
      </c>
      <c r="BK194" s="6" t="str">
        <f t="shared" si="202"/>
        <v/>
      </c>
      <c r="BL194" s="56">
        <f t="shared" si="227"/>
        <v>999999</v>
      </c>
      <c r="BM194" s="183">
        <f t="shared" si="228"/>
        <v>99999.000000970002</v>
      </c>
      <c r="BN194" s="61">
        <v>178</v>
      </c>
      <c r="BO194" s="6">
        <f t="shared" si="203"/>
        <v>999999</v>
      </c>
      <c r="BP194" s="6">
        <f t="shared" si="204"/>
        <v>999999</v>
      </c>
      <c r="BQ194" s="6" t="str">
        <f t="shared" si="229"/>
        <v>x</v>
      </c>
      <c r="BR194" s="206">
        <f t="shared" si="205"/>
        <v>99999.000000970002</v>
      </c>
      <c r="BS194" s="6">
        <f t="shared" si="206"/>
        <v>99999.000000970002</v>
      </c>
      <c r="BT194" s="6" t="str">
        <f t="shared" si="230"/>
        <v>x</v>
      </c>
      <c r="BU194" s="6" t="str">
        <f t="shared" si="207"/>
        <v/>
      </c>
      <c r="BW194" s="82">
        <f t="shared" si="231"/>
        <v>9999999999</v>
      </c>
      <c r="BX194" s="80" t="str">
        <f t="shared" si="208"/>
        <v>x</v>
      </c>
      <c r="BY194" s="80" t="str">
        <f t="shared" si="209"/>
        <v/>
      </c>
      <c r="BZ194" s="56" t="str">
        <f t="shared" si="232"/>
        <v/>
      </c>
      <c r="CA194" s="56" t="str">
        <f t="shared" si="233"/>
        <v/>
      </c>
      <c r="CB194" s="88">
        <f t="shared" si="234"/>
        <v>0</v>
      </c>
      <c r="CC194" s="56" t="str">
        <f t="shared" si="210"/>
        <v/>
      </c>
      <c r="CD194" s="56"/>
      <c r="CE194" s="56"/>
      <c r="CF194" s="56"/>
      <c r="CG194" s="56"/>
      <c r="CH194" s="169">
        <f t="shared" si="235"/>
        <v>9999999999</v>
      </c>
      <c r="CI194" s="170">
        <f t="shared" si="236"/>
        <v>9999999999</v>
      </c>
      <c r="CJ194" s="171">
        <f t="shared" si="237"/>
        <v>9999999999</v>
      </c>
      <c r="CK194" s="172" t="str">
        <f t="shared" si="238"/>
        <v/>
      </c>
      <c r="CL194" s="173" t="str">
        <f t="shared" si="211"/>
        <v>x</v>
      </c>
      <c r="CN194" s="6" t="str">
        <f t="shared" si="239"/>
        <v/>
      </c>
      <c r="CO194" s="293" t="e">
        <f t="shared" ca="1" si="249"/>
        <v>#N/A</v>
      </c>
      <c r="CP194" s="6" t="e">
        <f t="shared" ca="1" si="240"/>
        <v>#N/A</v>
      </c>
      <c r="CQ194" s="61">
        <v>178</v>
      </c>
      <c r="CR194" s="6">
        <f t="shared" si="212"/>
        <v>0</v>
      </c>
      <c r="CS194" s="6">
        <f t="shared" si="213"/>
        <v>0</v>
      </c>
      <c r="CT194" s="56" t="str">
        <f t="shared" si="214"/>
        <v/>
      </c>
      <c r="CU194" s="76">
        <f t="shared" si="215"/>
        <v>0</v>
      </c>
      <c r="CV194" s="76">
        <f t="shared" si="216"/>
        <v>0</v>
      </c>
      <c r="CX194" s="6" t="str">
        <f t="shared" si="217"/>
        <v/>
      </c>
      <c r="CY194" s="6" t="str">
        <f t="shared" si="218"/>
        <v/>
      </c>
      <c r="CZ194" s="6" t="str">
        <f t="shared" si="219"/>
        <v/>
      </c>
      <c r="DA194" s="56" t="str">
        <f>6&amp;$DA$187&amp;"div"</f>
        <v>64adiv</v>
      </c>
      <c r="DB194" s="56">
        <f t="shared" si="261"/>
        <v>0</v>
      </c>
      <c r="DG194" s="56" t="str">
        <f t="shared" si="220"/>
        <v/>
      </c>
      <c r="DH194" s="6">
        <f t="shared" si="221"/>
        <v>0</v>
      </c>
      <c r="DK194" s="6">
        <f t="shared" si="257"/>
        <v>0</v>
      </c>
      <c r="DL194" s="6" t="e">
        <f t="shared" si="258"/>
        <v>#N/A</v>
      </c>
      <c r="DN194" s="6" t="e">
        <f t="shared" si="256"/>
        <v>#N/A</v>
      </c>
      <c r="DP194" s="6" t="str">
        <f t="shared" si="222"/>
        <v/>
      </c>
      <c r="DQ194" s="293">
        <f t="shared" ca="1" si="251"/>
        <v>188</v>
      </c>
      <c r="DR194" s="6" t="str">
        <f t="shared" ca="1" si="241"/>
        <v>x</v>
      </c>
      <c r="DU194" s="293" t="e">
        <f t="shared" ca="1" si="242"/>
        <v>#N/A</v>
      </c>
      <c r="DV194" s="5"/>
      <c r="DW194" s="293" t="e">
        <f t="shared" ca="1" si="252"/>
        <v>#N/A</v>
      </c>
      <c r="DZ194" s="293" t="e">
        <f t="shared" ca="1" si="243"/>
        <v>#N/A</v>
      </c>
      <c r="EA194" s="293" t="e">
        <f t="shared" ca="1" si="244"/>
        <v>#N/A</v>
      </c>
      <c r="EB194" s="293" t="e">
        <f t="shared" ca="1" si="245"/>
        <v>#N/A</v>
      </c>
      <c r="EE194" s="6" t="str">
        <f t="shared" si="246"/>
        <v/>
      </c>
      <c r="EF194" s="293" t="e">
        <f t="shared" ca="1" si="247"/>
        <v>#N/A</v>
      </c>
      <c r="EG194" s="6" t="e">
        <f t="shared" ca="1" si="223"/>
        <v>#N/A</v>
      </c>
    </row>
    <row r="195" spans="3:137" x14ac:dyDescent="0.2">
      <c r="C195" s="75"/>
      <c r="D195" s="184" t="str">
        <f t="shared" si="186"/>
        <v/>
      </c>
      <c r="E195" s="649" t="str">
        <f t="shared" si="253"/>
        <v/>
      </c>
      <c r="F195" s="607" t="str">
        <f t="shared" si="185"/>
        <v>x</v>
      </c>
      <c r="G195" s="650"/>
      <c r="H195" s="651"/>
      <c r="I195" s="651"/>
      <c r="J195" s="651"/>
      <c r="K195" s="652"/>
      <c r="L195" s="889"/>
      <c r="M195" s="889"/>
      <c r="N195" s="653"/>
      <c r="O195" s="651"/>
      <c r="P195" s="651"/>
      <c r="Q195" s="654"/>
      <c r="R195" s="655"/>
      <c r="S195" s="607" t="str">
        <f t="shared" si="187"/>
        <v/>
      </c>
      <c r="T195" s="656" t="str">
        <f t="shared" si="188"/>
        <v/>
      </c>
      <c r="U195" s="656" t="str">
        <f t="shared" si="224"/>
        <v/>
      </c>
      <c r="V195" s="656" t="str">
        <f t="shared" si="189"/>
        <v/>
      </c>
      <c r="W195" s="719"/>
      <c r="X195" s="660"/>
      <c r="Y195" s="656" t="str">
        <f t="shared" si="255"/>
        <v/>
      </c>
      <c r="Z195" s="659"/>
      <c r="AA195" s="654"/>
      <c r="AB195" s="656" t="str">
        <f t="shared" si="190"/>
        <v/>
      </c>
      <c r="AC195" s="661" t="str">
        <f t="shared" si="225"/>
        <v/>
      </c>
      <c r="AE195" s="658" t="str">
        <f t="shared" si="191"/>
        <v/>
      </c>
      <c r="AF195" s="659"/>
      <c r="AT195" s="805" t="str">
        <f t="shared" si="250"/>
        <v/>
      </c>
      <c r="AU195" t="str">
        <f t="shared" si="226"/>
        <v/>
      </c>
      <c r="AV195" s="6" t="str">
        <f t="shared" si="192"/>
        <v/>
      </c>
      <c r="AW195" s="317" t="str">
        <f t="shared" si="193"/>
        <v/>
      </c>
      <c r="AX195" s="158" t="str">
        <f t="shared" si="194"/>
        <v/>
      </c>
      <c r="AY195" s="158" t="str">
        <f t="shared" si="195"/>
        <v/>
      </c>
      <c r="AZ195" s="309" t="str">
        <f t="shared" si="260"/>
        <v/>
      </c>
      <c r="BA195" s="318" t="str">
        <f t="shared" si="196"/>
        <v/>
      </c>
      <c r="BB195" s="473" t="str">
        <f t="shared" si="197"/>
        <v/>
      </c>
      <c r="BC195" s="80" t="str">
        <f t="shared" si="248"/>
        <v/>
      </c>
      <c r="BD195" s="56">
        <f t="shared" si="198"/>
        <v>1</v>
      </c>
      <c r="BF195" s="56" t="str">
        <f t="shared" si="199"/>
        <v/>
      </c>
      <c r="BG195" s="56" t="str">
        <f t="shared" si="200"/>
        <v/>
      </c>
      <c r="BH195" s="6" t="str">
        <f t="shared" si="201"/>
        <v/>
      </c>
      <c r="BI195" s="6">
        <v>710</v>
      </c>
      <c r="BJ195" s="56" t="str">
        <f>Stam!F182</f>
        <v>710 Kostprijs Marge btw</v>
      </c>
      <c r="BK195" s="6" t="str">
        <f t="shared" si="202"/>
        <v/>
      </c>
      <c r="BL195" s="56">
        <f t="shared" si="227"/>
        <v>999999</v>
      </c>
      <c r="BM195" s="183">
        <f t="shared" si="228"/>
        <v>99999.000000974993</v>
      </c>
      <c r="BN195" s="61">
        <v>179</v>
      </c>
      <c r="BO195" s="6">
        <f t="shared" si="203"/>
        <v>999999</v>
      </c>
      <c r="BP195" s="6">
        <f t="shared" si="204"/>
        <v>999999</v>
      </c>
      <c r="BQ195" s="6" t="str">
        <f t="shared" si="229"/>
        <v>x</v>
      </c>
      <c r="BR195" s="206">
        <f t="shared" si="205"/>
        <v>99999.000000974993</v>
      </c>
      <c r="BS195" s="6">
        <f t="shared" si="206"/>
        <v>99999.000000974993</v>
      </c>
      <c r="BT195" s="6" t="str">
        <f t="shared" si="230"/>
        <v>x</v>
      </c>
      <c r="BU195" s="6" t="str">
        <f t="shared" si="207"/>
        <v/>
      </c>
      <c r="BW195" s="82">
        <f t="shared" si="231"/>
        <v>9999999999</v>
      </c>
      <c r="BX195" s="80" t="str">
        <f t="shared" si="208"/>
        <v>x</v>
      </c>
      <c r="BY195" s="80" t="str">
        <f t="shared" si="209"/>
        <v/>
      </c>
      <c r="BZ195" s="56" t="str">
        <f t="shared" si="232"/>
        <v/>
      </c>
      <c r="CA195" s="56" t="str">
        <f t="shared" si="233"/>
        <v/>
      </c>
      <c r="CB195" s="88">
        <f t="shared" si="234"/>
        <v>0</v>
      </c>
      <c r="CC195" s="56" t="str">
        <f t="shared" si="210"/>
        <v/>
      </c>
      <c r="CD195" s="56"/>
      <c r="CE195" s="56"/>
      <c r="CF195" s="56"/>
      <c r="CG195" s="56"/>
      <c r="CH195" s="169">
        <f t="shared" si="235"/>
        <v>9999999999</v>
      </c>
      <c r="CI195" s="170">
        <f t="shared" si="236"/>
        <v>9999999999</v>
      </c>
      <c r="CJ195" s="171">
        <f t="shared" si="237"/>
        <v>9999999999</v>
      </c>
      <c r="CK195" s="172" t="str">
        <f t="shared" si="238"/>
        <v/>
      </c>
      <c r="CL195" s="173" t="str">
        <f t="shared" si="211"/>
        <v>x</v>
      </c>
      <c r="CN195" s="6" t="str">
        <f t="shared" si="239"/>
        <v/>
      </c>
      <c r="CO195" s="293" t="e">
        <f t="shared" ca="1" si="249"/>
        <v>#N/A</v>
      </c>
      <c r="CP195" s="6" t="e">
        <f t="shared" ca="1" si="240"/>
        <v>#N/A</v>
      </c>
      <c r="CQ195" s="61">
        <v>179</v>
      </c>
      <c r="CR195" s="6">
        <f t="shared" si="212"/>
        <v>0</v>
      </c>
      <c r="CS195" s="6">
        <f t="shared" si="213"/>
        <v>0</v>
      </c>
      <c r="CT195" s="56" t="str">
        <f t="shared" si="214"/>
        <v/>
      </c>
      <c r="CU195" s="76">
        <f t="shared" si="215"/>
        <v>0</v>
      </c>
      <c r="CV195" s="76">
        <f t="shared" si="216"/>
        <v>0</v>
      </c>
      <c r="CX195" s="6" t="str">
        <f t="shared" si="217"/>
        <v/>
      </c>
      <c r="CY195" s="6" t="str">
        <f t="shared" si="218"/>
        <v/>
      </c>
      <c r="CZ195" s="6" t="str">
        <f t="shared" si="219"/>
        <v/>
      </c>
      <c r="DA195" s="56" t="str">
        <f>7&amp;$DA$187&amp;"div"</f>
        <v>74adiv</v>
      </c>
      <c r="DB195" s="56">
        <f t="shared" si="261"/>
        <v>0</v>
      </c>
      <c r="DG195" s="56" t="str">
        <f t="shared" si="220"/>
        <v/>
      </c>
      <c r="DH195" s="6">
        <f t="shared" si="221"/>
        <v>0</v>
      </c>
      <c r="DK195" s="6">
        <f t="shared" si="257"/>
        <v>0</v>
      </c>
      <c r="DL195" s="6" t="e">
        <f t="shared" si="258"/>
        <v>#N/A</v>
      </c>
      <c r="DN195" s="6" t="e">
        <f t="shared" si="256"/>
        <v>#N/A</v>
      </c>
      <c r="DP195" s="6" t="str">
        <f t="shared" si="222"/>
        <v/>
      </c>
      <c r="DQ195" s="293">
        <f t="shared" ca="1" si="251"/>
        <v>189</v>
      </c>
      <c r="DR195" s="6" t="str">
        <f t="shared" ca="1" si="241"/>
        <v>x</v>
      </c>
      <c r="DU195" s="293" t="e">
        <f t="shared" ca="1" si="242"/>
        <v>#N/A</v>
      </c>
      <c r="DV195" s="5"/>
      <c r="DW195" s="293" t="e">
        <f t="shared" ca="1" si="252"/>
        <v>#N/A</v>
      </c>
      <c r="DZ195" s="293" t="e">
        <f t="shared" ca="1" si="243"/>
        <v>#N/A</v>
      </c>
      <c r="EA195" s="293" t="e">
        <f t="shared" ca="1" si="244"/>
        <v>#N/A</v>
      </c>
      <c r="EB195" s="293" t="e">
        <f t="shared" ca="1" si="245"/>
        <v>#N/A</v>
      </c>
      <c r="EE195" s="6" t="str">
        <f t="shared" si="246"/>
        <v/>
      </c>
      <c r="EF195" s="293" t="e">
        <f t="shared" ca="1" si="247"/>
        <v>#N/A</v>
      </c>
      <c r="EG195" s="6" t="e">
        <f t="shared" ca="1" si="223"/>
        <v>#N/A</v>
      </c>
    </row>
    <row r="196" spans="3:137" x14ac:dyDescent="0.2">
      <c r="C196" s="75"/>
      <c r="D196" s="184" t="str">
        <f t="shared" si="186"/>
        <v/>
      </c>
      <c r="E196" s="649" t="str">
        <f t="shared" si="253"/>
        <v/>
      </c>
      <c r="F196" s="607" t="str">
        <f t="shared" si="185"/>
        <v>x</v>
      </c>
      <c r="G196" s="650"/>
      <c r="H196" s="651"/>
      <c r="I196" s="651"/>
      <c r="J196" s="651"/>
      <c r="K196" s="652"/>
      <c r="L196" s="889"/>
      <c r="M196" s="889"/>
      <c r="N196" s="653"/>
      <c r="O196" s="651"/>
      <c r="P196" s="651"/>
      <c r="Q196" s="654"/>
      <c r="R196" s="655"/>
      <c r="S196" s="607" t="str">
        <f t="shared" si="187"/>
        <v/>
      </c>
      <c r="T196" s="656" t="str">
        <f t="shared" si="188"/>
        <v/>
      </c>
      <c r="U196" s="656" t="str">
        <f t="shared" si="224"/>
        <v/>
      </c>
      <c r="V196" s="656" t="str">
        <f t="shared" si="189"/>
        <v/>
      </c>
      <c r="W196" s="719"/>
      <c r="X196" s="660"/>
      <c r="Y196" s="656" t="str">
        <f t="shared" si="255"/>
        <v/>
      </c>
      <c r="Z196" s="659"/>
      <c r="AA196" s="654"/>
      <c r="AB196" s="656" t="str">
        <f t="shared" si="190"/>
        <v/>
      </c>
      <c r="AC196" s="661" t="str">
        <f t="shared" si="225"/>
        <v/>
      </c>
      <c r="AE196" s="658" t="str">
        <f t="shared" si="191"/>
        <v/>
      </c>
      <c r="AF196" s="659"/>
      <c r="AT196" s="805" t="str">
        <f t="shared" si="250"/>
        <v/>
      </c>
      <c r="AU196" t="str">
        <f t="shared" si="226"/>
        <v/>
      </c>
      <c r="AV196" s="6" t="str">
        <f t="shared" si="192"/>
        <v/>
      </c>
      <c r="AW196" s="317" t="str">
        <f t="shared" si="193"/>
        <v/>
      </c>
      <c r="AX196" s="158" t="str">
        <f t="shared" si="194"/>
        <v/>
      </c>
      <c r="AY196" s="158" t="str">
        <f t="shared" si="195"/>
        <v/>
      </c>
      <c r="AZ196" s="309" t="str">
        <f t="shared" si="260"/>
        <v/>
      </c>
      <c r="BA196" s="318" t="str">
        <f t="shared" si="196"/>
        <v/>
      </c>
      <c r="BB196" s="473" t="str">
        <f t="shared" si="197"/>
        <v/>
      </c>
      <c r="BC196" s="80" t="str">
        <f t="shared" si="248"/>
        <v/>
      </c>
      <c r="BD196" s="56">
        <f t="shared" si="198"/>
        <v>1</v>
      </c>
      <c r="BF196" s="56" t="str">
        <f t="shared" si="199"/>
        <v/>
      </c>
      <c r="BG196" s="56" t="str">
        <f t="shared" si="200"/>
        <v/>
      </c>
      <c r="BH196" s="6" t="str">
        <f t="shared" si="201"/>
        <v/>
      </c>
      <c r="BI196" s="6">
        <v>711</v>
      </c>
      <c r="BJ196" s="56" t="str">
        <f>Stam!F183</f>
        <v>711 Kostprijs Inkopen 1</v>
      </c>
      <c r="BK196" s="6" t="str">
        <f t="shared" si="202"/>
        <v/>
      </c>
      <c r="BL196" s="56">
        <f t="shared" si="227"/>
        <v>999999</v>
      </c>
      <c r="BM196" s="183">
        <f t="shared" si="228"/>
        <v>99999.000000979999</v>
      </c>
      <c r="BN196" s="61">
        <v>180</v>
      </c>
      <c r="BO196" s="6">
        <f t="shared" si="203"/>
        <v>999999</v>
      </c>
      <c r="BP196" s="6">
        <f t="shared" si="204"/>
        <v>999999</v>
      </c>
      <c r="BQ196" s="6" t="str">
        <f t="shared" si="229"/>
        <v>x</v>
      </c>
      <c r="BR196" s="206">
        <f t="shared" si="205"/>
        <v>99999.000000979999</v>
      </c>
      <c r="BS196" s="6">
        <f t="shared" si="206"/>
        <v>99999.000000979999</v>
      </c>
      <c r="BT196" s="6" t="str">
        <f t="shared" si="230"/>
        <v>x</v>
      </c>
      <c r="BU196" s="6" t="str">
        <f t="shared" si="207"/>
        <v/>
      </c>
      <c r="BW196" s="82">
        <f t="shared" si="231"/>
        <v>9999999999</v>
      </c>
      <c r="BX196" s="80" t="str">
        <f t="shared" si="208"/>
        <v>x</v>
      </c>
      <c r="BY196" s="80" t="str">
        <f t="shared" si="209"/>
        <v/>
      </c>
      <c r="BZ196" s="56" t="str">
        <f t="shared" si="232"/>
        <v/>
      </c>
      <c r="CA196" s="56" t="str">
        <f t="shared" si="233"/>
        <v/>
      </c>
      <c r="CB196" s="88">
        <f t="shared" si="234"/>
        <v>0</v>
      </c>
      <c r="CC196" s="56" t="str">
        <f t="shared" si="210"/>
        <v/>
      </c>
      <c r="CD196" s="56"/>
      <c r="CE196" s="56"/>
      <c r="CF196" s="56"/>
      <c r="CG196" s="56"/>
      <c r="CH196" s="169">
        <f t="shared" si="235"/>
        <v>9999999999</v>
      </c>
      <c r="CI196" s="170">
        <f t="shared" si="236"/>
        <v>9999999999</v>
      </c>
      <c r="CJ196" s="171">
        <f t="shared" si="237"/>
        <v>9999999999</v>
      </c>
      <c r="CK196" s="172" t="str">
        <f t="shared" si="238"/>
        <v/>
      </c>
      <c r="CL196" s="173" t="str">
        <f t="shared" si="211"/>
        <v>x</v>
      </c>
      <c r="CN196" s="6" t="str">
        <f t="shared" si="239"/>
        <v/>
      </c>
      <c r="CO196" s="293" t="e">
        <f t="shared" ca="1" si="249"/>
        <v>#N/A</v>
      </c>
      <c r="CP196" s="6" t="e">
        <f t="shared" ca="1" si="240"/>
        <v>#N/A</v>
      </c>
      <c r="CQ196" s="61">
        <v>180</v>
      </c>
      <c r="CR196" s="6">
        <f t="shared" si="212"/>
        <v>0</v>
      </c>
      <c r="CS196" s="6">
        <f t="shared" si="213"/>
        <v>0</v>
      </c>
      <c r="CT196" s="56" t="str">
        <f t="shared" si="214"/>
        <v/>
      </c>
      <c r="CU196" s="76">
        <f t="shared" si="215"/>
        <v>0</v>
      </c>
      <c r="CV196" s="76">
        <f t="shared" si="216"/>
        <v>0</v>
      </c>
      <c r="CX196" s="6" t="str">
        <f t="shared" si="217"/>
        <v/>
      </c>
      <c r="CY196" s="6" t="str">
        <f t="shared" si="218"/>
        <v/>
      </c>
      <c r="CZ196" s="6" t="str">
        <f t="shared" si="219"/>
        <v/>
      </c>
      <c r="DA196" s="56" t="str">
        <f>8&amp;$DA$187&amp;"div"</f>
        <v>84adiv</v>
      </c>
      <c r="DB196" s="56">
        <f t="shared" si="261"/>
        <v>0</v>
      </c>
      <c r="DG196" s="56" t="str">
        <f t="shared" si="220"/>
        <v/>
      </c>
      <c r="DH196" s="6">
        <f t="shared" si="221"/>
        <v>0</v>
      </c>
      <c r="DK196" s="6">
        <f t="shared" si="257"/>
        <v>0</v>
      </c>
      <c r="DL196" s="6" t="e">
        <f t="shared" si="258"/>
        <v>#N/A</v>
      </c>
      <c r="DN196" s="6" t="e">
        <f t="shared" si="256"/>
        <v>#N/A</v>
      </c>
      <c r="DP196" s="6" t="str">
        <f t="shared" si="222"/>
        <v/>
      </c>
      <c r="DQ196" s="293">
        <f t="shared" ca="1" si="251"/>
        <v>190</v>
      </c>
      <c r="DR196" s="6" t="str">
        <f t="shared" ca="1" si="241"/>
        <v>x</v>
      </c>
      <c r="DU196" s="293" t="e">
        <f t="shared" ca="1" si="242"/>
        <v>#N/A</v>
      </c>
      <c r="DV196" s="5"/>
      <c r="DW196" s="293" t="e">
        <f t="shared" ca="1" si="252"/>
        <v>#N/A</v>
      </c>
      <c r="DZ196" s="293" t="e">
        <f t="shared" ca="1" si="243"/>
        <v>#N/A</v>
      </c>
      <c r="EA196" s="293" t="e">
        <f t="shared" ca="1" si="244"/>
        <v>#N/A</v>
      </c>
      <c r="EB196" s="293" t="e">
        <f t="shared" ca="1" si="245"/>
        <v>#N/A</v>
      </c>
      <c r="EE196" s="6" t="str">
        <f t="shared" si="246"/>
        <v/>
      </c>
      <c r="EF196" s="293" t="e">
        <f t="shared" ca="1" si="247"/>
        <v>#N/A</v>
      </c>
      <c r="EG196" s="6" t="e">
        <f t="shared" ca="1" si="223"/>
        <v>#N/A</v>
      </c>
    </row>
    <row r="197" spans="3:137" x14ac:dyDescent="0.2">
      <c r="C197" s="75"/>
      <c r="D197" s="184" t="str">
        <f t="shared" si="186"/>
        <v/>
      </c>
      <c r="E197" s="649" t="str">
        <f t="shared" si="253"/>
        <v/>
      </c>
      <c r="F197" s="607" t="str">
        <f t="shared" si="185"/>
        <v>x</v>
      </c>
      <c r="G197" s="650"/>
      <c r="H197" s="651"/>
      <c r="I197" s="651"/>
      <c r="J197" s="651"/>
      <c r="K197" s="652"/>
      <c r="L197" s="889"/>
      <c r="M197" s="889"/>
      <c r="N197" s="653"/>
      <c r="O197" s="651"/>
      <c r="P197" s="651"/>
      <c r="Q197" s="654"/>
      <c r="R197" s="655"/>
      <c r="S197" s="607" t="str">
        <f t="shared" si="187"/>
        <v/>
      </c>
      <c r="T197" s="656" t="str">
        <f t="shared" si="188"/>
        <v/>
      </c>
      <c r="U197" s="656" t="str">
        <f t="shared" si="224"/>
        <v/>
      </c>
      <c r="V197" s="656" t="str">
        <f t="shared" si="189"/>
        <v/>
      </c>
      <c r="W197" s="719"/>
      <c r="X197" s="660"/>
      <c r="Y197" s="656" t="str">
        <f t="shared" si="255"/>
        <v/>
      </c>
      <c r="Z197" s="659"/>
      <c r="AA197" s="654"/>
      <c r="AB197" s="656" t="str">
        <f t="shared" si="190"/>
        <v/>
      </c>
      <c r="AC197" s="661" t="str">
        <f t="shared" si="225"/>
        <v/>
      </c>
      <c r="AE197" s="658" t="str">
        <f t="shared" si="191"/>
        <v/>
      </c>
      <c r="AF197" s="659"/>
      <c r="AT197" s="805" t="str">
        <f t="shared" si="250"/>
        <v/>
      </c>
      <c r="AU197" t="str">
        <f t="shared" si="226"/>
        <v/>
      </c>
      <c r="AV197" s="6" t="str">
        <f t="shared" si="192"/>
        <v/>
      </c>
      <c r="AW197" s="317" t="str">
        <f t="shared" si="193"/>
        <v/>
      </c>
      <c r="AX197" s="158" t="str">
        <f t="shared" si="194"/>
        <v/>
      </c>
      <c r="AY197" s="158" t="str">
        <f t="shared" si="195"/>
        <v/>
      </c>
      <c r="AZ197" s="309" t="str">
        <f t="shared" si="260"/>
        <v/>
      </c>
      <c r="BA197" s="318" t="str">
        <f t="shared" si="196"/>
        <v/>
      </c>
      <c r="BB197" s="473" t="str">
        <f t="shared" si="197"/>
        <v/>
      </c>
      <c r="BC197" s="80" t="str">
        <f t="shared" si="248"/>
        <v/>
      </c>
      <c r="BD197" s="56">
        <f t="shared" si="198"/>
        <v>1</v>
      </c>
      <c r="BF197" s="56" t="str">
        <f t="shared" si="199"/>
        <v/>
      </c>
      <c r="BG197" s="56" t="str">
        <f t="shared" si="200"/>
        <v/>
      </c>
      <c r="BH197" s="6" t="str">
        <f t="shared" si="201"/>
        <v/>
      </c>
      <c r="BI197" s="6">
        <v>712</v>
      </c>
      <c r="BJ197" s="56" t="str">
        <f>Stam!F184</f>
        <v>712 Kostprijs Inkopen 2</v>
      </c>
      <c r="BK197" s="6" t="str">
        <f t="shared" si="202"/>
        <v/>
      </c>
      <c r="BL197" s="56">
        <f t="shared" si="227"/>
        <v>999999</v>
      </c>
      <c r="BM197" s="183">
        <f t="shared" si="228"/>
        <v>99999.000000985005</v>
      </c>
      <c r="BN197" s="61">
        <v>181</v>
      </c>
      <c r="BO197" s="6">
        <f t="shared" si="203"/>
        <v>999999</v>
      </c>
      <c r="BP197" s="6">
        <f t="shared" si="204"/>
        <v>999999</v>
      </c>
      <c r="BQ197" s="6" t="str">
        <f t="shared" si="229"/>
        <v>x</v>
      </c>
      <c r="BR197" s="206">
        <f t="shared" si="205"/>
        <v>99999.000000985005</v>
      </c>
      <c r="BS197" s="6">
        <f t="shared" si="206"/>
        <v>99999.000000985005</v>
      </c>
      <c r="BT197" s="6" t="str">
        <f t="shared" si="230"/>
        <v>x</v>
      </c>
      <c r="BU197" s="6" t="str">
        <f t="shared" si="207"/>
        <v/>
      </c>
      <c r="BW197" s="82">
        <f t="shared" si="231"/>
        <v>9999999999</v>
      </c>
      <c r="BX197" s="80" t="str">
        <f t="shared" si="208"/>
        <v>x</v>
      </c>
      <c r="BY197" s="80" t="str">
        <f t="shared" si="209"/>
        <v/>
      </c>
      <c r="BZ197" s="56" t="str">
        <f t="shared" si="232"/>
        <v/>
      </c>
      <c r="CA197" s="56" t="str">
        <f t="shared" si="233"/>
        <v/>
      </c>
      <c r="CB197" s="88">
        <f t="shared" si="234"/>
        <v>0</v>
      </c>
      <c r="CC197" s="56" t="str">
        <f t="shared" si="210"/>
        <v/>
      </c>
      <c r="CD197" s="56"/>
      <c r="CE197" s="56"/>
      <c r="CF197" s="56"/>
      <c r="CG197" s="56"/>
      <c r="CH197" s="169">
        <f t="shared" si="235"/>
        <v>9999999999</v>
      </c>
      <c r="CI197" s="170">
        <f t="shared" si="236"/>
        <v>9999999999</v>
      </c>
      <c r="CJ197" s="171">
        <f t="shared" si="237"/>
        <v>9999999999</v>
      </c>
      <c r="CK197" s="172" t="str">
        <f t="shared" si="238"/>
        <v/>
      </c>
      <c r="CL197" s="173" t="str">
        <f t="shared" si="211"/>
        <v>x</v>
      </c>
      <c r="CN197" s="6" t="str">
        <f t="shared" si="239"/>
        <v/>
      </c>
      <c r="CO197" s="293" t="e">
        <f t="shared" ca="1" si="249"/>
        <v>#N/A</v>
      </c>
      <c r="CP197" s="6" t="e">
        <f t="shared" ca="1" si="240"/>
        <v>#N/A</v>
      </c>
      <c r="CQ197" s="61">
        <v>181</v>
      </c>
      <c r="CR197" s="6">
        <f t="shared" si="212"/>
        <v>0</v>
      </c>
      <c r="CS197" s="6">
        <f t="shared" si="213"/>
        <v>0</v>
      </c>
      <c r="CT197" s="56" t="str">
        <f t="shared" si="214"/>
        <v/>
      </c>
      <c r="CU197" s="76">
        <f t="shared" si="215"/>
        <v>0</v>
      </c>
      <c r="CV197" s="76">
        <f t="shared" si="216"/>
        <v>0</v>
      </c>
      <c r="CX197" s="6" t="str">
        <f t="shared" si="217"/>
        <v/>
      </c>
      <c r="CY197" s="6" t="str">
        <f t="shared" si="218"/>
        <v/>
      </c>
      <c r="CZ197" s="6" t="str">
        <f t="shared" si="219"/>
        <v/>
      </c>
      <c r="DA197" s="56" t="str">
        <f>9&amp;$DA$187&amp;"div"</f>
        <v>94adiv</v>
      </c>
      <c r="DB197" s="56">
        <f t="shared" si="261"/>
        <v>0</v>
      </c>
      <c r="DG197" s="56" t="str">
        <f t="shared" si="220"/>
        <v/>
      </c>
      <c r="DH197" s="6">
        <f t="shared" si="221"/>
        <v>0</v>
      </c>
      <c r="DK197" s="6">
        <f t="shared" si="257"/>
        <v>0</v>
      </c>
      <c r="DL197" s="6" t="e">
        <f t="shared" si="258"/>
        <v>#N/A</v>
      </c>
      <c r="DN197" s="6" t="e">
        <f t="shared" si="256"/>
        <v>#N/A</v>
      </c>
      <c r="DP197" s="6" t="str">
        <f t="shared" si="222"/>
        <v/>
      </c>
      <c r="DQ197" s="293">
        <f t="shared" ca="1" si="251"/>
        <v>191</v>
      </c>
      <c r="DR197" s="6" t="str">
        <f t="shared" ca="1" si="241"/>
        <v>x</v>
      </c>
      <c r="DU197" s="293" t="e">
        <f t="shared" ca="1" si="242"/>
        <v>#N/A</v>
      </c>
      <c r="DV197" s="5"/>
      <c r="DW197" s="293" t="e">
        <f t="shared" ca="1" si="252"/>
        <v>#N/A</v>
      </c>
      <c r="DZ197" s="293" t="e">
        <f t="shared" ca="1" si="243"/>
        <v>#N/A</v>
      </c>
      <c r="EA197" s="293" t="e">
        <f t="shared" ca="1" si="244"/>
        <v>#N/A</v>
      </c>
      <c r="EB197" s="293" t="e">
        <f t="shared" ca="1" si="245"/>
        <v>#N/A</v>
      </c>
      <c r="EE197" s="6" t="str">
        <f t="shared" si="246"/>
        <v/>
      </c>
      <c r="EF197" s="293" t="e">
        <f t="shared" ca="1" si="247"/>
        <v>#N/A</v>
      </c>
      <c r="EG197" s="6" t="e">
        <f t="shared" ca="1" si="223"/>
        <v>#N/A</v>
      </c>
    </row>
    <row r="198" spans="3:137" x14ac:dyDescent="0.2">
      <c r="C198" s="75"/>
      <c r="D198" s="184" t="str">
        <f t="shared" si="186"/>
        <v/>
      </c>
      <c r="E198" s="649" t="str">
        <f t="shared" si="253"/>
        <v/>
      </c>
      <c r="F198" s="607" t="str">
        <f t="shared" si="185"/>
        <v>x</v>
      </c>
      <c r="G198" s="650"/>
      <c r="H198" s="651"/>
      <c r="I198" s="651"/>
      <c r="J198" s="651"/>
      <c r="K198" s="652"/>
      <c r="L198" s="889"/>
      <c r="M198" s="889"/>
      <c r="N198" s="653"/>
      <c r="O198" s="651"/>
      <c r="P198" s="651"/>
      <c r="Q198" s="654"/>
      <c r="R198" s="655"/>
      <c r="S198" s="607" t="str">
        <f t="shared" si="187"/>
        <v/>
      </c>
      <c r="T198" s="656" t="str">
        <f t="shared" si="188"/>
        <v/>
      </c>
      <c r="U198" s="656" t="str">
        <f t="shared" si="224"/>
        <v/>
      </c>
      <c r="V198" s="656" t="str">
        <f t="shared" si="189"/>
        <v/>
      </c>
      <c r="W198" s="719"/>
      <c r="X198" s="660"/>
      <c r="Y198" s="656" t="str">
        <f t="shared" si="255"/>
        <v/>
      </c>
      <c r="Z198" s="659"/>
      <c r="AA198" s="654"/>
      <c r="AB198" s="656" t="str">
        <f t="shared" si="190"/>
        <v/>
      </c>
      <c r="AC198" s="661" t="str">
        <f t="shared" si="225"/>
        <v/>
      </c>
      <c r="AE198" s="658" t="str">
        <f t="shared" si="191"/>
        <v/>
      </c>
      <c r="AF198" s="659"/>
      <c r="AT198" s="805" t="str">
        <f t="shared" si="250"/>
        <v/>
      </c>
      <c r="AU198" t="str">
        <f t="shared" si="226"/>
        <v/>
      </c>
      <c r="AV198" s="6" t="str">
        <f t="shared" si="192"/>
        <v/>
      </c>
      <c r="AW198" s="317" t="str">
        <f t="shared" si="193"/>
        <v/>
      </c>
      <c r="AX198" s="158" t="str">
        <f t="shared" si="194"/>
        <v/>
      </c>
      <c r="AY198" s="158" t="str">
        <f t="shared" si="195"/>
        <v/>
      </c>
      <c r="AZ198" s="309" t="str">
        <f t="shared" si="260"/>
        <v/>
      </c>
      <c r="BA198" s="318" t="str">
        <f t="shared" si="196"/>
        <v/>
      </c>
      <c r="BB198" s="473" t="str">
        <f t="shared" si="197"/>
        <v/>
      </c>
      <c r="BC198" s="80" t="str">
        <f t="shared" si="248"/>
        <v/>
      </c>
      <c r="BD198" s="56">
        <f t="shared" si="198"/>
        <v>1</v>
      </c>
      <c r="BF198" s="56" t="str">
        <f t="shared" si="199"/>
        <v/>
      </c>
      <c r="BG198" s="56" t="str">
        <f t="shared" si="200"/>
        <v/>
      </c>
      <c r="BH198" s="6" t="str">
        <f t="shared" si="201"/>
        <v/>
      </c>
      <c r="BI198" s="6">
        <v>713</v>
      </c>
      <c r="BJ198" s="56" t="str">
        <f>Stam!F185</f>
        <v>713 Kostprijs Inkopen 3</v>
      </c>
      <c r="BK198" s="6" t="str">
        <f t="shared" si="202"/>
        <v/>
      </c>
      <c r="BL198" s="56">
        <f t="shared" si="227"/>
        <v>999999</v>
      </c>
      <c r="BM198" s="183">
        <f t="shared" si="228"/>
        <v>99999.000000989996</v>
      </c>
      <c r="BN198" s="61">
        <v>182</v>
      </c>
      <c r="BO198" s="6">
        <f t="shared" si="203"/>
        <v>999999</v>
      </c>
      <c r="BP198" s="6">
        <f t="shared" si="204"/>
        <v>999999</v>
      </c>
      <c r="BQ198" s="6" t="str">
        <f t="shared" si="229"/>
        <v>x</v>
      </c>
      <c r="BR198" s="206">
        <f t="shared" si="205"/>
        <v>99999.000000989996</v>
      </c>
      <c r="BS198" s="6">
        <f t="shared" si="206"/>
        <v>99999.000000989996</v>
      </c>
      <c r="BT198" s="6" t="str">
        <f t="shared" si="230"/>
        <v>x</v>
      </c>
      <c r="BU198" s="6" t="str">
        <f t="shared" si="207"/>
        <v/>
      </c>
      <c r="BW198" s="82">
        <f t="shared" si="231"/>
        <v>9999999999</v>
      </c>
      <c r="BX198" s="80" t="str">
        <f t="shared" si="208"/>
        <v>x</v>
      </c>
      <c r="BY198" s="80" t="str">
        <f t="shared" si="209"/>
        <v/>
      </c>
      <c r="BZ198" s="56" t="str">
        <f t="shared" si="232"/>
        <v/>
      </c>
      <c r="CA198" s="56" t="str">
        <f t="shared" si="233"/>
        <v/>
      </c>
      <c r="CB198" s="88">
        <f t="shared" si="234"/>
        <v>0</v>
      </c>
      <c r="CC198" s="56" t="str">
        <f t="shared" si="210"/>
        <v/>
      </c>
      <c r="CD198" s="56"/>
      <c r="CE198" s="56"/>
      <c r="CF198" s="56"/>
      <c r="CG198" s="56"/>
      <c r="CH198" s="169">
        <f t="shared" si="235"/>
        <v>9999999999</v>
      </c>
      <c r="CI198" s="170">
        <f t="shared" si="236"/>
        <v>9999999999</v>
      </c>
      <c r="CJ198" s="171">
        <f t="shared" si="237"/>
        <v>9999999999</v>
      </c>
      <c r="CK198" s="172" t="str">
        <f t="shared" si="238"/>
        <v/>
      </c>
      <c r="CL198" s="173" t="str">
        <f t="shared" si="211"/>
        <v>x</v>
      </c>
      <c r="CN198" s="6" t="str">
        <f t="shared" si="239"/>
        <v/>
      </c>
      <c r="CO198" s="293" t="e">
        <f t="shared" ca="1" si="249"/>
        <v>#N/A</v>
      </c>
      <c r="CP198" s="6" t="e">
        <f t="shared" ca="1" si="240"/>
        <v>#N/A</v>
      </c>
      <c r="CQ198" s="61">
        <v>182</v>
      </c>
      <c r="CR198" s="6">
        <f t="shared" si="212"/>
        <v>0</v>
      </c>
      <c r="CS198" s="6">
        <f t="shared" si="213"/>
        <v>0</v>
      </c>
      <c r="CT198" s="56" t="str">
        <f t="shared" si="214"/>
        <v/>
      </c>
      <c r="CU198" s="76">
        <f t="shared" si="215"/>
        <v>0</v>
      </c>
      <c r="CV198" s="76">
        <f t="shared" si="216"/>
        <v>0</v>
      </c>
      <c r="CX198" s="6" t="str">
        <f t="shared" si="217"/>
        <v/>
      </c>
      <c r="CY198" s="6" t="str">
        <f t="shared" si="218"/>
        <v/>
      </c>
      <c r="CZ198" s="6" t="str">
        <f t="shared" si="219"/>
        <v/>
      </c>
      <c r="DA198" s="56" t="str">
        <f>10&amp;$DA$187&amp;"div"</f>
        <v>104adiv</v>
      </c>
      <c r="DB198" s="56">
        <f t="shared" si="261"/>
        <v>0</v>
      </c>
      <c r="DG198" s="56" t="str">
        <f t="shared" si="220"/>
        <v/>
      </c>
      <c r="DH198" s="6">
        <f t="shared" si="221"/>
        <v>0</v>
      </c>
      <c r="DK198" s="6">
        <f t="shared" si="257"/>
        <v>0</v>
      </c>
      <c r="DL198" s="6" t="e">
        <f t="shared" si="258"/>
        <v>#N/A</v>
      </c>
      <c r="DN198" s="6" t="e">
        <f t="shared" si="256"/>
        <v>#N/A</v>
      </c>
      <c r="DP198" s="6" t="str">
        <f t="shared" si="222"/>
        <v/>
      </c>
      <c r="DQ198" s="293">
        <f t="shared" ca="1" si="251"/>
        <v>192</v>
      </c>
      <c r="DR198" s="6" t="str">
        <f t="shared" ca="1" si="241"/>
        <v>x</v>
      </c>
      <c r="DU198" s="293" t="e">
        <f t="shared" ca="1" si="242"/>
        <v>#N/A</v>
      </c>
      <c r="DV198" s="5"/>
      <c r="DW198" s="293" t="e">
        <f t="shared" ca="1" si="252"/>
        <v>#N/A</v>
      </c>
      <c r="DZ198" s="293" t="e">
        <f t="shared" ca="1" si="243"/>
        <v>#N/A</v>
      </c>
      <c r="EA198" s="293" t="e">
        <f t="shared" ca="1" si="244"/>
        <v>#N/A</v>
      </c>
      <c r="EB198" s="293" t="e">
        <f t="shared" ca="1" si="245"/>
        <v>#N/A</v>
      </c>
      <c r="EE198" s="6" t="str">
        <f t="shared" si="246"/>
        <v/>
      </c>
      <c r="EF198" s="293" t="e">
        <f t="shared" ca="1" si="247"/>
        <v>#N/A</v>
      </c>
      <c r="EG198" s="6" t="e">
        <f t="shared" ca="1" si="223"/>
        <v>#N/A</v>
      </c>
    </row>
    <row r="199" spans="3:137" x14ac:dyDescent="0.2">
      <c r="C199" s="75"/>
      <c r="D199" s="184" t="str">
        <f t="shared" si="186"/>
        <v/>
      </c>
      <c r="E199" s="649" t="str">
        <f t="shared" si="253"/>
        <v/>
      </c>
      <c r="F199" s="607" t="str">
        <f t="shared" si="185"/>
        <v>x</v>
      </c>
      <c r="G199" s="650"/>
      <c r="H199" s="651"/>
      <c r="I199" s="651"/>
      <c r="J199" s="651"/>
      <c r="K199" s="652"/>
      <c r="L199" s="889"/>
      <c r="M199" s="889"/>
      <c r="N199" s="653"/>
      <c r="O199" s="651"/>
      <c r="P199" s="651"/>
      <c r="Q199" s="654"/>
      <c r="R199" s="655"/>
      <c r="S199" s="607" t="str">
        <f t="shared" si="187"/>
        <v/>
      </c>
      <c r="T199" s="656" t="str">
        <f t="shared" si="188"/>
        <v/>
      </c>
      <c r="U199" s="656" t="str">
        <f t="shared" si="224"/>
        <v/>
      </c>
      <c r="V199" s="656" t="str">
        <f t="shared" si="189"/>
        <v/>
      </c>
      <c r="W199" s="719"/>
      <c r="X199" s="660"/>
      <c r="Y199" s="656" t="str">
        <f t="shared" si="255"/>
        <v/>
      </c>
      <c r="Z199" s="659"/>
      <c r="AA199" s="654"/>
      <c r="AB199" s="656" t="str">
        <f t="shared" si="190"/>
        <v/>
      </c>
      <c r="AC199" s="661" t="str">
        <f t="shared" si="225"/>
        <v/>
      </c>
      <c r="AE199" s="658" t="str">
        <f t="shared" si="191"/>
        <v/>
      </c>
      <c r="AF199" s="659"/>
      <c r="AT199" s="805" t="str">
        <f t="shared" si="250"/>
        <v/>
      </c>
      <c r="AU199" t="str">
        <f t="shared" si="226"/>
        <v/>
      </c>
      <c r="AV199" s="6" t="str">
        <f t="shared" si="192"/>
        <v/>
      </c>
      <c r="AW199" s="317" t="str">
        <f t="shared" si="193"/>
        <v/>
      </c>
      <c r="AX199" s="158" t="str">
        <f t="shared" si="194"/>
        <v/>
      </c>
      <c r="AY199" s="158" t="str">
        <f t="shared" si="195"/>
        <v/>
      </c>
      <c r="AZ199" s="309" t="str">
        <f t="shared" si="260"/>
        <v/>
      </c>
      <c r="BA199" s="318" t="str">
        <f t="shared" si="196"/>
        <v/>
      </c>
      <c r="BB199" s="473" t="str">
        <f t="shared" si="197"/>
        <v/>
      </c>
      <c r="BC199" s="80" t="str">
        <f t="shared" si="248"/>
        <v/>
      </c>
      <c r="BD199" s="56">
        <f t="shared" si="198"/>
        <v>1</v>
      </c>
      <c r="BF199" s="56" t="str">
        <f t="shared" si="199"/>
        <v/>
      </c>
      <c r="BG199" s="56" t="str">
        <f t="shared" si="200"/>
        <v/>
      </c>
      <c r="BH199" s="6" t="str">
        <f t="shared" si="201"/>
        <v/>
      </c>
      <c r="BI199" s="6">
        <v>714</v>
      </c>
      <c r="BJ199" s="56" t="str">
        <f>Stam!F186</f>
        <v>714 Kostprijs Inkopen 4</v>
      </c>
      <c r="BK199" s="6" t="str">
        <f t="shared" si="202"/>
        <v/>
      </c>
      <c r="BL199" s="56">
        <f t="shared" si="227"/>
        <v>999999</v>
      </c>
      <c r="BM199" s="183">
        <f t="shared" si="228"/>
        <v>99999.000000995002</v>
      </c>
      <c r="BN199" s="61">
        <v>183</v>
      </c>
      <c r="BO199" s="6">
        <f t="shared" si="203"/>
        <v>999999</v>
      </c>
      <c r="BP199" s="6">
        <f t="shared" si="204"/>
        <v>999999</v>
      </c>
      <c r="BQ199" s="6" t="str">
        <f t="shared" si="229"/>
        <v>x</v>
      </c>
      <c r="BR199" s="206">
        <f t="shared" si="205"/>
        <v>99999.000000995002</v>
      </c>
      <c r="BS199" s="6">
        <f t="shared" si="206"/>
        <v>99999.000000995002</v>
      </c>
      <c r="BT199" s="6" t="str">
        <f t="shared" si="230"/>
        <v>x</v>
      </c>
      <c r="BU199" s="6" t="str">
        <f t="shared" si="207"/>
        <v/>
      </c>
      <c r="BW199" s="82">
        <f t="shared" si="231"/>
        <v>9999999999</v>
      </c>
      <c r="BX199" s="80" t="str">
        <f t="shared" si="208"/>
        <v>x</v>
      </c>
      <c r="BY199" s="80" t="str">
        <f t="shared" si="209"/>
        <v/>
      </c>
      <c r="BZ199" s="56" t="str">
        <f t="shared" si="232"/>
        <v/>
      </c>
      <c r="CA199" s="56" t="str">
        <f t="shared" si="233"/>
        <v/>
      </c>
      <c r="CB199" s="88">
        <f t="shared" si="234"/>
        <v>0</v>
      </c>
      <c r="CC199" s="56" t="str">
        <f t="shared" si="210"/>
        <v/>
      </c>
      <c r="CD199" s="56"/>
      <c r="CE199" s="56"/>
      <c r="CF199" s="56"/>
      <c r="CG199" s="56"/>
      <c r="CH199" s="169">
        <f t="shared" si="235"/>
        <v>9999999999</v>
      </c>
      <c r="CI199" s="170">
        <f t="shared" si="236"/>
        <v>9999999999</v>
      </c>
      <c r="CJ199" s="171">
        <f t="shared" si="237"/>
        <v>9999999999</v>
      </c>
      <c r="CK199" s="172" t="str">
        <f t="shared" si="238"/>
        <v/>
      </c>
      <c r="CL199" s="173" t="str">
        <f t="shared" si="211"/>
        <v>x</v>
      </c>
      <c r="CN199" s="6" t="str">
        <f t="shared" si="239"/>
        <v/>
      </c>
      <c r="CO199" s="293" t="e">
        <f t="shared" ca="1" si="249"/>
        <v>#N/A</v>
      </c>
      <c r="CP199" s="6" t="e">
        <f t="shared" ca="1" si="240"/>
        <v>#N/A</v>
      </c>
      <c r="CQ199" s="61">
        <v>183</v>
      </c>
      <c r="CR199" s="6">
        <f t="shared" si="212"/>
        <v>0</v>
      </c>
      <c r="CS199" s="6">
        <f t="shared" si="213"/>
        <v>0</v>
      </c>
      <c r="CT199" s="56" t="str">
        <f t="shared" si="214"/>
        <v/>
      </c>
      <c r="CU199" s="76">
        <f t="shared" si="215"/>
        <v>0</v>
      </c>
      <c r="CV199" s="76">
        <f t="shared" si="216"/>
        <v>0</v>
      </c>
      <c r="CX199" s="6" t="str">
        <f t="shared" si="217"/>
        <v/>
      </c>
      <c r="CY199" s="6" t="str">
        <f t="shared" si="218"/>
        <v/>
      </c>
      <c r="CZ199" s="6" t="str">
        <f t="shared" si="219"/>
        <v/>
      </c>
      <c r="DA199" s="56" t="str">
        <f>11&amp;$DA$187&amp;"div"</f>
        <v>114adiv</v>
      </c>
      <c r="DB199" s="56">
        <f t="shared" si="261"/>
        <v>0</v>
      </c>
      <c r="DG199" s="56" t="str">
        <f t="shared" si="220"/>
        <v/>
      </c>
      <c r="DH199" s="6">
        <f t="shared" si="221"/>
        <v>0</v>
      </c>
      <c r="DK199" s="6">
        <f t="shared" si="257"/>
        <v>0</v>
      </c>
      <c r="DL199" s="6" t="e">
        <f t="shared" si="258"/>
        <v>#N/A</v>
      </c>
      <c r="DN199" s="6" t="e">
        <f t="shared" si="256"/>
        <v>#N/A</v>
      </c>
      <c r="DP199" s="6" t="str">
        <f t="shared" si="222"/>
        <v/>
      </c>
      <c r="DQ199" s="293">
        <f t="shared" ca="1" si="251"/>
        <v>193</v>
      </c>
      <c r="DR199" s="6" t="str">
        <f t="shared" ca="1" si="241"/>
        <v>x</v>
      </c>
      <c r="DU199" s="293" t="e">
        <f t="shared" ca="1" si="242"/>
        <v>#N/A</v>
      </c>
      <c r="DV199" s="5"/>
      <c r="DW199" s="293" t="e">
        <f t="shared" ca="1" si="252"/>
        <v>#N/A</v>
      </c>
      <c r="DZ199" s="293" t="e">
        <f t="shared" ca="1" si="243"/>
        <v>#N/A</v>
      </c>
      <c r="EA199" s="293" t="e">
        <f t="shared" ca="1" si="244"/>
        <v>#N/A</v>
      </c>
      <c r="EB199" s="293" t="e">
        <f t="shared" ca="1" si="245"/>
        <v>#N/A</v>
      </c>
      <c r="EE199" s="6" t="str">
        <f t="shared" si="246"/>
        <v/>
      </c>
      <c r="EF199" s="293" t="e">
        <f t="shared" ca="1" si="247"/>
        <v>#N/A</v>
      </c>
      <c r="EG199" s="6" t="e">
        <f t="shared" ca="1" si="223"/>
        <v>#N/A</v>
      </c>
    </row>
    <row r="200" spans="3:137" x14ac:dyDescent="0.2">
      <c r="C200" s="75"/>
      <c r="D200" s="184" t="str">
        <f t="shared" si="186"/>
        <v/>
      </c>
      <c r="E200" s="649" t="str">
        <f t="shared" si="253"/>
        <v/>
      </c>
      <c r="F200" s="607" t="str">
        <f t="shared" si="185"/>
        <v>x</v>
      </c>
      <c r="G200" s="650"/>
      <c r="H200" s="651"/>
      <c r="I200" s="651"/>
      <c r="J200" s="651"/>
      <c r="K200" s="652"/>
      <c r="L200" s="889"/>
      <c r="M200" s="889"/>
      <c r="N200" s="653"/>
      <c r="O200" s="651"/>
      <c r="P200" s="651"/>
      <c r="Q200" s="654"/>
      <c r="R200" s="655"/>
      <c r="S200" s="607" t="str">
        <f t="shared" si="187"/>
        <v/>
      </c>
      <c r="T200" s="656" t="str">
        <f t="shared" si="188"/>
        <v/>
      </c>
      <c r="U200" s="656" t="str">
        <f t="shared" si="224"/>
        <v/>
      </c>
      <c r="V200" s="656" t="str">
        <f t="shared" si="189"/>
        <v/>
      </c>
      <c r="W200" s="719"/>
      <c r="X200" s="660"/>
      <c r="Y200" s="656" t="str">
        <f t="shared" si="255"/>
        <v/>
      </c>
      <c r="Z200" s="659"/>
      <c r="AA200" s="654"/>
      <c r="AB200" s="656" t="str">
        <f t="shared" si="190"/>
        <v/>
      </c>
      <c r="AC200" s="661" t="str">
        <f t="shared" si="225"/>
        <v/>
      </c>
      <c r="AE200" s="658" t="str">
        <f t="shared" si="191"/>
        <v/>
      </c>
      <c r="AF200" s="659"/>
      <c r="AT200" s="805" t="str">
        <f t="shared" si="250"/>
        <v/>
      </c>
      <c r="AU200" t="str">
        <f t="shared" si="226"/>
        <v/>
      </c>
      <c r="AV200" s="6" t="str">
        <f t="shared" si="192"/>
        <v/>
      </c>
      <c r="AW200" s="317" t="str">
        <f t="shared" si="193"/>
        <v/>
      </c>
      <c r="AX200" s="158" t="str">
        <f t="shared" si="194"/>
        <v/>
      </c>
      <c r="AY200" s="158" t="str">
        <f t="shared" si="195"/>
        <v/>
      </c>
      <c r="AZ200" s="309" t="str">
        <f t="shared" si="260"/>
        <v/>
      </c>
      <c r="BA200" s="318" t="str">
        <f t="shared" si="196"/>
        <v/>
      </c>
      <c r="BB200" s="473" t="str">
        <f t="shared" si="197"/>
        <v/>
      </c>
      <c r="BC200" s="80" t="str">
        <f t="shared" si="248"/>
        <v/>
      </c>
      <c r="BD200" s="56">
        <f t="shared" si="198"/>
        <v>1</v>
      </c>
      <c r="BF200" s="56" t="str">
        <f t="shared" si="199"/>
        <v/>
      </c>
      <c r="BG200" s="56" t="str">
        <f t="shared" si="200"/>
        <v/>
      </c>
      <c r="BH200" s="6" t="str">
        <f t="shared" si="201"/>
        <v/>
      </c>
      <c r="BI200" s="6">
        <v>715</v>
      </c>
      <c r="BJ200" s="56" t="str">
        <f>Stam!F187</f>
        <v>715 Kostprijs Inkopen 5</v>
      </c>
      <c r="BK200" s="6" t="str">
        <f t="shared" si="202"/>
        <v/>
      </c>
      <c r="BL200" s="56">
        <f t="shared" si="227"/>
        <v>999999</v>
      </c>
      <c r="BM200" s="183">
        <f t="shared" si="228"/>
        <v>99999.000000999993</v>
      </c>
      <c r="BN200" s="61">
        <v>184</v>
      </c>
      <c r="BO200" s="6">
        <f t="shared" si="203"/>
        <v>999999</v>
      </c>
      <c r="BP200" s="6">
        <f t="shared" si="204"/>
        <v>999999</v>
      </c>
      <c r="BQ200" s="6" t="str">
        <f t="shared" si="229"/>
        <v>x</v>
      </c>
      <c r="BR200" s="206">
        <f t="shared" si="205"/>
        <v>99999.000000999993</v>
      </c>
      <c r="BS200" s="6">
        <f t="shared" si="206"/>
        <v>99999.000000999993</v>
      </c>
      <c r="BT200" s="6" t="str">
        <f t="shared" si="230"/>
        <v>x</v>
      </c>
      <c r="BU200" s="6" t="str">
        <f t="shared" si="207"/>
        <v/>
      </c>
      <c r="BW200" s="82">
        <f t="shared" si="231"/>
        <v>9999999999</v>
      </c>
      <c r="BX200" s="80" t="str">
        <f t="shared" si="208"/>
        <v>x</v>
      </c>
      <c r="BY200" s="80" t="str">
        <f t="shared" si="209"/>
        <v/>
      </c>
      <c r="BZ200" s="56" t="str">
        <f t="shared" si="232"/>
        <v/>
      </c>
      <c r="CA200" s="56" t="str">
        <f t="shared" si="233"/>
        <v/>
      </c>
      <c r="CB200" s="88">
        <f t="shared" si="234"/>
        <v>0</v>
      </c>
      <c r="CC200" s="56" t="str">
        <f t="shared" si="210"/>
        <v/>
      </c>
      <c r="CD200" s="56"/>
      <c r="CE200" s="56"/>
      <c r="CF200" s="56"/>
      <c r="CG200" s="56"/>
      <c r="CH200" s="169">
        <f t="shared" si="235"/>
        <v>9999999999</v>
      </c>
      <c r="CI200" s="170">
        <f t="shared" si="236"/>
        <v>9999999999</v>
      </c>
      <c r="CJ200" s="171">
        <f t="shared" si="237"/>
        <v>9999999999</v>
      </c>
      <c r="CK200" s="172" t="str">
        <f t="shared" si="238"/>
        <v/>
      </c>
      <c r="CL200" s="173" t="str">
        <f t="shared" si="211"/>
        <v>x</v>
      </c>
      <c r="CN200" s="6" t="str">
        <f t="shared" si="239"/>
        <v/>
      </c>
      <c r="CO200" s="293" t="e">
        <f t="shared" ca="1" si="249"/>
        <v>#N/A</v>
      </c>
      <c r="CP200" s="6" t="e">
        <f t="shared" ca="1" si="240"/>
        <v>#N/A</v>
      </c>
      <c r="CQ200" s="61">
        <v>184</v>
      </c>
      <c r="CR200" s="6">
        <f t="shared" si="212"/>
        <v>0</v>
      </c>
      <c r="CS200" s="6">
        <f t="shared" si="213"/>
        <v>0</v>
      </c>
      <c r="CT200" s="56" t="str">
        <f t="shared" si="214"/>
        <v/>
      </c>
      <c r="CU200" s="76">
        <f t="shared" si="215"/>
        <v>0</v>
      </c>
      <c r="CV200" s="76">
        <f t="shared" si="216"/>
        <v>0</v>
      </c>
      <c r="CX200" s="6" t="str">
        <f t="shared" si="217"/>
        <v/>
      </c>
      <c r="CY200" s="6" t="str">
        <f t="shared" si="218"/>
        <v/>
      </c>
      <c r="CZ200" s="6" t="str">
        <f t="shared" si="219"/>
        <v/>
      </c>
      <c r="DA200" s="56" t="str">
        <f>12&amp;$DA$187&amp;"div"</f>
        <v>124adiv</v>
      </c>
      <c r="DB200" s="56">
        <f t="shared" si="261"/>
        <v>0</v>
      </c>
      <c r="DG200" s="56" t="str">
        <f t="shared" si="220"/>
        <v/>
      </c>
      <c r="DH200" s="6">
        <f t="shared" si="221"/>
        <v>0</v>
      </c>
      <c r="DK200" s="6">
        <f t="shared" si="257"/>
        <v>0</v>
      </c>
      <c r="DL200" s="6" t="e">
        <f t="shared" si="258"/>
        <v>#N/A</v>
      </c>
      <c r="DN200" s="6" t="e">
        <f t="shared" si="256"/>
        <v>#N/A</v>
      </c>
      <c r="DP200" s="6" t="str">
        <f t="shared" si="222"/>
        <v/>
      </c>
      <c r="DQ200" s="293">
        <f t="shared" ca="1" si="251"/>
        <v>194</v>
      </c>
      <c r="DR200" s="6" t="str">
        <f t="shared" ca="1" si="241"/>
        <v>x</v>
      </c>
      <c r="DU200" s="293" t="e">
        <f t="shared" ca="1" si="242"/>
        <v>#N/A</v>
      </c>
      <c r="DV200" s="5"/>
      <c r="DW200" s="293" t="e">
        <f t="shared" ca="1" si="252"/>
        <v>#N/A</v>
      </c>
      <c r="DZ200" s="293" t="e">
        <f t="shared" ca="1" si="243"/>
        <v>#N/A</v>
      </c>
      <c r="EA200" s="293" t="e">
        <f t="shared" ca="1" si="244"/>
        <v>#N/A</v>
      </c>
      <c r="EB200" s="293" t="e">
        <f t="shared" ca="1" si="245"/>
        <v>#N/A</v>
      </c>
      <c r="EE200" s="6" t="str">
        <f t="shared" si="246"/>
        <v/>
      </c>
      <c r="EF200" s="293" t="e">
        <f t="shared" ca="1" si="247"/>
        <v>#N/A</v>
      </c>
      <c r="EG200" s="6" t="e">
        <f t="shared" ca="1" si="223"/>
        <v>#N/A</v>
      </c>
    </row>
    <row r="201" spans="3:137" x14ac:dyDescent="0.2">
      <c r="C201" s="75"/>
      <c r="D201" s="184" t="str">
        <f t="shared" si="186"/>
        <v/>
      </c>
      <c r="E201" s="649" t="str">
        <f t="shared" si="253"/>
        <v/>
      </c>
      <c r="F201" s="607" t="str">
        <f t="shared" si="185"/>
        <v>x</v>
      </c>
      <c r="G201" s="650"/>
      <c r="H201" s="651"/>
      <c r="I201" s="651"/>
      <c r="J201" s="651"/>
      <c r="K201" s="652"/>
      <c r="L201" s="889"/>
      <c r="M201" s="889"/>
      <c r="N201" s="653"/>
      <c r="O201" s="651"/>
      <c r="P201" s="651"/>
      <c r="Q201" s="654"/>
      <c r="R201" s="655"/>
      <c r="S201" s="607" t="str">
        <f t="shared" si="187"/>
        <v/>
      </c>
      <c r="T201" s="656" t="str">
        <f t="shared" si="188"/>
        <v/>
      </c>
      <c r="U201" s="656" t="str">
        <f t="shared" si="224"/>
        <v/>
      </c>
      <c r="V201" s="656" t="str">
        <f t="shared" si="189"/>
        <v/>
      </c>
      <c r="W201" s="719"/>
      <c r="X201" s="660"/>
      <c r="Y201" s="656" t="str">
        <f t="shared" si="255"/>
        <v/>
      </c>
      <c r="Z201" s="659"/>
      <c r="AA201" s="654"/>
      <c r="AB201" s="656" t="str">
        <f t="shared" si="190"/>
        <v/>
      </c>
      <c r="AC201" s="661" t="str">
        <f t="shared" si="225"/>
        <v/>
      </c>
      <c r="AE201" s="658" t="str">
        <f t="shared" si="191"/>
        <v/>
      </c>
      <c r="AF201" s="659"/>
      <c r="AT201" s="805" t="str">
        <f t="shared" si="250"/>
        <v/>
      </c>
      <c r="AU201" t="str">
        <f t="shared" si="226"/>
        <v/>
      </c>
      <c r="AV201" s="6" t="str">
        <f t="shared" si="192"/>
        <v/>
      </c>
      <c r="AW201" s="317" t="str">
        <f t="shared" si="193"/>
        <v/>
      </c>
      <c r="AX201" s="158" t="str">
        <f t="shared" si="194"/>
        <v/>
      </c>
      <c r="AY201" s="158" t="str">
        <f t="shared" si="195"/>
        <v/>
      </c>
      <c r="AZ201" s="309" t="str">
        <f t="shared" si="260"/>
        <v/>
      </c>
      <c r="BA201" s="318" t="str">
        <f t="shared" si="196"/>
        <v/>
      </c>
      <c r="BB201" s="473" t="str">
        <f t="shared" si="197"/>
        <v/>
      </c>
      <c r="BC201" s="80" t="str">
        <f t="shared" si="248"/>
        <v/>
      </c>
      <c r="BD201" s="56">
        <f t="shared" si="198"/>
        <v>1</v>
      </c>
      <c r="BF201" s="56" t="str">
        <f t="shared" si="199"/>
        <v/>
      </c>
      <c r="BG201" s="56" t="str">
        <f t="shared" si="200"/>
        <v/>
      </c>
      <c r="BH201" s="6" t="str">
        <f t="shared" si="201"/>
        <v/>
      </c>
      <c r="BI201" s="6">
        <v>720</v>
      </c>
      <c r="BJ201" s="56" t="str">
        <f>Stam!F188</f>
        <v>720 Kostprijs Inkopen 6</v>
      </c>
      <c r="BK201" s="6" t="str">
        <f t="shared" si="202"/>
        <v/>
      </c>
      <c r="BL201" s="56">
        <f t="shared" si="227"/>
        <v>999999</v>
      </c>
      <c r="BM201" s="183">
        <f t="shared" si="228"/>
        <v>99999.000001004999</v>
      </c>
      <c r="BN201" s="61">
        <v>185</v>
      </c>
      <c r="BO201" s="6">
        <f t="shared" si="203"/>
        <v>999999</v>
      </c>
      <c r="BP201" s="6">
        <f t="shared" si="204"/>
        <v>999999</v>
      </c>
      <c r="BQ201" s="6" t="str">
        <f t="shared" si="229"/>
        <v>x</v>
      </c>
      <c r="BR201" s="206">
        <f t="shared" si="205"/>
        <v>99999.000001004999</v>
      </c>
      <c r="BS201" s="6">
        <f t="shared" si="206"/>
        <v>99999.000001004999</v>
      </c>
      <c r="BT201" s="6" t="str">
        <f t="shared" si="230"/>
        <v>x</v>
      </c>
      <c r="BU201" s="6" t="str">
        <f t="shared" si="207"/>
        <v/>
      </c>
      <c r="BW201" s="82">
        <f t="shared" si="231"/>
        <v>9999999999</v>
      </c>
      <c r="BX201" s="80" t="str">
        <f t="shared" si="208"/>
        <v>x</v>
      </c>
      <c r="BY201" s="80" t="str">
        <f t="shared" si="209"/>
        <v/>
      </c>
      <c r="BZ201" s="56" t="str">
        <f t="shared" si="232"/>
        <v/>
      </c>
      <c r="CA201" s="56" t="str">
        <f t="shared" si="233"/>
        <v/>
      </c>
      <c r="CB201" s="88">
        <f t="shared" si="234"/>
        <v>0</v>
      </c>
      <c r="CC201" s="56" t="str">
        <f t="shared" si="210"/>
        <v/>
      </c>
      <c r="CD201" s="56"/>
      <c r="CE201" s="56"/>
      <c r="CF201" s="56"/>
      <c r="CG201" s="56"/>
      <c r="CH201" s="169">
        <f t="shared" si="235"/>
        <v>9999999999</v>
      </c>
      <c r="CI201" s="170">
        <f t="shared" si="236"/>
        <v>9999999999</v>
      </c>
      <c r="CJ201" s="171">
        <f t="shared" si="237"/>
        <v>9999999999</v>
      </c>
      <c r="CK201" s="172" t="str">
        <f t="shared" si="238"/>
        <v/>
      </c>
      <c r="CL201" s="173" t="str">
        <f t="shared" si="211"/>
        <v>x</v>
      </c>
      <c r="CN201" s="6" t="str">
        <f t="shared" si="239"/>
        <v/>
      </c>
      <c r="CO201" s="293" t="e">
        <f t="shared" ca="1" si="249"/>
        <v>#N/A</v>
      </c>
      <c r="CP201" s="6" t="e">
        <f t="shared" ca="1" si="240"/>
        <v>#N/A</v>
      </c>
      <c r="CQ201" s="61">
        <v>185</v>
      </c>
      <c r="CR201" s="6">
        <f t="shared" si="212"/>
        <v>0</v>
      </c>
      <c r="CS201" s="6">
        <f t="shared" si="213"/>
        <v>0</v>
      </c>
      <c r="CT201" s="56" t="str">
        <f t="shared" si="214"/>
        <v/>
      </c>
      <c r="CU201" s="76">
        <f t="shared" si="215"/>
        <v>0</v>
      </c>
      <c r="CV201" s="76">
        <f t="shared" si="216"/>
        <v>0</v>
      </c>
      <c r="CX201" s="6" t="str">
        <f t="shared" si="217"/>
        <v/>
      </c>
      <c r="CY201" s="6" t="str">
        <f t="shared" si="218"/>
        <v/>
      </c>
      <c r="CZ201" s="6" t="str">
        <f t="shared" si="219"/>
        <v/>
      </c>
      <c r="DB201" s="203">
        <f>SUM(DB189:DB200)</f>
        <v>0</v>
      </c>
      <c r="DG201" s="56" t="str">
        <f t="shared" si="220"/>
        <v/>
      </c>
      <c r="DH201" s="6">
        <f t="shared" si="221"/>
        <v>0</v>
      </c>
      <c r="DK201" s="6">
        <f t="shared" si="257"/>
        <v>0</v>
      </c>
      <c r="DL201" s="6" t="e">
        <f t="shared" si="258"/>
        <v>#N/A</v>
      </c>
      <c r="DN201" s="6" t="e">
        <f t="shared" si="256"/>
        <v>#N/A</v>
      </c>
      <c r="DP201" s="6" t="str">
        <f t="shared" si="222"/>
        <v/>
      </c>
      <c r="DQ201" s="293">
        <f t="shared" ca="1" si="251"/>
        <v>195</v>
      </c>
      <c r="DR201" s="6" t="str">
        <f t="shared" ca="1" si="241"/>
        <v>x</v>
      </c>
      <c r="DU201" s="293" t="e">
        <f t="shared" ca="1" si="242"/>
        <v>#N/A</v>
      </c>
      <c r="DV201" s="5"/>
      <c r="DW201" s="293" t="e">
        <f t="shared" ca="1" si="252"/>
        <v>#N/A</v>
      </c>
      <c r="DZ201" s="293" t="e">
        <f t="shared" ca="1" si="243"/>
        <v>#N/A</v>
      </c>
      <c r="EA201" s="293" t="e">
        <f t="shared" ca="1" si="244"/>
        <v>#N/A</v>
      </c>
      <c r="EB201" s="293" t="e">
        <f t="shared" ca="1" si="245"/>
        <v>#N/A</v>
      </c>
      <c r="EE201" s="6" t="str">
        <f t="shared" si="246"/>
        <v/>
      </c>
      <c r="EF201" s="293" t="e">
        <f t="shared" ca="1" si="247"/>
        <v>#N/A</v>
      </c>
      <c r="EG201" s="6" t="e">
        <f t="shared" ca="1" si="223"/>
        <v>#N/A</v>
      </c>
    </row>
    <row r="202" spans="3:137" x14ac:dyDescent="0.2">
      <c r="C202" s="75"/>
      <c r="D202" s="184" t="str">
        <f t="shared" si="186"/>
        <v/>
      </c>
      <c r="E202" s="649" t="str">
        <f t="shared" si="253"/>
        <v/>
      </c>
      <c r="F202" s="607" t="str">
        <f t="shared" ref="F202:F265" si="262">IF(F201="x","x",IF(OR(H202="",G202="",P202=""),"x",IF(ISERROR(BC201),"x",F201+1)))</f>
        <v>x</v>
      </c>
      <c r="G202" s="650"/>
      <c r="H202" s="651"/>
      <c r="I202" s="651"/>
      <c r="J202" s="651"/>
      <c r="K202" s="652"/>
      <c r="L202" s="889"/>
      <c r="M202" s="889"/>
      <c r="N202" s="653"/>
      <c r="O202" s="651"/>
      <c r="P202" s="651"/>
      <c r="Q202" s="654"/>
      <c r="R202" s="655"/>
      <c r="S202" s="607" t="str">
        <f t="shared" si="187"/>
        <v/>
      </c>
      <c r="T202" s="656" t="str">
        <f t="shared" si="188"/>
        <v/>
      </c>
      <c r="U202" s="656" t="str">
        <f t="shared" si="224"/>
        <v/>
      </c>
      <c r="V202" s="656" t="str">
        <f t="shared" si="189"/>
        <v/>
      </c>
      <c r="W202" s="719"/>
      <c r="X202" s="660"/>
      <c r="Y202" s="656" t="str">
        <f t="shared" si="255"/>
        <v/>
      </c>
      <c r="Z202" s="659"/>
      <c r="AA202" s="654"/>
      <c r="AB202" s="656" t="str">
        <f t="shared" si="190"/>
        <v/>
      </c>
      <c r="AC202" s="661" t="str">
        <f t="shared" si="225"/>
        <v/>
      </c>
      <c r="AE202" s="658" t="str">
        <f t="shared" si="191"/>
        <v/>
      </c>
      <c r="AF202" s="659"/>
      <c r="AT202" s="805" t="str">
        <f t="shared" si="250"/>
        <v/>
      </c>
      <c r="AU202" t="str">
        <f t="shared" si="226"/>
        <v/>
      </c>
      <c r="AV202" s="6" t="str">
        <f t="shared" si="192"/>
        <v/>
      </c>
      <c r="AW202" s="317" t="str">
        <f t="shared" si="193"/>
        <v/>
      </c>
      <c r="AX202" s="158" t="str">
        <f t="shared" si="194"/>
        <v/>
      </c>
      <c r="AY202" s="158" t="str">
        <f t="shared" si="195"/>
        <v/>
      </c>
      <c r="AZ202" s="309" t="str">
        <f t="shared" si="260"/>
        <v/>
      </c>
      <c r="BA202" s="318" t="str">
        <f t="shared" si="196"/>
        <v/>
      </c>
      <c r="BB202" s="473" t="str">
        <f t="shared" si="197"/>
        <v/>
      </c>
      <c r="BC202" s="80" t="str">
        <f t="shared" si="248"/>
        <v/>
      </c>
      <c r="BD202" s="56">
        <f t="shared" si="198"/>
        <v>1</v>
      </c>
      <c r="BF202" s="56" t="str">
        <f t="shared" si="199"/>
        <v/>
      </c>
      <c r="BG202" s="56" t="str">
        <f t="shared" si="200"/>
        <v/>
      </c>
      <c r="BH202" s="6" t="str">
        <f t="shared" si="201"/>
        <v/>
      </c>
      <c r="BI202" s="6">
        <v>725</v>
      </c>
      <c r="BJ202" s="56" t="str">
        <f>Stam!F189</f>
        <v>725 Kostprijs Inkopen 7</v>
      </c>
      <c r="BK202" s="6" t="str">
        <f t="shared" si="202"/>
        <v/>
      </c>
      <c r="BL202" s="56">
        <f t="shared" si="227"/>
        <v>999999</v>
      </c>
      <c r="BM202" s="183">
        <f t="shared" si="228"/>
        <v>99999.000001010005</v>
      </c>
      <c r="BN202" s="61">
        <v>186</v>
      </c>
      <c r="BO202" s="6">
        <f t="shared" si="203"/>
        <v>999999</v>
      </c>
      <c r="BP202" s="6">
        <f t="shared" si="204"/>
        <v>999999</v>
      </c>
      <c r="BQ202" s="6" t="str">
        <f t="shared" si="229"/>
        <v>x</v>
      </c>
      <c r="BR202" s="206">
        <f t="shared" si="205"/>
        <v>99999.000001010005</v>
      </c>
      <c r="BS202" s="6">
        <f t="shared" si="206"/>
        <v>99999.000001010005</v>
      </c>
      <c r="BT202" s="6" t="str">
        <f t="shared" si="230"/>
        <v>x</v>
      </c>
      <c r="BU202" s="6" t="str">
        <f t="shared" si="207"/>
        <v/>
      </c>
      <c r="BW202" s="82">
        <f t="shared" si="231"/>
        <v>9999999999</v>
      </c>
      <c r="BX202" s="80" t="str">
        <f t="shared" si="208"/>
        <v>x</v>
      </c>
      <c r="BY202" s="80" t="str">
        <f t="shared" si="209"/>
        <v/>
      </c>
      <c r="BZ202" s="56" t="str">
        <f t="shared" si="232"/>
        <v/>
      </c>
      <c r="CA202" s="56" t="str">
        <f t="shared" si="233"/>
        <v/>
      </c>
      <c r="CB202" s="88">
        <f t="shared" si="234"/>
        <v>0</v>
      </c>
      <c r="CC202" s="56" t="str">
        <f t="shared" si="210"/>
        <v/>
      </c>
      <c r="CD202" s="56"/>
      <c r="CE202" s="56"/>
      <c r="CF202" s="56"/>
      <c r="CG202" s="56"/>
      <c r="CH202" s="169">
        <f t="shared" si="235"/>
        <v>9999999999</v>
      </c>
      <c r="CI202" s="170">
        <f t="shared" si="236"/>
        <v>9999999999</v>
      </c>
      <c r="CJ202" s="171">
        <f t="shared" si="237"/>
        <v>9999999999</v>
      </c>
      <c r="CK202" s="172" t="str">
        <f t="shared" si="238"/>
        <v/>
      </c>
      <c r="CL202" s="173" t="str">
        <f t="shared" si="211"/>
        <v>x</v>
      </c>
      <c r="CN202" s="6" t="str">
        <f t="shared" si="239"/>
        <v/>
      </c>
      <c r="CO202" s="293" t="e">
        <f t="shared" ca="1" si="249"/>
        <v>#N/A</v>
      </c>
      <c r="CP202" s="6" t="e">
        <f t="shared" ca="1" si="240"/>
        <v>#N/A</v>
      </c>
      <c r="CQ202" s="61">
        <v>186</v>
      </c>
      <c r="CR202" s="6">
        <f t="shared" si="212"/>
        <v>0</v>
      </c>
      <c r="CS202" s="6">
        <f t="shared" si="213"/>
        <v>0</v>
      </c>
      <c r="CT202" s="56" t="str">
        <f t="shared" si="214"/>
        <v/>
      </c>
      <c r="CU202" s="76">
        <f t="shared" si="215"/>
        <v>0</v>
      </c>
      <c r="CV202" s="76">
        <f t="shared" si="216"/>
        <v>0</v>
      </c>
      <c r="CX202" s="6" t="str">
        <f t="shared" si="217"/>
        <v/>
      </c>
      <c r="CY202" s="6" t="str">
        <f t="shared" si="218"/>
        <v/>
      </c>
      <c r="CZ202" s="6" t="str">
        <f t="shared" si="219"/>
        <v/>
      </c>
      <c r="DG202" s="56" t="str">
        <f t="shared" si="220"/>
        <v/>
      </c>
      <c r="DH202" s="6">
        <f t="shared" si="221"/>
        <v>0</v>
      </c>
      <c r="DK202" s="6">
        <f t="shared" si="257"/>
        <v>0</v>
      </c>
      <c r="DL202" s="6" t="e">
        <f t="shared" si="258"/>
        <v>#N/A</v>
      </c>
      <c r="DN202" s="6" t="e">
        <f t="shared" si="256"/>
        <v>#N/A</v>
      </c>
      <c r="DP202" s="6" t="str">
        <f t="shared" si="222"/>
        <v/>
      </c>
      <c r="DQ202" s="293">
        <f t="shared" ca="1" si="251"/>
        <v>196</v>
      </c>
      <c r="DR202" s="6" t="str">
        <f t="shared" ca="1" si="241"/>
        <v>x</v>
      </c>
      <c r="DU202" s="293" t="e">
        <f t="shared" ca="1" si="242"/>
        <v>#N/A</v>
      </c>
      <c r="DV202" s="5"/>
      <c r="DW202" s="293" t="e">
        <f t="shared" ca="1" si="252"/>
        <v>#N/A</v>
      </c>
      <c r="DZ202" s="293" t="e">
        <f t="shared" ca="1" si="243"/>
        <v>#N/A</v>
      </c>
      <c r="EA202" s="293" t="e">
        <f t="shared" ca="1" si="244"/>
        <v>#N/A</v>
      </c>
      <c r="EB202" s="293" t="e">
        <f t="shared" ca="1" si="245"/>
        <v>#N/A</v>
      </c>
      <c r="EE202" s="6" t="str">
        <f t="shared" si="246"/>
        <v/>
      </c>
      <c r="EF202" s="293" t="e">
        <f t="shared" ca="1" si="247"/>
        <v>#N/A</v>
      </c>
      <c r="EG202" s="6" t="e">
        <f t="shared" ca="1" si="223"/>
        <v>#N/A</v>
      </c>
    </row>
    <row r="203" spans="3:137" x14ac:dyDescent="0.2">
      <c r="C203" s="75"/>
      <c r="D203" s="184" t="str">
        <f t="shared" si="186"/>
        <v/>
      </c>
      <c r="E203" s="649" t="str">
        <f t="shared" si="253"/>
        <v/>
      </c>
      <c r="F203" s="607" t="str">
        <f t="shared" si="262"/>
        <v>x</v>
      </c>
      <c r="G203" s="650"/>
      <c r="H203" s="651"/>
      <c r="I203" s="651"/>
      <c r="J203" s="651"/>
      <c r="K203" s="652"/>
      <c r="L203" s="889"/>
      <c r="M203" s="889"/>
      <c r="N203" s="653"/>
      <c r="O203" s="651"/>
      <c r="P203" s="651"/>
      <c r="Q203" s="654"/>
      <c r="R203" s="655"/>
      <c r="S203" s="607" t="str">
        <f t="shared" si="187"/>
        <v/>
      </c>
      <c r="T203" s="656" t="str">
        <f t="shared" si="188"/>
        <v/>
      </c>
      <c r="U203" s="656" t="str">
        <f t="shared" si="224"/>
        <v/>
      </c>
      <c r="V203" s="656" t="str">
        <f t="shared" si="189"/>
        <v/>
      </c>
      <c r="W203" s="719"/>
      <c r="X203" s="660"/>
      <c r="Y203" s="656" t="str">
        <f t="shared" si="255"/>
        <v/>
      </c>
      <c r="Z203" s="659"/>
      <c r="AA203" s="654"/>
      <c r="AB203" s="656" t="str">
        <f t="shared" si="190"/>
        <v/>
      </c>
      <c r="AC203" s="661" t="str">
        <f t="shared" si="225"/>
        <v/>
      </c>
      <c r="AE203" s="658" t="str">
        <f t="shared" si="191"/>
        <v/>
      </c>
      <c r="AF203" s="659"/>
      <c r="AT203" s="805" t="str">
        <f t="shared" si="250"/>
        <v/>
      </c>
      <c r="AU203" t="str">
        <f t="shared" si="226"/>
        <v/>
      </c>
      <c r="AV203" s="6" t="str">
        <f t="shared" si="192"/>
        <v/>
      </c>
      <c r="AW203" s="317" t="str">
        <f t="shared" si="193"/>
        <v/>
      </c>
      <c r="AX203" s="158" t="str">
        <f t="shared" si="194"/>
        <v/>
      </c>
      <c r="AY203" s="158" t="str">
        <f t="shared" si="195"/>
        <v/>
      </c>
      <c r="AZ203" s="309" t="str">
        <f t="shared" si="260"/>
        <v/>
      </c>
      <c r="BA203" s="318" t="str">
        <f t="shared" si="196"/>
        <v/>
      </c>
      <c r="BB203" s="473" t="str">
        <f t="shared" si="197"/>
        <v/>
      </c>
      <c r="BC203" s="80" t="str">
        <f t="shared" si="248"/>
        <v/>
      </c>
      <c r="BD203" s="56">
        <f t="shared" si="198"/>
        <v>1</v>
      </c>
      <c r="BF203" s="56" t="str">
        <f t="shared" si="199"/>
        <v/>
      </c>
      <c r="BG203" s="56" t="str">
        <f t="shared" si="200"/>
        <v/>
      </c>
      <c r="BH203" s="6" t="str">
        <f t="shared" si="201"/>
        <v/>
      </c>
      <c r="BI203" s="6">
        <v>730</v>
      </c>
      <c r="BJ203" s="56" t="str">
        <f>Stam!F190</f>
        <v>730 Kostprijs Inkopen 8</v>
      </c>
      <c r="BK203" s="6" t="str">
        <f t="shared" si="202"/>
        <v/>
      </c>
      <c r="BL203" s="56">
        <f t="shared" si="227"/>
        <v>999999</v>
      </c>
      <c r="BM203" s="183">
        <f t="shared" si="228"/>
        <v>99999.000001014996</v>
      </c>
      <c r="BN203" s="61">
        <v>187</v>
      </c>
      <c r="BO203" s="6">
        <f t="shared" si="203"/>
        <v>999999</v>
      </c>
      <c r="BP203" s="6">
        <f t="shared" si="204"/>
        <v>999999</v>
      </c>
      <c r="BQ203" s="6" t="str">
        <f t="shared" si="229"/>
        <v>x</v>
      </c>
      <c r="BR203" s="206">
        <f t="shared" si="205"/>
        <v>99999.000001014996</v>
      </c>
      <c r="BS203" s="6">
        <f t="shared" si="206"/>
        <v>99999.000001014996</v>
      </c>
      <c r="BT203" s="6" t="str">
        <f t="shared" si="230"/>
        <v>x</v>
      </c>
      <c r="BU203" s="6" t="str">
        <f t="shared" si="207"/>
        <v/>
      </c>
      <c r="BW203" s="82">
        <f t="shared" si="231"/>
        <v>9999999999</v>
      </c>
      <c r="BX203" s="80" t="str">
        <f t="shared" si="208"/>
        <v>x</v>
      </c>
      <c r="BY203" s="80" t="str">
        <f t="shared" si="209"/>
        <v/>
      </c>
      <c r="BZ203" s="56" t="str">
        <f t="shared" si="232"/>
        <v/>
      </c>
      <c r="CA203" s="56" t="str">
        <f t="shared" si="233"/>
        <v/>
      </c>
      <c r="CB203" s="88">
        <f t="shared" si="234"/>
        <v>0</v>
      </c>
      <c r="CC203" s="56" t="str">
        <f t="shared" si="210"/>
        <v/>
      </c>
      <c r="CD203" s="56"/>
      <c r="CE203" s="56"/>
      <c r="CF203" s="56"/>
      <c r="CG203" s="56"/>
      <c r="CH203" s="169">
        <f t="shared" si="235"/>
        <v>9999999999</v>
      </c>
      <c r="CI203" s="170">
        <f t="shared" si="236"/>
        <v>9999999999</v>
      </c>
      <c r="CJ203" s="171">
        <f t="shared" si="237"/>
        <v>9999999999</v>
      </c>
      <c r="CK203" s="172" t="str">
        <f t="shared" si="238"/>
        <v/>
      </c>
      <c r="CL203" s="173" t="str">
        <f t="shared" si="211"/>
        <v>x</v>
      </c>
      <c r="CN203" s="6" t="str">
        <f t="shared" si="239"/>
        <v/>
      </c>
      <c r="CO203" s="293" t="e">
        <f t="shared" ca="1" si="249"/>
        <v>#N/A</v>
      </c>
      <c r="CP203" s="6" t="e">
        <f t="shared" ca="1" si="240"/>
        <v>#N/A</v>
      </c>
      <c r="CQ203" s="61">
        <v>187</v>
      </c>
      <c r="CR203" s="6">
        <f t="shared" si="212"/>
        <v>0</v>
      </c>
      <c r="CS203" s="6">
        <f t="shared" si="213"/>
        <v>0</v>
      </c>
      <c r="CT203" s="56" t="str">
        <f t="shared" si="214"/>
        <v/>
      </c>
      <c r="CU203" s="76">
        <f t="shared" si="215"/>
        <v>0</v>
      </c>
      <c r="CV203" s="76">
        <f t="shared" si="216"/>
        <v>0</v>
      </c>
      <c r="CX203" s="6" t="str">
        <f t="shared" si="217"/>
        <v/>
      </c>
      <c r="CY203" s="6" t="str">
        <f t="shared" si="218"/>
        <v/>
      </c>
      <c r="CZ203" s="6" t="str">
        <f t="shared" si="219"/>
        <v/>
      </c>
      <c r="DA203" s="56" t="s">
        <v>169</v>
      </c>
      <c r="DG203" s="56" t="str">
        <f t="shared" si="220"/>
        <v/>
      </c>
      <c r="DH203" s="6">
        <f t="shared" si="221"/>
        <v>0</v>
      </c>
      <c r="DK203" s="6">
        <f t="shared" si="257"/>
        <v>0</v>
      </c>
      <c r="DL203" s="6" t="e">
        <f t="shared" si="258"/>
        <v>#N/A</v>
      </c>
      <c r="DN203" s="6" t="e">
        <f t="shared" si="256"/>
        <v>#N/A</v>
      </c>
      <c r="DP203" s="6" t="str">
        <f t="shared" si="222"/>
        <v/>
      </c>
      <c r="DQ203" s="293">
        <f t="shared" ca="1" si="251"/>
        <v>197</v>
      </c>
      <c r="DR203" s="6" t="str">
        <f t="shared" ca="1" si="241"/>
        <v>x</v>
      </c>
      <c r="DU203" s="293" t="e">
        <f t="shared" ca="1" si="242"/>
        <v>#N/A</v>
      </c>
      <c r="DV203" s="5"/>
      <c r="DW203" s="293" t="e">
        <f t="shared" ca="1" si="252"/>
        <v>#N/A</v>
      </c>
      <c r="DZ203" s="293" t="e">
        <f t="shared" ca="1" si="243"/>
        <v>#N/A</v>
      </c>
      <c r="EA203" s="293" t="e">
        <f t="shared" ca="1" si="244"/>
        <v>#N/A</v>
      </c>
      <c r="EB203" s="293" t="e">
        <f t="shared" ca="1" si="245"/>
        <v>#N/A</v>
      </c>
      <c r="EE203" s="6" t="str">
        <f t="shared" si="246"/>
        <v/>
      </c>
      <c r="EF203" s="293" t="e">
        <f t="shared" ca="1" si="247"/>
        <v>#N/A</v>
      </c>
      <c r="EG203" s="6" t="e">
        <f t="shared" ca="1" si="223"/>
        <v>#N/A</v>
      </c>
    </row>
    <row r="204" spans="3:137" x14ac:dyDescent="0.2">
      <c r="C204" s="75"/>
      <c r="D204" s="184" t="str">
        <f t="shared" si="186"/>
        <v/>
      </c>
      <c r="E204" s="649" t="str">
        <f t="shared" si="253"/>
        <v/>
      </c>
      <c r="F204" s="607" t="str">
        <f t="shared" si="262"/>
        <v>x</v>
      </c>
      <c r="G204" s="650"/>
      <c r="H204" s="651"/>
      <c r="I204" s="651"/>
      <c r="J204" s="651"/>
      <c r="K204" s="652"/>
      <c r="L204" s="889"/>
      <c r="M204" s="889"/>
      <c r="N204" s="653"/>
      <c r="O204" s="651"/>
      <c r="P204" s="651"/>
      <c r="Q204" s="654"/>
      <c r="R204" s="655"/>
      <c r="S204" s="607" t="str">
        <f t="shared" si="187"/>
        <v/>
      </c>
      <c r="T204" s="656" t="str">
        <f t="shared" si="188"/>
        <v/>
      </c>
      <c r="U204" s="656" t="str">
        <f t="shared" si="224"/>
        <v/>
      </c>
      <c r="V204" s="656" t="str">
        <f t="shared" si="189"/>
        <v/>
      </c>
      <c r="W204" s="719"/>
      <c r="X204" s="660"/>
      <c r="Y204" s="656" t="str">
        <f t="shared" si="255"/>
        <v/>
      </c>
      <c r="Z204" s="659"/>
      <c r="AA204" s="654"/>
      <c r="AB204" s="656" t="str">
        <f t="shared" si="190"/>
        <v/>
      </c>
      <c r="AC204" s="661" t="str">
        <f t="shared" si="225"/>
        <v/>
      </c>
      <c r="AE204" s="658" t="str">
        <f t="shared" si="191"/>
        <v/>
      </c>
      <c r="AF204" s="659"/>
      <c r="AT204" s="805" t="str">
        <f t="shared" si="250"/>
        <v/>
      </c>
      <c r="AU204" t="str">
        <f t="shared" si="226"/>
        <v/>
      </c>
      <c r="AV204" s="6" t="str">
        <f t="shared" si="192"/>
        <v/>
      </c>
      <c r="AW204" s="317" t="str">
        <f t="shared" si="193"/>
        <v/>
      </c>
      <c r="AX204" s="158" t="str">
        <f t="shared" si="194"/>
        <v/>
      </c>
      <c r="AY204" s="158" t="str">
        <f t="shared" si="195"/>
        <v/>
      </c>
      <c r="AZ204" s="309" t="str">
        <f t="shared" si="260"/>
        <v/>
      </c>
      <c r="BA204" s="318" t="str">
        <f t="shared" si="196"/>
        <v/>
      </c>
      <c r="BB204" s="473" t="str">
        <f t="shared" si="197"/>
        <v/>
      </c>
      <c r="BC204" s="80" t="str">
        <f t="shared" si="248"/>
        <v/>
      </c>
      <c r="BD204" s="56">
        <f t="shared" si="198"/>
        <v>1</v>
      </c>
      <c r="BF204" s="56" t="str">
        <f t="shared" si="199"/>
        <v/>
      </c>
      <c r="BG204" s="56" t="str">
        <f t="shared" si="200"/>
        <v/>
      </c>
      <c r="BH204" s="6" t="str">
        <f t="shared" si="201"/>
        <v/>
      </c>
      <c r="BI204" s="6">
        <v>740</v>
      </c>
      <c r="BJ204" s="56" t="str">
        <f>Stam!F191</f>
        <v>740 Kostprijs Inkopen 9</v>
      </c>
      <c r="BK204" s="6" t="str">
        <f t="shared" si="202"/>
        <v/>
      </c>
      <c r="BL204" s="56">
        <f t="shared" si="227"/>
        <v>999999</v>
      </c>
      <c r="BM204" s="183">
        <f t="shared" si="228"/>
        <v>99999.000001020002</v>
      </c>
      <c r="BN204" s="61">
        <v>188</v>
      </c>
      <c r="BO204" s="6">
        <f t="shared" si="203"/>
        <v>999999</v>
      </c>
      <c r="BP204" s="6">
        <f t="shared" si="204"/>
        <v>999999</v>
      </c>
      <c r="BQ204" s="6" t="str">
        <f t="shared" si="229"/>
        <v>x</v>
      </c>
      <c r="BR204" s="206">
        <f t="shared" si="205"/>
        <v>99999.000001020002</v>
      </c>
      <c r="BS204" s="6">
        <f t="shared" si="206"/>
        <v>99999.000001020002</v>
      </c>
      <c r="BT204" s="6" t="str">
        <f t="shared" si="230"/>
        <v>x</v>
      </c>
      <c r="BU204" s="6" t="str">
        <f t="shared" si="207"/>
        <v/>
      </c>
      <c r="BW204" s="82">
        <f t="shared" si="231"/>
        <v>9999999999</v>
      </c>
      <c r="BX204" s="80" t="str">
        <f t="shared" si="208"/>
        <v>x</v>
      </c>
      <c r="BY204" s="80" t="str">
        <f t="shared" si="209"/>
        <v/>
      </c>
      <c r="BZ204" s="56" t="str">
        <f t="shared" si="232"/>
        <v/>
      </c>
      <c r="CA204" s="56" t="str">
        <f t="shared" si="233"/>
        <v/>
      </c>
      <c r="CB204" s="88">
        <f t="shared" si="234"/>
        <v>0</v>
      </c>
      <c r="CC204" s="56" t="str">
        <f t="shared" si="210"/>
        <v/>
      </c>
      <c r="CD204" s="56"/>
      <c r="CE204" s="56"/>
      <c r="CF204" s="56"/>
      <c r="CG204" s="56"/>
      <c r="CH204" s="169">
        <f t="shared" si="235"/>
        <v>9999999999</v>
      </c>
      <c r="CI204" s="170">
        <f t="shared" si="236"/>
        <v>9999999999</v>
      </c>
      <c r="CJ204" s="171">
        <f t="shared" si="237"/>
        <v>9999999999</v>
      </c>
      <c r="CK204" s="172" t="str">
        <f t="shared" si="238"/>
        <v/>
      </c>
      <c r="CL204" s="173" t="str">
        <f t="shared" si="211"/>
        <v>x</v>
      </c>
      <c r="CN204" s="6" t="str">
        <f t="shared" si="239"/>
        <v/>
      </c>
      <c r="CO204" s="293" t="e">
        <f t="shared" ca="1" si="249"/>
        <v>#N/A</v>
      </c>
      <c r="CP204" s="6" t="e">
        <f t="shared" ca="1" si="240"/>
        <v>#N/A</v>
      </c>
      <c r="CQ204" s="61">
        <v>188</v>
      </c>
      <c r="CR204" s="6">
        <f t="shared" si="212"/>
        <v>0</v>
      </c>
      <c r="CS204" s="6">
        <f t="shared" si="213"/>
        <v>0</v>
      </c>
      <c r="CT204" s="56" t="str">
        <f t="shared" si="214"/>
        <v/>
      </c>
      <c r="CU204" s="76">
        <f t="shared" si="215"/>
        <v>0</v>
      </c>
      <c r="CV204" s="76">
        <f t="shared" si="216"/>
        <v>0</v>
      </c>
      <c r="CX204" s="6" t="str">
        <f t="shared" si="217"/>
        <v/>
      </c>
      <c r="CY204" s="6" t="str">
        <f t="shared" si="218"/>
        <v/>
      </c>
      <c r="CZ204" s="6" t="str">
        <f t="shared" si="219"/>
        <v/>
      </c>
      <c r="DB204" s="56" t="s">
        <v>362</v>
      </c>
      <c r="DG204" s="56" t="str">
        <f t="shared" si="220"/>
        <v/>
      </c>
      <c r="DH204" s="6">
        <f t="shared" si="221"/>
        <v>0</v>
      </c>
      <c r="DK204" s="6">
        <f t="shared" si="257"/>
        <v>0</v>
      </c>
      <c r="DL204" s="6" t="e">
        <f t="shared" si="258"/>
        <v>#N/A</v>
      </c>
      <c r="DN204" s="6" t="e">
        <f t="shared" si="256"/>
        <v>#N/A</v>
      </c>
      <c r="DP204" s="6" t="str">
        <f t="shared" si="222"/>
        <v/>
      </c>
      <c r="DQ204" s="293">
        <f t="shared" ca="1" si="251"/>
        <v>198</v>
      </c>
      <c r="DR204" s="6" t="str">
        <f t="shared" ca="1" si="241"/>
        <v>x</v>
      </c>
      <c r="DU204" s="293" t="e">
        <f t="shared" ca="1" si="242"/>
        <v>#N/A</v>
      </c>
      <c r="DV204" s="5"/>
      <c r="DW204" s="293" t="e">
        <f t="shared" ca="1" si="252"/>
        <v>#N/A</v>
      </c>
      <c r="DZ204" s="293" t="e">
        <f t="shared" ca="1" si="243"/>
        <v>#N/A</v>
      </c>
      <c r="EA204" s="293" t="e">
        <f t="shared" ca="1" si="244"/>
        <v>#N/A</v>
      </c>
      <c r="EB204" s="293" t="e">
        <f t="shared" ca="1" si="245"/>
        <v>#N/A</v>
      </c>
      <c r="EE204" s="6" t="str">
        <f t="shared" si="246"/>
        <v/>
      </c>
      <c r="EF204" s="293" t="e">
        <f t="shared" ca="1" si="247"/>
        <v>#N/A</v>
      </c>
      <c r="EG204" s="6" t="e">
        <f t="shared" ca="1" si="223"/>
        <v>#N/A</v>
      </c>
    </row>
    <row r="205" spans="3:137" x14ac:dyDescent="0.2">
      <c r="C205" s="75"/>
      <c r="D205" s="184" t="str">
        <f t="shared" si="186"/>
        <v/>
      </c>
      <c r="E205" s="649" t="str">
        <f t="shared" si="253"/>
        <v/>
      </c>
      <c r="F205" s="607" t="str">
        <f t="shared" si="262"/>
        <v>x</v>
      </c>
      <c r="G205" s="650"/>
      <c r="H205" s="651"/>
      <c r="I205" s="651"/>
      <c r="J205" s="651"/>
      <c r="K205" s="652"/>
      <c r="L205" s="889"/>
      <c r="M205" s="889"/>
      <c r="N205" s="653"/>
      <c r="O205" s="651"/>
      <c r="P205" s="651"/>
      <c r="Q205" s="654"/>
      <c r="R205" s="655"/>
      <c r="S205" s="607" t="str">
        <f t="shared" si="187"/>
        <v/>
      </c>
      <c r="T205" s="656" t="str">
        <f t="shared" si="188"/>
        <v/>
      </c>
      <c r="U205" s="656" t="str">
        <f t="shared" si="224"/>
        <v/>
      </c>
      <c r="V205" s="656" t="str">
        <f t="shared" si="189"/>
        <v/>
      </c>
      <c r="W205" s="719"/>
      <c r="X205" s="660"/>
      <c r="Y205" s="656" t="str">
        <f t="shared" si="255"/>
        <v/>
      </c>
      <c r="Z205" s="659"/>
      <c r="AA205" s="654"/>
      <c r="AB205" s="656" t="str">
        <f t="shared" si="190"/>
        <v/>
      </c>
      <c r="AC205" s="661" t="str">
        <f t="shared" si="225"/>
        <v/>
      </c>
      <c r="AE205" s="658" t="str">
        <f t="shared" si="191"/>
        <v/>
      </c>
      <c r="AF205" s="659"/>
      <c r="AT205" s="805" t="str">
        <f t="shared" si="250"/>
        <v/>
      </c>
      <c r="AU205" t="str">
        <f t="shared" si="226"/>
        <v/>
      </c>
      <c r="AV205" s="6" t="str">
        <f t="shared" si="192"/>
        <v/>
      </c>
      <c r="AW205" s="317" t="str">
        <f t="shared" si="193"/>
        <v/>
      </c>
      <c r="AX205" s="158" t="str">
        <f t="shared" si="194"/>
        <v/>
      </c>
      <c r="AY205" s="158" t="str">
        <f t="shared" si="195"/>
        <v/>
      </c>
      <c r="AZ205" s="309" t="str">
        <f t="shared" si="260"/>
        <v/>
      </c>
      <c r="BA205" s="318" t="str">
        <f t="shared" si="196"/>
        <v/>
      </c>
      <c r="BB205" s="473" t="str">
        <f t="shared" si="197"/>
        <v/>
      </c>
      <c r="BC205" s="80" t="str">
        <f t="shared" si="248"/>
        <v/>
      </c>
      <c r="BD205" s="56">
        <f t="shared" si="198"/>
        <v>1</v>
      </c>
      <c r="BF205" s="56" t="str">
        <f t="shared" si="199"/>
        <v/>
      </c>
      <c r="BG205" s="56" t="str">
        <f t="shared" si="200"/>
        <v/>
      </c>
      <c r="BH205" s="6" t="str">
        <f t="shared" si="201"/>
        <v/>
      </c>
      <c r="BI205" s="6">
        <v>750</v>
      </c>
      <c r="BJ205" s="56" t="str">
        <f>Stam!F192</f>
        <v>750 Kostprijs Inkopen 10</v>
      </c>
      <c r="BK205" s="6" t="str">
        <f t="shared" si="202"/>
        <v/>
      </c>
      <c r="BL205" s="56">
        <f t="shared" si="227"/>
        <v>999999</v>
      </c>
      <c r="BM205" s="183">
        <f t="shared" si="228"/>
        <v>99999.000001024993</v>
      </c>
      <c r="BN205" s="61">
        <v>189</v>
      </c>
      <c r="BO205" s="6">
        <f t="shared" si="203"/>
        <v>999999</v>
      </c>
      <c r="BP205" s="6">
        <f t="shared" si="204"/>
        <v>999999</v>
      </c>
      <c r="BQ205" s="6" t="str">
        <f t="shared" si="229"/>
        <v>x</v>
      </c>
      <c r="BR205" s="206">
        <f t="shared" si="205"/>
        <v>99999.000001024993</v>
      </c>
      <c r="BS205" s="6">
        <f t="shared" si="206"/>
        <v>99999.000001024993</v>
      </c>
      <c r="BT205" s="6" t="str">
        <f t="shared" si="230"/>
        <v>x</v>
      </c>
      <c r="BU205" s="6" t="str">
        <f t="shared" si="207"/>
        <v/>
      </c>
      <c r="BW205" s="82">
        <f t="shared" si="231"/>
        <v>9999999999</v>
      </c>
      <c r="BX205" s="80" t="str">
        <f t="shared" si="208"/>
        <v>x</v>
      </c>
      <c r="BY205" s="80" t="str">
        <f t="shared" si="209"/>
        <v/>
      </c>
      <c r="BZ205" s="56" t="str">
        <f t="shared" si="232"/>
        <v/>
      </c>
      <c r="CA205" s="56" t="str">
        <f t="shared" si="233"/>
        <v/>
      </c>
      <c r="CB205" s="88">
        <f t="shared" si="234"/>
        <v>0</v>
      </c>
      <c r="CC205" s="56" t="str">
        <f t="shared" si="210"/>
        <v/>
      </c>
      <c r="CD205" s="56"/>
      <c r="CE205" s="56"/>
      <c r="CF205" s="56"/>
      <c r="CG205" s="56"/>
      <c r="CH205" s="169">
        <f t="shared" si="235"/>
        <v>9999999999</v>
      </c>
      <c r="CI205" s="170">
        <f t="shared" si="236"/>
        <v>9999999999</v>
      </c>
      <c r="CJ205" s="171">
        <f t="shared" si="237"/>
        <v>9999999999</v>
      </c>
      <c r="CK205" s="172" t="str">
        <f t="shared" si="238"/>
        <v/>
      </c>
      <c r="CL205" s="173" t="str">
        <f t="shared" si="211"/>
        <v>x</v>
      </c>
      <c r="CN205" s="6" t="str">
        <f t="shared" si="239"/>
        <v/>
      </c>
      <c r="CO205" s="293" t="e">
        <f t="shared" ca="1" si="249"/>
        <v>#N/A</v>
      </c>
      <c r="CP205" s="6" t="e">
        <f t="shared" ca="1" si="240"/>
        <v>#N/A</v>
      </c>
      <c r="CQ205" s="61">
        <v>189</v>
      </c>
      <c r="CR205" s="6">
        <f t="shared" si="212"/>
        <v>0</v>
      </c>
      <c r="CS205" s="6">
        <f t="shared" si="213"/>
        <v>0</v>
      </c>
      <c r="CT205" s="56" t="str">
        <f t="shared" si="214"/>
        <v/>
      </c>
      <c r="CU205" s="76">
        <f t="shared" si="215"/>
        <v>0</v>
      </c>
      <c r="CV205" s="76">
        <f t="shared" si="216"/>
        <v>0</v>
      </c>
      <c r="CX205" s="6" t="str">
        <f t="shared" si="217"/>
        <v/>
      </c>
      <c r="CY205" s="6" t="str">
        <f t="shared" si="218"/>
        <v/>
      </c>
      <c r="CZ205" s="6" t="str">
        <f t="shared" si="219"/>
        <v/>
      </c>
      <c r="DA205" s="56" t="str">
        <f>1&amp;$DA$203&amp;"div"</f>
        <v>14bdiv</v>
      </c>
      <c r="DB205" s="56">
        <f t="shared" ref="DB205:DB216" si="263">SUMIF(CZ:CZ,DA205,V:V)</f>
        <v>0</v>
      </c>
      <c r="DG205" s="56" t="str">
        <f t="shared" si="220"/>
        <v/>
      </c>
      <c r="DH205" s="6">
        <f t="shared" si="221"/>
        <v>0</v>
      </c>
      <c r="DK205" s="6">
        <f t="shared" si="257"/>
        <v>0</v>
      </c>
      <c r="DL205" s="6" t="e">
        <f t="shared" si="258"/>
        <v>#N/A</v>
      </c>
      <c r="DN205" s="6" t="e">
        <f t="shared" si="256"/>
        <v>#N/A</v>
      </c>
      <c r="DP205" s="6" t="str">
        <f t="shared" si="222"/>
        <v/>
      </c>
      <c r="DQ205" s="293">
        <f t="shared" ca="1" si="251"/>
        <v>199</v>
      </c>
      <c r="DR205" s="6" t="str">
        <f t="shared" ca="1" si="241"/>
        <v>x</v>
      </c>
      <c r="DU205" s="293" t="e">
        <f t="shared" ca="1" si="242"/>
        <v>#N/A</v>
      </c>
      <c r="DV205" s="5"/>
      <c r="DW205" s="293" t="e">
        <f t="shared" ca="1" si="252"/>
        <v>#N/A</v>
      </c>
      <c r="DZ205" s="293" t="e">
        <f t="shared" ca="1" si="243"/>
        <v>#N/A</v>
      </c>
      <c r="EA205" s="293" t="e">
        <f t="shared" ca="1" si="244"/>
        <v>#N/A</v>
      </c>
      <c r="EB205" s="293" t="e">
        <f t="shared" ca="1" si="245"/>
        <v>#N/A</v>
      </c>
      <c r="EE205" s="6" t="str">
        <f t="shared" si="246"/>
        <v/>
      </c>
      <c r="EF205" s="293" t="e">
        <f t="shared" ca="1" si="247"/>
        <v>#N/A</v>
      </c>
      <c r="EG205" s="6" t="e">
        <f t="shared" ca="1" si="223"/>
        <v>#N/A</v>
      </c>
    </row>
    <row r="206" spans="3:137" x14ac:dyDescent="0.2">
      <c r="C206" s="75"/>
      <c r="D206" s="184" t="str">
        <f t="shared" si="186"/>
        <v/>
      </c>
      <c r="E206" s="649" t="str">
        <f t="shared" si="253"/>
        <v/>
      </c>
      <c r="F206" s="607" t="str">
        <f t="shared" si="262"/>
        <v>x</v>
      </c>
      <c r="G206" s="650"/>
      <c r="H206" s="651"/>
      <c r="I206" s="651"/>
      <c r="J206" s="651"/>
      <c r="K206" s="652"/>
      <c r="L206" s="889"/>
      <c r="M206" s="889"/>
      <c r="N206" s="653"/>
      <c r="O206" s="651"/>
      <c r="P206" s="651"/>
      <c r="Q206" s="654"/>
      <c r="R206" s="655"/>
      <c r="S206" s="607" t="str">
        <f t="shared" si="187"/>
        <v/>
      </c>
      <c r="T206" s="656" t="str">
        <f t="shared" si="188"/>
        <v/>
      </c>
      <c r="U206" s="656" t="str">
        <f t="shared" si="224"/>
        <v/>
      </c>
      <c r="V206" s="656" t="str">
        <f t="shared" si="189"/>
        <v/>
      </c>
      <c r="W206" s="719"/>
      <c r="X206" s="660"/>
      <c r="Y206" s="656" t="str">
        <f t="shared" si="255"/>
        <v/>
      </c>
      <c r="Z206" s="659"/>
      <c r="AA206" s="654"/>
      <c r="AB206" s="656" t="str">
        <f t="shared" si="190"/>
        <v/>
      </c>
      <c r="AC206" s="661" t="str">
        <f t="shared" si="225"/>
        <v/>
      </c>
      <c r="AE206" s="658" t="str">
        <f t="shared" si="191"/>
        <v/>
      </c>
      <c r="AF206" s="659"/>
      <c r="AT206" s="805" t="str">
        <f t="shared" si="250"/>
        <v/>
      </c>
      <c r="AU206" t="str">
        <f t="shared" si="226"/>
        <v/>
      </c>
      <c r="AV206" s="6" t="str">
        <f t="shared" si="192"/>
        <v/>
      </c>
      <c r="AW206" s="317" t="str">
        <f t="shared" si="193"/>
        <v/>
      </c>
      <c r="AX206" s="158" t="str">
        <f t="shared" si="194"/>
        <v/>
      </c>
      <c r="AY206" s="158" t="str">
        <f t="shared" si="195"/>
        <v/>
      </c>
      <c r="AZ206" s="309" t="str">
        <f t="shared" si="260"/>
        <v/>
      </c>
      <c r="BA206" s="318" t="str">
        <f t="shared" si="196"/>
        <v/>
      </c>
      <c r="BB206" s="473" t="str">
        <f t="shared" si="197"/>
        <v/>
      </c>
      <c r="BC206" s="80" t="str">
        <f t="shared" si="248"/>
        <v/>
      </c>
      <c r="BD206" s="56">
        <f t="shared" si="198"/>
        <v>1</v>
      </c>
      <c r="BF206" s="56" t="str">
        <f t="shared" si="199"/>
        <v/>
      </c>
      <c r="BG206" s="56" t="str">
        <f t="shared" si="200"/>
        <v/>
      </c>
      <c r="BH206" s="6" t="str">
        <f t="shared" si="201"/>
        <v/>
      </c>
      <c r="BI206" s="6">
        <v>800</v>
      </c>
      <c r="BJ206" s="56" t="str">
        <f>Stam!F193</f>
        <v>800 Verkopen belast hoog</v>
      </c>
      <c r="BK206" s="6" t="str">
        <f t="shared" si="202"/>
        <v/>
      </c>
      <c r="BL206" s="56">
        <f t="shared" si="227"/>
        <v>999999</v>
      </c>
      <c r="BM206" s="183">
        <f t="shared" si="228"/>
        <v>99999.000001029999</v>
      </c>
      <c r="BN206" s="61">
        <v>190</v>
      </c>
      <c r="BO206" s="6">
        <f t="shared" si="203"/>
        <v>999999</v>
      </c>
      <c r="BP206" s="6">
        <f t="shared" si="204"/>
        <v>999999</v>
      </c>
      <c r="BQ206" s="6" t="str">
        <f t="shared" si="229"/>
        <v>x</v>
      </c>
      <c r="BR206" s="206">
        <f t="shared" si="205"/>
        <v>99999.000001029999</v>
      </c>
      <c r="BS206" s="6">
        <f t="shared" si="206"/>
        <v>99999.000001029999</v>
      </c>
      <c r="BT206" s="6" t="str">
        <f t="shared" si="230"/>
        <v>x</v>
      </c>
      <c r="BU206" s="6" t="str">
        <f t="shared" si="207"/>
        <v/>
      </c>
      <c r="BW206" s="82">
        <f t="shared" si="231"/>
        <v>9999999999</v>
      </c>
      <c r="BX206" s="80" t="str">
        <f t="shared" si="208"/>
        <v>x</v>
      </c>
      <c r="BY206" s="80" t="str">
        <f t="shared" si="209"/>
        <v/>
      </c>
      <c r="BZ206" s="56" t="str">
        <f t="shared" si="232"/>
        <v/>
      </c>
      <c r="CA206" s="56" t="str">
        <f t="shared" si="233"/>
        <v/>
      </c>
      <c r="CB206" s="88">
        <f t="shared" si="234"/>
        <v>0</v>
      </c>
      <c r="CC206" s="56" t="str">
        <f t="shared" si="210"/>
        <v/>
      </c>
      <c r="CD206" s="56"/>
      <c r="CE206" s="56"/>
      <c r="CF206" s="56"/>
      <c r="CG206" s="56"/>
      <c r="CH206" s="169">
        <f t="shared" si="235"/>
        <v>9999999999</v>
      </c>
      <c r="CI206" s="170">
        <f t="shared" si="236"/>
        <v>9999999999</v>
      </c>
      <c r="CJ206" s="171">
        <f t="shared" si="237"/>
        <v>9999999999</v>
      </c>
      <c r="CK206" s="172" t="str">
        <f t="shared" si="238"/>
        <v/>
      </c>
      <c r="CL206" s="173" t="str">
        <f t="shared" si="211"/>
        <v>x</v>
      </c>
      <c r="CN206" s="6" t="str">
        <f t="shared" si="239"/>
        <v/>
      </c>
      <c r="CO206" s="293" t="e">
        <f t="shared" ca="1" si="249"/>
        <v>#N/A</v>
      </c>
      <c r="CP206" s="6" t="e">
        <f t="shared" ca="1" si="240"/>
        <v>#N/A</v>
      </c>
      <c r="CQ206" s="61">
        <v>190</v>
      </c>
      <c r="CR206" s="6">
        <f t="shared" si="212"/>
        <v>0</v>
      </c>
      <c r="CS206" s="6">
        <f t="shared" si="213"/>
        <v>0</v>
      </c>
      <c r="CT206" s="56" t="str">
        <f t="shared" si="214"/>
        <v/>
      </c>
      <c r="CU206" s="76">
        <f t="shared" si="215"/>
        <v>0</v>
      </c>
      <c r="CV206" s="76">
        <f t="shared" si="216"/>
        <v>0</v>
      </c>
      <c r="CX206" s="6" t="str">
        <f t="shared" si="217"/>
        <v/>
      </c>
      <c r="CY206" s="6" t="str">
        <f t="shared" si="218"/>
        <v/>
      </c>
      <c r="CZ206" s="6" t="str">
        <f t="shared" si="219"/>
        <v/>
      </c>
      <c r="DA206" s="56" t="str">
        <f>2&amp;$DA$203&amp;"div"</f>
        <v>24bdiv</v>
      </c>
      <c r="DB206" s="56">
        <f t="shared" si="263"/>
        <v>0</v>
      </c>
      <c r="DG206" s="56" t="str">
        <f t="shared" si="220"/>
        <v/>
      </c>
      <c r="DH206" s="6">
        <f t="shared" si="221"/>
        <v>0</v>
      </c>
      <c r="DK206" s="6">
        <f t="shared" si="257"/>
        <v>0</v>
      </c>
      <c r="DL206" s="6" t="e">
        <f t="shared" si="258"/>
        <v>#N/A</v>
      </c>
      <c r="DN206" s="6" t="e">
        <f t="shared" si="256"/>
        <v>#N/A</v>
      </c>
      <c r="DP206" s="6" t="str">
        <f t="shared" si="222"/>
        <v/>
      </c>
      <c r="DQ206" s="293">
        <f t="shared" ca="1" si="251"/>
        <v>200</v>
      </c>
      <c r="DR206" s="6" t="str">
        <f t="shared" ca="1" si="241"/>
        <v>x</v>
      </c>
      <c r="DU206" s="293" t="e">
        <f t="shared" ca="1" si="242"/>
        <v>#N/A</v>
      </c>
      <c r="DV206" s="5"/>
      <c r="DW206" s="293" t="e">
        <f t="shared" ca="1" si="252"/>
        <v>#N/A</v>
      </c>
      <c r="DZ206" s="293" t="e">
        <f t="shared" ca="1" si="243"/>
        <v>#N/A</v>
      </c>
      <c r="EA206" s="293" t="e">
        <f t="shared" ca="1" si="244"/>
        <v>#N/A</v>
      </c>
      <c r="EB206" s="293" t="e">
        <f t="shared" ca="1" si="245"/>
        <v>#N/A</v>
      </c>
      <c r="EE206" s="6" t="str">
        <f t="shared" si="246"/>
        <v/>
      </c>
      <c r="EF206" s="293" t="e">
        <f t="shared" ca="1" si="247"/>
        <v>#N/A</v>
      </c>
      <c r="EG206" s="6" t="e">
        <f t="shared" ca="1" si="223"/>
        <v>#N/A</v>
      </c>
    </row>
    <row r="207" spans="3:137" x14ac:dyDescent="0.2">
      <c r="C207" s="75"/>
      <c r="D207" s="184" t="str">
        <f t="shared" si="186"/>
        <v/>
      </c>
      <c r="E207" s="649" t="str">
        <f t="shared" si="253"/>
        <v/>
      </c>
      <c r="F207" s="607" t="str">
        <f t="shared" si="262"/>
        <v>x</v>
      </c>
      <c r="G207" s="650"/>
      <c r="H207" s="651"/>
      <c r="I207" s="651"/>
      <c r="J207" s="651"/>
      <c r="K207" s="652"/>
      <c r="L207" s="889"/>
      <c r="M207" s="889"/>
      <c r="N207" s="653"/>
      <c r="O207" s="651"/>
      <c r="P207" s="651"/>
      <c r="Q207" s="654"/>
      <c r="R207" s="655"/>
      <c r="S207" s="607" t="str">
        <f t="shared" si="187"/>
        <v/>
      </c>
      <c r="T207" s="656" t="str">
        <f t="shared" si="188"/>
        <v/>
      </c>
      <c r="U207" s="656" t="str">
        <f t="shared" si="224"/>
        <v/>
      </c>
      <c r="V207" s="656" t="str">
        <f t="shared" si="189"/>
        <v/>
      </c>
      <c r="W207" s="719"/>
      <c r="X207" s="660"/>
      <c r="Y207" s="656" t="str">
        <f t="shared" si="255"/>
        <v/>
      </c>
      <c r="Z207" s="659"/>
      <c r="AA207" s="654"/>
      <c r="AB207" s="656" t="str">
        <f t="shared" si="190"/>
        <v/>
      </c>
      <c r="AC207" s="661" t="str">
        <f t="shared" si="225"/>
        <v/>
      </c>
      <c r="AE207" s="658" t="str">
        <f t="shared" si="191"/>
        <v/>
      </c>
      <c r="AF207" s="659"/>
      <c r="AT207" s="805" t="str">
        <f t="shared" si="250"/>
        <v/>
      </c>
      <c r="AU207" t="str">
        <f t="shared" si="226"/>
        <v/>
      </c>
      <c r="AV207" s="6" t="str">
        <f t="shared" si="192"/>
        <v/>
      </c>
      <c r="AW207" s="317" t="str">
        <f t="shared" si="193"/>
        <v/>
      </c>
      <c r="AX207" s="158" t="str">
        <f t="shared" si="194"/>
        <v/>
      </c>
      <c r="AY207" s="158" t="str">
        <f t="shared" si="195"/>
        <v/>
      </c>
      <c r="AZ207" s="309" t="str">
        <f t="shared" si="260"/>
        <v/>
      </c>
      <c r="BA207" s="318" t="str">
        <f t="shared" si="196"/>
        <v/>
      </c>
      <c r="BB207" s="473" t="str">
        <f t="shared" si="197"/>
        <v/>
      </c>
      <c r="BC207" s="80" t="str">
        <f t="shared" si="248"/>
        <v/>
      </c>
      <c r="BD207" s="56">
        <f t="shared" si="198"/>
        <v>1</v>
      </c>
      <c r="BF207" s="56" t="str">
        <f t="shared" si="199"/>
        <v/>
      </c>
      <c r="BG207" s="56" t="str">
        <f t="shared" si="200"/>
        <v/>
      </c>
      <c r="BH207" s="6" t="str">
        <f t="shared" si="201"/>
        <v/>
      </c>
      <c r="BI207" s="6">
        <v>801</v>
      </c>
      <c r="BJ207" s="56" t="str">
        <f>Stam!F194</f>
        <v>801 Verkopen belast laag</v>
      </c>
      <c r="BK207" s="6" t="str">
        <f t="shared" si="202"/>
        <v/>
      </c>
      <c r="BL207" s="56">
        <f t="shared" si="227"/>
        <v>999999</v>
      </c>
      <c r="BM207" s="183">
        <f t="shared" si="228"/>
        <v>99999.000001035005</v>
      </c>
      <c r="BN207" s="61">
        <v>191</v>
      </c>
      <c r="BO207" s="6">
        <f t="shared" si="203"/>
        <v>999999</v>
      </c>
      <c r="BP207" s="6">
        <f t="shared" si="204"/>
        <v>999999</v>
      </c>
      <c r="BQ207" s="6" t="str">
        <f t="shared" si="229"/>
        <v>x</v>
      </c>
      <c r="BR207" s="206">
        <f t="shared" si="205"/>
        <v>99999.000001035005</v>
      </c>
      <c r="BS207" s="6">
        <f t="shared" si="206"/>
        <v>99999.000001035005</v>
      </c>
      <c r="BT207" s="6" t="str">
        <f t="shared" si="230"/>
        <v>x</v>
      </c>
      <c r="BU207" s="6" t="str">
        <f t="shared" si="207"/>
        <v/>
      </c>
      <c r="BW207" s="82">
        <f t="shared" si="231"/>
        <v>9999999999</v>
      </c>
      <c r="BX207" s="80" t="str">
        <f t="shared" si="208"/>
        <v>x</v>
      </c>
      <c r="BY207" s="80" t="str">
        <f t="shared" si="209"/>
        <v/>
      </c>
      <c r="BZ207" s="56" t="str">
        <f t="shared" si="232"/>
        <v/>
      </c>
      <c r="CA207" s="56" t="str">
        <f t="shared" si="233"/>
        <v/>
      </c>
      <c r="CB207" s="88">
        <f t="shared" si="234"/>
        <v>0</v>
      </c>
      <c r="CC207" s="56" t="str">
        <f t="shared" si="210"/>
        <v/>
      </c>
      <c r="CD207" s="56"/>
      <c r="CE207" s="56"/>
      <c r="CF207" s="56"/>
      <c r="CG207" s="56"/>
      <c r="CH207" s="169">
        <f t="shared" si="235"/>
        <v>9999999999</v>
      </c>
      <c r="CI207" s="170">
        <f t="shared" si="236"/>
        <v>9999999999</v>
      </c>
      <c r="CJ207" s="171">
        <f t="shared" si="237"/>
        <v>9999999999</v>
      </c>
      <c r="CK207" s="172" t="str">
        <f t="shared" si="238"/>
        <v/>
      </c>
      <c r="CL207" s="173" t="str">
        <f t="shared" si="211"/>
        <v>x</v>
      </c>
      <c r="CN207" s="6" t="str">
        <f t="shared" si="239"/>
        <v/>
      </c>
      <c r="CO207" s="293" t="e">
        <f t="shared" ca="1" si="249"/>
        <v>#N/A</v>
      </c>
      <c r="CP207" s="6" t="e">
        <f t="shared" ca="1" si="240"/>
        <v>#N/A</v>
      </c>
      <c r="CQ207" s="61">
        <v>191</v>
      </c>
      <c r="CR207" s="6">
        <f t="shared" si="212"/>
        <v>0</v>
      </c>
      <c r="CS207" s="6">
        <f t="shared" si="213"/>
        <v>0</v>
      </c>
      <c r="CT207" s="56" t="str">
        <f t="shared" si="214"/>
        <v/>
      </c>
      <c r="CU207" s="76">
        <f t="shared" si="215"/>
        <v>0</v>
      </c>
      <c r="CV207" s="76">
        <f t="shared" si="216"/>
        <v>0</v>
      </c>
      <c r="CX207" s="6" t="str">
        <f t="shared" si="217"/>
        <v/>
      </c>
      <c r="CY207" s="6" t="str">
        <f t="shared" si="218"/>
        <v/>
      </c>
      <c r="CZ207" s="6" t="str">
        <f t="shared" si="219"/>
        <v/>
      </c>
      <c r="DA207" s="56" t="str">
        <f>3&amp;$DA$203&amp;"div"</f>
        <v>34bdiv</v>
      </c>
      <c r="DB207" s="56">
        <f t="shared" si="263"/>
        <v>0</v>
      </c>
      <c r="DG207" s="56" t="str">
        <f t="shared" si="220"/>
        <v/>
      </c>
      <c r="DH207" s="6">
        <f t="shared" si="221"/>
        <v>0</v>
      </c>
      <c r="DK207" s="6">
        <f t="shared" si="257"/>
        <v>0</v>
      </c>
      <c r="DL207" s="6" t="e">
        <f t="shared" si="258"/>
        <v>#N/A</v>
      </c>
      <c r="DN207" s="6" t="e">
        <f t="shared" si="256"/>
        <v>#N/A</v>
      </c>
      <c r="DP207" s="6" t="str">
        <f t="shared" si="222"/>
        <v/>
      </c>
      <c r="DQ207" s="293">
        <f t="shared" ca="1" si="251"/>
        <v>201</v>
      </c>
      <c r="DR207" s="6" t="str">
        <f t="shared" ca="1" si="241"/>
        <v>x</v>
      </c>
      <c r="DU207" s="293" t="e">
        <f t="shared" ca="1" si="242"/>
        <v>#N/A</v>
      </c>
      <c r="DV207" s="5"/>
      <c r="DW207" s="293" t="e">
        <f t="shared" ca="1" si="252"/>
        <v>#N/A</v>
      </c>
      <c r="DZ207" s="293" t="e">
        <f t="shared" ca="1" si="243"/>
        <v>#N/A</v>
      </c>
      <c r="EA207" s="293" t="e">
        <f t="shared" ca="1" si="244"/>
        <v>#N/A</v>
      </c>
      <c r="EB207" s="293" t="e">
        <f t="shared" ca="1" si="245"/>
        <v>#N/A</v>
      </c>
      <c r="EE207" s="6" t="str">
        <f t="shared" si="246"/>
        <v/>
      </c>
      <c r="EF207" s="293" t="e">
        <f t="shared" ca="1" si="247"/>
        <v>#N/A</v>
      </c>
      <c r="EG207" s="6" t="e">
        <f t="shared" ca="1" si="223"/>
        <v>#N/A</v>
      </c>
    </row>
    <row r="208" spans="3:137" x14ac:dyDescent="0.2">
      <c r="C208" s="75"/>
      <c r="D208" s="184" t="str">
        <f t="shared" si="186"/>
        <v/>
      </c>
      <c r="E208" s="649" t="str">
        <f t="shared" si="253"/>
        <v/>
      </c>
      <c r="F208" s="607" t="str">
        <f t="shared" si="262"/>
        <v>x</v>
      </c>
      <c r="G208" s="650"/>
      <c r="H208" s="651"/>
      <c r="I208" s="651"/>
      <c r="J208" s="651"/>
      <c r="K208" s="652"/>
      <c r="L208" s="889"/>
      <c r="M208" s="889"/>
      <c r="N208" s="653"/>
      <c r="O208" s="651"/>
      <c r="P208" s="651"/>
      <c r="Q208" s="654"/>
      <c r="R208" s="655"/>
      <c r="S208" s="607" t="str">
        <f t="shared" si="187"/>
        <v/>
      </c>
      <c r="T208" s="656" t="str">
        <f t="shared" si="188"/>
        <v/>
      </c>
      <c r="U208" s="656" t="str">
        <f t="shared" si="224"/>
        <v/>
      </c>
      <c r="V208" s="656" t="str">
        <f t="shared" si="189"/>
        <v/>
      </c>
      <c r="W208" s="719"/>
      <c r="X208" s="660"/>
      <c r="Y208" s="656" t="str">
        <f t="shared" si="255"/>
        <v/>
      </c>
      <c r="Z208" s="659"/>
      <c r="AA208" s="654"/>
      <c r="AB208" s="656" t="str">
        <f t="shared" si="190"/>
        <v/>
      </c>
      <c r="AC208" s="661" t="str">
        <f t="shared" si="225"/>
        <v/>
      </c>
      <c r="AE208" s="658" t="str">
        <f t="shared" si="191"/>
        <v/>
      </c>
      <c r="AF208" s="659"/>
      <c r="AT208" s="805" t="str">
        <f t="shared" si="250"/>
        <v/>
      </c>
      <c r="AU208" t="str">
        <f t="shared" si="226"/>
        <v/>
      </c>
      <c r="AV208" s="6" t="str">
        <f t="shared" si="192"/>
        <v/>
      </c>
      <c r="AW208" s="317" t="str">
        <f t="shared" si="193"/>
        <v/>
      </c>
      <c r="AX208" s="158" t="str">
        <f t="shared" si="194"/>
        <v/>
      </c>
      <c r="AY208" s="158" t="str">
        <f t="shared" si="195"/>
        <v/>
      </c>
      <c r="AZ208" s="309" t="str">
        <f t="shared" si="260"/>
        <v/>
      </c>
      <c r="BA208" s="318" t="str">
        <f t="shared" si="196"/>
        <v/>
      </c>
      <c r="BB208" s="473" t="str">
        <f t="shared" si="197"/>
        <v/>
      </c>
      <c r="BC208" s="80" t="str">
        <f t="shared" si="248"/>
        <v/>
      </c>
      <c r="BD208" s="56">
        <f t="shared" si="198"/>
        <v>1</v>
      </c>
      <c r="BF208" s="56" t="str">
        <f t="shared" si="199"/>
        <v/>
      </c>
      <c r="BG208" s="56" t="str">
        <f t="shared" si="200"/>
        <v/>
      </c>
      <c r="BH208" s="6" t="str">
        <f t="shared" si="201"/>
        <v/>
      </c>
      <c r="BI208" s="6">
        <v>802</v>
      </c>
      <c r="BJ208" s="56" t="str">
        <f>Stam!F195</f>
        <v>802 Verkopen EU</v>
      </c>
      <c r="BK208" s="6" t="str">
        <f t="shared" si="202"/>
        <v/>
      </c>
      <c r="BL208" s="56">
        <f t="shared" si="227"/>
        <v>999999</v>
      </c>
      <c r="BM208" s="183">
        <f t="shared" si="228"/>
        <v>99999.000001039996</v>
      </c>
      <c r="BN208" s="61">
        <v>192</v>
      </c>
      <c r="BO208" s="6">
        <f t="shared" si="203"/>
        <v>999999</v>
      </c>
      <c r="BP208" s="6">
        <f t="shared" si="204"/>
        <v>999999</v>
      </c>
      <c r="BQ208" s="6" t="str">
        <f t="shared" si="229"/>
        <v>x</v>
      </c>
      <c r="BR208" s="206">
        <f t="shared" si="205"/>
        <v>99999.000001039996</v>
      </c>
      <c r="BS208" s="6">
        <f t="shared" si="206"/>
        <v>99999.000001039996</v>
      </c>
      <c r="BT208" s="6" t="str">
        <f t="shared" si="230"/>
        <v>x</v>
      </c>
      <c r="BU208" s="6" t="str">
        <f t="shared" si="207"/>
        <v/>
      </c>
      <c r="BW208" s="82">
        <f t="shared" si="231"/>
        <v>9999999999</v>
      </c>
      <c r="BX208" s="80" t="str">
        <f t="shared" si="208"/>
        <v>x</v>
      </c>
      <c r="BY208" s="80" t="str">
        <f t="shared" si="209"/>
        <v/>
      </c>
      <c r="BZ208" s="56" t="str">
        <f t="shared" si="232"/>
        <v/>
      </c>
      <c r="CA208" s="56" t="str">
        <f t="shared" si="233"/>
        <v/>
      </c>
      <c r="CB208" s="88">
        <f t="shared" si="234"/>
        <v>0</v>
      </c>
      <c r="CC208" s="56" t="str">
        <f t="shared" si="210"/>
        <v/>
      </c>
      <c r="CD208" s="56"/>
      <c r="CE208" s="56"/>
      <c r="CF208" s="56"/>
      <c r="CG208" s="56"/>
      <c r="CH208" s="169">
        <f t="shared" si="235"/>
        <v>9999999999</v>
      </c>
      <c r="CI208" s="170">
        <f t="shared" si="236"/>
        <v>9999999999</v>
      </c>
      <c r="CJ208" s="171">
        <f t="shared" si="237"/>
        <v>9999999999</v>
      </c>
      <c r="CK208" s="172" t="str">
        <f t="shared" si="238"/>
        <v/>
      </c>
      <c r="CL208" s="173" t="str">
        <f t="shared" si="211"/>
        <v>x</v>
      </c>
      <c r="CN208" s="6" t="str">
        <f t="shared" si="239"/>
        <v/>
      </c>
      <c r="CO208" s="293" t="e">
        <f t="shared" ca="1" si="249"/>
        <v>#N/A</v>
      </c>
      <c r="CP208" s="6" t="e">
        <f t="shared" ca="1" si="240"/>
        <v>#N/A</v>
      </c>
      <c r="CQ208" s="61">
        <v>192</v>
      </c>
      <c r="CR208" s="6">
        <f t="shared" si="212"/>
        <v>0</v>
      </c>
      <c r="CS208" s="6">
        <f t="shared" si="213"/>
        <v>0</v>
      </c>
      <c r="CT208" s="56" t="str">
        <f t="shared" si="214"/>
        <v/>
      </c>
      <c r="CU208" s="76">
        <f t="shared" si="215"/>
        <v>0</v>
      </c>
      <c r="CV208" s="76">
        <f t="shared" si="216"/>
        <v>0</v>
      </c>
      <c r="CX208" s="6" t="str">
        <f t="shared" si="217"/>
        <v/>
      </c>
      <c r="CY208" s="6" t="str">
        <f t="shared" si="218"/>
        <v/>
      </c>
      <c r="CZ208" s="6" t="str">
        <f t="shared" si="219"/>
        <v/>
      </c>
      <c r="DA208" s="56" t="str">
        <f>4&amp;$DA$203&amp;"div"</f>
        <v>44bdiv</v>
      </c>
      <c r="DB208" s="56">
        <f t="shared" si="263"/>
        <v>0</v>
      </c>
      <c r="DG208" s="56" t="str">
        <f t="shared" si="220"/>
        <v/>
      </c>
      <c r="DH208" s="6">
        <f t="shared" si="221"/>
        <v>0</v>
      </c>
      <c r="DK208" s="6">
        <f t="shared" si="257"/>
        <v>0</v>
      </c>
      <c r="DL208" s="6" t="e">
        <f t="shared" si="258"/>
        <v>#N/A</v>
      </c>
      <c r="DN208" s="6" t="e">
        <f t="shared" si="256"/>
        <v>#N/A</v>
      </c>
      <c r="DP208" s="6" t="str">
        <f t="shared" si="222"/>
        <v/>
      </c>
      <c r="DQ208" s="293">
        <f t="shared" ca="1" si="251"/>
        <v>202</v>
      </c>
      <c r="DR208" s="6" t="str">
        <f t="shared" ca="1" si="241"/>
        <v>x</v>
      </c>
      <c r="DU208" s="293" t="e">
        <f t="shared" ca="1" si="242"/>
        <v>#N/A</v>
      </c>
      <c r="DV208" s="5"/>
      <c r="DW208" s="293" t="e">
        <f t="shared" ca="1" si="252"/>
        <v>#N/A</v>
      </c>
      <c r="DZ208" s="293" t="e">
        <f t="shared" ca="1" si="243"/>
        <v>#N/A</v>
      </c>
      <c r="EA208" s="293" t="e">
        <f t="shared" ca="1" si="244"/>
        <v>#N/A</v>
      </c>
      <c r="EB208" s="293" t="e">
        <f t="shared" ca="1" si="245"/>
        <v>#N/A</v>
      </c>
      <c r="EE208" s="6" t="str">
        <f t="shared" si="246"/>
        <v/>
      </c>
      <c r="EF208" s="293" t="e">
        <f t="shared" ca="1" si="247"/>
        <v>#N/A</v>
      </c>
      <c r="EG208" s="6" t="e">
        <f t="shared" ca="1" si="223"/>
        <v>#N/A</v>
      </c>
    </row>
    <row r="209" spans="1:137" x14ac:dyDescent="0.2">
      <c r="C209" s="75"/>
      <c r="D209" s="184" t="str">
        <f t="shared" ref="D209:D272" si="264">IF(OR(ISNUMBER(MATCH($N$3,G209,0)),ISNUMBER(MATCH($N$4,J209,0)),ISNUMBER(MATCH($N$5,N209,0)),ISNUMBER(MATCH($N$6,O209,0)),ISNUMBER(MATCH($N$7,K209,0)),ISNUMBER(MATCH($N$1,T209,0)),ISNUMBER(MATCH($N$9,X209,0))),"t","")</f>
        <v/>
      </c>
      <c r="E209" s="649" t="str">
        <f t="shared" si="253"/>
        <v/>
      </c>
      <c r="F209" s="607" t="str">
        <f t="shared" si="262"/>
        <v>x</v>
      </c>
      <c r="G209" s="650"/>
      <c r="H209" s="651"/>
      <c r="I209" s="651"/>
      <c r="J209" s="651"/>
      <c r="K209" s="652"/>
      <c r="L209" s="889"/>
      <c r="M209" s="889"/>
      <c r="N209" s="653"/>
      <c r="O209" s="651"/>
      <c r="P209" s="651"/>
      <c r="Q209" s="654"/>
      <c r="R209" s="655"/>
      <c r="S209" s="607" t="str">
        <f t="shared" ref="S209:S272" si="265">BB209</f>
        <v/>
      </c>
      <c r="T209" s="656" t="str">
        <f t="shared" ref="T209:T272" si="266">IF(F209="x","",IF(ISERROR(BF209),0,IF(ISERROR(BH209),0,IF(OR(ISTEXT(Q209),ISTEXT(R209),DH209=1),0,IF(AND(H209="Oba",LEFT(P209,3)*1&gt;399),0,IF(AND(H209="Ink",ISNUMBER(AF209)),Q209-R209-AF209,Q209-R209))))))</f>
        <v/>
      </c>
      <c r="U209" s="656" t="str">
        <f t="shared" si="224"/>
        <v/>
      </c>
      <c r="V209" s="656" t="str">
        <f t="shared" ref="V209:V272" si="267">IF(T209="","",T209-Y209-AB209)</f>
        <v/>
      </c>
      <c r="W209" s="719"/>
      <c r="X209" s="660"/>
      <c r="Y209" s="656" t="str">
        <f t="shared" si="255"/>
        <v/>
      </c>
      <c r="Z209" s="659"/>
      <c r="AA209" s="654"/>
      <c r="AB209" s="656" t="str">
        <f t="shared" ref="AB209:AB272" si="268">IF(T209="","",IF(ISERROR(BC209),0,IF(BC209="bet",X209/(1+X209)*T209,0)))</f>
        <v/>
      </c>
      <c r="AC209" s="661" t="str">
        <f t="shared" si="225"/>
        <v/>
      </c>
      <c r="AE209" s="658" t="str">
        <f t="shared" ref="AE209:AE272" si="269">IF($AX$2=2,AW209,IF($AX$2=3,AX209,IF($AX$2=4,AY209,IF($AX$2=5,AZ209,IF($AX$2=6,BA209,IF($AX$2=7,AV209,IF(AND($AX$2=8,H209="Ink")," kbp &gt;",IF($AX$2=9,AU209,IF($AX$2=10,AT209,"")))))))))</f>
        <v/>
      </c>
      <c r="AF209" s="659"/>
      <c r="AT209" s="805" t="str">
        <f t="shared" si="250"/>
        <v/>
      </c>
      <c r="AU209" t="str">
        <f t="shared" si="226"/>
        <v/>
      </c>
      <c r="AV209" s="6" t="str">
        <f t="shared" ref="AV209:AV272" si="270">IF(F209="x","",IF(LEFT(P209,3)*1&gt;399," WV"," Bal"))</f>
        <v/>
      </c>
      <c r="AW209" s="317" t="str">
        <f t="shared" ref="AW209:AW272" si="271">BU209</f>
        <v/>
      </c>
      <c r="AX209" s="158" t="str">
        <f t="shared" ref="AX209:AX272" si="272">IF(OR(F209="x",G209=""),"",MONTH(G209))</f>
        <v/>
      </c>
      <c r="AY209" s="158" t="str">
        <f t="shared" ref="AY209:AY272" si="273">IF(AX209="","",IF(AX209&lt;4,"Q1",IF(AND(AX209&gt;3,AX209&lt;7),"Q2",IF(AND(AX209&gt;6,AX209&lt;10),"Q3","Q4"))))</f>
        <v/>
      </c>
      <c r="AZ209" s="309" t="str">
        <f t="shared" si="260"/>
        <v/>
      </c>
      <c r="BA209" s="318" t="str">
        <f t="shared" ref="BA209:BA272" si="274">IF(OR(F209="x",O209="",O209=0),"",1*COUNTIF($O$17:$O$1517,O209)&amp;" x")</f>
        <v/>
      </c>
      <c r="BB209" s="473" t="str">
        <f t="shared" ref="BB209:BB272" si="275">IF(F209="x","",IF(OR(H209="Ink",P209="130 Crediteuren"),"C",IF(OR(H209="Ver",P209="120 Debiteuren"),"D","")))</f>
        <v/>
      </c>
      <c r="BC209" s="80" t="str">
        <f t="shared" si="248"/>
        <v/>
      </c>
      <c r="BD209" s="56">
        <f t="shared" ref="BD209:BD272" si="276">IF(ISERROR(VLOOKUP(P209,$BE$17:$BE$57,1,FALSE)),1,0)</f>
        <v>1</v>
      </c>
      <c r="BF209" s="56" t="str">
        <f t="shared" ref="BF209:BF272" si="277">IF(P209="","",VLOOKUP(P209,$BJ$17:$BJ$247,1,FALSE))</f>
        <v/>
      </c>
      <c r="BG209" s="56" t="str">
        <f t="shared" ref="BG209:BG272" si="278">IF(I209="","",VLOOKUP(I209,$BJ$1:$BJ$10,1,FALSE))</f>
        <v/>
      </c>
      <c r="BH209" s="6" t="str">
        <f t="shared" ref="BH209:BH272" si="279">IF(H209="","",VLOOKUP(H209,$BH$7:$BH$11,1,FALSE))</f>
        <v/>
      </c>
      <c r="BI209" s="6">
        <v>803</v>
      </c>
      <c r="BJ209" s="56" t="str">
        <f>Stam!F196</f>
        <v>803 Verkopen buiten EU</v>
      </c>
      <c r="BK209" s="6" t="str">
        <f t="shared" ref="BK209:BK272" si="280">IF(P209="","",LEFT(P209,5))</f>
        <v/>
      </c>
      <c r="BL209" s="56">
        <f t="shared" si="227"/>
        <v>999999</v>
      </c>
      <c r="BM209" s="183">
        <f t="shared" si="228"/>
        <v>99999.000001045002</v>
      </c>
      <c r="BN209" s="61">
        <v>193</v>
      </c>
      <c r="BO209" s="6">
        <f t="shared" ref="BO209:BO272" si="281">IF(F209="x",999999,G209+ROW()/9999999)</f>
        <v>999999</v>
      </c>
      <c r="BP209" s="6">
        <f t="shared" ref="BP209:BP272" si="282">SMALL(BO:BO,BN209)</f>
        <v>999999</v>
      </c>
      <c r="BQ209" s="6" t="str">
        <f t="shared" si="229"/>
        <v>x</v>
      </c>
      <c r="BR209" s="206">
        <f t="shared" ref="BR209:BR272" si="283">IF(F209="x",99999,LEFT(P209,3)*1)+(G209/490000)+(ROW()/199999999)</f>
        <v>99999.000001045002</v>
      </c>
      <c r="BS209" s="6">
        <f t="shared" ref="BS209:BS272" si="284">SMALL(BR:BR,BN209)</f>
        <v>99999.000001045002</v>
      </c>
      <c r="BT209" s="6" t="str">
        <f t="shared" si="230"/>
        <v>x</v>
      </c>
      <c r="BU209" s="6" t="str">
        <f t="shared" ref="BU209:BU272" si="285">IF(F208="x","",IF(ISERROR(VLOOKUP(N209,$N$17:$BK$1517,50,FALSE)),"",VLOOKUP(N209,$N$17:$BK$1517,50,FALSE)))</f>
        <v/>
      </c>
      <c r="BW209" s="82">
        <f t="shared" si="231"/>
        <v>9999999999</v>
      </c>
      <c r="BX209" s="80" t="str">
        <f t="shared" ref="BX209:BX272" si="286">IF(OR(BB209="D",BB209="C"),F209,"x")</f>
        <v>x</v>
      </c>
      <c r="BY209" s="80" t="str">
        <f t="shared" ref="BY209:BY272" si="287">IF(BX209="x","",N209)</f>
        <v/>
      </c>
      <c r="BZ209" s="56" t="str">
        <f t="shared" si="232"/>
        <v/>
      </c>
      <c r="CA209" s="56" t="str">
        <f t="shared" si="233"/>
        <v/>
      </c>
      <c r="CB209" s="88">
        <f t="shared" si="234"/>
        <v>0</v>
      </c>
      <c r="CC209" s="56" t="str">
        <f t="shared" ref="CC209:CC272" si="288">IF(BX209="x","",IF(OR(ISBLANK(O209),ISTEXT(O209)),99998765,RIGHT(O209,5)*1))</f>
        <v/>
      </c>
      <c r="CD209" s="56"/>
      <c r="CE209" s="56"/>
      <c r="CF209" s="56"/>
      <c r="CG209" s="56"/>
      <c r="CH209" s="169">
        <f t="shared" si="235"/>
        <v>9999999999</v>
      </c>
      <c r="CI209" s="170">
        <f t="shared" si="236"/>
        <v>9999999999</v>
      </c>
      <c r="CJ209" s="171">
        <f t="shared" si="237"/>
        <v>9999999999</v>
      </c>
      <c r="CK209" s="172" t="str">
        <f t="shared" si="238"/>
        <v/>
      </c>
      <c r="CL209" s="173" t="str">
        <f t="shared" ref="CL209:CL272" si="289">IF(CK209="","x",VLOOKUP(CJ209,BW:BY,2,FALSE))</f>
        <v>x</v>
      </c>
      <c r="CN209" s="6" t="str">
        <f t="shared" si="239"/>
        <v/>
      </c>
      <c r="CO209" s="293" t="e">
        <f t="shared" ca="1" si="249"/>
        <v>#N/A</v>
      </c>
      <c r="CP209" s="6" t="e">
        <f t="shared" ca="1" si="240"/>
        <v>#N/A</v>
      </c>
      <c r="CQ209" s="61">
        <v>193</v>
      </c>
      <c r="CR209" s="6">
        <f t="shared" ref="CR209:CR272" si="290">IF(F209="x",0,IF(H209="Liq",-T209,0))</f>
        <v>0</v>
      </c>
      <c r="CS209" s="6">
        <f t="shared" ref="CS209:CS272" si="291">IF(F209="x",0,IF(H209="Ver",-T209,IF(P209="120 Debiteuren",T209,IF(H209="Ink",-T209,IF(P209="130 Crediteuren",T209,0)))))</f>
        <v>0</v>
      </c>
      <c r="CT209" s="56" t="str">
        <f t="shared" ref="CT209:CT272" si="292">IF(F209="x","",IF(H209="Ink","130 Crediteuren",IF(H209="Ver","120 Debiteuren",IF(H209="Mem","201 TR Memo afmaken",IF(H209="Oba","202 TR Beginbalans afmaken",IF(AND(H209="Liq",I209=""),"203 TR Bank nog invullen",IF(AND(H209="Liq",I209&lt;&gt;""),I209,"")))))))</f>
        <v/>
      </c>
      <c r="CU209" s="76">
        <f t="shared" ref="CU209:CU272" si="293">IF(F209="x",0,-T209)</f>
        <v>0</v>
      </c>
      <c r="CV209" s="76">
        <f t="shared" ref="CV209:CV272" si="294">IF(F209="x",0,IF(H209="Oba",T209,0))</f>
        <v>0</v>
      </c>
      <c r="CX209" s="6" t="str">
        <f t="shared" ref="CX209:CX272" si="295">IF(OR(BB209="D",BB209="C"),N209&amp;O209,"")</f>
        <v/>
      </c>
      <c r="CY209" s="6" t="str">
        <f t="shared" ref="CY209:CY272" si="296">IF(OR(BB209="D",BB209="C"),N209,"")</f>
        <v/>
      </c>
      <c r="CZ209" s="6" t="str">
        <f t="shared" ref="CZ209:CZ272" si="297">IF(F209="x","",IF(BC209="vord",AX209&amp;BC209,AX209&amp;X209&amp;BC209))</f>
        <v/>
      </c>
      <c r="DA209" s="56" t="str">
        <f>5&amp;$DA$203&amp;"div"</f>
        <v>54bdiv</v>
      </c>
      <c r="DB209" s="56">
        <f t="shared" si="263"/>
        <v>0</v>
      </c>
      <c r="DG209" s="56" t="str">
        <f t="shared" ref="DG209:DG272" si="298">H209&amp;P209</f>
        <v/>
      </c>
      <c r="DH209" s="6">
        <f t="shared" ref="DH209:DH272" si="299">IF(ISERROR(VLOOKUP(DG209,uitgeslcod,1,FALSE)),0,1)</f>
        <v>0</v>
      </c>
      <c r="DK209" s="6">
        <f t="shared" si="257"/>
        <v>0</v>
      </c>
      <c r="DL209" s="6" t="e">
        <f t="shared" si="258"/>
        <v>#N/A</v>
      </c>
      <c r="DN209" s="6" t="e">
        <f t="shared" si="256"/>
        <v>#N/A</v>
      </c>
      <c r="DP209" s="6" t="str">
        <f t="shared" ref="DP209:DP272" si="300">VLOOKUP(BT209,$F$15:$AY$1999,41,FALSE)</f>
        <v/>
      </c>
      <c r="DQ209" s="293">
        <f t="shared" ca="1" si="251"/>
        <v>203</v>
      </c>
      <c r="DR209" s="6" t="str">
        <f t="shared" ca="1" si="241"/>
        <v>x</v>
      </c>
      <c r="DU209" s="293" t="e">
        <f t="shared" ca="1" si="242"/>
        <v>#N/A</v>
      </c>
      <c r="DV209" s="5"/>
      <c r="DW209" s="293" t="e">
        <f t="shared" ca="1" si="252"/>
        <v>#N/A</v>
      </c>
      <c r="DZ209" s="293" t="e">
        <f t="shared" ca="1" si="243"/>
        <v>#N/A</v>
      </c>
      <c r="EA209" s="293" t="e">
        <f t="shared" ca="1" si="244"/>
        <v>#N/A</v>
      </c>
      <c r="EB209" s="293" t="e">
        <f t="shared" ca="1" si="245"/>
        <v>#N/A</v>
      </c>
      <c r="EE209" s="6" t="str">
        <f t="shared" si="246"/>
        <v/>
      </c>
      <c r="EF209" s="293" t="e">
        <f t="shared" ca="1" si="247"/>
        <v>#N/A</v>
      </c>
      <c r="EG209" s="6" t="e">
        <f t="shared" ref="EG209:EG272" ca="1" si="301">VLOOKUP(EF209,BN:BQ,4,FALSE)</f>
        <v>#N/A</v>
      </c>
    </row>
    <row r="210" spans="1:137" x14ac:dyDescent="0.2">
      <c r="C210" s="75"/>
      <c r="D210" s="184" t="str">
        <f t="shared" si="264"/>
        <v/>
      </c>
      <c r="E210" s="649" t="str">
        <f t="shared" si="253"/>
        <v/>
      </c>
      <c r="F210" s="607" t="str">
        <f t="shared" si="262"/>
        <v>x</v>
      </c>
      <c r="G210" s="650"/>
      <c r="H210" s="651"/>
      <c r="I210" s="651"/>
      <c r="J210" s="651"/>
      <c r="K210" s="652"/>
      <c r="L210" s="889"/>
      <c r="M210" s="889"/>
      <c r="N210" s="653"/>
      <c r="O210" s="651"/>
      <c r="P210" s="651"/>
      <c r="Q210" s="654"/>
      <c r="R210" s="655"/>
      <c r="S210" s="607" t="str">
        <f t="shared" si="265"/>
        <v/>
      </c>
      <c r="T210" s="656" t="str">
        <f t="shared" si="266"/>
        <v/>
      </c>
      <c r="U210" s="656" t="str">
        <f t="shared" ref="U210:U273" si="302">AC210</f>
        <v/>
      </c>
      <c r="V210" s="656" t="str">
        <f t="shared" si="267"/>
        <v/>
      </c>
      <c r="W210" s="719"/>
      <c r="X210" s="660"/>
      <c r="Y210" s="656" t="str">
        <f t="shared" si="255"/>
        <v/>
      </c>
      <c r="Z210" s="659"/>
      <c r="AA210" s="654"/>
      <c r="AB210" s="656" t="str">
        <f t="shared" si="268"/>
        <v/>
      </c>
      <c r="AC210" s="661" t="str">
        <f t="shared" ref="AC210:AC273" si="303">IF(F210="x","",Y210+AB210)</f>
        <v/>
      </c>
      <c r="AE210" s="658" t="str">
        <f t="shared" si="269"/>
        <v/>
      </c>
      <c r="AF210" s="659"/>
      <c r="AT210" s="805" t="str">
        <f t="shared" si="250"/>
        <v/>
      </c>
      <c r="AU210" t="str">
        <f t="shared" ref="AU210:AU273" si="304">AX210&amp;AV210</f>
        <v/>
      </c>
      <c r="AV210" s="6" t="str">
        <f t="shared" si="270"/>
        <v/>
      </c>
      <c r="AW210" s="317" t="str">
        <f t="shared" si="271"/>
        <v/>
      </c>
      <c r="AX210" s="158" t="str">
        <f t="shared" si="272"/>
        <v/>
      </c>
      <c r="AY210" s="158" t="str">
        <f t="shared" si="273"/>
        <v/>
      </c>
      <c r="AZ210" s="309" t="str">
        <f t="shared" si="260"/>
        <v/>
      </c>
      <c r="BA210" s="318" t="str">
        <f t="shared" si="274"/>
        <v/>
      </c>
      <c r="BB210" s="473" t="str">
        <f t="shared" si="275"/>
        <v/>
      </c>
      <c r="BC210" s="80" t="str">
        <f t="shared" si="248"/>
        <v/>
      </c>
      <c r="BD210" s="56">
        <f t="shared" si="276"/>
        <v>1</v>
      </c>
      <c r="BF210" s="56" t="str">
        <f t="shared" si="277"/>
        <v/>
      </c>
      <c r="BG210" s="56" t="str">
        <f t="shared" si="278"/>
        <v/>
      </c>
      <c r="BH210" s="6" t="str">
        <f t="shared" si="279"/>
        <v/>
      </c>
      <c r="BI210" s="6">
        <v>804</v>
      </c>
      <c r="BJ210" s="56" t="str">
        <f>Stam!F197</f>
        <v>804 Verkopen Marge</v>
      </c>
      <c r="BK210" s="6" t="str">
        <f t="shared" si="280"/>
        <v/>
      </c>
      <c r="BL210" s="56">
        <f t="shared" ref="BL210:BL273" si="305">BO210</f>
        <v>999999</v>
      </c>
      <c r="BM210" s="183">
        <f t="shared" ref="BM210:BM273" si="306">BR210</f>
        <v>99999.000001049993</v>
      </c>
      <c r="BN210" s="61">
        <v>194</v>
      </c>
      <c r="BO210" s="6">
        <f t="shared" si="281"/>
        <v>999999</v>
      </c>
      <c r="BP210" s="6">
        <f t="shared" si="282"/>
        <v>999999</v>
      </c>
      <c r="BQ210" s="6" t="str">
        <f t="shared" ref="BQ210:BQ273" si="307">IF(BP210&gt;70000,"x",VLOOKUP(BP210,$BL$17:$BN$1517,3,FALSE))</f>
        <v>x</v>
      </c>
      <c r="BR210" s="206">
        <f t="shared" si="283"/>
        <v>99999.000001049993</v>
      </c>
      <c r="BS210" s="6">
        <f t="shared" si="284"/>
        <v>99999.000001049993</v>
      </c>
      <c r="BT210" s="6" t="str">
        <f t="shared" ref="BT210:BT273" si="308">IF(BS210&gt;70000,"x",VLOOKUP(BS210,$BM$17:$BN$1517,2,FALSE))</f>
        <v>x</v>
      </c>
      <c r="BU210" s="6" t="str">
        <f t="shared" si="285"/>
        <v/>
      </c>
      <c r="BW210" s="82">
        <f t="shared" ref="BW210:BW273" si="309">CI210</f>
        <v>9999999999</v>
      </c>
      <c r="BX210" s="80" t="str">
        <f t="shared" si="286"/>
        <v>x</v>
      </c>
      <c r="BY210" s="80" t="str">
        <f t="shared" si="287"/>
        <v/>
      </c>
      <c r="BZ210" s="56" t="str">
        <f t="shared" ref="BZ210:BZ273" si="310">LEFT(BY210,1)</f>
        <v/>
      </c>
      <c r="CA210" s="56" t="str">
        <f t="shared" ref="CA210:CA273" si="311">IF(BZ210=0,"-",MID(BY210,2,1))</f>
        <v/>
      </c>
      <c r="CB210" s="88">
        <f t="shared" ref="CB210:CB273" si="312">LEN(BY210)</f>
        <v>0</v>
      </c>
      <c r="CC210" s="56" t="str">
        <f t="shared" si="288"/>
        <v/>
      </c>
      <c r="CD210" s="56"/>
      <c r="CE210" s="56"/>
      <c r="CF210" s="56"/>
      <c r="CG210" s="56"/>
      <c r="CH210" s="169">
        <f t="shared" ref="CH210:CH273" si="313">IF(BX210="x",9999999999,VLOOKUP(BZ210,$CE$17:$CF$65,2,FALSE)+VLOOKUP(CA210,$CE$17:$CG$65,3,FALSE)+CB210*100000+CC210+ROW()/2501)</f>
        <v>9999999999</v>
      </c>
      <c r="CI210" s="170">
        <f t="shared" ref="CI210:CI273" si="314">IF(ISERROR(CH210),(24000000+ROW()/2501),CH210)</f>
        <v>9999999999</v>
      </c>
      <c r="CJ210" s="171">
        <f t="shared" ref="CJ210:CJ273" si="315">SMALL($CI$17:$CI$1517,BN210)</f>
        <v>9999999999</v>
      </c>
      <c r="CK210" s="172" t="str">
        <f t="shared" ref="CK210:CK273" si="316">VLOOKUP(CJ210,$BW$17:$BY$1517,3,FALSE)</f>
        <v/>
      </c>
      <c r="CL210" s="173" t="str">
        <f t="shared" si="289"/>
        <v>x</v>
      </c>
      <c r="CN210" s="6" t="str">
        <f t="shared" ref="CN210:CN273" si="317">VLOOKUP(CL210,$F$15:$BB$1999,49,FALSE)</f>
        <v/>
      </c>
      <c r="CO210" s="293" t="e">
        <f t="shared" ca="1" si="249"/>
        <v>#N/A</v>
      </c>
      <c r="CP210" s="6" t="e">
        <f t="shared" ref="CP210:CP273" ca="1" si="318">VLOOKUP(CO210,BN:CL,25,FALSE)</f>
        <v>#N/A</v>
      </c>
      <c r="CQ210" s="61">
        <v>194</v>
      </c>
      <c r="CR210" s="6">
        <f t="shared" si="290"/>
        <v>0</v>
      </c>
      <c r="CS210" s="6">
        <f t="shared" si="291"/>
        <v>0</v>
      </c>
      <c r="CT210" s="56" t="str">
        <f t="shared" si="292"/>
        <v/>
      </c>
      <c r="CU210" s="76">
        <f t="shared" si="293"/>
        <v>0</v>
      </c>
      <c r="CV210" s="76">
        <f t="shared" si="294"/>
        <v>0</v>
      </c>
      <c r="CX210" s="6" t="str">
        <f t="shared" si="295"/>
        <v/>
      </c>
      <c r="CY210" s="6" t="str">
        <f t="shared" si="296"/>
        <v/>
      </c>
      <c r="CZ210" s="6" t="str">
        <f t="shared" si="297"/>
        <v/>
      </c>
      <c r="DA210" s="56" t="str">
        <f>6&amp;$DA$203&amp;"div"</f>
        <v>64bdiv</v>
      </c>
      <c r="DB210" s="56">
        <f t="shared" si="263"/>
        <v>0</v>
      </c>
      <c r="DG210" s="56" t="str">
        <f t="shared" si="298"/>
        <v/>
      </c>
      <c r="DH210" s="6">
        <f t="shared" si="299"/>
        <v>0</v>
      </c>
      <c r="DK210" s="6">
        <f t="shared" si="257"/>
        <v>0</v>
      </c>
      <c r="DL210" s="6" t="e">
        <f t="shared" si="258"/>
        <v>#N/A</v>
      </c>
      <c r="DN210" s="6" t="e">
        <f t="shared" si="256"/>
        <v>#N/A</v>
      </c>
      <c r="DP210" s="6" t="str">
        <f t="shared" si="300"/>
        <v/>
      </c>
      <c r="DQ210" s="293">
        <f t="shared" ca="1" si="251"/>
        <v>204</v>
      </c>
      <c r="DR210" s="6" t="str">
        <f t="shared" ref="DR210:DR273" ca="1" si="319">VLOOKUP(DQ210,BN:BT,7,FALSE)</f>
        <v>x</v>
      </c>
      <c r="DU210" s="293" t="e">
        <f t="shared" ref="DU210:DU273" ca="1" si="320">MATCH($DU$12,OFFSET(OFFSET($P$17,DU209,0),,,$DU$13-DU209),0)+DU209</f>
        <v>#N/A</v>
      </c>
      <c r="DV210" s="5"/>
      <c r="DW210" s="293" t="e">
        <f t="shared" ca="1" si="252"/>
        <v>#N/A</v>
      </c>
      <c r="DZ210" s="293" t="e">
        <f t="shared" ref="DZ210:DZ273" ca="1" si="321">MATCH($DZ$14,OFFSET(OFFSET($H$17,DZ209,0),,,$DU$13-DZ209),0)+DZ209</f>
        <v>#N/A</v>
      </c>
      <c r="EA210" s="293" t="e">
        <f t="shared" ref="EA210:EA273" ca="1" si="322">MATCH($EA$13,OFFSET(OFFSET($H$17,EA209,0),,,$DU$13-EA209),0)+EA209</f>
        <v>#N/A</v>
      </c>
      <c r="EB210" s="293" t="e">
        <f t="shared" ref="EB210:EB273" ca="1" si="323">MATCH($EB$13,OFFSET(OFFSET($BB$17,EB209,0),,,$DU$13-EB209),0)+EB209</f>
        <v>#N/A</v>
      </c>
      <c r="EE210" s="6" t="str">
        <f t="shared" ref="EE210:EE273" si="324">VLOOKUP(BQ210,$F$17:$BC$1999,50,FALSE)</f>
        <v/>
      </c>
      <c r="EF210" s="293" t="e">
        <f t="shared" ref="EF210:EF273" ca="1" si="325">MATCH($EE$13,OFFSET(OFFSET($EE$17,EF209,0),,,$DU$13-EF209),0)+EF209</f>
        <v>#N/A</v>
      </c>
      <c r="EG210" s="6" t="e">
        <f t="shared" ca="1" si="301"/>
        <v>#N/A</v>
      </c>
    </row>
    <row r="211" spans="1:137" x14ac:dyDescent="0.2">
      <c r="C211" s="75"/>
      <c r="D211" s="184" t="str">
        <f t="shared" si="264"/>
        <v/>
      </c>
      <c r="E211" s="649" t="str">
        <f t="shared" si="253"/>
        <v/>
      </c>
      <c r="F211" s="607" t="str">
        <f t="shared" si="262"/>
        <v>x</v>
      </c>
      <c r="G211" s="650"/>
      <c r="H211" s="651"/>
      <c r="I211" s="651"/>
      <c r="J211" s="651"/>
      <c r="K211" s="652"/>
      <c r="L211" s="889"/>
      <c r="M211" s="889"/>
      <c r="N211" s="653"/>
      <c r="O211" s="651"/>
      <c r="P211" s="651"/>
      <c r="Q211" s="654"/>
      <c r="R211" s="655"/>
      <c r="S211" s="607" t="str">
        <f t="shared" si="265"/>
        <v/>
      </c>
      <c r="T211" s="656" t="str">
        <f t="shared" si="266"/>
        <v/>
      </c>
      <c r="U211" s="656" t="str">
        <f t="shared" si="302"/>
        <v/>
      </c>
      <c r="V211" s="656" t="str">
        <f t="shared" si="267"/>
        <v/>
      </c>
      <c r="W211" s="719"/>
      <c r="X211" s="660"/>
      <c r="Y211" s="656" t="str">
        <f t="shared" si="255"/>
        <v/>
      </c>
      <c r="Z211" s="659"/>
      <c r="AA211" s="654"/>
      <c r="AB211" s="656" t="str">
        <f t="shared" si="268"/>
        <v/>
      </c>
      <c r="AC211" s="661" t="str">
        <f t="shared" si="303"/>
        <v/>
      </c>
      <c r="AE211" s="658" t="str">
        <f t="shared" si="269"/>
        <v/>
      </c>
      <c r="AF211" s="659"/>
      <c r="AT211" s="805" t="str">
        <f t="shared" si="250"/>
        <v/>
      </c>
      <c r="AU211" t="str">
        <f t="shared" si="304"/>
        <v/>
      </c>
      <c r="AV211" s="6" t="str">
        <f t="shared" si="270"/>
        <v/>
      </c>
      <c r="AW211" s="317" t="str">
        <f t="shared" si="271"/>
        <v/>
      </c>
      <c r="AX211" s="158" t="str">
        <f t="shared" si="272"/>
        <v/>
      </c>
      <c r="AY211" s="158" t="str">
        <f t="shared" si="273"/>
        <v/>
      </c>
      <c r="AZ211" s="309" t="str">
        <f t="shared" si="260"/>
        <v/>
      </c>
      <c r="BA211" s="318" t="str">
        <f t="shared" si="274"/>
        <v/>
      </c>
      <c r="BB211" s="473" t="str">
        <f t="shared" si="275"/>
        <v/>
      </c>
      <c r="BC211" s="80" t="str">
        <f t="shared" si="248"/>
        <v/>
      </c>
      <c r="BD211" s="56">
        <f t="shared" si="276"/>
        <v>1</v>
      </c>
      <c r="BF211" s="56" t="str">
        <f t="shared" si="277"/>
        <v/>
      </c>
      <c r="BG211" s="56" t="str">
        <f t="shared" si="278"/>
        <v/>
      </c>
      <c r="BH211" s="6" t="str">
        <f t="shared" si="279"/>
        <v/>
      </c>
      <c r="BI211" s="6">
        <v>805</v>
      </c>
      <c r="BJ211" s="56" t="str">
        <f>Stam!F198</f>
        <v>805 Verkopen belast overige</v>
      </c>
      <c r="BK211" s="6" t="str">
        <f t="shared" si="280"/>
        <v/>
      </c>
      <c r="BL211" s="56">
        <f t="shared" si="305"/>
        <v>999999</v>
      </c>
      <c r="BM211" s="183">
        <f t="shared" si="306"/>
        <v>99999.000001054999</v>
      </c>
      <c r="BN211" s="61">
        <v>195</v>
      </c>
      <c r="BO211" s="6">
        <f t="shared" si="281"/>
        <v>999999</v>
      </c>
      <c r="BP211" s="6">
        <f t="shared" si="282"/>
        <v>999999</v>
      </c>
      <c r="BQ211" s="6" t="str">
        <f t="shared" si="307"/>
        <v>x</v>
      </c>
      <c r="BR211" s="206">
        <f t="shared" si="283"/>
        <v>99999.000001054999</v>
      </c>
      <c r="BS211" s="6">
        <f t="shared" si="284"/>
        <v>99999.000001054999</v>
      </c>
      <c r="BT211" s="6" t="str">
        <f t="shared" si="308"/>
        <v>x</v>
      </c>
      <c r="BU211" s="6" t="str">
        <f t="shared" si="285"/>
        <v/>
      </c>
      <c r="BW211" s="82">
        <f t="shared" si="309"/>
        <v>9999999999</v>
      </c>
      <c r="BX211" s="80" t="str">
        <f t="shared" si="286"/>
        <v>x</v>
      </c>
      <c r="BY211" s="80" t="str">
        <f t="shared" si="287"/>
        <v/>
      </c>
      <c r="BZ211" s="56" t="str">
        <f t="shared" si="310"/>
        <v/>
      </c>
      <c r="CA211" s="56" t="str">
        <f t="shared" si="311"/>
        <v/>
      </c>
      <c r="CB211" s="88">
        <f t="shared" si="312"/>
        <v>0</v>
      </c>
      <c r="CC211" s="56" t="str">
        <f t="shared" si="288"/>
        <v/>
      </c>
      <c r="CD211" s="56"/>
      <c r="CE211" s="56"/>
      <c r="CF211" s="56"/>
      <c r="CG211" s="56"/>
      <c r="CH211" s="169">
        <f t="shared" si="313"/>
        <v>9999999999</v>
      </c>
      <c r="CI211" s="170">
        <f t="shared" si="314"/>
        <v>9999999999</v>
      </c>
      <c r="CJ211" s="171">
        <f t="shared" si="315"/>
        <v>9999999999</v>
      </c>
      <c r="CK211" s="172" t="str">
        <f t="shared" si="316"/>
        <v/>
      </c>
      <c r="CL211" s="173" t="str">
        <f t="shared" si="289"/>
        <v>x</v>
      </c>
      <c r="CN211" s="6" t="str">
        <f t="shared" si="317"/>
        <v/>
      </c>
      <c r="CO211" s="293" t="e">
        <f t="shared" ca="1" si="249"/>
        <v>#N/A</v>
      </c>
      <c r="CP211" s="6" t="e">
        <f t="shared" ca="1" si="318"/>
        <v>#N/A</v>
      </c>
      <c r="CQ211" s="61">
        <v>195</v>
      </c>
      <c r="CR211" s="6">
        <f t="shared" si="290"/>
        <v>0</v>
      </c>
      <c r="CS211" s="6">
        <f t="shared" si="291"/>
        <v>0</v>
      </c>
      <c r="CT211" s="56" t="str">
        <f t="shared" si="292"/>
        <v/>
      </c>
      <c r="CU211" s="76">
        <f t="shared" si="293"/>
        <v>0</v>
      </c>
      <c r="CV211" s="76">
        <f t="shared" si="294"/>
        <v>0</v>
      </c>
      <c r="CX211" s="6" t="str">
        <f t="shared" si="295"/>
        <v/>
      </c>
      <c r="CY211" s="6" t="str">
        <f t="shared" si="296"/>
        <v/>
      </c>
      <c r="CZ211" s="6" t="str">
        <f t="shared" si="297"/>
        <v/>
      </c>
      <c r="DA211" s="56" t="str">
        <f>7&amp;$DA$203&amp;"div"</f>
        <v>74bdiv</v>
      </c>
      <c r="DB211" s="56">
        <f t="shared" si="263"/>
        <v>0</v>
      </c>
      <c r="DG211" s="56" t="str">
        <f t="shared" si="298"/>
        <v/>
      </c>
      <c r="DH211" s="6">
        <f t="shared" si="299"/>
        <v>0</v>
      </c>
      <c r="DK211" s="6">
        <f t="shared" si="257"/>
        <v>0</v>
      </c>
      <c r="DL211" s="6" t="e">
        <f t="shared" si="258"/>
        <v>#N/A</v>
      </c>
      <c r="DN211" s="6" t="e">
        <f t="shared" si="256"/>
        <v>#N/A</v>
      </c>
      <c r="DP211" s="6" t="str">
        <f t="shared" si="300"/>
        <v/>
      </c>
      <c r="DQ211" s="293">
        <f t="shared" ca="1" si="251"/>
        <v>205</v>
      </c>
      <c r="DR211" s="6" t="str">
        <f t="shared" ca="1" si="319"/>
        <v>x</v>
      </c>
      <c r="DU211" s="293" t="e">
        <f t="shared" ca="1" si="320"/>
        <v>#N/A</v>
      </c>
      <c r="DV211" s="5"/>
      <c r="DW211" s="293" t="e">
        <f t="shared" ca="1" si="252"/>
        <v>#N/A</v>
      </c>
      <c r="DZ211" s="293" t="e">
        <f t="shared" ca="1" si="321"/>
        <v>#N/A</v>
      </c>
      <c r="EA211" s="293" t="e">
        <f t="shared" ca="1" si="322"/>
        <v>#N/A</v>
      </c>
      <c r="EB211" s="293" t="e">
        <f t="shared" ca="1" si="323"/>
        <v>#N/A</v>
      </c>
      <c r="EE211" s="6" t="str">
        <f t="shared" si="324"/>
        <v/>
      </c>
      <c r="EF211" s="293" t="e">
        <f t="shared" ca="1" si="325"/>
        <v>#N/A</v>
      </c>
      <c r="EG211" s="6" t="e">
        <f t="shared" ca="1" si="301"/>
        <v>#N/A</v>
      </c>
    </row>
    <row r="212" spans="1:137" x14ac:dyDescent="0.2">
      <c r="C212" s="75"/>
      <c r="D212" s="184" t="str">
        <f t="shared" si="264"/>
        <v/>
      </c>
      <c r="E212" s="649" t="str">
        <f t="shared" si="253"/>
        <v/>
      </c>
      <c r="F212" s="607" t="str">
        <f t="shared" si="262"/>
        <v>x</v>
      </c>
      <c r="G212" s="650"/>
      <c r="H212" s="651"/>
      <c r="I212" s="651"/>
      <c r="J212" s="651"/>
      <c r="K212" s="652"/>
      <c r="L212" s="889"/>
      <c r="M212" s="889"/>
      <c r="N212" s="653"/>
      <c r="O212" s="651"/>
      <c r="P212" s="651"/>
      <c r="Q212" s="654"/>
      <c r="R212" s="655"/>
      <c r="S212" s="607" t="str">
        <f t="shared" si="265"/>
        <v/>
      </c>
      <c r="T212" s="656" t="str">
        <f t="shared" si="266"/>
        <v/>
      </c>
      <c r="U212" s="656" t="str">
        <f t="shared" si="302"/>
        <v/>
      </c>
      <c r="V212" s="656" t="str">
        <f t="shared" si="267"/>
        <v/>
      </c>
      <c r="W212" s="719"/>
      <c r="X212" s="660"/>
      <c r="Y212" s="656" t="str">
        <f t="shared" si="255"/>
        <v/>
      </c>
      <c r="Z212" s="659"/>
      <c r="AA212" s="654"/>
      <c r="AB212" s="656" t="str">
        <f t="shared" si="268"/>
        <v/>
      </c>
      <c r="AC212" s="661" t="str">
        <f t="shared" si="303"/>
        <v/>
      </c>
      <c r="AE212" s="658" t="str">
        <f t="shared" si="269"/>
        <v/>
      </c>
      <c r="AF212" s="659"/>
      <c r="AT212" s="805" t="str">
        <f t="shared" si="250"/>
        <v/>
      </c>
      <c r="AU212" t="str">
        <f t="shared" si="304"/>
        <v/>
      </c>
      <c r="AV212" s="6" t="str">
        <f t="shared" si="270"/>
        <v/>
      </c>
      <c r="AW212" s="317" t="str">
        <f t="shared" si="271"/>
        <v/>
      </c>
      <c r="AX212" s="158" t="str">
        <f t="shared" si="272"/>
        <v/>
      </c>
      <c r="AY212" s="158" t="str">
        <f t="shared" si="273"/>
        <v/>
      </c>
      <c r="AZ212" s="309" t="str">
        <f t="shared" si="260"/>
        <v/>
      </c>
      <c r="BA212" s="318" t="str">
        <f t="shared" si="274"/>
        <v/>
      </c>
      <c r="BB212" s="473" t="str">
        <f t="shared" si="275"/>
        <v/>
      </c>
      <c r="BC212" s="80" t="str">
        <f t="shared" ref="BC212:BC275" si="326">IF(OR(H212="",H212="Oba",G212="",P212="",X212="",BD212=0),"",IF(OR(X212="3a",X212="3b",X212="4a",X212="4b"),"div",IF(H212="Ver","bet",IF(AND(OR(H212="Liq",H212="Mem"),AA212="bet"),"bet","vord"))))</f>
        <v/>
      </c>
      <c r="BD212" s="56">
        <f t="shared" si="276"/>
        <v>1</v>
      </c>
      <c r="BF212" s="56" t="str">
        <f t="shared" si="277"/>
        <v/>
      </c>
      <c r="BG212" s="56" t="str">
        <f t="shared" si="278"/>
        <v/>
      </c>
      <c r="BH212" s="6" t="str">
        <f t="shared" si="279"/>
        <v/>
      </c>
      <c r="BI212" s="6">
        <v>806</v>
      </c>
      <c r="BJ212" s="56" t="str">
        <f>Stam!F199</f>
        <v>806 Verkopen meng overige %</v>
      </c>
      <c r="BK212" s="6" t="str">
        <f t="shared" si="280"/>
        <v/>
      </c>
      <c r="BL212" s="56">
        <f t="shared" si="305"/>
        <v>999999</v>
      </c>
      <c r="BM212" s="183">
        <f t="shared" si="306"/>
        <v>99999.000001060005</v>
      </c>
      <c r="BN212" s="61">
        <v>196</v>
      </c>
      <c r="BO212" s="6">
        <f t="shared" si="281"/>
        <v>999999</v>
      </c>
      <c r="BP212" s="6">
        <f t="shared" si="282"/>
        <v>999999</v>
      </c>
      <c r="BQ212" s="6" t="str">
        <f t="shared" si="307"/>
        <v>x</v>
      </c>
      <c r="BR212" s="206">
        <f t="shared" si="283"/>
        <v>99999.000001060005</v>
      </c>
      <c r="BS212" s="6">
        <f t="shared" si="284"/>
        <v>99999.000001060005</v>
      </c>
      <c r="BT212" s="6" t="str">
        <f t="shared" si="308"/>
        <v>x</v>
      </c>
      <c r="BU212" s="6" t="str">
        <f t="shared" si="285"/>
        <v/>
      </c>
      <c r="BW212" s="82">
        <f t="shared" si="309"/>
        <v>9999999999</v>
      </c>
      <c r="BX212" s="80" t="str">
        <f t="shared" si="286"/>
        <v>x</v>
      </c>
      <c r="BY212" s="80" t="str">
        <f t="shared" si="287"/>
        <v/>
      </c>
      <c r="BZ212" s="56" t="str">
        <f t="shared" si="310"/>
        <v/>
      </c>
      <c r="CA212" s="56" t="str">
        <f t="shared" si="311"/>
        <v/>
      </c>
      <c r="CB212" s="88">
        <f t="shared" si="312"/>
        <v>0</v>
      </c>
      <c r="CC212" s="56" t="str">
        <f t="shared" si="288"/>
        <v/>
      </c>
      <c r="CD212" s="56"/>
      <c r="CE212" s="56"/>
      <c r="CF212" s="56"/>
      <c r="CG212" s="56"/>
      <c r="CH212" s="169">
        <f t="shared" si="313"/>
        <v>9999999999</v>
      </c>
      <c r="CI212" s="170">
        <f t="shared" si="314"/>
        <v>9999999999</v>
      </c>
      <c r="CJ212" s="171">
        <f t="shared" si="315"/>
        <v>9999999999</v>
      </c>
      <c r="CK212" s="172" t="str">
        <f t="shared" si="316"/>
        <v/>
      </c>
      <c r="CL212" s="173" t="str">
        <f t="shared" si="289"/>
        <v>x</v>
      </c>
      <c r="CN212" s="6" t="str">
        <f t="shared" si="317"/>
        <v/>
      </c>
      <c r="CO212" s="293" t="e">
        <f t="shared" ref="CO212:CO275" ca="1" si="327">MATCH($CO$13,OFFSET(OFFSET($CN$17,CO211,0),,,$DU$13-CO211),0)+CO211</f>
        <v>#N/A</v>
      </c>
      <c r="CP212" s="6" t="e">
        <f t="shared" ca="1" si="318"/>
        <v>#N/A</v>
      </c>
      <c r="CQ212" s="61">
        <v>196</v>
      </c>
      <c r="CR212" s="6">
        <f t="shared" si="290"/>
        <v>0</v>
      </c>
      <c r="CS212" s="6">
        <f t="shared" si="291"/>
        <v>0</v>
      </c>
      <c r="CT212" s="56" t="str">
        <f t="shared" si="292"/>
        <v/>
      </c>
      <c r="CU212" s="76">
        <f t="shared" si="293"/>
        <v>0</v>
      </c>
      <c r="CV212" s="76">
        <f t="shared" si="294"/>
        <v>0</v>
      </c>
      <c r="CX212" s="6" t="str">
        <f t="shared" si="295"/>
        <v/>
      </c>
      <c r="CY212" s="6" t="str">
        <f t="shared" si="296"/>
        <v/>
      </c>
      <c r="CZ212" s="6" t="str">
        <f t="shared" si="297"/>
        <v/>
      </c>
      <c r="DA212" s="56" t="str">
        <f>8&amp;$DA$203&amp;"div"</f>
        <v>84bdiv</v>
      </c>
      <c r="DB212" s="56">
        <f t="shared" si="263"/>
        <v>0</v>
      </c>
      <c r="DG212" s="56" t="str">
        <f t="shared" si="298"/>
        <v/>
      </c>
      <c r="DH212" s="6">
        <f t="shared" si="299"/>
        <v>0</v>
      </c>
      <c r="DK212" s="6">
        <f t="shared" si="257"/>
        <v>0</v>
      </c>
      <c r="DL212" s="6" t="e">
        <f t="shared" si="258"/>
        <v>#N/A</v>
      </c>
      <c r="DN212" s="6" t="e">
        <f t="shared" si="256"/>
        <v>#N/A</v>
      </c>
      <c r="DP212" s="6" t="str">
        <f t="shared" si="300"/>
        <v/>
      </c>
      <c r="DQ212" s="293">
        <f t="shared" ca="1" si="251"/>
        <v>206</v>
      </c>
      <c r="DR212" s="6" t="str">
        <f t="shared" ca="1" si="319"/>
        <v>x</v>
      </c>
      <c r="DU212" s="293" t="e">
        <f t="shared" ca="1" si="320"/>
        <v>#N/A</v>
      </c>
      <c r="DV212" s="5"/>
      <c r="DW212" s="293" t="e">
        <f t="shared" ca="1" si="252"/>
        <v>#N/A</v>
      </c>
      <c r="DZ212" s="293" t="e">
        <f t="shared" ca="1" si="321"/>
        <v>#N/A</v>
      </c>
      <c r="EA212" s="293" t="e">
        <f t="shared" ca="1" si="322"/>
        <v>#N/A</v>
      </c>
      <c r="EB212" s="293" t="e">
        <f t="shared" ca="1" si="323"/>
        <v>#N/A</v>
      </c>
      <c r="EE212" s="6" t="str">
        <f t="shared" si="324"/>
        <v/>
      </c>
      <c r="EF212" s="293" t="e">
        <f t="shared" ca="1" si="325"/>
        <v>#N/A</v>
      </c>
      <c r="EG212" s="6" t="e">
        <f t="shared" ca="1" si="301"/>
        <v>#N/A</v>
      </c>
    </row>
    <row r="213" spans="1:137" x14ac:dyDescent="0.2">
      <c r="C213" s="75"/>
      <c r="D213" s="184" t="str">
        <f t="shared" si="264"/>
        <v/>
      </c>
      <c r="E213" s="649" t="str">
        <f t="shared" si="253"/>
        <v/>
      </c>
      <c r="F213" s="607" t="str">
        <f t="shared" si="262"/>
        <v>x</v>
      </c>
      <c r="G213" s="650"/>
      <c r="H213" s="651"/>
      <c r="I213" s="651"/>
      <c r="J213" s="651"/>
      <c r="K213" s="652"/>
      <c r="L213" s="889"/>
      <c r="M213" s="889"/>
      <c r="N213" s="653"/>
      <c r="O213" s="651"/>
      <c r="P213" s="651"/>
      <c r="Q213" s="654"/>
      <c r="R213" s="655"/>
      <c r="S213" s="607" t="str">
        <f t="shared" si="265"/>
        <v/>
      </c>
      <c r="T213" s="656" t="str">
        <f t="shared" si="266"/>
        <v/>
      </c>
      <c r="U213" s="656" t="str">
        <f t="shared" si="302"/>
        <v/>
      </c>
      <c r="V213" s="656" t="str">
        <f t="shared" si="267"/>
        <v/>
      </c>
      <c r="W213" s="719"/>
      <c r="X213" s="660"/>
      <c r="Y213" s="656" t="str">
        <f t="shared" si="255"/>
        <v/>
      </c>
      <c r="Z213" s="659"/>
      <c r="AA213" s="654"/>
      <c r="AB213" s="656" t="str">
        <f t="shared" si="268"/>
        <v/>
      </c>
      <c r="AC213" s="661" t="str">
        <f t="shared" si="303"/>
        <v/>
      </c>
      <c r="AE213" s="658" t="str">
        <f t="shared" si="269"/>
        <v/>
      </c>
      <c r="AF213" s="659"/>
      <c r="AT213" s="805" t="str">
        <f t="shared" ref="AT213:AT276" si="328">IF(BB213="","",ROUND(SUMIF(CY:CY,CY213,CS:CS),3))</f>
        <v/>
      </c>
      <c r="AU213" t="str">
        <f t="shared" si="304"/>
        <v/>
      </c>
      <c r="AV213" s="6" t="str">
        <f t="shared" si="270"/>
        <v/>
      </c>
      <c r="AW213" s="317" t="str">
        <f t="shared" si="271"/>
        <v/>
      </c>
      <c r="AX213" s="158" t="str">
        <f t="shared" si="272"/>
        <v/>
      </c>
      <c r="AY213" s="158" t="str">
        <f t="shared" si="273"/>
        <v/>
      </c>
      <c r="AZ213" s="309" t="str">
        <f t="shared" si="260"/>
        <v/>
      </c>
      <c r="BA213" s="318" t="str">
        <f t="shared" si="274"/>
        <v/>
      </c>
      <c r="BB213" s="473" t="str">
        <f t="shared" si="275"/>
        <v/>
      </c>
      <c r="BC213" s="80" t="str">
        <f t="shared" si="326"/>
        <v/>
      </c>
      <c r="BD213" s="56">
        <f t="shared" si="276"/>
        <v>1</v>
      </c>
      <c r="BF213" s="56" t="str">
        <f t="shared" si="277"/>
        <v/>
      </c>
      <c r="BG213" s="56" t="str">
        <f t="shared" si="278"/>
        <v/>
      </c>
      <c r="BH213" s="6" t="str">
        <f t="shared" si="279"/>
        <v/>
      </c>
      <c r="BI213" s="6">
        <v>807</v>
      </c>
      <c r="BJ213" s="56" t="str">
        <f>Stam!F200</f>
        <v>807 Verkopen pakket</v>
      </c>
      <c r="BK213" s="6" t="str">
        <f t="shared" si="280"/>
        <v/>
      </c>
      <c r="BL213" s="56">
        <f t="shared" si="305"/>
        <v>999999</v>
      </c>
      <c r="BM213" s="183">
        <f t="shared" si="306"/>
        <v>99999.000001064996</v>
      </c>
      <c r="BN213" s="61">
        <v>197</v>
      </c>
      <c r="BO213" s="6">
        <f t="shared" si="281"/>
        <v>999999</v>
      </c>
      <c r="BP213" s="6">
        <f t="shared" si="282"/>
        <v>999999</v>
      </c>
      <c r="BQ213" s="6" t="str">
        <f t="shared" si="307"/>
        <v>x</v>
      </c>
      <c r="BR213" s="206">
        <f t="shared" si="283"/>
        <v>99999.000001064996</v>
      </c>
      <c r="BS213" s="6">
        <f t="shared" si="284"/>
        <v>99999.000001064996</v>
      </c>
      <c r="BT213" s="6" t="str">
        <f t="shared" si="308"/>
        <v>x</v>
      </c>
      <c r="BU213" s="6" t="str">
        <f t="shared" si="285"/>
        <v/>
      </c>
      <c r="BW213" s="82">
        <f t="shared" si="309"/>
        <v>9999999999</v>
      </c>
      <c r="BX213" s="80" t="str">
        <f t="shared" si="286"/>
        <v>x</v>
      </c>
      <c r="BY213" s="80" t="str">
        <f t="shared" si="287"/>
        <v/>
      </c>
      <c r="BZ213" s="56" t="str">
        <f t="shared" si="310"/>
        <v/>
      </c>
      <c r="CA213" s="56" t="str">
        <f t="shared" si="311"/>
        <v/>
      </c>
      <c r="CB213" s="88">
        <f t="shared" si="312"/>
        <v>0</v>
      </c>
      <c r="CC213" s="56" t="str">
        <f t="shared" si="288"/>
        <v/>
      </c>
      <c r="CD213" s="56"/>
      <c r="CE213" s="56"/>
      <c r="CF213" s="56"/>
      <c r="CG213" s="56"/>
      <c r="CH213" s="169">
        <f t="shared" si="313"/>
        <v>9999999999</v>
      </c>
      <c r="CI213" s="170">
        <f t="shared" si="314"/>
        <v>9999999999</v>
      </c>
      <c r="CJ213" s="171">
        <f t="shared" si="315"/>
        <v>9999999999</v>
      </c>
      <c r="CK213" s="172" t="str">
        <f t="shared" si="316"/>
        <v/>
      </c>
      <c r="CL213" s="173" t="str">
        <f t="shared" si="289"/>
        <v>x</v>
      </c>
      <c r="CN213" s="6" t="str">
        <f t="shared" si="317"/>
        <v/>
      </c>
      <c r="CO213" s="293" t="e">
        <f t="shared" ca="1" si="327"/>
        <v>#N/A</v>
      </c>
      <c r="CP213" s="6" t="e">
        <f t="shared" ca="1" si="318"/>
        <v>#N/A</v>
      </c>
      <c r="CQ213" s="61">
        <v>197</v>
      </c>
      <c r="CR213" s="6">
        <f t="shared" si="290"/>
        <v>0</v>
      </c>
      <c r="CS213" s="6">
        <f t="shared" si="291"/>
        <v>0</v>
      </c>
      <c r="CT213" s="56" t="str">
        <f t="shared" si="292"/>
        <v/>
      </c>
      <c r="CU213" s="76">
        <f t="shared" si="293"/>
        <v>0</v>
      </c>
      <c r="CV213" s="76">
        <f t="shared" si="294"/>
        <v>0</v>
      </c>
      <c r="CX213" s="6" t="str">
        <f t="shared" si="295"/>
        <v/>
      </c>
      <c r="CY213" s="6" t="str">
        <f t="shared" si="296"/>
        <v/>
      </c>
      <c r="CZ213" s="6" t="str">
        <f t="shared" si="297"/>
        <v/>
      </c>
      <c r="DA213" s="56" t="str">
        <f>9&amp;$DA$203&amp;"div"</f>
        <v>94bdiv</v>
      </c>
      <c r="DB213" s="56">
        <f t="shared" si="263"/>
        <v>0</v>
      </c>
      <c r="DG213" s="56" t="str">
        <f t="shared" si="298"/>
        <v/>
      </c>
      <c r="DH213" s="6">
        <f t="shared" si="299"/>
        <v>0</v>
      </c>
      <c r="DK213" s="6">
        <f t="shared" si="257"/>
        <v>0</v>
      </c>
      <c r="DL213" s="6" t="e">
        <f t="shared" si="258"/>
        <v>#N/A</v>
      </c>
      <c r="DN213" s="6" t="e">
        <f t="shared" si="256"/>
        <v>#N/A</v>
      </c>
      <c r="DP213" s="6" t="str">
        <f t="shared" si="300"/>
        <v/>
      </c>
      <c r="DQ213" s="293">
        <f t="shared" ref="DQ213:DQ276" ca="1" si="329">MATCH($DP$12,OFFSET(OFFSET($DP$17,DQ212,0),,,$DU$13-DQ212),0)+DQ212</f>
        <v>207</v>
      </c>
      <c r="DR213" s="6" t="str">
        <f t="shared" ca="1" si="319"/>
        <v>x</v>
      </c>
      <c r="DU213" s="293" t="e">
        <f t="shared" ca="1" si="320"/>
        <v>#N/A</v>
      </c>
      <c r="DV213" s="5"/>
      <c r="DW213" s="293" t="e">
        <f t="shared" ca="1" si="252"/>
        <v>#N/A</v>
      </c>
      <c r="DZ213" s="293" t="e">
        <f t="shared" ca="1" si="321"/>
        <v>#N/A</v>
      </c>
      <c r="EA213" s="293" t="e">
        <f t="shared" ca="1" si="322"/>
        <v>#N/A</v>
      </c>
      <c r="EB213" s="293" t="e">
        <f t="shared" ca="1" si="323"/>
        <v>#N/A</v>
      </c>
      <c r="EE213" s="6" t="str">
        <f t="shared" si="324"/>
        <v/>
      </c>
      <c r="EF213" s="293" t="e">
        <f t="shared" ca="1" si="325"/>
        <v>#N/A</v>
      </c>
      <c r="EG213" s="6" t="e">
        <f t="shared" ca="1" si="301"/>
        <v>#N/A</v>
      </c>
    </row>
    <row r="214" spans="1:137" x14ac:dyDescent="0.2">
      <c r="C214" s="75"/>
      <c r="D214" s="184" t="str">
        <f t="shared" si="264"/>
        <v/>
      </c>
      <c r="E214" s="649" t="str">
        <f t="shared" si="253"/>
        <v/>
      </c>
      <c r="F214" s="607" t="str">
        <f t="shared" si="262"/>
        <v>x</v>
      </c>
      <c r="G214" s="650"/>
      <c r="H214" s="651"/>
      <c r="I214" s="651"/>
      <c r="J214" s="651"/>
      <c r="K214" s="652"/>
      <c r="L214" s="889"/>
      <c r="M214" s="889"/>
      <c r="N214" s="653"/>
      <c r="O214" s="651"/>
      <c r="P214" s="651"/>
      <c r="Q214" s="654"/>
      <c r="R214" s="655"/>
      <c r="S214" s="607" t="str">
        <f t="shared" si="265"/>
        <v/>
      </c>
      <c r="T214" s="656" t="str">
        <f t="shared" si="266"/>
        <v/>
      </c>
      <c r="U214" s="656" t="str">
        <f t="shared" si="302"/>
        <v/>
      </c>
      <c r="V214" s="656" t="str">
        <f t="shared" si="267"/>
        <v/>
      </c>
      <c r="W214" s="719"/>
      <c r="X214" s="660"/>
      <c r="Y214" s="656" t="str">
        <f t="shared" si="255"/>
        <v/>
      </c>
      <c r="Z214" s="659"/>
      <c r="AA214" s="654"/>
      <c r="AB214" s="656" t="str">
        <f t="shared" si="268"/>
        <v/>
      </c>
      <c r="AC214" s="661" t="str">
        <f t="shared" si="303"/>
        <v/>
      </c>
      <c r="AE214" s="658" t="str">
        <f t="shared" si="269"/>
        <v/>
      </c>
      <c r="AF214" s="659"/>
      <c r="AT214" s="805" t="str">
        <f t="shared" si="328"/>
        <v/>
      </c>
      <c r="AU214" t="str">
        <f t="shared" si="304"/>
        <v/>
      </c>
      <c r="AV214" s="6" t="str">
        <f t="shared" si="270"/>
        <v/>
      </c>
      <c r="AW214" s="317" t="str">
        <f t="shared" si="271"/>
        <v/>
      </c>
      <c r="AX214" s="158" t="str">
        <f t="shared" si="272"/>
        <v/>
      </c>
      <c r="AY214" s="158" t="str">
        <f t="shared" si="273"/>
        <v/>
      </c>
      <c r="AZ214" s="309" t="str">
        <f t="shared" si="260"/>
        <v/>
      </c>
      <c r="BA214" s="318" t="str">
        <f t="shared" si="274"/>
        <v/>
      </c>
      <c r="BB214" s="473" t="str">
        <f t="shared" si="275"/>
        <v/>
      </c>
      <c r="BC214" s="80" t="str">
        <f t="shared" si="326"/>
        <v/>
      </c>
      <c r="BD214" s="56">
        <f t="shared" si="276"/>
        <v>1</v>
      </c>
      <c r="BF214" s="56" t="str">
        <f t="shared" si="277"/>
        <v/>
      </c>
      <c r="BG214" s="56" t="str">
        <f t="shared" si="278"/>
        <v/>
      </c>
      <c r="BH214" s="6" t="str">
        <f t="shared" si="279"/>
        <v/>
      </c>
      <c r="BI214" s="6">
        <v>808</v>
      </c>
      <c r="BJ214" s="56" t="str">
        <f>Stam!F201</f>
        <v>808 Verkopen 2</v>
      </c>
      <c r="BK214" s="6" t="str">
        <f t="shared" si="280"/>
        <v/>
      </c>
      <c r="BL214" s="56">
        <f t="shared" si="305"/>
        <v>999999</v>
      </c>
      <c r="BM214" s="183">
        <f t="shared" si="306"/>
        <v>99999.000001070002</v>
      </c>
      <c r="BN214" s="61">
        <v>198</v>
      </c>
      <c r="BO214" s="6">
        <f t="shared" si="281"/>
        <v>999999</v>
      </c>
      <c r="BP214" s="6">
        <f t="shared" si="282"/>
        <v>999999</v>
      </c>
      <c r="BQ214" s="6" t="str">
        <f t="shared" si="307"/>
        <v>x</v>
      </c>
      <c r="BR214" s="206">
        <f t="shared" si="283"/>
        <v>99999.000001070002</v>
      </c>
      <c r="BS214" s="6">
        <f t="shared" si="284"/>
        <v>99999.000001070002</v>
      </c>
      <c r="BT214" s="6" t="str">
        <f t="shared" si="308"/>
        <v>x</v>
      </c>
      <c r="BU214" s="6" t="str">
        <f t="shared" si="285"/>
        <v/>
      </c>
      <c r="BW214" s="82">
        <f t="shared" si="309"/>
        <v>9999999999</v>
      </c>
      <c r="BX214" s="80" t="str">
        <f t="shared" si="286"/>
        <v>x</v>
      </c>
      <c r="BY214" s="80" t="str">
        <f t="shared" si="287"/>
        <v/>
      </c>
      <c r="BZ214" s="56" t="str">
        <f t="shared" si="310"/>
        <v/>
      </c>
      <c r="CA214" s="56" t="str">
        <f t="shared" si="311"/>
        <v/>
      </c>
      <c r="CB214" s="88">
        <f t="shared" si="312"/>
        <v>0</v>
      </c>
      <c r="CC214" s="56" t="str">
        <f t="shared" si="288"/>
        <v/>
      </c>
      <c r="CD214" s="56"/>
      <c r="CE214" s="56"/>
      <c r="CF214" s="56"/>
      <c r="CG214" s="56"/>
      <c r="CH214" s="169">
        <f t="shared" si="313"/>
        <v>9999999999</v>
      </c>
      <c r="CI214" s="170">
        <f t="shared" si="314"/>
        <v>9999999999</v>
      </c>
      <c r="CJ214" s="171">
        <f t="shared" si="315"/>
        <v>9999999999</v>
      </c>
      <c r="CK214" s="172" t="str">
        <f t="shared" si="316"/>
        <v/>
      </c>
      <c r="CL214" s="173" t="str">
        <f t="shared" si="289"/>
        <v>x</v>
      </c>
      <c r="CN214" s="6" t="str">
        <f t="shared" si="317"/>
        <v/>
      </c>
      <c r="CO214" s="293" t="e">
        <f t="shared" ca="1" si="327"/>
        <v>#N/A</v>
      </c>
      <c r="CP214" s="6" t="e">
        <f t="shared" ca="1" si="318"/>
        <v>#N/A</v>
      </c>
      <c r="CQ214" s="61">
        <v>198</v>
      </c>
      <c r="CR214" s="6">
        <f t="shared" si="290"/>
        <v>0</v>
      </c>
      <c r="CS214" s="6">
        <f t="shared" si="291"/>
        <v>0</v>
      </c>
      <c r="CT214" s="56" t="str">
        <f t="shared" si="292"/>
        <v/>
      </c>
      <c r="CU214" s="76">
        <f t="shared" si="293"/>
        <v>0</v>
      </c>
      <c r="CV214" s="76">
        <f t="shared" si="294"/>
        <v>0</v>
      </c>
      <c r="CX214" s="6" t="str">
        <f t="shared" si="295"/>
        <v/>
      </c>
      <c r="CY214" s="6" t="str">
        <f t="shared" si="296"/>
        <v/>
      </c>
      <c r="CZ214" s="6" t="str">
        <f t="shared" si="297"/>
        <v/>
      </c>
      <c r="DA214" s="56" t="str">
        <f>10&amp;$DA$203&amp;"div"</f>
        <v>104bdiv</v>
      </c>
      <c r="DB214" s="56">
        <f t="shared" si="263"/>
        <v>0</v>
      </c>
      <c r="DG214" s="56" t="str">
        <f t="shared" si="298"/>
        <v/>
      </c>
      <c r="DH214" s="6">
        <f t="shared" si="299"/>
        <v>0</v>
      </c>
      <c r="DK214" s="6">
        <f t="shared" si="257"/>
        <v>0</v>
      </c>
      <c r="DL214" s="6" t="e">
        <f t="shared" si="258"/>
        <v>#N/A</v>
      </c>
      <c r="DN214" s="6" t="e">
        <f t="shared" si="256"/>
        <v>#N/A</v>
      </c>
      <c r="DP214" s="6" t="str">
        <f t="shared" si="300"/>
        <v/>
      </c>
      <c r="DQ214" s="293">
        <f t="shared" ca="1" si="329"/>
        <v>208</v>
      </c>
      <c r="DR214" s="6" t="str">
        <f t="shared" ca="1" si="319"/>
        <v>x</v>
      </c>
      <c r="DU214" s="293" t="e">
        <f t="shared" ca="1" si="320"/>
        <v>#N/A</v>
      </c>
      <c r="DV214" s="5"/>
      <c r="DW214" s="293" t="e">
        <f t="shared" ca="1" si="252"/>
        <v>#N/A</v>
      </c>
      <c r="DZ214" s="293" t="e">
        <f t="shared" ca="1" si="321"/>
        <v>#N/A</v>
      </c>
      <c r="EA214" s="293" t="e">
        <f t="shared" ca="1" si="322"/>
        <v>#N/A</v>
      </c>
      <c r="EB214" s="293" t="e">
        <f t="shared" ca="1" si="323"/>
        <v>#N/A</v>
      </c>
      <c r="EE214" s="6" t="str">
        <f t="shared" si="324"/>
        <v/>
      </c>
      <c r="EF214" s="293" t="e">
        <f t="shared" ca="1" si="325"/>
        <v>#N/A</v>
      </c>
      <c r="EG214" s="6" t="e">
        <f t="shared" ca="1" si="301"/>
        <v>#N/A</v>
      </c>
    </row>
    <row r="215" spans="1:137" x14ac:dyDescent="0.2">
      <c r="C215" s="75"/>
      <c r="D215" s="184" t="str">
        <f t="shared" si="264"/>
        <v/>
      </c>
      <c r="E215" s="649" t="str">
        <f t="shared" si="253"/>
        <v/>
      </c>
      <c r="F215" s="607" t="str">
        <f t="shared" si="262"/>
        <v>x</v>
      </c>
      <c r="G215" s="650"/>
      <c r="H215" s="651"/>
      <c r="I215" s="651"/>
      <c r="J215" s="651"/>
      <c r="K215" s="652"/>
      <c r="L215" s="889"/>
      <c r="M215" s="889"/>
      <c r="N215" s="653"/>
      <c r="O215" s="651"/>
      <c r="P215" s="651"/>
      <c r="Q215" s="654"/>
      <c r="R215" s="655"/>
      <c r="S215" s="607" t="str">
        <f t="shared" si="265"/>
        <v/>
      </c>
      <c r="T215" s="656" t="str">
        <f t="shared" si="266"/>
        <v/>
      </c>
      <c r="U215" s="656" t="str">
        <f t="shared" si="302"/>
        <v/>
      </c>
      <c r="V215" s="656" t="str">
        <f t="shared" si="267"/>
        <v/>
      </c>
      <c r="W215" s="719"/>
      <c r="X215" s="660"/>
      <c r="Y215" s="656" t="str">
        <f t="shared" si="255"/>
        <v/>
      </c>
      <c r="Z215" s="659"/>
      <c r="AA215" s="654"/>
      <c r="AB215" s="656" t="str">
        <f t="shared" si="268"/>
        <v/>
      </c>
      <c r="AC215" s="661" t="str">
        <f t="shared" si="303"/>
        <v/>
      </c>
      <c r="AE215" s="658" t="str">
        <f t="shared" si="269"/>
        <v/>
      </c>
      <c r="AF215" s="659"/>
      <c r="AT215" s="805" t="str">
        <f t="shared" si="328"/>
        <v/>
      </c>
      <c r="AU215" t="str">
        <f t="shared" si="304"/>
        <v/>
      </c>
      <c r="AV215" s="6" t="str">
        <f t="shared" si="270"/>
        <v/>
      </c>
      <c r="AW215" s="317" t="str">
        <f t="shared" si="271"/>
        <v/>
      </c>
      <c r="AX215" s="158" t="str">
        <f t="shared" si="272"/>
        <v/>
      </c>
      <c r="AY215" s="158" t="str">
        <f t="shared" si="273"/>
        <v/>
      </c>
      <c r="AZ215" s="309" t="str">
        <f t="shared" si="260"/>
        <v/>
      </c>
      <c r="BA215" s="318" t="str">
        <f t="shared" si="274"/>
        <v/>
      </c>
      <c r="BB215" s="473" t="str">
        <f t="shared" si="275"/>
        <v/>
      </c>
      <c r="BC215" s="80" t="str">
        <f t="shared" si="326"/>
        <v/>
      </c>
      <c r="BD215" s="56">
        <f t="shared" si="276"/>
        <v>1</v>
      </c>
      <c r="BF215" s="56" t="str">
        <f t="shared" si="277"/>
        <v/>
      </c>
      <c r="BG215" s="56" t="str">
        <f t="shared" si="278"/>
        <v/>
      </c>
      <c r="BH215" s="6" t="str">
        <f t="shared" si="279"/>
        <v/>
      </c>
      <c r="BI215" s="6">
        <v>809</v>
      </c>
      <c r="BJ215" s="56" t="str">
        <f>Stam!F202</f>
        <v>809 Verkopen 3</v>
      </c>
      <c r="BK215" s="6" t="str">
        <f t="shared" si="280"/>
        <v/>
      </c>
      <c r="BL215" s="56">
        <f t="shared" si="305"/>
        <v>999999</v>
      </c>
      <c r="BM215" s="183">
        <f t="shared" si="306"/>
        <v>99999.000001074994</v>
      </c>
      <c r="BN215" s="61">
        <v>199</v>
      </c>
      <c r="BO215" s="6">
        <f t="shared" si="281"/>
        <v>999999</v>
      </c>
      <c r="BP215" s="6">
        <f t="shared" si="282"/>
        <v>999999</v>
      </c>
      <c r="BQ215" s="6" t="str">
        <f t="shared" si="307"/>
        <v>x</v>
      </c>
      <c r="BR215" s="206">
        <f t="shared" si="283"/>
        <v>99999.000001074994</v>
      </c>
      <c r="BS215" s="6">
        <f t="shared" si="284"/>
        <v>99999.000001074994</v>
      </c>
      <c r="BT215" s="6" t="str">
        <f t="shared" si="308"/>
        <v>x</v>
      </c>
      <c r="BU215" s="6" t="str">
        <f t="shared" si="285"/>
        <v/>
      </c>
      <c r="BW215" s="82">
        <f t="shared" si="309"/>
        <v>9999999999</v>
      </c>
      <c r="BX215" s="80" t="str">
        <f t="shared" si="286"/>
        <v>x</v>
      </c>
      <c r="BY215" s="80" t="str">
        <f t="shared" si="287"/>
        <v/>
      </c>
      <c r="BZ215" s="56" t="str">
        <f t="shared" si="310"/>
        <v/>
      </c>
      <c r="CA215" s="56" t="str">
        <f t="shared" si="311"/>
        <v/>
      </c>
      <c r="CB215" s="88">
        <f t="shared" si="312"/>
        <v>0</v>
      </c>
      <c r="CC215" s="56" t="str">
        <f t="shared" si="288"/>
        <v/>
      </c>
      <c r="CD215" s="56"/>
      <c r="CE215" s="56"/>
      <c r="CF215" s="56"/>
      <c r="CG215" s="56"/>
      <c r="CH215" s="169">
        <f t="shared" si="313"/>
        <v>9999999999</v>
      </c>
      <c r="CI215" s="170">
        <f t="shared" si="314"/>
        <v>9999999999</v>
      </c>
      <c r="CJ215" s="171">
        <f t="shared" si="315"/>
        <v>9999999999</v>
      </c>
      <c r="CK215" s="172" t="str">
        <f t="shared" si="316"/>
        <v/>
      </c>
      <c r="CL215" s="173" t="str">
        <f t="shared" si="289"/>
        <v>x</v>
      </c>
      <c r="CN215" s="6" t="str">
        <f t="shared" si="317"/>
        <v/>
      </c>
      <c r="CO215" s="293" t="e">
        <f t="shared" ca="1" si="327"/>
        <v>#N/A</v>
      </c>
      <c r="CP215" s="6" t="e">
        <f t="shared" ca="1" si="318"/>
        <v>#N/A</v>
      </c>
      <c r="CQ215" s="61">
        <v>199</v>
      </c>
      <c r="CR215" s="6">
        <f t="shared" si="290"/>
        <v>0</v>
      </c>
      <c r="CS215" s="6">
        <f t="shared" si="291"/>
        <v>0</v>
      </c>
      <c r="CT215" s="56" t="str">
        <f t="shared" si="292"/>
        <v/>
      </c>
      <c r="CU215" s="76">
        <f t="shared" si="293"/>
        <v>0</v>
      </c>
      <c r="CV215" s="76">
        <f t="shared" si="294"/>
        <v>0</v>
      </c>
      <c r="CX215" s="6" t="str">
        <f t="shared" si="295"/>
        <v/>
      </c>
      <c r="CY215" s="6" t="str">
        <f t="shared" si="296"/>
        <v/>
      </c>
      <c r="CZ215" s="6" t="str">
        <f t="shared" si="297"/>
        <v/>
      </c>
      <c r="DA215" s="56" t="str">
        <f>11&amp;$DA$203&amp;"div"</f>
        <v>114bdiv</v>
      </c>
      <c r="DB215" s="56">
        <f t="shared" si="263"/>
        <v>0</v>
      </c>
      <c r="DG215" s="56" t="str">
        <f t="shared" si="298"/>
        <v/>
      </c>
      <c r="DH215" s="6">
        <f t="shared" si="299"/>
        <v>0</v>
      </c>
      <c r="DK215" s="6">
        <f t="shared" si="257"/>
        <v>0</v>
      </c>
      <c r="DL215" s="6" t="e">
        <f t="shared" si="258"/>
        <v>#N/A</v>
      </c>
      <c r="DN215" s="6" t="e">
        <f t="shared" si="256"/>
        <v>#N/A</v>
      </c>
      <c r="DP215" s="6" t="str">
        <f t="shared" si="300"/>
        <v/>
      </c>
      <c r="DQ215" s="293">
        <f t="shared" ca="1" si="329"/>
        <v>209</v>
      </c>
      <c r="DR215" s="6" t="str">
        <f t="shared" ca="1" si="319"/>
        <v>x</v>
      </c>
      <c r="DU215" s="293" t="e">
        <f t="shared" ca="1" si="320"/>
        <v>#N/A</v>
      </c>
      <c r="DV215" s="5"/>
      <c r="DW215" s="293" t="e">
        <f t="shared" ref="DW215:DW278" ca="1" si="330">MATCH($DW$12,OFFSET(OFFSET($CT$17,DW214,0),,,$DU$13-DW214),0)+DW214</f>
        <v>#N/A</v>
      </c>
      <c r="DZ215" s="293" t="e">
        <f t="shared" ca="1" si="321"/>
        <v>#N/A</v>
      </c>
      <c r="EA215" s="293" t="e">
        <f t="shared" ca="1" si="322"/>
        <v>#N/A</v>
      </c>
      <c r="EB215" s="293" t="e">
        <f t="shared" ca="1" si="323"/>
        <v>#N/A</v>
      </c>
      <c r="EE215" s="6" t="str">
        <f t="shared" si="324"/>
        <v/>
      </c>
      <c r="EF215" s="293" t="e">
        <f t="shared" ca="1" si="325"/>
        <v>#N/A</v>
      </c>
      <c r="EG215" s="6" t="e">
        <f t="shared" ca="1" si="301"/>
        <v>#N/A</v>
      </c>
    </row>
    <row r="216" spans="1:137" x14ac:dyDescent="0.2">
      <c r="C216" s="75"/>
      <c r="D216" s="184" t="str">
        <f t="shared" si="264"/>
        <v/>
      </c>
      <c r="E216" s="649" t="str">
        <f t="shared" si="253"/>
        <v/>
      </c>
      <c r="F216" s="869" t="str">
        <f>IF(F215="x","x",IF(OR(H216="",G216="",P216=""),"x",IF(ISERROR(BC215),"x",IF(Start!AH75="code01",F215+1,"x"))))</f>
        <v>x</v>
      </c>
      <c r="G216" s="650"/>
      <c r="H216" s="651"/>
      <c r="I216" s="651"/>
      <c r="J216" s="651"/>
      <c r="K216" s="652"/>
      <c r="L216" s="889"/>
      <c r="M216" s="889"/>
      <c r="N216" s="653"/>
      <c r="O216" s="651"/>
      <c r="P216" s="651"/>
      <c r="Q216" s="654"/>
      <c r="R216" s="655"/>
      <c r="S216" s="607" t="str">
        <f t="shared" si="265"/>
        <v/>
      </c>
      <c r="T216" s="656" t="str">
        <f t="shared" si="266"/>
        <v/>
      </c>
      <c r="U216" s="656" t="str">
        <f t="shared" si="302"/>
        <v/>
      </c>
      <c r="V216" s="656" t="str">
        <f t="shared" si="267"/>
        <v/>
      </c>
      <c r="W216" s="719"/>
      <c r="X216" s="660"/>
      <c r="Y216" s="656" t="str">
        <f t="shared" si="255"/>
        <v/>
      </c>
      <c r="Z216" s="659"/>
      <c r="AA216" s="654"/>
      <c r="AB216" s="656" t="str">
        <f t="shared" si="268"/>
        <v/>
      </c>
      <c r="AC216" s="661" t="str">
        <f t="shared" si="303"/>
        <v/>
      </c>
      <c r="AE216" s="658" t="str">
        <f t="shared" si="269"/>
        <v/>
      </c>
      <c r="AF216" s="659"/>
      <c r="AT216" s="805" t="str">
        <f t="shared" si="328"/>
        <v/>
      </c>
      <c r="AU216" t="str">
        <f t="shared" si="304"/>
        <v/>
      </c>
      <c r="AV216" s="6" t="str">
        <f t="shared" si="270"/>
        <v/>
      </c>
      <c r="AW216" s="317" t="str">
        <f t="shared" si="271"/>
        <v/>
      </c>
      <c r="AX216" s="158" t="str">
        <f t="shared" si="272"/>
        <v/>
      </c>
      <c r="AY216" s="158" t="str">
        <f t="shared" si="273"/>
        <v/>
      </c>
      <c r="AZ216" s="309" t="str">
        <f t="shared" si="260"/>
        <v/>
      </c>
      <c r="BA216" s="318" t="str">
        <f t="shared" si="274"/>
        <v/>
      </c>
      <c r="BB216" s="473" t="str">
        <f t="shared" si="275"/>
        <v/>
      </c>
      <c r="BC216" s="80" t="str">
        <f t="shared" si="326"/>
        <v/>
      </c>
      <c r="BD216" s="56">
        <f t="shared" si="276"/>
        <v>1</v>
      </c>
      <c r="BF216" s="56" t="str">
        <f t="shared" si="277"/>
        <v/>
      </c>
      <c r="BG216" s="56" t="str">
        <f t="shared" si="278"/>
        <v/>
      </c>
      <c r="BH216" s="6" t="str">
        <f t="shared" si="279"/>
        <v/>
      </c>
      <c r="BI216" s="6">
        <v>810</v>
      </c>
      <c r="BJ216" s="56" t="str">
        <f>Stam!F203</f>
        <v>810 Verkopen 4</v>
      </c>
      <c r="BK216" s="6" t="str">
        <f t="shared" si="280"/>
        <v/>
      </c>
      <c r="BL216" s="56">
        <f t="shared" si="305"/>
        <v>999999</v>
      </c>
      <c r="BM216" s="183">
        <f t="shared" si="306"/>
        <v>99999.000001079999</v>
      </c>
      <c r="BN216" s="61">
        <v>200</v>
      </c>
      <c r="BO216" s="6">
        <f t="shared" si="281"/>
        <v>999999</v>
      </c>
      <c r="BP216" s="6">
        <f t="shared" si="282"/>
        <v>999999</v>
      </c>
      <c r="BQ216" s="6" t="str">
        <f t="shared" si="307"/>
        <v>x</v>
      </c>
      <c r="BR216" s="206">
        <f t="shared" si="283"/>
        <v>99999.000001079999</v>
      </c>
      <c r="BS216" s="6">
        <f t="shared" si="284"/>
        <v>99999.000001079999</v>
      </c>
      <c r="BT216" s="6" t="str">
        <f t="shared" si="308"/>
        <v>x</v>
      </c>
      <c r="BU216" s="6" t="str">
        <f t="shared" si="285"/>
        <v/>
      </c>
      <c r="BW216" s="82">
        <f t="shared" si="309"/>
        <v>9999999999</v>
      </c>
      <c r="BX216" s="80" t="str">
        <f t="shared" si="286"/>
        <v>x</v>
      </c>
      <c r="BY216" s="80" t="str">
        <f t="shared" si="287"/>
        <v/>
      </c>
      <c r="BZ216" s="56" t="str">
        <f t="shared" si="310"/>
        <v/>
      </c>
      <c r="CA216" s="56" t="str">
        <f t="shared" si="311"/>
        <v/>
      </c>
      <c r="CB216" s="88">
        <f t="shared" si="312"/>
        <v>0</v>
      </c>
      <c r="CC216" s="56" t="str">
        <f t="shared" si="288"/>
        <v/>
      </c>
      <c r="CD216" s="56"/>
      <c r="CE216" s="56"/>
      <c r="CF216" s="56"/>
      <c r="CG216" s="56"/>
      <c r="CH216" s="169">
        <f t="shared" si="313"/>
        <v>9999999999</v>
      </c>
      <c r="CI216" s="170">
        <f t="shared" si="314"/>
        <v>9999999999</v>
      </c>
      <c r="CJ216" s="171">
        <f t="shared" si="315"/>
        <v>9999999999</v>
      </c>
      <c r="CK216" s="172" t="str">
        <f t="shared" si="316"/>
        <v/>
      </c>
      <c r="CL216" s="173" t="str">
        <f t="shared" si="289"/>
        <v>x</v>
      </c>
      <c r="CN216" s="6" t="str">
        <f t="shared" si="317"/>
        <v/>
      </c>
      <c r="CO216" s="293" t="e">
        <f t="shared" ca="1" si="327"/>
        <v>#N/A</v>
      </c>
      <c r="CP216" s="6" t="e">
        <f t="shared" ca="1" si="318"/>
        <v>#N/A</v>
      </c>
      <c r="CQ216" s="61">
        <v>200</v>
      </c>
      <c r="CR216" s="6">
        <f t="shared" si="290"/>
        <v>0</v>
      </c>
      <c r="CS216" s="6">
        <f t="shared" si="291"/>
        <v>0</v>
      </c>
      <c r="CT216" s="56" t="str">
        <f t="shared" si="292"/>
        <v/>
      </c>
      <c r="CU216" s="76">
        <f t="shared" si="293"/>
        <v>0</v>
      </c>
      <c r="CV216" s="76">
        <f t="shared" si="294"/>
        <v>0</v>
      </c>
      <c r="CX216" s="6" t="str">
        <f t="shared" si="295"/>
        <v/>
      </c>
      <c r="CY216" s="6" t="str">
        <f t="shared" si="296"/>
        <v/>
      </c>
      <c r="CZ216" s="6" t="str">
        <f t="shared" si="297"/>
        <v/>
      </c>
      <c r="DA216" s="56" t="str">
        <f>12&amp;$DA$203&amp;"div"</f>
        <v>124bdiv</v>
      </c>
      <c r="DB216" s="56">
        <f t="shared" si="263"/>
        <v>0</v>
      </c>
      <c r="DG216" s="56" t="str">
        <f t="shared" si="298"/>
        <v/>
      </c>
      <c r="DH216" s="6">
        <f t="shared" si="299"/>
        <v>0</v>
      </c>
      <c r="DK216" s="6">
        <f t="shared" si="257"/>
        <v>0</v>
      </c>
      <c r="DL216" s="6" t="e">
        <f t="shared" si="258"/>
        <v>#N/A</v>
      </c>
      <c r="DN216" s="6" t="e">
        <f t="shared" si="256"/>
        <v>#N/A</v>
      </c>
      <c r="DP216" s="6" t="str">
        <f t="shared" si="300"/>
        <v/>
      </c>
      <c r="DQ216" s="293">
        <f t="shared" ca="1" si="329"/>
        <v>210</v>
      </c>
      <c r="DR216" s="6" t="str">
        <f t="shared" ca="1" si="319"/>
        <v>x</v>
      </c>
      <c r="DU216" s="293" t="e">
        <f t="shared" ca="1" si="320"/>
        <v>#N/A</v>
      </c>
      <c r="DV216" s="5"/>
      <c r="DW216" s="293" t="e">
        <f t="shared" ca="1" si="330"/>
        <v>#N/A</v>
      </c>
      <c r="DZ216" s="293" t="e">
        <f t="shared" ca="1" si="321"/>
        <v>#N/A</v>
      </c>
      <c r="EA216" s="293" t="e">
        <f t="shared" ca="1" si="322"/>
        <v>#N/A</v>
      </c>
      <c r="EB216" s="293" t="e">
        <f t="shared" ca="1" si="323"/>
        <v>#N/A</v>
      </c>
      <c r="EE216" s="6" t="str">
        <f t="shared" si="324"/>
        <v/>
      </c>
      <c r="EF216" s="293" t="e">
        <f t="shared" ca="1" si="325"/>
        <v>#N/A</v>
      </c>
      <c r="EG216" s="6" t="e">
        <f t="shared" ca="1" si="301"/>
        <v>#N/A</v>
      </c>
    </row>
    <row r="217" spans="1:137" x14ac:dyDescent="0.2">
      <c r="A217" s="842" t="s">
        <v>247</v>
      </c>
      <c r="C217" s="75"/>
      <c r="D217" s="184" t="str">
        <f t="shared" si="264"/>
        <v/>
      </c>
      <c r="E217" s="649" t="str">
        <f t="shared" si="253"/>
        <v/>
      </c>
      <c r="F217" s="607" t="str">
        <f t="shared" si="262"/>
        <v>x</v>
      </c>
      <c r="G217" s="650"/>
      <c r="H217" s="651"/>
      <c r="I217" s="651"/>
      <c r="J217" s="651"/>
      <c r="K217" s="652"/>
      <c r="L217" s="889"/>
      <c r="M217" s="889"/>
      <c r="N217" s="653"/>
      <c r="O217" s="651"/>
      <c r="P217" s="651"/>
      <c r="Q217" s="654"/>
      <c r="R217" s="655"/>
      <c r="S217" s="607" t="str">
        <f t="shared" si="265"/>
        <v/>
      </c>
      <c r="T217" s="656" t="str">
        <f t="shared" si="266"/>
        <v/>
      </c>
      <c r="U217" s="656" t="str">
        <f t="shared" si="302"/>
        <v/>
      </c>
      <c r="V217" s="656" t="str">
        <f t="shared" si="267"/>
        <v/>
      </c>
      <c r="W217" s="719"/>
      <c r="X217" s="660"/>
      <c r="Y217" s="656" t="str">
        <f t="shared" si="255"/>
        <v/>
      </c>
      <c r="Z217" s="659"/>
      <c r="AA217" s="654"/>
      <c r="AB217" s="656" t="str">
        <f t="shared" si="268"/>
        <v/>
      </c>
      <c r="AC217" s="661" t="str">
        <f t="shared" si="303"/>
        <v/>
      </c>
      <c r="AE217" s="658" t="str">
        <f t="shared" si="269"/>
        <v/>
      </c>
      <c r="AF217" s="659"/>
      <c r="AT217" s="805" t="str">
        <f t="shared" si="328"/>
        <v/>
      </c>
      <c r="AU217" t="str">
        <f t="shared" si="304"/>
        <v/>
      </c>
      <c r="AV217" s="6" t="str">
        <f t="shared" si="270"/>
        <v/>
      </c>
      <c r="AW217" s="317" t="str">
        <f t="shared" si="271"/>
        <v/>
      </c>
      <c r="AX217" s="158" t="str">
        <f t="shared" si="272"/>
        <v/>
      </c>
      <c r="AY217" s="158" t="str">
        <f t="shared" si="273"/>
        <v/>
      </c>
      <c r="AZ217" s="309" t="str">
        <f t="shared" si="260"/>
        <v/>
      </c>
      <c r="BA217" s="318" t="str">
        <f t="shared" si="274"/>
        <v/>
      </c>
      <c r="BB217" s="473" t="str">
        <f t="shared" si="275"/>
        <v/>
      </c>
      <c r="BC217" s="80" t="str">
        <f t="shared" si="326"/>
        <v/>
      </c>
      <c r="BD217" s="56">
        <f t="shared" si="276"/>
        <v>1</v>
      </c>
      <c r="BF217" s="56" t="str">
        <f t="shared" si="277"/>
        <v/>
      </c>
      <c r="BG217" s="56" t="str">
        <f t="shared" si="278"/>
        <v/>
      </c>
      <c r="BH217" s="6" t="str">
        <f t="shared" si="279"/>
        <v/>
      </c>
      <c r="BI217" s="6">
        <v>811</v>
      </c>
      <c r="BJ217" s="56" t="str">
        <f>Stam!F204</f>
        <v>811 Verkopen 5</v>
      </c>
      <c r="BK217" s="6" t="str">
        <f t="shared" si="280"/>
        <v/>
      </c>
      <c r="BL217" s="56">
        <f t="shared" si="305"/>
        <v>999999</v>
      </c>
      <c r="BM217" s="183">
        <f t="shared" si="306"/>
        <v>99999.000001085005</v>
      </c>
      <c r="BN217" s="61">
        <v>201</v>
      </c>
      <c r="BO217" s="6">
        <f t="shared" si="281"/>
        <v>999999</v>
      </c>
      <c r="BP217" s="6">
        <f t="shared" si="282"/>
        <v>999999</v>
      </c>
      <c r="BQ217" s="6" t="str">
        <f t="shared" si="307"/>
        <v>x</v>
      </c>
      <c r="BR217" s="206">
        <f t="shared" si="283"/>
        <v>99999.000001085005</v>
      </c>
      <c r="BS217" s="6">
        <f t="shared" si="284"/>
        <v>99999.000001085005</v>
      </c>
      <c r="BT217" s="6" t="str">
        <f t="shared" si="308"/>
        <v>x</v>
      </c>
      <c r="BU217" s="6" t="str">
        <f t="shared" si="285"/>
        <v/>
      </c>
      <c r="BW217" s="82">
        <f t="shared" si="309"/>
        <v>9999999999</v>
      </c>
      <c r="BX217" s="80" t="str">
        <f t="shared" si="286"/>
        <v>x</v>
      </c>
      <c r="BY217" s="80" t="str">
        <f t="shared" si="287"/>
        <v/>
      </c>
      <c r="BZ217" s="56" t="str">
        <f t="shared" si="310"/>
        <v/>
      </c>
      <c r="CA217" s="56" t="str">
        <f t="shared" si="311"/>
        <v/>
      </c>
      <c r="CB217" s="88">
        <f t="shared" si="312"/>
        <v>0</v>
      </c>
      <c r="CC217" s="56" t="str">
        <f t="shared" si="288"/>
        <v/>
      </c>
      <c r="CD217" s="56"/>
      <c r="CE217" s="56"/>
      <c r="CF217" s="56"/>
      <c r="CG217" s="56"/>
      <c r="CH217" s="169">
        <f t="shared" si="313"/>
        <v>9999999999</v>
      </c>
      <c r="CI217" s="170">
        <f t="shared" si="314"/>
        <v>9999999999</v>
      </c>
      <c r="CJ217" s="171">
        <f t="shared" si="315"/>
        <v>9999999999</v>
      </c>
      <c r="CK217" s="172" t="str">
        <f t="shared" si="316"/>
        <v/>
      </c>
      <c r="CL217" s="173" t="str">
        <f t="shared" si="289"/>
        <v>x</v>
      </c>
      <c r="CN217" s="6" t="str">
        <f t="shared" si="317"/>
        <v/>
      </c>
      <c r="CO217" s="293" t="e">
        <f t="shared" ca="1" si="327"/>
        <v>#N/A</v>
      </c>
      <c r="CP217" s="6" t="e">
        <f t="shared" ca="1" si="318"/>
        <v>#N/A</v>
      </c>
      <c r="CQ217" s="61">
        <v>201</v>
      </c>
      <c r="CR217" s="6">
        <f t="shared" si="290"/>
        <v>0</v>
      </c>
      <c r="CS217" s="6">
        <f t="shared" si="291"/>
        <v>0</v>
      </c>
      <c r="CT217" s="56" t="str">
        <f t="shared" si="292"/>
        <v/>
      </c>
      <c r="CU217" s="76">
        <f t="shared" si="293"/>
        <v>0</v>
      </c>
      <c r="CV217" s="76">
        <f t="shared" si="294"/>
        <v>0</v>
      </c>
      <c r="CX217" s="6" t="str">
        <f t="shared" si="295"/>
        <v/>
      </c>
      <c r="CY217" s="6" t="str">
        <f t="shared" si="296"/>
        <v/>
      </c>
      <c r="CZ217" s="6" t="str">
        <f t="shared" si="297"/>
        <v/>
      </c>
      <c r="DB217" s="203">
        <f>SUM(DB205:DB216)</f>
        <v>0</v>
      </c>
      <c r="DG217" s="56" t="str">
        <f t="shared" si="298"/>
        <v/>
      </c>
      <c r="DH217" s="6">
        <f t="shared" si="299"/>
        <v>0</v>
      </c>
      <c r="DK217" s="6">
        <f t="shared" si="257"/>
        <v>0</v>
      </c>
      <c r="DL217" s="6" t="e">
        <f t="shared" si="258"/>
        <v>#N/A</v>
      </c>
      <c r="DN217" s="6" t="e">
        <f t="shared" si="256"/>
        <v>#N/A</v>
      </c>
      <c r="DP217" s="6" t="str">
        <f t="shared" si="300"/>
        <v/>
      </c>
      <c r="DQ217" s="293">
        <f t="shared" ca="1" si="329"/>
        <v>211</v>
      </c>
      <c r="DR217" s="6" t="str">
        <f t="shared" ca="1" si="319"/>
        <v>x</v>
      </c>
      <c r="DU217" s="293" t="e">
        <f t="shared" ca="1" si="320"/>
        <v>#N/A</v>
      </c>
      <c r="DV217" s="5"/>
      <c r="DW217" s="293" t="e">
        <f t="shared" ca="1" si="330"/>
        <v>#N/A</v>
      </c>
      <c r="DZ217" s="293" t="e">
        <f t="shared" ca="1" si="321"/>
        <v>#N/A</v>
      </c>
      <c r="EA217" s="293" t="e">
        <f t="shared" ca="1" si="322"/>
        <v>#N/A</v>
      </c>
      <c r="EB217" s="293" t="e">
        <f t="shared" ca="1" si="323"/>
        <v>#N/A</v>
      </c>
      <c r="EE217" s="6" t="str">
        <f t="shared" si="324"/>
        <v/>
      </c>
      <c r="EF217" s="293" t="e">
        <f t="shared" ca="1" si="325"/>
        <v>#N/A</v>
      </c>
      <c r="EG217" s="6" t="e">
        <f t="shared" ca="1" si="301"/>
        <v>#N/A</v>
      </c>
    </row>
    <row r="218" spans="1:137" x14ac:dyDescent="0.2">
      <c r="C218" s="75"/>
      <c r="D218" s="184" t="str">
        <f t="shared" si="264"/>
        <v/>
      </c>
      <c r="E218" s="649" t="str">
        <f t="shared" si="253"/>
        <v/>
      </c>
      <c r="F218" s="607" t="str">
        <f t="shared" si="262"/>
        <v>x</v>
      </c>
      <c r="G218" s="650"/>
      <c r="H218" s="651"/>
      <c r="I218" s="651"/>
      <c r="J218" s="651"/>
      <c r="K218" s="652"/>
      <c r="L218" s="889"/>
      <c r="M218" s="889"/>
      <c r="N218" s="653"/>
      <c r="O218" s="651"/>
      <c r="P218" s="651"/>
      <c r="Q218" s="654"/>
      <c r="R218" s="655"/>
      <c r="S218" s="607" t="str">
        <f t="shared" si="265"/>
        <v/>
      </c>
      <c r="T218" s="656" t="str">
        <f t="shared" si="266"/>
        <v/>
      </c>
      <c r="U218" s="656" t="str">
        <f t="shared" si="302"/>
        <v/>
      </c>
      <c r="V218" s="656" t="str">
        <f t="shared" si="267"/>
        <v/>
      </c>
      <c r="W218" s="719"/>
      <c r="X218" s="660"/>
      <c r="Y218" s="656" t="str">
        <f t="shared" si="255"/>
        <v/>
      </c>
      <c r="Z218" s="659"/>
      <c r="AA218" s="654"/>
      <c r="AB218" s="656" t="str">
        <f t="shared" si="268"/>
        <v/>
      </c>
      <c r="AC218" s="661" t="str">
        <f t="shared" si="303"/>
        <v/>
      </c>
      <c r="AE218" s="658" t="str">
        <f t="shared" si="269"/>
        <v/>
      </c>
      <c r="AF218" s="659"/>
      <c r="AT218" s="805" t="str">
        <f t="shared" si="328"/>
        <v/>
      </c>
      <c r="AU218" t="str">
        <f t="shared" si="304"/>
        <v/>
      </c>
      <c r="AV218" s="6" t="str">
        <f t="shared" si="270"/>
        <v/>
      </c>
      <c r="AW218" s="317" t="str">
        <f t="shared" si="271"/>
        <v/>
      </c>
      <c r="AX218" s="158" t="str">
        <f t="shared" si="272"/>
        <v/>
      </c>
      <c r="AY218" s="158" t="str">
        <f t="shared" si="273"/>
        <v/>
      </c>
      <c r="AZ218" s="309" t="str">
        <f t="shared" si="260"/>
        <v/>
      </c>
      <c r="BA218" s="318" t="str">
        <f t="shared" si="274"/>
        <v/>
      </c>
      <c r="BB218" s="473" t="str">
        <f t="shared" si="275"/>
        <v/>
      </c>
      <c r="BC218" s="80" t="str">
        <f t="shared" si="326"/>
        <v/>
      </c>
      <c r="BD218" s="56">
        <f t="shared" si="276"/>
        <v>1</v>
      </c>
      <c r="BF218" s="56" t="str">
        <f t="shared" si="277"/>
        <v/>
      </c>
      <c r="BG218" s="56" t="str">
        <f t="shared" si="278"/>
        <v/>
      </c>
      <c r="BH218" s="6" t="str">
        <f t="shared" si="279"/>
        <v/>
      </c>
      <c r="BI218" s="6">
        <v>812</v>
      </c>
      <c r="BJ218" s="56" t="str">
        <f>Stam!F205</f>
        <v>812 Verkopen 6</v>
      </c>
      <c r="BK218" s="6" t="str">
        <f t="shared" si="280"/>
        <v/>
      </c>
      <c r="BL218" s="56">
        <f t="shared" si="305"/>
        <v>999999</v>
      </c>
      <c r="BM218" s="183">
        <f t="shared" si="306"/>
        <v>99999.000001089997</v>
      </c>
      <c r="BN218" s="61">
        <v>202</v>
      </c>
      <c r="BO218" s="6">
        <f t="shared" si="281"/>
        <v>999999</v>
      </c>
      <c r="BP218" s="6">
        <f t="shared" si="282"/>
        <v>999999</v>
      </c>
      <c r="BQ218" s="6" t="str">
        <f t="shared" si="307"/>
        <v>x</v>
      </c>
      <c r="BR218" s="206">
        <f t="shared" si="283"/>
        <v>99999.000001089997</v>
      </c>
      <c r="BS218" s="6">
        <f t="shared" si="284"/>
        <v>99999.000001089997</v>
      </c>
      <c r="BT218" s="6" t="str">
        <f t="shared" si="308"/>
        <v>x</v>
      </c>
      <c r="BU218" s="6" t="str">
        <f t="shared" si="285"/>
        <v/>
      </c>
      <c r="BW218" s="82">
        <f t="shared" si="309"/>
        <v>9999999999</v>
      </c>
      <c r="BX218" s="80" t="str">
        <f t="shared" si="286"/>
        <v>x</v>
      </c>
      <c r="BY218" s="80" t="str">
        <f t="shared" si="287"/>
        <v/>
      </c>
      <c r="BZ218" s="56" t="str">
        <f t="shared" si="310"/>
        <v/>
      </c>
      <c r="CA218" s="56" t="str">
        <f t="shared" si="311"/>
        <v/>
      </c>
      <c r="CB218" s="88">
        <f t="shared" si="312"/>
        <v>0</v>
      </c>
      <c r="CC218" s="56" t="str">
        <f t="shared" si="288"/>
        <v/>
      </c>
      <c r="CD218" s="56"/>
      <c r="CE218" s="56"/>
      <c r="CF218" s="56"/>
      <c r="CG218" s="56"/>
      <c r="CH218" s="169">
        <f t="shared" si="313"/>
        <v>9999999999</v>
      </c>
      <c r="CI218" s="170">
        <f t="shared" si="314"/>
        <v>9999999999</v>
      </c>
      <c r="CJ218" s="171">
        <f t="shared" si="315"/>
        <v>9999999999</v>
      </c>
      <c r="CK218" s="172" t="str">
        <f t="shared" si="316"/>
        <v/>
      </c>
      <c r="CL218" s="173" t="str">
        <f t="shared" si="289"/>
        <v>x</v>
      </c>
      <c r="CN218" s="6" t="str">
        <f t="shared" si="317"/>
        <v/>
      </c>
      <c r="CO218" s="293" t="e">
        <f t="shared" ca="1" si="327"/>
        <v>#N/A</v>
      </c>
      <c r="CP218" s="6" t="e">
        <f t="shared" ca="1" si="318"/>
        <v>#N/A</v>
      </c>
      <c r="CQ218" s="61">
        <v>202</v>
      </c>
      <c r="CR218" s="6">
        <f t="shared" si="290"/>
        <v>0</v>
      </c>
      <c r="CS218" s="6">
        <f t="shared" si="291"/>
        <v>0</v>
      </c>
      <c r="CT218" s="56" t="str">
        <f t="shared" si="292"/>
        <v/>
      </c>
      <c r="CU218" s="76">
        <f t="shared" si="293"/>
        <v>0</v>
      </c>
      <c r="CV218" s="76">
        <f t="shared" si="294"/>
        <v>0</v>
      </c>
      <c r="CX218" s="6" t="str">
        <f t="shared" si="295"/>
        <v/>
      </c>
      <c r="CY218" s="6" t="str">
        <f t="shared" si="296"/>
        <v/>
      </c>
      <c r="CZ218" s="6" t="str">
        <f t="shared" si="297"/>
        <v/>
      </c>
      <c r="DG218" s="56" t="str">
        <f t="shared" si="298"/>
        <v/>
      </c>
      <c r="DH218" s="6">
        <f t="shared" si="299"/>
        <v>0</v>
      </c>
      <c r="DK218" s="6">
        <f t="shared" si="257"/>
        <v>0</v>
      </c>
      <c r="DL218" s="6" t="e">
        <f t="shared" si="258"/>
        <v>#N/A</v>
      </c>
      <c r="DN218" s="6" t="e">
        <f t="shared" si="256"/>
        <v>#N/A</v>
      </c>
      <c r="DP218" s="6" t="str">
        <f t="shared" si="300"/>
        <v/>
      </c>
      <c r="DQ218" s="293">
        <f t="shared" ca="1" si="329"/>
        <v>212</v>
      </c>
      <c r="DR218" s="6" t="str">
        <f t="shared" ca="1" si="319"/>
        <v>x</v>
      </c>
      <c r="DU218" s="293" t="e">
        <f t="shared" ca="1" si="320"/>
        <v>#N/A</v>
      </c>
      <c r="DV218" s="5"/>
      <c r="DW218" s="293" t="e">
        <f t="shared" ca="1" si="330"/>
        <v>#N/A</v>
      </c>
      <c r="DZ218" s="293" t="e">
        <f t="shared" ca="1" si="321"/>
        <v>#N/A</v>
      </c>
      <c r="EA218" s="293" t="e">
        <f t="shared" ca="1" si="322"/>
        <v>#N/A</v>
      </c>
      <c r="EB218" s="293" t="e">
        <f t="shared" ca="1" si="323"/>
        <v>#N/A</v>
      </c>
      <c r="EE218" s="6" t="str">
        <f t="shared" si="324"/>
        <v/>
      </c>
      <c r="EF218" s="293" t="e">
        <f t="shared" ca="1" si="325"/>
        <v>#N/A</v>
      </c>
      <c r="EG218" s="6" t="e">
        <f t="shared" ca="1" si="301"/>
        <v>#N/A</v>
      </c>
    </row>
    <row r="219" spans="1:137" x14ac:dyDescent="0.2">
      <c r="C219" s="75"/>
      <c r="D219" s="184" t="str">
        <f t="shared" si="264"/>
        <v/>
      </c>
      <c r="E219" s="649" t="str">
        <f t="shared" si="253"/>
        <v/>
      </c>
      <c r="F219" s="607" t="str">
        <f t="shared" si="262"/>
        <v>x</v>
      </c>
      <c r="G219" s="650"/>
      <c r="H219" s="651"/>
      <c r="I219" s="651"/>
      <c r="J219" s="651"/>
      <c r="K219" s="652"/>
      <c r="L219" s="889"/>
      <c r="M219" s="889"/>
      <c r="N219" s="653"/>
      <c r="O219" s="651"/>
      <c r="P219" s="651"/>
      <c r="Q219" s="654"/>
      <c r="R219" s="655"/>
      <c r="S219" s="607" t="str">
        <f t="shared" si="265"/>
        <v/>
      </c>
      <c r="T219" s="656" t="str">
        <f t="shared" si="266"/>
        <v/>
      </c>
      <c r="U219" s="656" t="str">
        <f t="shared" si="302"/>
        <v/>
      </c>
      <c r="V219" s="656" t="str">
        <f t="shared" si="267"/>
        <v/>
      </c>
      <c r="W219" s="719"/>
      <c r="X219" s="660"/>
      <c r="Y219" s="656" t="str">
        <f t="shared" si="255"/>
        <v/>
      </c>
      <c r="Z219" s="659"/>
      <c r="AA219" s="654"/>
      <c r="AB219" s="656" t="str">
        <f t="shared" si="268"/>
        <v/>
      </c>
      <c r="AC219" s="661" t="str">
        <f t="shared" si="303"/>
        <v/>
      </c>
      <c r="AE219" s="658" t="str">
        <f t="shared" si="269"/>
        <v/>
      </c>
      <c r="AF219" s="659"/>
      <c r="AT219" s="805" t="str">
        <f t="shared" si="328"/>
        <v/>
      </c>
      <c r="AU219" t="str">
        <f t="shared" si="304"/>
        <v/>
      </c>
      <c r="AV219" s="6" t="str">
        <f t="shared" si="270"/>
        <v/>
      </c>
      <c r="AW219" s="317" t="str">
        <f t="shared" si="271"/>
        <v/>
      </c>
      <c r="AX219" s="158" t="str">
        <f t="shared" si="272"/>
        <v/>
      </c>
      <c r="AY219" s="158" t="str">
        <f t="shared" si="273"/>
        <v/>
      </c>
      <c r="AZ219" s="309" t="str">
        <f t="shared" si="260"/>
        <v/>
      </c>
      <c r="BA219" s="318" t="str">
        <f t="shared" si="274"/>
        <v/>
      </c>
      <c r="BB219" s="473" t="str">
        <f t="shared" si="275"/>
        <v/>
      </c>
      <c r="BC219" s="80" t="str">
        <f t="shared" si="326"/>
        <v/>
      </c>
      <c r="BD219" s="56">
        <f t="shared" si="276"/>
        <v>1</v>
      </c>
      <c r="BF219" s="56" t="str">
        <f t="shared" si="277"/>
        <v/>
      </c>
      <c r="BG219" s="56" t="str">
        <f t="shared" si="278"/>
        <v/>
      </c>
      <c r="BH219" s="6" t="str">
        <f t="shared" si="279"/>
        <v/>
      </c>
      <c r="BI219" s="6">
        <v>813</v>
      </c>
      <c r="BJ219" s="56" t="str">
        <f>Stam!F206</f>
        <v>813 Verkopen 7</v>
      </c>
      <c r="BK219" s="6" t="str">
        <f t="shared" si="280"/>
        <v/>
      </c>
      <c r="BL219" s="56">
        <f t="shared" si="305"/>
        <v>999999</v>
      </c>
      <c r="BM219" s="183">
        <f t="shared" si="306"/>
        <v>99999.000001095003</v>
      </c>
      <c r="BN219" s="61">
        <v>203</v>
      </c>
      <c r="BO219" s="6">
        <f t="shared" si="281"/>
        <v>999999</v>
      </c>
      <c r="BP219" s="6">
        <f t="shared" si="282"/>
        <v>999999</v>
      </c>
      <c r="BQ219" s="6" t="str">
        <f t="shared" si="307"/>
        <v>x</v>
      </c>
      <c r="BR219" s="206">
        <f t="shared" si="283"/>
        <v>99999.000001095003</v>
      </c>
      <c r="BS219" s="6">
        <f t="shared" si="284"/>
        <v>99999.000001095003</v>
      </c>
      <c r="BT219" s="6" t="str">
        <f t="shared" si="308"/>
        <v>x</v>
      </c>
      <c r="BU219" s="6" t="str">
        <f t="shared" si="285"/>
        <v/>
      </c>
      <c r="BW219" s="82">
        <f t="shared" si="309"/>
        <v>9999999999</v>
      </c>
      <c r="BX219" s="80" t="str">
        <f t="shared" si="286"/>
        <v>x</v>
      </c>
      <c r="BY219" s="80" t="str">
        <f t="shared" si="287"/>
        <v/>
      </c>
      <c r="BZ219" s="56" t="str">
        <f t="shared" si="310"/>
        <v/>
      </c>
      <c r="CA219" s="56" t="str">
        <f t="shared" si="311"/>
        <v/>
      </c>
      <c r="CB219" s="88">
        <f t="shared" si="312"/>
        <v>0</v>
      </c>
      <c r="CC219" s="56" t="str">
        <f t="shared" si="288"/>
        <v/>
      </c>
      <c r="CD219" s="56"/>
      <c r="CE219" s="56"/>
      <c r="CF219" s="56"/>
      <c r="CG219" s="56"/>
      <c r="CH219" s="169">
        <f t="shared" si="313"/>
        <v>9999999999</v>
      </c>
      <c r="CI219" s="170">
        <f t="shared" si="314"/>
        <v>9999999999</v>
      </c>
      <c r="CJ219" s="171">
        <f t="shared" si="315"/>
        <v>9999999999</v>
      </c>
      <c r="CK219" s="172" t="str">
        <f t="shared" si="316"/>
        <v/>
      </c>
      <c r="CL219" s="173" t="str">
        <f t="shared" si="289"/>
        <v>x</v>
      </c>
      <c r="CN219" s="6" t="str">
        <f t="shared" si="317"/>
        <v/>
      </c>
      <c r="CO219" s="293" t="e">
        <f t="shared" ca="1" si="327"/>
        <v>#N/A</v>
      </c>
      <c r="CP219" s="6" t="e">
        <f t="shared" ca="1" si="318"/>
        <v>#N/A</v>
      </c>
      <c r="CQ219" s="61">
        <v>203</v>
      </c>
      <c r="CR219" s="6">
        <f t="shared" si="290"/>
        <v>0</v>
      </c>
      <c r="CS219" s="6">
        <f t="shared" si="291"/>
        <v>0</v>
      </c>
      <c r="CT219" s="56" t="str">
        <f t="shared" si="292"/>
        <v/>
      </c>
      <c r="CU219" s="76">
        <f t="shared" si="293"/>
        <v>0</v>
      </c>
      <c r="CV219" s="76">
        <f t="shared" si="294"/>
        <v>0</v>
      </c>
      <c r="CX219" s="6" t="str">
        <f t="shared" si="295"/>
        <v/>
      </c>
      <c r="CY219" s="6" t="str">
        <f t="shared" si="296"/>
        <v/>
      </c>
      <c r="CZ219" s="6" t="str">
        <f t="shared" si="297"/>
        <v/>
      </c>
      <c r="DA219" s="56" t="s">
        <v>328</v>
      </c>
      <c r="DC219" s="56" t="s">
        <v>341</v>
      </c>
      <c r="DG219" s="56" t="str">
        <f t="shared" si="298"/>
        <v/>
      </c>
      <c r="DH219" s="6">
        <f t="shared" si="299"/>
        <v>0</v>
      </c>
      <c r="DK219" s="6">
        <f t="shared" si="257"/>
        <v>0</v>
      </c>
      <c r="DL219" s="6" t="e">
        <f t="shared" si="258"/>
        <v>#N/A</v>
      </c>
      <c r="DN219" s="6" t="e">
        <f t="shared" si="256"/>
        <v>#N/A</v>
      </c>
      <c r="DP219" s="6" t="str">
        <f t="shared" si="300"/>
        <v/>
      </c>
      <c r="DQ219" s="293">
        <f t="shared" ca="1" si="329"/>
        <v>213</v>
      </c>
      <c r="DR219" s="6" t="str">
        <f t="shared" ca="1" si="319"/>
        <v>x</v>
      </c>
      <c r="DU219" s="293" t="e">
        <f t="shared" ca="1" si="320"/>
        <v>#N/A</v>
      </c>
      <c r="DV219" s="5"/>
      <c r="DW219" s="293" t="e">
        <f t="shared" ca="1" si="330"/>
        <v>#N/A</v>
      </c>
      <c r="DZ219" s="293" t="e">
        <f t="shared" ca="1" si="321"/>
        <v>#N/A</v>
      </c>
      <c r="EA219" s="293" t="e">
        <f t="shared" ca="1" si="322"/>
        <v>#N/A</v>
      </c>
      <c r="EB219" s="293" t="e">
        <f t="shared" ca="1" si="323"/>
        <v>#N/A</v>
      </c>
      <c r="EE219" s="6" t="str">
        <f t="shared" si="324"/>
        <v/>
      </c>
      <c r="EF219" s="293" t="e">
        <f t="shared" ca="1" si="325"/>
        <v>#N/A</v>
      </c>
      <c r="EG219" s="6" t="e">
        <f t="shared" ca="1" si="301"/>
        <v>#N/A</v>
      </c>
    </row>
    <row r="220" spans="1:137" x14ac:dyDescent="0.2">
      <c r="C220" s="75"/>
      <c r="D220" s="184" t="str">
        <f t="shared" si="264"/>
        <v/>
      </c>
      <c r="E220" s="649" t="str">
        <f t="shared" si="253"/>
        <v/>
      </c>
      <c r="F220" s="607" t="str">
        <f t="shared" si="262"/>
        <v>x</v>
      </c>
      <c r="G220" s="650"/>
      <c r="H220" s="651"/>
      <c r="I220" s="651"/>
      <c r="J220" s="651"/>
      <c r="K220" s="652"/>
      <c r="L220" s="889"/>
      <c r="M220" s="889"/>
      <c r="N220" s="653"/>
      <c r="O220" s="651"/>
      <c r="P220" s="651"/>
      <c r="Q220" s="654"/>
      <c r="R220" s="655"/>
      <c r="S220" s="607" t="str">
        <f t="shared" si="265"/>
        <v/>
      </c>
      <c r="T220" s="656" t="str">
        <f t="shared" si="266"/>
        <v/>
      </c>
      <c r="U220" s="656" t="str">
        <f t="shared" si="302"/>
        <v/>
      </c>
      <c r="V220" s="656" t="str">
        <f t="shared" si="267"/>
        <v/>
      </c>
      <c r="W220" s="719"/>
      <c r="X220" s="660"/>
      <c r="Y220" s="656" t="str">
        <f t="shared" si="255"/>
        <v/>
      </c>
      <c r="Z220" s="659"/>
      <c r="AA220" s="654"/>
      <c r="AB220" s="656" t="str">
        <f t="shared" si="268"/>
        <v/>
      </c>
      <c r="AC220" s="661" t="str">
        <f t="shared" si="303"/>
        <v/>
      </c>
      <c r="AE220" s="658" t="str">
        <f t="shared" si="269"/>
        <v/>
      </c>
      <c r="AF220" s="659"/>
      <c r="AT220" s="805" t="str">
        <f t="shared" si="328"/>
        <v/>
      </c>
      <c r="AU220" t="str">
        <f t="shared" si="304"/>
        <v/>
      </c>
      <c r="AV220" s="6" t="str">
        <f t="shared" si="270"/>
        <v/>
      </c>
      <c r="AW220" s="317" t="str">
        <f t="shared" si="271"/>
        <v/>
      </c>
      <c r="AX220" s="158" t="str">
        <f t="shared" si="272"/>
        <v/>
      </c>
      <c r="AY220" s="158" t="str">
        <f t="shared" si="273"/>
        <v/>
      </c>
      <c r="AZ220" s="309" t="str">
        <f t="shared" si="260"/>
        <v/>
      </c>
      <c r="BA220" s="318" t="str">
        <f t="shared" si="274"/>
        <v/>
      </c>
      <c r="BB220" s="473" t="str">
        <f t="shared" si="275"/>
        <v/>
      </c>
      <c r="BC220" s="80" t="str">
        <f t="shared" si="326"/>
        <v/>
      </c>
      <c r="BD220" s="56">
        <f t="shared" si="276"/>
        <v>1</v>
      </c>
      <c r="BF220" s="56" t="str">
        <f t="shared" si="277"/>
        <v/>
      </c>
      <c r="BG220" s="56" t="str">
        <f t="shared" si="278"/>
        <v/>
      </c>
      <c r="BH220" s="6" t="str">
        <f t="shared" si="279"/>
        <v/>
      </c>
      <c r="BI220" s="6">
        <v>814</v>
      </c>
      <c r="BJ220" s="56" t="str">
        <f>Stam!F207</f>
        <v>814 Verkopen 8</v>
      </c>
      <c r="BK220" s="6" t="str">
        <f t="shared" si="280"/>
        <v/>
      </c>
      <c r="BL220" s="56">
        <f t="shared" si="305"/>
        <v>999999</v>
      </c>
      <c r="BM220" s="183">
        <f t="shared" si="306"/>
        <v>99999.000001099994</v>
      </c>
      <c r="BN220" s="61">
        <v>204</v>
      </c>
      <c r="BO220" s="6">
        <f t="shared" si="281"/>
        <v>999999</v>
      </c>
      <c r="BP220" s="6">
        <f t="shared" si="282"/>
        <v>999999</v>
      </c>
      <c r="BQ220" s="6" t="str">
        <f t="shared" si="307"/>
        <v>x</v>
      </c>
      <c r="BR220" s="206">
        <f t="shared" si="283"/>
        <v>99999.000001099994</v>
      </c>
      <c r="BS220" s="6">
        <f t="shared" si="284"/>
        <v>99999.000001099994</v>
      </c>
      <c r="BT220" s="6" t="str">
        <f t="shared" si="308"/>
        <v>x</v>
      </c>
      <c r="BU220" s="6" t="str">
        <f t="shared" si="285"/>
        <v/>
      </c>
      <c r="BW220" s="82">
        <f t="shared" si="309"/>
        <v>9999999999</v>
      </c>
      <c r="BX220" s="80" t="str">
        <f t="shared" si="286"/>
        <v>x</v>
      </c>
      <c r="BY220" s="80" t="str">
        <f t="shared" si="287"/>
        <v/>
      </c>
      <c r="BZ220" s="56" t="str">
        <f t="shared" si="310"/>
        <v/>
      </c>
      <c r="CA220" s="56" t="str">
        <f t="shared" si="311"/>
        <v/>
      </c>
      <c r="CB220" s="88">
        <f t="shared" si="312"/>
        <v>0</v>
      </c>
      <c r="CC220" s="56" t="str">
        <f t="shared" si="288"/>
        <v/>
      </c>
      <c r="CD220" s="56"/>
      <c r="CE220" s="56"/>
      <c r="CF220" s="56"/>
      <c r="CG220" s="56"/>
      <c r="CH220" s="169">
        <f t="shared" si="313"/>
        <v>9999999999</v>
      </c>
      <c r="CI220" s="170">
        <f t="shared" si="314"/>
        <v>9999999999</v>
      </c>
      <c r="CJ220" s="171">
        <f t="shared" si="315"/>
        <v>9999999999</v>
      </c>
      <c r="CK220" s="172" t="str">
        <f t="shared" si="316"/>
        <v/>
      </c>
      <c r="CL220" s="173" t="str">
        <f t="shared" si="289"/>
        <v>x</v>
      </c>
      <c r="CN220" s="6" t="str">
        <f t="shared" si="317"/>
        <v/>
      </c>
      <c r="CO220" s="293" t="e">
        <f t="shared" ca="1" si="327"/>
        <v>#N/A</v>
      </c>
      <c r="CP220" s="6" t="e">
        <f t="shared" ca="1" si="318"/>
        <v>#N/A</v>
      </c>
      <c r="CQ220" s="61">
        <v>204</v>
      </c>
      <c r="CR220" s="6">
        <f t="shared" si="290"/>
        <v>0</v>
      </c>
      <c r="CS220" s="6">
        <f t="shared" si="291"/>
        <v>0</v>
      </c>
      <c r="CT220" s="56" t="str">
        <f t="shared" si="292"/>
        <v/>
      </c>
      <c r="CU220" s="76">
        <f t="shared" si="293"/>
        <v>0</v>
      </c>
      <c r="CV220" s="76">
        <f t="shared" si="294"/>
        <v>0</v>
      </c>
      <c r="CX220" s="6" t="str">
        <f t="shared" si="295"/>
        <v/>
      </c>
      <c r="CY220" s="6" t="str">
        <f t="shared" si="296"/>
        <v/>
      </c>
      <c r="CZ220" s="6" t="str">
        <f t="shared" si="297"/>
        <v/>
      </c>
      <c r="DA220" s="56" t="s">
        <v>329</v>
      </c>
      <c r="DC220" s="56">
        <f t="shared" ref="DC220:DC231" si="331">SUMIF(CZ:CZ,DA220,Y:Y)</f>
        <v>83.132231404958688</v>
      </c>
      <c r="DG220" s="56" t="str">
        <f t="shared" si="298"/>
        <v/>
      </c>
      <c r="DH220" s="6">
        <f t="shared" si="299"/>
        <v>0</v>
      </c>
      <c r="DK220" s="6">
        <f t="shared" si="257"/>
        <v>0</v>
      </c>
      <c r="DL220" s="6" t="e">
        <f t="shared" si="258"/>
        <v>#N/A</v>
      </c>
      <c r="DN220" s="6" t="e">
        <f t="shared" si="256"/>
        <v>#N/A</v>
      </c>
      <c r="DP220" s="6" t="str">
        <f t="shared" si="300"/>
        <v/>
      </c>
      <c r="DQ220" s="293">
        <f t="shared" ca="1" si="329"/>
        <v>214</v>
      </c>
      <c r="DR220" s="6" t="str">
        <f t="shared" ca="1" si="319"/>
        <v>x</v>
      </c>
      <c r="DU220" s="293" t="e">
        <f t="shared" ca="1" si="320"/>
        <v>#N/A</v>
      </c>
      <c r="DV220" s="5"/>
      <c r="DW220" s="293" t="e">
        <f t="shared" ca="1" si="330"/>
        <v>#N/A</v>
      </c>
      <c r="DZ220" s="293" t="e">
        <f t="shared" ca="1" si="321"/>
        <v>#N/A</v>
      </c>
      <c r="EA220" s="293" t="e">
        <f t="shared" ca="1" si="322"/>
        <v>#N/A</v>
      </c>
      <c r="EB220" s="293" t="e">
        <f t="shared" ca="1" si="323"/>
        <v>#N/A</v>
      </c>
      <c r="EE220" s="6" t="str">
        <f t="shared" si="324"/>
        <v/>
      </c>
      <c r="EF220" s="293" t="e">
        <f t="shared" ca="1" si="325"/>
        <v>#N/A</v>
      </c>
      <c r="EG220" s="6" t="e">
        <f t="shared" ca="1" si="301"/>
        <v>#N/A</v>
      </c>
    </row>
    <row r="221" spans="1:137" x14ac:dyDescent="0.2">
      <c r="C221" s="75"/>
      <c r="D221" s="184" t="str">
        <f t="shared" si="264"/>
        <v/>
      </c>
      <c r="E221" s="649" t="str">
        <f t="shared" si="253"/>
        <v/>
      </c>
      <c r="F221" s="607" t="str">
        <f t="shared" si="262"/>
        <v>x</v>
      </c>
      <c r="G221" s="650"/>
      <c r="H221" s="651"/>
      <c r="I221" s="651"/>
      <c r="J221" s="651"/>
      <c r="K221" s="652"/>
      <c r="L221" s="889"/>
      <c r="M221" s="889"/>
      <c r="N221" s="653"/>
      <c r="O221" s="651"/>
      <c r="P221" s="651"/>
      <c r="Q221" s="654"/>
      <c r="R221" s="655"/>
      <c r="S221" s="607" t="str">
        <f t="shared" si="265"/>
        <v/>
      </c>
      <c r="T221" s="656" t="str">
        <f t="shared" si="266"/>
        <v/>
      </c>
      <c r="U221" s="656" t="str">
        <f t="shared" si="302"/>
        <v/>
      </c>
      <c r="V221" s="656" t="str">
        <f t="shared" si="267"/>
        <v/>
      </c>
      <c r="W221" s="719"/>
      <c r="X221" s="660"/>
      <c r="Y221" s="656" t="str">
        <f t="shared" si="255"/>
        <v/>
      </c>
      <c r="Z221" s="659"/>
      <c r="AA221" s="654"/>
      <c r="AB221" s="656" t="str">
        <f t="shared" si="268"/>
        <v/>
      </c>
      <c r="AC221" s="661" t="str">
        <f t="shared" si="303"/>
        <v/>
      </c>
      <c r="AE221" s="658" t="str">
        <f t="shared" si="269"/>
        <v/>
      </c>
      <c r="AF221" s="659"/>
      <c r="AT221" s="805" t="str">
        <f t="shared" si="328"/>
        <v/>
      </c>
      <c r="AU221" t="str">
        <f t="shared" si="304"/>
        <v/>
      </c>
      <c r="AV221" s="6" t="str">
        <f t="shared" si="270"/>
        <v/>
      </c>
      <c r="AW221" s="317" t="str">
        <f t="shared" si="271"/>
        <v/>
      </c>
      <c r="AX221" s="158" t="str">
        <f t="shared" si="272"/>
        <v/>
      </c>
      <c r="AY221" s="158" t="str">
        <f t="shared" si="273"/>
        <v/>
      </c>
      <c r="AZ221" s="309" t="str">
        <f t="shared" si="260"/>
        <v/>
      </c>
      <c r="BA221" s="318" t="str">
        <f t="shared" si="274"/>
        <v/>
      </c>
      <c r="BB221" s="473" t="str">
        <f t="shared" si="275"/>
        <v/>
      </c>
      <c r="BC221" s="80" t="str">
        <f t="shared" si="326"/>
        <v/>
      </c>
      <c r="BD221" s="56">
        <f t="shared" si="276"/>
        <v>1</v>
      </c>
      <c r="BF221" s="56" t="str">
        <f t="shared" si="277"/>
        <v/>
      </c>
      <c r="BG221" s="56" t="str">
        <f t="shared" si="278"/>
        <v/>
      </c>
      <c r="BH221" s="6" t="str">
        <f t="shared" si="279"/>
        <v/>
      </c>
      <c r="BI221" s="6">
        <v>815</v>
      </c>
      <c r="BJ221" s="56" t="str">
        <f>Stam!F208</f>
        <v>815 Verkopen 9</v>
      </c>
      <c r="BK221" s="6" t="str">
        <f t="shared" si="280"/>
        <v/>
      </c>
      <c r="BL221" s="56">
        <f t="shared" si="305"/>
        <v>999999</v>
      </c>
      <c r="BM221" s="183">
        <f t="shared" si="306"/>
        <v>99999.000001105</v>
      </c>
      <c r="BN221" s="61">
        <v>205</v>
      </c>
      <c r="BO221" s="6">
        <f t="shared" si="281"/>
        <v>999999</v>
      </c>
      <c r="BP221" s="6">
        <f t="shared" si="282"/>
        <v>999999</v>
      </c>
      <c r="BQ221" s="6" t="str">
        <f t="shared" si="307"/>
        <v>x</v>
      </c>
      <c r="BR221" s="206">
        <f t="shared" si="283"/>
        <v>99999.000001105</v>
      </c>
      <c r="BS221" s="6">
        <f t="shared" si="284"/>
        <v>99999.000001105</v>
      </c>
      <c r="BT221" s="6" t="str">
        <f t="shared" si="308"/>
        <v>x</v>
      </c>
      <c r="BU221" s="6" t="str">
        <f t="shared" si="285"/>
        <v/>
      </c>
      <c r="BW221" s="82">
        <f t="shared" si="309"/>
        <v>9999999999</v>
      </c>
      <c r="BX221" s="80" t="str">
        <f t="shared" si="286"/>
        <v>x</v>
      </c>
      <c r="BY221" s="80" t="str">
        <f t="shared" si="287"/>
        <v/>
      </c>
      <c r="BZ221" s="56" t="str">
        <f t="shared" si="310"/>
        <v/>
      </c>
      <c r="CA221" s="56" t="str">
        <f t="shared" si="311"/>
        <v/>
      </c>
      <c r="CB221" s="88">
        <f t="shared" si="312"/>
        <v>0</v>
      </c>
      <c r="CC221" s="56" t="str">
        <f t="shared" si="288"/>
        <v/>
      </c>
      <c r="CD221" s="56"/>
      <c r="CE221" s="56"/>
      <c r="CF221" s="56"/>
      <c r="CG221" s="56"/>
      <c r="CH221" s="169">
        <f t="shared" si="313"/>
        <v>9999999999</v>
      </c>
      <c r="CI221" s="170">
        <f t="shared" si="314"/>
        <v>9999999999</v>
      </c>
      <c r="CJ221" s="171">
        <f t="shared" si="315"/>
        <v>9999999999</v>
      </c>
      <c r="CK221" s="172" t="str">
        <f t="shared" si="316"/>
        <v/>
      </c>
      <c r="CL221" s="173" t="str">
        <f t="shared" si="289"/>
        <v>x</v>
      </c>
      <c r="CN221" s="6" t="str">
        <f t="shared" si="317"/>
        <v/>
      </c>
      <c r="CO221" s="293" t="e">
        <f t="shared" ca="1" si="327"/>
        <v>#N/A</v>
      </c>
      <c r="CP221" s="6" t="e">
        <f t="shared" ca="1" si="318"/>
        <v>#N/A</v>
      </c>
      <c r="CQ221" s="61">
        <v>205</v>
      </c>
      <c r="CR221" s="6">
        <f t="shared" si="290"/>
        <v>0</v>
      </c>
      <c r="CS221" s="6">
        <f t="shared" si="291"/>
        <v>0</v>
      </c>
      <c r="CT221" s="56" t="str">
        <f t="shared" si="292"/>
        <v/>
      </c>
      <c r="CU221" s="76">
        <f t="shared" si="293"/>
        <v>0</v>
      </c>
      <c r="CV221" s="76">
        <f t="shared" si="294"/>
        <v>0</v>
      </c>
      <c r="CX221" s="6" t="str">
        <f t="shared" si="295"/>
        <v/>
      </c>
      <c r="CY221" s="6" t="str">
        <f t="shared" si="296"/>
        <v/>
      </c>
      <c r="CZ221" s="6" t="str">
        <f t="shared" si="297"/>
        <v/>
      </c>
      <c r="DA221" s="56" t="s">
        <v>330</v>
      </c>
      <c r="DC221" s="56">
        <f t="shared" si="331"/>
        <v>93.75024793388431</v>
      </c>
      <c r="DG221" s="56" t="str">
        <f t="shared" si="298"/>
        <v/>
      </c>
      <c r="DH221" s="6">
        <f t="shared" si="299"/>
        <v>0</v>
      </c>
      <c r="DK221" s="6">
        <f t="shared" si="257"/>
        <v>0</v>
      </c>
      <c r="DL221" s="6" t="e">
        <f t="shared" si="258"/>
        <v>#N/A</v>
      </c>
      <c r="DN221" s="6" t="e">
        <f t="shared" si="256"/>
        <v>#N/A</v>
      </c>
      <c r="DP221" s="6" t="str">
        <f t="shared" si="300"/>
        <v/>
      </c>
      <c r="DQ221" s="293">
        <f t="shared" ca="1" si="329"/>
        <v>215</v>
      </c>
      <c r="DR221" s="6" t="str">
        <f t="shared" ca="1" si="319"/>
        <v>x</v>
      </c>
      <c r="DU221" s="293" t="e">
        <f t="shared" ca="1" si="320"/>
        <v>#N/A</v>
      </c>
      <c r="DV221" s="5"/>
      <c r="DW221" s="293" t="e">
        <f t="shared" ca="1" si="330"/>
        <v>#N/A</v>
      </c>
      <c r="DZ221" s="293" t="e">
        <f t="shared" ca="1" si="321"/>
        <v>#N/A</v>
      </c>
      <c r="EA221" s="293" t="e">
        <f t="shared" ca="1" si="322"/>
        <v>#N/A</v>
      </c>
      <c r="EB221" s="293" t="e">
        <f t="shared" ca="1" si="323"/>
        <v>#N/A</v>
      </c>
      <c r="EE221" s="6" t="str">
        <f t="shared" si="324"/>
        <v/>
      </c>
      <c r="EF221" s="293" t="e">
        <f t="shared" ca="1" si="325"/>
        <v>#N/A</v>
      </c>
      <c r="EG221" s="6" t="e">
        <f t="shared" ca="1" si="301"/>
        <v>#N/A</v>
      </c>
    </row>
    <row r="222" spans="1:137" x14ac:dyDescent="0.2">
      <c r="C222" s="75"/>
      <c r="D222" s="184" t="str">
        <f t="shared" si="264"/>
        <v/>
      </c>
      <c r="E222" s="649" t="str">
        <f t="shared" ref="E222:E285" si="332">IF(ISERROR(BG222),1,IF(ISERROR(BF222),2,IF(AND(H222="Liq",I222=""),3,IF(AND(H222="Liq",Y222&lt;0),4,IF(DH222=1,5,IF(AND($BH$5=1,H222="Oba"),6,IF(AND($BH$4=1,H222="Mem"),7,IF(AND(DK222="LiqD",P222&lt;&gt;"120 Debiteuren"),8,IF(AND(DK222="LiqC",P222&lt;&gt;"130 Crediteuren"),9,"")))))))))</f>
        <v/>
      </c>
      <c r="F222" s="607" t="str">
        <f t="shared" si="262"/>
        <v>x</v>
      </c>
      <c r="G222" s="650"/>
      <c r="H222" s="651"/>
      <c r="I222" s="651"/>
      <c r="J222" s="651"/>
      <c r="K222" s="652"/>
      <c r="L222" s="889"/>
      <c r="M222" s="889"/>
      <c r="N222" s="653"/>
      <c r="O222" s="651"/>
      <c r="P222" s="651"/>
      <c r="Q222" s="654"/>
      <c r="R222" s="655"/>
      <c r="S222" s="607" t="str">
        <f t="shared" si="265"/>
        <v/>
      </c>
      <c r="T222" s="656" t="str">
        <f t="shared" si="266"/>
        <v/>
      </c>
      <c r="U222" s="656" t="str">
        <f t="shared" si="302"/>
        <v/>
      </c>
      <c r="V222" s="656" t="str">
        <f t="shared" si="267"/>
        <v/>
      </c>
      <c r="W222" s="719"/>
      <c r="X222" s="660"/>
      <c r="Y222" s="656" t="str">
        <f t="shared" si="255"/>
        <v/>
      </c>
      <c r="Z222" s="659"/>
      <c r="AA222" s="654"/>
      <c r="AB222" s="656" t="str">
        <f t="shared" si="268"/>
        <v/>
      </c>
      <c r="AC222" s="661" t="str">
        <f t="shared" si="303"/>
        <v/>
      </c>
      <c r="AE222" s="658" t="str">
        <f t="shared" si="269"/>
        <v/>
      </c>
      <c r="AF222" s="659"/>
      <c r="AT222" s="805" t="str">
        <f t="shared" si="328"/>
        <v/>
      </c>
      <c r="AU222" t="str">
        <f t="shared" si="304"/>
        <v/>
      </c>
      <c r="AV222" s="6" t="str">
        <f t="shared" si="270"/>
        <v/>
      </c>
      <c r="AW222" s="317" t="str">
        <f t="shared" si="271"/>
        <v/>
      </c>
      <c r="AX222" s="158" t="str">
        <f t="shared" si="272"/>
        <v/>
      </c>
      <c r="AY222" s="158" t="str">
        <f t="shared" si="273"/>
        <v/>
      </c>
      <c r="AZ222" s="309" t="str">
        <f t="shared" si="260"/>
        <v/>
      </c>
      <c r="BA222" s="318" t="str">
        <f t="shared" si="274"/>
        <v/>
      </c>
      <c r="BB222" s="473" t="str">
        <f t="shared" si="275"/>
        <v/>
      </c>
      <c r="BC222" s="80" t="str">
        <f t="shared" si="326"/>
        <v/>
      </c>
      <c r="BD222" s="56">
        <f t="shared" si="276"/>
        <v>1</v>
      </c>
      <c r="BF222" s="56" t="str">
        <f t="shared" si="277"/>
        <v/>
      </c>
      <c r="BG222" s="56" t="str">
        <f t="shared" si="278"/>
        <v/>
      </c>
      <c r="BH222" s="6" t="str">
        <f t="shared" si="279"/>
        <v/>
      </c>
      <c r="BI222" s="6">
        <v>820</v>
      </c>
      <c r="BJ222" s="56" t="str">
        <f>Stam!F209</f>
        <v>820 Verkopen 10</v>
      </c>
      <c r="BK222" s="6" t="str">
        <f t="shared" si="280"/>
        <v/>
      </c>
      <c r="BL222" s="56">
        <f t="shared" si="305"/>
        <v>999999</v>
      </c>
      <c r="BM222" s="183">
        <f t="shared" si="306"/>
        <v>99999.000001110006</v>
      </c>
      <c r="BN222" s="61">
        <v>206</v>
      </c>
      <c r="BO222" s="6">
        <f t="shared" si="281"/>
        <v>999999</v>
      </c>
      <c r="BP222" s="6">
        <f t="shared" si="282"/>
        <v>999999</v>
      </c>
      <c r="BQ222" s="6" t="str">
        <f t="shared" si="307"/>
        <v>x</v>
      </c>
      <c r="BR222" s="206">
        <f t="shared" si="283"/>
        <v>99999.000001110006</v>
      </c>
      <c r="BS222" s="6">
        <f t="shared" si="284"/>
        <v>99999.000001110006</v>
      </c>
      <c r="BT222" s="6" t="str">
        <f t="shared" si="308"/>
        <v>x</v>
      </c>
      <c r="BU222" s="6" t="str">
        <f t="shared" si="285"/>
        <v/>
      </c>
      <c r="BW222" s="82">
        <f t="shared" si="309"/>
        <v>9999999999</v>
      </c>
      <c r="BX222" s="80" t="str">
        <f t="shared" si="286"/>
        <v>x</v>
      </c>
      <c r="BY222" s="80" t="str">
        <f t="shared" si="287"/>
        <v/>
      </c>
      <c r="BZ222" s="56" t="str">
        <f t="shared" si="310"/>
        <v/>
      </c>
      <c r="CA222" s="56" t="str">
        <f t="shared" si="311"/>
        <v/>
      </c>
      <c r="CB222" s="88">
        <f t="shared" si="312"/>
        <v>0</v>
      </c>
      <c r="CC222" s="56" t="str">
        <f t="shared" si="288"/>
        <v/>
      </c>
      <c r="CD222" s="56"/>
      <c r="CE222" s="56"/>
      <c r="CF222" s="56"/>
      <c r="CG222" s="56"/>
      <c r="CH222" s="169">
        <f t="shared" si="313"/>
        <v>9999999999</v>
      </c>
      <c r="CI222" s="170">
        <f t="shared" si="314"/>
        <v>9999999999</v>
      </c>
      <c r="CJ222" s="171">
        <f t="shared" si="315"/>
        <v>9999999999</v>
      </c>
      <c r="CK222" s="172" t="str">
        <f t="shared" si="316"/>
        <v/>
      </c>
      <c r="CL222" s="173" t="str">
        <f t="shared" si="289"/>
        <v>x</v>
      </c>
      <c r="CN222" s="6" t="str">
        <f t="shared" si="317"/>
        <v/>
      </c>
      <c r="CO222" s="293" t="e">
        <f t="shared" ca="1" si="327"/>
        <v>#N/A</v>
      </c>
      <c r="CP222" s="6" t="e">
        <f t="shared" ca="1" si="318"/>
        <v>#N/A</v>
      </c>
      <c r="CQ222" s="61">
        <v>206</v>
      </c>
      <c r="CR222" s="6">
        <f t="shared" si="290"/>
        <v>0</v>
      </c>
      <c r="CS222" s="6">
        <f t="shared" si="291"/>
        <v>0</v>
      </c>
      <c r="CT222" s="56" t="str">
        <f t="shared" si="292"/>
        <v/>
      </c>
      <c r="CU222" s="76">
        <f t="shared" si="293"/>
        <v>0</v>
      </c>
      <c r="CV222" s="76">
        <f t="shared" si="294"/>
        <v>0</v>
      </c>
      <c r="CX222" s="6" t="str">
        <f t="shared" si="295"/>
        <v/>
      </c>
      <c r="CY222" s="6" t="str">
        <f t="shared" si="296"/>
        <v/>
      </c>
      <c r="CZ222" s="6" t="str">
        <f t="shared" si="297"/>
        <v/>
      </c>
      <c r="DA222" s="56" t="s">
        <v>331</v>
      </c>
      <c r="DC222" s="56">
        <f t="shared" si="331"/>
        <v>0</v>
      </c>
      <c r="DG222" s="56" t="str">
        <f t="shared" si="298"/>
        <v/>
      </c>
      <c r="DH222" s="6">
        <f t="shared" si="299"/>
        <v>0</v>
      </c>
      <c r="DK222" s="6">
        <f t="shared" si="257"/>
        <v>0</v>
      </c>
      <c r="DL222" s="6" t="e">
        <f t="shared" si="258"/>
        <v>#N/A</v>
      </c>
      <c r="DN222" s="6" t="e">
        <f t="shared" si="256"/>
        <v>#N/A</v>
      </c>
      <c r="DP222" s="6" t="str">
        <f t="shared" si="300"/>
        <v/>
      </c>
      <c r="DQ222" s="293">
        <f t="shared" ca="1" si="329"/>
        <v>216</v>
      </c>
      <c r="DR222" s="6" t="str">
        <f t="shared" ca="1" si="319"/>
        <v>x</v>
      </c>
      <c r="DU222" s="293" t="e">
        <f t="shared" ca="1" si="320"/>
        <v>#N/A</v>
      </c>
      <c r="DV222" s="5"/>
      <c r="DW222" s="293" t="e">
        <f t="shared" ca="1" si="330"/>
        <v>#N/A</v>
      </c>
      <c r="DZ222" s="293" t="e">
        <f t="shared" ca="1" si="321"/>
        <v>#N/A</v>
      </c>
      <c r="EA222" s="293" t="e">
        <f t="shared" ca="1" si="322"/>
        <v>#N/A</v>
      </c>
      <c r="EB222" s="293" t="e">
        <f t="shared" ca="1" si="323"/>
        <v>#N/A</v>
      </c>
      <c r="EE222" s="6" t="str">
        <f t="shared" si="324"/>
        <v/>
      </c>
      <c r="EF222" s="293" t="e">
        <f t="shared" ca="1" si="325"/>
        <v>#N/A</v>
      </c>
      <c r="EG222" s="6" t="e">
        <f t="shared" ca="1" si="301"/>
        <v>#N/A</v>
      </c>
    </row>
    <row r="223" spans="1:137" x14ac:dyDescent="0.2">
      <c r="C223" s="75"/>
      <c r="D223" s="184" t="str">
        <f t="shared" si="264"/>
        <v/>
      </c>
      <c r="E223" s="649" t="str">
        <f t="shared" si="332"/>
        <v/>
      </c>
      <c r="F223" s="607" t="str">
        <f t="shared" si="262"/>
        <v>x</v>
      </c>
      <c r="G223" s="650"/>
      <c r="H223" s="651"/>
      <c r="I223" s="651"/>
      <c r="J223" s="651"/>
      <c r="K223" s="652"/>
      <c r="L223" s="889"/>
      <c r="M223" s="889"/>
      <c r="N223" s="653"/>
      <c r="O223" s="651"/>
      <c r="P223" s="651"/>
      <c r="Q223" s="654"/>
      <c r="R223" s="655"/>
      <c r="S223" s="607" t="str">
        <f t="shared" si="265"/>
        <v/>
      </c>
      <c r="T223" s="656" t="str">
        <f t="shared" si="266"/>
        <v/>
      </c>
      <c r="U223" s="656" t="str">
        <f t="shared" si="302"/>
        <v/>
      </c>
      <c r="V223" s="656" t="str">
        <f t="shared" si="267"/>
        <v/>
      </c>
      <c r="W223" s="719"/>
      <c r="X223" s="660"/>
      <c r="Y223" s="656" t="str">
        <f t="shared" ref="Y223:Y286" si="333">IF(T223="","",IF(ISERROR(BC223),0,IF(AND(OR(H223="Ink",H223="Liq",H223="Mem"),BC223="vord",X223&lt;&gt;"",ISNUMBER(Z223),Z223&gt;0),Z223,IF(AND(BC223="vord",X223&lt;&gt;"",H223="Ink",ISNUMBER(AF223)),X223/(1+X223)*(T223+AF223),IF(BC223="vord",X223/(1+X223)*T223,0)))))</f>
        <v/>
      </c>
      <c r="Z223" s="659"/>
      <c r="AA223" s="654"/>
      <c r="AB223" s="656" t="str">
        <f t="shared" si="268"/>
        <v/>
      </c>
      <c r="AC223" s="661" t="str">
        <f t="shared" si="303"/>
        <v/>
      </c>
      <c r="AE223" s="658" t="str">
        <f t="shared" si="269"/>
        <v/>
      </c>
      <c r="AF223" s="659"/>
      <c r="AT223" s="805" t="str">
        <f t="shared" si="328"/>
        <v/>
      </c>
      <c r="AU223" t="str">
        <f t="shared" si="304"/>
        <v/>
      </c>
      <c r="AV223" s="6" t="str">
        <f t="shared" si="270"/>
        <v/>
      </c>
      <c r="AW223" s="317" t="str">
        <f t="shared" si="271"/>
        <v/>
      </c>
      <c r="AX223" s="158" t="str">
        <f t="shared" si="272"/>
        <v/>
      </c>
      <c r="AY223" s="158" t="str">
        <f t="shared" si="273"/>
        <v/>
      </c>
      <c r="AZ223" s="309" t="str">
        <f t="shared" si="260"/>
        <v/>
      </c>
      <c r="BA223" s="318" t="str">
        <f t="shared" si="274"/>
        <v/>
      </c>
      <c r="BB223" s="473" t="str">
        <f t="shared" si="275"/>
        <v/>
      </c>
      <c r="BC223" s="80" t="str">
        <f t="shared" si="326"/>
        <v/>
      </c>
      <c r="BD223" s="56">
        <f t="shared" si="276"/>
        <v>1</v>
      </c>
      <c r="BF223" s="56" t="str">
        <f t="shared" si="277"/>
        <v/>
      </c>
      <c r="BG223" s="56" t="str">
        <f t="shared" si="278"/>
        <v/>
      </c>
      <c r="BH223" s="6" t="str">
        <f t="shared" si="279"/>
        <v/>
      </c>
      <c r="BI223" s="6">
        <v>821</v>
      </c>
      <c r="BJ223" s="56" t="str">
        <f>Stam!F210</f>
        <v>821 Verkopen 11</v>
      </c>
      <c r="BK223" s="6" t="str">
        <f t="shared" si="280"/>
        <v/>
      </c>
      <c r="BL223" s="56">
        <f t="shared" si="305"/>
        <v>999999</v>
      </c>
      <c r="BM223" s="183">
        <f t="shared" si="306"/>
        <v>99999.000001114997</v>
      </c>
      <c r="BN223" s="61">
        <v>207</v>
      </c>
      <c r="BO223" s="6">
        <f t="shared" si="281"/>
        <v>999999</v>
      </c>
      <c r="BP223" s="6">
        <f t="shared" si="282"/>
        <v>999999</v>
      </c>
      <c r="BQ223" s="6" t="str">
        <f t="shared" si="307"/>
        <v>x</v>
      </c>
      <c r="BR223" s="206">
        <f t="shared" si="283"/>
        <v>99999.000001114997</v>
      </c>
      <c r="BS223" s="6">
        <f t="shared" si="284"/>
        <v>99999.000001114997</v>
      </c>
      <c r="BT223" s="6" t="str">
        <f t="shared" si="308"/>
        <v>x</v>
      </c>
      <c r="BU223" s="6" t="str">
        <f t="shared" si="285"/>
        <v/>
      </c>
      <c r="BW223" s="82">
        <f t="shared" si="309"/>
        <v>9999999999</v>
      </c>
      <c r="BX223" s="80" t="str">
        <f t="shared" si="286"/>
        <v>x</v>
      </c>
      <c r="BY223" s="80" t="str">
        <f t="shared" si="287"/>
        <v/>
      </c>
      <c r="BZ223" s="56" t="str">
        <f t="shared" si="310"/>
        <v/>
      </c>
      <c r="CA223" s="56" t="str">
        <f t="shared" si="311"/>
        <v/>
      </c>
      <c r="CB223" s="88">
        <f t="shared" si="312"/>
        <v>0</v>
      </c>
      <c r="CC223" s="56" t="str">
        <f t="shared" si="288"/>
        <v/>
      </c>
      <c r="CD223" s="56"/>
      <c r="CE223" s="56"/>
      <c r="CF223" s="56"/>
      <c r="CG223" s="56"/>
      <c r="CH223" s="169">
        <f t="shared" si="313"/>
        <v>9999999999</v>
      </c>
      <c r="CI223" s="170">
        <f t="shared" si="314"/>
        <v>9999999999</v>
      </c>
      <c r="CJ223" s="171">
        <f t="shared" si="315"/>
        <v>9999999999</v>
      </c>
      <c r="CK223" s="172" t="str">
        <f t="shared" si="316"/>
        <v/>
      </c>
      <c r="CL223" s="173" t="str">
        <f t="shared" si="289"/>
        <v>x</v>
      </c>
      <c r="CN223" s="6" t="str">
        <f t="shared" si="317"/>
        <v/>
      </c>
      <c r="CO223" s="293" t="e">
        <f t="shared" ca="1" si="327"/>
        <v>#N/A</v>
      </c>
      <c r="CP223" s="6" t="e">
        <f t="shared" ca="1" si="318"/>
        <v>#N/A</v>
      </c>
      <c r="CQ223" s="61">
        <v>207</v>
      </c>
      <c r="CR223" s="6">
        <f t="shared" si="290"/>
        <v>0</v>
      </c>
      <c r="CS223" s="6">
        <f t="shared" si="291"/>
        <v>0</v>
      </c>
      <c r="CT223" s="56" t="str">
        <f t="shared" si="292"/>
        <v/>
      </c>
      <c r="CU223" s="76">
        <f t="shared" si="293"/>
        <v>0</v>
      </c>
      <c r="CV223" s="76">
        <f t="shared" si="294"/>
        <v>0</v>
      </c>
      <c r="CX223" s="6" t="str">
        <f t="shared" si="295"/>
        <v/>
      </c>
      <c r="CY223" s="6" t="str">
        <f t="shared" si="296"/>
        <v/>
      </c>
      <c r="CZ223" s="6" t="str">
        <f t="shared" si="297"/>
        <v/>
      </c>
      <c r="DA223" s="56" t="s">
        <v>332</v>
      </c>
      <c r="DC223" s="56">
        <f t="shared" si="331"/>
        <v>0</v>
      </c>
      <c r="DG223" s="56" t="str">
        <f t="shared" si="298"/>
        <v/>
      </c>
      <c r="DH223" s="6">
        <f t="shared" si="299"/>
        <v>0</v>
      </c>
      <c r="DK223" s="6">
        <f t="shared" si="257"/>
        <v>0</v>
      </c>
      <c r="DL223" s="6" t="e">
        <f t="shared" si="258"/>
        <v>#N/A</v>
      </c>
      <c r="DN223" s="6" t="e">
        <f t="shared" si="256"/>
        <v>#N/A</v>
      </c>
      <c r="DP223" s="6" t="str">
        <f t="shared" si="300"/>
        <v/>
      </c>
      <c r="DQ223" s="293">
        <f t="shared" ca="1" si="329"/>
        <v>217</v>
      </c>
      <c r="DR223" s="6" t="str">
        <f t="shared" ca="1" si="319"/>
        <v>x</v>
      </c>
      <c r="DU223" s="293" t="e">
        <f t="shared" ca="1" si="320"/>
        <v>#N/A</v>
      </c>
      <c r="DV223" s="5"/>
      <c r="DW223" s="293" t="e">
        <f t="shared" ca="1" si="330"/>
        <v>#N/A</v>
      </c>
      <c r="DZ223" s="293" t="e">
        <f t="shared" ca="1" si="321"/>
        <v>#N/A</v>
      </c>
      <c r="EA223" s="293" t="e">
        <f t="shared" ca="1" si="322"/>
        <v>#N/A</v>
      </c>
      <c r="EB223" s="293" t="e">
        <f t="shared" ca="1" si="323"/>
        <v>#N/A</v>
      </c>
      <c r="EE223" s="6" t="str">
        <f t="shared" si="324"/>
        <v/>
      </c>
      <c r="EF223" s="293" t="e">
        <f t="shared" ca="1" si="325"/>
        <v>#N/A</v>
      </c>
      <c r="EG223" s="6" t="e">
        <f t="shared" ca="1" si="301"/>
        <v>#N/A</v>
      </c>
    </row>
    <row r="224" spans="1:137" x14ac:dyDescent="0.2">
      <c r="C224" s="75"/>
      <c r="D224" s="184" t="str">
        <f t="shared" si="264"/>
        <v/>
      </c>
      <c r="E224" s="649" t="str">
        <f t="shared" si="332"/>
        <v/>
      </c>
      <c r="F224" s="607" t="str">
        <f t="shared" si="262"/>
        <v>x</v>
      </c>
      <c r="G224" s="650"/>
      <c r="H224" s="651"/>
      <c r="I224" s="651"/>
      <c r="J224" s="651"/>
      <c r="K224" s="652"/>
      <c r="L224" s="889"/>
      <c r="M224" s="889"/>
      <c r="N224" s="653"/>
      <c r="O224" s="651"/>
      <c r="P224" s="651"/>
      <c r="Q224" s="654"/>
      <c r="R224" s="655"/>
      <c r="S224" s="607" t="str">
        <f t="shared" si="265"/>
        <v/>
      </c>
      <c r="T224" s="656" t="str">
        <f t="shared" si="266"/>
        <v/>
      </c>
      <c r="U224" s="656" t="str">
        <f t="shared" si="302"/>
        <v/>
      </c>
      <c r="V224" s="656" t="str">
        <f t="shared" si="267"/>
        <v/>
      </c>
      <c r="W224" s="719"/>
      <c r="X224" s="660"/>
      <c r="Y224" s="656" t="str">
        <f t="shared" si="333"/>
        <v/>
      </c>
      <c r="Z224" s="659"/>
      <c r="AA224" s="654"/>
      <c r="AB224" s="656" t="str">
        <f t="shared" si="268"/>
        <v/>
      </c>
      <c r="AC224" s="661" t="str">
        <f t="shared" si="303"/>
        <v/>
      </c>
      <c r="AE224" s="658" t="str">
        <f t="shared" si="269"/>
        <v/>
      </c>
      <c r="AF224" s="659"/>
      <c r="AT224" s="805" t="str">
        <f t="shared" si="328"/>
        <v/>
      </c>
      <c r="AU224" t="str">
        <f t="shared" si="304"/>
        <v/>
      </c>
      <c r="AV224" s="6" t="str">
        <f t="shared" si="270"/>
        <v/>
      </c>
      <c r="AW224" s="317" t="str">
        <f t="shared" si="271"/>
        <v/>
      </c>
      <c r="AX224" s="158" t="str">
        <f t="shared" si="272"/>
        <v/>
      </c>
      <c r="AY224" s="158" t="str">
        <f t="shared" si="273"/>
        <v/>
      </c>
      <c r="AZ224" s="309" t="str">
        <f t="shared" si="260"/>
        <v/>
      </c>
      <c r="BA224" s="318" t="str">
        <f t="shared" si="274"/>
        <v/>
      </c>
      <c r="BB224" s="473" t="str">
        <f t="shared" si="275"/>
        <v/>
      </c>
      <c r="BC224" s="80" t="str">
        <f t="shared" si="326"/>
        <v/>
      </c>
      <c r="BD224" s="56">
        <f t="shared" si="276"/>
        <v>1</v>
      </c>
      <c r="BF224" s="56" t="str">
        <f t="shared" si="277"/>
        <v/>
      </c>
      <c r="BG224" s="56" t="str">
        <f t="shared" si="278"/>
        <v/>
      </c>
      <c r="BH224" s="6" t="str">
        <f t="shared" si="279"/>
        <v/>
      </c>
      <c r="BI224" s="6">
        <v>822</v>
      </c>
      <c r="BJ224" s="56" t="str">
        <f>Stam!F211</f>
        <v>822 Verkopen 12</v>
      </c>
      <c r="BK224" s="6" t="str">
        <f t="shared" si="280"/>
        <v/>
      </c>
      <c r="BL224" s="56">
        <f t="shared" si="305"/>
        <v>999999</v>
      </c>
      <c r="BM224" s="183">
        <f t="shared" si="306"/>
        <v>99999.000001120003</v>
      </c>
      <c r="BN224" s="61">
        <v>208</v>
      </c>
      <c r="BO224" s="6">
        <f t="shared" si="281"/>
        <v>999999</v>
      </c>
      <c r="BP224" s="6">
        <f t="shared" si="282"/>
        <v>999999</v>
      </c>
      <c r="BQ224" s="6" t="str">
        <f t="shared" si="307"/>
        <v>x</v>
      </c>
      <c r="BR224" s="206">
        <f t="shared" si="283"/>
        <v>99999.000001120003</v>
      </c>
      <c r="BS224" s="6">
        <f t="shared" si="284"/>
        <v>99999.000001120003</v>
      </c>
      <c r="BT224" s="6" t="str">
        <f t="shared" si="308"/>
        <v>x</v>
      </c>
      <c r="BU224" s="6" t="str">
        <f t="shared" si="285"/>
        <v/>
      </c>
      <c r="BW224" s="82">
        <f t="shared" si="309"/>
        <v>9999999999</v>
      </c>
      <c r="BX224" s="80" t="str">
        <f t="shared" si="286"/>
        <v>x</v>
      </c>
      <c r="BY224" s="80" t="str">
        <f t="shared" si="287"/>
        <v/>
      </c>
      <c r="BZ224" s="56" t="str">
        <f t="shared" si="310"/>
        <v/>
      </c>
      <c r="CA224" s="56" t="str">
        <f t="shared" si="311"/>
        <v/>
      </c>
      <c r="CB224" s="88">
        <f t="shared" si="312"/>
        <v>0</v>
      </c>
      <c r="CC224" s="56" t="str">
        <f t="shared" si="288"/>
        <v/>
      </c>
      <c r="CD224" s="56"/>
      <c r="CE224" s="56"/>
      <c r="CF224" s="56"/>
      <c r="CG224" s="56"/>
      <c r="CH224" s="169">
        <f t="shared" si="313"/>
        <v>9999999999</v>
      </c>
      <c r="CI224" s="170">
        <f t="shared" si="314"/>
        <v>9999999999</v>
      </c>
      <c r="CJ224" s="171">
        <f t="shared" si="315"/>
        <v>9999999999</v>
      </c>
      <c r="CK224" s="172" t="str">
        <f t="shared" si="316"/>
        <v/>
      </c>
      <c r="CL224" s="173" t="str">
        <f t="shared" si="289"/>
        <v>x</v>
      </c>
      <c r="CN224" s="6" t="str">
        <f t="shared" si="317"/>
        <v/>
      </c>
      <c r="CO224" s="293" t="e">
        <f t="shared" ca="1" si="327"/>
        <v>#N/A</v>
      </c>
      <c r="CP224" s="6" t="e">
        <f t="shared" ca="1" si="318"/>
        <v>#N/A</v>
      </c>
      <c r="CQ224" s="61">
        <v>208</v>
      </c>
      <c r="CR224" s="6">
        <f t="shared" si="290"/>
        <v>0</v>
      </c>
      <c r="CS224" s="6">
        <f t="shared" si="291"/>
        <v>0</v>
      </c>
      <c r="CT224" s="56" t="str">
        <f t="shared" si="292"/>
        <v/>
      </c>
      <c r="CU224" s="76">
        <f t="shared" si="293"/>
        <v>0</v>
      </c>
      <c r="CV224" s="76">
        <f t="shared" si="294"/>
        <v>0</v>
      </c>
      <c r="CX224" s="6" t="str">
        <f t="shared" si="295"/>
        <v/>
      </c>
      <c r="CY224" s="6" t="str">
        <f t="shared" si="296"/>
        <v/>
      </c>
      <c r="CZ224" s="6" t="str">
        <f t="shared" si="297"/>
        <v/>
      </c>
      <c r="DA224" s="56" t="s">
        <v>333</v>
      </c>
      <c r="DC224" s="56">
        <f t="shared" si="331"/>
        <v>0</v>
      </c>
      <c r="DG224" s="56" t="str">
        <f t="shared" si="298"/>
        <v/>
      </c>
      <c r="DH224" s="6">
        <f t="shared" si="299"/>
        <v>0</v>
      </c>
      <c r="DK224" s="6">
        <f t="shared" si="257"/>
        <v>0</v>
      </c>
      <c r="DL224" s="6" t="e">
        <f t="shared" si="258"/>
        <v>#N/A</v>
      </c>
      <c r="DN224" s="6" t="e">
        <f t="shared" si="256"/>
        <v>#N/A</v>
      </c>
      <c r="DP224" s="6" t="str">
        <f t="shared" si="300"/>
        <v/>
      </c>
      <c r="DQ224" s="293">
        <f t="shared" ca="1" si="329"/>
        <v>218</v>
      </c>
      <c r="DR224" s="6" t="str">
        <f t="shared" ca="1" si="319"/>
        <v>x</v>
      </c>
      <c r="DU224" s="293" t="e">
        <f t="shared" ca="1" si="320"/>
        <v>#N/A</v>
      </c>
      <c r="DV224" s="5"/>
      <c r="DW224" s="293" t="e">
        <f t="shared" ca="1" si="330"/>
        <v>#N/A</v>
      </c>
      <c r="DZ224" s="293" t="e">
        <f t="shared" ca="1" si="321"/>
        <v>#N/A</v>
      </c>
      <c r="EA224" s="293" t="e">
        <f t="shared" ca="1" si="322"/>
        <v>#N/A</v>
      </c>
      <c r="EB224" s="293" t="e">
        <f t="shared" ca="1" si="323"/>
        <v>#N/A</v>
      </c>
      <c r="EE224" s="6" t="str">
        <f t="shared" si="324"/>
        <v/>
      </c>
      <c r="EF224" s="293" t="e">
        <f t="shared" ca="1" si="325"/>
        <v>#N/A</v>
      </c>
      <c r="EG224" s="6" t="e">
        <f t="shared" ca="1" si="301"/>
        <v>#N/A</v>
      </c>
    </row>
    <row r="225" spans="3:137" x14ac:dyDescent="0.2">
      <c r="C225" s="75"/>
      <c r="D225" s="184" t="str">
        <f t="shared" si="264"/>
        <v/>
      </c>
      <c r="E225" s="649" t="str">
        <f t="shared" si="332"/>
        <v/>
      </c>
      <c r="F225" s="607" t="str">
        <f t="shared" si="262"/>
        <v>x</v>
      </c>
      <c r="G225" s="650"/>
      <c r="H225" s="651"/>
      <c r="I225" s="651"/>
      <c r="J225" s="651"/>
      <c r="K225" s="652"/>
      <c r="L225" s="889"/>
      <c r="M225" s="889"/>
      <c r="N225" s="653"/>
      <c r="O225" s="651"/>
      <c r="P225" s="651"/>
      <c r="Q225" s="654"/>
      <c r="R225" s="655"/>
      <c r="S225" s="607" t="str">
        <f t="shared" si="265"/>
        <v/>
      </c>
      <c r="T225" s="656" t="str">
        <f t="shared" si="266"/>
        <v/>
      </c>
      <c r="U225" s="656" t="str">
        <f t="shared" si="302"/>
        <v/>
      </c>
      <c r="V225" s="656" t="str">
        <f t="shared" si="267"/>
        <v/>
      </c>
      <c r="W225" s="719"/>
      <c r="X225" s="660"/>
      <c r="Y225" s="656" t="str">
        <f t="shared" si="333"/>
        <v/>
      </c>
      <c r="Z225" s="659"/>
      <c r="AA225" s="654"/>
      <c r="AB225" s="656" t="str">
        <f t="shared" si="268"/>
        <v/>
      </c>
      <c r="AC225" s="661" t="str">
        <f t="shared" si="303"/>
        <v/>
      </c>
      <c r="AE225" s="658" t="str">
        <f t="shared" si="269"/>
        <v/>
      </c>
      <c r="AF225" s="659"/>
      <c r="AT225" s="805" t="str">
        <f t="shared" si="328"/>
        <v/>
      </c>
      <c r="AU225" t="str">
        <f t="shared" si="304"/>
        <v/>
      </c>
      <c r="AV225" s="6" t="str">
        <f t="shared" si="270"/>
        <v/>
      </c>
      <c r="AW225" s="317" t="str">
        <f t="shared" si="271"/>
        <v/>
      </c>
      <c r="AX225" s="158" t="str">
        <f t="shared" si="272"/>
        <v/>
      </c>
      <c r="AY225" s="158" t="str">
        <f t="shared" si="273"/>
        <v/>
      </c>
      <c r="AZ225" s="309" t="str">
        <f t="shared" si="260"/>
        <v/>
      </c>
      <c r="BA225" s="318" t="str">
        <f t="shared" si="274"/>
        <v/>
      </c>
      <c r="BB225" s="473" t="str">
        <f t="shared" si="275"/>
        <v/>
      </c>
      <c r="BC225" s="80" t="str">
        <f t="shared" si="326"/>
        <v/>
      </c>
      <c r="BD225" s="56">
        <f t="shared" si="276"/>
        <v>1</v>
      </c>
      <c r="BF225" s="56" t="str">
        <f t="shared" si="277"/>
        <v/>
      </c>
      <c r="BG225" s="56" t="str">
        <f t="shared" si="278"/>
        <v/>
      </c>
      <c r="BH225" s="6" t="str">
        <f t="shared" si="279"/>
        <v/>
      </c>
      <c r="BI225" s="6">
        <v>823</v>
      </c>
      <c r="BJ225" s="56" t="str">
        <f>Stam!F212</f>
        <v>823 Verkopen 13</v>
      </c>
      <c r="BK225" s="6" t="str">
        <f t="shared" si="280"/>
        <v/>
      </c>
      <c r="BL225" s="56">
        <f t="shared" si="305"/>
        <v>999999</v>
      </c>
      <c r="BM225" s="183">
        <f t="shared" si="306"/>
        <v>99999.000001124994</v>
      </c>
      <c r="BN225" s="61">
        <v>209</v>
      </c>
      <c r="BO225" s="6">
        <f t="shared" si="281"/>
        <v>999999</v>
      </c>
      <c r="BP225" s="6">
        <f t="shared" si="282"/>
        <v>999999</v>
      </c>
      <c r="BQ225" s="6" t="str">
        <f t="shared" si="307"/>
        <v>x</v>
      </c>
      <c r="BR225" s="206">
        <f t="shared" si="283"/>
        <v>99999.000001124994</v>
      </c>
      <c r="BS225" s="6">
        <f t="shared" si="284"/>
        <v>99999.000001124994</v>
      </c>
      <c r="BT225" s="6" t="str">
        <f t="shared" si="308"/>
        <v>x</v>
      </c>
      <c r="BU225" s="6" t="str">
        <f t="shared" si="285"/>
        <v/>
      </c>
      <c r="BW225" s="82">
        <f t="shared" si="309"/>
        <v>9999999999</v>
      </c>
      <c r="BX225" s="80" t="str">
        <f t="shared" si="286"/>
        <v>x</v>
      </c>
      <c r="BY225" s="80" t="str">
        <f t="shared" si="287"/>
        <v/>
      </c>
      <c r="BZ225" s="56" t="str">
        <f t="shared" si="310"/>
        <v/>
      </c>
      <c r="CA225" s="56" t="str">
        <f t="shared" si="311"/>
        <v/>
      </c>
      <c r="CB225" s="88">
        <f t="shared" si="312"/>
        <v>0</v>
      </c>
      <c r="CC225" s="56" t="str">
        <f t="shared" si="288"/>
        <v/>
      </c>
      <c r="CD225" s="56"/>
      <c r="CE225" s="56"/>
      <c r="CF225" s="56"/>
      <c r="CG225" s="56"/>
      <c r="CH225" s="169">
        <f t="shared" si="313"/>
        <v>9999999999</v>
      </c>
      <c r="CI225" s="170">
        <f t="shared" si="314"/>
        <v>9999999999</v>
      </c>
      <c r="CJ225" s="171">
        <f t="shared" si="315"/>
        <v>9999999999</v>
      </c>
      <c r="CK225" s="172" t="str">
        <f t="shared" si="316"/>
        <v/>
      </c>
      <c r="CL225" s="173" t="str">
        <f t="shared" si="289"/>
        <v>x</v>
      </c>
      <c r="CN225" s="6" t="str">
        <f t="shared" si="317"/>
        <v/>
      </c>
      <c r="CO225" s="293" t="e">
        <f t="shared" ca="1" si="327"/>
        <v>#N/A</v>
      </c>
      <c r="CP225" s="6" t="e">
        <f t="shared" ca="1" si="318"/>
        <v>#N/A</v>
      </c>
      <c r="CQ225" s="61">
        <v>209</v>
      </c>
      <c r="CR225" s="6">
        <f t="shared" si="290"/>
        <v>0</v>
      </c>
      <c r="CS225" s="6">
        <f t="shared" si="291"/>
        <v>0</v>
      </c>
      <c r="CT225" s="56" t="str">
        <f t="shared" si="292"/>
        <v/>
      </c>
      <c r="CU225" s="76">
        <f t="shared" si="293"/>
        <v>0</v>
      </c>
      <c r="CV225" s="76">
        <f t="shared" si="294"/>
        <v>0</v>
      </c>
      <c r="CX225" s="6" t="str">
        <f t="shared" si="295"/>
        <v/>
      </c>
      <c r="CY225" s="6" t="str">
        <f t="shared" si="296"/>
        <v/>
      </c>
      <c r="CZ225" s="6" t="str">
        <f t="shared" si="297"/>
        <v/>
      </c>
      <c r="DA225" s="56" t="s">
        <v>334</v>
      </c>
      <c r="DC225" s="56">
        <f t="shared" si="331"/>
        <v>0</v>
      </c>
      <c r="DG225" s="56" t="str">
        <f t="shared" si="298"/>
        <v/>
      </c>
      <c r="DH225" s="6">
        <f t="shared" si="299"/>
        <v>0</v>
      </c>
      <c r="DK225" s="6">
        <f t="shared" si="257"/>
        <v>0</v>
      </c>
      <c r="DL225" s="6" t="e">
        <f t="shared" si="258"/>
        <v>#N/A</v>
      </c>
      <c r="DN225" s="6" t="e">
        <f t="shared" ref="DN225:DN288" si="334">IF(OR(DL225="banst",DL225="liqcst",DL225="liqdst"),"bank","")</f>
        <v>#N/A</v>
      </c>
      <c r="DP225" s="6" t="str">
        <f t="shared" si="300"/>
        <v/>
      </c>
      <c r="DQ225" s="293">
        <f t="shared" ca="1" si="329"/>
        <v>219</v>
      </c>
      <c r="DR225" s="6" t="str">
        <f t="shared" ca="1" si="319"/>
        <v>x</v>
      </c>
      <c r="DU225" s="293" t="e">
        <f t="shared" ca="1" si="320"/>
        <v>#N/A</v>
      </c>
      <c r="DV225" s="5"/>
      <c r="DW225" s="293" t="e">
        <f t="shared" ca="1" si="330"/>
        <v>#N/A</v>
      </c>
      <c r="DZ225" s="293" t="e">
        <f t="shared" ca="1" si="321"/>
        <v>#N/A</v>
      </c>
      <c r="EA225" s="293" t="e">
        <f t="shared" ca="1" si="322"/>
        <v>#N/A</v>
      </c>
      <c r="EB225" s="293" t="e">
        <f t="shared" ca="1" si="323"/>
        <v>#N/A</v>
      </c>
      <c r="EE225" s="6" t="str">
        <f t="shared" si="324"/>
        <v/>
      </c>
      <c r="EF225" s="293" t="e">
        <f t="shared" ca="1" si="325"/>
        <v>#N/A</v>
      </c>
      <c r="EG225" s="6" t="e">
        <f t="shared" ca="1" si="301"/>
        <v>#N/A</v>
      </c>
    </row>
    <row r="226" spans="3:137" x14ac:dyDescent="0.2">
      <c r="C226" s="75"/>
      <c r="D226" s="184" t="str">
        <f t="shared" si="264"/>
        <v/>
      </c>
      <c r="E226" s="649" t="str">
        <f t="shared" si="332"/>
        <v/>
      </c>
      <c r="F226" s="607" t="str">
        <f t="shared" si="262"/>
        <v>x</v>
      </c>
      <c r="G226" s="650"/>
      <c r="H226" s="651"/>
      <c r="I226" s="651"/>
      <c r="J226" s="651"/>
      <c r="K226" s="652"/>
      <c r="L226" s="889"/>
      <c r="M226" s="889"/>
      <c r="N226" s="653"/>
      <c r="O226" s="651"/>
      <c r="P226" s="651"/>
      <c r="Q226" s="654"/>
      <c r="R226" s="655"/>
      <c r="S226" s="607" t="str">
        <f t="shared" si="265"/>
        <v/>
      </c>
      <c r="T226" s="656" t="str">
        <f t="shared" si="266"/>
        <v/>
      </c>
      <c r="U226" s="656" t="str">
        <f t="shared" si="302"/>
        <v/>
      </c>
      <c r="V226" s="656" t="str">
        <f t="shared" si="267"/>
        <v/>
      </c>
      <c r="W226" s="719"/>
      <c r="X226" s="660"/>
      <c r="Y226" s="656" t="str">
        <f t="shared" si="333"/>
        <v/>
      </c>
      <c r="Z226" s="659"/>
      <c r="AA226" s="654"/>
      <c r="AB226" s="656" t="str">
        <f t="shared" si="268"/>
        <v/>
      </c>
      <c r="AC226" s="661" t="str">
        <f t="shared" si="303"/>
        <v/>
      </c>
      <c r="AE226" s="658" t="str">
        <f t="shared" si="269"/>
        <v/>
      </c>
      <c r="AF226" s="659"/>
      <c r="AT226" s="805" t="str">
        <f t="shared" si="328"/>
        <v/>
      </c>
      <c r="AU226" t="str">
        <f t="shared" si="304"/>
        <v/>
      </c>
      <c r="AV226" s="6" t="str">
        <f t="shared" si="270"/>
        <v/>
      </c>
      <c r="AW226" s="317" t="str">
        <f t="shared" si="271"/>
        <v/>
      </c>
      <c r="AX226" s="158" t="str">
        <f t="shared" si="272"/>
        <v/>
      </c>
      <c r="AY226" s="158" t="str">
        <f t="shared" si="273"/>
        <v/>
      </c>
      <c r="AZ226" s="309" t="str">
        <f t="shared" si="260"/>
        <v/>
      </c>
      <c r="BA226" s="318" t="str">
        <f t="shared" si="274"/>
        <v/>
      </c>
      <c r="BB226" s="473" t="str">
        <f t="shared" si="275"/>
        <v/>
      </c>
      <c r="BC226" s="80" t="str">
        <f t="shared" si="326"/>
        <v/>
      </c>
      <c r="BD226" s="56">
        <f t="shared" si="276"/>
        <v>1</v>
      </c>
      <c r="BF226" s="56" t="str">
        <f t="shared" si="277"/>
        <v/>
      </c>
      <c r="BG226" s="56" t="str">
        <f t="shared" si="278"/>
        <v/>
      </c>
      <c r="BH226" s="6" t="str">
        <f t="shared" si="279"/>
        <v/>
      </c>
      <c r="BI226" s="6">
        <v>824</v>
      </c>
      <c r="BJ226" s="56" t="str">
        <f>Stam!F213</f>
        <v>824 Verkopen 14</v>
      </c>
      <c r="BK226" s="6" t="str">
        <f t="shared" si="280"/>
        <v/>
      </c>
      <c r="BL226" s="56">
        <f t="shared" si="305"/>
        <v>999999</v>
      </c>
      <c r="BM226" s="183">
        <f t="shared" si="306"/>
        <v>99999.00000113</v>
      </c>
      <c r="BN226" s="61">
        <v>210</v>
      </c>
      <c r="BO226" s="6">
        <f t="shared" si="281"/>
        <v>999999</v>
      </c>
      <c r="BP226" s="6">
        <f t="shared" si="282"/>
        <v>999999</v>
      </c>
      <c r="BQ226" s="6" t="str">
        <f t="shared" si="307"/>
        <v>x</v>
      </c>
      <c r="BR226" s="206">
        <f t="shared" si="283"/>
        <v>99999.00000113</v>
      </c>
      <c r="BS226" s="6">
        <f t="shared" si="284"/>
        <v>99999.00000113</v>
      </c>
      <c r="BT226" s="6" t="str">
        <f t="shared" si="308"/>
        <v>x</v>
      </c>
      <c r="BU226" s="6" t="str">
        <f t="shared" si="285"/>
        <v/>
      </c>
      <c r="BW226" s="82">
        <f t="shared" si="309"/>
        <v>9999999999</v>
      </c>
      <c r="BX226" s="80" t="str">
        <f t="shared" si="286"/>
        <v>x</v>
      </c>
      <c r="BY226" s="80" t="str">
        <f t="shared" si="287"/>
        <v/>
      </c>
      <c r="BZ226" s="56" t="str">
        <f t="shared" si="310"/>
        <v/>
      </c>
      <c r="CA226" s="56" t="str">
        <f t="shared" si="311"/>
        <v/>
      </c>
      <c r="CB226" s="88">
        <f t="shared" si="312"/>
        <v>0</v>
      </c>
      <c r="CC226" s="56" t="str">
        <f t="shared" si="288"/>
        <v/>
      </c>
      <c r="CD226" s="56"/>
      <c r="CE226" s="56"/>
      <c r="CF226" s="56"/>
      <c r="CG226" s="56"/>
      <c r="CH226" s="169">
        <f t="shared" si="313"/>
        <v>9999999999</v>
      </c>
      <c r="CI226" s="170">
        <f t="shared" si="314"/>
        <v>9999999999</v>
      </c>
      <c r="CJ226" s="171">
        <f t="shared" si="315"/>
        <v>9999999999</v>
      </c>
      <c r="CK226" s="172" t="str">
        <f t="shared" si="316"/>
        <v/>
      </c>
      <c r="CL226" s="173" t="str">
        <f t="shared" si="289"/>
        <v>x</v>
      </c>
      <c r="CN226" s="6" t="str">
        <f t="shared" si="317"/>
        <v/>
      </c>
      <c r="CO226" s="293" t="e">
        <f t="shared" ca="1" si="327"/>
        <v>#N/A</v>
      </c>
      <c r="CP226" s="6" t="e">
        <f t="shared" ca="1" si="318"/>
        <v>#N/A</v>
      </c>
      <c r="CQ226" s="61">
        <v>210</v>
      </c>
      <c r="CR226" s="6">
        <f t="shared" si="290"/>
        <v>0</v>
      </c>
      <c r="CS226" s="6">
        <f t="shared" si="291"/>
        <v>0</v>
      </c>
      <c r="CT226" s="56" t="str">
        <f t="shared" si="292"/>
        <v/>
      </c>
      <c r="CU226" s="76">
        <f t="shared" si="293"/>
        <v>0</v>
      </c>
      <c r="CV226" s="76">
        <f t="shared" si="294"/>
        <v>0</v>
      </c>
      <c r="CX226" s="6" t="str">
        <f t="shared" si="295"/>
        <v/>
      </c>
      <c r="CY226" s="6" t="str">
        <f t="shared" si="296"/>
        <v/>
      </c>
      <c r="CZ226" s="6" t="str">
        <f t="shared" si="297"/>
        <v/>
      </c>
      <c r="DA226" s="56" t="s">
        <v>335</v>
      </c>
      <c r="DC226" s="56">
        <f t="shared" si="331"/>
        <v>0</v>
      </c>
      <c r="DG226" s="56" t="str">
        <f t="shared" si="298"/>
        <v/>
      </c>
      <c r="DH226" s="6">
        <f t="shared" si="299"/>
        <v>0</v>
      </c>
      <c r="DK226" s="6">
        <f t="shared" si="257"/>
        <v>0</v>
      </c>
      <c r="DL226" s="6" t="e">
        <f t="shared" si="258"/>
        <v>#N/A</v>
      </c>
      <c r="DN226" s="6" t="e">
        <f t="shared" si="334"/>
        <v>#N/A</v>
      </c>
      <c r="DP226" s="6" t="str">
        <f t="shared" si="300"/>
        <v/>
      </c>
      <c r="DQ226" s="293">
        <f t="shared" ca="1" si="329"/>
        <v>220</v>
      </c>
      <c r="DR226" s="6" t="str">
        <f t="shared" ca="1" si="319"/>
        <v>x</v>
      </c>
      <c r="DU226" s="293" t="e">
        <f t="shared" ca="1" si="320"/>
        <v>#N/A</v>
      </c>
      <c r="DV226" s="5"/>
      <c r="DW226" s="293" t="e">
        <f t="shared" ca="1" si="330"/>
        <v>#N/A</v>
      </c>
      <c r="DZ226" s="293" t="e">
        <f t="shared" ca="1" si="321"/>
        <v>#N/A</v>
      </c>
      <c r="EA226" s="293" t="e">
        <f t="shared" ca="1" si="322"/>
        <v>#N/A</v>
      </c>
      <c r="EB226" s="293" t="e">
        <f t="shared" ca="1" si="323"/>
        <v>#N/A</v>
      </c>
      <c r="EE226" s="6" t="str">
        <f t="shared" si="324"/>
        <v/>
      </c>
      <c r="EF226" s="293" t="e">
        <f t="shared" ca="1" si="325"/>
        <v>#N/A</v>
      </c>
      <c r="EG226" s="6" t="e">
        <f t="shared" ca="1" si="301"/>
        <v>#N/A</v>
      </c>
    </row>
    <row r="227" spans="3:137" x14ac:dyDescent="0.2">
      <c r="C227" s="75"/>
      <c r="D227" s="184" t="str">
        <f t="shared" si="264"/>
        <v/>
      </c>
      <c r="E227" s="649" t="str">
        <f t="shared" si="332"/>
        <v/>
      </c>
      <c r="F227" s="607" t="str">
        <f t="shared" si="262"/>
        <v>x</v>
      </c>
      <c r="G227" s="650"/>
      <c r="H227" s="651"/>
      <c r="I227" s="651"/>
      <c r="J227" s="651"/>
      <c r="K227" s="652"/>
      <c r="L227" s="889"/>
      <c r="M227" s="889"/>
      <c r="N227" s="653"/>
      <c r="O227" s="651"/>
      <c r="P227" s="651"/>
      <c r="Q227" s="654"/>
      <c r="R227" s="655"/>
      <c r="S227" s="607" t="str">
        <f t="shared" si="265"/>
        <v/>
      </c>
      <c r="T227" s="656" t="str">
        <f t="shared" si="266"/>
        <v/>
      </c>
      <c r="U227" s="656" t="str">
        <f t="shared" si="302"/>
        <v/>
      </c>
      <c r="V227" s="656" t="str">
        <f t="shared" si="267"/>
        <v/>
      </c>
      <c r="W227" s="719"/>
      <c r="X227" s="660"/>
      <c r="Y227" s="656" t="str">
        <f t="shared" si="333"/>
        <v/>
      </c>
      <c r="Z227" s="659"/>
      <c r="AA227" s="654"/>
      <c r="AB227" s="656" t="str">
        <f t="shared" si="268"/>
        <v/>
      </c>
      <c r="AC227" s="661" t="str">
        <f t="shared" si="303"/>
        <v/>
      </c>
      <c r="AE227" s="658" t="str">
        <f t="shared" si="269"/>
        <v/>
      </c>
      <c r="AF227" s="659"/>
      <c r="AT227" s="805" t="str">
        <f t="shared" si="328"/>
        <v/>
      </c>
      <c r="AU227" t="str">
        <f t="shared" si="304"/>
        <v/>
      </c>
      <c r="AV227" s="6" t="str">
        <f t="shared" si="270"/>
        <v/>
      </c>
      <c r="AW227" s="317" t="str">
        <f t="shared" si="271"/>
        <v/>
      </c>
      <c r="AX227" s="158" t="str">
        <f t="shared" si="272"/>
        <v/>
      </c>
      <c r="AY227" s="158" t="str">
        <f t="shared" si="273"/>
        <v/>
      </c>
      <c r="AZ227" s="309" t="str">
        <f t="shared" si="260"/>
        <v/>
      </c>
      <c r="BA227" s="318" t="str">
        <f t="shared" si="274"/>
        <v/>
      </c>
      <c r="BB227" s="473" t="str">
        <f t="shared" si="275"/>
        <v/>
      </c>
      <c r="BC227" s="80" t="str">
        <f t="shared" si="326"/>
        <v/>
      </c>
      <c r="BD227" s="56">
        <f t="shared" si="276"/>
        <v>1</v>
      </c>
      <c r="BF227" s="56" t="str">
        <f t="shared" si="277"/>
        <v/>
      </c>
      <c r="BG227" s="56" t="str">
        <f t="shared" si="278"/>
        <v/>
      </c>
      <c r="BH227" s="6" t="str">
        <f t="shared" si="279"/>
        <v/>
      </c>
      <c r="BI227" s="6">
        <v>825</v>
      </c>
      <c r="BJ227" s="56" t="str">
        <f>Stam!F214</f>
        <v>825 Verkopen 15</v>
      </c>
      <c r="BK227" s="6" t="str">
        <f t="shared" si="280"/>
        <v/>
      </c>
      <c r="BL227" s="56">
        <f t="shared" si="305"/>
        <v>999999</v>
      </c>
      <c r="BM227" s="183">
        <f t="shared" si="306"/>
        <v>99999.000001135006</v>
      </c>
      <c r="BN227" s="61">
        <v>211</v>
      </c>
      <c r="BO227" s="6">
        <f t="shared" si="281"/>
        <v>999999</v>
      </c>
      <c r="BP227" s="6">
        <f t="shared" si="282"/>
        <v>999999</v>
      </c>
      <c r="BQ227" s="6" t="str">
        <f t="shared" si="307"/>
        <v>x</v>
      </c>
      <c r="BR227" s="206">
        <f t="shared" si="283"/>
        <v>99999.000001135006</v>
      </c>
      <c r="BS227" s="6">
        <f t="shared" si="284"/>
        <v>99999.000001135006</v>
      </c>
      <c r="BT227" s="6" t="str">
        <f t="shared" si="308"/>
        <v>x</v>
      </c>
      <c r="BU227" s="6" t="str">
        <f t="shared" si="285"/>
        <v/>
      </c>
      <c r="BW227" s="82">
        <f t="shared" si="309"/>
        <v>9999999999</v>
      </c>
      <c r="BX227" s="80" t="str">
        <f t="shared" si="286"/>
        <v>x</v>
      </c>
      <c r="BY227" s="80" t="str">
        <f t="shared" si="287"/>
        <v/>
      </c>
      <c r="BZ227" s="56" t="str">
        <f t="shared" si="310"/>
        <v/>
      </c>
      <c r="CA227" s="56" t="str">
        <f t="shared" si="311"/>
        <v/>
      </c>
      <c r="CB227" s="88">
        <f t="shared" si="312"/>
        <v>0</v>
      </c>
      <c r="CC227" s="56" t="str">
        <f t="shared" si="288"/>
        <v/>
      </c>
      <c r="CD227" s="56"/>
      <c r="CE227" s="56"/>
      <c r="CF227" s="56"/>
      <c r="CG227" s="56"/>
      <c r="CH227" s="169">
        <f t="shared" si="313"/>
        <v>9999999999</v>
      </c>
      <c r="CI227" s="170">
        <f t="shared" si="314"/>
        <v>9999999999</v>
      </c>
      <c r="CJ227" s="171">
        <f t="shared" si="315"/>
        <v>9999999999</v>
      </c>
      <c r="CK227" s="172" t="str">
        <f t="shared" si="316"/>
        <v/>
      </c>
      <c r="CL227" s="173" t="str">
        <f t="shared" si="289"/>
        <v>x</v>
      </c>
      <c r="CN227" s="6" t="str">
        <f t="shared" si="317"/>
        <v/>
      </c>
      <c r="CO227" s="293" t="e">
        <f t="shared" ca="1" si="327"/>
        <v>#N/A</v>
      </c>
      <c r="CP227" s="6" t="e">
        <f t="shared" ca="1" si="318"/>
        <v>#N/A</v>
      </c>
      <c r="CQ227" s="61">
        <v>211</v>
      </c>
      <c r="CR227" s="6">
        <f t="shared" si="290"/>
        <v>0</v>
      </c>
      <c r="CS227" s="6">
        <f t="shared" si="291"/>
        <v>0</v>
      </c>
      <c r="CT227" s="56" t="str">
        <f t="shared" si="292"/>
        <v/>
      </c>
      <c r="CU227" s="76">
        <f t="shared" si="293"/>
        <v>0</v>
      </c>
      <c r="CV227" s="76">
        <f t="shared" si="294"/>
        <v>0</v>
      </c>
      <c r="CX227" s="6" t="str">
        <f t="shared" si="295"/>
        <v/>
      </c>
      <c r="CY227" s="6" t="str">
        <f t="shared" si="296"/>
        <v/>
      </c>
      <c r="CZ227" s="6" t="str">
        <f t="shared" si="297"/>
        <v/>
      </c>
      <c r="DA227" s="56" t="s">
        <v>336</v>
      </c>
      <c r="DC227" s="56">
        <f t="shared" si="331"/>
        <v>0</v>
      </c>
      <c r="DG227" s="56" t="str">
        <f t="shared" si="298"/>
        <v/>
      </c>
      <c r="DH227" s="6">
        <f t="shared" si="299"/>
        <v>0</v>
      </c>
      <c r="DK227" s="6">
        <f t="shared" si="257"/>
        <v>0</v>
      </c>
      <c r="DL227" s="6" t="e">
        <f t="shared" si="258"/>
        <v>#N/A</v>
      </c>
      <c r="DN227" s="6" t="e">
        <f t="shared" si="334"/>
        <v>#N/A</v>
      </c>
      <c r="DP227" s="6" t="str">
        <f t="shared" si="300"/>
        <v/>
      </c>
      <c r="DQ227" s="293">
        <f t="shared" ca="1" si="329"/>
        <v>221</v>
      </c>
      <c r="DR227" s="6" t="str">
        <f t="shared" ca="1" si="319"/>
        <v>x</v>
      </c>
      <c r="DU227" s="293" t="e">
        <f t="shared" ca="1" si="320"/>
        <v>#N/A</v>
      </c>
      <c r="DV227" s="5"/>
      <c r="DW227" s="293" t="e">
        <f t="shared" ca="1" si="330"/>
        <v>#N/A</v>
      </c>
      <c r="DZ227" s="293" t="e">
        <f t="shared" ca="1" si="321"/>
        <v>#N/A</v>
      </c>
      <c r="EA227" s="293" t="e">
        <f t="shared" ca="1" si="322"/>
        <v>#N/A</v>
      </c>
      <c r="EB227" s="293" t="e">
        <f t="shared" ca="1" si="323"/>
        <v>#N/A</v>
      </c>
      <c r="EE227" s="6" t="str">
        <f t="shared" si="324"/>
        <v/>
      </c>
      <c r="EF227" s="293" t="e">
        <f t="shared" ca="1" si="325"/>
        <v>#N/A</v>
      </c>
      <c r="EG227" s="6" t="e">
        <f t="shared" ca="1" si="301"/>
        <v>#N/A</v>
      </c>
    </row>
    <row r="228" spans="3:137" x14ac:dyDescent="0.2">
      <c r="C228" s="75"/>
      <c r="D228" s="184" t="str">
        <f t="shared" si="264"/>
        <v/>
      </c>
      <c r="E228" s="649" t="str">
        <f t="shared" si="332"/>
        <v/>
      </c>
      <c r="F228" s="607" t="str">
        <f t="shared" si="262"/>
        <v>x</v>
      </c>
      <c r="G228" s="650"/>
      <c r="H228" s="651"/>
      <c r="I228" s="651"/>
      <c r="J228" s="651"/>
      <c r="K228" s="652"/>
      <c r="L228" s="889"/>
      <c r="M228" s="889"/>
      <c r="N228" s="653"/>
      <c r="O228" s="651"/>
      <c r="P228" s="651"/>
      <c r="Q228" s="654"/>
      <c r="R228" s="655"/>
      <c r="S228" s="607" t="str">
        <f t="shared" si="265"/>
        <v/>
      </c>
      <c r="T228" s="656" t="str">
        <f t="shared" si="266"/>
        <v/>
      </c>
      <c r="U228" s="656" t="str">
        <f t="shared" si="302"/>
        <v/>
      </c>
      <c r="V228" s="656" t="str">
        <f t="shared" si="267"/>
        <v/>
      </c>
      <c r="W228" s="719"/>
      <c r="X228" s="660"/>
      <c r="Y228" s="656" t="str">
        <f t="shared" si="333"/>
        <v/>
      </c>
      <c r="Z228" s="659"/>
      <c r="AA228" s="654"/>
      <c r="AB228" s="656" t="str">
        <f t="shared" si="268"/>
        <v/>
      </c>
      <c r="AC228" s="661" t="str">
        <f t="shared" si="303"/>
        <v/>
      </c>
      <c r="AE228" s="658" t="str">
        <f t="shared" si="269"/>
        <v/>
      </c>
      <c r="AF228" s="659"/>
      <c r="AT228" s="805" t="str">
        <f t="shared" si="328"/>
        <v/>
      </c>
      <c r="AU228" t="str">
        <f t="shared" si="304"/>
        <v/>
      </c>
      <c r="AV228" s="6" t="str">
        <f t="shared" si="270"/>
        <v/>
      </c>
      <c r="AW228" s="317" t="str">
        <f t="shared" si="271"/>
        <v/>
      </c>
      <c r="AX228" s="158" t="str">
        <f t="shared" si="272"/>
        <v/>
      </c>
      <c r="AY228" s="158" t="str">
        <f t="shared" si="273"/>
        <v/>
      </c>
      <c r="AZ228" s="309" t="str">
        <f t="shared" si="260"/>
        <v/>
      </c>
      <c r="BA228" s="318" t="str">
        <f t="shared" si="274"/>
        <v/>
      </c>
      <c r="BB228" s="473" t="str">
        <f t="shared" si="275"/>
        <v/>
      </c>
      <c r="BC228" s="80" t="str">
        <f t="shared" si="326"/>
        <v/>
      </c>
      <c r="BD228" s="56">
        <f t="shared" si="276"/>
        <v>1</v>
      </c>
      <c r="BF228" s="56" t="str">
        <f t="shared" si="277"/>
        <v/>
      </c>
      <c r="BG228" s="56" t="str">
        <f t="shared" si="278"/>
        <v/>
      </c>
      <c r="BH228" s="6" t="str">
        <f t="shared" si="279"/>
        <v/>
      </c>
      <c r="BI228" s="6">
        <v>830</v>
      </c>
      <c r="BJ228" s="56" t="str">
        <f>Stam!F215</f>
        <v>830 Omzet overloop</v>
      </c>
      <c r="BK228" s="6" t="str">
        <f t="shared" si="280"/>
        <v/>
      </c>
      <c r="BL228" s="56">
        <f t="shared" si="305"/>
        <v>999999</v>
      </c>
      <c r="BM228" s="183">
        <f t="shared" si="306"/>
        <v>99999.000001139997</v>
      </c>
      <c r="BN228" s="61">
        <v>212</v>
      </c>
      <c r="BO228" s="6">
        <f t="shared" si="281"/>
        <v>999999</v>
      </c>
      <c r="BP228" s="6">
        <f t="shared" si="282"/>
        <v>999999</v>
      </c>
      <c r="BQ228" s="6" t="str">
        <f t="shared" si="307"/>
        <v>x</v>
      </c>
      <c r="BR228" s="206">
        <f t="shared" si="283"/>
        <v>99999.000001139997</v>
      </c>
      <c r="BS228" s="6">
        <f t="shared" si="284"/>
        <v>99999.000001139997</v>
      </c>
      <c r="BT228" s="6" t="str">
        <f t="shared" si="308"/>
        <v>x</v>
      </c>
      <c r="BU228" s="6" t="str">
        <f t="shared" si="285"/>
        <v/>
      </c>
      <c r="BW228" s="82">
        <f t="shared" si="309"/>
        <v>9999999999</v>
      </c>
      <c r="BX228" s="80" t="str">
        <f t="shared" si="286"/>
        <v>x</v>
      </c>
      <c r="BY228" s="80" t="str">
        <f t="shared" si="287"/>
        <v/>
      </c>
      <c r="BZ228" s="56" t="str">
        <f t="shared" si="310"/>
        <v/>
      </c>
      <c r="CA228" s="56" t="str">
        <f t="shared" si="311"/>
        <v/>
      </c>
      <c r="CB228" s="88">
        <f t="shared" si="312"/>
        <v>0</v>
      </c>
      <c r="CC228" s="56" t="str">
        <f t="shared" si="288"/>
        <v/>
      </c>
      <c r="CD228" s="56"/>
      <c r="CE228" s="56"/>
      <c r="CF228" s="56"/>
      <c r="CG228" s="56"/>
      <c r="CH228" s="169">
        <f t="shared" si="313"/>
        <v>9999999999</v>
      </c>
      <c r="CI228" s="170">
        <f t="shared" si="314"/>
        <v>9999999999</v>
      </c>
      <c r="CJ228" s="171">
        <f t="shared" si="315"/>
        <v>9999999999</v>
      </c>
      <c r="CK228" s="172" t="str">
        <f t="shared" si="316"/>
        <v/>
      </c>
      <c r="CL228" s="173" t="str">
        <f t="shared" si="289"/>
        <v>x</v>
      </c>
      <c r="CN228" s="6" t="str">
        <f t="shared" si="317"/>
        <v/>
      </c>
      <c r="CO228" s="293" t="e">
        <f t="shared" ca="1" si="327"/>
        <v>#N/A</v>
      </c>
      <c r="CP228" s="6" t="e">
        <f t="shared" ca="1" si="318"/>
        <v>#N/A</v>
      </c>
      <c r="CQ228" s="61">
        <v>212</v>
      </c>
      <c r="CR228" s="6">
        <f t="shared" si="290"/>
        <v>0</v>
      </c>
      <c r="CS228" s="6">
        <f t="shared" si="291"/>
        <v>0</v>
      </c>
      <c r="CT228" s="56" t="str">
        <f t="shared" si="292"/>
        <v/>
      </c>
      <c r="CU228" s="76">
        <f t="shared" si="293"/>
        <v>0</v>
      </c>
      <c r="CV228" s="76">
        <f t="shared" si="294"/>
        <v>0</v>
      </c>
      <c r="CX228" s="6" t="str">
        <f t="shared" si="295"/>
        <v/>
      </c>
      <c r="CY228" s="6" t="str">
        <f t="shared" si="296"/>
        <v/>
      </c>
      <c r="CZ228" s="6" t="str">
        <f t="shared" si="297"/>
        <v/>
      </c>
      <c r="DA228" s="56" t="s">
        <v>337</v>
      </c>
      <c r="DC228" s="56">
        <f t="shared" si="331"/>
        <v>0</v>
      </c>
      <c r="DG228" s="56" t="str">
        <f t="shared" si="298"/>
        <v/>
      </c>
      <c r="DH228" s="6">
        <f t="shared" si="299"/>
        <v>0</v>
      </c>
      <c r="DK228" s="6">
        <f t="shared" si="257"/>
        <v>0</v>
      </c>
      <c r="DL228" s="6" t="e">
        <f t="shared" si="258"/>
        <v>#N/A</v>
      </c>
      <c r="DN228" s="6" t="e">
        <f t="shared" si="334"/>
        <v>#N/A</v>
      </c>
      <c r="DP228" s="6" t="str">
        <f t="shared" si="300"/>
        <v/>
      </c>
      <c r="DQ228" s="293">
        <f t="shared" ca="1" si="329"/>
        <v>222</v>
      </c>
      <c r="DR228" s="6" t="str">
        <f t="shared" ca="1" si="319"/>
        <v>x</v>
      </c>
      <c r="DU228" s="293" t="e">
        <f t="shared" ca="1" si="320"/>
        <v>#N/A</v>
      </c>
      <c r="DV228" s="5"/>
      <c r="DW228" s="293" t="e">
        <f t="shared" ca="1" si="330"/>
        <v>#N/A</v>
      </c>
      <c r="DZ228" s="293" t="e">
        <f t="shared" ca="1" si="321"/>
        <v>#N/A</v>
      </c>
      <c r="EA228" s="293" t="e">
        <f t="shared" ca="1" si="322"/>
        <v>#N/A</v>
      </c>
      <c r="EB228" s="293" t="e">
        <f t="shared" ca="1" si="323"/>
        <v>#N/A</v>
      </c>
      <c r="EE228" s="6" t="str">
        <f t="shared" si="324"/>
        <v/>
      </c>
      <c r="EF228" s="293" t="e">
        <f t="shared" ca="1" si="325"/>
        <v>#N/A</v>
      </c>
      <c r="EG228" s="6" t="e">
        <f t="shared" ca="1" si="301"/>
        <v>#N/A</v>
      </c>
    </row>
    <row r="229" spans="3:137" x14ac:dyDescent="0.2">
      <c r="C229" s="75"/>
      <c r="D229" s="184" t="str">
        <f t="shared" si="264"/>
        <v/>
      </c>
      <c r="E229" s="649" t="str">
        <f t="shared" si="332"/>
        <v/>
      </c>
      <c r="F229" s="607" t="str">
        <f t="shared" si="262"/>
        <v>x</v>
      </c>
      <c r="G229" s="650"/>
      <c r="H229" s="651"/>
      <c r="I229" s="651"/>
      <c r="J229" s="651"/>
      <c r="K229" s="652"/>
      <c r="L229" s="889"/>
      <c r="M229" s="889"/>
      <c r="N229" s="653"/>
      <c r="O229" s="651"/>
      <c r="P229" s="651"/>
      <c r="Q229" s="654"/>
      <c r="R229" s="655"/>
      <c r="S229" s="607" t="str">
        <f t="shared" si="265"/>
        <v/>
      </c>
      <c r="T229" s="656" t="str">
        <f t="shared" si="266"/>
        <v/>
      </c>
      <c r="U229" s="656" t="str">
        <f t="shared" si="302"/>
        <v/>
      </c>
      <c r="V229" s="656" t="str">
        <f t="shared" si="267"/>
        <v/>
      </c>
      <c r="W229" s="719"/>
      <c r="X229" s="660"/>
      <c r="Y229" s="656" t="str">
        <f t="shared" si="333"/>
        <v/>
      </c>
      <c r="Z229" s="659"/>
      <c r="AA229" s="654"/>
      <c r="AB229" s="656" t="str">
        <f t="shared" si="268"/>
        <v/>
      </c>
      <c r="AC229" s="661" t="str">
        <f t="shared" si="303"/>
        <v/>
      </c>
      <c r="AE229" s="658" t="str">
        <f t="shared" si="269"/>
        <v/>
      </c>
      <c r="AF229" s="659"/>
      <c r="AT229" s="805" t="str">
        <f t="shared" si="328"/>
        <v/>
      </c>
      <c r="AU229" t="str">
        <f t="shared" si="304"/>
        <v/>
      </c>
      <c r="AV229" s="6" t="str">
        <f t="shared" si="270"/>
        <v/>
      </c>
      <c r="AW229" s="317" t="str">
        <f t="shared" si="271"/>
        <v/>
      </c>
      <c r="AX229" s="158" t="str">
        <f t="shared" si="272"/>
        <v/>
      </c>
      <c r="AY229" s="158" t="str">
        <f t="shared" si="273"/>
        <v/>
      </c>
      <c r="AZ229" s="309" t="str">
        <f t="shared" si="260"/>
        <v/>
      </c>
      <c r="BA229" s="318" t="str">
        <f t="shared" si="274"/>
        <v/>
      </c>
      <c r="BB229" s="473" t="str">
        <f t="shared" si="275"/>
        <v/>
      </c>
      <c r="BC229" s="80" t="str">
        <f t="shared" si="326"/>
        <v/>
      </c>
      <c r="BD229" s="56">
        <f t="shared" si="276"/>
        <v>1</v>
      </c>
      <c r="BF229" s="56" t="str">
        <f t="shared" si="277"/>
        <v/>
      </c>
      <c r="BG229" s="56" t="str">
        <f t="shared" si="278"/>
        <v/>
      </c>
      <c r="BH229" s="6" t="str">
        <f t="shared" si="279"/>
        <v/>
      </c>
      <c r="BI229" s="6">
        <v>900</v>
      </c>
      <c r="BJ229" s="56" t="str">
        <f>Stam!F216</f>
        <v>900 Rentebaten</v>
      </c>
      <c r="BK229" s="6" t="str">
        <f t="shared" si="280"/>
        <v/>
      </c>
      <c r="BL229" s="56">
        <f t="shared" si="305"/>
        <v>999999</v>
      </c>
      <c r="BM229" s="183">
        <f t="shared" si="306"/>
        <v>99999.000001145003</v>
      </c>
      <c r="BN229" s="61">
        <v>213</v>
      </c>
      <c r="BO229" s="6">
        <f t="shared" si="281"/>
        <v>999999</v>
      </c>
      <c r="BP229" s="6">
        <f t="shared" si="282"/>
        <v>999999</v>
      </c>
      <c r="BQ229" s="6" t="str">
        <f t="shared" si="307"/>
        <v>x</v>
      </c>
      <c r="BR229" s="206">
        <f t="shared" si="283"/>
        <v>99999.000001145003</v>
      </c>
      <c r="BS229" s="6">
        <f t="shared" si="284"/>
        <v>99999.000001145003</v>
      </c>
      <c r="BT229" s="6" t="str">
        <f t="shared" si="308"/>
        <v>x</v>
      </c>
      <c r="BU229" s="6" t="str">
        <f t="shared" si="285"/>
        <v/>
      </c>
      <c r="BW229" s="82">
        <f t="shared" si="309"/>
        <v>9999999999</v>
      </c>
      <c r="BX229" s="80" t="str">
        <f t="shared" si="286"/>
        <v>x</v>
      </c>
      <c r="BY229" s="80" t="str">
        <f t="shared" si="287"/>
        <v/>
      </c>
      <c r="BZ229" s="56" t="str">
        <f t="shared" si="310"/>
        <v/>
      </c>
      <c r="CA229" s="56" t="str">
        <f t="shared" si="311"/>
        <v/>
      </c>
      <c r="CB229" s="88">
        <f t="shared" si="312"/>
        <v>0</v>
      </c>
      <c r="CC229" s="56" t="str">
        <f t="shared" si="288"/>
        <v/>
      </c>
      <c r="CD229" s="56"/>
      <c r="CE229" s="56"/>
      <c r="CF229" s="56"/>
      <c r="CG229" s="56"/>
      <c r="CH229" s="169">
        <f t="shared" si="313"/>
        <v>9999999999</v>
      </c>
      <c r="CI229" s="170">
        <f t="shared" si="314"/>
        <v>9999999999</v>
      </c>
      <c r="CJ229" s="171">
        <f t="shared" si="315"/>
        <v>9999999999</v>
      </c>
      <c r="CK229" s="172" t="str">
        <f t="shared" si="316"/>
        <v/>
      </c>
      <c r="CL229" s="173" t="str">
        <f t="shared" si="289"/>
        <v>x</v>
      </c>
      <c r="CN229" s="6" t="str">
        <f t="shared" si="317"/>
        <v/>
      </c>
      <c r="CO229" s="293" t="e">
        <f t="shared" ca="1" si="327"/>
        <v>#N/A</v>
      </c>
      <c r="CP229" s="6" t="e">
        <f t="shared" ca="1" si="318"/>
        <v>#N/A</v>
      </c>
      <c r="CQ229" s="61">
        <v>213</v>
      </c>
      <c r="CR229" s="6">
        <f t="shared" si="290"/>
        <v>0</v>
      </c>
      <c r="CS229" s="6">
        <f t="shared" si="291"/>
        <v>0</v>
      </c>
      <c r="CT229" s="56" t="str">
        <f t="shared" si="292"/>
        <v/>
      </c>
      <c r="CU229" s="76">
        <f t="shared" si="293"/>
        <v>0</v>
      </c>
      <c r="CV229" s="76">
        <f t="shared" si="294"/>
        <v>0</v>
      </c>
      <c r="CX229" s="6" t="str">
        <f t="shared" si="295"/>
        <v/>
      </c>
      <c r="CY229" s="6" t="str">
        <f t="shared" si="296"/>
        <v/>
      </c>
      <c r="CZ229" s="6" t="str">
        <f t="shared" si="297"/>
        <v/>
      </c>
      <c r="DA229" s="56" t="s">
        <v>338</v>
      </c>
      <c r="DC229" s="56">
        <f t="shared" si="331"/>
        <v>0</v>
      </c>
      <c r="DG229" s="56" t="str">
        <f t="shared" si="298"/>
        <v/>
      </c>
      <c r="DH229" s="6">
        <f t="shared" si="299"/>
        <v>0</v>
      </c>
      <c r="DK229" s="6">
        <f t="shared" si="257"/>
        <v>0</v>
      </c>
      <c r="DL229" s="6" t="e">
        <f t="shared" si="258"/>
        <v>#N/A</v>
      </c>
      <c r="DN229" s="6" t="e">
        <f t="shared" si="334"/>
        <v>#N/A</v>
      </c>
      <c r="DP229" s="6" t="str">
        <f t="shared" si="300"/>
        <v/>
      </c>
      <c r="DQ229" s="293">
        <f t="shared" ca="1" si="329"/>
        <v>223</v>
      </c>
      <c r="DR229" s="6" t="str">
        <f t="shared" ca="1" si="319"/>
        <v>x</v>
      </c>
      <c r="DU229" s="293" t="e">
        <f t="shared" ca="1" si="320"/>
        <v>#N/A</v>
      </c>
      <c r="DV229" s="5"/>
      <c r="DW229" s="293" t="e">
        <f t="shared" ca="1" si="330"/>
        <v>#N/A</v>
      </c>
      <c r="DZ229" s="293" t="e">
        <f t="shared" ca="1" si="321"/>
        <v>#N/A</v>
      </c>
      <c r="EA229" s="293" t="e">
        <f t="shared" ca="1" si="322"/>
        <v>#N/A</v>
      </c>
      <c r="EB229" s="293" t="e">
        <f t="shared" ca="1" si="323"/>
        <v>#N/A</v>
      </c>
      <c r="EE229" s="6" t="str">
        <f t="shared" si="324"/>
        <v/>
      </c>
      <c r="EF229" s="293" t="e">
        <f t="shared" ca="1" si="325"/>
        <v>#N/A</v>
      </c>
      <c r="EG229" s="6" t="e">
        <f t="shared" ca="1" si="301"/>
        <v>#N/A</v>
      </c>
    </row>
    <row r="230" spans="3:137" x14ac:dyDescent="0.2">
      <c r="C230" s="75"/>
      <c r="D230" s="184" t="str">
        <f t="shared" si="264"/>
        <v/>
      </c>
      <c r="E230" s="649" t="str">
        <f t="shared" si="332"/>
        <v/>
      </c>
      <c r="F230" s="607" t="str">
        <f t="shared" si="262"/>
        <v>x</v>
      </c>
      <c r="G230" s="650"/>
      <c r="H230" s="651"/>
      <c r="I230" s="651"/>
      <c r="J230" s="651"/>
      <c r="K230" s="652"/>
      <c r="L230" s="889"/>
      <c r="M230" s="889"/>
      <c r="N230" s="653"/>
      <c r="O230" s="651"/>
      <c r="P230" s="651"/>
      <c r="Q230" s="654"/>
      <c r="R230" s="655"/>
      <c r="S230" s="607" t="str">
        <f t="shared" si="265"/>
        <v/>
      </c>
      <c r="T230" s="656" t="str">
        <f t="shared" si="266"/>
        <v/>
      </c>
      <c r="U230" s="656" t="str">
        <f t="shared" si="302"/>
        <v/>
      </c>
      <c r="V230" s="656" t="str">
        <f t="shared" si="267"/>
        <v/>
      </c>
      <c r="W230" s="719"/>
      <c r="X230" s="660"/>
      <c r="Y230" s="656" t="str">
        <f t="shared" si="333"/>
        <v/>
      </c>
      <c r="Z230" s="659"/>
      <c r="AA230" s="654"/>
      <c r="AB230" s="656" t="str">
        <f t="shared" si="268"/>
        <v/>
      </c>
      <c r="AC230" s="661" t="str">
        <f t="shared" si="303"/>
        <v/>
      </c>
      <c r="AE230" s="658" t="str">
        <f t="shared" si="269"/>
        <v/>
      </c>
      <c r="AF230" s="659"/>
      <c r="AT230" s="805" t="str">
        <f t="shared" si="328"/>
        <v/>
      </c>
      <c r="AU230" t="str">
        <f t="shared" si="304"/>
        <v/>
      </c>
      <c r="AV230" s="6" t="str">
        <f t="shared" si="270"/>
        <v/>
      </c>
      <c r="AW230" s="317" t="str">
        <f t="shared" si="271"/>
        <v/>
      </c>
      <c r="AX230" s="158" t="str">
        <f t="shared" si="272"/>
        <v/>
      </c>
      <c r="AY230" s="158" t="str">
        <f t="shared" si="273"/>
        <v/>
      </c>
      <c r="AZ230" s="309" t="str">
        <f t="shared" si="260"/>
        <v/>
      </c>
      <c r="BA230" s="318" t="str">
        <f t="shared" si="274"/>
        <v/>
      </c>
      <c r="BB230" s="473" t="str">
        <f t="shared" si="275"/>
        <v/>
      </c>
      <c r="BC230" s="80" t="str">
        <f t="shared" si="326"/>
        <v/>
      </c>
      <c r="BD230" s="56">
        <f t="shared" si="276"/>
        <v>1</v>
      </c>
      <c r="BF230" s="56" t="str">
        <f t="shared" si="277"/>
        <v/>
      </c>
      <c r="BG230" s="56" t="str">
        <f t="shared" si="278"/>
        <v/>
      </c>
      <c r="BH230" s="6" t="str">
        <f t="shared" si="279"/>
        <v/>
      </c>
      <c r="BI230" s="6">
        <v>901</v>
      </c>
      <c r="BJ230" s="56" t="str">
        <f>Stam!F217</f>
        <v>901 Rentelasten</v>
      </c>
      <c r="BK230" s="6" t="str">
        <f t="shared" si="280"/>
        <v/>
      </c>
      <c r="BL230" s="56">
        <f t="shared" si="305"/>
        <v>999999</v>
      </c>
      <c r="BM230" s="183">
        <f t="shared" si="306"/>
        <v>99999.000001149994</v>
      </c>
      <c r="BN230" s="61">
        <v>214</v>
      </c>
      <c r="BO230" s="6">
        <f t="shared" si="281"/>
        <v>999999</v>
      </c>
      <c r="BP230" s="6">
        <f t="shared" si="282"/>
        <v>999999</v>
      </c>
      <c r="BQ230" s="6" t="str">
        <f t="shared" si="307"/>
        <v>x</v>
      </c>
      <c r="BR230" s="206">
        <f t="shared" si="283"/>
        <v>99999.000001149994</v>
      </c>
      <c r="BS230" s="6">
        <f t="shared" si="284"/>
        <v>99999.000001149994</v>
      </c>
      <c r="BT230" s="6" t="str">
        <f t="shared" si="308"/>
        <v>x</v>
      </c>
      <c r="BU230" s="6" t="str">
        <f t="shared" si="285"/>
        <v/>
      </c>
      <c r="BW230" s="82">
        <f t="shared" si="309"/>
        <v>9999999999</v>
      </c>
      <c r="BX230" s="80" t="str">
        <f t="shared" si="286"/>
        <v>x</v>
      </c>
      <c r="BY230" s="80" t="str">
        <f t="shared" si="287"/>
        <v/>
      </c>
      <c r="BZ230" s="56" t="str">
        <f t="shared" si="310"/>
        <v/>
      </c>
      <c r="CA230" s="56" t="str">
        <f t="shared" si="311"/>
        <v/>
      </c>
      <c r="CB230" s="88">
        <f t="shared" si="312"/>
        <v>0</v>
      </c>
      <c r="CC230" s="56" t="str">
        <f t="shared" si="288"/>
        <v/>
      </c>
      <c r="CD230" s="56"/>
      <c r="CE230" s="56"/>
      <c r="CF230" s="56"/>
      <c r="CG230" s="56"/>
      <c r="CH230" s="169">
        <f t="shared" si="313"/>
        <v>9999999999</v>
      </c>
      <c r="CI230" s="170">
        <f t="shared" si="314"/>
        <v>9999999999</v>
      </c>
      <c r="CJ230" s="171">
        <f t="shared" si="315"/>
        <v>9999999999</v>
      </c>
      <c r="CK230" s="172" t="str">
        <f t="shared" si="316"/>
        <v/>
      </c>
      <c r="CL230" s="173" t="str">
        <f t="shared" si="289"/>
        <v>x</v>
      </c>
      <c r="CN230" s="6" t="str">
        <f t="shared" si="317"/>
        <v/>
      </c>
      <c r="CO230" s="293" t="e">
        <f t="shared" ca="1" si="327"/>
        <v>#N/A</v>
      </c>
      <c r="CP230" s="6" t="e">
        <f t="shared" ca="1" si="318"/>
        <v>#N/A</v>
      </c>
      <c r="CQ230" s="61">
        <v>214</v>
      </c>
      <c r="CR230" s="6">
        <f t="shared" si="290"/>
        <v>0</v>
      </c>
      <c r="CS230" s="6">
        <f t="shared" si="291"/>
        <v>0</v>
      </c>
      <c r="CT230" s="56" t="str">
        <f t="shared" si="292"/>
        <v/>
      </c>
      <c r="CU230" s="76">
        <f t="shared" si="293"/>
        <v>0</v>
      </c>
      <c r="CV230" s="76">
        <f t="shared" si="294"/>
        <v>0</v>
      </c>
      <c r="CX230" s="6" t="str">
        <f t="shared" si="295"/>
        <v/>
      </c>
      <c r="CY230" s="6" t="str">
        <f t="shared" si="296"/>
        <v/>
      </c>
      <c r="CZ230" s="6" t="str">
        <f t="shared" si="297"/>
        <v/>
      </c>
      <c r="DA230" s="56" t="s">
        <v>339</v>
      </c>
      <c r="DC230" s="56">
        <f t="shared" si="331"/>
        <v>0</v>
      </c>
      <c r="DG230" s="56" t="str">
        <f t="shared" si="298"/>
        <v/>
      </c>
      <c r="DH230" s="6">
        <f t="shared" si="299"/>
        <v>0</v>
      </c>
      <c r="DK230" s="6">
        <f t="shared" ref="DK230:DK293" si="335">IF(AND(H230="Liq",L230="x",M230=""),"LiqD",IF(AND(H230="Liq",L230="",M230="x"),"LiqC",H230))</f>
        <v>0</v>
      </c>
      <c r="DL230" s="6" t="e">
        <f t="shared" ref="DL230:DL293" si="336">VLOOKUP(DK230,$DK$5:$DL$11,2,FALSE)</f>
        <v>#N/A</v>
      </c>
      <c r="DN230" s="6" t="e">
        <f t="shared" si="334"/>
        <v>#N/A</v>
      </c>
      <c r="DP230" s="6" t="str">
        <f t="shared" si="300"/>
        <v/>
      </c>
      <c r="DQ230" s="293">
        <f t="shared" ca="1" si="329"/>
        <v>224</v>
      </c>
      <c r="DR230" s="6" t="str">
        <f t="shared" ca="1" si="319"/>
        <v>x</v>
      </c>
      <c r="DU230" s="293" t="e">
        <f t="shared" ca="1" si="320"/>
        <v>#N/A</v>
      </c>
      <c r="DV230" s="5"/>
      <c r="DW230" s="293" t="e">
        <f t="shared" ca="1" si="330"/>
        <v>#N/A</v>
      </c>
      <c r="DZ230" s="293" t="e">
        <f t="shared" ca="1" si="321"/>
        <v>#N/A</v>
      </c>
      <c r="EA230" s="293" t="e">
        <f t="shared" ca="1" si="322"/>
        <v>#N/A</v>
      </c>
      <c r="EB230" s="293" t="e">
        <f t="shared" ca="1" si="323"/>
        <v>#N/A</v>
      </c>
      <c r="EE230" s="6" t="str">
        <f t="shared" si="324"/>
        <v/>
      </c>
      <c r="EF230" s="293" t="e">
        <f t="shared" ca="1" si="325"/>
        <v>#N/A</v>
      </c>
      <c r="EG230" s="6" t="e">
        <f t="shared" ca="1" si="301"/>
        <v>#N/A</v>
      </c>
    </row>
    <row r="231" spans="3:137" x14ac:dyDescent="0.2">
      <c r="C231" s="75"/>
      <c r="D231" s="184" t="str">
        <f t="shared" si="264"/>
        <v/>
      </c>
      <c r="E231" s="649" t="str">
        <f t="shared" si="332"/>
        <v/>
      </c>
      <c r="F231" s="607" t="str">
        <f t="shared" si="262"/>
        <v>x</v>
      </c>
      <c r="G231" s="650"/>
      <c r="H231" s="651"/>
      <c r="I231" s="651"/>
      <c r="J231" s="651"/>
      <c r="K231" s="652"/>
      <c r="L231" s="889"/>
      <c r="M231" s="889"/>
      <c r="N231" s="653"/>
      <c r="O231" s="651"/>
      <c r="P231" s="651"/>
      <c r="Q231" s="654"/>
      <c r="R231" s="655"/>
      <c r="S231" s="607" t="str">
        <f t="shared" si="265"/>
        <v/>
      </c>
      <c r="T231" s="656" t="str">
        <f t="shared" si="266"/>
        <v/>
      </c>
      <c r="U231" s="656" t="str">
        <f t="shared" si="302"/>
        <v/>
      </c>
      <c r="V231" s="656" t="str">
        <f t="shared" si="267"/>
        <v/>
      </c>
      <c r="W231" s="719"/>
      <c r="X231" s="660"/>
      <c r="Y231" s="656" t="str">
        <f t="shared" si="333"/>
        <v/>
      </c>
      <c r="Z231" s="659"/>
      <c r="AA231" s="654"/>
      <c r="AB231" s="656" t="str">
        <f t="shared" si="268"/>
        <v/>
      </c>
      <c r="AC231" s="661" t="str">
        <f t="shared" si="303"/>
        <v/>
      </c>
      <c r="AE231" s="658" t="str">
        <f t="shared" si="269"/>
        <v/>
      </c>
      <c r="AF231" s="659"/>
      <c r="AT231" s="805" t="str">
        <f t="shared" si="328"/>
        <v/>
      </c>
      <c r="AU231" t="str">
        <f t="shared" si="304"/>
        <v/>
      </c>
      <c r="AV231" s="6" t="str">
        <f t="shared" si="270"/>
        <v/>
      </c>
      <c r="AW231" s="317" t="str">
        <f t="shared" si="271"/>
        <v/>
      </c>
      <c r="AX231" s="158" t="str">
        <f t="shared" si="272"/>
        <v/>
      </c>
      <c r="AY231" s="158" t="str">
        <f t="shared" si="273"/>
        <v/>
      </c>
      <c r="AZ231" s="309" t="str">
        <f t="shared" si="260"/>
        <v/>
      </c>
      <c r="BA231" s="318" t="str">
        <f t="shared" si="274"/>
        <v/>
      </c>
      <c r="BB231" s="473" t="str">
        <f t="shared" si="275"/>
        <v/>
      </c>
      <c r="BC231" s="80" t="str">
        <f t="shared" si="326"/>
        <v/>
      </c>
      <c r="BD231" s="56">
        <f t="shared" si="276"/>
        <v>1</v>
      </c>
      <c r="BF231" s="56" t="str">
        <f t="shared" si="277"/>
        <v/>
      </c>
      <c r="BG231" s="56" t="str">
        <f t="shared" si="278"/>
        <v/>
      </c>
      <c r="BH231" s="6" t="str">
        <f t="shared" si="279"/>
        <v/>
      </c>
      <c r="BI231" s="6">
        <v>902</v>
      </c>
      <c r="BJ231" s="56" t="str">
        <f>Stam!F218</f>
        <v>902 Vrij</v>
      </c>
      <c r="BK231" s="6" t="str">
        <f t="shared" si="280"/>
        <v/>
      </c>
      <c r="BL231" s="56">
        <f t="shared" si="305"/>
        <v>999999</v>
      </c>
      <c r="BM231" s="183">
        <f t="shared" si="306"/>
        <v>99999.000001155</v>
      </c>
      <c r="BN231" s="61">
        <v>215</v>
      </c>
      <c r="BO231" s="6">
        <f t="shared" si="281"/>
        <v>999999</v>
      </c>
      <c r="BP231" s="6">
        <f t="shared" si="282"/>
        <v>999999</v>
      </c>
      <c r="BQ231" s="6" t="str">
        <f t="shared" si="307"/>
        <v>x</v>
      </c>
      <c r="BR231" s="206">
        <f t="shared" si="283"/>
        <v>99999.000001155</v>
      </c>
      <c r="BS231" s="6">
        <f t="shared" si="284"/>
        <v>99999.000001155</v>
      </c>
      <c r="BT231" s="6" t="str">
        <f t="shared" si="308"/>
        <v>x</v>
      </c>
      <c r="BU231" s="6" t="str">
        <f t="shared" si="285"/>
        <v/>
      </c>
      <c r="BW231" s="82">
        <f t="shared" si="309"/>
        <v>9999999999</v>
      </c>
      <c r="BX231" s="80" t="str">
        <f t="shared" si="286"/>
        <v>x</v>
      </c>
      <c r="BY231" s="80" t="str">
        <f t="shared" si="287"/>
        <v/>
      </c>
      <c r="BZ231" s="56" t="str">
        <f t="shared" si="310"/>
        <v/>
      </c>
      <c r="CA231" s="56" t="str">
        <f t="shared" si="311"/>
        <v/>
      </c>
      <c r="CB231" s="88">
        <f t="shared" si="312"/>
        <v>0</v>
      </c>
      <c r="CC231" s="56" t="str">
        <f t="shared" si="288"/>
        <v/>
      </c>
      <c r="CD231" s="56"/>
      <c r="CE231" s="56"/>
      <c r="CF231" s="56"/>
      <c r="CG231" s="56"/>
      <c r="CH231" s="169">
        <f t="shared" si="313"/>
        <v>9999999999</v>
      </c>
      <c r="CI231" s="170">
        <f t="shared" si="314"/>
        <v>9999999999</v>
      </c>
      <c r="CJ231" s="171">
        <f t="shared" si="315"/>
        <v>9999999999</v>
      </c>
      <c r="CK231" s="172" t="str">
        <f t="shared" si="316"/>
        <v/>
      </c>
      <c r="CL231" s="173" t="str">
        <f t="shared" si="289"/>
        <v>x</v>
      </c>
      <c r="CN231" s="6" t="str">
        <f t="shared" si="317"/>
        <v/>
      </c>
      <c r="CO231" s="293" t="e">
        <f t="shared" ca="1" si="327"/>
        <v>#N/A</v>
      </c>
      <c r="CP231" s="6" t="e">
        <f t="shared" ca="1" si="318"/>
        <v>#N/A</v>
      </c>
      <c r="CQ231" s="61">
        <v>215</v>
      </c>
      <c r="CR231" s="6">
        <f t="shared" si="290"/>
        <v>0</v>
      </c>
      <c r="CS231" s="6">
        <f t="shared" si="291"/>
        <v>0</v>
      </c>
      <c r="CT231" s="56" t="str">
        <f t="shared" si="292"/>
        <v/>
      </c>
      <c r="CU231" s="76">
        <f t="shared" si="293"/>
        <v>0</v>
      </c>
      <c r="CV231" s="76">
        <f t="shared" si="294"/>
        <v>0</v>
      </c>
      <c r="CX231" s="6" t="str">
        <f t="shared" si="295"/>
        <v/>
      </c>
      <c r="CY231" s="6" t="str">
        <f t="shared" si="296"/>
        <v/>
      </c>
      <c r="CZ231" s="6" t="str">
        <f t="shared" si="297"/>
        <v/>
      </c>
      <c r="DA231" s="56" t="s">
        <v>340</v>
      </c>
      <c r="DC231" s="56">
        <f t="shared" si="331"/>
        <v>0</v>
      </c>
      <c r="DG231" s="56" t="str">
        <f t="shared" si="298"/>
        <v/>
      </c>
      <c r="DH231" s="6">
        <f t="shared" si="299"/>
        <v>0</v>
      </c>
      <c r="DK231" s="6">
        <f t="shared" si="335"/>
        <v>0</v>
      </c>
      <c r="DL231" s="6" t="e">
        <f t="shared" si="336"/>
        <v>#N/A</v>
      </c>
      <c r="DN231" s="6" t="e">
        <f t="shared" si="334"/>
        <v>#N/A</v>
      </c>
      <c r="DP231" s="6" t="str">
        <f t="shared" si="300"/>
        <v/>
      </c>
      <c r="DQ231" s="293">
        <f t="shared" ca="1" si="329"/>
        <v>225</v>
      </c>
      <c r="DR231" s="6" t="str">
        <f t="shared" ca="1" si="319"/>
        <v>x</v>
      </c>
      <c r="DU231" s="293" t="e">
        <f t="shared" ca="1" si="320"/>
        <v>#N/A</v>
      </c>
      <c r="DV231" s="5"/>
      <c r="DW231" s="293" t="e">
        <f t="shared" ca="1" si="330"/>
        <v>#N/A</v>
      </c>
      <c r="DZ231" s="293" t="e">
        <f t="shared" ca="1" si="321"/>
        <v>#N/A</v>
      </c>
      <c r="EA231" s="293" t="e">
        <f t="shared" ca="1" si="322"/>
        <v>#N/A</v>
      </c>
      <c r="EB231" s="293" t="e">
        <f t="shared" ca="1" si="323"/>
        <v>#N/A</v>
      </c>
      <c r="EE231" s="6" t="str">
        <f t="shared" si="324"/>
        <v/>
      </c>
      <c r="EF231" s="293" t="e">
        <f t="shared" ca="1" si="325"/>
        <v>#N/A</v>
      </c>
      <c r="EG231" s="6" t="e">
        <f t="shared" ca="1" si="301"/>
        <v>#N/A</v>
      </c>
    </row>
    <row r="232" spans="3:137" x14ac:dyDescent="0.2">
      <c r="C232" s="75"/>
      <c r="D232" s="184" t="str">
        <f t="shared" si="264"/>
        <v/>
      </c>
      <c r="E232" s="649" t="str">
        <f t="shared" si="332"/>
        <v/>
      </c>
      <c r="F232" s="607" t="str">
        <f t="shared" si="262"/>
        <v>x</v>
      </c>
      <c r="G232" s="650"/>
      <c r="H232" s="651"/>
      <c r="I232" s="651"/>
      <c r="J232" s="651"/>
      <c r="K232" s="652"/>
      <c r="L232" s="889"/>
      <c r="M232" s="889"/>
      <c r="N232" s="653"/>
      <c r="O232" s="651"/>
      <c r="P232" s="651"/>
      <c r="Q232" s="654"/>
      <c r="R232" s="655"/>
      <c r="S232" s="607" t="str">
        <f t="shared" si="265"/>
        <v/>
      </c>
      <c r="T232" s="656" t="str">
        <f t="shared" si="266"/>
        <v/>
      </c>
      <c r="U232" s="656" t="str">
        <f t="shared" si="302"/>
        <v/>
      </c>
      <c r="V232" s="656" t="str">
        <f t="shared" si="267"/>
        <v/>
      </c>
      <c r="W232" s="719"/>
      <c r="X232" s="660"/>
      <c r="Y232" s="656" t="str">
        <f t="shared" si="333"/>
        <v/>
      </c>
      <c r="Z232" s="659"/>
      <c r="AA232" s="654"/>
      <c r="AB232" s="656" t="str">
        <f t="shared" si="268"/>
        <v/>
      </c>
      <c r="AC232" s="661" t="str">
        <f t="shared" si="303"/>
        <v/>
      </c>
      <c r="AE232" s="658" t="str">
        <f t="shared" si="269"/>
        <v/>
      </c>
      <c r="AF232" s="659"/>
      <c r="AT232" s="805" t="str">
        <f t="shared" si="328"/>
        <v/>
      </c>
      <c r="AU232" t="str">
        <f t="shared" si="304"/>
        <v/>
      </c>
      <c r="AV232" s="6" t="str">
        <f t="shared" si="270"/>
        <v/>
      </c>
      <c r="AW232" s="317" t="str">
        <f t="shared" si="271"/>
        <v/>
      </c>
      <c r="AX232" s="158" t="str">
        <f t="shared" si="272"/>
        <v/>
      </c>
      <c r="AY232" s="158" t="str">
        <f t="shared" si="273"/>
        <v/>
      </c>
      <c r="AZ232" s="309" t="str">
        <f t="shared" si="260"/>
        <v/>
      </c>
      <c r="BA232" s="318" t="str">
        <f t="shared" si="274"/>
        <v/>
      </c>
      <c r="BB232" s="473" t="str">
        <f t="shared" si="275"/>
        <v/>
      </c>
      <c r="BC232" s="80" t="str">
        <f t="shared" si="326"/>
        <v/>
      </c>
      <c r="BD232" s="56">
        <f t="shared" si="276"/>
        <v>1</v>
      </c>
      <c r="BF232" s="56" t="str">
        <f t="shared" si="277"/>
        <v/>
      </c>
      <c r="BG232" s="56" t="str">
        <f t="shared" si="278"/>
        <v/>
      </c>
      <c r="BH232" s="6" t="str">
        <f t="shared" si="279"/>
        <v/>
      </c>
      <c r="BI232" s="6">
        <v>903</v>
      </c>
      <c r="BJ232" s="56" t="str">
        <f>Stam!F219</f>
        <v>903 Vrij</v>
      </c>
      <c r="BK232" s="6" t="str">
        <f t="shared" si="280"/>
        <v/>
      </c>
      <c r="BL232" s="56">
        <f t="shared" si="305"/>
        <v>999999</v>
      </c>
      <c r="BM232" s="183">
        <f t="shared" si="306"/>
        <v>99999.000001160006</v>
      </c>
      <c r="BN232" s="61">
        <v>216</v>
      </c>
      <c r="BO232" s="6">
        <f t="shared" si="281"/>
        <v>999999</v>
      </c>
      <c r="BP232" s="6">
        <f t="shared" si="282"/>
        <v>999999</v>
      </c>
      <c r="BQ232" s="6" t="str">
        <f t="shared" si="307"/>
        <v>x</v>
      </c>
      <c r="BR232" s="206">
        <f t="shared" si="283"/>
        <v>99999.000001160006</v>
      </c>
      <c r="BS232" s="6">
        <f t="shared" si="284"/>
        <v>99999.000001160006</v>
      </c>
      <c r="BT232" s="6" t="str">
        <f t="shared" si="308"/>
        <v>x</v>
      </c>
      <c r="BU232" s="6" t="str">
        <f t="shared" si="285"/>
        <v/>
      </c>
      <c r="BW232" s="82">
        <f t="shared" si="309"/>
        <v>9999999999</v>
      </c>
      <c r="BX232" s="80" t="str">
        <f t="shared" si="286"/>
        <v>x</v>
      </c>
      <c r="BY232" s="80" t="str">
        <f t="shared" si="287"/>
        <v/>
      </c>
      <c r="BZ232" s="56" t="str">
        <f t="shared" si="310"/>
        <v/>
      </c>
      <c r="CA232" s="56" t="str">
        <f t="shared" si="311"/>
        <v/>
      </c>
      <c r="CB232" s="88">
        <f t="shared" si="312"/>
        <v>0</v>
      </c>
      <c r="CC232" s="56" t="str">
        <f t="shared" si="288"/>
        <v/>
      </c>
      <c r="CD232" s="56"/>
      <c r="CE232" s="56"/>
      <c r="CF232" s="56"/>
      <c r="CG232" s="56"/>
      <c r="CH232" s="169">
        <f t="shared" si="313"/>
        <v>9999999999</v>
      </c>
      <c r="CI232" s="170">
        <f t="shared" si="314"/>
        <v>9999999999</v>
      </c>
      <c r="CJ232" s="171">
        <f t="shared" si="315"/>
        <v>9999999999</v>
      </c>
      <c r="CK232" s="172" t="str">
        <f t="shared" si="316"/>
        <v/>
      </c>
      <c r="CL232" s="173" t="str">
        <f t="shared" si="289"/>
        <v>x</v>
      </c>
      <c r="CN232" s="6" t="str">
        <f t="shared" si="317"/>
        <v/>
      </c>
      <c r="CO232" s="293" t="e">
        <f t="shared" ca="1" si="327"/>
        <v>#N/A</v>
      </c>
      <c r="CP232" s="6" t="e">
        <f t="shared" ca="1" si="318"/>
        <v>#N/A</v>
      </c>
      <c r="CQ232" s="61">
        <v>216</v>
      </c>
      <c r="CR232" s="6">
        <f t="shared" si="290"/>
        <v>0</v>
      </c>
      <c r="CS232" s="6">
        <f t="shared" si="291"/>
        <v>0</v>
      </c>
      <c r="CT232" s="56" t="str">
        <f t="shared" si="292"/>
        <v/>
      </c>
      <c r="CU232" s="76">
        <f t="shared" si="293"/>
        <v>0</v>
      </c>
      <c r="CV232" s="76">
        <f t="shared" si="294"/>
        <v>0</v>
      </c>
      <c r="CX232" s="6" t="str">
        <f t="shared" si="295"/>
        <v/>
      </c>
      <c r="CY232" s="6" t="str">
        <f t="shared" si="296"/>
        <v/>
      </c>
      <c r="CZ232" s="6" t="str">
        <f t="shared" si="297"/>
        <v/>
      </c>
      <c r="DC232" s="203">
        <f>SUM(DC220:DC231)</f>
        <v>176.88247933884298</v>
      </c>
      <c r="DG232" s="56" t="str">
        <f t="shared" si="298"/>
        <v/>
      </c>
      <c r="DH232" s="6">
        <f t="shared" si="299"/>
        <v>0</v>
      </c>
      <c r="DK232" s="6">
        <f t="shared" si="335"/>
        <v>0</v>
      </c>
      <c r="DL232" s="6" t="e">
        <f t="shared" si="336"/>
        <v>#N/A</v>
      </c>
      <c r="DN232" s="6" t="e">
        <f t="shared" si="334"/>
        <v>#N/A</v>
      </c>
      <c r="DP232" s="6" t="str">
        <f t="shared" si="300"/>
        <v/>
      </c>
      <c r="DQ232" s="293">
        <f t="shared" ca="1" si="329"/>
        <v>226</v>
      </c>
      <c r="DR232" s="6" t="str">
        <f t="shared" ca="1" si="319"/>
        <v>x</v>
      </c>
      <c r="DU232" s="293" t="e">
        <f t="shared" ca="1" si="320"/>
        <v>#N/A</v>
      </c>
      <c r="DV232" s="5"/>
      <c r="DW232" s="293" t="e">
        <f t="shared" ca="1" si="330"/>
        <v>#N/A</v>
      </c>
      <c r="DZ232" s="293" t="e">
        <f t="shared" ca="1" si="321"/>
        <v>#N/A</v>
      </c>
      <c r="EA232" s="293" t="e">
        <f t="shared" ca="1" si="322"/>
        <v>#N/A</v>
      </c>
      <c r="EB232" s="293" t="e">
        <f t="shared" ca="1" si="323"/>
        <v>#N/A</v>
      </c>
      <c r="EE232" s="6" t="str">
        <f t="shared" si="324"/>
        <v/>
      </c>
      <c r="EF232" s="293" t="e">
        <f t="shared" ca="1" si="325"/>
        <v>#N/A</v>
      </c>
      <c r="EG232" s="6" t="e">
        <f t="shared" ca="1" si="301"/>
        <v>#N/A</v>
      </c>
    </row>
    <row r="233" spans="3:137" x14ac:dyDescent="0.2">
      <c r="C233" s="75"/>
      <c r="D233" s="184" t="str">
        <f t="shared" si="264"/>
        <v/>
      </c>
      <c r="E233" s="649" t="str">
        <f t="shared" si="332"/>
        <v/>
      </c>
      <c r="F233" s="607" t="str">
        <f t="shared" si="262"/>
        <v>x</v>
      </c>
      <c r="G233" s="650"/>
      <c r="H233" s="651"/>
      <c r="I233" s="651"/>
      <c r="J233" s="651"/>
      <c r="K233" s="652"/>
      <c r="L233" s="889"/>
      <c r="M233" s="889"/>
      <c r="N233" s="653"/>
      <c r="O233" s="651"/>
      <c r="P233" s="651"/>
      <c r="Q233" s="654"/>
      <c r="R233" s="655"/>
      <c r="S233" s="607" t="str">
        <f t="shared" si="265"/>
        <v/>
      </c>
      <c r="T233" s="656" t="str">
        <f t="shared" si="266"/>
        <v/>
      </c>
      <c r="U233" s="656" t="str">
        <f t="shared" si="302"/>
        <v/>
      </c>
      <c r="V233" s="656" t="str">
        <f t="shared" si="267"/>
        <v/>
      </c>
      <c r="W233" s="719"/>
      <c r="X233" s="660"/>
      <c r="Y233" s="656" t="str">
        <f t="shared" si="333"/>
        <v/>
      </c>
      <c r="Z233" s="659"/>
      <c r="AA233" s="654"/>
      <c r="AB233" s="656" t="str">
        <f t="shared" si="268"/>
        <v/>
      </c>
      <c r="AC233" s="661" t="str">
        <f t="shared" si="303"/>
        <v/>
      </c>
      <c r="AE233" s="658" t="str">
        <f t="shared" si="269"/>
        <v/>
      </c>
      <c r="AF233" s="659"/>
      <c r="AT233" s="805" t="str">
        <f t="shared" si="328"/>
        <v/>
      </c>
      <c r="AU233" t="str">
        <f t="shared" si="304"/>
        <v/>
      </c>
      <c r="AV233" s="6" t="str">
        <f t="shared" si="270"/>
        <v/>
      </c>
      <c r="AW233" s="317" t="str">
        <f t="shared" si="271"/>
        <v/>
      </c>
      <c r="AX233" s="158" t="str">
        <f t="shared" si="272"/>
        <v/>
      </c>
      <c r="AY233" s="158" t="str">
        <f t="shared" si="273"/>
        <v/>
      </c>
      <c r="AZ233" s="309" t="str">
        <f t="shared" si="260"/>
        <v/>
      </c>
      <c r="BA233" s="318" t="str">
        <f t="shared" si="274"/>
        <v/>
      </c>
      <c r="BB233" s="473" t="str">
        <f t="shared" si="275"/>
        <v/>
      </c>
      <c r="BC233" s="80" t="str">
        <f t="shared" si="326"/>
        <v/>
      </c>
      <c r="BD233" s="56">
        <f t="shared" si="276"/>
        <v>1</v>
      </c>
      <c r="BF233" s="56" t="str">
        <f t="shared" si="277"/>
        <v/>
      </c>
      <c r="BG233" s="56" t="str">
        <f t="shared" si="278"/>
        <v/>
      </c>
      <c r="BH233" s="6" t="str">
        <f t="shared" si="279"/>
        <v/>
      </c>
      <c r="BI233" s="6">
        <v>904</v>
      </c>
      <c r="BJ233" s="56" t="str">
        <f>Stam!F220</f>
        <v>904 Vrij</v>
      </c>
      <c r="BK233" s="6" t="str">
        <f t="shared" si="280"/>
        <v/>
      </c>
      <c r="BL233" s="56">
        <f t="shared" si="305"/>
        <v>999999</v>
      </c>
      <c r="BM233" s="183">
        <f t="shared" si="306"/>
        <v>99999.000001164997</v>
      </c>
      <c r="BN233" s="61">
        <v>217</v>
      </c>
      <c r="BO233" s="6">
        <f t="shared" si="281"/>
        <v>999999</v>
      </c>
      <c r="BP233" s="6">
        <f t="shared" si="282"/>
        <v>999999</v>
      </c>
      <c r="BQ233" s="6" t="str">
        <f t="shared" si="307"/>
        <v>x</v>
      </c>
      <c r="BR233" s="206">
        <f t="shared" si="283"/>
        <v>99999.000001164997</v>
      </c>
      <c r="BS233" s="6">
        <f t="shared" si="284"/>
        <v>99999.000001164997</v>
      </c>
      <c r="BT233" s="6" t="str">
        <f t="shared" si="308"/>
        <v>x</v>
      </c>
      <c r="BU233" s="6" t="str">
        <f t="shared" si="285"/>
        <v/>
      </c>
      <c r="BW233" s="82">
        <f t="shared" si="309"/>
        <v>9999999999</v>
      </c>
      <c r="BX233" s="80" t="str">
        <f t="shared" si="286"/>
        <v>x</v>
      </c>
      <c r="BY233" s="80" t="str">
        <f t="shared" si="287"/>
        <v/>
      </c>
      <c r="BZ233" s="56" t="str">
        <f t="shared" si="310"/>
        <v/>
      </c>
      <c r="CA233" s="56" t="str">
        <f t="shared" si="311"/>
        <v/>
      </c>
      <c r="CB233" s="88">
        <f t="shared" si="312"/>
        <v>0</v>
      </c>
      <c r="CC233" s="56" t="str">
        <f t="shared" si="288"/>
        <v/>
      </c>
      <c r="CD233" s="56"/>
      <c r="CE233" s="56"/>
      <c r="CF233" s="56"/>
      <c r="CG233" s="56"/>
      <c r="CH233" s="169">
        <f t="shared" si="313"/>
        <v>9999999999</v>
      </c>
      <c r="CI233" s="170">
        <f t="shared" si="314"/>
        <v>9999999999</v>
      </c>
      <c r="CJ233" s="171">
        <f t="shared" si="315"/>
        <v>9999999999</v>
      </c>
      <c r="CK233" s="172" t="str">
        <f t="shared" si="316"/>
        <v/>
      </c>
      <c r="CL233" s="173" t="str">
        <f t="shared" si="289"/>
        <v>x</v>
      </c>
      <c r="CN233" s="6" t="str">
        <f t="shared" si="317"/>
        <v/>
      </c>
      <c r="CO233" s="293" t="e">
        <f t="shared" ca="1" si="327"/>
        <v>#N/A</v>
      </c>
      <c r="CP233" s="6" t="e">
        <f t="shared" ca="1" si="318"/>
        <v>#N/A</v>
      </c>
      <c r="CQ233" s="61">
        <v>217</v>
      </c>
      <c r="CR233" s="6">
        <f t="shared" si="290"/>
        <v>0</v>
      </c>
      <c r="CS233" s="6">
        <f t="shared" si="291"/>
        <v>0</v>
      </c>
      <c r="CT233" s="56" t="str">
        <f t="shared" si="292"/>
        <v/>
      </c>
      <c r="CU233" s="76">
        <f t="shared" si="293"/>
        <v>0</v>
      </c>
      <c r="CV233" s="76">
        <f t="shared" si="294"/>
        <v>0</v>
      </c>
      <c r="CX233" s="6" t="str">
        <f t="shared" si="295"/>
        <v/>
      </c>
      <c r="CY233" s="6" t="str">
        <f t="shared" si="296"/>
        <v/>
      </c>
      <c r="CZ233" s="6" t="str">
        <f t="shared" si="297"/>
        <v/>
      </c>
      <c r="DG233" s="56" t="str">
        <f t="shared" si="298"/>
        <v/>
      </c>
      <c r="DH233" s="6">
        <f t="shared" si="299"/>
        <v>0</v>
      </c>
      <c r="DK233" s="6">
        <f t="shared" si="335"/>
        <v>0</v>
      </c>
      <c r="DL233" s="6" t="e">
        <f t="shared" si="336"/>
        <v>#N/A</v>
      </c>
      <c r="DN233" s="6" t="e">
        <f t="shared" si="334"/>
        <v>#N/A</v>
      </c>
      <c r="DP233" s="6" t="str">
        <f t="shared" si="300"/>
        <v/>
      </c>
      <c r="DQ233" s="293">
        <f t="shared" ca="1" si="329"/>
        <v>227</v>
      </c>
      <c r="DR233" s="6" t="str">
        <f t="shared" ca="1" si="319"/>
        <v>x</v>
      </c>
      <c r="DU233" s="293" t="e">
        <f t="shared" ca="1" si="320"/>
        <v>#N/A</v>
      </c>
      <c r="DV233" s="5"/>
      <c r="DW233" s="293" t="e">
        <f t="shared" ca="1" si="330"/>
        <v>#N/A</v>
      </c>
      <c r="DZ233" s="293" t="e">
        <f t="shared" ca="1" si="321"/>
        <v>#N/A</v>
      </c>
      <c r="EA233" s="293" t="e">
        <f t="shared" ca="1" si="322"/>
        <v>#N/A</v>
      </c>
      <c r="EB233" s="293" t="e">
        <f t="shared" ca="1" si="323"/>
        <v>#N/A</v>
      </c>
      <c r="EE233" s="6" t="str">
        <f t="shared" si="324"/>
        <v/>
      </c>
      <c r="EF233" s="293" t="e">
        <f t="shared" ca="1" si="325"/>
        <v>#N/A</v>
      </c>
      <c r="EG233" s="6" t="e">
        <f t="shared" ca="1" si="301"/>
        <v>#N/A</v>
      </c>
    </row>
    <row r="234" spans="3:137" x14ac:dyDescent="0.2">
      <c r="C234" s="75"/>
      <c r="D234" s="184" t="str">
        <f t="shared" si="264"/>
        <v/>
      </c>
      <c r="E234" s="649" t="str">
        <f t="shared" si="332"/>
        <v/>
      </c>
      <c r="F234" s="607" t="str">
        <f t="shared" si="262"/>
        <v>x</v>
      </c>
      <c r="G234" s="650"/>
      <c r="H234" s="651"/>
      <c r="I234" s="651"/>
      <c r="J234" s="651"/>
      <c r="K234" s="652"/>
      <c r="L234" s="889"/>
      <c r="M234" s="889"/>
      <c r="N234" s="653"/>
      <c r="O234" s="651"/>
      <c r="P234" s="651"/>
      <c r="Q234" s="654"/>
      <c r="R234" s="655"/>
      <c r="S234" s="607" t="str">
        <f t="shared" si="265"/>
        <v/>
      </c>
      <c r="T234" s="656" t="str">
        <f t="shared" si="266"/>
        <v/>
      </c>
      <c r="U234" s="656" t="str">
        <f t="shared" si="302"/>
        <v/>
      </c>
      <c r="V234" s="656" t="str">
        <f t="shared" si="267"/>
        <v/>
      </c>
      <c r="W234" s="719"/>
      <c r="X234" s="660"/>
      <c r="Y234" s="656" t="str">
        <f t="shared" si="333"/>
        <v/>
      </c>
      <c r="Z234" s="659"/>
      <c r="AA234" s="654"/>
      <c r="AB234" s="656" t="str">
        <f t="shared" si="268"/>
        <v/>
      </c>
      <c r="AC234" s="661" t="str">
        <f t="shared" si="303"/>
        <v/>
      </c>
      <c r="AE234" s="658" t="str">
        <f t="shared" si="269"/>
        <v/>
      </c>
      <c r="AF234" s="659"/>
      <c r="AT234" s="805" t="str">
        <f t="shared" si="328"/>
        <v/>
      </c>
      <c r="AU234" t="str">
        <f t="shared" si="304"/>
        <v/>
      </c>
      <c r="AV234" s="6" t="str">
        <f t="shared" si="270"/>
        <v/>
      </c>
      <c r="AW234" s="317" t="str">
        <f t="shared" si="271"/>
        <v/>
      </c>
      <c r="AX234" s="158" t="str">
        <f t="shared" si="272"/>
        <v/>
      </c>
      <c r="AY234" s="158" t="str">
        <f t="shared" si="273"/>
        <v/>
      </c>
      <c r="AZ234" s="309" t="str">
        <f t="shared" si="260"/>
        <v/>
      </c>
      <c r="BA234" s="318" t="str">
        <f t="shared" si="274"/>
        <v/>
      </c>
      <c r="BB234" s="473" t="str">
        <f t="shared" si="275"/>
        <v/>
      </c>
      <c r="BC234" s="80" t="str">
        <f t="shared" si="326"/>
        <v/>
      </c>
      <c r="BD234" s="56">
        <f t="shared" si="276"/>
        <v>1</v>
      </c>
      <c r="BF234" s="56" t="str">
        <f t="shared" si="277"/>
        <v/>
      </c>
      <c r="BG234" s="56" t="str">
        <f t="shared" si="278"/>
        <v/>
      </c>
      <c r="BH234" s="6" t="str">
        <f t="shared" si="279"/>
        <v/>
      </c>
      <c r="BI234" s="6">
        <v>905</v>
      </c>
      <c r="BJ234" s="56" t="str">
        <f>Stam!F221</f>
        <v>905 Vrij</v>
      </c>
      <c r="BK234" s="6" t="str">
        <f t="shared" si="280"/>
        <v/>
      </c>
      <c r="BL234" s="56">
        <f t="shared" si="305"/>
        <v>999999</v>
      </c>
      <c r="BM234" s="183">
        <f t="shared" si="306"/>
        <v>99999.000001170003</v>
      </c>
      <c r="BN234" s="61">
        <v>218</v>
      </c>
      <c r="BO234" s="6">
        <f t="shared" si="281"/>
        <v>999999</v>
      </c>
      <c r="BP234" s="6">
        <f t="shared" si="282"/>
        <v>999999</v>
      </c>
      <c r="BQ234" s="6" t="str">
        <f t="shared" si="307"/>
        <v>x</v>
      </c>
      <c r="BR234" s="206">
        <f t="shared" si="283"/>
        <v>99999.000001170003</v>
      </c>
      <c r="BS234" s="6">
        <f t="shared" si="284"/>
        <v>99999.000001170003</v>
      </c>
      <c r="BT234" s="6" t="str">
        <f t="shared" si="308"/>
        <v>x</v>
      </c>
      <c r="BU234" s="6" t="str">
        <f t="shared" si="285"/>
        <v/>
      </c>
      <c r="BW234" s="82">
        <f t="shared" si="309"/>
        <v>9999999999</v>
      </c>
      <c r="BX234" s="80" t="str">
        <f t="shared" si="286"/>
        <v>x</v>
      </c>
      <c r="BY234" s="80" t="str">
        <f t="shared" si="287"/>
        <v/>
      </c>
      <c r="BZ234" s="56" t="str">
        <f t="shared" si="310"/>
        <v/>
      </c>
      <c r="CA234" s="56" t="str">
        <f t="shared" si="311"/>
        <v/>
      </c>
      <c r="CB234" s="88">
        <f t="shared" si="312"/>
        <v>0</v>
      </c>
      <c r="CC234" s="56" t="str">
        <f t="shared" si="288"/>
        <v/>
      </c>
      <c r="CD234" s="56"/>
      <c r="CE234" s="56"/>
      <c r="CF234" s="56"/>
      <c r="CG234" s="56"/>
      <c r="CH234" s="169">
        <f t="shared" si="313"/>
        <v>9999999999</v>
      </c>
      <c r="CI234" s="170">
        <f t="shared" si="314"/>
        <v>9999999999</v>
      </c>
      <c r="CJ234" s="171">
        <f t="shared" si="315"/>
        <v>9999999999</v>
      </c>
      <c r="CK234" s="172" t="str">
        <f t="shared" si="316"/>
        <v/>
      </c>
      <c r="CL234" s="173" t="str">
        <f t="shared" si="289"/>
        <v>x</v>
      </c>
      <c r="CN234" s="6" t="str">
        <f t="shared" si="317"/>
        <v/>
      </c>
      <c r="CO234" s="293" t="e">
        <f t="shared" ca="1" si="327"/>
        <v>#N/A</v>
      </c>
      <c r="CP234" s="6" t="e">
        <f t="shared" ca="1" si="318"/>
        <v>#N/A</v>
      </c>
      <c r="CQ234" s="61">
        <v>218</v>
      </c>
      <c r="CR234" s="6">
        <f t="shared" si="290"/>
        <v>0</v>
      </c>
      <c r="CS234" s="6">
        <f t="shared" si="291"/>
        <v>0</v>
      </c>
      <c r="CT234" s="56" t="str">
        <f t="shared" si="292"/>
        <v/>
      </c>
      <c r="CU234" s="76">
        <f t="shared" si="293"/>
        <v>0</v>
      </c>
      <c r="CV234" s="76">
        <f t="shared" si="294"/>
        <v>0</v>
      </c>
      <c r="CX234" s="6" t="str">
        <f t="shared" si="295"/>
        <v/>
      </c>
      <c r="CY234" s="6" t="str">
        <f t="shared" si="296"/>
        <v/>
      </c>
      <c r="CZ234" s="6" t="str">
        <f t="shared" si="297"/>
        <v/>
      </c>
      <c r="DA234" s="6"/>
      <c r="DB234" s="6"/>
      <c r="DG234" s="56" t="str">
        <f t="shared" si="298"/>
        <v/>
      </c>
      <c r="DH234" s="6">
        <f t="shared" si="299"/>
        <v>0</v>
      </c>
      <c r="DK234" s="6">
        <f t="shared" si="335"/>
        <v>0</v>
      </c>
      <c r="DL234" s="6" t="e">
        <f t="shared" si="336"/>
        <v>#N/A</v>
      </c>
      <c r="DN234" s="6" t="e">
        <f t="shared" si="334"/>
        <v>#N/A</v>
      </c>
      <c r="DP234" s="6" t="str">
        <f t="shared" si="300"/>
        <v/>
      </c>
      <c r="DQ234" s="293">
        <f t="shared" ca="1" si="329"/>
        <v>228</v>
      </c>
      <c r="DR234" s="6" t="str">
        <f t="shared" ca="1" si="319"/>
        <v>x</v>
      </c>
      <c r="DU234" s="293" t="e">
        <f t="shared" ca="1" si="320"/>
        <v>#N/A</v>
      </c>
      <c r="DV234" s="5"/>
      <c r="DW234" s="293" t="e">
        <f t="shared" ca="1" si="330"/>
        <v>#N/A</v>
      </c>
      <c r="DZ234" s="293" t="e">
        <f t="shared" ca="1" si="321"/>
        <v>#N/A</v>
      </c>
      <c r="EA234" s="293" t="e">
        <f t="shared" ca="1" si="322"/>
        <v>#N/A</v>
      </c>
      <c r="EB234" s="293" t="e">
        <f t="shared" ca="1" si="323"/>
        <v>#N/A</v>
      </c>
      <c r="EE234" s="6" t="str">
        <f t="shared" si="324"/>
        <v/>
      </c>
      <c r="EF234" s="293" t="e">
        <f t="shared" ca="1" si="325"/>
        <v>#N/A</v>
      </c>
      <c r="EG234" s="6" t="e">
        <f t="shared" ca="1" si="301"/>
        <v>#N/A</v>
      </c>
    </row>
    <row r="235" spans="3:137" x14ac:dyDescent="0.2">
      <c r="C235" s="75"/>
      <c r="D235" s="184" t="str">
        <f t="shared" si="264"/>
        <v/>
      </c>
      <c r="E235" s="649" t="str">
        <f t="shared" si="332"/>
        <v/>
      </c>
      <c r="F235" s="607" t="str">
        <f t="shared" si="262"/>
        <v>x</v>
      </c>
      <c r="G235" s="650"/>
      <c r="H235" s="651"/>
      <c r="I235" s="651"/>
      <c r="J235" s="651"/>
      <c r="K235" s="652"/>
      <c r="L235" s="889"/>
      <c r="M235" s="889"/>
      <c r="N235" s="653"/>
      <c r="O235" s="651"/>
      <c r="P235" s="651"/>
      <c r="Q235" s="654"/>
      <c r="R235" s="655"/>
      <c r="S235" s="607" t="str">
        <f t="shared" si="265"/>
        <v/>
      </c>
      <c r="T235" s="656" t="str">
        <f t="shared" si="266"/>
        <v/>
      </c>
      <c r="U235" s="656" t="str">
        <f t="shared" si="302"/>
        <v/>
      </c>
      <c r="V235" s="656" t="str">
        <f t="shared" si="267"/>
        <v/>
      </c>
      <c r="W235" s="719"/>
      <c r="X235" s="660"/>
      <c r="Y235" s="656" t="str">
        <f t="shared" si="333"/>
        <v/>
      </c>
      <c r="Z235" s="659"/>
      <c r="AA235" s="654"/>
      <c r="AB235" s="656" t="str">
        <f t="shared" si="268"/>
        <v/>
      </c>
      <c r="AC235" s="661" t="str">
        <f t="shared" si="303"/>
        <v/>
      </c>
      <c r="AE235" s="658" t="str">
        <f t="shared" si="269"/>
        <v/>
      </c>
      <c r="AF235" s="659"/>
      <c r="AT235" s="805" t="str">
        <f t="shared" si="328"/>
        <v/>
      </c>
      <c r="AU235" t="str">
        <f t="shared" si="304"/>
        <v/>
      </c>
      <c r="AV235" s="6" t="str">
        <f t="shared" si="270"/>
        <v/>
      </c>
      <c r="AW235" s="317" t="str">
        <f t="shared" si="271"/>
        <v/>
      </c>
      <c r="AX235" s="158" t="str">
        <f t="shared" si="272"/>
        <v/>
      </c>
      <c r="AY235" s="158" t="str">
        <f t="shared" si="273"/>
        <v/>
      </c>
      <c r="AZ235" s="309" t="str">
        <f t="shared" si="260"/>
        <v/>
      </c>
      <c r="BA235" s="318" t="str">
        <f t="shared" si="274"/>
        <v/>
      </c>
      <c r="BB235" s="473" t="str">
        <f t="shared" si="275"/>
        <v/>
      </c>
      <c r="BC235" s="80" t="str">
        <f t="shared" si="326"/>
        <v/>
      </c>
      <c r="BD235" s="56">
        <f t="shared" si="276"/>
        <v>1</v>
      </c>
      <c r="BF235" s="56" t="str">
        <f t="shared" si="277"/>
        <v/>
      </c>
      <c r="BG235" s="56" t="str">
        <f t="shared" si="278"/>
        <v/>
      </c>
      <c r="BH235" s="6" t="str">
        <f t="shared" si="279"/>
        <v/>
      </c>
      <c r="BI235" s="6">
        <v>906</v>
      </c>
      <c r="BJ235" s="56" t="str">
        <f>Stam!F222</f>
        <v>906 Vrij</v>
      </c>
      <c r="BK235" s="6" t="str">
        <f t="shared" si="280"/>
        <v/>
      </c>
      <c r="BL235" s="56">
        <f t="shared" si="305"/>
        <v>999999</v>
      </c>
      <c r="BM235" s="183">
        <f t="shared" si="306"/>
        <v>99999.000001174994</v>
      </c>
      <c r="BN235" s="61">
        <v>219</v>
      </c>
      <c r="BO235" s="6">
        <f t="shared" si="281"/>
        <v>999999</v>
      </c>
      <c r="BP235" s="6">
        <f t="shared" si="282"/>
        <v>999999</v>
      </c>
      <c r="BQ235" s="6" t="str">
        <f t="shared" si="307"/>
        <v>x</v>
      </c>
      <c r="BR235" s="206">
        <f t="shared" si="283"/>
        <v>99999.000001174994</v>
      </c>
      <c r="BS235" s="6">
        <f t="shared" si="284"/>
        <v>99999.000001174994</v>
      </c>
      <c r="BT235" s="6" t="str">
        <f t="shared" si="308"/>
        <v>x</v>
      </c>
      <c r="BU235" s="6" t="str">
        <f t="shared" si="285"/>
        <v/>
      </c>
      <c r="BW235" s="82">
        <f t="shared" si="309"/>
        <v>9999999999</v>
      </c>
      <c r="BX235" s="80" t="str">
        <f t="shared" si="286"/>
        <v>x</v>
      </c>
      <c r="BY235" s="80" t="str">
        <f t="shared" si="287"/>
        <v/>
      </c>
      <c r="BZ235" s="56" t="str">
        <f t="shared" si="310"/>
        <v/>
      </c>
      <c r="CA235" s="56" t="str">
        <f t="shared" si="311"/>
        <v/>
      </c>
      <c r="CB235" s="88">
        <f t="shared" si="312"/>
        <v>0</v>
      </c>
      <c r="CC235" s="56" t="str">
        <f t="shared" si="288"/>
        <v/>
      </c>
      <c r="CD235" s="56"/>
      <c r="CE235" s="56"/>
      <c r="CF235" s="56"/>
      <c r="CG235" s="56"/>
      <c r="CH235" s="169">
        <f t="shared" si="313"/>
        <v>9999999999</v>
      </c>
      <c r="CI235" s="170">
        <f t="shared" si="314"/>
        <v>9999999999</v>
      </c>
      <c r="CJ235" s="171">
        <f t="shared" si="315"/>
        <v>9999999999</v>
      </c>
      <c r="CK235" s="172" t="str">
        <f t="shared" si="316"/>
        <v/>
      </c>
      <c r="CL235" s="173" t="str">
        <f t="shared" si="289"/>
        <v>x</v>
      </c>
      <c r="CN235" s="6" t="str">
        <f t="shared" si="317"/>
        <v/>
      </c>
      <c r="CO235" s="293" t="e">
        <f t="shared" ca="1" si="327"/>
        <v>#N/A</v>
      </c>
      <c r="CP235" s="6" t="e">
        <f t="shared" ca="1" si="318"/>
        <v>#N/A</v>
      </c>
      <c r="CQ235" s="61">
        <v>219</v>
      </c>
      <c r="CR235" s="6">
        <f t="shared" si="290"/>
        <v>0</v>
      </c>
      <c r="CS235" s="6">
        <f t="shared" si="291"/>
        <v>0</v>
      </c>
      <c r="CT235" s="56" t="str">
        <f t="shared" si="292"/>
        <v/>
      </c>
      <c r="CU235" s="76">
        <f t="shared" si="293"/>
        <v>0</v>
      </c>
      <c r="CV235" s="76">
        <f t="shared" si="294"/>
        <v>0</v>
      </c>
      <c r="CX235" s="6" t="str">
        <f t="shared" si="295"/>
        <v/>
      </c>
      <c r="CY235" s="6" t="str">
        <f t="shared" si="296"/>
        <v/>
      </c>
      <c r="CZ235" s="6" t="str">
        <f t="shared" si="297"/>
        <v/>
      </c>
      <c r="DA235" s="6"/>
      <c r="DB235" s="6"/>
      <c r="DG235" s="56" t="str">
        <f t="shared" si="298"/>
        <v/>
      </c>
      <c r="DH235" s="6">
        <f t="shared" si="299"/>
        <v>0</v>
      </c>
      <c r="DK235" s="6">
        <f t="shared" si="335"/>
        <v>0</v>
      </c>
      <c r="DL235" s="6" t="e">
        <f t="shared" si="336"/>
        <v>#N/A</v>
      </c>
      <c r="DN235" s="6" t="e">
        <f t="shared" si="334"/>
        <v>#N/A</v>
      </c>
      <c r="DP235" s="6" t="str">
        <f t="shared" si="300"/>
        <v/>
      </c>
      <c r="DQ235" s="293">
        <f t="shared" ca="1" si="329"/>
        <v>229</v>
      </c>
      <c r="DR235" s="6" t="str">
        <f t="shared" ca="1" si="319"/>
        <v>x</v>
      </c>
      <c r="DU235" s="293" t="e">
        <f t="shared" ca="1" si="320"/>
        <v>#N/A</v>
      </c>
      <c r="DV235" s="5"/>
      <c r="DW235" s="293" t="e">
        <f t="shared" ca="1" si="330"/>
        <v>#N/A</v>
      </c>
      <c r="DZ235" s="293" t="e">
        <f t="shared" ca="1" si="321"/>
        <v>#N/A</v>
      </c>
      <c r="EA235" s="293" t="e">
        <f t="shared" ca="1" si="322"/>
        <v>#N/A</v>
      </c>
      <c r="EB235" s="293" t="e">
        <f t="shared" ca="1" si="323"/>
        <v>#N/A</v>
      </c>
      <c r="EE235" s="6" t="str">
        <f t="shared" si="324"/>
        <v/>
      </c>
      <c r="EF235" s="293" t="e">
        <f t="shared" ca="1" si="325"/>
        <v>#N/A</v>
      </c>
      <c r="EG235" s="6" t="e">
        <f t="shared" ca="1" si="301"/>
        <v>#N/A</v>
      </c>
    </row>
    <row r="236" spans="3:137" x14ac:dyDescent="0.2">
      <c r="C236" s="75"/>
      <c r="D236" s="184" t="str">
        <f t="shared" si="264"/>
        <v/>
      </c>
      <c r="E236" s="649" t="str">
        <f t="shared" si="332"/>
        <v/>
      </c>
      <c r="F236" s="607" t="str">
        <f t="shared" si="262"/>
        <v>x</v>
      </c>
      <c r="G236" s="650"/>
      <c r="H236" s="651"/>
      <c r="I236" s="651"/>
      <c r="J236" s="651"/>
      <c r="K236" s="652"/>
      <c r="L236" s="889"/>
      <c r="M236" s="889"/>
      <c r="N236" s="653"/>
      <c r="O236" s="651"/>
      <c r="P236" s="651"/>
      <c r="Q236" s="654"/>
      <c r="R236" s="655"/>
      <c r="S236" s="607" t="str">
        <f t="shared" si="265"/>
        <v/>
      </c>
      <c r="T236" s="656" t="str">
        <f t="shared" si="266"/>
        <v/>
      </c>
      <c r="U236" s="656" t="str">
        <f t="shared" si="302"/>
        <v/>
      </c>
      <c r="V236" s="656" t="str">
        <f t="shared" si="267"/>
        <v/>
      </c>
      <c r="W236" s="719" t="s">
        <v>195</v>
      </c>
      <c r="X236" s="660"/>
      <c r="Y236" s="656" t="str">
        <f t="shared" si="333"/>
        <v/>
      </c>
      <c r="Z236" s="659"/>
      <c r="AA236" s="654"/>
      <c r="AB236" s="656" t="str">
        <f t="shared" si="268"/>
        <v/>
      </c>
      <c r="AC236" s="661" t="str">
        <f t="shared" si="303"/>
        <v/>
      </c>
      <c r="AE236" s="658" t="str">
        <f t="shared" si="269"/>
        <v/>
      </c>
      <c r="AF236" s="659"/>
      <c r="AT236" s="805" t="str">
        <f t="shared" si="328"/>
        <v/>
      </c>
      <c r="AU236" t="str">
        <f t="shared" si="304"/>
        <v/>
      </c>
      <c r="AV236" s="6" t="str">
        <f t="shared" si="270"/>
        <v/>
      </c>
      <c r="AW236" s="317" t="str">
        <f t="shared" si="271"/>
        <v/>
      </c>
      <c r="AX236" s="158" t="str">
        <f t="shared" si="272"/>
        <v/>
      </c>
      <c r="AY236" s="158" t="str">
        <f t="shared" si="273"/>
        <v/>
      </c>
      <c r="AZ236" s="309" t="str">
        <f t="shared" si="260"/>
        <v/>
      </c>
      <c r="BA236" s="318" t="str">
        <f t="shared" si="274"/>
        <v/>
      </c>
      <c r="BB236" s="473" t="str">
        <f t="shared" si="275"/>
        <v/>
      </c>
      <c r="BC236" s="80" t="str">
        <f t="shared" si="326"/>
        <v/>
      </c>
      <c r="BD236" s="56">
        <f t="shared" si="276"/>
        <v>1</v>
      </c>
      <c r="BF236" s="56" t="str">
        <f t="shared" si="277"/>
        <v/>
      </c>
      <c r="BG236" s="56" t="str">
        <f t="shared" si="278"/>
        <v/>
      </c>
      <c r="BH236" s="6" t="str">
        <f t="shared" si="279"/>
        <v/>
      </c>
      <c r="BI236" s="6">
        <v>907</v>
      </c>
      <c r="BJ236" s="56" t="str">
        <f>Stam!F223</f>
        <v>907 Vrij</v>
      </c>
      <c r="BK236" s="6" t="str">
        <f t="shared" si="280"/>
        <v/>
      </c>
      <c r="BL236" s="56">
        <f t="shared" si="305"/>
        <v>999999</v>
      </c>
      <c r="BM236" s="183">
        <f t="shared" si="306"/>
        <v>99999.00000118</v>
      </c>
      <c r="BN236" s="61">
        <v>220</v>
      </c>
      <c r="BO236" s="6">
        <f t="shared" si="281"/>
        <v>999999</v>
      </c>
      <c r="BP236" s="6">
        <f t="shared" si="282"/>
        <v>999999</v>
      </c>
      <c r="BQ236" s="6" t="str">
        <f t="shared" si="307"/>
        <v>x</v>
      </c>
      <c r="BR236" s="206">
        <f t="shared" si="283"/>
        <v>99999.00000118</v>
      </c>
      <c r="BS236" s="6">
        <f t="shared" si="284"/>
        <v>99999.00000118</v>
      </c>
      <c r="BT236" s="6" t="str">
        <f t="shared" si="308"/>
        <v>x</v>
      </c>
      <c r="BU236" s="6" t="str">
        <f t="shared" si="285"/>
        <v/>
      </c>
      <c r="BW236" s="82">
        <f t="shared" si="309"/>
        <v>9999999999</v>
      </c>
      <c r="BX236" s="80" t="str">
        <f t="shared" si="286"/>
        <v>x</v>
      </c>
      <c r="BY236" s="80" t="str">
        <f t="shared" si="287"/>
        <v/>
      </c>
      <c r="BZ236" s="56" t="str">
        <f t="shared" si="310"/>
        <v/>
      </c>
      <c r="CA236" s="56" t="str">
        <f t="shared" si="311"/>
        <v/>
      </c>
      <c r="CB236" s="88">
        <f t="shared" si="312"/>
        <v>0</v>
      </c>
      <c r="CC236" s="56" t="str">
        <f t="shared" si="288"/>
        <v/>
      </c>
      <c r="CD236" s="56"/>
      <c r="CE236" s="56"/>
      <c r="CF236" s="56"/>
      <c r="CG236" s="56"/>
      <c r="CH236" s="169">
        <f t="shared" si="313"/>
        <v>9999999999</v>
      </c>
      <c r="CI236" s="170">
        <f t="shared" si="314"/>
        <v>9999999999</v>
      </c>
      <c r="CJ236" s="171">
        <f t="shared" si="315"/>
        <v>9999999999</v>
      </c>
      <c r="CK236" s="172" t="str">
        <f t="shared" si="316"/>
        <v/>
      </c>
      <c r="CL236" s="173" t="str">
        <f t="shared" si="289"/>
        <v>x</v>
      </c>
      <c r="CN236" s="6" t="str">
        <f t="shared" si="317"/>
        <v/>
      </c>
      <c r="CO236" s="293" t="e">
        <f t="shared" ca="1" si="327"/>
        <v>#N/A</v>
      </c>
      <c r="CP236" s="6" t="e">
        <f t="shared" ca="1" si="318"/>
        <v>#N/A</v>
      </c>
      <c r="CQ236" s="61">
        <v>220</v>
      </c>
      <c r="CR236" s="6">
        <f t="shared" si="290"/>
        <v>0</v>
      </c>
      <c r="CS236" s="6">
        <f t="shared" si="291"/>
        <v>0</v>
      </c>
      <c r="CT236" s="56" t="str">
        <f t="shared" si="292"/>
        <v/>
      </c>
      <c r="CU236" s="76">
        <f t="shared" si="293"/>
        <v>0</v>
      </c>
      <c r="CV236" s="76">
        <f t="shared" si="294"/>
        <v>0</v>
      </c>
      <c r="CX236" s="6" t="str">
        <f t="shared" si="295"/>
        <v/>
      </c>
      <c r="CY236" s="6" t="str">
        <f t="shared" si="296"/>
        <v/>
      </c>
      <c r="CZ236" s="6" t="str">
        <f t="shared" si="297"/>
        <v/>
      </c>
      <c r="DA236" s="6"/>
      <c r="DB236" s="6"/>
      <c r="DG236" s="56" t="str">
        <f t="shared" si="298"/>
        <v/>
      </c>
      <c r="DH236" s="6">
        <f t="shared" si="299"/>
        <v>0</v>
      </c>
      <c r="DK236" s="6">
        <f t="shared" si="335"/>
        <v>0</v>
      </c>
      <c r="DL236" s="6" t="e">
        <f t="shared" si="336"/>
        <v>#N/A</v>
      </c>
      <c r="DN236" s="6" t="e">
        <f t="shared" si="334"/>
        <v>#N/A</v>
      </c>
      <c r="DP236" s="6" t="str">
        <f t="shared" si="300"/>
        <v/>
      </c>
      <c r="DQ236" s="293">
        <f t="shared" ca="1" si="329"/>
        <v>230</v>
      </c>
      <c r="DR236" s="6" t="str">
        <f t="shared" ca="1" si="319"/>
        <v>x</v>
      </c>
      <c r="DU236" s="293" t="e">
        <f t="shared" ca="1" si="320"/>
        <v>#N/A</v>
      </c>
      <c r="DV236" s="5"/>
      <c r="DW236" s="293" t="e">
        <f t="shared" ca="1" si="330"/>
        <v>#N/A</v>
      </c>
      <c r="DZ236" s="293" t="e">
        <f t="shared" ca="1" si="321"/>
        <v>#N/A</v>
      </c>
      <c r="EA236" s="293" t="e">
        <f t="shared" ca="1" si="322"/>
        <v>#N/A</v>
      </c>
      <c r="EB236" s="293" t="e">
        <f t="shared" ca="1" si="323"/>
        <v>#N/A</v>
      </c>
      <c r="EE236" s="6" t="str">
        <f t="shared" si="324"/>
        <v/>
      </c>
      <c r="EF236" s="293" t="e">
        <f t="shared" ca="1" si="325"/>
        <v>#N/A</v>
      </c>
      <c r="EG236" s="6" t="e">
        <f t="shared" ca="1" si="301"/>
        <v>#N/A</v>
      </c>
    </row>
    <row r="237" spans="3:137" x14ac:dyDescent="0.2">
      <c r="C237" s="75"/>
      <c r="D237" s="184" t="str">
        <f t="shared" si="264"/>
        <v/>
      </c>
      <c r="E237" s="649" t="str">
        <f t="shared" si="332"/>
        <v/>
      </c>
      <c r="F237" s="607" t="str">
        <f t="shared" si="262"/>
        <v>x</v>
      </c>
      <c r="G237" s="650"/>
      <c r="H237" s="651"/>
      <c r="I237" s="651"/>
      <c r="J237" s="651"/>
      <c r="K237" s="652"/>
      <c r="L237" s="889"/>
      <c r="M237" s="889"/>
      <c r="N237" s="653"/>
      <c r="O237" s="651"/>
      <c r="P237" s="651"/>
      <c r="Q237" s="654"/>
      <c r="R237" s="655"/>
      <c r="S237" s="607" t="str">
        <f t="shared" si="265"/>
        <v/>
      </c>
      <c r="T237" s="656" t="str">
        <f t="shared" si="266"/>
        <v/>
      </c>
      <c r="U237" s="656" t="str">
        <f t="shared" si="302"/>
        <v/>
      </c>
      <c r="V237" s="656" t="str">
        <f t="shared" si="267"/>
        <v/>
      </c>
      <c r="W237" s="719"/>
      <c r="X237" s="660"/>
      <c r="Y237" s="656" t="str">
        <f t="shared" si="333"/>
        <v/>
      </c>
      <c r="Z237" s="659"/>
      <c r="AA237" s="654"/>
      <c r="AB237" s="656" t="str">
        <f t="shared" si="268"/>
        <v/>
      </c>
      <c r="AC237" s="661" t="str">
        <f t="shared" si="303"/>
        <v/>
      </c>
      <c r="AE237" s="658" t="str">
        <f t="shared" si="269"/>
        <v/>
      </c>
      <c r="AF237" s="659"/>
      <c r="AT237" s="805" t="str">
        <f t="shared" si="328"/>
        <v/>
      </c>
      <c r="AU237" t="str">
        <f t="shared" si="304"/>
        <v/>
      </c>
      <c r="AV237" s="6" t="str">
        <f t="shared" si="270"/>
        <v/>
      </c>
      <c r="AW237" s="317" t="str">
        <f t="shared" si="271"/>
        <v/>
      </c>
      <c r="AX237" s="158" t="str">
        <f t="shared" si="272"/>
        <v/>
      </c>
      <c r="AY237" s="158" t="str">
        <f t="shared" si="273"/>
        <v/>
      </c>
      <c r="AZ237" s="309" t="str">
        <f t="shared" si="260"/>
        <v/>
      </c>
      <c r="BA237" s="318" t="str">
        <f t="shared" si="274"/>
        <v/>
      </c>
      <c r="BB237" s="473" t="str">
        <f t="shared" si="275"/>
        <v/>
      </c>
      <c r="BC237" s="80" t="str">
        <f t="shared" si="326"/>
        <v/>
      </c>
      <c r="BD237" s="56">
        <f t="shared" si="276"/>
        <v>1</v>
      </c>
      <c r="BF237" s="56" t="str">
        <f t="shared" si="277"/>
        <v/>
      </c>
      <c r="BG237" s="56" t="str">
        <f t="shared" si="278"/>
        <v/>
      </c>
      <c r="BH237" s="6" t="str">
        <f t="shared" si="279"/>
        <v/>
      </c>
      <c r="BI237" s="6">
        <v>908</v>
      </c>
      <c r="BJ237" s="56" t="str">
        <f>Stam!F224</f>
        <v>908 Vrij</v>
      </c>
      <c r="BK237" s="6" t="str">
        <f t="shared" si="280"/>
        <v/>
      </c>
      <c r="BL237" s="56">
        <f t="shared" si="305"/>
        <v>999999</v>
      </c>
      <c r="BM237" s="183">
        <f t="shared" si="306"/>
        <v>99999.000001185006</v>
      </c>
      <c r="BN237" s="61">
        <v>221</v>
      </c>
      <c r="BO237" s="6">
        <f t="shared" si="281"/>
        <v>999999</v>
      </c>
      <c r="BP237" s="6">
        <f t="shared" si="282"/>
        <v>999999</v>
      </c>
      <c r="BQ237" s="6" t="str">
        <f t="shared" si="307"/>
        <v>x</v>
      </c>
      <c r="BR237" s="206">
        <f t="shared" si="283"/>
        <v>99999.000001185006</v>
      </c>
      <c r="BS237" s="6">
        <f t="shared" si="284"/>
        <v>99999.000001185006</v>
      </c>
      <c r="BT237" s="6" t="str">
        <f t="shared" si="308"/>
        <v>x</v>
      </c>
      <c r="BU237" s="6" t="str">
        <f t="shared" si="285"/>
        <v/>
      </c>
      <c r="BW237" s="82">
        <f t="shared" si="309"/>
        <v>9999999999</v>
      </c>
      <c r="BX237" s="80" t="str">
        <f t="shared" si="286"/>
        <v>x</v>
      </c>
      <c r="BY237" s="80" t="str">
        <f t="shared" si="287"/>
        <v/>
      </c>
      <c r="BZ237" s="56" t="str">
        <f t="shared" si="310"/>
        <v/>
      </c>
      <c r="CA237" s="56" t="str">
        <f t="shared" si="311"/>
        <v/>
      </c>
      <c r="CB237" s="88">
        <f t="shared" si="312"/>
        <v>0</v>
      </c>
      <c r="CC237" s="56" t="str">
        <f t="shared" si="288"/>
        <v/>
      </c>
      <c r="CD237" s="56"/>
      <c r="CE237" s="56"/>
      <c r="CF237" s="56"/>
      <c r="CG237" s="56"/>
      <c r="CH237" s="169">
        <f t="shared" si="313"/>
        <v>9999999999</v>
      </c>
      <c r="CI237" s="170">
        <f t="shared" si="314"/>
        <v>9999999999</v>
      </c>
      <c r="CJ237" s="171">
        <f t="shared" si="315"/>
        <v>9999999999</v>
      </c>
      <c r="CK237" s="172" t="str">
        <f t="shared" si="316"/>
        <v/>
      </c>
      <c r="CL237" s="173" t="str">
        <f t="shared" si="289"/>
        <v>x</v>
      </c>
      <c r="CN237" s="6" t="str">
        <f t="shared" si="317"/>
        <v/>
      </c>
      <c r="CO237" s="293" t="e">
        <f t="shared" ca="1" si="327"/>
        <v>#N/A</v>
      </c>
      <c r="CP237" s="6" t="e">
        <f t="shared" ca="1" si="318"/>
        <v>#N/A</v>
      </c>
      <c r="CQ237" s="61">
        <v>221</v>
      </c>
      <c r="CR237" s="6">
        <f t="shared" si="290"/>
        <v>0</v>
      </c>
      <c r="CS237" s="6">
        <f t="shared" si="291"/>
        <v>0</v>
      </c>
      <c r="CT237" s="56" t="str">
        <f t="shared" si="292"/>
        <v/>
      </c>
      <c r="CU237" s="76">
        <f t="shared" si="293"/>
        <v>0</v>
      </c>
      <c r="CV237" s="76">
        <f t="shared" si="294"/>
        <v>0</v>
      </c>
      <c r="CX237" s="6" t="str">
        <f t="shared" si="295"/>
        <v/>
      </c>
      <c r="CY237" s="6" t="str">
        <f t="shared" si="296"/>
        <v/>
      </c>
      <c r="CZ237" s="6" t="str">
        <f t="shared" si="297"/>
        <v/>
      </c>
      <c r="DA237" s="6"/>
      <c r="DB237" s="6"/>
      <c r="DG237" s="56" t="str">
        <f t="shared" si="298"/>
        <v/>
      </c>
      <c r="DH237" s="6">
        <f t="shared" si="299"/>
        <v>0</v>
      </c>
      <c r="DK237" s="6">
        <f t="shared" si="335"/>
        <v>0</v>
      </c>
      <c r="DL237" s="6" t="e">
        <f t="shared" si="336"/>
        <v>#N/A</v>
      </c>
      <c r="DN237" s="6" t="e">
        <f t="shared" si="334"/>
        <v>#N/A</v>
      </c>
      <c r="DP237" s="6" t="str">
        <f t="shared" si="300"/>
        <v/>
      </c>
      <c r="DQ237" s="293">
        <f t="shared" ca="1" si="329"/>
        <v>231</v>
      </c>
      <c r="DR237" s="6" t="str">
        <f t="shared" ca="1" si="319"/>
        <v>x</v>
      </c>
      <c r="DU237" s="293" t="e">
        <f t="shared" ca="1" si="320"/>
        <v>#N/A</v>
      </c>
      <c r="DV237" s="5"/>
      <c r="DW237" s="293" t="e">
        <f t="shared" ca="1" si="330"/>
        <v>#N/A</v>
      </c>
      <c r="DZ237" s="293" t="e">
        <f t="shared" ca="1" si="321"/>
        <v>#N/A</v>
      </c>
      <c r="EA237" s="293" t="e">
        <f t="shared" ca="1" si="322"/>
        <v>#N/A</v>
      </c>
      <c r="EB237" s="293" t="e">
        <f t="shared" ca="1" si="323"/>
        <v>#N/A</v>
      </c>
      <c r="EE237" s="6" t="str">
        <f t="shared" si="324"/>
        <v/>
      </c>
      <c r="EF237" s="293" t="e">
        <f t="shared" ca="1" si="325"/>
        <v>#N/A</v>
      </c>
      <c r="EG237" s="6" t="e">
        <f t="shared" ca="1" si="301"/>
        <v>#N/A</v>
      </c>
    </row>
    <row r="238" spans="3:137" x14ac:dyDescent="0.2">
      <c r="C238" s="75"/>
      <c r="D238" s="184" t="str">
        <f t="shared" si="264"/>
        <v/>
      </c>
      <c r="E238" s="649" t="str">
        <f t="shared" si="332"/>
        <v/>
      </c>
      <c r="F238" s="607" t="str">
        <f t="shared" si="262"/>
        <v>x</v>
      </c>
      <c r="G238" s="650"/>
      <c r="H238" s="651"/>
      <c r="I238" s="651"/>
      <c r="J238" s="651"/>
      <c r="K238" s="652"/>
      <c r="L238" s="889"/>
      <c r="M238" s="889"/>
      <c r="N238" s="653"/>
      <c r="O238" s="651"/>
      <c r="P238" s="651"/>
      <c r="Q238" s="654"/>
      <c r="R238" s="655"/>
      <c r="S238" s="607" t="str">
        <f t="shared" si="265"/>
        <v/>
      </c>
      <c r="T238" s="656" t="str">
        <f t="shared" si="266"/>
        <v/>
      </c>
      <c r="U238" s="656" t="str">
        <f t="shared" si="302"/>
        <v/>
      </c>
      <c r="V238" s="656" t="str">
        <f t="shared" si="267"/>
        <v/>
      </c>
      <c r="W238" s="719"/>
      <c r="X238" s="660"/>
      <c r="Y238" s="656" t="str">
        <f t="shared" si="333"/>
        <v/>
      </c>
      <c r="Z238" s="659"/>
      <c r="AA238" s="654"/>
      <c r="AB238" s="656" t="str">
        <f t="shared" si="268"/>
        <v/>
      </c>
      <c r="AC238" s="661" t="str">
        <f t="shared" si="303"/>
        <v/>
      </c>
      <c r="AE238" s="658" t="str">
        <f t="shared" si="269"/>
        <v/>
      </c>
      <c r="AF238" s="659"/>
      <c r="AT238" s="805" t="str">
        <f t="shared" si="328"/>
        <v/>
      </c>
      <c r="AU238" t="str">
        <f t="shared" si="304"/>
        <v/>
      </c>
      <c r="AV238" s="6" t="str">
        <f t="shared" si="270"/>
        <v/>
      </c>
      <c r="AW238" s="317" t="str">
        <f t="shared" si="271"/>
        <v/>
      </c>
      <c r="AX238" s="158" t="str">
        <f t="shared" si="272"/>
        <v/>
      </c>
      <c r="AY238" s="158" t="str">
        <f t="shared" si="273"/>
        <v/>
      </c>
      <c r="AZ238" s="309" t="str">
        <f t="shared" si="260"/>
        <v/>
      </c>
      <c r="BA238" s="318" t="str">
        <f t="shared" si="274"/>
        <v/>
      </c>
      <c r="BB238" s="473" t="str">
        <f t="shared" si="275"/>
        <v/>
      </c>
      <c r="BC238" s="80" t="str">
        <f t="shared" si="326"/>
        <v/>
      </c>
      <c r="BD238" s="56">
        <f t="shared" si="276"/>
        <v>1</v>
      </c>
      <c r="BF238" s="56" t="str">
        <f t="shared" si="277"/>
        <v/>
      </c>
      <c r="BG238" s="56" t="str">
        <f t="shared" si="278"/>
        <v/>
      </c>
      <c r="BH238" s="6" t="str">
        <f t="shared" si="279"/>
        <v/>
      </c>
      <c r="BI238" s="6">
        <v>909</v>
      </c>
      <c r="BJ238" s="56" t="str">
        <f>Stam!F225</f>
        <v>909 Vrij</v>
      </c>
      <c r="BK238" s="6" t="str">
        <f t="shared" si="280"/>
        <v/>
      </c>
      <c r="BL238" s="56">
        <f t="shared" si="305"/>
        <v>999999</v>
      </c>
      <c r="BM238" s="183">
        <f t="shared" si="306"/>
        <v>99999.000001189997</v>
      </c>
      <c r="BN238" s="61">
        <v>222</v>
      </c>
      <c r="BO238" s="6">
        <f t="shared" si="281"/>
        <v>999999</v>
      </c>
      <c r="BP238" s="6">
        <f t="shared" si="282"/>
        <v>999999</v>
      </c>
      <c r="BQ238" s="6" t="str">
        <f t="shared" si="307"/>
        <v>x</v>
      </c>
      <c r="BR238" s="206">
        <f t="shared" si="283"/>
        <v>99999.000001189997</v>
      </c>
      <c r="BS238" s="6">
        <f t="shared" si="284"/>
        <v>99999.000001189997</v>
      </c>
      <c r="BT238" s="6" t="str">
        <f t="shared" si="308"/>
        <v>x</v>
      </c>
      <c r="BU238" s="6" t="str">
        <f t="shared" si="285"/>
        <v/>
      </c>
      <c r="BW238" s="82">
        <f t="shared" si="309"/>
        <v>9999999999</v>
      </c>
      <c r="BX238" s="80" t="str">
        <f t="shared" si="286"/>
        <v>x</v>
      </c>
      <c r="BY238" s="80" t="str">
        <f t="shared" si="287"/>
        <v/>
      </c>
      <c r="BZ238" s="56" t="str">
        <f t="shared" si="310"/>
        <v/>
      </c>
      <c r="CA238" s="56" t="str">
        <f t="shared" si="311"/>
        <v/>
      </c>
      <c r="CB238" s="88">
        <f t="shared" si="312"/>
        <v>0</v>
      </c>
      <c r="CC238" s="56" t="str">
        <f t="shared" si="288"/>
        <v/>
      </c>
      <c r="CD238" s="56"/>
      <c r="CE238" s="56"/>
      <c r="CF238" s="56"/>
      <c r="CG238" s="56"/>
      <c r="CH238" s="169">
        <f t="shared" si="313"/>
        <v>9999999999</v>
      </c>
      <c r="CI238" s="170">
        <f t="shared" si="314"/>
        <v>9999999999</v>
      </c>
      <c r="CJ238" s="171">
        <f t="shared" si="315"/>
        <v>9999999999</v>
      </c>
      <c r="CK238" s="172" t="str">
        <f t="shared" si="316"/>
        <v/>
      </c>
      <c r="CL238" s="173" t="str">
        <f t="shared" si="289"/>
        <v>x</v>
      </c>
      <c r="CN238" s="6" t="str">
        <f t="shared" si="317"/>
        <v/>
      </c>
      <c r="CO238" s="293" t="e">
        <f t="shared" ca="1" si="327"/>
        <v>#N/A</v>
      </c>
      <c r="CP238" s="6" t="e">
        <f t="shared" ca="1" si="318"/>
        <v>#N/A</v>
      </c>
      <c r="CQ238" s="61">
        <v>222</v>
      </c>
      <c r="CR238" s="6">
        <f t="shared" si="290"/>
        <v>0</v>
      </c>
      <c r="CS238" s="6">
        <f t="shared" si="291"/>
        <v>0</v>
      </c>
      <c r="CT238" s="56" t="str">
        <f t="shared" si="292"/>
        <v/>
      </c>
      <c r="CU238" s="76">
        <f t="shared" si="293"/>
        <v>0</v>
      </c>
      <c r="CV238" s="76">
        <f t="shared" si="294"/>
        <v>0</v>
      </c>
      <c r="CX238" s="6" t="str">
        <f t="shared" si="295"/>
        <v/>
      </c>
      <c r="CY238" s="6" t="str">
        <f t="shared" si="296"/>
        <v/>
      </c>
      <c r="CZ238" s="6" t="str">
        <f t="shared" si="297"/>
        <v/>
      </c>
      <c r="DA238" s="6"/>
      <c r="DB238" s="6"/>
      <c r="DG238" s="56" t="str">
        <f t="shared" si="298"/>
        <v/>
      </c>
      <c r="DH238" s="6">
        <f t="shared" si="299"/>
        <v>0</v>
      </c>
      <c r="DK238" s="6">
        <f t="shared" si="335"/>
        <v>0</v>
      </c>
      <c r="DL238" s="6" t="e">
        <f t="shared" si="336"/>
        <v>#N/A</v>
      </c>
      <c r="DN238" s="6" t="e">
        <f t="shared" si="334"/>
        <v>#N/A</v>
      </c>
      <c r="DP238" s="6" t="str">
        <f t="shared" si="300"/>
        <v/>
      </c>
      <c r="DQ238" s="293">
        <f t="shared" ca="1" si="329"/>
        <v>232</v>
      </c>
      <c r="DR238" s="6" t="str">
        <f t="shared" ca="1" si="319"/>
        <v>x</v>
      </c>
      <c r="DU238" s="293" t="e">
        <f t="shared" ca="1" si="320"/>
        <v>#N/A</v>
      </c>
      <c r="DV238" s="5"/>
      <c r="DW238" s="293" t="e">
        <f t="shared" ca="1" si="330"/>
        <v>#N/A</v>
      </c>
      <c r="DZ238" s="293" t="e">
        <f t="shared" ca="1" si="321"/>
        <v>#N/A</v>
      </c>
      <c r="EA238" s="293" t="e">
        <f t="shared" ca="1" si="322"/>
        <v>#N/A</v>
      </c>
      <c r="EB238" s="293" t="e">
        <f t="shared" ca="1" si="323"/>
        <v>#N/A</v>
      </c>
      <c r="EE238" s="6" t="str">
        <f t="shared" si="324"/>
        <v/>
      </c>
      <c r="EF238" s="293" t="e">
        <f t="shared" ca="1" si="325"/>
        <v>#N/A</v>
      </c>
      <c r="EG238" s="6" t="e">
        <f t="shared" ca="1" si="301"/>
        <v>#N/A</v>
      </c>
    </row>
    <row r="239" spans="3:137" x14ac:dyDescent="0.2">
      <c r="C239" s="75"/>
      <c r="D239" s="184" t="str">
        <f t="shared" si="264"/>
        <v/>
      </c>
      <c r="E239" s="649" t="str">
        <f t="shared" si="332"/>
        <v/>
      </c>
      <c r="F239" s="607" t="str">
        <f t="shared" si="262"/>
        <v>x</v>
      </c>
      <c r="G239" s="650"/>
      <c r="H239" s="651"/>
      <c r="I239" s="651"/>
      <c r="J239" s="651"/>
      <c r="K239" s="652"/>
      <c r="L239" s="889"/>
      <c r="M239" s="889"/>
      <c r="N239" s="653"/>
      <c r="O239" s="651"/>
      <c r="P239" s="651"/>
      <c r="Q239" s="654"/>
      <c r="R239" s="655"/>
      <c r="S239" s="607" t="str">
        <f t="shared" si="265"/>
        <v/>
      </c>
      <c r="T239" s="656" t="str">
        <f t="shared" si="266"/>
        <v/>
      </c>
      <c r="U239" s="656" t="str">
        <f t="shared" si="302"/>
        <v/>
      </c>
      <c r="V239" s="656" t="str">
        <f t="shared" si="267"/>
        <v/>
      </c>
      <c r="W239" s="719"/>
      <c r="X239" s="660"/>
      <c r="Y239" s="656" t="str">
        <f t="shared" si="333"/>
        <v/>
      </c>
      <c r="Z239" s="659"/>
      <c r="AA239" s="654"/>
      <c r="AB239" s="656" t="str">
        <f t="shared" si="268"/>
        <v/>
      </c>
      <c r="AC239" s="661" t="str">
        <f t="shared" si="303"/>
        <v/>
      </c>
      <c r="AE239" s="658" t="str">
        <f t="shared" si="269"/>
        <v/>
      </c>
      <c r="AF239" s="659"/>
      <c r="AT239" s="805" t="str">
        <f t="shared" si="328"/>
        <v/>
      </c>
      <c r="AU239" t="str">
        <f t="shared" si="304"/>
        <v/>
      </c>
      <c r="AV239" s="6" t="str">
        <f t="shared" si="270"/>
        <v/>
      </c>
      <c r="AW239" s="317" t="str">
        <f t="shared" si="271"/>
        <v/>
      </c>
      <c r="AX239" s="158" t="str">
        <f t="shared" si="272"/>
        <v/>
      </c>
      <c r="AY239" s="158" t="str">
        <f t="shared" si="273"/>
        <v/>
      </c>
      <c r="AZ239" s="309" t="str">
        <f t="shared" si="260"/>
        <v/>
      </c>
      <c r="BA239" s="318" t="str">
        <f t="shared" si="274"/>
        <v/>
      </c>
      <c r="BB239" s="473" t="str">
        <f t="shared" si="275"/>
        <v/>
      </c>
      <c r="BC239" s="80" t="str">
        <f t="shared" si="326"/>
        <v/>
      </c>
      <c r="BD239" s="56">
        <f t="shared" si="276"/>
        <v>1</v>
      </c>
      <c r="BF239" s="56" t="str">
        <f t="shared" si="277"/>
        <v/>
      </c>
      <c r="BG239" s="56" t="str">
        <f t="shared" si="278"/>
        <v/>
      </c>
      <c r="BH239" s="6" t="str">
        <f t="shared" si="279"/>
        <v/>
      </c>
      <c r="BI239" s="6">
        <v>910</v>
      </c>
      <c r="BJ239" s="56" t="str">
        <f>Stam!F226</f>
        <v>910 Vrij</v>
      </c>
      <c r="BK239" s="6" t="str">
        <f t="shared" si="280"/>
        <v/>
      </c>
      <c r="BL239" s="56">
        <f t="shared" si="305"/>
        <v>999999</v>
      </c>
      <c r="BM239" s="183">
        <f t="shared" si="306"/>
        <v>99999.000001195003</v>
      </c>
      <c r="BN239" s="61">
        <v>223</v>
      </c>
      <c r="BO239" s="6">
        <f t="shared" si="281"/>
        <v>999999</v>
      </c>
      <c r="BP239" s="6">
        <f t="shared" si="282"/>
        <v>999999</v>
      </c>
      <c r="BQ239" s="6" t="str">
        <f t="shared" si="307"/>
        <v>x</v>
      </c>
      <c r="BR239" s="206">
        <f t="shared" si="283"/>
        <v>99999.000001195003</v>
      </c>
      <c r="BS239" s="6">
        <f t="shared" si="284"/>
        <v>99999.000001195003</v>
      </c>
      <c r="BT239" s="6" t="str">
        <f t="shared" si="308"/>
        <v>x</v>
      </c>
      <c r="BU239" s="6" t="str">
        <f t="shared" si="285"/>
        <v/>
      </c>
      <c r="BW239" s="82">
        <f t="shared" si="309"/>
        <v>9999999999</v>
      </c>
      <c r="BX239" s="80" t="str">
        <f t="shared" si="286"/>
        <v>x</v>
      </c>
      <c r="BY239" s="80" t="str">
        <f t="shared" si="287"/>
        <v/>
      </c>
      <c r="BZ239" s="56" t="str">
        <f t="shared" si="310"/>
        <v/>
      </c>
      <c r="CA239" s="56" t="str">
        <f t="shared" si="311"/>
        <v/>
      </c>
      <c r="CB239" s="88">
        <f t="shared" si="312"/>
        <v>0</v>
      </c>
      <c r="CC239" s="56" t="str">
        <f t="shared" si="288"/>
        <v/>
      </c>
      <c r="CD239" s="56"/>
      <c r="CE239" s="56"/>
      <c r="CF239" s="56"/>
      <c r="CG239" s="56"/>
      <c r="CH239" s="169">
        <f t="shared" si="313"/>
        <v>9999999999</v>
      </c>
      <c r="CI239" s="170">
        <f t="shared" si="314"/>
        <v>9999999999</v>
      </c>
      <c r="CJ239" s="171">
        <f t="shared" si="315"/>
        <v>9999999999</v>
      </c>
      <c r="CK239" s="172" t="str">
        <f t="shared" si="316"/>
        <v/>
      </c>
      <c r="CL239" s="173" t="str">
        <f t="shared" si="289"/>
        <v>x</v>
      </c>
      <c r="CN239" s="6" t="str">
        <f t="shared" si="317"/>
        <v/>
      </c>
      <c r="CO239" s="293" t="e">
        <f t="shared" ca="1" si="327"/>
        <v>#N/A</v>
      </c>
      <c r="CP239" s="6" t="e">
        <f t="shared" ca="1" si="318"/>
        <v>#N/A</v>
      </c>
      <c r="CQ239" s="61">
        <v>223</v>
      </c>
      <c r="CR239" s="6">
        <f t="shared" si="290"/>
        <v>0</v>
      </c>
      <c r="CS239" s="6">
        <f t="shared" si="291"/>
        <v>0</v>
      </c>
      <c r="CT239" s="56" t="str">
        <f t="shared" si="292"/>
        <v/>
      </c>
      <c r="CU239" s="76">
        <f t="shared" si="293"/>
        <v>0</v>
      </c>
      <c r="CV239" s="76">
        <f t="shared" si="294"/>
        <v>0</v>
      </c>
      <c r="CX239" s="6" t="str">
        <f t="shared" si="295"/>
        <v/>
      </c>
      <c r="CY239" s="6" t="str">
        <f t="shared" si="296"/>
        <v/>
      </c>
      <c r="CZ239" s="6" t="str">
        <f t="shared" si="297"/>
        <v/>
      </c>
      <c r="DA239" s="6"/>
      <c r="DB239" s="6"/>
      <c r="DG239" s="56" t="str">
        <f t="shared" si="298"/>
        <v/>
      </c>
      <c r="DH239" s="6">
        <f t="shared" si="299"/>
        <v>0</v>
      </c>
      <c r="DK239" s="6">
        <f t="shared" si="335"/>
        <v>0</v>
      </c>
      <c r="DL239" s="6" t="e">
        <f t="shared" si="336"/>
        <v>#N/A</v>
      </c>
      <c r="DN239" s="6" t="e">
        <f t="shared" si="334"/>
        <v>#N/A</v>
      </c>
      <c r="DP239" s="6" t="str">
        <f t="shared" si="300"/>
        <v/>
      </c>
      <c r="DQ239" s="293">
        <f t="shared" ca="1" si="329"/>
        <v>233</v>
      </c>
      <c r="DR239" s="6" t="str">
        <f t="shared" ca="1" si="319"/>
        <v>x</v>
      </c>
      <c r="DU239" s="293" t="e">
        <f t="shared" ca="1" si="320"/>
        <v>#N/A</v>
      </c>
      <c r="DV239" s="5"/>
      <c r="DW239" s="293" t="e">
        <f t="shared" ca="1" si="330"/>
        <v>#N/A</v>
      </c>
      <c r="DZ239" s="293" t="e">
        <f t="shared" ca="1" si="321"/>
        <v>#N/A</v>
      </c>
      <c r="EA239" s="293" t="e">
        <f t="shared" ca="1" si="322"/>
        <v>#N/A</v>
      </c>
      <c r="EB239" s="293" t="e">
        <f t="shared" ca="1" si="323"/>
        <v>#N/A</v>
      </c>
      <c r="EE239" s="6" t="str">
        <f t="shared" si="324"/>
        <v/>
      </c>
      <c r="EF239" s="293" t="e">
        <f t="shared" ca="1" si="325"/>
        <v>#N/A</v>
      </c>
      <c r="EG239" s="6" t="e">
        <f t="shared" ca="1" si="301"/>
        <v>#N/A</v>
      </c>
    </row>
    <row r="240" spans="3:137" x14ac:dyDescent="0.2">
      <c r="C240" s="75"/>
      <c r="D240" s="184" t="str">
        <f t="shared" si="264"/>
        <v/>
      </c>
      <c r="E240" s="649" t="str">
        <f t="shared" si="332"/>
        <v/>
      </c>
      <c r="F240" s="607" t="str">
        <f t="shared" si="262"/>
        <v>x</v>
      </c>
      <c r="G240" s="650"/>
      <c r="H240" s="651"/>
      <c r="I240" s="651"/>
      <c r="J240" s="651"/>
      <c r="K240" s="652"/>
      <c r="L240" s="889"/>
      <c r="M240" s="889"/>
      <c r="N240" s="653"/>
      <c r="O240" s="651"/>
      <c r="P240" s="651"/>
      <c r="Q240" s="654"/>
      <c r="R240" s="655"/>
      <c r="S240" s="607" t="str">
        <f t="shared" si="265"/>
        <v/>
      </c>
      <c r="T240" s="656" t="str">
        <f t="shared" si="266"/>
        <v/>
      </c>
      <c r="U240" s="656" t="str">
        <f t="shared" si="302"/>
        <v/>
      </c>
      <c r="V240" s="656" t="str">
        <f t="shared" si="267"/>
        <v/>
      </c>
      <c r="W240" s="719"/>
      <c r="X240" s="660"/>
      <c r="Y240" s="656" t="str">
        <f t="shared" si="333"/>
        <v/>
      </c>
      <c r="Z240" s="659"/>
      <c r="AA240" s="654"/>
      <c r="AB240" s="656" t="str">
        <f t="shared" si="268"/>
        <v/>
      </c>
      <c r="AC240" s="661" t="str">
        <f t="shared" si="303"/>
        <v/>
      </c>
      <c r="AE240" s="658" t="str">
        <f t="shared" si="269"/>
        <v/>
      </c>
      <c r="AF240" s="659"/>
      <c r="AT240" s="805" t="str">
        <f t="shared" si="328"/>
        <v/>
      </c>
      <c r="AU240" t="str">
        <f t="shared" si="304"/>
        <v/>
      </c>
      <c r="AV240" s="6" t="str">
        <f t="shared" si="270"/>
        <v/>
      </c>
      <c r="AW240" s="317" t="str">
        <f t="shared" si="271"/>
        <v/>
      </c>
      <c r="AX240" s="158" t="str">
        <f t="shared" si="272"/>
        <v/>
      </c>
      <c r="AY240" s="158" t="str">
        <f t="shared" si="273"/>
        <v/>
      </c>
      <c r="AZ240" s="309" t="str">
        <f t="shared" si="260"/>
        <v/>
      </c>
      <c r="BA240" s="318" t="str">
        <f t="shared" si="274"/>
        <v/>
      </c>
      <c r="BB240" s="473" t="str">
        <f t="shared" si="275"/>
        <v/>
      </c>
      <c r="BC240" s="80" t="str">
        <f t="shared" si="326"/>
        <v/>
      </c>
      <c r="BD240" s="56">
        <f t="shared" si="276"/>
        <v>1</v>
      </c>
      <c r="BF240" s="56" t="str">
        <f t="shared" si="277"/>
        <v/>
      </c>
      <c r="BG240" s="56" t="str">
        <f t="shared" si="278"/>
        <v/>
      </c>
      <c r="BH240" s="6" t="str">
        <f t="shared" si="279"/>
        <v/>
      </c>
      <c r="BI240" s="6">
        <v>920</v>
      </c>
      <c r="BJ240" s="56" t="str">
        <f>Stam!F227</f>
        <v>920 Vrij</v>
      </c>
      <c r="BK240" s="6" t="str">
        <f t="shared" si="280"/>
        <v/>
      </c>
      <c r="BL240" s="56">
        <f t="shared" si="305"/>
        <v>999999</v>
      </c>
      <c r="BM240" s="183">
        <f t="shared" si="306"/>
        <v>99999.000001199995</v>
      </c>
      <c r="BN240" s="61">
        <v>224</v>
      </c>
      <c r="BO240" s="6">
        <f t="shared" si="281"/>
        <v>999999</v>
      </c>
      <c r="BP240" s="6">
        <f t="shared" si="282"/>
        <v>999999</v>
      </c>
      <c r="BQ240" s="6" t="str">
        <f t="shared" si="307"/>
        <v>x</v>
      </c>
      <c r="BR240" s="206">
        <f t="shared" si="283"/>
        <v>99999.000001199995</v>
      </c>
      <c r="BS240" s="6">
        <f t="shared" si="284"/>
        <v>99999.000001199995</v>
      </c>
      <c r="BT240" s="6" t="str">
        <f t="shared" si="308"/>
        <v>x</v>
      </c>
      <c r="BU240" s="6" t="str">
        <f t="shared" si="285"/>
        <v/>
      </c>
      <c r="BW240" s="82">
        <f t="shared" si="309"/>
        <v>9999999999</v>
      </c>
      <c r="BX240" s="80" t="str">
        <f t="shared" si="286"/>
        <v>x</v>
      </c>
      <c r="BY240" s="80" t="str">
        <f t="shared" si="287"/>
        <v/>
      </c>
      <c r="BZ240" s="56" t="str">
        <f t="shared" si="310"/>
        <v/>
      </c>
      <c r="CA240" s="56" t="str">
        <f t="shared" si="311"/>
        <v/>
      </c>
      <c r="CB240" s="88">
        <f t="shared" si="312"/>
        <v>0</v>
      </c>
      <c r="CC240" s="56" t="str">
        <f t="shared" si="288"/>
        <v/>
      </c>
      <c r="CD240" s="56"/>
      <c r="CE240" s="56"/>
      <c r="CF240" s="56"/>
      <c r="CG240" s="56"/>
      <c r="CH240" s="169">
        <f t="shared" si="313"/>
        <v>9999999999</v>
      </c>
      <c r="CI240" s="170">
        <f t="shared" si="314"/>
        <v>9999999999</v>
      </c>
      <c r="CJ240" s="171">
        <f t="shared" si="315"/>
        <v>9999999999</v>
      </c>
      <c r="CK240" s="172" t="str">
        <f t="shared" si="316"/>
        <v/>
      </c>
      <c r="CL240" s="173" t="str">
        <f t="shared" si="289"/>
        <v>x</v>
      </c>
      <c r="CN240" s="6" t="str">
        <f t="shared" si="317"/>
        <v/>
      </c>
      <c r="CO240" s="293" t="e">
        <f t="shared" ca="1" si="327"/>
        <v>#N/A</v>
      </c>
      <c r="CP240" s="6" t="e">
        <f t="shared" ca="1" si="318"/>
        <v>#N/A</v>
      </c>
      <c r="CQ240" s="61">
        <v>224</v>
      </c>
      <c r="CR240" s="6">
        <f t="shared" si="290"/>
        <v>0</v>
      </c>
      <c r="CS240" s="6">
        <f t="shared" si="291"/>
        <v>0</v>
      </c>
      <c r="CT240" s="56" t="str">
        <f t="shared" si="292"/>
        <v/>
      </c>
      <c r="CU240" s="76">
        <f t="shared" si="293"/>
        <v>0</v>
      </c>
      <c r="CV240" s="76">
        <f t="shared" si="294"/>
        <v>0</v>
      </c>
      <c r="CX240" s="6" t="str">
        <f t="shared" si="295"/>
        <v/>
      </c>
      <c r="CY240" s="6" t="str">
        <f t="shared" si="296"/>
        <v/>
      </c>
      <c r="CZ240" s="6" t="str">
        <f t="shared" si="297"/>
        <v/>
      </c>
      <c r="DA240" s="6"/>
      <c r="DB240" s="6"/>
      <c r="DG240" s="56" t="str">
        <f t="shared" si="298"/>
        <v/>
      </c>
      <c r="DH240" s="6">
        <f t="shared" si="299"/>
        <v>0</v>
      </c>
      <c r="DK240" s="6">
        <f t="shared" si="335"/>
        <v>0</v>
      </c>
      <c r="DL240" s="6" t="e">
        <f t="shared" si="336"/>
        <v>#N/A</v>
      </c>
      <c r="DN240" s="6" t="e">
        <f t="shared" si="334"/>
        <v>#N/A</v>
      </c>
      <c r="DP240" s="6" t="str">
        <f t="shared" si="300"/>
        <v/>
      </c>
      <c r="DQ240" s="293">
        <f t="shared" ca="1" si="329"/>
        <v>234</v>
      </c>
      <c r="DR240" s="6" t="str">
        <f t="shared" ca="1" si="319"/>
        <v>x</v>
      </c>
      <c r="DU240" s="293" t="e">
        <f t="shared" ca="1" si="320"/>
        <v>#N/A</v>
      </c>
      <c r="DV240" s="5"/>
      <c r="DW240" s="293" t="e">
        <f t="shared" ca="1" si="330"/>
        <v>#N/A</v>
      </c>
      <c r="DZ240" s="293" t="e">
        <f t="shared" ca="1" si="321"/>
        <v>#N/A</v>
      </c>
      <c r="EA240" s="293" t="e">
        <f t="shared" ca="1" si="322"/>
        <v>#N/A</v>
      </c>
      <c r="EB240" s="293" t="e">
        <f t="shared" ca="1" si="323"/>
        <v>#N/A</v>
      </c>
      <c r="EE240" s="6" t="str">
        <f t="shared" si="324"/>
        <v/>
      </c>
      <c r="EF240" s="293" t="e">
        <f t="shared" ca="1" si="325"/>
        <v>#N/A</v>
      </c>
      <c r="EG240" s="6" t="e">
        <f t="shared" ca="1" si="301"/>
        <v>#N/A</v>
      </c>
    </row>
    <row r="241" spans="3:137" x14ac:dyDescent="0.2">
      <c r="C241" s="75"/>
      <c r="D241" s="184" t="str">
        <f t="shared" si="264"/>
        <v/>
      </c>
      <c r="E241" s="649" t="str">
        <f t="shared" si="332"/>
        <v/>
      </c>
      <c r="F241" s="607" t="str">
        <f t="shared" si="262"/>
        <v>x</v>
      </c>
      <c r="G241" s="650"/>
      <c r="H241" s="651"/>
      <c r="I241" s="651"/>
      <c r="J241" s="651"/>
      <c r="K241" s="652"/>
      <c r="L241" s="889"/>
      <c r="M241" s="889"/>
      <c r="N241" s="653"/>
      <c r="O241" s="651"/>
      <c r="P241" s="651"/>
      <c r="Q241" s="654"/>
      <c r="R241" s="655"/>
      <c r="S241" s="607" t="str">
        <f t="shared" si="265"/>
        <v/>
      </c>
      <c r="T241" s="656" t="str">
        <f t="shared" si="266"/>
        <v/>
      </c>
      <c r="U241" s="656" t="str">
        <f t="shared" si="302"/>
        <v/>
      </c>
      <c r="V241" s="656" t="str">
        <f t="shared" si="267"/>
        <v/>
      </c>
      <c r="W241" s="719"/>
      <c r="X241" s="660"/>
      <c r="Y241" s="656" t="str">
        <f t="shared" si="333"/>
        <v/>
      </c>
      <c r="Z241" s="659"/>
      <c r="AA241" s="654"/>
      <c r="AB241" s="656" t="str">
        <f t="shared" si="268"/>
        <v/>
      </c>
      <c r="AC241" s="661" t="str">
        <f t="shared" si="303"/>
        <v/>
      </c>
      <c r="AE241" s="658" t="str">
        <f t="shared" si="269"/>
        <v/>
      </c>
      <c r="AF241" s="659"/>
      <c r="AT241" s="805" t="str">
        <f t="shared" si="328"/>
        <v/>
      </c>
      <c r="AU241" t="str">
        <f t="shared" si="304"/>
        <v/>
      </c>
      <c r="AV241" s="6" t="str">
        <f t="shared" si="270"/>
        <v/>
      </c>
      <c r="AW241" s="317" t="str">
        <f t="shared" si="271"/>
        <v/>
      </c>
      <c r="AX241" s="158" t="str">
        <f t="shared" si="272"/>
        <v/>
      </c>
      <c r="AY241" s="158" t="str">
        <f t="shared" si="273"/>
        <v/>
      </c>
      <c r="AZ241" s="309" t="str">
        <f t="shared" si="260"/>
        <v/>
      </c>
      <c r="BA241" s="318" t="str">
        <f t="shared" si="274"/>
        <v/>
      </c>
      <c r="BB241" s="473" t="str">
        <f t="shared" si="275"/>
        <v/>
      </c>
      <c r="BC241" s="80" t="str">
        <f t="shared" si="326"/>
        <v/>
      </c>
      <c r="BD241" s="56">
        <f t="shared" si="276"/>
        <v>1</v>
      </c>
      <c r="BF241" s="56" t="str">
        <f t="shared" si="277"/>
        <v/>
      </c>
      <c r="BG241" s="56" t="str">
        <f t="shared" si="278"/>
        <v/>
      </c>
      <c r="BH241" s="6" t="str">
        <f t="shared" si="279"/>
        <v/>
      </c>
      <c r="BI241" s="6">
        <v>930</v>
      </c>
      <c r="BJ241" s="56" t="str">
        <f>Stam!F228</f>
        <v>930 Verkopen activa</v>
      </c>
      <c r="BK241" s="6" t="str">
        <f t="shared" si="280"/>
        <v/>
      </c>
      <c r="BL241" s="56">
        <f t="shared" si="305"/>
        <v>999999</v>
      </c>
      <c r="BM241" s="183">
        <f t="shared" si="306"/>
        <v>99999.000001205</v>
      </c>
      <c r="BN241" s="61">
        <v>225</v>
      </c>
      <c r="BO241" s="6">
        <f t="shared" si="281"/>
        <v>999999</v>
      </c>
      <c r="BP241" s="6">
        <f t="shared" si="282"/>
        <v>999999</v>
      </c>
      <c r="BQ241" s="6" t="str">
        <f t="shared" si="307"/>
        <v>x</v>
      </c>
      <c r="BR241" s="206">
        <f t="shared" si="283"/>
        <v>99999.000001205</v>
      </c>
      <c r="BS241" s="6">
        <f t="shared" si="284"/>
        <v>99999.000001205</v>
      </c>
      <c r="BT241" s="6" t="str">
        <f t="shared" si="308"/>
        <v>x</v>
      </c>
      <c r="BU241" s="6" t="str">
        <f t="shared" si="285"/>
        <v/>
      </c>
      <c r="BW241" s="82">
        <f t="shared" si="309"/>
        <v>9999999999</v>
      </c>
      <c r="BX241" s="80" t="str">
        <f t="shared" si="286"/>
        <v>x</v>
      </c>
      <c r="BY241" s="80" t="str">
        <f t="shared" si="287"/>
        <v/>
      </c>
      <c r="BZ241" s="56" t="str">
        <f t="shared" si="310"/>
        <v/>
      </c>
      <c r="CA241" s="56" t="str">
        <f t="shared" si="311"/>
        <v/>
      </c>
      <c r="CB241" s="88">
        <f t="shared" si="312"/>
        <v>0</v>
      </c>
      <c r="CC241" s="56" t="str">
        <f t="shared" si="288"/>
        <v/>
      </c>
      <c r="CD241" s="56"/>
      <c r="CE241" s="56"/>
      <c r="CF241" s="56"/>
      <c r="CG241" s="56"/>
      <c r="CH241" s="169">
        <f t="shared" si="313"/>
        <v>9999999999</v>
      </c>
      <c r="CI241" s="170">
        <f t="shared" si="314"/>
        <v>9999999999</v>
      </c>
      <c r="CJ241" s="171">
        <f t="shared" si="315"/>
        <v>9999999999</v>
      </c>
      <c r="CK241" s="172" t="str">
        <f t="shared" si="316"/>
        <v/>
      </c>
      <c r="CL241" s="173" t="str">
        <f t="shared" si="289"/>
        <v>x</v>
      </c>
      <c r="CN241" s="6" t="str">
        <f t="shared" si="317"/>
        <v/>
      </c>
      <c r="CO241" s="293" t="e">
        <f t="shared" ca="1" si="327"/>
        <v>#N/A</v>
      </c>
      <c r="CP241" s="6" t="e">
        <f t="shared" ca="1" si="318"/>
        <v>#N/A</v>
      </c>
      <c r="CQ241" s="61">
        <v>225</v>
      </c>
      <c r="CR241" s="6">
        <f t="shared" si="290"/>
        <v>0</v>
      </c>
      <c r="CS241" s="6">
        <f t="shared" si="291"/>
        <v>0</v>
      </c>
      <c r="CT241" s="56" t="str">
        <f t="shared" si="292"/>
        <v/>
      </c>
      <c r="CU241" s="76">
        <f t="shared" si="293"/>
        <v>0</v>
      </c>
      <c r="CV241" s="76">
        <f t="shared" si="294"/>
        <v>0</v>
      </c>
      <c r="CX241" s="6" t="str">
        <f t="shared" si="295"/>
        <v/>
      </c>
      <c r="CY241" s="6" t="str">
        <f t="shared" si="296"/>
        <v/>
      </c>
      <c r="CZ241" s="6" t="str">
        <f t="shared" si="297"/>
        <v/>
      </c>
      <c r="DA241" s="6"/>
      <c r="DB241" s="6"/>
      <c r="DG241" s="56" t="str">
        <f t="shared" si="298"/>
        <v/>
      </c>
      <c r="DH241" s="6">
        <f t="shared" si="299"/>
        <v>0</v>
      </c>
      <c r="DK241" s="6">
        <f t="shared" si="335"/>
        <v>0</v>
      </c>
      <c r="DL241" s="6" t="e">
        <f t="shared" si="336"/>
        <v>#N/A</v>
      </c>
      <c r="DN241" s="6" t="e">
        <f t="shared" si="334"/>
        <v>#N/A</v>
      </c>
      <c r="DP241" s="6" t="str">
        <f t="shared" si="300"/>
        <v/>
      </c>
      <c r="DQ241" s="293">
        <f t="shared" ca="1" si="329"/>
        <v>235</v>
      </c>
      <c r="DR241" s="6" t="str">
        <f t="shared" ca="1" si="319"/>
        <v>x</v>
      </c>
      <c r="DU241" s="293" t="e">
        <f t="shared" ca="1" si="320"/>
        <v>#N/A</v>
      </c>
      <c r="DV241" s="5"/>
      <c r="DW241" s="293" t="e">
        <f t="shared" ca="1" si="330"/>
        <v>#N/A</v>
      </c>
      <c r="DZ241" s="293" t="e">
        <f t="shared" ca="1" si="321"/>
        <v>#N/A</v>
      </c>
      <c r="EA241" s="293" t="e">
        <f t="shared" ca="1" si="322"/>
        <v>#N/A</v>
      </c>
      <c r="EB241" s="293" t="e">
        <f t="shared" ca="1" si="323"/>
        <v>#N/A</v>
      </c>
      <c r="EE241" s="6" t="str">
        <f t="shared" si="324"/>
        <v/>
      </c>
      <c r="EF241" s="293" t="e">
        <f t="shared" ca="1" si="325"/>
        <v>#N/A</v>
      </c>
      <c r="EG241" s="6" t="e">
        <f t="shared" ca="1" si="301"/>
        <v>#N/A</v>
      </c>
    </row>
    <row r="242" spans="3:137" x14ac:dyDescent="0.2">
      <c r="C242" s="75"/>
      <c r="D242" s="184" t="str">
        <f t="shared" si="264"/>
        <v/>
      </c>
      <c r="E242" s="649" t="str">
        <f t="shared" si="332"/>
        <v/>
      </c>
      <c r="F242" s="607" t="str">
        <f t="shared" si="262"/>
        <v>x</v>
      </c>
      <c r="G242" s="650"/>
      <c r="H242" s="651"/>
      <c r="I242" s="651"/>
      <c r="J242" s="651"/>
      <c r="K242" s="652"/>
      <c r="L242" s="889"/>
      <c r="M242" s="889"/>
      <c r="N242" s="653"/>
      <c r="O242" s="651"/>
      <c r="P242" s="651"/>
      <c r="Q242" s="654"/>
      <c r="R242" s="655"/>
      <c r="S242" s="607" t="str">
        <f t="shared" si="265"/>
        <v/>
      </c>
      <c r="T242" s="656" t="str">
        <f t="shared" si="266"/>
        <v/>
      </c>
      <c r="U242" s="656" t="str">
        <f t="shared" si="302"/>
        <v/>
      </c>
      <c r="V242" s="656" t="str">
        <f t="shared" si="267"/>
        <v/>
      </c>
      <c r="W242" s="719"/>
      <c r="X242" s="660"/>
      <c r="Y242" s="656" t="str">
        <f t="shared" si="333"/>
        <v/>
      </c>
      <c r="Z242" s="659"/>
      <c r="AA242" s="654"/>
      <c r="AB242" s="656" t="str">
        <f t="shared" si="268"/>
        <v/>
      </c>
      <c r="AC242" s="661" t="str">
        <f t="shared" si="303"/>
        <v/>
      </c>
      <c r="AE242" s="658" t="str">
        <f t="shared" si="269"/>
        <v/>
      </c>
      <c r="AF242" s="659"/>
      <c r="AT242" s="805" t="str">
        <f t="shared" si="328"/>
        <v/>
      </c>
      <c r="AU242" t="str">
        <f t="shared" si="304"/>
        <v/>
      </c>
      <c r="AV242" s="6" t="str">
        <f t="shared" si="270"/>
        <v/>
      </c>
      <c r="AW242" s="317" t="str">
        <f t="shared" si="271"/>
        <v/>
      </c>
      <c r="AX242" s="158" t="str">
        <f t="shared" si="272"/>
        <v/>
      </c>
      <c r="AY242" s="158" t="str">
        <f t="shared" si="273"/>
        <v/>
      </c>
      <c r="AZ242" s="309" t="str">
        <f t="shared" si="260"/>
        <v/>
      </c>
      <c r="BA242" s="318" t="str">
        <f t="shared" si="274"/>
        <v/>
      </c>
      <c r="BB242" s="473" t="str">
        <f t="shared" si="275"/>
        <v/>
      </c>
      <c r="BC242" s="80" t="str">
        <f t="shared" si="326"/>
        <v/>
      </c>
      <c r="BD242" s="56">
        <f t="shared" si="276"/>
        <v>1</v>
      </c>
      <c r="BF242" s="56" t="str">
        <f t="shared" si="277"/>
        <v/>
      </c>
      <c r="BG242" s="56" t="str">
        <f t="shared" si="278"/>
        <v/>
      </c>
      <c r="BH242" s="6" t="str">
        <f t="shared" si="279"/>
        <v/>
      </c>
      <c r="BI242" s="6">
        <v>940</v>
      </c>
      <c r="BJ242" s="56" t="str">
        <f>Stam!F229</f>
        <v>940 Bijzondere baten&amp;lasten</v>
      </c>
      <c r="BK242" s="6" t="str">
        <f t="shared" si="280"/>
        <v/>
      </c>
      <c r="BL242" s="56">
        <f t="shared" si="305"/>
        <v>999999</v>
      </c>
      <c r="BM242" s="183">
        <f t="shared" si="306"/>
        <v>99999.000001210006</v>
      </c>
      <c r="BN242" s="61">
        <v>226</v>
      </c>
      <c r="BO242" s="6">
        <f t="shared" si="281"/>
        <v>999999</v>
      </c>
      <c r="BP242" s="6">
        <f t="shared" si="282"/>
        <v>999999</v>
      </c>
      <c r="BQ242" s="6" t="str">
        <f t="shared" si="307"/>
        <v>x</v>
      </c>
      <c r="BR242" s="206">
        <f t="shared" si="283"/>
        <v>99999.000001210006</v>
      </c>
      <c r="BS242" s="6">
        <f t="shared" si="284"/>
        <v>99999.000001210006</v>
      </c>
      <c r="BT242" s="6" t="str">
        <f t="shared" si="308"/>
        <v>x</v>
      </c>
      <c r="BU242" s="6" t="str">
        <f t="shared" si="285"/>
        <v/>
      </c>
      <c r="BW242" s="82">
        <f t="shared" si="309"/>
        <v>9999999999</v>
      </c>
      <c r="BX242" s="80" t="str">
        <f t="shared" si="286"/>
        <v>x</v>
      </c>
      <c r="BY242" s="80" t="str">
        <f t="shared" si="287"/>
        <v/>
      </c>
      <c r="BZ242" s="56" t="str">
        <f t="shared" si="310"/>
        <v/>
      </c>
      <c r="CA242" s="56" t="str">
        <f t="shared" si="311"/>
        <v/>
      </c>
      <c r="CB242" s="88">
        <f t="shared" si="312"/>
        <v>0</v>
      </c>
      <c r="CC242" s="56" t="str">
        <f t="shared" si="288"/>
        <v/>
      </c>
      <c r="CD242" s="56"/>
      <c r="CE242" s="56"/>
      <c r="CF242" s="56"/>
      <c r="CG242" s="56"/>
      <c r="CH242" s="169">
        <f t="shared" si="313"/>
        <v>9999999999</v>
      </c>
      <c r="CI242" s="170">
        <f t="shared" si="314"/>
        <v>9999999999</v>
      </c>
      <c r="CJ242" s="171">
        <f t="shared" si="315"/>
        <v>9999999999</v>
      </c>
      <c r="CK242" s="172" t="str">
        <f t="shared" si="316"/>
        <v/>
      </c>
      <c r="CL242" s="173" t="str">
        <f t="shared" si="289"/>
        <v>x</v>
      </c>
      <c r="CN242" s="6" t="str">
        <f t="shared" si="317"/>
        <v/>
      </c>
      <c r="CO242" s="293" t="e">
        <f t="shared" ca="1" si="327"/>
        <v>#N/A</v>
      </c>
      <c r="CP242" s="6" t="e">
        <f t="shared" ca="1" si="318"/>
        <v>#N/A</v>
      </c>
      <c r="CQ242" s="61">
        <v>226</v>
      </c>
      <c r="CR242" s="6">
        <f t="shared" si="290"/>
        <v>0</v>
      </c>
      <c r="CS242" s="6">
        <f t="shared" si="291"/>
        <v>0</v>
      </c>
      <c r="CT242" s="56" t="str">
        <f t="shared" si="292"/>
        <v/>
      </c>
      <c r="CU242" s="76">
        <f t="shared" si="293"/>
        <v>0</v>
      </c>
      <c r="CV242" s="76">
        <f t="shared" si="294"/>
        <v>0</v>
      </c>
      <c r="CX242" s="6" t="str">
        <f t="shared" si="295"/>
        <v/>
      </c>
      <c r="CY242" s="6" t="str">
        <f t="shared" si="296"/>
        <v/>
      </c>
      <c r="CZ242" s="6" t="str">
        <f t="shared" si="297"/>
        <v/>
      </c>
      <c r="DA242" s="6"/>
      <c r="DB242" s="6"/>
      <c r="DG242" s="56" t="str">
        <f t="shared" si="298"/>
        <v/>
      </c>
      <c r="DH242" s="6">
        <f t="shared" si="299"/>
        <v>0</v>
      </c>
      <c r="DK242" s="6">
        <f t="shared" si="335"/>
        <v>0</v>
      </c>
      <c r="DL242" s="6" t="e">
        <f t="shared" si="336"/>
        <v>#N/A</v>
      </c>
      <c r="DN242" s="6" t="e">
        <f t="shared" si="334"/>
        <v>#N/A</v>
      </c>
      <c r="DP242" s="6" t="str">
        <f t="shared" si="300"/>
        <v/>
      </c>
      <c r="DQ242" s="293">
        <f t="shared" ca="1" si="329"/>
        <v>236</v>
      </c>
      <c r="DR242" s="6" t="str">
        <f t="shared" ca="1" si="319"/>
        <v>x</v>
      </c>
      <c r="DU242" s="293" t="e">
        <f t="shared" ca="1" si="320"/>
        <v>#N/A</v>
      </c>
      <c r="DV242" s="5"/>
      <c r="DW242" s="293" t="e">
        <f t="shared" ca="1" si="330"/>
        <v>#N/A</v>
      </c>
      <c r="DZ242" s="293" t="e">
        <f t="shared" ca="1" si="321"/>
        <v>#N/A</v>
      </c>
      <c r="EA242" s="293" t="e">
        <f t="shared" ca="1" si="322"/>
        <v>#N/A</v>
      </c>
      <c r="EB242" s="293" t="e">
        <f t="shared" ca="1" si="323"/>
        <v>#N/A</v>
      </c>
      <c r="EE242" s="6" t="str">
        <f t="shared" si="324"/>
        <v/>
      </c>
      <c r="EF242" s="293" t="e">
        <f t="shared" ca="1" si="325"/>
        <v>#N/A</v>
      </c>
      <c r="EG242" s="6" t="e">
        <f t="shared" ca="1" si="301"/>
        <v>#N/A</v>
      </c>
    </row>
    <row r="243" spans="3:137" x14ac:dyDescent="0.2">
      <c r="C243" s="75"/>
      <c r="D243" s="184" t="str">
        <f t="shared" si="264"/>
        <v/>
      </c>
      <c r="E243" s="649" t="str">
        <f t="shared" si="332"/>
        <v/>
      </c>
      <c r="F243" s="607" t="str">
        <f t="shared" si="262"/>
        <v>x</v>
      </c>
      <c r="G243" s="650"/>
      <c r="H243" s="651"/>
      <c r="I243" s="651"/>
      <c r="J243" s="651"/>
      <c r="K243" s="652"/>
      <c r="L243" s="889"/>
      <c r="M243" s="889"/>
      <c r="N243" s="653"/>
      <c r="O243" s="651"/>
      <c r="P243" s="651"/>
      <c r="Q243" s="654"/>
      <c r="R243" s="655"/>
      <c r="S243" s="607" t="str">
        <f t="shared" si="265"/>
        <v/>
      </c>
      <c r="T243" s="656" t="str">
        <f t="shared" si="266"/>
        <v/>
      </c>
      <c r="U243" s="656" t="str">
        <f t="shared" si="302"/>
        <v/>
      </c>
      <c r="V243" s="656" t="str">
        <f t="shared" si="267"/>
        <v/>
      </c>
      <c r="W243" s="719"/>
      <c r="X243" s="660"/>
      <c r="Y243" s="656" t="str">
        <f t="shared" si="333"/>
        <v/>
      </c>
      <c r="Z243" s="659"/>
      <c r="AA243" s="654"/>
      <c r="AB243" s="656" t="str">
        <f t="shared" si="268"/>
        <v/>
      </c>
      <c r="AC243" s="661" t="str">
        <f t="shared" si="303"/>
        <v/>
      </c>
      <c r="AE243" s="658" t="str">
        <f t="shared" si="269"/>
        <v/>
      </c>
      <c r="AF243" s="659"/>
      <c r="AT243" s="805" t="str">
        <f t="shared" si="328"/>
        <v/>
      </c>
      <c r="AU243" t="str">
        <f t="shared" si="304"/>
        <v/>
      </c>
      <c r="AV243" s="6" t="str">
        <f t="shared" si="270"/>
        <v/>
      </c>
      <c r="AW243" s="317" t="str">
        <f t="shared" si="271"/>
        <v/>
      </c>
      <c r="AX243" s="158" t="str">
        <f t="shared" si="272"/>
        <v/>
      </c>
      <c r="AY243" s="158" t="str">
        <f t="shared" si="273"/>
        <v/>
      </c>
      <c r="AZ243" s="309" t="str">
        <f t="shared" si="260"/>
        <v/>
      </c>
      <c r="BA243" s="318" t="str">
        <f t="shared" si="274"/>
        <v/>
      </c>
      <c r="BB243" s="473" t="str">
        <f t="shared" si="275"/>
        <v/>
      </c>
      <c r="BC243" s="80" t="str">
        <f t="shared" si="326"/>
        <v/>
      </c>
      <c r="BD243" s="56">
        <f t="shared" si="276"/>
        <v>1</v>
      </c>
      <c r="BF243" s="56" t="str">
        <f t="shared" si="277"/>
        <v/>
      </c>
      <c r="BG243" s="56" t="str">
        <f t="shared" si="278"/>
        <v/>
      </c>
      <c r="BH243" s="6" t="str">
        <f t="shared" si="279"/>
        <v/>
      </c>
      <c r="BI243" s="6">
        <v>950</v>
      </c>
      <c r="BJ243" s="56" t="str">
        <f>Stam!F230</f>
        <v>950 Btw k-o regeling</v>
      </c>
      <c r="BK243" s="6" t="str">
        <f t="shared" si="280"/>
        <v/>
      </c>
      <c r="BL243" s="56">
        <f t="shared" si="305"/>
        <v>999999</v>
      </c>
      <c r="BM243" s="183">
        <f t="shared" si="306"/>
        <v>99999.000001214998</v>
      </c>
      <c r="BN243" s="61">
        <v>227</v>
      </c>
      <c r="BO243" s="6">
        <f t="shared" si="281"/>
        <v>999999</v>
      </c>
      <c r="BP243" s="6">
        <f t="shared" si="282"/>
        <v>999999</v>
      </c>
      <c r="BQ243" s="6" t="str">
        <f t="shared" si="307"/>
        <v>x</v>
      </c>
      <c r="BR243" s="206">
        <f t="shared" si="283"/>
        <v>99999.000001214998</v>
      </c>
      <c r="BS243" s="6">
        <f t="shared" si="284"/>
        <v>99999.000001214998</v>
      </c>
      <c r="BT243" s="6" t="str">
        <f t="shared" si="308"/>
        <v>x</v>
      </c>
      <c r="BU243" s="6" t="str">
        <f t="shared" si="285"/>
        <v/>
      </c>
      <c r="BW243" s="82">
        <f t="shared" si="309"/>
        <v>9999999999</v>
      </c>
      <c r="BX243" s="80" t="str">
        <f t="shared" si="286"/>
        <v>x</v>
      </c>
      <c r="BY243" s="80" t="str">
        <f t="shared" si="287"/>
        <v/>
      </c>
      <c r="BZ243" s="56" t="str">
        <f t="shared" si="310"/>
        <v/>
      </c>
      <c r="CA243" s="56" t="str">
        <f t="shared" si="311"/>
        <v/>
      </c>
      <c r="CB243" s="88">
        <f t="shared" si="312"/>
        <v>0</v>
      </c>
      <c r="CC243" s="56" t="str">
        <f t="shared" si="288"/>
        <v/>
      </c>
      <c r="CD243" s="56"/>
      <c r="CE243" s="56"/>
      <c r="CF243" s="56"/>
      <c r="CG243" s="56"/>
      <c r="CH243" s="169">
        <f t="shared" si="313"/>
        <v>9999999999</v>
      </c>
      <c r="CI243" s="170">
        <f t="shared" si="314"/>
        <v>9999999999</v>
      </c>
      <c r="CJ243" s="171">
        <f t="shared" si="315"/>
        <v>9999999999</v>
      </c>
      <c r="CK243" s="172" t="str">
        <f t="shared" si="316"/>
        <v/>
      </c>
      <c r="CL243" s="173" t="str">
        <f t="shared" si="289"/>
        <v>x</v>
      </c>
      <c r="CN243" s="6" t="str">
        <f t="shared" si="317"/>
        <v/>
      </c>
      <c r="CO243" s="293" t="e">
        <f t="shared" ca="1" si="327"/>
        <v>#N/A</v>
      </c>
      <c r="CP243" s="6" t="e">
        <f t="shared" ca="1" si="318"/>
        <v>#N/A</v>
      </c>
      <c r="CQ243" s="61">
        <v>227</v>
      </c>
      <c r="CR243" s="6">
        <f t="shared" si="290"/>
        <v>0</v>
      </c>
      <c r="CS243" s="6">
        <f t="shared" si="291"/>
        <v>0</v>
      </c>
      <c r="CT243" s="56" t="str">
        <f t="shared" si="292"/>
        <v/>
      </c>
      <c r="CU243" s="76">
        <f t="shared" si="293"/>
        <v>0</v>
      </c>
      <c r="CV243" s="76">
        <f t="shared" si="294"/>
        <v>0</v>
      </c>
      <c r="CX243" s="6" t="str">
        <f t="shared" si="295"/>
        <v/>
      </c>
      <c r="CY243" s="6" t="str">
        <f t="shared" si="296"/>
        <v/>
      </c>
      <c r="CZ243" s="6" t="str">
        <f t="shared" si="297"/>
        <v/>
      </c>
      <c r="DA243" s="6"/>
      <c r="DB243" s="6"/>
      <c r="DG243" s="56" t="str">
        <f t="shared" si="298"/>
        <v/>
      </c>
      <c r="DH243" s="6">
        <f t="shared" si="299"/>
        <v>0</v>
      </c>
      <c r="DK243" s="6">
        <f t="shared" si="335"/>
        <v>0</v>
      </c>
      <c r="DL243" s="6" t="e">
        <f t="shared" si="336"/>
        <v>#N/A</v>
      </c>
      <c r="DN243" s="6" t="e">
        <f t="shared" si="334"/>
        <v>#N/A</v>
      </c>
      <c r="DP243" s="6" t="str">
        <f t="shared" si="300"/>
        <v/>
      </c>
      <c r="DQ243" s="293">
        <f t="shared" ca="1" si="329"/>
        <v>237</v>
      </c>
      <c r="DR243" s="6" t="str">
        <f t="shared" ca="1" si="319"/>
        <v>x</v>
      </c>
      <c r="DU243" s="293" t="e">
        <f t="shared" ca="1" si="320"/>
        <v>#N/A</v>
      </c>
      <c r="DV243" s="5"/>
      <c r="DW243" s="293" t="e">
        <f t="shared" ca="1" si="330"/>
        <v>#N/A</v>
      </c>
      <c r="DZ243" s="293" t="e">
        <f t="shared" ca="1" si="321"/>
        <v>#N/A</v>
      </c>
      <c r="EA243" s="293" t="e">
        <f t="shared" ca="1" si="322"/>
        <v>#N/A</v>
      </c>
      <c r="EB243" s="293" t="e">
        <f t="shared" ca="1" si="323"/>
        <v>#N/A</v>
      </c>
      <c r="EE243" s="6" t="str">
        <f t="shared" si="324"/>
        <v/>
      </c>
      <c r="EF243" s="293" t="e">
        <f t="shared" ca="1" si="325"/>
        <v>#N/A</v>
      </c>
      <c r="EG243" s="6" t="e">
        <f t="shared" ca="1" si="301"/>
        <v>#N/A</v>
      </c>
    </row>
    <row r="244" spans="3:137" x14ac:dyDescent="0.2">
      <c r="C244" s="75"/>
      <c r="D244" s="184" t="str">
        <f t="shared" si="264"/>
        <v/>
      </c>
      <c r="E244" s="649" t="str">
        <f t="shared" si="332"/>
        <v/>
      </c>
      <c r="F244" s="607" t="str">
        <f t="shared" si="262"/>
        <v>x</v>
      </c>
      <c r="G244" s="650"/>
      <c r="H244" s="651"/>
      <c r="I244" s="651"/>
      <c r="J244" s="651"/>
      <c r="K244" s="652"/>
      <c r="L244" s="889"/>
      <c r="M244" s="889"/>
      <c r="N244" s="653"/>
      <c r="O244" s="651"/>
      <c r="P244" s="651"/>
      <c r="Q244" s="654"/>
      <c r="R244" s="655"/>
      <c r="S244" s="607" t="str">
        <f t="shared" si="265"/>
        <v/>
      </c>
      <c r="T244" s="656" t="str">
        <f t="shared" si="266"/>
        <v/>
      </c>
      <c r="U244" s="656" t="str">
        <f t="shared" si="302"/>
        <v/>
      </c>
      <c r="V244" s="656" t="str">
        <f t="shared" si="267"/>
        <v/>
      </c>
      <c r="W244" s="719"/>
      <c r="X244" s="660"/>
      <c r="Y244" s="656" t="str">
        <f t="shared" si="333"/>
        <v/>
      </c>
      <c r="Z244" s="659"/>
      <c r="AA244" s="654"/>
      <c r="AB244" s="656" t="str">
        <f t="shared" si="268"/>
        <v/>
      </c>
      <c r="AC244" s="661" t="str">
        <f t="shared" si="303"/>
        <v/>
      </c>
      <c r="AE244" s="658" t="str">
        <f t="shared" si="269"/>
        <v/>
      </c>
      <c r="AF244" s="659"/>
      <c r="AT244" s="805" t="str">
        <f t="shared" si="328"/>
        <v/>
      </c>
      <c r="AU244" t="str">
        <f t="shared" si="304"/>
        <v/>
      </c>
      <c r="AV244" s="6" t="str">
        <f t="shared" si="270"/>
        <v/>
      </c>
      <c r="AW244" s="317" t="str">
        <f t="shared" si="271"/>
        <v/>
      </c>
      <c r="AX244" s="158" t="str">
        <f t="shared" si="272"/>
        <v/>
      </c>
      <c r="AY244" s="158" t="str">
        <f t="shared" si="273"/>
        <v/>
      </c>
      <c r="AZ244" s="309" t="str">
        <f t="shared" si="260"/>
        <v/>
      </c>
      <c r="BA244" s="318" t="str">
        <f t="shared" si="274"/>
        <v/>
      </c>
      <c r="BB244" s="473" t="str">
        <f t="shared" si="275"/>
        <v/>
      </c>
      <c r="BC244" s="80" t="str">
        <f t="shared" si="326"/>
        <v/>
      </c>
      <c r="BD244" s="56">
        <f t="shared" si="276"/>
        <v>1</v>
      </c>
      <c r="BF244" s="56" t="str">
        <f t="shared" si="277"/>
        <v/>
      </c>
      <c r="BG244" s="56" t="str">
        <f t="shared" si="278"/>
        <v/>
      </c>
      <c r="BH244" s="6" t="str">
        <f t="shared" si="279"/>
        <v/>
      </c>
      <c r="BI244" s="6">
        <v>960</v>
      </c>
      <c r="BJ244" s="56" t="str">
        <f>Stam!F231</f>
        <v>960 Vrij</v>
      </c>
      <c r="BK244" s="6" t="str">
        <f t="shared" si="280"/>
        <v/>
      </c>
      <c r="BL244" s="56">
        <f t="shared" si="305"/>
        <v>999999</v>
      </c>
      <c r="BM244" s="183">
        <f t="shared" si="306"/>
        <v>99999.000001220003</v>
      </c>
      <c r="BN244" s="61">
        <v>228</v>
      </c>
      <c r="BO244" s="6">
        <f t="shared" si="281"/>
        <v>999999</v>
      </c>
      <c r="BP244" s="6">
        <f t="shared" si="282"/>
        <v>999999</v>
      </c>
      <c r="BQ244" s="6" t="str">
        <f t="shared" si="307"/>
        <v>x</v>
      </c>
      <c r="BR244" s="206">
        <f t="shared" si="283"/>
        <v>99999.000001220003</v>
      </c>
      <c r="BS244" s="6">
        <f t="shared" si="284"/>
        <v>99999.000001220003</v>
      </c>
      <c r="BT244" s="6" t="str">
        <f t="shared" si="308"/>
        <v>x</v>
      </c>
      <c r="BU244" s="6" t="str">
        <f t="shared" si="285"/>
        <v/>
      </c>
      <c r="BW244" s="82">
        <f t="shared" si="309"/>
        <v>9999999999</v>
      </c>
      <c r="BX244" s="80" t="str">
        <f t="shared" si="286"/>
        <v>x</v>
      </c>
      <c r="BY244" s="80" t="str">
        <f t="shared" si="287"/>
        <v/>
      </c>
      <c r="BZ244" s="56" t="str">
        <f t="shared" si="310"/>
        <v/>
      </c>
      <c r="CA244" s="56" t="str">
        <f t="shared" si="311"/>
        <v/>
      </c>
      <c r="CB244" s="88">
        <f t="shared" si="312"/>
        <v>0</v>
      </c>
      <c r="CC244" s="56" t="str">
        <f t="shared" si="288"/>
        <v/>
      </c>
      <c r="CD244" s="56"/>
      <c r="CE244" s="56"/>
      <c r="CF244" s="56"/>
      <c r="CG244" s="56"/>
      <c r="CH244" s="169">
        <f t="shared" si="313"/>
        <v>9999999999</v>
      </c>
      <c r="CI244" s="170">
        <f t="shared" si="314"/>
        <v>9999999999</v>
      </c>
      <c r="CJ244" s="171">
        <f t="shared" si="315"/>
        <v>9999999999</v>
      </c>
      <c r="CK244" s="172" t="str">
        <f t="shared" si="316"/>
        <v/>
      </c>
      <c r="CL244" s="173" t="str">
        <f t="shared" si="289"/>
        <v>x</v>
      </c>
      <c r="CN244" s="6" t="str">
        <f t="shared" si="317"/>
        <v/>
      </c>
      <c r="CO244" s="293" t="e">
        <f t="shared" ca="1" si="327"/>
        <v>#N/A</v>
      </c>
      <c r="CP244" s="6" t="e">
        <f t="shared" ca="1" si="318"/>
        <v>#N/A</v>
      </c>
      <c r="CQ244" s="61">
        <v>228</v>
      </c>
      <c r="CR244" s="6">
        <f t="shared" si="290"/>
        <v>0</v>
      </c>
      <c r="CS244" s="6">
        <f t="shared" si="291"/>
        <v>0</v>
      </c>
      <c r="CT244" s="56" t="str">
        <f t="shared" si="292"/>
        <v/>
      </c>
      <c r="CU244" s="76">
        <f t="shared" si="293"/>
        <v>0</v>
      </c>
      <c r="CV244" s="76">
        <f t="shared" si="294"/>
        <v>0</v>
      </c>
      <c r="CX244" s="6" t="str">
        <f t="shared" si="295"/>
        <v/>
      </c>
      <c r="CY244" s="6" t="str">
        <f t="shared" si="296"/>
        <v/>
      </c>
      <c r="CZ244" s="6" t="str">
        <f t="shared" si="297"/>
        <v/>
      </c>
      <c r="DA244" s="6"/>
      <c r="DB244" s="6"/>
      <c r="DG244" s="56" t="str">
        <f t="shared" si="298"/>
        <v/>
      </c>
      <c r="DH244" s="6">
        <f t="shared" si="299"/>
        <v>0</v>
      </c>
      <c r="DK244" s="6">
        <f t="shared" si="335"/>
        <v>0</v>
      </c>
      <c r="DL244" s="6" t="e">
        <f t="shared" si="336"/>
        <v>#N/A</v>
      </c>
      <c r="DN244" s="6" t="e">
        <f t="shared" si="334"/>
        <v>#N/A</v>
      </c>
      <c r="DP244" s="6" t="str">
        <f t="shared" si="300"/>
        <v/>
      </c>
      <c r="DQ244" s="293">
        <f t="shared" ca="1" si="329"/>
        <v>238</v>
      </c>
      <c r="DR244" s="6" t="str">
        <f t="shared" ca="1" si="319"/>
        <v>x</v>
      </c>
      <c r="DU244" s="293" t="e">
        <f t="shared" ca="1" si="320"/>
        <v>#N/A</v>
      </c>
      <c r="DV244" s="5"/>
      <c r="DW244" s="293" t="e">
        <f t="shared" ca="1" si="330"/>
        <v>#N/A</v>
      </c>
      <c r="DZ244" s="293" t="e">
        <f t="shared" ca="1" si="321"/>
        <v>#N/A</v>
      </c>
      <c r="EA244" s="293" t="e">
        <f t="shared" ca="1" si="322"/>
        <v>#N/A</v>
      </c>
      <c r="EB244" s="293" t="e">
        <f t="shared" ca="1" si="323"/>
        <v>#N/A</v>
      </c>
      <c r="EE244" s="6" t="str">
        <f t="shared" si="324"/>
        <v/>
      </c>
      <c r="EF244" s="293" t="e">
        <f t="shared" ca="1" si="325"/>
        <v>#N/A</v>
      </c>
      <c r="EG244" s="6" t="e">
        <f t="shared" ca="1" si="301"/>
        <v>#N/A</v>
      </c>
    </row>
    <row r="245" spans="3:137" x14ac:dyDescent="0.2">
      <c r="C245" s="75"/>
      <c r="D245" s="184" t="str">
        <f t="shared" si="264"/>
        <v/>
      </c>
      <c r="E245" s="649" t="str">
        <f t="shared" si="332"/>
        <v/>
      </c>
      <c r="F245" s="607" t="str">
        <f t="shared" si="262"/>
        <v>x</v>
      </c>
      <c r="G245" s="650"/>
      <c r="H245" s="651"/>
      <c r="I245" s="651"/>
      <c r="J245" s="651"/>
      <c r="K245" s="652"/>
      <c r="L245" s="889"/>
      <c r="M245" s="889"/>
      <c r="N245" s="653"/>
      <c r="O245" s="651"/>
      <c r="P245" s="651"/>
      <c r="Q245" s="654"/>
      <c r="R245" s="655"/>
      <c r="S245" s="607" t="str">
        <f t="shared" si="265"/>
        <v/>
      </c>
      <c r="T245" s="656" t="str">
        <f t="shared" si="266"/>
        <v/>
      </c>
      <c r="U245" s="656" t="str">
        <f t="shared" si="302"/>
        <v/>
      </c>
      <c r="V245" s="656" t="str">
        <f t="shared" si="267"/>
        <v/>
      </c>
      <c r="W245" s="719"/>
      <c r="X245" s="660"/>
      <c r="Y245" s="656" t="str">
        <f t="shared" si="333"/>
        <v/>
      </c>
      <c r="Z245" s="659"/>
      <c r="AA245" s="654"/>
      <c r="AB245" s="656" t="str">
        <f t="shared" si="268"/>
        <v/>
      </c>
      <c r="AC245" s="661" t="str">
        <f t="shared" si="303"/>
        <v/>
      </c>
      <c r="AE245" s="658" t="str">
        <f t="shared" si="269"/>
        <v/>
      </c>
      <c r="AF245" s="659"/>
      <c r="AT245" s="805" t="str">
        <f t="shared" si="328"/>
        <v/>
      </c>
      <c r="AU245" t="str">
        <f t="shared" si="304"/>
        <v/>
      </c>
      <c r="AV245" s="6" t="str">
        <f t="shared" si="270"/>
        <v/>
      </c>
      <c r="AW245" s="317" t="str">
        <f t="shared" si="271"/>
        <v/>
      </c>
      <c r="AX245" s="158" t="str">
        <f t="shared" si="272"/>
        <v/>
      </c>
      <c r="AY245" s="158" t="str">
        <f t="shared" si="273"/>
        <v/>
      </c>
      <c r="AZ245" s="309" t="str">
        <f t="shared" si="260"/>
        <v/>
      </c>
      <c r="BA245" s="318" t="str">
        <f t="shared" si="274"/>
        <v/>
      </c>
      <c r="BB245" s="473" t="str">
        <f t="shared" si="275"/>
        <v/>
      </c>
      <c r="BC245" s="80" t="str">
        <f t="shared" si="326"/>
        <v/>
      </c>
      <c r="BD245" s="56">
        <f t="shared" si="276"/>
        <v>1</v>
      </c>
      <c r="BF245" s="56" t="str">
        <f t="shared" si="277"/>
        <v/>
      </c>
      <c r="BG245" s="56" t="str">
        <f t="shared" si="278"/>
        <v/>
      </c>
      <c r="BH245" s="6" t="str">
        <f t="shared" si="279"/>
        <v/>
      </c>
      <c r="BI245" s="6">
        <v>970</v>
      </c>
      <c r="BJ245" s="56" t="str">
        <f>Stam!F232</f>
        <v>970 Belastingen 1</v>
      </c>
      <c r="BK245" s="6" t="str">
        <f t="shared" si="280"/>
        <v/>
      </c>
      <c r="BL245" s="56">
        <f t="shared" si="305"/>
        <v>999999</v>
      </c>
      <c r="BM245" s="183">
        <f t="shared" si="306"/>
        <v>99999.000001224995</v>
      </c>
      <c r="BN245" s="61">
        <v>229</v>
      </c>
      <c r="BO245" s="6">
        <f t="shared" si="281"/>
        <v>999999</v>
      </c>
      <c r="BP245" s="6">
        <f t="shared" si="282"/>
        <v>999999</v>
      </c>
      <c r="BQ245" s="6" t="str">
        <f t="shared" si="307"/>
        <v>x</v>
      </c>
      <c r="BR245" s="206">
        <f t="shared" si="283"/>
        <v>99999.000001224995</v>
      </c>
      <c r="BS245" s="6">
        <f t="shared" si="284"/>
        <v>99999.000001224995</v>
      </c>
      <c r="BT245" s="6" t="str">
        <f t="shared" si="308"/>
        <v>x</v>
      </c>
      <c r="BU245" s="6" t="str">
        <f t="shared" si="285"/>
        <v/>
      </c>
      <c r="BW245" s="82">
        <f t="shared" si="309"/>
        <v>9999999999</v>
      </c>
      <c r="BX245" s="80" t="str">
        <f t="shared" si="286"/>
        <v>x</v>
      </c>
      <c r="BY245" s="80" t="str">
        <f t="shared" si="287"/>
        <v/>
      </c>
      <c r="BZ245" s="56" t="str">
        <f t="shared" si="310"/>
        <v/>
      </c>
      <c r="CA245" s="56" t="str">
        <f t="shared" si="311"/>
        <v/>
      </c>
      <c r="CB245" s="88">
        <f t="shared" si="312"/>
        <v>0</v>
      </c>
      <c r="CC245" s="56" t="str">
        <f t="shared" si="288"/>
        <v/>
      </c>
      <c r="CD245" s="56"/>
      <c r="CE245" s="56"/>
      <c r="CF245" s="56"/>
      <c r="CG245" s="56"/>
      <c r="CH245" s="169">
        <f t="shared" si="313"/>
        <v>9999999999</v>
      </c>
      <c r="CI245" s="170">
        <f t="shared" si="314"/>
        <v>9999999999</v>
      </c>
      <c r="CJ245" s="171">
        <f t="shared" si="315"/>
        <v>9999999999</v>
      </c>
      <c r="CK245" s="172" t="str">
        <f t="shared" si="316"/>
        <v/>
      </c>
      <c r="CL245" s="173" t="str">
        <f t="shared" si="289"/>
        <v>x</v>
      </c>
      <c r="CN245" s="6" t="str">
        <f t="shared" si="317"/>
        <v/>
      </c>
      <c r="CO245" s="293" t="e">
        <f t="shared" ca="1" si="327"/>
        <v>#N/A</v>
      </c>
      <c r="CP245" s="6" t="e">
        <f t="shared" ca="1" si="318"/>
        <v>#N/A</v>
      </c>
      <c r="CQ245" s="61">
        <v>229</v>
      </c>
      <c r="CR245" s="6">
        <f t="shared" si="290"/>
        <v>0</v>
      </c>
      <c r="CS245" s="6">
        <f t="shared" si="291"/>
        <v>0</v>
      </c>
      <c r="CT245" s="56" t="str">
        <f t="shared" si="292"/>
        <v/>
      </c>
      <c r="CU245" s="76">
        <f t="shared" si="293"/>
        <v>0</v>
      </c>
      <c r="CV245" s="76">
        <f t="shared" si="294"/>
        <v>0</v>
      </c>
      <c r="CX245" s="6" t="str">
        <f t="shared" si="295"/>
        <v/>
      </c>
      <c r="CY245" s="6" t="str">
        <f t="shared" si="296"/>
        <v/>
      </c>
      <c r="CZ245" s="6" t="str">
        <f t="shared" si="297"/>
        <v/>
      </c>
      <c r="DA245" s="6"/>
      <c r="DB245" s="6"/>
      <c r="DG245" s="56" t="str">
        <f t="shared" si="298"/>
        <v/>
      </c>
      <c r="DH245" s="6">
        <f t="shared" si="299"/>
        <v>0</v>
      </c>
      <c r="DK245" s="6">
        <f t="shared" si="335"/>
        <v>0</v>
      </c>
      <c r="DL245" s="6" t="e">
        <f t="shared" si="336"/>
        <v>#N/A</v>
      </c>
      <c r="DN245" s="6" t="e">
        <f t="shared" si="334"/>
        <v>#N/A</v>
      </c>
      <c r="DP245" s="6" t="str">
        <f t="shared" si="300"/>
        <v/>
      </c>
      <c r="DQ245" s="293">
        <f t="shared" ca="1" si="329"/>
        <v>239</v>
      </c>
      <c r="DR245" s="6" t="str">
        <f t="shared" ca="1" si="319"/>
        <v>x</v>
      </c>
      <c r="DU245" s="293" t="e">
        <f t="shared" ca="1" si="320"/>
        <v>#N/A</v>
      </c>
      <c r="DV245" s="5"/>
      <c r="DW245" s="293" t="e">
        <f t="shared" ca="1" si="330"/>
        <v>#N/A</v>
      </c>
      <c r="DZ245" s="293" t="e">
        <f t="shared" ca="1" si="321"/>
        <v>#N/A</v>
      </c>
      <c r="EA245" s="293" t="e">
        <f t="shared" ca="1" si="322"/>
        <v>#N/A</v>
      </c>
      <c r="EB245" s="293" t="e">
        <f t="shared" ca="1" si="323"/>
        <v>#N/A</v>
      </c>
      <c r="EE245" s="6" t="str">
        <f t="shared" si="324"/>
        <v/>
      </c>
      <c r="EF245" s="293" t="e">
        <f t="shared" ca="1" si="325"/>
        <v>#N/A</v>
      </c>
      <c r="EG245" s="6" t="e">
        <f t="shared" ca="1" si="301"/>
        <v>#N/A</v>
      </c>
    </row>
    <row r="246" spans="3:137" x14ac:dyDescent="0.2">
      <c r="C246" s="75"/>
      <c r="D246" s="184" t="str">
        <f t="shared" si="264"/>
        <v/>
      </c>
      <c r="E246" s="649" t="str">
        <f t="shared" si="332"/>
        <v/>
      </c>
      <c r="F246" s="607" t="str">
        <f t="shared" si="262"/>
        <v>x</v>
      </c>
      <c r="G246" s="650"/>
      <c r="H246" s="651"/>
      <c r="I246" s="651"/>
      <c r="J246" s="651"/>
      <c r="K246" s="652"/>
      <c r="L246" s="889"/>
      <c r="M246" s="889"/>
      <c r="N246" s="653"/>
      <c r="O246" s="651"/>
      <c r="P246" s="651"/>
      <c r="Q246" s="654"/>
      <c r="R246" s="655"/>
      <c r="S246" s="607" t="str">
        <f t="shared" si="265"/>
        <v/>
      </c>
      <c r="T246" s="656" t="str">
        <f t="shared" si="266"/>
        <v/>
      </c>
      <c r="U246" s="656" t="str">
        <f t="shared" si="302"/>
        <v/>
      </c>
      <c r="V246" s="656" t="str">
        <f t="shared" si="267"/>
        <v/>
      </c>
      <c r="W246" s="719"/>
      <c r="X246" s="660"/>
      <c r="Y246" s="656" t="str">
        <f t="shared" si="333"/>
        <v/>
      </c>
      <c r="Z246" s="659"/>
      <c r="AA246" s="654"/>
      <c r="AB246" s="656" t="str">
        <f t="shared" si="268"/>
        <v/>
      </c>
      <c r="AC246" s="661" t="str">
        <f t="shared" si="303"/>
        <v/>
      </c>
      <c r="AE246" s="658" t="str">
        <f t="shared" si="269"/>
        <v/>
      </c>
      <c r="AF246" s="659"/>
      <c r="AT246" s="805" t="str">
        <f t="shared" si="328"/>
        <v/>
      </c>
      <c r="AU246" t="str">
        <f t="shared" si="304"/>
        <v/>
      </c>
      <c r="AV246" s="6" t="str">
        <f t="shared" si="270"/>
        <v/>
      </c>
      <c r="AW246" s="317" t="str">
        <f t="shared" si="271"/>
        <v/>
      </c>
      <c r="AX246" s="158" t="str">
        <f t="shared" si="272"/>
        <v/>
      </c>
      <c r="AY246" s="158" t="str">
        <f t="shared" si="273"/>
        <v/>
      </c>
      <c r="AZ246" s="309" t="str">
        <f t="shared" si="260"/>
        <v/>
      </c>
      <c r="BA246" s="318" t="str">
        <f t="shared" si="274"/>
        <v/>
      </c>
      <c r="BB246" s="473" t="str">
        <f t="shared" si="275"/>
        <v/>
      </c>
      <c r="BC246" s="80" t="str">
        <f t="shared" si="326"/>
        <v/>
      </c>
      <c r="BD246" s="56">
        <f t="shared" si="276"/>
        <v>1</v>
      </c>
      <c r="BF246" s="56" t="str">
        <f t="shared" si="277"/>
        <v/>
      </c>
      <c r="BG246" s="56" t="str">
        <f t="shared" si="278"/>
        <v/>
      </c>
      <c r="BH246" s="6" t="str">
        <f t="shared" si="279"/>
        <v/>
      </c>
      <c r="BI246" s="6">
        <v>975</v>
      </c>
      <c r="BJ246" s="56" t="str">
        <f>Stam!F233</f>
        <v>975 Belastingen 2</v>
      </c>
      <c r="BK246" s="6" t="str">
        <f t="shared" si="280"/>
        <v/>
      </c>
      <c r="BL246" s="56">
        <f t="shared" si="305"/>
        <v>999999</v>
      </c>
      <c r="BM246" s="183">
        <f t="shared" si="306"/>
        <v>99999.000001230001</v>
      </c>
      <c r="BN246" s="61">
        <v>230</v>
      </c>
      <c r="BO246" s="6">
        <f t="shared" si="281"/>
        <v>999999</v>
      </c>
      <c r="BP246" s="6">
        <f t="shared" si="282"/>
        <v>999999</v>
      </c>
      <c r="BQ246" s="6" t="str">
        <f t="shared" si="307"/>
        <v>x</v>
      </c>
      <c r="BR246" s="206">
        <f t="shared" si="283"/>
        <v>99999.000001230001</v>
      </c>
      <c r="BS246" s="6">
        <f t="shared" si="284"/>
        <v>99999.000001230001</v>
      </c>
      <c r="BT246" s="6" t="str">
        <f t="shared" si="308"/>
        <v>x</v>
      </c>
      <c r="BU246" s="6" t="str">
        <f t="shared" si="285"/>
        <v/>
      </c>
      <c r="BW246" s="82">
        <f t="shared" si="309"/>
        <v>9999999999</v>
      </c>
      <c r="BX246" s="80" t="str">
        <f t="shared" si="286"/>
        <v>x</v>
      </c>
      <c r="BY246" s="80" t="str">
        <f t="shared" si="287"/>
        <v/>
      </c>
      <c r="BZ246" s="56" t="str">
        <f t="shared" si="310"/>
        <v/>
      </c>
      <c r="CA246" s="56" t="str">
        <f t="shared" si="311"/>
        <v/>
      </c>
      <c r="CB246" s="88">
        <f t="shared" si="312"/>
        <v>0</v>
      </c>
      <c r="CC246" s="56" t="str">
        <f t="shared" si="288"/>
        <v/>
      </c>
      <c r="CD246" s="56"/>
      <c r="CE246" s="56"/>
      <c r="CF246" s="56"/>
      <c r="CG246" s="56"/>
      <c r="CH246" s="169">
        <f t="shared" si="313"/>
        <v>9999999999</v>
      </c>
      <c r="CI246" s="170">
        <f t="shared" si="314"/>
        <v>9999999999</v>
      </c>
      <c r="CJ246" s="171">
        <f t="shared" si="315"/>
        <v>9999999999</v>
      </c>
      <c r="CK246" s="172" t="str">
        <f t="shared" si="316"/>
        <v/>
      </c>
      <c r="CL246" s="173" t="str">
        <f t="shared" si="289"/>
        <v>x</v>
      </c>
      <c r="CN246" s="6" t="str">
        <f t="shared" si="317"/>
        <v/>
      </c>
      <c r="CO246" s="293" t="e">
        <f t="shared" ca="1" si="327"/>
        <v>#N/A</v>
      </c>
      <c r="CP246" s="6" t="e">
        <f t="shared" ca="1" si="318"/>
        <v>#N/A</v>
      </c>
      <c r="CQ246" s="61">
        <v>230</v>
      </c>
      <c r="CR246" s="6">
        <f t="shared" si="290"/>
        <v>0</v>
      </c>
      <c r="CS246" s="6">
        <f t="shared" si="291"/>
        <v>0</v>
      </c>
      <c r="CT246" s="56" t="str">
        <f t="shared" si="292"/>
        <v/>
      </c>
      <c r="CU246" s="76">
        <f t="shared" si="293"/>
        <v>0</v>
      </c>
      <c r="CV246" s="76">
        <f t="shared" si="294"/>
        <v>0</v>
      </c>
      <c r="CX246" s="6" t="str">
        <f t="shared" si="295"/>
        <v/>
      </c>
      <c r="CY246" s="6" t="str">
        <f t="shared" si="296"/>
        <v/>
      </c>
      <c r="CZ246" s="6" t="str">
        <f t="shared" si="297"/>
        <v/>
      </c>
      <c r="DA246" s="6"/>
      <c r="DB246" s="6"/>
      <c r="DG246" s="56" t="str">
        <f t="shared" si="298"/>
        <v/>
      </c>
      <c r="DH246" s="6">
        <f t="shared" si="299"/>
        <v>0</v>
      </c>
      <c r="DK246" s="6">
        <f t="shared" si="335"/>
        <v>0</v>
      </c>
      <c r="DL246" s="6" t="e">
        <f t="shared" si="336"/>
        <v>#N/A</v>
      </c>
      <c r="DN246" s="6" t="e">
        <f t="shared" si="334"/>
        <v>#N/A</v>
      </c>
      <c r="DP246" s="6" t="str">
        <f t="shared" si="300"/>
        <v/>
      </c>
      <c r="DQ246" s="293">
        <f t="shared" ca="1" si="329"/>
        <v>240</v>
      </c>
      <c r="DR246" s="6" t="str">
        <f t="shared" ca="1" si="319"/>
        <v>x</v>
      </c>
      <c r="DU246" s="293" t="e">
        <f t="shared" ca="1" si="320"/>
        <v>#N/A</v>
      </c>
      <c r="DV246" s="5"/>
      <c r="DW246" s="293" t="e">
        <f t="shared" ca="1" si="330"/>
        <v>#N/A</v>
      </c>
      <c r="DZ246" s="293" t="e">
        <f t="shared" ca="1" si="321"/>
        <v>#N/A</v>
      </c>
      <c r="EA246" s="293" t="e">
        <f t="shared" ca="1" si="322"/>
        <v>#N/A</v>
      </c>
      <c r="EB246" s="293" t="e">
        <f t="shared" ca="1" si="323"/>
        <v>#N/A</v>
      </c>
      <c r="EE246" s="6" t="str">
        <f t="shared" si="324"/>
        <v/>
      </c>
      <c r="EF246" s="293" t="e">
        <f t="shared" ca="1" si="325"/>
        <v>#N/A</v>
      </c>
      <c r="EG246" s="6" t="e">
        <f t="shared" ca="1" si="301"/>
        <v>#N/A</v>
      </c>
    </row>
    <row r="247" spans="3:137" x14ac:dyDescent="0.2">
      <c r="C247" s="75"/>
      <c r="D247" s="184" t="str">
        <f t="shared" si="264"/>
        <v/>
      </c>
      <c r="E247" s="649" t="str">
        <f t="shared" si="332"/>
        <v/>
      </c>
      <c r="F247" s="607" t="str">
        <f t="shared" si="262"/>
        <v>x</v>
      </c>
      <c r="G247" s="650"/>
      <c r="H247" s="651"/>
      <c r="I247" s="651"/>
      <c r="J247" s="651"/>
      <c r="K247" s="652"/>
      <c r="L247" s="889"/>
      <c r="M247" s="889"/>
      <c r="N247" s="653"/>
      <c r="O247" s="651"/>
      <c r="P247" s="651"/>
      <c r="Q247" s="654"/>
      <c r="R247" s="655"/>
      <c r="S247" s="607" t="str">
        <f t="shared" si="265"/>
        <v/>
      </c>
      <c r="T247" s="656" t="str">
        <f t="shared" si="266"/>
        <v/>
      </c>
      <c r="U247" s="656" t="str">
        <f t="shared" si="302"/>
        <v/>
      </c>
      <c r="V247" s="656" t="str">
        <f t="shared" si="267"/>
        <v/>
      </c>
      <c r="W247" s="719"/>
      <c r="X247" s="660"/>
      <c r="Y247" s="656" t="str">
        <f t="shared" si="333"/>
        <v/>
      </c>
      <c r="Z247" s="659"/>
      <c r="AA247" s="654"/>
      <c r="AB247" s="656" t="str">
        <f t="shared" si="268"/>
        <v/>
      </c>
      <c r="AC247" s="661" t="str">
        <f t="shared" si="303"/>
        <v/>
      </c>
      <c r="AE247" s="658" t="str">
        <f t="shared" si="269"/>
        <v/>
      </c>
      <c r="AF247" s="659"/>
      <c r="AT247" s="805" t="str">
        <f t="shared" si="328"/>
        <v/>
      </c>
      <c r="AU247" t="str">
        <f t="shared" si="304"/>
        <v/>
      </c>
      <c r="AV247" s="6" t="str">
        <f t="shared" si="270"/>
        <v/>
      </c>
      <c r="AW247" s="317" t="str">
        <f t="shared" si="271"/>
        <v/>
      </c>
      <c r="AX247" s="158" t="str">
        <f t="shared" si="272"/>
        <v/>
      </c>
      <c r="AY247" s="158" t="str">
        <f t="shared" si="273"/>
        <v/>
      </c>
      <c r="AZ247" s="309" t="str">
        <f t="shared" ref="AZ247:AZ310" si="337">IF(BB247="","",ROUND(SUMIF(CX:CX,CX247,CS:CS),3))</f>
        <v/>
      </c>
      <c r="BA247" s="318" t="str">
        <f t="shared" si="274"/>
        <v/>
      </c>
      <c r="BB247" s="473" t="str">
        <f t="shared" si="275"/>
        <v/>
      </c>
      <c r="BC247" s="80" t="str">
        <f t="shared" si="326"/>
        <v/>
      </c>
      <c r="BD247" s="56">
        <f t="shared" si="276"/>
        <v>1</v>
      </c>
      <c r="BF247" s="56" t="str">
        <f t="shared" si="277"/>
        <v/>
      </c>
      <c r="BG247" s="56" t="str">
        <f t="shared" si="278"/>
        <v/>
      </c>
      <c r="BH247" s="6" t="str">
        <f t="shared" si="279"/>
        <v/>
      </c>
      <c r="BI247" s="6">
        <v>980</v>
      </c>
      <c r="BJ247" s="56" t="str">
        <f>Stam!F234</f>
        <v>980 Belastingen 3</v>
      </c>
      <c r="BK247" s="6" t="str">
        <f t="shared" si="280"/>
        <v/>
      </c>
      <c r="BL247" s="56">
        <f t="shared" si="305"/>
        <v>999999</v>
      </c>
      <c r="BM247" s="183">
        <f t="shared" si="306"/>
        <v>99999.000001235006</v>
      </c>
      <c r="BN247" s="61">
        <v>231</v>
      </c>
      <c r="BO247" s="6">
        <f t="shared" si="281"/>
        <v>999999</v>
      </c>
      <c r="BP247" s="6">
        <f t="shared" si="282"/>
        <v>999999</v>
      </c>
      <c r="BQ247" s="6" t="str">
        <f t="shared" si="307"/>
        <v>x</v>
      </c>
      <c r="BR247" s="206">
        <f t="shared" si="283"/>
        <v>99999.000001235006</v>
      </c>
      <c r="BS247" s="6">
        <f t="shared" si="284"/>
        <v>99999.000001235006</v>
      </c>
      <c r="BT247" s="6" t="str">
        <f t="shared" si="308"/>
        <v>x</v>
      </c>
      <c r="BU247" s="6" t="str">
        <f t="shared" si="285"/>
        <v/>
      </c>
      <c r="BW247" s="82">
        <f t="shared" si="309"/>
        <v>9999999999</v>
      </c>
      <c r="BX247" s="80" t="str">
        <f t="shared" si="286"/>
        <v>x</v>
      </c>
      <c r="BY247" s="80" t="str">
        <f t="shared" si="287"/>
        <v/>
      </c>
      <c r="BZ247" s="56" t="str">
        <f t="shared" si="310"/>
        <v/>
      </c>
      <c r="CA247" s="56" t="str">
        <f t="shared" si="311"/>
        <v/>
      </c>
      <c r="CB247" s="88">
        <f t="shared" si="312"/>
        <v>0</v>
      </c>
      <c r="CC247" s="56" t="str">
        <f t="shared" si="288"/>
        <v/>
      </c>
      <c r="CD247" s="56"/>
      <c r="CE247" s="56"/>
      <c r="CF247" s="56"/>
      <c r="CG247" s="56"/>
      <c r="CH247" s="169">
        <f t="shared" si="313"/>
        <v>9999999999</v>
      </c>
      <c r="CI247" s="170">
        <f t="shared" si="314"/>
        <v>9999999999</v>
      </c>
      <c r="CJ247" s="171">
        <f t="shared" si="315"/>
        <v>9999999999</v>
      </c>
      <c r="CK247" s="172" t="str">
        <f t="shared" si="316"/>
        <v/>
      </c>
      <c r="CL247" s="173" t="str">
        <f t="shared" si="289"/>
        <v>x</v>
      </c>
      <c r="CN247" s="6" t="str">
        <f t="shared" si="317"/>
        <v/>
      </c>
      <c r="CO247" s="293" t="e">
        <f t="shared" ca="1" si="327"/>
        <v>#N/A</v>
      </c>
      <c r="CP247" s="6" t="e">
        <f t="shared" ca="1" si="318"/>
        <v>#N/A</v>
      </c>
      <c r="CQ247" s="61">
        <v>231</v>
      </c>
      <c r="CR247" s="6">
        <f t="shared" si="290"/>
        <v>0</v>
      </c>
      <c r="CS247" s="6">
        <f t="shared" si="291"/>
        <v>0</v>
      </c>
      <c r="CT247" s="56" t="str">
        <f t="shared" si="292"/>
        <v/>
      </c>
      <c r="CU247" s="76">
        <f t="shared" si="293"/>
        <v>0</v>
      </c>
      <c r="CV247" s="76">
        <f t="shared" si="294"/>
        <v>0</v>
      </c>
      <c r="CX247" s="6" t="str">
        <f t="shared" si="295"/>
        <v/>
      </c>
      <c r="CY247" s="6" t="str">
        <f t="shared" si="296"/>
        <v/>
      </c>
      <c r="CZ247" s="6" t="str">
        <f t="shared" si="297"/>
        <v/>
      </c>
      <c r="DG247" s="56" t="str">
        <f t="shared" si="298"/>
        <v/>
      </c>
      <c r="DH247" s="6">
        <f t="shared" si="299"/>
        <v>0</v>
      </c>
      <c r="DK247" s="6">
        <f t="shared" si="335"/>
        <v>0</v>
      </c>
      <c r="DL247" s="6" t="e">
        <f t="shared" si="336"/>
        <v>#N/A</v>
      </c>
      <c r="DN247" s="6" t="e">
        <f t="shared" si="334"/>
        <v>#N/A</v>
      </c>
      <c r="DP247" s="6" t="str">
        <f t="shared" si="300"/>
        <v/>
      </c>
      <c r="DQ247" s="293">
        <f t="shared" ca="1" si="329"/>
        <v>241</v>
      </c>
      <c r="DR247" s="6" t="str">
        <f t="shared" ca="1" si="319"/>
        <v>x</v>
      </c>
      <c r="DU247" s="293" t="e">
        <f t="shared" ca="1" si="320"/>
        <v>#N/A</v>
      </c>
      <c r="DV247" s="5"/>
      <c r="DW247" s="293" t="e">
        <f t="shared" ca="1" si="330"/>
        <v>#N/A</v>
      </c>
      <c r="DZ247" s="293" t="e">
        <f t="shared" ca="1" si="321"/>
        <v>#N/A</v>
      </c>
      <c r="EA247" s="293" t="e">
        <f t="shared" ca="1" si="322"/>
        <v>#N/A</v>
      </c>
      <c r="EB247" s="293" t="e">
        <f t="shared" ca="1" si="323"/>
        <v>#N/A</v>
      </c>
      <c r="EE247" s="6" t="str">
        <f t="shared" si="324"/>
        <v/>
      </c>
      <c r="EF247" s="293" t="e">
        <f t="shared" ca="1" si="325"/>
        <v>#N/A</v>
      </c>
      <c r="EG247" s="6" t="e">
        <f t="shared" ca="1" si="301"/>
        <v>#N/A</v>
      </c>
    </row>
    <row r="248" spans="3:137" x14ac:dyDescent="0.2">
      <c r="C248" s="75"/>
      <c r="D248" s="184" t="str">
        <f t="shared" si="264"/>
        <v/>
      </c>
      <c r="E248" s="649" t="str">
        <f t="shared" si="332"/>
        <v/>
      </c>
      <c r="F248" s="607" t="str">
        <f t="shared" si="262"/>
        <v>x</v>
      </c>
      <c r="G248" s="650"/>
      <c r="H248" s="651"/>
      <c r="I248" s="651"/>
      <c r="J248" s="651"/>
      <c r="K248" s="652"/>
      <c r="L248" s="889"/>
      <c r="M248" s="889"/>
      <c r="N248" s="653"/>
      <c r="O248" s="651"/>
      <c r="P248" s="651"/>
      <c r="Q248" s="654"/>
      <c r="R248" s="655"/>
      <c r="S248" s="607" t="str">
        <f t="shared" si="265"/>
        <v/>
      </c>
      <c r="T248" s="656" t="str">
        <f t="shared" si="266"/>
        <v/>
      </c>
      <c r="U248" s="656" t="str">
        <f t="shared" si="302"/>
        <v/>
      </c>
      <c r="V248" s="656" t="str">
        <f t="shared" si="267"/>
        <v/>
      </c>
      <c r="W248" s="719"/>
      <c r="X248" s="660"/>
      <c r="Y248" s="656" t="str">
        <f t="shared" si="333"/>
        <v/>
      </c>
      <c r="Z248" s="659"/>
      <c r="AA248" s="654"/>
      <c r="AB248" s="656" t="str">
        <f t="shared" si="268"/>
        <v/>
      </c>
      <c r="AC248" s="661" t="str">
        <f t="shared" si="303"/>
        <v/>
      </c>
      <c r="AE248" s="658" t="str">
        <f t="shared" si="269"/>
        <v/>
      </c>
      <c r="AF248" s="659"/>
      <c r="AT248" s="805" t="str">
        <f t="shared" si="328"/>
        <v/>
      </c>
      <c r="AU248" t="str">
        <f t="shared" si="304"/>
        <v/>
      </c>
      <c r="AV248" s="6" t="str">
        <f t="shared" si="270"/>
        <v/>
      </c>
      <c r="AW248" s="317" t="str">
        <f t="shared" si="271"/>
        <v/>
      </c>
      <c r="AX248" s="158" t="str">
        <f t="shared" si="272"/>
        <v/>
      </c>
      <c r="AY248" s="158" t="str">
        <f t="shared" si="273"/>
        <v/>
      </c>
      <c r="AZ248" s="309" t="str">
        <f t="shared" si="337"/>
        <v/>
      </c>
      <c r="BA248" s="318" t="str">
        <f t="shared" si="274"/>
        <v/>
      </c>
      <c r="BB248" s="473" t="str">
        <f t="shared" si="275"/>
        <v/>
      </c>
      <c r="BC248" s="80" t="str">
        <f t="shared" si="326"/>
        <v/>
      </c>
      <c r="BD248" s="56">
        <f t="shared" si="276"/>
        <v>1</v>
      </c>
      <c r="BF248" s="56" t="str">
        <f t="shared" si="277"/>
        <v/>
      </c>
      <c r="BG248" s="56" t="str">
        <f t="shared" si="278"/>
        <v/>
      </c>
      <c r="BH248" s="6" t="str">
        <f t="shared" si="279"/>
        <v/>
      </c>
      <c r="BJ248" s="56"/>
      <c r="BK248" s="6" t="str">
        <f t="shared" si="280"/>
        <v/>
      </c>
      <c r="BL248" s="56">
        <f t="shared" si="305"/>
        <v>999999</v>
      </c>
      <c r="BM248" s="183">
        <f t="shared" si="306"/>
        <v>99999.000001239998</v>
      </c>
      <c r="BN248" s="61">
        <v>232</v>
      </c>
      <c r="BO248" s="6">
        <f t="shared" si="281"/>
        <v>999999</v>
      </c>
      <c r="BP248" s="6">
        <f t="shared" si="282"/>
        <v>999999</v>
      </c>
      <c r="BQ248" s="6" t="str">
        <f t="shared" si="307"/>
        <v>x</v>
      </c>
      <c r="BR248" s="206">
        <f t="shared" si="283"/>
        <v>99999.000001239998</v>
      </c>
      <c r="BS248" s="6">
        <f t="shared" si="284"/>
        <v>99999.000001239998</v>
      </c>
      <c r="BT248" s="6" t="str">
        <f t="shared" si="308"/>
        <v>x</v>
      </c>
      <c r="BU248" s="6" t="str">
        <f t="shared" si="285"/>
        <v/>
      </c>
      <c r="BW248" s="82">
        <f t="shared" si="309"/>
        <v>9999999999</v>
      </c>
      <c r="BX248" s="80" t="str">
        <f t="shared" si="286"/>
        <v>x</v>
      </c>
      <c r="BY248" s="80" t="str">
        <f t="shared" si="287"/>
        <v/>
      </c>
      <c r="BZ248" s="56" t="str">
        <f t="shared" si="310"/>
        <v/>
      </c>
      <c r="CA248" s="56" t="str">
        <f t="shared" si="311"/>
        <v/>
      </c>
      <c r="CB248" s="88">
        <f t="shared" si="312"/>
        <v>0</v>
      </c>
      <c r="CC248" s="56" t="str">
        <f t="shared" si="288"/>
        <v/>
      </c>
      <c r="CD248" s="56"/>
      <c r="CE248" s="56"/>
      <c r="CF248" s="56"/>
      <c r="CG248" s="56"/>
      <c r="CH248" s="169">
        <f t="shared" si="313"/>
        <v>9999999999</v>
      </c>
      <c r="CI248" s="170">
        <f t="shared" si="314"/>
        <v>9999999999</v>
      </c>
      <c r="CJ248" s="171">
        <f t="shared" si="315"/>
        <v>9999999999</v>
      </c>
      <c r="CK248" s="172" t="str">
        <f t="shared" si="316"/>
        <v/>
      </c>
      <c r="CL248" s="173" t="str">
        <f t="shared" si="289"/>
        <v>x</v>
      </c>
      <c r="CN248" s="6" t="str">
        <f t="shared" si="317"/>
        <v/>
      </c>
      <c r="CO248" s="293" t="e">
        <f t="shared" ca="1" si="327"/>
        <v>#N/A</v>
      </c>
      <c r="CP248" s="6" t="e">
        <f t="shared" ca="1" si="318"/>
        <v>#N/A</v>
      </c>
      <c r="CQ248" s="61">
        <v>232</v>
      </c>
      <c r="CR248" s="6">
        <f t="shared" si="290"/>
        <v>0</v>
      </c>
      <c r="CS248" s="6">
        <f t="shared" si="291"/>
        <v>0</v>
      </c>
      <c r="CT248" s="56" t="str">
        <f t="shared" si="292"/>
        <v/>
      </c>
      <c r="CU248" s="76">
        <f t="shared" si="293"/>
        <v>0</v>
      </c>
      <c r="CV248" s="76">
        <f t="shared" si="294"/>
        <v>0</v>
      </c>
      <c r="CX248" s="6" t="str">
        <f t="shared" si="295"/>
        <v/>
      </c>
      <c r="CY248" s="6" t="str">
        <f t="shared" si="296"/>
        <v/>
      </c>
      <c r="CZ248" s="6" t="str">
        <f t="shared" si="297"/>
        <v/>
      </c>
      <c r="DG248" s="56" t="str">
        <f t="shared" si="298"/>
        <v/>
      </c>
      <c r="DH248" s="6">
        <f t="shared" si="299"/>
        <v>0</v>
      </c>
      <c r="DK248" s="6">
        <f t="shared" si="335"/>
        <v>0</v>
      </c>
      <c r="DL248" s="6" t="e">
        <f t="shared" si="336"/>
        <v>#N/A</v>
      </c>
      <c r="DN248" s="6" t="e">
        <f t="shared" si="334"/>
        <v>#N/A</v>
      </c>
      <c r="DP248" s="6" t="str">
        <f t="shared" si="300"/>
        <v/>
      </c>
      <c r="DQ248" s="293">
        <f t="shared" ca="1" si="329"/>
        <v>242</v>
      </c>
      <c r="DR248" s="6" t="str">
        <f t="shared" ca="1" si="319"/>
        <v>x</v>
      </c>
      <c r="DU248" s="293" t="e">
        <f t="shared" ca="1" si="320"/>
        <v>#N/A</v>
      </c>
      <c r="DV248" s="5"/>
      <c r="DW248" s="293" t="e">
        <f t="shared" ca="1" si="330"/>
        <v>#N/A</v>
      </c>
      <c r="DZ248" s="293" t="e">
        <f t="shared" ca="1" si="321"/>
        <v>#N/A</v>
      </c>
      <c r="EA248" s="293" t="e">
        <f t="shared" ca="1" si="322"/>
        <v>#N/A</v>
      </c>
      <c r="EB248" s="293" t="e">
        <f t="shared" ca="1" si="323"/>
        <v>#N/A</v>
      </c>
      <c r="EE248" s="6" t="str">
        <f t="shared" si="324"/>
        <v/>
      </c>
      <c r="EF248" s="293" t="e">
        <f t="shared" ca="1" si="325"/>
        <v>#N/A</v>
      </c>
      <c r="EG248" s="6" t="e">
        <f t="shared" ca="1" si="301"/>
        <v>#N/A</v>
      </c>
    </row>
    <row r="249" spans="3:137" x14ac:dyDescent="0.2">
      <c r="C249" s="75"/>
      <c r="D249" s="184" t="str">
        <f t="shared" si="264"/>
        <v/>
      </c>
      <c r="E249" s="649" t="str">
        <f t="shared" si="332"/>
        <v/>
      </c>
      <c r="F249" s="607" t="str">
        <f t="shared" si="262"/>
        <v>x</v>
      </c>
      <c r="G249" s="650"/>
      <c r="H249" s="651"/>
      <c r="I249" s="651"/>
      <c r="J249" s="651"/>
      <c r="K249" s="652"/>
      <c r="L249" s="889"/>
      <c r="M249" s="889"/>
      <c r="N249" s="653"/>
      <c r="O249" s="651"/>
      <c r="P249" s="651"/>
      <c r="Q249" s="654"/>
      <c r="R249" s="655"/>
      <c r="S249" s="607" t="str">
        <f t="shared" si="265"/>
        <v/>
      </c>
      <c r="T249" s="656" t="str">
        <f t="shared" si="266"/>
        <v/>
      </c>
      <c r="U249" s="656" t="str">
        <f t="shared" si="302"/>
        <v/>
      </c>
      <c r="V249" s="656" t="str">
        <f t="shared" si="267"/>
        <v/>
      </c>
      <c r="W249" s="719"/>
      <c r="X249" s="660"/>
      <c r="Y249" s="656" t="str">
        <f t="shared" si="333"/>
        <v/>
      </c>
      <c r="Z249" s="659"/>
      <c r="AA249" s="654"/>
      <c r="AB249" s="656" t="str">
        <f t="shared" si="268"/>
        <v/>
      </c>
      <c r="AC249" s="661" t="str">
        <f t="shared" si="303"/>
        <v/>
      </c>
      <c r="AE249" s="658" t="str">
        <f t="shared" si="269"/>
        <v/>
      </c>
      <c r="AF249" s="659"/>
      <c r="AT249" s="805" t="str">
        <f t="shared" si="328"/>
        <v/>
      </c>
      <c r="AU249" t="str">
        <f t="shared" si="304"/>
        <v/>
      </c>
      <c r="AV249" s="6" t="str">
        <f t="shared" si="270"/>
        <v/>
      </c>
      <c r="AW249" s="317" t="str">
        <f t="shared" si="271"/>
        <v/>
      </c>
      <c r="AX249" s="158" t="str">
        <f t="shared" si="272"/>
        <v/>
      </c>
      <c r="AY249" s="158" t="str">
        <f t="shared" si="273"/>
        <v/>
      </c>
      <c r="AZ249" s="309" t="str">
        <f t="shared" si="337"/>
        <v/>
      </c>
      <c r="BA249" s="318" t="str">
        <f t="shared" si="274"/>
        <v/>
      </c>
      <c r="BB249" s="473" t="str">
        <f t="shared" si="275"/>
        <v/>
      </c>
      <c r="BC249" s="80" t="str">
        <f t="shared" si="326"/>
        <v/>
      </c>
      <c r="BD249" s="56">
        <f t="shared" si="276"/>
        <v>1</v>
      </c>
      <c r="BF249" s="56" t="str">
        <f t="shared" si="277"/>
        <v/>
      </c>
      <c r="BG249" s="56" t="str">
        <f t="shared" si="278"/>
        <v/>
      </c>
      <c r="BH249" s="6" t="str">
        <f t="shared" si="279"/>
        <v/>
      </c>
      <c r="BJ249" s="56"/>
      <c r="BK249" s="6" t="str">
        <f t="shared" si="280"/>
        <v/>
      </c>
      <c r="BL249" s="56">
        <f t="shared" si="305"/>
        <v>999999</v>
      </c>
      <c r="BM249" s="183">
        <f t="shared" si="306"/>
        <v>99999.000001245004</v>
      </c>
      <c r="BN249" s="61">
        <v>233</v>
      </c>
      <c r="BO249" s="6">
        <f t="shared" si="281"/>
        <v>999999</v>
      </c>
      <c r="BP249" s="6">
        <f t="shared" si="282"/>
        <v>999999</v>
      </c>
      <c r="BQ249" s="6" t="str">
        <f t="shared" si="307"/>
        <v>x</v>
      </c>
      <c r="BR249" s="206">
        <f t="shared" si="283"/>
        <v>99999.000001245004</v>
      </c>
      <c r="BS249" s="6">
        <f t="shared" si="284"/>
        <v>99999.000001245004</v>
      </c>
      <c r="BT249" s="6" t="str">
        <f t="shared" si="308"/>
        <v>x</v>
      </c>
      <c r="BU249" s="6" t="str">
        <f t="shared" si="285"/>
        <v/>
      </c>
      <c r="BW249" s="82">
        <f t="shared" si="309"/>
        <v>9999999999</v>
      </c>
      <c r="BX249" s="80" t="str">
        <f t="shared" si="286"/>
        <v>x</v>
      </c>
      <c r="BY249" s="80" t="str">
        <f t="shared" si="287"/>
        <v/>
      </c>
      <c r="BZ249" s="56" t="str">
        <f t="shared" si="310"/>
        <v/>
      </c>
      <c r="CA249" s="56" t="str">
        <f t="shared" si="311"/>
        <v/>
      </c>
      <c r="CB249" s="88">
        <f t="shared" si="312"/>
        <v>0</v>
      </c>
      <c r="CC249" s="56" t="str">
        <f t="shared" si="288"/>
        <v/>
      </c>
      <c r="CD249" s="56"/>
      <c r="CE249" s="56"/>
      <c r="CF249" s="56"/>
      <c r="CG249" s="56"/>
      <c r="CH249" s="169">
        <f t="shared" si="313"/>
        <v>9999999999</v>
      </c>
      <c r="CI249" s="170">
        <f t="shared" si="314"/>
        <v>9999999999</v>
      </c>
      <c r="CJ249" s="171">
        <f t="shared" si="315"/>
        <v>9999999999</v>
      </c>
      <c r="CK249" s="172" t="str">
        <f t="shared" si="316"/>
        <v/>
      </c>
      <c r="CL249" s="173" t="str">
        <f t="shared" si="289"/>
        <v>x</v>
      </c>
      <c r="CN249" s="6" t="str">
        <f t="shared" si="317"/>
        <v/>
      </c>
      <c r="CO249" s="293" t="e">
        <f t="shared" ca="1" si="327"/>
        <v>#N/A</v>
      </c>
      <c r="CP249" s="6" t="e">
        <f t="shared" ca="1" si="318"/>
        <v>#N/A</v>
      </c>
      <c r="CQ249" s="61">
        <v>233</v>
      </c>
      <c r="CR249" s="6">
        <f t="shared" si="290"/>
        <v>0</v>
      </c>
      <c r="CS249" s="6">
        <f t="shared" si="291"/>
        <v>0</v>
      </c>
      <c r="CT249" s="56" t="str">
        <f t="shared" si="292"/>
        <v/>
      </c>
      <c r="CU249" s="76">
        <f t="shared" si="293"/>
        <v>0</v>
      </c>
      <c r="CV249" s="76">
        <f t="shared" si="294"/>
        <v>0</v>
      </c>
      <c r="CX249" s="6" t="str">
        <f t="shared" si="295"/>
        <v/>
      </c>
      <c r="CY249" s="6" t="str">
        <f t="shared" si="296"/>
        <v/>
      </c>
      <c r="CZ249" s="6" t="str">
        <f t="shared" si="297"/>
        <v/>
      </c>
      <c r="DG249" s="56" t="str">
        <f t="shared" si="298"/>
        <v/>
      </c>
      <c r="DH249" s="6">
        <f t="shared" si="299"/>
        <v>0</v>
      </c>
      <c r="DK249" s="6">
        <f t="shared" si="335"/>
        <v>0</v>
      </c>
      <c r="DL249" s="6" t="e">
        <f t="shared" si="336"/>
        <v>#N/A</v>
      </c>
      <c r="DN249" s="6" t="e">
        <f t="shared" si="334"/>
        <v>#N/A</v>
      </c>
      <c r="DP249" s="6" t="str">
        <f t="shared" si="300"/>
        <v/>
      </c>
      <c r="DQ249" s="293">
        <f t="shared" ca="1" si="329"/>
        <v>243</v>
      </c>
      <c r="DR249" s="6" t="str">
        <f t="shared" ca="1" si="319"/>
        <v>x</v>
      </c>
      <c r="DU249" s="293" t="e">
        <f t="shared" ca="1" si="320"/>
        <v>#N/A</v>
      </c>
      <c r="DV249" s="5"/>
      <c r="DW249" s="293" t="e">
        <f t="shared" ca="1" si="330"/>
        <v>#N/A</v>
      </c>
      <c r="DZ249" s="293" t="e">
        <f t="shared" ca="1" si="321"/>
        <v>#N/A</v>
      </c>
      <c r="EA249" s="293" t="e">
        <f t="shared" ca="1" si="322"/>
        <v>#N/A</v>
      </c>
      <c r="EB249" s="293" t="e">
        <f t="shared" ca="1" si="323"/>
        <v>#N/A</v>
      </c>
      <c r="EE249" s="6" t="str">
        <f t="shared" si="324"/>
        <v/>
      </c>
      <c r="EF249" s="293" t="e">
        <f t="shared" ca="1" si="325"/>
        <v>#N/A</v>
      </c>
      <c r="EG249" s="6" t="e">
        <f t="shared" ca="1" si="301"/>
        <v>#N/A</v>
      </c>
    </row>
    <row r="250" spans="3:137" x14ac:dyDescent="0.2">
      <c r="C250" s="75"/>
      <c r="D250" s="184" t="str">
        <f t="shared" si="264"/>
        <v/>
      </c>
      <c r="E250" s="649" t="str">
        <f t="shared" si="332"/>
        <v/>
      </c>
      <c r="F250" s="607" t="str">
        <f t="shared" si="262"/>
        <v>x</v>
      </c>
      <c r="G250" s="650"/>
      <c r="H250" s="651"/>
      <c r="I250" s="651"/>
      <c r="J250" s="651"/>
      <c r="K250" s="652"/>
      <c r="L250" s="889"/>
      <c r="M250" s="889"/>
      <c r="N250" s="653"/>
      <c r="O250" s="651"/>
      <c r="P250" s="651"/>
      <c r="Q250" s="654"/>
      <c r="R250" s="655"/>
      <c r="S250" s="607" t="str">
        <f t="shared" si="265"/>
        <v/>
      </c>
      <c r="T250" s="656" t="str">
        <f t="shared" si="266"/>
        <v/>
      </c>
      <c r="U250" s="656" t="str">
        <f t="shared" si="302"/>
        <v/>
      </c>
      <c r="V250" s="656" t="str">
        <f t="shared" si="267"/>
        <v/>
      </c>
      <c r="W250" s="719"/>
      <c r="X250" s="660"/>
      <c r="Y250" s="656" t="str">
        <f t="shared" si="333"/>
        <v/>
      </c>
      <c r="Z250" s="659"/>
      <c r="AA250" s="654"/>
      <c r="AB250" s="656" t="str">
        <f t="shared" si="268"/>
        <v/>
      </c>
      <c r="AC250" s="661" t="str">
        <f t="shared" si="303"/>
        <v/>
      </c>
      <c r="AE250" s="658" t="str">
        <f t="shared" si="269"/>
        <v/>
      </c>
      <c r="AF250" s="659"/>
      <c r="AT250" s="805" t="str">
        <f t="shared" si="328"/>
        <v/>
      </c>
      <c r="AU250" t="str">
        <f t="shared" si="304"/>
        <v/>
      </c>
      <c r="AV250" s="6" t="str">
        <f t="shared" si="270"/>
        <v/>
      </c>
      <c r="AW250" s="317" t="str">
        <f t="shared" si="271"/>
        <v/>
      </c>
      <c r="AX250" s="158" t="str">
        <f t="shared" si="272"/>
        <v/>
      </c>
      <c r="AY250" s="158" t="str">
        <f t="shared" si="273"/>
        <v/>
      </c>
      <c r="AZ250" s="309" t="str">
        <f t="shared" si="337"/>
        <v/>
      </c>
      <c r="BA250" s="318" t="str">
        <f t="shared" si="274"/>
        <v/>
      </c>
      <c r="BB250" s="473" t="str">
        <f t="shared" si="275"/>
        <v/>
      </c>
      <c r="BC250" s="80" t="str">
        <f t="shared" si="326"/>
        <v/>
      </c>
      <c r="BD250" s="56">
        <f t="shared" si="276"/>
        <v>1</v>
      </c>
      <c r="BF250" s="56" t="str">
        <f t="shared" si="277"/>
        <v/>
      </c>
      <c r="BG250" s="56" t="str">
        <f t="shared" si="278"/>
        <v/>
      </c>
      <c r="BH250" s="6" t="str">
        <f t="shared" si="279"/>
        <v/>
      </c>
      <c r="BJ250" s="56"/>
      <c r="BK250" s="6" t="str">
        <f t="shared" si="280"/>
        <v/>
      </c>
      <c r="BL250" s="56">
        <f t="shared" si="305"/>
        <v>999999</v>
      </c>
      <c r="BM250" s="183">
        <f t="shared" si="306"/>
        <v>99999.000001249995</v>
      </c>
      <c r="BN250" s="61">
        <v>234</v>
      </c>
      <c r="BO250" s="6">
        <f t="shared" si="281"/>
        <v>999999</v>
      </c>
      <c r="BP250" s="6">
        <f t="shared" si="282"/>
        <v>999999</v>
      </c>
      <c r="BQ250" s="6" t="str">
        <f t="shared" si="307"/>
        <v>x</v>
      </c>
      <c r="BR250" s="206">
        <f t="shared" si="283"/>
        <v>99999.000001249995</v>
      </c>
      <c r="BS250" s="6">
        <f t="shared" si="284"/>
        <v>99999.000001249995</v>
      </c>
      <c r="BT250" s="6" t="str">
        <f t="shared" si="308"/>
        <v>x</v>
      </c>
      <c r="BU250" s="6" t="str">
        <f t="shared" si="285"/>
        <v/>
      </c>
      <c r="BW250" s="82">
        <f t="shared" si="309"/>
        <v>9999999999</v>
      </c>
      <c r="BX250" s="80" t="str">
        <f t="shared" si="286"/>
        <v>x</v>
      </c>
      <c r="BY250" s="80" t="str">
        <f t="shared" si="287"/>
        <v/>
      </c>
      <c r="BZ250" s="56" t="str">
        <f t="shared" si="310"/>
        <v/>
      </c>
      <c r="CA250" s="56" t="str">
        <f t="shared" si="311"/>
        <v/>
      </c>
      <c r="CB250" s="88">
        <f t="shared" si="312"/>
        <v>0</v>
      </c>
      <c r="CC250" s="56" t="str">
        <f t="shared" si="288"/>
        <v/>
      </c>
      <c r="CD250" s="56"/>
      <c r="CE250" s="56"/>
      <c r="CF250" s="56"/>
      <c r="CG250" s="56"/>
      <c r="CH250" s="169">
        <f t="shared" si="313"/>
        <v>9999999999</v>
      </c>
      <c r="CI250" s="170">
        <f t="shared" si="314"/>
        <v>9999999999</v>
      </c>
      <c r="CJ250" s="171">
        <f t="shared" si="315"/>
        <v>9999999999</v>
      </c>
      <c r="CK250" s="172" t="str">
        <f t="shared" si="316"/>
        <v/>
      </c>
      <c r="CL250" s="173" t="str">
        <f t="shared" si="289"/>
        <v>x</v>
      </c>
      <c r="CN250" s="6" t="str">
        <f t="shared" si="317"/>
        <v/>
      </c>
      <c r="CO250" s="293" t="e">
        <f t="shared" ca="1" si="327"/>
        <v>#N/A</v>
      </c>
      <c r="CP250" s="6" t="e">
        <f t="shared" ca="1" si="318"/>
        <v>#N/A</v>
      </c>
      <c r="CQ250" s="61">
        <v>234</v>
      </c>
      <c r="CR250" s="6">
        <f t="shared" si="290"/>
        <v>0</v>
      </c>
      <c r="CS250" s="6">
        <f t="shared" si="291"/>
        <v>0</v>
      </c>
      <c r="CT250" s="56" t="str">
        <f t="shared" si="292"/>
        <v/>
      </c>
      <c r="CU250" s="76">
        <f t="shared" si="293"/>
        <v>0</v>
      </c>
      <c r="CV250" s="76">
        <f t="shared" si="294"/>
        <v>0</v>
      </c>
      <c r="CX250" s="6" t="str">
        <f t="shared" si="295"/>
        <v/>
      </c>
      <c r="CY250" s="6" t="str">
        <f t="shared" si="296"/>
        <v/>
      </c>
      <c r="CZ250" s="6" t="str">
        <f t="shared" si="297"/>
        <v/>
      </c>
      <c r="DG250" s="56" t="str">
        <f t="shared" si="298"/>
        <v/>
      </c>
      <c r="DH250" s="6">
        <f t="shared" si="299"/>
        <v>0</v>
      </c>
      <c r="DK250" s="6">
        <f t="shared" si="335"/>
        <v>0</v>
      </c>
      <c r="DL250" s="6" t="e">
        <f t="shared" si="336"/>
        <v>#N/A</v>
      </c>
      <c r="DN250" s="6" t="e">
        <f t="shared" si="334"/>
        <v>#N/A</v>
      </c>
      <c r="DP250" s="6" t="str">
        <f t="shared" si="300"/>
        <v/>
      </c>
      <c r="DQ250" s="293">
        <f t="shared" ca="1" si="329"/>
        <v>244</v>
      </c>
      <c r="DR250" s="6" t="str">
        <f t="shared" ca="1" si="319"/>
        <v>x</v>
      </c>
      <c r="DU250" s="293" t="e">
        <f t="shared" ca="1" si="320"/>
        <v>#N/A</v>
      </c>
      <c r="DV250" s="5"/>
      <c r="DW250" s="293" t="e">
        <f t="shared" ca="1" si="330"/>
        <v>#N/A</v>
      </c>
      <c r="DZ250" s="293" t="e">
        <f t="shared" ca="1" si="321"/>
        <v>#N/A</v>
      </c>
      <c r="EA250" s="293" t="e">
        <f t="shared" ca="1" si="322"/>
        <v>#N/A</v>
      </c>
      <c r="EB250" s="293" t="e">
        <f t="shared" ca="1" si="323"/>
        <v>#N/A</v>
      </c>
      <c r="EE250" s="6" t="str">
        <f t="shared" si="324"/>
        <v/>
      </c>
      <c r="EF250" s="293" t="e">
        <f t="shared" ca="1" si="325"/>
        <v>#N/A</v>
      </c>
      <c r="EG250" s="6" t="e">
        <f t="shared" ca="1" si="301"/>
        <v>#N/A</v>
      </c>
    </row>
    <row r="251" spans="3:137" x14ac:dyDescent="0.2">
      <c r="C251" s="75"/>
      <c r="D251" s="184" t="str">
        <f t="shared" si="264"/>
        <v/>
      </c>
      <c r="E251" s="649" t="str">
        <f t="shared" si="332"/>
        <v/>
      </c>
      <c r="F251" s="607" t="str">
        <f t="shared" si="262"/>
        <v>x</v>
      </c>
      <c r="G251" s="650"/>
      <c r="H251" s="651"/>
      <c r="I251" s="651"/>
      <c r="J251" s="651"/>
      <c r="K251" s="652"/>
      <c r="L251" s="889"/>
      <c r="M251" s="889"/>
      <c r="N251" s="653"/>
      <c r="O251" s="651"/>
      <c r="P251" s="651"/>
      <c r="Q251" s="654"/>
      <c r="R251" s="655"/>
      <c r="S251" s="607" t="str">
        <f t="shared" si="265"/>
        <v/>
      </c>
      <c r="T251" s="656" t="str">
        <f t="shared" si="266"/>
        <v/>
      </c>
      <c r="U251" s="656" t="str">
        <f t="shared" si="302"/>
        <v/>
      </c>
      <c r="V251" s="656" t="str">
        <f t="shared" si="267"/>
        <v/>
      </c>
      <c r="W251" s="719"/>
      <c r="X251" s="660"/>
      <c r="Y251" s="656" t="str">
        <f t="shared" si="333"/>
        <v/>
      </c>
      <c r="Z251" s="659"/>
      <c r="AA251" s="654"/>
      <c r="AB251" s="656" t="str">
        <f t="shared" si="268"/>
        <v/>
      </c>
      <c r="AC251" s="661" t="str">
        <f t="shared" si="303"/>
        <v/>
      </c>
      <c r="AE251" s="658" t="str">
        <f t="shared" si="269"/>
        <v/>
      </c>
      <c r="AF251" s="659"/>
      <c r="AT251" s="805" t="str">
        <f t="shared" si="328"/>
        <v/>
      </c>
      <c r="AU251" t="str">
        <f t="shared" si="304"/>
        <v/>
      </c>
      <c r="AV251" s="6" t="str">
        <f t="shared" si="270"/>
        <v/>
      </c>
      <c r="AW251" s="317" t="str">
        <f t="shared" si="271"/>
        <v/>
      </c>
      <c r="AX251" s="158" t="str">
        <f t="shared" si="272"/>
        <v/>
      </c>
      <c r="AY251" s="158" t="str">
        <f t="shared" si="273"/>
        <v/>
      </c>
      <c r="AZ251" s="309" t="str">
        <f t="shared" si="337"/>
        <v/>
      </c>
      <c r="BA251" s="318" t="str">
        <f t="shared" si="274"/>
        <v/>
      </c>
      <c r="BB251" s="473" t="str">
        <f t="shared" si="275"/>
        <v/>
      </c>
      <c r="BC251" s="80" t="str">
        <f t="shared" si="326"/>
        <v/>
      </c>
      <c r="BD251" s="56">
        <f t="shared" si="276"/>
        <v>1</v>
      </c>
      <c r="BF251" s="56" t="str">
        <f t="shared" si="277"/>
        <v/>
      </c>
      <c r="BG251" s="56" t="str">
        <f t="shared" si="278"/>
        <v/>
      </c>
      <c r="BH251" s="6" t="str">
        <f t="shared" si="279"/>
        <v/>
      </c>
      <c r="BK251" s="6" t="str">
        <f t="shared" si="280"/>
        <v/>
      </c>
      <c r="BL251" s="56">
        <f t="shared" si="305"/>
        <v>999999</v>
      </c>
      <c r="BM251" s="183">
        <f t="shared" si="306"/>
        <v>99999.000001255001</v>
      </c>
      <c r="BN251" s="61">
        <v>235</v>
      </c>
      <c r="BO251" s="6">
        <f t="shared" si="281"/>
        <v>999999</v>
      </c>
      <c r="BP251" s="6">
        <f t="shared" si="282"/>
        <v>999999</v>
      </c>
      <c r="BQ251" s="6" t="str">
        <f t="shared" si="307"/>
        <v>x</v>
      </c>
      <c r="BR251" s="206">
        <f t="shared" si="283"/>
        <v>99999.000001255001</v>
      </c>
      <c r="BS251" s="6">
        <f t="shared" si="284"/>
        <v>99999.000001255001</v>
      </c>
      <c r="BT251" s="6" t="str">
        <f t="shared" si="308"/>
        <v>x</v>
      </c>
      <c r="BU251" s="6" t="str">
        <f t="shared" si="285"/>
        <v/>
      </c>
      <c r="BW251" s="82">
        <f t="shared" si="309"/>
        <v>9999999999</v>
      </c>
      <c r="BX251" s="80" t="str">
        <f t="shared" si="286"/>
        <v>x</v>
      </c>
      <c r="BY251" s="80" t="str">
        <f t="shared" si="287"/>
        <v/>
      </c>
      <c r="BZ251" s="56" t="str">
        <f t="shared" si="310"/>
        <v/>
      </c>
      <c r="CA251" s="56" t="str">
        <f t="shared" si="311"/>
        <v/>
      </c>
      <c r="CB251" s="88">
        <f t="shared" si="312"/>
        <v>0</v>
      </c>
      <c r="CC251" s="56" t="str">
        <f t="shared" si="288"/>
        <v/>
      </c>
      <c r="CD251" s="56"/>
      <c r="CE251" s="56"/>
      <c r="CF251" s="56"/>
      <c r="CG251" s="56"/>
      <c r="CH251" s="169">
        <f t="shared" si="313"/>
        <v>9999999999</v>
      </c>
      <c r="CI251" s="170">
        <f t="shared" si="314"/>
        <v>9999999999</v>
      </c>
      <c r="CJ251" s="171">
        <f t="shared" si="315"/>
        <v>9999999999</v>
      </c>
      <c r="CK251" s="172" t="str">
        <f t="shared" si="316"/>
        <v/>
      </c>
      <c r="CL251" s="173" t="str">
        <f t="shared" si="289"/>
        <v>x</v>
      </c>
      <c r="CN251" s="6" t="str">
        <f t="shared" si="317"/>
        <v/>
      </c>
      <c r="CO251" s="293" t="e">
        <f t="shared" ca="1" si="327"/>
        <v>#N/A</v>
      </c>
      <c r="CP251" s="6" t="e">
        <f t="shared" ca="1" si="318"/>
        <v>#N/A</v>
      </c>
      <c r="CQ251" s="61">
        <v>235</v>
      </c>
      <c r="CR251" s="6">
        <f t="shared" si="290"/>
        <v>0</v>
      </c>
      <c r="CS251" s="6">
        <f t="shared" si="291"/>
        <v>0</v>
      </c>
      <c r="CT251" s="56" t="str">
        <f t="shared" si="292"/>
        <v/>
      </c>
      <c r="CU251" s="76">
        <f t="shared" si="293"/>
        <v>0</v>
      </c>
      <c r="CV251" s="76">
        <f t="shared" si="294"/>
        <v>0</v>
      </c>
      <c r="CX251" s="6" t="str">
        <f t="shared" si="295"/>
        <v/>
      </c>
      <c r="CY251" s="6" t="str">
        <f t="shared" si="296"/>
        <v/>
      </c>
      <c r="CZ251" s="6" t="str">
        <f t="shared" si="297"/>
        <v/>
      </c>
      <c r="DG251" s="56" t="str">
        <f t="shared" si="298"/>
        <v/>
      </c>
      <c r="DH251" s="6">
        <f t="shared" si="299"/>
        <v>0</v>
      </c>
      <c r="DK251" s="6">
        <f t="shared" si="335"/>
        <v>0</v>
      </c>
      <c r="DL251" s="6" t="e">
        <f t="shared" si="336"/>
        <v>#N/A</v>
      </c>
      <c r="DN251" s="6" t="e">
        <f t="shared" si="334"/>
        <v>#N/A</v>
      </c>
      <c r="DP251" s="6" t="str">
        <f t="shared" si="300"/>
        <v/>
      </c>
      <c r="DQ251" s="293">
        <f t="shared" ca="1" si="329"/>
        <v>245</v>
      </c>
      <c r="DR251" s="6" t="str">
        <f t="shared" ca="1" si="319"/>
        <v>x</v>
      </c>
      <c r="DU251" s="293" t="e">
        <f t="shared" ca="1" si="320"/>
        <v>#N/A</v>
      </c>
      <c r="DV251" s="5"/>
      <c r="DW251" s="293" t="e">
        <f t="shared" ca="1" si="330"/>
        <v>#N/A</v>
      </c>
      <c r="DZ251" s="293" t="e">
        <f t="shared" ca="1" si="321"/>
        <v>#N/A</v>
      </c>
      <c r="EA251" s="293" t="e">
        <f t="shared" ca="1" si="322"/>
        <v>#N/A</v>
      </c>
      <c r="EB251" s="293" t="e">
        <f t="shared" ca="1" si="323"/>
        <v>#N/A</v>
      </c>
      <c r="EE251" s="6" t="str">
        <f t="shared" si="324"/>
        <v/>
      </c>
      <c r="EF251" s="293" t="e">
        <f t="shared" ca="1" si="325"/>
        <v>#N/A</v>
      </c>
      <c r="EG251" s="6" t="e">
        <f t="shared" ca="1" si="301"/>
        <v>#N/A</v>
      </c>
    </row>
    <row r="252" spans="3:137" x14ac:dyDescent="0.2">
      <c r="C252" s="75"/>
      <c r="D252" s="184" t="str">
        <f t="shared" si="264"/>
        <v/>
      </c>
      <c r="E252" s="649" t="str">
        <f t="shared" si="332"/>
        <v/>
      </c>
      <c r="F252" s="607" t="str">
        <f t="shared" si="262"/>
        <v>x</v>
      </c>
      <c r="G252" s="650"/>
      <c r="H252" s="651"/>
      <c r="I252" s="651"/>
      <c r="J252" s="651"/>
      <c r="K252" s="652"/>
      <c r="L252" s="889"/>
      <c r="M252" s="889"/>
      <c r="N252" s="653"/>
      <c r="O252" s="651"/>
      <c r="P252" s="651"/>
      <c r="Q252" s="654"/>
      <c r="R252" s="655"/>
      <c r="S252" s="607" t="str">
        <f t="shared" si="265"/>
        <v/>
      </c>
      <c r="T252" s="656" t="str">
        <f t="shared" si="266"/>
        <v/>
      </c>
      <c r="U252" s="656" t="str">
        <f t="shared" si="302"/>
        <v/>
      </c>
      <c r="V252" s="656" t="str">
        <f t="shared" si="267"/>
        <v/>
      </c>
      <c r="W252" s="719"/>
      <c r="X252" s="660"/>
      <c r="Y252" s="656" t="str">
        <f t="shared" si="333"/>
        <v/>
      </c>
      <c r="Z252" s="659"/>
      <c r="AA252" s="654"/>
      <c r="AB252" s="656" t="str">
        <f t="shared" si="268"/>
        <v/>
      </c>
      <c r="AC252" s="661" t="str">
        <f t="shared" si="303"/>
        <v/>
      </c>
      <c r="AE252" s="658" t="str">
        <f t="shared" si="269"/>
        <v/>
      </c>
      <c r="AF252" s="659"/>
      <c r="AT252" s="805" t="str">
        <f t="shared" si="328"/>
        <v/>
      </c>
      <c r="AU252" t="str">
        <f t="shared" si="304"/>
        <v/>
      </c>
      <c r="AV252" s="6" t="str">
        <f t="shared" si="270"/>
        <v/>
      </c>
      <c r="AW252" s="317" t="str">
        <f t="shared" si="271"/>
        <v/>
      </c>
      <c r="AX252" s="158" t="str">
        <f t="shared" si="272"/>
        <v/>
      </c>
      <c r="AY252" s="158" t="str">
        <f t="shared" si="273"/>
        <v/>
      </c>
      <c r="AZ252" s="309" t="str">
        <f t="shared" si="337"/>
        <v/>
      </c>
      <c r="BA252" s="318" t="str">
        <f t="shared" si="274"/>
        <v/>
      </c>
      <c r="BB252" s="473" t="str">
        <f t="shared" si="275"/>
        <v/>
      </c>
      <c r="BC252" s="80" t="str">
        <f t="shared" si="326"/>
        <v/>
      </c>
      <c r="BD252" s="56">
        <f t="shared" si="276"/>
        <v>1</v>
      </c>
      <c r="BF252" s="56" t="str">
        <f t="shared" si="277"/>
        <v/>
      </c>
      <c r="BG252" s="56" t="str">
        <f t="shared" si="278"/>
        <v/>
      </c>
      <c r="BH252" s="6" t="str">
        <f t="shared" si="279"/>
        <v/>
      </c>
      <c r="BK252" s="6" t="str">
        <f t="shared" si="280"/>
        <v/>
      </c>
      <c r="BL252" s="56">
        <f t="shared" si="305"/>
        <v>999999</v>
      </c>
      <c r="BM252" s="183">
        <f t="shared" si="306"/>
        <v>99999.000001260007</v>
      </c>
      <c r="BN252" s="61">
        <v>236</v>
      </c>
      <c r="BO252" s="6">
        <f t="shared" si="281"/>
        <v>999999</v>
      </c>
      <c r="BP252" s="6">
        <f t="shared" si="282"/>
        <v>999999</v>
      </c>
      <c r="BQ252" s="6" t="str">
        <f t="shared" si="307"/>
        <v>x</v>
      </c>
      <c r="BR252" s="206">
        <f t="shared" si="283"/>
        <v>99999.000001260007</v>
      </c>
      <c r="BS252" s="6">
        <f t="shared" si="284"/>
        <v>99999.000001260007</v>
      </c>
      <c r="BT252" s="6" t="str">
        <f t="shared" si="308"/>
        <v>x</v>
      </c>
      <c r="BU252" s="6" t="str">
        <f t="shared" si="285"/>
        <v/>
      </c>
      <c r="BW252" s="82">
        <f t="shared" si="309"/>
        <v>9999999999</v>
      </c>
      <c r="BX252" s="80" t="str">
        <f t="shared" si="286"/>
        <v>x</v>
      </c>
      <c r="BY252" s="80" t="str">
        <f t="shared" si="287"/>
        <v/>
      </c>
      <c r="BZ252" s="56" t="str">
        <f t="shared" si="310"/>
        <v/>
      </c>
      <c r="CA252" s="56" t="str">
        <f t="shared" si="311"/>
        <v/>
      </c>
      <c r="CB252" s="88">
        <f t="shared" si="312"/>
        <v>0</v>
      </c>
      <c r="CC252" s="56" t="str">
        <f t="shared" si="288"/>
        <v/>
      </c>
      <c r="CD252" s="56"/>
      <c r="CE252" s="56"/>
      <c r="CF252" s="56"/>
      <c r="CG252" s="56"/>
      <c r="CH252" s="169">
        <f t="shared" si="313"/>
        <v>9999999999</v>
      </c>
      <c r="CI252" s="170">
        <f t="shared" si="314"/>
        <v>9999999999</v>
      </c>
      <c r="CJ252" s="171">
        <f t="shared" si="315"/>
        <v>9999999999</v>
      </c>
      <c r="CK252" s="172" t="str">
        <f t="shared" si="316"/>
        <v/>
      </c>
      <c r="CL252" s="173" t="str">
        <f t="shared" si="289"/>
        <v>x</v>
      </c>
      <c r="CN252" s="6" t="str">
        <f t="shared" si="317"/>
        <v/>
      </c>
      <c r="CO252" s="293" t="e">
        <f t="shared" ca="1" si="327"/>
        <v>#N/A</v>
      </c>
      <c r="CP252" s="6" t="e">
        <f t="shared" ca="1" si="318"/>
        <v>#N/A</v>
      </c>
      <c r="CQ252" s="61">
        <v>236</v>
      </c>
      <c r="CR252" s="6">
        <f t="shared" si="290"/>
        <v>0</v>
      </c>
      <c r="CS252" s="6">
        <f t="shared" si="291"/>
        <v>0</v>
      </c>
      <c r="CT252" s="56" t="str">
        <f t="shared" si="292"/>
        <v/>
      </c>
      <c r="CU252" s="76">
        <f t="shared" si="293"/>
        <v>0</v>
      </c>
      <c r="CV252" s="76">
        <f t="shared" si="294"/>
        <v>0</v>
      </c>
      <c r="CX252" s="6" t="str">
        <f t="shared" si="295"/>
        <v/>
      </c>
      <c r="CY252" s="6" t="str">
        <f t="shared" si="296"/>
        <v/>
      </c>
      <c r="CZ252" s="6" t="str">
        <f t="shared" si="297"/>
        <v/>
      </c>
      <c r="DG252" s="56" t="str">
        <f t="shared" si="298"/>
        <v/>
      </c>
      <c r="DH252" s="6">
        <f t="shared" si="299"/>
        <v>0</v>
      </c>
      <c r="DK252" s="6">
        <f t="shared" si="335"/>
        <v>0</v>
      </c>
      <c r="DL252" s="6" t="e">
        <f t="shared" si="336"/>
        <v>#N/A</v>
      </c>
      <c r="DN252" s="6" t="e">
        <f t="shared" si="334"/>
        <v>#N/A</v>
      </c>
      <c r="DP252" s="6" t="str">
        <f t="shared" si="300"/>
        <v/>
      </c>
      <c r="DQ252" s="293">
        <f t="shared" ca="1" si="329"/>
        <v>246</v>
      </c>
      <c r="DR252" s="6" t="str">
        <f t="shared" ca="1" si="319"/>
        <v>x</v>
      </c>
      <c r="DU252" s="293" t="e">
        <f t="shared" ca="1" si="320"/>
        <v>#N/A</v>
      </c>
      <c r="DV252" s="5"/>
      <c r="DW252" s="293" t="e">
        <f t="shared" ca="1" si="330"/>
        <v>#N/A</v>
      </c>
      <c r="DZ252" s="293" t="e">
        <f t="shared" ca="1" si="321"/>
        <v>#N/A</v>
      </c>
      <c r="EA252" s="293" t="e">
        <f t="shared" ca="1" si="322"/>
        <v>#N/A</v>
      </c>
      <c r="EB252" s="293" t="e">
        <f t="shared" ca="1" si="323"/>
        <v>#N/A</v>
      </c>
      <c r="EE252" s="6" t="str">
        <f t="shared" si="324"/>
        <v/>
      </c>
      <c r="EF252" s="293" t="e">
        <f t="shared" ca="1" si="325"/>
        <v>#N/A</v>
      </c>
      <c r="EG252" s="6" t="e">
        <f t="shared" ca="1" si="301"/>
        <v>#N/A</v>
      </c>
    </row>
    <row r="253" spans="3:137" x14ac:dyDescent="0.2">
      <c r="C253" s="75"/>
      <c r="D253" s="184" t="str">
        <f t="shared" si="264"/>
        <v/>
      </c>
      <c r="E253" s="649" t="str">
        <f t="shared" si="332"/>
        <v/>
      </c>
      <c r="F253" s="607" t="str">
        <f t="shared" si="262"/>
        <v>x</v>
      </c>
      <c r="G253" s="650"/>
      <c r="H253" s="651"/>
      <c r="I253" s="651"/>
      <c r="J253" s="651"/>
      <c r="K253" s="652"/>
      <c r="L253" s="889"/>
      <c r="M253" s="889"/>
      <c r="N253" s="653"/>
      <c r="O253" s="651"/>
      <c r="P253" s="651"/>
      <c r="Q253" s="654"/>
      <c r="R253" s="655"/>
      <c r="S253" s="607" t="str">
        <f t="shared" si="265"/>
        <v/>
      </c>
      <c r="T253" s="656" t="str">
        <f t="shared" si="266"/>
        <v/>
      </c>
      <c r="U253" s="656" t="str">
        <f t="shared" si="302"/>
        <v/>
      </c>
      <c r="V253" s="656" t="str">
        <f t="shared" si="267"/>
        <v/>
      </c>
      <c r="W253" s="719"/>
      <c r="X253" s="660"/>
      <c r="Y253" s="656" t="str">
        <f t="shared" si="333"/>
        <v/>
      </c>
      <c r="Z253" s="659"/>
      <c r="AA253" s="654"/>
      <c r="AB253" s="656" t="str">
        <f t="shared" si="268"/>
        <v/>
      </c>
      <c r="AC253" s="661" t="str">
        <f t="shared" si="303"/>
        <v/>
      </c>
      <c r="AE253" s="658" t="str">
        <f t="shared" si="269"/>
        <v/>
      </c>
      <c r="AF253" s="659"/>
      <c r="AT253" s="805" t="str">
        <f t="shared" si="328"/>
        <v/>
      </c>
      <c r="AU253" t="str">
        <f t="shared" si="304"/>
        <v/>
      </c>
      <c r="AV253" s="6" t="str">
        <f t="shared" si="270"/>
        <v/>
      </c>
      <c r="AW253" s="317" t="str">
        <f t="shared" si="271"/>
        <v/>
      </c>
      <c r="AX253" s="158" t="str">
        <f t="shared" si="272"/>
        <v/>
      </c>
      <c r="AY253" s="158" t="str">
        <f t="shared" si="273"/>
        <v/>
      </c>
      <c r="AZ253" s="309" t="str">
        <f t="shared" si="337"/>
        <v/>
      </c>
      <c r="BA253" s="318" t="str">
        <f t="shared" si="274"/>
        <v/>
      </c>
      <c r="BB253" s="473" t="str">
        <f t="shared" si="275"/>
        <v/>
      </c>
      <c r="BC253" s="80" t="str">
        <f t="shared" si="326"/>
        <v/>
      </c>
      <c r="BD253" s="56">
        <f t="shared" si="276"/>
        <v>1</v>
      </c>
      <c r="BF253" s="56" t="str">
        <f t="shared" si="277"/>
        <v/>
      </c>
      <c r="BG253" s="56" t="str">
        <f t="shared" si="278"/>
        <v/>
      </c>
      <c r="BH253" s="6" t="str">
        <f t="shared" si="279"/>
        <v/>
      </c>
      <c r="BK253" s="6" t="str">
        <f t="shared" si="280"/>
        <v/>
      </c>
      <c r="BL253" s="56">
        <f t="shared" si="305"/>
        <v>999999</v>
      </c>
      <c r="BM253" s="183">
        <f t="shared" si="306"/>
        <v>99999.000001264998</v>
      </c>
      <c r="BN253" s="61">
        <v>237</v>
      </c>
      <c r="BO253" s="6">
        <f t="shared" si="281"/>
        <v>999999</v>
      </c>
      <c r="BP253" s="6">
        <f t="shared" si="282"/>
        <v>999999</v>
      </c>
      <c r="BQ253" s="6" t="str">
        <f t="shared" si="307"/>
        <v>x</v>
      </c>
      <c r="BR253" s="206">
        <f t="shared" si="283"/>
        <v>99999.000001264998</v>
      </c>
      <c r="BS253" s="6">
        <f t="shared" si="284"/>
        <v>99999.000001264998</v>
      </c>
      <c r="BT253" s="6" t="str">
        <f t="shared" si="308"/>
        <v>x</v>
      </c>
      <c r="BU253" s="6" t="str">
        <f t="shared" si="285"/>
        <v/>
      </c>
      <c r="BW253" s="82">
        <f t="shared" si="309"/>
        <v>9999999999</v>
      </c>
      <c r="BX253" s="80" t="str">
        <f t="shared" si="286"/>
        <v>x</v>
      </c>
      <c r="BY253" s="80" t="str">
        <f t="shared" si="287"/>
        <v/>
      </c>
      <c r="BZ253" s="56" t="str">
        <f t="shared" si="310"/>
        <v/>
      </c>
      <c r="CA253" s="56" t="str">
        <f t="shared" si="311"/>
        <v/>
      </c>
      <c r="CB253" s="88">
        <f t="shared" si="312"/>
        <v>0</v>
      </c>
      <c r="CC253" s="56" t="str">
        <f t="shared" si="288"/>
        <v/>
      </c>
      <c r="CD253" s="56"/>
      <c r="CE253" s="56"/>
      <c r="CF253" s="56"/>
      <c r="CG253" s="56"/>
      <c r="CH253" s="169">
        <f t="shared" si="313"/>
        <v>9999999999</v>
      </c>
      <c r="CI253" s="170">
        <f t="shared" si="314"/>
        <v>9999999999</v>
      </c>
      <c r="CJ253" s="171">
        <f t="shared" si="315"/>
        <v>9999999999</v>
      </c>
      <c r="CK253" s="172" t="str">
        <f t="shared" si="316"/>
        <v/>
      </c>
      <c r="CL253" s="173" t="str">
        <f t="shared" si="289"/>
        <v>x</v>
      </c>
      <c r="CN253" s="6" t="str">
        <f t="shared" si="317"/>
        <v/>
      </c>
      <c r="CO253" s="293" t="e">
        <f t="shared" ca="1" si="327"/>
        <v>#N/A</v>
      </c>
      <c r="CP253" s="6" t="e">
        <f t="shared" ca="1" si="318"/>
        <v>#N/A</v>
      </c>
      <c r="CQ253" s="61">
        <v>237</v>
      </c>
      <c r="CR253" s="6">
        <f t="shared" si="290"/>
        <v>0</v>
      </c>
      <c r="CS253" s="6">
        <f t="shared" si="291"/>
        <v>0</v>
      </c>
      <c r="CT253" s="56" t="str">
        <f t="shared" si="292"/>
        <v/>
      </c>
      <c r="CU253" s="76">
        <f t="shared" si="293"/>
        <v>0</v>
      </c>
      <c r="CV253" s="76">
        <f t="shared" si="294"/>
        <v>0</v>
      </c>
      <c r="CX253" s="6" t="str">
        <f t="shared" si="295"/>
        <v/>
      </c>
      <c r="CY253" s="6" t="str">
        <f t="shared" si="296"/>
        <v/>
      </c>
      <c r="CZ253" s="6" t="str">
        <f t="shared" si="297"/>
        <v/>
      </c>
      <c r="DG253" s="56" t="str">
        <f t="shared" si="298"/>
        <v/>
      </c>
      <c r="DH253" s="6">
        <f t="shared" si="299"/>
        <v>0</v>
      </c>
      <c r="DK253" s="6">
        <f t="shared" si="335"/>
        <v>0</v>
      </c>
      <c r="DL253" s="6" t="e">
        <f t="shared" si="336"/>
        <v>#N/A</v>
      </c>
      <c r="DN253" s="6" t="e">
        <f t="shared" si="334"/>
        <v>#N/A</v>
      </c>
      <c r="DP253" s="6" t="str">
        <f t="shared" si="300"/>
        <v/>
      </c>
      <c r="DQ253" s="293">
        <f t="shared" ca="1" si="329"/>
        <v>247</v>
      </c>
      <c r="DR253" s="6" t="str">
        <f t="shared" ca="1" si="319"/>
        <v>x</v>
      </c>
      <c r="DU253" s="293" t="e">
        <f t="shared" ca="1" si="320"/>
        <v>#N/A</v>
      </c>
      <c r="DV253" s="5"/>
      <c r="DW253" s="293" t="e">
        <f t="shared" ca="1" si="330"/>
        <v>#N/A</v>
      </c>
      <c r="DZ253" s="293" t="e">
        <f t="shared" ca="1" si="321"/>
        <v>#N/A</v>
      </c>
      <c r="EA253" s="293" t="e">
        <f t="shared" ca="1" si="322"/>
        <v>#N/A</v>
      </c>
      <c r="EB253" s="293" t="e">
        <f t="shared" ca="1" si="323"/>
        <v>#N/A</v>
      </c>
      <c r="EE253" s="6" t="str">
        <f t="shared" si="324"/>
        <v/>
      </c>
      <c r="EF253" s="293" t="e">
        <f t="shared" ca="1" si="325"/>
        <v>#N/A</v>
      </c>
      <c r="EG253" s="6" t="e">
        <f t="shared" ca="1" si="301"/>
        <v>#N/A</v>
      </c>
    </row>
    <row r="254" spans="3:137" x14ac:dyDescent="0.2">
      <c r="C254" s="75"/>
      <c r="D254" s="184" t="str">
        <f t="shared" si="264"/>
        <v/>
      </c>
      <c r="E254" s="649" t="str">
        <f t="shared" si="332"/>
        <v/>
      </c>
      <c r="F254" s="607" t="str">
        <f t="shared" si="262"/>
        <v>x</v>
      </c>
      <c r="G254" s="650"/>
      <c r="H254" s="651"/>
      <c r="I254" s="651"/>
      <c r="J254" s="651"/>
      <c r="K254" s="652"/>
      <c r="L254" s="889"/>
      <c r="M254" s="889"/>
      <c r="N254" s="653"/>
      <c r="O254" s="651"/>
      <c r="P254" s="651"/>
      <c r="Q254" s="654"/>
      <c r="R254" s="655"/>
      <c r="S254" s="607" t="str">
        <f t="shared" si="265"/>
        <v/>
      </c>
      <c r="T254" s="656" t="str">
        <f t="shared" si="266"/>
        <v/>
      </c>
      <c r="U254" s="656" t="str">
        <f t="shared" si="302"/>
        <v/>
      </c>
      <c r="V254" s="656" t="str">
        <f t="shared" si="267"/>
        <v/>
      </c>
      <c r="W254" s="719"/>
      <c r="X254" s="660"/>
      <c r="Y254" s="656" t="str">
        <f t="shared" si="333"/>
        <v/>
      </c>
      <c r="Z254" s="659"/>
      <c r="AA254" s="654"/>
      <c r="AB254" s="656" t="str">
        <f t="shared" si="268"/>
        <v/>
      </c>
      <c r="AC254" s="661" t="str">
        <f t="shared" si="303"/>
        <v/>
      </c>
      <c r="AE254" s="658" t="str">
        <f t="shared" si="269"/>
        <v/>
      </c>
      <c r="AF254" s="659"/>
      <c r="AT254" s="805" t="str">
        <f t="shared" si="328"/>
        <v/>
      </c>
      <c r="AU254" t="str">
        <f t="shared" si="304"/>
        <v/>
      </c>
      <c r="AV254" s="6" t="str">
        <f t="shared" si="270"/>
        <v/>
      </c>
      <c r="AW254" s="317" t="str">
        <f t="shared" si="271"/>
        <v/>
      </c>
      <c r="AX254" s="158" t="str">
        <f t="shared" si="272"/>
        <v/>
      </c>
      <c r="AY254" s="158" t="str">
        <f t="shared" si="273"/>
        <v/>
      </c>
      <c r="AZ254" s="309" t="str">
        <f t="shared" si="337"/>
        <v/>
      </c>
      <c r="BA254" s="318" t="str">
        <f t="shared" si="274"/>
        <v/>
      </c>
      <c r="BB254" s="473" t="str">
        <f t="shared" si="275"/>
        <v/>
      </c>
      <c r="BC254" s="80" t="str">
        <f t="shared" si="326"/>
        <v/>
      </c>
      <c r="BD254" s="56">
        <f t="shared" si="276"/>
        <v>1</v>
      </c>
      <c r="BF254" s="56" t="str">
        <f t="shared" si="277"/>
        <v/>
      </c>
      <c r="BG254" s="56" t="str">
        <f t="shared" si="278"/>
        <v/>
      </c>
      <c r="BH254" s="6" t="str">
        <f t="shared" si="279"/>
        <v/>
      </c>
      <c r="BK254" s="6" t="str">
        <f t="shared" si="280"/>
        <v/>
      </c>
      <c r="BL254" s="56">
        <f t="shared" si="305"/>
        <v>999999</v>
      </c>
      <c r="BM254" s="183">
        <f t="shared" si="306"/>
        <v>99999.000001270004</v>
      </c>
      <c r="BN254" s="61">
        <v>238</v>
      </c>
      <c r="BO254" s="6">
        <f t="shared" si="281"/>
        <v>999999</v>
      </c>
      <c r="BP254" s="6">
        <f t="shared" si="282"/>
        <v>999999</v>
      </c>
      <c r="BQ254" s="6" t="str">
        <f t="shared" si="307"/>
        <v>x</v>
      </c>
      <c r="BR254" s="206">
        <f t="shared" si="283"/>
        <v>99999.000001270004</v>
      </c>
      <c r="BS254" s="6">
        <f t="shared" si="284"/>
        <v>99999.000001270004</v>
      </c>
      <c r="BT254" s="6" t="str">
        <f t="shared" si="308"/>
        <v>x</v>
      </c>
      <c r="BU254" s="6" t="str">
        <f t="shared" si="285"/>
        <v/>
      </c>
      <c r="BW254" s="82">
        <f t="shared" si="309"/>
        <v>9999999999</v>
      </c>
      <c r="BX254" s="80" t="str">
        <f t="shared" si="286"/>
        <v>x</v>
      </c>
      <c r="BY254" s="80" t="str">
        <f t="shared" si="287"/>
        <v/>
      </c>
      <c r="BZ254" s="56" t="str">
        <f t="shared" si="310"/>
        <v/>
      </c>
      <c r="CA254" s="56" t="str">
        <f t="shared" si="311"/>
        <v/>
      </c>
      <c r="CB254" s="88">
        <f t="shared" si="312"/>
        <v>0</v>
      </c>
      <c r="CC254" s="56" t="str">
        <f t="shared" si="288"/>
        <v/>
      </c>
      <c r="CD254" s="56"/>
      <c r="CE254" s="56"/>
      <c r="CF254" s="56"/>
      <c r="CG254" s="56"/>
      <c r="CH254" s="169">
        <f t="shared" si="313"/>
        <v>9999999999</v>
      </c>
      <c r="CI254" s="170">
        <f t="shared" si="314"/>
        <v>9999999999</v>
      </c>
      <c r="CJ254" s="171">
        <f t="shared" si="315"/>
        <v>9999999999</v>
      </c>
      <c r="CK254" s="172" t="str">
        <f t="shared" si="316"/>
        <v/>
      </c>
      <c r="CL254" s="173" t="str">
        <f t="shared" si="289"/>
        <v>x</v>
      </c>
      <c r="CN254" s="6" t="str">
        <f t="shared" si="317"/>
        <v/>
      </c>
      <c r="CO254" s="293" t="e">
        <f t="shared" ca="1" si="327"/>
        <v>#N/A</v>
      </c>
      <c r="CP254" s="6" t="e">
        <f t="shared" ca="1" si="318"/>
        <v>#N/A</v>
      </c>
      <c r="CQ254" s="61">
        <v>238</v>
      </c>
      <c r="CR254" s="6">
        <f t="shared" si="290"/>
        <v>0</v>
      </c>
      <c r="CS254" s="6">
        <f t="shared" si="291"/>
        <v>0</v>
      </c>
      <c r="CT254" s="56" t="str">
        <f t="shared" si="292"/>
        <v/>
      </c>
      <c r="CU254" s="76">
        <f t="shared" si="293"/>
        <v>0</v>
      </c>
      <c r="CV254" s="76">
        <f t="shared" si="294"/>
        <v>0</v>
      </c>
      <c r="CX254" s="6" t="str">
        <f t="shared" si="295"/>
        <v/>
      </c>
      <c r="CY254" s="6" t="str">
        <f t="shared" si="296"/>
        <v/>
      </c>
      <c r="CZ254" s="6" t="str">
        <f t="shared" si="297"/>
        <v/>
      </c>
      <c r="DG254" s="56" t="str">
        <f t="shared" si="298"/>
        <v/>
      </c>
      <c r="DH254" s="6">
        <f t="shared" si="299"/>
        <v>0</v>
      </c>
      <c r="DK254" s="6">
        <f t="shared" si="335"/>
        <v>0</v>
      </c>
      <c r="DL254" s="6" t="e">
        <f t="shared" si="336"/>
        <v>#N/A</v>
      </c>
      <c r="DN254" s="6" t="e">
        <f t="shared" si="334"/>
        <v>#N/A</v>
      </c>
      <c r="DP254" s="6" t="str">
        <f t="shared" si="300"/>
        <v/>
      </c>
      <c r="DQ254" s="293">
        <f t="shared" ca="1" si="329"/>
        <v>248</v>
      </c>
      <c r="DR254" s="6" t="str">
        <f t="shared" ca="1" si="319"/>
        <v>x</v>
      </c>
      <c r="DU254" s="293" t="e">
        <f t="shared" ca="1" si="320"/>
        <v>#N/A</v>
      </c>
      <c r="DV254" s="5"/>
      <c r="DW254" s="293" t="e">
        <f t="shared" ca="1" si="330"/>
        <v>#N/A</v>
      </c>
      <c r="DZ254" s="293" t="e">
        <f t="shared" ca="1" si="321"/>
        <v>#N/A</v>
      </c>
      <c r="EA254" s="293" t="e">
        <f t="shared" ca="1" si="322"/>
        <v>#N/A</v>
      </c>
      <c r="EB254" s="293" t="e">
        <f t="shared" ca="1" si="323"/>
        <v>#N/A</v>
      </c>
      <c r="EE254" s="6" t="str">
        <f t="shared" si="324"/>
        <v/>
      </c>
      <c r="EF254" s="293" t="e">
        <f t="shared" ca="1" si="325"/>
        <v>#N/A</v>
      </c>
      <c r="EG254" s="6" t="e">
        <f t="shared" ca="1" si="301"/>
        <v>#N/A</v>
      </c>
    </row>
    <row r="255" spans="3:137" x14ac:dyDescent="0.2">
      <c r="C255" s="75"/>
      <c r="D255" s="184" t="str">
        <f t="shared" si="264"/>
        <v/>
      </c>
      <c r="E255" s="649" t="str">
        <f t="shared" si="332"/>
        <v/>
      </c>
      <c r="F255" s="607" t="str">
        <f t="shared" si="262"/>
        <v>x</v>
      </c>
      <c r="G255" s="650"/>
      <c r="H255" s="651"/>
      <c r="I255" s="651"/>
      <c r="J255" s="651"/>
      <c r="K255" s="652"/>
      <c r="L255" s="889"/>
      <c r="M255" s="889"/>
      <c r="N255" s="653"/>
      <c r="O255" s="651"/>
      <c r="P255" s="651"/>
      <c r="Q255" s="654"/>
      <c r="R255" s="655"/>
      <c r="S255" s="607" t="str">
        <f t="shared" si="265"/>
        <v/>
      </c>
      <c r="T255" s="656" t="str">
        <f t="shared" si="266"/>
        <v/>
      </c>
      <c r="U255" s="656" t="str">
        <f t="shared" si="302"/>
        <v/>
      </c>
      <c r="V255" s="656" t="str">
        <f t="shared" si="267"/>
        <v/>
      </c>
      <c r="W255" s="719"/>
      <c r="X255" s="660"/>
      <c r="Y255" s="656" t="str">
        <f t="shared" si="333"/>
        <v/>
      </c>
      <c r="Z255" s="659"/>
      <c r="AA255" s="654"/>
      <c r="AB255" s="656" t="str">
        <f t="shared" si="268"/>
        <v/>
      </c>
      <c r="AC255" s="661" t="str">
        <f t="shared" si="303"/>
        <v/>
      </c>
      <c r="AE255" s="658" t="str">
        <f t="shared" si="269"/>
        <v/>
      </c>
      <c r="AF255" s="659"/>
      <c r="AT255" s="805" t="str">
        <f t="shared" si="328"/>
        <v/>
      </c>
      <c r="AU255" t="str">
        <f t="shared" si="304"/>
        <v/>
      </c>
      <c r="AV255" s="6" t="str">
        <f t="shared" si="270"/>
        <v/>
      </c>
      <c r="AW255" s="317" t="str">
        <f t="shared" si="271"/>
        <v/>
      </c>
      <c r="AX255" s="158" t="str">
        <f t="shared" si="272"/>
        <v/>
      </c>
      <c r="AY255" s="158" t="str">
        <f t="shared" si="273"/>
        <v/>
      </c>
      <c r="AZ255" s="309" t="str">
        <f t="shared" si="337"/>
        <v/>
      </c>
      <c r="BA255" s="318" t="str">
        <f t="shared" si="274"/>
        <v/>
      </c>
      <c r="BB255" s="473" t="str">
        <f t="shared" si="275"/>
        <v/>
      </c>
      <c r="BC255" s="80" t="str">
        <f t="shared" si="326"/>
        <v/>
      </c>
      <c r="BD255" s="56">
        <f t="shared" si="276"/>
        <v>1</v>
      </c>
      <c r="BF255" s="56" t="str">
        <f t="shared" si="277"/>
        <v/>
      </c>
      <c r="BG255" s="56" t="str">
        <f t="shared" si="278"/>
        <v/>
      </c>
      <c r="BH255" s="6" t="str">
        <f t="shared" si="279"/>
        <v/>
      </c>
      <c r="BK255" s="6" t="str">
        <f t="shared" si="280"/>
        <v/>
      </c>
      <c r="BL255" s="56">
        <f t="shared" si="305"/>
        <v>999999</v>
      </c>
      <c r="BM255" s="183">
        <f t="shared" si="306"/>
        <v>99999.000001274995</v>
      </c>
      <c r="BN255" s="61">
        <v>239</v>
      </c>
      <c r="BO255" s="6">
        <f t="shared" si="281"/>
        <v>999999</v>
      </c>
      <c r="BP255" s="6">
        <f t="shared" si="282"/>
        <v>999999</v>
      </c>
      <c r="BQ255" s="6" t="str">
        <f t="shared" si="307"/>
        <v>x</v>
      </c>
      <c r="BR255" s="206">
        <f t="shared" si="283"/>
        <v>99999.000001274995</v>
      </c>
      <c r="BS255" s="6">
        <f t="shared" si="284"/>
        <v>99999.000001274995</v>
      </c>
      <c r="BT255" s="6" t="str">
        <f t="shared" si="308"/>
        <v>x</v>
      </c>
      <c r="BU255" s="6" t="str">
        <f t="shared" si="285"/>
        <v/>
      </c>
      <c r="BW255" s="82">
        <f t="shared" si="309"/>
        <v>9999999999</v>
      </c>
      <c r="BX255" s="80" t="str">
        <f t="shared" si="286"/>
        <v>x</v>
      </c>
      <c r="BY255" s="80" t="str">
        <f t="shared" si="287"/>
        <v/>
      </c>
      <c r="BZ255" s="56" t="str">
        <f t="shared" si="310"/>
        <v/>
      </c>
      <c r="CA255" s="56" t="str">
        <f t="shared" si="311"/>
        <v/>
      </c>
      <c r="CB255" s="88">
        <f t="shared" si="312"/>
        <v>0</v>
      </c>
      <c r="CC255" s="56" t="str">
        <f t="shared" si="288"/>
        <v/>
      </c>
      <c r="CD255" s="56"/>
      <c r="CE255" s="56"/>
      <c r="CF255" s="56"/>
      <c r="CG255" s="56"/>
      <c r="CH255" s="169">
        <f t="shared" si="313"/>
        <v>9999999999</v>
      </c>
      <c r="CI255" s="170">
        <f t="shared" si="314"/>
        <v>9999999999</v>
      </c>
      <c r="CJ255" s="171">
        <f t="shared" si="315"/>
        <v>9999999999</v>
      </c>
      <c r="CK255" s="172" t="str">
        <f t="shared" si="316"/>
        <v/>
      </c>
      <c r="CL255" s="173" t="str">
        <f t="shared" si="289"/>
        <v>x</v>
      </c>
      <c r="CN255" s="6" t="str">
        <f t="shared" si="317"/>
        <v/>
      </c>
      <c r="CO255" s="293" t="e">
        <f t="shared" ca="1" si="327"/>
        <v>#N/A</v>
      </c>
      <c r="CP255" s="6" t="e">
        <f t="shared" ca="1" si="318"/>
        <v>#N/A</v>
      </c>
      <c r="CQ255" s="61">
        <v>239</v>
      </c>
      <c r="CR255" s="6">
        <f t="shared" si="290"/>
        <v>0</v>
      </c>
      <c r="CS255" s="6">
        <f t="shared" si="291"/>
        <v>0</v>
      </c>
      <c r="CT255" s="56" t="str">
        <f t="shared" si="292"/>
        <v/>
      </c>
      <c r="CU255" s="76">
        <f t="shared" si="293"/>
        <v>0</v>
      </c>
      <c r="CV255" s="76">
        <f t="shared" si="294"/>
        <v>0</v>
      </c>
      <c r="CX255" s="6" t="str">
        <f t="shared" si="295"/>
        <v/>
      </c>
      <c r="CY255" s="6" t="str">
        <f t="shared" si="296"/>
        <v/>
      </c>
      <c r="CZ255" s="6" t="str">
        <f t="shared" si="297"/>
        <v/>
      </c>
      <c r="DG255" s="56" t="str">
        <f t="shared" si="298"/>
        <v/>
      </c>
      <c r="DH255" s="6">
        <f t="shared" si="299"/>
        <v>0</v>
      </c>
      <c r="DK255" s="6">
        <f t="shared" si="335"/>
        <v>0</v>
      </c>
      <c r="DL255" s="6" t="e">
        <f t="shared" si="336"/>
        <v>#N/A</v>
      </c>
      <c r="DN255" s="6" t="e">
        <f t="shared" si="334"/>
        <v>#N/A</v>
      </c>
      <c r="DP255" s="6" t="str">
        <f t="shared" si="300"/>
        <v/>
      </c>
      <c r="DQ255" s="293">
        <f t="shared" ca="1" si="329"/>
        <v>249</v>
      </c>
      <c r="DR255" s="6" t="str">
        <f t="shared" ca="1" si="319"/>
        <v>x</v>
      </c>
      <c r="DU255" s="293" t="e">
        <f t="shared" ca="1" si="320"/>
        <v>#N/A</v>
      </c>
      <c r="DV255" s="5"/>
      <c r="DW255" s="293" t="e">
        <f t="shared" ca="1" si="330"/>
        <v>#N/A</v>
      </c>
      <c r="DZ255" s="293" t="e">
        <f t="shared" ca="1" si="321"/>
        <v>#N/A</v>
      </c>
      <c r="EA255" s="293" t="e">
        <f t="shared" ca="1" si="322"/>
        <v>#N/A</v>
      </c>
      <c r="EB255" s="293" t="e">
        <f t="shared" ca="1" si="323"/>
        <v>#N/A</v>
      </c>
      <c r="EE255" s="6" t="str">
        <f t="shared" si="324"/>
        <v/>
      </c>
      <c r="EF255" s="293" t="e">
        <f t="shared" ca="1" si="325"/>
        <v>#N/A</v>
      </c>
      <c r="EG255" s="6" t="e">
        <f t="shared" ca="1" si="301"/>
        <v>#N/A</v>
      </c>
    </row>
    <row r="256" spans="3:137" x14ac:dyDescent="0.2">
      <c r="C256" s="75"/>
      <c r="D256" s="184" t="str">
        <f t="shared" si="264"/>
        <v/>
      </c>
      <c r="E256" s="649" t="str">
        <f t="shared" si="332"/>
        <v/>
      </c>
      <c r="F256" s="607" t="str">
        <f t="shared" si="262"/>
        <v>x</v>
      </c>
      <c r="G256" s="650"/>
      <c r="H256" s="651"/>
      <c r="I256" s="651"/>
      <c r="J256" s="651"/>
      <c r="K256" s="652"/>
      <c r="L256" s="889"/>
      <c r="M256" s="889"/>
      <c r="N256" s="653"/>
      <c r="O256" s="651"/>
      <c r="P256" s="651"/>
      <c r="Q256" s="654"/>
      <c r="R256" s="655"/>
      <c r="S256" s="607" t="str">
        <f t="shared" si="265"/>
        <v/>
      </c>
      <c r="T256" s="656" t="str">
        <f t="shared" si="266"/>
        <v/>
      </c>
      <c r="U256" s="656" t="str">
        <f t="shared" si="302"/>
        <v/>
      </c>
      <c r="V256" s="656" t="str">
        <f t="shared" si="267"/>
        <v/>
      </c>
      <c r="W256" s="719"/>
      <c r="X256" s="660"/>
      <c r="Y256" s="656" t="str">
        <f t="shared" si="333"/>
        <v/>
      </c>
      <c r="Z256" s="659"/>
      <c r="AA256" s="654"/>
      <c r="AB256" s="656" t="str">
        <f t="shared" si="268"/>
        <v/>
      </c>
      <c r="AC256" s="661" t="str">
        <f t="shared" si="303"/>
        <v/>
      </c>
      <c r="AE256" s="658" t="str">
        <f t="shared" si="269"/>
        <v/>
      </c>
      <c r="AF256" s="659"/>
      <c r="AT256" s="805" t="str">
        <f t="shared" si="328"/>
        <v/>
      </c>
      <c r="AU256" t="str">
        <f t="shared" si="304"/>
        <v/>
      </c>
      <c r="AV256" s="6" t="str">
        <f t="shared" si="270"/>
        <v/>
      </c>
      <c r="AW256" s="317" t="str">
        <f t="shared" si="271"/>
        <v/>
      </c>
      <c r="AX256" s="158" t="str">
        <f t="shared" si="272"/>
        <v/>
      </c>
      <c r="AY256" s="158" t="str">
        <f t="shared" si="273"/>
        <v/>
      </c>
      <c r="AZ256" s="309" t="str">
        <f t="shared" si="337"/>
        <v/>
      </c>
      <c r="BA256" s="318" t="str">
        <f t="shared" si="274"/>
        <v/>
      </c>
      <c r="BB256" s="473" t="str">
        <f t="shared" si="275"/>
        <v/>
      </c>
      <c r="BC256" s="80" t="str">
        <f t="shared" si="326"/>
        <v/>
      </c>
      <c r="BD256" s="56">
        <f t="shared" si="276"/>
        <v>1</v>
      </c>
      <c r="BF256" s="56" t="str">
        <f t="shared" si="277"/>
        <v/>
      </c>
      <c r="BG256" s="56" t="str">
        <f t="shared" si="278"/>
        <v/>
      </c>
      <c r="BH256" s="6" t="str">
        <f t="shared" si="279"/>
        <v/>
      </c>
      <c r="BK256" s="6" t="str">
        <f t="shared" si="280"/>
        <v/>
      </c>
      <c r="BL256" s="56">
        <f t="shared" si="305"/>
        <v>999999</v>
      </c>
      <c r="BM256" s="183">
        <f t="shared" si="306"/>
        <v>99999.000001280001</v>
      </c>
      <c r="BN256" s="61">
        <v>240</v>
      </c>
      <c r="BO256" s="6">
        <f t="shared" si="281"/>
        <v>999999</v>
      </c>
      <c r="BP256" s="6">
        <f t="shared" si="282"/>
        <v>999999</v>
      </c>
      <c r="BQ256" s="6" t="str">
        <f t="shared" si="307"/>
        <v>x</v>
      </c>
      <c r="BR256" s="206">
        <f t="shared" si="283"/>
        <v>99999.000001280001</v>
      </c>
      <c r="BS256" s="6">
        <f t="shared" si="284"/>
        <v>99999.000001280001</v>
      </c>
      <c r="BT256" s="6" t="str">
        <f t="shared" si="308"/>
        <v>x</v>
      </c>
      <c r="BU256" s="6" t="str">
        <f t="shared" si="285"/>
        <v/>
      </c>
      <c r="BW256" s="82">
        <f t="shared" si="309"/>
        <v>9999999999</v>
      </c>
      <c r="BX256" s="80" t="str">
        <f t="shared" si="286"/>
        <v>x</v>
      </c>
      <c r="BY256" s="80" t="str">
        <f t="shared" si="287"/>
        <v/>
      </c>
      <c r="BZ256" s="56" t="str">
        <f t="shared" si="310"/>
        <v/>
      </c>
      <c r="CA256" s="56" t="str">
        <f t="shared" si="311"/>
        <v/>
      </c>
      <c r="CB256" s="88">
        <f t="shared" si="312"/>
        <v>0</v>
      </c>
      <c r="CC256" s="56" t="str">
        <f t="shared" si="288"/>
        <v/>
      </c>
      <c r="CD256" s="56"/>
      <c r="CE256" s="56"/>
      <c r="CF256" s="56"/>
      <c r="CG256" s="56"/>
      <c r="CH256" s="169">
        <f t="shared" si="313"/>
        <v>9999999999</v>
      </c>
      <c r="CI256" s="170">
        <f t="shared" si="314"/>
        <v>9999999999</v>
      </c>
      <c r="CJ256" s="171">
        <f t="shared" si="315"/>
        <v>9999999999</v>
      </c>
      <c r="CK256" s="172" t="str">
        <f t="shared" si="316"/>
        <v/>
      </c>
      <c r="CL256" s="173" t="str">
        <f t="shared" si="289"/>
        <v>x</v>
      </c>
      <c r="CN256" s="6" t="str">
        <f t="shared" si="317"/>
        <v/>
      </c>
      <c r="CO256" s="293" t="e">
        <f t="shared" ca="1" si="327"/>
        <v>#N/A</v>
      </c>
      <c r="CP256" s="6" t="e">
        <f t="shared" ca="1" si="318"/>
        <v>#N/A</v>
      </c>
      <c r="CQ256" s="61">
        <v>240</v>
      </c>
      <c r="CR256" s="6">
        <f t="shared" si="290"/>
        <v>0</v>
      </c>
      <c r="CS256" s="6">
        <f t="shared" si="291"/>
        <v>0</v>
      </c>
      <c r="CT256" s="56" t="str">
        <f t="shared" si="292"/>
        <v/>
      </c>
      <c r="CU256" s="76">
        <f t="shared" si="293"/>
        <v>0</v>
      </c>
      <c r="CV256" s="76">
        <f t="shared" si="294"/>
        <v>0</v>
      </c>
      <c r="CX256" s="6" t="str">
        <f t="shared" si="295"/>
        <v/>
      </c>
      <c r="CY256" s="6" t="str">
        <f t="shared" si="296"/>
        <v/>
      </c>
      <c r="CZ256" s="6" t="str">
        <f t="shared" si="297"/>
        <v/>
      </c>
      <c r="DG256" s="56" t="str">
        <f t="shared" si="298"/>
        <v/>
      </c>
      <c r="DH256" s="6">
        <f t="shared" si="299"/>
        <v>0</v>
      </c>
      <c r="DK256" s="6">
        <f t="shared" si="335"/>
        <v>0</v>
      </c>
      <c r="DL256" s="6" t="e">
        <f t="shared" si="336"/>
        <v>#N/A</v>
      </c>
      <c r="DN256" s="6" t="e">
        <f t="shared" si="334"/>
        <v>#N/A</v>
      </c>
      <c r="DP256" s="6" t="str">
        <f t="shared" si="300"/>
        <v/>
      </c>
      <c r="DQ256" s="293">
        <f t="shared" ca="1" si="329"/>
        <v>250</v>
      </c>
      <c r="DR256" s="6" t="str">
        <f t="shared" ca="1" si="319"/>
        <v>x</v>
      </c>
      <c r="DU256" s="293" t="e">
        <f t="shared" ca="1" si="320"/>
        <v>#N/A</v>
      </c>
      <c r="DV256" s="5"/>
      <c r="DW256" s="293" t="e">
        <f t="shared" ca="1" si="330"/>
        <v>#N/A</v>
      </c>
      <c r="DZ256" s="293" t="e">
        <f t="shared" ca="1" si="321"/>
        <v>#N/A</v>
      </c>
      <c r="EA256" s="293" t="e">
        <f t="shared" ca="1" si="322"/>
        <v>#N/A</v>
      </c>
      <c r="EB256" s="293" t="e">
        <f t="shared" ca="1" si="323"/>
        <v>#N/A</v>
      </c>
      <c r="EE256" s="6" t="str">
        <f t="shared" si="324"/>
        <v/>
      </c>
      <c r="EF256" s="293" t="e">
        <f t="shared" ca="1" si="325"/>
        <v>#N/A</v>
      </c>
      <c r="EG256" s="6" t="e">
        <f t="shared" ca="1" si="301"/>
        <v>#N/A</v>
      </c>
    </row>
    <row r="257" spans="3:137" x14ac:dyDescent="0.2">
      <c r="C257" s="75"/>
      <c r="D257" s="184" t="str">
        <f t="shared" si="264"/>
        <v/>
      </c>
      <c r="E257" s="649" t="str">
        <f t="shared" si="332"/>
        <v/>
      </c>
      <c r="F257" s="607" t="str">
        <f t="shared" si="262"/>
        <v>x</v>
      </c>
      <c r="G257" s="650"/>
      <c r="H257" s="651"/>
      <c r="I257" s="651"/>
      <c r="J257" s="651"/>
      <c r="K257" s="652"/>
      <c r="L257" s="889"/>
      <c r="M257" s="889"/>
      <c r="N257" s="653"/>
      <c r="O257" s="651"/>
      <c r="P257" s="651"/>
      <c r="Q257" s="654"/>
      <c r="R257" s="655"/>
      <c r="S257" s="607" t="str">
        <f t="shared" si="265"/>
        <v/>
      </c>
      <c r="T257" s="656" t="str">
        <f t="shared" si="266"/>
        <v/>
      </c>
      <c r="U257" s="656" t="str">
        <f t="shared" si="302"/>
        <v/>
      </c>
      <c r="V257" s="656" t="str">
        <f t="shared" si="267"/>
        <v/>
      </c>
      <c r="W257" s="719"/>
      <c r="X257" s="660"/>
      <c r="Y257" s="656" t="str">
        <f t="shared" si="333"/>
        <v/>
      </c>
      <c r="Z257" s="659"/>
      <c r="AA257" s="654"/>
      <c r="AB257" s="656" t="str">
        <f t="shared" si="268"/>
        <v/>
      </c>
      <c r="AC257" s="661" t="str">
        <f t="shared" si="303"/>
        <v/>
      </c>
      <c r="AE257" s="658" t="str">
        <f t="shared" si="269"/>
        <v/>
      </c>
      <c r="AF257" s="659"/>
      <c r="AT257" s="805" t="str">
        <f t="shared" si="328"/>
        <v/>
      </c>
      <c r="AU257" t="str">
        <f t="shared" si="304"/>
        <v/>
      </c>
      <c r="AV257" s="6" t="str">
        <f t="shared" si="270"/>
        <v/>
      </c>
      <c r="AW257" s="317" t="str">
        <f t="shared" si="271"/>
        <v/>
      </c>
      <c r="AX257" s="158" t="str">
        <f t="shared" si="272"/>
        <v/>
      </c>
      <c r="AY257" s="158" t="str">
        <f t="shared" si="273"/>
        <v/>
      </c>
      <c r="AZ257" s="309" t="str">
        <f t="shared" si="337"/>
        <v/>
      </c>
      <c r="BA257" s="318" t="str">
        <f t="shared" si="274"/>
        <v/>
      </c>
      <c r="BB257" s="473" t="str">
        <f t="shared" si="275"/>
        <v/>
      </c>
      <c r="BC257" s="80" t="str">
        <f t="shared" si="326"/>
        <v/>
      </c>
      <c r="BD257" s="56">
        <f t="shared" si="276"/>
        <v>1</v>
      </c>
      <c r="BF257" s="56" t="str">
        <f t="shared" si="277"/>
        <v/>
      </c>
      <c r="BG257" s="56" t="str">
        <f t="shared" si="278"/>
        <v/>
      </c>
      <c r="BH257" s="6" t="str">
        <f t="shared" si="279"/>
        <v/>
      </c>
      <c r="BK257" s="6" t="str">
        <f t="shared" si="280"/>
        <v/>
      </c>
      <c r="BL257" s="56">
        <f t="shared" si="305"/>
        <v>999999</v>
      </c>
      <c r="BM257" s="183">
        <f t="shared" si="306"/>
        <v>99999.000001285007</v>
      </c>
      <c r="BN257" s="61">
        <v>241</v>
      </c>
      <c r="BO257" s="6">
        <f t="shared" si="281"/>
        <v>999999</v>
      </c>
      <c r="BP257" s="6">
        <f t="shared" si="282"/>
        <v>999999</v>
      </c>
      <c r="BQ257" s="6" t="str">
        <f t="shared" si="307"/>
        <v>x</v>
      </c>
      <c r="BR257" s="206">
        <f t="shared" si="283"/>
        <v>99999.000001285007</v>
      </c>
      <c r="BS257" s="6">
        <f t="shared" si="284"/>
        <v>99999.000001285007</v>
      </c>
      <c r="BT257" s="6" t="str">
        <f t="shared" si="308"/>
        <v>x</v>
      </c>
      <c r="BU257" s="6" t="str">
        <f t="shared" si="285"/>
        <v/>
      </c>
      <c r="BW257" s="82">
        <f t="shared" si="309"/>
        <v>9999999999</v>
      </c>
      <c r="BX257" s="80" t="str">
        <f t="shared" si="286"/>
        <v>x</v>
      </c>
      <c r="BY257" s="80" t="str">
        <f t="shared" si="287"/>
        <v/>
      </c>
      <c r="BZ257" s="56" t="str">
        <f t="shared" si="310"/>
        <v/>
      </c>
      <c r="CA257" s="56" t="str">
        <f t="shared" si="311"/>
        <v/>
      </c>
      <c r="CB257" s="88">
        <f t="shared" si="312"/>
        <v>0</v>
      </c>
      <c r="CC257" s="56" t="str">
        <f t="shared" si="288"/>
        <v/>
      </c>
      <c r="CD257" s="56"/>
      <c r="CE257" s="56"/>
      <c r="CF257" s="56"/>
      <c r="CG257" s="56"/>
      <c r="CH257" s="169">
        <f t="shared" si="313"/>
        <v>9999999999</v>
      </c>
      <c r="CI257" s="170">
        <f t="shared" si="314"/>
        <v>9999999999</v>
      </c>
      <c r="CJ257" s="171">
        <f t="shared" si="315"/>
        <v>9999999999</v>
      </c>
      <c r="CK257" s="172" t="str">
        <f t="shared" si="316"/>
        <v/>
      </c>
      <c r="CL257" s="173" t="str">
        <f t="shared" si="289"/>
        <v>x</v>
      </c>
      <c r="CN257" s="6" t="str">
        <f t="shared" si="317"/>
        <v/>
      </c>
      <c r="CO257" s="293" t="e">
        <f t="shared" ca="1" si="327"/>
        <v>#N/A</v>
      </c>
      <c r="CP257" s="6" t="e">
        <f t="shared" ca="1" si="318"/>
        <v>#N/A</v>
      </c>
      <c r="CQ257" s="61">
        <v>241</v>
      </c>
      <c r="CR257" s="6">
        <f t="shared" si="290"/>
        <v>0</v>
      </c>
      <c r="CS257" s="6">
        <f t="shared" si="291"/>
        <v>0</v>
      </c>
      <c r="CT257" s="56" t="str">
        <f t="shared" si="292"/>
        <v/>
      </c>
      <c r="CU257" s="76">
        <f t="shared" si="293"/>
        <v>0</v>
      </c>
      <c r="CV257" s="76">
        <f t="shared" si="294"/>
        <v>0</v>
      </c>
      <c r="CX257" s="6" t="str">
        <f t="shared" si="295"/>
        <v/>
      </c>
      <c r="CY257" s="6" t="str">
        <f t="shared" si="296"/>
        <v/>
      </c>
      <c r="CZ257" s="6" t="str">
        <f t="shared" si="297"/>
        <v/>
      </c>
      <c r="DG257" s="56" t="str">
        <f t="shared" si="298"/>
        <v/>
      </c>
      <c r="DH257" s="6">
        <f t="shared" si="299"/>
        <v>0</v>
      </c>
      <c r="DK257" s="6">
        <f t="shared" si="335"/>
        <v>0</v>
      </c>
      <c r="DL257" s="6" t="e">
        <f t="shared" si="336"/>
        <v>#N/A</v>
      </c>
      <c r="DN257" s="6" t="e">
        <f t="shared" si="334"/>
        <v>#N/A</v>
      </c>
      <c r="DP257" s="6" t="str">
        <f t="shared" si="300"/>
        <v/>
      </c>
      <c r="DQ257" s="293">
        <f t="shared" ca="1" si="329"/>
        <v>251</v>
      </c>
      <c r="DR257" s="6" t="str">
        <f t="shared" ca="1" si="319"/>
        <v>x</v>
      </c>
      <c r="DU257" s="293" t="e">
        <f t="shared" ca="1" si="320"/>
        <v>#N/A</v>
      </c>
      <c r="DV257" s="5"/>
      <c r="DW257" s="293" t="e">
        <f t="shared" ca="1" si="330"/>
        <v>#N/A</v>
      </c>
      <c r="DZ257" s="293" t="e">
        <f t="shared" ca="1" si="321"/>
        <v>#N/A</v>
      </c>
      <c r="EA257" s="293" t="e">
        <f t="shared" ca="1" si="322"/>
        <v>#N/A</v>
      </c>
      <c r="EB257" s="293" t="e">
        <f t="shared" ca="1" si="323"/>
        <v>#N/A</v>
      </c>
      <c r="EE257" s="6" t="str">
        <f t="shared" si="324"/>
        <v/>
      </c>
      <c r="EF257" s="293" t="e">
        <f t="shared" ca="1" si="325"/>
        <v>#N/A</v>
      </c>
      <c r="EG257" s="6" t="e">
        <f t="shared" ca="1" si="301"/>
        <v>#N/A</v>
      </c>
    </row>
    <row r="258" spans="3:137" x14ac:dyDescent="0.2">
      <c r="C258" s="75"/>
      <c r="D258" s="184" t="str">
        <f t="shared" si="264"/>
        <v/>
      </c>
      <c r="E258" s="649" t="str">
        <f t="shared" si="332"/>
        <v/>
      </c>
      <c r="F258" s="607" t="str">
        <f t="shared" si="262"/>
        <v>x</v>
      </c>
      <c r="G258" s="650"/>
      <c r="H258" s="651"/>
      <c r="I258" s="651"/>
      <c r="J258" s="651"/>
      <c r="K258" s="652"/>
      <c r="L258" s="889"/>
      <c r="M258" s="889"/>
      <c r="N258" s="653"/>
      <c r="O258" s="651"/>
      <c r="P258" s="651"/>
      <c r="Q258" s="654"/>
      <c r="R258" s="655"/>
      <c r="S258" s="607" t="str">
        <f t="shared" si="265"/>
        <v/>
      </c>
      <c r="T258" s="656" t="str">
        <f t="shared" si="266"/>
        <v/>
      </c>
      <c r="U258" s="656" t="str">
        <f t="shared" si="302"/>
        <v/>
      </c>
      <c r="V258" s="656" t="str">
        <f t="shared" si="267"/>
        <v/>
      </c>
      <c r="W258" s="719"/>
      <c r="X258" s="660"/>
      <c r="Y258" s="656" t="str">
        <f t="shared" si="333"/>
        <v/>
      </c>
      <c r="Z258" s="659"/>
      <c r="AA258" s="654"/>
      <c r="AB258" s="656" t="str">
        <f t="shared" si="268"/>
        <v/>
      </c>
      <c r="AC258" s="661" t="str">
        <f t="shared" si="303"/>
        <v/>
      </c>
      <c r="AE258" s="658" t="str">
        <f t="shared" si="269"/>
        <v/>
      </c>
      <c r="AF258" s="659"/>
      <c r="AT258" s="805" t="str">
        <f t="shared" si="328"/>
        <v/>
      </c>
      <c r="AU258" t="str">
        <f t="shared" si="304"/>
        <v/>
      </c>
      <c r="AV258" s="6" t="str">
        <f t="shared" si="270"/>
        <v/>
      </c>
      <c r="AW258" s="317" t="str">
        <f t="shared" si="271"/>
        <v/>
      </c>
      <c r="AX258" s="158" t="str">
        <f t="shared" si="272"/>
        <v/>
      </c>
      <c r="AY258" s="158" t="str">
        <f t="shared" si="273"/>
        <v/>
      </c>
      <c r="AZ258" s="309" t="str">
        <f t="shared" si="337"/>
        <v/>
      </c>
      <c r="BA258" s="318" t="str">
        <f t="shared" si="274"/>
        <v/>
      </c>
      <c r="BB258" s="473" t="str">
        <f t="shared" si="275"/>
        <v/>
      </c>
      <c r="BC258" s="80" t="str">
        <f t="shared" si="326"/>
        <v/>
      </c>
      <c r="BD258" s="56">
        <f t="shared" si="276"/>
        <v>1</v>
      </c>
      <c r="BF258" s="56" t="str">
        <f t="shared" si="277"/>
        <v/>
      </c>
      <c r="BG258" s="56" t="str">
        <f t="shared" si="278"/>
        <v/>
      </c>
      <c r="BH258" s="6" t="str">
        <f t="shared" si="279"/>
        <v/>
      </c>
      <c r="BK258" s="6" t="str">
        <f t="shared" si="280"/>
        <v/>
      </c>
      <c r="BL258" s="56">
        <f t="shared" si="305"/>
        <v>999999</v>
      </c>
      <c r="BM258" s="183">
        <f t="shared" si="306"/>
        <v>99999.000001289998</v>
      </c>
      <c r="BN258" s="61">
        <v>242</v>
      </c>
      <c r="BO258" s="6">
        <f t="shared" si="281"/>
        <v>999999</v>
      </c>
      <c r="BP258" s="6">
        <f t="shared" si="282"/>
        <v>999999</v>
      </c>
      <c r="BQ258" s="6" t="str">
        <f t="shared" si="307"/>
        <v>x</v>
      </c>
      <c r="BR258" s="206">
        <f t="shared" si="283"/>
        <v>99999.000001289998</v>
      </c>
      <c r="BS258" s="6">
        <f t="shared" si="284"/>
        <v>99999.000001289998</v>
      </c>
      <c r="BT258" s="6" t="str">
        <f t="shared" si="308"/>
        <v>x</v>
      </c>
      <c r="BU258" s="6" t="str">
        <f t="shared" si="285"/>
        <v/>
      </c>
      <c r="BW258" s="82">
        <f t="shared" si="309"/>
        <v>9999999999</v>
      </c>
      <c r="BX258" s="80" t="str">
        <f t="shared" si="286"/>
        <v>x</v>
      </c>
      <c r="BY258" s="80" t="str">
        <f t="shared" si="287"/>
        <v/>
      </c>
      <c r="BZ258" s="56" t="str">
        <f t="shared" si="310"/>
        <v/>
      </c>
      <c r="CA258" s="56" t="str">
        <f t="shared" si="311"/>
        <v/>
      </c>
      <c r="CB258" s="88">
        <f t="shared" si="312"/>
        <v>0</v>
      </c>
      <c r="CC258" s="56" t="str">
        <f t="shared" si="288"/>
        <v/>
      </c>
      <c r="CD258" s="56"/>
      <c r="CE258" s="56"/>
      <c r="CF258" s="56"/>
      <c r="CG258" s="56"/>
      <c r="CH258" s="169">
        <f t="shared" si="313"/>
        <v>9999999999</v>
      </c>
      <c r="CI258" s="170">
        <f t="shared" si="314"/>
        <v>9999999999</v>
      </c>
      <c r="CJ258" s="171">
        <f t="shared" si="315"/>
        <v>9999999999</v>
      </c>
      <c r="CK258" s="172" t="str">
        <f t="shared" si="316"/>
        <v/>
      </c>
      <c r="CL258" s="173" t="str">
        <f t="shared" si="289"/>
        <v>x</v>
      </c>
      <c r="CN258" s="6" t="str">
        <f t="shared" si="317"/>
        <v/>
      </c>
      <c r="CO258" s="293" t="e">
        <f t="shared" ca="1" si="327"/>
        <v>#N/A</v>
      </c>
      <c r="CP258" s="6" t="e">
        <f t="shared" ca="1" si="318"/>
        <v>#N/A</v>
      </c>
      <c r="CQ258" s="61">
        <v>242</v>
      </c>
      <c r="CR258" s="6">
        <f t="shared" si="290"/>
        <v>0</v>
      </c>
      <c r="CS258" s="6">
        <f t="shared" si="291"/>
        <v>0</v>
      </c>
      <c r="CT258" s="56" t="str">
        <f t="shared" si="292"/>
        <v/>
      </c>
      <c r="CU258" s="76">
        <f t="shared" si="293"/>
        <v>0</v>
      </c>
      <c r="CV258" s="76">
        <f t="shared" si="294"/>
        <v>0</v>
      </c>
      <c r="CX258" s="6" t="str">
        <f t="shared" si="295"/>
        <v/>
      </c>
      <c r="CY258" s="6" t="str">
        <f t="shared" si="296"/>
        <v/>
      </c>
      <c r="CZ258" s="6" t="str">
        <f t="shared" si="297"/>
        <v/>
      </c>
      <c r="DG258" s="56" t="str">
        <f t="shared" si="298"/>
        <v/>
      </c>
      <c r="DH258" s="6">
        <f t="shared" si="299"/>
        <v>0</v>
      </c>
      <c r="DK258" s="6">
        <f t="shared" si="335"/>
        <v>0</v>
      </c>
      <c r="DL258" s="6" t="e">
        <f t="shared" si="336"/>
        <v>#N/A</v>
      </c>
      <c r="DN258" s="6" t="e">
        <f t="shared" si="334"/>
        <v>#N/A</v>
      </c>
      <c r="DP258" s="6" t="str">
        <f t="shared" si="300"/>
        <v/>
      </c>
      <c r="DQ258" s="293">
        <f t="shared" ca="1" si="329"/>
        <v>252</v>
      </c>
      <c r="DR258" s="6" t="str">
        <f t="shared" ca="1" si="319"/>
        <v>x</v>
      </c>
      <c r="DU258" s="293" t="e">
        <f t="shared" ca="1" si="320"/>
        <v>#N/A</v>
      </c>
      <c r="DV258" s="5"/>
      <c r="DW258" s="293" t="e">
        <f t="shared" ca="1" si="330"/>
        <v>#N/A</v>
      </c>
      <c r="DZ258" s="293" t="e">
        <f t="shared" ca="1" si="321"/>
        <v>#N/A</v>
      </c>
      <c r="EA258" s="293" t="e">
        <f t="shared" ca="1" si="322"/>
        <v>#N/A</v>
      </c>
      <c r="EB258" s="293" t="e">
        <f t="shared" ca="1" si="323"/>
        <v>#N/A</v>
      </c>
      <c r="EE258" s="6" t="str">
        <f t="shared" si="324"/>
        <v/>
      </c>
      <c r="EF258" s="293" t="e">
        <f t="shared" ca="1" si="325"/>
        <v>#N/A</v>
      </c>
      <c r="EG258" s="6" t="e">
        <f t="shared" ca="1" si="301"/>
        <v>#N/A</v>
      </c>
    </row>
    <row r="259" spans="3:137" x14ac:dyDescent="0.2">
      <c r="C259" s="75"/>
      <c r="D259" s="184" t="str">
        <f t="shared" si="264"/>
        <v/>
      </c>
      <c r="E259" s="649" t="str">
        <f t="shared" si="332"/>
        <v/>
      </c>
      <c r="F259" s="607" t="str">
        <f t="shared" si="262"/>
        <v>x</v>
      </c>
      <c r="G259" s="650"/>
      <c r="H259" s="651"/>
      <c r="I259" s="651"/>
      <c r="J259" s="651"/>
      <c r="K259" s="652"/>
      <c r="L259" s="889"/>
      <c r="M259" s="889"/>
      <c r="N259" s="653"/>
      <c r="O259" s="651"/>
      <c r="P259" s="651"/>
      <c r="Q259" s="654"/>
      <c r="R259" s="655"/>
      <c r="S259" s="607" t="str">
        <f t="shared" si="265"/>
        <v/>
      </c>
      <c r="T259" s="656" t="str">
        <f t="shared" si="266"/>
        <v/>
      </c>
      <c r="U259" s="656" t="str">
        <f t="shared" si="302"/>
        <v/>
      </c>
      <c r="V259" s="656" t="str">
        <f t="shared" si="267"/>
        <v/>
      </c>
      <c r="W259" s="719"/>
      <c r="X259" s="660"/>
      <c r="Y259" s="656" t="str">
        <f t="shared" si="333"/>
        <v/>
      </c>
      <c r="Z259" s="659"/>
      <c r="AA259" s="654"/>
      <c r="AB259" s="656" t="str">
        <f t="shared" si="268"/>
        <v/>
      </c>
      <c r="AC259" s="661" t="str">
        <f t="shared" si="303"/>
        <v/>
      </c>
      <c r="AE259" s="658" t="str">
        <f t="shared" si="269"/>
        <v/>
      </c>
      <c r="AF259" s="659"/>
      <c r="AT259" s="805" t="str">
        <f t="shared" si="328"/>
        <v/>
      </c>
      <c r="AU259" t="str">
        <f t="shared" si="304"/>
        <v/>
      </c>
      <c r="AV259" s="6" t="str">
        <f t="shared" si="270"/>
        <v/>
      </c>
      <c r="AW259" s="317" t="str">
        <f t="shared" si="271"/>
        <v/>
      </c>
      <c r="AX259" s="158" t="str">
        <f t="shared" si="272"/>
        <v/>
      </c>
      <c r="AY259" s="158" t="str">
        <f t="shared" si="273"/>
        <v/>
      </c>
      <c r="AZ259" s="309" t="str">
        <f t="shared" si="337"/>
        <v/>
      </c>
      <c r="BA259" s="318" t="str">
        <f t="shared" si="274"/>
        <v/>
      </c>
      <c r="BB259" s="473" t="str">
        <f t="shared" si="275"/>
        <v/>
      </c>
      <c r="BC259" s="80" t="str">
        <f t="shared" si="326"/>
        <v/>
      </c>
      <c r="BD259" s="56">
        <f t="shared" si="276"/>
        <v>1</v>
      </c>
      <c r="BF259" s="56" t="str">
        <f t="shared" si="277"/>
        <v/>
      </c>
      <c r="BG259" s="56" t="str">
        <f t="shared" si="278"/>
        <v/>
      </c>
      <c r="BH259" s="6" t="str">
        <f t="shared" si="279"/>
        <v/>
      </c>
      <c r="BK259" s="6" t="str">
        <f t="shared" si="280"/>
        <v/>
      </c>
      <c r="BL259" s="56">
        <f t="shared" si="305"/>
        <v>999999</v>
      </c>
      <c r="BM259" s="183">
        <f t="shared" si="306"/>
        <v>99999.000001295004</v>
      </c>
      <c r="BN259" s="61">
        <v>243</v>
      </c>
      <c r="BO259" s="6">
        <f t="shared" si="281"/>
        <v>999999</v>
      </c>
      <c r="BP259" s="6">
        <f t="shared" si="282"/>
        <v>999999</v>
      </c>
      <c r="BQ259" s="6" t="str">
        <f t="shared" si="307"/>
        <v>x</v>
      </c>
      <c r="BR259" s="206">
        <f t="shared" si="283"/>
        <v>99999.000001295004</v>
      </c>
      <c r="BS259" s="6">
        <f t="shared" si="284"/>
        <v>99999.000001295004</v>
      </c>
      <c r="BT259" s="6" t="str">
        <f t="shared" si="308"/>
        <v>x</v>
      </c>
      <c r="BU259" s="6" t="str">
        <f t="shared" si="285"/>
        <v/>
      </c>
      <c r="BW259" s="82">
        <f t="shared" si="309"/>
        <v>9999999999</v>
      </c>
      <c r="BX259" s="80" t="str">
        <f t="shared" si="286"/>
        <v>x</v>
      </c>
      <c r="BY259" s="80" t="str">
        <f t="shared" si="287"/>
        <v/>
      </c>
      <c r="BZ259" s="56" t="str">
        <f t="shared" si="310"/>
        <v/>
      </c>
      <c r="CA259" s="56" t="str">
        <f t="shared" si="311"/>
        <v/>
      </c>
      <c r="CB259" s="88">
        <f t="shared" si="312"/>
        <v>0</v>
      </c>
      <c r="CC259" s="56" t="str">
        <f t="shared" si="288"/>
        <v/>
      </c>
      <c r="CD259" s="56"/>
      <c r="CE259" s="56"/>
      <c r="CF259" s="56"/>
      <c r="CG259" s="56"/>
      <c r="CH259" s="169">
        <f t="shared" si="313"/>
        <v>9999999999</v>
      </c>
      <c r="CI259" s="170">
        <f t="shared" si="314"/>
        <v>9999999999</v>
      </c>
      <c r="CJ259" s="171">
        <f t="shared" si="315"/>
        <v>9999999999</v>
      </c>
      <c r="CK259" s="172" t="str">
        <f t="shared" si="316"/>
        <v/>
      </c>
      <c r="CL259" s="173" t="str">
        <f t="shared" si="289"/>
        <v>x</v>
      </c>
      <c r="CN259" s="6" t="str">
        <f t="shared" si="317"/>
        <v/>
      </c>
      <c r="CO259" s="293" t="e">
        <f t="shared" ca="1" si="327"/>
        <v>#N/A</v>
      </c>
      <c r="CP259" s="6" t="e">
        <f t="shared" ca="1" si="318"/>
        <v>#N/A</v>
      </c>
      <c r="CQ259" s="61">
        <v>243</v>
      </c>
      <c r="CR259" s="6">
        <f t="shared" si="290"/>
        <v>0</v>
      </c>
      <c r="CS259" s="6">
        <f t="shared" si="291"/>
        <v>0</v>
      </c>
      <c r="CT259" s="56" t="str">
        <f t="shared" si="292"/>
        <v/>
      </c>
      <c r="CU259" s="76">
        <f t="shared" si="293"/>
        <v>0</v>
      </c>
      <c r="CV259" s="76">
        <f t="shared" si="294"/>
        <v>0</v>
      </c>
      <c r="CX259" s="6" t="str">
        <f t="shared" si="295"/>
        <v/>
      </c>
      <c r="CY259" s="6" t="str">
        <f t="shared" si="296"/>
        <v/>
      </c>
      <c r="CZ259" s="6" t="str">
        <f t="shared" si="297"/>
        <v/>
      </c>
      <c r="DG259" s="56" t="str">
        <f t="shared" si="298"/>
        <v/>
      </c>
      <c r="DH259" s="6">
        <f t="shared" si="299"/>
        <v>0</v>
      </c>
      <c r="DK259" s="6">
        <f t="shared" si="335"/>
        <v>0</v>
      </c>
      <c r="DL259" s="6" t="e">
        <f t="shared" si="336"/>
        <v>#N/A</v>
      </c>
      <c r="DN259" s="6" t="e">
        <f t="shared" si="334"/>
        <v>#N/A</v>
      </c>
      <c r="DP259" s="6" t="str">
        <f t="shared" si="300"/>
        <v/>
      </c>
      <c r="DQ259" s="293">
        <f t="shared" ca="1" si="329"/>
        <v>253</v>
      </c>
      <c r="DR259" s="6" t="str">
        <f t="shared" ca="1" si="319"/>
        <v>x</v>
      </c>
      <c r="DU259" s="293" t="e">
        <f t="shared" ca="1" si="320"/>
        <v>#N/A</v>
      </c>
      <c r="DV259" s="5"/>
      <c r="DW259" s="293" t="e">
        <f t="shared" ca="1" si="330"/>
        <v>#N/A</v>
      </c>
      <c r="DZ259" s="293" t="e">
        <f t="shared" ca="1" si="321"/>
        <v>#N/A</v>
      </c>
      <c r="EA259" s="293" t="e">
        <f t="shared" ca="1" si="322"/>
        <v>#N/A</v>
      </c>
      <c r="EB259" s="293" t="e">
        <f t="shared" ca="1" si="323"/>
        <v>#N/A</v>
      </c>
      <c r="EE259" s="6" t="str">
        <f t="shared" si="324"/>
        <v/>
      </c>
      <c r="EF259" s="293" t="e">
        <f t="shared" ca="1" si="325"/>
        <v>#N/A</v>
      </c>
      <c r="EG259" s="6" t="e">
        <f t="shared" ca="1" si="301"/>
        <v>#N/A</v>
      </c>
    </row>
    <row r="260" spans="3:137" x14ac:dyDescent="0.2">
      <c r="C260" s="75"/>
      <c r="D260" s="184" t="str">
        <f t="shared" si="264"/>
        <v/>
      </c>
      <c r="E260" s="649" t="str">
        <f t="shared" si="332"/>
        <v/>
      </c>
      <c r="F260" s="607" t="str">
        <f t="shared" si="262"/>
        <v>x</v>
      </c>
      <c r="G260" s="650"/>
      <c r="H260" s="651"/>
      <c r="I260" s="651"/>
      <c r="J260" s="651"/>
      <c r="K260" s="652"/>
      <c r="L260" s="889"/>
      <c r="M260" s="889"/>
      <c r="N260" s="653"/>
      <c r="O260" s="651"/>
      <c r="P260" s="651"/>
      <c r="Q260" s="654"/>
      <c r="R260" s="655"/>
      <c r="S260" s="607" t="str">
        <f t="shared" si="265"/>
        <v/>
      </c>
      <c r="T260" s="656" t="str">
        <f t="shared" si="266"/>
        <v/>
      </c>
      <c r="U260" s="656" t="str">
        <f t="shared" si="302"/>
        <v/>
      </c>
      <c r="V260" s="656" t="str">
        <f t="shared" si="267"/>
        <v/>
      </c>
      <c r="W260" s="719"/>
      <c r="X260" s="660"/>
      <c r="Y260" s="656" t="str">
        <f t="shared" si="333"/>
        <v/>
      </c>
      <c r="Z260" s="659"/>
      <c r="AA260" s="654"/>
      <c r="AB260" s="656" t="str">
        <f t="shared" si="268"/>
        <v/>
      </c>
      <c r="AC260" s="661" t="str">
        <f t="shared" si="303"/>
        <v/>
      </c>
      <c r="AE260" s="658" t="str">
        <f t="shared" si="269"/>
        <v/>
      </c>
      <c r="AF260" s="659"/>
      <c r="AT260" s="805" t="str">
        <f t="shared" si="328"/>
        <v/>
      </c>
      <c r="AU260" t="str">
        <f t="shared" si="304"/>
        <v/>
      </c>
      <c r="AV260" s="6" t="str">
        <f t="shared" si="270"/>
        <v/>
      </c>
      <c r="AW260" s="317" t="str">
        <f t="shared" si="271"/>
        <v/>
      </c>
      <c r="AX260" s="158" t="str">
        <f t="shared" si="272"/>
        <v/>
      </c>
      <c r="AY260" s="158" t="str">
        <f t="shared" si="273"/>
        <v/>
      </c>
      <c r="AZ260" s="309" t="str">
        <f t="shared" si="337"/>
        <v/>
      </c>
      <c r="BA260" s="318" t="str">
        <f t="shared" si="274"/>
        <v/>
      </c>
      <c r="BB260" s="473" t="str">
        <f t="shared" si="275"/>
        <v/>
      </c>
      <c r="BC260" s="80" t="str">
        <f t="shared" si="326"/>
        <v/>
      </c>
      <c r="BD260" s="56">
        <f t="shared" si="276"/>
        <v>1</v>
      </c>
      <c r="BF260" s="56" t="str">
        <f t="shared" si="277"/>
        <v/>
      </c>
      <c r="BG260" s="56" t="str">
        <f t="shared" si="278"/>
        <v/>
      </c>
      <c r="BH260" s="6" t="str">
        <f t="shared" si="279"/>
        <v/>
      </c>
      <c r="BK260" s="6" t="str">
        <f t="shared" si="280"/>
        <v/>
      </c>
      <c r="BL260" s="56">
        <f t="shared" si="305"/>
        <v>999999</v>
      </c>
      <c r="BM260" s="183">
        <f t="shared" si="306"/>
        <v>99999.000001299995</v>
      </c>
      <c r="BN260" s="61">
        <v>244</v>
      </c>
      <c r="BO260" s="6">
        <f t="shared" si="281"/>
        <v>999999</v>
      </c>
      <c r="BP260" s="6">
        <f t="shared" si="282"/>
        <v>999999</v>
      </c>
      <c r="BQ260" s="6" t="str">
        <f t="shared" si="307"/>
        <v>x</v>
      </c>
      <c r="BR260" s="206">
        <f t="shared" si="283"/>
        <v>99999.000001299995</v>
      </c>
      <c r="BS260" s="6">
        <f t="shared" si="284"/>
        <v>99999.000001299995</v>
      </c>
      <c r="BT260" s="6" t="str">
        <f t="shared" si="308"/>
        <v>x</v>
      </c>
      <c r="BU260" s="6" t="str">
        <f t="shared" si="285"/>
        <v/>
      </c>
      <c r="BW260" s="82">
        <f t="shared" si="309"/>
        <v>9999999999</v>
      </c>
      <c r="BX260" s="80" t="str">
        <f t="shared" si="286"/>
        <v>x</v>
      </c>
      <c r="BY260" s="80" t="str">
        <f t="shared" si="287"/>
        <v/>
      </c>
      <c r="BZ260" s="56" t="str">
        <f t="shared" si="310"/>
        <v/>
      </c>
      <c r="CA260" s="56" t="str">
        <f t="shared" si="311"/>
        <v/>
      </c>
      <c r="CB260" s="88">
        <f t="shared" si="312"/>
        <v>0</v>
      </c>
      <c r="CC260" s="56" t="str">
        <f t="shared" si="288"/>
        <v/>
      </c>
      <c r="CD260" s="56"/>
      <c r="CE260" s="56"/>
      <c r="CF260" s="56"/>
      <c r="CG260" s="56"/>
      <c r="CH260" s="169">
        <f t="shared" si="313"/>
        <v>9999999999</v>
      </c>
      <c r="CI260" s="170">
        <f t="shared" si="314"/>
        <v>9999999999</v>
      </c>
      <c r="CJ260" s="171">
        <f t="shared" si="315"/>
        <v>9999999999</v>
      </c>
      <c r="CK260" s="172" t="str">
        <f t="shared" si="316"/>
        <v/>
      </c>
      <c r="CL260" s="173" t="str">
        <f t="shared" si="289"/>
        <v>x</v>
      </c>
      <c r="CN260" s="6" t="str">
        <f t="shared" si="317"/>
        <v/>
      </c>
      <c r="CO260" s="293" t="e">
        <f t="shared" ca="1" si="327"/>
        <v>#N/A</v>
      </c>
      <c r="CP260" s="6" t="e">
        <f t="shared" ca="1" si="318"/>
        <v>#N/A</v>
      </c>
      <c r="CQ260" s="61">
        <v>244</v>
      </c>
      <c r="CR260" s="6">
        <f t="shared" si="290"/>
        <v>0</v>
      </c>
      <c r="CS260" s="6">
        <f t="shared" si="291"/>
        <v>0</v>
      </c>
      <c r="CT260" s="56" t="str">
        <f t="shared" si="292"/>
        <v/>
      </c>
      <c r="CU260" s="76">
        <f t="shared" si="293"/>
        <v>0</v>
      </c>
      <c r="CV260" s="76">
        <f t="shared" si="294"/>
        <v>0</v>
      </c>
      <c r="CX260" s="6" t="str">
        <f t="shared" si="295"/>
        <v/>
      </c>
      <c r="CY260" s="6" t="str">
        <f t="shared" si="296"/>
        <v/>
      </c>
      <c r="CZ260" s="6" t="str">
        <f t="shared" si="297"/>
        <v/>
      </c>
      <c r="DG260" s="56" t="str">
        <f t="shared" si="298"/>
        <v/>
      </c>
      <c r="DH260" s="6">
        <f t="shared" si="299"/>
        <v>0</v>
      </c>
      <c r="DK260" s="6">
        <f t="shared" si="335"/>
        <v>0</v>
      </c>
      <c r="DL260" s="6" t="e">
        <f t="shared" si="336"/>
        <v>#N/A</v>
      </c>
      <c r="DN260" s="6" t="e">
        <f t="shared" si="334"/>
        <v>#N/A</v>
      </c>
      <c r="DP260" s="6" t="str">
        <f t="shared" si="300"/>
        <v/>
      </c>
      <c r="DQ260" s="293">
        <f t="shared" ca="1" si="329"/>
        <v>254</v>
      </c>
      <c r="DR260" s="6" t="str">
        <f t="shared" ca="1" si="319"/>
        <v>x</v>
      </c>
      <c r="DU260" s="293" t="e">
        <f t="shared" ca="1" si="320"/>
        <v>#N/A</v>
      </c>
      <c r="DV260" s="5"/>
      <c r="DW260" s="293" t="e">
        <f t="shared" ca="1" si="330"/>
        <v>#N/A</v>
      </c>
      <c r="DZ260" s="293" t="e">
        <f t="shared" ca="1" si="321"/>
        <v>#N/A</v>
      </c>
      <c r="EA260" s="293" t="e">
        <f t="shared" ca="1" si="322"/>
        <v>#N/A</v>
      </c>
      <c r="EB260" s="293" t="e">
        <f t="shared" ca="1" si="323"/>
        <v>#N/A</v>
      </c>
      <c r="EE260" s="6" t="str">
        <f t="shared" si="324"/>
        <v/>
      </c>
      <c r="EF260" s="293" t="e">
        <f t="shared" ca="1" si="325"/>
        <v>#N/A</v>
      </c>
      <c r="EG260" s="6" t="e">
        <f t="shared" ca="1" si="301"/>
        <v>#N/A</v>
      </c>
    </row>
    <row r="261" spans="3:137" x14ac:dyDescent="0.2">
      <c r="C261" s="75"/>
      <c r="D261" s="184" t="str">
        <f t="shared" si="264"/>
        <v/>
      </c>
      <c r="E261" s="649" t="str">
        <f t="shared" si="332"/>
        <v/>
      </c>
      <c r="F261" s="607" t="str">
        <f t="shared" si="262"/>
        <v>x</v>
      </c>
      <c r="G261" s="650"/>
      <c r="H261" s="651"/>
      <c r="I261" s="651"/>
      <c r="J261" s="651"/>
      <c r="K261" s="652"/>
      <c r="L261" s="889"/>
      <c r="M261" s="889"/>
      <c r="N261" s="653"/>
      <c r="O261" s="651"/>
      <c r="P261" s="651"/>
      <c r="Q261" s="654"/>
      <c r="R261" s="655"/>
      <c r="S261" s="607" t="str">
        <f t="shared" si="265"/>
        <v/>
      </c>
      <c r="T261" s="656" t="str">
        <f t="shared" si="266"/>
        <v/>
      </c>
      <c r="U261" s="656" t="str">
        <f t="shared" si="302"/>
        <v/>
      </c>
      <c r="V261" s="656" t="str">
        <f t="shared" si="267"/>
        <v/>
      </c>
      <c r="W261" s="719"/>
      <c r="X261" s="660"/>
      <c r="Y261" s="656" t="str">
        <f t="shared" si="333"/>
        <v/>
      </c>
      <c r="Z261" s="659"/>
      <c r="AA261" s="654"/>
      <c r="AB261" s="656" t="str">
        <f t="shared" si="268"/>
        <v/>
      </c>
      <c r="AC261" s="661" t="str">
        <f t="shared" si="303"/>
        <v/>
      </c>
      <c r="AE261" s="658" t="str">
        <f t="shared" si="269"/>
        <v/>
      </c>
      <c r="AF261" s="659"/>
      <c r="AT261" s="805" t="str">
        <f t="shared" si="328"/>
        <v/>
      </c>
      <c r="AU261" t="str">
        <f t="shared" si="304"/>
        <v/>
      </c>
      <c r="AV261" s="6" t="str">
        <f t="shared" si="270"/>
        <v/>
      </c>
      <c r="AW261" s="317" t="str">
        <f t="shared" si="271"/>
        <v/>
      </c>
      <c r="AX261" s="158" t="str">
        <f t="shared" si="272"/>
        <v/>
      </c>
      <c r="AY261" s="158" t="str">
        <f t="shared" si="273"/>
        <v/>
      </c>
      <c r="AZ261" s="309" t="str">
        <f t="shared" si="337"/>
        <v/>
      </c>
      <c r="BA261" s="318" t="str">
        <f t="shared" si="274"/>
        <v/>
      </c>
      <c r="BB261" s="473" t="str">
        <f t="shared" si="275"/>
        <v/>
      </c>
      <c r="BC261" s="80" t="str">
        <f t="shared" si="326"/>
        <v/>
      </c>
      <c r="BD261" s="56">
        <f t="shared" si="276"/>
        <v>1</v>
      </c>
      <c r="BF261" s="56" t="str">
        <f t="shared" si="277"/>
        <v/>
      </c>
      <c r="BG261" s="56" t="str">
        <f t="shared" si="278"/>
        <v/>
      </c>
      <c r="BH261" s="6" t="str">
        <f t="shared" si="279"/>
        <v/>
      </c>
      <c r="BK261" s="6" t="str">
        <f t="shared" si="280"/>
        <v/>
      </c>
      <c r="BL261" s="56">
        <f t="shared" si="305"/>
        <v>999999</v>
      </c>
      <c r="BM261" s="183">
        <f t="shared" si="306"/>
        <v>99999.000001305001</v>
      </c>
      <c r="BN261" s="61">
        <v>245</v>
      </c>
      <c r="BO261" s="6">
        <f t="shared" si="281"/>
        <v>999999</v>
      </c>
      <c r="BP261" s="6">
        <f t="shared" si="282"/>
        <v>999999</v>
      </c>
      <c r="BQ261" s="6" t="str">
        <f t="shared" si="307"/>
        <v>x</v>
      </c>
      <c r="BR261" s="206">
        <f t="shared" si="283"/>
        <v>99999.000001305001</v>
      </c>
      <c r="BS261" s="6">
        <f t="shared" si="284"/>
        <v>99999.000001305001</v>
      </c>
      <c r="BT261" s="6" t="str">
        <f t="shared" si="308"/>
        <v>x</v>
      </c>
      <c r="BU261" s="6" t="str">
        <f t="shared" si="285"/>
        <v/>
      </c>
      <c r="BW261" s="82">
        <f t="shared" si="309"/>
        <v>9999999999</v>
      </c>
      <c r="BX261" s="80" t="str">
        <f t="shared" si="286"/>
        <v>x</v>
      </c>
      <c r="BY261" s="80" t="str">
        <f t="shared" si="287"/>
        <v/>
      </c>
      <c r="BZ261" s="56" t="str">
        <f t="shared" si="310"/>
        <v/>
      </c>
      <c r="CA261" s="56" t="str">
        <f t="shared" si="311"/>
        <v/>
      </c>
      <c r="CB261" s="88">
        <f t="shared" si="312"/>
        <v>0</v>
      </c>
      <c r="CC261" s="56" t="str">
        <f t="shared" si="288"/>
        <v/>
      </c>
      <c r="CD261" s="56"/>
      <c r="CE261" s="56"/>
      <c r="CF261" s="56"/>
      <c r="CG261" s="56"/>
      <c r="CH261" s="169">
        <f t="shared" si="313"/>
        <v>9999999999</v>
      </c>
      <c r="CI261" s="170">
        <f t="shared" si="314"/>
        <v>9999999999</v>
      </c>
      <c r="CJ261" s="171">
        <f t="shared" si="315"/>
        <v>9999999999</v>
      </c>
      <c r="CK261" s="172" t="str">
        <f t="shared" si="316"/>
        <v/>
      </c>
      <c r="CL261" s="173" t="str">
        <f t="shared" si="289"/>
        <v>x</v>
      </c>
      <c r="CN261" s="6" t="str">
        <f t="shared" si="317"/>
        <v/>
      </c>
      <c r="CO261" s="293" t="e">
        <f t="shared" ca="1" si="327"/>
        <v>#N/A</v>
      </c>
      <c r="CP261" s="6" t="e">
        <f t="shared" ca="1" si="318"/>
        <v>#N/A</v>
      </c>
      <c r="CQ261" s="61">
        <v>245</v>
      </c>
      <c r="CR261" s="6">
        <f t="shared" si="290"/>
        <v>0</v>
      </c>
      <c r="CS261" s="6">
        <f t="shared" si="291"/>
        <v>0</v>
      </c>
      <c r="CT261" s="56" t="str">
        <f t="shared" si="292"/>
        <v/>
      </c>
      <c r="CU261" s="76">
        <f t="shared" si="293"/>
        <v>0</v>
      </c>
      <c r="CV261" s="76">
        <f t="shared" si="294"/>
        <v>0</v>
      </c>
      <c r="CX261" s="6" t="str">
        <f t="shared" si="295"/>
        <v/>
      </c>
      <c r="CY261" s="6" t="str">
        <f t="shared" si="296"/>
        <v/>
      </c>
      <c r="CZ261" s="6" t="str">
        <f t="shared" si="297"/>
        <v/>
      </c>
      <c r="DG261" s="56" t="str">
        <f t="shared" si="298"/>
        <v/>
      </c>
      <c r="DH261" s="6">
        <f t="shared" si="299"/>
        <v>0</v>
      </c>
      <c r="DK261" s="6">
        <f t="shared" si="335"/>
        <v>0</v>
      </c>
      <c r="DL261" s="6" t="e">
        <f t="shared" si="336"/>
        <v>#N/A</v>
      </c>
      <c r="DN261" s="6" t="e">
        <f t="shared" si="334"/>
        <v>#N/A</v>
      </c>
      <c r="DP261" s="6" t="str">
        <f t="shared" si="300"/>
        <v/>
      </c>
      <c r="DQ261" s="293">
        <f t="shared" ca="1" si="329"/>
        <v>255</v>
      </c>
      <c r="DR261" s="6" t="str">
        <f t="shared" ca="1" si="319"/>
        <v>x</v>
      </c>
      <c r="DU261" s="293" t="e">
        <f t="shared" ca="1" si="320"/>
        <v>#N/A</v>
      </c>
      <c r="DV261" s="5"/>
      <c r="DW261" s="293" t="e">
        <f t="shared" ca="1" si="330"/>
        <v>#N/A</v>
      </c>
      <c r="DZ261" s="293" t="e">
        <f t="shared" ca="1" si="321"/>
        <v>#N/A</v>
      </c>
      <c r="EA261" s="293" t="e">
        <f t="shared" ca="1" si="322"/>
        <v>#N/A</v>
      </c>
      <c r="EB261" s="293" t="e">
        <f t="shared" ca="1" si="323"/>
        <v>#N/A</v>
      </c>
      <c r="EE261" s="6" t="str">
        <f t="shared" si="324"/>
        <v/>
      </c>
      <c r="EF261" s="293" t="e">
        <f t="shared" ca="1" si="325"/>
        <v>#N/A</v>
      </c>
      <c r="EG261" s="6" t="e">
        <f t="shared" ca="1" si="301"/>
        <v>#N/A</v>
      </c>
    </row>
    <row r="262" spans="3:137" x14ac:dyDescent="0.2">
      <c r="C262" s="75"/>
      <c r="D262" s="184" t="str">
        <f t="shared" si="264"/>
        <v/>
      </c>
      <c r="E262" s="649" t="str">
        <f t="shared" si="332"/>
        <v/>
      </c>
      <c r="F262" s="607" t="str">
        <f t="shared" si="262"/>
        <v>x</v>
      </c>
      <c r="G262" s="650"/>
      <c r="H262" s="651"/>
      <c r="I262" s="651"/>
      <c r="J262" s="651"/>
      <c r="K262" s="652"/>
      <c r="L262" s="889"/>
      <c r="M262" s="889"/>
      <c r="N262" s="653"/>
      <c r="O262" s="651"/>
      <c r="P262" s="651"/>
      <c r="Q262" s="654"/>
      <c r="R262" s="655"/>
      <c r="S262" s="607" t="str">
        <f t="shared" si="265"/>
        <v/>
      </c>
      <c r="T262" s="656" t="str">
        <f t="shared" si="266"/>
        <v/>
      </c>
      <c r="U262" s="656" t="str">
        <f t="shared" si="302"/>
        <v/>
      </c>
      <c r="V262" s="656" t="str">
        <f t="shared" si="267"/>
        <v/>
      </c>
      <c r="W262" s="719"/>
      <c r="X262" s="660"/>
      <c r="Y262" s="656" t="str">
        <f t="shared" si="333"/>
        <v/>
      </c>
      <c r="Z262" s="659"/>
      <c r="AA262" s="654"/>
      <c r="AB262" s="656" t="str">
        <f t="shared" si="268"/>
        <v/>
      </c>
      <c r="AC262" s="661" t="str">
        <f t="shared" si="303"/>
        <v/>
      </c>
      <c r="AE262" s="658" t="str">
        <f t="shared" si="269"/>
        <v/>
      </c>
      <c r="AF262" s="659"/>
      <c r="AT262" s="805" t="str">
        <f t="shared" si="328"/>
        <v/>
      </c>
      <c r="AU262" t="str">
        <f t="shared" si="304"/>
        <v/>
      </c>
      <c r="AV262" s="6" t="str">
        <f t="shared" si="270"/>
        <v/>
      </c>
      <c r="AW262" s="317" t="str">
        <f t="shared" si="271"/>
        <v/>
      </c>
      <c r="AX262" s="158" t="str">
        <f t="shared" si="272"/>
        <v/>
      </c>
      <c r="AY262" s="158" t="str">
        <f t="shared" si="273"/>
        <v/>
      </c>
      <c r="AZ262" s="309" t="str">
        <f t="shared" si="337"/>
        <v/>
      </c>
      <c r="BA262" s="318" t="str">
        <f t="shared" si="274"/>
        <v/>
      </c>
      <c r="BB262" s="473" t="str">
        <f t="shared" si="275"/>
        <v/>
      </c>
      <c r="BC262" s="80" t="str">
        <f t="shared" si="326"/>
        <v/>
      </c>
      <c r="BD262" s="56">
        <f t="shared" si="276"/>
        <v>1</v>
      </c>
      <c r="BF262" s="56" t="str">
        <f t="shared" si="277"/>
        <v/>
      </c>
      <c r="BG262" s="56" t="str">
        <f t="shared" si="278"/>
        <v/>
      </c>
      <c r="BH262" s="6" t="str">
        <f t="shared" si="279"/>
        <v/>
      </c>
      <c r="BK262" s="6" t="str">
        <f t="shared" si="280"/>
        <v/>
      </c>
      <c r="BL262" s="56">
        <f t="shared" si="305"/>
        <v>999999</v>
      </c>
      <c r="BM262" s="183">
        <f t="shared" si="306"/>
        <v>99999.000001310007</v>
      </c>
      <c r="BN262" s="61">
        <v>246</v>
      </c>
      <c r="BO262" s="6">
        <f t="shared" si="281"/>
        <v>999999</v>
      </c>
      <c r="BP262" s="6">
        <f t="shared" si="282"/>
        <v>999999</v>
      </c>
      <c r="BQ262" s="6" t="str">
        <f t="shared" si="307"/>
        <v>x</v>
      </c>
      <c r="BR262" s="206">
        <f t="shared" si="283"/>
        <v>99999.000001310007</v>
      </c>
      <c r="BS262" s="6">
        <f t="shared" si="284"/>
        <v>99999.000001310007</v>
      </c>
      <c r="BT262" s="6" t="str">
        <f t="shared" si="308"/>
        <v>x</v>
      </c>
      <c r="BU262" s="6" t="str">
        <f t="shared" si="285"/>
        <v/>
      </c>
      <c r="BW262" s="82">
        <f t="shared" si="309"/>
        <v>9999999999</v>
      </c>
      <c r="BX262" s="80" t="str">
        <f t="shared" si="286"/>
        <v>x</v>
      </c>
      <c r="BY262" s="80" t="str">
        <f t="shared" si="287"/>
        <v/>
      </c>
      <c r="BZ262" s="56" t="str">
        <f t="shared" si="310"/>
        <v/>
      </c>
      <c r="CA262" s="56" t="str">
        <f t="shared" si="311"/>
        <v/>
      </c>
      <c r="CB262" s="88">
        <f t="shared" si="312"/>
        <v>0</v>
      </c>
      <c r="CC262" s="56" t="str">
        <f t="shared" si="288"/>
        <v/>
      </c>
      <c r="CD262" s="56"/>
      <c r="CE262" s="56"/>
      <c r="CF262" s="56"/>
      <c r="CG262" s="56"/>
      <c r="CH262" s="169">
        <f t="shared" si="313"/>
        <v>9999999999</v>
      </c>
      <c r="CI262" s="170">
        <f t="shared" si="314"/>
        <v>9999999999</v>
      </c>
      <c r="CJ262" s="171">
        <f t="shared" si="315"/>
        <v>9999999999</v>
      </c>
      <c r="CK262" s="172" t="str">
        <f t="shared" si="316"/>
        <v/>
      </c>
      <c r="CL262" s="173" t="str">
        <f t="shared" si="289"/>
        <v>x</v>
      </c>
      <c r="CN262" s="6" t="str">
        <f t="shared" si="317"/>
        <v/>
      </c>
      <c r="CO262" s="293" t="e">
        <f t="shared" ca="1" si="327"/>
        <v>#N/A</v>
      </c>
      <c r="CP262" s="6" t="e">
        <f t="shared" ca="1" si="318"/>
        <v>#N/A</v>
      </c>
      <c r="CQ262" s="61">
        <v>246</v>
      </c>
      <c r="CR262" s="6">
        <f t="shared" si="290"/>
        <v>0</v>
      </c>
      <c r="CS262" s="6">
        <f t="shared" si="291"/>
        <v>0</v>
      </c>
      <c r="CT262" s="56" t="str">
        <f t="shared" si="292"/>
        <v/>
      </c>
      <c r="CU262" s="76">
        <f t="shared" si="293"/>
        <v>0</v>
      </c>
      <c r="CV262" s="76">
        <f t="shared" si="294"/>
        <v>0</v>
      </c>
      <c r="CX262" s="6" t="str">
        <f t="shared" si="295"/>
        <v/>
      </c>
      <c r="CY262" s="6" t="str">
        <f t="shared" si="296"/>
        <v/>
      </c>
      <c r="CZ262" s="6" t="str">
        <f t="shared" si="297"/>
        <v/>
      </c>
      <c r="DG262" s="56" t="str">
        <f t="shared" si="298"/>
        <v/>
      </c>
      <c r="DH262" s="6">
        <f t="shared" si="299"/>
        <v>0</v>
      </c>
      <c r="DK262" s="6">
        <f t="shared" si="335"/>
        <v>0</v>
      </c>
      <c r="DL262" s="6" t="e">
        <f t="shared" si="336"/>
        <v>#N/A</v>
      </c>
      <c r="DN262" s="6" t="e">
        <f t="shared" si="334"/>
        <v>#N/A</v>
      </c>
      <c r="DP262" s="6" t="str">
        <f t="shared" si="300"/>
        <v/>
      </c>
      <c r="DQ262" s="293">
        <f t="shared" ca="1" si="329"/>
        <v>256</v>
      </c>
      <c r="DR262" s="6" t="str">
        <f t="shared" ca="1" si="319"/>
        <v>x</v>
      </c>
      <c r="DU262" s="293" t="e">
        <f t="shared" ca="1" si="320"/>
        <v>#N/A</v>
      </c>
      <c r="DV262" s="5"/>
      <c r="DW262" s="293" t="e">
        <f t="shared" ca="1" si="330"/>
        <v>#N/A</v>
      </c>
      <c r="DZ262" s="293" t="e">
        <f t="shared" ca="1" si="321"/>
        <v>#N/A</v>
      </c>
      <c r="EA262" s="293" t="e">
        <f t="shared" ca="1" si="322"/>
        <v>#N/A</v>
      </c>
      <c r="EB262" s="293" t="e">
        <f t="shared" ca="1" si="323"/>
        <v>#N/A</v>
      </c>
      <c r="EE262" s="6" t="str">
        <f t="shared" si="324"/>
        <v/>
      </c>
      <c r="EF262" s="293" t="e">
        <f t="shared" ca="1" si="325"/>
        <v>#N/A</v>
      </c>
      <c r="EG262" s="6" t="e">
        <f t="shared" ca="1" si="301"/>
        <v>#N/A</v>
      </c>
    </row>
    <row r="263" spans="3:137" x14ac:dyDescent="0.2">
      <c r="C263" s="75"/>
      <c r="D263" s="184" t="str">
        <f t="shared" si="264"/>
        <v/>
      </c>
      <c r="E263" s="649" t="str">
        <f t="shared" si="332"/>
        <v/>
      </c>
      <c r="F263" s="607" t="str">
        <f t="shared" si="262"/>
        <v>x</v>
      </c>
      <c r="G263" s="650"/>
      <c r="H263" s="651"/>
      <c r="I263" s="651"/>
      <c r="J263" s="651"/>
      <c r="K263" s="652"/>
      <c r="L263" s="889"/>
      <c r="M263" s="889"/>
      <c r="N263" s="653"/>
      <c r="O263" s="651"/>
      <c r="P263" s="651"/>
      <c r="Q263" s="654"/>
      <c r="R263" s="655"/>
      <c r="S263" s="607" t="str">
        <f t="shared" si="265"/>
        <v/>
      </c>
      <c r="T263" s="656" t="str">
        <f t="shared" si="266"/>
        <v/>
      </c>
      <c r="U263" s="656" t="str">
        <f t="shared" si="302"/>
        <v/>
      </c>
      <c r="V263" s="656" t="str">
        <f t="shared" si="267"/>
        <v/>
      </c>
      <c r="W263" s="719"/>
      <c r="X263" s="660"/>
      <c r="Y263" s="656" t="str">
        <f t="shared" si="333"/>
        <v/>
      </c>
      <c r="Z263" s="659"/>
      <c r="AA263" s="654"/>
      <c r="AB263" s="656" t="str">
        <f t="shared" si="268"/>
        <v/>
      </c>
      <c r="AC263" s="661" t="str">
        <f t="shared" si="303"/>
        <v/>
      </c>
      <c r="AE263" s="658" t="str">
        <f t="shared" si="269"/>
        <v/>
      </c>
      <c r="AF263" s="659"/>
      <c r="AT263" s="805" t="str">
        <f t="shared" si="328"/>
        <v/>
      </c>
      <c r="AU263" t="str">
        <f t="shared" si="304"/>
        <v/>
      </c>
      <c r="AV263" s="6" t="str">
        <f t="shared" si="270"/>
        <v/>
      </c>
      <c r="AW263" s="317" t="str">
        <f t="shared" si="271"/>
        <v/>
      </c>
      <c r="AX263" s="158" t="str">
        <f t="shared" si="272"/>
        <v/>
      </c>
      <c r="AY263" s="158" t="str">
        <f t="shared" si="273"/>
        <v/>
      </c>
      <c r="AZ263" s="309" t="str">
        <f t="shared" si="337"/>
        <v/>
      </c>
      <c r="BA263" s="318" t="str">
        <f t="shared" si="274"/>
        <v/>
      </c>
      <c r="BB263" s="473" t="str">
        <f t="shared" si="275"/>
        <v/>
      </c>
      <c r="BC263" s="80" t="str">
        <f t="shared" si="326"/>
        <v/>
      </c>
      <c r="BD263" s="56">
        <f t="shared" si="276"/>
        <v>1</v>
      </c>
      <c r="BF263" s="56" t="str">
        <f t="shared" si="277"/>
        <v/>
      </c>
      <c r="BG263" s="56" t="str">
        <f t="shared" si="278"/>
        <v/>
      </c>
      <c r="BH263" s="6" t="str">
        <f t="shared" si="279"/>
        <v/>
      </c>
      <c r="BK263" s="6" t="str">
        <f t="shared" si="280"/>
        <v/>
      </c>
      <c r="BL263" s="56">
        <f t="shared" si="305"/>
        <v>999999</v>
      </c>
      <c r="BM263" s="183">
        <f t="shared" si="306"/>
        <v>99999.000001314998</v>
      </c>
      <c r="BN263" s="61">
        <v>247</v>
      </c>
      <c r="BO263" s="6">
        <f t="shared" si="281"/>
        <v>999999</v>
      </c>
      <c r="BP263" s="6">
        <f t="shared" si="282"/>
        <v>999999</v>
      </c>
      <c r="BQ263" s="6" t="str">
        <f t="shared" si="307"/>
        <v>x</v>
      </c>
      <c r="BR263" s="206">
        <f t="shared" si="283"/>
        <v>99999.000001314998</v>
      </c>
      <c r="BS263" s="6">
        <f t="shared" si="284"/>
        <v>99999.000001314998</v>
      </c>
      <c r="BT263" s="6" t="str">
        <f t="shared" si="308"/>
        <v>x</v>
      </c>
      <c r="BU263" s="6" t="str">
        <f t="shared" si="285"/>
        <v/>
      </c>
      <c r="BW263" s="82">
        <f t="shared" si="309"/>
        <v>9999999999</v>
      </c>
      <c r="BX263" s="80" t="str">
        <f t="shared" si="286"/>
        <v>x</v>
      </c>
      <c r="BY263" s="80" t="str">
        <f t="shared" si="287"/>
        <v/>
      </c>
      <c r="BZ263" s="56" t="str">
        <f t="shared" si="310"/>
        <v/>
      </c>
      <c r="CA263" s="56" t="str">
        <f t="shared" si="311"/>
        <v/>
      </c>
      <c r="CB263" s="88">
        <f t="shared" si="312"/>
        <v>0</v>
      </c>
      <c r="CC263" s="56" t="str">
        <f t="shared" si="288"/>
        <v/>
      </c>
      <c r="CD263" s="56"/>
      <c r="CE263" s="56"/>
      <c r="CF263" s="56"/>
      <c r="CG263" s="56"/>
      <c r="CH263" s="169">
        <f t="shared" si="313"/>
        <v>9999999999</v>
      </c>
      <c r="CI263" s="170">
        <f t="shared" si="314"/>
        <v>9999999999</v>
      </c>
      <c r="CJ263" s="171">
        <f t="shared" si="315"/>
        <v>9999999999</v>
      </c>
      <c r="CK263" s="172" t="str">
        <f t="shared" si="316"/>
        <v/>
      </c>
      <c r="CL263" s="173" t="str">
        <f t="shared" si="289"/>
        <v>x</v>
      </c>
      <c r="CN263" s="6" t="str">
        <f t="shared" si="317"/>
        <v/>
      </c>
      <c r="CO263" s="293" t="e">
        <f t="shared" ca="1" si="327"/>
        <v>#N/A</v>
      </c>
      <c r="CP263" s="6" t="e">
        <f t="shared" ca="1" si="318"/>
        <v>#N/A</v>
      </c>
      <c r="CQ263" s="61">
        <v>247</v>
      </c>
      <c r="CR263" s="6">
        <f t="shared" si="290"/>
        <v>0</v>
      </c>
      <c r="CS263" s="6">
        <f t="shared" si="291"/>
        <v>0</v>
      </c>
      <c r="CT263" s="56" t="str">
        <f t="shared" si="292"/>
        <v/>
      </c>
      <c r="CU263" s="76">
        <f t="shared" si="293"/>
        <v>0</v>
      </c>
      <c r="CV263" s="76">
        <f t="shared" si="294"/>
        <v>0</v>
      </c>
      <c r="CX263" s="6" t="str">
        <f t="shared" si="295"/>
        <v/>
      </c>
      <c r="CY263" s="6" t="str">
        <f t="shared" si="296"/>
        <v/>
      </c>
      <c r="CZ263" s="6" t="str">
        <f t="shared" si="297"/>
        <v/>
      </c>
      <c r="DG263" s="56" t="str">
        <f t="shared" si="298"/>
        <v/>
      </c>
      <c r="DH263" s="6">
        <f t="shared" si="299"/>
        <v>0</v>
      </c>
      <c r="DK263" s="6">
        <f t="shared" si="335"/>
        <v>0</v>
      </c>
      <c r="DL263" s="6" t="e">
        <f t="shared" si="336"/>
        <v>#N/A</v>
      </c>
      <c r="DN263" s="6" t="e">
        <f t="shared" si="334"/>
        <v>#N/A</v>
      </c>
      <c r="DP263" s="6" t="str">
        <f t="shared" si="300"/>
        <v/>
      </c>
      <c r="DQ263" s="293">
        <f t="shared" ca="1" si="329"/>
        <v>257</v>
      </c>
      <c r="DR263" s="6" t="str">
        <f t="shared" ca="1" si="319"/>
        <v>x</v>
      </c>
      <c r="DU263" s="293" t="e">
        <f t="shared" ca="1" si="320"/>
        <v>#N/A</v>
      </c>
      <c r="DV263" s="5"/>
      <c r="DW263" s="293" t="e">
        <f t="shared" ca="1" si="330"/>
        <v>#N/A</v>
      </c>
      <c r="DZ263" s="293" t="e">
        <f t="shared" ca="1" si="321"/>
        <v>#N/A</v>
      </c>
      <c r="EA263" s="293" t="e">
        <f t="shared" ca="1" si="322"/>
        <v>#N/A</v>
      </c>
      <c r="EB263" s="293" t="e">
        <f t="shared" ca="1" si="323"/>
        <v>#N/A</v>
      </c>
      <c r="EE263" s="6" t="str">
        <f t="shared" si="324"/>
        <v/>
      </c>
      <c r="EF263" s="293" t="e">
        <f t="shared" ca="1" si="325"/>
        <v>#N/A</v>
      </c>
      <c r="EG263" s="6" t="e">
        <f t="shared" ca="1" si="301"/>
        <v>#N/A</v>
      </c>
    </row>
    <row r="264" spans="3:137" x14ac:dyDescent="0.2">
      <c r="C264" s="75"/>
      <c r="D264" s="184" t="str">
        <f t="shared" si="264"/>
        <v/>
      </c>
      <c r="E264" s="649" t="str">
        <f t="shared" si="332"/>
        <v/>
      </c>
      <c r="F264" s="607" t="str">
        <f t="shared" si="262"/>
        <v>x</v>
      </c>
      <c r="G264" s="650"/>
      <c r="H264" s="651"/>
      <c r="I264" s="651"/>
      <c r="J264" s="651"/>
      <c r="K264" s="652"/>
      <c r="L264" s="889"/>
      <c r="M264" s="889"/>
      <c r="N264" s="653"/>
      <c r="O264" s="651"/>
      <c r="P264" s="651"/>
      <c r="Q264" s="654"/>
      <c r="R264" s="655"/>
      <c r="S264" s="607" t="str">
        <f t="shared" si="265"/>
        <v/>
      </c>
      <c r="T264" s="656" t="str">
        <f t="shared" si="266"/>
        <v/>
      </c>
      <c r="U264" s="656" t="str">
        <f t="shared" si="302"/>
        <v/>
      </c>
      <c r="V264" s="656" t="str">
        <f t="shared" si="267"/>
        <v/>
      </c>
      <c r="W264" s="719"/>
      <c r="X264" s="660"/>
      <c r="Y264" s="656" t="str">
        <f t="shared" si="333"/>
        <v/>
      </c>
      <c r="Z264" s="659"/>
      <c r="AA264" s="654"/>
      <c r="AB264" s="656" t="str">
        <f t="shared" si="268"/>
        <v/>
      </c>
      <c r="AC264" s="661" t="str">
        <f t="shared" si="303"/>
        <v/>
      </c>
      <c r="AE264" s="658" t="str">
        <f t="shared" si="269"/>
        <v/>
      </c>
      <c r="AF264" s="659"/>
      <c r="AT264" s="805" t="str">
        <f t="shared" si="328"/>
        <v/>
      </c>
      <c r="AU264" t="str">
        <f t="shared" si="304"/>
        <v/>
      </c>
      <c r="AV264" s="6" t="str">
        <f t="shared" si="270"/>
        <v/>
      </c>
      <c r="AW264" s="317" t="str">
        <f t="shared" si="271"/>
        <v/>
      </c>
      <c r="AX264" s="158" t="str">
        <f t="shared" si="272"/>
        <v/>
      </c>
      <c r="AY264" s="158" t="str">
        <f t="shared" si="273"/>
        <v/>
      </c>
      <c r="AZ264" s="309" t="str">
        <f t="shared" si="337"/>
        <v/>
      </c>
      <c r="BA264" s="318" t="str">
        <f t="shared" si="274"/>
        <v/>
      </c>
      <c r="BB264" s="473" t="str">
        <f t="shared" si="275"/>
        <v/>
      </c>
      <c r="BC264" s="80" t="str">
        <f t="shared" si="326"/>
        <v/>
      </c>
      <c r="BD264" s="56">
        <f t="shared" si="276"/>
        <v>1</v>
      </c>
      <c r="BF264" s="56" t="str">
        <f t="shared" si="277"/>
        <v/>
      </c>
      <c r="BG264" s="56" t="str">
        <f t="shared" si="278"/>
        <v/>
      </c>
      <c r="BH264" s="6" t="str">
        <f t="shared" si="279"/>
        <v/>
      </c>
      <c r="BK264" s="6" t="str">
        <f t="shared" si="280"/>
        <v/>
      </c>
      <c r="BL264" s="56">
        <f t="shared" si="305"/>
        <v>999999</v>
      </c>
      <c r="BM264" s="183">
        <f t="shared" si="306"/>
        <v>99999.000001320004</v>
      </c>
      <c r="BN264" s="61">
        <v>248</v>
      </c>
      <c r="BO264" s="6">
        <f t="shared" si="281"/>
        <v>999999</v>
      </c>
      <c r="BP264" s="6">
        <f t="shared" si="282"/>
        <v>999999</v>
      </c>
      <c r="BQ264" s="6" t="str">
        <f t="shared" si="307"/>
        <v>x</v>
      </c>
      <c r="BR264" s="206">
        <f t="shared" si="283"/>
        <v>99999.000001320004</v>
      </c>
      <c r="BS264" s="6">
        <f t="shared" si="284"/>
        <v>99999.000001320004</v>
      </c>
      <c r="BT264" s="6" t="str">
        <f t="shared" si="308"/>
        <v>x</v>
      </c>
      <c r="BU264" s="6" t="str">
        <f t="shared" si="285"/>
        <v/>
      </c>
      <c r="BW264" s="82">
        <f t="shared" si="309"/>
        <v>9999999999</v>
      </c>
      <c r="BX264" s="80" t="str">
        <f t="shared" si="286"/>
        <v>x</v>
      </c>
      <c r="BY264" s="80" t="str">
        <f t="shared" si="287"/>
        <v/>
      </c>
      <c r="BZ264" s="56" t="str">
        <f t="shared" si="310"/>
        <v/>
      </c>
      <c r="CA264" s="56" t="str">
        <f t="shared" si="311"/>
        <v/>
      </c>
      <c r="CB264" s="88">
        <f t="shared" si="312"/>
        <v>0</v>
      </c>
      <c r="CC264" s="56" t="str">
        <f t="shared" si="288"/>
        <v/>
      </c>
      <c r="CD264" s="56"/>
      <c r="CE264" s="56"/>
      <c r="CF264" s="56"/>
      <c r="CG264" s="56"/>
      <c r="CH264" s="169">
        <f t="shared" si="313"/>
        <v>9999999999</v>
      </c>
      <c r="CI264" s="170">
        <f t="shared" si="314"/>
        <v>9999999999</v>
      </c>
      <c r="CJ264" s="171">
        <f t="shared" si="315"/>
        <v>9999999999</v>
      </c>
      <c r="CK264" s="172" t="str">
        <f t="shared" si="316"/>
        <v/>
      </c>
      <c r="CL264" s="173" t="str">
        <f t="shared" si="289"/>
        <v>x</v>
      </c>
      <c r="CN264" s="6" t="str">
        <f t="shared" si="317"/>
        <v/>
      </c>
      <c r="CO264" s="293" t="e">
        <f t="shared" ca="1" si="327"/>
        <v>#N/A</v>
      </c>
      <c r="CP264" s="6" t="e">
        <f t="shared" ca="1" si="318"/>
        <v>#N/A</v>
      </c>
      <c r="CQ264" s="61">
        <v>248</v>
      </c>
      <c r="CR264" s="6">
        <f t="shared" si="290"/>
        <v>0</v>
      </c>
      <c r="CS264" s="6">
        <f t="shared" si="291"/>
        <v>0</v>
      </c>
      <c r="CT264" s="56" t="str">
        <f t="shared" si="292"/>
        <v/>
      </c>
      <c r="CU264" s="76">
        <f t="shared" si="293"/>
        <v>0</v>
      </c>
      <c r="CV264" s="76">
        <f t="shared" si="294"/>
        <v>0</v>
      </c>
      <c r="CX264" s="6" t="str">
        <f t="shared" si="295"/>
        <v/>
      </c>
      <c r="CY264" s="6" t="str">
        <f t="shared" si="296"/>
        <v/>
      </c>
      <c r="CZ264" s="6" t="str">
        <f t="shared" si="297"/>
        <v/>
      </c>
      <c r="DG264" s="56" t="str">
        <f t="shared" si="298"/>
        <v/>
      </c>
      <c r="DH264" s="6">
        <f t="shared" si="299"/>
        <v>0</v>
      </c>
      <c r="DK264" s="6">
        <f t="shared" si="335"/>
        <v>0</v>
      </c>
      <c r="DL264" s="6" t="e">
        <f t="shared" si="336"/>
        <v>#N/A</v>
      </c>
      <c r="DN264" s="6" t="e">
        <f t="shared" si="334"/>
        <v>#N/A</v>
      </c>
      <c r="DP264" s="6" t="str">
        <f t="shared" si="300"/>
        <v/>
      </c>
      <c r="DQ264" s="293">
        <f t="shared" ca="1" si="329"/>
        <v>258</v>
      </c>
      <c r="DR264" s="6" t="str">
        <f t="shared" ca="1" si="319"/>
        <v>x</v>
      </c>
      <c r="DU264" s="293" t="e">
        <f t="shared" ca="1" si="320"/>
        <v>#N/A</v>
      </c>
      <c r="DV264" s="5"/>
      <c r="DW264" s="293" t="e">
        <f t="shared" ca="1" si="330"/>
        <v>#N/A</v>
      </c>
      <c r="DZ264" s="293" t="e">
        <f t="shared" ca="1" si="321"/>
        <v>#N/A</v>
      </c>
      <c r="EA264" s="293" t="e">
        <f t="shared" ca="1" si="322"/>
        <v>#N/A</v>
      </c>
      <c r="EB264" s="293" t="e">
        <f t="shared" ca="1" si="323"/>
        <v>#N/A</v>
      </c>
      <c r="EE264" s="6" t="str">
        <f t="shared" si="324"/>
        <v/>
      </c>
      <c r="EF264" s="293" t="e">
        <f t="shared" ca="1" si="325"/>
        <v>#N/A</v>
      </c>
      <c r="EG264" s="6" t="e">
        <f t="shared" ca="1" si="301"/>
        <v>#N/A</v>
      </c>
    </row>
    <row r="265" spans="3:137" x14ac:dyDescent="0.2">
      <c r="C265" s="75"/>
      <c r="D265" s="184" t="str">
        <f t="shared" si="264"/>
        <v/>
      </c>
      <c r="E265" s="649" t="str">
        <f t="shared" si="332"/>
        <v/>
      </c>
      <c r="F265" s="607" t="str">
        <f t="shared" si="262"/>
        <v>x</v>
      </c>
      <c r="G265" s="650"/>
      <c r="H265" s="651"/>
      <c r="I265" s="651"/>
      <c r="J265" s="651"/>
      <c r="K265" s="652"/>
      <c r="L265" s="889"/>
      <c r="M265" s="889"/>
      <c r="N265" s="653"/>
      <c r="O265" s="651"/>
      <c r="P265" s="651"/>
      <c r="Q265" s="654"/>
      <c r="R265" s="655"/>
      <c r="S265" s="607" t="str">
        <f t="shared" si="265"/>
        <v/>
      </c>
      <c r="T265" s="656" t="str">
        <f t="shared" si="266"/>
        <v/>
      </c>
      <c r="U265" s="656" t="str">
        <f t="shared" si="302"/>
        <v/>
      </c>
      <c r="V265" s="656" t="str">
        <f t="shared" si="267"/>
        <v/>
      </c>
      <c r="W265" s="719"/>
      <c r="X265" s="660"/>
      <c r="Y265" s="656" t="str">
        <f t="shared" si="333"/>
        <v/>
      </c>
      <c r="Z265" s="659"/>
      <c r="AA265" s="654"/>
      <c r="AB265" s="656" t="str">
        <f t="shared" si="268"/>
        <v/>
      </c>
      <c r="AC265" s="661" t="str">
        <f t="shared" si="303"/>
        <v/>
      </c>
      <c r="AE265" s="658" t="str">
        <f t="shared" si="269"/>
        <v/>
      </c>
      <c r="AF265" s="659"/>
      <c r="AT265" s="805" t="str">
        <f t="shared" si="328"/>
        <v/>
      </c>
      <c r="AU265" t="str">
        <f t="shared" si="304"/>
        <v/>
      </c>
      <c r="AV265" s="6" t="str">
        <f t="shared" si="270"/>
        <v/>
      </c>
      <c r="AW265" s="317" t="str">
        <f t="shared" si="271"/>
        <v/>
      </c>
      <c r="AX265" s="158" t="str">
        <f t="shared" si="272"/>
        <v/>
      </c>
      <c r="AY265" s="158" t="str">
        <f t="shared" si="273"/>
        <v/>
      </c>
      <c r="AZ265" s="309" t="str">
        <f t="shared" si="337"/>
        <v/>
      </c>
      <c r="BA265" s="318" t="str">
        <f t="shared" si="274"/>
        <v/>
      </c>
      <c r="BB265" s="473" t="str">
        <f t="shared" si="275"/>
        <v/>
      </c>
      <c r="BC265" s="80" t="str">
        <f t="shared" si="326"/>
        <v/>
      </c>
      <c r="BD265" s="56">
        <f t="shared" si="276"/>
        <v>1</v>
      </c>
      <c r="BF265" s="56" t="str">
        <f t="shared" si="277"/>
        <v/>
      </c>
      <c r="BG265" s="56" t="str">
        <f t="shared" si="278"/>
        <v/>
      </c>
      <c r="BH265" s="6" t="str">
        <f t="shared" si="279"/>
        <v/>
      </c>
      <c r="BK265" s="6" t="str">
        <f t="shared" si="280"/>
        <v/>
      </c>
      <c r="BL265" s="56">
        <f t="shared" si="305"/>
        <v>999999</v>
      </c>
      <c r="BM265" s="183">
        <f t="shared" si="306"/>
        <v>99999.000001324996</v>
      </c>
      <c r="BN265" s="61">
        <v>249</v>
      </c>
      <c r="BO265" s="6">
        <f t="shared" si="281"/>
        <v>999999</v>
      </c>
      <c r="BP265" s="6">
        <f t="shared" si="282"/>
        <v>999999</v>
      </c>
      <c r="BQ265" s="6" t="str">
        <f t="shared" si="307"/>
        <v>x</v>
      </c>
      <c r="BR265" s="206">
        <f t="shared" si="283"/>
        <v>99999.000001324996</v>
      </c>
      <c r="BS265" s="6">
        <f t="shared" si="284"/>
        <v>99999.000001324996</v>
      </c>
      <c r="BT265" s="6" t="str">
        <f t="shared" si="308"/>
        <v>x</v>
      </c>
      <c r="BU265" s="6" t="str">
        <f t="shared" si="285"/>
        <v/>
      </c>
      <c r="BW265" s="82">
        <f t="shared" si="309"/>
        <v>9999999999</v>
      </c>
      <c r="BX265" s="80" t="str">
        <f t="shared" si="286"/>
        <v>x</v>
      </c>
      <c r="BY265" s="80" t="str">
        <f t="shared" si="287"/>
        <v/>
      </c>
      <c r="BZ265" s="56" t="str">
        <f t="shared" si="310"/>
        <v/>
      </c>
      <c r="CA265" s="56" t="str">
        <f t="shared" si="311"/>
        <v/>
      </c>
      <c r="CB265" s="88">
        <f t="shared" si="312"/>
        <v>0</v>
      </c>
      <c r="CC265" s="56" t="str">
        <f t="shared" si="288"/>
        <v/>
      </c>
      <c r="CD265" s="56"/>
      <c r="CE265" s="56"/>
      <c r="CF265" s="56"/>
      <c r="CG265" s="56"/>
      <c r="CH265" s="169">
        <f t="shared" si="313"/>
        <v>9999999999</v>
      </c>
      <c r="CI265" s="170">
        <f t="shared" si="314"/>
        <v>9999999999</v>
      </c>
      <c r="CJ265" s="171">
        <f t="shared" si="315"/>
        <v>9999999999</v>
      </c>
      <c r="CK265" s="172" t="str">
        <f t="shared" si="316"/>
        <v/>
      </c>
      <c r="CL265" s="173" t="str">
        <f t="shared" si="289"/>
        <v>x</v>
      </c>
      <c r="CN265" s="6" t="str">
        <f t="shared" si="317"/>
        <v/>
      </c>
      <c r="CO265" s="293" t="e">
        <f t="shared" ca="1" si="327"/>
        <v>#N/A</v>
      </c>
      <c r="CP265" s="6" t="e">
        <f t="shared" ca="1" si="318"/>
        <v>#N/A</v>
      </c>
      <c r="CQ265" s="61">
        <v>249</v>
      </c>
      <c r="CR265" s="6">
        <f t="shared" si="290"/>
        <v>0</v>
      </c>
      <c r="CS265" s="6">
        <f t="shared" si="291"/>
        <v>0</v>
      </c>
      <c r="CT265" s="56" t="str">
        <f t="shared" si="292"/>
        <v/>
      </c>
      <c r="CU265" s="76">
        <f t="shared" si="293"/>
        <v>0</v>
      </c>
      <c r="CV265" s="76">
        <f t="shared" si="294"/>
        <v>0</v>
      </c>
      <c r="CX265" s="6" t="str">
        <f t="shared" si="295"/>
        <v/>
      </c>
      <c r="CY265" s="6" t="str">
        <f t="shared" si="296"/>
        <v/>
      </c>
      <c r="CZ265" s="6" t="str">
        <f t="shared" si="297"/>
        <v/>
      </c>
      <c r="DG265" s="56" t="str">
        <f t="shared" si="298"/>
        <v/>
      </c>
      <c r="DH265" s="6">
        <f t="shared" si="299"/>
        <v>0</v>
      </c>
      <c r="DK265" s="6">
        <f t="shared" si="335"/>
        <v>0</v>
      </c>
      <c r="DL265" s="6" t="e">
        <f t="shared" si="336"/>
        <v>#N/A</v>
      </c>
      <c r="DN265" s="6" t="e">
        <f t="shared" si="334"/>
        <v>#N/A</v>
      </c>
      <c r="DP265" s="6" t="str">
        <f t="shared" si="300"/>
        <v/>
      </c>
      <c r="DQ265" s="293">
        <f t="shared" ca="1" si="329"/>
        <v>259</v>
      </c>
      <c r="DR265" s="6" t="str">
        <f t="shared" ca="1" si="319"/>
        <v>x</v>
      </c>
      <c r="DU265" s="293" t="e">
        <f t="shared" ca="1" si="320"/>
        <v>#N/A</v>
      </c>
      <c r="DV265" s="5"/>
      <c r="DW265" s="293" t="e">
        <f t="shared" ca="1" si="330"/>
        <v>#N/A</v>
      </c>
      <c r="DZ265" s="293" t="e">
        <f t="shared" ca="1" si="321"/>
        <v>#N/A</v>
      </c>
      <c r="EA265" s="293" t="e">
        <f t="shared" ca="1" si="322"/>
        <v>#N/A</v>
      </c>
      <c r="EB265" s="293" t="e">
        <f t="shared" ca="1" si="323"/>
        <v>#N/A</v>
      </c>
      <c r="EE265" s="6" t="str">
        <f t="shared" si="324"/>
        <v/>
      </c>
      <c r="EF265" s="293" t="e">
        <f t="shared" ca="1" si="325"/>
        <v>#N/A</v>
      </c>
      <c r="EG265" s="6" t="e">
        <f t="shared" ca="1" si="301"/>
        <v>#N/A</v>
      </c>
    </row>
    <row r="266" spans="3:137" x14ac:dyDescent="0.2">
      <c r="C266" s="75"/>
      <c r="D266" s="184" t="str">
        <f t="shared" si="264"/>
        <v/>
      </c>
      <c r="E266" s="649" t="str">
        <f t="shared" si="332"/>
        <v/>
      </c>
      <c r="F266" s="607" t="str">
        <f t="shared" ref="F266:F329" si="338">IF(F265="x","x",IF(OR(H266="",G266="",P266=""),"x",IF(ISERROR(BC265),"x",F265+1)))</f>
        <v>x</v>
      </c>
      <c r="G266" s="650"/>
      <c r="H266" s="651"/>
      <c r="I266" s="651"/>
      <c r="J266" s="651"/>
      <c r="K266" s="652"/>
      <c r="L266" s="889"/>
      <c r="M266" s="889"/>
      <c r="N266" s="653"/>
      <c r="O266" s="651"/>
      <c r="P266" s="651"/>
      <c r="Q266" s="654"/>
      <c r="R266" s="655"/>
      <c r="S266" s="607" t="str">
        <f t="shared" si="265"/>
        <v/>
      </c>
      <c r="T266" s="656" t="str">
        <f t="shared" si="266"/>
        <v/>
      </c>
      <c r="U266" s="656" t="str">
        <f t="shared" si="302"/>
        <v/>
      </c>
      <c r="V266" s="656" t="str">
        <f t="shared" si="267"/>
        <v/>
      </c>
      <c r="W266" s="719"/>
      <c r="X266" s="660"/>
      <c r="Y266" s="656" t="str">
        <f t="shared" si="333"/>
        <v/>
      </c>
      <c r="Z266" s="659"/>
      <c r="AA266" s="654"/>
      <c r="AB266" s="656" t="str">
        <f t="shared" si="268"/>
        <v/>
      </c>
      <c r="AC266" s="661" t="str">
        <f t="shared" si="303"/>
        <v/>
      </c>
      <c r="AE266" s="658" t="str">
        <f t="shared" si="269"/>
        <v/>
      </c>
      <c r="AF266" s="659"/>
      <c r="AT266" s="805" t="str">
        <f t="shared" si="328"/>
        <v/>
      </c>
      <c r="AU266" t="str">
        <f t="shared" si="304"/>
        <v/>
      </c>
      <c r="AV266" s="6" t="str">
        <f t="shared" si="270"/>
        <v/>
      </c>
      <c r="AW266" s="317" t="str">
        <f t="shared" si="271"/>
        <v/>
      </c>
      <c r="AX266" s="158" t="str">
        <f t="shared" si="272"/>
        <v/>
      </c>
      <c r="AY266" s="158" t="str">
        <f t="shared" si="273"/>
        <v/>
      </c>
      <c r="AZ266" s="309" t="str">
        <f t="shared" si="337"/>
        <v/>
      </c>
      <c r="BA266" s="318" t="str">
        <f t="shared" si="274"/>
        <v/>
      </c>
      <c r="BB266" s="473" t="str">
        <f t="shared" si="275"/>
        <v/>
      </c>
      <c r="BC266" s="80" t="str">
        <f t="shared" si="326"/>
        <v/>
      </c>
      <c r="BD266" s="56">
        <f t="shared" si="276"/>
        <v>1</v>
      </c>
      <c r="BF266" s="56" t="str">
        <f t="shared" si="277"/>
        <v/>
      </c>
      <c r="BG266" s="56" t="str">
        <f t="shared" si="278"/>
        <v/>
      </c>
      <c r="BH266" s="6" t="str">
        <f t="shared" si="279"/>
        <v/>
      </c>
      <c r="BK266" s="6" t="str">
        <f t="shared" si="280"/>
        <v/>
      </c>
      <c r="BL266" s="56">
        <f t="shared" si="305"/>
        <v>999999</v>
      </c>
      <c r="BM266" s="183">
        <f t="shared" si="306"/>
        <v>99999.000001330001</v>
      </c>
      <c r="BN266" s="61">
        <v>250</v>
      </c>
      <c r="BO266" s="6">
        <f t="shared" si="281"/>
        <v>999999</v>
      </c>
      <c r="BP266" s="6">
        <f t="shared" si="282"/>
        <v>999999</v>
      </c>
      <c r="BQ266" s="6" t="str">
        <f t="shared" si="307"/>
        <v>x</v>
      </c>
      <c r="BR266" s="206">
        <f t="shared" si="283"/>
        <v>99999.000001330001</v>
      </c>
      <c r="BS266" s="6">
        <f t="shared" si="284"/>
        <v>99999.000001330001</v>
      </c>
      <c r="BT266" s="6" t="str">
        <f t="shared" si="308"/>
        <v>x</v>
      </c>
      <c r="BU266" s="6" t="str">
        <f t="shared" si="285"/>
        <v/>
      </c>
      <c r="BW266" s="82">
        <f t="shared" si="309"/>
        <v>9999999999</v>
      </c>
      <c r="BX266" s="80" t="str">
        <f t="shared" si="286"/>
        <v>x</v>
      </c>
      <c r="BY266" s="80" t="str">
        <f t="shared" si="287"/>
        <v/>
      </c>
      <c r="BZ266" s="56" t="str">
        <f t="shared" si="310"/>
        <v/>
      </c>
      <c r="CA266" s="56" t="str">
        <f t="shared" si="311"/>
        <v/>
      </c>
      <c r="CB266" s="88">
        <f t="shared" si="312"/>
        <v>0</v>
      </c>
      <c r="CC266" s="56" t="str">
        <f t="shared" si="288"/>
        <v/>
      </c>
      <c r="CD266" s="56"/>
      <c r="CE266" s="56"/>
      <c r="CF266" s="56"/>
      <c r="CG266" s="56"/>
      <c r="CH266" s="169">
        <f t="shared" si="313"/>
        <v>9999999999</v>
      </c>
      <c r="CI266" s="170">
        <f t="shared" si="314"/>
        <v>9999999999</v>
      </c>
      <c r="CJ266" s="171">
        <f t="shared" si="315"/>
        <v>9999999999</v>
      </c>
      <c r="CK266" s="172" t="str">
        <f t="shared" si="316"/>
        <v/>
      </c>
      <c r="CL266" s="173" t="str">
        <f t="shared" si="289"/>
        <v>x</v>
      </c>
      <c r="CN266" s="6" t="str">
        <f t="shared" si="317"/>
        <v/>
      </c>
      <c r="CO266" s="293" t="e">
        <f t="shared" ca="1" si="327"/>
        <v>#N/A</v>
      </c>
      <c r="CP266" s="6" t="e">
        <f t="shared" ca="1" si="318"/>
        <v>#N/A</v>
      </c>
      <c r="CQ266" s="61">
        <v>250</v>
      </c>
      <c r="CR266" s="6">
        <f t="shared" si="290"/>
        <v>0</v>
      </c>
      <c r="CS266" s="6">
        <f t="shared" si="291"/>
        <v>0</v>
      </c>
      <c r="CT266" s="56" t="str">
        <f t="shared" si="292"/>
        <v/>
      </c>
      <c r="CU266" s="76">
        <f t="shared" si="293"/>
        <v>0</v>
      </c>
      <c r="CV266" s="76">
        <f t="shared" si="294"/>
        <v>0</v>
      </c>
      <c r="CX266" s="6" t="str">
        <f t="shared" si="295"/>
        <v/>
      </c>
      <c r="CY266" s="6" t="str">
        <f t="shared" si="296"/>
        <v/>
      </c>
      <c r="CZ266" s="6" t="str">
        <f t="shared" si="297"/>
        <v/>
      </c>
      <c r="DG266" s="56" t="str">
        <f t="shared" si="298"/>
        <v/>
      </c>
      <c r="DH266" s="6">
        <f t="shared" si="299"/>
        <v>0</v>
      </c>
      <c r="DK266" s="6">
        <f t="shared" si="335"/>
        <v>0</v>
      </c>
      <c r="DL266" s="6" t="e">
        <f t="shared" si="336"/>
        <v>#N/A</v>
      </c>
      <c r="DN266" s="6" t="e">
        <f t="shared" si="334"/>
        <v>#N/A</v>
      </c>
      <c r="DP266" s="6" t="str">
        <f t="shared" si="300"/>
        <v/>
      </c>
      <c r="DQ266" s="293">
        <f t="shared" ca="1" si="329"/>
        <v>260</v>
      </c>
      <c r="DR266" s="6" t="str">
        <f t="shared" ca="1" si="319"/>
        <v>x</v>
      </c>
      <c r="DU266" s="293" t="e">
        <f t="shared" ca="1" si="320"/>
        <v>#N/A</v>
      </c>
      <c r="DV266" s="5"/>
      <c r="DW266" s="293" t="e">
        <f t="shared" ca="1" si="330"/>
        <v>#N/A</v>
      </c>
      <c r="DZ266" s="293" t="e">
        <f t="shared" ca="1" si="321"/>
        <v>#N/A</v>
      </c>
      <c r="EA266" s="293" t="e">
        <f t="shared" ca="1" si="322"/>
        <v>#N/A</v>
      </c>
      <c r="EB266" s="293" t="e">
        <f t="shared" ca="1" si="323"/>
        <v>#N/A</v>
      </c>
      <c r="EE266" s="6" t="str">
        <f t="shared" si="324"/>
        <v/>
      </c>
      <c r="EF266" s="293" t="e">
        <f t="shared" ca="1" si="325"/>
        <v>#N/A</v>
      </c>
      <c r="EG266" s="6" t="e">
        <f t="shared" ca="1" si="301"/>
        <v>#N/A</v>
      </c>
    </row>
    <row r="267" spans="3:137" x14ac:dyDescent="0.2">
      <c r="C267" s="75"/>
      <c r="D267" s="184" t="str">
        <f t="shared" si="264"/>
        <v/>
      </c>
      <c r="E267" s="649" t="str">
        <f t="shared" si="332"/>
        <v/>
      </c>
      <c r="F267" s="607" t="str">
        <f t="shared" si="338"/>
        <v>x</v>
      </c>
      <c r="G267" s="650"/>
      <c r="H267" s="651"/>
      <c r="I267" s="651"/>
      <c r="J267" s="651"/>
      <c r="K267" s="652"/>
      <c r="L267" s="889"/>
      <c r="M267" s="889"/>
      <c r="N267" s="653"/>
      <c r="O267" s="651"/>
      <c r="P267" s="651"/>
      <c r="Q267" s="654"/>
      <c r="R267" s="655"/>
      <c r="S267" s="607" t="str">
        <f t="shared" si="265"/>
        <v/>
      </c>
      <c r="T267" s="656" t="str">
        <f t="shared" si="266"/>
        <v/>
      </c>
      <c r="U267" s="656" t="str">
        <f t="shared" si="302"/>
        <v/>
      </c>
      <c r="V267" s="656" t="str">
        <f t="shared" si="267"/>
        <v/>
      </c>
      <c r="W267" s="719"/>
      <c r="X267" s="660"/>
      <c r="Y267" s="656" t="str">
        <f t="shared" si="333"/>
        <v/>
      </c>
      <c r="Z267" s="659"/>
      <c r="AA267" s="654"/>
      <c r="AB267" s="656" t="str">
        <f t="shared" si="268"/>
        <v/>
      </c>
      <c r="AC267" s="661" t="str">
        <f t="shared" si="303"/>
        <v/>
      </c>
      <c r="AE267" s="658" t="str">
        <f t="shared" si="269"/>
        <v/>
      </c>
      <c r="AF267" s="659"/>
      <c r="AT267" s="805" t="str">
        <f t="shared" si="328"/>
        <v/>
      </c>
      <c r="AU267" t="str">
        <f t="shared" si="304"/>
        <v/>
      </c>
      <c r="AV267" s="6" t="str">
        <f t="shared" si="270"/>
        <v/>
      </c>
      <c r="AW267" s="317" t="str">
        <f t="shared" si="271"/>
        <v/>
      </c>
      <c r="AX267" s="158" t="str">
        <f t="shared" si="272"/>
        <v/>
      </c>
      <c r="AY267" s="158" t="str">
        <f t="shared" si="273"/>
        <v/>
      </c>
      <c r="AZ267" s="309" t="str">
        <f t="shared" si="337"/>
        <v/>
      </c>
      <c r="BA267" s="318" t="str">
        <f t="shared" si="274"/>
        <v/>
      </c>
      <c r="BB267" s="473" t="str">
        <f t="shared" si="275"/>
        <v/>
      </c>
      <c r="BC267" s="80" t="str">
        <f t="shared" si="326"/>
        <v/>
      </c>
      <c r="BD267" s="56">
        <f t="shared" si="276"/>
        <v>1</v>
      </c>
      <c r="BF267" s="56" t="str">
        <f t="shared" si="277"/>
        <v/>
      </c>
      <c r="BG267" s="56" t="str">
        <f t="shared" si="278"/>
        <v/>
      </c>
      <c r="BH267" s="6" t="str">
        <f t="shared" si="279"/>
        <v/>
      </c>
      <c r="BK267" s="6" t="str">
        <f t="shared" si="280"/>
        <v/>
      </c>
      <c r="BL267" s="56">
        <f t="shared" si="305"/>
        <v>999999</v>
      </c>
      <c r="BM267" s="183">
        <f t="shared" si="306"/>
        <v>99999.000001335007</v>
      </c>
      <c r="BN267" s="61">
        <v>251</v>
      </c>
      <c r="BO267" s="6">
        <f t="shared" si="281"/>
        <v>999999</v>
      </c>
      <c r="BP267" s="6">
        <f t="shared" si="282"/>
        <v>999999</v>
      </c>
      <c r="BQ267" s="6" t="str">
        <f t="shared" si="307"/>
        <v>x</v>
      </c>
      <c r="BR267" s="206">
        <f t="shared" si="283"/>
        <v>99999.000001335007</v>
      </c>
      <c r="BS267" s="6">
        <f t="shared" si="284"/>
        <v>99999.000001335007</v>
      </c>
      <c r="BT267" s="6" t="str">
        <f t="shared" si="308"/>
        <v>x</v>
      </c>
      <c r="BU267" s="6" t="str">
        <f t="shared" si="285"/>
        <v/>
      </c>
      <c r="BW267" s="82">
        <f t="shared" si="309"/>
        <v>9999999999</v>
      </c>
      <c r="BX267" s="80" t="str">
        <f t="shared" si="286"/>
        <v>x</v>
      </c>
      <c r="BY267" s="80" t="str">
        <f t="shared" si="287"/>
        <v/>
      </c>
      <c r="BZ267" s="56" t="str">
        <f t="shared" si="310"/>
        <v/>
      </c>
      <c r="CA267" s="56" t="str">
        <f t="shared" si="311"/>
        <v/>
      </c>
      <c r="CB267" s="88">
        <f t="shared" si="312"/>
        <v>0</v>
      </c>
      <c r="CC267" s="56" t="str">
        <f t="shared" si="288"/>
        <v/>
      </c>
      <c r="CD267" s="56"/>
      <c r="CE267" s="56"/>
      <c r="CF267" s="56"/>
      <c r="CG267" s="56"/>
      <c r="CH267" s="169">
        <f t="shared" si="313"/>
        <v>9999999999</v>
      </c>
      <c r="CI267" s="170">
        <f t="shared" si="314"/>
        <v>9999999999</v>
      </c>
      <c r="CJ267" s="171">
        <f t="shared" si="315"/>
        <v>9999999999</v>
      </c>
      <c r="CK267" s="172" t="str">
        <f t="shared" si="316"/>
        <v/>
      </c>
      <c r="CL267" s="173" t="str">
        <f t="shared" si="289"/>
        <v>x</v>
      </c>
      <c r="CN267" s="6" t="str">
        <f t="shared" si="317"/>
        <v/>
      </c>
      <c r="CO267" s="293" t="e">
        <f t="shared" ca="1" si="327"/>
        <v>#N/A</v>
      </c>
      <c r="CP267" s="6" t="e">
        <f t="shared" ca="1" si="318"/>
        <v>#N/A</v>
      </c>
      <c r="CQ267" s="61">
        <v>251</v>
      </c>
      <c r="CR267" s="6">
        <f t="shared" si="290"/>
        <v>0</v>
      </c>
      <c r="CS267" s="6">
        <f t="shared" si="291"/>
        <v>0</v>
      </c>
      <c r="CT267" s="56" t="str">
        <f t="shared" si="292"/>
        <v/>
      </c>
      <c r="CU267" s="76">
        <f t="shared" si="293"/>
        <v>0</v>
      </c>
      <c r="CV267" s="76">
        <f t="shared" si="294"/>
        <v>0</v>
      </c>
      <c r="CX267" s="6" t="str">
        <f t="shared" si="295"/>
        <v/>
      </c>
      <c r="CY267" s="6" t="str">
        <f t="shared" si="296"/>
        <v/>
      </c>
      <c r="CZ267" s="6" t="str">
        <f t="shared" si="297"/>
        <v/>
      </c>
      <c r="DG267" s="56" t="str">
        <f t="shared" si="298"/>
        <v/>
      </c>
      <c r="DH267" s="6">
        <f t="shared" si="299"/>
        <v>0</v>
      </c>
      <c r="DK267" s="6">
        <f t="shared" si="335"/>
        <v>0</v>
      </c>
      <c r="DL267" s="6" t="e">
        <f t="shared" si="336"/>
        <v>#N/A</v>
      </c>
      <c r="DN267" s="6" t="e">
        <f t="shared" si="334"/>
        <v>#N/A</v>
      </c>
      <c r="DP267" s="6" t="str">
        <f t="shared" si="300"/>
        <v/>
      </c>
      <c r="DQ267" s="293">
        <f t="shared" ca="1" si="329"/>
        <v>261</v>
      </c>
      <c r="DR267" s="6" t="str">
        <f t="shared" ca="1" si="319"/>
        <v>x</v>
      </c>
      <c r="DU267" s="293" t="e">
        <f t="shared" ca="1" si="320"/>
        <v>#N/A</v>
      </c>
      <c r="DV267" s="5"/>
      <c r="DW267" s="293" t="e">
        <f t="shared" ca="1" si="330"/>
        <v>#N/A</v>
      </c>
      <c r="DZ267" s="293" t="e">
        <f t="shared" ca="1" si="321"/>
        <v>#N/A</v>
      </c>
      <c r="EA267" s="293" t="e">
        <f t="shared" ca="1" si="322"/>
        <v>#N/A</v>
      </c>
      <c r="EB267" s="293" t="e">
        <f t="shared" ca="1" si="323"/>
        <v>#N/A</v>
      </c>
      <c r="EE267" s="6" t="str">
        <f t="shared" si="324"/>
        <v/>
      </c>
      <c r="EF267" s="293" t="e">
        <f t="shared" ca="1" si="325"/>
        <v>#N/A</v>
      </c>
      <c r="EG267" s="6" t="e">
        <f t="shared" ca="1" si="301"/>
        <v>#N/A</v>
      </c>
    </row>
    <row r="268" spans="3:137" x14ac:dyDescent="0.2">
      <c r="C268" s="75"/>
      <c r="D268" s="184" t="str">
        <f t="shared" si="264"/>
        <v/>
      </c>
      <c r="E268" s="649" t="str">
        <f t="shared" si="332"/>
        <v/>
      </c>
      <c r="F268" s="607" t="str">
        <f t="shared" si="338"/>
        <v>x</v>
      </c>
      <c r="G268" s="650"/>
      <c r="H268" s="651"/>
      <c r="I268" s="651"/>
      <c r="J268" s="651"/>
      <c r="K268" s="652"/>
      <c r="L268" s="889"/>
      <c r="M268" s="889"/>
      <c r="N268" s="653"/>
      <c r="O268" s="651"/>
      <c r="P268" s="651"/>
      <c r="Q268" s="654"/>
      <c r="R268" s="655"/>
      <c r="S268" s="607" t="str">
        <f t="shared" si="265"/>
        <v/>
      </c>
      <c r="T268" s="656" t="str">
        <f t="shared" si="266"/>
        <v/>
      </c>
      <c r="U268" s="656" t="str">
        <f t="shared" si="302"/>
        <v/>
      </c>
      <c r="V268" s="656" t="str">
        <f t="shared" si="267"/>
        <v/>
      </c>
      <c r="W268" s="719"/>
      <c r="X268" s="660"/>
      <c r="Y268" s="656" t="str">
        <f t="shared" si="333"/>
        <v/>
      </c>
      <c r="Z268" s="659"/>
      <c r="AA268" s="654"/>
      <c r="AB268" s="656" t="str">
        <f t="shared" si="268"/>
        <v/>
      </c>
      <c r="AC268" s="661" t="str">
        <f t="shared" si="303"/>
        <v/>
      </c>
      <c r="AE268" s="658" t="str">
        <f t="shared" si="269"/>
        <v/>
      </c>
      <c r="AF268" s="659"/>
      <c r="AT268" s="805" t="str">
        <f t="shared" si="328"/>
        <v/>
      </c>
      <c r="AU268" t="str">
        <f t="shared" si="304"/>
        <v/>
      </c>
      <c r="AV268" s="6" t="str">
        <f t="shared" si="270"/>
        <v/>
      </c>
      <c r="AW268" s="317" t="str">
        <f t="shared" si="271"/>
        <v/>
      </c>
      <c r="AX268" s="158" t="str">
        <f t="shared" si="272"/>
        <v/>
      </c>
      <c r="AY268" s="158" t="str">
        <f t="shared" si="273"/>
        <v/>
      </c>
      <c r="AZ268" s="309" t="str">
        <f t="shared" si="337"/>
        <v/>
      </c>
      <c r="BA268" s="318" t="str">
        <f t="shared" si="274"/>
        <v/>
      </c>
      <c r="BB268" s="473" t="str">
        <f t="shared" si="275"/>
        <v/>
      </c>
      <c r="BC268" s="80" t="str">
        <f t="shared" si="326"/>
        <v/>
      </c>
      <c r="BD268" s="56">
        <f t="shared" si="276"/>
        <v>1</v>
      </c>
      <c r="BF268" s="56" t="str">
        <f t="shared" si="277"/>
        <v/>
      </c>
      <c r="BG268" s="56" t="str">
        <f t="shared" si="278"/>
        <v/>
      </c>
      <c r="BH268" s="6" t="str">
        <f t="shared" si="279"/>
        <v/>
      </c>
      <c r="BK268" s="6" t="str">
        <f t="shared" si="280"/>
        <v/>
      </c>
      <c r="BL268" s="56">
        <f t="shared" si="305"/>
        <v>999999</v>
      </c>
      <c r="BM268" s="183">
        <f t="shared" si="306"/>
        <v>99999.000001339999</v>
      </c>
      <c r="BN268" s="61">
        <v>252</v>
      </c>
      <c r="BO268" s="6">
        <f t="shared" si="281"/>
        <v>999999</v>
      </c>
      <c r="BP268" s="6">
        <f t="shared" si="282"/>
        <v>999999</v>
      </c>
      <c r="BQ268" s="6" t="str">
        <f t="shared" si="307"/>
        <v>x</v>
      </c>
      <c r="BR268" s="206">
        <f t="shared" si="283"/>
        <v>99999.000001339999</v>
      </c>
      <c r="BS268" s="6">
        <f t="shared" si="284"/>
        <v>99999.000001339999</v>
      </c>
      <c r="BT268" s="6" t="str">
        <f t="shared" si="308"/>
        <v>x</v>
      </c>
      <c r="BU268" s="6" t="str">
        <f t="shared" si="285"/>
        <v/>
      </c>
      <c r="BW268" s="82">
        <f t="shared" si="309"/>
        <v>9999999999</v>
      </c>
      <c r="BX268" s="80" t="str">
        <f t="shared" si="286"/>
        <v>x</v>
      </c>
      <c r="BY268" s="80" t="str">
        <f t="shared" si="287"/>
        <v/>
      </c>
      <c r="BZ268" s="56" t="str">
        <f t="shared" si="310"/>
        <v/>
      </c>
      <c r="CA268" s="56" t="str">
        <f t="shared" si="311"/>
        <v/>
      </c>
      <c r="CB268" s="88">
        <f t="shared" si="312"/>
        <v>0</v>
      </c>
      <c r="CC268" s="56" t="str">
        <f t="shared" si="288"/>
        <v/>
      </c>
      <c r="CD268" s="56"/>
      <c r="CE268" s="56"/>
      <c r="CF268" s="56"/>
      <c r="CG268" s="56"/>
      <c r="CH268" s="169">
        <f t="shared" si="313"/>
        <v>9999999999</v>
      </c>
      <c r="CI268" s="170">
        <f t="shared" si="314"/>
        <v>9999999999</v>
      </c>
      <c r="CJ268" s="171">
        <f t="shared" si="315"/>
        <v>9999999999</v>
      </c>
      <c r="CK268" s="172" t="str">
        <f t="shared" si="316"/>
        <v/>
      </c>
      <c r="CL268" s="173" t="str">
        <f t="shared" si="289"/>
        <v>x</v>
      </c>
      <c r="CN268" s="6" t="str">
        <f t="shared" si="317"/>
        <v/>
      </c>
      <c r="CO268" s="293" t="e">
        <f t="shared" ca="1" si="327"/>
        <v>#N/A</v>
      </c>
      <c r="CP268" s="6" t="e">
        <f t="shared" ca="1" si="318"/>
        <v>#N/A</v>
      </c>
      <c r="CQ268" s="61">
        <v>252</v>
      </c>
      <c r="CR268" s="6">
        <f t="shared" si="290"/>
        <v>0</v>
      </c>
      <c r="CS268" s="6">
        <f t="shared" si="291"/>
        <v>0</v>
      </c>
      <c r="CT268" s="56" t="str">
        <f t="shared" si="292"/>
        <v/>
      </c>
      <c r="CU268" s="76">
        <f t="shared" si="293"/>
        <v>0</v>
      </c>
      <c r="CV268" s="76">
        <f t="shared" si="294"/>
        <v>0</v>
      </c>
      <c r="CX268" s="6" t="str">
        <f t="shared" si="295"/>
        <v/>
      </c>
      <c r="CY268" s="6" t="str">
        <f t="shared" si="296"/>
        <v/>
      </c>
      <c r="CZ268" s="6" t="str">
        <f t="shared" si="297"/>
        <v/>
      </c>
      <c r="DG268" s="56" t="str">
        <f t="shared" si="298"/>
        <v/>
      </c>
      <c r="DH268" s="6">
        <f t="shared" si="299"/>
        <v>0</v>
      </c>
      <c r="DK268" s="6">
        <f t="shared" si="335"/>
        <v>0</v>
      </c>
      <c r="DL268" s="6" t="e">
        <f t="shared" si="336"/>
        <v>#N/A</v>
      </c>
      <c r="DN268" s="6" t="e">
        <f t="shared" si="334"/>
        <v>#N/A</v>
      </c>
      <c r="DP268" s="6" t="str">
        <f t="shared" si="300"/>
        <v/>
      </c>
      <c r="DQ268" s="293">
        <f t="shared" ca="1" si="329"/>
        <v>262</v>
      </c>
      <c r="DR268" s="6" t="str">
        <f t="shared" ca="1" si="319"/>
        <v>x</v>
      </c>
      <c r="DU268" s="293" t="e">
        <f t="shared" ca="1" si="320"/>
        <v>#N/A</v>
      </c>
      <c r="DV268" s="5"/>
      <c r="DW268" s="293" t="e">
        <f t="shared" ca="1" si="330"/>
        <v>#N/A</v>
      </c>
      <c r="DZ268" s="293" t="e">
        <f t="shared" ca="1" si="321"/>
        <v>#N/A</v>
      </c>
      <c r="EA268" s="293" t="e">
        <f t="shared" ca="1" si="322"/>
        <v>#N/A</v>
      </c>
      <c r="EB268" s="293" t="e">
        <f t="shared" ca="1" si="323"/>
        <v>#N/A</v>
      </c>
      <c r="EE268" s="6" t="str">
        <f t="shared" si="324"/>
        <v/>
      </c>
      <c r="EF268" s="293" t="e">
        <f t="shared" ca="1" si="325"/>
        <v>#N/A</v>
      </c>
      <c r="EG268" s="6" t="e">
        <f t="shared" ca="1" si="301"/>
        <v>#N/A</v>
      </c>
    </row>
    <row r="269" spans="3:137" x14ac:dyDescent="0.2">
      <c r="C269" s="75"/>
      <c r="D269" s="184" t="str">
        <f t="shared" si="264"/>
        <v/>
      </c>
      <c r="E269" s="649" t="str">
        <f t="shared" si="332"/>
        <v/>
      </c>
      <c r="F269" s="607" t="str">
        <f t="shared" si="338"/>
        <v>x</v>
      </c>
      <c r="G269" s="650"/>
      <c r="H269" s="651"/>
      <c r="I269" s="651"/>
      <c r="J269" s="651"/>
      <c r="K269" s="652"/>
      <c r="L269" s="889"/>
      <c r="M269" s="889"/>
      <c r="N269" s="653"/>
      <c r="O269" s="651"/>
      <c r="P269" s="651"/>
      <c r="Q269" s="654"/>
      <c r="R269" s="655"/>
      <c r="S269" s="607" t="str">
        <f t="shared" si="265"/>
        <v/>
      </c>
      <c r="T269" s="656" t="str">
        <f t="shared" si="266"/>
        <v/>
      </c>
      <c r="U269" s="656" t="str">
        <f t="shared" si="302"/>
        <v/>
      </c>
      <c r="V269" s="656" t="str">
        <f t="shared" si="267"/>
        <v/>
      </c>
      <c r="W269" s="719"/>
      <c r="X269" s="660"/>
      <c r="Y269" s="656" t="str">
        <f t="shared" si="333"/>
        <v/>
      </c>
      <c r="Z269" s="659"/>
      <c r="AA269" s="654"/>
      <c r="AB269" s="656" t="str">
        <f t="shared" si="268"/>
        <v/>
      </c>
      <c r="AC269" s="661" t="str">
        <f t="shared" si="303"/>
        <v/>
      </c>
      <c r="AE269" s="658" t="str">
        <f t="shared" si="269"/>
        <v/>
      </c>
      <c r="AF269" s="659"/>
      <c r="AT269" s="805" t="str">
        <f t="shared" si="328"/>
        <v/>
      </c>
      <c r="AU269" t="str">
        <f t="shared" si="304"/>
        <v/>
      </c>
      <c r="AV269" s="6" t="str">
        <f t="shared" si="270"/>
        <v/>
      </c>
      <c r="AW269" s="317" t="str">
        <f t="shared" si="271"/>
        <v/>
      </c>
      <c r="AX269" s="158" t="str">
        <f t="shared" si="272"/>
        <v/>
      </c>
      <c r="AY269" s="158" t="str">
        <f t="shared" si="273"/>
        <v/>
      </c>
      <c r="AZ269" s="309" t="str">
        <f t="shared" si="337"/>
        <v/>
      </c>
      <c r="BA269" s="318" t="str">
        <f t="shared" si="274"/>
        <v/>
      </c>
      <c r="BB269" s="473" t="str">
        <f t="shared" si="275"/>
        <v/>
      </c>
      <c r="BC269" s="80" t="str">
        <f t="shared" si="326"/>
        <v/>
      </c>
      <c r="BD269" s="56">
        <f t="shared" si="276"/>
        <v>1</v>
      </c>
      <c r="BF269" s="56" t="str">
        <f t="shared" si="277"/>
        <v/>
      </c>
      <c r="BG269" s="56" t="str">
        <f t="shared" si="278"/>
        <v/>
      </c>
      <c r="BH269" s="6" t="str">
        <f t="shared" si="279"/>
        <v/>
      </c>
      <c r="BK269" s="6" t="str">
        <f t="shared" si="280"/>
        <v/>
      </c>
      <c r="BL269" s="56">
        <f t="shared" si="305"/>
        <v>999999</v>
      </c>
      <c r="BM269" s="183">
        <f t="shared" si="306"/>
        <v>99999.000001345004</v>
      </c>
      <c r="BN269" s="61">
        <v>253</v>
      </c>
      <c r="BO269" s="6">
        <f t="shared" si="281"/>
        <v>999999</v>
      </c>
      <c r="BP269" s="6">
        <f t="shared" si="282"/>
        <v>999999</v>
      </c>
      <c r="BQ269" s="6" t="str">
        <f t="shared" si="307"/>
        <v>x</v>
      </c>
      <c r="BR269" s="206">
        <f t="shared" si="283"/>
        <v>99999.000001345004</v>
      </c>
      <c r="BS269" s="6">
        <f t="shared" si="284"/>
        <v>99999.000001345004</v>
      </c>
      <c r="BT269" s="6" t="str">
        <f t="shared" si="308"/>
        <v>x</v>
      </c>
      <c r="BU269" s="6" t="str">
        <f t="shared" si="285"/>
        <v/>
      </c>
      <c r="BW269" s="82">
        <f t="shared" si="309"/>
        <v>9999999999</v>
      </c>
      <c r="BX269" s="80" t="str">
        <f t="shared" si="286"/>
        <v>x</v>
      </c>
      <c r="BY269" s="80" t="str">
        <f t="shared" si="287"/>
        <v/>
      </c>
      <c r="BZ269" s="56" t="str">
        <f t="shared" si="310"/>
        <v/>
      </c>
      <c r="CA269" s="56" t="str">
        <f t="shared" si="311"/>
        <v/>
      </c>
      <c r="CB269" s="88">
        <f t="shared" si="312"/>
        <v>0</v>
      </c>
      <c r="CC269" s="56" t="str">
        <f t="shared" si="288"/>
        <v/>
      </c>
      <c r="CD269" s="56"/>
      <c r="CE269" s="56"/>
      <c r="CF269" s="56"/>
      <c r="CG269" s="56"/>
      <c r="CH269" s="169">
        <f t="shared" si="313"/>
        <v>9999999999</v>
      </c>
      <c r="CI269" s="170">
        <f t="shared" si="314"/>
        <v>9999999999</v>
      </c>
      <c r="CJ269" s="171">
        <f t="shared" si="315"/>
        <v>9999999999</v>
      </c>
      <c r="CK269" s="172" t="str">
        <f t="shared" si="316"/>
        <v/>
      </c>
      <c r="CL269" s="173" t="str">
        <f t="shared" si="289"/>
        <v>x</v>
      </c>
      <c r="CN269" s="6" t="str">
        <f t="shared" si="317"/>
        <v/>
      </c>
      <c r="CO269" s="293" t="e">
        <f t="shared" ca="1" si="327"/>
        <v>#N/A</v>
      </c>
      <c r="CP269" s="6" t="e">
        <f t="shared" ca="1" si="318"/>
        <v>#N/A</v>
      </c>
      <c r="CQ269" s="61">
        <v>253</v>
      </c>
      <c r="CR269" s="6">
        <f t="shared" si="290"/>
        <v>0</v>
      </c>
      <c r="CS269" s="6">
        <f t="shared" si="291"/>
        <v>0</v>
      </c>
      <c r="CT269" s="56" t="str">
        <f t="shared" si="292"/>
        <v/>
      </c>
      <c r="CU269" s="76">
        <f t="shared" si="293"/>
        <v>0</v>
      </c>
      <c r="CV269" s="76">
        <f t="shared" si="294"/>
        <v>0</v>
      </c>
      <c r="CX269" s="6" t="str">
        <f t="shared" si="295"/>
        <v/>
      </c>
      <c r="CY269" s="6" t="str">
        <f t="shared" si="296"/>
        <v/>
      </c>
      <c r="CZ269" s="6" t="str">
        <f t="shared" si="297"/>
        <v/>
      </c>
      <c r="DG269" s="56" t="str">
        <f t="shared" si="298"/>
        <v/>
      </c>
      <c r="DH269" s="6">
        <f t="shared" si="299"/>
        <v>0</v>
      </c>
      <c r="DK269" s="6">
        <f t="shared" si="335"/>
        <v>0</v>
      </c>
      <c r="DL269" s="6" t="e">
        <f t="shared" si="336"/>
        <v>#N/A</v>
      </c>
      <c r="DN269" s="6" t="e">
        <f t="shared" si="334"/>
        <v>#N/A</v>
      </c>
      <c r="DP269" s="6" t="str">
        <f t="shared" si="300"/>
        <v/>
      </c>
      <c r="DQ269" s="293">
        <f t="shared" ca="1" si="329"/>
        <v>263</v>
      </c>
      <c r="DR269" s="6" t="str">
        <f t="shared" ca="1" si="319"/>
        <v>x</v>
      </c>
      <c r="DU269" s="293" t="e">
        <f t="shared" ca="1" si="320"/>
        <v>#N/A</v>
      </c>
      <c r="DV269" s="5"/>
      <c r="DW269" s="293" t="e">
        <f t="shared" ca="1" si="330"/>
        <v>#N/A</v>
      </c>
      <c r="DZ269" s="293" t="e">
        <f t="shared" ca="1" si="321"/>
        <v>#N/A</v>
      </c>
      <c r="EA269" s="293" t="e">
        <f t="shared" ca="1" si="322"/>
        <v>#N/A</v>
      </c>
      <c r="EB269" s="293" t="e">
        <f t="shared" ca="1" si="323"/>
        <v>#N/A</v>
      </c>
      <c r="EE269" s="6" t="str">
        <f t="shared" si="324"/>
        <v/>
      </c>
      <c r="EF269" s="293" t="e">
        <f t="shared" ca="1" si="325"/>
        <v>#N/A</v>
      </c>
      <c r="EG269" s="6" t="e">
        <f t="shared" ca="1" si="301"/>
        <v>#N/A</v>
      </c>
    </row>
    <row r="270" spans="3:137" x14ac:dyDescent="0.2">
      <c r="C270" s="75"/>
      <c r="D270" s="184" t="str">
        <f t="shared" si="264"/>
        <v/>
      </c>
      <c r="E270" s="649" t="str">
        <f t="shared" si="332"/>
        <v/>
      </c>
      <c r="F270" s="607" t="str">
        <f t="shared" si="338"/>
        <v>x</v>
      </c>
      <c r="G270" s="650"/>
      <c r="H270" s="651"/>
      <c r="I270" s="651"/>
      <c r="J270" s="651"/>
      <c r="K270" s="652"/>
      <c r="L270" s="889"/>
      <c r="M270" s="889"/>
      <c r="N270" s="653"/>
      <c r="O270" s="651"/>
      <c r="P270" s="651"/>
      <c r="Q270" s="654"/>
      <c r="R270" s="655"/>
      <c r="S270" s="607" t="str">
        <f t="shared" si="265"/>
        <v/>
      </c>
      <c r="T270" s="656" t="str">
        <f t="shared" si="266"/>
        <v/>
      </c>
      <c r="U270" s="656" t="str">
        <f t="shared" si="302"/>
        <v/>
      </c>
      <c r="V270" s="656" t="str">
        <f t="shared" si="267"/>
        <v/>
      </c>
      <c r="W270" s="719"/>
      <c r="X270" s="660"/>
      <c r="Y270" s="656" t="str">
        <f t="shared" si="333"/>
        <v/>
      </c>
      <c r="Z270" s="659"/>
      <c r="AA270" s="654"/>
      <c r="AB270" s="656" t="str">
        <f t="shared" si="268"/>
        <v/>
      </c>
      <c r="AC270" s="661" t="str">
        <f t="shared" si="303"/>
        <v/>
      </c>
      <c r="AE270" s="658" t="str">
        <f t="shared" si="269"/>
        <v/>
      </c>
      <c r="AF270" s="659"/>
      <c r="AT270" s="805" t="str">
        <f t="shared" si="328"/>
        <v/>
      </c>
      <c r="AU270" t="str">
        <f t="shared" si="304"/>
        <v/>
      </c>
      <c r="AV270" s="6" t="str">
        <f t="shared" si="270"/>
        <v/>
      </c>
      <c r="AW270" s="317" t="str">
        <f t="shared" si="271"/>
        <v/>
      </c>
      <c r="AX270" s="158" t="str">
        <f t="shared" si="272"/>
        <v/>
      </c>
      <c r="AY270" s="158" t="str">
        <f t="shared" si="273"/>
        <v/>
      </c>
      <c r="AZ270" s="309" t="str">
        <f t="shared" si="337"/>
        <v/>
      </c>
      <c r="BA270" s="318" t="str">
        <f t="shared" si="274"/>
        <v/>
      </c>
      <c r="BB270" s="473" t="str">
        <f t="shared" si="275"/>
        <v/>
      </c>
      <c r="BC270" s="80" t="str">
        <f t="shared" si="326"/>
        <v/>
      </c>
      <c r="BD270" s="56">
        <f t="shared" si="276"/>
        <v>1</v>
      </c>
      <c r="BF270" s="56" t="str">
        <f t="shared" si="277"/>
        <v/>
      </c>
      <c r="BG270" s="56" t="str">
        <f t="shared" si="278"/>
        <v/>
      </c>
      <c r="BH270" s="6" t="str">
        <f t="shared" si="279"/>
        <v/>
      </c>
      <c r="BK270" s="6" t="str">
        <f t="shared" si="280"/>
        <v/>
      </c>
      <c r="BL270" s="56">
        <f t="shared" si="305"/>
        <v>999999</v>
      </c>
      <c r="BM270" s="183">
        <f t="shared" si="306"/>
        <v>99999.000001349996</v>
      </c>
      <c r="BN270" s="61">
        <v>254</v>
      </c>
      <c r="BO270" s="6">
        <f t="shared" si="281"/>
        <v>999999</v>
      </c>
      <c r="BP270" s="6">
        <f t="shared" si="282"/>
        <v>999999</v>
      </c>
      <c r="BQ270" s="6" t="str">
        <f t="shared" si="307"/>
        <v>x</v>
      </c>
      <c r="BR270" s="206">
        <f t="shared" si="283"/>
        <v>99999.000001349996</v>
      </c>
      <c r="BS270" s="6">
        <f t="shared" si="284"/>
        <v>99999.000001349996</v>
      </c>
      <c r="BT270" s="6" t="str">
        <f t="shared" si="308"/>
        <v>x</v>
      </c>
      <c r="BU270" s="6" t="str">
        <f t="shared" si="285"/>
        <v/>
      </c>
      <c r="BW270" s="82">
        <f t="shared" si="309"/>
        <v>9999999999</v>
      </c>
      <c r="BX270" s="80" t="str">
        <f t="shared" si="286"/>
        <v>x</v>
      </c>
      <c r="BY270" s="80" t="str">
        <f t="shared" si="287"/>
        <v/>
      </c>
      <c r="BZ270" s="56" t="str">
        <f t="shared" si="310"/>
        <v/>
      </c>
      <c r="CA270" s="56" t="str">
        <f t="shared" si="311"/>
        <v/>
      </c>
      <c r="CB270" s="88">
        <f t="shared" si="312"/>
        <v>0</v>
      </c>
      <c r="CC270" s="56" t="str">
        <f t="shared" si="288"/>
        <v/>
      </c>
      <c r="CD270" s="56"/>
      <c r="CE270" s="56"/>
      <c r="CF270" s="56"/>
      <c r="CG270" s="56"/>
      <c r="CH270" s="169">
        <f t="shared" si="313"/>
        <v>9999999999</v>
      </c>
      <c r="CI270" s="170">
        <f t="shared" si="314"/>
        <v>9999999999</v>
      </c>
      <c r="CJ270" s="171">
        <f t="shared" si="315"/>
        <v>9999999999</v>
      </c>
      <c r="CK270" s="172" t="str">
        <f t="shared" si="316"/>
        <v/>
      </c>
      <c r="CL270" s="173" t="str">
        <f t="shared" si="289"/>
        <v>x</v>
      </c>
      <c r="CN270" s="6" t="str">
        <f t="shared" si="317"/>
        <v/>
      </c>
      <c r="CO270" s="293" t="e">
        <f t="shared" ca="1" si="327"/>
        <v>#N/A</v>
      </c>
      <c r="CP270" s="6" t="e">
        <f t="shared" ca="1" si="318"/>
        <v>#N/A</v>
      </c>
      <c r="CQ270" s="61">
        <v>254</v>
      </c>
      <c r="CR270" s="6">
        <f t="shared" si="290"/>
        <v>0</v>
      </c>
      <c r="CS270" s="6">
        <f t="shared" si="291"/>
        <v>0</v>
      </c>
      <c r="CT270" s="56" t="str">
        <f t="shared" si="292"/>
        <v/>
      </c>
      <c r="CU270" s="76">
        <f t="shared" si="293"/>
        <v>0</v>
      </c>
      <c r="CV270" s="76">
        <f t="shared" si="294"/>
        <v>0</v>
      </c>
      <c r="CX270" s="6" t="str">
        <f t="shared" si="295"/>
        <v/>
      </c>
      <c r="CY270" s="6" t="str">
        <f t="shared" si="296"/>
        <v/>
      </c>
      <c r="CZ270" s="6" t="str">
        <f t="shared" si="297"/>
        <v/>
      </c>
      <c r="DG270" s="56" t="str">
        <f t="shared" si="298"/>
        <v/>
      </c>
      <c r="DH270" s="6">
        <f t="shared" si="299"/>
        <v>0</v>
      </c>
      <c r="DK270" s="6">
        <f t="shared" si="335"/>
        <v>0</v>
      </c>
      <c r="DL270" s="6" t="e">
        <f t="shared" si="336"/>
        <v>#N/A</v>
      </c>
      <c r="DN270" s="6" t="e">
        <f t="shared" si="334"/>
        <v>#N/A</v>
      </c>
      <c r="DP270" s="6" t="str">
        <f t="shared" si="300"/>
        <v/>
      </c>
      <c r="DQ270" s="293">
        <f t="shared" ca="1" si="329"/>
        <v>264</v>
      </c>
      <c r="DR270" s="6" t="str">
        <f t="shared" ca="1" si="319"/>
        <v>x</v>
      </c>
      <c r="DU270" s="293" t="e">
        <f t="shared" ca="1" si="320"/>
        <v>#N/A</v>
      </c>
      <c r="DV270" s="5"/>
      <c r="DW270" s="293" t="e">
        <f t="shared" ca="1" si="330"/>
        <v>#N/A</v>
      </c>
      <c r="DZ270" s="293" t="e">
        <f t="shared" ca="1" si="321"/>
        <v>#N/A</v>
      </c>
      <c r="EA270" s="293" t="e">
        <f t="shared" ca="1" si="322"/>
        <v>#N/A</v>
      </c>
      <c r="EB270" s="293" t="e">
        <f t="shared" ca="1" si="323"/>
        <v>#N/A</v>
      </c>
      <c r="EE270" s="6" t="str">
        <f t="shared" si="324"/>
        <v/>
      </c>
      <c r="EF270" s="293" t="e">
        <f t="shared" ca="1" si="325"/>
        <v>#N/A</v>
      </c>
      <c r="EG270" s="6" t="e">
        <f t="shared" ca="1" si="301"/>
        <v>#N/A</v>
      </c>
    </row>
    <row r="271" spans="3:137" x14ac:dyDescent="0.2">
      <c r="C271" s="75"/>
      <c r="D271" s="184" t="str">
        <f t="shared" si="264"/>
        <v/>
      </c>
      <c r="E271" s="649" t="str">
        <f t="shared" si="332"/>
        <v/>
      </c>
      <c r="F271" s="607" t="str">
        <f t="shared" si="338"/>
        <v>x</v>
      </c>
      <c r="G271" s="650"/>
      <c r="H271" s="651"/>
      <c r="I271" s="651"/>
      <c r="J271" s="651"/>
      <c r="K271" s="652"/>
      <c r="L271" s="889"/>
      <c r="M271" s="889"/>
      <c r="N271" s="653"/>
      <c r="O271" s="651"/>
      <c r="P271" s="651"/>
      <c r="Q271" s="654"/>
      <c r="R271" s="655"/>
      <c r="S271" s="607" t="str">
        <f t="shared" si="265"/>
        <v/>
      </c>
      <c r="T271" s="656" t="str">
        <f t="shared" si="266"/>
        <v/>
      </c>
      <c r="U271" s="656" t="str">
        <f t="shared" si="302"/>
        <v/>
      </c>
      <c r="V271" s="656" t="str">
        <f t="shared" si="267"/>
        <v/>
      </c>
      <c r="W271" s="719"/>
      <c r="X271" s="660"/>
      <c r="Y271" s="656" t="str">
        <f t="shared" si="333"/>
        <v/>
      </c>
      <c r="Z271" s="659"/>
      <c r="AA271" s="654"/>
      <c r="AB271" s="656" t="str">
        <f t="shared" si="268"/>
        <v/>
      </c>
      <c r="AC271" s="661" t="str">
        <f t="shared" si="303"/>
        <v/>
      </c>
      <c r="AE271" s="658" t="str">
        <f t="shared" si="269"/>
        <v/>
      </c>
      <c r="AF271" s="659"/>
      <c r="AT271" s="805" t="str">
        <f t="shared" si="328"/>
        <v/>
      </c>
      <c r="AU271" t="str">
        <f t="shared" si="304"/>
        <v/>
      </c>
      <c r="AV271" s="6" t="str">
        <f t="shared" si="270"/>
        <v/>
      </c>
      <c r="AW271" s="317" t="str">
        <f t="shared" si="271"/>
        <v/>
      </c>
      <c r="AX271" s="158" t="str">
        <f t="shared" si="272"/>
        <v/>
      </c>
      <c r="AY271" s="158" t="str">
        <f t="shared" si="273"/>
        <v/>
      </c>
      <c r="AZ271" s="309" t="str">
        <f t="shared" si="337"/>
        <v/>
      </c>
      <c r="BA271" s="318" t="str">
        <f t="shared" si="274"/>
        <v/>
      </c>
      <c r="BB271" s="473" t="str">
        <f t="shared" si="275"/>
        <v/>
      </c>
      <c r="BC271" s="80" t="str">
        <f t="shared" si="326"/>
        <v/>
      </c>
      <c r="BD271" s="56">
        <f t="shared" si="276"/>
        <v>1</v>
      </c>
      <c r="BF271" s="56" t="str">
        <f t="shared" si="277"/>
        <v/>
      </c>
      <c r="BG271" s="56" t="str">
        <f t="shared" si="278"/>
        <v/>
      </c>
      <c r="BH271" s="6" t="str">
        <f t="shared" si="279"/>
        <v/>
      </c>
      <c r="BK271" s="6" t="str">
        <f t="shared" si="280"/>
        <v/>
      </c>
      <c r="BL271" s="56">
        <f t="shared" si="305"/>
        <v>999999</v>
      </c>
      <c r="BM271" s="183">
        <f t="shared" si="306"/>
        <v>99999.000001355002</v>
      </c>
      <c r="BN271" s="61">
        <v>255</v>
      </c>
      <c r="BO271" s="6">
        <f t="shared" si="281"/>
        <v>999999</v>
      </c>
      <c r="BP271" s="6">
        <f t="shared" si="282"/>
        <v>999999</v>
      </c>
      <c r="BQ271" s="6" t="str">
        <f t="shared" si="307"/>
        <v>x</v>
      </c>
      <c r="BR271" s="206">
        <f t="shared" si="283"/>
        <v>99999.000001355002</v>
      </c>
      <c r="BS271" s="6">
        <f t="shared" si="284"/>
        <v>99999.000001355002</v>
      </c>
      <c r="BT271" s="6" t="str">
        <f t="shared" si="308"/>
        <v>x</v>
      </c>
      <c r="BU271" s="6" t="str">
        <f t="shared" si="285"/>
        <v/>
      </c>
      <c r="BW271" s="82">
        <f t="shared" si="309"/>
        <v>9999999999</v>
      </c>
      <c r="BX271" s="80" t="str">
        <f t="shared" si="286"/>
        <v>x</v>
      </c>
      <c r="BY271" s="80" t="str">
        <f t="shared" si="287"/>
        <v/>
      </c>
      <c r="BZ271" s="56" t="str">
        <f t="shared" si="310"/>
        <v/>
      </c>
      <c r="CA271" s="56" t="str">
        <f t="shared" si="311"/>
        <v/>
      </c>
      <c r="CB271" s="88">
        <f t="shared" si="312"/>
        <v>0</v>
      </c>
      <c r="CC271" s="56" t="str">
        <f t="shared" si="288"/>
        <v/>
      </c>
      <c r="CD271" s="56"/>
      <c r="CE271" s="56"/>
      <c r="CF271" s="56"/>
      <c r="CG271" s="56"/>
      <c r="CH271" s="169">
        <f t="shared" si="313"/>
        <v>9999999999</v>
      </c>
      <c r="CI271" s="170">
        <f t="shared" si="314"/>
        <v>9999999999</v>
      </c>
      <c r="CJ271" s="171">
        <f t="shared" si="315"/>
        <v>9999999999</v>
      </c>
      <c r="CK271" s="172" t="str">
        <f t="shared" si="316"/>
        <v/>
      </c>
      <c r="CL271" s="173" t="str">
        <f t="shared" si="289"/>
        <v>x</v>
      </c>
      <c r="CN271" s="6" t="str">
        <f t="shared" si="317"/>
        <v/>
      </c>
      <c r="CO271" s="293" t="e">
        <f t="shared" ca="1" si="327"/>
        <v>#N/A</v>
      </c>
      <c r="CP271" s="6" t="e">
        <f t="shared" ca="1" si="318"/>
        <v>#N/A</v>
      </c>
      <c r="CQ271" s="61">
        <v>255</v>
      </c>
      <c r="CR271" s="6">
        <f t="shared" si="290"/>
        <v>0</v>
      </c>
      <c r="CS271" s="6">
        <f t="shared" si="291"/>
        <v>0</v>
      </c>
      <c r="CT271" s="56" t="str">
        <f t="shared" si="292"/>
        <v/>
      </c>
      <c r="CU271" s="76">
        <f t="shared" si="293"/>
        <v>0</v>
      </c>
      <c r="CV271" s="76">
        <f t="shared" si="294"/>
        <v>0</v>
      </c>
      <c r="CX271" s="6" t="str">
        <f t="shared" si="295"/>
        <v/>
      </c>
      <c r="CY271" s="6" t="str">
        <f t="shared" si="296"/>
        <v/>
      </c>
      <c r="CZ271" s="6" t="str">
        <f t="shared" si="297"/>
        <v/>
      </c>
      <c r="DG271" s="56" t="str">
        <f t="shared" si="298"/>
        <v/>
      </c>
      <c r="DH271" s="6">
        <f t="shared" si="299"/>
        <v>0</v>
      </c>
      <c r="DK271" s="6">
        <f t="shared" si="335"/>
        <v>0</v>
      </c>
      <c r="DL271" s="6" t="e">
        <f t="shared" si="336"/>
        <v>#N/A</v>
      </c>
      <c r="DN271" s="6" t="e">
        <f t="shared" si="334"/>
        <v>#N/A</v>
      </c>
      <c r="DP271" s="6" t="str">
        <f t="shared" si="300"/>
        <v/>
      </c>
      <c r="DQ271" s="293">
        <f t="shared" ca="1" si="329"/>
        <v>265</v>
      </c>
      <c r="DR271" s="6" t="str">
        <f t="shared" ca="1" si="319"/>
        <v>x</v>
      </c>
      <c r="DU271" s="293" t="e">
        <f t="shared" ca="1" si="320"/>
        <v>#N/A</v>
      </c>
      <c r="DV271" s="5"/>
      <c r="DW271" s="293" t="e">
        <f t="shared" ca="1" si="330"/>
        <v>#N/A</v>
      </c>
      <c r="DZ271" s="293" t="e">
        <f t="shared" ca="1" si="321"/>
        <v>#N/A</v>
      </c>
      <c r="EA271" s="293" t="e">
        <f t="shared" ca="1" si="322"/>
        <v>#N/A</v>
      </c>
      <c r="EB271" s="293" t="e">
        <f t="shared" ca="1" si="323"/>
        <v>#N/A</v>
      </c>
      <c r="EE271" s="6" t="str">
        <f t="shared" si="324"/>
        <v/>
      </c>
      <c r="EF271" s="293" t="e">
        <f t="shared" ca="1" si="325"/>
        <v>#N/A</v>
      </c>
      <c r="EG271" s="6" t="e">
        <f t="shared" ca="1" si="301"/>
        <v>#N/A</v>
      </c>
    </row>
    <row r="272" spans="3:137" x14ac:dyDescent="0.2">
      <c r="C272" s="75"/>
      <c r="D272" s="184" t="str">
        <f t="shared" si="264"/>
        <v/>
      </c>
      <c r="E272" s="649" t="str">
        <f t="shared" si="332"/>
        <v/>
      </c>
      <c r="F272" s="607" t="str">
        <f t="shared" si="338"/>
        <v>x</v>
      </c>
      <c r="G272" s="650"/>
      <c r="H272" s="651"/>
      <c r="I272" s="651"/>
      <c r="J272" s="651"/>
      <c r="K272" s="652"/>
      <c r="L272" s="889"/>
      <c r="M272" s="889"/>
      <c r="N272" s="653"/>
      <c r="O272" s="651"/>
      <c r="P272" s="651"/>
      <c r="Q272" s="654"/>
      <c r="R272" s="655"/>
      <c r="S272" s="607" t="str">
        <f t="shared" si="265"/>
        <v/>
      </c>
      <c r="T272" s="656" t="str">
        <f t="shared" si="266"/>
        <v/>
      </c>
      <c r="U272" s="656" t="str">
        <f t="shared" si="302"/>
        <v/>
      </c>
      <c r="V272" s="656" t="str">
        <f t="shared" si="267"/>
        <v/>
      </c>
      <c r="W272" s="719"/>
      <c r="X272" s="660"/>
      <c r="Y272" s="656" t="str">
        <f t="shared" si="333"/>
        <v/>
      </c>
      <c r="Z272" s="659"/>
      <c r="AA272" s="654"/>
      <c r="AB272" s="656" t="str">
        <f t="shared" si="268"/>
        <v/>
      </c>
      <c r="AC272" s="661" t="str">
        <f t="shared" si="303"/>
        <v/>
      </c>
      <c r="AE272" s="658" t="str">
        <f t="shared" si="269"/>
        <v/>
      </c>
      <c r="AF272" s="659"/>
      <c r="AT272" s="805" t="str">
        <f t="shared" si="328"/>
        <v/>
      </c>
      <c r="AU272" t="str">
        <f t="shared" si="304"/>
        <v/>
      </c>
      <c r="AV272" s="6" t="str">
        <f t="shared" si="270"/>
        <v/>
      </c>
      <c r="AW272" s="317" t="str">
        <f t="shared" si="271"/>
        <v/>
      </c>
      <c r="AX272" s="158" t="str">
        <f t="shared" si="272"/>
        <v/>
      </c>
      <c r="AY272" s="158" t="str">
        <f t="shared" si="273"/>
        <v/>
      </c>
      <c r="AZ272" s="309" t="str">
        <f t="shared" si="337"/>
        <v/>
      </c>
      <c r="BA272" s="318" t="str">
        <f t="shared" si="274"/>
        <v/>
      </c>
      <c r="BB272" s="473" t="str">
        <f t="shared" si="275"/>
        <v/>
      </c>
      <c r="BC272" s="80" t="str">
        <f t="shared" si="326"/>
        <v/>
      </c>
      <c r="BD272" s="56">
        <f t="shared" si="276"/>
        <v>1</v>
      </c>
      <c r="BF272" s="56" t="str">
        <f t="shared" si="277"/>
        <v/>
      </c>
      <c r="BG272" s="56" t="str">
        <f t="shared" si="278"/>
        <v/>
      </c>
      <c r="BH272" s="6" t="str">
        <f t="shared" si="279"/>
        <v/>
      </c>
      <c r="BK272" s="6" t="str">
        <f t="shared" si="280"/>
        <v/>
      </c>
      <c r="BL272" s="56">
        <f t="shared" si="305"/>
        <v>999999</v>
      </c>
      <c r="BM272" s="183">
        <f t="shared" si="306"/>
        <v>99999.000001359993</v>
      </c>
      <c r="BN272" s="61">
        <v>256</v>
      </c>
      <c r="BO272" s="6">
        <f t="shared" si="281"/>
        <v>999999</v>
      </c>
      <c r="BP272" s="6">
        <f t="shared" si="282"/>
        <v>999999</v>
      </c>
      <c r="BQ272" s="6" t="str">
        <f t="shared" si="307"/>
        <v>x</v>
      </c>
      <c r="BR272" s="206">
        <f t="shared" si="283"/>
        <v>99999.000001359993</v>
      </c>
      <c r="BS272" s="6">
        <f t="shared" si="284"/>
        <v>99999.000001359993</v>
      </c>
      <c r="BT272" s="6" t="str">
        <f t="shared" si="308"/>
        <v>x</v>
      </c>
      <c r="BU272" s="6" t="str">
        <f t="shared" si="285"/>
        <v/>
      </c>
      <c r="BW272" s="82">
        <f t="shared" si="309"/>
        <v>9999999999</v>
      </c>
      <c r="BX272" s="80" t="str">
        <f t="shared" si="286"/>
        <v>x</v>
      </c>
      <c r="BY272" s="80" t="str">
        <f t="shared" si="287"/>
        <v/>
      </c>
      <c r="BZ272" s="56" t="str">
        <f t="shared" si="310"/>
        <v/>
      </c>
      <c r="CA272" s="56" t="str">
        <f t="shared" si="311"/>
        <v/>
      </c>
      <c r="CB272" s="88">
        <f t="shared" si="312"/>
        <v>0</v>
      </c>
      <c r="CC272" s="56" t="str">
        <f t="shared" si="288"/>
        <v/>
      </c>
      <c r="CD272" s="56"/>
      <c r="CE272" s="56"/>
      <c r="CF272" s="56"/>
      <c r="CG272" s="56"/>
      <c r="CH272" s="169">
        <f t="shared" si="313"/>
        <v>9999999999</v>
      </c>
      <c r="CI272" s="170">
        <f t="shared" si="314"/>
        <v>9999999999</v>
      </c>
      <c r="CJ272" s="171">
        <f t="shared" si="315"/>
        <v>9999999999</v>
      </c>
      <c r="CK272" s="172" t="str">
        <f t="shared" si="316"/>
        <v/>
      </c>
      <c r="CL272" s="173" t="str">
        <f t="shared" si="289"/>
        <v>x</v>
      </c>
      <c r="CN272" s="6" t="str">
        <f t="shared" si="317"/>
        <v/>
      </c>
      <c r="CO272" s="293" t="e">
        <f t="shared" ca="1" si="327"/>
        <v>#N/A</v>
      </c>
      <c r="CP272" s="6" t="e">
        <f t="shared" ca="1" si="318"/>
        <v>#N/A</v>
      </c>
      <c r="CQ272" s="61">
        <v>256</v>
      </c>
      <c r="CR272" s="6">
        <f t="shared" si="290"/>
        <v>0</v>
      </c>
      <c r="CS272" s="6">
        <f t="shared" si="291"/>
        <v>0</v>
      </c>
      <c r="CT272" s="56" t="str">
        <f t="shared" si="292"/>
        <v/>
      </c>
      <c r="CU272" s="76">
        <f t="shared" si="293"/>
        <v>0</v>
      </c>
      <c r="CV272" s="76">
        <f t="shared" si="294"/>
        <v>0</v>
      </c>
      <c r="CX272" s="6" t="str">
        <f t="shared" si="295"/>
        <v/>
      </c>
      <c r="CY272" s="6" t="str">
        <f t="shared" si="296"/>
        <v/>
      </c>
      <c r="CZ272" s="6" t="str">
        <f t="shared" si="297"/>
        <v/>
      </c>
      <c r="DG272" s="56" t="str">
        <f t="shared" si="298"/>
        <v/>
      </c>
      <c r="DH272" s="6">
        <f t="shared" si="299"/>
        <v>0</v>
      </c>
      <c r="DK272" s="6">
        <f t="shared" si="335"/>
        <v>0</v>
      </c>
      <c r="DL272" s="6" t="e">
        <f t="shared" si="336"/>
        <v>#N/A</v>
      </c>
      <c r="DN272" s="6" t="e">
        <f t="shared" si="334"/>
        <v>#N/A</v>
      </c>
      <c r="DP272" s="6" t="str">
        <f t="shared" si="300"/>
        <v/>
      </c>
      <c r="DQ272" s="293">
        <f t="shared" ca="1" si="329"/>
        <v>266</v>
      </c>
      <c r="DR272" s="6" t="str">
        <f t="shared" ca="1" si="319"/>
        <v>x</v>
      </c>
      <c r="DU272" s="293" t="e">
        <f t="shared" ca="1" si="320"/>
        <v>#N/A</v>
      </c>
      <c r="DV272" s="5"/>
      <c r="DW272" s="293" t="e">
        <f t="shared" ca="1" si="330"/>
        <v>#N/A</v>
      </c>
      <c r="DZ272" s="293" t="e">
        <f t="shared" ca="1" si="321"/>
        <v>#N/A</v>
      </c>
      <c r="EA272" s="293" t="e">
        <f t="shared" ca="1" si="322"/>
        <v>#N/A</v>
      </c>
      <c r="EB272" s="293" t="e">
        <f t="shared" ca="1" si="323"/>
        <v>#N/A</v>
      </c>
      <c r="EE272" s="6" t="str">
        <f t="shared" si="324"/>
        <v/>
      </c>
      <c r="EF272" s="293" t="e">
        <f t="shared" ca="1" si="325"/>
        <v>#N/A</v>
      </c>
      <c r="EG272" s="6" t="e">
        <f t="shared" ca="1" si="301"/>
        <v>#N/A</v>
      </c>
    </row>
    <row r="273" spans="3:137" x14ac:dyDescent="0.2">
      <c r="C273" s="75"/>
      <c r="D273" s="184" t="str">
        <f t="shared" ref="D273:D336" si="339">IF(OR(ISNUMBER(MATCH($N$3,G273,0)),ISNUMBER(MATCH($N$4,J273,0)),ISNUMBER(MATCH($N$5,N273,0)),ISNUMBER(MATCH($N$6,O273,0)),ISNUMBER(MATCH($N$7,K273,0)),ISNUMBER(MATCH($N$1,T273,0)),ISNUMBER(MATCH($N$9,X273,0))),"t","")</f>
        <v/>
      </c>
      <c r="E273" s="649" t="str">
        <f t="shared" si="332"/>
        <v/>
      </c>
      <c r="F273" s="607" t="str">
        <f t="shared" si="338"/>
        <v>x</v>
      </c>
      <c r="G273" s="650"/>
      <c r="H273" s="651"/>
      <c r="I273" s="651"/>
      <c r="J273" s="651"/>
      <c r="K273" s="652"/>
      <c r="L273" s="889"/>
      <c r="M273" s="889"/>
      <c r="N273" s="653"/>
      <c r="O273" s="651"/>
      <c r="P273" s="651"/>
      <c r="Q273" s="654"/>
      <c r="R273" s="655"/>
      <c r="S273" s="607" t="str">
        <f t="shared" ref="S273:S336" si="340">BB273</f>
        <v/>
      </c>
      <c r="T273" s="656" t="str">
        <f t="shared" ref="T273:T336" si="341">IF(F273="x","",IF(ISERROR(BF273),0,IF(ISERROR(BH273),0,IF(OR(ISTEXT(Q273),ISTEXT(R273),DH273=1),0,IF(AND(H273="Oba",LEFT(P273,3)*1&gt;399),0,IF(AND(H273="Ink",ISNUMBER(AF273)),Q273-R273-AF273,Q273-R273))))))</f>
        <v/>
      </c>
      <c r="U273" s="656" t="str">
        <f t="shared" si="302"/>
        <v/>
      </c>
      <c r="V273" s="656" t="str">
        <f t="shared" ref="V273:V336" si="342">IF(T273="","",T273-Y273-AB273)</f>
        <v/>
      </c>
      <c r="W273" s="719"/>
      <c r="X273" s="660"/>
      <c r="Y273" s="656" t="str">
        <f t="shared" si="333"/>
        <v/>
      </c>
      <c r="Z273" s="659"/>
      <c r="AA273" s="654"/>
      <c r="AB273" s="656" t="str">
        <f t="shared" ref="AB273:AB336" si="343">IF(T273="","",IF(ISERROR(BC273),0,IF(BC273="bet",X273/(1+X273)*T273,0)))</f>
        <v/>
      </c>
      <c r="AC273" s="661" t="str">
        <f t="shared" si="303"/>
        <v/>
      </c>
      <c r="AE273" s="658" t="str">
        <f t="shared" ref="AE273:AE336" si="344">IF($AX$2=2,AW273,IF($AX$2=3,AX273,IF($AX$2=4,AY273,IF($AX$2=5,AZ273,IF($AX$2=6,BA273,IF($AX$2=7,AV273,IF(AND($AX$2=8,H273="Ink")," kbp &gt;",IF($AX$2=9,AU273,IF($AX$2=10,AT273,"")))))))))</f>
        <v/>
      </c>
      <c r="AF273" s="659"/>
      <c r="AT273" s="805" t="str">
        <f t="shared" si="328"/>
        <v/>
      </c>
      <c r="AU273" t="str">
        <f t="shared" si="304"/>
        <v/>
      </c>
      <c r="AV273" s="6" t="str">
        <f t="shared" ref="AV273:AV336" si="345">IF(F273="x","",IF(LEFT(P273,3)*1&gt;399," WV"," Bal"))</f>
        <v/>
      </c>
      <c r="AW273" s="317" t="str">
        <f t="shared" ref="AW273:AW336" si="346">BU273</f>
        <v/>
      </c>
      <c r="AX273" s="158" t="str">
        <f t="shared" ref="AX273:AX336" si="347">IF(OR(F273="x",G273=""),"",MONTH(G273))</f>
        <v/>
      </c>
      <c r="AY273" s="158" t="str">
        <f t="shared" ref="AY273:AY336" si="348">IF(AX273="","",IF(AX273&lt;4,"Q1",IF(AND(AX273&gt;3,AX273&lt;7),"Q2",IF(AND(AX273&gt;6,AX273&lt;10),"Q3","Q4"))))</f>
        <v/>
      </c>
      <c r="AZ273" s="309" t="str">
        <f t="shared" si="337"/>
        <v/>
      </c>
      <c r="BA273" s="318" t="str">
        <f t="shared" ref="BA273:BA336" si="349">IF(OR(F273="x",O273="",O273=0),"",1*COUNTIF($O$17:$O$1517,O273)&amp;" x")</f>
        <v/>
      </c>
      <c r="BB273" s="473" t="str">
        <f t="shared" ref="BB273:BB336" si="350">IF(F273="x","",IF(OR(H273="Ink",P273="130 Crediteuren"),"C",IF(OR(H273="Ver",P273="120 Debiteuren"),"D","")))</f>
        <v/>
      </c>
      <c r="BC273" s="80" t="str">
        <f t="shared" si="326"/>
        <v/>
      </c>
      <c r="BD273" s="56">
        <f t="shared" ref="BD273:BD336" si="351">IF(ISERROR(VLOOKUP(P273,$BE$17:$BE$57,1,FALSE)),1,0)</f>
        <v>1</v>
      </c>
      <c r="BF273" s="56" t="str">
        <f t="shared" ref="BF273:BF336" si="352">IF(P273="","",VLOOKUP(P273,$BJ$17:$BJ$247,1,FALSE))</f>
        <v/>
      </c>
      <c r="BG273" s="56" t="str">
        <f t="shared" ref="BG273:BG336" si="353">IF(I273="","",VLOOKUP(I273,$BJ$1:$BJ$10,1,FALSE))</f>
        <v/>
      </c>
      <c r="BH273" s="6" t="str">
        <f t="shared" ref="BH273:BH336" si="354">IF(H273="","",VLOOKUP(H273,$BH$7:$BH$11,1,FALSE))</f>
        <v/>
      </c>
      <c r="BK273" s="6" t="str">
        <f t="shared" ref="BK273:BK336" si="355">IF(P273="","",LEFT(P273,5))</f>
        <v/>
      </c>
      <c r="BL273" s="56">
        <f t="shared" si="305"/>
        <v>999999</v>
      </c>
      <c r="BM273" s="183">
        <f t="shared" si="306"/>
        <v>99999.000001364999</v>
      </c>
      <c r="BN273" s="61">
        <v>257</v>
      </c>
      <c r="BO273" s="6">
        <f t="shared" ref="BO273:BO336" si="356">IF(F273="x",999999,G273+ROW()/9999999)</f>
        <v>999999</v>
      </c>
      <c r="BP273" s="6">
        <f t="shared" ref="BP273:BP336" si="357">SMALL(BO:BO,BN273)</f>
        <v>999999</v>
      </c>
      <c r="BQ273" s="6" t="str">
        <f t="shared" si="307"/>
        <v>x</v>
      </c>
      <c r="BR273" s="206">
        <f t="shared" ref="BR273:BR336" si="358">IF(F273="x",99999,LEFT(P273,3)*1)+(G273/490000)+(ROW()/199999999)</f>
        <v>99999.000001364999</v>
      </c>
      <c r="BS273" s="6">
        <f t="shared" ref="BS273:BS336" si="359">SMALL(BR:BR,BN273)</f>
        <v>99999.000001364999</v>
      </c>
      <c r="BT273" s="6" t="str">
        <f t="shared" si="308"/>
        <v>x</v>
      </c>
      <c r="BU273" s="6" t="str">
        <f t="shared" ref="BU273:BU336" si="360">IF(F272="x","",IF(ISERROR(VLOOKUP(N273,$N$17:$BK$1517,50,FALSE)),"",VLOOKUP(N273,$N$17:$BK$1517,50,FALSE)))</f>
        <v/>
      </c>
      <c r="BW273" s="82">
        <f t="shared" si="309"/>
        <v>9999999999</v>
      </c>
      <c r="BX273" s="80" t="str">
        <f t="shared" ref="BX273:BX336" si="361">IF(OR(BB273="D",BB273="C"),F273,"x")</f>
        <v>x</v>
      </c>
      <c r="BY273" s="80" t="str">
        <f t="shared" ref="BY273:BY336" si="362">IF(BX273="x","",N273)</f>
        <v/>
      </c>
      <c r="BZ273" s="56" t="str">
        <f t="shared" si="310"/>
        <v/>
      </c>
      <c r="CA273" s="56" t="str">
        <f t="shared" si="311"/>
        <v/>
      </c>
      <c r="CB273" s="88">
        <f t="shared" si="312"/>
        <v>0</v>
      </c>
      <c r="CC273" s="56" t="str">
        <f t="shared" ref="CC273:CC336" si="363">IF(BX273="x","",IF(OR(ISBLANK(O273),ISTEXT(O273)),99998765,RIGHT(O273,5)*1))</f>
        <v/>
      </c>
      <c r="CD273" s="56"/>
      <c r="CE273" s="56"/>
      <c r="CF273" s="56"/>
      <c r="CG273" s="56"/>
      <c r="CH273" s="169">
        <f t="shared" si="313"/>
        <v>9999999999</v>
      </c>
      <c r="CI273" s="170">
        <f t="shared" si="314"/>
        <v>9999999999</v>
      </c>
      <c r="CJ273" s="171">
        <f t="shared" si="315"/>
        <v>9999999999</v>
      </c>
      <c r="CK273" s="172" t="str">
        <f t="shared" si="316"/>
        <v/>
      </c>
      <c r="CL273" s="173" t="str">
        <f t="shared" ref="CL273:CL336" si="364">IF(CK273="","x",VLOOKUP(CJ273,BW:BY,2,FALSE))</f>
        <v>x</v>
      </c>
      <c r="CN273" s="6" t="str">
        <f t="shared" si="317"/>
        <v/>
      </c>
      <c r="CO273" s="293" t="e">
        <f t="shared" ca="1" si="327"/>
        <v>#N/A</v>
      </c>
      <c r="CP273" s="6" t="e">
        <f t="shared" ca="1" si="318"/>
        <v>#N/A</v>
      </c>
      <c r="CQ273" s="61">
        <v>257</v>
      </c>
      <c r="CR273" s="6">
        <f t="shared" ref="CR273:CR336" si="365">IF(F273="x",0,IF(H273="Liq",-T273,0))</f>
        <v>0</v>
      </c>
      <c r="CS273" s="6">
        <f t="shared" ref="CS273:CS336" si="366">IF(F273="x",0,IF(H273="Ver",-T273,IF(P273="120 Debiteuren",T273,IF(H273="Ink",-T273,IF(P273="130 Crediteuren",T273,0)))))</f>
        <v>0</v>
      </c>
      <c r="CT273" s="56" t="str">
        <f t="shared" ref="CT273:CT336" si="367">IF(F273="x","",IF(H273="Ink","130 Crediteuren",IF(H273="Ver","120 Debiteuren",IF(H273="Mem","201 TR Memo afmaken",IF(H273="Oba","202 TR Beginbalans afmaken",IF(AND(H273="Liq",I273=""),"203 TR Bank nog invullen",IF(AND(H273="Liq",I273&lt;&gt;""),I273,"")))))))</f>
        <v/>
      </c>
      <c r="CU273" s="76">
        <f t="shared" ref="CU273:CU336" si="368">IF(F273="x",0,-T273)</f>
        <v>0</v>
      </c>
      <c r="CV273" s="76">
        <f t="shared" ref="CV273:CV336" si="369">IF(F273="x",0,IF(H273="Oba",T273,0))</f>
        <v>0</v>
      </c>
      <c r="CX273" s="6" t="str">
        <f t="shared" ref="CX273:CX336" si="370">IF(OR(BB273="D",BB273="C"),N273&amp;O273,"")</f>
        <v/>
      </c>
      <c r="CY273" s="6" t="str">
        <f t="shared" ref="CY273:CY336" si="371">IF(OR(BB273="D",BB273="C"),N273,"")</f>
        <v/>
      </c>
      <c r="CZ273" s="6" t="str">
        <f t="shared" ref="CZ273:CZ336" si="372">IF(F273="x","",IF(BC273="vord",AX273&amp;BC273,AX273&amp;X273&amp;BC273))</f>
        <v/>
      </c>
      <c r="DG273" s="56" t="str">
        <f t="shared" ref="DG273:DG336" si="373">H273&amp;P273</f>
        <v/>
      </c>
      <c r="DH273" s="6">
        <f t="shared" ref="DH273:DH336" si="374">IF(ISERROR(VLOOKUP(DG273,uitgeslcod,1,FALSE)),0,1)</f>
        <v>0</v>
      </c>
      <c r="DK273" s="6">
        <f t="shared" si="335"/>
        <v>0</v>
      </c>
      <c r="DL273" s="6" t="e">
        <f t="shared" si="336"/>
        <v>#N/A</v>
      </c>
      <c r="DN273" s="6" t="e">
        <f t="shared" si="334"/>
        <v>#N/A</v>
      </c>
      <c r="DP273" s="6" t="str">
        <f t="shared" ref="DP273:DP336" si="375">VLOOKUP(BT273,$F$15:$AY$1999,41,FALSE)</f>
        <v/>
      </c>
      <c r="DQ273" s="293">
        <f t="shared" ca="1" si="329"/>
        <v>267</v>
      </c>
      <c r="DR273" s="6" t="str">
        <f t="shared" ca="1" si="319"/>
        <v>x</v>
      </c>
      <c r="DU273" s="293" t="e">
        <f t="shared" ca="1" si="320"/>
        <v>#N/A</v>
      </c>
      <c r="DV273" s="5"/>
      <c r="DW273" s="293" t="e">
        <f t="shared" ca="1" si="330"/>
        <v>#N/A</v>
      </c>
      <c r="DZ273" s="293" t="e">
        <f t="shared" ca="1" si="321"/>
        <v>#N/A</v>
      </c>
      <c r="EA273" s="293" t="e">
        <f t="shared" ca="1" si="322"/>
        <v>#N/A</v>
      </c>
      <c r="EB273" s="293" t="e">
        <f t="shared" ca="1" si="323"/>
        <v>#N/A</v>
      </c>
      <c r="EE273" s="6" t="str">
        <f t="shared" si="324"/>
        <v/>
      </c>
      <c r="EF273" s="293" t="e">
        <f t="shared" ca="1" si="325"/>
        <v>#N/A</v>
      </c>
      <c r="EG273" s="6" t="e">
        <f t="shared" ref="EG273:EG336" ca="1" si="376">VLOOKUP(EF273,BN:BQ,4,FALSE)</f>
        <v>#N/A</v>
      </c>
    </row>
    <row r="274" spans="3:137" x14ac:dyDescent="0.2">
      <c r="C274" s="75"/>
      <c r="D274" s="184" t="str">
        <f t="shared" si="339"/>
        <v/>
      </c>
      <c r="E274" s="649" t="str">
        <f t="shared" si="332"/>
        <v/>
      </c>
      <c r="F274" s="607" t="str">
        <f t="shared" si="338"/>
        <v>x</v>
      </c>
      <c r="G274" s="650"/>
      <c r="H274" s="651"/>
      <c r="I274" s="651"/>
      <c r="J274" s="651"/>
      <c r="K274" s="652"/>
      <c r="L274" s="889"/>
      <c r="M274" s="889"/>
      <c r="N274" s="653"/>
      <c r="O274" s="651"/>
      <c r="P274" s="651"/>
      <c r="Q274" s="654"/>
      <c r="R274" s="655"/>
      <c r="S274" s="607" t="str">
        <f t="shared" si="340"/>
        <v/>
      </c>
      <c r="T274" s="656" t="str">
        <f t="shared" si="341"/>
        <v/>
      </c>
      <c r="U274" s="656" t="str">
        <f t="shared" ref="U274:U337" si="377">AC274</f>
        <v/>
      </c>
      <c r="V274" s="656" t="str">
        <f t="shared" si="342"/>
        <v/>
      </c>
      <c r="W274" s="719"/>
      <c r="X274" s="660"/>
      <c r="Y274" s="656" t="str">
        <f t="shared" si="333"/>
        <v/>
      </c>
      <c r="Z274" s="659"/>
      <c r="AA274" s="654"/>
      <c r="AB274" s="656" t="str">
        <f t="shared" si="343"/>
        <v/>
      </c>
      <c r="AC274" s="661" t="str">
        <f t="shared" ref="AC274:AC337" si="378">IF(F274="x","",Y274+AB274)</f>
        <v/>
      </c>
      <c r="AE274" s="658" t="str">
        <f t="shared" si="344"/>
        <v/>
      </c>
      <c r="AF274" s="659"/>
      <c r="AT274" s="805" t="str">
        <f t="shared" si="328"/>
        <v/>
      </c>
      <c r="AU274" t="str">
        <f t="shared" ref="AU274:AU337" si="379">AX274&amp;AV274</f>
        <v/>
      </c>
      <c r="AV274" s="6" t="str">
        <f t="shared" si="345"/>
        <v/>
      </c>
      <c r="AW274" s="317" t="str">
        <f t="shared" si="346"/>
        <v/>
      </c>
      <c r="AX274" s="158" t="str">
        <f t="shared" si="347"/>
        <v/>
      </c>
      <c r="AY274" s="158" t="str">
        <f t="shared" si="348"/>
        <v/>
      </c>
      <c r="AZ274" s="309" t="str">
        <f t="shared" si="337"/>
        <v/>
      </c>
      <c r="BA274" s="318" t="str">
        <f t="shared" si="349"/>
        <v/>
      </c>
      <c r="BB274" s="473" t="str">
        <f t="shared" si="350"/>
        <v/>
      </c>
      <c r="BC274" s="80" t="str">
        <f t="shared" si="326"/>
        <v/>
      </c>
      <c r="BD274" s="56">
        <f t="shared" si="351"/>
        <v>1</v>
      </c>
      <c r="BF274" s="56" t="str">
        <f t="shared" si="352"/>
        <v/>
      </c>
      <c r="BG274" s="56" t="str">
        <f t="shared" si="353"/>
        <v/>
      </c>
      <c r="BH274" s="6" t="str">
        <f t="shared" si="354"/>
        <v/>
      </c>
      <c r="BK274" s="6" t="str">
        <f t="shared" si="355"/>
        <v/>
      </c>
      <c r="BL274" s="56">
        <f t="shared" ref="BL274:BL337" si="380">BO274</f>
        <v>999999</v>
      </c>
      <c r="BM274" s="183">
        <f t="shared" ref="BM274:BM337" si="381">BR274</f>
        <v>99999.000001370005</v>
      </c>
      <c r="BN274" s="61">
        <v>258</v>
      </c>
      <c r="BO274" s="6">
        <f t="shared" si="356"/>
        <v>999999</v>
      </c>
      <c r="BP274" s="6">
        <f t="shared" si="357"/>
        <v>999999</v>
      </c>
      <c r="BQ274" s="6" t="str">
        <f t="shared" ref="BQ274:BQ337" si="382">IF(BP274&gt;70000,"x",VLOOKUP(BP274,$BL$17:$BN$1517,3,FALSE))</f>
        <v>x</v>
      </c>
      <c r="BR274" s="206">
        <f t="shared" si="358"/>
        <v>99999.000001370005</v>
      </c>
      <c r="BS274" s="6">
        <f t="shared" si="359"/>
        <v>99999.000001370005</v>
      </c>
      <c r="BT274" s="6" t="str">
        <f t="shared" ref="BT274:BT337" si="383">IF(BS274&gt;70000,"x",VLOOKUP(BS274,$BM$17:$BN$1517,2,FALSE))</f>
        <v>x</v>
      </c>
      <c r="BU274" s="6" t="str">
        <f t="shared" si="360"/>
        <v/>
      </c>
      <c r="BW274" s="82">
        <f t="shared" ref="BW274:BW337" si="384">CI274</f>
        <v>9999999999</v>
      </c>
      <c r="BX274" s="80" t="str">
        <f t="shared" si="361"/>
        <v>x</v>
      </c>
      <c r="BY274" s="80" t="str">
        <f t="shared" si="362"/>
        <v/>
      </c>
      <c r="BZ274" s="56" t="str">
        <f t="shared" ref="BZ274:BZ337" si="385">LEFT(BY274,1)</f>
        <v/>
      </c>
      <c r="CA274" s="56" t="str">
        <f t="shared" ref="CA274:CA337" si="386">IF(BZ274=0,"-",MID(BY274,2,1))</f>
        <v/>
      </c>
      <c r="CB274" s="88">
        <f t="shared" ref="CB274:CB337" si="387">LEN(BY274)</f>
        <v>0</v>
      </c>
      <c r="CC274" s="56" t="str">
        <f t="shared" si="363"/>
        <v/>
      </c>
      <c r="CD274" s="56"/>
      <c r="CE274" s="56"/>
      <c r="CF274" s="56"/>
      <c r="CG274" s="56"/>
      <c r="CH274" s="169">
        <f t="shared" ref="CH274:CH337" si="388">IF(BX274="x",9999999999,VLOOKUP(BZ274,$CE$17:$CF$65,2,FALSE)+VLOOKUP(CA274,$CE$17:$CG$65,3,FALSE)+CB274*100000+CC274+ROW()/2501)</f>
        <v>9999999999</v>
      </c>
      <c r="CI274" s="170">
        <f t="shared" ref="CI274:CI337" si="389">IF(ISERROR(CH274),(24000000+ROW()/2501),CH274)</f>
        <v>9999999999</v>
      </c>
      <c r="CJ274" s="171">
        <f t="shared" ref="CJ274:CJ337" si="390">SMALL($CI$17:$CI$1517,BN274)</f>
        <v>9999999999</v>
      </c>
      <c r="CK274" s="172" t="str">
        <f t="shared" ref="CK274:CK337" si="391">VLOOKUP(CJ274,$BW$17:$BY$1517,3,FALSE)</f>
        <v/>
      </c>
      <c r="CL274" s="173" t="str">
        <f t="shared" si="364"/>
        <v>x</v>
      </c>
      <c r="CN274" s="6" t="str">
        <f t="shared" ref="CN274:CN337" si="392">VLOOKUP(CL274,$F$15:$BB$1999,49,FALSE)</f>
        <v/>
      </c>
      <c r="CO274" s="293" t="e">
        <f t="shared" ca="1" si="327"/>
        <v>#N/A</v>
      </c>
      <c r="CP274" s="6" t="e">
        <f t="shared" ref="CP274:CP337" ca="1" si="393">VLOOKUP(CO274,BN:CL,25,FALSE)</f>
        <v>#N/A</v>
      </c>
      <c r="CQ274" s="61">
        <v>258</v>
      </c>
      <c r="CR274" s="6">
        <f t="shared" si="365"/>
        <v>0</v>
      </c>
      <c r="CS274" s="6">
        <f t="shared" si="366"/>
        <v>0</v>
      </c>
      <c r="CT274" s="56" t="str">
        <f t="shared" si="367"/>
        <v/>
      </c>
      <c r="CU274" s="76">
        <f t="shared" si="368"/>
        <v>0</v>
      </c>
      <c r="CV274" s="76">
        <f t="shared" si="369"/>
        <v>0</v>
      </c>
      <c r="CX274" s="6" t="str">
        <f t="shared" si="370"/>
        <v/>
      </c>
      <c r="CY274" s="6" t="str">
        <f t="shared" si="371"/>
        <v/>
      </c>
      <c r="CZ274" s="6" t="str">
        <f t="shared" si="372"/>
        <v/>
      </c>
      <c r="DG274" s="56" t="str">
        <f t="shared" si="373"/>
        <v/>
      </c>
      <c r="DH274" s="6">
        <f t="shared" si="374"/>
        <v>0</v>
      </c>
      <c r="DK274" s="6">
        <f t="shared" si="335"/>
        <v>0</v>
      </c>
      <c r="DL274" s="6" t="e">
        <f t="shared" si="336"/>
        <v>#N/A</v>
      </c>
      <c r="DN274" s="6" t="e">
        <f t="shared" si="334"/>
        <v>#N/A</v>
      </c>
      <c r="DP274" s="6" t="str">
        <f t="shared" si="375"/>
        <v/>
      </c>
      <c r="DQ274" s="293">
        <f t="shared" ca="1" si="329"/>
        <v>268</v>
      </c>
      <c r="DR274" s="6" t="str">
        <f t="shared" ref="DR274:DR337" ca="1" si="394">VLOOKUP(DQ274,BN:BT,7,FALSE)</f>
        <v>x</v>
      </c>
      <c r="DU274" s="293" t="e">
        <f t="shared" ref="DU274:DU337" ca="1" si="395">MATCH($DU$12,OFFSET(OFFSET($P$17,DU273,0),,,$DU$13-DU273),0)+DU273</f>
        <v>#N/A</v>
      </c>
      <c r="DV274" s="5"/>
      <c r="DW274" s="293" t="e">
        <f t="shared" ca="1" si="330"/>
        <v>#N/A</v>
      </c>
      <c r="DZ274" s="293" t="e">
        <f t="shared" ref="DZ274:DZ337" ca="1" si="396">MATCH($DZ$14,OFFSET(OFFSET($H$17,DZ273,0),,,$DU$13-DZ273),0)+DZ273</f>
        <v>#N/A</v>
      </c>
      <c r="EA274" s="293" t="e">
        <f t="shared" ref="EA274:EA337" ca="1" si="397">MATCH($EA$13,OFFSET(OFFSET($H$17,EA273,0),,,$DU$13-EA273),0)+EA273</f>
        <v>#N/A</v>
      </c>
      <c r="EB274" s="293" t="e">
        <f t="shared" ref="EB274:EB337" ca="1" si="398">MATCH($EB$13,OFFSET(OFFSET($BB$17,EB273,0),,,$DU$13-EB273),0)+EB273</f>
        <v>#N/A</v>
      </c>
      <c r="EE274" s="6" t="str">
        <f t="shared" ref="EE274:EE337" si="399">VLOOKUP(BQ274,$F$17:$BC$1999,50,FALSE)</f>
        <v/>
      </c>
      <c r="EF274" s="293" t="e">
        <f t="shared" ref="EF274:EF337" ca="1" si="400">MATCH($EE$13,OFFSET(OFFSET($EE$17,EF273,0),,,$DU$13-EF273),0)+EF273</f>
        <v>#N/A</v>
      </c>
      <c r="EG274" s="6" t="e">
        <f t="shared" ca="1" si="376"/>
        <v>#N/A</v>
      </c>
    </row>
    <row r="275" spans="3:137" x14ac:dyDescent="0.2">
      <c r="C275" s="75"/>
      <c r="D275" s="184" t="str">
        <f t="shared" si="339"/>
        <v/>
      </c>
      <c r="E275" s="649" t="str">
        <f t="shared" si="332"/>
        <v/>
      </c>
      <c r="F275" s="607" t="str">
        <f t="shared" si="338"/>
        <v>x</v>
      </c>
      <c r="G275" s="650"/>
      <c r="H275" s="651"/>
      <c r="I275" s="651"/>
      <c r="J275" s="651"/>
      <c r="K275" s="652"/>
      <c r="L275" s="889"/>
      <c r="M275" s="889"/>
      <c r="N275" s="653"/>
      <c r="O275" s="651"/>
      <c r="P275" s="651"/>
      <c r="Q275" s="654"/>
      <c r="R275" s="655"/>
      <c r="S275" s="607" t="str">
        <f t="shared" si="340"/>
        <v/>
      </c>
      <c r="T275" s="656" t="str">
        <f t="shared" si="341"/>
        <v/>
      </c>
      <c r="U275" s="656" t="str">
        <f t="shared" si="377"/>
        <v/>
      </c>
      <c r="V275" s="656" t="str">
        <f t="shared" si="342"/>
        <v/>
      </c>
      <c r="W275" s="719"/>
      <c r="X275" s="660"/>
      <c r="Y275" s="656" t="str">
        <f t="shared" si="333"/>
        <v/>
      </c>
      <c r="Z275" s="659"/>
      <c r="AA275" s="654"/>
      <c r="AB275" s="656" t="str">
        <f t="shared" si="343"/>
        <v/>
      </c>
      <c r="AC275" s="661" t="str">
        <f t="shared" si="378"/>
        <v/>
      </c>
      <c r="AE275" s="658" t="str">
        <f t="shared" si="344"/>
        <v/>
      </c>
      <c r="AF275" s="659"/>
      <c r="AT275" s="805" t="str">
        <f t="shared" si="328"/>
        <v/>
      </c>
      <c r="AU275" t="str">
        <f t="shared" si="379"/>
        <v/>
      </c>
      <c r="AV275" s="6" t="str">
        <f t="shared" si="345"/>
        <v/>
      </c>
      <c r="AW275" s="317" t="str">
        <f t="shared" si="346"/>
        <v/>
      </c>
      <c r="AX275" s="158" t="str">
        <f t="shared" si="347"/>
        <v/>
      </c>
      <c r="AY275" s="158" t="str">
        <f t="shared" si="348"/>
        <v/>
      </c>
      <c r="AZ275" s="309" t="str">
        <f t="shared" si="337"/>
        <v/>
      </c>
      <c r="BA275" s="318" t="str">
        <f t="shared" si="349"/>
        <v/>
      </c>
      <c r="BB275" s="473" t="str">
        <f t="shared" si="350"/>
        <v/>
      </c>
      <c r="BC275" s="80" t="str">
        <f t="shared" si="326"/>
        <v/>
      </c>
      <c r="BD275" s="56">
        <f t="shared" si="351"/>
        <v>1</v>
      </c>
      <c r="BF275" s="56" t="str">
        <f t="shared" si="352"/>
        <v/>
      </c>
      <c r="BG275" s="56" t="str">
        <f t="shared" si="353"/>
        <v/>
      </c>
      <c r="BH275" s="6" t="str">
        <f t="shared" si="354"/>
        <v/>
      </c>
      <c r="BK275" s="6" t="str">
        <f t="shared" si="355"/>
        <v/>
      </c>
      <c r="BL275" s="56">
        <f t="shared" si="380"/>
        <v>999999</v>
      </c>
      <c r="BM275" s="183">
        <f t="shared" si="381"/>
        <v>99999.000001374996</v>
      </c>
      <c r="BN275" s="61">
        <v>259</v>
      </c>
      <c r="BO275" s="6">
        <f t="shared" si="356"/>
        <v>999999</v>
      </c>
      <c r="BP275" s="6">
        <f t="shared" si="357"/>
        <v>999999</v>
      </c>
      <c r="BQ275" s="6" t="str">
        <f t="shared" si="382"/>
        <v>x</v>
      </c>
      <c r="BR275" s="206">
        <f t="shared" si="358"/>
        <v>99999.000001374996</v>
      </c>
      <c r="BS275" s="6">
        <f t="shared" si="359"/>
        <v>99999.000001374996</v>
      </c>
      <c r="BT275" s="6" t="str">
        <f t="shared" si="383"/>
        <v>x</v>
      </c>
      <c r="BU275" s="6" t="str">
        <f t="shared" si="360"/>
        <v/>
      </c>
      <c r="BW275" s="82">
        <f t="shared" si="384"/>
        <v>9999999999</v>
      </c>
      <c r="BX275" s="80" t="str">
        <f t="shared" si="361"/>
        <v>x</v>
      </c>
      <c r="BY275" s="80" t="str">
        <f t="shared" si="362"/>
        <v/>
      </c>
      <c r="BZ275" s="56" t="str">
        <f t="shared" si="385"/>
        <v/>
      </c>
      <c r="CA275" s="56" t="str">
        <f t="shared" si="386"/>
        <v/>
      </c>
      <c r="CB275" s="88">
        <f t="shared" si="387"/>
        <v>0</v>
      </c>
      <c r="CC275" s="56" t="str">
        <f t="shared" si="363"/>
        <v/>
      </c>
      <c r="CD275" s="56"/>
      <c r="CE275" s="56"/>
      <c r="CF275" s="56"/>
      <c r="CG275" s="56"/>
      <c r="CH275" s="169">
        <f t="shared" si="388"/>
        <v>9999999999</v>
      </c>
      <c r="CI275" s="170">
        <f t="shared" si="389"/>
        <v>9999999999</v>
      </c>
      <c r="CJ275" s="171">
        <f t="shared" si="390"/>
        <v>9999999999</v>
      </c>
      <c r="CK275" s="172" t="str">
        <f t="shared" si="391"/>
        <v/>
      </c>
      <c r="CL275" s="173" t="str">
        <f t="shared" si="364"/>
        <v>x</v>
      </c>
      <c r="CN275" s="6" t="str">
        <f t="shared" si="392"/>
        <v/>
      </c>
      <c r="CO275" s="293" t="e">
        <f t="shared" ca="1" si="327"/>
        <v>#N/A</v>
      </c>
      <c r="CP275" s="6" t="e">
        <f t="shared" ca="1" si="393"/>
        <v>#N/A</v>
      </c>
      <c r="CQ275" s="61">
        <v>259</v>
      </c>
      <c r="CR275" s="6">
        <f t="shared" si="365"/>
        <v>0</v>
      </c>
      <c r="CS275" s="6">
        <f t="shared" si="366"/>
        <v>0</v>
      </c>
      <c r="CT275" s="56" t="str">
        <f t="shared" si="367"/>
        <v/>
      </c>
      <c r="CU275" s="76">
        <f t="shared" si="368"/>
        <v>0</v>
      </c>
      <c r="CV275" s="76">
        <f t="shared" si="369"/>
        <v>0</v>
      </c>
      <c r="CX275" s="6" t="str">
        <f t="shared" si="370"/>
        <v/>
      </c>
      <c r="CY275" s="6" t="str">
        <f t="shared" si="371"/>
        <v/>
      </c>
      <c r="CZ275" s="6" t="str">
        <f t="shared" si="372"/>
        <v/>
      </c>
      <c r="DG275" s="56" t="str">
        <f t="shared" si="373"/>
        <v/>
      </c>
      <c r="DH275" s="6">
        <f t="shared" si="374"/>
        <v>0</v>
      </c>
      <c r="DK275" s="6">
        <f t="shared" si="335"/>
        <v>0</v>
      </c>
      <c r="DL275" s="6" t="e">
        <f t="shared" si="336"/>
        <v>#N/A</v>
      </c>
      <c r="DN275" s="6" t="e">
        <f t="shared" si="334"/>
        <v>#N/A</v>
      </c>
      <c r="DP275" s="6" t="str">
        <f t="shared" si="375"/>
        <v/>
      </c>
      <c r="DQ275" s="293">
        <f t="shared" ca="1" si="329"/>
        <v>269</v>
      </c>
      <c r="DR275" s="6" t="str">
        <f t="shared" ca="1" si="394"/>
        <v>x</v>
      </c>
      <c r="DU275" s="293" t="e">
        <f t="shared" ca="1" si="395"/>
        <v>#N/A</v>
      </c>
      <c r="DV275" s="5"/>
      <c r="DW275" s="293" t="e">
        <f t="shared" ca="1" si="330"/>
        <v>#N/A</v>
      </c>
      <c r="DZ275" s="293" t="e">
        <f t="shared" ca="1" si="396"/>
        <v>#N/A</v>
      </c>
      <c r="EA275" s="293" t="e">
        <f t="shared" ca="1" si="397"/>
        <v>#N/A</v>
      </c>
      <c r="EB275" s="293" t="e">
        <f t="shared" ca="1" si="398"/>
        <v>#N/A</v>
      </c>
      <c r="EE275" s="6" t="str">
        <f t="shared" si="399"/>
        <v/>
      </c>
      <c r="EF275" s="293" t="e">
        <f t="shared" ca="1" si="400"/>
        <v>#N/A</v>
      </c>
      <c r="EG275" s="6" t="e">
        <f t="shared" ca="1" si="376"/>
        <v>#N/A</v>
      </c>
    </row>
    <row r="276" spans="3:137" x14ac:dyDescent="0.2">
      <c r="C276" s="75"/>
      <c r="D276" s="184" t="str">
        <f t="shared" si="339"/>
        <v/>
      </c>
      <c r="E276" s="649" t="str">
        <f t="shared" si="332"/>
        <v/>
      </c>
      <c r="F276" s="607" t="str">
        <f t="shared" si="338"/>
        <v>x</v>
      </c>
      <c r="G276" s="650"/>
      <c r="H276" s="651"/>
      <c r="I276" s="651"/>
      <c r="J276" s="651"/>
      <c r="K276" s="652"/>
      <c r="L276" s="889"/>
      <c r="M276" s="889"/>
      <c r="N276" s="653"/>
      <c r="O276" s="651"/>
      <c r="P276" s="651"/>
      <c r="Q276" s="654"/>
      <c r="R276" s="655"/>
      <c r="S276" s="607" t="str">
        <f t="shared" si="340"/>
        <v/>
      </c>
      <c r="T276" s="656" t="str">
        <f t="shared" si="341"/>
        <v/>
      </c>
      <c r="U276" s="656" t="str">
        <f t="shared" si="377"/>
        <v/>
      </c>
      <c r="V276" s="656" t="str">
        <f t="shared" si="342"/>
        <v/>
      </c>
      <c r="W276" s="719"/>
      <c r="X276" s="660"/>
      <c r="Y276" s="656" t="str">
        <f t="shared" si="333"/>
        <v/>
      </c>
      <c r="Z276" s="659"/>
      <c r="AA276" s="654"/>
      <c r="AB276" s="656" t="str">
        <f t="shared" si="343"/>
        <v/>
      </c>
      <c r="AC276" s="661" t="str">
        <f t="shared" si="378"/>
        <v/>
      </c>
      <c r="AE276" s="658" t="str">
        <f t="shared" si="344"/>
        <v/>
      </c>
      <c r="AF276" s="659"/>
      <c r="AT276" s="805" t="str">
        <f t="shared" si="328"/>
        <v/>
      </c>
      <c r="AU276" t="str">
        <f t="shared" si="379"/>
        <v/>
      </c>
      <c r="AV276" s="6" t="str">
        <f t="shared" si="345"/>
        <v/>
      </c>
      <c r="AW276" s="317" t="str">
        <f t="shared" si="346"/>
        <v/>
      </c>
      <c r="AX276" s="158" t="str">
        <f t="shared" si="347"/>
        <v/>
      </c>
      <c r="AY276" s="158" t="str">
        <f t="shared" si="348"/>
        <v/>
      </c>
      <c r="AZ276" s="309" t="str">
        <f t="shared" si="337"/>
        <v/>
      </c>
      <c r="BA276" s="318" t="str">
        <f t="shared" si="349"/>
        <v/>
      </c>
      <c r="BB276" s="473" t="str">
        <f t="shared" si="350"/>
        <v/>
      </c>
      <c r="BC276" s="80" t="str">
        <f t="shared" ref="BC276:BC339" si="401">IF(OR(H276="",H276="Oba",G276="",P276="",X276="",BD276=0),"",IF(OR(X276="3a",X276="3b",X276="4a",X276="4b"),"div",IF(H276="Ver","bet",IF(AND(OR(H276="Liq",H276="Mem"),AA276="bet"),"bet","vord"))))</f>
        <v/>
      </c>
      <c r="BD276" s="56">
        <f t="shared" si="351"/>
        <v>1</v>
      </c>
      <c r="BF276" s="56" t="str">
        <f t="shared" si="352"/>
        <v/>
      </c>
      <c r="BG276" s="56" t="str">
        <f t="shared" si="353"/>
        <v/>
      </c>
      <c r="BH276" s="6" t="str">
        <f t="shared" si="354"/>
        <v/>
      </c>
      <c r="BK276" s="6" t="str">
        <f t="shared" si="355"/>
        <v/>
      </c>
      <c r="BL276" s="56">
        <f t="shared" si="380"/>
        <v>999999</v>
      </c>
      <c r="BM276" s="183">
        <f t="shared" si="381"/>
        <v>99999.000001380002</v>
      </c>
      <c r="BN276" s="61">
        <v>260</v>
      </c>
      <c r="BO276" s="6">
        <f t="shared" si="356"/>
        <v>999999</v>
      </c>
      <c r="BP276" s="6">
        <f t="shared" si="357"/>
        <v>999999</v>
      </c>
      <c r="BQ276" s="6" t="str">
        <f t="shared" si="382"/>
        <v>x</v>
      </c>
      <c r="BR276" s="206">
        <f t="shared" si="358"/>
        <v>99999.000001380002</v>
      </c>
      <c r="BS276" s="6">
        <f t="shared" si="359"/>
        <v>99999.000001380002</v>
      </c>
      <c r="BT276" s="6" t="str">
        <f t="shared" si="383"/>
        <v>x</v>
      </c>
      <c r="BU276" s="6" t="str">
        <f t="shared" si="360"/>
        <v/>
      </c>
      <c r="BW276" s="82">
        <f t="shared" si="384"/>
        <v>9999999999</v>
      </c>
      <c r="BX276" s="80" t="str">
        <f t="shared" si="361"/>
        <v>x</v>
      </c>
      <c r="BY276" s="80" t="str">
        <f t="shared" si="362"/>
        <v/>
      </c>
      <c r="BZ276" s="56" t="str">
        <f t="shared" si="385"/>
        <v/>
      </c>
      <c r="CA276" s="56" t="str">
        <f t="shared" si="386"/>
        <v/>
      </c>
      <c r="CB276" s="88">
        <f t="shared" si="387"/>
        <v>0</v>
      </c>
      <c r="CC276" s="56" t="str">
        <f t="shared" si="363"/>
        <v/>
      </c>
      <c r="CD276" s="56"/>
      <c r="CE276" s="56"/>
      <c r="CF276" s="56"/>
      <c r="CG276" s="56"/>
      <c r="CH276" s="169">
        <f t="shared" si="388"/>
        <v>9999999999</v>
      </c>
      <c r="CI276" s="170">
        <f t="shared" si="389"/>
        <v>9999999999</v>
      </c>
      <c r="CJ276" s="171">
        <f t="shared" si="390"/>
        <v>9999999999</v>
      </c>
      <c r="CK276" s="172" t="str">
        <f t="shared" si="391"/>
        <v/>
      </c>
      <c r="CL276" s="173" t="str">
        <f t="shared" si="364"/>
        <v>x</v>
      </c>
      <c r="CN276" s="6" t="str">
        <f t="shared" si="392"/>
        <v/>
      </c>
      <c r="CO276" s="293" t="e">
        <f t="shared" ref="CO276:CO339" ca="1" si="402">MATCH($CO$13,OFFSET(OFFSET($CN$17,CO275,0),,,$DU$13-CO275),0)+CO275</f>
        <v>#N/A</v>
      </c>
      <c r="CP276" s="6" t="e">
        <f t="shared" ca="1" si="393"/>
        <v>#N/A</v>
      </c>
      <c r="CQ276" s="61">
        <v>260</v>
      </c>
      <c r="CR276" s="6">
        <f t="shared" si="365"/>
        <v>0</v>
      </c>
      <c r="CS276" s="6">
        <f t="shared" si="366"/>
        <v>0</v>
      </c>
      <c r="CT276" s="56" t="str">
        <f t="shared" si="367"/>
        <v/>
      </c>
      <c r="CU276" s="76">
        <f t="shared" si="368"/>
        <v>0</v>
      </c>
      <c r="CV276" s="76">
        <f t="shared" si="369"/>
        <v>0</v>
      </c>
      <c r="CX276" s="6" t="str">
        <f t="shared" si="370"/>
        <v/>
      </c>
      <c r="CY276" s="6" t="str">
        <f t="shared" si="371"/>
        <v/>
      </c>
      <c r="CZ276" s="6" t="str">
        <f t="shared" si="372"/>
        <v/>
      </c>
      <c r="DG276" s="56" t="str">
        <f t="shared" si="373"/>
        <v/>
      </c>
      <c r="DH276" s="6">
        <f t="shared" si="374"/>
        <v>0</v>
      </c>
      <c r="DK276" s="6">
        <f t="shared" si="335"/>
        <v>0</v>
      </c>
      <c r="DL276" s="6" t="e">
        <f t="shared" si="336"/>
        <v>#N/A</v>
      </c>
      <c r="DN276" s="6" t="e">
        <f t="shared" si="334"/>
        <v>#N/A</v>
      </c>
      <c r="DP276" s="6" t="str">
        <f t="shared" si="375"/>
        <v/>
      </c>
      <c r="DQ276" s="293">
        <f t="shared" ca="1" si="329"/>
        <v>270</v>
      </c>
      <c r="DR276" s="6" t="str">
        <f t="shared" ca="1" si="394"/>
        <v>x</v>
      </c>
      <c r="DU276" s="293" t="e">
        <f t="shared" ca="1" si="395"/>
        <v>#N/A</v>
      </c>
      <c r="DV276" s="5"/>
      <c r="DW276" s="293" t="e">
        <f t="shared" ca="1" si="330"/>
        <v>#N/A</v>
      </c>
      <c r="DZ276" s="293" t="e">
        <f t="shared" ca="1" si="396"/>
        <v>#N/A</v>
      </c>
      <c r="EA276" s="293" t="e">
        <f t="shared" ca="1" si="397"/>
        <v>#N/A</v>
      </c>
      <c r="EB276" s="293" t="e">
        <f t="shared" ca="1" si="398"/>
        <v>#N/A</v>
      </c>
      <c r="EE276" s="6" t="str">
        <f t="shared" si="399"/>
        <v/>
      </c>
      <c r="EF276" s="293" t="e">
        <f t="shared" ca="1" si="400"/>
        <v>#N/A</v>
      </c>
      <c r="EG276" s="6" t="e">
        <f t="shared" ca="1" si="376"/>
        <v>#N/A</v>
      </c>
    </row>
    <row r="277" spans="3:137" x14ac:dyDescent="0.2">
      <c r="C277" s="75"/>
      <c r="D277" s="184" t="str">
        <f t="shared" si="339"/>
        <v/>
      </c>
      <c r="E277" s="649" t="str">
        <f t="shared" si="332"/>
        <v/>
      </c>
      <c r="F277" s="607" t="str">
        <f t="shared" si="338"/>
        <v>x</v>
      </c>
      <c r="G277" s="650"/>
      <c r="H277" s="651"/>
      <c r="I277" s="651"/>
      <c r="J277" s="651"/>
      <c r="K277" s="652"/>
      <c r="L277" s="889"/>
      <c r="M277" s="889"/>
      <c r="N277" s="653"/>
      <c r="O277" s="651"/>
      <c r="P277" s="651"/>
      <c r="Q277" s="654"/>
      <c r="R277" s="655"/>
      <c r="S277" s="607" t="str">
        <f t="shared" si="340"/>
        <v/>
      </c>
      <c r="T277" s="656" t="str">
        <f t="shared" si="341"/>
        <v/>
      </c>
      <c r="U277" s="656" t="str">
        <f t="shared" si="377"/>
        <v/>
      </c>
      <c r="V277" s="656" t="str">
        <f t="shared" si="342"/>
        <v/>
      </c>
      <c r="W277" s="719"/>
      <c r="X277" s="660"/>
      <c r="Y277" s="656" t="str">
        <f t="shared" si="333"/>
        <v/>
      </c>
      <c r="Z277" s="659"/>
      <c r="AA277" s="654"/>
      <c r="AB277" s="656" t="str">
        <f t="shared" si="343"/>
        <v/>
      </c>
      <c r="AC277" s="661" t="str">
        <f t="shared" si="378"/>
        <v/>
      </c>
      <c r="AE277" s="658" t="str">
        <f t="shared" si="344"/>
        <v/>
      </c>
      <c r="AF277" s="659"/>
      <c r="AT277" s="805" t="str">
        <f t="shared" ref="AT277:AT340" si="403">IF(BB277="","",ROUND(SUMIF(CY:CY,CY277,CS:CS),3))</f>
        <v/>
      </c>
      <c r="AU277" t="str">
        <f t="shared" si="379"/>
        <v/>
      </c>
      <c r="AV277" s="6" t="str">
        <f t="shared" si="345"/>
        <v/>
      </c>
      <c r="AW277" s="317" t="str">
        <f t="shared" si="346"/>
        <v/>
      </c>
      <c r="AX277" s="158" t="str">
        <f t="shared" si="347"/>
        <v/>
      </c>
      <c r="AY277" s="158" t="str">
        <f t="shared" si="348"/>
        <v/>
      </c>
      <c r="AZ277" s="309" t="str">
        <f t="shared" si="337"/>
        <v/>
      </c>
      <c r="BA277" s="318" t="str">
        <f t="shared" si="349"/>
        <v/>
      </c>
      <c r="BB277" s="473" t="str">
        <f t="shared" si="350"/>
        <v/>
      </c>
      <c r="BC277" s="80" t="str">
        <f t="shared" si="401"/>
        <v/>
      </c>
      <c r="BD277" s="56">
        <f t="shared" si="351"/>
        <v>1</v>
      </c>
      <c r="BF277" s="56" t="str">
        <f t="shared" si="352"/>
        <v/>
      </c>
      <c r="BG277" s="56" t="str">
        <f t="shared" si="353"/>
        <v/>
      </c>
      <c r="BH277" s="6" t="str">
        <f t="shared" si="354"/>
        <v/>
      </c>
      <c r="BK277" s="6" t="str">
        <f t="shared" si="355"/>
        <v/>
      </c>
      <c r="BL277" s="56">
        <f t="shared" si="380"/>
        <v>999999</v>
      </c>
      <c r="BM277" s="183">
        <f t="shared" si="381"/>
        <v>99999.000001384993</v>
      </c>
      <c r="BN277" s="61">
        <v>261</v>
      </c>
      <c r="BO277" s="6">
        <f t="shared" si="356"/>
        <v>999999</v>
      </c>
      <c r="BP277" s="6">
        <f t="shared" si="357"/>
        <v>999999</v>
      </c>
      <c r="BQ277" s="6" t="str">
        <f t="shared" si="382"/>
        <v>x</v>
      </c>
      <c r="BR277" s="206">
        <f t="shared" si="358"/>
        <v>99999.000001384993</v>
      </c>
      <c r="BS277" s="6">
        <f t="shared" si="359"/>
        <v>99999.000001384993</v>
      </c>
      <c r="BT277" s="6" t="str">
        <f t="shared" si="383"/>
        <v>x</v>
      </c>
      <c r="BU277" s="6" t="str">
        <f t="shared" si="360"/>
        <v/>
      </c>
      <c r="BW277" s="82">
        <f t="shared" si="384"/>
        <v>9999999999</v>
      </c>
      <c r="BX277" s="80" t="str">
        <f t="shared" si="361"/>
        <v>x</v>
      </c>
      <c r="BY277" s="80" t="str">
        <f t="shared" si="362"/>
        <v/>
      </c>
      <c r="BZ277" s="56" t="str">
        <f t="shared" si="385"/>
        <v/>
      </c>
      <c r="CA277" s="56" t="str">
        <f t="shared" si="386"/>
        <v/>
      </c>
      <c r="CB277" s="88">
        <f t="shared" si="387"/>
        <v>0</v>
      </c>
      <c r="CC277" s="56" t="str">
        <f t="shared" si="363"/>
        <v/>
      </c>
      <c r="CD277" s="56"/>
      <c r="CE277" s="56"/>
      <c r="CF277" s="56"/>
      <c r="CG277" s="56"/>
      <c r="CH277" s="169">
        <f t="shared" si="388"/>
        <v>9999999999</v>
      </c>
      <c r="CI277" s="170">
        <f t="shared" si="389"/>
        <v>9999999999</v>
      </c>
      <c r="CJ277" s="171">
        <f t="shared" si="390"/>
        <v>9999999999</v>
      </c>
      <c r="CK277" s="172" t="str">
        <f t="shared" si="391"/>
        <v/>
      </c>
      <c r="CL277" s="173" t="str">
        <f t="shared" si="364"/>
        <v>x</v>
      </c>
      <c r="CN277" s="6" t="str">
        <f t="shared" si="392"/>
        <v/>
      </c>
      <c r="CO277" s="293" t="e">
        <f t="shared" ca="1" si="402"/>
        <v>#N/A</v>
      </c>
      <c r="CP277" s="6" t="e">
        <f t="shared" ca="1" si="393"/>
        <v>#N/A</v>
      </c>
      <c r="CQ277" s="61">
        <v>261</v>
      </c>
      <c r="CR277" s="6">
        <f t="shared" si="365"/>
        <v>0</v>
      </c>
      <c r="CS277" s="6">
        <f t="shared" si="366"/>
        <v>0</v>
      </c>
      <c r="CT277" s="56" t="str">
        <f t="shared" si="367"/>
        <v/>
      </c>
      <c r="CU277" s="76">
        <f t="shared" si="368"/>
        <v>0</v>
      </c>
      <c r="CV277" s="76">
        <f t="shared" si="369"/>
        <v>0</v>
      </c>
      <c r="CX277" s="6" t="str">
        <f t="shared" si="370"/>
        <v/>
      </c>
      <c r="CY277" s="6" t="str">
        <f t="shared" si="371"/>
        <v/>
      </c>
      <c r="CZ277" s="6" t="str">
        <f t="shared" si="372"/>
        <v/>
      </c>
      <c r="DG277" s="56" t="str">
        <f t="shared" si="373"/>
        <v/>
      </c>
      <c r="DH277" s="6">
        <f t="shared" si="374"/>
        <v>0</v>
      </c>
      <c r="DK277" s="6">
        <f t="shared" si="335"/>
        <v>0</v>
      </c>
      <c r="DL277" s="6" t="e">
        <f t="shared" si="336"/>
        <v>#N/A</v>
      </c>
      <c r="DN277" s="6" t="e">
        <f t="shared" si="334"/>
        <v>#N/A</v>
      </c>
      <c r="DP277" s="6" t="str">
        <f t="shared" si="375"/>
        <v/>
      </c>
      <c r="DQ277" s="293">
        <f t="shared" ref="DQ277:DQ340" ca="1" si="404">MATCH($DP$12,OFFSET(OFFSET($DP$17,DQ276,0),,,$DU$13-DQ276),0)+DQ276</f>
        <v>271</v>
      </c>
      <c r="DR277" s="6" t="str">
        <f t="shared" ca="1" si="394"/>
        <v>x</v>
      </c>
      <c r="DU277" s="293" t="e">
        <f t="shared" ca="1" si="395"/>
        <v>#N/A</v>
      </c>
      <c r="DV277" s="5"/>
      <c r="DW277" s="293" t="e">
        <f t="shared" ca="1" si="330"/>
        <v>#N/A</v>
      </c>
      <c r="DZ277" s="293" t="e">
        <f t="shared" ca="1" si="396"/>
        <v>#N/A</v>
      </c>
      <c r="EA277" s="293" t="e">
        <f t="shared" ca="1" si="397"/>
        <v>#N/A</v>
      </c>
      <c r="EB277" s="293" t="e">
        <f t="shared" ca="1" si="398"/>
        <v>#N/A</v>
      </c>
      <c r="EE277" s="6" t="str">
        <f t="shared" si="399"/>
        <v/>
      </c>
      <c r="EF277" s="293" t="e">
        <f t="shared" ca="1" si="400"/>
        <v>#N/A</v>
      </c>
      <c r="EG277" s="6" t="e">
        <f t="shared" ca="1" si="376"/>
        <v>#N/A</v>
      </c>
    </row>
    <row r="278" spans="3:137" x14ac:dyDescent="0.2">
      <c r="C278" s="75"/>
      <c r="D278" s="184" t="str">
        <f t="shared" si="339"/>
        <v/>
      </c>
      <c r="E278" s="649" t="str">
        <f t="shared" si="332"/>
        <v/>
      </c>
      <c r="F278" s="607" t="str">
        <f t="shared" si="338"/>
        <v>x</v>
      </c>
      <c r="G278" s="650"/>
      <c r="H278" s="651"/>
      <c r="I278" s="651"/>
      <c r="J278" s="651"/>
      <c r="K278" s="652"/>
      <c r="L278" s="889"/>
      <c r="M278" s="889"/>
      <c r="N278" s="653"/>
      <c r="O278" s="651"/>
      <c r="P278" s="651"/>
      <c r="Q278" s="654"/>
      <c r="R278" s="655"/>
      <c r="S278" s="607" t="str">
        <f t="shared" si="340"/>
        <v/>
      </c>
      <c r="T278" s="656" t="str">
        <f t="shared" si="341"/>
        <v/>
      </c>
      <c r="U278" s="656" t="str">
        <f t="shared" si="377"/>
        <v/>
      </c>
      <c r="V278" s="656" t="str">
        <f t="shared" si="342"/>
        <v/>
      </c>
      <c r="W278" s="719"/>
      <c r="X278" s="660"/>
      <c r="Y278" s="656" t="str">
        <f t="shared" si="333"/>
        <v/>
      </c>
      <c r="Z278" s="659"/>
      <c r="AA278" s="654"/>
      <c r="AB278" s="656" t="str">
        <f t="shared" si="343"/>
        <v/>
      </c>
      <c r="AC278" s="661" t="str">
        <f t="shared" si="378"/>
        <v/>
      </c>
      <c r="AE278" s="658" t="str">
        <f t="shared" si="344"/>
        <v/>
      </c>
      <c r="AF278" s="659"/>
      <c r="AT278" s="805" t="str">
        <f t="shared" si="403"/>
        <v/>
      </c>
      <c r="AU278" t="str">
        <f t="shared" si="379"/>
        <v/>
      </c>
      <c r="AV278" s="6" t="str">
        <f t="shared" si="345"/>
        <v/>
      </c>
      <c r="AW278" s="317" t="str">
        <f t="shared" si="346"/>
        <v/>
      </c>
      <c r="AX278" s="158" t="str">
        <f t="shared" si="347"/>
        <v/>
      </c>
      <c r="AY278" s="158" t="str">
        <f t="shared" si="348"/>
        <v/>
      </c>
      <c r="AZ278" s="309" t="str">
        <f t="shared" si="337"/>
        <v/>
      </c>
      <c r="BA278" s="318" t="str">
        <f t="shared" si="349"/>
        <v/>
      </c>
      <c r="BB278" s="473" t="str">
        <f t="shared" si="350"/>
        <v/>
      </c>
      <c r="BC278" s="80" t="str">
        <f t="shared" si="401"/>
        <v/>
      </c>
      <c r="BD278" s="56">
        <f t="shared" si="351"/>
        <v>1</v>
      </c>
      <c r="BF278" s="56" t="str">
        <f t="shared" si="352"/>
        <v/>
      </c>
      <c r="BG278" s="56" t="str">
        <f t="shared" si="353"/>
        <v/>
      </c>
      <c r="BH278" s="6" t="str">
        <f t="shared" si="354"/>
        <v/>
      </c>
      <c r="BK278" s="6" t="str">
        <f t="shared" si="355"/>
        <v/>
      </c>
      <c r="BL278" s="56">
        <f t="shared" si="380"/>
        <v>999999</v>
      </c>
      <c r="BM278" s="183">
        <f t="shared" si="381"/>
        <v>99999.000001389999</v>
      </c>
      <c r="BN278" s="61">
        <v>262</v>
      </c>
      <c r="BO278" s="6">
        <f t="shared" si="356"/>
        <v>999999</v>
      </c>
      <c r="BP278" s="6">
        <f t="shared" si="357"/>
        <v>999999</v>
      </c>
      <c r="BQ278" s="6" t="str">
        <f t="shared" si="382"/>
        <v>x</v>
      </c>
      <c r="BR278" s="206">
        <f t="shared" si="358"/>
        <v>99999.000001389999</v>
      </c>
      <c r="BS278" s="6">
        <f t="shared" si="359"/>
        <v>99999.000001389999</v>
      </c>
      <c r="BT278" s="6" t="str">
        <f t="shared" si="383"/>
        <v>x</v>
      </c>
      <c r="BU278" s="6" t="str">
        <f t="shared" si="360"/>
        <v/>
      </c>
      <c r="BW278" s="82">
        <f t="shared" si="384"/>
        <v>9999999999</v>
      </c>
      <c r="BX278" s="80" t="str">
        <f t="shared" si="361"/>
        <v>x</v>
      </c>
      <c r="BY278" s="80" t="str">
        <f t="shared" si="362"/>
        <v/>
      </c>
      <c r="BZ278" s="56" t="str">
        <f t="shared" si="385"/>
        <v/>
      </c>
      <c r="CA278" s="56" t="str">
        <f t="shared" si="386"/>
        <v/>
      </c>
      <c r="CB278" s="88">
        <f t="shared" si="387"/>
        <v>0</v>
      </c>
      <c r="CC278" s="56" t="str">
        <f t="shared" si="363"/>
        <v/>
      </c>
      <c r="CD278" s="56"/>
      <c r="CE278" s="56"/>
      <c r="CF278" s="56"/>
      <c r="CG278" s="56"/>
      <c r="CH278" s="169">
        <f t="shared" si="388"/>
        <v>9999999999</v>
      </c>
      <c r="CI278" s="170">
        <f t="shared" si="389"/>
        <v>9999999999</v>
      </c>
      <c r="CJ278" s="171">
        <f t="shared" si="390"/>
        <v>9999999999</v>
      </c>
      <c r="CK278" s="172" t="str">
        <f t="shared" si="391"/>
        <v/>
      </c>
      <c r="CL278" s="173" t="str">
        <f t="shared" si="364"/>
        <v>x</v>
      </c>
      <c r="CN278" s="6" t="str">
        <f t="shared" si="392"/>
        <v/>
      </c>
      <c r="CO278" s="293" t="e">
        <f t="shared" ca="1" si="402"/>
        <v>#N/A</v>
      </c>
      <c r="CP278" s="6" t="e">
        <f t="shared" ca="1" si="393"/>
        <v>#N/A</v>
      </c>
      <c r="CQ278" s="61">
        <v>262</v>
      </c>
      <c r="CR278" s="6">
        <f t="shared" si="365"/>
        <v>0</v>
      </c>
      <c r="CS278" s="6">
        <f t="shared" si="366"/>
        <v>0</v>
      </c>
      <c r="CT278" s="56" t="str">
        <f t="shared" si="367"/>
        <v/>
      </c>
      <c r="CU278" s="76">
        <f t="shared" si="368"/>
        <v>0</v>
      </c>
      <c r="CV278" s="76">
        <f t="shared" si="369"/>
        <v>0</v>
      </c>
      <c r="CX278" s="6" t="str">
        <f t="shared" si="370"/>
        <v/>
      </c>
      <c r="CY278" s="6" t="str">
        <f t="shared" si="371"/>
        <v/>
      </c>
      <c r="CZ278" s="6" t="str">
        <f t="shared" si="372"/>
        <v/>
      </c>
      <c r="DG278" s="56" t="str">
        <f t="shared" si="373"/>
        <v/>
      </c>
      <c r="DH278" s="6">
        <f t="shared" si="374"/>
        <v>0</v>
      </c>
      <c r="DK278" s="6">
        <f t="shared" si="335"/>
        <v>0</v>
      </c>
      <c r="DL278" s="6" t="e">
        <f t="shared" si="336"/>
        <v>#N/A</v>
      </c>
      <c r="DN278" s="6" t="e">
        <f t="shared" si="334"/>
        <v>#N/A</v>
      </c>
      <c r="DP278" s="6" t="str">
        <f t="shared" si="375"/>
        <v/>
      </c>
      <c r="DQ278" s="293">
        <f t="shared" ca="1" si="404"/>
        <v>272</v>
      </c>
      <c r="DR278" s="6" t="str">
        <f t="shared" ca="1" si="394"/>
        <v>x</v>
      </c>
      <c r="DU278" s="293" t="e">
        <f t="shared" ca="1" si="395"/>
        <v>#N/A</v>
      </c>
      <c r="DV278" s="5"/>
      <c r="DW278" s="293" t="e">
        <f t="shared" ca="1" si="330"/>
        <v>#N/A</v>
      </c>
      <c r="DZ278" s="293" t="e">
        <f t="shared" ca="1" si="396"/>
        <v>#N/A</v>
      </c>
      <c r="EA278" s="293" t="e">
        <f t="shared" ca="1" si="397"/>
        <v>#N/A</v>
      </c>
      <c r="EB278" s="293" t="e">
        <f t="shared" ca="1" si="398"/>
        <v>#N/A</v>
      </c>
      <c r="EE278" s="6" t="str">
        <f t="shared" si="399"/>
        <v/>
      </c>
      <c r="EF278" s="293" t="e">
        <f t="shared" ca="1" si="400"/>
        <v>#N/A</v>
      </c>
      <c r="EG278" s="6" t="e">
        <f t="shared" ca="1" si="376"/>
        <v>#N/A</v>
      </c>
    </row>
    <row r="279" spans="3:137" x14ac:dyDescent="0.2">
      <c r="C279" s="75"/>
      <c r="D279" s="184" t="str">
        <f t="shared" si="339"/>
        <v/>
      </c>
      <c r="E279" s="649" t="str">
        <f t="shared" si="332"/>
        <v/>
      </c>
      <c r="F279" s="607" t="str">
        <f t="shared" si="338"/>
        <v>x</v>
      </c>
      <c r="G279" s="650"/>
      <c r="H279" s="651"/>
      <c r="I279" s="651"/>
      <c r="J279" s="651"/>
      <c r="K279" s="652"/>
      <c r="L279" s="889"/>
      <c r="M279" s="889"/>
      <c r="N279" s="653"/>
      <c r="O279" s="651"/>
      <c r="P279" s="651"/>
      <c r="Q279" s="654"/>
      <c r="R279" s="655"/>
      <c r="S279" s="607" t="str">
        <f t="shared" si="340"/>
        <v/>
      </c>
      <c r="T279" s="656" t="str">
        <f t="shared" si="341"/>
        <v/>
      </c>
      <c r="U279" s="656" t="str">
        <f t="shared" si="377"/>
        <v/>
      </c>
      <c r="V279" s="656" t="str">
        <f t="shared" si="342"/>
        <v/>
      </c>
      <c r="W279" s="719"/>
      <c r="X279" s="660"/>
      <c r="Y279" s="656" t="str">
        <f t="shared" si="333"/>
        <v/>
      </c>
      <c r="Z279" s="659"/>
      <c r="AA279" s="654"/>
      <c r="AB279" s="656" t="str">
        <f t="shared" si="343"/>
        <v/>
      </c>
      <c r="AC279" s="661" t="str">
        <f t="shared" si="378"/>
        <v/>
      </c>
      <c r="AE279" s="658" t="str">
        <f t="shared" si="344"/>
        <v/>
      </c>
      <c r="AF279" s="659"/>
      <c r="AT279" s="805" t="str">
        <f t="shared" si="403"/>
        <v/>
      </c>
      <c r="AU279" t="str">
        <f t="shared" si="379"/>
        <v/>
      </c>
      <c r="AV279" s="6" t="str">
        <f t="shared" si="345"/>
        <v/>
      </c>
      <c r="AW279" s="317" t="str">
        <f t="shared" si="346"/>
        <v/>
      </c>
      <c r="AX279" s="158" t="str">
        <f t="shared" si="347"/>
        <v/>
      </c>
      <c r="AY279" s="158" t="str">
        <f t="shared" si="348"/>
        <v/>
      </c>
      <c r="AZ279" s="309" t="str">
        <f t="shared" si="337"/>
        <v/>
      </c>
      <c r="BA279" s="318" t="str">
        <f t="shared" si="349"/>
        <v/>
      </c>
      <c r="BB279" s="473" t="str">
        <f t="shared" si="350"/>
        <v/>
      </c>
      <c r="BC279" s="80" t="str">
        <f t="shared" si="401"/>
        <v/>
      </c>
      <c r="BD279" s="56">
        <f t="shared" si="351"/>
        <v>1</v>
      </c>
      <c r="BF279" s="56" t="str">
        <f t="shared" si="352"/>
        <v/>
      </c>
      <c r="BG279" s="56" t="str">
        <f t="shared" si="353"/>
        <v/>
      </c>
      <c r="BH279" s="6" t="str">
        <f t="shared" si="354"/>
        <v/>
      </c>
      <c r="BK279" s="6" t="str">
        <f t="shared" si="355"/>
        <v/>
      </c>
      <c r="BL279" s="56">
        <f t="shared" si="380"/>
        <v>999999</v>
      </c>
      <c r="BM279" s="183">
        <f t="shared" si="381"/>
        <v>99999.000001395005</v>
      </c>
      <c r="BN279" s="61">
        <v>263</v>
      </c>
      <c r="BO279" s="6">
        <f t="shared" si="356"/>
        <v>999999</v>
      </c>
      <c r="BP279" s="6">
        <f t="shared" si="357"/>
        <v>999999</v>
      </c>
      <c r="BQ279" s="6" t="str">
        <f t="shared" si="382"/>
        <v>x</v>
      </c>
      <c r="BR279" s="206">
        <f t="shared" si="358"/>
        <v>99999.000001395005</v>
      </c>
      <c r="BS279" s="6">
        <f t="shared" si="359"/>
        <v>99999.000001395005</v>
      </c>
      <c r="BT279" s="6" t="str">
        <f t="shared" si="383"/>
        <v>x</v>
      </c>
      <c r="BU279" s="6" t="str">
        <f t="shared" si="360"/>
        <v/>
      </c>
      <c r="BW279" s="82">
        <f t="shared" si="384"/>
        <v>9999999999</v>
      </c>
      <c r="BX279" s="80" t="str">
        <f t="shared" si="361"/>
        <v>x</v>
      </c>
      <c r="BY279" s="80" t="str">
        <f t="shared" si="362"/>
        <v/>
      </c>
      <c r="BZ279" s="56" t="str">
        <f t="shared" si="385"/>
        <v/>
      </c>
      <c r="CA279" s="56" t="str">
        <f t="shared" si="386"/>
        <v/>
      </c>
      <c r="CB279" s="88">
        <f t="shared" si="387"/>
        <v>0</v>
      </c>
      <c r="CC279" s="56" t="str">
        <f t="shared" si="363"/>
        <v/>
      </c>
      <c r="CD279" s="56"/>
      <c r="CE279" s="56"/>
      <c r="CF279" s="56"/>
      <c r="CG279" s="56"/>
      <c r="CH279" s="169">
        <f t="shared" si="388"/>
        <v>9999999999</v>
      </c>
      <c r="CI279" s="170">
        <f t="shared" si="389"/>
        <v>9999999999</v>
      </c>
      <c r="CJ279" s="171">
        <f t="shared" si="390"/>
        <v>9999999999</v>
      </c>
      <c r="CK279" s="172" t="str">
        <f t="shared" si="391"/>
        <v/>
      </c>
      <c r="CL279" s="173" t="str">
        <f t="shared" si="364"/>
        <v>x</v>
      </c>
      <c r="CN279" s="6" t="str">
        <f t="shared" si="392"/>
        <v/>
      </c>
      <c r="CO279" s="293" t="e">
        <f t="shared" ca="1" si="402"/>
        <v>#N/A</v>
      </c>
      <c r="CP279" s="6" t="e">
        <f t="shared" ca="1" si="393"/>
        <v>#N/A</v>
      </c>
      <c r="CQ279" s="61">
        <v>263</v>
      </c>
      <c r="CR279" s="6">
        <f t="shared" si="365"/>
        <v>0</v>
      </c>
      <c r="CS279" s="6">
        <f t="shared" si="366"/>
        <v>0</v>
      </c>
      <c r="CT279" s="56" t="str">
        <f t="shared" si="367"/>
        <v/>
      </c>
      <c r="CU279" s="76">
        <f t="shared" si="368"/>
        <v>0</v>
      </c>
      <c r="CV279" s="76">
        <f t="shared" si="369"/>
        <v>0</v>
      </c>
      <c r="CX279" s="6" t="str">
        <f t="shared" si="370"/>
        <v/>
      </c>
      <c r="CY279" s="6" t="str">
        <f t="shared" si="371"/>
        <v/>
      </c>
      <c r="CZ279" s="6" t="str">
        <f t="shared" si="372"/>
        <v/>
      </c>
      <c r="DG279" s="56" t="str">
        <f t="shared" si="373"/>
        <v/>
      </c>
      <c r="DH279" s="6">
        <f t="shared" si="374"/>
        <v>0</v>
      </c>
      <c r="DK279" s="6">
        <f t="shared" si="335"/>
        <v>0</v>
      </c>
      <c r="DL279" s="6" t="e">
        <f t="shared" si="336"/>
        <v>#N/A</v>
      </c>
      <c r="DN279" s="6" t="e">
        <f t="shared" si="334"/>
        <v>#N/A</v>
      </c>
      <c r="DP279" s="6" t="str">
        <f t="shared" si="375"/>
        <v/>
      </c>
      <c r="DQ279" s="293">
        <f t="shared" ca="1" si="404"/>
        <v>273</v>
      </c>
      <c r="DR279" s="6" t="str">
        <f t="shared" ca="1" si="394"/>
        <v>x</v>
      </c>
      <c r="DU279" s="293" t="e">
        <f t="shared" ca="1" si="395"/>
        <v>#N/A</v>
      </c>
      <c r="DV279" s="5"/>
      <c r="DW279" s="293" t="e">
        <f t="shared" ref="DW279:DW342" ca="1" si="405">MATCH($DW$12,OFFSET(OFFSET($CT$17,DW278,0),,,$DU$13-DW278),0)+DW278</f>
        <v>#N/A</v>
      </c>
      <c r="DZ279" s="293" t="e">
        <f t="shared" ca="1" si="396"/>
        <v>#N/A</v>
      </c>
      <c r="EA279" s="293" t="e">
        <f t="shared" ca="1" si="397"/>
        <v>#N/A</v>
      </c>
      <c r="EB279" s="293" t="e">
        <f t="shared" ca="1" si="398"/>
        <v>#N/A</v>
      </c>
      <c r="EE279" s="6" t="str">
        <f t="shared" si="399"/>
        <v/>
      </c>
      <c r="EF279" s="293" t="e">
        <f t="shared" ca="1" si="400"/>
        <v>#N/A</v>
      </c>
      <c r="EG279" s="6" t="e">
        <f t="shared" ca="1" si="376"/>
        <v>#N/A</v>
      </c>
    </row>
    <row r="280" spans="3:137" x14ac:dyDescent="0.2">
      <c r="C280" s="75"/>
      <c r="D280" s="184" t="str">
        <f t="shared" si="339"/>
        <v/>
      </c>
      <c r="E280" s="649" t="str">
        <f t="shared" si="332"/>
        <v/>
      </c>
      <c r="F280" s="607" t="str">
        <f t="shared" si="338"/>
        <v>x</v>
      </c>
      <c r="G280" s="650"/>
      <c r="H280" s="651"/>
      <c r="I280" s="651"/>
      <c r="J280" s="651"/>
      <c r="K280" s="652"/>
      <c r="L280" s="889"/>
      <c r="M280" s="889"/>
      <c r="N280" s="653"/>
      <c r="O280" s="651"/>
      <c r="P280" s="651"/>
      <c r="Q280" s="654"/>
      <c r="R280" s="655"/>
      <c r="S280" s="607" t="str">
        <f t="shared" si="340"/>
        <v/>
      </c>
      <c r="T280" s="656" t="str">
        <f t="shared" si="341"/>
        <v/>
      </c>
      <c r="U280" s="656" t="str">
        <f t="shared" si="377"/>
        <v/>
      </c>
      <c r="V280" s="656" t="str">
        <f t="shared" si="342"/>
        <v/>
      </c>
      <c r="W280" s="719"/>
      <c r="X280" s="660"/>
      <c r="Y280" s="656" t="str">
        <f t="shared" si="333"/>
        <v/>
      </c>
      <c r="Z280" s="659"/>
      <c r="AA280" s="654"/>
      <c r="AB280" s="656" t="str">
        <f t="shared" si="343"/>
        <v/>
      </c>
      <c r="AC280" s="661" t="str">
        <f t="shared" si="378"/>
        <v/>
      </c>
      <c r="AE280" s="658" t="str">
        <f t="shared" si="344"/>
        <v/>
      </c>
      <c r="AF280" s="659"/>
      <c r="AT280" s="805" t="str">
        <f t="shared" si="403"/>
        <v/>
      </c>
      <c r="AU280" t="str">
        <f t="shared" si="379"/>
        <v/>
      </c>
      <c r="AV280" s="6" t="str">
        <f t="shared" si="345"/>
        <v/>
      </c>
      <c r="AW280" s="317" t="str">
        <f t="shared" si="346"/>
        <v/>
      </c>
      <c r="AX280" s="158" t="str">
        <f t="shared" si="347"/>
        <v/>
      </c>
      <c r="AY280" s="158" t="str">
        <f t="shared" si="348"/>
        <v/>
      </c>
      <c r="AZ280" s="309" t="str">
        <f t="shared" si="337"/>
        <v/>
      </c>
      <c r="BA280" s="318" t="str">
        <f t="shared" si="349"/>
        <v/>
      </c>
      <c r="BB280" s="473" t="str">
        <f t="shared" si="350"/>
        <v/>
      </c>
      <c r="BC280" s="80" t="str">
        <f t="shared" si="401"/>
        <v/>
      </c>
      <c r="BD280" s="56">
        <f t="shared" si="351"/>
        <v>1</v>
      </c>
      <c r="BF280" s="56" t="str">
        <f t="shared" si="352"/>
        <v/>
      </c>
      <c r="BG280" s="56" t="str">
        <f t="shared" si="353"/>
        <v/>
      </c>
      <c r="BH280" s="6" t="str">
        <f t="shared" si="354"/>
        <v/>
      </c>
      <c r="BK280" s="6" t="str">
        <f t="shared" si="355"/>
        <v/>
      </c>
      <c r="BL280" s="56">
        <f t="shared" si="380"/>
        <v>999999</v>
      </c>
      <c r="BM280" s="183">
        <f t="shared" si="381"/>
        <v>99999.000001399996</v>
      </c>
      <c r="BN280" s="61">
        <v>264</v>
      </c>
      <c r="BO280" s="6">
        <f t="shared" si="356"/>
        <v>999999</v>
      </c>
      <c r="BP280" s="6">
        <f t="shared" si="357"/>
        <v>999999</v>
      </c>
      <c r="BQ280" s="6" t="str">
        <f t="shared" si="382"/>
        <v>x</v>
      </c>
      <c r="BR280" s="206">
        <f t="shared" si="358"/>
        <v>99999.000001399996</v>
      </c>
      <c r="BS280" s="6">
        <f t="shared" si="359"/>
        <v>99999.000001399996</v>
      </c>
      <c r="BT280" s="6" t="str">
        <f t="shared" si="383"/>
        <v>x</v>
      </c>
      <c r="BU280" s="6" t="str">
        <f t="shared" si="360"/>
        <v/>
      </c>
      <c r="BW280" s="82">
        <f t="shared" si="384"/>
        <v>9999999999</v>
      </c>
      <c r="BX280" s="80" t="str">
        <f t="shared" si="361"/>
        <v>x</v>
      </c>
      <c r="BY280" s="80" t="str">
        <f t="shared" si="362"/>
        <v/>
      </c>
      <c r="BZ280" s="56" t="str">
        <f t="shared" si="385"/>
        <v/>
      </c>
      <c r="CA280" s="56" t="str">
        <f t="shared" si="386"/>
        <v/>
      </c>
      <c r="CB280" s="88">
        <f t="shared" si="387"/>
        <v>0</v>
      </c>
      <c r="CC280" s="56" t="str">
        <f t="shared" si="363"/>
        <v/>
      </c>
      <c r="CD280" s="56"/>
      <c r="CE280" s="56"/>
      <c r="CF280" s="56"/>
      <c r="CG280" s="56"/>
      <c r="CH280" s="169">
        <f t="shared" si="388"/>
        <v>9999999999</v>
      </c>
      <c r="CI280" s="170">
        <f t="shared" si="389"/>
        <v>9999999999</v>
      </c>
      <c r="CJ280" s="171">
        <f t="shared" si="390"/>
        <v>9999999999</v>
      </c>
      <c r="CK280" s="172" t="str">
        <f t="shared" si="391"/>
        <v/>
      </c>
      <c r="CL280" s="173" t="str">
        <f t="shared" si="364"/>
        <v>x</v>
      </c>
      <c r="CN280" s="6" t="str">
        <f t="shared" si="392"/>
        <v/>
      </c>
      <c r="CO280" s="293" t="e">
        <f t="shared" ca="1" si="402"/>
        <v>#N/A</v>
      </c>
      <c r="CP280" s="6" t="e">
        <f t="shared" ca="1" si="393"/>
        <v>#N/A</v>
      </c>
      <c r="CQ280" s="61">
        <v>264</v>
      </c>
      <c r="CR280" s="6">
        <f t="shared" si="365"/>
        <v>0</v>
      </c>
      <c r="CS280" s="6">
        <f t="shared" si="366"/>
        <v>0</v>
      </c>
      <c r="CT280" s="56" t="str">
        <f t="shared" si="367"/>
        <v/>
      </c>
      <c r="CU280" s="76">
        <f t="shared" si="368"/>
        <v>0</v>
      </c>
      <c r="CV280" s="76">
        <f t="shared" si="369"/>
        <v>0</v>
      </c>
      <c r="CX280" s="6" t="str">
        <f t="shared" si="370"/>
        <v/>
      </c>
      <c r="CY280" s="6" t="str">
        <f t="shared" si="371"/>
        <v/>
      </c>
      <c r="CZ280" s="6" t="str">
        <f t="shared" si="372"/>
        <v/>
      </c>
      <c r="DG280" s="56" t="str">
        <f t="shared" si="373"/>
        <v/>
      </c>
      <c r="DH280" s="6">
        <f t="shared" si="374"/>
        <v>0</v>
      </c>
      <c r="DK280" s="6">
        <f t="shared" si="335"/>
        <v>0</v>
      </c>
      <c r="DL280" s="6" t="e">
        <f t="shared" si="336"/>
        <v>#N/A</v>
      </c>
      <c r="DN280" s="6" t="e">
        <f t="shared" si="334"/>
        <v>#N/A</v>
      </c>
      <c r="DP280" s="6" t="str">
        <f t="shared" si="375"/>
        <v/>
      </c>
      <c r="DQ280" s="293">
        <f t="shared" ca="1" si="404"/>
        <v>274</v>
      </c>
      <c r="DR280" s="6" t="str">
        <f t="shared" ca="1" si="394"/>
        <v>x</v>
      </c>
      <c r="DU280" s="293" t="e">
        <f t="shared" ca="1" si="395"/>
        <v>#N/A</v>
      </c>
      <c r="DV280" s="5"/>
      <c r="DW280" s="293" t="e">
        <f t="shared" ca="1" si="405"/>
        <v>#N/A</v>
      </c>
      <c r="DZ280" s="293" t="e">
        <f t="shared" ca="1" si="396"/>
        <v>#N/A</v>
      </c>
      <c r="EA280" s="293" t="e">
        <f t="shared" ca="1" si="397"/>
        <v>#N/A</v>
      </c>
      <c r="EB280" s="293" t="e">
        <f t="shared" ca="1" si="398"/>
        <v>#N/A</v>
      </c>
      <c r="EE280" s="6" t="str">
        <f t="shared" si="399"/>
        <v/>
      </c>
      <c r="EF280" s="293" t="e">
        <f t="shared" ca="1" si="400"/>
        <v>#N/A</v>
      </c>
      <c r="EG280" s="6" t="e">
        <f t="shared" ca="1" si="376"/>
        <v>#N/A</v>
      </c>
    </row>
    <row r="281" spans="3:137" x14ac:dyDescent="0.2">
      <c r="C281" s="75"/>
      <c r="D281" s="184" t="str">
        <f t="shared" si="339"/>
        <v/>
      </c>
      <c r="E281" s="649" t="str">
        <f t="shared" si="332"/>
        <v/>
      </c>
      <c r="F281" s="607" t="str">
        <f t="shared" si="338"/>
        <v>x</v>
      </c>
      <c r="G281" s="650"/>
      <c r="H281" s="651"/>
      <c r="I281" s="651"/>
      <c r="J281" s="651"/>
      <c r="K281" s="652"/>
      <c r="L281" s="889"/>
      <c r="M281" s="889"/>
      <c r="N281" s="653"/>
      <c r="O281" s="651"/>
      <c r="P281" s="651"/>
      <c r="Q281" s="654"/>
      <c r="R281" s="655"/>
      <c r="S281" s="607" t="str">
        <f t="shared" si="340"/>
        <v/>
      </c>
      <c r="T281" s="656" t="str">
        <f t="shared" si="341"/>
        <v/>
      </c>
      <c r="U281" s="656" t="str">
        <f t="shared" si="377"/>
        <v/>
      </c>
      <c r="V281" s="656" t="str">
        <f t="shared" si="342"/>
        <v/>
      </c>
      <c r="W281" s="719"/>
      <c r="X281" s="660"/>
      <c r="Y281" s="656" t="str">
        <f t="shared" si="333"/>
        <v/>
      </c>
      <c r="Z281" s="659"/>
      <c r="AA281" s="654"/>
      <c r="AB281" s="656" t="str">
        <f t="shared" si="343"/>
        <v/>
      </c>
      <c r="AC281" s="661" t="str">
        <f t="shared" si="378"/>
        <v/>
      </c>
      <c r="AE281" s="658" t="str">
        <f t="shared" si="344"/>
        <v/>
      </c>
      <c r="AF281" s="659"/>
      <c r="AT281" s="805" t="str">
        <f t="shared" si="403"/>
        <v/>
      </c>
      <c r="AU281" t="str">
        <f t="shared" si="379"/>
        <v/>
      </c>
      <c r="AV281" s="6" t="str">
        <f t="shared" si="345"/>
        <v/>
      </c>
      <c r="AW281" s="317" t="str">
        <f t="shared" si="346"/>
        <v/>
      </c>
      <c r="AX281" s="158" t="str">
        <f t="shared" si="347"/>
        <v/>
      </c>
      <c r="AY281" s="158" t="str">
        <f t="shared" si="348"/>
        <v/>
      </c>
      <c r="AZ281" s="309" t="str">
        <f t="shared" si="337"/>
        <v/>
      </c>
      <c r="BA281" s="318" t="str">
        <f t="shared" si="349"/>
        <v/>
      </c>
      <c r="BB281" s="473" t="str">
        <f t="shared" si="350"/>
        <v/>
      </c>
      <c r="BC281" s="80" t="str">
        <f t="shared" si="401"/>
        <v/>
      </c>
      <c r="BD281" s="56">
        <f t="shared" si="351"/>
        <v>1</v>
      </c>
      <c r="BF281" s="56" t="str">
        <f t="shared" si="352"/>
        <v/>
      </c>
      <c r="BG281" s="56" t="str">
        <f t="shared" si="353"/>
        <v/>
      </c>
      <c r="BH281" s="6" t="str">
        <f t="shared" si="354"/>
        <v/>
      </c>
      <c r="BK281" s="6" t="str">
        <f t="shared" si="355"/>
        <v/>
      </c>
      <c r="BL281" s="56">
        <f t="shared" si="380"/>
        <v>999999</v>
      </c>
      <c r="BM281" s="183">
        <f t="shared" si="381"/>
        <v>99999.000001405002</v>
      </c>
      <c r="BN281" s="61">
        <v>265</v>
      </c>
      <c r="BO281" s="6">
        <f t="shared" si="356"/>
        <v>999999</v>
      </c>
      <c r="BP281" s="6">
        <f t="shared" si="357"/>
        <v>999999</v>
      </c>
      <c r="BQ281" s="6" t="str">
        <f t="shared" si="382"/>
        <v>x</v>
      </c>
      <c r="BR281" s="206">
        <f t="shared" si="358"/>
        <v>99999.000001405002</v>
      </c>
      <c r="BS281" s="6">
        <f t="shared" si="359"/>
        <v>99999.000001405002</v>
      </c>
      <c r="BT281" s="6" t="str">
        <f t="shared" si="383"/>
        <v>x</v>
      </c>
      <c r="BU281" s="6" t="str">
        <f t="shared" si="360"/>
        <v/>
      </c>
      <c r="BW281" s="82">
        <f t="shared" si="384"/>
        <v>9999999999</v>
      </c>
      <c r="BX281" s="80" t="str">
        <f t="shared" si="361"/>
        <v>x</v>
      </c>
      <c r="BY281" s="80" t="str">
        <f t="shared" si="362"/>
        <v/>
      </c>
      <c r="BZ281" s="56" t="str">
        <f t="shared" si="385"/>
        <v/>
      </c>
      <c r="CA281" s="56" t="str">
        <f t="shared" si="386"/>
        <v/>
      </c>
      <c r="CB281" s="88">
        <f t="shared" si="387"/>
        <v>0</v>
      </c>
      <c r="CC281" s="56" t="str">
        <f t="shared" si="363"/>
        <v/>
      </c>
      <c r="CD281" s="56"/>
      <c r="CE281" s="56"/>
      <c r="CF281" s="56"/>
      <c r="CG281" s="56"/>
      <c r="CH281" s="169">
        <f t="shared" si="388"/>
        <v>9999999999</v>
      </c>
      <c r="CI281" s="170">
        <f t="shared" si="389"/>
        <v>9999999999</v>
      </c>
      <c r="CJ281" s="171">
        <f t="shared" si="390"/>
        <v>9999999999</v>
      </c>
      <c r="CK281" s="172" t="str">
        <f t="shared" si="391"/>
        <v/>
      </c>
      <c r="CL281" s="173" t="str">
        <f t="shared" si="364"/>
        <v>x</v>
      </c>
      <c r="CN281" s="6" t="str">
        <f t="shared" si="392"/>
        <v/>
      </c>
      <c r="CO281" s="293" t="e">
        <f t="shared" ca="1" si="402"/>
        <v>#N/A</v>
      </c>
      <c r="CP281" s="6" t="e">
        <f t="shared" ca="1" si="393"/>
        <v>#N/A</v>
      </c>
      <c r="CQ281" s="61">
        <v>265</v>
      </c>
      <c r="CR281" s="6">
        <f t="shared" si="365"/>
        <v>0</v>
      </c>
      <c r="CS281" s="6">
        <f t="shared" si="366"/>
        <v>0</v>
      </c>
      <c r="CT281" s="56" t="str">
        <f t="shared" si="367"/>
        <v/>
      </c>
      <c r="CU281" s="76">
        <f t="shared" si="368"/>
        <v>0</v>
      </c>
      <c r="CV281" s="76">
        <f t="shared" si="369"/>
        <v>0</v>
      </c>
      <c r="CX281" s="6" t="str">
        <f t="shared" si="370"/>
        <v/>
      </c>
      <c r="CY281" s="6" t="str">
        <f t="shared" si="371"/>
        <v/>
      </c>
      <c r="CZ281" s="6" t="str">
        <f t="shared" si="372"/>
        <v/>
      </c>
      <c r="DG281" s="56" t="str">
        <f t="shared" si="373"/>
        <v/>
      </c>
      <c r="DH281" s="6">
        <f t="shared" si="374"/>
        <v>0</v>
      </c>
      <c r="DK281" s="6">
        <f t="shared" si="335"/>
        <v>0</v>
      </c>
      <c r="DL281" s="6" t="e">
        <f t="shared" si="336"/>
        <v>#N/A</v>
      </c>
      <c r="DN281" s="6" t="e">
        <f t="shared" si="334"/>
        <v>#N/A</v>
      </c>
      <c r="DP281" s="6" t="str">
        <f t="shared" si="375"/>
        <v/>
      </c>
      <c r="DQ281" s="293">
        <f t="shared" ca="1" si="404"/>
        <v>275</v>
      </c>
      <c r="DR281" s="6" t="str">
        <f t="shared" ca="1" si="394"/>
        <v>x</v>
      </c>
      <c r="DU281" s="293" t="e">
        <f t="shared" ca="1" si="395"/>
        <v>#N/A</v>
      </c>
      <c r="DV281" s="5"/>
      <c r="DW281" s="293" t="e">
        <f t="shared" ca="1" si="405"/>
        <v>#N/A</v>
      </c>
      <c r="DZ281" s="293" t="e">
        <f t="shared" ca="1" si="396"/>
        <v>#N/A</v>
      </c>
      <c r="EA281" s="293" t="e">
        <f t="shared" ca="1" si="397"/>
        <v>#N/A</v>
      </c>
      <c r="EB281" s="293" t="e">
        <f t="shared" ca="1" si="398"/>
        <v>#N/A</v>
      </c>
      <c r="EE281" s="6" t="str">
        <f t="shared" si="399"/>
        <v/>
      </c>
      <c r="EF281" s="293" t="e">
        <f t="shared" ca="1" si="400"/>
        <v>#N/A</v>
      </c>
      <c r="EG281" s="6" t="e">
        <f t="shared" ca="1" si="376"/>
        <v>#N/A</v>
      </c>
    </row>
    <row r="282" spans="3:137" x14ac:dyDescent="0.2">
      <c r="C282" s="75"/>
      <c r="D282" s="184" t="str">
        <f t="shared" si="339"/>
        <v/>
      </c>
      <c r="E282" s="649" t="str">
        <f t="shared" si="332"/>
        <v/>
      </c>
      <c r="F282" s="607" t="str">
        <f t="shared" si="338"/>
        <v>x</v>
      </c>
      <c r="G282" s="650"/>
      <c r="H282" s="651"/>
      <c r="I282" s="651"/>
      <c r="J282" s="651"/>
      <c r="K282" s="652"/>
      <c r="L282" s="889"/>
      <c r="M282" s="889"/>
      <c r="N282" s="653"/>
      <c r="O282" s="651"/>
      <c r="P282" s="651"/>
      <c r="Q282" s="654"/>
      <c r="R282" s="655"/>
      <c r="S282" s="607" t="str">
        <f t="shared" si="340"/>
        <v/>
      </c>
      <c r="T282" s="656" t="str">
        <f t="shared" si="341"/>
        <v/>
      </c>
      <c r="U282" s="656" t="str">
        <f t="shared" si="377"/>
        <v/>
      </c>
      <c r="V282" s="656" t="str">
        <f t="shared" si="342"/>
        <v/>
      </c>
      <c r="W282" s="719"/>
      <c r="X282" s="660"/>
      <c r="Y282" s="656" t="str">
        <f t="shared" si="333"/>
        <v/>
      </c>
      <c r="Z282" s="659"/>
      <c r="AA282" s="654"/>
      <c r="AB282" s="656" t="str">
        <f t="shared" si="343"/>
        <v/>
      </c>
      <c r="AC282" s="661" t="str">
        <f t="shared" si="378"/>
        <v/>
      </c>
      <c r="AE282" s="658" t="str">
        <f t="shared" si="344"/>
        <v/>
      </c>
      <c r="AF282" s="659"/>
      <c r="AT282" s="805" t="str">
        <f t="shared" si="403"/>
        <v/>
      </c>
      <c r="AU282" t="str">
        <f t="shared" si="379"/>
        <v/>
      </c>
      <c r="AV282" s="6" t="str">
        <f t="shared" si="345"/>
        <v/>
      </c>
      <c r="AW282" s="317" t="str">
        <f t="shared" si="346"/>
        <v/>
      </c>
      <c r="AX282" s="158" t="str">
        <f t="shared" si="347"/>
        <v/>
      </c>
      <c r="AY282" s="158" t="str">
        <f t="shared" si="348"/>
        <v/>
      </c>
      <c r="AZ282" s="309" t="str">
        <f t="shared" si="337"/>
        <v/>
      </c>
      <c r="BA282" s="318" t="str">
        <f t="shared" si="349"/>
        <v/>
      </c>
      <c r="BB282" s="473" t="str">
        <f t="shared" si="350"/>
        <v/>
      </c>
      <c r="BC282" s="80" t="str">
        <f t="shared" si="401"/>
        <v/>
      </c>
      <c r="BD282" s="56">
        <f t="shared" si="351"/>
        <v>1</v>
      </c>
      <c r="BF282" s="56" t="str">
        <f t="shared" si="352"/>
        <v/>
      </c>
      <c r="BG282" s="56" t="str">
        <f t="shared" si="353"/>
        <v/>
      </c>
      <c r="BH282" s="6" t="str">
        <f t="shared" si="354"/>
        <v/>
      </c>
      <c r="BK282" s="6" t="str">
        <f t="shared" si="355"/>
        <v/>
      </c>
      <c r="BL282" s="56">
        <f t="shared" si="380"/>
        <v>999999</v>
      </c>
      <c r="BM282" s="183">
        <f t="shared" si="381"/>
        <v>99999.000001409993</v>
      </c>
      <c r="BN282" s="61">
        <v>266</v>
      </c>
      <c r="BO282" s="6">
        <f t="shared" si="356"/>
        <v>999999</v>
      </c>
      <c r="BP282" s="6">
        <f t="shared" si="357"/>
        <v>999999</v>
      </c>
      <c r="BQ282" s="6" t="str">
        <f t="shared" si="382"/>
        <v>x</v>
      </c>
      <c r="BR282" s="206">
        <f t="shared" si="358"/>
        <v>99999.000001409993</v>
      </c>
      <c r="BS282" s="6">
        <f t="shared" si="359"/>
        <v>99999.000001409993</v>
      </c>
      <c r="BT282" s="6" t="str">
        <f t="shared" si="383"/>
        <v>x</v>
      </c>
      <c r="BU282" s="6" t="str">
        <f t="shared" si="360"/>
        <v/>
      </c>
      <c r="BW282" s="82">
        <f t="shared" si="384"/>
        <v>9999999999</v>
      </c>
      <c r="BX282" s="80" t="str">
        <f t="shared" si="361"/>
        <v>x</v>
      </c>
      <c r="BY282" s="80" t="str">
        <f t="shared" si="362"/>
        <v/>
      </c>
      <c r="BZ282" s="56" t="str">
        <f t="shared" si="385"/>
        <v/>
      </c>
      <c r="CA282" s="56" t="str">
        <f t="shared" si="386"/>
        <v/>
      </c>
      <c r="CB282" s="88">
        <f t="shared" si="387"/>
        <v>0</v>
      </c>
      <c r="CC282" s="56" t="str">
        <f t="shared" si="363"/>
        <v/>
      </c>
      <c r="CD282" s="56"/>
      <c r="CE282" s="56"/>
      <c r="CF282" s="56"/>
      <c r="CG282" s="56"/>
      <c r="CH282" s="169">
        <f t="shared" si="388"/>
        <v>9999999999</v>
      </c>
      <c r="CI282" s="170">
        <f t="shared" si="389"/>
        <v>9999999999</v>
      </c>
      <c r="CJ282" s="171">
        <f t="shared" si="390"/>
        <v>9999999999</v>
      </c>
      <c r="CK282" s="172" t="str">
        <f t="shared" si="391"/>
        <v/>
      </c>
      <c r="CL282" s="173" t="str">
        <f t="shared" si="364"/>
        <v>x</v>
      </c>
      <c r="CN282" s="6" t="str">
        <f t="shared" si="392"/>
        <v/>
      </c>
      <c r="CO282" s="293" t="e">
        <f t="shared" ca="1" si="402"/>
        <v>#N/A</v>
      </c>
      <c r="CP282" s="6" t="e">
        <f t="shared" ca="1" si="393"/>
        <v>#N/A</v>
      </c>
      <c r="CQ282" s="61">
        <v>266</v>
      </c>
      <c r="CR282" s="6">
        <f t="shared" si="365"/>
        <v>0</v>
      </c>
      <c r="CS282" s="6">
        <f t="shared" si="366"/>
        <v>0</v>
      </c>
      <c r="CT282" s="56" t="str">
        <f t="shared" si="367"/>
        <v/>
      </c>
      <c r="CU282" s="76">
        <f t="shared" si="368"/>
        <v>0</v>
      </c>
      <c r="CV282" s="76">
        <f t="shared" si="369"/>
        <v>0</v>
      </c>
      <c r="CX282" s="6" t="str">
        <f t="shared" si="370"/>
        <v/>
      </c>
      <c r="CY282" s="6" t="str">
        <f t="shared" si="371"/>
        <v/>
      </c>
      <c r="CZ282" s="6" t="str">
        <f t="shared" si="372"/>
        <v/>
      </c>
      <c r="DG282" s="56" t="str">
        <f t="shared" si="373"/>
        <v/>
      </c>
      <c r="DH282" s="6">
        <f t="shared" si="374"/>
        <v>0</v>
      </c>
      <c r="DK282" s="6">
        <f t="shared" si="335"/>
        <v>0</v>
      </c>
      <c r="DL282" s="6" t="e">
        <f t="shared" si="336"/>
        <v>#N/A</v>
      </c>
      <c r="DN282" s="6" t="e">
        <f t="shared" si="334"/>
        <v>#N/A</v>
      </c>
      <c r="DP282" s="6" t="str">
        <f t="shared" si="375"/>
        <v/>
      </c>
      <c r="DQ282" s="293">
        <f t="shared" ca="1" si="404"/>
        <v>276</v>
      </c>
      <c r="DR282" s="6" t="str">
        <f t="shared" ca="1" si="394"/>
        <v>x</v>
      </c>
      <c r="DU282" s="293" t="e">
        <f t="shared" ca="1" si="395"/>
        <v>#N/A</v>
      </c>
      <c r="DV282" s="5"/>
      <c r="DW282" s="293" t="e">
        <f t="shared" ca="1" si="405"/>
        <v>#N/A</v>
      </c>
      <c r="DZ282" s="293" t="e">
        <f t="shared" ca="1" si="396"/>
        <v>#N/A</v>
      </c>
      <c r="EA282" s="293" t="e">
        <f t="shared" ca="1" si="397"/>
        <v>#N/A</v>
      </c>
      <c r="EB282" s="293" t="e">
        <f t="shared" ca="1" si="398"/>
        <v>#N/A</v>
      </c>
      <c r="EE282" s="6" t="str">
        <f t="shared" si="399"/>
        <v/>
      </c>
      <c r="EF282" s="293" t="e">
        <f t="shared" ca="1" si="400"/>
        <v>#N/A</v>
      </c>
      <c r="EG282" s="6" t="e">
        <f t="shared" ca="1" si="376"/>
        <v>#N/A</v>
      </c>
    </row>
    <row r="283" spans="3:137" x14ac:dyDescent="0.2">
      <c r="C283" s="75"/>
      <c r="D283" s="184" t="str">
        <f t="shared" si="339"/>
        <v/>
      </c>
      <c r="E283" s="649" t="str">
        <f t="shared" si="332"/>
        <v/>
      </c>
      <c r="F283" s="607" t="str">
        <f t="shared" si="338"/>
        <v>x</v>
      </c>
      <c r="G283" s="650"/>
      <c r="H283" s="651"/>
      <c r="I283" s="651"/>
      <c r="J283" s="651"/>
      <c r="K283" s="652"/>
      <c r="L283" s="889"/>
      <c r="M283" s="889"/>
      <c r="N283" s="653"/>
      <c r="O283" s="651"/>
      <c r="P283" s="651"/>
      <c r="Q283" s="654"/>
      <c r="R283" s="655"/>
      <c r="S283" s="607" t="str">
        <f t="shared" si="340"/>
        <v/>
      </c>
      <c r="T283" s="656" t="str">
        <f t="shared" si="341"/>
        <v/>
      </c>
      <c r="U283" s="656" t="str">
        <f t="shared" si="377"/>
        <v/>
      </c>
      <c r="V283" s="656" t="str">
        <f t="shared" si="342"/>
        <v/>
      </c>
      <c r="W283" s="719"/>
      <c r="X283" s="660"/>
      <c r="Y283" s="656" t="str">
        <f t="shared" si="333"/>
        <v/>
      </c>
      <c r="Z283" s="659"/>
      <c r="AA283" s="654"/>
      <c r="AB283" s="656" t="str">
        <f t="shared" si="343"/>
        <v/>
      </c>
      <c r="AC283" s="661" t="str">
        <f t="shared" si="378"/>
        <v/>
      </c>
      <c r="AE283" s="658" t="str">
        <f t="shared" si="344"/>
        <v/>
      </c>
      <c r="AF283" s="659"/>
      <c r="AT283" s="805" t="str">
        <f t="shared" si="403"/>
        <v/>
      </c>
      <c r="AU283" t="str">
        <f t="shared" si="379"/>
        <v/>
      </c>
      <c r="AV283" s="6" t="str">
        <f t="shared" si="345"/>
        <v/>
      </c>
      <c r="AW283" s="317" t="str">
        <f t="shared" si="346"/>
        <v/>
      </c>
      <c r="AX283" s="158" t="str">
        <f t="shared" si="347"/>
        <v/>
      </c>
      <c r="AY283" s="158" t="str">
        <f t="shared" si="348"/>
        <v/>
      </c>
      <c r="AZ283" s="309" t="str">
        <f t="shared" si="337"/>
        <v/>
      </c>
      <c r="BA283" s="318" t="str">
        <f t="shared" si="349"/>
        <v/>
      </c>
      <c r="BB283" s="473" t="str">
        <f t="shared" si="350"/>
        <v/>
      </c>
      <c r="BC283" s="80" t="str">
        <f t="shared" si="401"/>
        <v/>
      </c>
      <c r="BD283" s="56">
        <f t="shared" si="351"/>
        <v>1</v>
      </c>
      <c r="BF283" s="56" t="str">
        <f t="shared" si="352"/>
        <v/>
      </c>
      <c r="BG283" s="56" t="str">
        <f t="shared" si="353"/>
        <v/>
      </c>
      <c r="BH283" s="6" t="str">
        <f t="shared" si="354"/>
        <v/>
      </c>
      <c r="BK283" s="6" t="str">
        <f t="shared" si="355"/>
        <v/>
      </c>
      <c r="BL283" s="56">
        <f t="shared" si="380"/>
        <v>999999</v>
      </c>
      <c r="BM283" s="183">
        <f t="shared" si="381"/>
        <v>99999.000001414999</v>
      </c>
      <c r="BN283" s="61">
        <v>267</v>
      </c>
      <c r="BO283" s="6">
        <f t="shared" si="356"/>
        <v>999999</v>
      </c>
      <c r="BP283" s="6">
        <f t="shared" si="357"/>
        <v>999999</v>
      </c>
      <c r="BQ283" s="6" t="str">
        <f t="shared" si="382"/>
        <v>x</v>
      </c>
      <c r="BR283" s="206">
        <f t="shared" si="358"/>
        <v>99999.000001414999</v>
      </c>
      <c r="BS283" s="6">
        <f t="shared" si="359"/>
        <v>99999.000001414999</v>
      </c>
      <c r="BT283" s="6" t="str">
        <f t="shared" si="383"/>
        <v>x</v>
      </c>
      <c r="BU283" s="6" t="str">
        <f t="shared" si="360"/>
        <v/>
      </c>
      <c r="BW283" s="82">
        <f t="shared" si="384"/>
        <v>9999999999</v>
      </c>
      <c r="BX283" s="80" t="str">
        <f t="shared" si="361"/>
        <v>x</v>
      </c>
      <c r="BY283" s="80" t="str">
        <f t="shared" si="362"/>
        <v/>
      </c>
      <c r="BZ283" s="56" t="str">
        <f t="shared" si="385"/>
        <v/>
      </c>
      <c r="CA283" s="56" t="str">
        <f t="shared" si="386"/>
        <v/>
      </c>
      <c r="CB283" s="88">
        <f t="shared" si="387"/>
        <v>0</v>
      </c>
      <c r="CC283" s="56" t="str">
        <f t="shared" si="363"/>
        <v/>
      </c>
      <c r="CD283" s="56"/>
      <c r="CE283" s="56"/>
      <c r="CF283" s="56"/>
      <c r="CG283" s="56"/>
      <c r="CH283" s="169">
        <f t="shared" si="388"/>
        <v>9999999999</v>
      </c>
      <c r="CI283" s="170">
        <f t="shared" si="389"/>
        <v>9999999999</v>
      </c>
      <c r="CJ283" s="171">
        <f t="shared" si="390"/>
        <v>9999999999</v>
      </c>
      <c r="CK283" s="172" t="str">
        <f t="shared" si="391"/>
        <v/>
      </c>
      <c r="CL283" s="173" t="str">
        <f t="shared" si="364"/>
        <v>x</v>
      </c>
      <c r="CN283" s="6" t="str">
        <f t="shared" si="392"/>
        <v/>
      </c>
      <c r="CO283" s="293" t="e">
        <f t="shared" ca="1" si="402"/>
        <v>#N/A</v>
      </c>
      <c r="CP283" s="6" t="e">
        <f t="shared" ca="1" si="393"/>
        <v>#N/A</v>
      </c>
      <c r="CQ283" s="61">
        <v>267</v>
      </c>
      <c r="CR283" s="6">
        <f t="shared" si="365"/>
        <v>0</v>
      </c>
      <c r="CS283" s="6">
        <f t="shared" si="366"/>
        <v>0</v>
      </c>
      <c r="CT283" s="56" t="str">
        <f t="shared" si="367"/>
        <v/>
      </c>
      <c r="CU283" s="76">
        <f t="shared" si="368"/>
        <v>0</v>
      </c>
      <c r="CV283" s="76">
        <f t="shared" si="369"/>
        <v>0</v>
      </c>
      <c r="CX283" s="6" t="str">
        <f t="shared" si="370"/>
        <v/>
      </c>
      <c r="CY283" s="6" t="str">
        <f t="shared" si="371"/>
        <v/>
      </c>
      <c r="CZ283" s="6" t="str">
        <f t="shared" si="372"/>
        <v/>
      </c>
      <c r="DG283" s="56" t="str">
        <f t="shared" si="373"/>
        <v/>
      </c>
      <c r="DH283" s="6">
        <f t="shared" si="374"/>
        <v>0</v>
      </c>
      <c r="DK283" s="6">
        <f t="shared" si="335"/>
        <v>0</v>
      </c>
      <c r="DL283" s="6" t="e">
        <f t="shared" si="336"/>
        <v>#N/A</v>
      </c>
      <c r="DN283" s="6" t="e">
        <f t="shared" si="334"/>
        <v>#N/A</v>
      </c>
      <c r="DP283" s="6" t="str">
        <f t="shared" si="375"/>
        <v/>
      </c>
      <c r="DQ283" s="293">
        <f t="shared" ca="1" si="404"/>
        <v>277</v>
      </c>
      <c r="DR283" s="6" t="str">
        <f t="shared" ca="1" si="394"/>
        <v>x</v>
      </c>
      <c r="DU283" s="293" t="e">
        <f t="shared" ca="1" si="395"/>
        <v>#N/A</v>
      </c>
      <c r="DV283" s="5"/>
      <c r="DW283" s="293" t="e">
        <f t="shared" ca="1" si="405"/>
        <v>#N/A</v>
      </c>
      <c r="DZ283" s="293" t="e">
        <f t="shared" ca="1" si="396"/>
        <v>#N/A</v>
      </c>
      <c r="EA283" s="293" t="e">
        <f t="shared" ca="1" si="397"/>
        <v>#N/A</v>
      </c>
      <c r="EB283" s="293" t="e">
        <f t="shared" ca="1" si="398"/>
        <v>#N/A</v>
      </c>
      <c r="EE283" s="6" t="str">
        <f t="shared" si="399"/>
        <v/>
      </c>
      <c r="EF283" s="293" t="e">
        <f t="shared" ca="1" si="400"/>
        <v>#N/A</v>
      </c>
      <c r="EG283" s="6" t="e">
        <f t="shared" ca="1" si="376"/>
        <v>#N/A</v>
      </c>
    </row>
    <row r="284" spans="3:137" x14ac:dyDescent="0.2">
      <c r="C284" s="75"/>
      <c r="D284" s="184" t="str">
        <f t="shared" si="339"/>
        <v/>
      </c>
      <c r="E284" s="649" t="str">
        <f t="shared" si="332"/>
        <v/>
      </c>
      <c r="F284" s="607" t="str">
        <f t="shared" si="338"/>
        <v>x</v>
      </c>
      <c r="G284" s="650"/>
      <c r="H284" s="651"/>
      <c r="I284" s="651"/>
      <c r="J284" s="651"/>
      <c r="K284" s="652"/>
      <c r="L284" s="889"/>
      <c r="M284" s="889"/>
      <c r="N284" s="653"/>
      <c r="O284" s="651"/>
      <c r="P284" s="651"/>
      <c r="Q284" s="654"/>
      <c r="R284" s="655"/>
      <c r="S284" s="607" t="str">
        <f t="shared" si="340"/>
        <v/>
      </c>
      <c r="T284" s="656" t="str">
        <f t="shared" si="341"/>
        <v/>
      </c>
      <c r="U284" s="656" t="str">
        <f t="shared" si="377"/>
        <v/>
      </c>
      <c r="V284" s="656" t="str">
        <f t="shared" si="342"/>
        <v/>
      </c>
      <c r="W284" s="719"/>
      <c r="X284" s="660"/>
      <c r="Y284" s="656" t="str">
        <f t="shared" si="333"/>
        <v/>
      </c>
      <c r="Z284" s="659"/>
      <c r="AA284" s="654"/>
      <c r="AB284" s="656" t="str">
        <f t="shared" si="343"/>
        <v/>
      </c>
      <c r="AC284" s="661" t="str">
        <f t="shared" si="378"/>
        <v/>
      </c>
      <c r="AE284" s="658" t="str">
        <f t="shared" si="344"/>
        <v/>
      </c>
      <c r="AF284" s="659"/>
      <c r="AT284" s="805" t="str">
        <f t="shared" si="403"/>
        <v/>
      </c>
      <c r="AU284" t="str">
        <f t="shared" si="379"/>
        <v/>
      </c>
      <c r="AV284" s="6" t="str">
        <f t="shared" si="345"/>
        <v/>
      </c>
      <c r="AW284" s="317" t="str">
        <f t="shared" si="346"/>
        <v/>
      </c>
      <c r="AX284" s="158" t="str">
        <f t="shared" si="347"/>
        <v/>
      </c>
      <c r="AY284" s="158" t="str">
        <f t="shared" si="348"/>
        <v/>
      </c>
      <c r="AZ284" s="309" t="str">
        <f t="shared" si="337"/>
        <v/>
      </c>
      <c r="BA284" s="318" t="str">
        <f t="shared" si="349"/>
        <v/>
      </c>
      <c r="BB284" s="473" t="str">
        <f t="shared" si="350"/>
        <v/>
      </c>
      <c r="BC284" s="80" t="str">
        <f t="shared" si="401"/>
        <v/>
      </c>
      <c r="BD284" s="56">
        <f t="shared" si="351"/>
        <v>1</v>
      </c>
      <c r="BF284" s="56" t="str">
        <f t="shared" si="352"/>
        <v/>
      </c>
      <c r="BG284" s="56" t="str">
        <f t="shared" si="353"/>
        <v/>
      </c>
      <c r="BH284" s="6" t="str">
        <f t="shared" si="354"/>
        <v/>
      </c>
      <c r="BK284" s="6" t="str">
        <f t="shared" si="355"/>
        <v/>
      </c>
      <c r="BL284" s="56">
        <f t="shared" si="380"/>
        <v>999999</v>
      </c>
      <c r="BM284" s="183">
        <f t="shared" si="381"/>
        <v>99999.000001420005</v>
      </c>
      <c r="BN284" s="61">
        <v>268</v>
      </c>
      <c r="BO284" s="6">
        <f t="shared" si="356"/>
        <v>999999</v>
      </c>
      <c r="BP284" s="6">
        <f t="shared" si="357"/>
        <v>999999</v>
      </c>
      <c r="BQ284" s="6" t="str">
        <f t="shared" si="382"/>
        <v>x</v>
      </c>
      <c r="BR284" s="206">
        <f t="shared" si="358"/>
        <v>99999.000001420005</v>
      </c>
      <c r="BS284" s="6">
        <f t="shared" si="359"/>
        <v>99999.000001420005</v>
      </c>
      <c r="BT284" s="6" t="str">
        <f t="shared" si="383"/>
        <v>x</v>
      </c>
      <c r="BU284" s="6" t="str">
        <f t="shared" si="360"/>
        <v/>
      </c>
      <c r="BW284" s="82">
        <f t="shared" si="384"/>
        <v>9999999999</v>
      </c>
      <c r="BX284" s="80" t="str">
        <f t="shared" si="361"/>
        <v>x</v>
      </c>
      <c r="BY284" s="80" t="str">
        <f t="shared" si="362"/>
        <v/>
      </c>
      <c r="BZ284" s="56" t="str">
        <f t="shared" si="385"/>
        <v/>
      </c>
      <c r="CA284" s="56" t="str">
        <f t="shared" si="386"/>
        <v/>
      </c>
      <c r="CB284" s="88">
        <f t="shared" si="387"/>
        <v>0</v>
      </c>
      <c r="CC284" s="56" t="str">
        <f t="shared" si="363"/>
        <v/>
      </c>
      <c r="CD284" s="56"/>
      <c r="CE284" s="56"/>
      <c r="CF284" s="56"/>
      <c r="CG284" s="56"/>
      <c r="CH284" s="169">
        <f t="shared" si="388"/>
        <v>9999999999</v>
      </c>
      <c r="CI284" s="170">
        <f t="shared" si="389"/>
        <v>9999999999</v>
      </c>
      <c r="CJ284" s="171">
        <f t="shared" si="390"/>
        <v>9999999999</v>
      </c>
      <c r="CK284" s="172" t="str">
        <f t="shared" si="391"/>
        <v/>
      </c>
      <c r="CL284" s="173" t="str">
        <f t="shared" si="364"/>
        <v>x</v>
      </c>
      <c r="CN284" s="6" t="str">
        <f t="shared" si="392"/>
        <v/>
      </c>
      <c r="CO284" s="293" t="e">
        <f t="shared" ca="1" si="402"/>
        <v>#N/A</v>
      </c>
      <c r="CP284" s="6" t="e">
        <f t="shared" ca="1" si="393"/>
        <v>#N/A</v>
      </c>
      <c r="CQ284" s="61">
        <v>268</v>
      </c>
      <c r="CR284" s="6">
        <f t="shared" si="365"/>
        <v>0</v>
      </c>
      <c r="CS284" s="6">
        <f t="shared" si="366"/>
        <v>0</v>
      </c>
      <c r="CT284" s="56" t="str">
        <f t="shared" si="367"/>
        <v/>
      </c>
      <c r="CU284" s="76">
        <f t="shared" si="368"/>
        <v>0</v>
      </c>
      <c r="CV284" s="76">
        <f t="shared" si="369"/>
        <v>0</v>
      </c>
      <c r="CX284" s="6" t="str">
        <f t="shared" si="370"/>
        <v/>
      </c>
      <c r="CY284" s="6" t="str">
        <f t="shared" si="371"/>
        <v/>
      </c>
      <c r="CZ284" s="6" t="str">
        <f t="shared" si="372"/>
        <v/>
      </c>
      <c r="DG284" s="56" t="str">
        <f t="shared" si="373"/>
        <v/>
      </c>
      <c r="DH284" s="6">
        <f t="shared" si="374"/>
        <v>0</v>
      </c>
      <c r="DK284" s="6">
        <f t="shared" si="335"/>
        <v>0</v>
      </c>
      <c r="DL284" s="6" t="e">
        <f t="shared" si="336"/>
        <v>#N/A</v>
      </c>
      <c r="DN284" s="6" t="e">
        <f t="shared" si="334"/>
        <v>#N/A</v>
      </c>
      <c r="DP284" s="6" t="str">
        <f t="shared" si="375"/>
        <v/>
      </c>
      <c r="DQ284" s="293">
        <f t="shared" ca="1" si="404"/>
        <v>278</v>
      </c>
      <c r="DR284" s="6" t="str">
        <f t="shared" ca="1" si="394"/>
        <v>x</v>
      </c>
      <c r="DU284" s="293" t="e">
        <f t="shared" ca="1" si="395"/>
        <v>#N/A</v>
      </c>
      <c r="DV284" s="5"/>
      <c r="DW284" s="293" t="e">
        <f t="shared" ca="1" si="405"/>
        <v>#N/A</v>
      </c>
      <c r="DZ284" s="293" t="e">
        <f t="shared" ca="1" si="396"/>
        <v>#N/A</v>
      </c>
      <c r="EA284" s="293" t="e">
        <f t="shared" ca="1" si="397"/>
        <v>#N/A</v>
      </c>
      <c r="EB284" s="293" t="e">
        <f t="shared" ca="1" si="398"/>
        <v>#N/A</v>
      </c>
      <c r="EE284" s="6" t="str">
        <f t="shared" si="399"/>
        <v/>
      </c>
      <c r="EF284" s="293" t="e">
        <f t="shared" ca="1" si="400"/>
        <v>#N/A</v>
      </c>
      <c r="EG284" s="6" t="e">
        <f t="shared" ca="1" si="376"/>
        <v>#N/A</v>
      </c>
    </row>
    <row r="285" spans="3:137" x14ac:dyDescent="0.2">
      <c r="C285" s="75"/>
      <c r="D285" s="184" t="str">
        <f t="shared" si="339"/>
        <v/>
      </c>
      <c r="E285" s="649" t="str">
        <f t="shared" si="332"/>
        <v/>
      </c>
      <c r="F285" s="607" t="str">
        <f t="shared" si="338"/>
        <v>x</v>
      </c>
      <c r="G285" s="650"/>
      <c r="H285" s="651"/>
      <c r="I285" s="651"/>
      <c r="J285" s="651"/>
      <c r="K285" s="652"/>
      <c r="L285" s="889"/>
      <c r="M285" s="889"/>
      <c r="N285" s="653"/>
      <c r="O285" s="651"/>
      <c r="P285" s="651"/>
      <c r="Q285" s="654"/>
      <c r="R285" s="655"/>
      <c r="S285" s="607" t="str">
        <f t="shared" si="340"/>
        <v/>
      </c>
      <c r="T285" s="656" t="str">
        <f t="shared" si="341"/>
        <v/>
      </c>
      <c r="U285" s="656" t="str">
        <f t="shared" si="377"/>
        <v/>
      </c>
      <c r="V285" s="656" t="str">
        <f t="shared" si="342"/>
        <v/>
      </c>
      <c r="W285" s="719"/>
      <c r="X285" s="660"/>
      <c r="Y285" s="656" t="str">
        <f t="shared" si="333"/>
        <v/>
      </c>
      <c r="Z285" s="659"/>
      <c r="AA285" s="654"/>
      <c r="AB285" s="656" t="str">
        <f t="shared" si="343"/>
        <v/>
      </c>
      <c r="AC285" s="661" t="str">
        <f t="shared" si="378"/>
        <v/>
      </c>
      <c r="AE285" s="658" t="str">
        <f t="shared" si="344"/>
        <v/>
      </c>
      <c r="AF285" s="659"/>
      <c r="AT285" s="805" t="str">
        <f t="shared" si="403"/>
        <v/>
      </c>
      <c r="AU285" t="str">
        <f t="shared" si="379"/>
        <v/>
      </c>
      <c r="AV285" s="6" t="str">
        <f t="shared" si="345"/>
        <v/>
      </c>
      <c r="AW285" s="317" t="str">
        <f t="shared" si="346"/>
        <v/>
      </c>
      <c r="AX285" s="158" t="str">
        <f t="shared" si="347"/>
        <v/>
      </c>
      <c r="AY285" s="158" t="str">
        <f t="shared" si="348"/>
        <v/>
      </c>
      <c r="AZ285" s="309" t="str">
        <f t="shared" si="337"/>
        <v/>
      </c>
      <c r="BA285" s="318" t="str">
        <f t="shared" si="349"/>
        <v/>
      </c>
      <c r="BB285" s="473" t="str">
        <f t="shared" si="350"/>
        <v/>
      </c>
      <c r="BC285" s="80" t="str">
        <f t="shared" si="401"/>
        <v/>
      </c>
      <c r="BD285" s="56">
        <f t="shared" si="351"/>
        <v>1</v>
      </c>
      <c r="BF285" s="56" t="str">
        <f t="shared" si="352"/>
        <v/>
      </c>
      <c r="BG285" s="56" t="str">
        <f t="shared" si="353"/>
        <v/>
      </c>
      <c r="BH285" s="6" t="str">
        <f t="shared" si="354"/>
        <v/>
      </c>
      <c r="BK285" s="6" t="str">
        <f t="shared" si="355"/>
        <v/>
      </c>
      <c r="BL285" s="56">
        <f t="shared" si="380"/>
        <v>999999</v>
      </c>
      <c r="BM285" s="183">
        <f t="shared" si="381"/>
        <v>99999.000001424996</v>
      </c>
      <c r="BN285" s="61">
        <v>269</v>
      </c>
      <c r="BO285" s="6">
        <f t="shared" si="356"/>
        <v>999999</v>
      </c>
      <c r="BP285" s="6">
        <f t="shared" si="357"/>
        <v>999999</v>
      </c>
      <c r="BQ285" s="6" t="str">
        <f t="shared" si="382"/>
        <v>x</v>
      </c>
      <c r="BR285" s="206">
        <f t="shared" si="358"/>
        <v>99999.000001424996</v>
      </c>
      <c r="BS285" s="6">
        <f t="shared" si="359"/>
        <v>99999.000001424996</v>
      </c>
      <c r="BT285" s="6" t="str">
        <f t="shared" si="383"/>
        <v>x</v>
      </c>
      <c r="BU285" s="6" t="str">
        <f t="shared" si="360"/>
        <v/>
      </c>
      <c r="BW285" s="82">
        <f t="shared" si="384"/>
        <v>9999999999</v>
      </c>
      <c r="BX285" s="80" t="str">
        <f t="shared" si="361"/>
        <v>x</v>
      </c>
      <c r="BY285" s="80" t="str">
        <f t="shared" si="362"/>
        <v/>
      </c>
      <c r="BZ285" s="56" t="str">
        <f t="shared" si="385"/>
        <v/>
      </c>
      <c r="CA285" s="56" t="str">
        <f t="shared" si="386"/>
        <v/>
      </c>
      <c r="CB285" s="88">
        <f t="shared" si="387"/>
        <v>0</v>
      </c>
      <c r="CC285" s="56" t="str">
        <f t="shared" si="363"/>
        <v/>
      </c>
      <c r="CD285" s="56"/>
      <c r="CE285" s="56"/>
      <c r="CF285" s="56"/>
      <c r="CG285" s="56"/>
      <c r="CH285" s="169">
        <f t="shared" si="388"/>
        <v>9999999999</v>
      </c>
      <c r="CI285" s="170">
        <f t="shared" si="389"/>
        <v>9999999999</v>
      </c>
      <c r="CJ285" s="171">
        <f t="shared" si="390"/>
        <v>9999999999</v>
      </c>
      <c r="CK285" s="172" t="str">
        <f t="shared" si="391"/>
        <v/>
      </c>
      <c r="CL285" s="173" t="str">
        <f t="shared" si="364"/>
        <v>x</v>
      </c>
      <c r="CN285" s="6" t="str">
        <f t="shared" si="392"/>
        <v/>
      </c>
      <c r="CO285" s="293" t="e">
        <f t="shared" ca="1" si="402"/>
        <v>#N/A</v>
      </c>
      <c r="CP285" s="6" t="e">
        <f t="shared" ca="1" si="393"/>
        <v>#N/A</v>
      </c>
      <c r="CQ285" s="61">
        <v>269</v>
      </c>
      <c r="CR285" s="6">
        <f t="shared" si="365"/>
        <v>0</v>
      </c>
      <c r="CS285" s="6">
        <f t="shared" si="366"/>
        <v>0</v>
      </c>
      <c r="CT285" s="56" t="str">
        <f t="shared" si="367"/>
        <v/>
      </c>
      <c r="CU285" s="76">
        <f t="shared" si="368"/>
        <v>0</v>
      </c>
      <c r="CV285" s="76">
        <f t="shared" si="369"/>
        <v>0</v>
      </c>
      <c r="CX285" s="6" t="str">
        <f t="shared" si="370"/>
        <v/>
      </c>
      <c r="CY285" s="6" t="str">
        <f t="shared" si="371"/>
        <v/>
      </c>
      <c r="CZ285" s="6" t="str">
        <f t="shared" si="372"/>
        <v/>
      </c>
      <c r="DG285" s="56" t="str">
        <f t="shared" si="373"/>
        <v/>
      </c>
      <c r="DH285" s="6">
        <f t="shared" si="374"/>
        <v>0</v>
      </c>
      <c r="DK285" s="6">
        <f t="shared" si="335"/>
        <v>0</v>
      </c>
      <c r="DL285" s="6" t="e">
        <f t="shared" si="336"/>
        <v>#N/A</v>
      </c>
      <c r="DN285" s="6" t="e">
        <f t="shared" si="334"/>
        <v>#N/A</v>
      </c>
      <c r="DP285" s="6" t="str">
        <f t="shared" si="375"/>
        <v/>
      </c>
      <c r="DQ285" s="293">
        <f t="shared" ca="1" si="404"/>
        <v>279</v>
      </c>
      <c r="DR285" s="6" t="str">
        <f t="shared" ca="1" si="394"/>
        <v>x</v>
      </c>
      <c r="DU285" s="293" t="e">
        <f t="shared" ca="1" si="395"/>
        <v>#N/A</v>
      </c>
      <c r="DV285" s="5"/>
      <c r="DW285" s="293" t="e">
        <f t="shared" ca="1" si="405"/>
        <v>#N/A</v>
      </c>
      <c r="DZ285" s="293" t="e">
        <f t="shared" ca="1" si="396"/>
        <v>#N/A</v>
      </c>
      <c r="EA285" s="293" t="e">
        <f t="shared" ca="1" si="397"/>
        <v>#N/A</v>
      </c>
      <c r="EB285" s="293" t="e">
        <f t="shared" ca="1" si="398"/>
        <v>#N/A</v>
      </c>
      <c r="EE285" s="6" t="str">
        <f t="shared" si="399"/>
        <v/>
      </c>
      <c r="EF285" s="293" t="e">
        <f t="shared" ca="1" si="400"/>
        <v>#N/A</v>
      </c>
      <c r="EG285" s="6" t="e">
        <f t="shared" ca="1" si="376"/>
        <v>#N/A</v>
      </c>
    </row>
    <row r="286" spans="3:137" x14ac:dyDescent="0.2">
      <c r="C286" s="75"/>
      <c r="D286" s="184" t="str">
        <f t="shared" si="339"/>
        <v/>
      </c>
      <c r="E286" s="649" t="str">
        <f t="shared" ref="E286:E349" si="406">IF(ISERROR(BG286),1,IF(ISERROR(BF286),2,IF(AND(H286="Liq",I286=""),3,IF(AND(H286="Liq",Y286&lt;0),4,IF(DH286=1,5,IF(AND($BH$5=1,H286="Oba"),6,IF(AND($BH$4=1,H286="Mem"),7,IF(AND(DK286="LiqD",P286&lt;&gt;"120 Debiteuren"),8,IF(AND(DK286="LiqC",P286&lt;&gt;"130 Crediteuren"),9,"")))))))))</f>
        <v/>
      </c>
      <c r="F286" s="607" t="str">
        <f t="shared" si="338"/>
        <v>x</v>
      </c>
      <c r="G286" s="650"/>
      <c r="H286" s="651"/>
      <c r="I286" s="651"/>
      <c r="J286" s="651"/>
      <c r="K286" s="652"/>
      <c r="L286" s="889"/>
      <c r="M286" s="889"/>
      <c r="N286" s="653"/>
      <c r="O286" s="651"/>
      <c r="P286" s="651"/>
      <c r="Q286" s="654"/>
      <c r="R286" s="655"/>
      <c r="S286" s="607" t="str">
        <f t="shared" si="340"/>
        <v/>
      </c>
      <c r="T286" s="656" t="str">
        <f t="shared" si="341"/>
        <v/>
      </c>
      <c r="U286" s="656" t="str">
        <f t="shared" si="377"/>
        <v/>
      </c>
      <c r="V286" s="656" t="str">
        <f t="shared" si="342"/>
        <v/>
      </c>
      <c r="W286" s="719"/>
      <c r="X286" s="660"/>
      <c r="Y286" s="656" t="str">
        <f t="shared" si="333"/>
        <v/>
      </c>
      <c r="Z286" s="659"/>
      <c r="AA286" s="654"/>
      <c r="AB286" s="656" t="str">
        <f t="shared" si="343"/>
        <v/>
      </c>
      <c r="AC286" s="661" t="str">
        <f t="shared" si="378"/>
        <v/>
      </c>
      <c r="AE286" s="658" t="str">
        <f t="shared" si="344"/>
        <v/>
      </c>
      <c r="AF286" s="659"/>
      <c r="AT286" s="805" t="str">
        <f t="shared" si="403"/>
        <v/>
      </c>
      <c r="AU286" t="str">
        <f t="shared" si="379"/>
        <v/>
      </c>
      <c r="AV286" s="6" t="str">
        <f t="shared" si="345"/>
        <v/>
      </c>
      <c r="AW286" s="317" t="str">
        <f t="shared" si="346"/>
        <v/>
      </c>
      <c r="AX286" s="158" t="str">
        <f t="shared" si="347"/>
        <v/>
      </c>
      <c r="AY286" s="158" t="str">
        <f t="shared" si="348"/>
        <v/>
      </c>
      <c r="AZ286" s="309" t="str">
        <f t="shared" si="337"/>
        <v/>
      </c>
      <c r="BA286" s="318" t="str">
        <f t="shared" si="349"/>
        <v/>
      </c>
      <c r="BB286" s="473" t="str">
        <f t="shared" si="350"/>
        <v/>
      </c>
      <c r="BC286" s="80" t="str">
        <f t="shared" si="401"/>
        <v/>
      </c>
      <c r="BD286" s="56">
        <f t="shared" si="351"/>
        <v>1</v>
      </c>
      <c r="BF286" s="56" t="str">
        <f t="shared" si="352"/>
        <v/>
      </c>
      <c r="BG286" s="56" t="str">
        <f t="shared" si="353"/>
        <v/>
      </c>
      <c r="BH286" s="6" t="str">
        <f t="shared" si="354"/>
        <v/>
      </c>
      <c r="BK286" s="6" t="str">
        <f t="shared" si="355"/>
        <v/>
      </c>
      <c r="BL286" s="56">
        <f t="shared" si="380"/>
        <v>999999</v>
      </c>
      <c r="BM286" s="183">
        <f t="shared" si="381"/>
        <v>99999.000001430002</v>
      </c>
      <c r="BN286" s="61">
        <v>270</v>
      </c>
      <c r="BO286" s="6">
        <f t="shared" si="356"/>
        <v>999999</v>
      </c>
      <c r="BP286" s="6">
        <f t="shared" si="357"/>
        <v>999999</v>
      </c>
      <c r="BQ286" s="6" t="str">
        <f t="shared" si="382"/>
        <v>x</v>
      </c>
      <c r="BR286" s="206">
        <f t="shared" si="358"/>
        <v>99999.000001430002</v>
      </c>
      <c r="BS286" s="6">
        <f t="shared" si="359"/>
        <v>99999.000001430002</v>
      </c>
      <c r="BT286" s="6" t="str">
        <f t="shared" si="383"/>
        <v>x</v>
      </c>
      <c r="BU286" s="6" t="str">
        <f t="shared" si="360"/>
        <v/>
      </c>
      <c r="BW286" s="82">
        <f t="shared" si="384"/>
        <v>9999999999</v>
      </c>
      <c r="BX286" s="80" t="str">
        <f t="shared" si="361"/>
        <v>x</v>
      </c>
      <c r="BY286" s="80" t="str">
        <f t="shared" si="362"/>
        <v/>
      </c>
      <c r="BZ286" s="56" t="str">
        <f t="shared" si="385"/>
        <v/>
      </c>
      <c r="CA286" s="56" t="str">
        <f t="shared" si="386"/>
        <v/>
      </c>
      <c r="CB286" s="88">
        <f t="shared" si="387"/>
        <v>0</v>
      </c>
      <c r="CC286" s="56" t="str">
        <f t="shared" si="363"/>
        <v/>
      </c>
      <c r="CD286" s="56"/>
      <c r="CE286" s="56"/>
      <c r="CF286" s="56"/>
      <c r="CG286" s="56"/>
      <c r="CH286" s="169">
        <f t="shared" si="388"/>
        <v>9999999999</v>
      </c>
      <c r="CI286" s="170">
        <f t="shared" si="389"/>
        <v>9999999999</v>
      </c>
      <c r="CJ286" s="171">
        <f t="shared" si="390"/>
        <v>9999999999</v>
      </c>
      <c r="CK286" s="172" t="str">
        <f t="shared" si="391"/>
        <v/>
      </c>
      <c r="CL286" s="173" t="str">
        <f t="shared" si="364"/>
        <v>x</v>
      </c>
      <c r="CN286" s="6" t="str">
        <f t="shared" si="392"/>
        <v/>
      </c>
      <c r="CO286" s="293" t="e">
        <f t="shared" ca="1" si="402"/>
        <v>#N/A</v>
      </c>
      <c r="CP286" s="6" t="e">
        <f t="shared" ca="1" si="393"/>
        <v>#N/A</v>
      </c>
      <c r="CQ286" s="61">
        <v>270</v>
      </c>
      <c r="CR286" s="6">
        <f t="shared" si="365"/>
        <v>0</v>
      </c>
      <c r="CS286" s="6">
        <f t="shared" si="366"/>
        <v>0</v>
      </c>
      <c r="CT286" s="56" t="str">
        <f t="shared" si="367"/>
        <v/>
      </c>
      <c r="CU286" s="76">
        <f t="shared" si="368"/>
        <v>0</v>
      </c>
      <c r="CV286" s="76">
        <f t="shared" si="369"/>
        <v>0</v>
      </c>
      <c r="CX286" s="6" t="str">
        <f t="shared" si="370"/>
        <v/>
      </c>
      <c r="CY286" s="6" t="str">
        <f t="shared" si="371"/>
        <v/>
      </c>
      <c r="CZ286" s="6" t="str">
        <f t="shared" si="372"/>
        <v/>
      </c>
      <c r="DG286" s="56" t="str">
        <f t="shared" si="373"/>
        <v/>
      </c>
      <c r="DH286" s="6">
        <f t="shared" si="374"/>
        <v>0</v>
      </c>
      <c r="DK286" s="6">
        <f t="shared" si="335"/>
        <v>0</v>
      </c>
      <c r="DL286" s="6" t="e">
        <f t="shared" si="336"/>
        <v>#N/A</v>
      </c>
      <c r="DN286" s="6" t="e">
        <f t="shared" si="334"/>
        <v>#N/A</v>
      </c>
      <c r="DP286" s="6" t="str">
        <f t="shared" si="375"/>
        <v/>
      </c>
      <c r="DQ286" s="293">
        <f t="shared" ca="1" si="404"/>
        <v>280</v>
      </c>
      <c r="DR286" s="6" t="str">
        <f t="shared" ca="1" si="394"/>
        <v>x</v>
      </c>
      <c r="DU286" s="293" t="e">
        <f t="shared" ca="1" si="395"/>
        <v>#N/A</v>
      </c>
      <c r="DV286" s="5"/>
      <c r="DW286" s="293" t="e">
        <f t="shared" ca="1" si="405"/>
        <v>#N/A</v>
      </c>
      <c r="DZ286" s="293" t="e">
        <f t="shared" ca="1" si="396"/>
        <v>#N/A</v>
      </c>
      <c r="EA286" s="293" t="e">
        <f t="shared" ca="1" si="397"/>
        <v>#N/A</v>
      </c>
      <c r="EB286" s="293" t="e">
        <f t="shared" ca="1" si="398"/>
        <v>#N/A</v>
      </c>
      <c r="EE286" s="6" t="str">
        <f t="shared" si="399"/>
        <v/>
      </c>
      <c r="EF286" s="293" t="e">
        <f t="shared" ca="1" si="400"/>
        <v>#N/A</v>
      </c>
      <c r="EG286" s="6" t="e">
        <f t="shared" ca="1" si="376"/>
        <v>#N/A</v>
      </c>
    </row>
    <row r="287" spans="3:137" x14ac:dyDescent="0.2">
      <c r="C287" s="75"/>
      <c r="D287" s="184" t="str">
        <f t="shared" si="339"/>
        <v/>
      </c>
      <c r="E287" s="649" t="str">
        <f t="shared" si="406"/>
        <v/>
      </c>
      <c r="F287" s="607" t="str">
        <f t="shared" si="338"/>
        <v>x</v>
      </c>
      <c r="G287" s="650"/>
      <c r="H287" s="651"/>
      <c r="I287" s="651"/>
      <c r="J287" s="651"/>
      <c r="K287" s="652"/>
      <c r="L287" s="889"/>
      <c r="M287" s="889"/>
      <c r="N287" s="653"/>
      <c r="O287" s="651"/>
      <c r="P287" s="651"/>
      <c r="Q287" s="654"/>
      <c r="R287" s="655"/>
      <c r="S287" s="607" t="str">
        <f t="shared" si="340"/>
        <v/>
      </c>
      <c r="T287" s="656" t="str">
        <f t="shared" si="341"/>
        <v/>
      </c>
      <c r="U287" s="656" t="str">
        <f t="shared" si="377"/>
        <v/>
      </c>
      <c r="V287" s="656" t="str">
        <f t="shared" si="342"/>
        <v/>
      </c>
      <c r="W287" s="719"/>
      <c r="X287" s="660"/>
      <c r="Y287" s="656" t="str">
        <f t="shared" ref="Y287:Y350" si="407">IF(T287="","",IF(ISERROR(BC287),0,IF(AND(OR(H287="Ink",H287="Liq",H287="Mem"),BC287="vord",X287&lt;&gt;"",ISNUMBER(Z287),Z287&gt;0),Z287,IF(AND(BC287="vord",X287&lt;&gt;"",H287="Ink",ISNUMBER(AF287)),X287/(1+X287)*(T287+AF287),IF(BC287="vord",X287/(1+X287)*T287,0)))))</f>
        <v/>
      </c>
      <c r="Z287" s="659"/>
      <c r="AA287" s="654"/>
      <c r="AB287" s="656" t="str">
        <f t="shared" si="343"/>
        <v/>
      </c>
      <c r="AC287" s="661" t="str">
        <f t="shared" si="378"/>
        <v/>
      </c>
      <c r="AE287" s="658" t="str">
        <f t="shared" si="344"/>
        <v/>
      </c>
      <c r="AF287" s="659"/>
      <c r="AT287" s="805" t="str">
        <f t="shared" si="403"/>
        <v/>
      </c>
      <c r="AU287" t="str">
        <f t="shared" si="379"/>
        <v/>
      </c>
      <c r="AV287" s="6" t="str">
        <f t="shared" si="345"/>
        <v/>
      </c>
      <c r="AW287" s="317" t="str">
        <f t="shared" si="346"/>
        <v/>
      </c>
      <c r="AX287" s="158" t="str">
        <f t="shared" si="347"/>
        <v/>
      </c>
      <c r="AY287" s="158" t="str">
        <f t="shared" si="348"/>
        <v/>
      </c>
      <c r="AZ287" s="309" t="str">
        <f t="shared" si="337"/>
        <v/>
      </c>
      <c r="BA287" s="318" t="str">
        <f t="shared" si="349"/>
        <v/>
      </c>
      <c r="BB287" s="473" t="str">
        <f t="shared" si="350"/>
        <v/>
      </c>
      <c r="BC287" s="80" t="str">
        <f t="shared" si="401"/>
        <v/>
      </c>
      <c r="BD287" s="56">
        <f t="shared" si="351"/>
        <v>1</v>
      </c>
      <c r="BF287" s="56" t="str">
        <f t="shared" si="352"/>
        <v/>
      </c>
      <c r="BG287" s="56" t="str">
        <f t="shared" si="353"/>
        <v/>
      </c>
      <c r="BH287" s="6" t="str">
        <f t="shared" si="354"/>
        <v/>
      </c>
      <c r="BK287" s="6" t="str">
        <f t="shared" si="355"/>
        <v/>
      </c>
      <c r="BL287" s="56">
        <f t="shared" si="380"/>
        <v>999999</v>
      </c>
      <c r="BM287" s="183">
        <f t="shared" si="381"/>
        <v>99999.000001434993</v>
      </c>
      <c r="BN287" s="61">
        <v>271</v>
      </c>
      <c r="BO287" s="6">
        <f t="shared" si="356"/>
        <v>999999</v>
      </c>
      <c r="BP287" s="6">
        <f t="shared" si="357"/>
        <v>999999</v>
      </c>
      <c r="BQ287" s="6" t="str">
        <f t="shared" si="382"/>
        <v>x</v>
      </c>
      <c r="BR287" s="206">
        <f t="shared" si="358"/>
        <v>99999.000001434993</v>
      </c>
      <c r="BS287" s="6">
        <f t="shared" si="359"/>
        <v>99999.000001434993</v>
      </c>
      <c r="BT287" s="6" t="str">
        <f t="shared" si="383"/>
        <v>x</v>
      </c>
      <c r="BU287" s="6" t="str">
        <f t="shared" si="360"/>
        <v/>
      </c>
      <c r="BW287" s="82">
        <f t="shared" si="384"/>
        <v>9999999999</v>
      </c>
      <c r="BX287" s="80" t="str">
        <f t="shared" si="361"/>
        <v>x</v>
      </c>
      <c r="BY287" s="80" t="str">
        <f t="shared" si="362"/>
        <v/>
      </c>
      <c r="BZ287" s="56" t="str">
        <f t="shared" si="385"/>
        <v/>
      </c>
      <c r="CA287" s="56" t="str">
        <f t="shared" si="386"/>
        <v/>
      </c>
      <c r="CB287" s="88">
        <f t="shared" si="387"/>
        <v>0</v>
      </c>
      <c r="CC287" s="56" t="str">
        <f t="shared" si="363"/>
        <v/>
      </c>
      <c r="CD287" s="56"/>
      <c r="CE287" s="56"/>
      <c r="CF287" s="56"/>
      <c r="CG287" s="56"/>
      <c r="CH287" s="169">
        <f t="shared" si="388"/>
        <v>9999999999</v>
      </c>
      <c r="CI287" s="170">
        <f t="shared" si="389"/>
        <v>9999999999</v>
      </c>
      <c r="CJ287" s="171">
        <f t="shared" si="390"/>
        <v>9999999999</v>
      </c>
      <c r="CK287" s="172" t="str">
        <f t="shared" si="391"/>
        <v/>
      </c>
      <c r="CL287" s="173" t="str">
        <f t="shared" si="364"/>
        <v>x</v>
      </c>
      <c r="CN287" s="6" t="str">
        <f t="shared" si="392"/>
        <v/>
      </c>
      <c r="CO287" s="293" t="e">
        <f t="shared" ca="1" si="402"/>
        <v>#N/A</v>
      </c>
      <c r="CP287" s="6" t="e">
        <f t="shared" ca="1" si="393"/>
        <v>#N/A</v>
      </c>
      <c r="CQ287" s="61">
        <v>271</v>
      </c>
      <c r="CR287" s="6">
        <f t="shared" si="365"/>
        <v>0</v>
      </c>
      <c r="CS287" s="6">
        <f t="shared" si="366"/>
        <v>0</v>
      </c>
      <c r="CT287" s="56" t="str">
        <f t="shared" si="367"/>
        <v/>
      </c>
      <c r="CU287" s="76">
        <f t="shared" si="368"/>
        <v>0</v>
      </c>
      <c r="CV287" s="76">
        <f t="shared" si="369"/>
        <v>0</v>
      </c>
      <c r="CX287" s="6" t="str">
        <f t="shared" si="370"/>
        <v/>
      </c>
      <c r="CY287" s="6" t="str">
        <f t="shared" si="371"/>
        <v/>
      </c>
      <c r="CZ287" s="6" t="str">
        <f t="shared" si="372"/>
        <v/>
      </c>
      <c r="DG287" s="56" t="str">
        <f t="shared" si="373"/>
        <v/>
      </c>
      <c r="DH287" s="6">
        <f t="shared" si="374"/>
        <v>0</v>
      </c>
      <c r="DK287" s="6">
        <f t="shared" si="335"/>
        <v>0</v>
      </c>
      <c r="DL287" s="6" t="e">
        <f t="shared" si="336"/>
        <v>#N/A</v>
      </c>
      <c r="DN287" s="6" t="e">
        <f t="shared" si="334"/>
        <v>#N/A</v>
      </c>
      <c r="DP287" s="6" t="str">
        <f t="shared" si="375"/>
        <v/>
      </c>
      <c r="DQ287" s="293">
        <f t="shared" ca="1" si="404"/>
        <v>281</v>
      </c>
      <c r="DR287" s="6" t="str">
        <f t="shared" ca="1" si="394"/>
        <v>x</v>
      </c>
      <c r="DU287" s="293" t="e">
        <f t="shared" ca="1" si="395"/>
        <v>#N/A</v>
      </c>
      <c r="DV287" s="5"/>
      <c r="DW287" s="293" t="e">
        <f t="shared" ca="1" si="405"/>
        <v>#N/A</v>
      </c>
      <c r="DZ287" s="293" t="e">
        <f t="shared" ca="1" si="396"/>
        <v>#N/A</v>
      </c>
      <c r="EA287" s="293" t="e">
        <f t="shared" ca="1" si="397"/>
        <v>#N/A</v>
      </c>
      <c r="EB287" s="293" t="e">
        <f t="shared" ca="1" si="398"/>
        <v>#N/A</v>
      </c>
      <c r="EE287" s="6" t="str">
        <f t="shared" si="399"/>
        <v/>
      </c>
      <c r="EF287" s="293" t="e">
        <f t="shared" ca="1" si="400"/>
        <v>#N/A</v>
      </c>
      <c r="EG287" s="6" t="e">
        <f t="shared" ca="1" si="376"/>
        <v>#N/A</v>
      </c>
    </row>
    <row r="288" spans="3:137" x14ac:dyDescent="0.2">
      <c r="C288" s="75"/>
      <c r="D288" s="184" t="str">
        <f t="shared" si="339"/>
        <v/>
      </c>
      <c r="E288" s="649" t="str">
        <f t="shared" si="406"/>
        <v/>
      </c>
      <c r="F288" s="607" t="str">
        <f t="shared" si="338"/>
        <v>x</v>
      </c>
      <c r="G288" s="650"/>
      <c r="H288" s="651"/>
      <c r="I288" s="651"/>
      <c r="J288" s="651"/>
      <c r="K288" s="652"/>
      <c r="L288" s="889"/>
      <c r="M288" s="889"/>
      <c r="N288" s="653"/>
      <c r="O288" s="651"/>
      <c r="P288" s="651"/>
      <c r="Q288" s="654"/>
      <c r="R288" s="655"/>
      <c r="S288" s="607" t="str">
        <f t="shared" si="340"/>
        <v/>
      </c>
      <c r="T288" s="656" t="str">
        <f t="shared" si="341"/>
        <v/>
      </c>
      <c r="U288" s="656" t="str">
        <f t="shared" si="377"/>
        <v/>
      </c>
      <c r="V288" s="656" t="str">
        <f t="shared" si="342"/>
        <v/>
      </c>
      <c r="W288" s="719"/>
      <c r="X288" s="660"/>
      <c r="Y288" s="656" t="str">
        <f t="shared" si="407"/>
        <v/>
      </c>
      <c r="Z288" s="659"/>
      <c r="AA288" s="654"/>
      <c r="AB288" s="656" t="str">
        <f t="shared" si="343"/>
        <v/>
      </c>
      <c r="AC288" s="661" t="str">
        <f t="shared" si="378"/>
        <v/>
      </c>
      <c r="AE288" s="658" t="str">
        <f t="shared" si="344"/>
        <v/>
      </c>
      <c r="AF288" s="659"/>
      <c r="AT288" s="805" t="str">
        <f t="shared" si="403"/>
        <v/>
      </c>
      <c r="AU288" t="str">
        <f t="shared" si="379"/>
        <v/>
      </c>
      <c r="AV288" s="6" t="str">
        <f t="shared" si="345"/>
        <v/>
      </c>
      <c r="AW288" s="317" t="str">
        <f t="shared" si="346"/>
        <v/>
      </c>
      <c r="AX288" s="158" t="str">
        <f t="shared" si="347"/>
        <v/>
      </c>
      <c r="AY288" s="158" t="str">
        <f t="shared" si="348"/>
        <v/>
      </c>
      <c r="AZ288" s="309" t="str">
        <f t="shared" si="337"/>
        <v/>
      </c>
      <c r="BA288" s="318" t="str">
        <f t="shared" si="349"/>
        <v/>
      </c>
      <c r="BB288" s="473" t="str">
        <f t="shared" si="350"/>
        <v/>
      </c>
      <c r="BC288" s="80" t="str">
        <f t="shared" si="401"/>
        <v/>
      </c>
      <c r="BD288" s="56">
        <f t="shared" si="351"/>
        <v>1</v>
      </c>
      <c r="BF288" s="56" t="str">
        <f t="shared" si="352"/>
        <v/>
      </c>
      <c r="BG288" s="56" t="str">
        <f t="shared" si="353"/>
        <v/>
      </c>
      <c r="BH288" s="6" t="str">
        <f t="shared" si="354"/>
        <v/>
      </c>
      <c r="BK288" s="6" t="str">
        <f t="shared" si="355"/>
        <v/>
      </c>
      <c r="BL288" s="56">
        <f t="shared" si="380"/>
        <v>999999</v>
      </c>
      <c r="BM288" s="183">
        <f t="shared" si="381"/>
        <v>99999.000001439999</v>
      </c>
      <c r="BN288" s="61">
        <v>272</v>
      </c>
      <c r="BO288" s="6">
        <f t="shared" si="356"/>
        <v>999999</v>
      </c>
      <c r="BP288" s="6">
        <f t="shared" si="357"/>
        <v>999999</v>
      </c>
      <c r="BQ288" s="6" t="str">
        <f t="shared" si="382"/>
        <v>x</v>
      </c>
      <c r="BR288" s="206">
        <f t="shared" si="358"/>
        <v>99999.000001439999</v>
      </c>
      <c r="BS288" s="6">
        <f t="shared" si="359"/>
        <v>99999.000001439999</v>
      </c>
      <c r="BT288" s="6" t="str">
        <f t="shared" si="383"/>
        <v>x</v>
      </c>
      <c r="BU288" s="6" t="str">
        <f t="shared" si="360"/>
        <v/>
      </c>
      <c r="BW288" s="82">
        <f t="shared" si="384"/>
        <v>9999999999</v>
      </c>
      <c r="BX288" s="80" t="str">
        <f t="shared" si="361"/>
        <v>x</v>
      </c>
      <c r="BY288" s="80" t="str">
        <f t="shared" si="362"/>
        <v/>
      </c>
      <c r="BZ288" s="56" t="str">
        <f t="shared" si="385"/>
        <v/>
      </c>
      <c r="CA288" s="56" t="str">
        <f t="shared" si="386"/>
        <v/>
      </c>
      <c r="CB288" s="88">
        <f t="shared" si="387"/>
        <v>0</v>
      </c>
      <c r="CC288" s="56" t="str">
        <f t="shared" si="363"/>
        <v/>
      </c>
      <c r="CD288" s="56"/>
      <c r="CE288" s="56"/>
      <c r="CF288" s="56"/>
      <c r="CG288" s="56"/>
      <c r="CH288" s="169">
        <f t="shared" si="388"/>
        <v>9999999999</v>
      </c>
      <c r="CI288" s="170">
        <f t="shared" si="389"/>
        <v>9999999999</v>
      </c>
      <c r="CJ288" s="171">
        <f t="shared" si="390"/>
        <v>9999999999</v>
      </c>
      <c r="CK288" s="172" t="str">
        <f t="shared" si="391"/>
        <v/>
      </c>
      <c r="CL288" s="173" t="str">
        <f t="shared" si="364"/>
        <v>x</v>
      </c>
      <c r="CN288" s="6" t="str">
        <f t="shared" si="392"/>
        <v/>
      </c>
      <c r="CO288" s="293" t="e">
        <f t="shared" ca="1" si="402"/>
        <v>#N/A</v>
      </c>
      <c r="CP288" s="6" t="e">
        <f t="shared" ca="1" si="393"/>
        <v>#N/A</v>
      </c>
      <c r="CQ288" s="61">
        <v>272</v>
      </c>
      <c r="CR288" s="6">
        <f t="shared" si="365"/>
        <v>0</v>
      </c>
      <c r="CS288" s="6">
        <f t="shared" si="366"/>
        <v>0</v>
      </c>
      <c r="CT288" s="56" t="str">
        <f t="shared" si="367"/>
        <v/>
      </c>
      <c r="CU288" s="76">
        <f t="shared" si="368"/>
        <v>0</v>
      </c>
      <c r="CV288" s="76">
        <f t="shared" si="369"/>
        <v>0</v>
      </c>
      <c r="CX288" s="6" t="str">
        <f t="shared" si="370"/>
        <v/>
      </c>
      <c r="CY288" s="6" t="str">
        <f t="shared" si="371"/>
        <v/>
      </c>
      <c r="CZ288" s="6" t="str">
        <f t="shared" si="372"/>
        <v/>
      </c>
      <c r="DG288" s="56" t="str">
        <f t="shared" si="373"/>
        <v/>
      </c>
      <c r="DH288" s="6">
        <f t="shared" si="374"/>
        <v>0</v>
      </c>
      <c r="DK288" s="6">
        <f t="shared" si="335"/>
        <v>0</v>
      </c>
      <c r="DL288" s="6" t="e">
        <f t="shared" si="336"/>
        <v>#N/A</v>
      </c>
      <c r="DN288" s="6" t="e">
        <f t="shared" si="334"/>
        <v>#N/A</v>
      </c>
      <c r="DP288" s="6" t="str">
        <f t="shared" si="375"/>
        <v/>
      </c>
      <c r="DQ288" s="293">
        <f t="shared" ca="1" si="404"/>
        <v>282</v>
      </c>
      <c r="DR288" s="6" t="str">
        <f t="shared" ca="1" si="394"/>
        <v>x</v>
      </c>
      <c r="DU288" s="293" t="e">
        <f t="shared" ca="1" si="395"/>
        <v>#N/A</v>
      </c>
      <c r="DV288" s="5"/>
      <c r="DW288" s="293" t="e">
        <f t="shared" ca="1" si="405"/>
        <v>#N/A</v>
      </c>
      <c r="DZ288" s="293" t="e">
        <f t="shared" ca="1" si="396"/>
        <v>#N/A</v>
      </c>
      <c r="EA288" s="293" t="e">
        <f t="shared" ca="1" si="397"/>
        <v>#N/A</v>
      </c>
      <c r="EB288" s="293" t="e">
        <f t="shared" ca="1" si="398"/>
        <v>#N/A</v>
      </c>
      <c r="EE288" s="6" t="str">
        <f t="shared" si="399"/>
        <v/>
      </c>
      <c r="EF288" s="293" t="e">
        <f t="shared" ca="1" si="400"/>
        <v>#N/A</v>
      </c>
      <c r="EG288" s="6" t="e">
        <f t="shared" ca="1" si="376"/>
        <v>#N/A</v>
      </c>
    </row>
    <row r="289" spans="3:137" x14ac:dyDescent="0.2">
      <c r="C289" s="75"/>
      <c r="D289" s="184" t="str">
        <f t="shared" si="339"/>
        <v/>
      </c>
      <c r="E289" s="649" t="str">
        <f t="shared" si="406"/>
        <v/>
      </c>
      <c r="F289" s="607" t="str">
        <f t="shared" si="338"/>
        <v>x</v>
      </c>
      <c r="G289" s="650"/>
      <c r="H289" s="651"/>
      <c r="I289" s="651"/>
      <c r="J289" s="651"/>
      <c r="K289" s="652"/>
      <c r="L289" s="889"/>
      <c r="M289" s="889"/>
      <c r="N289" s="653"/>
      <c r="O289" s="651"/>
      <c r="P289" s="651"/>
      <c r="Q289" s="654"/>
      <c r="R289" s="655"/>
      <c r="S289" s="607" t="str">
        <f t="shared" si="340"/>
        <v/>
      </c>
      <c r="T289" s="656" t="str">
        <f t="shared" si="341"/>
        <v/>
      </c>
      <c r="U289" s="656" t="str">
        <f t="shared" si="377"/>
        <v/>
      </c>
      <c r="V289" s="656" t="str">
        <f t="shared" si="342"/>
        <v/>
      </c>
      <c r="W289" s="719"/>
      <c r="X289" s="660"/>
      <c r="Y289" s="656" t="str">
        <f t="shared" si="407"/>
        <v/>
      </c>
      <c r="Z289" s="659"/>
      <c r="AA289" s="654"/>
      <c r="AB289" s="656" t="str">
        <f t="shared" si="343"/>
        <v/>
      </c>
      <c r="AC289" s="661" t="str">
        <f t="shared" si="378"/>
        <v/>
      </c>
      <c r="AE289" s="658" t="str">
        <f t="shared" si="344"/>
        <v/>
      </c>
      <c r="AF289" s="659"/>
      <c r="AT289" s="805" t="str">
        <f t="shared" si="403"/>
        <v/>
      </c>
      <c r="AU289" t="str">
        <f t="shared" si="379"/>
        <v/>
      </c>
      <c r="AV289" s="6" t="str">
        <f t="shared" si="345"/>
        <v/>
      </c>
      <c r="AW289" s="317" t="str">
        <f t="shared" si="346"/>
        <v/>
      </c>
      <c r="AX289" s="158" t="str">
        <f t="shared" si="347"/>
        <v/>
      </c>
      <c r="AY289" s="158" t="str">
        <f t="shared" si="348"/>
        <v/>
      </c>
      <c r="AZ289" s="309" t="str">
        <f t="shared" si="337"/>
        <v/>
      </c>
      <c r="BA289" s="318" t="str">
        <f t="shared" si="349"/>
        <v/>
      </c>
      <c r="BB289" s="473" t="str">
        <f t="shared" si="350"/>
        <v/>
      </c>
      <c r="BC289" s="80" t="str">
        <f t="shared" si="401"/>
        <v/>
      </c>
      <c r="BD289" s="56">
        <f t="shared" si="351"/>
        <v>1</v>
      </c>
      <c r="BF289" s="56" t="str">
        <f t="shared" si="352"/>
        <v/>
      </c>
      <c r="BG289" s="56" t="str">
        <f t="shared" si="353"/>
        <v/>
      </c>
      <c r="BH289" s="6" t="str">
        <f t="shared" si="354"/>
        <v/>
      </c>
      <c r="BK289" s="6" t="str">
        <f t="shared" si="355"/>
        <v/>
      </c>
      <c r="BL289" s="56">
        <f t="shared" si="380"/>
        <v>999999</v>
      </c>
      <c r="BM289" s="183">
        <f t="shared" si="381"/>
        <v>99999.000001445005</v>
      </c>
      <c r="BN289" s="61">
        <v>273</v>
      </c>
      <c r="BO289" s="6">
        <f t="shared" si="356"/>
        <v>999999</v>
      </c>
      <c r="BP289" s="6">
        <f t="shared" si="357"/>
        <v>999999</v>
      </c>
      <c r="BQ289" s="6" t="str">
        <f t="shared" si="382"/>
        <v>x</v>
      </c>
      <c r="BR289" s="206">
        <f t="shared" si="358"/>
        <v>99999.000001445005</v>
      </c>
      <c r="BS289" s="6">
        <f t="shared" si="359"/>
        <v>99999.000001445005</v>
      </c>
      <c r="BT289" s="6" t="str">
        <f t="shared" si="383"/>
        <v>x</v>
      </c>
      <c r="BU289" s="6" t="str">
        <f t="shared" si="360"/>
        <v/>
      </c>
      <c r="BW289" s="82">
        <f t="shared" si="384"/>
        <v>9999999999</v>
      </c>
      <c r="BX289" s="80" t="str">
        <f t="shared" si="361"/>
        <v>x</v>
      </c>
      <c r="BY289" s="80" t="str">
        <f t="shared" si="362"/>
        <v/>
      </c>
      <c r="BZ289" s="56" t="str">
        <f t="shared" si="385"/>
        <v/>
      </c>
      <c r="CA289" s="56" t="str">
        <f t="shared" si="386"/>
        <v/>
      </c>
      <c r="CB289" s="88">
        <f t="shared" si="387"/>
        <v>0</v>
      </c>
      <c r="CC289" s="56" t="str">
        <f t="shared" si="363"/>
        <v/>
      </c>
      <c r="CD289" s="56"/>
      <c r="CE289" s="56"/>
      <c r="CF289" s="56"/>
      <c r="CG289" s="56"/>
      <c r="CH289" s="169">
        <f t="shared" si="388"/>
        <v>9999999999</v>
      </c>
      <c r="CI289" s="170">
        <f t="shared" si="389"/>
        <v>9999999999</v>
      </c>
      <c r="CJ289" s="171">
        <f t="shared" si="390"/>
        <v>9999999999</v>
      </c>
      <c r="CK289" s="172" t="str">
        <f t="shared" si="391"/>
        <v/>
      </c>
      <c r="CL289" s="173" t="str">
        <f t="shared" si="364"/>
        <v>x</v>
      </c>
      <c r="CN289" s="6" t="str">
        <f t="shared" si="392"/>
        <v/>
      </c>
      <c r="CO289" s="293" t="e">
        <f t="shared" ca="1" si="402"/>
        <v>#N/A</v>
      </c>
      <c r="CP289" s="6" t="e">
        <f t="shared" ca="1" si="393"/>
        <v>#N/A</v>
      </c>
      <c r="CQ289" s="61">
        <v>273</v>
      </c>
      <c r="CR289" s="6">
        <f t="shared" si="365"/>
        <v>0</v>
      </c>
      <c r="CS289" s="6">
        <f t="shared" si="366"/>
        <v>0</v>
      </c>
      <c r="CT289" s="56" t="str">
        <f t="shared" si="367"/>
        <v/>
      </c>
      <c r="CU289" s="76">
        <f t="shared" si="368"/>
        <v>0</v>
      </c>
      <c r="CV289" s="76">
        <f t="shared" si="369"/>
        <v>0</v>
      </c>
      <c r="CX289" s="6" t="str">
        <f t="shared" si="370"/>
        <v/>
      </c>
      <c r="CY289" s="6" t="str">
        <f t="shared" si="371"/>
        <v/>
      </c>
      <c r="CZ289" s="6" t="str">
        <f t="shared" si="372"/>
        <v/>
      </c>
      <c r="DG289" s="56" t="str">
        <f t="shared" si="373"/>
        <v/>
      </c>
      <c r="DH289" s="6">
        <f t="shared" si="374"/>
        <v>0</v>
      </c>
      <c r="DK289" s="6">
        <f t="shared" si="335"/>
        <v>0</v>
      </c>
      <c r="DL289" s="6" t="e">
        <f t="shared" si="336"/>
        <v>#N/A</v>
      </c>
      <c r="DN289" s="6" t="e">
        <f t="shared" ref="DN289:DN352" si="408">IF(OR(DL289="banst",DL289="liqcst",DL289="liqdst"),"bank","")</f>
        <v>#N/A</v>
      </c>
      <c r="DP289" s="6" t="str">
        <f t="shared" si="375"/>
        <v/>
      </c>
      <c r="DQ289" s="293">
        <f t="shared" ca="1" si="404"/>
        <v>283</v>
      </c>
      <c r="DR289" s="6" t="str">
        <f t="shared" ca="1" si="394"/>
        <v>x</v>
      </c>
      <c r="DU289" s="293" t="e">
        <f t="shared" ca="1" si="395"/>
        <v>#N/A</v>
      </c>
      <c r="DV289" s="5"/>
      <c r="DW289" s="293" t="e">
        <f t="shared" ca="1" si="405"/>
        <v>#N/A</v>
      </c>
      <c r="DZ289" s="293" t="e">
        <f t="shared" ca="1" si="396"/>
        <v>#N/A</v>
      </c>
      <c r="EA289" s="293" t="e">
        <f t="shared" ca="1" si="397"/>
        <v>#N/A</v>
      </c>
      <c r="EB289" s="293" t="e">
        <f t="shared" ca="1" si="398"/>
        <v>#N/A</v>
      </c>
      <c r="EE289" s="6" t="str">
        <f t="shared" si="399"/>
        <v/>
      </c>
      <c r="EF289" s="293" t="e">
        <f t="shared" ca="1" si="400"/>
        <v>#N/A</v>
      </c>
      <c r="EG289" s="6" t="e">
        <f t="shared" ca="1" si="376"/>
        <v>#N/A</v>
      </c>
    </row>
    <row r="290" spans="3:137" x14ac:dyDescent="0.2">
      <c r="C290" s="75"/>
      <c r="D290" s="184" t="str">
        <f t="shared" si="339"/>
        <v/>
      </c>
      <c r="E290" s="649" t="str">
        <f t="shared" si="406"/>
        <v/>
      </c>
      <c r="F290" s="607" t="str">
        <f t="shared" si="338"/>
        <v>x</v>
      </c>
      <c r="G290" s="650"/>
      <c r="H290" s="651"/>
      <c r="I290" s="651"/>
      <c r="J290" s="651"/>
      <c r="K290" s="652"/>
      <c r="L290" s="889"/>
      <c r="M290" s="889"/>
      <c r="N290" s="653"/>
      <c r="O290" s="651"/>
      <c r="P290" s="651"/>
      <c r="Q290" s="654"/>
      <c r="R290" s="655"/>
      <c r="S290" s="607" t="str">
        <f t="shared" si="340"/>
        <v/>
      </c>
      <c r="T290" s="656" t="str">
        <f t="shared" si="341"/>
        <v/>
      </c>
      <c r="U290" s="656" t="str">
        <f t="shared" si="377"/>
        <v/>
      </c>
      <c r="V290" s="656" t="str">
        <f t="shared" si="342"/>
        <v/>
      </c>
      <c r="W290" s="719"/>
      <c r="X290" s="660"/>
      <c r="Y290" s="656" t="str">
        <f t="shared" si="407"/>
        <v/>
      </c>
      <c r="Z290" s="659"/>
      <c r="AA290" s="654"/>
      <c r="AB290" s="656" t="str">
        <f t="shared" si="343"/>
        <v/>
      </c>
      <c r="AC290" s="661" t="str">
        <f t="shared" si="378"/>
        <v/>
      </c>
      <c r="AE290" s="658" t="str">
        <f t="shared" si="344"/>
        <v/>
      </c>
      <c r="AF290" s="659"/>
      <c r="AT290" s="805" t="str">
        <f t="shared" si="403"/>
        <v/>
      </c>
      <c r="AU290" t="str">
        <f t="shared" si="379"/>
        <v/>
      </c>
      <c r="AV290" s="6" t="str">
        <f t="shared" si="345"/>
        <v/>
      </c>
      <c r="AW290" s="317" t="str">
        <f t="shared" si="346"/>
        <v/>
      </c>
      <c r="AX290" s="158" t="str">
        <f t="shared" si="347"/>
        <v/>
      </c>
      <c r="AY290" s="158" t="str">
        <f t="shared" si="348"/>
        <v/>
      </c>
      <c r="AZ290" s="309" t="str">
        <f t="shared" si="337"/>
        <v/>
      </c>
      <c r="BA290" s="318" t="str">
        <f t="shared" si="349"/>
        <v/>
      </c>
      <c r="BB290" s="473" t="str">
        <f t="shared" si="350"/>
        <v/>
      </c>
      <c r="BC290" s="80" t="str">
        <f t="shared" si="401"/>
        <v/>
      </c>
      <c r="BD290" s="56">
        <f t="shared" si="351"/>
        <v>1</v>
      </c>
      <c r="BF290" s="56" t="str">
        <f t="shared" si="352"/>
        <v/>
      </c>
      <c r="BG290" s="56" t="str">
        <f t="shared" si="353"/>
        <v/>
      </c>
      <c r="BH290" s="6" t="str">
        <f t="shared" si="354"/>
        <v/>
      </c>
      <c r="BK290" s="6" t="str">
        <f t="shared" si="355"/>
        <v/>
      </c>
      <c r="BL290" s="56">
        <f t="shared" si="380"/>
        <v>999999</v>
      </c>
      <c r="BM290" s="183">
        <f t="shared" si="381"/>
        <v>99999.000001449996</v>
      </c>
      <c r="BN290" s="61">
        <v>274</v>
      </c>
      <c r="BO290" s="6">
        <f t="shared" si="356"/>
        <v>999999</v>
      </c>
      <c r="BP290" s="6">
        <f t="shared" si="357"/>
        <v>999999</v>
      </c>
      <c r="BQ290" s="6" t="str">
        <f t="shared" si="382"/>
        <v>x</v>
      </c>
      <c r="BR290" s="206">
        <f t="shared" si="358"/>
        <v>99999.000001449996</v>
      </c>
      <c r="BS290" s="6">
        <f t="shared" si="359"/>
        <v>99999.000001449996</v>
      </c>
      <c r="BT290" s="6" t="str">
        <f t="shared" si="383"/>
        <v>x</v>
      </c>
      <c r="BU290" s="6" t="str">
        <f t="shared" si="360"/>
        <v/>
      </c>
      <c r="BW290" s="82">
        <f t="shared" si="384"/>
        <v>9999999999</v>
      </c>
      <c r="BX290" s="80" t="str">
        <f t="shared" si="361"/>
        <v>x</v>
      </c>
      <c r="BY290" s="80" t="str">
        <f t="shared" si="362"/>
        <v/>
      </c>
      <c r="BZ290" s="56" t="str">
        <f t="shared" si="385"/>
        <v/>
      </c>
      <c r="CA290" s="56" t="str">
        <f t="shared" si="386"/>
        <v/>
      </c>
      <c r="CB290" s="88">
        <f t="shared" si="387"/>
        <v>0</v>
      </c>
      <c r="CC290" s="56" t="str">
        <f t="shared" si="363"/>
        <v/>
      </c>
      <c r="CD290" s="56"/>
      <c r="CE290" s="56"/>
      <c r="CF290" s="56"/>
      <c r="CG290" s="56"/>
      <c r="CH290" s="169">
        <f t="shared" si="388"/>
        <v>9999999999</v>
      </c>
      <c r="CI290" s="170">
        <f t="shared" si="389"/>
        <v>9999999999</v>
      </c>
      <c r="CJ290" s="171">
        <f t="shared" si="390"/>
        <v>9999999999</v>
      </c>
      <c r="CK290" s="172" t="str">
        <f t="shared" si="391"/>
        <v/>
      </c>
      <c r="CL290" s="173" t="str">
        <f t="shared" si="364"/>
        <v>x</v>
      </c>
      <c r="CN290" s="6" t="str">
        <f t="shared" si="392"/>
        <v/>
      </c>
      <c r="CO290" s="293" t="e">
        <f t="shared" ca="1" si="402"/>
        <v>#N/A</v>
      </c>
      <c r="CP290" s="6" t="e">
        <f t="shared" ca="1" si="393"/>
        <v>#N/A</v>
      </c>
      <c r="CQ290" s="61">
        <v>274</v>
      </c>
      <c r="CR290" s="6">
        <f t="shared" si="365"/>
        <v>0</v>
      </c>
      <c r="CS290" s="6">
        <f t="shared" si="366"/>
        <v>0</v>
      </c>
      <c r="CT290" s="56" t="str">
        <f t="shared" si="367"/>
        <v/>
      </c>
      <c r="CU290" s="76">
        <f t="shared" si="368"/>
        <v>0</v>
      </c>
      <c r="CV290" s="76">
        <f t="shared" si="369"/>
        <v>0</v>
      </c>
      <c r="CX290" s="6" t="str">
        <f t="shared" si="370"/>
        <v/>
      </c>
      <c r="CY290" s="6" t="str">
        <f t="shared" si="371"/>
        <v/>
      </c>
      <c r="CZ290" s="6" t="str">
        <f t="shared" si="372"/>
        <v/>
      </c>
      <c r="DG290" s="56" t="str">
        <f t="shared" si="373"/>
        <v/>
      </c>
      <c r="DH290" s="6">
        <f t="shared" si="374"/>
        <v>0</v>
      </c>
      <c r="DK290" s="6">
        <f t="shared" si="335"/>
        <v>0</v>
      </c>
      <c r="DL290" s="6" t="e">
        <f t="shared" si="336"/>
        <v>#N/A</v>
      </c>
      <c r="DN290" s="6" t="e">
        <f t="shared" si="408"/>
        <v>#N/A</v>
      </c>
      <c r="DP290" s="6" t="str">
        <f t="shared" si="375"/>
        <v/>
      </c>
      <c r="DQ290" s="293">
        <f t="shared" ca="1" si="404"/>
        <v>284</v>
      </c>
      <c r="DR290" s="6" t="str">
        <f t="shared" ca="1" si="394"/>
        <v>x</v>
      </c>
      <c r="DU290" s="293" t="e">
        <f t="shared" ca="1" si="395"/>
        <v>#N/A</v>
      </c>
      <c r="DV290" s="5"/>
      <c r="DW290" s="293" t="e">
        <f t="shared" ca="1" si="405"/>
        <v>#N/A</v>
      </c>
      <c r="DZ290" s="293" t="e">
        <f t="shared" ca="1" si="396"/>
        <v>#N/A</v>
      </c>
      <c r="EA290" s="293" t="e">
        <f t="shared" ca="1" si="397"/>
        <v>#N/A</v>
      </c>
      <c r="EB290" s="293" t="e">
        <f t="shared" ca="1" si="398"/>
        <v>#N/A</v>
      </c>
      <c r="EE290" s="6" t="str">
        <f t="shared" si="399"/>
        <v/>
      </c>
      <c r="EF290" s="293" t="e">
        <f t="shared" ca="1" si="400"/>
        <v>#N/A</v>
      </c>
      <c r="EG290" s="6" t="e">
        <f t="shared" ca="1" si="376"/>
        <v>#N/A</v>
      </c>
    </row>
    <row r="291" spans="3:137" x14ac:dyDescent="0.2">
      <c r="C291" s="75"/>
      <c r="D291" s="184" t="str">
        <f t="shared" si="339"/>
        <v/>
      </c>
      <c r="E291" s="649" t="str">
        <f t="shared" si="406"/>
        <v/>
      </c>
      <c r="F291" s="607" t="str">
        <f t="shared" si="338"/>
        <v>x</v>
      </c>
      <c r="G291" s="650"/>
      <c r="H291" s="651"/>
      <c r="I291" s="651"/>
      <c r="J291" s="651"/>
      <c r="K291" s="652"/>
      <c r="L291" s="889"/>
      <c r="M291" s="889"/>
      <c r="N291" s="653"/>
      <c r="O291" s="651"/>
      <c r="P291" s="651"/>
      <c r="Q291" s="654"/>
      <c r="R291" s="655"/>
      <c r="S291" s="607" t="str">
        <f t="shared" si="340"/>
        <v/>
      </c>
      <c r="T291" s="656" t="str">
        <f t="shared" si="341"/>
        <v/>
      </c>
      <c r="U291" s="656" t="str">
        <f t="shared" si="377"/>
        <v/>
      </c>
      <c r="V291" s="656" t="str">
        <f t="shared" si="342"/>
        <v/>
      </c>
      <c r="W291" s="719"/>
      <c r="X291" s="660"/>
      <c r="Y291" s="656" t="str">
        <f t="shared" si="407"/>
        <v/>
      </c>
      <c r="Z291" s="659"/>
      <c r="AA291" s="654"/>
      <c r="AB291" s="656" t="str">
        <f t="shared" si="343"/>
        <v/>
      </c>
      <c r="AC291" s="661" t="str">
        <f t="shared" si="378"/>
        <v/>
      </c>
      <c r="AE291" s="658" t="str">
        <f t="shared" si="344"/>
        <v/>
      </c>
      <c r="AF291" s="659"/>
      <c r="AT291" s="805" t="str">
        <f t="shared" si="403"/>
        <v/>
      </c>
      <c r="AU291" t="str">
        <f t="shared" si="379"/>
        <v/>
      </c>
      <c r="AV291" s="6" t="str">
        <f t="shared" si="345"/>
        <v/>
      </c>
      <c r="AW291" s="317" t="str">
        <f t="shared" si="346"/>
        <v/>
      </c>
      <c r="AX291" s="158" t="str">
        <f t="shared" si="347"/>
        <v/>
      </c>
      <c r="AY291" s="158" t="str">
        <f t="shared" si="348"/>
        <v/>
      </c>
      <c r="AZ291" s="309" t="str">
        <f t="shared" si="337"/>
        <v/>
      </c>
      <c r="BA291" s="318" t="str">
        <f t="shared" si="349"/>
        <v/>
      </c>
      <c r="BB291" s="473" t="str">
        <f t="shared" si="350"/>
        <v/>
      </c>
      <c r="BC291" s="80" t="str">
        <f t="shared" si="401"/>
        <v/>
      </c>
      <c r="BD291" s="56">
        <f t="shared" si="351"/>
        <v>1</v>
      </c>
      <c r="BF291" s="56" t="str">
        <f t="shared" si="352"/>
        <v/>
      </c>
      <c r="BG291" s="56" t="str">
        <f t="shared" si="353"/>
        <v/>
      </c>
      <c r="BH291" s="6" t="str">
        <f t="shared" si="354"/>
        <v/>
      </c>
      <c r="BK291" s="6" t="str">
        <f t="shared" si="355"/>
        <v/>
      </c>
      <c r="BL291" s="56">
        <f t="shared" si="380"/>
        <v>999999</v>
      </c>
      <c r="BM291" s="183">
        <f t="shared" si="381"/>
        <v>99999.000001455002</v>
      </c>
      <c r="BN291" s="61">
        <v>275</v>
      </c>
      <c r="BO291" s="6">
        <f t="shared" si="356"/>
        <v>999999</v>
      </c>
      <c r="BP291" s="6">
        <f t="shared" si="357"/>
        <v>999999</v>
      </c>
      <c r="BQ291" s="6" t="str">
        <f t="shared" si="382"/>
        <v>x</v>
      </c>
      <c r="BR291" s="206">
        <f t="shared" si="358"/>
        <v>99999.000001455002</v>
      </c>
      <c r="BS291" s="6">
        <f t="shared" si="359"/>
        <v>99999.000001455002</v>
      </c>
      <c r="BT291" s="6" t="str">
        <f t="shared" si="383"/>
        <v>x</v>
      </c>
      <c r="BU291" s="6" t="str">
        <f t="shared" si="360"/>
        <v/>
      </c>
      <c r="BW291" s="82">
        <f t="shared" si="384"/>
        <v>9999999999</v>
      </c>
      <c r="BX291" s="80" t="str">
        <f t="shared" si="361"/>
        <v>x</v>
      </c>
      <c r="BY291" s="80" t="str">
        <f t="shared" si="362"/>
        <v/>
      </c>
      <c r="BZ291" s="56" t="str">
        <f t="shared" si="385"/>
        <v/>
      </c>
      <c r="CA291" s="56" t="str">
        <f t="shared" si="386"/>
        <v/>
      </c>
      <c r="CB291" s="88">
        <f t="shared" si="387"/>
        <v>0</v>
      </c>
      <c r="CC291" s="56" t="str">
        <f t="shared" si="363"/>
        <v/>
      </c>
      <c r="CD291" s="56"/>
      <c r="CE291" s="56"/>
      <c r="CF291" s="56"/>
      <c r="CG291" s="56"/>
      <c r="CH291" s="169">
        <f t="shared" si="388"/>
        <v>9999999999</v>
      </c>
      <c r="CI291" s="170">
        <f t="shared" si="389"/>
        <v>9999999999</v>
      </c>
      <c r="CJ291" s="171">
        <f t="shared" si="390"/>
        <v>9999999999</v>
      </c>
      <c r="CK291" s="172" t="str">
        <f t="shared" si="391"/>
        <v/>
      </c>
      <c r="CL291" s="173" t="str">
        <f t="shared" si="364"/>
        <v>x</v>
      </c>
      <c r="CN291" s="6" t="str">
        <f t="shared" si="392"/>
        <v/>
      </c>
      <c r="CO291" s="293" t="e">
        <f t="shared" ca="1" si="402"/>
        <v>#N/A</v>
      </c>
      <c r="CP291" s="6" t="e">
        <f t="shared" ca="1" si="393"/>
        <v>#N/A</v>
      </c>
      <c r="CQ291" s="61">
        <v>275</v>
      </c>
      <c r="CR291" s="6">
        <f t="shared" si="365"/>
        <v>0</v>
      </c>
      <c r="CS291" s="6">
        <f t="shared" si="366"/>
        <v>0</v>
      </c>
      <c r="CT291" s="56" t="str">
        <f t="shared" si="367"/>
        <v/>
      </c>
      <c r="CU291" s="76">
        <f t="shared" si="368"/>
        <v>0</v>
      </c>
      <c r="CV291" s="76">
        <f t="shared" si="369"/>
        <v>0</v>
      </c>
      <c r="CX291" s="6" t="str">
        <f t="shared" si="370"/>
        <v/>
      </c>
      <c r="CY291" s="6" t="str">
        <f t="shared" si="371"/>
        <v/>
      </c>
      <c r="CZ291" s="6" t="str">
        <f t="shared" si="372"/>
        <v/>
      </c>
      <c r="DG291" s="56" t="str">
        <f t="shared" si="373"/>
        <v/>
      </c>
      <c r="DH291" s="6">
        <f t="shared" si="374"/>
        <v>0</v>
      </c>
      <c r="DK291" s="6">
        <f t="shared" si="335"/>
        <v>0</v>
      </c>
      <c r="DL291" s="6" t="e">
        <f t="shared" si="336"/>
        <v>#N/A</v>
      </c>
      <c r="DN291" s="6" t="e">
        <f t="shared" si="408"/>
        <v>#N/A</v>
      </c>
      <c r="DP291" s="6" t="str">
        <f t="shared" si="375"/>
        <v/>
      </c>
      <c r="DQ291" s="293">
        <f t="shared" ca="1" si="404"/>
        <v>285</v>
      </c>
      <c r="DR291" s="6" t="str">
        <f t="shared" ca="1" si="394"/>
        <v>x</v>
      </c>
      <c r="DU291" s="293" t="e">
        <f t="shared" ca="1" si="395"/>
        <v>#N/A</v>
      </c>
      <c r="DV291" s="5"/>
      <c r="DW291" s="293" t="e">
        <f t="shared" ca="1" si="405"/>
        <v>#N/A</v>
      </c>
      <c r="DZ291" s="293" t="e">
        <f t="shared" ca="1" si="396"/>
        <v>#N/A</v>
      </c>
      <c r="EA291" s="293" t="e">
        <f t="shared" ca="1" si="397"/>
        <v>#N/A</v>
      </c>
      <c r="EB291" s="293" t="e">
        <f t="shared" ca="1" si="398"/>
        <v>#N/A</v>
      </c>
      <c r="EE291" s="6" t="str">
        <f t="shared" si="399"/>
        <v/>
      </c>
      <c r="EF291" s="293" t="e">
        <f t="shared" ca="1" si="400"/>
        <v>#N/A</v>
      </c>
      <c r="EG291" s="6" t="e">
        <f t="shared" ca="1" si="376"/>
        <v>#N/A</v>
      </c>
    </row>
    <row r="292" spans="3:137" x14ac:dyDescent="0.2">
      <c r="C292" s="75"/>
      <c r="D292" s="184" t="str">
        <f t="shared" si="339"/>
        <v/>
      </c>
      <c r="E292" s="649" t="str">
        <f t="shared" si="406"/>
        <v/>
      </c>
      <c r="F292" s="607" t="str">
        <f t="shared" si="338"/>
        <v>x</v>
      </c>
      <c r="G292" s="650"/>
      <c r="H292" s="651"/>
      <c r="I292" s="651"/>
      <c r="J292" s="651"/>
      <c r="K292" s="652"/>
      <c r="L292" s="889"/>
      <c r="M292" s="889"/>
      <c r="N292" s="653"/>
      <c r="O292" s="651"/>
      <c r="P292" s="651"/>
      <c r="Q292" s="654"/>
      <c r="R292" s="655"/>
      <c r="S292" s="607" t="str">
        <f t="shared" si="340"/>
        <v/>
      </c>
      <c r="T292" s="656" t="str">
        <f t="shared" si="341"/>
        <v/>
      </c>
      <c r="U292" s="656" t="str">
        <f t="shared" si="377"/>
        <v/>
      </c>
      <c r="V292" s="656" t="str">
        <f t="shared" si="342"/>
        <v/>
      </c>
      <c r="W292" s="719"/>
      <c r="X292" s="660"/>
      <c r="Y292" s="656" t="str">
        <f t="shared" si="407"/>
        <v/>
      </c>
      <c r="Z292" s="659"/>
      <c r="AA292" s="654"/>
      <c r="AB292" s="656" t="str">
        <f t="shared" si="343"/>
        <v/>
      </c>
      <c r="AC292" s="661" t="str">
        <f t="shared" si="378"/>
        <v/>
      </c>
      <c r="AE292" s="658" t="str">
        <f t="shared" si="344"/>
        <v/>
      </c>
      <c r="AF292" s="659"/>
      <c r="AT292" s="805" t="str">
        <f t="shared" si="403"/>
        <v/>
      </c>
      <c r="AU292" t="str">
        <f t="shared" si="379"/>
        <v/>
      </c>
      <c r="AV292" s="6" t="str">
        <f t="shared" si="345"/>
        <v/>
      </c>
      <c r="AW292" s="317" t="str">
        <f t="shared" si="346"/>
        <v/>
      </c>
      <c r="AX292" s="158" t="str">
        <f t="shared" si="347"/>
        <v/>
      </c>
      <c r="AY292" s="158" t="str">
        <f t="shared" si="348"/>
        <v/>
      </c>
      <c r="AZ292" s="309" t="str">
        <f t="shared" si="337"/>
        <v/>
      </c>
      <c r="BA292" s="318" t="str">
        <f t="shared" si="349"/>
        <v/>
      </c>
      <c r="BB292" s="473" t="str">
        <f t="shared" si="350"/>
        <v/>
      </c>
      <c r="BC292" s="80" t="str">
        <f t="shared" si="401"/>
        <v/>
      </c>
      <c r="BD292" s="56">
        <f t="shared" si="351"/>
        <v>1</v>
      </c>
      <c r="BF292" s="56" t="str">
        <f t="shared" si="352"/>
        <v/>
      </c>
      <c r="BG292" s="56" t="str">
        <f t="shared" si="353"/>
        <v/>
      </c>
      <c r="BH292" s="6" t="str">
        <f t="shared" si="354"/>
        <v/>
      </c>
      <c r="BK292" s="6" t="str">
        <f t="shared" si="355"/>
        <v/>
      </c>
      <c r="BL292" s="56">
        <f t="shared" si="380"/>
        <v>999999</v>
      </c>
      <c r="BM292" s="183">
        <f t="shared" si="381"/>
        <v>99999.000001459994</v>
      </c>
      <c r="BN292" s="61">
        <v>276</v>
      </c>
      <c r="BO292" s="6">
        <f t="shared" si="356"/>
        <v>999999</v>
      </c>
      <c r="BP292" s="6">
        <f t="shared" si="357"/>
        <v>999999</v>
      </c>
      <c r="BQ292" s="6" t="str">
        <f t="shared" si="382"/>
        <v>x</v>
      </c>
      <c r="BR292" s="206">
        <f t="shared" si="358"/>
        <v>99999.000001459994</v>
      </c>
      <c r="BS292" s="6">
        <f t="shared" si="359"/>
        <v>99999.000001459994</v>
      </c>
      <c r="BT292" s="6" t="str">
        <f t="shared" si="383"/>
        <v>x</v>
      </c>
      <c r="BU292" s="6" t="str">
        <f t="shared" si="360"/>
        <v/>
      </c>
      <c r="BW292" s="82">
        <f t="shared" si="384"/>
        <v>9999999999</v>
      </c>
      <c r="BX292" s="80" t="str">
        <f t="shared" si="361"/>
        <v>x</v>
      </c>
      <c r="BY292" s="80" t="str">
        <f t="shared" si="362"/>
        <v/>
      </c>
      <c r="BZ292" s="56" t="str">
        <f t="shared" si="385"/>
        <v/>
      </c>
      <c r="CA292" s="56" t="str">
        <f t="shared" si="386"/>
        <v/>
      </c>
      <c r="CB292" s="88">
        <f t="shared" si="387"/>
        <v>0</v>
      </c>
      <c r="CC292" s="56" t="str">
        <f t="shared" si="363"/>
        <v/>
      </c>
      <c r="CD292" s="56"/>
      <c r="CE292" s="56"/>
      <c r="CF292" s="56"/>
      <c r="CG292" s="56"/>
      <c r="CH292" s="169">
        <f t="shared" si="388"/>
        <v>9999999999</v>
      </c>
      <c r="CI292" s="170">
        <f t="shared" si="389"/>
        <v>9999999999</v>
      </c>
      <c r="CJ292" s="171">
        <f t="shared" si="390"/>
        <v>9999999999</v>
      </c>
      <c r="CK292" s="172" t="str">
        <f t="shared" si="391"/>
        <v/>
      </c>
      <c r="CL292" s="173" t="str">
        <f t="shared" si="364"/>
        <v>x</v>
      </c>
      <c r="CN292" s="6" t="str">
        <f t="shared" si="392"/>
        <v/>
      </c>
      <c r="CO292" s="293" t="e">
        <f t="shared" ca="1" si="402"/>
        <v>#N/A</v>
      </c>
      <c r="CP292" s="6" t="e">
        <f t="shared" ca="1" si="393"/>
        <v>#N/A</v>
      </c>
      <c r="CQ292" s="61">
        <v>276</v>
      </c>
      <c r="CR292" s="6">
        <f t="shared" si="365"/>
        <v>0</v>
      </c>
      <c r="CS292" s="6">
        <f t="shared" si="366"/>
        <v>0</v>
      </c>
      <c r="CT292" s="56" t="str">
        <f t="shared" si="367"/>
        <v/>
      </c>
      <c r="CU292" s="76">
        <f t="shared" si="368"/>
        <v>0</v>
      </c>
      <c r="CV292" s="76">
        <f t="shared" si="369"/>
        <v>0</v>
      </c>
      <c r="CX292" s="6" t="str">
        <f t="shared" si="370"/>
        <v/>
      </c>
      <c r="CY292" s="6" t="str">
        <f t="shared" si="371"/>
        <v/>
      </c>
      <c r="CZ292" s="6" t="str">
        <f t="shared" si="372"/>
        <v/>
      </c>
      <c r="DG292" s="56" t="str">
        <f t="shared" si="373"/>
        <v/>
      </c>
      <c r="DH292" s="6">
        <f t="shared" si="374"/>
        <v>0</v>
      </c>
      <c r="DK292" s="6">
        <f t="shared" si="335"/>
        <v>0</v>
      </c>
      <c r="DL292" s="6" t="e">
        <f t="shared" si="336"/>
        <v>#N/A</v>
      </c>
      <c r="DN292" s="6" t="e">
        <f t="shared" si="408"/>
        <v>#N/A</v>
      </c>
      <c r="DP292" s="6" t="str">
        <f t="shared" si="375"/>
        <v/>
      </c>
      <c r="DQ292" s="293">
        <f t="shared" ca="1" si="404"/>
        <v>286</v>
      </c>
      <c r="DR292" s="6" t="str">
        <f t="shared" ca="1" si="394"/>
        <v>x</v>
      </c>
      <c r="DU292" s="293" t="e">
        <f t="shared" ca="1" si="395"/>
        <v>#N/A</v>
      </c>
      <c r="DV292" s="5"/>
      <c r="DW292" s="293" t="e">
        <f t="shared" ca="1" si="405"/>
        <v>#N/A</v>
      </c>
      <c r="DZ292" s="293" t="e">
        <f t="shared" ca="1" si="396"/>
        <v>#N/A</v>
      </c>
      <c r="EA292" s="293" t="e">
        <f t="shared" ca="1" si="397"/>
        <v>#N/A</v>
      </c>
      <c r="EB292" s="293" t="e">
        <f t="shared" ca="1" si="398"/>
        <v>#N/A</v>
      </c>
      <c r="EE292" s="6" t="str">
        <f t="shared" si="399"/>
        <v/>
      </c>
      <c r="EF292" s="293" t="e">
        <f t="shared" ca="1" si="400"/>
        <v>#N/A</v>
      </c>
      <c r="EG292" s="6" t="e">
        <f t="shared" ca="1" si="376"/>
        <v>#N/A</v>
      </c>
    </row>
    <row r="293" spans="3:137" x14ac:dyDescent="0.2">
      <c r="C293" s="75"/>
      <c r="D293" s="184" t="str">
        <f t="shared" si="339"/>
        <v/>
      </c>
      <c r="E293" s="649" t="str">
        <f t="shared" si="406"/>
        <v/>
      </c>
      <c r="F293" s="607" t="str">
        <f t="shared" si="338"/>
        <v>x</v>
      </c>
      <c r="G293" s="650"/>
      <c r="H293" s="651"/>
      <c r="I293" s="651"/>
      <c r="J293" s="651"/>
      <c r="K293" s="652"/>
      <c r="L293" s="889"/>
      <c r="M293" s="889"/>
      <c r="N293" s="653"/>
      <c r="O293" s="651"/>
      <c r="P293" s="651"/>
      <c r="Q293" s="654"/>
      <c r="R293" s="655"/>
      <c r="S293" s="607" t="str">
        <f t="shared" si="340"/>
        <v/>
      </c>
      <c r="T293" s="656" t="str">
        <f t="shared" si="341"/>
        <v/>
      </c>
      <c r="U293" s="656" t="str">
        <f t="shared" si="377"/>
        <v/>
      </c>
      <c r="V293" s="656" t="str">
        <f t="shared" si="342"/>
        <v/>
      </c>
      <c r="W293" s="719"/>
      <c r="X293" s="660"/>
      <c r="Y293" s="656" t="str">
        <f t="shared" si="407"/>
        <v/>
      </c>
      <c r="Z293" s="659"/>
      <c r="AA293" s="654"/>
      <c r="AB293" s="656" t="str">
        <f t="shared" si="343"/>
        <v/>
      </c>
      <c r="AC293" s="661" t="str">
        <f t="shared" si="378"/>
        <v/>
      </c>
      <c r="AE293" s="658" t="str">
        <f t="shared" si="344"/>
        <v/>
      </c>
      <c r="AF293" s="659"/>
      <c r="AT293" s="805" t="str">
        <f t="shared" si="403"/>
        <v/>
      </c>
      <c r="AU293" t="str">
        <f t="shared" si="379"/>
        <v/>
      </c>
      <c r="AV293" s="6" t="str">
        <f t="shared" si="345"/>
        <v/>
      </c>
      <c r="AW293" s="317" t="str">
        <f t="shared" si="346"/>
        <v/>
      </c>
      <c r="AX293" s="158" t="str">
        <f t="shared" si="347"/>
        <v/>
      </c>
      <c r="AY293" s="158" t="str">
        <f t="shared" si="348"/>
        <v/>
      </c>
      <c r="AZ293" s="309" t="str">
        <f t="shared" si="337"/>
        <v/>
      </c>
      <c r="BA293" s="318" t="str">
        <f t="shared" si="349"/>
        <v/>
      </c>
      <c r="BB293" s="473" t="str">
        <f t="shared" si="350"/>
        <v/>
      </c>
      <c r="BC293" s="80" t="str">
        <f t="shared" si="401"/>
        <v/>
      </c>
      <c r="BD293" s="56">
        <f t="shared" si="351"/>
        <v>1</v>
      </c>
      <c r="BF293" s="56" t="str">
        <f t="shared" si="352"/>
        <v/>
      </c>
      <c r="BG293" s="56" t="str">
        <f t="shared" si="353"/>
        <v/>
      </c>
      <c r="BH293" s="6" t="str">
        <f t="shared" si="354"/>
        <v/>
      </c>
      <c r="BK293" s="6" t="str">
        <f t="shared" si="355"/>
        <v/>
      </c>
      <c r="BL293" s="56">
        <f t="shared" si="380"/>
        <v>999999</v>
      </c>
      <c r="BM293" s="183">
        <f t="shared" si="381"/>
        <v>99999.000001465</v>
      </c>
      <c r="BN293" s="61">
        <v>277</v>
      </c>
      <c r="BO293" s="6">
        <f t="shared" si="356"/>
        <v>999999</v>
      </c>
      <c r="BP293" s="6">
        <f t="shared" si="357"/>
        <v>999999</v>
      </c>
      <c r="BQ293" s="6" t="str">
        <f t="shared" si="382"/>
        <v>x</v>
      </c>
      <c r="BR293" s="206">
        <f t="shared" si="358"/>
        <v>99999.000001465</v>
      </c>
      <c r="BS293" s="6">
        <f t="shared" si="359"/>
        <v>99999.000001465</v>
      </c>
      <c r="BT293" s="6" t="str">
        <f t="shared" si="383"/>
        <v>x</v>
      </c>
      <c r="BU293" s="6" t="str">
        <f t="shared" si="360"/>
        <v/>
      </c>
      <c r="BW293" s="82">
        <f t="shared" si="384"/>
        <v>9999999999</v>
      </c>
      <c r="BX293" s="80" t="str">
        <f t="shared" si="361"/>
        <v>x</v>
      </c>
      <c r="BY293" s="80" t="str">
        <f t="shared" si="362"/>
        <v/>
      </c>
      <c r="BZ293" s="56" t="str">
        <f t="shared" si="385"/>
        <v/>
      </c>
      <c r="CA293" s="56" t="str">
        <f t="shared" si="386"/>
        <v/>
      </c>
      <c r="CB293" s="88">
        <f t="shared" si="387"/>
        <v>0</v>
      </c>
      <c r="CC293" s="56" t="str">
        <f t="shared" si="363"/>
        <v/>
      </c>
      <c r="CD293" s="56"/>
      <c r="CE293" s="56"/>
      <c r="CF293" s="56"/>
      <c r="CG293" s="56"/>
      <c r="CH293" s="169">
        <f t="shared" si="388"/>
        <v>9999999999</v>
      </c>
      <c r="CI293" s="170">
        <f t="shared" si="389"/>
        <v>9999999999</v>
      </c>
      <c r="CJ293" s="171">
        <f t="shared" si="390"/>
        <v>9999999999</v>
      </c>
      <c r="CK293" s="172" t="str">
        <f t="shared" si="391"/>
        <v/>
      </c>
      <c r="CL293" s="173" t="str">
        <f t="shared" si="364"/>
        <v>x</v>
      </c>
      <c r="CN293" s="6" t="str">
        <f t="shared" si="392"/>
        <v/>
      </c>
      <c r="CO293" s="293" t="e">
        <f t="shared" ca="1" si="402"/>
        <v>#N/A</v>
      </c>
      <c r="CP293" s="6" t="e">
        <f t="shared" ca="1" si="393"/>
        <v>#N/A</v>
      </c>
      <c r="CQ293" s="61">
        <v>277</v>
      </c>
      <c r="CR293" s="6">
        <f t="shared" si="365"/>
        <v>0</v>
      </c>
      <c r="CS293" s="6">
        <f t="shared" si="366"/>
        <v>0</v>
      </c>
      <c r="CT293" s="56" t="str">
        <f t="shared" si="367"/>
        <v/>
      </c>
      <c r="CU293" s="76">
        <f t="shared" si="368"/>
        <v>0</v>
      </c>
      <c r="CV293" s="76">
        <f t="shared" si="369"/>
        <v>0</v>
      </c>
      <c r="CX293" s="6" t="str">
        <f t="shared" si="370"/>
        <v/>
      </c>
      <c r="CY293" s="6" t="str">
        <f t="shared" si="371"/>
        <v/>
      </c>
      <c r="CZ293" s="6" t="str">
        <f t="shared" si="372"/>
        <v/>
      </c>
      <c r="DG293" s="56" t="str">
        <f t="shared" si="373"/>
        <v/>
      </c>
      <c r="DH293" s="6">
        <f t="shared" si="374"/>
        <v>0</v>
      </c>
      <c r="DK293" s="6">
        <f t="shared" si="335"/>
        <v>0</v>
      </c>
      <c r="DL293" s="6" t="e">
        <f t="shared" si="336"/>
        <v>#N/A</v>
      </c>
      <c r="DN293" s="6" t="e">
        <f t="shared" si="408"/>
        <v>#N/A</v>
      </c>
      <c r="DP293" s="6" t="str">
        <f t="shared" si="375"/>
        <v/>
      </c>
      <c r="DQ293" s="293">
        <f t="shared" ca="1" si="404"/>
        <v>287</v>
      </c>
      <c r="DR293" s="6" t="str">
        <f t="shared" ca="1" si="394"/>
        <v>x</v>
      </c>
      <c r="DU293" s="293" t="e">
        <f t="shared" ca="1" si="395"/>
        <v>#N/A</v>
      </c>
      <c r="DV293" s="5"/>
      <c r="DW293" s="293" t="e">
        <f t="shared" ca="1" si="405"/>
        <v>#N/A</v>
      </c>
      <c r="DZ293" s="293" t="e">
        <f t="shared" ca="1" si="396"/>
        <v>#N/A</v>
      </c>
      <c r="EA293" s="293" t="e">
        <f t="shared" ca="1" si="397"/>
        <v>#N/A</v>
      </c>
      <c r="EB293" s="293" t="e">
        <f t="shared" ca="1" si="398"/>
        <v>#N/A</v>
      </c>
      <c r="EE293" s="6" t="str">
        <f t="shared" si="399"/>
        <v/>
      </c>
      <c r="EF293" s="293" t="e">
        <f t="shared" ca="1" si="400"/>
        <v>#N/A</v>
      </c>
      <c r="EG293" s="6" t="e">
        <f t="shared" ca="1" si="376"/>
        <v>#N/A</v>
      </c>
    </row>
    <row r="294" spans="3:137" x14ac:dyDescent="0.2">
      <c r="C294" s="75"/>
      <c r="D294" s="184" t="str">
        <f t="shared" si="339"/>
        <v/>
      </c>
      <c r="E294" s="649" t="str">
        <f t="shared" si="406"/>
        <v/>
      </c>
      <c r="F294" s="607" t="str">
        <f t="shared" si="338"/>
        <v>x</v>
      </c>
      <c r="G294" s="650"/>
      <c r="H294" s="651"/>
      <c r="I294" s="651"/>
      <c r="J294" s="651"/>
      <c r="K294" s="652"/>
      <c r="L294" s="889"/>
      <c r="M294" s="889"/>
      <c r="N294" s="653"/>
      <c r="O294" s="651"/>
      <c r="P294" s="651"/>
      <c r="Q294" s="654"/>
      <c r="R294" s="655"/>
      <c r="S294" s="607" t="str">
        <f t="shared" si="340"/>
        <v/>
      </c>
      <c r="T294" s="656" t="str">
        <f t="shared" si="341"/>
        <v/>
      </c>
      <c r="U294" s="656" t="str">
        <f t="shared" si="377"/>
        <v/>
      </c>
      <c r="V294" s="656" t="str">
        <f t="shared" si="342"/>
        <v/>
      </c>
      <c r="W294" s="719"/>
      <c r="X294" s="660"/>
      <c r="Y294" s="656" t="str">
        <f t="shared" si="407"/>
        <v/>
      </c>
      <c r="Z294" s="659"/>
      <c r="AA294" s="654"/>
      <c r="AB294" s="656" t="str">
        <f t="shared" si="343"/>
        <v/>
      </c>
      <c r="AC294" s="661" t="str">
        <f t="shared" si="378"/>
        <v/>
      </c>
      <c r="AE294" s="658" t="str">
        <f t="shared" si="344"/>
        <v/>
      </c>
      <c r="AF294" s="659"/>
      <c r="AT294" s="805" t="str">
        <f t="shared" si="403"/>
        <v/>
      </c>
      <c r="AU294" t="str">
        <f t="shared" si="379"/>
        <v/>
      </c>
      <c r="AV294" s="6" t="str">
        <f t="shared" si="345"/>
        <v/>
      </c>
      <c r="AW294" s="317" t="str">
        <f t="shared" si="346"/>
        <v/>
      </c>
      <c r="AX294" s="158" t="str">
        <f t="shared" si="347"/>
        <v/>
      </c>
      <c r="AY294" s="158" t="str">
        <f t="shared" si="348"/>
        <v/>
      </c>
      <c r="AZ294" s="309" t="str">
        <f t="shared" si="337"/>
        <v/>
      </c>
      <c r="BA294" s="318" t="str">
        <f t="shared" si="349"/>
        <v/>
      </c>
      <c r="BB294" s="473" t="str">
        <f t="shared" si="350"/>
        <v/>
      </c>
      <c r="BC294" s="80" t="str">
        <f t="shared" si="401"/>
        <v/>
      </c>
      <c r="BD294" s="56">
        <f t="shared" si="351"/>
        <v>1</v>
      </c>
      <c r="BF294" s="56" t="str">
        <f t="shared" si="352"/>
        <v/>
      </c>
      <c r="BG294" s="56" t="str">
        <f t="shared" si="353"/>
        <v/>
      </c>
      <c r="BH294" s="6" t="str">
        <f t="shared" si="354"/>
        <v/>
      </c>
      <c r="BK294" s="6" t="str">
        <f t="shared" si="355"/>
        <v/>
      </c>
      <c r="BL294" s="56">
        <f t="shared" si="380"/>
        <v>999999</v>
      </c>
      <c r="BM294" s="183">
        <f t="shared" si="381"/>
        <v>99999.000001470005</v>
      </c>
      <c r="BN294" s="61">
        <v>278</v>
      </c>
      <c r="BO294" s="6">
        <f t="shared" si="356"/>
        <v>999999</v>
      </c>
      <c r="BP294" s="6">
        <f t="shared" si="357"/>
        <v>999999</v>
      </c>
      <c r="BQ294" s="6" t="str">
        <f t="shared" si="382"/>
        <v>x</v>
      </c>
      <c r="BR294" s="206">
        <f t="shared" si="358"/>
        <v>99999.000001470005</v>
      </c>
      <c r="BS294" s="6">
        <f t="shared" si="359"/>
        <v>99999.000001470005</v>
      </c>
      <c r="BT294" s="6" t="str">
        <f t="shared" si="383"/>
        <v>x</v>
      </c>
      <c r="BU294" s="6" t="str">
        <f t="shared" si="360"/>
        <v/>
      </c>
      <c r="BW294" s="82">
        <f t="shared" si="384"/>
        <v>9999999999</v>
      </c>
      <c r="BX294" s="80" t="str">
        <f t="shared" si="361"/>
        <v>x</v>
      </c>
      <c r="BY294" s="80" t="str">
        <f t="shared" si="362"/>
        <v/>
      </c>
      <c r="BZ294" s="56" t="str">
        <f t="shared" si="385"/>
        <v/>
      </c>
      <c r="CA294" s="56" t="str">
        <f t="shared" si="386"/>
        <v/>
      </c>
      <c r="CB294" s="88">
        <f t="shared" si="387"/>
        <v>0</v>
      </c>
      <c r="CC294" s="56" t="str">
        <f t="shared" si="363"/>
        <v/>
      </c>
      <c r="CD294" s="56"/>
      <c r="CE294" s="56"/>
      <c r="CF294" s="56"/>
      <c r="CG294" s="56"/>
      <c r="CH294" s="169">
        <f t="shared" si="388"/>
        <v>9999999999</v>
      </c>
      <c r="CI294" s="170">
        <f t="shared" si="389"/>
        <v>9999999999</v>
      </c>
      <c r="CJ294" s="171">
        <f t="shared" si="390"/>
        <v>9999999999</v>
      </c>
      <c r="CK294" s="172" t="str">
        <f t="shared" si="391"/>
        <v/>
      </c>
      <c r="CL294" s="173" t="str">
        <f t="shared" si="364"/>
        <v>x</v>
      </c>
      <c r="CN294" s="6" t="str">
        <f t="shared" si="392"/>
        <v/>
      </c>
      <c r="CO294" s="293" t="e">
        <f t="shared" ca="1" si="402"/>
        <v>#N/A</v>
      </c>
      <c r="CP294" s="6" t="e">
        <f t="shared" ca="1" si="393"/>
        <v>#N/A</v>
      </c>
      <c r="CQ294" s="61">
        <v>278</v>
      </c>
      <c r="CR294" s="6">
        <f t="shared" si="365"/>
        <v>0</v>
      </c>
      <c r="CS294" s="6">
        <f t="shared" si="366"/>
        <v>0</v>
      </c>
      <c r="CT294" s="56" t="str">
        <f t="shared" si="367"/>
        <v/>
      </c>
      <c r="CU294" s="76">
        <f t="shared" si="368"/>
        <v>0</v>
      </c>
      <c r="CV294" s="76">
        <f t="shared" si="369"/>
        <v>0</v>
      </c>
      <c r="CX294" s="6" t="str">
        <f t="shared" si="370"/>
        <v/>
      </c>
      <c r="CY294" s="6" t="str">
        <f t="shared" si="371"/>
        <v/>
      </c>
      <c r="CZ294" s="6" t="str">
        <f t="shared" si="372"/>
        <v/>
      </c>
      <c r="DG294" s="56" t="str">
        <f t="shared" si="373"/>
        <v/>
      </c>
      <c r="DH294" s="6">
        <f t="shared" si="374"/>
        <v>0</v>
      </c>
      <c r="DK294" s="6">
        <f t="shared" ref="DK294:DK357" si="409">IF(AND(H294="Liq",L294="x",M294=""),"LiqD",IF(AND(H294="Liq",L294="",M294="x"),"LiqC",H294))</f>
        <v>0</v>
      </c>
      <c r="DL294" s="6" t="e">
        <f t="shared" ref="DL294:DL357" si="410">VLOOKUP(DK294,$DK$5:$DL$11,2,FALSE)</f>
        <v>#N/A</v>
      </c>
      <c r="DN294" s="6" t="e">
        <f t="shared" si="408"/>
        <v>#N/A</v>
      </c>
      <c r="DP294" s="6" t="str">
        <f t="shared" si="375"/>
        <v/>
      </c>
      <c r="DQ294" s="293">
        <f t="shared" ca="1" si="404"/>
        <v>288</v>
      </c>
      <c r="DR294" s="6" t="str">
        <f t="shared" ca="1" si="394"/>
        <v>x</v>
      </c>
      <c r="DU294" s="293" t="e">
        <f t="shared" ca="1" si="395"/>
        <v>#N/A</v>
      </c>
      <c r="DV294" s="5"/>
      <c r="DW294" s="293" t="e">
        <f t="shared" ca="1" si="405"/>
        <v>#N/A</v>
      </c>
      <c r="DZ294" s="293" t="e">
        <f t="shared" ca="1" si="396"/>
        <v>#N/A</v>
      </c>
      <c r="EA294" s="293" t="e">
        <f t="shared" ca="1" si="397"/>
        <v>#N/A</v>
      </c>
      <c r="EB294" s="293" t="e">
        <f t="shared" ca="1" si="398"/>
        <v>#N/A</v>
      </c>
      <c r="EE294" s="6" t="str">
        <f t="shared" si="399"/>
        <v/>
      </c>
      <c r="EF294" s="293" t="e">
        <f t="shared" ca="1" si="400"/>
        <v>#N/A</v>
      </c>
      <c r="EG294" s="6" t="e">
        <f t="shared" ca="1" si="376"/>
        <v>#N/A</v>
      </c>
    </row>
    <row r="295" spans="3:137" x14ac:dyDescent="0.2">
      <c r="C295" s="75"/>
      <c r="D295" s="184" t="str">
        <f t="shared" si="339"/>
        <v/>
      </c>
      <c r="E295" s="649" t="str">
        <f t="shared" si="406"/>
        <v/>
      </c>
      <c r="F295" s="607" t="str">
        <f t="shared" si="338"/>
        <v>x</v>
      </c>
      <c r="G295" s="650"/>
      <c r="H295" s="651"/>
      <c r="I295" s="651"/>
      <c r="J295" s="651"/>
      <c r="K295" s="652"/>
      <c r="L295" s="889"/>
      <c r="M295" s="889"/>
      <c r="N295" s="653"/>
      <c r="O295" s="651"/>
      <c r="P295" s="651"/>
      <c r="Q295" s="654"/>
      <c r="R295" s="655"/>
      <c r="S295" s="607" t="str">
        <f t="shared" si="340"/>
        <v/>
      </c>
      <c r="T295" s="656" t="str">
        <f t="shared" si="341"/>
        <v/>
      </c>
      <c r="U295" s="656" t="str">
        <f t="shared" si="377"/>
        <v/>
      </c>
      <c r="V295" s="656" t="str">
        <f t="shared" si="342"/>
        <v/>
      </c>
      <c r="W295" s="719"/>
      <c r="X295" s="660"/>
      <c r="Y295" s="656" t="str">
        <f t="shared" si="407"/>
        <v/>
      </c>
      <c r="Z295" s="659"/>
      <c r="AA295" s="654"/>
      <c r="AB295" s="656" t="str">
        <f t="shared" si="343"/>
        <v/>
      </c>
      <c r="AC295" s="661" t="str">
        <f t="shared" si="378"/>
        <v/>
      </c>
      <c r="AE295" s="658" t="str">
        <f t="shared" si="344"/>
        <v/>
      </c>
      <c r="AF295" s="659"/>
      <c r="AT295" s="805" t="str">
        <f t="shared" si="403"/>
        <v/>
      </c>
      <c r="AU295" t="str">
        <f t="shared" si="379"/>
        <v/>
      </c>
      <c r="AV295" s="6" t="str">
        <f t="shared" si="345"/>
        <v/>
      </c>
      <c r="AW295" s="317" t="str">
        <f t="shared" si="346"/>
        <v/>
      </c>
      <c r="AX295" s="158" t="str">
        <f t="shared" si="347"/>
        <v/>
      </c>
      <c r="AY295" s="158" t="str">
        <f t="shared" si="348"/>
        <v/>
      </c>
      <c r="AZ295" s="309" t="str">
        <f t="shared" si="337"/>
        <v/>
      </c>
      <c r="BA295" s="318" t="str">
        <f t="shared" si="349"/>
        <v/>
      </c>
      <c r="BB295" s="473" t="str">
        <f t="shared" si="350"/>
        <v/>
      </c>
      <c r="BC295" s="80" t="str">
        <f t="shared" si="401"/>
        <v/>
      </c>
      <c r="BD295" s="56">
        <f t="shared" si="351"/>
        <v>1</v>
      </c>
      <c r="BF295" s="56" t="str">
        <f t="shared" si="352"/>
        <v/>
      </c>
      <c r="BG295" s="56" t="str">
        <f t="shared" si="353"/>
        <v/>
      </c>
      <c r="BH295" s="6" t="str">
        <f t="shared" si="354"/>
        <v/>
      </c>
      <c r="BK295" s="6" t="str">
        <f t="shared" si="355"/>
        <v/>
      </c>
      <c r="BL295" s="56">
        <f t="shared" si="380"/>
        <v>999999</v>
      </c>
      <c r="BM295" s="183">
        <f t="shared" si="381"/>
        <v>99999.000001474997</v>
      </c>
      <c r="BN295" s="61">
        <v>279</v>
      </c>
      <c r="BO295" s="6">
        <f t="shared" si="356"/>
        <v>999999</v>
      </c>
      <c r="BP295" s="6">
        <f t="shared" si="357"/>
        <v>999999</v>
      </c>
      <c r="BQ295" s="6" t="str">
        <f t="shared" si="382"/>
        <v>x</v>
      </c>
      <c r="BR295" s="206">
        <f t="shared" si="358"/>
        <v>99999.000001474997</v>
      </c>
      <c r="BS295" s="6">
        <f t="shared" si="359"/>
        <v>99999.000001474997</v>
      </c>
      <c r="BT295" s="6" t="str">
        <f t="shared" si="383"/>
        <v>x</v>
      </c>
      <c r="BU295" s="6" t="str">
        <f t="shared" si="360"/>
        <v/>
      </c>
      <c r="BW295" s="82">
        <f t="shared" si="384"/>
        <v>9999999999</v>
      </c>
      <c r="BX295" s="80" t="str">
        <f t="shared" si="361"/>
        <v>x</v>
      </c>
      <c r="BY295" s="80" t="str">
        <f t="shared" si="362"/>
        <v/>
      </c>
      <c r="BZ295" s="56" t="str">
        <f t="shared" si="385"/>
        <v/>
      </c>
      <c r="CA295" s="56" t="str">
        <f t="shared" si="386"/>
        <v/>
      </c>
      <c r="CB295" s="88">
        <f t="shared" si="387"/>
        <v>0</v>
      </c>
      <c r="CC295" s="56" t="str">
        <f t="shared" si="363"/>
        <v/>
      </c>
      <c r="CD295" s="56"/>
      <c r="CE295" s="56"/>
      <c r="CF295" s="56"/>
      <c r="CG295" s="56"/>
      <c r="CH295" s="169">
        <f t="shared" si="388"/>
        <v>9999999999</v>
      </c>
      <c r="CI295" s="170">
        <f t="shared" si="389"/>
        <v>9999999999</v>
      </c>
      <c r="CJ295" s="171">
        <f t="shared" si="390"/>
        <v>9999999999</v>
      </c>
      <c r="CK295" s="172" t="str">
        <f t="shared" si="391"/>
        <v/>
      </c>
      <c r="CL295" s="173" t="str">
        <f t="shared" si="364"/>
        <v>x</v>
      </c>
      <c r="CN295" s="6" t="str">
        <f t="shared" si="392"/>
        <v/>
      </c>
      <c r="CO295" s="293" t="e">
        <f t="shared" ca="1" si="402"/>
        <v>#N/A</v>
      </c>
      <c r="CP295" s="6" t="e">
        <f t="shared" ca="1" si="393"/>
        <v>#N/A</v>
      </c>
      <c r="CQ295" s="61">
        <v>279</v>
      </c>
      <c r="CR295" s="6">
        <f t="shared" si="365"/>
        <v>0</v>
      </c>
      <c r="CS295" s="6">
        <f t="shared" si="366"/>
        <v>0</v>
      </c>
      <c r="CT295" s="56" t="str">
        <f t="shared" si="367"/>
        <v/>
      </c>
      <c r="CU295" s="76">
        <f t="shared" si="368"/>
        <v>0</v>
      </c>
      <c r="CV295" s="76">
        <f t="shared" si="369"/>
        <v>0</v>
      </c>
      <c r="CX295" s="6" t="str">
        <f t="shared" si="370"/>
        <v/>
      </c>
      <c r="CY295" s="6" t="str">
        <f t="shared" si="371"/>
        <v/>
      </c>
      <c r="CZ295" s="6" t="str">
        <f t="shared" si="372"/>
        <v/>
      </c>
      <c r="DG295" s="56" t="str">
        <f t="shared" si="373"/>
        <v/>
      </c>
      <c r="DH295" s="6">
        <f t="shared" si="374"/>
        <v>0</v>
      </c>
      <c r="DK295" s="6">
        <f t="shared" si="409"/>
        <v>0</v>
      </c>
      <c r="DL295" s="6" t="e">
        <f t="shared" si="410"/>
        <v>#N/A</v>
      </c>
      <c r="DN295" s="6" t="e">
        <f t="shared" si="408"/>
        <v>#N/A</v>
      </c>
      <c r="DP295" s="6" t="str">
        <f t="shared" si="375"/>
        <v/>
      </c>
      <c r="DQ295" s="293">
        <f t="shared" ca="1" si="404"/>
        <v>289</v>
      </c>
      <c r="DR295" s="6" t="str">
        <f t="shared" ca="1" si="394"/>
        <v>x</v>
      </c>
      <c r="DU295" s="293" t="e">
        <f t="shared" ca="1" si="395"/>
        <v>#N/A</v>
      </c>
      <c r="DV295" s="5"/>
      <c r="DW295" s="293" t="e">
        <f t="shared" ca="1" si="405"/>
        <v>#N/A</v>
      </c>
      <c r="DZ295" s="293" t="e">
        <f t="shared" ca="1" si="396"/>
        <v>#N/A</v>
      </c>
      <c r="EA295" s="293" t="e">
        <f t="shared" ca="1" si="397"/>
        <v>#N/A</v>
      </c>
      <c r="EB295" s="293" t="e">
        <f t="shared" ca="1" si="398"/>
        <v>#N/A</v>
      </c>
      <c r="EE295" s="6" t="str">
        <f t="shared" si="399"/>
        <v/>
      </c>
      <c r="EF295" s="293" t="e">
        <f t="shared" ca="1" si="400"/>
        <v>#N/A</v>
      </c>
      <c r="EG295" s="6" t="e">
        <f t="shared" ca="1" si="376"/>
        <v>#N/A</v>
      </c>
    </row>
    <row r="296" spans="3:137" x14ac:dyDescent="0.2">
      <c r="C296" s="75"/>
      <c r="D296" s="184" t="str">
        <f t="shared" si="339"/>
        <v/>
      </c>
      <c r="E296" s="649" t="str">
        <f t="shared" si="406"/>
        <v/>
      </c>
      <c r="F296" s="607" t="str">
        <f t="shared" si="338"/>
        <v>x</v>
      </c>
      <c r="G296" s="650"/>
      <c r="H296" s="651"/>
      <c r="I296" s="651"/>
      <c r="J296" s="651"/>
      <c r="K296" s="652"/>
      <c r="L296" s="889"/>
      <c r="M296" s="889"/>
      <c r="N296" s="653"/>
      <c r="O296" s="651"/>
      <c r="P296" s="651"/>
      <c r="Q296" s="654"/>
      <c r="R296" s="655"/>
      <c r="S296" s="607" t="str">
        <f t="shared" si="340"/>
        <v/>
      </c>
      <c r="T296" s="656" t="str">
        <f t="shared" si="341"/>
        <v/>
      </c>
      <c r="U296" s="656" t="str">
        <f t="shared" si="377"/>
        <v/>
      </c>
      <c r="V296" s="656" t="str">
        <f t="shared" si="342"/>
        <v/>
      </c>
      <c r="W296" s="719"/>
      <c r="X296" s="660"/>
      <c r="Y296" s="656" t="str">
        <f t="shared" si="407"/>
        <v/>
      </c>
      <c r="Z296" s="659"/>
      <c r="AA296" s="654"/>
      <c r="AB296" s="656" t="str">
        <f t="shared" si="343"/>
        <v/>
      </c>
      <c r="AC296" s="661" t="str">
        <f t="shared" si="378"/>
        <v/>
      </c>
      <c r="AE296" s="658" t="str">
        <f t="shared" si="344"/>
        <v/>
      </c>
      <c r="AF296" s="659"/>
      <c r="AT296" s="805" t="str">
        <f t="shared" si="403"/>
        <v/>
      </c>
      <c r="AU296" t="str">
        <f t="shared" si="379"/>
        <v/>
      </c>
      <c r="AV296" s="6" t="str">
        <f t="shared" si="345"/>
        <v/>
      </c>
      <c r="AW296" s="317" t="str">
        <f t="shared" si="346"/>
        <v/>
      </c>
      <c r="AX296" s="158" t="str">
        <f t="shared" si="347"/>
        <v/>
      </c>
      <c r="AY296" s="158" t="str">
        <f t="shared" si="348"/>
        <v/>
      </c>
      <c r="AZ296" s="309" t="str">
        <f t="shared" si="337"/>
        <v/>
      </c>
      <c r="BA296" s="318" t="str">
        <f t="shared" si="349"/>
        <v/>
      </c>
      <c r="BB296" s="473" t="str">
        <f t="shared" si="350"/>
        <v/>
      </c>
      <c r="BC296" s="80" t="str">
        <f t="shared" si="401"/>
        <v/>
      </c>
      <c r="BD296" s="56">
        <f t="shared" si="351"/>
        <v>1</v>
      </c>
      <c r="BF296" s="56" t="str">
        <f t="shared" si="352"/>
        <v/>
      </c>
      <c r="BG296" s="56" t="str">
        <f t="shared" si="353"/>
        <v/>
      </c>
      <c r="BH296" s="6" t="str">
        <f t="shared" si="354"/>
        <v/>
      </c>
      <c r="BK296" s="6" t="str">
        <f t="shared" si="355"/>
        <v/>
      </c>
      <c r="BL296" s="56">
        <f t="shared" si="380"/>
        <v>999999</v>
      </c>
      <c r="BM296" s="183">
        <f t="shared" si="381"/>
        <v>99999.000001480003</v>
      </c>
      <c r="BN296" s="61">
        <v>280</v>
      </c>
      <c r="BO296" s="6">
        <f t="shared" si="356"/>
        <v>999999</v>
      </c>
      <c r="BP296" s="6">
        <f t="shared" si="357"/>
        <v>999999</v>
      </c>
      <c r="BQ296" s="6" t="str">
        <f t="shared" si="382"/>
        <v>x</v>
      </c>
      <c r="BR296" s="206">
        <f t="shared" si="358"/>
        <v>99999.000001480003</v>
      </c>
      <c r="BS296" s="6">
        <f t="shared" si="359"/>
        <v>99999.000001480003</v>
      </c>
      <c r="BT296" s="6" t="str">
        <f t="shared" si="383"/>
        <v>x</v>
      </c>
      <c r="BU296" s="6" t="str">
        <f t="shared" si="360"/>
        <v/>
      </c>
      <c r="BW296" s="82">
        <f t="shared" si="384"/>
        <v>9999999999</v>
      </c>
      <c r="BX296" s="80" t="str">
        <f t="shared" si="361"/>
        <v>x</v>
      </c>
      <c r="BY296" s="80" t="str">
        <f t="shared" si="362"/>
        <v/>
      </c>
      <c r="BZ296" s="56" t="str">
        <f t="shared" si="385"/>
        <v/>
      </c>
      <c r="CA296" s="56" t="str">
        <f t="shared" si="386"/>
        <v/>
      </c>
      <c r="CB296" s="88">
        <f t="shared" si="387"/>
        <v>0</v>
      </c>
      <c r="CC296" s="56" t="str">
        <f t="shared" si="363"/>
        <v/>
      </c>
      <c r="CD296" s="56"/>
      <c r="CE296" s="56"/>
      <c r="CF296" s="56"/>
      <c r="CG296" s="56"/>
      <c r="CH296" s="169">
        <f t="shared" si="388"/>
        <v>9999999999</v>
      </c>
      <c r="CI296" s="170">
        <f t="shared" si="389"/>
        <v>9999999999</v>
      </c>
      <c r="CJ296" s="171">
        <f t="shared" si="390"/>
        <v>9999999999</v>
      </c>
      <c r="CK296" s="172" t="str">
        <f t="shared" si="391"/>
        <v/>
      </c>
      <c r="CL296" s="173" t="str">
        <f t="shared" si="364"/>
        <v>x</v>
      </c>
      <c r="CN296" s="6" t="str">
        <f t="shared" si="392"/>
        <v/>
      </c>
      <c r="CO296" s="293" t="e">
        <f t="shared" ca="1" si="402"/>
        <v>#N/A</v>
      </c>
      <c r="CP296" s="6" t="e">
        <f t="shared" ca="1" si="393"/>
        <v>#N/A</v>
      </c>
      <c r="CQ296" s="61">
        <v>280</v>
      </c>
      <c r="CR296" s="6">
        <f t="shared" si="365"/>
        <v>0</v>
      </c>
      <c r="CS296" s="6">
        <f t="shared" si="366"/>
        <v>0</v>
      </c>
      <c r="CT296" s="56" t="str">
        <f t="shared" si="367"/>
        <v/>
      </c>
      <c r="CU296" s="76">
        <f t="shared" si="368"/>
        <v>0</v>
      </c>
      <c r="CV296" s="76">
        <f t="shared" si="369"/>
        <v>0</v>
      </c>
      <c r="CX296" s="6" t="str">
        <f t="shared" si="370"/>
        <v/>
      </c>
      <c r="CY296" s="6" t="str">
        <f t="shared" si="371"/>
        <v/>
      </c>
      <c r="CZ296" s="6" t="str">
        <f t="shared" si="372"/>
        <v/>
      </c>
      <c r="DG296" s="56" t="str">
        <f t="shared" si="373"/>
        <v/>
      </c>
      <c r="DH296" s="6">
        <f t="shared" si="374"/>
        <v>0</v>
      </c>
      <c r="DK296" s="6">
        <f t="shared" si="409"/>
        <v>0</v>
      </c>
      <c r="DL296" s="6" t="e">
        <f t="shared" si="410"/>
        <v>#N/A</v>
      </c>
      <c r="DN296" s="6" t="e">
        <f t="shared" si="408"/>
        <v>#N/A</v>
      </c>
      <c r="DP296" s="6" t="str">
        <f t="shared" si="375"/>
        <v/>
      </c>
      <c r="DQ296" s="293">
        <f t="shared" ca="1" si="404"/>
        <v>290</v>
      </c>
      <c r="DR296" s="6" t="str">
        <f t="shared" ca="1" si="394"/>
        <v>x</v>
      </c>
      <c r="DU296" s="293" t="e">
        <f t="shared" ca="1" si="395"/>
        <v>#N/A</v>
      </c>
      <c r="DV296" s="5"/>
      <c r="DW296" s="293" t="e">
        <f t="shared" ca="1" si="405"/>
        <v>#N/A</v>
      </c>
      <c r="DZ296" s="293" t="e">
        <f t="shared" ca="1" si="396"/>
        <v>#N/A</v>
      </c>
      <c r="EA296" s="293" t="e">
        <f t="shared" ca="1" si="397"/>
        <v>#N/A</v>
      </c>
      <c r="EB296" s="293" t="e">
        <f t="shared" ca="1" si="398"/>
        <v>#N/A</v>
      </c>
      <c r="EE296" s="6" t="str">
        <f t="shared" si="399"/>
        <v/>
      </c>
      <c r="EF296" s="293" t="e">
        <f t="shared" ca="1" si="400"/>
        <v>#N/A</v>
      </c>
      <c r="EG296" s="6" t="e">
        <f t="shared" ca="1" si="376"/>
        <v>#N/A</v>
      </c>
    </row>
    <row r="297" spans="3:137" x14ac:dyDescent="0.2">
      <c r="C297" s="75"/>
      <c r="D297" s="184" t="str">
        <f t="shared" si="339"/>
        <v/>
      </c>
      <c r="E297" s="649" t="str">
        <f t="shared" si="406"/>
        <v/>
      </c>
      <c r="F297" s="607" t="str">
        <f t="shared" si="338"/>
        <v>x</v>
      </c>
      <c r="G297" s="650"/>
      <c r="H297" s="651"/>
      <c r="I297" s="651"/>
      <c r="J297" s="651"/>
      <c r="K297" s="652"/>
      <c r="L297" s="889"/>
      <c r="M297" s="889"/>
      <c r="N297" s="653"/>
      <c r="O297" s="651"/>
      <c r="P297" s="651"/>
      <c r="Q297" s="654"/>
      <c r="R297" s="655"/>
      <c r="S297" s="607" t="str">
        <f t="shared" si="340"/>
        <v/>
      </c>
      <c r="T297" s="656" t="str">
        <f t="shared" si="341"/>
        <v/>
      </c>
      <c r="U297" s="656" t="str">
        <f t="shared" si="377"/>
        <v/>
      </c>
      <c r="V297" s="656" t="str">
        <f t="shared" si="342"/>
        <v/>
      </c>
      <c r="W297" s="719"/>
      <c r="X297" s="660"/>
      <c r="Y297" s="656" t="str">
        <f t="shared" si="407"/>
        <v/>
      </c>
      <c r="Z297" s="659"/>
      <c r="AA297" s="654"/>
      <c r="AB297" s="656" t="str">
        <f t="shared" si="343"/>
        <v/>
      </c>
      <c r="AC297" s="661" t="str">
        <f t="shared" si="378"/>
        <v/>
      </c>
      <c r="AE297" s="658" t="str">
        <f t="shared" si="344"/>
        <v/>
      </c>
      <c r="AF297" s="659"/>
      <c r="AT297" s="805" t="str">
        <f t="shared" si="403"/>
        <v/>
      </c>
      <c r="AU297" t="str">
        <f t="shared" si="379"/>
        <v/>
      </c>
      <c r="AV297" s="6" t="str">
        <f t="shared" si="345"/>
        <v/>
      </c>
      <c r="AW297" s="317" t="str">
        <f t="shared" si="346"/>
        <v/>
      </c>
      <c r="AX297" s="158" t="str">
        <f t="shared" si="347"/>
        <v/>
      </c>
      <c r="AY297" s="158" t="str">
        <f t="shared" si="348"/>
        <v/>
      </c>
      <c r="AZ297" s="309" t="str">
        <f t="shared" si="337"/>
        <v/>
      </c>
      <c r="BA297" s="318" t="str">
        <f t="shared" si="349"/>
        <v/>
      </c>
      <c r="BB297" s="473" t="str">
        <f t="shared" si="350"/>
        <v/>
      </c>
      <c r="BC297" s="80" t="str">
        <f t="shared" si="401"/>
        <v/>
      </c>
      <c r="BD297" s="56">
        <f t="shared" si="351"/>
        <v>1</v>
      </c>
      <c r="BF297" s="56" t="str">
        <f t="shared" si="352"/>
        <v/>
      </c>
      <c r="BG297" s="56" t="str">
        <f t="shared" si="353"/>
        <v/>
      </c>
      <c r="BH297" s="6" t="str">
        <f t="shared" si="354"/>
        <v/>
      </c>
      <c r="BK297" s="6" t="str">
        <f t="shared" si="355"/>
        <v/>
      </c>
      <c r="BL297" s="56">
        <f t="shared" si="380"/>
        <v>999999</v>
      </c>
      <c r="BM297" s="183">
        <f t="shared" si="381"/>
        <v>99999.000001484994</v>
      </c>
      <c r="BN297" s="61">
        <v>281</v>
      </c>
      <c r="BO297" s="6">
        <f t="shared" si="356"/>
        <v>999999</v>
      </c>
      <c r="BP297" s="6">
        <f t="shared" si="357"/>
        <v>999999</v>
      </c>
      <c r="BQ297" s="6" t="str">
        <f t="shared" si="382"/>
        <v>x</v>
      </c>
      <c r="BR297" s="206">
        <f t="shared" si="358"/>
        <v>99999.000001484994</v>
      </c>
      <c r="BS297" s="6">
        <f t="shared" si="359"/>
        <v>99999.000001484994</v>
      </c>
      <c r="BT297" s="6" t="str">
        <f t="shared" si="383"/>
        <v>x</v>
      </c>
      <c r="BU297" s="6" t="str">
        <f t="shared" si="360"/>
        <v/>
      </c>
      <c r="BW297" s="82">
        <f t="shared" si="384"/>
        <v>9999999999</v>
      </c>
      <c r="BX297" s="80" t="str">
        <f t="shared" si="361"/>
        <v>x</v>
      </c>
      <c r="BY297" s="80" t="str">
        <f t="shared" si="362"/>
        <v/>
      </c>
      <c r="BZ297" s="56" t="str">
        <f t="shared" si="385"/>
        <v/>
      </c>
      <c r="CA297" s="56" t="str">
        <f t="shared" si="386"/>
        <v/>
      </c>
      <c r="CB297" s="88">
        <f t="shared" si="387"/>
        <v>0</v>
      </c>
      <c r="CC297" s="56" t="str">
        <f t="shared" si="363"/>
        <v/>
      </c>
      <c r="CD297" s="56"/>
      <c r="CE297" s="56"/>
      <c r="CF297" s="56"/>
      <c r="CG297" s="56"/>
      <c r="CH297" s="169">
        <f t="shared" si="388"/>
        <v>9999999999</v>
      </c>
      <c r="CI297" s="170">
        <f t="shared" si="389"/>
        <v>9999999999</v>
      </c>
      <c r="CJ297" s="171">
        <f t="shared" si="390"/>
        <v>9999999999</v>
      </c>
      <c r="CK297" s="172" t="str">
        <f t="shared" si="391"/>
        <v/>
      </c>
      <c r="CL297" s="173" t="str">
        <f t="shared" si="364"/>
        <v>x</v>
      </c>
      <c r="CN297" s="6" t="str">
        <f t="shared" si="392"/>
        <v/>
      </c>
      <c r="CO297" s="293" t="e">
        <f t="shared" ca="1" si="402"/>
        <v>#N/A</v>
      </c>
      <c r="CP297" s="6" t="e">
        <f t="shared" ca="1" si="393"/>
        <v>#N/A</v>
      </c>
      <c r="CQ297" s="61">
        <v>281</v>
      </c>
      <c r="CR297" s="6">
        <f t="shared" si="365"/>
        <v>0</v>
      </c>
      <c r="CS297" s="6">
        <f t="shared" si="366"/>
        <v>0</v>
      </c>
      <c r="CT297" s="56" t="str">
        <f t="shared" si="367"/>
        <v/>
      </c>
      <c r="CU297" s="76">
        <f t="shared" si="368"/>
        <v>0</v>
      </c>
      <c r="CV297" s="76">
        <f t="shared" si="369"/>
        <v>0</v>
      </c>
      <c r="CX297" s="6" t="str">
        <f t="shared" si="370"/>
        <v/>
      </c>
      <c r="CY297" s="6" t="str">
        <f t="shared" si="371"/>
        <v/>
      </c>
      <c r="CZ297" s="6" t="str">
        <f t="shared" si="372"/>
        <v/>
      </c>
      <c r="DG297" s="56" t="str">
        <f t="shared" si="373"/>
        <v/>
      </c>
      <c r="DH297" s="6">
        <f t="shared" si="374"/>
        <v>0</v>
      </c>
      <c r="DK297" s="6">
        <f t="shared" si="409"/>
        <v>0</v>
      </c>
      <c r="DL297" s="6" t="e">
        <f t="shared" si="410"/>
        <v>#N/A</v>
      </c>
      <c r="DN297" s="6" t="e">
        <f t="shared" si="408"/>
        <v>#N/A</v>
      </c>
      <c r="DP297" s="6" t="str">
        <f t="shared" si="375"/>
        <v/>
      </c>
      <c r="DQ297" s="293">
        <f t="shared" ca="1" si="404"/>
        <v>291</v>
      </c>
      <c r="DR297" s="6" t="str">
        <f t="shared" ca="1" si="394"/>
        <v>x</v>
      </c>
      <c r="DU297" s="293" t="e">
        <f t="shared" ca="1" si="395"/>
        <v>#N/A</v>
      </c>
      <c r="DV297" s="5"/>
      <c r="DW297" s="293" t="e">
        <f t="shared" ca="1" si="405"/>
        <v>#N/A</v>
      </c>
      <c r="DZ297" s="293" t="e">
        <f t="shared" ca="1" si="396"/>
        <v>#N/A</v>
      </c>
      <c r="EA297" s="293" t="e">
        <f t="shared" ca="1" si="397"/>
        <v>#N/A</v>
      </c>
      <c r="EB297" s="293" t="e">
        <f t="shared" ca="1" si="398"/>
        <v>#N/A</v>
      </c>
      <c r="EE297" s="6" t="str">
        <f t="shared" si="399"/>
        <v/>
      </c>
      <c r="EF297" s="293" t="e">
        <f t="shared" ca="1" si="400"/>
        <v>#N/A</v>
      </c>
      <c r="EG297" s="6" t="e">
        <f t="shared" ca="1" si="376"/>
        <v>#N/A</v>
      </c>
    </row>
    <row r="298" spans="3:137" x14ac:dyDescent="0.2">
      <c r="C298" s="75"/>
      <c r="D298" s="184" t="str">
        <f t="shared" si="339"/>
        <v/>
      </c>
      <c r="E298" s="649" t="str">
        <f t="shared" si="406"/>
        <v/>
      </c>
      <c r="F298" s="607" t="str">
        <f t="shared" si="338"/>
        <v>x</v>
      </c>
      <c r="G298" s="650"/>
      <c r="H298" s="651"/>
      <c r="I298" s="651"/>
      <c r="J298" s="651"/>
      <c r="K298" s="652"/>
      <c r="L298" s="889"/>
      <c r="M298" s="889"/>
      <c r="N298" s="653"/>
      <c r="O298" s="651"/>
      <c r="P298" s="651"/>
      <c r="Q298" s="654"/>
      <c r="R298" s="655"/>
      <c r="S298" s="607" t="str">
        <f t="shared" si="340"/>
        <v/>
      </c>
      <c r="T298" s="656" t="str">
        <f t="shared" si="341"/>
        <v/>
      </c>
      <c r="U298" s="656" t="str">
        <f t="shared" si="377"/>
        <v/>
      </c>
      <c r="V298" s="656" t="str">
        <f t="shared" si="342"/>
        <v/>
      </c>
      <c r="W298" s="719"/>
      <c r="X298" s="660"/>
      <c r="Y298" s="656" t="str">
        <f t="shared" si="407"/>
        <v/>
      </c>
      <c r="Z298" s="659"/>
      <c r="AA298" s="654"/>
      <c r="AB298" s="656" t="str">
        <f t="shared" si="343"/>
        <v/>
      </c>
      <c r="AC298" s="661" t="str">
        <f t="shared" si="378"/>
        <v/>
      </c>
      <c r="AE298" s="658" t="str">
        <f t="shared" si="344"/>
        <v/>
      </c>
      <c r="AF298" s="659"/>
      <c r="AT298" s="805" t="str">
        <f t="shared" si="403"/>
        <v/>
      </c>
      <c r="AU298" t="str">
        <f t="shared" si="379"/>
        <v/>
      </c>
      <c r="AV298" s="6" t="str">
        <f t="shared" si="345"/>
        <v/>
      </c>
      <c r="AW298" s="317" t="str">
        <f t="shared" si="346"/>
        <v/>
      </c>
      <c r="AX298" s="158" t="str">
        <f t="shared" si="347"/>
        <v/>
      </c>
      <c r="AY298" s="158" t="str">
        <f t="shared" si="348"/>
        <v/>
      </c>
      <c r="AZ298" s="309" t="str">
        <f t="shared" si="337"/>
        <v/>
      </c>
      <c r="BA298" s="318" t="str">
        <f t="shared" si="349"/>
        <v/>
      </c>
      <c r="BB298" s="473" t="str">
        <f t="shared" si="350"/>
        <v/>
      </c>
      <c r="BC298" s="80" t="str">
        <f t="shared" si="401"/>
        <v/>
      </c>
      <c r="BD298" s="56">
        <f t="shared" si="351"/>
        <v>1</v>
      </c>
      <c r="BF298" s="56" t="str">
        <f t="shared" si="352"/>
        <v/>
      </c>
      <c r="BG298" s="56" t="str">
        <f t="shared" si="353"/>
        <v/>
      </c>
      <c r="BH298" s="6" t="str">
        <f t="shared" si="354"/>
        <v/>
      </c>
      <c r="BK298" s="6" t="str">
        <f t="shared" si="355"/>
        <v/>
      </c>
      <c r="BL298" s="56">
        <f t="shared" si="380"/>
        <v>999999</v>
      </c>
      <c r="BM298" s="183">
        <f t="shared" si="381"/>
        <v>99999.00000149</v>
      </c>
      <c r="BN298" s="61">
        <v>282</v>
      </c>
      <c r="BO298" s="6">
        <f t="shared" si="356"/>
        <v>999999</v>
      </c>
      <c r="BP298" s="6">
        <f t="shared" si="357"/>
        <v>999999</v>
      </c>
      <c r="BQ298" s="6" t="str">
        <f t="shared" si="382"/>
        <v>x</v>
      </c>
      <c r="BR298" s="206">
        <f t="shared" si="358"/>
        <v>99999.00000149</v>
      </c>
      <c r="BS298" s="6">
        <f t="shared" si="359"/>
        <v>99999.00000149</v>
      </c>
      <c r="BT298" s="6" t="str">
        <f t="shared" si="383"/>
        <v>x</v>
      </c>
      <c r="BU298" s="6" t="str">
        <f t="shared" si="360"/>
        <v/>
      </c>
      <c r="BW298" s="82">
        <f t="shared" si="384"/>
        <v>9999999999</v>
      </c>
      <c r="BX298" s="80" t="str">
        <f t="shared" si="361"/>
        <v>x</v>
      </c>
      <c r="BY298" s="80" t="str">
        <f t="shared" si="362"/>
        <v/>
      </c>
      <c r="BZ298" s="56" t="str">
        <f t="shared" si="385"/>
        <v/>
      </c>
      <c r="CA298" s="56" t="str">
        <f t="shared" si="386"/>
        <v/>
      </c>
      <c r="CB298" s="88">
        <f t="shared" si="387"/>
        <v>0</v>
      </c>
      <c r="CC298" s="56" t="str">
        <f t="shared" si="363"/>
        <v/>
      </c>
      <c r="CD298" s="56"/>
      <c r="CE298" s="56"/>
      <c r="CF298" s="56"/>
      <c r="CG298" s="56"/>
      <c r="CH298" s="169">
        <f t="shared" si="388"/>
        <v>9999999999</v>
      </c>
      <c r="CI298" s="170">
        <f t="shared" si="389"/>
        <v>9999999999</v>
      </c>
      <c r="CJ298" s="171">
        <f t="shared" si="390"/>
        <v>9999999999</v>
      </c>
      <c r="CK298" s="172" t="str">
        <f t="shared" si="391"/>
        <v/>
      </c>
      <c r="CL298" s="173" t="str">
        <f t="shared" si="364"/>
        <v>x</v>
      </c>
      <c r="CN298" s="6" t="str">
        <f t="shared" si="392"/>
        <v/>
      </c>
      <c r="CO298" s="293" t="e">
        <f t="shared" ca="1" si="402"/>
        <v>#N/A</v>
      </c>
      <c r="CP298" s="6" t="e">
        <f t="shared" ca="1" si="393"/>
        <v>#N/A</v>
      </c>
      <c r="CQ298" s="61">
        <v>282</v>
      </c>
      <c r="CR298" s="6">
        <f t="shared" si="365"/>
        <v>0</v>
      </c>
      <c r="CS298" s="6">
        <f t="shared" si="366"/>
        <v>0</v>
      </c>
      <c r="CT298" s="56" t="str">
        <f t="shared" si="367"/>
        <v/>
      </c>
      <c r="CU298" s="76">
        <f t="shared" si="368"/>
        <v>0</v>
      </c>
      <c r="CV298" s="76">
        <f t="shared" si="369"/>
        <v>0</v>
      </c>
      <c r="CX298" s="6" t="str">
        <f t="shared" si="370"/>
        <v/>
      </c>
      <c r="CY298" s="6" t="str">
        <f t="shared" si="371"/>
        <v/>
      </c>
      <c r="CZ298" s="6" t="str">
        <f t="shared" si="372"/>
        <v/>
      </c>
      <c r="DG298" s="56" t="str">
        <f t="shared" si="373"/>
        <v/>
      </c>
      <c r="DH298" s="6">
        <f t="shared" si="374"/>
        <v>0</v>
      </c>
      <c r="DK298" s="6">
        <f t="shared" si="409"/>
        <v>0</v>
      </c>
      <c r="DL298" s="6" t="e">
        <f t="shared" si="410"/>
        <v>#N/A</v>
      </c>
      <c r="DN298" s="6" t="e">
        <f t="shared" si="408"/>
        <v>#N/A</v>
      </c>
      <c r="DP298" s="6" t="str">
        <f t="shared" si="375"/>
        <v/>
      </c>
      <c r="DQ298" s="293">
        <f t="shared" ca="1" si="404"/>
        <v>292</v>
      </c>
      <c r="DR298" s="6" t="str">
        <f t="shared" ca="1" si="394"/>
        <v>x</v>
      </c>
      <c r="DU298" s="293" t="e">
        <f t="shared" ca="1" si="395"/>
        <v>#N/A</v>
      </c>
      <c r="DV298" s="5"/>
      <c r="DW298" s="293" t="e">
        <f t="shared" ca="1" si="405"/>
        <v>#N/A</v>
      </c>
      <c r="DZ298" s="293" t="e">
        <f t="shared" ca="1" si="396"/>
        <v>#N/A</v>
      </c>
      <c r="EA298" s="293" t="e">
        <f t="shared" ca="1" si="397"/>
        <v>#N/A</v>
      </c>
      <c r="EB298" s="293" t="e">
        <f t="shared" ca="1" si="398"/>
        <v>#N/A</v>
      </c>
      <c r="EE298" s="6" t="str">
        <f t="shared" si="399"/>
        <v/>
      </c>
      <c r="EF298" s="293" t="e">
        <f t="shared" ca="1" si="400"/>
        <v>#N/A</v>
      </c>
      <c r="EG298" s="6" t="e">
        <f t="shared" ca="1" si="376"/>
        <v>#N/A</v>
      </c>
    </row>
    <row r="299" spans="3:137" x14ac:dyDescent="0.2">
      <c r="C299" s="75"/>
      <c r="D299" s="184" t="str">
        <f t="shared" si="339"/>
        <v/>
      </c>
      <c r="E299" s="649" t="str">
        <f t="shared" si="406"/>
        <v/>
      </c>
      <c r="F299" s="607" t="str">
        <f t="shared" si="338"/>
        <v>x</v>
      </c>
      <c r="G299" s="650"/>
      <c r="H299" s="651"/>
      <c r="I299" s="651"/>
      <c r="J299" s="651"/>
      <c r="K299" s="652"/>
      <c r="L299" s="889"/>
      <c r="M299" s="889"/>
      <c r="N299" s="653"/>
      <c r="O299" s="651"/>
      <c r="P299" s="651"/>
      <c r="Q299" s="654"/>
      <c r="R299" s="655"/>
      <c r="S299" s="607" t="str">
        <f t="shared" si="340"/>
        <v/>
      </c>
      <c r="T299" s="656" t="str">
        <f t="shared" si="341"/>
        <v/>
      </c>
      <c r="U299" s="656" t="str">
        <f t="shared" si="377"/>
        <v/>
      </c>
      <c r="V299" s="656" t="str">
        <f t="shared" si="342"/>
        <v/>
      </c>
      <c r="W299" s="719"/>
      <c r="X299" s="660"/>
      <c r="Y299" s="656" t="str">
        <f t="shared" si="407"/>
        <v/>
      </c>
      <c r="Z299" s="659"/>
      <c r="AA299" s="654"/>
      <c r="AB299" s="656" t="str">
        <f t="shared" si="343"/>
        <v/>
      </c>
      <c r="AC299" s="661" t="str">
        <f t="shared" si="378"/>
        <v/>
      </c>
      <c r="AE299" s="658" t="str">
        <f t="shared" si="344"/>
        <v/>
      </c>
      <c r="AF299" s="659"/>
      <c r="AT299" s="805" t="str">
        <f t="shared" si="403"/>
        <v/>
      </c>
      <c r="AU299" t="str">
        <f t="shared" si="379"/>
        <v/>
      </c>
      <c r="AV299" s="6" t="str">
        <f t="shared" si="345"/>
        <v/>
      </c>
      <c r="AW299" s="317" t="str">
        <f t="shared" si="346"/>
        <v/>
      </c>
      <c r="AX299" s="158" t="str">
        <f t="shared" si="347"/>
        <v/>
      </c>
      <c r="AY299" s="158" t="str">
        <f t="shared" si="348"/>
        <v/>
      </c>
      <c r="AZ299" s="309" t="str">
        <f t="shared" si="337"/>
        <v/>
      </c>
      <c r="BA299" s="318" t="str">
        <f t="shared" si="349"/>
        <v/>
      </c>
      <c r="BB299" s="473" t="str">
        <f t="shared" si="350"/>
        <v/>
      </c>
      <c r="BC299" s="80" t="str">
        <f t="shared" si="401"/>
        <v/>
      </c>
      <c r="BD299" s="56">
        <f t="shared" si="351"/>
        <v>1</v>
      </c>
      <c r="BF299" s="56" t="str">
        <f t="shared" si="352"/>
        <v/>
      </c>
      <c r="BG299" s="56" t="str">
        <f t="shared" si="353"/>
        <v/>
      </c>
      <c r="BH299" s="6" t="str">
        <f t="shared" si="354"/>
        <v/>
      </c>
      <c r="BK299" s="6" t="str">
        <f t="shared" si="355"/>
        <v/>
      </c>
      <c r="BL299" s="56">
        <f t="shared" si="380"/>
        <v>999999</v>
      </c>
      <c r="BM299" s="183">
        <f t="shared" si="381"/>
        <v>99999.000001495006</v>
      </c>
      <c r="BN299" s="61">
        <v>283</v>
      </c>
      <c r="BO299" s="6">
        <f t="shared" si="356"/>
        <v>999999</v>
      </c>
      <c r="BP299" s="6">
        <f t="shared" si="357"/>
        <v>999999</v>
      </c>
      <c r="BQ299" s="6" t="str">
        <f t="shared" si="382"/>
        <v>x</v>
      </c>
      <c r="BR299" s="206">
        <f t="shared" si="358"/>
        <v>99999.000001495006</v>
      </c>
      <c r="BS299" s="6">
        <f t="shared" si="359"/>
        <v>99999.000001495006</v>
      </c>
      <c r="BT299" s="6" t="str">
        <f t="shared" si="383"/>
        <v>x</v>
      </c>
      <c r="BU299" s="6" t="str">
        <f t="shared" si="360"/>
        <v/>
      </c>
      <c r="BW299" s="82">
        <f t="shared" si="384"/>
        <v>9999999999</v>
      </c>
      <c r="BX299" s="80" t="str">
        <f t="shared" si="361"/>
        <v>x</v>
      </c>
      <c r="BY299" s="80" t="str">
        <f t="shared" si="362"/>
        <v/>
      </c>
      <c r="BZ299" s="56" t="str">
        <f t="shared" si="385"/>
        <v/>
      </c>
      <c r="CA299" s="56" t="str">
        <f t="shared" si="386"/>
        <v/>
      </c>
      <c r="CB299" s="88">
        <f t="shared" si="387"/>
        <v>0</v>
      </c>
      <c r="CC299" s="56" t="str">
        <f t="shared" si="363"/>
        <v/>
      </c>
      <c r="CD299" s="56"/>
      <c r="CE299" s="56"/>
      <c r="CF299" s="56"/>
      <c r="CG299" s="56"/>
      <c r="CH299" s="169">
        <f t="shared" si="388"/>
        <v>9999999999</v>
      </c>
      <c r="CI299" s="170">
        <f t="shared" si="389"/>
        <v>9999999999</v>
      </c>
      <c r="CJ299" s="171">
        <f t="shared" si="390"/>
        <v>9999999999</v>
      </c>
      <c r="CK299" s="172" t="str">
        <f t="shared" si="391"/>
        <v/>
      </c>
      <c r="CL299" s="173" t="str">
        <f t="shared" si="364"/>
        <v>x</v>
      </c>
      <c r="CN299" s="6" t="str">
        <f t="shared" si="392"/>
        <v/>
      </c>
      <c r="CO299" s="293" t="e">
        <f t="shared" ca="1" si="402"/>
        <v>#N/A</v>
      </c>
      <c r="CP299" s="6" t="e">
        <f t="shared" ca="1" si="393"/>
        <v>#N/A</v>
      </c>
      <c r="CQ299" s="61">
        <v>283</v>
      </c>
      <c r="CR299" s="6">
        <f t="shared" si="365"/>
        <v>0</v>
      </c>
      <c r="CS299" s="6">
        <f t="shared" si="366"/>
        <v>0</v>
      </c>
      <c r="CT299" s="56" t="str">
        <f t="shared" si="367"/>
        <v/>
      </c>
      <c r="CU299" s="76">
        <f t="shared" si="368"/>
        <v>0</v>
      </c>
      <c r="CV299" s="76">
        <f t="shared" si="369"/>
        <v>0</v>
      </c>
      <c r="CX299" s="6" t="str">
        <f t="shared" si="370"/>
        <v/>
      </c>
      <c r="CY299" s="6" t="str">
        <f t="shared" si="371"/>
        <v/>
      </c>
      <c r="CZ299" s="6" t="str">
        <f t="shared" si="372"/>
        <v/>
      </c>
      <c r="DG299" s="56" t="str">
        <f t="shared" si="373"/>
        <v/>
      </c>
      <c r="DH299" s="6">
        <f t="shared" si="374"/>
        <v>0</v>
      </c>
      <c r="DK299" s="6">
        <f t="shared" si="409"/>
        <v>0</v>
      </c>
      <c r="DL299" s="6" t="e">
        <f t="shared" si="410"/>
        <v>#N/A</v>
      </c>
      <c r="DN299" s="6" t="e">
        <f t="shared" si="408"/>
        <v>#N/A</v>
      </c>
      <c r="DP299" s="6" t="str">
        <f t="shared" si="375"/>
        <v/>
      </c>
      <c r="DQ299" s="293">
        <f t="shared" ca="1" si="404"/>
        <v>293</v>
      </c>
      <c r="DR299" s="6" t="str">
        <f t="shared" ca="1" si="394"/>
        <v>x</v>
      </c>
      <c r="DU299" s="293" t="e">
        <f t="shared" ca="1" si="395"/>
        <v>#N/A</v>
      </c>
      <c r="DV299" s="5"/>
      <c r="DW299" s="293" t="e">
        <f t="shared" ca="1" si="405"/>
        <v>#N/A</v>
      </c>
      <c r="DZ299" s="293" t="e">
        <f t="shared" ca="1" si="396"/>
        <v>#N/A</v>
      </c>
      <c r="EA299" s="293" t="e">
        <f t="shared" ca="1" si="397"/>
        <v>#N/A</v>
      </c>
      <c r="EB299" s="293" t="e">
        <f t="shared" ca="1" si="398"/>
        <v>#N/A</v>
      </c>
      <c r="EE299" s="6" t="str">
        <f t="shared" si="399"/>
        <v/>
      </c>
      <c r="EF299" s="293" t="e">
        <f t="shared" ca="1" si="400"/>
        <v>#N/A</v>
      </c>
      <c r="EG299" s="6" t="e">
        <f t="shared" ca="1" si="376"/>
        <v>#N/A</v>
      </c>
    </row>
    <row r="300" spans="3:137" x14ac:dyDescent="0.2">
      <c r="C300" s="75"/>
      <c r="D300" s="184" t="str">
        <f t="shared" si="339"/>
        <v/>
      </c>
      <c r="E300" s="649" t="str">
        <f t="shared" si="406"/>
        <v/>
      </c>
      <c r="F300" s="607" t="str">
        <f t="shared" si="338"/>
        <v>x</v>
      </c>
      <c r="G300" s="650"/>
      <c r="H300" s="651"/>
      <c r="I300" s="651"/>
      <c r="J300" s="651"/>
      <c r="K300" s="652"/>
      <c r="L300" s="889"/>
      <c r="M300" s="889"/>
      <c r="N300" s="653"/>
      <c r="O300" s="651"/>
      <c r="P300" s="651"/>
      <c r="Q300" s="654"/>
      <c r="R300" s="655"/>
      <c r="S300" s="607" t="str">
        <f t="shared" si="340"/>
        <v/>
      </c>
      <c r="T300" s="656" t="str">
        <f t="shared" si="341"/>
        <v/>
      </c>
      <c r="U300" s="656" t="str">
        <f t="shared" si="377"/>
        <v/>
      </c>
      <c r="V300" s="656" t="str">
        <f t="shared" si="342"/>
        <v/>
      </c>
      <c r="W300" s="719"/>
      <c r="X300" s="660"/>
      <c r="Y300" s="656" t="str">
        <f t="shared" si="407"/>
        <v/>
      </c>
      <c r="Z300" s="659"/>
      <c r="AA300" s="654"/>
      <c r="AB300" s="656" t="str">
        <f t="shared" si="343"/>
        <v/>
      </c>
      <c r="AC300" s="661" t="str">
        <f t="shared" si="378"/>
        <v/>
      </c>
      <c r="AE300" s="658" t="str">
        <f t="shared" si="344"/>
        <v/>
      </c>
      <c r="AF300" s="659"/>
      <c r="AT300" s="805" t="str">
        <f t="shared" si="403"/>
        <v/>
      </c>
      <c r="AU300" t="str">
        <f t="shared" si="379"/>
        <v/>
      </c>
      <c r="AV300" s="6" t="str">
        <f t="shared" si="345"/>
        <v/>
      </c>
      <c r="AW300" s="317" t="str">
        <f t="shared" si="346"/>
        <v/>
      </c>
      <c r="AX300" s="158" t="str">
        <f t="shared" si="347"/>
        <v/>
      </c>
      <c r="AY300" s="158" t="str">
        <f t="shared" si="348"/>
        <v/>
      </c>
      <c r="AZ300" s="309" t="str">
        <f t="shared" si="337"/>
        <v/>
      </c>
      <c r="BA300" s="318" t="str">
        <f t="shared" si="349"/>
        <v/>
      </c>
      <c r="BB300" s="473" t="str">
        <f t="shared" si="350"/>
        <v/>
      </c>
      <c r="BC300" s="80" t="str">
        <f t="shared" si="401"/>
        <v/>
      </c>
      <c r="BD300" s="56">
        <f t="shared" si="351"/>
        <v>1</v>
      </c>
      <c r="BF300" s="56" t="str">
        <f t="shared" si="352"/>
        <v/>
      </c>
      <c r="BG300" s="56" t="str">
        <f t="shared" si="353"/>
        <v/>
      </c>
      <c r="BH300" s="6" t="str">
        <f t="shared" si="354"/>
        <v/>
      </c>
      <c r="BK300" s="6" t="str">
        <f t="shared" si="355"/>
        <v/>
      </c>
      <c r="BL300" s="56">
        <f t="shared" si="380"/>
        <v>999999</v>
      </c>
      <c r="BM300" s="183">
        <f t="shared" si="381"/>
        <v>99999.000001499997</v>
      </c>
      <c r="BN300" s="61">
        <v>284</v>
      </c>
      <c r="BO300" s="6">
        <f t="shared" si="356"/>
        <v>999999</v>
      </c>
      <c r="BP300" s="6">
        <f t="shared" si="357"/>
        <v>999999</v>
      </c>
      <c r="BQ300" s="6" t="str">
        <f t="shared" si="382"/>
        <v>x</v>
      </c>
      <c r="BR300" s="206">
        <f t="shared" si="358"/>
        <v>99999.000001499997</v>
      </c>
      <c r="BS300" s="6">
        <f t="shared" si="359"/>
        <v>99999.000001499997</v>
      </c>
      <c r="BT300" s="6" t="str">
        <f t="shared" si="383"/>
        <v>x</v>
      </c>
      <c r="BU300" s="6" t="str">
        <f t="shared" si="360"/>
        <v/>
      </c>
      <c r="BW300" s="82">
        <f t="shared" si="384"/>
        <v>9999999999</v>
      </c>
      <c r="BX300" s="80" t="str">
        <f t="shared" si="361"/>
        <v>x</v>
      </c>
      <c r="BY300" s="80" t="str">
        <f t="shared" si="362"/>
        <v/>
      </c>
      <c r="BZ300" s="56" t="str">
        <f t="shared" si="385"/>
        <v/>
      </c>
      <c r="CA300" s="56" t="str">
        <f t="shared" si="386"/>
        <v/>
      </c>
      <c r="CB300" s="88">
        <f t="shared" si="387"/>
        <v>0</v>
      </c>
      <c r="CC300" s="56" t="str">
        <f t="shared" si="363"/>
        <v/>
      </c>
      <c r="CD300" s="56"/>
      <c r="CE300" s="56"/>
      <c r="CF300" s="56"/>
      <c r="CG300" s="56"/>
      <c r="CH300" s="169">
        <f t="shared" si="388"/>
        <v>9999999999</v>
      </c>
      <c r="CI300" s="170">
        <f t="shared" si="389"/>
        <v>9999999999</v>
      </c>
      <c r="CJ300" s="171">
        <f t="shared" si="390"/>
        <v>9999999999</v>
      </c>
      <c r="CK300" s="172" t="str">
        <f t="shared" si="391"/>
        <v/>
      </c>
      <c r="CL300" s="173" t="str">
        <f t="shared" si="364"/>
        <v>x</v>
      </c>
      <c r="CN300" s="6" t="str">
        <f t="shared" si="392"/>
        <v/>
      </c>
      <c r="CO300" s="293" t="e">
        <f t="shared" ca="1" si="402"/>
        <v>#N/A</v>
      </c>
      <c r="CP300" s="6" t="e">
        <f t="shared" ca="1" si="393"/>
        <v>#N/A</v>
      </c>
      <c r="CQ300" s="61">
        <v>284</v>
      </c>
      <c r="CR300" s="6">
        <f t="shared" si="365"/>
        <v>0</v>
      </c>
      <c r="CS300" s="6">
        <f t="shared" si="366"/>
        <v>0</v>
      </c>
      <c r="CT300" s="56" t="str">
        <f t="shared" si="367"/>
        <v/>
      </c>
      <c r="CU300" s="76">
        <f t="shared" si="368"/>
        <v>0</v>
      </c>
      <c r="CV300" s="76">
        <f t="shared" si="369"/>
        <v>0</v>
      </c>
      <c r="CX300" s="6" t="str">
        <f t="shared" si="370"/>
        <v/>
      </c>
      <c r="CY300" s="6" t="str">
        <f t="shared" si="371"/>
        <v/>
      </c>
      <c r="CZ300" s="6" t="str">
        <f t="shared" si="372"/>
        <v/>
      </c>
      <c r="DG300" s="56" t="str">
        <f t="shared" si="373"/>
        <v/>
      </c>
      <c r="DH300" s="6">
        <f t="shared" si="374"/>
        <v>0</v>
      </c>
      <c r="DK300" s="6">
        <f t="shared" si="409"/>
        <v>0</v>
      </c>
      <c r="DL300" s="6" t="e">
        <f t="shared" si="410"/>
        <v>#N/A</v>
      </c>
      <c r="DN300" s="6" t="e">
        <f t="shared" si="408"/>
        <v>#N/A</v>
      </c>
      <c r="DP300" s="6" t="str">
        <f t="shared" si="375"/>
        <v/>
      </c>
      <c r="DQ300" s="293">
        <f t="shared" ca="1" si="404"/>
        <v>294</v>
      </c>
      <c r="DR300" s="6" t="str">
        <f t="shared" ca="1" si="394"/>
        <v>x</v>
      </c>
      <c r="DU300" s="293" t="e">
        <f t="shared" ca="1" si="395"/>
        <v>#N/A</v>
      </c>
      <c r="DV300" s="5"/>
      <c r="DW300" s="293" t="e">
        <f t="shared" ca="1" si="405"/>
        <v>#N/A</v>
      </c>
      <c r="DZ300" s="293" t="e">
        <f t="shared" ca="1" si="396"/>
        <v>#N/A</v>
      </c>
      <c r="EA300" s="293" t="e">
        <f t="shared" ca="1" si="397"/>
        <v>#N/A</v>
      </c>
      <c r="EB300" s="293" t="e">
        <f t="shared" ca="1" si="398"/>
        <v>#N/A</v>
      </c>
      <c r="EE300" s="6" t="str">
        <f t="shared" si="399"/>
        <v/>
      </c>
      <c r="EF300" s="293" t="e">
        <f t="shared" ca="1" si="400"/>
        <v>#N/A</v>
      </c>
      <c r="EG300" s="6" t="e">
        <f t="shared" ca="1" si="376"/>
        <v>#N/A</v>
      </c>
    </row>
    <row r="301" spans="3:137" x14ac:dyDescent="0.2">
      <c r="C301" s="75"/>
      <c r="D301" s="184" t="str">
        <f t="shared" si="339"/>
        <v/>
      </c>
      <c r="E301" s="649" t="str">
        <f t="shared" si="406"/>
        <v/>
      </c>
      <c r="F301" s="607" t="str">
        <f t="shared" si="338"/>
        <v>x</v>
      </c>
      <c r="G301" s="650"/>
      <c r="H301" s="651"/>
      <c r="I301" s="651"/>
      <c r="J301" s="651"/>
      <c r="K301" s="652"/>
      <c r="L301" s="889"/>
      <c r="M301" s="889"/>
      <c r="N301" s="653"/>
      <c r="O301" s="651"/>
      <c r="P301" s="651"/>
      <c r="Q301" s="654"/>
      <c r="R301" s="655"/>
      <c r="S301" s="607" t="str">
        <f t="shared" si="340"/>
        <v/>
      </c>
      <c r="T301" s="656" t="str">
        <f t="shared" si="341"/>
        <v/>
      </c>
      <c r="U301" s="656" t="str">
        <f t="shared" si="377"/>
        <v/>
      </c>
      <c r="V301" s="656" t="str">
        <f t="shared" si="342"/>
        <v/>
      </c>
      <c r="W301" s="719"/>
      <c r="X301" s="660"/>
      <c r="Y301" s="656" t="str">
        <f t="shared" si="407"/>
        <v/>
      </c>
      <c r="Z301" s="659"/>
      <c r="AA301" s="654"/>
      <c r="AB301" s="656" t="str">
        <f t="shared" si="343"/>
        <v/>
      </c>
      <c r="AC301" s="661" t="str">
        <f t="shared" si="378"/>
        <v/>
      </c>
      <c r="AE301" s="658" t="str">
        <f t="shared" si="344"/>
        <v/>
      </c>
      <c r="AF301" s="659"/>
      <c r="AT301" s="805" t="str">
        <f t="shared" si="403"/>
        <v/>
      </c>
      <c r="AU301" t="str">
        <f t="shared" si="379"/>
        <v/>
      </c>
      <c r="AV301" s="6" t="str">
        <f t="shared" si="345"/>
        <v/>
      </c>
      <c r="AW301" s="317" t="str">
        <f t="shared" si="346"/>
        <v/>
      </c>
      <c r="AX301" s="158" t="str">
        <f t="shared" si="347"/>
        <v/>
      </c>
      <c r="AY301" s="158" t="str">
        <f t="shared" si="348"/>
        <v/>
      </c>
      <c r="AZ301" s="309" t="str">
        <f t="shared" si="337"/>
        <v/>
      </c>
      <c r="BA301" s="318" t="str">
        <f t="shared" si="349"/>
        <v/>
      </c>
      <c r="BB301" s="473" t="str">
        <f t="shared" si="350"/>
        <v/>
      </c>
      <c r="BC301" s="80" t="str">
        <f t="shared" si="401"/>
        <v/>
      </c>
      <c r="BD301" s="56">
        <f t="shared" si="351"/>
        <v>1</v>
      </c>
      <c r="BF301" s="56" t="str">
        <f t="shared" si="352"/>
        <v/>
      </c>
      <c r="BG301" s="56" t="str">
        <f t="shared" si="353"/>
        <v/>
      </c>
      <c r="BH301" s="6" t="str">
        <f t="shared" si="354"/>
        <v/>
      </c>
      <c r="BK301" s="6" t="str">
        <f t="shared" si="355"/>
        <v/>
      </c>
      <c r="BL301" s="56">
        <f t="shared" si="380"/>
        <v>999999</v>
      </c>
      <c r="BM301" s="183">
        <f t="shared" si="381"/>
        <v>99999.000001505003</v>
      </c>
      <c r="BN301" s="61">
        <v>285</v>
      </c>
      <c r="BO301" s="6">
        <f t="shared" si="356"/>
        <v>999999</v>
      </c>
      <c r="BP301" s="6">
        <f t="shared" si="357"/>
        <v>999999</v>
      </c>
      <c r="BQ301" s="6" t="str">
        <f t="shared" si="382"/>
        <v>x</v>
      </c>
      <c r="BR301" s="206">
        <f t="shared" si="358"/>
        <v>99999.000001505003</v>
      </c>
      <c r="BS301" s="6">
        <f t="shared" si="359"/>
        <v>99999.000001505003</v>
      </c>
      <c r="BT301" s="6" t="str">
        <f t="shared" si="383"/>
        <v>x</v>
      </c>
      <c r="BU301" s="6" t="str">
        <f t="shared" si="360"/>
        <v/>
      </c>
      <c r="BW301" s="82">
        <f t="shared" si="384"/>
        <v>9999999999</v>
      </c>
      <c r="BX301" s="80" t="str">
        <f t="shared" si="361"/>
        <v>x</v>
      </c>
      <c r="BY301" s="80" t="str">
        <f t="shared" si="362"/>
        <v/>
      </c>
      <c r="BZ301" s="56" t="str">
        <f t="shared" si="385"/>
        <v/>
      </c>
      <c r="CA301" s="56" t="str">
        <f t="shared" si="386"/>
        <v/>
      </c>
      <c r="CB301" s="88">
        <f t="shared" si="387"/>
        <v>0</v>
      </c>
      <c r="CC301" s="56" t="str">
        <f t="shared" si="363"/>
        <v/>
      </c>
      <c r="CD301" s="56"/>
      <c r="CE301" s="56"/>
      <c r="CF301" s="56"/>
      <c r="CG301" s="56"/>
      <c r="CH301" s="169">
        <f t="shared" si="388"/>
        <v>9999999999</v>
      </c>
      <c r="CI301" s="170">
        <f t="shared" si="389"/>
        <v>9999999999</v>
      </c>
      <c r="CJ301" s="171">
        <f t="shared" si="390"/>
        <v>9999999999</v>
      </c>
      <c r="CK301" s="172" t="str">
        <f t="shared" si="391"/>
        <v/>
      </c>
      <c r="CL301" s="173" t="str">
        <f t="shared" si="364"/>
        <v>x</v>
      </c>
      <c r="CN301" s="6" t="str">
        <f t="shared" si="392"/>
        <v/>
      </c>
      <c r="CO301" s="293" t="e">
        <f t="shared" ca="1" si="402"/>
        <v>#N/A</v>
      </c>
      <c r="CP301" s="6" t="e">
        <f t="shared" ca="1" si="393"/>
        <v>#N/A</v>
      </c>
      <c r="CQ301" s="61">
        <v>285</v>
      </c>
      <c r="CR301" s="6">
        <f t="shared" si="365"/>
        <v>0</v>
      </c>
      <c r="CS301" s="6">
        <f t="shared" si="366"/>
        <v>0</v>
      </c>
      <c r="CT301" s="56" t="str">
        <f t="shared" si="367"/>
        <v/>
      </c>
      <c r="CU301" s="76">
        <f t="shared" si="368"/>
        <v>0</v>
      </c>
      <c r="CV301" s="76">
        <f t="shared" si="369"/>
        <v>0</v>
      </c>
      <c r="CX301" s="6" t="str">
        <f t="shared" si="370"/>
        <v/>
      </c>
      <c r="CY301" s="6" t="str">
        <f t="shared" si="371"/>
        <v/>
      </c>
      <c r="CZ301" s="6" t="str">
        <f t="shared" si="372"/>
        <v/>
      </c>
      <c r="DG301" s="56" t="str">
        <f t="shared" si="373"/>
        <v/>
      </c>
      <c r="DH301" s="6">
        <f t="shared" si="374"/>
        <v>0</v>
      </c>
      <c r="DK301" s="6">
        <f t="shared" si="409"/>
        <v>0</v>
      </c>
      <c r="DL301" s="6" t="e">
        <f t="shared" si="410"/>
        <v>#N/A</v>
      </c>
      <c r="DN301" s="6" t="e">
        <f t="shared" si="408"/>
        <v>#N/A</v>
      </c>
      <c r="DP301" s="6" t="str">
        <f t="shared" si="375"/>
        <v/>
      </c>
      <c r="DQ301" s="293">
        <f t="shared" ca="1" si="404"/>
        <v>295</v>
      </c>
      <c r="DR301" s="6" t="str">
        <f t="shared" ca="1" si="394"/>
        <v>x</v>
      </c>
      <c r="DU301" s="293" t="e">
        <f t="shared" ca="1" si="395"/>
        <v>#N/A</v>
      </c>
      <c r="DV301" s="5"/>
      <c r="DW301" s="293" t="e">
        <f t="shared" ca="1" si="405"/>
        <v>#N/A</v>
      </c>
      <c r="DZ301" s="293" t="e">
        <f t="shared" ca="1" si="396"/>
        <v>#N/A</v>
      </c>
      <c r="EA301" s="293" t="e">
        <f t="shared" ca="1" si="397"/>
        <v>#N/A</v>
      </c>
      <c r="EB301" s="293" t="e">
        <f t="shared" ca="1" si="398"/>
        <v>#N/A</v>
      </c>
      <c r="EE301" s="6" t="str">
        <f t="shared" si="399"/>
        <v/>
      </c>
      <c r="EF301" s="293" t="e">
        <f t="shared" ca="1" si="400"/>
        <v>#N/A</v>
      </c>
      <c r="EG301" s="6" t="e">
        <f t="shared" ca="1" si="376"/>
        <v>#N/A</v>
      </c>
    </row>
    <row r="302" spans="3:137" x14ac:dyDescent="0.2">
      <c r="C302" s="75"/>
      <c r="D302" s="184" t="str">
        <f t="shared" si="339"/>
        <v/>
      </c>
      <c r="E302" s="649" t="str">
        <f t="shared" si="406"/>
        <v/>
      </c>
      <c r="F302" s="607" t="str">
        <f t="shared" si="338"/>
        <v>x</v>
      </c>
      <c r="G302" s="650"/>
      <c r="H302" s="651"/>
      <c r="I302" s="651"/>
      <c r="J302" s="651"/>
      <c r="K302" s="652"/>
      <c r="L302" s="889"/>
      <c r="M302" s="889"/>
      <c r="N302" s="653"/>
      <c r="O302" s="651"/>
      <c r="P302" s="651"/>
      <c r="Q302" s="654"/>
      <c r="R302" s="655"/>
      <c r="S302" s="607" t="str">
        <f t="shared" si="340"/>
        <v/>
      </c>
      <c r="T302" s="656" t="str">
        <f t="shared" si="341"/>
        <v/>
      </c>
      <c r="U302" s="656" t="str">
        <f t="shared" si="377"/>
        <v/>
      </c>
      <c r="V302" s="656" t="str">
        <f t="shared" si="342"/>
        <v/>
      </c>
      <c r="W302" s="719"/>
      <c r="X302" s="660"/>
      <c r="Y302" s="656" t="str">
        <f t="shared" si="407"/>
        <v/>
      </c>
      <c r="Z302" s="659"/>
      <c r="AA302" s="654"/>
      <c r="AB302" s="656" t="str">
        <f t="shared" si="343"/>
        <v/>
      </c>
      <c r="AC302" s="661" t="str">
        <f t="shared" si="378"/>
        <v/>
      </c>
      <c r="AE302" s="658" t="str">
        <f t="shared" si="344"/>
        <v/>
      </c>
      <c r="AF302" s="659"/>
      <c r="AT302" s="805" t="str">
        <f t="shared" si="403"/>
        <v/>
      </c>
      <c r="AU302" t="str">
        <f t="shared" si="379"/>
        <v/>
      </c>
      <c r="AV302" s="6" t="str">
        <f t="shared" si="345"/>
        <v/>
      </c>
      <c r="AW302" s="317" t="str">
        <f t="shared" si="346"/>
        <v/>
      </c>
      <c r="AX302" s="158" t="str">
        <f t="shared" si="347"/>
        <v/>
      </c>
      <c r="AY302" s="158" t="str">
        <f t="shared" si="348"/>
        <v/>
      </c>
      <c r="AZ302" s="309" t="str">
        <f t="shared" si="337"/>
        <v/>
      </c>
      <c r="BA302" s="318" t="str">
        <f t="shared" si="349"/>
        <v/>
      </c>
      <c r="BB302" s="473" t="str">
        <f t="shared" si="350"/>
        <v/>
      </c>
      <c r="BC302" s="80" t="str">
        <f t="shared" si="401"/>
        <v/>
      </c>
      <c r="BD302" s="56">
        <f t="shared" si="351"/>
        <v>1</v>
      </c>
      <c r="BF302" s="56" t="str">
        <f t="shared" si="352"/>
        <v/>
      </c>
      <c r="BG302" s="56" t="str">
        <f t="shared" si="353"/>
        <v/>
      </c>
      <c r="BH302" s="6" t="str">
        <f t="shared" si="354"/>
        <v/>
      </c>
      <c r="BK302" s="6" t="str">
        <f t="shared" si="355"/>
        <v/>
      </c>
      <c r="BL302" s="56">
        <f t="shared" si="380"/>
        <v>999999</v>
      </c>
      <c r="BM302" s="183">
        <f t="shared" si="381"/>
        <v>99999.000001509994</v>
      </c>
      <c r="BN302" s="61">
        <v>286</v>
      </c>
      <c r="BO302" s="6">
        <f t="shared" si="356"/>
        <v>999999</v>
      </c>
      <c r="BP302" s="6">
        <f t="shared" si="357"/>
        <v>999999</v>
      </c>
      <c r="BQ302" s="6" t="str">
        <f t="shared" si="382"/>
        <v>x</v>
      </c>
      <c r="BR302" s="206">
        <f t="shared" si="358"/>
        <v>99999.000001509994</v>
      </c>
      <c r="BS302" s="6">
        <f t="shared" si="359"/>
        <v>99999.000001509994</v>
      </c>
      <c r="BT302" s="6" t="str">
        <f t="shared" si="383"/>
        <v>x</v>
      </c>
      <c r="BU302" s="6" t="str">
        <f t="shared" si="360"/>
        <v/>
      </c>
      <c r="BW302" s="82">
        <f t="shared" si="384"/>
        <v>9999999999</v>
      </c>
      <c r="BX302" s="80" t="str">
        <f t="shared" si="361"/>
        <v>x</v>
      </c>
      <c r="BY302" s="80" t="str">
        <f t="shared" si="362"/>
        <v/>
      </c>
      <c r="BZ302" s="56" t="str">
        <f t="shared" si="385"/>
        <v/>
      </c>
      <c r="CA302" s="56" t="str">
        <f t="shared" si="386"/>
        <v/>
      </c>
      <c r="CB302" s="88">
        <f t="shared" si="387"/>
        <v>0</v>
      </c>
      <c r="CC302" s="56" t="str">
        <f t="shared" si="363"/>
        <v/>
      </c>
      <c r="CD302" s="56"/>
      <c r="CE302" s="56"/>
      <c r="CF302" s="56"/>
      <c r="CG302" s="56"/>
      <c r="CH302" s="169">
        <f t="shared" si="388"/>
        <v>9999999999</v>
      </c>
      <c r="CI302" s="170">
        <f t="shared" si="389"/>
        <v>9999999999</v>
      </c>
      <c r="CJ302" s="171">
        <f t="shared" si="390"/>
        <v>9999999999</v>
      </c>
      <c r="CK302" s="172" t="str">
        <f t="shared" si="391"/>
        <v/>
      </c>
      <c r="CL302" s="173" t="str">
        <f t="shared" si="364"/>
        <v>x</v>
      </c>
      <c r="CN302" s="6" t="str">
        <f t="shared" si="392"/>
        <v/>
      </c>
      <c r="CO302" s="293" t="e">
        <f t="shared" ca="1" si="402"/>
        <v>#N/A</v>
      </c>
      <c r="CP302" s="6" t="e">
        <f t="shared" ca="1" si="393"/>
        <v>#N/A</v>
      </c>
      <c r="CQ302" s="61">
        <v>286</v>
      </c>
      <c r="CR302" s="6">
        <f t="shared" si="365"/>
        <v>0</v>
      </c>
      <c r="CS302" s="6">
        <f t="shared" si="366"/>
        <v>0</v>
      </c>
      <c r="CT302" s="56" t="str">
        <f t="shared" si="367"/>
        <v/>
      </c>
      <c r="CU302" s="76">
        <f t="shared" si="368"/>
        <v>0</v>
      </c>
      <c r="CV302" s="76">
        <f t="shared" si="369"/>
        <v>0</v>
      </c>
      <c r="CX302" s="6" t="str">
        <f t="shared" si="370"/>
        <v/>
      </c>
      <c r="CY302" s="6" t="str">
        <f t="shared" si="371"/>
        <v/>
      </c>
      <c r="CZ302" s="6" t="str">
        <f t="shared" si="372"/>
        <v/>
      </c>
      <c r="DG302" s="56" t="str">
        <f t="shared" si="373"/>
        <v/>
      </c>
      <c r="DH302" s="6">
        <f t="shared" si="374"/>
        <v>0</v>
      </c>
      <c r="DK302" s="6">
        <f t="shared" si="409"/>
        <v>0</v>
      </c>
      <c r="DL302" s="6" t="e">
        <f t="shared" si="410"/>
        <v>#N/A</v>
      </c>
      <c r="DN302" s="6" t="e">
        <f t="shared" si="408"/>
        <v>#N/A</v>
      </c>
      <c r="DP302" s="6" t="str">
        <f t="shared" si="375"/>
        <v/>
      </c>
      <c r="DQ302" s="293">
        <f t="shared" ca="1" si="404"/>
        <v>296</v>
      </c>
      <c r="DR302" s="6" t="str">
        <f t="shared" ca="1" si="394"/>
        <v>x</v>
      </c>
      <c r="DU302" s="293" t="e">
        <f t="shared" ca="1" si="395"/>
        <v>#N/A</v>
      </c>
      <c r="DV302" s="5"/>
      <c r="DW302" s="293" t="e">
        <f t="shared" ca="1" si="405"/>
        <v>#N/A</v>
      </c>
      <c r="DZ302" s="293" t="e">
        <f t="shared" ca="1" si="396"/>
        <v>#N/A</v>
      </c>
      <c r="EA302" s="293" t="e">
        <f t="shared" ca="1" si="397"/>
        <v>#N/A</v>
      </c>
      <c r="EB302" s="293" t="e">
        <f t="shared" ca="1" si="398"/>
        <v>#N/A</v>
      </c>
      <c r="EE302" s="6" t="str">
        <f t="shared" si="399"/>
        <v/>
      </c>
      <c r="EF302" s="293" t="e">
        <f t="shared" ca="1" si="400"/>
        <v>#N/A</v>
      </c>
      <c r="EG302" s="6" t="e">
        <f t="shared" ca="1" si="376"/>
        <v>#N/A</v>
      </c>
    </row>
    <row r="303" spans="3:137" x14ac:dyDescent="0.2">
      <c r="C303" s="75"/>
      <c r="D303" s="184" t="str">
        <f t="shared" si="339"/>
        <v/>
      </c>
      <c r="E303" s="649" t="str">
        <f t="shared" si="406"/>
        <v/>
      </c>
      <c r="F303" s="607" t="str">
        <f t="shared" si="338"/>
        <v>x</v>
      </c>
      <c r="G303" s="650"/>
      <c r="H303" s="651"/>
      <c r="I303" s="651"/>
      <c r="J303" s="651"/>
      <c r="K303" s="652"/>
      <c r="L303" s="889"/>
      <c r="M303" s="889"/>
      <c r="N303" s="653"/>
      <c r="O303" s="651"/>
      <c r="P303" s="651"/>
      <c r="Q303" s="654"/>
      <c r="R303" s="655"/>
      <c r="S303" s="607" t="str">
        <f t="shared" si="340"/>
        <v/>
      </c>
      <c r="T303" s="656" t="str">
        <f t="shared" si="341"/>
        <v/>
      </c>
      <c r="U303" s="656" t="str">
        <f t="shared" si="377"/>
        <v/>
      </c>
      <c r="V303" s="656" t="str">
        <f t="shared" si="342"/>
        <v/>
      </c>
      <c r="W303" s="719"/>
      <c r="X303" s="660"/>
      <c r="Y303" s="656" t="str">
        <f t="shared" si="407"/>
        <v/>
      </c>
      <c r="Z303" s="659"/>
      <c r="AA303" s="654"/>
      <c r="AB303" s="656" t="str">
        <f t="shared" si="343"/>
        <v/>
      </c>
      <c r="AC303" s="661" t="str">
        <f t="shared" si="378"/>
        <v/>
      </c>
      <c r="AE303" s="658" t="str">
        <f t="shared" si="344"/>
        <v/>
      </c>
      <c r="AF303" s="659"/>
      <c r="AT303" s="805" t="str">
        <f t="shared" si="403"/>
        <v/>
      </c>
      <c r="AU303" t="str">
        <f t="shared" si="379"/>
        <v/>
      </c>
      <c r="AV303" s="6" t="str">
        <f t="shared" si="345"/>
        <v/>
      </c>
      <c r="AW303" s="317" t="str">
        <f t="shared" si="346"/>
        <v/>
      </c>
      <c r="AX303" s="158" t="str">
        <f t="shared" si="347"/>
        <v/>
      </c>
      <c r="AY303" s="158" t="str">
        <f t="shared" si="348"/>
        <v/>
      </c>
      <c r="AZ303" s="309" t="str">
        <f t="shared" si="337"/>
        <v/>
      </c>
      <c r="BA303" s="318" t="str">
        <f t="shared" si="349"/>
        <v/>
      </c>
      <c r="BB303" s="473" t="str">
        <f t="shared" si="350"/>
        <v/>
      </c>
      <c r="BC303" s="80" t="str">
        <f t="shared" si="401"/>
        <v/>
      </c>
      <c r="BD303" s="56">
        <f t="shared" si="351"/>
        <v>1</v>
      </c>
      <c r="BF303" s="56" t="str">
        <f t="shared" si="352"/>
        <v/>
      </c>
      <c r="BG303" s="56" t="str">
        <f t="shared" si="353"/>
        <v/>
      </c>
      <c r="BH303" s="6" t="str">
        <f t="shared" si="354"/>
        <v/>
      </c>
      <c r="BK303" s="6" t="str">
        <f t="shared" si="355"/>
        <v/>
      </c>
      <c r="BL303" s="56">
        <f t="shared" si="380"/>
        <v>999999</v>
      </c>
      <c r="BM303" s="183">
        <f t="shared" si="381"/>
        <v>99999.000001515</v>
      </c>
      <c r="BN303" s="61">
        <v>287</v>
      </c>
      <c r="BO303" s="6">
        <f t="shared" si="356"/>
        <v>999999</v>
      </c>
      <c r="BP303" s="6">
        <f t="shared" si="357"/>
        <v>999999</v>
      </c>
      <c r="BQ303" s="6" t="str">
        <f t="shared" si="382"/>
        <v>x</v>
      </c>
      <c r="BR303" s="206">
        <f t="shared" si="358"/>
        <v>99999.000001515</v>
      </c>
      <c r="BS303" s="6">
        <f t="shared" si="359"/>
        <v>99999.000001515</v>
      </c>
      <c r="BT303" s="6" t="str">
        <f t="shared" si="383"/>
        <v>x</v>
      </c>
      <c r="BU303" s="6" t="str">
        <f t="shared" si="360"/>
        <v/>
      </c>
      <c r="BW303" s="82">
        <f t="shared" si="384"/>
        <v>9999999999</v>
      </c>
      <c r="BX303" s="80" t="str">
        <f t="shared" si="361"/>
        <v>x</v>
      </c>
      <c r="BY303" s="80" t="str">
        <f t="shared" si="362"/>
        <v/>
      </c>
      <c r="BZ303" s="56" t="str">
        <f t="shared" si="385"/>
        <v/>
      </c>
      <c r="CA303" s="56" t="str">
        <f t="shared" si="386"/>
        <v/>
      </c>
      <c r="CB303" s="88">
        <f t="shared" si="387"/>
        <v>0</v>
      </c>
      <c r="CC303" s="56" t="str">
        <f t="shared" si="363"/>
        <v/>
      </c>
      <c r="CD303" s="56"/>
      <c r="CE303" s="56"/>
      <c r="CF303" s="56"/>
      <c r="CG303" s="56"/>
      <c r="CH303" s="169">
        <f t="shared" si="388"/>
        <v>9999999999</v>
      </c>
      <c r="CI303" s="170">
        <f t="shared" si="389"/>
        <v>9999999999</v>
      </c>
      <c r="CJ303" s="171">
        <f t="shared" si="390"/>
        <v>9999999999</v>
      </c>
      <c r="CK303" s="172" t="str">
        <f t="shared" si="391"/>
        <v/>
      </c>
      <c r="CL303" s="173" t="str">
        <f t="shared" si="364"/>
        <v>x</v>
      </c>
      <c r="CN303" s="6" t="str">
        <f t="shared" si="392"/>
        <v/>
      </c>
      <c r="CO303" s="293" t="e">
        <f t="shared" ca="1" si="402"/>
        <v>#N/A</v>
      </c>
      <c r="CP303" s="6" t="e">
        <f t="shared" ca="1" si="393"/>
        <v>#N/A</v>
      </c>
      <c r="CQ303" s="61">
        <v>287</v>
      </c>
      <c r="CR303" s="6">
        <f t="shared" si="365"/>
        <v>0</v>
      </c>
      <c r="CS303" s="6">
        <f t="shared" si="366"/>
        <v>0</v>
      </c>
      <c r="CT303" s="56" t="str">
        <f t="shared" si="367"/>
        <v/>
      </c>
      <c r="CU303" s="76">
        <f t="shared" si="368"/>
        <v>0</v>
      </c>
      <c r="CV303" s="76">
        <f t="shared" si="369"/>
        <v>0</v>
      </c>
      <c r="CX303" s="6" t="str">
        <f t="shared" si="370"/>
        <v/>
      </c>
      <c r="CY303" s="6" t="str">
        <f t="shared" si="371"/>
        <v/>
      </c>
      <c r="CZ303" s="6" t="str">
        <f t="shared" si="372"/>
        <v/>
      </c>
      <c r="DG303" s="56" t="str">
        <f t="shared" si="373"/>
        <v/>
      </c>
      <c r="DH303" s="6">
        <f t="shared" si="374"/>
        <v>0</v>
      </c>
      <c r="DK303" s="6">
        <f t="shared" si="409"/>
        <v>0</v>
      </c>
      <c r="DL303" s="6" t="e">
        <f t="shared" si="410"/>
        <v>#N/A</v>
      </c>
      <c r="DN303" s="6" t="e">
        <f t="shared" si="408"/>
        <v>#N/A</v>
      </c>
      <c r="DP303" s="6" t="str">
        <f t="shared" si="375"/>
        <v/>
      </c>
      <c r="DQ303" s="293">
        <f t="shared" ca="1" si="404"/>
        <v>297</v>
      </c>
      <c r="DR303" s="6" t="str">
        <f t="shared" ca="1" si="394"/>
        <v>x</v>
      </c>
      <c r="DU303" s="293" t="e">
        <f t="shared" ca="1" si="395"/>
        <v>#N/A</v>
      </c>
      <c r="DV303" s="5"/>
      <c r="DW303" s="293" t="e">
        <f t="shared" ca="1" si="405"/>
        <v>#N/A</v>
      </c>
      <c r="DZ303" s="293" t="e">
        <f t="shared" ca="1" si="396"/>
        <v>#N/A</v>
      </c>
      <c r="EA303" s="293" t="e">
        <f t="shared" ca="1" si="397"/>
        <v>#N/A</v>
      </c>
      <c r="EB303" s="293" t="e">
        <f t="shared" ca="1" si="398"/>
        <v>#N/A</v>
      </c>
      <c r="EE303" s="6" t="str">
        <f t="shared" si="399"/>
        <v/>
      </c>
      <c r="EF303" s="293" t="e">
        <f t="shared" ca="1" si="400"/>
        <v>#N/A</v>
      </c>
      <c r="EG303" s="6" t="e">
        <f t="shared" ca="1" si="376"/>
        <v>#N/A</v>
      </c>
    </row>
    <row r="304" spans="3:137" x14ac:dyDescent="0.2">
      <c r="C304" s="75"/>
      <c r="D304" s="184" t="str">
        <f t="shared" si="339"/>
        <v/>
      </c>
      <c r="E304" s="649" t="str">
        <f t="shared" si="406"/>
        <v/>
      </c>
      <c r="F304" s="607" t="str">
        <f t="shared" si="338"/>
        <v>x</v>
      </c>
      <c r="G304" s="650"/>
      <c r="H304" s="651"/>
      <c r="I304" s="651"/>
      <c r="J304" s="651"/>
      <c r="K304" s="652"/>
      <c r="L304" s="889"/>
      <c r="M304" s="889"/>
      <c r="N304" s="653"/>
      <c r="O304" s="651"/>
      <c r="P304" s="651"/>
      <c r="Q304" s="654"/>
      <c r="R304" s="655"/>
      <c r="S304" s="607" t="str">
        <f t="shared" si="340"/>
        <v/>
      </c>
      <c r="T304" s="656" t="str">
        <f t="shared" si="341"/>
        <v/>
      </c>
      <c r="U304" s="656" t="str">
        <f t="shared" si="377"/>
        <v/>
      </c>
      <c r="V304" s="656" t="str">
        <f t="shared" si="342"/>
        <v/>
      </c>
      <c r="W304" s="719"/>
      <c r="X304" s="660"/>
      <c r="Y304" s="656" t="str">
        <f t="shared" si="407"/>
        <v/>
      </c>
      <c r="Z304" s="659"/>
      <c r="AA304" s="654"/>
      <c r="AB304" s="656" t="str">
        <f t="shared" si="343"/>
        <v/>
      </c>
      <c r="AC304" s="661" t="str">
        <f t="shared" si="378"/>
        <v/>
      </c>
      <c r="AE304" s="658" t="str">
        <f t="shared" si="344"/>
        <v/>
      </c>
      <c r="AF304" s="659"/>
      <c r="AT304" s="805" t="str">
        <f t="shared" si="403"/>
        <v/>
      </c>
      <c r="AU304" t="str">
        <f t="shared" si="379"/>
        <v/>
      </c>
      <c r="AV304" s="6" t="str">
        <f t="shared" si="345"/>
        <v/>
      </c>
      <c r="AW304" s="317" t="str">
        <f t="shared" si="346"/>
        <v/>
      </c>
      <c r="AX304" s="158" t="str">
        <f t="shared" si="347"/>
        <v/>
      </c>
      <c r="AY304" s="158" t="str">
        <f t="shared" si="348"/>
        <v/>
      </c>
      <c r="AZ304" s="309" t="str">
        <f t="shared" si="337"/>
        <v/>
      </c>
      <c r="BA304" s="318" t="str">
        <f t="shared" si="349"/>
        <v/>
      </c>
      <c r="BB304" s="473" t="str">
        <f t="shared" si="350"/>
        <v/>
      </c>
      <c r="BC304" s="80" t="str">
        <f t="shared" si="401"/>
        <v/>
      </c>
      <c r="BD304" s="56">
        <f t="shared" si="351"/>
        <v>1</v>
      </c>
      <c r="BF304" s="56" t="str">
        <f t="shared" si="352"/>
        <v/>
      </c>
      <c r="BG304" s="56" t="str">
        <f t="shared" si="353"/>
        <v/>
      </c>
      <c r="BH304" s="6" t="str">
        <f t="shared" si="354"/>
        <v/>
      </c>
      <c r="BK304" s="6" t="str">
        <f t="shared" si="355"/>
        <v/>
      </c>
      <c r="BL304" s="56">
        <f t="shared" si="380"/>
        <v>999999</v>
      </c>
      <c r="BM304" s="183">
        <f t="shared" si="381"/>
        <v>99999.000001520006</v>
      </c>
      <c r="BN304" s="61">
        <v>288</v>
      </c>
      <c r="BO304" s="6">
        <f t="shared" si="356"/>
        <v>999999</v>
      </c>
      <c r="BP304" s="6">
        <f t="shared" si="357"/>
        <v>999999</v>
      </c>
      <c r="BQ304" s="6" t="str">
        <f t="shared" si="382"/>
        <v>x</v>
      </c>
      <c r="BR304" s="206">
        <f t="shared" si="358"/>
        <v>99999.000001520006</v>
      </c>
      <c r="BS304" s="6">
        <f t="shared" si="359"/>
        <v>99999.000001520006</v>
      </c>
      <c r="BT304" s="6" t="str">
        <f t="shared" si="383"/>
        <v>x</v>
      </c>
      <c r="BU304" s="6" t="str">
        <f t="shared" si="360"/>
        <v/>
      </c>
      <c r="BW304" s="82">
        <f t="shared" si="384"/>
        <v>9999999999</v>
      </c>
      <c r="BX304" s="80" t="str">
        <f t="shared" si="361"/>
        <v>x</v>
      </c>
      <c r="BY304" s="80" t="str">
        <f t="shared" si="362"/>
        <v/>
      </c>
      <c r="BZ304" s="56" t="str">
        <f t="shared" si="385"/>
        <v/>
      </c>
      <c r="CA304" s="56" t="str">
        <f t="shared" si="386"/>
        <v/>
      </c>
      <c r="CB304" s="88">
        <f t="shared" si="387"/>
        <v>0</v>
      </c>
      <c r="CC304" s="56" t="str">
        <f t="shared" si="363"/>
        <v/>
      </c>
      <c r="CD304" s="56"/>
      <c r="CE304" s="56"/>
      <c r="CF304" s="56"/>
      <c r="CG304" s="56"/>
      <c r="CH304" s="169">
        <f t="shared" si="388"/>
        <v>9999999999</v>
      </c>
      <c r="CI304" s="170">
        <f t="shared" si="389"/>
        <v>9999999999</v>
      </c>
      <c r="CJ304" s="171">
        <f t="shared" si="390"/>
        <v>9999999999</v>
      </c>
      <c r="CK304" s="172" t="str">
        <f t="shared" si="391"/>
        <v/>
      </c>
      <c r="CL304" s="173" t="str">
        <f t="shared" si="364"/>
        <v>x</v>
      </c>
      <c r="CN304" s="6" t="str">
        <f t="shared" si="392"/>
        <v/>
      </c>
      <c r="CO304" s="293" t="e">
        <f t="shared" ca="1" si="402"/>
        <v>#N/A</v>
      </c>
      <c r="CP304" s="6" t="e">
        <f t="shared" ca="1" si="393"/>
        <v>#N/A</v>
      </c>
      <c r="CQ304" s="61">
        <v>288</v>
      </c>
      <c r="CR304" s="6">
        <f t="shared" si="365"/>
        <v>0</v>
      </c>
      <c r="CS304" s="6">
        <f t="shared" si="366"/>
        <v>0</v>
      </c>
      <c r="CT304" s="56" t="str">
        <f t="shared" si="367"/>
        <v/>
      </c>
      <c r="CU304" s="76">
        <f t="shared" si="368"/>
        <v>0</v>
      </c>
      <c r="CV304" s="76">
        <f t="shared" si="369"/>
        <v>0</v>
      </c>
      <c r="CX304" s="6" t="str">
        <f t="shared" si="370"/>
        <v/>
      </c>
      <c r="CY304" s="6" t="str">
        <f t="shared" si="371"/>
        <v/>
      </c>
      <c r="CZ304" s="6" t="str">
        <f t="shared" si="372"/>
        <v/>
      </c>
      <c r="DG304" s="56" t="str">
        <f t="shared" si="373"/>
        <v/>
      </c>
      <c r="DH304" s="6">
        <f t="shared" si="374"/>
        <v>0</v>
      </c>
      <c r="DK304" s="6">
        <f t="shared" si="409"/>
        <v>0</v>
      </c>
      <c r="DL304" s="6" t="e">
        <f t="shared" si="410"/>
        <v>#N/A</v>
      </c>
      <c r="DN304" s="6" t="e">
        <f t="shared" si="408"/>
        <v>#N/A</v>
      </c>
      <c r="DP304" s="6" t="str">
        <f t="shared" si="375"/>
        <v/>
      </c>
      <c r="DQ304" s="293">
        <f t="shared" ca="1" si="404"/>
        <v>298</v>
      </c>
      <c r="DR304" s="6" t="str">
        <f t="shared" ca="1" si="394"/>
        <v>x</v>
      </c>
      <c r="DU304" s="293" t="e">
        <f t="shared" ca="1" si="395"/>
        <v>#N/A</v>
      </c>
      <c r="DV304" s="5"/>
      <c r="DW304" s="293" t="e">
        <f t="shared" ca="1" si="405"/>
        <v>#N/A</v>
      </c>
      <c r="DZ304" s="293" t="e">
        <f t="shared" ca="1" si="396"/>
        <v>#N/A</v>
      </c>
      <c r="EA304" s="293" t="e">
        <f t="shared" ca="1" si="397"/>
        <v>#N/A</v>
      </c>
      <c r="EB304" s="293" t="e">
        <f t="shared" ca="1" si="398"/>
        <v>#N/A</v>
      </c>
      <c r="EE304" s="6" t="str">
        <f t="shared" si="399"/>
        <v/>
      </c>
      <c r="EF304" s="293" t="e">
        <f t="shared" ca="1" si="400"/>
        <v>#N/A</v>
      </c>
      <c r="EG304" s="6" t="e">
        <f t="shared" ca="1" si="376"/>
        <v>#N/A</v>
      </c>
    </row>
    <row r="305" spans="1:137" x14ac:dyDescent="0.2">
      <c r="C305" s="75"/>
      <c r="D305" s="184" t="str">
        <f t="shared" si="339"/>
        <v/>
      </c>
      <c r="E305" s="649" t="str">
        <f t="shared" si="406"/>
        <v/>
      </c>
      <c r="F305" s="607" t="str">
        <f t="shared" si="338"/>
        <v>x</v>
      </c>
      <c r="G305" s="650"/>
      <c r="H305" s="651"/>
      <c r="I305" s="651"/>
      <c r="J305" s="651"/>
      <c r="K305" s="652"/>
      <c r="L305" s="889"/>
      <c r="M305" s="889"/>
      <c r="N305" s="653"/>
      <c r="O305" s="651"/>
      <c r="P305" s="651"/>
      <c r="Q305" s="654"/>
      <c r="R305" s="655"/>
      <c r="S305" s="607" t="str">
        <f t="shared" si="340"/>
        <v/>
      </c>
      <c r="T305" s="656" t="str">
        <f t="shared" si="341"/>
        <v/>
      </c>
      <c r="U305" s="656" t="str">
        <f t="shared" si="377"/>
        <v/>
      </c>
      <c r="V305" s="656" t="str">
        <f t="shared" si="342"/>
        <v/>
      </c>
      <c r="W305" s="719"/>
      <c r="X305" s="660"/>
      <c r="Y305" s="656" t="str">
        <f t="shared" si="407"/>
        <v/>
      </c>
      <c r="Z305" s="659"/>
      <c r="AA305" s="654"/>
      <c r="AB305" s="656" t="str">
        <f t="shared" si="343"/>
        <v/>
      </c>
      <c r="AC305" s="661" t="str">
        <f t="shared" si="378"/>
        <v/>
      </c>
      <c r="AE305" s="658" t="str">
        <f t="shared" si="344"/>
        <v/>
      </c>
      <c r="AF305" s="659"/>
      <c r="AT305" s="805" t="str">
        <f t="shared" si="403"/>
        <v/>
      </c>
      <c r="AU305" t="str">
        <f t="shared" si="379"/>
        <v/>
      </c>
      <c r="AV305" s="6" t="str">
        <f t="shared" si="345"/>
        <v/>
      </c>
      <c r="AW305" s="317" t="str">
        <f t="shared" si="346"/>
        <v/>
      </c>
      <c r="AX305" s="158" t="str">
        <f t="shared" si="347"/>
        <v/>
      </c>
      <c r="AY305" s="158" t="str">
        <f t="shared" si="348"/>
        <v/>
      </c>
      <c r="AZ305" s="309" t="str">
        <f t="shared" si="337"/>
        <v/>
      </c>
      <c r="BA305" s="318" t="str">
        <f t="shared" si="349"/>
        <v/>
      </c>
      <c r="BB305" s="473" t="str">
        <f t="shared" si="350"/>
        <v/>
      </c>
      <c r="BC305" s="80" t="str">
        <f t="shared" si="401"/>
        <v/>
      </c>
      <c r="BD305" s="56">
        <f t="shared" si="351"/>
        <v>1</v>
      </c>
      <c r="BF305" s="56" t="str">
        <f t="shared" si="352"/>
        <v/>
      </c>
      <c r="BG305" s="56" t="str">
        <f t="shared" si="353"/>
        <v/>
      </c>
      <c r="BH305" s="6" t="str">
        <f t="shared" si="354"/>
        <v/>
      </c>
      <c r="BK305" s="6" t="str">
        <f t="shared" si="355"/>
        <v/>
      </c>
      <c r="BL305" s="56">
        <f t="shared" si="380"/>
        <v>999999</v>
      </c>
      <c r="BM305" s="183">
        <f t="shared" si="381"/>
        <v>99999.000001524997</v>
      </c>
      <c r="BN305" s="61">
        <v>289</v>
      </c>
      <c r="BO305" s="6">
        <f t="shared" si="356"/>
        <v>999999</v>
      </c>
      <c r="BP305" s="6">
        <f t="shared" si="357"/>
        <v>999999</v>
      </c>
      <c r="BQ305" s="6" t="str">
        <f t="shared" si="382"/>
        <v>x</v>
      </c>
      <c r="BR305" s="206">
        <f t="shared" si="358"/>
        <v>99999.000001524997</v>
      </c>
      <c r="BS305" s="6">
        <f t="shared" si="359"/>
        <v>99999.000001524997</v>
      </c>
      <c r="BT305" s="6" t="str">
        <f t="shared" si="383"/>
        <v>x</v>
      </c>
      <c r="BU305" s="6" t="str">
        <f t="shared" si="360"/>
        <v/>
      </c>
      <c r="BW305" s="82">
        <f t="shared" si="384"/>
        <v>9999999999</v>
      </c>
      <c r="BX305" s="80" t="str">
        <f t="shared" si="361"/>
        <v>x</v>
      </c>
      <c r="BY305" s="80" t="str">
        <f t="shared" si="362"/>
        <v/>
      </c>
      <c r="BZ305" s="56" t="str">
        <f t="shared" si="385"/>
        <v/>
      </c>
      <c r="CA305" s="56" t="str">
        <f t="shared" si="386"/>
        <v/>
      </c>
      <c r="CB305" s="88">
        <f t="shared" si="387"/>
        <v>0</v>
      </c>
      <c r="CC305" s="56" t="str">
        <f t="shared" si="363"/>
        <v/>
      </c>
      <c r="CD305" s="56"/>
      <c r="CE305" s="56"/>
      <c r="CF305" s="56"/>
      <c r="CG305" s="56"/>
      <c r="CH305" s="169">
        <f t="shared" si="388"/>
        <v>9999999999</v>
      </c>
      <c r="CI305" s="170">
        <f t="shared" si="389"/>
        <v>9999999999</v>
      </c>
      <c r="CJ305" s="171">
        <f t="shared" si="390"/>
        <v>9999999999</v>
      </c>
      <c r="CK305" s="172" t="str">
        <f t="shared" si="391"/>
        <v/>
      </c>
      <c r="CL305" s="173" t="str">
        <f t="shared" si="364"/>
        <v>x</v>
      </c>
      <c r="CN305" s="6" t="str">
        <f t="shared" si="392"/>
        <v/>
      </c>
      <c r="CO305" s="293" t="e">
        <f t="shared" ca="1" si="402"/>
        <v>#N/A</v>
      </c>
      <c r="CP305" s="6" t="e">
        <f t="shared" ca="1" si="393"/>
        <v>#N/A</v>
      </c>
      <c r="CQ305" s="61">
        <v>289</v>
      </c>
      <c r="CR305" s="6">
        <f t="shared" si="365"/>
        <v>0</v>
      </c>
      <c r="CS305" s="6">
        <f t="shared" si="366"/>
        <v>0</v>
      </c>
      <c r="CT305" s="56" t="str">
        <f t="shared" si="367"/>
        <v/>
      </c>
      <c r="CU305" s="76">
        <f t="shared" si="368"/>
        <v>0</v>
      </c>
      <c r="CV305" s="76">
        <f t="shared" si="369"/>
        <v>0</v>
      </c>
      <c r="CX305" s="6" t="str">
        <f t="shared" si="370"/>
        <v/>
      </c>
      <c r="CY305" s="6" t="str">
        <f t="shared" si="371"/>
        <v/>
      </c>
      <c r="CZ305" s="6" t="str">
        <f t="shared" si="372"/>
        <v/>
      </c>
      <c r="DG305" s="56" t="str">
        <f t="shared" si="373"/>
        <v/>
      </c>
      <c r="DH305" s="6">
        <f t="shared" si="374"/>
        <v>0</v>
      </c>
      <c r="DK305" s="6">
        <f t="shared" si="409"/>
        <v>0</v>
      </c>
      <c r="DL305" s="6" t="e">
        <f t="shared" si="410"/>
        <v>#N/A</v>
      </c>
      <c r="DN305" s="6" t="e">
        <f t="shared" si="408"/>
        <v>#N/A</v>
      </c>
      <c r="DP305" s="6" t="str">
        <f t="shared" si="375"/>
        <v/>
      </c>
      <c r="DQ305" s="293">
        <f t="shared" ca="1" si="404"/>
        <v>299</v>
      </c>
      <c r="DR305" s="6" t="str">
        <f t="shared" ca="1" si="394"/>
        <v>x</v>
      </c>
      <c r="DU305" s="293" t="e">
        <f t="shared" ca="1" si="395"/>
        <v>#N/A</v>
      </c>
      <c r="DV305" s="5"/>
      <c r="DW305" s="293" t="e">
        <f t="shared" ca="1" si="405"/>
        <v>#N/A</v>
      </c>
      <c r="DZ305" s="293" t="e">
        <f t="shared" ca="1" si="396"/>
        <v>#N/A</v>
      </c>
      <c r="EA305" s="293" t="e">
        <f t="shared" ca="1" si="397"/>
        <v>#N/A</v>
      </c>
      <c r="EB305" s="293" t="e">
        <f t="shared" ca="1" si="398"/>
        <v>#N/A</v>
      </c>
      <c r="EE305" s="6" t="str">
        <f t="shared" si="399"/>
        <v/>
      </c>
      <c r="EF305" s="293" t="e">
        <f t="shared" ca="1" si="400"/>
        <v>#N/A</v>
      </c>
      <c r="EG305" s="6" t="e">
        <f t="shared" ca="1" si="376"/>
        <v>#N/A</v>
      </c>
    </row>
    <row r="306" spans="1:137" x14ac:dyDescent="0.2">
      <c r="C306" s="75"/>
      <c r="D306" s="184" t="str">
        <f t="shared" si="339"/>
        <v/>
      </c>
      <c r="E306" s="649" t="str">
        <f t="shared" si="406"/>
        <v/>
      </c>
      <c r="F306" s="607" t="str">
        <f t="shared" si="338"/>
        <v>x</v>
      </c>
      <c r="G306" s="650"/>
      <c r="H306" s="651"/>
      <c r="I306" s="651"/>
      <c r="J306" s="651"/>
      <c r="K306" s="652"/>
      <c r="L306" s="889"/>
      <c r="M306" s="889"/>
      <c r="N306" s="653"/>
      <c r="O306" s="651"/>
      <c r="P306" s="651"/>
      <c r="Q306" s="654"/>
      <c r="R306" s="655"/>
      <c r="S306" s="607" t="str">
        <f t="shared" si="340"/>
        <v/>
      </c>
      <c r="T306" s="656" t="str">
        <f t="shared" si="341"/>
        <v/>
      </c>
      <c r="U306" s="656" t="str">
        <f t="shared" si="377"/>
        <v/>
      </c>
      <c r="V306" s="656" t="str">
        <f t="shared" si="342"/>
        <v/>
      </c>
      <c r="W306" s="719"/>
      <c r="X306" s="660"/>
      <c r="Y306" s="656" t="str">
        <f t="shared" si="407"/>
        <v/>
      </c>
      <c r="Z306" s="659"/>
      <c r="AA306" s="654"/>
      <c r="AB306" s="656" t="str">
        <f t="shared" si="343"/>
        <v/>
      </c>
      <c r="AC306" s="661" t="str">
        <f t="shared" si="378"/>
        <v/>
      </c>
      <c r="AE306" s="658" t="str">
        <f t="shared" si="344"/>
        <v/>
      </c>
      <c r="AF306" s="659"/>
      <c r="AT306" s="805" t="str">
        <f t="shared" si="403"/>
        <v/>
      </c>
      <c r="AU306" t="str">
        <f t="shared" si="379"/>
        <v/>
      </c>
      <c r="AV306" s="6" t="str">
        <f t="shared" si="345"/>
        <v/>
      </c>
      <c r="AW306" s="317" t="str">
        <f t="shared" si="346"/>
        <v/>
      </c>
      <c r="AX306" s="158" t="str">
        <f t="shared" si="347"/>
        <v/>
      </c>
      <c r="AY306" s="158" t="str">
        <f t="shared" si="348"/>
        <v/>
      </c>
      <c r="AZ306" s="309" t="str">
        <f t="shared" si="337"/>
        <v/>
      </c>
      <c r="BA306" s="318" t="str">
        <f t="shared" si="349"/>
        <v/>
      </c>
      <c r="BB306" s="473" t="str">
        <f t="shared" si="350"/>
        <v/>
      </c>
      <c r="BC306" s="80" t="str">
        <f t="shared" si="401"/>
        <v/>
      </c>
      <c r="BD306" s="56">
        <f t="shared" si="351"/>
        <v>1</v>
      </c>
      <c r="BF306" s="56" t="str">
        <f t="shared" si="352"/>
        <v/>
      </c>
      <c r="BG306" s="56" t="str">
        <f t="shared" si="353"/>
        <v/>
      </c>
      <c r="BH306" s="6" t="str">
        <f t="shared" si="354"/>
        <v/>
      </c>
      <c r="BK306" s="6" t="str">
        <f t="shared" si="355"/>
        <v/>
      </c>
      <c r="BL306" s="56">
        <f t="shared" si="380"/>
        <v>999999</v>
      </c>
      <c r="BM306" s="183">
        <f t="shared" si="381"/>
        <v>99999.000001530003</v>
      </c>
      <c r="BN306" s="61">
        <v>290</v>
      </c>
      <c r="BO306" s="6">
        <f t="shared" si="356"/>
        <v>999999</v>
      </c>
      <c r="BP306" s="6">
        <f t="shared" si="357"/>
        <v>999999</v>
      </c>
      <c r="BQ306" s="6" t="str">
        <f t="shared" si="382"/>
        <v>x</v>
      </c>
      <c r="BR306" s="206">
        <f t="shared" si="358"/>
        <v>99999.000001530003</v>
      </c>
      <c r="BS306" s="6">
        <f t="shared" si="359"/>
        <v>99999.000001530003</v>
      </c>
      <c r="BT306" s="6" t="str">
        <f t="shared" si="383"/>
        <v>x</v>
      </c>
      <c r="BU306" s="6" t="str">
        <f t="shared" si="360"/>
        <v/>
      </c>
      <c r="BW306" s="82">
        <f t="shared" si="384"/>
        <v>9999999999</v>
      </c>
      <c r="BX306" s="80" t="str">
        <f t="shared" si="361"/>
        <v>x</v>
      </c>
      <c r="BY306" s="80" t="str">
        <f t="shared" si="362"/>
        <v/>
      </c>
      <c r="BZ306" s="56" t="str">
        <f t="shared" si="385"/>
        <v/>
      </c>
      <c r="CA306" s="56" t="str">
        <f t="shared" si="386"/>
        <v/>
      </c>
      <c r="CB306" s="88">
        <f t="shared" si="387"/>
        <v>0</v>
      </c>
      <c r="CC306" s="56" t="str">
        <f t="shared" si="363"/>
        <v/>
      </c>
      <c r="CD306" s="56"/>
      <c r="CE306" s="56"/>
      <c r="CF306" s="56"/>
      <c r="CG306" s="56"/>
      <c r="CH306" s="169">
        <f t="shared" si="388"/>
        <v>9999999999</v>
      </c>
      <c r="CI306" s="170">
        <f t="shared" si="389"/>
        <v>9999999999</v>
      </c>
      <c r="CJ306" s="171">
        <f t="shared" si="390"/>
        <v>9999999999</v>
      </c>
      <c r="CK306" s="172" t="str">
        <f t="shared" si="391"/>
        <v/>
      </c>
      <c r="CL306" s="173" t="str">
        <f t="shared" si="364"/>
        <v>x</v>
      </c>
      <c r="CN306" s="6" t="str">
        <f t="shared" si="392"/>
        <v/>
      </c>
      <c r="CO306" s="293" t="e">
        <f t="shared" ca="1" si="402"/>
        <v>#N/A</v>
      </c>
      <c r="CP306" s="6" t="e">
        <f t="shared" ca="1" si="393"/>
        <v>#N/A</v>
      </c>
      <c r="CQ306" s="61">
        <v>290</v>
      </c>
      <c r="CR306" s="6">
        <f t="shared" si="365"/>
        <v>0</v>
      </c>
      <c r="CS306" s="6">
        <f t="shared" si="366"/>
        <v>0</v>
      </c>
      <c r="CT306" s="56" t="str">
        <f t="shared" si="367"/>
        <v/>
      </c>
      <c r="CU306" s="76">
        <f t="shared" si="368"/>
        <v>0</v>
      </c>
      <c r="CV306" s="76">
        <f t="shared" si="369"/>
        <v>0</v>
      </c>
      <c r="CX306" s="6" t="str">
        <f t="shared" si="370"/>
        <v/>
      </c>
      <c r="CY306" s="6" t="str">
        <f t="shared" si="371"/>
        <v/>
      </c>
      <c r="CZ306" s="6" t="str">
        <f t="shared" si="372"/>
        <v/>
      </c>
      <c r="DG306" s="56" t="str">
        <f t="shared" si="373"/>
        <v/>
      </c>
      <c r="DH306" s="6">
        <f t="shared" si="374"/>
        <v>0</v>
      </c>
      <c r="DK306" s="6">
        <f t="shared" si="409"/>
        <v>0</v>
      </c>
      <c r="DL306" s="6" t="e">
        <f t="shared" si="410"/>
        <v>#N/A</v>
      </c>
      <c r="DN306" s="6" t="e">
        <f t="shared" si="408"/>
        <v>#N/A</v>
      </c>
      <c r="DP306" s="6" t="str">
        <f t="shared" si="375"/>
        <v/>
      </c>
      <c r="DQ306" s="293">
        <f t="shared" ca="1" si="404"/>
        <v>300</v>
      </c>
      <c r="DR306" s="6" t="str">
        <f t="shared" ca="1" si="394"/>
        <v>x</v>
      </c>
      <c r="DU306" s="293" t="e">
        <f t="shared" ca="1" si="395"/>
        <v>#N/A</v>
      </c>
      <c r="DV306" s="5"/>
      <c r="DW306" s="293" t="e">
        <f t="shared" ca="1" si="405"/>
        <v>#N/A</v>
      </c>
      <c r="DZ306" s="293" t="e">
        <f t="shared" ca="1" si="396"/>
        <v>#N/A</v>
      </c>
      <c r="EA306" s="293" t="e">
        <f t="shared" ca="1" si="397"/>
        <v>#N/A</v>
      </c>
      <c r="EB306" s="293" t="e">
        <f t="shared" ca="1" si="398"/>
        <v>#N/A</v>
      </c>
      <c r="EE306" s="6" t="str">
        <f t="shared" si="399"/>
        <v/>
      </c>
      <c r="EF306" s="293" t="e">
        <f t="shared" ca="1" si="400"/>
        <v>#N/A</v>
      </c>
      <c r="EG306" s="6" t="e">
        <f t="shared" ca="1" si="376"/>
        <v>#N/A</v>
      </c>
    </row>
    <row r="307" spans="1:137" x14ac:dyDescent="0.2">
      <c r="C307" s="75"/>
      <c r="D307" s="184" t="str">
        <f t="shared" si="339"/>
        <v/>
      </c>
      <c r="E307" s="649" t="str">
        <f t="shared" si="406"/>
        <v/>
      </c>
      <c r="F307" s="607" t="str">
        <f t="shared" si="338"/>
        <v>x</v>
      </c>
      <c r="G307" s="650"/>
      <c r="H307" s="651"/>
      <c r="I307" s="651"/>
      <c r="J307" s="651"/>
      <c r="K307" s="652"/>
      <c r="L307" s="889"/>
      <c r="M307" s="889"/>
      <c r="N307" s="653"/>
      <c r="O307" s="651"/>
      <c r="P307" s="651"/>
      <c r="Q307" s="654"/>
      <c r="R307" s="655"/>
      <c r="S307" s="607" t="str">
        <f t="shared" si="340"/>
        <v/>
      </c>
      <c r="T307" s="656" t="str">
        <f t="shared" si="341"/>
        <v/>
      </c>
      <c r="U307" s="656" t="str">
        <f t="shared" si="377"/>
        <v/>
      </c>
      <c r="V307" s="656" t="str">
        <f t="shared" si="342"/>
        <v/>
      </c>
      <c r="W307" s="719"/>
      <c r="X307" s="660"/>
      <c r="Y307" s="656" t="str">
        <f t="shared" si="407"/>
        <v/>
      </c>
      <c r="Z307" s="659"/>
      <c r="AA307" s="654"/>
      <c r="AB307" s="656" t="str">
        <f t="shared" si="343"/>
        <v/>
      </c>
      <c r="AC307" s="661" t="str">
        <f t="shared" si="378"/>
        <v/>
      </c>
      <c r="AE307" s="658" t="str">
        <f t="shared" si="344"/>
        <v/>
      </c>
      <c r="AF307" s="659"/>
      <c r="AT307" s="805" t="str">
        <f t="shared" si="403"/>
        <v/>
      </c>
      <c r="AU307" t="str">
        <f t="shared" si="379"/>
        <v/>
      </c>
      <c r="AV307" s="6" t="str">
        <f t="shared" si="345"/>
        <v/>
      </c>
      <c r="AW307" s="317" t="str">
        <f t="shared" si="346"/>
        <v/>
      </c>
      <c r="AX307" s="158" t="str">
        <f t="shared" si="347"/>
        <v/>
      </c>
      <c r="AY307" s="158" t="str">
        <f t="shared" si="348"/>
        <v/>
      </c>
      <c r="AZ307" s="309" t="str">
        <f t="shared" si="337"/>
        <v/>
      </c>
      <c r="BA307" s="318" t="str">
        <f t="shared" si="349"/>
        <v/>
      </c>
      <c r="BB307" s="473" t="str">
        <f t="shared" si="350"/>
        <v/>
      </c>
      <c r="BC307" s="80" t="str">
        <f t="shared" si="401"/>
        <v/>
      </c>
      <c r="BD307" s="56">
        <f t="shared" si="351"/>
        <v>1</v>
      </c>
      <c r="BF307" s="56" t="str">
        <f t="shared" si="352"/>
        <v/>
      </c>
      <c r="BG307" s="56" t="str">
        <f t="shared" si="353"/>
        <v/>
      </c>
      <c r="BH307" s="6" t="str">
        <f t="shared" si="354"/>
        <v/>
      </c>
      <c r="BK307" s="6" t="str">
        <f t="shared" si="355"/>
        <v/>
      </c>
      <c r="BL307" s="56">
        <f t="shared" si="380"/>
        <v>999999</v>
      </c>
      <c r="BM307" s="183">
        <f t="shared" si="381"/>
        <v>99999.000001534994</v>
      </c>
      <c r="BN307" s="61">
        <v>291</v>
      </c>
      <c r="BO307" s="6">
        <f t="shared" si="356"/>
        <v>999999</v>
      </c>
      <c r="BP307" s="6">
        <f t="shared" si="357"/>
        <v>999999</v>
      </c>
      <c r="BQ307" s="6" t="str">
        <f t="shared" si="382"/>
        <v>x</v>
      </c>
      <c r="BR307" s="206">
        <f t="shared" si="358"/>
        <v>99999.000001534994</v>
      </c>
      <c r="BS307" s="6">
        <f t="shared" si="359"/>
        <v>99999.000001534994</v>
      </c>
      <c r="BT307" s="6" t="str">
        <f t="shared" si="383"/>
        <v>x</v>
      </c>
      <c r="BU307" s="6" t="str">
        <f t="shared" si="360"/>
        <v/>
      </c>
      <c r="BW307" s="82">
        <f t="shared" si="384"/>
        <v>9999999999</v>
      </c>
      <c r="BX307" s="80" t="str">
        <f t="shared" si="361"/>
        <v>x</v>
      </c>
      <c r="BY307" s="80" t="str">
        <f t="shared" si="362"/>
        <v/>
      </c>
      <c r="BZ307" s="56" t="str">
        <f t="shared" si="385"/>
        <v/>
      </c>
      <c r="CA307" s="56" t="str">
        <f t="shared" si="386"/>
        <v/>
      </c>
      <c r="CB307" s="88">
        <f t="shared" si="387"/>
        <v>0</v>
      </c>
      <c r="CC307" s="56" t="str">
        <f t="shared" si="363"/>
        <v/>
      </c>
      <c r="CD307" s="56"/>
      <c r="CE307" s="56"/>
      <c r="CF307" s="56"/>
      <c r="CG307" s="56"/>
      <c r="CH307" s="169">
        <f t="shared" si="388"/>
        <v>9999999999</v>
      </c>
      <c r="CI307" s="170">
        <f t="shared" si="389"/>
        <v>9999999999</v>
      </c>
      <c r="CJ307" s="171">
        <f t="shared" si="390"/>
        <v>9999999999</v>
      </c>
      <c r="CK307" s="172" t="str">
        <f t="shared" si="391"/>
        <v/>
      </c>
      <c r="CL307" s="173" t="str">
        <f t="shared" si="364"/>
        <v>x</v>
      </c>
      <c r="CN307" s="6" t="str">
        <f t="shared" si="392"/>
        <v/>
      </c>
      <c r="CO307" s="293" t="e">
        <f t="shared" ca="1" si="402"/>
        <v>#N/A</v>
      </c>
      <c r="CP307" s="6" t="e">
        <f t="shared" ca="1" si="393"/>
        <v>#N/A</v>
      </c>
      <c r="CQ307" s="61">
        <v>291</v>
      </c>
      <c r="CR307" s="6">
        <f t="shared" si="365"/>
        <v>0</v>
      </c>
      <c r="CS307" s="6">
        <f t="shared" si="366"/>
        <v>0</v>
      </c>
      <c r="CT307" s="56" t="str">
        <f t="shared" si="367"/>
        <v/>
      </c>
      <c r="CU307" s="76">
        <f t="shared" si="368"/>
        <v>0</v>
      </c>
      <c r="CV307" s="76">
        <f t="shared" si="369"/>
        <v>0</v>
      </c>
      <c r="CX307" s="6" t="str">
        <f t="shared" si="370"/>
        <v/>
      </c>
      <c r="CY307" s="6" t="str">
        <f t="shared" si="371"/>
        <v/>
      </c>
      <c r="CZ307" s="6" t="str">
        <f t="shared" si="372"/>
        <v/>
      </c>
      <c r="DG307" s="56" t="str">
        <f t="shared" si="373"/>
        <v/>
      </c>
      <c r="DH307" s="6">
        <f t="shared" si="374"/>
        <v>0</v>
      </c>
      <c r="DK307" s="6">
        <f t="shared" si="409"/>
        <v>0</v>
      </c>
      <c r="DL307" s="6" t="e">
        <f t="shared" si="410"/>
        <v>#N/A</v>
      </c>
      <c r="DN307" s="6" t="e">
        <f t="shared" si="408"/>
        <v>#N/A</v>
      </c>
      <c r="DP307" s="6" t="str">
        <f t="shared" si="375"/>
        <v/>
      </c>
      <c r="DQ307" s="293">
        <f t="shared" ca="1" si="404"/>
        <v>301</v>
      </c>
      <c r="DR307" s="6" t="str">
        <f t="shared" ca="1" si="394"/>
        <v>x</v>
      </c>
      <c r="DU307" s="293" t="e">
        <f t="shared" ca="1" si="395"/>
        <v>#N/A</v>
      </c>
      <c r="DV307" s="5"/>
      <c r="DW307" s="293" t="e">
        <f t="shared" ca="1" si="405"/>
        <v>#N/A</v>
      </c>
      <c r="DZ307" s="293" t="e">
        <f t="shared" ca="1" si="396"/>
        <v>#N/A</v>
      </c>
      <c r="EA307" s="293" t="e">
        <f t="shared" ca="1" si="397"/>
        <v>#N/A</v>
      </c>
      <c r="EB307" s="293" t="e">
        <f t="shared" ca="1" si="398"/>
        <v>#N/A</v>
      </c>
      <c r="EE307" s="6" t="str">
        <f t="shared" si="399"/>
        <v/>
      </c>
      <c r="EF307" s="293" t="e">
        <f t="shared" ca="1" si="400"/>
        <v>#N/A</v>
      </c>
      <c r="EG307" s="6" t="e">
        <f t="shared" ca="1" si="376"/>
        <v>#N/A</v>
      </c>
    </row>
    <row r="308" spans="1:137" x14ac:dyDescent="0.2">
      <c r="C308" s="75"/>
      <c r="D308" s="184" t="str">
        <f t="shared" si="339"/>
        <v/>
      </c>
      <c r="E308" s="649" t="str">
        <f t="shared" si="406"/>
        <v/>
      </c>
      <c r="F308" s="607" t="str">
        <f t="shared" si="338"/>
        <v>x</v>
      </c>
      <c r="G308" s="650"/>
      <c r="H308" s="651"/>
      <c r="I308" s="651"/>
      <c r="J308" s="651"/>
      <c r="K308" s="652"/>
      <c r="L308" s="889"/>
      <c r="M308" s="889"/>
      <c r="N308" s="653"/>
      <c r="O308" s="651"/>
      <c r="P308" s="651"/>
      <c r="Q308" s="654"/>
      <c r="R308" s="655"/>
      <c r="S308" s="607" t="str">
        <f t="shared" si="340"/>
        <v/>
      </c>
      <c r="T308" s="656" t="str">
        <f t="shared" si="341"/>
        <v/>
      </c>
      <c r="U308" s="656" t="str">
        <f t="shared" si="377"/>
        <v/>
      </c>
      <c r="V308" s="656" t="str">
        <f t="shared" si="342"/>
        <v/>
      </c>
      <c r="W308" s="719"/>
      <c r="X308" s="660"/>
      <c r="Y308" s="656" t="str">
        <f t="shared" si="407"/>
        <v/>
      </c>
      <c r="Z308" s="659"/>
      <c r="AA308" s="654"/>
      <c r="AB308" s="656" t="str">
        <f t="shared" si="343"/>
        <v/>
      </c>
      <c r="AC308" s="661" t="str">
        <f t="shared" si="378"/>
        <v/>
      </c>
      <c r="AE308" s="658" t="str">
        <f t="shared" si="344"/>
        <v/>
      </c>
      <c r="AF308" s="659"/>
      <c r="AT308" s="805" t="str">
        <f t="shared" si="403"/>
        <v/>
      </c>
      <c r="AU308" t="str">
        <f t="shared" si="379"/>
        <v/>
      </c>
      <c r="AV308" s="6" t="str">
        <f t="shared" si="345"/>
        <v/>
      </c>
      <c r="AW308" s="317" t="str">
        <f t="shared" si="346"/>
        <v/>
      </c>
      <c r="AX308" s="158" t="str">
        <f t="shared" si="347"/>
        <v/>
      </c>
      <c r="AY308" s="158" t="str">
        <f t="shared" si="348"/>
        <v/>
      </c>
      <c r="AZ308" s="309" t="str">
        <f t="shared" si="337"/>
        <v/>
      </c>
      <c r="BA308" s="318" t="str">
        <f t="shared" si="349"/>
        <v/>
      </c>
      <c r="BB308" s="473" t="str">
        <f t="shared" si="350"/>
        <v/>
      </c>
      <c r="BC308" s="80" t="str">
        <f t="shared" si="401"/>
        <v/>
      </c>
      <c r="BD308" s="56">
        <f t="shared" si="351"/>
        <v>1</v>
      </c>
      <c r="BF308" s="56" t="str">
        <f t="shared" si="352"/>
        <v/>
      </c>
      <c r="BG308" s="56" t="str">
        <f t="shared" si="353"/>
        <v/>
      </c>
      <c r="BH308" s="6" t="str">
        <f t="shared" si="354"/>
        <v/>
      </c>
      <c r="BK308" s="6" t="str">
        <f t="shared" si="355"/>
        <v/>
      </c>
      <c r="BL308" s="56">
        <f t="shared" si="380"/>
        <v>999999</v>
      </c>
      <c r="BM308" s="183">
        <f t="shared" si="381"/>
        <v>99999.00000154</v>
      </c>
      <c r="BN308" s="61">
        <v>292</v>
      </c>
      <c r="BO308" s="6">
        <f t="shared" si="356"/>
        <v>999999</v>
      </c>
      <c r="BP308" s="6">
        <f t="shared" si="357"/>
        <v>999999</v>
      </c>
      <c r="BQ308" s="6" t="str">
        <f t="shared" si="382"/>
        <v>x</v>
      </c>
      <c r="BR308" s="206">
        <f t="shared" si="358"/>
        <v>99999.00000154</v>
      </c>
      <c r="BS308" s="6">
        <f t="shared" si="359"/>
        <v>99999.00000154</v>
      </c>
      <c r="BT308" s="6" t="str">
        <f t="shared" si="383"/>
        <v>x</v>
      </c>
      <c r="BU308" s="6" t="str">
        <f t="shared" si="360"/>
        <v/>
      </c>
      <c r="BW308" s="82">
        <f t="shared" si="384"/>
        <v>9999999999</v>
      </c>
      <c r="BX308" s="80" t="str">
        <f t="shared" si="361"/>
        <v>x</v>
      </c>
      <c r="BY308" s="80" t="str">
        <f t="shared" si="362"/>
        <v/>
      </c>
      <c r="BZ308" s="56" t="str">
        <f t="shared" si="385"/>
        <v/>
      </c>
      <c r="CA308" s="56" t="str">
        <f t="shared" si="386"/>
        <v/>
      </c>
      <c r="CB308" s="88">
        <f t="shared" si="387"/>
        <v>0</v>
      </c>
      <c r="CC308" s="56" t="str">
        <f t="shared" si="363"/>
        <v/>
      </c>
      <c r="CD308" s="56"/>
      <c r="CE308" s="56"/>
      <c r="CF308" s="56"/>
      <c r="CG308" s="56"/>
      <c r="CH308" s="169">
        <f t="shared" si="388"/>
        <v>9999999999</v>
      </c>
      <c r="CI308" s="170">
        <f t="shared" si="389"/>
        <v>9999999999</v>
      </c>
      <c r="CJ308" s="171">
        <f t="shared" si="390"/>
        <v>9999999999</v>
      </c>
      <c r="CK308" s="172" t="str">
        <f t="shared" si="391"/>
        <v/>
      </c>
      <c r="CL308" s="173" t="str">
        <f t="shared" si="364"/>
        <v>x</v>
      </c>
      <c r="CN308" s="6" t="str">
        <f t="shared" si="392"/>
        <v/>
      </c>
      <c r="CO308" s="293" t="e">
        <f t="shared" ca="1" si="402"/>
        <v>#N/A</v>
      </c>
      <c r="CP308" s="6" t="e">
        <f t="shared" ca="1" si="393"/>
        <v>#N/A</v>
      </c>
      <c r="CQ308" s="61">
        <v>292</v>
      </c>
      <c r="CR308" s="6">
        <f t="shared" si="365"/>
        <v>0</v>
      </c>
      <c r="CS308" s="6">
        <f t="shared" si="366"/>
        <v>0</v>
      </c>
      <c r="CT308" s="56" t="str">
        <f t="shared" si="367"/>
        <v/>
      </c>
      <c r="CU308" s="76">
        <f t="shared" si="368"/>
        <v>0</v>
      </c>
      <c r="CV308" s="76">
        <f t="shared" si="369"/>
        <v>0</v>
      </c>
      <c r="CX308" s="6" t="str">
        <f t="shared" si="370"/>
        <v/>
      </c>
      <c r="CY308" s="6" t="str">
        <f t="shared" si="371"/>
        <v/>
      </c>
      <c r="CZ308" s="6" t="str">
        <f t="shared" si="372"/>
        <v/>
      </c>
      <c r="DG308" s="56" t="str">
        <f t="shared" si="373"/>
        <v/>
      </c>
      <c r="DH308" s="6">
        <f t="shared" si="374"/>
        <v>0</v>
      </c>
      <c r="DK308" s="6">
        <f t="shared" si="409"/>
        <v>0</v>
      </c>
      <c r="DL308" s="6" t="e">
        <f t="shared" si="410"/>
        <v>#N/A</v>
      </c>
      <c r="DN308" s="6" t="e">
        <f t="shared" si="408"/>
        <v>#N/A</v>
      </c>
      <c r="DP308" s="6" t="str">
        <f t="shared" si="375"/>
        <v/>
      </c>
      <c r="DQ308" s="293">
        <f t="shared" ca="1" si="404"/>
        <v>302</v>
      </c>
      <c r="DR308" s="6" t="str">
        <f t="shared" ca="1" si="394"/>
        <v>x</v>
      </c>
      <c r="DU308" s="293" t="e">
        <f t="shared" ca="1" si="395"/>
        <v>#N/A</v>
      </c>
      <c r="DV308" s="5"/>
      <c r="DW308" s="293" t="e">
        <f t="shared" ca="1" si="405"/>
        <v>#N/A</v>
      </c>
      <c r="DZ308" s="293" t="e">
        <f t="shared" ca="1" si="396"/>
        <v>#N/A</v>
      </c>
      <c r="EA308" s="293" t="e">
        <f t="shared" ca="1" si="397"/>
        <v>#N/A</v>
      </c>
      <c r="EB308" s="293" t="e">
        <f t="shared" ca="1" si="398"/>
        <v>#N/A</v>
      </c>
      <c r="EE308" s="6" t="str">
        <f t="shared" si="399"/>
        <v/>
      </c>
      <c r="EF308" s="293" t="e">
        <f t="shared" ca="1" si="400"/>
        <v>#N/A</v>
      </c>
      <c r="EG308" s="6" t="e">
        <f t="shared" ca="1" si="376"/>
        <v>#N/A</v>
      </c>
    </row>
    <row r="309" spans="1:137" x14ac:dyDescent="0.2">
      <c r="C309" s="75"/>
      <c r="D309" s="184" t="str">
        <f t="shared" si="339"/>
        <v/>
      </c>
      <c r="E309" s="649" t="str">
        <f t="shared" si="406"/>
        <v/>
      </c>
      <c r="F309" s="607" t="str">
        <f t="shared" si="338"/>
        <v>x</v>
      </c>
      <c r="G309" s="650"/>
      <c r="H309" s="651"/>
      <c r="I309" s="651"/>
      <c r="J309" s="651"/>
      <c r="K309" s="652"/>
      <c r="L309" s="889"/>
      <c r="M309" s="889"/>
      <c r="N309" s="653"/>
      <c r="O309" s="651"/>
      <c r="P309" s="651"/>
      <c r="Q309" s="654"/>
      <c r="R309" s="655"/>
      <c r="S309" s="607" t="str">
        <f t="shared" si="340"/>
        <v/>
      </c>
      <c r="T309" s="656" t="str">
        <f t="shared" si="341"/>
        <v/>
      </c>
      <c r="U309" s="656" t="str">
        <f t="shared" si="377"/>
        <v/>
      </c>
      <c r="V309" s="656" t="str">
        <f t="shared" si="342"/>
        <v/>
      </c>
      <c r="W309" s="719"/>
      <c r="X309" s="660"/>
      <c r="Y309" s="656" t="str">
        <f t="shared" si="407"/>
        <v/>
      </c>
      <c r="Z309" s="659"/>
      <c r="AA309" s="654"/>
      <c r="AB309" s="656" t="str">
        <f t="shared" si="343"/>
        <v/>
      </c>
      <c r="AC309" s="661" t="str">
        <f t="shared" si="378"/>
        <v/>
      </c>
      <c r="AE309" s="658" t="str">
        <f t="shared" si="344"/>
        <v/>
      </c>
      <c r="AF309" s="659"/>
      <c r="AT309" s="805" t="str">
        <f t="shared" si="403"/>
        <v/>
      </c>
      <c r="AU309" t="str">
        <f t="shared" si="379"/>
        <v/>
      </c>
      <c r="AV309" s="6" t="str">
        <f t="shared" si="345"/>
        <v/>
      </c>
      <c r="AW309" s="317" t="str">
        <f t="shared" si="346"/>
        <v/>
      </c>
      <c r="AX309" s="158" t="str">
        <f t="shared" si="347"/>
        <v/>
      </c>
      <c r="AY309" s="158" t="str">
        <f t="shared" si="348"/>
        <v/>
      </c>
      <c r="AZ309" s="309" t="str">
        <f t="shared" si="337"/>
        <v/>
      </c>
      <c r="BA309" s="318" t="str">
        <f t="shared" si="349"/>
        <v/>
      </c>
      <c r="BB309" s="473" t="str">
        <f t="shared" si="350"/>
        <v/>
      </c>
      <c r="BC309" s="80" t="str">
        <f t="shared" si="401"/>
        <v/>
      </c>
      <c r="BD309" s="56">
        <f t="shared" si="351"/>
        <v>1</v>
      </c>
      <c r="BF309" s="56" t="str">
        <f t="shared" si="352"/>
        <v/>
      </c>
      <c r="BG309" s="56" t="str">
        <f t="shared" si="353"/>
        <v/>
      </c>
      <c r="BH309" s="6" t="str">
        <f t="shared" si="354"/>
        <v/>
      </c>
      <c r="BK309" s="6" t="str">
        <f t="shared" si="355"/>
        <v/>
      </c>
      <c r="BL309" s="56">
        <f t="shared" si="380"/>
        <v>999999</v>
      </c>
      <c r="BM309" s="183">
        <f t="shared" si="381"/>
        <v>99999.000001545006</v>
      </c>
      <c r="BN309" s="61">
        <v>293</v>
      </c>
      <c r="BO309" s="6">
        <f t="shared" si="356"/>
        <v>999999</v>
      </c>
      <c r="BP309" s="6">
        <f t="shared" si="357"/>
        <v>999999</v>
      </c>
      <c r="BQ309" s="6" t="str">
        <f t="shared" si="382"/>
        <v>x</v>
      </c>
      <c r="BR309" s="206">
        <f t="shared" si="358"/>
        <v>99999.000001545006</v>
      </c>
      <c r="BS309" s="6">
        <f t="shared" si="359"/>
        <v>99999.000001545006</v>
      </c>
      <c r="BT309" s="6" t="str">
        <f t="shared" si="383"/>
        <v>x</v>
      </c>
      <c r="BU309" s="6" t="str">
        <f t="shared" si="360"/>
        <v/>
      </c>
      <c r="BW309" s="82">
        <f t="shared" si="384"/>
        <v>9999999999</v>
      </c>
      <c r="BX309" s="80" t="str">
        <f t="shared" si="361"/>
        <v>x</v>
      </c>
      <c r="BY309" s="80" t="str">
        <f t="shared" si="362"/>
        <v/>
      </c>
      <c r="BZ309" s="56" t="str">
        <f t="shared" si="385"/>
        <v/>
      </c>
      <c r="CA309" s="56" t="str">
        <f t="shared" si="386"/>
        <v/>
      </c>
      <c r="CB309" s="88">
        <f t="shared" si="387"/>
        <v>0</v>
      </c>
      <c r="CC309" s="56" t="str">
        <f t="shared" si="363"/>
        <v/>
      </c>
      <c r="CD309" s="56"/>
      <c r="CE309" s="56"/>
      <c r="CF309" s="56"/>
      <c r="CG309" s="56"/>
      <c r="CH309" s="169">
        <f t="shared" si="388"/>
        <v>9999999999</v>
      </c>
      <c r="CI309" s="170">
        <f t="shared" si="389"/>
        <v>9999999999</v>
      </c>
      <c r="CJ309" s="171">
        <f t="shared" si="390"/>
        <v>9999999999</v>
      </c>
      <c r="CK309" s="172" t="str">
        <f t="shared" si="391"/>
        <v/>
      </c>
      <c r="CL309" s="173" t="str">
        <f t="shared" si="364"/>
        <v>x</v>
      </c>
      <c r="CN309" s="6" t="str">
        <f t="shared" si="392"/>
        <v/>
      </c>
      <c r="CO309" s="293" t="e">
        <f t="shared" ca="1" si="402"/>
        <v>#N/A</v>
      </c>
      <c r="CP309" s="6" t="e">
        <f t="shared" ca="1" si="393"/>
        <v>#N/A</v>
      </c>
      <c r="CQ309" s="61">
        <v>293</v>
      </c>
      <c r="CR309" s="6">
        <f t="shared" si="365"/>
        <v>0</v>
      </c>
      <c r="CS309" s="6">
        <f t="shared" si="366"/>
        <v>0</v>
      </c>
      <c r="CT309" s="56" t="str">
        <f t="shared" si="367"/>
        <v/>
      </c>
      <c r="CU309" s="76">
        <f t="shared" si="368"/>
        <v>0</v>
      </c>
      <c r="CV309" s="76">
        <f t="shared" si="369"/>
        <v>0</v>
      </c>
      <c r="CX309" s="6" t="str">
        <f t="shared" si="370"/>
        <v/>
      </c>
      <c r="CY309" s="6" t="str">
        <f t="shared" si="371"/>
        <v/>
      </c>
      <c r="CZ309" s="6" t="str">
        <f t="shared" si="372"/>
        <v/>
      </c>
      <c r="DG309" s="56" t="str">
        <f t="shared" si="373"/>
        <v/>
      </c>
      <c r="DH309" s="6">
        <f t="shared" si="374"/>
        <v>0</v>
      </c>
      <c r="DK309" s="6">
        <f t="shared" si="409"/>
        <v>0</v>
      </c>
      <c r="DL309" s="6" t="e">
        <f t="shared" si="410"/>
        <v>#N/A</v>
      </c>
      <c r="DN309" s="6" t="e">
        <f t="shared" si="408"/>
        <v>#N/A</v>
      </c>
      <c r="DP309" s="6" t="str">
        <f t="shared" si="375"/>
        <v/>
      </c>
      <c r="DQ309" s="293">
        <f t="shared" ca="1" si="404"/>
        <v>303</v>
      </c>
      <c r="DR309" s="6" t="str">
        <f t="shared" ca="1" si="394"/>
        <v>x</v>
      </c>
      <c r="DU309" s="293" t="e">
        <f t="shared" ca="1" si="395"/>
        <v>#N/A</v>
      </c>
      <c r="DV309" s="5"/>
      <c r="DW309" s="293" t="e">
        <f t="shared" ca="1" si="405"/>
        <v>#N/A</v>
      </c>
      <c r="DZ309" s="293" t="e">
        <f t="shared" ca="1" si="396"/>
        <v>#N/A</v>
      </c>
      <c r="EA309" s="293" t="e">
        <f t="shared" ca="1" si="397"/>
        <v>#N/A</v>
      </c>
      <c r="EB309" s="293" t="e">
        <f t="shared" ca="1" si="398"/>
        <v>#N/A</v>
      </c>
      <c r="EE309" s="6" t="str">
        <f t="shared" si="399"/>
        <v/>
      </c>
      <c r="EF309" s="293" t="e">
        <f t="shared" ca="1" si="400"/>
        <v>#N/A</v>
      </c>
      <c r="EG309" s="6" t="e">
        <f t="shared" ca="1" si="376"/>
        <v>#N/A</v>
      </c>
    </row>
    <row r="310" spans="1:137" x14ac:dyDescent="0.2">
      <c r="C310" s="75"/>
      <c r="D310" s="184" t="str">
        <f t="shared" si="339"/>
        <v/>
      </c>
      <c r="E310" s="649" t="str">
        <f t="shared" si="406"/>
        <v/>
      </c>
      <c r="F310" s="607" t="str">
        <f t="shared" si="338"/>
        <v>x</v>
      </c>
      <c r="G310" s="650"/>
      <c r="H310" s="651"/>
      <c r="I310" s="651"/>
      <c r="J310" s="651"/>
      <c r="K310" s="652"/>
      <c r="L310" s="889"/>
      <c r="M310" s="889"/>
      <c r="N310" s="653"/>
      <c r="O310" s="651"/>
      <c r="P310" s="651"/>
      <c r="Q310" s="654"/>
      <c r="R310" s="655"/>
      <c r="S310" s="607" t="str">
        <f t="shared" si="340"/>
        <v/>
      </c>
      <c r="T310" s="656" t="str">
        <f t="shared" si="341"/>
        <v/>
      </c>
      <c r="U310" s="656" t="str">
        <f t="shared" si="377"/>
        <v/>
      </c>
      <c r="V310" s="656" t="str">
        <f t="shared" si="342"/>
        <v/>
      </c>
      <c r="W310" s="719"/>
      <c r="X310" s="660"/>
      <c r="Y310" s="656" t="str">
        <f t="shared" si="407"/>
        <v/>
      </c>
      <c r="Z310" s="659"/>
      <c r="AA310" s="654"/>
      <c r="AB310" s="656" t="str">
        <f t="shared" si="343"/>
        <v/>
      </c>
      <c r="AC310" s="661" t="str">
        <f t="shared" si="378"/>
        <v/>
      </c>
      <c r="AE310" s="658" t="str">
        <f t="shared" si="344"/>
        <v/>
      </c>
      <c r="AF310" s="659"/>
      <c r="AT310" s="805" t="str">
        <f t="shared" si="403"/>
        <v/>
      </c>
      <c r="AU310" t="str">
        <f t="shared" si="379"/>
        <v/>
      </c>
      <c r="AV310" s="6" t="str">
        <f t="shared" si="345"/>
        <v/>
      </c>
      <c r="AW310" s="317" t="str">
        <f t="shared" si="346"/>
        <v/>
      </c>
      <c r="AX310" s="158" t="str">
        <f t="shared" si="347"/>
        <v/>
      </c>
      <c r="AY310" s="158" t="str">
        <f t="shared" si="348"/>
        <v/>
      </c>
      <c r="AZ310" s="309" t="str">
        <f t="shared" si="337"/>
        <v/>
      </c>
      <c r="BA310" s="318" t="str">
        <f t="shared" si="349"/>
        <v/>
      </c>
      <c r="BB310" s="473" t="str">
        <f t="shared" si="350"/>
        <v/>
      </c>
      <c r="BC310" s="80" t="str">
        <f t="shared" si="401"/>
        <v/>
      </c>
      <c r="BD310" s="56">
        <f t="shared" si="351"/>
        <v>1</v>
      </c>
      <c r="BF310" s="56" t="str">
        <f t="shared" si="352"/>
        <v/>
      </c>
      <c r="BG310" s="56" t="str">
        <f t="shared" si="353"/>
        <v/>
      </c>
      <c r="BH310" s="6" t="str">
        <f t="shared" si="354"/>
        <v/>
      </c>
      <c r="BK310" s="6" t="str">
        <f t="shared" si="355"/>
        <v/>
      </c>
      <c r="BL310" s="56">
        <f t="shared" si="380"/>
        <v>999999</v>
      </c>
      <c r="BM310" s="183">
        <f t="shared" si="381"/>
        <v>99999.000001549997</v>
      </c>
      <c r="BN310" s="61">
        <v>294</v>
      </c>
      <c r="BO310" s="6">
        <f t="shared" si="356"/>
        <v>999999</v>
      </c>
      <c r="BP310" s="6">
        <f t="shared" si="357"/>
        <v>999999</v>
      </c>
      <c r="BQ310" s="6" t="str">
        <f t="shared" si="382"/>
        <v>x</v>
      </c>
      <c r="BR310" s="206">
        <f t="shared" si="358"/>
        <v>99999.000001549997</v>
      </c>
      <c r="BS310" s="6">
        <f t="shared" si="359"/>
        <v>99999.000001549997</v>
      </c>
      <c r="BT310" s="6" t="str">
        <f t="shared" si="383"/>
        <v>x</v>
      </c>
      <c r="BU310" s="6" t="str">
        <f t="shared" si="360"/>
        <v/>
      </c>
      <c r="BW310" s="82">
        <f t="shared" si="384"/>
        <v>9999999999</v>
      </c>
      <c r="BX310" s="80" t="str">
        <f t="shared" si="361"/>
        <v>x</v>
      </c>
      <c r="BY310" s="80" t="str">
        <f t="shared" si="362"/>
        <v/>
      </c>
      <c r="BZ310" s="56" t="str">
        <f t="shared" si="385"/>
        <v/>
      </c>
      <c r="CA310" s="56" t="str">
        <f t="shared" si="386"/>
        <v/>
      </c>
      <c r="CB310" s="88">
        <f t="shared" si="387"/>
        <v>0</v>
      </c>
      <c r="CC310" s="56" t="str">
        <f t="shared" si="363"/>
        <v/>
      </c>
      <c r="CD310" s="56"/>
      <c r="CE310" s="56"/>
      <c r="CF310" s="56"/>
      <c r="CG310" s="56"/>
      <c r="CH310" s="169">
        <f t="shared" si="388"/>
        <v>9999999999</v>
      </c>
      <c r="CI310" s="170">
        <f t="shared" si="389"/>
        <v>9999999999</v>
      </c>
      <c r="CJ310" s="171">
        <f t="shared" si="390"/>
        <v>9999999999</v>
      </c>
      <c r="CK310" s="172" t="str">
        <f t="shared" si="391"/>
        <v/>
      </c>
      <c r="CL310" s="173" t="str">
        <f t="shared" si="364"/>
        <v>x</v>
      </c>
      <c r="CN310" s="6" t="str">
        <f t="shared" si="392"/>
        <v/>
      </c>
      <c r="CO310" s="293" t="e">
        <f t="shared" ca="1" si="402"/>
        <v>#N/A</v>
      </c>
      <c r="CP310" s="6" t="e">
        <f t="shared" ca="1" si="393"/>
        <v>#N/A</v>
      </c>
      <c r="CQ310" s="61">
        <v>294</v>
      </c>
      <c r="CR310" s="6">
        <f t="shared" si="365"/>
        <v>0</v>
      </c>
      <c r="CS310" s="6">
        <f t="shared" si="366"/>
        <v>0</v>
      </c>
      <c r="CT310" s="56" t="str">
        <f t="shared" si="367"/>
        <v/>
      </c>
      <c r="CU310" s="76">
        <f t="shared" si="368"/>
        <v>0</v>
      </c>
      <c r="CV310" s="76">
        <f t="shared" si="369"/>
        <v>0</v>
      </c>
      <c r="CX310" s="6" t="str">
        <f t="shared" si="370"/>
        <v/>
      </c>
      <c r="CY310" s="6" t="str">
        <f t="shared" si="371"/>
        <v/>
      </c>
      <c r="CZ310" s="6" t="str">
        <f t="shared" si="372"/>
        <v/>
      </c>
      <c r="DG310" s="56" t="str">
        <f t="shared" si="373"/>
        <v/>
      </c>
      <c r="DH310" s="6">
        <f t="shared" si="374"/>
        <v>0</v>
      </c>
      <c r="DK310" s="6">
        <f t="shared" si="409"/>
        <v>0</v>
      </c>
      <c r="DL310" s="6" t="e">
        <f t="shared" si="410"/>
        <v>#N/A</v>
      </c>
      <c r="DN310" s="6" t="e">
        <f t="shared" si="408"/>
        <v>#N/A</v>
      </c>
      <c r="DP310" s="6" t="str">
        <f t="shared" si="375"/>
        <v/>
      </c>
      <c r="DQ310" s="293">
        <f t="shared" ca="1" si="404"/>
        <v>304</v>
      </c>
      <c r="DR310" s="6" t="str">
        <f t="shared" ca="1" si="394"/>
        <v>x</v>
      </c>
      <c r="DU310" s="293" t="e">
        <f t="shared" ca="1" si="395"/>
        <v>#N/A</v>
      </c>
      <c r="DV310" s="5"/>
      <c r="DW310" s="293" t="e">
        <f t="shared" ca="1" si="405"/>
        <v>#N/A</v>
      </c>
      <c r="DZ310" s="293" t="e">
        <f t="shared" ca="1" si="396"/>
        <v>#N/A</v>
      </c>
      <c r="EA310" s="293" t="e">
        <f t="shared" ca="1" si="397"/>
        <v>#N/A</v>
      </c>
      <c r="EB310" s="293" t="e">
        <f t="shared" ca="1" si="398"/>
        <v>#N/A</v>
      </c>
      <c r="EE310" s="6" t="str">
        <f t="shared" si="399"/>
        <v/>
      </c>
      <c r="EF310" s="293" t="e">
        <f t="shared" ca="1" si="400"/>
        <v>#N/A</v>
      </c>
      <c r="EG310" s="6" t="e">
        <f t="shared" ca="1" si="376"/>
        <v>#N/A</v>
      </c>
    </row>
    <row r="311" spans="1:137" x14ac:dyDescent="0.2">
      <c r="C311" s="75"/>
      <c r="D311" s="184" t="str">
        <f t="shared" si="339"/>
        <v/>
      </c>
      <c r="E311" s="649" t="str">
        <f t="shared" si="406"/>
        <v/>
      </c>
      <c r="F311" s="607" t="str">
        <f t="shared" si="338"/>
        <v>x</v>
      </c>
      <c r="G311" s="650"/>
      <c r="H311" s="651"/>
      <c r="I311" s="651"/>
      <c r="J311" s="651"/>
      <c r="K311" s="652"/>
      <c r="L311" s="889"/>
      <c r="M311" s="889"/>
      <c r="N311" s="653"/>
      <c r="O311" s="651"/>
      <c r="P311" s="651"/>
      <c r="Q311" s="654"/>
      <c r="R311" s="655"/>
      <c r="S311" s="607" t="str">
        <f t="shared" si="340"/>
        <v/>
      </c>
      <c r="T311" s="656" t="str">
        <f t="shared" si="341"/>
        <v/>
      </c>
      <c r="U311" s="656" t="str">
        <f t="shared" si="377"/>
        <v/>
      </c>
      <c r="V311" s="656" t="str">
        <f t="shared" si="342"/>
        <v/>
      </c>
      <c r="W311" s="719"/>
      <c r="X311" s="660"/>
      <c r="Y311" s="656" t="str">
        <f t="shared" si="407"/>
        <v/>
      </c>
      <c r="Z311" s="659"/>
      <c r="AA311" s="654"/>
      <c r="AB311" s="656" t="str">
        <f t="shared" si="343"/>
        <v/>
      </c>
      <c r="AC311" s="661" t="str">
        <f t="shared" si="378"/>
        <v/>
      </c>
      <c r="AE311" s="658" t="str">
        <f t="shared" si="344"/>
        <v/>
      </c>
      <c r="AF311" s="659"/>
      <c r="AT311" s="805" t="str">
        <f t="shared" si="403"/>
        <v/>
      </c>
      <c r="AU311" t="str">
        <f t="shared" si="379"/>
        <v/>
      </c>
      <c r="AV311" s="6" t="str">
        <f t="shared" si="345"/>
        <v/>
      </c>
      <c r="AW311" s="317" t="str">
        <f t="shared" si="346"/>
        <v/>
      </c>
      <c r="AX311" s="158" t="str">
        <f t="shared" si="347"/>
        <v/>
      </c>
      <c r="AY311" s="158" t="str">
        <f t="shared" si="348"/>
        <v/>
      </c>
      <c r="AZ311" s="309" t="str">
        <f t="shared" ref="AZ311:AZ374" si="411">IF(BB311="","",ROUND(SUMIF(CX:CX,CX311,CS:CS),3))</f>
        <v/>
      </c>
      <c r="BA311" s="318" t="str">
        <f t="shared" si="349"/>
        <v/>
      </c>
      <c r="BB311" s="473" t="str">
        <f t="shared" si="350"/>
        <v/>
      </c>
      <c r="BC311" s="80" t="str">
        <f t="shared" si="401"/>
        <v/>
      </c>
      <c r="BD311" s="56">
        <f t="shared" si="351"/>
        <v>1</v>
      </c>
      <c r="BF311" s="56" t="str">
        <f t="shared" si="352"/>
        <v/>
      </c>
      <c r="BG311" s="56" t="str">
        <f t="shared" si="353"/>
        <v/>
      </c>
      <c r="BH311" s="6" t="str">
        <f t="shared" si="354"/>
        <v/>
      </c>
      <c r="BK311" s="6" t="str">
        <f t="shared" si="355"/>
        <v/>
      </c>
      <c r="BL311" s="56">
        <f t="shared" si="380"/>
        <v>999999</v>
      </c>
      <c r="BM311" s="183">
        <f t="shared" si="381"/>
        <v>99999.000001555003</v>
      </c>
      <c r="BN311" s="61">
        <v>295</v>
      </c>
      <c r="BO311" s="6">
        <f t="shared" si="356"/>
        <v>999999</v>
      </c>
      <c r="BP311" s="6">
        <f t="shared" si="357"/>
        <v>999999</v>
      </c>
      <c r="BQ311" s="6" t="str">
        <f t="shared" si="382"/>
        <v>x</v>
      </c>
      <c r="BR311" s="206">
        <f t="shared" si="358"/>
        <v>99999.000001555003</v>
      </c>
      <c r="BS311" s="6">
        <f t="shared" si="359"/>
        <v>99999.000001555003</v>
      </c>
      <c r="BT311" s="6" t="str">
        <f t="shared" si="383"/>
        <v>x</v>
      </c>
      <c r="BU311" s="6" t="str">
        <f t="shared" si="360"/>
        <v/>
      </c>
      <c r="BW311" s="82">
        <f t="shared" si="384"/>
        <v>9999999999</v>
      </c>
      <c r="BX311" s="80" t="str">
        <f t="shared" si="361"/>
        <v>x</v>
      </c>
      <c r="BY311" s="80" t="str">
        <f t="shared" si="362"/>
        <v/>
      </c>
      <c r="BZ311" s="56" t="str">
        <f t="shared" si="385"/>
        <v/>
      </c>
      <c r="CA311" s="56" t="str">
        <f t="shared" si="386"/>
        <v/>
      </c>
      <c r="CB311" s="88">
        <f t="shared" si="387"/>
        <v>0</v>
      </c>
      <c r="CC311" s="56" t="str">
        <f t="shared" si="363"/>
        <v/>
      </c>
      <c r="CD311" s="56"/>
      <c r="CE311" s="56"/>
      <c r="CF311" s="56"/>
      <c r="CG311" s="56"/>
      <c r="CH311" s="169">
        <f t="shared" si="388"/>
        <v>9999999999</v>
      </c>
      <c r="CI311" s="170">
        <f t="shared" si="389"/>
        <v>9999999999</v>
      </c>
      <c r="CJ311" s="171">
        <f t="shared" si="390"/>
        <v>9999999999</v>
      </c>
      <c r="CK311" s="172" t="str">
        <f t="shared" si="391"/>
        <v/>
      </c>
      <c r="CL311" s="173" t="str">
        <f t="shared" si="364"/>
        <v>x</v>
      </c>
      <c r="CN311" s="6" t="str">
        <f t="shared" si="392"/>
        <v/>
      </c>
      <c r="CO311" s="293" t="e">
        <f t="shared" ca="1" si="402"/>
        <v>#N/A</v>
      </c>
      <c r="CP311" s="6" t="e">
        <f t="shared" ca="1" si="393"/>
        <v>#N/A</v>
      </c>
      <c r="CQ311" s="61">
        <v>295</v>
      </c>
      <c r="CR311" s="6">
        <f t="shared" si="365"/>
        <v>0</v>
      </c>
      <c r="CS311" s="6">
        <f t="shared" si="366"/>
        <v>0</v>
      </c>
      <c r="CT311" s="56" t="str">
        <f t="shared" si="367"/>
        <v/>
      </c>
      <c r="CU311" s="76">
        <f t="shared" si="368"/>
        <v>0</v>
      </c>
      <c r="CV311" s="76">
        <f t="shared" si="369"/>
        <v>0</v>
      </c>
      <c r="CX311" s="6" t="str">
        <f t="shared" si="370"/>
        <v/>
      </c>
      <c r="CY311" s="6" t="str">
        <f t="shared" si="371"/>
        <v/>
      </c>
      <c r="CZ311" s="6" t="str">
        <f t="shared" si="372"/>
        <v/>
      </c>
      <c r="DG311" s="56" t="str">
        <f t="shared" si="373"/>
        <v/>
      </c>
      <c r="DH311" s="6">
        <f t="shared" si="374"/>
        <v>0</v>
      </c>
      <c r="DK311" s="6">
        <f t="shared" si="409"/>
        <v>0</v>
      </c>
      <c r="DL311" s="6" t="e">
        <f t="shared" si="410"/>
        <v>#N/A</v>
      </c>
      <c r="DN311" s="6" t="e">
        <f t="shared" si="408"/>
        <v>#N/A</v>
      </c>
      <c r="DP311" s="6" t="str">
        <f t="shared" si="375"/>
        <v/>
      </c>
      <c r="DQ311" s="293">
        <f t="shared" ca="1" si="404"/>
        <v>305</v>
      </c>
      <c r="DR311" s="6" t="str">
        <f t="shared" ca="1" si="394"/>
        <v>x</v>
      </c>
      <c r="DU311" s="293" t="e">
        <f t="shared" ca="1" si="395"/>
        <v>#N/A</v>
      </c>
      <c r="DV311" s="5"/>
      <c r="DW311" s="293" t="e">
        <f t="shared" ca="1" si="405"/>
        <v>#N/A</v>
      </c>
      <c r="DZ311" s="293" t="e">
        <f t="shared" ca="1" si="396"/>
        <v>#N/A</v>
      </c>
      <c r="EA311" s="293" t="e">
        <f t="shared" ca="1" si="397"/>
        <v>#N/A</v>
      </c>
      <c r="EB311" s="293" t="e">
        <f t="shared" ca="1" si="398"/>
        <v>#N/A</v>
      </c>
      <c r="EE311" s="6" t="str">
        <f t="shared" si="399"/>
        <v/>
      </c>
      <c r="EF311" s="293" t="e">
        <f t="shared" ca="1" si="400"/>
        <v>#N/A</v>
      </c>
      <c r="EG311" s="6" t="e">
        <f t="shared" ca="1" si="376"/>
        <v>#N/A</v>
      </c>
    </row>
    <row r="312" spans="1:137" x14ac:dyDescent="0.2">
      <c r="C312" s="75"/>
      <c r="D312" s="184" t="str">
        <f t="shared" si="339"/>
        <v/>
      </c>
      <c r="E312" s="649" t="str">
        <f t="shared" si="406"/>
        <v/>
      </c>
      <c r="F312" s="607" t="str">
        <f t="shared" si="338"/>
        <v>x</v>
      </c>
      <c r="G312" s="650"/>
      <c r="H312" s="651"/>
      <c r="I312" s="651"/>
      <c r="J312" s="651"/>
      <c r="K312" s="652"/>
      <c r="L312" s="889"/>
      <c r="M312" s="889"/>
      <c r="N312" s="653"/>
      <c r="O312" s="651"/>
      <c r="P312" s="651"/>
      <c r="Q312" s="654"/>
      <c r="R312" s="655"/>
      <c r="S312" s="607" t="str">
        <f t="shared" si="340"/>
        <v/>
      </c>
      <c r="T312" s="656" t="str">
        <f t="shared" si="341"/>
        <v/>
      </c>
      <c r="U312" s="656" t="str">
        <f t="shared" si="377"/>
        <v/>
      </c>
      <c r="V312" s="656" t="str">
        <f t="shared" si="342"/>
        <v/>
      </c>
      <c r="W312" s="719"/>
      <c r="X312" s="660"/>
      <c r="Y312" s="656" t="str">
        <f t="shared" si="407"/>
        <v/>
      </c>
      <c r="Z312" s="659"/>
      <c r="AA312" s="654"/>
      <c r="AB312" s="656" t="str">
        <f t="shared" si="343"/>
        <v/>
      </c>
      <c r="AC312" s="661" t="str">
        <f t="shared" si="378"/>
        <v/>
      </c>
      <c r="AE312" s="658" t="str">
        <f t="shared" si="344"/>
        <v/>
      </c>
      <c r="AF312" s="659"/>
      <c r="AT312" s="805" t="str">
        <f t="shared" si="403"/>
        <v/>
      </c>
      <c r="AU312" t="str">
        <f t="shared" si="379"/>
        <v/>
      </c>
      <c r="AV312" s="6" t="str">
        <f t="shared" si="345"/>
        <v/>
      </c>
      <c r="AW312" s="317" t="str">
        <f t="shared" si="346"/>
        <v/>
      </c>
      <c r="AX312" s="158" t="str">
        <f t="shared" si="347"/>
        <v/>
      </c>
      <c r="AY312" s="158" t="str">
        <f t="shared" si="348"/>
        <v/>
      </c>
      <c r="AZ312" s="309" t="str">
        <f t="shared" si="411"/>
        <v/>
      </c>
      <c r="BA312" s="318" t="str">
        <f t="shared" si="349"/>
        <v/>
      </c>
      <c r="BB312" s="473" t="str">
        <f t="shared" si="350"/>
        <v/>
      </c>
      <c r="BC312" s="80" t="str">
        <f t="shared" si="401"/>
        <v/>
      </c>
      <c r="BD312" s="56">
        <f t="shared" si="351"/>
        <v>1</v>
      </c>
      <c r="BF312" s="56" t="str">
        <f t="shared" si="352"/>
        <v/>
      </c>
      <c r="BG312" s="56" t="str">
        <f t="shared" si="353"/>
        <v/>
      </c>
      <c r="BH312" s="6" t="str">
        <f t="shared" si="354"/>
        <v/>
      </c>
      <c r="BK312" s="6" t="str">
        <f t="shared" si="355"/>
        <v/>
      </c>
      <c r="BL312" s="56">
        <f t="shared" si="380"/>
        <v>999999</v>
      </c>
      <c r="BM312" s="183">
        <f t="shared" si="381"/>
        <v>99999.000001559994</v>
      </c>
      <c r="BN312" s="61">
        <v>296</v>
      </c>
      <c r="BO312" s="6">
        <f t="shared" si="356"/>
        <v>999999</v>
      </c>
      <c r="BP312" s="6">
        <f t="shared" si="357"/>
        <v>999999</v>
      </c>
      <c r="BQ312" s="6" t="str">
        <f t="shared" si="382"/>
        <v>x</v>
      </c>
      <c r="BR312" s="206">
        <f t="shared" si="358"/>
        <v>99999.000001559994</v>
      </c>
      <c r="BS312" s="6">
        <f t="shared" si="359"/>
        <v>99999.000001559994</v>
      </c>
      <c r="BT312" s="6" t="str">
        <f t="shared" si="383"/>
        <v>x</v>
      </c>
      <c r="BU312" s="6" t="str">
        <f t="shared" si="360"/>
        <v/>
      </c>
      <c r="BW312" s="82">
        <f t="shared" si="384"/>
        <v>9999999999</v>
      </c>
      <c r="BX312" s="80" t="str">
        <f t="shared" si="361"/>
        <v>x</v>
      </c>
      <c r="BY312" s="80" t="str">
        <f t="shared" si="362"/>
        <v/>
      </c>
      <c r="BZ312" s="56" t="str">
        <f t="shared" si="385"/>
        <v/>
      </c>
      <c r="CA312" s="56" t="str">
        <f t="shared" si="386"/>
        <v/>
      </c>
      <c r="CB312" s="88">
        <f t="shared" si="387"/>
        <v>0</v>
      </c>
      <c r="CC312" s="56" t="str">
        <f t="shared" si="363"/>
        <v/>
      </c>
      <c r="CD312" s="56"/>
      <c r="CE312" s="56"/>
      <c r="CF312" s="56"/>
      <c r="CG312" s="56"/>
      <c r="CH312" s="169">
        <f t="shared" si="388"/>
        <v>9999999999</v>
      </c>
      <c r="CI312" s="170">
        <f t="shared" si="389"/>
        <v>9999999999</v>
      </c>
      <c r="CJ312" s="171">
        <f t="shared" si="390"/>
        <v>9999999999</v>
      </c>
      <c r="CK312" s="172" t="str">
        <f t="shared" si="391"/>
        <v/>
      </c>
      <c r="CL312" s="173" t="str">
        <f t="shared" si="364"/>
        <v>x</v>
      </c>
      <c r="CN312" s="6" t="str">
        <f t="shared" si="392"/>
        <v/>
      </c>
      <c r="CO312" s="293" t="e">
        <f t="shared" ca="1" si="402"/>
        <v>#N/A</v>
      </c>
      <c r="CP312" s="6" t="e">
        <f t="shared" ca="1" si="393"/>
        <v>#N/A</v>
      </c>
      <c r="CQ312" s="61">
        <v>296</v>
      </c>
      <c r="CR312" s="6">
        <f t="shared" si="365"/>
        <v>0</v>
      </c>
      <c r="CS312" s="6">
        <f t="shared" si="366"/>
        <v>0</v>
      </c>
      <c r="CT312" s="56" t="str">
        <f t="shared" si="367"/>
        <v/>
      </c>
      <c r="CU312" s="76">
        <f t="shared" si="368"/>
        <v>0</v>
      </c>
      <c r="CV312" s="76">
        <f t="shared" si="369"/>
        <v>0</v>
      </c>
      <c r="CX312" s="6" t="str">
        <f t="shared" si="370"/>
        <v/>
      </c>
      <c r="CY312" s="6" t="str">
        <f t="shared" si="371"/>
        <v/>
      </c>
      <c r="CZ312" s="6" t="str">
        <f t="shared" si="372"/>
        <v/>
      </c>
      <c r="DG312" s="56" t="str">
        <f t="shared" si="373"/>
        <v/>
      </c>
      <c r="DH312" s="6">
        <f t="shared" si="374"/>
        <v>0</v>
      </c>
      <c r="DK312" s="6">
        <f t="shared" si="409"/>
        <v>0</v>
      </c>
      <c r="DL312" s="6" t="e">
        <f t="shared" si="410"/>
        <v>#N/A</v>
      </c>
      <c r="DN312" s="6" t="e">
        <f t="shared" si="408"/>
        <v>#N/A</v>
      </c>
      <c r="DP312" s="6" t="str">
        <f t="shared" si="375"/>
        <v/>
      </c>
      <c r="DQ312" s="293">
        <f t="shared" ca="1" si="404"/>
        <v>306</v>
      </c>
      <c r="DR312" s="6" t="str">
        <f t="shared" ca="1" si="394"/>
        <v>x</v>
      </c>
      <c r="DU312" s="293" t="e">
        <f t="shared" ca="1" si="395"/>
        <v>#N/A</v>
      </c>
      <c r="DV312" s="5"/>
      <c r="DW312" s="293" t="e">
        <f t="shared" ca="1" si="405"/>
        <v>#N/A</v>
      </c>
      <c r="DZ312" s="293" t="e">
        <f t="shared" ca="1" si="396"/>
        <v>#N/A</v>
      </c>
      <c r="EA312" s="293" t="e">
        <f t="shared" ca="1" si="397"/>
        <v>#N/A</v>
      </c>
      <c r="EB312" s="293" t="e">
        <f t="shared" ca="1" si="398"/>
        <v>#N/A</v>
      </c>
      <c r="EE312" s="6" t="str">
        <f t="shared" si="399"/>
        <v/>
      </c>
      <c r="EF312" s="293" t="e">
        <f t="shared" ca="1" si="400"/>
        <v>#N/A</v>
      </c>
      <c r="EG312" s="6" t="e">
        <f t="shared" ca="1" si="376"/>
        <v>#N/A</v>
      </c>
    </row>
    <row r="313" spans="1:137" x14ac:dyDescent="0.2">
      <c r="C313" s="75"/>
      <c r="D313" s="184" t="str">
        <f t="shared" si="339"/>
        <v/>
      </c>
      <c r="E313" s="649" t="str">
        <f t="shared" si="406"/>
        <v/>
      </c>
      <c r="F313" s="607" t="str">
        <f t="shared" si="338"/>
        <v>x</v>
      </c>
      <c r="G313" s="650"/>
      <c r="H313" s="651"/>
      <c r="I313" s="651"/>
      <c r="J313" s="651"/>
      <c r="K313" s="652"/>
      <c r="L313" s="889"/>
      <c r="M313" s="889"/>
      <c r="N313" s="653"/>
      <c r="O313" s="651"/>
      <c r="P313" s="651"/>
      <c r="Q313" s="654"/>
      <c r="R313" s="655"/>
      <c r="S313" s="607" t="str">
        <f t="shared" si="340"/>
        <v/>
      </c>
      <c r="T313" s="656" t="str">
        <f t="shared" si="341"/>
        <v/>
      </c>
      <c r="U313" s="656" t="str">
        <f t="shared" si="377"/>
        <v/>
      </c>
      <c r="V313" s="656" t="str">
        <f t="shared" si="342"/>
        <v/>
      </c>
      <c r="W313" s="719"/>
      <c r="X313" s="660"/>
      <c r="Y313" s="656" t="str">
        <f t="shared" si="407"/>
        <v/>
      </c>
      <c r="Z313" s="659"/>
      <c r="AA313" s="654"/>
      <c r="AB313" s="656" t="str">
        <f t="shared" si="343"/>
        <v/>
      </c>
      <c r="AC313" s="661" t="str">
        <f t="shared" si="378"/>
        <v/>
      </c>
      <c r="AE313" s="658" t="str">
        <f t="shared" si="344"/>
        <v/>
      </c>
      <c r="AF313" s="659"/>
      <c r="AT313" s="805" t="str">
        <f t="shared" si="403"/>
        <v/>
      </c>
      <c r="AU313" t="str">
        <f t="shared" si="379"/>
        <v/>
      </c>
      <c r="AV313" s="6" t="str">
        <f t="shared" si="345"/>
        <v/>
      </c>
      <c r="AW313" s="317" t="str">
        <f t="shared" si="346"/>
        <v/>
      </c>
      <c r="AX313" s="158" t="str">
        <f t="shared" si="347"/>
        <v/>
      </c>
      <c r="AY313" s="158" t="str">
        <f t="shared" si="348"/>
        <v/>
      </c>
      <c r="AZ313" s="309" t="str">
        <f t="shared" si="411"/>
        <v/>
      </c>
      <c r="BA313" s="318" t="str">
        <f t="shared" si="349"/>
        <v/>
      </c>
      <c r="BB313" s="473" t="str">
        <f t="shared" si="350"/>
        <v/>
      </c>
      <c r="BC313" s="80" t="str">
        <f t="shared" si="401"/>
        <v/>
      </c>
      <c r="BD313" s="56">
        <f t="shared" si="351"/>
        <v>1</v>
      </c>
      <c r="BF313" s="56" t="str">
        <f t="shared" si="352"/>
        <v/>
      </c>
      <c r="BG313" s="56" t="str">
        <f t="shared" si="353"/>
        <v/>
      </c>
      <c r="BH313" s="6" t="str">
        <f t="shared" si="354"/>
        <v/>
      </c>
      <c r="BK313" s="6" t="str">
        <f t="shared" si="355"/>
        <v/>
      </c>
      <c r="BL313" s="56">
        <f t="shared" si="380"/>
        <v>999999</v>
      </c>
      <c r="BM313" s="183">
        <f t="shared" si="381"/>
        <v>99999.000001565</v>
      </c>
      <c r="BN313" s="61">
        <v>297</v>
      </c>
      <c r="BO313" s="6">
        <f t="shared" si="356"/>
        <v>999999</v>
      </c>
      <c r="BP313" s="6">
        <f t="shared" si="357"/>
        <v>999999</v>
      </c>
      <c r="BQ313" s="6" t="str">
        <f t="shared" si="382"/>
        <v>x</v>
      </c>
      <c r="BR313" s="206">
        <f t="shared" si="358"/>
        <v>99999.000001565</v>
      </c>
      <c r="BS313" s="6">
        <f t="shared" si="359"/>
        <v>99999.000001565</v>
      </c>
      <c r="BT313" s="6" t="str">
        <f t="shared" si="383"/>
        <v>x</v>
      </c>
      <c r="BU313" s="6" t="str">
        <f t="shared" si="360"/>
        <v/>
      </c>
      <c r="BW313" s="82">
        <f t="shared" si="384"/>
        <v>9999999999</v>
      </c>
      <c r="BX313" s="80" t="str">
        <f t="shared" si="361"/>
        <v>x</v>
      </c>
      <c r="BY313" s="80" t="str">
        <f t="shared" si="362"/>
        <v/>
      </c>
      <c r="BZ313" s="56" t="str">
        <f t="shared" si="385"/>
        <v/>
      </c>
      <c r="CA313" s="56" t="str">
        <f t="shared" si="386"/>
        <v/>
      </c>
      <c r="CB313" s="88">
        <f t="shared" si="387"/>
        <v>0</v>
      </c>
      <c r="CC313" s="56" t="str">
        <f t="shared" si="363"/>
        <v/>
      </c>
      <c r="CD313" s="56"/>
      <c r="CE313" s="56"/>
      <c r="CF313" s="56"/>
      <c r="CG313" s="56"/>
      <c r="CH313" s="169">
        <f t="shared" si="388"/>
        <v>9999999999</v>
      </c>
      <c r="CI313" s="170">
        <f t="shared" si="389"/>
        <v>9999999999</v>
      </c>
      <c r="CJ313" s="171">
        <f t="shared" si="390"/>
        <v>9999999999</v>
      </c>
      <c r="CK313" s="172" t="str">
        <f t="shared" si="391"/>
        <v/>
      </c>
      <c r="CL313" s="173" t="str">
        <f t="shared" si="364"/>
        <v>x</v>
      </c>
      <c r="CN313" s="6" t="str">
        <f t="shared" si="392"/>
        <v/>
      </c>
      <c r="CO313" s="293" t="e">
        <f t="shared" ca="1" si="402"/>
        <v>#N/A</v>
      </c>
      <c r="CP313" s="6" t="e">
        <f t="shared" ca="1" si="393"/>
        <v>#N/A</v>
      </c>
      <c r="CQ313" s="61">
        <v>297</v>
      </c>
      <c r="CR313" s="6">
        <f t="shared" si="365"/>
        <v>0</v>
      </c>
      <c r="CS313" s="6">
        <f t="shared" si="366"/>
        <v>0</v>
      </c>
      <c r="CT313" s="56" t="str">
        <f t="shared" si="367"/>
        <v/>
      </c>
      <c r="CU313" s="76">
        <f t="shared" si="368"/>
        <v>0</v>
      </c>
      <c r="CV313" s="76">
        <f t="shared" si="369"/>
        <v>0</v>
      </c>
      <c r="CX313" s="6" t="str">
        <f t="shared" si="370"/>
        <v/>
      </c>
      <c r="CY313" s="6" t="str">
        <f t="shared" si="371"/>
        <v/>
      </c>
      <c r="CZ313" s="6" t="str">
        <f t="shared" si="372"/>
        <v/>
      </c>
      <c r="DG313" s="56" t="str">
        <f t="shared" si="373"/>
        <v/>
      </c>
      <c r="DH313" s="6">
        <f t="shared" si="374"/>
        <v>0</v>
      </c>
      <c r="DK313" s="6">
        <f t="shared" si="409"/>
        <v>0</v>
      </c>
      <c r="DL313" s="6" t="e">
        <f t="shared" si="410"/>
        <v>#N/A</v>
      </c>
      <c r="DN313" s="6" t="e">
        <f t="shared" si="408"/>
        <v>#N/A</v>
      </c>
      <c r="DP313" s="6" t="str">
        <f t="shared" si="375"/>
        <v/>
      </c>
      <c r="DQ313" s="293">
        <f t="shared" ca="1" si="404"/>
        <v>307</v>
      </c>
      <c r="DR313" s="6" t="str">
        <f t="shared" ca="1" si="394"/>
        <v>x</v>
      </c>
      <c r="DU313" s="293" t="e">
        <f t="shared" ca="1" si="395"/>
        <v>#N/A</v>
      </c>
      <c r="DV313" s="5"/>
      <c r="DW313" s="293" t="e">
        <f t="shared" ca="1" si="405"/>
        <v>#N/A</v>
      </c>
      <c r="DZ313" s="293" t="e">
        <f t="shared" ca="1" si="396"/>
        <v>#N/A</v>
      </c>
      <c r="EA313" s="293" t="e">
        <f t="shared" ca="1" si="397"/>
        <v>#N/A</v>
      </c>
      <c r="EB313" s="293" t="e">
        <f t="shared" ca="1" si="398"/>
        <v>#N/A</v>
      </c>
      <c r="EE313" s="6" t="str">
        <f t="shared" si="399"/>
        <v/>
      </c>
      <c r="EF313" s="293" t="e">
        <f t="shared" ca="1" si="400"/>
        <v>#N/A</v>
      </c>
      <c r="EG313" s="6" t="e">
        <f t="shared" ca="1" si="376"/>
        <v>#N/A</v>
      </c>
    </row>
    <row r="314" spans="1:137" x14ac:dyDescent="0.2">
      <c r="C314" s="75"/>
      <c r="D314" s="184" t="str">
        <f t="shared" si="339"/>
        <v/>
      </c>
      <c r="E314" s="649" t="str">
        <f t="shared" si="406"/>
        <v/>
      </c>
      <c r="F314" s="607" t="str">
        <f t="shared" si="338"/>
        <v>x</v>
      </c>
      <c r="G314" s="650"/>
      <c r="H314" s="651"/>
      <c r="I314" s="651"/>
      <c r="J314" s="651"/>
      <c r="K314" s="652"/>
      <c r="L314" s="889"/>
      <c r="M314" s="889"/>
      <c r="N314" s="653"/>
      <c r="O314" s="651"/>
      <c r="P314" s="651"/>
      <c r="Q314" s="654"/>
      <c r="R314" s="655"/>
      <c r="S314" s="607" t="str">
        <f t="shared" si="340"/>
        <v/>
      </c>
      <c r="T314" s="656" t="str">
        <f t="shared" si="341"/>
        <v/>
      </c>
      <c r="U314" s="656" t="str">
        <f t="shared" si="377"/>
        <v/>
      </c>
      <c r="V314" s="656" t="str">
        <f t="shared" si="342"/>
        <v/>
      </c>
      <c r="W314" s="719"/>
      <c r="X314" s="660"/>
      <c r="Y314" s="656" t="str">
        <f t="shared" si="407"/>
        <v/>
      </c>
      <c r="Z314" s="659"/>
      <c r="AA314" s="654"/>
      <c r="AB314" s="656" t="str">
        <f t="shared" si="343"/>
        <v/>
      </c>
      <c r="AC314" s="661" t="str">
        <f t="shared" si="378"/>
        <v/>
      </c>
      <c r="AE314" s="658" t="str">
        <f t="shared" si="344"/>
        <v/>
      </c>
      <c r="AF314" s="659"/>
      <c r="AT314" s="805" t="str">
        <f t="shared" si="403"/>
        <v/>
      </c>
      <c r="AU314" t="str">
        <f t="shared" si="379"/>
        <v/>
      </c>
      <c r="AV314" s="6" t="str">
        <f t="shared" si="345"/>
        <v/>
      </c>
      <c r="AW314" s="317" t="str">
        <f t="shared" si="346"/>
        <v/>
      </c>
      <c r="AX314" s="158" t="str">
        <f t="shared" si="347"/>
        <v/>
      </c>
      <c r="AY314" s="158" t="str">
        <f t="shared" si="348"/>
        <v/>
      </c>
      <c r="AZ314" s="309" t="str">
        <f t="shared" si="411"/>
        <v/>
      </c>
      <c r="BA314" s="318" t="str">
        <f t="shared" si="349"/>
        <v/>
      </c>
      <c r="BB314" s="473" t="str">
        <f t="shared" si="350"/>
        <v/>
      </c>
      <c r="BC314" s="80" t="str">
        <f t="shared" si="401"/>
        <v/>
      </c>
      <c r="BD314" s="56">
        <f t="shared" si="351"/>
        <v>1</v>
      </c>
      <c r="BF314" s="56" t="str">
        <f t="shared" si="352"/>
        <v/>
      </c>
      <c r="BG314" s="56" t="str">
        <f t="shared" si="353"/>
        <v/>
      </c>
      <c r="BH314" s="6" t="str">
        <f t="shared" si="354"/>
        <v/>
      </c>
      <c r="BK314" s="6" t="str">
        <f t="shared" si="355"/>
        <v/>
      </c>
      <c r="BL314" s="56">
        <f t="shared" si="380"/>
        <v>999999</v>
      </c>
      <c r="BM314" s="183">
        <f t="shared" si="381"/>
        <v>99999.000001570006</v>
      </c>
      <c r="BN314" s="61">
        <v>298</v>
      </c>
      <c r="BO314" s="6">
        <f t="shared" si="356"/>
        <v>999999</v>
      </c>
      <c r="BP314" s="6">
        <f t="shared" si="357"/>
        <v>999999</v>
      </c>
      <c r="BQ314" s="6" t="str">
        <f t="shared" si="382"/>
        <v>x</v>
      </c>
      <c r="BR314" s="206">
        <f t="shared" si="358"/>
        <v>99999.000001570006</v>
      </c>
      <c r="BS314" s="6">
        <f t="shared" si="359"/>
        <v>99999.000001570006</v>
      </c>
      <c r="BT314" s="6" t="str">
        <f t="shared" si="383"/>
        <v>x</v>
      </c>
      <c r="BU314" s="6" t="str">
        <f t="shared" si="360"/>
        <v/>
      </c>
      <c r="BW314" s="82">
        <f t="shared" si="384"/>
        <v>9999999999</v>
      </c>
      <c r="BX314" s="80" t="str">
        <f t="shared" si="361"/>
        <v>x</v>
      </c>
      <c r="BY314" s="80" t="str">
        <f t="shared" si="362"/>
        <v/>
      </c>
      <c r="BZ314" s="56" t="str">
        <f t="shared" si="385"/>
        <v/>
      </c>
      <c r="CA314" s="56" t="str">
        <f t="shared" si="386"/>
        <v/>
      </c>
      <c r="CB314" s="88">
        <f t="shared" si="387"/>
        <v>0</v>
      </c>
      <c r="CC314" s="56" t="str">
        <f t="shared" si="363"/>
        <v/>
      </c>
      <c r="CD314" s="56"/>
      <c r="CE314" s="56"/>
      <c r="CF314" s="56"/>
      <c r="CG314" s="56"/>
      <c r="CH314" s="169">
        <f t="shared" si="388"/>
        <v>9999999999</v>
      </c>
      <c r="CI314" s="170">
        <f t="shared" si="389"/>
        <v>9999999999</v>
      </c>
      <c r="CJ314" s="171">
        <f t="shared" si="390"/>
        <v>9999999999</v>
      </c>
      <c r="CK314" s="172" t="str">
        <f t="shared" si="391"/>
        <v/>
      </c>
      <c r="CL314" s="173" t="str">
        <f t="shared" si="364"/>
        <v>x</v>
      </c>
      <c r="CN314" s="6" t="str">
        <f t="shared" si="392"/>
        <v/>
      </c>
      <c r="CO314" s="293" t="e">
        <f t="shared" ca="1" si="402"/>
        <v>#N/A</v>
      </c>
      <c r="CP314" s="6" t="e">
        <f t="shared" ca="1" si="393"/>
        <v>#N/A</v>
      </c>
      <c r="CQ314" s="61">
        <v>298</v>
      </c>
      <c r="CR314" s="6">
        <f t="shared" si="365"/>
        <v>0</v>
      </c>
      <c r="CS314" s="6">
        <f t="shared" si="366"/>
        <v>0</v>
      </c>
      <c r="CT314" s="56" t="str">
        <f t="shared" si="367"/>
        <v/>
      </c>
      <c r="CU314" s="76">
        <f t="shared" si="368"/>
        <v>0</v>
      </c>
      <c r="CV314" s="76">
        <f t="shared" si="369"/>
        <v>0</v>
      </c>
      <c r="CX314" s="6" t="str">
        <f t="shared" si="370"/>
        <v/>
      </c>
      <c r="CY314" s="6" t="str">
        <f t="shared" si="371"/>
        <v/>
      </c>
      <c r="CZ314" s="6" t="str">
        <f t="shared" si="372"/>
        <v/>
      </c>
      <c r="DG314" s="56" t="str">
        <f t="shared" si="373"/>
        <v/>
      </c>
      <c r="DH314" s="6">
        <f t="shared" si="374"/>
        <v>0</v>
      </c>
      <c r="DK314" s="6">
        <f t="shared" si="409"/>
        <v>0</v>
      </c>
      <c r="DL314" s="6" t="e">
        <f t="shared" si="410"/>
        <v>#N/A</v>
      </c>
      <c r="DN314" s="6" t="e">
        <f t="shared" si="408"/>
        <v>#N/A</v>
      </c>
      <c r="DP314" s="6" t="str">
        <f t="shared" si="375"/>
        <v/>
      </c>
      <c r="DQ314" s="293">
        <f t="shared" ca="1" si="404"/>
        <v>308</v>
      </c>
      <c r="DR314" s="6" t="str">
        <f t="shared" ca="1" si="394"/>
        <v>x</v>
      </c>
      <c r="DU314" s="293" t="e">
        <f t="shared" ca="1" si="395"/>
        <v>#N/A</v>
      </c>
      <c r="DV314" s="5"/>
      <c r="DW314" s="293" t="e">
        <f t="shared" ca="1" si="405"/>
        <v>#N/A</v>
      </c>
      <c r="DZ314" s="293" t="e">
        <f t="shared" ca="1" si="396"/>
        <v>#N/A</v>
      </c>
      <c r="EA314" s="293" t="e">
        <f t="shared" ca="1" si="397"/>
        <v>#N/A</v>
      </c>
      <c r="EB314" s="293" t="e">
        <f t="shared" ca="1" si="398"/>
        <v>#N/A</v>
      </c>
      <c r="EE314" s="6" t="str">
        <f t="shared" si="399"/>
        <v/>
      </c>
      <c r="EF314" s="293" t="e">
        <f t="shared" ca="1" si="400"/>
        <v>#N/A</v>
      </c>
      <c r="EG314" s="6" t="e">
        <f t="shared" ca="1" si="376"/>
        <v>#N/A</v>
      </c>
    </row>
    <row r="315" spans="1:137" x14ac:dyDescent="0.2">
      <c r="C315" s="75"/>
      <c r="D315" s="184" t="str">
        <f t="shared" si="339"/>
        <v/>
      </c>
      <c r="E315" s="649" t="str">
        <f t="shared" si="406"/>
        <v/>
      </c>
      <c r="F315" s="607" t="str">
        <f t="shared" si="338"/>
        <v>x</v>
      </c>
      <c r="G315" s="650"/>
      <c r="H315" s="651"/>
      <c r="I315" s="651"/>
      <c r="J315" s="651"/>
      <c r="K315" s="652"/>
      <c r="L315" s="889"/>
      <c r="M315" s="889"/>
      <c r="N315" s="653"/>
      <c r="O315" s="651"/>
      <c r="P315" s="651"/>
      <c r="Q315" s="654"/>
      <c r="R315" s="655"/>
      <c r="S315" s="607" t="str">
        <f t="shared" si="340"/>
        <v/>
      </c>
      <c r="T315" s="656" t="str">
        <f t="shared" si="341"/>
        <v/>
      </c>
      <c r="U315" s="656" t="str">
        <f t="shared" si="377"/>
        <v/>
      </c>
      <c r="V315" s="656" t="str">
        <f t="shared" si="342"/>
        <v/>
      </c>
      <c r="W315" s="719"/>
      <c r="X315" s="660"/>
      <c r="Y315" s="656" t="str">
        <f t="shared" si="407"/>
        <v/>
      </c>
      <c r="Z315" s="659"/>
      <c r="AA315" s="654"/>
      <c r="AB315" s="656" t="str">
        <f t="shared" si="343"/>
        <v/>
      </c>
      <c r="AC315" s="661" t="str">
        <f t="shared" si="378"/>
        <v/>
      </c>
      <c r="AE315" s="658" t="str">
        <f t="shared" si="344"/>
        <v/>
      </c>
      <c r="AF315" s="659"/>
      <c r="AT315" s="805" t="str">
        <f t="shared" si="403"/>
        <v/>
      </c>
      <c r="AU315" t="str">
        <f t="shared" si="379"/>
        <v/>
      </c>
      <c r="AV315" s="6" t="str">
        <f t="shared" si="345"/>
        <v/>
      </c>
      <c r="AW315" s="317" t="str">
        <f t="shared" si="346"/>
        <v/>
      </c>
      <c r="AX315" s="158" t="str">
        <f t="shared" si="347"/>
        <v/>
      </c>
      <c r="AY315" s="158" t="str">
        <f t="shared" si="348"/>
        <v/>
      </c>
      <c r="AZ315" s="309" t="str">
        <f t="shared" si="411"/>
        <v/>
      </c>
      <c r="BA315" s="318" t="str">
        <f t="shared" si="349"/>
        <v/>
      </c>
      <c r="BB315" s="473" t="str">
        <f t="shared" si="350"/>
        <v/>
      </c>
      <c r="BC315" s="80" t="str">
        <f t="shared" si="401"/>
        <v/>
      </c>
      <c r="BD315" s="56">
        <f t="shared" si="351"/>
        <v>1</v>
      </c>
      <c r="BF315" s="56" t="str">
        <f t="shared" si="352"/>
        <v/>
      </c>
      <c r="BG315" s="56" t="str">
        <f t="shared" si="353"/>
        <v/>
      </c>
      <c r="BH315" s="6" t="str">
        <f t="shared" si="354"/>
        <v/>
      </c>
      <c r="BK315" s="6" t="str">
        <f t="shared" si="355"/>
        <v/>
      </c>
      <c r="BL315" s="56">
        <f t="shared" si="380"/>
        <v>999999</v>
      </c>
      <c r="BM315" s="183">
        <f t="shared" si="381"/>
        <v>99999.000001574997</v>
      </c>
      <c r="BN315" s="61">
        <v>299</v>
      </c>
      <c r="BO315" s="6">
        <f t="shared" si="356"/>
        <v>999999</v>
      </c>
      <c r="BP315" s="6">
        <f t="shared" si="357"/>
        <v>999999</v>
      </c>
      <c r="BQ315" s="6" t="str">
        <f t="shared" si="382"/>
        <v>x</v>
      </c>
      <c r="BR315" s="206">
        <f t="shared" si="358"/>
        <v>99999.000001574997</v>
      </c>
      <c r="BS315" s="6">
        <f t="shared" si="359"/>
        <v>99999.000001574997</v>
      </c>
      <c r="BT315" s="6" t="str">
        <f t="shared" si="383"/>
        <v>x</v>
      </c>
      <c r="BU315" s="6" t="str">
        <f t="shared" si="360"/>
        <v/>
      </c>
      <c r="BW315" s="82">
        <f t="shared" si="384"/>
        <v>9999999999</v>
      </c>
      <c r="BX315" s="80" t="str">
        <f t="shared" si="361"/>
        <v>x</v>
      </c>
      <c r="BY315" s="80" t="str">
        <f t="shared" si="362"/>
        <v/>
      </c>
      <c r="BZ315" s="56" t="str">
        <f t="shared" si="385"/>
        <v/>
      </c>
      <c r="CA315" s="56" t="str">
        <f t="shared" si="386"/>
        <v/>
      </c>
      <c r="CB315" s="88">
        <f t="shared" si="387"/>
        <v>0</v>
      </c>
      <c r="CC315" s="56" t="str">
        <f t="shared" si="363"/>
        <v/>
      </c>
      <c r="CD315" s="56"/>
      <c r="CE315" s="56"/>
      <c r="CF315" s="56"/>
      <c r="CG315" s="56"/>
      <c r="CH315" s="169">
        <f t="shared" si="388"/>
        <v>9999999999</v>
      </c>
      <c r="CI315" s="170">
        <f t="shared" si="389"/>
        <v>9999999999</v>
      </c>
      <c r="CJ315" s="171">
        <f t="shared" si="390"/>
        <v>9999999999</v>
      </c>
      <c r="CK315" s="172" t="str">
        <f t="shared" si="391"/>
        <v/>
      </c>
      <c r="CL315" s="173" t="str">
        <f t="shared" si="364"/>
        <v>x</v>
      </c>
      <c r="CN315" s="6" t="str">
        <f t="shared" si="392"/>
        <v/>
      </c>
      <c r="CO315" s="293" t="e">
        <f t="shared" ca="1" si="402"/>
        <v>#N/A</v>
      </c>
      <c r="CP315" s="6" t="e">
        <f t="shared" ca="1" si="393"/>
        <v>#N/A</v>
      </c>
      <c r="CQ315" s="61">
        <v>299</v>
      </c>
      <c r="CR315" s="6">
        <f t="shared" si="365"/>
        <v>0</v>
      </c>
      <c r="CS315" s="6">
        <f t="shared" si="366"/>
        <v>0</v>
      </c>
      <c r="CT315" s="56" t="str">
        <f t="shared" si="367"/>
        <v/>
      </c>
      <c r="CU315" s="76">
        <f t="shared" si="368"/>
        <v>0</v>
      </c>
      <c r="CV315" s="76">
        <f t="shared" si="369"/>
        <v>0</v>
      </c>
      <c r="CX315" s="6" t="str">
        <f t="shared" si="370"/>
        <v/>
      </c>
      <c r="CY315" s="6" t="str">
        <f t="shared" si="371"/>
        <v/>
      </c>
      <c r="CZ315" s="6" t="str">
        <f t="shared" si="372"/>
        <v/>
      </c>
      <c r="DG315" s="56" t="str">
        <f t="shared" si="373"/>
        <v/>
      </c>
      <c r="DH315" s="6">
        <f t="shared" si="374"/>
        <v>0</v>
      </c>
      <c r="DK315" s="6">
        <f t="shared" si="409"/>
        <v>0</v>
      </c>
      <c r="DL315" s="6" t="e">
        <f t="shared" si="410"/>
        <v>#N/A</v>
      </c>
      <c r="DN315" s="6" t="e">
        <f t="shared" si="408"/>
        <v>#N/A</v>
      </c>
      <c r="DP315" s="6" t="str">
        <f t="shared" si="375"/>
        <v/>
      </c>
      <c r="DQ315" s="293">
        <f t="shared" ca="1" si="404"/>
        <v>309</v>
      </c>
      <c r="DR315" s="6" t="str">
        <f t="shared" ca="1" si="394"/>
        <v>x</v>
      </c>
      <c r="DU315" s="293" t="e">
        <f t="shared" ca="1" si="395"/>
        <v>#N/A</v>
      </c>
      <c r="DV315" s="5"/>
      <c r="DW315" s="293" t="e">
        <f t="shared" ca="1" si="405"/>
        <v>#N/A</v>
      </c>
      <c r="DZ315" s="293" t="e">
        <f t="shared" ca="1" si="396"/>
        <v>#N/A</v>
      </c>
      <c r="EA315" s="293" t="e">
        <f t="shared" ca="1" si="397"/>
        <v>#N/A</v>
      </c>
      <c r="EB315" s="293" t="e">
        <f t="shared" ca="1" si="398"/>
        <v>#N/A</v>
      </c>
      <c r="EE315" s="6" t="str">
        <f t="shared" si="399"/>
        <v/>
      </c>
      <c r="EF315" s="293" t="e">
        <f t="shared" ca="1" si="400"/>
        <v>#N/A</v>
      </c>
      <c r="EG315" s="6" t="e">
        <f t="shared" ca="1" si="376"/>
        <v>#N/A</v>
      </c>
    </row>
    <row r="316" spans="1:137" x14ac:dyDescent="0.2">
      <c r="C316" s="75"/>
      <c r="D316" s="184" t="str">
        <f t="shared" si="339"/>
        <v/>
      </c>
      <c r="E316" s="649" t="str">
        <f t="shared" si="406"/>
        <v/>
      </c>
      <c r="F316" s="607" t="str">
        <f t="shared" si="338"/>
        <v>x</v>
      </c>
      <c r="G316" s="650"/>
      <c r="H316" s="651"/>
      <c r="I316" s="651"/>
      <c r="J316" s="651"/>
      <c r="K316" s="652"/>
      <c r="L316" s="889"/>
      <c r="M316" s="889"/>
      <c r="N316" s="653"/>
      <c r="O316" s="651"/>
      <c r="P316" s="651"/>
      <c r="Q316" s="654"/>
      <c r="R316" s="655"/>
      <c r="S316" s="607" t="str">
        <f t="shared" si="340"/>
        <v/>
      </c>
      <c r="T316" s="656" t="str">
        <f t="shared" si="341"/>
        <v/>
      </c>
      <c r="U316" s="656" t="str">
        <f t="shared" si="377"/>
        <v/>
      </c>
      <c r="V316" s="656" t="str">
        <f t="shared" si="342"/>
        <v/>
      </c>
      <c r="W316" s="719"/>
      <c r="X316" s="660"/>
      <c r="Y316" s="656" t="str">
        <f t="shared" si="407"/>
        <v/>
      </c>
      <c r="Z316" s="659"/>
      <c r="AA316" s="654"/>
      <c r="AB316" s="656" t="str">
        <f t="shared" si="343"/>
        <v/>
      </c>
      <c r="AC316" s="661" t="str">
        <f t="shared" si="378"/>
        <v/>
      </c>
      <c r="AE316" s="658" t="str">
        <f t="shared" si="344"/>
        <v/>
      </c>
      <c r="AF316" s="659"/>
      <c r="AT316" s="805" t="str">
        <f t="shared" si="403"/>
        <v/>
      </c>
      <c r="AU316" t="str">
        <f t="shared" si="379"/>
        <v/>
      </c>
      <c r="AV316" s="6" t="str">
        <f t="shared" si="345"/>
        <v/>
      </c>
      <c r="AW316" s="317" t="str">
        <f t="shared" si="346"/>
        <v/>
      </c>
      <c r="AX316" s="158" t="str">
        <f t="shared" si="347"/>
        <v/>
      </c>
      <c r="AY316" s="158" t="str">
        <f t="shared" si="348"/>
        <v/>
      </c>
      <c r="AZ316" s="309" t="str">
        <f t="shared" si="411"/>
        <v/>
      </c>
      <c r="BA316" s="318" t="str">
        <f t="shared" si="349"/>
        <v/>
      </c>
      <c r="BB316" s="473" t="str">
        <f t="shared" si="350"/>
        <v/>
      </c>
      <c r="BC316" s="80" t="str">
        <f t="shared" si="401"/>
        <v/>
      </c>
      <c r="BD316" s="56">
        <f t="shared" si="351"/>
        <v>1</v>
      </c>
      <c r="BF316" s="56" t="str">
        <f t="shared" si="352"/>
        <v/>
      </c>
      <c r="BG316" s="56" t="str">
        <f t="shared" si="353"/>
        <v/>
      </c>
      <c r="BH316" s="6" t="str">
        <f t="shared" si="354"/>
        <v/>
      </c>
      <c r="BK316" s="6" t="str">
        <f t="shared" si="355"/>
        <v/>
      </c>
      <c r="BL316" s="56">
        <f t="shared" si="380"/>
        <v>999999</v>
      </c>
      <c r="BM316" s="183">
        <f t="shared" si="381"/>
        <v>99999.000001580003</v>
      </c>
      <c r="BN316" s="61">
        <v>300</v>
      </c>
      <c r="BO316" s="6">
        <f t="shared" si="356"/>
        <v>999999</v>
      </c>
      <c r="BP316" s="6">
        <f t="shared" si="357"/>
        <v>999999</v>
      </c>
      <c r="BQ316" s="6" t="str">
        <f t="shared" si="382"/>
        <v>x</v>
      </c>
      <c r="BR316" s="206">
        <f t="shared" si="358"/>
        <v>99999.000001580003</v>
      </c>
      <c r="BS316" s="6">
        <f t="shared" si="359"/>
        <v>99999.000001580003</v>
      </c>
      <c r="BT316" s="6" t="str">
        <f t="shared" si="383"/>
        <v>x</v>
      </c>
      <c r="BU316" s="6" t="str">
        <f t="shared" si="360"/>
        <v/>
      </c>
      <c r="BW316" s="82">
        <f t="shared" si="384"/>
        <v>9999999999</v>
      </c>
      <c r="BX316" s="80" t="str">
        <f t="shared" si="361"/>
        <v>x</v>
      </c>
      <c r="BY316" s="80" t="str">
        <f t="shared" si="362"/>
        <v/>
      </c>
      <c r="BZ316" s="56" t="str">
        <f t="shared" si="385"/>
        <v/>
      </c>
      <c r="CA316" s="56" t="str">
        <f t="shared" si="386"/>
        <v/>
      </c>
      <c r="CB316" s="88">
        <f t="shared" si="387"/>
        <v>0</v>
      </c>
      <c r="CC316" s="56" t="str">
        <f t="shared" si="363"/>
        <v/>
      </c>
      <c r="CD316" s="56"/>
      <c r="CE316" s="56"/>
      <c r="CF316" s="56"/>
      <c r="CG316" s="56"/>
      <c r="CH316" s="169">
        <f t="shared" si="388"/>
        <v>9999999999</v>
      </c>
      <c r="CI316" s="170">
        <f t="shared" si="389"/>
        <v>9999999999</v>
      </c>
      <c r="CJ316" s="171">
        <f t="shared" si="390"/>
        <v>9999999999</v>
      </c>
      <c r="CK316" s="172" t="str">
        <f t="shared" si="391"/>
        <v/>
      </c>
      <c r="CL316" s="173" t="str">
        <f t="shared" si="364"/>
        <v>x</v>
      </c>
      <c r="CN316" s="6" t="str">
        <f t="shared" si="392"/>
        <v/>
      </c>
      <c r="CO316" s="293" t="e">
        <f t="shared" ca="1" si="402"/>
        <v>#N/A</v>
      </c>
      <c r="CP316" s="6" t="e">
        <f t="shared" ca="1" si="393"/>
        <v>#N/A</v>
      </c>
      <c r="CQ316" s="61">
        <v>300</v>
      </c>
      <c r="CR316" s="6">
        <f t="shared" si="365"/>
        <v>0</v>
      </c>
      <c r="CS316" s="6">
        <f t="shared" si="366"/>
        <v>0</v>
      </c>
      <c r="CT316" s="56" t="str">
        <f t="shared" si="367"/>
        <v/>
      </c>
      <c r="CU316" s="76">
        <f t="shared" si="368"/>
        <v>0</v>
      </c>
      <c r="CV316" s="76">
        <f t="shared" si="369"/>
        <v>0</v>
      </c>
      <c r="CX316" s="6" t="str">
        <f t="shared" si="370"/>
        <v/>
      </c>
      <c r="CY316" s="6" t="str">
        <f t="shared" si="371"/>
        <v/>
      </c>
      <c r="CZ316" s="6" t="str">
        <f t="shared" si="372"/>
        <v/>
      </c>
      <c r="DG316" s="56" t="str">
        <f t="shared" si="373"/>
        <v/>
      </c>
      <c r="DH316" s="6">
        <f t="shared" si="374"/>
        <v>0</v>
      </c>
      <c r="DK316" s="6">
        <f t="shared" si="409"/>
        <v>0</v>
      </c>
      <c r="DL316" s="6" t="e">
        <f t="shared" si="410"/>
        <v>#N/A</v>
      </c>
      <c r="DN316" s="6" t="e">
        <f t="shared" si="408"/>
        <v>#N/A</v>
      </c>
      <c r="DP316" s="6" t="str">
        <f t="shared" si="375"/>
        <v/>
      </c>
      <c r="DQ316" s="293">
        <f t="shared" ca="1" si="404"/>
        <v>310</v>
      </c>
      <c r="DR316" s="6" t="str">
        <f t="shared" ca="1" si="394"/>
        <v>x</v>
      </c>
      <c r="DU316" s="293" t="e">
        <f t="shared" ca="1" si="395"/>
        <v>#N/A</v>
      </c>
      <c r="DV316" s="5"/>
      <c r="DW316" s="293" t="e">
        <f t="shared" ca="1" si="405"/>
        <v>#N/A</v>
      </c>
      <c r="DZ316" s="293" t="e">
        <f t="shared" ca="1" si="396"/>
        <v>#N/A</v>
      </c>
      <c r="EA316" s="293" t="e">
        <f t="shared" ca="1" si="397"/>
        <v>#N/A</v>
      </c>
      <c r="EB316" s="293" t="e">
        <f t="shared" ca="1" si="398"/>
        <v>#N/A</v>
      </c>
      <c r="EE316" s="6" t="str">
        <f t="shared" si="399"/>
        <v/>
      </c>
      <c r="EF316" s="293" t="e">
        <f t="shared" ca="1" si="400"/>
        <v>#N/A</v>
      </c>
      <c r="EG316" s="6" t="e">
        <f t="shared" ca="1" si="376"/>
        <v>#N/A</v>
      </c>
    </row>
    <row r="317" spans="1:137" x14ac:dyDescent="0.2">
      <c r="A317" s="842" t="s">
        <v>247</v>
      </c>
      <c r="C317" s="75"/>
      <c r="D317" s="184" t="str">
        <f t="shared" si="339"/>
        <v/>
      </c>
      <c r="E317" s="649" t="str">
        <f t="shared" si="406"/>
        <v/>
      </c>
      <c r="F317" s="607" t="str">
        <f t="shared" si="338"/>
        <v>x</v>
      </c>
      <c r="G317" s="650"/>
      <c r="H317" s="651"/>
      <c r="I317" s="651"/>
      <c r="J317" s="651"/>
      <c r="K317" s="652"/>
      <c r="L317" s="889"/>
      <c r="M317" s="889"/>
      <c r="N317" s="653"/>
      <c r="O317" s="651"/>
      <c r="P317" s="651"/>
      <c r="Q317" s="654"/>
      <c r="R317" s="655"/>
      <c r="S317" s="607" t="str">
        <f t="shared" si="340"/>
        <v/>
      </c>
      <c r="T317" s="656" t="str">
        <f t="shared" si="341"/>
        <v/>
      </c>
      <c r="U317" s="656" t="str">
        <f t="shared" si="377"/>
        <v/>
      </c>
      <c r="V317" s="656" t="str">
        <f t="shared" si="342"/>
        <v/>
      </c>
      <c r="W317" s="719"/>
      <c r="X317" s="660"/>
      <c r="Y317" s="656" t="str">
        <f t="shared" si="407"/>
        <v/>
      </c>
      <c r="Z317" s="659"/>
      <c r="AA317" s="654"/>
      <c r="AB317" s="656" t="str">
        <f t="shared" si="343"/>
        <v/>
      </c>
      <c r="AC317" s="661" t="str">
        <f t="shared" si="378"/>
        <v/>
      </c>
      <c r="AE317" s="658" t="str">
        <f t="shared" si="344"/>
        <v/>
      </c>
      <c r="AF317" s="659"/>
      <c r="AT317" s="805" t="str">
        <f t="shared" si="403"/>
        <v/>
      </c>
      <c r="AU317" t="str">
        <f t="shared" si="379"/>
        <v/>
      </c>
      <c r="AV317" s="6" t="str">
        <f t="shared" si="345"/>
        <v/>
      </c>
      <c r="AW317" s="317" t="str">
        <f t="shared" si="346"/>
        <v/>
      </c>
      <c r="AX317" s="158" t="str">
        <f t="shared" si="347"/>
        <v/>
      </c>
      <c r="AY317" s="158" t="str">
        <f t="shared" si="348"/>
        <v/>
      </c>
      <c r="AZ317" s="309" t="str">
        <f t="shared" si="411"/>
        <v/>
      </c>
      <c r="BA317" s="318" t="str">
        <f t="shared" si="349"/>
        <v/>
      </c>
      <c r="BB317" s="473" t="str">
        <f t="shared" si="350"/>
        <v/>
      </c>
      <c r="BC317" s="80" t="str">
        <f t="shared" si="401"/>
        <v/>
      </c>
      <c r="BD317" s="56">
        <f t="shared" si="351"/>
        <v>1</v>
      </c>
      <c r="BF317" s="56" t="str">
        <f t="shared" si="352"/>
        <v/>
      </c>
      <c r="BG317" s="56" t="str">
        <f t="shared" si="353"/>
        <v/>
      </c>
      <c r="BH317" s="6" t="str">
        <f t="shared" si="354"/>
        <v/>
      </c>
      <c r="BK317" s="6" t="str">
        <f t="shared" si="355"/>
        <v/>
      </c>
      <c r="BL317" s="56">
        <f t="shared" si="380"/>
        <v>999999</v>
      </c>
      <c r="BM317" s="183">
        <f t="shared" si="381"/>
        <v>99999.000001584995</v>
      </c>
      <c r="BN317" s="61">
        <v>301</v>
      </c>
      <c r="BO317" s="6">
        <f t="shared" si="356"/>
        <v>999999</v>
      </c>
      <c r="BP317" s="6">
        <f t="shared" si="357"/>
        <v>999999</v>
      </c>
      <c r="BQ317" s="6" t="str">
        <f t="shared" si="382"/>
        <v>x</v>
      </c>
      <c r="BR317" s="206">
        <f t="shared" si="358"/>
        <v>99999.000001584995</v>
      </c>
      <c r="BS317" s="6">
        <f t="shared" si="359"/>
        <v>99999.000001584995</v>
      </c>
      <c r="BT317" s="6" t="str">
        <f t="shared" si="383"/>
        <v>x</v>
      </c>
      <c r="BU317" s="6" t="str">
        <f t="shared" si="360"/>
        <v/>
      </c>
      <c r="BW317" s="82">
        <f t="shared" si="384"/>
        <v>9999999999</v>
      </c>
      <c r="BX317" s="80" t="str">
        <f t="shared" si="361"/>
        <v>x</v>
      </c>
      <c r="BY317" s="80" t="str">
        <f t="shared" si="362"/>
        <v/>
      </c>
      <c r="BZ317" s="56" t="str">
        <f t="shared" si="385"/>
        <v/>
      </c>
      <c r="CA317" s="56" t="str">
        <f t="shared" si="386"/>
        <v/>
      </c>
      <c r="CB317" s="88">
        <f t="shared" si="387"/>
        <v>0</v>
      </c>
      <c r="CC317" s="56" t="str">
        <f t="shared" si="363"/>
        <v/>
      </c>
      <c r="CD317" s="56"/>
      <c r="CE317" s="56"/>
      <c r="CF317" s="56"/>
      <c r="CG317" s="56"/>
      <c r="CH317" s="169">
        <f t="shared" si="388"/>
        <v>9999999999</v>
      </c>
      <c r="CI317" s="170">
        <f t="shared" si="389"/>
        <v>9999999999</v>
      </c>
      <c r="CJ317" s="171">
        <f t="shared" si="390"/>
        <v>9999999999</v>
      </c>
      <c r="CK317" s="172" t="str">
        <f t="shared" si="391"/>
        <v/>
      </c>
      <c r="CL317" s="173" t="str">
        <f t="shared" si="364"/>
        <v>x</v>
      </c>
      <c r="CN317" s="6" t="str">
        <f t="shared" si="392"/>
        <v/>
      </c>
      <c r="CO317" s="293" t="e">
        <f t="shared" ca="1" si="402"/>
        <v>#N/A</v>
      </c>
      <c r="CP317" s="6" t="e">
        <f t="shared" ca="1" si="393"/>
        <v>#N/A</v>
      </c>
      <c r="CQ317" s="61">
        <v>301</v>
      </c>
      <c r="CR317" s="6">
        <f t="shared" si="365"/>
        <v>0</v>
      </c>
      <c r="CS317" s="6">
        <f t="shared" si="366"/>
        <v>0</v>
      </c>
      <c r="CT317" s="56" t="str">
        <f t="shared" si="367"/>
        <v/>
      </c>
      <c r="CU317" s="76">
        <f t="shared" si="368"/>
        <v>0</v>
      </c>
      <c r="CV317" s="76">
        <f t="shared" si="369"/>
        <v>0</v>
      </c>
      <c r="CX317" s="6" t="str">
        <f t="shared" si="370"/>
        <v/>
      </c>
      <c r="CY317" s="6" t="str">
        <f t="shared" si="371"/>
        <v/>
      </c>
      <c r="CZ317" s="6" t="str">
        <f t="shared" si="372"/>
        <v/>
      </c>
      <c r="DG317" s="56" t="str">
        <f t="shared" si="373"/>
        <v/>
      </c>
      <c r="DH317" s="6">
        <f t="shared" si="374"/>
        <v>0</v>
      </c>
      <c r="DK317" s="6">
        <f t="shared" si="409"/>
        <v>0</v>
      </c>
      <c r="DL317" s="6" t="e">
        <f t="shared" si="410"/>
        <v>#N/A</v>
      </c>
      <c r="DN317" s="6" t="e">
        <f t="shared" si="408"/>
        <v>#N/A</v>
      </c>
      <c r="DP317" s="6" t="str">
        <f t="shared" si="375"/>
        <v/>
      </c>
      <c r="DQ317" s="293">
        <f t="shared" ca="1" si="404"/>
        <v>311</v>
      </c>
      <c r="DR317" s="6" t="str">
        <f t="shared" ca="1" si="394"/>
        <v>x</v>
      </c>
      <c r="DU317" s="293" t="e">
        <f t="shared" ca="1" si="395"/>
        <v>#N/A</v>
      </c>
      <c r="DV317" s="5"/>
      <c r="DW317" s="293" t="e">
        <f t="shared" ca="1" si="405"/>
        <v>#N/A</v>
      </c>
      <c r="DZ317" s="293" t="e">
        <f t="shared" ca="1" si="396"/>
        <v>#N/A</v>
      </c>
      <c r="EA317" s="293" t="e">
        <f t="shared" ca="1" si="397"/>
        <v>#N/A</v>
      </c>
      <c r="EB317" s="293" t="e">
        <f t="shared" ca="1" si="398"/>
        <v>#N/A</v>
      </c>
      <c r="EE317" s="6" t="str">
        <f t="shared" si="399"/>
        <v/>
      </c>
      <c r="EF317" s="293" t="e">
        <f t="shared" ca="1" si="400"/>
        <v>#N/A</v>
      </c>
      <c r="EG317" s="6" t="e">
        <f t="shared" ca="1" si="376"/>
        <v>#N/A</v>
      </c>
    </row>
    <row r="318" spans="1:137" x14ac:dyDescent="0.2">
      <c r="C318" s="75"/>
      <c r="D318" s="184" t="str">
        <f t="shared" si="339"/>
        <v/>
      </c>
      <c r="E318" s="649" t="str">
        <f t="shared" si="406"/>
        <v/>
      </c>
      <c r="F318" s="607" t="str">
        <f t="shared" si="338"/>
        <v>x</v>
      </c>
      <c r="G318" s="650"/>
      <c r="H318" s="651"/>
      <c r="I318" s="651"/>
      <c r="J318" s="651"/>
      <c r="K318" s="652"/>
      <c r="L318" s="889"/>
      <c r="M318" s="889"/>
      <c r="N318" s="653"/>
      <c r="O318" s="651"/>
      <c r="P318" s="651"/>
      <c r="Q318" s="654"/>
      <c r="R318" s="655"/>
      <c r="S318" s="607" t="str">
        <f t="shared" si="340"/>
        <v/>
      </c>
      <c r="T318" s="656" t="str">
        <f t="shared" si="341"/>
        <v/>
      </c>
      <c r="U318" s="656" t="str">
        <f t="shared" si="377"/>
        <v/>
      </c>
      <c r="V318" s="656" t="str">
        <f t="shared" si="342"/>
        <v/>
      </c>
      <c r="W318" s="719"/>
      <c r="X318" s="660"/>
      <c r="Y318" s="656" t="str">
        <f t="shared" si="407"/>
        <v/>
      </c>
      <c r="Z318" s="659"/>
      <c r="AA318" s="654"/>
      <c r="AB318" s="656" t="str">
        <f t="shared" si="343"/>
        <v/>
      </c>
      <c r="AC318" s="661" t="str">
        <f t="shared" si="378"/>
        <v/>
      </c>
      <c r="AE318" s="658" t="str">
        <f t="shared" si="344"/>
        <v/>
      </c>
      <c r="AF318" s="659"/>
      <c r="AT318" s="805" t="str">
        <f t="shared" si="403"/>
        <v/>
      </c>
      <c r="AU318" t="str">
        <f t="shared" si="379"/>
        <v/>
      </c>
      <c r="AV318" s="6" t="str">
        <f t="shared" si="345"/>
        <v/>
      </c>
      <c r="AW318" s="317" t="str">
        <f t="shared" si="346"/>
        <v/>
      </c>
      <c r="AX318" s="158" t="str">
        <f t="shared" si="347"/>
        <v/>
      </c>
      <c r="AY318" s="158" t="str">
        <f t="shared" si="348"/>
        <v/>
      </c>
      <c r="AZ318" s="309" t="str">
        <f t="shared" si="411"/>
        <v/>
      </c>
      <c r="BA318" s="318" t="str">
        <f t="shared" si="349"/>
        <v/>
      </c>
      <c r="BB318" s="473" t="str">
        <f t="shared" si="350"/>
        <v/>
      </c>
      <c r="BC318" s="80" t="str">
        <f t="shared" si="401"/>
        <v/>
      </c>
      <c r="BD318" s="56">
        <f t="shared" si="351"/>
        <v>1</v>
      </c>
      <c r="BF318" s="56" t="str">
        <f t="shared" si="352"/>
        <v/>
      </c>
      <c r="BG318" s="56" t="str">
        <f t="shared" si="353"/>
        <v/>
      </c>
      <c r="BH318" s="6" t="str">
        <f t="shared" si="354"/>
        <v/>
      </c>
      <c r="BK318" s="6" t="str">
        <f t="shared" si="355"/>
        <v/>
      </c>
      <c r="BL318" s="56">
        <f t="shared" si="380"/>
        <v>999999</v>
      </c>
      <c r="BM318" s="183">
        <f t="shared" si="381"/>
        <v>99999.00000159</v>
      </c>
      <c r="BN318" s="61">
        <v>302</v>
      </c>
      <c r="BO318" s="6">
        <f t="shared" si="356"/>
        <v>999999</v>
      </c>
      <c r="BP318" s="6">
        <f t="shared" si="357"/>
        <v>999999</v>
      </c>
      <c r="BQ318" s="6" t="str">
        <f t="shared" si="382"/>
        <v>x</v>
      </c>
      <c r="BR318" s="206">
        <f t="shared" si="358"/>
        <v>99999.00000159</v>
      </c>
      <c r="BS318" s="6">
        <f t="shared" si="359"/>
        <v>99999.00000159</v>
      </c>
      <c r="BT318" s="6" t="str">
        <f t="shared" si="383"/>
        <v>x</v>
      </c>
      <c r="BU318" s="6" t="str">
        <f t="shared" si="360"/>
        <v/>
      </c>
      <c r="BW318" s="82">
        <f t="shared" si="384"/>
        <v>9999999999</v>
      </c>
      <c r="BX318" s="80" t="str">
        <f t="shared" si="361"/>
        <v>x</v>
      </c>
      <c r="BY318" s="80" t="str">
        <f t="shared" si="362"/>
        <v/>
      </c>
      <c r="BZ318" s="56" t="str">
        <f t="shared" si="385"/>
        <v/>
      </c>
      <c r="CA318" s="56" t="str">
        <f t="shared" si="386"/>
        <v/>
      </c>
      <c r="CB318" s="88">
        <f t="shared" si="387"/>
        <v>0</v>
      </c>
      <c r="CC318" s="56" t="str">
        <f t="shared" si="363"/>
        <v/>
      </c>
      <c r="CD318" s="56"/>
      <c r="CE318" s="56"/>
      <c r="CF318" s="56"/>
      <c r="CG318" s="56"/>
      <c r="CH318" s="169">
        <f t="shared" si="388"/>
        <v>9999999999</v>
      </c>
      <c r="CI318" s="170">
        <f t="shared" si="389"/>
        <v>9999999999</v>
      </c>
      <c r="CJ318" s="171">
        <f t="shared" si="390"/>
        <v>9999999999</v>
      </c>
      <c r="CK318" s="172" t="str">
        <f t="shared" si="391"/>
        <v/>
      </c>
      <c r="CL318" s="173" t="str">
        <f t="shared" si="364"/>
        <v>x</v>
      </c>
      <c r="CN318" s="6" t="str">
        <f t="shared" si="392"/>
        <v/>
      </c>
      <c r="CO318" s="293" t="e">
        <f t="shared" ca="1" si="402"/>
        <v>#N/A</v>
      </c>
      <c r="CP318" s="6" t="e">
        <f t="shared" ca="1" si="393"/>
        <v>#N/A</v>
      </c>
      <c r="CQ318" s="61">
        <v>302</v>
      </c>
      <c r="CR318" s="6">
        <f t="shared" si="365"/>
        <v>0</v>
      </c>
      <c r="CS318" s="6">
        <f t="shared" si="366"/>
        <v>0</v>
      </c>
      <c r="CT318" s="56" t="str">
        <f t="shared" si="367"/>
        <v/>
      </c>
      <c r="CU318" s="76">
        <f t="shared" si="368"/>
        <v>0</v>
      </c>
      <c r="CV318" s="76">
        <f t="shared" si="369"/>
        <v>0</v>
      </c>
      <c r="CX318" s="6" t="str">
        <f t="shared" si="370"/>
        <v/>
      </c>
      <c r="CY318" s="6" t="str">
        <f t="shared" si="371"/>
        <v/>
      </c>
      <c r="CZ318" s="6" t="str">
        <f t="shared" si="372"/>
        <v/>
      </c>
      <c r="DG318" s="56" t="str">
        <f t="shared" si="373"/>
        <v/>
      </c>
      <c r="DH318" s="6">
        <f t="shared" si="374"/>
        <v>0</v>
      </c>
      <c r="DK318" s="6">
        <f t="shared" si="409"/>
        <v>0</v>
      </c>
      <c r="DL318" s="6" t="e">
        <f t="shared" si="410"/>
        <v>#N/A</v>
      </c>
      <c r="DN318" s="6" t="e">
        <f t="shared" si="408"/>
        <v>#N/A</v>
      </c>
      <c r="DP318" s="6" t="str">
        <f t="shared" si="375"/>
        <v/>
      </c>
      <c r="DQ318" s="293">
        <f t="shared" ca="1" si="404"/>
        <v>312</v>
      </c>
      <c r="DR318" s="6" t="str">
        <f t="shared" ca="1" si="394"/>
        <v>x</v>
      </c>
      <c r="DU318" s="293" t="e">
        <f t="shared" ca="1" si="395"/>
        <v>#N/A</v>
      </c>
      <c r="DV318" s="5"/>
      <c r="DW318" s="293" t="e">
        <f t="shared" ca="1" si="405"/>
        <v>#N/A</v>
      </c>
      <c r="DZ318" s="293" t="e">
        <f t="shared" ca="1" si="396"/>
        <v>#N/A</v>
      </c>
      <c r="EA318" s="293" t="e">
        <f t="shared" ca="1" si="397"/>
        <v>#N/A</v>
      </c>
      <c r="EB318" s="293" t="e">
        <f t="shared" ca="1" si="398"/>
        <v>#N/A</v>
      </c>
      <c r="EE318" s="6" t="str">
        <f t="shared" si="399"/>
        <v/>
      </c>
      <c r="EF318" s="293" t="e">
        <f t="shared" ca="1" si="400"/>
        <v>#N/A</v>
      </c>
      <c r="EG318" s="6" t="e">
        <f t="shared" ca="1" si="376"/>
        <v>#N/A</v>
      </c>
    </row>
    <row r="319" spans="1:137" x14ac:dyDescent="0.2">
      <c r="C319" s="75"/>
      <c r="D319" s="184" t="str">
        <f t="shared" si="339"/>
        <v/>
      </c>
      <c r="E319" s="649" t="str">
        <f t="shared" si="406"/>
        <v/>
      </c>
      <c r="F319" s="607" t="str">
        <f t="shared" si="338"/>
        <v>x</v>
      </c>
      <c r="G319" s="650"/>
      <c r="H319" s="651"/>
      <c r="I319" s="651"/>
      <c r="J319" s="651"/>
      <c r="K319" s="652"/>
      <c r="L319" s="889"/>
      <c r="M319" s="889"/>
      <c r="N319" s="653"/>
      <c r="O319" s="651"/>
      <c r="P319" s="651"/>
      <c r="Q319" s="654"/>
      <c r="R319" s="655"/>
      <c r="S319" s="607" t="str">
        <f t="shared" si="340"/>
        <v/>
      </c>
      <c r="T319" s="656" t="str">
        <f t="shared" si="341"/>
        <v/>
      </c>
      <c r="U319" s="656" t="str">
        <f t="shared" si="377"/>
        <v/>
      </c>
      <c r="V319" s="656" t="str">
        <f t="shared" si="342"/>
        <v/>
      </c>
      <c r="W319" s="719"/>
      <c r="X319" s="660"/>
      <c r="Y319" s="656" t="str">
        <f t="shared" si="407"/>
        <v/>
      </c>
      <c r="Z319" s="659"/>
      <c r="AA319" s="654"/>
      <c r="AB319" s="656" t="str">
        <f t="shared" si="343"/>
        <v/>
      </c>
      <c r="AC319" s="661" t="str">
        <f t="shared" si="378"/>
        <v/>
      </c>
      <c r="AE319" s="658" t="str">
        <f t="shared" si="344"/>
        <v/>
      </c>
      <c r="AF319" s="659"/>
      <c r="AT319" s="805" t="str">
        <f t="shared" si="403"/>
        <v/>
      </c>
      <c r="AU319" t="str">
        <f t="shared" si="379"/>
        <v/>
      </c>
      <c r="AV319" s="6" t="str">
        <f t="shared" si="345"/>
        <v/>
      </c>
      <c r="AW319" s="317" t="str">
        <f t="shared" si="346"/>
        <v/>
      </c>
      <c r="AX319" s="158" t="str">
        <f t="shared" si="347"/>
        <v/>
      </c>
      <c r="AY319" s="158" t="str">
        <f t="shared" si="348"/>
        <v/>
      </c>
      <c r="AZ319" s="309" t="str">
        <f t="shared" si="411"/>
        <v/>
      </c>
      <c r="BA319" s="318" t="str">
        <f t="shared" si="349"/>
        <v/>
      </c>
      <c r="BB319" s="473" t="str">
        <f t="shared" si="350"/>
        <v/>
      </c>
      <c r="BC319" s="80" t="str">
        <f t="shared" si="401"/>
        <v/>
      </c>
      <c r="BD319" s="56">
        <f t="shared" si="351"/>
        <v>1</v>
      </c>
      <c r="BF319" s="56" t="str">
        <f t="shared" si="352"/>
        <v/>
      </c>
      <c r="BG319" s="56" t="str">
        <f t="shared" si="353"/>
        <v/>
      </c>
      <c r="BH319" s="6" t="str">
        <f t="shared" si="354"/>
        <v/>
      </c>
      <c r="BK319" s="6" t="str">
        <f t="shared" si="355"/>
        <v/>
      </c>
      <c r="BL319" s="56">
        <f t="shared" si="380"/>
        <v>999999</v>
      </c>
      <c r="BM319" s="183">
        <f t="shared" si="381"/>
        <v>99999.000001595006</v>
      </c>
      <c r="BN319" s="61">
        <v>303</v>
      </c>
      <c r="BO319" s="6">
        <f t="shared" si="356"/>
        <v>999999</v>
      </c>
      <c r="BP319" s="6">
        <f t="shared" si="357"/>
        <v>999999</v>
      </c>
      <c r="BQ319" s="6" t="str">
        <f t="shared" si="382"/>
        <v>x</v>
      </c>
      <c r="BR319" s="206">
        <f t="shared" si="358"/>
        <v>99999.000001595006</v>
      </c>
      <c r="BS319" s="6">
        <f t="shared" si="359"/>
        <v>99999.000001595006</v>
      </c>
      <c r="BT319" s="6" t="str">
        <f t="shared" si="383"/>
        <v>x</v>
      </c>
      <c r="BU319" s="6" t="str">
        <f t="shared" si="360"/>
        <v/>
      </c>
      <c r="BW319" s="82">
        <f t="shared" si="384"/>
        <v>9999999999</v>
      </c>
      <c r="BX319" s="80" t="str">
        <f t="shared" si="361"/>
        <v>x</v>
      </c>
      <c r="BY319" s="80" t="str">
        <f t="shared" si="362"/>
        <v/>
      </c>
      <c r="BZ319" s="56" t="str">
        <f t="shared" si="385"/>
        <v/>
      </c>
      <c r="CA319" s="56" t="str">
        <f t="shared" si="386"/>
        <v/>
      </c>
      <c r="CB319" s="88">
        <f t="shared" si="387"/>
        <v>0</v>
      </c>
      <c r="CC319" s="56" t="str">
        <f t="shared" si="363"/>
        <v/>
      </c>
      <c r="CD319" s="56"/>
      <c r="CE319" s="56"/>
      <c r="CF319" s="56"/>
      <c r="CG319" s="56"/>
      <c r="CH319" s="169">
        <f t="shared" si="388"/>
        <v>9999999999</v>
      </c>
      <c r="CI319" s="170">
        <f t="shared" si="389"/>
        <v>9999999999</v>
      </c>
      <c r="CJ319" s="171">
        <f t="shared" si="390"/>
        <v>9999999999</v>
      </c>
      <c r="CK319" s="172" t="str">
        <f t="shared" si="391"/>
        <v/>
      </c>
      <c r="CL319" s="173" t="str">
        <f t="shared" si="364"/>
        <v>x</v>
      </c>
      <c r="CN319" s="6" t="str">
        <f t="shared" si="392"/>
        <v/>
      </c>
      <c r="CO319" s="293" t="e">
        <f t="shared" ca="1" si="402"/>
        <v>#N/A</v>
      </c>
      <c r="CP319" s="6" t="e">
        <f t="shared" ca="1" si="393"/>
        <v>#N/A</v>
      </c>
      <c r="CQ319" s="61">
        <v>303</v>
      </c>
      <c r="CR319" s="6">
        <f t="shared" si="365"/>
        <v>0</v>
      </c>
      <c r="CS319" s="6">
        <f t="shared" si="366"/>
        <v>0</v>
      </c>
      <c r="CT319" s="56" t="str">
        <f t="shared" si="367"/>
        <v/>
      </c>
      <c r="CU319" s="76">
        <f t="shared" si="368"/>
        <v>0</v>
      </c>
      <c r="CV319" s="76">
        <f t="shared" si="369"/>
        <v>0</v>
      </c>
      <c r="CX319" s="6" t="str">
        <f t="shared" si="370"/>
        <v/>
      </c>
      <c r="CY319" s="6" t="str">
        <f t="shared" si="371"/>
        <v/>
      </c>
      <c r="CZ319" s="6" t="str">
        <f t="shared" si="372"/>
        <v/>
      </c>
      <c r="DG319" s="56" t="str">
        <f t="shared" si="373"/>
        <v/>
      </c>
      <c r="DH319" s="6">
        <f t="shared" si="374"/>
        <v>0</v>
      </c>
      <c r="DK319" s="6">
        <f t="shared" si="409"/>
        <v>0</v>
      </c>
      <c r="DL319" s="6" t="e">
        <f t="shared" si="410"/>
        <v>#N/A</v>
      </c>
      <c r="DN319" s="6" t="e">
        <f t="shared" si="408"/>
        <v>#N/A</v>
      </c>
      <c r="DP319" s="6" t="str">
        <f t="shared" si="375"/>
        <v/>
      </c>
      <c r="DQ319" s="293">
        <f t="shared" ca="1" si="404"/>
        <v>313</v>
      </c>
      <c r="DR319" s="6" t="str">
        <f t="shared" ca="1" si="394"/>
        <v>x</v>
      </c>
      <c r="DU319" s="293" t="e">
        <f t="shared" ca="1" si="395"/>
        <v>#N/A</v>
      </c>
      <c r="DV319" s="5"/>
      <c r="DW319" s="293" t="e">
        <f t="shared" ca="1" si="405"/>
        <v>#N/A</v>
      </c>
      <c r="DZ319" s="293" t="e">
        <f t="shared" ca="1" si="396"/>
        <v>#N/A</v>
      </c>
      <c r="EA319" s="293" t="e">
        <f t="shared" ca="1" si="397"/>
        <v>#N/A</v>
      </c>
      <c r="EB319" s="293" t="e">
        <f t="shared" ca="1" si="398"/>
        <v>#N/A</v>
      </c>
      <c r="EE319" s="6" t="str">
        <f t="shared" si="399"/>
        <v/>
      </c>
      <c r="EF319" s="293" t="e">
        <f t="shared" ca="1" si="400"/>
        <v>#N/A</v>
      </c>
      <c r="EG319" s="6" t="e">
        <f t="shared" ca="1" si="376"/>
        <v>#N/A</v>
      </c>
    </row>
    <row r="320" spans="1:137" x14ac:dyDescent="0.2">
      <c r="C320" s="75"/>
      <c r="D320" s="184" t="str">
        <f t="shared" si="339"/>
        <v/>
      </c>
      <c r="E320" s="649" t="str">
        <f t="shared" si="406"/>
        <v/>
      </c>
      <c r="F320" s="607" t="str">
        <f t="shared" si="338"/>
        <v>x</v>
      </c>
      <c r="G320" s="650"/>
      <c r="H320" s="651"/>
      <c r="I320" s="651"/>
      <c r="J320" s="651"/>
      <c r="K320" s="652"/>
      <c r="L320" s="889"/>
      <c r="M320" s="889"/>
      <c r="N320" s="653"/>
      <c r="O320" s="651"/>
      <c r="P320" s="651"/>
      <c r="Q320" s="654"/>
      <c r="R320" s="655"/>
      <c r="S320" s="607" t="str">
        <f t="shared" si="340"/>
        <v/>
      </c>
      <c r="T320" s="656" t="str">
        <f t="shared" si="341"/>
        <v/>
      </c>
      <c r="U320" s="656" t="str">
        <f t="shared" si="377"/>
        <v/>
      </c>
      <c r="V320" s="656" t="str">
        <f t="shared" si="342"/>
        <v/>
      </c>
      <c r="W320" s="719"/>
      <c r="X320" s="660"/>
      <c r="Y320" s="656" t="str">
        <f t="shared" si="407"/>
        <v/>
      </c>
      <c r="Z320" s="659"/>
      <c r="AA320" s="654"/>
      <c r="AB320" s="656" t="str">
        <f t="shared" si="343"/>
        <v/>
      </c>
      <c r="AC320" s="661" t="str">
        <f t="shared" si="378"/>
        <v/>
      </c>
      <c r="AE320" s="658" t="str">
        <f t="shared" si="344"/>
        <v/>
      </c>
      <c r="AF320" s="659"/>
      <c r="AT320" s="805" t="str">
        <f t="shared" si="403"/>
        <v/>
      </c>
      <c r="AU320" t="str">
        <f t="shared" si="379"/>
        <v/>
      </c>
      <c r="AV320" s="6" t="str">
        <f t="shared" si="345"/>
        <v/>
      </c>
      <c r="AW320" s="317" t="str">
        <f t="shared" si="346"/>
        <v/>
      </c>
      <c r="AX320" s="158" t="str">
        <f t="shared" si="347"/>
        <v/>
      </c>
      <c r="AY320" s="158" t="str">
        <f t="shared" si="348"/>
        <v/>
      </c>
      <c r="AZ320" s="309" t="str">
        <f t="shared" si="411"/>
        <v/>
      </c>
      <c r="BA320" s="318" t="str">
        <f t="shared" si="349"/>
        <v/>
      </c>
      <c r="BB320" s="473" t="str">
        <f t="shared" si="350"/>
        <v/>
      </c>
      <c r="BC320" s="80" t="str">
        <f t="shared" si="401"/>
        <v/>
      </c>
      <c r="BD320" s="56">
        <f t="shared" si="351"/>
        <v>1</v>
      </c>
      <c r="BF320" s="56" t="str">
        <f t="shared" si="352"/>
        <v/>
      </c>
      <c r="BG320" s="56" t="str">
        <f t="shared" si="353"/>
        <v/>
      </c>
      <c r="BH320" s="6" t="str">
        <f t="shared" si="354"/>
        <v/>
      </c>
      <c r="BK320" s="6" t="str">
        <f t="shared" si="355"/>
        <v/>
      </c>
      <c r="BL320" s="56">
        <f t="shared" si="380"/>
        <v>999999</v>
      </c>
      <c r="BM320" s="183">
        <f t="shared" si="381"/>
        <v>99999.000001599998</v>
      </c>
      <c r="BN320" s="61">
        <v>304</v>
      </c>
      <c r="BO320" s="6">
        <f t="shared" si="356"/>
        <v>999999</v>
      </c>
      <c r="BP320" s="6">
        <f t="shared" si="357"/>
        <v>999999</v>
      </c>
      <c r="BQ320" s="6" t="str">
        <f t="shared" si="382"/>
        <v>x</v>
      </c>
      <c r="BR320" s="206">
        <f t="shared" si="358"/>
        <v>99999.000001599998</v>
      </c>
      <c r="BS320" s="6">
        <f t="shared" si="359"/>
        <v>99999.000001599998</v>
      </c>
      <c r="BT320" s="6" t="str">
        <f t="shared" si="383"/>
        <v>x</v>
      </c>
      <c r="BU320" s="6" t="str">
        <f t="shared" si="360"/>
        <v/>
      </c>
      <c r="BW320" s="82">
        <f t="shared" si="384"/>
        <v>9999999999</v>
      </c>
      <c r="BX320" s="80" t="str">
        <f t="shared" si="361"/>
        <v>x</v>
      </c>
      <c r="BY320" s="80" t="str">
        <f t="shared" si="362"/>
        <v/>
      </c>
      <c r="BZ320" s="56" t="str">
        <f t="shared" si="385"/>
        <v/>
      </c>
      <c r="CA320" s="56" t="str">
        <f t="shared" si="386"/>
        <v/>
      </c>
      <c r="CB320" s="88">
        <f t="shared" si="387"/>
        <v>0</v>
      </c>
      <c r="CC320" s="56" t="str">
        <f t="shared" si="363"/>
        <v/>
      </c>
      <c r="CD320" s="56"/>
      <c r="CE320" s="56"/>
      <c r="CF320" s="56"/>
      <c r="CG320" s="56"/>
      <c r="CH320" s="169">
        <f t="shared" si="388"/>
        <v>9999999999</v>
      </c>
      <c r="CI320" s="170">
        <f t="shared" si="389"/>
        <v>9999999999</v>
      </c>
      <c r="CJ320" s="171">
        <f t="shared" si="390"/>
        <v>9999999999</v>
      </c>
      <c r="CK320" s="172" t="str">
        <f t="shared" si="391"/>
        <v/>
      </c>
      <c r="CL320" s="173" t="str">
        <f t="shared" si="364"/>
        <v>x</v>
      </c>
      <c r="CN320" s="6" t="str">
        <f t="shared" si="392"/>
        <v/>
      </c>
      <c r="CO320" s="293" t="e">
        <f t="shared" ca="1" si="402"/>
        <v>#N/A</v>
      </c>
      <c r="CP320" s="6" t="e">
        <f t="shared" ca="1" si="393"/>
        <v>#N/A</v>
      </c>
      <c r="CQ320" s="61">
        <v>304</v>
      </c>
      <c r="CR320" s="6">
        <f t="shared" si="365"/>
        <v>0</v>
      </c>
      <c r="CS320" s="6">
        <f t="shared" si="366"/>
        <v>0</v>
      </c>
      <c r="CT320" s="56" t="str">
        <f t="shared" si="367"/>
        <v/>
      </c>
      <c r="CU320" s="76">
        <f t="shared" si="368"/>
        <v>0</v>
      </c>
      <c r="CV320" s="76">
        <f t="shared" si="369"/>
        <v>0</v>
      </c>
      <c r="CX320" s="6" t="str">
        <f t="shared" si="370"/>
        <v/>
      </c>
      <c r="CY320" s="6" t="str">
        <f t="shared" si="371"/>
        <v/>
      </c>
      <c r="CZ320" s="6" t="str">
        <f t="shared" si="372"/>
        <v/>
      </c>
      <c r="DG320" s="56" t="str">
        <f t="shared" si="373"/>
        <v/>
      </c>
      <c r="DH320" s="6">
        <f t="shared" si="374"/>
        <v>0</v>
      </c>
      <c r="DK320" s="6">
        <f t="shared" si="409"/>
        <v>0</v>
      </c>
      <c r="DL320" s="6" t="e">
        <f t="shared" si="410"/>
        <v>#N/A</v>
      </c>
      <c r="DN320" s="6" t="e">
        <f t="shared" si="408"/>
        <v>#N/A</v>
      </c>
      <c r="DP320" s="6" t="str">
        <f t="shared" si="375"/>
        <v/>
      </c>
      <c r="DQ320" s="293">
        <f t="shared" ca="1" si="404"/>
        <v>314</v>
      </c>
      <c r="DR320" s="6" t="str">
        <f t="shared" ca="1" si="394"/>
        <v>x</v>
      </c>
      <c r="DU320" s="293" t="e">
        <f t="shared" ca="1" si="395"/>
        <v>#N/A</v>
      </c>
      <c r="DV320" s="5"/>
      <c r="DW320" s="293" t="e">
        <f t="shared" ca="1" si="405"/>
        <v>#N/A</v>
      </c>
      <c r="DZ320" s="293" t="e">
        <f t="shared" ca="1" si="396"/>
        <v>#N/A</v>
      </c>
      <c r="EA320" s="293" t="e">
        <f t="shared" ca="1" si="397"/>
        <v>#N/A</v>
      </c>
      <c r="EB320" s="293" t="e">
        <f t="shared" ca="1" si="398"/>
        <v>#N/A</v>
      </c>
      <c r="EE320" s="6" t="str">
        <f t="shared" si="399"/>
        <v/>
      </c>
      <c r="EF320" s="293" t="e">
        <f t="shared" ca="1" si="400"/>
        <v>#N/A</v>
      </c>
      <c r="EG320" s="6" t="e">
        <f t="shared" ca="1" si="376"/>
        <v>#N/A</v>
      </c>
    </row>
    <row r="321" spans="3:137" x14ac:dyDescent="0.2">
      <c r="C321" s="75"/>
      <c r="D321" s="184" t="str">
        <f t="shared" si="339"/>
        <v/>
      </c>
      <c r="E321" s="649" t="str">
        <f t="shared" si="406"/>
        <v/>
      </c>
      <c r="F321" s="607" t="str">
        <f t="shared" si="338"/>
        <v>x</v>
      </c>
      <c r="G321" s="650"/>
      <c r="H321" s="651"/>
      <c r="I321" s="651"/>
      <c r="J321" s="651"/>
      <c r="K321" s="652"/>
      <c r="L321" s="889"/>
      <c r="M321" s="889"/>
      <c r="N321" s="653"/>
      <c r="O321" s="651"/>
      <c r="P321" s="651"/>
      <c r="Q321" s="654"/>
      <c r="R321" s="655"/>
      <c r="S321" s="607" t="str">
        <f t="shared" si="340"/>
        <v/>
      </c>
      <c r="T321" s="656" t="str">
        <f t="shared" si="341"/>
        <v/>
      </c>
      <c r="U321" s="656" t="str">
        <f t="shared" si="377"/>
        <v/>
      </c>
      <c r="V321" s="656" t="str">
        <f t="shared" si="342"/>
        <v/>
      </c>
      <c r="W321" s="719"/>
      <c r="X321" s="660"/>
      <c r="Y321" s="656" t="str">
        <f t="shared" si="407"/>
        <v/>
      </c>
      <c r="Z321" s="659"/>
      <c r="AA321" s="654"/>
      <c r="AB321" s="656" t="str">
        <f t="shared" si="343"/>
        <v/>
      </c>
      <c r="AC321" s="661" t="str">
        <f t="shared" si="378"/>
        <v/>
      </c>
      <c r="AE321" s="658" t="str">
        <f t="shared" si="344"/>
        <v/>
      </c>
      <c r="AF321" s="659"/>
      <c r="AT321" s="805" t="str">
        <f t="shared" si="403"/>
        <v/>
      </c>
      <c r="AU321" t="str">
        <f t="shared" si="379"/>
        <v/>
      </c>
      <c r="AV321" s="6" t="str">
        <f t="shared" si="345"/>
        <v/>
      </c>
      <c r="AW321" s="317" t="str">
        <f t="shared" si="346"/>
        <v/>
      </c>
      <c r="AX321" s="158" t="str">
        <f t="shared" si="347"/>
        <v/>
      </c>
      <c r="AY321" s="158" t="str">
        <f t="shared" si="348"/>
        <v/>
      </c>
      <c r="AZ321" s="309" t="str">
        <f t="shared" si="411"/>
        <v/>
      </c>
      <c r="BA321" s="318" t="str">
        <f t="shared" si="349"/>
        <v/>
      </c>
      <c r="BB321" s="473" t="str">
        <f t="shared" si="350"/>
        <v/>
      </c>
      <c r="BC321" s="80" t="str">
        <f t="shared" si="401"/>
        <v/>
      </c>
      <c r="BD321" s="56">
        <f t="shared" si="351"/>
        <v>1</v>
      </c>
      <c r="BF321" s="56" t="str">
        <f t="shared" si="352"/>
        <v/>
      </c>
      <c r="BG321" s="56" t="str">
        <f t="shared" si="353"/>
        <v/>
      </c>
      <c r="BH321" s="6" t="str">
        <f t="shared" si="354"/>
        <v/>
      </c>
      <c r="BK321" s="6" t="str">
        <f t="shared" si="355"/>
        <v/>
      </c>
      <c r="BL321" s="56">
        <f t="shared" si="380"/>
        <v>999999</v>
      </c>
      <c r="BM321" s="183">
        <f t="shared" si="381"/>
        <v>99999.000001605003</v>
      </c>
      <c r="BN321" s="61">
        <v>305</v>
      </c>
      <c r="BO321" s="6">
        <f t="shared" si="356"/>
        <v>999999</v>
      </c>
      <c r="BP321" s="6">
        <f t="shared" si="357"/>
        <v>999999</v>
      </c>
      <c r="BQ321" s="6" t="str">
        <f t="shared" si="382"/>
        <v>x</v>
      </c>
      <c r="BR321" s="206">
        <f t="shared" si="358"/>
        <v>99999.000001605003</v>
      </c>
      <c r="BS321" s="6">
        <f t="shared" si="359"/>
        <v>99999.000001605003</v>
      </c>
      <c r="BT321" s="6" t="str">
        <f t="shared" si="383"/>
        <v>x</v>
      </c>
      <c r="BU321" s="6" t="str">
        <f t="shared" si="360"/>
        <v/>
      </c>
      <c r="BW321" s="82">
        <f t="shared" si="384"/>
        <v>9999999999</v>
      </c>
      <c r="BX321" s="80" t="str">
        <f t="shared" si="361"/>
        <v>x</v>
      </c>
      <c r="BY321" s="80" t="str">
        <f t="shared" si="362"/>
        <v/>
      </c>
      <c r="BZ321" s="56" t="str">
        <f t="shared" si="385"/>
        <v/>
      </c>
      <c r="CA321" s="56" t="str">
        <f t="shared" si="386"/>
        <v/>
      </c>
      <c r="CB321" s="88">
        <f t="shared" si="387"/>
        <v>0</v>
      </c>
      <c r="CC321" s="56" t="str">
        <f t="shared" si="363"/>
        <v/>
      </c>
      <c r="CD321" s="56"/>
      <c r="CE321" s="56"/>
      <c r="CF321" s="56"/>
      <c r="CG321" s="56"/>
      <c r="CH321" s="169">
        <f t="shared" si="388"/>
        <v>9999999999</v>
      </c>
      <c r="CI321" s="170">
        <f t="shared" si="389"/>
        <v>9999999999</v>
      </c>
      <c r="CJ321" s="171">
        <f t="shared" si="390"/>
        <v>9999999999</v>
      </c>
      <c r="CK321" s="172" t="str">
        <f t="shared" si="391"/>
        <v/>
      </c>
      <c r="CL321" s="173" t="str">
        <f t="shared" si="364"/>
        <v>x</v>
      </c>
      <c r="CN321" s="6" t="str">
        <f t="shared" si="392"/>
        <v/>
      </c>
      <c r="CO321" s="293" t="e">
        <f t="shared" ca="1" si="402"/>
        <v>#N/A</v>
      </c>
      <c r="CP321" s="6" t="e">
        <f t="shared" ca="1" si="393"/>
        <v>#N/A</v>
      </c>
      <c r="CQ321" s="61">
        <v>305</v>
      </c>
      <c r="CR321" s="6">
        <f t="shared" si="365"/>
        <v>0</v>
      </c>
      <c r="CS321" s="6">
        <f t="shared" si="366"/>
        <v>0</v>
      </c>
      <c r="CT321" s="56" t="str">
        <f t="shared" si="367"/>
        <v/>
      </c>
      <c r="CU321" s="76">
        <f t="shared" si="368"/>
        <v>0</v>
      </c>
      <c r="CV321" s="76">
        <f t="shared" si="369"/>
        <v>0</v>
      </c>
      <c r="CX321" s="6" t="str">
        <f t="shared" si="370"/>
        <v/>
      </c>
      <c r="CY321" s="6" t="str">
        <f t="shared" si="371"/>
        <v/>
      </c>
      <c r="CZ321" s="6" t="str">
        <f t="shared" si="372"/>
        <v/>
      </c>
      <c r="DG321" s="56" t="str">
        <f t="shared" si="373"/>
        <v/>
      </c>
      <c r="DH321" s="6">
        <f t="shared" si="374"/>
        <v>0</v>
      </c>
      <c r="DK321" s="6">
        <f t="shared" si="409"/>
        <v>0</v>
      </c>
      <c r="DL321" s="6" t="e">
        <f t="shared" si="410"/>
        <v>#N/A</v>
      </c>
      <c r="DN321" s="6" t="e">
        <f t="shared" si="408"/>
        <v>#N/A</v>
      </c>
      <c r="DP321" s="6" t="str">
        <f t="shared" si="375"/>
        <v/>
      </c>
      <c r="DQ321" s="293">
        <f t="shared" ca="1" si="404"/>
        <v>315</v>
      </c>
      <c r="DR321" s="6" t="str">
        <f t="shared" ca="1" si="394"/>
        <v>x</v>
      </c>
      <c r="DU321" s="293" t="e">
        <f t="shared" ca="1" si="395"/>
        <v>#N/A</v>
      </c>
      <c r="DV321" s="5"/>
      <c r="DW321" s="293" t="e">
        <f t="shared" ca="1" si="405"/>
        <v>#N/A</v>
      </c>
      <c r="DZ321" s="293" t="e">
        <f t="shared" ca="1" si="396"/>
        <v>#N/A</v>
      </c>
      <c r="EA321" s="293" t="e">
        <f t="shared" ca="1" si="397"/>
        <v>#N/A</v>
      </c>
      <c r="EB321" s="293" t="e">
        <f t="shared" ca="1" si="398"/>
        <v>#N/A</v>
      </c>
      <c r="EE321" s="6" t="str">
        <f t="shared" si="399"/>
        <v/>
      </c>
      <c r="EF321" s="293" t="e">
        <f t="shared" ca="1" si="400"/>
        <v>#N/A</v>
      </c>
      <c r="EG321" s="6" t="e">
        <f t="shared" ca="1" si="376"/>
        <v>#N/A</v>
      </c>
    </row>
    <row r="322" spans="3:137" x14ac:dyDescent="0.2">
      <c r="C322" s="75"/>
      <c r="D322" s="184" t="str">
        <f t="shared" si="339"/>
        <v/>
      </c>
      <c r="E322" s="649" t="str">
        <f t="shared" si="406"/>
        <v/>
      </c>
      <c r="F322" s="607" t="str">
        <f t="shared" si="338"/>
        <v>x</v>
      </c>
      <c r="G322" s="650"/>
      <c r="H322" s="651"/>
      <c r="I322" s="651"/>
      <c r="J322" s="651"/>
      <c r="K322" s="652"/>
      <c r="L322" s="889"/>
      <c r="M322" s="889"/>
      <c r="N322" s="653"/>
      <c r="O322" s="651"/>
      <c r="P322" s="651"/>
      <c r="Q322" s="654"/>
      <c r="R322" s="655"/>
      <c r="S322" s="607" t="str">
        <f t="shared" si="340"/>
        <v/>
      </c>
      <c r="T322" s="656" t="str">
        <f t="shared" si="341"/>
        <v/>
      </c>
      <c r="U322" s="656" t="str">
        <f t="shared" si="377"/>
        <v/>
      </c>
      <c r="V322" s="656" t="str">
        <f t="shared" si="342"/>
        <v/>
      </c>
      <c r="W322" s="719"/>
      <c r="X322" s="660"/>
      <c r="Y322" s="656" t="str">
        <f t="shared" si="407"/>
        <v/>
      </c>
      <c r="Z322" s="659"/>
      <c r="AA322" s="654"/>
      <c r="AB322" s="656" t="str">
        <f t="shared" si="343"/>
        <v/>
      </c>
      <c r="AC322" s="661" t="str">
        <f t="shared" si="378"/>
        <v/>
      </c>
      <c r="AE322" s="658" t="str">
        <f t="shared" si="344"/>
        <v/>
      </c>
      <c r="AF322" s="659"/>
      <c r="AT322" s="805" t="str">
        <f t="shared" si="403"/>
        <v/>
      </c>
      <c r="AU322" t="str">
        <f t="shared" si="379"/>
        <v/>
      </c>
      <c r="AV322" s="6" t="str">
        <f t="shared" si="345"/>
        <v/>
      </c>
      <c r="AW322" s="317" t="str">
        <f t="shared" si="346"/>
        <v/>
      </c>
      <c r="AX322" s="158" t="str">
        <f t="shared" si="347"/>
        <v/>
      </c>
      <c r="AY322" s="158" t="str">
        <f t="shared" si="348"/>
        <v/>
      </c>
      <c r="AZ322" s="309" t="str">
        <f t="shared" si="411"/>
        <v/>
      </c>
      <c r="BA322" s="318" t="str">
        <f t="shared" si="349"/>
        <v/>
      </c>
      <c r="BB322" s="473" t="str">
        <f t="shared" si="350"/>
        <v/>
      </c>
      <c r="BC322" s="80" t="str">
        <f t="shared" si="401"/>
        <v/>
      </c>
      <c r="BD322" s="56">
        <f t="shared" si="351"/>
        <v>1</v>
      </c>
      <c r="BF322" s="56" t="str">
        <f t="shared" si="352"/>
        <v/>
      </c>
      <c r="BG322" s="56" t="str">
        <f t="shared" si="353"/>
        <v/>
      </c>
      <c r="BH322" s="6" t="str">
        <f t="shared" si="354"/>
        <v/>
      </c>
      <c r="BK322" s="6" t="str">
        <f t="shared" si="355"/>
        <v/>
      </c>
      <c r="BL322" s="56">
        <f t="shared" si="380"/>
        <v>999999</v>
      </c>
      <c r="BM322" s="183">
        <f t="shared" si="381"/>
        <v>99999.000001609995</v>
      </c>
      <c r="BN322" s="61">
        <v>306</v>
      </c>
      <c r="BO322" s="6">
        <f t="shared" si="356"/>
        <v>999999</v>
      </c>
      <c r="BP322" s="6">
        <f t="shared" si="357"/>
        <v>999999</v>
      </c>
      <c r="BQ322" s="6" t="str">
        <f t="shared" si="382"/>
        <v>x</v>
      </c>
      <c r="BR322" s="206">
        <f t="shared" si="358"/>
        <v>99999.000001609995</v>
      </c>
      <c r="BS322" s="6">
        <f t="shared" si="359"/>
        <v>99999.000001609995</v>
      </c>
      <c r="BT322" s="6" t="str">
        <f t="shared" si="383"/>
        <v>x</v>
      </c>
      <c r="BU322" s="6" t="str">
        <f t="shared" si="360"/>
        <v/>
      </c>
      <c r="BW322" s="82">
        <f t="shared" si="384"/>
        <v>9999999999</v>
      </c>
      <c r="BX322" s="80" t="str">
        <f t="shared" si="361"/>
        <v>x</v>
      </c>
      <c r="BY322" s="80" t="str">
        <f t="shared" si="362"/>
        <v/>
      </c>
      <c r="BZ322" s="56" t="str">
        <f t="shared" si="385"/>
        <v/>
      </c>
      <c r="CA322" s="56" t="str">
        <f t="shared" si="386"/>
        <v/>
      </c>
      <c r="CB322" s="88">
        <f t="shared" si="387"/>
        <v>0</v>
      </c>
      <c r="CC322" s="56" t="str">
        <f t="shared" si="363"/>
        <v/>
      </c>
      <c r="CD322" s="56"/>
      <c r="CE322" s="56"/>
      <c r="CF322" s="56"/>
      <c r="CG322" s="56"/>
      <c r="CH322" s="169">
        <f t="shared" si="388"/>
        <v>9999999999</v>
      </c>
      <c r="CI322" s="170">
        <f t="shared" si="389"/>
        <v>9999999999</v>
      </c>
      <c r="CJ322" s="171">
        <f t="shared" si="390"/>
        <v>9999999999</v>
      </c>
      <c r="CK322" s="172" t="str">
        <f t="shared" si="391"/>
        <v/>
      </c>
      <c r="CL322" s="173" t="str">
        <f t="shared" si="364"/>
        <v>x</v>
      </c>
      <c r="CN322" s="6" t="str">
        <f t="shared" si="392"/>
        <v/>
      </c>
      <c r="CO322" s="293" t="e">
        <f t="shared" ca="1" si="402"/>
        <v>#N/A</v>
      </c>
      <c r="CP322" s="6" t="e">
        <f t="shared" ca="1" si="393"/>
        <v>#N/A</v>
      </c>
      <c r="CQ322" s="61">
        <v>306</v>
      </c>
      <c r="CR322" s="6">
        <f t="shared" si="365"/>
        <v>0</v>
      </c>
      <c r="CS322" s="6">
        <f t="shared" si="366"/>
        <v>0</v>
      </c>
      <c r="CT322" s="56" t="str">
        <f t="shared" si="367"/>
        <v/>
      </c>
      <c r="CU322" s="76">
        <f t="shared" si="368"/>
        <v>0</v>
      </c>
      <c r="CV322" s="76">
        <f t="shared" si="369"/>
        <v>0</v>
      </c>
      <c r="CX322" s="6" t="str">
        <f t="shared" si="370"/>
        <v/>
      </c>
      <c r="CY322" s="6" t="str">
        <f t="shared" si="371"/>
        <v/>
      </c>
      <c r="CZ322" s="6" t="str">
        <f t="shared" si="372"/>
        <v/>
      </c>
      <c r="DG322" s="56" t="str">
        <f t="shared" si="373"/>
        <v/>
      </c>
      <c r="DH322" s="6">
        <f t="shared" si="374"/>
        <v>0</v>
      </c>
      <c r="DK322" s="6">
        <f t="shared" si="409"/>
        <v>0</v>
      </c>
      <c r="DL322" s="6" t="e">
        <f t="shared" si="410"/>
        <v>#N/A</v>
      </c>
      <c r="DN322" s="6" t="e">
        <f t="shared" si="408"/>
        <v>#N/A</v>
      </c>
      <c r="DP322" s="6" t="str">
        <f t="shared" si="375"/>
        <v/>
      </c>
      <c r="DQ322" s="293">
        <f t="shared" ca="1" si="404"/>
        <v>316</v>
      </c>
      <c r="DR322" s="6" t="str">
        <f t="shared" ca="1" si="394"/>
        <v>x</v>
      </c>
      <c r="DU322" s="293" t="e">
        <f t="shared" ca="1" si="395"/>
        <v>#N/A</v>
      </c>
      <c r="DV322" s="5"/>
      <c r="DW322" s="293" t="e">
        <f t="shared" ca="1" si="405"/>
        <v>#N/A</v>
      </c>
      <c r="DZ322" s="293" t="e">
        <f t="shared" ca="1" si="396"/>
        <v>#N/A</v>
      </c>
      <c r="EA322" s="293" t="e">
        <f t="shared" ca="1" si="397"/>
        <v>#N/A</v>
      </c>
      <c r="EB322" s="293" t="e">
        <f t="shared" ca="1" si="398"/>
        <v>#N/A</v>
      </c>
      <c r="EE322" s="6" t="str">
        <f t="shared" si="399"/>
        <v/>
      </c>
      <c r="EF322" s="293" t="e">
        <f t="shared" ca="1" si="400"/>
        <v>#N/A</v>
      </c>
      <c r="EG322" s="6" t="e">
        <f t="shared" ca="1" si="376"/>
        <v>#N/A</v>
      </c>
    </row>
    <row r="323" spans="3:137" x14ac:dyDescent="0.2">
      <c r="C323" s="75"/>
      <c r="D323" s="184" t="str">
        <f t="shared" si="339"/>
        <v/>
      </c>
      <c r="E323" s="649" t="str">
        <f t="shared" si="406"/>
        <v/>
      </c>
      <c r="F323" s="607" t="str">
        <f t="shared" si="338"/>
        <v>x</v>
      </c>
      <c r="G323" s="650"/>
      <c r="H323" s="651"/>
      <c r="I323" s="651"/>
      <c r="J323" s="651"/>
      <c r="K323" s="652"/>
      <c r="L323" s="889"/>
      <c r="M323" s="889"/>
      <c r="N323" s="653"/>
      <c r="O323" s="651"/>
      <c r="P323" s="651"/>
      <c r="Q323" s="654"/>
      <c r="R323" s="655"/>
      <c r="S323" s="607" t="str">
        <f t="shared" si="340"/>
        <v/>
      </c>
      <c r="T323" s="656" t="str">
        <f t="shared" si="341"/>
        <v/>
      </c>
      <c r="U323" s="656" t="str">
        <f t="shared" si="377"/>
        <v/>
      </c>
      <c r="V323" s="656" t="str">
        <f t="shared" si="342"/>
        <v/>
      </c>
      <c r="W323" s="719"/>
      <c r="X323" s="660"/>
      <c r="Y323" s="656" t="str">
        <f t="shared" si="407"/>
        <v/>
      </c>
      <c r="Z323" s="659"/>
      <c r="AA323" s="654"/>
      <c r="AB323" s="656" t="str">
        <f t="shared" si="343"/>
        <v/>
      </c>
      <c r="AC323" s="661" t="str">
        <f t="shared" si="378"/>
        <v/>
      </c>
      <c r="AE323" s="658" t="str">
        <f t="shared" si="344"/>
        <v/>
      </c>
      <c r="AF323" s="659"/>
      <c r="AT323" s="805" t="str">
        <f t="shared" si="403"/>
        <v/>
      </c>
      <c r="AU323" t="str">
        <f t="shared" si="379"/>
        <v/>
      </c>
      <c r="AV323" s="6" t="str">
        <f t="shared" si="345"/>
        <v/>
      </c>
      <c r="AW323" s="317" t="str">
        <f t="shared" si="346"/>
        <v/>
      </c>
      <c r="AX323" s="158" t="str">
        <f t="shared" si="347"/>
        <v/>
      </c>
      <c r="AY323" s="158" t="str">
        <f t="shared" si="348"/>
        <v/>
      </c>
      <c r="AZ323" s="309" t="str">
        <f t="shared" si="411"/>
        <v/>
      </c>
      <c r="BA323" s="318" t="str">
        <f t="shared" si="349"/>
        <v/>
      </c>
      <c r="BB323" s="473" t="str">
        <f t="shared" si="350"/>
        <v/>
      </c>
      <c r="BC323" s="80" t="str">
        <f t="shared" si="401"/>
        <v/>
      </c>
      <c r="BD323" s="56">
        <f t="shared" si="351"/>
        <v>1</v>
      </c>
      <c r="BF323" s="56" t="str">
        <f t="shared" si="352"/>
        <v/>
      </c>
      <c r="BG323" s="56" t="str">
        <f t="shared" si="353"/>
        <v/>
      </c>
      <c r="BH323" s="6" t="str">
        <f t="shared" si="354"/>
        <v/>
      </c>
      <c r="BK323" s="6" t="str">
        <f t="shared" si="355"/>
        <v/>
      </c>
      <c r="BL323" s="56">
        <f t="shared" si="380"/>
        <v>999999</v>
      </c>
      <c r="BM323" s="183">
        <f t="shared" si="381"/>
        <v>99999.000001615001</v>
      </c>
      <c r="BN323" s="61">
        <v>307</v>
      </c>
      <c r="BO323" s="6">
        <f t="shared" si="356"/>
        <v>999999</v>
      </c>
      <c r="BP323" s="6">
        <f t="shared" si="357"/>
        <v>999999</v>
      </c>
      <c r="BQ323" s="6" t="str">
        <f t="shared" si="382"/>
        <v>x</v>
      </c>
      <c r="BR323" s="206">
        <f t="shared" si="358"/>
        <v>99999.000001615001</v>
      </c>
      <c r="BS323" s="6">
        <f t="shared" si="359"/>
        <v>99999.000001615001</v>
      </c>
      <c r="BT323" s="6" t="str">
        <f t="shared" si="383"/>
        <v>x</v>
      </c>
      <c r="BU323" s="6" t="str">
        <f t="shared" si="360"/>
        <v/>
      </c>
      <c r="BW323" s="82">
        <f t="shared" si="384"/>
        <v>9999999999</v>
      </c>
      <c r="BX323" s="80" t="str">
        <f t="shared" si="361"/>
        <v>x</v>
      </c>
      <c r="BY323" s="80" t="str">
        <f t="shared" si="362"/>
        <v/>
      </c>
      <c r="BZ323" s="56" t="str">
        <f t="shared" si="385"/>
        <v/>
      </c>
      <c r="CA323" s="56" t="str">
        <f t="shared" si="386"/>
        <v/>
      </c>
      <c r="CB323" s="88">
        <f t="shared" si="387"/>
        <v>0</v>
      </c>
      <c r="CC323" s="56" t="str">
        <f t="shared" si="363"/>
        <v/>
      </c>
      <c r="CD323" s="56"/>
      <c r="CE323" s="56"/>
      <c r="CF323" s="56"/>
      <c r="CG323" s="56"/>
      <c r="CH323" s="169">
        <f t="shared" si="388"/>
        <v>9999999999</v>
      </c>
      <c r="CI323" s="170">
        <f t="shared" si="389"/>
        <v>9999999999</v>
      </c>
      <c r="CJ323" s="171">
        <f t="shared" si="390"/>
        <v>9999999999</v>
      </c>
      <c r="CK323" s="172" t="str">
        <f t="shared" si="391"/>
        <v/>
      </c>
      <c r="CL323" s="173" t="str">
        <f t="shared" si="364"/>
        <v>x</v>
      </c>
      <c r="CN323" s="6" t="str">
        <f t="shared" si="392"/>
        <v/>
      </c>
      <c r="CO323" s="293" t="e">
        <f t="shared" ca="1" si="402"/>
        <v>#N/A</v>
      </c>
      <c r="CP323" s="6" t="e">
        <f t="shared" ca="1" si="393"/>
        <v>#N/A</v>
      </c>
      <c r="CQ323" s="61">
        <v>307</v>
      </c>
      <c r="CR323" s="6">
        <f t="shared" si="365"/>
        <v>0</v>
      </c>
      <c r="CS323" s="6">
        <f t="shared" si="366"/>
        <v>0</v>
      </c>
      <c r="CT323" s="56" t="str">
        <f t="shared" si="367"/>
        <v/>
      </c>
      <c r="CU323" s="76">
        <f t="shared" si="368"/>
        <v>0</v>
      </c>
      <c r="CV323" s="76">
        <f t="shared" si="369"/>
        <v>0</v>
      </c>
      <c r="CX323" s="6" t="str">
        <f t="shared" si="370"/>
        <v/>
      </c>
      <c r="CY323" s="6" t="str">
        <f t="shared" si="371"/>
        <v/>
      </c>
      <c r="CZ323" s="6" t="str">
        <f t="shared" si="372"/>
        <v/>
      </c>
      <c r="DG323" s="56" t="str">
        <f t="shared" si="373"/>
        <v/>
      </c>
      <c r="DH323" s="6">
        <f t="shared" si="374"/>
        <v>0</v>
      </c>
      <c r="DK323" s="6">
        <f t="shared" si="409"/>
        <v>0</v>
      </c>
      <c r="DL323" s="6" t="e">
        <f t="shared" si="410"/>
        <v>#N/A</v>
      </c>
      <c r="DN323" s="6" t="e">
        <f t="shared" si="408"/>
        <v>#N/A</v>
      </c>
      <c r="DP323" s="6" t="str">
        <f t="shared" si="375"/>
        <v/>
      </c>
      <c r="DQ323" s="293">
        <f t="shared" ca="1" si="404"/>
        <v>317</v>
      </c>
      <c r="DR323" s="6" t="str">
        <f t="shared" ca="1" si="394"/>
        <v>x</v>
      </c>
      <c r="DU323" s="293" t="e">
        <f t="shared" ca="1" si="395"/>
        <v>#N/A</v>
      </c>
      <c r="DV323" s="5"/>
      <c r="DW323" s="293" t="e">
        <f t="shared" ca="1" si="405"/>
        <v>#N/A</v>
      </c>
      <c r="DZ323" s="293" t="e">
        <f t="shared" ca="1" si="396"/>
        <v>#N/A</v>
      </c>
      <c r="EA323" s="293" t="e">
        <f t="shared" ca="1" si="397"/>
        <v>#N/A</v>
      </c>
      <c r="EB323" s="293" t="e">
        <f t="shared" ca="1" si="398"/>
        <v>#N/A</v>
      </c>
      <c r="EE323" s="6" t="str">
        <f t="shared" si="399"/>
        <v/>
      </c>
      <c r="EF323" s="293" t="e">
        <f t="shared" ca="1" si="400"/>
        <v>#N/A</v>
      </c>
      <c r="EG323" s="6" t="e">
        <f t="shared" ca="1" si="376"/>
        <v>#N/A</v>
      </c>
    </row>
    <row r="324" spans="3:137" x14ac:dyDescent="0.2">
      <c r="C324" s="75"/>
      <c r="D324" s="184" t="str">
        <f t="shared" si="339"/>
        <v/>
      </c>
      <c r="E324" s="649" t="str">
        <f t="shared" si="406"/>
        <v/>
      </c>
      <c r="F324" s="607" t="str">
        <f t="shared" si="338"/>
        <v>x</v>
      </c>
      <c r="G324" s="650"/>
      <c r="H324" s="651"/>
      <c r="I324" s="651"/>
      <c r="J324" s="651"/>
      <c r="K324" s="652"/>
      <c r="L324" s="889"/>
      <c r="M324" s="889"/>
      <c r="N324" s="653"/>
      <c r="O324" s="651"/>
      <c r="P324" s="651"/>
      <c r="Q324" s="654"/>
      <c r="R324" s="655"/>
      <c r="S324" s="607" t="str">
        <f t="shared" si="340"/>
        <v/>
      </c>
      <c r="T324" s="656" t="str">
        <f t="shared" si="341"/>
        <v/>
      </c>
      <c r="U324" s="656" t="str">
        <f t="shared" si="377"/>
        <v/>
      </c>
      <c r="V324" s="656" t="str">
        <f t="shared" si="342"/>
        <v/>
      </c>
      <c r="W324" s="719"/>
      <c r="X324" s="660"/>
      <c r="Y324" s="656" t="str">
        <f t="shared" si="407"/>
        <v/>
      </c>
      <c r="Z324" s="659"/>
      <c r="AA324" s="654"/>
      <c r="AB324" s="656" t="str">
        <f t="shared" si="343"/>
        <v/>
      </c>
      <c r="AC324" s="661" t="str">
        <f t="shared" si="378"/>
        <v/>
      </c>
      <c r="AE324" s="658" t="str">
        <f t="shared" si="344"/>
        <v/>
      </c>
      <c r="AF324" s="659"/>
      <c r="AT324" s="805" t="str">
        <f t="shared" si="403"/>
        <v/>
      </c>
      <c r="AU324" t="str">
        <f t="shared" si="379"/>
        <v/>
      </c>
      <c r="AV324" s="6" t="str">
        <f t="shared" si="345"/>
        <v/>
      </c>
      <c r="AW324" s="317" t="str">
        <f t="shared" si="346"/>
        <v/>
      </c>
      <c r="AX324" s="158" t="str">
        <f t="shared" si="347"/>
        <v/>
      </c>
      <c r="AY324" s="158" t="str">
        <f t="shared" si="348"/>
        <v/>
      </c>
      <c r="AZ324" s="309" t="str">
        <f t="shared" si="411"/>
        <v/>
      </c>
      <c r="BA324" s="318" t="str">
        <f t="shared" si="349"/>
        <v/>
      </c>
      <c r="BB324" s="473" t="str">
        <f t="shared" si="350"/>
        <v/>
      </c>
      <c r="BC324" s="80" t="str">
        <f t="shared" si="401"/>
        <v/>
      </c>
      <c r="BD324" s="56">
        <f t="shared" si="351"/>
        <v>1</v>
      </c>
      <c r="BF324" s="56" t="str">
        <f t="shared" si="352"/>
        <v/>
      </c>
      <c r="BG324" s="56" t="str">
        <f t="shared" si="353"/>
        <v/>
      </c>
      <c r="BH324" s="6" t="str">
        <f t="shared" si="354"/>
        <v/>
      </c>
      <c r="BK324" s="6" t="str">
        <f t="shared" si="355"/>
        <v/>
      </c>
      <c r="BL324" s="56">
        <f t="shared" si="380"/>
        <v>999999</v>
      </c>
      <c r="BM324" s="183">
        <f t="shared" si="381"/>
        <v>99999.000001620007</v>
      </c>
      <c r="BN324" s="61">
        <v>308</v>
      </c>
      <c r="BO324" s="6">
        <f t="shared" si="356"/>
        <v>999999</v>
      </c>
      <c r="BP324" s="6">
        <f t="shared" si="357"/>
        <v>999999</v>
      </c>
      <c r="BQ324" s="6" t="str">
        <f t="shared" si="382"/>
        <v>x</v>
      </c>
      <c r="BR324" s="206">
        <f t="shared" si="358"/>
        <v>99999.000001620007</v>
      </c>
      <c r="BS324" s="6">
        <f t="shared" si="359"/>
        <v>99999.000001620007</v>
      </c>
      <c r="BT324" s="6" t="str">
        <f t="shared" si="383"/>
        <v>x</v>
      </c>
      <c r="BU324" s="6" t="str">
        <f t="shared" si="360"/>
        <v/>
      </c>
      <c r="BW324" s="82">
        <f t="shared" si="384"/>
        <v>9999999999</v>
      </c>
      <c r="BX324" s="80" t="str">
        <f t="shared" si="361"/>
        <v>x</v>
      </c>
      <c r="BY324" s="80" t="str">
        <f t="shared" si="362"/>
        <v/>
      </c>
      <c r="BZ324" s="56" t="str">
        <f t="shared" si="385"/>
        <v/>
      </c>
      <c r="CA324" s="56" t="str">
        <f t="shared" si="386"/>
        <v/>
      </c>
      <c r="CB324" s="88">
        <f t="shared" si="387"/>
        <v>0</v>
      </c>
      <c r="CC324" s="56" t="str">
        <f t="shared" si="363"/>
        <v/>
      </c>
      <c r="CD324" s="56"/>
      <c r="CE324" s="56"/>
      <c r="CF324" s="56"/>
      <c r="CG324" s="56"/>
      <c r="CH324" s="169">
        <f t="shared" si="388"/>
        <v>9999999999</v>
      </c>
      <c r="CI324" s="170">
        <f t="shared" si="389"/>
        <v>9999999999</v>
      </c>
      <c r="CJ324" s="171">
        <f t="shared" si="390"/>
        <v>9999999999</v>
      </c>
      <c r="CK324" s="172" t="str">
        <f t="shared" si="391"/>
        <v/>
      </c>
      <c r="CL324" s="173" t="str">
        <f t="shared" si="364"/>
        <v>x</v>
      </c>
      <c r="CN324" s="6" t="str">
        <f t="shared" si="392"/>
        <v/>
      </c>
      <c r="CO324" s="293" t="e">
        <f t="shared" ca="1" si="402"/>
        <v>#N/A</v>
      </c>
      <c r="CP324" s="6" t="e">
        <f t="shared" ca="1" si="393"/>
        <v>#N/A</v>
      </c>
      <c r="CQ324" s="61">
        <v>308</v>
      </c>
      <c r="CR324" s="6">
        <f t="shared" si="365"/>
        <v>0</v>
      </c>
      <c r="CS324" s="6">
        <f t="shared" si="366"/>
        <v>0</v>
      </c>
      <c r="CT324" s="56" t="str">
        <f t="shared" si="367"/>
        <v/>
      </c>
      <c r="CU324" s="76">
        <f t="shared" si="368"/>
        <v>0</v>
      </c>
      <c r="CV324" s="76">
        <f t="shared" si="369"/>
        <v>0</v>
      </c>
      <c r="CX324" s="6" t="str">
        <f t="shared" si="370"/>
        <v/>
      </c>
      <c r="CY324" s="6" t="str">
        <f t="shared" si="371"/>
        <v/>
      </c>
      <c r="CZ324" s="6" t="str">
        <f t="shared" si="372"/>
        <v/>
      </c>
      <c r="DG324" s="56" t="str">
        <f t="shared" si="373"/>
        <v/>
      </c>
      <c r="DH324" s="6">
        <f t="shared" si="374"/>
        <v>0</v>
      </c>
      <c r="DK324" s="6">
        <f t="shared" si="409"/>
        <v>0</v>
      </c>
      <c r="DL324" s="6" t="e">
        <f t="shared" si="410"/>
        <v>#N/A</v>
      </c>
      <c r="DN324" s="6" t="e">
        <f t="shared" si="408"/>
        <v>#N/A</v>
      </c>
      <c r="DP324" s="6" t="str">
        <f t="shared" si="375"/>
        <v/>
      </c>
      <c r="DQ324" s="293">
        <f t="shared" ca="1" si="404"/>
        <v>318</v>
      </c>
      <c r="DR324" s="6" t="str">
        <f t="shared" ca="1" si="394"/>
        <v>x</v>
      </c>
      <c r="DU324" s="293" t="e">
        <f t="shared" ca="1" si="395"/>
        <v>#N/A</v>
      </c>
      <c r="DV324" s="5"/>
      <c r="DW324" s="293" t="e">
        <f t="shared" ca="1" si="405"/>
        <v>#N/A</v>
      </c>
      <c r="DZ324" s="293" t="e">
        <f t="shared" ca="1" si="396"/>
        <v>#N/A</v>
      </c>
      <c r="EA324" s="293" t="e">
        <f t="shared" ca="1" si="397"/>
        <v>#N/A</v>
      </c>
      <c r="EB324" s="293" t="e">
        <f t="shared" ca="1" si="398"/>
        <v>#N/A</v>
      </c>
      <c r="EE324" s="6" t="str">
        <f t="shared" si="399"/>
        <v/>
      </c>
      <c r="EF324" s="293" t="e">
        <f t="shared" ca="1" si="400"/>
        <v>#N/A</v>
      </c>
      <c r="EG324" s="6" t="e">
        <f t="shared" ca="1" si="376"/>
        <v>#N/A</v>
      </c>
    </row>
    <row r="325" spans="3:137" x14ac:dyDescent="0.2">
      <c r="C325" s="75"/>
      <c r="D325" s="184" t="str">
        <f t="shared" si="339"/>
        <v/>
      </c>
      <c r="E325" s="649" t="str">
        <f t="shared" si="406"/>
        <v/>
      </c>
      <c r="F325" s="607" t="str">
        <f t="shared" si="338"/>
        <v>x</v>
      </c>
      <c r="G325" s="650"/>
      <c r="H325" s="651"/>
      <c r="I325" s="651"/>
      <c r="J325" s="651"/>
      <c r="K325" s="652"/>
      <c r="L325" s="889"/>
      <c r="M325" s="889"/>
      <c r="N325" s="653"/>
      <c r="O325" s="651"/>
      <c r="P325" s="651"/>
      <c r="Q325" s="654"/>
      <c r="R325" s="655"/>
      <c r="S325" s="607" t="str">
        <f t="shared" si="340"/>
        <v/>
      </c>
      <c r="T325" s="656" t="str">
        <f t="shared" si="341"/>
        <v/>
      </c>
      <c r="U325" s="656" t="str">
        <f t="shared" si="377"/>
        <v/>
      </c>
      <c r="V325" s="656" t="str">
        <f t="shared" si="342"/>
        <v/>
      </c>
      <c r="W325" s="719"/>
      <c r="X325" s="660"/>
      <c r="Y325" s="656" t="str">
        <f t="shared" si="407"/>
        <v/>
      </c>
      <c r="Z325" s="659"/>
      <c r="AA325" s="654"/>
      <c r="AB325" s="656" t="str">
        <f t="shared" si="343"/>
        <v/>
      </c>
      <c r="AC325" s="661" t="str">
        <f t="shared" si="378"/>
        <v/>
      </c>
      <c r="AE325" s="658" t="str">
        <f t="shared" si="344"/>
        <v/>
      </c>
      <c r="AF325" s="659"/>
      <c r="AT325" s="805" t="str">
        <f t="shared" si="403"/>
        <v/>
      </c>
      <c r="AU325" t="str">
        <f t="shared" si="379"/>
        <v/>
      </c>
      <c r="AV325" s="6" t="str">
        <f t="shared" si="345"/>
        <v/>
      </c>
      <c r="AW325" s="317" t="str">
        <f t="shared" si="346"/>
        <v/>
      </c>
      <c r="AX325" s="158" t="str">
        <f t="shared" si="347"/>
        <v/>
      </c>
      <c r="AY325" s="158" t="str">
        <f t="shared" si="348"/>
        <v/>
      </c>
      <c r="AZ325" s="309" t="str">
        <f t="shared" si="411"/>
        <v/>
      </c>
      <c r="BA325" s="318" t="str">
        <f t="shared" si="349"/>
        <v/>
      </c>
      <c r="BB325" s="473" t="str">
        <f t="shared" si="350"/>
        <v/>
      </c>
      <c r="BC325" s="80" t="str">
        <f t="shared" si="401"/>
        <v/>
      </c>
      <c r="BD325" s="56">
        <f t="shared" si="351"/>
        <v>1</v>
      </c>
      <c r="BF325" s="56" t="str">
        <f t="shared" si="352"/>
        <v/>
      </c>
      <c r="BG325" s="56" t="str">
        <f t="shared" si="353"/>
        <v/>
      </c>
      <c r="BH325" s="6" t="str">
        <f t="shared" si="354"/>
        <v/>
      </c>
      <c r="BK325" s="6" t="str">
        <f t="shared" si="355"/>
        <v/>
      </c>
      <c r="BL325" s="56">
        <f t="shared" si="380"/>
        <v>999999</v>
      </c>
      <c r="BM325" s="183">
        <f t="shared" si="381"/>
        <v>99999.000001624998</v>
      </c>
      <c r="BN325" s="61">
        <v>309</v>
      </c>
      <c r="BO325" s="6">
        <f t="shared" si="356"/>
        <v>999999</v>
      </c>
      <c r="BP325" s="6">
        <f t="shared" si="357"/>
        <v>999999</v>
      </c>
      <c r="BQ325" s="6" t="str">
        <f t="shared" si="382"/>
        <v>x</v>
      </c>
      <c r="BR325" s="206">
        <f t="shared" si="358"/>
        <v>99999.000001624998</v>
      </c>
      <c r="BS325" s="6">
        <f t="shared" si="359"/>
        <v>99999.000001624998</v>
      </c>
      <c r="BT325" s="6" t="str">
        <f t="shared" si="383"/>
        <v>x</v>
      </c>
      <c r="BU325" s="6" t="str">
        <f t="shared" si="360"/>
        <v/>
      </c>
      <c r="BW325" s="82">
        <f t="shared" si="384"/>
        <v>9999999999</v>
      </c>
      <c r="BX325" s="80" t="str">
        <f t="shared" si="361"/>
        <v>x</v>
      </c>
      <c r="BY325" s="80" t="str">
        <f t="shared" si="362"/>
        <v/>
      </c>
      <c r="BZ325" s="56" t="str">
        <f t="shared" si="385"/>
        <v/>
      </c>
      <c r="CA325" s="56" t="str">
        <f t="shared" si="386"/>
        <v/>
      </c>
      <c r="CB325" s="88">
        <f t="shared" si="387"/>
        <v>0</v>
      </c>
      <c r="CC325" s="56" t="str">
        <f t="shared" si="363"/>
        <v/>
      </c>
      <c r="CD325" s="56"/>
      <c r="CE325" s="56"/>
      <c r="CF325" s="56"/>
      <c r="CG325" s="56"/>
      <c r="CH325" s="169">
        <f t="shared" si="388"/>
        <v>9999999999</v>
      </c>
      <c r="CI325" s="170">
        <f t="shared" si="389"/>
        <v>9999999999</v>
      </c>
      <c r="CJ325" s="171">
        <f t="shared" si="390"/>
        <v>9999999999</v>
      </c>
      <c r="CK325" s="172" t="str">
        <f t="shared" si="391"/>
        <v/>
      </c>
      <c r="CL325" s="173" t="str">
        <f t="shared" si="364"/>
        <v>x</v>
      </c>
      <c r="CN325" s="6" t="str">
        <f t="shared" si="392"/>
        <v/>
      </c>
      <c r="CO325" s="293" t="e">
        <f t="shared" ca="1" si="402"/>
        <v>#N/A</v>
      </c>
      <c r="CP325" s="6" t="e">
        <f t="shared" ca="1" si="393"/>
        <v>#N/A</v>
      </c>
      <c r="CQ325" s="61">
        <v>309</v>
      </c>
      <c r="CR325" s="6">
        <f t="shared" si="365"/>
        <v>0</v>
      </c>
      <c r="CS325" s="6">
        <f t="shared" si="366"/>
        <v>0</v>
      </c>
      <c r="CT325" s="56" t="str">
        <f t="shared" si="367"/>
        <v/>
      </c>
      <c r="CU325" s="76">
        <f t="shared" si="368"/>
        <v>0</v>
      </c>
      <c r="CV325" s="76">
        <f t="shared" si="369"/>
        <v>0</v>
      </c>
      <c r="CX325" s="6" t="str">
        <f t="shared" si="370"/>
        <v/>
      </c>
      <c r="CY325" s="6" t="str">
        <f t="shared" si="371"/>
        <v/>
      </c>
      <c r="CZ325" s="6" t="str">
        <f t="shared" si="372"/>
        <v/>
      </c>
      <c r="DG325" s="56" t="str">
        <f t="shared" si="373"/>
        <v/>
      </c>
      <c r="DH325" s="6">
        <f t="shared" si="374"/>
        <v>0</v>
      </c>
      <c r="DK325" s="6">
        <f t="shared" si="409"/>
        <v>0</v>
      </c>
      <c r="DL325" s="6" t="e">
        <f t="shared" si="410"/>
        <v>#N/A</v>
      </c>
      <c r="DN325" s="6" t="e">
        <f t="shared" si="408"/>
        <v>#N/A</v>
      </c>
      <c r="DP325" s="6" t="str">
        <f t="shared" si="375"/>
        <v/>
      </c>
      <c r="DQ325" s="293">
        <f t="shared" ca="1" si="404"/>
        <v>319</v>
      </c>
      <c r="DR325" s="6" t="str">
        <f t="shared" ca="1" si="394"/>
        <v>x</v>
      </c>
      <c r="DU325" s="293" t="e">
        <f t="shared" ca="1" si="395"/>
        <v>#N/A</v>
      </c>
      <c r="DV325" s="5"/>
      <c r="DW325" s="293" t="e">
        <f t="shared" ca="1" si="405"/>
        <v>#N/A</v>
      </c>
      <c r="DZ325" s="293" t="e">
        <f t="shared" ca="1" si="396"/>
        <v>#N/A</v>
      </c>
      <c r="EA325" s="293" t="e">
        <f t="shared" ca="1" si="397"/>
        <v>#N/A</v>
      </c>
      <c r="EB325" s="293" t="e">
        <f t="shared" ca="1" si="398"/>
        <v>#N/A</v>
      </c>
      <c r="EE325" s="6" t="str">
        <f t="shared" si="399"/>
        <v/>
      </c>
      <c r="EF325" s="293" t="e">
        <f t="shared" ca="1" si="400"/>
        <v>#N/A</v>
      </c>
      <c r="EG325" s="6" t="e">
        <f t="shared" ca="1" si="376"/>
        <v>#N/A</v>
      </c>
    </row>
    <row r="326" spans="3:137" x14ac:dyDescent="0.2">
      <c r="C326" s="75"/>
      <c r="D326" s="184" t="str">
        <f t="shared" si="339"/>
        <v/>
      </c>
      <c r="E326" s="649" t="str">
        <f t="shared" si="406"/>
        <v/>
      </c>
      <c r="F326" s="607" t="str">
        <f t="shared" si="338"/>
        <v>x</v>
      </c>
      <c r="G326" s="650"/>
      <c r="H326" s="651"/>
      <c r="I326" s="651"/>
      <c r="J326" s="651"/>
      <c r="K326" s="652"/>
      <c r="L326" s="889"/>
      <c r="M326" s="889"/>
      <c r="N326" s="653"/>
      <c r="O326" s="651"/>
      <c r="P326" s="651"/>
      <c r="Q326" s="654"/>
      <c r="R326" s="655"/>
      <c r="S326" s="607" t="str">
        <f t="shared" si="340"/>
        <v/>
      </c>
      <c r="T326" s="656" t="str">
        <f t="shared" si="341"/>
        <v/>
      </c>
      <c r="U326" s="656" t="str">
        <f t="shared" si="377"/>
        <v/>
      </c>
      <c r="V326" s="656" t="str">
        <f t="shared" si="342"/>
        <v/>
      </c>
      <c r="W326" s="719"/>
      <c r="X326" s="660"/>
      <c r="Y326" s="656" t="str">
        <f t="shared" si="407"/>
        <v/>
      </c>
      <c r="Z326" s="659"/>
      <c r="AA326" s="654"/>
      <c r="AB326" s="656" t="str">
        <f t="shared" si="343"/>
        <v/>
      </c>
      <c r="AC326" s="661" t="str">
        <f t="shared" si="378"/>
        <v/>
      </c>
      <c r="AE326" s="658" t="str">
        <f t="shared" si="344"/>
        <v/>
      </c>
      <c r="AF326" s="659"/>
      <c r="AT326" s="805" t="str">
        <f t="shared" si="403"/>
        <v/>
      </c>
      <c r="AU326" t="str">
        <f t="shared" si="379"/>
        <v/>
      </c>
      <c r="AV326" s="6" t="str">
        <f t="shared" si="345"/>
        <v/>
      </c>
      <c r="AW326" s="317" t="str">
        <f t="shared" si="346"/>
        <v/>
      </c>
      <c r="AX326" s="158" t="str">
        <f t="shared" si="347"/>
        <v/>
      </c>
      <c r="AY326" s="158" t="str">
        <f t="shared" si="348"/>
        <v/>
      </c>
      <c r="AZ326" s="309" t="str">
        <f t="shared" si="411"/>
        <v/>
      </c>
      <c r="BA326" s="318" t="str">
        <f t="shared" si="349"/>
        <v/>
      </c>
      <c r="BB326" s="473" t="str">
        <f t="shared" si="350"/>
        <v/>
      </c>
      <c r="BC326" s="80" t="str">
        <f t="shared" si="401"/>
        <v/>
      </c>
      <c r="BD326" s="56">
        <f t="shared" si="351"/>
        <v>1</v>
      </c>
      <c r="BF326" s="56" t="str">
        <f t="shared" si="352"/>
        <v/>
      </c>
      <c r="BG326" s="56" t="str">
        <f t="shared" si="353"/>
        <v/>
      </c>
      <c r="BH326" s="6" t="str">
        <f t="shared" si="354"/>
        <v/>
      </c>
      <c r="BK326" s="6" t="str">
        <f t="shared" si="355"/>
        <v/>
      </c>
      <c r="BL326" s="56">
        <f t="shared" si="380"/>
        <v>999999</v>
      </c>
      <c r="BM326" s="183">
        <f t="shared" si="381"/>
        <v>99999.000001630004</v>
      </c>
      <c r="BN326" s="61">
        <v>310</v>
      </c>
      <c r="BO326" s="6">
        <f t="shared" si="356"/>
        <v>999999</v>
      </c>
      <c r="BP326" s="6">
        <f t="shared" si="357"/>
        <v>999999</v>
      </c>
      <c r="BQ326" s="6" t="str">
        <f t="shared" si="382"/>
        <v>x</v>
      </c>
      <c r="BR326" s="206">
        <f t="shared" si="358"/>
        <v>99999.000001630004</v>
      </c>
      <c r="BS326" s="6">
        <f t="shared" si="359"/>
        <v>99999.000001630004</v>
      </c>
      <c r="BT326" s="6" t="str">
        <f t="shared" si="383"/>
        <v>x</v>
      </c>
      <c r="BU326" s="6" t="str">
        <f t="shared" si="360"/>
        <v/>
      </c>
      <c r="BW326" s="82">
        <f t="shared" si="384"/>
        <v>9999999999</v>
      </c>
      <c r="BX326" s="80" t="str">
        <f t="shared" si="361"/>
        <v>x</v>
      </c>
      <c r="BY326" s="80" t="str">
        <f t="shared" si="362"/>
        <v/>
      </c>
      <c r="BZ326" s="56" t="str">
        <f t="shared" si="385"/>
        <v/>
      </c>
      <c r="CA326" s="56" t="str">
        <f t="shared" si="386"/>
        <v/>
      </c>
      <c r="CB326" s="88">
        <f t="shared" si="387"/>
        <v>0</v>
      </c>
      <c r="CC326" s="56" t="str">
        <f t="shared" si="363"/>
        <v/>
      </c>
      <c r="CD326" s="56"/>
      <c r="CE326" s="56"/>
      <c r="CF326" s="56"/>
      <c r="CG326" s="56"/>
      <c r="CH326" s="169">
        <f t="shared" si="388"/>
        <v>9999999999</v>
      </c>
      <c r="CI326" s="170">
        <f t="shared" si="389"/>
        <v>9999999999</v>
      </c>
      <c r="CJ326" s="171">
        <f t="shared" si="390"/>
        <v>9999999999</v>
      </c>
      <c r="CK326" s="172" t="str">
        <f t="shared" si="391"/>
        <v/>
      </c>
      <c r="CL326" s="173" t="str">
        <f t="shared" si="364"/>
        <v>x</v>
      </c>
      <c r="CN326" s="6" t="str">
        <f t="shared" si="392"/>
        <v/>
      </c>
      <c r="CO326" s="293" t="e">
        <f t="shared" ca="1" si="402"/>
        <v>#N/A</v>
      </c>
      <c r="CP326" s="6" t="e">
        <f t="shared" ca="1" si="393"/>
        <v>#N/A</v>
      </c>
      <c r="CQ326" s="61">
        <v>310</v>
      </c>
      <c r="CR326" s="6">
        <f t="shared" si="365"/>
        <v>0</v>
      </c>
      <c r="CS326" s="6">
        <f t="shared" si="366"/>
        <v>0</v>
      </c>
      <c r="CT326" s="56" t="str">
        <f t="shared" si="367"/>
        <v/>
      </c>
      <c r="CU326" s="76">
        <f t="shared" si="368"/>
        <v>0</v>
      </c>
      <c r="CV326" s="76">
        <f t="shared" si="369"/>
        <v>0</v>
      </c>
      <c r="CX326" s="6" t="str">
        <f t="shared" si="370"/>
        <v/>
      </c>
      <c r="CY326" s="6" t="str">
        <f t="shared" si="371"/>
        <v/>
      </c>
      <c r="CZ326" s="6" t="str">
        <f t="shared" si="372"/>
        <v/>
      </c>
      <c r="DG326" s="56" t="str">
        <f t="shared" si="373"/>
        <v/>
      </c>
      <c r="DH326" s="6">
        <f t="shared" si="374"/>
        <v>0</v>
      </c>
      <c r="DK326" s="6">
        <f t="shared" si="409"/>
        <v>0</v>
      </c>
      <c r="DL326" s="6" t="e">
        <f t="shared" si="410"/>
        <v>#N/A</v>
      </c>
      <c r="DN326" s="6" t="e">
        <f t="shared" si="408"/>
        <v>#N/A</v>
      </c>
      <c r="DP326" s="6" t="str">
        <f t="shared" si="375"/>
        <v/>
      </c>
      <c r="DQ326" s="293">
        <f t="shared" ca="1" si="404"/>
        <v>320</v>
      </c>
      <c r="DR326" s="6" t="str">
        <f t="shared" ca="1" si="394"/>
        <v>x</v>
      </c>
      <c r="DU326" s="293" t="e">
        <f t="shared" ca="1" si="395"/>
        <v>#N/A</v>
      </c>
      <c r="DV326" s="5"/>
      <c r="DW326" s="293" t="e">
        <f t="shared" ca="1" si="405"/>
        <v>#N/A</v>
      </c>
      <c r="DZ326" s="293" t="e">
        <f t="shared" ca="1" si="396"/>
        <v>#N/A</v>
      </c>
      <c r="EA326" s="293" t="e">
        <f t="shared" ca="1" si="397"/>
        <v>#N/A</v>
      </c>
      <c r="EB326" s="293" t="e">
        <f t="shared" ca="1" si="398"/>
        <v>#N/A</v>
      </c>
      <c r="EE326" s="6" t="str">
        <f t="shared" si="399"/>
        <v/>
      </c>
      <c r="EF326" s="293" t="e">
        <f t="shared" ca="1" si="400"/>
        <v>#N/A</v>
      </c>
      <c r="EG326" s="6" t="e">
        <f t="shared" ca="1" si="376"/>
        <v>#N/A</v>
      </c>
    </row>
    <row r="327" spans="3:137" x14ac:dyDescent="0.2">
      <c r="C327" s="75"/>
      <c r="D327" s="184" t="str">
        <f t="shared" si="339"/>
        <v/>
      </c>
      <c r="E327" s="649" t="str">
        <f t="shared" si="406"/>
        <v/>
      </c>
      <c r="F327" s="607" t="str">
        <f t="shared" si="338"/>
        <v>x</v>
      </c>
      <c r="G327" s="650"/>
      <c r="H327" s="651"/>
      <c r="I327" s="651"/>
      <c r="J327" s="651"/>
      <c r="K327" s="652"/>
      <c r="L327" s="889"/>
      <c r="M327" s="889"/>
      <c r="N327" s="653"/>
      <c r="O327" s="651"/>
      <c r="P327" s="651"/>
      <c r="Q327" s="654"/>
      <c r="R327" s="655"/>
      <c r="S327" s="607" t="str">
        <f t="shared" si="340"/>
        <v/>
      </c>
      <c r="T327" s="656" t="str">
        <f t="shared" si="341"/>
        <v/>
      </c>
      <c r="U327" s="656" t="str">
        <f t="shared" si="377"/>
        <v/>
      </c>
      <c r="V327" s="656" t="str">
        <f t="shared" si="342"/>
        <v/>
      </c>
      <c r="W327" s="719"/>
      <c r="X327" s="660"/>
      <c r="Y327" s="656" t="str">
        <f t="shared" si="407"/>
        <v/>
      </c>
      <c r="Z327" s="659"/>
      <c r="AA327" s="654"/>
      <c r="AB327" s="656" t="str">
        <f t="shared" si="343"/>
        <v/>
      </c>
      <c r="AC327" s="661" t="str">
        <f t="shared" si="378"/>
        <v/>
      </c>
      <c r="AE327" s="658" t="str">
        <f t="shared" si="344"/>
        <v/>
      </c>
      <c r="AF327" s="659"/>
      <c r="AT327" s="805" t="str">
        <f t="shared" si="403"/>
        <v/>
      </c>
      <c r="AU327" t="str">
        <f t="shared" si="379"/>
        <v/>
      </c>
      <c r="AV327" s="6" t="str">
        <f t="shared" si="345"/>
        <v/>
      </c>
      <c r="AW327" s="317" t="str">
        <f t="shared" si="346"/>
        <v/>
      </c>
      <c r="AX327" s="158" t="str">
        <f t="shared" si="347"/>
        <v/>
      </c>
      <c r="AY327" s="158" t="str">
        <f t="shared" si="348"/>
        <v/>
      </c>
      <c r="AZ327" s="309" t="str">
        <f t="shared" si="411"/>
        <v/>
      </c>
      <c r="BA327" s="318" t="str">
        <f t="shared" si="349"/>
        <v/>
      </c>
      <c r="BB327" s="473" t="str">
        <f t="shared" si="350"/>
        <v/>
      </c>
      <c r="BC327" s="80" t="str">
        <f t="shared" si="401"/>
        <v/>
      </c>
      <c r="BD327" s="56">
        <f t="shared" si="351"/>
        <v>1</v>
      </c>
      <c r="BF327" s="56" t="str">
        <f t="shared" si="352"/>
        <v/>
      </c>
      <c r="BG327" s="56" t="str">
        <f t="shared" si="353"/>
        <v/>
      </c>
      <c r="BH327" s="6" t="str">
        <f t="shared" si="354"/>
        <v/>
      </c>
      <c r="BK327" s="6" t="str">
        <f t="shared" si="355"/>
        <v/>
      </c>
      <c r="BL327" s="56">
        <f t="shared" si="380"/>
        <v>999999</v>
      </c>
      <c r="BM327" s="183">
        <f t="shared" si="381"/>
        <v>99999.000001634995</v>
      </c>
      <c r="BN327" s="61">
        <v>311</v>
      </c>
      <c r="BO327" s="6">
        <f t="shared" si="356"/>
        <v>999999</v>
      </c>
      <c r="BP327" s="6">
        <f t="shared" si="357"/>
        <v>999999</v>
      </c>
      <c r="BQ327" s="6" t="str">
        <f t="shared" si="382"/>
        <v>x</v>
      </c>
      <c r="BR327" s="206">
        <f t="shared" si="358"/>
        <v>99999.000001634995</v>
      </c>
      <c r="BS327" s="6">
        <f t="shared" si="359"/>
        <v>99999.000001634995</v>
      </c>
      <c r="BT327" s="6" t="str">
        <f t="shared" si="383"/>
        <v>x</v>
      </c>
      <c r="BU327" s="6" t="str">
        <f t="shared" si="360"/>
        <v/>
      </c>
      <c r="BW327" s="82">
        <f t="shared" si="384"/>
        <v>9999999999</v>
      </c>
      <c r="BX327" s="80" t="str">
        <f t="shared" si="361"/>
        <v>x</v>
      </c>
      <c r="BY327" s="80" t="str">
        <f t="shared" si="362"/>
        <v/>
      </c>
      <c r="BZ327" s="56" t="str">
        <f t="shared" si="385"/>
        <v/>
      </c>
      <c r="CA327" s="56" t="str">
        <f t="shared" si="386"/>
        <v/>
      </c>
      <c r="CB327" s="88">
        <f t="shared" si="387"/>
        <v>0</v>
      </c>
      <c r="CC327" s="56" t="str">
        <f t="shared" si="363"/>
        <v/>
      </c>
      <c r="CD327" s="56"/>
      <c r="CE327" s="56"/>
      <c r="CF327" s="56"/>
      <c r="CG327" s="56"/>
      <c r="CH327" s="169">
        <f t="shared" si="388"/>
        <v>9999999999</v>
      </c>
      <c r="CI327" s="170">
        <f t="shared" si="389"/>
        <v>9999999999</v>
      </c>
      <c r="CJ327" s="171">
        <f t="shared" si="390"/>
        <v>9999999999</v>
      </c>
      <c r="CK327" s="172" t="str">
        <f t="shared" si="391"/>
        <v/>
      </c>
      <c r="CL327" s="173" t="str">
        <f t="shared" si="364"/>
        <v>x</v>
      </c>
      <c r="CN327" s="6" t="str">
        <f t="shared" si="392"/>
        <v/>
      </c>
      <c r="CO327" s="293" t="e">
        <f t="shared" ca="1" si="402"/>
        <v>#N/A</v>
      </c>
      <c r="CP327" s="6" t="e">
        <f t="shared" ca="1" si="393"/>
        <v>#N/A</v>
      </c>
      <c r="CQ327" s="61">
        <v>311</v>
      </c>
      <c r="CR327" s="6">
        <f t="shared" si="365"/>
        <v>0</v>
      </c>
      <c r="CS327" s="6">
        <f t="shared" si="366"/>
        <v>0</v>
      </c>
      <c r="CT327" s="56" t="str">
        <f t="shared" si="367"/>
        <v/>
      </c>
      <c r="CU327" s="76">
        <f t="shared" si="368"/>
        <v>0</v>
      </c>
      <c r="CV327" s="76">
        <f t="shared" si="369"/>
        <v>0</v>
      </c>
      <c r="CX327" s="6" t="str">
        <f t="shared" si="370"/>
        <v/>
      </c>
      <c r="CY327" s="6" t="str">
        <f t="shared" si="371"/>
        <v/>
      </c>
      <c r="CZ327" s="6" t="str">
        <f t="shared" si="372"/>
        <v/>
      </c>
      <c r="DG327" s="56" t="str">
        <f t="shared" si="373"/>
        <v/>
      </c>
      <c r="DH327" s="6">
        <f t="shared" si="374"/>
        <v>0</v>
      </c>
      <c r="DK327" s="6">
        <f t="shared" si="409"/>
        <v>0</v>
      </c>
      <c r="DL327" s="6" t="e">
        <f t="shared" si="410"/>
        <v>#N/A</v>
      </c>
      <c r="DN327" s="6" t="e">
        <f t="shared" si="408"/>
        <v>#N/A</v>
      </c>
      <c r="DP327" s="6" t="str">
        <f t="shared" si="375"/>
        <v/>
      </c>
      <c r="DQ327" s="293">
        <f t="shared" ca="1" si="404"/>
        <v>321</v>
      </c>
      <c r="DR327" s="6" t="str">
        <f t="shared" ca="1" si="394"/>
        <v>x</v>
      </c>
      <c r="DU327" s="293" t="e">
        <f t="shared" ca="1" si="395"/>
        <v>#N/A</v>
      </c>
      <c r="DV327" s="5"/>
      <c r="DW327" s="293" t="e">
        <f t="shared" ca="1" si="405"/>
        <v>#N/A</v>
      </c>
      <c r="DZ327" s="293" t="e">
        <f t="shared" ca="1" si="396"/>
        <v>#N/A</v>
      </c>
      <c r="EA327" s="293" t="e">
        <f t="shared" ca="1" si="397"/>
        <v>#N/A</v>
      </c>
      <c r="EB327" s="293" t="e">
        <f t="shared" ca="1" si="398"/>
        <v>#N/A</v>
      </c>
      <c r="EE327" s="6" t="str">
        <f t="shared" si="399"/>
        <v/>
      </c>
      <c r="EF327" s="293" t="e">
        <f t="shared" ca="1" si="400"/>
        <v>#N/A</v>
      </c>
      <c r="EG327" s="6" t="e">
        <f t="shared" ca="1" si="376"/>
        <v>#N/A</v>
      </c>
    </row>
    <row r="328" spans="3:137" x14ac:dyDescent="0.2">
      <c r="C328" s="75"/>
      <c r="D328" s="184" t="str">
        <f t="shared" si="339"/>
        <v/>
      </c>
      <c r="E328" s="649" t="str">
        <f t="shared" si="406"/>
        <v/>
      </c>
      <c r="F328" s="607" t="str">
        <f t="shared" si="338"/>
        <v>x</v>
      </c>
      <c r="G328" s="650"/>
      <c r="H328" s="651"/>
      <c r="I328" s="651"/>
      <c r="J328" s="651"/>
      <c r="K328" s="652"/>
      <c r="L328" s="889"/>
      <c r="M328" s="889"/>
      <c r="N328" s="653"/>
      <c r="O328" s="651"/>
      <c r="P328" s="651"/>
      <c r="Q328" s="654"/>
      <c r="R328" s="655"/>
      <c r="S328" s="607" t="str">
        <f t="shared" si="340"/>
        <v/>
      </c>
      <c r="T328" s="656" t="str">
        <f t="shared" si="341"/>
        <v/>
      </c>
      <c r="U328" s="656" t="str">
        <f t="shared" si="377"/>
        <v/>
      </c>
      <c r="V328" s="656" t="str">
        <f t="shared" si="342"/>
        <v/>
      </c>
      <c r="W328" s="719"/>
      <c r="X328" s="660"/>
      <c r="Y328" s="656" t="str">
        <f t="shared" si="407"/>
        <v/>
      </c>
      <c r="Z328" s="659"/>
      <c r="AA328" s="654"/>
      <c r="AB328" s="656" t="str">
        <f t="shared" si="343"/>
        <v/>
      </c>
      <c r="AC328" s="661" t="str">
        <f t="shared" si="378"/>
        <v/>
      </c>
      <c r="AE328" s="658" t="str">
        <f t="shared" si="344"/>
        <v/>
      </c>
      <c r="AF328" s="659"/>
      <c r="AT328" s="805" t="str">
        <f t="shared" si="403"/>
        <v/>
      </c>
      <c r="AU328" t="str">
        <f t="shared" si="379"/>
        <v/>
      </c>
      <c r="AV328" s="6" t="str">
        <f t="shared" si="345"/>
        <v/>
      </c>
      <c r="AW328" s="317" t="str">
        <f t="shared" si="346"/>
        <v/>
      </c>
      <c r="AX328" s="158" t="str">
        <f t="shared" si="347"/>
        <v/>
      </c>
      <c r="AY328" s="158" t="str">
        <f t="shared" si="348"/>
        <v/>
      </c>
      <c r="AZ328" s="309" t="str">
        <f t="shared" si="411"/>
        <v/>
      </c>
      <c r="BA328" s="318" t="str">
        <f t="shared" si="349"/>
        <v/>
      </c>
      <c r="BB328" s="473" t="str">
        <f t="shared" si="350"/>
        <v/>
      </c>
      <c r="BC328" s="80" t="str">
        <f t="shared" si="401"/>
        <v/>
      </c>
      <c r="BD328" s="56">
        <f t="shared" si="351"/>
        <v>1</v>
      </c>
      <c r="BF328" s="56" t="str">
        <f t="shared" si="352"/>
        <v/>
      </c>
      <c r="BG328" s="56" t="str">
        <f t="shared" si="353"/>
        <v/>
      </c>
      <c r="BH328" s="6" t="str">
        <f t="shared" si="354"/>
        <v/>
      </c>
      <c r="BK328" s="6" t="str">
        <f t="shared" si="355"/>
        <v/>
      </c>
      <c r="BL328" s="56">
        <f t="shared" si="380"/>
        <v>999999</v>
      </c>
      <c r="BM328" s="183">
        <f t="shared" si="381"/>
        <v>99999.000001640001</v>
      </c>
      <c r="BN328" s="61">
        <v>312</v>
      </c>
      <c r="BO328" s="6">
        <f t="shared" si="356"/>
        <v>999999</v>
      </c>
      <c r="BP328" s="6">
        <f t="shared" si="357"/>
        <v>999999</v>
      </c>
      <c r="BQ328" s="6" t="str">
        <f t="shared" si="382"/>
        <v>x</v>
      </c>
      <c r="BR328" s="206">
        <f t="shared" si="358"/>
        <v>99999.000001640001</v>
      </c>
      <c r="BS328" s="6">
        <f t="shared" si="359"/>
        <v>99999.000001640001</v>
      </c>
      <c r="BT328" s="6" t="str">
        <f t="shared" si="383"/>
        <v>x</v>
      </c>
      <c r="BU328" s="6" t="str">
        <f t="shared" si="360"/>
        <v/>
      </c>
      <c r="BW328" s="82">
        <f t="shared" si="384"/>
        <v>9999999999</v>
      </c>
      <c r="BX328" s="80" t="str">
        <f t="shared" si="361"/>
        <v>x</v>
      </c>
      <c r="BY328" s="80" t="str">
        <f t="shared" si="362"/>
        <v/>
      </c>
      <c r="BZ328" s="56" t="str">
        <f t="shared" si="385"/>
        <v/>
      </c>
      <c r="CA328" s="56" t="str">
        <f t="shared" si="386"/>
        <v/>
      </c>
      <c r="CB328" s="88">
        <f t="shared" si="387"/>
        <v>0</v>
      </c>
      <c r="CC328" s="56" t="str">
        <f t="shared" si="363"/>
        <v/>
      </c>
      <c r="CD328" s="56"/>
      <c r="CE328" s="56"/>
      <c r="CF328" s="56"/>
      <c r="CG328" s="56"/>
      <c r="CH328" s="169">
        <f t="shared" si="388"/>
        <v>9999999999</v>
      </c>
      <c r="CI328" s="170">
        <f t="shared" si="389"/>
        <v>9999999999</v>
      </c>
      <c r="CJ328" s="171">
        <f t="shared" si="390"/>
        <v>9999999999</v>
      </c>
      <c r="CK328" s="172" t="str">
        <f t="shared" si="391"/>
        <v/>
      </c>
      <c r="CL328" s="173" t="str">
        <f t="shared" si="364"/>
        <v>x</v>
      </c>
      <c r="CN328" s="6" t="str">
        <f t="shared" si="392"/>
        <v/>
      </c>
      <c r="CO328" s="293" t="e">
        <f t="shared" ca="1" si="402"/>
        <v>#N/A</v>
      </c>
      <c r="CP328" s="6" t="e">
        <f t="shared" ca="1" si="393"/>
        <v>#N/A</v>
      </c>
      <c r="CQ328" s="61">
        <v>312</v>
      </c>
      <c r="CR328" s="6">
        <f t="shared" si="365"/>
        <v>0</v>
      </c>
      <c r="CS328" s="6">
        <f t="shared" si="366"/>
        <v>0</v>
      </c>
      <c r="CT328" s="56" t="str">
        <f t="shared" si="367"/>
        <v/>
      </c>
      <c r="CU328" s="76">
        <f t="shared" si="368"/>
        <v>0</v>
      </c>
      <c r="CV328" s="76">
        <f t="shared" si="369"/>
        <v>0</v>
      </c>
      <c r="CX328" s="6" t="str">
        <f t="shared" si="370"/>
        <v/>
      </c>
      <c r="CY328" s="6" t="str">
        <f t="shared" si="371"/>
        <v/>
      </c>
      <c r="CZ328" s="6" t="str">
        <f t="shared" si="372"/>
        <v/>
      </c>
      <c r="DG328" s="56" t="str">
        <f t="shared" si="373"/>
        <v/>
      </c>
      <c r="DH328" s="6">
        <f t="shared" si="374"/>
        <v>0</v>
      </c>
      <c r="DK328" s="6">
        <f t="shared" si="409"/>
        <v>0</v>
      </c>
      <c r="DL328" s="6" t="e">
        <f t="shared" si="410"/>
        <v>#N/A</v>
      </c>
      <c r="DN328" s="6" t="e">
        <f t="shared" si="408"/>
        <v>#N/A</v>
      </c>
      <c r="DP328" s="6" t="str">
        <f t="shared" si="375"/>
        <v/>
      </c>
      <c r="DQ328" s="293">
        <f t="shared" ca="1" si="404"/>
        <v>322</v>
      </c>
      <c r="DR328" s="6" t="str">
        <f t="shared" ca="1" si="394"/>
        <v>x</v>
      </c>
      <c r="DU328" s="293" t="e">
        <f t="shared" ca="1" si="395"/>
        <v>#N/A</v>
      </c>
      <c r="DV328" s="5"/>
      <c r="DW328" s="293" t="e">
        <f t="shared" ca="1" si="405"/>
        <v>#N/A</v>
      </c>
      <c r="DZ328" s="293" t="e">
        <f t="shared" ca="1" si="396"/>
        <v>#N/A</v>
      </c>
      <c r="EA328" s="293" t="e">
        <f t="shared" ca="1" si="397"/>
        <v>#N/A</v>
      </c>
      <c r="EB328" s="293" t="e">
        <f t="shared" ca="1" si="398"/>
        <v>#N/A</v>
      </c>
      <c r="EE328" s="6" t="str">
        <f t="shared" si="399"/>
        <v/>
      </c>
      <c r="EF328" s="293" t="e">
        <f t="shared" ca="1" si="400"/>
        <v>#N/A</v>
      </c>
      <c r="EG328" s="6" t="e">
        <f t="shared" ca="1" si="376"/>
        <v>#N/A</v>
      </c>
    </row>
    <row r="329" spans="3:137" x14ac:dyDescent="0.2">
      <c r="C329" s="75"/>
      <c r="D329" s="184" t="str">
        <f t="shared" si="339"/>
        <v/>
      </c>
      <c r="E329" s="649" t="str">
        <f t="shared" si="406"/>
        <v/>
      </c>
      <c r="F329" s="607" t="str">
        <f t="shared" si="338"/>
        <v>x</v>
      </c>
      <c r="G329" s="650"/>
      <c r="H329" s="651"/>
      <c r="I329" s="651"/>
      <c r="J329" s="651"/>
      <c r="K329" s="652"/>
      <c r="L329" s="889"/>
      <c r="M329" s="889"/>
      <c r="N329" s="653"/>
      <c r="O329" s="651"/>
      <c r="P329" s="651"/>
      <c r="Q329" s="654"/>
      <c r="R329" s="655"/>
      <c r="S329" s="607" t="str">
        <f t="shared" si="340"/>
        <v/>
      </c>
      <c r="T329" s="656" t="str">
        <f t="shared" si="341"/>
        <v/>
      </c>
      <c r="U329" s="656" t="str">
        <f t="shared" si="377"/>
        <v/>
      </c>
      <c r="V329" s="656" t="str">
        <f t="shared" si="342"/>
        <v/>
      </c>
      <c r="W329" s="719"/>
      <c r="X329" s="660"/>
      <c r="Y329" s="656" t="str">
        <f t="shared" si="407"/>
        <v/>
      </c>
      <c r="Z329" s="659"/>
      <c r="AA329" s="654"/>
      <c r="AB329" s="656" t="str">
        <f t="shared" si="343"/>
        <v/>
      </c>
      <c r="AC329" s="661" t="str">
        <f t="shared" si="378"/>
        <v/>
      </c>
      <c r="AE329" s="658" t="str">
        <f t="shared" si="344"/>
        <v/>
      </c>
      <c r="AF329" s="659"/>
      <c r="AT329" s="805" t="str">
        <f t="shared" si="403"/>
        <v/>
      </c>
      <c r="AU329" t="str">
        <f t="shared" si="379"/>
        <v/>
      </c>
      <c r="AV329" s="6" t="str">
        <f t="shared" si="345"/>
        <v/>
      </c>
      <c r="AW329" s="317" t="str">
        <f t="shared" si="346"/>
        <v/>
      </c>
      <c r="AX329" s="158" t="str">
        <f t="shared" si="347"/>
        <v/>
      </c>
      <c r="AY329" s="158" t="str">
        <f t="shared" si="348"/>
        <v/>
      </c>
      <c r="AZ329" s="309" t="str">
        <f t="shared" si="411"/>
        <v/>
      </c>
      <c r="BA329" s="318" t="str">
        <f t="shared" si="349"/>
        <v/>
      </c>
      <c r="BB329" s="473" t="str">
        <f t="shared" si="350"/>
        <v/>
      </c>
      <c r="BC329" s="80" t="str">
        <f t="shared" si="401"/>
        <v/>
      </c>
      <c r="BD329" s="56">
        <f t="shared" si="351"/>
        <v>1</v>
      </c>
      <c r="BF329" s="56" t="str">
        <f t="shared" si="352"/>
        <v/>
      </c>
      <c r="BG329" s="56" t="str">
        <f t="shared" si="353"/>
        <v/>
      </c>
      <c r="BH329" s="6" t="str">
        <f t="shared" si="354"/>
        <v/>
      </c>
      <c r="BK329" s="6" t="str">
        <f t="shared" si="355"/>
        <v/>
      </c>
      <c r="BL329" s="56">
        <f t="shared" si="380"/>
        <v>999999</v>
      </c>
      <c r="BM329" s="183">
        <f t="shared" si="381"/>
        <v>99999.000001645007</v>
      </c>
      <c r="BN329" s="61">
        <v>313</v>
      </c>
      <c r="BO329" s="6">
        <f t="shared" si="356"/>
        <v>999999</v>
      </c>
      <c r="BP329" s="6">
        <f t="shared" si="357"/>
        <v>999999</v>
      </c>
      <c r="BQ329" s="6" t="str">
        <f t="shared" si="382"/>
        <v>x</v>
      </c>
      <c r="BR329" s="206">
        <f t="shared" si="358"/>
        <v>99999.000001645007</v>
      </c>
      <c r="BS329" s="6">
        <f t="shared" si="359"/>
        <v>99999.000001645007</v>
      </c>
      <c r="BT329" s="6" t="str">
        <f t="shared" si="383"/>
        <v>x</v>
      </c>
      <c r="BU329" s="6" t="str">
        <f t="shared" si="360"/>
        <v/>
      </c>
      <c r="BW329" s="82">
        <f t="shared" si="384"/>
        <v>9999999999</v>
      </c>
      <c r="BX329" s="80" t="str">
        <f t="shared" si="361"/>
        <v>x</v>
      </c>
      <c r="BY329" s="80" t="str">
        <f t="shared" si="362"/>
        <v/>
      </c>
      <c r="BZ329" s="56" t="str">
        <f t="shared" si="385"/>
        <v/>
      </c>
      <c r="CA329" s="56" t="str">
        <f t="shared" si="386"/>
        <v/>
      </c>
      <c r="CB329" s="88">
        <f t="shared" si="387"/>
        <v>0</v>
      </c>
      <c r="CC329" s="56" t="str">
        <f t="shared" si="363"/>
        <v/>
      </c>
      <c r="CD329" s="56"/>
      <c r="CE329" s="56"/>
      <c r="CF329" s="56"/>
      <c r="CG329" s="56"/>
      <c r="CH329" s="169">
        <f t="shared" si="388"/>
        <v>9999999999</v>
      </c>
      <c r="CI329" s="170">
        <f t="shared" si="389"/>
        <v>9999999999</v>
      </c>
      <c r="CJ329" s="171">
        <f t="shared" si="390"/>
        <v>9999999999</v>
      </c>
      <c r="CK329" s="172" t="str">
        <f t="shared" si="391"/>
        <v/>
      </c>
      <c r="CL329" s="173" t="str">
        <f t="shared" si="364"/>
        <v>x</v>
      </c>
      <c r="CN329" s="6" t="str">
        <f t="shared" si="392"/>
        <v/>
      </c>
      <c r="CO329" s="293" t="e">
        <f t="shared" ca="1" si="402"/>
        <v>#N/A</v>
      </c>
      <c r="CP329" s="6" t="e">
        <f t="shared" ca="1" si="393"/>
        <v>#N/A</v>
      </c>
      <c r="CQ329" s="61">
        <v>313</v>
      </c>
      <c r="CR329" s="6">
        <f t="shared" si="365"/>
        <v>0</v>
      </c>
      <c r="CS329" s="6">
        <f t="shared" si="366"/>
        <v>0</v>
      </c>
      <c r="CT329" s="56" t="str">
        <f t="shared" si="367"/>
        <v/>
      </c>
      <c r="CU329" s="76">
        <f t="shared" si="368"/>
        <v>0</v>
      </c>
      <c r="CV329" s="76">
        <f t="shared" si="369"/>
        <v>0</v>
      </c>
      <c r="CX329" s="6" t="str">
        <f t="shared" si="370"/>
        <v/>
      </c>
      <c r="CY329" s="6" t="str">
        <f t="shared" si="371"/>
        <v/>
      </c>
      <c r="CZ329" s="6" t="str">
        <f t="shared" si="372"/>
        <v/>
      </c>
      <c r="DG329" s="56" t="str">
        <f t="shared" si="373"/>
        <v/>
      </c>
      <c r="DH329" s="6">
        <f t="shared" si="374"/>
        <v>0</v>
      </c>
      <c r="DK329" s="6">
        <f t="shared" si="409"/>
        <v>0</v>
      </c>
      <c r="DL329" s="6" t="e">
        <f t="shared" si="410"/>
        <v>#N/A</v>
      </c>
      <c r="DN329" s="6" t="e">
        <f t="shared" si="408"/>
        <v>#N/A</v>
      </c>
      <c r="DP329" s="6" t="str">
        <f t="shared" si="375"/>
        <v/>
      </c>
      <c r="DQ329" s="293">
        <f t="shared" ca="1" si="404"/>
        <v>323</v>
      </c>
      <c r="DR329" s="6" t="str">
        <f t="shared" ca="1" si="394"/>
        <v>x</v>
      </c>
      <c r="DU329" s="293" t="e">
        <f t="shared" ca="1" si="395"/>
        <v>#N/A</v>
      </c>
      <c r="DV329" s="5"/>
      <c r="DW329" s="293" t="e">
        <f t="shared" ca="1" si="405"/>
        <v>#N/A</v>
      </c>
      <c r="DZ329" s="293" t="e">
        <f t="shared" ca="1" si="396"/>
        <v>#N/A</v>
      </c>
      <c r="EA329" s="293" t="e">
        <f t="shared" ca="1" si="397"/>
        <v>#N/A</v>
      </c>
      <c r="EB329" s="293" t="e">
        <f t="shared" ca="1" si="398"/>
        <v>#N/A</v>
      </c>
      <c r="EE329" s="6" t="str">
        <f t="shared" si="399"/>
        <v/>
      </c>
      <c r="EF329" s="293" t="e">
        <f t="shared" ca="1" si="400"/>
        <v>#N/A</v>
      </c>
      <c r="EG329" s="6" t="e">
        <f t="shared" ca="1" si="376"/>
        <v>#N/A</v>
      </c>
    </row>
    <row r="330" spans="3:137" x14ac:dyDescent="0.2">
      <c r="C330" s="75"/>
      <c r="D330" s="184" t="str">
        <f t="shared" si="339"/>
        <v/>
      </c>
      <c r="E330" s="649" t="str">
        <f t="shared" si="406"/>
        <v/>
      </c>
      <c r="F330" s="607" t="str">
        <f t="shared" ref="F330:F393" si="412">IF(F329="x","x",IF(OR(H330="",G330="",P330=""),"x",IF(ISERROR(BC329),"x",F329+1)))</f>
        <v>x</v>
      </c>
      <c r="G330" s="650"/>
      <c r="H330" s="651"/>
      <c r="I330" s="651"/>
      <c r="J330" s="651"/>
      <c r="K330" s="652"/>
      <c r="L330" s="889"/>
      <c r="M330" s="889"/>
      <c r="N330" s="653"/>
      <c r="O330" s="651"/>
      <c r="P330" s="651"/>
      <c r="Q330" s="654"/>
      <c r="R330" s="655"/>
      <c r="S330" s="607" t="str">
        <f t="shared" si="340"/>
        <v/>
      </c>
      <c r="T330" s="656" t="str">
        <f t="shared" si="341"/>
        <v/>
      </c>
      <c r="U330" s="656" t="str">
        <f t="shared" si="377"/>
        <v/>
      </c>
      <c r="V330" s="656" t="str">
        <f t="shared" si="342"/>
        <v/>
      </c>
      <c r="W330" s="719"/>
      <c r="X330" s="660"/>
      <c r="Y330" s="656" t="str">
        <f t="shared" si="407"/>
        <v/>
      </c>
      <c r="Z330" s="659"/>
      <c r="AA330" s="654"/>
      <c r="AB330" s="656" t="str">
        <f t="shared" si="343"/>
        <v/>
      </c>
      <c r="AC330" s="661" t="str">
        <f t="shared" si="378"/>
        <v/>
      </c>
      <c r="AE330" s="658" t="str">
        <f t="shared" si="344"/>
        <v/>
      </c>
      <c r="AF330" s="659"/>
      <c r="AT330" s="805" t="str">
        <f t="shared" si="403"/>
        <v/>
      </c>
      <c r="AU330" t="str">
        <f t="shared" si="379"/>
        <v/>
      </c>
      <c r="AV330" s="6" t="str">
        <f t="shared" si="345"/>
        <v/>
      </c>
      <c r="AW330" s="317" t="str">
        <f t="shared" si="346"/>
        <v/>
      </c>
      <c r="AX330" s="158" t="str">
        <f t="shared" si="347"/>
        <v/>
      </c>
      <c r="AY330" s="158" t="str">
        <f t="shared" si="348"/>
        <v/>
      </c>
      <c r="AZ330" s="309" t="str">
        <f t="shared" si="411"/>
        <v/>
      </c>
      <c r="BA330" s="318" t="str">
        <f t="shared" si="349"/>
        <v/>
      </c>
      <c r="BB330" s="473" t="str">
        <f t="shared" si="350"/>
        <v/>
      </c>
      <c r="BC330" s="80" t="str">
        <f t="shared" si="401"/>
        <v/>
      </c>
      <c r="BD330" s="56">
        <f t="shared" si="351"/>
        <v>1</v>
      </c>
      <c r="BF330" s="56" t="str">
        <f t="shared" si="352"/>
        <v/>
      </c>
      <c r="BG330" s="56" t="str">
        <f t="shared" si="353"/>
        <v/>
      </c>
      <c r="BH330" s="6" t="str">
        <f t="shared" si="354"/>
        <v/>
      </c>
      <c r="BK330" s="6" t="str">
        <f t="shared" si="355"/>
        <v/>
      </c>
      <c r="BL330" s="56">
        <f t="shared" si="380"/>
        <v>999999</v>
      </c>
      <c r="BM330" s="183">
        <f t="shared" si="381"/>
        <v>99999.000001649998</v>
      </c>
      <c r="BN330" s="61">
        <v>314</v>
      </c>
      <c r="BO330" s="6">
        <f t="shared" si="356"/>
        <v>999999</v>
      </c>
      <c r="BP330" s="6">
        <f t="shared" si="357"/>
        <v>999999</v>
      </c>
      <c r="BQ330" s="6" t="str">
        <f t="shared" si="382"/>
        <v>x</v>
      </c>
      <c r="BR330" s="206">
        <f t="shared" si="358"/>
        <v>99999.000001649998</v>
      </c>
      <c r="BS330" s="6">
        <f t="shared" si="359"/>
        <v>99999.000001649998</v>
      </c>
      <c r="BT330" s="6" t="str">
        <f t="shared" si="383"/>
        <v>x</v>
      </c>
      <c r="BU330" s="6" t="str">
        <f t="shared" si="360"/>
        <v/>
      </c>
      <c r="BW330" s="82">
        <f t="shared" si="384"/>
        <v>9999999999</v>
      </c>
      <c r="BX330" s="80" t="str">
        <f t="shared" si="361"/>
        <v>x</v>
      </c>
      <c r="BY330" s="80" t="str">
        <f t="shared" si="362"/>
        <v/>
      </c>
      <c r="BZ330" s="56" t="str">
        <f t="shared" si="385"/>
        <v/>
      </c>
      <c r="CA330" s="56" t="str">
        <f t="shared" si="386"/>
        <v/>
      </c>
      <c r="CB330" s="88">
        <f t="shared" si="387"/>
        <v>0</v>
      </c>
      <c r="CC330" s="56" t="str">
        <f t="shared" si="363"/>
        <v/>
      </c>
      <c r="CD330" s="56"/>
      <c r="CE330" s="56"/>
      <c r="CF330" s="56"/>
      <c r="CG330" s="56"/>
      <c r="CH330" s="169">
        <f t="shared" si="388"/>
        <v>9999999999</v>
      </c>
      <c r="CI330" s="170">
        <f t="shared" si="389"/>
        <v>9999999999</v>
      </c>
      <c r="CJ330" s="171">
        <f t="shared" si="390"/>
        <v>9999999999</v>
      </c>
      <c r="CK330" s="172" t="str">
        <f t="shared" si="391"/>
        <v/>
      </c>
      <c r="CL330" s="173" t="str">
        <f t="shared" si="364"/>
        <v>x</v>
      </c>
      <c r="CN330" s="6" t="str">
        <f t="shared" si="392"/>
        <v/>
      </c>
      <c r="CO330" s="293" t="e">
        <f t="shared" ca="1" si="402"/>
        <v>#N/A</v>
      </c>
      <c r="CP330" s="6" t="e">
        <f t="shared" ca="1" si="393"/>
        <v>#N/A</v>
      </c>
      <c r="CQ330" s="61">
        <v>314</v>
      </c>
      <c r="CR330" s="6">
        <f t="shared" si="365"/>
        <v>0</v>
      </c>
      <c r="CS330" s="6">
        <f t="shared" si="366"/>
        <v>0</v>
      </c>
      <c r="CT330" s="56" t="str">
        <f t="shared" si="367"/>
        <v/>
      </c>
      <c r="CU330" s="76">
        <f t="shared" si="368"/>
        <v>0</v>
      </c>
      <c r="CV330" s="76">
        <f t="shared" si="369"/>
        <v>0</v>
      </c>
      <c r="CX330" s="6" t="str">
        <f t="shared" si="370"/>
        <v/>
      </c>
      <c r="CY330" s="6" t="str">
        <f t="shared" si="371"/>
        <v/>
      </c>
      <c r="CZ330" s="6" t="str">
        <f t="shared" si="372"/>
        <v/>
      </c>
      <c r="DG330" s="56" t="str">
        <f t="shared" si="373"/>
        <v/>
      </c>
      <c r="DH330" s="6">
        <f t="shared" si="374"/>
        <v>0</v>
      </c>
      <c r="DK330" s="6">
        <f t="shared" si="409"/>
        <v>0</v>
      </c>
      <c r="DL330" s="6" t="e">
        <f t="shared" si="410"/>
        <v>#N/A</v>
      </c>
      <c r="DN330" s="6" t="e">
        <f t="shared" si="408"/>
        <v>#N/A</v>
      </c>
      <c r="DP330" s="6" t="str">
        <f t="shared" si="375"/>
        <v/>
      </c>
      <c r="DQ330" s="293">
        <f t="shared" ca="1" si="404"/>
        <v>324</v>
      </c>
      <c r="DR330" s="6" t="str">
        <f t="shared" ca="1" si="394"/>
        <v>x</v>
      </c>
      <c r="DU330" s="293" t="e">
        <f t="shared" ca="1" si="395"/>
        <v>#N/A</v>
      </c>
      <c r="DV330" s="5"/>
      <c r="DW330" s="293" t="e">
        <f t="shared" ca="1" si="405"/>
        <v>#N/A</v>
      </c>
      <c r="DZ330" s="293" t="e">
        <f t="shared" ca="1" si="396"/>
        <v>#N/A</v>
      </c>
      <c r="EA330" s="293" t="e">
        <f t="shared" ca="1" si="397"/>
        <v>#N/A</v>
      </c>
      <c r="EB330" s="293" t="e">
        <f t="shared" ca="1" si="398"/>
        <v>#N/A</v>
      </c>
      <c r="EE330" s="6" t="str">
        <f t="shared" si="399"/>
        <v/>
      </c>
      <c r="EF330" s="293" t="e">
        <f t="shared" ca="1" si="400"/>
        <v>#N/A</v>
      </c>
      <c r="EG330" s="6" t="e">
        <f t="shared" ca="1" si="376"/>
        <v>#N/A</v>
      </c>
    </row>
    <row r="331" spans="3:137" x14ac:dyDescent="0.2">
      <c r="C331" s="75"/>
      <c r="D331" s="184" t="str">
        <f t="shared" si="339"/>
        <v/>
      </c>
      <c r="E331" s="649" t="str">
        <f t="shared" si="406"/>
        <v/>
      </c>
      <c r="F331" s="607" t="str">
        <f t="shared" si="412"/>
        <v>x</v>
      </c>
      <c r="G331" s="650"/>
      <c r="H331" s="651"/>
      <c r="I331" s="651"/>
      <c r="J331" s="651"/>
      <c r="K331" s="652"/>
      <c r="L331" s="889"/>
      <c r="M331" s="889"/>
      <c r="N331" s="653"/>
      <c r="O331" s="651"/>
      <c r="P331" s="651"/>
      <c r="Q331" s="654"/>
      <c r="R331" s="655"/>
      <c r="S331" s="607" t="str">
        <f t="shared" si="340"/>
        <v/>
      </c>
      <c r="T331" s="656" t="str">
        <f t="shared" si="341"/>
        <v/>
      </c>
      <c r="U331" s="656" t="str">
        <f t="shared" si="377"/>
        <v/>
      </c>
      <c r="V331" s="656" t="str">
        <f t="shared" si="342"/>
        <v/>
      </c>
      <c r="W331" s="719"/>
      <c r="X331" s="660"/>
      <c r="Y331" s="656" t="str">
        <f t="shared" si="407"/>
        <v/>
      </c>
      <c r="Z331" s="659"/>
      <c r="AA331" s="654"/>
      <c r="AB331" s="656" t="str">
        <f t="shared" si="343"/>
        <v/>
      </c>
      <c r="AC331" s="661" t="str">
        <f t="shared" si="378"/>
        <v/>
      </c>
      <c r="AE331" s="658" t="str">
        <f t="shared" si="344"/>
        <v/>
      </c>
      <c r="AF331" s="659"/>
      <c r="AT331" s="805" t="str">
        <f t="shared" si="403"/>
        <v/>
      </c>
      <c r="AU331" t="str">
        <f t="shared" si="379"/>
        <v/>
      </c>
      <c r="AV331" s="6" t="str">
        <f t="shared" si="345"/>
        <v/>
      </c>
      <c r="AW331" s="317" t="str">
        <f t="shared" si="346"/>
        <v/>
      </c>
      <c r="AX331" s="158" t="str">
        <f t="shared" si="347"/>
        <v/>
      </c>
      <c r="AY331" s="158" t="str">
        <f t="shared" si="348"/>
        <v/>
      </c>
      <c r="AZ331" s="309" t="str">
        <f t="shared" si="411"/>
        <v/>
      </c>
      <c r="BA331" s="318" t="str">
        <f t="shared" si="349"/>
        <v/>
      </c>
      <c r="BB331" s="473" t="str">
        <f t="shared" si="350"/>
        <v/>
      </c>
      <c r="BC331" s="80" t="str">
        <f t="shared" si="401"/>
        <v/>
      </c>
      <c r="BD331" s="56">
        <f t="shared" si="351"/>
        <v>1</v>
      </c>
      <c r="BF331" s="56" t="str">
        <f t="shared" si="352"/>
        <v/>
      </c>
      <c r="BG331" s="56" t="str">
        <f t="shared" si="353"/>
        <v/>
      </c>
      <c r="BH331" s="6" t="str">
        <f t="shared" si="354"/>
        <v/>
      </c>
      <c r="BK331" s="6" t="str">
        <f t="shared" si="355"/>
        <v/>
      </c>
      <c r="BL331" s="56">
        <f t="shared" si="380"/>
        <v>999999</v>
      </c>
      <c r="BM331" s="183">
        <f t="shared" si="381"/>
        <v>99999.000001655004</v>
      </c>
      <c r="BN331" s="61">
        <v>315</v>
      </c>
      <c r="BO331" s="6">
        <f t="shared" si="356"/>
        <v>999999</v>
      </c>
      <c r="BP331" s="6">
        <f t="shared" si="357"/>
        <v>999999</v>
      </c>
      <c r="BQ331" s="6" t="str">
        <f t="shared" si="382"/>
        <v>x</v>
      </c>
      <c r="BR331" s="206">
        <f t="shared" si="358"/>
        <v>99999.000001655004</v>
      </c>
      <c r="BS331" s="6">
        <f t="shared" si="359"/>
        <v>99999.000001655004</v>
      </c>
      <c r="BT331" s="6" t="str">
        <f t="shared" si="383"/>
        <v>x</v>
      </c>
      <c r="BU331" s="6" t="str">
        <f t="shared" si="360"/>
        <v/>
      </c>
      <c r="BW331" s="82">
        <f t="shared" si="384"/>
        <v>9999999999</v>
      </c>
      <c r="BX331" s="80" t="str">
        <f t="shared" si="361"/>
        <v>x</v>
      </c>
      <c r="BY331" s="80" t="str">
        <f t="shared" si="362"/>
        <v/>
      </c>
      <c r="BZ331" s="56" t="str">
        <f t="shared" si="385"/>
        <v/>
      </c>
      <c r="CA331" s="56" t="str">
        <f t="shared" si="386"/>
        <v/>
      </c>
      <c r="CB331" s="88">
        <f t="shared" si="387"/>
        <v>0</v>
      </c>
      <c r="CC331" s="56" t="str">
        <f t="shared" si="363"/>
        <v/>
      </c>
      <c r="CD331" s="56"/>
      <c r="CE331" s="56"/>
      <c r="CF331" s="56"/>
      <c r="CG331" s="56"/>
      <c r="CH331" s="169">
        <f t="shared" si="388"/>
        <v>9999999999</v>
      </c>
      <c r="CI331" s="170">
        <f t="shared" si="389"/>
        <v>9999999999</v>
      </c>
      <c r="CJ331" s="171">
        <f t="shared" si="390"/>
        <v>9999999999</v>
      </c>
      <c r="CK331" s="172" t="str">
        <f t="shared" si="391"/>
        <v/>
      </c>
      <c r="CL331" s="173" t="str">
        <f t="shared" si="364"/>
        <v>x</v>
      </c>
      <c r="CN331" s="6" t="str">
        <f t="shared" si="392"/>
        <v/>
      </c>
      <c r="CO331" s="293" t="e">
        <f t="shared" ca="1" si="402"/>
        <v>#N/A</v>
      </c>
      <c r="CP331" s="6" t="e">
        <f t="shared" ca="1" si="393"/>
        <v>#N/A</v>
      </c>
      <c r="CQ331" s="61">
        <v>315</v>
      </c>
      <c r="CR331" s="6">
        <f t="shared" si="365"/>
        <v>0</v>
      </c>
      <c r="CS331" s="6">
        <f t="shared" si="366"/>
        <v>0</v>
      </c>
      <c r="CT331" s="56" t="str">
        <f t="shared" si="367"/>
        <v/>
      </c>
      <c r="CU331" s="76">
        <f t="shared" si="368"/>
        <v>0</v>
      </c>
      <c r="CV331" s="76">
        <f t="shared" si="369"/>
        <v>0</v>
      </c>
      <c r="CX331" s="6" t="str">
        <f t="shared" si="370"/>
        <v/>
      </c>
      <c r="CY331" s="6" t="str">
        <f t="shared" si="371"/>
        <v/>
      </c>
      <c r="CZ331" s="6" t="str">
        <f t="shared" si="372"/>
        <v/>
      </c>
      <c r="DG331" s="56" t="str">
        <f t="shared" si="373"/>
        <v/>
      </c>
      <c r="DH331" s="6">
        <f t="shared" si="374"/>
        <v>0</v>
      </c>
      <c r="DK331" s="6">
        <f t="shared" si="409"/>
        <v>0</v>
      </c>
      <c r="DL331" s="6" t="e">
        <f t="shared" si="410"/>
        <v>#N/A</v>
      </c>
      <c r="DN331" s="6" t="e">
        <f t="shared" si="408"/>
        <v>#N/A</v>
      </c>
      <c r="DP331" s="6" t="str">
        <f t="shared" si="375"/>
        <v/>
      </c>
      <c r="DQ331" s="293">
        <f t="shared" ca="1" si="404"/>
        <v>325</v>
      </c>
      <c r="DR331" s="6" t="str">
        <f t="shared" ca="1" si="394"/>
        <v>x</v>
      </c>
      <c r="DU331" s="293" t="e">
        <f t="shared" ca="1" si="395"/>
        <v>#N/A</v>
      </c>
      <c r="DV331" s="5"/>
      <c r="DW331" s="293" t="e">
        <f t="shared" ca="1" si="405"/>
        <v>#N/A</v>
      </c>
      <c r="DZ331" s="293" t="e">
        <f t="shared" ca="1" si="396"/>
        <v>#N/A</v>
      </c>
      <c r="EA331" s="293" t="e">
        <f t="shared" ca="1" si="397"/>
        <v>#N/A</v>
      </c>
      <c r="EB331" s="293" t="e">
        <f t="shared" ca="1" si="398"/>
        <v>#N/A</v>
      </c>
      <c r="EE331" s="6" t="str">
        <f t="shared" si="399"/>
        <v/>
      </c>
      <c r="EF331" s="293" t="e">
        <f t="shared" ca="1" si="400"/>
        <v>#N/A</v>
      </c>
      <c r="EG331" s="6" t="e">
        <f t="shared" ca="1" si="376"/>
        <v>#N/A</v>
      </c>
    </row>
    <row r="332" spans="3:137" x14ac:dyDescent="0.2">
      <c r="C332" s="75"/>
      <c r="D332" s="184" t="str">
        <f t="shared" si="339"/>
        <v/>
      </c>
      <c r="E332" s="649" t="str">
        <f t="shared" si="406"/>
        <v/>
      </c>
      <c r="F332" s="607" t="str">
        <f t="shared" si="412"/>
        <v>x</v>
      </c>
      <c r="G332" s="650"/>
      <c r="H332" s="651"/>
      <c r="I332" s="651"/>
      <c r="J332" s="651"/>
      <c r="K332" s="652"/>
      <c r="L332" s="889"/>
      <c r="M332" s="889"/>
      <c r="N332" s="653"/>
      <c r="O332" s="651"/>
      <c r="P332" s="651"/>
      <c r="Q332" s="654"/>
      <c r="R332" s="655"/>
      <c r="S332" s="607" t="str">
        <f t="shared" si="340"/>
        <v/>
      </c>
      <c r="T332" s="656" t="str">
        <f t="shared" si="341"/>
        <v/>
      </c>
      <c r="U332" s="656" t="str">
        <f t="shared" si="377"/>
        <v/>
      </c>
      <c r="V332" s="656" t="str">
        <f t="shared" si="342"/>
        <v/>
      </c>
      <c r="W332" s="719"/>
      <c r="X332" s="660"/>
      <c r="Y332" s="656" t="str">
        <f t="shared" si="407"/>
        <v/>
      </c>
      <c r="Z332" s="659"/>
      <c r="AA332" s="654"/>
      <c r="AB332" s="656" t="str">
        <f t="shared" si="343"/>
        <v/>
      </c>
      <c r="AC332" s="661" t="str">
        <f t="shared" si="378"/>
        <v/>
      </c>
      <c r="AE332" s="658" t="str">
        <f t="shared" si="344"/>
        <v/>
      </c>
      <c r="AF332" s="659"/>
      <c r="AT332" s="805" t="str">
        <f t="shared" si="403"/>
        <v/>
      </c>
      <c r="AU332" t="str">
        <f t="shared" si="379"/>
        <v/>
      </c>
      <c r="AV332" s="6" t="str">
        <f t="shared" si="345"/>
        <v/>
      </c>
      <c r="AW332" s="317" t="str">
        <f t="shared" si="346"/>
        <v/>
      </c>
      <c r="AX332" s="158" t="str">
        <f t="shared" si="347"/>
        <v/>
      </c>
      <c r="AY332" s="158" t="str">
        <f t="shared" si="348"/>
        <v/>
      </c>
      <c r="AZ332" s="309" t="str">
        <f t="shared" si="411"/>
        <v/>
      </c>
      <c r="BA332" s="318" t="str">
        <f t="shared" si="349"/>
        <v/>
      </c>
      <c r="BB332" s="473" t="str">
        <f t="shared" si="350"/>
        <v/>
      </c>
      <c r="BC332" s="80" t="str">
        <f t="shared" si="401"/>
        <v/>
      </c>
      <c r="BD332" s="56">
        <f t="shared" si="351"/>
        <v>1</v>
      </c>
      <c r="BF332" s="56" t="str">
        <f t="shared" si="352"/>
        <v/>
      </c>
      <c r="BG332" s="56" t="str">
        <f t="shared" si="353"/>
        <v/>
      </c>
      <c r="BH332" s="6" t="str">
        <f t="shared" si="354"/>
        <v/>
      </c>
      <c r="BK332" s="6" t="str">
        <f t="shared" si="355"/>
        <v/>
      </c>
      <c r="BL332" s="56">
        <f t="shared" si="380"/>
        <v>999999</v>
      </c>
      <c r="BM332" s="183">
        <f t="shared" si="381"/>
        <v>99999.000001659995</v>
      </c>
      <c r="BN332" s="61">
        <v>316</v>
      </c>
      <c r="BO332" s="6">
        <f t="shared" si="356"/>
        <v>999999</v>
      </c>
      <c r="BP332" s="6">
        <f t="shared" si="357"/>
        <v>999999</v>
      </c>
      <c r="BQ332" s="6" t="str">
        <f t="shared" si="382"/>
        <v>x</v>
      </c>
      <c r="BR332" s="206">
        <f t="shared" si="358"/>
        <v>99999.000001659995</v>
      </c>
      <c r="BS332" s="6">
        <f t="shared" si="359"/>
        <v>99999.000001659995</v>
      </c>
      <c r="BT332" s="6" t="str">
        <f t="shared" si="383"/>
        <v>x</v>
      </c>
      <c r="BU332" s="6" t="str">
        <f t="shared" si="360"/>
        <v/>
      </c>
      <c r="BW332" s="82">
        <f t="shared" si="384"/>
        <v>9999999999</v>
      </c>
      <c r="BX332" s="80" t="str">
        <f t="shared" si="361"/>
        <v>x</v>
      </c>
      <c r="BY332" s="80" t="str">
        <f t="shared" si="362"/>
        <v/>
      </c>
      <c r="BZ332" s="56" t="str">
        <f t="shared" si="385"/>
        <v/>
      </c>
      <c r="CA332" s="56" t="str">
        <f t="shared" si="386"/>
        <v/>
      </c>
      <c r="CB332" s="88">
        <f t="shared" si="387"/>
        <v>0</v>
      </c>
      <c r="CC332" s="56" t="str">
        <f t="shared" si="363"/>
        <v/>
      </c>
      <c r="CD332" s="56"/>
      <c r="CE332" s="56"/>
      <c r="CF332" s="56"/>
      <c r="CG332" s="56"/>
      <c r="CH332" s="169">
        <f t="shared" si="388"/>
        <v>9999999999</v>
      </c>
      <c r="CI332" s="170">
        <f t="shared" si="389"/>
        <v>9999999999</v>
      </c>
      <c r="CJ332" s="171">
        <f t="shared" si="390"/>
        <v>9999999999</v>
      </c>
      <c r="CK332" s="172" t="str">
        <f t="shared" si="391"/>
        <v/>
      </c>
      <c r="CL332" s="173" t="str">
        <f t="shared" si="364"/>
        <v>x</v>
      </c>
      <c r="CN332" s="6" t="str">
        <f t="shared" si="392"/>
        <v/>
      </c>
      <c r="CO332" s="293" t="e">
        <f t="shared" ca="1" si="402"/>
        <v>#N/A</v>
      </c>
      <c r="CP332" s="6" t="e">
        <f t="shared" ca="1" si="393"/>
        <v>#N/A</v>
      </c>
      <c r="CQ332" s="61">
        <v>316</v>
      </c>
      <c r="CR332" s="6">
        <f t="shared" si="365"/>
        <v>0</v>
      </c>
      <c r="CS332" s="6">
        <f t="shared" si="366"/>
        <v>0</v>
      </c>
      <c r="CT332" s="56" t="str">
        <f t="shared" si="367"/>
        <v/>
      </c>
      <c r="CU332" s="76">
        <f t="shared" si="368"/>
        <v>0</v>
      </c>
      <c r="CV332" s="76">
        <f t="shared" si="369"/>
        <v>0</v>
      </c>
      <c r="CX332" s="6" t="str">
        <f t="shared" si="370"/>
        <v/>
      </c>
      <c r="CY332" s="6" t="str">
        <f t="shared" si="371"/>
        <v/>
      </c>
      <c r="CZ332" s="6" t="str">
        <f t="shared" si="372"/>
        <v/>
      </c>
      <c r="DG332" s="56" t="str">
        <f t="shared" si="373"/>
        <v/>
      </c>
      <c r="DH332" s="6">
        <f t="shared" si="374"/>
        <v>0</v>
      </c>
      <c r="DK332" s="6">
        <f t="shared" si="409"/>
        <v>0</v>
      </c>
      <c r="DL332" s="6" t="e">
        <f t="shared" si="410"/>
        <v>#N/A</v>
      </c>
      <c r="DN332" s="6" t="e">
        <f t="shared" si="408"/>
        <v>#N/A</v>
      </c>
      <c r="DP332" s="6" t="str">
        <f t="shared" si="375"/>
        <v/>
      </c>
      <c r="DQ332" s="293">
        <f t="shared" ca="1" si="404"/>
        <v>326</v>
      </c>
      <c r="DR332" s="6" t="str">
        <f t="shared" ca="1" si="394"/>
        <v>x</v>
      </c>
      <c r="DU332" s="293" t="e">
        <f t="shared" ca="1" si="395"/>
        <v>#N/A</v>
      </c>
      <c r="DV332" s="5"/>
      <c r="DW332" s="293" t="e">
        <f t="shared" ca="1" si="405"/>
        <v>#N/A</v>
      </c>
      <c r="DZ332" s="293" t="e">
        <f t="shared" ca="1" si="396"/>
        <v>#N/A</v>
      </c>
      <c r="EA332" s="293" t="e">
        <f t="shared" ca="1" si="397"/>
        <v>#N/A</v>
      </c>
      <c r="EB332" s="293" t="e">
        <f t="shared" ca="1" si="398"/>
        <v>#N/A</v>
      </c>
      <c r="EE332" s="6" t="str">
        <f t="shared" si="399"/>
        <v/>
      </c>
      <c r="EF332" s="293" t="e">
        <f t="shared" ca="1" si="400"/>
        <v>#N/A</v>
      </c>
      <c r="EG332" s="6" t="e">
        <f t="shared" ca="1" si="376"/>
        <v>#N/A</v>
      </c>
    </row>
    <row r="333" spans="3:137" x14ac:dyDescent="0.2">
      <c r="C333" s="75"/>
      <c r="D333" s="184" t="str">
        <f t="shared" si="339"/>
        <v/>
      </c>
      <c r="E333" s="649" t="str">
        <f t="shared" si="406"/>
        <v/>
      </c>
      <c r="F333" s="607" t="str">
        <f t="shared" si="412"/>
        <v>x</v>
      </c>
      <c r="G333" s="650"/>
      <c r="H333" s="651"/>
      <c r="I333" s="651"/>
      <c r="J333" s="651"/>
      <c r="K333" s="652"/>
      <c r="L333" s="889"/>
      <c r="M333" s="889"/>
      <c r="N333" s="653"/>
      <c r="O333" s="651"/>
      <c r="P333" s="651"/>
      <c r="Q333" s="654"/>
      <c r="R333" s="655"/>
      <c r="S333" s="607" t="str">
        <f t="shared" si="340"/>
        <v/>
      </c>
      <c r="T333" s="656" t="str">
        <f t="shared" si="341"/>
        <v/>
      </c>
      <c r="U333" s="656" t="str">
        <f t="shared" si="377"/>
        <v/>
      </c>
      <c r="V333" s="656" t="str">
        <f t="shared" si="342"/>
        <v/>
      </c>
      <c r="W333" s="719"/>
      <c r="X333" s="660"/>
      <c r="Y333" s="656" t="str">
        <f t="shared" si="407"/>
        <v/>
      </c>
      <c r="Z333" s="659"/>
      <c r="AA333" s="654"/>
      <c r="AB333" s="656" t="str">
        <f t="shared" si="343"/>
        <v/>
      </c>
      <c r="AC333" s="661" t="str">
        <f t="shared" si="378"/>
        <v/>
      </c>
      <c r="AE333" s="658" t="str">
        <f t="shared" si="344"/>
        <v/>
      </c>
      <c r="AF333" s="659"/>
      <c r="AT333" s="805" t="str">
        <f t="shared" si="403"/>
        <v/>
      </c>
      <c r="AU333" t="str">
        <f t="shared" si="379"/>
        <v/>
      </c>
      <c r="AV333" s="6" t="str">
        <f t="shared" si="345"/>
        <v/>
      </c>
      <c r="AW333" s="317" t="str">
        <f t="shared" si="346"/>
        <v/>
      </c>
      <c r="AX333" s="158" t="str">
        <f t="shared" si="347"/>
        <v/>
      </c>
      <c r="AY333" s="158" t="str">
        <f t="shared" si="348"/>
        <v/>
      </c>
      <c r="AZ333" s="309" t="str">
        <f t="shared" si="411"/>
        <v/>
      </c>
      <c r="BA333" s="318" t="str">
        <f t="shared" si="349"/>
        <v/>
      </c>
      <c r="BB333" s="473" t="str">
        <f t="shared" si="350"/>
        <v/>
      </c>
      <c r="BC333" s="80" t="str">
        <f t="shared" si="401"/>
        <v/>
      </c>
      <c r="BD333" s="56">
        <f t="shared" si="351"/>
        <v>1</v>
      </c>
      <c r="BF333" s="56" t="str">
        <f t="shared" si="352"/>
        <v/>
      </c>
      <c r="BG333" s="56" t="str">
        <f t="shared" si="353"/>
        <v/>
      </c>
      <c r="BH333" s="6" t="str">
        <f t="shared" si="354"/>
        <v/>
      </c>
      <c r="BK333" s="6" t="str">
        <f t="shared" si="355"/>
        <v/>
      </c>
      <c r="BL333" s="56">
        <f t="shared" si="380"/>
        <v>999999</v>
      </c>
      <c r="BM333" s="183">
        <f t="shared" si="381"/>
        <v>99999.000001665001</v>
      </c>
      <c r="BN333" s="61">
        <v>317</v>
      </c>
      <c r="BO333" s="6">
        <f t="shared" si="356"/>
        <v>999999</v>
      </c>
      <c r="BP333" s="6">
        <f t="shared" si="357"/>
        <v>999999</v>
      </c>
      <c r="BQ333" s="6" t="str">
        <f t="shared" si="382"/>
        <v>x</v>
      </c>
      <c r="BR333" s="206">
        <f t="shared" si="358"/>
        <v>99999.000001665001</v>
      </c>
      <c r="BS333" s="6">
        <f t="shared" si="359"/>
        <v>99999.000001665001</v>
      </c>
      <c r="BT333" s="6" t="str">
        <f t="shared" si="383"/>
        <v>x</v>
      </c>
      <c r="BU333" s="6" t="str">
        <f t="shared" si="360"/>
        <v/>
      </c>
      <c r="BW333" s="82">
        <f t="shared" si="384"/>
        <v>9999999999</v>
      </c>
      <c r="BX333" s="80" t="str">
        <f t="shared" si="361"/>
        <v>x</v>
      </c>
      <c r="BY333" s="80" t="str">
        <f t="shared" si="362"/>
        <v/>
      </c>
      <c r="BZ333" s="56" t="str">
        <f t="shared" si="385"/>
        <v/>
      </c>
      <c r="CA333" s="56" t="str">
        <f t="shared" si="386"/>
        <v/>
      </c>
      <c r="CB333" s="88">
        <f t="shared" si="387"/>
        <v>0</v>
      </c>
      <c r="CC333" s="56" t="str">
        <f t="shared" si="363"/>
        <v/>
      </c>
      <c r="CD333" s="56"/>
      <c r="CE333" s="56"/>
      <c r="CF333" s="56"/>
      <c r="CG333" s="56"/>
      <c r="CH333" s="169">
        <f t="shared" si="388"/>
        <v>9999999999</v>
      </c>
      <c r="CI333" s="170">
        <f t="shared" si="389"/>
        <v>9999999999</v>
      </c>
      <c r="CJ333" s="171">
        <f t="shared" si="390"/>
        <v>9999999999</v>
      </c>
      <c r="CK333" s="172" t="str">
        <f t="shared" si="391"/>
        <v/>
      </c>
      <c r="CL333" s="173" t="str">
        <f t="shared" si="364"/>
        <v>x</v>
      </c>
      <c r="CN333" s="6" t="str">
        <f t="shared" si="392"/>
        <v/>
      </c>
      <c r="CO333" s="293" t="e">
        <f t="shared" ca="1" si="402"/>
        <v>#N/A</v>
      </c>
      <c r="CP333" s="6" t="e">
        <f t="shared" ca="1" si="393"/>
        <v>#N/A</v>
      </c>
      <c r="CQ333" s="61">
        <v>317</v>
      </c>
      <c r="CR333" s="6">
        <f t="shared" si="365"/>
        <v>0</v>
      </c>
      <c r="CS333" s="6">
        <f t="shared" si="366"/>
        <v>0</v>
      </c>
      <c r="CT333" s="56" t="str">
        <f t="shared" si="367"/>
        <v/>
      </c>
      <c r="CU333" s="76">
        <f t="shared" si="368"/>
        <v>0</v>
      </c>
      <c r="CV333" s="76">
        <f t="shared" si="369"/>
        <v>0</v>
      </c>
      <c r="CX333" s="6" t="str">
        <f t="shared" si="370"/>
        <v/>
      </c>
      <c r="CY333" s="6" t="str">
        <f t="shared" si="371"/>
        <v/>
      </c>
      <c r="CZ333" s="6" t="str">
        <f t="shared" si="372"/>
        <v/>
      </c>
      <c r="DG333" s="56" t="str">
        <f t="shared" si="373"/>
        <v/>
      </c>
      <c r="DH333" s="6">
        <f t="shared" si="374"/>
        <v>0</v>
      </c>
      <c r="DK333" s="6">
        <f t="shared" si="409"/>
        <v>0</v>
      </c>
      <c r="DL333" s="6" t="e">
        <f t="shared" si="410"/>
        <v>#N/A</v>
      </c>
      <c r="DN333" s="6" t="e">
        <f t="shared" si="408"/>
        <v>#N/A</v>
      </c>
      <c r="DP333" s="6" t="str">
        <f t="shared" si="375"/>
        <v/>
      </c>
      <c r="DQ333" s="293">
        <f t="shared" ca="1" si="404"/>
        <v>327</v>
      </c>
      <c r="DR333" s="6" t="str">
        <f t="shared" ca="1" si="394"/>
        <v>x</v>
      </c>
      <c r="DU333" s="293" t="e">
        <f t="shared" ca="1" si="395"/>
        <v>#N/A</v>
      </c>
      <c r="DV333" s="5"/>
      <c r="DW333" s="293" t="e">
        <f t="shared" ca="1" si="405"/>
        <v>#N/A</v>
      </c>
      <c r="DZ333" s="293" t="e">
        <f t="shared" ca="1" si="396"/>
        <v>#N/A</v>
      </c>
      <c r="EA333" s="293" t="e">
        <f t="shared" ca="1" si="397"/>
        <v>#N/A</v>
      </c>
      <c r="EB333" s="293" t="e">
        <f t="shared" ca="1" si="398"/>
        <v>#N/A</v>
      </c>
      <c r="EE333" s="6" t="str">
        <f t="shared" si="399"/>
        <v/>
      </c>
      <c r="EF333" s="293" t="e">
        <f t="shared" ca="1" si="400"/>
        <v>#N/A</v>
      </c>
      <c r="EG333" s="6" t="e">
        <f t="shared" ca="1" si="376"/>
        <v>#N/A</v>
      </c>
    </row>
    <row r="334" spans="3:137" x14ac:dyDescent="0.2">
      <c r="C334" s="75"/>
      <c r="D334" s="184" t="str">
        <f t="shared" si="339"/>
        <v/>
      </c>
      <c r="E334" s="649" t="str">
        <f t="shared" si="406"/>
        <v/>
      </c>
      <c r="F334" s="607" t="str">
        <f t="shared" si="412"/>
        <v>x</v>
      </c>
      <c r="G334" s="650"/>
      <c r="H334" s="651"/>
      <c r="I334" s="651"/>
      <c r="J334" s="651"/>
      <c r="K334" s="652"/>
      <c r="L334" s="889"/>
      <c r="M334" s="889"/>
      <c r="N334" s="653"/>
      <c r="O334" s="651"/>
      <c r="P334" s="651"/>
      <c r="Q334" s="654"/>
      <c r="R334" s="655"/>
      <c r="S334" s="607" t="str">
        <f t="shared" si="340"/>
        <v/>
      </c>
      <c r="T334" s="656" t="str">
        <f t="shared" si="341"/>
        <v/>
      </c>
      <c r="U334" s="656" t="str">
        <f t="shared" si="377"/>
        <v/>
      </c>
      <c r="V334" s="656" t="str">
        <f t="shared" si="342"/>
        <v/>
      </c>
      <c r="W334" s="719"/>
      <c r="X334" s="660"/>
      <c r="Y334" s="656" t="str">
        <f t="shared" si="407"/>
        <v/>
      </c>
      <c r="Z334" s="659"/>
      <c r="AA334" s="654"/>
      <c r="AB334" s="656" t="str">
        <f t="shared" si="343"/>
        <v/>
      </c>
      <c r="AC334" s="661" t="str">
        <f t="shared" si="378"/>
        <v/>
      </c>
      <c r="AE334" s="658" t="str">
        <f t="shared" si="344"/>
        <v/>
      </c>
      <c r="AF334" s="659"/>
      <c r="AT334" s="805" t="str">
        <f t="shared" si="403"/>
        <v/>
      </c>
      <c r="AU334" t="str">
        <f t="shared" si="379"/>
        <v/>
      </c>
      <c r="AV334" s="6" t="str">
        <f t="shared" si="345"/>
        <v/>
      </c>
      <c r="AW334" s="317" t="str">
        <f t="shared" si="346"/>
        <v/>
      </c>
      <c r="AX334" s="158" t="str">
        <f t="shared" si="347"/>
        <v/>
      </c>
      <c r="AY334" s="158" t="str">
        <f t="shared" si="348"/>
        <v/>
      </c>
      <c r="AZ334" s="309" t="str">
        <f t="shared" si="411"/>
        <v/>
      </c>
      <c r="BA334" s="318" t="str">
        <f t="shared" si="349"/>
        <v/>
      </c>
      <c r="BB334" s="473" t="str">
        <f t="shared" si="350"/>
        <v/>
      </c>
      <c r="BC334" s="80" t="str">
        <f t="shared" si="401"/>
        <v/>
      </c>
      <c r="BD334" s="56">
        <f t="shared" si="351"/>
        <v>1</v>
      </c>
      <c r="BF334" s="56" t="str">
        <f t="shared" si="352"/>
        <v/>
      </c>
      <c r="BG334" s="56" t="str">
        <f t="shared" si="353"/>
        <v/>
      </c>
      <c r="BH334" s="6" t="str">
        <f t="shared" si="354"/>
        <v/>
      </c>
      <c r="BK334" s="6" t="str">
        <f t="shared" si="355"/>
        <v/>
      </c>
      <c r="BL334" s="56">
        <f t="shared" si="380"/>
        <v>999999</v>
      </c>
      <c r="BM334" s="183">
        <f t="shared" si="381"/>
        <v>99999.000001670007</v>
      </c>
      <c r="BN334" s="61">
        <v>318</v>
      </c>
      <c r="BO334" s="6">
        <f t="shared" si="356"/>
        <v>999999</v>
      </c>
      <c r="BP334" s="6">
        <f t="shared" si="357"/>
        <v>999999</v>
      </c>
      <c r="BQ334" s="6" t="str">
        <f t="shared" si="382"/>
        <v>x</v>
      </c>
      <c r="BR334" s="206">
        <f t="shared" si="358"/>
        <v>99999.000001670007</v>
      </c>
      <c r="BS334" s="6">
        <f t="shared" si="359"/>
        <v>99999.000001670007</v>
      </c>
      <c r="BT334" s="6" t="str">
        <f t="shared" si="383"/>
        <v>x</v>
      </c>
      <c r="BU334" s="6" t="str">
        <f t="shared" si="360"/>
        <v/>
      </c>
      <c r="BW334" s="82">
        <f t="shared" si="384"/>
        <v>9999999999</v>
      </c>
      <c r="BX334" s="80" t="str">
        <f t="shared" si="361"/>
        <v>x</v>
      </c>
      <c r="BY334" s="80" t="str">
        <f t="shared" si="362"/>
        <v/>
      </c>
      <c r="BZ334" s="56" t="str">
        <f t="shared" si="385"/>
        <v/>
      </c>
      <c r="CA334" s="56" t="str">
        <f t="shared" si="386"/>
        <v/>
      </c>
      <c r="CB334" s="88">
        <f t="shared" si="387"/>
        <v>0</v>
      </c>
      <c r="CC334" s="56" t="str">
        <f t="shared" si="363"/>
        <v/>
      </c>
      <c r="CD334" s="56"/>
      <c r="CE334" s="56"/>
      <c r="CF334" s="56"/>
      <c r="CG334" s="56"/>
      <c r="CH334" s="169">
        <f t="shared" si="388"/>
        <v>9999999999</v>
      </c>
      <c r="CI334" s="170">
        <f t="shared" si="389"/>
        <v>9999999999</v>
      </c>
      <c r="CJ334" s="171">
        <f t="shared" si="390"/>
        <v>9999999999</v>
      </c>
      <c r="CK334" s="172" t="str">
        <f t="shared" si="391"/>
        <v/>
      </c>
      <c r="CL334" s="173" t="str">
        <f t="shared" si="364"/>
        <v>x</v>
      </c>
      <c r="CN334" s="6" t="str">
        <f t="shared" si="392"/>
        <v/>
      </c>
      <c r="CO334" s="293" t="e">
        <f t="shared" ca="1" si="402"/>
        <v>#N/A</v>
      </c>
      <c r="CP334" s="6" t="e">
        <f t="shared" ca="1" si="393"/>
        <v>#N/A</v>
      </c>
      <c r="CQ334" s="61">
        <v>318</v>
      </c>
      <c r="CR334" s="6">
        <f t="shared" si="365"/>
        <v>0</v>
      </c>
      <c r="CS334" s="6">
        <f t="shared" si="366"/>
        <v>0</v>
      </c>
      <c r="CT334" s="56" t="str">
        <f t="shared" si="367"/>
        <v/>
      </c>
      <c r="CU334" s="76">
        <f t="shared" si="368"/>
        <v>0</v>
      </c>
      <c r="CV334" s="76">
        <f t="shared" si="369"/>
        <v>0</v>
      </c>
      <c r="CX334" s="6" t="str">
        <f t="shared" si="370"/>
        <v/>
      </c>
      <c r="CY334" s="6" t="str">
        <f t="shared" si="371"/>
        <v/>
      </c>
      <c r="CZ334" s="6" t="str">
        <f t="shared" si="372"/>
        <v/>
      </c>
      <c r="DG334" s="56" t="str">
        <f t="shared" si="373"/>
        <v/>
      </c>
      <c r="DH334" s="6">
        <f t="shared" si="374"/>
        <v>0</v>
      </c>
      <c r="DK334" s="6">
        <f t="shared" si="409"/>
        <v>0</v>
      </c>
      <c r="DL334" s="6" t="e">
        <f t="shared" si="410"/>
        <v>#N/A</v>
      </c>
      <c r="DN334" s="6" t="e">
        <f t="shared" si="408"/>
        <v>#N/A</v>
      </c>
      <c r="DP334" s="6" t="str">
        <f t="shared" si="375"/>
        <v/>
      </c>
      <c r="DQ334" s="293">
        <f t="shared" ca="1" si="404"/>
        <v>328</v>
      </c>
      <c r="DR334" s="6" t="str">
        <f t="shared" ca="1" si="394"/>
        <v>x</v>
      </c>
      <c r="DU334" s="293" t="e">
        <f t="shared" ca="1" si="395"/>
        <v>#N/A</v>
      </c>
      <c r="DV334" s="5"/>
      <c r="DW334" s="293" t="e">
        <f t="shared" ca="1" si="405"/>
        <v>#N/A</v>
      </c>
      <c r="DZ334" s="293" t="e">
        <f t="shared" ca="1" si="396"/>
        <v>#N/A</v>
      </c>
      <c r="EA334" s="293" t="e">
        <f t="shared" ca="1" si="397"/>
        <v>#N/A</v>
      </c>
      <c r="EB334" s="293" t="e">
        <f t="shared" ca="1" si="398"/>
        <v>#N/A</v>
      </c>
      <c r="EE334" s="6" t="str">
        <f t="shared" si="399"/>
        <v/>
      </c>
      <c r="EF334" s="293" t="e">
        <f t="shared" ca="1" si="400"/>
        <v>#N/A</v>
      </c>
      <c r="EG334" s="6" t="e">
        <f t="shared" ca="1" si="376"/>
        <v>#N/A</v>
      </c>
    </row>
    <row r="335" spans="3:137" x14ac:dyDescent="0.2">
      <c r="C335" s="75"/>
      <c r="D335" s="184" t="str">
        <f t="shared" si="339"/>
        <v/>
      </c>
      <c r="E335" s="649" t="str">
        <f t="shared" si="406"/>
        <v/>
      </c>
      <c r="F335" s="607" t="str">
        <f t="shared" si="412"/>
        <v>x</v>
      </c>
      <c r="G335" s="650"/>
      <c r="H335" s="651"/>
      <c r="I335" s="651"/>
      <c r="J335" s="651"/>
      <c r="K335" s="652"/>
      <c r="L335" s="889"/>
      <c r="M335" s="889"/>
      <c r="N335" s="653"/>
      <c r="O335" s="651"/>
      <c r="P335" s="651"/>
      <c r="Q335" s="654"/>
      <c r="R335" s="655"/>
      <c r="S335" s="607" t="str">
        <f t="shared" si="340"/>
        <v/>
      </c>
      <c r="T335" s="656" t="str">
        <f t="shared" si="341"/>
        <v/>
      </c>
      <c r="U335" s="656" t="str">
        <f t="shared" si="377"/>
        <v/>
      </c>
      <c r="V335" s="656" t="str">
        <f t="shared" si="342"/>
        <v/>
      </c>
      <c r="W335" s="719"/>
      <c r="X335" s="660"/>
      <c r="Y335" s="656" t="str">
        <f t="shared" si="407"/>
        <v/>
      </c>
      <c r="Z335" s="659"/>
      <c r="AA335" s="654"/>
      <c r="AB335" s="656" t="str">
        <f t="shared" si="343"/>
        <v/>
      </c>
      <c r="AC335" s="661" t="str">
        <f t="shared" si="378"/>
        <v/>
      </c>
      <c r="AE335" s="658" t="str">
        <f t="shared" si="344"/>
        <v/>
      </c>
      <c r="AF335" s="659"/>
      <c r="AT335" s="805" t="str">
        <f t="shared" si="403"/>
        <v/>
      </c>
      <c r="AU335" t="str">
        <f t="shared" si="379"/>
        <v/>
      </c>
      <c r="AV335" s="6" t="str">
        <f t="shared" si="345"/>
        <v/>
      </c>
      <c r="AW335" s="317" t="str">
        <f t="shared" si="346"/>
        <v/>
      </c>
      <c r="AX335" s="158" t="str">
        <f t="shared" si="347"/>
        <v/>
      </c>
      <c r="AY335" s="158" t="str">
        <f t="shared" si="348"/>
        <v/>
      </c>
      <c r="AZ335" s="309" t="str">
        <f t="shared" si="411"/>
        <v/>
      </c>
      <c r="BA335" s="318" t="str">
        <f t="shared" si="349"/>
        <v/>
      </c>
      <c r="BB335" s="473" t="str">
        <f t="shared" si="350"/>
        <v/>
      </c>
      <c r="BC335" s="80" t="str">
        <f t="shared" si="401"/>
        <v/>
      </c>
      <c r="BD335" s="56">
        <f t="shared" si="351"/>
        <v>1</v>
      </c>
      <c r="BF335" s="56" t="str">
        <f t="shared" si="352"/>
        <v/>
      </c>
      <c r="BG335" s="56" t="str">
        <f t="shared" si="353"/>
        <v/>
      </c>
      <c r="BH335" s="6" t="str">
        <f t="shared" si="354"/>
        <v/>
      </c>
      <c r="BK335" s="6" t="str">
        <f t="shared" si="355"/>
        <v/>
      </c>
      <c r="BL335" s="56">
        <f t="shared" si="380"/>
        <v>999999</v>
      </c>
      <c r="BM335" s="183">
        <f t="shared" si="381"/>
        <v>99999.000001674998</v>
      </c>
      <c r="BN335" s="61">
        <v>319</v>
      </c>
      <c r="BO335" s="6">
        <f t="shared" si="356"/>
        <v>999999</v>
      </c>
      <c r="BP335" s="6">
        <f t="shared" si="357"/>
        <v>999999</v>
      </c>
      <c r="BQ335" s="6" t="str">
        <f t="shared" si="382"/>
        <v>x</v>
      </c>
      <c r="BR335" s="206">
        <f t="shared" si="358"/>
        <v>99999.000001674998</v>
      </c>
      <c r="BS335" s="6">
        <f t="shared" si="359"/>
        <v>99999.000001674998</v>
      </c>
      <c r="BT335" s="6" t="str">
        <f t="shared" si="383"/>
        <v>x</v>
      </c>
      <c r="BU335" s="6" t="str">
        <f t="shared" si="360"/>
        <v/>
      </c>
      <c r="BW335" s="82">
        <f t="shared" si="384"/>
        <v>9999999999</v>
      </c>
      <c r="BX335" s="80" t="str">
        <f t="shared" si="361"/>
        <v>x</v>
      </c>
      <c r="BY335" s="80" t="str">
        <f t="shared" si="362"/>
        <v/>
      </c>
      <c r="BZ335" s="56" t="str">
        <f t="shared" si="385"/>
        <v/>
      </c>
      <c r="CA335" s="56" t="str">
        <f t="shared" si="386"/>
        <v/>
      </c>
      <c r="CB335" s="88">
        <f t="shared" si="387"/>
        <v>0</v>
      </c>
      <c r="CC335" s="56" t="str">
        <f t="shared" si="363"/>
        <v/>
      </c>
      <c r="CD335" s="56"/>
      <c r="CE335" s="56"/>
      <c r="CF335" s="56"/>
      <c r="CG335" s="56"/>
      <c r="CH335" s="169">
        <f t="shared" si="388"/>
        <v>9999999999</v>
      </c>
      <c r="CI335" s="170">
        <f t="shared" si="389"/>
        <v>9999999999</v>
      </c>
      <c r="CJ335" s="171">
        <f t="shared" si="390"/>
        <v>9999999999</v>
      </c>
      <c r="CK335" s="172" t="str">
        <f t="shared" si="391"/>
        <v/>
      </c>
      <c r="CL335" s="173" t="str">
        <f t="shared" si="364"/>
        <v>x</v>
      </c>
      <c r="CN335" s="6" t="str">
        <f t="shared" si="392"/>
        <v/>
      </c>
      <c r="CO335" s="293" t="e">
        <f t="shared" ca="1" si="402"/>
        <v>#N/A</v>
      </c>
      <c r="CP335" s="6" t="e">
        <f t="shared" ca="1" si="393"/>
        <v>#N/A</v>
      </c>
      <c r="CQ335" s="61">
        <v>319</v>
      </c>
      <c r="CR335" s="6">
        <f t="shared" si="365"/>
        <v>0</v>
      </c>
      <c r="CS335" s="6">
        <f t="shared" si="366"/>
        <v>0</v>
      </c>
      <c r="CT335" s="56" t="str">
        <f t="shared" si="367"/>
        <v/>
      </c>
      <c r="CU335" s="76">
        <f t="shared" si="368"/>
        <v>0</v>
      </c>
      <c r="CV335" s="76">
        <f t="shared" si="369"/>
        <v>0</v>
      </c>
      <c r="CX335" s="6" t="str">
        <f t="shared" si="370"/>
        <v/>
      </c>
      <c r="CY335" s="6" t="str">
        <f t="shared" si="371"/>
        <v/>
      </c>
      <c r="CZ335" s="6" t="str">
        <f t="shared" si="372"/>
        <v/>
      </c>
      <c r="DG335" s="56" t="str">
        <f t="shared" si="373"/>
        <v/>
      </c>
      <c r="DH335" s="6">
        <f t="shared" si="374"/>
        <v>0</v>
      </c>
      <c r="DK335" s="6">
        <f t="shared" si="409"/>
        <v>0</v>
      </c>
      <c r="DL335" s="6" t="e">
        <f t="shared" si="410"/>
        <v>#N/A</v>
      </c>
      <c r="DN335" s="6" t="e">
        <f t="shared" si="408"/>
        <v>#N/A</v>
      </c>
      <c r="DP335" s="6" t="str">
        <f t="shared" si="375"/>
        <v/>
      </c>
      <c r="DQ335" s="293">
        <f t="shared" ca="1" si="404"/>
        <v>329</v>
      </c>
      <c r="DR335" s="6" t="str">
        <f t="shared" ca="1" si="394"/>
        <v>x</v>
      </c>
      <c r="DU335" s="293" t="e">
        <f t="shared" ca="1" si="395"/>
        <v>#N/A</v>
      </c>
      <c r="DV335" s="5"/>
      <c r="DW335" s="293" t="e">
        <f t="shared" ca="1" si="405"/>
        <v>#N/A</v>
      </c>
      <c r="DZ335" s="293" t="e">
        <f t="shared" ca="1" si="396"/>
        <v>#N/A</v>
      </c>
      <c r="EA335" s="293" t="e">
        <f t="shared" ca="1" si="397"/>
        <v>#N/A</v>
      </c>
      <c r="EB335" s="293" t="e">
        <f t="shared" ca="1" si="398"/>
        <v>#N/A</v>
      </c>
      <c r="EE335" s="6" t="str">
        <f t="shared" si="399"/>
        <v/>
      </c>
      <c r="EF335" s="293" t="e">
        <f t="shared" ca="1" si="400"/>
        <v>#N/A</v>
      </c>
      <c r="EG335" s="6" t="e">
        <f t="shared" ca="1" si="376"/>
        <v>#N/A</v>
      </c>
    </row>
    <row r="336" spans="3:137" x14ac:dyDescent="0.2">
      <c r="C336" s="75"/>
      <c r="D336" s="184" t="str">
        <f t="shared" si="339"/>
        <v/>
      </c>
      <c r="E336" s="649" t="str">
        <f t="shared" si="406"/>
        <v/>
      </c>
      <c r="F336" s="607" t="str">
        <f t="shared" si="412"/>
        <v>x</v>
      </c>
      <c r="G336" s="650"/>
      <c r="H336" s="651"/>
      <c r="I336" s="651"/>
      <c r="J336" s="651"/>
      <c r="K336" s="652"/>
      <c r="L336" s="889"/>
      <c r="M336" s="889"/>
      <c r="N336" s="653"/>
      <c r="O336" s="651"/>
      <c r="P336" s="651"/>
      <c r="Q336" s="654"/>
      <c r="R336" s="655"/>
      <c r="S336" s="607" t="str">
        <f t="shared" si="340"/>
        <v/>
      </c>
      <c r="T336" s="656" t="str">
        <f t="shared" si="341"/>
        <v/>
      </c>
      <c r="U336" s="656" t="str">
        <f t="shared" si="377"/>
        <v/>
      </c>
      <c r="V336" s="656" t="str">
        <f t="shared" si="342"/>
        <v/>
      </c>
      <c r="W336" s="719"/>
      <c r="X336" s="660"/>
      <c r="Y336" s="656" t="str">
        <f t="shared" si="407"/>
        <v/>
      </c>
      <c r="Z336" s="659"/>
      <c r="AA336" s="654"/>
      <c r="AB336" s="656" t="str">
        <f t="shared" si="343"/>
        <v/>
      </c>
      <c r="AC336" s="661" t="str">
        <f t="shared" si="378"/>
        <v/>
      </c>
      <c r="AE336" s="658" t="str">
        <f t="shared" si="344"/>
        <v/>
      </c>
      <c r="AF336" s="659"/>
      <c r="AT336" s="805" t="str">
        <f t="shared" si="403"/>
        <v/>
      </c>
      <c r="AU336" t="str">
        <f t="shared" si="379"/>
        <v/>
      </c>
      <c r="AV336" s="6" t="str">
        <f t="shared" si="345"/>
        <v/>
      </c>
      <c r="AW336" s="317" t="str">
        <f t="shared" si="346"/>
        <v/>
      </c>
      <c r="AX336" s="158" t="str">
        <f t="shared" si="347"/>
        <v/>
      </c>
      <c r="AY336" s="158" t="str">
        <f t="shared" si="348"/>
        <v/>
      </c>
      <c r="AZ336" s="309" t="str">
        <f t="shared" si="411"/>
        <v/>
      </c>
      <c r="BA336" s="318" t="str">
        <f t="shared" si="349"/>
        <v/>
      </c>
      <c r="BB336" s="473" t="str">
        <f t="shared" si="350"/>
        <v/>
      </c>
      <c r="BC336" s="80" t="str">
        <f t="shared" si="401"/>
        <v/>
      </c>
      <c r="BD336" s="56">
        <f t="shared" si="351"/>
        <v>1</v>
      </c>
      <c r="BF336" s="56" t="str">
        <f t="shared" si="352"/>
        <v/>
      </c>
      <c r="BG336" s="56" t="str">
        <f t="shared" si="353"/>
        <v/>
      </c>
      <c r="BH336" s="6" t="str">
        <f t="shared" si="354"/>
        <v/>
      </c>
      <c r="BK336" s="6" t="str">
        <f t="shared" si="355"/>
        <v/>
      </c>
      <c r="BL336" s="56">
        <f t="shared" si="380"/>
        <v>999999</v>
      </c>
      <c r="BM336" s="183">
        <f t="shared" si="381"/>
        <v>99999.000001680004</v>
      </c>
      <c r="BN336" s="61">
        <v>320</v>
      </c>
      <c r="BO336" s="6">
        <f t="shared" si="356"/>
        <v>999999</v>
      </c>
      <c r="BP336" s="6">
        <f t="shared" si="357"/>
        <v>999999</v>
      </c>
      <c r="BQ336" s="6" t="str">
        <f t="shared" si="382"/>
        <v>x</v>
      </c>
      <c r="BR336" s="206">
        <f t="shared" si="358"/>
        <v>99999.000001680004</v>
      </c>
      <c r="BS336" s="6">
        <f t="shared" si="359"/>
        <v>99999.000001680004</v>
      </c>
      <c r="BT336" s="6" t="str">
        <f t="shared" si="383"/>
        <v>x</v>
      </c>
      <c r="BU336" s="6" t="str">
        <f t="shared" si="360"/>
        <v/>
      </c>
      <c r="BW336" s="82">
        <f t="shared" si="384"/>
        <v>9999999999</v>
      </c>
      <c r="BX336" s="80" t="str">
        <f t="shared" si="361"/>
        <v>x</v>
      </c>
      <c r="BY336" s="80" t="str">
        <f t="shared" si="362"/>
        <v/>
      </c>
      <c r="BZ336" s="56" t="str">
        <f t="shared" si="385"/>
        <v/>
      </c>
      <c r="CA336" s="56" t="str">
        <f t="shared" si="386"/>
        <v/>
      </c>
      <c r="CB336" s="88">
        <f t="shared" si="387"/>
        <v>0</v>
      </c>
      <c r="CC336" s="56" t="str">
        <f t="shared" si="363"/>
        <v/>
      </c>
      <c r="CD336" s="56"/>
      <c r="CE336" s="56"/>
      <c r="CF336" s="56"/>
      <c r="CG336" s="56"/>
      <c r="CH336" s="169">
        <f t="shared" si="388"/>
        <v>9999999999</v>
      </c>
      <c r="CI336" s="170">
        <f t="shared" si="389"/>
        <v>9999999999</v>
      </c>
      <c r="CJ336" s="171">
        <f t="shared" si="390"/>
        <v>9999999999</v>
      </c>
      <c r="CK336" s="172" t="str">
        <f t="shared" si="391"/>
        <v/>
      </c>
      <c r="CL336" s="173" t="str">
        <f t="shared" si="364"/>
        <v>x</v>
      </c>
      <c r="CN336" s="6" t="str">
        <f t="shared" si="392"/>
        <v/>
      </c>
      <c r="CO336" s="293" t="e">
        <f t="shared" ca="1" si="402"/>
        <v>#N/A</v>
      </c>
      <c r="CP336" s="6" t="e">
        <f t="shared" ca="1" si="393"/>
        <v>#N/A</v>
      </c>
      <c r="CQ336" s="61">
        <v>320</v>
      </c>
      <c r="CR336" s="6">
        <f t="shared" si="365"/>
        <v>0</v>
      </c>
      <c r="CS336" s="6">
        <f t="shared" si="366"/>
        <v>0</v>
      </c>
      <c r="CT336" s="56" t="str">
        <f t="shared" si="367"/>
        <v/>
      </c>
      <c r="CU336" s="76">
        <f t="shared" si="368"/>
        <v>0</v>
      </c>
      <c r="CV336" s="76">
        <f t="shared" si="369"/>
        <v>0</v>
      </c>
      <c r="CX336" s="6" t="str">
        <f t="shared" si="370"/>
        <v/>
      </c>
      <c r="CY336" s="6" t="str">
        <f t="shared" si="371"/>
        <v/>
      </c>
      <c r="CZ336" s="6" t="str">
        <f t="shared" si="372"/>
        <v/>
      </c>
      <c r="DG336" s="56" t="str">
        <f t="shared" si="373"/>
        <v/>
      </c>
      <c r="DH336" s="6">
        <f t="shared" si="374"/>
        <v>0</v>
      </c>
      <c r="DK336" s="6">
        <f t="shared" si="409"/>
        <v>0</v>
      </c>
      <c r="DL336" s="6" t="e">
        <f t="shared" si="410"/>
        <v>#N/A</v>
      </c>
      <c r="DN336" s="6" t="e">
        <f t="shared" si="408"/>
        <v>#N/A</v>
      </c>
      <c r="DP336" s="6" t="str">
        <f t="shared" si="375"/>
        <v/>
      </c>
      <c r="DQ336" s="293">
        <f t="shared" ca="1" si="404"/>
        <v>330</v>
      </c>
      <c r="DR336" s="6" t="str">
        <f t="shared" ca="1" si="394"/>
        <v>x</v>
      </c>
      <c r="DU336" s="293" t="e">
        <f t="shared" ca="1" si="395"/>
        <v>#N/A</v>
      </c>
      <c r="DV336" s="5"/>
      <c r="DW336" s="293" t="e">
        <f t="shared" ca="1" si="405"/>
        <v>#N/A</v>
      </c>
      <c r="DZ336" s="293" t="e">
        <f t="shared" ca="1" si="396"/>
        <v>#N/A</v>
      </c>
      <c r="EA336" s="293" t="e">
        <f t="shared" ca="1" si="397"/>
        <v>#N/A</v>
      </c>
      <c r="EB336" s="293" t="e">
        <f t="shared" ca="1" si="398"/>
        <v>#N/A</v>
      </c>
      <c r="EE336" s="6" t="str">
        <f t="shared" si="399"/>
        <v/>
      </c>
      <c r="EF336" s="293" t="e">
        <f t="shared" ca="1" si="400"/>
        <v>#N/A</v>
      </c>
      <c r="EG336" s="6" t="e">
        <f t="shared" ca="1" si="376"/>
        <v>#N/A</v>
      </c>
    </row>
    <row r="337" spans="3:137" x14ac:dyDescent="0.2">
      <c r="C337" s="75"/>
      <c r="D337" s="184" t="str">
        <f t="shared" ref="D337:D400" si="413">IF(OR(ISNUMBER(MATCH($N$3,G337,0)),ISNUMBER(MATCH($N$4,J337,0)),ISNUMBER(MATCH($N$5,N337,0)),ISNUMBER(MATCH($N$6,O337,0)),ISNUMBER(MATCH($N$7,K337,0)),ISNUMBER(MATCH($N$1,T337,0)),ISNUMBER(MATCH($N$9,X337,0))),"t","")</f>
        <v/>
      </c>
      <c r="E337" s="649" t="str">
        <f t="shared" si="406"/>
        <v/>
      </c>
      <c r="F337" s="607" t="str">
        <f t="shared" si="412"/>
        <v>x</v>
      </c>
      <c r="G337" s="650"/>
      <c r="H337" s="651"/>
      <c r="I337" s="651"/>
      <c r="J337" s="651"/>
      <c r="K337" s="652"/>
      <c r="L337" s="889"/>
      <c r="M337" s="889"/>
      <c r="N337" s="653"/>
      <c r="O337" s="651"/>
      <c r="P337" s="651"/>
      <c r="Q337" s="654"/>
      <c r="R337" s="655"/>
      <c r="S337" s="607" t="str">
        <f t="shared" ref="S337:S400" si="414">BB337</f>
        <v/>
      </c>
      <c r="T337" s="656" t="str">
        <f t="shared" ref="T337:T400" si="415">IF(F337="x","",IF(ISERROR(BF337),0,IF(ISERROR(BH337),0,IF(OR(ISTEXT(Q337),ISTEXT(R337),DH337=1),0,IF(AND(H337="Oba",LEFT(P337,3)*1&gt;399),0,IF(AND(H337="Ink",ISNUMBER(AF337)),Q337-R337-AF337,Q337-R337))))))</f>
        <v/>
      </c>
      <c r="U337" s="656" t="str">
        <f t="shared" si="377"/>
        <v/>
      </c>
      <c r="V337" s="656" t="str">
        <f t="shared" ref="V337:V400" si="416">IF(T337="","",T337-Y337-AB337)</f>
        <v/>
      </c>
      <c r="W337" s="719"/>
      <c r="X337" s="660"/>
      <c r="Y337" s="656" t="str">
        <f t="shared" si="407"/>
        <v/>
      </c>
      <c r="Z337" s="659"/>
      <c r="AA337" s="654"/>
      <c r="AB337" s="656" t="str">
        <f t="shared" ref="AB337:AB400" si="417">IF(T337="","",IF(ISERROR(BC337),0,IF(BC337="bet",X337/(1+X337)*T337,0)))</f>
        <v/>
      </c>
      <c r="AC337" s="661" t="str">
        <f t="shared" si="378"/>
        <v/>
      </c>
      <c r="AE337" s="658" t="str">
        <f t="shared" ref="AE337:AE400" si="418">IF($AX$2=2,AW337,IF($AX$2=3,AX337,IF($AX$2=4,AY337,IF($AX$2=5,AZ337,IF($AX$2=6,BA337,IF($AX$2=7,AV337,IF(AND($AX$2=8,H337="Ink")," kbp &gt;",IF($AX$2=9,AU337,IF($AX$2=10,AT337,"")))))))))</f>
        <v/>
      </c>
      <c r="AF337" s="659"/>
      <c r="AT337" s="805" t="str">
        <f t="shared" si="403"/>
        <v/>
      </c>
      <c r="AU337" t="str">
        <f t="shared" si="379"/>
        <v/>
      </c>
      <c r="AV337" s="6" t="str">
        <f t="shared" ref="AV337:AV400" si="419">IF(F337="x","",IF(LEFT(P337,3)*1&gt;399," WV"," Bal"))</f>
        <v/>
      </c>
      <c r="AW337" s="317" t="str">
        <f t="shared" ref="AW337:AW400" si="420">BU337</f>
        <v/>
      </c>
      <c r="AX337" s="158" t="str">
        <f t="shared" ref="AX337:AX400" si="421">IF(OR(F337="x",G337=""),"",MONTH(G337))</f>
        <v/>
      </c>
      <c r="AY337" s="158" t="str">
        <f t="shared" ref="AY337:AY376" si="422">IF(AX337="","",IF(AX337&lt;4,"Q1",IF(AND(AX337&gt;3,AX337&lt;7),"Q2",IF(AND(AX337&gt;6,AX337&lt;10),"Q3","Q4"))))</f>
        <v/>
      </c>
      <c r="AZ337" s="309" t="str">
        <f t="shared" si="411"/>
        <v/>
      </c>
      <c r="BA337" s="318" t="str">
        <f t="shared" ref="BA337:BA400" si="423">IF(OR(F337="x",O337="",O337=0),"",1*COUNTIF($O$17:$O$1517,O337)&amp;" x")</f>
        <v/>
      </c>
      <c r="BB337" s="473" t="str">
        <f t="shared" ref="BB337:BB400" si="424">IF(F337="x","",IF(OR(H337="Ink",P337="130 Crediteuren"),"C",IF(OR(H337="Ver",P337="120 Debiteuren"),"D","")))</f>
        <v/>
      </c>
      <c r="BC337" s="80" t="str">
        <f t="shared" si="401"/>
        <v/>
      </c>
      <c r="BD337" s="56">
        <f t="shared" ref="BD337:BD400" si="425">IF(ISERROR(VLOOKUP(P337,$BE$17:$BE$57,1,FALSE)),1,0)</f>
        <v>1</v>
      </c>
      <c r="BF337" s="56" t="str">
        <f t="shared" ref="BF337:BF400" si="426">IF(P337="","",VLOOKUP(P337,$BJ$17:$BJ$247,1,FALSE))</f>
        <v/>
      </c>
      <c r="BG337" s="56" t="str">
        <f t="shared" ref="BG337:BG400" si="427">IF(I337="","",VLOOKUP(I337,$BJ$1:$BJ$10,1,FALSE))</f>
        <v/>
      </c>
      <c r="BH337" s="6" t="str">
        <f t="shared" ref="BH337:BH400" si="428">IF(H337="","",VLOOKUP(H337,$BH$7:$BH$11,1,FALSE))</f>
        <v/>
      </c>
      <c r="BK337" s="6" t="str">
        <f t="shared" ref="BK337:BK400" si="429">IF(P337="","",LEFT(P337,5))</f>
        <v/>
      </c>
      <c r="BL337" s="56">
        <f t="shared" si="380"/>
        <v>999999</v>
      </c>
      <c r="BM337" s="183">
        <f t="shared" si="381"/>
        <v>99999.000001684995</v>
      </c>
      <c r="BN337" s="61">
        <v>321</v>
      </c>
      <c r="BO337" s="6">
        <f t="shared" ref="BO337:BO400" si="430">IF(F337="x",999999,G337+ROW()/9999999)</f>
        <v>999999</v>
      </c>
      <c r="BP337" s="6">
        <f t="shared" ref="BP337:BP400" si="431">SMALL(BO:BO,BN337)</f>
        <v>999999</v>
      </c>
      <c r="BQ337" s="6" t="str">
        <f t="shared" si="382"/>
        <v>x</v>
      </c>
      <c r="BR337" s="206">
        <f t="shared" ref="BR337:BR400" si="432">IF(F337="x",99999,LEFT(P337,3)*1)+(G337/490000)+(ROW()/199999999)</f>
        <v>99999.000001684995</v>
      </c>
      <c r="BS337" s="6">
        <f t="shared" ref="BS337:BS400" si="433">SMALL(BR:BR,BN337)</f>
        <v>99999.000001684995</v>
      </c>
      <c r="BT337" s="6" t="str">
        <f t="shared" si="383"/>
        <v>x</v>
      </c>
      <c r="BU337" s="6" t="str">
        <f t="shared" ref="BU337:BU400" si="434">IF(F336="x","",IF(ISERROR(VLOOKUP(N337,$N$17:$BK$1517,50,FALSE)),"",VLOOKUP(N337,$N$17:$BK$1517,50,FALSE)))</f>
        <v/>
      </c>
      <c r="BW337" s="82">
        <f t="shared" si="384"/>
        <v>9999999999</v>
      </c>
      <c r="BX337" s="80" t="str">
        <f t="shared" ref="BX337:BX400" si="435">IF(OR(BB337="D",BB337="C"),F337,"x")</f>
        <v>x</v>
      </c>
      <c r="BY337" s="80" t="str">
        <f t="shared" ref="BY337:BY400" si="436">IF(BX337="x","",N337)</f>
        <v/>
      </c>
      <c r="BZ337" s="56" t="str">
        <f t="shared" si="385"/>
        <v/>
      </c>
      <c r="CA337" s="56" t="str">
        <f t="shared" si="386"/>
        <v/>
      </c>
      <c r="CB337" s="88">
        <f t="shared" si="387"/>
        <v>0</v>
      </c>
      <c r="CC337" s="56" t="str">
        <f t="shared" ref="CC337:CC400" si="437">IF(BX337="x","",IF(OR(ISBLANK(O337),ISTEXT(O337)),99998765,RIGHT(O337,5)*1))</f>
        <v/>
      </c>
      <c r="CD337" s="56"/>
      <c r="CE337" s="56"/>
      <c r="CF337" s="56"/>
      <c r="CG337" s="56"/>
      <c r="CH337" s="169">
        <f t="shared" si="388"/>
        <v>9999999999</v>
      </c>
      <c r="CI337" s="170">
        <f t="shared" si="389"/>
        <v>9999999999</v>
      </c>
      <c r="CJ337" s="171">
        <f t="shared" si="390"/>
        <v>9999999999</v>
      </c>
      <c r="CK337" s="172" t="str">
        <f t="shared" si="391"/>
        <v/>
      </c>
      <c r="CL337" s="173" t="str">
        <f t="shared" ref="CL337:CL400" si="438">IF(CK337="","x",VLOOKUP(CJ337,BW:BY,2,FALSE))</f>
        <v>x</v>
      </c>
      <c r="CN337" s="6" t="str">
        <f t="shared" si="392"/>
        <v/>
      </c>
      <c r="CO337" s="293" t="e">
        <f t="shared" ca="1" si="402"/>
        <v>#N/A</v>
      </c>
      <c r="CP337" s="6" t="e">
        <f t="shared" ca="1" si="393"/>
        <v>#N/A</v>
      </c>
      <c r="CQ337" s="61">
        <v>321</v>
      </c>
      <c r="CR337" s="6">
        <f t="shared" ref="CR337:CR400" si="439">IF(F337="x",0,IF(H337="Liq",-T337,0))</f>
        <v>0</v>
      </c>
      <c r="CS337" s="6">
        <f t="shared" ref="CS337:CS400" si="440">IF(F337="x",0,IF(H337="Ver",-T337,IF(P337="120 Debiteuren",T337,IF(H337="Ink",-T337,IF(P337="130 Crediteuren",T337,0)))))</f>
        <v>0</v>
      </c>
      <c r="CT337" s="56" t="str">
        <f t="shared" ref="CT337:CT400" si="441">IF(F337="x","",IF(H337="Ink","130 Crediteuren",IF(H337="Ver","120 Debiteuren",IF(H337="Mem","201 TR Memo afmaken",IF(H337="Oba","202 TR Beginbalans afmaken",IF(AND(H337="Liq",I337=""),"203 TR Bank nog invullen",IF(AND(H337="Liq",I337&lt;&gt;""),I337,"")))))))</f>
        <v/>
      </c>
      <c r="CU337" s="76">
        <f t="shared" ref="CU337:CU400" si="442">IF(F337="x",0,-T337)</f>
        <v>0</v>
      </c>
      <c r="CV337" s="76">
        <f t="shared" ref="CV337:CV400" si="443">IF(F337="x",0,IF(H337="Oba",T337,0))</f>
        <v>0</v>
      </c>
      <c r="CX337" s="6" t="str">
        <f t="shared" ref="CX337:CX400" si="444">IF(OR(BB337="D",BB337="C"),N337&amp;O337,"")</f>
        <v/>
      </c>
      <c r="CY337" s="6" t="str">
        <f t="shared" ref="CY337:CY400" si="445">IF(OR(BB337="D",BB337="C"),N337,"")</f>
        <v/>
      </c>
      <c r="CZ337" s="6" t="str">
        <f t="shared" ref="CZ337:CZ400" si="446">IF(F337="x","",IF(BC337="vord",AX337&amp;BC337,AX337&amp;X337&amp;BC337))</f>
        <v/>
      </c>
      <c r="DG337" s="56" t="str">
        <f t="shared" ref="DG337:DG400" si="447">H337&amp;P337</f>
        <v/>
      </c>
      <c r="DH337" s="6">
        <f t="shared" ref="DH337:DH400" si="448">IF(ISERROR(VLOOKUP(DG337,uitgeslcod,1,FALSE)),0,1)</f>
        <v>0</v>
      </c>
      <c r="DK337" s="6">
        <f t="shared" si="409"/>
        <v>0</v>
      </c>
      <c r="DL337" s="6" t="e">
        <f t="shared" si="410"/>
        <v>#N/A</v>
      </c>
      <c r="DN337" s="6" t="e">
        <f t="shared" si="408"/>
        <v>#N/A</v>
      </c>
      <c r="DP337" s="6" t="str">
        <f t="shared" ref="DP337:DP400" si="449">VLOOKUP(BT337,$F$15:$AY$1999,41,FALSE)</f>
        <v/>
      </c>
      <c r="DQ337" s="293">
        <f t="shared" ca="1" si="404"/>
        <v>331</v>
      </c>
      <c r="DR337" s="6" t="str">
        <f t="shared" ca="1" si="394"/>
        <v>x</v>
      </c>
      <c r="DU337" s="293" t="e">
        <f t="shared" ca="1" si="395"/>
        <v>#N/A</v>
      </c>
      <c r="DV337" s="5"/>
      <c r="DW337" s="293" t="e">
        <f t="shared" ca="1" si="405"/>
        <v>#N/A</v>
      </c>
      <c r="DZ337" s="293" t="e">
        <f t="shared" ca="1" si="396"/>
        <v>#N/A</v>
      </c>
      <c r="EA337" s="293" t="e">
        <f t="shared" ca="1" si="397"/>
        <v>#N/A</v>
      </c>
      <c r="EB337" s="293" t="e">
        <f t="shared" ca="1" si="398"/>
        <v>#N/A</v>
      </c>
      <c r="EE337" s="6" t="str">
        <f t="shared" si="399"/>
        <v/>
      </c>
      <c r="EF337" s="293" t="e">
        <f t="shared" ca="1" si="400"/>
        <v>#N/A</v>
      </c>
      <c r="EG337" s="6" t="e">
        <f t="shared" ref="EG337:EG400" ca="1" si="450">VLOOKUP(EF337,BN:BQ,4,FALSE)</f>
        <v>#N/A</v>
      </c>
    </row>
    <row r="338" spans="3:137" x14ac:dyDescent="0.2">
      <c r="C338" s="75"/>
      <c r="D338" s="184" t="str">
        <f t="shared" si="413"/>
        <v/>
      </c>
      <c r="E338" s="649" t="str">
        <f t="shared" si="406"/>
        <v/>
      </c>
      <c r="F338" s="607" t="str">
        <f t="shared" si="412"/>
        <v>x</v>
      </c>
      <c r="G338" s="650"/>
      <c r="H338" s="651"/>
      <c r="I338" s="651"/>
      <c r="J338" s="651"/>
      <c r="K338" s="652"/>
      <c r="L338" s="889"/>
      <c r="M338" s="889"/>
      <c r="N338" s="653"/>
      <c r="O338" s="651"/>
      <c r="P338" s="651"/>
      <c r="Q338" s="654"/>
      <c r="R338" s="655"/>
      <c r="S338" s="607" t="str">
        <f t="shared" si="414"/>
        <v/>
      </c>
      <c r="T338" s="656" t="str">
        <f t="shared" si="415"/>
        <v/>
      </c>
      <c r="U338" s="656" t="str">
        <f t="shared" ref="U338:U401" si="451">AC338</f>
        <v/>
      </c>
      <c r="V338" s="656" t="str">
        <f t="shared" si="416"/>
        <v/>
      </c>
      <c r="W338" s="719"/>
      <c r="X338" s="660"/>
      <c r="Y338" s="656" t="str">
        <f t="shared" si="407"/>
        <v/>
      </c>
      <c r="Z338" s="659"/>
      <c r="AA338" s="654"/>
      <c r="AB338" s="656" t="str">
        <f t="shared" si="417"/>
        <v/>
      </c>
      <c r="AC338" s="661" t="str">
        <f t="shared" ref="AC338:AC401" si="452">IF(F338="x","",Y338+AB338)</f>
        <v/>
      </c>
      <c r="AE338" s="658" t="str">
        <f t="shared" si="418"/>
        <v/>
      </c>
      <c r="AF338" s="659"/>
      <c r="AT338" s="805" t="str">
        <f t="shared" si="403"/>
        <v/>
      </c>
      <c r="AU338" t="str">
        <f t="shared" ref="AU338:AU401" si="453">AX338&amp;AV338</f>
        <v/>
      </c>
      <c r="AV338" s="6" t="str">
        <f t="shared" si="419"/>
        <v/>
      </c>
      <c r="AW338" s="317" t="str">
        <f t="shared" si="420"/>
        <v/>
      </c>
      <c r="AX338" s="158" t="str">
        <f t="shared" si="421"/>
        <v/>
      </c>
      <c r="AY338" s="158" t="str">
        <f t="shared" si="422"/>
        <v/>
      </c>
      <c r="AZ338" s="309" t="str">
        <f t="shared" si="411"/>
        <v/>
      </c>
      <c r="BA338" s="318" t="str">
        <f t="shared" si="423"/>
        <v/>
      </c>
      <c r="BB338" s="473" t="str">
        <f t="shared" si="424"/>
        <v/>
      </c>
      <c r="BC338" s="80" t="str">
        <f t="shared" si="401"/>
        <v/>
      </c>
      <c r="BD338" s="56">
        <f t="shared" si="425"/>
        <v>1</v>
      </c>
      <c r="BF338" s="56" t="str">
        <f t="shared" si="426"/>
        <v/>
      </c>
      <c r="BG338" s="56" t="str">
        <f t="shared" si="427"/>
        <v/>
      </c>
      <c r="BH338" s="6" t="str">
        <f t="shared" si="428"/>
        <v/>
      </c>
      <c r="BK338" s="6" t="str">
        <f t="shared" si="429"/>
        <v/>
      </c>
      <c r="BL338" s="56">
        <f t="shared" ref="BL338:BL401" si="454">BO338</f>
        <v>999999</v>
      </c>
      <c r="BM338" s="183">
        <f t="shared" ref="BM338:BM401" si="455">BR338</f>
        <v>99999.000001690001</v>
      </c>
      <c r="BN338" s="61">
        <v>322</v>
      </c>
      <c r="BO338" s="6">
        <f t="shared" si="430"/>
        <v>999999</v>
      </c>
      <c r="BP338" s="6">
        <f t="shared" si="431"/>
        <v>999999</v>
      </c>
      <c r="BQ338" s="6" t="str">
        <f t="shared" ref="BQ338:BQ401" si="456">IF(BP338&gt;70000,"x",VLOOKUP(BP338,$BL$17:$BN$1517,3,FALSE))</f>
        <v>x</v>
      </c>
      <c r="BR338" s="206">
        <f t="shared" si="432"/>
        <v>99999.000001690001</v>
      </c>
      <c r="BS338" s="6">
        <f t="shared" si="433"/>
        <v>99999.000001690001</v>
      </c>
      <c r="BT338" s="6" t="str">
        <f t="shared" ref="BT338:BT401" si="457">IF(BS338&gt;70000,"x",VLOOKUP(BS338,$BM$17:$BN$1517,2,FALSE))</f>
        <v>x</v>
      </c>
      <c r="BU338" s="6" t="str">
        <f t="shared" si="434"/>
        <v/>
      </c>
      <c r="BW338" s="82">
        <f t="shared" ref="BW338:BW401" si="458">CI338</f>
        <v>9999999999</v>
      </c>
      <c r="BX338" s="80" t="str">
        <f t="shared" si="435"/>
        <v>x</v>
      </c>
      <c r="BY338" s="80" t="str">
        <f t="shared" si="436"/>
        <v/>
      </c>
      <c r="BZ338" s="56" t="str">
        <f t="shared" ref="BZ338:BZ401" si="459">LEFT(BY338,1)</f>
        <v/>
      </c>
      <c r="CA338" s="56" t="str">
        <f t="shared" ref="CA338:CA401" si="460">IF(BZ338=0,"-",MID(BY338,2,1))</f>
        <v/>
      </c>
      <c r="CB338" s="88">
        <f t="shared" ref="CB338:CB401" si="461">LEN(BY338)</f>
        <v>0</v>
      </c>
      <c r="CC338" s="56" t="str">
        <f t="shared" si="437"/>
        <v/>
      </c>
      <c r="CD338" s="56"/>
      <c r="CE338" s="56"/>
      <c r="CF338" s="56"/>
      <c r="CG338" s="56"/>
      <c r="CH338" s="169">
        <f t="shared" ref="CH338:CH401" si="462">IF(BX338="x",9999999999,VLOOKUP(BZ338,$CE$17:$CF$65,2,FALSE)+VLOOKUP(CA338,$CE$17:$CG$65,3,FALSE)+CB338*100000+CC338+ROW()/2501)</f>
        <v>9999999999</v>
      </c>
      <c r="CI338" s="170">
        <f t="shared" ref="CI338:CI401" si="463">IF(ISERROR(CH338),(24000000+ROW()/2501),CH338)</f>
        <v>9999999999</v>
      </c>
      <c r="CJ338" s="171">
        <f t="shared" ref="CJ338:CJ401" si="464">SMALL($CI$17:$CI$1517,BN338)</f>
        <v>9999999999</v>
      </c>
      <c r="CK338" s="172" t="str">
        <f t="shared" ref="CK338:CK401" si="465">VLOOKUP(CJ338,$BW$17:$BY$1517,3,FALSE)</f>
        <v/>
      </c>
      <c r="CL338" s="173" t="str">
        <f t="shared" si="438"/>
        <v>x</v>
      </c>
      <c r="CN338" s="6" t="str">
        <f t="shared" ref="CN338:CN401" si="466">VLOOKUP(CL338,$F$15:$BB$1999,49,FALSE)</f>
        <v/>
      </c>
      <c r="CO338" s="293" t="e">
        <f t="shared" ca="1" si="402"/>
        <v>#N/A</v>
      </c>
      <c r="CP338" s="6" t="e">
        <f t="shared" ref="CP338:CP401" ca="1" si="467">VLOOKUP(CO338,BN:CL,25,FALSE)</f>
        <v>#N/A</v>
      </c>
      <c r="CQ338" s="61">
        <v>322</v>
      </c>
      <c r="CR338" s="6">
        <f t="shared" si="439"/>
        <v>0</v>
      </c>
      <c r="CS338" s="6">
        <f t="shared" si="440"/>
        <v>0</v>
      </c>
      <c r="CT338" s="56" t="str">
        <f t="shared" si="441"/>
        <v/>
      </c>
      <c r="CU338" s="76">
        <f t="shared" si="442"/>
        <v>0</v>
      </c>
      <c r="CV338" s="76">
        <f t="shared" si="443"/>
        <v>0</v>
      </c>
      <c r="CX338" s="6" t="str">
        <f t="shared" si="444"/>
        <v/>
      </c>
      <c r="CY338" s="6" t="str">
        <f t="shared" si="445"/>
        <v/>
      </c>
      <c r="CZ338" s="6" t="str">
        <f t="shared" si="446"/>
        <v/>
      </c>
      <c r="DG338" s="56" t="str">
        <f t="shared" si="447"/>
        <v/>
      </c>
      <c r="DH338" s="6">
        <f t="shared" si="448"/>
        <v>0</v>
      </c>
      <c r="DK338" s="6">
        <f t="shared" si="409"/>
        <v>0</v>
      </c>
      <c r="DL338" s="6" t="e">
        <f t="shared" si="410"/>
        <v>#N/A</v>
      </c>
      <c r="DN338" s="6" t="e">
        <f t="shared" si="408"/>
        <v>#N/A</v>
      </c>
      <c r="DP338" s="6" t="str">
        <f t="shared" si="449"/>
        <v/>
      </c>
      <c r="DQ338" s="293">
        <f t="shared" ca="1" si="404"/>
        <v>332</v>
      </c>
      <c r="DR338" s="6" t="str">
        <f t="shared" ref="DR338:DR401" ca="1" si="468">VLOOKUP(DQ338,BN:BT,7,FALSE)</f>
        <v>x</v>
      </c>
      <c r="DU338" s="293" t="e">
        <f t="shared" ref="DU338:DU401" ca="1" si="469">MATCH($DU$12,OFFSET(OFFSET($P$17,DU337,0),,,$DU$13-DU337),0)+DU337</f>
        <v>#N/A</v>
      </c>
      <c r="DV338" s="5"/>
      <c r="DW338" s="293" t="e">
        <f t="shared" ca="1" si="405"/>
        <v>#N/A</v>
      </c>
      <c r="DZ338" s="293" t="e">
        <f t="shared" ref="DZ338:DZ401" ca="1" si="470">MATCH($DZ$14,OFFSET(OFFSET($H$17,DZ337,0),,,$DU$13-DZ337),0)+DZ337</f>
        <v>#N/A</v>
      </c>
      <c r="EA338" s="293" t="e">
        <f t="shared" ref="EA338:EA401" ca="1" si="471">MATCH($EA$13,OFFSET(OFFSET($H$17,EA337,0),,,$DU$13-EA337),0)+EA337</f>
        <v>#N/A</v>
      </c>
      <c r="EB338" s="293" t="e">
        <f t="shared" ref="EB338:EB401" ca="1" si="472">MATCH($EB$13,OFFSET(OFFSET($BB$17,EB337,0),,,$DU$13-EB337),0)+EB337</f>
        <v>#N/A</v>
      </c>
      <c r="EE338" s="6" t="str">
        <f t="shared" ref="EE338:EE401" si="473">VLOOKUP(BQ338,$F$17:$BC$1999,50,FALSE)</f>
        <v/>
      </c>
      <c r="EF338" s="293" t="e">
        <f t="shared" ref="EF338:EF401" ca="1" si="474">MATCH($EE$13,OFFSET(OFFSET($EE$17,EF337,0),,,$DU$13-EF337),0)+EF337</f>
        <v>#N/A</v>
      </c>
      <c r="EG338" s="6" t="e">
        <f t="shared" ca="1" si="450"/>
        <v>#N/A</v>
      </c>
    </row>
    <row r="339" spans="3:137" x14ac:dyDescent="0.2">
      <c r="C339" s="75"/>
      <c r="D339" s="184" t="str">
        <f t="shared" si="413"/>
        <v/>
      </c>
      <c r="E339" s="649" t="str">
        <f t="shared" si="406"/>
        <v/>
      </c>
      <c r="F339" s="607" t="str">
        <f t="shared" si="412"/>
        <v>x</v>
      </c>
      <c r="G339" s="650"/>
      <c r="H339" s="651"/>
      <c r="I339" s="651"/>
      <c r="J339" s="651"/>
      <c r="K339" s="652"/>
      <c r="L339" s="889"/>
      <c r="M339" s="889"/>
      <c r="N339" s="653"/>
      <c r="O339" s="651"/>
      <c r="P339" s="651"/>
      <c r="Q339" s="654"/>
      <c r="R339" s="655"/>
      <c r="S339" s="607" t="str">
        <f t="shared" si="414"/>
        <v/>
      </c>
      <c r="T339" s="656" t="str">
        <f t="shared" si="415"/>
        <v/>
      </c>
      <c r="U339" s="656" t="str">
        <f t="shared" si="451"/>
        <v/>
      </c>
      <c r="V339" s="656" t="str">
        <f t="shared" si="416"/>
        <v/>
      </c>
      <c r="W339" s="719"/>
      <c r="X339" s="660"/>
      <c r="Y339" s="656" t="str">
        <f t="shared" si="407"/>
        <v/>
      </c>
      <c r="Z339" s="659"/>
      <c r="AA339" s="654"/>
      <c r="AB339" s="656" t="str">
        <f t="shared" si="417"/>
        <v/>
      </c>
      <c r="AC339" s="661" t="str">
        <f t="shared" si="452"/>
        <v/>
      </c>
      <c r="AE339" s="658" t="str">
        <f t="shared" si="418"/>
        <v/>
      </c>
      <c r="AF339" s="659"/>
      <c r="AT339" s="805" t="str">
        <f t="shared" si="403"/>
        <v/>
      </c>
      <c r="AU339" t="str">
        <f t="shared" si="453"/>
        <v/>
      </c>
      <c r="AV339" s="6" t="str">
        <f t="shared" si="419"/>
        <v/>
      </c>
      <c r="AW339" s="317" t="str">
        <f t="shared" si="420"/>
        <v/>
      </c>
      <c r="AX339" s="158" t="str">
        <f t="shared" si="421"/>
        <v/>
      </c>
      <c r="AY339" s="158" t="str">
        <f t="shared" si="422"/>
        <v/>
      </c>
      <c r="AZ339" s="309" t="str">
        <f t="shared" si="411"/>
        <v/>
      </c>
      <c r="BA339" s="318" t="str">
        <f t="shared" si="423"/>
        <v/>
      </c>
      <c r="BB339" s="473" t="str">
        <f t="shared" si="424"/>
        <v/>
      </c>
      <c r="BC339" s="80" t="str">
        <f t="shared" si="401"/>
        <v/>
      </c>
      <c r="BD339" s="56">
        <f t="shared" si="425"/>
        <v>1</v>
      </c>
      <c r="BF339" s="56" t="str">
        <f t="shared" si="426"/>
        <v/>
      </c>
      <c r="BG339" s="56" t="str">
        <f t="shared" si="427"/>
        <v/>
      </c>
      <c r="BH339" s="6" t="str">
        <f t="shared" si="428"/>
        <v/>
      </c>
      <c r="BK339" s="6" t="str">
        <f t="shared" si="429"/>
        <v/>
      </c>
      <c r="BL339" s="56">
        <f t="shared" si="454"/>
        <v>999999</v>
      </c>
      <c r="BM339" s="183">
        <f t="shared" si="455"/>
        <v>99999.000001695007</v>
      </c>
      <c r="BN339" s="61">
        <v>323</v>
      </c>
      <c r="BO339" s="6">
        <f t="shared" si="430"/>
        <v>999999</v>
      </c>
      <c r="BP339" s="6">
        <f t="shared" si="431"/>
        <v>999999</v>
      </c>
      <c r="BQ339" s="6" t="str">
        <f t="shared" si="456"/>
        <v>x</v>
      </c>
      <c r="BR339" s="206">
        <f t="shared" si="432"/>
        <v>99999.000001695007</v>
      </c>
      <c r="BS339" s="6">
        <f t="shared" si="433"/>
        <v>99999.000001695007</v>
      </c>
      <c r="BT339" s="6" t="str">
        <f t="shared" si="457"/>
        <v>x</v>
      </c>
      <c r="BU339" s="6" t="str">
        <f t="shared" si="434"/>
        <v/>
      </c>
      <c r="BW339" s="82">
        <f t="shared" si="458"/>
        <v>9999999999</v>
      </c>
      <c r="BX339" s="80" t="str">
        <f t="shared" si="435"/>
        <v>x</v>
      </c>
      <c r="BY339" s="80" t="str">
        <f t="shared" si="436"/>
        <v/>
      </c>
      <c r="BZ339" s="56" t="str">
        <f t="shared" si="459"/>
        <v/>
      </c>
      <c r="CA339" s="56" t="str">
        <f t="shared" si="460"/>
        <v/>
      </c>
      <c r="CB339" s="88">
        <f t="shared" si="461"/>
        <v>0</v>
      </c>
      <c r="CC339" s="56" t="str">
        <f t="shared" si="437"/>
        <v/>
      </c>
      <c r="CD339" s="56"/>
      <c r="CE339" s="56"/>
      <c r="CF339" s="56"/>
      <c r="CG339" s="56"/>
      <c r="CH339" s="169">
        <f t="shared" si="462"/>
        <v>9999999999</v>
      </c>
      <c r="CI339" s="170">
        <f t="shared" si="463"/>
        <v>9999999999</v>
      </c>
      <c r="CJ339" s="171">
        <f t="shared" si="464"/>
        <v>9999999999</v>
      </c>
      <c r="CK339" s="172" t="str">
        <f t="shared" si="465"/>
        <v/>
      </c>
      <c r="CL339" s="173" t="str">
        <f t="shared" si="438"/>
        <v>x</v>
      </c>
      <c r="CN339" s="6" t="str">
        <f t="shared" si="466"/>
        <v/>
      </c>
      <c r="CO339" s="293" t="e">
        <f t="shared" ca="1" si="402"/>
        <v>#N/A</v>
      </c>
      <c r="CP339" s="6" t="e">
        <f t="shared" ca="1" si="467"/>
        <v>#N/A</v>
      </c>
      <c r="CQ339" s="61">
        <v>323</v>
      </c>
      <c r="CR339" s="6">
        <f t="shared" si="439"/>
        <v>0</v>
      </c>
      <c r="CS339" s="6">
        <f t="shared" si="440"/>
        <v>0</v>
      </c>
      <c r="CT339" s="56" t="str">
        <f t="shared" si="441"/>
        <v/>
      </c>
      <c r="CU339" s="76">
        <f t="shared" si="442"/>
        <v>0</v>
      </c>
      <c r="CV339" s="76">
        <f t="shared" si="443"/>
        <v>0</v>
      </c>
      <c r="CX339" s="6" t="str">
        <f t="shared" si="444"/>
        <v/>
      </c>
      <c r="CY339" s="6" t="str">
        <f t="shared" si="445"/>
        <v/>
      </c>
      <c r="CZ339" s="6" t="str">
        <f t="shared" si="446"/>
        <v/>
      </c>
      <c r="DG339" s="56" t="str">
        <f t="shared" si="447"/>
        <v/>
      </c>
      <c r="DH339" s="6">
        <f t="shared" si="448"/>
        <v>0</v>
      </c>
      <c r="DK339" s="6">
        <f t="shared" si="409"/>
        <v>0</v>
      </c>
      <c r="DL339" s="6" t="e">
        <f t="shared" si="410"/>
        <v>#N/A</v>
      </c>
      <c r="DN339" s="6" t="e">
        <f t="shared" si="408"/>
        <v>#N/A</v>
      </c>
      <c r="DP339" s="6" t="str">
        <f t="shared" si="449"/>
        <v/>
      </c>
      <c r="DQ339" s="293">
        <f t="shared" ca="1" si="404"/>
        <v>333</v>
      </c>
      <c r="DR339" s="6" t="str">
        <f t="shared" ca="1" si="468"/>
        <v>x</v>
      </c>
      <c r="DU339" s="293" t="e">
        <f t="shared" ca="1" si="469"/>
        <v>#N/A</v>
      </c>
      <c r="DV339" s="5"/>
      <c r="DW339" s="293" t="e">
        <f t="shared" ca="1" si="405"/>
        <v>#N/A</v>
      </c>
      <c r="DZ339" s="293" t="e">
        <f t="shared" ca="1" si="470"/>
        <v>#N/A</v>
      </c>
      <c r="EA339" s="293" t="e">
        <f t="shared" ca="1" si="471"/>
        <v>#N/A</v>
      </c>
      <c r="EB339" s="293" t="e">
        <f t="shared" ca="1" si="472"/>
        <v>#N/A</v>
      </c>
      <c r="EE339" s="6" t="str">
        <f t="shared" si="473"/>
        <v/>
      </c>
      <c r="EF339" s="293" t="e">
        <f t="shared" ca="1" si="474"/>
        <v>#N/A</v>
      </c>
      <c r="EG339" s="6" t="e">
        <f t="shared" ca="1" si="450"/>
        <v>#N/A</v>
      </c>
    </row>
    <row r="340" spans="3:137" x14ac:dyDescent="0.2">
      <c r="C340" s="75"/>
      <c r="D340" s="184" t="str">
        <f t="shared" si="413"/>
        <v/>
      </c>
      <c r="E340" s="649" t="str">
        <f t="shared" si="406"/>
        <v/>
      </c>
      <c r="F340" s="607" t="str">
        <f t="shared" si="412"/>
        <v>x</v>
      </c>
      <c r="G340" s="650"/>
      <c r="H340" s="651"/>
      <c r="I340" s="651"/>
      <c r="J340" s="651"/>
      <c r="K340" s="652"/>
      <c r="L340" s="889"/>
      <c r="M340" s="889"/>
      <c r="N340" s="653"/>
      <c r="O340" s="651"/>
      <c r="P340" s="651"/>
      <c r="Q340" s="654"/>
      <c r="R340" s="655"/>
      <c r="S340" s="607" t="str">
        <f t="shared" si="414"/>
        <v/>
      </c>
      <c r="T340" s="656" t="str">
        <f t="shared" si="415"/>
        <v/>
      </c>
      <c r="U340" s="656" t="str">
        <f t="shared" si="451"/>
        <v/>
      </c>
      <c r="V340" s="656" t="str">
        <f t="shared" si="416"/>
        <v/>
      </c>
      <c r="W340" s="719"/>
      <c r="X340" s="660"/>
      <c r="Y340" s="656" t="str">
        <f t="shared" si="407"/>
        <v/>
      </c>
      <c r="Z340" s="659"/>
      <c r="AA340" s="654"/>
      <c r="AB340" s="656" t="str">
        <f t="shared" si="417"/>
        <v/>
      </c>
      <c r="AC340" s="661" t="str">
        <f t="shared" si="452"/>
        <v/>
      </c>
      <c r="AE340" s="658" t="str">
        <f t="shared" si="418"/>
        <v/>
      </c>
      <c r="AF340" s="659"/>
      <c r="AT340" s="805" t="str">
        <f t="shared" si="403"/>
        <v/>
      </c>
      <c r="AU340" t="str">
        <f t="shared" si="453"/>
        <v/>
      </c>
      <c r="AV340" s="6" t="str">
        <f t="shared" si="419"/>
        <v/>
      </c>
      <c r="AW340" s="317" t="str">
        <f t="shared" si="420"/>
        <v/>
      </c>
      <c r="AX340" s="158" t="str">
        <f t="shared" si="421"/>
        <v/>
      </c>
      <c r="AY340" s="158" t="str">
        <f t="shared" si="422"/>
        <v/>
      </c>
      <c r="AZ340" s="309" t="str">
        <f t="shared" si="411"/>
        <v/>
      </c>
      <c r="BA340" s="318" t="str">
        <f t="shared" si="423"/>
        <v/>
      </c>
      <c r="BB340" s="473" t="str">
        <f t="shared" si="424"/>
        <v/>
      </c>
      <c r="BC340" s="80" t="str">
        <f t="shared" ref="BC340:BC403" si="475">IF(OR(H340="",H340="Oba",G340="",P340="",X340="",BD340=0),"",IF(OR(X340="3a",X340="3b",X340="4a",X340="4b"),"div",IF(H340="Ver","bet",IF(AND(OR(H340="Liq",H340="Mem"),AA340="bet"),"bet","vord"))))</f>
        <v/>
      </c>
      <c r="BD340" s="56">
        <f t="shared" si="425"/>
        <v>1</v>
      </c>
      <c r="BF340" s="56" t="str">
        <f t="shared" si="426"/>
        <v/>
      </c>
      <c r="BG340" s="56" t="str">
        <f t="shared" si="427"/>
        <v/>
      </c>
      <c r="BH340" s="6" t="str">
        <f t="shared" si="428"/>
        <v/>
      </c>
      <c r="BK340" s="6" t="str">
        <f t="shared" si="429"/>
        <v/>
      </c>
      <c r="BL340" s="56">
        <f t="shared" si="454"/>
        <v>999999</v>
      </c>
      <c r="BM340" s="183">
        <f t="shared" si="455"/>
        <v>99999.000001699998</v>
      </c>
      <c r="BN340" s="61">
        <v>324</v>
      </c>
      <c r="BO340" s="6">
        <f t="shared" si="430"/>
        <v>999999</v>
      </c>
      <c r="BP340" s="6">
        <f t="shared" si="431"/>
        <v>999999</v>
      </c>
      <c r="BQ340" s="6" t="str">
        <f t="shared" si="456"/>
        <v>x</v>
      </c>
      <c r="BR340" s="206">
        <f t="shared" si="432"/>
        <v>99999.000001699998</v>
      </c>
      <c r="BS340" s="6">
        <f t="shared" si="433"/>
        <v>99999.000001699998</v>
      </c>
      <c r="BT340" s="6" t="str">
        <f t="shared" si="457"/>
        <v>x</v>
      </c>
      <c r="BU340" s="6" t="str">
        <f t="shared" si="434"/>
        <v/>
      </c>
      <c r="BW340" s="82">
        <f t="shared" si="458"/>
        <v>9999999999</v>
      </c>
      <c r="BX340" s="80" t="str">
        <f t="shared" si="435"/>
        <v>x</v>
      </c>
      <c r="BY340" s="80" t="str">
        <f t="shared" si="436"/>
        <v/>
      </c>
      <c r="BZ340" s="56" t="str">
        <f t="shared" si="459"/>
        <v/>
      </c>
      <c r="CA340" s="56" t="str">
        <f t="shared" si="460"/>
        <v/>
      </c>
      <c r="CB340" s="88">
        <f t="shared" si="461"/>
        <v>0</v>
      </c>
      <c r="CC340" s="56" t="str">
        <f t="shared" si="437"/>
        <v/>
      </c>
      <c r="CD340" s="56"/>
      <c r="CE340" s="56"/>
      <c r="CF340" s="56"/>
      <c r="CG340" s="56"/>
      <c r="CH340" s="169">
        <f t="shared" si="462"/>
        <v>9999999999</v>
      </c>
      <c r="CI340" s="170">
        <f t="shared" si="463"/>
        <v>9999999999</v>
      </c>
      <c r="CJ340" s="171">
        <f t="shared" si="464"/>
        <v>9999999999</v>
      </c>
      <c r="CK340" s="172" t="str">
        <f t="shared" si="465"/>
        <v/>
      </c>
      <c r="CL340" s="173" t="str">
        <f t="shared" si="438"/>
        <v>x</v>
      </c>
      <c r="CN340" s="6" t="str">
        <f t="shared" si="466"/>
        <v/>
      </c>
      <c r="CO340" s="293" t="e">
        <f t="shared" ref="CO340:CO403" ca="1" si="476">MATCH($CO$13,OFFSET(OFFSET($CN$17,CO339,0),,,$DU$13-CO339),0)+CO339</f>
        <v>#N/A</v>
      </c>
      <c r="CP340" s="6" t="e">
        <f t="shared" ca="1" si="467"/>
        <v>#N/A</v>
      </c>
      <c r="CQ340" s="61">
        <v>324</v>
      </c>
      <c r="CR340" s="6">
        <f t="shared" si="439"/>
        <v>0</v>
      </c>
      <c r="CS340" s="6">
        <f t="shared" si="440"/>
        <v>0</v>
      </c>
      <c r="CT340" s="56" t="str">
        <f t="shared" si="441"/>
        <v/>
      </c>
      <c r="CU340" s="76">
        <f t="shared" si="442"/>
        <v>0</v>
      </c>
      <c r="CV340" s="76">
        <f t="shared" si="443"/>
        <v>0</v>
      </c>
      <c r="CX340" s="6" t="str">
        <f t="shared" si="444"/>
        <v/>
      </c>
      <c r="CY340" s="6" t="str">
        <f t="shared" si="445"/>
        <v/>
      </c>
      <c r="CZ340" s="6" t="str">
        <f t="shared" si="446"/>
        <v/>
      </c>
      <c r="DG340" s="56" t="str">
        <f t="shared" si="447"/>
        <v/>
      </c>
      <c r="DH340" s="6">
        <f t="shared" si="448"/>
        <v>0</v>
      </c>
      <c r="DK340" s="6">
        <f t="shared" si="409"/>
        <v>0</v>
      </c>
      <c r="DL340" s="6" t="e">
        <f t="shared" si="410"/>
        <v>#N/A</v>
      </c>
      <c r="DN340" s="6" t="e">
        <f t="shared" si="408"/>
        <v>#N/A</v>
      </c>
      <c r="DP340" s="6" t="str">
        <f t="shared" si="449"/>
        <v/>
      </c>
      <c r="DQ340" s="293">
        <f t="shared" ca="1" si="404"/>
        <v>334</v>
      </c>
      <c r="DR340" s="6" t="str">
        <f t="shared" ca="1" si="468"/>
        <v>x</v>
      </c>
      <c r="DU340" s="293" t="e">
        <f t="shared" ca="1" si="469"/>
        <v>#N/A</v>
      </c>
      <c r="DV340" s="5"/>
      <c r="DW340" s="293" t="e">
        <f t="shared" ca="1" si="405"/>
        <v>#N/A</v>
      </c>
      <c r="DZ340" s="293" t="e">
        <f t="shared" ca="1" si="470"/>
        <v>#N/A</v>
      </c>
      <c r="EA340" s="293" t="e">
        <f t="shared" ca="1" si="471"/>
        <v>#N/A</v>
      </c>
      <c r="EB340" s="293" t="e">
        <f t="shared" ca="1" si="472"/>
        <v>#N/A</v>
      </c>
      <c r="EE340" s="6" t="str">
        <f t="shared" si="473"/>
        <v/>
      </c>
      <c r="EF340" s="293" t="e">
        <f t="shared" ca="1" si="474"/>
        <v>#N/A</v>
      </c>
      <c r="EG340" s="6" t="e">
        <f t="shared" ca="1" si="450"/>
        <v>#N/A</v>
      </c>
    </row>
    <row r="341" spans="3:137" x14ac:dyDescent="0.2">
      <c r="C341" s="75"/>
      <c r="D341" s="184" t="str">
        <f t="shared" si="413"/>
        <v/>
      </c>
      <c r="E341" s="649" t="str">
        <f t="shared" si="406"/>
        <v/>
      </c>
      <c r="F341" s="607" t="str">
        <f t="shared" si="412"/>
        <v>x</v>
      </c>
      <c r="G341" s="650"/>
      <c r="H341" s="651"/>
      <c r="I341" s="651"/>
      <c r="J341" s="651"/>
      <c r="K341" s="652"/>
      <c r="L341" s="889"/>
      <c r="M341" s="889"/>
      <c r="N341" s="653"/>
      <c r="O341" s="651"/>
      <c r="P341" s="651"/>
      <c r="Q341" s="654"/>
      <c r="R341" s="655"/>
      <c r="S341" s="607" t="str">
        <f t="shared" si="414"/>
        <v/>
      </c>
      <c r="T341" s="656" t="str">
        <f t="shared" si="415"/>
        <v/>
      </c>
      <c r="U341" s="656" t="str">
        <f t="shared" si="451"/>
        <v/>
      </c>
      <c r="V341" s="656" t="str">
        <f t="shared" si="416"/>
        <v/>
      </c>
      <c r="W341" s="719"/>
      <c r="X341" s="660"/>
      <c r="Y341" s="656" t="str">
        <f t="shared" si="407"/>
        <v/>
      </c>
      <c r="Z341" s="659"/>
      <c r="AA341" s="654"/>
      <c r="AB341" s="656" t="str">
        <f t="shared" si="417"/>
        <v/>
      </c>
      <c r="AC341" s="661" t="str">
        <f t="shared" si="452"/>
        <v/>
      </c>
      <c r="AE341" s="658" t="str">
        <f t="shared" si="418"/>
        <v/>
      </c>
      <c r="AF341" s="659"/>
      <c r="AT341" s="805" t="str">
        <f t="shared" ref="AT341:AT404" si="477">IF(BB341="","",ROUND(SUMIF(CY:CY,CY341,CS:CS),3))</f>
        <v/>
      </c>
      <c r="AU341" t="str">
        <f t="shared" si="453"/>
        <v/>
      </c>
      <c r="AV341" s="6" t="str">
        <f t="shared" si="419"/>
        <v/>
      </c>
      <c r="AW341" s="317" t="str">
        <f t="shared" si="420"/>
        <v/>
      </c>
      <c r="AX341" s="158" t="str">
        <f t="shared" si="421"/>
        <v/>
      </c>
      <c r="AY341" s="158" t="str">
        <f t="shared" si="422"/>
        <v/>
      </c>
      <c r="AZ341" s="309" t="str">
        <f t="shared" si="411"/>
        <v/>
      </c>
      <c r="BA341" s="318" t="str">
        <f t="shared" si="423"/>
        <v/>
      </c>
      <c r="BB341" s="473" t="str">
        <f t="shared" si="424"/>
        <v/>
      </c>
      <c r="BC341" s="80" t="str">
        <f t="shared" si="475"/>
        <v/>
      </c>
      <c r="BD341" s="56">
        <f t="shared" si="425"/>
        <v>1</v>
      </c>
      <c r="BF341" s="56" t="str">
        <f t="shared" si="426"/>
        <v/>
      </c>
      <c r="BG341" s="56" t="str">
        <f t="shared" si="427"/>
        <v/>
      </c>
      <c r="BH341" s="6" t="str">
        <f t="shared" si="428"/>
        <v/>
      </c>
      <c r="BK341" s="6" t="str">
        <f t="shared" si="429"/>
        <v/>
      </c>
      <c r="BL341" s="56">
        <f t="shared" si="454"/>
        <v>999999</v>
      </c>
      <c r="BM341" s="183">
        <f t="shared" si="455"/>
        <v>99999.000001705004</v>
      </c>
      <c r="BN341" s="61">
        <v>325</v>
      </c>
      <c r="BO341" s="6">
        <f t="shared" si="430"/>
        <v>999999</v>
      </c>
      <c r="BP341" s="6">
        <f t="shared" si="431"/>
        <v>999999</v>
      </c>
      <c r="BQ341" s="6" t="str">
        <f t="shared" si="456"/>
        <v>x</v>
      </c>
      <c r="BR341" s="206">
        <f t="shared" si="432"/>
        <v>99999.000001705004</v>
      </c>
      <c r="BS341" s="6">
        <f t="shared" si="433"/>
        <v>99999.000001705004</v>
      </c>
      <c r="BT341" s="6" t="str">
        <f t="shared" si="457"/>
        <v>x</v>
      </c>
      <c r="BU341" s="6" t="str">
        <f t="shared" si="434"/>
        <v/>
      </c>
      <c r="BW341" s="82">
        <f t="shared" si="458"/>
        <v>9999999999</v>
      </c>
      <c r="BX341" s="80" t="str">
        <f t="shared" si="435"/>
        <v>x</v>
      </c>
      <c r="BY341" s="80" t="str">
        <f t="shared" si="436"/>
        <v/>
      </c>
      <c r="BZ341" s="56" t="str">
        <f t="shared" si="459"/>
        <v/>
      </c>
      <c r="CA341" s="56" t="str">
        <f t="shared" si="460"/>
        <v/>
      </c>
      <c r="CB341" s="88">
        <f t="shared" si="461"/>
        <v>0</v>
      </c>
      <c r="CC341" s="56" t="str">
        <f t="shared" si="437"/>
        <v/>
      </c>
      <c r="CD341" s="56"/>
      <c r="CE341" s="56"/>
      <c r="CF341" s="56"/>
      <c r="CG341" s="56"/>
      <c r="CH341" s="169">
        <f t="shared" si="462"/>
        <v>9999999999</v>
      </c>
      <c r="CI341" s="170">
        <f t="shared" si="463"/>
        <v>9999999999</v>
      </c>
      <c r="CJ341" s="171">
        <f t="shared" si="464"/>
        <v>9999999999</v>
      </c>
      <c r="CK341" s="172" t="str">
        <f t="shared" si="465"/>
        <v/>
      </c>
      <c r="CL341" s="173" t="str">
        <f t="shared" si="438"/>
        <v>x</v>
      </c>
      <c r="CN341" s="6" t="str">
        <f t="shared" si="466"/>
        <v/>
      </c>
      <c r="CO341" s="293" t="e">
        <f t="shared" ca="1" si="476"/>
        <v>#N/A</v>
      </c>
      <c r="CP341" s="6" t="e">
        <f t="shared" ca="1" si="467"/>
        <v>#N/A</v>
      </c>
      <c r="CQ341" s="61">
        <v>325</v>
      </c>
      <c r="CR341" s="6">
        <f t="shared" si="439"/>
        <v>0</v>
      </c>
      <c r="CS341" s="6">
        <f t="shared" si="440"/>
        <v>0</v>
      </c>
      <c r="CT341" s="56" t="str">
        <f t="shared" si="441"/>
        <v/>
      </c>
      <c r="CU341" s="76">
        <f t="shared" si="442"/>
        <v>0</v>
      </c>
      <c r="CV341" s="76">
        <f t="shared" si="443"/>
        <v>0</v>
      </c>
      <c r="CX341" s="6" t="str">
        <f t="shared" si="444"/>
        <v/>
      </c>
      <c r="CY341" s="6" t="str">
        <f t="shared" si="445"/>
        <v/>
      </c>
      <c r="CZ341" s="6" t="str">
        <f t="shared" si="446"/>
        <v/>
      </c>
      <c r="DG341" s="56" t="str">
        <f t="shared" si="447"/>
        <v/>
      </c>
      <c r="DH341" s="6">
        <f t="shared" si="448"/>
        <v>0</v>
      </c>
      <c r="DK341" s="6">
        <f t="shared" si="409"/>
        <v>0</v>
      </c>
      <c r="DL341" s="6" t="e">
        <f t="shared" si="410"/>
        <v>#N/A</v>
      </c>
      <c r="DN341" s="6" t="e">
        <f t="shared" si="408"/>
        <v>#N/A</v>
      </c>
      <c r="DP341" s="6" t="str">
        <f t="shared" si="449"/>
        <v/>
      </c>
      <c r="DQ341" s="293">
        <f t="shared" ref="DQ341:DQ404" ca="1" si="478">MATCH($DP$12,OFFSET(OFFSET($DP$17,DQ340,0),,,$DU$13-DQ340),0)+DQ340</f>
        <v>335</v>
      </c>
      <c r="DR341" s="6" t="str">
        <f t="shared" ca="1" si="468"/>
        <v>x</v>
      </c>
      <c r="DU341" s="293" t="e">
        <f t="shared" ca="1" si="469"/>
        <v>#N/A</v>
      </c>
      <c r="DV341" s="5"/>
      <c r="DW341" s="293" t="e">
        <f t="shared" ca="1" si="405"/>
        <v>#N/A</v>
      </c>
      <c r="DZ341" s="293" t="e">
        <f t="shared" ca="1" si="470"/>
        <v>#N/A</v>
      </c>
      <c r="EA341" s="293" t="e">
        <f t="shared" ca="1" si="471"/>
        <v>#N/A</v>
      </c>
      <c r="EB341" s="293" t="e">
        <f t="shared" ca="1" si="472"/>
        <v>#N/A</v>
      </c>
      <c r="EE341" s="6" t="str">
        <f t="shared" si="473"/>
        <v/>
      </c>
      <c r="EF341" s="293" t="e">
        <f t="shared" ca="1" si="474"/>
        <v>#N/A</v>
      </c>
      <c r="EG341" s="6" t="e">
        <f t="shared" ca="1" si="450"/>
        <v>#N/A</v>
      </c>
    </row>
    <row r="342" spans="3:137" x14ac:dyDescent="0.2">
      <c r="C342" s="75"/>
      <c r="D342" s="184" t="str">
        <f t="shared" si="413"/>
        <v/>
      </c>
      <c r="E342" s="649" t="str">
        <f t="shared" si="406"/>
        <v/>
      </c>
      <c r="F342" s="607" t="str">
        <f t="shared" si="412"/>
        <v>x</v>
      </c>
      <c r="G342" s="650"/>
      <c r="H342" s="651"/>
      <c r="I342" s="651"/>
      <c r="J342" s="651"/>
      <c r="K342" s="652"/>
      <c r="L342" s="889"/>
      <c r="M342" s="889"/>
      <c r="N342" s="653"/>
      <c r="O342" s="651"/>
      <c r="P342" s="651"/>
      <c r="Q342" s="654"/>
      <c r="R342" s="655"/>
      <c r="S342" s="607" t="str">
        <f t="shared" si="414"/>
        <v/>
      </c>
      <c r="T342" s="656" t="str">
        <f t="shared" si="415"/>
        <v/>
      </c>
      <c r="U342" s="656" t="str">
        <f t="shared" si="451"/>
        <v/>
      </c>
      <c r="V342" s="656" t="str">
        <f t="shared" si="416"/>
        <v/>
      </c>
      <c r="W342" s="719"/>
      <c r="X342" s="660"/>
      <c r="Y342" s="656" t="str">
        <f t="shared" si="407"/>
        <v/>
      </c>
      <c r="Z342" s="659"/>
      <c r="AA342" s="654"/>
      <c r="AB342" s="656" t="str">
        <f t="shared" si="417"/>
        <v/>
      </c>
      <c r="AC342" s="661" t="str">
        <f t="shared" si="452"/>
        <v/>
      </c>
      <c r="AE342" s="658" t="str">
        <f t="shared" si="418"/>
        <v/>
      </c>
      <c r="AF342" s="659"/>
      <c r="AT342" s="805" t="str">
        <f t="shared" si="477"/>
        <v/>
      </c>
      <c r="AU342" t="str">
        <f t="shared" si="453"/>
        <v/>
      </c>
      <c r="AV342" s="6" t="str">
        <f t="shared" si="419"/>
        <v/>
      </c>
      <c r="AW342" s="317" t="str">
        <f t="shared" si="420"/>
        <v/>
      </c>
      <c r="AX342" s="158" t="str">
        <f t="shared" si="421"/>
        <v/>
      </c>
      <c r="AY342" s="158" t="str">
        <f t="shared" si="422"/>
        <v/>
      </c>
      <c r="AZ342" s="309" t="str">
        <f t="shared" si="411"/>
        <v/>
      </c>
      <c r="BA342" s="318" t="str">
        <f t="shared" si="423"/>
        <v/>
      </c>
      <c r="BB342" s="473" t="str">
        <f t="shared" si="424"/>
        <v/>
      </c>
      <c r="BC342" s="80" t="str">
        <f t="shared" si="475"/>
        <v/>
      </c>
      <c r="BD342" s="56">
        <f t="shared" si="425"/>
        <v>1</v>
      </c>
      <c r="BF342" s="56" t="str">
        <f t="shared" si="426"/>
        <v/>
      </c>
      <c r="BG342" s="56" t="str">
        <f t="shared" si="427"/>
        <v/>
      </c>
      <c r="BH342" s="6" t="str">
        <f t="shared" si="428"/>
        <v/>
      </c>
      <c r="BK342" s="6" t="str">
        <f t="shared" si="429"/>
        <v/>
      </c>
      <c r="BL342" s="56">
        <f t="shared" si="454"/>
        <v>999999</v>
      </c>
      <c r="BM342" s="183">
        <f t="shared" si="455"/>
        <v>99999.000001709996</v>
      </c>
      <c r="BN342" s="61">
        <v>326</v>
      </c>
      <c r="BO342" s="6">
        <f t="shared" si="430"/>
        <v>999999</v>
      </c>
      <c r="BP342" s="6">
        <f t="shared" si="431"/>
        <v>999999</v>
      </c>
      <c r="BQ342" s="6" t="str">
        <f t="shared" si="456"/>
        <v>x</v>
      </c>
      <c r="BR342" s="206">
        <f t="shared" si="432"/>
        <v>99999.000001709996</v>
      </c>
      <c r="BS342" s="6">
        <f t="shared" si="433"/>
        <v>99999.000001709996</v>
      </c>
      <c r="BT342" s="6" t="str">
        <f t="shared" si="457"/>
        <v>x</v>
      </c>
      <c r="BU342" s="6" t="str">
        <f t="shared" si="434"/>
        <v/>
      </c>
      <c r="BW342" s="82">
        <f t="shared" si="458"/>
        <v>9999999999</v>
      </c>
      <c r="BX342" s="80" t="str">
        <f t="shared" si="435"/>
        <v>x</v>
      </c>
      <c r="BY342" s="80" t="str">
        <f t="shared" si="436"/>
        <v/>
      </c>
      <c r="BZ342" s="56" t="str">
        <f t="shared" si="459"/>
        <v/>
      </c>
      <c r="CA342" s="56" t="str">
        <f t="shared" si="460"/>
        <v/>
      </c>
      <c r="CB342" s="88">
        <f t="shared" si="461"/>
        <v>0</v>
      </c>
      <c r="CC342" s="56" t="str">
        <f t="shared" si="437"/>
        <v/>
      </c>
      <c r="CD342" s="56"/>
      <c r="CE342" s="56"/>
      <c r="CF342" s="56"/>
      <c r="CG342" s="56"/>
      <c r="CH342" s="169">
        <f t="shared" si="462"/>
        <v>9999999999</v>
      </c>
      <c r="CI342" s="170">
        <f t="shared" si="463"/>
        <v>9999999999</v>
      </c>
      <c r="CJ342" s="171">
        <f t="shared" si="464"/>
        <v>9999999999</v>
      </c>
      <c r="CK342" s="172" t="str">
        <f t="shared" si="465"/>
        <v/>
      </c>
      <c r="CL342" s="173" t="str">
        <f t="shared" si="438"/>
        <v>x</v>
      </c>
      <c r="CN342" s="6" t="str">
        <f t="shared" si="466"/>
        <v/>
      </c>
      <c r="CO342" s="293" t="e">
        <f t="shared" ca="1" si="476"/>
        <v>#N/A</v>
      </c>
      <c r="CP342" s="6" t="e">
        <f t="shared" ca="1" si="467"/>
        <v>#N/A</v>
      </c>
      <c r="CQ342" s="61">
        <v>326</v>
      </c>
      <c r="CR342" s="6">
        <f t="shared" si="439"/>
        <v>0</v>
      </c>
      <c r="CS342" s="6">
        <f t="shared" si="440"/>
        <v>0</v>
      </c>
      <c r="CT342" s="56" t="str">
        <f t="shared" si="441"/>
        <v/>
      </c>
      <c r="CU342" s="76">
        <f t="shared" si="442"/>
        <v>0</v>
      </c>
      <c r="CV342" s="76">
        <f t="shared" si="443"/>
        <v>0</v>
      </c>
      <c r="CX342" s="6" t="str">
        <f t="shared" si="444"/>
        <v/>
      </c>
      <c r="CY342" s="6" t="str">
        <f t="shared" si="445"/>
        <v/>
      </c>
      <c r="CZ342" s="6" t="str">
        <f t="shared" si="446"/>
        <v/>
      </c>
      <c r="DG342" s="56" t="str">
        <f t="shared" si="447"/>
        <v/>
      </c>
      <c r="DH342" s="6">
        <f t="shared" si="448"/>
        <v>0</v>
      </c>
      <c r="DK342" s="6">
        <f t="shared" si="409"/>
        <v>0</v>
      </c>
      <c r="DL342" s="6" t="e">
        <f t="shared" si="410"/>
        <v>#N/A</v>
      </c>
      <c r="DN342" s="6" t="e">
        <f t="shared" si="408"/>
        <v>#N/A</v>
      </c>
      <c r="DP342" s="6" t="str">
        <f t="shared" si="449"/>
        <v/>
      </c>
      <c r="DQ342" s="293">
        <f t="shared" ca="1" si="478"/>
        <v>336</v>
      </c>
      <c r="DR342" s="6" t="str">
        <f t="shared" ca="1" si="468"/>
        <v>x</v>
      </c>
      <c r="DU342" s="293" t="e">
        <f t="shared" ca="1" si="469"/>
        <v>#N/A</v>
      </c>
      <c r="DV342" s="5"/>
      <c r="DW342" s="293" t="e">
        <f t="shared" ca="1" si="405"/>
        <v>#N/A</v>
      </c>
      <c r="DZ342" s="293" t="e">
        <f t="shared" ca="1" si="470"/>
        <v>#N/A</v>
      </c>
      <c r="EA342" s="293" t="e">
        <f t="shared" ca="1" si="471"/>
        <v>#N/A</v>
      </c>
      <c r="EB342" s="293" t="e">
        <f t="shared" ca="1" si="472"/>
        <v>#N/A</v>
      </c>
      <c r="EE342" s="6" t="str">
        <f t="shared" si="473"/>
        <v/>
      </c>
      <c r="EF342" s="293" t="e">
        <f t="shared" ca="1" si="474"/>
        <v>#N/A</v>
      </c>
      <c r="EG342" s="6" t="e">
        <f t="shared" ca="1" si="450"/>
        <v>#N/A</v>
      </c>
    </row>
    <row r="343" spans="3:137" x14ac:dyDescent="0.2">
      <c r="C343" s="75"/>
      <c r="D343" s="184" t="str">
        <f t="shared" si="413"/>
        <v/>
      </c>
      <c r="E343" s="649" t="str">
        <f t="shared" si="406"/>
        <v/>
      </c>
      <c r="F343" s="607" t="str">
        <f t="shared" si="412"/>
        <v>x</v>
      </c>
      <c r="G343" s="650"/>
      <c r="H343" s="651"/>
      <c r="I343" s="651"/>
      <c r="J343" s="651"/>
      <c r="K343" s="652"/>
      <c r="L343" s="889"/>
      <c r="M343" s="889"/>
      <c r="N343" s="653"/>
      <c r="O343" s="651"/>
      <c r="P343" s="651"/>
      <c r="Q343" s="654"/>
      <c r="R343" s="655"/>
      <c r="S343" s="607" t="str">
        <f t="shared" si="414"/>
        <v/>
      </c>
      <c r="T343" s="656" t="str">
        <f t="shared" si="415"/>
        <v/>
      </c>
      <c r="U343" s="656" t="str">
        <f t="shared" si="451"/>
        <v/>
      </c>
      <c r="V343" s="656" t="str">
        <f t="shared" si="416"/>
        <v/>
      </c>
      <c r="W343" s="719"/>
      <c r="X343" s="660"/>
      <c r="Y343" s="656" t="str">
        <f t="shared" si="407"/>
        <v/>
      </c>
      <c r="Z343" s="659"/>
      <c r="AA343" s="654"/>
      <c r="AB343" s="656" t="str">
        <f t="shared" si="417"/>
        <v/>
      </c>
      <c r="AC343" s="661" t="str">
        <f t="shared" si="452"/>
        <v/>
      </c>
      <c r="AE343" s="658" t="str">
        <f t="shared" si="418"/>
        <v/>
      </c>
      <c r="AF343" s="659"/>
      <c r="AT343" s="805" t="str">
        <f t="shared" si="477"/>
        <v/>
      </c>
      <c r="AU343" t="str">
        <f t="shared" si="453"/>
        <v/>
      </c>
      <c r="AV343" s="6" t="str">
        <f t="shared" si="419"/>
        <v/>
      </c>
      <c r="AW343" s="317" t="str">
        <f t="shared" si="420"/>
        <v/>
      </c>
      <c r="AX343" s="158" t="str">
        <f t="shared" si="421"/>
        <v/>
      </c>
      <c r="AY343" s="158" t="str">
        <f t="shared" si="422"/>
        <v/>
      </c>
      <c r="AZ343" s="309" t="str">
        <f t="shared" si="411"/>
        <v/>
      </c>
      <c r="BA343" s="318" t="str">
        <f t="shared" si="423"/>
        <v/>
      </c>
      <c r="BB343" s="473" t="str">
        <f t="shared" si="424"/>
        <v/>
      </c>
      <c r="BC343" s="80" t="str">
        <f t="shared" si="475"/>
        <v/>
      </c>
      <c r="BD343" s="56">
        <f t="shared" si="425"/>
        <v>1</v>
      </c>
      <c r="BF343" s="56" t="str">
        <f t="shared" si="426"/>
        <v/>
      </c>
      <c r="BG343" s="56" t="str">
        <f t="shared" si="427"/>
        <v/>
      </c>
      <c r="BH343" s="6" t="str">
        <f t="shared" si="428"/>
        <v/>
      </c>
      <c r="BK343" s="6" t="str">
        <f t="shared" si="429"/>
        <v/>
      </c>
      <c r="BL343" s="56">
        <f t="shared" si="454"/>
        <v>999999</v>
      </c>
      <c r="BM343" s="183">
        <f t="shared" si="455"/>
        <v>99999.000001715001</v>
      </c>
      <c r="BN343" s="61">
        <v>327</v>
      </c>
      <c r="BO343" s="6">
        <f t="shared" si="430"/>
        <v>999999</v>
      </c>
      <c r="BP343" s="6">
        <f t="shared" si="431"/>
        <v>999999</v>
      </c>
      <c r="BQ343" s="6" t="str">
        <f t="shared" si="456"/>
        <v>x</v>
      </c>
      <c r="BR343" s="206">
        <f t="shared" si="432"/>
        <v>99999.000001715001</v>
      </c>
      <c r="BS343" s="6">
        <f t="shared" si="433"/>
        <v>99999.000001715001</v>
      </c>
      <c r="BT343" s="6" t="str">
        <f t="shared" si="457"/>
        <v>x</v>
      </c>
      <c r="BU343" s="6" t="str">
        <f t="shared" si="434"/>
        <v/>
      </c>
      <c r="BW343" s="82">
        <f t="shared" si="458"/>
        <v>9999999999</v>
      </c>
      <c r="BX343" s="80" t="str">
        <f t="shared" si="435"/>
        <v>x</v>
      </c>
      <c r="BY343" s="80" t="str">
        <f t="shared" si="436"/>
        <v/>
      </c>
      <c r="BZ343" s="56" t="str">
        <f t="shared" si="459"/>
        <v/>
      </c>
      <c r="CA343" s="56" t="str">
        <f t="shared" si="460"/>
        <v/>
      </c>
      <c r="CB343" s="88">
        <f t="shared" si="461"/>
        <v>0</v>
      </c>
      <c r="CC343" s="56" t="str">
        <f t="shared" si="437"/>
        <v/>
      </c>
      <c r="CD343" s="56"/>
      <c r="CE343" s="56"/>
      <c r="CF343" s="56"/>
      <c r="CG343" s="56"/>
      <c r="CH343" s="169">
        <f t="shared" si="462"/>
        <v>9999999999</v>
      </c>
      <c r="CI343" s="170">
        <f t="shared" si="463"/>
        <v>9999999999</v>
      </c>
      <c r="CJ343" s="171">
        <f t="shared" si="464"/>
        <v>9999999999</v>
      </c>
      <c r="CK343" s="172" t="str">
        <f t="shared" si="465"/>
        <v/>
      </c>
      <c r="CL343" s="173" t="str">
        <f t="shared" si="438"/>
        <v>x</v>
      </c>
      <c r="CN343" s="6" t="str">
        <f t="shared" si="466"/>
        <v/>
      </c>
      <c r="CO343" s="293" t="e">
        <f t="shared" ca="1" si="476"/>
        <v>#N/A</v>
      </c>
      <c r="CP343" s="6" t="e">
        <f t="shared" ca="1" si="467"/>
        <v>#N/A</v>
      </c>
      <c r="CQ343" s="61">
        <v>327</v>
      </c>
      <c r="CR343" s="6">
        <f t="shared" si="439"/>
        <v>0</v>
      </c>
      <c r="CS343" s="6">
        <f t="shared" si="440"/>
        <v>0</v>
      </c>
      <c r="CT343" s="56" t="str">
        <f t="shared" si="441"/>
        <v/>
      </c>
      <c r="CU343" s="76">
        <f t="shared" si="442"/>
        <v>0</v>
      </c>
      <c r="CV343" s="76">
        <f t="shared" si="443"/>
        <v>0</v>
      </c>
      <c r="CX343" s="6" t="str">
        <f t="shared" si="444"/>
        <v/>
      </c>
      <c r="CY343" s="6" t="str">
        <f t="shared" si="445"/>
        <v/>
      </c>
      <c r="CZ343" s="6" t="str">
        <f t="shared" si="446"/>
        <v/>
      </c>
      <c r="DG343" s="56" t="str">
        <f t="shared" si="447"/>
        <v/>
      </c>
      <c r="DH343" s="6">
        <f t="shared" si="448"/>
        <v>0</v>
      </c>
      <c r="DK343" s="6">
        <f t="shared" si="409"/>
        <v>0</v>
      </c>
      <c r="DL343" s="6" t="e">
        <f t="shared" si="410"/>
        <v>#N/A</v>
      </c>
      <c r="DN343" s="6" t="e">
        <f t="shared" si="408"/>
        <v>#N/A</v>
      </c>
      <c r="DP343" s="6" t="str">
        <f t="shared" si="449"/>
        <v/>
      </c>
      <c r="DQ343" s="293">
        <f t="shared" ca="1" si="478"/>
        <v>337</v>
      </c>
      <c r="DR343" s="6" t="str">
        <f t="shared" ca="1" si="468"/>
        <v>x</v>
      </c>
      <c r="DU343" s="293" t="e">
        <f t="shared" ca="1" si="469"/>
        <v>#N/A</v>
      </c>
      <c r="DV343" s="5"/>
      <c r="DW343" s="293" t="e">
        <f t="shared" ref="DW343:DW406" ca="1" si="479">MATCH($DW$12,OFFSET(OFFSET($CT$17,DW342,0),,,$DU$13-DW342),0)+DW342</f>
        <v>#N/A</v>
      </c>
      <c r="DZ343" s="293" t="e">
        <f t="shared" ca="1" si="470"/>
        <v>#N/A</v>
      </c>
      <c r="EA343" s="293" t="e">
        <f t="shared" ca="1" si="471"/>
        <v>#N/A</v>
      </c>
      <c r="EB343" s="293" t="e">
        <f t="shared" ca="1" si="472"/>
        <v>#N/A</v>
      </c>
      <c r="EE343" s="6" t="str">
        <f t="shared" si="473"/>
        <v/>
      </c>
      <c r="EF343" s="293" t="e">
        <f t="shared" ca="1" si="474"/>
        <v>#N/A</v>
      </c>
      <c r="EG343" s="6" t="e">
        <f t="shared" ca="1" si="450"/>
        <v>#N/A</v>
      </c>
    </row>
    <row r="344" spans="3:137" x14ac:dyDescent="0.2">
      <c r="C344" s="75"/>
      <c r="D344" s="184" t="str">
        <f t="shared" si="413"/>
        <v/>
      </c>
      <c r="E344" s="649" t="str">
        <f t="shared" si="406"/>
        <v/>
      </c>
      <c r="F344" s="607" t="str">
        <f t="shared" si="412"/>
        <v>x</v>
      </c>
      <c r="G344" s="650"/>
      <c r="H344" s="651"/>
      <c r="I344" s="651"/>
      <c r="J344" s="651"/>
      <c r="K344" s="652"/>
      <c r="L344" s="889"/>
      <c r="M344" s="889"/>
      <c r="N344" s="653"/>
      <c r="O344" s="651"/>
      <c r="P344" s="651"/>
      <c r="Q344" s="654"/>
      <c r="R344" s="655"/>
      <c r="S344" s="607" t="str">
        <f t="shared" si="414"/>
        <v/>
      </c>
      <c r="T344" s="656" t="str">
        <f t="shared" si="415"/>
        <v/>
      </c>
      <c r="U344" s="656" t="str">
        <f t="shared" si="451"/>
        <v/>
      </c>
      <c r="V344" s="656" t="str">
        <f t="shared" si="416"/>
        <v/>
      </c>
      <c r="W344" s="719"/>
      <c r="X344" s="660"/>
      <c r="Y344" s="656" t="str">
        <f t="shared" si="407"/>
        <v/>
      </c>
      <c r="Z344" s="659"/>
      <c r="AA344" s="654"/>
      <c r="AB344" s="656" t="str">
        <f t="shared" si="417"/>
        <v/>
      </c>
      <c r="AC344" s="661" t="str">
        <f t="shared" si="452"/>
        <v/>
      </c>
      <c r="AE344" s="658" t="str">
        <f t="shared" si="418"/>
        <v/>
      </c>
      <c r="AF344" s="659"/>
      <c r="AT344" s="805" t="str">
        <f t="shared" si="477"/>
        <v/>
      </c>
      <c r="AU344" t="str">
        <f t="shared" si="453"/>
        <v/>
      </c>
      <c r="AV344" s="6" t="str">
        <f t="shared" si="419"/>
        <v/>
      </c>
      <c r="AW344" s="317" t="str">
        <f t="shared" si="420"/>
        <v/>
      </c>
      <c r="AX344" s="158" t="str">
        <f t="shared" si="421"/>
        <v/>
      </c>
      <c r="AY344" s="158" t="str">
        <f t="shared" si="422"/>
        <v/>
      </c>
      <c r="AZ344" s="309" t="str">
        <f t="shared" si="411"/>
        <v/>
      </c>
      <c r="BA344" s="318" t="str">
        <f t="shared" si="423"/>
        <v/>
      </c>
      <c r="BB344" s="473" t="str">
        <f t="shared" si="424"/>
        <v/>
      </c>
      <c r="BC344" s="80" t="str">
        <f t="shared" si="475"/>
        <v/>
      </c>
      <c r="BD344" s="56">
        <f t="shared" si="425"/>
        <v>1</v>
      </c>
      <c r="BF344" s="56" t="str">
        <f t="shared" si="426"/>
        <v/>
      </c>
      <c r="BG344" s="56" t="str">
        <f t="shared" si="427"/>
        <v/>
      </c>
      <c r="BH344" s="6" t="str">
        <f t="shared" si="428"/>
        <v/>
      </c>
      <c r="BK344" s="6" t="str">
        <f t="shared" si="429"/>
        <v/>
      </c>
      <c r="BL344" s="56">
        <f t="shared" si="454"/>
        <v>999999</v>
      </c>
      <c r="BM344" s="183">
        <f t="shared" si="455"/>
        <v>99999.000001720007</v>
      </c>
      <c r="BN344" s="61">
        <v>328</v>
      </c>
      <c r="BO344" s="6">
        <f t="shared" si="430"/>
        <v>999999</v>
      </c>
      <c r="BP344" s="6">
        <f t="shared" si="431"/>
        <v>999999</v>
      </c>
      <c r="BQ344" s="6" t="str">
        <f t="shared" si="456"/>
        <v>x</v>
      </c>
      <c r="BR344" s="206">
        <f t="shared" si="432"/>
        <v>99999.000001720007</v>
      </c>
      <c r="BS344" s="6">
        <f t="shared" si="433"/>
        <v>99999.000001720007</v>
      </c>
      <c r="BT344" s="6" t="str">
        <f t="shared" si="457"/>
        <v>x</v>
      </c>
      <c r="BU344" s="6" t="str">
        <f t="shared" si="434"/>
        <v/>
      </c>
      <c r="BW344" s="82">
        <f t="shared" si="458"/>
        <v>9999999999</v>
      </c>
      <c r="BX344" s="80" t="str">
        <f t="shared" si="435"/>
        <v>x</v>
      </c>
      <c r="BY344" s="80" t="str">
        <f t="shared" si="436"/>
        <v/>
      </c>
      <c r="BZ344" s="56" t="str">
        <f t="shared" si="459"/>
        <v/>
      </c>
      <c r="CA344" s="56" t="str">
        <f t="shared" si="460"/>
        <v/>
      </c>
      <c r="CB344" s="88">
        <f t="shared" si="461"/>
        <v>0</v>
      </c>
      <c r="CC344" s="56" t="str">
        <f t="shared" si="437"/>
        <v/>
      </c>
      <c r="CD344" s="56"/>
      <c r="CE344" s="56"/>
      <c r="CF344" s="56"/>
      <c r="CG344" s="56"/>
      <c r="CH344" s="169">
        <f t="shared" si="462"/>
        <v>9999999999</v>
      </c>
      <c r="CI344" s="170">
        <f t="shared" si="463"/>
        <v>9999999999</v>
      </c>
      <c r="CJ344" s="171">
        <f t="shared" si="464"/>
        <v>9999999999</v>
      </c>
      <c r="CK344" s="172" t="str">
        <f t="shared" si="465"/>
        <v/>
      </c>
      <c r="CL344" s="173" t="str">
        <f t="shared" si="438"/>
        <v>x</v>
      </c>
      <c r="CN344" s="6" t="str">
        <f t="shared" si="466"/>
        <v/>
      </c>
      <c r="CO344" s="293" t="e">
        <f t="shared" ca="1" si="476"/>
        <v>#N/A</v>
      </c>
      <c r="CP344" s="6" t="e">
        <f t="shared" ca="1" si="467"/>
        <v>#N/A</v>
      </c>
      <c r="CQ344" s="61">
        <v>328</v>
      </c>
      <c r="CR344" s="6">
        <f t="shared" si="439"/>
        <v>0</v>
      </c>
      <c r="CS344" s="6">
        <f t="shared" si="440"/>
        <v>0</v>
      </c>
      <c r="CT344" s="56" t="str">
        <f t="shared" si="441"/>
        <v/>
      </c>
      <c r="CU344" s="76">
        <f t="shared" si="442"/>
        <v>0</v>
      </c>
      <c r="CV344" s="76">
        <f t="shared" si="443"/>
        <v>0</v>
      </c>
      <c r="CX344" s="6" t="str">
        <f t="shared" si="444"/>
        <v/>
      </c>
      <c r="CY344" s="6" t="str">
        <f t="shared" si="445"/>
        <v/>
      </c>
      <c r="CZ344" s="6" t="str">
        <f t="shared" si="446"/>
        <v/>
      </c>
      <c r="DG344" s="56" t="str">
        <f t="shared" si="447"/>
        <v/>
      </c>
      <c r="DH344" s="6">
        <f t="shared" si="448"/>
        <v>0</v>
      </c>
      <c r="DK344" s="6">
        <f t="shared" si="409"/>
        <v>0</v>
      </c>
      <c r="DL344" s="6" t="e">
        <f t="shared" si="410"/>
        <v>#N/A</v>
      </c>
      <c r="DN344" s="6" t="e">
        <f t="shared" si="408"/>
        <v>#N/A</v>
      </c>
      <c r="DP344" s="6" t="str">
        <f t="shared" si="449"/>
        <v/>
      </c>
      <c r="DQ344" s="293">
        <f t="shared" ca="1" si="478"/>
        <v>338</v>
      </c>
      <c r="DR344" s="6" t="str">
        <f t="shared" ca="1" si="468"/>
        <v>x</v>
      </c>
      <c r="DU344" s="293" t="e">
        <f t="shared" ca="1" si="469"/>
        <v>#N/A</v>
      </c>
      <c r="DV344" s="5"/>
      <c r="DW344" s="293" t="e">
        <f t="shared" ca="1" si="479"/>
        <v>#N/A</v>
      </c>
      <c r="DZ344" s="293" t="e">
        <f t="shared" ca="1" si="470"/>
        <v>#N/A</v>
      </c>
      <c r="EA344" s="293" t="e">
        <f t="shared" ca="1" si="471"/>
        <v>#N/A</v>
      </c>
      <c r="EB344" s="293" t="e">
        <f t="shared" ca="1" si="472"/>
        <v>#N/A</v>
      </c>
      <c r="EE344" s="6" t="str">
        <f t="shared" si="473"/>
        <v/>
      </c>
      <c r="EF344" s="293" t="e">
        <f t="shared" ca="1" si="474"/>
        <v>#N/A</v>
      </c>
      <c r="EG344" s="6" t="e">
        <f t="shared" ca="1" si="450"/>
        <v>#N/A</v>
      </c>
    </row>
    <row r="345" spans="3:137" x14ac:dyDescent="0.2">
      <c r="C345" s="75"/>
      <c r="D345" s="184" t="str">
        <f t="shared" si="413"/>
        <v/>
      </c>
      <c r="E345" s="649" t="str">
        <f t="shared" si="406"/>
        <v/>
      </c>
      <c r="F345" s="607" t="str">
        <f t="shared" si="412"/>
        <v>x</v>
      </c>
      <c r="G345" s="650"/>
      <c r="H345" s="651"/>
      <c r="I345" s="651"/>
      <c r="J345" s="651"/>
      <c r="K345" s="652"/>
      <c r="L345" s="889"/>
      <c r="M345" s="889"/>
      <c r="N345" s="653"/>
      <c r="O345" s="651"/>
      <c r="P345" s="651"/>
      <c r="Q345" s="654"/>
      <c r="R345" s="655"/>
      <c r="S345" s="607" t="str">
        <f t="shared" si="414"/>
        <v/>
      </c>
      <c r="T345" s="656" t="str">
        <f t="shared" si="415"/>
        <v/>
      </c>
      <c r="U345" s="656" t="str">
        <f t="shared" si="451"/>
        <v/>
      </c>
      <c r="V345" s="656" t="str">
        <f t="shared" si="416"/>
        <v/>
      </c>
      <c r="W345" s="719"/>
      <c r="X345" s="660"/>
      <c r="Y345" s="656" t="str">
        <f t="shared" si="407"/>
        <v/>
      </c>
      <c r="Z345" s="659"/>
      <c r="AA345" s="654"/>
      <c r="AB345" s="656" t="str">
        <f t="shared" si="417"/>
        <v/>
      </c>
      <c r="AC345" s="661" t="str">
        <f t="shared" si="452"/>
        <v/>
      </c>
      <c r="AE345" s="658" t="str">
        <f t="shared" si="418"/>
        <v/>
      </c>
      <c r="AF345" s="659"/>
      <c r="AT345" s="805" t="str">
        <f t="shared" si="477"/>
        <v/>
      </c>
      <c r="AU345" t="str">
        <f t="shared" si="453"/>
        <v/>
      </c>
      <c r="AV345" s="6" t="str">
        <f t="shared" si="419"/>
        <v/>
      </c>
      <c r="AW345" s="317" t="str">
        <f t="shared" si="420"/>
        <v/>
      </c>
      <c r="AX345" s="158" t="str">
        <f t="shared" si="421"/>
        <v/>
      </c>
      <c r="AY345" s="158" t="str">
        <f t="shared" si="422"/>
        <v/>
      </c>
      <c r="AZ345" s="309" t="str">
        <f t="shared" si="411"/>
        <v/>
      </c>
      <c r="BA345" s="318" t="str">
        <f t="shared" si="423"/>
        <v/>
      </c>
      <c r="BB345" s="473" t="str">
        <f t="shared" si="424"/>
        <v/>
      </c>
      <c r="BC345" s="80" t="str">
        <f t="shared" si="475"/>
        <v/>
      </c>
      <c r="BD345" s="56">
        <f t="shared" si="425"/>
        <v>1</v>
      </c>
      <c r="BF345" s="56" t="str">
        <f t="shared" si="426"/>
        <v/>
      </c>
      <c r="BG345" s="56" t="str">
        <f t="shared" si="427"/>
        <v/>
      </c>
      <c r="BH345" s="6" t="str">
        <f t="shared" si="428"/>
        <v/>
      </c>
      <c r="BK345" s="6" t="str">
        <f t="shared" si="429"/>
        <v/>
      </c>
      <c r="BL345" s="56">
        <f t="shared" si="454"/>
        <v>999999</v>
      </c>
      <c r="BM345" s="183">
        <f t="shared" si="455"/>
        <v>99999.000001724999</v>
      </c>
      <c r="BN345" s="61">
        <v>329</v>
      </c>
      <c r="BO345" s="6">
        <f t="shared" si="430"/>
        <v>999999</v>
      </c>
      <c r="BP345" s="6">
        <f t="shared" si="431"/>
        <v>999999</v>
      </c>
      <c r="BQ345" s="6" t="str">
        <f t="shared" si="456"/>
        <v>x</v>
      </c>
      <c r="BR345" s="206">
        <f t="shared" si="432"/>
        <v>99999.000001724999</v>
      </c>
      <c r="BS345" s="6">
        <f t="shared" si="433"/>
        <v>99999.000001724999</v>
      </c>
      <c r="BT345" s="6" t="str">
        <f t="shared" si="457"/>
        <v>x</v>
      </c>
      <c r="BU345" s="6" t="str">
        <f t="shared" si="434"/>
        <v/>
      </c>
      <c r="BW345" s="82">
        <f t="shared" si="458"/>
        <v>9999999999</v>
      </c>
      <c r="BX345" s="80" t="str">
        <f t="shared" si="435"/>
        <v>x</v>
      </c>
      <c r="BY345" s="80" t="str">
        <f t="shared" si="436"/>
        <v/>
      </c>
      <c r="BZ345" s="56" t="str">
        <f t="shared" si="459"/>
        <v/>
      </c>
      <c r="CA345" s="56" t="str">
        <f t="shared" si="460"/>
        <v/>
      </c>
      <c r="CB345" s="88">
        <f t="shared" si="461"/>
        <v>0</v>
      </c>
      <c r="CC345" s="56" t="str">
        <f t="shared" si="437"/>
        <v/>
      </c>
      <c r="CD345" s="56"/>
      <c r="CE345" s="56"/>
      <c r="CF345" s="56"/>
      <c r="CG345" s="56"/>
      <c r="CH345" s="169">
        <f t="shared" si="462"/>
        <v>9999999999</v>
      </c>
      <c r="CI345" s="170">
        <f t="shared" si="463"/>
        <v>9999999999</v>
      </c>
      <c r="CJ345" s="171">
        <f t="shared" si="464"/>
        <v>9999999999</v>
      </c>
      <c r="CK345" s="172" t="str">
        <f t="shared" si="465"/>
        <v/>
      </c>
      <c r="CL345" s="173" t="str">
        <f t="shared" si="438"/>
        <v>x</v>
      </c>
      <c r="CN345" s="6" t="str">
        <f t="shared" si="466"/>
        <v/>
      </c>
      <c r="CO345" s="293" t="e">
        <f t="shared" ca="1" si="476"/>
        <v>#N/A</v>
      </c>
      <c r="CP345" s="6" t="e">
        <f t="shared" ca="1" si="467"/>
        <v>#N/A</v>
      </c>
      <c r="CQ345" s="61">
        <v>329</v>
      </c>
      <c r="CR345" s="6">
        <f t="shared" si="439"/>
        <v>0</v>
      </c>
      <c r="CS345" s="6">
        <f t="shared" si="440"/>
        <v>0</v>
      </c>
      <c r="CT345" s="56" t="str">
        <f t="shared" si="441"/>
        <v/>
      </c>
      <c r="CU345" s="76">
        <f t="shared" si="442"/>
        <v>0</v>
      </c>
      <c r="CV345" s="76">
        <f t="shared" si="443"/>
        <v>0</v>
      </c>
      <c r="CX345" s="6" t="str">
        <f t="shared" si="444"/>
        <v/>
      </c>
      <c r="CY345" s="6" t="str">
        <f t="shared" si="445"/>
        <v/>
      </c>
      <c r="CZ345" s="6" t="str">
        <f t="shared" si="446"/>
        <v/>
      </c>
      <c r="DG345" s="56" t="str">
        <f t="shared" si="447"/>
        <v/>
      </c>
      <c r="DH345" s="6">
        <f t="shared" si="448"/>
        <v>0</v>
      </c>
      <c r="DK345" s="6">
        <f t="shared" si="409"/>
        <v>0</v>
      </c>
      <c r="DL345" s="6" t="e">
        <f t="shared" si="410"/>
        <v>#N/A</v>
      </c>
      <c r="DN345" s="6" t="e">
        <f t="shared" si="408"/>
        <v>#N/A</v>
      </c>
      <c r="DP345" s="6" t="str">
        <f t="shared" si="449"/>
        <v/>
      </c>
      <c r="DQ345" s="293">
        <f t="shared" ca="1" si="478"/>
        <v>339</v>
      </c>
      <c r="DR345" s="6" t="str">
        <f t="shared" ca="1" si="468"/>
        <v>x</v>
      </c>
      <c r="DU345" s="293" t="e">
        <f t="shared" ca="1" si="469"/>
        <v>#N/A</v>
      </c>
      <c r="DV345" s="5"/>
      <c r="DW345" s="293" t="e">
        <f t="shared" ca="1" si="479"/>
        <v>#N/A</v>
      </c>
      <c r="DZ345" s="293" t="e">
        <f t="shared" ca="1" si="470"/>
        <v>#N/A</v>
      </c>
      <c r="EA345" s="293" t="e">
        <f t="shared" ca="1" si="471"/>
        <v>#N/A</v>
      </c>
      <c r="EB345" s="293" t="e">
        <f t="shared" ca="1" si="472"/>
        <v>#N/A</v>
      </c>
      <c r="EE345" s="6" t="str">
        <f t="shared" si="473"/>
        <v/>
      </c>
      <c r="EF345" s="293" t="e">
        <f t="shared" ca="1" si="474"/>
        <v>#N/A</v>
      </c>
      <c r="EG345" s="6" t="e">
        <f t="shared" ca="1" si="450"/>
        <v>#N/A</v>
      </c>
    </row>
    <row r="346" spans="3:137" x14ac:dyDescent="0.2">
      <c r="C346" s="75"/>
      <c r="D346" s="184" t="str">
        <f t="shared" si="413"/>
        <v/>
      </c>
      <c r="E346" s="649" t="str">
        <f t="shared" si="406"/>
        <v/>
      </c>
      <c r="F346" s="607" t="str">
        <f t="shared" si="412"/>
        <v>x</v>
      </c>
      <c r="G346" s="650"/>
      <c r="H346" s="651"/>
      <c r="I346" s="651"/>
      <c r="J346" s="651"/>
      <c r="K346" s="652"/>
      <c r="L346" s="889"/>
      <c r="M346" s="889"/>
      <c r="N346" s="653"/>
      <c r="O346" s="651"/>
      <c r="P346" s="651"/>
      <c r="Q346" s="654"/>
      <c r="R346" s="655"/>
      <c r="S346" s="607" t="str">
        <f t="shared" si="414"/>
        <v/>
      </c>
      <c r="T346" s="656" t="str">
        <f t="shared" si="415"/>
        <v/>
      </c>
      <c r="U346" s="656" t="str">
        <f t="shared" si="451"/>
        <v/>
      </c>
      <c r="V346" s="656" t="str">
        <f t="shared" si="416"/>
        <v/>
      </c>
      <c r="W346" s="719"/>
      <c r="X346" s="660"/>
      <c r="Y346" s="656" t="str">
        <f t="shared" si="407"/>
        <v/>
      </c>
      <c r="Z346" s="659"/>
      <c r="AA346" s="654"/>
      <c r="AB346" s="656" t="str">
        <f t="shared" si="417"/>
        <v/>
      </c>
      <c r="AC346" s="661" t="str">
        <f t="shared" si="452"/>
        <v/>
      </c>
      <c r="AE346" s="658" t="str">
        <f t="shared" si="418"/>
        <v/>
      </c>
      <c r="AF346" s="659"/>
      <c r="AT346" s="805" t="str">
        <f t="shared" si="477"/>
        <v/>
      </c>
      <c r="AU346" t="str">
        <f t="shared" si="453"/>
        <v/>
      </c>
      <c r="AV346" s="6" t="str">
        <f t="shared" si="419"/>
        <v/>
      </c>
      <c r="AW346" s="317" t="str">
        <f t="shared" si="420"/>
        <v/>
      </c>
      <c r="AX346" s="158" t="str">
        <f t="shared" si="421"/>
        <v/>
      </c>
      <c r="AY346" s="158" t="str">
        <f t="shared" si="422"/>
        <v/>
      </c>
      <c r="AZ346" s="309" t="str">
        <f t="shared" si="411"/>
        <v/>
      </c>
      <c r="BA346" s="318" t="str">
        <f t="shared" si="423"/>
        <v/>
      </c>
      <c r="BB346" s="473" t="str">
        <f t="shared" si="424"/>
        <v/>
      </c>
      <c r="BC346" s="80" t="str">
        <f t="shared" si="475"/>
        <v/>
      </c>
      <c r="BD346" s="56">
        <f t="shared" si="425"/>
        <v>1</v>
      </c>
      <c r="BF346" s="56" t="str">
        <f t="shared" si="426"/>
        <v/>
      </c>
      <c r="BG346" s="56" t="str">
        <f t="shared" si="427"/>
        <v/>
      </c>
      <c r="BH346" s="6" t="str">
        <f t="shared" si="428"/>
        <v/>
      </c>
      <c r="BK346" s="6" t="str">
        <f t="shared" si="429"/>
        <v/>
      </c>
      <c r="BL346" s="56">
        <f t="shared" si="454"/>
        <v>999999</v>
      </c>
      <c r="BM346" s="183">
        <f t="shared" si="455"/>
        <v>99999.000001730004</v>
      </c>
      <c r="BN346" s="61">
        <v>330</v>
      </c>
      <c r="BO346" s="6">
        <f t="shared" si="430"/>
        <v>999999</v>
      </c>
      <c r="BP346" s="6">
        <f t="shared" si="431"/>
        <v>999999</v>
      </c>
      <c r="BQ346" s="6" t="str">
        <f t="shared" si="456"/>
        <v>x</v>
      </c>
      <c r="BR346" s="206">
        <f t="shared" si="432"/>
        <v>99999.000001730004</v>
      </c>
      <c r="BS346" s="6">
        <f t="shared" si="433"/>
        <v>99999.000001730004</v>
      </c>
      <c r="BT346" s="6" t="str">
        <f t="shared" si="457"/>
        <v>x</v>
      </c>
      <c r="BU346" s="6" t="str">
        <f t="shared" si="434"/>
        <v/>
      </c>
      <c r="BW346" s="82">
        <f t="shared" si="458"/>
        <v>9999999999</v>
      </c>
      <c r="BX346" s="80" t="str">
        <f t="shared" si="435"/>
        <v>x</v>
      </c>
      <c r="BY346" s="80" t="str">
        <f t="shared" si="436"/>
        <v/>
      </c>
      <c r="BZ346" s="56" t="str">
        <f t="shared" si="459"/>
        <v/>
      </c>
      <c r="CA346" s="56" t="str">
        <f t="shared" si="460"/>
        <v/>
      </c>
      <c r="CB346" s="88">
        <f t="shared" si="461"/>
        <v>0</v>
      </c>
      <c r="CC346" s="56" t="str">
        <f t="shared" si="437"/>
        <v/>
      </c>
      <c r="CD346" s="56"/>
      <c r="CE346" s="56"/>
      <c r="CF346" s="56"/>
      <c r="CG346" s="56"/>
      <c r="CH346" s="169">
        <f t="shared" si="462"/>
        <v>9999999999</v>
      </c>
      <c r="CI346" s="170">
        <f t="shared" si="463"/>
        <v>9999999999</v>
      </c>
      <c r="CJ346" s="171">
        <f t="shared" si="464"/>
        <v>9999999999</v>
      </c>
      <c r="CK346" s="172" t="str">
        <f t="shared" si="465"/>
        <v/>
      </c>
      <c r="CL346" s="173" t="str">
        <f t="shared" si="438"/>
        <v>x</v>
      </c>
      <c r="CN346" s="6" t="str">
        <f t="shared" si="466"/>
        <v/>
      </c>
      <c r="CO346" s="293" t="e">
        <f t="shared" ca="1" si="476"/>
        <v>#N/A</v>
      </c>
      <c r="CP346" s="6" t="e">
        <f t="shared" ca="1" si="467"/>
        <v>#N/A</v>
      </c>
      <c r="CQ346" s="61">
        <v>330</v>
      </c>
      <c r="CR346" s="6">
        <f t="shared" si="439"/>
        <v>0</v>
      </c>
      <c r="CS346" s="6">
        <f t="shared" si="440"/>
        <v>0</v>
      </c>
      <c r="CT346" s="56" t="str">
        <f t="shared" si="441"/>
        <v/>
      </c>
      <c r="CU346" s="76">
        <f t="shared" si="442"/>
        <v>0</v>
      </c>
      <c r="CV346" s="76">
        <f t="shared" si="443"/>
        <v>0</v>
      </c>
      <c r="CX346" s="6" t="str">
        <f t="shared" si="444"/>
        <v/>
      </c>
      <c r="CY346" s="6" t="str">
        <f t="shared" si="445"/>
        <v/>
      </c>
      <c r="CZ346" s="6" t="str">
        <f t="shared" si="446"/>
        <v/>
      </c>
      <c r="DG346" s="56" t="str">
        <f t="shared" si="447"/>
        <v/>
      </c>
      <c r="DH346" s="6">
        <f t="shared" si="448"/>
        <v>0</v>
      </c>
      <c r="DK346" s="6">
        <f t="shared" si="409"/>
        <v>0</v>
      </c>
      <c r="DL346" s="6" t="e">
        <f t="shared" si="410"/>
        <v>#N/A</v>
      </c>
      <c r="DN346" s="6" t="e">
        <f t="shared" si="408"/>
        <v>#N/A</v>
      </c>
      <c r="DP346" s="6" t="str">
        <f t="shared" si="449"/>
        <v/>
      </c>
      <c r="DQ346" s="293">
        <f t="shared" ca="1" si="478"/>
        <v>340</v>
      </c>
      <c r="DR346" s="6" t="str">
        <f t="shared" ca="1" si="468"/>
        <v>x</v>
      </c>
      <c r="DU346" s="293" t="e">
        <f t="shared" ca="1" si="469"/>
        <v>#N/A</v>
      </c>
      <c r="DV346" s="5"/>
      <c r="DW346" s="293" t="e">
        <f t="shared" ca="1" si="479"/>
        <v>#N/A</v>
      </c>
      <c r="DZ346" s="293" t="e">
        <f t="shared" ca="1" si="470"/>
        <v>#N/A</v>
      </c>
      <c r="EA346" s="293" t="e">
        <f t="shared" ca="1" si="471"/>
        <v>#N/A</v>
      </c>
      <c r="EB346" s="293" t="e">
        <f t="shared" ca="1" si="472"/>
        <v>#N/A</v>
      </c>
      <c r="EE346" s="6" t="str">
        <f t="shared" si="473"/>
        <v/>
      </c>
      <c r="EF346" s="293" t="e">
        <f t="shared" ca="1" si="474"/>
        <v>#N/A</v>
      </c>
      <c r="EG346" s="6" t="e">
        <f t="shared" ca="1" si="450"/>
        <v>#N/A</v>
      </c>
    </row>
    <row r="347" spans="3:137" x14ac:dyDescent="0.2">
      <c r="C347" s="75"/>
      <c r="D347" s="184" t="str">
        <f t="shared" si="413"/>
        <v/>
      </c>
      <c r="E347" s="649" t="str">
        <f t="shared" si="406"/>
        <v/>
      </c>
      <c r="F347" s="607" t="str">
        <f t="shared" si="412"/>
        <v>x</v>
      </c>
      <c r="G347" s="650"/>
      <c r="H347" s="651"/>
      <c r="I347" s="651"/>
      <c r="J347" s="651"/>
      <c r="K347" s="652"/>
      <c r="L347" s="889"/>
      <c r="M347" s="889"/>
      <c r="N347" s="653"/>
      <c r="O347" s="651"/>
      <c r="P347" s="651"/>
      <c r="Q347" s="654"/>
      <c r="R347" s="655"/>
      <c r="S347" s="607" t="str">
        <f t="shared" si="414"/>
        <v/>
      </c>
      <c r="T347" s="656" t="str">
        <f t="shared" si="415"/>
        <v/>
      </c>
      <c r="U347" s="656" t="str">
        <f t="shared" si="451"/>
        <v/>
      </c>
      <c r="V347" s="656" t="str">
        <f t="shared" si="416"/>
        <v/>
      </c>
      <c r="W347" s="719"/>
      <c r="X347" s="660"/>
      <c r="Y347" s="656" t="str">
        <f t="shared" si="407"/>
        <v/>
      </c>
      <c r="Z347" s="659"/>
      <c r="AA347" s="654"/>
      <c r="AB347" s="656" t="str">
        <f t="shared" si="417"/>
        <v/>
      </c>
      <c r="AC347" s="661" t="str">
        <f t="shared" si="452"/>
        <v/>
      </c>
      <c r="AE347" s="658" t="str">
        <f t="shared" si="418"/>
        <v/>
      </c>
      <c r="AF347" s="659"/>
      <c r="AT347" s="805" t="str">
        <f t="shared" si="477"/>
        <v/>
      </c>
      <c r="AU347" t="str">
        <f t="shared" si="453"/>
        <v/>
      </c>
      <c r="AV347" s="6" t="str">
        <f t="shared" si="419"/>
        <v/>
      </c>
      <c r="AW347" s="317" t="str">
        <f t="shared" si="420"/>
        <v/>
      </c>
      <c r="AX347" s="158" t="str">
        <f t="shared" si="421"/>
        <v/>
      </c>
      <c r="AY347" s="158" t="str">
        <f t="shared" si="422"/>
        <v/>
      </c>
      <c r="AZ347" s="309" t="str">
        <f t="shared" si="411"/>
        <v/>
      </c>
      <c r="BA347" s="318" t="str">
        <f t="shared" si="423"/>
        <v/>
      </c>
      <c r="BB347" s="473" t="str">
        <f t="shared" si="424"/>
        <v/>
      </c>
      <c r="BC347" s="80" t="str">
        <f t="shared" si="475"/>
        <v/>
      </c>
      <c r="BD347" s="56">
        <f t="shared" si="425"/>
        <v>1</v>
      </c>
      <c r="BF347" s="56" t="str">
        <f t="shared" si="426"/>
        <v/>
      </c>
      <c r="BG347" s="56" t="str">
        <f t="shared" si="427"/>
        <v/>
      </c>
      <c r="BH347" s="6" t="str">
        <f t="shared" si="428"/>
        <v/>
      </c>
      <c r="BK347" s="6" t="str">
        <f t="shared" si="429"/>
        <v/>
      </c>
      <c r="BL347" s="56">
        <f t="shared" si="454"/>
        <v>999999</v>
      </c>
      <c r="BM347" s="183">
        <f t="shared" si="455"/>
        <v>99999.000001734996</v>
      </c>
      <c r="BN347" s="61">
        <v>331</v>
      </c>
      <c r="BO347" s="6">
        <f t="shared" si="430"/>
        <v>999999</v>
      </c>
      <c r="BP347" s="6">
        <f t="shared" si="431"/>
        <v>999999</v>
      </c>
      <c r="BQ347" s="6" t="str">
        <f t="shared" si="456"/>
        <v>x</v>
      </c>
      <c r="BR347" s="206">
        <f t="shared" si="432"/>
        <v>99999.000001734996</v>
      </c>
      <c r="BS347" s="6">
        <f t="shared" si="433"/>
        <v>99999.000001734996</v>
      </c>
      <c r="BT347" s="6" t="str">
        <f t="shared" si="457"/>
        <v>x</v>
      </c>
      <c r="BU347" s="6" t="str">
        <f t="shared" si="434"/>
        <v/>
      </c>
      <c r="BW347" s="82">
        <f t="shared" si="458"/>
        <v>9999999999</v>
      </c>
      <c r="BX347" s="80" t="str">
        <f t="shared" si="435"/>
        <v>x</v>
      </c>
      <c r="BY347" s="80" t="str">
        <f t="shared" si="436"/>
        <v/>
      </c>
      <c r="BZ347" s="56" t="str">
        <f t="shared" si="459"/>
        <v/>
      </c>
      <c r="CA347" s="56" t="str">
        <f t="shared" si="460"/>
        <v/>
      </c>
      <c r="CB347" s="88">
        <f t="shared" si="461"/>
        <v>0</v>
      </c>
      <c r="CC347" s="56" t="str">
        <f t="shared" si="437"/>
        <v/>
      </c>
      <c r="CD347" s="56"/>
      <c r="CE347" s="56"/>
      <c r="CF347" s="56"/>
      <c r="CG347" s="56"/>
      <c r="CH347" s="169">
        <f t="shared" si="462"/>
        <v>9999999999</v>
      </c>
      <c r="CI347" s="170">
        <f t="shared" si="463"/>
        <v>9999999999</v>
      </c>
      <c r="CJ347" s="171">
        <f t="shared" si="464"/>
        <v>9999999999</v>
      </c>
      <c r="CK347" s="172" t="str">
        <f t="shared" si="465"/>
        <v/>
      </c>
      <c r="CL347" s="173" t="str">
        <f t="shared" si="438"/>
        <v>x</v>
      </c>
      <c r="CN347" s="6" t="str">
        <f t="shared" si="466"/>
        <v/>
      </c>
      <c r="CO347" s="293" t="e">
        <f t="shared" ca="1" si="476"/>
        <v>#N/A</v>
      </c>
      <c r="CP347" s="6" t="e">
        <f t="shared" ca="1" si="467"/>
        <v>#N/A</v>
      </c>
      <c r="CQ347" s="61">
        <v>331</v>
      </c>
      <c r="CR347" s="6">
        <f t="shared" si="439"/>
        <v>0</v>
      </c>
      <c r="CS347" s="6">
        <f t="shared" si="440"/>
        <v>0</v>
      </c>
      <c r="CT347" s="56" t="str">
        <f t="shared" si="441"/>
        <v/>
      </c>
      <c r="CU347" s="76">
        <f t="shared" si="442"/>
        <v>0</v>
      </c>
      <c r="CV347" s="76">
        <f t="shared" si="443"/>
        <v>0</v>
      </c>
      <c r="CX347" s="6" t="str">
        <f t="shared" si="444"/>
        <v/>
      </c>
      <c r="CY347" s="6" t="str">
        <f t="shared" si="445"/>
        <v/>
      </c>
      <c r="CZ347" s="6" t="str">
        <f t="shared" si="446"/>
        <v/>
      </c>
      <c r="DG347" s="56" t="str">
        <f t="shared" si="447"/>
        <v/>
      </c>
      <c r="DH347" s="6">
        <f t="shared" si="448"/>
        <v>0</v>
      </c>
      <c r="DK347" s="6">
        <f t="shared" si="409"/>
        <v>0</v>
      </c>
      <c r="DL347" s="6" t="e">
        <f t="shared" si="410"/>
        <v>#N/A</v>
      </c>
      <c r="DN347" s="6" t="e">
        <f t="shared" si="408"/>
        <v>#N/A</v>
      </c>
      <c r="DP347" s="6" t="str">
        <f t="shared" si="449"/>
        <v/>
      </c>
      <c r="DQ347" s="293">
        <f t="shared" ca="1" si="478"/>
        <v>341</v>
      </c>
      <c r="DR347" s="6" t="str">
        <f t="shared" ca="1" si="468"/>
        <v>x</v>
      </c>
      <c r="DU347" s="293" t="e">
        <f t="shared" ca="1" si="469"/>
        <v>#N/A</v>
      </c>
      <c r="DV347" s="5"/>
      <c r="DW347" s="293" t="e">
        <f t="shared" ca="1" si="479"/>
        <v>#N/A</v>
      </c>
      <c r="DZ347" s="293" t="e">
        <f t="shared" ca="1" si="470"/>
        <v>#N/A</v>
      </c>
      <c r="EA347" s="293" t="e">
        <f t="shared" ca="1" si="471"/>
        <v>#N/A</v>
      </c>
      <c r="EB347" s="293" t="e">
        <f t="shared" ca="1" si="472"/>
        <v>#N/A</v>
      </c>
      <c r="EE347" s="6" t="str">
        <f t="shared" si="473"/>
        <v/>
      </c>
      <c r="EF347" s="293" t="e">
        <f t="shared" ca="1" si="474"/>
        <v>#N/A</v>
      </c>
      <c r="EG347" s="6" t="e">
        <f t="shared" ca="1" si="450"/>
        <v>#N/A</v>
      </c>
    </row>
    <row r="348" spans="3:137" x14ac:dyDescent="0.2">
      <c r="C348" s="75"/>
      <c r="D348" s="184" t="str">
        <f t="shared" si="413"/>
        <v/>
      </c>
      <c r="E348" s="649" t="str">
        <f t="shared" si="406"/>
        <v/>
      </c>
      <c r="F348" s="607" t="str">
        <f t="shared" si="412"/>
        <v>x</v>
      </c>
      <c r="G348" s="650"/>
      <c r="H348" s="651"/>
      <c r="I348" s="651"/>
      <c r="J348" s="651"/>
      <c r="K348" s="652"/>
      <c r="L348" s="889"/>
      <c r="M348" s="889"/>
      <c r="N348" s="653"/>
      <c r="O348" s="651"/>
      <c r="P348" s="651"/>
      <c r="Q348" s="654"/>
      <c r="R348" s="655"/>
      <c r="S348" s="607" t="str">
        <f t="shared" si="414"/>
        <v/>
      </c>
      <c r="T348" s="656" t="str">
        <f t="shared" si="415"/>
        <v/>
      </c>
      <c r="U348" s="656" t="str">
        <f t="shared" si="451"/>
        <v/>
      </c>
      <c r="V348" s="656" t="str">
        <f t="shared" si="416"/>
        <v/>
      </c>
      <c r="W348" s="719"/>
      <c r="X348" s="660"/>
      <c r="Y348" s="656" t="str">
        <f t="shared" si="407"/>
        <v/>
      </c>
      <c r="Z348" s="659"/>
      <c r="AA348" s="654"/>
      <c r="AB348" s="656" t="str">
        <f t="shared" si="417"/>
        <v/>
      </c>
      <c r="AC348" s="661" t="str">
        <f t="shared" si="452"/>
        <v/>
      </c>
      <c r="AE348" s="658" t="str">
        <f t="shared" si="418"/>
        <v/>
      </c>
      <c r="AF348" s="659"/>
      <c r="AT348" s="805" t="str">
        <f t="shared" si="477"/>
        <v/>
      </c>
      <c r="AU348" t="str">
        <f t="shared" si="453"/>
        <v/>
      </c>
      <c r="AV348" s="6" t="str">
        <f t="shared" si="419"/>
        <v/>
      </c>
      <c r="AW348" s="317" t="str">
        <f t="shared" si="420"/>
        <v/>
      </c>
      <c r="AX348" s="158" t="str">
        <f t="shared" si="421"/>
        <v/>
      </c>
      <c r="AY348" s="158" t="str">
        <f t="shared" si="422"/>
        <v/>
      </c>
      <c r="AZ348" s="309" t="str">
        <f t="shared" si="411"/>
        <v/>
      </c>
      <c r="BA348" s="318" t="str">
        <f t="shared" si="423"/>
        <v/>
      </c>
      <c r="BB348" s="473" t="str">
        <f t="shared" si="424"/>
        <v/>
      </c>
      <c r="BC348" s="80" t="str">
        <f t="shared" si="475"/>
        <v/>
      </c>
      <c r="BD348" s="56">
        <f t="shared" si="425"/>
        <v>1</v>
      </c>
      <c r="BF348" s="56" t="str">
        <f t="shared" si="426"/>
        <v/>
      </c>
      <c r="BG348" s="56" t="str">
        <f t="shared" si="427"/>
        <v/>
      </c>
      <c r="BH348" s="6" t="str">
        <f t="shared" si="428"/>
        <v/>
      </c>
      <c r="BK348" s="6" t="str">
        <f t="shared" si="429"/>
        <v/>
      </c>
      <c r="BL348" s="56">
        <f t="shared" si="454"/>
        <v>999999</v>
      </c>
      <c r="BM348" s="183">
        <f t="shared" si="455"/>
        <v>99999.000001740002</v>
      </c>
      <c r="BN348" s="61">
        <v>332</v>
      </c>
      <c r="BO348" s="6">
        <f t="shared" si="430"/>
        <v>999999</v>
      </c>
      <c r="BP348" s="6">
        <f t="shared" si="431"/>
        <v>999999</v>
      </c>
      <c r="BQ348" s="6" t="str">
        <f t="shared" si="456"/>
        <v>x</v>
      </c>
      <c r="BR348" s="206">
        <f t="shared" si="432"/>
        <v>99999.000001740002</v>
      </c>
      <c r="BS348" s="6">
        <f t="shared" si="433"/>
        <v>99999.000001740002</v>
      </c>
      <c r="BT348" s="6" t="str">
        <f t="shared" si="457"/>
        <v>x</v>
      </c>
      <c r="BU348" s="6" t="str">
        <f t="shared" si="434"/>
        <v/>
      </c>
      <c r="BW348" s="82">
        <f t="shared" si="458"/>
        <v>9999999999</v>
      </c>
      <c r="BX348" s="80" t="str">
        <f t="shared" si="435"/>
        <v>x</v>
      </c>
      <c r="BY348" s="80" t="str">
        <f t="shared" si="436"/>
        <v/>
      </c>
      <c r="BZ348" s="56" t="str">
        <f t="shared" si="459"/>
        <v/>
      </c>
      <c r="CA348" s="56" t="str">
        <f t="shared" si="460"/>
        <v/>
      </c>
      <c r="CB348" s="88">
        <f t="shared" si="461"/>
        <v>0</v>
      </c>
      <c r="CC348" s="56" t="str">
        <f t="shared" si="437"/>
        <v/>
      </c>
      <c r="CD348" s="56"/>
      <c r="CE348" s="56"/>
      <c r="CF348" s="56"/>
      <c r="CG348" s="56"/>
      <c r="CH348" s="169">
        <f t="shared" si="462"/>
        <v>9999999999</v>
      </c>
      <c r="CI348" s="170">
        <f t="shared" si="463"/>
        <v>9999999999</v>
      </c>
      <c r="CJ348" s="171">
        <f t="shared" si="464"/>
        <v>9999999999</v>
      </c>
      <c r="CK348" s="172" t="str">
        <f t="shared" si="465"/>
        <v/>
      </c>
      <c r="CL348" s="173" t="str">
        <f t="shared" si="438"/>
        <v>x</v>
      </c>
      <c r="CN348" s="6" t="str">
        <f t="shared" si="466"/>
        <v/>
      </c>
      <c r="CO348" s="293" t="e">
        <f t="shared" ca="1" si="476"/>
        <v>#N/A</v>
      </c>
      <c r="CP348" s="6" t="e">
        <f t="shared" ca="1" si="467"/>
        <v>#N/A</v>
      </c>
      <c r="CQ348" s="61">
        <v>332</v>
      </c>
      <c r="CR348" s="6">
        <f t="shared" si="439"/>
        <v>0</v>
      </c>
      <c r="CS348" s="6">
        <f t="shared" si="440"/>
        <v>0</v>
      </c>
      <c r="CT348" s="56" t="str">
        <f t="shared" si="441"/>
        <v/>
      </c>
      <c r="CU348" s="76">
        <f t="shared" si="442"/>
        <v>0</v>
      </c>
      <c r="CV348" s="76">
        <f t="shared" si="443"/>
        <v>0</v>
      </c>
      <c r="CX348" s="6" t="str">
        <f t="shared" si="444"/>
        <v/>
      </c>
      <c r="CY348" s="6" t="str">
        <f t="shared" si="445"/>
        <v/>
      </c>
      <c r="CZ348" s="6" t="str">
        <f t="shared" si="446"/>
        <v/>
      </c>
      <c r="DG348" s="56" t="str">
        <f t="shared" si="447"/>
        <v/>
      </c>
      <c r="DH348" s="6">
        <f t="shared" si="448"/>
        <v>0</v>
      </c>
      <c r="DK348" s="6">
        <f t="shared" si="409"/>
        <v>0</v>
      </c>
      <c r="DL348" s="6" t="e">
        <f t="shared" si="410"/>
        <v>#N/A</v>
      </c>
      <c r="DN348" s="6" t="e">
        <f t="shared" si="408"/>
        <v>#N/A</v>
      </c>
      <c r="DP348" s="6" t="str">
        <f t="shared" si="449"/>
        <v/>
      </c>
      <c r="DQ348" s="293">
        <f t="shared" ca="1" si="478"/>
        <v>342</v>
      </c>
      <c r="DR348" s="6" t="str">
        <f t="shared" ca="1" si="468"/>
        <v>x</v>
      </c>
      <c r="DU348" s="293" t="e">
        <f t="shared" ca="1" si="469"/>
        <v>#N/A</v>
      </c>
      <c r="DV348" s="5"/>
      <c r="DW348" s="293" t="e">
        <f t="shared" ca="1" si="479"/>
        <v>#N/A</v>
      </c>
      <c r="DZ348" s="293" t="e">
        <f t="shared" ca="1" si="470"/>
        <v>#N/A</v>
      </c>
      <c r="EA348" s="293" t="e">
        <f t="shared" ca="1" si="471"/>
        <v>#N/A</v>
      </c>
      <c r="EB348" s="293" t="e">
        <f t="shared" ca="1" si="472"/>
        <v>#N/A</v>
      </c>
      <c r="EE348" s="6" t="str">
        <f t="shared" si="473"/>
        <v/>
      </c>
      <c r="EF348" s="293" t="e">
        <f t="shared" ca="1" si="474"/>
        <v>#N/A</v>
      </c>
      <c r="EG348" s="6" t="e">
        <f t="shared" ca="1" si="450"/>
        <v>#N/A</v>
      </c>
    </row>
    <row r="349" spans="3:137" x14ac:dyDescent="0.2">
      <c r="C349" s="75"/>
      <c r="D349" s="184" t="str">
        <f t="shared" si="413"/>
        <v/>
      </c>
      <c r="E349" s="649" t="str">
        <f t="shared" si="406"/>
        <v/>
      </c>
      <c r="F349" s="607" t="str">
        <f t="shared" si="412"/>
        <v>x</v>
      </c>
      <c r="G349" s="650"/>
      <c r="H349" s="651"/>
      <c r="I349" s="651"/>
      <c r="J349" s="651"/>
      <c r="K349" s="652"/>
      <c r="L349" s="889"/>
      <c r="M349" s="889"/>
      <c r="N349" s="653"/>
      <c r="O349" s="651"/>
      <c r="P349" s="651"/>
      <c r="Q349" s="654"/>
      <c r="R349" s="655"/>
      <c r="S349" s="607" t="str">
        <f t="shared" si="414"/>
        <v/>
      </c>
      <c r="T349" s="656" t="str">
        <f t="shared" si="415"/>
        <v/>
      </c>
      <c r="U349" s="656" t="str">
        <f t="shared" si="451"/>
        <v/>
      </c>
      <c r="V349" s="656" t="str">
        <f t="shared" si="416"/>
        <v/>
      </c>
      <c r="W349" s="719"/>
      <c r="X349" s="660"/>
      <c r="Y349" s="656" t="str">
        <f t="shared" si="407"/>
        <v/>
      </c>
      <c r="Z349" s="659"/>
      <c r="AA349" s="654"/>
      <c r="AB349" s="656" t="str">
        <f t="shared" si="417"/>
        <v/>
      </c>
      <c r="AC349" s="661" t="str">
        <f t="shared" si="452"/>
        <v/>
      </c>
      <c r="AE349" s="658" t="str">
        <f t="shared" si="418"/>
        <v/>
      </c>
      <c r="AF349" s="659"/>
      <c r="AT349" s="805" t="str">
        <f t="shared" si="477"/>
        <v/>
      </c>
      <c r="AU349" t="str">
        <f t="shared" si="453"/>
        <v/>
      </c>
      <c r="AV349" s="6" t="str">
        <f t="shared" si="419"/>
        <v/>
      </c>
      <c r="AW349" s="317" t="str">
        <f t="shared" si="420"/>
        <v/>
      </c>
      <c r="AX349" s="158" t="str">
        <f t="shared" si="421"/>
        <v/>
      </c>
      <c r="AY349" s="158" t="str">
        <f t="shared" si="422"/>
        <v/>
      </c>
      <c r="AZ349" s="309" t="str">
        <f t="shared" si="411"/>
        <v/>
      </c>
      <c r="BA349" s="318" t="str">
        <f t="shared" si="423"/>
        <v/>
      </c>
      <c r="BB349" s="473" t="str">
        <f t="shared" si="424"/>
        <v/>
      </c>
      <c r="BC349" s="80" t="str">
        <f t="shared" si="475"/>
        <v/>
      </c>
      <c r="BD349" s="56">
        <f t="shared" si="425"/>
        <v>1</v>
      </c>
      <c r="BF349" s="56" t="str">
        <f t="shared" si="426"/>
        <v/>
      </c>
      <c r="BG349" s="56" t="str">
        <f t="shared" si="427"/>
        <v/>
      </c>
      <c r="BH349" s="6" t="str">
        <f t="shared" si="428"/>
        <v/>
      </c>
      <c r="BK349" s="6" t="str">
        <f t="shared" si="429"/>
        <v/>
      </c>
      <c r="BL349" s="56">
        <f t="shared" si="454"/>
        <v>999999</v>
      </c>
      <c r="BM349" s="183">
        <f t="shared" si="455"/>
        <v>99999.000001744993</v>
      </c>
      <c r="BN349" s="61">
        <v>333</v>
      </c>
      <c r="BO349" s="6">
        <f t="shared" si="430"/>
        <v>999999</v>
      </c>
      <c r="BP349" s="6">
        <f t="shared" si="431"/>
        <v>999999</v>
      </c>
      <c r="BQ349" s="6" t="str">
        <f t="shared" si="456"/>
        <v>x</v>
      </c>
      <c r="BR349" s="206">
        <f t="shared" si="432"/>
        <v>99999.000001744993</v>
      </c>
      <c r="BS349" s="6">
        <f t="shared" si="433"/>
        <v>99999.000001744993</v>
      </c>
      <c r="BT349" s="6" t="str">
        <f t="shared" si="457"/>
        <v>x</v>
      </c>
      <c r="BU349" s="6" t="str">
        <f t="shared" si="434"/>
        <v/>
      </c>
      <c r="BW349" s="82">
        <f t="shared" si="458"/>
        <v>9999999999</v>
      </c>
      <c r="BX349" s="80" t="str">
        <f t="shared" si="435"/>
        <v>x</v>
      </c>
      <c r="BY349" s="80" t="str">
        <f t="shared" si="436"/>
        <v/>
      </c>
      <c r="BZ349" s="56" t="str">
        <f t="shared" si="459"/>
        <v/>
      </c>
      <c r="CA349" s="56" t="str">
        <f t="shared" si="460"/>
        <v/>
      </c>
      <c r="CB349" s="88">
        <f t="shared" si="461"/>
        <v>0</v>
      </c>
      <c r="CC349" s="56" t="str">
        <f t="shared" si="437"/>
        <v/>
      </c>
      <c r="CD349" s="56"/>
      <c r="CE349" s="56"/>
      <c r="CF349" s="56"/>
      <c r="CG349" s="56"/>
      <c r="CH349" s="169">
        <f t="shared" si="462"/>
        <v>9999999999</v>
      </c>
      <c r="CI349" s="170">
        <f t="shared" si="463"/>
        <v>9999999999</v>
      </c>
      <c r="CJ349" s="171">
        <f t="shared" si="464"/>
        <v>9999999999</v>
      </c>
      <c r="CK349" s="172" t="str">
        <f t="shared" si="465"/>
        <v/>
      </c>
      <c r="CL349" s="173" t="str">
        <f t="shared" si="438"/>
        <v>x</v>
      </c>
      <c r="CN349" s="6" t="str">
        <f t="shared" si="466"/>
        <v/>
      </c>
      <c r="CO349" s="293" t="e">
        <f t="shared" ca="1" si="476"/>
        <v>#N/A</v>
      </c>
      <c r="CP349" s="6" t="e">
        <f t="shared" ca="1" si="467"/>
        <v>#N/A</v>
      </c>
      <c r="CQ349" s="61">
        <v>333</v>
      </c>
      <c r="CR349" s="6">
        <f t="shared" si="439"/>
        <v>0</v>
      </c>
      <c r="CS349" s="6">
        <f t="shared" si="440"/>
        <v>0</v>
      </c>
      <c r="CT349" s="56" t="str">
        <f t="shared" si="441"/>
        <v/>
      </c>
      <c r="CU349" s="76">
        <f t="shared" si="442"/>
        <v>0</v>
      </c>
      <c r="CV349" s="76">
        <f t="shared" si="443"/>
        <v>0</v>
      </c>
      <c r="CX349" s="6" t="str">
        <f t="shared" si="444"/>
        <v/>
      </c>
      <c r="CY349" s="6" t="str">
        <f t="shared" si="445"/>
        <v/>
      </c>
      <c r="CZ349" s="6" t="str">
        <f t="shared" si="446"/>
        <v/>
      </c>
      <c r="DG349" s="56" t="str">
        <f t="shared" si="447"/>
        <v/>
      </c>
      <c r="DH349" s="6">
        <f t="shared" si="448"/>
        <v>0</v>
      </c>
      <c r="DK349" s="6">
        <f t="shared" si="409"/>
        <v>0</v>
      </c>
      <c r="DL349" s="6" t="e">
        <f t="shared" si="410"/>
        <v>#N/A</v>
      </c>
      <c r="DN349" s="6" t="e">
        <f t="shared" si="408"/>
        <v>#N/A</v>
      </c>
      <c r="DP349" s="6" t="str">
        <f t="shared" si="449"/>
        <v/>
      </c>
      <c r="DQ349" s="293">
        <f t="shared" ca="1" si="478"/>
        <v>343</v>
      </c>
      <c r="DR349" s="6" t="str">
        <f t="shared" ca="1" si="468"/>
        <v>x</v>
      </c>
      <c r="DU349" s="293" t="e">
        <f t="shared" ca="1" si="469"/>
        <v>#N/A</v>
      </c>
      <c r="DV349" s="5"/>
      <c r="DW349" s="293" t="e">
        <f t="shared" ca="1" si="479"/>
        <v>#N/A</v>
      </c>
      <c r="DZ349" s="293" t="e">
        <f t="shared" ca="1" si="470"/>
        <v>#N/A</v>
      </c>
      <c r="EA349" s="293" t="e">
        <f t="shared" ca="1" si="471"/>
        <v>#N/A</v>
      </c>
      <c r="EB349" s="293" t="e">
        <f t="shared" ca="1" si="472"/>
        <v>#N/A</v>
      </c>
      <c r="EE349" s="6" t="str">
        <f t="shared" si="473"/>
        <v/>
      </c>
      <c r="EF349" s="293" t="e">
        <f t="shared" ca="1" si="474"/>
        <v>#N/A</v>
      </c>
      <c r="EG349" s="6" t="e">
        <f t="shared" ca="1" si="450"/>
        <v>#N/A</v>
      </c>
    </row>
    <row r="350" spans="3:137" x14ac:dyDescent="0.2">
      <c r="C350" s="75"/>
      <c r="D350" s="184" t="str">
        <f t="shared" si="413"/>
        <v/>
      </c>
      <c r="E350" s="649" t="str">
        <f t="shared" ref="E350:E413" si="480">IF(ISERROR(BG350),1,IF(ISERROR(BF350),2,IF(AND(H350="Liq",I350=""),3,IF(AND(H350="Liq",Y350&lt;0),4,IF(DH350=1,5,IF(AND($BH$5=1,H350="Oba"),6,IF(AND($BH$4=1,H350="Mem"),7,IF(AND(DK350="LiqD",P350&lt;&gt;"120 Debiteuren"),8,IF(AND(DK350="LiqC",P350&lt;&gt;"130 Crediteuren"),9,"")))))))))</f>
        <v/>
      </c>
      <c r="F350" s="607" t="str">
        <f t="shared" si="412"/>
        <v>x</v>
      </c>
      <c r="G350" s="650"/>
      <c r="H350" s="651"/>
      <c r="I350" s="651"/>
      <c r="J350" s="651"/>
      <c r="K350" s="652"/>
      <c r="L350" s="889"/>
      <c r="M350" s="889"/>
      <c r="N350" s="653"/>
      <c r="O350" s="651"/>
      <c r="P350" s="651"/>
      <c r="Q350" s="654"/>
      <c r="R350" s="655"/>
      <c r="S350" s="607" t="str">
        <f t="shared" si="414"/>
        <v/>
      </c>
      <c r="T350" s="656" t="str">
        <f t="shared" si="415"/>
        <v/>
      </c>
      <c r="U350" s="656" t="str">
        <f t="shared" si="451"/>
        <v/>
      </c>
      <c r="V350" s="656" t="str">
        <f t="shared" si="416"/>
        <v/>
      </c>
      <c r="W350" s="719"/>
      <c r="X350" s="660"/>
      <c r="Y350" s="656" t="str">
        <f t="shared" si="407"/>
        <v/>
      </c>
      <c r="Z350" s="659"/>
      <c r="AA350" s="654"/>
      <c r="AB350" s="656" t="str">
        <f t="shared" si="417"/>
        <v/>
      </c>
      <c r="AC350" s="661" t="str">
        <f t="shared" si="452"/>
        <v/>
      </c>
      <c r="AE350" s="658" t="str">
        <f t="shared" si="418"/>
        <v/>
      </c>
      <c r="AF350" s="659"/>
      <c r="AT350" s="805" t="str">
        <f t="shared" si="477"/>
        <v/>
      </c>
      <c r="AU350" t="str">
        <f t="shared" si="453"/>
        <v/>
      </c>
      <c r="AV350" s="6" t="str">
        <f t="shared" si="419"/>
        <v/>
      </c>
      <c r="AW350" s="317" t="str">
        <f t="shared" si="420"/>
        <v/>
      </c>
      <c r="AX350" s="158" t="str">
        <f t="shared" si="421"/>
        <v/>
      </c>
      <c r="AY350" s="158" t="str">
        <f t="shared" si="422"/>
        <v/>
      </c>
      <c r="AZ350" s="309" t="str">
        <f t="shared" si="411"/>
        <v/>
      </c>
      <c r="BA350" s="318" t="str">
        <f t="shared" si="423"/>
        <v/>
      </c>
      <c r="BB350" s="473" t="str">
        <f t="shared" si="424"/>
        <v/>
      </c>
      <c r="BC350" s="80" t="str">
        <f t="shared" si="475"/>
        <v/>
      </c>
      <c r="BD350" s="56">
        <f t="shared" si="425"/>
        <v>1</v>
      </c>
      <c r="BF350" s="56" t="str">
        <f t="shared" si="426"/>
        <v/>
      </c>
      <c r="BG350" s="56" t="str">
        <f t="shared" si="427"/>
        <v/>
      </c>
      <c r="BH350" s="6" t="str">
        <f t="shared" si="428"/>
        <v/>
      </c>
      <c r="BK350" s="6" t="str">
        <f t="shared" si="429"/>
        <v/>
      </c>
      <c r="BL350" s="56">
        <f t="shared" si="454"/>
        <v>999999</v>
      </c>
      <c r="BM350" s="183">
        <f t="shared" si="455"/>
        <v>99999.000001749999</v>
      </c>
      <c r="BN350" s="61">
        <v>334</v>
      </c>
      <c r="BO350" s="6">
        <f t="shared" si="430"/>
        <v>999999</v>
      </c>
      <c r="BP350" s="6">
        <f t="shared" si="431"/>
        <v>999999</v>
      </c>
      <c r="BQ350" s="6" t="str">
        <f t="shared" si="456"/>
        <v>x</v>
      </c>
      <c r="BR350" s="206">
        <f t="shared" si="432"/>
        <v>99999.000001749999</v>
      </c>
      <c r="BS350" s="6">
        <f t="shared" si="433"/>
        <v>99999.000001749999</v>
      </c>
      <c r="BT350" s="6" t="str">
        <f t="shared" si="457"/>
        <v>x</v>
      </c>
      <c r="BU350" s="6" t="str">
        <f t="shared" si="434"/>
        <v/>
      </c>
      <c r="BW350" s="82">
        <f t="shared" si="458"/>
        <v>9999999999</v>
      </c>
      <c r="BX350" s="80" t="str">
        <f t="shared" si="435"/>
        <v>x</v>
      </c>
      <c r="BY350" s="80" t="str">
        <f t="shared" si="436"/>
        <v/>
      </c>
      <c r="BZ350" s="56" t="str">
        <f t="shared" si="459"/>
        <v/>
      </c>
      <c r="CA350" s="56" t="str">
        <f t="shared" si="460"/>
        <v/>
      </c>
      <c r="CB350" s="88">
        <f t="shared" si="461"/>
        <v>0</v>
      </c>
      <c r="CC350" s="56" t="str">
        <f t="shared" si="437"/>
        <v/>
      </c>
      <c r="CD350" s="56"/>
      <c r="CE350" s="56"/>
      <c r="CF350" s="56"/>
      <c r="CG350" s="56"/>
      <c r="CH350" s="169">
        <f t="shared" si="462"/>
        <v>9999999999</v>
      </c>
      <c r="CI350" s="170">
        <f t="shared" si="463"/>
        <v>9999999999</v>
      </c>
      <c r="CJ350" s="171">
        <f t="shared" si="464"/>
        <v>9999999999</v>
      </c>
      <c r="CK350" s="172" t="str">
        <f t="shared" si="465"/>
        <v/>
      </c>
      <c r="CL350" s="173" t="str">
        <f t="shared" si="438"/>
        <v>x</v>
      </c>
      <c r="CN350" s="6" t="str">
        <f t="shared" si="466"/>
        <v/>
      </c>
      <c r="CO350" s="293" t="e">
        <f t="shared" ca="1" si="476"/>
        <v>#N/A</v>
      </c>
      <c r="CP350" s="6" t="e">
        <f t="shared" ca="1" si="467"/>
        <v>#N/A</v>
      </c>
      <c r="CQ350" s="61">
        <v>334</v>
      </c>
      <c r="CR350" s="6">
        <f t="shared" si="439"/>
        <v>0</v>
      </c>
      <c r="CS350" s="6">
        <f t="shared" si="440"/>
        <v>0</v>
      </c>
      <c r="CT350" s="56" t="str">
        <f t="shared" si="441"/>
        <v/>
      </c>
      <c r="CU350" s="76">
        <f t="shared" si="442"/>
        <v>0</v>
      </c>
      <c r="CV350" s="76">
        <f t="shared" si="443"/>
        <v>0</v>
      </c>
      <c r="CX350" s="6" t="str">
        <f t="shared" si="444"/>
        <v/>
      </c>
      <c r="CY350" s="6" t="str">
        <f t="shared" si="445"/>
        <v/>
      </c>
      <c r="CZ350" s="6" t="str">
        <f t="shared" si="446"/>
        <v/>
      </c>
      <c r="DG350" s="56" t="str">
        <f t="shared" si="447"/>
        <v/>
      </c>
      <c r="DH350" s="6">
        <f t="shared" si="448"/>
        <v>0</v>
      </c>
      <c r="DK350" s="6">
        <f t="shared" si="409"/>
        <v>0</v>
      </c>
      <c r="DL350" s="6" t="e">
        <f t="shared" si="410"/>
        <v>#N/A</v>
      </c>
      <c r="DN350" s="6" t="e">
        <f t="shared" si="408"/>
        <v>#N/A</v>
      </c>
      <c r="DP350" s="6" t="str">
        <f t="shared" si="449"/>
        <v/>
      </c>
      <c r="DQ350" s="293">
        <f t="shared" ca="1" si="478"/>
        <v>344</v>
      </c>
      <c r="DR350" s="6" t="str">
        <f t="shared" ca="1" si="468"/>
        <v>x</v>
      </c>
      <c r="DU350" s="293" t="e">
        <f t="shared" ca="1" si="469"/>
        <v>#N/A</v>
      </c>
      <c r="DV350" s="5"/>
      <c r="DW350" s="293" t="e">
        <f t="shared" ca="1" si="479"/>
        <v>#N/A</v>
      </c>
      <c r="DZ350" s="293" t="e">
        <f t="shared" ca="1" si="470"/>
        <v>#N/A</v>
      </c>
      <c r="EA350" s="293" t="e">
        <f t="shared" ca="1" si="471"/>
        <v>#N/A</v>
      </c>
      <c r="EB350" s="293" t="e">
        <f t="shared" ca="1" si="472"/>
        <v>#N/A</v>
      </c>
      <c r="EE350" s="6" t="str">
        <f t="shared" si="473"/>
        <v/>
      </c>
      <c r="EF350" s="293" t="e">
        <f t="shared" ca="1" si="474"/>
        <v>#N/A</v>
      </c>
      <c r="EG350" s="6" t="e">
        <f t="shared" ca="1" si="450"/>
        <v>#N/A</v>
      </c>
    </row>
    <row r="351" spans="3:137" x14ac:dyDescent="0.2">
      <c r="C351" s="75"/>
      <c r="D351" s="184" t="str">
        <f t="shared" si="413"/>
        <v/>
      </c>
      <c r="E351" s="649" t="str">
        <f t="shared" si="480"/>
        <v/>
      </c>
      <c r="F351" s="607" t="str">
        <f t="shared" si="412"/>
        <v>x</v>
      </c>
      <c r="G351" s="650"/>
      <c r="H351" s="651"/>
      <c r="I351" s="651"/>
      <c r="J351" s="651"/>
      <c r="K351" s="652"/>
      <c r="L351" s="889"/>
      <c r="M351" s="889"/>
      <c r="N351" s="653"/>
      <c r="O351" s="651"/>
      <c r="P351" s="651"/>
      <c r="Q351" s="654"/>
      <c r="R351" s="655"/>
      <c r="S351" s="607" t="str">
        <f t="shared" si="414"/>
        <v/>
      </c>
      <c r="T351" s="656" t="str">
        <f t="shared" si="415"/>
        <v/>
      </c>
      <c r="U351" s="656" t="str">
        <f t="shared" si="451"/>
        <v/>
      </c>
      <c r="V351" s="656" t="str">
        <f t="shared" si="416"/>
        <v/>
      </c>
      <c r="W351" s="719"/>
      <c r="X351" s="660"/>
      <c r="Y351" s="656" t="str">
        <f t="shared" ref="Y351:Y414" si="481">IF(T351="","",IF(ISERROR(BC351),0,IF(AND(OR(H351="Ink",H351="Liq",H351="Mem"),BC351="vord",X351&lt;&gt;"",ISNUMBER(Z351),Z351&gt;0),Z351,IF(AND(BC351="vord",X351&lt;&gt;"",H351="Ink",ISNUMBER(AF351)),X351/(1+X351)*(T351+AF351),IF(BC351="vord",X351/(1+X351)*T351,0)))))</f>
        <v/>
      </c>
      <c r="Z351" s="659"/>
      <c r="AA351" s="654"/>
      <c r="AB351" s="656" t="str">
        <f t="shared" si="417"/>
        <v/>
      </c>
      <c r="AC351" s="661" t="str">
        <f t="shared" si="452"/>
        <v/>
      </c>
      <c r="AE351" s="658" t="str">
        <f t="shared" si="418"/>
        <v/>
      </c>
      <c r="AF351" s="659"/>
      <c r="AT351" s="805" t="str">
        <f t="shared" si="477"/>
        <v/>
      </c>
      <c r="AU351" t="str">
        <f t="shared" si="453"/>
        <v/>
      </c>
      <c r="AV351" s="6" t="str">
        <f t="shared" si="419"/>
        <v/>
      </c>
      <c r="AW351" s="317" t="str">
        <f t="shared" si="420"/>
        <v/>
      </c>
      <c r="AX351" s="158" t="str">
        <f t="shared" si="421"/>
        <v/>
      </c>
      <c r="AY351" s="158" t="str">
        <f t="shared" si="422"/>
        <v/>
      </c>
      <c r="AZ351" s="309" t="str">
        <f t="shared" si="411"/>
        <v/>
      </c>
      <c r="BA351" s="318" t="str">
        <f t="shared" si="423"/>
        <v/>
      </c>
      <c r="BB351" s="473" t="str">
        <f t="shared" si="424"/>
        <v/>
      </c>
      <c r="BC351" s="80" t="str">
        <f t="shared" si="475"/>
        <v/>
      </c>
      <c r="BD351" s="56">
        <f t="shared" si="425"/>
        <v>1</v>
      </c>
      <c r="BF351" s="56" t="str">
        <f t="shared" si="426"/>
        <v/>
      </c>
      <c r="BG351" s="56" t="str">
        <f t="shared" si="427"/>
        <v/>
      </c>
      <c r="BH351" s="6" t="str">
        <f t="shared" si="428"/>
        <v/>
      </c>
      <c r="BK351" s="6" t="str">
        <f t="shared" si="429"/>
        <v/>
      </c>
      <c r="BL351" s="56">
        <f t="shared" si="454"/>
        <v>999999</v>
      </c>
      <c r="BM351" s="183">
        <f t="shared" si="455"/>
        <v>99999.000001755005</v>
      </c>
      <c r="BN351" s="61">
        <v>335</v>
      </c>
      <c r="BO351" s="6">
        <f t="shared" si="430"/>
        <v>999999</v>
      </c>
      <c r="BP351" s="6">
        <f t="shared" si="431"/>
        <v>999999</v>
      </c>
      <c r="BQ351" s="6" t="str">
        <f t="shared" si="456"/>
        <v>x</v>
      </c>
      <c r="BR351" s="206">
        <f t="shared" si="432"/>
        <v>99999.000001755005</v>
      </c>
      <c r="BS351" s="6">
        <f t="shared" si="433"/>
        <v>99999.000001755005</v>
      </c>
      <c r="BT351" s="6" t="str">
        <f t="shared" si="457"/>
        <v>x</v>
      </c>
      <c r="BU351" s="6" t="str">
        <f t="shared" si="434"/>
        <v/>
      </c>
      <c r="BW351" s="82">
        <f t="shared" si="458"/>
        <v>9999999999</v>
      </c>
      <c r="BX351" s="80" t="str">
        <f t="shared" si="435"/>
        <v>x</v>
      </c>
      <c r="BY351" s="80" t="str">
        <f t="shared" si="436"/>
        <v/>
      </c>
      <c r="BZ351" s="56" t="str">
        <f t="shared" si="459"/>
        <v/>
      </c>
      <c r="CA351" s="56" t="str">
        <f t="shared" si="460"/>
        <v/>
      </c>
      <c r="CB351" s="88">
        <f t="shared" si="461"/>
        <v>0</v>
      </c>
      <c r="CC351" s="56" t="str">
        <f t="shared" si="437"/>
        <v/>
      </c>
      <c r="CD351" s="56"/>
      <c r="CE351" s="56"/>
      <c r="CF351" s="56"/>
      <c r="CG351" s="56"/>
      <c r="CH351" s="169">
        <f t="shared" si="462"/>
        <v>9999999999</v>
      </c>
      <c r="CI351" s="170">
        <f t="shared" si="463"/>
        <v>9999999999</v>
      </c>
      <c r="CJ351" s="171">
        <f t="shared" si="464"/>
        <v>9999999999</v>
      </c>
      <c r="CK351" s="172" t="str">
        <f t="shared" si="465"/>
        <v/>
      </c>
      <c r="CL351" s="173" t="str">
        <f t="shared" si="438"/>
        <v>x</v>
      </c>
      <c r="CN351" s="6" t="str">
        <f t="shared" si="466"/>
        <v/>
      </c>
      <c r="CO351" s="293" t="e">
        <f t="shared" ca="1" si="476"/>
        <v>#N/A</v>
      </c>
      <c r="CP351" s="6" t="e">
        <f t="shared" ca="1" si="467"/>
        <v>#N/A</v>
      </c>
      <c r="CQ351" s="61">
        <v>335</v>
      </c>
      <c r="CR351" s="6">
        <f t="shared" si="439"/>
        <v>0</v>
      </c>
      <c r="CS351" s="6">
        <f t="shared" si="440"/>
        <v>0</v>
      </c>
      <c r="CT351" s="56" t="str">
        <f t="shared" si="441"/>
        <v/>
      </c>
      <c r="CU351" s="76">
        <f t="shared" si="442"/>
        <v>0</v>
      </c>
      <c r="CV351" s="76">
        <f t="shared" si="443"/>
        <v>0</v>
      </c>
      <c r="CX351" s="6" t="str">
        <f t="shared" si="444"/>
        <v/>
      </c>
      <c r="CY351" s="6" t="str">
        <f t="shared" si="445"/>
        <v/>
      </c>
      <c r="CZ351" s="6" t="str">
        <f t="shared" si="446"/>
        <v/>
      </c>
      <c r="DG351" s="56" t="str">
        <f t="shared" si="447"/>
        <v/>
      </c>
      <c r="DH351" s="6">
        <f t="shared" si="448"/>
        <v>0</v>
      </c>
      <c r="DK351" s="6">
        <f t="shared" si="409"/>
        <v>0</v>
      </c>
      <c r="DL351" s="6" t="e">
        <f t="shared" si="410"/>
        <v>#N/A</v>
      </c>
      <c r="DN351" s="6" t="e">
        <f t="shared" si="408"/>
        <v>#N/A</v>
      </c>
      <c r="DP351" s="6" t="str">
        <f t="shared" si="449"/>
        <v/>
      </c>
      <c r="DQ351" s="293">
        <f t="shared" ca="1" si="478"/>
        <v>345</v>
      </c>
      <c r="DR351" s="6" t="str">
        <f t="shared" ca="1" si="468"/>
        <v>x</v>
      </c>
      <c r="DU351" s="293" t="e">
        <f t="shared" ca="1" si="469"/>
        <v>#N/A</v>
      </c>
      <c r="DV351" s="5"/>
      <c r="DW351" s="293" t="e">
        <f t="shared" ca="1" si="479"/>
        <v>#N/A</v>
      </c>
      <c r="DZ351" s="293" t="e">
        <f t="shared" ca="1" si="470"/>
        <v>#N/A</v>
      </c>
      <c r="EA351" s="293" t="e">
        <f t="shared" ca="1" si="471"/>
        <v>#N/A</v>
      </c>
      <c r="EB351" s="293" t="e">
        <f t="shared" ca="1" si="472"/>
        <v>#N/A</v>
      </c>
      <c r="EE351" s="6" t="str">
        <f t="shared" si="473"/>
        <v/>
      </c>
      <c r="EF351" s="293" t="e">
        <f t="shared" ca="1" si="474"/>
        <v>#N/A</v>
      </c>
      <c r="EG351" s="6" t="e">
        <f t="shared" ca="1" si="450"/>
        <v>#N/A</v>
      </c>
    </row>
    <row r="352" spans="3:137" x14ac:dyDescent="0.2">
      <c r="C352" s="75"/>
      <c r="D352" s="184" t="str">
        <f t="shared" si="413"/>
        <v/>
      </c>
      <c r="E352" s="649" t="str">
        <f t="shared" si="480"/>
        <v/>
      </c>
      <c r="F352" s="607" t="str">
        <f t="shared" si="412"/>
        <v>x</v>
      </c>
      <c r="G352" s="650"/>
      <c r="H352" s="651"/>
      <c r="I352" s="651"/>
      <c r="J352" s="651"/>
      <c r="K352" s="652"/>
      <c r="L352" s="889"/>
      <c r="M352" s="889"/>
      <c r="N352" s="653"/>
      <c r="O352" s="651"/>
      <c r="P352" s="651"/>
      <c r="Q352" s="654"/>
      <c r="R352" s="655"/>
      <c r="S352" s="607" t="str">
        <f t="shared" si="414"/>
        <v/>
      </c>
      <c r="T352" s="656" t="str">
        <f t="shared" si="415"/>
        <v/>
      </c>
      <c r="U352" s="656" t="str">
        <f t="shared" si="451"/>
        <v/>
      </c>
      <c r="V352" s="656" t="str">
        <f t="shared" si="416"/>
        <v/>
      </c>
      <c r="W352" s="719"/>
      <c r="X352" s="660"/>
      <c r="Y352" s="656" t="str">
        <f t="shared" si="481"/>
        <v/>
      </c>
      <c r="Z352" s="659"/>
      <c r="AA352" s="654"/>
      <c r="AB352" s="656" t="str">
        <f t="shared" si="417"/>
        <v/>
      </c>
      <c r="AC352" s="661" t="str">
        <f t="shared" si="452"/>
        <v/>
      </c>
      <c r="AE352" s="658" t="str">
        <f t="shared" si="418"/>
        <v/>
      </c>
      <c r="AF352" s="659"/>
      <c r="AT352" s="805" t="str">
        <f t="shared" si="477"/>
        <v/>
      </c>
      <c r="AU352" t="str">
        <f t="shared" si="453"/>
        <v/>
      </c>
      <c r="AV352" s="6" t="str">
        <f t="shared" si="419"/>
        <v/>
      </c>
      <c r="AW352" s="317" t="str">
        <f t="shared" si="420"/>
        <v/>
      </c>
      <c r="AX352" s="158" t="str">
        <f t="shared" si="421"/>
        <v/>
      </c>
      <c r="AY352" s="158" t="str">
        <f t="shared" si="422"/>
        <v/>
      </c>
      <c r="AZ352" s="309" t="str">
        <f t="shared" si="411"/>
        <v/>
      </c>
      <c r="BA352" s="318" t="str">
        <f t="shared" si="423"/>
        <v/>
      </c>
      <c r="BB352" s="473" t="str">
        <f t="shared" si="424"/>
        <v/>
      </c>
      <c r="BC352" s="80" t="str">
        <f t="shared" si="475"/>
        <v/>
      </c>
      <c r="BD352" s="56">
        <f t="shared" si="425"/>
        <v>1</v>
      </c>
      <c r="BF352" s="56" t="str">
        <f t="shared" si="426"/>
        <v/>
      </c>
      <c r="BG352" s="56" t="str">
        <f t="shared" si="427"/>
        <v/>
      </c>
      <c r="BH352" s="6" t="str">
        <f t="shared" si="428"/>
        <v/>
      </c>
      <c r="BK352" s="6" t="str">
        <f t="shared" si="429"/>
        <v/>
      </c>
      <c r="BL352" s="56">
        <f t="shared" si="454"/>
        <v>999999</v>
      </c>
      <c r="BM352" s="183">
        <f t="shared" si="455"/>
        <v>99999.000001759996</v>
      </c>
      <c r="BN352" s="61">
        <v>336</v>
      </c>
      <c r="BO352" s="6">
        <f t="shared" si="430"/>
        <v>999999</v>
      </c>
      <c r="BP352" s="6">
        <f t="shared" si="431"/>
        <v>999999</v>
      </c>
      <c r="BQ352" s="6" t="str">
        <f t="shared" si="456"/>
        <v>x</v>
      </c>
      <c r="BR352" s="206">
        <f t="shared" si="432"/>
        <v>99999.000001759996</v>
      </c>
      <c r="BS352" s="6">
        <f t="shared" si="433"/>
        <v>99999.000001759996</v>
      </c>
      <c r="BT352" s="6" t="str">
        <f t="shared" si="457"/>
        <v>x</v>
      </c>
      <c r="BU352" s="6" t="str">
        <f t="shared" si="434"/>
        <v/>
      </c>
      <c r="BW352" s="82">
        <f t="shared" si="458"/>
        <v>9999999999</v>
      </c>
      <c r="BX352" s="80" t="str">
        <f t="shared" si="435"/>
        <v>x</v>
      </c>
      <c r="BY352" s="80" t="str">
        <f t="shared" si="436"/>
        <v/>
      </c>
      <c r="BZ352" s="56" t="str">
        <f t="shared" si="459"/>
        <v/>
      </c>
      <c r="CA352" s="56" t="str">
        <f t="shared" si="460"/>
        <v/>
      </c>
      <c r="CB352" s="88">
        <f t="shared" si="461"/>
        <v>0</v>
      </c>
      <c r="CC352" s="56" t="str">
        <f t="shared" si="437"/>
        <v/>
      </c>
      <c r="CD352" s="56"/>
      <c r="CE352" s="56"/>
      <c r="CF352" s="56"/>
      <c r="CG352" s="56"/>
      <c r="CH352" s="169">
        <f t="shared" si="462"/>
        <v>9999999999</v>
      </c>
      <c r="CI352" s="170">
        <f t="shared" si="463"/>
        <v>9999999999</v>
      </c>
      <c r="CJ352" s="171">
        <f t="shared" si="464"/>
        <v>9999999999</v>
      </c>
      <c r="CK352" s="172" t="str">
        <f t="shared" si="465"/>
        <v/>
      </c>
      <c r="CL352" s="173" t="str">
        <f t="shared" si="438"/>
        <v>x</v>
      </c>
      <c r="CN352" s="6" t="str">
        <f t="shared" si="466"/>
        <v/>
      </c>
      <c r="CO352" s="293" t="e">
        <f t="shared" ca="1" si="476"/>
        <v>#N/A</v>
      </c>
      <c r="CP352" s="6" t="e">
        <f t="shared" ca="1" si="467"/>
        <v>#N/A</v>
      </c>
      <c r="CQ352" s="61">
        <v>336</v>
      </c>
      <c r="CR352" s="6">
        <f t="shared" si="439"/>
        <v>0</v>
      </c>
      <c r="CS352" s="6">
        <f t="shared" si="440"/>
        <v>0</v>
      </c>
      <c r="CT352" s="56" t="str">
        <f t="shared" si="441"/>
        <v/>
      </c>
      <c r="CU352" s="76">
        <f t="shared" si="442"/>
        <v>0</v>
      </c>
      <c r="CV352" s="76">
        <f t="shared" si="443"/>
        <v>0</v>
      </c>
      <c r="CX352" s="6" t="str">
        <f t="shared" si="444"/>
        <v/>
      </c>
      <c r="CY352" s="6" t="str">
        <f t="shared" si="445"/>
        <v/>
      </c>
      <c r="CZ352" s="6" t="str">
        <f t="shared" si="446"/>
        <v/>
      </c>
      <c r="DG352" s="56" t="str">
        <f t="shared" si="447"/>
        <v/>
      </c>
      <c r="DH352" s="6">
        <f t="shared" si="448"/>
        <v>0</v>
      </c>
      <c r="DK352" s="6">
        <f t="shared" si="409"/>
        <v>0</v>
      </c>
      <c r="DL352" s="6" t="e">
        <f t="shared" si="410"/>
        <v>#N/A</v>
      </c>
      <c r="DN352" s="6" t="e">
        <f t="shared" si="408"/>
        <v>#N/A</v>
      </c>
      <c r="DP352" s="6" t="str">
        <f t="shared" si="449"/>
        <v/>
      </c>
      <c r="DQ352" s="293">
        <f t="shared" ca="1" si="478"/>
        <v>346</v>
      </c>
      <c r="DR352" s="6" t="str">
        <f t="shared" ca="1" si="468"/>
        <v>x</v>
      </c>
      <c r="DU352" s="293" t="e">
        <f t="shared" ca="1" si="469"/>
        <v>#N/A</v>
      </c>
      <c r="DV352" s="5"/>
      <c r="DW352" s="293" t="e">
        <f t="shared" ca="1" si="479"/>
        <v>#N/A</v>
      </c>
      <c r="DZ352" s="293" t="e">
        <f t="shared" ca="1" si="470"/>
        <v>#N/A</v>
      </c>
      <c r="EA352" s="293" t="e">
        <f t="shared" ca="1" si="471"/>
        <v>#N/A</v>
      </c>
      <c r="EB352" s="293" t="e">
        <f t="shared" ca="1" si="472"/>
        <v>#N/A</v>
      </c>
      <c r="EE352" s="6" t="str">
        <f t="shared" si="473"/>
        <v/>
      </c>
      <c r="EF352" s="293" t="e">
        <f t="shared" ca="1" si="474"/>
        <v>#N/A</v>
      </c>
      <c r="EG352" s="6" t="e">
        <f t="shared" ca="1" si="450"/>
        <v>#N/A</v>
      </c>
    </row>
    <row r="353" spans="3:137" x14ac:dyDescent="0.2">
      <c r="C353" s="75"/>
      <c r="D353" s="184" t="str">
        <f t="shared" si="413"/>
        <v/>
      </c>
      <c r="E353" s="649" t="str">
        <f t="shared" si="480"/>
        <v/>
      </c>
      <c r="F353" s="607" t="str">
        <f t="shared" si="412"/>
        <v>x</v>
      </c>
      <c r="G353" s="650"/>
      <c r="H353" s="651"/>
      <c r="I353" s="651"/>
      <c r="J353" s="651"/>
      <c r="K353" s="652"/>
      <c r="L353" s="889"/>
      <c r="M353" s="889"/>
      <c r="N353" s="653"/>
      <c r="O353" s="651"/>
      <c r="P353" s="651"/>
      <c r="Q353" s="654"/>
      <c r="R353" s="655"/>
      <c r="S353" s="607" t="str">
        <f t="shared" si="414"/>
        <v/>
      </c>
      <c r="T353" s="656" t="str">
        <f t="shared" si="415"/>
        <v/>
      </c>
      <c r="U353" s="656" t="str">
        <f t="shared" si="451"/>
        <v/>
      </c>
      <c r="V353" s="656" t="str">
        <f t="shared" si="416"/>
        <v/>
      </c>
      <c r="W353" s="719"/>
      <c r="X353" s="660"/>
      <c r="Y353" s="656" t="str">
        <f t="shared" si="481"/>
        <v/>
      </c>
      <c r="Z353" s="659"/>
      <c r="AA353" s="654"/>
      <c r="AB353" s="656" t="str">
        <f t="shared" si="417"/>
        <v/>
      </c>
      <c r="AC353" s="661" t="str">
        <f t="shared" si="452"/>
        <v/>
      </c>
      <c r="AE353" s="658" t="str">
        <f t="shared" si="418"/>
        <v/>
      </c>
      <c r="AF353" s="659"/>
      <c r="AT353" s="805" t="str">
        <f t="shared" si="477"/>
        <v/>
      </c>
      <c r="AU353" t="str">
        <f t="shared" si="453"/>
        <v/>
      </c>
      <c r="AV353" s="6" t="str">
        <f t="shared" si="419"/>
        <v/>
      </c>
      <c r="AW353" s="317" t="str">
        <f t="shared" si="420"/>
        <v/>
      </c>
      <c r="AX353" s="158" t="str">
        <f t="shared" si="421"/>
        <v/>
      </c>
      <c r="AY353" s="158" t="str">
        <f t="shared" si="422"/>
        <v/>
      </c>
      <c r="AZ353" s="309" t="str">
        <f t="shared" si="411"/>
        <v/>
      </c>
      <c r="BA353" s="318" t="str">
        <f t="shared" si="423"/>
        <v/>
      </c>
      <c r="BB353" s="473" t="str">
        <f t="shared" si="424"/>
        <v/>
      </c>
      <c r="BC353" s="80" t="str">
        <f t="shared" si="475"/>
        <v/>
      </c>
      <c r="BD353" s="56">
        <f t="shared" si="425"/>
        <v>1</v>
      </c>
      <c r="BF353" s="56" t="str">
        <f t="shared" si="426"/>
        <v/>
      </c>
      <c r="BG353" s="56" t="str">
        <f t="shared" si="427"/>
        <v/>
      </c>
      <c r="BH353" s="6" t="str">
        <f t="shared" si="428"/>
        <v/>
      </c>
      <c r="BK353" s="6" t="str">
        <f t="shared" si="429"/>
        <v/>
      </c>
      <c r="BL353" s="56">
        <f t="shared" si="454"/>
        <v>999999</v>
      </c>
      <c r="BM353" s="183">
        <f t="shared" si="455"/>
        <v>99999.000001765002</v>
      </c>
      <c r="BN353" s="61">
        <v>337</v>
      </c>
      <c r="BO353" s="6">
        <f t="shared" si="430"/>
        <v>999999</v>
      </c>
      <c r="BP353" s="6">
        <f t="shared" si="431"/>
        <v>999999</v>
      </c>
      <c r="BQ353" s="6" t="str">
        <f t="shared" si="456"/>
        <v>x</v>
      </c>
      <c r="BR353" s="206">
        <f t="shared" si="432"/>
        <v>99999.000001765002</v>
      </c>
      <c r="BS353" s="6">
        <f t="shared" si="433"/>
        <v>99999.000001765002</v>
      </c>
      <c r="BT353" s="6" t="str">
        <f t="shared" si="457"/>
        <v>x</v>
      </c>
      <c r="BU353" s="6" t="str">
        <f t="shared" si="434"/>
        <v/>
      </c>
      <c r="BW353" s="82">
        <f t="shared" si="458"/>
        <v>9999999999</v>
      </c>
      <c r="BX353" s="80" t="str">
        <f t="shared" si="435"/>
        <v>x</v>
      </c>
      <c r="BY353" s="80" t="str">
        <f t="shared" si="436"/>
        <v/>
      </c>
      <c r="BZ353" s="56" t="str">
        <f t="shared" si="459"/>
        <v/>
      </c>
      <c r="CA353" s="56" t="str">
        <f t="shared" si="460"/>
        <v/>
      </c>
      <c r="CB353" s="88">
        <f t="shared" si="461"/>
        <v>0</v>
      </c>
      <c r="CC353" s="56" t="str">
        <f t="shared" si="437"/>
        <v/>
      </c>
      <c r="CD353" s="56"/>
      <c r="CE353" s="56"/>
      <c r="CF353" s="56"/>
      <c r="CG353" s="56"/>
      <c r="CH353" s="169">
        <f t="shared" si="462"/>
        <v>9999999999</v>
      </c>
      <c r="CI353" s="170">
        <f t="shared" si="463"/>
        <v>9999999999</v>
      </c>
      <c r="CJ353" s="171">
        <f t="shared" si="464"/>
        <v>9999999999</v>
      </c>
      <c r="CK353" s="172" t="str">
        <f t="shared" si="465"/>
        <v/>
      </c>
      <c r="CL353" s="173" t="str">
        <f t="shared" si="438"/>
        <v>x</v>
      </c>
      <c r="CN353" s="6" t="str">
        <f t="shared" si="466"/>
        <v/>
      </c>
      <c r="CO353" s="293" t="e">
        <f t="shared" ca="1" si="476"/>
        <v>#N/A</v>
      </c>
      <c r="CP353" s="6" t="e">
        <f t="shared" ca="1" si="467"/>
        <v>#N/A</v>
      </c>
      <c r="CQ353" s="61">
        <v>337</v>
      </c>
      <c r="CR353" s="6">
        <f t="shared" si="439"/>
        <v>0</v>
      </c>
      <c r="CS353" s="6">
        <f t="shared" si="440"/>
        <v>0</v>
      </c>
      <c r="CT353" s="56" t="str">
        <f t="shared" si="441"/>
        <v/>
      </c>
      <c r="CU353" s="76">
        <f t="shared" si="442"/>
        <v>0</v>
      </c>
      <c r="CV353" s="76">
        <f t="shared" si="443"/>
        <v>0</v>
      </c>
      <c r="CX353" s="6" t="str">
        <f t="shared" si="444"/>
        <v/>
      </c>
      <c r="CY353" s="6" t="str">
        <f t="shared" si="445"/>
        <v/>
      </c>
      <c r="CZ353" s="6" t="str">
        <f t="shared" si="446"/>
        <v/>
      </c>
      <c r="DG353" s="56" t="str">
        <f t="shared" si="447"/>
        <v/>
      </c>
      <c r="DH353" s="6">
        <f t="shared" si="448"/>
        <v>0</v>
      </c>
      <c r="DK353" s="6">
        <f t="shared" si="409"/>
        <v>0</v>
      </c>
      <c r="DL353" s="6" t="e">
        <f t="shared" si="410"/>
        <v>#N/A</v>
      </c>
      <c r="DN353" s="6" t="e">
        <f t="shared" ref="DN353:DN416" si="482">IF(OR(DL353="banst",DL353="liqcst",DL353="liqdst"),"bank","")</f>
        <v>#N/A</v>
      </c>
      <c r="DP353" s="6" t="str">
        <f t="shared" si="449"/>
        <v/>
      </c>
      <c r="DQ353" s="293">
        <f t="shared" ca="1" si="478"/>
        <v>347</v>
      </c>
      <c r="DR353" s="6" t="str">
        <f t="shared" ca="1" si="468"/>
        <v>x</v>
      </c>
      <c r="DU353" s="293" t="e">
        <f t="shared" ca="1" si="469"/>
        <v>#N/A</v>
      </c>
      <c r="DV353" s="5"/>
      <c r="DW353" s="293" t="e">
        <f t="shared" ca="1" si="479"/>
        <v>#N/A</v>
      </c>
      <c r="DZ353" s="293" t="e">
        <f t="shared" ca="1" si="470"/>
        <v>#N/A</v>
      </c>
      <c r="EA353" s="293" t="e">
        <f t="shared" ca="1" si="471"/>
        <v>#N/A</v>
      </c>
      <c r="EB353" s="293" t="e">
        <f t="shared" ca="1" si="472"/>
        <v>#N/A</v>
      </c>
      <c r="EE353" s="6" t="str">
        <f t="shared" si="473"/>
        <v/>
      </c>
      <c r="EF353" s="293" t="e">
        <f t="shared" ca="1" si="474"/>
        <v>#N/A</v>
      </c>
      <c r="EG353" s="6" t="e">
        <f t="shared" ca="1" si="450"/>
        <v>#N/A</v>
      </c>
    </row>
    <row r="354" spans="3:137" x14ac:dyDescent="0.2">
      <c r="C354" s="75"/>
      <c r="D354" s="184" t="str">
        <f t="shared" si="413"/>
        <v/>
      </c>
      <c r="E354" s="649" t="str">
        <f t="shared" si="480"/>
        <v/>
      </c>
      <c r="F354" s="607" t="str">
        <f t="shared" si="412"/>
        <v>x</v>
      </c>
      <c r="G354" s="650"/>
      <c r="H354" s="651"/>
      <c r="I354" s="651"/>
      <c r="J354" s="651"/>
      <c r="K354" s="652"/>
      <c r="L354" s="889"/>
      <c r="M354" s="889"/>
      <c r="N354" s="653"/>
      <c r="O354" s="651"/>
      <c r="P354" s="651"/>
      <c r="Q354" s="654"/>
      <c r="R354" s="655"/>
      <c r="S354" s="607" t="str">
        <f t="shared" si="414"/>
        <v/>
      </c>
      <c r="T354" s="656" t="str">
        <f t="shared" si="415"/>
        <v/>
      </c>
      <c r="U354" s="656" t="str">
        <f t="shared" si="451"/>
        <v/>
      </c>
      <c r="V354" s="656" t="str">
        <f t="shared" si="416"/>
        <v/>
      </c>
      <c r="W354" s="719"/>
      <c r="X354" s="660"/>
      <c r="Y354" s="656" t="str">
        <f t="shared" si="481"/>
        <v/>
      </c>
      <c r="Z354" s="659"/>
      <c r="AA354" s="654"/>
      <c r="AB354" s="656" t="str">
        <f t="shared" si="417"/>
        <v/>
      </c>
      <c r="AC354" s="661" t="str">
        <f t="shared" si="452"/>
        <v/>
      </c>
      <c r="AE354" s="658" t="str">
        <f t="shared" si="418"/>
        <v/>
      </c>
      <c r="AF354" s="659"/>
      <c r="AT354" s="805" t="str">
        <f t="shared" si="477"/>
        <v/>
      </c>
      <c r="AU354" t="str">
        <f t="shared" si="453"/>
        <v/>
      </c>
      <c r="AV354" s="6" t="str">
        <f t="shared" si="419"/>
        <v/>
      </c>
      <c r="AW354" s="317" t="str">
        <f t="shared" si="420"/>
        <v/>
      </c>
      <c r="AX354" s="158" t="str">
        <f t="shared" si="421"/>
        <v/>
      </c>
      <c r="AY354" s="158" t="str">
        <f t="shared" si="422"/>
        <v/>
      </c>
      <c r="AZ354" s="309" t="str">
        <f t="shared" si="411"/>
        <v/>
      </c>
      <c r="BA354" s="318" t="str">
        <f t="shared" si="423"/>
        <v/>
      </c>
      <c r="BB354" s="473" t="str">
        <f t="shared" si="424"/>
        <v/>
      </c>
      <c r="BC354" s="80" t="str">
        <f t="shared" si="475"/>
        <v/>
      </c>
      <c r="BD354" s="56">
        <f t="shared" si="425"/>
        <v>1</v>
      </c>
      <c r="BF354" s="56" t="str">
        <f t="shared" si="426"/>
        <v/>
      </c>
      <c r="BG354" s="56" t="str">
        <f t="shared" si="427"/>
        <v/>
      </c>
      <c r="BH354" s="6" t="str">
        <f t="shared" si="428"/>
        <v/>
      </c>
      <c r="BK354" s="6" t="str">
        <f t="shared" si="429"/>
        <v/>
      </c>
      <c r="BL354" s="56">
        <f t="shared" si="454"/>
        <v>999999</v>
      </c>
      <c r="BM354" s="183">
        <f t="shared" si="455"/>
        <v>99999.000001769993</v>
      </c>
      <c r="BN354" s="61">
        <v>338</v>
      </c>
      <c r="BO354" s="6">
        <f t="shared" si="430"/>
        <v>999999</v>
      </c>
      <c r="BP354" s="6">
        <f t="shared" si="431"/>
        <v>999999</v>
      </c>
      <c r="BQ354" s="6" t="str">
        <f t="shared" si="456"/>
        <v>x</v>
      </c>
      <c r="BR354" s="206">
        <f t="shared" si="432"/>
        <v>99999.000001769993</v>
      </c>
      <c r="BS354" s="6">
        <f t="shared" si="433"/>
        <v>99999.000001769993</v>
      </c>
      <c r="BT354" s="6" t="str">
        <f t="shared" si="457"/>
        <v>x</v>
      </c>
      <c r="BU354" s="6" t="str">
        <f t="shared" si="434"/>
        <v/>
      </c>
      <c r="BW354" s="82">
        <f t="shared" si="458"/>
        <v>9999999999</v>
      </c>
      <c r="BX354" s="80" t="str">
        <f t="shared" si="435"/>
        <v>x</v>
      </c>
      <c r="BY354" s="80" t="str">
        <f t="shared" si="436"/>
        <v/>
      </c>
      <c r="BZ354" s="56" t="str">
        <f t="shared" si="459"/>
        <v/>
      </c>
      <c r="CA354" s="56" t="str">
        <f t="shared" si="460"/>
        <v/>
      </c>
      <c r="CB354" s="88">
        <f t="shared" si="461"/>
        <v>0</v>
      </c>
      <c r="CC354" s="56" t="str">
        <f t="shared" si="437"/>
        <v/>
      </c>
      <c r="CD354" s="56"/>
      <c r="CE354" s="56"/>
      <c r="CF354" s="56"/>
      <c r="CG354" s="56"/>
      <c r="CH354" s="169">
        <f t="shared" si="462"/>
        <v>9999999999</v>
      </c>
      <c r="CI354" s="170">
        <f t="shared" si="463"/>
        <v>9999999999</v>
      </c>
      <c r="CJ354" s="171">
        <f t="shared" si="464"/>
        <v>9999999999</v>
      </c>
      <c r="CK354" s="172" t="str">
        <f t="shared" si="465"/>
        <v/>
      </c>
      <c r="CL354" s="173" t="str">
        <f t="shared" si="438"/>
        <v>x</v>
      </c>
      <c r="CN354" s="6" t="str">
        <f t="shared" si="466"/>
        <v/>
      </c>
      <c r="CO354" s="293" t="e">
        <f t="shared" ca="1" si="476"/>
        <v>#N/A</v>
      </c>
      <c r="CP354" s="6" t="e">
        <f t="shared" ca="1" si="467"/>
        <v>#N/A</v>
      </c>
      <c r="CQ354" s="61">
        <v>338</v>
      </c>
      <c r="CR354" s="6">
        <f t="shared" si="439"/>
        <v>0</v>
      </c>
      <c r="CS354" s="6">
        <f t="shared" si="440"/>
        <v>0</v>
      </c>
      <c r="CT354" s="56" t="str">
        <f t="shared" si="441"/>
        <v/>
      </c>
      <c r="CU354" s="76">
        <f t="shared" si="442"/>
        <v>0</v>
      </c>
      <c r="CV354" s="76">
        <f t="shared" si="443"/>
        <v>0</v>
      </c>
      <c r="CX354" s="6" t="str">
        <f t="shared" si="444"/>
        <v/>
      </c>
      <c r="CY354" s="6" t="str">
        <f t="shared" si="445"/>
        <v/>
      </c>
      <c r="CZ354" s="6" t="str">
        <f t="shared" si="446"/>
        <v/>
      </c>
      <c r="DG354" s="56" t="str">
        <f t="shared" si="447"/>
        <v/>
      </c>
      <c r="DH354" s="6">
        <f t="shared" si="448"/>
        <v>0</v>
      </c>
      <c r="DK354" s="6">
        <f t="shared" si="409"/>
        <v>0</v>
      </c>
      <c r="DL354" s="6" t="e">
        <f t="shared" si="410"/>
        <v>#N/A</v>
      </c>
      <c r="DN354" s="6" t="e">
        <f t="shared" si="482"/>
        <v>#N/A</v>
      </c>
      <c r="DP354" s="6" t="str">
        <f t="shared" si="449"/>
        <v/>
      </c>
      <c r="DQ354" s="293">
        <f t="shared" ca="1" si="478"/>
        <v>348</v>
      </c>
      <c r="DR354" s="6" t="str">
        <f t="shared" ca="1" si="468"/>
        <v>x</v>
      </c>
      <c r="DU354" s="293" t="e">
        <f t="shared" ca="1" si="469"/>
        <v>#N/A</v>
      </c>
      <c r="DV354" s="5"/>
      <c r="DW354" s="293" t="e">
        <f t="shared" ca="1" si="479"/>
        <v>#N/A</v>
      </c>
      <c r="DZ354" s="293" t="e">
        <f t="shared" ca="1" si="470"/>
        <v>#N/A</v>
      </c>
      <c r="EA354" s="293" t="e">
        <f t="shared" ca="1" si="471"/>
        <v>#N/A</v>
      </c>
      <c r="EB354" s="293" t="e">
        <f t="shared" ca="1" si="472"/>
        <v>#N/A</v>
      </c>
      <c r="EE354" s="6" t="str">
        <f t="shared" si="473"/>
        <v/>
      </c>
      <c r="EF354" s="293" t="e">
        <f t="shared" ca="1" si="474"/>
        <v>#N/A</v>
      </c>
      <c r="EG354" s="6" t="e">
        <f t="shared" ca="1" si="450"/>
        <v>#N/A</v>
      </c>
    </row>
    <row r="355" spans="3:137" x14ac:dyDescent="0.2">
      <c r="C355" s="75"/>
      <c r="D355" s="184" t="str">
        <f t="shared" si="413"/>
        <v/>
      </c>
      <c r="E355" s="649" t="str">
        <f t="shared" si="480"/>
        <v/>
      </c>
      <c r="F355" s="607" t="str">
        <f t="shared" si="412"/>
        <v>x</v>
      </c>
      <c r="G355" s="650"/>
      <c r="H355" s="651"/>
      <c r="I355" s="651"/>
      <c r="J355" s="651"/>
      <c r="K355" s="652"/>
      <c r="L355" s="889"/>
      <c r="M355" s="889"/>
      <c r="N355" s="653"/>
      <c r="O355" s="651"/>
      <c r="P355" s="651"/>
      <c r="Q355" s="654"/>
      <c r="R355" s="655"/>
      <c r="S355" s="607" t="str">
        <f t="shared" si="414"/>
        <v/>
      </c>
      <c r="T355" s="656" t="str">
        <f t="shared" si="415"/>
        <v/>
      </c>
      <c r="U355" s="656" t="str">
        <f t="shared" si="451"/>
        <v/>
      </c>
      <c r="V355" s="656" t="str">
        <f t="shared" si="416"/>
        <v/>
      </c>
      <c r="W355" s="719"/>
      <c r="X355" s="660"/>
      <c r="Y355" s="656" t="str">
        <f t="shared" si="481"/>
        <v/>
      </c>
      <c r="Z355" s="659"/>
      <c r="AA355" s="654"/>
      <c r="AB355" s="656" t="str">
        <f t="shared" si="417"/>
        <v/>
      </c>
      <c r="AC355" s="661" t="str">
        <f t="shared" si="452"/>
        <v/>
      </c>
      <c r="AE355" s="658" t="str">
        <f t="shared" si="418"/>
        <v/>
      </c>
      <c r="AF355" s="659"/>
      <c r="AT355" s="805" t="str">
        <f t="shared" si="477"/>
        <v/>
      </c>
      <c r="AU355" t="str">
        <f t="shared" si="453"/>
        <v/>
      </c>
      <c r="AV355" s="6" t="str">
        <f t="shared" si="419"/>
        <v/>
      </c>
      <c r="AW355" s="317" t="str">
        <f t="shared" si="420"/>
        <v/>
      </c>
      <c r="AX355" s="158" t="str">
        <f t="shared" si="421"/>
        <v/>
      </c>
      <c r="AY355" s="158" t="str">
        <f t="shared" si="422"/>
        <v/>
      </c>
      <c r="AZ355" s="309" t="str">
        <f t="shared" si="411"/>
        <v/>
      </c>
      <c r="BA355" s="318" t="str">
        <f t="shared" si="423"/>
        <v/>
      </c>
      <c r="BB355" s="473" t="str">
        <f t="shared" si="424"/>
        <v/>
      </c>
      <c r="BC355" s="80" t="str">
        <f t="shared" si="475"/>
        <v/>
      </c>
      <c r="BD355" s="56">
        <f t="shared" si="425"/>
        <v>1</v>
      </c>
      <c r="BF355" s="56" t="str">
        <f t="shared" si="426"/>
        <v/>
      </c>
      <c r="BG355" s="56" t="str">
        <f t="shared" si="427"/>
        <v/>
      </c>
      <c r="BH355" s="6" t="str">
        <f t="shared" si="428"/>
        <v/>
      </c>
      <c r="BK355" s="6" t="str">
        <f t="shared" si="429"/>
        <v/>
      </c>
      <c r="BL355" s="56">
        <f t="shared" si="454"/>
        <v>999999</v>
      </c>
      <c r="BM355" s="183">
        <f t="shared" si="455"/>
        <v>99999.000001774999</v>
      </c>
      <c r="BN355" s="61">
        <v>339</v>
      </c>
      <c r="BO355" s="6">
        <f t="shared" si="430"/>
        <v>999999</v>
      </c>
      <c r="BP355" s="6">
        <f t="shared" si="431"/>
        <v>999999</v>
      </c>
      <c r="BQ355" s="6" t="str">
        <f t="shared" si="456"/>
        <v>x</v>
      </c>
      <c r="BR355" s="206">
        <f t="shared" si="432"/>
        <v>99999.000001774999</v>
      </c>
      <c r="BS355" s="6">
        <f t="shared" si="433"/>
        <v>99999.000001774999</v>
      </c>
      <c r="BT355" s="6" t="str">
        <f t="shared" si="457"/>
        <v>x</v>
      </c>
      <c r="BU355" s="6" t="str">
        <f t="shared" si="434"/>
        <v/>
      </c>
      <c r="BW355" s="82">
        <f t="shared" si="458"/>
        <v>9999999999</v>
      </c>
      <c r="BX355" s="80" t="str">
        <f t="shared" si="435"/>
        <v>x</v>
      </c>
      <c r="BY355" s="80" t="str">
        <f t="shared" si="436"/>
        <v/>
      </c>
      <c r="BZ355" s="56" t="str">
        <f t="shared" si="459"/>
        <v/>
      </c>
      <c r="CA355" s="56" t="str">
        <f t="shared" si="460"/>
        <v/>
      </c>
      <c r="CB355" s="88">
        <f t="shared" si="461"/>
        <v>0</v>
      </c>
      <c r="CC355" s="56" t="str">
        <f t="shared" si="437"/>
        <v/>
      </c>
      <c r="CD355" s="56"/>
      <c r="CE355" s="56"/>
      <c r="CF355" s="56"/>
      <c r="CG355" s="56"/>
      <c r="CH355" s="169">
        <f t="shared" si="462"/>
        <v>9999999999</v>
      </c>
      <c r="CI355" s="170">
        <f t="shared" si="463"/>
        <v>9999999999</v>
      </c>
      <c r="CJ355" s="171">
        <f t="shared" si="464"/>
        <v>9999999999</v>
      </c>
      <c r="CK355" s="172" t="str">
        <f t="shared" si="465"/>
        <v/>
      </c>
      <c r="CL355" s="173" t="str">
        <f t="shared" si="438"/>
        <v>x</v>
      </c>
      <c r="CN355" s="6" t="str">
        <f t="shared" si="466"/>
        <v/>
      </c>
      <c r="CO355" s="293" t="e">
        <f t="shared" ca="1" si="476"/>
        <v>#N/A</v>
      </c>
      <c r="CP355" s="6" t="e">
        <f t="shared" ca="1" si="467"/>
        <v>#N/A</v>
      </c>
      <c r="CQ355" s="61">
        <v>339</v>
      </c>
      <c r="CR355" s="6">
        <f t="shared" si="439"/>
        <v>0</v>
      </c>
      <c r="CS355" s="6">
        <f t="shared" si="440"/>
        <v>0</v>
      </c>
      <c r="CT355" s="56" t="str">
        <f t="shared" si="441"/>
        <v/>
      </c>
      <c r="CU355" s="76">
        <f t="shared" si="442"/>
        <v>0</v>
      </c>
      <c r="CV355" s="76">
        <f t="shared" si="443"/>
        <v>0</v>
      </c>
      <c r="CX355" s="6" t="str">
        <f t="shared" si="444"/>
        <v/>
      </c>
      <c r="CY355" s="6" t="str">
        <f t="shared" si="445"/>
        <v/>
      </c>
      <c r="CZ355" s="6" t="str">
        <f t="shared" si="446"/>
        <v/>
      </c>
      <c r="DG355" s="56" t="str">
        <f t="shared" si="447"/>
        <v/>
      </c>
      <c r="DH355" s="6">
        <f t="shared" si="448"/>
        <v>0</v>
      </c>
      <c r="DK355" s="6">
        <f t="shared" si="409"/>
        <v>0</v>
      </c>
      <c r="DL355" s="6" t="e">
        <f t="shared" si="410"/>
        <v>#N/A</v>
      </c>
      <c r="DN355" s="6" t="e">
        <f t="shared" si="482"/>
        <v>#N/A</v>
      </c>
      <c r="DP355" s="6" t="str">
        <f t="shared" si="449"/>
        <v/>
      </c>
      <c r="DQ355" s="293">
        <f t="shared" ca="1" si="478"/>
        <v>349</v>
      </c>
      <c r="DR355" s="6" t="str">
        <f t="shared" ca="1" si="468"/>
        <v>x</v>
      </c>
      <c r="DU355" s="293" t="e">
        <f t="shared" ca="1" si="469"/>
        <v>#N/A</v>
      </c>
      <c r="DV355" s="5"/>
      <c r="DW355" s="293" t="e">
        <f t="shared" ca="1" si="479"/>
        <v>#N/A</v>
      </c>
      <c r="DZ355" s="293" t="e">
        <f t="shared" ca="1" si="470"/>
        <v>#N/A</v>
      </c>
      <c r="EA355" s="293" t="e">
        <f t="shared" ca="1" si="471"/>
        <v>#N/A</v>
      </c>
      <c r="EB355" s="293" t="e">
        <f t="shared" ca="1" si="472"/>
        <v>#N/A</v>
      </c>
      <c r="EE355" s="6" t="str">
        <f t="shared" si="473"/>
        <v/>
      </c>
      <c r="EF355" s="293" t="e">
        <f t="shared" ca="1" si="474"/>
        <v>#N/A</v>
      </c>
      <c r="EG355" s="6" t="e">
        <f t="shared" ca="1" si="450"/>
        <v>#N/A</v>
      </c>
    </row>
    <row r="356" spans="3:137" x14ac:dyDescent="0.2">
      <c r="C356" s="75"/>
      <c r="D356" s="184" t="str">
        <f t="shared" si="413"/>
        <v/>
      </c>
      <c r="E356" s="649" t="str">
        <f t="shared" si="480"/>
        <v/>
      </c>
      <c r="F356" s="607" t="str">
        <f t="shared" si="412"/>
        <v>x</v>
      </c>
      <c r="G356" s="650"/>
      <c r="H356" s="651"/>
      <c r="I356" s="651"/>
      <c r="J356" s="651"/>
      <c r="K356" s="652"/>
      <c r="L356" s="889"/>
      <c r="M356" s="889"/>
      <c r="N356" s="653"/>
      <c r="O356" s="651"/>
      <c r="P356" s="651"/>
      <c r="Q356" s="654"/>
      <c r="R356" s="655"/>
      <c r="S356" s="607" t="str">
        <f t="shared" si="414"/>
        <v/>
      </c>
      <c r="T356" s="656" t="str">
        <f t="shared" si="415"/>
        <v/>
      </c>
      <c r="U356" s="656" t="str">
        <f t="shared" si="451"/>
        <v/>
      </c>
      <c r="V356" s="656" t="str">
        <f t="shared" si="416"/>
        <v/>
      </c>
      <c r="W356" s="719"/>
      <c r="X356" s="660"/>
      <c r="Y356" s="656" t="str">
        <f t="shared" si="481"/>
        <v/>
      </c>
      <c r="Z356" s="659"/>
      <c r="AA356" s="654"/>
      <c r="AB356" s="656" t="str">
        <f t="shared" si="417"/>
        <v/>
      </c>
      <c r="AC356" s="661" t="str">
        <f t="shared" si="452"/>
        <v/>
      </c>
      <c r="AE356" s="658" t="str">
        <f t="shared" si="418"/>
        <v/>
      </c>
      <c r="AF356" s="659"/>
      <c r="AT356" s="805" t="str">
        <f t="shared" si="477"/>
        <v/>
      </c>
      <c r="AU356" t="str">
        <f t="shared" si="453"/>
        <v/>
      </c>
      <c r="AV356" s="6" t="str">
        <f t="shared" si="419"/>
        <v/>
      </c>
      <c r="AW356" s="317" t="str">
        <f t="shared" si="420"/>
        <v/>
      </c>
      <c r="AX356" s="158" t="str">
        <f t="shared" si="421"/>
        <v/>
      </c>
      <c r="AY356" s="158" t="str">
        <f t="shared" si="422"/>
        <v/>
      </c>
      <c r="AZ356" s="309" t="str">
        <f t="shared" si="411"/>
        <v/>
      </c>
      <c r="BA356" s="318" t="str">
        <f t="shared" si="423"/>
        <v/>
      </c>
      <c r="BB356" s="473" t="str">
        <f t="shared" si="424"/>
        <v/>
      </c>
      <c r="BC356" s="80" t="str">
        <f t="shared" si="475"/>
        <v/>
      </c>
      <c r="BD356" s="56">
        <f t="shared" si="425"/>
        <v>1</v>
      </c>
      <c r="BF356" s="56" t="str">
        <f t="shared" si="426"/>
        <v/>
      </c>
      <c r="BG356" s="56" t="str">
        <f t="shared" si="427"/>
        <v/>
      </c>
      <c r="BH356" s="6" t="str">
        <f t="shared" si="428"/>
        <v/>
      </c>
      <c r="BK356" s="6" t="str">
        <f t="shared" si="429"/>
        <v/>
      </c>
      <c r="BL356" s="56">
        <f t="shared" si="454"/>
        <v>999999</v>
      </c>
      <c r="BM356" s="183">
        <f t="shared" si="455"/>
        <v>99999.000001780005</v>
      </c>
      <c r="BN356" s="61">
        <v>340</v>
      </c>
      <c r="BO356" s="6">
        <f t="shared" si="430"/>
        <v>999999</v>
      </c>
      <c r="BP356" s="6">
        <f t="shared" si="431"/>
        <v>999999</v>
      </c>
      <c r="BQ356" s="6" t="str">
        <f t="shared" si="456"/>
        <v>x</v>
      </c>
      <c r="BR356" s="206">
        <f t="shared" si="432"/>
        <v>99999.000001780005</v>
      </c>
      <c r="BS356" s="6">
        <f t="shared" si="433"/>
        <v>99999.000001780005</v>
      </c>
      <c r="BT356" s="6" t="str">
        <f t="shared" si="457"/>
        <v>x</v>
      </c>
      <c r="BU356" s="6" t="str">
        <f t="shared" si="434"/>
        <v/>
      </c>
      <c r="BW356" s="82">
        <f t="shared" si="458"/>
        <v>9999999999</v>
      </c>
      <c r="BX356" s="80" t="str">
        <f t="shared" si="435"/>
        <v>x</v>
      </c>
      <c r="BY356" s="80" t="str">
        <f t="shared" si="436"/>
        <v/>
      </c>
      <c r="BZ356" s="56" t="str">
        <f t="shared" si="459"/>
        <v/>
      </c>
      <c r="CA356" s="56" t="str">
        <f t="shared" si="460"/>
        <v/>
      </c>
      <c r="CB356" s="88">
        <f t="shared" si="461"/>
        <v>0</v>
      </c>
      <c r="CC356" s="56" t="str">
        <f t="shared" si="437"/>
        <v/>
      </c>
      <c r="CD356" s="56"/>
      <c r="CE356" s="56"/>
      <c r="CF356" s="56"/>
      <c r="CG356" s="56"/>
      <c r="CH356" s="169">
        <f t="shared" si="462"/>
        <v>9999999999</v>
      </c>
      <c r="CI356" s="170">
        <f t="shared" si="463"/>
        <v>9999999999</v>
      </c>
      <c r="CJ356" s="171">
        <f t="shared" si="464"/>
        <v>9999999999</v>
      </c>
      <c r="CK356" s="172" t="str">
        <f t="shared" si="465"/>
        <v/>
      </c>
      <c r="CL356" s="173" t="str">
        <f t="shared" si="438"/>
        <v>x</v>
      </c>
      <c r="CN356" s="6" t="str">
        <f t="shared" si="466"/>
        <v/>
      </c>
      <c r="CO356" s="293" t="e">
        <f t="shared" ca="1" si="476"/>
        <v>#N/A</v>
      </c>
      <c r="CP356" s="6" t="e">
        <f t="shared" ca="1" si="467"/>
        <v>#N/A</v>
      </c>
      <c r="CQ356" s="61">
        <v>340</v>
      </c>
      <c r="CR356" s="6">
        <f t="shared" si="439"/>
        <v>0</v>
      </c>
      <c r="CS356" s="6">
        <f t="shared" si="440"/>
        <v>0</v>
      </c>
      <c r="CT356" s="56" t="str">
        <f t="shared" si="441"/>
        <v/>
      </c>
      <c r="CU356" s="76">
        <f t="shared" si="442"/>
        <v>0</v>
      </c>
      <c r="CV356" s="76">
        <f t="shared" si="443"/>
        <v>0</v>
      </c>
      <c r="CX356" s="6" t="str">
        <f t="shared" si="444"/>
        <v/>
      </c>
      <c r="CY356" s="6" t="str">
        <f t="shared" si="445"/>
        <v/>
      </c>
      <c r="CZ356" s="6" t="str">
        <f t="shared" si="446"/>
        <v/>
      </c>
      <c r="DG356" s="56" t="str">
        <f t="shared" si="447"/>
        <v/>
      </c>
      <c r="DH356" s="6">
        <f t="shared" si="448"/>
        <v>0</v>
      </c>
      <c r="DK356" s="6">
        <f t="shared" si="409"/>
        <v>0</v>
      </c>
      <c r="DL356" s="6" t="e">
        <f t="shared" si="410"/>
        <v>#N/A</v>
      </c>
      <c r="DN356" s="6" t="e">
        <f t="shared" si="482"/>
        <v>#N/A</v>
      </c>
      <c r="DP356" s="6" t="str">
        <f t="shared" si="449"/>
        <v/>
      </c>
      <c r="DQ356" s="293">
        <f t="shared" ca="1" si="478"/>
        <v>350</v>
      </c>
      <c r="DR356" s="6" t="str">
        <f t="shared" ca="1" si="468"/>
        <v>x</v>
      </c>
      <c r="DU356" s="293" t="e">
        <f t="shared" ca="1" si="469"/>
        <v>#N/A</v>
      </c>
      <c r="DV356" s="5"/>
      <c r="DW356" s="293" t="e">
        <f t="shared" ca="1" si="479"/>
        <v>#N/A</v>
      </c>
      <c r="DZ356" s="293" t="e">
        <f t="shared" ca="1" si="470"/>
        <v>#N/A</v>
      </c>
      <c r="EA356" s="293" t="e">
        <f t="shared" ca="1" si="471"/>
        <v>#N/A</v>
      </c>
      <c r="EB356" s="293" t="e">
        <f t="shared" ca="1" si="472"/>
        <v>#N/A</v>
      </c>
      <c r="EE356" s="6" t="str">
        <f t="shared" si="473"/>
        <v/>
      </c>
      <c r="EF356" s="293" t="e">
        <f t="shared" ca="1" si="474"/>
        <v>#N/A</v>
      </c>
      <c r="EG356" s="6" t="e">
        <f t="shared" ca="1" si="450"/>
        <v>#N/A</v>
      </c>
    </row>
    <row r="357" spans="3:137" x14ac:dyDescent="0.2">
      <c r="C357" s="75"/>
      <c r="D357" s="184" t="str">
        <f t="shared" si="413"/>
        <v/>
      </c>
      <c r="E357" s="649" t="str">
        <f t="shared" si="480"/>
        <v/>
      </c>
      <c r="F357" s="607" t="str">
        <f t="shared" si="412"/>
        <v>x</v>
      </c>
      <c r="G357" s="650"/>
      <c r="H357" s="651"/>
      <c r="I357" s="651"/>
      <c r="J357" s="651"/>
      <c r="K357" s="652"/>
      <c r="L357" s="889"/>
      <c r="M357" s="889"/>
      <c r="N357" s="653"/>
      <c r="O357" s="651"/>
      <c r="P357" s="651"/>
      <c r="Q357" s="654"/>
      <c r="R357" s="655"/>
      <c r="S357" s="607" t="str">
        <f t="shared" si="414"/>
        <v/>
      </c>
      <c r="T357" s="656" t="str">
        <f t="shared" si="415"/>
        <v/>
      </c>
      <c r="U357" s="656" t="str">
        <f t="shared" si="451"/>
        <v/>
      </c>
      <c r="V357" s="656" t="str">
        <f t="shared" si="416"/>
        <v/>
      </c>
      <c r="W357" s="719"/>
      <c r="X357" s="660"/>
      <c r="Y357" s="656" t="str">
        <f t="shared" si="481"/>
        <v/>
      </c>
      <c r="Z357" s="659"/>
      <c r="AA357" s="654"/>
      <c r="AB357" s="656" t="str">
        <f t="shared" si="417"/>
        <v/>
      </c>
      <c r="AC357" s="661" t="str">
        <f t="shared" si="452"/>
        <v/>
      </c>
      <c r="AE357" s="658" t="str">
        <f t="shared" si="418"/>
        <v/>
      </c>
      <c r="AF357" s="659"/>
      <c r="AT357" s="805" t="str">
        <f t="shared" si="477"/>
        <v/>
      </c>
      <c r="AU357" t="str">
        <f t="shared" si="453"/>
        <v/>
      </c>
      <c r="AV357" s="6" t="str">
        <f t="shared" si="419"/>
        <v/>
      </c>
      <c r="AW357" s="317" t="str">
        <f t="shared" si="420"/>
        <v/>
      </c>
      <c r="AX357" s="158" t="str">
        <f t="shared" si="421"/>
        <v/>
      </c>
      <c r="AY357" s="158" t="str">
        <f t="shared" si="422"/>
        <v/>
      </c>
      <c r="AZ357" s="309" t="str">
        <f t="shared" si="411"/>
        <v/>
      </c>
      <c r="BA357" s="318" t="str">
        <f t="shared" si="423"/>
        <v/>
      </c>
      <c r="BB357" s="473" t="str">
        <f t="shared" si="424"/>
        <v/>
      </c>
      <c r="BC357" s="80" t="str">
        <f t="shared" si="475"/>
        <v/>
      </c>
      <c r="BD357" s="56">
        <f t="shared" si="425"/>
        <v>1</v>
      </c>
      <c r="BF357" s="56" t="str">
        <f t="shared" si="426"/>
        <v/>
      </c>
      <c r="BG357" s="56" t="str">
        <f t="shared" si="427"/>
        <v/>
      </c>
      <c r="BH357" s="6" t="str">
        <f t="shared" si="428"/>
        <v/>
      </c>
      <c r="BK357" s="6" t="str">
        <f t="shared" si="429"/>
        <v/>
      </c>
      <c r="BL357" s="56">
        <f t="shared" si="454"/>
        <v>999999</v>
      </c>
      <c r="BM357" s="183">
        <f t="shared" si="455"/>
        <v>99999.000001784996</v>
      </c>
      <c r="BN357" s="61">
        <v>341</v>
      </c>
      <c r="BO357" s="6">
        <f t="shared" si="430"/>
        <v>999999</v>
      </c>
      <c r="BP357" s="6">
        <f t="shared" si="431"/>
        <v>999999</v>
      </c>
      <c r="BQ357" s="6" t="str">
        <f t="shared" si="456"/>
        <v>x</v>
      </c>
      <c r="BR357" s="206">
        <f t="shared" si="432"/>
        <v>99999.000001784996</v>
      </c>
      <c r="BS357" s="6">
        <f t="shared" si="433"/>
        <v>99999.000001784996</v>
      </c>
      <c r="BT357" s="6" t="str">
        <f t="shared" si="457"/>
        <v>x</v>
      </c>
      <c r="BU357" s="6" t="str">
        <f t="shared" si="434"/>
        <v/>
      </c>
      <c r="BW357" s="82">
        <f t="shared" si="458"/>
        <v>9999999999</v>
      </c>
      <c r="BX357" s="80" t="str">
        <f t="shared" si="435"/>
        <v>x</v>
      </c>
      <c r="BY357" s="80" t="str">
        <f t="shared" si="436"/>
        <v/>
      </c>
      <c r="BZ357" s="56" t="str">
        <f t="shared" si="459"/>
        <v/>
      </c>
      <c r="CA357" s="56" t="str">
        <f t="shared" si="460"/>
        <v/>
      </c>
      <c r="CB357" s="88">
        <f t="shared" si="461"/>
        <v>0</v>
      </c>
      <c r="CC357" s="56" t="str">
        <f t="shared" si="437"/>
        <v/>
      </c>
      <c r="CD357" s="56"/>
      <c r="CE357" s="56"/>
      <c r="CF357" s="56"/>
      <c r="CG357" s="56"/>
      <c r="CH357" s="169">
        <f t="shared" si="462"/>
        <v>9999999999</v>
      </c>
      <c r="CI357" s="170">
        <f t="shared" si="463"/>
        <v>9999999999</v>
      </c>
      <c r="CJ357" s="171">
        <f t="shared" si="464"/>
        <v>9999999999</v>
      </c>
      <c r="CK357" s="172" t="str">
        <f t="shared" si="465"/>
        <v/>
      </c>
      <c r="CL357" s="173" t="str">
        <f t="shared" si="438"/>
        <v>x</v>
      </c>
      <c r="CN357" s="6" t="str">
        <f t="shared" si="466"/>
        <v/>
      </c>
      <c r="CO357" s="293" t="e">
        <f t="shared" ca="1" si="476"/>
        <v>#N/A</v>
      </c>
      <c r="CP357" s="6" t="e">
        <f t="shared" ca="1" si="467"/>
        <v>#N/A</v>
      </c>
      <c r="CQ357" s="61">
        <v>341</v>
      </c>
      <c r="CR357" s="6">
        <f t="shared" si="439"/>
        <v>0</v>
      </c>
      <c r="CS357" s="6">
        <f t="shared" si="440"/>
        <v>0</v>
      </c>
      <c r="CT357" s="56" t="str">
        <f t="shared" si="441"/>
        <v/>
      </c>
      <c r="CU357" s="76">
        <f t="shared" si="442"/>
        <v>0</v>
      </c>
      <c r="CV357" s="76">
        <f t="shared" si="443"/>
        <v>0</v>
      </c>
      <c r="CX357" s="6" t="str">
        <f t="shared" si="444"/>
        <v/>
      </c>
      <c r="CY357" s="6" t="str">
        <f t="shared" si="445"/>
        <v/>
      </c>
      <c r="CZ357" s="6" t="str">
        <f t="shared" si="446"/>
        <v/>
      </c>
      <c r="DG357" s="56" t="str">
        <f t="shared" si="447"/>
        <v/>
      </c>
      <c r="DH357" s="6">
        <f t="shared" si="448"/>
        <v>0</v>
      </c>
      <c r="DK357" s="6">
        <f t="shared" si="409"/>
        <v>0</v>
      </c>
      <c r="DL357" s="6" t="e">
        <f t="shared" si="410"/>
        <v>#N/A</v>
      </c>
      <c r="DN357" s="6" t="e">
        <f t="shared" si="482"/>
        <v>#N/A</v>
      </c>
      <c r="DP357" s="6" t="str">
        <f t="shared" si="449"/>
        <v/>
      </c>
      <c r="DQ357" s="293">
        <f t="shared" ca="1" si="478"/>
        <v>351</v>
      </c>
      <c r="DR357" s="6" t="str">
        <f t="shared" ca="1" si="468"/>
        <v>x</v>
      </c>
      <c r="DU357" s="293" t="e">
        <f t="shared" ca="1" si="469"/>
        <v>#N/A</v>
      </c>
      <c r="DV357" s="5"/>
      <c r="DW357" s="293" t="e">
        <f t="shared" ca="1" si="479"/>
        <v>#N/A</v>
      </c>
      <c r="DZ357" s="293" t="e">
        <f t="shared" ca="1" si="470"/>
        <v>#N/A</v>
      </c>
      <c r="EA357" s="293" t="e">
        <f t="shared" ca="1" si="471"/>
        <v>#N/A</v>
      </c>
      <c r="EB357" s="293" t="e">
        <f t="shared" ca="1" si="472"/>
        <v>#N/A</v>
      </c>
      <c r="EE357" s="6" t="str">
        <f t="shared" si="473"/>
        <v/>
      </c>
      <c r="EF357" s="293" t="e">
        <f t="shared" ca="1" si="474"/>
        <v>#N/A</v>
      </c>
      <c r="EG357" s="6" t="e">
        <f t="shared" ca="1" si="450"/>
        <v>#N/A</v>
      </c>
    </row>
    <row r="358" spans="3:137" x14ac:dyDescent="0.2">
      <c r="C358" s="75"/>
      <c r="D358" s="184" t="str">
        <f t="shared" si="413"/>
        <v/>
      </c>
      <c r="E358" s="649" t="str">
        <f t="shared" si="480"/>
        <v/>
      </c>
      <c r="F358" s="607" t="str">
        <f t="shared" si="412"/>
        <v>x</v>
      </c>
      <c r="G358" s="650"/>
      <c r="H358" s="651"/>
      <c r="I358" s="651"/>
      <c r="J358" s="651"/>
      <c r="K358" s="652"/>
      <c r="L358" s="889"/>
      <c r="M358" s="889"/>
      <c r="N358" s="653"/>
      <c r="O358" s="651"/>
      <c r="P358" s="651"/>
      <c r="Q358" s="654"/>
      <c r="R358" s="655"/>
      <c r="S358" s="607" t="str">
        <f t="shared" si="414"/>
        <v/>
      </c>
      <c r="T358" s="656" t="str">
        <f t="shared" si="415"/>
        <v/>
      </c>
      <c r="U358" s="656" t="str">
        <f t="shared" si="451"/>
        <v/>
      </c>
      <c r="V358" s="656" t="str">
        <f t="shared" si="416"/>
        <v/>
      </c>
      <c r="W358" s="719"/>
      <c r="X358" s="660"/>
      <c r="Y358" s="656" t="str">
        <f t="shared" si="481"/>
        <v/>
      </c>
      <c r="Z358" s="659"/>
      <c r="AA358" s="654"/>
      <c r="AB358" s="656" t="str">
        <f t="shared" si="417"/>
        <v/>
      </c>
      <c r="AC358" s="661" t="str">
        <f t="shared" si="452"/>
        <v/>
      </c>
      <c r="AE358" s="658" t="str">
        <f t="shared" si="418"/>
        <v/>
      </c>
      <c r="AF358" s="659"/>
      <c r="AT358" s="805" t="str">
        <f t="shared" si="477"/>
        <v/>
      </c>
      <c r="AU358" t="str">
        <f t="shared" si="453"/>
        <v/>
      </c>
      <c r="AV358" s="6" t="str">
        <f t="shared" si="419"/>
        <v/>
      </c>
      <c r="AW358" s="317" t="str">
        <f t="shared" si="420"/>
        <v/>
      </c>
      <c r="AX358" s="158" t="str">
        <f t="shared" si="421"/>
        <v/>
      </c>
      <c r="AY358" s="158" t="str">
        <f t="shared" si="422"/>
        <v/>
      </c>
      <c r="AZ358" s="309" t="str">
        <f t="shared" si="411"/>
        <v/>
      </c>
      <c r="BA358" s="318" t="str">
        <f t="shared" si="423"/>
        <v/>
      </c>
      <c r="BB358" s="473" t="str">
        <f t="shared" si="424"/>
        <v/>
      </c>
      <c r="BC358" s="80" t="str">
        <f t="shared" si="475"/>
        <v/>
      </c>
      <c r="BD358" s="56">
        <f t="shared" si="425"/>
        <v>1</v>
      </c>
      <c r="BF358" s="56" t="str">
        <f t="shared" si="426"/>
        <v/>
      </c>
      <c r="BG358" s="56" t="str">
        <f t="shared" si="427"/>
        <v/>
      </c>
      <c r="BH358" s="6" t="str">
        <f t="shared" si="428"/>
        <v/>
      </c>
      <c r="BK358" s="6" t="str">
        <f t="shared" si="429"/>
        <v/>
      </c>
      <c r="BL358" s="56">
        <f t="shared" si="454"/>
        <v>999999</v>
      </c>
      <c r="BM358" s="183">
        <f t="shared" si="455"/>
        <v>99999.000001790002</v>
      </c>
      <c r="BN358" s="61">
        <v>342</v>
      </c>
      <c r="BO358" s="6">
        <f t="shared" si="430"/>
        <v>999999</v>
      </c>
      <c r="BP358" s="6">
        <f t="shared" si="431"/>
        <v>999999</v>
      </c>
      <c r="BQ358" s="6" t="str">
        <f t="shared" si="456"/>
        <v>x</v>
      </c>
      <c r="BR358" s="206">
        <f t="shared" si="432"/>
        <v>99999.000001790002</v>
      </c>
      <c r="BS358" s="6">
        <f t="shared" si="433"/>
        <v>99999.000001790002</v>
      </c>
      <c r="BT358" s="6" t="str">
        <f t="shared" si="457"/>
        <v>x</v>
      </c>
      <c r="BU358" s="6" t="str">
        <f t="shared" si="434"/>
        <v/>
      </c>
      <c r="BW358" s="82">
        <f t="shared" si="458"/>
        <v>9999999999</v>
      </c>
      <c r="BX358" s="80" t="str">
        <f t="shared" si="435"/>
        <v>x</v>
      </c>
      <c r="BY358" s="80" t="str">
        <f t="shared" si="436"/>
        <v/>
      </c>
      <c r="BZ358" s="56" t="str">
        <f t="shared" si="459"/>
        <v/>
      </c>
      <c r="CA358" s="56" t="str">
        <f t="shared" si="460"/>
        <v/>
      </c>
      <c r="CB358" s="88">
        <f t="shared" si="461"/>
        <v>0</v>
      </c>
      <c r="CC358" s="56" t="str">
        <f t="shared" si="437"/>
        <v/>
      </c>
      <c r="CD358" s="56"/>
      <c r="CE358" s="56"/>
      <c r="CF358" s="56"/>
      <c r="CG358" s="56"/>
      <c r="CH358" s="169">
        <f t="shared" si="462"/>
        <v>9999999999</v>
      </c>
      <c r="CI358" s="170">
        <f t="shared" si="463"/>
        <v>9999999999</v>
      </c>
      <c r="CJ358" s="171">
        <f t="shared" si="464"/>
        <v>9999999999</v>
      </c>
      <c r="CK358" s="172" t="str">
        <f t="shared" si="465"/>
        <v/>
      </c>
      <c r="CL358" s="173" t="str">
        <f t="shared" si="438"/>
        <v>x</v>
      </c>
      <c r="CN358" s="6" t="str">
        <f t="shared" si="466"/>
        <v/>
      </c>
      <c r="CO358" s="293" t="e">
        <f t="shared" ca="1" si="476"/>
        <v>#N/A</v>
      </c>
      <c r="CP358" s="6" t="e">
        <f t="shared" ca="1" si="467"/>
        <v>#N/A</v>
      </c>
      <c r="CQ358" s="61">
        <v>342</v>
      </c>
      <c r="CR358" s="6">
        <f t="shared" si="439"/>
        <v>0</v>
      </c>
      <c r="CS358" s="6">
        <f t="shared" si="440"/>
        <v>0</v>
      </c>
      <c r="CT358" s="56" t="str">
        <f t="shared" si="441"/>
        <v/>
      </c>
      <c r="CU358" s="76">
        <f t="shared" si="442"/>
        <v>0</v>
      </c>
      <c r="CV358" s="76">
        <f t="shared" si="443"/>
        <v>0</v>
      </c>
      <c r="CX358" s="6" t="str">
        <f t="shared" si="444"/>
        <v/>
      </c>
      <c r="CY358" s="6" t="str">
        <f t="shared" si="445"/>
        <v/>
      </c>
      <c r="CZ358" s="6" t="str">
        <f t="shared" si="446"/>
        <v/>
      </c>
      <c r="DG358" s="56" t="str">
        <f t="shared" si="447"/>
        <v/>
      </c>
      <c r="DH358" s="6">
        <f t="shared" si="448"/>
        <v>0</v>
      </c>
      <c r="DK358" s="6">
        <f t="shared" ref="DK358:DK421" si="483">IF(AND(H358="Liq",L358="x",M358=""),"LiqD",IF(AND(H358="Liq",L358="",M358="x"),"LiqC",H358))</f>
        <v>0</v>
      </c>
      <c r="DL358" s="6" t="e">
        <f t="shared" ref="DL358:DL421" si="484">VLOOKUP(DK358,$DK$5:$DL$11,2,FALSE)</f>
        <v>#N/A</v>
      </c>
      <c r="DN358" s="6" t="e">
        <f t="shared" si="482"/>
        <v>#N/A</v>
      </c>
      <c r="DP358" s="6" t="str">
        <f t="shared" si="449"/>
        <v/>
      </c>
      <c r="DQ358" s="293">
        <f t="shared" ca="1" si="478"/>
        <v>352</v>
      </c>
      <c r="DR358" s="6" t="str">
        <f t="shared" ca="1" si="468"/>
        <v>x</v>
      </c>
      <c r="DU358" s="293" t="e">
        <f t="shared" ca="1" si="469"/>
        <v>#N/A</v>
      </c>
      <c r="DV358" s="5"/>
      <c r="DW358" s="293" t="e">
        <f t="shared" ca="1" si="479"/>
        <v>#N/A</v>
      </c>
      <c r="DZ358" s="293" t="e">
        <f t="shared" ca="1" si="470"/>
        <v>#N/A</v>
      </c>
      <c r="EA358" s="293" t="e">
        <f t="shared" ca="1" si="471"/>
        <v>#N/A</v>
      </c>
      <c r="EB358" s="293" t="e">
        <f t="shared" ca="1" si="472"/>
        <v>#N/A</v>
      </c>
      <c r="EE358" s="6" t="str">
        <f t="shared" si="473"/>
        <v/>
      </c>
      <c r="EF358" s="293" t="e">
        <f t="shared" ca="1" si="474"/>
        <v>#N/A</v>
      </c>
      <c r="EG358" s="6" t="e">
        <f t="shared" ca="1" si="450"/>
        <v>#N/A</v>
      </c>
    </row>
    <row r="359" spans="3:137" x14ac:dyDescent="0.2">
      <c r="C359" s="75"/>
      <c r="D359" s="184" t="str">
        <f t="shared" si="413"/>
        <v/>
      </c>
      <c r="E359" s="649" t="str">
        <f t="shared" si="480"/>
        <v/>
      </c>
      <c r="F359" s="607" t="str">
        <f t="shared" si="412"/>
        <v>x</v>
      </c>
      <c r="G359" s="650"/>
      <c r="H359" s="651"/>
      <c r="I359" s="651"/>
      <c r="J359" s="651"/>
      <c r="K359" s="652"/>
      <c r="L359" s="889"/>
      <c r="M359" s="889"/>
      <c r="N359" s="653"/>
      <c r="O359" s="651"/>
      <c r="P359" s="651"/>
      <c r="Q359" s="654"/>
      <c r="R359" s="655"/>
      <c r="S359" s="607" t="str">
        <f t="shared" si="414"/>
        <v/>
      </c>
      <c r="T359" s="656" t="str">
        <f t="shared" si="415"/>
        <v/>
      </c>
      <c r="U359" s="656" t="str">
        <f t="shared" si="451"/>
        <v/>
      </c>
      <c r="V359" s="656" t="str">
        <f t="shared" si="416"/>
        <v/>
      </c>
      <c r="W359" s="719"/>
      <c r="X359" s="660"/>
      <c r="Y359" s="656" t="str">
        <f t="shared" si="481"/>
        <v/>
      </c>
      <c r="Z359" s="659"/>
      <c r="AA359" s="654"/>
      <c r="AB359" s="656" t="str">
        <f t="shared" si="417"/>
        <v/>
      </c>
      <c r="AC359" s="661" t="str">
        <f t="shared" si="452"/>
        <v/>
      </c>
      <c r="AE359" s="658" t="str">
        <f t="shared" si="418"/>
        <v/>
      </c>
      <c r="AF359" s="659"/>
      <c r="AT359" s="805" t="str">
        <f t="shared" si="477"/>
        <v/>
      </c>
      <c r="AU359" t="str">
        <f t="shared" si="453"/>
        <v/>
      </c>
      <c r="AV359" s="6" t="str">
        <f t="shared" si="419"/>
        <v/>
      </c>
      <c r="AW359" s="317" t="str">
        <f t="shared" si="420"/>
        <v/>
      </c>
      <c r="AX359" s="158" t="str">
        <f t="shared" si="421"/>
        <v/>
      </c>
      <c r="AY359" s="158" t="str">
        <f t="shared" si="422"/>
        <v/>
      </c>
      <c r="AZ359" s="309" t="str">
        <f t="shared" si="411"/>
        <v/>
      </c>
      <c r="BA359" s="318" t="str">
        <f t="shared" si="423"/>
        <v/>
      </c>
      <c r="BB359" s="473" t="str">
        <f t="shared" si="424"/>
        <v/>
      </c>
      <c r="BC359" s="80" t="str">
        <f t="shared" si="475"/>
        <v/>
      </c>
      <c r="BD359" s="56">
        <f t="shared" si="425"/>
        <v>1</v>
      </c>
      <c r="BF359" s="56" t="str">
        <f t="shared" si="426"/>
        <v/>
      </c>
      <c r="BG359" s="56" t="str">
        <f t="shared" si="427"/>
        <v/>
      </c>
      <c r="BH359" s="6" t="str">
        <f t="shared" si="428"/>
        <v/>
      </c>
      <c r="BK359" s="6" t="str">
        <f t="shared" si="429"/>
        <v/>
      </c>
      <c r="BL359" s="56">
        <f t="shared" si="454"/>
        <v>999999</v>
      </c>
      <c r="BM359" s="183">
        <f t="shared" si="455"/>
        <v>99999.000001794993</v>
      </c>
      <c r="BN359" s="61">
        <v>343</v>
      </c>
      <c r="BO359" s="6">
        <f t="shared" si="430"/>
        <v>999999</v>
      </c>
      <c r="BP359" s="6">
        <f t="shared" si="431"/>
        <v>999999</v>
      </c>
      <c r="BQ359" s="6" t="str">
        <f t="shared" si="456"/>
        <v>x</v>
      </c>
      <c r="BR359" s="206">
        <f t="shared" si="432"/>
        <v>99999.000001794993</v>
      </c>
      <c r="BS359" s="6">
        <f t="shared" si="433"/>
        <v>99999.000001794993</v>
      </c>
      <c r="BT359" s="6" t="str">
        <f t="shared" si="457"/>
        <v>x</v>
      </c>
      <c r="BU359" s="6" t="str">
        <f t="shared" si="434"/>
        <v/>
      </c>
      <c r="BW359" s="82">
        <f t="shared" si="458"/>
        <v>9999999999</v>
      </c>
      <c r="BX359" s="80" t="str">
        <f t="shared" si="435"/>
        <v>x</v>
      </c>
      <c r="BY359" s="80" t="str">
        <f t="shared" si="436"/>
        <v/>
      </c>
      <c r="BZ359" s="56" t="str">
        <f t="shared" si="459"/>
        <v/>
      </c>
      <c r="CA359" s="56" t="str">
        <f t="shared" si="460"/>
        <v/>
      </c>
      <c r="CB359" s="88">
        <f t="shared" si="461"/>
        <v>0</v>
      </c>
      <c r="CC359" s="56" t="str">
        <f t="shared" si="437"/>
        <v/>
      </c>
      <c r="CD359" s="56"/>
      <c r="CE359" s="56"/>
      <c r="CF359" s="56"/>
      <c r="CG359" s="56"/>
      <c r="CH359" s="169">
        <f t="shared" si="462"/>
        <v>9999999999</v>
      </c>
      <c r="CI359" s="170">
        <f t="shared" si="463"/>
        <v>9999999999</v>
      </c>
      <c r="CJ359" s="171">
        <f t="shared" si="464"/>
        <v>9999999999</v>
      </c>
      <c r="CK359" s="172" t="str">
        <f t="shared" si="465"/>
        <v/>
      </c>
      <c r="CL359" s="173" t="str">
        <f t="shared" si="438"/>
        <v>x</v>
      </c>
      <c r="CN359" s="6" t="str">
        <f t="shared" si="466"/>
        <v/>
      </c>
      <c r="CO359" s="293" t="e">
        <f t="shared" ca="1" si="476"/>
        <v>#N/A</v>
      </c>
      <c r="CP359" s="6" t="e">
        <f t="shared" ca="1" si="467"/>
        <v>#N/A</v>
      </c>
      <c r="CQ359" s="61">
        <v>343</v>
      </c>
      <c r="CR359" s="6">
        <f t="shared" si="439"/>
        <v>0</v>
      </c>
      <c r="CS359" s="6">
        <f t="shared" si="440"/>
        <v>0</v>
      </c>
      <c r="CT359" s="56" t="str">
        <f t="shared" si="441"/>
        <v/>
      </c>
      <c r="CU359" s="76">
        <f t="shared" si="442"/>
        <v>0</v>
      </c>
      <c r="CV359" s="76">
        <f t="shared" si="443"/>
        <v>0</v>
      </c>
      <c r="CX359" s="6" t="str">
        <f t="shared" si="444"/>
        <v/>
      </c>
      <c r="CY359" s="6" t="str">
        <f t="shared" si="445"/>
        <v/>
      </c>
      <c r="CZ359" s="6" t="str">
        <f t="shared" si="446"/>
        <v/>
      </c>
      <c r="DG359" s="56" t="str">
        <f t="shared" si="447"/>
        <v/>
      </c>
      <c r="DH359" s="6">
        <f t="shared" si="448"/>
        <v>0</v>
      </c>
      <c r="DK359" s="6">
        <f t="shared" si="483"/>
        <v>0</v>
      </c>
      <c r="DL359" s="6" t="e">
        <f t="shared" si="484"/>
        <v>#N/A</v>
      </c>
      <c r="DN359" s="6" t="e">
        <f t="shared" si="482"/>
        <v>#N/A</v>
      </c>
      <c r="DP359" s="6" t="str">
        <f t="shared" si="449"/>
        <v/>
      </c>
      <c r="DQ359" s="293">
        <f t="shared" ca="1" si="478"/>
        <v>353</v>
      </c>
      <c r="DR359" s="6" t="str">
        <f t="shared" ca="1" si="468"/>
        <v>x</v>
      </c>
      <c r="DU359" s="293" t="e">
        <f t="shared" ca="1" si="469"/>
        <v>#N/A</v>
      </c>
      <c r="DV359" s="5"/>
      <c r="DW359" s="293" t="e">
        <f t="shared" ca="1" si="479"/>
        <v>#N/A</v>
      </c>
      <c r="DZ359" s="293" t="e">
        <f t="shared" ca="1" si="470"/>
        <v>#N/A</v>
      </c>
      <c r="EA359" s="293" t="e">
        <f t="shared" ca="1" si="471"/>
        <v>#N/A</v>
      </c>
      <c r="EB359" s="293" t="e">
        <f t="shared" ca="1" si="472"/>
        <v>#N/A</v>
      </c>
      <c r="EE359" s="6" t="str">
        <f t="shared" si="473"/>
        <v/>
      </c>
      <c r="EF359" s="293" t="e">
        <f t="shared" ca="1" si="474"/>
        <v>#N/A</v>
      </c>
      <c r="EG359" s="6" t="e">
        <f t="shared" ca="1" si="450"/>
        <v>#N/A</v>
      </c>
    </row>
    <row r="360" spans="3:137" x14ac:dyDescent="0.2">
      <c r="C360" s="75"/>
      <c r="D360" s="184" t="str">
        <f t="shared" si="413"/>
        <v/>
      </c>
      <c r="E360" s="649" t="str">
        <f t="shared" si="480"/>
        <v/>
      </c>
      <c r="F360" s="607" t="str">
        <f t="shared" si="412"/>
        <v>x</v>
      </c>
      <c r="G360" s="650"/>
      <c r="H360" s="651"/>
      <c r="I360" s="651"/>
      <c r="J360" s="651"/>
      <c r="K360" s="652"/>
      <c r="L360" s="889"/>
      <c r="M360" s="889"/>
      <c r="N360" s="653"/>
      <c r="O360" s="651"/>
      <c r="P360" s="651"/>
      <c r="Q360" s="654"/>
      <c r="R360" s="655"/>
      <c r="S360" s="607" t="str">
        <f t="shared" si="414"/>
        <v/>
      </c>
      <c r="T360" s="656" t="str">
        <f t="shared" si="415"/>
        <v/>
      </c>
      <c r="U360" s="656" t="str">
        <f t="shared" si="451"/>
        <v/>
      </c>
      <c r="V360" s="656" t="str">
        <f t="shared" si="416"/>
        <v/>
      </c>
      <c r="W360" s="719"/>
      <c r="X360" s="660"/>
      <c r="Y360" s="656" t="str">
        <f t="shared" si="481"/>
        <v/>
      </c>
      <c r="Z360" s="659"/>
      <c r="AA360" s="654"/>
      <c r="AB360" s="656" t="str">
        <f t="shared" si="417"/>
        <v/>
      </c>
      <c r="AC360" s="661" t="str">
        <f t="shared" si="452"/>
        <v/>
      </c>
      <c r="AE360" s="658" t="str">
        <f t="shared" si="418"/>
        <v/>
      </c>
      <c r="AF360" s="659"/>
      <c r="AT360" s="805" t="str">
        <f t="shared" si="477"/>
        <v/>
      </c>
      <c r="AU360" t="str">
        <f t="shared" si="453"/>
        <v/>
      </c>
      <c r="AV360" s="6" t="str">
        <f t="shared" si="419"/>
        <v/>
      </c>
      <c r="AW360" s="317" t="str">
        <f t="shared" si="420"/>
        <v/>
      </c>
      <c r="AX360" s="158" t="str">
        <f t="shared" si="421"/>
        <v/>
      </c>
      <c r="AY360" s="158" t="str">
        <f t="shared" si="422"/>
        <v/>
      </c>
      <c r="AZ360" s="309" t="str">
        <f t="shared" si="411"/>
        <v/>
      </c>
      <c r="BA360" s="318" t="str">
        <f t="shared" si="423"/>
        <v/>
      </c>
      <c r="BB360" s="473" t="str">
        <f t="shared" si="424"/>
        <v/>
      </c>
      <c r="BC360" s="80" t="str">
        <f t="shared" si="475"/>
        <v/>
      </c>
      <c r="BD360" s="56">
        <f t="shared" si="425"/>
        <v>1</v>
      </c>
      <c r="BF360" s="56" t="str">
        <f t="shared" si="426"/>
        <v/>
      </c>
      <c r="BG360" s="56" t="str">
        <f t="shared" si="427"/>
        <v/>
      </c>
      <c r="BH360" s="6" t="str">
        <f t="shared" si="428"/>
        <v/>
      </c>
      <c r="BK360" s="6" t="str">
        <f t="shared" si="429"/>
        <v/>
      </c>
      <c r="BL360" s="56">
        <f t="shared" si="454"/>
        <v>999999</v>
      </c>
      <c r="BM360" s="183">
        <f t="shared" si="455"/>
        <v>99999.000001799999</v>
      </c>
      <c r="BN360" s="61">
        <v>344</v>
      </c>
      <c r="BO360" s="6">
        <f t="shared" si="430"/>
        <v>999999</v>
      </c>
      <c r="BP360" s="6">
        <f t="shared" si="431"/>
        <v>999999</v>
      </c>
      <c r="BQ360" s="6" t="str">
        <f t="shared" si="456"/>
        <v>x</v>
      </c>
      <c r="BR360" s="206">
        <f t="shared" si="432"/>
        <v>99999.000001799999</v>
      </c>
      <c r="BS360" s="6">
        <f t="shared" si="433"/>
        <v>99999.000001799999</v>
      </c>
      <c r="BT360" s="6" t="str">
        <f t="shared" si="457"/>
        <v>x</v>
      </c>
      <c r="BU360" s="6" t="str">
        <f t="shared" si="434"/>
        <v/>
      </c>
      <c r="BW360" s="82">
        <f t="shared" si="458"/>
        <v>9999999999</v>
      </c>
      <c r="BX360" s="80" t="str">
        <f t="shared" si="435"/>
        <v>x</v>
      </c>
      <c r="BY360" s="80" t="str">
        <f t="shared" si="436"/>
        <v/>
      </c>
      <c r="BZ360" s="56" t="str">
        <f t="shared" si="459"/>
        <v/>
      </c>
      <c r="CA360" s="56" t="str">
        <f t="shared" si="460"/>
        <v/>
      </c>
      <c r="CB360" s="88">
        <f t="shared" si="461"/>
        <v>0</v>
      </c>
      <c r="CC360" s="56" t="str">
        <f t="shared" si="437"/>
        <v/>
      </c>
      <c r="CD360" s="56"/>
      <c r="CE360" s="56"/>
      <c r="CF360" s="56"/>
      <c r="CG360" s="56"/>
      <c r="CH360" s="169">
        <f t="shared" si="462"/>
        <v>9999999999</v>
      </c>
      <c r="CI360" s="170">
        <f t="shared" si="463"/>
        <v>9999999999</v>
      </c>
      <c r="CJ360" s="171">
        <f t="shared" si="464"/>
        <v>9999999999</v>
      </c>
      <c r="CK360" s="172" t="str">
        <f t="shared" si="465"/>
        <v/>
      </c>
      <c r="CL360" s="173" t="str">
        <f t="shared" si="438"/>
        <v>x</v>
      </c>
      <c r="CN360" s="6" t="str">
        <f t="shared" si="466"/>
        <v/>
      </c>
      <c r="CO360" s="293" t="e">
        <f t="shared" ca="1" si="476"/>
        <v>#N/A</v>
      </c>
      <c r="CP360" s="6" t="e">
        <f t="shared" ca="1" si="467"/>
        <v>#N/A</v>
      </c>
      <c r="CQ360" s="61">
        <v>344</v>
      </c>
      <c r="CR360" s="6">
        <f t="shared" si="439"/>
        <v>0</v>
      </c>
      <c r="CS360" s="6">
        <f t="shared" si="440"/>
        <v>0</v>
      </c>
      <c r="CT360" s="56" t="str">
        <f t="shared" si="441"/>
        <v/>
      </c>
      <c r="CU360" s="76">
        <f t="shared" si="442"/>
        <v>0</v>
      </c>
      <c r="CV360" s="76">
        <f t="shared" si="443"/>
        <v>0</v>
      </c>
      <c r="CX360" s="6" t="str">
        <f t="shared" si="444"/>
        <v/>
      </c>
      <c r="CY360" s="6" t="str">
        <f t="shared" si="445"/>
        <v/>
      </c>
      <c r="CZ360" s="6" t="str">
        <f t="shared" si="446"/>
        <v/>
      </c>
      <c r="DG360" s="56" t="str">
        <f t="shared" si="447"/>
        <v/>
      </c>
      <c r="DH360" s="6">
        <f t="shared" si="448"/>
        <v>0</v>
      </c>
      <c r="DK360" s="6">
        <f t="shared" si="483"/>
        <v>0</v>
      </c>
      <c r="DL360" s="6" t="e">
        <f t="shared" si="484"/>
        <v>#N/A</v>
      </c>
      <c r="DN360" s="6" t="e">
        <f t="shared" si="482"/>
        <v>#N/A</v>
      </c>
      <c r="DP360" s="6" t="str">
        <f t="shared" si="449"/>
        <v/>
      </c>
      <c r="DQ360" s="293">
        <f t="shared" ca="1" si="478"/>
        <v>354</v>
      </c>
      <c r="DR360" s="6" t="str">
        <f t="shared" ca="1" si="468"/>
        <v>x</v>
      </c>
      <c r="DU360" s="293" t="e">
        <f t="shared" ca="1" si="469"/>
        <v>#N/A</v>
      </c>
      <c r="DV360" s="5"/>
      <c r="DW360" s="293" t="e">
        <f t="shared" ca="1" si="479"/>
        <v>#N/A</v>
      </c>
      <c r="DZ360" s="293" t="e">
        <f t="shared" ca="1" si="470"/>
        <v>#N/A</v>
      </c>
      <c r="EA360" s="293" t="e">
        <f t="shared" ca="1" si="471"/>
        <v>#N/A</v>
      </c>
      <c r="EB360" s="293" t="e">
        <f t="shared" ca="1" si="472"/>
        <v>#N/A</v>
      </c>
      <c r="EE360" s="6" t="str">
        <f t="shared" si="473"/>
        <v/>
      </c>
      <c r="EF360" s="293" t="e">
        <f t="shared" ca="1" si="474"/>
        <v>#N/A</v>
      </c>
      <c r="EG360" s="6" t="e">
        <f t="shared" ca="1" si="450"/>
        <v>#N/A</v>
      </c>
    </row>
    <row r="361" spans="3:137" x14ac:dyDescent="0.2">
      <c r="C361" s="75"/>
      <c r="D361" s="184" t="str">
        <f t="shared" si="413"/>
        <v/>
      </c>
      <c r="E361" s="649" t="str">
        <f t="shared" si="480"/>
        <v/>
      </c>
      <c r="F361" s="607" t="str">
        <f t="shared" si="412"/>
        <v>x</v>
      </c>
      <c r="G361" s="650"/>
      <c r="H361" s="651"/>
      <c r="I361" s="651"/>
      <c r="J361" s="651"/>
      <c r="K361" s="652"/>
      <c r="L361" s="889"/>
      <c r="M361" s="889"/>
      <c r="N361" s="653"/>
      <c r="O361" s="651"/>
      <c r="P361" s="651"/>
      <c r="Q361" s="654"/>
      <c r="R361" s="655"/>
      <c r="S361" s="607" t="str">
        <f t="shared" si="414"/>
        <v/>
      </c>
      <c r="T361" s="656" t="str">
        <f t="shared" si="415"/>
        <v/>
      </c>
      <c r="U361" s="656" t="str">
        <f t="shared" si="451"/>
        <v/>
      </c>
      <c r="V361" s="656" t="str">
        <f t="shared" si="416"/>
        <v/>
      </c>
      <c r="W361" s="719"/>
      <c r="X361" s="660"/>
      <c r="Y361" s="656" t="str">
        <f t="shared" si="481"/>
        <v/>
      </c>
      <c r="Z361" s="659"/>
      <c r="AA361" s="654"/>
      <c r="AB361" s="656" t="str">
        <f t="shared" si="417"/>
        <v/>
      </c>
      <c r="AC361" s="661" t="str">
        <f t="shared" si="452"/>
        <v/>
      </c>
      <c r="AE361" s="658" t="str">
        <f t="shared" si="418"/>
        <v/>
      </c>
      <c r="AF361" s="659"/>
      <c r="AT361" s="805" t="str">
        <f t="shared" si="477"/>
        <v/>
      </c>
      <c r="AU361" t="str">
        <f t="shared" si="453"/>
        <v/>
      </c>
      <c r="AV361" s="6" t="str">
        <f t="shared" si="419"/>
        <v/>
      </c>
      <c r="AW361" s="317" t="str">
        <f t="shared" si="420"/>
        <v/>
      </c>
      <c r="AX361" s="158" t="str">
        <f t="shared" si="421"/>
        <v/>
      </c>
      <c r="AY361" s="158" t="str">
        <f t="shared" si="422"/>
        <v/>
      </c>
      <c r="AZ361" s="309" t="str">
        <f t="shared" si="411"/>
        <v/>
      </c>
      <c r="BA361" s="318" t="str">
        <f t="shared" si="423"/>
        <v/>
      </c>
      <c r="BB361" s="473" t="str">
        <f t="shared" si="424"/>
        <v/>
      </c>
      <c r="BC361" s="80" t="str">
        <f t="shared" si="475"/>
        <v/>
      </c>
      <c r="BD361" s="56">
        <f t="shared" si="425"/>
        <v>1</v>
      </c>
      <c r="BF361" s="56" t="str">
        <f t="shared" si="426"/>
        <v/>
      </c>
      <c r="BG361" s="56" t="str">
        <f t="shared" si="427"/>
        <v/>
      </c>
      <c r="BH361" s="6" t="str">
        <f t="shared" si="428"/>
        <v/>
      </c>
      <c r="BK361" s="6" t="str">
        <f t="shared" si="429"/>
        <v/>
      </c>
      <c r="BL361" s="56">
        <f t="shared" si="454"/>
        <v>999999</v>
      </c>
      <c r="BM361" s="183">
        <f t="shared" si="455"/>
        <v>99999.000001805005</v>
      </c>
      <c r="BN361" s="61">
        <v>345</v>
      </c>
      <c r="BO361" s="6">
        <f t="shared" si="430"/>
        <v>999999</v>
      </c>
      <c r="BP361" s="6">
        <f t="shared" si="431"/>
        <v>999999</v>
      </c>
      <c r="BQ361" s="6" t="str">
        <f t="shared" si="456"/>
        <v>x</v>
      </c>
      <c r="BR361" s="206">
        <f t="shared" si="432"/>
        <v>99999.000001805005</v>
      </c>
      <c r="BS361" s="6">
        <f t="shared" si="433"/>
        <v>99999.000001805005</v>
      </c>
      <c r="BT361" s="6" t="str">
        <f t="shared" si="457"/>
        <v>x</v>
      </c>
      <c r="BU361" s="6" t="str">
        <f t="shared" si="434"/>
        <v/>
      </c>
      <c r="BW361" s="82">
        <f t="shared" si="458"/>
        <v>9999999999</v>
      </c>
      <c r="BX361" s="80" t="str">
        <f t="shared" si="435"/>
        <v>x</v>
      </c>
      <c r="BY361" s="80" t="str">
        <f t="shared" si="436"/>
        <v/>
      </c>
      <c r="BZ361" s="56" t="str">
        <f t="shared" si="459"/>
        <v/>
      </c>
      <c r="CA361" s="56" t="str">
        <f t="shared" si="460"/>
        <v/>
      </c>
      <c r="CB361" s="88">
        <f t="shared" si="461"/>
        <v>0</v>
      </c>
      <c r="CC361" s="56" t="str">
        <f t="shared" si="437"/>
        <v/>
      </c>
      <c r="CD361" s="56"/>
      <c r="CE361" s="56"/>
      <c r="CF361" s="56"/>
      <c r="CG361" s="56"/>
      <c r="CH361" s="169">
        <f t="shared" si="462"/>
        <v>9999999999</v>
      </c>
      <c r="CI361" s="170">
        <f t="shared" si="463"/>
        <v>9999999999</v>
      </c>
      <c r="CJ361" s="171">
        <f t="shared" si="464"/>
        <v>9999999999</v>
      </c>
      <c r="CK361" s="172" t="str">
        <f t="shared" si="465"/>
        <v/>
      </c>
      <c r="CL361" s="173" t="str">
        <f t="shared" si="438"/>
        <v>x</v>
      </c>
      <c r="CN361" s="6" t="str">
        <f t="shared" si="466"/>
        <v/>
      </c>
      <c r="CO361" s="293" t="e">
        <f t="shared" ca="1" si="476"/>
        <v>#N/A</v>
      </c>
      <c r="CP361" s="6" t="e">
        <f t="shared" ca="1" si="467"/>
        <v>#N/A</v>
      </c>
      <c r="CQ361" s="61">
        <v>345</v>
      </c>
      <c r="CR361" s="6">
        <f t="shared" si="439"/>
        <v>0</v>
      </c>
      <c r="CS361" s="6">
        <f t="shared" si="440"/>
        <v>0</v>
      </c>
      <c r="CT361" s="56" t="str">
        <f t="shared" si="441"/>
        <v/>
      </c>
      <c r="CU361" s="76">
        <f t="shared" si="442"/>
        <v>0</v>
      </c>
      <c r="CV361" s="76">
        <f t="shared" si="443"/>
        <v>0</v>
      </c>
      <c r="CX361" s="6" t="str">
        <f t="shared" si="444"/>
        <v/>
      </c>
      <c r="CY361" s="6" t="str">
        <f t="shared" si="445"/>
        <v/>
      </c>
      <c r="CZ361" s="6" t="str">
        <f t="shared" si="446"/>
        <v/>
      </c>
      <c r="DG361" s="56" t="str">
        <f t="shared" si="447"/>
        <v/>
      </c>
      <c r="DH361" s="6">
        <f t="shared" si="448"/>
        <v>0</v>
      </c>
      <c r="DK361" s="6">
        <f t="shared" si="483"/>
        <v>0</v>
      </c>
      <c r="DL361" s="6" t="e">
        <f t="shared" si="484"/>
        <v>#N/A</v>
      </c>
      <c r="DN361" s="6" t="e">
        <f t="shared" si="482"/>
        <v>#N/A</v>
      </c>
      <c r="DP361" s="6" t="str">
        <f t="shared" si="449"/>
        <v/>
      </c>
      <c r="DQ361" s="293">
        <f t="shared" ca="1" si="478"/>
        <v>355</v>
      </c>
      <c r="DR361" s="6" t="str">
        <f t="shared" ca="1" si="468"/>
        <v>x</v>
      </c>
      <c r="DU361" s="293" t="e">
        <f t="shared" ca="1" si="469"/>
        <v>#N/A</v>
      </c>
      <c r="DV361" s="5"/>
      <c r="DW361" s="293" t="e">
        <f t="shared" ca="1" si="479"/>
        <v>#N/A</v>
      </c>
      <c r="DZ361" s="293" t="e">
        <f t="shared" ca="1" si="470"/>
        <v>#N/A</v>
      </c>
      <c r="EA361" s="293" t="e">
        <f t="shared" ca="1" si="471"/>
        <v>#N/A</v>
      </c>
      <c r="EB361" s="293" t="e">
        <f t="shared" ca="1" si="472"/>
        <v>#N/A</v>
      </c>
      <c r="EE361" s="6" t="str">
        <f t="shared" si="473"/>
        <v/>
      </c>
      <c r="EF361" s="293" t="e">
        <f t="shared" ca="1" si="474"/>
        <v>#N/A</v>
      </c>
      <c r="EG361" s="6" t="e">
        <f t="shared" ca="1" si="450"/>
        <v>#N/A</v>
      </c>
    </row>
    <row r="362" spans="3:137" x14ac:dyDescent="0.2">
      <c r="C362" s="75"/>
      <c r="D362" s="184" t="str">
        <f t="shared" si="413"/>
        <v/>
      </c>
      <c r="E362" s="649" t="str">
        <f t="shared" si="480"/>
        <v/>
      </c>
      <c r="F362" s="607" t="str">
        <f t="shared" si="412"/>
        <v>x</v>
      </c>
      <c r="G362" s="650"/>
      <c r="H362" s="651"/>
      <c r="I362" s="651"/>
      <c r="J362" s="651"/>
      <c r="K362" s="652"/>
      <c r="L362" s="889"/>
      <c r="M362" s="889"/>
      <c r="N362" s="653"/>
      <c r="O362" s="651"/>
      <c r="P362" s="651"/>
      <c r="Q362" s="654"/>
      <c r="R362" s="655"/>
      <c r="S362" s="607" t="str">
        <f t="shared" si="414"/>
        <v/>
      </c>
      <c r="T362" s="656" t="str">
        <f t="shared" si="415"/>
        <v/>
      </c>
      <c r="U362" s="656" t="str">
        <f t="shared" si="451"/>
        <v/>
      </c>
      <c r="V362" s="656" t="str">
        <f t="shared" si="416"/>
        <v/>
      </c>
      <c r="W362" s="719"/>
      <c r="X362" s="660"/>
      <c r="Y362" s="656" t="str">
        <f t="shared" si="481"/>
        <v/>
      </c>
      <c r="Z362" s="659"/>
      <c r="AA362" s="654"/>
      <c r="AB362" s="656" t="str">
        <f t="shared" si="417"/>
        <v/>
      </c>
      <c r="AC362" s="661" t="str">
        <f t="shared" si="452"/>
        <v/>
      </c>
      <c r="AE362" s="658" t="str">
        <f t="shared" si="418"/>
        <v/>
      </c>
      <c r="AF362" s="659"/>
      <c r="AT362" s="805" t="str">
        <f t="shared" si="477"/>
        <v/>
      </c>
      <c r="AU362" t="str">
        <f t="shared" si="453"/>
        <v/>
      </c>
      <c r="AV362" s="6" t="str">
        <f t="shared" si="419"/>
        <v/>
      </c>
      <c r="AW362" s="317" t="str">
        <f t="shared" si="420"/>
        <v/>
      </c>
      <c r="AX362" s="158" t="str">
        <f t="shared" si="421"/>
        <v/>
      </c>
      <c r="AY362" s="158" t="str">
        <f t="shared" si="422"/>
        <v/>
      </c>
      <c r="AZ362" s="309" t="str">
        <f t="shared" si="411"/>
        <v/>
      </c>
      <c r="BA362" s="318" t="str">
        <f t="shared" si="423"/>
        <v/>
      </c>
      <c r="BB362" s="473" t="str">
        <f t="shared" si="424"/>
        <v/>
      </c>
      <c r="BC362" s="80" t="str">
        <f t="shared" si="475"/>
        <v/>
      </c>
      <c r="BD362" s="56">
        <f t="shared" si="425"/>
        <v>1</v>
      </c>
      <c r="BF362" s="56" t="str">
        <f t="shared" si="426"/>
        <v/>
      </c>
      <c r="BG362" s="56" t="str">
        <f t="shared" si="427"/>
        <v/>
      </c>
      <c r="BH362" s="6" t="str">
        <f t="shared" si="428"/>
        <v/>
      </c>
      <c r="BK362" s="6" t="str">
        <f t="shared" si="429"/>
        <v/>
      </c>
      <c r="BL362" s="56">
        <f t="shared" si="454"/>
        <v>999999</v>
      </c>
      <c r="BM362" s="183">
        <f t="shared" si="455"/>
        <v>99999.000001809996</v>
      </c>
      <c r="BN362" s="61">
        <v>346</v>
      </c>
      <c r="BO362" s="6">
        <f t="shared" si="430"/>
        <v>999999</v>
      </c>
      <c r="BP362" s="6">
        <f t="shared" si="431"/>
        <v>999999</v>
      </c>
      <c r="BQ362" s="6" t="str">
        <f t="shared" si="456"/>
        <v>x</v>
      </c>
      <c r="BR362" s="206">
        <f t="shared" si="432"/>
        <v>99999.000001809996</v>
      </c>
      <c r="BS362" s="6">
        <f t="shared" si="433"/>
        <v>99999.000001809996</v>
      </c>
      <c r="BT362" s="6" t="str">
        <f t="shared" si="457"/>
        <v>x</v>
      </c>
      <c r="BU362" s="6" t="str">
        <f t="shared" si="434"/>
        <v/>
      </c>
      <c r="BW362" s="82">
        <f t="shared" si="458"/>
        <v>9999999999</v>
      </c>
      <c r="BX362" s="80" t="str">
        <f t="shared" si="435"/>
        <v>x</v>
      </c>
      <c r="BY362" s="80" t="str">
        <f t="shared" si="436"/>
        <v/>
      </c>
      <c r="BZ362" s="56" t="str">
        <f t="shared" si="459"/>
        <v/>
      </c>
      <c r="CA362" s="56" t="str">
        <f t="shared" si="460"/>
        <v/>
      </c>
      <c r="CB362" s="88">
        <f t="shared" si="461"/>
        <v>0</v>
      </c>
      <c r="CC362" s="56" t="str">
        <f t="shared" si="437"/>
        <v/>
      </c>
      <c r="CD362" s="56"/>
      <c r="CE362" s="56"/>
      <c r="CF362" s="56"/>
      <c r="CG362" s="56"/>
      <c r="CH362" s="169">
        <f t="shared" si="462"/>
        <v>9999999999</v>
      </c>
      <c r="CI362" s="170">
        <f t="shared" si="463"/>
        <v>9999999999</v>
      </c>
      <c r="CJ362" s="171">
        <f t="shared" si="464"/>
        <v>9999999999</v>
      </c>
      <c r="CK362" s="172" t="str">
        <f t="shared" si="465"/>
        <v/>
      </c>
      <c r="CL362" s="173" t="str">
        <f t="shared" si="438"/>
        <v>x</v>
      </c>
      <c r="CN362" s="6" t="str">
        <f t="shared" si="466"/>
        <v/>
      </c>
      <c r="CO362" s="293" t="e">
        <f t="shared" ca="1" si="476"/>
        <v>#N/A</v>
      </c>
      <c r="CP362" s="6" t="e">
        <f t="shared" ca="1" si="467"/>
        <v>#N/A</v>
      </c>
      <c r="CQ362" s="61">
        <v>346</v>
      </c>
      <c r="CR362" s="6">
        <f t="shared" si="439"/>
        <v>0</v>
      </c>
      <c r="CS362" s="6">
        <f t="shared" si="440"/>
        <v>0</v>
      </c>
      <c r="CT362" s="56" t="str">
        <f t="shared" si="441"/>
        <v/>
      </c>
      <c r="CU362" s="76">
        <f t="shared" si="442"/>
        <v>0</v>
      </c>
      <c r="CV362" s="76">
        <f t="shared" si="443"/>
        <v>0</v>
      </c>
      <c r="CX362" s="6" t="str">
        <f t="shared" si="444"/>
        <v/>
      </c>
      <c r="CY362" s="6" t="str">
        <f t="shared" si="445"/>
        <v/>
      </c>
      <c r="CZ362" s="6" t="str">
        <f t="shared" si="446"/>
        <v/>
      </c>
      <c r="DG362" s="56" t="str">
        <f t="shared" si="447"/>
        <v/>
      </c>
      <c r="DH362" s="6">
        <f t="shared" si="448"/>
        <v>0</v>
      </c>
      <c r="DK362" s="6">
        <f t="shared" si="483"/>
        <v>0</v>
      </c>
      <c r="DL362" s="6" t="e">
        <f t="shared" si="484"/>
        <v>#N/A</v>
      </c>
      <c r="DN362" s="6" t="e">
        <f t="shared" si="482"/>
        <v>#N/A</v>
      </c>
      <c r="DP362" s="6" t="str">
        <f t="shared" si="449"/>
        <v/>
      </c>
      <c r="DQ362" s="293">
        <f t="shared" ca="1" si="478"/>
        <v>356</v>
      </c>
      <c r="DR362" s="6" t="str">
        <f t="shared" ca="1" si="468"/>
        <v>x</v>
      </c>
      <c r="DU362" s="293" t="e">
        <f t="shared" ca="1" si="469"/>
        <v>#N/A</v>
      </c>
      <c r="DV362" s="5"/>
      <c r="DW362" s="293" t="e">
        <f t="shared" ca="1" si="479"/>
        <v>#N/A</v>
      </c>
      <c r="DZ362" s="293" t="e">
        <f t="shared" ca="1" si="470"/>
        <v>#N/A</v>
      </c>
      <c r="EA362" s="293" t="e">
        <f t="shared" ca="1" si="471"/>
        <v>#N/A</v>
      </c>
      <c r="EB362" s="293" t="e">
        <f t="shared" ca="1" si="472"/>
        <v>#N/A</v>
      </c>
      <c r="EE362" s="6" t="str">
        <f t="shared" si="473"/>
        <v/>
      </c>
      <c r="EF362" s="293" t="e">
        <f t="shared" ca="1" si="474"/>
        <v>#N/A</v>
      </c>
      <c r="EG362" s="6" t="e">
        <f t="shared" ca="1" si="450"/>
        <v>#N/A</v>
      </c>
    </row>
    <row r="363" spans="3:137" x14ac:dyDescent="0.2">
      <c r="C363" s="75"/>
      <c r="D363" s="184" t="str">
        <f t="shared" si="413"/>
        <v/>
      </c>
      <c r="E363" s="649" t="str">
        <f t="shared" si="480"/>
        <v/>
      </c>
      <c r="F363" s="607" t="str">
        <f t="shared" si="412"/>
        <v>x</v>
      </c>
      <c r="G363" s="650"/>
      <c r="H363" s="651"/>
      <c r="I363" s="651"/>
      <c r="J363" s="651"/>
      <c r="K363" s="652"/>
      <c r="L363" s="889"/>
      <c r="M363" s="889"/>
      <c r="N363" s="653"/>
      <c r="O363" s="651"/>
      <c r="P363" s="651"/>
      <c r="Q363" s="654"/>
      <c r="R363" s="655"/>
      <c r="S363" s="607" t="str">
        <f t="shared" si="414"/>
        <v/>
      </c>
      <c r="T363" s="656" t="str">
        <f t="shared" si="415"/>
        <v/>
      </c>
      <c r="U363" s="656" t="str">
        <f t="shared" si="451"/>
        <v/>
      </c>
      <c r="V363" s="656" t="str">
        <f t="shared" si="416"/>
        <v/>
      </c>
      <c r="W363" s="719"/>
      <c r="X363" s="660"/>
      <c r="Y363" s="656" t="str">
        <f t="shared" si="481"/>
        <v/>
      </c>
      <c r="Z363" s="659"/>
      <c r="AA363" s="654"/>
      <c r="AB363" s="656" t="str">
        <f t="shared" si="417"/>
        <v/>
      </c>
      <c r="AC363" s="661" t="str">
        <f t="shared" si="452"/>
        <v/>
      </c>
      <c r="AE363" s="658" t="str">
        <f t="shared" si="418"/>
        <v/>
      </c>
      <c r="AF363" s="659"/>
      <c r="AT363" s="805" t="str">
        <f t="shared" si="477"/>
        <v/>
      </c>
      <c r="AU363" t="str">
        <f t="shared" si="453"/>
        <v/>
      </c>
      <c r="AV363" s="6" t="str">
        <f t="shared" si="419"/>
        <v/>
      </c>
      <c r="AW363" s="317" t="str">
        <f t="shared" si="420"/>
        <v/>
      </c>
      <c r="AX363" s="158" t="str">
        <f t="shared" si="421"/>
        <v/>
      </c>
      <c r="AY363" s="158" t="str">
        <f t="shared" si="422"/>
        <v/>
      </c>
      <c r="AZ363" s="309" t="str">
        <f t="shared" si="411"/>
        <v/>
      </c>
      <c r="BA363" s="318" t="str">
        <f t="shared" si="423"/>
        <v/>
      </c>
      <c r="BB363" s="473" t="str">
        <f t="shared" si="424"/>
        <v/>
      </c>
      <c r="BC363" s="80" t="str">
        <f t="shared" si="475"/>
        <v/>
      </c>
      <c r="BD363" s="56">
        <f t="shared" si="425"/>
        <v>1</v>
      </c>
      <c r="BF363" s="56" t="str">
        <f t="shared" si="426"/>
        <v/>
      </c>
      <c r="BG363" s="56" t="str">
        <f t="shared" si="427"/>
        <v/>
      </c>
      <c r="BH363" s="6" t="str">
        <f t="shared" si="428"/>
        <v/>
      </c>
      <c r="BK363" s="6" t="str">
        <f t="shared" si="429"/>
        <v/>
      </c>
      <c r="BL363" s="56">
        <f t="shared" si="454"/>
        <v>999999</v>
      </c>
      <c r="BM363" s="183">
        <f t="shared" si="455"/>
        <v>99999.000001815002</v>
      </c>
      <c r="BN363" s="61">
        <v>347</v>
      </c>
      <c r="BO363" s="6">
        <f t="shared" si="430"/>
        <v>999999</v>
      </c>
      <c r="BP363" s="6">
        <f t="shared" si="431"/>
        <v>999999</v>
      </c>
      <c r="BQ363" s="6" t="str">
        <f t="shared" si="456"/>
        <v>x</v>
      </c>
      <c r="BR363" s="206">
        <f t="shared" si="432"/>
        <v>99999.000001815002</v>
      </c>
      <c r="BS363" s="6">
        <f t="shared" si="433"/>
        <v>99999.000001815002</v>
      </c>
      <c r="BT363" s="6" t="str">
        <f t="shared" si="457"/>
        <v>x</v>
      </c>
      <c r="BU363" s="6" t="str">
        <f t="shared" si="434"/>
        <v/>
      </c>
      <c r="BW363" s="82">
        <f t="shared" si="458"/>
        <v>9999999999</v>
      </c>
      <c r="BX363" s="80" t="str">
        <f t="shared" si="435"/>
        <v>x</v>
      </c>
      <c r="BY363" s="80" t="str">
        <f t="shared" si="436"/>
        <v/>
      </c>
      <c r="BZ363" s="56" t="str">
        <f t="shared" si="459"/>
        <v/>
      </c>
      <c r="CA363" s="56" t="str">
        <f t="shared" si="460"/>
        <v/>
      </c>
      <c r="CB363" s="88">
        <f t="shared" si="461"/>
        <v>0</v>
      </c>
      <c r="CC363" s="56" t="str">
        <f t="shared" si="437"/>
        <v/>
      </c>
      <c r="CD363" s="56"/>
      <c r="CE363" s="56"/>
      <c r="CF363" s="56"/>
      <c r="CG363" s="56"/>
      <c r="CH363" s="169">
        <f t="shared" si="462"/>
        <v>9999999999</v>
      </c>
      <c r="CI363" s="170">
        <f t="shared" si="463"/>
        <v>9999999999</v>
      </c>
      <c r="CJ363" s="171">
        <f t="shared" si="464"/>
        <v>9999999999</v>
      </c>
      <c r="CK363" s="172" t="str">
        <f t="shared" si="465"/>
        <v/>
      </c>
      <c r="CL363" s="173" t="str">
        <f t="shared" si="438"/>
        <v>x</v>
      </c>
      <c r="CN363" s="6" t="str">
        <f t="shared" si="466"/>
        <v/>
      </c>
      <c r="CO363" s="293" t="e">
        <f t="shared" ca="1" si="476"/>
        <v>#N/A</v>
      </c>
      <c r="CP363" s="6" t="e">
        <f t="shared" ca="1" si="467"/>
        <v>#N/A</v>
      </c>
      <c r="CQ363" s="61">
        <v>347</v>
      </c>
      <c r="CR363" s="6">
        <f t="shared" si="439"/>
        <v>0</v>
      </c>
      <c r="CS363" s="6">
        <f t="shared" si="440"/>
        <v>0</v>
      </c>
      <c r="CT363" s="56" t="str">
        <f t="shared" si="441"/>
        <v/>
      </c>
      <c r="CU363" s="76">
        <f t="shared" si="442"/>
        <v>0</v>
      </c>
      <c r="CV363" s="76">
        <f t="shared" si="443"/>
        <v>0</v>
      </c>
      <c r="CX363" s="6" t="str">
        <f t="shared" si="444"/>
        <v/>
      </c>
      <c r="CY363" s="6" t="str">
        <f t="shared" si="445"/>
        <v/>
      </c>
      <c r="CZ363" s="6" t="str">
        <f t="shared" si="446"/>
        <v/>
      </c>
      <c r="DG363" s="56" t="str">
        <f t="shared" si="447"/>
        <v/>
      </c>
      <c r="DH363" s="6">
        <f t="shared" si="448"/>
        <v>0</v>
      </c>
      <c r="DK363" s="6">
        <f t="shared" si="483"/>
        <v>0</v>
      </c>
      <c r="DL363" s="6" t="e">
        <f t="shared" si="484"/>
        <v>#N/A</v>
      </c>
      <c r="DN363" s="6" t="e">
        <f t="shared" si="482"/>
        <v>#N/A</v>
      </c>
      <c r="DP363" s="6" t="str">
        <f t="shared" si="449"/>
        <v/>
      </c>
      <c r="DQ363" s="293">
        <f t="shared" ca="1" si="478"/>
        <v>357</v>
      </c>
      <c r="DR363" s="6" t="str">
        <f t="shared" ca="1" si="468"/>
        <v>x</v>
      </c>
      <c r="DU363" s="293" t="e">
        <f t="shared" ca="1" si="469"/>
        <v>#N/A</v>
      </c>
      <c r="DV363" s="5"/>
      <c r="DW363" s="293" t="e">
        <f t="shared" ca="1" si="479"/>
        <v>#N/A</v>
      </c>
      <c r="DZ363" s="293" t="e">
        <f t="shared" ca="1" si="470"/>
        <v>#N/A</v>
      </c>
      <c r="EA363" s="293" t="e">
        <f t="shared" ca="1" si="471"/>
        <v>#N/A</v>
      </c>
      <c r="EB363" s="293" t="e">
        <f t="shared" ca="1" si="472"/>
        <v>#N/A</v>
      </c>
      <c r="EE363" s="6" t="str">
        <f t="shared" si="473"/>
        <v/>
      </c>
      <c r="EF363" s="293" t="e">
        <f t="shared" ca="1" si="474"/>
        <v>#N/A</v>
      </c>
      <c r="EG363" s="6" t="e">
        <f t="shared" ca="1" si="450"/>
        <v>#N/A</v>
      </c>
    </row>
    <row r="364" spans="3:137" x14ac:dyDescent="0.2">
      <c r="C364" s="75"/>
      <c r="D364" s="184" t="str">
        <f t="shared" si="413"/>
        <v/>
      </c>
      <c r="E364" s="649" t="str">
        <f t="shared" si="480"/>
        <v/>
      </c>
      <c r="F364" s="607" t="str">
        <f t="shared" si="412"/>
        <v>x</v>
      </c>
      <c r="G364" s="650"/>
      <c r="H364" s="651"/>
      <c r="I364" s="651"/>
      <c r="J364" s="651"/>
      <c r="K364" s="652"/>
      <c r="L364" s="889"/>
      <c r="M364" s="889"/>
      <c r="N364" s="653"/>
      <c r="O364" s="651"/>
      <c r="P364" s="651"/>
      <c r="Q364" s="654"/>
      <c r="R364" s="655"/>
      <c r="S364" s="607" t="str">
        <f t="shared" si="414"/>
        <v/>
      </c>
      <c r="T364" s="656" t="str">
        <f t="shared" si="415"/>
        <v/>
      </c>
      <c r="U364" s="656" t="str">
        <f t="shared" si="451"/>
        <v/>
      </c>
      <c r="V364" s="656" t="str">
        <f t="shared" si="416"/>
        <v/>
      </c>
      <c r="W364" s="719"/>
      <c r="X364" s="660"/>
      <c r="Y364" s="656" t="str">
        <f t="shared" si="481"/>
        <v/>
      </c>
      <c r="Z364" s="659"/>
      <c r="AA364" s="654"/>
      <c r="AB364" s="656" t="str">
        <f t="shared" si="417"/>
        <v/>
      </c>
      <c r="AC364" s="661" t="str">
        <f t="shared" si="452"/>
        <v/>
      </c>
      <c r="AE364" s="658" t="str">
        <f t="shared" si="418"/>
        <v/>
      </c>
      <c r="AF364" s="659"/>
      <c r="AT364" s="805" t="str">
        <f t="shared" si="477"/>
        <v/>
      </c>
      <c r="AU364" t="str">
        <f t="shared" si="453"/>
        <v/>
      </c>
      <c r="AV364" s="6" t="str">
        <f t="shared" si="419"/>
        <v/>
      </c>
      <c r="AW364" s="317" t="str">
        <f t="shared" si="420"/>
        <v/>
      </c>
      <c r="AX364" s="158" t="str">
        <f t="shared" si="421"/>
        <v/>
      </c>
      <c r="AY364" s="158" t="str">
        <f t="shared" si="422"/>
        <v/>
      </c>
      <c r="AZ364" s="309" t="str">
        <f t="shared" si="411"/>
        <v/>
      </c>
      <c r="BA364" s="318" t="str">
        <f t="shared" si="423"/>
        <v/>
      </c>
      <c r="BB364" s="473" t="str">
        <f t="shared" si="424"/>
        <v/>
      </c>
      <c r="BC364" s="80" t="str">
        <f t="shared" si="475"/>
        <v/>
      </c>
      <c r="BD364" s="56">
        <f t="shared" si="425"/>
        <v>1</v>
      </c>
      <c r="BF364" s="56" t="str">
        <f t="shared" si="426"/>
        <v/>
      </c>
      <c r="BG364" s="56" t="str">
        <f t="shared" si="427"/>
        <v/>
      </c>
      <c r="BH364" s="6" t="str">
        <f t="shared" si="428"/>
        <v/>
      </c>
      <c r="BK364" s="6" t="str">
        <f t="shared" si="429"/>
        <v/>
      </c>
      <c r="BL364" s="56">
        <f t="shared" si="454"/>
        <v>999999</v>
      </c>
      <c r="BM364" s="183">
        <f t="shared" si="455"/>
        <v>99999.000001819993</v>
      </c>
      <c r="BN364" s="61">
        <v>348</v>
      </c>
      <c r="BO364" s="6">
        <f t="shared" si="430"/>
        <v>999999</v>
      </c>
      <c r="BP364" s="6">
        <f t="shared" si="431"/>
        <v>999999</v>
      </c>
      <c r="BQ364" s="6" t="str">
        <f t="shared" si="456"/>
        <v>x</v>
      </c>
      <c r="BR364" s="206">
        <f t="shared" si="432"/>
        <v>99999.000001819993</v>
      </c>
      <c r="BS364" s="6">
        <f t="shared" si="433"/>
        <v>99999.000001819993</v>
      </c>
      <c r="BT364" s="6" t="str">
        <f t="shared" si="457"/>
        <v>x</v>
      </c>
      <c r="BU364" s="6" t="str">
        <f t="shared" si="434"/>
        <v/>
      </c>
      <c r="BW364" s="82">
        <f t="shared" si="458"/>
        <v>9999999999</v>
      </c>
      <c r="BX364" s="80" t="str">
        <f t="shared" si="435"/>
        <v>x</v>
      </c>
      <c r="BY364" s="80" t="str">
        <f t="shared" si="436"/>
        <v/>
      </c>
      <c r="BZ364" s="56" t="str">
        <f t="shared" si="459"/>
        <v/>
      </c>
      <c r="CA364" s="56" t="str">
        <f t="shared" si="460"/>
        <v/>
      </c>
      <c r="CB364" s="88">
        <f t="shared" si="461"/>
        <v>0</v>
      </c>
      <c r="CC364" s="56" t="str">
        <f t="shared" si="437"/>
        <v/>
      </c>
      <c r="CD364" s="56"/>
      <c r="CE364" s="56"/>
      <c r="CF364" s="56"/>
      <c r="CG364" s="56"/>
      <c r="CH364" s="169">
        <f t="shared" si="462"/>
        <v>9999999999</v>
      </c>
      <c r="CI364" s="170">
        <f t="shared" si="463"/>
        <v>9999999999</v>
      </c>
      <c r="CJ364" s="171">
        <f t="shared" si="464"/>
        <v>9999999999</v>
      </c>
      <c r="CK364" s="172" t="str">
        <f t="shared" si="465"/>
        <v/>
      </c>
      <c r="CL364" s="173" t="str">
        <f t="shared" si="438"/>
        <v>x</v>
      </c>
      <c r="CN364" s="6" t="str">
        <f t="shared" si="466"/>
        <v/>
      </c>
      <c r="CO364" s="293" t="e">
        <f t="shared" ca="1" si="476"/>
        <v>#N/A</v>
      </c>
      <c r="CP364" s="6" t="e">
        <f t="shared" ca="1" si="467"/>
        <v>#N/A</v>
      </c>
      <c r="CQ364" s="61">
        <v>348</v>
      </c>
      <c r="CR364" s="6">
        <f t="shared" si="439"/>
        <v>0</v>
      </c>
      <c r="CS364" s="6">
        <f t="shared" si="440"/>
        <v>0</v>
      </c>
      <c r="CT364" s="56" t="str">
        <f t="shared" si="441"/>
        <v/>
      </c>
      <c r="CU364" s="76">
        <f t="shared" si="442"/>
        <v>0</v>
      </c>
      <c r="CV364" s="76">
        <f t="shared" si="443"/>
        <v>0</v>
      </c>
      <c r="CX364" s="6" t="str">
        <f t="shared" si="444"/>
        <v/>
      </c>
      <c r="CY364" s="6" t="str">
        <f t="shared" si="445"/>
        <v/>
      </c>
      <c r="CZ364" s="6" t="str">
        <f t="shared" si="446"/>
        <v/>
      </c>
      <c r="DG364" s="56" t="str">
        <f t="shared" si="447"/>
        <v/>
      </c>
      <c r="DH364" s="6">
        <f t="shared" si="448"/>
        <v>0</v>
      </c>
      <c r="DK364" s="6">
        <f t="shared" si="483"/>
        <v>0</v>
      </c>
      <c r="DL364" s="6" t="e">
        <f t="shared" si="484"/>
        <v>#N/A</v>
      </c>
      <c r="DN364" s="6" t="e">
        <f t="shared" si="482"/>
        <v>#N/A</v>
      </c>
      <c r="DP364" s="6" t="str">
        <f t="shared" si="449"/>
        <v/>
      </c>
      <c r="DQ364" s="293">
        <f t="shared" ca="1" si="478"/>
        <v>358</v>
      </c>
      <c r="DR364" s="6" t="str">
        <f t="shared" ca="1" si="468"/>
        <v>x</v>
      </c>
      <c r="DU364" s="293" t="e">
        <f t="shared" ca="1" si="469"/>
        <v>#N/A</v>
      </c>
      <c r="DV364" s="5"/>
      <c r="DW364" s="293" t="e">
        <f t="shared" ca="1" si="479"/>
        <v>#N/A</v>
      </c>
      <c r="DZ364" s="293" t="e">
        <f t="shared" ca="1" si="470"/>
        <v>#N/A</v>
      </c>
      <c r="EA364" s="293" t="e">
        <f t="shared" ca="1" si="471"/>
        <v>#N/A</v>
      </c>
      <c r="EB364" s="293" t="e">
        <f t="shared" ca="1" si="472"/>
        <v>#N/A</v>
      </c>
      <c r="EE364" s="6" t="str">
        <f t="shared" si="473"/>
        <v/>
      </c>
      <c r="EF364" s="293" t="e">
        <f t="shared" ca="1" si="474"/>
        <v>#N/A</v>
      </c>
      <c r="EG364" s="6" t="e">
        <f t="shared" ca="1" si="450"/>
        <v>#N/A</v>
      </c>
    </row>
    <row r="365" spans="3:137" x14ac:dyDescent="0.2">
      <c r="C365" s="75"/>
      <c r="D365" s="184" t="str">
        <f t="shared" si="413"/>
        <v/>
      </c>
      <c r="E365" s="649" t="str">
        <f t="shared" si="480"/>
        <v/>
      </c>
      <c r="F365" s="607" t="str">
        <f t="shared" si="412"/>
        <v>x</v>
      </c>
      <c r="G365" s="650"/>
      <c r="H365" s="651"/>
      <c r="I365" s="651"/>
      <c r="J365" s="651"/>
      <c r="K365" s="652"/>
      <c r="L365" s="889"/>
      <c r="M365" s="889"/>
      <c r="N365" s="653"/>
      <c r="O365" s="651"/>
      <c r="P365" s="651"/>
      <c r="Q365" s="654"/>
      <c r="R365" s="655"/>
      <c r="S365" s="607" t="str">
        <f t="shared" si="414"/>
        <v/>
      </c>
      <c r="T365" s="656" t="str">
        <f t="shared" si="415"/>
        <v/>
      </c>
      <c r="U365" s="656" t="str">
        <f t="shared" si="451"/>
        <v/>
      </c>
      <c r="V365" s="656" t="str">
        <f t="shared" si="416"/>
        <v/>
      </c>
      <c r="W365" s="719"/>
      <c r="X365" s="660"/>
      <c r="Y365" s="656" t="str">
        <f t="shared" si="481"/>
        <v/>
      </c>
      <c r="Z365" s="659"/>
      <c r="AA365" s="654"/>
      <c r="AB365" s="656" t="str">
        <f t="shared" si="417"/>
        <v/>
      </c>
      <c r="AC365" s="661" t="str">
        <f t="shared" si="452"/>
        <v/>
      </c>
      <c r="AE365" s="658" t="str">
        <f t="shared" si="418"/>
        <v/>
      </c>
      <c r="AF365" s="659"/>
      <c r="AT365" s="805" t="str">
        <f t="shared" si="477"/>
        <v/>
      </c>
      <c r="AU365" t="str">
        <f t="shared" si="453"/>
        <v/>
      </c>
      <c r="AV365" s="6" t="str">
        <f t="shared" si="419"/>
        <v/>
      </c>
      <c r="AW365" s="317" t="str">
        <f t="shared" si="420"/>
        <v/>
      </c>
      <c r="AX365" s="158" t="str">
        <f t="shared" si="421"/>
        <v/>
      </c>
      <c r="AY365" s="158" t="str">
        <f t="shared" si="422"/>
        <v/>
      </c>
      <c r="AZ365" s="309" t="str">
        <f t="shared" si="411"/>
        <v/>
      </c>
      <c r="BA365" s="318" t="str">
        <f t="shared" si="423"/>
        <v/>
      </c>
      <c r="BB365" s="473" t="str">
        <f t="shared" si="424"/>
        <v/>
      </c>
      <c r="BC365" s="80" t="str">
        <f t="shared" si="475"/>
        <v/>
      </c>
      <c r="BD365" s="56">
        <f t="shared" si="425"/>
        <v>1</v>
      </c>
      <c r="BF365" s="56" t="str">
        <f t="shared" si="426"/>
        <v/>
      </c>
      <c r="BG365" s="56" t="str">
        <f t="shared" si="427"/>
        <v/>
      </c>
      <c r="BH365" s="6" t="str">
        <f t="shared" si="428"/>
        <v/>
      </c>
      <c r="BK365" s="6" t="str">
        <f t="shared" si="429"/>
        <v/>
      </c>
      <c r="BL365" s="56">
        <f t="shared" si="454"/>
        <v>999999</v>
      </c>
      <c r="BM365" s="183">
        <f t="shared" si="455"/>
        <v>99999.000001824999</v>
      </c>
      <c r="BN365" s="61">
        <v>349</v>
      </c>
      <c r="BO365" s="6">
        <f t="shared" si="430"/>
        <v>999999</v>
      </c>
      <c r="BP365" s="6">
        <f t="shared" si="431"/>
        <v>999999</v>
      </c>
      <c r="BQ365" s="6" t="str">
        <f t="shared" si="456"/>
        <v>x</v>
      </c>
      <c r="BR365" s="206">
        <f t="shared" si="432"/>
        <v>99999.000001824999</v>
      </c>
      <c r="BS365" s="6">
        <f t="shared" si="433"/>
        <v>99999.000001824999</v>
      </c>
      <c r="BT365" s="6" t="str">
        <f t="shared" si="457"/>
        <v>x</v>
      </c>
      <c r="BU365" s="6" t="str">
        <f t="shared" si="434"/>
        <v/>
      </c>
      <c r="BW365" s="82">
        <f t="shared" si="458"/>
        <v>9999999999</v>
      </c>
      <c r="BX365" s="80" t="str">
        <f t="shared" si="435"/>
        <v>x</v>
      </c>
      <c r="BY365" s="80" t="str">
        <f t="shared" si="436"/>
        <v/>
      </c>
      <c r="BZ365" s="56" t="str">
        <f t="shared" si="459"/>
        <v/>
      </c>
      <c r="CA365" s="56" t="str">
        <f t="shared" si="460"/>
        <v/>
      </c>
      <c r="CB365" s="88">
        <f t="shared" si="461"/>
        <v>0</v>
      </c>
      <c r="CC365" s="56" t="str">
        <f t="shared" si="437"/>
        <v/>
      </c>
      <c r="CD365" s="56"/>
      <c r="CE365" s="56"/>
      <c r="CF365" s="56"/>
      <c r="CG365" s="56"/>
      <c r="CH365" s="169">
        <f t="shared" si="462"/>
        <v>9999999999</v>
      </c>
      <c r="CI365" s="170">
        <f t="shared" si="463"/>
        <v>9999999999</v>
      </c>
      <c r="CJ365" s="171">
        <f t="shared" si="464"/>
        <v>9999999999</v>
      </c>
      <c r="CK365" s="172" t="str">
        <f t="shared" si="465"/>
        <v/>
      </c>
      <c r="CL365" s="173" t="str">
        <f t="shared" si="438"/>
        <v>x</v>
      </c>
      <c r="CN365" s="6" t="str">
        <f t="shared" si="466"/>
        <v/>
      </c>
      <c r="CO365" s="293" t="e">
        <f t="shared" ca="1" si="476"/>
        <v>#N/A</v>
      </c>
      <c r="CP365" s="6" t="e">
        <f t="shared" ca="1" si="467"/>
        <v>#N/A</v>
      </c>
      <c r="CQ365" s="61">
        <v>349</v>
      </c>
      <c r="CR365" s="6">
        <f t="shared" si="439"/>
        <v>0</v>
      </c>
      <c r="CS365" s="6">
        <f t="shared" si="440"/>
        <v>0</v>
      </c>
      <c r="CT365" s="56" t="str">
        <f t="shared" si="441"/>
        <v/>
      </c>
      <c r="CU365" s="76">
        <f t="shared" si="442"/>
        <v>0</v>
      </c>
      <c r="CV365" s="76">
        <f t="shared" si="443"/>
        <v>0</v>
      </c>
      <c r="CX365" s="6" t="str">
        <f t="shared" si="444"/>
        <v/>
      </c>
      <c r="CY365" s="6" t="str">
        <f t="shared" si="445"/>
        <v/>
      </c>
      <c r="CZ365" s="6" t="str">
        <f t="shared" si="446"/>
        <v/>
      </c>
      <c r="DG365" s="56" t="str">
        <f t="shared" si="447"/>
        <v/>
      </c>
      <c r="DH365" s="6">
        <f t="shared" si="448"/>
        <v>0</v>
      </c>
      <c r="DK365" s="6">
        <f t="shared" si="483"/>
        <v>0</v>
      </c>
      <c r="DL365" s="6" t="e">
        <f t="shared" si="484"/>
        <v>#N/A</v>
      </c>
      <c r="DN365" s="6" t="e">
        <f t="shared" si="482"/>
        <v>#N/A</v>
      </c>
      <c r="DP365" s="6" t="str">
        <f t="shared" si="449"/>
        <v/>
      </c>
      <c r="DQ365" s="293">
        <f t="shared" ca="1" si="478"/>
        <v>359</v>
      </c>
      <c r="DR365" s="6" t="str">
        <f t="shared" ca="1" si="468"/>
        <v>x</v>
      </c>
      <c r="DU365" s="293" t="e">
        <f t="shared" ca="1" si="469"/>
        <v>#N/A</v>
      </c>
      <c r="DV365" s="5"/>
      <c r="DW365" s="293" t="e">
        <f t="shared" ca="1" si="479"/>
        <v>#N/A</v>
      </c>
      <c r="DZ365" s="293" t="e">
        <f t="shared" ca="1" si="470"/>
        <v>#N/A</v>
      </c>
      <c r="EA365" s="293" t="e">
        <f t="shared" ca="1" si="471"/>
        <v>#N/A</v>
      </c>
      <c r="EB365" s="293" t="e">
        <f t="shared" ca="1" si="472"/>
        <v>#N/A</v>
      </c>
      <c r="EE365" s="6" t="str">
        <f t="shared" si="473"/>
        <v/>
      </c>
      <c r="EF365" s="293" t="e">
        <f t="shared" ca="1" si="474"/>
        <v>#N/A</v>
      </c>
      <c r="EG365" s="6" t="e">
        <f t="shared" ca="1" si="450"/>
        <v>#N/A</v>
      </c>
    </row>
    <row r="366" spans="3:137" x14ac:dyDescent="0.2">
      <c r="C366" s="75"/>
      <c r="D366" s="184" t="str">
        <f t="shared" si="413"/>
        <v/>
      </c>
      <c r="E366" s="649" t="str">
        <f t="shared" si="480"/>
        <v/>
      </c>
      <c r="F366" s="607" t="str">
        <f t="shared" si="412"/>
        <v>x</v>
      </c>
      <c r="G366" s="650"/>
      <c r="H366" s="651"/>
      <c r="I366" s="651"/>
      <c r="J366" s="651"/>
      <c r="K366" s="652"/>
      <c r="L366" s="889"/>
      <c r="M366" s="889"/>
      <c r="N366" s="653"/>
      <c r="O366" s="651"/>
      <c r="P366" s="651"/>
      <c r="Q366" s="654"/>
      <c r="R366" s="655"/>
      <c r="S366" s="607" t="str">
        <f t="shared" si="414"/>
        <v/>
      </c>
      <c r="T366" s="656" t="str">
        <f t="shared" si="415"/>
        <v/>
      </c>
      <c r="U366" s="656" t="str">
        <f t="shared" si="451"/>
        <v/>
      </c>
      <c r="V366" s="656" t="str">
        <f t="shared" si="416"/>
        <v/>
      </c>
      <c r="W366" s="719"/>
      <c r="X366" s="660"/>
      <c r="Y366" s="656" t="str">
        <f t="shared" si="481"/>
        <v/>
      </c>
      <c r="Z366" s="659"/>
      <c r="AA366" s="654"/>
      <c r="AB366" s="656" t="str">
        <f t="shared" si="417"/>
        <v/>
      </c>
      <c r="AC366" s="661" t="str">
        <f t="shared" si="452"/>
        <v/>
      </c>
      <c r="AE366" s="658" t="str">
        <f t="shared" si="418"/>
        <v/>
      </c>
      <c r="AF366" s="659"/>
      <c r="AT366" s="805" t="str">
        <f t="shared" si="477"/>
        <v/>
      </c>
      <c r="AU366" t="str">
        <f t="shared" si="453"/>
        <v/>
      </c>
      <c r="AV366" s="6" t="str">
        <f t="shared" si="419"/>
        <v/>
      </c>
      <c r="AW366" s="317" t="str">
        <f t="shared" si="420"/>
        <v/>
      </c>
      <c r="AX366" s="158" t="str">
        <f t="shared" si="421"/>
        <v/>
      </c>
      <c r="AY366" s="158" t="str">
        <f t="shared" si="422"/>
        <v/>
      </c>
      <c r="AZ366" s="309" t="str">
        <f t="shared" si="411"/>
        <v/>
      </c>
      <c r="BA366" s="318" t="str">
        <f t="shared" si="423"/>
        <v/>
      </c>
      <c r="BB366" s="473" t="str">
        <f t="shared" si="424"/>
        <v/>
      </c>
      <c r="BC366" s="80" t="str">
        <f t="shared" si="475"/>
        <v/>
      </c>
      <c r="BD366" s="56">
        <f t="shared" si="425"/>
        <v>1</v>
      </c>
      <c r="BF366" s="56" t="str">
        <f t="shared" si="426"/>
        <v/>
      </c>
      <c r="BG366" s="56" t="str">
        <f t="shared" si="427"/>
        <v/>
      </c>
      <c r="BH366" s="6" t="str">
        <f t="shared" si="428"/>
        <v/>
      </c>
      <c r="BK366" s="6" t="str">
        <f t="shared" si="429"/>
        <v/>
      </c>
      <c r="BL366" s="56">
        <f t="shared" si="454"/>
        <v>999999</v>
      </c>
      <c r="BM366" s="183">
        <f t="shared" si="455"/>
        <v>99999.000001830005</v>
      </c>
      <c r="BN366" s="61">
        <v>350</v>
      </c>
      <c r="BO366" s="6">
        <f t="shared" si="430"/>
        <v>999999</v>
      </c>
      <c r="BP366" s="6">
        <f t="shared" si="431"/>
        <v>999999</v>
      </c>
      <c r="BQ366" s="6" t="str">
        <f t="shared" si="456"/>
        <v>x</v>
      </c>
      <c r="BR366" s="206">
        <f t="shared" si="432"/>
        <v>99999.000001830005</v>
      </c>
      <c r="BS366" s="6">
        <f t="shared" si="433"/>
        <v>99999.000001830005</v>
      </c>
      <c r="BT366" s="6" t="str">
        <f t="shared" si="457"/>
        <v>x</v>
      </c>
      <c r="BU366" s="6" t="str">
        <f t="shared" si="434"/>
        <v/>
      </c>
      <c r="BW366" s="82">
        <f t="shared" si="458"/>
        <v>9999999999</v>
      </c>
      <c r="BX366" s="80" t="str">
        <f t="shared" si="435"/>
        <v>x</v>
      </c>
      <c r="BY366" s="80" t="str">
        <f t="shared" si="436"/>
        <v/>
      </c>
      <c r="BZ366" s="56" t="str">
        <f t="shared" si="459"/>
        <v/>
      </c>
      <c r="CA366" s="56" t="str">
        <f t="shared" si="460"/>
        <v/>
      </c>
      <c r="CB366" s="88">
        <f t="shared" si="461"/>
        <v>0</v>
      </c>
      <c r="CC366" s="56" t="str">
        <f t="shared" si="437"/>
        <v/>
      </c>
      <c r="CD366" s="56"/>
      <c r="CE366" s="56"/>
      <c r="CF366" s="56"/>
      <c r="CG366" s="56"/>
      <c r="CH366" s="169">
        <f t="shared" si="462"/>
        <v>9999999999</v>
      </c>
      <c r="CI366" s="170">
        <f t="shared" si="463"/>
        <v>9999999999</v>
      </c>
      <c r="CJ366" s="171">
        <f t="shared" si="464"/>
        <v>9999999999</v>
      </c>
      <c r="CK366" s="172" t="str">
        <f t="shared" si="465"/>
        <v/>
      </c>
      <c r="CL366" s="173" t="str">
        <f t="shared" si="438"/>
        <v>x</v>
      </c>
      <c r="CN366" s="6" t="str">
        <f t="shared" si="466"/>
        <v/>
      </c>
      <c r="CO366" s="293" t="e">
        <f t="shared" ca="1" si="476"/>
        <v>#N/A</v>
      </c>
      <c r="CP366" s="6" t="e">
        <f t="shared" ca="1" si="467"/>
        <v>#N/A</v>
      </c>
      <c r="CQ366" s="61">
        <v>350</v>
      </c>
      <c r="CR366" s="6">
        <f t="shared" si="439"/>
        <v>0</v>
      </c>
      <c r="CS366" s="6">
        <f t="shared" si="440"/>
        <v>0</v>
      </c>
      <c r="CT366" s="56" t="str">
        <f t="shared" si="441"/>
        <v/>
      </c>
      <c r="CU366" s="76">
        <f t="shared" si="442"/>
        <v>0</v>
      </c>
      <c r="CV366" s="76">
        <f t="shared" si="443"/>
        <v>0</v>
      </c>
      <c r="CX366" s="6" t="str">
        <f t="shared" si="444"/>
        <v/>
      </c>
      <c r="CY366" s="6" t="str">
        <f t="shared" si="445"/>
        <v/>
      </c>
      <c r="CZ366" s="6" t="str">
        <f t="shared" si="446"/>
        <v/>
      </c>
      <c r="DG366" s="56" t="str">
        <f t="shared" si="447"/>
        <v/>
      </c>
      <c r="DH366" s="6">
        <f t="shared" si="448"/>
        <v>0</v>
      </c>
      <c r="DK366" s="6">
        <f t="shared" si="483"/>
        <v>0</v>
      </c>
      <c r="DL366" s="6" t="e">
        <f t="shared" si="484"/>
        <v>#N/A</v>
      </c>
      <c r="DN366" s="6" t="e">
        <f t="shared" si="482"/>
        <v>#N/A</v>
      </c>
      <c r="DP366" s="6" t="str">
        <f t="shared" si="449"/>
        <v/>
      </c>
      <c r="DQ366" s="293">
        <f t="shared" ca="1" si="478"/>
        <v>360</v>
      </c>
      <c r="DR366" s="6" t="str">
        <f t="shared" ca="1" si="468"/>
        <v>x</v>
      </c>
      <c r="DU366" s="293" t="e">
        <f t="shared" ca="1" si="469"/>
        <v>#N/A</v>
      </c>
      <c r="DV366" s="5"/>
      <c r="DW366" s="293" t="e">
        <f t="shared" ca="1" si="479"/>
        <v>#N/A</v>
      </c>
      <c r="DZ366" s="293" t="e">
        <f t="shared" ca="1" si="470"/>
        <v>#N/A</v>
      </c>
      <c r="EA366" s="293" t="e">
        <f t="shared" ca="1" si="471"/>
        <v>#N/A</v>
      </c>
      <c r="EB366" s="293" t="e">
        <f t="shared" ca="1" si="472"/>
        <v>#N/A</v>
      </c>
      <c r="EE366" s="6" t="str">
        <f t="shared" si="473"/>
        <v/>
      </c>
      <c r="EF366" s="293" t="e">
        <f t="shared" ca="1" si="474"/>
        <v>#N/A</v>
      </c>
      <c r="EG366" s="6" t="e">
        <f t="shared" ca="1" si="450"/>
        <v>#N/A</v>
      </c>
    </row>
    <row r="367" spans="3:137" x14ac:dyDescent="0.2">
      <c r="C367" s="75"/>
      <c r="D367" s="184" t="str">
        <f t="shared" si="413"/>
        <v/>
      </c>
      <c r="E367" s="649" t="str">
        <f t="shared" si="480"/>
        <v/>
      </c>
      <c r="F367" s="607" t="str">
        <f t="shared" si="412"/>
        <v>x</v>
      </c>
      <c r="G367" s="650"/>
      <c r="H367" s="651"/>
      <c r="I367" s="651"/>
      <c r="J367" s="651"/>
      <c r="K367" s="652"/>
      <c r="L367" s="889"/>
      <c r="M367" s="889"/>
      <c r="N367" s="653"/>
      <c r="O367" s="651"/>
      <c r="P367" s="651"/>
      <c r="Q367" s="654"/>
      <c r="R367" s="655"/>
      <c r="S367" s="607" t="str">
        <f t="shared" si="414"/>
        <v/>
      </c>
      <c r="T367" s="656" t="str">
        <f t="shared" si="415"/>
        <v/>
      </c>
      <c r="U367" s="656" t="str">
        <f t="shared" si="451"/>
        <v/>
      </c>
      <c r="V367" s="656" t="str">
        <f t="shared" si="416"/>
        <v/>
      </c>
      <c r="W367" s="719"/>
      <c r="X367" s="660"/>
      <c r="Y367" s="656" t="str">
        <f t="shared" si="481"/>
        <v/>
      </c>
      <c r="Z367" s="659"/>
      <c r="AA367" s="654"/>
      <c r="AB367" s="656" t="str">
        <f t="shared" si="417"/>
        <v/>
      </c>
      <c r="AC367" s="661" t="str">
        <f t="shared" si="452"/>
        <v/>
      </c>
      <c r="AE367" s="658" t="str">
        <f t="shared" si="418"/>
        <v/>
      </c>
      <c r="AF367" s="659"/>
      <c r="AT367" s="805" t="str">
        <f t="shared" si="477"/>
        <v/>
      </c>
      <c r="AU367" t="str">
        <f t="shared" si="453"/>
        <v/>
      </c>
      <c r="AV367" s="6" t="str">
        <f t="shared" si="419"/>
        <v/>
      </c>
      <c r="AW367" s="317" t="str">
        <f t="shared" si="420"/>
        <v/>
      </c>
      <c r="AX367" s="158" t="str">
        <f t="shared" si="421"/>
        <v/>
      </c>
      <c r="AY367" s="158" t="str">
        <f t="shared" si="422"/>
        <v/>
      </c>
      <c r="AZ367" s="309" t="str">
        <f t="shared" si="411"/>
        <v/>
      </c>
      <c r="BA367" s="318" t="str">
        <f t="shared" si="423"/>
        <v/>
      </c>
      <c r="BB367" s="473" t="str">
        <f t="shared" si="424"/>
        <v/>
      </c>
      <c r="BC367" s="80" t="str">
        <f t="shared" si="475"/>
        <v/>
      </c>
      <c r="BD367" s="56">
        <f t="shared" si="425"/>
        <v>1</v>
      </c>
      <c r="BF367" s="56" t="str">
        <f t="shared" si="426"/>
        <v/>
      </c>
      <c r="BG367" s="56" t="str">
        <f t="shared" si="427"/>
        <v/>
      </c>
      <c r="BH367" s="6" t="str">
        <f t="shared" si="428"/>
        <v/>
      </c>
      <c r="BK367" s="6" t="str">
        <f t="shared" si="429"/>
        <v/>
      </c>
      <c r="BL367" s="56">
        <f t="shared" si="454"/>
        <v>999999</v>
      </c>
      <c r="BM367" s="183">
        <f t="shared" si="455"/>
        <v>99999.000001834997</v>
      </c>
      <c r="BN367" s="61">
        <v>351</v>
      </c>
      <c r="BO367" s="6">
        <f t="shared" si="430"/>
        <v>999999</v>
      </c>
      <c r="BP367" s="6">
        <f t="shared" si="431"/>
        <v>999999</v>
      </c>
      <c r="BQ367" s="6" t="str">
        <f t="shared" si="456"/>
        <v>x</v>
      </c>
      <c r="BR367" s="206">
        <f t="shared" si="432"/>
        <v>99999.000001834997</v>
      </c>
      <c r="BS367" s="6">
        <f t="shared" si="433"/>
        <v>99999.000001834997</v>
      </c>
      <c r="BT367" s="6" t="str">
        <f t="shared" si="457"/>
        <v>x</v>
      </c>
      <c r="BU367" s="6" t="str">
        <f t="shared" si="434"/>
        <v/>
      </c>
      <c r="BW367" s="82">
        <f t="shared" si="458"/>
        <v>9999999999</v>
      </c>
      <c r="BX367" s="80" t="str">
        <f t="shared" si="435"/>
        <v>x</v>
      </c>
      <c r="BY367" s="80" t="str">
        <f t="shared" si="436"/>
        <v/>
      </c>
      <c r="BZ367" s="56" t="str">
        <f t="shared" si="459"/>
        <v/>
      </c>
      <c r="CA367" s="56" t="str">
        <f t="shared" si="460"/>
        <v/>
      </c>
      <c r="CB367" s="88">
        <f t="shared" si="461"/>
        <v>0</v>
      </c>
      <c r="CC367" s="56" t="str">
        <f t="shared" si="437"/>
        <v/>
      </c>
      <c r="CD367" s="56"/>
      <c r="CE367" s="56"/>
      <c r="CF367" s="56"/>
      <c r="CG367" s="56"/>
      <c r="CH367" s="169">
        <f t="shared" si="462"/>
        <v>9999999999</v>
      </c>
      <c r="CI367" s="170">
        <f t="shared" si="463"/>
        <v>9999999999</v>
      </c>
      <c r="CJ367" s="171">
        <f t="shared" si="464"/>
        <v>9999999999</v>
      </c>
      <c r="CK367" s="172" t="str">
        <f t="shared" si="465"/>
        <v/>
      </c>
      <c r="CL367" s="173" t="str">
        <f t="shared" si="438"/>
        <v>x</v>
      </c>
      <c r="CN367" s="6" t="str">
        <f t="shared" si="466"/>
        <v/>
      </c>
      <c r="CO367" s="293" t="e">
        <f t="shared" ca="1" si="476"/>
        <v>#N/A</v>
      </c>
      <c r="CP367" s="6" t="e">
        <f t="shared" ca="1" si="467"/>
        <v>#N/A</v>
      </c>
      <c r="CQ367" s="61">
        <v>351</v>
      </c>
      <c r="CR367" s="6">
        <f t="shared" si="439"/>
        <v>0</v>
      </c>
      <c r="CS367" s="6">
        <f t="shared" si="440"/>
        <v>0</v>
      </c>
      <c r="CT367" s="56" t="str">
        <f t="shared" si="441"/>
        <v/>
      </c>
      <c r="CU367" s="76">
        <f t="shared" si="442"/>
        <v>0</v>
      </c>
      <c r="CV367" s="76">
        <f t="shared" si="443"/>
        <v>0</v>
      </c>
      <c r="CX367" s="6" t="str">
        <f t="shared" si="444"/>
        <v/>
      </c>
      <c r="CY367" s="6" t="str">
        <f t="shared" si="445"/>
        <v/>
      </c>
      <c r="CZ367" s="6" t="str">
        <f t="shared" si="446"/>
        <v/>
      </c>
      <c r="DG367" s="56" t="str">
        <f t="shared" si="447"/>
        <v/>
      </c>
      <c r="DH367" s="6">
        <f t="shared" si="448"/>
        <v>0</v>
      </c>
      <c r="DK367" s="6">
        <f t="shared" si="483"/>
        <v>0</v>
      </c>
      <c r="DL367" s="6" t="e">
        <f t="shared" si="484"/>
        <v>#N/A</v>
      </c>
      <c r="DN367" s="6" t="e">
        <f t="shared" si="482"/>
        <v>#N/A</v>
      </c>
      <c r="DP367" s="6" t="str">
        <f t="shared" si="449"/>
        <v/>
      </c>
      <c r="DQ367" s="293">
        <f t="shared" ca="1" si="478"/>
        <v>361</v>
      </c>
      <c r="DR367" s="6" t="str">
        <f t="shared" ca="1" si="468"/>
        <v>x</v>
      </c>
      <c r="DU367" s="293" t="e">
        <f t="shared" ca="1" si="469"/>
        <v>#N/A</v>
      </c>
      <c r="DV367" s="5"/>
      <c r="DW367" s="293" t="e">
        <f t="shared" ca="1" si="479"/>
        <v>#N/A</v>
      </c>
      <c r="DZ367" s="293" t="e">
        <f t="shared" ca="1" si="470"/>
        <v>#N/A</v>
      </c>
      <c r="EA367" s="293" t="e">
        <f t="shared" ca="1" si="471"/>
        <v>#N/A</v>
      </c>
      <c r="EB367" s="293" t="e">
        <f t="shared" ca="1" si="472"/>
        <v>#N/A</v>
      </c>
      <c r="EE367" s="6" t="str">
        <f t="shared" si="473"/>
        <v/>
      </c>
      <c r="EF367" s="293" t="e">
        <f t="shared" ca="1" si="474"/>
        <v>#N/A</v>
      </c>
      <c r="EG367" s="6" t="e">
        <f t="shared" ca="1" si="450"/>
        <v>#N/A</v>
      </c>
    </row>
    <row r="368" spans="3:137" x14ac:dyDescent="0.2">
      <c r="C368" s="75"/>
      <c r="D368" s="184" t="str">
        <f t="shared" si="413"/>
        <v/>
      </c>
      <c r="E368" s="649" t="str">
        <f t="shared" si="480"/>
        <v/>
      </c>
      <c r="F368" s="607" t="str">
        <f t="shared" si="412"/>
        <v>x</v>
      </c>
      <c r="G368" s="650"/>
      <c r="H368" s="651"/>
      <c r="I368" s="651"/>
      <c r="J368" s="651"/>
      <c r="K368" s="652"/>
      <c r="L368" s="889"/>
      <c r="M368" s="889"/>
      <c r="N368" s="653"/>
      <c r="O368" s="651"/>
      <c r="P368" s="651"/>
      <c r="Q368" s="654"/>
      <c r="R368" s="655"/>
      <c r="S368" s="607" t="str">
        <f t="shared" si="414"/>
        <v/>
      </c>
      <c r="T368" s="656" t="str">
        <f t="shared" si="415"/>
        <v/>
      </c>
      <c r="U368" s="656" t="str">
        <f t="shared" si="451"/>
        <v/>
      </c>
      <c r="V368" s="656" t="str">
        <f t="shared" si="416"/>
        <v/>
      </c>
      <c r="W368" s="719"/>
      <c r="X368" s="660"/>
      <c r="Y368" s="656" t="str">
        <f t="shared" si="481"/>
        <v/>
      </c>
      <c r="Z368" s="659"/>
      <c r="AA368" s="654"/>
      <c r="AB368" s="656" t="str">
        <f t="shared" si="417"/>
        <v/>
      </c>
      <c r="AC368" s="661" t="str">
        <f t="shared" si="452"/>
        <v/>
      </c>
      <c r="AE368" s="658" t="str">
        <f t="shared" si="418"/>
        <v/>
      </c>
      <c r="AF368" s="659"/>
      <c r="AT368" s="805" t="str">
        <f t="shared" si="477"/>
        <v/>
      </c>
      <c r="AU368" t="str">
        <f t="shared" si="453"/>
        <v/>
      </c>
      <c r="AV368" s="6" t="str">
        <f t="shared" si="419"/>
        <v/>
      </c>
      <c r="AW368" s="317" t="str">
        <f t="shared" si="420"/>
        <v/>
      </c>
      <c r="AX368" s="158" t="str">
        <f t="shared" si="421"/>
        <v/>
      </c>
      <c r="AY368" s="158" t="str">
        <f t="shared" si="422"/>
        <v/>
      </c>
      <c r="AZ368" s="309" t="str">
        <f t="shared" si="411"/>
        <v/>
      </c>
      <c r="BA368" s="318" t="str">
        <f t="shared" si="423"/>
        <v/>
      </c>
      <c r="BB368" s="473" t="str">
        <f t="shared" si="424"/>
        <v/>
      </c>
      <c r="BC368" s="80" t="str">
        <f t="shared" si="475"/>
        <v/>
      </c>
      <c r="BD368" s="56">
        <f t="shared" si="425"/>
        <v>1</v>
      </c>
      <c r="BF368" s="56" t="str">
        <f t="shared" si="426"/>
        <v/>
      </c>
      <c r="BG368" s="56" t="str">
        <f t="shared" si="427"/>
        <v/>
      </c>
      <c r="BH368" s="6" t="str">
        <f t="shared" si="428"/>
        <v/>
      </c>
      <c r="BK368" s="6" t="str">
        <f t="shared" si="429"/>
        <v/>
      </c>
      <c r="BL368" s="56">
        <f t="shared" si="454"/>
        <v>999999</v>
      </c>
      <c r="BM368" s="183">
        <f t="shared" si="455"/>
        <v>99999.000001840002</v>
      </c>
      <c r="BN368" s="61">
        <v>352</v>
      </c>
      <c r="BO368" s="6">
        <f t="shared" si="430"/>
        <v>999999</v>
      </c>
      <c r="BP368" s="6">
        <f t="shared" si="431"/>
        <v>999999</v>
      </c>
      <c r="BQ368" s="6" t="str">
        <f t="shared" si="456"/>
        <v>x</v>
      </c>
      <c r="BR368" s="206">
        <f t="shared" si="432"/>
        <v>99999.000001840002</v>
      </c>
      <c r="BS368" s="6">
        <f t="shared" si="433"/>
        <v>99999.000001840002</v>
      </c>
      <c r="BT368" s="6" t="str">
        <f t="shared" si="457"/>
        <v>x</v>
      </c>
      <c r="BU368" s="6" t="str">
        <f t="shared" si="434"/>
        <v/>
      </c>
      <c r="BW368" s="82">
        <f t="shared" si="458"/>
        <v>9999999999</v>
      </c>
      <c r="BX368" s="80" t="str">
        <f t="shared" si="435"/>
        <v>x</v>
      </c>
      <c r="BY368" s="80" t="str">
        <f t="shared" si="436"/>
        <v/>
      </c>
      <c r="BZ368" s="56" t="str">
        <f t="shared" si="459"/>
        <v/>
      </c>
      <c r="CA368" s="56" t="str">
        <f t="shared" si="460"/>
        <v/>
      </c>
      <c r="CB368" s="88">
        <f t="shared" si="461"/>
        <v>0</v>
      </c>
      <c r="CC368" s="56" t="str">
        <f t="shared" si="437"/>
        <v/>
      </c>
      <c r="CD368" s="56"/>
      <c r="CE368" s="56"/>
      <c r="CF368" s="56"/>
      <c r="CG368" s="56"/>
      <c r="CH368" s="169">
        <f t="shared" si="462"/>
        <v>9999999999</v>
      </c>
      <c r="CI368" s="170">
        <f t="shared" si="463"/>
        <v>9999999999</v>
      </c>
      <c r="CJ368" s="171">
        <f t="shared" si="464"/>
        <v>9999999999</v>
      </c>
      <c r="CK368" s="172" t="str">
        <f t="shared" si="465"/>
        <v/>
      </c>
      <c r="CL368" s="173" t="str">
        <f t="shared" si="438"/>
        <v>x</v>
      </c>
      <c r="CN368" s="6" t="str">
        <f t="shared" si="466"/>
        <v/>
      </c>
      <c r="CO368" s="293" t="e">
        <f t="shared" ca="1" si="476"/>
        <v>#N/A</v>
      </c>
      <c r="CP368" s="6" t="e">
        <f t="shared" ca="1" si="467"/>
        <v>#N/A</v>
      </c>
      <c r="CQ368" s="61">
        <v>352</v>
      </c>
      <c r="CR368" s="6">
        <f t="shared" si="439"/>
        <v>0</v>
      </c>
      <c r="CS368" s="6">
        <f t="shared" si="440"/>
        <v>0</v>
      </c>
      <c r="CT368" s="56" t="str">
        <f t="shared" si="441"/>
        <v/>
      </c>
      <c r="CU368" s="76">
        <f t="shared" si="442"/>
        <v>0</v>
      </c>
      <c r="CV368" s="76">
        <f t="shared" si="443"/>
        <v>0</v>
      </c>
      <c r="CX368" s="6" t="str">
        <f t="shared" si="444"/>
        <v/>
      </c>
      <c r="CY368" s="6" t="str">
        <f t="shared" si="445"/>
        <v/>
      </c>
      <c r="CZ368" s="6" t="str">
        <f t="shared" si="446"/>
        <v/>
      </c>
      <c r="DG368" s="56" t="str">
        <f t="shared" si="447"/>
        <v/>
      </c>
      <c r="DH368" s="6">
        <f t="shared" si="448"/>
        <v>0</v>
      </c>
      <c r="DK368" s="6">
        <f t="shared" si="483"/>
        <v>0</v>
      </c>
      <c r="DL368" s="6" t="e">
        <f t="shared" si="484"/>
        <v>#N/A</v>
      </c>
      <c r="DN368" s="6" t="e">
        <f t="shared" si="482"/>
        <v>#N/A</v>
      </c>
      <c r="DP368" s="6" t="str">
        <f t="shared" si="449"/>
        <v/>
      </c>
      <c r="DQ368" s="293">
        <f t="shared" ca="1" si="478"/>
        <v>362</v>
      </c>
      <c r="DR368" s="6" t="str">
        <f t="shared" ca="1" si="468"/>
        <v>x</v>
      </c>
      <c r="DU368" s="293" t="e">
        <f t="shared" ca="1" si="469"/>
        <v>#N/A</v>
      </c>
      <c r="DV368" s="5"/>
      <c r="DW368" s="293" t="e">
        <f t="shared" ca="1" si="479"/>
        <v>#N/A</v>
      </c>
      <c r="DZ368" s="293" t="e">
        <f t="shared" ca="1" si="470"/>
        <v>#N/A</v>
      </c>
      <c r="EA368" s="293" t="e">
        <f t="shared" ca="1" si="471"/>
        <v>#N/A</v>
      </c>
      <c r="EB368" s="293" t="e">
        <f t="shared" ca="1" si="472"/>
        <v>#N/A</v>
      </c>
      <c r="EE368" s="6" t="str">
        <f t="shared" si="473"/>
        <v/>
      </c>
      <c r="EF368" s="293" t="e">
        <f t="shared" ca="1" si="474"/>
        <v>#N/A</v>
      </c>
      <c r="EG368" s="6" t="e">
        <f t="shared" ca="1" si="450"/>
        <v>#N/A</v>
      </c>
    </row>
    <row r="369" spans="3:137" x14ac:dyDescent="0.2">
      <c r="C369" s="75"/>
      <c r="D369" s="184" t="str">
        <f t="shared" si="413"/>
        <v/>
      </c>
      <c r="E369" s="649" t="str">
        <f t="shared" si="480"/>
        <v/>
      </c>
      <c r="F369" s="607" t="str">
        <f t="shared" si="412"/>
        <v>x</v>
      </c>
      <c r="G369" s="650"/>
      <c r="H369" s="651"/>
      <c r="I369" s="651"/>
      <c r="J369" s="651"/>
      <c r="K369" s="652"/>
      <c r="L369" s="889"/>
      <c r="M369" s="889"/>
      <c r="N369" s="653"/>
      <c r="O369" s="651"/>
      <c r="P369" s="651"/>
      <c r="Q369" s="654"/>
      <c r="R369" s="655"/>
      <c r="S369" s="607" t="str">
        <f t="shared" si="414"/>
        <v/>
      </c>
      <c r="T369" s="656" t="str">
        <f t="shared" si="415"/>
        <v/>
      </c>
      <c r="U369" s="656" t="str">
        <f t="shared" si="451"/>
        <v/>
      </c>
      <c r="V369" s="656" t="str">
        <f t="shared" si="416"/>
        <v/>
      </c>
      <c r="W369" s="719"/>
      <c r="X369" s="660"/>
      <c r="Y369" s="656" t="str">
        <f t="shared" si="481"/>
        <v/>
      </c>
      <c r="Z369" s="659"/>
      <c r="AA369" s="654"/>
      <c r="AB369" s="656" t="str">
        <f t="shared" si="417"/>
        <v/>
      </c>
      <c r="AC369" s="661" t="str">
        <f t="shared" si="452"/>
        <v/>
      </c>
      <c r="AE369" s="658" t="str">
        <f t="shared" si="418"/>
        <v/>
      </c>
      <c r="AF369" s="659"/>
      <c r="AT369" s="805" t="str">
        <f t="shared" si="477"/>
        <v/>
      </c>
      <c r="AU369" t="str">
        <f t="shared" si="453"/>
        <v/>
      </c>
      <c r="AV369" s="6" t="str">
        <f t="shared" si="419"/>
        <v/>
      </c>
      <c r="AW369" s="317" t="str">
        <f t="shared" si="420"/>
        <v/>
      </c>
      <c r="AX369" s="158" t="str">
        <f t="shared" si="421"/>
        <v/>
      </c>
      <c r="AY369" s="158" t="str">
        <f t="shared" si="422"/>
        <v/>
      </c>
      <c r="AZ369" s="309" t="str">
        <f t="shared" si="411"/>
        <v/>
      </c>
      <c r="BA369" s="318" t="str">
        <f t="shared" si="423"/>
        <v/>
      </c>
      <c r="BB369" s="473" t="str">
        <f t="shared" si="424"/>
        <v/>
      </c>
      <c r="BC369" s="80" t="str">
        <f t="shared" si="475"/>
        <v/>
      </c>
      <c r="BD369" s="56">
        <f t="shared" si="425"/>
        <v>1</v>
      </c>
      <c r="BF369" s="56" t="str">
        <f t="shared" si="426"/>
        <v/>
      </c>
      <c r="BG369" s="56" t="str">
        <f t="shared" si="427"/>
        <v/>
      </c>
      <c r="BH369" s="6" t="str">
        <f t="shared" si="428"/>
        <v/>
      </c>
      <c r="BK369" s="6" t="str">
        <f t="shared" si="429"/>
        <v/>
      </c>
      <c r="BL369" s="56">
        <f t="shared" si="454"/>
        <v>999999</v>
      </c>
      <c r="BM369" s="183">
        <f t="shared" si="455"/>
        <v>99999.000001844994</v>
      </c>
      <c r="BN369" s="61">
        <v>353</v>
      </c>
      <c r="BO369" s="6">
        <f t="shared" si="430"/>
        <v>999999</v>
      </c>
      <c r="BP369" s="6">
        <f t="shared" si="431"/>
        <v>999999</v>
      </c>
      <c r="BQ369" s="6" t="str">
        <f t="shared" si="456"/>
        <v>x</v>
      </c>
      <c r="BR369" s="206">
        <f t="shared" si="432"/>
        <v>99999.000001844994</v>
      </c>
      <c r="BS369" s="6">
        <f t="shared" si="433"/>
        <v>99999.000001844994</v>
      </c>
      <c r="BT369" s="6" t="str">
        <f t="shared" si="457"/>
        <v>x</v>
      </c>
      <c r="BU369" s="6" t="str">
        <f t="shared" si="434"/>
        <v/>
      </c>
      <c r="BW369" s="82">
        <f t="shared" si="458"/>
        <v>9999999999</v>
      </c>
      <c r="BX369" s="80" t="str">
        <f t="shared" si="435"/>
        <v>x</v>
      </c>
      <c r="BY369" s="80" t="str">
        <f t="shared" si="436"/>
        <v/>
      </c>
      <c r="BZ369" s="56" t="str">
        <f t="shared" si="459"/>
        <v/>
      </c>
      <c r="CA369" s="56" t="str">
        <f t="shared" si="460"/>
        <v/>
      </c>
      <c r="CB369" s="88">
        <f t="shared" si="461"/>
        <v>0</v>
      </c>
      <c r="CC369" s="56" t="str">
        <f t="shared" si="437"/>
        <v/>
      </c>
      <c r="CD369" s="56"/>
      <c r="CE369" s="56"/>
      <c r="CF369" s="56"/>
      <c r="CG369" s="56"/>
      <c r="CH369" s="169">
        <f t="shared" si="462"/>
        <v>9999999999</v>
      </c>
      <c r="CI369" s="170">
        <f t="shared" si="463"/>
        <v>9999999999</v>
      </c>
      <c r="CJ369" s="171">
        <f t="shared" si="464"/>
        <v>9999999999</v>
      </c>
      <c r="CK369" s="172" t="str">
        <f t="shared" si="465"/>
        <v/>
      </c>
      <c r="CL369" s="173" t="str">
        <f t="shared" si="438"/>
        <v>x</v>
      </c>
      <c r="CN369" s="6" t="str">
        <f t="shared" si="466"/>
        <v/>
      </c>
      <c r="CO369" s="293" t="e">
        <f t="shared" ca="1" si="476"/>
        <v>#N/A</v>
      </c>
      <c r="CP369" s="6" t="e">
        <f t="shared" ca="1" si="467"/>
        <v>#N/A</v>
      </c>
      <c r="CQ369" s="61">
        <v>353</v>
      </c>
      <c r="CR369" s="6">
        <f t="shared" si="439"/>
        <v>0</v>
      </c>
      <c r="CS369" s="6">
        <f t="shared" si="440"/>
        <v>0</v>
      </c>
      <c r="CT369" s="56" t="str">
        <f t="shared" si="441"/>
        <v/>
      </c>
      <c r="CU369" s="76">
        <f t="shared" si="442"/>
        <v>0</v>
      </c>
      <c r="CV369" s="76">
        <f t="shared" si="443"/>
        <v>0</v>
      </c>
      <c r="CX369" s="6" t="str">
        <f t="shared" si="444"/>
        <v/>
      </c>
      <c r="CY369" s="6" t="str">
        <f t="shared" si="445"/>
        <v/>
      </c>
      <c r="CZ369" s="6" t="str">
        <f t="shared" si="446"/>
        <v/>
      </c>
      <c r="DG369" s="56" t="str">
        <f t="shared" si="447"/>
        <v/>
      </c>
      <c r="DH369" s="6">
        <f t="shared" si="448"/>
        <v>0</v>
      </c>
      <c r="DK369" s="6">
        <f t="shared" si="483"/>
        <v>0</v>
      </c>
      <c r="DL369" s="6" t="e">
        <f t="shared" si="484"/>
        <v>#N/A</v>
      </c>
      <c r="DN369" s="6" t="e">
        <f t="shared" si="482"/>
        <v>#N/A</v>
      </c>
      <c r="DP369" s="6" t="str">
        <f t="shared" si="449"/>
        <v/>
      </c>
      <c r="DQ369" s="293">
        <f t="shared" ca="1" si="478"/>
        <v>363</v>
      </c>
      <c r="DR369" s="6" t="str">
        <f t="shared" ca="1" si="468"/>
        <v>x</v>
      </c>
      <c r="DU369" s="293" t="e">
        <f t="shared" ca="1" si="469"/>
        <v>#N/A</v>
      </c>
      <c r="DV369" s="5"/>
      <c r="DW369" s="293" t="e">
        <f t="shared" ca="1" si="479"/>
        <v>#N/A</v>
      </c>
      <c r="DZ369" s="293" t="e">
        <f t="shared" ca="1" si="470"/>
        <v>#N/A</v>
      </c>
      <c r="EA369" s="293" t="e">
        <f t="shared" ca="1" si="471"/>
        <v>#N/A</v>
      </c>
      <c r="EB369" s="293" t="e">
        <f t="shared" ca="1" si="472"/>
        <v>#N/A</v>
      </c>
      <c r="EE369" s="6" t="str">
        <f t="shared" si="473"/>
        <v/>
      </c>
      <c r="EF369" s="293" t="e">
        <f t="shared" ca="1" si="474"/>
        <v>#N/A</v>
      </c>
      <c r="EG369" s="6" t="e">
        <f t="shared" ca="1" si="450"/>
        <v>#N/A</v>
      </c>
    </row>
    <row r="370" spans="3:137" x14ac:dyDescent="0.2">
      <c r="C370" s="75"/>
      <c r="D370" s="184" t="str">
        <f t="shared" si="413"/>
        <v/>
      </c>
      <c r="E370" s="649" t="str">
        <f t="shared" si="480"/>
        <v/>
      </c>
      <c r="F370" s="607" t="str">
        <f t="shared" si="412"/>
        <v>x</v>
      </c>
      <c r="G370" s="650"/>
      <c r="H370" s="651"/>
      <c r="I370" s="651"/>
      <c r="J370" s="651"/>
      <c r="K370" s="652"/>
      <c r="L370" s="889"/>
      <c r="M370" s="889"/>
      <c r="N370" s="653"/>
      <c r="O370" s="651"/>
      <c r="P370" s="651"/>
      <c r="Q370" s="654"/>
      <c r="R370" s="655"/>
      <c r="S370" s="607" t="str">
        <f t="shared" si="414"/>
        <v/>
      </c>
      <c r="T370" s="656" t="str">
        <f t="shared" si="415"/>
        <v/>
      </c>
      <c r="U370" s="656" t="str">
        <f t="shared" si="451"/>
        <v/>
      </c>
      <c r="V370" s="656" t="str">
        <f t="shared" si="416"/>
        <v/>
      </c>
      <c r="W370" s="719"/>
      <c r="X370" s="660"/>
      <c r="Y370" s="656" t="str">
        <f t="shared" si="481"/>
        <v/>
      </c>
      <c r="Z370" s="659"/>
      <c r="AA370" s="654"/>
      <c r="AB370" s="656" t="str">
        <f t="shared" si="417"/>
        <v/>
      </c>
      <c r="AC370" s="661" t="str">
        <f t="shared" si="452"/>
        <v/>
      </c>
      <c r="AE370" s="658" t="str">
        <f t="shared" si="418"/>
        <v/>
      </c>
      <c r="AF370" s="659"/>
      <c r="AT370" s="805" t="str">
        <f t="shared" si="477"/>
        <v/>
      </c>
      <c r="AU370" t="str">
        <f t="shared" si="453"/>
        <v/>
      </c>
      <c r="AV370" s="6" t="str">
        <f t="shared" si="419"/>
        <v/>
      </c>
      <c r="AW370" s="317" t="str">
        <f t="shared" si="420"/>
        <v/>
      </c>
      <c r="AX370" s="158" t="str">
        <f t="shared" si="421"/>
        <v/>
      </c>
      <c r="AY370" s="158" t="str">
        <f t="shared" si="422"/>
        <v/>
      </c>
      <c r="AZ370" s="309" t="str">
        <f t="shared" si="411"/>
        <v/>
      </c>
      <c r="BA370" s="318" t="str">
        <f t="shared" si="423"/>
        <v/>
      </c>
      <c r="BB370" s="473" t="str">
        <f t="shared" si="424"/>
        <v/>
      </c>
      <c r="BC370" s="80" t="str">
        <f t="shared" si="475"/>
        <v/>
      </c>
      <c r="BD370" s="56">
        <f t="shared" si="425"/>
        <v>1</v>
      </c>
      <c r="BF370" s="56" t="str">
        <f t="shared" si="426"/>
        <v/>
      </c>
      <c r="BG370" s="56" t="str">
        <f t="shared" si="427"/>
        <v/>
      </c>
      <c r="BH370" s="6" t="str">
        <f t="shared" si="428"/>
        <v/>
      </c>
      <c r="BK370" s="6" t="str">
        <f t="shared" si="429"/>
        <v/>
      </c>
      <c r="BL370" s="56">
        <f t="shared" si="454"/>
        <v>999999</v>
      </c>
      <c r="BM370" s="183">
        <f t="shared" si="455"/>
        <v>99999.00000185</v>
      </c>
      <c r="BN370" s="61">
        <v>354</v>
      </c>
      <c r="BO370" s="6">
        <f t="shared" si="430"/>
        <v>999999</v>
      </c>
      <c r="BP370" s="6">
        <f t="shared" si="431"/>
        <v>999999</v>
      </c>
      <c r="BQ370" s="6" t="str">
        <f t="shared" si="456"/>
        <v>x</v>
      </c>
      <c r="BR370" s="206">
        <f t="shared" si="432"/>
        <v>99999.00000185</v>
      </c>
      <c r="BS370" s="6">
        <f t="shared" si="433"/>
        <v>99999.00000185</v>
      </c>
      <c r="BT370" s="6" t="str">
        <f t="shared" si="457"/>
        <v>x</v>
      </c>
      <c r="BU370" s="6" t="str">
        <f t="shared" si="434"/>
        <v/>
      </c>
      <c r="BW370" s="82">
        <f t="shared" si="458"/>
        <v>9999999999</v>
      </c>
      <c r="BX370" s="80" t="str">
        <f t="shared" si="435"/>
        <v>x</v>
      </c>
      <c r="BY370" s="80" t="str">
        <f t="shared" si="436"/>
        <v/>
      </c>
      <c r="BZ370" s="56" t="str">
        <f t="shared" si="459"/>
        <v/>
      </c>
      <c r="CA370" s="56" t="str">
        <f t="shared" si="460"/>
        <v/>
      </c>
      <c r="CB370" s="88">
        <f t="shared" si="461"/>
        <v>0</v>
      </c>
      <c r="CC370" s="56" t="str">
        <f t="shared" si="437"/>
        <v/>
      </c>
      <c r="CD370" s="56"/>
      <c r="CE370" s="56"/>
      <c r="CF370" s="56"/>
      <c r="CG370" s="56"/>
      <c r="CH370" s="169">
        <f t="shared" si="462"/>
        <v>9999999999</v>
      </c>
      <c r="CI370" s="170">
        <f t="shared" si="463"/>
        <v>9999999999</v>
      </c>
      <c r="CJ370" s="171">
        <f t="shared" si="464"/>
        <v>9999999999</v>
      </c>
      <c r="CK370" s="172" t="str">
        <f t="shared" si="465"/>
        <v/>
      </c>
      <c r="CL370" s="173" t="str">
        <f t="shared" si="438"/>
        <v>x</v>
      </c>
      <c r="CN370" s="6" t="str">
        <f t="shared" si="466"/>
        <v/>
      </c>
      <c r="CO370" s="293" t="e">
        <f t="shared" ca="1" si="476"/>
        <v>#N/A</v>
      </c>
      <c r="CP370" s="6" t="e">
        <f t="shared" ca="1" si="467"/>
        <v>#N/A</v>
      </c>
      <c r="CQ370" s="61">
        <v>354</v>
      </c>
      <c r="CR370" s="6">
        <f t="shared" si="439"/>
        <v>0</v>
      </c>
      <c r="CS370" s="6">
        <f t="shared" si="440"/>
        <v>0</v>
      </c>
      <c r="CT370" s="56" t="str">
        <f t="shared" si="441"/>
        <v/>
      </c>
      <c r="CU370" s="76">
        <f t="shared" si="442"/>
        <v>0</v>
      </c>
      <c r="CV370" s="76">
        <f t="shared" si="443"/>
        <v>0</v>
      </c>
      <c r="CX370" s="6" t="str">
        <f t="shared" si="444"/>
        <v/>
      </c>
      <c r="CY370" s="6" t="str">
        <f t="shared" si="445"/>
        <v/>
      </c>
      <c r="CZ370" s="6" t="str">
        <f t="shared" si="446"/>
        <v/>
      </c>
      <c r="DG370" s="56" t="str">
        <f t="shared" si="447"/>
        <v/>
      </c>
      <c r="DH370" s="6">
        <f t="shared" si="448"/>
        <v>0</v>
      </c>
      <c r="DK370" s="6">
        <f t="shared" si="483"/>
        <v>0</v>
      </c>
      <c r="DL370" s="6" t="e">
        <f t="shared" si="484"/>
        <v>#N/A</v>
      </c>
      <c r="DN370" s="6" t="e">
        <f t="shared" si="482"/>
        <v>#N/A</v>
      </c>
      <c r="DP370" s="6" t="str">
        <f t="shared" si="449"/>
        <v/>
      </c>
      <c r="DQ370" s="293">
        <f t="shared" ca="1" si="478"/>
        <v>364</v>
      </c>
      <c r="DR370" s="6" t="str">
        <f t="shared" ca="1" si="468"/>
        <v>x</v>
      </c>
      <c r="DU370" s="293" t="e">
        <f t="shared" ca="1" si="469"/>
        <v>#N/A</v>
      </c>
      <c r="DV370" s="5"/>
      <c r="DW370" s="293" t="e">
        <f t="shared" ca="1" si="479"/>
        <v>#N/A</v>
      </c>
      <c r="DZ370" s="293" t="e">
        <f t="shared" ca="1" si="470"/>
        <v>#N/A</v>
      </c>
      <c r="EA370" s="293" t="e">
        <f t="shared" ca="1" si="471"/>
        <v>#N/A</v>
      </c>
      <c r="EB370" s="293" t="e">
        <f t="shared" ca="1" si="472"/>
        <v>#N/A</v>
      </c>
      <c r="EE370" s="6" t="str">
        <f t="shared" si="473"/>
        <v/>
      </c>
      <c r="EF370" s="293" t="e">
        <f t="shared" ca="1" si="474"/>
        <v>#N/A</v>
      </c>
      <c r="EG370" s="6" t="e">
        <f t="shared" ca="1" si="450"/>
        <v>#N/A</v>
      </c>
    </row>
    <row r="371" spans="3:137" x14ac:dyDescent="0.2">
      <c r="C371" s="75"/>
      <c r="D371" s="184" t="str">
        <f t="shared" si="413"/>
        <v/>
      </c>
      <c r="E371" s="649" t="str">
        <f t="shared" si="480"/>
        <v/>
      </c>
      <c r="F371" s="607" t="str">
        <f t="shared" si="412"/>
        <v>x</v>
      </c>
      <c r="G371" s="650"/>
      <c r="H371" s="651"/>
      <c r="I371" s="651"/>
      <c r="J371" s="651"/>
      <c r="K371" s="652"/>
      <c r="L371" s="889"/>
      <c r="M371" s="889"/>
      <c r="N371" s="653"/>
      <c r="O371" s="651"/>
      <c r="P371" s="651"/>
      <c r="Q371" s="654"/>
      <c r="R371" s="655"/>
      <c r="S371" s="607" t="str">
        <f t="shared" si="414"/>
        <v/>
      </c>
      <c r="T371" s="656" t="str">
        <f t="shared" si="415"/>
        <v/>
      </c>
      <c r="U371" s="656" t="str">
        <f t="shared" si="451"/>
        <v/>
      </c>
      <c r="V371" s="656" t="str">
        <f t="shared" si="416"/>
        <v/>
      </c>
      <c r="W371" s="719"/>
      <c r="X371" s="660"/>
      <c r="Y371" s="656" t="str">
        <f t="shared" si="481"/>
        <v/>
      </c>
      <c r="Z371" s="659"/>
      <c r="AA371" s="654"/>
      <c r="AB371" s="656" t="str">
        <f t="shared" si="417"/>
        <v/>
      </c>
      <c r="AC371" s="661" t="str">
        <f t="shared" si="452"/>
        <v/>
      </c>
      <c r="AE371" s="658" t="str">
        <f t="shared" si="418"/>
        <v/>
      </c>
      <c r="AF371" s="659"/>
      <c r="AT371" s="805" t="str">
        <f t="shared" si="477"/>
        <v/>
      </c>
      <c r="AU371" t="str">
        <f t="shared" si="453"/>
        <v/>
      </c>
      <c r="AV371" s="6" t="str">
        <f t="shared" si="419"/>
        <v/>
      </c>
      <c r="AW371" s="317" t="str">
        <f t="shared" si="420"/>
        <v/>
      </c>
      <c r="AX371" s="158" t="str">
        <f t="shared" si="421"/>
        <v/>
      </c>
      <c r="AY371" s="158" t="str">
        <f t="shared" si="422"/>
        <v/>
      </c>
      <c r="AZ371" s="309" t="str">
        <f t="shared" si="411"/>
        <v/>
      </c>
      <c r="BA371" s="318" t="str">
        <f t="shared" si="423"/>
        <v/>
      </c>
      <c r="BB371" s="473" t="str">
        <f t="shared" si="424"/>
        <v/>
      </c>
      <c r="BC371" s="80" t="str">
        <f t="shared" si="475"/>
        <v/>
      </c>
      <c r="BD371" s="56">
        <f t="shared" si="425"/>
        <v>1</v>
      </c>
      <c r="BF371" s="56" t="str">
        <f t="shared" si="426"/>
        <v/>
      </c>
      <c r="BG371" s="56" t="str">
        <f t="shared" si="427"/>
        <v/>
      </c>
      <c r="BH371" s="6" t="str">
        <f t="shared" si="428"/>
        <v/>
      </c>
      <c r="BK371" s="6" t="str">
        <f t="shared" si="429"/>
        <v/>
      </c>
      <c r="BL371" s="56">
        <f t="shared" si="454"/>
        <v>999999</v>
      </c>
      <c r="BM371" s="183">
        <f t="shared" si="455"/>
        <v>99999.000001855005</v>
      </c>
      <c r="BN371" s="61">
        <v>355</v>
      </c>
      <c r="BO371" s="6">
        <f t="shared" si="430"/>
        <v>999999</v>
      </c>
      <c r="BP371" s="6">
        <f t="shared" si="431"/>
        <v>999999</v>
      </c>
      <c r="BQ371" s="6" t="str">
        <f t="shared" si="456"/>
        <v>x</v>
      </c>
      <c r="BR371" s="206">
        <f t="shared" si="432"/>
        <v>99999.000001855005</v>
      </c>
      <c r="BS371" s="6">
        <f t="shared" si="433"/>
        <v>99999.000001855005</v>
      </c>
      <c r="BT371" s="6" t="str">
        <f t="shared" si="457"/>
        <v>x</v>
      </c>
      <c r="BU371" s="6" t="str">
        <f t="shared" si="434"/>
        <v/>
      </c>
      <c r="BW371" s="82">
        <f t="shared" si="458"/>
        <v>9999999999</v>
      </c>
      <c r="BX371" s="80" t="str">
        <f t="shared" si="435"/>
        <v>x</v>
      </c>
      <c r="BY371" s="80" t="str">
        <f t="shared" si="436"/>
        <v/>
      </c>
      <c r="BZ371" s="56" t="str">
        <f t="shared" si="459"/>
        <v/>
      </c>
      <c r="CA371" s="56" t="str">
        <f t="shared" si="460"/>
        <v/>
      </c>
      <c r="CB371" s="88">
        <f t="shared" si="461"/>
        <v>0</v>
      </c>
      <c r="CC371" s="56" t="str">
        <f t="shared" si="437"/>
        <v/>
      </c>
      <c r="CD371" s="56"/>
      <c r="CE371" s="56"/>
      <c r="CF371" s="56"/>
      <c r="CG371" s="56"/>
      <c r="CH371" s="169">
        <f t="shared" si="462"/>
        <v>9999999999</v>
      </c>
      <c r="CI371" s="170">
        <f t="shared" si="463"/>
        <v>9999999999</v>
      </c>
      <c r="CJ371" s="171">
        <f t="shared" si="464"/>
        <v>9999999999</v>
      </c>
      <c r="CK371" s="172" t="str">
        <f t="shared" si="465"/>
        <v/>
      </c>
      <c r="CL371" s="173" t="str">
        <f t="shared" si="438"/>
        <v>x</v>
      </c>
      <c r="CN371" s="6" t="str">
        <f t="shared" si="466"/>
        <v/>
      </c>
      <c r="CO371" s="293" t="e">
        <f t="shared" ca="1" si="476"/>
        <v>#N/A</v>
      </c>
      <c r="CP371" s="6" t="e">
        <f t="shared" ca="1" si="467"/>
        <v>#N/A</v>
      </c>
      <c r="CQ371" s="61">
        <v>355</v>
      </c>
      <c r="CR371" s="6">
        <f t="shared" si="439"/>
        <v>0</v>
      </c>
      <c r="CS371" s="6">
        <f t="shared" si="440"/>
        <v>0</v>
      </c>
      <c r="CT371" s="56" t="str">
        <f t="shared" si="441"/>
        <v/>
      </c>
      <c r="CU371" s="76">
        <f t="shared" si="442"/>
        <v>0</v>
      </c>
      <c r="CV371" s="76">
        <f t="shared" si="443"/>
        <v>0</v>
      </c>
      <c r="CX371" s="6" t="str">
        <f t="shared" si="444"/>
        <v/>
      </c>
      <c r="CY371" s="6" t="str">
        <f t="shared" si="445"/>
        <v/>
      </c>
      <c r="CZ371" s="6" t="str">
        <f t="shared" si="446"/>
        <v/>
      </c>
      <c r="DG371" s="56" t="str">
        <f t="shared" si="447"/>
        <v/>
      </c>
      <c r="DH371" s="6">
        <f t="shared" si="448"/>
        <v>0</v>
      </c>
      <c r="DK371" s="6">
        <f t="shared" si="483"/>
        <v>0</v>
      </c>
      <c r="DL371" s="6" t="e">
        <f t="shared" si="484"/>
        <v>#N/A</v>
      </c>
      <c r="DN371" s="6" t="e">
        <f t="shared" si="482"/>
        <v>#N/A</v>
      </c>
      <c r="DP371" s="6" t="str">
        <f t="shared" si="449"/>
        <v/>
      </c>
      <c r="DQ371" s="293">
        <f t="shared" ca="1" si="478"/>
        <v>365</v>
      </c>
      <c r="DR371" s="6" t="str">
        <f t="shared" ca="1" si="468"/>
        <v>x</v>
      </c>
      <c r="DU371" s="293" t="e">
        <f t="shared" ca="1" si="469"/>
        <v>#N/A</v>
      </c>
      <c r="DV371" s="5"/>
      <c r="DW371" s="293" t="e">
        <f t="shared" ca="1" si="479"/>
        <v>#N/A</v>
      </c>
      <c r="DZ371" s="293" t="e">
        <f t="shared" ca="1" si="470"/>
        <v>#N/A</v>
      </c>
      <c r="EA371" s="293" t="e">
        <f t="shared" ca="1" si="471"/>
        <v>#N/A</v>
      </c>
      <c r="EB371" s="293" t="e">
        <f t="shared" ca="1" si="472"/>
        <v>#N/A</v>
      </c>
      <c r="EE371" s="6" t="str">
        <f t="shared" si="473"/>
        <v/>
      </c>
      <c r="EF371" s="293" t="e">
        <f t="shared" ca="1" si="474"/>
        <v>#N/A</v>
      </c>
      <c r="EG371" s="6" t="e">
        <f t="shared" ca="1" si="450"/>
        <v>#N/A</v>
      </c>
    </row>
    <row r="372" spans="3:137" x14ac:dyDescent="0.2">
      <c r="C372" s="75"/>
      <c r="D372" s="184" t="str">
        <f t="shared" si="413"/>
        <v/>
      </c>
      <c r="E372" s="649" t="str">
        <f t="shared" si="480"/>
        <v/>
      </c>
      <c r="F372" s="607" t="str">
        <f t="shared" si="412"/>
        <v>x</v>
      </c>
      <c r="G372" s="650"/>
      <c r="H372" s="651"/>
      <c r="I372" s="651"/>
      <c r="J372" s="651"/>
      <c r="K372" s="652"/>
      <c r="L372" s="889"/>
      <c r="M372" s="889"/>
      <c r="N372" s="653"/>
      <c r="O372" s="651"/>
      <c r="P372" s="651"/>
      <c r="Q372" s="654"/>
      <c r="R372" s="655"/>
      <c r="S372" s="607" t="str">
        <f t="shared" si="414"/>
        <v/>
      </c>
      <c r="T372" s="656" t="str">
        <f t="shared" si="415"/>
        <v/>
      </c>
      <c r="U372" s="656" t="str">
        <f t="shared" si="451"/>
        <v/>
      </c>
      <c r="V372" s="656" t="str">
        <f t="shared" si="416"/>
        <v/>
      </c>
      <c r="W372" s="719"/>
      <c r="X372" s="660"/>
      <c r="Y372" s="656" t="str">
        <f t="shared" si="481"/>
        <v/>
      </c>
      <c r="Z372" s="659"/>
      <c r="AA372" s="654"/>
      <c r="AB372" s="656" t="str">
        <f t="shared" si="417"/>
        <v/>
      </c>
      <c r="AC372" s="661" t="str">
        <f t="shared" si="452"/>
        <v/>
      </c>
      <c r="AE372" s="658" t="str">
        <f t="shared" si="418"/>
        <v/>
      </c>
      <c r="AF372" s="659"/>
      <c r="AT372" s="805" t="str">
        <f t="shared" si="477"/>
        <v/>
      </c>
      <c r="AU372" t="str">
        <f t="shared" si="453"/>
        <v/>
      </c>
      <c r="AV372" s="6" t="str">
        <f t="shared" si="419"/>
        <v/>
      </c>
      <c r="AW372" s="317" t="str">
        <f t="shared" si="420"/>
        <v/>
      </c>
      <c r="AX372" s="158" t="str">
        <f t="shared" si="421"/>
        <v/>
      </c>
      <c r="AY372" s="158" t="str">
        <f t="shared" si="422"/>
        <v/>
      </c>
      <c r="AZ372" s="309" t="str">
        <f t="shared" si="411"/>
        <v/>
      </c>
      <c r="BA372" s="318" t="str">
        <f t="shared" si="423"/>
        <v/>
      </c>
      <c r="BB372" s="473" t="str">
        <f t="shared" si="424"/>
        <v/>
      </c>
      <c r="BC372" s="80" t="str">
        <f t="shared" si="475"/>
        <v/>
      </c>
      <c r="BD372" s="56">
        <f t="shared" si="425"/>
        <v>1</v>
      </c>
      <c r="BF372" s="56" t="str">
        <f t="shared" si="426"/>
        <v/>
      </c>
      <c r="BG372" s="56" t="str">
        <f t="shared" si="427"/>
        <v/>
      </c>
      <c r="BH372" s="6" t="str">
        <f t="shared" si="428"/>
        <v/>
      </c>
      <c r="BK372" s="6" t="str">
        <f t="shared" si="429"/>
        <v/>
      </c>
      <c r="BL372" s="56">
        <f t="shared" si="454"/>
        <v>999999</v>
      </c>
      <c r="BM372" s="183">
        <f t="shared" si="455"/>
        <v>99999.000001859997</v>
      </c>
      <c r="BN372" s="61">
        <v>356</v>
      </c>
      <c r="BO372" s="6">
        <f t="shared" si="430"/>
        <v>999999</v>
      </c>
      <c r="BP372" s="6">
        <f t="shared" si="431"/>
        <v>999999</v>
      </c>
      <c r="BQ372" s="6" t="str">
        <f t="shared" si="456"/>
        <v>x</v>
      </c>
      <c r="BR372" s="206">
        <f t="shared" si="432"/>
        <v>99999.000001859997</v>
      </c>
      <c r="BS372" s="6">
        <f t="shared" si="433"/>
        <v>99999.000001859997</v>
      </c>
      <c r="BT372" s="6" t="str">
        <f t="shared" si="457"/>
        <v>x</v>
      </c>
      <c r="BU372" s="6" t="str">
        <f t="shared" si="434"/>
        <v/>
      </c>
      <c r="BW372" s="82">
        <f t="shared" si="458"/>
        <v>9999999999</v>
      </c>
      <c r="BX372" s="80" t="str">
        <f t="shared" si="435"/>
        <v>x</v>
      </c>
      <c r="BY372" s="80" t="str">
        <f t="shared" si="436"/>
        <v/>
      </c>
      <c r="BZ372" s="56" t="str">
        <f t="shared" si="459"/>
        <v/>
      </c>
      <c r="CA372" s="56" t="str">
        <f t="shared" si="460"/>
        <v/>
      </c>
      <c r="CB372" s="88">
        <f t="shared" si="461"/>
        <v>0</v>
      </c>
      <c r="CC372" s="56" t="str">
        <f t="shared" si="437"/>
        <v/>
      </c>
      <c r="CD372" s="56"/>
      <c r="CE372" s="56"/>
      <c r="CF372" s="56"/>
      <c r="CG372" s="56"/>
      <c r="CH372" s="169">
        <f t="shared" si="462"/>
        <v>9999999999</v>
      </c>
      <c r="CI372" s="170">
        <f t="shared" si="463"/>
        <v>9999999999</v>
      </c>
      <c r="CJ372" s="171">
        <f t="shared" si="464"/>
        <v>9999999999</v>
      </c>
      <c r="CK372" s="172" t="str">
        <f t="shared" si="465"/>
        <v/>
      </c>
      <c r="CL372" s="173" t="str">
        <f t="shared" si="438"/>
        <v>x</v>
      </c>
      <c r="CN372" s="6" t="str">
        <f t="shared" si="466"/>
        <v/>
      </c>
      <c r="CO372" s="293" t="e">
        <f t="shared" ca="1" si="476"/>
        <v>#N/A</v>
      </c>
      <c r="CP372" s="6" t="e">
        <f t="shared" ca="1" si="467"/>
        <v>#N/A</v>
      </c>
      <c r="CQ372" s="61">
        <v>356</v>
      </c>
      <c r="CR372" s="6">
        <f t="shared" si="439"/>
        <v>0</v>
      </c>
      <c r="CS372" s="6">
        <f t="shared" si="440"/>
        <v>0</v>
      </c>
      <c r="CT372" s="56" t="str">
        <f t="shared" si="441"/>
        <v/>
      </c>
      <c r="CU372" s="76">
        <f t="shared" si="442"/>
        <v>0</v>
      </c>
      <c r="CV372" s="76">
        <f t="shared" si="443"/>
        <v>0</v>
      </c>
      <c r="CX372" s="6" t="str">
        <f t="shared" si="444"/>
        <v/>
      </c>
      <c r="CY372" s="6" t="str">
        <f t="shared" si="445"/>
        <v/>
      </c>
      <c r="CZ372" s="6" t="str">
        <f t="shared" si="446"/>
        <v/>
      </c>
      <c r="DG372" s="56" t="str">
        <f t="shared" si="447"/>
        <v/>
      </c>
      <c r="DH372" s="6">
        <f t="shared" si="448"/>
        <v>0</v>
      </c>
      <c r="DK372" s="6">
        <f t="shared" si="483"/>
        <v>0</v>
      </c>
      <c r="DL372" s="6" t="e">
        <f t="shared" si="484"/>
        <v>#N/A</v>
      </c>
      <c r="DN372" s="6" t="e">
        <f t="shared" si="482"/>
        <v>#N/A</v>
      </c>
      <c r="DP372" s="6" t="str">
        <f t="shared" si="449"/>
        <v/>
      </c>
      <c r="DQ372" s="293">
        <f t="shared" ca="1" si="478"/>
        <v>366</v>
      </c>
      <c r="DR372" s="6" t="str">
        <f t="shared" ca="1" si="468"/>
        <v>x</v>
      </c>
      <c r="DU372" s="293" t="e">
        <f t="shared" ca="1" si="469"/>
        <v>#N/A</v>
      </c>
      <c r="DV372" s="5"/>
      <c r="DW372" s="293" t="e">
        <f t="shared" ca="1" si="479"/>
        <v>#N/A</v>
      </c>
      <c r="DZ372" s="293" t="e">
        <f t="shared" ca="1" si="470"/>
        <v>#N/A</v>
      </c>
      <c r="EA372" s="293" t="e">
        <f t="shared" ca="1" si="471"/>
        <v>#N/A</v>
      </c>
      <c r="EB372" s="293" t="e">
        <f t="shared" ca="1" si="472"/>
        <v>#N/A</v>
      </c>
      <c r="EE372" s="6" t="str">
        <f t="shared" si="473"/>
        <v/>
      </c>
      <c r="EF372" s="293" t="e">
        <f t="shared" ca="1" si="474"/>
        <v>#N/A</v>
      </c>
      <c r="EG372" s="6" t="e">
        <f t="shared" ca="1" si="450"/>
        <v>#N/A</v>
      </c>
    </row>
    <row r="373" spans="3:137" x14ac:dyDescent="0.2">
      <c r="C373" s="75"/>
      <c r="D373" s="184" t="str">
        <f t="shared" si="413"/>
        <v/>
      </c>
      <c r="E373" s="649" t="str">
        <f t="shared" si="480"/>
        <v/>
      </c>
      <c r="F373" s="607" t="str">
        <f t="shared" si="412"/>
        <v>x</v>
      </c>
      <c r="G373" s="650"/>
      <c r="H373" s="651"/>
      <c r="I373" s="651"/>
      <c r="J373" s="651"/>
      <c r="K373" s="652"/>
      <c r="L373" s="889"/>
      <c r="M373" s="889"/>
      <c r="N373" s="653"/>
      <c r="O373" s="651"/>
      <c r="P373" s="651"/>
      <c r="Q373" s="654"/>
      <c r="R373" s="655"/>
      <c r="S373" s="607" t="str">
        <f t="shared" si="414"/>
        <v/>
      </c>
      <c r="T373" s="656" t="str">
        <f t="shared" si="415"/>
        <v/>
      </c>
      <c r="U373" s="656" t="str">
        <f t="shared" si="451"/>
        <v/>
      </c>
      <c r="V373" s="656" t="str">
        <f t="shared" si="416"/>
        <v/>
      </c>
      <c r="W373" s="719"/>
      <c r="X373" s="660"/>
      <c r="Y373" s="656" t="str">
        <f t="shared" si="481"/>
        <v/>
      </c>
      <c r="Z373" s="659"/>
      <c r="AA373" s="654"/>
      <c r="AB373" s="656" t="str">
        <f t="shared" si="417"/>
        <v/>
      </c>
      <c r="AC373" s="661" t="str">
        <f t="shared" si="452"/>
        <v/>
      </c>
      <c r="AE373" s="658" t="str">
        <f t="shared" si="418"/>
        <v/>
      </c>
      <c r="AF373" s="659"/>
      <c r="AT373" s="805" t="str">
        <f t="shared" si="477"/>
        <v/>
      </c>
      <c r="AU373" t="str">
        <f t="shared" si="453"/>
        <v/>
      </c>
      <c r="AV373" s="6" t="str">
        <f t="shared" si="419"/>
        <v/>
      </c>
      <c r="AW373" s="317" t="str">
        <f t="shared" si="420"/>
        <v/>
      </c>
      <c r="AX373" s="158" t="str">
        <f t="shared" si="421"/>
        <v/>
      </c>
      <c r="AY373" s="158" t="str">
        <f t="shared" si="422"/>
        <v/>
      </c>
      <c r="AZ373" s="309" t="str">
        <f t="shared" si="411"/>
        <v/>
      </c>
      <c r="BA373" s="318" t="str">
        <f t="shared" si="423"/>
        <v/>
      </c>
      <c r="BB373" s="473" t="str">
        <f t="shared" si="424"/>
        <v/>
      </c>
      <c r="BC373" s="80" t="str">
        <f t="shared" si="475"/>
        <v/>
      </c>
      <c r="BD373" s="56">
        <f t="shared" si="425"/>
        <v>1</v>
      </c>
      <c r="BF373" s="56" t="str">
        <f t="shared" si="426"/>
        <v/>
      </c>
      <c r="BG373" s="56" t="str">
        <f t="shared" si="427"/>
        <v/>
      </c>
      <c r="BH373" s="6" t="str">
        <f t="shared" si="428"/>
        <v/>
      </c>
      <c r="BK373" s="6" t="str">
        <f t="shared" si="429"/>
        <v/>
      </c>
      <c r="BL373" s="56">
        <f t="shared" si="454"/>
        <v>999999</v>
      </c>
      <c r="BM373" s="183">
        <f t="shared" si="455"/>
        <v>99999.000001865003</v>
      </c>
      <c r="BN373" s="61">
        <v>357</v>
      </c>
      <c r="BO373" s="6">
        <f t="shared" si="430"/>
        <v>999999</v>
      </c>
      <c r="BP373" s="6">
        <f t="shared" si="431"/>
        <v>999999</v>
      </c>
      <c r="BQ373" s="6" t="str">
        <f t="shared" si="456"/>
        <v>x</v>
      </c>
      <c r="BR373" s="206">
        <f t="shared" si="432"/>
        <v>99999.000001865003</v>
      </c>
      <c r="BS373" s="6">
        <f t="shared" si="433"/>
        <v>99999.000001865003</v>
      </c>
      <c r="BT373" s="6" t="str">
        <f t="shared" si="457"/>
        <v>x</v>
      </c>
      <c r="BU373" s="6" t="str">
        <f t="shared" si="434"/>
        <v/>
      </c>
      <c r="BW373" s="82">
        <f t="shared" si="458"/>
        <v>9999999999</v>
      </c>
      <c r="BX373" s="80" t="str">
        <f t="shared" si="435"/>
        <v>x</v>
      </c>
      <c r="BY373" s="80" t="str">
        <f t="shared" si="436"/>
        <v/>
      </c>
      <c r="BZ373" s="56" t="str">
        <f t="shared" si="459"/>
        <v/>
      </c>
      <c r="CA373" s="56" t="str">
        <f t="shared" si="460"/>
        <v/>
      </c>
      <c r="CB373" s="88">
        <f t="shared" si="461"/>
        <v>0</v>
      </c>
      <c r="CC373" s="56" t="str">
        <f t="shared" si="437"/>
        <v/>
      </c>
      <c r="CD373" s="56"/>
      <c r="CE373" s="56"/>
      <c r="CF373" s="56"/>
      <c r="CG373" s="56"/>
      <c r="CH373" s="169">
        <f t="shared" si="462"/>
        <v>9999999999</v>
      </c>
      <c r="CI373" s="170">
        <f t="shared" si="463"/>
        <v>9999999999</v>
      </c>
      <c r="CJ373" s="171">
        <f t="shared" si="464"/>
        <v>9999999999</v>
      </c>
      <c r="CK373" s="172" t="str">
        <f t="shared" si="465"/>
        <v/>
      </c>
      <c r="CL373" s="173" t="str">
        <f t="shared" si="438"/>
        <v>x</v>
      </c>
      <c r="CN373" s="6" t="str">
        <f t="shared" si="466"/>
        <v/>
      </c>
      <c r="CO373" s="293" t="e">
        <f t="shared" ca="1" si="476"/>
        <v>#N/A</v>
      </c>
      <c r="CP373" s="6" t="e">
        <f t="shared" ca="1" si="467"/>
        <v>#N/A</v>
      </c>
      <c r="CQ373" s="61">
        <v>357</v>
      </c>
      <c r="CR373" s="6">
        <f t="shared" si="439"/>
        <v>0</v>
      </c>
      <c r="CS373" s="6">
        <f t="shared" si="440"/>
        <v>0</v>
      </c>
      <c r="CT373" s="56" t="str">
        <f t="shared" si="441"/>
        <v/>
      </c>
      <c r="CU373" s="76">
        <f t="shared" si="442"/>
        <v>0</v>
      </c>
      <c r="CV373" s="76">
        <f t="shared" si="443"/>
        <v>0</v>
      </c>
      <c r="CX373" s="6" t="str">
        <f t="shared" si="444"/>
        <v/>
      </c>
      <c r="CY373" s="6" t="str">
        <f t="shared" si="445"/>
        <v/>
      </c>
      <c r="CZ373" s="6" t="str">
        <f t="shared" si="446"/>
        <v/>
      </c>
      <c r="DG373" s="56" t="str">
        <f t="shared" si="447"/>
        <v/>
      </c>
      <c r="DH373" s="6">
        <f t="shared" si="448"/>
        <v>0</v>
      </c>
      <c r="DK373" s="6">
        <f t="shared" si="483"/>
        <v>0</v>
      </c>
      <c r="DL373" s="6" t="e">
        <f t="shared" si="484"/>
        <v>#N/A</v>
      </c>
      <c r="DN373" s="6" t="e">
        <f t="shared" si="482"/>
        <v>#N/A</v>
      </c>
      <c r="DP373" s="6" t="str">
        <f t="shared" si="449"/>
        <v/>
      </c>
      <c r="DQ373" s="293">
        <f t="shared" ca="1" si="478"/>
        <v>367</v>
      </c>
      <c r="DR373" s="6" t="str">
        <f t="shared" ca="1" si="468"/>
        <v>x</v>
      </c>
      <c r="DU373" s="293" t="e">
        <f t="shared" ca="1" si="469"/>
        <v>#N/A</v>
      </c>
      <c r="DV373" s="5"/>
      <c r="DW373" s="293" t="e">
        <f t="shared" ca="1" si="479"/>
        <v>#N/A</v>
      </c>
      <c r="DZ373" s="293" t="e">
        <f t="shared" ca="1" si="470"/>
        <v>#N/A</v>
      </c>
      <c r="EA373" s="293" t="e">
        <f t="shared" ca="1" si="471"/>
        <v>#N/A</v>
      </c>
      <c r="EB373" s="293" t="e">
        <f t="shared" ca="1" si="472"/>
        <v>#N/A</v>
      </c>
      <c r="EE373" s="6" t="str">
        <f t="shared" si="473"/>
        <v/>
      </c>
      <c r="EF373" s="293" t="e">
        <f t="shared" ca="1" si="474"/>
        <v>#N/A</v>
      </c>
      <c r="EG373" s="6" t="e">
        <f t="shared" ca="1" si="450"/>
        <v>#N/A</v>
      </c>
    </row>
    <row r="374" spans="3:137" x14ac:dyDescent="0.2">
      <c r="C374" s="75"/>
      <c r="D374" s="184" t="str">
        <f t="shared" si="413"/>
        <v/>
      </c>
      <c r="E374" s="649" t="str">
        <f t="shared" si="480"/>
        <v/>
      </c>
      <c r="F374" s="607" t="str">
        <f t="shared" si="412"/>
        <v>x</v>
      </c>
      <c r="G374" s="650"/>
      <c r="H374" s="651"/>
      <c r="I374" s="651"/>
      <c r="J374" s="651"/>
      <c r="K374" s="652"/>
      <c r="L374" s="889"/>
      <c r="M374" s="889"/>
      <c r="N374" s="653"/>
      <c r="O374" s="651"/>
      <c r="P374" s="651"/>
      <c r="Q374" s="654"/>
      <c r="R374" s="655"/>
      <c r="S374" s="607" t="str">
        <f t="shared" si="414"/>
        <v/>
      </c>
      <c r="T374" s="656" t="str">
        <f t="shared" si="415"/>
        <v/>
      </c>
      <c r="U374" s="656" t="str">
        <f t="shared" si="451"/>
        <v/>
      </c>
      <c r="V374" s="656" t="str">
        <f t="shared" si="416"/>
        <v/>
      </c>
      <c r="W374" s="719"/>
      <c r="X374" s="660"/>
      <c r="Y374" s="656" t="str">
        <f t="shared" si="481"/>
        <v/>
      </c>
      <c r="Z374" s="659"/>
      <c r="AA374" s="654"/>
      <c r="AB374" s="656" t="str">
        <f t="shared" si="417"/>
        <v/>
      </c>
      <c r="AC374" s="661" t="str">
        <f t="shared" si="452"/>
        <v/>
      </c>
      <c r="AE374" s="658" t="str">
        <f t="shared" si="418"/>
        <v/>
      </c>
      <c r="AF374" s="659"/>
      <c r="AT374" s="805" t="str">
        <f t="shared" si="477"/>
        <v/>
      </c>
      <c r="AU374" t="str">
        <f t="shared" si="453"/>
        <v/>
      </c>
      <c r="AV374" s="6" t="str">
        <f t="shared" si="419"/>
        <v/>
      </c>
      <c r="AW374" s="317" t="str">
        <f t="shared" si="420"/>
        <v/>
      </c>
      <c r="AX374" s="158" t="str">
        <f t="shared" si="421"/>
        <v/>
      </c>
      <c r="AY374" s="158" t="str">
        <f t="shared" si="422"/>
        <v/>
      </c>
      <c r="AZ374" s="309" t="str">
        <f t="shared" si="411"/>
        <v/>
      </c>
      <c r="BA374" s="318" t="str">
        <f t="shared" si="423"/>
        <v/>
      </c>
      <c r="BB374" s="473" t="str">
        <f t="shared" si="424"/>
        <v/>
      </c>
      <c r="BC374" s="80" t="str">
        <f t="shared" si="475"/>
        <v/>
      </c>
      <c r="BD374" s="56">
        <f t="shared" si="425"/>
        <v>1</v>
      </c>
      <c r="BF374" s="56" t="str">
        <f t="shared" si="426"/>
        <v/>
      </c>
      <c r="BG374" s="56" t="str">
        <f t="shared" si="427"/>
        <v/>
      </c>
      <c r="BH374" s="6" t="str">
        <f t="shared" si="428"/>
        <v/>
      </c>
      <c r="BK374" s="6" t="str">
        <f t="shared" si="429"/>
        <v/>
      </c>
      <c r="BL374" s="56">
        <f t="shared" si="454"/>
        <v>999999</v>
      </c>
      <c r="BM374" s="183">
        <f t="shared" si="455"/>
        <v>99999.000001869994</v>
      </c>
      <c r="BN374" s="61">
        <v>358</v>
      </c>
      <c r="BO374" s="6">
        <f t="shared" si="430"/>
        <v>999999</v>
      </c>
      <c r="BP374" s="6">
        <f t="shared" si="431"/>
        <v>999999</v>
      </c>
      <c r="BQ374" s="6" t="str">
        <f t="shared" si="456"/>
        <v>x</v>
      </c>
      <c r="BR374" s="206">
        <f t="shared" si="432"/>
        <v>99999.000001869994</v>
      </c>
      <c r="BS374" s="6">
        <f t="shared" si="433"/>
        <v>99999.000001869994</v>
      </c>
      <c r="BT374" s="6" t="str">
        <f t="shared" si="457"/>
        <v>x</v>
      </c>
      <c r="BU374" s="6" t="str">
        <f t="shared" si="434"/>
        <v/>
      </c>
      <c r="BW374" s="82">
        <f t="shared" si="458"/>
        <v>9999999999</v>
      </c>
      <c r="BX374" s="80" t="str">
        <f t="shared" si="435"/>
        <v>x</v>
      </c>
      <c r="BY374" s="80" t="str">
        <f t="shared" si="436"/>
        <v/>
      </c>
      <c r="BZ374" s="56" t="str">
        <f t="shared" si="459"/>
        <v/>
      </c>
      <c r="CA374" s="56" t="str">
        <f t="shared" si="460"/>
        <v/>
      </c>
      <c r="CB374" s="88">
        <f t="shared" si="461"/>
        <v>0</v>
      </c>
      <c r="CC374" s="56" t="str">
        <f t="shared" si="437"/>
        <v/>
      </c>
      <c r="CD374" s="56"/>
      <c r="CE374" s="56"/>
      <c r="CF374" s="56"/>
      <c r="CG374" s="56"/>
      <c r="CH374" s="169">
        <f t="shared" si="462"/>
        <v>9999999999</v>
      </c>
      <c r="CI374" s="170">
        <f t="shared" si="463"/>
        <v>9999999999</v>
      </c>
      <c r="CJ374" s="171">
        <f t="shared" si="464"/>
        <v>9999999999</v>
      </c>
      <c r="CK374" s="172" t="str">
        <f t="shared" si="465"/>
        <v/>
      </c>
      <c r="CL374" s="173" t="str">
        <f t="shared" si="438"/>
        <v>x</v>
      </c>
      <c r="CN374" s="6" t="str">
        <f t="shared" si="466"/>
        <v/>
      </c>
      <c r="CO374" s="293" t="e">
        <f t="shared" ca="1" si="476"/>
        <v>#N/A</v>
      </c>
      <c r="CP374" s="6" t="e">
        <f t="shared" ca="1" si="467"/>
        <v>#N/A</v>
      </c>
      <c r="CQ374" s="61">
        <v>358</v>
      </c>
      <c r="CR374" s="6">
        <f t="shared" si="439"/>
        <v>0</v>
      </c>
      <c r="CS374" s="6">
        <f t="shared" si="440"/>
        <v>0</v>
      </c>
      <c r="CT374" s="56" t="str">
        <f t="shared" si="441"/>
        <v/>
      </c>
      <c r="CU374" s="76">
        <f t="shared" si="442"/>
        <v>0</v>
      </c>
      <c r="CV374" s="76">
        <f t="shared" si="443"/>
        <v>0</v>
      </c>
      <c r="CX374" s="6" t="str">
        <f t="shared" si="444"/>
        <v/>
      </c>
      <c r="CY374" s="6" t="str">
        <f t="shared" si="445"/>
        <v/>
      </c>
      <c r="CZ374" s="6" t="str">
        <f t="shared" si="446"/>
        <v/>
      </c>
      <c r="DG374" s="56" t="str">
        <f t="shared" si="447"/>
        <v/>
      </c>
      <c r="DH374" s="6">
        <f t="shared" si="448"/>
        <v>0</v>
      </c>
      <c r="DK374" s="6">
        <f t="shared" si="483"/>
        <v>0</v>
      </c>
      <c r="DL374" s="6" t="e">
        <f t="shared" si="484"/>
        <v>#N/A</v>
      </c>
      <c r="DN374" s="6" t="e">
        <f t="shared" si="482"/>
        <v>#N/A</v>
      </c>
      <c r="DP374" s="6" t="str">
        <f t="shared" si="449"/>
        <v/>
      </c>
      <c r="DQ374" s="293">
        <f t="shared" ca="1" si="478"/>
        <v>368</v>
      </c>
      <c r="DR374" s="6" t="str">
        <f t="shared" ca="1" si="468"/>
        <v>x</v>
      </c>
      <c r="DU374" s="293" t="e">
        <f t="shared" ca="1" si="469"/>
        <v>#N/A</v>
      </c>
      <c r="DV374" s="5"/>
      <c r="DW374" s="293" t="e">
        <f t="shared" ca="1" si="479"/>
        <v>#N/A</v>
      </c>
      <c r="DZ374" s="293" t="e">
        <f t="shared" ca="1" si="470"/>
        <v>#N/A</v>
      </c>
      <c r="EA374" s="293" t="e">
        <f t="shared" ca="1" si="471"/>
        <v>#N/A</v>
      </c>
      <c r="EB374" s="293" t="e">
        <f t="shared" ca="1" si="472"/>
        <v>#N/A</v>
      </c>
      <c r="EE374" s="6" t="str">
        <f t="shared" si="473"/>
        <v/>
      </c>
      <c r="EF374" s="293" t="e">
        <f t="shared" ca="1" si="474"/>
        <v>#N/A</v>
      </c>
      <c r="EG374" s="6" t="e">
        <f t="shared" ca="1" si="450"/>
        <v>#N/A</v>
      </c>
    </row>
    <row r="375" spans="3:137" x14ac:dyDescent="0.2">
      <c r="C375" s="75"/>
      <c r="D375" s="184" t="str">
        <f t="shared" si="413"/>
        <v/>
      </c>
      <c r="E375" s="649" t="str">
        <f t="shared" si="480"/>
        <v/>
      </c>
      <c r="F375" s="607" t="str">
        <f t="shared" si="412"/>
        <v>x</v>
      </c>
      <c r="G375" s="650"/>
      <c r="H375" s="651"/>
      <c r="I375" s="651"/>
      <c r="J375" s="651"/>
      <c r="K375" s="652"/>
      <c r="L375" s="889"/>
      <c r="M375" s="889"/>
      <c r="N375" s="653"/>
      <c r="O375" s="651"/>
      <c r="P375" s="651"/>
      <c r="Q375" s="654"/>
      <c r="R375" s="655"/>
      <c r="S375" s="607" t="str">
        <f t="shared" si="414"/>
        <v/>
      </c>
      <c r="T375" s="656" t="str">
        <f t="shared" si="415"/>
        <v/>
      </c>
      <c r="U375" s="656" t="str">
        <f t="shared" si="451"/>
        <v/>
      </c>
      <c r="V375" s="656" t="str">
        <f t="shared" si="416"/>
        <v/>
      </c>
      <c r="W375" s="719"/>
      <c r="X375" s="660"/>
      <c r="Y375" s="656" t="str">
        <f t="shared" si="481"/>
        <v/>
      </c>
      <c r="Z375" s="659"/>
      <c r="AA375" s="654"/>
      <c r="AB375" s="656" t="str">
        <f t="shared" si="417"/>
        <v/>
      </c>
      <c r="AC375" s="661" t="str">
        <f t="shared" si="452"/>
        <v/>
      </c>
      <c r="AE375" s="658" t="str">
        <f t="shared" si="418"/>
        <v/>
      </c>
      <c r="AF375" s="659"/>
      <c r="AT375" s="805" t="str">
        <f t="shared" si="477"/>
        <v/>
      </c>
      <c r="AU375" t="str">
        <f t="shared" si="453"/>
        <v/>
      </c>
      <c r="AV375" s="6" t="str">
        <f t="shared" si="419"/>
        <v/>
      </c>
      <c r="AW375" s="317" t="str">
        <f t="shared" si="420"/>
        <v/>
      </c>
      <c r="AX375" s="158" t="str">
        <f t="shared" si="421"/>
        <v/>
      </c>
      <c r="AY375" s="158" t="str">
        <f t="shared" si="422"/>
        <v/>
      </c>
      <c r="AZ375" s="309" t="str">
        <f t="shared" ref="AZ375:AZ438" si="485">IF(BB375="","",ROUND(SUMIF(CX:CX,CX375,CS:CS),3))</f>
        <v/>
      </c>
      <c r="BA375" s="318" t="str">
        <f t="shared" si="423"/>
        <v/>
      </c>
      <c r="BB375" s="473" t="str">
        <f t="shared" si="424"/>
        <v/>
      </c>
      <c r="BC375" s="80" t="str">
        <f t="shared" si="475"/>
        <v/>
      </c>
      <c r="BD375" s="56">
        <f t="shared" si="425"/>
        <v>1</v>
      </c>
      <c r="BF375" s="56" t="str">
        <f t="shared" si="426"/>
        <v/>
      </c>
      <c r="BG375" s="56" t="str">
        <f t="shared" si="427"/>
        <v/>
      </c>
      <c r="BH375" s="6" t="str">
        <f t="shared" si="428"/>
        <v/>
      </c>
      <c r="BK375" s="6" t="str">
        <f t="shared" si="429"/>
        <v/>
      </c>
      <c r="BL375" s="56">
        <f t="shared" si="454"/>
        <v>999999</v>
      </c>
      <c r="BM375" s="183">
        <f t="shared" si="455"/>
        <v>99999.000001875</v>
      </c>
      <c r="BN375" s="61">
        <v>359</v>
      </c>
      <c r="BO375" s="6">
        <f t="shared" si="430"/>
        <v>999999</v>
      </c>
      <c r="BP375" s="6">
        <f t="shared" si="431"/>
        <v>999999</v>
      </c>
      <c r="BQ375" s="6" t="str">
        <f t="shared" si="456"/>
        <v>x</v>
      </c>
      <c r="BR375" s="206">
        <f t="shared" si="432"/>
        <v>99999.000001875</v>
      </c>
      <c r="BS375" s="6">
        <f t="shared" si="433"/>
        <v>99999.000001875</v>
      </c>
      <c r="BT375" s="6" t="str">
        <f t="shared" si="457"/>
        <v>x</v>
      </c>
      <c r="BU375" s="6" t="str">
        <f t="shared" si="434"/>
        <v/>
      </c>
      <c r="BW375" s="82">
        <f t="shared" si="458"/>
        <v>9999999999</v>
      </c>
      <c r="BX375" s="80" t="str">
        <f t="shared" si="435"/>
        <v>x</v>
      </c>
      <c r="BY375" s="80" t="str">
        <f t="shared" si="436"/>
        <v/>
      </c>
      <c r="BZ375" s="56" t="str">
        <f t="shared" si="459"/>
        <v/>
      </c>
      <c r="CA375" s="56" t="str">
        <f t="shared" si="460"/>
        <v/>
      </c>
      <c r="CB375" s="88">
        <f t="shared" si="461"/>
        <v>0</v>
      </c>
      <c r="CC375" s="56" t="str">
        <f t="shared" si="437"/>
        <v/>
      </c>
      <c r="CD375" s="56"/>
      <c r="CE375" s="56"/>
      <c r="CF375" s="56"/>
      <c r="CG375" s="56"/>
      <c r="CH375" s="169">
        <f t="shared" si="462"/>
        <v>9999999999</v>
      </c>
      <c r="CI375" s="170">
        <f t="shared" si="463"/>
        <v>9999999999</v>
      </c>
      <c r="CJ375" s="171">
        <f t="shared" si="464"/>
        <v>9999999999</v>
      </c>
      <c r="CK375" s="172" t="str">
        <f t="shared" si="465"/>
        <v/>
      </c>
      <c r="CL375" s="173" t="str">
        <f t="shared" si="438"/>
        <v>x</v>
      </c>
      <c r="CN375" s="6" t="str">
        <f t="shared" si="466"/>
        <v/>
      </c>
      <c r="CO375" s="293" t="e">
        <f t="shared" ca="1" si="476"/>
        <v>#N/A</v>
      </c>
      <c r="CP375" s="6" t="e">
        <f t="shared" ca="1" si="467"/>
        <v>#N/A</v>
      </c>
      <c r="CQ375" s="61">
        <v>359</v>
      </c>
      <c r="CR375" s="6">
        <f t="shared" si="439"/>
        <v>0</v>
      </c>
      <c r="CS375" s="6">
        <f t="shared" si="440"/>
        <v>0</v>
      </c>
      <c r="CT375" s="56" t="str">
        <f t="shared" si="441"/>
        <v/>
      </c>
      <c r="CU375" s="76">
        <f t="shared" si="442"/>
        <v>0</v>
      </c>
      <c r="CV375" s="76">
        <f t="shared" si="443"/>
        <v>0</v>
      </c>
      <c r="CX375" s="6" t="str">
        <f t="shared" si="444"/>
        <v/>
      </c>
      <c r="CY375" s="6" t="str">
        <f t="shared" si="445"/>
        <v/>
      </c>
      <c r="CZ375" s="6" t="str">
        <f t="shared" si="446"/>
        <v/>
      </c>
      <c r="DG375" s="56" t="str">
        <f t="shared" si="447"/>
        <v/>
      </c>
      <c r="DH375" s="6">
        <f t="shared" si="448"/>
        <v>0</v>
      </c>
      <c r="DK375" s="6">
        <f t="shared" si="483"/>
        <v>0</v>
      </c>
      <c r="DL375" s="6" t="e">
        <f t="shared" si="484"/>
        <v>#N/A</v>
      </c>
      <c r="DN375" s="6" t="e">
        <f t="shared" si="482"/>
        <v>#N/A</v>
      </c>
      <c r="DP375" s="6" t="str">
        <f t="shared" si="449"/>
        <v/>
      </c>
      <c r="DQ375" s="293">
        <f t="shared" ca="1" si="478"/>
        <v>369</v>
      </c>
      <c r="DR375" s="6" t="str">
        <f t="shared" ca="1" si="468"/>
        <v>x</v>
      </c>
      <c r="DU375" s="293" t="e">
        <f t="shared" ca="1" si="469"/>
        <v>#N/A</v>
      </c>
      <c r="DV375" s="5"/>
      <c r="DW375" s="293" t="e">
        <f t="shared" ca="1" si="479"/>
        <v>#N/A</v>
      </c>
      <c r="DZ375" s="293" t="e">
        <f t="shared" ca="1" si="470"/>
        <v>#N/A</v>
      </c>
      <c r="EA375" s="293" t="e">
        <f t="shared" ca="1" si="471"/>
        <v>#N/A</v>
      </c>
      <c r="EB375" s="293" t="e">
        <f t="shared" ca="1" si="472"/>
        <v>#N/A</v>
      </c>
      <c r="EE375" s="6" t="str">
        <f t="shared" si="473"/>
        <v/>
      </c>
      <c r="EF375" s="293" t="e">
        <f t="shared" ca="1" si="474"/>
        <v>#N/A</v>
      </c>
      <c r="EG375" s="6" t="e">
        <f t="shared" ca="1" si="450"/>
        <v>#N/A</v>
      </c>
    </row>
    <row r="376" spans="3:137" x14ac:dyDescent="0.2">
      <c r="C376" s="75"/>
      <c r="D376" s="184" t="str">
        <f t="shared" si="413"/>
        <v/>
      </c>
      <c r="E376" s="649" t="str">
        <f t="shared" si="480"/>
        <v/>
      </c>
      <c r="F376" s="607" t="str">
        <f t="shared" si="412"/>
        <v>x</v>
      </c>
      <c r="G376" s="650"/>
      <c r="H376" s="651"/>
      <c r="I376" s="651"/>
      <c r="J376" s="651"/>
      <c r="K376" s="652"/>
      <c r="L376" s="889"/>
      <c r="M376" s="889"/>
      <c r="N376" s="653"/>
      <c r="O376" s="651"/>
      <c r="P376" s="651"/>
      <c r="Q376" s="654"/>
      <c r="R376" s="655"/>
      <c r="S376" s="607" t="str">
        <f t="shared" si="414"/>
        <v/>
      </c>
      <c r="T376" s="656" t="str">
        <f t="shared" si="415"/>
        <v/>
      </c>
      <c r="U376" s="656" t="str">
        <f t="shared" si="451"/>
        <v/>
      </c>
      <c r="V376" s="656" t="str">
        <f t="shared" si="416"/>
        <v/>
      </c>
      <c r="W376" s="719"/>
      <c r="X376" s="660"/>
      <c r="Y376" s="656" t="str">
        <f t="shared" si="481"/>
        <v/>
      </c>
      <c r="Z376" s="659"/>
      <c r="AA376" s="654"/>
      <c r="AB376" s="656" t="str">
        <f t="shared" si="417"/>
        <v/>
      </c>
      <c r="AC376" s="661" t="str">
        <f t="shared" si="452"/>
        <v/>
      </c>
      <c r="AE376" s="658" t="str">
        <f t="shared" si="418"/>
        <v/>
      </c>
      <c r="AF376" s="659"/>
      <c r="AT376" s="805" t="str">
        <f t="shared" si="477"/>
        <v/>
      </c>
      <c r="AU376" t="str">
        <f t="shared" si="453"/>
        <v/>
      </c>
      <c r="AV376" s="6" t="str">
        <f t="shared" si="419"/>
        <v/>
      </c>
      <c r="AW376" s="317" t="str">
        <f t="shared" si="420"/>
        <v/>
      </c>
      <c r="AX376" s="158" t="str">
        <f t="shared" si="421"/>
        <v/>
      </c>
      <c r="AY376" s="158" t="str">
        <f t="shared" si="422"/>
        <v/>
      </c>
      <c r="AZ376" s="309" t="str">
        <f t="shared" si="485"/>
        <v/>
      </c>
      <c r="BA376" s="318" t="str">
        <f t="shared" si="423"/>
        <v/>
      </c>
      <c r="BB376" s="473" t="str">
        <f t="shared" si="424"/>
        <v/>
      </c>
      <c r="BC376" s="80" t="str">
        <f t="shared" si="475"/>
        <v/>
      </c>
      <c r="BD376" s="56">
        <f t="shared" si="425"/>
        <v>1</v>
      </c>
      <c r="BF376" s="56" t="str">
        <f t="shared" si="426"/>
        <v/>
      </c>
      <c r="BG376" s="56" t="str">
        <f t="shared" si="427"/>
        <v/>
      </c>
      <c r="BH376" s="6" t="str">
        <f t="shared" si="428"/>
        <v/>
      </c>
      <c r="BK376" s="6" t="str">
        <f t="shared" si="429"/>
        <v/>
      </c>
      <c r="BL376" s="56">
        <f t="shared" si="454"/>
        <v>999999</v>
      </c>
      <c r="BM376" s="183">
        <f t="shared" si="455"/>
        <v>99999.000001880006</v>
      </c>
      <c r="BN376" s="61">
        <v>360</v>
      </c>
      <c r="BO376" s="6">
        <f t="shared" si="430"/>
        <v>999999</v>
      </c>
      <c r="BP376" s="6">
        <f t="shared" si="431"/>
        <v>999999</v>
      </c>
      <c r="BQ376" s="6" t="str">
        <f t="shared" si="456"/>
        <v>x</v>
      </c>
      <c r="BR376" s="206">
        <f t="shared" si="432"/>
        <v>99999.000001880006</v>
      </c>
      <c r="BS376" s="6">
        <f t="shared" si="433"/>
        <v>99999.000001880006</v>
      </c>
      <c r="BT376" s="6" t="str">
        <f t="shared" si="457"/>
        <v>x</v>
      </c>
      <c r="BU376" s="6" t="str">
        <f t="shared" si="434"/>
        <v/>
      </c>
      <c r="BW376" s="82">
        <f t="shared" si="458"/>
        <v>9999999999</v>
      </c>
      <c r="BX376" s="80" t="str">
        <f t="shared" si="435"/>
        <v>x</v>
      </c>
      <c r="BY376" s="80" t="str">
        <f t="shared" si="436"/>
        <v/>
      </c>
      <c r="BZ376" s="56" t="str">
        <f t="shared" si="459"/>
        <v/>
      </c>
      <c r="CA376" s="56" t="str">
        <f t="shared" si="460"/>
        <v/>
      </c>
      <c r="CB376" s="88">
        <f t="shared" si="461"/>
        <v>0</v>
      </c>
      <c r="CC376" s="56" t="str">
        <f t="shared" si="437"/>
        <v/>
      </c>
      <c r="CD376" s="56"/>
      <c r="CE376" s="56"/>
      <c r="CF376" s="56"/>
      <c r="CG376" s="56"/>
      <c r="CH376" s="169">
        <f t="shared" si="462"/>
        <v>9999999999</v>
      </c>
      <c r="CI376" s="170">
        <f t="shared" si="463"/>
        <v>9999999999</v>
      </c>
      <c r="CJ376" s="171">
        <f t="shared" si="464"/>
        <v>9999999999</v>
      </c>
      <c r="CK376" s="172" t="str">
        <f t="shared" si="465"/>
        <v/>
      </c>
      <c r="CL376" s="173" t="str">
        <f t="shared" si="438"/>
        <v>x</v>
      </c>
      <c r="CN376" s="6" t="str">
        <f t="shared" si="466"/>
        <v/>
      </c>
      <c r="CO376" s="293" t="e">
        <f t="shared" ca="1" si="476"/>
        <v>#N/A</v>
      </c>
      <c r="CP376" s="6" t="e">
        <f t="shared" ca="1" si="467"/>
        <v>#N/A</v>
      </c>
      <c r="CQ376" s="61">
        <v>360</v>
      </c>
      <c r="CR376" s="6">
        <f t="shared" si="439"/>
        <v>0</v>
      </c>
      <c r="CS376" s="6">
        <f t="shared" si="440"/>
        <v>0</v>
      </c>
      <c r="CT376" s="56" t="str">
        <f t="shared" si="441"/>
        <v/>
      </c>
      <c r="CU376" s="76">
        <f t="shared" si="442"/>
        <v>0</v>
      </c>
      <c r="CV376" s="76">
        <f t="shared" si="443"/>
        <v>0</v>
      </c>
      <c r="CX376" s="6" t="str">
        <f t="shared" si="444"/>
        <v/>
      </c>
      <c r="CY376" s="6" t="str">
        <f t="shared" si="445"/>
        <v/>
      </c>
      <c r="CZ376" s="6" t="str">
        <f t="shared" si="446"/>
        <v/>
      </c>
      <c r="DG376" s="56" t="str">
        <f t="shared" si="447"/>
        <v/>
      </c>
      <c r="DH376" s="6">
        <f t="shared" si="448"/>
        <v>0</v>
      </c>
      <c r="DK376" s="6">
        <f t="shared" si="483"/>
        <v>0</v>
      </c>
      <c r="DL376" s="6" t="e">
        <f t="shared" si="484"/>
        <v>#N/A</v>
      </c>
      <c r="DN376" s="6" t="e">
        <f t="shared" si="482"/>
        <v>#N/A</v>
      </c>
      <c r="DP376" s="6" t="str">
        <f t="shared" si="449"/>
        <v/>
      </c>
      <c r="DQ376" s="293">
        <f t="shared" ca="1" si="478"/>
        <v>370</v>
      </c>
      <c r="DR376" s="6" t="str">
        <f t="shared" ca="1" si="468"/>
        <v>x</v>
      </c>
      <c r="DU376" s="293" t="e">
        <f t="shared" ca="1" si="469"/>
        <v>#N/A</v>
      </c>
      <c r="DV376" s="5"/>
      <c r="DW376" s="293" t="e">
        <f t="shared" ca="1" si="479"/>
        <v>#N/A</v>
      </c>
      <c r="DZ376" s="293" t="e">
        <f t="shared" ca="1" si="470"/>
        <v>#N/A</v>
      </c>
      <c r="EA376" s="293" t="e">
        <f t="shared" ca="1" si="471"/>
        <v>#N/A</v>
      </c>
      <c r="EB376" s="293" t="e">
        <f t="shared" ca="1" si="472"/>
        <v>#N/A</v>
      </c>
      <c r="EE376" s="6" t="str">
        <f t="shared" si="473"/>
        <v/>
      </c>
      <c r="EF376" s="293" t="e">
        <f t="shared" ca="1" si="474"/>
        <v>#N/A</v>
      </c>
      <c r="EG376" s="6" t="e">
        <f t="shared" ca="1" si="450"/>
        <v>#N/A</v>
      </c>
    </row>
    <row r="377" spans="3:137" x14ac:dyDescent="0.2">
      <c r="C377" s="75"/>
      <c r="D377" s="184" t="str">
        <f t="shared" si="413"/>
        <v/>
      </c>
      <c r="E377" s="649" t="str">
        <f t="shared" si="480"/>
        <v/>
      </c>
      <c r="F377" s="607" t="str">
        <f t="shared" si="412"/>
        <v>x</v>
      </c>
      <c r="G377" s="650"/>
      <c r="H377" s="651"/>
      <c r="I377" s="651"/>
      <c r="J377" s="651"/>
      <c r="K377" s="652"/>
      <c r="L377" s="889"/>
      <c r="M377" s="889"/>
      <c r="N377" s="653"/>
      <c r="O377" s="651"/>
      <c r="P377" s="651"/>
      <c r="Q377" s="654"/>
      <c r="R377" s="655"/>
      <c r="S377" s="607" t="str">
        <f t="shared" si="414"/>
        <v/>
      </c>
      <c r="T377" s="656" t="str">
        <f t="shared" si="415"/>
        <v/>
      </c>
      <c r="U377" s="656" t="str">
        <f t="shared" si="451"/>
        <v/>
      </c>
      <c r="V377" s="656" t="str">
        <f t="shared" si="416"/>
        <v/>
      </c>
      <c r="W377" s="719"/>
      <c r="X377" s="660"/>
      <c r="Y377" s="656" t="str">
        <f t="shared" si="481"/>
        <v/>
      </c>
      <c r="Z377" s="659"/>
      <c r="AA377" s="654"/>
      <c r="AB377" s="656" t="str">
        <f t="shared" si="417"/>
        <v/>
      </c>
      <c r="AC377" s="661" t="str">
        <f t="shared" si="452"/>
        <v/>
      </c>
      <c r="AE377" s="658" t="str">
        <f t="shared" si="418"/>
        <v/>
      </c>
      <c r="AF377" s="659"/>
      <c r="AT377" s="805" t="str">
        <f t="shared" si="477"/>
        <v/>
      </c>
      <c r="AU377" t="str">
        <f t="shared" si="453"/>
        <v/>
      </c>
      <c r="AV377" s="6" t="str">
        <f t="shared" si="419"/>
        <v/>
      </c>
      <c r="AW377" s="317" t="str">
        <f t="shared" si="420"/>
        <v/>
      </c>
      <c r="AX377" s="158" t="str">
        <f t="shared" si="421"/>
        <v/>
      </c>
      <c r="AY377" s="158" t="str">
        <f>IF(AX377="","",IF(AX377&lt;4,"Q1",IF(AND(AX377&gt;3,AX377&lt;7),"Q2",IF(AND(AX377&gt;6,AX377&lt;10),"Q3","Q4"))))</f>
        <v/>
      </c>
      <c r="AZ377" s="309" t="str">
        <f t="shared" si="485"/>
        <v/>
      </c>
      <c r="BA377" s="318" t="str">
        <f t="shared" si="423"/>
        <v/>
      </c>
      <c r="BB377" s="473" t="str">
        <f t="shared" si="424"/>
        <v/>
      </c>
      <c r="BC377" s="80" t="str">
        <f t="shared" si="475"/>
        <v/>
      </c>
      <c r="BD377" s="56">
        <f t="shared" si="425"/>
        <v>1</v>
      </c>
      <c r="BF377" s="56" t="str">
        <f t="shared" si="426"/>
        <v/>
      </c>
      <c r="BG377" s="56" t="str">
        <f t="shared" si="427"/>
        <v/>
      </c>
      <c r="BH377" s="6" t="str">
        <f t="shared" si="428"/>
        <v/>
      </c>
      <c r="BK377" s="6" t="str">
        <f t="shared" si="429"/>
        <v/>
      </c>
      <c r="BL377" s="56">
        <f t="shared" si="454"/>
        <v>999999</v>
      </c>
      <c r="BM377" s="183">
        <f t="shared" si="455"/>
        <v>99999.000001884997</v>
      </c>
      <c r="BN377" s="61">
        <v>361</v>
      </c>
      <c r="BO377" s="6">
        <f t="shared" si="430"/>
        <v>999999</v>
      </c>
      <c r="BP377" s="6">
        <f t="shared" si="431"/>
        <v>999999</v>
      </c>
      <c r="BQ377" s="6" t="str">
        <f t="shared" si="456"/>
        <v>x</v>
      </c>
      <c r="BR377" s="206">
        <f t="shared" si="432"/>
        <v>99999.000001884997</v>
      </c>
      <c r="BS377" s="6">
        <f t="shared" si="433"/>
        <v>99999.000001884997</v>
      </c>
      <c r="BT377" s="6" t="str">
        <f t="shared" si="457"/>
        <v>x</v>
      </c>
      <c r="BU377" s="6" t="str">
        <f t="shared" si="434"/>
        <v/>
      </c>
      <c r="BW377" s="82">
        <f t="shared" si="458"/>
        <v>9999999999</v>
      </c>
      <c r="BX377" s="80" t="str">
        <f t="shared" si="435"/>
        <v>x</v>
      </c>
      <c r="BY377" s="80" t="str">
        <f t="shared" si="436"/>
        <v/>
      </c>
      <c r="BZ377" s="56" t="str">
        <f t="shared" si="459"/>
        <v/>
      </c>
      <c r="CA377" s="56" t="str">
        <f t="shared" si="460"/>
        <v/>
      </c>
      <c r="CB377" s="88">
        <f t="shared" si="461"/>
        <v>0</v>
      </c>
      <c r="CC377" s="56" t="str">
        <f t="shared" si="437"/>
        <v/>
      </c>
      <c r="CD377" s="56"/>
      <c r="CE377" s="56"/>
      <c r="CF377" s="56"/>
      <c r="CG377" s="56"/>
      <c r="CH377" s="169">
        <f t="shared" si="462"/>
        <v>9999999999</v>
      </c>
      <c r="CI377" s="170">
        <f t="shared" si="463"/>
        <v>9999999999</v>
      </c>
      <c r="CJ377" s="171">
        <f t="shared" si="464"/>
        <v>9999999999</v>
      </c>
      <c r="CK377" s="172" t="str">
        <f t="shared" si="465"/>
        <v/>
      </c>
      <c r="CL377" s="173" t="str">
        <f t="shared" si="438"/>
        <v>x</v>
      </c>
      <c r="CN377" s="6" t="str">
        <f t="shared" si="466"/>
        <v/>
      </c>
      <c r="CO377" s="293" t="e">
        <f t="shared" ca="1" si="476"/>
        <v>#N/A</v>
      </c>
      <c r="CP377" s="6" t="e">
        <f t="shared" ca="1" si="467"/>
        <v>#N/A</v>
      </c>
      <c r="CQ377" s="61">
        <v>361</v>
      </c>
      <c r="CR377" s="6">
        <f t="shared" si="439"/>
        <v>0</v>
      </c>
      <c r="CS377" s="6">
        <f t="shared" si="440"/>
        <v>0</v>
      </c>
      <c r="CT377" s="56" t="str">
        <f t="shared" si="441"/>
        <v/>
      </c>
      <c r="CU377" s="76">
        <f t="shared" si="442"/>
        <v>0</v>
      </c>
      <c r="CV377" s="76">
        <f t="shared" si="443"/>
        <v>0</v>
      </c>
      <c r="CX377" s="6" t="str">
        <f t="shared" si="444"/>
        <v/>
      </c>
      <c r="CY377" s="6" t="str">
        <f t="shared" si="445"/>
        <v/>
      </c>
      <c r="CZ377" s="6" t="str">
        <f t="shared" si="446"/>
        <v/>
      </c>
      <c r="DG377" s="56" t="str">
        <f t="shared" si="447"/>
        <v/>
      </c>
      <c r="DH377" s="6">
        <f t="shared" si="448"/>
        <v>0</v>
      </c>
      <c r="DK377" s="6">
        <f t="shared" si="483"/>
        <v>0</v>
      </c>
      <c r="DL377" s="6" t="e">
        <f t="shared" si="484"/>
        <v>#N/A</v>
      </c>
      <c r="DN377" s="6" t="e">
        <f t="shared" si="482"/>
        <v>#N/A</v>
      </c>
      <c r="DP377" s="6" t="str">
        <f t="shared" si="449"/>
        <v/>
      </c>
      <c r="DQ377" s="293">
        <f t="shared" ca="1" si="478"/>
        <v>371</v>
      </c>
      <c r="DR377" s="6" t="str">
        <f t="shared" ca="1" si="468"/>
        <v>x</v>
      </c>
      <c r="DU377" s="293" t="e">
        <f t="shared" ca="1" si="469"/>
        <v>#N/A</v>
      </c>
      <c r="DV377" s="5"/>
      <c r="DW377" s="293" t="e">
        <f t="shared" ca="1" si="479"/>
        <v>#N/A</v>
      </c>
      <c r="DZ377" s="293" t="e">
        <f t="shared" ca="1" si="470"/>
        <v>#N/A</v>
      </c>
      <c r="EA377" s="293" t="e">
        <f t="shared" ca="1" si="471"/>
        <v>#N/A</v>
      </c>
      <c r="EB377" s="293" t="e">
        <f t="shared" ca="1" si="472"/>
        <v>#N/A</v>
      </c>
      <c r="EE377" s="6" t="str">
        <f t="shared" si="473"/>
        <v/>
      </c>
      <c r="EF377" s="293" t="e">
        <f t="shared" ca="1" si="474"/>
        <v>#N/A</v>
      </c>
      <c r="EG377" s="6" t="e">
        <f t="shared" ca="1" si="450"/>
        <v>#N/A</v>
      </c>
    </row>
    <row r="378" spans="3:137" x14ac:dyDescent="0.2">
      <c r="C378" s="75"/>
      <c r="D378" s="184" t="str">
        <f t="shared" si="413"/>
        <v/>
      </c>
      <c r="E378" s="649" t="str">
        <f t="shared" si="480"/>
        <v/>
      </c>
      <c r="F378" s="607" t="str">
        <f t="shared" si="412"/>
        <v>x</v>
      </c>
      <c r="G378" s="650"/>
      <c r="H378" s="651"/>
      <c r="I378" s="651"/>
      <c r="J378" s="651"/>
      <c r="K378" s="652"/>
      <c r="L378" s="889"/>
      <c r="M378" s="889"/>
      <c r="N378" s="653"/>
      <c r="O378" s="651"/>
      <c r="P378" s="651"/>
      <c r="Q378" s="654"/>
      <c r="R378" s="655"/>
      <c r="S378" s="607" t="str">
        <f t="shared" si="414"/>
        <v/>
      </c>
      <c r="T378" s="656" t="str">
        <f t="shared" si="415"/>
        <v/>
      </c>
      <c r="U378" s="656" t="str">
        <f t="shared" si="451"/>
        <v/>
      </c>
      <c r="V378" s="656" t="str">
        <f t="shared" si="416"/>
        <v/>
      </c>
      <c r="W378" s="719"/>
      <c r="X378" s="660"/>
      <c r="Y378" s="656" t="str">
        <f t="shared" si="481"/>
        <v/>
      </c>
      <c r="Z378" s="659"/>
      <c r="AA378" s="654"/>
      <c r="AB378" s="656" t="str">
        <f t="shared" si="417"/>
        <v/>
      </c>
      <c r="AC378" s="661" t="str">
        <f t="shared" si="452"/>
        <v/>
      </c>
      <c r="AE378" s="658" t="str">
        <f t="shared" si="418"/>
        <v/>
      </c>
      <c r="AF378" s="659"/>
      <c r="AT378" s="805" t="str">
        <f t="shared" si="477"/>
        <v/>
      </c>
      <c r="AU378" t="str">
        <f t="shared" si="453"/>
        <v/>
      </c>
      <c r="AV378" s="6" t="str">
        <f t="shared" si="419"/>
        <v/>
      </c>
      <c r="AW378" s="317" t="str">
        <f t="shared" si="420"/>
        <v/>
      </c>
      <c r="AX378" s="158" t="str">
        <f t="shared" si="421"/>
        <v/>
      </c>
      <c r="AY378" s="158" t="str">
        <f t="shared" ref="AY378:AY441" si="486">IF(AX378="","",IF(AX378&lt;4,"Q1",IF(AND(AX378&gt;3,AX378&lt;7),"Q2",IF(AND(AX378&gt;6,AX378&lt;10),"Q3","Q4"))))</f>
        <v/>
      </c>
      <c r="AZ378" s="309" t="str">
        <f t="shared" si="485"/>
        <v/>
      </c>
      <c r="BA378" s="318" t="str">
        <f t="shared" si="423"/>
        <v/>
      </c>
      <c r="BB378" s="473" t="str">
        <f t="shared" si="424"/>
        <v/>
      </c>
      <c r="BC378" s="80" t="str">
        <f t="shared" si="475"/>
        <v/>
      </c>
      <c r="BD378" s="56">
        <f t="shared" si="425"/>
        <v>1</v>
      </c>
      <c r="BF378" s="56" t="str">
        <f t="shared" si="426"/>
        <v/>
      </c>
      <c r="BG378" s="56" t="str">
        <f t="shared" si="427"/>
        <v/>
      </c>
      <c r="BH378" s="6" t="str">
        <f t="shared" si="428"/>
        <v/>
      </c>
      <c r="BK378" s="6" t="str">
        <f t="shared" si="429"/>
        <v/>
      </c>
      <c r="BL378" s="56">
        <f t="shared" si="454"/>
        <v>999999</v>
      </c>
      <c r="BM378" s="183">
        <f t="shared" si="455"/>
        <v>99999.000001890003</v>
      </c>
      <c r="BN378" s="61">
        <v>362</v>
      </c>
      <c r="BO378" s="6">
        <f t="shared" si="430"/>
        <v>999999</v>
      </c>
      <c r="BP378" s="6">
        <f t="shared" si="431"/>
        <v>999999</v>
      </c>
      <c r="BQ378" s="6" t="str">
        <f t="shared" si="456"/>
        <v>x</v>
      </c>
      <c r="BR378" s="206">
        <f t="shared" si="432"/>
        <v>99999.000001890003</v>
      </c>
      <c r="BS378" s="6">
        <f t="shared" si="433"/>
        <v>99999.000001890003</v>
      </c>
      <c r="BT378" s="6" t="str">
        <f t="shared" si="457"/>
        <v>x</v>
      </c>
      <c r="BU378" s="6" t="str">
        <f t="shared" si="434"/>
        <v/>
      </c>
      <c r="BW378" s="82">
        <f t="shared" si="458"/>
        <v>9999999999</v>
      </c>
      <c r="BX378" s="80" t="str">
        <f t="shared" si="435"/>
        <v>x</v>
      </c>
      <c r="BY378" s="80" t="str">
        <f t="shared" si="436"/>
        <v/>
      </c>
      <c r="BZ378" s="56" t="str">
        <f t="shared" si="459"/>
        <v/>
      </c>
      <c r="CA378" s="56" t="str">
        <f t="shared" si="460"/>
        <v/>
      </c>
      <c r="CB378" s="88">
        <f t="shared" si="461"/>
        <v>0</v>
      </c>
      <c r="CC378" s="56" t="str">
        <f t="shared" si="437"/>
        <v/>
      </c>
      <c r="CD378" s="56"/>
      <c r="CE378" s="56"/>
      <c r="CF378" s="56"/>
      <c r="CG378" s="56"/>
      <c r="CH378" s="169">
        <f t="shared" si="462"/>
        <v>9999999999</v>
      </c>
      <c r="CI378" s="170">
        <f t="shared" si="463"/>
        <v>9999999999</v>
      </c>
      <c r="CJ378" s="171">
        <f t="shared" si="464"/>
        <v>9999999999</v>
      </c>
      <c r="CK378" s="172" t="str">
        <f t="shared" si="465"/>
        <v/>
      </c>
      <c r="CL378" s="173" t="str">
        <f t="shared" si="438"/>
        <v>x</v>
      </c>
      <c r="CN378" s="6" t="str">
        <f t="shared" si="466"/>
        <v/>
      </c>
      <c r="CO378" s="293" t="e">
        <f t="shared" ca="1" si="476"/>
        <v>#N/A</v>
      </c>
      <c r="CP378" s="6" t="e">
        <f t="shared" ca="1" si="467"/>
        <v>#N/A</v>
      </c>
      <c r="CQ378" s="61">
        <v>362</v>
      </c>
      <c r="CR378" s="6">
        <f t="shared" si="439"/>
        <v>0</v>
      </c>
      <c r="CS378" s="6">
        <f t="shared" si="440"/>
        <v>0</v>
      </c>
      <c r="CT378" s="56" t="str">
        <f t="shared" si="441"/>
        <v/>
      </c>
      <c r="CU378" s="76">
        <f t="shared" si="442"/>
        <v>0</v>
      </c>
      <c r="CV378" s="76">
        <f t="shared" si="443"/>
        <v>0</v>
      </c>
      <c r="CX378" s="6" t="str">
        <f t="shared" si="444"/>
        <v/>
      </c>
      <c r="CY378" s="6" t="str">
        <f t="shared" si="445"/>
        <v/>
      </c>
      <c r="CZ378" s="6" t="str">
        <f t="shared" si="446"/>
        <v/>
      </c>
      <c r="DG378" s="56" t="str">
        <f t="shared" si="447"/>
        <v/>
      </c>
      <c r="DH378" s="6">
        <f t="shared" si="448"/>
        <v>0</v>
      </c>
      <c r="DK378" s="6">
        <f t="shared" si="483"/>
        <v>0</v>
      </c>
      <c r="DL378" s="6" t="e">
        <f t="shared" si="484"/>
        <v>#N/A</v>
      </c>
      <c r="DN378" s="6" t="e">
        <f t="shared" si="482"/>
        <v>#N/A</v>
      </c>
      <c r="DP378" s="6" t="str">
        <f t="shared" si="449"/>
        <v/>
      </c>
      <c r="DQ378" s="293">
        <f t="shared" ca="1" si="478"/>
        <v>372</v>
      </c>
      <c r="DR378" s="6" t="str">
        <f t="shared" ca="1" si="468"/>
        <v>x</v>
      </c>
      <c r="DU378" s="293" t="e">
        <f t="shared" ca="1" si="469"/>
        <v>#N/A</v>
      </c>
      <c r="DV378" s="5"/>
      <c r="DW378" s="293" t="e">
        <f t="shared" ca="1" si="479"/>
        <v>#N/A</v>
      </c>
      <c r="DZ378" s="293" t="e">
        <f t="shared" ca="1" si="470"/>
        <v>#N/A</v>
      </c>
      <c r="EA378" s="293" t="e">
        <f t="shared" ca="1" si="471"/>
        <v>#N/A</v>
      </c>
      <c r="EB378" s="293" t="e">
        <f t="shared" ca="1" si="472"/>
        <v>#N/A</v>
      </c>
      <c r="EE378" s="6" t="str">
        <f t="shared" si="473"/>
        <v/>
      </c>
      <c r="EF378" s="293" t="e">
        <f t="shared" ca="1" si="474"/>
        <v>#N/A</v>
      </c>
      <c r="EG378" s="6" t="e">
        <f t="shared" ca="1" si="450"/>
        <v>#N/A</v>
      </c>
    </row>
    <row r="379" spans="3:137" x14ac:dyDescent="0.2">
      <c r="C379" s="75"/>
      <c r="D379" s="184" t="str">
        <f t="shared" si="413"/>
        <v/>
      </c>
      <c r="E379" s="649" t="str">
        <f t="shared" si="480"/>
        <v/>
      </c>
      <c r="F379" s="607" t="str">
        <f t="shared" si="412"/>
        <v>x</v>
      </c>
      <c r="G379" s="650"/>
      <c r="H379" s="651"/>
      <c r="I379" s="651"/>
      <c r="J379" s="651"/>
      <c r="K379" s="652"/>
      <c r="L379" s="889"/>
      <c r="M379" s="889"/>
      <c r="N379" s="653"/>
      <c r="O379" s="651"/>
      <c r="P379" s="651"/>
      <c r="Q379" s="654"/>
      <c r="R379" s="655"/>
      <c r="S379" s="607" t="str">
        <f t="shared" si="414"/>
        <v/>
      </c>
      <c r="T379" s="656" t="str">
        <f t="shared" si="415"/>
        <v/>
      </c>
      <c r="U379" s="656" t="str">
        <f t="shared" si="451"/>
        <v/>
      </c>
      <c r="V379" s="656" t="str">
        <f t="shared" si="416"/>
        <v/>
      </c>
      <c r="W379" s="719"/>
      <c r="X379" s="660"/>
      <c r="Y379" s="656" t="str">
        <f t="shared" si="481"/>
        <v/>
      </c>
      <c r="Z379" s="659"/>
      <c r="AA379" s="654"/>
      <c r="AB379" s="656" t="str">
        <f t="shared" si="417"/>
        <v/>
      </c>
      <c r="AC379" s="661" t="str">
        <f t="shared" si="452"/>
        <v/>
      </c>
      <c r="AE379" s="658" t="str">
        <f t="shared" si="418"/>
        <v/>
      </c>
      <c r="AF379" s="659"/>
      <c r="AT379" s="805" t="str">
        <f t="shared" si="477"/>
        <v/>
      </c>
      <c r="AU379" t="str">
        <f t="shared" si="453"/>
        <v/>
      </c>
      <c r="AV379" s="6" t="str">
        <f t="shared" si="419"/>
        <v/>
      </c>
      <c r="AW379" s="317" t="str">
        <f t="shared" si="420"/>
        <v/>
      </c>
      <c r="AX379" s="158" t="str">
        <f t="shared" si="421"/>
        <v/>
      </c>
      <c r="AY379" s="158" t="str">
        <f t="shared" si="486"/>
        <v/>
      </c>
      <c r="AZ379" s="309" t="str">
        <f t="shared" si="485"/>
        <v/>
      </c>
      <c r="BA379" s="318" t="str">
        <f t="shared" si="423"/>
        <v/>
      </c>
      <c r="BB379" s="473" t="str">
        <f t="shared" si="424"/>
        <v/>
      </c>
      <c r="BC379" s="80" t="str">
        <f t="shared" si="475"/>
        <v/>
      </c>
      <c r="BD379" s="56">
        <f t="shared" si="425"/>
        <v>1</v>
      </c>
      <c r="BF379" s="56" t="str">
        <f t="shared" si="426"/>
        <v/>
      </c>
      <c r="BG379" s="56" t="str">
        <f t="shared" si="427"/>
        <v/>
      </c>
      <c r="BH379" s="6" t="str">
        <f t="shared" si="428"/>
        <v/>
      </c>
      <c r="BK379" s="6" t="str">
        <f t="shared" si="429"/>
        <v/>
      </c>
      <c r="BL379" s="56">
        <f t="shared" si="454"/>
        <v>999999</v>
      </c>
      <c r="BM379" s="183">
        <f t="shared" si="455"/>
        <v>99999.000001894994</v>
      </c>
      <c r="BN379" s="61">
        <v>363</v>
      </c>
      <c r="BO379" s="6">
        <f t="shared" si="430"/>
        <v>999999</v>
      </c>
      <c r="BP379" s="6">
        <f t="shared" si="431"/>
        <v>999999</v>
      </c>
      <c r="BQ379" s="6" t="str">
        <f t="shared" si="456"/>
        <v>x</v>
      </c>
      <c r="BR379" s="206">
        <f t="shared" si="432"/>
        <v>99999.000001894994</v>
      </c>
      <c r="BS379" s="6">
        <f t="shared" si="433"/>
        <v>99999.000001894994</v>
      </c>
      <c r="BT379" s="6" t="str">
        <f t="shared" si="457"/>
        <v>x</v>
      </c>
      <c r="BU379" s="6" t="str">
        <f t="shared" si="434"/>
        <v/>
      </c>
      <c r="BW379" s="82">
        <f t="shared" si="458"/>
        <v>9999999999</v>
      </c>
      <c r="BX379" s="80" t="str">
        <f t="shared" si="435"/>
        <v>x</v>
      </c>
      <c r="BY379" s="80" t="str">
        <f t="shared" si="436"/>
        <v/>
      </c>
      <c r="BZ379" s="56" t="str">
        <f t="shared" si="459"/>
        <v/>
      </c>
      <c r="CA379" s="56" t="str">
        <f t="shared" si="460"/>
        <v/>
      </c>
      <c r="CB379" s="88">
        <f t="shared" si="461"/>
        <v>0</v>
      </c>
      <c r="CC379" s="56" t="str">
        <f t="shared" si="437"/>
        <v/>
      </c>
      <c r="CD379" s="56"/>
      <c r="CE379" s="56"/>
      <c r="CF379" s="56"/>
      <c r="CG379" s="56"/>
      <c r="CH379" s="169">
        <f t="shared" si="462"/>
        <v>9999999999</v>
      </c>
      <c r="CI379" s="170">
        <f t="shared" si="463"/>
        <v>9999999999</v>
      </c>
      <c r="CJ379" s="171">
        <f t="shared" si="464"/>
        <v>9999999999</v>
      </c>
      <c r="CK379" s="172" t="str">
        <f t="shared" si="465"/>
        <v/>
      </c>
      <c r="CL379" s="173" t="str">
        <f t="shared" si="438"/>
        <v>x</v>
      </c>
      <c r="CN379" s="6" t="str">
        <f t="shared" si="466"/>
        <v/>
      </c>
      <c r="CO379" s="293" t="e">
        <f t="shared" ca="1" si="476"/>
        <v>#N/A</v>
      </c>
      <c r="CP379" s="6" t="e">
        <f t="shared" ca="1" si="467"/>
        <v>#N/A</v>
      </c>
      <c r="CQ379" s="61">
        <v>363</v>
      </c>
      <c r="CR379" s="6">
        <f t="shared" si="439"/>
        <v>0</v>
      </c>
      <c r="CS379" s="6">
        <f t="shared" si="440"/>
        <v>0</v>
      </c>
      <c r="CT379" s="56" t="str">
        <f t="shared" si="441"/>
        <v/>
      </c>
      <c r="CU379" s="76">
        <f t="shared" si="442"/>
        <v>0</v>
      </c>
      <c r="CV379" s="76">
        <f t="shared" si="443"/>
        <v>0</v>
      </c>
      <c r="CX379" s="6" t="str">
        <f t="shared" si="444"/>
        <v/>
      </c>
      <c r="CY379" s="6" t="str">
        <f t="shared" si="445"/>
        <v/>
      </c>
      <c r="CZ379" s="6" t="str">
        <f t="shared" si="446"/>
        <v/>
      </c>
      <c r="DG379" s="56" t="str">
        <f t="shared" si="447"/>
        <v/>
      </c>
      <c r="DH379" s="6">
        <f t="shared" si="448"/>
        <v>0</v>
      </c>
      <c r="DK379" s="6">
        <f t="shared" si="483"/>
        <v>0</v>
      </c>
      <c r="DL379" s="6" t="e">
        <f t="shared" si="484"/>
        <v>#N/A</v>
      </c>
      <c r="DN379" s="6" t="e">
        <f t="shared" si="482"/>
        <v>#N/A</v>
      </c>
      <c r="DP379" s="6" t="str">
        <f t="shared" si="449"/>
        <v/>
      </c>
      <c r="DQ379" s="293">
        <f t="shared" ca="1" si="478"/>
        <v>373</v>
      </c>
      <c r="DR379" s="6" t="str">
        <f t="shared" ca="1" si="468"/>
        <v>x</v>
      </c>
      <c r="DU379" s="293" t="e">
        <f t="shared" ca="1" si="469"/>
        <v>#N/A</v>
      </c>
      <c r="DV379" s="5"/>
      <c r="DW379" s="293" t="e">
        <f t="shared" ca="1" si="479"/>
        <v>#N/A</v>
      </c>
      <c r="DZ379" s="293" t="e">
        <f t="shared" ca="1" si="470"/>
        <v>#N/A</v>
      </c>
      <c r="EA379" s="293" t="e">
        <f t="shared" ca="1" si="471"/>
        <v>#N/A</v>
      </c>
      <c r="EB379" s="293" t="e">
        <f t="shared" ca="1" si="472"/>
        <v>#N/A</v>
      </c>
      <c r="EE379" s="6" t="str">
        <f t="shared" si="473"/>
        <v/>
      </c>
      <c r="EF379" s="293" t="e">
        <f t="shared" ca="1" si="474"/>
        <v>#N/A</v>
      </c>
      <c r="EG379" s="6" t="e">
        <f t="shared" ca="1" si="450"/>
        <v>#N/A</v>
      </c>
    </row>
    <row r="380" spans="3:137" x14ac:dyDescent="0.2">
      <c r="C380" s="75"/>
      <c r="D380" s="184" t="str">
        <f t="shared" si="413"/>
        <v/>
      </c>
      <c r="E380" s="649" t="str">
        <f t="shared" si="480"/>
        <v/>
      </c>
      <c r="F380" s="607" t="str">
        <f t="shared" si="412"/>
        <v>x</v>
      </c>
      <c r="G380" s="650"/>
      <c r="H380" s="651"/>
      <c r="I380" s="651"/>
      <c r="J380" s="651"/>
      <c r="K380" s="652"/>
      <c r="L380" s="889"/>
      <c r="M380" s="889"/>
      <c r="N380" s="653"/>
      <c r="O380" s="651"/>
      <c r="P380" s="651"/>
      <c r="Q380" s="654"/>
      <c r="R380" s="655"/>
      <c r="S380" s="607" t="str">
        <f t="shared" si="414"/>
        <v/>
      </c>
      <c r="T380" s="656" t="str">
        <f t="shared" si="415"/>
        <v/>
      </c>
      <c r="U380" s="656" t="str">
        <f t="shared" si="451"/>
        <v/>
      </c>
      <c r="V380" s="656" t="str">
        <f t="shared" si="416"/>
        <v/>
      </c>
      <c r="W380" s="719"/>
      <c r="X380" s="660"/>
      <c r="Y380" s="656" t="str">
        <f t="shared" si="481"/>
        <v/>
      </c>
      <c r="Z380" s="659"/>
      <c r="AA380" s="654"/>
      <c r="AB380" s="656" t="str">
        <f t="shared" si="417"/>
        <v/>
      </c>
      <c r="AC380" s="661" t="str">
        <f t="shared" si="452"/>
        <v/>
      </c>
      <c r="AE380" s="658" t="str">
        <f t="shared" si="418"/>
        <v/>
      </c>
      <c r="AF380" s="659"/>
      <c r="AT380" s="805" t="str">
        <f t="shared" si="477"/>
        <v/>
      </c>
      <c r="AU380" t="str">
        <f t="shared" si="453"/>
        <v/>
      </c>
      <c r="AV380" s="6" t="str">
        <f t="shared" si="419"/>
        <v/>
      </c>
      <c r="AW380" s="317" t="str">
        <f t="shared" si="420"/>
        <v/>
      </c>
      <c r="AX380" s="158" t="str">
        <f t="shared" si="421"/>
        <v/>
      </c>
      <c r="AY380" s="158" t="str">
        <f t="shared" si="486"/>
        <v/>
      </c>
      <c r="AZ380" s="309" t="str">
        <f t="shared" si="485"/>
        <v/>
      </c>
      <c r="BA380" s="318" t="str">
        <f t="shared" si="423"/>
        <v/>
      </c>
      <c r="BB380" s="473" t="str">
        <f t="shared" si="424"/>
        <v/>
      </c>
      <c r="BC380" s="80" t="str">
        <f t="shared" si="475"/>
        <v/>
      </c>
      <c r="BD380" s="56">
        <f t="shared" si="425"/>
        <v>1</v>
      </c>
      <c r="BF380" s="56" t="str">
        <f t="shared" si="426"/>
        <v/>
      </c>
      <c r="BG380" s="56" t="str">
        <f t="shared" si="427"/>
        <v/>
      </c>
      <c r="BH380" s="6" t="str">
        <f t="shared" si="428"/>
        <v/>
      </c>
      <c r="BK380" s="6" t="str">
        <f t="shared" si="429"/>
        <v/>
      </c>
      <c r="BL380" s="56">
        <f t="shared" si="454"/>
        <v>999999</v>
      </c>
      <c r="BM380" s="183">
        <f t="shared" si="455"/>
        <v>99999.0000019</v>
      </c>
      <c r="BN380" s="61">
        <v>364</v>
      </c>
      <c r="BO380" s="6">
        <f t="shared" si="430"/>
        <v>999999</v>
      </c>
      <c r="BP380" s="6">
        <f t="shared" si="431"/>
        <v>999999</v>
      </c>
      <c r="BQ380" s="6" t="str">
        <f t="shared" si="456"/>
        <v>x</v>
      </c>
      <c r="BR380" s="206">
        <f t="shared" si="432"/>
        <v>99999.0000019</v>
      </c>
      <c r="BS380" s="6">
        <f t="shared" si="433"/>
        <v>99999.0000019</v>
      </c>
      <c r="BT380" s="6" t="str">
        <f t="shared" si="457"/>
        <v>x</v>
      </c>
      <c r="BU380" s="6" t="str">
        <f t="shared" si="434"/>
        <v/>
      </c>
      <c r="BW380" s="82">
        <f t="shared" si="458"/>
        <v>9999999999</v>
      </c>
      <c r="BX380" s="80" t="str">
        <f t="shared" si="435"/>
        <v>x</v>
      </c>
      <c r="BY380" s="80" t="str">
        <f t="shared" si="436"/>
        <v/>
      </c>
      <c r="BZ380" s="56" t="str">
        <f t="shared" si="459"/>
        <v/>
      </c>
      <c r="CA380" s="56" t="str">
        <f t="shared" si="460"/>
        <v/>
      </c>
      <c r="CB380" s="88">
        <f t="shared" si="461"/>
        <v>0</v>
      </c>
      <c r="CC380" s="56" t="str">
        <f t="shared" si="437"/>
        <v/>
      </c>
      <c r="CD380" s="56"/>
      <c r="CE380" s="56"/>
      <c r="CF380" s="56"/>
      <c r="CG380" s="56"/>
      <c r="CH380" s="169">
        <f t="shared" si="462"/>
        <v>9999999999</v>
      </c>
      <c r="CI380" s="170">
        <f t="shared" si="463"/>
        <v>9999999999</v>
      </c>
      <c r="CJ380" s="171">
        <f t="shared" si="464"/>
        <v>9999999999</v>
      </c>
      <c r="CK380" s="172" t="str">
        <f t="shared" si="465"/>
        <v/>
      </c>
      <c r="CL380" s="173" t="str">
        <f t="shared" si="438"/>
        <v>x</v>
      </c>
      <c r="CN380" s="6" t="str">
        <f t="shared" si="466"/>
        <v/>
      </c>
      <c r="CO380" s="293" t="e">
        <f t="shared" ca="1" si="476"/>
        <v>#N/A</v>
      </c>
      <c r="CP380" s="6" t="e">
        <f t="shared" ca="1" si="467"/>
        <v>#N/A</v>
      </c>
      <c r="CQ380" s="61">
        <v>364</v>
      </c>
      <c r="CR380" s="6">
        <f t="shared" si="439"/>
        <v>0</v>
      </c>
      <c r="CS380" s="6">
        <f t="shared" si="440"/>
        <v>0</v>
      </c>
      <c r="CT380" s="56" t="str">
        <f t="shared" si="441"/>
        <v/>
      </c>
      <c r="CU380" s="76">
        <f t="shared" si="442"/>
        <v>0</v>
      </c>
      <c r="CV380" s="76">
        <f t="shared" si="443"/>
        <v>0</v>
      </c>
      <c r="CX380" s="6" t="str">
        <f t="shared" si="444"/>
        <v/>
      </c>
      <c r="CY380" s="6" t="str">
        <f t="shared" si="445"/>
        <v/>
      </c>
      <c r="CZ380" s="6" t="str">
        <f t="shared" si="446"/>
        <v/>
      </c>
      <c r="DG380" s="56" t="str">
        <f t="shared" si="447"/>
        <v/>
      </c>
      <c r="DH380" s="6">
        <f t="shared" si="448"/>
        <v>0</v>
      </c>
      <c r="DK380" s="6">
        <f t="shared" si="483"/>
        <v>0</v>
      </c>
      <c r="DL380" s="6" t="e">
        <f t="shared" si="484"/>
        <v>#N/A</v>
      </c>
      <c r="DN380" s="6" t="e">
        <f t="shared" si="482"/>
        <v>#N/A</v>
      </c>
      <c r="DP380" s="6" t="str">
        <f t="shared" si="449"/>
        <v/>
      </c>
      <c r="DQ380" s="293">
        <f t="shared" ca="1" si="478"/>
        <v>374</v>
      </c>
      <c r="DR380" s="6" t="str">
        <f t="shared" ca="1" si="468"/>
        <v>x</v>
      </c>
      <c r="DU380" s="293" t="e">
        <f t="shared" ca="1" si="469"/>
        <v>#N/A</v>
      </c>
      <c r="DV380" s="5"/>
      <c r="DW380" s="293" t="e">
        <f t="shared" ca="1" si="479"/>
        <v>#N/A</v>
      </c>
      <c r="DZ380" s="293" t="e">
        <f t="shared" ca="1" si="470"/>
        <v>#N/A</v>
      </c>
      <c r="EA380" s="293" t="e">
        <f t="shared" ca="1" si="471"/>
        <v>#N/A</v>
      </c>
      <c r="EB380" s="293" t="e">
        <f t="shared" ca="1" si="472"/>
        <v>#N/A</v>
      </c>
      <c r="EE380" s="6" t="str">
        <f t="shared" si="473"/>
        <v/>
      </c>
      <c r="EF380" s="293" t="e">
        <f t="shared" ca="1" si="474"/>
        <v>#N/A</v>
      </c>
      <c r="EG380" s="6" t="e">
        <f t="shared" ca="1" si="450"/>
        <v>#N/A</v>
      </c>
    </row>
    <row r="381" spans="3:137" x14ac:dyDescent="0.2">
      <c r="C381" s="75"/>
      <c r="D381" s="184" t="str">
        <f t="shared" si="413"/>
        <v/>
      </c>
      <c r="E381" s="649" t="str">
        <f t="shared" si="480"/>
        <v/>
      </c>
      <c r="F381" s="607" t="str">
        <f t="shared" si="412"/>
        <v>x</v>
      </c>
      <c r="G381" s="650"/>
      <c r="H381" s="651"/>
      <c r="I381" s="651"/>
      <c r="J381" s="651"/>
      <c r="K381" s="652"/>
      <c r="L381" s="889"/>
      <c r="M381" s="889"/>
      <c r="N381" s="653"/>
      <c r="O381" s="651"/>
      <c r="P381" s="651"/>
      <c r="Q381" s="654"/>
      <c r="R381" s="655"/>
      <c r="S381" s="607" t="str">
        <f t="shared" si="414"/>
        <v/>
      </c>
      <c r="T381" s="656" t="str">
        <f t="shared" si="415"/>
        <v/>
      </c>
      <c r="U381" s="656" t="str">
        <f t="shared" si="451"/>
        <v/>
      </c>
      <c r="V381" s="656" t="str">
        <f t="shared" si="416"/>
        <v/>
      </c>
      <c r="W381" s="719"/>
      <c r="X381" s="660"/>
      <c r="Y381" s="656" t="str">
        <f t="shared" si="481"/>
        <v/>
      </c>
      <c r="Z381" s="659"/>
      <c r="AA381" s="654"/>
      <c r="AB381" s="656" t="str">
        <f t="shared" si="417"/>
        <v/>
      </c>
      <c r="AC381" s="661" t="str">
        <f t="shared" si="452"/>
        <v/>
      </c>
      <c r="AE381" s="658" t="str">
        <f t="shared" si="418"/>
        <v/>
      </c>
      <c r="AF381" s="659"/>
      <c r="AT381" s="805" t="str">
        <f t="shared" si="477"/>
        <v/>
      </c>
      <c r="AU381" t="str">
        <f t="shared" si="453"/>
        <v/>
      </c>
      <c r="AV381" s="6" t="str">
        <f t="shared" si="419"/>
        <v/>
      </c>
      <c r="AW381" s="317" t="str">
        <f t="shared" si="420"/>
        <v/>
      </c>
      <c r="AX381" s="158" t="str">
        <f t="shared" si="421"/>
        <v/>
      </c>
      <c r="AY381" s="158" t="str">
        <f t="shared" si="486"/>
        <v/>
      </c>
      <c r="AZ381" s="309" t="str">
        <f t="shared" si="485"/>
        <v/>
      </c>
      <c r="BA381" s="318" t="str">
        <f t="shared" si="423"/>
        <v/>
      </c>
      <c r="BB381" s="473" t="str">
        <f t="shared" si="424"/>
        <v/>
      </c>
      <c r="BC381" s="80" t="str">
        <f t="shared" si="475"/>
        <v/>
      </c>
      <c r="BD381" s="56">
        <f t="shared" si="425"/>
        <v>1</v>
      </c>
      <c r="BF381" s="56" t="str">
        <f t="shared" si="426"/>
        <v/>
      </c>
      <c r="BG381" s="56" t="str">
        <f t="shared" si="427"/>
        <v/>
      </c>
      <c r="BH381" s="6" t="str">
        <f t="shared" si="428"/>
        <v/>
      </c>
      <c r="BK381" s="6" t="str">
        <f t="shared" si="429"/>
        <v/>
      </c>
      <c r="BL381" s="56">
        <f t="shared" si="454"/>
        <v>999999</v>
      </c>
      <c r="BM381" s="183">
        <f t="shared" si="455"/>
        <v>99999.000001905006</v>
      </c>
      <c r="BN381" s="61">
        <v>365</v>
      </c>
      <c r="BO381" s="6">
        <f t="shared" si="430"/>
        <v>999999</v>
      </c>
      <c r="BP381" s="6">
        <f t="shared" si="431"/>
        <v>999999</v>
      </c>
      <c r="BQ381" s="6" t="str">
        <f t="shared" si="456"/>
        <v>x</v>
      </c>
      <c r="BR381" s="206">
        <f t="shared" si="432"/>
        <v>99999.000001905006</v>
      </c>
      <c r="BS381" s="6">
        <f t="shared" si="433"/>
        <v>99999.000001905006</v>
      </c>
      <c r="BT381" s="6" t="str">
        <f t="shared" si="457"/>
        <v>x</v>
      </c>
      <c r="BU381" s="6" t="str">
        <f t="shared" si="434"/>
        <v/>
      </c>
      <c r="BW381" s="82">
        <f t="shared" si="458"/>
        <v>9999999999</v>
      </c>
      <c r="BX381" s="80" t="str">
        <f t="shared" si="435"/>
        <v>x</v>
      </c>
      <c r="BY381" s="80" t="str">
        <f t="shared" si="436"/>
        <v/>
      </c>
      <c r="BZ381" s="56" t="str">
        <f t="shared" si="459"/>
        <v/>
      </c>
      <c r="CA381" s="56" t="str">
        <f t="shared" si="460"/>
        <v/>
      </c>
      <c r="CB381" s="88">
        <f t="shared" si="461"/>
        <v>0</v>
      </c>
      <c r="CC381" s="56" t="str">
        <f t="shared" si="437"/>
        <v/>
      </c>
      <c r="CD381" s="56"/>
      <c r="CE381" s="56"/>
      <c r="CF381" s="56"/>
      <c r="CG381" s="56"/>
      <c r="CH381" s="169">
        <f t="shared" si="462"/>
        <v>9999999999</v>
      </c>
      <c r="CI381" s="170">
        <f t="shared" si="463"/>
        <v>9999999999</v>
      </c>
      <c r="CJ381" s="171">
        <f t="shared" si="464"/>
        <v>9999999999</v>
      </c>
      <c r="CK381" s="172" t="str">
        <f t="shared" si="465"/>
        <v/>
      </c>
      <c r="CL381" s="173" t="str">
        <f t="shared" si="438"/>
        <v>x</v>
      </c>
      <c r="CN381" s="6" t="str">
        <f t="shared" si="466"/>
        <v/>
      </c>
      <c r="CO381" s="293" t="e">
        <f t="shared" ca="1" si="476"/>
        <v>#N/A</v>
      </c>
      <c r="CP381" s="6" t="e">
        <f t="shared" ca="1" si="467"/>
        <v>#N/A</v>
      </c>
      <c r="CQ381" s="61">
        <v>365</v>
      </c>
      <c r="CR381" s="6">
        <f t="shared" si="439"/>
        <v>0</v>
      </c>
      <c r="CS381" s="6">
        <f t="shared" si="440"/>
        <v>0</v>
      </c>
      <c r="CT381" s="56" t="str">
        <f t="shared" si="441"/>
        <v/>
      </c>
      <c r="CU381" s="76">
        <f t="shared" si="442"/>
        <v>0</v>
      </c>
      <c r="CV381" s="76">
        <f t="shared" si="443"/>
        <v>0</v>
      </c>
      <c r="CX381" s="6" t="str">
        <f t="shared" si="444"/>
        <v/>
      </c>
      <c r="CY381" s="6" t="str">
        <f t="shared" si="445"/>
        <v/>
      </c>
      <c r="CZ381" s="6" t="str">
        <f t="shared" si="446"/>
        <v/>
      </c>
      <c r="DG381" s="56" t="str">
        <f t="shared" si="447"/>
        <v/>
      </c>
      <c r="DH381" s="6">
        <f t="shared" si="448"/>
        <v>0</v>
      </c>
      <c r="DK381" s="6">
        <f t="shared" si="483"/>
        <v>0</v>
      </c>
      <c r="DL381" s="6" t="e">
        <f t="shared" si="484"/>
        <v>#N/A</v>
      </c>
      <c r="DN381" s="6" t="e">
        <f t="shared" si="482"/>
        <v>#N/A</v>
      </c>
      <c r="DP381" s="6" t="str">
        <f t="shared" si="449"/>
        <v/>
      </c>
      <c r="DQ381" s="293">
        <f t="shared" ca="1" si="478"/>
        <v>375</v>
      </c>
      <c r="DR381" s="6" t="str">
        <f t="shared" ca="1" si="468"/>
        <v>x</v>
      </c>
      <c r="DU381" s="293" t="e">
        <f t="shared" ca="1" si="469"/>
        <v>#N/A</v>
      </c>
      <c r="DV381" s="5"/>
      <c r="DW381" s="293" t="e">
        <f t="shared" ca="1" si="479"/>
        <v>#N/A</v>
      </c>
      <c r="DZ381" s="293" t="e">
        <f t="shared" ca="1" si="470"/>
        <v>#N/A</v>
      </c>
      <c r="EA381" s="293" t="e">
        <f t="shared" ca="1" si="471"/>
        <v>#N/A</v>
      </c>
      <c r="EB381" s="293" t="e">
        <f t="shared" ca="1" si="472"/>
        <v>#N/A</v>
      </c>
      <c r="EE381" s="6" t="str">
        <f t="shared" si="473"/>
        <v/>
      </c>
      <c r="EF381" s="293" t="e">
        <f t="shared" ca="1" si="474"/>
        <v>#N/A</v>
      </c>
      <c r="EG381" s="6" t="e">
        <f t="shared" ca="1" si="450"/>
        <v>#N/A</v>
      </c>
    </row>
    <row r="382" spans="3:137" x14ac:dyDescent="0.2">
      <c r="C382" s="75"/>
      <c r="D382" s="184" t="str">
        <f t="shared" si="413"/>
        <v/>
      </c>
      <c r="E382" s="649" t="str">
        <f t="shared" si="480"/>
        <v/>
      </c>
      <c r="F382" s="607" t="str">
        <f t="shared" si="412"/>
        <v>x</v>
      </c>
      <c r="G382" s="650"/>
      <c r="H382" s="651"/>
      <c r="I382" s="651"/>
      <c r="J382" s="651"/>
      <c r="K382" s="652"/>
      <c r="L382" s="889"/>
      <c r="M382" s="889"/>
      <c r="N382" s="653"/>
      <c r="O382" s="651"/>
      <c r="P382" s="651"/>
      <c r="Q382" s="654"/>
      <c r="R382" s="655"/>
      <c r="S382" s="607" t="str">
        <f t="shared" si="414"/>
        <v/>
      </c>
      <c r="T382" s="656" t="str">
        <f t="shared" si="415"/>
        <v/>
      </c>
      <c r="U382" s="656" t="str">
        <f t="shared" si="451"/>
        <v/>
      </c>
      <c r="V382" s="656" t="str">
        <f t="shared" si="416"/>
        <v/>
      </c>
      <c r="W382" s="719"/>
      <c r="X382" s="660"/>
      <c r="Y382" s="656" t="str">
        <f t="shared" si="481"/>
        <v/>
      </c>
      <c r="Z382" s="659"/>
      <c r="AA382" s="654"/>
      <c r="AB382" s="656" t="str">
        <f t="shared" si="417"/>
        <v/>
      </c>
      <c r="AC382" s="661" t="str">
        <f t="shared" si="452"/>
        <v/>
      </c>
      <c r="AE382" s="658" t="str">
        <f t="shared" si="418"/>
        <v/>
      </c>
      <c r="AF382" s="659"/>
      <c r="AT382" s="805" t="str">
        <f t="shared" si="477"/>
        <v/>
      </c>
      <c r="AU382" t="str">
        <f t="shared" si="453"/>
        <v/>
      </c>
      <c r="AV382" s="6" t="str">
        <f t="shared" si="419"/>
        <v/>
      </c>
      <c r="AW382" s="317" t="str">
        <f t="shared" si="420"/>
        <v/>
      </c>
      <c r="AX382" s="158" t="str">
        <f t="shared" si="421"/>
        <v/>
      </c>
      <c r="AY382" s="158" t="str">
        <f t="shared" si="486"/>
        <v/>
      </c>
      <c r="AZ382" s="309" t="str">
        <f t="shared" si="485"/>
        <v/>
      </c>
      <c r="BA382" s="318" t="str">
        <f t="shared" si="423"/>
        <v/>
      </c>
      <c r="BB382" s="473" t="str">
        <f t="shared" si="424"/>
        <v/>
      </c>
      <c r="BC382" s="80" t="str">
        <f t="shared" si="475"/>
        <v/>
      </c>
      <c r="BD382" s="56">
        <f t="shared" si="425"/>
        <v>1</v>
      </c>
      <c r="BF382" s="56" t="str">
        <f t="shared" si="426"/>
        <v/>
      </c>
      <c r="BG382" s="56" t="str">
        <f t="shared" si="427"/>
        <v/>
      </c>
      <c r="BH382" s="6" t="str">
        <f t="shared" si="428"/>
        <v/>
      </c>
      <c r="BK382" s="6" t="str">
        <f t="shared" si="429"/>
        <v/>
      </c>
      <c r="BL382" s="56">
        <f t="shared" si="454"/>
        <v>999999</v>
      </c>
      <c r="BM382" s="183">
        <f t="shared" si="455"/>
        <v>99999.000001909997</v>
      </c>
      <c r="BN382" s="61">
        <v>366</v>
      </c>
      <c r="BO382" s="6">
        <f t="shared" si="430"/>
        <v>999999</v>
      </c>
      <c r="BP382" s="6">
        <f t="shared" si="431"/>
        <v>999999</v>
      </c>
      <c r="BQ382" s="6" t="str">
        <f t="shared" si="456"/>
        <v>x</v>
      </c>
      <c r="BR382" s="206">
        <f t="shared" si="432"/>
        <v>99999.000001909997</v>
      </c>
      <c r="BS382" s="6">
        <f t="shared" si="433"/>
        <v>99999.000001909997</v>
      </c>
      <c r="BT382" s="6" t="str">
        <f t="shared" si="457"/>
        <v>x</v>
      </c>
      <c r="BU382" s="6" t="str">
        <f t="shared" si="434"/>
        <v/>
      </c>
      <c r="BW382" s="82">
        <f t="shared" si="458"/>
        <v>9999999999</v>
      </c>
      <c r="BX382" s="80" t="str">
        <f t="shared" si="435"/>
        <v>x</v>
      </c>
      <c r="BY382" s="80" t="str">
        <f t="shared" si="436"/>
        <v/>
      </c>
      <c r="BZ382" s="56" t="str">
        <f t="shared" si="459"/>
        <v/>
      </c>
      <c r="CA382" s="56" t="str">
        <f t="shared" si="460"/>
        <v/>
      </c>
      <c r="CB382" s="88">
        <f t="shared" si="461"/>
        <v>0</v>
      </c>
      <c r="CC382" s="56" t="str">
        <f t="shared" si="437"/>
        <v/>
      </c>
      <c r="CD382" s="56"/>
      <c r="CE382" s="56"/>
      <c r="CF382" s="56"/>
      <c r="CG382" s="56"/>
      <c r="CH382" s="169">
        <f t="shared" si="462"/>
        <v>9999999999</v>
      </c>
      <c r="CI382" s="170">
        <f t="shared" si="463"/>
        <v>9999999999</v>
      </c>
      <c r="CJ382" s="171">
        <f t="shared" si="464"/>
        <v>9999999999</v>
      </c>
      <c r="CK382" s="172" t="str">
        <f t="shared" si="465"/>
        <v/>
      </c>
      <c r="CL382" s="173" t="str">
        <f t="shared" si="438"/>
        <v>x</v>
      </c>
      <c r="CN382" s="6" t="str">
        <f t="shared" si="466"/>
        <v/>
      </c>
      <c r="CO382" s="293" t="e">
        <f t="shared" ca="1" si="476"/>
        <v>#N/A</v>
      </c>
      <c r="CP382" s="6" t="e">
        <f t="shared" ca="1" si="467"/>
        <v>#N/A</v>
      </c>
      <c r="CQ382" s="61">
        <v>366</v>
      </c>
      <c r="CR382" s="6">
        <f t="shared" si="439"/>
        <v>0</v>
      </c>
      <c r="CS382" s="6">
        <f t="shared" si="440"/>
        <v>0</v>
      </c>
      <c r="CT382" s="56" t="str">
        <f t="shared" si="441"/>
        <v/>
      </c>
      <c r="CU382" s="76">
        <f t="shared" si="442"/>
        <v>0</v>
      </c>
      <c r="CV382" s="76">
        <f t="shared" si="443"/>
        <v>0</v>
      </c>
      <c r="CX382" s="6" t="str">
        <f t="shared" si="444"/>
        <v/>
      </c>
      <c r="CY382" s="6" t="str">
        <f t="shared" si="445"/>
        <v/>
      </c>
      <c r="CZ382" s="6" t="str">
        <f t="shared" si="446"/>
        <v/>
      </c>
      <c r="DG382" s="56" t="str">
        <f t="shared" si="447"/>
        <v/>
      </c>
      <c r="DH382" s="6">
        <f t="shared" si="448"/>
        <v>0</v>
      </c>
      <c r="DK382" s="6">
        <f t="shared" si="483"/>
        <v>0</v>
      </c>
      <c r="DL382" s="6" t="e">
        <f t="shared" si="484"/>
        <v>#N/A</v>
      </c>
      <c r="DN382" s="6" t="e">
        <f t="shared" si="482"/>
        <v>#N/A</v>
      </c>
      <c r="DP382" s="6" t="str">
        <f t="shared" si="449"/>
        <v/>
      </c>
      <c r="DQ382" s="293">
        <f t="shared" ca="1" si="478"/>
        <v>376</v>
      </c>
      <c r="DR382" s="6" t="str">
        <f t="shared" ca="1" si="468"/>
        <v>x</v>
      </c>
      <c r="DU382" s="293" t="e">
        <f t="shared" ca="1" si="469"/>
        <v>#N/A</v>
      </c>
      <c r="DV382" s="5"/>
      <c r="DW382" s="293" t="e">
        <f t="shared" ca="1" si="479"/>
        <v>#N/A</v>
      </c>
      <c r="DZ382" s="293" t="e">
        <f t="shared" ca="1" si="470"/>
        <v>#N/A</v>
      </c>
      <c r="EA382" s="293" t="e">
        <f t="shared" ca="1" si="471"/>
        <v>#N/A</v>
      </c>
      <c r="EB382" s="293" t="e">
        <f t="shared" ca="1" si="472"/>
        <v>#N/A</v>
      </c>
      <c r="EE382" s="6" t="str">
        <f t="shared" si="473"/>
        <v/>
      </c>
      <c r="EF382" s="293" t="e">
        <f t="shared" ca="1" si="474"/>
        <v>#N/A</v>
      </c>
      <c r="EG382" s="6" t="e">
        <f t="shared" ca="1" si="450"/>
        <v>#N/A</v>
      </c>
    </row>
    <row r="383" spans="3:137" x14ac:dyDescent="0.2">
      <c r="C383" s="75"/>
      <c r="D383" s="184" t="str">
        <f t="shared" si="413"/>
        <v/>
      </c>
      <c r="E383" s="649" t="str">
        <f t="shared" si="480"/>
        <v/>
      </c>
      <c r="F383" s="607" t="str">
        <f t="shared" si="412"/>
        <v>x</v>
      </c>
      <c r="G383" s="650"/>
      <c r="H383" s="651"/>
      <c r="I383" s="651"/>
      <c r="J383" s="651"/>
      <c r="K383" s="652"/>
      <c r="L383" s="889"/>
      <c r="M383" s="889"/>
      <c r="N383" s="653"/>
      <c r="O383" s="651"/>
      <c r="P383" s="651"/>
      <c r="Q383" s="654"/>
      <c r="R383" s="655"/>
      <c r="S383" s="607" t="str">
        <f t="shared" si="414"/>
        <v/>
      </c>
      <c r="T383" s="656" t="str">
        <f t="shared" si="415"/>
        <v/>
      </c>
      <c r="U383" s="656" t="str">
        <f t="shared" si="451"/>
        <v/>
      </c>
      <c r="V383" s="656" t="str">
        <f t="shared" si="416"/>
        <v/>
      </c>
      <c r="W383" s="719"/>
      <c r="X383" s="660"/>
      <c r="Y383" s="656" t="str">
        <f t="shared" si="481"/>
        <v/>
      </c>
      <c r="Z383" s="659"/>
      <c r="AA383" s="654"/>
      <c r="AB383" s="656" t="str">
        <f t="shared" si="417"/>
        <v/>
      </c>
      <c r="AC383" s="661" t="str">
        <f t="shared" si="452"/>
        <v/>
      </c>
      <c r="AE383" s="658" t="str">
        <f t="shared" si="418"/>
        <v/>
      </c>
      <c r="AF383" s="659"/>
      <c r="AT383" s="805" t="str">
        <f t="shared" si="477"/>
        <v/>
      </c>
      <c r="AU383" t="str">
        <f t="shared" si="453"/>
        <v/>
      </c>
      <c r="AV383" s="6" t="str">
        <f t="shared" si="419"/>
        <v/>
      </c>
      <c r="AW383" s="317" t="str">
        <f t="shared" si="420"/>
        <v/>
      </c>
      <c r="AX383" s="158" t="str">
        <f t="shared" si="421"/>
        <v/>
      </c>
      <c r="AY383" s="158" t="str">
        <f t="shared" si="486"/>
        <v/>
      </c>
      <c r="AZ383" s="309" t="str">
        <f t="shared" si="485"/>
        <v/>
      </c>
      <c r="BA383" s="318" t="str">
        <f t="shared" si="423"/>
        <v/>
      </c>
      <c r="BB383" s="473" t="str">
        <f t="shared" si="424"/>
        <v/>
      </c>
      <c r="BC383" s="80" t="str">
        <f t="shared" si="475"/>
        <v/>
      </c>
      <c r="BD383" s="56">
        <f t="shared" si="425"/>
        <v>1</v>
      </c>
      <c r="BF383" s="56" t="str">
        <f t="shared" si="426"/>
        <v/>
      </c>
      <c r="BG383" s="56" t="str">
        <f t="shared" si="427"/>
        <v/>
      </c>
      <c r="BH383" s="6" t="str">
        <f t="shared" si="428"/>
        <v/>
      </c>
      <c r="BK383" s="6" t="str">
        <f t="shared" si="429"/>
        <v/>
      </c>
      <c r="BL383" s="56">
        <f t="shared" si="454"/>
        <v>999999</v>
      </c>
      <c r="BM383" s="183">
        <f t="shared" si="455"/>
        <v>99999.000001915003</v>
      </c>
      <c r="BN383" s="61">
        <v>367</v>
      </c>
      <c r="BO383" s="6">
        <f t="shared" si="430"/>
        <v>999999</v>
      </c>
      <c r="BP383" s="6">
        <f t="shared" si="431"/>
        <v>999999</v>
      </c>
      <c r="BQ383" s="6" t="str">
        <f t="shared" si="456"/>
        <v>x</v>
      </c>
      <c r="BR383" s="206">
        <f t="shared" si="432"/>
        <v>99999.000001915003</v>
      </c>
      <c r="BS383" s="6">
        <f t="shared" si="433"/>
        <v>99999.000001915003</v>
      </c>
      <c r="BT383" s="6" t="str">
        <f t="shared" si="457"/>
        <v>x</v>
      </c>
      <c r="BU383" s="6" t="str">
        <f t="shared" si="434"/>
        <v/>
      </c>
      <c r="BW383" s="82">
        <f t="shared" si="458"/>
        <v>9999999999</v>
      </c>
      <c r="BX383" s="80" t="str">
        <f t="shared" si="435"/>
        <v>x</v>
      </c>
      <c r="BY383" s="80" t="str">
        <f t="shared" si="436"/>
        <v/>
      </c>
      <c r="BZ383" s="56" t="str">
        <f t="shared" si="459"/>
        <v/>
      </c>
      <c r="CA383" s="56" t="str">
        <f t="shared" si="460"/>
        <v/>
      </c>
      <c r="CB383" s="88">
        <f t="shared" si="461"/>
        <v>0</v>
      </c>
      <c r="CC383" s="56" t="str">
        <f t="shared" si="437"/>
        <v/>
      </c>
      <c r="CD383" s="56"/>
      <c r="CE383" s="56"/>
      <c r="CF383" s="56"/>
      <c r="CG383" s="56"/>
      <c r="CH383" s="169">
        <f t="shared" si="462"/>
        <v>9999999999</v>
      </c>
      <c r="CI383" s="170">
        <f t="shared" si="463"/>
        <v>9999999999</v>
      </c>
      <c r="CJ383" s="171">
        <f t="shared" si="464"/>
        <v>9999999999</v>
      </c>
      <c r="CK383" s="172" t="str">
        <f t="shared" si="465"/>
        <v/>
      </c>
      <c r="CL383" s="173" t="str">
        <f t="shared" si="438"/>
        <v>x</v>
      </c>
      <c r="CN383" s="6" t="str">
        <f t="shared" si="466"/>
        <v/>
      </c>
      <c r="CO383" s="293" t="e">
        <f t="shared" ca="1" si="476"/>
        <v>#N/A</v>
      </c>
      <c r="CP383" s="6" t="e">
        <f t="shared" ca="1" si="467"/>
        <v>#N/A</v>
      </c>
      <c r="CQ383" s="61">
        <v>367</v>
      </c>
      <c r="CR383" s="6">
        <f t="shared" si="439"/>
        <v>0</v>
      </c>
      <c r="CS383" s="6">
        <f t="shared" si="440"/>
        <v>0</v>
      </c>
      <c r="CT383" s="56" t="str">
        <f t="shared" si="441"/>
        <v/>
      </c>
      <c r="CU383" s="76">
        <f t="shared" si="442"/>
        <v>0</v>
      </c>
      <c r="CV383" s="76">
        <f t="shared" si="443"/>
        <v>0</v>
      </c>
      <c r="CX383" s="6" t="str">
        <f t="shared" si="444"/>
        <v/>
      </c>
      <c r="CY383" s="6" t="str">
        <f t="shared" si="445"/>
        <v/>
      </c>
      <c r="CZ383" s="6" t="str">
        <f t="shared" si="446"/>
        <v/>
      </c>
      <c r="DG383" s="56" t="str">
        <f t="shared" si="447"/>
        <v/>
      </c>
      <c r="DH383" s="6">
        <f t="shared" si="448"/>
        <v>0</v>
      </c>
      <c r="DK383" s="6">
        <f t="shared" si="483"/>
        <v>0</v>
      </c>
      <c r="DL383" s="6" t="e">
        <f t="shared" si="484"/>
        <v>#N/A</v>
      </c>
      <c r="DN383" s="6" t="e">
        <f t="shared" si="482"/>
        <v>#N/A</v>
      </c>
      <c r="DP383" s="6" t="str">
        <f t="shared" si="449"/>
        <v/>
      </c>
      <c r="DQ383" s="293">
        <f t="shared" ca="1" si="478"/>
        <v>377</v>
      </c>
      <c r="DR383" s="6" t="str">
        <f t="shared" ca="1" si="468"/>
        <v>x</v>
      </c>
      <c r="DU383" s="293" t="e">
        <f t="shared" ca="1" si="469"/>
        <v>#N/A</v>
      </c>
      <c r="DV383" s="5"/>
      <c r="DW383" s="293" t="e">
        <f t="shared" ca="1" si="479"/>
        <v>#N/A</v>
      </c>
      <c r="DZ383" s="293" t="e">
        <f t="shared" ca="1" si="470"/>
        <v>#N/A</v>
      </c>
      <c r="EA383" s="293" t="e">
        <f t="shared" ca="1" si="471"/>
        <v>#N/A</v>
      </c>
      <c r="EB383" s="293" t="e">
        <f t="shared" ca="1" si="472"/>
        <v>#N/A</v>
      </c>
      <c r="EE383" s="6" t="str">
        <f t="shared" si="473"/>
        <v/>
      </c>
      <c r="EF383" s="293" t="e">
        <f t="shared" ca="1" si="474"/>
        <v>#N/A</v>
      </c>
      <c r="EG383" s="6" t="e">
        <f t="shared" ca="1" si="450"/>
        <v>#N/A</v>
      </c>
    </row>
    <row r="384" spans="3:137" x14ac:dyDescent="0.2">
      <c r="C384" s="75"/>
      <c r="D384" s="184" t="str">
        <f t="shared" si="413"/>
        <v/>
      </c>
      <c r="E384" s="649" t="str">
        <f t="shared" si="480"/>
        <v/>
      </c>
      <c r="F384" s="607" t="str">
        <f t="shared" si="412"/>
        <v>x</v>
      </c>
      <c r="G384" s="650"/>
      <c r="H384" s="651"/>
      <c r="I384" s="651"/>
      <c r="J384" s="651"/>
      <c r="K384" s="652"/>
      <c r="L384" s="889"/>
      <c r="M384" s="889"/>
      <c r="N384" s="653"/>
      <c r="O384" s="651"/>
      <c r="P384" s="651"/>
      <c r="Q384" s="654"/>
      <c r="R384" s="655"/>
      <c r="S384" s="607" t="str">
        <f t="shared" si="414"/>
        <v/>
      </c>
      <c r="T384" s="656" t="str">
        <f t="shared" si="415"/>
        <v/>
      </c>
      <c r="U384" s="656" t="str">
        <f t="shared" si="451"/>
        <v/>
      </c>
      <c r="V384" s="656" t="str">
        <f t="shared" si="416"/>
        <v/>
      </c>
      <c r="W384" s="719"/>
      <c r="X384" s="660"/>
      <c r="Y384" s="656" t="str">
        <f t="shared" si="481"/>
        <v/>
      </c>
      <c r="Z384" s="659"/>
      <c r="AA384" s="654"/>
      <c r="AB384" s="656" t="str">
        <f t="shared" si="417"/>
        <v/>
      </c>
      <c r="AC384" s="661" t="str">
        <f t="shared" si="452"/>
        <v/>
      </c>
      <c r="AE384" s="658" t="str">
        <f t="shared" si="418"/>
        <v/>
      </c>
      <c r="AF384" s="659"/>
      <c r="AT384" s="805" t="str">
        <f t="shared" si="477"/>
        <v/>
      </c>
      <c r="AU384" t="str">
        <f t="shared" si="453"/>
        <v/>
      </c>
      <c r="AV384" s="6" t="str">
        <f t="shared" si="419"/>
        <v/>
      </c>
      <c r="AW384" s="317" t="str">
        <f t="shared" si="420"/>
        <v/>
      </c>
      <c r="AX384" s="158" t="str">
        <f t="shared" si="421"/>
        <v/>
      </c>
      <c r="AY384" s="158" t="str">
        <f t="shared" si="486"/>
        <v/>
      </c>
      <c r="AZ384" s="309" t="str">
        <f t="shared" si="485"/>
        <v/>
      </c>
      <c r="BA384" s="318" t="str">
        <f t="shared" si="423"/>
        <v/>
      </c>
      <c r="BB384" s="473" t="str">
        <f t="shared" si="424"/>
        <v/>
      </c>
      <c r="BC384" s="80" t="str">
        <f t="shared" si="475"/>
        <v/>
      </c>
      <c r="BD384" s="56">
        <f t="shared" si="425"/>
        <v>1</v>
      </c>
      <c r="BF384" s="56" t="str">
        <f t="shared" si="426"/>
        <v/>
      </c>
      <c r="BG384" s="56" t="str">
        <f t="shared" si="427"/>
        <v/>
      </c>
      <c r="BH384" s="6" t="str">
        <f t="shared" si="428"/>
        <v/>
      </c>
      <c r="BK384" s="6" t="str">
        <f t="shared" si="429"/>
        <v/>
      </c>
      <c r="BL384" s="56">
        <f t="shared" si="454"/>
        <v>999999</v>
      </c>
      <c r="BM384" s="183">
        <f t="shared" si="455"/>
        <v>99999.000001919994</v>
      </c>
      <c r="BN384" s="61">
        <v>368</v>
      </c>
      <c r="BO384" s="6">
        <f t="shared" si="430"/>
        <v>999999</v>
      </c>
      <c r="BP384" s="6">
        <f t="shared" si="431"/>
        <v>999999</v>
      </c>
      <c r="BQ384" s="6" t="str">
        <f t="shared" si="456"/>
        <v>x</v>
      </c>
      <c r="BR384" s="206">
        <f t="shared" si="432"/>
        <v>99999.000001919994</v>
      </c>
      <c r="BS384" s="6">
        <f t="shared" si="433"/>
        <v>99999.000001919994</v>
      </c>
      <c r="BT384" s="6" t="str">
        <f t="shared" si="457"/>
        <v>x</v>
      </c>
      <c r="BU384" s="6" t="str">
        <f t="shared" si="434"/>
        <v/>
      </c>
      <c r="BW384" s="82">
        <f t="shared" si="458"/>
        <v>9999999999</v>
      </c>
      <c r="BX384" s="80" t="str">
        <f t="shared" si="435"/>
        <v>x</v>
      </c>
      <c r="BY384" s="80" t="str">
        <f t="shared" si="436"/>
        <v/>
      </c>
      <c r="BZ384" s="56" t="str">
        <f t="shared" si="459"/>
        <v/>
      </c>
      <c r="CA384" s="56" t="str">
        <f t="shared" si="460"/>
        <v/>
      </c>
      <c r="CB384" s="88">
        <f t="shared" si="461"/>
        <v>0</v>
      </c>
      <c r="CC384" s="56" t="str">
        <f t="shared" si="437"/>
        <v/>
      </c>
      <c r="CD384" s="56"/>
      <c r="CE384" s="56"/>
      <c r="CF384" s="56"/>
      <c r="CG384" s="56"/>
      <c r="CH384" s="169">
        <f t="shared" si="462"/>
        <v>9999999999</v>
      </c>
      <c r="CI384" s="170">
        <f t="shared" si="463"/>
        <v>9999999999</v>
      </c>
      <c r="CJ384" s="171">
        <f t="shared" si="464"/>
        <v>9999999999</v>
      </c>
      <c r="CK384" s="172" t="str">
        <f t="shared" si="465"/>
        <v/>
      </c>
      <c r="CL384" s="173" t="str">
        <f t="shared" si="438"/>
        <v>x</v>
      </c>
      <c r="CN384" s="6" t="str">
        <f t="shared" si="466"/>
        <v/>
      </c>
      <c r="CO384" s="293" t="e">
        <f t="shared" ca="1" si="476"/>
        <v>#N/A</v>
      </c>
      <c r="CP384" s="6" t="e">
        <f t="shared" ca="1" si="467"/>
        <v>#N/A</v>
      </c>
      <c r="CQ384" s="61">
        <v>368</v>
      </c>
      <c r="CR384" s="6">
        <f t="shared" si="439"/>
        <v>0</v>
      </c>
      <c r="CS384" s="6">
        <f t="shared" si="440"/>
        <v>0</v>
      </c>
      <c r="CT384" s="56" t="str">
        <f t="shared" si="441"/>
        <v/>
      </c>
      <c r="CU384" s="76">
        <f t="shared" si="442"/>
        <v>0</v>
      </c>
      <c r="CV384" s="76">
        <f t="shared" si="443"/>
        <v>0</v>
      </c>
      <c r="CX384" s="6" t="str">
        <f t="shared" si="444"/>
        <v/>
      </c>
      <c r="CY384" s="6" t="str">
        <f t="shared" si="445"/>
        <v/>
      </c>
      <c r="CZ384" s="6" t="str">
        <f t="shared" si="446"/>
        <v/>
      </c>
      <c r="DG384" s="56" t="str">
        <f t="shared" si="447"/>
        <v/>
      </c>
      <c r="DH384" s="6">
        <f t="shared" si="448"/>
        <v>0</v>
      </c>
      <c r="DK384" s="6">
        <f t="shared" si="483"/>
        <v>0</v>
      </c>
      <c r="DL384" s="6" t="e">
        <f t="shared" si="484"/>
        <v>#N/A</v>
      </c>
      <c r="DN384" s="6" t="e">
        <f t="shared" si="482"/>
        <v>#N/A</v>
      </c>
      <c r="DP384" s="6" t="str">
        <f t="shared" si="449"/>
        <v/>
      </c>
      <c r="DQ384" s="293">
        <f t="shared" ca="1" si="478"/>
        <v>378</v>
      </c>
      <c r="DR384" s="6" t="str">
        <f t="shared" ca="1" si="468"/>
        <v>x</v>
      </c>
      <c r="DU384" s="293" t="e">
        <f t="shared" ca="1" si="469"/>
        <v>#N/A</v>
      </c>
      <c r="DV384" s="5"/>
      <c r="DW384" s="293" t="e">
        <f t="shared" ca="1" si="479"/>
        <v>#N/A</v>
      </c>
      <c r="DZ384" s="293" t="e">
        <f t="shared" ca="1" si="470"/>
        <v>#N/A</v>
      </c>
      <c r="EA384" s="293" t="e">
        <f t="shared" ca="1" si="471"/>
        <v>#N/A</v>
      </c>
      <c r="EB384" s="293" t="e">
        <f t="shared" ca="1" si="472"/>
        <v>#N/A</v>
      </c>
      <c r="EE384" s="6" t="str">
        <f t="shared" si="473"/>
        <v/>
      </c>
      <c r="EF384" s="293" t="e">
        <f t="shared" ca="1" si="474"/>
        <v>#N/A</v>
      </c>
      <c r="EG384" s="6" t="e">
        <f t="shared" ca="1" si="450"/>
        <v>#N/A</v>
      </c>
    </row>
    <row r="385" spans="3:137" x14ac:dyDescent="0.2">
      <c r="C385" s="75"/>
      <c r="D385" s="184" t="str">
        <f t="shared" si="413"/>
        <v/>
      </c>
      <c r="E385" s="649" t="str">
        <f t="shared" si="480"/>
        <v/>
      </c>
      <c r="F385" s="607" t="str">
        <f t="shared" si="412"/>
        <v>x</v>
      </c>
      <c r="G385" s="650"/>
      <c r="H385" s="651"/>
      <c r="I385" s="651"/>
      <c r="J385" s="651"/>
      <c r="K385" s="652"/>
      <c r="L385" s="889"/>
      <c r="M385" s="889"/>
      <c r="N385" s="653"/>
      <c r="O385" s="651"/>
      <c r="P385" s="651"/>
      <c r="Q385" s="654"/>
      <c r="R385" s="655"/>
      <c r="S385" s="607" t="str">
        <f t="shared" si="414"/>
        <v/>
      </c>
      <c r="T385" s="656" t="str">
        <f t="shared" si="415"/>
        <v/>
      </c>
      <c r="U385" s="656" t="str">
        <f t="shared" si="451"/>
        <v/>
      </c>
      <c r="V385" s="656" t="str">
        <f t="shared" si="416"/>
        <v/>
      </c>
      <c r="W385" s="719"/>
      <c r="X385" s="660"/>
      <c r="Y385" s="656" t="str">
        <f t="shared" si="481"/>
        <v/>
      </c>
      <c r="Z385" s="659"/>
      <c r="AA385" s="654"/>
      <c r="AB385" s="656" t="str">
        <f t="shared" si="417"/>
        <v/>
      </c>
      <c r="AC385" s="661" t="str">
        <f t="shared" si="452"/>
        <v/>
      </c>
      <c r="AE385" s="658" t="str">
        <f t="shared" si="418"/>
        <v/>
      </c>
      <c r="AF385" s="659"/>
      <c r="AT385" s="805" t="str">
        <f t="shared" si="477"/>
        <v/>
      </c>
      <c r="AU385" t="str">
        <f t="shared" si="453"/>
        <v/>
      </c>
      <c r="AV385" s="6" t="str">
        <f t="shared" si="419"/>
        <v/>
      </c>
      <c r="AW385" s="317" t="str">
        <f t="shared" si="420"/>
        <v/>
      </c>
      <c r="AX385" s="158" t="str">
        <f t="shared" si="421"/>
        <v/>
      </c>
      <c r="AY385" s="158" t="str">
        <f t="shared" si="486"/>
        <v/>
      </c>
      <c r="AZ385" s="309" t="str">
        <f t="shared" si="485"/>
        <v/>
      </c>
      <c r="BA385" s="318" t="str">
        <f t="shared" si="423"/>
        <v/>
      </c>
      <c r="BB385" s="473" t="str">
        <f t="shared" si="424"/>
        <v/>
      </c>
      <c r="BC385" s="80" t="str">
        <f t="shared" si="475"/>
        <v/>
      </c>
      <c r="BD385" s="56">
        <f t="shared" si="425"/>
        <v>1</v>
      </c>
      <c r="BF385" s="56" t="str">
        <f t="shared" si="426"/>
        <v/>
      </c>
      <c r="BG385" s="56" t="str">
        <f t="shared" si="427"/>
        <v/>
      </c>
      <c r="BH385" s="6" t="str">
        <f t="shared" si="428"/>
        <v/>
      </c>
      <c r="BK385" s="6" t="str">
        <f t="shared" si="429"/>
        <v/>
      </c>
      <c r="BL385" s="56">
        <f t="shared" si="454"/>
        <v>999999</v>
      </c>
      <c r="BM385" s="183">
        <f t="shared" si="455"/>
        <v>99999.000001925</v>
      </c>
      <c r="BN385" s="61">
        <v>369</v>
      </c>
      <c r="BO385" s="6">
        <f t="shared" si="430"/>
        <v>999999</v>
      </c>
      <c r="BP385" s="6">
        <f t="shared" si="431"/>
        <v>999999</v>
      </c>
      <c r="BQ385" s="6" t="str">
        <f t="shared" si="456"/>
        <v>x</v>
      </c>
      <c r="BR385" s="206">
        <f t="shared" si="432"/>
        <v>99999.000001925</v>
      </c>
      <c r="BS385" s="6">
        <f t="shared" si="433"/>
        <v>99999.000001925</v>
      </c>
      <c r="BT385" s="6" t="str">
        <f t="shared" si="457"/>
        <v>x</v>
      </c>
      <c r="BU385" s="6" t="str">
        <f t="shared" si="434"/>
        <v/>
      </c>
      <c r="BW385" s="82">
        <f t="shared" si="458"/>
        <v>9999999999</v>
      </c>
      <c r="BX385" s="80" t="str">
        <f t="shared" si="435"/>
        <v>x</v>
      </c>
      <c r="BY385" s="80" t="str">
        <f t="shared" si="436"/>
        <v/>
      </c>
      <c r="BZ385" s="56" t="str">
        <f t="shared" si="459"/>
        <v/>
      </c>
      <c r="CA385" s="56" t="str">
        <f t="shared" si="460"/>
        <v/>
      </c>
      <c r="CB385" s="88">
        <f t="shared" si="461"/>
        <v>0</v>
      </c>
      <c r="CC385" s="56" t="str">
        <f t="shared" si="437"/>
        <v/>
      </c>
      <c r="CD385" s="56"/>
      <c r="CE385" s="56"/>
      <c r="CF385" s="56"/>
      <c r="CG385" s="56"/>
      <c r="CH385" s="169">
        <f t="shared" si="462"/>
        <v>9999999999</v>
      </c>
      <c r="CI385" s="170">
        <f t="shared" si="463"/>
        <v>9999999999</v>
      </c>
      <c r="CJ385" s="171">
        <f t="shared" si="464"/>
        <v>9999999999</v>
      </c>
      <c r="CK385" s="172" t="str">
        <f t="shared" si="465"/>
        <v/>
      </c>
      <c r="CL385" s="173" t="str">
        <f t="shared" si="438"/>
        <v>x</v>
      </c>
      <c r="CN385" s="6" t="str">
        <f t="shared" si="466"/>
        <v/>
      </c>
      <c r="CO385" s="293" t="e">
        <f t="shared" ca="1" si="476"/>
        <v>#N/A</v>
      </c>
      <c r="CP385" s="6" t="e">
        <f t="shared" ca="1" si="467"/>
        <v>#N/A</v>
      </c>
      <c r="CQ385" s="61">
        <v>369</v>
      </c>
      <c r="CR385" s="6">
        <f t="shared" si="439"/>
        <v>0</v>
      </c>
      <c r="CS385" s="6">
        <f t="shared" si="440"/>
        <v>0</v>
      </c>
      <c r="CT385" s="56" t="str">
        <f t="shared" si="441"/>
        <v/>
      </c>
      <c r="CU385" s="76">
        <f t="shared" si="442"/>
        <v>0</v>
      </c>
      <c r="CV385" s="76">
        <f t="shared" si="443"/>
        <v>0</v>
      </c>
      <c r="CX385" s="6" t="str">
        <f t="shared" si="444"/>
        <v/>
      </c>
      <c r="CY385" s="6" t="str">
        <f t="shared" si="445"/>
        <v/>
      </c>
      <c r="CZ385" s="6" t="str">
        <f t="shared" si="446"/>
        <v/>
      </c>
      <c r="DG385" s="56" t="str">
        <f t="shared" si="447"/>
        <v/>
      </c>
      <c r="DH385" s="6">
        <f t="shared" si="448"/>
        <v>0</v>
      </c>
      <c r="DK385" s="6">
        <f t="shared" si="483"/>
        <v>0</v>
      </c>
      <c r="DL385" s="6" t="e">
        <f t="shared" si="484"/>
        <v>#N/A</v>
      </c>
      <c r="DN385" s="6" t="e">
        <f t="shared" si="482"/>
        <v>#N/A</v>
      </c>
      <c r="DP385" s="6" t="str">
        <f t="shared" si="449"/>
        <v/>
      </c>
      <c r="DQ385" s="293">
        <f t="shared" ca="1" si="478"/>
        <v>379</v>
      </c>
      <c r="DR385" s="6" t="str">
        <f t="shared" ca="1" si="468"/>
        <v>x</v>
      </c>
      <c r="DU385" s="293" t="e">
        <f t="shared" ca="1" si="469"/>
        <v>#N/A</v>
      </c>
      <c r="DV385" s="5"/>
      <c r="DW385" s="293" t="e">
        <f t="shared" ca="1" si="479"/>
        <v>#N/A</v>
      </c>
      <c r="DZ385" s="293" t="e">
        <f t="shared" ca="1" si="470"/>
        <v>#N/A</v>
      </c>
      <c r="EA385" s="293" t="e">
        <f t="shared" ca="1" si="471"/>
        <v>#N/A</v>
      </c>
      <c r="EB385" s="293" t="e">
        <f t="shared" ca="1" si="472"/>
        <v>#N/A</v>
      </c>
      <c r="EE385" s="6" t="str">
        <f t="shared" si="473"/>
        <v/>
      </c>
      <c r="EF385" s="293" t="e">
        <f t="shared" ca="1" si="474"/>
        <v>#N/A</v>
      </c>
      <c r="EG385" s="6" t="e">
        <f t="shared" ca="1" si="450"/>
        <v>#N/A</v>
      </c>
    </row>
    <row r="386" spans="3:137" x14ac:dyDescent="0.2">
      <c r="C386" s="75"/>
      <c r="D386" s="184" t="str">
        <f t="shared" si="413"/>
        <v/>
      </c>
      <c r="E386" s="649" t="str">
        <f t="shared" si="480"/>
        <v/>
      </c>
      <c r="F386" s="607" t="str">
        <f t="shared" si="412"/>
        <v>x</v>
      </c>
      <c r="G386" s="650"/>
      <c r="H386" s="651"/>
      <c r="I386" s="651"/>
      <c r="J386" s="651"/>
      <c r="K386" s="652"/>
      <c r="L386" s="889"/>
      <c r="M386" s="889"/>
      <c r="N386" s="653"/>
      <c r="O386" s="651"/>
      <c r="P386" s="651"/>
      <c r="Q386" s="654"/>
      <c r="R386" s="655"/>
      <c r="S386" s="607" t="str">
        <f t="shared" si="414"/>
        <v/>
      </c>
      <c r="T386" s="656" t="str">
        <f t="shared" si="415"/>
        <v/>
      </c>
      <c r="U386" s="656" t="str">
        <f t="shared" si="451"/>
        <v/>
      </c>
      <c r="V386" s="656" t="str">
        <f t="shared" si="416"/>
        <v/>
      </c>
      <c r="W386" s="719"/>
      <c r="X386" s="660"/>
      <c r="Y386" s="656" t="str">
        <f t="shared" si="481"/>
        <v/>
      </c>
      <c r="Z386" s="659"/>
      <c r="AA386" s="654"/>
      <c r="AB386" s="656" t="str">
        <f t="shared" si="417"/>
        <v/>
      </c>
      <c r="AC386" s="661" t="str">
        <f t="shared" si="452"/>
        <v/>
      </c>
      <c r="AE386" s="658" t="str">
        <f t="shared" si="418"/>
        <v/>
      </c>
      <c r="AF386" s="659"/>
      <c r="AT386" s="805" t="str">
        <f t="shared" si="477"/>
        <v/>
      </c>
      <c r="AU386" t="str">
        <f t="shared" si="453"/>
        <v/>
      </c>
      <c r="AV386" s="6" t="str">
        <f t="shared" si="419"/>
        <v/>
      </c>
      <c r="AW386" s="317" t="str">
        <f t="shared" si="420"/>
        <v/>
      </c>
      <c r="AX386" s="158" t="str">
        <f t="shared" si="421"/>
        <v/>
      </c>
      <c r="AY386" s="158" t="str">
        <f t="shared" si="486"/>
        <v/>
      </c>
      <c r="AZ386" s="309" t="str">
        <f t="shared" si="485"/>
        <v/>
      </c>
      <c r="BA386" s="318" t="str">
        <f t="shared" si="423"/>
        <v/>
      </c>
      <c r="BB386" s="473" t="str">
        <f t="shared" si="424"/>
        <v/>
      </c>
      <c r="BC386" s="80" t="str">
        <f t="shared" si="475"/>
        <v/>
      </c>
      <c r="BD386" s="56">
        <f t="shared" si="425"/>
        <v>1</v>
      </c>
      <c r="BF386" s="56" t="str">
        <f t="shared" si="426"/>
        <v/>
      </c>
      <c r="BG386" s="56" t="str">
        <f t="shared" si="427"/>
        <v/>
      </c>
      <c r="BH386" s="6" t="str">
        <f t="shared" si="428"/>
        <v/>
      </c>
      <c r="BK386" s="6" t="str">
        <f t="shared" si="429"/>
        <v/>
      </c>
      <c r="BL386" s="56">
        <f t="shared" si="454"/>
        <v>999999</v>
      </c>
      <c r="BM386" s="183">
        <f t="shared" si="455"/>
        <v>99999.000001930006</v>
      </c>
      <c r="BN386" s="61">
        <v>370</v>
      </c>
      <c r="BO386" s="6">
        <f t="shared" si="430"/>
        <v>999999</v>
      </c>
      <c r="BP386" s="6">
        <f t="shared" si="431"/>
        <v>999999</v>
      </c>
      <c r="BQ386" s="6" t="str">
        <f t="shared" si="456"/>
        <v>x</v>
      </c>
      <c r="BR386" s="206">
        <f t="shared" si="432"/>
        <v>99999.000001930006</v>
      </c>
      <c r="BS386" s="6">
        <f t="shared" si="433"/>
        <v>99999.000001930006</v>
      </c>
      <c r="BT386" s="6" t="str">
        <f t="shared" si="457"/>
        <v>x</v>
      </c>
      <c r="BU386" s="6" t="str">
        <f t="shared" si="434"/>
        <v/>
      </c>
      <c r="BW386" s="82">
        <f t="shared" si="458"/>
        <v>9999999999</v>
      </c>
      <c r="BX386" s="80" t="str">
        <f t="shared" si="435"/>
        <v>x</v>
      </c>
      <c r="BY386" s="80" t="str">
        <f t="shared" si="436"/>
        <v/>
      </c>
      <c r="BZ386" s="56" t="str">
        <f t="shared" si="459"/>
        <v/>
      </c>
      <c r="CA386" s="56" t="str">
        <f t="shared" si="460"/>
        <v/>
      </c>
      <c r="CB386" s="88">
        <f t="shared" si="461"/>
        <v>0</v>
      </c>
      <c r="CC386" s="56" t="str">
        <f t="shared" si="437"/>
        <v/>
      </c>
      <c r="CD386" s="56"/>
      <c r="CE386" s="56"/>
      <c r="CF386" s="56"/>
      <c r="CG386" s="56"/>
      <c r="CH386" s="169">
        <f t="shared" si="462"/>
        <v>9999999999</v>
      </c>
      <c r="CI386" s="170">
        <f t="shared" si="463"/>
        <v>9999999999</v>
      </c>
      <c r="CJ386" s="171">
        <f t="shared" si="464"/>
        <v>9999999999</v>
      </c>
      <c r="CK386" s="172" t="str">
        <f t="shared" si="465"/>
        <v/>
      </c>
      <c r="CL386" s="173" t="str">
        <f t="shared" si="438"/>
        <v>x</v>
      </c>
      <c r="CN386" s="6" t="str">
        <f t="shared" si="466"/>
        <v/>
      </c>
      <c r="CO386" s="293" t="e">
        <f t="shared" ca="1" si="476"/>
        <v>#N/A</v>
      </c>
      <c r="CP386" s="6" t="e">
        <f t="shared" ca="1" si="467"/>
        <v>#N/A</v>
      </c>
      <c r="CQ386" s="61">
        <v>370</v>
      </c>
      <c r="CR386" s="6">
        <f t="shared" si="439"/>
        <v>0</v>
      </c>
      <c r="CS386" s="6">
        <f t="shared" si="440"/>
        <v>0</v>
      </c>
      <c r="CT386" s="56" t="str">
        <f t="shared" si="441"/>
        <v/>
      </c>
      <c r="CU386" s="76">
        <f t="shared" si="442"/>
        <v>0</v>
      </c>
      <c r="CV386" s="76">
        <f t="shared" si="443"/>
        <v>0</v>
      </c>
      <c r="CX386" s="6" t="str">
        <f t="shared" si="444"/>
        <v/>
      </c>
      <c r="CY386" s="6" t="str">
        <f t="shared" si="445"/>
        <v/>
      </c>
      <c r="CZ386" s="6" t="str">
        <f t="shared" si="446"/>
        <v/>
      </c>
      <c r="DG386" s="56" t="str">
        <f t="shared" si="447"/>
        <v/>
      </c>
      <c r="DH386" s="6">
        <f t="shared" si="448"/>
        <v>0</v>
      </c>
      <c r="DK386" s="6">
        <f t="shared" si="483"/>
        <v>0</v>
      </c>
      <c r="DL386" s="6" t="e">
        <f t="shared" si="484"/>
        <v>#N/A</v>
      </c>
      <c r="DN386" s="6" t="e">
        <f t="shared" si="482"/>
        <v>#N/A</v>
      </c>
      <c r="DP386" s="6" t="str">
        <f t="shared" si="449"/>
        <v/>
      </c>
      <c r="DQ386" s="293">
        <f t="shared" ca="1" si="478"/>
        <v>380</v>
      </c>
      <c r="DR386" s="6" t="str">
        <f t="shared" ca="1" si="468"/>
        <v>x</v>
      </c>
      <c r="DU386" s="293" t="e">
        <f t="shared" ca="1" si="469"/>
        <v>#N/A</v>
      </c>
      <c r="DV386" s="5"/>
      <c r="DW386" s="293" t="e">
        <f t="shared" ca="1" si="479"/>
        <v>#N/A</v>
      </c>
      <c r="DZ386" s="293" t="e">
        <f t="shared" ca="1" si="470"/>
        <v>#N/A</v>
      </c>
      <c r="EA386" s="293" t="e">
        <f t="shared" ca="1" si="471"/>
        <v>#N/A</v>
      </c>
      <c r="EB386" s="293" t="e">
        <f t="shared" ca="1" si="472"/>
        <v>#N/A</v>
      </c>
      <c r="EE386" s="6" t="str">
        <f t="shared" si="473"/>
        <v/>
      </c>
      <c r="EF386" s="293" t="e">
        <f t="shared" ca="1" si="474"/>
        <v>#N/A</v>
      </c>
      <c r="EG386" s="6" t="e">
        <f t="shared" ca="1" si="450"/>
        <v>#N/A</v>
      </c>
    </row>
    <row r="387" spans="3:137" x14ac:dyDescent="0.2">
      <c r="C387" s="75"/>
      <c r="D387" s="184" t="str">
        <f t="shared" si="413"/>
        <v/>
      </c>
      <c r="E387" s="649" t="str">
        <f t="shared" si="480"/>
        <v/>
      </c>
      <c r="F387" s="607" t="str">
        <f t="shared" si="412"/>
        <v>x</v>
      </c>
      <c r="G387" s="650"/>
      <c r="H387" s="651"/>
      <c r="I387" s="651"/>
      <c r="J387" s="651"/>
      <c r="K387" s="652"/>
      <c r="L387" s="889"/>
      <c r="M387" s="889"/>
      <c r="N387" s="653"/>
      <c r="O387" s="651"/>
      <c r="P387" s="651"/>
      <c r="Q387" s="654"/>
      <c r="R387" s="655"/>
      <c r="S387" s="607" t="str">
        <f t="shared" si="414"/>
        <v/>
      </c>
      <c r="T387" s="656" t="str">
        <f t="shared" si="415"/>
        <v/>
      </c>
      <c r="U387" s="656" t="str">
        <f t="shared" si="451"/>
        <v/>
      </c>
      <c r="V387" s="656" t="str">
        <f t="shared" si="416"/>
        <v/>
      </c>
      <c r="W387" s="719"/>
      <c r="X387" s="660"/>
      <c r="Y387" s="656" t="str">
        <f t="shared" si="481"/>
        <v/>
      </c>
      <c r="Z387" s="659"/>
      <c r="AA387" s="654"/>
      <c r="AB387" s="656" t="str">
        <f t="shared" si="417"/>
        <v/>
      </c>
      <c r="AC387" s="661" t="str">
        <f t="shared" si="452"/>
        <v/>
      </c>
      <c r="AE387" s="658" t="str">
        <f t="shared" si="418"/>
        <v/>
      </c>
      <c r="AF387" s="659"/>
      <c r="AT387" s="805" t="str">
        <f t="shared" si="477"/>
        <v/>
      </c>
      <c r="AU387" t="str">
        <f t="shared" si="453"/>
        <v/>
      </c>
      <c r="AV387" s="6" t="str">
        <f t="shared" si="419"/>
        <v/>
      </c>
      <c r="AW387" s="317" t="str">
        <f t="shared" si="420"/>
        <v/>
      </c>
      <c r="AX387" s="158" t="str">
        <f t="shared" si="421"/>
        <v/>
      </c>
      <c r="AY387" s="158" t="str">
        <f t="shared" si="486"/>
        <v/>
      </c>
      <c r="AZ387" s="309" t="str">
        <f t="shared" si="485"/>
        <v/>
      </c>
      <c r="BA387" s="318" t="str">
        <f t="shared" si="423"/>
        <v/>
      </c>
      <c r="BB387" s="473" t="str">
        <f t="shared" si="424"/>
        <v/>
      </c>
      <c r="BC387" s="80" t="str">
        <f t="shared" si="475"/>
        <v/>
      </c>
      <c r="BD387" s="56">
        <f t="shared" si="425"/>
        <v>1</v>
      </c>
      <c r="BF387" s="56" t="str">
        <f t="shared" si="426"/>
        <v/>
      </c>
      <c r="BG387" s="56" t="str">
        <f t="shared" si="427"/>
        <v/>
      </c>
      <c r="BH387" s="6" t="str">
        <f t="shared" si="428"/>
        <v/>
      </c>
      <c r="BK387" s="6" t="str">
        <f t="shared" si="429"/>
        <v/>
      </c>
      <c r="BL387" s="56">
        <f t="shared" si="454"/>
        <v>999999</v>
      </c>
      <c r="BM387" s="183">
        <f t="shared" si="455"/>
        <v>99999.000001934997</v>
      </c>
      <c r="BN387" s="61">
        <v>371</v>
      </c>
      <c r="BO387" s="6">
        <f t="shared" si="430"/>
        <v>999999</v>
      </c>
      <c r="BP387" s="6">
        <f t="shared" si="431"/>
        <v>999999</v>
      </c>
      <c r="BQ387" s="6" t="str">
        <f t="shared" si="456"/>
        <v>x</v>
      </c>
      <c r="BR387" s="206">
        <f t="shared" si="432"/>
        <v>99999.000001934997</v>
      </c>
      <c r="BS387" s="6">
        <f t="shared" si="433"/>
        <v>99999.000001934997</v>
      </c>
      <c r="BT387" s="6" t="str">
        <f t="shared" si="457"/>
        <v>x</v>
      </c>
      <c r="BU387" s="6" t="str">
        <f t="shared" si="434"/>
        <v/>
      </c>
      <c r="BW387" s="82">
        <f t="shared" si="458"/>
        <v>9999999999</v>
      </c>
      <c r="BX387" s="80" t="str">
        <f t="shared" si="435"/>
        <v>x</v>
      </c>
      <c r="BY387" s="80" t="str">
        <f t="shared" si="436"/>
        <v/>
      </c>
      <c r="BZ387" s="56" t="str">
        <f t="shared" si="459"/>
        <v/>
      </c>
      <c r="CA387" s="56" t="str">
        <f t="shared" si="460"/>
        <v/>
      </c>
      <c r="CB387" s="88">
        <f t="shared" si="461"/>
        <v>0</v>
      </c>
      <c r="CC387" s="56" t="str">
        <f t="shared" si="437"/>
        <v/>
      </c>
      <c r="CD387" s="56"/>
      <c r="CE387" s="56"/>
      <c r="CF387" s="56"/>
      <c r="CG387" s="56"/>
      <c r="CH387" s="169">
        <f t="shared" si="462"/>
        <v>9999999999</v>
      </c>
      <c r="CI387" s="170">
        <f t="shared" si="463"/>
        <v>9999999999</v>
      </c>
      <c r="CJ387" s="171">
        <f t="shared" si="464"/>
        <v>9999999999</v>
      </c>
      <c r="CK387" s="172" t="str">
        <f t="shared" si="465"/>
        <v/>
      </c>
      <c r="CL387" s="173" t="str">
        <f t="shared" si="438"/>
        <v>x</v>
      </c>
      <c r="CN387" s="6" t="str">
        <f t="shared" si="466"/>
        <v/>
      </c>
      <c r="CO387" s="293" t="e">
        <f t="shared" ca="1" si="476"/>
        <v>#N/A</v>
      </c>
      <c r="CP387" s="6" t="e">
        <f t="shared" ca="1" si="467"/>
        <v>#N/A</v>
      </c>
      <c r="CQ387" s="61">
        <v>371</v>
      </c>
      <c r="CR387" s="6">
        <f t="shared" si="439"/>
        <v>0</v>
      </c>
      <c r="CS387" s="6">
        <f t="shared" si="440"/>
        <v>0</v>
      </c>
      <c r="CT387" s="56" t="str">
        <f t="shared" si="441"/>
        <v/>
      </c>
      <c r="CU387" s="76">
        <f t="shared" si="442"/>
        <v>0</v>
      </c>
      <c r="CV387" s="76">
        <f t="shared" si="443"/>
        <v>0</v>
      </c>
      <c r="CX387" s="6" t="str">
        <f t="shared" si="444"/>
        <v/>
      </c>
      <c r="CY387" s="6" t="str">
        <f t="shared" si="445"/>
        <v/>
      </c>
      <c r="CZ387" s="6" t="str">
        <f t="shared" si="446"/>
        <v/>
      </c>
      <c r="DG387" s="56" t="str">
        <f t="shared" si="447"/>
        <v/>
      </c>
      <c r="DH387" s="6">
        <f t="shared" si="448"/>
        <v>0</v>
      </c>
      <c r="DK387" s="6">
        <f t="shared" si="483"/>
        <v>0</v>
      </c>
      <c r="DL387" s="6" t="e">
        <f t="shared" si="484"/>
        <v>#N/A</v>
      </c>
      <c r="DN387" s="6" t="e">
        <f t="shared" si="482"/>
        <v>#N/A</v>
      </c>
      <c r="DP387" s="6" t="str">
        <f t="shared" si="449"/>
        <v/>
      </c>
      <c r="DQ387" s="293">
        <f t="shared" ca="1" si="478"/>
        <v>381</v>
      </c>
      <c r="DR387" s="6" t="str">
        <f t="shared" ca="1" si="468"/>
        <v>x</v>
      </c>
      <c r="DU387" s="293" t="e">
        <f t="shared" ca="1" si="469"/>
        <v>#N/A</v>
      </c>
      <c r="DV387" s="5"/>
      <c r="DW387" s="293" t="e">
        <f t="shared" ca="1" si="479"/>
        <v>#N/A</v>
      </c>
      <c r="DZ387" s="293" t="e">
        <f t="shared" ca="1" si="470"/>
        <v>#N/A</v>
      </c>
      <c r="EA387" s="293" t="e">
        <f t="shared" ca="1" si="471"/>
        <v>#N/A</v>
      </c>
      <c r="EB387" s="293" t="e">
        <f t="shared" ca="1" si="472"/>
        <v>#N/A</v>
      </c>
      <c r="EE387" s="6" t="str">
        <f t="shared" si="473"/>
        <v/>
      </c>
      <c r="EF387" s="293" t="e">
        <f t="shared" ca="1" si="474"/>
        <v>#N/A</v>
      </c>
      <c r="EG387" s="6" t="e">
        <f t="shared" ca="1" si="450"/>
        <v>#N/A</v>
      </c>
    </row>
    <row r="388" spans="3:137" x14ac:dyDescent="0.2">
      <c r="C388" s="75"/>
      <c r="D388" s="184" t="str">
        <f t="shared" si="413"/>
        <v/>
      </c>
      <c r="E388" s="649" t="str">
        <f t="shared" si="480"/>
        <v/>
      </c>
      <c r="F388" s="607" t="str">
        <f t="shared" si="412"/>
        <v>x</v>
      </c>
      <c r="G388" s="650"/>
      <c r="H388" s="651"/>
      <c r="I388" s="651"/>
      <c r="J388" s="651"/>
      <c r="K388" s="652"/>
      <c r="L388" s="889"/>
      <c r="M388" s="889"/>
      <c r="N388" s="653"/>
      <c r="O388" s="651"/>
      <c r="P388" s="651"/>
      <c r="Q388" s="654"/>
      <c r="R388" s="655"/>
      <c r="S388" s="607" t="str">
        <f t="shared" si="414"/>
        <v/>
      </c>
      <c r="T388" s="656" t="str">
        <f t="shared" si="415"/>
        <v/>
      </c>
      <c r="U388" s="656" t="str">
        <f t="shared" si="451"/>
        <v/>
      </c>
      <c r="V388" s="656" t="str">
        <f t="shared" si="416"/>
        <v/>
      </c>
      <c r="W388" s="719"/>
      <c r="X388" s="660"/>
      <c r="Y388" s="656" t="str">
        <f t="shared" si="481"/>
        <v/>
      </c>
      <c r="Z388" s="659"/>
      <c r="AA388" s="654"/>
      <c r="AB388" s="656" t="str">
        <f t="shared" si="417"/>
        <v/>
      </c>
      <c r="AC388" s="661" t="str">
        <f t="shared" si="452"/>
        <v/>
      </c>
      <c r="AE388" s="658" t="str">
        <f t="shared" si="418"/>
        <v/>
      </c>
      <c r="AF388" s="659"/>
      <c r="AT388" s="805" t="str">
        <f t="shared" si="477"/>
        <v/>
      </c>
      <c r="AU388" t="str">
        <f t="shared" si="453"/>
        <v/>
      </c>
      <c r="AV388" s="6" t="str">
        <f t="shared" si="419"/>
        <v/>
      </c>
      <c r="AW388" s="317" t="str">
        <f t="shared" si="420"/>
        <v/>
      </c>
      <c r="AX388" s="158" t="str">
        <f t="shared" si="421"/>
        <v/>
      </c>
      <c r="AY388" s="158" t="str">
        <f t="shared" si="486"/>
        <v/>
      </c>
      <c r="AZ388" s="309" t="str">
        <f t="shared" si="485"/>
        <v/>
      </c>
      <c r="BA388" s="318" t="str">
        <f t="shared" si="423"/>
        <v/>
      </c>
      <c r="BB388" s="473" t="str">
        <f t="shared" si="424"/>
        <v/>
      </c>
      <c r="BC388" s="80" t="str">
        <f t="shared" si="475"/>
        <v/>
      </c>
      <c r="BD388" s="56">
        <f t="shared" si="425"/>
        <v>1</v>
      </c>
      <c r="BF388" s="56" t="str">
        <f t="shared" si="426"/>
        <v/>
      </c>
      <c r="BG388" s="56" t="str">
        <f t="shared" si="427"/>
        <v/>
      </c>
      <c r="BH388" s="6" t="str">
        <f t="shared" si="428"/>
        <v/>
      </c>
      <c r="BK388" s="6" t="str">
        <f t="shared" si="429"/>
        <v/>
      </c>
      <c r="BL388" s="56">
        <f t="shared" si="454"/>
        <v>999999</v>
      </c>
      <c r="BM388" s="183">
        <f t="shared" si="455"/>
        <v>99999.000001940003</v>
      </c>
      <c r="BN388" s="61">
        <v>372</v>
      </c>
      <c r="BO388" s="6">
        <f t="shared" si="430"/>
        <v>999999</v>
      </c>
      <c r="BP388" s="6">
        <f t="shared" si="431"/>
        <v>999999</v>
      </c>
      <c r="BQ388" s="6" t="str">
        <f t="shared" si="456"/>
        <v>x</v>
      </c>
      <c r="BR388" s="206">
        <f t="shared" si="432"/>
        <v>99999.000001940003</v>
      </c>
      <c r="BS388" s="6">
        <f t="shared" si="433"/>
        <v>99999.000001940003</v>
      </c>
      <c r="BT388" s="6" t="str">
        <f t="shared" si="457"/>
        <v>x</v>
      </c>
      <c r="BU388" s="6" t="str">
        <f t="shared" si="434"/>
        <v/>
      </c>
      <c r="BW388" s="82">
        <f t="shared" si="458"/>
        <v>9999999999</v>
      </c>
      <c r="BX388" s="80" t="str">
        <f t="shared" si="435"/>
        <v>x</v>
      </c>
      <c r="BY388" s="80" t="str">
        <f t="shared" si="436"/>
        <v/>
      </c>
      <c r="BZ388" s="56" t="str">
        <f t="shared" si="459"/>
        <v/>
      </c>
      <c r="CA388" s="56" t="str">
        <f t="shared" si="460"/>
        <v/>
      </c>
      <c r="CB388" s="88">
        <f t="shared" si="461"/>
        <v>0</v>
      </c>
      <c r="CC388" s="56" t="str">
        <f t="shared" si="437"/>
        <v/>
      </c>
      <c r="CD388" s="56"/>
      <c r="CE388" s="56"/>
      <c r="CF388" s="56"/>
      <c r="CG388" s="56"/>
      <c r="CH388" s="169">
        <f t="shared" si="462"/>
        <v>9999999999</v>
      </c>
      <c r="CI388" s="170">
        <f t="shared" si="463"/>
        <v>9999999999</v>
      </c>
      <c r="CJ388" s="171">
        <f t="shared" si="464"/>
        <v>9999999999</v>
      </c>
      <c r="CK388" s="172" t="str">
        <f t="shared" si="465"/>
        <v/>
      </c>
      <c r="CL388" s="173" t="str">
        <f t="shared" si="438"/>
        <v>x</v>
      </c>
      <c r="CN388" s="6" t="str">
        <f t="shared" si="466"/>
        <v/>
      </c>
      <c r="CO388" s="293" t="e">
        <f t="shared" ca="1" si="476"/>
        <v>#N/A</v>
      </c>
      <c r="CP388" s="6" t="e">
        <f t="shared" ca="1" si="467"/>
        <v>#N/A</v>
      </c>
      <c r="CQ388" s="61">
        <v>372</v>
      </c>
      <c r="CR388" s="6">
        <f t="shared" si="439"/>
        <v>0</v>
      </c>
      <c r="CS388" s="6">
        <f t="shared" si="440"/>
        <v>0</v>
      </c>
      <c r="CT388" s="56" t="str">
        <f t="shared" si="441"/>
        <v/>
      </c>
      <c r="CU388" s="76">
        <f t="shared" si="442"/>
        <v>0</v>
      </c>
      <c r="CV388" s="76">
        <f t="shared" si="443"/>
        <v>0</v>
      </c>
      <c r="CX388" s="6" t="str">
        <f t="shared" si="444"/>
        <v/>
      </c>
      <c r="CY388" s="6" t="str">
        <f t="shared" si="445"/>
        <v/>
      </c>
      <c r="CZ388" s="6" t="str">
        <f t="shared" si="446"/>
        <v/>
      </c>
      <c r="DG388" s="56" t="str">
        <f t="shared" si="447"/>
        <v/>
      </c>
      <c r="DH388" s="6">
        <f t="shared" si="448"/>
        <v>0</v>
      </c>
      <c r="DK388" s="6">
        <f t="shared" si="483"/>
        <v>0</v>
      </c>
      <c r="DL388" s="6" t="e">
        <f t="shared" si="484"/>
        <v>#N/A</v>
      </c>
      <c r="DN388" s="6" t="e">
        <f t="shared" si="482"/>
        <v>#N/A</v>
      </c>
      <c r="DP388" s="6" t="str">
        <f t="shared" si="449"/>
        <v/>
      </c>
      <c r="DQ388" s="293">
        <f t="shared" ca="1" si="478"/>
        <v>382</v>
      </c>
      <c r="DR388" s="6" t="str">
        <f t="shared" ca="1" si="468"/>
        <v>x</v>
      </c>
      <c r="DU388" s="293" t="e">
        <f t="shared" ca="1" si="469"/>
        <v>#N/A</v>
      </c>
      <c r="DV388" s="5"/>
      <c r="DW388" s="293" t="e">
        <f t="shared" ca="1" si="479"/>
        <v>#N/A</v>
      </c>
      <c r="DZ388" s="293" t="e">
        <f t="shared" ca="1" si="470"/>
        <v>#N/A</v>
      </c>
      <c r="EA388" s="293" t="e">
        <f t="shared" ca="1" si="471"/>
        <v>#N/A</v>
      </c>
      <c r="EB388" s="293" t="e">
        <f t="shared" ca="1" si="472"/>
        <v>#N/A</v>
      </c>
      <c r="EE388" s="6" t="str">
        <f t="shared" si="473"/>
        <v/>
      </c>
      <c r="EF388" s="293" t="e">
        <f t="shared" ca="1" si="474"/>
        <v>#N/A</v>
      </c>
      <c r="EG388" s="6" t="e">
        <f t="shared" ca="1" si="450"/>
        <v>#N/A</v>
      </c>
    </row>
    <row r="389" spans="3:137" x14ac:dyDescent="0.2">
      <c r="C389" s="75"/>
      <c r="D389" s="184" t="str">
        <f t="shared" si="413"/>
        <v/>
      </c>
      <c r="E389" s="649" t="str">
        <f t="shared" si="480"/>
        <v/>
      </c>
      <c r="F389" s="607" t="str">
        <f t="shared" si="412"/>
        <v>x</v>
      </c>
      <c r="G389" s="650"/>
      <c r="H389" s="651"/>
      <c r="I389" s="651"/>
      <c r="J389" s="651"/>
      <c r="K389" s="652"/>
      <c r="L389" s="889"/>
      <c r="M389" s="889"/>
      <c r="N389" s="653"/>
      <c r="O389" s="651"/>
      <c r="P389" s="651"/>
      <c r="Q389" s="654"/>
      <c r="R389" s="655"/>
      <c r="S389" s="607" t="str">
        <f t="shared" si="414"/>
        <v/>
      </c>
      <c r="T389" s="656" t="str">
        <f t="shared" si="415"/>
        <v/>
      </c>
      <c r="U389" s="656" t="str">
        <f t="shared" si="451"/>
        <v/>
      </c>
      <c r="V389" s="656" t="str">
        <f t="shared" si="416"/>
        <v/>
      </c>
      <c r="W389" s="719"/>
      <c r="X389" s="660"/>
      <c r="Y389" s="656" t="str">
        <f t="shared" si="481"/>
        <v/>
      </c>
      <c r="Z389" s="659"/>
      <c r="AA389" s="654"/>
      <c r="AB389" s="656" t="str">
        <f t="shared" si="417"/>
        <v/>
      </c>
      <c r="AC389" s="661" t="str">
        <f t="shared" si="452"/>
        <v/>
      </c>
      <c r="AE389" s="658" t="str">
        <f t="shared" si="418"/>
        <v/>
      </c>
      <c r="AF389" s="659"/>
      <c r="AT389" s="805" t="str">
        <f t="shared" si="477"/>
        <v/>
      </c>
      <c r="AU389" t="str">
        <f t="shared" si="453"/>
        <v/>
      </c>
      <c r="AV389" s="6" t="str">
        <f t="shared" si="419"/>
        <v/>
      </c>
      <c r="AW389" s="317" t="str">
        <f t="shared" si="420"/>
        <v/>
      </c>
      <c r="AX389" s="158" t="str">
        <f t="shared" si="421"/>
        <v/>
      </c>
      <c r="AY389" s="158" t="str">
        <f t="shared" si="486"/>
        <v/>
      </c>
      <c r="AZ389" s="309" t="str">
        <f t="shared" si="485"/>
        <v/>
      </c>
      <c r="BA389" s="318" t="str">
        <f t="shared" si="423"/>
        <v/>
      </c>
      <c r="BB389" s="473" t="str">
        <f t="shared" si="424"/>
        <v/>
      </c>
      <c r="BC389" s="80" t="str">
        <f t="shared" si="475"/>
        <v/>
      </c>
      <c r="BD389" s="56">
        <f t="shared" si="425"/>
        <v>1</v>
      </c>
      <c r="BF389" s="56" t="str">
        <f t="shared" si="426"/>
        <v/>
      </c>
      <c r="BG389" s="56" t="str">
        <f t="shared" si="427"/>
        <v/>
      </c>
      <c r="BH389" s="6" t="str">
        <f t="shared" si="428"/>
        <v/>
      </c>
      <c r="BK389" s="6" t="str">
        <f t="shared" si="429"/>
        <v/>
      </c>
      <c r="BL389" s="56">
        <f t="shared" si="454"/>
        <v>999999</v>
      </c>
      <c r="BM389" s="183">
        <f t="shared" si="455"/>
        <v>99999.000001944994</v>
      </c>
      <c r="BN389" s="61">
        <v>373</v>
      </c>
      <c r="BO389" s="6">
        <f t="shared" si="430"/>
        <v>999999</v>
      </c>
      <c r="BP389" s="6">
        <f t="shared" si="431"/>
        <v>999999</v>
      </c>
      <c r="BQ389" s="6" t="str">
        <f t="shared" si="456"/>
        <v>x</v>
      </c>
      <c r="BR389" s="206">
        <f t="shared" si="432"/>
        <v>99999.000001944994</v>
      </c>
      <c r="BS389" s="6">
        <f t="shared" si="433"/>
        <v>99999.000001944994</v>
      </c>
      <c r="BT389" s="6" t="str">
        <f t="shared" si="457"/>
        <v>x</v>
      </c>
      <c r="BU389" s="6" t="str">
        <f t="shared" si="434"/>
        <v/>
      </c>
      <c r="BW389" s="82">
        <f t="shared" si="458"/>
        <v>9999999999</v>
      </c>
      <c r="BX389" s="80" t="str">
        <f t="shared" si="435"/>
        <v>x</v>
      </c>
      <c r="BY389" s="80" t="str">
        <f t="shared" si="436"/>
        <v/>
      </c>
      <c r="BZ389" s="56" t="str">
        <f t="shared" si="459"/>
        <v/>
      </c>
      <c r="CA389" s="56" t="str">
        <f t="shared" si="460"/>
        <v/>
      </c>
      <c r="CB389" s="88">
        <f t="shared" si="461"/>
        <v>0</v>
      </c>
      <c r="CC389" s="56" t="str">
        <f t="shared" si="437"/>
        <v/>
      </c>
      <c r="CD389" s="56"/>
      <c r="CE389" s="56"/>
      <c r="CF389" s="56"/>
      <c r="CG389" s="56"/>
      <c r="CH389" s="169">
        <f t="shared" si="462"/>
        <v>9999999999</v>
      </c>
      <c r="CI389" s="170">
        <f t="shared" si="463"/>
        <v>9999999999</v>
      </c>
      <c r="CJ389" s="171">
        <f t="shared" si="464"/>
        <v>9999999999</v>
      </c>
      <c r="CK389" s="172" t="str">
        <f t="shared" si="465"/>
        <v/>
      </c>
      <c r="CL389" s="173" t="str">
        <f t="shared" si="438"/>
        <v>x</v>
      </c>
      <c r="CN389" s="6" t="str">
        <f t="shared" si="466"/>
        <v/>
      </c>
      <c r="CO389" s="293" t="e">
        <f t="shared" ca="1" si="476"/>
        <v>#N/A</v>
      </c>
      <c r="CP389" s="6" t="e">
        <f t="shared" ca="1" si="467"/>
        <v>#N/A</v>
      </c>
      <c r="CQ389" s="61">
        <v>373</v>
      </c>
      <c r="CR389" s="6">
        <f t="shared" si="439"/>
        <v>0</v>
      </c>
      <c r="CS389" s="6">
        <f t="shared" si="440"/>
        <v>0</v>
      </c>
      <c r="CT389" s="56" t="str">
        <f t="shared" si="441"/>
        <v/>
      </c>
      <c r="CU389" s="76">
        <f t="shared" si="442"/>
        <v>0</v>
      </c>
      <c r="CV389" s="76">
        <f t="shared" si="443"/>
        <v>0</v>
      </c>
      <c r="CX389" s="6" t="str">
        <f t="shared" si="444"/>
        <v/>
      </c>
      <c r="CY389" s="6" t="str">
        <f t="shared" si="445"/>
        <v/>
      </c>
      <c r="CZ389" s="6" t="str">
        <f t="shared" si="446"/>
        <v/>
      </c>
      <c r="DG389" s="56" t="str">
        <f t="shared" si="447"/>
        <v/>
      </c>
      <c r="DH389" s="6">
        <f t="shared" si="448"/>
        <v>0</v>
      </c>
      <c r="DK389" s="6">
        <f t="shared" si="483"/>
        <v>0</v>
      </c>
      <c r="DL389" s="6" t="e">
        <f t="shared" si="484"/>
        <v>#N/A</v>
      </c>
      <c r="DN389" s="6" t="e">
        <f t="shared" si="482"/>
        <v>#N/A</v>
      </c>
      <c r="DP389" s="6" t="str">
        <f t="shared" si="449"/>
        <v/>
      </c>
      <c r="DQ389" s="293">
        <f t="shared" ca="1" si="478"/>
        <v>383</v>
      </c>
      <c r="DR389" s="6" t="str">
        <f t="shared" ca="1" si="468"/>
        <v>x</v>
      </c>
      <c r="DU389" s="293" t="e">
        <f t="shared" ca="1" si="469"/>
        <v>#N/A</v>
      </c>
      <c r="DV389" s="5"/>
      <c r="DW389" s="293" t="e">
        <f t="shared" ca="1" si="479"/>
        <v>#N/A</v>
      </c>
      <c r="DZ389" s="293" t="e">
        <f t="shared" ca="1" si="470"/>
        <v>#N/A</v>
      </c>
      <c r="EA389" s="293" t="e">
        <f t="shared" ca="1" si="471"/>
        <v>#N/A</v>
      </c>
      <c r="EB389" s="293" t="e">
        <f t="shared" ca="1" si="472"/>
        <v>#N/A</v>
      </c>
      <c r="EE389" s="6" t="str">
        <f t="shared" si="473"/>
        <v/>
      </c>
      <c r="EF389" s="293" t="e">
        <f t="shared" ca="1" si="474"/>
        <v>#N/A</v>
      </c>
      <c r="EG389" s="6" t="e">
        <f t="shared" ca="1" si="450"/>
        <v>#N/A</v>
      </c>
    </row>
    <row r="390" spans="3:137" x14ac:dyDescent="0.2">
      <c r="C390" s="75"/>
      <c r="D390" s="184" t="str">
        <f t="shared" si="413"/>
        <v/>
      </c>
      <c r="E390" s="649" t="str">
        <f t="shared" si="480"/>
        <v/>
      </c>
      <c r="F390" s="607" t="str">
        <f t="shared" si="412"/>
        <v>x</v>
      </c>
      <c r="G390" s="650"/>
      <c r="H390" s="651"/>
      <c r="I390" s="651"/>
      <c r="J390" s="651"/>
      <c r="K390" s="652"/>
      <c r="L390" s="889"/>
      <c r="M390" s="889"/>
      <c r="N390" s="653"/>
      <c r="O390" s="651"/>
      <c r="P390" s="651"/>
      <c r="Q390" s="654"/>
      <c r="R390" s="655"/>
      <c r="S390" s="607" t="str">
        <f t="shared" si="414"/>
        <v/>
      </c>
      <c r="T390" s="656" t="str">
        <f t="shared" si="415"/>
        <v/>
      </c>
      <c r="U390" s="656" t="str">
        <f t="shared" si="451"/>
        <v/>
      </c>
      <c r="V390" s="656" t="str">
        <f t="shared" si="416"/>
        <v/>
      </c>
      <c r="W390" s="719"/>
      <c r="X390" s="660"/>
      <c r="Y390" s="656" t="str">
        <f t="shared" si="481"/>
        <v/>
      </c>
      <c r="Z390" s="659"/>
      <c r="AA390" s="654"/>
      <c r="AB390" s="656" t="str">
        <f t="shared" si="417"/>
        <v/>
      </c>
      <c r="AC390" s="661" t="str">
        <f t="shared" si="452"/>
        <v/>
      </c>
      <c r="AE390" s="658" t="str">
        <f t="shared" si="418"/>
        <v/>
      </c>
      <c r="AF390" s="659"/>
      <c r="AT390" s="805" t="str">
        <f t="shared" si="477"/>
        <v/>
      </c>
      <c r="AU390" t="str">
        <f t="shared" si="453"/>
        <v/>
      </c>
      <c r="AV390" s="6" t="str">
        <f t="shared" si="419"/>
        <v/>
      </c>
      <c r="AW390" s="317" t="str">
        <f t="shared" si="420"/>
        <v/>
      </c>
      <c r="AX390" s="158" t="str">
        <f t="shared" si="421"/>
        <v/>
      </c>
      <c r="AY390" s="158" t="str">
        <f t="shared" si="486"/>
        <v/>
      </c>
      <c r="AZ390" s="309" t="str">
        <f t="shared" si="485"/>
        <v/>
      </c>
      <c r="BA390" s="318" t="str">
        <f t="shared" si="423"/>
        <v/>
      </c>
      <c r="BB390" s="473" t="str">
        <f t="shared" si="424"/>
        <v/>
      </c>
      <c r="BC390" s="80" t="str">
        <f t="shared" si="475"/>
        <v/>
      </c>
      <c r="BD390" s="56">
        <f t="shared" si="425"/>
        <v>1</v>
      </c>
      <c r="BF390" s="56" t="str">
        <f t="shared" si="426"/>
        <v/>
      </c>
      <c r="BG390" s="56" t="str">
        <f t="shared" si="427"/>
        <v/>
      </c>
      <c r="BH390" s="6" t="str">
        <f t="shared" si="428"/>
        <v/>
      </c>
      <c r="BK390" s="6" t="str">
        <f t="shared" si="429"/>
        <v/>
      </c>
      <c r="BL390" s="56">
        <f t="shared" si="454"/>
        <v>999999</v>
      </c>
      <c r="BM390" s="183">
        <f t="shared" si="455"/>
        <v>99999.00000195</v>
      </c>
      <c r="BN390" s="61">
        <v>374</v>
      </c>
      <c r="BO390" s="6">
        <f t="shared" si="430"/>
        <v>999999</v>
      </c>
      <c r="BP390" s="6">
        <f t="shared" si="431"/>
        <v>999999</v>
      </c>
      <c r="BQ390" s="6" t="str">
        <f t="shared" si="456"/>
        <v>x</v>
      </c>
      <c r="BR390" s="206">
        <f t="shared" si="432"/>
        <v>99999.00000195</v>
      </c>
      <c r="BS390" s="6">
        <f t="shared" si="433"/>
        <v>99999.00000195</v>
      </c>
      <c r="BT390" s="6" t="str">
        <f t="shared" si="457"/>
        <v>x</v>
      </c>
      <c r="BU390" s="6" t="str">
        <f t="shared" si="434"/>
        <v/>
      </c>
      <c r="BW390" s="82">
        <f t="shared" si="458"/>
        <v>9999999999</v>
      </c>
      <c r="BX390" s="80" t="str">
        <f t="shared" si="435"/>
        <v>x</v>
      </c>
      <c r="BY390" s="80" t="str">
        <f t="shared" si="436"/>
        <v/>
      </c>
      <c r="BZ390" s="56" t="str">
        <f t="shared" si="459"/>
        <v/>
      </c>
      <c r="CA390" s="56" t="str">
        <f t="shared" si="460"/>
        <v/>
      </c>
      <c r="CB390" s="88">
        <f t="shared" si="461"/>
        <v>0</v>
      </c>
      <c r="CC390" s="56" t="str">
        <f t="shared" si="437"/>
        <v/>
      </c>
      <c r="CD390" s="56"/>
      <c r="CE390" s="56"/>
      <c r="CF390" s="56"/>
      <c r="CG390" s="56"/>
      <c r="CH390" s="169">
        <f t="shared" si="462"/>
        <v>9999999999</v>
      </c>
      <c r="CI390" s="170">
        <f t="shared" si="463"/>
        <v>9999999999</v>
      </c>
      <c r="CJ390" s="171">
        <f t="shared" si="464"/>
        <v>9999999999</v>
      </c>
      <c r="CK390" s="172" t="str">
        <f t="shared" si="465"/>
        <v/>
      </c>
      <c r="CL390" s="173" t="str">
        <f t="shared" si="438"/>
        <v>x</v>
      </c>
      <c r="CN390" s="6" t="str">
        <f t="shared" si="466"/>
        <v/>
      </c>
      <c r="CO390" s="293" t="e">
        <f t="shared" ca="1" si="476"/>
        <v>#N/A</v>
      </c>
      <c r="CP390" s="6" t="e">
        <f t="shared" ca="1" si="467"/>
        <v>#N/A</v>
      </c>
      <c r="CQ390" s="61">
        <v>374</v>
      </c>
      <c r="CR390" s="6">
        <f t="shared" si="439"/>
        <v>0</v>
      </c>
      <c r="CS390" s="6">
        <f t="shared" si="440"/>
        <v>0</v>
      </c>
      <c r="CT390" s="56" t="str">
        <f t="shared" si="441"/>
        <v/>
      </c>
      <c r="CU390" s="76">
        <f t="shared" si="442"/>
        <v>0</v>
      </c>
      <c r="CV390" s="76">
        <f t="shared" si="443"/>
        <v>0</v>
      </c>
      <c r="CX390" s="6" t="str">
        <f t="shared" si="444"/>
        <v/>
      </c>
      <c r="CY390" s="6" t="str">
        <f t="shared" si="445"/>
        <v/>
      </c>
      <c r="CZ390" s="6" t="str">
        <f t="shared" si="446"/>
        <v/>
      </c>
      <c r="DG390" s="56" t="str">
        <f t="shared" si="447"/>
        <v/>
      </c>
      <c r="DH390" s="6">
        <f t="shared" si="448"/>
        <v>0</v>
      </c>
      <c r="DK390" s="6">
        <f t="shared" si="483"/>
        <v>0</v>
      </c>
      <c r="DL390" s="6" t="e">
        <f t="shared" si="484"/>
        <v>#N/A</v>
      </c>
      <c r="DN390" s="6" t="e">
        <f t="shared" si="482"/>
        <v>#N/A</v>
      </c>
      <c r="DP390" s="6" t="str">
        <f t="shared" si="449"/>
        <v/>
      </c>
      <c r="DQ390" s="293">
        <f t="shared" ca="1" si="478"/>
        <v>384</v>
      </c>
      <c r="DR390" s="6" t="str">
        <f t="shared" ca="1" si="468"/>
        <v>x</v>
      </c>
      <c r="DU390" s="293" t="e">
        <f t="shared" ca="1" si="469"/>
        <v>#N/A</v>
      </c>
      <c r="DV390" s="5"/>
      <c r="DW390" s="293" t="e">
        <f t="shared" ca="1" si="479"/>
        <v>#N/A</v>
      </c>
      <c r="DZ390" s="293" t="e">
        <f t="shared" ca="1" si="470"/>
        <v>#N/A</v>
      </c>
      <c r="EA390" s="293" t="e">
        <f t="shared" ca="1" si="471"/>
        <v>#N/A</v>
      </c>
      <c r="EB390" s="293" t="e">
        <f t="shared" ca="1" si="472"/>
        <v>#N/A</v>
      </c>
      <c r="EE390" s="6" t="str">
        <f t="shared" si="473"/>
        <v/>
      </c>
      <c r="EF390" s="293" t="e">
        <f t="shared" ca="1" si="474"/>
        <v>#N/A</v>
      </c>
      <c r="EG390" s="6" t="e">
        <f t="shared" ca="1" si="450"/>
        <v>#N/A</v>
      </c>
    </row>
    <row r="391" spans="3:137" x14ac:dyDescent="0.2">
      <c r="C391" s="75"/>
      <c r="D391" s="184" t="str">
        <f t="shared" si="413"/>
        <v/>
      </c>
      <c r="E391" s="649" t="str">
        <f t="shared" si="480"/>
        <v/>
      </c>
      <c r="F391" s="607" t="str">
        <f t="shared" si="412"/>
        <v>x</v>
      </c>
      <c r="G391" s="650"/>
      <c r="H391" s="651"/>
      <c r="I391" s="651"/>
      <c r="J391" s="651"/>
      <c r="K391" s="652"/>
      <c r="L391" s="889"/>
      <c r="M391" s="889"/>
      <c r="N391" s="653"/>
      <c r="O391" s="651"/>
      <c r="P391" s="651"/>
      <c r="Q391" s="654"/>
      <c r="R391" s="655"/>
      <c r="S391" s="607" t="str">
        <f t="shared" si="414"/>
        <v/>
      </c>
      <c r="T391" s="656" t="str">
        <f t="shared" si="415"/>
        <v/>
      </c>
      <c r="U391" s="656" t="str">
        <f t="shared" si="451"/>
        <v/>
      </c>
      <c r="V391" s="656" t="str">
        <f t="shared" si="416"/>
        <v/>
      </c>
      <c r="W391" s="719"/>
      <c r="X391" s="660"/>
      <c r="Y391" s="656" t="str">
        <f t="shared" si="481"/>
        <v/>
      </c>
      <c r="Z391" s="659"/>
      <c r="AA391" s="654"/>
      <c r="AB391" s="656" t="str">
        <f t="shared" si="417"/>
        <v/>
      </c>
      <c r="AC391" s="661" t="str">
        <f t="shared" si="452"/>
        <v/>
      </c>
      <c r="AE391" s="658" t="str">
        <f t="shared" si="418"/>
        <v/>
      </c>
      <c r="AF391" s="659"/>
      <c r="AT391" s="805" t="str">
        <f t="shared" si="477"/>
        <v/>
      </c>
      <c r="AU391" t="str">
        <f t="shared" si="453"/>
        <v/>
      </c>
      <c r="AV391" s="6" t="str">
        <f t="shared" si="419"/>
        <v/>
      </c>
      <c r="AW391" s="317" t="str">
        <f t="shared" si="420"/>
        <v/>
      </c>
      <c r="AX391" s="158" t="str">
        <f t="shared" si="421"/>
        <v/>
      </c>
      <c r="AY391" s="158" t="str">
        <f t="shared" si="486"/>
        <v/>
      </c>
      <c r="AZ391" s="309" t="str">
        <f t="shared" si="485"/>
        <v/>
      </c>
      <c r="BA391" s="318" t="str">
        <f t="shared" si="423"/>
        <v/>
      </c>
      <c r="BB391" s="473" t="str">
        <f t="shared" si="424"/>
        <v/>
      </c>
      <c r="BC391" s="80" t="str">
        <f t="shared" si="475"/>
        <v/>
      </c>
      <c r="BD391" s="56">
        <f t="shared" si="425"/>
        <v>1</v>
      </c>
      <c r="BF391" s="56" t="str">
        <f t="shared" si="426"/>
        <v/>
      </c>
      <c r="BG391" s="56" t="str">
        <f t="shared" si="427"/>
        <v/>
      </c>
      <c r="BH391" s="6" t="str">
        <f t="shared" si="428"/>
        <v/>
      </c>
      <c r="BK391" s="6" t="str">
        <f t="shared" si="429"/>
        <v/>
      </c>
      <c r="BL391" s="56">
        <f t="shared" si="454"/>
        <v>999999</v>
      </c>
      <c r="BM391" s="183">
        <f t="shared" si="455"/>
        <v>99999.000001955006</v>
      </c>
      <c r="BN391" s="61">
        <v>375</v>
      </c>
      <c r="BO391" s="6">
        <f t="shared" si="430"/>
        <v>999999</v>
      </c>
      <c r="BP391" s="6">
        <f t="shared" si="431"/>
        <v>999999</v>
      </c>
      <c r="BQ391" s="6" t="str">
        <f t="shared" si="456"/>
        <v>x</v>
      </c>
      <c r="BR391" s="206">
        <f t="shared" si="432"/>
        <v>99999.000001955006</v>
      </c>
      <c r="BS391" s="6">
        <f t="shared" si="433"/>
        <v>99999.000001955006</v>
      </c>
      <c r="BT391" s="6" t="str">
        <f t="shared" si="457"/>
        <v>x</v>
      </c>
      <c r="BU391" s="6" t="str">
        <f t="shared" si="434"/>
        <v/>
      </c>
      <c r="BW391" s="82">
        <f t="shared" si="458"/>
        <v>9999999999</v>
      </c>
      <c r="BX391" s="80" t="str">
        <f t="shared" si="435"/>
        <v>x</v>
      </c>
      <c r="BY391" s="80" t="str">
        <f t="shared" si="436"/>
        <v/>
      </c>
      <c r="BZ391" s="56" t="str">
        <f t="shared" si="459"/>
        <v/>
      </c>
      <c r="CA391" s="56" t="str">
        <f t="shared" si="460"/>
        <v/>
      </c>
      <c r="CB391" s="88">
        <f t="shared" si="461"/>
        <v>0</v>
      </c>
      <c r="CC391" s="56" t="str">
        <f t="shared" si="437"/>
        <v/>
      </c>
      <c r="CD391" s="56"/>
      <c r="CE391" s="56"/>
      <c r="CF391" s="56"/>
      <c r="CG391" s="56"/>
      <c r="CH391" s="169">
        <f t="shared" si="462"/>
        <v>9999999999</v>
      </c>
      <c r="CI391" s="170">
        <f t="shared" si="463"/>
        <v>9999999999</v>
      </c>
      <c r="CJ391" s="171">
        <f t="shared" si="464"/>
        <v>9999999999</v>
      </c>
      <c r="CK391" s="172" t="str">
        <f t="shared" si="465"/>
        <v/>
      </c>
      <c r="CL391" s="173" t="str">
        <f t="shared" si="438"/>
        <v>x</v>
      </c>
      <c r="CN391" s="6" t="str">
        <f t="shared" si="466"/>
        <v/>
      </c>
      <c r="CO391" s="293" t="e">
        <f t="shared" ca="1" si="476"/>
        <v>#N/A</v>
      </c>
      <c r="CP391" s="6" t="e">
        <f t="shared" ca="1" si="467"/>
        <v>#N/A</v>
      </c>
      <c r="CQ391" s="61">
        <v>375</v>
      </c>
      <c r="CR391" s="6">
        <f t="shared" si="439"/>
        <v>0</v>
      </c>
      <c r="CS391" s="6">
        <f t="shared" si="440"/>
        <v>0</v>
      </c>
      <c r="CT391" s="56" t="str">
        <f t="shared" si="441"/>
        <v/>
      </c>
      <c r="CU391" s="76">
        <f t="shared" si="442"/>
        <v>0</v>
      </c>
      <c r="CV391" s="76">
        <f t="shared" si="443"/>
        <v>0</v>
      </c>
      <c r="CX391" s="6" t="str">
        <f t="shared" si="444"/>
        <v/>
      </c>
      <c r="CY391" s="6" t="str">
        <f t="shared" si="445"/>
        <v/>
      </c>
      <c r="CZ391" s="6" t="str">
        <f t="shared" si="446"/>
        <v/>
      </c>
      <c r="DG391" s="56" t="str">
        <f t="shared" si="447"/>
        <v/>
      </c>
      <c r="DH391" s="6">
        <f t="shared" si="448"/>
        <v>0</v>
      </c>
      <c r="DK391" s="6">
        <f t="shared" si="483"/>
        <v>0</v>
      </c>
      <c r="DL391" s="6" t="e">
        <f t="shared" si="484"/>
        <v>#N/A</v>
      </c>
      <c r="DN391" s="6" t="e">
        <f t="shared" si="482"/>
        <v>#N/A</v>
      </c>
      <c r="DP391" s="6" t="str">
        <f t="shared" si="449"/>
        <v/>
      </c>
      <c r="DQ391" s="293">
        <f t="shared" ca="1" si="478"/>
        <v>385</v>
      </c>
      <c r="DR391" s="6" t="str">
        <f t="shared" ca="1" si="468"/>
        <v>x</v>
      </c>
      <c r="DU391" s="293" t="e">
        <f t="shared" ca="1" si="469"/>
        <v>#N/A</v>
      </c>
      <c r="DV391" s="5"/>
      <c r="DW391" s="293" t="e">
        <f t="shared" ca="1" si="479"/>
        <v>#N/A</v>
      </c>
      <c r="DZ391" s="293" t="e">
        <f t="shared" ca="1" si="470"/>
        <v>#N/A</v>
      </c>
      <c r="EA391" s="293" t="e">
        <f t="shared" ca="1" si="471"/>
        <v>#N/A</v>
      </c>
      <c r="EB391" s="293" t="e">
        <f t="shared" ca="1" si="472"/>
        <v>#N/A</v>
      </c>
      <c r="EE391" s="6" t="str">
        <f t="shared" si="473"/>
        <v/>
      </c>
      <c r="EF391" s="293" t="e">
        <f t="shared" ca="1" si="474"/>
        <v>#N/A</v>
      </c>
      <c r="EG391" s="6" t="e">
        <f t="shared" ca="1" si="450"/>
        <v>#N/A</v>
      </c>
    </row>
    <row r="392" spans="3:137" x14ac:dyDescent="0.2">
      <c r="C392" s="75"/>
      <c r="D392" s="184" t="str">
        <f t="shared" si="413"/>
        <v/>
      </c>
      <c r="E392" s="649" t="str">
        <f t="shared" si="480"/>
        <v/>
      </c>
      <c r="F392" s="607" t="str">
        <f t="shared" si="412"/>
        <v>x</v>
      </c>
      <c r="G392" s="650"/>
      <c r="H392" s="651"/>
      <c r="I392" s="651"/>
      <c r="J392" s="651"/>
      <c r="K392" s="652"/>
      <c r="L392" s="889"/>
      <c r="M392" s="889"/>
      <c r="N392" s="653"/>
      <c r="O392" s="651"/>
      <c r="P392" s="651"/>
      <c r="Q392" s="654"/>
      <c r="R392" s="655"/>
      <c r="S392" s="607" t="str">
        <f t="shared" si="414"/>
        <v/>
      </c>
      <c r="T392" s="656" t="str">
        <f t="shared" si="415"/>
        <v/>
      </c>
      <c r="U392" s="656" t="str">
        <f t="shared" si="451"/>
        <v/>
      </c>
      <c r="V392" s="656" t="str">
        <f t="shared" si="416"/>
        <v/>
      </c>
      <c r="W392" s="719"/>
      <c r="X392" s="660"/>
      <c r="Y392" s="656" t="str">
        <f t="shared" si="481"/>
        <v/>
      </c>
      <c r="Z392" s="659"/>
      <c r="AA392" s="654"/>
      <c r="AB392" s="656" t="str">
        <f t="shared" si="417"/>
        <v/>
      </c>
      <c r="AC392" s="661" t="str">
        <f t="shared" si="452"/>
        <v/>
      </c>
      <c r="AE392" s="658" t="str">
        <f t="shared" si="418"/>
        <v/>
      </c>
      <c r="AF392" s="659"/>
      <c r="AT392" s="805" t="str">
        <f t="shared" si="477"/>
        <v/>
      </c>
      <c r="AU392" t="str">
        <f t="shared" si="453"/>
        <v/>
      </c>
      <c r="AV392" s="6" t="str">
        <f t="shared" si="419"/>
        <v/>
      </c>
      <c r="AW392" s="317" t="str">
        <f t="shared" si="420"/>
        <v/>
      </c>
      <c r="AX392" s="158" t="str">
        <f t="shared" si="421"/>
        <v/>
      </c>
      <c r="AY392" s="158" t="str">
        <f t="shared" si="486"/>
        <v/>
      </c>
      <c r="AZ392" s="309" t="str">
        <f t="shared" si="485"/>
        <v/>
      </c>
      <c r="BA392" s="318" t="str">
        <f t="shared" si="423"/>
        <v/>
      </c>
      <c r="BB392" s="473" t="str">
        <f t="shared" si="424"/>
        <v/>
      </c>
      <c r="BC392" s="80" t="str">
        <f t="shared" si="475"/>
        <v/>
      </c>
      <c r="BD392" s="56">
        <f t="shared" si="425"/>
        <v>1</v>
      </c>
      <c r="BF392" s="56" t="str">
        <f t="shared" si="426"/>
        <v/>
      </c>
      <c r="BG392" s="56" t="str">
        <f t="shared" si="427"/>
        <v/>
      </c>
      <c r="BH392" s="6" t="str">
        <f t="shared" si="428"/>
        <v/>
      </c>
      <c r="BK392" s="6" t="str">
        <f t="shared" si="429"/>
        <v/>
      </c>
      <c r="BL392" s="56">
        <f t="shared" si="454"/>
        <v>999999</v>
      </c>
      <c r="BM392" s="183">
        <f t="shared" si="455"/>
        <v>99999.000001959997</v>
      </c>
      <c r="BN392" s="61">
        <v>376</v>
      </c>
      <c r="BO392" s="6">
        <f t="shared" si="430"/>
        <v>999999</v>
      </c>
      <c r="BP392" s="6">
        <f t="shared" si="431"/>
        <v>999999</v>
      </c>
      <c r="BQ392" s="6" t="str">
        <f t="shared" si="456"/>
        <v>x</v>
      </c>
      <c r="BR392" s="206">
        <f t="shared" si="432"/>
        <v>99999.000001959997</v>
      </c>
      <c r="BS392" s="6">
        <f t="shared" si="433"/>
        <v>99999.000001959997</v>
      </c>
      <c r="BT392" s="6" t="str">
        <f t="shared" si="457"/>
        <v>x</v>
      </c>
      <c r="BU392" s="6" t="str">
        <f t="shared" si="434"/>
        <v/>
      </c>
      <c r="BW392" s="82">
        <f t="shared" si="458"/>
        <v>9999999999</v>
      </c>
      <c r="BX392" s="80" t="str">
        <f t="shared" si="435"/>
        <v>x</v>
      </c>
      <c r="BY392" s="80" t="str">
        <f t="shared" si="436"/>
        <v/>
      </c>
      <c r="BZ392" s="56" t="str">
        <f t="shared" si="459"/>
        <v/>
      </c>
      <c r="CA392" s="56" t="str">
        <f t="shared" si="460"/>
        <v/>
      </c>
      <c r="CB392" s="88">
        <f t="shared" si="461"/>
        <v>0</v>
      </c>
      <c r="CC392" s="56" t="str">
        <f t="shared" si="437"/>
        <v/>
      </c>
      <c r="CD392" s="56"/>
      <c r="CE392" s="56"/>
      <c r="CF392" s="56"/>
      <c r="CG392" s="56"/>
      <c r="CH392" s="169">
        <f t="shared" si="462"/>
        <v>9999999999</v>
      </c>
      <c r="CI392" s="170">
        <f t="shared" si="463"/>
        <v>9999999999</v>
      </c>
      <c r="CJ392" s="171">
        <f t="shared" si="464"/>
        <v>9999999999</v>
      </c>
      <c r="CK392" s="172" t="str">
        <f t="shared" si="465"/>
        <v/>
      </c>
      <c r="CL392" s="173" t="str">
        <f t="shared" si="438"/>
        <v>x</v>
      </c>
      <c r="CN392" s="6" t="str">
        <f t="shared" si="466"/>
        <v/>
      </c>
      <c r="CO392" s="293" t="e">
        <f t="shared" ca="1" si="476"/>
        <v>#N/A</v>
      </c>
      <c r="CP392" s="6" t="e">
        <f t="shared" ca="1" si="467"/>
        <v>#N/A</v>
      </c>
      <c r="CQ392" s="61">
        <v>376</v>
      </c>
      <c r="CR392" s="6">
        <f t="shared" si="439"/>
        <v>0</v>
      </c>
      <c r="CS392" s="6">
        <f t="shared" si="440"/>
        <v>0</v>
      </c>
      <c r="CT392" s="56" t="str">
        <f t="shared" si="441"/>
        <v/>
      </c>
      <c r="CU392" s="76">
        <f t="shared" si="442"/>
        <v>0</v>
      </c>
      <c r="CV392" s="76">
        <f t="shared" si="443"/>
        <v>0</v>
      </c>
      <c r="CX392" s="6" t="str">
        <f t="shared" si="444"/>
        <v/>
      </c>
      <c r="CY392" s="6" t="str">
        <f t="shared" si="445"/>
        <v/>
      </c>
      <c r="CZ392" s="6" t="str">
        <f t="shared" si="446"/>
        <v/>
      </c>
      <c r="DG392" s="56" t="str">
        <f t="shared" si="447"/>
        <v/>
      </c>
      <c r="DH392" s="6">
        <f t="shared" si="448"/>
        <v>0</v>
      </c>
      <c r="DK392" s="6">
        <f t="shared" si="483"/>
        <v>0</v>
      </c>
      <c r="DL392" s="6" t="e">
        <f t="shared" si="484"/>
        <v>#N/A</v>
      </c>
      <c r="DN392" s="6" t="e">
        <f t="shared" si="482"/>
        <v>#N/A</v>
      </c>
      <c r="DP392" s="6" t="str">
        <f t="shared" si="449"/>
        <v/>
      </c>
      <c r="DQ392" s="293">
        <f t="shared" ca="1" si="478"/>
        <v>386</v>
      </c>
      <c r="DR392" s="6" t="str">
        <f t="shared" ca="1" si="468"/>
        <v>x</v>
      </c>
      <c r="DU392" s="293" t="e">
        <f t="shared" ca="1" si="469"/>
        <v>#N/A</v>
      </c>
      <c r="DV392" s="5"/>
      <c r="DW392" s="293" t="e">
        <f t="shared" ca="1" si="479"/>
        <v>#N/A</v>
      </c>
      <c r="DZ392" s="293" t="e">
        <f t="shared" ca="1" si="470"/>
        <v>#N/A</v>
      </c>
      <c r="EA392" s="293" t="e">
        <f t="shared" ca="1" si="471"/>
        <v>#N/A</v>
      </c>
      <c r="EB392" s="293" t="e">
        <f t="shared" ca="1" si="472"/>
        <v>#N/A</v>
      </c>
      <c r="EE392" s="6" t="str">
        <f t="shared" si="473"/>
        <v/>
      </c>
      <c r="EF392" s="293" t="e">
        <f t="shared" ca="1" si="474"/>
        <v>#N/A</v>
      </c>
      <c r="EG392" s="6" t="e">
        <f t="shared" ca="1" si="450"/>
        <v>#N/A</v>
      </c>
    </row>
    <row r="393" spans="3:137" x14ac:dyDescent="0.2">
      <c r="C393" s="75"/>
      <c r="D393" s="184" t="str">
        <f t="shared" si="413"/>
        <v/>
      </c>
      <c r="E393" s="649" t="str">
        <f t="shared" si="480"/>
        <v/>
      </c>
      <c r="F393" s="607" t="str">
        <f t="shared" si="412"/>
        <v>x</v>
      </c>
      <c r="G393" s="650"/>
      <c r="H393" s="651"/>
      <c r="I393" s="651"/>
      <c r="J393" s="651"/>
      <c r="K393" s="652"/>
      <c r="L393" s="889"/>
      <c r="M393" s="889"/>
      <c r="N393" s="653"/>
      <c r="O393" s="651"/>
      <c r="P393" s="651"/>
      <c r="Q393" s="654"/>
      <c r="R393" s="655"/>
      <c r="S393" s="607" t="str">
        <f t="shared" si="414"/>
        <v/>
      </c>
      <c r="T393" s="656" t="str">
        <f t="shared" si="415"/>
        <v/>
      </c>
      <c r="U393" s="656" t="str">
        <f t="shared" si="451"/>
        <v/>
      </c>
      <c r="V393" s="656" t="str">
        <f t="shared" si="416"/>
        <v/>
      </c>
      <c r="W393" s="719"/>
      <c r="X393" s="660"/>
      <c r="Y393" s="656" t="str">
        <f t="shared" si="481"/>
        <v/>
      </c>
      <c r="Z393" s="659"/>
      <c r="AA393" s="654"/>
      <c r="AB393" s="656" t="str">
        <f t="shared" si="417"/>
        <v/>
      </c>
      <c r="AC393" s="661" t="str">
        <f t="shared" si="452"/>
        <v/>
      </c>
      <c r="AE393" s="658" t="str">
        <f t="shared" si="418"/>
        <v/>
      </c>
      <c r="AF393" s="659"/>
      <c r="AT393" s="805" t="str">
        <f t="shared" si="477"/>
        <v/>
      </c>
      <c r="AU393" t="str">
        <f t="shared" si="453"/>
        <v/>
      </c>
      <c r="AV393" s="6" t="str">
        <f t="shared" si="419"/>
        <v/>
      </c>
      <c r="AW393" s="317" t="str">
        <f t="shared" si="420"/>
        <v/>
      </c>
      <c r="AX393" s="158" t="str">
        <f t="shared" si="421"/>
        <v/>
      </c>
      <c r="AY393" s="158" t="str">
        <f t="shared" si="486"/>
        <v/>
      </c>
      <c r="AZ393" s="309" t="str">
        <f t="shared" si="485"/>
        <v/>
      </c>
      <c r="BA393" s="318" t="str">
        <f t="shared" si="423"/>
        <v/>
      </c>
      <c r="BB393" s="473" t="str">
        <f t="shared" si="424"/>
        <v/>
      </c>
      <c r="BC393" s="80" t="str">
        <f t="shared" si="475"/>
        <v/>
      </c>
      <c r="BD393" s="56">
        <f t="shared" si="425"/>
        <v>1</v>
      </c>
      <c r="BF393" s="56" t="str">
        <f t="shared" si="426"/>
        <v/>
      </c>
      <c r="BG393" s="56" t="str">
        <f t="shared" si="427"/>
        <v/>
      </c>
      <c r="BH393" s="6" t="str">
        <f t="shared" si="428"/>
        <v/>
      </c>
      <c r="BK393" s="6" t="str">
        <f t="shared" si="429"/>
        <v/>
      </c>
      <c r="BL393" s="56">
        <f t="shared" si="454"/>
        <v>999999</v>
      </c>
      <c r="BM393" s="183">
        <f t="shared" si="455"/>
        <v>99999.000001965003</v>
      </c>
      <c r="BN393" s="61">
        <v>377</v>
      </c>
      <c r="BO393" s="6">
        <f t="shared" si="430"/>
        <v>999999</v>
      </c>
      <c r="BP393" s="6">
        <f t="shared" si="431"/>
        <v>999999</v>
      </c>
      <c r="BQ393" s="6" t="str">
        <f t="shared" si="456"/>
        <v>x</v>
      </c>
      <c r="BR393" s="206">
        <f t="shared" si="432"/>
        <v>99999.000001965003</v>
      </c>
      <c r="BS393" s="6">
        <f t="shared" si="433"/>
        <v>99999.000001965003</v>
      </c>
      <c r="BT393" s="6" t="str">
        <f t="shared" si="457"/>
        <v>x</v>
      </c>
      <c r="BU393" s="6" t="str">
        <f t="shared" si="434"/>
        <v/>
      </c>
      <c r="BW393" s="82">
        <f t="shared" si="458"/>
        <v>9999999999</v>
      </c>
      <c r="BX393" s="80" t="str">
        <f t="shared" si="435"/>
        <v>x</v>
      </c>
      <c r="BY393" s="80" t="str">
        <f t="shared" si="436"/>
        <v/>
      </c>
      <c r="BZ393" s="56" t="str">
        <f t="shared" si="459"/>
        <v/>
      </c>
      <c r="CA393" s="56" t="str">
        <f t="shared" si="460"/>
        <v/>
      </c>
      <c r="CB393" s="88">
        <f t="shared" si="461"/>
        <v>0</v>
      </c>
      <c r="CC393" s="56" t="str">
        <f t="shared" si="437"/>
        <v/>
      </c>
      <c r="CD393" s="56"/>
      <c r="CE393" s="56"/>
      <c r="CF393" s="56"/>
      <c r="CG393" s="56"/>
      <c r="CH393" s="169">
        <f t="shared" si="462"/>
        <v>9999999999</v>
      </c>
      <c r="CI393" s="170">
        <f t="shared" si="463"/>
        <v>9999999999</v>
      </c>
      <c r="CJ393" s="171">
        <f t="shared" si="464"/>
        <v>9999999999</v>
      </c>
      <c r="CK393" s="172" t="str">
        <f t="shared" si="465"/>
        <v/>
      </c>
      <c r="CL393" s="173" t="str">
        <f t="shared" si="438"/>
        <v>x</v>
      </c>
      <c r="CN393" s="6" t="str">
        <f t="shared" si="466"/>
        <v/>
      </c>
      <c r="CO393" s="293" t="e">
        <f t="shared" ca="1" si="476"/>
        <v>#N/A</v>
      </c>
      <c r="CP393" s="6" t="e">
        <f t="shared" ca="1" si="467"/>
        <v>#N/A</v>
      </c>
      <c r="CQ393" s="61">
        <v>377</v>
      </c>
      <c r="CR393" s="6">
        <f t="shared" si="439"/>
        <v>0</v>
      </c>
      <c r="CS393" s="6">
        <f t="shared" si="440"/>
        <v>0</v>
      </c>
      <c r="CT393" s="56" t="str">
        <f t="shared" si="441"/>
        <v/>
      </c>
      <c r="CU393" s="76">
        <f t="shared" si="442"/>
        <v>0</v>
      </c>
      <c r="CV393" s="76">
        <f t="shared" si="443"/>
        <v>0</v>
      </c>
      <c r="CX393" s="6" t="str">
        <f t="shared" si="444"/>
        <v/>
      </c>
      <c r="CY393" s="6" t="str">
        <f t="shared" si="445"/>
        <v/>
      </c>
      <c r="CZ393" s="6" t="str">
        <f t="shared" si="446"/>
        <v/>
      </c>
      <c r="DG393" s="56" t="str">
        <f t="shared" si="447"/>
        <v/>
      </c>
      <c r="DH393" s="6">
        <f t="shared" si="448"/>
        <v>0</v>
      </c>
      <c r="DK393" s="6">
        <f t="shared" si="483"/>
        <v>0</v>
      </c>
      <c r="DL393" s="6" t="e">
        <f t="shared" si="484"/>
        <v>#N/A</v>
      </c>
      <c r="DN393" s="6" t="e">
        <f t="shared" si="482"/>
        <v>#N/A</v>
      </c>
      <c r="DP393" s="6" t="str">
        <f t="shared" si="449"/>
        <v/>
      </c>
      <c r="DQ393" s="293">
        <f t="shared" ca="1" si="478"/>
        <v>387</v>
      </c>
      <c r="DR393" s="6" t="str">
        <f t="shared" ca="1" si="468"/>
        <v>x</v>
      </c>
      <c r="DU393" s="293" t="e">
        <f t="shared" ca="1" si="469"/>
        <v>#N/A</v>
      </c>
      <c r="DV393" s="5"/>
      <c r="DW393" s="293" t="e">
        <f t="shared" ca="1" si="479"/>
        <v>#N/A</v>
      </c>
      <c r="DZ393" s="293" t="e">
        <f t="shared" ca="1" si="470"/>
        <v>#N/A</v>
      </c>
      <c r="EA393" s="293" t="e">
        <f t="shared" ca="1" si="471"/>
        <v>#N/A</v>
      </c>
      <c r="EB393" s="293" t="e">
        <f t="shared" ca="1" si="472"/>
        <v>#N/A</v>
      </c>
      <c r="EE393" s="6" t="str">
        <f t="shared" si="473"/>
        <v/>
      </c>
      <c r="EF393" s="293" t="e">
        <f t="shared" ca="1" si="474"/>
        <v>#N/A</v>
      </c>
      <c r="EG393" s="6" t="e">
        <f t="shared" ca="1" si="450"/>
        <v>#N/A</v>
      </c>
    </row>
    <row r="394" spans="3:137" x14ac:dyDescent="0.2">
      <c r="C394" s="75"/>
      <c r="D394" s="184" t="str">
        <f t="shared" si="413"/>
        <v/>
      </c>
      <c r="E394" s="649" t="str">
        <f t="shared" si="480"/>
        <v/>
      </c>
      <c r="F394" s="607" t="str">
        <f t="shared" ref="F394:F457" si="487">IF(F393="x","x",IF(OR(H394="",G394="",P394=""),"x",IF(ISERROR(BC393),"x",F393+1)))</f>
        <v>x</v>
      </c>
      <c r="G394" s="650"/>
      <c r="H394" s="651"/>
      <c r="I394" s="651"/>
      <c r="J394" s="651"/>
      <c r="K394" s="652"/>
      <c r="L394" s="889"/>
      <c r="M394" s="889"/>
      <c r="N394" s="653"/>
      <c r="O394" s="651"/>
      <c r="P394" s="651"/>
      <c r="Q394" s="654"/>
      <c r="R394" s="655"/>
      <c r="S394" s="607" t="str">
        <f t="shared" si="414"/>
        <v/>
      </c>
      <c r="T394" s="656" t="str">
        <f t="shared" si="415"/>
        <v/>
      </c>
      <c r="U394" s="656" t="str">
        <f t="shared" si="451"/>
        <v/>
      </c>
      <c r="V394" s="656" t="str">
        <f t="shared" si="416"/>
        <v/>
      </c>
      <c r="W394" s="719"/>
      <c r="X394" s="660"/>
      <c r="Y394" s="656" t="str">
        <f t="shared" si="481"/>
        <v/>
      </c>
      <c r="Z394" s="659"/>
      <c r="AA394" s="654"/>
      <c r="AB394" s="656" t="str">
        <f t="shared" si="417"/>
        <v/>
      </c>
      <c r="AC394" s="661" t="str">
        <f t="shared" si="452"/>
        <v/>
      </c>
      <c r="AE394" s="658" t="str">
        <f t="shared" si="418"/>
        <v/>
      </c>
      <c r="AF394" s="659"/>
      <c r="AT394" s="805" t="str">
        <f t="shared" si="477"/>
        <v/>
      </c>
      <c r="AU394" t="str">
        <f t="shared" si="453"/>
        <v/>
      </c>
      <c r="AV394" s="6" t="str">
        <f t="shared" si="419"/>
        <v/>
      </c>
      <c r="AW394" s="317" t="str">
        <f t="shared" si="420"/>
        <v/>
      </c>
      <c r="AX394" s="158" t="str">
        <f t="shared" si="421"/>
        <v/>
      </c>
      <c r="AY394" s="158" t="str">
        <f t="shared" si="486"/>
        <v/>
      </c>
      <c r="AZ394" s="309" t="str">
        <f t="shared" si="485"/>
        <v/>
      </c>
      <c r="BA394" s="318" t="str">
        <f t="shared" si="423"/>
        <v/>
      </c>
      <c r="BB394" s="473" t="str">
        <f t="shared" si="424"/>
        <v/>
      </c>
      <c r="BC394" s="80" t="str">
        <f t="shared" si="475"/>
        <v/>
      </c>
      <c r="BD394" s="56">
        <f t="shared" si="425"/>
        <v>1</v>
      </c>
      <c r="BF394" s="56" t="str">
        <f t="shared" si="426"/>
        <v/>
      </c>
      <c r="BG394" s="56" t="str">
        <f t="shared" si="427"/>
        <v/>
      </c>
      <c r="BH394" s="6" t="str">
        <f t="shared" si="428"/>
        <v/>
      </c>
      <c r="BK394" s="6" t="str">
        <f t="shared" si="429"/>
        <v/>
      </c>
      <c r="BL394" s="56">
        <f t="shared" si="454"/>
        <v>999999</v>
      </c>
      <c r="BM394" s="183">
        <f t="shared" si="455"/>
        <v>99999.000001969995</v>
      </c>
      <c r="BN394" s="61">
        <v>378</v>
      </c>
      <c r="BO394" s="6">
        <f t="shared" si="430"/>
        <v>999999</v>
      </c>
      <c r="BP394" s="6">
        <f t="shared" si="431"/>
        <v>999999</v>
      </c>
      <c r="BQ394" s="6" t="str">
        <f t="shared" si="456"/>
        <v>x</v>
      </c>
      <c r="BR394" s="206">
        <f t="shared" si="432"/>
        <v>99999.000001969995</v>
      </c>
      <c r="BS394" s="6">
        <f t="shared" si="433"/>
        <v>99999.000001969995</v>
      </c>
      <c r="BT394" s="6" t="str">
        <f t="shared" si="457"/>
        <v>x</v>
      </c>
      <c r="BU394" s="6" t="str">
        <f t="shared" si="434"/>
        <v/>
      </c>
      <c r="BW394" s="82">
        <f t="shared" si="458"/>
        <v>9999999999</v>
      </c>
      <c r="BX394" s="80" t="str">
        <f t="shared" si="435"/>
        <v>x</v>
      </c>
      <c r="BY394" s="80" t="str">
        <f t="shared" si="436"/>
        <v/>
      </c>
      <c r="BZ394" s="56" t="str">
        <f t="shared" si="459"/>
        <v/>
      </c>
      <c r="CA394" s="56" t="str">
        <f t="shared" si="460"/>
        <v/>
      </c>
      <c r="CB394" s="88">
        <f t="shared" si="461"/>
        <v>0</v>
      </c>
      <c r="CC394" s="56" t="str">
        <f t="shared" si="437"/>
        <v/>
      </c>
      <c r="CD394" s="56"/>
      <c r="CE394" s="56"/>
      <c r="CF394" s="56"/>
      <c r="CG394" s="56"/>
      <c r="CH394" s="169">
        <f t="shared" si="462"/>
        <v>9999999999</v>
      </c>
      <c r="CI394" s="170">
        <f t="shared" si="463"/>
        <v>9999999999</v>
      </c>
      <c r="CJ394" s="171">
        <f t="shared" si="464"/>
        <v>9999999999</v>
      </c>
      <c r="CK394" s="172" t="str">
        <f t="shared" si="465"/>
        <v/>
      </c>
      <c r="CL394" s="173" t="str">
        <f t="shared" si="438"/>
        <v>x</v>
      </c>
      <c r="CN394" s="6" t="str">
        <f t="shared" si="466"/>
        <v/>
      </c>
      <c r="CO394" s="293" t="e">
        <f t="shared" ca="1" si="476"/>
        <v>#N/A</v>
      </c>
      <c r="CP394" s="6" t="e">
        <f t="shared" ca="1" si="467"/>
        <v>#N/A</v>
      </c>
      <c r="CQ394" s="61">
        <v>378</v>
      </c>
      <c r="CR394" s="6">
        <f t="shared" si="439"/>
        <v>0</v>
      </c>
      <c r="CS394" s="6">
        <f t="shared" si="440"/>
        <v>0</v>
      </c>
      <c r="CT394" s="56" t="str">
        <f t="shared" si="441"/>
        <v/>
      </c>
      <c r="CU394" s="76">
        <f t="shared" si="442"/>
        <v>0</v>
      </c>
      <c r="CV394" s="76">
        <f t="shared" si="443"/>
        <v>0</v>
      </c>
      <c r="CX394" s="6" t="str">
        <f t="shared" si="444"/>
        <v/>
      </c>
      <c r="CY394" s="6" t="str">
        <f t="shared" si="445"/>
        <v/>
      </c>
      <c r="CZ394" s="6" t="str">
        <f t="shared" si="446"/>
        <v/>
      </c>
      <c r="DG394" s="56" t="str">
        <f t="shared" si="447"/>
        <v/>
      </c>
      <c r="DH394" s="6">
        <f t="shared" si="448"/>
        <v>0</v>
      </c>
      <c r="DK394" s="6">
        <f t="shared" si="483"/>
        <v>0</v>
      </c>
      <c r="DL394" s="6" t="e">
        <f t="shared" si="484"/>
        <v>#N/A</v>
      </c>
      <c r="DN394" s="6" t="e">
        <f t="shared" si="482"/>
        <v>#N/A</v>
      </c>
      <c r="DP394" s="6" t="str">
        <f t="shared" si="449"/>
        <v/>
      </c>
      <c r="DQ394" s="293">
        <f t="shared" ca="1" si="478"/>
        <v>388</v>
      </c>
      <c r="DR394" s="6" t="str">
        <f t="shared" ca="1" si="468"/>
        <v>x</v>
      </c>
      <c r="DU394" s="293" t="e">
        <f t="shared" ca="1" si="469"/>
        <v>#N/A</v>
      </c>
      <c r="DV394" s="5"/>
      <c r="DW394" s="293" t="e">
        <f t="shared" ca="1" si="479"/>
        <v>#N/A</v>
      </c>
      <c r="DZ394" s="293" t="e">
        <f t="shared" ca="1" si="470"/>
        <v>#N/A</v>
      </c>
      <c r="EA394" s="293" t="e">
        <f t="shared" ca="1" si="471"/>
        <v>#N/A</v>
      </c>
      <c r="EB394" s="293" t="e">
        <f t="shared" ca="1" si="472"/>
        <v>#N/A</v>
      </c>
      <c r="EE394" s="6" t="str">
        <f t="shared" si="473"/>
        <v/>
      </c>
      <c r="EF394" s="293" t="e">
        <f t="shared" ca="1" si="474"/>
        <v>#N/A</v>
      </c>
      <c r="EG394" s="6" t="e">
        <f t="shared" ca="1" si="450"/>
        <v>#N/A</v>
      </c>
    </row>
    <row r="395" spans="3:137" x14ac:dyDescent="0.2">
      <c r="C395" s="75"/>
      <c r="D395" s="184" t="str">
        <f t="shared" si="413"/>
        <v/>
      </c>
      <c r="E395" s="649" t="str">
        <f t="shared" si="480"/>
        <v/>
      </c>
      <c r="F395" s="607" t="str">
        <f t="shared" si="487"/>
        <v>x</v>
      </c>
      <c r="G395" s="650"/>
      <c r="H395" s="651"/>
      <c r="I395" s="651"/>
      <c r="J395" s="651"/>
      <c r="K395" s="652"/>
      <c r="L395" s="889"/>
      <c r="M395" s="889"/>
      <c r="N395" s="653"/>
      <c r="O395" s="651"/>
      <c r="P395" s="651"/>
      <c r="Q395" s="654"/>
      <c r="R395" s="655"/>
      <c r="S395" s="607" t="str">
        <f t="shared" si="414"/>
        <v/>
      </c>
      <c r="T395" s="656" t="str">
        <f t="shared" si="415"/>
        <v/>
      </c>
      <c r="U395" s="656" t="str">
        <f t="shared" si="451"/>
        <v/>
      </c>
      <c r="V395" s="656" t="str">
        <f t="shared" si="416"/>
        <v/>
      </c>
      <c r="W395" s="719"/>
      <c r="X395" s="660"/>
      <c r="Y395" s="656" t="str">
        <f t="shared" si="481"/>
        <v/>
      </c>
      <c r="Z395" s="659"/>
      <c r="AA395" s="654"/>
      <c r="AB395" s="656" t="str">
        <f t="shared" si="417"/>
        <v/>
      </c>
      <c r="AC395" s="661" t="str">
        <f t="shared" si="452"/>
        <v/>
      </c>
      <c r="AE395" s="658" t="str">
        <f t="shared" si="418"/>
        <v/>
      </c>
      <c r="AF395" s="659"/>
      <c r="AT395" s="805" t="str">
        <f t="shared" si="477"/>
        <v/>
      </c>
      <c r="AU395" t="str">
        <f t="shared" si="453"/>
        <v/>
      </c>
      <c r="AV395" s="6" t="str">
        <f t="shared" si="419"/>
        <v/>
      </c>
      <c r="AW395" s="317" t="str">
        <f t="shared" si="420"/>
        <v/>
      </c>
      <c r="AX395" s="158" t="str">
        <f t="shared" si="421"/>
        <v/>
      </c>
      <c r="AY395" s="158" t="str">
        <f t="shared" si="486"/>
        <v/>
      </c>
      <c r="AZ395" s="309" t="str">
        <f t="shared" si="485"/>
        <v/>
      </c>
      <c r="BA395" s="318" t="str">
        <f t="shared" si="423"/>
        <v/>
      </c>
      <c r="BB395" s="473" t="str">
        <f t="shared" si="424"/>
        <v/>
      </c>
      <c r="BC395" s="80" t="str">
        <f t="shared" si="475"/>
        <v/>
      </c>
      <c r="BD395" s="56">
        <f t="shared" si="425"/>
        <v>1</v>
      </c>
      <c r="BF395" s="56" t="str">
        <f t="shared" si="426"/>
        <v/>
      </c>
      <c r="BG395" s="56" t="str">
        <f t="shared" si="427"/>
        <v/>
      </c>
      <c r="BH395" s="6" t="str">
        <f t="shared" si="428"/>
        <v/>
      </c>
      <c r="BK395" s="6" t="str">
        <f t="shared" si="429"/>
        <v/>
      </c>
      <c r="BL395" s="56">
        <f t="shared" si="454"/>
        <v>999999</v>
      </c>
      <c r="BM395" s="183">
        <f t="shared" si="455"/>
        <v>99999.000001975</v>
      </c>
      <c r="BN395" s="61">
        <v>379</v>
      </c>
      <c r="BO395" s="6">
        <f t="shared" si="430"/>
        <v>999999</v>
      </c>
      <c r="BP395" s="6">
        <f t="shared" si="431"/>
        <v>999999</v>
      </c>
      <c r="BQ395" s="6" t="str">
        <f t="shared" si="456"/>
        <v>x</v>
      </c>
      <c r="BR395" s="206">
        <f t="shared" si="432"/>
        <v>99999.000001975</v>
      </c>
      <c r="BS395" s="6">
        <f t="shared" si="433"/>
        <v>99999.000001975</v>
      </c>
      <c r="BT395" s="6" t="str">
        <f t="shared" si="457"/>
        <v>x</v>
      </c>
      <c r="BU395" s="6" t="str">
        <f t="shared" si="434"/>
        <v/>
      </c>
      <c r="BW395" s="82">
        <f t="shared" si="458"/>
        <v>9999999999</v>
      </c>
      <c r="BX395" s="80" t="str">
        <f t="shared" si="435"/>
        <v>x</v>
      </c>
      <c r="BY395" s="80" t="str">
        <f t="shared" si="436"/>
        <v/>
      </c>
      <c r="BZ395" s="56" t="str">
        <f t="shared" si="459"/>
        <v/>
      </c>
      <c r="CA395" s="56" t="str">
        <f t="shared" si="460"/>
        <v/>
      </c>
      <c r="CB395" s="88">
        <f t="shared" si="461"/>
        <v>0</v>
      </c>
      <c r="CC395" s="56" t="str">
        <f t="shared" si="437"/>
        <v/>
      </c>
      <c r="CD395" s="56"/>
      <c r="CE395" s="56"/>
      <c r="CF395" s="56"/>
      <c r="CG395" s="56"/>
      <c r="CH395" s="169">
        <f t="shared" si="462"/>
        <v>9999999999</v>
      </c>
      <c r="CI395" s="170">
        <f t="shared" si="463"/>
        <v>9999999999</v>
      </c>
      <c r="CJ395" s="171">
        <f t="shared" si="464"/>
        <v>9999999999</v>
      </c>
      <c r="CK395" s="172" t="str">
        <f t="shared" si="465"/>
        <v/>
      </c>
      <c r="CL395" s="173" t="str">
        <f t="shared" si="438"/>
        <v>x</v>
      </c>
      <c r="CN395" s="6" t="str">
        <f t="shared" si="466"/>
        <v/>
      </c>
      <c r="CO395" s="293" t="e">
        <f t="shared" ca="1" si="476"/>
        <v>#N/A</v>
      </c>
      <c r="CP395" s="6" t="e">
        <f t="shared" ca="1" si="467"/>
        <v>#N/A</v>
      </c>
      <c r="CQ395" s="61">
        <v>379</v>
      </c>
      <c r="CR395" s="6">
        <f t="shared" si="439"/>
        <v>0</v>
      </c>
      <c r="CS395" s="6">
        <f t="shared" si="440"/>
        <v>0</v>
      </c>
      <c r="CT395" s="56" t="str">
        <f t="shared" si="441"/>
        <v/>
      </c>
      <c r="CU395" s="76">
        <f t="shared" si="442"/>
        <v>0</v>
      </c>
      <c r="CV395" s="76">
        <f t="shared" si="443"/>
        <v>0</v>
      </c>
      <c r="CX395" s="6" t="str">
        <f t="shared" si="444"/>
        <v/>
      </c>
      <c r="CY395" s="6" t="str">
        <f t="shared" si="445"/>
        <v/>
      </c>
      <c r="CZ395" s="6" t="str">
        <f t="shared" si="446"/>
        <v/>
      </c>
      <c r="DG395" s="56" t="str">
        <f t="shared" si="447"/>
        <v/>
      </c>
      <c r="DH395" s="6">
        <f t="shared" si="448"/>
        <v>0</v>
      </c>
      <c r="DK395" s="6">
        <f t="shared" si="483"/>
        <v>0</v>
      </c>
      <c r="DL395" s="6" t="e">
        <f t="shared" si="484"/>
        <v>#N/A</v>
      </c>
      <c r="DN395" s="6" t="e">
        <f t="shared" si="482"/>
        <v>#N/A</v>
      </c>
      <c r="DP395" s="6" t="str">
        <f t="shared" si="449"/>
        <v/>
      </c>
      <c r="DQ395" s="293">
        <f t="shared" ca="1" si="478"/>
        <v>389</v>
      </c>
      <c r="DR395" s="6" t="str">
        <f t="shared" ca="1" si="468"/>
        <v>x</v>
      </c>
      <c r="DU395" s="293" t="e">
        <f t="shared" ca="1" si="469"/>
        <v>#N/A</v>
      </c>
      <c r="DV395" s="5"/>
      <c r="DW395" s="293" t="e">
        <f t="shared" ca="1" si="479"/>
        <v>#N/A</v>
      </c>
      <c r="DZ395" s="293" t="e">
        <f t="shared" ca="1" si="470"/>
        <v>#N/A</v>
      </c>
      <c r="EA395" s="293" t="e">
        <f t="shared" ca="1" si="471"/>
        <v>#N/A</v>
      </c>
      <c r="EB395" s="293" t="e">
        <f t="shared" ca="1" si="472"/>
        <v>#N/A</v>
      </c>
      <c r="EE395" s="6" t="str">
        <f t="shared" si="473"/>
        <v/>
      </c>
      <c r="EF395" s="293" t="e">
        <f t="shared" ca="1" si="474"/>
        <v>#N/A</v>
      </c>
      <c r="EG395" s="6" t="e">
        <f t="shared" ca="1" si="450"/>
        <v>#N/A</v>
      </c>
    </row>
    <row r="396" spans="3:137" x14ac:dyDescent="0.2">
      <c r="C396" s="75"/>
      <c r="D396" s="184" t="str">
        <f t="shared" si="413"/>
        <v/>
      </c>
      <c r="E396" s="649" t="str">
        <f t="shared" si="480"/>
        <v/>
      </c>
      <c r="F396" s="607" t="str">
        <f t="shared" si="487"/>
        <v>x</v>
      </c>
      <c r="G396" s="650"/>
      <c r="H396" s="651"/>
      <c r="I396" s="651"/>
      <c r="J396" s="651"/>
      <c r="K396" s="652"/>
      <c r="L396" s="889"/>
      <c r="M396" s="889"/>
      <c r="N396" s="653"/>
      <c r="O396" s="651"/>
      <c r="P396" s="651"/>
      <c r="Q396" s="654"/>
      <c r="R396" s="655"/>
      <c r="S396" s="607" t="str">
        <f t="shared" si="414"/>
        <v/>
      </c>
      <c r="T396" s="656" t="str">
        <f t="shared" si="415"/>
        <v/>
      </c>
      <c r="U396" s="656" t="str">
        <f t="shared" si="451"/>
        <v/>
      </c>
      <c r="V396" s="656" t="str">
        <f t="shared" si="416"/>
        <v/>
      </c>
      <c r="W396" s="719"/>
      <c r="X396" s="660"/>
      <c r="Y396" s="656" t="str">
        <f t="shared" si="481"/>
        <v/>
      </c>
      <c r="Z396" s="659"/>
      <c r="AA396" s="654"/>
      <c r="AB396" s="656" t="str">
        <f t="shared" si="417"/>
        <v/>
      </c>
      <c r="AC396" s="661" t="str">
        <f t="shared" si="452"/>
        <v/>
      </c>
      <c r="AE396" s="658" t="str">
        <f t="shared" si="418"/>
        <v/>
      </c>
      <c r="AF396" s="659"/>
      <c r="AT396" s="805" t="str">
        <f t="shared" si="477"/>
        <v/>
      </c>
      <c r="AU396" t="str">
        <f t="shared" si="453"/>
        <v/>
      </c>
      <c r="AV396" s="6" t="str">
        <f t="shared" si="419"/>
        <v/>
      </c>
      <c r="AW396" s="317" t="str">
        <f t="shared" si="420"/>
        <v/>
      </c>
      <c r="AX396" s="158" t="str">
        <f t="shared" si="421"/>
        <v/>
      </c>
      <c r="AY396" s="158" t="str">
        <f t="shared" si="486"/>
        <v/>
      </c>
      <c r="AZ396" s="309" t="str">
        <f t="shared" si="485"/>
        <v/>
      </c>
      <c r="BA396" s="318" t="str">
        <f t="shared" si="423"/>
        <v/>
      </c>
      <c r="BB396" s="473" t="str">
        <f t="shared" si="424"/>
        <v/>
      </c>
      <c r="BC396" s="80" t="str">
        <f t="shared" si="475"/>
        <v/>
      </c>
      <c r="BD396" s="56">
        <f t="shared" si="425"/>
        <v>1</v>
      </c>
      <c r="BF396" s="56" t="str">
        <f t="shared" si="426"/>
        <v/>
      </c>
      <c r="BG396" s="56" t="str">
        <f t="shared" si="427"/>
        <v/>
      </c>
      <c r="BH396" s="6" t="str">
        <f t="shared" si="428"/>
        <v/>
      </c>
      <c r="BK396" s="6" t="str">
        <f t="shared" si="429"/>
        <v/>
      </c>
      <c r="BL396" s="56">
        <f t="shared" si="454"/>
        <v>999999</v>
      </c>
      <c r="BM396" s="183">
        <f t="shared" si="455"/>
        <v>99999.000001980006</v>
      </c>
      <c r="BN396" s="61">
        <v>380</v>
      </c>
      <c r="BO396" s="6">
        <f t="shared" si="430"/>
        <v>999999</v>
      </c>
      <c r="BP396" s="6">
        <f t="shared" si="431"/>
        <v>999999</v>
      </c>
      <c r="BQ396" s="6" t="str">
        <f t="shared" si="456"/>
        <v>x</v>
      </c>
      <c r="BR396" s="206">
        <f t="shared" si="432"/>
        <v>99999.000001980006</v>
      </c>
      <c r="BS396" s="6">
        <f t="shared" si="433"/>
        <v>99999.000001980006</v>
      </c>
      <c r="BT396" s="6" t="str">
        <f t="shared" si="457"/>
        <v>x</v>
      </c>
      <c r="BU396" s="6" t="str">
        <f t="shared" si="434"/>
        <v/>
      </c>
      <c r="BW396" s="82">
        <f t="shared" si="458"/>
        <v>9999999999</v>
      </c>
      <c r="BX396" s="80" t="str">
        <f t="shared" si="435"/>
        <v>x</v>
      </c>
      <c r="BY396" s="80" t="str">
        <f t="shared" si="436"/>
        <v/>
      </c>
      <c r="BZ396" s="56" t="str">
        <f t="shared" si="459"/>
        <v/>
      </c>
      <c r="CA396" s="56" t="str">
        <f t="shared" si="460"/>
        <v/>
      </c>
      <c r="CB396" s="88">
        <f t="shared" si="461"/>
        <v>0</v>
      </c>
      <c r="CC396" s="56" t="str">
        <f t="shared" si="437"/>
        <v/>
      </c>
      <c r="CD396" s="56"/>
      <c r="CE396" s="56"/>
      <c r="CF396" s="56"/>
      <c r="CG396" s="56"/>
      <c r="CH396" s="169">
        <f t="shared" si="462"/>
        <v>9999999999</v>
      </c>
      <c r="CI396" s="170">
        <f t="shared" si="463"/>
        <v>9999999999</v>
      </c>
      <c r="CJ396" s="171">
        <f t="shared" si="464"/>
        <v>9999999999</v>
      </c>
      <c r="CK396" s="172" t="str">
        <f t="shared" si="465"/>
        <v/>
      </c>
      <c r="CL396" s="173" t="str">
        <f t="shared" si="438"/>
        <v>x</v>
      </c>
      <c r="CN396" s="6" t="str">
        <f t="shared" si="466"/>
        <v/>
      </c>
      <c r="CO396" s="293" t="e">
        <f t="shared" ca="1" si="476"/>
        <v>#N/A</v>
      </c>
      <c r="CP396" s="6" t="e">
        <f t="shared" ca="1" si="467"/>
        <v>#N/A</v>
      </c>
      <c r="CQ396" s="61">
        <v>380</v>
      </c>
      <c r="CR396" s="6">
        <f t="shared" si="439"/>
        <v>0</v>
      </c>
      <c r="CS396" s="6">
        <f t="shared" si="440"/>
        <v>0</v>
      </c>
      <c r="CT396" s="56" t="str">
        <f t="shared" si="441"/>
        <v/>
      </c>
      <c r="CU396" s="76">
        <f t="shared" si="442"/>
        <v>0</v>
      </c>
      <c r="CV396" s="76">
        <f t="shared" si="443"/>
        <v>0</v>
      </c>
      <c r="CX396" s="6" t="str">
        <f t="shared" si="444"/>
        <v/>
      </c>
      <c r="CY396" s="6" t="str">
        <f t="shared" si="445"/>
        <v/>
      </c>
      <c r="CZ396" s="6" t="str">
        <f t="shared" si="446"/>
        <v/>
      </c>
      <c r="DG396" s="56" t="str">
        <f t="shared" si="447"/>
        <v/>
      </c>
      <c r="DH396" s="6">
        <f t="shared" si="448"/>
        <v>0</v>
      </c>
      <c r="DK396" s="6">
        <f t="shared" si="483"/>
        <v>0</v>
      </c>
      <c r="DL396" s="6" t="e">
        <f t="shared" si="484"/>
        <v>#N/A</v>
      </c>
      <c r="DN396" s="6" t="e">
        <f t="shared" si="482"/>
        <v>#N/A</v>
      </c>
      <c r="DP396" s="6" t="str">
        <f t="shared" si="449"/>
        <v/>
      </c>
      <c r="DQ396" s="293">
        <f t="shared" ca="1" si="478"/>
        <v>390</v>
      </c>
      <c r="DR396" s="6" t="str">
        <f t="shared" ca="1" si="468"/>
        <v>x</v>
      </c>
      <c r="DU396" s="293" t="e">
        <f t="shared" ca="1" si="469"/>
        <v>#N/A</v>
      </c>
      <c r="DV396" s="5"/>
      <c r="DW396" s="293" t="e">
        <f t="shared" ca="1" si="479"/>
        <v>#N/A</v>
      </c>
      <c r="DZ396" s="293" t="e">
        <f t="shared" ca="1" si="470"/>
        <v>#N/A</v>
      </c>
      <c r="EA396" s="293" t="e">
        <f t="shared" ca="1" si="471"/>
        <v>#N/A</v>
      </c>
      <c r="EB396" s="293" t="e">
        <f t="shared" ca="1" si="472"/>
        <v>#N/A</v>
      </c>
      <c r="EE396" s="6" t="str">
        <f t="shared" si="473"/>
        <v/>
      </c>
      <c r="EF396" s="293" t="e">
        <f t="shared" ca="1" si="474"/>
        <v>#N/A</v>
      </c>
      <c r="EG396" s="6" t="e">
        <f t="shared" ca="1" si="450"/>
        <v>#N/A</v>
      </c>
    </row>
    <row r="397" spans="3:137" x14ac:dyDescent="0.2">
      <c r="C397" s="75"/>
      <c r="D397" s="184" t="str">
        <f t="shared" si="413"/>
        <v/>
      </c>
      <c r="E397" s="649" t="str">
        <f t="shared" si="480"/>
        <v/>
      </c>
      <c r="F397" s="607" t="str">
        <f t="shared" si="487"/>
        <v>x</v>
      </c>
      <c r="G397" s="650"/>
      <c r="H397" s="651"/>
      <c r="I397" s="651"/>
      <c r="J397" s="651"/>
      <c r="K397" s="652"/>
      <c r="L397" s="889"/>
      <c r="M397" s="889"/>
      <c r="N397" s="653"/>
      <c r="O397" s="651"/>
      <c r="P397" s="651"/>
      <c r="Q397" s="654"/>
      <c r="R397" s="655"/>
      <c r="S397" s="607" t="str">
        <f t="shared" si="414"/>
        <v/>
      </c>
      <c r="T397" s="656" t="str">
        <f t="shared" si="415"/>
        <v/>
      </c>
      <c r="U397" s="656" t="str">
        <f t="shared" si="451"/>
        <v/>
      </c>
      <c r="V397" s="656" t="str">
        <f t="shared" si="416"/>
        <v/>
      </c>
      <c r="W397" s="719"/>
      <c r="X397" s="660"/>
      <c r="Y397" s="656" t="str">
        <f t="shared" si="481"/>
        <v/>
      </c>
      <c r="Z397" s="659"/>
      <c r="AA397" s="654"/>
      <c r="AB397" s="656" t="str">
        <f t="shared" si="417"/>
        <v/>
      </c>
      <c r="AC397" s="661" t="str">
        <f t="shared" si="452"/>
        <v/>
      </c>
      <c r="AE397" s="658" t="str">
        <f t="shared" si="418"/>
        <v/>
      </c>
      <c r="AF397" s="659"/>
      <c r="AT397" s="805" t="str">
        <f t="shared" si="477"/>
        <v/>
      </c>
      <c r="AU397" t="str">
        <f t="shared" si="453"/>
        <v/>
      </c>
      <c r="AV397" s="6" t="str">
        <f t="shared" si="419"/>
        <v/>
      </c>
      <c r="AW397" s="317" t="str">
        <f t="shared" si="420"/>
        <v/>
      </c>
      <c r="AX397" s="158" t="str">
        <f t="shared" si="421"/>
        <v/>
      </c>
      <c r="AY397" s="158" t="str">
        <f t="shared" si="486"/>
        <v/>
      </c>
      <c r="AZ397" s="309" t="str">
        <f t="shared" si="485"/>
        <v/>
      </c>
      <c r="BA397" s="318" t="str">
        <f t="shared" si="423"/>
        <v/>
      </c>
      <c r="BB397" s="473" t="str">
        <f t="shared" si="424"/>
        <v/>
      </c>
      <c r="BC397" s="80" t="str">
        <f t="shared" si="475"/>
        <v/>
      </c>
      <c r="BD397" s="56">
        <f t="shared" si="425"/>
        <v>1</v>
      </c>
      <c r="BF397" s="56" t="str">
        <f t="shared" si="426"/>
        <v/>
      </c>
      <c r="BG397" s="56" t="str">
        <f t="shared" si="427"/>
        <v/>
      </c>
      <c r="BH397" s="6" t="str">
        <f t="shared" si="428"/>
        <v/>
      </c>
      <c r="BK397" s="6" t="str">
        <f t="shared" si="429"/>
        <v/>
      </c>
      <c r="BL397" s="56">
        <f t="shared" si="454"/>
        <v>999999</v>
      </c>
      <c r="BM397" s="183">
        <f t="shared" si="455"/>
        <v>99999.000001984998</v>
      </c>
      <c r="BN397" s="61">
        <v>381</v>
      </c>
      <c r="BO397" s="6">
        <f t="shared" si="430"/>
        <v>999999</v>
      </c>
      <c r="BP397" s="6">
        <f t="shared" si="431"/>
        <v>999999</v>
      </c>
      <c r="BQ397" s="6" t="str">
        <f t="shared" si="456"/>
        <v>x</v>
      </c>
      <c r="BR397" s="206">
        <f t="shared" si="432"/>
        <v>99999.000001984998</v>
      </c>
      <c r="BS397" s="6">
        <f t="shared" si="433"/>
        <v>99999.000001984998</v>
      </c>
      <c r="BT397" s="6" t="str">
        <f t="shared" si="457"/>
        <v>x</v>
      </c>
      <c r="BU397" s="6" t="str">
        <f t="shared" si="434"/>
        <v/>
      </c>
      <c r="BW397" s="82">
        <f t="shared" si="458"/>
        <v>9999999999</v>
      </c>
      <c r="BX397" s="80" t="str">
        <f t="shared" si="435"/>
        <v>x</v>
      </c>
      <c r="BY397" s="80" t="str">
        <f t="shared" si="436"/>
        <v/>
      </c>
      <c r="BZ397" s="56" t="str">
        <f t="shared" si="459"/>
        <v/>
      </c>
      <c r="CA397" s="56" t="str">
        <f t="shared" si="460"/>
        <v/>
      </c>
      <c r="CB397" s="88">
        <f t="shared" si="461"/>
        <v>0</v>
      </c>
      <c r="CC397" s="56" t="str">
        <f t="shared" si="437"/>
        <v/>
      </c>
      <c r="CD397" s="56"/>
      <c r="CE397" s="56"/>
      <c r="CF397" s="56"/>
      <c r="CG397" s="56"/>
      <c r="CH397" s="169">
        <f t="shared" si="462"/>
        <v>9999999999</v>
      </c>
      <c r="CI397" s="170">
        <f t="shared" si="463"/>
        <v>9999999999</v>
      </c>
      <c r="CJ397" s="171">
        <f t="shared" si="464"/>
        <v>9999999999</v>
      </c>
      <c r="CK397" s="172" t="str">
        <f t="shared" si="465"/>
        <v/>
      </c>
      <c r="CL397" s="173" t="str">
        <f t="shared" si="438"/>
        <v>x</v>
      </c>
      <c r="CN397" s="6" t="str">
        <f t="shared" si="466"/>
        <v/>
      </c>
      <c r="CO397" s="293" t="e">
        <f t="shared" ca="1" si="476"/>
        <v>#N/A</v>
      </c>
      <c r="CP397" s="6" t="e">
        <f t="shared" ca="1" si="467"/>
        <v>#N/A</v>
      </c>
      <c r="CQ397" s="61">
        <v>381</v>
      </c>
      <c r="CR397" s="6">
        <f t="shared" si="439"/>
        <v>0</v>
      </c>
      <c r="CS397" s="6">
        <f t="shared" si="440"/>
        <v>0</v>
      </c>
      <c r="CT397" s="56" t="str">
        <f t="shared" si="441"/>
        <v/>
      </c>
      <c r="CU397" s="76">
        <f t="shared" si="442"/>
        <v>0</v>
      </c>
      <c r="CV397" s="76">
        <f t="shared" si="443"/>
        <v>0</v>
      </c>
      <c r="CX397" s="6" t="str">
        <f t="shared" si="444"/>
        <v/>
      </c>
      <c r="CY397" s="6" t="str">
        <f t="shared" si="445"/>
        <v/>
      </c>
      <c r="CZ397" s="6" t="str">
        <f t="shared" si="446"/>
        <v/>
      </c>
      <c r="DG397" s="56" t="str">
        <f t="shared" si="447"/>
        <v/>
      </c>
      <c r="DH397" s="6">
        <f t="shared" si="448"/>
        <v>0</v>
      </c>
      <c r="DK397" s="6">
        <f t="shared" si="483"/>
        <v>0</v>
      </c>
      <c r="DL397" s="6" t="e">
        <f t="shared" si="484"/>
        <v>#N/A</v>
      </c>
      <c r="DN397" s="6" t="e">
        <f t="shared" si="482"/>
        <v>#N/A</v>
      </c>
      <c r="DP397" s="6" t="str">
        <f t="shared" si="449"/>
        <v/>
      </c>
      <c r="DQ397" s="293">
        <f t="shared" ca="1" si="478"/>
        <v>391</v>
      </c>
      <c r="DR397" s="6" t="str">
        <f t="shared" ca="1" si="468"/>
        <v>x</v>
      </c>
      <c r="DU397" s="293" t="e">
        <f t="shared" ca="1" si="469"/>
        <v>#N/A</v>
      </c>
      <c r="DV397" s="5"/>
      <c r="DW397" s="293" t="e">
        <f t="shared" ca="1" si="479"/>
        <v>#N/A</v>
      </c>
      <c r="DZ397" s="293" t="e">
        <f t="shared" ca="1" si="470"/>
        <v>#N/A</v>
      </c>
      <c r="EA397" s="293" t="e">
        <f t="shared" ca="1" si="471"/>
        <v>#N/A</v>
      </c>
      <c r="EB397" s="293" t="e">
        <f t="shared" ca="1" si="472"/>
        <v>#N/A</v>
      </c>
      <c r="EE397" s="6" t="str">
        <f t="shared" si="473"/>
        <v/>
      </c>
      <c r="EF397" s="293" t="e">
        <f t="shared" ca="1" si="474"/>
        <v>#N/A</v>
      </c>
      <c r="EG397" s="6" t="e">
        <f t="shared" ca="1" si="450"/>
        <v>#N/A</v>
      </c>
    </row>
    <row r="398" spans="3:137" x14ac:dyDescent="0.2">
      <c r="C398" s="75"/>
      <c r="D398" s="184" t="str">
        <f t="shared" si="413"/>
        <v/>
      </c>
      <c r="E398" s="649" t="str">
        <f t="shared" si="480"/>
        <v/>
      </c>
      <c r="F398" s="607" t="str">
        <f t="shared" si="487"/>
        <v>x</v>
      </c>
      <c r="G398" s="650"/>
      <c r="H398" s="651"/>
      <c r="I398" s="651"/>
      <c r="J398" s="651"/>
      <c r="K398" s="652"/>
      <c r="L398" s="889"/>
      <c r="M398" s="889"/>
      <c r="N398" s="653"/>
      <c r="O398" s="651"/>
      <c r="P398" s="651"/>
      <c r="Q398" s="654"/>
      <c r="R398" s="655"/>
      <c r="S398" s="607" t="str">
        <f t="shared" si="414"/>
        <v/>
      </c>
      <c r="T398" s="656" t="str">
        <f t="shared" si="415"/>
        <v/>
      </c>
      <c r="U398" s="656" t="str">
        <f t="shared" si="451"/>
        <v/>
      </c>
      <c r="V398" s="656" t="str">
        <f t="shared" si="416"/>
        <v/>
      </c>
      <c r="W398" s="719"/>
      <c r="X398" s="660"/>
      <c r="Y398" s="656" t="str">
        <f t="shared" si="481"/>
        <v/>
      </c>
      <c r="Z398" s="659"/>
      <c r="AA398" s="654"/>
      <c r="AB398" s="656" t="str">
        <f t="shared" si="417"/>
        <v/>
      </c>
      <c r="AC398" s="661" t="str">
        <f t="shared" si="452"/>
        <v/>
      </c>
      <c r="AE398" s="658" t="str">
        <f t="shared" si="418"/>
        <v/>
      </c>
      <c r="AF398" s="659"/>
      <c r="AT398" s="805" t="str">
        <f t="shared" si="477"/>
        <v/>
      </c>
      <c r="AU398" t="str">
        <f t="shared" si="453"/>
        <v/>
      </c>
      <c r="AV398" s="6" t="str">
        <f t="shared" si="419"/>
        <v/>
      </c>
      <c r="AW398" s="317" t="str">
        <f t="shared" si="420"/>
        <v/>
      </c>
      <c r="AX398" s="158" t="str">
        <f t="shared" si="421"/>
        <v/>
      </c>
      <c r="AY398" s="158" t="str">
        <f t="shared" si="486"/>
        <v/>
      </c>
      <c r="AZ398" s="309" t="str">
        <f t="shared" si="485"/>
        <v/>
      </c>
      <c r="BA398" s="318" t="str">
        <f t="shared" si="423"/>
        <v/>
      </c>
      <c r="BB398" s="473" t="str">
        <f t="shared" si="424"/>
        <v/>
      </c>
      <c r="BC398" s="80" t="str">
        <f t="shared" si="475"/>
        <v/>
      </c>
      <c r="BD398" s="56">
        <f t="shared" si="425"/>
        <v>1</v>
      </c>
      <c r="BF398" s="56" t="str">
        <f t="shared" si="426"/>
        <v/>
      </c>
      <c r="BG398" s="56" t="str">
        <f t="shared" si="427"/>
        <v/>
      </c>
      <c r="BH398" s="6" t="str">
        <f t="shared" si="428"/>
        <v/>
      </c>
      <c r="BK398" s="6" t="str">
        <f t="shared" si="429"/>
        <v/>
      </c>
      <c r="BL398" s="56">
        <f t="shared" si="454"/>
        <v>999999</v>
      </c>
      <c r="BM398" s="183">
        <f t="shared" si="455"/>
        <v>99999.000001990004</v>
      </c>
      <c r="BN398" s="61">
        <v>382</v>
      </c>
      <c r="BO398" s="6">
        <f t="shared" si="430"/>
        <v>999999</v>
      </c>
      <c r="BP398" s="6">
        <f t="shared" si="431"/>
        <v>999999</v>
      </c>
      <c r="BQ398" s="6" t="str">
        <f t="shared" si="456"/>
        <v>x</v>
      </c>
      <c r="BR398" s="206">
        <f t="shared" si="432"/>
        <v>99999.000001990004</v>
      </c>
      <c r="BS398" s="6">
        <f t="shared" si="433"/>
        <v>99999.000001990004</v>
      </c>
      <c r="BT398" s="6" t="str">
        <f t="shared" si="457"/>
        <v>x</v>
      </c>
      <c r="BU398" s="6" t="str">
        <f t="shared" si="434"/>
        <v/>
      </c>
      <c r="BW398" s="82">
        <f t="shared" si="458"/>
        <v>9999999999</v>
      </c>
      <c r="BX398" s="80" t="str">
        <f t="shared" si="435"/>
        <v>x</v>
      </c>
      <c r="BY398" s="80" t="str">
        <f t="shared" si="436"/>
        <v/>
      </c>
      <c r="BZ398" s="56" t="str">
        <f t="shared" si="459"/>
        <v/>
      </c>
      <c r="CA398" s="56" t="str">
        <f t="shared" si="460"/>
        <v/>
      </c>
      <c r="CB398" s="88">
        <f t="shared" si="461"/>
        <v>0</v>
      </c>
      <c r="CC398" s="56" t="str">
        <f t="shared" si="437"/>
        <v/>
      </c>
      <c r="CD398" s="56"/>
      <c r="CE398" s="56"/>
      <c r="CF398" s="56"/>
      <c r="CG398" s="56"/>
      <c r="CH398" s="169">
        <f t="shared" si="462"/>
        <v>9999999999</v>
      </c>
      <c r="CI398" s="170">
        <f t="shared" si="463"/>
        <v>9999999999</v>
      </c>
      <c r="CJ398" s="171">
        <f t="shared" si="464"/>
        <v>9999999999</v>
      </c>
      <c r="CK398" s="172" t="str">
        <f t="shared" si="465"/>
        <v/>
      </c>
      <c r="CL398" s="173" t="str">
        <f t="shared" si="438"/>
        <v>x</v>
      </c>
      <c r="CN398" s="6" t="str">
        <f t="shared" si="466"/>
        <v/>
      </c>
      <c r="CO398" s="293" t="e">
        <f t="shared" ca="1" si="476"/>
        <v>#N/A</v>
      </c>
      <c r="CP398" s="6" t="e">
        <f t="shared" ca="1" si="467"/>
        <v>#N/A</v>
      </c>
      <c r="CQ398" s="61">
        <v>382</v>
      </c>
      <c r="CR398" s="6">
        <f t="shared" si="439"/>
        <v>0</v>
      </c>
      <c r="CS398" s="6">
        <f t="shared" si="440"/>
        <v>0</v>
      </c>
      <c r="CT398" s="56" t="str">
        <f t="shared" si="441"/>
        <v/>
      </c>
      <c r="CU398" s="76">
        <f t="shared" si="442"/>
        <v>0</v>
      </c>
      <c r="CV398" s="76">
        <f t="shared" si="443"/>
        <v>0</v>
      </c>
      <c r="CX398" s="6" t="str">
        <f t="shared" si="444"/>
        <v/>
      </c>
      <c r="CY398" s="6" t="str">
        <f t="shared" si="445"/>
        <v/>
      </c>
      <c r="CZ398" s="6" t="str">
        <f t="shared" si="446"/>
        <v/>
      </c>
      <c r="DG398" s="56" t="str">
        <f t="shared" si="447"/>
        <v/>
      </c>
      <c r="DH398" s="6">
        <f t="shared" si="448"/>
        <v>0</v>
      </c>
      <c r="DK398" s="6">
        <f t="shared" si="483"/>
        <v>0</v>
      </c>
      <c r="DL398" s="6" t="e">
        <f t="shared" si="484"/>
        <v>#N/A</v>
      </c>
      <c r="DN398" s="6" t="e">
        <f t="shared" si="482"/>
        <v>#N/A</v>
      </c>
      <c r="DP398" s="6" t="str">
        <f t="shared" si="449"/>
        <v/>
      </c>
      <c r="DQ398" s="293">
        <f t="shared" ca="1" si="478"/>
        <v>392</v>
      </c>
      <c r="DR398" s="6" t="str">
        <f t="shared" ca="1" si="468"/>
        <v>x</v>
      </c>
      <c r="DU398" s="293" t="e">
        <f t="shared" ca="1" si="469"/>
        <v>#N/A</v>
      </c>
      <c r="DV398" s="5"/>
      <c r="DW398" s="293" t="e">
        <f t="shared" ca="1" si="479"/>
        <v>#N/A</v>
      </c>
      <c r="DZ398" s="293" t="e">
        <f t="shared" ca="1" si="470"/>
        <v>#N/A</v>
      </c>
      <c r="EA398" s="293" t="e">
        <f t="shared" ca="1" si="471"/>
        <v>#N/A</v>
      </c>
      <c r="EB398" s="293" t="e">
        <f t="shared" ca="1" si="472"/>
        <v>#N/A</v>
      </c>
      <c r="EE398" s="6" t="str">
        <f t="shared" si="473"/>
        <v/>
      </c>
      <c r="EF398" s="293" t="e">
        <f t="shared" ca="1" si="474"/>
        <v>#N/A</v>
      </c>
      <c r="EG398" s="6" t="e">
        <f t="shared" ca="1" si="450"/>
        <v>#N/A</v>
      </c>
    </row>
    <row r="399" spans="3:137" x14ac:dyDescent="0.2">
      <c r="C399" s="75"/>
      <c r="D399" s="184" t="str">
        <f t="shared" si="413"/>
        <v/>
      </c>
      <c r="E399" s="649" t="str">
        <f t="shared" si="480"/>
        <v/>
      </c>
      <c r="F399" s="607" t="str">
        <f t="shared" si="487"/>
        <v>x</v>
      </c>
      <c r="G399" s="650"/>
      <c r="H399" s="651"/>
      <c r="I399" s="651"/>
      <c r="J399" s="651"/>
      <c r="K399" s="652"/>
      <c r="L399" s="889"/>
      <c r="M399" s="889"/>
      <c r="N399" s="653"/>
      <c r="O399" s="651"/>
      <c r="P399" s="651"/>
      <c r="Q399" s="654"/>
      <c r="R399" s="655"/>
      <c r="S399" s="607" t="str">
        <f t="shared" si="414"/>
        <v/>
      </c>
      <c r="T399" s="656" t="str">
        <f t="shared" si="415"/>
        <v/>
      </c>
      <c r="U399" s="656" t="str">
        <f t="shared" si="451"/>
        <v/>
      </c>
      <c r="V399" s="656" t="str">
        <f t="shared" si="416"/>
        <v/>
      </c>
      <c r="W399" s="719"/>
      <c r="X399" s="660"/>
      <c r="Y399" s="656" t="str">
        <f t="shared" si="481"/>
        <v/>
      </c>
      <c r="Z399" s="659"/>
      <c r="AA399" s="654"/>
      <c r="AB399" s="656" t="str">
        <f t="shared" si="417"/>
        <v/>
      </c>
      <c r="AC399" s="661" t="str">
        <f t="shared" si="452"/>
        <v/>
      </c>
      <c r="AE399" s="658" t="str">
        <f t="shared" si="418"/>
        <v/>
      </c>
      <c r="AF399" s="659"/>
      <c r="AT399" s="805" t="str">
        <f t="shared" si="477"/>
        <v/>
      </c>
      <c r="AU399" t="str">
        <f t="shared" si="453"/>
        <v/>
      </c>
      <c r="AV399" s="6" t="str">
        <f t="shared" si="419"/>
        <v/>
      </c>
      <c r="AW399" s="317" t="str">
        <f t="shared" si="420"/>
        <v/>
      </c>
      <c r="AX399" s="158" t="str">
        <f t="shared" si="421"/>
        <v/>
      </c>
      <c r="AY399" s="158" t="str">
        <f t="shared" si="486"/>
        <v/>
      </c>
      <c r="AZ399" s="309" t="str">
        <f t="shared" si="485"/>
        <v/>
      </c>
      <c r="BA399" s="318" t="str">
        <f t="shared" si="423"/>
        <v/>
      </c>
      <c r="BB399" s="473" t="str">
        <f t="shared" si="424"/>
        <v/>
      </c>
      <c r="BC399" s="80" t="str">
        <f t="shared" si="475"/>
        <v/>
      </c>
      <c r="BD399" s="56">
        <f t="shared" si="425"/>
        <v>1</v>
      </c>
      <c r="BF399" s="56" t="str">
        <f t="shared" si="426"/>
        <v/>
      </c>
      <c r="BG399" s="56" t="str">
        <f t="shared" si="427"/>
        <v/>
      </c>
      <c r="BH399" s="6" t="str">
        <f t="shared" si="428"/>
        <v/>
      </c>
      <c r="BK399" s="6" t="str">
        <f t="shared" si="429"/>
        <v/>
      </c>
      <c r="BL399" s="56">
        <f t="shared" si="454"/>
        <v>999999</v>
      </c>
      <c r="BM399" s="183">
        <f t="shared" si="455"/>
        <v>99999.000001994995</v>
      </c>
      <c r="BN399" s="61">
        <v>383</v>
      </c>
      <c r="BO399" s="6">
        <f t="shared" si="430"/>
        <v>999999</v>
      </c>
      <c r="BP399" s="6">
        <f t="shared" si="431"/>
        <v>999999</v>
      </c>
      <c r="BQ399" s="6" t="str">
        <f t="shared" si="456"/>
        <v>x</v>
      </c>
      <c r="BR399" s="206">
        <f t="shared" si="432"/>
        <v>99999.000001994995</v>
      </c>
      <c r="BS399" s="6">
        <f t="shared" si="433"/>
        <v>99999.000001994995</v>
      </c>
      <c r="BT399" s="6" t="str">
        <f t="shared" si="457"/>
        <v>x</v>
      </c>
      <c r="BU399" s="6" t="str">
        <f t="shared" si="434"/>
        <v/>
      </c>
      <c r="BW399" s="82">
        <f t="shared" si="458"/>
        <v>9999999999</v>
      </c>
      <c r="BX399" s="80" t="str">
        <f t="shared" si="435"/>
        <v>x</v>
      </c>
      <c r="BY399" s="80" t="str">
        <f t="shared" si="436"/>
        <v/>
      </c>
      <c r="BZ399" s="56" t="str">
        <f t="shared" si="459"/>
        <v/>
      </c>
      <c r="CA399" s="56" t="str">
        <f t="shared" si="460"/>
        <v/>
      </c>
      <c r="CB399" s="88">
        <f t="shared" si="461"/>
        <v>0</v>
      </c>
      <c r="CC399" s="56" t="str">
        <f t="shared" si="437"/>
        <v/>
      </c>
      <c r="CD399" s="56"/>
      <c r="CE399" s="56"/>
      <c r="CF399" s="56"/>
      <c r="CG399" s="56"/>
      <c r="CH399" s="169">
        <f t="shared" si="462"/>
        <v>9999999999</v>
      </c>
      <c r="CI399" s="170">
        <f t="shared" si="463"/>
        <v>9999999999</v>
      </c>
      <c r="CJ399" s="171">
        <f t="shared" si="464"/>
        <v>9999999999</v>
      </c>
      <c r="CK399" s="172" t="str">
        <f t="shared" si="465"/>
        <v/>
      </c>
      <c r="CL399" s="173" t="str">
        <f t="shared" si="438"/>
        <v>x</v>
      </c>
      <c r="CN399" s="6" t="str">
        <f t="shared" si="466"/>
        <v/>
      </c>
      <c r="CO399" s="293" t="e">
        <f t="shared" ca="1" si="476"/>
        <v>#N/A</v>
      </c>
      <c r="CP399" s="6" t="e">
        <f t="shared" ca="1" si="467"/>
        <v>#N/A</v>
      </c>
      <c r="CQ399" s="61">
        <v>383</v>
      </c>
      <c r="CR399" s="6">
        <f t="shared" si="439"/>
        <v>0</v>
      </c>
      <c r="CS399" s="6">
        <f t="shared" si="440"/>
        <v>0</v>
      </c>
      <c r="CT399" s="56" t="str">
        <f t="shared" si="441"/>
        <v/>
      </c>
      <c r="CU399" s="76">
        <f t="shared" si="442"/>
        <v>0</v>
      </c>
      <c r="CV399" s="76">
        <f t="shared" si="443"/>
        <v>0</v>
      </c>
      <c r="CX399" s="6" t="str">
        <f t="shared" si="444"/>
        <v/>
      </c>
      <c r="CY399" s="6" t="str">
        <f t="shared" si="445"/>
        <v/>
      </c>
      <c r="CZ399" s="6" t="str">
        <f t="shared" si="446"/>
        <v/>
      </c>
      <c r="DG399" s="56" t="str">
        <f t="shared" si="447"/>
        <v/>
      </c>
      <c r="DH399" s="6">
        <f t="shared" si="448"/>
        <v>0</v>
      </c>
      <c r="DK399" s="6">
        <f t="shared" si="483"/>
        <v>0</v>
      </c>
      <c r="DL399" s="6" t="e">
        <f t="shared" si="484"/>
        <v>#N/A</v>
      </c>
      <c r="DN399" s="6" t="e">
        <f t="shared" si="482"/>
        <v>#N/A</v>
      </c>
      <c r="DP399" s="6" t="str">
        <f t="shared" si="449"/>
        <v/>
      </c>
      <c r="DQ399" s="293">
        <f t="shared" ca="1" si="478"/>
        <v>393</v>
      </c>
      <c r="DR399" s="6" t="str">
        <f t="shared" ca="1" si="468"/>
        <v>x</v>
      </c>
      <c r="DU399" s="293" t="e">
        <f t="shared" ca="1" si="469"/>
        <v>#N/A</v>
      </c>
      <c r="DV399" s="5"/>
      <c r="DW399" s="293" t="e">
        <f t="shared" ca="1" si="479"/>
        <v>#N/A</v>
      </c>
      <c r="DZ399" s="293" t="e">
        <f t="shared" ca="1" si="470"/>
        <v>#N/A</v>
      </c>
      <c r="EA399" s="293" t="e">
        <f t="shared" ca="1" si="471"/>
        <v>#N/A</v>
      </c>
      <c r="EB399" s="293" t="e">
        <f t="shared" ca="1" si="472"/>
        <v>#N/A</v>
      </c>
      <c r="EE399" s="6" t="str">
        <f t="shared" si="473"/>
        <v/>
      </c>
      <c r="EF399" s="293" t="e">
        <f t="shared" ca="1" si="474"/>
        <v>#N/A</v>
      </c>
      <c r="EG399" s="6" t="e">
        <f t="shared" ca="1" si="450"/>
        <v>#N/A</v>
      </c>
    </row>
    <row r="400" spans="3:137" x14ac:dyDescent="0.2">
      <c r="C400" s="75"/>
      <c r="D400" s="184" t="str">
        <f t="shared" si="413"/>
        <v/>
      </c>
      <c r="E400" s="649" t="str">
        <f t="shared" si="480"/>
        <v/>
      </c>
      <c r="F400" s="607" t="str">
        <f t="shared" si="487"/>
        <v>x</v>
      </c>
      <c r="G400" s="650"/>
      <c r="H400" s="651"/>
      <c r="I400" s="651"/>
      <c r="J400" s="651"/>
      <c r="K400" s="652"/>
      <c r="L400" s="889"/>
      <c r="M400" s="889"/>
      <c r="N400" s="653"/>
      <c r="O400" s="651"/>
      <c r="P400" s="651"/>
      <c r="Q400" s="654"/>
      <c r="R400" s="655"/>
      <c r="S400" s="607" t="str">
        <f t="shared" si="414"/>
        <v/>
      </c>
      <c r="T400" s="656" t="str">
        <f t="shared" si="415"/>
        <v/>
      </c>
      <c r="U400" s="656" t="str">
        <f t="shared" si="451"/>
        <v/>
      </c>
      <c r="V400" s="656" t="str">
        <f t="shared" si="416"/>
        <v/>
      </c>
      <c r="W400" s="719"/>
      <c r="X400" s="660"/>
      <c r="Y400" s="656" t="str">
        <f t="shared" si="481"/>
        <v/>
      </c>
      <c r="Z400" s="659"/>
      <c r="AA400" s="654"/>
      <c r="AB400" s="656" t="str">
        <f t="shared" si="417"/>
        <v/>
      </c>
      <c r="AC400" s="661" t="str">
        <f t="shared" si="452"/>
        <v/>
      </c>
      <c r="AE400" s="658" t="str">
        <f t="shared" si="418"/>
        <v/>
      </c>
      <c r="AF400" s="659"/>
      <c r="AT400" s="805" t="str">
        <f t="shared" si="477"/>
        <v/>
      </c>
      <c r="AU400" t="str">
        <f t="shared" si="453"/>
        <v/>
      </c>
      <c r="AV400" s="6" t="str">
        <f t="shared" si="419"/>
        <v/>
      </c>
      <c r="AW400" s="317" t="str">
        <f t="shared" si="420"/>
        <v/>
      </c>
      <c r="AX400" s="158" t="str">
        <f t="shared" si="421"/>
        <v/>
      </c>
      <c r="AY400" s="158" t="str">
        <f t="shared" si="486"/>
        <v/>
      </c>
      <c r="AZ400" s="309" t="str">
        <f t="shared" si="485"/>
        <v/>
      </c>
      <c r="BA400" s="318" t="str">
        <f t="shared" si="423"/>
        <v/>
      </c>
      <c r="BB400" s="473" t="str">
        <f t="shared" si="424"/>
        <v/>
      </c>
      <c r="BC400" s="80" t="str">
        <f t="shared" si="475"/>
        <v/>
      </c>
      <c r="BD400" s="56">
        <f t="shared" si="425"/>
        <v>1</v>
      </c>
      <c r="BF400" s="56" t="str">
        <f t="shared" si="426"/>
        <v/>
      </c>
      <c r="BG400" s="56" t="str">
        <f t="shared" si="427"/>
        <v/>
      </c>
      <c r="BH400" s="6" t="str">
        <f t="shared" si="428"/>
        <v/>
      </c>
      <c r="BK400" s="6" t="str">
        <f t="shared" si="429"/>
        <v/>
      </c>
      <c r="BL400" s="56">
        <f t="shared" si="454"/>
        <v>999999</v>
      </c>
      <c r="BM400" s="183">
        <f t="shared" si="455"/>
        <v>99999.000002000001</v>
      </c>
      <c r="BN400" s="61">
        <v>384</v>
      </c>
      <c r="BO400" s="6">
        <f t="shared" si="430"/>
        <v>999999</v>
      </c>
      <c r="BP400" s="6">
        <f t="shared" si="431"/>
        <v>999999</v>
      </c>
      <c r="BQ400" s="6" t="str">
        <f t="shared" si="456"/>
        <v>x</v>
      </c>
      <c r="BR400" s="206">
        <f t="shared" si="432"/>
        <v>99999.000002000001</v>
      </c>
      <c r="BS400" s="6">
        <f t="shared" si="433"/>
        <v>99999.000002000001</v>
      </c>
      <c r="BT400" s="6" t="str">
        <f t="shared" si="457"/>
        <v>x</v>
      </c>
      <c r="BU400" s="6" t="str">
        <f t="shared" si="434"/>
        <v/>
      </c>
      <c r="BW400" s="82">
        <f t="shared" si="458"/>
        <v>9999999999</v>
      </c>
      <c r="BX400" s="80" t="str">
        <f t="shared" si="435"/>
        <v>x</v>
      </c>
      <c r="BY400" s="80" t="str">
        <f t="shared" si="436"/>
        <v/>
      </c>
      <c r="BZ400" s="56" t="str">
        <f t="shared" si="459"/>
        <v/>
      </c>
      <c r="CA400" s="56" t="str">
        <f t="shared" si="460"/>
        <v/>
      </c>
      <c r="CB400" s="88">
        <f t="shared" si="461"/>
        <v>0</v>
      </c>
      <c r="CC400" s="56" t="str">
        <f t="shared" si="437"/>
        <v/>
      </c>
      <c r="CD400" s="56"/>
      <c r="CE400" s="56"/>
      <c r="CF400" s="56"/>
      <c r="CG400" s="56"/>
      <c r="CH400" s="169">
        <f t="shared" si="462"/>
        <v>9999999999</v>
      </c>
      <c r="CI400" s="170">
        <f t="shared" si="463"/>
        <v>9999999999</v>
      </c>
      <c r="CJ400" s="171">
        <f t="shared" si="464"/>
        <v>9999999999</v>
      </c>
      <c r="CK400" s="172" t="str">
        <f t="shared" si="465"/>
        <v/>
      </c>
      <c r="CL400" s="173" t="str">
        <f t="shared" si="438"/>
        <v>x</v>
      </c>
      <c r="CN400" s="6" t="str">
        <f t="shared" si="466"/>
        <v/>
      </c>
      <c r="CO400" s="293" t="e">
        <f t="shared" ca="1" si="476"/>
        <v>#N/A</v>
      </c>
      <c r="CP400" s="6" t="e">
        <f t="shared" ca="1" si="467"/>
        <v>#N/A</v>
      </c>
      <c r="CQ400" s="61">
        <v>384</v>
      </c>
      <c r="CR400" s="6">
        <f t="shared" si="439"/>
        <v>0</v>
      </c>
      <c r="CS400" s="6">
        <f t="shared" si="440"/>
        <v>0</v>
      </c>
      <c r="CT400" s="56" t="str">
        <f t="shared" si="441"/>
        <v/>
      </c>
      <c r="CU400" s="76">
        <f t="shared" si="442"/>
        <v>0</v>
      </c>
      <c r="CV400" s="76">
        <f t="shared" si="443"/>
        <v>0</v>
      </c>
      <c r="CX400" s="6" t="str">
        <f t="shared" si="444"/>
        <v/>
      </c>
      <c r="CY400" s="6" t="str">
        <f t="shared" si="445"/>
        <v/>
      </c>
      <c r="CZ400" s="6" t="str">
        <f t="shared" si="446"/>
        <v/>
      </c>
      <c r="DG400" s="56" t="str">
        <f t="shared" si="447"/>
        <v/>
      </c>
      <c r="DH400" s="6">
        <f t="shared" si="448"/>
        <v>0</v>
      </c>
      <c r="DK400" s="6">
        <f t="shared" si="483"/>
        <v>0</v>
      </c>
      <c r="DL400" s="6" t="e">
        <f t="shared" si="484"/>
        <v>#N/A</v>
      </c>
      <c r="DN400" s="6" t="e">
        <f t="shared" si="482"/>
        <v>#N/A</v>
      </c>
      <c r="DP400" s="6" t="str">
        <f t="shared" si="449"/>
        <v/>
      </c>
      <c r="DQ400" s="293">
        <f t="shared" ca="1" si="478"/>
        <v>394</v>
      </c>
      <c r="DR400" s="6" t="str">
        <f t="shared" ca="1" si="468"/>
        <v>x</v>
      </c>
      <c r="DU400" s="293" t="e">
        <f t="shared" ca="1" si="469"/>
        <v>#N/A</v>
      </c>
      <c r="DV400" s="5"/>
      <c r="DW400" s="293" t="e">
        <f t="shared" ca="1" si="479"/>
        <v>#N/A</v>
      </c>
      <c r="DZ400" s="293" t="e">
        <f t="shared" ca="1" si="470"/>
        <v>#N/A</v>
      </c>
      <c r="EA400" s="293" t="e">
        <f t="shared" ca="1" si="471"/>
        <v>#N/A</v>
      </c>
      <c r="EB400" s="293" t="e">
        <f t="shared" ca="1" si="472"/>
        <v>#N/A</v>
      </c>
      <c r="EE400" s="6" t="str">
        <f t="shared" si="473"/>
        <v/>
      </c>
      <c r="EF400" s="293" t="e">
        <f t="shared" ca="1" si="474"/>
        <v>#N/A</v>
      </c>
      <c r="EG400" s="6" t="e">
        <f t="shared" ca="1" si="450"/>
        <v>#N/A</v>
      </c>
    </row>
    <row r="401" spans="3:137" x14ac:dyDescent="0.2">
      <c r="C401" s="75"/>
      <c r="D401" s="184" t="str">
        <f t="shared" ref="D401:D464" si="488">IF(OR(ISNUMBER(MATCH($N$3,G401,0)),ISNUMBER(MATCH($N$4,J401,0)),ISNUMBER(MATCH($N$5,N401,0)),ISNUMBER(MATCH($N$6,O401,0)),ISNUMBER(MATCH($N$7,K401,0)),ISNUMBER(MATCH($N$1,T401,0)),ISNUMBER(MATCH($N$9,X401,0))),"t","")</f>
        <v/>
      </c>
      <c r="E401" s="649" t="str">
        <f t="shared" si="480"/>
        <v/>
      </c>
      <c r="F401" s="607" t="str">
        <f t="shared" si="487"/>
        <v>x</v>
      </c>
      <c r="G401" s="650"/>
      <c r="H401" s="651"/>
      <c r="I401" s="651"/>
      <c r="J401" s="651"/>
      <c r="K401" s="652"/>
      <c r="L401" s="889"/>
      <c r="M401" s="889"/>
      <c r="N401" s="653"/>
      <c r="O401" s="651"/>
      <c r="P401" s="651"/>
      <c r="Q401" s="654"/>
      <c r="R401" s="655"/>
      <c r="S401" s="607" t="str">
        <f t="shared" ref="S401:S464" si="489">BB401</f>
        <v/>
      </c>
      <c r="T401" s="656" t="str">
        <f t="shared" ref="T401:T464" si="490">IF(F401="x","",IF(ISERROR(BF401),0,IF(ISERROR(BH401),0,IF(OR(ISTEXT(Q401),ISTEXT(R401),DH401=1),0,IF(AND(H401="Oba",LEFT(P401,3)*1&gt;399),0,IF(AND(H401="Ink",ISNUMBER(AF401)),Q401-R401-AF401,Q401-R401))))))</f>
        <v/>
      </c>
      <c r="U401" s="656" t="str">
        <f t="shared" si="451"/>
        <v/>
      </c>
      <c r="V401" s="656" t="str">
        <f t="shared" ref="V401:V464" si="491">IF(T401="","",T401-Y401-AB401)</f>
        <v/>
      </c>
      <c r="W401" s="719"/>
      <c r="X401" s="660"/>
      <c r="Y401" s="656" t="str">
        <f t="shared" si="481"/>
        <v/>
      </c>
      <c r="Z401" s="659"/>
      <c r="AA401" s="654"/>
      <c r="AB401" s="656" t="str">
        <f t="shared" ref="AB401:AB464" si="492">IF(T401="","",IF(ISERROR(BC401),0,IF(BC401="bet",X401/(1+X401)*T401,0)))</f>
        <v/>
      </c>
      <c r="AC401" s="661" t="str">
        <f t="shared" si="452"/>
        <v/>
      </c>
      <c r="AE401" s="658" t="str">
        <f t="shared" ref="AE401:AE464" si="493">IF($AX$2=2,AW401,IF($AX$2=3,AX401,IF($AX$2=4,AY401,IF($AX$2=5,AZ401,IF($AX$2=6,BA401,IF($AX$2=7,AV401,IF(AND($AX$2=8,H401="Ink")," kbp &gt;",IF($AX$2=9,AU401,IF($AX$2=10,AT401,"")))))))))</f>
        <v/>
      </c>
      <c r="AF401" s="659"/>
      <c r="AT401" s="805" t="str">
        <f t="shared" si="477"/>
        <v/>
      </c>
      <c r="AU401" t="str">
        <f t="shared" si="453"/>
        <v/>
      </c>
      <c r="AV401" s="6" t="str">
        <f t="shared" ref="AV401:AV464" si="494">IF(F401="x","",IF(LEFT(P401,3)*1&gt;399," WV"," Bal"))</f>
        <v/>
      </c>
      <c r="AW401" s="317" t="str">
        <f t="shared" ref="AW401:AW464" si="495">BU401</f>
        <v/>
      </c>
      <c r="AX401" s="158" t="str">
        <f t="shared" ref="AX401:AX464" si="496">IF(OR(F401="x",G401=""),"",MONTH(G401))</f>
        <v/>
      </c>
      <c r="AY401" s="158" t="str">
        <f t="shared" si="486"/>
        <v/>
      </c>
      <c r="AZ401" s="309" t="str">
        <f t="shared" si="485"/>
        <v/>
      </c>
      <c r="BA401" s="318" t="str">
        <f t="shared" ref="BA401:BA464" si="497">IF(OR(F401="x",O401="",O401=0),"",1*COUNTIF($O$17:$O$1517,O401)&amp;" x")</f>
        <v/>
      </c>
      <c r="BB401" s="473" t="str">
        <f t="shared" ref="BB401:BB464" si="498">IF(F401="x","",IF(OR(H401="Ink",P401="130 Crediteuren"),"C",IF(OR(H401="Ver",P401="120 Debiteuren"),"D","")))</f>
        <v/>
      </c>
      <c r="BC401" s="80" t="str">
        <f t="shared" si="475"/>
        <v/>
      </c>
      <c r="BD401" s="56">
        <f t="shared" ref="BD401:BD464" si="499">IF(ISERROR(VLOOKUP(P401,$BE$17:$BE$57,1,FALSE)),1,0)</f>
        <v>1</v>
      </c>
      <c r="BF401" s="56" t="str">
        <f t="shared" ref="BF401:BF464" si="500">IF(P401="","",VLOOKUP(P401,$BJ$17:$BJ$247,1,FALSE))</f>
        <v/>
      </c>
      <c r="BG401" s="56" t="str">
        <f t="shared" ref="BG401:BG464" si="501">IF(I401="","",VLOOKUP(I401,$BJ$1:$BJ$10,1,FALSE))</f>
        <v/>
      </c>
      <c r="BH401" s="6" t="str">
        <f t="shared" ref="BH401:BH464" si="502">IF(H401="","",VLOOKUP(H401,$BH$7:$BH$11,1,FALSE))</f>
        <v/>
      </c>
      <c r="BK401" s="6" t="str">
        <f t="shared" ref="BK401:BK464" si="503">IF(P401="","",LEFT(P401,5))</f>
        <v/>
      </c>
      <c r="BL401" s="56">
        <f t="shared" si="454"/>
        <v>999999</v>
      </c>
      <c r="BM401" s="183">
        <f t="shared" si="455"/>
        <v>99999.000002005007</v>
      </c>
      <c r="BN401" s="61">
        <v>385</v>
      </c>
      <c r="BO401" s="6">
        <f t="shared" ref="BO401:BO464" si="504">IF(F401="x",999999,G401+ROW()/9999999)</f>
        <v>999999</v>
      </c>
      <c r="BP401" s="6">
        <f t="shared" ref="BP401:BP464" si="505">SMALL(BO:BO,BN401)</f>
        <v>999999</v>
      </c>
      <c r="BQ401" s="6" t="str">
        <f t="shared" si="456"/>
        <v>x</v>
      </c>
      <c r="BR401" s="206">
        <f t="shared" ref="BR401:BR464" si="506">IF(F401="x",99999,LEFT(P401,3)*1)+(G401/490000)+(ROW()/199999999)</f>
        <v>99999.000002005007</v>
      </c>
      <c r="BS401" s="6">
        <f t="shared" ref="BS401:BS464" si="507">SMALL(BR:BR,BN401)</f>
        <v>99999.000002005007</v>
      </c>
      <c r="BT401" s="6" t="str">
        <f t="shared" si="457"/>
        <v>x</v>
      </c>
      <c r="BU401" s="6" t="str">
        <f t="shared" ref="BU401:BU464" si="508">IF(F400="x","",IF(ISERROR(VLOOKUP(N401,$N$17:$BK$1517,50,FALSE)),"",VLOOKUP(N401,$N$17:$BK$1517,50,FALSE)))</f>
        <v/>
      </c>
      <c r="BW401" s="82">
        <f t="shared" si="458"/>
        <v>9999999999</v>
      </c>
      <c r="BX401" s="80" t="str">
        <f t="shared" ref="BX401:BX464" si="509">IF(OR(BB401="D",BB401="C"),F401,"x")</f>
        <v>x</v>
      </c>
      <c r="BY401" s="80" t="str">
        <f t="shared" ref="BY401:BY464" si="510">IF(BX401="x","",N401)</f>
        <v/>
      </c>
      <c r="BZ401" s="56" t="str">
        <f t="shared" si="459"/>
        <v/>
      </c>
      <c r="CA401" s="56" t="str">
        <f t="shared" si="460"/>
        <v/>
      </c>
      <c r="CB401" s="88">
        <f t="shared" si="461"/>
        <v>0</v>
      </c>
      <c r="CC401" s="56" t="str">
        <f t="shared" ref="CC401:CC464" si="511">IF(BX401="x","",IF(OR(ISBLANK(O401),ISTEXT(O401)),99998765,RIGHT(O401,5)*1))</f>
        <v/>
      </c>
      <c r="CD401" s="56"/>
      <c r="CE401" s="56"/>
      <c r="CF401" s="56"/>
      <c r="CG401" s="56"/>
      <c r="CH401" s="169">
        <f t="shared" si="462"/>
        <v>9999999999</v>
      </c>
      <c r="CI401" s="170">
        <f t="shared" si="463"/>
        <v>9999999999</v>
      </c>
      <c r="CJ401" s="171">
        <f t="shared" si="464"/>
        <v>9999999999</v>
      </c>
      <c r="CK401" s="172" t="str">
        <f t="shared" si="465"/>
        <v/>
      </c>
      <c r="CL401" s="173" t="str">
        <f t="shared" ref="CL401:CL464" si="512">IF(CK401="","x",VLOOKUP(CJ401,BW:BY,2,FALSE))</f>
        <v>x</v>
      </c>
      <c r="CN401" s="6" t="str">
        <f t="shared" si="466"/>
        <v/>
      </c>
      <c r="CO401" s="293" t="e">
        <f t="shared" ca="1" si="476"/>
        <v>#N/A</v>
      </c>
      <c r="CP401" s="6" t="e">
        <f t="shared" ca="1" si="467"/>
        <v>#N/A</v>
      </c>
      <c r="CQ401" s="61">
        <v>385</v>
      </c>
      <c r="CR401" s="6">
        <f t="shared" ref="CR401:CR464" si="513">IF(F401="x",0,IF(H401="Liq",-T401,0))</f>
        <v>0</v>
      </c>
      <c r="CS401" s="6">
        <f t="shared" ref="CS401:CS464" si="514">IF(F401="x",0,IF(H401="Ver",-T401,IF(P401="120 Debiteuren",T401,IF(H401="Ink",-T401,IF(P401="130 Crediteuren",T401,0)))))</f>
        <v>0</v>
      </c>
      <c r="CT401" s="56" t="str">
        <f t="shared" ref="CT401:CT464" si="515">IF(F401="x","",IF(H401="Ink","130 Crediteuren",IF(H401="Ver","120 Debiteuren",IF(H401="Mem","201 TR Memo afmaken",IF(H401="Oba","202 TR Beginbalans afmaken",IF(AND(H401="Liq",I401=""),"203 TR Bank nog invullen",IF(AND(H401="Liq",I401&lt;&gt;""),I401,"")))))))</f>
        <v/>
      </c>
      <c r="CU401" s="76">
        <f t="shared" ref="CU401:CU464" si="516">IF(F401="x",0,-T401)</f>
        <v>0</v>
      </c>
      <c r="CV401" s="76">
        <f t="shared" ref="CV401:CV464" si="517">IF(F401="x",0,IF(H401="Oba",T401,0))</f>
        <v>0</v>
      </c>
      <c r="CX401" s="6" t="str">
        <f t="shared" ref="CX401:CX464" si="518">IF(OR(BB401="D",BB401="C"),N401&amp;O401,"")</f>
        <v/>
      </c>
      <c r="CY401" s="6" t="str">
        <f t="shared" ref="CY401:CY464" si="519">IF(OR(BB401="D",BB401="C"),N401,"")</f>
        <v/>
      </c>
      <c r="CZ401" s="6" t="str">
        <f t="shared" ref="CZ401:CZ464" si="520">IF(F401="x","",IF(BC401="vord",AX401&amp;BC401,AX401&amp;X401&amp;BC401))</f>
        <v/>
      </c>
      <c r="DG401" s="56" t="str">
        <f t="shared" ref="DG401:DG464" si="521">H401&amp;P401</f>
        <v/>
      </c>
      <c r="DH401" s="6">
        <f t="shared" ref="DH401:DH464" si="522">IF(ISERROR(VLOOKUP(DG401,uitgeslcod,1,FALSE)),0,1)</f>
        <v>0</v>
      </c>
      <c r="DK401" s="6">
        <f t="shared" si="483"/>
        <v>0</v>
      </c>
      <c r="DL401" s="6" t="e">
        <f t="shared" si="484"/>
        <v>#N/A</v>
      </c>
      <c r="DN401" s="6" t="e">
        <f t="shared" si="482"/>
        <v>#N/A</v>
      </c>
      <c r="DP401" s="6" t="str">
        <f t="shared" ref="DP401:DP464" si="523">VLOOKUP(BT401,$F$15:$AY$1999,41,FALSE)</f>
        <v/>
      </c>
      <c r="DQ401" s="293">
        <f t="shared" ca="1" si="478"/>
        <v>395</v>
      </c>
      <c r="DR401" s="6" t="str">
        <f t="shared" ca="1" si="468"/>
        <v>x</v>
      </c>
      <c r="DU401" s="293" t="e">
        <f t="shared" ca="1" si="469"/>
        <v>#N/A</v>
      </c>
      <c r="DV401" s="5"/>
      <c r="DW401" s="293" t="e">
        <f t="shared" ca="1" si="479"/>
        <v>#N/A</v>
      </c>
      <c r="DZ401" s="293" t="e">
        <f t="shared" ca="1" si="470"/>
        <v>#N/A</v>
      </c>
      <c r="EA401" s="293" t="e">
        <f t="shared" ca="1" si="471"/>
        <v>#N/A</v>
      </c>
      <c r="EB401" s="293" t="e">
        <f t="shared" ca="1" si="472"/>
        <v>#N/A</v>
      </c>
      <c r="EE401" s="6" t="str">
        <f t="shared" si="473"/>
        <v/>
      </c>
      <c r="EF401" s="293" t="e">
        <f t="shared" ca="1" si="474"/>
        <v>#N/A</v>
      </c>
      <c r="EG401" s="6" t="e">
        <f t="shared" ref="EG401:EG464" ca="1" si="524">VLOOKUP(EF401,BN:BQ,4,FALSE)</f>
        <v>#N/A</v>
      </c>
    </row>
    <row r="402" spans="3:137" x14ac:dyDescent="0.2">
      <c r="C402" s="75"/>
      <c r="D402" s="184" t="str">
        <f t="shared" si="488"/>
        <v/>
      </c>
      <c r="E402" s="649" t="str">
        <f t="shared" si="480"/>
        <v/>
      </c>
      <c r="F402" s="607" t="str">
        <f t="shared" si="487"/>
        <v>x</v>
      </c>
      <c r="G402" s="650"/>
      <c r="H402" s="651"/>
      <c r="I402" s="651"/>
      <c r="J402" s="651"/>
      <c r="K402" s="652"/>
      <c r="L402" s="889"/>
      <c r="M402" s="889"/>
      <c r="N402" s="653"/>
      <c r="O402" s="651"/>
      <c r="P402" s="651"/>
      <c r="Q402" s="654"/>
      <c r="R402" s="655"/>
      <c r="S402" s="607" t="str">
        <f t="shared" si="489"/>
        <v/>
      </c>
      <c r="T402" s="656" t="str">
        <f t="shared" si="490"/>
        <v/>
      </c>
      <c r="U402" s="656" t="str">
        <f t="shared" ref="U402:U465" si="525">AC402</f>
        <v/>
      </c>
      <c r="V402" s="656" t="str">
        <f t="shared" si="491"/>
        <v/>
      </c>
      <c r="W402" s="719"/>
      <c r="X402" s="660"/>
      <c r="Y402" s="656" t="str">
        <f t="shared" si="481"/>
        <v/>
      </c>
      <c r="Z402" s="659"/>
      <c r="AA402" s="654"/>
      <c r="AB402" s="656" t="str">
        <f t="shared" si="492"/>
        <v/>
      </c>
      <c r="AC402" s="661" t="str">
        <f t="shared" ref="AC402:AC465" si="526">IF(F402="x","",Y402+AB402)</f>
        <v/>
      </c>
      <c r="AE402" s="658" t="str">
        <f t="shared" si="493"/>
        <v/>
      </c>
      <c r="AF402" s="659"/>
      <c r="AT402" s="805" t="str">
        <f t="shared" si="477"/>
        <v/>
      </c>
      <c r="AU402" t="str">
        <f t="shared" ref="AU402:AU465" si="527">AX402&amp;AV402</f>
        <v/>
      </c>
      <c r="AV402" s="6" t="str">
        <f t="shared" si="494"/>
        <v/>
      </c>
      <c r="AW402" s="317" t="str">
        <f t="shared" si="495"/>
        <v/>
      </c>
      <c r="AX402" s="158" t="str">
        <f t="shared" si="496"/>
        <v/>
      </c>
      <c r="AY402" s="158" t="str">
        <f t="shared" si="486"/>
        <v/>
      </c>
      <c r="AZ402" s="309" t="str">
        <f t="shared" si="485"/>
        <v/>
      </c>
      <c r="BA402" s="318" t="str">
        <f t="shared" si="497"/>
        <v/>
      </c>
      <c r="BB402" s="473" t="str">
        <f t="shared" si="498"/>
        <v/>
      </c>
      <c r="BC402" s="80" t="str">
        <f t="shared" si="475"/>
        <v/>
      </c>
      <c r="BD402" s="56">
        <f t="shared" si="499"/>
        <v>1</v>
      </c>
      <c r="BF402" s="56" t="str">
        <f t="shared" si="500"/>
        <v/>
      </c>
      <c r="BG402" s="56" t="str">
        <f t="shared" si="501"/>
        <v/>
      </c>
      <c r="BH402" s="6" t="str">
        <f t="shared" si="502"/>
        <v/>
      </c>
      <c r="BK402" s="6" t="str">
        <f t="shared" si="503"/>
        <v/>
      </c>
      <c r="BL402" s="56">
        <f t="shared" ref="BL402:BL465" si="528">BO402</f>
        <v>999999</v>
      </c>
      <c r="BM402" s="183">
        <f t="shared" ref="BM402:BM465" si="529">BR402</f>
        <v>99999.000002009998</v>
      </c>
      <c r="BN402" s="61">
        <v>386</v>
      </c>
      <c r="BO402" s="6">
        <f t="shared" si="504"/>
        <v>999999</v>
      </c>
      <c r="BP402" s="6">
        <f t="shared" si="505"/>
        <v>999999</v>
      </c>
      <c r="BQ402" s="6" t="str">
        <f t="shared" ref="BQ402:BQ465" si="530">IF(BP402&gt;70000,"x",VLOOKUP(BP402,$BL$17:$BN$1517,3,FALSE))</f>
        <v>x</v>
      </c>
      <c r="BR402" s="206">
        <f t="shared" si="506"/>
        <v>99999.000002009998</v>
      </c>
      <c r="BS402" s="6">
        <f t="shared" si="507"/>
        <v>99999.000002009998</v>
      </c>
      <c r="BT402" s="6" t="str">
        <f t="shared" ref="BT402:BT465" si="531">IF(BS402&gt;70000,"x",VLOOKUP(BS402,$BM$17:$BN$1517,2,FALSE))</f>
        <v>x</v>
      </c>
      <c r="BU402" s="6" t="str">
        <f t="shared" si="508"/>
        <v/>
      </c>
      <c r="BW402" s="82">
        <f t="shared" ref="BW402:BW465" si="532">CI402</f>
        <v>9999999999</v>
      </c>
      <c r="BX402" s="80" t="str">
        <f t="shared" si="509"/>
        <v>x</v>
      </c>
      <c r="BY402" s="80" t="str">
        <f t="shared" si="510"/>
        <v/>
      </c>
      <c r="BZ402" s="56" t="str">
        <f t="shared" ref="BZ402:BZ465" si="533">LEFT(BY402,1)</f>
        <v/>
      </c>
      <c r="CA402" s="56" t="str">
        <f t="shared" ref="CA402:CA465" si="534">IF(BZ402=0,"-",MID(BY402,2,1))</f>
        <v/>
      </c>
      <c r="CB402" s="88">
        <f t="shared" ref="CB402:CB465" si="535">LEN(BY402)</f>
        <v>0</v>
      </c>
      <c r="CC402" s="56" t="str">
        <f t="shared" si="511"/>
        <v/>
      </c>
      <c r="CD402" s="56"/>
      <c r="CE402" s="56"/>
      <c r="CF402" s="56"/>
      <c r="CG402" s="56"/>
      <c r="CH402" s="169">
        <f t="shared" ref="CH402:CH465" si="536">IF(BX402="x",9999999999,VLOOKUP(BZ402,$CE$17:$CF$65,2,FALSE)+VLOOKUP(CA402,$CE$17:$CG$65,3,FALSE)+CB402*100000+CC402+ROW()/2501)</f>
        <v>9999999999</v>
      </c>
      <c r="CI402" s="170">
        <f t="shared" ref="CI402:CI465" si="537">IF(ISERROR(CH402),(24000000+ROW()/2501),CH402)</f>
        <v>9999999999</v>
      </c>
      <c r="CJ402" s="171">
        <f t="shared" ref="CJ402:CJ465" si="538">SMALL($CI$17:$CI$1517,BN402)</f>
        <v>9999999999</v>
      </c>
      <c r="CK402" s="172" t="str">
        <f t="shared" ref="CK402:CK465" si="539">VLOOKUP(CJ402,$BW$17:$BY$1517,3,FALSE)</f>
        <v/>
      </c>
      <c r="CL402" s="173" t="str">
        <f t="shared" si="512"/>
        <v>x</v>
      </c>
      <c r="CN402" s="6" t="str">
        <f t="shared" ref="CN402:CN465" si="540">VLOOKUP(CL402,$F$15:$BB$1999,49,FALSE)</f>
        <v/>
      </c>
      <c r="CO402" s="293" t="e">
        <f t="shared" ca="1" si="476"/>
        <v>#N/A</v>
      </c>
      <c r="CP402" s="6" t="e">
        <f t="shared" ref="CP402:CP465" ca="1" si="541">VLOOKUP(CO402,BN:CL,25,FALSE)</f>
        <v>#N/A</v>
      </c>
      <c r="CQ402" s="61">
        <v>386</v>
      </c>
      <c r="CR402" s="6">
        <f t="shared" si="513"/>
        <v>0</v>
      </c>
      <c r="CS402" s="6">
        <f t="shared" si="514"/>
        <v>0</v>
      </c>
      <c r="CT402" s="56" t="str">
        <f t="shared" si="515"/>
        <v/>
      </c>
      <c r="CU402" s="76">
        <f t="shared" si="516"/>
        <v>0</v>
      </c>
      <c r="CV402" s="76">
        <f t="shared" si="517"/>
        <v>0</v>
      </c>
      <c r="CX402" s="6" t="str">
        <f t="shared" si="518"/>
        <v/>
      </c>
      <c r="CY402" s="6" t="str">
        <f t="shared" si="519"/>
        <v/>
      </c>
      <c r="CZ402" s="6" t="str">
        <f t="shared" si="520"/>
        <v/>
      </c>
      <c r="DG402" s="56" t="str">
        <f t="shared" si="521"/>
        <v/>
      </c>
      <c r="DH402" s="6">
        <f t="shared" si="522"/>
        <v>0</v>
      </c>
      <c r="DK402" s="6">
        <f t="shared" si="483"/>
        <v>0</v>
      </c>
      <c r="DL402" s="6" t="e">
        <f t="shared" si="484"/>
        <v>#N/A</v>
      </c>
      <c r="DN402" s="6" t="e">
        <f t="shared" si="482"/>
        <v>#N/A</v>
      </c>
      <c r="DP402" s="6" t="str">
        <f t="shared" si="523"/>
        <v/>
      </c>
      <c r="DQ402" s="293">
        <f t="shared" ca="1" si="478"/>
        <v>396</v>
      </c>
      <c r="DR402" s="6" t="str">
        <f t="shared" ref="DR402:DR465" ca="1" si="542">VLOOKUP(DQ402,BN:BT,7,FALSE)</f>
        <v>x</v>
      </c>
      <c r="DU402" s="293" t="e">
        <f t="shared" ref="DU402:DU465" ca="1" si="543">MATCH($DU$12,OFFSET(OFFSET($P$17,DU401,0),,,$DU$13-DU401),0)+DU401</f>
        <v>#N/A</v>
      </c>
      <c r="DV402" s="5"/>
      <c r="DW402" s="293" t="e">
        <f t="shared" ca="1" si="479"/>
        <v>#N/A</v>
      </c>
      <c r="DZ402" s="293" t="e">
        <f t="shared" ref="DZ402:DZ465" ca="1" si="544">MATCH($DZ$14,OFFSET(OFFSET($H$17,DZ401,0),,,$DU$13-DZ401),0)+DZ401</f>
        <v>#N/A</v>
      </c>
      <c r="EA402" s="293" t="e">
        <f t="shared" ref="EA402:EA465" ca="1" si="545">MATCH($EA$13,OFFSET(OFFSET($H$17,EA401,0),,,$DU$13-EA401),0)+EA401</f>
        <v>#N/A</v>
      </c>
      <c r="EB402" s="293" t="e">
        <f t="shared" ref="EB402:EB465" ca="1" si="546">MATCH($EB$13,OFFSET(OFFSET($BB$17,EB401,0),,,$DU$13-EB401),0)+EB401</f>
        <v>#N/A</v>
      </c>
      <c r="EE402" s="6" t="str">
        <f t="shared" ref="EE402:EE465" si="547">VLOOKUP(BQ402,$F$17:$BC$1999,50,FALSE)</f>
        <v/>
      </c>
      <c r="EF402" s="293" t="e">
        <f t="shared" ref="EF402:EF465" ca="1" si="548">MATCH($EE$13,OFFSET(OFFSET($EE$17,EF401,0),,,$DU$13-EF401),0)+EF401</f>
        <v>#N/A</v>
      </c>
      <c r="EG402" s="6" t="e">
        <f t="shared" ca="1" si="524"/>
        <v>#N/A</v>
      </c>
    </row>
    <row r="403" spans="3:137" x14ac:dyDescent="0.2">
      <c r="C403" s="75"/>
      <c r="D403" s="184" t="str">
        <f t="shared" si="488"/>
        <v/>
      </c>
      <c r="E403" s="649" t="str">
        <f t="shared" si="480"/>
        <v/>
      </c>
      <c r="F403" s="607" t="str">
        <f t="shared" si="487"/>
        <v>x</v>
      </c>
      <c r="G403" s="650"/>
      <c r="H403" s="651"/>
      <c r="I403" s="651"/>
      <c r="J403" s="651"/>
      <c r="K403" s="652"/>
      <c r="L403" s="889"/>
      <c r="M403" s="889"/>
      <c r="N403" s="653"/>
      <c r="O403" s="651"/>
      <c r="P403" s="651"/>
      <c r="Q403" s="654"/>
      <c r="R403" s="655"/>
      <c r="S403" s="607" t="str">
        <f t="shared" si="489"/>
        <v/>
      </c>
      <c r="T403" s="656" t="str">
        <f t="shared" si="490"/>
        <v/>
      </c>
      <c r="U403" s="656" t="str">
        <f t="shared" si="525"/>
        <v/>
      </c>
      <c r="V403" s="656" t="str">
        <f t="shared" si="491"/>
        <v/>
      </c>
      <c r="W403" s="719"/>
      <c r="X403" s="660"/>
      <c r="Y403" s="656" t="str">
        <f t="shared" si="481"/>
        <v/>
      </c>
      <c r="Z403" s="659"/>
      <c r="AA403" s="654"/>
      <c r="AB403" s="656" t="str">
        <f t="shared" si="492"/>
        <v/>
      </c>
      <c r="AC403" s="661" t="str">
        <f t="shared" si="526"/>
        <v/>
      </c>
      <c r="AE403" s="658" t="str">
        <f t="shared" si="493"/>
        <v/>
      </c>
      <c r="AF403" s="659"/>
      <c r="AT403" s="805" t="str">
        <f t="shared" si="477"/>
        <v/>
      </c>
      <c r="AU403" t="str">
        <f t="shared" si="527"/>
        <v/>
      </c>
      <c r="AV403" s="6" t="str">
        <f t="shared" si="494"/>
        <v/>
      </c>
      <c r="AW403" s="317" t="str">
        <f t="shared" si="495"/>
        <v/>
      </c>
      <c r="AX403" s="158" t="str">
        <f t="shared" si="496"/>
        <v/>
      </c>
      <c r="AY403" s="158" t="str">
        <f t="shared" si="486"/>
        <v/>
      </c>
      <c r="AZ403" s="309" t="str">
        <f t="shared" si="485"/>
        <v/>
      </c>
      <c r="BA403" s="318" t="str">
        <f t="shared" si="497"/>
        <v/>
      </c>
      <c r="BB403" s="473" t="str">
        <f t="shared" si="498"/>
        <v/>
      </c>
      <c r="BC403" s="80" t="str">
        <f t="shared" si="475"/>
        <v/>
      </c>
      <c r="BD403" s="56">
        <f t="shared" si="499"/>
        <v>1</v>
      </c>
      <c r="BF403" s="56" t="str">
        <f t="shared" si="500"/>
        <v/>
      </c>
      <c r="BG403" s="56" t="str">
        <f t="shared" si="501"/>
        <v/>
      </c>
      <c r="BH403" s="6" t="str">
        <f t="shared" si="502"/>
        <v/>
      </c>
      <c r="BK403" s="6" t="str">
        <f t="shared" si="503"/>
        <v/>
      </c>
      <c r="BL403" s="56">
        <f t="shared" si="528"/>
        <v>999999</v>
      </c>
      <c r="BM403" s="183">
        <f t="shared" si="529"/>
        <v>99999.000002015004</v>
      </c>
      <c r="BN403" s="61">
        <v>387</v>
      </c>
      <c r="BO403" s="6">
        <f t="shared" si="504"/>
        <v>999999</v>
      </c>
      <c r="BP403" s="6">
        <f t="shared" si="505"/>
        <v>999999</v>
      </c>
      <c r="BQ403" s="6" t="str">
        <f t="shared" si="530"/>
        <v>x</v>
      </c>
      <c r="BR403" s="206">
        <f t="shared" si="506"/>
        <v>99999.000002015004</v>
      </c>
      <c r="BS403" s="6">
        <f t="shared" si="507"/>
        <v>99999.000002015004</v>
      </c>
      <c r="BT403" s="6" t="str">
        <f t="shared" si="531"/>
        <v>x</v>
      </c>
      <c r="BU403" s="6" t="str">
        <f t="shared" si="508"/>
        <v/>
      </c>
      <c r="BW403" s="82">
        <f t="shared" si="532"/>
        <v>9999999999</v>
      </c>
      <c r="BX403" s="80" t="str">
        <f t="shared" si="509"/>
        <v>x</v>
      </c>
      <c r="BY403" s="80" t="str">
        <f t="shared" si="510"/>
        <v/>
      </c>
      <c r="BZ403" s="56" t="str">
        <f t="shared" si="533"/>
        <v/>
      </c>
      <c r="CA403" s="56" t="str">
        <f t="shared" si="534"/>
        <v/>
      </c>
      <c r="CB403" s="88">
        <f t="shared" si="535"/>
        <v>0</v>
      </c>
      <c r="CC403" s="56" t="str">
        <f t="shared" si="511"/>
        <v/>
      </c>
      <c r="CD403" s="56"/>
      <c r="CE403" s="56"/>
      <c r="CF403" s="56"/>
      <c r="CG403" s="56"/>
      <c r="CH403" s="169">
        <f t="shared" si="536"/>
        <v>9999999999</v>
      </c>
      <c r="CI403" s="170">
        <f t="shared" si="537"/>
        <v>9999999999</v>
      </c>
      <c r="CJ403" s="171">
        <f t="shared" si="538"/>
        <v>9999999999</v>
      </c>
      <c r="CK403" s="172" t="str">
        <f t="shared" si="539"/>
        <v/>
      </c>
      <c r="CL403" s="173" t="str">
        <f t="shared" si="512"/>
        <v>x</v>
      </c>
      <c r="CN403" s="6" t="str">
        <f t="shared" si="540"/>
        <v/>
      </c>
      <c r="CO403" s="293" t="e">
        <f t="shared" ca="1" si="476"/>
        <v>#N/A</v>
      </c>
      <c r="CP403" s="6" t="e">
        <f t="shared" ca="1" si="541"/>
        <v>#N/A</v>
      </c>
      <c r="CQ403" s="61">
        <v>387</v>
      </c>
      <c r="CR403" s="6">
        <f t="shared" si="513"/>
        <v>0</v>
      </c>
      <c r="CS403" s="6">
        <f t="shared" si="514"/>
        <v>0</v>
      </c>
      <c r="CT403" s="56" t="str">
        <f t="shared" si="515"/>
        <v/>
      </c>
      <c r="CU403" s="76">
        <f t="shared" si="516"/>
        <v>0</v>
      </c>
      <c r="CV403" s="76">
        <f t="shared" si="517"/>
        <v>0</v>
      </c>
      <c r="CX403" s="6" t="str">
        <f t="shared" si="518"/>
        <v/>
      </c>
      <c r="CY403" s="6" t="str">
        <f t="shared" si="519"/>
        <v/>
      </c>
      <c r="CZ403" s="6" t="str">
        <f t="shared" si="520"/>
        <v/>
      </c>
      <c r="DG403" s="56" t="str">
        <f t="shared" si="521"/>
        <v/>
      </c>
      <c r="DH403" s="6">
        <f t="shared" si="522"/>
        <v>0</v>
      </c>
      <c r="DK403" s="6">
        <f t="shared" si="483"/>
        <v>0</v>
      </c>
      <c r="DL403" s="6" t="e">
        <f t="shared" si="484"/>
        <v>#N/A</v>
      </c>
      <c r="DN403" s="6" t="e">
        <f t="shared" si="482"/>
        <v>#N/A</v>
      </c>
      <c r="DP403" s="6" t="str">
        <f t="shared" si="523"/>
        <v/>
      </c>
      <c r="DQ403" s="293">
        <f t="shared" ca="1" si="478"/>
        <v>397</v>
      </c>
      <c r="DR403" s="6" t="str">
        <f t="shared" ca="1" si="542"/>
        <v>x</v>
      </c>
      <c r="DU403" s="293" t="e">
        <f t="shared" ca="1" si="543"/>
        <v>#N/A</v>
      </c>
      <c r="DV403" s="5"/>
      <c r="DW403" s="293" t="e">
        <f t="shared" ca="1" si="479"/>
        <v>#N/A</v>
      </c>
      <c r="DZ403" s="293" t="e">
        <f t="shared" ca="1" si="544"/>
        <v>#N/A</v>
      </c>
      <c r="EA403" s="293" t="e">
        <f t="shared" ca="1" si="545"/>
        <v>#N/A</v>
      </c>
      <c r="EB403" s="293" t="e">
        <f t="shared" ca="1" si="546"/>
        <v>#N/A</v>
      </c>
      <c r="EE403" s="6" t="str">
        <f t="shared" si="547"/>
        <v/>
      </c>
      <c r="EF403" s="293" t="e">
        <f t="shared" ca="1" si="548"/>
        <v>#N/A</v>
      </c>
      <c r="EG403" s="6" t="e">
        <f t="shared" ca="1" si="524"/>
        <v>#N/A</v>
      </c>
    </row>
    <row r="404" spans="3:137" x14ac:dyDescent="0.2">
      <c r="C404" s="75"/>
      <c r="D404" s="184" t="str">
        <f t="shared" si="488"/>
        <v/>
      </c>
      <c r="E404" s="649" t="str">
        <f t="shared" si="480"/>
        <v/>
      </c>
      <c r="F404" s="607" t="str">
        <f t="shared" si="487"/>
        <v>x</v>
      </c>
      <c r="G404" s="650"/>
      <c r="H404" s="651"/>
      <c r="I404" s="651"/>
      <c r="J404" s="651"/>
      <c r="K404" s="652"/>
      <c r="L404" s="889"/>
      <c r="M404" s="889"/>
      <c r="N404" s="653"/>
      <c r="O404" s="651"/>
      <c r="P404" s="651"/>
      <c r="Q404" s="654"/>
      <c r="R404" s="655"/>
      <c r="S404" s="607" t="str">
        <f t="shared" si="489"/>
        <v/>
      </c>
      <c r="T404" s="656" t="str">
        <f t="shared" si="490"/>
        <v/>
      </c>
      <c r="U404" s="656" t="str">
        <f t="shared" si="525"/>
        <v/>
      </c>
      <c r="V404" s="656" t="str">
        <f t="shared" si="491"/>
        <v/>
      </c>
      <c r="W404" s="719"/>
      <c r="X404" s="660"/>
      <c r="Y404" s="656" t="str">
        <f t="shared" si="481"/>
        <v/>
      </c>
      <c r="Z404" s="659"/>
      <c r="AA404" s="654"/>
      <c r="AB404" s="656" t="str">
        <f t="shared" si="492"/>
        <v/>
      </c>
      <c r="AC404" s="661" t="str">
        <f t="shared" si="526"/>
        <v/>
      </c>
      <c r="AE404" s="658" t="str">
        <f t="shared" si="493"/>
        <v/>
      </c>
      <c r="AF404" s="659"/>
      <c r="AT404" s="805" t="str">
        <f t="shared" si="477"/>
        <v/>
      </c>
      <c r="AU404" t="str">
        <f t="shared" si="527"/>
        <v/>
      </c>
      <c r="AV404" s="6" t="str">
        <f t="shared" si="494"/>
        <v/>
      </c>
      <c r="AW404" s="317" t="str">
        <f t="shared" si="495"/>
        <v/>
      </c>
      <c r="AX404" s="158" t="str">
        <f t="shared" si="496"/>
        <v/>
      </c>
      <c r="AY404" s="158" t="str">
        <f t="shared" si="486"/>
        <v/>
      </c>
      <c r="AZ404" s="309" t="str">
        <f t="shared" si="485"/>
        <v/>
      </c>
      <c r="BA404" s="318" t="str">
        <f t="shared" si="497"/>
        <v/>
      </c>
      <c r="BB404" s="473" t="str">
        <f t="shared" si="498"/>
        <v/>
      </c>
      <c r="BC404" s="80" t="str">
        <f t="shared" ref="BC404:BC467" si="549">IF(OR(H404="",H404="Oba",G404="",P404="",X404="",BD404=0),"",IF(OR(X404="3a",X404="3b",X404="4a",X404="4b"),"div",IF(H404="Ver","bet",IF(AND(OR(H404="Liq",H404="Mem"),AA404="bet"),"bet","vord"))))</f>
        <v/>
      </c>
      <c r="BD404" s="56">
        <f t="shared" si="499"/>
        <v>1</v>
      </c>
      <c r="BF404" s="56" t="str">
        <f t="shared" si="500"/>
        <v/>
      </c>
      <c r="BG404" s="56" t="str">
        <f t="shared" si="501"/>
        <v/>
      </c>
      <c r="BH404" s="6" t="str">
        <f t="shared" si="502"/>
        <v/>
      </c>
      <c r="BK404" s="6" t="str">
        <f t="shared" si="503"/>
        <v/>
      </c>
      <c r="BL404" s="56">
        <f t="shared" si="528"/>
        <v>999999</v>
      </c>
      <c r="BM404" s="183">
        <f t="shared" si="529"/>
        <v>99999.000002019995</v>
      </c>
      <c r="BN404" s="61">
        <v>388</v>
      </c>
      <c r="BO404" s="6">
        <f t="shared" si="504"/>
        <v>999999</v>
      </c>
      <c r="BP404" s="6">
        <f t="shared" si="505"/>
        <v>999999</v>
      </c>
      <c r="BQ404" s="6" t="str">
        <f t="shared" si="530"/>
        <v>x</v>
      </c>
      <c r="BR404" s="206">
        <f t="shared" si="506"/>
        <v>99999.000002019995</v>
      </c>
      <c r="BS404" s="6">
        <f t="shared" si="507"/>
        <v>99999.000002019995</v>
      </c>
      <c r="BT404" s="6" t="str">
        <f t="shared" si="531"/>
        <v>x</v>
      </c>
      <c r="BU404" s="6" t="str">
        <f t="shared" si="508"/>
        <v/>
      </c>
      <c r="BW404" s="82">
        <f t="shared" si="532"/>
        <v>9999999999</v>
      </c>
      <c r="BX404" s="80" t="str">
        <f t="shared" si="509"/>
        <v>x</v>
      </c>
      <c r="BY404" s="80" t="str">
        <f t="shared" si="510"/>
        <v/>
      </c>
      <c r="BZ404" s="56" t="str">
        <f t="shared" si="533"/>
        <v/>
      </c>
      <c r="CA404" s="56" t="str">
        <f t="shared" si="534"/>
        <v/>
      </c>
      <c r="CB404" s="88">
        <f t="shared" si="535"/>
        <v>0</v>
      </c>
      <c r="CC404" s="56" t="str">
        <f t="shared" si="511"/>
        <v/>
      </c>
      <c r="CD404" s="56"/>
      <c r="CE404" s="56"/>
      <c r="CF404" s="56"/>
      <c r="CG404" s="56"/>
      <c r="CH404" s="169">
        <f t="shared" si="536"/>
        <v>9999999999</v>
      </c>
      <c r="CI404" s="170">
        <f t="shared" si="537"/>
        <v>9999999999</v>
      </c>
      <c r="CJ404" s="171">
        <f t="shared" si="538"/>
        <v>9999999999</v>
      </c>
      <c r="CK404" s="172" t="str">
        <f t="shared" si="539"/>
        <v/>
      </c>
      <c r="CL404" s="173" t="str">
        <f t="shared" si="512"/>
        <v>x</v>
      </c>
      <c r="CN404" s="6" t="str">
        <f t="shared" si="540"/>
        <v/>
      </c>
      <c r="CO404" s="293" t="e">
        <f t="shared" ref="CO404:CO467" ca="1" si="550">MATCH($CO$13,OFFSET(OFFSET($CN$17,CO403,0),,,$DU$13-CO403),0)+CO403</f>
        <v>#N/A</v>
      </c>
      <c r="CP404" s="6" t="e">
        <f t="shared" ca="1" si="541"/>
        <v>#N/A</v>
      </c>
      <c r="CQ404" s="61">
        <v>388</v>
      </c>
      <c r="CR404" s="6">
        <f t="shared" si="513"/>
        <v>0</v>
      </c>
      <c r="CS404" s="6">
        <f t="shared" si="514"/>
        <v>0</v>
      </c>
      <c r="CT404" s="56" t="str">
        <f t="shared" si="515"/>
        <v/>
      </c>
      <c r="CU404" s="76">
        <f t="shared" si="516"/>
        <v>0</v>
      </c>
      <c r="CV404" s="76">
        <f t="shared" si="517"/>
        <v>0</v>
      </c>
      <c r="CX404" s="6" t="str">
        <f t="shared" si="518"/>
        <v/>
      </c>
      <c r="CY404" s="6" t="str">
        <f t="shared" si="519"/>
        <v/>
      </c>
      <c r="CZ404" s="6" t="str">
        <f t="shared" si="520"/>
        <v/>
      </c>
      <c r="DG404" s="56" t="str">
        <f t="shared" si="521"/>
        <v/>
      </c>
      <c r="DH404" s="6">
        <f t="shared" si="522"/>
        <v>0</v>
      </c>
      <c r="DK404" s="6">
        <f t="shared" si="483"/>
        <v>0</v>
      </c>
      <c r="DL404" s="6" t="e">
        <f t="shared" si="484"/>
        <v>#N/A</v>
      </c>
      <c r="DN404" s="6" t="e">
        <f t="shared" si="482"/>
        <v>#N/A</v>
      </c>
      <c r="DP404" s="6" t="str">
        <f t="shared" si="523"/>
        <v/>
      </c>
      <c r="DQ404" s="293">
        <f t="shared" ca="1" si="478"/>
        <v>398</v>
      </c>
      <c r="DR404" s="6" t="str">
        <f t="shared" ca="1" si="542"/>
        <v>x</v>
      </c>
      <c r="DU404" s="293" t="e">
        <f t="shared" ca="1" si="543"/>
        <v>#N/A</v>
      </c>
      <c r="DV404" s="5"/>
      <c r="DW404" s="293" t="e">
        <f t="shared" ca="1" si="479"/>
        <v>#N/A</v>
      </c>
      <c r="DZ404" s="293" t="e">
        <f t="shared" ca="1" si="544"/>
        <v>#N/A</v>
      </c>
      <c r="EA404" s="293" t="e">
        <f t="shared" ca="1" si="545"/>
        <v>#N/A</v>
      </c>
      <c r="EB404" s="293" t="e">
        <f t="shared" ca="1" si="546"/>
        <v>#N/A</v>
      </c>
      <c r="EE404" s="6" t="str">
        <f t="shared" si="547"/>
        <v/>
      </c>
      <c r="EF404" s="293" t="e">
        <f t="shared" ca="1" si="548"/>
        <v>#N/A</v>
      </c>
      <c r="EG404" s="6" t="e">
        <f t="shared" ca="1" si="524"/>
        <v>#N/A</v>
      </c>
    </row>
    <row r="405" spans="3:137" x14ac:dyDescent="0.2">
      <c r="C405" s="75"/>
      <c r="D405" s="184" t="str">
        <f t="shared" si="488"/>
        <v/>
      </c>
      <c r="E405" s="649" t="str">
        <f t="shared" si="480"/>
        <v/>
      </c>
      <c r="F405" s="607" t="str">
        <f t="shared" si="487"/>
        <v>x</v>
      </c>
      <c r="G405" s="650"/>
      <c r="H405" s="651"/>
      <c r="I405" s="651"/>
      <c r="J405" s="651"/>
      <c r="K405" s="652"/>
      <c r="L405" s="889"/>
      <c r="M405" s="889"/>
      <c r="N405" s="653"/>
      <c r="O405" s="651"/>
      <c r="P405" s="651"/>
      <c r="Q405" s="654"/>
      <c r="R405" s="655"/>
      <c r="S405" s="607" t="str">
        <f t="shared" si="489"/>
        <v/>
      </c>
      <c r="T405" s="656" t="str">
        <f t="shared" si="490"/>
        <v/>
      </c>
      <c r="U405" s="656" t="str">
        <f t="shared" si="525"/>
        <v/>
      </c>
      <c r="V405" s="656" t="str">
        <f t="shared" si="491"/>
        <v/>
      </c>
      <c r="W405" s="719"/>
      <c r="X405" s="660"/>
      <c r="Y405" s="656" t="str">
        <f t="shared" si="481"/>
        <v/>
      </c>
      <c r="Z405" s="659"/>
      <c r="AA405" s="654"/>
      <c r="AB405" s="656" t="str">
        <f t="shared" si="492"/>
        <v/>
      </c>
      <c r="AC405" s="661" t="str">
        <f t="shared" si="526"/>
        <v/>
      </c>
      <c r="AE405" s="658" t="str">
        <f t="shared" si="493"/>
        <v/>
      </c>
      <c r="AF405" s="659"/>
      <c r="AT405" s="805" t="str">
        <f t="shared" ref="AT405:AT468" si="551">IF(BB405="","",ROUND(SUMIF(CY:CY,CY405,CS:CS),3))</f>
        <v/>
      </c>
      <c r="AU405" t="str">
        <f t="shared" si="527"/>
        <v/>
      </c>
      <c r="AV405" s="6" t="str">
        <f t="shared" si="494"/>
        <v/>
      </c>
      <c r="AW405" s="317" t="str">
        <f t="shared" si="495"/>
        <v/>
      </c>
      <c r="AX405" s="158" t="str">
        <f t="shared" si="496"/>
        <v/>
      </c>
      <c r="AY405" s="158" t="str">
        <f t="shared" si="486"/>
        <v/>
      </c>
      <c r="AZ405" s="309" t="str">
        <f t="shared" si="485"/>
        <v/>
      </c>
      <c r="BA405" s="318" t="str">
        <f t="shared" si="497"/>
        <v/>
      </c>
      <c r="BB405" s="473" t="str">
        <f t="shared" si="498"/>
        <v/>
      </c>
      <c r="BC405" s="80" t="str">
        <f t="shared" si="549"/>
        <v/>
      </c>
      <c r="BD405" s="56">
        <f t="shared" si="499"/>
        <v>1</v>
      </c>
      <c r="BF405" s="56" t="str">
        <f t="shared" si="500"/>
        <v/>
      </c>
      <c r="BG405" s="56" t="str">
        <f t="shared" si="501"/>
        <v/>
      </c>
      <c r="BH405" s="6" t="str">
        <f t="shared" si="502"/>
        <v/>
      </c>
      <c r="BK405" s="6" t="str">
        <f t="shared" si="503"/>
        <v/>
      </c>
      <c r="BL405" s="56">
        <f t="shared" si="528"/>
        <v>999999</v>
      </c>
      <c r="BM405" s="183">
        <f t="shared" si="529"/>
        <v>99999.000002025001</v>
      </c>
      <c r="BN405" s="61">
        <v>389</v>
      </c>
      <c r="BO405" s="6">
        <f t="shared" si="504"/>
        <v>999999</v>
      </c>
      <c r="BP405" s="6">
        <f t="shared" si="505"/>
        <v>999999</v>
      </c>
      <c r="BQ405" s="6" t="str">
        <f t="shared" si="530"/>
        <v>x</v>
      </c>
      <c r="BR405" s="206">
        <f t="shared" si="506"/>
        <v>99999.000002025001</v>
      </c>
      <c r="BS405" s="6">
        <f t="shared" si="507"/>
        <v>99999.000002025001</v>
      </c>
      <c r="BT405" s="6" t="str">
        <f t="shared" si="531"/>
        <v>x</v>
      </c>
      <c r="BU405" s="6" t="str">
        <f t="shared" si="508"/>
        <v/>
      </c>
      <c r="BW405" s="82">
        <f t="shared" si="532"/>
        <v>9999999999</v>
      </c>
      <c r="BX405" s="80" t="str">
        <f t="shared" si="509"/>
        <v>x</v>
      </c>
      <c r="BY405" s="80" t="str">
        <f t="shared" si="510"/>
        <v/>
      </c>
      <c r="BZ405" s="56" t="str">
        <f t="shared" si="533"/>
        <v/>
      </c>
      <c r="CA405" s="56" t="str">
        <f t="shared" si="534"/>
        <v/>
      </c>
      <c r="CB405" s="88">
        <f t="shared" si="535"/>
        <v>0</v>
      </c>
      <c r="CC405" s="56" t="str">
        <f t="shared" si="511"/>
        <v/>
      </c>
      <c r="CD405" s="56"/>
      <c r="CE405" s="56"/>
      <c r="CF405" s="56"/>
      <c r="CG405" s="56"/>
      <c r="CH405" s="169">
        <f t="shared" si="536"/>
        <v>9999999999</v>
      </c>
      <c r="CI405" s="170">
        <f t="shared" si="537"/>
        <v>9999999999</v>
      </c>
      <c r="CJ405" s="171">
        <f t="shared" si="538"/>
        <v>9999999999</v>
      </c>
      <c r="CK405" s="172" t="str">
        <f t="shared" si="539"/>
        <v/>
      </c>
      <c r="CL405" s="173" t="str">
        <f t="shared" si="512"/>
        <v>x</v>
      </c>
      <c r="CN405" s="6" t="str">
        <f t="shared" si="540"/>
        <v/>
      </c>
      <c r="CO405" s="293" t="e">
        <f t="shared" ca="1" si="550"/>
        <v>#N/A</v>
      </c>
      <c r="CP405" s="6" t="e">
        <f t="shared" ca="1" si="541"/>
        <v>#N/A</v>
      </c>
      <c r="CQ405" s="61">
        <v>389</v>
      </c>
      <c r="CR405" s="6">
        <f t="shared" si="513"/>
        <v>0</v>
      </c>
      <c r="CS405" s="6">
        <f t="shared" si="514"/>
        <v>0</v>
      </c>
      <c r="CT405" s="56" t="str">
        <f t="shared" si="515"/>
        <v/>
      </c>
      <c r="CU405" s="76">
        <f t="shared" si="516"/>
        <v>0</v>
      </c>
      <c r="CV405" s="76">
        <f t="shared" si="517"/>
        <v>0</v>
      </c>
      <c r="CX405" s="6" t="str">
        <f t="shared" si="518"/>
        <v/>
      </c>
      <c r="CY405" s="6" t="str">
        <f t="shared" si="519"/>
        <v/>
      </c>
      <c r="CZ405" s="6" t="str">
        <f t="shared" si="520"/>
        <v/>
      </c>
      <c r="DG405" s="56" t="str">
        <f t="shared" si="521"/>
        <v/>
      </c>
      <c r="DH405" s="6">
        <f t="shared" si="522"/>
        <v>0</v>
      </c>
      <c r="DK405" s="6">
        <f t="shared" si="483"/>
        <v>0</v>
      </c>
      <c r="DL405" s="6" t="e">
        <f t="shared" si="484"/>
        <v>#N/A</v>
      </c>
      <c r="DN405" s="6" t="e">
        <f t="shared" si="482"/>
        <v>#N/A</v>
      </c>
      <c r="DP405" s="6" t="str">
        <f t="shared" si="523"/>
        <v/>
      </c>
      <c r="DQ405" s="293">
        <f t="shared" ref="DQ405:DQ468" ca="1" si="552">MATCH($DP$12,OFFSET(OFFSET($DP$17,DQ404,0),,,$DU$13-DQ404),0)+DQ404</f>
        <v>399</v>
      </c>
      <c r="DR405" s="6" t="str">
        <f t="shared" ca="1" si="542"/>
        <v>x</v>
      </c>
      <c r="DU405" s="293" t="e">
        <f t="shared" ca="1" si="543"/>
        <v>#N/A</v>
      </c>
      <c r="DV405" s="5"/>
      <c r="DW405" s="293" t="e">
        <f t="shared" ca="1" si="479"/>
        <v>#N/A</v>
      </c>
      <c r="DZ405" s="293" t="e">
        <f t="shared" ca="1" si="544"/>
        <v>#N/A</v>
      </c>
      <c r="EA405" s="293" t="e">
        <f t="shared" ca="1" si="545"/>
        <v>#N/A</v>
      </c>
      <c r="EB405" s="293" t="e">
        <f t="shared" ca="1" si="546"/>
        <v>#N/A</v>
      </c>
      <c r="EE405" s="6" t="str">
        <f t="shared" si="547"/>
        <v/>
      </c>
      <c r="EF405" s="293" t="e">
        <f t="shared" ca="1" si="548"/>
        <v>#N/A</v>
      </c>
      <c r="EG405" s="6" t="e">
        <f t="shared" ca="1" si="524"/>
        <v>#N/A</v>
      </c>
    </row>
    <row r="406" spans="3:137" x14ac:dyDescent="0.2">
      <c r="C406" s="75"/>
      <c r="D406" s="184" t="str">
        <f t="shared" si="488"/>
        <v/>
      </c>
      <c r="E406" s="649" t="str">
        <f t="shared" si="480"/>
        <v/>
      </c>
      <c r="F406" s="607" t="str">
        <f t="shared" si="487"/>
        <v>x</v>
      </c>
      <c r="G406" s="650"/>
      <c r="H406" s="651"/>
      <c r="I406" s="651"/>
      <c r="J406" s="651"/>
      <c r="K406" s="652"/>
      <c r="L406" s="889"/>
      <c r="M406" s="889"/>
      <c r="N406" s="653"/>
      <c r="O406" s="651"/>
      <c r="P406" s="651"/>
      <c r="Q406" s="654"/>
      <c r="R406" s="655"/>
      <c r="S406" s="607" t="str">
        <f t="shared" si="489"/>
        <v/>
      </c>
      <c r="T406" s="656" t="str">
        <f t="shared" si="490"/>
        <v/>
      </c>
      <c r="U406" s="656" t="str">
        <f t="shared" si="525"/>
        <v/>
      </c>
      <c r="V406" s="656" t="str">
        <f t="shared" si="491"/>
        <v/>
      </c>
      <c r="W406" s="719"/>
      <c r="X406" s="660"/>
      <c r="Y406" s="656" t="str">
        <f t="shared" si="481"/>
        <v/>
      </c>
      <c r="Z406" s="659"/>
      <c r="AA406" s="654"/>
      <c r="AB406" s="656" t="str">
        <f t="shared" si="492"/>
        <v/>
      </c>
      <c r="AC406" s="661" t="str">
        <f t="shared" si="526"/>
        <v/>
      </c>
      <c r="AE406" s="658" t="str">
        <f t="shared" si="493"/>
        <v/>
      </c>
      <c r="AF406" s="659"/>
      <c r="AT406" s="805" t="str">
        <f t="shared" si="551"/>
        <v/>
      </c>
      <c r="AU406" t="str">
        <f t="shared" si="527"/>
        <v/>
      </c>
      <c r="AV406" s="6" t="str">
        <f t="shared" si="494"/>
        <v/>
      </c>
      <c r="AW406" s="317" t="str">
        <f t="shared" si="495"/>
        <v/>
      </c>
      <c r="AX406" s="158" t="str">
        <f t="shared" si="496"/>
        <v/>
      </c>
      <c r="AY406" s="158" t="str">
        <f t="shared" si="486"/>
        <v/>
      </c>
      <c r="AZ406" s="309" t="str">
        <f t="shared" si="485"/>
        <v/>
      </c>
      <c r="BA406" s="318" t="str">
        <f t="shared" si="497"/>
        <v/>
      </c>
      <c r="BB406" s="473" t="str">
        <f t="shared" si="498"/>
        <v/>
      </c>
      <c r="BC406" s="80" t="str">
        <f t="shared" si="549"/>
        <v/>
      </c>
      <c r="BD406" s="56">
        <f t="shared" si="499"/>
        <v>1</v>
      </c>
      <c r="BF406" s="56" t="str">
        <f t="shared" si="500"/>
        <v/>
      </c>
      <c r="BG406" s="56" t="str">
        <f t="shared" si="501"/>
        <v/>
      </c>
      <c r="BH406" s="6" t="str">
        <f t="shared" si="502"/>
        <v/>
      </c>
      <c r="BK406" s="6" t="str">
        <f t="shared" si="503"/>
        <v/>
      </c>
      <c r="BL406" s="56">
        <f t="shared" si="528"/>
        <v>999999</v>
      </c>
      <c r="BM406" s="183">
        <f t="shared" si="529"/>
        <v>99999.000002030007</v>
      </c>
      <c r="BN406" s="61">
        <v>390</v>
      </c>
      <c r="BO406" s="6">
        <f t="shared" si="504"/>
        <v>999999</v>
      </c>
      <c r="BP406" s="6">
        <f t="shared" si="505"/>
        <v>999999</v>
      </c>
      <c r="BQ406" s="6" t="str">
        <f t="shared" si="530"/>
        <v>x</v>
      </c>
      <c r="BR406" s="206">
        <f t="shared" si="506"/>
        <v>99999.000002030007</v>
      </c>
      <c r="BS406" s="6">
        <f t="shared" si="507"/>
        <v>99999.000002030007</v>
      </c>
      <c r="BT406" s="6" t="str">
        <f t="shared" si="531"/>
        <v>x</v>
      </c>
      <c r="BU406" s="6" t="str">
        <f t="shared" si="508"/>
        <v/>
      </c>
      <c r="BW406" s="82">
        <f t="shared" si="532"/>
        <v>9999999999</v>
      </c>
      <c r="BX406" s="80" t="str">
        <f t="shared" si="509"/>
        <v>x</v>
      </c>
      <c r="BY406" s="80" t="str">
        <f t="shared" si="510"/>
        <v/>
      </c>
      <c r="BZ406" s="56" t="str">
        <f t="shared" si="533"/>
        <v/>
      </c>
      <c r="CA406" s="56" t="str">
        <f t="shared" si="534"/>
        <v/>
      </c>
      <c r="CB406" s="88">
        <f t="shared" si="535"/>
        <v>0</v>
      </c>
      <c r="CC406" s="56" t="str">
        <f t="shared" si="511"/>
        <v/>
      </c>
      <c r="CD406" s="56"/>
      <c r="CE406" s="56"/>
      <c r="CF406" s="56"/>
      <c r="CG406" s="56"/>
      <c r="CH406" s="169">
        <f t="shared" si="536"/>
        <v>9999999999</v>
      </c>
      <c r="CI406" s="170">
        <f t="shared" si="537"/>
        <v>9999999999</v>
      </c>
      <c r="CJ406" s="171">
        <f t="shared" si="538"/>
        <v>9999999999</v>
      </c>
      <c r="CK406" s="172" t="str">
        <f t="shared" si="539"/>
        <v/>
      </c>
      <c r="CL406" s="173" t="str">
        <f t="shared" si="512"/>
        <v>x</v>
      </c>
      <c r="CN406" s="6" t="str">
        <f t="shared" si="540"/>
        <v/>
      </c>
      <c r="CO406" s="293" t="e">
        <f t="shared" ca="1" si="550"/>
        <v>#N/A</v>
      </c>
      <c r="CP406" s="6" t="e">
        <f t="shared" ca="1" si="541"/>
        <v>#N/A</v>
      </c>
      <c r="CQ406" s="61">
        <v>390</v>
      </c>
      <c r="CR406" s="6">
        <f t="shared" si="513"/>
        <v>0</v>
      </c>
      <c r="CS406" s="6">
        <f t="shared" si="514"/>
        <v>0</v>
      </c>
      <c r="CT406" s="56" t="str">
        <f t="shared" si="515"/>
        <v/>
      </c>
      <c r="CU406" s="76">
        <f t="shared" si="516"/>
        <v>0</v>
      </c>
      <c r="CV406" s="76">
        <f t="shared" si="517"/>
        <v>0</v>
      </c>
      <c r="CX406" s="6" t="str">
        <f t="shared" si="518"/>
        <v/>
      </c>
      <c r="CY406" s="6" t="str">
        <f t="shared" si="519"/>
        <v/>
      </c>
      <c r="CZ406" s="6" t="str">
        <f t="shared" si="520"/>
        <v/>
      </c>
      <c r="DG406" s="56" t="str">
        <f t="shared" si="521"/>
        <v/>
      </c>
      <c r="DH406" s="6">
        <f t="shared" si="522"/>
        <v>0</v>
      </c>
      <c r="DK406" s="6">
        <f t="shared" si="483"/>
        <v>0</v>
      </c>
      <c r="DL406" s="6" t="e">
        <f t="shared" si="484"/>
        <v>#N/A</v>
      </c>
      <c r="DN406" s="6" t="e">
        <f t="shared" si="482"/>
        <v>#N/A</v>
      </c>
      <c r="DP406" s="6" t="str">
        <f t="shared" si="523"/>
        <v/>
      </c>
      <c r="DQ406" s="293">
        <f t="shared" ca="1" si="552"/>
        <v>400</v>
      </c>
      <c r="DR406" s="6" t="str">
        <f t="shared" ca="1" si="542"/>
        <v>x</v>
      </c>
      <c r="DU406" s="293" t="e">
        <f t="shared" ca="1" si="543"/>
        <v>#N/A</v>
      </c>
      <c r="DV406" s="5"/>
      <c r="DW406" s="293" t="e">
        <f t="shared" ca="1" si="479"/>
        <v>#N/A</v>
      </c>
      <c r="DZ406" s="293" t="e">
        <f t="shared" ca="1" si="544"/>
        <v>#N/A</v>
      </c>
      <c r="EA406" s="293" t="e">
        <f t="shared" ca="1" si="545"/>
        <v>#N/A</v>
      </c>
      <c r="EB406" s="293" t="e">
        <f t="shared" ca="1" si="546"/>
        <v>#N/A</v>
      </c>
      <c r="EE406" s="6" t="str">
        <f t="shared" si="547"/>
        <v/>
      </c>
      <c r="EF406" s="293" t="e">
        <f t="shared" ca="1" si="548"/>
        <v>#N/A</v>
      </c>
      <c r="EG406" s="6" t="e">
        <f t="shared" ca="1" si="524"/>
        <v>#N/A</v>
      </c>
    </row>
    <row r="407" spans="3:137" x14ac:dyDescent="0.2">
      <c r="C407" s="75"/>
      <c r="D407" s="184" t="str">
        <f t="shared" si="488"/>
        <v/>
      </c>
      <c r="E407" s="649" t="str">
        <f t="shared" si="480"/>
        <v/>
      </c>
      <c r="F407" s="607" t="str">
        <f t="shared" si="487"/>
        <v>x</v>
      </c>
      <c r="G407" s="650"/>
      <c r="H407" s="651"/>
      <c r="I407" s="651"/>
      <c r="J407" s="651"/>
      <c r="K407" s="652"/>
      <c r="L407" s="889"/>
      <c r="M407" s="889"/>
      <c r="N407" s="653"/>
      <c r="O407" s="651"/>
      <c r="P407" s="651"/>
      <c r="Q407" s="654"/>
      <c r="R407" s="655"/>
      <c r="S407" s="607" t="str">
        <f t="shared" si="489"/>
        <v/>
      </c>
      <c r="T407" s="656" t="str">
        <f t="shared" si="490"/>
        <v/>
      </c>
      <c r="U407" s="656" t="str">
        <f t="shared" si="525"/>
        <v/>
      </c>
      <c r="V407" s="656" t="str">
        <f t="shared" si="491"/>
        <v/>
      </c>
      <c r="W407" s="719"/>
      <c r="X407" s="660"/>
      <c r="Y407" s="656" t="str">
        <f t="shared" si="481"/>
        <v/>
      </c>
      <c r="Z407" s="659"/>
      <c r="AA407" s="654"/>
      <c r="AB407" s="656" t="str">
        <f t="shared" si="492"/>
        <v/>
      </c>
      <c r="AC407" s="661" t="str">
        <f t="shared" si="526"/>
        <v/>
      </c>
      <c r="AE407" s="658" t="str">
        <f t="shared" si="493"/>
        <v/>
      </c>
      <c r="AF407" s="659"/>
      <c r="AT407" s="805" t="str">
        <f t="shared" si="551"/>
        <v/>
      </c>
      <c r="AU407" t="str">
        <f t="shared" si="527"/>
        <v/>
      </c>
      <c r="AV407" s="6" t="str">
        <f t="shared" si="494"/>
        <v/>
      </c>
      <c r="AW407" s="317" t="str">
        <f t="shared" si="495"/>
        <v/>
      </c>
      <c r="AX407" s="158" t="str">
        <f t="shared" si="496"/>
        <v/>
      </c>
      <c r="AY407" s="158" t="str">
        <f t="shared" si="486"/>
        <v/>
      </c>
      <c r="AZ407" s="309" t="str">
        <f t="shared" si="485"/>
        <v/>
      </c>
      <c r="BA407" s="318" t="str">
        <f t="shared" si="497"/>
        <v/>
      </c>
      <c r="BB407" s="473" t="str">
        <f t="shared" si="498"/>
        <v/>
      </c>
      <c r="BC407" s="80" t="str">
        <f t="shared" si="549"/>
        <v/>
      </c>
      <c r="BD407" s="56">
        <f t="shared" si="499"/>
        <v>1</v>
      </c>
      <c r="BF407" s="56" t="str">
        <f t="shared" si="500"/>
        <v/>
      </c>
      <c r="BG407" s="56" t="str">
        <f t="shared" si="501"/>
        <v/>
      </c>
      <c r="BH407" s="6" t="str">
        <f t="shared" si="502"/>
        <v/>
      </c>
      <c r="BK407" s="6" t="str">
        <f t="shared" si="503"/>
        <v/>
      </c>
      <c r="BL407" s="56">
        <f t="shared" si="528"/>
        <v>999999</v>
      </c>
      <c r="BM407" s="183">
        <f t="shared" si="529"/>
        <v>99999.000002034998</v>
      </c>
      <c r="BN407" s="61">
        <v>391</v>
      </c>
      <c r="BO407" s="6">
        <f t="shared" si="504"/>
        <v>999999</v>
      </c>
      <c r="BP407" s="6">
        <f t="shared" si="505"/>
        <v>999999</v>
      </c>
      <c r="BQ407" s="6" t="str">
        <f t="shared" si="530"/>
        <v>x</v>
      </c>
      <c r="BR407" s="206">
        <f t="shared" si="506"/>
        <v>99999.000002034998</v>
      </c>
      <c r="BS407" s="6">
        <f t="shared" si="507"/>
        <v>99999.000002034998</v>
      </c>
      <c r="BT407" s="6" t="str">
        <f t="shared" si="531"/>
        <v>x</v>
      </c>
      <c r="BU407" s="6" t="str">
        <f t="shared" si="508"/>
        <v/>
      </c>
      <c r="BW407" s="82">
        <f t="shared" si="532"/>
        <v>9999999999</v>
      </c>
      <c r="BX407" s="80" t="str">
        <f t="shared" si="509"/>
        <v>x</v>
      </c>
      <c r="BY407" s="80" t="str">
        <f t="shared" si="510"/>
        <v/>
      </c>
      <c r="BZ407" s="56" t="str">
        <f t="shared" si="533"/>
        <v/>
      </c>
      <c r="CA407" s="56" t="str">
        <f t="shared" si="534"/>
        <v/>
      </c>
      <c r="CB407" s="88">
        <f t="shared" si="535"/>
        <v>0</v>
      </c>
      <c r="CC407" s="56" t="str">
        <f t="shared" si="511"/>
        <v/>
      </c>
      <c r="CD407" s="56"/>
      <c r="CE407" s="56"/>
      <c r="CF407" s="56"/>
      <c r="CG407" s="56"/>
      <c r="CH407" s="169">
        <f t="shared" si="536"/>
        <v>9999999999</v>
      </c>
      <c r="CI407" s="170">
        <f t="shared" si="537"/>
        <v>9999999999</v>
      </c>
      <c r="CJ407" s="171">
        <f t="shared" si="538"/>
        <v>9999999999</v>
      </c>
      <c r="CK407" s="172" t="str">
        <f t="shared" si="539"/>
        <v/>
      </c>
      <c r="CL407" s="173" t="str">
        <f t="shared" si="512"/>
        <v>x</v>
      </c>
      <c r="CN407" s="6" t="str">
        <f t="shared" si="540"/>
        <v/>
      </c>
      <c r="CO407" s="293" t="e">
        <f t="shared" ca="1" si="550"/>
        <v>#N/A</v>
      </c>
      <c r="CP407" s="6" t="e">
        <f t="shared" ca="1" si="541"/>
        <v>#N/A</v>
      </c>
      <c r="CQ407" s="61">
        <v>391</v>
      </c>
      <c r="CR407" s="6">
        <f t="shared" si="513"/>
        <v>0</v>
      </c>
      <c r="CS407" s="6">
        <f t="shared" si="514"/>
        <v>0</v>
      </c>
      <c r="CT407" s="56" t="str">
        <f t="shared" si="515"/>
        <v/>
      </c>
      <c r="CU407" s="76">
        <f t="shared" si="516"/>
        <v>0</v>
      </c>
      <c r="CV407" s="76">
        <f t="shared" si="517"/>
        <v>0</v>
      </c>
      <c r="CX407" s="6" t="str">
        <f t="shared" si="518"/>
        <v/>
      </c>
      <c r="CY407" s="6" t="str">
        <f t="shared" si="519"/>
        <v/>
      </c>
      <c r="CZ407" s="6" t="str">
        <f t="shared" si="520"/>
        <v/>
      </c>
      <c r="DG407" s="56" t="str">
        <f t="shared" si="521"/>
        <v/>
      </c>
      <c r="DH407" s="6">
        <f t="shared" si="522"/>
        <v>0</v>
      </c>
      <c r="DK407" s="6">
        <f t="shared" si="483"/>
        <v>0</v>
      </c>
      <c r="DL407" s="6" t="e">
        <f t="shared" si="484"/>
        <v>#N/A</v>
      </c>
      <c r="DN407" s="6" t="e">
        <f t="shared" si="482"/>
        <v>#N/A</v>
      </c>
      <c r="DP407" s="6" t="str">
        <f t="shared" si="523"/>
        <v/>
      </c>
      <c r="DQ407" s="293">
        <f t="shared" ca="1" si="552"/>
        <v>401</v>
      </c>
      <c r="DR407" s="6" t="str">
        <f t="shared" ca="1" si="542"/>
        <v>x</v>
      </c>
      <c r="DU407" s="293" t="e">
        <f t="shared" ca="1" si="543"/>
        <v>#N/A</v>
      </c>
      <c r="DV407" s="5"/>
      <c r="DW407" s="293" t="e">
        <f t="shared" ref="DW407:DW470" ca="1" si="553">MATCH($DW$12,OFFSET(OFFSET($CT$17,DW406,0),,,$DU$13-DW406),0)+DW406</f>
        <v>#N/A</v>
      </c>
      <c r="DZ407" s="293" t="e">
        <f t="shared" ca="1" si="544"/>
        <v>#N/A</v>
      </c>
      <c r="EA407" s="293" t="e">
        <f t="shared" ca="1" si="545"/>
        <v>#N/A</v>
      </c>
      <c r="EB407" s="293" t="e">
        <f t="shared" ca="1" si="546"/>
        <v>#N/A</v>
      </c>
      <c r="EE407" s="6" t="str">
        <f t="shared" si="547"/>
        <v/>
      </c>
      <c r="EF407" s="293" t="e">
        <f t="shared" ca="1" si="548"/>
        <v>#N/A</v>
      </c>
      <c r="EG407" s="6" t="e">
        <f t="shared" ca="1" si="524"/>
        <v>#N/A</v>
      </c>
    </row>
    <row r="408" spans="3:137" x14ac:dyDescent="0.2">
      <c r="C408" s="75"/>
      <c r="D408" s="184" t="str">
        <f t="shared" si="488"/>
        <v/>
      </c>
      <c r="E408" s="649" t="str">
        <f t="shared" si="480"/>
        <v/>
      </c>
      <c r="F408" s="607" t="str">
        <f t="shared" si="487"/>
        <v>x</v>
      </c>
      <c r="G408" s="650"/>
      <c r="H408" s="651"/>
      <c r="I408" s="651"/>
      <c r="J408" s="651"/>
      <c r="K408" s="652"/>
      <c r="L408" s="889"/>
      <c r="M408" s="889"/>
      <c r="N408" s="653"/>
      <c r="O408" s="651"/>
      <c r="P408" s="651"/>
      <c r="Q408" s="654"/>
      <c r="R408" s="655"/>
      <c r="S408" s="607" t="str">
        <f t="shared" si="489"/>
        <v/>
      </c>
      <c r="T408" s="656" t="str">
        <f t="shared" si="490"/>
        <v/>
      </c>
      <c r="U408" s="656" t="str">
        <f t="shared" si="525"/>
        <v/>
      </c>
      <c r="V408" s="656" t="str">
        <f t="shared" si="491"/>
        <v/>
      </c>
      <c r="W408" s="719"/>
      <c r="X408" s="660"/>
      <c r="Y408" s="656" t="str">
        <f t="shared" si="481"/>
        <v/>
      </c>
      <c r="Z408" s="659"/>
      <c r="AA408" s="654"/>
      <c r="AB408" s="656" t="str">
        <f t="shared" si="492"/>
        <v/>
      </c>
      <c r="AC408" s="661" t="str">
        <f t="shared" si="526"/>
        <v/>
      </c>
      <c r="AE408" s="658" t="str">
        <f t="shared" si="493"/>
        <v/>
      </c>
      <c r="AF408" s="659"/>
      <c r="AT408" s="805" t="str">
        <f t="shared" si="551"/>
        <v/>
      </c>
      <c r="AU408" t="str">
        <f t="shared" si="527"/>
        <v/>
      </c>
      <c r="AV408" s="6" t="str">
        <f t="shared" si="494"/>
        <v/>
      </c>
      <c r="AW408" s="317" t="str">
        <f t="shared" si="495"/>
        <v/>
      </c>
      <c r="AX408" s="158" t="str">
        <f t="shared" si="496"/>
        <v/>
      </c>
      <c r="AY408" s="158" t="str">
        <f t="shared" si="486"/>
        <v/>
      </c>
      <c r="AZ408" s="309" t="str">
        <f t="shared" si="485"/>
        <v/>
      </c>
      <c r="BA408" s="318" t="str">
        <f t="shared" si="497"/>
        <v/>
      </c>
      <c r="BB408" s="473" t="str">
        <f t="shared" si="498"/>
        <v/>
      </c>
      <c r="BC408" s="80" t="str">
        <f t="shared" si="549"/>
        <v/>
      </c>
      <c r="BD408" s="56">
        <f t="shared" si="499"/>
        <v>1</v>
      </c>
      <c r="BF408" s="56" t="str">
        <f t="shared" si="500"/>
        <v/>
      </c>
      <c r="BG408" s="56" t="str">
        <f t="shared" si="501"/>
        <v/>
      </c>
      <c r="BH408" s="6" t="str">
        <f t="shared" si="502"/>
        <v/>
      </c>
      <c r="BK408" s="6" t="str">
        <f t="shared" si="503"/>
        <v/>
      </c>
      <c r="BL408" s="56">
        <f t="shared" si="528"/>
        <v>999999</v>
      </c>
      <c r="BM408" s="183">
        <f t="shared" si="529"/>
        <v>99999.000002040004</v>
      </c>
      <c r="BN408" s="61">
        <v>392</v>
      </c>
      <c r="BO408" s="6">
        <f t="shared" si="504"/>
        <v>999999</v>
      </c>
      <c r="BP408" s="6">
        <f t="shared" si="505"/>
        <v>999999</v>
      </c>
      <c r="BQ408" s="6" t="str">
        <f t="shared" si="530"/>
        <v>x</v>
      </c>
      <c r="BR408" s="206">
        <f t="shared" si="506"/>
        <v>99999.000002040004</v>
      </c>
      <c r="BS408" s="6">
        <f t="shared" si="507"/>
        <v>99999.000002040004</v>
      </c>
      <c r="BT408" s="6" t="str">
        <f t="shared" si="531"/>
        <v>x</v>
      </c>
      <c r="BU408" s="6" t="str">
        <f t="shared" si="508"/>
        <v/>
      </c>
      <c r="BW408" s="82">
        <f t="shared" si="532"/>
        <v>9999999999</v>
      </c>
      <c r="BX408" s="80" t="str">
        <f t="shared" si="509"/>
        <v>x</v>
      </c>
      <c r="BY408" s="80" t="str">
        <f t="shared" si="510"/>
        <v/>
      </c>
      <c r="BZ408" s="56" t="str">
        <f t="shared" si="533"/>
        <v/>
      </c>
      <c r="CA408" s="56" t="str">
        <f t="shared" si="534"/>
        <v/>
      </c>
      <c r="CB408" s="88">
        <f t="shared" si="535"/>
        <v>0</v>
      </c>
      <c r="CC408" s="56" t="str">
        <f t="shared" si="511"/>
        <v/>
      </c>
      <c r="CD408" s="56"/>
      <c r="CE408" s="56"/>
      <c r="CF408" s="56"/>
      <c r="CG408" s="56"/>
      <c r="CH408" s="169">
        <f t="shared" si="536"/>
        <v>9999999999</v>
      </c>
      <c r="CI408" s="170">
        <f t="shared" si="537"/>
        <v>9999999999</v>
      </c>
      <c r="CJ408" s="171">
        <f t="shared" si="538"/>
        <v>9999999999</v>
      </c>
      <c r="CK408" s="172" t="str">
        <f t="shared" si="539"/>
        <v/>
      </c>
      <c r="CL408" s="173" t="str">
        <f t="shared" si="512"/>
        <v>x</v>
      </c>
      <c r="CN408" s="6" t="str">
        <f t="shared" si="540"/>
        <v/>
      </c>
      <c r="CO408" s="293" t="e">
        <f t="shared" ca="1" si="550"/>
        <v>#N/A</v>
      </c>
      <c r="CP408" s="6" t="e">
        <f t="shared" ca="1" si="541"/>
        <v>#N/A</v>
      </c>
      <c r="CQ408" s="61">
        <v>392</v>
      </c>
      <c r="CR408" s="6">
        <f t="shared" si="513"/>
        <v>0</v>
      </c>
      <c r="CS408" s="6">
        <f t="shared" si="514"/>
        <v>0</v>
      </c>
      <c r="CT408" s="56" t="str">
        <f t="shared" si="515"/>
        <v/>
      </c>
      <c r="CU408" s="76">
        <f t="shared" si="516"/>
        <v>0</v>
      </c>
      <c r="CV408" s="76">
        <f t="shared" si="517"/>
        <v>0</v>
      </c>
      <c r="CX408" s="6" t="str">
        <f t="shared" si="518"/>
        <v/>
      </c>
      <c r="CY408" s="6" t="str">
        <f t="shared" si="519"/>
        <v/>
      </c>
      <c r="CZ408" s="6" t="str">
        <f t="shared" si="520"/>
        <v/>
      </c>
      <c r="DG408" s="56" t="str">
        <f t="shared" si="521"/>
        <v/>
      </c>
      <c r="DH408" s="6">
        <f t="shared" si="522"/>
        <v>0</v>
      </c>
      <c r="DK408" s="6">
        <f t="shared" si="483"/>
        <v>0</v>
      </c>
      <c r="DL408" s="6" t="e">
        <f t="shared" si="484"/>
        <v>#N/A</v>
      </c>
      <c r="DN408" s="6" t="e">
        <f t="shared" si="482"/>
        <v>#N/A</v>
      </c>
      <c r="DP408" s="6" t="str">
        <f t="shared" si="523"/>
        <v/>
      </c>
      <c r="DQ408" s="293">
        <f t="shared" ca="1" si="552"/>
        <v>402</v>
      </c>
      <c r="DR408" s="6" t="str">
        <f t="shared" ca="1" si="542"/>
        <v>x</v>
      </c>
      <c r="DU408" s="293" t="e">
        <f t="shared" ca="1" si="543"/>
        <v>#N/A</v>
      </c>
      <c r="DV408" s="5"/>
      <c r="DW408" s="293" t="e">
        <f t="shared" ca="1" si="553"/>
        <v>#N/A</v>
      </c>
      <c r="DZ408" s="293" t="e">
        <f t="shared" ca="1" si="544"/>
        <v>#N/A</v>
      </c>
      <c r="EA408" s="293" t="e">
        <f t="shared" ca="1" si="545"/>
        <v>#N/A</v>
      </c>
      <c r="EB408" s="293" t="e">
        <f t="shared" ca="1" si="546"/>
        <v>#N/A</v>
      </c>
      <c r="EE408" s="6" t="str">
        <f t="shared" si="547"/>
        <v/>
      </c>
      <c r="EF408" s="293" t="e">
        <f t="shared" ca="1" si="548"/>
        <v>#N/A</v>
      </c>
      <c r="EG408" s="6" t="e">
        <f t="shared" ca="1" si="524"/>
        <v>#N/A</v>
      </c>
    </row>
    <row r="409" spans="3:137" x14ac:dyDescent="0.2">
      <c r="C409" s="75"/>
      <c r="D409" s="184" t="str">
        <f t="shared" si="488"/>
        <v/>
      </c>
      <c r="E409" s="649" t="str">
        <f t="shared" si="480"/>
        <v/>
      </c>
      <c r="F409" s="607" t="str">
        <f t="shared" si="487"/>
        <v>x</v>
      </c>
      <c r="G409" s="650"/>
      <c r="H409" s="651"/>
      <c r="I409" s="651"/>
      <c r="J409" s="651"/>
      <c r="K409" s="652"/>
      <c r="L409" s="889"/>
      <c r="M409" s="889"/>
      <c r="N409" s="653"/>
      <c r="O409" s="651"/>
      <c r="P409" s="651"/>
      <c r="Q409" s="654"/>
      <c r="R409" s="655"/>
      <c r="S409" s="607" t="str">
        <f t="shared" si="489"/>
        <v/>
      </c>
      <c r="T409" s="656" t="str">
        <f t="shared" si="490"/>
        <v/>
      </c>
      <c r="U409" s="656" t="str">
        <f t="shared" si="525"/>
        <v/>
      </c>
      <c r="V409" s="656" t="str">
        <f t="shared" si="491"/>
        <v/>
      </c>
      <c r="W409" s="719"/>
      <c r="X409" s="660"/>
      <c r="Y409" s="656" t="str">
        <f t="shared" si="481"/>
        <v/>
      </c>
      <c r="Z409" s="659"/>
      <c r="AA409" s="654"/>
      <c r="AB409" s="656" t="str">
        <f t="shared" si="492"/>
        <v/>
      </c>
      <c r="AC409" s="661" t="str">
        <f t="shared" si="526"/>
        <v/>
      </c>
      <c r="AE409" s="658" t="str">
        <f t="shared" si="493"/>
        <v/>
      </c>
      <c r="AF409" s="659"/>
      <c r="AT409" s="805" t="str">
        <f t="shared" si="551"/>
        <v/>
      </c>
      <c r="AU409" t="str">
        <f t="shared" si="527"/>
        <v/>
      </c>
      <c r="AV409" s="6" t="str">
        <f t="shared" si="494"/>
        <v/>
      </c>
      <c r="AW409" s="317" t="str">
        <f t="shared" si="495"/>
        <v/>
      </c>
      <c r="AX409" s="158" t="str">
        <f t="shared" si="496"/>
        <v/>
      </c>
      <c r="AY409" s="158" t="str">
        <f t="shared" si="486"/>
        <v/>
      </c>
      <c r="AZ409" s="309" t="str">
        <f t="shared" si="485"/>
        <v/>
      </c>
      <c r="BA409" s="318" t="str">
        <f t="shared" si="497"/>
        <v/>
      </c>
      <c r="BB409" s="473" t="str">
        <f t="shared" si="498"/>
        <v/>
      </c>
      <c r="BC409" s="80" t="str">
        <f t="shared" si="549"/>
        <v/>
      </c>
      <c r="BD409" s="56">
        <f t="shared" si="499"/>
        <v>1</v>
      </c>
      <c r="BF409" s="56" t="str">
        <f t="shared" si="500"/>
        <v/>
      </c>
      <c r="BG409" s="56" t="str">
        <f t="shared" si="501"/>
        <v/>
      </c>
      <c r="BH409" s="6" t="str">
        <f t="shared" si="502"/>
        <v/>
      </c>
      <c r="BK409" s="6" t="str">
        <f t="shared" si="503"/>
        <v/>
      </c>
      <c r="BL409" s="56">
        <f t="shared" si="528"/>
        <v>999999</v>
      </c>
      <c r="BM409" s="183">
        <f t="shared" si="529"/>
        <v>99999.000002044995</v>
      </c>
      <c r="BN409" s="61">
        <v>393</v>
      </c>
      <c r="BO409" s="6">
        <f t="shared" si="504"/>
        <v>999999</v>
      </c>
      <c r="BP409" s="6">
        <f t="shared" si="505"/>
        <v>999999</v>
      </c>
      <c r="BQ409" s="6" t="str">
        <f t="shared" si="530"/>
        <v>x</v>
      </c>
      <c r="BR409" s="206">
        <f t="shared" si="506"/>
        <v>99999.000002044995</v>
      </c>
      <c r="BS409" s="6">
        <f t="shared" si="507"/>
        <v>99999.000002044995</v>
      </c>
      <c r="BT409" s="6" t="str">
        <f t="shared" si="531"/>
        <v>x</v>
      </c>
      <c r="BU409" s="6" t="str">
        <f t="shared" si="508"/>
        <v/>
      </c>
      <c r="BW409" s="82">
        <f t="shared" si="532"/>
        <v>9999999999</v>
      </c>
      <c r="BX409" s="80" t="str">
        <f t="shared" si="509"/>
        <v>x</v>
      </c>
      <c r="BY409" s="80" t="str">
        <f t="shared" si="510"/>
        <v/>
      </c>
      <c r="BZ409" s="56" t="str">
        <f t="shared" si="533"/>
        <v/>
      </c>
      <c r="CA409" s="56" t="str">
        <f t="shared" si="534"/>
        <v/>
      </c>
      <c r="CB409" s="88">
        <f t="shared" si="535"/>
        <v>0</v>
      </c>
      <c r="CC409" s="56" t="str">
        <f t="shared" si="511"/>
        <v/>
      </c>
      <c r="CD409" s="56"/>
      <c r="CE409" s="56"/>
      <c r="CF409" s="56"/>
      <c r="CG409" s="56"/>
      <c r="CH409" s="169">
        <f t="shared" si="536"/>
        <v>9999999999</v>
      </c>
      <c r="CI409" s="170">
        <f t="shared" si="537"/>
        <v>9999999999</v>
      </c>
      <c r="CJ409" s="171">
        <f t="shared" si="538"/>
        <v>9999999999</v>
      </c>
      <c r="CK409" s="172" t="str">
        <f t="shared" si="539"/>
        <v/>
      </c>
      <c r="CL409" s="173" t="str">
        <f t="shared" si="512"/>
        <v>x</v>
      </c>
      <c r="CN409" s="6" t="str">
        <f t="shared" si="540"/>
        <v/>
      </c>
      <c r="CO409" s="293" t="e">
        <f t="shared" ca="1" si="550"/>
        <v>#N/A</v>
      </c>
      <c r="CP409" s="6" t="e">
        <f t="shared" ca="1" si="541"/>
        <v>#N/A</v>
      </c>
      <c r="CQ409" s="61">
        <v>393</v>
      </c>
      <c r="CR409" s="6">
        <f t="shared" si="513"/>
        <v>0</v>
      </c>
      <c r="CS409" s="6">
        <f t="shared" si="514"/>
        <v>0</v>
      </c>
      <c r="CT409" s="56" t="str">
        <f t="shared" si="515"/>
        <v/>
      </c>
      <c r="CU409" s="76">
        <f t="shared" si="516"/>
        <v>0</v>
      </c>
      <c r="CV409" s="76">
        <f t="shared" si="517"/>
        <v>0</v>
      </c>
      <c r="CX409" s="6" t="str">
        <f t="shared" si="518"/>
        <v/>
      </c>
      <c r="CY409" s="6" t="str">
        <f t="shared" si="519"/>
        <v/>
      </c>
      <c r="CZ409" s="6" t="str">
        <f t="shared" si="520"/>
        <v/>
      </c>
      <c r="DG409" s="56" t="str">
        <f t="shared" si="521"/>
        <v/>
      </c>
      <c r="DH409" s="6">
        <f t="shared" si="522"/>
        <v>0</v>
      </c>
      <c r="DK409" s="6">
        <f t="shared" si="483"/>
        <v>0</v>
      </c>
      <c r="DL409" s="6" t="e">
        <f t="shared" si="484"/>
        <v>#N/A</v>
      </c>
      <c r="DN409" s="6" t="e">
        <f t="shared" si="482"/>
        <v>#N/A</v>
      </c>
      <c r="DP409" s="6" t="str">
        <f t="shared" si="523"/>
        <v/>
      </c>
      <c r="DQ409" s="293">
        <f t="shared" ca="1" si="552"/>
        <v>403</v>
      </c>
      <c r="DR409" s="6" t="str">
        <f t="shared" ca="1" si="542"/>
        <v>x</v>
      </c>
      <c r="DU409" s="293" t="e">
        <f t="shared" ca="1" si="543"/>
        <v>#N/A</v>
      </c>
      <c r="DV409" s="5"/>
      <c r="DW409" s="293" t="e">
        <f t="shared" ca="1" si="553"/>
        <v>#N/A</v>
      </c>
      <c r="DZ409" s="293" t="e">
        <f t="shared" ca="1" si="544"/>
        <v>#N/A</v>
      </c>
      <c r="EA409" s="293" t="e">
        <f t="shared" ca="1" si="545"/>
        <v>#N/A</v>
      </c>
      <c r="EB409" s="293" t="e">
        <f t="shared" ca="1" si="546"/>
        <v>#N/A</v>
      </c>
      <c r="EE409" s="6" t="str">
        <f t="shared" si="547"/>
        <v/>
      </c>
      <c r="EF409" s="293" t="e">
        <f t="shared" ca="1" si="548"/>
        <v>#N/A</v>
      </c>
      <c r="EG409" s="6" t="e">
        <f t="shared" ca="1" si="524"/>
        <v>#N/A</v>
      </c>
    </row>
    <row r="410" spans="3:137" x14ac:dyDescent="0.2">
      <c r="C410" s="75"/>
      <c r="D410" s="184" t="str">
        <f t="shared" si="488"/>
        <v/>
      </c>
      <c r="E410" s="649" t="str">
        <f t="shared" si="480"/>
        <v/>
      </c>
      <c r="F410" s="607" t="str">
        <f t="shared" si="487"/>
        <v>x</v>
      </c>
      <c r="G410" s="650"/>
      <c r="H410" s="651"/>
      <c r="I410" s="651"/>
      <c r="J410" s="651"/>
      <c r="K410" s="652"/>
      <c r="L410" s="889"/>
      <c r="M410" s="889"/>
      <c r="N410" s="653"/>
      <c r="O410" s="651"/>
      <c r="P410" s="651"/>
      <c r="Q410" s="654"/>
      <c r="R410" s="655"/>
      <c r="S410" s="607" t="str">
        <f t="shared" si="489"/>
        <v/>
      </c>
      <c r="T410" s="656" t="str">
        <f t="shared" si="490"/>
        <v/>
      </c>
      <c r="U410" s="656" t="str">
        <f t="shared" si="525"/>
        <v/>
      </c>
      <c r="V410" s="656" t="str">
        <f t="shared" si="491"/>
        <v/>
      </c>
      <c r="W410" s="719"/>
      <c r="X410" s="660"/>
      <c r="Y410" s="656" t="str">
        <f t="shared" si="481"/>
        <v/>
      </c>
      <c r="Z410" s="659"/>
      <c r="AA410" s="654"/>
      <c r="AB410" s="656" t="str">
        <f t="shared" si="492"/>
        <v/>
      </c>
      <c r="AC410" s="661" t="str">
        <f t="shared" si="526"/>
        <v/>
      </c>
      <c r="AE410" s="658" t="str">
        <f t="shared" si="493"/>
        <v/>
      </c>
      <c r="AF410" s="659"/>
      <c r="AT410" s="805" t="str">
        <f t="shared" si="551"/>
        <v/>
      </c>
      <c r="AU410" t="str">
        <f t="shared" si="527"/>
        <v/>
      </c>
      <c r="AV410" s="6" t="str">
        <f t="shared" si="494"/>
        <v/>
      </c>
      <c r="AW410" s="317" t="str">
        <f t="shared" si="495"/>
        <v/>
      </c>
      <c r="AX410" s="158" t="str">
        <f t="shared" si="496"/>
        <v/>
      </c>
      <c r="AY410" s="158" t="str">
        <f t="shared" si="486"/>
        <v/>
      </c>
      <c r="AZ410" s="309" t="str">
        <f t="shared" si="485"/>
        <v/>
      </c>
      <c r="BA410" s="318" t="str">
        <f t="shared" si="497"/>
        <v/>
      </c>
      <c r="BB410" s="473" t="str">
        <f t="shared" si="498"/>
        <v/>
      </c>
      <c r="BC410" s="80" t="str">
        <f t="shared" si="549"/>
        <v/>
      </c>
      <c r="BD410" s="56">
        <f t="shared" si="499"/>
        <v>1</v>
      </c>
      <c r="BF410" s="56" t="str">
        <f t="shared" si="500"/>
        <v/>
      </c>
      <c r="BG410" s="56" t="str">
        <f t="shared" si="501"/>
        <v/>
      </c>
      <c r="BH410" s="6" t="str">
        <f t="shared" si="502"/>
        <v/>
      </c>
      <c r="BK410" s="6" t="str">
        <f t="shared" si="503"/>
        <v/>
      </c>
      <c r="BL410" s="56">
        <f t="shared" si="528"/>
        <v>999999</v>
      </c>
      <c r="BM410" s="183">
        <f t="shared" si="529"/>
        <v>99999.000002050001</v>
      </c>
      <c r="BN410" s="61">
        <v>394</v>
      </c>
      <c r="BO410" s="6">
        <f t="shared" si="504"/>
        <v>999999</v>
      </c>
      <c r="BP410" s="6">
        <f t="shared" si="505"/>
        <v>999999</v>
      </c>
      <c r="BQ410" s="6" t="str">
        <f t="shared" si="530"/>
        <v>x</v>
      </c>
      <c r="BR410" s="206">
        <f t="shared" si="506"/>
        <v>99999.000002050001</v>
      </c>
      <c r="BS410" s="6">
        <f t="shared" si="507"/>
        <v>99999.000002050001</v>
      </c>
      <c r="BT410" s="6" t="str">
        <f t="shared" si="531"/>
        <v>x</v>
      </c>
      <c r="BU410" s="6" t="str">
        <f t="shared" si="508"/>
        <v/>
      </c>
      <c r="BW410" s="82">
        <f t="shared" si="532"/>
        <v>9999999999</v>
      </c>
      <c r="BX410" s="80" t="str">
        <f t="shared" si="509"/>
        <v>x</v>
      </c>
      <c r="BY410" s="80" t="str">
        <f t="shared" si="510"/>
        <v/>
      </c>
      <c r="BZ410" s="56" t="str">
        <f t="shared" si="533"/>
        <v/>
      </c>
      <c r="CA410" s="56" t="str">
        <f t="shared" si="534"/>
        <v/>
      </c>
      <c r="CB410" s="88">
        <f t="shared" si="535"/>
        <v>0</v>
      </c>
      <c r="CC410" s="56" t="str">
        <f t="shared" si="511"/>
        <v/>
      </c>
      <c r="CD410" s="56"/>
      <c r="CE410" s="56"/>
      <c r="CF410" s="56"/>
      <c r="CG410" s="56"/>
      <c r="CH410" s="169">
        <f t="shared" si="536"/>
        <v>9999999999</v>
      </c>
      <c r="CI410" s="170">
        <f t="shared" si="537"/>
        <v>9999999999</v>
      </c>
      <c r="CJ410" s="171">
        <f t="shared" si="538"/>
        <v>9999999999</v>
      </c>
      <c r="CK410" s="172" t="str">
        <f t="shared" si="539"/>
        <v/>
      </c>
      <c r="CL410" s="173" t="str">
        <f t="shared" si="512"/>
        <v>x</v>
      </c>
      <c r="CN410" s="6" t="str">
        <f t="shared" si="540"/>
        <v/>
      </c>
      <c r="CO410" s="293" t="e">
        <f t="shared" ca="1" si="550"/>
        <v>#N/A</v>
      </c>
      <c r="CP410" s="6" t="e">
        <f t="shared" ca="1" si="541"/>
        <v>#N/A</v>
      </c>
      <c r="CQ410" s="61">
        <v>394</v>
      </c>
      <c r="CR410" s="6">
        <f t="shared" si="513"/>
        <v>0</v>
      </c>
      <c r="CS410" s="6">
        <f t="shared" si="514"/>
        <v>0</v>
      </c>
      <c r="CT410" s="56" t="str">
        <f t="shared" si="515"/>
        <v/>
      </c>
      <c r="CU410" s="76">
        <f t="shared" si="516"/>
        <v>0</v>
      </c>
      <c r="CV410" s="76">
        <f t="shared" si="517"/>
        <v>0</v>
      </c>
      <c r="CX410" s="6" t="str">
        <f t="shared" si="518"/>
        <v/>
      </c>
      <c r="CY410" s="6" t="str">
        <f t="shared" si="519"/>
        <v/>
      </c>
      <c r="CZ410" s="6" t="str">
        <f t="shared" si="520"/>
        <v/>
      </c>
      <c r="DG410" s="56" t="str">
        <f t="shared" si="521"/>
        <v/>
      </c>
      <c r="DH410" s="6">
        <f t="shared" si="522"/>
        <v>0</v>
      </c>
      <c r="DK410" s="6">
        <f t="shared" si="483"/>
        <v>0</v>
      </c>
      <c r="DL410" s="6" t="e">
        <f t="shared" si="484"/>
        <v>#N/A</v>
      </c>
      <c r="DN410" s="6" t="e">
        <f t="shared" si="482"/>
        <v>#N/A</v>
      </c>
      <c r="DP410" s="6" t="str">
        <f t="shared" si="523"/>
        <v/>
      </c>
      <c r="DQ410" s="293">
        <f t="shared" ca="1" si="552"/>
        <v>404</v>
      </c>
      <c r="DR410" s="6" t="str">
        <f t="shared" ca="1" si="542"/>
        <v>x</v>
      </c>
      <c r="DU410" s="293" t="e">
        <f t="shared" ca="1" si="543"/>
        <v>#N/A</v>
      </c>
      <c r="DV410" s="5"/>
      <c r="DW410" s="293" t="e">
        <f t="shared" ca="1" si="553"/>
        <v>#N/A</v>
      </c>
      <c r="DZ410" s="293" t="e">
        <f t="shared" ca="1" si="544"/>
        <v>#N/A</v>
      </c>
      <c r="EA410" s="293" t="e">
        <f t="shared" ca="1" si="545"/>
        <v>#N/A</v>
      </c>
      <c r="EB410" s="293" t="e">
        <f t="shared" ca="1" si="546"/>
        <v>#N/A</v>
      </c>
      <c r="EE410" s="6" t="str">
        <f t="shared" si="547"/>
        <v/>
      </c>
      <c r="EF410" s="293" t="e">
        <f t="shared" ca="1" si="548"/>
        <v>#N/A</v>
      </c>
      <c r="EG410" s="6" t="e">
        <f t="shared" ca="1" si="524"/>
        <v>#N/A</v>
      </c>
    </row>
    <row r="411" spans="3:137" x14ac:dyDescent="0.2">
      <c r="C411" s="75"/>
      <c r="D411" s="184" t="str">
        <f t="shared" si="488"/>
        <v/>
      </c>
      <c r="E411" s="649" t="str">
        <f t="shared" si="480"/>
        <v/>
      </c>
      <c r="F411" s="607" t="str">
        <f t="shared" si="487"/>
        <v>x</v>
      </c>
      <c r="G411" s="650"/>
      <c r="H411" s="651"/>
      <c r="I411" s="651"/>
      <c r="J411" s="651"/>
      <c r="K411" s="652"/>
      <c r="L411" s="889"/>
      <c r="M411" s="889"/>
      <c r="N411" s="653"/>
      <c r="O411" s="651"/>
      <c r="P411" s="651"/>
      <c r="Q411" s="654"/>
      <c r="R411" s="655"/>
      <c r="S411" s="607" t="str">
        <f t="shared" si="489"/>
        <v/>
      </c>
      <c r="T411" s="656" t="str">
        <f t="shared" si="490"/>
        <v/>
      </c>
      <c r="U411" s="656" t="str">
        <f t="shared" si="525"/>
        <v/>
      </c>
      <c r="V411" s="656" t="str">
        <f t="shared" si="491"/>
        <v/>
      </c>
      <c r="W411" s="719"/>
      <c r="X411" s="660"/>
      <c r="Y411" s="656" t="str">
        <f t="shared" si="481"/>
        <v/>
      </c>
      <c r="Z411" s="659"/>
      <c r="AA411" s="654"/>
      <c r="AB411" s="656" t="str">
        <f t="shared" si="492"/>
        <v/>
      </c>
      <c r="AC411" s="661" t="str">
        <f t="shared" si="526"/>
        <v/>
      </c>
      <c r="AE411" s="658" t="str">
        <f t="shared" si="493"/>
        <v/>
      </c>
      <c r="AF411" s="659"/>
      <c r="AT411" s="805" t="str">
        <f t="shared" si="551"/>
        <v/>
      </c>
      <c r="AU411" t="str">
        <f t="shared" si="527"/>
        <v/>
      </c>
      <c r="AV411" s="6" t="str">
        <f t="shared" si="494"/>
        <v/>
      </c>
      <c r="AW411" s="317" t="str">
        <f t="shared" si="495"/>
        <v/>
      </c>
      <c r="AX411" s="158" t="str">
        <f t="shared" si="496"/>
        <v/>
      </c>
      <c r="AY411" s="158" t="str">
        <f t="shared" si="486"/>
        <v/>
      </c>
      <c r="AZ411" s="309" t="str">
        <f t="shared" si="485"/>
        <v/>
      </c>
      <c r="BA411" s="318" t="str">
        <f t="shared" si="497"/>
        <v/>
      </c>
      <c r="BB411" s="473" t="str">
        <f t="shared" si="498"/>
        <v/>
      </c>
      <c r="BC411" s="80" t="str">
        <f t="shared" si="549"/>
        <v/>
      </c>
      <c r="BD411" s="56">
        <f t="shared" si="499"/>
        <v>1</v>
      </c>
      <c r="BF411" s="56" t="str">
        <f t="shared" si="500"/>
        <v/>
      </c>
      <c r="BG411" s="56" t="str">
        <f t="shared" si="501"/>
        <v/>
      </c>
      <c r="BH411" s="6" t="str">
        <f t="shared" si="502"/>
        <v/>
      </c>
      <c r="BK411" s="6" t="str">
        <f t="shared" si="503"/>
        <v/>
      </c>
      <c r="BL411" s="56">
        <f t="shared" si="528"/>
        <v>999999</v>
      </c>
      <c r="BM411" s="183">
        <f t="shared" si="529"/>
        <v>99999.000002055007</v>
      </c>
      <c r="BN411" s="61">
        <v>395</v>
      </c>
      <c r="BO411" s="6">
        <f t="shared" si="504"/>
        <v>999999</v>
      </c>
      <c r="BP411" s="6">
        <f t="shared" si="505"/>
        <v>999999</v>
      </c>
      <c r="BQ411" s="6" t="str">
        <f t="shared" si="530"/>
        <v>x</v>
      </c>
      <c r="BR411" s="206">
        <f t="shared" si="506"/>
        <v>99999.000002055007</v>
      </c>
      <c r="BS411" s="6">
        <f t="shared" si="507"/>
        <v>99999.000002055007</v>
      </c>
      <c r="BT411" s="6" t="str">
        <f t="shared" si="531"/>
        <v>x</v>
      </c>
      <c r="BU411" s="6" t="str">
        <f t="shared" si="508"/>
        <v/>
      </c>
      <c r="BW411" s="82">
        <f t="shared" si="532"/>
        <v>9999999999</v>
      </c>
      <c r="BX411" s="80" t="str">
        <f t="shared" si="509"/>
        <v>x</v>
      </c>
      <c r="BY411" s="80" t="str">
        <f t="shared" si="510"/>
        <v/>
      </c>
      <c r="BZ411" s="56" t="str">
        <f t="shared" si="533"/>
        <v/>
      </c>
      <c r="CA411" s="56" t="str">
        <f t="shared" si="534"/>
        <v/>
      </c>
      <c r="CB411" s="88">
        <f t="shared" si="535"/>
        <v>0</v>
      </c>
      <c r="CC411" s="56" t="str">
        <f t="shared" si="511"/>
        <v/>
      </c>
      <c r="CD411" s="56"/>
      <c r="CE411" s="56"/>
      <c r="CF411" s="56"/>
      <c r="CG411" s="56"/>
      <c r="CH411" s="169">
        <f t="shared" si="536"/>
        <v>9999999999</v>
      </c>
      <c r="CI411" s="170">
        <f t="shared" si="537"/>
        <v>9999999999</v>
      </c>
      <c r="CJ411" s="171">
        <f t="shared" si="538"/>
        <v>9999999999</v>
      </c>
      <c r="CK411" s="172" t="str">
        <f t="shared" si="539"/>
        <v/>
      </c>
      <c r="CL411" s="173" t="str">
        <f t="shared" si="512"/>
        <v>x</v>
      </c>
      <c r="CN411" s="6" t="str">
        <f t="shared" si="540"/>
        <v/>
      </c>
      <c r="CO411" s="293" t="e">
        <f t="shared" ca="1" si="550"/>
        <v>#N/A</v>
      </c>
      <c r="CP411" s="6" t="e">
        <f t="shared" ca="1" si="541"/>
        <v>#N/A</v>
      </c>
      <c r="CQ411" s="61">
        <v>395</v>
      </c>
      <c r="CR411" s="6">
        <f t="shared" si="513"/>
        <v>0</v>
      </c>
      <c r="CS411" s="6">
        <f t="shared" si="514"/>
        <v>0</v>
      </c>
      <c r="CT411" s="56" t="str">
        <f t="shared" si="515"/>
        <v/>
      </c>
      <c r="CU411" s="76">
        <f t="shared" si="516"/>
        <v>0</v>
      </c>
      <c r="CV411" s="76">
        <f t="shared" si="517"/>
        <v>0</v>
      </c>
      <c r="CX411" s="6" t="str">
        <f t="shared" si="518"/>
        <v/>
      </c>
      <c r="CY411" s="6" t="str">
        <f t="shared" si="519"/>
        <v/>
      </c>
      <c r="CZ411" s="6" t="str">
        <f t="shared" si="520"/>
        <v/>
      </c>
      <c r="DG411" s="56" t="str">
        <f t="shared" si="521"/>
        <v/>
      </c>
      <c r="DH411" s="6">
        <f t="shared" si="522"/>
        <v>0</v>
      </c>
      <c r="DK411" s="6">
        <f t="shared" si="483"/>
        <v>0</v>
      </c>
      <c r="DL411" s="6" t="e">
        <f t="shared" si="484"/>
        <v>#N/A</v>
      </c>
      <c r="DN411" s="6" t="e">
        <f t="shared" si="482"/>
        <v>#N/A</v>
      </c>
      <c r="DP411" s="6" t="str">
        <f t="shared" si="523"/>
        <v/>
      </c>
      <c r="DQ411" s="293">
        <f t="shared" ca="1" si="552"/>
        <v>405</v>
      </c>
      <c r="DR411" s="6" t="str">
        <f t="shared" ca="1" si="542"/>
        <v>x</v>
      </c>
      <c r="DU411" s="293" t="e">
        <f t="shared" ca="1" si="543"/>
        <v>#N/A</v>
      </c>
      <c r="DV411" s="5"/>
      <c r="DW411" s="293" t="e">
        <f t="shared" ca="1" si="553"/>
        <v>#N/A</v>
      </c>
      <c r="DZ411" s="293" t="e">
        <f t="shared" ca="1" si="544"/>
        <v>#N/A</v>
      </c>
      <c r="EA411" s="293" t="e">
        <f t="shared" ca="1" si="545"/>
        <v>#N/A</v>
      </c>
      <c r="EB411" s="293" t="e">
        <f t="shared" ca="1" si="546"/>
        <v>#N/A</v>
      </c>
      <c r="EE411" s="6" t="str">
        <f t="shared" si="547"/>
        <v/>
      </c>
      <c r="EF411" s="293" t="e">
        <f t="shared" ca="1" si="548"/>
        <v>#N/A</v>
      </c>
      <c r="EG411" s="6" t="e">
        <f t="shared" ca="1" si="524"/>
        <v>#N/A</v>
      </c>
    </row>
    <row r="412" spans="3:137" x14ac:dyDescent="0.2">
      <c r="C412" s="75"/>
      <c r="D412" s="184" t="str">
        <f t="shared" si="488"/>
        <v/>
      </c>
      <c r="E412" s="649" t="str">
        <f t="shared" si="480"/>
        <v/>
      </c>
      <c r="F412" s="607" t="str">
        <f t="shared" si="487"/>
        <v>x</v>
      </c>
      <c r="G412" s="650"/>
      <c r="H412" s="651"/>
      <c r="I412" s="651"/>
      <c r="J412" s="651"/>
      <c r="K412" s="652"/>
      <c r="L412" s="889"/>
      <c r="M412" s="889"/>
      <c r="N412" s="653"/>
      <c r="O412" s="651"/>
      <c r="P412" s="651"/>
      <c r="Q412" s="654"/>
      <c r="R412" s="655"/>
      <c r="S412" s="607" t="str">
        <f t="shared" si="489"/>
        <v/>
      </c>
      <c r="T412" s="656" t="str">
        <f t="shared" si="490"/>
        <v/>
      </c>
      <c r="U412" s="656" t="str">
        <f t="shared" si="525"/>
        <v/>
      </c>
      <c r="V412" s="656" t="str">
        <f t="shared" si="491"/>
        <v/>
      </c>
      <c r="W412" s="719"/>
      <c r="X412" s="660"/>
      <c r="Y412" s="656" t="str">
        <f t="shared" si="481"/>
        <v/>
      </c>
      <c r="Z412" s="659"/>
      <c r="AA412" s="654"/>
      <c r="AB412" s="656" t="str">
        <f t="shared" si="492"/>
        <v/>
      </c>
      <c r="AC412" s="661" t="str">
        <f t="shared" si="526"/>
        <v/>
      </c>
      <c r="AE412" s="658" t="str">
        <f t="shared" si="493"/>
        <v/>
      </c>
      <c r="AF412" s="659"/>
      <c r="AT412" s="805" t="str">
        <f t="shared" si="551"/>
        <v/>
      </c>
      <c r="AU412" t="str">
        <f t="shared" si="527"/>
        <v/>
      </c>
      <c r="AV412" s="6" t="str">
        <f t="shared" si="494"/>
        <v/>
      </c>
      <c r="AW412" s="317" t="str">
        <f t="shared" si="495"/>
        <v/>
      </c>
      <c r="AX412" s="158" t="str">
        <f t="shared" si="496"/>
        <v/>
      </c>
      <c r="AY412" s="158" t="str">
        <f t="shared" si="486"/>
        <v/>
      </c>
      <c r="AZ412" s="309" t="str">
        <f t="shared" si="485"/>
        <v/>
      </c>
      <c r="BA412" s="318" t="str">
        <f t="shared" si="497"/>
        <v/>
      </c>
      <c r="BB412" s="473" t="str">
        <f t="shared" si="498"/>
        <v/>
      </c>
      <c r="BC412" s="80" t="str">
        <f t="shared" si="549"/>
        <v/>
      </c>
      <c r="BD412" s="56">
        <f t="shared" si="499"/>
        <v>1</v>
      </c>
      <c r="BF412" s="56" t="str">
        <f t="shared" si="500"/>
        <v/>
      </c>
      <c r="BG412" s="56" t="str">
        <f t="shared" si="501"/>
        <v/>
      </c>
      <c r="BH412" s="6" t="str">
        <f t="shared" si="502"/>
        <v/>
      </c>
      <c r="BK412" s="6" t="str">
        <f t="shared" si="503"/>
        <v/>
      </c>
      <c r="BL412" s="56">
        <f t="shared" si="528"/>
        <v>999999</v>
      </c>
      <c r="BM412" s="183">
        <f t="shared" si="529"/>
        <v>99999.000002059998</v>
      </c>
      <c r="BN412" s="61">
        <v>396</v>
      </c>
      <c r="BO412" s="6">
        <f t="shared" si="504"/>
        <v>999999</v>
      </c>
      <c r="BP412" s="6">
        <f t="shared" si="505"/>
        <v>999999</v>
      </c>
      <c r="BQ412" s="6" t="str">
        <f t="shared" si="530"/>
        <v>x</v>
      </c>
      <c r="BR412" s="206">
        <f t="shared" si="506"/>
        <v>99999.000002059998</v>
      </c>
      <c r="BS412" s="6">
        <f t="shared" si="507"/>
        <v>99999.000002059998</v>
      </c>
      <c r="BT412" s="6" t="str">
        <f t="shared" si="531"/>
        <v>x</v>
      </c>
      <c r="BU412" s="6" t="str">
        <f t="shared" si="508"/>
        <v/>
      </c>
      <c r="BW412" s="82">
        <f t="shared" si="532"/>
        <v>9999999999</v>
      </c>
      <c r="BX412" s="80" t="str">
        <f t="shared" si="509"/>
        <v>x</v>
      </c>
      <c r="BY412" s="80" t="str">
        <f t="shared" si="510"/>
        <v/>
      </c>
      <c r="BZ412" s="56" t="str">
        <f t="shared" si="533"/>
        <v/>
      </c>
      <c r="CA412" s="56" t="str">
        <f t="shared" si="534"/>
        <v/>
      </c>
      <c r="CB412" s="88">
        <f t="shared" si="535"/>
        <v>0</v>
      </c>
      <c r="CC412" s="56" t="str">
        <f t="shared" si="511"/>
        <v/>
      </c>
      <c r="CD412" s="56"/>
      <c r="CE412" s="56"/>
      <c r="CF412" s="56"/>
      <c r="CG412" s="56"/>
      <c r="CH412" s="169">
        <f t="shared" si="536"/>
        <v>9999999999</v>
      </c>
      <c r="CI412" s="170">
        <f t="shared" si="537"/>
        <v>9999999999</v>
      </c>
      <c r="CJ412" s="171">
        <f t="shared" si="538"/>
        <v>9999999999</v>
      </c>
      <c r="CK412" s="172" t="str">
        <f t="shared" si="539"/>
        <v/>
      </c>
      <c r="CL412" s="173" t="str">
        <f t="shared" si="512"/>
        <v>x</v>
      </c>
      <c r="CN412" s="6" t="str">
        <f t="shared" si="540"/>
        <v/>
      </c>
      <c r="CO412" s="293" t="e">
        <f t="shared" ca="1" si="550"/>
        <v>#N/A</v>
      </c>
      <c r="CP412" s="6" t="e">
        <f t="shared" ca="1" si="541"/>
        <v>#N/A</v>
      </c>
      <c r="CQ412" s="61">
        <v>396</v>
      </c>
      <c r="CR412" s="6">
        <f t="shared" si="513"/>
        <v>0</v>
      </c>
      <c r="CS412" s="6">
        <f t="shared" si="514"/>
        <v>0</v>
      </c>
      <c r="CT412" s="56" t="str">
        <f t="shared" si="515"/>
        <v/>
      </c>
      <c r="CU412" s="76">
        <f t="shared" si="516"/>
        <v>0</v>
      </c>
      <c r="CV412" s="76">
        <f t="shared" si="517"/>
        <v>0</v>
      </c>
      <c r="CX412" s="6" t="str">
        <f t="shared" si="518"/>
        <v/>
      </c>
      <c r="CY412" s="6" t="str">
        <f t="shared" si="519"/>
        <v/>
      </c>
      <c r="CZ412" s="6" t="str">
        <f t="shared" si="520"/>
        <v/>
      </c>
      <c r="DG412" s="56" t="str">
        <f t="shared" si="521"/>
        <v/>
      </c>
      <c r="DH412" s="6">
        <f t="shared" si="522"/>
        <v>0</v>
      </c>
      <c r="DK412" s="6">
        <f t="shared" si="483"/>
        <v>0</v>
      </c>
      <c r="DL412" s="6" t="e">
        <f t="shared" si="484"/>
        <v>#N/A</v>
      </c>
      <c r="DN412" s="6" t="e">
        <f t="shared" si="482"/>
        <v>#N/A</v>
      </c>
      <c r="DP412" s="6" t="str">
        <f t="shared" si="523"/>
        <v/>
      </c>
      <c r="DQ412" s="293">
        <f t="shared" ca="1" si="552"/>
        <v>406</v>
      </c>
      <c r="DR412" s="6" t="str">
        <f t="shared" ca="1" si="542"/>
        <v>x</v>
      </c>
      <c r="DU412" s="293" t="e">
        <f t="shared" ca="1" si="543"/>
        <v>#N/A</v>
      </c>
      <c r="DV412" s="5"/>
      <c r="DW412" s="293" t="e">
        <f t="shared" ca="1" si="553"/>
        <v>#N/A</v>
      </c>
      <c r="DZ412" s="293" t="e">
        <f t="shared" ca="1" si="544"/>
        <v>#N/A</v>
      </c>
      <c r="EA412" s="293" t="e">
        <f t="shared" ca="1" si="545"/>
        <v>#N/A</v>
      </c>
      <c r="EB412" s="293" t="e">
        <f t="shared" ca="1" si="546"/>
        <v>#N/A</v>
      </c>
      <c r="EE412" s="6" t="str">
        <f t="shared" si="547"/>
        <v/>
      </c>
      <c r="EF412" s="293" t="e">
        <f t="shared" ca="1" si="548"/>
        <v>#N/A</v>
      </c>
      <c r="EG412" s="6" t="e">
        <f t="shared" ca="1" si="524"/>
        <v>#N/A</v>
      </c>
    </row>
    <row r="413" spans="3:137" x14ac:dyDescent="0.2">
      <c r="C413" s="75"/>
      <c r="D413" s="184" t="str">
        <f t="shared" si="488"/>
        <v/>
      </c>
      <c r="E413" s="649" t="str">
        <f t="shared" si="480"/>
        <v/>
      </c>
      <c r="F413" s="607" t="str">
        <f t="shared" si="487"/>
        <v>x</v>
      </c>
      <c r="G413" s="650"/>
      <c r="H413" s="651"/>
      <c r="I413" s="651"/>
      <c r="J413" s="651"/>
      <c r="K413" s="652"/>
      <c r="L413" s="889"/>
      <c r="M413" s="889"/>
      <c r="N413" s="653"/>
      <c r="O413" s="651"/>
      <c r="P413" s="651"/>
      <c r="Q413" s="654"/>
      <c r="R413" s="655"/>
      <c r="S413" s="607" t="str">
        <f t="shared" si="489"/>
        <v/>
      </c>
      <c r="T413" s="656" t="str">
        <f t="shared" si="490"/>
        <v/>
      </c>
      <c r="U413" s="656" t="str">
        <f t="shared" si="525"/>
        <v/>
      </c>
      <c r="V413" s="656" t="str">
        <f t="shared" si="491"/>
        <v/>
      </c>
      <c r="W413" s="719"/>
      <c r="X413" s="660"/>
      <c r="Y413" s="656" t="str">
        <f t="shared" si="481"/>
        <v/>
      </c>
      <c r="Z413" s="659"/>
      <c r="AA413" s="654"/>
      <c r="AB413" s="656" t="str">
        <f t="shared" si="492"/>
        <v/>
      </c>
      <c r="AC413" s="661" t="str">
        <f t="shared" si="526"/>
        <v/>
      </c>
      <c r="AE413" s="658" t="str">
        <f t="shared" si="493"/>
        <v/>
      </c>
      <c r="AF413" s="659"/>
      <c r="AT413" s="805" t="str">
        <f t="shared" si="551"/>
        <v/>
      </c>
      <c r="AU413" t="str">
        <f t="shared" si="527"/>
        <v/>
      </c>
      <c r="AV413" s="6" t="str">
        <f t="shared" si="494"/>
        <v/>
      </c>
      <c r="AW413" s="317" t="str">
        <f t="shared" si="495"/>
        <v/>
      </c>
      <c r="AX413" s="158" t="str">
        <f t="shared" si="496"/>
        <v/>
      </c>
      <c r="AY413" s="158" t="str">
        <f t="shared" si="486"/>
        <v/>
      </c>
      <c r="AZ413" s="309" t="str">
        <f t="shared" si="485"/>
        <v/>
      </c>
      <c r="BA413" s="318" t="str">
        <f t="shared" si="497"/>
        <v/>
      </c>
      <c r="BB413" s="473" t="str">
        <f t="shared" si="498"/>
        <v/>
      </c>
      <c r="BC413" s="80" t="str">
        <f t="shared" si="549"/>
        <v/>
      </c>
      <c r="BD413" s="56">
        <f t="shared" si="499"/>
        <v>1</v>
      </c>
      <c r="BF413" s="56" t="str">
        <f t="shared" si="500"/>
        <v/>
      </c>
      <c r="BG413" s="56" t="str">
        <f t="shared" si="501"/>
        <v/>
      </c>
      <c r="BH413" s="6" t="str">
        <f t="shared" si="502"/>
        <v/>
      </c>
      <c r="BK413" s="6" t="str">
        <f t="shared" si="503"/>
        <v/>
      </c>
      <c r="BL413" s="56">
        <f t="shared" si="528"/>
        <v>999999</v>
      </c>
      <c r="BM413" s="183">
        <f t="shared" si="529"/>
        <v>99999.000002065004</v>
      </c>
      <c r="BN413" s="61">
        <v>397</v>
      </c>
      <c r="BO413" s="6">
        <f t="shared" si="504"/>
        <v>999999</v>
      </c>
      <c r="BP413" s="6">
        <f t="shared" si="505"/>
        <v>999999</v>
      </c>
      <c r="BQ413" s="6" t="str">
        <f t="shared" si="530"/>
        <v>x</v>
      </c>
      <c r="BR413" s="206">
        <f t="shared" si="506"/>
        <v>99999.000002065004</v>
      </c>
      <c r="BS413" s="6">
        <f t="shared" si="507"/>
        <v>99999.000002065004</v>
      </c>
      <c r="BT413" s="6" t="str">
        <f t="shared" si="531"/>
        <v>x</v>
      </c>
      <c r="BU413" s="6" t="str">
        <f t="shared" si="508"/>
        <v/>
      </c>
      <c r="BW413" s="82">
        <f t="shared" si="532"/>
        <v>9999999999</v>
      </c>
      <c r="BX413" s="80" t="str">
        <f t="shared" si="509"/>
        <v>x</v>
      </c>
      <c r="BY413" s="80" t="str">
        <f t="shared" si="510"/>
        <v/>
      </c>
      <c r="BZ413" s="56" t="str">
        <f t="shared" si="533"/>
        <v/>
      </c>
      <c r="CA413" s="56" t="str">
        <f t="shared" si="534"/>
        <v/>
      </c>
      <c r="CB413" s="88">
        <f t="shared" si="535"/>
        <v>0</v>
      </c>
      <c r="CC413" s="56" t="str">
        <f t="shared" si="511"/>
        <v/>
      </c>
      <c r="CD413" s="56"/>
      <c r="CE413" s="56"/>
      <c r="CF413" s="56"/>
      <c r="CG413" s="56"/>
      <c r="CH413" s="169">
        <f t="shared" si="536"/>
        <v>9999999999</v>
      </c>
      <c r="CI413" s="170">
        <f t="shared" si="537"/>
        <v>9999999999</v>
      </c>
      <c r="CJ413" s="171">
        <f t="shared" si="538"/>
        <v>9999999999</v>
      </c>
      <c r="CK413" s="172" t="str">
        <f t="shared" si="539"/>
        <v/>
      </c>
      <c r="CL413" s="173" t="str">
        <f t="shared" si="512"/>
        <v>x</v>
      </c>
      <c r="CN413" s="6" t="str">
        <f t="shared" si="540"/>
        <v/>
      </c>
      <c r="CO413" s="293" t="e">
        <f t="shared" ca="1" si="550"/>
        <v>#N/A</v>
      </c>
      <c r="CP413" s="6" t="e">
        <f t="shared" ca="1" si="541"/>
        <v>#N/A</v>
      </c>
      <c r="CQ413" s="61">
        <v>397</v>
      </c>
      <c r="CR413" s="6">
        <f t="shared" si="513"/>
        <v>0</v>
      </c>
      <c r="CS413" s="6">
        <f t="shared" si="514"/>
        <v>0</v>
      </c>
      <c r="CT413" s="56" t="str">
        <f t="shared" si="515"/>
        <v/>
      </c>
      <c r="CU413" s="76">
        <f t="shared" si="516"/>
        <v>0</v>
      </c>
      <c r="CV413" s="76">
        <f t="shared" si="517"/>
        <v>0</v>
      </c>
      <c r="CX413" s="6" t="str">
        <f t="shared" si="518"/>
        <v/>
      </c>
      <c r="CY413" s="6" t="str">
        <f t="shared" si="519"/>
        <v/>
      </c>
      <c r="CZ413" s="6" t="str">
        <f t="shared" si="520"/>
        <v/>
      </c>
      <c r="DG413" s="56" t="str">
        <f t="shared" si="521"/>
        <v/>
      </c>
      <c r="DH413" s="6">
        <f t="shared" si="522"/>
        <v>0</v>
      </c>
      <c r="DK413" s="6">
        <f t="shared" si="483"/>
        <v>0</v>
      </c>
      <c r="DL413" s="6" t="e">
        <f t="shared" si="484"/>
        <v>#N/A</v>
      </c>
      <c r="DN413" s="6" t="e">
        <f t="shared" si="482"/>
        <v>#N/A</v>
      </c>
      <c r="DP413" s="6" t="str">
        <f t="shared" si="523"/>
        <v/>
      </c>
      <c r="DQ413" s="293">
        <f t="shared" ca="1" si="552"/>
        <v>407</v>
      </c>
      <c r="DR413" s="6" t="str">
        <f t="shared" ca="1" si="542"/>
        <v>x</v>
      </c>
      <c r="DU413" s="293" t="e">
        <f t="shared" ca="1" si="543"/>
        <v>#N/A</v>
      </c>
      <c r="DV413" s="5"/>
      <c r="DW413" s="293" t="e">
        <f t="shared" ca="1" si="553"/>
        <v>#N/A</v>
      </c>
      <c r="DZ413" s="293" t="e">
        <f t="shared" ca="1" si="544"/>
        <v>#N/A</v>
      </c>
      <c r="EA413" s="293" t="e">
        <f t="shared" ca="1" si="545"/>
        <v>#N/A</v>
      </c>
      <c r="EB413" s="293" t="e">
        <f t="shared" ca="1" si="546"/>
        <v>#N/A</v>
      </c>
      <c r="EE413" s="6" t="str">
        <f t="shared" si="547"/>
        <v/>
      </c>
      <c r="EF413" s="293" t="e">
        <f t="shared" ca="1" si="548"/>
        <v>#N/A</v>
      </c>
      <c r="EG413" s="6" t="e">
        <f t="shared" ca="1" si="524"/>
        <v>#N/A</v>
      </c>
    </row>
    <row r="414" spans="3:137" x14ac:dyDescent="0.2">
      <c r="C414" s="75"/>
      <c r="D414" s="184" t="str">
        <f t="shared" si="488"/>
        <v/>
      </c>
      <c r="E414" s="649" t="str">
        <f t="shared" ref="E414:E477" si="554">IF(ISERROR(BG414),1,IF(ISERROR(BF414),2,IF(AND(H414="Liq",I414=""),3,IF(AND(H414="Liq",Y414&lt;0),4,IF(DH414=1,5,IF(AND($BH$5=1,H414="Oba"),6,IF(AND($BH$4=1,H414="Mem"),7,IF(AND(DK414="LiqD",P414&lt;&gt;"120 Debiteuren"),8,IF(AND(DK414="LiqC",P414&lt;&gt;"130 Crediteuren"),9,"")))))))))</f>
        <v/>
      </c>
      <c r="F414" s="607" t="str">
        <f t="shared" si="487"/>
        <v>x</v>
      </c>
      <c r="G414" s="650"/>
      <c r="H414" s="651"/>
      <c r="I414" s="651"/>
      <c r="J414" s="651"/>
      <c r="K414" s="652"/>
      <c r="L414" s="889"/>
      <c r="M414" s="889"/>
      <c r="N414" s="653"/>
      <c r="O414" s="651"/>
      <c r="P414" s="651"/>
      <c r="Q414" s="654"/>
      <c r="R414" s="655"/>
      <c r="S414" s="607" t="str">
        <f t="shared" si="489"/>
        <v/>
      </c>
      <c r="T414" s="656" t="str">
        <f t="shared" si="490"/>
        <v/>
      </c>
      <c r="U414" s="656" t="str">
        <f t="shared" si="525"/>
        <v/>
      </c>
      <c r="V414" s="656" t="str">
        <f t="shared" si="491"/>
        <v/>
      </c>
      <c r="W414" s="719"/>
      <c r="X414" s="660"/>
      <c r="Y414" s="656" t="str">
        <f t="shared" si="481"/>
        <v/>
      </c>
      <c r="Z414" s="659"/>
      <c r="AA414" s="654"/>
      <c r="AB414" s="656" t="str">
        <f t="shared" si="492"/>
        <v/>
      </c>
      <c r="AC414" s="661" t="str">
        <f t="shared" si="526"/>
        <v/>
      </c>
      <c r="AE414" s="658" t="str">
        <f t="shared" si="493"/>
        <v/>
      </c>
      <c r="AF414" s="659"/>
      <c r="AT414" s="805" t="str">
        <f t="shared" si="551"/>
        <v/>
      </c>
      <c r="AU414" t="str">
        <f t="shared" si="527"/>
        <v/>
      </c>
      <c r="AV414" s="6" t="str">
        <f t="shared" si="494"/>
        <v/>
      </c>
      <c r="AW414" s="317" t="str">
        <f t="shared" si="495"/>
        <v/>
      </c>
      <c r="AX414" s="158" t="str">
        <f t="shared" si="496"/>
        <v/>
      </c>
      <c r="AY414" s="158" t="str">
        <f t="shared" si="486"/>
        <v/>
      </c>
      <c r="AZ414" s="309" t="str">
        <f t="shared" si="485"/>
        <v/>
      </c>
      <c r="BA414" s="318" t="str">
        <f t="shared" si="497"/>
        <v/>
      </c>
      <c r="BB414" s="473" t="str">
        <f t="shared" si="498"/>
        <v/>
      </c>
      <c r="BC414" s="80" t="str">
        <f t="shared" si="549"/>
        <v/>
      </c>
      <c r="BD414" s="56">
        <f t="shared" si="499"/>
        <v>1</v>
      </c>
      <c r="BF414" s="56" t="str">
        <f t="shared" si="500"/>
        <v/>
      </c>
      <c r="BG414" s="56" t="str">
        <f t="shared" si="501"/>
        <v/>
      </c>
      <c r="BH414" s="6" t="str">
        <f t="shared" si="502"/>
        <v/>
      </c>
      <c r="BK414" s="6" t="str">
        <f t="shared" si="503"/>
        <v/>
      </c>
      <c r="BL414" s="56">
        <f t="shared" si="528"/>
        <v>999999</v>
      </c>
      <c r="BM414" s="183">
        <f t="shared" si="529"/>
        <v>99999.000002069995</v>
      </c>
      <c r="BN414" s="61">
        <v>398</v>
      </c>
      <c r="BO414" s="6">
        <f t="shared" si="504"/>
        <v>999999</v>
      </c>
      <c r="BP414" s="6">
        <f t="shared" si="505"/>
        <v>999999</v>
      </c>
      <c r="BQ414" s="6" t="str">
        <f t="shared" si="530"/>
        <v>x</v>
      </c>
      <c r="BR414" s="206">
        <f t="shared" si="506"/>
        <v>99999.000002069995</v>
      </c>
      <c r="BS414" s="6">
        <f t="shared" si="507"/>
        <v>99999.000002069995</v>
      </c>
      <c r="BT414" s="6" t="str">
        <f t="shared" si="531"/>
        <v>x</v>
      </c>
      <c r="BU414" s="6" t="str">
        <f t="shared" si="508"/>
        <v/>
      </c>
      <c r="BW414" s="82">
        <f t="shared" si="532"/>
        <v>9999999999</v>
      </c>
      <c r="BX414" s="80" t="str">
        <f t="shared" si="509"/>
        <v>x</v>
      </c>
      <c r="BY414" s="80" t="str">
        <f t="shared" si="510"/>
        <v/>
      </c>
      <c r="BZ414" s="56" t="str">
        <f t="shared" si="533"/>
        <v/>
      </c>
      <c r="CA414" s="56" t="str">
        <f t="shared" si="534"/>
        <v/>
      </c>
      <c r="CB414" s="88">
        <f t="shared" si="535"/>
        <v>0</v>
      </c>
      <c r="CC414" s="56" t="str">
        <f t="shared" si="511"/>
        <v/>
      </c>
      <c r="CD414" s="56"/>
      <c r="CE414" s="56"/>
      <c r="CF414" s="56"/>
      <c r="CG414" s="56"/>
      <c r="CH414" s="169">
        <f t="shared" si="536"/>
        <v>9999999999</v>
      </c>
      <c r="CI414" s="170">
        <f t="shared" si="537"/>
        <v>9999999999</v>
      </c>
      <c r="CJ414" s="171">
        <f t="shared" si="538"/>
        <v>9999999999</v>
      </c>
      <c r="CK414" s="172" t="str">
        <f t="shared" si="539"/>
        <v/>
      </c>
      <c r="CL414" s="173" t="str">
        <f t="shared" si="512"/>
        <v>x</v>
      </c>
      <c r="CN414" s="6" t="str">
        <f t="shared" si="540"/>
        <v/>
      </c>
      <c r="CO414" s="293" t="e">
        <f t="shared" ca="1" si="550"/>
        <v>#N/A</v>
      </c>
      <c r="CP414" s="6" t="e">
        <f t="shared" ca="1" si="541"/>
        <v>#N/A</v>
      </c>
      <c r="CQ414" s="61">
        <v>398</v>
      </c>
      <c r="CR414" s="6">
        <f t="shared" si="513"/>
        <v>0</v>
      </c>
      <c r="CS414" s="6">
        <f t="shared" si="514"/>
        <v>0</v>
      </c>
      <c r="CT414" s="56" t="str">
        <f t="shared" si="515"/>
        <v/>
      </c>
      <c r="CU414" s="76">
        <f t="shared" si="516"/>
        <v>0</v>
      </c>
      <c r="CV414" s="76">
        <f t="shared" si="517"/>
        <v>0</v>
      </c>
      <c r="CX414" s="6" t="str">
        <f t="shared" si="518"/>
        <v/>
      </c>
      <c r="CY414" s="6" t="str">
        <f t="shared" si="519"/>
        <v/>
      </c>
      <c r="CZ414" s="6" t="str">
        <f t="shared" si="520"/>
        <v/>
      </c>
      <c r="DG414" s="56" t="str">
        <f t="shared" si="521"/>
        <v/>
      </c>
      <c r="DH414" s="6">
        <f t="shared" si="522"/>
        <v>0</v>
      </c>
      <c r="DK414" s="6">
        <f t="shared" si="483"/>
        <v>0</v>
      </c>
      <c r="DL414" s="6" t="e">
        <f t="shared" si="484"/>
        <v>#N/A</v>
      </c>
      <c r="DN414" s="6" t="e">
        <f t="shared" si="482"/>
        <v>#N/A</v>
      </c>
      <c r="DP414" s="6" t="str">
        <f t="shared" si="523"/>
        <v/>
      </c>
      <c r="DQ414" s="293">
        <f t="shared" ca="1" si="552"/>
        <v>408</v>
      </c>
      <c r="DR414" s="6" t="str">
        <f t="shared" ca="1" si="542"/>
        <v>x</v>
      </c>
      <c r="DU414" s="293" t="e">
        <f t="shared" ca="1" si="543"/>
        <v>#N/A</v>
      </c>
      <c r="DV414" s="5"/>
      <c r="DW414" s="293" t="e">
        <f t="shared" ca="1" si="553"/>
        <v>#N/A</v>
      </c>
      <c r="DZ414" s="293" t="e">
        <f t="shared" ca="1" si="544"/>
        <v>#N/A</v>
      </c>
      <c r="EA414" s="293" t="e">
        <f t="shared" ca="1" si="545"/>
        <v>#N/A</v>
      </c>
      <c r="EB414" s="293" t="e">
        <f t="shared" ca="1" si="546"/>
        <v>#N/A</v>
      </c>
      <c r="EE414" s="6" t="str">
        <f t="shared" si="547"/>
        <v/>
      </c>
      <c r="EF414" s="293" t="e">
        <f t="shared" ca="1" si="548"/>
        <v>#N/A</v>
      </c>
      <c r="EG414" s="6" t="e">
        <f t="shared" ca="1" si="524"/>
        <v>#N/A</v>
      </c>
    </row>
    <row r="415" spans="3:137" x14ac:dyDescent="0.2">
      <c r="C415" s="75"/>
      <c r="D415" s="184" t="str">
        <f t="shared" si="488"/>
        <v/>
      </c>
      <c r="E415" s="649" t="str">
        <f t="shared" si="554"/>
        <v/>
      </c>
      <c r="F415" s="607" t="str">
        <f t="shared" si="487"/>
        <v>x</v>
      </c>
      <c r="G415" s="650"/>
      <c r="H415" s="651"/>
      <c r="I415" s="651"/>
      <c r="J415" s="651"/>
      <c r="K415" s="652"/>
      <c r="L415" s="889"/>
      <c r="M415" s="889"/>
      <c r="N415" s="653"/>
      <c r="O415" s="651"/>
      <c r="P415" s="651"/>
      <c r="Q415" s="654"/>
      <c r="R415" s="655"/>
      <c r="S415" s="607" t="str">
        <f t="shared" si="489"/>
        <v/>
      </c>
      <c r="T415" s="656" t="str">
        <f t="shared" si="490"/>
        <v/>
      </c>
      <c r="U415" s="656" t="str">
        <f t="shared" si="525"/>
        <v/>
      </c>
      <c r="V415" s="656" t="str">
        <f t="shared" si="491"/>
        <v/>
      </c>
      <c r="W415" s="719"/>
      <c r="X415" s="660"/>
      <c r="Y415" s="656" t="str">
        <f t="shared" ref="Y415:Y478" si="555">IF(T415="","",IF(ISERROR(BC415),0,IF(AND(OR(H415="Ink",H415="Liq",H415="Mem"),BC415="vord",X415&lt;&gt;"",ISNUMBER(Z415),Z415&gt;0),Z415,IF(AND(BC415="vord",X415&lt;&gt;"",H415="Ink",ISNUMBER(AF415)),X415/(1+X415)*(T415+AF415),IF(BC415="vord",X415/(1+X415)*T415,0)))))</f>
        <v/>
      </c>
      <c r="Z415" s="659"/>
      <c r="AA415" s="654"/>
      <c r="AB415" s="656" t="str">
        <f t="shared" si="492"/>
        <v/>
      </c>
      <c r="AC415" s="661" t="str">
        <f t="shared" si="526"/>
        <v/>
      </c>
      <c r="AE415" s="658" t="str">
        <f t="shared" si="493"/>
        <v/>
      </c>
      <c r="AF415" s="659"/>
      <c r="AT415" s="805" t="str">
        <f t="shared" si="551"/>
        <v/>
      </c>
      <c r="AU415" t="str">
        <f t="shared" si="527"/>
        <v/>
      </c>
      <c r="AV415" s="6" t="str">
        <f t="shared" si="494"/>
        <v/>
      </c>
      <c r="AW415" s="317" t="str">
        <f t="shared" si="495"/>
        <v/>
      </c>
      <c r="AX415" s="158" t="str">
        <f t="shared" si="496"/>
        <v/>
      </c>
      <c r="AY415" s="158" t="str">
        <f t="shared" si="486"/>
        <v/>
      </c>
      <c r="AZ415" s="309" t="str">
        <f t="shared" si="485"/>
        <v/>
      </c>
      <c r="BA415" s="318" t="str">
        <f t="shared" si="497"/>
        <v/>
      </c>
      <c r="BB415" s="473" t="str">
        <f t="shared" si="498"/>
        <v/>
      </c>
      <c r="BC415" s="80" t="str">
        <f t="shared" si="549"/>
        <v/>
      </c>
      <c r="BD415" s="56">
        <f t="shared" si="499"/>
        <v>1</v>
      </c>
      <c r="BF415" s="56" t="str">
        <f t="shared" si="500"/>
        <v/>
      </c>
      <c r="BG415" s="56" t="str">
        <f t="shared" si="501"/>
        <v/>
      </c>
      <c r="BH415" s="6" t="str">
        <f t="shared" si="502"/>
        <v/>
      </c>
      <c r="BK415" s="6" t="str">
        <f t="shared" si="503"/>
        <v/>
      </c>
      <c r="BL415" s="56">
        <f t="shared" si="528"/>
        <v>999999</v>
      </c>
      <c r="BM415" s="183">
        <f t="shared" si="529"/>
        <v>99999.000002075001</v>
      </c>
      <c r="BN415" s="61">
        <v>399</v>
      </c>
      <c r="BO415" s="6">
        <f t="shared" si="504"/>
        <v>999999</v>
      </c>
      <c r="BP415" s="6">
        <f t="shared" si="505"/>
        <v>999999</v>
      </c>
      <c r="BQ415" s="6" t="str">
        <f t="shared" si="530"/>
        <v>x</v>
      </c>
      <c r="BR415" s="206">
        <f t="shared" si="506"/>
        <v>99999.000002075001</v>
      </c>
      <c r="BS415" s="6">
        <f t="shared" si="507"/>
        <v>99999.000002075001</v>
      </c>
      <c r="BT415" s="6" t="str">
        <f t="shared" si="531"/>
        <v>x</v>
      </c>
      <c r="BU415" s="6" t="str">
        <f t="shared" si="508"/>
        <v/>
      </c>
      <c r="BW415" s="82">
        <f t="shared" si="532"/>
        <v>9999999999</v>
      </c>
      <c r="BX415" s="80" t="str">
        <f t="shared" si="509"/>
        <v>x</v>
      </c>
      <c r="BY415" s="80" t="str">
        <f t="shared" si="510"/>
        <v/>
      </c>
      <c r="BZ415" s="56" t="str">
        <f t="shared" si="533"/>
        <v/>
      </c>
      <c r="CA415" s="56" t="str">
        <f t="shared" si="534"/>
        <v/>
      </c>
      <c r="CB415" s="88">
        <f t="shared" si="535"/>
        <v>0</v>
      </c>
      <c r="CC415" s="56" t="str">
        <f t="shared" si="511"/>
        <v/>
      </c>
      <c r="CD415" s="56"/>
      <c r="CE415" s="56"/>
      <c r="CF415" s="56"/>
      <c r="CG415" s="56"/>
      <c r="CH415" s="169">
        <f t="shared" si="536"/>
        <v>9999999999</v>
      </c>
      <c r="CI415" s="170">
        <f t="shared" si="537"/>
        <v>9999999999</v>
      </c>
      <c r="CJ415" s="171">
        <f t="shared" si="538"/>
        <v>9999999999</v>
      </c>
      <c r="CK415" s="172" t="str">
        <f t="shared" si="539"/>
        <v/>
      </c>
      <c r="CL415" s="173" t="str">
        <f t="shared" si="512"/>
        <v>x</v>
      </c>
      <c r="CN415" s="6" t="str">
        <f t="shared" si="540"/>
        <v/>
      </c>
      <c r="CO415" s="293" t="e">
        <f t="shared" ca="1" si="550"/>
        <v>#N/A</v>
      </c>
      <c r="CP415" s="6" t="e">
        <f t="shared" ca="1" si="541"/>
        <v>#N/A</v>
      </c>
      <c r="CQ415" s="61">
        <v>399</v>
      </c>
      <c r="CR415" s="6">
        <f t="shared" si="513"/>
        <v>0</v>
      </c>
      <c r="CS415" s="6">
        <f t="shared" si="514"/>
        <v>0</v>
      </c>
      <c r="CT415" s="56" t="str">
        <f t="shared" si="515"/>
        <v/>
      </c>
      <c r="CU415" s="76">
        <f t="shared" si="516"/>
        <v>0</v>
      </c>
      <c r="CV415" s="76">
        <f t="shared" si="517"/>
        <v>0</v>
      </c>
      <c r="CX415" s="6" t="str">
        <f t="shared" si="518"/>
        <v/>
      </c>
      <c r="CY415" s="6" t="str">
        <f t="shared" si="519"/>
        <v/>
      </c>
      <c r="CZ415" s="6" t="str">
        <f t="shared" si="520"/>
        <v/>
      </c>
      <c r="DG415" s="56" t="str">
        <f t="shared" si="521"/>
        <v/>
      </c>
      <c r="DH415" s="6">
        <f t="shared" si="522"/>
        <v>0</v>
      </c>
      <c r="DK415" s="6">
        <f t="shared" si="483"/>
        <v>0</v>
      </c>
      <c r="DL415" s="6" t="e">
        <f t="shared" si="484"/>
        <v>#N/A</v>
      </c>
      <c r="DN415" s="6" t="e">
        <f t="shared" si="482"/>
        <v>#N/A</v>
      </c>
      <c r="DP415" s="6" t="str">
        <f t="shared" si="523"/>
        <v/>
      </c>
      <c r="DQ415" s="293">
        <f t="shared" ca="1" si="552"/>
        <v>409</v>
      </c>
      <c r="DR415" s="6" t="str">
        <f t="shared" ca="1" si="542"/>
        <v>x</v>
      </c>
      <c r="DU415" s="293" t="e">
        <f t="shared" ca="1" si="543"/>
        <v>#N/A</v>
      </c>
      <c r="DV415" s="5"/>
      <c r="DW415" s="293" t="e">
        <f t="shared" ca="1" si="553"/>
        <v>#N/A</v>
      </c>
      <c r="DZ415" s="293" t="e">
        <f t="shared" ca="1" si="544"/>
        <v>#N/A</v>
      </c>
      <c r="EA415" s="293" t="e">
        <f t="shared" ca="1" si="545"/>
        <v>#N/A</v>
      </c>
      <c r="EB415" s="293" t="e">
        <f t="shared" ca="1" si="546"/>
        <v>#N/A</v>
      </c>
      <c r="EE415" s="6" t="str">
        <f t="shared" si="547"/>
        <v/>
      </c>
      <c r="EF415" s="293" t="e">
        <f t="shared" ca="1" si="548"/>
        <v>#N/A</v>
      </c>
      <c r="EG415" s="6" t="e">
        <f t="shared" ca="1" si="524"/>
        <v>#N/A</v>
      </c>
    </row>
    <row r="416" spans="3:137" x14ac:dyDescent="0.2">
      <c r="C416" s="75"/>
      <c r="D416" s="184" t="str">
        <f t="shared" si="488"/>
        <v/>
      </c>
      <c r="E416" s="649" t="str">
        <f t="shared" si="554"/>
        <v/>
      </c>
      <c r="F416" s="607" t="str">
        <f t="shared" si="487"/>
        <v>x</v>
      </c>
      <c r="G416" s="650"/>
      <c r="H416" s="651"/>
      <c r="I416" s="651"/>
      <c r="J416" s="651"/>
      <c r="K416" s="652"/>
      <c r="L416" s="889"/>
      <c r="M416" s="889"/>
      <c r="N416" s="653"/>
      <c r="O416" s="651"/>
      <c r="P416" s="651"/>
      <c r="Q416" s="654"/>
      <c r="R416" s="655"/>
      <c r="S416" s="607" t="str">
        <f t="shared" si="489"/>
        <v/>
      </c>
      <c r="T416" s="656" t="str">
        <f t="shared" si="490"/>
        <v/>
      </c>
      <c r="U416" s="656" t="str">
        <f t="shared" si="525"/>
        <v/>
      </c>
      <c r="V416" s="656" t="str">
        <f t="shared" si="491"/>
        <v/>
      </c>
      <c r="W416" s="719"/>
      <c r="X416" s="660"/>
      <c r="Y416" s="656" t="str">
        <f t="shared" si="555"/>
        <v/>
      </c>
      <c r="Z416" s="659"/>
      <c r="AA416" s="654"/>
      <c r="AB416" s="656" t="str">
        <f t="shared" si="492"/>
        <v/>
      </c>
      <c r="AC416" s="661" t="str">
        <f t="shared" si="526"/>
        <v/>
      </c>
      <c r="AE416" s="658" t="str">
        <f t="shared" si="493"/>
        <v/>
      </c>
      <c r="AF416" s="659"/>
      <c r="AT416" s="805" t="str">
        <f t="shared" si="551"/>
        <v/>
      </c>
      <c r="AU416" t="str">
        <f t="shared" si="527"/>
        <v/>
      </c>
      <c r="AV416" s="6" t="str">
        <f t="shared" si="494"/>
        <v/>
      </c>
      <c r="AW416" s="317" t="str">
        <f t="shared" si="495"/>
        <v/>
      </c>
      <c r="AX416" s="158" t="str">
        <f t="shared" si="496"/>
        <v/>
      </c>
      <c r="AY416" s="158" t="str">
        <f t="shared" si="486"/>
        <v/>
      </c>
      <c r="AZ416" s="309" t="str">
        <f t="shared" si="485"/>
        <v/>
      </c>
      <c r="BA416" s="318" t="str">
        <f t="shared" si="497"/>
        <v/>
      </c>
      <c r="BB416" s="473" t="str">
        <f t="shared" si="498"/>
        <v/>
      </c>
      <c r="BC416" s="80" t="str">
        <f t="shared" si="549"/>
        <v/>
      </c>
      <c r="BD416" s="56">
        <f t="shared" si="499"/>
        <v>1</v>
      </c>
      <c r="BF416" s="56" t="str">
        <f t="shared" si="500"/>
        <v/>
      </c>
      <c r="BG416" s="56" t="str">
        <f t="shared" si="501"/>
        <v/>
      </c>
      <c r="BH416" s="6" t="str">
        <f t="shared" si="502"/>
        <v/>
      </c>
      <c r="BK416" s="6" t="str">
        <f t="shared" si="503"/>
        <v/>
      </c>
      <c r="BL416" s="56">
        <f t="shared" si="528"/>
        <v>999999</v>
      </c>
      <c r="BM416" s="183">
        <f t="shared" si="529"/>
        <v>99999.000002080007</v>
      </c>
      <c r="BN416" s="61">
        <v>400</v>
      </c>
      <c r="BO416" s="6">
        <f t="shared" si="504"/>
        <v>999999</v>
      </c>
      <c r="BP416" s="6">
        <f t="shared" si="505"/>
        <v>999999</v>
      </c>
      <c r="BQ416" s="6" t="str">
        <f t="shared" si="530"/>
        <v>x</v>
      </c>
      <c r="BR416" s="206">
        <f t="shared" si="506"/>
        <v>99999.000002080007</v>
      </c>
      <c r="BS416" s="6">
        <f t="shared" si="507"/>
        <v>99999.000002080007</v>
      </c>
      <c r="BT416" s="6" t="str">
        <f t="shared" si="531"/>
        <v>x</v>
      </c>
      <c r="BU416" s="6" t="str">
        <f t="shared" si="508"/>
        <v/>
      </c>
      <c r="BW416" s="82">
        <f t="shared" si="532"/>
        <v>9999999999</v>
      </c>
      <c r="BX416" s="80" t="str">
        <f t="shared" si="509"/>
        <v>x</v>
      </c>
      <c r="BY416" s="80" t="str">
        <f t="shared" si="510"/>
        <v/>
      </c>
      <c r="BZ416" s="56" t="str">
        <f t="shared" si="533"/>
        <v/>
      </c>
      <c r="CA416" s="56" t="str">
        <f t="shared" si="534"/>
        <v/>
      </c>
      <c r="CB416" s="88">
        <f t="shared" si="535"/>
        <v>0</v>
      </c>
      <c r="CC416" s="56" t="str">
        <f t="shared" si="511"/>
        <v/>
      </c>
      <c r="CD416" s="56"/>
      <c r="CE416" s="56"/>
      <c r="CF416" s="56"/>
      <c r="CG416" s="56"/>
      <c r="CH416" s="169">
        <f t="shared" si="536"/>
        <v>9999999999</v>
      </c>
      <c r="CI416" s="170">
        <f t="shared" si="537"/>
        <v>9999999999</v>
      </c>
      <c r="CJ416" s="171">
        <f t="shared" si="538"/>
        <v>9999999999</v>
      </c>
      <c r="CK416" s="172" t="str">
        <f t="shared" si="539"/>
        <v/>
      </c>
      <c r="CL416" s="173" t="str">
        <f t="shared" si="512"/>
        <v>x</v>
      </c>
      <c r="CN416" s="6" t="str">
        <f t="shared" si="540"/>
        <v/>
      </c>
      <c r="CO416" s="293" t="e">
        <f t="shared" ca="1" si="550"/>
        <v>#N/A</v>
      </c>
      <c r="CP416" s="6" t="e">
        <f t="shared" ca="1" si="541"/>
        <v>#N/A</v>
      </c>
      <c r="CQ416" s="61">
        <v>400</v>
      </c>
      <c r="CR416" s="6">
        <f t="shared" si="513"/>
        <v>0</v>
      </c>
      <c r="CS416" s="6">
        <f t="shared" si="514"/>
        <v>0</v>
      </c>
      <c r="CT416" s="56" t="str">
        <f t="shared" si="515"/>
        <v/>
      </c>
      <c r="CU416" s="76">
        <f t="shared" si="516"/>
        <v>0</v>
      </c>
      <c r="CV416" s="76">
        <f t="shared" si="517"/>
        <v>0</v>
      </c>
      <c r="CX416" s="6" t="str">
        <f t="shared" si="518"/>
        <v/>
      </c>
      <c r="CY416" s="6" t="str">
        <f t="shared" si="519"/>
        <v/>
      </c>
      <c r="CZ416" s="6" t="str">
        <f t="shared" si="520"/>
        <v/>
      </c>
      <c r="DG416" s="56" t="str">
        <f t="shared" si="521"/>
        <v/>
      </c>
      <c r="DH416" s="6">
        <f t="shared" si="522"/>
        <v>0</v>
      </c>
      <c r="DK416" s="6">
        <f t="shared" si="483"/>
        <v>0</v>
      </c>
      <c r="DL416" s="6" t="e">
        <f t="shared" si="484"/>
        <v>#N/A</v>
      </c>
      <c r="DN416" s="6" t="e">
        <f t="shared" si="482"/>
        <v>#N/A</v>
      </c>
      <c r="DP416" s="6" t="str">
        <f t="shared" si="523"/>
        <v/>
      </c>
      <c r="DQ416" s="293">
        <f t="shared" ca="1" si="552"/>
        <v>410</v>
      </c>
      <c r="DR416" s="6" t="str">
        <f t="shared" ca="1" si="542"/>
        <v>x</v>
      </c>
      <c r="DU416" s="293" t="e">
        <f t="shared" ca="1" si="543"/>
        <v>#N/A</v>
      </c>
      <c r="DV416" s="5"/>
      <c r="DW416" s="293" t="e">
        <f t="shared" ca="1" si="553"/>
        <v>#N/A</v>
      </c>
      <c r="DZ416" s="293" t="e">
        <f t="shared" ca="1" si="544"/>
        <v>#N/A</v>
      </c>
      <c r="EA416" s="293" t="e">
        <f t="shared" ca="1" si="545"/>
        <v>#N/A</v>
      </c>
      <c r="EB416" s="293" t="e">
        <f t="shared" ca="1" si="546"/>
        <v>#N/A</v>
      </c>
      <c r="EE416" s="6" t="str">
        <f t="shared" si="547"/>
        <v/>
      </c>
      <c r="EF416" s="293" t="e">
        <f t="shared" ca="1" si="548"/>
        <v>#N/A</v>
      </c>
      <c r="EG416" s="6" t="e">
        <f t="shared" ca="1" si="524"/>
        <v>#N/A</v>
      </c>
    </row>
    <row r="417" spans="1:137" x14ac:dyDescent="0.2">
      <c r="A417" s="842" t="s">
        <v>247</v>
      </c>
      <c r="C417" s="75"/>
      <c r="D417" s="184" t="str">
        <f t="shared" si="488"/>
        <v/>
      </c>
      <c r="E417" s="649" t="str">
        <f t="shared" si="554"/>
        <v/>
      </c>
      <c r="F417" s="607" t="str">
        <f t="shared" si="487"/>
        <v>x</v>
      </c>
      <c r="G417" s="650"/>
      <c r="H417" s="651"/>
      <c r="I417" s="651"/>
      <c r="J417" s="651"/>
      <c r="K417" s="652"/>
      <c r="L417" s="889"/>
      <c r="M417" s="889"/>
      <c r="N417" s="653"/>
      <c r="O417" s="651"/>
      <c r="P417" s="651"/>
      <c r="Q417" s="654"/>
      <c r="R417" s="655"/>
      <c r="S417" s="607" t="str">
        <f t="shared" si="489"/>
        <v/>
      </c>
      <c r="T417" s="656" t="str">
        <f t="shared" si="490"/>
        <v/>
      </c>
      <c r="U417" s="656" t="str">
        <f t="shared" si="525"/>
        <v/>
      </c>
      <c r="V417" s="656" t="str">
        <f t="shared" si="491"/>
        <v/>
      </c>
      <c r="W417" s="719"/>
      <c r="X417" s="660"/>
      <c r="Y417" s="656" t="str">
        <f t="shared" si="555"/>
        <v/>
      </c>
      <c r="Z417" s="659"/>
      <c r="AA417" s="654"/>
      <c r="AB417" s="656" t="str">
        <f t="shared" si="492"/>
        <v/>
      </c>
      <c r="AC417" s="661" t="str">
        <f t="shared" si="526"/>
        <v/>
      </c>
      <c r="AE417" s="658" t="str">
        <f t="shared" si="493"/>
        <v/>
      </c>
      <c r="AF417" s="659"/>
      <c r="AT417" s="805" t="str">
        <f t="shared" si="551"/>
        <v/>
      </c>
      <c r="AU417" t="str">
        <f t="shared" si="527"/>
        <v/>
      </c>
      <c r="AV417" s="6" t="str">
        <f t="shared" si="494"/>
        <v/>
      </c>
      <c r="AW417" s="317" t="str">
        <f t="shared" si="495"/>
        <v/>
      </c>
      <c r="AX417" s="158" t="str">
        <f t="shared" si="496"/>
        <v/>
      </c>
      <c r="AY417" s="158" t="str">
        <f t="shared" si="486"/>
        <v/>
      </c>
      <c r="AZ417" s="309" t="str">
        <f t="shared" si="485"/>
        <v/>
      </c>
      <c r="BA417" s="318" t="str">
        <f t="shared" si="497"/>
        <v/>
      </c>
      <c r="BB417" s="473" t="str">
        <f t="shared" si="498"/>
        <v/>
      </c>
      <c r="BC417" s="80" t="str">
        <f t="shared" si="549"/>
        <v/>
      </c>
      <c r="BD417" s="56">
        <f t="shared" si="499"/>
        <v>1</v>
      </c>
      <c r="BF417" s="56" t="str">
        <f t="shared" si="500"/>
        <v/>
      </c>
      <c r="BG417" s="56" t="str">
        <f t="shared" si="501"/>
        <v/>
      </c>
      <c r="BH417" s="6" t="str">
        <f t="shared" si="502"/>
        <v/>
      </c>
      <c r="BK417" s="6" t="str">
        <f t="shared" si="503"/>
        <v/>
      </c>
      <c r="BL417" s="56">
        <f t="shared" si="528"/>
        <v>999999</v>
      </c>
      <c r="BM417" s="183">
        <f t="shared" si="529"/>
        <v>99999.000002084998</v>
      </c>
      <c r="BN417" s="61">
        <v>401</v>
      </c>
      <c r="BO417" s="6">
        <f t="shared" si="504"/>
        <v>999999</v>
      </c>
      <c r="BP417" s="6">
        <f t="shared" si="505"/>
        <v>999999</v>
      </c>
      <c r="BQ417" s="6" t="str">
        <f t="shared" si="530"/>
        <v>x</v>
      </c>
      <c r="BR417" s="206">
        <f t="shared" si="506"/>
        <v>99999.000002084998</v>
      </c>
      <c r="BS417" s="6">
        <f t="shared" si="507"/>
        <v>99999.000002084998</v>
      </c>
      <c r="BT417" s="6" t="str">
        <f t="shared" si="531"/>
        <v>x</v>
      </c>
      <c r="BU417" s="6" t="str">
        <f t="shared" si="508"/>
        <v/>
      </c>
      <c r="BW417" s="82">
        <f t="shared" si="532"/>
        <v>9999999999</v>
      </c>
      <c r="BX417" s="80" t="str">
        <f t="shared" si="509"/>
        <v>x</v>
      </c>
      <c r="BY417" s="80" t="str">
        <f t="shared" si="510"/>
        <v/>
      </c>
      <c r="BZ417" s="56" t="str">
        <f t="shared" si="533"/>
        <v/>
      </c>
      <c r="CA417" s="56" t="str">
        <f t="shared" si="534"/>
        <v/>
      </c>
      <c r="CB417" s="88">
        <f t="shared" si="535"/>
        <v>0</v>
      </c>
      <c r="CC417" s="56" t="str">
        <f t="shared" si="511"/>
        <v/>
      </c>
      <c r="CD417" s="56"/>
      <c r="CE417" s="56"/>
      <c r="CF417" s="56"/>
      <c r="CG417" s="56"/>
      <c r="CH417" s="169">
        <f t="shared" si="536"/>
        <v>9999999999</v>
      </c>
      <c r="CI417" s="170">
        <f t="shared" si="537"/>
        <v>9999999999</v>
      </c>
      <c r="CJ417" s="171">
        <f t="shared" si="538"/>
        <v>9999999999</v>
      </c>
      <c r="CK417" s="172" t="str">
        <f t="shared" si="539"/>
        <v/>
      </c>
      <c r="CL417" s="173" t="str">
        <f t="shared" si="512"/>
        <v>x</v>
      </c>
      <c r="CN417" s="6" t="str">
        <f t="shared" si="540"/>
        <v/>
      </c>
      <c r="CO417" s="293" t="e">
        <f t="shared" ca="1" si="550"/>
        <v>#N/A</v>
      </c>
      <c r="CP417" s="6" t="e">
        <f t="shared" ca="1" si="541"/>
        <v>#N/A</v>
      </c>
      <c r="CQ417" s="61">
        <v>401</v>
      </c>
      <c r="CR417" s="6">
        <f t="shared" si="513"/>
        <v>0</v>
      </c>
      <c r="CS417" s="6">
        <f t="shared" si="514"/>
        <v>0</v>
      </c>
      <c r="CT417" s="56" t="str">
        <f t="shared" si="515"/>
        <v/>
      </c>
      <c r="CU417" s="76">
        <f t="shared" si="516"/>
        <v>0</v>
      </c>
      <c r="CV417" s="76">
        <f t="shared" si="517"/>
        <v>0</v>
      </c>
      <c r="CX417" s="6" t="str">
        <f t="shared" si="518"/>
        <v/>
      </c>
      <c r="CY417" s="6" t="str">
        <f t="shared" si="519"/>
        <v/>
      </c>
      <c r="CZ417" s="6" t="str">
        <f t="shared" si="520"/>
        <v/>
      </c>
      <c r="DG417" s="56" t="str">
        <f t="shared" si="521"/>
        <v/>
      </c>
      <c r="DH417" s="6">
        <f t="shared" si="522"/>
        <v>0</v>
      </c>
      <c r="DK417" s="6">
        <f t="shared" si="483"/>
        <v>0</v>
      </c>
      <c r="DL417" s="6" t="e">
        <f t="shared" si="484"/>
        <v>#N/A</v>
      </c>
      <c r="DN417" s="6" t="e">
        <f t="shared" ref="DN417:DN480" si="556">IF(OR(DL417="banst",DL417="liqcst",DL417="liqdst"),"bank","")</f>
        <v>#N/A</v>
      </c>
      <c r="DP417" s="6" t="str">
        <f t="shared" si="523"/>
        <v/>
      </c>
      <c r="DQ417" s="293">
        <f t="shared" ca="1" si="552"/>
        <v>411</v>
      </c>
      <c r="DR417" s="6" t="str">
        <f t="shared" ca="1" si="542"/>
        <v>x</v>
      </c>
      <c r="DU417" s="293" t="e">
        <f t="shared" ca="1" si="543"/>
        <v>#N/A</v>
      </c>
      <c r="DV417" s="5"/>
      <c r="DW417" s="293" t="e">
        <f t="shared" ca="1" si="553"/>
        <v>#N/A</v>
      </c>
      <c r="DZ417" s="293" t="e">
        <f t="shared" ca="1" si="544"/>
        <v>#N/A</v>
      </c>
      <c r="EA417" s="293" t="e">
        <f t="shared" ca="1" si="545"/>
        <v>#N/A</v>
      </c>
      <c r="EB417" s="293" t="e">
        <f t="shared" ca="1" si="546"/>
        <v>#N/A</v>
      </c>
      <c r="EE417" s="6" t="str">
        <f t="shared" si="547"/>
        <v/>
      </c>
      <c r="EF417" s="293" t="e">
        <f t="shared" ca="1" si="548"/>
        <v>#N/A</v>
      </c>
      <c r="EG417" s="6" t="e">
        <f t="shared" ca="1" si="524"/>
        <v>#N/A</v>
      </c>
    </row>
    <row r="418" spans="1:137" x14ac:dyDescent="0.2">
      <c r="C418" s="75"/>
      <c r="D418" s="184" t="str">
        <f t="shared" si="488"/>
        <v/>
      </c>
      <c r="E418" s="649" t="str">
        <f t="shared" si="554"/>
        <v/>
      </c>
      <c r="F418" s="607" t="str">
        <f t="shared" si="487"/>
        <v>x</v>
      </c>
      <c r="G418" s="650"/>
      <c r="H418" s="651"/>
      <c r="I418" s="651"/>
      <c r="J418" s="651"/>
      <c r="K418" s="652"/>
      <c r="L418" s="889"/>
      <c r="M418" s="889"/>
      <c r="N418" s="653"/>
      <c r="O418" s="651"/>
      <c r="P418" s="651"/>
      <c r="Q418" s="654"/>
      <c r="R418" s="655"/>
      <c r="S418" s="607" t="str">
        <f t="shared" si="489"/>
        <v/>
      </c>
      <c r="T418" s="656" t="str">
        <f t="shared" si="490"/>
        <v/>
      </c>
      <c r="U418" s="656" t="str">
        <f t="shared" si="525"/>
        <v/>
      </c>
      <c r="V418" s="656" t="str">
        <f t="shared" si="491"/>
        <v/>
      </c>
      <c r="W418" s="719"/>
      <c r="X418" s="660"/>
      <c r="Y418" s="656" t="str">
        <f t="shared" si="555"/>
        <v/>
      </c>
      <c r="Z418" s="659"/>
      <c r="AA418" s="654"/>
      <c r="AB418" s="656" t="str">
        <f t="shared" si="492"/>
        <v/>
      </c>
      <c r="AC418" s="661" t="str">
        <f t="shared" si="526"/>
        <v/>
      </c>
      <c r="AE418" s="658" t="str">
        <f t="shared" si="493"/>
        <v/>
      </c>
      <c r="AF418" s="659"/>
      <c r="AT418" s="805" t="str">
        <f t="shared" si="551"/>
        <v/>
      </c>
      <c r="AU418" t="str">
        <f t="shared" si="527"/>
        <v/>
      </c>
      <c r="AV418" s="6" t="str">
        <f t="shared" si="494"/>
        <v/>
      </c>
      <c r="AW418" s="317" t="str">
        <f t="shared" si="495"/>
        <v/>
      </c>
      <c r="AX418" s="158" t="str">
        <f t="shared" si="496"/>
        <v/>
      </c>
      <c r="AY418" s="158" t="str">
        <f t="shared" si="486"/>
        <v/>
      </c>
      <c r="AZ418" s="309" t="str">
        <f t="shared" si="485"/>
        <v/>
      </c>
      <c r="BA418" s="318" t="str">
        <f t="shared" si="497"/>
        <v/>
      </c>
      <c r="BB418" s="473" t="str">
        <f t="shared" si="498"/>
        <v/>
      </c>
      <c r="BC418" s="80" t="str">
        <f t="shared" si="549"/>
        <v/>
      </c>
      <c r="BD418" s="56">
        <f t="shared" si="499"/>
        <v>1</v>
      </c>
      <c r="BF418" s="56" t="str">
        <f t="shared" si="500"/>
        <v/>
      </c>
      <c r="BG418" s="56" t="str">
        <f t="shared" si="501"/>
        <v/>
      </c>
      <c r="BH418" s="6" t="str">
        <f t="shared" si="502"/>
        <v/>
      </c>
      <c r="BK418" s="6" t="str">
        <f t="shared" si="503"/>
        <v/>
      </c>
      <c r="BL418" s="56">
        <f t="shared" si="528"/>
        <v>999999</v>
      </c>
      <c r="BM418" s="183">
        <f t="shared" si="529"/>
        <v>99999.000002090004</v>
      </c>
      <c r="BN418" s="61">
        <v>402</v>
      </c>
      <c r="BO418" s="6">
        <f t="shared" si="504"/>
        <v>999999</v>
      </c>
      <c r="BP418" s="6">
        <f t="shared" si="505"/>
        <v>999999</v>
      </c>
      <c r="BQ418" s="6" t="str">
        <f t="shared" si="530"/>
        <v>x</v>
      </c>
      <c r="BR418" s="206">
        <f t="shared" si="506"/>
        <v>99999.000002090004</v>
      </c>
      <c r="BS418" s="6">
        <f t="shared" si="507"/>
        <v>99999.000002090004</v>
      </c>
      <c r="BT418" s="6" t="str">
        <f t="shared" si="531"/>
        <v>x</v>
      </c>
      <c r="BU418" s="6" t="str">
        <f t="shared" si="508"/>
        <v/>
      </c>
      <c r="BW418" s="82">
        <f t="shared" si="532"/>
        <v>9999999999</v>
      </c>
      <c r="BX418" s="80" t="str">
        <f t="shared" si="509"/>
        <v>x</v>
      </c>
      <c r="BY418" s="80" t="str">
        <f t="shared" si="510"/>
        <v/>
      </c>
      <c r="BZ418" s="56" t="str">
        <f t="shared" si="533"/>
        <v/>
      </c>
      <c r="CA418" s="56" t="str">
        <f t="shared" si="534"/>
        <v/>
      </c>
      <c r="CB418" s="88">
        <f t="shared" si="535"/>
        <v>0</v>
      </c>
      <c r="CC418" s="56" t="str">
        <f t="shared" si="511"/>
        <v/>
      </c>
      <c r="CD418" s="56"/>
      <c r="CE418" s="56"/>
      <c r="CF418" s="56"/>
      <c r="CG418" s="56"/>
      <c r="CH418" s="169">
        <f t="shared" si="536"/>
        <v>9999999999</v>
      </c>
      <c r="CI418" s="170">
        <f t="shared" si="537"/>
        <v>9999999999</v>
      </c>
      <c r="CJ418" s="171">
        <f t="shared" si="538"/>
        <v>9999999999</v>
      </c>
      <c r="CK418" s="172" t="str">
        <f t="shared" si="539"/>
        <v/>
      </c>
      <c r="CL418" s="173" t="str">
        <f t="shared" si="512"/>
        <v>x</v>
      </c>
      <c r="CN418" s="6" t="str">
        <f t="shared" si="540"/>
        <v/>
      </c>
      <c r="CO418" s="293" t="e">
        <f t="shared" ca="1" si="550"/>
        <v>#N/A</v>
      </c>
      <c r="CP418" s="6" t="e">
        <f t="shared" ca="1" si="541"/>
        <v>#N/A</v>
      </c>
      <c r="CQ418" s="61">
        <v>402</v>
      </c>
      <c r="CR418" s="6">
        <f t="shared" si="513"/>
        <v>0</v>
      </c>
      <c r="CS418" s="6">
        <f t="shared" si="514"/>
        <v>0</v>
      </c>
      <c r="CT418" s="56" t="str">
        <f t="shared" si="515"/>
        <v/>
      </c>
      <c r="CU418" s="76">
        <f t="shared" si="516"/>
        <v>0</v>
      </c>
      <c r="CV418" s="76">
        <f t="shared" si="517"/>
        <v>0</v>
      </c>
      <c r="CX418" s="6" t="str">
        <f t="shared" si="518"/>
        <v/>
      </c>
      <c r="CY418" s="6" t="str">
        <f t="shared" si="519"/>
        <v/>
      </c>
      <c r="CZ418" s="6" t="str">
        <f t="shared" si="520"/>
        <v/>
      </c>
      <c r="DG418" s="56" t="str">
        <f t="shared" si="521"/>
        <v/>
      </c>
      <c r="DH418" s="6">
        <f t="shared" si="522"/>
        <v>0</v>
      </c>
      <c r="DK418" s="6">
        <f t="shared" si="483"/>
        <v>0</v>
      </c>
      <c r="DL418" s="6" t="e">
        <f t="shared" si="484"/>
        <v>#N/A</v>
      </c>
      <c r="DN418" s="6" t="e">
        <f t="shared" si="556"/>
        <v>#N/A</v>
      </c>
      <c r="DP418" s="6" t="str">
        <f t="shared" si="523"/>
        <v/>
      </c>
      <c r="DQ418" s="293">
        <f t="shared" ca="1" si="552"/>
        <v>412</v>
      </c>
      <c r="DR418" s="6" t="str">
        <f t="shared" ca="1" si="542"/>
        <v>x</v>
      </c>
      <c r="DU418" s="293" t="e">
        <f t="shared" ca="1" si="543"/>
        <v>#N/A</v>
      </c>
      <c r="DV418" s="5"/>
      <c r="DW418" s="293" t="e">
        <f t="shared" ca="1" si="553"/>
        <v>#N/A</v>
      </c>
      <c r="DZ418" s="293" t="e">
        <f t="shared" ca="1" si="544"/>
        <v>#N/A</v>
      </c>
      <c r="EA418" s="293" t="e">
        <f t="shared" ca="1" si="545"/>
        <v>#N/A</v>
      </c>
      <c r="EB418" s="293" t="e">
        <f t="shared" ca="1" si="546"/>
        <v>#N/A</v>
      </c>
      <c r="EE418" s="6" t="str">
        <f t="shared" si="547"/>
        <v/>
      </c>
      <c r="EF418" s="293" t="e">
        <f t="shared" ca="1" si="548"/>
        <v>#N/A</v>
      </c>
      <c r="EG418" s="6" t="e">
        <f t="shared" ca="1" si="524"/>
        <v>#N/A</v>
      </c>
    </row>
    <row r="419" spans="1:137" x14ac:dyDescent="0.2">
      <c r="C419" s="75"/>
      <c r="D419" s="184" t="str">
        <f t="shared" si="488"/>
        <v/>
      </c>
      <c r="E419" s="649" t="str">
        <f t="shared" si="554"/>
        <v/>
      </c>
      <c r="F419" s="607" t="str">
        <f t="shared" si="487"/>
        <v>x</v>
      </c>
      <c r="G419" s="650"/>
      <c r="H419" s="651"/>
      <c r="I419" s="651"/>
      <c r="J419" s="651"/>
      <c r="K419" s="652"/>
      <c r="L419" s="889"/>
      <c r="M419" s="889"/>
      <c r="N419" s="653"/>
      <c r="O419" s="651"/>
      <c r="P419" s="651"/>
      <c r="Q419" s="654"/>
      <c r="R419" s="655"/>
      <c r="S419" s="607" t="str">
        <f t="shared" si="489"/>
        <v/>
      </c>
      <c r="T419" s="656" t="str">
        <f t="shared" si="490"/>
        <v/>
      </c>
      <c r="U419" s="656" t="str">
        <f t="shared" si="525"/>
        <v/>
      </c>
      <c r="V419" s="656" t="str">
        <f t="shared" si="491"/>
        <v/>
      </c>
      <c r="W419" s="719"/>
      <c r="X419" s="660"/>
      <c r="Y419" s="656" t="str">
        <f t="shared" si="555"/>
        <v/>
      </c>
      <c r="Z419" s="659"/>
      <c r="AA419" s="654"/>
      <c r="AB419" s="656" t="str">
        <f t="shared" si="492"/>
        <v/>
      </c>
      <c r="AC419" s="661" t="str">
        <f t="shared" si="526"/>
        <v/>
      </c>
      <c r="AE419" s="658" t="str">
        <f t="shared" si="493"/>
        <v/>
      </c>
      <c r="AF419" s="659"/>
      <c r="AT419" s="805" t="str">
        <f t="shared" si="551"/>
        <v/>
      </c>
      <c r="AU419" t="str">
        <f t="shared" si="527"/>
        <v/>
      </c>
      <c r="AV419" s="6" t="str">
        <f t="shared" si="494"/>
        <v/>
      </c>
      <c r="AW419" s="317" t="str">
        <f t="shared" si="495"/>
        <v/>
      </c>
      <c r="AX419" s="158" t="str">
        <f t="shared" si="496"/>
        <v/>
      </c>
      <c r="AY419" s="158" t="str">
        <f t="shared" si="486"/>
        <v/>
      </c>
      <c r="AZ419" s="309" t="str">
        <f t="shared" si="485"/>
        <v/>
      </c>
      <c r="BA419" s="318" t="str">
        <f t="shared" si="497"/>
        <v/>
      </c>
      <c r="BB419" s="473" t="str">
        <f t="shared" si="498"/>
        <v/>
      </c>
      <c r="BC419" s="80" t="str">
        <f t="shared" si="549"/>
        <v/>
      </c>
      <c r="BD419" s="56">
        <f t="shared" si="499"/>
        <v>1</v>
      </c>
      <c r="BF419" s="56" t="str">
        <f t="shared" si="500"/>
        <v/>
      </c>
      <c r="BG419" s="56" t="str">
        <f t="shared" si="501"/>
        <v/>
      </c>
      <c r="BH419" s="6" t="str">
        <f t="shared" si="502"/>
        <v/>
      </c>
      <c r="BK419" s="6" t="str">
        <f t="shared" si="503"/>
        <v/>
      </c>
      <c r="BL419" s="56">
        <f t="shared" si="528"/>
        <v>999999</v>
      </c>
      <c r="BM419" s="183">
        <f t="shared" si="529"/>
        <v>99999.000002094996</v>
      </c>
      <c r="BN419" s="61">
        <v>403</v>
      </c>
      <c r="BO419" s="6">
        <f t="shared" si="504"/>
        <v>999999</v>
      </c>
      <c r="BP419" s="6">
        <f t="shared" si="505"/>
        <v>999999</v>
      </c>
      <c r="BQ419" s="6" t="str">
        <f t="shared" si="530"/>
        <v>x</v>
      </c>
      <c r="BR419" s="206">
        <f t="shared" si="506"/>
        <v>99999.000002094996</v>
      </c>
      <c r="BS419" s="6">
        <f t="shared" si="507"/>
        <v>99999.000002094996</v>
      </c>
      <c r="BT419" s="6" t="str">
        <f t="shared" si="531"/>
        <v>x</v>
      </c>
      <c r="BU419" s="6" t="str">
        <f t="shared" si="508"/>
        <v/>
      </c>
      <c r="BW419" s="82">
        <f t="shared" si="532"/>
        <v>9999999999</v>
      </c>
      <c r="BX419" s="80" t="str">
        <f t="shared" si="509"/>
        <v>x</v>
      </c>
      <c r="BY419" s="80" t="str">
        <f t="shared" si="510"/>
        <v/>
      </c>
      <c r="BZ419" s="56" t="str">
        <f t="shared" si="533"/>
        <v/>
      </c>
      <c r="CA419" s="56" t="str">
        <f t="shared" si="534"/>
        <v/>
      </c>
      <c r="CB419" s="88">
        <f t="shared" si="535"/>
        <v>0</v>
      </c>
      <c r="CC419" s="56" t="str">
        <f t="shared" si="511"/>
        <v/>
      </c>
      <c r="CD419" s="56"/>
      <c r="CE419" s="56"/>
      <c r="CF419" s="56"/>
      <c r="CG419" s="56"/>
      <c r="CH419" s="169">
        <f t="shared" si="536"/>
        <v>9999999999</v>
      </c>
      <c r="CI419" s="170">
        <f t="shared" si="537"/>
        <v>9999999999</v>
      </c>
      <c r="CJ419" s="171">
        <f t="shared" si="538"/>
        <v>9999999999</v>
      </c>
      <c r="CK419" s="172" t="str">
        <f t="shared" si="539"/>
        <v/>
      </c>
      <c r="CL419" s="173" t="str">
        <f t="shared" si="512"/>
        <v>x</v>
      </c>
      <c r="CN419" s="6" t="str">
        <f t="shared" si="540"/>
        <v/>
      </c>
      <c r="CO419" s="293" t="e">
        <f t="shared" ca="1" si="550"/>
        <v>#N/A</v>
      </c>
      <c r="CP419" s="6" t="e">
        <f t="shared" ca="1" si="541"/>
        <v>#N/A</v>
      </c>
      <c r="CQ419" s="61">
        <v>403</v>
      </c>
      <c r="CR419" s="6">
        <f t="shared" si="513"/>
        <v>0</v>
      </c>
      <c r="CS419" s="6">
        <f t="shared" si="514"/>
        <v>0</v>
      </c>
      <c r="CT419" s="56" t="str">
        <f t="shared" si="515"/>
        <v/>
      </c>
      <c r="CU419" s="76">
        <f t="shared" si="516"/>
        <v>0</v>
      </c>
      <c r="CV419" s="76">
        <f t="shared" si="517"/>
        <v>0</v>
      </c>
      <c r="CX419" s="6" t="str">
        <f t="shared" si="518"/>
        <v/>
      </c>
      <c r="CY419" s="6" t="str">
        <f t="shared" si="519"/>
        <v/>
      </c>
      <c r="CZ419" s="6" t="str">
        <f t="shared" si="520"/>
        <v/>
      </c>
      <c r="DG419" s="56" t="str">
        <f t="shared" si="521"/>
        <v/>
      </c>
      <c r="DH419" s="6">
        <f t="shared" si="522"/>
        <v>0</v>
      </c>
      <c r="DK419" s="6">
        <f t="shared" si="483"/>
        <v>0</v>
      </c>
      <c r="DL419" s="6" t="e">
        <f t="shared" si="484"/>
        <v>#N/A</v>
      </c>
      <c r="DN419" s="6" t="e">
        <f t="shared" si="556"/>
        <v>#N/A</v>
      </c>
      <c r="DP419" s="6" t="str">
        <f t="shared" si="523"/>
        <v/>
      </c>
      <c r="DQ419" s="293">
        <f t="shared" ca="1" si="552"/>
        <v>413</v>
      </c>
      <c r="DR419" s="6" t="str">
        <f t="shared" ca="1" si="542"/>
        <v>x</v>
      </c>
      <c r="DU419" s="293" t="e">
        <f t="shared" ca="1" si="543"/>
        <v>#N/A</v>
      </c>
      <c r="DV419" s="5"/>
      <c r="DW419" s="293" t="e">
        <f t="shared" ca="1" si="553"/>
        <v>#N/A</v>
      </c>
      <c r="DZ419" s="293" t="e">
        <f t="shared" ca="1" si="544"/>
        <v>#N/A</v>
      </c>
      <c r="EA419" s="293" t="e">
        <f t="shared" ca="1" si="545"/>
        <v>#N/A</v>
      </c>
      <c r="EB419" s="293" t="e">
        <f t="shared" ca="1" si="546"/>
        <v>#N/A</v>
      </c>
      <c r="EE419" s="6" t="str">
        <f t="shared" si="547"/>
        <v/>
      </c>
      <c r="EF419" s="293" t="e">
        <f t="shared" ca="1" si="548"/>
        <v>#N/A</v>
      </c>
      <c r="EG419" s="6" t="e">
        <f t="shared" ca="1" si="524"/>
        <v>#N/A</v>
      </c>
    </row>
    <row r="420" spans="1:137" x14ac:dyDescent="0.2">
      <c r="C420" s="75"/>
      <c r="D420" s="184" t="str">
        <f t="shared" si="488"/>
        <v/>
      </c>
      <c r="E420" s="649" t="str">
        <f t="shared" si="554"/>
        <v/>
      </c>
      <c r="F420" s="607" t="str">
        <f t="shared" si="487"/>
        <v>x</v>
      </c>
      <c r="G420" s="650"/>
      <c r="H420" s="651"/>
      <c r="I420" s="651"/>
      <c r="J420" s="651"/>
      <c r="K420" s="652"/>
      <c r="L420" s="889"/>
      <c r="M420" s="889"/>
      <c r="N420" s="653"/>
      <c r="O420" s="651"/>
      <c r="P420" s="651"/>
      <c r="Q420" s="654"/>
      <c r="R420" s="655"/>
      <c r="S420" s="607" t="str">
        <f t="shared" si="489"/>
        <v/>
      </c>
      <c r="T420" s="656" t="str">
        <f t="shared" si="490"/>
        <v/>
      </c>
      <c r="U420" s="656" t="str">
        <f t="shared" si="525"/>
        <v/>
      </c>
      <c r="V420" s="656" t="str">
        <f t="shared" si="491"/>
        <v/>
      </c>
      <c r="W420" s="719"/>
      <c r="X420" s="660"/>
      <c r="Y420" s="656" t="str">
        <f t="shared" si="555"/>
        <v/>
      </c>
      <c r="Z420" s="659"/>
      <c r="AA420" s="654"/>
      <c r="AB420" s="656" t="str">
        <f t="shared" si="492"/>
        <v/>
      </c>
      <c r="AC420" s="661" t="str">
        <f t="shared" si="526"/>
        <v/>
      </c>
      <c r="AE420" s="658" t="str">
        <f t="shared" si="493"/>
        <v/>
      </c>
      <c r="AF420" s="659"/>
      <c r="AT420" s="805" t="str">
        <f t="shared" si="551"/>
        <v/>
      </c>
      <c r="AU420" t="str">
        <f t="shared" si="527"/>
        <v/>
      </c>
      <c r="AV420" s="6" t="str">
        <f t="shared" si="494"/>
        <v/>
      </c>
      <c r="AW420" s="317" t="str">
        <f t="shared" si="495"/>
        <v/>
      </c>
      <c r="AX420" s="158" t="str">
        <f t="shared" si="496"/>
        <v/>
      </c>
      <c r="AY420" s="158" t="str">
        <f t="shared" si="486"/>
        <v/>
      </c>
      <c r="AZ420" s="309" t="str">
        <f t="shared" si="485"/>
        <v/>
      </c>
      <c r="BA420" s="318" t="str">
        <f t="shared" si="497"/>
        <v/>
      </c>
      <c r="BB420" s="473" t="str">
        <f t="shared" si="498"/>
        <v/>
      </c>
      <c r="BC420" s="80" t="str">
        <f t="shared" si="549"/>
        <v/>
      </c>
      <c r="BD420" s="56">
        <f t="shared" si="499"/>
        <v>1</v>
      </c>
      <c r="BF420" s="56" t="str">
        <f t="shared" si="500"/>
        <v/>
      </c>
      <c r="BG420" s="56" t="str">
        <f t="shared" si="501"/>
        <v/>
      </c>
      <c r="BH420" s="6" t="str">
        <f t="shared" si="502"/>
        <v/>
      </c>
      <c r="BK420" s="6" t="str">
        <f t="shared" si="503"/>
        <v/>
      </c>
      <c r="BL420" s="56">
        <f t="shared" si="528"/>
        <v>999999</v>
      </c>
      <c r="BM420" s="183">
        <f t="shared" si="529"/>
        <v>99999.000002100001</v>
      </c>
      <c r="BN420" s="61">
        <v>404</v>
      </c>
      <c r="BO420" s="6">
        <f t="shared" si="504"/>
        <v>999999</v>
      </c>
      <c r="BP420" s="6">
        <f t="shared" si="505"/>
        <v>999999</v>
      </c>
      <c r="BQ420" s="6" t="str">
        <f t="shared" si="530"/>
        <v>x</v>
      </c>
      <c r="BR420" s="206">
        <f t="shared" si="506"/>
        <v>99999.000002100001</v>
      </c>
      <c r="BS420" s="6">
        <f t="shared" si="507"/>
        <v>99999.000002100001</v>
      </c>
      <c r="BT420" s="6" t="str">
        <f t="shared" si="531"/>
        <v>x</v>
      </c>
      <c r="BU420" s="6" t="str">
        <f t="shared" si="508"/>
        <v/>
      </c>
      <c r="BW420" s="82">
        <f t="shared" si="532"/>
        <v>9999999999</v>
      </c>
      <c r="BX420" s="80" t="str">
        <f t="shared" si="509"/>
        <v>x</v>
      </c>
      <c r="BY420" s="80" t="str">
        <f t="shared" si="510"/>
        <v/>
      </c>
      <c r="BZ420" s="56" t="str">
        <f t="shared" si="533"/>
        <v/>
      </c>
      <c r="CA420" s="56" t="str">
        <f t="shared" si="534"/>
        <v/>
      </c>
      <c r="CB420" s="88">
        <f t="shared" si="535"/>
        <v>0</v>
      </c>
      <c r="CC420" s="56" t="str">
        <f t="shared" si="511"/>
        <v/>
      </c>
      <c r="CD420" s="56"/>
      <c r="CE420" s="56"/>
      <c r="CF420" s="56"/>
      <c r="CG420" s="56"/>
      <c r="CH420" s="169">
        <f t="shared" si="536"/>
        <v>9999999999</v>
      </c>
      <c r="CI420" s="170">
        <f t="shared" si="537"/>
        <v>9999999999</v>
      </c>
      <c r="CJ420" s="171">
        <f t="shared" si="538"/>
        <v>9999999999</v>
      </c>
      <c r="CK420" s="172" t="str">
        <f t="shared" si="539"/>
        <v/>
      </c>
      <c r="CL420" s="173" t="str">
        <f t="shared" si="512"/>
        <v>x</v>
      </c>
      <c r="CN420" s="6" t="str">
        <f t="shared" si="540"/>
        <v/>
      </c>
      <c r="CO420" s="293" t="e">
        <f t="shared" ca="1" si="550"/>
        <v>#N/A</v>
      </c>
      <c r="CP420" s="6" t="e">
        <f t="shared" ca="1" si="541"/>
        <v>#N/A</v>
      </c>
      <c r="CQ420" s="61">
        <v>404</v>
      </c>
      <c r="CR420" s="6">
        <f t="shared" si="513"/>
        <v>0</v>
      </c>
      <c r="CS420" s="6">
        <f t="shared" si="514"/>
        <v>0</v>
      </c>
      <c r="CT420" s="56" t="str">
        <f t="shared" si="515"/>
        <v/>
      </c>
      <c r="CU420" s="76">
        <f t="shared" si="516"/>
        <v>0</v>
      </c>
      <c r="CV420" s="76">
        <f t="shared" si="517"/>
        <v>0</v>
      </c>
      <c r="CX420" s="6" t="str">
        <f t="shared" si="518"/>
        <v/>
      </c>
      <c r="CY420" s="6" t="str">
        <f t="shared" si="519"/>
        <v/>
      </c>
      <c r="CZ420" s="6" t="str">
        <f t="shared" si="520"/>
        <v/>
      </c>
      <c r="DG420" s="56" t="str">
        <f t="shared" si="521"/>
        <v/>
      </c>
      <c r="DH420" s="6">
        <f t="shared" si="522"/>
        <v>0</v>
      </c>
      <c r="DK420" s="6">
        <f t="shared" si="483"/>
        <v>0</v>
      </c>
      <c r="DL420" s="6" t="e">
        <f t="shared" si="484"/>
        <v>#N/A</v>
      </c>
      <c r="DN420" s="6" t="e">
        <f t="shared" si="556"/>
        <v>#N/A</v>
      </c>
      <c r="DP420" s="6" t="str">
        <f t="shared" si="523"/>
        <v/>
      </c>
      <c r="DQ420" s="293">
        <f t="shared" ca="1" si="552"/>
        <v>414</v>
      </c>
      <c r="DR420" s="6" t="str">
        <f t="shared" ca="1" si="542"/>
        <v>x</v>
      </c>
      <c r="DU420" s="293" t="e">
        <f t="shared" ca="1" si="543"/>
        <v>#N/A</v>
      </c>
      <c r="DV420" s="5"/>
      <c r="DW420" s="293" t="e">
        <f t="shared" ca="1" si="553"/>
        <v>#N/A</v>
      </c>
      <c r="DZ420" s="293" t="e">
        <f t="shared" ca="1" si="544"/>
        <v>#N/A</v>
      </c>
      <c r="EA420" s="293" t="e">
        <f t="shared" ca="1" si="545"/>
        <v>#N/A</v>
      </c>
      <c r="EB420" s="293" t="e">
        <f t="shared" ca="1" si="546"/>
        <v>#N/A</v>
      </c>
      <c r="EE420" s="6" t="str">
        <f t="shared" si="547"/>
        <v/>
      </c>
      <c r="EF420" s="293" t="e">
        <f t="shared" ca="1" si="548"/>
        <v>#N/A</v>
      </c>
      <c r="EG420" s="6" t="e">
        <f t="shared" ca="1" si="524"/>
        <v>#N/A</v>
      </c>
    </row>
    <row r="421" spans="1:137" x14ac:dyDescent="0.2">
      <c r="C421" s="75"/>
      <c r="D421" s="184" t="str">
        <f t="shared" si="488"/>
        <v/>
      </c>
      <c r="E421" s="649" t="str">
        <f t="shared" si="554"/>
        <v/>
      </c>
      <c r="F421" s="607" t="str">
        <f t="shared" si="487"/>
        <v>x</v>
      </c>
      <c r="G421" s="650"/>
      <c r="H421" s="651"/>
      <c r="I421" s="651"/>
      <c r="J421" s="651"/>
      <c r="K421" s="652"/>
      <c r="L421" s="889"/>
      <c r="M421" s="889"/>
      <c r="N421" s="653"/>
      <c r="O421" s="651"/>
      <c r="P421" s="651"/>
      <c r="Q421" s="654"/>
      <c r="R421" s="655"/>
      <c r="S421" s="607" t="str">
        <f t="shared" si="489"/>
        <v/>
      </c>
      <c r="T421" s="656" t="str">
        <f t="shared" si="490"/>
        <v/>
      </c>
      <c r="U421" s="656" t="str">
        <f t="shared" si="525"/>
        <v/>
      </c>
      <c r="V421" s="656" t="str">
        <f t="shared" si="491"/>
        <v/>
      </c>
      <c r="W421" s="719"/>
      <c r="X421" s="660"/>
      <c r="Y421" s="656" t="str">
        <f t="shared" si="555"/>
        <v/>
      </c>
      <c r="Z421" s="659"/>
      <c r="AA421" s="654"/>
      <c r="AB421" s="656" t="str">
        <f t="shared" si="492"/>
        <v/>
      </c>
      <c r="AC421" s="661" t="str">
        <f t="shared" si="526"/>
        <v/>
      </c>
      <c r="AE421" s="658" t="str">
        <f t="shared" si="493"/>
        <v/>
      </c>
      <c r="AF421" s="659"/>
      <c r="AT421" s="805" t="str">
        <f t="shared" si="551"/>
        <v/>
      </c>
      <c r="AU421" t="str">
        <f t="shared" si="527"/>
        <v/>
      </c>
      <c r="AV421" s="6" t="str">
        <f t="shared" si="494"/>
        <v/>
      </c>
      <c r="AW421" s="317" t="str">
        <f t="shared" si="495"/>
        <v/>
      </c>
      <c r="AX421" s="158" t="str">
        <f t="shared" si="496"/>
        <v/>
      </c>
      <c r="AY421" s="158" t="str">
        <f t="shared" si="486"/>
        <v/>
      </c>
      <c r="AZ421" s="309" t="str">
        <f t="shared" si="485"/>
        <v/>
      </c>
      <c r="BA421" s="318" t="str">
        <f t="shared" si="497"/>
        <v/>
      </c>
      <c r="BB421" s="473" t="str">
        <f t="shared" si="498"/>
        <v/>
      </c>
      <c r="BC421" s="80" t="str">
        <f t="shared" si="549"/>
        <v/>
      </c>
      <c r="BD421" s="56">
        <f t="shared" si="499"/>
        <v>1</v>
      </c>
      <c r="BF421" s="56" t="str">
        <f t="shared" si="500"/>
        <v/>
      </c>
      <c r="BG421" s="56" t="str">
        <f t="shared" si="501"/>
        <v/>
      </c>
      <c r="BH421" s="6" t="str">
        <f t="shared" si="502"/>
        <v/>
      </c>
      <c r="BK421" s="6" t="str">
        <f t="shared" si="503"/>
        <v/>
      </c>
      <c r="BL421" s="56">
        <f t="shared" si="528"/>
        <v>999999</v>
      </c>
      <c r="BM421" s="183">
        <f t="shared" si="529"/>
        <v>99999.000002104993</v>
      </c>
      <c r="BN421" s="61">
        <v>405</v>
      </c>
      <c r="BO421" s="6">
        <f t="shared" si="504"/>
        <v>999999</v>
      </c>
      <c r="BP421" s="6">
        <f t="shared" si="505"/>
        <v>999999</v>
      </c>
      <c r="BQ421" s="6" t="str">
        <f t="shared" si="530"/>
        <v>x</v>
      </c>
      <c r="BR421" s="206">
        <f t="shared" si="506"/>
        <v>99999.000002104993</v>
      </c>
      <c r="BS421" s="6">
        <f t="shared" si="507"/>
        <v>99999.000002104993</v>
      </c>
      <c r="BT421" s="6" t="str">
        <f t="shared" si="531"/>
        <v>x</v>
      </c>
      <c r="BU421" s="6" t="str">
        <f t="shared" si="508"/>
        <v/>
      </c>
      <c r="BW421" s="82">
        <f t="shared" si="532"/>
        <v>9999999999</v>
      </c>
      <c r="BX421" s="80" t="str">
        <f t="shared" si="509"/>
        <v>x</v>
      </c>
      <c r="BY421" s="80" t="str">
        <f t="shared" si="510"/>
        <v/>
      </c>
      <c r="BZ421" s="56" t="str">
        <f t="shared" si="533"/>
        <v/>
      </c>
      <c r="CA421" s="56" t="str">
        <f t="shared" si="534"/>
        <v/>
      </c>
      <c r="CB421" s="88">
        <f t="shared" si="535"/>
        <v>0</v>
      </c>
      <c r="CC421" s="56" t="str">
        <f t="shared" si="511"/>
        <v/>
      </c>
      <c r="CD421" s="56"/>
      <c r="CE421" s="56"/>
      <c r="CF421" s="56"/>
      <c r="CG421" s="56"/>
      <c r="CH421" s="169">
        <f t="shared" si="536"/>
        <v>9999999999</v>
      </c>
      <c r="CI421" s="170">
        <f t="shared" si="537"/>
        <v>9999999999</v>
      </c>
      <c r="CJ421" s="171">
        <f t="shared" si="538"/>
        <v>9999999999</v>
      </c>
      <c r="CK421" s="172" t="str">
        <f t="shared" si="539"/>
        <v/>
      </c>
      <c r="CL421" s="173" t="str">
        <f t="shared" si="512"/>
        <v>x</v>
      </c>
      <c r="CN421" s="6" t="str">
        <f t="shared" si="540"/>
        <v/>
      </c>
      <c r="CO421" s="293" t="e">
        <f t="shared" ca="1" si="550"/>
        <v>#N/A</v>
      </c>
      <c r="CP421" s="6" t="e">
        <f t="shared" ca="1" si="541"/>
        <v>#N/A</v>
      </c>
      <c r="CQ421" s="61">
        <v>405</v>
      </c>
      <c r="CR421" s="6">
        <f t="shared" si="513"/>
        <v>0</v>
      </c>
      <c r="CS421" s="6">
        <f t="shared" si="514"/>
        <v>0</v>
      </c>
      <c r="CT421" s="56" t="str">
        <f t="shared" si="515"/>
        <v/>
      </c>
      <c r="CU421" s="76">
        <f t="shared" si="516"/>
        <v>0</v>
      </c>
      <c r="CV421" s="76">
        <f t="shared" si="517"/>
        <v>0</v>
      </c>
      <c r="CX421" s="6" t="str">
        <f t="shared" si="518"/>
        <v/>
      </c>
      <c r="CY421" s="6" t="str">
        <f t="shared" si="519"/>
        <v/>
      </c>
      <c r="CZ421" s="6" t="str">
        <f t="shared" si="520"/>
        <v/>
      </c>
      <c r="DG421" s="56" t="str">
        <f t="shared" si="521"/>
        <v/>
      </c>
      <c r="DH421" s="6">
        <f t="shared" si="522"/>
        <v>0</v>
      </c>
      <c r="DK421" s="6">
        <f t="shared" si="483"/>
        <v>0</v>
      </c>
      <c r="DL421" s="6" t="e">
        <f t="shared" si="484"/>
        <v>#N/A</v>
      </c>
      <c r="DN421" s="6" t="e">
        <f t="shared" si="556"/>
        <v>#N/A</v>
      </c>
      <c r="DP421" s="6" t="str">
        <f t="shared" si="523"/>
        <v/>
      </c>
      <c r="DQ421" s="293">
        <f t="shared" ca="1" si="552"/>
        <v>415</v>
      </c>
      <c r="DR421" s="6" t="str">
        <f t="shared" ca="1" si="542"/>
        <v>x</v>
      </c>
      <c r="DU421" s="293" t="e">
        <f t="shared" ca="1" si="543"/>
        <v>#N/A</v>
      </c>
      <c r="DV421" s="5"/>
      <c r="DW421" s="293" t="e">
        <f t="shared" ca="1" si="553"/>
        <v>#N/A</v>
      </c>
      <c r="DZ421" s="293" t="e">
        <f t="shared" ca="1" si="544"/>
        <v>#N/A</v>
      </c>
      <c r="EA421" s="293" t="e">
        <f t="shared" ca="1" si="545"/>
        <v>#N/A</v>
      </c>
      <c r="EB421" s="293" t="e">
        <f t="shared" ca="1" si="546"/>
        <v>#N/A</v>
      </c>
      <c r="EE421" s="6" t="str">
        <f t="shared" si="547"/>
        <v/>
      </c>
      <c r="EF421" s="293" t="e">
        <f t="shared" ca="1" si="548"/>
        <v>#N/A</v>
      </c>
      <c r="EG421" s="6" t="e">
        <f t="shared" ca="1" si="524"/>
        <v>#N/A</v>
      </c>
    </row>
    <row r="422" spans="1:137" x14ac:dyDescent="0.2">
      <c r="C422" s="75"/>
      <c r="D422" s="184" t="str">
        <f t="shared" si="488"/>
        <v/>
      </c>
      <c r="E422" s="649" t="str">
        <f t="shared" si="554"/>
        <v/>
      </c>
      <c r="F422" s="607" t="str">
        <f t="shared" si="487"/>
        <v>x</v>
      </c>
      <c r="G422" s="650"/>
      <c r="H422" s="651"/>
      <c r="I422" s="651"/>
      <c r="J422" s="651"/>
      <c r="K422" s="652"/>
      <c r="L422" s="889"/>
      <c r="M422" s="889"/>
      <c r="N422" s="653"/>
      <c r="O422" s="651"/>
      <c r="P422" s="651"/>
      <c r="Q422" s="654"/>
      <c r="R422" s="655"/>
      <c r="S422" s="607" t="str">
        <f t="shared" si="489"/>
        <v/>
      </c>
      <c r="T422" s="656" t="str">
        <f t="shared" si="490"/>
        <v/>
      </c>
      <c r="U422" s="656" t="str">
        <f t="shared" si="525"/>
        <v/>
      </c>
      <c r="V422" s="656" t="str">
        <f t="shared" si="491"/>
        <v/>
      </c>
      <c r="W422" s="719"/>
      <c r="X422" s="660"/>
      <c r="Y422" s="656" t="str">
        <f t="shared" si="555"/>
        <v/>
      </c>
      <c r="Z422" s="659"/>
      <c r="AA422" s="654"/>
      <c r="AB422" s="656" t="str">
        <f t="shared" si="492"/>
        <v/>
      </c>
      <c r="AC422" s="661" t="str">
        <f t="shared" si="526"/>
        <v/>
      </c>
      <c r="AE422" s="658" t="str">
        <f t="shared" si="493"/>
        <v/>
      </c>
      <c r="AF422" s="659"/>
      <c r="AT422" s="805" t="str">
        <f t="shared" si="551"/>
        <v/>
      </c>
      <c r="AU422" t="str">
        <f t="shared" si="527"/>
        <v/>
      </c>
      <c r="AV422" s="6" t="str">
        <f t="shared" si="494"/>
        <v/>
      </c>
      <c r="AW422" s="317" t="str">
        <f t="shared" si="495"/>
        <v/>
      </c>
      <c r="AX422" s="158" t="str">
        <f t="shared" si="496"/>
        <v/>
      </c>
      <c r="AY422" s="158" t="str">
        <f t="shared" si="486"/>
        <v/>
      </c>
      <c r="AZ422" s="309" t="str">
        <f t="shared" si="485"/>
        <v/>
      </c>
      <c r="BA422" s="318" t="str">
        <f t="shared" si="497"/>
        <v/>
      </c>
      <c r="BB422" s="473" t="str">
        <f t="shared" si="498"/>
        <v/>
      </c>
      <c r="BC422" s="80" t="str">
        <f t="shared" si="549"/>
        <v/>
      </c>
      <c r="BD422" s="56">
        <f t="shared" si="499"/>
        <v>1</v>
      </c>
      <c r="BF422" s="56" t="str">
        <f t="shared" si="500"/>
        <v/>
      </c>
      <c r="BG422" s="56" t="str">
        <f t="shared" si="501"/>
        <v/>
      </c>
      <c r="BH422" s="6" t="str">
        <f t="shared" si="502"/>
        <v/>
      </c>
      <c r="BK422" s="6" t="str">
        <f t="shared" si="503"/>
        <v/>
      </c>
      <c r="BL422" s="56">
        <f t="shared" si="528"/>
        <v>999999</v>
      </c>
      <c r="BM422" s="183">
        <f t="shared" si="529"/>
        <v>99999.000002109999</v>
      </c>
      <c r="BN422" s="61">
        <v>406</v>
      </c>
      <c r="BO422" s="6">
        <f t="shared" si="504"/>
        <v>999999</v>
      </c>
      <c r="BP422" s="6">
        <f t="shared" si="505"/>
        <v>999999</v>
      </c>
      <c r="BQ422" s="6" t="str">
        <f t="shared" si="530"/>
        <v>x</v>
      </c>
      <c r="BR422" s="206">
        <f t="shared" si="506"/>
        <v>99999.000002109999</v>
      </c>
      <c r="BS422" s="6">
        <f t="shared" si="507"/>
        <v>99999.000002109999</v>
      </c>
      <c r="BT422" s="6" t="str">
        <f t="shared" si="531"/>
        <v>x</v>
      </c>
      <c r="BU422" s="6" t="str">
        <f t="shared" si="508"/>
        <v/>
      </c>
      <c r="BW422" s="82">
        <f t="shared" si="532"/>
        <v>9999999999</v>
      </c>
      <c r="BX422" s="80" t="str">
        <f t="shared" si="509"/>
        <v>x</v>
      </c>
      <c r="BY422" s="80" t="str">
        <f t="shared" si="510"/>
        <v/>
      </c>
      <c r="BZ422" s="56" t="str">
        <f t="shared" si="533"/>
        <v/>
      </c>
      <c r="CA422" s="56" t="str">
        <f t="shared" si="534"/>
        <v/>
      </c>
      <c r="CB422" s="88">
        <f t="shared" si="535"/>
        <v>0</v>
      </c>
      <c r="CC422" s="56" t="str">
        <f t="shared" si="511"/>
        <v/>
      </c>
      <c r="CD422" s="56"/>
      <c r="CE422" s="56"/>
      <c r="CF422" s="56"/>
      <c r="CG422" s="56"/>
      <c r="CH422" s="169">
        <f t="shared" si="536"/>
        <v>9999999999</v>
      </c>
      <c r="CI422" s="170">
        <f t="shared" si="537"/>
        <v>9999999999</v>
      </c>
      <c r="CJ422" s="171">
        <f t="shared" si="538"/>
        <v>9999999999</v>
      </c>
      <c r="CK422" s="172" t="str">
        <f t="shared" si="539"/>
        <v/>
      </c>
      <c r="CL422" s="173" t="str">
        <f t="shared" si="512"/>
        <v>x</v>
      </c>
      <c r="CN422" s="6" t="str">
        <f t="shared" si="540"/>
        <v/>
      </c>
      <c r="CO422" s="293" t="e">
        <f t="shared" ca="1" si="550"/>
        <v>#N/A</v>
      </c>
      <c r="CP422" s="6" t="e">
        <f t="shared" ca="1" si="541"/>
        <v>#N/A</v>
      </c>
      <c r="CQ422" s="61">
        <v>406</v>
      </c>
      <c r="CR422" s="6">
        <f t="shared" si="513"/>
        <v>0</v>
      </c>
      <c r="CS422" s="6">
        <f t="shared" si="514"/>
        <v>0</v>
      </c>
      <c r="CT422" s="56" t="str">
        <f t="shared" si="515"/>
        <v/>
      </c>
      <c r="CU422" s="76">
        <f t="shared" si="516"/>
        <v>0</v>
      </c>
      <c r="CV422" s="76">
        <f t="shared" si="517"/>
        <v>0</v>
      </c>
      <c r="CX422" s="6" t="str">
        <f t="shared" si="518"/>
        <v/>
      </c>
      <c r="CY422" s="6" t="str">
        <f t="shared" si="519"/>
        <v/>
      </c>
      <c r="CZ422" s="6" t="str">
        <f t="shared" si="520"/>
        <v/>
      </c>
      <c r="DG422" s="56" t="str">
        <f t="shared" si="521"/>
        <v/>
      </c>
      <c r="DH422" s="6">
        <f t="shared" si="522"/>
        <v>0</v>
      </c>
      <c r="DK422" s="6">
        <f t="shared" ref="DK422:DK485" si="557">IF(AND(H422="Liq",L422="x",M422=""),"LiqD",IF(AND(H422="Liq",L422="",M422="x"),"LiqC",H422))</f>
        <v>0</v>
      </c>
      <c r="DL422" s="6" t="e">
        <f t="shared" ref="DL422:DL485" si="558">VLOOKUP(DK422,$DK$5:$DL$11,2,FALSE)</f>
        <v>#N/A</v>
      </c>
      <c r="DN422" s="6" t="e">
        <f t="shared" si="556"/>
        <v>#N/A</v>
      </c>
      <c r="DP422" s="6" t="str">
        <f t="shared" si="523"/>
        <v/>
      </c>
      <c r="DQ422" s="293">
        <f t="shared" ca="1" si="552"/>
        <v>416</v>
      </c>
      <c r="DR422" s="6" t="str">
        <f t="shared" ca="1" si="542"/>
        <v>x</v>
      </c>
      <c r="DU422" s="293" t="e">
        <f t="shared" ca="1" si="543"/>
        <v>#N/A</v>
      </c>
      <c r="DV422" s="5"/>
      <c r="DW422" s="293" t="e">
        <f t="shared" ca="1" si="553"/>
        <v>#N/A</v>
      </c>
      <c r="DZ422" s="293" t="e">
        <f t="shared" ca="1" si="544"/>
        <v>#N/A</v>
      </c>
      <c r="EA422" s="293" t="e">
        <f t="shared" ca="1" si="545"/>
        <v>#N/A</v>
      </c>
      <c r="EB422" s="293" t="e">
        <f t="shared" ca="1" si="546"/>
        <v>#N/A</v>
      </c>
      <c r="EE422" s="6" t="str">
        <f t="shared" si="547"/>
        <v/>
      </c>
      <c r="EF422" s="293" t="e">
        <f t="shared" ca="1" si="548"/>
        <v>#N/A</v>
      </c>
      <c r="EG422" s="6" t="e">
        <f t="shared" ca="1" si="524"/>
        <v>#N/A</v>
      </c>
    </row>
    <row r="423" spans="1:137" x14ac:dyDescent="0.2">
      <c r="C423" s="75"/>
      <c r="D423" s="184" t="str">
        <f t="shared" si="488"/>
        <v/>
      </c>
      <c r="E423" s="649" t="str">
        <f t="shared" si="554"/>
        <v/>
      </c>
      <c r="F423" s="607" t="str">
        <f t="shared" si="487"/>
        <v>x</v>
      </c>
      <c r="G423" s="650"/>
      <c r="H423" s="651"/>
      <c r="I423" s="651"/>
      <c r="J423" s="651"/>
      <c r="K423" s="652"/>
      <c r="L423" s="889"/>
      <c r="M423" s="889"/>
      <c r="N423" s="653"/>
      <c r="O423" s="651"/>
      <c r="P423" s="651"/>
      <c r="Q423" s="654"/>
      <c r="R423" s="655"/>
      <c r="S423" s="607" t="str">
        <f t="shared" si="489"/>
        <v/>
      </c>
      <c r="T423" s="656" t="str">
        <f t="shared" si="490"/>
        <v/>
      </c>
      <c r="U423" s="656" t="str">
        <f t="shared" si="525"/>
        <v/>
      </c>
      <c r="V423" s="656" t="str">
        <f t="shared" si="491"/>
        <v/>
      </c>
      <c r="W423" s="719"/>
      <c r="X423" s="660"/>
      <c r="Y423" s="656" t="str">
        <f t="shared" si="555"/>
        <v/>
      </c>
      <c r="Z423" s="659"/>
      <c r="AA423" s="654"/>
      <c r="AB423" s="656" t="str">
        <f t="shared" si="492"/>
        <v/>
      </c>
      <c r="AC423" s="661" t="str">
        <f t="shared" si="526"/>
        <v/>
      </c>
      <c r="AE423" s="658" t="str">
        <f t="shared" si="493"/>
        <v/>
      </c>
      <c r="AF423" s="659"/>
      <c r="AT423" s="805" t="str">
        <f t="shared" si="551"/>
        <v/>
      </c>
      <c r="AU423" t="str">
        <f t="shared" si="527"/>
        <v/>
      </c>
      <c r="AV423" s="6" t="str">
        <f t="shared" si="494"/>
        <v/>
      </c>
      <c r="AW423" s="317" t="str">
        <f t="shared" si="495"/>
        <v/>
      </c>
      <c r="AX423" s="158" t="str">
        <f t="shared" si="496"/>
        <v/>
      </c>
      <c r="AY423" s="158" t="str">
        <f t="shared" si="486"/>
        <v/>
      </c>
      <c r="AZ423" s="309" t="str">
        <f t="shared" si="485"/>
        <v/>
      </c>
      <c r="BA423" s="318" t="str">
        <f t="shared" si="497"/>
        <v/>
      </c>
      <c r="BB423" s="473" t="str">
        <f t="shared" si="498"/>
        <v/>
      </c>
      <c r="BC423" s="80" t="str">
        <f t="shared" si="549"/>
        <v/>
      </c>
      <c r="BD423" s="56">
        <f t="shared" si="499"/>
        <v>1</v>
      </c>
      <c r="BF423" s="56" t="str">
        <f t="shared" si="500"/>
        <v/>
      </c>
      <c r="BG423" s="56" t="str">
        <f t="shared" si="501"/>
        <v/>
      </c>
      <c r="BH423" s="6" t="str">
        <f t="shared" si="502"/>
        <v/>
      </c>
      <c r="BK423" s="6" t="str">
        <f t="shared" si="503"/>
        <v/>
      </c>
      <c r="BL423" s="56">
        <f t="shared" si="528"/>
        <v>999999</v>
      </c>
      <c r="BM423" s="183">
        <f t="shared" si="529"/>
        <v>99999.000002115004</v>
      </c>
      <c r="BN423" s="61">
        <v>407</v>
      </c>
      <c r="BO423" s="6">
        <f t="shared" si="504"/>
        <v>999999</v>
      </c>
      <c r="BP423" s="6">
        <f t="shared" si="505"/>
        <v>999999</v>
      </c>
      <c r="BQ423" s="6" t="str">
        <f t="shared" si="530"/>
        <v>x</v>
      </c>
      <c r="BR423" s="206">
        <f t="shared" si="506"/>
        <v>99999.000002115004</v>
      </c>
      <c r="BS423" s="6">
        <f t="shared" si="507"/>
        <v>99999.000002115004</v>
      </c>
      <c r="BT423" s="6" t="str">
        <f t="shared" si="531"/>
        <v>x</v>
      </c>
      <c r="BU423" s="6" t="str">
        <f t="shared" si="508"/>
        <v/>
      </c>
      <c r="BW423" s="82">
        <f t="shared" si="532"/>
        <v>9999999999</v>
      </c>
      <c r="BX423" s="80" t="str">
        <f t="shared" si="509"/>
        <v>x</v>
      </c>
      <c r="BY423" s="80" t="str">
        <f t="shared" si="510"/>
        <v/>
      </c>
      <c r="BZ423" s="56" t="str">
        <f t="shared" si="533"/>
        <v/>
      </c>
      <c r="CA423" s="56" t="str">
        <f t="shared" si="534"/>
        <v/>
      </c>
      <c r="CB423" s="88">
        <f t="shared" si="535"/>
        <v>0</v>
      </c>
      <c r="CC423" s="56" t="str">
        <f t="shared" si="511"/>
        <v/>
      </c>
      <c r="CD423" s="56"/>
      <c r="CE423" s="56"/>
      <c r="CF423" s="56"/>
      <c r="CG423" s="56"/>
      <c r="CH423" s="169">
        <f t="shared" si="536"/>
        <v>9999999999</v>
      </c>
      <c r="CI423" s="170">
        <f t="shared" si="537"/>
        <v>9999999999</v>
      </c>
      <c r="CJ423" s="171">
        <f t="shared" si="538"/>
        <v>9999999999</v>
      </c>
      <c r="CK423" s="172" t="str">
        <f t="shared" si="539"/>
        <v/>
      </c>
      <c r="CL423" s="173" t="str">
        <f t="shared" si="512"/>
        <v>x</v>
      </c>
      <c r="CN423" s="6" t="str">
        <f t="shared" si="540"/>
        <v/>
      </c>
      <c r="CO423" s="293" t="e">
        <f t="shared" ca="1" si="550"/>
        <v>#N/A</v>
      </c>
      <c r="CP423" s="6" t="e">
        <f t="shared" ca="1" si="541"/>
        <v>#N/A</v>
      </c>
      <c r="CQ423" s="61">
        <v>407</v>
      </c>
      <c r="CR423" s="6">
        <f t="shared" si="513"/>
        <v>0</v>
      </c>
      <c r="CS423" s="6">
        <f t="shared" si="514"/>
        <v>0</v>
      </c>
      <c r="CT423" s="56" t="str">
        <f t="shared" si="515"/>
        <v/>
      </c>
      <c r="CU423" s="76">
        <f t="shared" si="516"/>
        <v>0</v>
      </c>
      <c r="CV423" s="76">
        <f t="shared" si="517"/>
        <v>0</v>
      </c>
      <c r="CX423" s="6" t="str">
        <f t="shared" si="518"/>
        <v/>
      </c>
      <c r="CY423" s="6" t="str">
        <f t="shared" si="519"/>
        <v/>
      </c>
      <c r="CZ423" s="6" t="str">
        <f t="shared" si="520"/>
        <v/>
      </c>
      <c r="DG423" s="56" t="str">
        <f t="shared" si="521"/>
        <v/>
      </c>
      <c r="DH423" s="6">
        <f t="shared" si="522"/>
        <v>0</v>
      </c>
      <c r="DK423" s="6">
        <f t="shared" si="557"/>
        <v>0</v>
      </c>
      <c r="DL423" s="6" t="e">
        <f t="shared" si="558"/>
        <v>#N/A</v>
      </c>
      <c r="DN423" s="6" t="e">
        <f t="shared" si="556"/>
        <v>#N/A</v>
      </c>
      <c r="DP423" s="6" t="str">
        <f t="shared" si="523"/>
        <v/>
      </c>
      <c r="DQ423" s="293">
        <f t="shared" ca="1" si="552"/>
        <v>417</v>
      </c>
      <c r="DR423" s="6" t="str">
        <f t="shared" ca="1" si="542"/>
        <v>x</v>
      </c>
      <c r="DU423" s="293" t="e">
        <f t="shared" ca="1" si="543"/>
        <v>#N/A</v>
      </c>
      <c r="DV423" s="5"/>
      <c r="DW423" s="293" t="e">
        <f t="shared" ca="1" si="553"/>
        <v>#N/A</v>
      </c>
      <c r="DZ423" s="293" t="e">
        <f t="shared" ca="1" si="544"/>
        <v>#N/A</v>
      </c>
      <c r="EA423" s="293" t="e">
        <f t="shared" ca="1" si="545"/>
        <v>#N/A</v>
      </c>
      <c r="EB423" s="293" t="e">
        <f t="shared" ca="1" si="546"/>
        <v>#N/A</v>
      </c>
      <c r="EE423" s="6" t="str">
        <f t="shared" si="547"/>
        <v/>
      </c>
      <c r="EF423" s="293" t="e">
        <f t="shared" ca="1" si="548"/>
        <v>#N/A</v>
      </c>
      <c r="EG423" s="6" t="e">
        <f t="shared" ca="1" si="524"/>
        <v>#N/A</v>
      </c>
    </row>
    <row r="424" spans="1:137" x14ac:dyDescent="0.2">
      <c r="C424" s="75"/>
      <c r="D424" s="184" t="str">
        <f t="shared" si="488"/>
        <v/>
      </c>
      <c r="E424" s="649" t="str">
        <f t="shared" si="554"/>
        <v/>
      </c>
      <c r="F424" s="607" t="str">
        <f t="shared" si="487"/>
        <v>x</v>
      </c>
      <c r="G424" s="650"/>
      <c r="H424" s="651"/>
      <c r="I424" s="651"/>
      <c r="J424" s="651"/>
      <c r="K424" s="652"/>
      <c r="L424" s="889"/>
      <c r="M424" s="889"/>
      <c r="N424" s="653"/>
      <c r="O424" s="651"/>
      <c r="P424" s="651"/>
      <c r="Q424" s="654"/>
      <c r="R424" s="655"/>
      <c r="S424" s="607" t="str">
        <f t="shared" si="489"/>
        <v/>
      </c>
      <c r="T424" s="656" t="str">
        <f t="shared" si="490"/>
        <v/>
      </c>
      <c r="U424" s="656" t="str">
        <f t="shared" si="525"/>
        <v/>
      </c>
      <c r="V424" s="656" t="str">
        <f t="shared" si="491"/>
        <v/>
      </c>
      <c r="W424" s="719"/>
      <c r="X424" s="660"/>
      <c r="Y424" s="656" t="str">
        <f t="shared" si="555"/>
        <v/>
      </c>
      <c r="Z424" s="659"/>
      <c r="AA424" s="654"/>
      <c r="AB424" s="656" t="str">
        <f t="shared" si="492"/>
        <v/>
      </c>
      <c r="AC424" s="661" t="str">
        <f t="shared" si="526"/>
        <v/>
      </c>
      <c r="AE424" s="658" t="str">
        <f t="shared" si="493"/>
        <v/>
      </c>
      <c r="AF424" s="659"/>
      <c r="AT424" s="805" t="str">
        <f t="shared" si="551"/>
        <v/>
      </c>
      <c r="AU424" t="str">
        <f t="shared" si="527"/>
        <v/>
      </c>
      <c r="AV424" s="6" t="str">
        <f t="shared" si="494"/>
        <v/>
      </c>
      <c r="AW424" s="317" t="str">
        <f t="shared" si="495"/>
        <v/>
      </c>
      <c r="AX424" s="158" t="str">
        <f t="shared" si="496"/>
        <v/>
      </c>
      <c r="AY424" s="158" t="str">
        <f t="shared" si="486"/>
        <v/>
      </c>
      <c r="AZ424" s="309" t="str">
        <f t="shared" si="485"/>
        <v/>
      </c>
      <c r="BA424" s="318" t="str">
        <f t="shared" si="497"/>
        <v/>
      </c>
      <c r="BB424" s="473" t="str">
        <f t="shared" si="498"/>
        <v/>
      </c>
      <c r="BC424" s="80" t="str">
        <f t="shared" si="549"/>
        <v/>
      </c>
      <c r="BD424" s="56">
        <f t="shared" si="499"/>
        <v>1</v>
      </c>
      <c r="BF424" s="56" t="str">
        <f t="shared" si="500"/>
        <v/>
      </c>
      <c r="BG424" s="56" t="str">
        <f t="shared" si="501"/>
        <v/>
      </c>
      <c r="BH424" s="6" t="str">
        <f t="shared" si="502"/>
        <v/>
      </c>
      <c r="BK424" s="6" t="str">
        <f t="shared" si="503"/>
        <v/>
      </c>
      <c r="BL424" s="56">
        <f t="shared" si="528"/>
        <v>999999</v>
      </c>
      <c r="BM424" s="183">
        <f t="shared" si="529"/>
        <v>99999.000002119996</v>
      </c>
      <c r="BN424" s="61">
        <v>408</v>
      </c>
      <c r="BO424" s="6">
        <f t="shared" si="504"/>
        <v>999999</v>
      </c>
      <c r="BP424" s="6">
        <f t="shared" si="505"/>
        <v>999999</v>
      </c>
      <c r="BQ424" s="6" t="str">
        <f t="shared" si="530"/>
        <v>x</v>
      </c>
      <c r="BR424" s="206">
        <f t="shared" si="506"/>
        <v>99999.000002119996</v>
      </c>
      <c r="BS424" s="6">
        <f t="shared" si="507"/>
        <v>99999.000002119996</v>
      </c>
      <c r="BT424" s="6" t="str">
        <f t="shared" si="531"/>
        <v>x</v>
      </c>
      <c r="BU424" s="6" t="str">
        <f t="shared" si="508"/>
        <v/>
      </c>
      <c r="BW424" s="82">
        <f t="shared" si="532"/>
        <v>9999999999</v>
      </c>
      <c r="BX424" s="80" t="str">
        <f t="shared" si="509"/>
        <v>x</v>
      </c>
      <c r="BY424" s="80" t="str">
        <f t="shared" si="510"/>
        <v/>
      </c>
      <c r="BZ424" s="56" t="str">
        <f t="shared" si="533"/>
        <v/>
      </c>
      <c r="CA424" s="56" t="str">
        <f t="shared" si="534"/>
        <v/>
      </c>
      <c r="CB424" s="88">
        <f t="shared" si="535"/>
        <v>0</v>
      </c>
      <c r="CC424" s="56" t="str">
        <f t="shared" si="511"/>
        <v/>
      </c>
      <c r="CD424" s="56"/>
      <c r="CE424" s="56"/>
      <c r="CF424" s="56"/>
      <c r="CG424" s="56"/>
      <c r="CH424" s="169">
        <f t="shared" si="536"/>
        <v>9999999999</v>
      </c>
      <c r="CI424" s="170">
        <f t="shared" si="537"/>
        <v>9999999999</v>
      </c>
      <c r="CJ424" s="171">
        <f t="shared" si="538"/>
        <v>9999999999</v>
      </c>
      <c r="CK424" s="172" t="str">
        <f t="shared" si="539"/>
        <v/>
      </c>
      <c r="CL424" s="173" t="str">
        <f t="shared" si="512"/>
        <v>x</v>
      </c>
      <c r="CN424" s="6" t="str">
        <f t="shared" si="540"/>
        <v/>
      </c>
      <c r="CO424" s="293" t="e">
        <f t="shared" ca="1" si="550"/>
        <v>#N/A</v>
      </c>
      <c r="CP424" s="6" t="e">
        <f t="shared" ca="1" si="541"/>
        <v>#N/A</v>
      </c>
      <c r="CQ424" s="61">
        <v>408</v>
      </c>
      <c r="CR424" s="6">
        <f t="shared" si="513"/>
        <v>0</v>
      </c>
      <c r="CS424" s="6">
        <f t="shared" si="514"/>
        <v>0</v>
      </c>
      <c r="CT424" s="56" t="str">
        <f t="shared" si="515"/>
        <v/>
      </c>
      <c r="CU424" s="76">
        <f t="shared" si="516"/>
        <v>0</v>
      </c>
      <c r="CV424" s="76">
        <f t="shared" si="517"/>
        <v>0</v>
      </c>
      <c r="CX424" s="6" t="str">
        <f t="shared" si="518"/>
        <v/>
      </c>
      <c r="CY424" s="6" t="str">
        <f t="shared" si="519"/>
        <v/>
      </c>
      <c r="CZ424" s="6" t="str">
        <f t="shared" si="520"/>
        <v/>
      </c>
      <c r="DG424" s="56" t="str">
        <f t="shared" si="521"/>
        <v/>
      </c>
      <c r="DH424" s="6">
        <f t="shared" si="522"/>
        <v>0</v>
      </c>
      <c r="DK424" s="6">
        <f t="shared" si="557"/>
        <v>0</v>
      </c>
      <c r="DL424" s="6" t="e">
        <f t="shared" si="558"/>
        <v>#N/A</v>
      </c>
      <c r="DN424" s="6" t="e">
        <f t="shared" si="556"/>
        <v>#N/A</v>
      </c>
      <c r="DP424" s="6" t="str">
        <f t="shared" si="523"/>
        <v/>
      </c>
      <c r="DQ424" s="293">
        <f t="shared" ca="1" si="552"/>
        <v>418</v>
      </c>
      <c r="DR424" s="6" t="str">
        <f t="shared" ca="1" si="542"/>
        <v>x</v>
      </c>
      <c r="DU424" s="293" t="e">
        <f t="shared" ca="1" si="543"/>
        <v>#N/A</v>
      </c>
      <c r="DV424" s="5"/>
      <c r="DW424" s="293" t="e">
        <f t="shared" ca="1" si="553"/>
        <v>#N/A</v>
      </c>
      <c r="DZ424" s="293" t="e">
        <f t="shared" ca="1" si="544"/>
        <v>#N/A</v>
      </c>
      <c r="EA424" s="293" t="e">
        <f t="shared" ca="1" si="545"/>
        <v>#N/A</v>
      </c>
      <c r="EB424" s="293" t="e">
        <f t="shared" ca="1" si="546"/>
        <v>#N/A</v>
      </c>
      <c r="EE424" s="6" t="str">
        <f t="shared" si="547"/>
        <v/>
      </c>
      <c r="EF424" s="293" t="e">
        <f t="shared" ca="1" si="548"/>
        <v>#N/A</v>
      </c>
      <c r="EG424" s="6" t="e">
        <f t="shared" ca="1" si="524"/>
        <v>#N/A</v>
      </c>
    </row>
    <row r="425" spans="1:137" x14ac:dyDescent="0.2">
      <c r="C425" s="75"/>
      <c r="D425" s="184" t="str">
        <f t="shared" si="488"/>
        <v/>
      </c>
      <c r="E425" s="649" t="str">
        <f t="shared" si="554"/>
        <v/>
      </c>
      <c r="F425" s="607" t="str">
        <f t="shared" si="487"/>
        <v>x</v>
      </c>
      <c r="G425" s="650"/>
      <c r="H425" s="651"/>
      <c r="I425" s="651"/>
      <c r="J425" s="651"/>
      <c r="K425" s="652"/>
      <c r="L425" s="889"/>
      <c r="M425" s="889"/>
      <c r="N425" s="653"/>
      <c r="O425" s="651"/>
      <c r="P425" s="651"/>
      <c r="Q425" s="654"/>
      <c r="R425" s="655"/>
      <c r="S425" s="607" t="str">
        <f t="shared" si="489"/>
        <v/>
      </c>
      <c r="T425" s="656" t="str">
        <f t="shared" si="490"/>
        <v/>
      </c>
      <c r="U425" s="656" t="str">
        <f t="shared" si="525"/>
        <v/>
      </c>
      <c r="V425" s="656" t="str">
        <f t="shared" si="491"/>
        <v/>
      </c>
      <c r="W425" s="719"/>
      <c r="X425" s="660"/>
      <c r="Y425" s="656" t="str">
        <f t="shared" si="555"/>
        <v/>
      </c>
      <c r="Z425" s="659"/>
      <c r="AA425" s="654"/>
      <c r="AB425" s="656" t="str">
        <f t="shared" si="492"/>
        <v/>
      </c>
      <c r="AC425" s="661" t="str">
        <f t="shared" si="526"/>
        <v/>
      </c>
      <c r="AE425" s="658" t="str">
        <f t="shared" si="493"/>
        <v/>
      </c>
      <c r="AF425" s="659"/>
      <c r="AT425" s="805" t="str">
        <f t="shared" si="551"/>
        <v/>
      </c>
      <c r="AU425" t="str">
        <f t="shared" si="527"/>
        <v/>
      </c>
      <c r="AV425" s="6" t="str">
        <f t="shared" si="494"/>
        <v/>
      </c>
      <c r="AW425" s="317" t="str">
        <f t="shared" si="495"/>
        <v/>
      </c>
      <c r="AX425" s="158" t="str">
        <f t="shared" si="496"/>
        <v/>
      </c>
      <c r="AY425" s="158" t="str">
        <f t="shared" si="486"/>
        <v/>
      </c>
      <c r="AZ425" s="309" t="str">
        <f t="shared" si="485"/>
        <v/>
      </c>
      <c r="BA425" s="318" t="str">
        <f t="shared" si="497"/>
        <v/>
      </c>
      <c r="BB425" s="473" t="str">
        <f t="shared" si="498"/>
        <v/>
      </c>
      <c r="BC425" s="80" t="str">
        <f t="shared" si="549"/>
        <v/>
      </c>
      <c r="BD425" s="56">
        <f t="shared" si="499"/>
        <v>1</v>
      </c>
      <c r="BF425" s="56" t="str">
        <f t="shared" si="500"/>
        <v/>
      </c>
      <c r="BG425" s="56" t="str">
        <f t="shared" si="501"/>
        <v/>
      </c>
      <c r="BH425" s="6" t="str">
        <f t="shared" si="502"/>
        <v/>
      </c>
      <c r="BK425" s="6" t="str">
        <f t="shared" si="503"/>
        <v/>
      </c>
      <c r="BL425" s="56">
        <f t="shared" si="528"/>
        <v>999999</v>
      </c>
      <c r="BM425" s="183">
        <f t="shared" si="529"/>
        <v>99999.000002125002</v>
      </c>
      <c r="BN425" s="61">
        <v>409</v>
      </c>
      <c r="BO425" s="6">
        <f t="shared" si="504"/>
        <v>999999</v>
      </c>
      <c r="BP425" s="6">
        <f t="shared" si="505"/>
        <v>999999</v>
      </c>
      <c r="BQ425" s="6" t="str">
        <f t="shared" si="530"/>
        <v>x</v>
      </c>
      <c r="BR425" s="206">
        <f t="shared" si="506"/>
        <v>99999.000002125002</v>
      </c>
      <c r="BS425" s="6">
        <f t="shared" si="507"/>
        <v>99999.000002125002</v>
      </c>
      <c r="BT425" s="6" t="str">
        <f t="shared" si="531"/>
        <v>x</v>
      </c>
      <c r="BU425" s="6" t="str">
        <f t="shared" si="508"/>
        <v/>
      </c>
      <c r="BW425" s="82">
        <f t="shared" si="532"/>
        <v>9999999999</v>
      </c>
      <c r="BX425" s="80" t="str">
        <f t="shared" si="509"/>
        <v>x</v>
      </c>
      <c r="BY425" s="80" t="str">
        <f t="shared" si="510"/>
        <v/>
      </c>
      <c r="BZ425" s="56" t="str">
        <f t="shared" si="533"/>
        <v/>
      </c>
      <c r="CA425" s="56" t="str">
        <f t="shared" si="534"/>
        <v/>
      </c>
      <c r="CB425" s="88">
        <f t="shared" si="535"/>
        <v>0</v>
      </c>
      <c r="CC425" s="56" t="str">
        <f t="shared" si="511"/>
        <v/>
      </c>
      <c r="CD425" s="56"/>
      <c r="CE425" s="56"/>
      <c r="CF425" s="56"/>
      <c r="CG425" s="56"/>
      <c r="CH425" s="169">
        <f t="shared" si="536"/>
        <v>9999999999</v>
      </c>
      <c r="CI425" s="170">
        <f t="shared" si="537"/>
        <v>9999999999</v>
      </c>
      <c r="CJ425" s="171">
        <f t="shared" si="538"/>
        <v>9999999999</v>
      </c>
      <c r="CK425" s="172" t="str">
        <f t="shared" si="539"/>
        <v/>
      </c>
      <c r="CL425" s="173" t="str">
        <f t="shared" si="512"/>
        <v>x</v>
      </c>
      <c r="CN425" s="6" t="str">
        <f t="shared" si="540"/>
        <v/>
      </c>
      <c r="CO425" s="293" t="e">
        <f t="shared" ca="1" si="550"/>
        <v>#N/A</v>
      </c>
      <c r="CP425" s="6" t="e">
        <f t="shared" ca="1" si="541"/>
        <v>#N/A</v>
      </c>
      <c r="CQ425" s="61">
        <v>409</v>
      </c>
      <c r="CR425" s="6">
        <f t="shared" si="513"/>
        <v>0</v>
      </c>
      <c r="CS425" s="6">
        <f t="shared" si="514"/>
        <v>0</v>
      </c>
      <c r="CT425" s="56" t="str">
        <f t="shared" si="515"/>
        <v/>
      </c>
      <c r="CU425" s="76">
        <f t="shared" si="516"/>
        <v>0</v>
      </c>
      <c r="CV425" s="76">
        <f t="shared" si="517"/>
        <v>0</v>
      </c>
      <c r="CX425" s="6" t="str">
        <f t="shared" si="518"/>
        <v/>
      </c>
      <c r="CY425" s="6" t="str">
        <f t="shared" si="519"/>
        <v/>
      </c>
      <c r="CZ425" s="6" t="str">
        <f t="shared" si="520"/>
        <v/>
      </c>
      <c r="DG425" s="56" t="str">
        <f t="shared" si="521"/>
        <v/>
      </c>
      <c r="DH425" s="6">
        <f t="shared" si="522"/>
        <v>0</v>
      </c>
      <c r="DK425" s="6">
        <f t="shared" si="557"/>
        <v>0</v>
      </c>
      <c r="DL425" s="6" t="e">
        <f t="shared" si="558"/>
        <v>#N/A</v>
      </c>
      <c r="DN425" s="6" t="e">
        <f t="shared" si="556"/>
        <v>#N/A</v>
      </c>
      <c r="DP425" s="6" t="str">
        <f t="shared" si="523"/>
        <v/>
      </c>
      <c r="DQ425" s="293">
        <f t="shared" ca="1" si="552"/>
        <v>419</v>
      </c>
      <c r="DR425" s="6" t="str">
        <f t="shared" ca="1" si="542"/>
        <v>x</v>
      </c>
      <c r="DU425" s="293" t="e">
        <f t="shared" ca="1" si="543"/>
        <v>#N/A</v>
      </c>
      <c r="DV425" s="5"/>
      <c r="DW425" s="293" t="e">
        <f t="shared" ca="1" si="553"/>
        <v>#N/A</v>
      </c>
      <c r="DZ425" s="293" t="e">
        <f t="shared" ca="1" si="544"/>
        <v>#N/A</v>
      </c>
      <c r="EA425" s="293" t="e">
        <f t="shared" ca="1" si="545"/>
        <v>#N/A</v>
      </c>
      <c r="EB425" s="293" t="e">
        <f t="shared" ca="1" si="546"/>
        <v>#N/A</v>
      </c>
      <c r="EE425" s="6" t="str">
        <f t="shared" si="547"/>
        <v/>
      </c>
      <c r="EF425" s="293" t="e">
        <f t="shared" ca="1" si="548"/>
        <v>#N/A</v>
      </c>
      <c r="EG425" s="6" t="e">
        <f t="shared" ca="1" si="524"/>
        <v>#N/A</v>
      </c>
    </row>
    <row r="426" spans="1:137" x14ac:dyDescent="0.2">
      <c r="C426" s="75"/>
      <c r="D426" s="184" t="str">
        <f t="shared" si="488"/>
        <v/>
      </c>
      <c r="E426" s="649" t="str">
        <f t="shared" si="554"/>
        <v/>
      </c>
      <c r="F426" s="607" t="str">
        <f t="shared" si="487"/>
        <v>x</v>
      </c>
      <c r="G426" s="650"/>
      <c r="H426" s="651"/>
      <c r="I426" s="651"/>
      <c r="J426" s="651"/>
      <c r="K426" s="652"/>
      <c r="L426" s="889"/>
      <c r="M426" s="889"/>
      <c r="N426" s="653"/>
      <c r="O426" s="651"/>
      <c r="P426" s="651"/>
      <c r="Q426" s="654"/>
      <c r="R426" s="655"/>
      <c r="S426" s="607" t="str">
        <f t="shared" si="489"/>
        <v/>
      </c>
      <c r="T426" s="656" t="str">
        <f t="shared" si="490"/>
        <v/>
      </c>
      <c r="U426" s="656" t="str">
        <f t="shared" si="525"/>
        <v/>
      </c>
      <c r="V426" s="656" t="str">
        <f t="shared" si="491"/>
        <v/>
      </c>
      <c r="W426" s="719"/>
      <c r="X426" s="660"/>
      <c r="Y426" s="656" t="str">
        <f t="shared" si="555"/>
        <v/>
      </c>
      <c r="Z426" s="659"/>
      <c r="AA426" s="654"/>
      <c r="AB426" s="656" t="str">
        <f t="shared" si="492"/>
        <v/>
      </c>
      <c r="AC426" s="661" t="str">
        <f t="shared" si="526"/>
        <v/>
      </c>
      <c r="AE426" s="658" t="str">
        <f t="shared" si="493"/>
        <v/>
      </c>
      <c r="AF426" s="659"/>
      <c r="AT426" s="805" t="str">
        <f t="shared" si="551"/>
        <v/>
      </c>
      <c r="AU426" t="str">
        <f t="shared" si="527"/>
        <v/>
      </c>
      <c r="AV426" s="6" t="str">
        <f t="shared" si="494"/>
        <v/>
      </c>
      <c r="AW426" s="317" t="str">
        <f t="shared" si="495"/>
        <v/>
      </c>
      <c r="AX426" s="158" t="str">
        <f t="shared" si="496"/>
        <v/>
      </c>
      <c r="AY426" s="158" t="str">
        <f t="shared" si="486"/>
        <v/>
      </c>
      <c r="AZ426" s="309" t="str">
        <f t="shared" si="485"/>
        <v/>
      </c>
      <c r="BA426" s="318" t="str">
        <f t="shared" si="497"/>
        <v/>
      </c>
      <c r="BB426" s="473" t="str">
        <f t="shared" si="498"/>
        <v/>
      </c>
      <c r="BC426" s="80" t="str">
        <f t="shared" si="549"/>
        <v/>
      </c>
      <c r="BD426" s="56">
        <f t="shared" si="499"/>
        <v>1</v>
      </c>
      <c r="BF426" s="56" t="str">
        <f t="shared" si="500"/>
        <v/>
      </c>
      <c r="BG426" s="56" t="str">
        <f t="shared" si="501"/>
        <v/>
      </c>
      <c r="BH426" s="6" t="str">
        <f t="shared" si="502"/>
        <v/>
      </c>
      <c r="BK426" s="6" t="str">
        <f t="shared" si="503"/>
        <v/>
      </c>
      <c r="BL426" s="56">
        <f t="shared" si="528"/>
        <v>999999</v>
      </c>
      <c r="BM426" s="183">
        <f t="shared" si="529"/>
        <v>99999.000002129993</v>
      </c>
      <c r="BN426" s="61">
        <v>410</v>
      </c>
      <c r="BO426" s="6">
        <f t="shared" si="504"/>
        <v>999999</v>
      </c>
      <c r="BP426" s="6">
        <f t="shared" si="505"/>
        <v>999999</v>
      </c>
      <c r="BQ426" s="6" t="str">
        <f t="shared" si="530"/>
        <v>x</v>
      </c>
      <c r="BR426" s="206">
        <f t="shared" si="506"/>
        <v>99999.000002129993</v>
      </c>
      <c r="BS426" s="6">
        <f t="shared" si="507"/>
        <v>99999.000002129993</v>
      </c>
      <c r="BT426" s="6" t="str">
        <f t="shared" si="531"/>
        <v>x</v>
      </c>
      <c r="BU426" s="6" t="str">
        <f t="shared" si="508"/>
        <v/>
      </c>
      <c r="BW426" s="82">
        <f t="shared" si="532"/>
        <v>9999999999</v>
      </c>
      <c r="BX426" s="80" t="str">
        <f t="shared" si="509"/>
        <v>x</v>
      </c>
      <c r="BY426" s="80" t="str">
        <f t="shared" si="510"/>
        <v/>
      </c>
      <c r="BZ426" s="56" t="str">
        <f t="shared" si="533"/>
        <v/>
      </c>
      <c r="CA426" s="56" t="str">
        <f t="shared" si="534"/>
        <v/>
      </c>
      <c r="CB426" s="88">
        <f t="shared" si="535"/>
        <v>0</v>
      </c>
      <c r="CC426" s="56" t="str">
        <f t="shared" si="511"/>
        <v/>
      </c>
      <c r="CD426" s="56"/>
      <c r="CE426" s="56"/>
      <c r="CF426" s="56"/>
      <c r="CG426" s="56"/>
      <c r="CH426" s="169">
        <f t="shared" si="536"/>
        <v>9999999999</v>
      </c>
      <c r="CI426" s="170">
        <f t="shared" si="537"/>
        <v>9999999999</v>
      </c>
      <c r="CJ426" s="171">
        <f t="shared" si="538"/>
        <v>9999999999</v>
      </c>
      <c r="CK426" s="172" t="str">
        <f t="shared" si="539"/>
        <v/>
      </c>
      <c r="CL426" s="173" t="str">
        <f t="shared" si="512"/>
        <v>x</v>
      </c>
      <c r="CN426" s="6" t="str">
        <f t="shared" si="540"/>
        <v/>
      </c>
      <c r="CO426" s="293" t="e">
        <f t="shared" ca="1" si="550"/>
        <v>#N/A</v>
      </c>
      <c r="CP426" s="6" t="e">
        <f t="shared" ca="1" si="541"/>
        <v>#N/A</v>
      </c>
      <c r="CQ426" s="61">
        <v>410</v>
      </c>
      <c r="CR426" s="6">
        <f t="shared" si="513"/>
        <v>0</v>
      </c>
      <c r="CS426" s="6">
        <f t="shared" si="514"/>
        <v>0</v>
      </c>
      <c r="CT426" s="56" t="str">
        <f t="shared" si="515"/>
        <v/>
      </c>
      <c r="CU426" s="76">
        <f t="shared" si="516"/>
        <v>0</v>
      </c>
      <c r="CV426" s="76">
        <f t="shared" si="517"/>
        <v>0</v>
      </c>
      <c r="CX426" s="6" t="str">
        <f t="shared" si="518"/>
        <v/>
      </c>
      <c r="CY426" s="6" t="str">
        <f t="shared" si="519"/>
        <v/>
      </c>
      <c r="CZ426" s="6" t="str">
        <f t="shared" si="520"/>
        <v/>
      </c>
      <c r="DG426" s="56" t="str">
        <f t="shared" si="521"/>
        <v/>
      </c>
      <c r="DH426" s="6">
        <f t="shared" si="522"/>
        <v>0</v>
      </c>
      <c r="DK426" s="6">
        <f t="shared" si="557"/>
        <v>0</v>
      </c>
      <c r="DL426" s="6" t="e">
        <f t="shared" si="558"/>
        <v>#N/A</v>
      </c>
      <c r="DN426" s="6" t="e">
        <f t="shared" si="556"/>
        <v>#N/A</v>
      </c>
      <c r="DP426" s="6" t="str">
        <f t="shared" si="523"/>
        <v/>
      </c>
      <c r="DQ426" s="293">
        <f t="shared" ca="1" si="552"/>
        <v>420</v>
      </c>
      <c r="DR426" s="6" t="str">
        <f t="shared" ca="1" si="542"/>
        <v>x</v>
      </c>
      <c r="DU426" s="293" t="e">
        <f t="shared" ca="1" si="543"/>
        <v>#N/A</v>
      </c>
      <c r="DV426" s="5"/>
      <c r="DW426" s="293" t="e">
        <f t="shared" ca="1" si="553"/>
        <v>#N/A</v>
      </c>
      <c r="DZ426" s="293" t="e">
        <f t="shared" ca="1" si="544"/>
        <v>#N/A</v>
      </c>
      <c r="EA426" s="293" t="e">
        <f t="shared" ca="1" si="545"/>
        <v>#N/A</v>
      </c>
      <c r="EB426" s="293" t="e">
        <f t="shared" ca="1" si="546"/>
        <v>#N/A</v>
      </c>
      <c r="EE426" s="6" t="str">
        <f t="shared" si="547"/>
        <v/>
      </c>
      <c r="EF426" s="293" t="e">
        <f t="shared" ca="1" si="548"/>
        <v>#N/A</v>
      </c>
      <c r="EG426" s="6" t="e">
        <f t="shared" ca="1" si="524"/>
        <v>#N/A</v>
      </c>
    </row>
    <row r="427" spans="1:137" x14ac:dyDescent="0.2">
      <c r="C427" s="75"/>
      <c r="D427" s="184" t="str">
        <f t="shared" si="488"/>
        <v/>
      </c>
      <c r="E427" s="649" t="str">
        <f t="shared" si="554"/>
        <v/>
      </c>
      <c r="F427" s="607" t="str">
        <f t="shared" si="487"/>
        <v>x</v>
      </c>
      <c r="G427" s="650"/>
      <c r="H427" s="651"/>
      <c r="I427" s="651"/>
      <c r="J427" s="651"/>
      <c r="K427" s="652"/>
      <c r="L427" s="889"/>
      <c r="M427" s="889"/>
      <c r="N427" s="653"/>
      <c r="O427" s="651"/>
      <c r="P427" s="651"/>
      <c r="Q427" s="654"/>
      <c r="R427" s="655"/>
      <c r="S427" s="607" t="str">
        <f t="shared" si="489"/>
        <v/>
      </c>
      <c r="T427" s="656" t="str">
        <f t="shared" si="490"/>
        <v/>
      </c>
      <c r="U427" s="656" t="str">
        <f t="shared" si="525"/>
        <v/>
      </c>
      <c r="V427" s="656" t="str">
        <f t="shared" si="491"/>
        <v/>
      </c>
      <c r="W427" s="719"/>
      <c r="X427" s="660"/>
      <c r="Y427" s="656" t="str">
        <f t="shared" si="555"/>
        <v/>
      </c>
      <c r="Z427" s="659"/>
      <c r="AA427" s="654"/>
      <c r="AB427" s="656" t="str">
        <f t="shared" si="492"/>
        <v/>
      </c>
      <c r="AC427" s="661" t="str">
        <f t="shared" si="526"/>
        <v/>
      </c>
      <c r="AE427" s="658" t="str">
        <f t="shared" si="493"/>
        <v/>
      </c>
      <c r="AF427" s="659"/>
      <c r="AT427" s="805" t="str">
        <f t="shared" si="551"/>
        <v/>
      </c>
      <c r="AU427" t="str">
        <f t="shared" si="527"/>
        <v/>
      </c>
      <c r="AV427" s="6" t="str">
        <f t="shared" si="494"/>
        <v/>
      </c>
      <c r="AW427" s="317" t="str">
        <f t="shared" si="495"/>
        <v/>
      </c>
      <c r="AX427" s="158" t="str">
        <f t="shared" si="496"/>
        <v/>
      </c>
      <c r="AY427" s="158" t="str">
        <f t="shared" si="486"/>
        <v/>
      </c>
      <c r="AZ427" s="309" t="str">
        <f t="shared" si="485"/>
        <v/>
      </c>
      <c r="BA427" s="318" t="str">
        <f t="shared" si="497"/>
        <v/>
      </c>
      <c r="BB427" s="473" t="str">
        <f t="shared" si="498"/>
        <v/>
      </c>
      <c r="BC427" s="80" t="str">
        <f t="shared" si="549"/>
        <v/>
      </c>
      <c r="BD427" s="56">
        <f t="shared" si="499"/>
        <v>1</v>
      </c>
      <c r="BF427" s="56" t="str">
        <f t="shared" si="500"/>
        <v/>
      </c>
      <c r="BG427" s="56" t="str">
        <f t="shared" si="501"/>
        <v/>
      </c>
      <c r="BH427" s="6" t="str">
        <f t="shared" si="502"/>
        <v/>
      </c>
      <c r="BK427" s="6" t="str">
        <f t="shared" si="503"/>
        <v/>
      </c>
      <c r="BL427" s="56">
        <f t="shared" si="528"/>
        <v>999999</v>
      </c>
      <c r="BM427" s="183">
        <f t="shared" si="529"/>
        <v>99999.000002134999</v>
      </c>
      <c r="BN427" s="61">
        <v>411</v>
      </c>
      <c r="BO427" s="6">
        <f t="shared" si="504"/>
        <v>999999</v>
      </c>
      <c r="BP427" s="6">
        <f t="shared" si="505"/>
        <v>999999</v>
      </c>
      <c r="BQ427" s="6" t="str">
        <f t="shared" si="530"/>
        <v>x</v>
      </c>
      <c r="BR427" s="206">
        <f t="shared" si="506"/>
        <v>99999.000002134999</v>
      </c>
      <c r="BS427" s="6">
        <f t="shared" si="507"/>
        <v>99999.000002134999</v>
      </c>
      <c r="BT427" s="6" t="str">
        <f t="shared" si="531"/>
        <v>x</v>
      </c>
      <c r="BU427" s="6" t="str">
        <f t="shared" si="508"/>
        <v/>
      </c>
      <c r="BW427" s="82">
        <f t="shared" si="532"/>
        <v>9999999999</v>
      </c>
      <c r="BX427" s="80" t="str">
        <f t="shared" si="509"/>
        <v>x</v>
      </c>
      <c r="BY427" s="80" t="str">
        <f t="shared" si="510"/>
        <v/>
      </c>
      <c r="BZ427" s="56" t="str">
        <f t="shared" si="533"/>
        <v/>
      </c>
      <c r="CA427" s="56" t="str">
        <f t="shared" si="534"/>
        <v/>
      </c>
      <c r="CB427" s="88">
        <f t="shared" si="535"/>
        <v>0</v>
      </c>
      <c r="CC427" s="56" t="str">
        <f t="shared" si="511"/>
        <v/>
      </c>
      <c r="CD427" s="56"/>
      <c r="CE427" s="56"/>
      <c r="CF427" s="56"/>
      <c r="CG427" s="56"/>
      <c r="CH427" s="169">
        <f t="shared" si="536"/>
        <v>9999999999</v>
      </c>
      <c r="CI427" s="170">
        <f t="shared" si="537"/>
        <v>9999999999</v>
      </c>
      <c r="CJ427" s="171">
        <f t="shared" si="538"/>
        <v>9999999999</v>
      </c>
      <c r="CK427" s="172" t="str">
        <f t="shared" si="539"/>
        <v/>
      </c>
      <c r="CL427" s="173" t="str">
        <f t="shared" si="512"/>
        <v>x</v>
      </c>
      <c r="CN427" s="6" t="str">
        <f t="shared" si="540"/>
        <v/>
      </c>
      <c r="CO427" s="293" t="e">
        <f t="shared" ca="1" si="550"/>
        <v>#N/A</v>
      </c>
      <c r="CP427" s="6" t="e">
        <f t="shared" ca="1" si="541"/>
        <v>#N/A</v>
      </c>
      <c r="CQ427" s="61">
        <v>411</v>
      </c>
      <c r="CR427" s="6">
        <f t="shared" si="513"/>
        <v>0</v>
      </c>
      <c r="CS427" s="6">
        <f t="shared" si="514"/>
        <v>0</v>
      </c>
      <c r="CT427" s="56" t="str">
        <f t="shared" si="515"/>
        <v/>
      </c>
      <c r="CU427" s="76">
        <f t="shared" si="516"/>
        <v>0</v>
      </c>
      <c r="CV427" s="76">
        <f t="shared" si="517"/>
        <v>0</v>
      </c>
      <c r="CX427" s="6" t="str">
        <f t="shared" si="518"/>
        <v/>
      </c>
      <c r="CY427" s="6" t="str">
        <f t="shared" si="519"/>
        <v/>
      </c>
      <c r="CZ427" s="6" t="str">
        <f t="shared" si="520"/>
        <v/>
      </c>
      <c r="DG427" s="56" t="str">
        <f t="shared" si="521"/>
        <v/>
      </c>
      <c r="DH427" s="6">
        <f t="shared" si="522"/>
        <v>0</v>
      </c>
      <c r="DK427" s="6">
        <f t="shared" si="557"/>
        <v>0</v>
      </c>
      <c r="DL427" s="6" t="e">
        <f t="shared" si="558"/>
        <v>#N/A</v>
      </c>
      <c r="DN427" s="6" t="e">
        <f t="shared" si="556"/>
        <v>#N/A</v>
      </c>
      <c r="DP427" s="6" t="str">
        <f t="shared" si="523"/>
        <v/>
      </c>
      <c r="DQ427" s="293">
        <f t="shared" ca="1" si="552"/>
        <v>421</v>
      </c>
      <c r="DR427" s="6" t="str">
        <f t="shared" ca="1" si="542"/>
        <v>x</v>
      </c>
      <c r="DU427" s="293" t="e">
        <f t="shared" ca="1" si="543"/>
        <v>#N/A</v>
      </c>
      <c r="DV427" s="5"/>
      <c r="DW427" s="293" t="e">
        <f t="shared" ca="1" si="553"/>
        <v>#N/A</v>
      </c>
      <c r="DZ427" s="293" t="e">
        <f t="shared" ca="1" si="544"/>
        <v>#N/A</v>
      </c>
      <c r="EA427" s="293" t="e">
        <f t="shared" ca="1" si="545"/>
        <v>#N/A</v>
      </c>
      <c r="EB427" s="293" t="e">
        <f t="shared" ca="1" si="546"/>
        <v>#N/A</v>
      </c>
      <c r="EE427" s="6" t="str">
        <f t="shared" si="547"/>
        <v/>
      </c>
      <c r="EF427" s="293" t="e">
        <f t="shared" ca="1" si="548"/>
        <v>#N/A</v>
      </c>
      <c r="EG427" s="6" t="e">
        <f t="shared" ca="1" si="524"/>
        <v>#N/A</v>
      </c>
    </row>
    <row r="428" spans="1:137" x14ac:dyDescent="0.2">
      <c r="C428" s="75"/>
      <c r="D428" s="184" t="str">
        <f t="shared" si="488"/>
        <v/>
      </c>
      <c r="E428" s="649" t="str">
        <f t="shared" si="554"/>
        <v/>
      </c>
      <c r="F428" s="607" t="str">
        <f t="shared" si="487"/>
        <v>x</v>
      </c>
      <c r="G428" s="650"/>
      <c r="H428" s="651"/>
      <c r="I428" s="651"/>
      <c r="J428" s="651"/>
      <c r="K428" s="652"/>
      <c r="L428" s="889"/>
      <c r="M428" s="889"/>
      <c r="N428" s="653"/>
      <c r="O428" s="651"/>
      <c r="P428" s="651"/>
      <c r="Q428" s="654"/>
      <c r="R428" s="655"/>
      <c r="S428" s="607" t="str">
        <f t="shared" si="489"/>
        <v/>
      </c>
      <c r="T428" s="656" t="str">
        <f t="shared" si="490"/>
        <v/>
      </c>
      <c r="U428" s="656" t="str">
        <f t="shared" si="525"/>
        <v/>
      </c>
      <c r="V428" s="656" t="str">
        <f t="shared" si="491"/>
        <v/>
      </c>
      <c r="W428" s="719"/>
      <c r="X428" s="660"/>
      <c r="Y428" s="656" t="str">
        <f t="shared" si="555"/>
        <v/>
      </c>
      <c r="Z428" s="659"/>
      <c r="AA428" s="654"/>
      <c r="AB428" s="656" t="str">
        <f t="shared" si="492"/>
        <v/>
      </c>
      <c r="AC428" s="661" t="str">
        <f t="shared" si="526"/>
        <v/>
      </c>
      <c r="AE428" s="658" t="str">
        <f t="shared" si="493"/>
        <v/>
      </c>
      <c r="AF428" s="659"/>
      <c r="AT428" s="805" t="str">
        <f t="shared" si="551"/>
        <v/>
      </c>
      <c r="AU428" t="str">
        <f t="shared" si="527"/>
        <v/>
      </c>
      <c r="AV428" s="6" t="str">
        <f t="shared" si="494"/>
        <v/>
      </c>
      <c r="AW428" s="317" t="str">
        <f t="shared" si="495"/>
        <v/>
      </c>
      <c r="AX428" s="158" t="str">
        <f t="shared" si="496"/>
        <v/>
      </c>
      <c r="AY428" s="158" t="str">
        <f t="shared" si="486"/>
        <v/>
      </c>
      <c r="AZ428" s="309" t="str">
        <f t="shared" si="485"/>
        <v/>
      </c>
      <c r="BA428" s="318" t="str">
        <f t="shared" si="497"/>
        <v/>
      </c>
      <c r="BB428" s="473" t="str">
        <f t="shared" si="498"/>
        <v/>
      </c>
      <c r="BC428" s="80" t="str">
        <f t="shared" si="549"/>
        <v/>
      </c>
      <c r="BD428" s="56">
        <f t="shared" si="499"/>
        <v>1</v>
      </c>
      <c r="BF428" s="56" t="str">
        <f t="shared" si="500"/>
        <v/>
      </c>
      <c r="BG428" s="56" t="str">
        <f t="shared" si="501"/>
        <v/>
      </c>
      <c r="BH428" s="6" t="str">
        <f t="shared" si="502"/>
        <v/>
      </c>
      <c r="BK428" s="6" t="str">
        <f t="shared" si="503"/>
        <v/>
      </c>
      <c r="BL428" s="56">
        <f t="shared" si="528"/>
        <v>999999</v>
      </c>
      <c r="BM428" s="183">
        <f t="shared" si="529"/>
        <v>99999.000002140005</v>
      </c>
      <c r="BN428" s="61">
        <v>412</v>
      </c>
      <c r="BO428" s="6">
        <f t="shared" si="504"/>
        <v>999999</v>
      </c>
      <c r="BP428" s="6">
        <f t="shared" si="505"/>
        <v>999999</v>
      </c>
      <c r="BQ428" s="6" t="str">
        <f t="shared" si="530"/>
        <v>x</v>
      </c>
      <c r="BR428" s="206">
        <f t="shared" si="506"/>
        <v>99999.000002140005</v>
      </c>
      <c r="BS428" s="6">
        <f t="shared" si="507"/>
        <v>99999.000002140005</v>
      </c>
      <c r="BT428" s="6" t="str">
        <f t="shared" si="531"/>
        <v>x</v>
      </c>
      <c r="BU428" s="6" t="str">
        <f t="shared" si="508"/>
        <v/>
      </c>
      <c r="BW428" s="82">
        <f t="shared" si="532"/>
        <v>9999999999</v>
      </c>
      <c r="BX428" s="80" t="str">
        <f t="shared" si="509"/>
        <v>x</v>
      </c>
      <c r="BY428" s="80" t="str">
        <f t="shared" si="510"/>
        <v/>
      </c>
      <c r="BZ428" s="56" t="str">
        <f t="shared" si="533"/>
        <v/>
      </c>
      <c r="CA428" s="56" t="str">
        <f t="shared" si="534"/>
        <v/>
      </c>
      <c r="CB428" s="88">
        <f t="shared" si="535"/>
        <v>0</v>
      </c>
      <c r="CC428" s="56" t="str">
        <f t="shared" si="511"/>
        <v/>
      </c>
      <c r="CD428" s="56"/>
      <c r="CE428" s="56"/>
      <c r="CF428" s="56"/>
      <c r="CG428" s="56"/>
      <c r="CH428" s="169">
        <f t="shared" si="536"/>
        <v>9999999999</v>
      </c>
      <c r="CI428" s="170">
        <f t="shared" si="537"/>
        <v>9999999999</v>
      </c>
      <c r="CJ428" s="171">
        <f t="shared" si="538"/>
        <v>9999999999</v>
      </c>
      <c r="CK428" s="172" t="str">
        <f t="shared" si="539"/>
        <v/>
      </c>
      <c r="CL428" s="173" t="str">
        <f t="shared" si="512"/>
        <v>x</v>
      </c>
      <c r="CN428" s="6" t="str">
        <f t="shared" si="540"/>
        <v/>
      </c>
      <c r="CO428" s="293" t="e">
        <f t="shared" ca="1" si="550"/>
        <v>#N/A</v>
      </c>
      <c r="CP428" s="6" t="e">
        <f t="shared" ca="1" si="541"/>
        <v>#N/A</v>
      </c>
      <c r="CQ428" s="61">
        <v>412</v>
      </c>
      <c r="CR428" s="6">
        <f t="shared" si="513"/>
        <v>0</v>
      </c>
      <c r="CS428" s="6">
        <f t="shared" si="514"/>
        <v>0</v>
      </c>
      <c r="CT428" s="56" t="str">
        <f t="shared" si="515"/>
        <v/>
      </c>
      <c r="CU428" s="76">
        <f t="shared" si="516"/>
        <v>0</v>
      </c>
      <c r="CV428" s="76">
        <f t="shared" si="517"/>
        <v>0</v>
      </c>
      <c r="CX428" s="6" t="str">
        <f t="shared" si="518"/>
        <v/>
      </c>
      <c r="CY428" s="6" t="str">
        <f t="shared" si="519"/>
        <v/>
      </c>
      <c r="CZ428" s="6" t="str">
        <f t="shared" si="520"/>
        <v/>
      </c>
      <c r="DG428" s="56" t="str">
        <f t="shared" si="521"/>
        <v/>
      </c>
      <c r="DH428" s="6">
        <f t="shared" si="522"/>
        <v>0</v>
      </c>
      <c r="DK428" s="6">
        <f t="shared" si="557"/>
        <v>0</v>
      </c>
      <c r="DL428" s="6" t="e">
        <f t="shared" si="558"/>
        <v>#N/A</v>
      </c>
      <c r="DN428" s="6" t="e">
        <f t="shared" si="556"/>
        <v>#N/A</v>
      </c>
      <c r="DP428" s="6" t="str">
        <f t="shared" si="523"/>
        <v/>
      </c>
      <c r="DQ428" s="293">
        <f t="shared" ca="1" si="552"/>
        <v>422</v>
      </c>
      <c r="DR428" s="6" t="str">
        <f t="shared" ca="1" si="542"/>
        <v>x</v>
      </c>
      <c r="DU428" s="293" t="e">
        <f t="shared" ca="1" si="543"/>
        <v>#N/A</v>
      </c>
      <c r="DV428" s="5"/>
      <c r="DW428" s="293" t="e">
        <f t="shared" ca="1" si="553"/>
        <v>#N/A</v>
      </c>
      <c r="DZ428" s="293" t="e">
        <f t="shared" ca="1" si="544"/>
        <v>#N/A</v>
      </c>
      <c r="EA428" s="293" t="e">
        <f t="shared" ca="1" si="545"/>
        <v>#N/A</v>
      </c>
      <c r="EB428" s="293" t="e">
        <f t="shared" ca="1" si="546"/>
        <v>#N/A</v>
      </c>
      <c r="EE428" s="6" t="str">
        <f t="shared" si="547"/>
        <v/>
      </c>
      <c r="EF428" s="293" t="e">
        <f t="shared" ca="1" si="548"/>
        <v>#N/A</v>
      </c>
      <c r="EG428" s="6" t="e">
        <f t="shared" ca="1" si="524"/>
        <v>#N/A</v>
      </c>
    </row>
    <row r="429" spans="1:137" x14ac:dyDescent="0.2">
      <c r="C429" s="75"/>
      <c r="D429" s="184" t="str">
        <f t="shared" si="488"/>
        <v/>
      </c>
      <c r="E429" s="649" t="str">
        <f t="shared" si="554"/>
        <v/>
      </c>
      <c r="F429" s="607" t="str">
        <f t="shared" si="487"/>
        <v>x</v>
      </c>
      <c r="G429" s="650"/>
      <c r="H429" s="651"/>
      <c r="I429" s="651"/>
      <c r="J429" s="651"/>
      <c r="K429" s="652"/>
      <c r="L429" s="889"/>
      <c r="M429" s="889"/>
      <c r="N429" s="653"/>
      <c r="O429" s="651"/>
      <c r="P429" s="651"/>
      <c r="Q429" s="654"/>
      <c r="R429" s="655"/>
      <c r="S429" s="607" t="str">
        <f t="shared" si="489"/>
        <v/>
      </c>
      <c r="T429" s="656" t="str">
        <f t="shared" si="490"/>
        <v/>
      </c>
      <c r="U429" s="656" t="str">
        <f t="shared" si="525"/>
        <v/>
      </c>
      <c r="V429" s="656" t="str">
        <f t="shared" si="491"/>
        <v/>
      </c>
      <c r="W429" s="719"/>
      <c r="X429" s="660"/>
      <c r="Y429" s="656" t="str">
        <f t="shared" si="555"/>
        <v/>
      </c>
      <c r="Z429" s="659"/>
      <c r="AA429" s="654"/>
      <c r="AB429" s="656" t="str">
        <f t="shared" si="492"/>
        <v/>
      </c>
      <c r="AC429" s="661" t="str">
        <f t="shared" si="526"/>
        <v/>
      </c>
      <c r="AE429" s="658" t="str">
        <f t="shared" si="493"/>
        <v/>
      </c>
      <c r="AF429" s="659"/>
      <c r="AT429" s="805" t="str">
        <f t="shared" si="551"/>
        <v/>
      </c>
      <c r="AU429" t="str">
        <f t="shared" si="527"/>
        <v/>
      </c>
      <c r="AV429" s="6" t="str">
        <f t="shared" si="494"/>
        <v/>
      </c>
      <c r="AW429" s="317" t="str">
        <f t="shared" si="495"/>
        <v/>
      </c>
      <c r="AX429" s="158" t="str">
        <f t="shared" si="496"/>
        <v/>
      </c>
      <c r="AY429" s="158" t="str">
        <f t="shared" si="486"/>
        <v/>
      </c>
      <c r="AZ429" s="309" t="str">
        <f t="shared" si="485"/>
        <v/>
      </c>
      <c r="BA429" s="318" t="str">
        <f t="shared" si="497"/>
        <v/>
      </c>
      <c r="BB429" s="473" t="str">
        <f t="shared" si="498"/>
        <v/>
      </c>
      <c r="BC429" s="80" t="str">
        <f t="shared" si="549"/>
        <v/>
      </c>
      <c r="BD429" s="56">
        <f t="shared" si="499"/>
        <v>1</v>
      </c>
      <c r="BF429" s="56" t="str">
        <f t="shared" si="500"/>
        <v/>
      </c>
      <c r="BG429" s="56" t="str">
        <f t="shared" si="501"/>
        <v/>
      </c>
      <c r="BH429" s="6" t="str">
        <f t="shared" si="502"/>
        <v/>
      </c>
      <c r="BK429" s="6" t="str">
        <f t="shared" si="503"/>
        <v/>
      </c>
      <c r="BL429" s="56">
        <f t="shared" si="528"/>
        <v>999999</v>
      </c>
      <c r="BM429" s="183">
        <f t="shared" si="529"/>
        <v>99999.000002144996</v>
      </c>
      <c r="BN429" s="61">
        <v>413</v>
      </c>
      <c r="BO429" s="6">
        <f t="shared" si="504"/>
        <v>999999</v>
      </c>
      <c r="BP429" s="6">
        <f t="shared" si="505"/>
        <v>999999</v>
      </c>
      <c r="BQ429" s="6" t="str">
        <f t="shared" si="530"/>
        <v>x</v>
      </c>
      <c r="BR429" s="206">
        <f t="shared" si="506"/>
        <v>99999.000002144996</v>
      </c>
      <c r="BS429" s="6">
        <f t="shared" si="507"/>
        <v>99999.000002144996</v>
      </c>
      <c r="BT429" s="6" t="str">
        <f t="shared" si="531"/>
        <v>x</v>
      </c>
      <c r="BU429" s="6" t="str">
        <f t="shared" si="508"/>
        <v/>
      </c>
      <c r="BW429" s="82">
        <f t="shared" si="532"/>
        <v>9999999999</v>
      </c>
      <c r="BX429" s="80" t="str">
        <f t="shared" si="509"/>
        <v>x</v>
      </c>
      <c r="BY429" s="80" t="str">
        <f t="shared" si="510"/>
        <v/>
      </c>
      <c r="BZ429" s="56" t="str">
        <f t="shared" si="533"/>
        <v/>
      </c>
      <c r="CA429" s="56" t="str">
        <f t="shared" si="534"/>
        <v/>
      </c>
      <c r="CB429" s="88">
        <f t="shared" si="535"/>
        <v>0</v>
      </c>
      <c r="CC429" s="56" t="str">
        <f t="shared" si="511"/>
        <v/>
      </c>
      <c r="CD429" s="56"/>
      <c r="CE429" s="56"/>
      <c r="CF429" s="56"/>
      <c r="CG429" s="56"/>
      <c r="CH429" s="169">
        <f t="shared" si="536"/>
        <v>9999999999</v>
      </c>
      <c r="CI429" s="170">
        <f t="shared" si="537"/>
        <v>9999999999</v>
      </c>
      <c r="CJ429" s="171">
        <f t="shared" si="538"/>
        <v>9999999999</v>
      </c>
      <c r="CK429" s="172" t="str">
        <f t="shared" si="539"/>
        <v/>
      </c>
      <c r="CL429" s="173" t="str">
        <f t="shared" si="512"/>
        <v>x</v>
      </c>
      <c r="CN429" s="6" t="str">
        <f t="shared" si="540"/>
        <v/>
      </c>
      <c r="CO429" s="293" t="e">
        <f t="shared" ca="1" si="550"/>
        <v>#N/A</v>
      </c>
      <c r="CP429" s="6" t="e">
        <f t="shared" ca="1" si="541"/>
        <v>#N/A</v>
      </c>
      <c r="CQ429" s="61">
        <v>413</v>
      </c>
      <c r="CR429" s="6">
        <f t="shared" si="513"/>
        <v>0</v>
      </c>
      <c r="CS429" s="6">
        <f t="shared" si="514"/>
        <v>0</v>
      </c>
      <c r="CT429" s="56" t="str">
        <f t="shared" si="515"/>
        <v/>
      </c>
      <c r="CU429" s="76">
        <f t="shared" si="516"/>
        <v>0</v>
      </c>
      <c r="CV429" s="76">
        <f t="shared" si="517"/>
        <v>0</v>
      </c>
      <c r="CX429" s="6" t="str">
        <f t="shared" si="518"/>
        <v/>
      </c>
      <c r="CY429" s="6" t="str">
        <f t="shared" si="519"/>
        <v/>
      </c>
      <c r="CZ429" s="6" t="str">
        <f t="shared" si="520"/>
        <v/>
      </c>
      <c r="DG429" s="56" t="str">
        <f t="shared" si="521"/>
        <v/>
      </c>
      <c r="DH429" s="6">
        <f t="shared" si="522"/>
        <v>0</v>
      </c>
      <c r="DK429" s="6">
        <f t="shared" si="557"/>
        <v>0</v>
      </c>
      <c r="DL429" s="6" t="e">
        <f t="shared" si="558"/>
        <v>#N/A</v>
      </c>
      <c r="DN429" s="6" t="e">
        <f t="shared" si="556"/>
        <v>#N/A</v>
      </c>
      <c r="DP429" s="6" t="str">
        <f t="shared" si="523"/>
        <v/>
      </c>
      <c r="DQ429" s="293">
        <f t="shared" ca="1" si="552"/>
        <v>423</v>
      </c>
      <c r="DR429" s="6" t="str">
        <f t="shared" ca="1" si="542"/>
        <v>x</v>
      </c>
      <c r="DU429" s="293" t="e">
        <f t="shared" ca="1" si="543"/>
        <v>#N/A</v>
      </c>
      <c r="DV429" s="5"/>
      <c r="DW429" s="293" t="e">
        <f t="shared" ca="1" si="553"/>
        <v>#N/A</v>
      </c>
      <c r="DZ429" s="293" t="e">
        <f t="shared" ca="1" si="544"/>
        <v>#N/A</v>
      </c>
      <c r="EA429" s="293" t="e">
        <f t="shared" ca="1" si="545"/>
        <v>#N/A</v>
      </c>
      <c r="EB429" s="293" t="e">
        <f t="shared" ca="1" si="546"/>
        <v>#N/A</v>
      </c>
      <c r="EE429" s="6" t="str">
        <f t="shared" si="547"/>
        <v/>
      </c>
      <c r="EF429" s="293" t="e">
        <f t="shared" ca="1" si="548"/>
        <v>#N/A</v>
      </c>
      <c r="EG429" s="6" t="e">
        <f t="shared" ca="1" si="524"/>
        <v>#N/A</v>
      </c>
    </row>
    <row r="430" spans="1:137" x14ac:dyDescent="0.2">
      <c r="C430" s="75"/>
      <c r="D430" s="184" t="str">
        <f t="shared" si="488"/>
        <v/>
      </c>
      <c r="E430" s="649" t="str">
        <f t="shared" si="554"/>
        <v/>
      </c>
      <c r="F430" s="607" t="str">
        <f t="shared" si="487"/>
        <v>x</v>
      </c>
      <c r="G430" s="650"/>
      <c r="H430" s="651"/>
      <c r="I430" s="651"/>
      <c r="J430" s="651"/>
      <c r="K430" s="652"/>
      <c r="L430" s="889"/>
      <c r="M430" s="889"/>
      <c r="N430" s="653"/>
      <c r="O430" s="651"/>
      <c r="P430" s="651"/>
      <c r="Q430" s="654"/>
      <c r="R430" s="655"/>
      <c r="S430" s="607" t="str">
        <f t="shared" si="489"/>
        <v/>
      </c>
      <c r="T430" s="656" t="str">
        <f t="shared" si="490"/>
        <v/>
      </c>
      <c r="U430" s="656" t="str">
        <f t="shared" si="525"/>
        <v/>
      </c>
      <c r="V430" s="656" t="str">
        <f t="shared" si="491"/>
        <v/>
      </c>
      <c r="W430" s="719"/>
      <c r="X430" s="660"/>
      <c r="Y430" s="656" t="str">
        <f t="shared" si="555"/>
        <v/>
      </c>
      <c r="Z430" s="659"/>
      <c r="AA430" s="654"/>
      <c r="AB430" s="656" t="str">
        <f t="shared" si="492"/>
        <v/>
      </c>
      <c r="AC430" s="661" t="str">
        <f t="shared" si="526"/>
        <v/>
      </c>
      <c r="AE430" s="658" t="str">
        <f t="shared" si="493"/>
        <v/>
      </c>
      <c r="AF430" s="659"/>
      <c r="AT430" s="805" t="str">
        <f t="shared" si="551"/>
        <v/>
      </c>
      <c r="AU430" t="str">
        <f t="shared" si="527"/>
        <v/>
      </c>
      <c r="AV430" s="6" t="str">
        <f t="shared" si="494"/>
        <v/>
      </c>
      <c r="AW430" s="317" t="str">
        <f t="shared" si="495"/>
        <v/>
      </c>
      <c r="AX430" s="158" t="str">
        <f t="shared" si="496"/>
        <v/>
      </c>
      <c r="AY430" s="158" t="str">
        <f t="shared" si="486"/>
        <v/>
      </c>
      <c r="AZ430" s="309" t="str">
        <f t="shared" si="485"/>
        <v/>
      </c>
      <c r="BA430" s="318" t="str">
        <f t="shared" si="497"/>
        <v/>
      </c>
      <c r="BB430" s="473" t="str">
        <f t="shared" si="498"/>
        <v/>
      </c>
      <c r="BC430" s="80" t="str">
        <f t="shared" si="549"/>
        <v/>
      </c>
      <c r="BD430" s="56">
        <f t="shared" si="499"/>
        <v>1</v>
      </c>
      <c r="BF430" s="56" t="str">
        <f t="shared" si="500"/>
        <v/>
      </c>
      <c r="BG430" s="56" t="str">
        <f t="shared" si="501"/>
        <v/>
      </c>
      <c r="BH430" s="6" t="str">
        <f t="shared" si="502"/>
        <v/>
      </c>
      <c r="BK430" s="6" t="str">
        <f t="shared" si="503"/>
        <v/>
      </c>
      <c r="BL430" s="56">
        <f t="shared" si="528"/>
        <v>999999</v>
      </c>
      <c r="BM430" s="183">
        <f t="shared" si="529"/>
        <v>99999.000002150002</v>
      </c>
      <c r="BN430" s="61">
        <v>414</v>
      </c>
      <c r="BO430" s="6">
        <f t="shared" si="504"/>
        <v>999999</v>
      </c>
      <c r="BP430" s="6">
        <f t="shared" si="505"/>
        <v>999999</v>
      </c>
      <c r="BQ430" s="6" t="str">
        <f t="shared" si="530"/>
        <v>x</v>
      </c>
      <c r="BR430" s="206">
        <f t="shared" si="506"/>
        <v>99999.000002150002</v>
      </c>
      <c r="BS430" s="6">
        <f t="shared" si="507"/>
        <v>99999.000002150002</v>
      </c>
      <c r="BT430" s="6" t="str">
        <f t="shared" si="531"/>
        <v>x</v>
      </c>
      <c r="BU430" s="6" t="str">
        <f t="shared" si="508"/>
        <v/>
      </c>
      <c r="BW430" s="82">
        <f t="shared" si="532"/>
        <v>9999999999</v>
      </c>
      <c r="BX430" s="80" t="str">
        <f t="shared" si="509"/>
        <v>x</v>
      </c>
      <c r="BY430" s="80" t="str">
        <f t="shared" si="510"/>
        <v/>
      </c>
      <c r="BZ430" s="56" t="str">
        <f t="shared" si="533"/>
        <v/>
      </c>
      <c r="CA430" s="56" t="str">
        <f t="shared" si="534"/>
        <v/>
      </c>
      <c r="CB430" s="88">
        <f t="shared" si="535"/>
        <v>0</v>
      </c>
      <c r="CC430" s="56" t="str">
        <f t="shared" si="511"/>
        <v/>
      </c>
      <c r="CD430" s="56"/>
      <c r="CE430" s="56"/>
      <c r="CF430" s="56"/>
      <c r="CG430" s="56"/>
      <c r="CH430" s="169">
        <f t="shared" si="536"/>
        <v>9999999999</v>
      </c>
      <c r="CI430" s="170">
        <f t="shared" si="537"/>
        <v>9999999999</v>
      </c>
      <c r="CJ430" s="171">
        <f t="shared" si="538"/>
        <v>9999999999</v>
      </c>
      <c r="CK430" s="172" t="str">
        <f t="shared" si="539"/>
        <v/>
      </c>
      <c r="CL430" s="173" t="str">
        <f t="shared" si="512"/>
        <v>x</v>
      </c>
      <c r="CN430" s="6" t="str">
        <f t="shared" si="540"/>
        <v/>
      </c>
      <c r="CO430" s="293" t="e">
        <f t="shared" ca="1" si="550"/>
        <v>#N/A</v>
      </c>
      <c r="CP430" s="6" t="e">
        <f t="shared" ca="1" si="541"/>
        <v>#N/A</v>
      </c>
      <c r="CQ430" s="61">
        <v>414</v>
      </c>
      <c r="CR430" s="6">
        <f t="shared" si="513"/>
        <v>0</v>
      </c>
      <c r="CS430" s="6">
        <f t="shared" si="514"/>
        <v>0</v>
      </c>
      <c r="CT430" s="56" t="str">
        <f t="shared" si="515"/>
        <v/>
      </c>
      <c r="CU430" s="76">
        <f t="shared" si="516"/>
        <v>0</v>
      </c>
      <c r="CV430" s="76">
        <f t="shared" si="517"/>
        <v>0</v>
      </c>
      <c r="CX430" s="6" t="str">
        <f t="shared" si="518"/>
        <v/>
      </c>
      <c r="CY430" s="6" t="str">
        <f t="shared" si="519"/>
        <v/>
      </c>
      <c r="CZ430" s="6" t="str">
        <f t="shared" si="520"/>
        <v/>
      </c>
      <c r="DG430" s="56" t="str">
        <f t="shared" si="521"/>
        <v/>
      </c>
      <c r="DH430" s="6">
        <f t="shared" si="522"/>
        <v>0</v>
      </c>
      <c r="DK430" s="6">
        <f t="shared" si="557"/>
        <v>0</v>
      </c>
      <c r="DL430" s="6" t="e">
        <f t="shared" si="558"/>
        <v>#N/A</v>
      </c>
      <c r="DN430" s="6" t="e">
        <f t="shared" si="556"/>
        <v>#N/A</v>
      </c>
      <c r="DP430" s="6" t="str">
        <f t="shared" si="523"/>
        <v/>
      </c>
      <c r="DQ430" s="293">
        <f t="shared" ca="1" si="552"/>
        <v>424</v>
      </c>
      <c r="DR430" s="6" t="str">
        <f t="shared" ca="1" si="542"/>
        <v>x</v>
      </c>
      <c r="DU430" s="293" t="e">
        <f t="shared" ca="1" si="543"/>
        <v>#N/A</v>
      </c>
      <c r="DV430" s="5"/>
      <c r="DW430" s="293" t="e">
        <f t="shared" ca="1" si="553"/>
        <v>#N/A</v>
      </c>
      <c r="DZ430" s="293" t="e">
        <f t="shared" ca="1" si="544"/>
        <v>#N/A</v>
      </c>
      <c r="EA430" s="293" t="e">
        <f t="shared" ca="1" si="545"/>
        <v>#N/A</v>
      </c>
      <c r="EB430" s="293" t="e">
        <f t="shared" ca="1" si="546"/>
        <v>#N/A</v>
      </c>
      <c r="EE430" s="6" t="str">
        <f t="shared" si="547"/>
        <v/>
      </c>
      <c r="EF430" s="293" t="e">
        <f t="shared" ca="1" si="548"/>
        <v>#N/A</v>
      </c>
      <c r="EG430" s="6" t="e">
        <f t="shared" ca="1" si="524"/>
        <v>#N/A</v>
      </c>
    </row>
    <row r="431" spans="1:137" x14ac:dyDescent="0.2">
      <c r="C431" s="75"/>
      <c r="D431" s="184" t="str">
        <f t="shared" si="488"/>
        <v/>
      </c>
      <c r="E431" s="649" t="str">
        <f t="shared" si="554"/>
        <v/>
      </c>
      <c r="F431" s="607" t="str">
        <f t="shared" si="487"/>
        <v>x</v>
      </c>
      <c r="G431" s="650"/>
      <c r="H431" s="651"/>
      <c r="I431" s="651"/>
      <c r="J431" s="651"/>
      <c r="K431" s="652"/>
      <c r="L431" s="889"/>
      <c r="M431" s="889"/>
      <c r="N431" s="653"/>
      <c r="O431" s="651"/>
      <c r="P431" s="651"/>
      <c r="Q431" s="654"/>
      <c r="R431" s="655"/>
      <c r="S431" s="607" t="str">
        <f t="shared" si="489"/>
        <v/>
      </c>
      <c r="T431" s="656" t="str">
        <f t="shared" si="490"/>
        <v/>
      </c>
      <c r="U431" s="656" t="str">
        <f t="shared" si="525"/>
        <v/>
      </c>
      <c r="V431" s="656" t="str">
        <f t="shared" si="491"/>
        <v/>
      </c>
      <c r="W431" s="719"/>
      <c r="X431" s="660"/>
      <c r="Y431" s="656" t="str">
        <f t="shared" si="555"/>
        <v/>
      </c>
      <c r="Z431" s="659"/>
      <c r="AA431" s="654"/>
      <c r="AB431" s="656" t="str">
        <f t="shared" si="492"/>
        <v/>
      </c>
      <c r="AC431" s="661" t="str">
        <f t="shared" si="526"/>
        <v/>
      </c>
      <c r="AE431" s="658" t="str">
        <f t="shared" si="493"/>
        <v/>
      </c>
      <c r="AF431" s="659"/>
      <c r="AT431" s="805" t="str">
        <f t="shared" si="551"/>
        <v/>
      </c>
      <c r="AU431" t="str">
        <f t="shared" si="527"/>
        <v/>
      </c>
      <c r="AV431" s="6" t="str">
        <f t="shared" si="494"/>
        <v/>
      </c>
      <c r="AW431" s="317" t="str">
        <f t="shared" si="495"/>
        <v/>
      </c>
      <c r="AX431" s="158" t="str">
        <f t="shared" si="496"/>
        <v/>
      </c>
      <c r="AY431" s="158" t="str">
        <f t="shared" si="486"/>
        <v/>
      </c>
      <c r="AZ431" s="309" t="str">
        <f t="shared" si="485"/>
        <v/>
      </c>
      <c r="BA431" s="318" t="str">
        <f t="shared" si="497"/>
        <v/>
      </c>
      <c r="BB431" s="473" t="str">
        <f t="shared" si="498"/>
        <v/>
      </c>
      <c r="BC431" s="80" t="str">
        <f t="shared" si="549"/>
        <v/>
      </c>
      <c r="BD431" s="56">
        <f t="shared" si="499"/>
        <v>1</v>
      </c>
      <c r="BF431" s="56" t="str">
        <f t="shared" si="500"/>
        <v/>
      </c>
      <c r="BG431" s="56" t="str">
        <f t="shared" si="501"/>
        <v/>
      </c>
      <c r="BH431" s="6" t="str">
        <f t="shared" si="502"/>
        <v/>
      </c>
      <c r="BK431" s="6" t="str">
        <f t="shared" si="503"/>
        <v/>
      </c>
      <c r="BL431" s="56">
        <f t="shared" si="528"/>
        <v>999999</v>
      </c>
      <c r="BM431" s="183">
        <f t="shared" si="529"/>
        <v>99999.000002154993</v>
      </c>
      <c r="BN431" s="61">
        <v>415</v>
      </c>
      <c r="BO431" s="6">
        <f t="shared" si="504"/>
        <v>999999</v>
      </c>
      <c r="BP431" s="6">
        <f t="shared" si="505"/>
        <v>999999</v>
      </c>
      <c r="BQ431" s="6" t="str">
        <f t="shared" si="530"/>
        <v>x</v>
      </c>
      <c r="BR431" s="206">
        <f t="shared" si="506"/>
        <v>99999.000002154993</v>
      </c>
      <c r="BS431" s="6">
        <f t="shared" si="507"/>
        <v>99999.000002154993</v>
      </c>
      <c r="BT431" s="6" t="str">
        <f t="shared" si="531"/>
        <v>x</v>
      </c>
      <c r="BU431" s="6" t="str">
        <f t="shared" si="508"/>
        <v/>
      </c>
      <c r="BW431" s="82">
        <f t="shared" si="532"/>
        <v>9999999999</v>
      </c>
      <c r="BX431" s="80" t="str">
        <f t="shared" si="509"/>
        <v>x</v>
      </c>
      <c r="BY431" s="80" t="str">
        <f t="shared" si="510"/>
        <v/>
      </c>
      <c r="BZ431" s="56" t="str">
        <f t="shared" si="533"/>
        <v/>
      </c>
      <c r="CA431" s="56" t="str">
        <f t="shared" si="534"/>
        <v/>
      </c>
      <c r="CB431" s="88">
        <f t="shared" si="535"/>
        <v>0</v>
      </c>
      <c r="CC431" s="56" t="str">
        <f t="shared" si="511"/>
        <v/>
      </c>
      <c r="CD431" s="56"/>
      <c r="CE431" s="56"/>
      <c r="CF431" s="56"/>
      <c r="CG431" s="56"/>
      <c r="CH431" s="169">
        <f t="shared" si="536"/>
        <v>9999999999</v>
      </c>
      <c r="CI431" s="170">
        <f t="shared" si="537"/>
        <v>9999999999</v>
      </c>
      <c r="CJ431" s="171">
        <f t="shared" si="538"/>
        <v>9999999999</v>
      </c>
      <c r="CK431" s="172" t="str">
        <f t="shared" si="539"/>
        <v/>
      </c>
      <c r="CL431" s="173" t="str">
        <f t="shared" si="512"/>
        <v>x</v>
      </c>
      <c r="CN431" s="6" t="str">
        <f t="shared" si="540"/>
        <v/>
      </c>
      <c r="CO431" s="293" t="e">
        <f t="shared" ca="1" si="550"/>
        <v>#N/A</v>
      </c>
      <c r="CP431" s="6" t="e">
        <f t="shared" ca="1" si="541"/>
        <v>#N/A</v>
      </c>
      <c r="CQ431" s="61">
        <v>415</v>
      </c>
      <c r="CR431" s="6">
        <f t="shared" si="513"/>
        <v>0</v>
      </c>
      <c r="CS431" s="6">
        <f t="shared" si="514"/>
        <v>0</v>
      </c>
      <c r="CT431" s="56" t="str">
        <f t="shared" si="515"/>
        <v/>
      </c>
      <c r="CU431" s="76">
        <f t="shared" si="516"/>
        <v>0</v>
      </c>
      <c r="CV431" s="76">
        <f t="shared" si="517"/>
        <v>0</v>
      </c>
      <c r="CX431" s="6" t="str">
        <f t="shared" si="518"/>
        <v/>
      </c>
      <c r="CY431" s="6" t="str">
        <f t="shared" si="519"/>
        <v/>
      </c>
      <c r="CZ431" s="6" t="str">
        <f t="shared" si="520"/>
        <v/>
      </c>
      <c r="DG431" s="56" t="str">
        <f t="shared" si="521"/>
        <v/>
      </c>
      <c r="DH431" s="6">
        <f t="shared" si="522"/>
        <v>0</v>
      </c>
      <c r="DK431" s="6">
        <f t="shared" si="557"/>
        <v>0</v>
      </c>
      <c r="DL431" s="6" t="e">
        <f t="shared" si="558"/>
        <v>#N/A</v>
      </c>
      <c r="DN431" s="6" t="e">
        <f t="shared" si="556"/>
        <v>#N/A</v>
      </c>
      <c r="DP431" s="6" t="str">
        <f t="shared" si="523"/>
        <v/>
      </c>
      <c r="DQ431" s="293">
        <f t="shared" ca="1" si="552"/>
        <v>425</v>
      </c>
      <c r="DR431" s="6" t="str">
        <f t="shared" ca="1" si="542"/>
        <v>x</v>
      </c>
      <c r="DU431" s="293" t="e">
        <f t="shared" ca="1" si="543"/>
        <v>#N/A</v>
      </c>
      <c r="DV431" s="5"/>
      <c r="DW431" s="293" t="e">
        <f t="shared" ca="1" si="553"/>
        <v>#N/A</v>
      </c>
      <c r="DZ431" s="293" t="e">
        <f t="shared" ca="1" si="544"/>
        <v>#N/A</v>
      </c>
      <c r="EA431" s="293" t="e">
        <f t="shared" ca="1" si="545"/>
        <v>#N/A</v>
      </c>
      <c r="EB431" s="293" t="e">
        <f t="shared" ca="1" si="546"/>
        <v>#N/A</v>
      </c>
      <c r="EE431" s="6" t="str">
        <f t="shared" si="547"/>
        <v/>
      </c>
      <c r="EF431" s="293" t="e">
        <f t="shared" ca="1" si="548"/>
        <v>#N/A</v>
      </c>
      <c r="EG431" s="6" t="e">
        <f t="shared" ca="1" si="524"/>
        <v>#N/A</v>
      </c>
    </row>
    <row r="432" spans="1:137" x14ac:dyDescent="0.2">
      <c r="C432" s="75"/>
      <c r="D432" s="184" t="str">
        <f t="shared" si="488"/>
        <v/>
      </c>
      <c r="E432" s="649" t="str">
        <f t="shared" si="554"/>
        <v/>
      </c>
      <c r="F432" s="607" t="str">
        <f t="shared" si="487"/>
        <v>x</v>
      </c>
      <c r="G432" s="650"/>
      <c r="H432" s="651"/>
      <c r="I432" s="651"/>
      <c r="J432" s="651"/>
      <c r="K432" s="652"/>
      <c r="L432" s="889"/>
      <c r="M432" s="889"/>
      <c r="N432" s="653"/>
      <c r="O432" s="651"/>
      <c r="P432" s="651"/>
      <c r="Q432" s="654"/>
      <c r="R432" s="655"/>
      <c r="S432" s="607" t="str">
        <f t="shared" si="489"/>
        <v/>
      </c>
      <c r="T432" s="656" t="str">
        <f t="shared" si="490"/>
        <v/>
      </c>
      <c r="U432" s="656" t="str">
        <f t="shared" si="525"/>
        <v/>
      </c>
      <c r="V432" s="656" t="str">
        <f t="shared" si="491"/>
        <v/>
      </c>
      <c r="W432" s="719"/>
      <c r="X432" s="660"/>
      <c r="Y432" s="656" t="str">
        <f t="shared" si="555"/>
        <v/>
      </c>
      <c r="Z432" s="659"/>
      <c r="AA432" s="654"/>
      <c r="AB432" s="656" t="str">
        <f t="shared" si="492"/>
        <v/>
      </c>
      <c r="AC432" s="661" t="str">
        <f t="shared" si="526"/>
        <v/>
      </c>
      <c r="AE432" s="658" t="str">
        <f t="shared" si="493"/>
        <v/>
      </c>
      <c r="AF432" s="659"/>
      <c r="AT432" s="805" t="str">
        <f t="shared" si="551"/>
        <v/>
      </c>
      <c r="AU432" t="str">
        <f t="shared" si="527"/>
        <v/>
      </c>
      <c r="AV432" s="6" t="str">
        <f t="shared" si="494"/>
        <v/>
      </c>
      <c r="AW432" s="317" t="str">
        <f t="shared" si="495"/>
        <v/>
      </c>
      <c r="AX432" s="158" t="str">
        <f t="shared" si="496"/>
        <v/>
      </c>
      <c r="AY432" s="158" t="str">
        <f t="shared" si="486"/>
        <v/>
      </c>
      <c r="AZ432" s="309" t="str">
        <f t="shared" si="485"/>
        <v/>
      </c>
      <c r="BA432" s="318" t="str">
        <f t="shared" si="497"/>
        <v/>
      </c>
      <c r="BB432" s="473" t="str">
        <f t="shared" si="498"/>
        <v/>
      </c>
      <c r="BC432" s="80" t="str">
        <f t="shared" si="549"/>
        <v/>
      </c>
      <c r="BD432" s="56">
        <f t="shared" si="499"/>
        <v>1</v>
      </c>
      <c r="BF432" s="56" t="str">
        <f t="shared" si="500"/>
        <v/>
      </c>
      <c r="BG432" s="56" t="str">
        <f t="shared" si="501"/>
        <v/>
      </c>
      <c r="BH432" s="6" t="str">
        <f t="shared" si="502"/>
        <v/>
      </c>
      <c r="BK432" s="6" t="str">
        <f t="shared" si="503"/>
        <v/>
      </c>
      <c r="BL432" s="56">
        <f t="shared" si="528"/>
        <v>999999</v>
      </c>
      <c r="BM432" s="183">
        <f t="shared" si="529"/>
        <v>99999.000002159999</v>
      </c>
      <c r="BN432" s="61">
        <v>416</v>
      </c>
      <c r="BO432" s="6">
        <f t="shared" si="504"/>
        <v>999999</v>
      </c>
      <c r="BP432" s="6">
        <f t="shared" si="505"/>
        <v>999999</v>
      </c>
      <c r="BQ432" s="6" t="str">
        <f t="shared" si="530"/>
        <v>x</v>
      </c>
      <c r="BR432" s="206">
        <f t="shared" si="506"/>
        <v>99999.000002159999</v>
      </c>
      <c r="BS432" s="6">
        <f t="shared" si="507"/>
        <v>99999.000002159999</v>
      </c>
      <c r="BT432" s="6" t="str">
        <f t="shared" si="531"/>
        <v>x</v>
      </c>
      <c r="BU432" s="6" t="str">
        <f t="shared" si="508"/>
        <v/>
      </c>
      <c r="BW432" s="82">
        <f t="shared" si="532"/>
        <v>9999999999</v>
      </c>
      <c r="BX432" s="80" t="str">
        <f t="shared" si="509"/>
        <v>x</v>
      </c>
      <c r="BY432" s="80" t="str">
        <f t="shared" si="510"/>
        <v/>
      </c>
      <c r="BZ432" s="56" t="str">
        <f t="shared" si="533"/>
        <v/>
      </c>
      <c r="CA432" s="56" t="str">
        <f t="shared" si="534"/>
        <v/>
      </c>
      <c r="CB432" s="88">
        <f t="shared" si="535"/>
        <v>0</v>
      </c>
      <c r="CC432" s="56" t="str">
        <f t="shared" si="511"/>
        <v/>
      </c>
      <c r="CD432" s="56"/>
      <c r="CE432" s="56"/>
      <c r="CF432" s="56"/>
      <c r="CG432" s="56"/>
      <c r="CH432" s="169">
        <f t="shared" si="536"/>
        <v>9999999999</v>
      </c>
      <c r="CI432" s="170">
        <f t="shared" si="537"/>
        <v>9999999999</v>
      </c>
      <c r="CJ432" s="171">
        <f t="shared" si="538"/>
        <v>9999999999</v>
      </c>
      <c r="CK432" s="172" t="str">
        <f t="shared" si="539"/>
        <v/>
      </c>
      <c r="CL432" s="173" t="str">
        <f t="shared" si="512"/>
        <v>x</v>
      </c>
      <c r="CN432" s="6" t="str">
        <f t="shared" si="540"/>
        <v/>
      </c>
      <c r="CO432" s="293" t="e">
        <f t="shared" ca="1" si="550"/>
        <v>#N/A</v>
      </c>
      <c r="CP432" s="6" t="e">
        <f t="shared" ca="1" si="541"/>
        <v>#N/A</v>
      </c>
      <c r="CQ432" s="61">
        <v>416</v>
      </c>
      <c r="CR432" s="6">
        <f t="shared" si="513"/>
        <v>0</v>
      </c>
      <c r="CS432" s="6">
        <f t="shared" si="514"/>
        <v>0</v>
      </c>
      <c r="CT432" s="56" t="str">
        <f t="shared" si="515"/>
        <v/>
      </c>
      <c r="CU432" s="76">
        <f t="shared" si="516"/>
        <v>0</v>
      </c>
      <c r="CV432" s="76">
        <f t="shared" si="517"/>
        <v>0</v>
      </c>
      <c r="CX432" s="6" t="str">
        <f t="shared" si="518"/>
        <v/>
      </c>
      <c r="CY432" s="6" t="str">
        <f t="shared" si="519"/>
        <v/>
      </c>
      <c r="CZ432" s="6" t="str">
        <f t="shared" si="520"/>
        <v/>
      </c>
      <c r="DG432" s="56" t="str">
        <f t="shared" si="521"/>
        <v/>
      </c>
      <c r="DH432" s="6">
        <f t="shared" si="522"/>
        <v>0</v>
      </c>
      <c r="DK432" s="6">
        <f t="shared" si="557"/>
        <v>0</v>
      </c>
      <c r="DL432" s="6" t="e">
        <f t="shared" si="558"/>
        <v>#N/A</v>
      </c>
      <c r="DN432" s="6" t="e">
        <f t="shared" si="556"/>
        <v>#N/A</v>
      </c>
      <c r="DP432" s="6" t="str">
        <f t="shared" si="523"/>
        <v/>
      </c>
      <c r="DQ432" s="293">
        <f t="shared" ca="1" si="552"/>
        <v>426</v>
      </c>
      <c r="DR432" s="6" t="str">
        <f t="shared" ca="1" si="542"/>
        <v>x</v>
      </c>
      <c r="DU432" s="293" t="e">
        <f t="shared" ca="1" si="543"/>
        <v>#N/A</v>
      </c>
      <c r="DV432" s="5"/>
      <c r="DW432" s="293" t="e">
        <f t="shared" ca="1" si="553"/>
        <v>#N/A</v>
      </c>
      <c r="DZ432" s="293" t="e">
        <f t="shared" ca="1" si="544"/>
        <v>#N/A</v>
      </c>
      <c r="EA432" s="293" t="e">
        <f t="shared" ca="1" si="545"/>
        <v>#N/A</v>
      </c>
      <c r="EB432" s="293" t="e">
        <f t="shared" ca="1" si="546"/>
        <v>#N/A</v>
      </c>
      <c r="EE432" s="6" t="str">
        <f t="shared" si="547"/>
        <v/>
      </c>
      <c r="EF432" s="293" t="e">
        <f t="shared" ca="1" si="548"/>
        <v>#N/A</v>
      </c>
      <c r="EG432" s="6" t="e">
        <f t="shared" ca="1" si="524"/>
        <v>#N/A</v>
      </c>
    </row>
    <row r="433" spans="3:137" x14ac:dyDescent="0.2">
      <c r="C433" s="75"/>
      <c r="D433" s="184" t="str">
        <f t="shared" si="488"/>
        <v/>
      </c>
      <c r="E433" s="649" t="str">
        <f t="shared" si="554"/>
        <v/>
      </c>
      <c r="F433" s="607" t="str">
        <f t="shared" si="487"/>
        <v>x</v>
      </c>
      <c r="G433" s="650"/>
      <c r="H433" s="651"/>
      <c r="I433" s="651"/>
      <c r="J433" s="651"/>
      <c r="K433" s="652"/>
      <c r="L433" s="889"/>
      <c r="M433" s="889"/>
      <c r="N433" s="653"/>
      <c r="O433" s="651"/>
      <c r="P433" s="651"/>
      <c r="Q433" s="654"/>
      <c r="R433" s="655"/>
      <c r="S433" s="607" t="str">
        <f t="shared" si="489"/>
        <v/>
      </c>
      <c r="T433" s="656" t="str">
        <f t="shared" si="490"/>
        <v/>
      </c>
      <c r="U433" s="656" t="str">
        <f t="shared" si="525"/>
        <v/>
      </c>
      <c r="V433" s="656" t="str">
        <f t="shared" si="491"/>
        <v/>
      </c>
      <c r="W433" s="719"/>
      <c r="X433" s="660"/>
      <c r="Y433" s="656" t="str">
        <f t="shared" si="555"/>
        <v/>
      </c>
      <c r="Z433" s="659"/>
      <c r="AA433" s="654"/>
      <c r="AB433" s="656" t="str">
        <f t="shared" si="492"/>
        <v/>
      </c>
      <c r="AC433" s="661" t="str">
        <f t="shared" si="526"/>
        <v/>
      </c>
      <c r="AE433" s="658" t="str">
        <f t="shared" si="493"/>
        <v/>
      </c>
      <c r="AF433" s="659"/>
      <c r="AT433" s="805" t="str">
        <f t="shared" si="551"/>
        <v/>
      </c>
      <c r="AU433" t="str">
        <f t="shared" si="527"/>
        <v/>
      </c>
      <c r="AV433" s="6" t="str">
        <f t="shared" si="494"/>
        <v/>
      </c>
      <c r="AW433" s="317" t="str">
        <f t="shared" si="495"/>
        <v/>
      </c>
      <c r="AX433" s="158" t="str">
        <f t="shared" si="496"/>
        <v/>
      </c>
      <c r="AY433" s="158" t="str">
        <f t="shared" si="486"/>
        <v/>
      </c>
      <c r="AZ433" s="309" t="str">
        <f t="shared" si="485"/>
        <v/>
      </c>
      <c r="BA433" s="318" t="str">
        <f t="shared" si="497"/>
        <v/>
      </c>
      <c r="BB433" s="473" t="str">
        <f t="shared" si="498"/>
        <v/>
      </c>
      <c r="BC433" s="80" t="str">
        <f t="shared" si="549"/>
        <v/>
      </c>
      <c r="BD433" s="56">
        <f t="shared" si="499"/>
        <v>1</v>
      </c>
      <c r="BF433" s="56" t="str">
        <f t="shared" si="500"/>
        <v/>
      </c>
      <c r="BG433" s="56" t="str">
        <f t="shared" si="501"/>
        <v/>
      </c>
      <c r="BH433" s="6" t="str">
        <f t="shared" si="502"/>
        <v/>
      </c>
      <c r="BK433" s="6" t="str">
        <f t="shared" si="503"/>
        <v/>
      </c>
      <c r="BL433" s="56">
        <f t="shared" si="528"/>
        <v>999999</v>
      </c>
      <c r="BM433" s="183">
        <f t="shared" si="529"/>
        <v>99999.000002165005</v>
      </c>
      <c r="BN433" s="61">
        <v>417</v>
      </c>
      <c r="BO433" s="6">
        <f t="shared" si="504"/>
        <v>999999</v>
      </c>
      <c r="BP433" s="6">
        <f t="shared" si="505"/>
        <v>999999</v>
      </c>
      <c r="BQ433" s="6" t="str">
        <f t="shared" si="530"/>
        <v>x</v>
      </c>
      <c r="BR433" s="206">
        <f t="shared" si="506"/>
        <v>99999.000002165005</v>
      </c>
      <c r="BS433" s="6">
        <f t="shared" si="507"/>
        <v>99999.000002165005</v>
      </c>
      <c r="BT433" s="6" t="str">
        <f t="shared" si="531"/>
        <v>x</v>
      </c>
      <c r="BU433" s="6" t="str">
        <f t="shared" si="508"/>
        <v/>
      </c>
      <c r="BW433" s="82">
        <f t="shared" si="532"/>
        <v>9999999999</v>
      </c>
      <c r="BX433" s="80" t="str">
        <f t="shared" si="509"/>
        <v>x</v>
      </c>
      <c r="BY433" s="80" t="str">
        <f t="shared" si="510"/>
        <v/>
      </c>
      <c r="BZ433" s="56" t="str">
        <f t="shared" si="533"/>
        <v/>
      </c>
      <c r="CA433" s="56" t="str">
        <f t="shared" si="534"/>
        <v/>
      </c>
      <c r="CB433" s="88">
        <f t="shared" si="535"/>
        <v>0</v>
      </c>
      <c r="CC433" s="56" t="str">
        <f t="shared" si="511"/>
        <v/>
      </c>
      <c r="CD433" s="56"/>
      <c r="CE433" s="56"/>
      <c r="CF433" s="56"/>
      <c r="CG433" s="56"/>
      <c r="CH433" s="169">
        <f t="shared" si="536"/>
        <v>9999999999</v>
      </c>
      <c r="CI433" s="170">
        <f t="shared" si="537"/>
        <v>9999999999</v>
      </c>
      <c r="CJ433" s="171">
        <f t="shared" si="538"/>
        <v>9999999999</v>
      </c>
      <c r="CK433" s="172" t="str">
        <f t="shared" si="539"/>
        <v/>
      </c>
      <c r="CL433" s="173" t="str">
        <f t="shared" si="512"/>
        <v>x</v>
      </c>
      <c r="CN433" s="6" t="str">
        <f t="shared" si="540"/>
        <v/>
      </c>
      <c r="CO433" s="293" t="e">
        <f t="shared" ca="1" si="550"/>
        <v>#N/A</v>
      </c>
      <c r="CP433" s="6" t="e">
        <f t="shared" ca="1" si="541"/>
        <v>#N/A</v>
      </c>
      <c r="CQ433" s="61">
        <v>417</v>
      </c>
      <c r="CR433" s="6">
        <f t="shared" si="513"/>
        <v>0</v>
      </c>
      <c r="CS433" s="6">
        <f t="shared" si="514"/>
        <v>0</v>
      </c>
      <c r="CT433" s="56" t="str">
        <f t="shared" si="515"/>
        <v/>
      </c>
      <c r="CU433" s="76">
        <f t="shared" si="516"/>
        <v>0</v>
      </c>
      <c r="CV433" s="76">
        <f t="shared" si="517"/>
        <v>0</v>
      </c>
      <c r="CX433" s="6" t="str">
        <f t="shared" si="518"/>
        <v/>
      </c>
      <c r="CY433" s="6" t="str">
        <f t="shared" si="519"/>
        <v/>
      </c>
      <c r="CZ433" s="6" t="str">
        <f t="shared" si="520"/>
        <v/>
      </c>
      <c r="DG433" s="56" t="str">
        <f t="shared" si="521"/>
        <v/>
      </c>
      <c r="DH433" s="6">
        <f t="shared" si="522"/>
        <v>0</v>
      </c>
      <c r="DK433" s="6">
        <f t="shared" si="557"/>
        <v>0</v>
      </c>
      <c r="DL433" s="6" t="e">
        <f t="shared" si="558"/>
        <v>#N/A</v>
      </c>
      <c r="DN433" s="6" t="e">
        <f t="shared" si="556"/>
        <v>#N/A</v>
      </c>
      <c r="DP433" s="6" t="str">
        <f t="shared" si="523"/>
        <v/>
      </c>
      <c r="DQ433" s="293">
        <f t="shared" ca="1" si="552"/>
        <v>427</v>
      </c>
      <c r="DR433" s="6" t="str">
        <f t="shared" ca="1" si="542"/>
        <v>x</v>
      </c>
      <c r="DU433" s="293" t="e">
        <f t="shared" ca="1" si="543"/>
        <v>#N/A</v>
      </c>
      <c r="DV433" s="5"/>
      <c r="DW433" s="293" t="e">
        <f t="shared" ca="1" si="553"/>
        <v>#N/A</v>
      </c>
      <c r="DZ433" s="293" t="e">
        <f t="shared" ca="1" si="544"/>
        <v>#N/A</v>
      </c>
      <c r="EA433" s="293" t="e">
        <f t="shared" ca="1" si="545"/>
        <v>#N/A</v>
      </c>
      <c r="EB433" s="293" t="e">
        <f t="shared" ca="1" si="546"/>
        <v>#N/A</v>
      </c>
      <c r="EE433" s="6" t="str">
        <f t="shared" si="547"/>
        <v/>
      </c>
      <c r="EF433" s="293" t="e">
        <f t="shared" ca="1" si="548"/>
        <v>#N/A</v>
      </c>
      <c r="EG433" s="6" t="e">
        <f t="shared" ca="1" si="524"/>
        <v>#N/A</v>
      </c>
    </row>
    <row r="434" spans="3:137" x14ac:dyDescent="0.2">
      <c r="C434" s="75"/>
      <c r="D434" s="184" t="str">
        <f t="shared" si="488"/>
        <v/>
      </c>
      <c r="E434" s="649" t="str">
        <f t="shared" si="554"/>
        <v/>
      </c>
      <c r="F434" s="607" t="str">
        <f t="shared" si="487"/>
        <v>x</v>
      </c>
      <c r="G434" s="650"/>
      <c r="H434" s="651"/>
      <c r="I434" s="651"/>
      <c r="J434" s="651"/>
      <c r="K434" s="652"/>
      <c r="L434" s="889"/>
      <c r="M434" s="889"/>
      <c r="N434" s="653"/>
      <c r="O434" s="651"/>
      <c r="P434" s="651"/>
      <c r="Q434" s="654"/>
      <c r="R434" s="655"/>
      <c r="S434" s="607" t="str">
        <f t="shared" si="489"/>
        <v/>
      </c>
      <c r="T434" s="656" t="str">
        <f t="shared" si="490"/>
        <v/>
      </c>
      <c r="U434" s="656" t="str">
        <f t="shared" si="525"/>
        <v/>
      </c>
      <c r="V434" s="656" t="str">
        <f t="shared" si="491"/>
        <v/>
      </c>
      <c r="W434" s="719"/>
      <c r="X434" s="660"/>
      <c r="Y434" s="656" t="str">
        <f t="shared" si="555"/>
        <v/>
      </c>
      <c r="Z434" s="659"/>
      <c r="AA434" s="654"/>
      <c r="AB434" s="656" t="str">
        <f t="shared" si="492"/>
        <v/>
      </c>
      <c r="AC434" s="661" t="str">
        <f t="shared" si="526"/>
        <v/>
      </c>
      <c r="AE434" s="658" t="str">
        <f t="shared" si="493"/>
        <v/>
      </c>
      <c r="AF434" s="659"/>
      <c r="AT434" s="805" t="str">
        <f t="shared" si="551"/>
        <v/>
      </c>
      <c r="AU434" t="str">
        <f t="shared" si="527"/>
        <v/>
      </c>
      <c r="AV434" s="6" t="str">
        <f t="shared" si="494"/>
        <v/>
      </c>
      <c r="AW434" s="317" t="str">
        <f t="shared" si="495"/>
        <v/>
      </c>
      <c r="AX434" s="158" t="str">
        <f t="shared" si="496"/>
        <v/>
      </c>
      <c r="AY434" s="158" t="str">
        <f t="shared" si="486"/>
        <v/>
      </c>
      <c r="AZ434" s="309" t="str">
        <f t="shared" si="485"/>
        <v/>
      </c>
      <c r="BA434" s="318" t="str">
        <f t="shared" si="497"/>
        <v/>
      </c>
      <c r="BB434" s="473" t="str">
        <f t="shared" si="498"/>
        <v/>
      </c>
      <c r="BC434" s="80" t="str">
        <f t="shared" si="549"/>
        <v/>
      </c>
      <c r="BD434" s="56">
        <f t="shared" si="499"/>
        <v>1</v>
      </c>
      <c r="BF434" s="56" t="str">
        <f t="shared" si="500"/>
        <v/>
      </c>
      <c r="BG434" s="56" t="str">
        <f t="shared" si="501"/>
        <v/>
      </c>
      <c r="BH434" s="6" t="str">
        <f t="shared" si="502"/>
        <v/>
      </c>
      <c r="BK434" s="6" t="str">
        <f t="shared" si="503"/>
        <v/>
      </c>
      <c r="BL434" s="56">
        <f t="shared" si="528"/>
        <v>999999</v>
      </c>
      <c r="BM434" s="183">
        <f t="shared" si="529"/>
        <v>99999.000002169996</v>
      </c>
      <c r="BN434" s="61">
        <v>418</v>
      </c>
      <c r="BO434" s="6">
        <f t="shared" si="504"/>
        <v>999999</v>
      </c>
      <c r="BP434" s="6">
        <f t="shared" si="505"/>
        <v>999999</v>
      </c>
      <c r="BQ434" s="6" t="str">
        <f t="shared" si="530"/>
        <v>x</v>
      </c>
      <c r="BR434" s="206">
        <f t="shared" si="506"/>
        <v>99999.000002169996</v>
      </c>
      <c r="BS434" s="6">
        <f t="shared" si="507"/>
        <v>99999.000002169996</v>
      </c>
      <c r="BT434" s="6" t="str">
        <f t="shared" si="531"/>
        <v>x</v>
      </c>
      <c r="BU434" s="6" t="str">
        <f t="shared" si="508"/>
        <v/>
      </c>
      <c r="BW434" s="82">
        <f t="shared" si="532"/>
        <v>9999999999</v>
      </c>
      <c r="BX434" s="80" t="str">
        <f t="shared" si="509"/>
        <v>x</v>
      </c>
      <c r="BY434" s="80" t="str">
        <f t="shared" si="510"/>
        <v/>
      </c>
      <c r="BZ434" s="56" t="str">
        <f t="shared" si="533"/>
        <v/>
      </c>
      <c r="CA434" s="56" t="str">
        <f t="shared" si="534"/>
        <v/>
      </c>
      <c r="CB434" s="88">
        <f t="shared" si="535"/>
        <v>0</v>
      </c>
      <c r="CC434" s="56" t="str">
        <f t="shared" si="511"/>
        <v/>
      </c>
      <c r="CD434" s="56"/>
      <c r="CE434" s="56"/>
      <c r="CF434" s="56"/>
      <c r="CG434" s="56"/>
      <c r="CH434" s="169">
        <f t="shared" si="536"/>
        <v>9999999999</v>
      </c>
      <c r="CI434" s="170">
        <f t="shared" si="537"/>
        <v>9999999999</v>
      </c>
      <c r="CJ434" s="171">
        <f t="shared" si="538"/>
        <v>9999999999</v>
      </c>
      <c r="CK434" s="172" t="str">
        <f t="shared" si="539"/>
        <v/>
      </c>
      <c r="CL434" s="173" t="str">
        <f t="shared" si="512"/>
        <v>x</v>
      </c>
      <c r="CN434" s="6" t="str">
        <f t="shared" si="540"/>
        <v/>
      </c>
      <c r="CO434" s="293" t="e">
        <f t="shared" ca="1" si="550"/>
        <v>#N/A</v>
      </c>
      <c r="CP434" s="6" t="e">
        <f t="shared" ca="1" si="541"/>
        <v>#N/A</v>
      </c>
      <c r="CQ434" s="61">
        <v>418</v>
      </c>
      <c r="CR434" s="6">
        <f t="shared" si="513"/>
        <v>0</v>
      </c>
      <c r="CS434" s="6">
        <f t="shared" si="514"/>
        <v>0</v>
      </c>
      <c r="CT434" s="56" t="str">
        <f t="shared" si="515"/>
        <v/>
      </c>
      <c r="CU434" s="76">
        <f t="shared" si="516"/>
        <v>0</v>
      </c>
      <c r="CV434" s="76">
        <f t="shared" si="517"/>
        <v>0</v>
      </c>
      <c r="CX434" s="6" t="str">
        <f t="shared" si="518"/>
        <v/>
      </c>
      <c r="CY434" s="6" t="str">
        <f t="shared" si="519"/>
        <v/>
      </c>
      <c r="CZ434" s="6" t="str">
        <f t="shared" si="520"/>
        <v/>
      </c>
      <c r="DG434" s="56" t="str">
        <f t="shared" si="521"/>
        <v/>
      </c>
      <c r="DH434" s="6">
        <f t="shared" si="522"/>
        <v>0</v>
      </c>
      <c r="DK434" s="6">
        <f t="shared" si="557"/>
        <v>0</v>
      </c>
      <c r="DL434" s="6" t="e">
        <f t="shared" si="558"/>
        <v>#N/A</v>
      </c>
      <c r="DN434" s="6" t="e">
        <f t="shared" si="556"/>
        <v>#N/A</v>
      </c>
      <c r="DP434" s="6" t="str">
        <f t="shared" si="523"/>
        <v/>
      </c>
      <c r="DQ434" s="293">
        <f t="shared" ca="1" si="552"/>
        <v>428</v>
      </c>
      <c r="DR434" s="6" t="str">
        <f t="shared" ca="1" si="542"/>
        <v>x</v>
      </c>
      <c r="DU434" s="293" t="e">
        <f t="shared" ca="1" si="543"/>
        <v>#N/A</v>
      </c>
      <c r="DV434" s="5"/>
      <c r="DW434" s="293" t="e">
        <f t="shared" ca="1" si="553"/>
        <v>#N/A</v>
      </c>
      <c r="DZ434" s="293" t="e">
        <f t="shared" ca="1" si="544"/>
        <v>#N/A</v>
      </c>
      <c r="EA434" s="293" t="e">
        <f t="shared" ca="1" si="545"/>
        <v>#N/A</v>
      </c>
      <c r="EB434" s="293" t="e">
        <f t="shared" ca="1" si="546"/>
        <v>#N/A</v>
      </c>
      <c r="EE434" s="6" t="str">
        <f t="shared" si="547"/>
        <v/>
      </c>
      <c r="EF434" s="293" t="e">
        <f t="shared" ca="1" si="548"/>
        <v>#N/A</v>
      </c>
      <c r="EG434" s="6" t="e">
        <f t="shared" ca="1" si="524"/>
        <v>#N/A</v>
      </c>
    </row>
    <row r="435" spans="3:137" x14ac:dyDescent="0.2">
      <c r="C435" s="75"/>
      <c r="D435" s="184" t="str">
        <f t="shared" si="488"/>
        <v/>
      </c>
      <c r="E435" s="649" t="str">
        <f t="shared" si="554"/>
        <v/>
      </c>
      <c r="F435" s="607" t="str">
        <f t="shared" si="487"/>
        <v>x</v>
      </c>
      <c r="G435" s="650"/>
      <c r="H435" s="651"/>
      <c r="I435" s="651"/>
      <c r="J435" s="651"/>
      <c r="K435" s="652"/>
      <c r="L435" s="889"/>
      <c r="M435" s="889"/>
      <c r="N435" s="653"/>
      <c r="O435" s="651"/>
      <c r="P435" s="651"/>
      <c r="Q435" s="654"/>
      <c r="R435" s="655"/>
      <c r="S435" s="607" t="str">
        <f t="shared" si="489"/>
        <v/>
      </c>
      <c r="T435" s="656" t="str">
        <f t="shared" si="490"/>
        <v/>
      </c>
      <c r="U435" s="656" t="str">
        <f t="shared" si="525"/>
        <v/>
      </c>
      <c r="V435" s="656" t="str">
        <f t="shared" si="491"/>
        <v/>
      </c>
      <c r="W435" s="719"/>
      <c r="X435" s="660"/>
      <c r="Y435" s="656" t="str">
        <f t="shared" si="555"/>
        <v/>
      </c>
      <c r="Z435" s="659"/>
      <c r="AA435" s="654"/>
      <c r="AB435" s="656" t="str">
        <f t="shared" si="492"/>
        <v/>
      </c>
      <c r="AC435" s="661" t="str">
        <f t="shared" si="526"/>
        <v/>
      </c>
      <c r="AE435" s="658" t="str">
        <f t="shared" si="493"/>
        <v/>
      </c>
      <c r="AF435" s="659"/>
      <c r="AT435" s="805" t="str">
        <f t="shared" si="551"/>
        <v/>
      </c>
      <c r="AU435" t="str">
        <f t="shared" si="527"/>
        <v/>
      </c>
      <c r="AV435" s="6" t="str">
        <f t="shared" si="494"/>
        <v/>
      </c>
      <c r="AW435" s="317" t="str">
        <f t="shared" si="495"/>
        <v/>
      </c>
      <c r="AX435" s="158" t="str">
        <f t="shared" si="496"/>
        <v/>
      </c>
      <c r="AY435" s="158" t="str">
        <f t="shared" si="486"/>
        <v/>
      </c>
      <c r="AZ435" s="309" t="str">
        <f t="shared" si="485"/>
        <v/>
      </c>
      <c r="BA435" s="318" t="str">
        <f t="shared" si="497"/>
        <v/>
      </c>
      <c r="BB435" s="473" t="str">
        <f t="shared" si="498"/>
        <v/>
      </c>
      <c r="BC435" s="80" t="str">
        <f t="shared" si="549"/>
        <v/>
      </c>
      <c r="BD435" s="56">
        <f t="shared" si="499"/>
        <v>1</v>
      </c>
      <c r="BF435" s="56" t="str">
        <f t="shared" si="500"/>
        <v/>
      </c>
      <c r="BG435" s="56" t="str">
        <f t="shared" si="501"/>
        <v/>
      </c>
      <c r="BH435" s="6" t="str">
        <f t="shared" si="502"/>
        <v/>
      </c>
      <c r="BK435" s="6" t="str">
        <f t="shared" si="503"/>
        <v/>
      </c>
      <c r="BL435" s="56">
        <f t="shared" si="528"/>
        <v>999999</v>
      </c>
      <c r="BM435" s="183">
        <f t="shared" si="529"/>
        <v>99999.000002175002</v>
      </c>
      <c r="BN435" s="61">
        <v>419</v>
      </c>
      <c r="BO435" s="6">
        <f t="shared" si="504"/>
        <v>999999</v>
      </c>
      <c r="BP435" s="6">
        <f t="shared" si="505"/>
        <v>999999</v>
      </c>
      <c r="BQ435" s="6" t="str">
        <f t="shared" si="530"/>
        <v>x</v>
      </c>
      <c r="BR435" s="206">
        <f t="shared" si="506"/>
        <v>99999.000002175002</v>
      </c>
      <c r="BS435" s="6">
        <f t="shared" si="507"/>
        <v>99999.000002175002</v>
      </c>
      <c r="BT435" s="6" t="str">
        <f t="shared" si="531"/>
        <v>x</v>
      </c>
      <c r="BU435" s="6" t="str">
        <f t="shared" si="508"/>
        <v/>
      </c>
      <c r="BW435" s="82">
        <f t="shared" si="532"/>
        <v>9999999999</v>
      </c>
      <c r="BX435" s="80" t="str">
        <f t="shared" si="509"/>
        <v>x</v>
      </c>
      <c r="BY435" s="80" t="str">
        <f t="shared" si="510"/>
        <v/>
      </c>
      <c r="BZ435" s="56" t="str">
        <f t="shared" si="533"/>
        <v/>
      </c>
      <c r="CA435" s="56" t="str">
        <f t="shared" si="534"/>
        <v/>
      </c>
      <c r="CB435" s="88">
        <f t="shared" si="535"/>
        <v>0</v>
      </c>
      <c r="CC435" s="56" t="str">
        <f t="shared" si="511"/>
        <v/>
      </c>
      <c r="CD435" s="56"/>
      <c r="CE435" s="56"/>
      <c r="CF435" s="56"/>
      <c r="CG435" s="56"/>
      <c r="CH435" s="169">
        <f t="shared" si="536"/>
        <v>9999999999</v>
      </c>
      <c r="CI435" s="170">
        <f t="shared" si="537"/>
        <v>9999999999</v>
      </c>
      <c r="CJ435" s="171">
        <f t="shared" si="538"/>
        <v>9999999999</v>
      </c>
      <c r="CK435" s="172" t="str">
        <f t="shared" si="539"/>
        <v/>
      </c>
      <c r="CL435" s="173" t="str">
        <f t="shared" si="512"/>
        <v>x</v>
      </c>
      <c r="CN435" s="6" t="str">
        <f t="shared" si="540"/>
        <v/>
      </c>
      <c r="CO435" s="293" t="e">
        <f t="shared" ca="1" si="550"/>
        <v>#N/A</v>
      </c>
      <c r="CP435" s="6" t="e">
        <f t="shared" ca="1" si="541"/>
        <v>#N/A</v>
      </c>
      <c r="CQ435" s="61">
        <v>419</v>
      </c>
      <c r="CR435" s="6">
        <f t="shared" si="513"/>
        <v>0</v>
      </c>
      <c r="CS435" s="6">
        <f t="shared" si="514"/>
        <v>0</v>
      </c>
      <c r="CT435" s="56" t="str">
        <f t="shared" si="515"/>
        <v/>
      </c>
      <c r="CU435" s="76">
        <f t="shared" si="516"/>
        <v>0</v>
      </c>
      <c r="CV435" s="76">
        <f t="shared" si="517"/>
        <v>0</v>
      </c>
      <c r="CX435" s="6" t="str">
        <f t="shared" si="518"/>
        <v/>
      </c>
      <c r="CY435" s="6" t="str">
        <f t="shared" si="519"/>
        <v/>
      </c>
      <c r="CZ435" s="6" t="str">
        <f t="shared" si="520"/>
        <v/>
      </c>
      <c r="DG435" s="56" t="str">
        <f t="shared" si="521"/>
        <v/>
      </c>
      <c r="DH435" s="6">
        <f t="shared" si="522"/>
        <v>0</v>
      </c>
      <c r="DK435" s="6">
        <f t="shared" si="557"/>
        <v>0</v>
      </c>
      <c r="DL435" s="6" t="e">
        <f t="shared" si="558"/>
        <v>#N/A</v>
      </c>
      <c r="DN435" s="6" t="e">
        <f t="shared" si="556"/>
        <v>#N/A</v>
      </c>
      <c r="DP435" s="6" t="str">
        <f t="shared" si="523"/>
        <v/>
      </c>
      <c r="DQ435" s="293">
        <f t="shared" ca="1" si="552"/>
        <v>429</v>
      </c>
      <c r="DR435" s="6" t="str">
        <f t="shared" ca="1" si="542"/>
        <v>x</v>
      </c>
      <c r="DU435" s="293" t="e">
        <f t="shared" ca="1" si="543"/>
        <v>#N/A</v>
      </c>
      <c r="DV435" s="5"/>
      <c r="DW435" s="293" t="e">
        <f t="shared" ca="1" si="553"/>
        <v>#N/A</v>
      </c>
      <c r="DZ435" s="293" t="e">
        <f t="shared" ca="1" si="544"/>
        <v>#N/A</v>
      </c>
      <c r="EA435" s="293" t="e">
        <f t="shared" ca="1" si="545"/>
        <v>#N/A</v>
      </c>
      <c r="EB435" s="293" t="e">
        <f t="shared" ca="1" si="546"/>
        <v>#N/A</v>
      </c>
      <c r="EE435" s="6" t="str">
        <f t="shared" si="547"/>
        <v/>
      </c>
      <c r="EF435" s="293" t="e">
        <f t="shared" ca="1" si="548"/>
        <v>#N/A</v>
      </c>
      <c r="EG435" s="6" t="e">
        <f t="shared" ca="1" si="524"/>
        <v>#N/A</v>
      </c>
    </row>
    <row r="436" spans="3:137" x14ac:dyDescent="0.2">
      <c r="C436" s="75"/>
      <c r="D436" s="184" t="str">
        <f t="shared" si="488"/>
        <v/>
      </c>
      <c r="E436" s="649" t="str">
        <f t="shared" si="554"/>
        <v/>
      </c>
      <c r="F436" s="607" t="str">
        <f t="shared" si="487"/>
        <v>x</v>
      </c>
      <c r="G436" s="650"/>
      <c r="H436" s="651"/>
      <c r="I436" s="651"/>
      <c r="J436" s="651"/>
      <c r="K436" s="652"/>
      <c r="L436" s="889"/>
      <c r="M436" s="889"/>
      <c r="N436" s="653"/>
      <c r="O436" s="651"/>
      <c r="P436" s="651"/>
      <c r="Q436" s="654"/>
      <c r="R436" s="655"/>
      <c r="S436" s="607" t="str">
        <f t="shared" si="489"/>
        <v/>
      </c>
      <c r="T436" s="656" t="str">
        <f t="shared" si="490"/>
        <v/>
      </c>
      <c r="U436" s="656" t="str">
        <f t="shared" si="525"/>
        <v/>
      </c>
      <c r="V436" s="656" t="str">
        <f t="shared" si="491"/>
        <v/>
      </c>
      <c r="W436" s="719"/>
      <c r="X436" s="660"/>
      <c r="Y436" s="656" t="str">
        <f t="shared" si="555"/>
        <v/>
      </c>
      <c r="Z436" s="659"/>
      <c r="AA436" s="654"/>
      <c r="AB436" s="656" t="str">
        <f t="shared" si="492"/>
        <v/>
      </c>
      <c r="AC436" s="661" t="str">
        <f t="shared" si="526"/>
        <v/>
      </c>
      <c r="AE436" s="658" t="str">
        <f t="shared" si="493"/>
        <v/>
      </c>
      <c r="AF436" s="659"/>
      <c r="AT436" s="805" t="str">
        <f t="shared" si="551"/>
        <v/>
      </c>
      <c r="AU436" t="str">
        <f t="shared" si="527"/>
        <v/>
      </c>
      <c r="AV436" s="6" t="str">
        <f t="shared" si="494"/>
        <v/>
      </c>
      <c r="AW436" s="317" t="str">
        <f t="shared" si="495"/>
        <v/>
      </c>
      <c r="AX436" s="158" t="str">
        <f t="shared" si="496"/>
        <v/>
      </c>
      <c r="AY436" s="158" t="str">
        <f t="shared" si="486"/>
        <v/>
      </c>
      <c r="AZ436" s="309" t="str">
        <f t="shared" si="485"/>
        <v/>
      </c>
      <c r="BA436" s="318" t="str">
        <f t="shared" si="497"/>
        <v/>
      </c>
      <c r="BB436" s="473" t="str">
        <f t="shared" si="498"/>
        <v/>
      </c>
      <c r="BC436" s="80" t="str">
        <f t="shared" si="549"/>
        <v/>
      </c>
      <c r="BD436" s="56">
        <f t="shared" si="499"/>
        <v>1</v>
      </c>
      <c r="BF436" s="56" t="str">
        <f t="shared" si="500"/>
        <v/>
      </c>
      <c r="BG436" s="56" t="str">
        <f t="shared" si="501"/>
        <v/>
      </c>
      <c r="BH436" s="6" t="str">
        <f t="shared" si="502"/>
        <v/>
      </c>
      <c r="BK436" s="6" t="str">
        <f t="shared" si="503"/>
        <v/>
      </c>
      <c r="BL436" s="56">
        <f t="shared" si="528"/>
        <v>999999</v>
      </c>
      <c r="BM436" s="183">
        <f t="shared" si="529"/>
        <v>99999.000002179993</v>
      </c>
      <c r="BN436" s="61">
        <v>420</v>
      </c>
      <c r="BO436" s="6">
        <f t="shared" si="504"/>
        <v>999999</v>
      </c>
      <c r="BP436" s="6">
        <f t="shared" si="505"/>
        <v>999999</v>
      </c>
      <c r="BQ436" s="6" t="str">
        <f t="shared" si="530"/>
        <v>x</v>
      </c>
      <c r="BR436" s="206">
        <f t="shared" si="506"/>
        <v>99999.000002179993</v>
      </c>
      <c r="BS436" s="6">
        <f t="shared" si="507"/>
        <v>99999.000002179993</v>
      </c>
      <c r="BT436" s="6" t="str">
        <f t="shared" si="531"/>
        <v>x</v>
      </c>
      <c r="BU436" s="6" t="str">
        <f t="shared" si="508"/>
        <v/>
      </c>
      <c r="BW436" s="82">
        <f t="shared" si="532"/>
        <v>9999999999</v>
      </c>
      <c r="BX436" s="80" t="str">
        <f t="shared" si="509"/>
        <v>x</v>
      </c>
      <c r="BY436" s="80" t="str">
        <f t="shared" si="510"/>
        <v/>
      </c>
      <c r="BZ436" s="56" t="str">
        <f t="shared" si="533"/>
        <v/>
      </c>
      <c r="CA436" s="56" t="str">
        <f t="shared" si="534"/>
        <v/>
      </c>
      <c r="CB436" s="88">
        <f t="shared" si="535"/>
        <v>0</v>
      </c>
      <c r="CC436" s="56" t="str">
        <f t="shared" si="511"/>
        <v/>
      </c>
      <c r="CD436" s="56"/>
      <c r="CE436" s="56"/>
      <c r="CF436" s="56"/>
      <c r="CG436" s="56"/>
      <c r="CH436" s="169">
        <f t="shared" si="536"/>
        <v>9999999999</v>
      </c>
      <c r="CI436" s="170">
        <f t="shared" si="537"/>
        <v>9999999999</v>
      </c>
      <c r="CJ436" s="171">
        <f t="shared" si="538"/>
        <v>9999999999</v>
      </c>
      <c r="CK436" s="172" t="str">
        <f t="shared" si="539"/>
        <v/>
      </c>
      <c r="CL436" s="173" t="str">
        <f t="shared" si="512"/>
        <v>x</v>
      </c>
      <c r="CN436" s="6" t="str">
        <f t="shared" si="540"/>
        <v/>
      </c>
      <c r="CO436" s="293" t="e">
        <f t="shared" ca="1" si="550"/>
        <v>#N/A</v>
      </c>
      <c r="CP436" s="6" t="e">
        <f t="shared" ca="1" si="541"/>
        <v>#N/A</v>
      </c>
      <c r="CQ436" s="61">
        <v>420</v>
      </c>
      <c r="CR436" s="6">
        <f t="shared" si="513"/>
        <v>0</v>
      </c>
      <c r="CS436" s="6">
        <f t="shared" si="514"/>
        <v>0</v>
      </c>
      <c r="CT436" s="56" t="str">
        <f t="shared" si="515"/>
        <v/>
      </c>
      <c r="CU436" s="76">
        <f t="shared" si="516"/>
        <v>0</v>
      </c>
      <c r="CV436" s="76">
        <f t="shared" si="517"/>
        <v>0</v>
      </c>
      <c r="CX436" s="6" t="str">
        <f t="shared" si="518"/>
        <v/>
      </c>
      <c r="CY436" s="6" t="str">
        <f t="shared" si="519"/>
        <v/>
      </c>
      <c r="CZ436" s="6" t="str">
        <f t="shared" si="520"/>
        <v/>
      </c>
      <c r="DG436" s="56" t="str">
        <f t="shared" si="521"/>
        <v/>
      </c>
      <c r="DH436" s="6">
        <f t="shared" si="522"/>
        <v>0</v>
      </c>
      <c r="DK436" s="6">
        <f t="shared" si="557"/>
        <v>0</v>
      </c>
      <c r="DL436" s="6" t="e">
        <f t="shared" si="558"/>
        <v>#N/A</v>
      </c>
      <c r="DN436" s="6" t="e">
        <f t="shared" si="556"/>
        <v>#N/A</v>
      </c>
      <c r="DP436" s="6" t="str">
        <f t="shared" si="523"/>
        <v/>
      </c>
      <c r="DQ436" s="293">
        <f t="shared" ca="1" si="552"/>
        <v>430</v>
      </c>
      <c r="DR436" s="6" t="str">
        <f t="shared" ca="1" si="542"/>
        <v>x</v>
      </c>
      <c r="DU436" s="293" t="e">
        <f t="shared" ca="1" si="543"/>
        <v>#N/A</v>
      </c>
      <c r="DV436" s="5"/>
      <c r="DW436" s="293" t="e">
        <f t="shared" ca="1" si="553"/>
        <v>#N/A</v>
      </c>
      <c r="DZ436" s="293" t="e">
        <f t="shared" ca="1" si="544"/>
        <v>#N/A</v>
      </c>
      <c r="EA436" s="293" t="e">
        <f t="shared" ca="1" si="545"/>
        <v>#N/A</v>
      </c>
      <c r="EB436" s="293" t="e">
        <f t="shared" ca="1" si="546"/>
        <v>#N/A</v>
      </c>
      <c r="EE436" s="6" t="str">
        <f t="shared" si="547"/>
        <v/>
      </c>
      <c r="EF436" s="293" t="e">
        <f t="shared" ca="1" si="548"/>
        <v>#N/A</v>
      </c>
      <c r="EG436" s="6" t="e">
        <f t="shared" ca="1" si="524"/>
        <v>#N/A</v>
      </c>
    </row>
    <row r="437" spans="3:137" x14ac:dyDescent="0.2">
      <c r="C437" s="75"/>
      <c r="D437" s="184" t="str">
        <f t="shared" si="488"/>
        <v/>
      </c>
      <c r="E437" s="649" t="str">
        <f t="shared" si="554"/>
        <v/>
      </c>
      <c r="F437" s="607" t="str">
        <f t="shared" si="487"/>
        <v>x</v>
      </c>
      <c r="G437" s="650"/>
      <c r="H437" s="651"/>
      <c r="I437" s="651"/>
      <c r="J437" s="651"/>
      <c r="K437" s="652"/>
      <c r="L437" s="889"/>
      <c r="M437" s="889"/>
      <c r="N437" s="653"/>
      <c r="O437" s="651"/>
      <c r="P437" s="651"/>
      <c r="Q437" s="654"/>
      <c r="R437" s="655"/>
      <c r="S437" s="607" t="str">
        <f t="shared" si="489"/>
        <v/>
      </c>
      <c r="T437" s="656" t="str">
        <f t="shared" si="490"/>
        <v/>
      </c>
      <c r="U437" s="656" t="str">
        <f t="shared" si="525"/>
        <v/>
      </c>
      <c r="V437" s="656" t="str">
        <f t="shared" si="491"/>
        <v/>
      </c>
      <c r="W437" s="719"/>
      <c r="X437" s="660"/>
      <c r="Y437" s="656" t="str">
        <f t="shared" si="555"/>
        <v/>
      </c>
      <c r="Z437" s="659"/>
      <c r="AA437" s="654"/>
      <c r="AB437" s="656" t="str">
        <f t="shared" si="492"/>
        <v/>
      </c>
      <c r="AC437" s="661" t="str">
        <f t="shared" si="526"/>
        <v/>
      </c>
      <c r="AE437" s="658" t="str">
        <f t="shared" si="493"/>
        <v/>
      </c>
      <c r="AF437" s="659"/>
      <c r="AT437" s="805" t="str">
        <f t="shared" si="551"/>
        <v/>
      </c>
      <c r="AU437" t="str">
        <f t="shared" si="527"/>
        <v/>
      </c>
      <c r="AV437" s="6" t="str">
        <f t="shared" si="494"/>
        <v/>
      </c>
      <c r="AW437" s="317" t="str">
        <f t="shared" si="495"/>
        <v/>
      </c>
      <c r="AX437" s="158" t="str">
        <f t="shared" si="496"/>
        <v/>
      </c>
      <c r="AY437" s="158" t="str">
        <f t="shared" si="486"/>
        <v/>
      </c>
      <c r="AZ437" s="309" t="str">
        <f t="shared" si="485"/>
        <v/>
      </c>
      <c r="BA437" s="318" t="str">
        <f t="shared" si="497"/>
        <v/>
      </c>
      <c r="BB437" s="473" t="str">
        <f t="shared" si="498"/>
        <v/>
      </c>
      <c r="BC437" s="80" t="str">
        <f t="shared" si="549"/>
        <v/>
      </c>
      <c r="BD437" s="56">
        <f t="shared" si="499"/>
        <v>1</v>
      </c>
      <c r="BF437" s="56" t="str">
        <f t="shared" si="500"/>
        <v/>
      </c>
      <c r="BG437" s="56" t="str">
        <f t="shared" si="501"/>
        <v/>
      </c>
      <c r="BH437" s="6" t="str">
        <f t="shared" si="502"/>
        <v/>
      </c>
      <c r="BK437" s="6" t="str">
        <f t="shared" si="503"/>
        <v/>
      </c>
      <c r="BL437" s="56">
        <f t="shared" si="528"/>
        <v>999999</v>
      </c>
      <c r="BM437" s="183">
        <f t="shared" si="529"/>
        <v>99999.000002184999</v>
      </c>
      <c r="BN437" s="61">
        <v>421</v>
      </c>
      <c r="BO437" s="6">
        <f t="shared" si="504"/>
        <v>999999</v>
      </c>
      <c r="BP437" s="6">
        <f t="shared" si="505"/>
        <v>999999</v>
      </c>
      <c r="BQ437" s="6" t="str">
        <f t="shared" si="530"/>
        <v>x</v>
      </c>
      <c r="BR437" s="206">
        <f t="shared" si="506"/>
        <v>99999.000002184999</v>
      </c>
      <c r="BS437" s="6">
        <f t="shared" si="507"/>
        <v>99999.000002184999</v>
      </c>
      <c r="BT437" s="6" t="str">
        <f t="shared" si="531"/>
        <v>x</v>
      </c>
      <c r="BU437" s="6" t="str">
        <f t="shared" si="508"/>
        <v/>
      </c>
      <c r="BW437" s="82">
        <f t="shared" si="532"/>
        <v>9999999999</v>
      </c>
      <c r="BX437" s="80" t="str">
        <f t="shared" si="509"/>
        <v>x</v>
      </c>
      <c r="BY437" s="80" t="str">
        <f t="shared" si="510"/>
        <v/>
      </c>
      <c r="BZ437" s="56" t="str">
        <f t="shared" si="533"/>
        <v/>
      </c>
      <c r="CA437" s="56" t="str">
        <f t="shared" si="534"/>
        <v/>
      </c>
      <c r="CB437" s="88">
        <f t="shared" si="535"/>
        <v>0</v>
      </c>
      <c r="CC437" s="56" t="str">
        <f t="shared" si="511"/>
        <v/>
      </c>
      <c r="CD437" s="56"/>
      <c r="CE437" s="56"/>
      <c r="CF437" s="56"/>
      <c r="CG437" s="56"/>
      <c r="CH437" s="169">
        <f t="shared" si="536"/>
        <v>9999999999</v>
      </c>
      <c r="CI437" s="170">
        <f t="shared" si="537"/>
        <v>9999999999</v>
      </c>
      <c r="CJ437" s="171">
        <f t="shared" si="538"/>
        <v>9999999999</v>
      </c>
      <c r="CK437" s="172" t="str">
        <f t="shared" si="539"/>
        <v/>
      </c>
      <c r="CL437" s="173" t="str">
        <f t="shared" si="512"/>
        <v>x</v>
      </c>
      <c r="CN437" s="6" t="str">
        <f t="shared" si="540"/>
        <v/>
      </c>
      <c r="CO437" s="293" t="e">
        <f t="shared" ca="1" si="550"/>
        <v>#N/A</v>
      </c>
      <c r="CP437" s="6" t="e">
        <f t="shared" ca="1" si="541"/>
        <v>#N/A</v>
      </c>
      <c r="CQ437" s="61">
        <v>421</v>
      </c>
      <c r="CR437" s="6">
        <f t="shared" si="513"/>
        <v>0</v>
      </c>
      <c r="CS437" s="6">
        <f t="shared" si="514"/>
        <v>0</v>
      </c>
      <c r="CT437" s="56" t="str">
        <f t="shared" si="515"/>
        <v/>
      </c>
      <c r="CU437" s="76">
        <f t="shared" si="516"/>
        <v>0</v>
      </c>
      <c r="CV437" s="76">
        <f t="shared" si="517"/>
        <v>0</v>
      </c>
      <c r="CX437" s="6" t="str">
        <f t="shared" si="518"/>
        <v/>
      </c>
      <c r="CY437" s="6" t="str">
        <f t="shared" si="519"/>
        <v/>
      </c>
      <c r="CZ437" s="6" t="str">
        <f t="shared" si="520"/>
        <v/>
      </c>
      <c r="DG437" s="56" t="str">
        <f t="shared" si="521"/>
        <v/>
      </c>
      <c r="DH437" s="6">
        <f t="shared" si="522"/>
        <v>0</v>
      </c>
      <c r="DK437" s="6">
        <f t="shared" si="557"/>
        <v>0</v>
      </c>
      <c r="DL437" s="6" t="e">
        <f t="shared" si="558"/>
        <v>#N/A</v>
      </c>
      <c r="DN437" s="6" t="e">
        <f t="shared" si="556"/>
        <v>#N/A</v>
      </c>
      <c r="DP437" s="6" t="str">
        <f t="shared" si="523"/>
        <v/>
      </c>
      <c r="DQ437" s="293">
        <f t="shared" ca="1" si="552"/>
        <v>431</v>
      </c>
      <c r="DR437" s="6" t="str">
        <f t="shared" ca="1" si="542"/>
        <v>x</v>
      </c>
      <c r="DU437" s="293" t="e">
        <f t="shared" ca="1" si="543"/>
        <v>#N/A</v>
      </c>
      <c r="DV437" s="5"/>
      <c r="DW437" s="293" t="e">
        <f t="shared" ca="1" si="553"/>
        <v>#N/A</v>
      </c>
      <c r="DZ437" s="293" t="e">
        <f t="shared" ca="1" si="544"/>
        <v>#N/A</v>
      </c>
      <c r="EA437" s="293" t="e">
        <f t="shared" ca="1" si="545"/>
        <v>#N/A</v>
      </c>
      <c r="EB437" s="293" t="e">
        <f t="shared" ca="1" si="546"/>
        <v>#N/A</v>
      </c>
      <c r="EE437" s="6" t="str">
        <f t="shared" si="547"/>
        <v/>
      </c>
      <c r="EF437" s="293" t="e">
        <f t="shared" ca="1" si="548"/>
        <v>#N/A</v>
      </c>
      <c r="EG437" s="6" t="e">
        <f t="shared" ca="1" si="524"/>
        <v>#N/A</v>
      </c>
    </row>
    <row r="438" spans="3:137" x14ac:dyDescent="0.2">
      <c r="C438" s="75"/>
      <c r="D438" s="184" t="str">
        <f t="shared" si="488"/>
        <v/>
      </c>
      <c r="E438" s="649" t="str">
        <f t="shared" si="554"/>
        <v/>
      </c>
      <c r="F438" s="607" t="str">
        <f t="shared" si="487"/>
        <v>x</v>
      </c>
      <c r="G438" s="650"/>
      <c r="H438" s="651"/>
      <c r="I438" s="651"/>
      <c r="J438" s="651"/>
      <c r="K438" s="652"/>
      <c r="L438" s="889"/>
      <c r="M438" s="889"/>
      <c r="N438" s="653"/>
      <c r="O438" s="651"/>
      <c r="P438" s="651"/>
      <c r="Q438" s="654"/>
      <c r="R438" s="655"/>
      <c r="S438" s="607" t="str">
        <f t="shared" si="489"/>
        <v/>
      </c>
      <c r="T438" s="656" t="str">
        <f t="shared" si="490"/>
        <v/>
      </c>
      <c r="U438" s="656" t="str">
        <f t="shared" si="525"/>
        <v/>
      </c>
      <c r="V438" s="656" t="str">
        <f t="shared" si="491"/>
        <v/>
      </c>
      <c r="W438" s="719"/>
      <c r="X438" s="660"/>
      <c r="Y438" s="656" t="str">
        <f t="shared" si="555"/>
        <v/>
      </c>
      <c r="Z438" s="659"/>
      <c r="AA438" s="654"/>
      <c r="AB438" s="656" t="str">
        <f t="shared" si="492"/>
        <v/>
      </c>
      <c r="AC438" s="661" t="str">
        <f t="shared" si="526"/>
        <v/>
      </c>
      <c r="AE438" s="658" t="str">
        <f t="shared" si="493"/>
        <v/>
      </c>
      <c r="AF438" s="659"/>
      <c r="AT438" s="805" t="str">
        <f t="shared" si="551"/>
        <v/>
      </c>
      <c r="AU438" t="str">
        <f t="shared" si="527"/>
        <v/>
      </c>
      <c r="AV438" s="6" t="str">
        <f t="shared" si="494"/>
        <v/>
      </c>
      <c r="AW438" s="317" t="str">
        <f t="shared" si="495"/>
        <v/>
      </c>
      <c r="AX438" s="158" t="str">
        <f t="shared" si="496"/>
        <v/>
      </c>
      <c r="AY438" s="158" t="str">
        <f t="shared" si="486"/>
        <v/>
      </c>
      <c r="AZ438" s="309" t="str">
        <f t="shared" si="485"/>
        <v/>
      </c>
      <c r="BA438" s="318" t="str">
        <f t="shared" si="497"/>
        <v/>
      </c>
      <c r="BB438" s="473" t="str">
        <f t="shared" si="498"/>
        <v/>
      </c>
      <c r="BC438" s="80" t="str">
        <f t="shared" si="549"/>
        <v/>
      </c>
      <c r="BD438" s="56">
        <f t="shared" si="499"/>
        <v>1</v>
      </c>
      <c r="BF438" s="56" t="str">
        <f t="shared" si="500"/>
        <v/>
      </c>
      <c r="BG438" s="56" t="str">
        <f t="shared" si="501"/>
        <v/>
      </c>
      <c r="BH438" s="6" t="str">
        <f t="shared" si="502"/>
        <v/>
      </c>
      <c r="BK438" s="6" t="str">
        <f t="shared" si="503"/>
        <v/>
      </c>
      <c r="BL438" s="56">
        <f t="shared" si="528"/>
        <v>999999</v>
      </c>
      <c r="BM438" s="183">
        <f t="shared" si="529"/>
        <v>99999.000002190005</v>
      </c>
      <c r="BN438" s="61">
        <v>422</v>
      </c>
      <c r="BO438" s="6">
        <f t="shared" si="504"/>
        <v>999999</v>
      </c>
      <c r="BP438" s="6">
        <f t="shared" si="505"/>
        <v>999999</v>
      </c>
      <c r="BQ438" s="6" t="str">
        <f t="shared" si="530"/>
        <v>x</v>
      </c>
      <c r="BR438" s="206">
        <f t="shared" si="506"/>
        <v>99999.000002190005</v>
      </c>
      <c r="BS438" s="6">
        <f t="shared" si="507"/>
        <v>99999.000002190005</v>
      </c>
      <c r="BT438" s="6" t="str">
        <f t="shared" si="531"/>
        <v>x</v>
      </c>
      <c r="BU438" s="6" t="str">
        <f t="shared" si="508"/>
        <v/>
      </c>
      <c r="BW438" s="82">
        <f t="shared" si="532"/>
        <v>9999999999</v>
      </c>
      <c r="BX438" s="80" t="str">
        <f t="shared" si="509"/>
        <v>x</v>
      </c>
      <c r="BY438" s="80" t="str">
        <f t="shared" si="510"/>
        <v/>
      </c>
      <c r="BZ438" s="56" t="str">
        <f t="shared" si="533"/>
        <v/>
      </c>
      <c r="CA438" s="56" t="str">
        <f t="shared" si="534"/>
        <v/>
      </c>
      <c r="CB438" s="88">
        <f t="shared" si="535"/>
        <v>0</v>
      </c>
      <c r="CC438" s="56" t="str">
        <f t="shared" si="511"/>
        <v/>
      </c>
      <c r="CD438" s="56"/>
      <c r="CE438" s="56"/>
      <c r="CF438" s="56"/>
      <c r="CG438" s="56"/>
      <c r="CH438" s="169">
        <f t="shared" si="536"/>
        <v>9999999999</v>
      </c>
      <c r="CI438" s="170">
        <f t="shared" si="537"/>
        <v>9999999999</v>
      </c>
      <c r="CJ438" s="171">
        <f t="shared" si="538"/>
        <v>9999999999</v>
      </c>
      <c r="CK438" s="172" t="str">
        <f t="shared" si="539"/>
        <v/>
      </c>
      <c r="CL438" s="173" t="str">
        <f t="shared" si="512"/>
        <v>x</v>
      </c>
      <c r="CN438" s="6" t="str">
        <f t="shared" si="540"/>
        <v/>
      </c>
      <c r="CO438" s="293" t="e">
        <f t="shared" ca="1" si="550"/>
        <v>#N/A</v>
      </c>
      <c r="CP438" s="6" t="e">
        <f t="shared" ca="1" si="541"/>
        <v>#N/A</v>
      </c>
      <c r="CQ438" s="61">
        <v>422</v>
      </c>
      <c r="CR438" s="6">
        <f t="shared" si="513"/>
        <v>0</v>
      </c>
      <c r="CS438" s="6">
        <f t="shared" si="514"/>
        <v>0</v>
      </c>
      <c r="CT438" s="56" t="str">
        <f t="shared" si="515"/>
        <v/>
      </c>
      <c r="CU438" s="76">
        <f t="shared" si="516"/>
        <v>0</v>
      </c>
      <c r="CV438" s="76">
        <f t="shared" si="517"/>
        <v>0</v>
      </c>
      <c r="CX438" s="6" t="str">
        <f t="shared" si="518"/>
        <v/>
      </c>
      <c r="CY438" s="6" t="str">
        <f t="shared" si="519"/>
        <v/>
      </c>
      <c r="CZ438" s="6" t="str">
        <f t="shared" si="520"/>
        <v/>
      </c>
      <c r="DG438" s="56" t="str">
        <f t="shared" si="521"/>
        <v/>
      </c>
      <c r="DH438" s="6">
        <f t="shared" si="522"/>
        <v>0</v>
      </c>
      <c r="DK438" s="6">
        <f t="shared" si="557"/>
        <v>0</v>
      </c>
      <c r="DL438" s="6" t="e">
        <f t="shared" si="558"/>
        <v>#N/A</v>
      </c>
      <c r="DN438" s="6" t="e">
        <f t="shared" si="556"/>
        <v>#N/A</v>
      </c>
      <c r="DP438" s="6" t="str">
        <f t="shared" si="523"/>
        <v/>
      </c>
      <c r="DQ438" s="293">
        <f t="shared" ca="1" si="552"/>
        <v>432</v>
      </c>
      <c r="DR438" s="6" t="str">
        <f t="shared" ca="1" si="542"/>
        <v>x</v>
      </c>
      <c r="DU438" s="293" t="e">
        <f t="shared" ca="1" si="543"/>
        <v>#N/A</v>
      </c>
      <c r="DV438" s="5"/>
      <c r="DW438" s="293" t="e">
        <f t="shared" ca="1" si="553"/>
        <v>#N/A</v>
      </c>
      <c r="DZ438" s="293" t="e">
        <f t="shared" ca="1" si="544"/>
        <v>#N/A</v>
      </c>
      <c r="EA438" s="293" t="e">
        <f t="shared" ca="1" si="545"/>
        <v>#N/A</v>
      </c>
      <c r="EB438" s="293" t="e">
        <f t="shared" ca="1" si="546"/>
        <v>#N/A</v>
      </c>
      <c r="EE438" s="6" t="str">
        <f t="shared" si="547"/>
        <v/>
      </c>
      <c r="EF438" s="293" t="e">
        <f t="shared" ca="1" si="548"/>
        <v>#N/A</v>
      </c>
      <c r="EG438" s="6" t="e">
        <f t="shared" ca="1" si="524"/>
        <v>#N/A</v>
      </c>
    </row>
    <row r="439" spans="3:137" x14ac:dyDescent="0.2">
      <c r="C439" s="75"/>
      <c r="D439" s="184" t="str">
        <f t="shared" si="488"/>
        <v/>
      </c>
      <c r="E439" s="649" t="str">
        <f t="shared" si="554"/>
        <v/>
      </c>
      <c r="F439" s="607" t="str">
        <f t="shared" si="487"/>
        <v>x</v>
      </c>
      <c r="G439" s="650"/>
      <c r="H439" s="651"/>
      <c r="I439" s="651"/>
      <c r="J439" s="651"/>
      <c r="K439" s="652"/>
      <c r="L439" s="889"/>
      <c r="M439" s="889"/>
      <c r="N439" s="653"/>
      <c r="O439" s="651"/>
      <c r="P439" s="651"/>
      <c r="Q439" s="654"/>
      <c r="R439" s="655"/>
      <c r="S439" s="607" t="str">
        <f t="shared" si="489"/>
        <v/>
      </c>
      <c r="T439" s="656" t="str">
        <f t="shared" si="490"/>
        <v/>
      </c>
      <c r="U439" s="656" t="str">
        <f t="shared" si="525"/>
        <v/>
      </c>
      <c r="V439" s="656" t="str">
        <f t="shared" si="491"/>
        <v/>
      </c>
      <c r="W439" s="719"/>
      <c r="X439" s="660"/>
      <c r="Y439" s="656" t="str">
        <f t="shared" si="555"/>
        <v/>
      </c>
      <c r="Z439" s="659"/>
      <c r="AA439" s="654"/>
      <c r="AB439" s="656" t="str">
        <f t="shared" si="492"/>
        <v/>
      </c>
      <c r="AC439" s="661" t="str">
        <f t="shared" si="526"/>
        <v/>
      </c>
      <c r="AE439" s="658" t="str">
        <f t="shared" si="493"/>
        <v/>
      </c>
      <c r="AF439" s="659"/>
      <c r="AT439" s="805" t="str">
        <f t="shared" si="551"/>
        <v/>
      </c>
      <c r="AU439" t="str">
        <f t="shared" si="527"/>
        <v/>
      </c>
      <c r="AV439" s="6" t="str">
        <f t="shared" si="494"/>
        <v/>
      </c>
      <c r="AW439" s="317" t="str">
        <f t="shared" si="495"/>
        <v/>
      </c>
      <c r="AX439" s="158" t="str">
        <f t="shared" si="496"/>
        <v/>
      </c>
      <c r="AY439" s="158" t="str">
        <f t="shared" si="486"/>
        <v/>
      </c>
      <c r="AZ439" s="309" t="str">
        <f t="shared" ref="AZ439:AZ502" si="559">IF(BB439="","",ROUND(SUMIF(CX:CX,CX439,CS:CS),3))</f>
        <v/>
      </c>
      <c r="BA439" s="318" t="str">
        <f t="shared" si="497"/>
        <v/>
      </c>
      <c r="BB439" s="473" t="str">
        <f t="shared" si="498"/>
        <v/>
      </c>
      <c r="BC439" s="80" t="str">
        <f t="shared" si="549"/>
        <v/>
      </c>
      <c r="BD439" s="56">
        <f t="shared" si="499"/>
        <v>1</v>
      </c>
      <c r="BF439" s="56" t="str">
        <f t="shared" si="500"/>
        <v/>
      </c>
      <c r="BG439" s="56" t="str">
        <f t="shared" si="501"/>
        <v/>
      </c>
      <c r="BH439" s="6" t="str">
        <f t="shared" si="502"/>
        <v/>
      </c>
      <c r="BK439" s="6" t="str">
        <f t="shared" si="503"/>
        <v/>
      </c>
      <c r="BL439" s="56">
        <f t="shared" si="528"/>
        <v>999999</v>
      </c>
      <c r="BM439" s="183">
        <f t="shared" si="529"/>
        <v>99999.000002194996</v>
      </c>
      <c r="BN439" s="61">
        <v>423</v>
      </c>
      <c r="BO439" s="6">
        <f t="shared" si="504"/>
        <v>999999</v>
      </c>
      <c r="BP439" s="6">
        <f t="shared" si="505"/>
        <v>999999</v>
      </c>
      <c r="BQ439" s="6" t="str">
        <f t="shared" si="530"/>
        <v>x</v>
      </c>
      <c r="BR439" s="206">
        <f t="shared" si="506"/>
        <v>99999.000002194996</v>
      </c>
      <c r="BS439" s="6">
        <f t="shared" si="507"/>
        <v>99999.000002194996</v>
      </c>
      <c r="BT439" s="6" t="str">
        <f t="shared" si="531"/>
        <v>x</v>
      </c>
      <c r="BU439" s="6" t="str">
        <f t="shared" si="508"/>
        <v/>
      </c>
      <c r="BW439" s="82">
        <f t="shared" si="532"/>
        <v>9999999999</v>
      </c>
      <c r="BX439" s="80" t="str">
        <f t="shared" si="509"/>
        <v>x</v>
      </c>
      <c r="BY439" s="80" t="str">
        <f t="shared" si="510"/>
        <v/>
      </c>
      <c r="BZ439" s="56" t="str">
        <f t="shared" si="533"/>
        <v/>
      </c>
      <c r="CA439" s="56" t="str">
        <f t="shared" si="534"/>
        <v/>
      </c>
      <c r="CB439" s="88">
        <f t="shared" si="535"/>
        <v>0</v>
      </c>
      <c r="CC439" s="56" t="str">
        <f t="shared" si="511"/>
        <v/>
      </c>
      <c r="CD439" s="56"/>
      <c r="CE439" s="56"/>
      <c r="CF439" s="56"/>
      <c r="CG439" s="56"/>
      <c r="CH439" s="169">
        <f t="shared" si="536"/>
        <v>9999999999</v>
      </c>
      <c r="CI439" s="170">
        <f t="shared" si="537"/>
        <v>9999999999</v>
      </c>
      <c r="CJ439" s="171">
        <f t="shared" si="538"/>
        <v>9999999999</v>
      </c>
      <c r="CK439" s="172" t="str">
        <f t="shared" si="539"/>
        <v/>
      </c>
      <c r="CL439" s="173" t="str">
        <f t="shared" si="512"/>
        <v>x</v>
      </c>
      <c r="CN439" s="6" t="str">
        <f t="shared" si="540"/>
        <v/>
      </c>
      <c r="CO439" s="293" t="e">
        <f t="shared" ca="1" si="550"/>
        <v>#N/A</v>
      </c>
      <c r="CP439" s="6" t="e">
        <f t="shared" ca="1" si="541"/>
        <v>#N/A</v>
      </c>
      <c r="CQ439" s="61">
        <v>423</v>
      </c>
      <c r="CR439" s="6">
        <f t="shared" si="513"/>
        <v>0</v>
      </c>
      <c r="CS439" s="6">
        <f t="shared" si="514"/>
        <v>0</v>
      </c>
      <c r="CT439" s="56" t="str">
        <f t="shared" si="515"/>
        <v/>
      </c>
      <c r="CU439" s="76">
        <f t="shared" si="516"/>
        <v>0</v>
      </c>
      <c r="CV439" s="76">
        <f t="shared" si="517"/>
        <v>0</v>
      </c>
      <c r="CX439" s="6" t="str">
        <f t="shared" si="518"/>
        <v/>
      </c>
      <c r="CY439" s="6" t="str">
        <f t="shared" si="519"/>
        <v/>
      </c>
      <c r="CZ439" s="6" t="str">
        <f t="shared" si="520"/>
        <v/>
      </c>
      <c r="DG439" s="56" t="str">
        <f t="shared" si="521"/>
        <v/>
      </c>
      <c r="DH439" s="6">
        <f t="shared" si="522"/>
        <v>0</v>
      </c>
      <c r="DK439" s="6">
        <f t="shared" si="557"/>
        <v>0</v>
      </c>
      <c r="DL439" s="6" t="e">
        <f t="shared" si="558"/>
        <v>#N/A</v>
      </c>
      <c r="DN439" s="6" t="e">
        <f t="shared" si="556"/>
        <v>#N/A</v>
      </c>
      <c r="DP439" s="6" t="str">
        <f t="shared" si="523"/>
        <v/>
      </c>
      <c r="DQ439" s="293">
        <f t="shared" ca="1" si="552"/>
        <v>433</v>
      </c>
      <c r="DR439" s="6" t="str">
        <f t="shared" ca="1" si="542"/>
        <v>x</v>
      </c>
      <c r="DU439" s="293" t="e">
        <f t="shared" ca="1" si="543"/>
        <v>#N/A</v>
      </c>
      <c r="DV439" s="5"/>
      <c r="DW439" s="293" t="e">
        <f t="shared" ca="1" si="553"/>
        <v>#N/A</v>
      </c>
      <c r="DZ439" s="293" t="e">
        <f t="shared" ca="1" si="544"/>
        <v>#N/A</v>
      </c>
      <c r="EA439" s="293" t="e">
        <f t="shared" ca="1" si="545"/>
        <v>#N/A</v>
      </c>
      <c r="EB439" s="293" t="e">
        <f t="shared" ca="1" si="546"/>
        <v>#N/A</v>
      </c>
      <c r="EE439" s="6" t="str">
        <f t="shared" si="547"/>
        <v/>
      </c>
      <c r="EF439" s="293" t="e">
        <f t="shared" ca="1" si="548"/>
        <v>#N/A</v>
      </c>
      <c r="EG439" s="6" t="e">
        <f t="shared" ca="1" si="524"/>
        <v>#N/A</v>
      </c>
    </row>
    <row r="440" spans="3:137" x14ac:dyDescent="0.2">
      <c r="C440" s="75"/>
      <c r="D440" s="184" t="str">
        <f t="shared" si="488"/>
        <v/>
      </c>
      <c r="E440" s="649" t="str">
        <f t="shared" si="554"/>
        <v/>
      </c>
      <c r="F440" s="607" t="str">
        <f t="shared" si="487"/>
        <v>x</v>
      </c>
      <c r="G440" s="650"/>
      <c r="H440" s="651"/>
      <c r="I440" s="651"/>
      <c r="J440" s="651"/>
      <c r="K440" s="652"/>
      <c r="L440" s="889"/>
      <c r="M440" s="889"/>
      <c r="N440" s="653"/>
      <c r="O440" s="651"/>
      <c r="P440" s="651"/>
      <c r="Q440" s="654"/>
      <c r="R440" s="655"/>
      <c r="S440" s="607" t="str">
        <f t="shared" si="489"/>
        <v/>
      </c>
      <c r="T440" s="656" t="str">
        <f t="shared" si="490"/>
        <v/>
      </c>
      <c r="U440" s="656" t="str">
        <f t="shared" si="525"/>
        <v/>
      </c>
      <c r="V440" s="656" t="str">
        <f t="shared" si="491"/>
        <v/>
      </c>
      <c r="W440" s="719"/>
      <c r="X440" s="660"/>
      <c r="Y440" s="656" t="str">
        <f t="shared" si="555"/>
        <v/>
      </c>
      <c r="Z440" s="659"/>
      <c r="AA440" s="654"/>
      <c r="AB440" s="656" t="str">
        <f t="shared" si="492"/>
        <v/>
      </c>
      <c r="AC440" s="661" t="str">
        <f t="shared" si="526"/>
        <v/>
      </c>
      <c r="AE440" s="658" t="str">
        <f t="shared" si="493"/>
        <v/>
      </c>
      <c r="AF440" s="659"/>
      <c r="AT440" s="805" t="str">
        <f t="shared" si="551"/>
        <v/>
      </c>
      <c r="AU440" t="str">
        <f t="shared" si="527"/>
        <v/>
      </c>
      <c r="AV440" s="6" t="str">
        <f t="shared" si="494"/>
        <v/>
      </c>
      <c r="AW440" s="317" t="str">
        <f t="shared" si="495"/>
        <v/>
      </c>
      <c r="AX440" s="158" t="str">
        <f t="shared" si="496"/>
        <v/>
      </c>
      <c r="AY440" s="158" t="str">
        <f t="shared" si="486"/>
        <v/>
      </c>
      <c r="AZ440" s="309" t="str">
        <f t="shared" si="559"/>
        <v/>
      </c>
      <c r="BA440" s="318" t="str">
        <f t="shared" si="497"/>
        <v/>
      </c>
      <c r="BB440" s="473" t="str">
        <f t="shared" si="498"/>
        <v/>
      </c>
      <c r="BC440" s="80" t="str">
        <f t="shared" si="549"/>
        <v/>
      </c>
      <c r="BD440" s="56">
        <f t="shared" si="499"/>
        <v>1</v>
      </c>
      <c r="BF440" s="56" t="str">
        <f t="shared" si="500"/>
        <v/>
      </c>
      <c r="BG440" s="56" t="str">
        <f t="shared" si="501"/>
        <v/>
      </c>
      <c r="BH440" s="6" t="str">
        <f t="shared" si="502"/>
        <v/>
      </c>
      <c r="BK440" s="6" t="str">
        <f t="shared" si="503"/>
        <v/>
      </c>
      <c r="BL440" s="56">
        <f t="shared" si="528"/>
        <v>999999</v>
      </c>
      <c r="BM440" s="183">
        <f t="shared" si="529"/>
        <v>99999.000002200002</v>
      </c>
      <c r="BN440" s="61">
        <v>424</v>
      </c>
      <c r="BO440" s="6">
        <f t="shared" si="504"/>
        <v>999999</v>
      </c>
      <c r="BP440" s="6">
        <f t="shared" si="505"/>
        <v>999999</v>
      </c>
      <c r="BQ440" s="6" t="str">
        <f t="shared" si="530"/>
        <v>x</v>
      </c>
      <c r="BR440" s="206">
        <f t="shared" si="506"/>
        <v>99999.000002200002</v>
      </c>
      <c r="BS440" s="6">
        <f t="shared" si="507"/>
        <v>99999.000002200002</v>
      </c>
      <c r="BT440" s="6" t="str">
        <f t="shared" si="531"/>
        <v>x</v>
      </c>
      <c r="BU440" s="6" t="str">
        <f t="shared" si="508"/>
        <v/>
      </c>
      <c r="BW440" s="82">
        <f t="shared" si="532"/>
        <v>9999999999</v>
      </c>
      <c r="BX440" s="80" t="str">
        <f t="shared" si="509"/>
        <v>x</v>
      </c>
      <c r="BY440" s="80" t="str">
        <f t="shared" si="510"/>
        <v/>
      </c>
      <c r="BZ440" s="56" t="str">
        <f t="shared" si="533"/>
        <v/>
      </c>
      <c r="CA440" s="56" t="str">
        <f t="shared" si="534"/>
        <v/>
      </c>
      <c r="CB440" s="88">
        <f t="shared" si="535"/>
        <v>0</v>
      </c>
      <c r="CC440" s="56" t="str">
        <f t="shared" si="511"/>
        <v/>
      </c>
      <c r="CD440" s="56"/>
      <c r="CE440" s="56"/>
      <c r="CF440" s="56"/>
      <c r="CG440" s="56"/>
      <c r="CH440" s="169">
        <f t="shared" si="536"/>
        <v>9999999999</v>
      </c>
      <c r="CI440" s="170">
        <f t="shared" si="537"/>
        <v>9999999999</v>
      </c>
      <c r="CJ440" s="171">
        <f t="shared" si="538"/>
        <v>9999999999</v>
      </c>
      <c r="CK440" s="172" t="str">
        <f t="shared" si="539"/>
        <v/>
      </c>
      <c r="CL440" s="173" t="str">
        <f t="shared" si="512"/>
        <v>x</v>
      </c>
      <c r="CN440" s="6" t="str">
        <f t="shared" si="540"/>
        <v/>
      </c>
      <c r="CO440" s="293" t="e">
        <f t="shared" ca="1" si="550"/>
        <v>#N/A</v>
      </c>
      <c r="CP440" s="6" t="e">
        <f t="shared" ca="1" si="541"/>
        <v>#N/A</v>
      </c>
      <c r="CQ440" s="61">
        <v>424</v>
      </c>
      <c r="CR440" s="6">
        <f t="shared" si="513"/>
        <v>0</v>
      </c>
      <c r="CS440" s="6">
        <f t="shared" si="514"/>
        <v>0</v>
      </c>
      <c r="CT440" s="56" t="str">
        <f t="shared" si="515"/>
        <v/>
      </c>
      <c r="CU440" s="76">
        <f t="shared" si="516"/>
        <v>0</v>
      </c>
      <c r="CV440" s="76">
        <f t="shared" si="517"/>
        <v>0</v>
      </c>
      <c r="CX440" s="6" t="str">
        <f t="shared" si="518"/>
        <v/>
      </c>
      <c r="CY440" s="6" t="str">
        <f t="shared" si="519"/>
        <v/>
      </c>
      <c r="CZ440" s="6" t="str">
        <f t="shared" si="520"/>
        <v/>
      </c>
      <c r="DG440" s="56" t="str">
        <f t="shared" si="521"/>
        <v/>
      </c>
      <c r="DH440" s="6">
        <f t="shared" si="522"/>
        <v>0</v>
      </c>
      <c r="DK440" s="6">
        <f t="shared" si="557"/>
        <v>0</v>
      </c>
      <c r="DL440" s="6" t="e">
        <f t="shared" si="558"/>
        <v>#N/A</v>
      </c>
      <c r="DN440" s="6" t="e">
        <f t="shared" si="556"/>
        <v>#N/A</v>
      </c>
      <c r="DP440" s="6" t="str">
        <f t="shared" si="523"/>
        <v/>
      </c>
      <c r="DQ440" s="293">
        <f t="shared" ca="1" si="552"/>
        <v>434</v>
      </c>
      <c r="DR440" s="6" t="str">
        <f t="shared" ca="1" si="542"/>
        <v>x</v>
      </c>
      <c r="DU440" s="293" t="e">
        <f t="shared" ca="1" si="543"/>
        <v>#N/A</v>
      </c>
      <c r="DV440" s="5"/>
      <c r="DW440" s="293" t="e">
        <f t="shared" ca="1" si="553"/>
        <v>#N/A</v>
      </c>
      <c r="DZ440" s="293" t="e">
        <f t="shared" ca="1" si="544"/>
        <v>#N/A</v>
      </c>
      <c r="EA440" s="293" t="e">
        <f t="shared" ca="1" si="545"/>
        <v>#N/A</v>
      </c>
      <c r="EB440" s="293" t="e">
        <f t="shared" ca="1" si="546"/>
        <v>#N/A</v>
      </c>
      <c r="EE440" s="6" t="str">
        <f t="shared" si="547"/>
        <v/>
      </c>
      <c r="EF440" s="293" t="e">
        <f t="shared" ca="1" si="548"/>
        <v>#N/A</v>
      </c>
      <c r="EG440" s="6" t="e">
        <f t="shared" ca="1" si="524"/>
        <v>#N/A</v>
      </c>
    </row>
    <row r="441" spans="3:137" x14ac:dyDescent="0.2">
      <c r="C441" s="75"/>
      <c r="D441" s="184" t="str">
        <f t="shared" si="488"/>
        <v/>
      </c>
      <c r="E441" s="649" t="str">
        <f t="shared" si="554"/>
        <v/>
      </c>
      <c r="F441" s="607" t="str">
        <f t="shared" si="487"/>
        <v>x</v>
      </c>
      <c r="G441" s="650"/>
      <c r="H441" s="651"/>
      <c r="I441" s="651"/>
      <c r="J441" s="651"/>
      <c r="K441" s="652"/>
      <c r="L441" s="889"/>
      <c r="M441" s="889"/>
      <c r="N441" s="653"/>
      <c r="O441" s="651"/>
      <c r="P441" s="651"/>
      <c r="Q441" s="654"/>
      <c r="R441" s="655"/>
      <c r="S441" s="607" t="str">
        <f t="shared" si="489"/>
        <v/>
      </c>
      <c r="T441" s="656" t="str">
        <f t="shared" si="490"/>
        <v/>
      </c>
      <c r="U441" s="656" t="str">
        <f t="shared" si="525"/>
        <v/>
      </c>
      <c r="V441" s="656" t="str">
        <f t="shared" si="491"/>
        <v/>
      </c>
      <c r="W441" s="719"/>
      <c r="X441" s="660"/>
      <c r="Y441" s="656" t="str">
        <f t="shared" si="555"/>
        <v/>
      </c>
      <c r="Z441" s="659"/>
      <c r="AA441" s="654"/>
      <c r="AB441" s="656" t="str">
        <f t="shared" si="492"/>
        <v/>
      </c>
      <c r="AC441" s="661" t="str">
        <f t="shared" si="526"/>
        <v/>
      </c>
      <c r="AE441" s="658" t="str">
        <f t="shared" si="493"/>
        <v/>
      </c>
      <c r="AF441" s="659"/>
      <c r="AT441" s="805" t="str">
        <f t="shared" si="551"/>
        <v/>
      </c>
      <c r="AU441" t="str">
        <f t="shared" si="527"/>
        <v/>
      </c>
      <c r="AV441" s="6" t="str">
        <f t="shared" si="494"/>
        <v/>
      </c>
      <c r="AW441" s="317" t="str">
        <f t="shared" si="495"/>
        <v/>
      </c>
      <c r="AX441" s="158" t="str">
        <f t="shared" si="496"/>
        <v/>
      </c>
      <c r="AY441" s="158" t="str">
        <f t="shared" si="486"/>
        <v/>
      </c>
      <c r="AZ441" s="309" t="str">
        <f t="shared" si="559"/>
        <v/>
      </c>
      <c r="BA441" s="318" t="str">
        <f t="shared" si="497"/>
        <v/>
      </c>
      <c r="BB441" s="473" t="str">
        <f t="shared" si="498"/>
        <v/>
      </c>
      <c r="BC441" s="80" t="str">
        <f t="shared" si="549"/>
        <v/>
      </c>
      <c r="BD441" s="56">
        <f t="shared" si="499"/>
        <v>1</v>
      </c>
      <c r="BF441" s="56" t="str">
        <f t="shared" si="500"/>
        <v/>
      </c>
      <c r="BG441" s="56" t="str">
        <f t="shared" si="501"/>
        <v/>
      </c>
      <c r="BH441" s="6" t="str">
        <f t="shared" si="502"/>
        <v/>
      </c>
      <c r="BK441" s="6" t="str">
        <f t="shared" si="503"/>
        <v/>
      </c>
      <c r="BL441" s="56">
        <f t="shared" si="528"/>
        <v>999999</v>
      </c>
      <c r="BM441" s="183">
        <f t="shared" si="529"/>
        <v>99999.000002204994</v>
      </c>
      <c r="BN441" s="61">
        <v>425</v>
      </c>
      <c r="BO441" s="6">
        <f t="shared" si="504"/>
        <v>999999</v>
      </c>
      <c r="BP441" s="6">
        <f t="shared" si="505"/>
        <v>999999</v>
      </c>
      <c r="BQ441" s="6" t="str">
        <f t="shared" si="530"/>
        <v>x</v>
      </c>
      <c r="BR441" s="206">
        <f t="shared" si="506"/>
        <v>99999.000002204994</v>
      </c>
      <c r="BS441" s="6">
        <f t="shared" si="507"/>
        <v>99999.000002204994</v>
      </c>
      <c r="BT441" s="6" t="str">
        <f t="shared" si="531"/>
        <v>x</v>
      </c>
      <c r="BU441" s="6" t="str">
        <f t="shared" si="508"/>
        <v/>
      </c>
      <c r="BW441" s="82">
        <f t="shared" si="532"/>
        <v>9999999999</v>
      </c>
      <c r="BX441" s="80" t="str">
        <f t="shared" si="509"/>
        <v>x</v>
      </c>
      <c r="BY441" s="80" t="str">
        <f t="shared" si="510"/>
        <v/>
      </c>
      <c r="BZ441" s="56" t="str">
        <f t="shared" si="533"/>
        <v/>
      </c>
      <c r="CA441" s="56" t="str">
        <f t="shared" si="534"/>
        <v/>
      </c>
      <c r="CB441" s="88">
        <f t="shared" si="535"/>
        <v>0</v>
      </c>
      <c r="CC441" s="56" t="str">
        <f t="shared" si="511"/>
        <v/>
      </c>
      <c r="CD441" s="56"/>
      <c r="CE441" s="56"/>
      <c r="CF441" s="56"/>
      <c r="CG441" s="56"/>
      <c r="CH441" s="169">
        <f t="shared" si="536"/>
        <v>9999999999</v>
      </c>
      <c r="CI441" s="170">
        <f t="shared" si="537"/>
        <v>9999999999</v>
      </c>
      <c r="CJ441" s="171">
        <f t="shared" si="538"/>
        <v>9999999999</v>
      </c>
      <c r="CK441" s="172" t="str">
        <f t="shared" si="539"/>
        <v/>
      </c>
      <c r="CL441" s="173" t="str">
        <f t="shared" si="512"/>
        <v>x</v>
      </c>
      <c r="CN441" s="6" t="str">
        <f t="shared" si="540"/>
        <v/>
      </c>
      <c r="CO441" s="293" t="e">
        <f t="shared" ca="1" si="550"/>
        <v>#N/A</v>
      </c>
      <c r="CP441" s="6" t="e">
        <f t="shared" ca="1" si="541"/>
        <v>#N/A</v>
      </c>
      <c r="CQ441" s="61">
        <v>425</v>
      </c>
      <c r="CR441" s="6">
        <f t="shared" si="513"/>
        <v>0</v>
      </c>
      <c r="CS441" s="6">
        <f t="shared" si="514"/>
        <v>0</v>
      </c>
      <c r="CT441" s="56" t="str">
        <f t="shared" si="515"/>
        <v/>
      </c>
      <c r="CU441" s="76">
        <f t="shared" si="516"/>
        <v>0</v>
      </c>
      <c r="CV441" s="76">
        <f t="shared" si="517"/>
        <v>0</v>
      </c>
      <c r="CX441" s="6" t="str">
        <f t="shared" si="518"/>
        <v/>
      </c>
      <c r="CY441" s="6" t="str">
        <f t="shared" si="519"/>
        <v/>
      </c>
      <c r="CZ441" s="6" t="str">
        <f t="shared" si="520"/>
        <v/>
      </c>
      <c r="DG441" s="56" t="str">
        <f t="shared" si="521"/>
        <v/>
      </c>
      <c r="DH441" s="6">
        <f t="shared" si="522"/>
        <v>0</v>
      </c>
      <c r="DK441" s="6">
        <f t="shared" si="557"/>
        <v>0</v>
      </c>
      <c r="DL441" s="6" t="e">
        <f t="shared" si="558"/>
        <v>#N/A</v>
      </c>
      <c r="DN441" s="6" t="e">
        <f t="shared" si="556"/>
        <v>#N/A</v>
      </c>
      <c r="DP441" s="6" t="str">
        <f t="shared" si="523"/>
        <v/>
      </c>
      <c r="DQ441" s="293">
        <f t="shared" ca="1" si="552"/>
        <v>435</v>
      </c>
      <c r="DR441" s="6" t="str">
        <f t="shared" ca="1" si="542"/>
        <v>x</v>
      </c>
      <c r="DU441" s="293" t="e">
        <f t="shared" ca="1" si="543"/>
        <v>#N/A</v>
      </c>
      <c r="DV441" s="5"/>
      <c r="DW441" s="293" t="e">
        <f t="shared" ca="1" si="553"/>
        <v>#N/A</v>
      </c>
      <c r="DZ441" s="293" t="e">
        <f t="shared" ca="1" si="544"/>
        <v>#N/A</v>
      </c>
      <c r="EA441" s="293" t="e">
        <f t="shared" ca="1" si="545"/>
        <v>#N/A</v>
      </c>
      <c r="EB441" s="293" t="e">
        <f t="shared" ca="1" si="546"/>
        <v>#N/A</v>
      </c>
      <c r="EE441" s="6" t="str">
        <f t="shared" si="547"/>
        <v/>
      </c>
      <c r="EF441" s="293" t="e">
        <f t="shared" ca="1" si="548"/>
        <v>#N/A</v>
      </c>
      <c r="EG441" s="6" t="e">
        <f t="shared" ca="1" si="524"/>
        <v>#N/A</v>
      </c>
    </row>
    <row r="442" spans="3:137" x14ac:dyDescent="0.2">
      <c r="C442" s="75"/>
      <c r="D442" s="184" t="str">
        <f t="shared" si="488"/>
        <v/>
      </c>
      <c r="E442" s="649" t="str">
        <f t="shared" si="554"/>
        <v/>
      </c>
      <c r="F442" s="607" t="str">
        <f t="shared" si="487"/>
        <v>x</v>
      </c>
      <c r="G442" s="650"/>
      <c r="H442" s="651"/>
      <c r="I442" s="651"/>
      <c r="J442" s="651"/>
      <c r="K442" s="652"/>
      <c r="L442" s="889"/>
      <c r="M442" s="889"/>
      <c r="N442" s="653"/>
      <c r="O442" s="651"/>
      <c r="P442" s="651"/>
      <c r="Q442" s="654"/>
      <c r="R442" s="655"/>
      <c r="S442" s="607" t="str">
        <f t="shared" si="489"/>
        <v/>
      </c>
      <c r="T442" s="656" t="str">
        <f t="shared" si="490"/>
        <v/>
      </c>
      <c r="U442" s="656" t="str">
        <f t="shared" si="525"/>
        <v/>
      </c>
      <c r="V442" s="656" t="str">
        <f t="shared" si="491"/>
        <v/>
      </c>
      <c r="W442" s="719"/>
      <c r="X442" s="660"/>
      <c r="Y442" s="656" t="str">
        <f t="shared" si="555"/>
        <v/>
      </c>
      <c r="Z442" s="659"/>
      <c r="AA442" s="654"/>
      <c r="AB442" s="656" t="str">
        <f t="shared" si="492"/>
        <v/>
      </c>
      <c r="AC442" s="661" t="str">
        <f t="shared" si="526"/>
        <v/>
      </c>
      <c r="AE442" s="658" t="str">
        <f t="shared" si="493"/>
        <v/>
      </c>
      <c r="AF442" s="659"/>
      <c r="AT442" s="805" t="str">
        <f t="shared" si="551"/>
        <v/>
      </c>
      <c r="AU442" t="str">
        <f t="shared" si="527"/>
        <v/>
      </c>
      <c r="AV442" s="6" t="str">
        <f t="shared" si="494"/>
        <v/>
      </c>
      <c r="AW442" s="317" t="str">
        <f t="shared" si="495"/>
        <v/>
      </c>
      <c r="AX442" s="158" t="str">
        <f t="shared" si="496"/>
        <v/>
      </c>
      <c r="AY442" s="158" t="str">
        <f t="shared" ref="AY442:AY505" si="560">IF(AX442="","",IF(AX442&lt;4,"Q1",IF(AND(AX442&gt;3,AX442&lt;7),"Q2",IF(AND(AX442&gt;6,AX442&lt;10),"Q3","Q4"))))</f>
        <v/>
      </c>
      <c r="AZ442" s="309" t="str">
        <f t="shared" si="559"/>
        <v/>
      </c>
      <c r="BA442" s="318" t="str">
        <f t="shared" si="497"/>
        <v/>
      </c>
      <c r="BB442" s="473" t="str">
        <f t="shared" si="498"/>
        <v/>
      </c>
      <c r="BC442" s="80" t="str">
        <f t="shared" si="549"/>
        <v/>
      </c>
      <c r="BD442" s="56">
        <f t="shared" si="499"/>
        <v>1</v>
      </c>
      <c r="BF442" s="56" t="str">
        <f t="shared" si="500"/>
        <v/>
      </c>
      <c r="BG442" s="56" t="str">
        <f t="shared" si="501"/>
        <v/>
      </c>
      <c r="BH442" s="6" t="str">
        <f t="shared" si="502"/>
        <v/>
      </c>
      <c r="BK442" s="6" t="str">
        <f t="shared" si="503"/>
        <v/>
      </c>
      <c r="BL442" s="56">
        <f t="shared" si="528"/>
        <v>999999</v>
      </c>
      <c r="BM442" s="183">
        <f t="shared" si="529"/>
        <v>99999.000002209999</v>
      </c>
      <c r="BN442" s="61">
        <v>426</v>
      </c>
      <c r="BO442" s="6">
        <f t="shared" si="504"/>
        <v>999999</v>
      </c>
      <c r="BP442" s="6">
        <f t="shared" si="505"/>
        <v>999999</v>
      </c>
      <c r="BQ442" s="6" t="str">
        <f t="shared" si="530"/>
        <v>x</v>
      </c>
      <c r="BR442" s="206">
        <f t="shared" si="506"/>
        <v>99999.000002209999</v>
      </c>
      <c r="BS442" s="6">
        <f t="shared" si="507"/>
        <v>99999.000002209999</v>
      </c>
      <c r="BT442" s="6" t="str">
        <f t="shared" si="531"/>
        <v>x</v>
      </c>
      <c r="BU442" s="6" t="str">
        <f t="shared" si="508"/>
        <v/>
      </c>
      <c r="BW442" s="82">
        <f t="shared" si="532"/>
        <v>9999999999</v>
      </c>
      <c r="BX442" s="80" t="str">
        <f t="shared" si="509"/>
        <v>x</v>
      </c>
      <c r="BY442" s="80" t="str">
        <f t="shared" si="510"/>
        <v/>
      </c>
      <c r="BZ442" s="56" t="str">
        <f t="shared" si="533"/>
        <v/>
      </c>
      <c r="CA442" s="56" t="str">
        <f t="shared" si="534"/>
        <v/>
      </c>
      <c r="CB442" s="88">
        <f t="shared" si="535"/>
        <v>0</v>
      </c>
      <c r="CC442" s="56" t="str">
        <f t="shared" si="511"/>
        <v/>
      </c>
      <c r="CD442" s="56"/>
      <c r="CE442" s="56"/>
      <c r="CF442" s="56"/>
      <c r="CG442" s="56"/>
      <c r="CH442" s="169">
        <f t="shared" si="536"/>
        <v>9999999999</v>
      </c>
      <c r="CI442" s="170">
        <f t="shared" si="537"/>
        <v>9999999999</v>
      </c>
      <c r="CJ442" s="171">
        <f t="shared" si="538"/>
        <v>9999999999</v>
      </c>
      <c r="CK442" s="172" t="str">
        <f t="shared" si="539"/>
        <v/>
      </c>
      <c r="CL442" s="173" t="str">
        <f t="shared" si="512"/>
        <v>x</v>
      </c>
      <c r="CN442" s="6" t="str">
        <f t="shared" si="540"/>
        <v/>
      </c>
      <c r="CO442" s="293" t="e">
        <f t="shared" ca="1" si="550"/>
        <v>#N/A</v>
      </c>
      <c r="CP442" s="6" t="e">
        <f t="shared" ca="1" si="541"/>
        <v>#N/A</v>
      </c>
      <c r="CQ442" s="61">
        <v>426</v>
      </c>
      <c r="CR442" s="6">
        <f t="shared" si="513"/>
        <v>0</v>
      </c>
      <c r="CS442" s="6">
        <f t="shared" si="514"/>
        <v>0</v>
      </c>
      <c r="CT442" s="56" t="str">
        <f t="shared" si="515"/>
        <v/>
      </c>
      <c r="CU442" s="76">
        <f t="shared" si="516"/>
        <v>0</v>
      </c>
      <c r="CV442" s="76">
        <f t="shared" si="517"/>
        <v>0</v>
      </c>
      <c r="CX442" s="6" t="str">
        <f t="shared" si="518"/>
        <v/>
      </c>
      <c r="CY442" s="6" t="str">
        <f t="shared" si="519"/>
        <v/>
      </c>
      <c r="CZ442" s="6" t="str">
        <f t="shared" si="520"/>
        <v/>
      </c>
      <c r="DG442" s="56" t="str">
        <f t="shared" si="521"/>
        <v/>
      </c>
      <c r="DH442" s="6">
        <f t="shared" si="522"/>
        <v>0</v>
      </c>
      <c r="DK442" s="6">
        <f t="shared" si="557"/>
        <v>0</v>
      </c>
      <c r="DL442" s="6" t="e">
        <f t="shared" si="558"/>
        <v>#N/A</v>
      </c>
      <c r="DN442" s="6" t="e">
        <f t="shared" si="556"/>
        <v>#N/A</v>
      </c>
      <c r="DP442" s="6" t="str">
        <f t="shared" si="523"/>
        <v/>
      </c>
      <c r="DQ442" s="293">
        <f t="shared" ca="1" si="552"/>
        <v>436</v>
      </c>
      <c r="DR442" s="6" t="str">
        <f t="shared" ca="1" si="542"/>
        <v>x</v>
      </c>
      <c r="DU442" s="293" t="e">
        <f t="shared" ca="1" si="543"/>
        <v>#N/A</v>
      </c>
      <c r="DV442" s="5"/>
      <c r="DW442" s="293" t="e">
        <f t="shared" ca="1" si="553"/>
        <v>#N/A</v>
      </c>
      <c r="DZ442" s="293" t="e">
        <f t="shared" ca="1" si="544"/>
        <v>#N/A</v>
      </c>
      <c r="EA442" s="293" t="e">
        <f t="shared" ca="1" si="545"/>
        <v>#N/A</v>
      </c>
      <c r="EB442" s="293" t="e">
        <f t="shared" ca="1" si="546"/>
        <v>#N/A</v>
      </c>
      <c r="EE442" s="6" t="str">
        <f t="shared" si="547"/>
        <v/>
      </c>
      <c r="EF442" s="293" t="e">
        <f t="shared" ca="1" si="548"/>
        <v>#N/A</v>
      </c>
      <c r="EG442" s="6" t="e">
        <f t="shared" ca="1" si="524"/>
        <v>#N/A</v>
      </c>
    </row>
    <row r="443" spans="3:137" x14ac:dyDescent="0.2">
      <c r="C443" s="75"/>
      <c r="D443" s="184" t="str">
        <f t="shared" si="488"/>
        <v/>
      </c>
      <c r="E443" s="649" t="str">
        <f t="shared" si="554"/>
        <v/>
      </c>
      <c r="F443" s="607" t="str">
        <f t="shared" si="487"/>
        <v>x</v>
      </c>
      <c r="G443" s="650"/>
      <c r="H443" s="651"/>
      <c r="I443" s="651"/>
      <c r="J443" s="651"/>
      <c r="K443" s="652"/>
      <c r="L443" s="889"/>
      <c r="M443" s="889"/>
      <c r="N443" s="653"/>
      <c r="O443" s="651"/>
      <c r="P443" s="651"/>
      <c r="Q443" s="654"/>
      <c r="R443" s="655"/>
      <c r="S443" s="607" t="str">
        <f t="shared" si="489"/>
        <v/>
      </c>
      <c r="T443" s="656" t="str">
        <f t="shared" si="490"/>
        <v/>
      </c>
      <c r="U443" s="656" t="str">
        <f t="shared" si="525"/>
        <v/>
      </c>
      <c r="V443" s="656" t="str">
        <f t="shared" si="491"/>
        <v/>
      </c>
      <c r="W443" s="719"/>
      <c r="X443" s="660"/>
      <c r="Y443" s="656" t="str">
        <f t="shared" si="555"/>
        <v/>
      </c>
      <c r="Z443" s="659"/>
      <c r="AA443" s="654"/>
      <c r="AB443" s="656" t="str">
        <f t="shared" si="492"/>
        <v/>
      </c>
      <c r="AC443" s="661" t="str">
        <f t="shared" si="526"/>
        <v/>
      </c>
      <c r="AE443" s="658" t="str">
        <f t="shared" si="493"/>
        <v/>
      </c>
      <c r="AF443" s="659"/>
      <c r="AT443" s="805" t="str">
        <f t="shared" si="551"/>
        <v/>
      </c>
      <c r="AU443" t="str">
        <f t="shared" si="527"/>
        <v/>
      </c>
      <c r="AV443" s="6" t="str">
        <f t="shared" si="494"/>
        <v/>
      </c>
      <c r="AW443" s="317" t="str">
        <f t="shared" si="495"/>
        <v/>
      </c>
      <c r="AX443" s="158" t="str">
        <f t="shared" si="496"/>
        <v/>
      </c>
      <c r="AY443" s="158" t="str">
        <f t="shared" si="560"/>
        <v/>
      </c>
      <c r="AZ443" s="309" t="str">
        <f t="shared" si="559"/>
        <v/>
      </c>
      <c r="BA443" s="318" t="str">
        <f t="shared" si="497"/>
        <v/>
      </c>
      <c r="BB443" s="473" t="str">
        <f t="shared" si="498"/>
        <v/>
      </c>
      <c r="BC443" s="80" t="str">
        <f t="shared" si="549"/>
        <v/>
      </c>
      <c r="BD443" s="56">
        <f t="shared" si="499"/>
        <v>1</v>
      </c>
      <c r="BF443" s="56" t="str">
        <f t="shared" si="500"/>
        <v/>
      </c>
      <c r="BG443" s="56" t="str">
        <f t="shared" si="501"/>
        <v/>
      </c>
      <c r="BH443" s="6" t="str">
        <f t="shared" si="502"/>
        <v/>
      </c>
      <c r="BK443" s="6" t="str">
        <f t="shared" si="503"/>
        <v/>
      </c>
      <c r="BL443" s="56">
        <f t="shared" si="528"/>
        <v>999999</v>
      </c>
      <c r="BM443" s="183">
        <f t="shared" si="529"/>
        <v>99999.000002215005</v>
      </c>
      <c r="BN443" s="61">
        <v>427</v>
      </c>
      <c r="BO443" s="6">
        <f t="shared" si="504"/>
        <v>999999</v>
      </c>
      <c r="BP443" s="6">
        <f t="shared" si="505"/>
        <v>999999</v>
      </c>
      <c r="BQ443" s="6" t="str">
        <f t="shared" si="530"/>
        <v>x</v>
      </c>
      <c r="BR443" s="206">
        <f t="shared" si="506"/>
        <v>99999.000002215005</v>
      </c>
      <c r="BS443" s="6">
        <f t="shared" si="507"/>
        <v>99999.000002215005</v>
      </c>
      <c r="BT443" s="6" t="str">
        <f t="shared" si="531"/>
        <v>x</v>
      </c>
      <c r="BU443" s="6" t="str">
        <f t="shared" si="508"/>
        <v/>
      </c>
      <c r="BW443" s="82">
        <f t="shared" si="532"/>
        <v>9999999999</v>
      </c>
      <c r="BX443" s="80" t="str">
        <f t="shared" si="509"/>
        <v>x</v>
      </c>
      <c r="BY443" s="80" t="str">
        <f t="shared" si="510"/>
        <v/>
      </c>
      <c r="BZ443" s="56" t="str">
        <f t="shared" si="533"/>
        <v/>
      </c>
      <c r="CA443" s="56" t="str">
        <f t="shared" si="534"/>
        <v/>
      </c>
      <c r="CB443" s="88">
        <f t="shared" si="535"/>
        <v>0</v>
      </c>
      <c r="CC443" s="56" t="str">
        <f t="shared" si="511"/>
        <v/>
      </c>
      <c r="CD443" s="56"/>
      <c r="CE443" s="56"/>
      <c r="CF443" s="56"/>
      <c r="CG443" s="56"/>
      <c r="CH443" s="169">
        <f t="shared" si="536"/>
        <v>9999999999</v>
      </c>
      <c r="CI443" s="170">
        <f t="shared" si="537"/>
        <v>9999999999</v>
      </c>
      <c r="CJ443" s="171">
        <f t="shared" si="538"/>
        <v>9999999999</v>
      </c>
      <c r="CK443" s="172" t="str">
        <f t="shared" si="539"/>
        <v/>
      </c>
      <c r="CL443" s="173" t="str">
        <f t="shared" si="512"/>
        <v>x</v>
      </c>
      <c r="CN443" s="6" t="str">
        <f t="shared" si="540"/>
        <v/>
      </c>
      <c r="CO443" s="293" t="e">
        <f t="shared" ca="1" si="550"/>
        <v>#N/A</v>
      </c>
      <c r="CP443" s="6" t="e">
        <f t="shared" ca="1" si="541"/>
        <v>#N/A</v>
      </c>
      <c r="CQ443" s="61">
        <v>427</v>
      </c>
      <c r="CR443" s="6">
        <f t="shared" si="513"/>
        <v>0</v>
      </c>
      <c r="CS443" s="6">
        <f t="shared" si="514"/>
        <v>0</v>
      </c>
      <c r="CT443" s="56" t="str">
        <f t="shared" si="515"/>
        <v/>
      </c>
      <c r="CU443" s="76">
        <f t="shared" si="516"/>
        <v>0</v>
      </c>
      <c r="CV443" s="76">
        <f t="shared" si="517"/>
        <v>0</v>
      </c>
      <c r="CX443" s="6" t="str">
        <f t="shared" si="518"/>
        <v/>
      </c>
      <c r="CY443" s="6" t="str">
        <f t="shared" si="519"/>
        <v/>
      </c>
      <c r="CZ443" s="6" t="str">
        <f t="shared" si="520"/>
        <v/>
      </c>
      <c r="DG443" s="56" t="str">
        <f t="shared" si="521"/>
        <v/>
      </c>
      <c r="DH443" s="6">
        <f t="shared" si="522"/>
        <v>0</v>
      </c>
      <c r="DK443" s="6">
        <f t="shared" si="557"/>
        <v>0</v>
      </c>
      <c r="DL443" s="6" t="e">
        <f t="shared" si="558"/>
        <v>#N/A</v>
      </c>
      <c r="DN443" s="6" t="e">
        <f t="shared" si="556"/>
        <v>#N/A</v>
      </c>
      <c r="DP443" s="6" t="str">
        <f t="shared" si="523"/>
        <v/>
      </c>
      <c r="DQ443" s="293">
        <f t="shared" ca="1" si="552"/>
        <v>437</v>
      </c>
      <c r="DR443" s="6" t="str">
        <f t="shared" ca="1" si="542"/>
        <v>x</v>
      </c>
      <c r="DU443" s="293" t="e">
        <f t="shared" ca="1" si="543"/>
        <v>#N/A</v>
      </c>
      <c r="DV443" s="5"/>
      <c r="DW443" s="293" t="e">
        <f t="shared" ca="1" si="553"/>
        <v>#N/A</v>
      </c>
      <c r="DZ443" s="293" t="e">
        <f t="shared" ca="1" si="544"/>
        <v>#N/A</v>
      </c>
      <c r="EA443" s="293" t="e">
        <f t="shared" ca="1" si="545"/>
        <v>#N/A</v>
      </c>
      <c r="EB443" s="293" t="e">
        <f t="shared" ca="1" si="546"/>
        <v>#N/A</v>
      </c>
      <c r="EE443" s="6" t="str">
        <f t="shared" si="547"/>
        <v/>
      </c>
      <c r="EF443" s="293" t="e">
        <f t="shared" ca="1" si="548"/>
        <v>#N/A</v>
      </c>
      <c r="EG443" s="6" t="e">
        <f t="shared" ca="1" si="524"/>
        <v>#N/A</v>
      </c>
    </row>
    <row r="444" spans="3:137" x14ac:dyDescent="0.2">
      <c r="C444" s="75"/>
      <c r="D444" s="184" t="str">
        <f t="shared" si="488"/>
        <v/>
      </c>
      <c r="E444" s="649" t="str">
        <f t="shared" si="554"/>
        <v/>
      </c>
      <c r="F444" s="607" t="str">
        <f t="shared" si="487"/>
        <v>x</v>
      </c>
      <c r="G444" s="650"/>
      <c r="H444" s="651"/>
      <c r="I444" s="651"/>
      <c r="J444" s="651"/>
      <c r="K444" s="652"/>
      <c r="L444" s="889"/>
      <c r="M444" s="889"/>
      <c r="N444" s="653"/>
      <c r="O444" s="651"/>
      <c r="P444" s="651"/>
      <c r="Q444" s="654"/>
      <c r="R444" s="655"/>
      <c r="S444" s="607" t="str">
        <f t="shared" si="489"/>
        <v/>
      </c>
      <c r="T444" s="656" t="str">
        <f t="shared" si="490"/>
        <v/>
      </c>
      <c r="U444" s="656" t="str">
        <f t="shared" si="525"/>
        <v/>
      </c>
      <c r="V444" s="656" t="str">
        <f t="shared" si="491"/>
        <v/>
      </c>
      <c r="W444" s="719"/>
      <c r="X444" s="660"/>
      <c r="Y444" s="656" t="str">
        <f t="shared" si="555"/>
        <v/>
      </c>
      <c r="Z444" s="659"/>
      <c r="AA444" s="654"/>
      <c r="AB444" s="656" t="str">
        <f t="shared" si="492"/>
        <v/>
      </c>
      <c r="AC444" s="661" t="str">
        <f t="shared" si="526"/>
        <v/>
      </c>
      <c r="AE444" s="658" t="str">
        <f t="shared" si="493"/>
        <v/>
      </c>
      <c r="AF444" s="659"/>
      <c r="AT444" s="805" t="str">
        <f t="shared" si="551"/>
        <v/>
      </c>
      <c r="AU444" t="str">
        <f t="shared" si="527"/>
        <v/>
      </c>
      <c r="AV444" s="6" t="str">
        <f t="shared" si="494"/>
        <v/>
      </c>
      <c r="AW444" s="317" t="str">
        <f t="shared" si="495"/>
        <v/>
      </c>
      <c r="AX444" s="158" t="str">
        <f t="shared" si="496"/>
        <v/>
      </c>
      <c r="AY444" s="158" t="str">
        <f t="shared" si="560"/>
        <v/>
      </c>
      <c r="AZ444" s="309" t="str">
        <f t="shared" si="559"/>
        <v/>
      </c>
      <c r="BA444" s="318" t="str">
        <f t="shared" si="497"/>
        <v/>
      </c>
      <c r="BB444" s="473" t="str">
        <f t="shared" si="498"/>
        <v/>
      </c>
      <c r="BC444" s="80" t="str">
        <f t="shared" si="549"/>
        <v/>
      </c>
      <c r="BD444" s="56">
        <f t="shared" si="499"/>
        <v>1</v>
      </c>
      <c r="BF444" s="56" t="str">
        <f t="shared" si="500"/>
        <v/>
      </c>
      <c r="BG444" s="56" t="str">
        <f t="shared" si="501"/>
        <v/>
      </c>
      <c r="BH444" s="6" t="str">
        <f t="shared" si="502"/>
        <v/>
      </c>
      <c r="BK444" s="6" t="str">
        <f t="shared" si="503"/>
        <v/>
      </c>
      <c r="BL444" s="56">
        <f t="shared" si="528"/>
        <v>999999</v>
      </c>
      <c r="BM444" s="183">
        <f t="shared" si="529"/>
        <v>99999.000002219997</v>
      </c>
      <c r="BN444" s="61">
        <v>428</v>
      </c>
      <c r="BO444" s="6">
        <f t="shared" si="504"/>
        <v>999999</v>
      </c>
      <c r="BP444" s="6">
        <f t="shared" si="505"/>
        <v>999999</v>
      </c>
      <c r="BQ444" s="6" t="str">
        <f t="shared" si="530"/>
        <v>x</v>
      </c>
      <c r="BR444" s="206">
        <f t="shared" si="506"/>
        <v>99999.000002219997</v>
      </c>
      <c r="BS444" s="6">
        <f t="shared" si="507"/>
        <v>99999.000002219997</v>
      </c>
      <c r="BT444" s="6" t="str">
        <f t="shared" si="531"/>
        <v>x</v>
      </c>
      <c r="BU444" s="6" t="str">
        <f t="shared" si="508"/>
        <v/>
      </c>
      <c r="BW444" s="82">
        <f t="shared" si="532"/>
        <v>9999999999</v>
      </c>
      <c r="BX444" s="80" t="str">
        <f t="shared" si="509"/>
        <v>x</v>
      </c>
      <c r="BY444" s="80" t="str">
        <f t="shared" si="510"/>
        <v/>
      </c>
      <c r="BZ444" s="56" t="str">
        <f t="shared" si="533"/>
        <v/>
      </c>
      <c r="CA444" s="56" t="str">
        <f t="shared" si="534"/>
        <v/>
      </c>
      <c r="CB444" s="88">
        <f t="shared" si="535"/>
        <v>0</v>
      </c>
      <c r="CC444" s="56" t="str">
        <f t="shared" si="511"/>
        <v/>
      </c>
      <c r="CD444" s="56"/>
      <c r="CE444" s="56"/>
      <c r="CF444" s="56"/>
      <c r="CG444" s="56"/>
      <c r="CH444" s="169">
        <f t="shared" si="536"/>
        <v>9999999999</v>
      </c>
      <c r="CI444" s="170">
        <f t="shared" si="537"/>
        <v>9999999999</v>
      </c>
      <c r="CJ444" s="171">
        <f t="shared" si="538"/>
        <v>9999999999</v>
      </c>
      <c r="CK444" s="172" t="str">
        <f t="shared" si="539"/>
        <v/>
      </c>
      <c r="CL444" s="173" t="str">
        <f t="shared" si="512"/>
        <v>x</v>
      </c>
      <c r="CN444" s="6" t="str">
        <f t="shared" si="540"/>
        <v/>
      </c>
      <c r="CO444" s="293" t="e">
        <f t="shared" ca="1" si="550"/>
        <v>#N/A</v>
      </c>
      <c r="CP444" s="6" t="e">
        <f t="shared" ca="1" si="541"/>
        <v>#N/A</v>
      </c>
      <c r="CQ444" s="61">
        <v>428</v>
      </c>
      <c r="CR444" s="6">
        <f t="shared" si="513"/>
        <v>0</v>
      </c>
      <c r="CS444" s="6">
        <f t="shared" si="514"/>
        <v>0</v>
      </c>
      <c r="CT444" s="56" t="str">
        <f t="shared" si="515"/>
        <v/>
      </c>
      <c r="CU444" s="76">
        <f t="shared" si="516"/>
        <v>0</v>
      </c>
      <c r="CV444" s="76">
        <f t="shared" si="517"/>
        <v>0</v>
      </c>
      <c r="CX444" s="6" t="str">
        <f t="shared" si="518"/>
        <v/>
      </c>
      <c r="CY444" s="6" t="str">
        <f t="shared" si="519"/>
        <v/>
      </c>
      <c r="CZ444" s="6" t="str">
        <f t="shared" si="520"/>
        <v/>
      </c>
      <c r="DG444" s="56" t="str">
        <f t="shared" si="521"/>
        <v/>
      </c>
      <c r="DH444" s="6">
        <f t="shared" si="522"/>
        <v>0</v>
      </c>
      <c r="DK444" s="6">
        <f t="shared" si="557"/>
        <v>0</v>
      </c>
      <c r="DL444" s="6" t="e">
        <f t="shared" si="558"/>
        <v>#N/A</v>
      </c>
      <c r="DN444" s="6" t="e">
        <f t="shared" si="556"/>
        <v>#N/A</v>
      </c>
      <c r="DP444" s="6" t="str">
        <f t="shared" si="523"/>
        <v/>
      </c>
      <c r="DQ444" s="293">
        <f t="shared" ca="1" si="552"/>
        <v>438</v>
      </c>
      <c r="DR444" s="6" t="str">
        <f t="shared" ca="1" si="542"/>
        <v>x</v>
      </c>
      <c r="DU444" s="293" t="e">
        <f t="shared" ca="1" si="543"/>
        <v>#N/A</v>
      </c>
      <c r="DV444" s="5"/>
      <c r="DW444" s="293" t="e">
        <f t="shared" ca="1" si="553"/>
        <v>#N/A</v>
      </c>
      <c r="DZ444" s="293" t="e">
        <f t="shared" ca="1" si="544"/>
        <v>#N/A</v>
      </c>
      <c r="EA444" s="293" t="e">
        <f t="shared" ca="1" si="545"/>
        <v>#N/A</v>
      </c>
      <c r="EB444" s="293" t="e">
        <f t="shared" ca="1" si="546"/>
        <v>#N/A</v>
      </c>
      <c r="EE444" s="6" t="str">
        <f t="shared" si="547"/>
        <v/>
      </c>
      <c r="EF444" s="293" t="e">
        <f t="shared" ca="1" si="548"/>
        <v>#N/A</v>
      </c>
      <c r="EG444" s="6" t="e">
        <f t="shared" ca="1" si="524"/>
        <v>#N/A</v>
      </c>
    </row>
    <row r="445" spans="3:137" x14ac:dyDescent="0.2">
      <c r="C445" s="75"/>
      <c r="D445" s="184" t="str">
        <f t="shared" si="488"/>
        <v/>
      </c>
      <c r="E445" s="649" t="str">
        <f t="shared" si="554"/>
        <v/>
      </c>
      <c r="F445" s="607" t="str">
        <f t="shared" si="487"/>
        <v>x</v>
      </c>
      <c r="G445" s="650"/>
      <c r="H445" s="651"/>
      <c r="I445" s="651"/>
      <c r="J445" s="651"/>
      <c r="K445" s="652"/>
      <c r="L445" s="889"/>
      <c r="M445" s="889"/>
      <c r="N445" s="653"/>
      <c r="O445" s="651"/>
      <c r="P445" s="651"/>
      <c r="Q445" s="654"/>
      <c r="R445" s="655"/>
      <c r="S445" s="607" t="str">
        <f t="shared" si="489"/>
        <v/>
      </c>
      <c r="T445" s="656" t="str">
        <f t="shared" si="490"/>
        <v/>
      </c>
      <c r="U445" s="656" t="str">
        <f t="shared" si="525"/>
        <v/>
      </c>
      <c r="V445" s="656" t="str">
        <f t="shared" si="491"/>
        <v/>
      </c>
      <c r="W445" s="719"/>
      <c r="X445" s="660"/>
      <c r="Y445" s="656" t="str">
        <f t="shared" si="555"/>
        <v/>
      </c>
      <c r="Z445" s="659"/>
      <c r="AA445" s="654"/>
      <c r="AB445" s="656" t="str">
        <f t="shared" si="492"/>
        <v/>
      </c>
      <c r="AC445" s="661" t="str">
        <f t="shared" si="526"/>
        <v/>
      </c>
      <c r="AE445" s="658" t="str">
        <f t="shared" si="493"/>
        <v/>
      </c>
      <c r="AF445" s="659"/>
      <c r="AT445" s="805" t="str">
        <f t="shared" si="551"/>
        <v/>
      </c>
      <c r="AU445" t="str">
        <f t="shared" si="527"/>
        <v/>
      </c>
      <c r="AV445" s="6" t="str">
        <f t="shared" si="494"/>
        <v/>
      </c>
      <c r="AW445" s="317" t="str">
        <f t="shared" si="495"/>
        <v/>
      </c>
      <c r="AX445" s="158" t="str">
        <f t="shared" si="496"/>
        <v/>
      </c>
      <c r="AY445" s="158" t="str">
        <f t="shared" si="560"/>
        <v/>
      </c>
      <c r="AZ445" s="309" t="str">
        <f t="shared" si="559"/>
        <v/>
      </c>
      <c r="BA445" s="318" t="str">
        <f t="shared" si="497"/>
        <v/>
      </c>
      <c r="BB445" s="473" t="str">
        <f t="shared" si="498"/>
        <v/>
      </c>
      <c r="BC445" s="80" t="str">
        <f t="shared" si="549"/>
        <v/>
      </c>
      <c r="BD445" s="56">
        <f t="shared" si="499"/>
        <v>1</v>
      </c>
      <c r="BF445" s="56" t="str">
        <f t="shared" si="500"/>
        <v/>
      </c>
      <c r="BG445" s="56" t="str">
        <f t="shared" si="501"/>
        <v/>
      </c>
      <c r="BH445" s="6" t="str">
        <f t="shared" si="502"/>
        <v/>
      </c>
      <c r="BK445" s="6" t="str">
        <f t="shared" si="503"/>
        <v/>
      </c>
      <c r="BL445" s="56">
        <f t="shared" si="528"/>
        <v>999999</v>
      </c>
      <c r="BM445" s="183">
        <f t="shared" si="529"/>
        <v>99999.000002225002</v>
      </c>
      <c r="BN445" s="61">
        <v>429</v>
      </c>
      <c r="BO445" s="6">
        <f t="shared" si="504"/>
        <v>999999</v>
      </c>
      <c r="BP445" s="6">
        <f t="shared" si="505"/>
        <v>999999</v>
      </c>
      <c r="BQ445" s="6" t="str">
        <f t="shared" si="530"/>
        <v>x</v>
      </c>
      <c r="BR445" s="206">
        <f t="shared" si="506"/>
        <v>99999.000002225002</v>
      </c>
      <c r="BS445" s="6">
        <f t="shared" si="507"/>
        <v>99999.000002225002</v>
      </c>
      <c r="BT445" s="6" t="str">
        <f t="shared" si="531"/>
        <v>x</v>
      </c>
      <c r="BU445" s="6" t="str">
        <f t="shared" si="508"/>
        <v/>
      </c>
      <c r="BW445" s="82">
        <f t="shared" si="532"/>
        <v>9999999999</v>
      </c>
      <c r="BX445" s="80" t="str">
        <f t="shared" si="509"/>
        <v>x</v>
      </c>
      <c r="BY445" s="80" t="str">
        <f t="shared" si="510"/>
        <v/>
      </c>
      <c r="BZ445" s="56" t="str">
        <f t="shared" si="533"/>
        <v/>
      </c>
      <c r="CA445" s="56" t="str">
        <f t="shared" si="534"/>
        <v/>
      </c>
      <c r="CB445" s="88">
        <f t="shared" si="535"/>
        <v>0</v>
      </c>
      <c r="CC445" s="56" t="str">
        <f t="shared" si="511"/>
        <v/>
      </c>
      <c r="CD445" s="56"/>
      <c r="CE445" s="56"/>
      <c r="CF445" s="56"/>
      <c r="CG445" s="56"/>
      <c r="CH445" s="169">
        <f t="shared" si="536"/>
        <v>9999999999</v>
      </c>
      <c r="CI445" s="170">
        <f t="shared" si="537"/>
        <v>9999999999</v>
      </c>
      <c r="CJ445" s="171">
        <f t="shared" si="538"/>
        <v>9999999999</v>
      </c>
      <c r="CK445" s="172" t="str">
        <f t="shared" si="539"/>
        <v/>
      </c>
      <c r="CL445" s="173" t="str">
        <f t="shared" si="512"/>
        <v>x</v>
      </c>
      <c r="CN445" s="6" t="str">
        <f t="shared" si="540"/>
        <v/>
      </c>
      <c r="CO445" s="293" t="e">
        <f t="shared" ca="1" si="550"/>
        <v>#N/A</v>
      </c>
      <c r="CP445" s="6" t="e">
        <f t="shared" ca="1" si="541"/>
        <v>#N/A</v>
      </c>
      <c r="CQ445" s="61">
        <v>429</v>
      </c>
      <c r="CR445" s="6">
        <f t="shared" si="513"/>
        <v>0</v>
      </c>
      <c r="CS445" s="6">
        <f t="shared" si="514"/>
        <v>0</v>
      </c>
      <c r="CT445" s="56" t="str">
        <f t="shared" si="515"/>
        <v/>
      </c>
      <c r="CU445" s="76">
        <f t="shared" si="516"/>
        <v>0</v>
      </c>
      <c r="CV445" s="76">
        <f t="shared" si="517"/>
        <v>0</v>
      </c>
      <c r="CX445" s="6" t="str">
        <f t="shared" si="518"/>
        <v/>
      </c>
      <c r="CY445" s="6" t="str">
        <f t="shared" si="519"/>
        <v/>
      </c>
      <c r="CZ445" s="6" t="str">
        <f t="shared" si="520"/>
        <v/>
      </c>
      <c r="DG445" s="56" t="str">
        <f t="shared" si="521"/>
        <v/>
      </c>
      <c r="DH445" s="6">
        <f t="shared" si="522"/>
        <v>0</v>
      </c>
      <c r="DK445" s="6">
        <f t="shared" si="557"/>
        <v>0</v>
      </c>
      <c r="DL445" s="6" t="e">
        <f t="shared" si="558"/>
        <v>#N/A</v>
      </c>
      <c r="DN445" s="6" t="e">
        <f t="shared" si="556"/>
        <v>#N/A</v>
      </c>
      <c r="DP445" s="6" t="str">
        <f t="shared" si="523"/>
        <v/>
      </c>
      <c r="DQ445" s="293">
        <f t="shared" ca="1" si="552"/>
        <v>439</v>
      </c>
      <c r="DR445" s="6" t="str">
        <f t="shared" ca="1" si="542"/>
        <v>x</v>
      </c>
      <c r="DU445" s="293" t="e">
        <f t="shared" ca="1" si="543"/>
        <v>#N/A</v>
      </c>
      <c r="DV445" s="5"/>
      <c r="DW445" s="293" t="e">
        <f t="shared" ca="1" si="553"/>
        <v>#N/A</v>
      </c>
      <c r="DZ445" s="293" t="e">
        <f t="shared" ca="1" si="544"/>
        <v>#N/A</v>
      </c>
      <c r="EA445" s="293" t="e">
        <f t="shared" ca="1" si="545"/>
        <v>#N/A</v>
      </c>
      <c r="EB445" s="293" t="e">
        <f t="shared" ca="1" si="546"/>
        <v>#N/A</v>
      </c>
      <c r="EE445" s="6" t="str">
        <f t="shared" si="547"/>
        <v/>
      </c>
      <c r="EF445" s="293" t="e">
        <f t="shared" ca="1" si="548"/>
        <v>#N/A</v>
      </c>
      <c r="EG445" s="6" t="e">
        <f t="shared" ca="1" si="524"/>
        <v>#N/A</v>
      </c>
    </row>
    <row r="446" spans="3:137" x14ac:dyDescent="0.2">
      <c r="C446" s="75"/>
      <c r="D446" s="184" t="str">
        <f t="shared" si="488"/>
        <v/>
      </c>
      <c r="E446" s="649" t="str">
        <f t="shared" si="554"/>
        <v/>
      </c>
      <c r="F446" s="607" t="str">
        <f t="shared" si="487"/>
        <v>x</v>
      </c>
      <c r="G446" s="650"/>
      <c r="H446" s="651"/>
      <c r="I446" s="651"/>
      <c r="J446" s="651"/>
      <c r="K446" s="652"/>
      <c r="L446" s="889"/>
      <c r="M446" s="889"/>
      <c r="N446" s="653"/>
      <c r="O446" s="651"/>
      <c r="P446" s="651"/>
      <c r="Q446" s="654"/>
      <c r="R446" s="655"/>
      <c r="S446" s="607" t="str">
        <f t="shared" si="489"/>
        <v/>
      </c>
      <c r="T446" s="656" t="str">
        <f t="shared" si="490"/>
        <v/>
      </c>
      <c r="U446" s="656" t="str">
        <f t="shared" si="525"/>
        <v/>
      </c>
      <c r="V446" s="656" t="str">
        <f t="shared" si="491"/>
        <v/>
      </c>
      <c r="W446" s="719"/>
      <c r="X446" s="660"/>
      <c r="Y446" s="656" t="str">
        <f t="shared" si="555"/>
        <v/>
      </c>
      <c r="Z446" s="659"/>
      <c r="AA446" s="654"/>
      <c r="AB446" s="656" t="str">
        <f t="shared" si="492"/>
        <v/>
      </c>
      <c r="AC446" s="661" t="str">
        <f t="shared" si="526"/>
        <v/>
      </c>
      <c r="AE446" s="658" t="str">
        <f t="shared" si="493"/>
        <v/>
      </c>
      <c r="AF446" s="659"/>
      <c r="AT446" s="805" t="str">
        <f t="shared" si="551"/>
        <v/>
      </c>
      <c r="AU446" t="str">
        <f t="shared" si="527"/>
        <v/>
      </c>
      <c r="AV446" s="6" t="str">
        <f t="shared" si="494"/>
        <v/>
      </c>
      <c r="AW446" s="317" t="str">
        <f t="shared" si="495"/>
        <v/>
      </c>
      <c r="AX446" s="158" t="str">
        <f t="shared" si="496"/>
        <v/>
      </c>
      <c r="AY446" s="158" t="str">
        <f t="shared" si="560"/>
        <v/>
      </c>
      <c r="AZ446" s="309" t="str">
        <f t="shared" si="559"/>
        <v/>
      </c>
      <c r="BA446" s="318" t="str">
        <f t="shared" si="497"/>
        <v/>
      </c>
      <c r="BB446" s="473" t="str">
        <f t="shared" si="498"/>
        <v/>
      </c>
      <c r="BC446" s="80" t="str">
        <f t="shared" si="549"/>
        <v/>
      </c>
      <c r="BD446" s="56">
        <f t="shared" si="499"/>
        <v>1</v>
      </c>
      <c r="BF446" s="56" t="str">
        <f t="shared" si="500"/>
        <v/>
      </c>
      <c r="BG446" s="56" t="str">
        <f t="shared" si="501"/>
        <v/>
      </c>
      <c r="BH446" s="6" t="str">
        <f t="shared" si="502"/>
        <v/>
      </c>
      <c r="BK446" s="6" t="str">
        <f t="shared" si="503"/>
        <v/>
      </c>
      <c r="BL446" s="56">
        <f t="shared" si="528"/>
        <v>999999</v>
      </c>
      <c r="BM446" s="183">
        <f t="shared" si="529"/>
        <v>99999.000002229994</v>
      </c>
      <c r="BN446" s="61">
        <v>430</v>
      </c>
      <c r="BO446" s="6">
        <f t="shared" si="504"/>
        <v>999999</v>
      </c>
      <c r="BP446" s="6">
        <f t="shared" si="505"/>
        <v>999999</v>
      </c>
      <c r="BQ446" s="6" t="str">
        <f t="shared" si="530"/>
        <v>x</v>
      </c>
      <c r="BR446" s="206">
        <f t="shared" si="506"/>
        <v>99999.000002229994</v>
      </c>
      <c r="BS446" s="6">
        <f t="shared" si="507"/>
        <v>99999.000002229994</v>
      </c>
      <c r="BT446" s="6" t="str">
        <f t="shared" si="531"/>
        <v>x</v>
      </c>
      <c r="BU446" s="6" t="str">
        <f t="shared" si="508"/>
        <v/>
      </c>
      <c r="BW446" s="82">
        <f t="shared" si="532"/>
        <v>9999999999</v>
      </c>
      <c r="BX446" s="80" t="str">
        <f t="shared" si="509"/>
        <v>x</v>
      </c>
      <c r="BY446" s="80" t="str">
        <f t="shared" si="510"/>
        <v/>
      </c>
      <c r="BZ446" s="56" t="str">
        <f t="shared" si="533"/>
        <v/>
      </c>
      <c r="CA446" s="56" t="str">
        <f t="shared" si="534"/>
        <v/>
      </c>
      <c r="CB446" s="88">
        <f t="shared" si="535"/>
        <v>0</v>
      </c>
      <c r="CC446" s="56" t="str">
        <f t="shared" si="511"/>
        <v/>
      </c>
      <c r="CD446" s="56"/>
      <c r="CE446" s="56"/>
      <c r="CF446" s="56"/>
      <c r="CG446" s="56"/>
      <c r="CH446" s="169">
        <f t="shared" si="536"/>
        <v>9999999999</v>
      </c>
      <c r="CI446" s="170">
        <f t="shared" si="537"/>
        <v>9999999999</v>
      </c>
      <c r="CJ446" s="171">
        <f t="shared" si="538"/>
        <v>9999999999</v>
      </c>
      <c r="CK446" s="172" t="str">
        <f t="shared" si="539"/>
        <v/>
      </c>
      <c r="CL446" s="173" t="str">
        <f t="shared" si="512"/>
        <v>x</v>
      </c>
      <c r="CN446" s="6" t="str">
        <f t="shared" si="540"/>
        <v/>
      </c>
      <c r="CO446" s="293" t="e">
        <f t="shared" ca="1" si="550"/>
        <v>#N/A</v>
      </c>
      <c r="CP446" s="6" t="e">
        <f t="shared" ca="1" si="541"/>
        <v>#N/A</v>
      </c>
      <c r="CQ446" s="61">
        <v>430</v>
      </c>
      <c r="CR446" s="6">
        <f t="shared" si="513"/>
        <v>0</v>
      </c>
      <c r="CS446" s="6">
        <f t="shared" si="514"/>
        <v>0</v>
      </c>
      <c r="CT446" s="56" t="str">
        <f t="shared" si="515"/>
        <v/>
      </c>
      <c r="CU446" s="76">
        <f t="shared" si="516"/>
        <v>0</v>
      </c>
      <c r="CV446" s="76">
        <f t="shared" si="517"/>
        <v>0</v>
      </c>
      <c r="CX446" s="6" t="str">
        <f t="shared" si="518"/>
        <v/>
      </c>
      <c r="CY446" s="6" t="str">
        <f t="shared" si="519"/>
        <v/>
      </c>
      <c r="CZ446" s="6" t="str">
        <f t="shared" si="520"/>
        <v/>
      </c>
      <c r="DG446" s="56" t="str">
        <f t="shared" si="521"/>
        <v/>
      </c>
      <c r="DH446" s="6">
        <f t="shared" si="522"/>
        <v>0</v>
      </c>
      <c r="DK446" s="6">
        <f t="shared" si="557"/>
        <v>0</v>
      </c>
      <c r="DL446" s="6" t="e">
        <f t="shared" si="558"/>
        <v>#N/A</v>
      </c>
      <c r="DN446" s="6" t="e">
        <f t="shared" si="556"/>
        <v>#N/A</v>
      </c>
      <c r="DP446" s="6" t="str">
        <f t="shared" si="523"/>
        <v/>
      </c>
      <c r="DQ446" s="293">
        <f t="shared" ca="1" si="552"/>
        <v>440</v>
      </c>
      <c r="DR446" s="6" t="str">
        <f t="shared" ca="1" si="542"/>
        <v>x</v>
      </c>
      <c r="DU446" s="293" t="e">
        <f t="shared" ca="1" si="543"/>
        <v>#N/A</v>
      </c>
      <c r="DV446" s="5"/>
      <c r="DW446" s="293" t="e">
        <f t="shared" ca="1" si="553"/>
        <v>#N/A</v>
      </c>
      <c r="DZ446" s="293" t="e">
        <f t="shared" ca="1" si="544"/>
        <v>#N/A</v>
      </c>
      <c r="EA446" s="293" t="e">
        <f t="shared" ca="1" si="545"/>
        <v>#N/A</v>
      </c>
      <c r="EB446" s="293" t="e">
        <f t="shared" ca="1" si="546"/>
        <v>#N/A</v>
      </c>
      <c r="EE446" s="6" t="str">
        <f t="shared" si="547"/>
        <v/>
      </c>
      <c r="EF446" s="293" t="e">
        <f t="shared" ca="1" si="548"/>
        <v>#N/A</v>
      </c>
      <c r="EG446" s="6" t="e">
        <f t="shared" ca="1" si="524"/>
        <v>#N/A</v>
      </c>
    </row>
    <row r="447" spans="3:137" x14ac:dyDescent="0.2">
      <c r="C447" s="75"/>
      <c r="D447" s="184" t="str">
        <f t="shared" si="488"/>
        <v/>
      </c>
      <c r="E447" s="649" t="str">
        <f t="shared" si="554"/>
        <v/>
      </c>
      <c r="F447" s="607" t="str">
        <f t="shared" si="487"/>
        <v>x</v>
      </c>
      <c r="G447" s="650"/>
      <c r="H447" s="651"/>
      <c r="I447" s="651"/>
      <c r="J447" s="651"/>
      <c r="K447" s="652"/>
      <c r="L447" s="889"/>
      <c r="M447" s="889"/>
      <c r="N447" s="653"/>
      <c r="O447" s="651"/>
      <c r="P447" s="651"/>
      <c r="Q447" s="654"/>
      <c r="R447" s="655"/>
      <c r="S447" s="607" t="str">
        <f t="shared" si="489"/>
        <v/>
      </c>
      <c r="T447" s="656" t="str">
        <f t="shared" si="490"/>
        <v/>
      </c>
      <c r="U447" s="656" t="str">
        <f t="shared" si="525"/>
        <v/>
      </c>
      <c r="V447" s="656" t="str">
        <f t="shared" si="491"/>
        <v/>
      </c>
      <c r="W447" s="719"/>
      <c r="X447" s="660"/>
      <c r="Y447" s="656" t="str">
        <f t="shared" si="555"/>
        <v/>
      </c>
      <c r="Z447" s="659"/>
      <c r="AA447" s="654"/>
      <c r="AB447" s="656" t="str">
        <f t="shared" si="492"/>
        <v/>
      </c>
      <c r="AC447" s="661" t="str">
        <f t="shared" si="526"/>
        <v/>
      </c>
      <c r="AE447" s="658" t="str">
        <f t="shared" si="493"/>
        <v/>
      </c>
      <c r="AF447" s="659"/>
      <c r="AT447" s="805" t="str">
        <f t="shared" si="551"/>
        <v/>
      </c>
      <c r="AU447" t="str">
        <f t="shared" si="527"/>
        <v/>
      </c>
      <c r="AV447" s="6" t="str">
        <f t="shared" si="494"/>
        <v/>
      </c>
      <c r="AW447" s="317" t="str">
        <f t="shared" si="495"/>
        <v/>
      </c>
      <c r="AX447" s="158" t="str">
        <f t="shared" si="496"/>
        <v/>
      </c>
      <c r="AY447" s="158" t="str">
        <f t="shared" si="560"/>
        <v/>
      </c>
      <c r="AZ447" s="309" t="str">
        <f t="shared" si="559"/>
        <v/>
      </c>
      <c r="BA447" s="318" t="str">
        <f t="shared" si="497"/>
        <v/>
      </c>
      <c r="BB447" s="473" t="str">
        <f t="shared" si="498"/>
        <v/>
      </c>
      <c r="BC447" s="80" t="str">
        <f t="shared" si="549"/>
        <v/>
      </c>
      <c r="BD447" s="56">
        <f t="shared" si="499"/>
        <v>1</v>
      </c>
      <c r="BF447" s="56" t="str">
        <f t="shared" si="500"/>
        <v/>
      </c>
      <c r="BG447" s="56" t="str">
        <f t="shared" si="501"/>
        <v/>
      </c>
      <c r="BH447" s="6" t="str">
        <f t="shared" si="502"/>
        <v/>
      </c>
      <c r="BK447" s="6" t="str">
        <f t="shared" si="503"/>
        <v/>
      </c>
      <c r="BL447" s="56">
        <f t="shared" si="528"/>
        <v>999999</v>
      </c>
      <c r="BM447" s="183">
        <f t="shared" si="529"/>
        <v>99999.000002235</v>
      </c>
      <c r="BN447" s="61">
        <v>431</v>
      </c>
      <c r="BO447" s="6">
        <f t="shared" si="504"/>
        <v>999999</v>
      </c>
      <c r="BP447" s="6">
        <f t="shared" si="505"/>
        <v>999999</v>
      </c>
      <c r="BQ447" s="6" t="str">
        <f t="shared" si="530"/>
        <v>x</v>
      </c>
      <c r="BR447" s="206">
        <f t="shared" si="506"/>
        <v>99999.000002235</v>
      </c>
      <c r="BS447" s="6">
        <f t="shared" si="507"/>
        <v>99999.000002235</v>
      </c>
      <c r="BT447" s="6" t="str">
        <f t="shared" si="531"/>
        <v>x</v>
      </c>
      <c r="BU447" s="6" t="str">
        <f t="shared" si="508"/>
        <v/>
      </c>
      <c r="BW447" s="82">
        <f t="shared" si="532"/>
        <v>9999999999</v>
      </c>
      <c r="BX447" s="80" t="str">
        <f t="shared" si="509"/>
        <v>x</v>
      </c>
      <c r="BY447" s="80" t="str">
        <f t="shared" si="510"/>
        <v/>
      </c>
      <c r="BZ447" s="56" t="str">
        <f t="shared" si="533"/>
        <v/>
      </c>
      <c r="CA447" s="56" t="str">
        <f t="shared" si="534"/>
        <v/>
      </c>
      <c r="CB447" s="88">
        <f t="shared" si="535"/>
        <v>0</v>
      </c>
      <c r="CC447" s="56" t="str">
        <f t="shared" si="511"/>
        <v/>
      </c>
      <c r="CD447" s="56"/>
      <c r="CE447" s="56"/>
      <c r="CF447" s="56"/>
      <c r="CG447" s="56"/>
      <c r="CH447" s="169">
        <f t="shared" si="536"/>
        <v>9999999999</v>
      </c>
      <c r="CI447" s="170">
        <f t="shared" si="537"/>
        <v>9999999999</v>
      </c>
      <c r="CJ447" s="171">
        <f t="shared" si="538"/>
        <v>9999999999</v>
      </c>
      <c r="CK447" s="172" t="str">
        <f t="shared" si="539"/>
        <v/>
      </c>
      <c r="CL447" s="173" t="str">
        <f t="shared" si="512"/>
        <v>x</v>
      </c>
      <c r="CN447" s="6" t="str">
        <f t="shared" si="540"/>
        <v/>
      </c>
      <c r="CO447" s="293" t="e">
        <f t="shared" ca="1" si="550"/>
        <v>#N/A</v>
      </c>
      <c r="CP447" s="6" t="e">
        <f t="shared" ca="1" si="541"/>
        <v>#N/A</v>
      </c>
      <c r="CQ447" s="61">
        <v>431</v>
      </c>
      <c r="CR447" s="6">
        <f t="shared" si="513"/>
        <v>0</v>
      </c>
      <c r="CS447" s="6">
        <f t="shared" si="514"/>
        <v>0</v>
      </c>
      <c r="CT447" s="56" t="str">
        <f t="shared" si="515"/>
        <v/>
      </c>
      <c r="CU447" s="76">
        <f t="shared" si="516"/>
        <v>0</v>
      </c>
      <c r="CV447" s="76">
        <f t="shared" si="517"/>
        <v>0</v>
      </c>
      <c r="CX447" s="6" t="str">
        <f t="shared" si="518"/>
        <v/>
      </c>
      <c r="CY447" s="6" t="str">
        <f t="shared" si="519"/>
        <v/>
      </c>
      <c r="CZ447" s="6" t="str">
        <f t="shared" si="520"/>
        <v/>
      </c>
      <c r="DG447" s="56" t="str">
        <f t="shared" si="521"/>
        <v/>
      </c>
      <c r="DH447" s="6">
        <f t="shared" si="522"/>
        <v>0</v>
      </c>
      <c r="DK447" s="6">
        <f t="shared" si="557"/>
        <v>0</v>
      </c>
      <c r="DL447" s="6" t="e">
        <f t="shared" si="558"/>
        <v>#N/A</v>
      </c>
      <c r="DN447" s="6" t="e">
        <f t="shared" si="556"/>
        <v>#N/A</v>
      </c>
      <c r="DP447" s="6" t="str">
        <f t="shared" si="523"/>
        <v/>
      </c>
      <c r="DQ447" s="293">
        <f t="shared" ca="1" si="552"/>
        <v>441</v>
      </c>
      <c r="DR447" s="6" t="str">
        <f t="shared" ca="1" si="542"/>
        <v>x</v>
      </c>
      <c r="DU447" s="293" t="e">
        <f t="shared" ca="1" si="543"/>
        <v>#N/A</v>
      </c>
      <c r="DV447" s="5"/>
      <c r="DW447" s="293" t="e">
        <f t="shared" ca="1" si="553"/>
        <v>#N/A</v>
      </c>
      <c r="DZ447" s="293" t="e">
        <f t="shared" ca="1" si="544"/>
        <v>#N/A</v>
      </c>
      <c r="EA447" s="293" t="e">
        <f t="shared" ca="1" si="545"/>
        <v>#N/A</v>
      </c>
      <c r="EB447" s="293" t="e">
        <f t="shared" ca="1" si="546"/>
        <v>#N/A</v>
      </c>
      <c r="EE447" s="6" t="str">
        <f t="shared" si="547"/>
        <v/>
      </c>
      <c r="EF447" s="293" t="e">
        <f t="shared" ca="1" si="548"/>
        <v>#N/A</v>
      </c>
      <c r="EG447" s="6" t="e">
        <f t="shared" ca="1" si="524"/>
        <v>#N/A</v>
      </c>
    </row>
    <row r="448" spans="3:137" x14ac:dyDescent="0.2">
      <c r="C448" s="75"/>
      <c r="D448" s="184" t="str">
        <f t="shared" si="488"/>
        <v/>
      </c>
      <c r="E448" s="649" t="str">
        <f t="shared" si="554"/>
        <v/>
      </c>
      <c r="F448" s="607" t="str">
        <f t="shared" si="487"/>
        <v>x</v>
      </c>
      <c r="G448" s="650"/>
      <c r="H448" s="651"/>
      <c r="I448" s="651"/>
      <c r="J448" s="651"/>
      <c r="K448" s="652"/>
      <c r="L448" s="889"/>
      <c r="M448" s="889"/>
      <c r="N448" s="653"/>
      <c r="O448" s="651"/>
      <c r="P448" s="651"/>
      <c r="Q448" s="654"/>
      <c r="R448" s="655"/>
      <c r="S448" s="607" t="str">
        <f t="shared" si="489"/>
        <v/>
      </c>
      <c r="T448" s="656" t="str">
        <f t="shared" si="490"/>
        <v/>
      </c>
      <c r="U448" s="656" t="str">
        <f t="shared" si="525"/>
        <v/>
      </c>
      <c r="V448" s="656" t="str">
        <f t="shared" si="491"/>
        <v/>
      </c>
      <c r="W448" s="719"/>
      <c r="X448" s="660"/>
      <c r="Y448" s="656" t="str">
        <f t="shared" si="555"/>
        <v/>
      </c>
      <c r="Z448" s="659"/>
      <c r="AA448" s="654"/>
      <c r="AB448" s="656" t="str">
        <f t="shared" si="492"/>
        <v/>
      </c>
      <c r="AC448" s="661" t="str">
        <f t="shared" si="526"/>
        <v/>
      </c>
      <c r="AE448" s="658" t="str">
        <f t="shared" si="493"/>
        <v/>
      </c>
      <c r="AF448" s="659"/>
      <c r="AT448" s="805" t="str">
        <f t="shared" si="551"/>
        <v/>
      </c>
      <c r="AU448" t="str">
        <f t="shared" si="527"/>
        <v/>
      </c>
      <c r="AV448" s="6" t="str">
        <f t="shared" si="494"/>
        <v/>
      </c>
      <c r="AW448" s="317" t="str">
        <f t="shared" si="495"/>
        <v/>
      </c>
      <c r="AX448" s="158" t="str">
        <f t="shared" si="496"/>
        <v/>
      </c>
      <c r="AY448" s="158" t="str">
        <f t="shared" si="560"/>
        <v/>
      </c>
      <c r="AZ448" s="309" t="str">
        <f t="shared" si="559"/>
        <v/>
      </c>
      <c r="BA448" s="318" t="str">
        <f t="shared" si="497"/>
        <v/>
      </c>
      <c r="BB448" s="473" t="str">
        <f t="shared" si="498"/>
        <v/>
      </c>
      <c r="BC448" s="80" t="str">
        <f t="shared" si="549"/>
        <v/>
      </c>
      <c r="BD448" s="56">
        <f t="shared" si="499"/>
        <v>1</v>
      </c>
      <c r="BF448" s="56" t="str">
        <f t="shared" si="500"/>
        <v/>
      </c>
      <c r="BG448" s="56" t="str">
        <f t="shared" si="501"/>
        <v/>
      </c>
      <c r="BH448" s="6" t="str">
        <f t="shared" si="502"/>
        <v/>
      </c>
      <c r="BK448" s="6" t="str">
        <f t="shared" si="503"/>
        <v/>
      </c>
      <c r="BL448" s="56">
        <f t="shared" si="528"/>
        <v>999999</v>
      </c>
      <c r="BM448" s="183">
        <f t="shared" si="529"/>
        <v>99999.000002240005</v>
      </c>
      <c r="BN448" s="61">
        <v>432</v>
      </c>
      <c r="BO448" s="6">
        <f t="shared" si="504"/>
        <v>999999</v>
      </c>
      <c r="BP448" s="6">
        <f t="shared" si="505"/>
        <v>999999</v>
      </c>
      <c r="BQ448" s="6" t="str">
        <f t="shared" si="530"/>
        <v>x</v>
      </c>
      <c r="BR448" s="206">
        <f t="shared" si="506"/>
        <v>99999.000002240005</v>
      </c>
      <c r="BS448" s="6">
        <f t="shared" si="507"/>
        <v>99999.000002240005</v>
      </c>
      <c r="BT448" s="6" t="str">
        <f t="shared" si="531"/>
        <v>x</v>
      </c>
      <c r="BU448" s="6" t="str">
        <f t="shared" si="508"/>
        <v/>
      </c>
      <c r="BW448" s="82">
        <f t="shared" si="532"/>
        <v>9999999999</v>
      </c>
      <c r="BX448" s="80" t="str">
        <f t="shared" si="509"/>
        <v>x</v>
      </c>
      <c r="BY448" s="80" t="str">
        <f t="shared" si="510"/>
        <v/>
      </c>
      <c r="BZ448" s="56" t="str">
        <f t="shared" si="533"/>
        <v/>
      </c>
      <c r="CA448" s="56" t="str">
        <f t="shared" si="534"/>
        <v/>
      </c>
      <c r="CB448" s="88">
        <f t="shared" si="535"/>
        <v>0</v>
      </c>
      <c r="CC448" s="56" t="str">
        <f t="shared" si="511"/>
        <v/>
      </c>
      <c r="CD448" s="56"/>
      <c r="CE448" s="56"/>
      <c r="CF448" s="56"/>
      <c r="CG448" s="56"/>
      <c r="CH448" s="169">
        <f t="shared" si="536"/>
        <v>9999999999</v>
      </c>
      <c r="CI448" s="170">
        <f t="shared" si="537"/>
        <v>9999999999</v>
      </c>
      <c r="CJ448" s="171">
        <f t="shared" si="538"/>
        <v>9999999999</v>
      </c>
      <c r="CK448" s="172" t="str">
        <f t="shared" si="539"/>
        <v/>
      </c>
      <c r="CL448" s="173" t="str">
        <f t="shared" si="512"/>
        <v>x</v>
      </c>
      <c r="CN448" s="6" t="str">
        <f t="shared" si="540"/>
        <v/>
      </c>
      <c r="CO448" s="293" t="e">
        <f t="shared" ca="1" si="550"/>
        <v>#N/A</v>
      </c>
      <c r="CP448" s="6" t="e">
        <f t="shared" ca="1" si="541"/>
        <v>#N/A</v>
      </c>
      <c r="CQ448" s="61">
        <v>432</v>
      </c>
      <c r="CR448" s="6">
        <f t="shared" si="513"/>
        <v>0</v>
      </c>
      <c r="CS448" s="6">
        <f t="shared" si="514"/>
        <v>0</v>
      </c>
      <c r="CT448" s="56" t="str">
        <f t="shared" si="515"/>
        <v/>
      </c>
      <c r="CU448" s="76">
        <f t="shared" si="516"/>
        <v>0</v>
      </c>
      <c r="CV448" s="76">
        <f t="shared" si="517"/>
        <v>0</v>
      </c>
      <c r="CX448" s="6" t="str">
        <f t="shared" si="518"/>
        <v/>
      </c>
      <c r="CY448" s="6" t="str">
        <f t="shared" si="519"/>
        <v/>
      </c>
      <c r="CZ448" s="6" t="str">
        <f t="shared" si="520"/>
        <v/>
      </c>
      <c r="DG448" s="56" t="str">
        <f t="shared" si="521"/>
        <v/>
      </c>
      <c r="DH448" s="6">
        <f t="shared" si="522"/>
        <v>0</v>
      </c>
      <c r="DK448" s="6">
        <f t="shared" si="557"/>
        <v>0</v>
      </c>
      <c r="DL448" s="6" t="e">
        <f t="shared" si="558"/>
        <v>#N/A</v>
      </c>
      <c r="DN448" s="6" t="e">
        <f t="shared" si="556"/>
        <v>#N/A</v>
      </c>
      <c r="DP448" s="6" t="str">
        <f t="shared" si="523"/>
        <v/>
      </c>
      <c r="DQ448" s="293">
        <f t="shared" ca="1" si="552"/>
        <v>442</v>
      </c>
      <c r="DR448" s="6" t="str">
        <f t="shared" ca="1" si="542"/>
        <v>x</v>
      </c>
      <c r="DU448" s="293" t="e">
        <f t="shared" ca="1" si="543"/>
        <v>#N/A</v>
      </c>
      <c r="DV448" s="5"/>
      <c r="DW448" s="293" t="e">
        <f t="shared" ca="1" si="553"/>
        <v>#N/A</v>
      </c>
      <c r="DZ448" s="293" t="e">
        <f t="shared" ca="1" si="544"/>
        <v>#N/A</v>
      </c>
      <c r="EA448" s="293" t="e">
        <f t="shared" ca="1" si="545"/>
        <v>#N/A</v>
      </c>
      <c r="EB448" s="293" t="e">
        <f t="shared" ca="1" si="546"/>
        <v>#N/A</v>
      </c>
      <c r="EE448" s="6" t="str">
        <f t="shared" si="547"/>
        <v/>
      </c>
      <c r="EF448" s="293" t="e">
        <f t="shared" ca="1" si="548"/>
        <v>#N/A</v>
      </c>
      <c r="EG448" s="6" t="e">
        <f t="shared" ca="1" si="524"/>
        <v>#N/A</v>
      </c>
    </row>
    <row r="449" spans="3:137" x14ac:dyDescent="0.2">
      <c r="C449" s="75"/>
      <c r="D449" s="184" t="str">
        <f t="shared" si="488"/>
        <v/>
      </c>
      <c r="E449" s="649" t="str">
        <f t="shared" si="554"/>
        <v/>
      </c>
      <c r="F449" s="607" t="str">
        <f t="shared" si="487"/>
        <v>x</v>
      </c>
      <c r="G449" s="650"/>
      <c r="H449" s="651"/>
      <c r="I449" s="651"/>
      <c r="J449" s="651"/>
      <c r="K449" s="652"/>
      <c r="L449" s="889"/>
      <c r="M449" s="889"/>
      <c r="N449" s="653"/>
      <c r="O449" s="651"/>
      <c r="P449" s="651"/>
      <c r="Q449" s="654"/>
      <c r="R449" s="655"/>
      <c r="S449" s="607" t="str">
        <f t="shared" si="489"/>
        <v/>
      </c>
      <c r="T449" s="656" t="str">
        <f t="shared" si="490"/>
        <v/>
      </c>
      <c r="U449" s="656" t="str">
        <f t="shared" si="525"/>
        <v/>
      </c>
      <c r="V449" s="656" t="str">
        <f t="shared" si="491"/>
        <v/>
      </c>
      <c r="W449" s="719"/>
      <c r="X449" s="660"/>
      <c r="Y449" s="656" t="str">
        <f t="shared" si="555"/>
        <v/>
      </c>
      <c r="Z449" s="659"/>
      <c r="AA449" s="654"/>
      <c r="AB449" s="656" t="str">
        <f t="shared" si="492"/>
        <v/>
      </c>
      <c r="AC449" s="661" t="str">
        <f t="shared" si="526"/>
        <v/>
      </c>
      <c r="AE449" s="658" t="str">
        <f t="shared" si="493"/>
        <v/>
      </c>
      <c r="AF449" s="659"/>
      <c r="AT449" s="805" t="str">
        <f t="shared" si="551"/>
        <v/>
      </c>
      <c r="AU449" t="str">
        <f t="shared" si="527"/>
        <v/>
      </c>
      <c r="AV449" s="6" t="str">
        <f t="shared" si="494"/>
        <v/>
      </c>
      <c r="AW449" s="317" t="str">
        <f t="shared" si="495"/>
        <v/>
      </c>
      <c r="AX449" s="158" t="str">
        <f t="shared" si="496"/>
        <v/>
      </c>
      <c r="AY449" s="158" t="str">
        <f t="shared" si="560"/>
        <v/>
      </c>
      <c r="AZ449" s="309" t="str">
        <f t="shared" si="559"/>
        <v/>
      </c>
      <c r="BA449" s="318" t="str">
        <f t="shared" si="497"/>
        <v/>
      </c>
      <c r="BB449" s="473" t="str">
        <f t="shared" si="498"/>
        <v/>
      </c>
      <c r="BC449" s="80" t="str">
        <f t="shared" si="549"/>
        <v/>
      </c>
      <c r="BD449" s="56">
        <f t="shared" si="499"/>
        <v>1</v>
      </c>
      <c r="BF449" s="56" t="str">
        <f t="shared" si="500"/>
        <v/>
      </c>
      <c r="BG449" s="56" t="str">
        <f t="shared" si="501"/>
        <v/>
      </c>
      <c r="BH449" s="6" t="str">
        <f t="shared" si="502"/>
        <v/>
      </c>
      <c r="BK449" s="6" t="str">
        <f t="shared" si="503"/>
        <v/>
      </c>
      <c r="BL449" s="56">
        <f t="shared" si="528"/>
        <v>999999</v>
      </c>
      <c r="BM449" s="183">
        <f t="shared" si="529"/>
        <v>99999.000002244997</v>
      </c>
      <c r="BN449" s="61">
        <v>433</v>
      </c>
      <c r="BO449" s="6">
        <f t="shared" si="504"/>
        <v>999999</v>
      </c>
      <c r="BP449" s="6">
        <f t="shared" si="505"/>
        <v>999999</v>
      </c>
      <c r="BQ449" s="6" t="str">
        <f t="shared" si="530"/>
        <v>x</v>
      </c>
      <c r="BR449" s="206">
        <f t="shared" si="506"/>
        <v>99999.000002244997</v>
      </c>
      <c r="BS449" s="6">
        <f t="shared" si="507"/>
        <v>99999.000002244997</v>
      </c>
      <c r="BT449" s="6" t="str">
        <f t="shared" si="531"/>
        <v>x</v>
      </c>
      <c r="BU449" s="6" t="str">
        <f t="shared" si="508"/>
        <v/>
      </c>
      <c r="BW449" s="82">
        <f t="shared" si="532"/>
        <v>9999999999</v>
      </c>
      <c r="BX449" s="80" t="str">
        <f t="shared" si="509"/>
        <v>x</v>
      </c>
      <c r="BY449" s="80" t="str">
        <f t="shared" si="510"/>
        <v/>
      </c>
      <c r="BZ449" s="56" t="str">
        <f t="shared" si="533"/>
        <v/>
      </c>
      <c r="CA449" s="56" t="str">
        <f t="shared" si="534"/>
        <v/>
      </c>
      <c r="CB449" s="88">
        <f t="shared" si="535"/>
        <v>0</v>
      </c>
      <c r="CC449" s="56" t="str">
        <f t="shared" si="511"/>
        <v/>
      </c>
      <c r="CD449" s="56"/>
      <c r="CE449" s="56"/>
      <c r="CF449" s="56"/>
      <c r="CG449" s="56"/>
      <c r="CH449" s="169">
        <f t="shared" si="536"/>
        <v>9999999999</v>
      </c>
      <c r="CI449" s="170">
        <f t="shared" si="537"/>
        <v>9999999999</v>
      </c>
      <c r="CJ449" s="171">
        <f t="shared" si="538"/>
        <v>9999999999</v>
      </c>
      <c r="CK449" s="172" t="str">
        <f t="shared" si="539"/>
        <v/>
      </c>
      <c r="CL449" s="173" t="str">
        <f t="shared" si="512"/>
        <v>x</v>
      </c>
      <c r="CN449" s="6" t="str">
        <f t="shared" si="540"/>
        <v/>
      </c>
      <c r="CO449" s="293" t="e">
        <f t="shared" ca="1" si="550"/>
        <v>#N/A</v>
      </c>
      <c r="CP449" s="6" t="e">
        <f t="shared" ca="1" si="541"/>
        <v>#N/A</v>
      </c>
      <c r="CQ449" s="61">
        <v>433</v>
      </c>
      <c r="CR449" s="6">
        <f t="shared" si="513"/>
        <v>0</v>
      </c>
      <c r="CS449" s="6">
        <f t="shared" si="514"/>
        <v>0</v>
      </c>
      <c r="CT449" s="56" t="str">
        <f t="shared" si="515"/>
        <v/>
      </c>
      <c r="CU449" s="76">
        <f t="shared" si="516"/>
        <v>0</v>
      </c>
      <c r="CV449" s="76">
        <f t="shared" si="517"/>
        <v>0</v>
      </c>
      <c r="CX449" s="6" t="str">
        <f t="shared" si="518"/>
        <v/>
      </c>
      <c r="CY449" s="6" t="str">
        <f t="shared" si="519"/>
        <v/>
      </c>
      <c r="CZ449" s="6" t="str">
        <f t="shared" si="520"/>
        <v/>
      </c>
      <c r="DG449" s="56" t="str">
        <f t="shared" si="521"/>
        <v/>
      </c>
      <c r="DH449" s="6">
        <f t="shared" si="522"/>
        <v>0</v>
      </c>
      <c r="DK449" s="6">
        <f t="shared" si="557"/>
        <v>0</v>
      </c>
      <c r="DL449" s="6" t="e">
        <f t="shared" si="558"/>
        <v>#N/A</v>
      </c>
      <c r="DN449" s="6" t="e">
        <f t="shared" si="556"/>
        <v>#N/A</v>
      </c>
      <c r="DP449" s="6" t="str">
        <f t="shared" si="523"/>
        <v/>
      </c>
      <c r="DQ449" s="293">
        <f t="shared" ca="1" si="552"/>
        <v>443</v>
      </c>
      <c r="DR449" s="6" t="str">
        <f t="shared" ca="1" si="542"/>
        <v>x</v>
      </c>
      <c r="DU449" s="293" t="e">
        <f t="shared" ca="1" si="543"/>
        <v>#N/A</v>
      </c>
      <c r="DV449" s="5"/>
      <c r="DW449" s="293" t="e">
        <f t="shared" ca="1" si="553"/>
        <v>#N/A</v>
      </c>
      <c r="DZ449" s="293" t="e">
        <f t="shared" ca="1" si="544"/>
        <v>#N/A</v>
      </c>
      <c r="EA449" s="293" t="e">
        <f t="shared" ca="1" si="545"/>
        <v>#N/A</v>
      </c>
      <c r="EB449" s="293" t="e">
        <f t="shared" ca="1" si="546"/>
        <v>#N/A</v>
      </c>
      <c r="EE449" s="6" t="str">
        <f t="shared" si="547"/>
        <v/>
      </c>
      <c r="EF449" s="293" t="e">
        <f t="shared" ca="1" si="548"/>
        <v>#N/A</v>
      </c>
      <c r="EG449" s="6" t="e">
        <f t="shared" ca="1" si="524"/>
        <v>#N/A</v>
      </c>
    </row>
    <row r="450" spans="3:137" x14ac:dyDescent="0.2">
      <c r="C450" s="75"/>
      <c r="D450" s="184" t="str">
        <f t="shared" si="488"/>
        <v/>
      </c>
      <c r="E450" s="649" t="str">
        <f t="shared" si="554"/>
        <v/>
      </c>
      <c r="F450" s="607" t="str">
        <f t="shared" si="487"/>
        <v>x</v>
      </c>
      <c r="G450" s="650"/>
      <c r="H450" s="651"/>
      <c r="I450" s="651"/>
      <c r="J450" s="651"/>
      <c r="K450" s="652"/>
      <c r="L450" s="889"/>
      <c r="M450" s="889"/>
      <c r="N450" s="653"/>
      <c r="O450" s="651"/>
      <c r="P450" s="651"/>
      <c r="Q450" s="654"/>
      <c r="R450" s="655"/>
      <c r="S450" s="607" t="str">
        <f t="shared" si="489"/>
        <v/>
      </c>
      <c r="T450" s="656" t="str">
        <f t="shared" si="490"/>
        <v/>
      </c>
      <c r="U450" s="656" t="str">
        <f t="shared" si="525"/>
        <v/>
      </c>
      <c r="V450" s="656" t="str">
        <f t="shared" si="491"/>
        <v/>
      </c>
      <c r="W450" s="719"/>
      <c r="X450" s="660"/>
      <c r="Y450" s="656" t="str">
        <f t="shared" si="555"/>
        <v/>
      </c>
      <c r="Z450" s="659"/>
      <c r="AA450" s="654"/>
      <c r="AB450" s="656" t="str">
        <f t="shared" si="492"/>
        <v/>
      </c>
      <c r="AC450" s="661" t="str">
        <f t="shared" si="526"/>
        <v/>
      </c>
      <c r="AE450" s="658" t="str">
        <f t="shared" si="493"/>
        <v/>
      </c>
      <c r="AF450" s="659"/>
      <c r="AT450" s="805" t="str">
        <f t="shared" si="551"/>
        <v/>
      </c>
      <c r="AU450" t="str">
        <f t="shared" si="527"/>
        <v/>
      </c>
      <c r="AV450" s="6" t="str">
        <f t="shared" si="494"/>
        <v/>
      </c>
      <c r="AW450" s="317" t="str">
        <f t="shared" si="495"/>
        <v/>
      </c>
      <c r="AX450" s="158" t="str">
        <f t="shared" si="496"/>
        <v/>
      </c>
      <c r="AY450" s="158" t="str">
        <f t="shared" si="560"/>
        <v/>
      </c>
      <c r="AZ450" s="309" t="str">
        <f t="shared" si="559"/>
        <v/>
      </c>
      <c r="BA450" s="318" t="str">
        <f t="shared" si="497"/>
        <v/>
      </c>
      <c r="BB450" s="473" t="str">
        <f t="shared" si="498"/>
        <v/>
      </c>
      <c r="BC450" s="80" t="str">
        <f t="shared" si="549"/>
        <v/>
      </c>
      <c r="BD450" s="56">
        <f t="shared" si="499"/>
        <v>1</v>
      </c>
      <c r="BF450" s="56" t="str">
        <f t="shared" si="500"/>
        <v/>
      </c>
      <c r="BG450" s="56" t="str">
        <f t="shared" si="501"/>
        <v/>
      </c>
      <c r="BH450" s="6" t="str">
        <f t="shared" si="502"/>
        <v/>
      </c>
      <c r="BK450" s="6" t="str">
        <f t="shared" si="503"/>
        <v/>
      </c>
      <c r="BL450" s="56">
        <f t="shared" si="528"/>
        <v>999999</v>
      </c>
      <c r="BM450" s="183">
        <f t="shared" si="529"/>
        <v>99999.000002250003</v>
      </c>
      <c r="BN450" s="61">
        <v>434</v>
      </c>
      <c r="BO450" s="6">
        <f t="shared" si="504"/>
        <v>999999</v>
      </c>
      <c r="BP450" s="6">
        <f t="shared" si="505"/>
        <v>999999</v>
      </c>
      <c r="BQ450" s="6" t="str">
        <f t="shared" si="530"/>
        <v>x</v>
      </c>
      <c r="BR450" s="206">
        <f t="shared" si="506"/>
        <v>99999.000002250003</v>
      </c>
      <c r="BS450" s="6">
        <f t="shared" si="507"/>
        <v>99999.000002250003</v>
      </c>
      <c r="BT450" s="6" t="str">
        <f t="shared" si="531"/>
        <v>x</v>
      </c>
      <c r="BU450" s="6" t="str">
        <f t="shared" si="508"/>
        <v/>
      </c>
      <c r="BW450" s="82">
        <f t="shared" si="532"/>
        <v>9999999999</v>
      </c>
      <c r="BX450" s="80" t="str">
        <f t="shared" si="509"/>
        <v>x</v>
      </c>
      <c r="BY450" s="80" t="str">
        <f t="shared" si="510"/>
        <v/>
      </c>
      <c r="BZ450" s="56" t="str">
        <f t="shared" si="533"/>
        <v/>
      </c>
      <c r="CA450" s="56" t="str">
        <f t="shared" si="534"/>
        <v/>
      </c>
      <c r="CB450" s="88">
        <f t="shared" si="535"/>
        <v>0</v>
      </c>
      <c r="CC450" s="56" t="str">
        <f t="shared" si="511"/>
        <v/>
      </c>
      <c r="CD450" s="56"/>
      <c r="CE450" s="56"/>
      <c r="CF450" s="56"/>
      <c r="CG450" s="56"/>
      <c r="CH450" s="169">
        <f t="shared" si="536"/>
        <v>9999999999</v>
      </c>
      <c r="CI450" s="170">
        <f t="shared" si="537"/>
        <v>9999999999</v>
      </c>
      <c r="CJ450" s="171">
        <f t="shared" si="538"/>
        <v>9999999999</v>
      </c>
      <c r="CK450" s="172" t="str">
        <f t="shared" si="539"/>
        <v/>
      </c>
      <c r="CL450" s="173" t="str">
        <f t="shared" si="512"/>
        <v>x</v>
      </c>
      <c r="CN450" s="6" t="str">
        <f t="shared" si="540"/>
        <v/>
      </c>
      <c r="CO450" s="293" t="e">
        <f t="shared" ca="1" si="550"/>
        <v>#N/A</v>
      </c>
      <c r="CP450" s="6" t="e">
        <f t="shared" ca="1" si="541"/>
        <v>#N/A</v>
      </c>
      <c r="CQ450" s="61">
        <v>434</v>
      </c>
      <c r="CR450" s="6">
        <f t="shared" si="513"/>
        <v>0</v>
      </c>
      <c r="CS450" s="6">
        <f t="shared" si="514"/>
        <v>0</v>
      </c>
      <c r="CT450" s="56" t="str">
        <f t="shared" si="515"/>
        <v/>
      </c>
      <c r="CU450" s="76">
        <f t="shared" si="516"/>
        <v>0</v>
      </c>
      <c r="CV450" s="76">
        <f t="shared" si="517"/>
        <v>0</v>
      </c>
      <c r="CX450" s="6" t="str">
        <f t="shared" si="518"/>
        <v/>
      </c>
      <c r="CY450" s="6" t="str">
        <f t="shared" si="519"/>
        <v/>
      </c>
      <c r="CZ450" s="6" t="str">
        <f t="shared" si="520"/>
        <v/>
      </c>
      <c r="DG450" s="56" t="str">
        <f t="shared" si="521"/>
        <v/>
      </c>
      <c r="DH450" s="6">
        <f t="shared" si="522"/>
        <v>0</v>
      </c>
      <c r="DK450" s="6">
        <f t="shared" si="557"/>
        <v>0</v>
      </c>
      <c r="DL450" s="6" t="e">
        <f t="shared" si="558"/>
        <v>#N/A</v>
      </c>
      <c r="DN450" s="6" t="e">
        <f t="shared" si="556"/>
        <v>#N/A</v>
      </c>
      <c r="DP450" s="6" t="str">
        <f t="shared" si="523"/>
        <v/>
      </c>
      <c r="DQ450" s="293">
        <f t="shared" ca="1" si="552"/>
        <v>444</v>
      </c>
      <c r="DR450" s="6" t="str">
        <f t="shared" ca="1" si="542"/>
        <v>x</v>
      </c>
      <c r="DU450" s="293" t="e">
        <f t="shared" ca="1" si="543"/>
        <v>#N/A</v>
      </c>
      <c r="DV450" s="5"/>
      <c r="DW450" s="293" t="e">
        <f t="shared" ca="1" si="553"/>
        <v>#N/A</v>
      </c>
      <c r="DZ450" s="293" t="e">
        <f t="shared" ca="1" si="544"/>
        <v>#N/A</v>
      </c>
      <c r="EA450" s="293" t="e">
        <f t="shared" ca="1" si="545"/>
        <v>#N/A</v>
      </c>
      <c r="EB450" s="293" t="e">
        <f t="shared" ca="1" si="546"/>
        <v>#N/A</v>
      </c>
      <c r="EE450" s="6" t="str">
        <f t="shared" si="547"/>
        <v/>
      </c>
      <c r="EF450" s="293" t="e">
        <f t="shared" ca="1" si="548"/>
        <v>#N/A</v>
      </c>
      <c r="EG450" s="6" t="e">
        <f t="shared" ca="1" si="524"/>
        <v>#N/A</v>
      </c>
    </row>
    <row r="451" spans="3:137" x14ac:dyDescent="0.2">
      <c r="C451" s="75"/>
      <c r="D451" s="184" t="str">
        <f t="shared" si="488"/>
        <v/>
      </c>
      <c r="E451" s="649" t="str">
        <f t="shared" si="554"/>
        <v/>
      </c>
      <c r="F451" s="607" t="str">
        <f t="shared" si="487"/>
        <v>x</v>
      </c>
      <c r="G451" s="650"/>
      <c r="H451" s="651"/>
      <c r="I451" s="651"/>
      <c r="J451" s="651"/>
      <c r="K451" s="652"/>
      <c r="L451" s="889"/>
      <c r="M451" s="889"/>
      <c r="N451" s="653"/>
      <c r="O451" s="651"/>
      <c r="P451" s="651"/>
      <c r="Q451" s="654"/>
      <c r="R451" s="655"/>
      <c r="S451" s="607" t="str">
        <f t="shared" si="489"/>
        <v/>
      </c>
      <c r="T451" s="656" t="str">
        <f t="shared" si="490"/>
        <v/>
      </c>
      <c r="U451" s="656" t="str">
        <f t="shared" si="525"/>
        <v/>
      </c>
      <c r="V451" s="656" t="str">
        <f t="shared" si="491"/>
        <v/>
      </c>
      <c r="W451" s="719"/>
      <c r="X451" s="660"/>
      <c r="Y451" s="656" t="str">
        <f t="shared" si="555"/>
        <v/>
      </c>
      <c r="Z451" s="659"/>
      <c r="AA451" s="654"/>
      <c r="AB451" s="656" t="str">
        <f t="shared" si="492"/>
        <v/>
      </c>
      <c r="AC451" s="661" t="str">
        <f t="shared" si="526"/>
        <v/>
      </c>
      <c r="AE451" s="658" t="str">
        <f t="shared" si="493"/>
        <v/>
      </c>
      <c r="AF451" s="659"/>
      <c r="AT451" s="805" t="str">
        <f t="shared" si="551"/>
        <v/>
      </c>
      <c r="AU451" t="str">
        <f t="shared" si="527"/>
        <v/>
      </c>
      <c r="AV451" s="6" t="str">
        <f t="shared" si="494"/>
        <v/>
      </c>
      <c r="AW451" s="317" t="str">
        <f t="shared" si="495"/>
        <v/>
      </c>
      <c r="AX451" s="158" t="str">
        <f t="shared" si="496"/>
        <v/>
      </c>
      <c r="AY451" s="158" t="str">
        <f t="shared" si="560"/>
        <v/>
      </c>
      <c r="AZ451" s="309" t="str">
        <f t="shared" si="559"/>
        <v/>
      </c>
      <c r="BA451" s="318" t="str">
        <f t="shared" si="497"/>
        <v/>
      </c>
      <c r="BB451" s="473" t="str">
        <f t="shared" si="498"/>
        <v/>
      </c>
      <c r="BC451" s="80" t="str">
        <f t="shared" si="549"/>
        <v/>
      </c>
      <c r="BD451" s="56">
        <f t="shared" si="499"/>
        <v>1</v>
      </c>
      <c r="BF451" s="56" t="str">
        <f t="shared" si="500"/>
        <v/>
      </c>
      <c r="BG451" s="56" t="str">
        <f t="shared" si="501"/>
        <v/>
      </c>
      <c r="BH451" s="6" t="str">
        <f t="shared" si="502"/>
        <v/>
      </c>
      <c r="BK451" s="6" t="str">
        <f t="shared" si="503"/>
        <v/>
      </c>
      <c r="BL451" s="56">
        <f t="shared" si="528"/>
        <v>999999</v>
      </c>
      <c r="BM451" s="183">
        <f t="shared" si="529"/>
        <v>99999.000002254994</v>
      </c>
      <c r="BN451" s="61">
        <v>435</v>
      </c>
      <c r="BO451" s="6">
        <f t="shared" si="504"/>
        <v>999999</v>
      </c>
      <c r="BP451" s="6">
        <f t="shared" si="505"/>
        <v>999999</v>
      </c>
      <c r="BQ451" s="6" t="str">
        <f t="shared" si="530"/>
        <v>x</v>
      </c>
      <c r="BR451" s="206">
        <f t="shared" si="506"/>
        <v>99999.000002254994</v>
      </c>
      <c r="BS451" s="6">
        <f t="shared" si="507"/>
        <v>99999.000002254994</v>
      </c>
      <c r="BT451" s="6" t="str">
        <f t="shared" si="531"/>
        <v>x</v>
      </c>
      <c r="BU451" s="6" t="str">
        <f t="shared" si="508"/>
        <v/>
      </c>
      <c r="BW451" s="82">
        <f t="shared" si="532"/>
        <v>9999999999</v>
      </c>
      <c r="BX451" s="80" t="str">
        <f t="shared" si="509"/>
        <v>x</v>
      </c>
      <c r="BY451" s="80" t="str">
        <f t="shared" si="510"/>
        <v/>
      </c>
      <c r="BZ451" s="56" t="str">
        <f t="shared" si="533"/>
        <v/>
      </c>
      <c r="CA451" s="56" t="str">
        <f t="shared" si="534"/>
        <v/>
      </c>
      <c r="CB451" s="88">
        <f t="shared" si="535"/>
        <v>0</v>
      </c>
      <c r="CC451" s="56" t="str">
        <f t="shared" si="511"/>
        <v/>
      </c>
      <c r="CD451" s="56"/>
      <c r="CE451" s="56"/>
      <c r="CF451" s="56"/>
      <c r="CG451" s="56"/>
      <c r="CH451" s="169">
        <f t="shared" si="536"/>
        <v>9999999999</v>
      </c>
      <c r="CI451" s="170">
        <f t="shared" si="537"/>
        <v>9999999999</v>
      </c>
      <c r="CJ451" s="171">
        <f t="shared" si="538"/>
        <v>9999999999</v>
      </c>
      <c r="CK451" s="172" t="str">
        <f t="shared" si="539"/>
        <v/>
      </c>
      <c r="CL451" s="173" t="str">
        <f t="shared" si="512"/>
        <v>x</v>
      </c>
      <c r="CN451" s="6" t="str">
        <f t="shared" si="540"/>
        <v/>
      </c>
      <c r="CO451" s="293" t="e">
        <f t="shared" ca="1" si="550"/>
        <v>#N/A</v>
      </c>
      <c r="CP451" s="6" t="e">
        <f t="shared" ca="1" si="541"/>
        <v>#N/A</v>
      </c>
      <c r="CQ451" s="61">
        <v>435</v>
      </c>
      <c r="CR451" s="6">
        <f t="shared" si="513"/>
        <v>0</v>
      </c>
      <c r="CS451" s="6">
        <f t="shared" si="514"/>
        <v>0</v>
      </c>
      <c r="CT451" s="56" t="str">
        <f t="shared" si="515"/>
        <v/>
      </c>
      <c r="CU451" s="76">
        <f t="shared" si="516"/>
        <v>0</v>
      </c>
      <c r="CV451" s="76">
        <f t="shared" si="517"/>
        <v>0</v>
      </c>
      <c r="CX451" s="6" t="str">
        <f t="shared" si="518"/>
        <v/>
      </c>
      <c r="CY451" s="6" t="str">
        <f t="shared" si="519"/>
        <v/>
      </c>
      <c r="CZ451" s="6" t="str">
        <f t="shared" si="520"/>
        <v/>
      </c>
      <c r="DG451" s="56" t="str">
        <f t="shared" si="521"/>
        <v/>
      </c>
      <c r="DH451" s="6">
        <f t="shared" si="522"/>
        <v>0</v>
      </c>
      <c r="DK451" s="6">
        <f t="shared" si="557"/>
        <v>0</v>
      </c>
      <c r="DL451" s="6" t="e">
        <f t="shared" si="558"/>
        <v>#N/A</v>
      </c>
      <c r="DN451" s="6" t="e">
        <f t="shared" si="556"/>
        <v>#N/A</v>
      </c>
      <c r="DP451" s="6" t="str">
        <f t="shared" si="523"/>
        <v/>
      </c>
      <c r="DQ451" s="293">
        <f t="shared" ca="1" si="552"/>
        <v>445</v>
      </c>
      <c r="DR451" s="6" t="str">
        <f t="shared" ca="1" si="542"/>
        <v>x</v>
      </c>
      <c r="DU451" s="293" t="e">
        <f t="shared" ca="1" si="543"/>
        <v>#N/A</v>
      </c>
      <c r="DV451" s="5"/>
      <c r="DW451" s="293" t="e">
        <f t="shared" ca="1" si="553"/>
        <v>#N/A</v>
      </c>
      <c r="DZ451" s="293" t="e">
        <f t="shared" ca="1" si="544"/>
        <v>#N/A</v>
      </c>
      <c r="EA451" s="293" t="e">
        <f t="shared" ca="1" si="545"/>
        <v>#N/A</v>
      </c>
      <c r="EB451" s="293" t="e">
        <f t="shared" ca="1" si="546"/>
        <v>#N/A</v>
      </c>
      <c r="EE451" s="6" t="str">
        <f t="shared" si="547"/>
        <v/>
      </c>
      <c r="EF451" s="293" t="e">
        <f t="shared" ca="1" si="548"/>
        <v>#N/A</v>
      </c>
      <c r="EG451" s="6" t="e">
        <f t="shared" ca="1" si="524"/>
        <v>#N/A</v>
      </c>
    </row>
    <row r="452" spans="3:137" x14ac:dyDescent="0.2">
      <c r="C452" s="75"/>
      <c r="D452" s="184" t="str">
        <f t="shared" si="488"/>
        <v/>
      </c>
      <c r="E452" s="649" t="str">
        <f t="shared" si="554"/>
        <v/>
      </c>
      <c r="F452" s="607" t="str">
        <f t="shared" si="487"/>
        <v>x</v>
      </c>
      <c r="G452" s="650"/>
      <c r="H452" s="651"/>
      <c r="I452" s="651"/>
      <c r="J452" s="651"/>
      <c r="K452" s="652"/>
      <c r="L452" s="889"/>
      <c r="M452" s="889"/>
      <c r="N452" s="653"/>
      <c r="O452" s="651"/>
      <c r="P452" s="651"/>
      <c r="Q452" s="654"/>
      <c r="R452" s="655"/>
      <c r="S452" s="607" t="str">
        <f t="shared" si="489"/>
        <v/>
      </c>
      <c r="T452" s="656" t="str">
        <f t="shared" si="490"/>
        <v/>
      </c>
      <c r="U452" s="656" t="str">
        <f t="shared" si="525"/>
        <v/>
      </c>
      <c r="V452" s="656" t="str">
        <f t="shared" si="491"/>
        <v/>
      </c>
      <c r="W452" s="719"/>
      <c r="X452" s="660"/>
      <c r="Y452" s="656" t="str">
        <f t="shared" si="555"/>
        <v/>
      </c>
      <c r="Z452" s="659"/>
      <c r="AA452" s="654"/>
      <c r="AB452" s="656" t="str">
        <f t="shared" si="492"/>
        <v/>
      </c>
      <c r="AC452" s="661" t="str">
        <f t="shared" si="526"/>
        <v/>
      </c>
      <c r="AE452" s="658" t="str">
        <f t="shared" si="493"/>
        <v/>
      </c>
      <c r="AF452" s="659"/>
      <c r="AT452" s="805" t="str">
        <f t="shared" si="551"/>
        <v/>
      </c>
      <c r="AU452" t="str">
        <f t="shared" si="527"/>
        <v/>
      </c>
      <c r="AV452" s="6" t="str">
        <f t="shared" si="494"/>
        <v/>
      </c>
      <c r="AW452" s="317" t="str">
        <f t="shared" si="495"/>
        <v/>
      </c>
      <c r="AX452" s="158" t="str">
        <f t="shared" si="496"/>
        <v/>
      </c>
      <c r="AY452" s="158" t="str">
        <f t="shared" si="560"/>
        <v/>
      </c>
      <c r="AZ452" s="309" t="str">
        <f t="shared" si="559"/>
        <v/>
      </c>
      <c r="BA452" s="318" t="str">
        <f t="shared" si="497"/>
        <v/>
      </c>
      <c r="BB452" s="473" t="str">
        <f t="shared" si="498"/>
        <v/>
      </c>
      <c r="BC452" s="80" t="str">
        <f t="shared" si="549"/>
        <v/>
      </c>
      <c r="BD452" s="56">
        <f t="shared" si="499"/>
        <v>1</v>
      </c>
      <c r="BF452" s="56" t="str">
        <f t="shared" si="500"/>
        <v/>
      </c>
      <c r="BG452" s="56" t="str">
        <f t="shared" si="501"/>
        <v/>
      </c>
      <c r="BH452" s="6" t="str">
        <f t="shared" si="502"/>
        <v/>
      </c>
      <c r="BK452" s="6" t="str">
        <f t="shared" si="503"/>
        <v/>
      </c>
      <c r="BL452" s="56">
        <f t="shared" si="528"/>
        <v>999999</v>
      </c>
      <c r="BM452" s="183">
        <f t="shared" si="529"/>
        <v>99999.00000226</v>
      </c>
      <c r="BN452" s="61">
        <v>436</v>
      </c>
      <c r="BO452" s="6">
        <f t="shared" si="504"/>
        <v>999999</v>
      </c>
      <c r="BP452" s="6">
        <f t="shared" si="505"/>
        <v>999999</v>
      </c>
      <c r="BQ452" s="6" t="str">
        <f t="shared" si="530"/>
        <v>x</v>
      </c>
      <c r="BR452" s="206">
        <f t="shared" si="506"/>
        <v>99999.00000226</v>
      </c>
      <c r="BS452" s="6">
        <f t="shared" si="507"/>
        <v>99999.00000226</v>
      </c>
      <c r="BT452" s="6" t="str">
        <f t="shared" si="531"/>
        <v>x</v>
      </c>
      <c r="BU452" s="6" t="str">
        <f t="shared" si="508"/>
        <v/>
      </c>
      <c r="BW452" s="82">
        <f t="shared" si="532"/>
        <v>9999999999</v>
      </c>
      <c r="BX452" s="80" t="str">
        <f t="shared" si="509"/>
        <v>x</v>
      </c>
      <c r="BY452" s="80" t="str">
        <f t="shared" si="510"/>
        <v/>
      </c>
      <c r="BZ452" s="56" t="str">
        <f t="shared" si="533"/>
        <v/>
      </c>
      <c r="CA452" s="56" t="str">
        <f t="shared" si="534"/>
        <v/>
      </c>
      <c r="CB452" s="88">
        <f t="shared" si="535"/>
        <v>0</v>
      </c>
      <c r="CC452" s="56" t="str">
        <f t="shared" si="511"/>
        <v/>
      </c>
      <c r="CD452" s="56"/>
      <c r="CE452" s="56"/>
      <c r="CF452" s="56"/>
      <c r="CG452" s="56"/>
      <c r="CH452" s="169">
        <f t="shared" si="536"/>
        <v>9999999999</v>
      </c>
      <c r="CI452" s="170">
        <f t="shared" si="537"/>
        <v>9999999999</v>
      </c>
      <c r="CJ452" s="171">
        <f t="shared" si="538"/>
        <v>9999999999</v>
      </c>
      <c r="CK452" s="172" t="str">
        <f t="shared" si="539"/>
        <v/>
      </c>
      <c r="CL452" s="173" t="str">
        <f t="shared" si="512"/>
        <v>x</v>
      </c>
      <c r="CN452" s="6" t="str">
        <f t="shared" si="540"/>
        <v/>
      </c>
      <c r="CO452" s="293" t="e">
        <f t="shared" ca="1" si="550"/>
        <v>#N/A</v>
      </c>
      <c r="CP452" s="6" t="e">
        <f t="shared" ca="1" si="541"/>
        <v>#N/A</v>
      </c>
      <c r="CQ452" s="61">
        <v>436</v>
      </c>
      <c r="CR452" s="6">
        <f t="shared" si="513"/>
        <v>0</v>
      </c>
      <c r="CS452" s="6">
        <f t="shared" si="514"/>
        <v>0</v>
      </c>
      <c r="CT452" s="56" t="str">
        <f t="shared" si="515"/>
        <v/>
      </c>
      <c r="CU452" s="76">
        <f t="shared" si="516"/>
        <v>0</v>
      </c>
      <c r="CV452" s="76">
        <f t="shared" si="517"/>
        <v>0</v>
      </c>
      <c r="CX452" s="6" t="str">
        <f t="shared" si="518"/>
        <v/>
      </c>
      <c r="CY452" s="6" t="str">
        <f t="shared" si="519"/>
        <v/>
      </c>
      <c r="CZ452" s="6" t="str">
        <f t="shared" si="520"/>
        <v/>
      </c>
      <c r="DG452" s="56" t="str">
        <f t="shared" si="521"/>
        <v/>
      </c>
      <c r="DH452" s="6">
        <f t="shared" si="522"/>
        <v>0</v>
      </c>
      <c r="DK452" s="6">
        <f t="shared" si="557"/>
        <v>0</v>
      </c>
      <c r="DL452" s="6" t="e">
        <f t="shared" si="558"/>
        <v>#N/A</v>
      </c>
      <c r="DN452" s="6" t="e">
        <f t="shared" si="556"/>
        <v>#N/A</v>
      </c>
      <c r="DP452" s="6" t="str">
        <f t="shared" si="523"/>
        <v/>
      </c>
      <c r="DQ452" s="293">
        <f t="shared" ca="1" si="552"/>
        <v>446</v>
      </c>
      <c r="DR452" s="6" t="str">
        <f t="shared" ca="1" si="542"/>
        <v>x</v>
      </c>
      <c r="DU452" s="293" t="e">
        <f t="shared" ca="1" si="543"/>
        <v>#N/A</v>
      </c>
      <c r="DV452" s="5"/>
      <c r="DW452" s="293" t="e">
        <f t="shared" ca="1" si="553"/>
        <v>#N/A</v>
      </c>
      <c r="DZ452" s="293" t="e">
        <f t="shared" ca="1" si="544"/>
        <v>#N/A</v>
      </c>
      <c r="EA452" s="293" t="e">
        <f t="shared" ca="1" si="545"/>
        <v>#N/A</v>
      </c>
      <c r="EB452" s="293" t="e">
        <f t="shared" ca="1" si="546"/>
        <v>#N/A</v>
      </c>
      <c r="EE452" s="6" t="str">
        <f t="shared" si="547"/>
        <v/>
      </c>
      <c r="EF452" s="293" t="e">
        <f t="shared" ca="1" si="548"/>
        <v>#N/A</v>
      </c>
      <c r="EG452" s="6" t="e">
        <f t="shared" ca="1" si="524"/>
        <v>#N/A</v>
      </c>
    </row>
    <row r="453" spans="3:137" x14ac:dyDescent="0.2">
      <c r="C453" s="75"/>
      <c r="D453" s="184" t="str">
        <f t="shared" si="488"/>
        <v/>
      </c>
      <c r="E453" s="649" t="str">
        <f t="shared" si="554"/>
        <v/>
      </c>
      <c r="F453" s="607" t="str">
        <f t="shared" si="487"/>
        <v>x</v>
      </c>
      <c r="G453" s="650"/>
      <c r="H453" s="651"/>
      <c r="I453" s="651"/>
      <c r="J453" s="651"/>
      <c r="K453" s="652"/>
      <c r="L453" s="889"/>
      <c r="M453" s="889"/>
      <c r="N453" s="653"/>
      <c r="O453" s="651"/>
      <c r="P453" s="651"/>
      <c r="Q453" s="654"/>
      <c r="R453" s="655"/>
      <c r="S453" s="607" t="str">
        <f t="shared" si="489"/>
        <v/>
      </c>
      <c r="T453" s="656" t="str">
        <f t="shared" si="490"/>
        <v/>
      </c>
      <c r="U453" s="656" t="str">
        <f t="shared" si="525"/>
        <v/>
      </c>
      <c r="V453" s="656" t="str">
        <f t="shared" si="491"/>
        <v/>
      </c>
      <c r="W453" s="719"/>
      <c r="X453" s="660"/>
      <c r="Y453" s="656" t="str">
        <f t="shared" si="555"/>
        <v/>
      </c>
      <c r="Z453" s="659"/>
      <c r="AA453" s="654"/>
      <c r="AB453" s="656" t="str">
        <f t="shared" si="492"/>
        <v/>
      </c>
      <c r="AC453" s="661" t="str">
        <f t="shared" si="526"/>
        <v/>
      </c>
      <c r="AE453" s="658" t="str">
        <f t="shared" si="493"/>
        <v/>
      </c>
      <c r="AF453" s="659"/>
      <c r="AT453" s="805" t="str">
        <f t="shared" si="551"/>
        <v/>
      </c>
      <c r="AU453" t="str">
        <f t="shared" si="527"/>
        <v/>
      </c>
      <c r="AV453" s="6" t="str">
        <f t="shared" si="494"/>
        <v/>
      </c>
      <c r="AW453" s="317" t="str">
        <f t="shared" si="495"/>
        <v/>
      </c>
      <c r="AX453" s="158" t="str">
        <f t="shared" si="496"/>
        <v/>
      </c>
      <c r="AY453" s="158" t="str">
        <f t="shared" si="560"/>
        <v/>
      </c>
      <c r="AZ453" s="309" t="str">
        <f t="shared" si="559"/>
        <v/>
      </c>
      <c r="BA453" s="318" t="str">
        <f t="shared" si="497"/>
        <v/>
      </c>
      <c r="BB453" s="473" t="str">
        <f t="shared" si="498"/>
        <v/>
      </c>
      <c r="BC453" s="80" t="str">
        <f t="shared" si="549"/>
        <v/>
      </c>
      <c r="BD453" s="56">
        <f t="shared" si="499"/>
        <v>1</v>
      </c>
      <c r="BF453" s="56" t="str">
        <f t="shared" si="500"/>
        <v/>
      </c>
      <c r="BG453" s="56" t="str">
        <f t="shared" si="501"/>
        <v/>
      </c>
      <c r="BH453" s="6" t="str">
        <f t="shared" si="502"/>
        <v/>
      </c>
      <c r="BK453" s="6" t="str">
        <f t="shared" si="503"/>
        <v/>
      </c>
      <c r="BL453" s="56">
        <f t="shared" si="528"/>
        <v>999999</v>
      </c>
      <c r="BM453" s="183">
        <f t="shared" si="529"/>
        <v>99999.000002265006</v>
      </c>
      <c r="BN453" s="61">
        <v>437</v>
      </c>
      <c r="BO453" s="6">
        <f t="shared" si="504"/>
        <v>999999</v>
      </c>
      <c r="BP453" s="6">
        <f t="shared" si="505"/>
        <v>999999</v>
      </c>
      <c r="BQ453" s="6" t="str">
        <f t="shared" si="530"/>
        <v>x</v>
      </c>
      <c r="BR453" s="206">
        <f t="shared" si="506"/>
        <v>99999.000002265006</v>
      </c>
      <c r="BS453" s="6">
        <f t="shared" si="507"/>
        <v>99999.000002265006</v>
      </c>
      <c r="BT453" s="6" t="str">
        <f t="shared" si="531"/>
        <v>x</v>
      </c>
      <c r="BU453" s="6" t="str">
        <f t="shared" si="508"/>
        <v/>
      </c>
      <c r="BW453" s="82">
        <f t="shared" si="532"/>
        <v>9999999999</v>
      </c>
      <c r="BX453" s="80" t="str">
        <f t="shared" si="509"/>
        <v>x</v>
      </c>
      <c r="BY453" s="80" t="str">
        <f t="shared" si="510"/>
        <v/>
      </c>
      <c r="BZ453" s="56" t="str">
        <f t="shared" si="533"/>
        <v/>
      </c>
      <c r="CA453" s="56" t="str">
        <f t="shared" si="534"/>
        <v/>
      </c>
      <c r="CB453" s="88">
        <f t="shared" si="535"/>
        <v>0</v>
      </c>
      <c r="CC453" s="56" t="str">
        <f t="shared" si="511"/>
        <v/>
      </c>
      <c r="CD453" s="56"/>
      <c r="CE453" s="56"/>
      <c r="CF453" s="56"/>
      <c r="CG453" s="56"/>
      <c r="CH453" s="169">
        <f t="shared" si="536"/>
        <v>9999999999</v>
      </c>
      <c r="CI453" s="170">
        <f t="shared" si="537"/>
        <v>9999999999</v>
      </c>
      <c r="CJ453" s="171">
        <f t="shared" si="538"/>
        <v>9999999999</v>
      </c>
      <c r="CK453" s="172" t="str">
        <f t="shared" si="539"/>
        <v/>
      </c>
      <c r="CL453" s="173" t="str">
        <f t="shared" si="512"/>
        <v>x</v>
      </c>
      <c r="CN453" s="6" t="str">
        <f t="shared" si="540"/>
        <v/>
      </c>
      <c r="CO453" s="293" t="e">
        <f t="shared" ca="1" si="550"/>
        <v>#N/A</v>
      </c>
      <c r="CP453" s="6" t="e">
        <f t="shared" ca="1" si="541"/>
        <v>#N/A</v>
      </c>
      <c r="CQ453" s="61">
        <v>437</v>
      </c>
      <c r="CR453" s="6">
        <f t="shared" si="513"/>
        <v>0</v>
      </c>
      <c r="CS453" s="6">
        <f t="shared" si="514"/>
        <v>0</v>
      </c>
      <c r="CT453" s="56" t="str">
        <f t="shared" si="515"/>
        <v/>
      </c>
      <c r="CU453" s="76">
        <f t="shared" si="516"/>
        <v>0</v>
      </c>
      <c r="CV453" s="76">
        <f t="shared" si="517"/>
        <v>0</v>
      </c>
      <c r="CX453" s="6" t="str">
        <f t="shared" si="518"/>
        <v/>
      </c>
      <c r="CY453" s="6" t="str">
        <f t="shared" si="519"/>
        <v/>
      </c>
      <c r="CZ453" s="6" t="str">
        <f t="shared" si="520"/>
        <v/>
      </c>
      <c r="DG453" s="56" t="str">
        <f t="shared" si="521"/>
        <v/>
      </c>
      <c r="DH453" s="6">
        <f t="shared" si="522"/>
        <v>0</v>
      </c>
      <c r="DK453" s="6">
        <f t="shared" si="557"/>
        <v>0</v>
      </c>
      <c r="DL453" s="6" t="e">
        <f t="shared" si="558"/>
        <v>#N/A</v>
      </c>
      <c r="DN453" s="6" t="e">
        <f t="shared" si="556"/>
        <v>#N/A</v>
      </c>
      <c r="DP453" s="6" t="str">
        <f t="shared" si="523"/>
        <v/>
      </c>
      <c r="DQ453" s="293">
        <f t="shared" ca="1" si="552"/>
        <v>447</v>
      </c>
      <c r="DR453" s="6" t="str">
        <f t="shared" ca="1" si="542"/>
        <v>x</v>
      </c>
      <c r="DU453" s="293" t="e">
        <f t="shared" ca="1" si="543"/>
        <v>#N/A</v>
      </c>
      <c r="DV453" s="5"/>
      <c r="DW453" s="293" t="e">
        <f t="shared" ca="1" si="553"/>
        <v>#N/A</v>
      </c>
      <c r="DZ453" s="293" t="e">
        <f t="shared" ca="1" si="544"/>
        <v>#N/A</v>
      </c>
      <c r="EA453" s="293" t="e">
        <f t="shared" ca="1" si="545"/>
        <v>#N/A</v>
      </c>
      <c r="EB453" s="293" t="e">
        <f t="shared" ca="1" si="546"/>
        <v>#N/A</v>
      </c>
      <c r="EE453" s="6" t="str">
        <f t="shared" si="547"/>
        <v/>
      </c>
      <c r="EF453" s="293" t="e">
        <f t="shared" ca="1" si="548"/>
        <v>#N/A</v>
      </c>
      <c r="EG453" s="6" t="e">
        <f t="shared" ca="1" si="524"/>
        <v>#N/A</v>
      </c>
    </row>
    <row r="454" spans="3:137" x14ac:dyDescent="0.2">
      <c r="C454" s="75"/>
      <c r="D454" s="184" t="str">
        <f t="shared" si="488"/>
        <v/>
      </c>
      <c r="E454" s="649" t="str">
        <f t="shared" si="554"/>
        <v/>
      </c>
      <c r="F454" s="607" t="str">
        <f t="shared" si="487"/>
        <v>x</v>
      </c>
      <c r="G454" s="650"/>
      <c r="H454" s="651"/>
      <c r="I454" s="651"/>
      <c r="J454" s="651"/>
      <c r="K454" s="652"/>
      <c r="L454" s="889"/>
      <c r="M454" s="889"/>
      <c r="N454" s="653"/>
      <c r="O454" s="651"/>
      <c r="P454" s="651"/>
      <c r="Q454" s="654"/>
      <c r="R454" s="655"/>
      <c r="S454" s="607" t="str">
        <f t="shared" si="489"/>
        <v/>
      </c>
      <c r="T454" s="656" t="str">
        <f t="shared" si="490"/>
        <v/>
      </c>
      <c r="U454" s="656" t="str">
        <f t="shared" si="525"/>
        <v/>
      </c>
      <c r="V454" s="656" t="str">
        <f t="shared" si="491"/>
        <v/>
      </c>
      <c r="W454" s="719"/>
      <c r="X454" s="660"/>
      <c r="Y454" s="656" t="str">
        <f t="shared" si="555"/>
        <v/>
      </c>
      <c r="Z454" s="659"/>
      <c r="AA454" s="654"/>
      <c r="AB454" s="656" t="str">
        <f t="shared" si="492"/>
        <v/>
      </c>
      <c r="AC454" s="661" t="str">
        <f t="shared" si="526"/>
        <v/>
      </c>
      <c r="AE454" s="658" t="str">
        <f t="shared" si="493"/>
        <v/>
      </c>
      <c r="AF454" s="659"/>
      <c r="AT454" s="805" t="str">
        <f t="shared" si="551"/>
        <v/>
      </c>
      <c r="AU454" t="str">
        <f t="shared" si="527"/>
        <v/>
      </c>
      <c r="AV454" s="6" t="str">
        <f t="shared" si="494"/>
        <v/>
      </c>
      <c r="AW454" s="317" t="str">
        <f t="shared" si="495"/>
        <v/>
      </c>
      <c r="AX454" s="158" t="str">
        <f t="shared" si="496"/>
        <v/>
      </c>
      <c r="AY454" s="158" t="str">
        <f t="shared" si="560"/>
        <v/>
      </c>
      <c r="AZ454" s="309" t="str">
        <f t="shared" si="559"/>
        <v/>
      </c>
      <c r="BA454" s="318" t="str">
        <f t="shared" si="497"/>
        <v/>
      </c>
      <c r="BB454" s="473" t="str">
        <f t="shared" si="498"/>
        <v/>
      </c>
      <c r="BC454" s="80" t="str">
        <f t="shared" si="549"/>
        <v/>
      </c>
      <c r="BD454" s="56">
        <f t="shared" si="499"/>
        <v>1</v>
      </c>
      <c r="BF454" s="56" t="str">
        <f t="shared" si="500"/>
        <v/>
      </c>
      <c r="BG454" s="56" t="str">
        <f t="shared" si="501"/>
        <v/>
      </c>
      <c r="BH454" s="6" t="str">
        <f t="shared" si="502"/>
        <v/>
      </c>
      <c r="BK454" s="6" t="str">
        <f t="shared" si="503"/>
        <v/>
      </c>
      <c r="BL454" s="56">
        <f t="shared" si="528"/>
        <v>999999</v>
      </c>
      <c r="BM454" s="183">
        <f t="shared" si="529"/>
        <v>99999.000002269997</v>
      </c>
      <c r="BN454" s="61">
        <v>438</v>
      </c>
      <c r="BO454" s="6">
        <f t="shared" si="504"/>
        <v>999999</v>
      </c>
      <c r="BP454" s="6">
        <f t="shared" si="505"/>
        <v>999999</v>
      </c>
      <c r="BQ454" s="6" t="str">
        <f t="shared" si="530"/>
        <v>x</v>
      </c>
      <c r="BR454" s="206">
        <f t="shared" si="506"/>
        <v>99999.000002269997</v>
      </c>
      <c r="BS454" s="6">
        <f t="shared" si="507"/>
        <v>99999.000002269997</v>
      </c>
      <c r="BT454" s="6" t="str">
        <f t="shared" si="531"/>
        <v>x</v>
      </c>
      <c r="BU454" s="6" t="str">
        <f t="shared" si="508"/>
        <v/>
      </c>
      <c r="BW454" s="82">
        <f t="shared" si="532"/>
        <v>9999999999</v>
      </c>
      <c r="BX454" s="80" t="str">
        <f t="shared" si="509"/>
        <v>x</v>
      </c>
      <c r="BY454" s="80" t="str">
        <f t="shared" si="510"/>
        <v/>
      </c>
      <c r="BZ454" s="56" t="str">
        <f t="shared" si="533"/>
        <v/>
      </c>
      <c r="CA454" s="56" t="str">
        <f t="shared" si="534"/>
        <v/>
      </c>
      <c r="CB454" s="88">
        <f t="shared" si="535"/>
        <v>0</v>
      </c>
      <c r="CC454" s="56" t="str">
        <f t="shared" si="511"/>
        <v/>
      </c>
      <c r="CD454" s="56"/>
      <c r="CE454" s="56"/>
      <c r="CF454" s="56"/>
      <c r="CG454" s="56"/>
      <c r="CH454" s="169">
        <f t="shared" si="536"/>
        <v>9999999999</v>
      </c>
      <c r="CI454" s="170">
        <f t="shared" si="537"/>
        <v>9999999999</v>
      </c>
      <c r="CJ454" s="171">
        <f t="shared" si="538"/>
        <v>9999999999</v>
      </c>
      <c r="CK454" s="172" t="str">
        <f t="shared" si="539"/>
        <v/>
      </c>
      <c r="CL454" s="173" t="str">
        <f t="shared" si="512"/>
        <v>x</v>
      </c>
      <c r="CN454" s="6" t="str">
        <f t="shared" si="540"/>
        <v/>
      </c>
      <c r="CO454" s="293" t="e">
        <f t="shared" ca="1" si="550"/>
        <v>#N/A</v>
      </c>
      <c r="CP454" s="6" t="e">
        <f t="shared" ca="1" si="541"/>
        <v>#N/A</v>
      </c>
      <c r="CQ454" s="61">
        <v>438</v>
      </c>
      <c r="CR454" s="6">
        <f t="shared" si="513"/>
        <v>0</v>
      </c>
      <c r="CS454" s="6">
        <f t="shared" si="514"/>
        <v>0</v>
      </c>
      <c r="CT454" s="56" t="str">
        <f t="shared" si="515"/>
        <v/>
      </c>
      <c r="CU454" s="76">
        <f t="shared" si="516"/>
        <v>0</v>
      </c>
      <c r="CV454" s="76">
        <f t="shared" si="517"/>
        <v>0</v>
      </c>
      <c r="CX454" s="6" t="str">
        <f t="shared" si="518"/>
        <v/>
      </c>
      <c r="CY454" s="6" t="str">
        <f t="shared" si="519"/>
        <v/>
      </c>
      <c r="CZ454" s="6" t="str">
        <f t="shared" si="520"/>
        <v/>
      </c>
      <c r="DG454" s="56" t="str">
        <f t="shared" si="521"/>
        <v/>
      </c>
      <c r="DH454" s="6">
        <f t="shared" si="522"/>
        <v>0</v>
      </c>
      <c r="DK454" s="6">
        <f t="shared" si="557"/>
        <v>0</v>
      </c>
      <c r="DL454" s="6" t="e">
        <f t="shared" si="558"/>
        <v>#N/A</v>
      </c>
      <c r="DN454" s="6" t="e">
        <f t="shared" si="556"/>
        <v>#N/A</v>
      </c>
      <c r="DP454" s="6" t="str">
        <f t="shared" si="523"/>
        <v/>
      </c>
      <c r="DQ454" s="293">
        <f t="shared" ca="1" si="552"/>
        <v>448</v>
      </c>
      <c r="DR454" s="6" t="str">
        <f t="shared" ca="1" si="542"/>
        <v>x</v>
      </c>
      <c r="DU454" s="293" t="e">
        <f t="shared" ca="1" si="543"/>
        <v>#N/A</v>
      </c>
      <c r="DV454" s="5"/>
      <c r="DW454" s="293" t="e">
        <f t="shared" ca="1" si="553"/>
        <v>#N/A</v>
      </c>
      <c r="DZ454" s="293" t="e">
        <f t="shared" ca="1" si="544"/>
        <v>#N/A</v>
      </c>
      <c r="EA454" s="293" t="e">
        <f t="shared" ca="1" si="545"/>
        <v>#N/A</v>
      </c>
      <c r="EB454" s="293" t="e">
        <f t="shared" ca="1" si="546"/>
        <v>#N/A</v>
      </c>
      <c r="EE454" s="6" t="str">
        <f t="shared" si="547"/>
        <v/>
      </c>
      <c r="EF454" s="293" t="e">
        <f t="shared" ca="1" si="548"/>
        <v>#N/A</v>
      </c>
      <c r="EG454" s="6" t="e">
        <f t="shared" ca="1" si="524"/>
        <v>#N/A</v>
      </c>
    </row>
    <row r="455" spans="3:137" x14ac:dyDescent="0.2">
      <c r="C455" s="75"/>
      <c r="D455" s="184" t="str">
        <f t="shared" si="488"/>
        <v/>
      </c>
      <c r="E455" s="649" t="str">
        <f t="shared" si="554"/>
        <v/>
      </c>
      <c r="F455" s="607" t="str">
        <f t="shared" si="487"/>
        <v>x</v>
      </c>
      <c r="G455" s="650"/>
      <c r="H455" s="651"/>
      <c r="I455" s="651"/>
      <c r="J455" s="651"/>
      <c r="K455" s="652"/>
      <c r="L455" s="889"/>
      <c r="M455" s="889"/>
      <c r="N455" s="653"/>
      <c r="O455" s="651"/>
      <c r="P455" s="651"/>
      <c r="Q455" s="654"/>
      <c r="R455" s="655"/>
      <c r="S455" s="607" t="str">
        <f t="shared" si="489"/>
        <v/>
      </c>
      <c r="T455" s="656" t="str">
        <f t="shared" si="490"/>
        <v/>
      </c>
      <c r="U455" s="656" t="str">
        <f t="shared" si="525"/>
        <v/>
      </c>
      <c r="V455" s="656" t="str">
        <f t="shared" si="491"/>
        <v/>
      </c>
      <c r="W455" s="719"/>
      <c r="X455" s="660"/>
      <c r="Y455" s="656" t="str">
        <f t="shared" si="555"/>
        <v/>
      </c>
      <c r="Z455" s="659"/>
      <c r="AA455" s="654"/>
      <c r="AB455" s="656" t="str">
        <f t="shared" si="492"/>
        <v/>
      </c>
      <c r="AC455" s="661" t="str">
        <f t="shared" si="526"/>
        <v/>
      </c>
      <c r="AE455" s="658" t="str">
        <f t="shared" si="493"/>
        <v/>
      </c>
      <c r="AF455" s="659"/>
      <c r="AT455" s="805" t="str">
        <f t="shared" si="551"/>
        <v/>
      </c>
      <c r="AU455" t="str">
        <f t="shared" si="527"/>
        <v/>
      </c>
      <c r="AV455" s="6" t="str">
        <f t="shared" si="494"/>
        <v/>
      </c>
      <c r="AW455" s="317" t="str">
        <f t="shared" si="495"/>
        <v/>
      </c>
      <c r="AX455" s="158" t="str">
        <f t="shared" si="496"/>
        <v/>
      </c>
      <c r="AY455" s="158" t="str">
        <f t="shared" si="560"/>
        <v/>
      </c>
      <c r="AZ455" s="309" t="str">
        <f t="shared" si="559"/>
        <v/>
      </c>
      <c r="BA455" s="318" t="str">
        <f t="shared" si="497"/>
        <v/>
      </c>
      <c r="BB455" s="473" t="str">
        <f t="shared" si="498"/>
        <v/>
      </c>
      <c r="BC455" s="80" t="str">
        <f t="shared" si="549"/>
        <v/>
      </c>
      <c r="BD455" s="56">
        <f t="shared" si="499"/>
        <v>1</v>
      </c>
      <c r="BF455" s="56" t="str">
        <f t="shared" si="500"/>
        <v/>
      </c>
      <c r="BG455" s="56" t="str">
        <f t="shared" si="501"/>
        <v/>
      </c>
      <c r="BH455" s="6" t="str">
        <f t="shared" si="502"/>
        <v/>
      </c>
      <c r="BK455" s="6" t="str">
        <f t="shared" si="503"/>
        <v/>
      </c>
      <c r="BL455" s="56">
        <f t="shared" si="528"/>
        <v>999999</v>
      </c>
      <c r="BM455" s="183">
        <f t="shared" si="529"/>
        <v>99999.000002275003</v>
      </c>
      <c r="BN455" s="61">
        <v>439</v>
      </c>
      <c r="BO455" s="6">
        <f t="shared" si="504"/>
        <v>999999</v>
      </c>
      <c r="BP455" s="6">
        <f t="shared" si="505"/>
        <v>999999</v>
      </c>
      <c r="BQ455" s="6" t="str">
        <f t="shared" si="530"/>
        <v>x</v>
      </c>
      <c r="BR455" s="206">
        <f t="shared" si="506"/>
        <v>99999.000002275003</v>
      </c>
      <c r="BS455" s="6">
        <f t="shared" si="507"/>
        <v>99999.000002275003</v>
      </c>
      <c r="BT455" s="6" t="str">
        <f t="shared" si="531"/>
        <v>x</v>
      </c>
      <c r="BU455" s="6" t="str">
        <f t="shared" si="508"/>
        <v/>
      </c>
      <c r="BW455" s="82">
        <f t="shared" si="532"/>
        <v>9999999999</v>
      </c>
      <c r="BX455" s="80" t="str">
        <f t="shared" si="509"/>
        <v>x</v>
      </c>
      <c r="BY455" s="80" t="str">
        <f t="shared" si="510"/>
        <v/>
      </c>
      <c r="BZ455" s="56" t="str">
        <f t="shared" si="533"/>
        <v/>
      </c>
      <c r="CA455" s="56" t="str">
        <f t="shared" si="534"/>
        <v/>
      </c>
      <c r="CB455" s="88">
        <f t="shared" si="535"/>
        <v>0</v>
      </c>
      <c r="CC455" s="56" t="str">
        <f t="shared" si="511"/>
        <v/>
      </c>
      <c r="CD455" s="56"/>
      <c r="CE455" s="56"/>
      <c r="CF455" s="56"/>
      <c r="CG455" s="56"/>
      <c r="CH455" s="169">
        <f t="shared" si="536"/>
        <v>9999999999</v>
      </c>
      <c r="CI455" s="170">
        <f t="shared" si="537"/>
        <v>9999999999</v>
      </c>
      <c r="CJ455" s="171">
        <f t="shared" si="538"/>
        <v>9999999999</v>
      </c>
      <c r="CK455" s="172" t="str">
        <f t="shared" si="539"/>
        <v/>
      </c>
      <c r="CL455" s="173" t="str">
        <f t="shared" si="512"/>
        <v>x</v>
      </c>
      <c r="CN455" s="6" t="str">
        <f t="shared" si="540"/>
        <v/>
      </c>
      <c r="CO455" s="293" t="e">
        <f t="shared" ca="1" si="550"/>
        <v>#N/A</v>
      </c>
      <c r="CP455" s="6" t="e">
        <f t="shared" ca="1" si="541"/>
        <v>#N/A</v>
      </c>
      <c r="CQ455" s="61">
        <v>439</v>
      </c>
      <c r="CR455" s="6">
        <f t="shared" si="513"/>
        <v>0</v>
      </c>
      <c r="CS455" s="6">
        <f t="shared" si="514"/>
        <v>0</v>
      </c>
      <c r="CT455" s="56" t="str">
        <f t="shared" si="515"/>
        <v/>
      </c>
      <c r="CU455" s="76">
        <f t="shared" si="516"/>
        <v>0</v>
      </c>
      <c r="CV455" s="76">
        <f t="shared" si="517"/>
        <v>0</v>
      </c>
      <c r="CX455" s="6" t="str">
        <f t="shared" si="518"/>
        <v/>
      </c>
      <c r="CY455" s="6" t="str">
        <f t="shared" si="519"/>
        <v/>
      </c>
      <c r="CZ455" s="6" t="str">
        <f t="shared" si="520"/>
        <v/>
      </c>
      <c r="DG455" s="56" t="str">
        <f t="shared" si="521"/>
        <v/>
      </c>
      <c r="DH455" s="6">
        <f t="shared" si="522"/>
        <v>0</v>
      </c>
      <c r="DK455" s="6">
        <f t="shared" si="557"/>
        <v>0</v>
      </c>
      <c r="DL455" s="6" t="e">
        <f t="shared" si="558"/>
        <v>#N/A</v>
      </c>
      <c r="DN455" s="6" t="e">
        <f t="shared" si="556"/>
        <v>#N/A</v>
      </c>
      <c r="DP455" s="6" t="str">
        <f t="shared" si="523"/>
        <v/>
      </c>
      <c r="DQ455" s="293">
        <f t="shared" ca="1" si="552"/>
        <v>449</v>
      </c>
      <c r="DR455" s="6" t="str">
        <f t="shared" ca="1" si="542"/>
        <v>x</v>
      </c>
      <c r="DU455" s="293" t="e">
        <f t="shared" ca="1" si="543"/>
        <v>#N/A</v>
      </c>
      <c r="DV455" s="5"/>
      <c r="DW455" s="293" t="e">
        <f t="shared" ca="1" si="553"/>
        <v>#N/A</v>
      </c>
      <c r="DZ455" s="293" t="e">
        <f t="shared" ca="1" si="544"/>
        <v>#N/A</v>
      </c>
      <c r="EA455" s="293" t="e">
        <f t="shared" ca="1" si="545"/>
        <v>#N/A</v>
      </c>
      <c r="EB455" s="293" t="e">
        <f t="shared" ca="1" si="546"/>
        <v>#N/A</v>
      </c>
      <c r="EE455" s="6" t="str">
        <f t="shared" si="547"/>
        <v/>
      </c>
      <c r="EF455" s="293" t="e">
        <f t="shared" ca="1" si="548"/>
        <v>#N/A</v>
      </c>
      <c r="EG455" s="6" t="e">
        <f t="shared" ca="1" si="524"/>
        <v>#N/A</v>
      </c>
    </row>
    <row r="456" spans="3:137" x14ac:dyDescent="0.2">
      <c r="C456" s="75"/>
      <c r="D456" s="184" t="str">
        <f t="shared" si="488"/>
        <v/>
      </c>
      <c r="E456" s="649" t="str">
        <f t="shared" si="554"/>
        <v/>
      </c>
      <c r="F456" s="607" t="str">
        <f t="shared" si="487"/>
        <v>x</v>
      </c>
      <c r="G456" s="650"/>
      <c r="H456" s="651"/>
      <c r="I456" s="651"/>
      <c r="J456" s="651"/>
      <c r="K456" s="652"/>
      <c r="L456" s="889"/>
      <c r="M456" s="889"/>
      <c r="N456" s="653"/>
      <c r="O456" s="651"/>
      <c r="P456" s="651"/>
      <c r="Q456" s="654"/>
      <c r="R456" s="655"/>
      <c r="S456" s="607" t="str">
        <f t="shared" si="489"/>
        <v/>
      </c>
      <c r="T456" s="656" t="str">
        <f t="shared" si="490"/>
        <v/>
      </c>
      <c r="U456" s="656" t="str">
        <f t="shared" si="525"/>
        <v/>
      </c>
      <c r="V456" s="656" t="str">
        <f t="shared" si="491"/>
        <v/>
      </c>
      <c r="W456" s="719"/>
      <c r="X456" s="660"/>
      <c r="Y456" s="656" t="str">
        <f t="shared" si="555"/>
        <v/>
      </c>
      <c r="Z456" s="659"/>
      <c r="AA456" s="654"/>
      <c r="AB456" s="656" t="str">
        <f t="shared" si="492"/>
        <v/>
      </c>
      <c r="AC456" s="661" t="str">
        <f t="shared" si="526"/>
        <v/>
      </c>
      <c r="AE456" s="658" t="str">
        <f t="shared" si="493"/>
        <v/>
      </c>
      <c r="AF456" s="659"/>
      <c r="AT456" s="805" t="str">
        <f t="shared" si="551"/>
        <v/>
      </c>
      <c r="AU456" t="str">
        <f t="shared" si="527"/>
        <v/>
      </c>
      <c r="AV456" s="6" t="str">
        <f t="shared" si="494"/>
        <v/>
      </c>
      <c r="AW456" s="317" t="str">
        <f t="shared" si="495"/>
        <v/>
      </c>
      <c r="AX456" s="158" t="str">
        <f t="shared" si="496"/>
        <v/>
      </c>
      <c r="AY456" s="158" t="str">
        <f t="shared" si="560"/>
        <v/>
      </c>
      <c r="AZ456" s="309" t="str">
        <f t="shared" si="559"/>
        <v/>
      </c>
      <c r="BA456" s="318" t="str">
        <f t="shared" si="497"/>
        <v/>
      </c>
      <c r="BB456" s="473" t="str">
        <f t="shared" si="498"/>
        <v/>
      </c>
      <c r="BC456" s="80" t="str">
        <f t="shared" si="549"/>
        <v/>
      </c>
      <c r="BD456" s="56">
        <f t="shared" si="499"/>
        <v>1</v>
      </c>
      <c r="BF456" s="56" t="str">
        <f t="shared" si="500"/>
        <v/>
      </c>
      <c r="BG456" s="56" t="str">
        <f t="shared" si="501"/>
        <v/>
      </c>
      <c r="BH456" s="6" t="str">
        <f t="shared" si="502"/>
        <v/>
      </c>
      <c r="BK456" s="6" t="str">
        <f t="shared" si="503"/>
        <v/>
      </c>
      <c r="BL456" s="56">
        <f t="shared" si="528"/>
        <v>999999</v>
      </c>
      <c r="BM456" s="183">
        <f t="shared" si="529"/>
        <v>99999.000002279994</v>
      </c>
      <c r="BN456" s="61">
        <v>440</v>
      </c>
      <c r="BO456" s="6">
        <f t="shared" si="504"/>
        <v>999999</v>
      </c>
      <c r="BP456" s="6">
        <f t="shared" si="505"/>
        <v>999999</v>
      </c>
      <c r="BQ456" s="6" t="str">
        <f t="shared" si="530"/>
        <v>x</v>
      </c>
      <c r="BR456" s="206">
        <f t="shared" si="506"/>
        <v>99999.000002279994</v>
      </c>
      <c r="BS456" s="6">
        <f t="shared" si="507"/>
        <v>99999.000002279994</v>
      </c>
      <c r="BT456" s="6" t="str">
        <f t="shared" si="531"/>
        <v>x</v>
      </c>
      <c r="BU456" s="6" t="str">
        <f t="shared" si="508"/>
        <v/>
      </c>
      <c r="BW456" s="82">
        <f t="shared" si="532"/>
        <v>9999999999</v>
      </c>
      <c r="BX456" s="80" t="str">
        <f t="shared" si="509"/>
        <v>x</v>
      </c>
      <c r="BY456" s="80" t="str">
        <f t="shared" si="510"/>
        <v/>
      </c>
      <c r="BZ456" s="56" t="str">
        <f t="shared" si="533"/>
        <v/>
      </c>
      <c r="CA456" s="56" t="str">
        <f t="shared" si="534"/>
        <v/>
      </c>
      <c r="CB456" s="88">
        <f t="shared" si="535"/>
        <v>0</v>
      </c>
      <c r="CC456" s="56" t="str">
        <f t="shared" si="511"/>
        <v/>
      </c>
      <c r="CD456" s="56"/>
      <c r="CE456" s="56"/>
      <c r="CF456" s="56"/>
      <c r="CG456" s="56"/>
      <c r="CH456" s="169">
        <f t="shared" si="536"/>
        <v>9999999999</v>
      </c>
      <c r="CI456" s="170">
        <f t="shared" si="537"/>
        <v>9999999999</v>
      </c>
      <c r="CJ456" s="171">
        <f t="shared" si="538"/>
        <v>9999999999</v>
      </c>
      <c r="CK456" s="172" t="str">
        <f t="shared" si="539"/>
        <v/>
      </c>
      <c r="CL456" s="173" t="str">
        <f t="shared" si="512"/>
        <v>x</v>
      </c>
      <c r="CN456" s="6" t="str">
        <f t="shared" si="540"/>
        <v/>
      </c>
      <c r="CO456" s="293" t="e">
        <f t="shared" ca="1" si="550"/>
        <v>#N/A</v>
      </c>
      <c r="CP456" s="6" t="e">
        <f t="shared" ca="1" si="541"/>
        <v>#N/A</v>
      </c>
      <c r="CQ456" s="61">
        <v>440</v>
      </c>
      <c r="CR456" s="6">
        <f t="shared" si="513"/>
        <v>0</v>
      </c>
      <c r="CS456" s="6">
        <f t="shared" si="514"/>
        <v>0</v>
      </c>
      <c r="CT456" s="56" t="str">
        <f t="shared" si="515"/>
        <v/>
      </c>
      <c r="CU456" s="76">
        <f t="shared" si="516"/>
        <v>0</v>
      </c>
      <c r="CV456" s="76">
        <f t="shared" si="517"/>
        <v>0</v>
      </c>
      <c r="CX456" s="6" t="str">
        <f t="shared" si="518"/>
        <v/>
      </c>
      <c r="CY456" s="6" t="str">
        <f t="shared" si="519"/>
        <v/>
      </c>
      <c r="CZ456" s="6" t="str">
        <f t="shared" si="520"/>
        <v/>
      </c>
      <c r="DG456" s="56" t="str">
        <f t="shared" si="521"/>
        <v/>
      </c>
      <c r="DH456" s="6">
        <f t="shared" si="522"/>
        <v>0</v>
      </c>
      <c r="DK456" s="6">
        <f t="shared" si="557"/>
        <v>0</v>
      </c>
      <c r="DL456" s="6" t="e">
        <f t="shared" si="558"/>
        <v>#N/A</v>
      </c>
      <c r="DN456" s="6" t="e">
        <f t="shared" si="556"/>
        <v>#N/A</v>
      </c>
      <c r="DP456" s="6" t="str">
        <f t="shared" si="523"/>
        <v/>
      </c>
      <c r="DQ456" s="293">
        <f t="shared" ca="1" si="552"/>
        <v>450</v>
      </c>
      <c r="DR456" s="6" t="str">
        <f t="shared" ca="1" si="542"/>
        <v>x</v>
      </c>
      <c r="DU456" s="293" t="e">
        <f t="shared" ca="1" si="543"/>
        <v>#N/A</v>
      </c>
      <c r="DV456" s="5"/>
      <c r="DW456" s="293" t="e">
        <f t="shared" ca="1" si="553"/>
        <v>#N/A</v>
      </c>
      <c r="DZ456" s="293" t="e">
        <f t="shared" ca="1" si="544"/>
        <v>#N/A</v>
      </c>
      <c r="EA456" s="293" t="e">
        <f t="shared" ca="1" si="545"/>
        <v>#N/A</v>
      </c>
      <c r="EB456" s="293" t="e">
        <f t="shared" ca="1" si="546"/>
        <v>#N/A</v>
      </c>
      <c r="EE456" s="6" t="str">
        <f t="shared" si="547"/>
        <v/>
      </c>
      <c r="EF456" s="293" t="e">
        <f t="shared" ca="1" si="548"/>
        <v>#N/A</v>
      </c>
      <c r="EG456" s="6" t="e">
        <f t="shared" ca="1" si="524"/>
        <v>#N/A</v>
      </c>
    </row>
    <row r="457" spans="3:137" x14ac:dyDescent="0.2">
      <c r="C457" s="75"/>
      <c r="D457" s="184" t="str">
        <f t="shared" si="488"/>
        <v/>
      </c>
      <c r="E457" s="649" t="str">
        <f t="shared" si="554"/>
        <v/>
      </c>
      <c r="F457" s="607" t="str">
        <f t="shared" si="487"/>
        <v>x</v>
      </c>
      <c r="G457" s="650"/>
      <c r="H457" s="651"/>
      <c r="I457" s="651"/>
      <c r="J457" s="651"/>
      <c r="K457" s="652"/>
      <c r="L457" s="889"/>
      <c r="M457" s="889"/>
      <c r="N457" s="653"/>
      <c r="O457" s="651"/>
      <c r="P457" s="651"/>
      <c r="Q457" s="654"/>
      <c r="R457" s="655"/>
      <c r="S457" s="607" t="str">
        <f t="shared" si="489"/>
        <v/>
      </c>
      <c r="T457" s="656" t="str">
        <f t="shared" si="490"/>
        <v/>
      </c>
      <c r="U457" s="656" t="str">
        <f t="shared" si="525"/>
        <v/>
      </c>
      <c r="V457" s="656" t="str">
        <f t="shared" si="491"/>
        <v/>
      </c>
      <c r="W457" s="719"/>
      <c r="X457" s="660"/>
      <c r="Y457" s="656" t="str">
        <f t="shared" si="555"/>
        <v/>
      </c>
      <c r="Z457" s="659"/>
      <c r="AA457" s="654"/>
      <c r="AB457" s="656" t="str">
        <f t="shared" si="492"/>
        <v/>
      </c>
      <c r="AC457" s="661" t="str">
        <f t="shared" si="526"/>
        <v/>
      </c>
      <c r="AE457" s="658" t="str">
        <f t="shared" si="493"/>
        <v/>
      </c>
      <c r="AF457" s="659"/>
      <c r="AT457" s="805" t="str">
        <f t="shared" si="551"/>
        <v/>
      </c>
      <c r="AU457" t="str">
        <f t="shared" si="527"/>
        <v/>
      </c>
      <c r="AV457" s="6" t="str">
        <f t="shared" si="494"/>
        <v/>
      </c>
      <c r="AW457" s="317" t="str">
        <f t="shared" si="495"/>
        <v/>
      </c>
      <c r="AX457" s="158" t="str">
        <f t="shared" si="496"/>
        <v/>
      </c>
      <c r="AY457" s="158" t="str">
        <f t="shared" si="560"/>
        <v/>
      </c>
      <c r="AZ457" s="309" t="str">
        <f t="shared" si="559"/>
        <v/>
      </c>
      <c r="BA457" s="318" t="str">
        <f t="shared" si="497"/>
        <v/>
      </c>
      <c r="BB457" s="473" t="str">
        <f t="shared" si="498"/>
        <v/>
      </c>
      <c r="BC457" s="80" t="str">
        <f t="shared" si="549"/>
        <v/>
      </c>
      <c r="BD457" s="56">
        <f t="shared" si="499"/>
        <v>1</v>
      </c>
      <c r="BF457" s="56" t="str">
        <f t="shared" si="500"/>
        <v/>
      </c>
      <c r="BG457" s="56" t="str">
        <f t="shared" si="501"/>
        <v/>
      </c>
      <c r="BH457" s="6" t="str">
        <f t="shared" si="502"/>
        <v/>
      </c>
      <c r="BK457" s="6" t="str">
        <f t="shared" si="503"/>
        <v/>
      </c>
      <c r="BL457" s="56">
        <f t="shared" si="528"/>
        <v>999999</v>
      </c>
      <c r="BM457" s="183">
        <f t="shared" si="529"/>
        <v>99999.000002285</v>
      </c>
      <c r="BN457" s="61">
        <v>441</v>
      </c>
      <c r="BO457" s="6">
        <f t="shared" si="504"/>
        <v>999999</v>
      </c>
      <c r="BP457" s="6">
        <f t="shared" si="505"/>
        <v>999999</v>
      </c>
      <c r="BQ457" s="6" t="str">
        <f t="shared" si="530"/>
        <v>x</v>
      </c>
      <c r="BR457" s="206">
        <f t="shared" si="506"/>
        <v>99999.000002285</v>
      </c>
      <c r="BS457" s="6">
        <f t="shared" si="507"/>
        <v>99999.000002285</v>
      </c>
      <c r="BT457" s="6" t="str">
        <f t="shared" si="531"/>
        <v>x</v>
      </c>
      <c r="BU457" s="6" t="str">
        <f t="shared" si="508"/>
        <v/>
      </c>
      <c r="BW457" s="82">
        <f t="shared" si="532"/>
        <v>9999999999</v>
      </c>
      <c r="BX457" s="80" t="str">
        <f t="shared" si="509"/>
        <v>x</v>
      </c>
      <c r="BY457" s="80" t="str">
        <f t="shared" si="510"/>
        <v/>
      </c>
      <c r="BZ457" s="56" t="str">
        <f t="shared" si="533"/>
        <v/>
      </c>
      <c r="CA457" s="56" t="str">
        <f t="shared" si="534"/>
        <v/>
      </c>
      <c r="CB457" s="88">
        <f t="shared" si="535"/>
        <v>0</v>
      </c>
      <c r="CC457" s="56" t="str">
        <f t="shared" si="511"/>
        <v/>
      </c>
      <c r="CD457" s="56"/>
      <c r="CE457" s="56"/>
      <c r="CF457" s="56"/>
      <c r="CG457" s="56"/>
      <c r="CH457" s="169">
        <f t="shared" si="536"/>
        <v>9999999999</v>
      </c>
      <c r="CI457" s="170">
        <f t="shared" si="537"/>
        <v>9999999999</v>
      </c>
      <c r="CJ457" s="171">
        <f t="shared" si="538"/>
        <v>9999999999</v>
      </c>
      <c r="CK457" s="172" t="str">
        <f t="shared" si="539"/>
        <v/>
      </c>
      <c r="CL457" s="173" t="str">
        <f t="shared" si="512"/>
        <v>x</v>
      </c>
      <c r="CN457" s="6" t="str">
        <f t="shared" si="540"/>
        <v/>
      </c>
      <c r="CO457" s="293" t="e">
        <f t="shared" ca="1" si="550"/>
        <v>#N/A</v>
      </c>
      <c r="CP457" s="6" t="e">
        <f t="shared" ca="1" si="541"/>
        <v>#N/A</v>
      </c>
      <c r="CQ457" s="61">
        <v>441</v>
      </c>
      <c r="CR457" s="6">
        <f t="shared" si="513"/>
        <v>0</v>
      </c>
      <c r="CS457" s="6">
        <f t="shared" si="514"/>
        <v>0</v>
      </c>
      <c r="CT457" s="56" t="str">
        <f t="shared" si="515"/>
        <v/>
      </c>
      <c r="CU457" s="76">
        <f t="shared" si="516"/>
        <v>0</v>
      </c>
      <c r="CV457" s="76">
        <f t="shared" si="517"/>
        <v>0</v>
      </c>
      <c r="CX457" s="6" t="str">
        <f t="shared" si="518"/>
        <v/>
      </c>
      <c r="CY457" s="6" t="str">
        <f t="shared" si="519"/>
        <v/>
      </c>
      <c r="CZ457" s="6" t="str">
        <f t="shared" si="520"/>
        <v/>
      </c>
      <c r="DG457" s="56" t="str">
        <f t="shared" si="521"/>
        <v/>
      </c>
      <c r="DH457" s="6">
        <f t="shared" si="522"/>
        <v>0</v>
      </c>
      <c r="DK457" s="6">
        <f t="shared" si="557"/>
        <v>0</v>
      </c>
      <c r="DL457" s="6" t="e">
        <f t="shared" si="558"/>
        <v>#N/A</v>
      </c>
      <c r="DN457" s="6" t="e">
        <f t="shared" si="556"/>
        <v>#N/A</v>
      </c>
      <c r="DP457" s="6" t="str">
        <f t="shared" si="523"/>
        <v/>
      </c>
      <c r="DQ457" s="293">
        <f t="shared" ca="1" si="552"/>
        <v>451</v>
      </c>
      <c r="DR457" s="6" t="str">
        <f t="shared" ca="1" si="542"/>
        <v>x</v>
      </c>
      <c r="DU457" s="293" t="e">
        <f t="shared" ca="1" si="543"/>
        <v>#N/A</v>
      </c>
      <c r="DV457" s="5"/>
      <c r="DW457" s="293" t="e">
        <f t="shared" ca="1" si="553"/>
        <v>#N/A</v>
      </c>
      <c r="DZ457" s="293" t="e">
        <f t="shared" ca="1" si="544"/>
        <v>#N/A</v>
      </c>
      <c r="EA457" s="293" t="e">
        <f t="shared" ca="1" si="545"/>
        <v>#N/A</v>
      </c>
      <c r="EB457" s="293" t="e">
        <f t="shared" ca="1" si="546"/>
        <v>#N/A</v>
      </c>
      <c r="EE457" s="6" t="str">
        <f t="shared" si="547"/>
        <v/>
      </c>
      <c r="EF457" s="293" t="e">
        <f t="shared" ca="1" si="548"/>
        <v>#N/A</v>
      </c>
      <c r="EG457" s="6" t="e">
        <f t="shared" ca="1" si="524"/>
        <v>#N/A</v>
      </c>
    </row>
    <row r="458" spans="3:137" x14ac:dyDescent="0.2">
      <c r="C458" s="75"/>
      <c r="D458" s="184" t="str">
        <f t="shared" si="488"/>
        <v/>
      </c>
      <c r="E458" s="649" t="str">
        <f t="shared" si="554"/>
        <v/>
      </c>
      <c r="F458" s="607" t="str">
        <f t="shared" ref="F458:F521" si="561">IF(F457="x","x",IF(OR(H458="",G458="",P458=""),"x",IF(ISERROR(BC457),"x",F457+1)))</f>
        <v>x</v>
      </c>
      <c r="G458" s="650"/>
      <c r="H458" s="651"/>
      <c r="I458" s="651"/>
      <c r="J458" s="651"/>
      <c r="K458" s="652"/>
      <c r="L458" s="889"/>
      <c r="M458" s="889"/>
      <c r="N458" s="653"/>
      <c r="O458" s="651"/>
      <c r="P458" s="651"/>
      <c r="Q458" s="654"/>
      <c r="R458" s="655"/>
      <c r="S458" s="607" t="str">
        <f t="shared" si="489"/>
        <v/>
      </c>
      <c r="T458" s="656" t="str">
        <f t="shared" si="490"/>
        <v/>
      </c>
      <c r="U458" s="656" t="str">
        <f t="shared" si="525"/>
        <v/>
      </c>
      <c r="V458" s="656" t="str">
        <f t="shared" si="491"/>
        <v/>
      </c>
      <c r="W458" s="719"/>
      <c r="X458" s="660"/>
      <c r="Y458" s="656" t="str">
        <f t="shared" si="555"/>
        <v/>
      </c>
      <c r="Z458" s="659"/>
      <c r="AA458" s="654"/>
      <c r="AB458" s="656" t="str">
        <f t="shared" si="492"/>
        <v/>
      </c>
      <c r="AC458" s="661" t="str">
        <f t="shared" si="526"/>
        <v/>
      </c>
      <c r="AE458" s="658" t="str">
        <f t="shared" si="493"/>
        <v/>
      </c>
      <c r="AF458" s="659"/>
      <c r="AT458" s="805" t="str">
        <f t="shared" si="551"/>
        <v/>
      </c>
      <c r="AU458" t="str">
        <f t="shared" si="527"/>
        <v/>
      </c>
      <c r="AV458" s="6" t="str">
        <f t="shared" si="494"/>
        <v/>
      </c>
      <c r="AW458" s="317" t="str">
        <f t="shared" si="495"/>
        <v/>
      </c>
      <c r="AX458" s="158" t="str">
        <f t="shared" si="496"/>
        <v/>
      </c>
      <c r="AY458" s="158" t="str">
        <f t="shared" si="560"/>
        <v/>
      </c>
      <c r="AZ458" s="309" t="str">
        <f t="shared" si="559"/>
        <v/>
      </c>
      <c r="BA458" s="318" t="str">
        <f t="shared" si="497"/>
        <v/>
      </c>
      <c r="BB458" s="473" t="str">
        <f t="shared" si="498"/>
        <v/>
      </c>
      <c r="BC458" s="80" t="str">
        <f t="shared" si="549"/>
        <v/>
      </c>
      <c r="BD458" s="56">
        <f t="shared" si="499"/>
        <v>1</v>
      </c>
      <c r="BF458" s="56" t="str">
        <f t="shared" si="500"/>
        <v/>
      </c>
      <c r="BG458" s="56" t="str">
        <f t="shared" si="501"/>
        <v/>
      </c>
      <c r="BH458" s="6" t="str">
        <f t="shared" si="502"/>
        <v/>
      </c>
      <c r="BK458" s="6" t="str">
        <f t="shared" si="503"/>
        <v/>
      </c>
      <c r="BL458" s="56">
        <f t="shared" si="528"/>
        <v>999999</v>
      </c>
      <c r="BM458" s="183">
        <f t="shared" si="529"/>
        <v>99999.000002290006</v>
      </c>
      <c r="BN458" s="61">
        <v>442</v>
      </c>
      <c r="BO458" s="6">
        <f t="shared" si="504"/>
        <v>999999</v>
      </c>
      <c r="BP458" s="6">
        <f t="shared" si="505"/>
        <v>999999</v>
      </c>
      <c r="BQ458" s="6" t="str">
        <f t="shared" si="530"/>
        <v>x</v>
      </c>
      <c r="BR458" s="206">
        <f t="shared" si="506"/>
        <v>99999.000002290006</v>
      </c>
      <c r="BS458" s="6">
        <f t="shared" si="507"/>
        <v>99999.000002290006</v>
      </c>
      <c r="BT458" s="6" t="str">
        <f t="shared" si="531"/>
        <v>x</v>
      </c>
      <c r="BU458" s="6" t="str">
        <f t="shared" si="508"/>
        <v/>
      </c>
      <c r="BW458" s="82">
        <f t="shared" si="532"/>
        <v>9999999999</v>
      </c>
      <c r="BX458" s="80" t="str">
        <f t="shared" si="509"/>
        <v>x</v>
      </c>
      <c r="BY458" s="80" t="str">
        <f t="shared" si="510"/>
        <v/>
      </c>
      <c r="BZ458" s="56" t="str">
        <f t="shared" si="533"/>
        <v/>
      </c>
      <c r="CA458" s="56" t="str">
        <f t="shared" si="534"/>
        <v/>
      </c>
      <c r="CB458" s="88">
        <f t="shared" si="535"/>
        <v>0</v>
      </c>
      <c r="CC458" s="56" t="str">
        <f t="shared" si="511"/>
        <v/>
      </c>
      <c r="CD458" s="56"/>
      <c r="CE458" s="56"/>
      <c r="CF458" s="56"/>
      <c r="CG458" s="56"/>
      <c r="CH458" s="169">
        <f t="shared" si="536"/>
        <v>9999999999</v>
      </c>
      <c r="CI458" s="170">
        <f t="shared" si="537"/>
        <v>9999999999</v>
      </c>
      <c r="CJ458" s="171">
        <f t="shared" si="538"/>
        <v>9999999999</v>
      </c>
      <c r="CK458" s="172" t="str">
        <f t="shared" si="539"/>
        <v/>
      </c>
      <c r="CL458" s="173" t="str">
        <f t="shared" si="512"/>
        <v>x</v>
      </c>
      <c r="CN458" s="6" t="str">
        <f t="shared" si="540"/>
        <v/>
      </c>
      <c r="CO458" s="293" t="e">
        <f t="shared" ca="1" si="550"/>
        <v>#N/A</v>
      </c>
      <c r="CP458" s="6" t="e">
        <f t="shared" ca="1" si="541"/>
        <v>#N/A</v>
      </c>
      <c r="CQ458" s="61">
        <v>442</v>
      </c>
      <c r="CR458" s="6">
        <f t="shared" si="513"/>
        <v>0</v>
      </c>
      <c r="CS458" s="6">
        <f t="shared" si="514"/>
        <v>0</v>
      </c>
      <c r="CT458" s="56" t="str">
        <f t="shared" si="515"/>
        <v/>
      </c>
      <c r="CU458" s="76">
        <f t="shared" si="516"/>
        <v>0</v>
      </c>
      <c r="CV458" s="76">
        <f t="shared" si="517"/>
        <v>0</v>
      </c>
      <c r="CX458" s="6" t="str">
        <f t="shared" si="518"/>
        <v/>
      </c>
      <c r="CY458" s="6" t="str">
        <f t="shared" si="519"/>
        <v/>
      </c>
      <c r="CZ458" s="6" t="str">
        <f t="shared" si="520"/>
        <v/>
      </c>
      <c r="DG458" s="56" t="str">
        <f t="shared" si="521"/>
        <v/>
      </c>
      <c r="DH458" s="6">
        <f t="shared" si="522"/>
        <v>0</v>
      </c>
      <c r="DK458" s="6">
        <f t="shared" si="557"/>
        <v>0</v>
      </c>
      <c r="DL458" s="6" t="e">
        <f t="shared" si="558"/>
        <v>#N/A</v>
      </c>
      <c r="DN458" s="6" t="e">
        <f t="shared" si="556"/>
        <v>#N/A</v>
      </c>
      <c r="DP458" s="6" t="str">
        <f t="shared" si="523"/>
        <v/>
      </c>
      <c r="DQ458" s="293">
        <f t="shared" ca="1" si="552"/>
        <v>452</v>
      </c>
      <c r="DR458" s="6" t="str">
        <f t="shared" ca="1" si="542"/>
        <v>x</v>
      </c>
      <c r="DU458" s="293" t="e">
        <f t="shared" ca="1" si="543"/>
        <v>#N/A</v>
      </c>
      <c r="DV458" s="5"/>
      <c r="DW458" s="293" t="e">
        <f t="shared" ca="1" si="553"/>
        <v>#N/A</v>
      </c>
      <c r="DZ458" s="293" t="e">
        <f t="shared" ca="1" si="544"/>
        <v>#N/A</v>
      </c>
      <c r="EA458" s="293" t="e">
        <f t="shared" ca="1" si="545"/>
        <v>#N/A</v>
      </c>
      <c r="EB458" s="293" t="e">
        <f t="shared" ca="1" si="546"/>
        <v>#N/A</v>
      </c>
      <c r="EE458" s="6" t="str">
        <f t="shared" si="547"/>
        <v/>
      </c>
      <c r="EF458" s="293" t="e">
        <f t="shared" ca="1" si="548"/>
        <v>#N/A</v>
      </c>
      <c r="EG458" s="6" t="e">
        <f t="shared" ca="1" si="524"/>
        <v>#N/A</v>
      </c>
    </row>
    <row r="459" spans="3:137" x14ac:dyDescent="0.2">
      <c r="C459" s="75"/>
      <c r="D459" s="184" t="str">
        <f t="shared" si="488"/>
        <v/>
      </c>
      <c r="E459" s="649" t="str">
        <f t="shared" si="554"/>
        <v/>
      </c>
      <c r="F459" s="607" t="str">
        <f t="shared" si="561"/>
        <v>x</v>
      </c>
      <c r="G459" s="650"/>
      <c r="H459" s="651"/>
      <c r="I459" s="651"/>
      <c r="J459" s="651"/>
      <c r="K459" s="652"/>
      <c r="L459" s="889"/>
      <c r="M459" s="889"/>
      <c r="N459" s="653"/>
      <c r="O459" s="651"/>
      <c r="P459" s="651"/>
      <c r="Q459" s="654"/>
      <c r="R459" s="655"/>
      <c r="S459" s="607" t="str">
        <f t="shared" si="489"/>
        <v/>
      </c>
      <c r="T459" s="656" t="str">
        <f t="shared" si="490"/>
        <v/>
      </c>
      <c r="U459" s="656" t="str">
        <f t="shared" si="525"/>
        <v/>
      </c>
      <c r="V459" s="656" t="str">
        <f t="shared" si="491"/>
        <v/>
      </c>
      <c r="W459" s="719"/>
      <c r="X459" s="660"/>
      <c r="Y459" s="656" t="str">
        <f t="shared" si="555"/>
        <v/>
      </c>
      <c r="Z459" s="659"/>
      <c r="AA459" s="654"/>
      <c r="AB459" s="656" t="str">
        <f t="shared" si="492"/>
        <v/>
      </c>
      <c r="AC459" s="661" t="str">
        <f t="shared" si="526"/>
        <v/>
      </c>
      <c r="AE459" s="658" t="str">
        <f t="shared" si="493"/>
        <v/>
      </c>
      <c r="AF459" s="659"/>
      <c r="AT459" s="805" t="str">
        <f t="shared" si="551"/>
        <v/>
      </c>
      <c r="AU459" t="str">
        <f t="shared" si="527"/>
        <v/>
      </c>
      <c r="AV459" s="6" t="str">
        <f t="shared" si="494"/>
        <v/>
      </c>
      <c r="AW459" s="317" t="str">
        <f t="shared" si="495"/>
        <v/>
      </c>
      <c r="AX459" s="158" t="str">
        <f t="shared" si="496"/>
        <v/>
      </c>
      <c r="AY459" s="158" t="str">
        <f t="shared" si="560"/>
        <v/>
      </c>
      <c r="AZ459" s="309" t="str">
        <f t="shared" si="559"/>
        <v/>
      </c>
      <c r="BA459" s="318" t="str">
        <f t="shared" si="497"/>
        <v/>
      </c>
      <c r="BB459" s="473" t="str">
        <f t="shared" si="498"/>
        <v/>
      </c>
      <c r="BC459" s="80" t="str">
        <f t="shared" si="549"/>
        <v/>
      </c>
      <c r="BD459" s="56">
        <f t="shared" si="499"/>
        <v>1</v>
      </c>
      <c r="BF459" s="56" t="str">
        <f t="shared" si="500"/>
        <v/>
      </c>
      <c r="BG459" s="56" t="str">
        <f t="shared" si="501"/>
        <v/>
      </c>
      <c r="BH459" s="6" t="str">
        <f t="shared" si="502"/>
        <v/>
      </c>
      <c r="BK459" s="6" t="str">
        <f t="shared" si="503"/>
        <v/>
      </c>
      <c r="BL459" s="56">
        <f t="shared" si="528"/>
        <v>999999</v>
      </c>
      <c r="BM459" s="183">
        <f t="shared" si="529"/>
        <v>99999.000002294997</v>
      </c>
      <c r="BN459" s="61">
        <v>443</v>
      </c>
      <c r="BO459" s="6">
        <f t="shared" si="504"/>
        <v>999999</v>
      </c>
      <c r="BP459" s="6">
        <f t="shared" si="505"/>
        <v>999999</v>
      </c>
      <c r="BQ459" s="6" t="str">
        <f t="shared" si="530"/>
        <v>x</v>
      </c>
      <c r="BR459" s="206">
        <f t="shared" si="506"/>
        <v>99999.000002294997</v>
      </c>
      <c r="BS459" s="6">
        <f t="shared" si="507"/>
        <v>99999.000002294997</v>
      </c>
      <c r="BT459" s="6" t="str">
        <f t="shared" si="531"/>
        <v>x</v>
      </c>
      <c r="BU459" s="6" t="str">
        <f t="shared" si="508"/>
        <v/>
      </c>
      <c r="BW459" s="82">
        <f t="shared" si="532"/>
        <v>9999999999</v>
      </c>
      <c r="BX459" s="80" t="str">
        <f t="shared" si="509"/>
        <v>x</v>
      </c>
      <c r="BY459" s="80" t="str">
        <f t="shared" si="510"/>
        <v/>
      </c>
      <c r="BZ459" s="56" t="str">
        <f t="shared" si="533"/>
        <v/>
      </c>
      <c r="CA459" s="56" t="str">
        <f t="shared" si="534"/>
        <v/>
      </c>
      <c r="CB459" s="88">
        <f t="shared" si="535"/>
        <v>0</v>
      </c>
      <c r="CC459" s="56" t="str">
        <f t="shared" si="511"/>
        <v/>
      </c>
      <c r="CD459" s="56"/>
      <c r="CE459" s="56"/>
      <c r="CF459" s="56"/>
      <c r="CG459" s="56"/>
      <c r="CH459" s="169">
        <f t="shared" si="536"/>
        <v>9999999999</v>
      </c>
      <c r="CI459" s="170">
        <f t="shared" si="537"/>
        <v>9999999999</v>
      </c>
      <c r="CJ459" s="171">
        <f t="shared" si="538"/>
        <v>9999999999</v>
      </c>
      <c r="CK459" s="172" t="str">
        <f t="shared" si="539"/>
        <v/>
      </c>
      <c r="CL459" s="173" t="str">
        <f t="shared" si="512"/>
        <v>x</v>
      </c>
      <c r="CN459" s="6" t="str">
        <f t="shared" si="540"/>
        <v/>
      </c>
      <c r="CO459" s="293" t="e">
        <f t="shared" ca="1" si="550"/>
        <v>#N/A</v>
      </c>
      <c r="CP459" s="6" t="e">
        <f t="shared" ca="1" si="541"/>
        <v>#N/A</v>
      </c>
      <c r="CQ459" s="61">
        <v>443</v>
      </c>
      <c r="CR459" s="6">
        <f t="shared" si="513"/>
        <v>0</v>
      </c>
      <c r="CS459" s="6">
        <f t="shared" si="514"/>
        <v>0</v>
      </c>
      <c r="CT459" s="56" t="str">
        <f t="shared" si="515"/>
        <v/>
      </c>
      <c r="CU459" s="76">
        <f t="shared" si="516"/>
        <v>0</v>
      </c>
      <c r="CV459" s="76">
        <f t="shared" si="517"/>
        <v>0</v>
      </c>
      <c r="CX459" s="6" t="str">
        <f t="shared" si="518"/>
        <v/>
      </c>
      <c r="CY459" s="6" t="str">
        <f t="shared" si="519"/>
        <v/>
      </c>
      <c r="CZ459" s="6" t="str">
        <f t="shared" si="520"/>
        <v/>
      </c>
      <c r="DG459" s="56" t="str">
        <f t="shared" si="521"/>
        <v/>
      </c>
      <c r="DH459" s="6">
        <f t="shared" si="522"/>
        <v>0</v>
      </c>
      <c r="DK459" s="6">
        <f t="shared" si="557"/>
        <v>0</v>
      </c>
      <c r="DL459" s="6" t="e">
        <f t="shared" si="558"/>
        <v>#N/A</v>
      </c>
      <c r="DN459" s="6" t="e">
        <f t="shared" si="556"/>
        <v>#N/A</v>
      </c>
      <c r="DP459" s="6" t="str">
        <f t="shared" si="523"/>
        <v/>
      </c>
      <c r="DQ459" s="293">
        <f t="shared" ca="1" si="552"/>
        <v>453</v>
      </c>
      <c r="DR459" s="6" t="str">
        <f t="shared" ca="1" si="542"/>
        <v>x</v>
      </c>
      <c r="DU459" s="293" t="e">
        <f t="shared" ca="1" si="543"/>
        <v>#N/A</v>
      </c>
      <c r="DV459" s="5"/>
      <c r="DW459" s="293" t="e">
        <f t="shared" ca="1" si="553"/>
        <v>#N/A</v>
      </c>
      <c r="DZ459" s="293" t="e">
        <f t="shared" ca="1" si="544"/>
        <v>#N/A</v>
      </c>
      <c r="EA459" s="293" t="e">
        <f t="shared" ca="1" si="545"/>
        <v>#N/A</v>
      </c>
      <c r="EB459" s="293" t="e">
        <f t="shared" ca="1" si="546"/>
        <v>#N/A</v>
      </c>
      <c r="EE459" s="6" t="str">
        <f t="shared" si="547"/>
        <v/>
      </c>
      <c r="EF459" s="293" t="e">
        <f t="shared" ca="1" si="548"/>
        <v>#N/A</v>
      </c>
      <c r="EG459" s="6" t="e">
        <f t="shared" ca="1" si="524"/>
        <v>#N/A</v>
      </c>
    </row>
    <row r="460" spans="3:137" x14ac:dyDescent="0.2">
      <c r="C460" s="75"/>
      <c r="D460" s="184" t="str">
        <f t="shared" si="488"/>
        <v/>
      </c>
      <c r="E460" s="649" t="str">
        <f t="shared" si="554"/>
        <v/>
      </c>
      <c r="F460" s="607" t="str">
        <f t="shared" si="561"/>
        <v>x</v>
      </c>
      <c r="G460" s="650"/>
      <c r="H460" s="651"/>
      <c r="I460" s="651"/>
      <c r="J460" s="651"/>
      <c r="K460" s="652"/>
      <c r="L460" s="889"/>
      <c r="M460" s="889"/>
      <c r="N460" s="653"/>
      <c r="O460" s="651"/>
      <c r="P460" s="651"/>
      <c r="Q460" s="654"/>
      <c r="R460" s="655"/>
      <c r="S460" s="607" t="str">
        <f t="shared" si="489"/>
        <v/>
      </c>
      <c r="T460" s="656" t="str">
        <f t="shared" si="490"/>
        <v/>
      </c>
      <c r="U460" s="656" t="str">
        <f t="shared" si="525"/>
        <v/>
      </c>
      <c r="V460" s="656" t="str">
        <f t="shared" si="491"/>
        <v/>
      </c>
      <c r="W460" s="719"/>
      <c r="X460" s="660"/>
      <c r="Y460" s="656" t="str">
        <f t="shared" si="555"/>
        <v/>
      </c>
      <c r="Z460" s="659"/>
      <c r="AA460" s="654"/>
      <c r="AB460" s="656" t="str">
        <f t="shared" si="492"/>
        <v/>
      </c>
      <c r="AC460" s="661" t="str">
        <f t="shared" si="526"/>
        <v/>
      </c>
      <c r="AE460" s="658" t="str">
        <f t="shared" si="493"/>
        <v/>
      </c>
      <c r="AF460" s="659"/>
      <c r="AT460" s="805" t="str">
        <f t="shared" si="551"/>
        <v/>
      </c>
      <c r="AU460" t="str">
        <f t="shared" si="527"/>
        <v/>
      </c>
      <c r="AV460" s="6" t="str">
        <f t="shared" si="494"/>
        <v/>
      </c>
      <c r="AW460" s="317" t="str">
        <f t="shared" si="495"/>
        <v/>
      </c>
      <c r="AX460" s="158" t="str">
        <f t="shared" si="496"/>
        <v/>
      </c>
      <c r="AY460" s="158" t="str">
        <f t="shared" si="560"/>
        <v/>
      </c>
      <c r="AZ460" s="309" t="str">
        <f t="shared" si="559"/>
        <v/>
      </c>
      <c r="BA460" s="318" t="str">
        <f t="shared" si="497"/>
        <v/>
      </c>
      <c r="BB460" s="473" t="str">
        <f t="shared" si="498"/>
        <v/>
      </c>
      <c r="BC460" s="80" t="str">
        <f t="shared" si="549"/>
        <v/>
      </c>
      <c r="BD460" s="56">
        <f t="shared" si="499"/>
        <v>1</v>
      </c>
      <c r="BF460" s="56" t="str">
        <f t="shared" si="500"/>
        <v/>
      </c>
      <c r="BG460" s="56" t="str">
        <f t="shared" si="501"/>
        <v/>
      </c>
      <c r="BH460" s="6" t="str">
        <f t="shared" si="502"/>
        <v/>
      </c>
      <c r="BK460" s="6" t="str">
        <f t="shared" si="503"/>
        <v/>
      </c>
      <c r="BL460" s="56">
        <f t="shared" si="528"/>
        <v>999999</v>
      </c>
      <c r="BM460" s="183">
        <f t="shared" si="529"/>
        <v>99999.000002300003</v>
      </c>
      <c r="BN460" s="61">
        <v>444</v>
      </c>
      <c r="BO460" s="6">
        <f t="shared" si="504"/>
        <v>999999</v>
      </c>
      <c r="BP460" s="6">
        <f t="shared" si="505"/>
        <v>999999</v>
      </c>
      <c r="BQ460" s="6" t="str">
        <f t="shared" si="530"/>
        <v>x</v>
      </c>
      <c r="BR460" s="206">
        <f t="shared" si="506"/>
        <v>99999.000002300003</v>
      </c>
      <c r="BS460" s="6">
        <f t="shared" si="507"/>
        <v>99999.000002300003</v>
      </c>
      <c r="BT460" s="6" t="str">
        <f t="shared" si="531"/>
        <v>x</v>
      </c>
      <c r="BU460" s="6" t="str">
        <f t="shared" si="508"/>
        <v/>
      </c>
      <c r="BW460" s="82">
        <f t="shared" si="532"/>
        <v>9999999999</v>
      </c>
      <c r="BX460" s="80" t="str">
        <f t="shared" si="509"/>
        <v>x</v>
      </c>
      <c r="BY460" s="80" t="str">
        <f t="shared" si="510"/>
        <v/>
      </c>
      <c r="BZ460" s="56" t="str">
        <f t="shared" si="533"/>
        <v/>
      </c>
      <c r="CA460" s="56" t="str">
        <f t="shared" si="534"/>
        <v/>
      </c>
      <c r="CB460" s="88">
        <f t="shared" si="535"/>
        <v>0</v>
      </c>
      <c r="CC460" s="56" t="str">
        <f t="shared" si="511"/>
        <v/>
      </c>
      <c r="CD460" s="56"/>
      <c r="CE460" s="56"/>
      <c r="CF460" s="56"/>
      <c r="CG460" s="56"/>
      <c r="CH460" s="169">
        <f t="shared" si="536"/>
        <v>9999999999</v>
      </c>
      <c r="CI460" s="170">
        <f t="shared" si="537"/>
        <v>9999999999</v>
      </c>
      <c r="CJ460" s="171">
        <f t="shared" si="538"/>
        <v>9999999999</v>
      </c>
      <c r="CK460" s="172" t="str">
        <f t="shared" si="539"/>
        <v/>
      </c>
      <c r="CL460" s="173" t="str">
        <f t="shared" si="512"/>
        <v>x</v>
      </c>
      <c r="CN460" s="6" t="str">
        <f t="shared" si="540"/>
        <v/>
      </c>
      <c r="CO460" s="293" t="e">
        <f t="shared" ca="1" si="550"/>
        <v>#N/A</v>
      </c>
      <c r="CP460" s="6" t="e">
        <f t="shared" ca="1" si="541"/>
        <v>#N/A</v>
      </c>
      <c r="CQ460" s="61">
        <v>444</v>
      </c>
      <c r="CR460" s="6">
        <f t="shared" si="513"/>
        <v>0</v>
      </c>
      <c r="CS460" s="6">
        <f t="shared" si="514"/>
        <v>0</v>
      </c>
      <c r="CT460" s="56" t="str">
        <f t="shared" si="515"/>
        <v/>
      </c>
      <c r="CU460" s="76">
        <f t="shared" si="516"/>
        <v>0</v>
      </c>
      <c r="CV460" s="76">
        <f t="shared" si="517"/>
        <v>0</v>
      </c>
      <c r="CX460" s="6" t="str">
        <f t="shared" si="518"/>
        <v/>
      </c>
      <c r="CY460" s="6" t="str">
        <f t="shared" si="519"/>
        <v/>
      </c>
      <c r="CZ460" s="6" t="str">
        <f t="shared" si="520"/>
        <v/>
      </c>
      <c r="DG460" s="56" t="str">
        <f t="shared" si="521"/>
        <v/>
      </c>
      <c r="DH460" s="6">
        <f t="shared" si="522"/>
        <v>0</v>
      </c>
      <c r="DK460" s="6">
        <f t="shared" si="557"/>
        <v>0</v>
      </c>
      <c r="DL460" s="6" t="e">
        <f t="shared" si="558"/>
        <v>#N/A</v>
      </c>
      <c r="DN460" s="6" t="e">
        <f t="shared" si="556"/>
        <v>#N/A</v>
      </c>
      <c r="DP460" s="6" t="str">
        <f t="shared" si="523"/>
        <v/>
      </c>
      <c r="DQ460" s="293">
        <f t="shared" ca="1" si="552"/>
        <v>454</v>
      </c>
      <c r="DR460" s="6" t="str">
        <f t="shared" ca="1" si="542"/>
        <v>x</v>
      </c>
      <c r="DU460" s="293" t="e">
        <f t="shared" ca="1" si="543"/>
        <v>#N/A</v>
      </c>
      <c r="DV460" s="5"/>
      <c r="DW460" s="293" t="e">
        <f t="shared" ca="1" si="553"/>
        <v>#N/A</v>
      </c>
      <c r="DZ460" s="293" t="e">
        <f t="shared" ca="1" si="544"/>
        <v>#N/A</v>
      </c>
      <c r="EA460" s="293" t="e">
        <f t="shared" ca="1" si="545"/>
        <v>#N/A</v>
      </c>
      <c r="EB460" s="293" t="e">
        <f t="shared" ca="1" si="546"/>
        <v>#N/A</v>
      </c>
      <c r="EE460" s="6" t="str">
        <f t="shared" si="547"/>
        <v/>
      </c>
      <c r="EF460" s="293" t="e">
        <f t="shared" ca="1" si="548"/>
        <v>#N/A</v>
      </c>
      <c r="EG460" s="6" t="e">
        <f t="shared" ca="1" si="524"/>
        <v>#N/A</v>
      </c>
    </row>
    <row r="461" spans="3:137" x14ac:dyDescent="0.2">
      <c r="C461" s="75"/>
      <c r="D461" s="184" t="str">
        <f t="shared" si="488"/>
        <v/>
      </c>
      <c r="E461" s="649" t="str">
        <f t="shared" si="554"/>
        <v/>
      </c>
      <c r="F461" s="607" t="str">
        <f t="shared" si="561"/>
        <v>x</v>
      </c>
      <c r="G461" s="650"/>
      <c r="H461" s="651"/>
      <c r="I461" s="651"/>
      <c r="J461" s="651"/>
      <c r="K461" s="652"/>
      <c r="L461" s="889"/>
      <c r="M461" s="889"/>
      <c r="N461" s="653"/>
      <c r="O461" s="651"/>
      <c r="P461" s="651"/>
      <c r="Q461" s="654"/>
      <c r="R461" s="655"/>
      <c r="S461" s="607" t="str">
        <f t="shared" si="489"/>
        <v/>
      </c>
      <c r="T461" s="656" t="str">
        <f t="shared" si="490"/>
        <v/>
      </c>
      <c r="U461" s="656" t="str">
        <f t="shared" si="525"/>
        <v/>
      </c>
      <c r="V461" s="656" t="str">
        <f t="shared" si="491"/>
        <v/>
      </c>
      <c r="W461" s="719"/>
      <c r="X461" s="660"/>
      <c r="Y461" s="656" t="str">
        <f t="shared" si="555"/>
        <v/>
      </c>
      <c r="Z461" s="659"/>
      <c r="AA461" s="654"/>
      <c r="AB461" s="656" t="str">
        <f t="shared" si="492"/>
        <v/>
      </c>
      <c r="AC461" s="661" t="str">
        <f t="shared" si="526"/>
        <v/>
      </c>
      <c r="AE461" s="658" t="str">
        <f t="shared" si="493"/>
        <v/>
      </c>
      <c r="AF461" s="659"/>
      <c r="AT461" s="805" t="str">
        <f t="shared" si="551"/>
        <v/>
      </c>
      <c r="AU461" t="str">
        <f t="shared" si="527"/>
        <v/>
      </c>
      <c r="AV461" s="6" t="str">
        <f t="shared" si="494"/>
        <v/>
      </c>
      <c r="AW461" s="317" t="str">
        <f t="shared" si="495"/>
        <v/>
      </c>
      <c r="AX461" s="158" t="str">
        <f t="shared" si="496"/>
        <v/>
      </c>
      <c r="AY461" s="158" t="str">
        <f t="shared" si="560"/>
        <v/>
      </c>
      <c r="AZ461" s="309" t="str">
        <f t="shared" si="559"/>
        <v/>
      </c>
      <c r="BA461" s="318" t="str">
        <f t="shared" si="497"/>
        <v/>
      </c>
      <c r="BB461" s="473" t="str">
        <f t="shared" si="498"/>
        <v/>
      </c>
      <c r="BC461" s="80" t="str">
        <f t="shared" si="549"/>
        <v/>
      </c>
      <c r="BD461" s="56">
        <f t="shared" si="499"/>
        <v>1</v>
      </c>
      <c r="BF461" s="56" t="str">
        <f t="shared" si="500"/>
        <v/>
      </c>
      <c r="BG461" s="56" t="str">
        <f t="shared" si="501"/>
        <v/>
      </c>
      <c r="BH461" s="6" t="str">
        <f t="shared" si="502"/>
        <v/>
      </c>
      <c r="BK461" s="6" t="str">
        <f t="shared" si="503"/>
        <v/>
      </c>
      <c r="BL461" s="56">
        <f t="shared" si="528"/>
        <v>999999</v>
      </c>
      <c r="BM461" s="183">
        <f t="shared" si="529"/>
        <v>99999.000002304994</v>
      </c>
      <c r="BN461" s="61">
        <v>445</v>
      </c>
      <c r="BO461" s="6">
        <f t="shared" si="504"/>
        <v>999999</v>
      </c>
      <c r="BP461" s="6">
        <f t="shared" si="505"/>
        <v>999999</v>
      </c>
      <c r="BQ461" s="6" t="str">
        <f t="shared" si="530"/>
        <v>x</v>
      </c>
      <c r="BR461" s="206">
        <f t="shared" si="506"/>
        <v>99999.000002304994</v>
      </c>
      <c r="BS461" s="6">
        <f t="shared" si="507"/>
        <v>99999.000002304994</v>
      </c>
      <c r="BT461" s="6" t="str">
        <f t="shared" si="531"/>
        <v>x</v>
      </c>
      <c r="BU461" s="6" t="str">
        <f t="shared" si="508"/>
        <v/>
      </c>
      <c r="BW461" s="82">
        <f t="shared" si="532"/>
        <v>9999999999</v>
      </c>
      <c r="BX461" s="80" t="str">
        <f t="shared" si="509"/>
        <v>x</v>
      </c>
      <c r="BY461" s="80" t="str">
        <f t="shared" si="510"/>
        <v/>
      </c>
      <c r="BZ461" s="56" t="str">
        <f t="shared" si="533"/>
        <v/>
      </c>
      <c r="CA461" s="56" t="str">
        <f t="shared" si="534"/>
        <v/>
      </c>
      <c r="CB461" s="88">
        <f t="shared" si="535"/>
        <v>0</v>
      </c>
      <c r="CC461" s="56" t="str">
        <f t="shared" si="511"/>
        <v/>
      </c>
      <c r="CD461" s="56"/>
      <c r="CE461" s="56"/>
      <c r="CF461" s="56"/>
      <c r="CG461" s="56"/>
      <c r="CH461" s="169">
        <f t="shared" si="536"/>
        <v>9999999999</v>
      </c>
      <c r="CI461" s="170">
        <f t="shared" si="537"/>
        <v>9999999999</v>
      </c>
      <c r="CJ461" s="171">
        <f t="shared" si="538"/>
        <v>9999999999</v>
      </c>
      <c r="CK461" s="172" t="str">
        <f t="shared" si="539"/>
        <v/>
      </c>
      <c r="CL461" s="173" t="str">
        <f t="shared" si="512"/>
        <v>x</v>
      </c>
      <c r="CN461" s="6" t="str">
        <f t="shared" si="540"/>
        <v/>
      </c>
      <c r="CO461" s="293" t="e">
        <f t="shared" ca="1" si="550"/>
        <v>#N/A</v>
      </c>
      <c r="CP461" s="6" t="e">
        <f t="shared" ca="1" si="541"/>
        <v>#N/A</v>
      </c>
      <c r="CQ461" s="61">
        <v>445</v>
      </c>
      <c r="CR461" s="6">
        <f t="shared" si="513"/>
        <v>0</v>
      </c>
      <c r="CS461" s="6">
        <f t="shared" si="514"/>
        <v>0</v>
      </c>
      <c r="CT461" s="56" t="str">
        <f t="shared" si="515"/>
        <v/>
      </c>
      <c r="CU461" s="76">
        <f t="shared" si="516"/>
        <v>0</v>
      </c>
      <c r="CV461" s="76">
        <f t="shared" si="517"/>
        <v>0</v>
      </c>
      <c r="CX461" s="6" t="str">
        <f t="shared" si="518"/>
        <v/>
      </c>
      <c r="CY461" s="6" t="str">
        <f t="shared" si="519"/>
        <v/>
      </c>
      <c r="CZ461" s="6" t="str">
        <f t="shared" si="520"/>
        <v/>
      </c>
      <c r="DG461" s="56" t="str">
        <f t="shared" si="521"/>
        <v/>
      </c>
      <c r="DH461" s="6">
        <f t="shared" si="522"/>
        <v>0</v>
      </c>
      <c r="DK461" s="6">
        <f t="shared" si="557"/>
        <v>0</v>
      </c>
      <c r="DL461" s="6" t="e">
        <f t="shared" si="558"/>
        <v>#N/A</v>
      </c>
      <c r="DN461" s="6" t="e">
        <f t="shared" si="556"/>
        <v>#N/A</v>
      </c>
      <c r="DP461" s="6" t="str">
        <f t="shared" si="523"/>
        <v/>
      </c>
      <c r="DQ461" s="293">
        <f t="shared" ca="1" si="552"/>
        <v>455</v>
      </c>
      <c r="DR461" s="6" t="str">
        <f t="shared" ca="1" si="542"/>
        <v>x</v>
      </c>
      <c r="DU461" s="293" t="e">
        <f t="shared" ca="1" si="543"/>
        <v>#N/A</v>
      </c>
      <c r="DV461" s="5"/>
      <c r="DW461" s="293" t="e">
        <f t="shared" ca="1" si="553"/>
        <v>#N/A</v>
      </c>
      <c r="DZ461" s="293" t="e">
        <f t="shared" ca="1" si="544"/>
        <v>#N/A</v>
      </c>
      <c r="EA461" s="293" t="e">
        <f t="shared" ca="1" si="545"/>
        <v>#N/A</v>
      </c>
      <c r="EB461" s="293" t="e">
        <f t="shared" ca="1" si="546"/>
        <v>#N/A</v>
      </c>
      <c r="EE461" s="6" t="str">
        <f t="shared" si="547"/>
        <v/>
      </c>
      <c r="EF461" s="293" t="e">
        <f t="shared" ca="1" si="548"/>
        <v>#N/A</v>
      </c>
      <c r="EG461" s="6" t="e">
        <f t="shared" ca="1" si="524"/>
        <v>#N/A</v>
      </c>
    </row>
    <row r="462" spans="3:137" x14ac:dyDescent="0.2">
      <c r="C462" s="75"/>
      <c r="D462" s="184" t="str">
        <f t="shared" si="488"/>
        <v/>
      </c>
      <c r="E462" s="649" t="str">
        <f t="shared" si="554"/>
        <v/>
      </c>
      <c r="F462" s="607" t="str">
        <f t="shared" si="561"/>
        <v>x</v>
      </c>
      <c r="G462" s="650"/>
      <c r="H462" s="651"/>
      <c r="I462" s="651"/>
      <c r="J462" s="651"/>
      <c r="K462" s="652"/>
      <c r="L462" s="889"/>
      <c r="M462" s="889"/>
      <c r="N462" s="653"/>
      <c r="O462" s="651"/>
      <c r="P462" s="651"/>
      <c r="Q462" s="654"/>
      <c r="R462" s="655"/>
      <c r="S462" s="607" t="str">
        <f t="shared" si="489"/>
        <v/>
      </c>
      <c r="T462" s="656" t="str">
        <f t="shared" si="490"/>
        <v/>
      </c>
      <c r="U462" s="656" t="str">
        <f t="shared" si="525"/>
        <v/>
      </c>
      <c r="V462" s="656" t="str">
        <f t="shared" si="491"/>
        <v/>
      </c>
      <c r="W462" s="719"/>
      <c r="X462" s="660"/>
      <c r="Y462" s="656" t="str">
        <f t="shared" si="555"/>
        <v/>
      </c>
      <c r="Z462" s="659"/>
      <c r="AA462" s="654"/>
      <c r="AB462" s="656" t="str">
        <f t="shared" si="492"/>
        <v/>
      </c>
      <c r="AC462" s="661" t="str">
        <f t="shared" si="526"/>
        <v/>
      </c>
      <c r="AE462" s="658" t="str">
        <f t="shared" si="493"/>
        <v/>
      </c>
      <c r="AF462" s="659"/>
      <c r="AT462" s="805" t="str">
        <f t="shared" si="551"/>
        <v/>
      </c>
      <c r="AU462" t="str">
        <f t="shared" si="527"/>
        <v/>
      </c>
      <c r="AV462" s="6" t="str">
        <f t="shared" si="494"/>
        <v/>
      </c>
      <c r="AW462" s="317" t="str">
        <f t="shared" si="495"/>
        <v/>
      </c>
      <c r="AX462" s="158" t="str">
        <f t="shared" si="496"/>
        <v/>
      </c>
      <c r="AY462" s="158" t="str">
        <f t="shared" si="560"/>
        <v/>
      </c>
      <c r="AZ462" s="309" t="str">
        <f t="shared" si="559"/>
        <v/>
      </c>
      <c r="BA462" s="318" t="str">
        <f t="shared" si="497"/>
        <v/>
      </c>
      <c r="BB462" s="473" t="str">
        <f t="shared" si="498"/>
        <v/>
      </c>
      <c r="BC462" s="80" t="str">
        <f t="shared" si="549"/>
        <v/>
      </c>
      <c r="BD462" s="56">
        <f t="shared" si="499"/>
        <v>1</v>
      </c>
      <c r="BF462" s="56" t="str">
        <f t="shared" si="500"/>
        <v/>
      </c>
      <c r="BG462" s="56" t="str">
        <f t="shared" si="501"/>
        <v/>
      </c>
      <c r="BH462" s="6" t="str">
        <f t="shared" si="502"/>
        <v/>
      </c>
      <c r="BK462" s="6" t="str">
        <f t="shared" si="503"/>
        <v/>
      </c>
      <c r="BL462" s="56">
        <f t="shared" si="528"/>
        <v>999999</v>
      </c>
      <c r="BM462" s="183">
        <f t="shared" si="529"/>
        <v>99999.00000231</v>
      </c>
      <c r="BN462" s="61">
        <v>446</v>
      </c>
      <c r="BO462" s="6">
        <f t="shared" si="504"/>
        <v>999999</v>
      </c>
      <c r="BP462" s="6">
        <f t="shared" si="505"/>
        <v>999999</v>
      </c>
      <c r="BQ462" s="6" t="str">
        <f t="shared" si="530"/>
        <v>x</v>
      </c>
      <c r="BR462" s="206">
        <f t="shared" si="506"/>
        <v>99999.00000231</v>
      </c>
      <c r="BS462" s="6">
        <f t="shared" si="507"/>
        <v>99999.00000231</v>
      </c>
      <c r="BT462" s="6" t="str">
        <f t="shared" si="531"/>
        <v>x</v>
      </c>
      <c r="BU462" s="6" t="str">
        <f t="shared" si="508"/>
        <v/>
      </c>
      <c r="BW462" s="82">
        <f t="shared" si="532"/>
        <v>9999999999</v>
      </c>
      <c r="BX462" s="80" t="str">
        <f t="shared" si="509"/>
        <v>x</v>
      </c>
      <c r="BY462" s="80" t="str">
        <f t="shared" si="510"/>
        <v/>
      </c>
      <c r="BZ462" s="56" t="str">
        <f t="shared" si="533"/>
        <v/>
      </c>
      <c r="CA462" s="56" t="str">
        <f t="shared" si="534"/>
        <v/>
      </c>
      <c r="CB462" s="88">
        <f t="shared" si="535"/>
        <v>0</v>
      </c>
      <c r="CC462" s="56" t="str">
        <f t="shared" si="511"/>
        <v/>
      </c>
      <c r="CD462" s="56"/>
      <c r="CE462" s="56"/>
      <c r="CF462" s="56"/>
      <c r="CG462" s="56"/>
      <c r="CH462" s="169">
        <f t="shared" si="536"/>
        <v>9999999999</v>
      </c>
      <c r="CI462" s="170">
        <f t="shared" si="537"/>
        <v>9999999999</v>
      </c>
      <c r="CJ462" s="171">
        <f t="shared" si="538"/>
        <v>9999999999</v>
      </c>
      <c r="CK462" s="172" t="str">
        <f t="shared" si="539"/>
        <v/>
      </c>
      <c r="CL462" s="173" t="str">
        <f t="shared" si="512"/>
        <v>x</v>
      </c>
      <c r="CN462" s="6" t="str">
        <f t="shared" si="540"/>
        <v/>
      </c>
      <c r="CO462" s="293" t="e">
        <f t="shared" ca="1" si="550"/>
        <v>#N/A</v>
      </c>
      <c r="CP462" s="6" t="e">
        <f t="shared" ca="1" si="541"/>
        <v>#N/A</v>
      </c>
      <c r="CQ462" s="61">
        <v>446</v>
      </c>
      <c r="CR462" s="6">
        <f t="shared" si="513"/>
        <v>0</v>
      </c>
      <c r="CS462" s="6">
        <f t="shared" si="514"/>
        <v>0</v>
      </c>
      <c r="CT462" s="56" t="str">
        <f t="shared" si="515"/>
        <v/>
      </c>
      <c r="CU462" s="76">
        <f t="shared" si="516"/>
        <v>0</v>
      </c>
      <c r="CV462" s="76">
        <f t="shared" si="517"/>
        <v>0</v>
      </c>
      <c r="CX462" s="6" t="str">
        <f t="shared" si="518"/>
        <v/>
      </c>
      <c r="CY462" s="6" t="str">
        <f t="shared" si="519"/>
        <v/>
      </c>
      <c r="CZ462" s="6" t="str">
        <f t="shared" si="520"/>
        <v/>
      </c>
      <c r="DG462" s="56" t="str">
        <f t="shared" si="521"/>
        <v/>
      </c>
      <c r="DH462" s="6">
        <f t="shared" si="522"/>
        <v>0</v>
      </c>
      <c r="DK462" s="6">
        <f t="shared" si="557"/>
        <v>0</v>
      </c>
      <c r="DL462" s="6" t="e">
        <f t="shared" si="558"/>
        <v>#N/A</v>
      </c>
      <c r="DN462" s="6" t="e">
        <f t="shared" si="556"/>
        <v>#N/A</v>
      </c>
      <c r="DP462" s="6" t="str">
        <f t="shared" si="523"/>
        <v/>
      </c>
      <c r="DQ462" s="293">
        <f t="shared" ca="1" si="552"/>
        <v>456</v>
      </c>
      <c r="DR462" s="6" t="str">
        <f t="shared" ca="1" si="542"/>
        <v>x</v>
      </c>
      <c r="DU462" s="293" t="e">
        <f t="shared" ca="1" si="543"/>
        <v>#N/A</v>
      </c>
      <c r="DV462" s="5"/>
      <c r="DW462" s="293" t="e">
        <f t="shared" ca="1" si="553"/>
        <v>#N/A</v>
      </c>
      <c r="DZ462" s="293" t="e">
        <f t="shared" ca="1" si="544"/>
        <v>#N/A</v>
      </c>
      <c r="EA462" s="293" t="e">
        <f t="shared" ca="1" si="545"/>
        <v>#N/A</v>
      </c>
      <c r="EB462" s="293" t="e">
        <f t="shared" ca="1" si="546"/>
        <v>#N/A</v>
      </c>
      <c r="EE462" s="6" t="str">
        <f t="shared" si="547"/>
        <v/>
      </c>
      <c r="EF462" s="293" t="e">
        <f t="shared" ca="1" si="548"/>
        <v>#N/A</v>
      </c>
      <c r="EG462" s="6" t="e">
        <f t="shared" ca="1" si="524"/>
        <v>#N/A</v>
      </c>
    </row>
    <row r="463" spans="3:137" x14ac:dyDescent="0.2">
      <c r="C463" s="75"/>
      <c r="D463" s="184" t="str">
        <f t="shared" si="488"/>
        <v/>
      </c>
      <c r="E463" s="649" t="str">
        <f t="shared" si="554"/>
        <v/>
      </c>
      <c r="F463" s="607" t="str">
        <f t="shared" si="561"/>
        <v>x</v>
      </c>
      <c r="G463" s="650"/>
      <c r="H463" s="651"/>
      <c r="I463" s="651"/>
      <c r="J463" s="651"/>
      <c r="K463" s="652"/>
      <c r="L463" s="889"/>
      <c r="M463" s="889"/>
      <c r="N463" s="653"/>
      <c r="O463" s="651"/>
      <c r="P463" s="651"/>
      <c r="Q463" s="654"/>
      <c r="R463" s="655"/>
      <c r="S463" s="607" t="str">
        <f t="shared" si="489"/>
        <v/>
      </c>
      <c r="T463" s="656" t="str">
        <f t="shared" si="490"/>
        <v/>
      </c>
      <c r="U463" s="656" t="str">
        <f t="shared" si="525"/>
        <v/>
      </c>
      <c r="V463" s="656" t="str">
        <f t="shared" si="491"/>
        <v/>
      </c>
      <c r="W463" s="719"/>
      <c r="X463" s="660"/>
      <c r="Y463" s="656" t="str">
        <f t="shared" si="555"/>
        <v/>
      </c>
      <c r="Z463" s="659"/>
      <c r="AA463" s="654"/>
      <c r="AB463" s="656" t="str">
        <f t="shared" si="492"/>
        <v/>
      </c>
      <c r="AC463" s="661" t="str">
        <f t="shared" si="526"/>
        <v/>
      </c>
      <c r="AE463" s="658" t="str">
        <f t="shared" si="493"/>
        <v/>
      </c>
      <c r="AF463" s="659"/>
      <c r="AT463" s="805" t="str">
        <f t="shared" si="551"/>
        <v/>
      </c>
      <c r="AU463" t="str">
        <f t="shared" si="527"/>
        <v/>
      </c>
      <c r="AV463" s="6" t="str">
        <f t="shared" si="494"/>
        <v/>
      </c>
      <c r="AW463" s="317" t="str">
        <f t="shared" si="495"/>
        <v/>
      </c>
      <c r="AX463" s="158" t="str">
        <f t="shared" si="496"/>
        <v/>
      </c>
      <c r="AY463" s="158" t="str">
        <f t="shared" si="560"/>
        <v/>
      </c>
      <c r="AZ463" s="309" t="str">
        <f t="shared" si="559"/>
        <v/>
      </c>
      <c r="BA463" s="318" t="str">
        <f t="shared" si="497"/>
        <v/>
      </c>
      <c r="BB463" s="473" t="str">
        <f t="shared" si="498"/>
        <v/>
      </c>
      <c r="BC463" s="80" t="str">
        <f t="shared" si="549"/>
        <v/>
      </c>
      <c r="BD463" s="56">
        <f t="shared" si="499"/>
        <v>1</v>
      </c>
      <c r="BF463" s="56" t="str">
        <f t="shared" si="500"/>
        <v/>
      </c>
      <c r="BG463" s="56" t="str">
        <f t="shared" si="501"/>
        <v/>
      </c>
      <c r="BH463" s="6" t="str">
        <f t="shared" si="502"/>
        <v/>
      </c>
      <c r="BK463" s="6" t="str">
        <f t="shared" si="503"/>
        <v/>
      </c>
      <c r="BL463" s="56">
        <f t="shared" si="528"/>
        <v>999999</v>
      </c>
      <c r="BM463" s="183">
        <f t="shared" si="529"/>
        <v>99999.000002315006</v>
      </c>
      <c r="BN463" s="61">
        <v>447</v>
      </c>
      <c r="BO463" s="6">
        <f t="shared" si="504"/>
        <v>999999</v>
      </c>
      <c r="BP463" s="6">
        <f t="shared" si="505"/>
        <v>999999</v>
      </c>
      <c r="BQ463" s="6" t="str">
        <f t="shared" si="530"/>
        <v>x</v>
      </c>
      <c r="BR463" s="206">
        <f t="shared" si="506"/>
        <v>99999.000002315006</v>
      </c>
      <c r="BS463" s="6">
        <f t="shared" si="507"/>
        <v>99999.000002315006</v>
      </c>
      <c r="BT463" s="6" t="str">
        <f t="shared" si="531"/>
        <v>x</v>
      </c>
      <c r="BU463" s="6" t="str">
        <f t="shared" si="508"/>
        <v/>
      </c>
      <c r="BW463" s="82">
        <f t="shared" si="532"/>
        <v>9999999999</v>
      </c>
      <c r="BX463" s="80" t="str">
        <f t="shared" si="509"/>
        <v>x</v>
      </c>
      <c r="BY463" s="80" t="str">
        <f t="shared" si="510"/>
        <v/>
      </c>
      <c r="BZ463" s="56" t="str">
        <f t="shared" si="533"/>
        <v/>
      </c>
      <c r="CA463" s="56" t="str">
        <f t="shared" si="534"/>
        <v/>
      </c>
      <c r="CB463" s="88">
        <f t="shared" si="535"/>
        <v>0</v>
      </c>
      <c r="CC463" s="56" t="str">
        <f t="shared" si="511"/>
        <v/>
      </c>
      <c r="CD463" s="56"/>
      <c r="CE463" s="56"/>
      <c r="CF463" s="56"/>
      <c r="CG463" s="56"/>
      <c r="CH463" s="169">
        <f t="shared" si="536"/>
        <v>9999999999</v>
      </c>
      <c r="CI463" s="170">
        <f t="shared" si="537"/>
        <v>9999999999</v>
      </c>
      <c r="CJ463" s="171">
        <f t="shared" si="538"/>
        <v>9999999999</v>
      </c>
      <c r="CK463" s="172" t="str">
        <f t="shared" si="539"/>
        <v/>
      </c>
      <c r="CL463" s="173" t="str">
        <f t="shared" si="512"/>
        <v>x</v>
      </c>
      <c r="CN463" s="6" t="str">
        <f t="shared" si="540"/>
        <v/>
      </c>
      <c r="CO463" s="293" t="e">
        <f t="shared" ca="1" si="550"/>
        <v>#N/A</v>
      </c>
      <c r="CP463" s="6" t="e">
        <f t="shared" ca="1" si="541"/>
        <v>#N/A</v>
      </c>
      <c r="CQ463" s="61">
        <v>447</v>
      </c>
      <c r="CR463" s="6">
        <f t="shared" si="513"/>
        <v>0</v>
      </c>
      <c r="CS463" s="6">
        <f t="shared" si="514"/>
        <v>0</v>
      </c>
      <c r="CT463" s="56" t="str">
        <f t="shared" si="515"/>
        <v/>
      </c>
      <c r="CU463" s="76">
        <f t="shared" si="516"/>
        <v>0</v>
      </c>
      <c r="CV463" s="76">
        <f t="shared" si="517"/>
        <v>0</v>
      </c>
      <c r="CX463" s="6" t="str">
        <f t="shared" si="518"/>
        <v/>
      </c>
      <c r="CY463" s="6" t="str">
        <f t="shared" si="519"/>
        <v/>
      </c>
      <c r="CZ463" s="6" t="str">
        <f t="shared" si="520"/>
        <v/>
      </c>
      <c r="DG463" s="56" t="str">
        <f t="shared" si="521"/>
        <v/>
      </c>
      <c r="DH463" s="6">
        <f t="shared" si="522"/>
        <v>0</v>
      </c>
      <c r="DK463" s="6">
        <f t="shared" si="557"/>
        <v>0</v>
      </c>
      <c r="DL463" s="6" t="e">
        <f t="shared" si="558"/>
        <v>#N/A</v>
      </c>
      <c r="DN463" s="6" t="e">
        <f t="shared" si="556"/>
        <v>#N/A</v>
      </c>
      <c r="DP463" s="6" t="str">
        <f t="shared" si="523"/>
        <v/>
      </c>
      <c r="DQ463" s="293">
        <f t="shared" ca="1" si="552"/>
        <v>457</v>
      </c>
      <c r="DR463" s="6" t="str">
        <f t="shared" ca="1" si="542"/>
        <v>x</v>
      </c>
      <c r="DU463" s="293" t="e">
        <f t="shared" ca="1" si="543"/>
        <v>#N/A</v>
      </c>
      <c r="DV463" s="5"/>
      <c r="DW463" s="293" t="e">
        <f t="shared" ca="1" si="553"/>
        <v>#N/A</v>
      </c>
      <c r="DZ463" s="293" t="e">
        <f t="shared" ca="1" si="544"/>
        <v>#N/A</v>
      </c>
      <c r="EA463" s="293" t="e">
        <f t="shared" ca="1" si="545"/>
        <v>#N/A</v>
      </c>
      <c r="EB463" s="293" t="e">
        <f t="shared" ca="1" si="546"/>
        <v>#N/A</v>
      </c>
      <c r="EE463" s="6" t="str">
        <f t="shared" si="547"/>
        <v/>
      </c>
      <c r="EF463" s="293" t="e">
        <f t="shared" ca="1" si="548"/>
        <v>#N/A</v>
      </c>
      <c r="EG463" s="6" t="e">
        <f t="shared" ca="1" si="524"/>
        <v>#N/A</v>
      </c>
    </row>
    <row r="464" spans="3:137" x14ac:dyDescent="0.2">
      <c r="C464" s="75"/>
      <c r="D464" s="184" t="str">
        <f t="shared" si="488"/>
        <v/>
      </c>
      <c r="E464" s="649" t="str">
        <f t="shared" si="554"/>
        <v/>
      </c>
      <c r="F464" s="607" t="str">
        <f t="shared" si="561"/>
        <v>x</v>
      </c>
      <c r="G464" s="650"/>
      <c r="H464" s="651"/>
      <c r="I464" s="651"/>
      <c r="J464" s="651"/>
      <c r="K464" s="652"/>
      <c r="L464" s="889"/>
      <c r="M464" s="889"/>
      <c r="N464" s="653"/>
      <c r="O464" s="651"/>
      <c r="P464" s="651"/>
      <c r="Q464" s="654"/>
      <c r="R464" s="655"/>
      <c r="S464" s="607" t="str">
        <f t="shared" si="489"/>
        <v/>
      </c>
      <c r="T464" s="656" t="str">
        <f t="shared" si="490"/>
        <v/>
      </c>
      <c r="U464" s="656" t="str">
        <f t="shared" si="525"/>
        <v/>
      </c>
      <c r="V464" s="656" t="str">
        <f t="shared" si="491"/>
        <v/>
      </c>
      <c r="W464" s="719"/>
      <c r="X464" s="660"/>
      <c r="Y464" s="656" t="str">
        <f t="shared" si="555"/>
        <v/>
      </c>
      <c r="Z464" s="659"/>
      <c r="AA464" s="654"/>
      <c r="AB464" s="656" t="str">
        <f t="shared" si="492"/>
        <v/>
      </c>
      <c r="AC464" s="661" t="str">
        <f t="shared" si="526"/>
        <v/>
      </c>
      <c r="AE464" s="658" t="str">
        <f t="shared" si="493"/>
        <v/>
      </c>
      <c r="AF464" s="659"/>
      <c r="AT464" s="805" t="str">
        <f t="shared" si="551"/>
        <v/>
      </c>
      <c r="AU464" t="str">
        <f t="shared" si="527"/>
        <v/>
      </c>
      <c r="AV464" s="6" t="str">
        <f t="shared" si="494"/>
        <v/>
      </c>
      <c r="AW464" s="317" t="str">
        <f t="shared" si="495"/>
        <v/>
      </c>
      <c r="AX464" s="158" t="str">
        <f t="shared" si="496"/>
        <v/>
      </c>
      <c r="AY464" s="158" t="str">
        <f t="shared" si="560"/>
        <v/>
      </c>
      <c r="AZ464" s="309" t="str">
        <f t="shared" si="559"/>
        <v/>
      </c>
      <c r="BA464" s="318" t="str">
        <f t="shared" si="497"/>
        <v/>
      </c>
      <c r="BB464" s="473" t="str">
        <f t="shared" si="498"/>
        <v/>
      </c>
      <c r="BC464" s="80" t="str">
        <f t="shared" si="549"/>
        <v/>
      </c>
      <c r="BD464" s="56">
        <f t="shared" si="499"/>
        <v>1</v>
      </c>
      <c r="BF464" s="56" t="str">
        <f t="shared" si="500"/>
        <v/>
      </c>
      <c r="BG464" s="56" t="str">
        <f t="shared" si="501"/>
        <v/>
      </c>
      <c r="BH464" s="6" t="str">
        <f t="shared" si="502"/>
        <v/>
      </c>
      <c r="BK464" s="6" t="str">
        <f t="shared" si="503"/>
        <v/>
      </c>
      <c r="BL464" s="56">
        <f t="shared" si="528"/>
        <v>999999</v>
      </c>
      <c r="BM464" s="183">
        <f t="shared" si="529"/>
        <v>99999.000002319997</v>
      </c>
      <c r="BN464" s="61">
        <v>448</v>
      </c>
      <c r="BO464" s="6">
        <f t="shared" si="504"/>
        <v>999999</v>
      </c>
      <c r="BP464" s="6">
        <f t="shared" si="505"/>
        <v>999999</v>
      </c>
      <c r="BQ464" s="6" t="str">
        <f t="shared" si="530"/>
        <v>x</v>
      </c>
      <c r="BR464" s="206">
        <f t="shared" si="506"/>
        <v>99999.000002319997</v>
      </c>
      <c r="BS464" s="6">
        <f t="shared" si="507"/>
        <v>99999.000002319997</v>
      </c>
      <c r="BT464" s="6" t="str">
        <f t="shared" si="531"/>
        <v>x</v>
      </c>
      <c r="BU464" s="6" t="str">
        <f t="shared" si="508"/>
        <v/>
      </c>
      <c r="BW464" s="82">
        <f t="shared" si="532"/>
        <v>9999999999</v>
      </c>
      <c r="BX464" s="80" t="str">
        <f t="shared" si="509"/>
        <v>x</v>
      </c>
      <c r="BY464" s="80" t="str">
        <f t="shared" si="510"/>
        <v/>
      </c>
      <c r="BZ464" s="56" t="str">
        <f t="shared" si="533"/>
        <v/>
      </c>
      <c r="CA464" s="56" t="str">
        <f t="shared" si="534"/>
        <v/>
      </c>
      <c r="CB464" s="88">
        <f t="shared" si="535"/>
        <v>0</v>
      </c>
      <c r="CC464" s="56" t="str">
        <f t="shared" si="511"/>
        <v/>
      </c>
      <c r="CD464" s="56"/>
      <c r="CE464" s="56"/>
      <c r="CF464" s="56"/>
      <c r="CG464" s="56"/>
      <c r="CH464" s="169">
        <f t="shared" si="536"/>
        <v>9999999999</v>
      </c>
      <c r="CI464" s="170">
        <f t="shared" si="537"/>
        <v>9999999999</v>
      </c>
      <c r="CJ464" s="171">
        <f t="shared" si="538"/>
        <v>9999999999</v>
      </c>
      <c r="CK464" s="172" t="str">
        <f t="shared" si="539"/>
        <v/>
      </c>
      <c r="CL464" s="173" t="str">
        <f t="shared" si="512"/>
        <v>x</v>
      </c>
      <c r="CN464" s="6" t="str">
        <f t="shared" si="540"/>
        <v/>
      </c>
      <c r="CO464" s="293" t="e">
        <f t="shared" ca="1" si="550"/>
        <v>#N/A</v>
      </c>
      <c r="CP464" s="6" t="e">
        <f t="shared" ca="1" si="541"/>
        <v>#N/A</v>
      </c>
      <c r="CQ464" s="61">
        <v>448</v>
      </c>
      <c r="CR464" s="6">
        <f t="shared" si="513"/>
        <v>0</v>
      </c>
      <c r="CS464" s="6">
        <f t="shared" si="514"/>
        <v>0</v>
      </c>
      <c r="CT464" s="56" t="str">
        <f t="shared" si="515"/>
        <v/>
      </c>
      <c r="CU464" s="76">
        <f t="shared" si="516"/>
        <v>0</v>
      </c>
      <c r="CV464" s="76">
        <f t="shared" si="517"/>
        <v>0</v>
      </c>
      <c r="CX464" s="6" t="str">
        <f t="shared" si="518"/>
        <v/>
      </c>
      <c r="CY464" s="6" t="str">
        <f t="shared" si="519"/>
        <v/>
      </c>
      <c r="CZ464" s="6" t="str">
        <f t="shared" si="520"/>
        <v/>
      </c>
      <c r="DG464" s="56" t="str">
        <f t="shared" si="521"/>
        <v/>
      </c>
      <c r="DH464" s="6">
        <f t="shared" si="522"/>
        <v>0</v>
      </c>
      <c r="DK464" s="6">
        <f t="shared" si="557"/>
        <v>0</v>
      </c>
      <c r="DL464" s="6" t="e">
        <f t="shared" si="558"/>
        <v>#N/A</v>
      </c>
      <c r="DN464" s="6" t="e">
        <f t="shared" si="556"/>
        <v>#N/A</v>
      </c>
      <c r="DP464" s="6" t="str">
        <f t="shared" si="523"/>
        <v/>
      </c>
      <c r="DQ464" s="293">
        <f t="shared" ca="1" si="552"/>
        <v>458</v>
      </c>
      <c r="DR464" s="6" t="str">
        <f t="shared" ca="1" si="542"/>
        <v>x</v>
      </c>
      <c r="DU464" s="293" t="e">
        <f t="shared" ca="1" si="543"/>
        <v>#N/A</v>
      </c>
      <c r="DV464" s="5"/>
      <c r="DW464" s="293" t="e">
        <f t="shared" ca="1" si="553"/>
        <v>#N/A</v>
      </c>
      <c r="DZ464" s="293" t="e">
        <f t="shared" ca="1" si="544"/>
        <v>#N/A</v>
      </c>
      <c r="EA464" s="293" t="e">
        <f t="shared" ca="1" si="545"/>
        <v>#N/A</v>
      </c>
      <c r="EB464" s="293" t="e">
        <f t="shared" ca="1" si="546"/>
        <v>#N/A</v>
      </c>
      <c r="EE464" s="6" t="str">
        <f t="shared" si="547"/>
        <v/>
      </c>
      <c r="EF464" s="293" t="e">
        <f t="shared" ca="1" si="548"/>
        <v>#N/A</v>
      </c>
      <c r="EG464" s="6" t="e">
        <f t="shared" ca="1" si="524"/>
        <v>#N/A</v>
      </c>
    </row>
    <row r="465" spans="3:137" x14ac:dyDescent="0.2">
      <c r="C465" s="75"/>
      <c r="D465" s="184" t="str">
        <f t="shared" ref="D465:D528" si="562">IF(OR(ISNUMBER(MATCH($N$3,G465,0)),ISNUMBER(MATCH($N$4,J465,0)),ISNUMBER(MATCH($N$5,N465,0)),ISNUMBER(MATCH($N$6,O465,0)),ISNUMBER(MATCH($N$7,K465,0)),ISNUMBER(MATCH($N$1,T465,0)),ISNUMBER(MATCH($N$9,X465,0))),"t","")</f>
        <v/>
      </c>
      <c r="E465" s="649" t="str">
        <f t="shared" si="554"/>
        <v/>
      </c>
      <c r="F465" s="607" t="str">
        <f t="shared" si="561"/>
        <v>x</v>
      </c>
      <c r="G465" s="650"/>
      <c r="H465" s="651"/>
      <c r="I465" s="651"/>
      <c r="J465" s="651"/>
      <c r="K465" s="652"/>
      <c r="L465" s="889"/>
      <c r="M465" s="889"/>
      <c r="N465" s="653"/>
      <c r="O465" s="651"/>
      <c r="P465" s="651"/>
      <c r="Q465" s="654"/>
      <c r="R465" s="655"/>
      <c r="S465" s="607" t="str">
        <f t="shared" ref="S465:S528" si="563">BB465</f>
        <v/>
      </c>
      <c r="T465" s="656" t="str">
        <f t="shared" ref="T465:T528" si="564">IF(F465="x","",IF(ISERROR(BF465),0,IF(ISERROR(BH465),0,IF(OR(ISTEXT(Q465),ISTEXT(R465),DH465=1),0,IF(AND(H465="Oba",LEFT(P465,3)*1&gt;399),0,IF(AND(H465="Ink",ISNUMBER(AF465)),Q465-R465-AF465,Q465-R465))))))</f>
        <v/>
      </c>
      <c r="U465" s="656" t="str">
        <f t="shared" si="525"/>
        <v/>
      </c>
      <c r="V465" s="656" t="str">
        <f t="shared" ref="V465:V528" si="565">IF(T465="","",T465-Y465-AB465)</f>
        <v/>
      </c>
      <c r="W465" s="719"/>
      <c r="X465" s="660"/>
      <c r="Y465" s="656" t="str">
        <f t="shared" si="555"/>
        <v/>
      </c>
      <c r="Z465" s="659"/>
      <c r="AA465" s="654"/>
      <c r="AB465" s="656" t="str">
        <f t="shared" ref="AB465:AB528" si="566">IF(T465="","",IF(ISERROR(BC465),0,IF(BC465="bet",X465/(1+X465)*T465,0)))</f>
        <v/>
      </c>
      <c r="AC465" s="661" t="str">
        <f t="shared" si="526"/>
        <v/>
      </c>
      <c r="AE465" s="658" t="str">
        <f t="shared" ref="AE465:AE528" si="567">IF($AX$2=2,AW465,IF($AX$2=3,AX465,IF($AX$2=4,AY465,IF($AX$2=5,AZ465,IF($AX$2=6,BA465,IF($AX$2=7,AV465,IF(AND($AX$2=8,H465="Ink")," kbp &gt;",IF($AX$2=9,AU465,IF($AX$2=10,AT465,"")))))))))</f>
        <v/>
      </c>
      <c r="AF465" s="659"/>
      <c r="AT465" s="805" t="str">
        <f t="shared" si="551"/>
        <v/>
      </c>
      <c r="AU465" t="str">
        <f t="shared" si="527"/>
        <v/>
      </c>
      <c r="AV465" s="6" t="str">
        <f t="shared" ref="AV465:AV528" si="568">IF(F465="x","",IF(LEFT(P465,3)*1&gt;399," WV"," Bal"))</f>
        <v/>
      </c>
      <c r="AW465" s="317" t="str">
        <f t="shared" ref="AW465:AW528" si="569">BU465</f>
        <v/>
      </c>
      <c r="AX465" s="158" t="str">
        <f t="shared" ref="AX465:AX528" si="570">IF(OR(F465="x",G465=""),"",MONTH(G465))</f>
        <v/>
      </c>
      <c r="AY465" s="158" t="str">
        <f t="shared" si="560"/>
        <v/>
      </c>
      <c r="AZ465" s="309" t="str">
        <f t="shared" si="559"/>
        <v/>
      </c>
      <c r="BA465" s="318" t="str">
        <f t="shared" ref="BA465:BA528" si="571">IF(OR(F465="x",O465="",O465=0),"",1*COUNTIF($O$17:$O$1517,O465)&amp;" x")</f>
        <v/>
      </c>
      <c r="BB465" s="473" t="str">
        <f t="shared" ref="BB465:BB528" si="572">IF(F465="x","",IF(OR(H465="Ink",P465="130 Crediteuren"),"C",IF(OR(H465="Ver",P465="120 Debiteuren"),"D","")))</f>
        <v/>
      </c>
      <c r="BC465" s="80" t="str">
        <f t="shared" si="549"/>
        <v/>
      </c>
      <c r="BD465" s="56">
        <f t="shared" ref="BD465:BD528" si="573">IF(ISERROR(VLOOKUP(P465,$BE$17:$BE$57,1,FALSE)),1,0)</f>
        <v>1</v>
      </c>
      <c r="BF465" s="56" t="str">
        <f t="shared" ref="BF465:BF528" si="574">IF(P465="","",VLOOKUP(P465,$BJ$17:$BJ$247,1,FALSE))</f>
        <v/>
      </c>
      <c r="BG465" s="56" t="str">
        <f t="shared" ref="BG465:BG528" si="575">IF(I465="","",VLOOKUP(I465,$BJ$1:$BJ$10,1,FALSE))</f>
        <v/>
      </c>
      <c r="BH465" s="6" t="str">
        <f t="shared" ref="BH465:BH528" si="576">IF(H465="","",VLOOKUP(H465,$BH$7:$BH$11,1,FALSE))</f>
        <v/>
      </c>
      <c r="BK465" s="6" t="str">
        <f t="shared" ref="BK465:BK528" si="577">IF(P465="","",LEFT(P465,5))</f>
        <v/>
      </c>
      <c r="BL465" s="56">
        <f t="shared" si="528"/>
        <v>999999</v>
      </c>
      <c r="BM465" s="183">
        <f t="shared" si="529"/>
        <v>99999.000002325003</v>
      </c>
      <c r="BN465" s="61">
        <v>449</v>
      </c>
      <c r="BO465" s="6">
        <f t="shared" ref="BO465:BO528" si="578">IF(F465="x",999999,G465+ROW()/9999999)</f>
        <v>999999</v>
      </c>
      <c r="BP465" s="6">
        <f t="shared" ref="BP465:BP528" si="579">SMALL(BO:BO,BN465)</f>
        <v>999999</v>
      </c>
      <c r="BQ465" s="6" t="str">
        <f t="shared" si="530"/>
        <v>x</v>
      </c>
      <c r="BR465" s="206">
        <f t="shared" ref="BR465:BR528" si="580">IF(F465="x",99999,LEFT(P465,3)*1)+(G465/490000)+(ROW()/199999999)</f>
        <v>99999.000002325003</v>
      </c>
      <c r="BS465" s="6">
        <f t="shared" ref="BS465:BS528" si="581">SMALL(BR:BR,BN465)</f>
        <v>99999.000002325003</v>
      </c>
      <c r="BT465" s="6" t="str">
        <f t="shared" si="531"/>
        <v>x</v>
      </c>
      <c r="BU465" s="6" t="str">
        <f t="shared" ref="BU465:BU528" si="582">IF(F464="x","",IF(ISERROR(VLOOKUP(N465,$N$17:$BK$1517,50,FALSE)),"",VLOOKUP(N465,$N$17:$BK$1517,50,FALSE)))</f>
        <v/>
      </c>
      <c r="BW465" s="82">
        <f t="shared" si="532"/>
        <v>9999999999</v>
      </c>
      <c r="BX465" s="80" t="str">
        <f t="shared" ref="BX465:BX528" si="583">IF(OR(BB465="D",BB465="C"),F465,"x")</f>
        <v>x</v>
      </c>
      <c r="BY465" s="80" t="str">
        <f t="shared" ref="BY465:BY528" si="584">IF(BX465="x","",N465)</f>
        <v/>
      </c>
      <c r="BZ465" s="56" t="str">
        <f t="shared" si="533"/>
        <v/>
      </c>
      <c r="CA465" s="56" t="str">
        <f t="shared" si="534"/>
        <v/>
      </c>
      <c r="CB465" s="88">
        <f t="shared" si="535"/>
        <v>0</v>
      </c>
      <c r="CC465" s="56" t="str">
        <f t="shared" ref="CC465:CC528" si="585">IF(BX465="x","",IF(OR(ISBLANK(O465),ISTEXT(O465)),99998765,RIGHT(O465,5)*1))</f>
        <v/>
      </c>
      <c r="CD465" s="56"/>
      <c r="CE465" s="56"/>
      <c r="CF465" s="56"/>
      <c r="CG465" s="56"/>
      <c r="CH465" s="169">
        <f t="shared" si="536"/>
        <v>9999999999</v>
      </c>
      <c r="CI465" s="170">
        <f t="shared" si="537"/>
        <v>9999999999</v>
      </c>
      <c r="CJ465" s="171">
        <f t="shared" si="538"/>
        <v>9999999999</v>
      </c>
      <c r="CK465" s="172" t="str">
        <f t="shared" si="539"/>
        <v/>
      </c>
      <c r="CL465" s="173" t="str">
        <f t="shared" ref="CL465:CL528" si="586">IF(CK465="","x",VLOOKUP(CJ465,BW:BY,2,FALSE))</f>
        <v>x</v>
      </c>
      <c r="CN465" s="6" t="str">
        <f t="shared" si="540"/>
        <v/>
      </c>
      <c r="CO465" s="293" t="e">
        <f t="shared" ca="1" si="550"/>
        <v>#N/A</v>
      </c>
      <c r="CP465" s="6" t="e">
        <f t="shared" ca="1" si="541"/>
        <v>#N/A</v>
      </c>
      <c r="CQ465" s="61">
        <v>449</v>
      </c>
      <c r="CR465" s="6">
        <f t="shared" ref="CR465:CR528" si="587">IF(F465="x",0,IF(H465="Liq",-T465,0))</f>
        <v>0</v>
      </c>
      <c r="CS465" s="6">
        <f t="shared" ref="CS465:CS528" si="588">IF(F465="x",0,IF(H465="Ver",-T465,IF(P465="120 Debiteuren",T465,IF(H465="Ink",-T465,IF(P465="130 Crediteuren",T465,0)))))</f>
        <v>0</v>
      </c>
      <c r="CT465" s="56" t="str">
        <f t="shared" ref="CT465:CT528" si="589">IF(F465="x","",IF(H465="Ink","130 Crediteuren",IF(H465="Ver","120 Debiteuren",IF(H465="Mem","201 TR Memo afmaken",IF(H465="Oba","202 TR Beginbalans afmaken",IF(AND(H465="Liq",I465=""),"203 TR Bank nog invullen",IF(AND(H465="Liq",I465&lt;&gt;""),I465,"")))))))</f>
        <v/>
      </c>
      <c r="CU465" s="76">
        <f t="shared" ref="CU465:CU528" si="590">IF(F465="x",0,-T465)</f>
        <v>0</v>
      </c>
      <c r="CV465" s="76">
        <f t="shared" ref="CV465:CV528" si="591">IF(F465="x",0,IF(H465="Oba",T465,0))</f>
        <v>0</v>
      </c>
      <c r="CX465" s="6" t="str">
        <f t="shared" ref="CX465:CX528" si="592">IF(OR(BB465="D",BB465="C"),N465&amp;O465,"")</f>
        <v/>
      </c>
      <c r="CY465" s="6" t="str">
        <f t="shared" ref="CY465:CY528" si="593">IF(OR(BB465="D",BB465="C"),N465,"")</f>
        <v/>
      </c>
      <c r="CZ465" s="6" t="str">
        <f t="shared" ref="CZ465:CZ528" si="594">IF(F465="x","",IF(BC465="vord",AX465&amp;BC465,AX465&amp;X465&amp;BC465))</f>
        <v/>
      </c>
      <c r="DG465" s="56" t="str">
        <f t="shared" ref="DG465:DG528" si="595">H465&amp;P465</f>
        <v/>
      </c>
      <c r="DH465" s="6">
        <f t="shared" ref="DH465:DH528" si="596">IF(ISERROR(VLOOKUP(DG465,uitgeslcod,1,FALSE)),0,1)</f>
        <v>0</v>
      </c>
      <c r="DK465" s="6">
        <f t="shared" si="557"/>
        <v>0</v>
      </c>
      <c r="DL465" s="6" t="e">
        <f t="shared" si="558"/>
        <v>#N/A</v>
      </c>
      <c r="DN465" s="6" t="e">
        <f t="shared" si="556"/>
        <v>#N/A</v>
      </c>
      <c r="DP465" s="6" t="str">
        <f t="shared" ref="DP465:DP528" si="597">VLOOKUP(BT465,$F$15:$AY$1999,41,FALSE)</f>
        <v/>
      </c>
      <c r="DQ465" s="293">
        <f t="shared" ca="1" si="552"/>
        <v>459</v>
      </c>
      <c r="DR465" s="6" t="str">
        <f t="shared" ca="1" si="542"/>
        <v>x</v>
      </c>
      <c r="DU465" s="293" t="e">
        <f t="shared" ca="1" si="543"/>
        <v>#N/A</v>
      </c>
      <c r="DV465" s="5"/>
      <c r="DW465" s="293" t="e">
        <f t="shared" ca="1" si="553"/>
        <v>#N/A</v>
      </c>
      <c r="DZ465" s="293" t="e">
        <f t="shared" ca="1" si="544"/>
        <v>#N/A</v>
      </c>
      <c r="EA465" s="293" t="e">
        <f t="shared" ca="1" si="545"/>
        <v>#N/A</v>
      </c>
      <c r="EB465" s="293" t="e">
        <f t="shared" ca="1" si="546"/>
        <v>#N/A</v>
      </c>
      <c r="EE465" s="6" t="str">
        <f t="shared" si="547"/>
        <v/>
      </c>
      <c r="EF465" s="293" t="e">
        <f t="shared" ca="1" si="548"/>
        <v>#N/A</v>
      </c>
      <c r="EG465" s="6" t="e">
        <f t="shared" ref="EG465:EG528" ca="1" si="598">VLOOKUP(EF465,BN:BQ,4,FALSE)</f>
        <v>#N/A</v>
      </c>
    </row>
    <row r="466" spans="3:137" x14ac:dyDescent="0.2">
      <c r="C466" s="75"/>
      <c r="D466" s="184" t="str">
        <f t="shared" si="562"/>
        <v/>
      </c>
      <c r="E466" s="649" t="str">
        <f t="shared" si="554"/>
        <v/>
      </c>
      <c r="F466" s="607" t="str">
        <f t="shared" si="561"/>
        <v>x</v>
      </c>
      <c r="G466" s="650"/>
      <c r="H466" s="651"/>
      <c r="I466" s="651"/>
      <c r="J466" s="651"/>
      <c r="K466" s="652"/>
      <c r="L466" s="889"/>
      <c r="M466" s="889"/>
      <c r="N466" s="653"/>
      <c r="O466" s="651"/>
      <c r="P466" s="651"/>
      <c r="Q466" s="654"/>
      <c r="R466" s="655"/>
      <c r="S466" s="607" t="str">
        <f t="shared" si="563"/>
        <v/>
      </c>
      <c r="T466" s="656" t="str">
        <f t="shared" si="564"/>
        <v/>
      </c>
      <c r="U466" s="656" t="str">
        <f t="shared" ref="U466:U529" si="599">AC466</f>
        <v/>
      </c>
      <c r="V466" s="656" t="str">
        <f t="shared" si="565"/>
        <v/>
      </c>
      <c r="W466" s="719"/>
      <c r="X466" s="660"/>
      <c r="Y466" s="656" t="str">
        <f t="shared" si="555"/>
        <v/>
      </c>
      <c r="Z466" s="659"/>
      <c r="AA466" s="654"/>
      <c r="AB466" s="656" t="str">
        <f t="shared" si="566"/>
        <v/>
      </c>
      <c r="AC466" s="661" t="str">
        <f t="shared" ref="AC466:AC529" si="600">IF(F466="x","",Y466+AB466)</f>
        <v/>
      </c>
      <c r="AE466" s="658" t="str">
        <f t="shared" si="567"/>
        <v/>
      </c>
      <c r="AF466" s="659"/>
      <c r="AT466" s="805" t="str">
        <f t="shared" si="551"/>
        <v/>
      </c>
      <c r="AU466" t="str">
        <f t="shared" ref="AU466:AU529" si="601">AX466&amp;AV466</f>
        <v/>
      </c>
      <c r="AV466" s="6" t="str">
        <f t="shared" si="568"/>
        <v/>
      </c>
      <c r="AW466" s="317" t="str">
        <f t="shared" si="569"/>
        <v/>
      </c>
      <c r="AX466" s="158" t="str">
        <f t="shared" si="570"/>
        <v/>
      </c>
      <c r="AY466" s="158" t="str">
        <f t="shared" si="560"/>
        <v/>
      </c>
      <c r="AZ466" s="309" t="str">
        <f t="shared" si="559"/>
        <v/>
      </c>
      <c r="BA466" s="318" t="str">
        <f t="shared" si="571"/>
        <v/>
      </c>
      <c r="BB466" s="473" t="str">
        <f t="shared" si="572"/>
        <v/>
      </c>
      <c r="BC466" s="80" t="str">
        <f t="shared" si="549"/>
        <v/>
      </c>
      <c r="BD466" s="56">
        <f t="shared" si="573"/>
        <v>1</v>
      </c>
      <c r="BF466" s="56" t="str">
        <f t="shared" si="574"/>
        <v/>
      </c>
      <c r="BG466" s="56" t="str">
        <f t="shared" si="575"/>
        <v/>
      </c>
      <c r="BH466" s="6" t="str">
        <f t="shared" si="576"/>
        <v/>
      </c>
      <c r="BK466" s="6" t="str">
        <f t="shared" si="577"/>
        <v/>
      </c>
      <c r="BL466" s="56">
        <f t="shared" ref="BL466:BL529" si="602">BO466</f>
        <v>999999</v>
      </c>
      <c r="BM466" s="183">
        <f t="shared" ref="BM466:BM529" si="603">BR466</f>
        <v>99999.000002329994</v>
      </c>
      <c r="BN466" s="61">
        <v>450</v>
      </c>
      <c r="BO466" s="6">
        <f t="shared" si="578"/>
        <v>999999</v>
      </c>
      <c r="BP466" s="6">
        <f t="shared" si="579"/>
        <v>999999</v>
      </c>
      <c r="BQ466" s="6" t="str">
        <f t="shared" ref="BQ466:BQ529" si="604">IF(BP466&gt;70000,"x",VLOOKUP(BP466,$BL$17:$BN$1517,3,FALSE))</f>
        <v>x</v>
      </c>
      <c r="BR466" s="206">
        <f t="shared" si="580"/>
        <v>99999.000002329994</v>
      </c>
      <c r="BS466" s="6">
        <f t="shared" si="581"/>
        <v>99999.000002329994</v>
      </c>
      <c r="BT466" s="6" t="str">
        <f t="shared" ref="BT466:BT529" si="605">IF(BS466&gt;70000,"x",VLOOKUP(BS466,$BM$17:$BN$1517,2,FALSE))</f>
        <v>x</v>
      </c>
      <c r="BU466" s="6" t="str">
        <f t="shared" si="582"/>
        <v/>
      </c>
      <c r="BW466" s="82">
        <f t="shared" ref="BW466:BW529" si="606">CI466</f>
        <v>9999999999</v>
      </c>
      <c r="BX466" s="80" t="str">
        <f t="shared" si="583"/>
        <v>x</v>
      </c>
      <c r="BY466" s="80" t="str">
        <f t="shared" si="584"/>
        <v/>
      </c>
      <c r="BZ466" s="56" t="str">
        <f t="shared" ref="BZ466:BZ529" si="607">LEFT(BY466,1)</f>
        <v/>
      </c>
      <c r="CA466" s="56" t="str">
        <f t="shared" ref="CA466:CA529" si="608">IF(BZ466=0,"-",MID(BY466,2,1))</f>
        <v/>
      </c>
      <c r="CB466" s="88">
        <f t="shared" ref="CB466:CB529" si="609">LEN(BY466)</f>
        <v>0</v>
      </c>
      <c r="CC466" s="56" t="str">
        <f t="shared" si="585"/>
        <v/>
      </c>
      <c r="CD466" s="56"/>
      <c r="CE466" s="56"/>
      <c r="CF466" s="56"/>
      <c r="CG466" s="56"/>
      <c r="CH466" s="169">
        <f t="shared" ref="CH466:CH529" si="610">IF(BX466="x",9999999999,VLOOKUP(BZ466,$CE$17:$CF$65,2,FALSE)+VLOOKUP(CA466,$CE$17:$CG$65,3,FALSE)+CB466*100000+CC466+ROW()/2501)</f>
        <v>9999999999</v>
      </c>
      <c r="CI466" s="170">
        <f t="shared" ref="CI466:CI529" si="611">IF(ISERROR(CH466),(24000000+ROW()/2501),CH466)</f>
        <v>9999999999</v>
      </c>
      <c r="CJ466" s="171">
        <f t="shared" ref="CJ466:CJ529" si="612">SMALL($CI$17:$CI$1517,BN466)</f>
        <v>9999999999</v>
      </c>
      <c r="CK466" s="172" t="str">
        <f t="shared" ref="CK466:CK529" si="613">VLOOKUP(CJ466,$BW$17:$BY$1517,3,FALSE)</f>
        <v/>
      </c>
      <c r="CL466" s="173" t="str">
        <f t="shared" si="586"/>
        <v>x</v>
      </c>
      <c r="CN466" s="6" t="str">
        <f t="shared" ref="CN466:CN529" si="614">VLOOKUP(CL466,$F$15:$BB$1999,49,FALSE)</f>
        <v/>
      </c>
      <c r="CO466" s="293" t="e">
        <f t="shared" ca="1" si="550"/>
        <v>#N/A</v>
      </c>
      <c r="CP466" s="6" t="e">
        <f t="shared" ref="CP466:CP529" ca="1" si="615">VLOOKUP(CO466,BN:CL,25,FALSE)</f>
        <v>#N/A</v>
      </c>
      <c r="CQ466" s="61">
        <v>450</v>
      </c>
      <c r="CR466" s="6">
        <f t="shared" si="587"/>
        <v>0</v>
      </c>
      <c r="CS466" s="6">
        <f t="shared" si="588"/>
        <v>0</v>
      </c>
      <c r="CT466" s="56" t="str">
        <f t="shared" si="589"/>
        <v/>
      </c>
      <c r="CU466" s="76">
        <f t="shared" si="590"/>
        <v>0</v>
      </c>
      <c r="CV466" s="76">
        <f t="shared" si="591"/>
        <v>0</v>
      </c>
      <c r="CX466" s="6" t="str">
        <f t="shared" si="592"/>
        <v/>
      </c>
      <c r="CY466" s="6" t="str">
        <f t="shared" si="593"/>
        <v/>
      </c>
      <c r="CZ466" s="6" t="str">
        <f t="shared" si="594"/>
        <v/>
      </c>
      <c r="DG466" s="56" t="str">
        <f t="shared" si="595"/>
        <v/>
      </c>
      <c r="DH466" s="6">
        <f t="shared" si="596"/>
        <v>0</v>
      </c>
      <c r="DK466" s="6">
        <f t="shared" si="557"/>
        <v>0</v>
      </c>
      <c r="DL466" s="6" t="e">
        <f t="shared" si="558"/>
        <v>#N/A</v>
      </c>
      <c r="DN466" s="6" t="e">
        <f t="shared" si="556"/>
        <v>#N/A</v>
      </c>
      <c r="DP466" s="6" t="str">
        <f t="shared" si="597"/>
        <v/>
      </c>
      <c r="DQ466" s="293">
        <f t="shared" ca="1" si="552"/>
        <v>460</v>
      </c>
      <c r="DR466" s="6" t="str">
        <f t="shared" ref="DR466:DR529" ca="1" si="616">VLOOKUP(DQ466,BN:BT,7,FALSE)</f>
        <v>x</v>
      </c>
      <c r="DU466" s="293" t="e">
        <f t="shared" ref="DU466:DU529" ca="1" si="617">MATCH($DU$12,OFFSET(OFFSET($P$17,DU465,0),,,$DU$13-DU465),0)+DU465</f>
        <v>#N/A</v>
      </c>
      <c r="DV466" s="5"/>
      <c r="DW466" s="293" t="e">
        <f t="shared" ca="1" si="553"/>
        <v>#N/A</v>
      </c>
      <c r="DZ466" s="293" t="e">
        <f t="shared" ref="DZ466:DZ529" ca="1" si="618">MATCH($DZ$14,OFFSET(OFFSET($H$17,DZ465,0),,,$DU$13-DZ465),0)+DZ465</f>
        <v>#N/A</v>
      </c>
      <c r="EA466" s="293" t="e">
        <f t="shared" ref="EA466:EA529" ca="1" si="619">MATCH($EA$13,OFFSET(OFFSET($H$17,EA465,0),,,$DU$13-EA465),0)+EA465</f>
        <v>#N/A</v>
      </c>
      <c r="EB466" s="293" t="e">
        <f t="shared" ref="EB466:EB529" ca="1" si="620">MATCH($EB$13,OFFSET(OFFSET($BB$17,EB465,0),,,$DU$13-EB465),0)+EB465</f>
        <v>#N/A</v>
      </c>
      <c r="EE466" s="6" t="str">
        <f t="shared" ref="EE466:EE529" si="621">VLOOKUP(BQ466,$F$17:$BC$1999,50,FALSE)</f>
        <v/>
      </c>
      <c r="EF466" s="293" t="e">
        <f t="shared" ref="EF466:EF529" ca="1" si="622">MATCH($EE$13,OFFSET(OFFSET($EE$17,EF465,0),,,$DU$13-EF465),0)+EF465</f>
        <v>#N/A</v>
      </c>
      <c r="EG466" s="6" t="e">
        <f t="shared" ca="1" si="598"/>
        <v>#N/A</v>
      </c>
    </row>
    <row r="467" spans="3:137" x14ac:dyDescent="0.2">
      <c r="C467" s="75"/>
      <c r="D467" s="184" t="str">
        <f t="shared" si="562"/>
        <v/>
      </c>
      <c r="E467" s="649" t="str">
        <f t="shared" si="554"/>
        <v/>
      </c>
      <c r="F467" s="607" t="str">
        <f t="shared" si="561"/>
        <v>x</v>
      </c>
      <c r="G467" s="650"/>
      <c r="H467" s="651"/>
      <c r="I467" s="651"/>
      <c r="J467" s="651"/>
      <c r="K467" s="652"/>
      <c r="L467" s="889"/>
      <c r="M467" s="889"/>
      <c r="N467" s="653"/>
      <c r="O467" s="651"/>
      <c r="P467" s="651"/>
      <c r="Q467" s="654"/>
      <c r="R467" s="655"/>
      <c r="S467" s="607" t="str">
        <f t="shared" si="563"/>
        <v/>
      </c>
      <c r="T467" s="656" t="str">
        <f t="shared" si="564"/>
        <v/>
      </c>
      <c r="U467" s="656" t="str">
        <f t="shared" si="599"/>
        <v/>
      </c>
      <c r="V467" s="656" t="str">
        <f t="shared" si="565"/>
        <v/>
      </c>
      <c r="W467" s="719"/>
      <c r="X467" s="660"/>
      <c r="Y467" s="656" t="str">
        <f t="shared" si="555"/>
        <v/>
      </c>
      <c r="Z467" s="659"/>
      <c r="AA467" s="654"/>
      <c r="AB467" s="656" t="str">
        <f t="shared" si="566"/>
        <v/>
      </c>
      <c r="AC467" s="661" t="str">
        <f t="shared" si="600"/>
        <v/>
      </c>
      <c r="AE467" s="658" t="str">
        <f t="shared" si="567"/>
        <v/>
      </c>
      <c r="AF467" s="659"/>
      <c r="AT467" s="805" t="str">
        <f t="shared" si="551"/>
        <v/>
      </c>
      <c r="AU467" t="str">
        <f t="shared" si="601"/>
        <v/>
      </c>
      <c r="AV467" s="6" t="str">
        <f t="shared" si="568"/>
        <v/>
      </c>
      <c r="AW467" s="317" t="str">
        <f t="shared" si="569"/>
        <v/>
      </c>
      <c r="AX467" s="158" t="str">
        <f t="shared" si="570"/>
        <v/>
      </c>
      <c r="AY467" s="158" t="str">
        <f t="shared" si="560"/>
        <v/>
      </c>
      <c r="AZ467" s="309" t="str">
        <f t="shared" si="559"/>
        <v/>
      </c>
      <c r="BA467" s="318" t="str">
        <f t="shared" si="571"/>
        <v/>
      </c>
      <c r="BB467" s="473" t="str">
        <f t="shared" si="572"/>
        <v/>
      </c>
      <c r="BC467" s="80" t="str">
        <f t="shared" si="549"/>
        <v/>
      </c>
      <c r="BD467" s="56">
        <f t="shared" si="573"/>
        <v>1</v>
      </c>
      <c r="BF467" s="56" t="str">
        <f t="shared" si="574"/>
        <v/>
      </c>
      <c r="BG467" s="56" t="str">
        <f t="shared" si="575"/>
        <v/>
      </c>
      <c r="BH467" s="6" t="str">
        <f t="shared" si="576"/>
        <v/>
      </c>
      <c r="BK467" s="6" t="str">
        <f t="shared" si="577"/>
        <v/>
      </c>
      <c r="BL467" s="56">
        <f t="shared" si="602"/>
        <v>999999</v>
      </c>
      <c r="BM467" s="183">
        <f t="shared" si="603"/>
        <v>99999.000002335</v>
      </c>
      <c r="BN467" s="61">
        <v>451</v>
      </c>
      <c r="BO467" s="6">
        <f t="shared" si="578"/>
        <v>999999</v>
      </c>
      <c r="BP467" s="6">
        <f t="shared" si="579"/>
        <v>999999</v>
      </c>
      <c r="BQ467" s="6" t="str">
        <f t="shared" si="604"/>
        <v>x</v>
      </c>
      <c r="BR467" s="206">
        <f t="shared" si="580"/>
        <v>99999.000002335</v>
      </c>
      <c r="BS467" s="6">
        <f t="shared" si="581"/>
        <v>99999.000002335</v>
      </c>
      <c r="BT467" s="6" t="str">
        <f t="shared" si="605"/>
        <v>x</v>
      </c>
      <c r="BU467" s="6" t="str">
        <f t="shared" si="582"/>
        <v/>
      </c>
      <c r="BW467" s="82">
        <f t="shared" si="606"/>
        <v>9999999999</v>
      </c>
      <c r="BX467" s="80" t="str">
        <f t="shared" si="583"/>
        <v>x</v>
      </c>
      <c r="BY467" s="80" t="str">
        <f t="shared" si="584"/>
        <v/>
      </c>
      <c r="BZ467" s="56" t="str">
        <f t="shared" si="607"/>
        <v/>
      </c>
      <c r="CA467" s="56" t="str">
        <f t="shared" si="608"/>
        <v/>
      </c>
      <c r="CB467" s="88">
        <f t="shared" si="609"/>
        <v>0</v>
      </c>
      <c r="CC467" s="56" t="str">
        <f t="shared" si="585"/>
        <v/>
      </c>
      <c r="CD467" s="56"/>
      <c r="CE467" s="56"/>
      <c r="CF467" s="56"/>
      <c r="CG467" s="56"/>
      <c r="CH467" s="169">
        <f t="shared" si="610"/>
        <v>9999999999</v>
      </c>
      <c r="CI467" s="170">
        <f t="shared" si="611"/>
        <v>9999999999</v>
      </c>
      <c r="CJ467" s="171">
        <f t="shared" si="612"/>
        <v>9999999999</v>
      </c>
      <c r="CK467" s="172" t="str">
        <f t="shared" si="613"/>
        <v/>
      </c>
      <c r="CL467" s="173" t="str">
        <f t="shared" si="586"/>
        <v>x</v>
      </c>
      <c r="CN467" s="6" t="str">
        <f t="shared" si="614"/>
        <v/>
      </c>
      <c r="CO467" s="293" t="e">
        <f t="shared" ca="1" si="550"/>
        <v>#N/A</v>
      </c>
      <c r="CP467" s="6" t="e">
        <f t="shared" ca="1" si="615"/>
        <v>#N/A</v>
      </c>
      <c r="CQ467" s="61">
        <v>451</v>
      </c>
      <c r="CR467" s="6">
        <f t="shared" si="587"/>
        <v>0</v>
      </c>
      <c r="CS467" s="6">
        <f t="shared" si="588"/>
        <v>0</v>
      </c>
      <c r="CT467" s="56" t="str">
        <f t="shared" si="589"/>
        <v/>
      </c>
      <c r="CU467" s="76">
        <f t="shared" si="590"/>
        <v>0</v>
      </c>
      <c r="CV467" s="76">
        <f t="shared" si="591"/>
        <v>0</v>
      </c>
      <c r="CX467" s="6" t="str">
        <f t="shared" si="592"/>
        <v/>
      </c>
      <c r="CY467" s="6" t="str">
        <f t="shared" si="593"/>
        <v/>
      </c>
      <c r="CZ467" s="6" t="str">
        <f t="shared" si="594"/>
        <v/>
      </c>
      <c r="DG467" s="56" t="str">
        <f t="shared" si="595"/>
        <v/>
      </c>
      <c r="DH467" s="6">
        <f t="shared" si="596"/>
        <v>0</v>
      </c>
      <c r="DK467" s="6">
        <f t="shared" si="557"/>
        <v>0</v>
      </c>
      <c r="DL467" s="6" t="e">
        <f t="shared" si="558"/>
        <v>#N/A</v>
      </c>
      <c r="DN467" s="6" t="e">
        <f t="shared" si="556"/>
        <v>#N/A</v>
      </c>
      <c r="DP467" s="6" t="str">
        <f t="shared" si="597"/>
        <v/>
      </c>
      <c r="DQ467" s="293">
        <f t="shared" ca="1" si="552"/>
        <v>461</v>
      </c>
      <c r="DR467" s="6" t="str">
        <f t="shared" ca="1" si="616"/>
        <v>x</v>
      </c>
      <c r="DU467" s="293" t="e">
        <f t="shared" ca="1" si="617"/>
        <v>#N/A</v>
      </c>
      <c r="DV467" s="5"/>
      <c r="DW467" s="293" t="e">
        <f t="shared" ca="1" si="553"/>
        <v>#N/A</v>
      </c>
      <c r="DZ467" s="293" t="e">
        <f t="shared" ca="1" si="618"/>
        <v>#N/A</v>
      </c>
      <c r="EA467" s="293" t="e">
        <f t="shared" ca="1" si="619"/>
        <v>#N/A</v>
      </c>
      <c r="EB467" s="293" t="e">
        <f t="shared" ca="1" si="620"/>
        <v>#N/A</v>
      </c>
      <c r="EE467" s="6" t="str">
        <f t="shared" si="621"/>
        <v/>
      </c>
      <c r="EF467" s="293" t="e">
        <f t="shared" ca="1" si="622"/>
        <v>#N/A</v>
      </c>
      <c r="EG467" s="6" t="e">
        <f t="shared" ca="1" si="598"/>
        <v>#N/A</v>
      </c>
    </row>
    <row r="468" spans="3:137" x14ac:dyDescent="0.2">
      <c r="C468" s="75"/>
      <c r="D468" s="184" t="str">
        <f t="shared" si="562"/>
        <v/>
      </c>
      <c r="E468" s="649" t="str">
        <f t="shared" si="554"/>
        <v/>
      </c>
      <c r="F468" s="607" t="str">
        <f t="shared" si="561"/>
        <v>x</v>
      </c>
      <c r="G468" s="650"/>
      <c r="H468" s="651"/>
      <c r="I468" s="651"/>
      <c r="J468" s="651"/>
      <c r="K468" s="652"/>
      <c r="L468" s="889"/>
      <c r="M468" s="889"/>
      <c r="N468" s="653"/>
      <c r="O468" s="651"/>
      <c r="P468" s="651"/>
      <c r="Q468" s="654"/>
      <c r="R468" s="655"/>
      <c r="S468" s="607" t="str">
        <f t="shared" si="563"/>
        <v/>
      </c>
      <c r="T468" s="656" t="str">
        <f t="shared" si="564"/>
        <v/>
      </c>
      <c r="U468" s="656" t="str">
        <f t="shared" si="599"/>
        <v/>
      </c>
      <c r="V468" s="656" t="str">
        <f t="shared" si="565"/>
        <v/>
      </c>
      <c r="W468" s="719"/>
      <c r="X468" s="660"/>
      <c r="Y468" s="656" t="str">
        <f t="shared" si="555"/>
        <v/>
      </c>
      <c r="Z468" s="659"/>
      <c r="AA468" s="654"/>
      <c r="AB468" s="656" t="str">
        <f t="shared" si="566"/>
        <v/>
      </c>
      <c r="AC468" s="661" t="str">
        <f t="shared" si="600"/>
        <v/>
      </c>
      <c r="AE468" s="658" t="str">
        <f t="shared" si="567"/>
        <v/>
      </c>
      <c r="AF468" s="659"/>
      <c r="AT468" s="805" t="str">
        <f t="shared" si="551"/>
        <v/>
      </c>
      <c r="AU468" t="str">
        <f t="shared" si="601"/>
        <v/>
      </c>
      <c r="AV468" s="6" t="str">
        <f t="shared" si="568"/>
        <v/>
      </c>
      <c r="AW468" s="317" t="str">
        <f t="shared" si="569"/>
        <v/>
      </c>
      <c r="AX468" s="158" t="str">
        <f t="shared" si="570"/>
        <v/>
      </c>
      <c r="AY468" s="158" t="str">
        <f t="shared" si="560"/>
        <v/>
      </c>
      <c r="AZ468" s="309" t="str">
        <f t="shared" si="559"/>
        <v/>
      </c>
      <c r="BA468" s="318" t="str">
        <f t="shared" si="571"/>
        <v/>
      </c>
      <c r="BB468" s="473" t="str">
        <f t="shared" si="572"/>
        <v/>
      </c>
      <c r="BC468" s="80" t="str">
        <f t="shared" ref="BC468:BC531" si="623">IF(OR(H468="",H468="Oba",G468="",P468="",X468="",BD468=0),"",IF(OR(X468="3a",X468="3b",X468="4a",X468="4b"),"div",IF(H468="Ver","bet",IF(AND(OR(H468="Liq",H468="Mem"),AA468="bet"),"bet","vord"))))</f>
        <v/>
      </c>
      <c r="BD468" s="56">
        <f t="shared" si="573"/>
        <v>1</v>
      </c>
      <c r="BF468" s="56" t="str">
        <f t="shared" si="574"/>
        <v/>
      </c>
      <c r="BG468" s="56" t="str">
        <f t="shared" si="575"/>
        <v/>
      </c>
      <c r="BH468" s="6" t="str">
        <f t="shared" si="576"/>
        <v/>
      </c>
      <c r="BK468" s="6" t="str">
        <f t="shared" si="577"/>
        <v/>
      </c>
      <c r="BL468" s="56">
        <f t="shared" si="602"/>
        <v>999999</v>
      </c>
      <c r="BM468" s="183">
        <f t="shared" si="603"/>
        <v>99999.000002340006</v>
      </c>
      <c r="BN468" s="61">
        <v>452</v>
      </c>
      <c r="BO468" s="6">
        <f t="shared" si="578"/>
        <v>999999</v>
      </c>
      <c r="BP468" s="6">
        <f t="shared" si="579"/>
        <v>999999</v>
      </c>
      <c r="BQ468" s="6" t="str">
        <f t="shared" si="604"/>
        <v>x</v>
      </c>
      <c r="BR468" s="206">
        <f t="shared" si="580"/>
        <v>99999.000002340006</v>
      </c>
      <c r="BS468" s="6">
        <f t="shared" si="581"/>
        <v>99999.000002340006</v>
      </c>
      <c r="BT468" s="6" t="str">
        <f t="shared" si="605"/>
        <v>x</v>
      </c>
      <c r="BU468" s="6" t="str">
        <f t="shared" si="582"/>
        <v/>
      </c>
      <c r="BW468" s="82">
        <f t="shared" si="606"/>
        <v>9999999999</v>
      </c>
      <c r="BX468" s="80" t="str">
        <f t="shared" si="583"/>
        <v>x</v>
      </c>
      <c r="BY468" s="80" t="str">
        <f t="shared" si="584"/>
        <v/>
      </c>
      <c r="BZ468" s="56" t="str">
        <f t="shared" si="607"/>
        <v/>
      </c>
      <c r="CA468" s="56" t="str">
        <f t="shared" si="608"/>
        <v/>
      </c>
      <c r="CB468" s="88">
        <f t="shared" si="609"/>
        <v>0</v>
      </c>
      <c r="CC468" s="56" t="str">
        <f t="shared" si="585"/>
        <v/>
      </c>
      <c r="CD468" s="56"/>
      <c r="CE468" s="56"/>
      <c r="CF468" s="56"/>
      <c r="CG468" s="56"/>
      <c r="CH468" s="169">
        <f t="shared" si="610"/>
        <v>9999999999</v>
      </c>
      <c r="CI468" s="170">
        <f t="shared" si="611"/>
        <v>9999999999</v>
      </c>
      <c r="CJ468" s="171">
        <f t="shared" si="612"/>
        <v>9999999999</v>
      </c>
      <c r="CK468" s="172" t="str">
        <f t="shared" si="613"/>
        <v/>
      </c>
      <c r="CL468" s="173" t="str">
        <f t="shared" si="586"/>
        <v>x</v>
      </c>
      <c r="CN468" s="6" t="str">
        <f t="shared" si="614"/>
        <v/>
      </c>
      <c r="CO468" s="293" t="e">
        <f t="shared" ref="CO468:CO531" ca="1" si="624">MATCH($CO$13,OFFSET(OFFSET($CN$17,CO467,0),,,$DU$13-CO467),0)+CO467</f>
        <v>#N/A</v>
      </c>
      <c r="CP468" s="6" t="e">
        <f t="shared" ca="1" si="615"/>
        <v>#N/A</v>
      </c>
      <c r="CQ468" s="61">
        <v>452</v>
      </c>
      <c r="CR468" s="6">
        <f t="shared" si="587"/>
        <v>0</v>
      </c>
      <c r="CS468" s="6">
        <f t="shared" si="588"/>
        <v>0</v>
      </c>
      <c r="CT468" s="56" t="str">
        <f t="shared" si="589"/>
        <v/>
      </c>
      <c r="CU468" s="76">
        <f t="shared" si="590"/>
        <v>0</v>
      </c>
      <c r="CV468" s="76">
        <f t="shared" si="591"/>
        <v>0</v>
      </c>
      <c r="CX468" s="6" t="str">
        <f t="shared" si="592"/>
        <v/>
      </c>
      <c r="CY468" s="6" t="str">
        <f t="shared" si="593"/>
        <v/>
      </c>
      <c r="CZ468" s="6" t="str">
        <f t="shared" si="594"/>
        <v/>
      </c>
      <c r="DG468" s="56" t="str">
        <f t="shared" si="595"/>
        <v/>
      </c>
      <c r="DH468" s="6">
        <f t="shared" si="596"/>
        <v>0</v>
      </c>
      <c r="DK468" s="6">
        <f t="shared" si="557"/>
        <v>0</v>
      </c>
      <c r="DL468" s="6" t="e">
        <f t="shared" si="558"/>
        <v>#N/A</v>
      </c>
      <c r="DN468" s="6" t="e">
        <f t="shared" si="556"/>
        <v>#N/A</v>
      </c>
      <c r="DP468" s="6" t="str">
        <f t="shared" si="597"/>
        <v/>
      </c>
      <c r="DQ468" s="293">
        <f t="shared" ca="1" si="552"/>
        <v>462</v>
      </c>
      <c r="DR468" s="6" t="str">
        <f t="shared" ca="1" si="616"/>
        <v>x</v>
      </c>
      <c r="DU468" s="293" t="e">
        <f t="shared" ca="1" si="617"/>
        <v>#N/A</v>
      </c>
      <c r="DV468" s="5"/>
      <c r="DW468" s="293" t="e">
        <f t="shared" ca="1" si="553"/>
        <v>#N/A</v>
      </c>
      <c r="DZ468" s="293" t="e">
        <f t="shared" ca="1" si="618"/>
        <v>#N/A</v>
      </c>
      <c r="EA468" s="293" t="e">
        <f t="shared" ca="1" si="619"/>
        <v>#N/A</v>
      </c>
      <c r="EB468" s="293" t="e">
        <f t="shared" ca="1" si="620"/>
        <v>#N/A</v>
      </c>
      <c r="EE468" s="6" t="str">
        <f t="shared" si="621"/>
        <v/>
      </c>
      <c r="EF468" s="293" t="e">
        <f t="shared" ca="1" si="622"/>
        <v>#N/A</v>
      </c>
      <c r="EG468" s="6" t="e">
        <f t="shared" ca="1" si="598"/>
        <v>#N/A</v>
      </c>
    </row>
    <row r="469" spans="3:137" x14ac:dyDescent="0.2">
      <c r="C469" s="75"/>
      <c r="D469" s="184" t="str">
        <f t="shared" si="562"/>
        <v/>
      </c>
      <c r="E469" s="649" t="str">
        <f t="shared" si="554"/>
        <v/>
      </c>
      <c r="F469" s="607" t="str">
        <f t="shared" si="561"/>
        <v>x</v>
      </c>
      <c r="G469" s="650"/>
      <c r="H469" s="651"/>
      <c r="I469" s="651"/>
      <c r="J469" s="651"/>
      <c r="K469" s="652"/>
      <c r="L469" s="889"/>
      <c r="M469" s="889"/>
      <c r="N469" s="653"/>
      <c r="O469" s="651"/>
      <c r="P469" s="651"/>
      <c r="Q469" s="654"/>
      <c r="R469" s="655"/>
      <c r="S469" s="607" t="str">
        <f t="shared" si="563"/>
        <v/>
      </c>
      <c r="T469" s="656" t="str">
        <f t="shared" si="564"/>
        <v/>
      </c>
      <c r="U469" s="656" t="str">
        <f t="shared" si="599"/>
        <v/>
      </c>
      <c r="V469" s="656" t="str">
        <f t="shared" si="565"/>
        <v/>
      </c>
      <c r="W469" s="719"/>
      <c r="X469" s="660"/>
      <c r="Y469" s="656" t="str">
        <f t="shared" si="555"/>
        <v/>
      </c>
      <c r="Z469" s="659"/>
      <c r="AA469" s="654"/>
      <c r="AB469" s="656" t="str">
        <f t="shared" si="566"/>
        <v/>
      </c>
      <c r="AC469" s="661" t="str">
        <f t="shared" si="600"/>
        <v/>
      </c>
      <c r="AE469" s="658" t="str">
        <f t="shared" si="567"/>
        <v/>
      </c>
      <c r="AF469" s="659"/>
      <c r="AT469" s="805" t="str">
        <f t="shared" ref="AT469:AT532" si="625">IF(BB469="","",ROUND(SUMIF(CY:CY,CY469,CS:CS),3))</f>
        <v/>
      </c>
      <c r="AU469" t="str">
        <f t="shared" si="601"/>
        <v/>
      </c>
      <c r="AV469" s="6" t="str">
        <f t="shared" si="568"/>
        <v/>
      </c>
      <c r="AW469" s="317" t="str">
        <f t="shared" si="569"/>
        <v/>
      </c>
      <c r="AX469" s="158" t="str">
        <f t="shared" si="570"/>
        <v/>
      </c>
      <c r="AY469" s="158" t="str">
        <f t="shared" si="560"/>
        <v/>
      </c>
      <c r="AZ469" s="309" t="str">
        <f t="shared" si="559"/>
        <v/>
      </c>
      <c r="BA469" s="318" t="str">
        <f t="shared" si="571"/>
        <v/>
      </c>
      <c r="BB469" s="473" t="str">
        <f t="shared" si="572"/>
        <v/>
      </c>
      <c r="BC469" s="80" t="str">
        <f t="shared" si="623"/>
        <v/>
      </c>
      <c r="BD469" s="56">
        <f t="shared" si="573"/>
        <v>1</v>
      </c>
      <c r="BF469" s="56" t="str">
        <f t="shared" si="574"/>
        <v/>
      </c>
      <c r="BG469" s="56" t="str">
        <f t="shared" si="575"/>
        <v/>
      </c>
      <c r="BH469" s="6" t="str">
        <f t="shared" si="576"/>
        <v/>
      </c>
      <c r="BK469" s="6" t="str">
        <f t="shared" si="577"/>
        <v/>
      </c>
      <c r="BL469" s="56">
        <f t="shared" si="602"/>
        <v>999999</v>
      </c>
      <c r="BM469" s="183">
        <f t="shared" si="603"/>
        <v>99999.000002344997</v>
      </c>
      <c r="BN469" s="61">
        <v>453</v>
      </c>
      <c r="BO469" s="6">
        <f t="shared" si="578"/>
        <v>999999</v>
      </c>
      <c r="BP469" s="6">
        <f t="shared" si="579"/>
        <v>999999</v>
      </c>
      <c r="BQ469" s="6" t="str">
        <f t="shared" si="604"/>
        <v>x</v>
      </c>
      <c r="BR469" s="206">
        <f t="shared" si="580"/>
        <v>99999.000002344997</v>
      </c>
      <c r="BS469" s="6">
        <f t="shared" si="581"/>
        <v>99999.000002344997</v>
      </c>
      <c r="BT469" s="6" t="str">
        <f t="shared" si="605"/>
        <v>x</v>
      </c>
      <c r="BU469" s="6" t="str">
        <f t="shared" si="582"/>
        <v/>
      </c>
      <c r="BW469" s="82">
        <f t="shared" si="606"/>
        <v>9999999999</v>
      </c>
      <c r="BX469" s="80" t="str">
        <f t="shared" si="583"/>
        <v>x</v>
      </c>
      <c r="BY469" s="80" t="str">
        <f t="shared" si="584"/>
        <v/>
      </c>
      <c r="BZ469" s="56" t="str">
        <f t="shared" si="607"/>
        <v/>
      </c>
      <c r="CA469" s="56" t="str">
        <f t="shared" si="608"/>
        <v/>
      </c>
      <c r="CB469" s="88">
        <f t="shared" si="609"/>
        <v>0</v>
      </c>
      <c r="CC469" s="56" t="str">
        <f t="shared" si="585"/>
        <v/>
      </c>
      <c r="CD469" s="56"/>
      <c r="CE469" s="56"/>
      <c r="CF469" s="56"/>
      <c r="CG469" s="56"/>
      <c r="CH469" s="169">
        <f t="shared" si="610"/>
        <v>9999999999</v>
      </c>
      <c r="CI469" s="170">
        <f t="shared" si="611"/>
        <v>9999999999</v>
      </c>
      <c r="CJ469" s="171">
        <f t="shared" si="612"/>
        <v>9999999999</v>
      </c>
      <c r="CK469" s="172" t="str">
        <f t="shared" si="613"/>
        <v/>
      </c>
      <c r="CL469" s="173" t="str">
        <f t="shared" si="586"/>
        <v>x</v>
      </c>
      <c r="CN469" s="6" t="str">
        <f t="shared" si="614"/>
        <v/>
      </c>
      <c r="CO469" s="293" t="e">
        <f t="shared" ca="1" si="624"/>
        <v>#N/A</v>
      </c>
      <c r="CP469" s="6" t="e">
        <f t="shared" ca="1" si="615"/>
        <v>#N/A</v>
      </c>
      <c r="CQ469" s="61">
        <v>453</v>
      </c>
      <c r="CR469" s="6">
        <f t="shared" si="587"/>
        <v>0</v>
      </c>
      <c r="CS469" s="6">
        <f t="shared" si="588"/>
        <v>0</v>
      </c>
      <c r="CT469" s="56" t="str">
        <f t="shared" si="589"/>
        <v/>
      </c>
      <c r="CU469" s="76">
        <f t="shared" si="590"/>
        <v>0</v>
      </c>
      <c r="CV469" s="76">
        <f t="shared" si="591"/>
        <v>0</v>
      </c>
      <c r="CX469" s="6" t="str">
        <f t="shared" si="592"/>
        <v/>
      </c>
      <c r="CY469" s="6" t="str">
        <f t="shared" si="593"/>
        <v/>
      </c>
      <c r="CZ469" s="6" t="str">
        <f t="shared" si="594"/>
        <v/>
      </c>
      <c r="DG469" s="56" t="str">
        <f t="shared" si="595"/>
        <v/>
      </c>
      <c r="DH469" s="6">
        <f t="shared" si="596"/>
        <v>0</v>
      </c>
      <c r="DK469" s="6">
        <f t="shared" si="557"/>
        <v>0</v>
      </c>
      <c r="DL469" s="6" t="e">
        <f t="shared" si="558"/>
        <v>#N/A</v>
      </c>
      <c r="DN469" s="6" t="e">
        <f t="shared" si="556"/>
        <v>#N/A</v>
      </c>
      <c r="DP469" s="6" t="str">
        <f t="shared" si="597"/>
        <v/>
      </c>
      <c r="DQ469" s="293">
        <f t="shared" ref="DQ469:DQ532" ca="1" si="626">MATCH($DP$12,OFFSET(OFFSET($DP$17,DQ468,0),,,$DU$13-DQ468),0)+DQ468</f>
        <v>463</v>
      </c>
      <c r="DR469" s="6" t="str">
        <f t="shared" ca="1" si="616"/>
        <v>x</v>
      </c>
      <c r="DU469" s="293" t="e">
        <f t="shared" ca="1" si="617"/>
        <v>#N/A</v>
      </c>
      <c r="DV469" s="5"/>
      <c r="DW469" s="293" t="e">
        <f t="shared" ca="1" si="553"/>
        <v>#N/A</v>
      </c>
      <c r="DZ469" s="293" t="e">
        <f t="shared" ca="1" si="618"/>
        <v>#N/A</v>
      </c>
      <c r="EA469" s="293" t="e">
        <f t="shared" ca="1" si="619"/>
        <v>#N/A</v>
      </c>
      <c r="EB469" s="293" t="e">
        <f t="shared" ca="1" si="620"/>
        <v>#N/A</v>
      </c>
      <c r="EE469" s="6" t="str">
        <f t="shared" si="621"/>
        <v/>
      </c>
      <c r="EF469" s="293" t="e">
        <f t="shared" ca="1" si="622"/>
        <v>#N/A</v>
      </c>
      <c r="EG469" s="6" t="e">
        <f t="shared" ca="1" si="598"/>
        <v>#N/A</v>
      </c>
    </row>
    <row r="470" spans="3:137" x14ac:dyDescent="0.2">
      <c r="C470" s="75"/>
      <c r="D470" s="184" t="str">
        <f t="shared" si="562"/>
        <v/>
      </c>
      <c r="E470" s="649" t="str">
        <f t="shared" si="554"/>
        <v/>
      </c>
      <c r="F470" s="607" t="str">
        <f t="shared" si="561"/>
        <v>x</v>
      </c>
      <c r="G470" s="650"/>
      <c r="H470" s="651"/>
      <c r="I470" s="651"/>
      <c r="J470" s="651"/>
      <c r="K470" s="652"/>
      <c r="L470" s="889"/>
      <c r="M470" s="889"/>
      <c r="N470" s="653"/>
      <c r="O470" s="651"/>
      <c r="P470" s="651"/>
      <c r="Q470" s="654"/>
      <c r="R470" s="655"/>
      <c r="S470" s="607" t="str">
        <f t="shared" si="563"/>
        <v/>
      </c>
      <c r="T470" s="656" t="str">
        <f t="shared" si="564"/>
        <v/>
      </c>
      <c r="U470" s="656" t="str">
        <f t="shared" si="599"/>
        <v/>
      </c>
      <c r="V470" s="656" t="str">
        <f t="shared" si="565"/>
        <v/>
      </c>
      <c r="W470" s="719"/>
      <c r="X470" s="660"/>
      <c r="Y470" s="656" t="str">
        <f t="shared" si="555"/>
        <v/>
      </c>
      <c r="Z470" s="659"/>
      <c r="AA470" s="654"/>
      <c r="AB470" s="656" t="str">
        <f t="shared" si="566"/>
        <v/>
      </c>
      <c r="AC470" s="661" t="str">
        <f t="shared" si="600"/>
        <v/>
      </c>
      <c r="AE470" s="658" t="str">
        <f t="shared" si="567"/>
        <v/>
      </c>
      <c r="AF470" s="659"/>
      <c r="AT470" s="805" t="str">
        <f t="shared" si="625"/>
        <v/>
      </c>
      <c r="AU470" t="str">
        <f t="shared" si="601"/>
        <v/>
      </c>
      <c r="AV470" s="6" t="str">
        <f t="shared" si="568"/>
        <v/>
      </c>
      <c r="AW470" s="317" t="str">
        <f t="shared" si="569"/>
        <v/>
      </c>
      <c r="AX470" s="158" t="str">
        <f t="shared" si="570"/>
        <v/>
      </c>
      <c r="AY470" s="158" t="str">
        <f t="shared" si="560"/>
        <v/>
      </c>
      <c r="AZ470" s="309" t="str">
        <f t="shared" si="559"/>
        <v/>
      </c>
      <c r="BA470" s="318" t="str">
        <f t="shared" si="571"/>
        <v/>
      </c>
      <c r="BB470" s="473" t="str">
        <f t="shared" si="572"/>
        <v/>
      </c>
      <c r="BC470" s="80" t="str">
        <f t="shared" si="623"/>
        <v/>
      </c>
      <c r="BD470" s="56">
        <f t="shared" si="573"/>
        <v>1</v>
      </c>
      <c r="BF470" s="56" t="str">
        <f t="shared" si="574"/>
        <v/>
      </c>
      <c r="BG470" s="56" t="str">
        <f t="shared" si="575"/>
        <v/>
      </c>
      <c r="BH470" s="6" t="str">
        <f t="shared" si="576"/>
        <v/>
      </c>
      <c r="BK470" s="6" t="str">
        <f t="shared" si="577"/>
        <v/>
      </c>
      <c r="BL470" s="56">
        <f t="shared" si="602"/>
        <v>999999</v>
      </c>
      <c r="BM470" s="183">
        <f t="shared" si="603"/>
        <v>99999.000002350003</v>
      </c>
      <c r="BN470" s="61">
        <v>454</v>
      </c>
      <c r="BO470" s="6">
        <f t="shared" si="578"/>
        <v>999999</v>
      </c>
      <c r="BP470" s="6">
        <f t="shared" si="579"/>
        <v>999999</v>
      </c>
      <c r="BQ470" s="6" t="str">
        <f t="shared" si="604"/>
        <v>x</v>
      </c>
      <c r="BR470" s="206">
        <f t="shared" si="580"/>
        <v>99999.000002350003</v>
      </c>
      <c r="BS470" s="6">
        <f t="shared" si="581"/>
        <v>99999.000002350003</v>
      </c>
      <c r="BT470" s="6" t="str">
        <f t="shared" si="605"/>
        <v>x</v>
      </c>
      <c r="BU470" s="6" t="str">
        <f t="shared" si="582"/>
        <v/>
      </c>
      <c r="BW470" s="82">
        <f t="shared" si="606"/>
        <v>9999999999</v>
      </c>
      <c r="BX470" s="80" t="str">
        <f t="shared" si="583"/>
        <v>x</v>
      </c>
      <c r="BY470" s="80" t="str">
        <f t="shared" si="584"/>
        <v/>
      </c>
      <c r="BZ470" s="56" t="str">
        <f t="shared" si="607"/>
        <v/>
      </c>
      <c r="CA470" s="56" t="str">
        <f t="shared" si="608"/>
        <v/>
      </c>
      <c r="CB470" s="88">
        <f t="shared" si="609"/>
        <v>0</v>
      </c>
      <c r="CC470" s="56" t="str">
        <f t="shared" si="585"/>
        <v/>
      </c>
      <c r="CD470" s="56"/>
      <c r="CE470" s="56"/>
      <c r="CF470" s="56"/>
      <c r="CG470" s="56"/>
      <c r="CH470" s="169">
        <f t="shared" si="610"/>
        <v>9999999999</v>
      </c>
      <c r="CI470" s="170">
        <f t="shared" si="611"/>
        <v>9999999999</v>
      </c>
      <c r="CJ470" s="171">
        <f t="shared" si="612"/>
        <v>9999999999</v>
      </c>
      <c r="CK470" s="172" t="str">
        <f t="shared" si="613"/>
        <v/>
      </c>
      <c r="CL470" s="173" t="str">
        <f t="shared" si="586"/>
        <v>x</v>
      </c>
      <c r="CN470" s="6" t="str">
        <f t="shared" si="614"/>
        <v/>
      </c>
      <c r="CO470" s="293" t="e">
        <f t="shared" ca="1" si="624"/>
        <v>#N/A</v>
      </c>
      <c r="CP470" s="6" t="e">
        <f t="shared" ca="1" si="615"/>
        <v>#N/A</v>
      </c>
      <c r="CQ470" s="61">
        <v>454</v>
      </c>
      <c r="CR470" s="6">
        <f t="shared" si="587"/>
        <v>0</v>
      </c>
      <c r="CS470" s="6">
        <f t="shared" si="588"/>
        <v>0</v>
      </c>
      <c r="CT470" s="56" t="str">
        <f t="shared" si="589"/>
        <v/>
      </c>
      <c r="CU470" s="76">
        <f t="shared" si="590"/>
        <v>0</v>
      </c>
      <c r="CV470" s="76">
        <f t="shared" si="591"/>
        <v>0</v>
      </c>
      <c r="CX470" s="6" t="str">
        <f t="shared" si="592"/>
        <v/>
      </c>
      <c r="CY470" s="6" t="str">
        <f t="shared" si="593"/>
        <v/>
      </c>
      <c r="CZ470" s="6" t="str">
        <f t="shared" si="594"/>
        <v/>
      </c>
      <c r="DG470" s="56" t="str">
        <f t="shared" si="595"/>
        <v/>
      </c>
      <c r="DH470" s="6">
        <f t="shared" si="596"/>
        <v>0</v>
      </c>
      <c r="DK470" s="6">
        <f t="shared" si="557"/>
        <v>0</v>
      </c>
      <c r="DL470" s="6" t="e">
        <f t="shared" si="558"/>
        <v>#N/A</v>
      </c>
      <c r="DN470" s="6" t="e">
        <f t="shared" si="556"/>
        <v>#N/A</v>
      </c>
      <c r="DP470" s="6" t="str">
        <f t="shared" si="597"/>
        <v/>
      </c>
      <c r="DQ470" s="293">
        <f t="shared" ca="1" si="626"/>
        <v>464</v>
      </c>
      <c r="DR470" s="6" t="str">
        <f t="shared" ca="1" si="616"/>
        <v>x</v>
      </c>
      <c r="DU470" s="293" t="e">
        <f t="shared" ca="1" si="617"/>
        <v>#N/A</v>
      </c>
      <c r="DV470" s="5"/>
      <c r="DW470" s="293" t="e">
        <f t="shared" ca="1" si="553"/>
        <v>#N/A</v>
      </c>
      <c r="DZ470" s="293" t="e">
        <f t="shared" ca="1" si="618"/>
        <v>#N/A</v>
      </c>
      <c r="EA470" s="293" t="e">
        <f t="shared" ca="1" si="619"/>
        <v>#N/A</v>
      </c>
      <c r="EB470" s="293" t="e">
        <f t="shared" ca="1" si="620"/>
        <v>#N/A</v>
      </c>
      <c r="EE470" s="6" t="str">
        <f t="shared" si="621"/>
        <v/>
      </c>
      <c r="EF470" s="293" t="e">
        <f t="shared" ca="1" si="622"/>
        <v>#N/A</v>
      </c>
      <c r="EG470" s="6" t="e">
        <f t="shared" ca="1" si="598"/>
        <v>#N/A</v>
      </c>
    </row>
    <row r="471" spans="3:137" x14ac:dyDescent="0.2">
      <c r="C471" s="75"/>
      <c r="D471" s="184" t="str">
        <f t="shared" si="562"/>
        <v/>
      </c>
      <c r="E471" s="649" t="str">
        <f t="shared" si="554"/>
        <v/>
      </c>
      <c r="F471" s="607" t="str">
        <f t="shared" si="561"/>
        <v>x</v>
      </c>
      <c r="G471" s="650"/>
      <c r="H471" s="651"/>
      <c r="I471" s="651"/>
      <c r="J471" s="651"/>
      <c r="K471" s="652"/>
      <c r="L471" s="889"/>
      <c r="M471" s="889"/>
      <c r="N471" s="653"/>
      <c r="O471" s="651"/>
      <c r="P471" s="651"/>
      <c r="Q471" s="654"/>
      <c r="R471" s="655"/>
      <c r="S471" s="607" t="str">
        <f t="shared" si="563"/>
        <v/>
      </c>
      <c r="T471" s="656" t="str">
        <f t="shared" si="564"/>
        <v/>
      </c>
      <c r="U471" s="656" t="str">
        <f t="shared" si="599"/>
        <v/>
      </c>
      <c r="V471" s="656" t="str">
        <f t="shared" si="565"/>
        <v/>
      </c>
      <c r="W471" s="719"/>
      <c r="X471" s="660"/>
      <c r="Y471" s="656" t="str">
        <f t="shared" si="555"/>
        <v/>
      </c>
      <c r="Z471" s="659"/>
      <c r="AA471" s="654"/>
      <c r="AB471" s="656" t="str">
        <f t="shared" si="566"/>
        <v/>
      </c>
      <c r="AC471" s="661" t="str">
        <f t="shared" si="600"/>
        <v/>
      </c>
      <c r="AE471" s="658" t="str">
        <f t="shared" si="567"/>
        <v/>
      </c>
      <c r="AF471" s="659"/>
      <c r="AT471" s="805" t="str">
        <f t="shared" si="625"/>
        <v/>
      </c>
      <c r="AU471" t="str">
        <f t="shared" si="601"/>
        <v/>
      </c>
      <c r="AV471" s="6" t="str">
        <f t="shared" si="568"/>
        <v/>
      </c>
      <c r="AW471" s="317" t="str">
        <f t="shared" si="569"/>
        <v/>
      </c>
      <c r="AX471" s="158" t="str">
        <f t="shared" si="570"/>
        <v/>
      </c>
      <c r="AY471" s="158" t="str">
        <f t="shared" si="560"/>
        <v/>
      </c>
      <c r="AZ471" s="309" t="str">
        <f t="shared" si="559"/>
        <v/>
      </c>
      <c r="BA471" s="318" t="str">
        <f t="shared" si="571"/>
        <v/>
      </c>
      <c r="BB471" s="473" t="str">
        <f t="shared" si="572"/>
        <v/>
      </c>
      <c r="BC471" s="80" t="str">
        <f t="shared" si="623"/>
        <v/>
      </c>
      <c r="BD471" s="56">
        <f t="shared" si="573"/>
        <v>1</v>
      </c>
      <c r="BF471" s="56" t="str">
        <f t="shared" si="574"/>
        <v/>
      </c>
      <c r="BG471" s="56" t="str">
        <f t="shared" si="575"/>
        <v/>
      </c>
      <c r="BH471" s="6" t="str">
        <f t="shared" si="576"/>
        <v/>
      </c>
      <c r="BK471" s="6" t="str">
        <f t="shared" si="577"/>
        <v/>
      </c>
      <c r="BL471" s="56">
        <f t="shared" si="602"/>
        <v>999999</v>
      </c>
      <c r="BM471" s="183">
        <f t="shared" si="603"/>
        <v>99999.000002354995</v>
      </c>
      <c r="BN471" s="61">
        <v>455</v>
      </c>
      <c r="BO471" s="6">
        <f t="shared" si="578"/>
        <v>999999</v>
      </c>
      <c r="BP471" s="6">
        <f t="shared" si="579"/>
        <v>999999</v>
      </c>
      <c r="BQ471" s="6" t="str">
        <f t="shared" si="604"/>
        <v>x</v>
      </c>
      <c r="BR471" s="206">
        <f t="shared" si="580"/>
        <v>99999.000002354995</v>
      </c>
      <c r="BS471" s="6">
        <f t="shared" si="581"/>
        <v>99999.000002354995</v>
      </c>
      <c r="BT471" s="6" t="str">
        <f t="shared" si="605"/>
        <v>x</v>
      </c>
      <c r="BU471" s="6" t="str">
        <f t="shared" si="582"/>
        <v/>
      </c>
      <c r="BW471" s="82">
        <f t="shared" si="606"/>
        <v>9999999999</v>
      </c>
      <c r="BX471" s="80" t="str">
        <f t="shared" si="583"/>
        <v>x</v>
      </c>
      <c r="BY471" s="80" t="str">
        <f t="shared" si="584"/>
        <v/>
      </c>
      <c r="BZ471" s="56" t="str">
        <f t="shared" si="607"/>
        <v/>
      </c>
      <c r="CA471" s="56" t="str">
        <f t="shared" si="608"/>
        <v/>
      </c>
      <c r="CB471" s="88">
        <f t="shared" si="609"/>
        <v>0</v>
      </c>
      <c r="CC471" s="56" t="str">
        <f t="shared" si="585"/>
        <v/>
      </c>
      <c r="CD471" s="56"/>
      <c r="CE471" s="56"/>
      <c r="CF471" s="56"/>
      <c r="CG471" s="56"/>
      <c r="CH471" s="169">
        <f t="shared" si="610"/>
        <v>9999999999</v>
      </c>
      <c r="CI471" s="170">
        <f t="shared" si="611"/>
        <v>9999999999</v>
      </c>
      <c r="CJ471" s="171">
        <f t="shared" si="612"/>
        <v>9999999999</v>
      </c>
      <c r="CK471" s="172" t="str">
        <f t="shared" si="613"/>
        <v/>
      </c>
      <c r="CL471" s="173" t="str">
        <f t="shared" si="586"/>
        <v>x</v>
      </c>
      <c r="CN471" s="6" t="str">
        <f t="shared" si="614"/>
        <v/>
      </c>
      <c r="CO471" s="293" t="e">
        <f t="shared" ca="1" si="624"/>
        <v>#N/A</v>
      </c>
      <c r="CP471" s="6" t="e">
        <f t="shared" ca="1" si="615"/>
        <v>#N/A</v>
      </c>
      <c r="CQ471" s="61">
        <v>455</v>
      </c>
      <c r="CR471" s="6">
        <f t="shared" si="587"/>
        <v>0</v>
      </c>
      <c r="CS471" s="6">
        <f t="shared" si="588"/>
        <v>0</v>
      </c>
      <c r="CT471" s="56" t="str">
        <f t="shared" si="589"/>
        <v/>
      </c>
      <c r="CU471" s="76">
        <f t="shared" si="590"/>
        <v>0</v>
      </c>
      <c r="CV471" s="76">
        <f t="shared" si="591"/>
        <v>0</v>
      </c>
      <c r="CX471" s="6" t="str">
        <f t="shared" si="592"/>
        <v/>
      </c>
      <c r="CY471" s="6" t="str">
        <f t="shared" si="593"/>
        <v/>
      </c>
      <c r="CZ471" s="6" t="str">
        <f t="shared" si="594"/>
        <v/>
      </c>
      <c r="DG471" s="56" t="str">
        <f t="shared" si="595"/>
        <v/>
      </c>
      <c r="DH471" s="6">
        <f t="shared" si="596"/>
        <v>0</v>
      </c>
      <c r="DK471" s="6">
        <f t="shared" si="557"/>
        <v>0</v>
      </c>
      <c r="DL471" s="6" t="e">
        <f t="shared" si="558"/>
        <v>#N/A</v>
      </c>
      <c r="DN471" s="6" t="e">
        <f t="shared" si="556"/>
        <v>#N/A</v>
      </c>
      <c r="DP471" s="6" t="str">
        <f t="shared" si="597"/>
        <v/>
      </c>
      <c r="DQ471" s="293">
        <f t="shared" ca="1" si="626"/>
        <v>465</v>
      </c>
      <c r="DR471" s="6" t="str">
        <f t="shared" ca="1" si="616"/>
        <v>x</v>
      </c>
      <c r="DU471" s="293" t="e">
        <f t="shared" ca="1" si="617"/>
        <v>#N/A</v>
      </c>
      <c r="DV471" s="5"/>
      <c r="DW471" s="293" t="e">
        <f t="shared" ref="DW471:DW534" ca="1" si="627">MATCH($DW$12,OFFSET(OFFSET($CT$17,DW470,0),,,$DU$13-DW470),0)+DW470</f>
        <v>#N/A</v>
      </c>
      <c r="DZ471" s="293" t="e">
        <f t="shared" ca="1" si="618"/>
        <v>#N/A</v>
      </c>
      <c r="EA471" s="293" t="e">
        <f t="shared" ca="1" si="619"/>
        <v>#N/A</v>
      </c>
      <c r="EB471" s="293" t="e">
        <f t="shared" ca="1" si="620"/>
        <v>#N/A</v>
      </c>
      <c r="EE471" s="6" t="str">
        <f t="shared" si="621"/>
        <v/>
      </c>
      <c r="EF471" s="293" t="e">
        <f t="shared" ca="1" si="622"/>
        <v>#N/A</v>
      </c>
      <c r="EG471" s="6" t="e">
        <f t="shared" ca="1" si="598"/>
        <v>#N/A</v>
      </c>
    </row>
    <row r="472" spans="3:137" x14ac:dyDescent="0.2">
      <c r="C472" s="75"/>
      <c r="D472" s="184" t="str">
        <f t="shared" si="562"/>
        <v/>
      </c>
      <c r="E472" s="649" t="str">
        <f t="shared" si="554"/>
        <v/>
      </c>
      <c r="F472" s="607" t="str">
        <f t="shared" si="561"/>
        <v>x</v>
      </c>
      <c r="G472" s="650"/>
      <c r="H472" s="651"/>
      <c r="I472" s="651"/>
      <c r="J472" s="651"/>
      <c r="K472" s="652"/>
      <c r="L472" s="889"/>
      <c r="M472" s="889"/>
      <c r="N472" s="653"/>
      <c r="O472" s="651"/>
      <c r="P472" s="651"/>
      <c r="Q472" s="654"/>
      <c r="R472" s="655"/>
      <c r="S472" s="607" t="str">
        <f t="shared" si="563"/>
        <v/>
      </c>
      <c r="T472" s="656" t="str">
        <f t="shared" si="564"/>
        <v/>
      </c>
      <c r="U472" s="656" t="str">
        <f t="shared" si="599"/>
        <v/>
      </c>
      <c r="V472" s="656" t="str">
        <f t="shared" si="565"/>
        <v/>
      </c>
      <c r="W472" s="719"/>
      <c r="X472" s="660"/>
      <c r="Y472" s="656" t="str">
        <f t="shared" si="555"/>
        <v/>
      </c>
      <c r="Z472" s="659"/>
      <c r="AA472" s="654"/>
      <c r="AB472" s="656" t="str">
        <f t="shared" si="566"/>
        <v/>
      </c>
      <c r="AC472" s="661" t="str">
        <f t="shared" si="600"/>
        <v/>
      </c>
      <c r="AE472" s="658" t="str">
        <f t="shared" si="567"/>
        <v/>
      </c>
      <c r="AF472" s="659"/>
      <c r="AT472" s="805" t="str">
        <f t="shared" si="625"/>
        <v/>
      </c>
      <c r="AU472" t="str">
        <f t="shared" si="601"/>
        <v/>
      </c>
      <c r="AV472" s="6" t="str">
        <f t="shared" si="568"/>
        <v/>
      </c>
      <c r="AW472" s="317" t="str">
        <f t="shared" si="569"/>
        <v/>
      </c>
      <c r="AX472" s="158" t="str">
        <f t="shared" si="570"/>
        <v/>
      </c>
      <c r="AY472" s="158" t="str">
        <f t="shared" si="560"/>
        <v/>
      </c>
      <c r="AZ472" s="309" t="str">
        <f t="shared" si="559"/>
        <v/>
      </c>
      <c r="BA472" s="318" t="str">
        <f t="shared" si="571"/>
        <v/>
      </c>
      <c r="BB472" s="473" t="str">
        <f t="shared" si="572"/>
        <v/>
      </c>
      <c r="BC472" s="80" t="str">
        <f t="shared" si="623"/>
        <v/>
      </c>
      <c r="BD472" s="56">
        <f t="shared" si="573"/>
        <v>1</v>
      </c>
      <c r="BF472" s="56" t="str">
        <f t="shared" si="574"/>
        <v/>
      </c>
      <c r="BG472" s="56" t="str">
        <f t="shared" si="575"/>
        <v/>
      </c>
      <c r="BH472" s="6" t="str">
        <f t="shared" si="576"/>
        <v/>
      </c>
      <c r="BK472" s="6" t="str">
        <f t="shared" si="577"/>
        <v/>
      </c>
      <c r="BL472" s="56">
        <f t="shared" si="602"/>
        <v>999999</v>
      </c>
      <c r="BM472" s="183">
        <f t="shared" si="603"/>
        <v>99999.000002360001</v>
      </c>
      <c r="BN472" s="61">
        <v>456</v>
      </c>
      <c r="BO472" s="6">
        <f t="shared" si="578"/>
        <v>999999</v>
      </c>
      <c r="BP472" s="6">
        <f t="shared" si="579"/>
        <v>999999</v>
      </c>
      <c r="BQ472" s="6" t="str">
        <f t="shared" si="604"/>
        <v>x</v>
      </c>
      <c r="BR472" s="206">
        <f t="shared" si="580"/>
        <v>99999.000002360001</v>
      </c>
      <c r="BS472" s="6">
        <f t="shared" si="581"/>
        <v>99999.000002360001</v>
      </c>
      <c r="BT472" s="6" t="str">
        <f t="shared" si="605"/>
        <v>x</v>
      </c>
      <c r="BU472" s="6" t="str">
        <f t="shared" si="582"/>
        <v/>
      </c>
      <c r="BW472" s="82">
        <f t="shared" si="606"/>
        <v>9999999999</v>
      </c>
      <c r="BX472" s="80" t="str">
        <f t="shared" si="583"/>
        <v>x</v>
      </c>
      <c r="BY472" s="80" t="str">
        <f t="shared" si="584"/>
        <v/>
      </c>
      <c r="BZ472" s="56" t="str">
        <f t="shared" si="607"/>
        <v/>
      </c>
      <c r="CA472" s="56" t="str">
        <f t="shared" si="608"/>
        <v/>
      </c>
      <c r="CB472" s="88">
        <f t="shared" si="609"/>
        <v>0</v>
      </c>
      <c r="CC472" s="56" t="str">
        <f t="shared" si="585"/>
        <v/>
      </c>
      <c r="CD472" s="56"/>
      <c r="CE472" s="56"/>
      <c r="CF472" s="56"/>
      <c r="CG472" s="56"/>
      <c r="CH472" s="169">
        <f t="shared" si="610"/>
        <v>9999999999</v>
      </c>
      <c r="CI472" s="170">
        <f t="shared" si="611"/>
        <v>9999999999</v>
      </c>
      <c r="CJ472" s="171">
        <f t="shared" si="612"/>
        <v>9999999999</v>
      </c>
      <c r="CK472" s="172" t="str">
        <f t="shared" si="613"/>
        <v/>
      </c>
      <c r="CL472" s="173" t="str">
        <f t="shared" si="586"/>
        <v>x</v>
      </c>
      <c r="CN472" s="6" t="str">
        <f t="shared" si="614"/>
        <v/>
      </c>
      <c r="CO472" s="293" t="e">
        <f t="shared" ca="1" si="624"/>
        <v>#N/A</v>
      </c>
      <c r="CP472" s="6" t="e">
        <f t="shared" ca="1" si="615"/>
        <v>#N/A</v>
      </c>
      <c r="CQ472" s="61">
        <v>456</v>
      </c>
      <c r="CR472" s="6">
        <f t="shared" si="587"/>
        <v>0</v>
      </c>
      <c r="CS472" s="6">
        <f t="shared" si="588"/>
        <v>0</v>
      </c>
      <c r="CT472" s="56" t="str">
        <f t="shared" si="589"/>
        <v/>
      </c>
      <c r="CU472" s="76">
        <f t="shared" si="590"/>
        <v>0</v>
      </c>
      <c r="CV472" s="76">
        <f t="shared" si="591"/>
        <v>0</v>
      </c>
      <c r="CX472" s="6" t="str">
        <f t="shared" si="592"/>
        <v/>
      </c>
      <c r="CY472" s="6" t="str">
        <f t="shared" si="593"/>
        <v/>
      </c>
      <c r="CZ472" s="6" t="str">
        <f t="shared" si="594"/>
        <v/>
      </c>
      <c r="DG472" s="56" t="str">
        <f t="shared" si="595"/>
        <v/>
      </c>
      <c r="DH472" s="6">
        <f t="shared" si="596"/>
        <v>0</v>
      </c>
      <c r="DK472" s="6">
        <f t="shared" si="557"/>
        <v>0</v>
      </c>
      <c r="DL472" s="6" t="e">
        <f t="shared" si="558"/>
        <v>#N/A</v>
      </c>
      <c r="DN472" s="6" t="e">
        <f t="shared" si="556"/>
        <v>#N/A</v>
      </c>
      <c r="DP472" s="6" t="str">
        <f t="shared" si="597"/>
        <v/>
      </c>
      <c r="DQ472" s="293">
        <f t="shared" ca="1" si="626"/>
        <v>466</v>
      </c>
      <c r="DR472" s="6" t="str">
        <f t="shared" ca="1" si="616"/>
        <v>x</v>
      </c>
      <c r="DU472" s="293" t="e">
        <f t="shared" ca="1" si="617"/>
        <v>#N/A</v>
      </c>
      <c r="DV472" s="5"/>
      <c r="DW472" s="293" t="e">
        <f t="shared" ca="1" si="627"/>
        <v>#N/A</v>
      </c>
      <c r="DZ472" s="293" t="e">
        <f t="shared" ca="1" si="618"/>
        <v>#N/A</v>
      </c>
      <c r="EA472" s="293" t="e">
        <f t="shared" ca="1" si="619"/>
        <v>#N/A</v>
      </c>
      <c r="EB472" s="293" t="e">
        <f t="shared" ca="1" si="620"/>
        <v>#N/A</v>
      </c>
      <c r="EE472" s="6" t="str">
        <f t="shared" si="621"/>
        <v/>
      </c>
      <c r="EF472" s="293" t="e">
        <f t="shared" ca="1" si="622"/>
        <v>#N/A</v>
      </c>
      <c r="EG472" s="6" t="e">
        <f t="shared" ca="1" si="598"/>
        <v>#N/A</v>
      </c>
    </row>
    <row r="473" spans="3:137" x14ac:dyDescent="0.2">
      <c r="C473" s="75"/>
      <c r="D473" s="184" t="str">
        <f t="shared" si="562"/>
        <v/>
      </c>
      <c r="E473" s="649" t="str">
        <f t="shared" si="554"/>
        <v/>
      </c>
      <c r="F473" s="607" t="str">
        <f t="shared" si="561"/>
        <v>x</v>
      </c>
      <c r="G473" s="650"/>
      <c r="H473" s="651"/>
      <c r="I473" s="651"/>
      <c r="J473" s="651"/>
      <c r="K473" s="652"/>
      <c r="L473" s="889"/>
      <c r="M473" s="889"/>
      <c r="N473" s="653"/>
      <c r="O473" s="651"/>
      <c r="P473" s="651"/>
      <c r="Q473" s="654"/>
      <c r="R473" s="655"/>
      <c r="S473" s="607" t="str">
        <f t="shared" si="563"/>
        <v/>
      </c>
      <c r="T473" s="656" t="str">
        <f t="shared" si="564"/>
        <v/>
      </c>
      <c r="U473" s="656" t="str">
        <f t="shared" si="599"/>
        <v/>
      </c>
      <c r="V473" s="656" t="str">
        <f t="shared" si="565"/>
        <v/>
      </c>
      <c r="W473" s="719"/>
      <c r="X473" s="660"/>
      <c r="Y473" s="656" t="str">
        <f t="shared" si="555"/>
        <v/>
      </c>
      <c r="Z473" s="659"/>
      <c r="AA473" s="654"/>
      <c r="AB473" s="656" t="str">
        <f t="shared" si="566"/>
        <v/>
      </c>
      <c r="AC473" s="661" t="str">
        <f t="shared" si="600"/>
        <v/>
      </c>
      <c r="AE473" s="658" t="str">
        <f t="shared" si="567"/>
        <v/>
      </c>
      <c r="AF473" s="659"/>
      <c r="AT473" s="805" t="str">
        <f t="shared" si="625"/>
        <v/>
      </c>
      <c r="AU473" t="str">
        <f t="shared" si="601"/>
        <v/>
      </c>
      <c r="AV473" s="6" t="str">
        <f t="shared" si="568"/>
        <v/>
      </c>
      <c r="AW473" s="317" t="str">
        <f t="shared" si="569"/>
        <v/>
      </c>
      <c r="AX473" s="158" t="str">
        <f t="shared" si="570"/>
        <v/>
      </c>
      <c r="AY473" s="158" t="str">
        <f t="shared" si="560"/>
        <v/>
      </c>
      <c r="AZ473" s="309" t="str">
        <f t="shared" si="559"/>
        <v/>
      </c>
      <c r="BA473" s="318" t="str">
        <f t="shared" si="571"/>
        <v/>
      </c>
      <c r="BB473" s="473" t="str">
        <f t="shared" si="572"/>
        <v/>
      </c>
      <c r="BC473" s="80" t="str">
        <f t="shared" si="623"/>
        <v/>
      </c>
      <c r="BD473" s="56">
        <f t="shared" si="573"/>
        <v>1</v>
      </c>
      <c r="BF473" s="56" t="str">
        <f t="shared" si="574"/>
        <v/>
      </c>
      <c r="BG473" s="56" t="str">
        <f t="shared" si="575"/>
        <v/>
      </c>
      <c r="BH473" s="6" t="str">
        <f t="shared" si="576"/>
        <v/>
      </c>
      <c r="BK473" s="6" t="str">
        <f t="shared" si="577"/>
        <v/>
      </c>
      <c r="BL473" s="56">
        <f t="shared" si="602"/>
        <v>999999</v>
      </c>
      <c r="BM473" s="183">
        <f t="shared" si="603"/>
        <v>99999.000002365006</v>
      </c>
      <c r="BN473" s="61">
        <v>457</v>
      </c>
      <c r="BO473" s="6">
        <f t="shared" si="578"/>
        <v>999999</v>
      </c>
      <c r="BP473" s="6">
        <f t="shared" si="579"/>
        <v>999999</v>
      </c>
      <c r="BQ473" s="6" t="str">
        <f t="shared" si="604"/>
        <v>x</v>
      </c>
      <c r="BR473" s="206">
        <f t="shared" si="580"/>
        <v>99999.000002365006</v>
      </c>
      <c r="BS473" s="6">
        <f t="shared" si="581"/>
        <v>99999.000002365006</v>
      </c>
      <c r="BT473" s="6" t="str">
        <f t="shared" si="605"/>
        <v>x</v>
      </c>
      <c r="BU473" s="6" t="str">
        <f t="shared" si="582"/>
        <v/>
      </c>
      <c r="BW473" s="82">
        <f t="shared" si="606"/>
        <v>9999999999</v>
      </c>
      <c r="BX473" s="80" t="str">
        <f t="shared" si="583"/>
        <v>x</v>
      </c>
      <c r="BY473" s="80" t="str">
        <f t="shared" si="584"/>
        <v/>
      </c>
      <c r="BZ473" s="56" t="str">
        <f t="shared" si="607"/>
        <v/>
      </c>
      <c r="CA473" s="56" t="str">
        <f t="shared" si="608"/>
        <v/>
      </c>
      <c r="CB473" s="88">
        <f t="shared" si="609"/>
        <v>0</v>
      </c>
      <c r="CC473" s="56" t="str">
        <f t="shared" si="585"/>
        <v/>
      </c>
      <c r="CD473" s="56"/>
      <c r="CE473" s="56"/>
      <c r="CF473" s="56"/>
      <c r="CG473" s="56"/>
      <c r="CH473" s="169">
        <f t="shared" si="610"/>
        <v>9999999999</v>
      </c>
      <c r="CI473" s="170">
        <f t="shared" si="611"/>
        <v>9999999999</v>
      </c>
      <c r="CJ473" s="171">
        <f t="shared" si="612"/>
        <v>9999999999</v>
      </c>
      <c r="CK473" s="172" t="str">
        <f t="shared" si="613"/>
        <v/>
      </c>
      <c r="CL473" s="173" t="str">
        <f t="shared" si="586"/>
        <v>x</v>
      </c>
      <c r="CN473" s="6" t="str">
        <f t="shared" si="614"/>
        <v/>
      </c>
      <c r="CO473" s="293" t="e">
        <f t="shared" ca="1" si="624"/>
        <v>#N/A</v>
      </c>
      <c r="CP473" s="6" t="e">
        <f t="shared" ca="1" si="615"/>
        <v>#N/A</v>
      </c>
      <c r="CQ473" s="61">
        <v>457</v>
      </c>
      <c r="CR473" s="6">
        <f t="shared" si="587"/>
        <v>0</v>
      </c>
      <c r="CS473" s="6">
        <f t="shared" si="588"/>
        <v>0</v>
      </c>
      <c r="CT473" s="56" t="str">
        <f t="shared" si="589"/>
        <v/>
      </c>
      <c r="CU473" s="76">
        <f t="shared" si="590"/>
        <v>0</v>
      </c>
      <c r="CV473" s="76">
        <f t="shared" si="591"/>
        <v>0</v>
      </c>
      <c r="CX473" s="6" t="str">
        <f t="shared" si="592"/>
        <v/>
      </c>
      <c r="CY473" s="6" t="str">
        <f t="shared" si="593"/>
        <v/>
      </c>
      <c r="CZ473" s="6" t="str">
        <f t="shared" si="594"/>
        <v/>
      </c>
      <c r="DG473" s="56" t="str">
        <f t="shared" si="595"/>
        <v/>
      </c>
      <c r="DH473" s="6">
        <f t="shared" si="596"/>
        <v>0</v>
      </c>
      <c r="DK473" s="6">
        <f t="shared" si="557"/>
        <v>0</v>
      </c>
      <c r="DL473" s="6" t="e">
        <f t="shared" si="558"/>
        <v>#N/A</v>
      </c>
      <c r="DN473" s="6" t="e">
        <f t="shared" si="556"/>
        <v>#N/A</v>
      </c>
      <c r="DP473" s="6" t="str">
        <f t="shared" si="597"/>
        <v/>
      </c>
      <c r="DQ473" s="293">
        <f t="shared" ca="1" si="626"/>
        <v>467</v>
      </c>
      <c r="DR473" s="6" t="str">
        <f t="shared" ca="1" si="616"/>
        <v>x</v>
      </c>
      <c r="DU473" s="293" t="e">
        <f t="shared" ca="1" si="617"/>
        <v>#N/A</v>
      </c>
      <c r="DV473" s="5"/>
      <c r="DW473" s="293" t="e">
        <f t="shared" ca="1" si="627"/>
        <v>#N/A</v>
      </c>
      <c r="DZ473" s="293" t="e">
        <f t="shared" ca="1" si="618"/>
        <v>#N/A</v>
      </c>
      <c r="EA473" s="293" t="e">
        <f t="shared" ca="1" si="619"/>
        <v>#N/A</v>
      </c>
      <c r="EB473" s="293" t="e">
        <f t="shared" ca="1" si="620"/>
        <v>#N/A</v>
      </c>
      <c r="EE473" s="6" t="str">
        <f t="shared" si="621"/>
        <v/>
      </c>
      <c r="EF473" s="293" t="e">
        <f t="shared" ca="1" si="622"/>
        <v>#N/A</v>
      </c>
      <c r="EG473" s="6" t="e">
        <f t="shared" ca="1" si="598"/>
        <v>#N/A</v>
      </c>
    </row>
    <row r="474" spans="3:137" x14ac:dyDescent="0.2">
      <c r="C474" s="75"/>
      <c r="D474" s="184" t="str">
        <f t="shared" si="562"/>
        <v/>
      </c>
      <c r="E474" s="649" t="str">
        <f t="shared" si="554"/>
        <v/>
      </c>
      <c r="F474" s="607" t="str">
        <f t="shared" si="561"/>
        <v>x</v>
      </c>
      <c r="G474" s="650"/>
      <c r="H474" s="651"/>
      <c r="I474" s="651"/>
      <c r="J474" s="651"/>
      <c r="K474" s="652"/>
      <c r="L474" s="889"/>
      <c r="M474" s="889"/>
      <c r="N474" s="653"/>
      <c r="O474" s="651"/>
      <c r="P474" s="651"/>
      <c r="Q474" s="654"/>
      <c r="R474" s="655"/>
      <c r="S474" s="607" t="str">
        <f t="shared" si="563"/>
        <v/>
      </c>
      <c r="T474" s="656" t="str">
        <f t="shared" si="564"/>
        <v/>
      </c>
      <c r="U474" s="656" t="str">
        <f t="shared" si="599"/>
        <v/>
      </c>
      <c r="V474" s="656" t="str">
        <f t="shared" si="565"/>
        <v/>
      </c>
      <c r="W474" s="719"/>
      <c r="X474" s="660"/>
      <c r="Y474" s="656" t="str">
        <f t="shared" si="555"/>
        <v/>
      </c>
      <c r="Z474" s="659"/>
      <c r="AA474" s="654"/>
      <c r="AB474" s="656" t="str">
        <f t="shared" si="566"/>
        <v/>
      </c>
      <c r="AC474" s="661" t="str">
        <f t="shared" si="600"/>
        <v/>
      </c>
      <c r="AE474" s="658" t="str">
        <f t="shared" si="567"/>
        <v/>
      </c>
      <c r="AF474" s="659"/>
      <c r="AT474" s="805" t="str">
        <f t="shared" si="625"/>
        <v/>
      </c>
      <c r="AU474" t="str">
        <f t="shared" si="601"/>
        <v/>
      </c>
      <c r="AV474" s="6" t="str">
        <f t="shared" si="568"/>
        <v/>
      </c>
      <c r="AW474" s="317" t="str">
        <f t="shared" si="569"/>
        <v/>
      </c>
      <c r="AX474" s="158" t="str">
        <f t="shared" si="570"/>
        <v/>
      </c>
      <c r="AY474" s="158" t="str">
        <f t="shared" si="560"/>
        <v/>
      </c>
      <c r="AZ474" s="309" t="str">
        <f t="shared" si="559"/>
        <v/>
      </c>
      <c r="BA474" s="318" t="str">
        <f t="shared" si="571"/>
        <v/>
      </c>
      <c r="BB474" s="473" t="str">
        <f t="shared" si="572"/>
        <v/>
      </c>
      <c r="BC474" s="80" t="str">
        <f t="shared" si="623"/>
        <v/>
      </c>
      <c r="BD474" s="56">
        <f t="shared" si="573"/>
        <v>1</v>
      </c>
      <c r="BF474" s="56" t="str">
        <f t="shared" si="574"/>
        <v/>
      </c>
      <c r="BG474" s="56" t="str">
        <f t="shared" si="575"/>
        <v/>
      </c>
      <c r="BH474" s="6" t="str">
        <f t="shared" si="576"/>
        <v/>
      </c>
      <c r="BK474" s="6" t="str">
        <f t="shared" si="577"/>
        <v/>
      </c>
      <c r="BL474" s="56">
        <f t="shared" si="602"/>
        <v>999999</v>
      </c>
      <c r="BM474" s="183">
        <f t="shared" si="603"/>
        <v>99999.000002369998</v>
      </c>
      <c r="BN474" s="61">
        <v>458</v>
      </c>
      <c r="BO474" s="6">
        <f t="shared" si="578"/>
        <v>999999</v>
      </c>
      <c r="BP474" s="6">
        <f t="shared" si="579"/>
        <v>999999</v>
      </c>
      <c r="BQ474" s="6" t="str">
        <f t="shared" si="604"/>
        <v>x</v>
      </c>
      <c r="BR474" s="206">
        <f t="shared" si="580"/>
        <v>99999.000002369998</v>
      </c>
      <c r="BS474" s="6">
        <f t="shared" si="581"/>
        <v>99999.000002369998</v>
      </c>
      <c r="BT474" s="6" t="str">
        <f t="shared" si="605"/>
        <v>x</v>
      </c>
      <c r="BU474" s="6" t="str">
        <f t="shared" si="582"/>
        <v/>
      </c>
      <c r="BW474" s="82">
        <f t="shared" si="606"/>
        <v>9999999999</v>
      </c>
      <c r="BX474" s="80" t="str">
        <f t="shared" si="583"/>
        <v>x</v>
      </c>
      <c r="BY474" s="80" t="str">
        <f t="shared" si="584"/>
        <v/>
      </c>
      <c r="BZ474" s="56" t="str">
        <f t="shared" si="607"/>
        <v/>
      </c>
      <c r="CA474" s="56" t="str">
        <f t="shared" si="608"/>
        <v/>
      </c>
      <c r="CB474" s="88">
        <f t="shared" si="609"/>
        <v>0</v>
      </c>
      <c r="CC474" s="56" t="str">
        <f t="shared" si="585"/>
        <v/>
      </c>
      <c r="CD474" s="56"/>
      <c r="CE474" s="56"/>
      <c r="CF474" s="56"/>
      <c r="CG474" s="56"/>
      <c r="CH474" s="169">
        <f t="shared" si="610"/>
        <v>9999999999</v>
      </c>
      <c r="CI474" s="170">
        <f t="shared" si="611"/>
        <v>9999999999</v>
      </c>
      <c r="CJ474" s="171">
        <f t="shared" si="612"/>
        <v>9999999999</v>
      </c>
      <c r="CK474" s="172" t="str">
        <f t="shared" si="613"/>
        <v/>
      </c>
      <c r="CL474" s="173" t="str">
        <f t="shared" si="586"/>
        <v>x</v>
      </c>
      <c r="CN474" s="6" t="str">
        <f t="shared" si="614"/>
        <v/>
      </c>
      <c r="CO474" s="293" t="e">
        <f t="shared" ca="1" si="624"/>
        <v>#N/A</v>
      </c>
      <c r="CP474" s="6" t="e">
        <f t="shared" ca="1" si="615"/>
        <v>#N/A</v>
      </c>
      <c r="CQ474" s="61">
        <v>458</v>
      </c>
      <c r="CR474" s="6">
        <f t="shared" si="587"/>
        <v>0</v>
      </c>
      <c r="CS474" s="6">
        <f t="shared" si="588"/>
        <v>0</v>
      </c>
      <c r="CT474" s="56" t="str">
        <f t="shared" si="589"/>
        <v/>
      </c>
      <c r="CU474" s="76">
        <f t="shared" si="590"/>
        <v>0</v>
      </c>
      <c r="CV474" s="76">
        <f t="shared" si="591"/>
        <v>0</v>
      </c>
      <c r="CX474" s="6" t="str">
        <f t="shared" si="592"/>
        <v/>
      </c>
      <c r="CY474" s="6" t="str">
        <f t="shared" si="593"/>
        <v/>
      </c>
      <c r="CZ474" s="6" t="str">
        <f t="shared" si="594"/>
        <v/>
      </c>
      <c r="DG474" s="56" t="str">
        <f t="shared" si="595"/>
        <v/>
      </c>
      <c r="DH474" s="6">
        <f t="shared" si="596"/>
        <v>0</v>
      </c>
      <c r="DK474" s="6">
        <f t="shared" si="557"/>
        <v>0</v>
      </c>
      <c r="DL474" s="6" t="e">
        <f t="shared" si="558"/>
        <v>#N/A</v>
      </c>
      <c r="DN474" s="6" t="e">
        <f t="shared" si="556"/>
        <v>#N/A</v>
      </c>
      <c r="DP474" s="6" t="str">
        <f t="shared" si="597"/>
        <v/>
      </c>
      <c r="DQ474" s="293">
        <f t="shared" ca="1" si="626"/>
        <v>468</v>
      </c>
      <c r="DR474" s="6" t="str">
        <f t="shared" ca="1" si="616"/>
        <v>x</v>
      </c>
      <c r="DU474" s="293" t="e">
        <f t="shared" ca="1" si="617"/>
        <v>#N/A</v>
      </c>
      <c r="DV474" s="5"/>
      <c r="DW474" s="293" t="e">
        <f t="shared" ca="1" si="627"/>
        <v>#N/A</v>
      </c>
      <c r="DZ474" s="293" t="e">
        <f t="shared" ca="1" si="618"/>
        <v>#N/A</v>
      </c>
      <c r="EA474" s="293" t="e">
        <f t="shared" ca="1" si="619"/>
        <v>#N/A</v>
      </c>
      <c r="EB474" s="293" t="e">
        <f t="shared" ca="1" si="620"/>
        <v>#N/A</v>
      </c>
      <c r="EE474" s="6" t="str">
        <f t="shared" si="621"/>
        <v/>
      </c>
      <c r="EF474" s="293" t="e">
        <f t="shared" ca="1" si="622"/>
        <v>#N/A</v>
      </c>
      <c r="EG474" s="6" t="e">
        <f t="shared" ca="1" si="598"/>
        <v>#N/A</v>
      </c>
    </row>
    <row r="475" spans="3:137" x14ac:dyDescent="0.2">
      <c r="C475" s="75"/>
      <c r="D475" s="184" t="str">
        <f t="shared" si="562"/>
        <v/>
      </c>
      <c r="E475" s="649" t="str">
        <f t="shared" si="554"/>
        <v/>
      </c>
      <c r="F475" s="607" t="str">
        <f t="shared" si="561"/>
        <v>x</v>
      </c>
      <c r="G475" s="650"/>
      <c r="H475" s="651"/>
      <c r="I475" s="651"/>
      <c r="J475" s="651"/>
      <c r="K475" s="652"/>
      <c r="L475" s="889"/>
      <c r="M475" s="889"/>
      <c r="N475" s="653"/>
      <c r="O475" s="651"/>
      <c r="P475" s="651"/>
      <c r="Q475" s="654"/>
      <c r="R475" s="655"/>
      <c r="S475" s="607" t="str">
        <f t="shared" si="563"/>
        <v/>
      </c>
      <c r="T475" s="656" t="str">
        <f t="shared" si="564"/>
        <v/>
      </c>
      <c r="U475" s="656" t="str">
        <f t="shared" si="599"/>
        <v/>
      </c>
      <c r="V475" s="656" t="str">
        <f t="shared" si="565"/>
        <v/>
      </c>
      <c r="W475" s="719"/>
      <c r="X475" s="660"/>
      <c r="Y475" s="656" t="str">
        <f t="shared" si="555"/>
        <v/>
      </c>
      <c r="Z475" s="659"/>
      <c r="AA475" s="654"/>
      <c r="AB475" s="656" t="str">
        <f t="shared" si="566"/>
        <v/>
      </c>
      <c r="AC475" s="661" t="str">
        <f t="shared" si="600"/>
        <v/>
      </c>
      <c r="AE475" s="658" t="str">
        <f t="shared" si="567"/>
        <v/>
      </c>
      <c r="AF475" s="659"/>
      <c r="AT475" s="805" t="str">
        <f t="shared" si="625"/>
        <v/>
      </c>
      <c r="AU475" t="str">
        <f t="shared" si="601"/>
        <v/>
      </c>
      <c r="AV475" s="6" t="str">
        <f t="shared" si="568"/>
        <v/>
      </c>
      <c r="AW475" s="317" t="str">
        <f t="shared" si="569"/>
        <v/>
      </c>
      <c r="AX475" s="158" t="str">
        <f t="shared" si="570"/>
        <v/>
      </c>
      <c r="AY475" s="158" t="str">
        <f t="shared" si="560"/>
        <v/>
      </c>
      <c r="AZ475" s="309" t="str">
        <f t="shared" si="559"/>
        <v/>
      </c>
      <c r="BA475" s="318" t="str">
        <f t="shared" si="571"/>
        <v/>
      </c>
      <c r="BB475" s="473" t="str">
        <f t="shared" si="572"/>
        <v/>
      </c>
      <c r="BC475" s="80" t="str">
        <f t="shared" si="623"/>
        <v/>
      </c>
      <c r="BD475" s="56">
        <f t="shared" si="573"/>
        <v>1</v>
      </c>
      <c r="BF475" s="56" t="str">
        <f t="shared" si="574"/>
        <v/>
      </c>
      <c r="BG475" s="56" t="str">
        <f t="shared" si="575"/>
        <v/>
      </c>
      <c r="BH475" s="6" t="str">
        <f t="shared" si="576"/>
        <v/>
      </c>
      <c r="BK475" s="6" t="str">
        <f t="shared" si="577"/>
        <v/>
      </c>
      <c r="BL475" s="56">
        <f t="shared" si="602"/>
        <v>999999</v>
      </c>
      <c r="BM475" s="183">
        <f t="shared" si="603"/>
        <v>99999.000002375004</v>
      </c>
      <c r="BN475" s="61">
        <v>459</v>
      </c>
      <c r="BO475" s="6">
        <f t="shared" si="578"/>
        <v>999999</v>
      </c>
      <c r="BP475" s="6">
        <f t="shared" si="579"/>
        <v>999999</v>
      </c>
      <c r="BQ475" s="6" t="str">
        <f t="shared" si="604"/>
        <v>x</v>
      </c>
      <c r="BR475" s="206">
        <f t="shared" si="580"/>
        <v>99999.000002375004</v>
      </c>
      <c r="BS475" s="6">
        <f t="shared" si="581"/>
        <v>99999.000002375004</v>
      </c>
      <c r="BT475" s="6" t="str">
        <f t="shared" si="605"/>
        <v>x</v>
      </c>
      <c r="BU475" s="6" t="str">
        <f t="shared" si="582"/>
        <v/>
      </c>
      <c r="BW475" s="82">
        <f t="shared" si="606"/>
        <v>9999999999</v>
      </c>
      <c r="BX475" s="80" t="str">
        <f t="shared" si="583"/>
        <v>x</v>
      </c>
      <c r="BY475" s="80" t="str">
        <f t="shared" si="584"/>
        <v/>
      </c>
      <c r="BZ475" s="56" t="str">
        <f t="shared" si="607"/>
        <v/>
      </c>
      <c r="CA475" s="56" t="str">
        <f t="shared" si="608"/>
        <v/>
      </c>
      <c r="CB475" s="88">
        <f t="shared" si="609"/>
        <v>0</v>
      </c>
      <c r="CC475" s="56" t="str">
        <f t="shared" si="585"/>
        <v/>
      </c>
      <c r="CD475" s="56"/>
      <c r="CE475" s="56"/>
      <c r="CF475" s="56"/>
      <c r="CG475" s="56"/>
      <c r="CH475" s="169">
        <f t="shared" si="610"/>
        <v>9999999999</v>
      </c>
      <c r="CI475" s="170">
        <f t="shared" si="611"/>
        <v>9999999999</v>
      </c>
      <c r="CJ475" s="171">
        <f t="shared" si="612"/>
        <v>9999999999</v>
      </c>
      <c r="CK475" s="172" t="str">
        <f t="shared" si="613"/>
        <v/>
      </c>
      <c r="CL475" s="173" t="str">
        <f t="shared" si="586"/>
        <v>x</v>
      </c>
      <c r="CN475" s="6" t="str">
        <f t="shared" si="614"/>
        <v/>
      </c>
      <c r="CO475" s="293" t="e">
        <f t="shared" ca="1" si="624"/>
        <v>#N/A</v>
      </c>
      <c r="CP475" s="6" t="e">
        <f t="shared" ca="1" si="615"/>
        <v>#N/A</v>
      </c>
      <c r="CQ475" s="61">
        <v>459</v>
      </c>
      <c r="CR475" s="6">
        <f t="shared" si="587"/>
        <v>0</v>
      </c>
      <c r="CS475" s="6">
        <f t="shared" si="588"/>
        <v>0</v>
      </c>
      <c r="CT475" s="56" t="str">
        <f t="shared" si="589"/>
        <v/>
      </c>
      <c r="CU475" s="76">
        <f t="shared" si="590"/>
        <v>0</v>
      </c>
      <c r="CV475" s="76">
        <f t="shared" si="591"/>
        <v>0</v>
      </c>
      <c r="CX475" s="6" t="str">
        <f t="shared" si="592"/>
        <v/>
      </c>
      <c r="CY475" s="6" t="str">
        <f t="shared" si="593"/>
        <v/>
      </c>
      <c r="CZ475" s="6" t="str">
        <f t="shared" si="594"/>
        <v/>
      </c>
      <c r="DG475" s="56" t="str">
        <f t="shared" si="595"/>
        <v/>
      </c>
      <c r="DH475" s="6">
        <f t="shared" si="596"/>
        <v>0</v>
      </c>
      <c r="DK475" s="6">
        <f t="shared" si="557"/>
        <v>0</v>
      </c>
      <c r="DL475" s="6" t="e">
        <f t="shared" si="558"/>
        <v>#N/A</v>
      </c>
      <c r="DN475" s="6" t="e">
        <f t="shared" si="556"/>
        <v>#N/A</v>
      </c>
      <c r="DP475" s="6" t="str">
        <f t="shared" si="597"/>
        <v/>
      </c>
      <c r="DQ475" s="293">
        <f t="shared" ca="1" si="626"/>
        <v>469</v>
      </c>
      <c r="DR475" s="6" t="str">
        <f t="shared" ca="1" si="616"/>
        <v>x</v>
      </c>
      <c r="DU475" s="293" t="e">
        <f t="shared" ca="1" si="617"/>
        <v>#N/A</v>
      </c>
      <c r="DV475" s="5"/>
      <c r="DW475" s="293" t="e">
        <f t="shared" ca="1" si="627"/>
        <v>#N/A</v>
      </c>
      <c r="DZ475" s="293" t="e">
        <f t="shared" ca="1" si="618"/>
        <v>#N/A</v>
      </c>
      <c r="EA475" s="293" t="e">
        <f t="shared" ca="1" si="619"/>
        <v>#N/A</v>
      </c>
      <c r="EB475" s="293" t="e">
        <f t="shared" ca="1" si="620"/>
        <v>#N/A</v>
      </c>
      <c r="EE475" s="6" t="str">
        <f t="shared" si="621"/>
        <v/>
      </c>
      <c r="EF475" s="293" t="e">
        <f t="shared" ca="1" si="622"/>
        <v>#N/A</v>
      </c>
      <c r="EG475" s="6" t="e">
        <f t="shared" ca="1" si="598"/>
        <v>#N/A</v>
      </c>
    </row>
    <row r="476" spans="3:137" x14ac:dyDescent="0.2">
      <c r="C476" s="75"/>
      <c r="D476" s="184" t="str">
        <f t="shared" si="562"/>
        <v/>
      </c>
      <c r="E476" s="649" t="str">
        <f t="shared" si="554"/>
        <v/>
      </c>
      <c r="F476" s="607" t="str">
        <f t="shared" si="561"/>
        <v>x</v>
      </c>
      <c r="G476" s="650"/>
      <c r="H476" s="651"/>
      <c r="I476" s="651"/>
      <c r="J476" s="651"/>
      <c r="K476" s="652"/>
      <c r="L476" s="889"/>
      <c r="M476" s="889"/>
      <c r="N476" s="653"/>
      <c r="O476" s="651"/>
      <c r="P476" s="651"/>
      <c r="Q476" s="654"/>
      <c r="R476" s="655"/>
      <c r="S476" s="607" t="str">
        <f t="shared" si="563"/>
        <v/>
      </c>
      <c r="T476" s="656" t="str">
        <f t="shared" si="564"/>
        <v/>
      </c>
      <c r="U476" s="656" t="str">
        <f t="shared" si="599"/>
        <v/>
      </c>
      <c r="V476" s="656" t="str">
        <f t="shared" si="565"/>
        <v/>
      </c>
      <c r="W476" s="719"/>
      <c r="X476" s="660"/>
      <c r="Y476" s="656" t="str">
        <f t="shared" si="555"/>
        <v/>
      </c>
      <c r="Z476" s="659"/>
      <c r="AA476" s="654"/>
      <c r="AB476" s="656" t="str">
        <f t="shared" si="566"/>
        <v/>
      </c>
      <c r="AC476" s="661" t="str">
        <f t="shared" si="600"/>
        <v/>
      </c>
      <c r="AE476" s="658" t="str">
        <f t="shared" si="567"/>
        <v/>
      </c>
      <c r="AF476" s="659"/>
      <c r="AT476" s="805" t="str">
        <f t="shared" si="625"/>
        <v/>
      </c>
      <c r="AU476" t="str">
        <f t="shared" si="601"/>
        <v/>
      </c>
      <c r="AV476" s="6" t="str">
        <f t="shared" si="568"/>
        <v/>
      </c>
      <c r="AW476" s="317" t="str">
        <f t="shared" si="569"/>
        <v/>
      </c>
      <c r="AX476" s="158" t="str">
        <f t="shared" si="570"/>
        <v/>
      </c>
      <c r="AY476" s="158" t="str">
        <f t="shared" si="560"/>
        <v/>
      </c>
      <c r="AZ476" s="309" t="str">
        <f t="shared" si="559"/>
        <v/>
      </c>
      <c r="BA476" s="318" t="str">
        <f t="shared" si="571"/>
        <v/>
      </c>
      <c r="BB476" s="473" t="str">
        <f t="shared" si="572"/>
        <v/>
      </c>
      <c r="BC476" s="80" t="str">
        <f t="shared" si="623"/>
        <v/>
      </c>
      <c r="BD476" s="56">
        <f t="shared" si="573"/>
        <v>1</v>
      </c>
      <c r="BF476" s="56" t="str">
        <f t="shared" si="574"/>
        <v/>
      </c>
      <c r="BG476" s="56" t="str">
        <f t="shared" si="575"/>
        <v/>
      </c>
      <c r="BH476" s="6" t="str">
        <f t="shared" si="576"/>
        <v/>
      </c>
      <c r="BK476" s="6" t="str">
        <f t="shared" si="577"/>
        <v/>
      </c>
      <c r="BL476" s="56">
        <f t="shared" si="602"/>
        <v>999999</v>
      </c>
      <c r="BM476" s="183">
        <f t="shared" si="603"/>
        <v>99999.000002379995</v>
      </c>
      <c r="BN476" s="61">
        <v>460</v>
      </c>
      <c r="BO476" s="6">
        <f t="shared" si="578"/>
        <v>999999</v>
      </c>
      <c r="BP476" s="6">
        <f t="shared" si="579"/>
        <v>999999</v>
      </c>
      <c r="BQ476" s="6" t="str">
        <f t="shared" si="604"/>
        <v>x</v>
      </c>
      <c r="BR476" s="206">
        <f t="shared" si="580"/>
        <v>99999.000002379995</v>
      </c>
      <c r="BS476" s="6">
        <f t="shared" si="581"/>
        <v>99999.000002379995</v>
      </c>
      <c r="BT476" s="6" t="str">
        <f t="shared" si="605"/>
        <v>x</v>
      </c>
      <c r="BU476" s="6" t="str">
        <f t="shared" si="582"/>
        <v/>
      </c>
      <c r="BW476" s="82">
        <f t="shared" si="606"/>
        <v>9999999999</v>
      </c>
      <c r="BX476" s="80" t="str">
        <f t="shared" si="583"/>
        <v>x</v>
      </c>
      <c r="BY476" s="80" t="str">
        <f t="shared" si="584"/>
        <v/>
      </c>
      <c r="BZ476" s="56" t="str">
        <f t="shared" si="607"/>
        <v/>
      </c>
      <c r="CA476" s="56" t="str">
        <f t="shared" si="608"/>
        <v/>
      </c>
      <c r="CB476" s="88">
        <f t="shared" si="609"/>
        <v>0</v>
      </c>
      <c r="CC476" s="56" t="str">
        <f t="shared" si="585"/>
        <v/>
      </c>
      <c r="CD476" s="56"/>
      <c r="CE476" s="56"/>
      <c r="CF476" s="56"/>
      <c r="CG476" s="56"/>
      <c r="CH476" s="169">
        <f t="shared" si="610"/>
        <v>9999999999</v>
      </c>
      <c r="CI476" s="170">
        <f t="shared" si="611"/>
        <v>9999999999</v>
      </c>
      <c r="CJ476" s="171">
        <f t="shared" si="612"/>
        <v>9999999999</v>
      </c>
      <c r="CK476" s="172" t="str">
        <f t="shared" si="613"/>
        <v/>
      </c>
      <c r="CL476" s="173" t="str">
        <f t="shared" si="586"/>
        <v>x</v>
      </c>
      <c r="CN476" s="6" t="str">
        <f t="shared" si="614"/>
        <v/>
      </c>
      <c r="CO476" s="293" t="e">
        <f t="shared" ca="1" si="624"/>
        <v>#N/A</v>
      </c>
      <c r="CP476" s="6" t="e">
        <f t="shared" ca="1" si="615"/>
        <v>#N/A</v>
      </c>
      <c r="CQ476" s="61">
        <v>460</v>
      </c>
      <c r="CR476" s="6">
        <f t="shared" si="587"/>
        <v>0</v>
      </c>
      <c r="CS476" s="6">
        <f t="shared" si="588"/>
        <v>0</v>
      </c>
      <c r="CT476" s="56" t="str">
        <f t="shared" si="589"/>
        <v/>
      </c>
      <c r="CU476" s="76">
        <f t="shared" si="590"/>
        <v>0</v>
      </c>
      <c r="CV476" s="76">
        <f t="shared" si="591"/>
        <v>0</v>
      </c>
      <c r="CX476" s="6" t="str">
        <f t="shared" si="592"/>
        <v/>
      </c>
      <c r="CY476" s="6" t="str">
        <f t="shared" si="593"/>
        <v/>
      </c>
      <c r="CZ476" s="6" t="str">
        <f t="shared" si="594"/>
        <v/>
      </c>
      <c r="DG476" s="56" t="str">
        <f t="shared" si="595"/>
        <v/>
      </c>
      <c r="DH476" s="6">
        <f t="shared" si="596"/>
        <v>0</v>
      </c>
      <c r="DK476" s="6">
        <f t="shared" si="557"/>
        <v>0</v>
      </c>
      <c r="DL476" s="6" t="e">
        <f t="shared" si="558"/>
        <v>#N/A</v>
      </c>
      <c r="DN476" s="6" t="e">
        <f t="shared" si="556"/>
        <v>#N/A</v>
      </c>
      <c r="DP476" s="6" t="str">
        <f t="shared" si="597"/>
        <v/>
      </c>
      <c r="DQ476" s="293">
        <f t="shared" ca="1" si="626"/>
        <v>470</v>
      </c>
      <c r="DR476" s="6" t="str">
        <f t="shared" ca="1" si="616"/>
        <v>x</v>
      </c>
      <c r="DU476" s="293" t="e">
        <f t="shared" ca="1" si="617"/>
        <v>#N/A</v>
      </c>
      <c r="DV476" s="5"/>
      <c r="DW476" s="293" t="e">
        <f t="shared" ca="1" si="627"/>
        <v>#N/A</v>
      </c>
      <c r="DZ476" s="293" t="e">
        <f t="shared" ca="1" si="618"/>
        <v>#N/A</v>
      </c>
      <c r="EA476" s="293" t="e">
        <f t="shared" ca="1" si="619"/>
        <v>#N/A</v>
      </c>
      <c r="EB476" s="293" t="e">
        <f t="shared" ca="1" si="620"/>
        <v>#N/A</v>
      </c>
      <c r="EE476" s="6" t="str">
        <f t="shared" si="621"/>
        <v/>
      </c>
      <c r="EF476" s="293" t="e">
        <f t="shared" ca="1" si="622"/>
        <v>#N/A</v>
      </c>
      <c r="EG476" s="6" t="e">
        <f t="shared" ca="1" si="598"/>
        <v>#N/A</v>
      </c>
    </row>
    <row r="477" spans="3:137" x14ac:dyDescent="0.2">
      <c r="C477" s="75"/>
      <c r="D477" s="184" t="str">
        <f t="shared" si="562"/>
        <v/>
      </c>
      <c r="E477" s="649" t="str">
        <f t="shared" si="554"/>
        <v/>
      </c>
      <c r="F477" s="607" t="str">
        <f t="shared" si="561"/>
        <v>x</v>
      </c>
      <c r="G477" s="650"/>
      <c r="H477" s="651"/>
      <c r="I477" s="651"/>
      <c r="J477" s="651"/>
      <c r="K477" s="652"/>
      <c r="L477" s="889"/>
      <c r="M477" s="889"/>
      <c r="N477" s="653"/>
      <c r="O477" s="651"/>
      <c r="P477" s="651"/>
      <c r="Q477" s="654"/>
      <c r="R477" s="655"/>
      <c r="S477" s="607" t="str">
        <f t="shared" si="563"/>
        <v/>
      </c>
      <c r="T477" s="656" t="str">
        <f t="shared" si="564"/>
        <v/>
      </c>
      <c r="U477" s="656" t="str">
        <f t="shared" si="599"/>
        <v/>
      </c>
      <c r="V477" s="656" t="str">
        <f t="shared" si="565"/>
        <v/>
      </c>
      <c r="W477" s="719"/>
      <c r="X477" s="660"/>
      <c r="Y477" s="656" t="str">
        <f t="shared" si="555"/>
        <v/>
      </c>
      <c r="Z477" s="659"/>
      <c r="AA477" s="654"/>
      <c r="AB477" s="656" t="str">
        <f t="shared" si="566"/>
        <v/>
      </c>
      <c r="AC477" s="661" t="str">
        <f t="shared" si="600"/>
        <v/>
      </c>
      <c r="AE477" s="658" t="str">
        <f t="shared" si="567"/>
        <v/>
      </c>
      <c r="AF477" s="659"/>
      <c r="AT477" s="805" t="str">
        <f t="shared" si="625"/>
        <v/>
      </c>
      <c r="AU477" t="str">
        <f t="shared" si="601"/>
        <v/>
      </c>
      <c r="AV477" s="6" t="str">
        <f t="shared" si="568"/>
        <v/>
      </c>
      <c r="AW477" s="317" t="str">
        <f t="shared" si="569"/>
        <v/>
      </c>
      <c r="AX477" s="158" t="str">
        <f t="shared" si="570"/>
        <v/>
      </c>
      <c r="AY477" s="158" t="str">
        <f t="shared" si="560"/>
        <v/>
      </c>
      <c r="AZ477" s="309" t="str">
        <f t="shared" si="559"/>
        <v/>
      </c>
      <c r="BA477" s="318" t="str">
        <f t="shared" si="571"/>
        <v/>
      </c>
      <c r="BB477" s="473" t="str">
        <f t="shared" si="572"/>
        <v/>
      </c>
      <c r="BC477" s="80" t="str">
        <f t="shared" si="623"/>
        <v/>
      </c>
      <c r="BD477" s="56">
        <f t="shared" si="573"/>
        <v>1</v>
      </c>
      <c r="BF477" s="56" t="str">
        <f t="shared" si="574"/>
        <v/>
      </c>
      <c r="BG477" s="56" t="str">
        <f t="shared" si="575"/>
        <v/>
      </c>
      <c r="BH477" s="6" t="str">
        <f t="shared" si="576"/>
        <v/>
      </c>
      <c r="BK477" s="6" t="str">
        <f t="shared" si="577"/>
        <v/>
      </c>
      <c r="BL477" s="56">
        <f t="shared" si="602"/>
        <v>999999</v>
      </c>
      <c r="BM477" s="183">
        <f t="shared" si="603"/>
        <v>99999.000002385001</v>
      </c>
      <c r="BN477" s="61">
        <v>461</v>
      </c>
      <c r="BO477" s="6">
        <f t="shared" si="578"/>
        <v>999999</v>
      </c>
      <c r="BP477" s="6">
        <f t="shared" si="579"/>
        <v>999999</v>
      </c>
      <c r="BQ477" s="6" t="str">
        <f t="shared" si="604"/>
        <v>x</v>
      </c>
      <c r="BR477" s="206">
        <f t="shared" si="580"/>
        <v>99999.000002385001</v>
      </c>
      <c r="BS477" s="6">
        <f t="shared" si="581"/>
        <v>99999.000002385001</v>
      </c>
      <c r="BT477" s="6" t="str">
        <f t="shared" si="605"/>
        <v>x</v>
      </c>
      <c r="BU477" s="6" t="str">
        <f t="shared" si="582"/>
        <v/>
      </c>
      <c r="BW477" s="82">
        <f t="shared" si="606"/>
        <v>9999999999</v>
      </c>
      <c r="BX477" s="80" t="str">
        <f t="shared" si="583"/>
        <v>x</v>
      </c>
      <c r="BY477" s="80" t="str">
        <f t="shared" si="584"/>
        <v/>
      </c>
      <c r="BZ477" s="56" t="str">
        <f t="shared" si="607"/>
        <v/>
      </c>
      <c r="CA477" s="56" t="str">
        <f t="shared" si="608"/>
        <v/>
      </c>
      <c r="CB477" s="88">
        <f t="shared" si="609"/>
        <v>0</v>
      </c>
      <c r="CC477" s="56" t="str">
        <f t="shared" si="585"/>
        <v/>
      </c>
      <c r="CD477" s="56"/>
      <c r="CE477" s="56"/>
      <c r="CF477" s="56"/>
      <c r="CG477" s="56"/>
      <c r="CH477" s="169">
        <f t="shared" si="610"/>
        <v>9999999999</v>
      </c>
      <c r="CI477" s="170">
        <f t="shared" si="611"/>
        <v>9999999999</v>
      </c>
      <c r="CJ477" s="171">
        <f t="shared" si="612"/>
        <v>9999999999</v>
      </c>
      <c r="CK477" s="172" t="str">
        <f t="shared" si="613"/>
        <v/>
      </c>
      <c r="CL477" s="173" t="str">
        <f t="shared" si="586"/>
        <v>x</v>
      </c>
      <c r="CN477" s="6" t="str">
        <f t="shared" si="614"/>
        <v/>
      </c>
      <c r="CO477" s="293" t="e">
        <f t="shared" ca="1" si="624"/>
        <v>#N/A</v>
      </c>
      <c r="CP477" s="6" t="e">
        <f t="shared" ca="1" si="615"/>
        <v>#N/A</v>
      </c>
      <c r="CQ477" s="61">
        <v>461</v>
      </c>
      <c r="CR477" s="6">
        <f t="shared" si="587"/>
        <v>0</v>
      </c>
      <c r="CS477" s="6">
        <f t="shared" si="588"/>
        <v>0</v>
      </c>
      <c r="CT477" s="56" t="str">
        <f t="shared" si="589"/>
        <v/>
      </c>
      <c r="CU477" s="76">
        <f t="shared" si="590"/>
        <v>0</v>
      </c>
      <c r="CV477" s="76">
        <f t="shared" si="591"/>
        <v>0</v>
      </c>
      <c r="CX477" s="6" t="str">
        <f t="shared" si="592"/>
        <v/>
      </c>
      <c r="CY477" s="6" t="str">
        <f t="shared" si="593"/>
        <v/>
      </c>
      <c r="CZ477" s="6" t="str">
        <f t="shared" si="594"/>
        <v/>
      </c>
      <c r="DG477" s="56" t="str">
        <f t="shared" si="595"/>
        <v/>
      </c>
      <c r="DH477" s="6">
        <f t="shared" si="596"/>
        <v>0</v>
      </c>
      <c r="DK477" s="6">
        <f t="shared" si="557"/>
        <v>0</v>
      </c>
      <c r="DL477" s="6" t="e">
        <f t="shared" si="558"/>
        <v>#N/A</v>
      </c>
      <c r="DN477" s="6" t="e">
        <f t="shared" si="556"/>
        <v>#N/A</v>
      </c>
      <c r="DP477" s="6" t="str">
        <f t="shared" si="597"/>
        <v/>
      </c>
      <c r="DQ477" s="293">
        <f t="shared" ca="1" si="626"/>
        <v>471</v>
      </c>
      <c r="DR477" s="6" t="str">
        <f t="shared" ca="1" si="616"/>
        <v>x</v>
      </c>
      <c r="DU477" s="293" t="e">
        <f t="shared" ca="1" si="617"/>
        <v>#N/A</v>
      </c>
      <c r="DV477" s="5"/>
      <c r="DW477" s="293" t="e">
        <f t="shared" ca="1" si="627"/>
        <v>#N/A</v>
      </c>
      <c r="DZ477" s="293" t="e">
        <f t="shared" ca="1" si="618"/>
        <v>#N/A</v>
      </c>
      <c r="EA477" s="293" t="e">
        <f t="shared" ca="1" si="619"/>
        <v>#N/A</v>
      </c>
      <c r="EB477" s="293" t="e">
        <f t="shared" ca="1" si="620"/>
        <v>#N/A</v>
      </c>
      <c r="EE477" s="6" t="str">
        <f t="shared" si="621"/>
        <v/>
      </c>
      <c r="EF477" s="293" t="e">
        <f t="shared" ca="1" si="622"/>
        <v>#N/A</v>
      </c>
      <c r="EG477" s="6" t="e">
        <f t="shared" ca="1" si="598"/>
        <v>#N/A</v>
      </c>
    </row>
    <row r="478" spans="3:137" x14ac:dyDescent="0.2">
      <c r="C478" s="75"/>
      <c r="D478" s="184" t="str">
        <f t="shared" si="562"/>
        <v/>
      </c>
      <c r="E478" s="649" t="str">
        <f t="shared" ref="E478:E541" si="628">IF(ISERROR(BG478),1,IF(ISERROR(BF478),2,IF(AND(H478="Liq",I478=""),3,IF(AND(H478="Liq",Y478&lt;0),4,IF(DH478=1,5,IF(AND($BH$5=1,H478="Oba"),6,IF(AND($BH$4=1,H478="Mem"),7,IF(AND(DK478="LiqD",P478&lt;&gt;"120 Debiteuren"),8,IF(AND(DK478="LiqC",P478&lt;&gt;"130 Crediteuren"),9,"")))))))))</f>
        <v/>
      </c>
      <c r="F478" s="607" t="str">
        <f t="shared" si="561"/>
        <v>x</v>
      </c>
      <c r="G478" s="650"/>
      <c r="H478" s="651"/>
      <c r="I478" s="651"/>
      <c r="J478" s="651"/>
      <c r="K478" s="652"/>
      <c r="L478" s="889"/>
      <c r="M478" s="889"/>
      <c r="N478" s="653"/>
      <c r="O478" s="651"/>
      <c r="P478" s="651"/>
      <c r="Q478" s="654"/>
      <c r="R478" s="655"/>
      <c r="S478" s="607" t="str">
        <f t="shared" si="563"/>
        <v/>
      </c>
      <c r="T478" s="656" t="str">
        <f t="shared" si="564"/>
        <v/>
      </c>
      <c r="U478" s="656" t="str">
        <f t="shared" si="599"/>
        <v/>
      </c>
      <c r="V478" s="656" t="str">
        <f t="shared" si="565"/>
        <v/>
      </c>
      <c r="W478" s="719"/>
      <c r="X478" s="660"/>
      <c r="Y478" s="656" t="str">
        <f t="shared" si="555"/>
        <v/>
      </c>
      <c r="Z478" s="659"/>
      <c r="AA478" s="654"/>
      <c r="AB478" s="656" t="str">
        <f t="shared" si="566"/>
        <v/>
      </c>
      <c r="AC478" s="661" t="str">
        <f t="shared" si="600"/>
        <v/>
      </c>
      <c r="AE478" s="658" t="str">
        <f t="shared" si="567"/>
        <v/>
      </c>
      <c r="AF478" s="659"/>
      <c r="AT478" s="805" t="str">
        <f t="shared" si="625"/>
        <v/>
      </c>
      <c r="AU478" t="str">
        <f t="shared" si="601"/>
        <v/>
      </c>
      <c r="AV478" s="6" t="str">
        <f t="shared" si="568"/>
        <v/>
      </c>
      <c r="AW478" s="317" t="str">
        <f t="shared" si="569"/>
        <v/>
      </c>
      <c r="AX478" s="158" t="str">
        <f t="shared" si="570"/>
        <v/>
      </c>
      <c r="AY478" s="158" t="str">
        <f t="shared" si="560"/>
        <v/>
      </c>
      <c r="AZ478" s="309" t="str">
        <f t="shared" si="559"/>
        <v/>
      </c>
      <c r="BA478" s="318" t="str">
        <f t="shared" si="571"/>
        <v/>
      </c>
      <c r="BB478" s="473" t="str">
        <f t="shared" si="572"/>
        <v/>
      </c>
      <c r="BC478" s="80" t="str">
        <f t="shared" si="623"/>
        <v/>
      </c>
      <c r="BD478" s="56">
        <f t="shared" si="573"/>
        <v>1</v>
      </c>
      <c r="BF478" s="56" t="str">
        <f t="shared" si="574"/>
        <v/>
      </c>
      <c r="BG478" s="56" t="str">
        <f t="shared" si="575"/>
        <v/>
      </c>
      <c r="BH478" s="6" t="str">
        <f t="shared" si="576"/>
        <v/>
      </c>
      <c r="BK478" s="6" t="str">
        <f t="shared" si="577"/>
        <v/>
      </c>
      <c r="BL478" s="56">
        <f t="shared" si="602"/>
        <v>999999</v>
      </c>
      <c r="BM478" s="183">
        <f t="shared" si="603"/>
        <v>99999.000002390007</v>
      </c>
      <c r="BN478" s="61">
        <v>462</v>
      </c>
      <c r="BO478" s="6">
        <f t="shared" si="578"/>
        <v>999999</v>
      </c>
      <c r="BP478" s="6">
        <f t="shared" si="579"/>
        <v>999999</v>
      </c>
      <c r="BQ478" s="6" t="str">
        <f t="shared" si="604"/>
        <v>x</v>
      </c>
      <c r="BR478" s="206">
        <f t="shared" si="580"/>
        <v>99999.000002390007</v>
      </c>
      <c r="BS478" s="6">
        <f t="shared" si="581"/>
        <v>99999.000002390007</v>
      </c>
      <c r="BT478" s="6" t="str">
        <f t="shared" si="605"/>
        <v>x</v>
      </c>
      <c r="BU478" s="6" t="str">
        <f t="shared" si="582"/>
        <v/>
      </c>
      <c r="BW478" s="82">
        <f t="shared" si="606"/>
        <v>9999999999</v>
      </c>
      <c r="BX478" s="80" t="str">
        <f t="shared" si="583"/>
        <v>x</v>
      </c>
      <c r="BY478" s="80" t="str">
        <f t="shared" si="584"/>
        <v/>
      </c>
      <c r="BZ478" s="56" t="str">
        <f t="shared" si="607"/>
        <v/>
      </c>
      <c r="CA478" s="56" t="str">
        <f t="shared" si="608"/>
        <v/>
      </c>
      <c r="CB478" s="88">
        <f t="shared" si="609"/>
        <v>0</v>
      </c>
      <c r="CC478" s="56" t="str">
        <f t="shared" si="585"/>
        <v/>
      </c>
      <c r="CD478" s="56"/>
      <c r="CE478" s="56"/>
      <c r="CF478" s="56"/>
      <c r="CG478" s="56"/>
      <c r="CH478" s="169">
        <f t="shared" si="610"/>
        <v>9999999999</v>
      </c>
      <c r="CI478" s="170">
        <f t="shared" si="611"/>
        <v>9999999999</v>
      </c>
      <c r="CJ478" s="171">
        <f t="shared" si="612"/>
        <v>9999999999</v>
      </c>
      <c r="CK478" s="172" t="str">
        <f t="shared" si="613"/>
        <v/>
      </c>
      <c r="CL478" s="173" t="str">
        <f t="shared" si="586"/>
        <v>x</v>
      </c>
      <c r="CN478" s="6" t="str">
        <f t="shared" si="614"/>
        <v/>
      </c>
      <c r="CO478" s="293" t="e">
        <f t="shared" ca="1" si="624"/>
        <v>#N/A</v>
      </c>
      <c r="CP478" s="6" t="e">
        <f t="shared" ca="1" si="615"/>
        <v>#N/A</v>
      </c>
      <c r="CQ478" s="61">
        <v>462</v>
      </c>
      <c r="CR478" s="6">
        <f t="shared" si="587"/>
        <v>0</v>
      </c>
      <c r="CS478" s="6">
        <f t="shared" si="588"/>
        <v>0</v>
      </c>
      <c r="CT478" s="56" t="str">
        <f t="shared" si="589"/>
        <v/>
      </c>
      <c r="CU478" s="76">
        <f t="shared" si="590"/>
        <v>0</v>
      </c>
      <c r="CV478" s="76">
        <f t="shared" si="591"/>
        <v>0</v>
      </c>
      <c r="CX478" s="6" t="str">
        <f t="shared" si="592"/>
        <v/>
      </c>
      <c r="CY478" s="6" t="str">
        <f t="shared" si="593"/>
        <v/>
      </c>
      <c r="CZ478" s="6" t="str">
        <f t="shared" si="594"/>
        <v/>
      </c>
      <c r="DG478" s="56" t="str">
        <f t="shared" si="595"/>
        <v/>
      </c>
      <c r="DH478" s="6">
        <f t="shared" si="596"/>
        <v>0</v>
      </c>
      <c r="DK478" s="6">
        <f t="shared" si="557"/>
        <v>0</v>
      </c>
      <c r="DL478" s="6" t="e">
        <f t="shared" si="558"/>
        <v>#N/A</v>
      </c>
      <c r="DN478" s="6" t="e">
        <f t="shared" si="556"/>
        <v>#N/A</v>
      </c>
      <c r="DP478" s="6" t="str">
        <f t="shared" si="597"/>
        <v/>
      </c>
      <c r="DQ478" s="293">
        <f t="shared" ca="1" si="626"/>
        <v>472</v>
      </c>
      <c r="DR478" s="6" t="str">
        <f t="shared" ca="1" si="616"/>
        <v>x</v>
      </c>
      <c r="DU478" s="293" t="e">
        <f t="shared" ca="1" si="617"/>
        <v>#N/A</v>
      </c>
      <c r="DV478" s="5"/>
      <c r="DW478" s="293" t="e">
        <f t="shared" ca="1" si="627"/>
        <v>#N/A</v>
      </c>
      <c r="DZ478" s="293" t="e">
        <f t="shared" ca="1" si="618"/>
        <v>#N/A</v>
      </c>
      <c r="EA478" s="293" t="e">
        <f t="shared" ca="1" si="619"/>
        <v>#N/A</v>
      </c>
      <c r="EB478" s="293" t="e">
        <f t="shared" ca="1" si="620"/>
        <v>#N/A</v>
      </c>
      <c r="EE478" s="6" t="str">
        <f t="shared" si="621"/>
        <v/>
      </c>
      <c r="EF478" s="293" t="e">
        <f t="shared" ca="1" si="622"/>
        <v>#N/A</v>
      </c>
      <c r="EG478" s="6" t="e">
        <f t="shared" ca="1" si="598"/>
        <v>#N/A</v>
      </c>
    </row>
    <row r="479" spans="3:137" x14ac:dyDescent="0.2">
      <c r="C479" s="75"/>
      <c r="D479" s="184" t="str">
        <f t="shared" si="562"/>
        <v/>
      </c>
      <c r="E479" s="649" t="str">
        <f t="shared" si="628"/>
        <v/>
      </c>
      <c r="F479" s="607" t="str">
        <f t="shared" si="561"/>
        <v>x</v>
      </c>
      <c r="G479" s="650"/>
      <c r="H479" s="651"/>
      <c r="I479" s="651"/>
      <c r="J479" s="651"/>
      <c r="K479" s="652"/>
      <c r="L479" s="889"/>
      <c r="M479" s="889"/>
      <c r="N479" s="653"/>
      <c r="O479" s="651"/>
      <c r="P479" s="651"/>
      <c r="Q479" s="654"/>
      <c r="R479" s="655"/>
      <c r="S479" s="607" t="str">
        <f t="shared" si="563"/>
        <v/>
      </c>
      <c r="T479" s="656" t="str">
        <f t="shared" si="564"/>
        <v/>
      </c>
      <c r="U479" s="656" t="str">
        <f t="shared" si="599"/>
        <v/>
      </c>
      <c r="V479" s="656" t="str">
        <f t="shared" si="565"/>
        <v/>
      </c>
      <c r="W479" s="719"/>
      <c r="X479" s="660"/>
      <c r="Y479" s="656" t="str">
        <f t="shared" ref="Y479:Y542" si="629">IF(T479="","",IF(ISERROR(BC479),0,IF(AND(OR(H479="Ink",H479="Liq",H479="Mem"),BC479="vord",X479&lt;&gt;"",ISNUMBER(Z479),Z479&gt;0),Z479,IF(AND(BC479="vord",X479&lt;&gt;"",H479="Ink",ISNUMBER(AF479)),X479/(1+X479)*(T479+AF479),IF(BC479="vord",X479/(1+X479)*T479,0)))))</f>
        <v/>
      </c>
      <c r="Z479" s="659"/>
      <c r="AA479" s="654"/>
      <c r="AB479" s="656" t="str">
        <f t="shared" si="566"/>
        <v/>
      </c>
      <c r="AC479" s="661" t="str">
        <f t="shared" si="600"/>
        <v/>
      </c>
      <c r="AE479" s="658" t="str">
        <f t="shared" si="567"/>
        <v/>
      </c>
      <c r="AF479" s="659"/>
      <c r="AT479" s="805" t="str">
        <f t="shared" si="625"/>
        <v/>
      </c>
      <c r="AU479" t="str">
        <f t="shared" si="601"/>
        <v/>
      </c>
      <c r="AV479" s="6" t="str">
        <f t="shared" si="568"/>
        <v/>
      </c>
      <c r="AW479" s="317" t="str">
        <f t="shared" si="569"/>
        <v/>
      </c>
      <c r="AX479" s="158" t="str">
        <f t="shared" si="570"/>
        <v/>
      </c>
      <c r="AY479" s="158" t="str">
        <f t="shared" si="560"/>
        <v/>
      </c>
      <c r="AZ479" s="309" t="str">
        <f t="shared" si="559"/>
        <v/>
      </c>
      <c r="BA479" s="318" t="str">
        <f t="shared" si="571"/>
        <v/>
      </c>
      <c r="BB479" s="473" t="str">
        <f t="shared" si="572"/>
        <v/>
      </c>
      <c r="BC479" s="80" t="str">
        <f t="shared" si="623"/>
        <v/>
      </c>
      <c r="BD479" s="56">
        <f t="shared" si="573"/>
        <v>1</v>
      </c>
      <c r="BF479" s="56" t="str">
        <f t="shared" si="574"/>
        <v/>
      </c>
      <c r="BG479" s="56" t="str">
        <f t="shared" si="575"/>
        <v/>
      </c>
      <c r="BH479" s="6" t="str">
        <f t="shared" si="576"/>
        <v/>
      </c>
      <c r="BK479" s="6" t="str">
        <f t="shared" si="577"/>
        <v/>
      </c>
      <c r="BL479" s="56">
        <f t="shared" si="602"/>
        <v>999999</v>
      </c>
      <c r="BM479" s="183">
        <f t="shared" si="603"/>
        <v>99999.000002394998</v>
      </c>
      <c r="BN479" s="61">
        <v>463</v>
      </c>
      <c r="BO479" s="6">
        <f t="shared" si="578"/>
        <v>999999</v>
      </c>
      <c r="BP479" s="6">
        <f t="shared" si="579"/>
        <v>999999</v>
      </c>
      <c r="BQ479" s="6" t="str">
        <f t="shared" si="604"/>
        <v>x</v>
      </c>
      <c r="BR479" s="206">
        <f t="shared" si="580"/>
        <v>99999.000002394998</v>
      </c>
      <c r="BS479" s="6">
        <f t="shared" si="581"/>
        <v>99999.000002394998</v>
      </c>
      <c r="BT479" s="6" t="str">
        <f t="shared" si="605"/>
        <v>x</v>
      </c>
      <c r="BU479" s="6" t="str">
        <f t="shared" si="582"/>
        <v/>
      </c>
      <c r="BW479" s="82">
        <f t="shared" si="606"/>
        <v>9999999999</v>
      </c>
      <c r="BX479" s="80" t="str">
        <f t="shared" si="583"/>
        <v>x</v>
      </c>
      <c r="BY479" s="80" t="str">
        <f t="shared" si="584"/>
        <v/>
      </c>
      <c r="BZ479" s="56" t="str">
        <f t="shared" si="607"/>
        <v/>
      </c>
      <c r="CA479" s="56" t="str">
        <f t="shared" si="608"/>
        <v/>
      </c>
      <c r="CB479" s="88">
        <f t="shared" si="609"/>
        <v>0</v>
      </c>
      <c r="CC479" s="56" t="str">
        <f t="shared" si="585"/>
        <v/>
      </c>
      <c r="CD479" s="56"/>
      <c r="CE479" s="56"/>
      <c r="CF479" s="56"/>
      <c r="CG479" s="56"/>
      <c r="CH479" s="169">
        <f t="shared" si="610"/>
        <v>9999999999</v>
      </c>
      <c r="CI479" s="170">
        <f t="shared" si="611"/>
        <v>9999999999</v>
      </c>
      <c r="CJ479" s="171">
        <f t="shared" si="612"/>
        <v>9999999999</v>
      </c>
      <c r="CK479" s="172" t="str">
        <f t="shared" si="613"/>
        <v/>
      </c>
      <c r="CL479" s="173" t="str">
        <f t="shared" si="586"/>
        <v>x</v>
      </c>
      <c r="CN479" s="6" t="str">
        <f t="shared" si="614"/>
        <v/>
      </c>
      <c r="CO479" s="293" t="e">
        <f t="shared" ca="1" si="624"/>
        <v>#N/A</v>
      </c>
      <c r="CP479" s="6" t="e">
        <f t="shared" ca="1" si="615"/>
        <v>#N/A</v>
      </c>
      <c r="CQ479" s="61">
        <v>463</v>
      </c>
      <c r="CR479" s="6">
        <f t="shared" si="587"/>
        <v>0</v>
      </c>
      <c r="CS479" s="6">
        <f t="shared" si="588"/>
        <v>0</v>
      </c>
      <c r="CT479" s="56" t="str">
        <f t="shared" si="589"/>
        <v/>
      </c>
      <c r="CU479" s="76">
        <f t="shared" si="590"/>
        <v>0</v>
      </c>
      <c r="CV479" s="76">
        <f t="shared" si="591"/>
        <v>0</v>
      </c>
      <c r="CX479" s="6" t="str">
        <f t="shared" si="592"/>
        <v/>
      </c>
      <c r="CY479" s="6" t="str">
        <f t="shared" si="593"/>
        <v/>
      </c>
      <c r="CZ479" s="6" t="str">
        <f t="shared" si="594"/>
        <v/>
      </c>
      <c r="DG479" s="56" t="str">
        <f t="shared" si="595"/>
        <v/>
      </c>
      <c r="DH479" s="6">
        <f t="shared" si="596"/>
        <v>0</v>
      </c>
      <c r="DK479" s="6">
        <f t="shared" si="557"/>
        <v>0</v>
      </c>
      <c r="DL479" s="6" t="e">
        <f t="shared" si="558"/>
        <v>#N/A</v>
      </c>
      <c r="DN479" s="6" t="e">
        <f t="shared" si="556"/>
        <v>#N/A</v>
      </c>
      <c r="DP479" s="6" t="str">
        <f t="shared" si="597"/>
        <v/>
      </c>
      <c r="DQ479" s="293">
        <f t="shared" ca="1" si="626"/>
        <v>473</v>
      </c>
      <c r="DR479" s="6" t="str">
        <f t="shared" ca="1" si="616"/>
        <v>x</v>
      </c>
      <c r="DU479" s="293" t="e">
        <f t="shared" ca="1" si="617"/>
        <v>#N/A</v>
      </c>
      <c r="DV479" s="5"/>
      <c r="DW479" s="293" t="e">
        <f t="shared" ca="1" si="627"/>
        <v>#N/A</v>
      </c>
      <c r="DZ479" s="293" t="e">
        <f t="shared" ca="1" si="618"/>
        <v>#N/A</v>
      </c>
      <c r="EA479" s="293" t="e">
        <f t="shared" ca="1" si="619"/>
        <v>#N/A</v>
      </c>
      <c r="EB479" s="293" t="e">
        <f t="shared" ca="1" si="620"/>
        <v>#N/A</v>
      </c>
      <c r="EE479" s="6" t="str">
        <f t="shared" si="621"/>
        <v/>
      </c>
      <c r="EF479" s="293" t="e">
        <f t="shared" ca="1" si="622"/>
        <v>#N/A</v>
      </c>
      <c r="EG479" s="6" t="e">
        <f t="shared" ca="1" si="598"/>
        <v>#N/A</v>
      </c>
    </row>
    <row r="480" spans="3:137" x14ac:dyDescent="0.2">
      <c r="C480" s="75"/>
      <c r="D480" s="184" t="str">
        <f t="shared" si="562"/>
        <v/>
      </c>
      <c r="E480" s="649" t="str">
        <f t="shared" si="628"/>
        <v/>
      </c>
      <c r="F480" s="607" t="str">
        <f t="shared" si="561"/>
        <v>x</v>
      </c>
      <c r="G480" s="650"/>
      <c r="H480" s="651"/>
      <c r="I480" s="651"/>
      <c r="J480" s="651"/>
      <c r="K480" s="652"/>
      <c r="L480" s="889"/>
      <c r="M480" s="889"/>
      <c r="N480" s="653"/>
      <c r="O480" s="651"/>
      <c r="P480" s="651"/>
      <c r="Q480" s="654"/>
      <c r="R480" s="655"/>
      <c r="S480" s="607" t="str">
        <f t="shared" si="563"/>
        <v/>
      </c>
      <c r="T480" s="656" t="str">
        <f t="shared" si="564"/>
        <v/>
      </c>
      <c r="U480" s="656" t="str">
        <f t="shared" si="599"/>
        <v/>
      </c>
      <c r="V480" s="656" t="str">
        <f t="shared" si="565"/>
        <v/>
      </c>
      <c r="W480" s="719"/>
      <c r="X480" s="660"/>
      <c r="Y480" s="656" t="str">
        <f t="shared" si="629"/>
        <v/>
      </c>
      <c r="Z480" s="659"/>
      <c r="AA480" s="654"/>
      <c r="AB480" s="656" t="str">
        <f t="shared" si="566"/>
        <v/>
      </c>
      <c r="AC480" s="661" t="str">
        <f t="shared" si="600"/>
        <v/>
      </c>
      <c r="AE480" s="658" t="str">
        <f t="shared" si="567"/>
        <v/>
      </c>
      <c r="AF480" s="659"/>
      <c r="AT480" s="805" t="str">
        <f t="shared" si="625"/>
        <v/>
      </c>
      <c r="AU480" t="str">
        <f t="shared" si="601"/>
        <v/>
      </c>
      <c r="AV480" s="6" t="str">
        <f t="shared" si="568"/>
        <v/>
      </c>
      <c r="AW480" s="317" t="str">
        <f t="shared" si="569"/>
        <v/>
      </c>
      <c r="AX480" s="158" t="str">
        <f t="shared" si="570"/>
        <v/>
      </c>
      <c r="AY480" s="158" t="str">
        <f t="shared" si="560"/>
        <v/>
      </c>
      <c r="AZ480" s="309" t="str">
        <f t="shared" si="559"/>
        <v/>
      </c>
      <c r="BA480" s="318" t="str">
        <f t="shared" si="571"/>
        <v/>
      </c>
      <c r="BB480" s="473" t="str">
        <f t="shared" si="572"/>
        <v/>
      </c>
      <c r="BC480" s="80" t="str">
        <f t="shared" si="623"/>
        <v/>
      </c>
      <c r="BD480" s="56">
        <f t="shared" si="573"/>
        <v>1</v>
      </c>
      <c r="BF480" s="56" t="str">
        <f t="shared" si="574"/>
        <v/>
      </c>
      <c r="BG480" s="56" t="str">
        <f t="shared" si="575"/>
        <v/>
      </c>
      <c r="BH480" s="6" t="str">
        <f t="shared" si="576"/>
        <v/>
      </c>
      <c r="BK480" s="6" t="str">
        <f t="shared" si="577"/>
        <v/>
      </c>
      <c r="BL480" s="56">
        <f t="shared" si="602"/>
        <v>999999</v>
      </c>
      <c r="BM480" s="183">
        <f t="shared" si="603"/>
        <v>99999.000002400004</v>
      </c>
      <c r="BN480" s="61">
        <v>464</v>
      </c>
      <c r="BO480" s="6">
        <f t="shared" si="578"/>
        <v>999999</v>
      </c>
      <c r="BP480" s="6">
        <f t="shared" si="579"/>
        <v>999999</v>
      </c>
      <c r="BQ480" s="6" t="str">
        <f t="shared" si="604"/>
        <v>x</v>
      </c>
      <c r="BR480" s="206">
        <f t="shared" si="580"/>
        <v>99999.000002400004</v>
      </c>
      <c r="BS480" s="6">
        <f t="shared" si="581"/>
        <v>99999.000002400004</v>
      </c>
      <c r="BT480" s="6" t="str">
        <f t="shared" si="605"/>
        <v>x</v>
      </c>
      <c r="BU480" s="6" t="str">
        <f t="shared" si="582"/>
        <v/>
      </c>
      <c r="BW480" s="82">
        <f t="shared" si="606"/>
        <v>9999999999</v>
      </c>
      <c r="BX480" s="80" t="str">
        <f t="shared" si="583"/>
        <v>x</v>
      </c>
      <c r="BY480" s="80" t="str">
        <f t="shared" si="584"/>
        <v/>
      </c>
      <c r="BZ480" s="56" t="str">
        <f t="shared" si="607"/>
        <v/>
      </c>
      <c r="CA480" s="56" t="str">
        <f t="shared" si="608"/>
        <v/>
      </c>
      <c r="CB480" s="88">
        <f t="shared" si="609"/>
        <v>0</v>
      </c>
      <c r="CC480" s="56" t="str">
        <f t="shared" si="585"/>
        <v/>
      </c>
      <c r="CD480" s="56"/>
      <c r="CE480" s="56"/>
      <c r="CF480" s="56"/>
      <c r="CG480" s="56"/>
      <c r="CH480" s="169">
        <f t="shared" si="610"/>
        <v>9999999999</v>
      </c>
      <c r="CI480" s="170">
        <f t="shared" si="611"/>
        <v>9999999999</v>
      </c>
      <c r="CJ480" s="171">
        <f t="shared" si="612"/>
        <v>9999999999</v>
      </c>
      <c r="CK480" s="172" t="str">
        <f t="shared" si="613"/>
        <v/>
      </c>
      <c r="CL480" s="173" t="str">
        <f t="shared" si="586"/>
        <v>x</v>
      </c>
      <c r="CN480" s="6" t="str">
        <f t="shared" si="614"/>
        <v/>
      </c>
      <c r="CO480" s="293" t="e">
        <f t="shared" ca="1" si="624"/>
        <v>#N/A</v>
      </c>
      <c r="CP480" s="6" t="e">
        <f t="shared" ca="1" si="615"/>
        <v>#N/A</v>
      </c>
      <c r="CQ480" s="61">
        <v>464</v>
      </c>
      <c r="CR480" s="6">
        <f t="shared" si="587"/>
        <v>0</v>
      </c>
      <c r="CS480" s="6">
        <f t="shared" si="588"/>
        <v>0</v>
      </c>
      <c r="CT480" s="56" t="str">
        <f t="shared" si="589"/>
        <v/>
      </c>
      <c r="CU480" s="76">
        <f t="shared" si="590"/>
        <v>0</v>
      </c>
      <c r="CV480" s="76">
        <f t="shared" si="591"/>
        <v>0</v>
      </c>
      <c r="CX480" s="6" t="str">
        <f t="shared" si="592"/>
        <v/>
      </c>
      <c r="CY480" s="6" t="str">
        <f t="shared" si="593"/>
        <v/>
      </c>
      <c r="CZ480" s="6" t="str">
        <f t="shared" si="594"/>
        <v/>
      </c>
      <c r="DG480" s="56" t="str">
        <f t="shared" si="595"/>
        <v/>
      </c>
      <c r="DH480" s="6">
        <f t="shared" si="596"/>
        <v>0</v>
      </c>
      <c r="DK480" s="6">
        <f t="shared" si="557"/>
        <v>0</v>
      </c>
      <c r="DL480" s="6" t="e">
        <f t="shared" si="558"/>
        <v>#N/A</v>
      </c>
      <c r="DN480" s="6" t="e">
        <f t="shared" si="556"/>
        <v>#N/A</v>
      </c>
      <c r="DP480" s="6" t="str">
        <f t="shared" si="597"/>
        <v/>
      </c>
      <c r="DQ480" s="293">
        <f t="shared" ca="1" si="626"/>
        <v>474</v>
      </c>
      <c r="DR480" s="6" t="str">
        <f t="shared" ca="1" si="616"/>
        <v>x</v>
      </c>
      <c r="DU480" s="293" t="e">
        <f t="shared" ca="1" si="617"/>
        <v>#N/A</v>
      </c>
      <c r="DV480" s="5"/>
      <c r="DW480" s="293" t="e">
        <f t="shared" ca="1" si="627"/>
        <v>#N/A</v>
      </c>
      <c r="DZ480" s="293" t="e">
        <f t="shared" ca="1" si="618"/>
        <v>#N/A</v>
      </c>
      <c r="EA480" s="293" t="e">
        <f t="shared" ca="1" si="619"/>
        <v>#N/A</v>
      </c>
      <c r="EB480" s="293" t="e">
        <f t="shared" ca="1" si="620"/>
        <v>#N/A</v>
      </c>
      <c r="EE480" s="6" t="str">
        <f t="shared" si="621"/>
        <v/>
      </c>
      <c r="EF480" s="293" t="e">
        <f t="shared" ca="1" si="622"/>
        <v>#N/A</v>
      </c>
      <c r="EG480" s="6" t="e">
        <f t="shared" ca="1" si="598"/>
        <v>#N/A</v>
      </c>
    </row>
    <row r="481" spans="3:137" x14ac:dyDescent="0.2">
      <c r="C481" s="75"/>
      <c r="D481" s="184" t="str">
        <f t="shared" si="562"/>
        <v/>
      </c>
      <c r="E481" s="649" t="str">
        <f t="shared" si="628"/>
        <v/>
      </c>
      <c r="F481" s="607" t="str">
        <f t="shared" si="561"/>
        <v>x</v>
      </c>
      <c r="G481" s="650"/>
      <c r="H481" s="651"/>
      <c r="I481" s="651"/>
      <c r="J481" s="651"/>
      <c r="K481" s="652"/>
      <c r="L481" s="889"/>
      <c r="M481" s="889"/>
      <c r="N481" s="653"/>
      <c r="O481" s="651"/>
      <c r="P481" s="651"/>
      <c r="Q481" s="654"/>
      <c r="R481" s="655"/>
      <c r="S481" s="607" t="str">
        <f t="shared" si="563"/>
        <v/>
      </c>
      <c r="T481" s="656" t="str">
        <f t="shared" si="564"/>
        <v/>
      </c>
      <c r="U481" s="656" t="str">
        <f t="shared" si="599"/>
        <v/>
      </c>
      <c r="V481" s="656" t="str">
        <f t="shared" si="565"/>
        <v/>
      </c>
      <c r="W481" s="719"/>
      <c r="X481" s="660"/>
      <c r="Y481" s="656" t="str">
        <f t="shared" si="629"/>
        <v/>
      </c>
      <c r="Z481" s="659"/>
      <c r="AA481" s="654"/>
      <c r="AB481" s="656" t="str">
        <f t="shared" si="566"/>
        <v/>
      </c>
      <c r="AC481" s="661" t="str">
        <f t="shared" si="600"/>
        <v/>
      </c>
      <c r="AE481" s="658" t="str">
        <f t="shared" si="567"/>
        <v/>
      </c>
      <c r="AF481" s="659"/>
      <c r="AT481" s="805" t="str">
        <f t="shared" si="625"/>
        <v/>
      </c>
      <c r="AU481" t="str">
        <f t="shared" si="601"/>
        <v/>
      </c>
      <c r="AV481" s="6" t="str">
        <f t="shared" si="568"/>
        <v/>
      </c>
      <c r="AW481" s="317" t="str">
        <f t="shared" si="569"/>
        <v/>
      </c>
      <c r="AX481" s="158" t="str">
        <f t="shared" si="570"/>
        <v/>
      </c>
      <c r="AY481" s="158" t="str">
        <f t="shared" si="560"/>
        <v/>
      </c>
      <c r="AZ481" s="309" t="str">
        <f t="shared" si="559"/>
        <v/>
      </c>
      <c r="BA481" s="318" t="str">
        <f t="shared" si="571"/>
        <v/>
      </c>
      <c r="BB481" s="473" t="str">
        <f t="shared" si="572"/>
        <v/>
      </c>
      <c r="BC481" s="80" t="str">
        <f t="shared" si="623"/>
        <v/>
      </c>
      <c r="BD481" s="56">
        <f t="shared" si="573"/>
        <v>1</v>
      </c>
      <c r="BF481" s="56" t="str">
        <f t="shared" si="574"/>
        <v/>
      </c>
      <c r="BG481" s="56" t="str">
        <f t="shared" si="575"/>
        <v/>
      </c>
      <c r="BH481" s="6" t="str">
        <f t="shared" si="576"/>
        <v/>
      </c>
      <c r="BK481" s="6" t="str">
        <f t="shared" si="577"/>
        <v/>
      </c>
      <c r="BL481" s="56">
        <f t="shared" si="602"/>
        <v>999999</v>
      </c>
      <c r="BM481" s="183">
        <f t="shared" si="603"/>
        <v>99999.000002404995</v>
      </c>
      <c r="BN481" s="61">
        <v>465</v>
      </c>
      <c r="BO481" s="6">
        <f t="shared" si="578"/>
        <v>999999</v>
      </c>
      <c r="BP481" s="6">
        <f t="shared" si="579"/>
        <v>999999</v>
      </c>
      <c r="BQ481" s="6" t="str">
        <f t="shared" si="604"/>
        <v>x</v>
      </c>
      <c r="BR481" s="206">
        <f t="shared" si="580"/>
        <v>99999.000002404995</v>
      </c>
      <c r="BS481" s="6">
        <f t="shared" si="581"/>
        <v>99999.000002404995</v>
      </c>
      <c r="BT481" s="6" t="str">
        <f t="shared" si="605"/>
        <v>x</v>
      </c>
      <c r="BU481" s="6" t="str">
        <f t="shared" si="582"/>
        <v/>
      </c>
      <c r="BW481" s="82">
        <f t="shared" si="606"/>
        <v>9999999999</v>
      </c>
      <c r="BX481" s="80" t="str">
        <f t="shared" si="583"/>
        <v>x</v>
      </c>
      <c r="BY481" s="80" t="str">
        <f t="shared" si="584"/>
        <v/>
      </c>
      <c r="BZ481" s="56" t="str">
        <f t="shared" si="607"/>
        <v/>
      </c>
      <c r="CA481" s="56" t="str">
        <f t="shared" si="608"/>
        <v/>
      </c>
      <c r="CB481" s="88">
        <f t="shared" si="609"/>
        <v>0</v>
      </c>
      <c r="CC481" s="56" t="str">
        <f t="shared" si="585"/>
        <v/>
      </c>
      <c r="CD481" s="56"/>
      <c r="CE481" s="56"/>
      <c r="CF481" s="56"/>
      <c r="CG481" s="56"/>
      <c r="CH481" s="169">
        <f t="shared" si="610"/>
        <v>9999999999</v>
      </c>
      <c r="CI481" s="170">
        <f t="shared" si="611"/>
        <v>9999999999</v>
      </c>
      <c r="CJ481" s="171">
        <f t="shared" si="612"/>
        <v>9999999999</v>
      </c>
      <c r="CK481" s="172" t="str">
        <f t="shared" si="613"/>
        <v/>
      </c>
      <c r="CL481" s="173" t="str">
        <f t="shared" si="586"/>
        <v>x</v>
      </c>
      <c r="CN481" s="6" t="str">
        <f t="shared" si="614"/>
        <v/>
      </c>
      <c r="CO481" s="293" t="e">
        <f t="shared" ca="1" si="624"/>
        <v>#N/A</v>
      </c>
      <c r="CP481" s="6" t="e">
        <f t="shared" ca="1" si="615"/>
        <v>#N/A</v>
      </c>
      <c r="CQ481" s="61">
        <v>465</v>
      </c>
      <c r="CR481" s="6">
        <f t="shared" si="587"/>
        <v>0</v>
      </c>
      <c r="CS481" s="6">
        <f t="shared" si="588"/>
        <v>0</v>
      </c>
      <c r="CT481" s="56" t="str">
        <f t="shared" si="589"/>
        <v/>
      </c>
      <c r="CU481" s="76">
        <f t="shared" si="590"/>
        <v>0</v>
      </c>
      <c r="CV481" s="76">
        <f t="shared" si="591"/>
        <v>0</v>
      </c>
      <c r="CX481" s="6" t="str">
        <f t="shared" si="592"/>
        <v/>
      </c>
      <c r="CY481" s="6" t="str">
        <f t="shared" si="593"/>
        <v/>
      </c>
      <c r="CZ481" s="6" t="str">
        <f t="shared" si="594"/>
        <v/>
      </c>
      <c r="DG481" s="56" t="str">
        <f t="shared" si="595"/>
        <v/>
      </c>
      <c r="DH481" s="6">
        <f t="shared" si="596"/>
        <v>0</v>
      </c>
      <c r="DK481" s="6">
        <f t="shared" si="557"/>
        <v>0</v>
      </c>
      <c r="DL481" s="6" t="e">
        <f t="shared" si="558"/>
        <v>#N/A</v>
      </c>
      <c r="DN481" s="6" t="e">
        <f t="shared" ref="DN481:DN544" si="630">IF(OR(DL481="banst",DL481="liqcst",DL481="liqdst"),"bank","")</f>
        <v>#N/A</v>
      </c>
      <c r="DP481" s="6" t="str">
        <f t="shared" si="597"/>
        <v/>
      </c>
      <c r="DQ481" s="293">
        <f t="shared" ca="1" si="626"/>
        <v>475</v>
      </c>
      <c r="DR481" s="6" t="str">
        <f t="shared" ca="1" si="616"/>
        <v>x</v>
      </c>
      <c r="DU481" s="293" t="e">
        <f t="shared" ca="1" si="617"/>
        <v>#N/A</v>
      </c>
      <c r="DV481" s="5"/>
      <c r="DW481" s="293" t="e">
        <f t="shared" ca="1" si="627"/>
        <v>#N/A</v>
      </c>
      <c r="DZ481" s="293" t="e">
        <f t="shared" ca="1" si="618"/>
        <v>#N/A</v>
      </c>
      <c r="EA481" s="293" t="e">
        <f t="shared" ca="1" si="619"/>
        <v>#N/A</v>
      </c>
      <c r="EB481" s="293" t="e">
        <f t="shared" ca="1" si="620"/>
        <v>#N/A</v>
      </c>
      <c r="EE481" s="6" t="str">
        <f t="shared" si="621"/>
        <v/>
      </c>
      <c r="EF481" s="293" t="e">
        <f t="shared" ca="1" si="622"/>
        <v>#N/A</v>
      </c>
      <c r="EG481" s="6" t="e">
        <f t="shared" ca="1" si="598"/>
        <v>#N/A</v>
      </c>
    </row>
    <row r="482" spans="3:137" x14ac:dyDescent="0.2">
      <c r="C482" s="75"/>
      <c r="D482" s="184" t="str">
        <f t="shared" si="562"/>
        <v/>
      </c>
      <c r="E482" s="649" t="str">
        <f t="shared" si="628"/>
        <v/>
      </c>
      <c r="F482" s="607" t="str">
        <f t="shared" si="561"/>
        <v>x</v>
      </c>
      <c r="G482" s="650"/>
      <c r="H482" s="651"/>
      <c r="I482" s="651"/>
      <c r="J482" s="651"/>
      <c r="K482" s="652"/>
      <c r="L482" s="889"/>
      <c r="M482" s="889"/>
      <c r="N482" s="653"/>
      <c r="O482" s="651"/>
      <c r="P482" s="651"/>
      <c r="Q482" s="654"/>
      <c r="R482" s="655"/>
      <c r="S482" s="607" t="str">
        <f t="shared" si="563"/>
        <v/>
      </c>
      <c r="T482" s="656" t="str">
        <f t="shared" si="564"/>
        <v/>
      </c>
      <c r="U482" s="656" t="str">
        <f t="shared" si="599"/>
        <v/>
      </c>
      <c r="V482" s="656" t="str">
        <f t="shared" si="565"/>
        <v/>
      </c>
      <c r="W482" s="719"/>
      <c r="X482" s="660"/>
      <c r="Y482" s="656" t="str">
        <f t="shared" si="629"/>
        <v/>
      </c>
      <c r="Z482" s="659"/>
      <c r="AA482" s="654"/>
      <c r="AB482" s="656" t="str">
        <f t="shared" si="566"/>
        <v/>
      </c>
      <c r="AC482" s="661" t="str">
        <f t="shared" si="600"/>
        <v/>
      </c>
      <c r="AE482" s="658" t="str">
        <f t="shared" si="567"/>
        <v/>
      </c>
      <c r="AF482" s="659"/>
      <c r="AT482" s="805" t="str">
        <f t="shared" si="625"/>
        <v/>
      </c>
      <c r="AU482" t="str">
        <f t="shared" si="601"/>
        <v/>
      </c>
      <c r="AV482" s="6" t="str">
        <f t="shared" si="568"/>
        <v/>
      </c>
      <c r="AW482" s="317" t="str">
        <f t="shared" si="569"/>
        <v/>
      </c>
      <c r="AX482" s="158" t="str">
        <f t="shared" si="570"/>
        <v/>
      </c>
      <c r="AY482" s="158" t="str">
        <f t="shared" si="560"/>
        <v/>
      </c>
      <c r="AZ482" s="309" t="str">
        <f t="shared" si="559"/>
        <v/>
      </c>
      <c r="BA482" s="318" t="str">
        <f t="shared" si="571"/>
        <v/>
      </c>
      <c r="BB482" s="473" t="str">
        <f t="shared" si="572"/>
        <v/>
      </c>
      <c r="BC482" s="80" t="str">
        <f t="shared" si="623"/>
        <v/>
      </c>
      <c r="BD482" s="56">
        <f t="shared" si="573"/>
        <v>1</v>
      </c>
      <c r="BF482" s="56" t="str">
        <f t="shared" si="574"/>
        <v/>
      </c>
      <c r="BG482" s="56" t="str">
        <f t="shared" si="575"/>
        <v/>
      </c>
      <c r="BH482" s="6" t="str">
        <f t="shared" si="576"/>
        <v/>
      </c>
      <c r="BK482" s="6" t="str">
        <f t="shared" si="577"/>
        <v/>
      </c>
      <c r="BL482" s="56">
        <f t="shared" si="602"/>
        <v>999999</v>
      </c>
      <c r="BM482" s="183">
        <f t="shared" si="603"/>
        <v>99999.000002410001</v>
      </c>
      <c r="BN482" s="61">
        <v>466</v>
      </c>
      <c r="BO482" s="6">
        <f t="shared" si="578"/>
        <v>999999</v>
      </c>
      <c r="BP482" s="6">
        <f t="shared" si="579"/>
        <v>999999</v>
      </c>
      <c r="BQ482" s="6" t="str">
        <f t="shared" si="604"/>
        <v>x</v>
      </c>
      <c r="BR482" s="206">
        <f t="shared" si="580"/>
        <v>99999.000002410001</v>
      </c>
      <c r="BS482" s="6">
        <f t="shared" si="581"/>
        <v>99999.000002410001</v>
      </c>
      <c r="BT482" s="6" t="str">
        <f t="shared" si="605"/>
        <v>x</v>
      </c>
      <c r="BU482" s="6" t="str">
        <f t="shared" si="582"/>
        <v/>
      </c>
      <c r="BW482" s="82">
        <f t="shared" si="606"/>
        <v>9999999999</v>
      </c>
      <c r="BX482" s="80" t="str">
        <f t="shared" si="583"/>
        <v>x</v>
      </c>
      <c r="BY482" s="80" t="str">
        <f t="shared" si="584"/>
        <v/>
      </c>
      <c r="BZ482" s="56" t="str">
        <f t="shared" si="607"/>
        <v/>
      </c>
      <c r="CA482" s="56" t="str">
        <f t="shared" si="608"/>
        <v/>
      </c>
      <c r="CB482" s="88">
        <f t="shared" si="609"/>
        <v>0</v>
      </c>
      <c r="CC482" s="56" t="str">
        <f t="shared" si="585"/>
        <v/>
      </c>
      <c r="CD482" s="56"/>
      <c r="CE482" s="56"/>
      <c r="CF482" s="56"/>
      <c r="CG482" s="56"/>
      <c r="CH482" s="169">
        <f t="shared" si="610"/>
        <v>9999999999</v>
      </c>
      <c r="CI482" s="170">
        <f t="shared" si="611"/>
        <v>9999999999</v>
      </c>
      <c r="CJ482" s="171">
        <f t="shared" si="612"/>
        <v>9999999999</v>
      </c>
      <c r="CK482" s="172" t="str">
        <f t="shared" si="613"/>
        <v/>
      </c>
      <c r="CL482" s="173" t="str">
        <f t="shared" si="586"/>
        <v>x</v>
      </c>
      <c r="CN482" s="6" t="str">
        <f t="shared" si="614"/>
        <v/>
      </c>
      <c r="CO482" s="293" t="e">
        <f t="shared" ca="1" si="624"/>
        <v>#N/A</v>
      </c>
      <c r="CP482" s="6" t="e">
        <f t="shared" ca="1" si="615"/>
        <v>#N/A</v>
      </c>
      <c r="CQ482" s="61">
        <v>466</v>
      </c>
      <c r="CR482" s="6">
        <f t="shared" si="587"/>
        <v>0</v>
      </c>
      <c r="CS482" s="6">
        <f t="shared" si="588"/>
        <v>0</v>
      </c>
      <c r="CT482" s="56" t="str">
        <f t="shared" si="589"/>
        <v/>
      </c>
      <c r="CU482" s="76">
        <f t="shared" si="590"/>
        <v>0</v>
      </c>
      <c r="CV482" s="76">
        <f t="shared" si="591"/>
        <v>0</v>
      </c>
      <c r="CX482" s="6" t="str">
        <f t="shared" si="592"/>
        <v/>
      </c>
      <c r="CY482" s="6" t="str">
        <f t="shared" si="593"/>
        <v/>
      </c>
      <c r="CZ482" s="6" t="str">
        <f t="shared" si="594"/>
        <v/>
      </c>
      <c r="DG482" s="56" t="str">
        <f t="shared" si="595"/>
        <v/>
      </c>
      <c r="DH482" s="6">
        <f t="shared" si="596"/>
        <v>0</v>
      </c>
      <c r="DK482" s="6">
        <f t="shared" si="557"/>
        <v>0</v>
      </c>
      <c r="DL482" s="6" t="e">
        <f t="shared" si="558"/>
        <v>#N/A</v>
      </c>
      <c r="DN482" s="6" t="e">
        <f t="shared" si="630"/>
        <v>#N/A</v>
      </c>
      <c r="DP482" s="6" t="str">
        <f t="shared" si="597"/>
        <v/>
      </c>
      <c r="DQ482" s="293">
        <f t="shared" ca="1" si="626"/>
        <v>476</v>
      </c>
      <c r="DR482" s="6" t="str">
        <f t="shared" ca="1" si="616"/>
        <v>x</v>
      </c>
      <c r="DU482" s="293" t="e">
        <f t="shared" ca="1" si="617"/>
        <v>#N/A</v>
      </c>
      <c r="DV482" s="5"/>
      <c r="DW482" s="293" t="e">
        <f t="shared" ca="1" si="627"/>
        <v>#N/A</v>
      </c>
      <c r="DZ482" s="293" t="e">
        <f t="shared" ca="1" si="618"/>
        <v>#N/A</v>
      </c>
      <c r="EA482" s="293" t="e">
        <f t="shared" ca="1" si="619"/>
        <v>#N/A</v>
      </c>
      <c r="EB482" s="293" t="e">
        <f t="shared" ca="1" si="620"/>
        <v>#N/A</v>
      </c>
      <c r="EE482" s="6" t="str">
        <f t="shared" si="621"/>
        <v/>
      </c>
      <c r="EF482" s="293" t="e">
        <f t="shared" ca="1" si="622"/>
        <v>#N/A</v>
      </c>
      <c r="EG482" s="6" t="e">
        <f t="shared" ca="1" si="598"/>
        <v>#N/A</v>
      </c>
    </row>
    <row r="483" spans="3:137" x14ac:dyDescent="0.2">
      <c r="C483" s="75"/>
      <c r="D483" s="184" t="str">
        <f t="shared" si="562"/>
        <v/>
      </c>
      <c r="E483" s="649" t="str">
        <f t="shared" si="628"/>
        <v/>
      </c>
      <c r="F483" s="607" t="str">
        <f t="shared" si="561"/>
        <v>x</v>
      </c>
      <c r="G483" s="650"/>
      <c r="H483" s="651"/>
      <c r="I483" s="651"/>
      <c r="J483" s="651"/>
      <c r="K483" s="652"/>
      <c r="L483" s="889"/>
      <c r="M483" s="889"/>
      <c r="N483" s="653"/>
      <c r="O483" s="651"/>
      <c r="P483" s="651"/>
      <c r="Q483" s="654"/>
      <c r="R483" s="655"/>
      <c r="S483" s="607" t="str">
        <f t="shared" si="563"/>
        <v/>
      </c>
      <c r="T483" s="656" t="str">
        <f t="shared" si="564"/>
        <v/>
      </c>
      <c r="U483" s="656" t="str">
        <f t="shared" si="599"/>
        <v/>
      </c>
      <c r="V483" s="656" t="str">
        <f t="shared" si="565"/>
        <v/>
      </c>
      <c r="W483" s="719"/>
      <c r="X483" s="660"/>
      <c r="Y483" s="656" t="str">
        <f t="shared" si="629"/>
        <v/>
      </c>
      <c r="Z483" s="659"/>
      <c r="AA483" s="654"/>
      <c r="AB483" s="656" t="str">
        <f t="shared" si="566"/>
        <v/>
      </c>
      <c r="AC483" s="661" t="str">
        <f t="shared" si="600"/>
        <v/>
      </c>
      <c r="AE483" s="658" t="str">
        <f t="shared" si="567"/>
        <v/>
      </c>
      <c r="AF483" s="659"/>
      <c r="AT483" s="805" t="str">
        <f t="shared" si="625"/>
        <v/>
      </c>
      <c r="AU483" t="str">
        <f t="shared" si="601"/>
        <v/>
      </c>
      <c r="AV483" s="6" t="str">
        <f t="shared" si="568"/>
        <v/>
      </c>
      <c r="AW483" s="317" t="str">
        <f t="shared" si="569"/>
        <v/>
      </c>
      <c r="AX483" s="158" t="str">
        <f t="shared" si="570"/>
        <v/>
      </c>
      <c r="AY483" s="158" t="str">
        <f t="shared" si="560"/>
        <v/>
      </c>
      <c r="AZ483" s="309" t="str">
        <f t="shared" si="559"/>
        <v/>
      </c>
      <c r="BA483" s="318" t="str">
        <f t="shared" si="571"/>
        <v/>
      </c>
      <c r="BB483" s="473" t="str">
        <f t="shared" si="572"/>
        <v/>
      </c>
      <c r="BC483" s="80" t="str">
        <f t="shared" si="623"/>
        <v/>
      </c>
      <c r="BD483" s="56">
        <f t="shared" si="573"/>
        <v>1</v>
      </c>
      <c r="BF483" s="56" t="str">
        <f t="shared" si="574"/>
        <v/>
      </c>
      <c r="BG483" s="56" t="str">
        <f t="shared" si="575"/>
        <v/>
      </c>
      <c r="BH483" s="6" t="str">
        <f t="shared" si="576"/>
        <v/>
      </c>
      <c r="BK483" s="6" t="str">
        <f t="shared" si="577"/>
        <v/>
      </c>
      <c r="BL483" s="56">
        <f t="shared" si="602"/>
        <v>999999</v>
      </c>
      <c r="BM483" s="183">
        <f t="shared" si="603"/>
        <v>99999.000002415007</v>
      </c>
      <c r="BN483" s="61">
        <v>467</v>
      </c>
      <c r="BO483" s="6">
        <f t="shared" si="578"/>
        <v>999999</v>
      </c>
      <c r="BP483" s="6">
        <f t="shared" si="579"/>
        <v>999999</v>
      </c>
      <c r="BQ483" s="6" t="str">
        <f t="shared" si="604"/>
        <v>x</v>
      </c>
      <c r="BR483" s="206">
        <f t="shared" si="580"/>
        <v>99999.000002415007</v>
      </c>
      <c r="BS483" s="6">
        <f t="shared" si="581"/>
        <v>99999.000002415007</v>
      </c>
      <c r="BT483" s="6" t="str">
        <f t="shared" si="605"/>
        <v>x</v>
      </c>
      <c r="BU483" s="6" t="str">
        <f t="shared" si="582"/>
        <v/>
      </c>
      <c r="BW483" s="82">
        <f t="shared" si="606"/>
        <v>9999999999</v>
      </c>
      <c r="BX483" s="80" t="str">
        <f t="shared" si="583"/>
        <v>x</v>
      </c>
      <c r="BY483" s="80" t="str">
        <f t="shared" si="584"/>
        <v/>
      </c>
      <c r="BZ483" s="56" t="str">
        <f t="shared" si="607"/>
        <v/>
      </c>
      <c r="CA483" s="56" t="str">
        <f t="shared" si="608"/>
        <v/>
      </c>
      <c r="CB483" s="88">
        <f t="shared" si="609"/>
        <v>0</v>
      </c>
      <c r="CC483" s="56" t="str">
        <f t="shared" si="585"/>
        <v/>
      </c>
      <c r="CD483" s="56"/>
      <c r="CE483" s="56"/>
      <c r="CF483" s="56"/>
      <c r="CG483" s="56"/>
      <c r="CH483" s="169">
        <f t="shared" si="610"/>
        <v>9999999999</v>
      </c>
      <c r="CI483" s="170">
        <f t="shared" si="611"/>
        <v>9999999999</v>
      </c>
      <c r="CJ483" s="171">
        <f t="shared" si="612"/>
        <v>9999999999</v>
      </c>
      <c r="CK483" s="172" t="str">
        <f t="shared" si="613"/>
        <v/>
      </c>
      <c r="CL483" s="173" t="str">
        <f t="shared" si="586"/>
        <v>x</v>
      </c>
      <c r="CN483" s="6" t="str">
        <f t="shared" si="614"/>
        <v/>
      </c>
      <c r="CO483" s="293" t="e">
        <f t="shared" ca="1" si="624"/>
        <v>#N/A</v>
      </c>
      <c r="CP483" s="6" t="e">
        <f t="shared" ca="1" si="615"/>
        <v>#N/A</v>
      </c>
      <c r="CQ483" s="61">
        <v>467</v>
      </c>
      <c r="CR483" s="6">
        <f t="shared" si="587"/>
        <v>0</v>
      </c>
      <c r="CS483" s="6">
        <f t="shared" si="588"/>
        <v>0</v>
      </c>
      <c r="CT483" s="56" t="str">
        <f t="shared" si="589"/>
        <v/>
      </c>
      <c r="CU483" s="76">
        <f t="shared" si="590"/>
        <v>0</v>
      </c>
      <c r="CV483" s="76">
        <f t="shared" si="591"/>
        <v>0</v>
      </c>
      <c r="CX483" s="6" t="str">
        <f t="shared" si="592"/>
        <v/>
      </c>
      <c r="CY483" s="6" t="str">
        <f t="shared" si="593"/>
        <v/>
      </c>
      <c r="CZ483" s="6" t="str">
        <f t="shared" si="594"/>
        <v/>
      </c>
      <c r="DG483" s="56" t="str">
        <f t="shared" si="595"/>
        <v/>
      </c>
      <c r="DH483" s="6">
        <f t="shared" si="596"/>
        <v>0</v>
      </c>
      <c r="DK483" s="6">
        <f t="shared" si="557"/>
        <v>0</v>
      </c>
      <c r="DL483" s="6" t="e">
        <f t="shared" si="558"/>
        <v>#N/A</v>
      </c>
      <c r="DN483" s="6" t="e">
        <f t="shared" si="630"/>
        <v>#N/A</v>
      </c>
      <c r="DP483" s="6" t="str">
        <f t="shared" si="597"/>
        <v/>
      </c>
      <c r="DQ483" s="293">
        <f t="shared" ca="1" si="626"/>
        <v>477</v>
      </c>
      <c r="DR483" s="6" t="str">
        <f t="shared" ca="1" si="616"/>
        <v>x</v>
      </c>
      <c r="DU483" s="293" t="e">
        <f t="shared" ca="1" si="617"/>
        <v>#N/A</v>
      </c>
      <c r="DV483" s="5"/>
      <c r="DW483" s="293" t="e">
        <f t="shared" ca="1" si="627"/>
        <v>#N/A</v>
      </c>
      <c r="DZ483" s="293" t="e">
        <f t="shared" ca="1" si="618"/>
        <v>#N/A</v>
      </c>
      <c r="EA483" s="293" t="e">
        <f t="shared" ca="1" si="619"/>
        <v>#N/A</v>
      </c>
      <c r="EB483" s="293" t="e">
        <f t="shared" ca="1" si="620"/>
        <v>#N/A</v>
      </c>
      <c r="EE483" s="6" t="str">
        <f t="shared" si="621"/>
        <v/>
      </c>
      <c r="EF483" s="293" t="e">
        <f t="shared" ca="1" si="622"/>
        <v>#N/A</v>
      </c>
      <c r="EG483" s="6" t="e">
        <f t="shared" ca="1" si="598"/>
        <v>#N/A</v>
      </c>
    </row>
    <row r="484" spans="3:137" x14ac:dyDescent="0.2">
      <c r="C484" s="75"/>
      <c r="D484" s="184" t="str">
        <f t="shared" si="562"/>
        <v/>
      </c>
      <c r="E484" s="649" t="str">
        <f t="shared" si="628"/>
        <v/>
      </c>
      <c r="F484" s="607" t="str">
        <f t="shared" si="561"/>
        <v>x</v>
      </c>
      <c r="G484" s="650"/>
      <c r="H484" s="651"/>
      <c r="I484" s="651"/>
      <c r="J484" s="651"/>
      <c r="K484" s="652"/>
      <c r="L484" s="889"/>
      <c r="M484" s="889"/>
      <c r="N484" s="653"/>
      <c r="O484" s="651"/>
      <c r="P484" s="651"/>
      <c r="Q484" s="654"/>
      <c r="R484" s="655"/>
      <c r="S484" s="607" t="str">
        <f t="shared" si="563"/>
        <v/>
      </c>
      <c r="T484" s="656" t="str">
        <f t="shared" si="564"/>
        <v/>
      </c>
      <c r="U484" s="656" t="str">
        <f t="shared" si="599"/>
        <v/>
      </c>
      <c r="V484" s="656" t="str">
        <f t="shared" si="565"/>
        <v/>
      </c>
      <c r="W484" s="719"/>
      <c r="X484" s="660"/>
      <c r="Y484" s="656" t="str">
        <f t="shared" si="629"/>
        <v/>
      </c>
      <c r="Z484" s="659"/>
      <c r="AA484" s="654"/>
      <c r="AB484" s="656" t="str">
        <f t="shared" si="566"/>
        <v/>
      </c>
      <c r="AC484" s="661" t="str">
        <f t="shared" si="600"/>
        <v/>
      </c>
      <c r="AE484" s="658" t="str">
        <f t="shared" si="567"/>
        <v/>
      </c>
      <c r="AF484" s="659"/>
      <c r="AT484" s="805" t="str">
        <f t="shared" si="625"/>
        <v/>
      </c>
      <c r="AU484" t="str">
        <f t="shared" si="601"/>
        <v/>
      </c>
      <c r="AV484" s="6" t="str">
        <f t="shared" si="568"/>
        <v/>
      </c>
      <c r="AW484" s="317" t="str">
        <f t="shared" si="569"/>
        <v/>
      </c>
      <c r="AX484" s="158" t="str">
        <f t="shared" si="570"/>
        <v/>
      </c>
      <c r="AY484" s="158" t="str">
        <f t="shared" si="560"/>
        <v/>
      </c>
      <c r="AZ484" s="309" t="str">
        <f t="shared" si="559"/>
        <v/>
      </c>
      <c r="BA484" s="318" t="str">
        <f t="shared" si="571"/>
        <v/>
      </c>
      <c r="BB484" s="473" t="str">
        <f t="shared" si="572"/>
        <v/>
      </c>
      <c r="BC484" s="80" t="str">
        <f t="shared" si="623"/>
        <v/>
      </c>
      <c r="BD484" s="56">
        <f t="shared" si="573"/>
        <v>1</v>
      </c>
      <c r="BF484" s="56" t="str">
        <f t="shared" si="574"/>
        <v/>
      </c>
      <c r="BG484" s="56" t="str">
        <f t="shared" si="575"/>
        <v/>
      </c>
      <c r="BH484" s="6" t="str">
        <f t="shared" si="576"/>
        <v/>
      </c>
      <c r="BK484" s="6" t="str">
        <f t="shared" si="577"/>
        <v/>
      </c>
      <c r="BL484" s="56">
        <f t="shared" si="602"/>
        <v>999999</v>
      </c>
      <c r="BM484" s="183">
        <f t="shared" si="603"/>
        <v>99999.000002419998</v>
      </c>
      <c r="BN484" s="61">
        <v>468</v>
      </c>
      <c r="BO484" s="6">
        <f t="shared" si="578"/>
        <v>999999</v>
      </c>
      <c r="BP484" s="6">
        <f t="shared" si="579"/>
        <v>999999</v>
      </c>
      <c r="BQ484" s="6" t="str">
        <f t="shared" si="604"/>
        <v>x</v>
      </c>
      <c r="BR484" s="206">
        <f t="shared" si="580"/>
        <v>99999.000002419998</v>
      </c>
      <c r="BS484" s="6">
        <f t="shared" si="581"/>
        <v>99999.000002419998</v>
      </c>
      <c r="BT484" s="6" t="str">
        <f t="shared" si="605"/>
        <v>x</v>
      </c>
      <c r="BU484" s="6" t="str">
        <f t="shared" si="582"/>
        <v/>
      </c>
      <c r="BW484" s="82">
        <f t="shared" si="606"/>
        <v>9999999999</v>
      </c>
      <c r="BX484" s="80" t="str">
        <f t="shared" si="583"/>
        <v>x</v>
      </c>
      <c r="BY484" s="80" t="str">
        <f t="shared" si="584"/>
        <v/>
      </c>
      <c r="BZ484" s="56" t="str">
        <f t="shared" si="607"/>
        <v/>
      </c>
      <c r="CA484" s="56" t="str">
        <f t="shared" si="608"/>
        <v/>
      </c>
      <c r="CB484" s="88">
        <f t="shared" si="609"/>
        <v>0</v>
      </c>
      <c r="CC484" s="56" t="str">
        <f t="shared" si="585"/>
        <v/>
      </c>
      <c r="CD484" s="56"/>
      <c r="CE484" s="56"/>
      <c r="CF484" s="56"/>
      <c r="CG484" s="56"/>
      <c r="CH484" s="169">
        <f t="shared" si="610"/>
        <v>9999999999</v>
      </c>
      <c r="CI484" s="170">
        <f t="shared" si="611"/>
        <v>9999999999</v>
      </c>
      <c r="CJ484" s="171">
        <f t="shared" si="612"/>
        <v>9999999999</v>
      </c>
      <c r="CK484" s="172" t="str">
        <f t="shared" si="613"/>
        <v/>
      </c>
      <c r="CL484" s="173" t="str">
        <f t="shared" si="586"/>
        <v>x</v>
      </c>
      <c r="CN484" s="6" t="str">
        <f t="shared" si="614"/>
        <v/>
      </c>
      <c r="CO484" s="293" t="e">
        <f t="shared" ca="1" si="624"/>
        <v>#N/A</v>
      </c>
      <c r="CP484" s="6" t="e">
        <f t="shared" ca="1" si="615"/>
        <v>#N/A</v>
      </c>
      <c r="CQ484" s="61">
        <v>468</v>
      </c>
      <c r="CR484" s="6">
        <f t="shared" si="587"/>
        <v>0</v>
      </c>
      <c r="CS484" s="6">
        <f t="shared" si="588"/>
        <v>0</v>
      </c>
      <c r="CT484" s="56" t="str">
        <f t="shared" si="589"/>
        <v/>
      </c>
      <c r="CU484" s="76">
        <f t="shared" si="590"/>
        <v>0</v>
      </c>
      <c r="CV484" s="76">
        <f t="shared" si="591"/>
        <v>0</v>
      </c>
      <c r="CX484" s="6" t="str">
        <f t="shared" si="592"/>
        <v/>
      </c>
      <c r="CY484" s="6" t="str">
        <f t="shared" si="593"/>
        <v/>
      </c>
      <c r="CZ484" s="6" t="str">
        <f t="shared" si="594"/>
        <v/>
      </c>
      <c r="DG484" s="56" t="str">
        <f t="shared" si="595"/>
        <v/>
      </c>
      <c r="DH484" s="6">
        <f t="shared" si="596"/>
        <v>0</v>
      </c>
      <c r="DK484" s="6">
        <f t="shared" si="557"/>
        <v>0</v>
      </c>
      <c r="DL484" s="6" t="e">
        <f t="shared" si="558"/>
        <v>#N/A</v>
      </c>
      <c r="DN484" s="6" t="e">
        <f t="shared" si="630"/>
        <v>#N/A</v>
      </c>
      <c r="DP484" s="6" t="str">
        <f t="shared" si="597"/>
        <v/>
      </c>
      <c r="DQ484" s="293">
        <f t="shared" ca="1" si="626"/>
        <v>478</v>
      </c>
      <c r="DR484" s="6" t="str">
        <f t="shared" ca="1" si="616"/>
        <v>x</v>
      </c>
      <c r="DU484" s="293" t="e">
        <f t="shared" ca="1" si="617"/>
        <v>#N/A</v>
      </c>
      <c r="DV484" s="5"/>
      <c r="DW484" s="293" t="e">
        <f t="shared" ca="1" si="627"/>
        <v>#N/A</v>
      </c>
      <c r="DZ484" s="293" t="e">
        <f t="shared" ca="1" si="618"/>
        <v>#N/A</v>
      </c>
      <c r="EA484" s="293" t="e">
        <f t="shared" ca="1" si="619"/>
        <v>#N/A</v>
      </c>
      <c r="EB484" s="293" t="e">
        <f t="shared" ca="1" si="620"/>
        <v>#N/A</v>
      </c>
      <c r="EE484" s="6" t="str">
        <f t="shared" si="621"/>
        <v/>
      </c>
      <c r="EF484" s="293" t="e">
        <f t="shared" ca="1" si="622"/>
        <v>#N/A</v>
      </c>
      <c r="EG484" s="6" t="e">
        <f t="shared" ca="1" si="598"/>
        <v>#N/A</v>
      </c>
    </row>
    <row r="485" spans="3:137" x14ac:dyDescent="0.2">
      <c r="C485" s="75"/>
      <c r="D485" s="184" t="str">
        <f t="shared" si="562"/>
        <v/>
      </c>
      <c r="E485" s="649" t="str">
        <f t="shared" si="628"/>
        <v/>
      </c>
      <c r="F485" s="607" t="str">
        <f t="shared" si="561"/>
        <v>x</v>
      </c>
      <c r="G485" s="650"/>
      <c r="H485" s="651"/>
      <c r="I485" s="651"/>
      <c r="J485" s="651"/>
      <c r="K485" s="652"/>
      <c r="L485" s="889"/>
      <c r="M485" s="889"/>
      <c r="N485" s="653"/>
      <c r="O485" s="651"/>
      <c r="P485" s="651"/>
      <c r="Q485" s="654"/>
      <c r="R485" s="655"/>
      <c r="S485" s="607" t="str">
        <f t="shared" si="563"/>
        <v/>
      </c>
      <c r="T485" s="656" t="str">
        <f t="shared" si="564"/>
        <v/>
      </c>
      <c r="U485" s="656" t="str">
        <f t="shared" si="599"/>
        <v/>
      </c>
      <c r="V485" s="656" t="str">
        <f t="shared" si="565"/>
        <v/>
      </c>
      <c r="W485" s="719"/>
      <c r="X485" s="660"/>
      <c r="Y485" s="656" t="str">
        <f t="shared" si="629"/>
        <v/>
      </c>
      <c r="Z485" s="659"/>
      <c r="AA485" s="654"/>
      <c r="AB485" s="656" t="str">
        <f t="shared" si="566"/>
        <v/>
      </c>
      <c r="AC485" s="661" t="str">
        <f t="shared" si="600"/>
        <v/>
      </c>
      <c r="AE485" s="658" t="str">
        <f t="shared" si="567"/>
        <v/>
      </c>
      <c r="AF485" s="659"/>
      <c r="AT485" s="805" t="str">
        <f t="shared" si="625"/>
        <v/>
      </c>
      <c r="AU485" t="str">
        <f t="shared" si="601"/>
        <v/>
      </c>
      <c r="AV485" s="6" t="str">
        <f t="shared" si="568"/>
        <v/>
      </c>
      <c r="AW485" s="317" t="str">
        <f t="shared" si="569"/>
        <v/>
      </c>
      <c r="AX485" s="158" t="str">
        <f t="shared" si="570"/>
        <v/>
      </c>
      <c r="AY485" s="158" t="str">
        <f t="shared" si="560"/>
        <v/>
      </c>
      <c r="AZ485" s="309" t="str">
        <f t="shared" si="559"/>
        <v/>
      </c>
      <c r="BA485" s="318" t="str">
        <f t="shared" si="571"/>
        <v/>
      </c>
      <c r="BB485" s="473" t="str">
        <f t="shared" si="572"/>
        <v/>
      </c>
      <c r="BC485" s="80" t="str">
        <f t="shared" si="623"/>
        <v/>
      </c>
      <c r="BD485" s="56">
        <f t="shared" si="573"/>
        <v>1</v>
      </c>
      <c r="BF485" s="56" t="str">
        <f t="shared" si="574"/>
        <v/>
      </c>
      <c r="BG485" s="56" t="str">
        <f t="shared" si="575"/>
        <v/>
      </c>
      <c r="BH485" s="6" t="str">
        <f t="shared" si="576"/>
        <v/>
      </c>
      <c r="BK485" s="6" t="str">
        <f t="shared" si="577"/>
        <v/>
      </c>
      <c r="BL485" s="56">
        <f t="shared" si="602"/>
        <v>999999</v>
      </c>
      <c r="BM485" s="183">
        <f t="shared" si="603"/>
        <v>99999.000002425004</v>
      </c>
      <c r="BN485" s="61">
        <v>469</v>
      </c>
      <c r="BO485" s="6">
        <f t="shared" si="578"/>
        <v>999999</v>
      </c>
      <c r="BP485" s="6">
        <f t="shared" si="579"/>
        <v>999999</v>
      </c>
      <c r="BQ485" s="6" t="str">
        <f t="shared" si="604"/>
        <v>x</v>
      </c>
      <c r="BR485" s="206">
        <f t="shared" si="580"/>
        <v>99999.000002425004</v>
      </c>
      <c r="BS485" s="6">
        <f t="shared" si="581"/>
        <v>99999.000002425004</v>
      </c>
      <c r="BT485" s="6" t="str">
        <f t="shared" si="605"/>
        <v>x</v>
      </c>
      <c r="BU485" s="6" t="str">
        <f t="shared" si="582"/>
        <v/>
      </c>
      <c r="BW485" s="82">
        <f t="shared" si="606"/>
        <v>9999999999</v>
      </c>
      <c r="BX485" s="80" t="str">
        <f t="shared" si="583"/>
        <v>x</v>
      </c>
      <c r="BY485" s="80" t="str">
        <f t="shared" si="584"/>
        <v/>
      </c>
      <c r="BZ485" s="56" t="str">
        <f t="shared" si="607"/>
        <v/>
      </c>
      <c r="CA485" s="56" t="str">
        <f t="shared" si="608"/>
        <v/>
      </c>
      <c r="CB485" s="88">
        <f t="shared" si="609"/>
        <v>0</v>
      </c>
      <c r="CC485" s="56" t="str">
        <f t="shared" si="585"/>
        <v/>
      </c>
      <c r="CD485" s="56"/>
      <c r="CE485" s="56"/>
      <c r="CF485" s="56"/>
      <c r="CG485" s="56"/>
      <c r="CH485" s="169">
        <f t="shared" si="610"/>
        <v>9999999999</v>
      </c>
      <c r="CI485" s="170">
        <f t="shared" si="611"/>
        <v>9999999999</v>
      </c>
      <c r="CJ485" s="171">
        <f t="shared" si="612"/>
        <v>9999999999</v>
      </c>
      <c r="CK485" s="172" t="str">
        <f t="shared" si="613"/>
        <v/>
      </c>
      <c r="CL485" s="173" t="str">
        <f t="shared" si="586"/>
        <v>x</v>
      </c>
      <c r="CN485" s="6" t="str">
        <f t="shared" si="614"/>
        <v/>
      </c>
      <c r="CO485" s="293" t="e">
        <f t="shared" ca="1" si="624"/>
        <v>#N/A</v>
      </c>
      <c r="CP485" s="6" t="e">
        <f t="shared" ca="1" si="615"/>
        <v>#N/A</v>
      </c>
      <c r="CQ485" s="61">
        <v>469</v>
      </c>
      <c r="CR485" s="6">
        <f t="shared" si="587"/>
        <v>0</v>
      </c>
      <c r="CS485" s="6">
        <f t="shared" si="588"/>
        <v>0</v>
      </c>
      <c r="CT485" s="56" t="str">
        <f t="shared" si="589"/>
        <v/>
      </c>
      <c r="CU485" s="76">
        <f t="shared" si="590"/>
        <v>0</v>
      </c>
      <c r="CV485" s="76">
        <f t="shared" si="591"/>
        <v>0</v>
      </c>
      <c r="CX485" s="6" t="str">
        <f t="shared" si="592"/>
        <v/>
      </c>
      <c r="CY485" s="6" t="str">
        <f t="shared" si="593"/>
        <v/>
      </c>
      <c r="CZ485" s="6" t="str">
        <f t="shared" si="594"/>
        <v/>
      </c>
      <c r="DG485" s="56" t="str">
        <f t="shared" si="595"/>
        <v/>
      </c>
      <c r="DH485" s="6">
        <f t="shared" si="596"/>
        <v>0</v>
      </c>
      <c r="DK485" s="6">
        <f t="shared" si="557"/>
        <v>0</v>
      </c>
      <c r="DL485" s="6" t="e">
        <f t="shared" si="558"/>
        <v>#N/A</v>
      </c>
      <c r="DN485" s="6" t="e">
        <f t="shared" si="630"/>
        <v>#N/A</v>
      </c>
      <c r="DP485" s="6" t="str">
        <f t="shared" si="597"/>
        <v/>
      </c>
      <c r="DQ485" s="293">
        <f t="shared" ca="1" si="626"/>
        <v>479</v>
      </c>
      <c r="DR485" s="6" t="str">
        <f t="shared" ca="1" si="616"/>
        <v>x</v>
      </c>
      <c r="DU485" s="293" t="e">
        <f t="shared" ca="1" si="617"/>
        <v>#N/A</v>
      </c>
      <c r="DV485" s="5"/>
      <c r="DW485" s="293" t="e">
        <f t="shared" ca="1" si="627"/>
        <v>#N/A</v>
      </c>
      <c r="DZ485" s="293" t="e">
        <f t="shared" ca="1" si="618"/>
        <v>#N/A</v>
      </c>
      <c r="EA485" s="293" t="e">
        <f t="shared" ca="1" si="619"/>
        <v>#N/A</v>
      </c>
      <c r="EB485" s="293" t="e">
        <f t="shared" ca="1" si="620"/>
        <v>#N/A</v>
      </c>
      <c r="EE485" s="6" t="str">
        <f t="shared" si="621"/>
        <v/>
      </c>
      <c r="EF485" s="293" t="e">
        <f t="shared" ca="1" si="622"/>
        <v>#N/A</v>
      </c>
      <c r="EG485" s="6" t="e">
        <f t="shared" ca="1" si="598"/>
        <v>#N/A</v>
      </c>
    </row>
    <row r="486" spans="3:137" x14ac:dyDescent="0.2">
      <c r="C486" s="75"/>
      <c r="D486" s="184" t="str">
        <f t="shared" si="562"/>
        <v/>
      </c>
      <c r="E486" s="649" t="str">
        <f t="shared" si="628"/>
        <v/>
      </c>
      <c r="F486" s="607" t="str">
        <f t="shared" si="561"/>
        <v>x</v>
      </c>
      <c r="G486" s="650"/>
      <c r="H486" s="651"/>
      <c r="I486" s="651"/>
      <c r="J486" s="651"/>
      <c r="K486" s="652"/>
      <c r="L486" s="889"/>
      <c r="M486" s="889"/>
      <c r="N486" s="653"/>
      <c r="O486" s="651"/>
      <c r="P486" s="651"/>
      <c r="Q486" s="654"/>
      <c r="R486" s="655"/>
      <c r="S486" s="607" t="str">
        <f t="shared" si="563"/>
        <v/>
      </c>
      <c r="T486" s="656" t="str">
        <f t="shared" si="564"/>
        <v/>
      </c>
      <c r="U486" s="656" t="str">
        <f t="shared" si="599"/>
        <v/>
      </c>
      <c r="V486" s="656" t="str">
        <f t="shared" si="565"/>
        <v/>
      </c>
      <c r="W486" s="719"/>
      <c r="X486" s="660"/>
      <c r="Y486" s="656" t="str">
        <f t="shared" si="629"/>
        <v/>
      </c>
      <c r="Z486" s="659"/>
      <c r="AA486" s="654"/>
      <c r="AB486" s="656" t="str">
        <f t="shared" si="566"/>
        <v/>
      </c>
      <c r="AC486" s="661" t="str">
        <f t="shared" si="600"/>
        <v/>
      </c>
      <c r="AE486" s="658" t="str">
        <f t="shared" si="567"/>
        <v/>
      </c>
      <c r="AF486" s="659"/>
      <c r="AT486" s="805" t="str">
        <f t="shared" si="625"/>
        <v/>
      </c>
      <c r="AU486" t="str">
        <f t="shared" si="601"/>
        <v/>
      </c>
      <c r="AV486" s="6" t="str">
        <f t="shared" si="568"/>
        <v/>
      </c>
      <c r="AW486" s="317" t="str">
        <f t="shared" si="569"/>
        <v/>
      </c>
      <c r="AX486" s="158" t="str">
        <f t="shared" si="570"/>
        <v/>
      </c>
      <c r="AY486" s="158" t="str">
        <f t="shared" si="560"/>
        <v/>
      </c>
      <c r="AZ486" s="309" t="str">
        <f t="shared" si="559"/>
        <v/>
      </c>
      <c r="BA486" s="318" t="str">
        <f t="shared" si="571"/>
        <v/>
      </c>
      <c r="BB486" s="473" t="str">
        <f t="shared" si="572"/>
        <v/>
      </c>
      <c r="BC486" s="80" t="str">
        <f t="shared" si="623"/>
        <v/>
      </c>
      <c r="BD486" s="56">
        <f t="shared" si="573"/>
        <v>1</v>
      </c>
      <c r="BF486" s="56" t="str">
        <f t="shared" si="574"/>
        <v/>
      </c>
      <c r="BG486" s="56" t="str">
        <f t="shared" si="575"/>
        <v/>
      </c>
      <c r="BH486" s="6" t="str">
        <f t="shared" si="576"/>
        <v/>
      </c>
      <c r="BK486" s="6" t="str">
        <f t="shared" si="577"/>
        <v/>
      </c>
      <c r="BL486" s="56">
        <f t="shared" si="602"/>
        <v>999999</v>
      </c>
      <c r="BM486" s="183">
        <f t="shared" si="603"/>
        <v>99999.000002429995</v>
      </c>
      <c r="BN486" s="61">
        <v>470</v>
      </c>
      <c r="BO486" s="6">
        <f t="shared" si="578"/>
        <v>999999</v>
      </c>
      <c r="BP486" s="6">
        <f t="shared" si="579"/>
        <v>999999</v>
      </c>
      <c r="BQ486" s="6" t="str">
        <f t="shared" si="604"/>
        <v>x</v>
      </c>
      <c r="BR486" s="206">
        <f t="shared" si="580"/>
        <v>99999.000002429995</v>
      </c>
      <c r="BS486" s="6">
        <f t="shared" si="581"/>
        <v>99999.000002429995</v>
      </c>
      <c r="BT486" s="6" t="str">
        <f t="shared" si="605"/>
        <v>x</v>
      </c>
      <c r="BU486" s="6" t="str">
        <f t="shared" si="582"/>
        <v/>
      </c>
      <c r="BW486" s="82">
        <f t="shared" si="606"/>
        <v>9999999999</v>
      </c>
      <c r="BX486" s="80" t="str">
        <f t="shared" si="583"/>
        <v>x</v>
      </c>
      <c r="BY486" s="80" t="str">
        <f t="shared" si="584"/>
        <v/>
      </c>
      <c r="BZ486" s="56" t="str">
        <f t="shared" si="607"/>
        <v/>
      </c>
      <c r="CA486" s="56" t="str">
        <f t="shared" si="608"/>
        <v/>
      </c>
      <c r="CB486" s="88">
        <f t="shared" si="609"/>
        <v>0</v>
      </c>
      <c r="CC486" s="56" t="str">
        <f t="shared" si="585"/>
        <v/>
      </c>
      <c r="CD486" s="56"/>
      <c r="CE486" s="56"/>
      <c r="CF486" s="56"/>
      <c r="CG486" s="56"/>
      <c r="CH486" s="169">
        <f t="shared" si="610"/>
        <v>9999999999</v>
      </c>
      <c r="CI486" s="170">
        <f t="shared" si="611"/>
        <v>9999999999</v>
      </c>
      <c r="CJ486" s="171">
        <f t="shared" si="612"/>
        <v>9999999999</v>
      </c>
      <c r="CK486" s="172" t="str">
        <f t="shared" si="613"/>
        <v/>
      </c>
      <c r="CL486" s="173" t="str">
        <f t="shared" si="586"/>
        <v>x</v>
      </c>
      <c r="CN486" s="6" t="str">
        <f t="shared" si="614"/>
        <v/>
      </c>
      <c r="CO486" s="293" t="e">
        <f t="shared" ca="1" si="624"/>
        <v>#N/A</v>
      </c>
      <c r="CP486" s="6" t="e">
        <f t="shared" ca="1" si="615"/>
        <v>#N/A</v>
      </c>
      <c r="CQ486" s="61">
        <v>470</v>
      </c>
      <c r="CR486" s="6">
        <f t="shared" si="587"/>
        <v>0</v>
      </c>
      <c r="CS486" s="6">
        <f t="shared" si="588"/>
        <v>0</v>
      </c>
      <c r="CT486" s="56" t="str">
        <f t="shared" si="589"/>
        <v/>
      </c>
      <c r="CU486" s="76">
        <f t="shared" si="590"/>
        <v>0</v>
      </c>
      <c r="CV486" s="76">
        <f t="shared" si="591"/>
        <v>0</v>
      </c>
      <c r="CX486" s="6" t="str">
        <f t="shared" si="592"/>
        <v/>
      </c>
      <c r="CY486" s="6" t="str">
        <f t="shared" si="593"/>
        <v/>
      </c>
      <c r="CZ486" s="6" t="str">
        <f t="shared" si="594"/>
        <v/>
      </c>
      <c r="DG486" s="56" t="str">
        <f t="shared" si="595"/>
        <v/>
      </c>
      <c r="DH486" s="6">
        <f t="shared" si="596"/>
        <v>0</v>
      </c>
      <c r="DK486" s="6">
        <f t="shared" ref="DK486:DK549" si="631">IF(AND(H486="Liq",L486="x",M486=""),"LiqD",IF(AND(H486="Liq",L486="",M486="x"),"LiqC",H486))</f>
        <v>0</v>
      </c>
      <c r="DL486" s="6" t="e">
        <f t="shared" ref="DL486:DL549" si="632">VLOOKUP(DK486,$DK$5:$DL$11,2,FALSE)</f>
        <v>#N/A</v>
      </c>
      <c r="DN486" s="6" t="e">
        <f t="shared" si="630"/>
        <v>#N/A</v>
      </c>
      <c r="DP486" s="6" t="str">
        <f t="shared" si="597"/>
        <v/>
      </c>
      <c r="DQ486" s="293">
        <f t="shared" ca="1" si="626"/>
        <v>480</v>
      </c>
      <c r="DR486" s="6" t="str">
        <f t="shared" ca="1" si="616"/>
        <v>x</v>
      </c>
      <c r="DU486" s="293" t="e">
        <f t="shared" ca="1" si="617"/>
        <v>#N/A</v>
      </c>
      <c r="DV486" s="5"/>
      <c r="DW486" s="293" t="e">
        <f t="shared" ca="1" si="627"/>
        <v>#N/A</v>
      </c>
      <c r="DZ486" s="293" t="e">
        <f t="shared" ca="1" si="618"/>
        <v>#N/A</v>
      </c>
      <c r="EA486" s="293" t="e">
        <f t="shared" ca="1" si="619"/>
        <v>#N/A</v>
      </c>
      <c r="EB486" s="293" t="e">
        <f t="shared" ca="1" si="620"/>
        <v>#N/A</v>
      </c>
      <c r="EE486" s="6" t="str">
        <f t="shared" si="621"/>
        <v/>
      </c>
      <c r="EF486" s="293" t="e">
        <f t="shared" ca="1" si="622"/>
        <v>#N/A</v>
      </c>
      <c r="EG486" s="6" t="e">
        <f t="shared" ca="1" si="598"/>
        <v>#N/A</v>
      </c>
    </row>
    <row r="487" spans="3:137" x14ac:dyDescent="0.2">
      <c r="C487" s="75"/>
      <c r="D487" s="184" t="str">
        <f t="shared" si="562"/>
        <v/>
      </c>
      <c r="E487" s="649" t="str">
        <f t="shared" si="628"/>
        <v/>
      </c>
      <c r="F487" s="607" t="str">
        <f t="shared" si="561"/>
        <v>x</v>
      </c>
      <c r="G487" s="650"/>
      <c r="H487" s="651"/>
      <c r="I487" s="651"/>
      <c r="J487" s="651"/>
      <c r="K487" s="652"/>
      <c r="L487" s="889"/>
      <c r="M487" s="889"/>
      <c r="N487" s="653"/>
      <c r="O487" s="651"/>
      <c r="P487" s="651"/>
      <c r="Q487" s="654"/>
      <c r="R487" s="655"/>
      <c r="S487" s="607" t="str">
        <f t="shared" si="563"/>
        <v/>
      </c>
      <c r="T487" s="656" t="str">
        <f t="shared" si="564"/>
        <v/>
      </c>
      <c r="U487" s="656" t="str">
        <f t="shared" si="599"/>
        <v/>
      </c>
      <c r="V487" s="656" t="str">
        <f t="shared" si="565"/>
        <v/>
      </c>
      <c r="W487" s="719"/>
      <c r="X487" s="660"/>
      <c r="Y487" s="656" t="str">
        <f t="shared" si="629"/>
        <v/>
      </c>
      <c r="Z487" s="659"/>
      <c r="AA487" s="654"/>
      <c r="AB487" s="656" t="str">
        <f t="shared" si="566"/>
        <v/>
      </c>
      <c r="AC487" s="661" t="str">
        <f t="shared" si="600"/>
        <v/>
      </c>
      <c r="AE487" s="658" t="str">
        <f t="shared" si="567"/>
        <v/>
      </c>
      <c r="AF487" s="659"/>
      <c r="AT487" s="805" t="str">
        <f t="shared" si="625"/>
        <v/>
      </c>
      <c r="AU487" t="str">
        <f t="shared" si="601"/>
        <v/>
      </c>
      <c r="AV487" s="6" t="str">
        <f t="shared" si="568"/>
        <v/>
      </c>
      <c r="AW487" s="317" t="str">
        <f t="shared" si="569"/>
        <v/>
      </c>
      <c r="AX487" s="158" t="str">
        <f t="shared" si="570"/>
        <v/>
      </c>
      <c r="AY487" s="158" t="str">
        <f t="shared" si="560"/>
        <v/>
      </c>
      <c r="AZ487" s="309" t="str">
        <f t="shared" si="559"/>
        <v/>
      </c>
      <c r="BA487" s="318" t="str">
        <f t="shared" si="571"/>
        <v/>
      </c>
      <c r="BB487" s="473" t="str">
        <f t="shared" si="572"/>
        <v/>
      </c>
      <c r="BC487" s="80" t="str">
        <f t="shared" si="623"/>
        <v/>
      </c>
      <c r="BD487" s="56">
        <f t="shared" si="573"/>
        <v>1</v>
      </c>
      <c r="BF487" s="56" t="str">
        <f t="shared" si="574"/>
        <v/>
      </c>
      <c r="BG487" s="56" t="str">
        <f t="shared" si="575"/>
        <v/>
      </c>
      <c r="BH487" s="6" t="str">
        <f t="shared" si="576"/>
        <v/>
      </c>
      <c r="BK487" s="6" t="str">
        <f t="shared" si="577"/>
        <v/>
      </c>
      <c r="BL487" s="56">
        <f t="shared" si="602"/>
        <v>999999</v>
      </c>
      <c r="BM487" s="183">
        <f t="shared" si="603"/>
        <v>99999.000002435001</v>
      </c>
      <c r="BN487" s="61">
        <v>471</v>
      </c>
      <c r="BO487" s="6">
        <f t="shared" si="578"/>
        <v>999999</v>
      </c>
      <c r="BP487" s="6">
        <f t="shared" si="579"/>
        <v>999999</v>
      </c>
      <c r="BQ487" s="6" t="str">
        <f t="shared" si="604"/>
        <v>x</v>
      </c>
      <c r="BR487" s="206">
        <f t="shared" si="580"/>
        <v>99999.000002435001</v>
      </c>
      <c r="BS487" s="6">
        <f t="shared" si="581"/>
        <v>99999.000002435001</v>
      </c>
      <c r="BT487" s="6" t="str">
        <f t="shared" si="605"/>
        <v>x</v>
      </c>
      <c r="BU487" s="6" t="str">
        <f t="shared" si="582"/>
        <v/>
      </c>
      <c r="BW487" s="82">
        <f t="shared" si="606"/>
        <v>9999999999</v>
      </c>
      <c r="BX487" s="80" t="str">
        <f t="shared" si="583"/>
        <v>x</v>
      </c>
      <c r="BY487" s="80" t="str">
        <f t="shared" si="584"/>
        <v/>
      </c>
      <c r="BZ487" s="56" t="str">
        <f t="shared" si="607"/>
        <v/>
      </c>
      <c r="CA487" s="56" t="str">
        <f t="shared" si="608"/>
        <v/>
      </c>
      <c r="CB487" s="88">
        <f t="shared" si="609"/>
        <v>0</v>
      </c>
      <c r="CC487" s="56" t="str">
        <f t="shared" si="585"/>
        <v/>
      </c>
      <c r="CD487" s="56"/>
      <c r="CE487" s="56"/>
      <c r="CF487" s="56"/>
      <c r="CG487" s="56"/>
      <c r="CH487" s="169">
        <f t="shared" si="610"/>
        <v>9999999999</v>
      </c>
      <c r="CI487" s="170">
        <f t="shared" si="611"/>
        <v>9999999999</v>
      </c>
      <c r="CJ487" s="171">
        <f t="shared" si="612"/>
        <v>9999999999</v>
      </c>
      <c r="CK487" s="172" t="str">
        <f t="shared" si="613"/>
        <v/>
      </c>
      <c r="CL487" s="173" t="str">
        <f t="shared" si="586"/>
        <v>x</v>
      </c>
      <c r="CN487" s="6" t="str">
        <f t="shared" si="614"/>
        <v/>
      </c>
      <c r="CO487" s="293" t="e">
        <f t="shared" ca="1" si="624"/>
        <v>#N/A</v>
      </c>
      <c r="CP487" s="6" t="e">
        <f t="shared" ca="1" si="615"/>
        <v>#N/A</v>
      </c>
      <c r="CQ487" s="61">
        <v>471</v>
      </c>
      <c r="CR487" s="6">
        <f t="shared" si="587"/>
        <v>0</v>
      </c>
      <c r="CS487" s="6">
        <f t="shared" si="588"/>
        <v>0</v>
      </c>
      <c r="CT487" s="56" t="str">
        <f t="shared" si="589"/>
        <v/>
      </c>
      <c r="CU487" s="76">
        <f t="shared" si="590"/>
        <v>0</v>
      </c>
      <c r="CV487" s="76">
        <f t="shared" si="591"/>
        <v>0</v>
      </c>
      <c r="CX487" s="6" t="str">
        <f t="shared" si="592"/>
        <v/>
      </c>
      <c r="CY487" s="6" t="str">
        <f t="shared" si="593"/>
        <v/>
      </c>
      <c r="CZ487" s="6" t="str">
        <f t="shared" si="594"/>
        <v/>
      </c>
      <c r="DG487" s="56" t="str">
        <f t="shared" si="595"/>
        <v/>
      </c>
      <c r="DH487" s="6">
        <f t="shared" si="596"/>
        <v>0</v>
      </c>
      <c r="DK487" s="6">
        <f t="shared" si="631"/>
        <v>0</v>
      </c>
      <c r="DL487" s="6" t="e">
        <f t="shared" si="632"/>
        <v>#N/A</v>
      </c>
      <c r="DN487" s="6" t="e">
        <f t="shared" si="630"/>
        <v>#N/A</v>
      </c>
      <c r="DP487" s="6" t="str">
        <f t="shared" si="597"/>
        <v/>
      </c>
      <c r="DQ487" s="293">
        <f t="shared" ca="1" si="626"/>
        <v>481</v>
      </c>
      <c r="DR487" s="6" t="str">
        <f t="shared" ca="1" si="616"/>
        <v>x</v>
      </c>
      <c r="DU487" s="293" t="e">
        <f t="shared" ca="1" si="617"/>
        <v>#N/A</v>
      </c>
      <c r="DV487" s="5"/>
      <c r="DW487" s="293" t="e">
        <f t="shared" ca="1" si="627"/>
        <v>#N/A</v>
      </c>
      <c r="DZ487" s="293" t="e">
        <f t="shared" ca="1" si="618"/>
        <v>#N/A</v>
      </c>
      <c r="EA487" s="293" t="e">
        <f t="shared" ca="1" si="619"/>
        <v>#N/A</v>
      </c>
      <c r="EB487" s="293" t="e">
        <f t="shared" ca="1" si="620"/>
        <v>#N/A</v>
      </c>
      <c r="EE487" s="6" t="str">
        <f t="shared" si="621"/>
        <v/>
      </c>
      <c r="EF487" s="293" t="e">
        <f t="shared" ca="1" si="622"/>
        <v>#N/A</v>
      </c>
      <c r="EG487" s="6" t="e">
        <f t="shared" ca="1" si="598"/>
        <v>#N/A</v>
      </c>
    </row>
    <row r="488" spans="3:137" x14ac:dyDescent="0.2">
      <c r="C488" s="75"/>
      <c r="D488" s="184" t="str">
        <f t="shared" si="562"/>
        <v/>
      </c>
      <c r="E488" s="649" t="str">
        <f t="shared" si="628"/>
        <v/>
      </c>
      <c r="F488" s="607" t="str">
        <f t="shared" si="561"/>
        <v>x</v>
      </c>
      <c r="G488" s="650"/>
      <c r="H488" s="651"/>
      <c r="I488" s="651"/>
      <c r="J488" s="651"/>
      <c r="K488" s="652"/>
      <c r="L488" s="889"/>
      <c r="M488" s="889"/>
      <c r="N488" s="653"/>
      <c r="O488" s="651"/>
      <c r="P488" s="651"/>
      <c r="Q488" s="654"/>
      <c r="R488" s="655"/>
      <c r="S488" s="607" t="str">
        <f t="shared" si="563"/>
        <v/>
      </c>
      <c r="T488" s="656" t="str">
        <f t="shared" si="564"/>
        <v/>
      </c>
      <c r="U488" s="656" t="str">
        <f t="shared" si="599"/>
        <v/>
      </c>
      <c r="V488" s="656" t="str">
        <f t="shared" si="565"/>
        <v/>
      </c>
      <c r="W488" s="719"/>
      <c r="X488" s="660"/>
      <c r="Y488" s="656" t="str">
        <f t="shared" si="629"/>
        <v/>
      </c>
      <c r="Z488" s="659"/>
      <c r="AA488" s="654"/>
      <c r="AB488" s="656" t="str">
        <f t="shared" si="566"/>
        <v/>
      </c>
      <c r="AC488" s="661" t="str">
        <f t="shared" si="600"/>
        <v/>
      </c>
      <c r="AE488" s="658" t="str">
        <f t="shared" si="567"/>
        <v/>
      </c>
      <c r="AF488" s="659"/>
      <c r="AT488" s="805" t="str">
        <f t="shared" si="625"/>
        <v/>
      </c>
      <c r="AU488" t="str">
        <f t="shared" si="601"/>
        <v/>
      </c>
      <c r="AV488" s="6" t="str">
        <f t="shared" si="568"/>
        <v/>
      </c>
      <c r="AW488" s="317" t="str">
        <f t="shared" si="569"/>
        <v/>
      </c>
      <c r="AX488" s="158" t="str">
        <f t="shared" si="570"/>
        <v/>
      </c>
      <c r="AY488" s="158" t="str">
        <f t="shared" si="560"/>
        <v/>
      </c>
      <c r="AZ488" s="309" t="str">
        <f t="shared" si="559"/>
        <v/>
      </c>
      <c r="BA488" s="318" t="str">
        <f t="shared" si="571"/>
        <v/>
      </c>
      <c r="BB488" s="473" t="str">
        <f t="shared" si="572"/>
        <v/>
      </c>
      <c r="BC488" s="80" t="str">
        <f t="shared" si="623"/>
        <v/>
      </c>
      <c r="BD488" s="56">
        <f t="shared" si="573"/>
        <v>1</v>
      </c>
      <c r="BF488" s="56" t="str">
        <f t="shared" si="574"/>
        <v/>
      </c>
      <c r="BG488" s="56" t="str">
        <f t="shared" si="575"/>
        <v/>
      </c>
      <c r="BH488" s="6" t="str">
        <f t="shared" si="576"/>
        <v/>
      </c>
      <c r="BK488" s="6" t="str">
        <f t="shared" si="577"/>
        <v/>
      </c>
      <c r="BL488" s="56">
        <f t="shared" si="602"/>
        <v>999999</v>
      </c>
      <c r="BM488" s="183">
        <f t="shared" si="603"/>
        <v>99999.000002440007</v>
      </c>
      <c r="BN488" s="61">
        <v>472</v>
      </c>
      <c r="BO488" s="6">
        <f t="shared" si="578"/>
        <v>999999</v>
      </c>
      <c r="BP488" s="6">
        <f t="shared" si="579"/>
        <v>999999</v>
      </c>
      <c r="BQ488" s="6" t="str">
        <f t="shared" si="604"/>
        <v>x</v>
      </c>
      <c r="BR488" s="206">
        <f t="shared" si="580"/>
        <v>99999.000002440007</v>
      </c>
      <c r="BS488" s="6">
        <f t="shared" si="581"/>
        <v>99999.000002440007</v>
      </c>
      <c r="BT488" s="6" t="str">
        <f t="shared" si="605"/>
        <v>x</v>
      </c>
      <c r="BU488" s="6" t="str">
        <f t="shared" si="582"/>
        <v/>
      </c>
      <c r="BW488" s="82">
        <f t="shared" si="606"/>
        <v>9999999999</v>
      </c>
      <c r="BX488" s="80" t="str">
        <f t="shared" si="583"/>
        <v>x</v>
      </c>
      <c r="BY488" s="80" t="str">
        <f t="shared" si="584"/>
        <v/>
      </c>
      <c r="BZ488" s="56" t="str">
        <f t="shared" si="607"/>
        <v/>
      </c>
      <c r="CA488" s="56" t="str">
        <f t="shared" si="608"/>
        <v/>
      </c>
      <c r="CB488" s="88">
        <f t="shared" si="609"/>
        <v>0</v>
      </c>
      <c r="CC488" s="56" t="str">
        <f t="shared" si="585"/>
        <v/>
      </c>
      <c r="CD488" s="56"/>
      <c r="CE488" s="56"/>
      <c r="CF488" s="56"/>
      <c r="CG488" s="56"/>
      <c r="CH488" s="169">
        <f t="shared" si="610"/>
        <v>9999999999</v>
      </c>
      <c r="CI488" s="170">
        <f t="shared" si="611"/>
        <v>9999999999</v>
      </c>
      <c r="CJ488" s="171">
        <f t="shared" si="612"/>
        <v>9999999999</v>
      </c>
      <c r="CK488" s="172" t="str">
        <f t="shared" si="613"/>
        <v/>
      </c>
      <c r="CL488" s="173" t="str">
        <f t="shared" si="586"/>
        <v>x</v>
      </c>
      <c r="CN488" s="6" t="str">
        <f t="shared" si="614"/>
        <v/>
      </c>
      <c r="CO488" s="293" t="e">
        <f t="shared" ca="1" si="624"/>
        <v>#N/A</v>
      </c>
      <c r="CP488" s="6" t="e">
        <f t="shared" ca="1" si="615"/>
        <v>#N/A</v>
      </c>
      <c r="CQ488" s="61">
        <v>472</v>
      </c>
      <c r="CR488" s="6">
        <f t="shared" si="587"/>
        <v>0</v>
      </c>
      <c r="CS488" s="6">
        <f t="shared" si="588"/>
        <v>0</v>
      </c>
      <c r="CT488" s="56" t="str">
        <f t="shared" si="589"/>
        <v/>
      </c>
      <c r="CU488" s="76">
        <f t="shared" si="590"/>
        <v>0</v>
      </c>
      <c r="CV488" s="76">
        <f t="shared" si="591"/>
        <v>0</v>
      </c>
      <c r="CX488" s="6" t="str">
        <f t="shared" si="592"/>
        <v/>
      </c>
      <c r="CY488" s="6" t="str">
        <f t="shared" si="593"/>
        <v/>
      </c>
      <c r="CZ488" s="6" t="str">
        <f t="shared" si="594"/>
        <v/>
      </c>
      <c r="DG488" s="56" t="str">
        <f t="shared" si="595"/>
        <v/>
      </c>
      <c r="DH488" s="6">
        <f t="shared" si="596"/>
        <v>0</v>
      </c>
      <c r="DK488" s="6">
        <f t="shared" si="631"/>
        <v>0</v>
      </c>
      <c r="DL488" s="6" t="e">
        <f t="shared" si="632"/>
        <v>#N/A</v>
      </c>
      <c r="DN488" s="6" t="e">
        <f t="shared" si="630"/>
        <v>#N/A</v>
      </c>
      <c r="DP488" s="6" t="str">
        <f t="shared" si="597"/>
        <v/>
      </c>
      <c r="DQ488" s="293">
        <f t="shared" ca="1" si="626"/>
        <v>482</v>
      </c>
      <c r="DR488" s="6" t="str">
        <f t="shared" ca="1" si="616"/>
        <v>x</v>
      </c>
      <c r="DU488" s="293" t="e">
        <f t="shared" ca="1" si="617"/>
        <v>#N/A</v>
      </c>
      <c r="DV488" s="5"/>
      <c r="DW488" s="293" t="e">
        <f t="shared" ca="1" si="627"/>
        <v>#N/A</v>
      </c>
      <c r="DZ488" s="293" t="e">
        <f t="shared" ca="1" si="618"/>
        <v>#N/A</v>
      </c>
      <c r="EA488" s="293" t="e">
        <f t="shared" ca="1" si="619"/>
        <v>#N/A</v>
      </c>
      <c r="EB488" s="293" t="e">
        <f t="shared" ca="1" si="620"/>
        <v>#N/A</v>
      </c>
      <c r="EE488" s="6" t="str">
        <f t="shared" si="621"/>
        <v/>
      </c>
      <c r="EF488" s="293" t="e">
        <f t="shared" ca="1" si="622"/>
        <v>#N/A</v>
      </c>
      <c r="EG488" s="6" t="e">
        <f t="shared" ca="1" si="598"/>
        <v>#N/A</v>
      </c>
    </row>
    <row r="489" spans="3:137" x14ac:dyDescent="0.2">
      <c r="C489" s="75"/>
      <c r="D489" s="184" t="str">
        <f t="shared" si="562"/>
        <v/>
      </c>
      <c r="E489" s="649" t="str">
        <f t="shared" si="628"/>
        <v/>
      </c>
      <c r="F489" s="607" t="str">
        <f t="shared" si="561"/>
        <v>x</v>
      </c>
      <c r="G489" s="650"/>
      <c r="H489" s="651"/>
      <c r="I489" s="651"/>
      <c r="J489" s="651"/>
      <c r="K489" s="652"/>
      <c r="L489" s="889"/>
      <c r="M489" s="889"/>
      <c r="N489" s="653"/>
      <c r="O489" s="651"/>
      <c r="P489" s="651"/>
      <c r="Q489" s="654"/>
      <c r="R489" s="655"/>
      <c r="S489" s="607" t="str">
        <f t="shared" si="563"/>
        <v/>
      </c>
      <c r="T489" s="656" t="str">
        <f t="shared" si="564"/>
        <v/>
      </c>
      <c r="U489" s="656" t="str">
        <f t="shared" si="599"/>
        <v/>
      </c>
      <c r="V489" s="656" t="str">
        <f t="shared" si="565"/>
        <v/>
      </c>
      <c r="W489" s="719"/>
      <c r="X489" s="660"/>
      <c r="Y489" s="656" t="str">
        <f t="shared" si="629"/>
        <v/>
      </c>
      <c r="Z489" s="659"/>
      <c r="AA489" s="654"/>
      <c r="AB489" s="656" t="str">
        <f t="shared" si="566"/>
        <v/>
      </c>
      <c r="AC489" s="661" t="str">
        <f t="shared" si="600"/>
        <v/>
      </c>
      <c r="AE489" s="658" t="str">
        <f t="shared" si="567"/>
        <v/>
      </c>
      <c r="AF489" s="659"/>
      <c r="AT489" s="805" t="str">
        <f t="shared" si="625"/>
        <v/>
      </c>
      <c r="AU489" t="str">
        <f t="shared" si="601"/>
        <v/>
      </c>
      <c r="AV489" s="6" t="str">
        <f t="shared" si="568"/>
        <v/>
      </c>
      <c r="AW489" s="317" t="str">
        <f t="shared" si="569"/>
        <v/>
      </c>
      <c r="AX489" s="158" t="str">
        <f t="shared" si="570"/>
        <v/>
      </c>
      <c r="AY489" s="158" t="str">
        <f t="shared" si="560"/>
        <v/>
      </c>
      <c r="AZ489" s="309" t="str">
        <f t="shared" si="559"/>
        <v/>
      </c>
      <c r="BA489" s="318" t="str">
        <f t="shared" si="571"/>
        <v/>
      </c>
      <c r="BB489" s="473" t="str">
        <f t="shared" si="572"/>
        <v/>
      </c>
      <c r="BC489" s="80" t="str">
        <f t="shared" si="623"/>
        <v/>
      </c>
      <c r="BD489" s="56">
        <f t="shared" si="573"/>
        <v>1</v>
      </c>
      <c r="BF489" s="56" t="str">
        <f t="shared" si="574"/>
        <v/>
      </c>
      <c r="BG489" s="56" t="str">
        <f t="shared" si="575"/>
        <v/>
      </c>
      <c r="BH489" s="6" t="str">
        <f t="shared" si="576"/>
        <v/>
      </c>
      <c r="BK489" s="6" t="str">
        <f t="shared" si="577"/>
        <v/>
      </c>
      <c r="BL489" s="56">
        <f t="shared" si="602"/>
        <v>999999</v>
      </c>
      <c r="BM489" s="183">
        <f t="shared" si="603"/>
        <v>99999.000002444998</v>
      </c>
      <c r="BN489" s="61">
        <v>473</v>
      </c>
      <c r="BO489" s="6">
        <f t="shared" si="578"/>
        <v>999999</v>
      </c>
      <c r="BP489" s="6">
        <f t="shared" si="579"/>
        <v>999999</v>
      </c>
      <c r="BQ489" s="6" t="str">
        <f t="shared" si="604"/>
        <v>x</v>
      </c>
      <c r="BR489" s="206">
        <f t="shared" si="580"/>
        <v>99999.000002444998</v>
      </c>
      <c r="BS489" s="6">
        <f t="shared" si="581"/>
        <v>99999.000002444998</v>
      </c>
      <c r="BT489" s="6" t="str">
        <f t="shared" si="605"/>
        <v>x</v>
      </c>
      <c r="BU489" s="6" t="str">
        <f t="shared" si="582"/>
        <v/>
      </c>
      <c r="BW489" s="82">
        <f t="shared" si="606"/>
        <v>9999999999</v>
      </c>
      <c r="BX489" s="80" t="str">
        <f t="shared" si="583"/>
        <v>x</v>
      </c>
      <c r="BY489" s="80" t="str">
        <f t="shared" si="584"/>
        <v/>
      </c>
      <c r="BZ489" s="56" t="str">
        <f t="shared" si="607"/>
        <v/>
      </c>
      <c r="CA489" s="56" t="str">
        <f t="shared" si="608"/>
        <v/>
      </c>
      <c r="CB489" s="88">
        <f t="shared" si="609"/>
        <v>0</v>
      </c>
      <c r="CC489" s="56" t="str">
        <f t="shared" si="585"/>
        <v/>
      </c>
      <c r="CD489" s="56"/>
      <c r="CE489" s="56"/>
      <c r="CF489" s="56"/>
      <c r="CG489" s="56"/>
      <c r="CH489" s="169">
        <f t="shared" si="610"/>
        <v>9999999999</v>
      </c>
      <c r="CI489" s="170">
        <f t="shared" si="611"/>
        <v>9999999999</v>
      </c>
      <c r="CJ489" s="171">
        <f t="shared" si="612"/>
        <v>9999999999</v>
      </c>
      <c r="CK489" s="172" t="str">
        <f t="shared" si="613"/>
        <v/>
      </c>
      <c r="CL489" s="173" t="str">
        <f t="shared" si="586"/>
        <v>x</v>
      </c>
      <c r="CN489" s="6" t="str">
        <f t="shared" si="614"/>
        <v/>
      </c>
      <c r="CO489" s="293" t="e">
        <f t="shared" ca="1" si="624"/>
        <v>#N/A</v>
      </c>
      <c r="CP489" s="6" t="e">
        <f t="shared" ca="1" si="615"/>
        <v>#N/A</v>
      </c>
      <c r="CQ489" s="61">
        <v>473</v>
      </c>
      <c r="CR489" s="6">
        <f t="shared" si="587"/>
        <v>0</v>
      </c>
      <c r="CS489" s="6">
        <f t="shared" si="588"/>
        <v>0</v>
      </c>
      <c r="CT489" s="56" t="str">
        <f t="shared" si="589"/>
        <v/>
      </c>
      <c r="CU489" s="76">
        <f t="shared" si="590"/>
        <v>0</v>
      </c>
      <c r="CV489" s="76">
        <f t="shared" si="591"/>
        <v>0</v>
      </c>
      <c r="CX489" s="6" t="str">
        <f t="shared" si="592"/>
        <v/>
      </c>
      <c r="CY489" s="6" t="str">
        <f t="shared" si="593"/>
        <v/>
      </c>
      <c r="CZ489" s="6" t="str">
        <f t="shared" si="594"/>
        <v/>
      </c>
      <c r="DG489" s="56" t="str">
        <f t="shared" si="595"/>
        <v/>
      </c>
      <c r="DH489" s="6">
        <f t="shared" si="596"/>
        <v>0</v>
      </c>
      <c r="DK489" s="6">
        <f t="shared" si="631"/>
        <v>0</v>
      </c>
      <c r="DL489" s="6" t="e">
        <f t="shared" si="632"/>
        <v>#N/A</v>
      </c>
      <c r="DN489" s="6" t="e">
        <f t="shared" si="630"/>
        <v>#N/A</v>
      </c>
      <c r="DP489" s="6" t="str">
        <f t="shared" si="597"/>
        <v/>
      </c>
      <c r="DQ489" s="293">
        <f t="shared" ca="1" si="626"/>
        <v>483</v>
      </c>
      <c r="DR489" s="6" t="str">
        <f t="shared" ca="1" si="616"/>
        <v>x</v>
      </c>
      <c r="DU489" s="293" t="e">
        <f t="shared" ca="1" si="617"/>
        <v>#N/A</v>
      </c>
      <c r="DV489" s="5"/>
      <c r="DW489" s="293" t="e">
        <f t="shared" ca="1" si="627"/>
        <v>#N/A</v>
      </c>
      <c r="DZ489" s="293" t="e">
        <f t="shared" ca="1" si="618"/>
        <v>#N/A</v>
      </c>
      <c r="EA489" s="293" t="e">
        <f t="shared" ca="1" si="619"/>
        <v>#N/A</v>
      </c>
      <c r="EB489" s="293" t="e">
        <f t="shared" ca="1" si="620"/>
        <v>#N/A</v>
      </c>
      <c r="EE489" s="6" t="str">
        <f t="shared" si="621"/>
        <v/>
      </c>
      <c r="EF489" s="293" t="e">
        <f t="shared" ca="1" si="622"/>
        <v>#N/A</v>
      </c>
      <c r="EG489" s="6" t="e">
        <f t="shared" ca="1" si="598"/>
        <v>#N/A</v>
      </c>
    </row>
    <row r="490" spans="3:137" x14ac:dyDescent="0.2">
      <c r="C490" s="75"/>
      <c r="D490" s="184" t="str">
        <f t="shared" si="562"/>
        <v/>
      </c>
      <c r="E490" s="649" t="str">
        <f t="shared" si="628"/>
        <v/>
      </c>
      <c r="F490" s="607" t="str">
        <f t="shared" si="561"/>
        <v>x</v>
      </c>
      <c r="G490" s="650"/>
      <c r="H490" s="651"/>
      <c r="I490" s="651"/>
      <c r="J490" s="651"/>
      <c r="K490" s="652"/>
      <c r="L490" s="889"/>
      <c r="M490" s="889"/>
      <c r="N490" s="653"/>
      <c r="O490" s="651"/>
      <c r="P490" s="651"/>
      <c r="Q490" s="654"/>
      <c r="R490" s="655"/>
      <c r="S490" s="607" t="str">
        <f t="shared" si="563"/>
        <v/>
      </c>
      <c r="T490" s="656" t="str">
        <f t="shared" si="564"/>
        <v/>
      </c>
      <c r="U490" s="656" t="str">
        <f t="shared" si="599"/>
        <v/>
      </c>
      <c r="V490" s="656" t="str">
        <f t="shared" si="565"/>
        <v/>
      </c>
      <c r="W490" s="719"/>
      <c r="X490" s="660"/>
      <c r="Y490" s="656" t="str">
        <f t="shared" si="629"/>
        <v/>
      </c>
      <c r="Z490" s="659"/>
      <c r="AA490" s="654"/>
      <c r="AB490" s="656" t="str">
        <f t="shared" si="566"/>
        <v/>
      </c>
      <c r="AC490" s="661" t="str">
        <f t="shared" si="600"/>
        <v/>
      </c>
      <c r="AE490" s="658" t="str">
        <f t="shared" si="567"/>
        <v/>
      </c>
      <c r="AF490" s="659"/>
      <c r="AT490" s="805" t="str">
        <f t="shared" si="625"/>
        <v/>
      </c>
      <c r="AU490" t="str">
        <f t="shared" si="601"/>
        <v/>
      </c>
      <c r="AV490" s="6" t="str">
        <f t="shared" si="568"/>
        <v/>
      </c>
      <c r="AW490" s="317" t="str">
        <f t="shared" si="569"/>
        <v/>
      </c>
      <c r="AX490" s="158" t="str">
        <f t="shared" si="570"/>
        <v/>
      </c>
      <c r="AY490" s="158" t="str">
        <f t="shared" si="560"/>
        <v/>
      </c>
      <c r="AZ490" s="309" t="str">
        <f t="shared" si="559"/>
        <v/>
      </c>
      <c r="BA490" s="318" t="str">
        <f t="shared" si="571"/>
        <v/>
      </c>
      <c r="BB490" s="473" t="str">
        <f t="shared" si="572"/>
        <v/>
      </c>
      <c r="BC490" s="80" t="str">
        <f t="shared" si="623"/>
        <v/>
      </c>
      <c r="BD490" s="56">
        <f t="shared" si="573"/>
        <v>1</v>
      </c>
      <c r="BF490" s="56" t="str">
        <f t="shared" si="574"/>
        <v/>
      </c>
      <c r="BG490" s="56" t="str">
        <f t="shared" si="575"/>
        <v/>
      </c>
      <c r="BH490" s="6" t="str">
        <f t="shared" si="576"/>
        <v/>
      </c>
      <c r="BK490" s="6" t="str">
        <f t="shared" si="577"/>
        <v/>
      </c>
      <c r="BL490" s="56">
        <f t="shared" si="602"/>
        <v>999999</v>
      </c>
      <c r="BM490" s="183">
        <f t="shared" si="603"/>
        <v>99999.000002450004</v>
      </c>
      <c r="BN490" s="61">
        <v>474</v>
      </c>
      <c r="BO490" s="6">
        <f t="shared" si="578"/>
        <v>999999</v>
      </c>
      <c r="BP490" s="6">
        <f t="shared" si="579"/>
        <v>999999</v>
      </c>
      <c r="BQ490" s="6" t="str">
        <f t="shared" si="604"/>
        <v>x</v>
      </c>
      <c r="BR490" s="206">
        <f t="shared" si="580"/>
        <v>99999.000002450004</v>
      </c>
      <c r="BS490" s="6">
        <f t="shared" si="581"/>
        <v>99999.000002450004</v>
      </c>
      <c r="BT490" s="6" t="str">
        <f t="shared" si="605"/>
        <v>x</v>
      </c>
      <c r="BU490" s="6" t="str">
        <f t="shared" si="582"/>
        <v/>
      </c>
      <c r="BW490" s="82">
        <f t="shared" si="606"/>
        <v>9999999999</v>
      </c>
      <c r="BX490" s="80" t="str">
        <f t="shared" si="583"/>
        <v>x</v>
      </c>
      <c r="BY490" s="80" t="str">
        <f t="shared" si="584"/>
        <v/>
      </c>
      <c r="BZ490" s="56" t="str">
        <f t="shared" si="607"/>
        <v/>
      </c>
      <c r="CA490" s="56" t="str">
        <f t="shared" si="608"/>
        <v/>
      </c>
      <c r="CB490" s="88">
        <f t="shared" si="609"/>
        <v>0</v>
      </c>
      <c r="CC490" s="56" t="str">
        <f t="shared" si="585"/>
        <v/>
      </c>
      <c r="CD490" s="56"/>
      <c r="CE490" s="56"/>
      <c r="CF490" s="56"/>
      <c r="CG490" s="56"/>
      <c r="CH490" s="169">
        <f t="shared" si="610"/>
        <v>9999999999</v>
      </c>
      <c r="CI490" s="170">
        <f t="shared" si="611"/>
        <v>9999999999</v>
      </c>
      <c r="CJ490" s="171">
        <f t="shared" si="612"/>
        <v>9999999999</v>
      </c>
      <c r="CK490" s="172" t="str">
        <f t="shared" si="613"/>
        <v/>
      </c>
      <c r="CL490" s="173" t="str">
        <f t="shared" si="586"/>
        <v>x</v>
      </c>
      <c r="CN490" s="6" t="str">
        <f t="shared" si="614"/>
        <v/>
      </c>
      <c r="CO490" s="293" t="e">
        <f t="shared" ca="1" si="624"/>
        <v>#N/A</v>
      </c>
      <c r="CP490" s="6" t="e">
        <f t="shared" ca="1" si="615"/>
        <v>#N/A</v>
      </c>
      <c r="CQ490" s="61">
        <v>474</v>
      </c>
      <c r="CR490" s="6">
        <f t="shared" si="587"/>
        <v>0</v>
      </c>
      <c r="CS490" s="6">
        <f t="shared" si="588"/>
        <v>0</v>
      </c>
      <c r="CT490" s="56" t="str">
        <f t="shared" si="589"/>
        <v/>
      </c>
      <c r="CU490" s="76">
        <f t="shared" si="590"/>
        <v>0</v>
      </c>
      <c r="CV490" s="76">
        <f t="shared" si="591"/>
        <v>0</v>
      </c>
      <c r="CX490" s="6" t="str">
        <f t="shared" si="592"/>
        <v/>
      </c>
      <c r="CY490" s="6" t="str">
        <f t="shared" si="593"/>
        <v/>
      </c>
      <c r="CZ490" s="6" t="str">
        <f t="shared" si="594"/>
        <v/>
      </c>
      <c r="DG490" s="56" t="str">
        <f t="shared" si="595"/>
        <v/>
      </c>
      <c r="DH490" s="6">
        <f t="shared" si="596"/>
        <v>0</v>
      </c>
      <c r="DK490" s="6">
        <f t="shared" si="631"/>
        <v>0</v>
      </c>
      <c r="DL490" s="6" t="e">
        <f t="shared" si="632"/>
        <v>#N/A</v>
      </c>
      <c r="DN490" s="6" t="e">
        <f t="shared" si="630"/>
        <v>#N/A</v>
      </c>
      <c r="DP490" s="6" t="str">
        <f t="shared" si="597"/>
        <v/>
      </c>
      <c r="DQ490" s="293">
        <f t="shared" ca="1" si="626"/>
        <v>484</v>
      </c>
      <c r="DR490" s="6" t="str">
        <f t="shared" ca="1" si="616"/>
        <v>x</v>
      </c>
      <c r="DU490" s="293" t="e">
        <f t="shared" ca="1" si="617"/>
        <v>#N/A</v>
      </c>
      <c r="DV490" s="5"/>
      <c r="DW490" s="293" t="e">
        <f t="shared" ca="1" si="627"/>
        <v>#N/A</v>
      </c>
      <c r="DZ490" s="293" t="e">
        <f t="shared" ca="1" si="618"/>
        <v>#N/A</v>
      </c>
      <c r="EA490" s="293" t="e">
        <f t="shared" ca="1" si="619"/>
        <v>#N/A</v>
      </c>
      <c r="EB490" s="293" t="e">
        <f t="shared" ca="1" si="620"/>
        <v>#N/A</v>
      </c>
      <c r="EE490" s="6" t="str">
        <f t="shared" si="621"/>
        <v/>
      </c>
      <c r="EF490" s="293" t="e">
        <f t="shared" ca="1" si="622"/>
        <v>#N/A</v>
      </c>
      <c r="EG490" s="6" t="e">
        <f t="shared" ca="1" si="598"/>
        <v>#N/A</v>
      </c>
    </row>
    <row r="491" spans="3:137" x14ac:dyDescent="0.2">
      <c r="C491" s="75"/>
      <c r="D491" s="184" t="str">
        <f t="shared" si="562"/>
        <v/>
      </c>
      <c r="E491" s="649" t="str">
        <f t="shared" si="628"/>
        <v/>
      </c>
      <c r="F491" s="607" t="str">
        <f t="shared" si="561"/>
        <v>x</v>
      </c>
      <c r="G491" s="650"/>
      <c r="H491" s="651"/>
      <c r="I491" s="651"/>
      <c r="J491" s="651"/>
      <c r="K491" s="652"/>
      <c r="L491" s="889"/>
      <c r="M491" s="889"/>
      <c r="N491" s="653"/>
      <c r="O491" s="651"/>
      <c r="P491" s="651"/>
      <c r="Q491" s="654"/>
      <c r="R491" s="655"/>
      <c r="S491" s="607" t="str">
        <f t="shared" si="563"/>
        <v/>
      </c>
      <c r="T491" s="656" t="str">
        <f t="shared" si="564"/>
        <v/>
      </c>
      <c r="U491" s="656" t="str">
        <f t="shared" si="599"/>
        <v/>
      </c>
      <c r="V491" s="656" t="str">
        <f t="shared" si="565"/>
        <v/>
      </c>
      <c r="W491" s="719"/>
      <c r="X491" s="660"/>
      <c r="Y491" s="656" t="str">
        <f t="shared" si="629"/>
        <v/>
      </c>
      <c r="Z491" s="659"/>
      <c r="AA491" s="654"/>
      <c r="AB491" s="656" t="str">
        <f t="shared" si="566"/>
        <v/>
      </c>
      <c r="AC491" s="661" t="str">
        <f t="shared" si="600"/>
        <v/>
      </c>
      <c r="AE491" s="658" t="str">
        <f t="shared" si="567"/>
        <v/>
      </c>
      <c r="AF491" s="659"/>
      <c r="AT491" s="805" t="str">
        <f t="shared" si="625"/>
        <v/>
      </c>
      <c r="AU491" t="str">
        <f t="shared" si="601"/>
        <v/>
      </c>
      <c r="AV491" s="6" t="str">
        <f t="shared" si="568"/>
        <v/>
      </c>
      <c r="AW491" s="317" t="str">
        <f t="shared" si="569"/>
        <v/>
      </c>
      <c r="AX491" s="158" t="str">
        <f t="shared" si="570"/>
        <v/>
      </c>
      <c r="AY491" s="158" t="str">
        <f t="shared" si="560"/>
        <v/>
      </c>
      <c r="AZ491" s="309" t="str">
        <f t="shared" si="559"/>
        <v/>
      </c>
      <c r="BA491" s="318" t="str">
        <f t="shared" si="571"/>
        <v/>
      </c>
      <c r="BB491" s="473" t="str">
        <f t="shared" si="572"/>
        <v/>
      </c>
      <c r="BC491" s="80" t="str">
        <f t="shared" si="623"/>
        <v/>
      </c>
      <c r="BD491" s="56">
        <f t="shared" si="573"/>
        <v>1</v>
      </c>
      <c r="BF491" s="56" t="str">
        <f t="shared" si="574"/>
        <v/>
      </c>
      <c r="BG491" s="56" t="str">
        <f t="shared" si="575"/>
        <v/>
      </c>
      <c r="BH491" s="6" t="str">
        <f t="shared" si="576"/>
        <v/>
      </c>
      <c r="BK491" s="6" t="str">
        <f t="shared" si="577"/>
        <v/>
      </c>
      <c r="BL491" s="56">
        <f t="shared" si="602"/>
        <v>999999</v>
      </c>
      <c r="BM491" s="183">
        <f t="shared" si="603"/>
        <v>99999.000002454995</v>
      </c>
      <c r="BN491" s="61">
        <v>475</v>
      </c>
      <c r="BO491" s="6">
        <f t="shared" si="578"/>
        <v>999999</v>
      </c>
      <c r="BP491" s="6">
        <f t="shared" si="579"/>
        <v>999999</v>
      </c>
      <c r="BQ491" s="6" t="str">
        <f t="shared" si="604"/>
        <v>x</v>
      </c>
      <c r="BR491" s="206">
        <f t="shared" si="580"/>
        <v>99999.000002454995</v>
      </c>
      <c r="BS491" s="6">
        <f t="shared" si="581"/>
        <v>99999.000002454995</v>
      </c>
      <c r="BT491" s="6" t="str">
        <f t="shared" si="605"/>
        <v>x</v>
      </c>
      <c r="BU491" s="6" t="str">
        <f t="shared" si="582"/>
        <v/>
      </c>
      <c r="BW491" s="82">
        <f t="shared" si="606"/>
        <v>9999999999</v>
      </c>
      <c r="BX491" s="80" t="str">
        <f t="shared" si="583"/>
        <v>x</v>
      </c>
      <c r="BY491" s="80" t="str">
        <f t="shared" si="584"/>
        <v/>
      </c>
      <c r="BZ491" s="56" t="str">
        <f t="shared" si="607"/>
        <v/>
      </c>
      <c r="CA491" s="56" t="str">
        <f t="shared" si="608"/>
        <v/>
      </c>
      <c r="CB491" s="88">
        <f t="shared" si="609"/>
        <v>0</v>
      </c>
      <c r="CC491" s="56" t="str">
        <f t="shared" si="585"/>
        <v/>
      </c>
      <c r="CD491" s="56"/>
      <c r="CE491" s="56"/>
      <c r="CF491" s="56"/>
      <c r="CG491" s="56"/>
      <c r="CH491" s="169">
        <f t="shared" si="610"/>
        <v>9999999999</v>
      </c>
      <c r="CI491" s="170">
        <f t="shared" si="611"/>
        <v>9999999999</v>
      </c>
      <c r="CJ491" s="171">
        <f t="shared" si="612"/>
        <v>9999999999</v>
      </c>
      <c r="CK491" s="172" t="str">
        <f t="shared" si="613"/>
        <v/>
      </c>
      <c r="CL491" s="173" t="str">
        <f t="shared" si="586"/>
        <v>x</v>
      </c>
      <c r="CN491" s="6" t="str">
        <f t="shared" si="614"/>
        <v/>
      </c>
      <c r="CO491" s="293" t="e">
        <f t="shared" ca="1" si="624"/>
        <v>#N/A</v>
      </c>
      <c r="CP491" s="6" t="e">
        <f t="shared" ca="1" si="615"/>
        <v>#N/A</v>
      </c>
      <c r="CQ491" s="61">
        <v>475</v>
      </c>
      <c r="CR491" s="6">
        <f t="shared" si="587"/>
        <v>0</v>
      </c>
      <c r="CS491" s="6">
        <f t="shared" si="588"/>
        <v>0</v>
      </c>
      <c r="CT491" s="56" t="str">
        <f t="shared" si="589"/>
        <v/>
      </c>
      <c r="CU491" s="76">
        <f t="shared" si="590"/>
        <v>0</v>
      </c>
      <c r="CV491" s="76">
        <f t="shared" si="591"/>
        <v>0</v>
      </c>
      <c r="CX491" s="6" t="str">
        <f t="shared" si="592"/>
        <v/>
      </c>
      <c r="CY491" s="6" t="str">
        <f t="shared" si="593"/>
        <v/>
      </c>
      <c r="CZ491" s="6" t="str">
        <f t="shared" si="594"/>
        <v/>
      </c>
      <c r="DG491" s="56" t="str">
        <f t="shared" si="595"/>
        <v/>
      </c>
      <c r="DH491" s="6">
        <f t="shared" si="596"/>
        <v>0</v>
      </c>
      <c r="DK491" s="6">
        <f t="shared" si="631"/>
        <v>0</v>
      </c>
      <c r="DL491" s="6" t="e">
        <f t="shared" si="632"/>
        <v>#N/A</v>
      </c>
      <c r="DN491" s="6" t="e">
        <f t="shared" si="630"/>
        <v>#N/A</v>
      </c>
      <c r="DP491" s="6" t="str">
        <f t="shared" si="597"/>
        <v/>
      </c>
      <c r="DQ491" s="293">
        <f t="shared" ca="1" si="626"/>
        <v>485</v>
      </c>
      <c r="DR491" s="6" t="str">
        <f t="shared" ca="1" si="616"/>
        <v>x</v>
      </c>
      <c r="DU491" s="293" t="e">
        <f t="shared" ca="1" si="617"/>
        <v>#N/A</v>
      </c>
      <c r="DV491" s="5"/>
      <c r="DW491" s="293" t="e">
        <f t="shared" ca="1" si="627"/>
        <v>#N/A</v>
      </c>
      <c r="DZ491" s="293" t="e">
        <f t="shared" ca="1" si="618"/>
        <v>#N/A</v>
      </c>
      <c r="EA491" s="293" t="e">
        <f t="shared" ca="1" si="619"/>
        <v>#N/A</v>
      </c>
      <c r="EB491" s="293" t="e">
        <f t="shared" ca="1" si="620"/>
        <v>#N/A</v>
      </c>
      <c r="EE491" s="6" t="str">
        <f t="shared" si="621"/>
        <v/>
      </c>
      <c r="EF491" s="293" t="e">
        <f t="shared" ca="1" si="622"/>
        <v>#N/A</v>
      </c>
      <c r="EG491" s="6" t="e">
        <f t="shared" ca="1" si="598"/>
        <v>#N/A</v>
      </c>
    </row>
    <row r="492" spans="3:137" x14ac:dyDescent="0.2">
      <c r="C492" s="75"/>
      <c r="D492" s="184" t="str">
        <f t="shared" si="562"/>
        <v/>
      </c>
      <c r="E492" s="649" t="str">
        <f t="shared" si="628"/>
        <v/>
      </c>
      <c r="F492" s="607" t="str">
        <f t="shared" si="561"/>
        <v>x</v>
      </c>
      <c r="G492" s="650"/>
      <c r="H492" s="651"/>
      <c r="I492" s="651"/>
      <c r="J492" s="651"/>
      <c r="K492" s="652"/>
      <c r="L492" s="889"/>
      <c r="M492" s="889"/>
      <c r="N492" s="653"/>
      <c r="O492" s="651"/>
      <c r="P492" s="651"/>
      <c r="Q492" s="654"/>
      <c r="R492" s="655"/>
      <c r="S492" s="607" t="str">
        <f t="shared" si="563"/>
        <v/>
      </c>
      <c r="T492" s="656" t="str">
        <f t="shared" si="564"/>
        <v/>
      </c>
      <c r="U492" s="656" t="str">
        <f t="shared" si="599"/>
        <v/>
      </c>
      <c r="V492" s="656" t="str">
        <f t="shared" si="565"/>
        <v/>
      </c>
      <c r="W492" s="719"/>
      <c r="X492" s="660"/>
      <c r="Y492" s="656" t="str">
        <f t="shared" si="629"/>
        <v/>
      </c>
      <c r="Z492" s="659"/>
      <c r="AA492" s="654"/>
      <c r="AB492" s="656" t="str">
        <f t="shared" si="566"/>
        <v/>
      </c>
      <c r="AC492" s="661" t="str">
        <f t="shared" si="600"/>
        <v/>
      </c>
      <c r="AE492" s="658" t="str">
        <f t="shared" si="567"/>
        <v/>
      </c>
      <c r="AF492" s="659"/>
      <c r="AT492" s="805" t="str">
        <f t="shared" si="625"/>
        <v/>
      </c>
      <c r="AU492" t="str">
        <f t="shared" si="601"/>
        <v/>
      </c>
      <c r="AV492" s="6" t="str">
        <f t="shared" si="568"/>
        <v/>
      </c>
      <c r="AW492" s="317" t="str">
        <f t="shared" si="569"/>
        <v/>
      </c>
      <c r="AX492" s="158" t="str">
        <f t="shared" si="570"/>
        <v/>
      </c>
      <c r="AY492" s="158" t="str">
        <f t="shared" si="560"/>
        <v/>
      </c>
      <c r="AZ492" s="309" t="str">
        <f t="shared" si="559"/>
        <v/>
      </c>
      <c r="BA492" s="318" t="str">
        <f t="shared" si="571"/>
        <v/>
      </c>
      <c r="BB492" s="473" t="str">
        <f t="shared" si="572"/>
        <v/>
      </c>
      <c r="BC492" s="80" t="str">
        <f t="shared" si="623"/>
        <v/>
      </c>
      <c r="BD492" s="56">
        <f t="shared" si="573"/>
        <v>1</v>
      </c>
      <c r="BF492" s="56" t="str">
        <f t="shared" si="574"/>
        <v/>
      </c>
      <c r="BG492" s="56" t="str">
        <f t="shared" si="575"/>
        <v/>
      </c>
      <c r="BH492" s="6" t="str">
        <f t="shared" si="576"/>
        <v/>
      </c>
      <c r="BK492" s="6" t="str">
        <f t="shared" si="577"/>
        <v/>
      </c>
      <c r="BL492" s="56">
        <f t="shared" si="602"/>
        <v>999999</v>
      </c>
      <c r="BM492" s="183">
        <f t="shared" si="603"/>
        <v>99999.000002460001</v>
      </c>
      <c r="BN492" s="61">
        <v>476</v>
      </c>
      <c r="BO492" s="6">
        <f t="shared" si="578"/>
        <v>999999</v>
      </c>
      <c r="BP492" s="6">
        <f t="shared" si="579"/>
        <v>999999</v>
      </c>
      <c r="BQ492" s="6" t="str">
        <f t="shared" si="604"/>
        <v>x</v>
      </c>
      <c r="BR492" s="206">
        <f t="shared" si="580"/>
        <v>99999.000002460001</v>
      </c>
      <c r="BS492" s="6">
        <f t="shared" si="581"/>
        <v>99999.000002460001</v>
      </c>
      <c r="BT492" s="6" t="str">
        <f t="shared" si="605"/>
        <v>x</v>
      </c>
      <c r="BU492" s="6" t="str">
        <f t="shared" si="582"/>
        <v/>
      </c>
      <c r="BW492" s="82">
        <f t="shared" si="606"/>
        <v>9999999999</v>
      </c>
      <c r="BX492" s="80" t="str">
        <f t="shared" si="583"/>
        <v>x</v>
      </c>
      <c r="BY492" s="80" t="str">
        <f t="shared" si="584"/>
        <v/>
      </c>
      <c r="BZ492" s="56" t="str">
        <f t="shared" si="607"/>
        <v/>
      </c>
      <c r="CA492" s="56" t="str">
        <f t="shared" si="608"/>
        <v/>
      </c>
      <c r="CB492" s="88">
        <f t="shared" si="609"/>
        <v>0</v>
      </c>
      <c r="CC492" s="56" t="str">
        <f t="shared" si="585"/>
        <v/>
      </c>
      <c r="CD492" s="56"/>
      <c r="CE492" s="56"/>
      <c r="CF492" s="56"/>
      <c r="CG492" s="56"/>
      <c r="CH492" s="169">
        <f t="shared" si="610"/>
        <v>9999999999</v>
      </c>
      <c r="CI492" s="170">
        <f t="shared" si="611"/>
        <v>9999999999</v>
      </c>
      <c r="CJ492" s="171">
        <f t="shared" si="612"/>
        <v>9999999999</v>
      </c>
      <c r="CK492" s="172" t="str">
        <f t="shared" si="613"/>
        <v/>
      </c>
      <c r="CL492" s="173" t="str">
        <f t="shared" si="586"/>
        <v>x</v>
      </c>
      <c r="CN492" s="6" t="str">
        <f t="shared" si="614"/>
        <v/>
      </c>
      <c r="CO492" s="293" t="e">
        <f t="shared" ca="1" si="624"/>
        <v>#N/A</v>
      </c>
      <c r="CP492" s="6" t="e">
        <f t="shared" ca="1" si="615"/>
        <v>#N/A</v>
      </c>
      <c r="CQ492" s="61">
        <v>476</v>
      </c>
      <c r="CR492" s="6">
        <f t="shared" si="587"/>
        <v>0</v>
      </c>
      <c r="CS492" s="6">
        <f t="shared" si="588"/>
        <v>0</v>
      </c>
      <c r="CT492" s="56" t="str">
        <f t="shared" si="589"/>
        <v/>
      </c>
      <c r="CU492" s="76">
        <f t="shared" si="590"/>
        <v>0</v>
      </c>
      <c r="CV492" s="76">
        <f t="shared" si="591"/>
        <v>0</v>
      </c>
      <c r="CX492" s="6" t="str">
        <f t="shared" si="592"/>
        <v/>
      </c>
      <c r="CY492" s="6" t="str">
        <f t="shared" si="593"/>
        <v/>
      </c>
      <c r="CZ492" s="6" t="str">
        <f t="shared" si="594"/>
        <v/>
      </c>
      <c r="DG492" s="56" t="str">
        <f t="shared" si="595"/>
        <v/>
      </c>
      <c r="DH492" s="6">
        <f t="shared" si="596"/>
        <v>0</v>
      </c>
      <c r="DK492" s="6">
        <f t="shared" si="631"/>
        <v>0</v>
      </c>
      <c r="DL492" s="6" t="e">
        <f t="shared" si="632"/>
        <v>#N/A</v>
      </c>
      <c r="DN492" s="6" t="e">
        <f t="shared" si="630"/>
        <v>#N/A</v>
      </c>
      <c r="DP492" s="6" t="str">
        <f t="shared" si="597"/>
        <v/>
      </c>
      <c r="DQ492" s="293">
        <f t="shared" ca="1" si="626"/>
        <v>486</v>
      </c>
      <c r="DR492" s="6" t="str">
        <f t="shared" ca="1" si="616"/>
        <v>x</v>
      </c>
      <c r="DU492" s="293" t="e">
        <f t="shared" ca="1" si="617"/>
        <v>#N/A</v>
      </c>
      <c r="DV492" s="5"/>
      <c r="DW492" s="293" t="e">
        <f t="shared" ca="1" si="627"/>
        <v>#N/A</v>
      </c>
      <c r="DZ492" s="293" t="e">
        <f t="shared" ca="1" si="618"/>
        <v>#N/A</v>
      </c>
      <c r="EA492" s="293" t="e">
        <f t="shared" ca="1" si="619"/>
        <v>#N/A</v>
      </c>
      <c r="EB492" s="293" t="e">
        <f t="shared" ca="1" si="620"/>
        <v>#N/A</v>
      </c>
      <c r="EE492" s="6" t="str">
        <f t="shared" si="621"/>
        <v/>
      </c>
      <c r="EF492" s="293" t="e">
        <f t="shared" ca="1" si="622"/>
        <v>#N/A</v>
      </c>
      <c r="EG492" s="6" t="e">
        <f t="shared" ca="1" si="598"/>
        <v>#N/A</v>
      </c>
    </row>
    <row r="493" spans="3:137" x14ac:dyDescent="0.2">
      <c r="C493" s="75"/>
      <c r="D493" s="184" t="str">
        <f t="shared" si="562"/>
        <v/>
      </c>
      <c r="E493" s="649" t="str">
        <f t="shared" si="628"/>
        <v/>
      </c>
      <c r="F493" s="607" t="str">
        <f t="shared" si="561"/>
        <v>x</v>
      </c>
      <c r="G493" s="650"/>
      <c r="H493" s="651"/>
      <c r="I493" s="651"/>
      <c r="J493" s="651"/>
      <c r="K493" s="652"/>
      <c r="L493" s="889"/>
      <c r="M493" s="889"/>
      <c r="N493" s="653"/>
      <c r="O493" s="651"/>
      <c r="P493" s="651"/>
      <c r="Q493" s="654"/>
      <c r="R493" s="655"/>
      <c r="S493" s="607" t="str">
        <f t="shared" si="563"/>
        <v/>
      </c>
      <c r="T493" s="656" t="str">
        <f t="shared" si="564"/>
        <v/>
      </c>
      <c r="U493" s="656" t="str">
        <f t="shared" si="599"/>
        <v/>
      </c>
      <c r="V493" s="656" t="str">
        <f t="shared" si="565"/>
        <v/>
      </c>
      <c r="W493" s="719"/>
      <c r="X493" s="660"/>
      <c r="Y493" s="656" t="str">
        <f t="shared" si="629"/>
        <v/>
      </c>
      <c r="Z493" s="659"/>
      <c r="AA493" s="654"/>
      <c r="AB493" s="656" t="str">
        <f t="shared" si="566"/>
        <v/>
      </c>
      <c r="AC493" s="661" t="str">
        <f t="shared" si="600"/>
        <v/>
      </c>
      <c r="AE493" s="658" t="str">
        <f t="shared" si="567"/>
        <v/>
      </c>
      <c r="AF493" s="659"/>
      <c r="AT493" s="805" t="str">
        <f t="shared" si="625"/>
        <v/>
      </c>
      <c r="AU493" t="str">
        <f t="shared" si="601"/>
        <v/>
      </c>
      <c r="AV493" s="6" t="str">
        <f t="shared" si="568"/>
        <v/>
      </c>
      <c r="AW493" s="317" t="str">
        <f t="shared" si="569"/>
        <v/>
      </c>
      <c r="AX493" s="158" t="str">
        <f t="shared" si="570"/>
        <v/>
      </c>
      <c r="AY493" s="158" t="str">
        <f t="shared" si="560"/>
        <v/>
      </c>
      <c r="AZ493" s="309" t="str">
        <f t="shared" si="559"/>
        <v/>
      </c>
      <c r="BA493" s="318" t="str">
        <f t="shared" si="571"/>
        <v/>
      </c>
      <c r="BB493" s="473" t="str">
        <f t="shared" si="572"/>
        <v/>
      </c>
      <c r="BC493" s="80" t="str">
        <f t="shared" si="623"/>
        <v/>
      </c>
      <c r="BD493" s="56">
        <f t="shared" si="573"/>
        <v>1</v>
      </c>
      <c r="BF493" s="56" t="str">
        <f t="shared" si="574"/>
        <v/>
      </c>
      <c r="BG493" s="56" t="str">
        <f t="shared" si="575"/>
        <v/>
      </c>
      <c r="BH493" s="6" t="str">
        <f t="shared" si="576"/>
        <v/>
      </c>
      <c r="BK493" s="6" t="str">
        <f t="shared" si="577"/>
        <v/>
      </c>
      <c r="BL493" s="56">
        <f t="shared" si="602"/>
        <v>999999</v>
      </c>
      <c r="BM493" s="183">
        <f t="shared" si="603"/>
        <v>99999.000002465007</v>
      </c>
      <c r="BN493" s="61">
        <v>477</v>
      </c>
      <c r="BO493" s="6">
        <f t="shared" si="578"/>
        <v>999999</v>
      </c>
      <c r="BP493" s="6">
        <f t="shared" si="579"/>
        <v>999999</v>
      </c>
      <c r="BQ493" s="6" t="str">
        <f t="shared" si="604"/>
        <v>x</v>
      </c>
      <c r="BR493" s="206">
        <f t="shared" si="580"/>
        <v>99999.000002465007</v>
      </c>
      <c r="BS493" s="6">
        <f t="shared" si="581"/>
        <v>99999.000002465007</v>
      </c>
      <c r="BT493" s="6" t="str">
        <f t="shared" si="605"/>
        <v>x</v>
      </c>
      <c r="BU493" s="6" t="str">
        <f t="shared" si="582"/>
        <v/>
      </c>
      <c r="BW493" s="82">
        <f t="shared" si="606"/>
        <v>9999999999</v>
      </c>
      <c r="BX493" s="80" t="str">
        <f t="shared" si="583"/>
        <v>x</v>
      </c>
      <c r="BY493" s="80" t="str">
        <f t="shared" si="584"/>
        <v/>
      </c>
      <c r="BZ493" s="56" t="str">
        <f t="shared" si="607"/>
        <v/>
      </c>
      <c r="CA493" s="56" t="str">
        <f t="shared" si="608"/>
        <v/>
      </c>
      <c r="CB493" s="88">
        <f t="shared" si="609"/>
        <v>0</v>
      </c>
      <c r="CC493" s="56" t="str">
        <f t="shared" si="585"/>
        <v/>
      </c>
      <c r="CD493" s="56"/>
      <c r="CE493" s="56"/>
      <c r="CF493" s="56"/>
      <c r="CG493" s="56"/>
      <c r="CH493" s="169">
        <f t="shared" si="610"/>
        <v>9999999999</v>
      </c>
      <c r="CI493" s="170">
        <f t="shared" si="611"/>
        <v>9999999999</v>
      </c>
      <c r="CJ493" s="171">
        <f t="shared" si="612"/>
        <v>9999999999</v>
      </c>
      <c r="CK493" s="172" t="str">
        <f t="shared" si="613"/>
        <v/>
      </c>
      <c r="CL493" s="173" t="str">
        <f t="shared" si="586"/>
        <v>x</v>
      </c>
      <c r="CN493" s="6" t="str">
        <f t="shared" si="614"/>
        <v/>
      </c>
      <c r="CO493" s="293" t="e">
        <f t="shared" ca="1" si="624"/>
        <v>#N/A</v>
      </c>
      <c r="CP493" s="6" t="e">
        <f t="shared" ca="1" si="615"/>
        <v>#N/A</v>
      </c>
      <c r="CQ493" s="61">
        <v>477</v>
      </c>
      <c r="CR493" s="6">
        <f t="shared" si="587"/>
        <v>0</v>
      </c>
      <c r="CS493" s="6">
        <f t="shared" si="588"/>
        <v>0</v>
      </c>
      <c r="CT493" s="56" t="str">
        <f t="shared" si="589"/>
        <v/>
      </c>
      <c r="CU493" s="76">
        <f t="shared" si="590"/>
        <v>0</v>
      </c>
      <c r="CV493" s="76">
        <f t="shared" si="591"/>
        <v>0</v>
      </c>
      <c r="CX493" s="6" t="str">
        <f t="shared" si="592"/>
        <v/>
      </c>
      <c r="CY493" s="6" t="str">
        <f t="shared" si="593"/>
        <v/>
      </c>
      <c r="CZ493" s="6" t="str">
        <f t="shared" si="594"/>
        <v/>
      </c>
      <c r="DG493" s="56" t="str">
        <f t="shared" si="595"/>
        <v/>
      </c>
      <c r="DH493" s="6">
        <f t="shared" si="596"/>
        <v>0</v>
      </c>
      <c r="DK493" s="6">
        <f t="shared" si="631"/>
        <v>0</v>
      </c>
      <c r="DL493" s="6" t="e">
        <f t="shared" si="632"/>
        <v>#N/A</v>
      </c>
      <c r="DN493" s="6" t="e">
        <f t="shared" si="630"/>
        <v>#N/A</v>
      </c>
      <c r="DP493" s="6" t="str">
        <f t="shared" si="597"/>
        <v/>
      </c>
      <c r="DQ493" s="293">
        <f t="shared" ca="1" si="626"/>
        <v>487</v>
      </c>
      <c r="DR493" s="6" t="str">
        <f t="shared" ca="1" si="616"/>
        <v>x</v>
      </c>
      <c r="DU493" s="293" t="e">
        <f t="shared" ca="1" si="617"/>
        <v>#N/A</v>
      </c>
      <c r="DV493" s="5"/>
      <c r="DW493" s="293" t="e">
        <f t="shared" ca="1" si="627"/>
        <v>#N/A</v>
      </c>
      <c r="DZ493" s="293" t="e">
        <f t="shared" ca="1" si="618"/>
        <v>#N/A</v>
      </c>
      <c r="EA493" s="293" t="e">
        <f t="shared" ca="1" si="619"/>
        <v>#N/A</v>
      </c>
      <c r="EB493" s="293" t="e">
        <f t="shared" ca="1" si="620"/>
        <v>#N/A</v>
      </c>
      <c r="EE493" s="6" t="str">
        <f t="shared" si="621"/>
        <v/>
      </c>
      <c r="EF493" s="293" t="e">
        <f t="shared" ca="1" si="622"/>
        <v>#N/A</v>
      </c>
      <c r="EG493" s="6" t="e">
        <f t="shared" ca="1" si="598"/>
        <v>#N/A</v>
      </c>
    </row>
    <row r="494" spans="3:137" x14ac:dyDescent="0.2">
      <c r="C494" s="75"/>
      <c r="D494" s="184" t="str">
        <f t="shared" si="562"/>
        <v/>
      </c>
      <c r="E494" s="649" t="str">
        <f t="shared" si="628"/>
        <v/>
      </c>
      <c r="F494" s="607" t="str">
        <f t="shared" si="561"/>
        <v>x</v>
      </c>
      <c r="G494" s="650"/>
      <c r="H494" s="651"/>
      <c r="I494" s="651"/>
      <c r="J494" s="651"/>
      <c r="K494" s="652"/>
      <c r="L494" s="889"/>
      <c r="M494" s="889"/>
      <c r="N494" s="653"/>
      <c r="O494" s="651"/>
      <c r="P494" s="651"/>
      <c r="Q494" s="654"/>
      <c r="R494" s="655"/>
      <c r="S494" s="607" t="str">
        <f t="shared" si="563"/>
        <v/>
      </c>
      <c r="T494" s="656" t="str">
        <f t="shared" si="564"/>
        <v/>
      </c>
      <c r="U494" s="656" t="str">
        <f t="shared" si="599"/>
        <v/>
      </c>
      <c r="V494" s="656" t="str">
        <f t="shared" si="565"/>
        <v/>
      </c>
      <c r="W494" s="719"/>
      <c r="X494" s="660"/>
      <c r="Y494" s="656" t="str">
        <f t="shared" si="629"/>
        <v/>
      </c>
      <c r="Z494" s="659"/>
      <c r="AA494" s="654"/>
      <c r="AB494" s="656" t="str">
        <f t="shared" si="566"/>
        <v/>
      </c>
      <c r="AC494" s="661" t="str">
        <f t="shared" si="600"/>
        <v/>
      </c>
      <c r="AE494" s="658" t="str">
        <f t="shared" si="567"/>
        <v/>
      </c>
      <c r="AF494" s="659"/>
      <c r="AT494" s="805" t="str">
        <f t="shared" si="625"/>
        <v/>
      </c>
      <c r="AU494" t="str">
        <f t="shared" si="601"/>
        <v/>
      </c>
      <c r="AV494" s="6" t="str">
        <f t="shared" si="568"/>
        <v/>
      </c>
      <c r="AW494" s="317" t="str">
        <f t="shared" si="569"/>
        <v/>
      </c>
      <c r="AX494" s="158" t="str">
        <f t="shared" si="570"/>
        <v/>
      </c>
      <c r="AY494" s="158" t="str">
        <f t="shared" si="560"/>
        <v/>
      </c>
      <c r="AZ494" s="309" t="str">
        <f t="shared" si="559"/>
        <v/>
      </c>
      <c r="BA494" s="318" t="str">
        <f t="shared" si="571"/>
        <v/>
      </c>
      <c r="BB494" s="473" t="str">
        <f t="shared" si="572"/>
        <v/>
      </c>
      <c r="BC494" s="80" t="str">
        <f t="shared" si="623"/>
        <v/>
      </c>
      <c r="BD494" s="56">
        <f t="shared" si="573"/>
        <v>1</v>
      </c>
      <c r="BF494" s="56" t="str">
        <f t="shared" si="574"/>
        <v/>
      </c>
      <c r="BG494" s="56" t="str">
        <f t="shared" si="575"/>
        <v/>
      </c>
      <c r="BH494" s="6" t="str">
        <f t="shared" si="576"/>
        <v/>
      </c>
      <c r="BK494" s="6" t="str">
        <f t="shared" si="577"/>
        <v/>
      </c>
      <c r="BL494" s="56">
        <f t="shared" si="602"/>
        <v>999999</v>
      </c>
      <c r="BM494" s="183">
        <f t="shared" si="603"/>
        <v>99999.000002469998</v>
      </c>
      <c r="BN494" s="61">
        <v>478</v>
      </c>
      <c r="BO494" s="6">
        <f t="shared" si="578"/>
        <v>999999</v>
      </c>
      <c r="BP494" s="6">
        <f t="shared" si="579"/>
        <v>999999</v>
      </c>
      <c r="BQ494" s="6" t="str">
        <f t="shared" si="604"/>
        <v>x</v>
      </c>
      <c r="BR494" s="206">
        <f t="shared" si="580"/>
        <v>99999.000002469998</v>
      </c>
      <c r="BS494" s="6">
        <f t="shared" si="581"/>
        <v>99999.000002469998</v>
      </c>
      <c r="BT494" s="6" t="str">
        <f t="shared" si="605"/>
        <v>x</v>
      </c>
      <c r="BU494" s="6" t="str">
        <f t="shared" si="582"/>
        <v/>
      </c>
      <c r="BW494" s="82">
        <f t="shared" si="606"/>
        <v>9999999999</v>
      </c>
      <c r="BX494" s="80" t="str">
        <f t="shared" si="583"/>
        <v>x</v>
      </c>
      <c r="BY494" s="80" t="str">
        <f t="shared" si="584"/>
        <v/>
      </c>
      <c r="BZ494" s="56" t="str">
        <f t="shared" si="607"/>
        <v/>
      </c>
      <c r="CA494" s="56" t="str">
        <f t="shared" si="608"/>
        <v/>
      </c>
      <c r="CB494" s="88">
        <f t="shared" si="609"/>
        <v>0</v>
      </c>
      <c r="CC494" s="56" t="str">
        <f t="shared" si="585"/>
        <v/>
      </c>
      <c r="CD494" s="56"/>
      <c r="CE494" s="56"/>
      <c r="CF494" s="56"/>
      <c r="CG494" s="56"/>
      <c r="CH494" s="169">
        <f t="shared" si="610"/>
        <v>9999999999</v>
      </c>
      <c r="CI494" s="170">
        <f t="shared" si="611"/>
        <v>9999999999</v>
      </c>
      <c r="CJ494" s="171">
        <f t="shared" si="612"/>
        <v>9999999999</v>
      </c>
      <c r="CK494" s="172" t="str">
        <f t="shared" si="613"/>
        <v/>
      </c>
      <c r="CL494" s="173" t="str">
        <f t="shared" si="586"/>
        <v>x</v>
      </c>
      <c r="CN494" s="6" t="str">
        <f t="shared" si="614"/>
        <v/>
      </c>
      <c r="CO494" s="293" t="e">
        <f t="shared" ca="1" si="624"/>
        <v>#N/A</v>
      </c>
      <c r="CP494" s="6" t="e">
        <f t="shared" ca="1" si="615"/>
        <v>#N/A</v>
      </c>
      <c r="CQ494" s="61">
        <v>478</v>
      </c>
      <c r="CR494" s="6">
        <f t="shared" si="587"/>
        <v>0</v>
      </c>
      <c r="CS494" s="6">
        <f t="shared" si="588"/>
        <v>0</v>
      </c>
      <c r="CT494" s="56" t="str">
        <f t="shared" si="589"/>
        <v/>
      </c>
      <c r="CU494" s="76">
        <f t="shared" si="590"/>
        <v>0</v>
      </c>
      <c r="CV494" s="76">
        <f t="shared" si="591"/>
        <v>0</v>
      </c>
      <c r="CX494" s="6" t="str">
        <f t="shared" si="592"/>
        <v/>
      </c>
      <c r="CY494" s="6" t="str">
        <f t="shared" si="593"/>
        <v/>
      </c>
      <c r="CZ494" s="6" t="str">
        <f t="shared" si="594"/>
        <v/>
      </c>
      <c r="DG494" s="56" t="str">
        <f t="shared" si="595"/>
        <v/>
      </c>
      <c r="DH494" s="6">
        <f t="shared" si="596"/>
        <v>0</v>
      </c>
      <c r="DK494" s="6">
        <f t="shared" si="631"/>
        <v>0</v>
      </c>
      <c r="DL494" s="6" t="e">
        <f t="shared" si="632"/>
        <v>#N/A</v>
      </c>
      <c r="DN494" s="6" t="e">
        <f t="shared" si="630"/>
        <v>#N/A</v>
      </c>
      <c r="DP494" s="6" t="str">
        <f t="shared" si="597"/>
        <v/>
      </c>
      <c r="DQ494" s="293">
        <f t="shared" ca="1" si="626"/>
        <v>488</v>
      </c>
      <c r="DR494" s="6" t="str">
        <f t="shared" ca="1" si="616"/>
        <v>x</v>
      </c>
      <c r="DU494" s="293" t="e">
        <f t="shared" ca="1" si="617"/>
        <v>#N/A</v>
      </c>
      <c r="DV494" s="5"/>
      <c r="DW494" s="293" t="e">
        <f t="shared" ca="1" si="627"/>
        <v>#N/A</v>
      </c>
      <c r="DZ494" s="293" t="e">
        <f t="shared" ca="1" si="618"/>
        <v>#N/A</v>
      </c>
      <c r="EA494" s="293" t="e">
        <f t="shared" ca="1" si="619"/>
        <v>#N/A</v>
      </c>
      <c r="EB494" s="293" t="e">
        <f t="shared" ca="1" si="620"/>
        <v>#N/A</v>
      </c>
      <c r="EE494" s="6" t="str">
        <f t="shared" si="621"/>
        <v/>
      </c>
      <c r="EF494" s="293" t="e">
        <f t="shared" ca="1" si="622"/>
        <v>#N/A</v>
      </c>
      <c r="EG494" s="6" t="e">
        <f t="shared" ca="1" si="598"/>
        <v>#N/A</v>
      </c>
    </row>
    <row r="495" spans="3:137" x14ac:dyDescent="0.2">
      <c r="C495" s="75"/>
      <c r="D495" s="184" t="str">
        <f t="shared" si="562"/>
        <v/>
      </c>
      <c r="E495" s="649" t="str">
        <f t="shared" si="628"/>
        <v/>
      </c>
      <c r="F495" s="607" t="str">
        <f t="shared" si="561"/>
        <v>x</v>
      </c>
      <c r="G495" s="650"/>
      <c r="H495" s="651"/>
      <c r="I495" s="651"/>
      <c r="J495" s="651"/>
      <c r="K495" s="652"/>
      <c r="L495" s="889"/>
      <c r="M495" s="889"/>
      <c r="N495" s="653"/>
      <c r="O495" s="651"/>
      <c r="P495" s="651"/>
      <c r="Q495" s="654"/>
      <c r="R495" s="655"/>
      <c r="S495" s="607" t="str">
        <f t="shared" si="563"/>
        <v/>
      </c>
      <c r="T495" s="656" t="str">
        <f t="shared" si="564"/>
        <v/>
      </c>
      <c r="U495" s="656" t="str">
        <f t="shared" si="599"/>
        <v/>
      </c>
      <c r="V495" s="656" t="str">
        <f t="shared" si="565"/>
        <v/>
      </c>
      <c r="W495" s="719"/>
      <c r="X495" s="660"/>
      <c r="Y495" s="656" t="str">
        <f t="shared" si="629"/>
        <v/>
      </c>
      <c r="Z495" s="659"/>
      <c r="AA495" s="654"/>
      <c r="AB495" s="656" t="str">
        <f t="shared" si="566"/>
        <v/>
      </c>
      <c r="AC495" s="661" t="str">
        <f t="shared" si="600"/>
        <v/>
      </c>
      <c r="AE495" s="658" t="str">
        <f t="shared" si="567"/>
        <v/>
      </c>
      <c r="AF495" s="659"/>
      <c r="AT495" s="805" t="str">
        <f t="shared" si="625"/>
        <v/>
      </c>
      <c r="AU495" t="str">
        <f t="shared" si="601"/>
        <v/>
      </c>
      <c r="AV495" s="6" t="str">
        <f t="shared" si="568"/>
        <v/>
      </c>
      <c r="AW495" s="317" t="str">
        <f t="shared" si="569"/>
        <v/>
      </c>
      <c r="AX495" s="158" t="str">
        <f t="shared" si="570"/>
        <v/>
      </c>
      <c r="AY495" s="158" t="str">
        <f t="shared" si="560"/>
        <v/>
      </c>
      <c r="AZ495" s="309" t="str">
        <f t="shared" si="559"/>
        <v/>
      </c>
      <c r="BA495" s="318" t="str">
        <f t="shared" si="571"/>
        <v/>
      </c>
      <c r="BB495" s="473" t="str">
        <f t="shared" si="572"/>
        <v/>
      </c>
      <c r="BC495" s="80" t="str">
        <f t="shared" si="623"/>
        <v/>
      </c>
      <c r="BD495" s="56">
        <f t="shared" si="573"/>
        <v>1</v>
      </c>
      <c r="BF495" s="56" t="str">
        <f t="shared" si="574"/>
        <v/>
      </c>
      <c r="BG495" s="56" t="str">
        <f t="shared" si="575"/>
        <v/>
      </c>
      <c r="BH495" s="6" t="str">
        <f t="shared" si="576"/>
        <v/>
      </c>
      <c r="BK495" s="6" t="str">
        <f t="shared" si="577"/>
        <v/>
      </c>
      <c r="BL495" s="56">
        <f t="shared" si="602"/>
        <v>999999</v>
      </c>
      <c r="BM495" s="183">
        <f t="shared" si="603"/>
        <v>99999.000002475004</v>
      </c>
      <c r="BN495" s="61">
        <v>479</v>
      </c>
      <c r="BO495" s="6">
        <f t="shared" si="578"/>
        <v>999999</v>
      </c>
      <c r="BP495" s="6">
        <f t="shared" si="579"/>
        <v>999999</v>
      </c>
      <c r="BQ495" s="6" t="str">
        <f t="shared" si="604"/>
        <v>x</v>
      </c>
      <c r="BR495" s="206">
        <f t="shared" si="580"/>
        <v>99999.000002475004</v>
      </c>
      <c r="BS495" s="6">
        <f t="shared" si="581"/>
        <v>99999.000002475004</v>
      </c>
      <c r="BT495" s="6" t="str">
        <f t="shared" si="605"/>
        <v>x</v>
      </c>
      <c r="BU495" s="6" t="str">
        <f t="shared" si="582"/>
        <v/>
      </c>
      <c r="BW495" s="82">
        <f t="shared" si="606"/>
        <v>9999999999</v>
      </c>
      <c r="BX495" s="80" t="str">
        <f t="shared" si="583"/>
        <v>x</v>
      </c>
      <c r="BY495" s="80" t="str">
        <f t="shared" si="584"/>
        <v/>
      </c>
      <c r="BZ495" s="56" t="str">
        <f t="shared" si="607"/>
        <v/>
      </c>
      <c r="CA495" s="56" t="str">
        <f t="shared" si="608"/>
        <v/>
      </c>
      <c r="CB495" s="88">
        <f t="shared" si="609"/>
        <v>0</v>
      </c>
      <c r="CC495" s="56" t="str">
        <f t="shared" si="585"/>
        <v/>
      </c>
      <c r="CD495" s="56"/>
      <c r="CE495" s="56"/>
      <c r="CF495" s="56"/>
      <c r="CG495" s="56"/>
      <c r="CH495" s="169">
        <f t="shared" si="610"/>
        <v>9999999999</v>
      </c>
      <c r="CI495" s="170">
        <f t="shared" si="611"/>
        <v>9999999999</v>
      </c>
      <c r="CJ495" s="171">
        <f t="shared" si="612"/>
        <v>9999999999</v>
      </c>
      <c r="CK495" s="172" t="str">
        <f t="shared" si="613"/>
        <v/>
      </c>
      <c r="CL495" s="173" t="str">
        <f t="shared" si="586"/>
        <v>x</v>
      </c>
      <c r="CN495" s="6" t="str">
        <f t="shared" si="614"/>
        <v/>
      </c>
      <c r="CO495" s="293" t="e">
        <f t="shared" ca="1" si="624"/>
        <v>#N/A</v>
      </c>
      <c r="CP495" s="6" t="e">
        <f t="shared" ca="1" si="615"/>
        <v>#N/A</v>
      </c>
      <c r="CQ495" s="61">
        <v>479</v>
      </c>
      <c r="CR495" s="6">
        <f t="shared" si="587"/>
        <v>0</v>
      </c>
      <c r="CS495" s="6">
        <f t="shared" si="588"/>
        <v>0</v>
      </c>
      <c r="CT495" s="56" t="str">
        <f t="shared" si="589"/>
        <v/>
      </c>
      <c r="CU495" s="76">
        <f t="shared" si="590"/>
        <v>0</v>
      </c>
      <c r="CV495" s="76">
        <f t="shared" si="591"/>
        <v>0</v>
      </c>
      <c r="CX495" s="6" t="str">
        <f t="shared" si="592"/>
        <v/>
      </c>
      <c r="CY495" s="6" t="str">
        <f t="shared" si="593"/>
        <v/>
      </c>
      <c r="CZ495" s="6" t="str">
        <f t="shared" si="594"/>
        <v/>
      </c>
      <c r="DG495" s="56" t="str">
        <f t="shared" si="595"/>
        <v/>
      </c>
      <c r="DH495" s="6">
        <f t="shared" si="596"/>
        <v>0</v>
      </c>
      <c r="DK495" s="6">
        <f t="shared" si="631"/>
        <v>0</v>
      </c>
      <c r="DL495" s="6" t="e">
        <f t="shared" si="632"/>
        <v>#N/A</v>
      </c>
      <c r="DN495" s="6" t="e">
        <f t="shared" si="630"/>
        <v>#N/A</v>
      </c>
      <c r="DP495" s="6" t="str">
        <f t="shared" si="597"/>
        <v/>
      </c>
      <c r="DQ495" s="293">
        <f t="shared" ca="1" si="626"/>
        <v>489</v>
      </c>
      <c r="DR495" s="6" t="str">
        <f t="shared" ca="1" si="616"/>
        <v>x</v>
      </c>
      <c r="DU495" s="293" t="e">
        <f t="shared" ca="1" si="617"/>
        <v>#N/A</v>
      </c>
      <c r="DV495" s="5"/>
      <c r="DW495" s="293" t="e">
        <f t="shared" ca="1" si="627"/>
        <v>#N/A</v>
      </c>
      <c r="DZ495" s="293" t="e">
        <f t="shared" ca="1" si="618"/>
        <v>#N/A</v>
      </c>
      <c r="EA495" s="293" t="e">
        <f t="shared" ca="1" si="619"/>
        <v>#N/A</v>
      </c>
      <c r="EB495" s="293" t="e">
        <f t="shared" ca="1" si="620"/>
        <v>#N/A</v>
      </c>
      <c r="EE495" s="6" t="str">
        <f t="shared" si="621"/>
        <v/>
      </c>
      <c r="EF495" s="293" t="e">
        <f t="shared" ca="1" si="622"/>
        <v>#N/A</v>
      </c>
      <c r="EG495" s="6" t="e">
        <f t="shared" ca="1" si="598"/>
        <v>#N/A</v>
      </c>
    </row>
    <row r="496" spans="3:137" x14ac:dyDescent="0.2">
      <c r="C496" s="75"/>
      <c r="D496" s="184" t="str">
        <f t="shared" si="562"/>
        <v/>
      </c>
      <c r="E496" s="649" t="str">
        <f t="shared" si="628"/>
        <v/>
      </c>
      <c r="F496" s="607" t="str">
        <f t="shared" si="561"/>
        <v>x</v>
      </c>
      <c r="G496" s="650"/>
      <c r="H496" s="651"/>
      <c r="I496" s="651"/>
      <c r="J496" s="651"/>
      <c r="K496" s="652"/>
      <c r="L496" s="889"/>
      <c r="M496" s="889"/>
      <c r="N496" s="653"/>
      <c r="O496" s="651"/>
      <c r="P496" s="651"/>
      <c r="Q496" s="654"/>
      <c r="R496" s="655"/>
      <c r="S496" s="607" t="str">
        <f t="shared" si="563"/>
        <v/>
      </c>
      <c r="T496" s="656" t="str">
        <f t="shared" si="564"/>
        <v/>
      </c>
      <c r="U496" s="656" t="str">
        <f t="shared" si="599"/>
        <v/>
      </c>
      <c r="V496" s="656" t="str">
        <f t="shared" si="565"/>
        <v/>
      </c>
      <c r="W496" s="719"/>
      <c r="X496" s="660"/>
      <c r="Y496" s="656" t="str">
        <f t="shared" si="629"/>
        <v/>
      </c>
      <c r="Z496" s="659"/>
      <c r="AA496" s="654"/>
      <c r="AB496" s="656" t="str">
        <f t="shared" si="566"/>
        <v/>
      </c>
      <c r="AC496" s="661" t="str">
        <f t="shared" si="600"/>
        <v/>
      </c>
      <c r="AE496" s="658" t="str">
        <f t="shared" si="567"/>
        <v/>
      </c>
      <c r="AF496" s="659"/>
      <c r="AT496" s="805" t="str">
        <f t="shared" si="625"/>
        <v/>
      </c>
      <c r="AU496" t="str">
        <f t="shared" si="601"/>
        <v/>
      </c>
      <c r="AV496" s="6" t="str">
        <f t="shared" si="568"/>
        <v/>
      </c>
      <c r="AW496" s="317" t="str">
        <f t="shared" si="569"/>
        <v/>
      </c>
      <c r="AX496" s="158" t="str">
        <f t="shared" si="570"/>
        <v/>
      </c>
      <c r="AY496" s="158" t="str">
        <f t="shared" si="560"/>
        <v/>
      </c>
      <c r="AZ496" s="309" t="str">
        <f t="shared" si="559"/>
        <v/>
      </c>
      <c r="BA496" s="318" t="str">
        <f t="shared" si="571"/>
        <v/>
      </c>
      <c r="BB496" s="473" t="str">
        <f t="shared" si="572"/>
        <v/>
      </c>
      <c r="BC496" s="80" t="str">
        <f t="shared" si="623"/>
        <v/>
      </c>
      <c r="BD496" s="56">
        <f t="shared" si="573"/>
        <v>1</v>
      </c>
      <c r="BF496" s="56" t="str">
        <f t="shared" si="574"/>
        <v/>
      </c>
      <c r="BG496" s="56" t="str">
        <f t="shared" si="575"/>
        <v/>
      </c>
      <c r="BH496" s="6" t="str">
        <f t="shared" si="576"/>
        <v/>
      </c>
      <c r="BK496" s="6" t="str">
        <f t="shared" si="577"/>
        <v/>
      </c>
      <c r="BL496" s="56">
        <f t="shared" si="602"/>
        <v>999999</v>
      </c>
      <c r="BM496" s="183">
        <f t="shared" si="603"/>
        <v>99999.000002479996</v>
      </c>
      <c r="BN496" s="61">
        <v>480</v>
      </c>
      <c r="BO496" s="6">
        <f t="shared" si="578"/>
        <v>999999</v>
      </c>
      <c r="BP496" s="6">
        <f t="shared" si="579"/>
        <v>999999</v>
      </c>
      <c r="BQ496" s="6" t="str">
        <f t="shared" si="604"/>
        <v>x</v>
      </c>
      <c r="BR496" s="206">
        <f t="shared" si="580"/>
        <v>99999.000002479996</v>
      </c>
      <c r="BS496" s="6">
        <f t="shared" si="581"/>
        <v>99999.000002479996</v>
      </c>
      <c r="BT496" s="6" t="str">
        <f t="shared" si="605"/>
        <v>x</v>
      </c>
      <c r="BU496" s="6" t="str">
        <f t="shared" si="582"/>
        <v/>
      </c>
      <c r="BW496" s="82">
        <f t="shared" si="606"/>
        <v>9999999999</v>
      </c>
      <c r="BX496" s="80" t="str">
        <f t="shared" si="583"/>
        <v>x</v>
      </c>
      <c r="BY496" s="80" t="str">
        <f t="shared" si="584"/>
        <v/>
      </c>
      <c r="BZ496" s="56" t="str">
        <f t="shared" si="607"/>
        <v/>
      </c>
      <c r="CA496" s="56" t="str">
        <f t="shared" si="608"/>
        <v/>
      </c>
      <c r="CB496" s="88">
        <f t="shared" si="609"/>
        <v>0</v>
      </c>
      <c r="CC496" s="56" t="str">
        <f t="shared" si="585"/>
        <v/>
      </c>
      <c r="CD496" s="56"/>
      <c r="CE496" s="56"/>
      <c r="CF496" s="56"/>
      <c r="CG496" s="56"/>
      <c r="CH496" s="169">
        <f t="shared" si="610"/>
        <v>9999999999</v>
      </c>
      <c r="CI496" s="170">
        <f t="shared" si="611"/>
        <v>9999999999</v>
      </c>
      <c r="CJ496" s="171">
        <f t="shared" si="612"/>
        <v>9999999999</v>
      </c>
      <c r="CK496" s="172" t="str">
        <f t="shared" si="613"/>
        <v/>
      </c>
      <c r="CL496" s="173" t="str">
        <f t="shared" si="586"/>
        <v>x</v>
      </c>
      <c r="CN496" s="6" t="str">
        <f t="shared" si="614"/>
        <v/>
      </c>
      <c r="CO496" s="293" t="e">
        <f t="shared" ca="1" si="624"/>
        <v>#N/A</v>
      </c>
      <c r="CP496" s="6" t="e">
        <f t="shared" ca="1" si="615"/>
        <v>#N/A</v>
      </c>
      <c r="CQ496" s="61">
        <v>480</v>
      </c>
      <c r="CR496" s="6">
        <f t="shared" si="587"/>
        <v>0</v>
      </c>
      <c r="CS496" s="6">
        <f t="shared" si="588"/>
        <v>0</v>
      </c>
      <c r="CT496" s="56" t="str">
        <f t="shared" si="589"/>
        <v/>
      </c>
      <c r="CU496" s="76">
        <f t="shared" si="590"/>
        <v>0</v>
      </c>
      <c r="CV496" s="76">
        <f t="shared" si="591"/>
        <v>0</v>
      </c>
      <c r="CX496" s="6" t="str">
        <f t="shared" si="592"/>
        <v/>
      </c>
      <c r="CY496" s="6" t="str">
        <f t="shared" si="593"/>
        <v/>
      </c>
      <c r="CZ496" s="6" t="str">
        <f t="shared" si="594"/>
        <v/>
      </c>
      <c r="DG496" s="56" t="str">
        <f t="shared" si="595"/>
        <v/>
      </c>
      <c r="DH496" s="6">
        <f t="shared" si="596"/>
        <v>0</v>
      </c>
      <c r="DK496" s="6">
        <f t="shared" si="631"/>
        <v>0</v>
      </c>
      <c r="DL496" s="6" t="e">
        <f t="shared" si="632"/>
        <v>#N/A</v>
      </c>
      <c r="DN496" s="6" t="e">
        <f t="shared" si="630"/>
        <v>#N/A</v>
      </c>
      <c r="DP496" s="6" t="str">
        <f t="shared" si="597"/>
        <v/>
      </c>
      <c r="DQ496" s="293">
        <f t="shared" ca="1" si="626"/>
        <v>490</v>
      </c>
      <c r="DR496" s="6" t="str">
        <f t="shared" ca="1" si="616"/>
        <v>x</v>
      </c>
      <c r="DU496" s="293" t="e">
        <f t="shared" ca="1" si="617"/>
        <v>#N/A</v>
      </c>
      <c r="DV496" s="5"/>
      <c r="DW496" s="293" t="e">
        <f t="shared" ca="1" si="627"/>
        <v>#N/A</v>
      </c>
      <c r="DZ496" s="293" t="e">
        <f t="shared" ca="1" si="618"/>
        <v>#N/A</v>
      </c>
      <c r="EA496" s="293" t="e">
        <f t="shared" ca="1" si="619"/>
        <v>#N/A</v>
      </c>
      <c r="EB496" s="293" t="e">
        <f t="shared" ca="1" si="620"/>
        <v>#N/A</v>
      </c>
      <c r="EE496" s="6" t="str">
        <f t="shared" si="621"/>
        <v/>
      </c>
      <c r="EF496" s="293" t="e">
        <f t="shared" ca="1" si="622"/>
        <v>#N/A</v>
      </c>
      <c r="EG496" s="6" t="e">
        <f t="shared" ca="1" si="598"/>
        <v>#N/A</v>
      </c>
    </row>
    <row r="497" spans="3:137" x14ac:dyDescent="0.2">
      <c r="C497" s="75"/>
      <c r="D497" s="184" t="str">
        <f t="shared" si="562"/>
        <v/>
      </c>
      <c r="E497" s="649" t="str">
        <f t="shared" si="628"/>
        <v/>
      </c>
      <c r="F497" s="607" t="str">
        <f t="shared" si="561"/>
        <v>x</v>
      </c>
      <c r="G497" s="650"/>
      <c r="H497" s="651"/>
      <c r="I497" s="651"/>
      <c r="J497" s="651"/>
      <c r="K497" s="652"/>
      <c r="L497" s="889"/>
      <c r="M497" s="889"/>
      <c r="N497" s="653"/>
      <c r="O497" s="651"/>
      <c r="P497" s="651"/>
      <c r="Q497" s="654"/>
      <c r="R497" s="655"/>
      <c r="S497" s="607" t="str">
        <f t="shared" si="563"/>
        <v/>
      </c>
      <c r="T497" s="656" t="str">
        <f t="shared" si="564"/>
        <v/>
      </c>
      <c r="U497" s="656" t="str">
        <f t="shared" si="599"/>
        <v/>
      </c>
      <c r="V497" s="656" t="str">
        <f t="shared" si="565"/>
        <v/>
      </c>
      <c r="W497" s="719"/>
      <c r="X497" s="660"/>
      <c r="Y497" s="656" t="str">
        <f t="shared" si="629"/>
        <v/>
      </c>
      <c r="Z497" s="659"/>
      <c r="AA497" s="654"/>
      <c r="AB497" s="656" t="str">
        <f t="shared" si="566"/>
        <v/>
      </c>
      <c r="AC497" s="661" t="str">
        <f t="shared" si="600"/>
        <v/>
      </c>
      <c r="AE497" s="658" t="str">
        <f t="shared" si="567"/>
        <v/>
      </c>
      <c r="AF497" s="659"/>
      <c r="AT497" s="805" t="str">
        <f t="shared" si="625"/>
        <v/>
      </c>
      <c r="AU497" t="str">
        <f t="shared" si="601"/>
        <v/>
      </c>
      <c r="AV497" s="6" t="str">
        <f t="shared" si="568"/>
        <v/>
      </c>
      <c r="AW497" s="317" t="str">
        <f t="shared" si="569"/>
        <v/>
      </c>
      <c r="AX497" s="158" t="str">
        <f t="shared" si="570"/>
        <v/>
      </c>
      <c r="AY497" s="158" t="str">
        <f t="shared" si="560"/>
        <v/>
      </c>
      <c r="AZ497" s="309" t="str">
        <f t="shared" si="559"/>
        <v/>
      </c>
      <c r="BA497" s="318" t="str">
        <f t="shared" si="571"/>
        <v/>
      </c>
      <c r="BB497" s="473" t="str">
        <f t="shared" si="572"/>
        <v/>
      </c>
      <c r="BC497" s="80" t="str">
        <f t="shared" si="623"/>
        <v/>
      </c>
      <c r="BD497" s="56">
        <f t="shared" si="573"/>
        <v>1</v>
      </c>
      <c r="BF497" s="56" t="str">
        <f t="shared" si="574"/>
        <v/>
      </c>
      <c r="BG497" s="56" t="str">
        <f t="shared" si="575"/>
        <v/>
      </c>
      <c r="BH497" s="6" t="str">
        <f t="shared" si="576"/>
        <v/>
      </c>
      <c r="BK497" s="6" t="str">
        <f t="shared" si="577"/>
        <v/>
      </c>
      <c r="BL497" s="56">
        <f t="shared" si="602"/>
        <v>999999</v>
      </c>
      <c r="BM497" s="183">
        <f t="shared" si="603"/>
        <v>99999.000002485001</v>
      </c>
      <c r="BN497" s="61">
        <v>481</v>
      </c>
      <c r="BO497" s="6">
        <f t="shared" si="578"/>
        <v>999999</v>
      </c>
      <c r="BP497" s="6">
        <f t="shared" si="579"/>
        <v>999999</v>
      </c>
      <c r="BQ497" s="6" t="str">
        <f t="shared" si="604"/>
        <v>x</v>
      </c>
      <c r="BR497" s="206">
        <f t="shared" si="580"/>
        <v>99999.000002485001</v>
      </c>
      <c r="BS497" s="6">
        <f t="shared" si="581"/>
        <v>99999.000002485001</v>
      </c>
      <c r="BT497" s="6" t="str">
        <f t="shared" si="605"/>
        <v>x</v>
      </c>
      <c r="BU497" s="6" t="str">
        <f t="shared" si="582"/>
        <v/>
      </c>
      <c r="BW497" s="82">
        <f t="shared" si="606"/>
        <v>9999999999</v>
      </c>
      <c r="BX497" s="80" t="str">
        <f t="shared" si="583"/>
        <v>x</v>
      </c>
      <c r="BY497" s="80" t="str">
        <f t="shared" si="584"/>
        <v/>
      </c>
      <c r="BZ497" s="56" t="str">
        <f t="shared" si="607"/>
        <v/>
      </c>
      <c r="CA497" s="56" t="str">
        <f t="shared" si="608"/>
        <v/>
      </c>
      <c r="CB497" s="88">
        <f t="shared" si="609"/>
        <v>0</v>
      </c>
      <c r="CC497" s="56" t="str">
        <f t="shared" si="585"/>
        <v/>
      </c>
      <c r="CD497" s="56"/>
      <c r="CE497" s="56"/>
      <c r="CF497" s="56"/>
      <c r="CG497" s="56"/>
      <c r="CH497" s="169">
        <f t="shared" si="610"/>
        <v>9999999999</v>
      </c>
      <c r="CI497" s="170">
        <f t="shared" si="611"/>
        <v>9999999999</v>
      </c>
      <c r="CJ497" s="171">
        <f t="shared" si="612"/>
        <v>9999999999</v>
      </c>
      <c r="CK497" s="172" t="str">
        <f t="shared" si="613"/>
        <v/>
      </c>
      <c r="CL497" s="173" t="str">
        <f t="shared" si="586"/>
        <v>x</v>
      </c>
      <c r="CN497" s="6" t="str">
        <f t="shared" si="614"/>
        <v/>
      </c>
      <c r="CO497" s="293" t="e">
        <f t="shared" ca="1" si="624"/>
        <v>#N/A</v>
      </c>
      <c r="CP497" s="6" t="e">
        <f t="shared" ca="1" si="615"/>
        <v>#N/A</v>
      </c>
      <c r="CQ497" s="61">
        <v>481</v>
      </c>
      <c r="CR497" s="6">
        <f t="shared" si="587"/>
        <v>0</v>
      </c>
      <c r="CS497" s="6">
        <f t="shared" si="588"/>
        <v>0</v>
      </c>
      <c r="CT497" s="56" t="str">
        <f t="shared" si="589"/>
        <v/>
      </c>
      <c r="CU497" s="76">
        <f t="shared" si="590"/>
        <v>0</v>
      </c>
      <c r="CV497" s="76">
        <f t="shared" si="591"/>
        <v>0</v>
      </c>
      <c r="CX497" s="6" t="str">
        <f t="shared" si="592"/>
        <v/>
      </c>
      <c r="CY497" s="6" t="str">
        <f t="shared" si="593"/>
        <v/>
      </c>
      <c r="CZ497" s="6" t="str">
        <f t="shared" si="594"/>
        <v/>
      </c>
      <c r="DG497" s="56" t="str">
        <f t="shared" si="595"/>
        <v/>
      </c>
      <c r="DH497" s="6">
        <f t="shared" si="596"/>
        <v>0</v>
      </c>
      <c r="DK497" s="6">
        <f t="shared" si="631"/>
        <v>0</v>
      </c>
      <c r="DL497" s="6" t="e">
        <f t="shared" si="632"/>
        <v>#N/A</v>
      </c>
      <c r="DN497" s="6" t="e">
        <f t="shared" si="630"/>
        <v>#N/A</v>
      </c>
      <c r="DP497" s="6" t="str">
        <f t="shared" si="597"/>
        <v/>
      </c>
      <c r="DQ497" s="293">
        <f t="shared" ca="1" si="626"/>
        <v>491</v>
      </c>
      <c r="DR497" s="6" t="str">
        <f t="shared" ca="1" si="616"/>
        <v>x</v>
      </c>
      <c r="DU497" s="293" t="e">
        <f t="shared" ca="1" si="617"/>
        <v>#N/A</v>
      </c>
      <c r="DV497" s="5"/>
      <c r="DW497" s="293" t="e">
        <f t="shared" ca="1" si="627"/>
        <v>#N/A</v>
      </c>
      <c r="DZ497" s="293" t="e">
        <f t="shared" ca="1" si="618"/>
        <v>#N/A</v>
      </c>
      <c r="EA497" s="293" t="e">
        <f t="shared" ca="1" si="619"/>
        <v>#N/A</v>
      </c>
      <c r="EB497" s="293" t="e">
        <f t="shared" ca="1" si="620"/>
        <v>#N/A</v>
      </c>
      <c r="EE497" s="6" t="str">
        <f t="shared" si="621"/>
        <v/>
      </c>
      <c r="EF497" s="293" t="e">
        <f t="shared" ca="1" si="622"/>
        <v>#N/A</v>
      </c>
      <c r="EG497" s="6" t="e">
        <f t="shared" ca="1" si="598"/>
        <v>#N/A</v>
      </c>
    </row>
    <row r="498" spans="3:137" x14ac:dyDescent="0.2">
      <c r="C498" s="75"/>
      <c r="D498" s="184" t="str">
        <f t="shared" si="562"/>
        <v/>
      </c>
      <c r="E498" s="649" t="str">
        <f t="shared" si="628"/>
        <v/>
      </c>
      <c r="F498" s="607" t="str">
        <f t="shared" si="561"/>
        <v>x</v>
      </c>
      <c r="G498" s="650"/>
      <c r="H498" s="651"/>
      <c r="I498" s="651"/>
      <c r="J498" s="651"/>
      <c r="K498" s="652"/>
      <c r="L498" s="889"/>
      <c r="M498" s="889"/>
      <c r="N498" s="653"/>
      <c r="O498" s="651"/>
      <c r="P498" s="651"/>
      <c r="Q498" s="654"/>
      <c r="R498" s="655"/>
      <c r="S498" s="607" t="str">
        <f t="shared" si="563"/>
        <v/>
      </c>
      <c r="T498" s="656" t="str">
        <f t="shared" si="564"/>
        <v/>
      </c>
      <c r="U498" s="656" t="str">
        <f t="shared" si="599"/>
        <v/>
      </c>
      <c r="V498" s="656" t="str">
        <f t="shared" si="565"/>
        <v/>
      </c>
      <c r="W498" s="719"/>
      <c r="X498" s="660"/>
      <c r="Y498" s="656" t="str">
        <f t="shared" si="629"/>
        <v/>
      </c>
      <c r="Z498" s="659"/>
      <c r="AA498" s="654"/>
      <c r="AB498" s="656" t="str">
        <f t="shared" si="566"/>
        <v/>
      </c>
      <c r="AC498" s="661" t="str">
        <f t="shared" si="600"/>
        <v/>
      </c>
      <c r="AE498" s="658" t="str">
        <f t="shared" si="567"/>
        <v/>
      </c>
      <c r="AF498" s="659"/>
      <c r="AT498" s="805" t="str">
        <f t="shared" si="625"/>
        <v/>
      </c>
      <c r="AU498" t="str">
        <f t="shared" si="601"/>
        <v/>
      </c>
      <c r="AV498" s="6" t="str">
        <f t="shared" si="568"/>
        <v/>
      </c>
      <c r="AW498" s="317" t="str">
        <f t="shared" si="569"/>
        <v/>
      </c>
      <c r="AX498" s="158" t="str">
        <f t="shared" si="570"/>
        <v/>
      </c>
      <c r="AY498" s="158" t="str">
        <f t="shared" si="560"/>
        <v/>
      </c>
      <c r="AZ498" s="309" t="str">
        <f t="shared" si="559"/>
        <v/>
      </c>
      <c r="BA498" s="318" t="str">
        <f t="shared" si="571"/>
        <v/>
      </c>
      <c r="BB498" s="473" t="str">
        <f t="shared" si="572"/>
        <v/>
      </c>
      <c r="BC498" s="80" t="str">
        <f t="shared" si="623"/>
        <v/>
      </c>
      <c r="BD498" s="56">
        <f t="shared" si="573"/>
        <v>1</v>
      </c>
      <c r="BF498" s="56" t="str">
        <f t="shared" si="574"/>
        <v/>
      </c>
      <c r="BG498" s="56" t="str">
        <f t="shared" si="575"/>
        <v/>
      </c>
      <c r="BH498" s="6" t="str">
        <f t="shared" si="576"/>
        <v/>
      </c>
      <c r="BK498" s="6" t="str">
        <f t="shared" si="577"/>
        <v/>
      </c>
      <c r="BL498" s="56">
        <f t="shared" si="602"/>
        <v>999999</v>
      </c>
      <c r="BM498" s="183">
        <f t="shared" si="603"/>
        <v>99999.000002489993</v>
      </c>
      <c r="BN498" s="61">
        <v>482</v>
      </c>
      <c r="BO498" s="6">
        <f t="shared" si="578"/>
        <v>999999</v>
      </c>
      <c r="BP498" s="6">
        <f t="shared" si="579"/>
        <v>999999</v>
      </c>
      <c r="BQ498" s="6" t="str">
        <f t="shared" si="604"/>
        <v>x</v>
      </c>
      <c r="BR498" s="206">
        <f t="shared" si="580"/>
        <v>99999.000002489993</v>
      </c>
      <c r="BS498" s="6">
        <f t="shared" si="581"/>
        <v>99999.000002489993</v>
      </c>
      <c r="BT498" s="6" t="str">
        <f t="shared" si="605"/>
        <v>x</v>
      </c>
      <c r="BU498" s="6" t="str">
        <f t="shared" si="582"/>
        <v/>
      </c>
      <c r="BW498" s="82">
        <f t="shared" si="606"/>
        <v>9999999999</v>
      </c>
      <c r="BX498" s="80" t="str">
        <f t="shared" si="583"/>
        <v>x</v>
      </c>
      <c r="BY498" s="80" t="str">
        <f t="shared" si="584"/>
        <v/>
      </c>
      <c r="BZ498" s="56" t="str">
        <f t="shared" si="607"/>
        <v/>
      </c>
      <c r="CA498" s="56" t="str">
        <f t="shared" si="608"/>
        <v/>
      </c>
      <c r="CB498" s="88">
        <f t="shared" si="609"/>
        <v>0</v>
      </c>
      <c r="CC498" s="56" t="str">
        <f t="shared" si="585"/>
        <v/>
      </c>
      <c r="CD498" s="56"/>
      <c r="CE498" s="56"/>
      <c r="CF498" s="56"/>
      <c r="CG498" s="56"/>
      <c r="CH498" s="169">
        <f t="shared" si="610"/>
        <v>9999999999</v>
      </c>
      <c r="CI498" s="170">
        <f t="shared" si="611"/>
        <v>9999999999</v>
      </c>
      <c r="CJ498" s="171">
        <f t="shared" si="612"/>
        <v>9999999999</v>
      </c>
      <c r="CK498" s="172" t="str">
        <f t="shared" si="613"/>
        <v/>
      </c>
      <c r="CL498" s="173" t="str">
        <f t="shared" si="586"/>
        <v>x</v>
      </c>
      <c r="CN498" s="6" t="str">
        <f t="shared" si="614"/>
        <v/>
      </c>
      <c r="CO498" s="293" t="e">
        <f t="shared" ca="1" si="624"/>
        <v>#N/A</v>
      </c>
      <c r="CP498" s="6" t="e">
        <f t="shared" ca="1" si="615"/>
        <v>#N/A</v>
      </c>
      <c r="CQ498" s="61">
        <v>482</v>
      </c>
      <c r="CR498" s="6">
        <f t="shared" si="587"/>
        <v>0</v>
      </c>
      <c r="CS498" s="6">
        <f t="shared" si="588"/>
        <v>0</v>
      </c>
      <c r="CT498" s="56" t="str">
        <f t="shared" si="589"/>
        <v/>
      </c>
      <c r="CU498" s="76">
        <f t="shared" si="590"/>
        <v>0</v>
      </c>
      <c r="CV498" s="76">
        <f t="shared" si="591"/>
        <v>0</v>
      </c>
      <c r="CX498" s="6" t="str">
        <f t="shared" si="592"/>
        <v/>
      </c>
      <c r="CY498" s="6" t="str">
        <f t="shared" si="593"/>
        <v/>
      </c>
      <c r="CZ498" s="6" t="str">
        <f t="shared" si="594"/>
        <v/>
      </c>
      <c r="DG498" s="56" t="str">
        <f t="shared" si="595"/>
        <v/>
      </c>
      <c r="DH498" s="6">
        <f t="shared" si="596"/>
        <v>0</v>
      </c>
      <c r="DK498" s="6">
        <f t="shared" si="631"/>
        <v>0</v>
      </c>
      <c r="DL498" s="6" t="e">
        <f t="shared" si="632"/>
        <v>#N/A</v>
      </c>
      <c r="DN498" s="6" t="e">
        <f t="shared" si="630"/>
        <v>#N/A</v>
      </c>
      <c r="DP498" s="6" t="str">
        <f t="shared" si="597"/>
        <v/>
      </c>
      <c r="DQ498" s="293">
        <f t="shared" ca="1" si="626"/>
        <v>492</v>
      </c>
      <c r="DR498" s="6" t="str">
        <f t="shared" ca="1" si="616"/>
        <v>x</v>
      </c>
      <c r="DU498" s="293" t="e">
        <f t="shared" ca="1" si="617"/>
        <v>#N/A</v>
      </c>
      <c r="DV498" s="5"/>
      <c r="DW498" s="293" t="e">
        <f t="shared" ca="1" si="627"/>
        <v>#N/A</v>
      </c>
      <c r="DZ498" s="293" t="e">
        <f t="shared" ca="1" si="618"/>
        <v>#N/A</v>
      </c>
      <c r="EA498" s="293" t="e">
        <f t="shared" ca="1" si="619"/>
        <v>#N/A</v>
      </c>
      <c r="EB498" s="293" t="e">
        <f t="shared" ca="1" si="620"/>
        <v>#N/A</v>
      </c>
      <c r="EE498" s="6" t="str">
        <f t="shared" si="621"/>
        <v/>
      </c>
      <c r="EF498" s="293" t="e">
        <f t="shared" ca="1" si="622"/>
        <v>#N/A</v>
      </c>
      <c r="EG498" s="6" t="e">
        <f t="shared" ca="1" si="598"/>
        <v>#N/A</v>
      </c>
    </row>
    <row r="499" spans="3:137" x14ac:dyDescent="0.2">
      <c r="C499" s="75"/>
      <c r="D499" s="184" t="str">
        <f t="shared" si="562"/>
        <v/>
      </c>
      <c r="E499" s="649" t="str">
        <f t="shared" si="628"/>
        <v/>
      </c>
      <c r="F499" s="607" t="str">
        <f t="shared" si="561"/>
        <v>x</v>
      </c>
      <c r="G499" s="650"/>
      <c r="H499" s="651"/>
      <c r="I499" s="651"/>
      <c r="J499" s="651"/>
      <c r="K499" s="652"/>
      <c r="L499" s="889"/>
      <c r="M499" s="889"/>
      <c r="N499" s="653"/>
      <c r="O499" s="651"/>
      <c r="P499" s="651"/>
      <c r="Q499" s="654"/>
      <c r="R499" s="655"/>
      <c r="S499" s="607" t="str">
        <f t="shared" si="563"/>
        <v/>
      </c>
      <c r="T499" s="656" t="str">
        <f t="shared" si="564"/>
        <v/>
      </c>
      <c r="U499" s="656" t="str">
        <f t="shared" si="599"/>
        <v/>
      </c>
      <c r="V499" s="656" t="str">
        <f t="shared" si="565"/>
        <v/>
      </c>
      <c r="W499" s="719"/>
      <c r="X499" s="660"/>
      <c r="Y499" s="656" t="str">
        <f t="shared" si="629"/>
        <v/>
      </c>
      <c r="Z499" s="659"/>
      <c r="AA499" s="654"/>
      <c r="AB499" s="656" t="str">
        <f t="shared" si="566"/>
        <v/>
      </c>
      <c r="AC499" s="661" t="str">
        <f t="shared" si="600"/>
        <v/>
      </c>
      <c r="AE499" s="658" t="str">
        <f t="shared" si="567"/>
        <v/>
      </c>
      <c r="AF499" s="659"/>
      <c r="AT499" s="805" t="str">
        <f t="shared" si="625"/>
        <v/>
      </c>
      <c r="AU499" t="str">
        <f t="shared" si="601"/>
        <v/>
      </c>
      <c r="AV499" s="6" t="str">
        <f t="shared" si="568"/>
        <v/>
      </c>
      <c r="AW499" s="317" t="str">
        <f t="shared" si="569"/>
        <v/>
      </c>
      <c r="AX499" s="158" t="str">
        <f t="shared" si="570"/>
        <v/>
      </c>
      <c r="AY499" s="158" t="str">
        <f t="shared" si="560"/>
        <v/>
      </c>
      <c r="AZ499" s="309" t="str">
        <f t="shared" si="559"/>
        <v/>
      </c>
      <c r="BA499" s="318" t="str">
        <f t="shared" si="571"/>
        <v/>
      </c>
      <c r="BB499" s="473" t="str">
        <f t="shared" si="572"/>
        <v/>
      </c>
      <c r="BC499" s="80" t="str">
        <f t="shared" si="623"/>
        <v/>
      </c>
      <c r="BD499" s="56">
        <f t="shared" si="573"/>
        <v>1</v>
      </c>
      <c r="BF499" s="56" t="str">
        <f t="shared" si="574"/>
        <v/>
      </c>
      <c r="BG499" s="56" t="str">
        <f t="shared" si="575"/>
        <v/>
      </c>
      <c r="BH499" s="6" t="str">
        <f t="shared" si="576"/>
        <v/>
      </c>
      <c r="BK499" s="6" t="str">
        <f t="shared" si="577"/>
        <v/>
      </c>
      <c r="BL499" s="56">
        <f t="shared" si="602"/>
        <v>999999</v>
      </c>
      <c r="BM499" s="183">
        <f t="shared" si="603"/>
        <v>99999.000002494999</v>
      </c>
      <c r="BN499" s="61">
        <v>483</v>
      </c>
      <c r="BO499" s="6">
        <f t="shared" si="578"/>
        <v>999999</v>
      </c>
      <c r="BP499" s="6">
        <f t="shared" si="579"/>
        <v>999999</v>
      </c>
      <c r="BQ499" s="6" t="str">
        <f t="shared" si="604"/>
        <v>x</v>
      </c>
      <c r="BR499" s="206">
        <f t="shared" si="580"/>
        <v>99999.000002494999</v>
      </c>
      <c r="BS499" s="6">
        <f t="shared" si="581"/>
        <v>99999.000002494999</v>
      </c>
      <c r="BT499" s="6" t="str">
        <f t="shared" si="605"/>
        <v>x</v>
      </c>
      <c r="BU499" s="6" t="str">
        <f t="shared" si="582"/>
        <v/>
      </c>
      <c r="BW499" s="82">
        <f t="shared" si="606"/>
        <v>9999999999</v>
      </c>
      <c r="BX499" s="80" t="str">
        <f t="shared" si="583"/>
        <v>x</v>
      </c>
      <c r="BY499" s="80" t="str">
        <f t="shared" si="584"/>
        <v/>
      </c>
      <c r="BZ499" s="56" t="str">
        <f t="shared" si="607"/>
        <v/>
      </c>
      <c r="CA499" s="56" t="str">
        <f t="shared" si="608"/>
        <v/>
      </c>
      <c r="CB499" s="88">
        <f t="shared" si="609"/>
        <v>0</v>
      </c>
      <c r="CC499" s="56" t="str">
        <f t="shared" si="585"/>
        <v/>
      </c>
      <c r="CD499" s="56"/>
      <c r="CE499" s="56"/>
      <c r="CF499" s="56"/>
      <c r="CG499" s="56"/>
      <c r="CH499" s="169">
        <f t="shared" si="610"/>
        <v>9999999999</v>
      </c>
      <c r="CI499" s="170">
        <f t="shared" si="611"/>
        <v>9999999999</v>
      </c>
      <c r="CJ499" s="171">
        <f t="shared" si="612"/>
        <v>9999999999</v>
      </c>
      <c r="CK499" s="172" t="str">
        <f t="shared" si="613"/>
        <v/>
      </c>
      <c r="CL499" s="173" t="str">
        <f t="shared" si="586"/>
        <v>x</v>
      </c>
      <c r="CN499" s="6" t="str">
        <f t="shared" si="614"/>
        <v/>
      </c>
      <c r="CO499" s="293" t="e">
        <f t="shared" ca="1" si="624"/>
        <v>#N/A</v>
      </c>
      <c r="CP499" s="6" t="e">
        <f t="shared" ca="1" si="615"/>
        <v>#N/A</v>
      </c>
      <c r="CQ499" s="61">
        <v>483</v>
      </c>
      <c r="CR499" s="6">
        <f t="shared" si="587"/>
        <v>0</v>
      </c>
      <c r="CS499" s="6">
        <f t="shared" si="588"/>
        <v>0</v>
      </c>
      <c r="CT499" s="56" t="str">
        <f t="shared" si="589"/>
        <v/>
      </c>
      <c r="CU499" s="76">
        <f t="shared" si="590"/>
        <v>0</v>
      </c>
      <c r="CV499" s="76">
        <f t="shared" si="591"/>
        <v>0</v>
      </c>
      <c r="CX499" s="6" t="str">
        <f t="shared" si="592"/>
        <v/>
      </c>
      <c r="CY499" s="6" t="str">
        <f t="shared" si="593"/>
        <v/>
      </c>
      <c r="CZ499" s="6" t="str">
        <f t="shared" si="594"/>
        <v/>
      </c>
      <c r="DG499" s="56" t="str">
        <f t="shared" si="595"/>
        <v/>
      </c>
      <c r="DH499" s="6">
        <f t="shared" si="596"/>
        <v>0</v>
      </c>
      <c r="DK499" s="6">
        <f t="shared" si="631"/>
        <v>0</v>
      </c>
      <c r="DL499" s="6" t="e">
        <f t="shared" si="632"/>
        <v>#N/A</v>
      </c>
      <c r="DN499" s="6" t="e">
        <f t="shared" si="630"/>
        <v>#N/A</v>
      </c>
      <c r="DP499" s="6" t="str">
        <f t="shared" si="597"/>
        <v/>
      </c>
      <c r="DQ499" s="293">
        <f t="shared" ca="1" si="626"/>
        <v>493</v>
      </c>
      <c r="DR499" s="6" t="str">
        <f t="shared" ca="1" si="616"/>
        <v>x</v>
      </c>
      <c r="DU499" s="293" t="e">
        <f t="shared" ca="1" si="617"/>
        <v>#N/A</v>
      </c>
      <c r="DV499" s="5"/>
      <c r="DW499" s="293" t="e">
        <f t="shared" ca="1" si="627"/>
        <v>#N/A</v>
      </c>
      <c r="DZ499" s="293" t="e">
        <f t="shared" ca="1" si="618"/>
        <v>#N/A</v>
      </c>
      <c r="EA499" s="293" t="e">
        <f t="shared" ca="1" si="619"/>
        <v>#N/A</v>
      </c>
      <c r="EB499" s="293" t="e">
        <f t="shared" ca="1" si="620"/>
        <v>#N/A</v>
      </c>
      <c r="EE499" s="6" t="str">
        <f t="shared" si="621"/>
        <v/>
      </c>
      <c r="EF499" s="293" t="e">
        <f t="shared" ca="1" si="622"/>
        <v>#N/A</v>
      </c>
      <c r="EG499" s="6" t="e">
        <f t="shared" ca="1" si="598"/>
        <v>#N/A</v>
      </c>
    </row>
    <row r="500" spans="3:137" x14ac:dyDescent="0.2">
      <c r="C500" s="75"/>
      <c r="D500" s="184" t="str">
        <f t="shared" si="562"/>
        <v/>
      </c>
      <c r="E500" s="649" t="str">
        <f t="shared" si="628"/>
        <v/>
      </c>
      <c r="F500" s="607" t="str">
        <f t="shared" si="561"/>
        <v>x</v>
      </c>
      <c r="G500" s="650"/>
      <c r="H500" s="651"/>
      <c r="I500" s="651"/>
      <c r="J500" s="651"/>
      <c r="K500" s="652"/>
      <c r="L500" s="889"/>
      <c r="M500" s="889"/>
      <c r="N500" s="653"/>
      <c r="O500" s="651"/>
      <c r="P500" s="651"/>
      <c r="Q500" s="654"/>
      <c r="R500" s="655"/>
      <c r="S500" s="607" t="str">
        <f t="shared" si="563"/>
        <v/>
      </c>
      <c r="T500" s="656" t="str">
        <f t="shared" si="564"/>
        <v/>
      </c>
      <c r="U500" s="656" t="str">
        <f t="shared" si="599"/>
        <v/>
      </c>
      <c r="V500" s="656" t="str">
        <f t="shared" si="565"/>
        <v/>
      </c>
      <c r="W500" s="719"/>
      <c r="X500" s="660"/>
      <c r="Y500" s="656" t="str">
        <f t="shared" si="629"/>
        <v/>
      </c>
      <c r="Z500" s="659"/>
      <c r="AA500" s="654"/>
      <c r="AB500" s="656" t="str">
        <f t="shared" si="566"/>
        <v/>
      </c>
      <c r="AC500" s="661" t="str">
        <f t="shared" si="600"/>
        <v/>
      </c>
      <c r="AE500" s="658" t="str">
        <f t="shared" si="567"/>
        <v/>
      </c>
      <c r="AF500" s="659"/>
      <c r="AT500" s="805" t="str">
        <f t="shared" si="625"/>
        <v/>
      </c>
      <c r="AU500" t="str">
        <f t="shared" si="601"/>
        <v/>
      </c>
      <c r="AV500" s="6" t="str">
        <f t="shared" si="568"/>
        <v/>
      </c>
      <c r="AW500" s="317" t="str">
        <f t="shared" si="569"/>
        <v/>
      </c>
      <c r="AX500" s="158" t="str">
        <f t="shared" si="570"/>
        <v/>
      </c>
      <c r="AY500" s="158" t="str">
        <f t="shared" si="560"/>
        <v/>
      </c>
      <c r="AZ500" s="309" t="str">
        <f t="shared" si="559"/>
        <v/>
      </c>
      <c r="BA500" s="318" t="str">
        <f t="shared" si="571"/>
        <v/>
      </c>
      <c r="BB500" s="473" t="str">
        <f t="shared" si="572"/>
        <v/>
      </c>
      <c r="BC500" s="80" t="str">
        <f t="shared" si="623"/>
        <v/>
      </c>
      <c r="BD500" s="56">
        <f t="shared" si="573"/>
        <v>1</v>
      </c>
      <c r="BF500" s="56" t="str">
        <f t="shared" si="574"/>
        <v/>
      </c>
      <c r="BG500" s="56" t="str">
        <f t="shared" si="575"/>
        <v/>
      </c>
      <c r="BH500" s="6" t="str">
        <f t="shared" si="576"/>
        <v/>
      </c>
      <c r="BK500" s="6" t="str">
        <f t="shared" si="577"/>
        <v/>
      </c>
      <c r="BL500" s="56">
        <f t="shared" si="602"/>
        <v>999999</v>
      </c>
      <c r="BM500" s="183">
        <f t="shared" si="603"/>
        <v>99999.000002500004</v>
      </c>
      <c r="BN500" s="61">
        <v>484</v>
      </c>
      <c r="BO500" s="6">
        <f t="shared" si="578"/>
        <v>999999</v>
      </c>
      <c r="BP500" s="6">
        <f t="shared" si="579"/>
        <v>999999</v>
      </c>
      <c r="BQ500" s="6" t="str">
        <f t="shared" si="604"/>
        <v>x</v>
      </c>
      <c r="BR500" s="206">
        <f t="shared" si="580"/>
        <v>99999.000002500004</v>
      </c>
      <c r="BS500" s="6">
        <f t="shared" si="581"/>
        <v>99999.000002500004</v>
      </c>
      <c r="BT500" s="6" t="str">
        <f t="shared" si="605"/>
        <v>x</v>
      </c>
      <c r="BU500" s="6" t="str">
        <f t="shared" si="582"/>
        <v/>
      </c>
      <c r="BW500" s="82">
        <f t="shared" si="606"/>
        <v>9999999999</v>
      </c>
      <c r="BX500" s="80" t="str">
        <f t="shared" si="583"/>
        <v>x</v>
      </c>
      <c r="BY500" s="80" t="str">
        <f t="shared" si="584"/>
        <v/>
      </c>
      <c r="BZ500" s="56" t="str">
        <f t="shared" si="607"/>
        <v/>
      </c>
      <c r="CA500" s="56" t="str">
        <f t="shared" si="608"/>
        <v/>
      </c>
      <c r="CB500" s="88">
        <f t="shared" si="609"/>
        <v>0</v>
      </c>
      <c r="CC500" s="56" t="str">
        <f t="shared" si="585"/>
        <v/>
      </c>
      <c r="CD500" s="56"/>
      <c r="CE500" s="56"/>
      <c r="CF500" s="56"/>
      <c r="CG500" s="56"/>
      <c r="CH500" s="169">
        <f t="shared" si="610"/>
        <v>9999999999</v>
      </c>
      <c r="CI500" s="170">
        <f t="shared" si="611"/>
        <v>9999999999</v>
      </c>
      <c r="CJ500" s="171">
        <f t="shared" si="612"/>
        <v>9999999999</v>
      </c>
      <c r="CK500" s="172" t="str">
        <f t="shared" si="613"/>
        <v/>
      </c>
      <c r="CL500" s="173" t="str">
        <f t="shared" si="586"/>
        <v>x</v>
      </c>
      <c r="CN500" s="6" t="str">
        <f t="shared" si="614"/>
        <v/>
      </c>
      <c r="CO500" s="293" t="e">
        <f t="shared" ca="1" si="624"/>
        <v>#N/A</v>
      </c>
      <c r="CP500" s="6" t="e">
        <f t="shared" ca="1" si="615"/>
        <v>#N/A</v>
      </c>
      <c r="CQ500" s="61">
        <v>484</v>
      </c>
      <c r="CR500" s="6">
        <f t="shared" si="587"/>
        <v>0</v>
      </c>
      <c r="CS500" s="6">
        <f t="shared" si="588"/>
        <v>0</v>
      </c>
      <c r="CT500" s="56" t="str">
        <f t="shared" si="589"/>
        <v/>
      </c>
      <c r="CU500" s="76">
        <f t="shared" si="590"/>
        <v>0</v>
      </c>
      <c r="CV500" s="76">
        <f t="shared" si="591"/>
        <v>0</v>
      </c>
      <c r="CX500" s="6" t="str">
        <f t="shared" si="592"/>
        <v/>
      </c>
      <c r="CY500" s="6" t="str">
        <f t="shared" si="593"/>
        <v/>
      </c>
      <c r="CZ500" s="6" t="str">
        <f t="shared" si="594"/>
        <v/>
      </c>
      <c r="DG500" s="56" t="str">
        <f t="shared" si="595"/>
        <v/>
      </c>
      <c r="DH500" s="6">
        <f t="shared" si="596"/>
        <v>0</v>
      </c>
      <c r="DK500" s="6">
        <f t="shared" si="631"/>
        <v>0</v>
      </c>
      <c r="DL500" s="6" t="e">
        <f t="shared" si="632"/>
        <v>#N/A</v>
      </c>
      <c r="DN500" s="6" t="e">
        <f t="shared" si="630"/>
        <v>#N/A</v>
      </c>
      <c r="DP500" s="6" t="str">
        <f t="shared" si="597"/>
        <v/>
      </c>
      <c r="DQ500" s="293">
        <f t="shared" ca="1" si="626"/>
        <v>494</v>
      </c>
      <c r="DR500" s="6" t="str">
        <f t="shared" ca="1" si="616"/>
        <v>x</v>
      </c>
      <c r="DU500" s="293" t="e">
        <f t="shared" ca="1" si="617"/>
        <v>#N/A</v>
      </c>
      <c r="DV500" s="5"/>
      <c r="DW500" s="293" t="e">
        <f t="shared" ca="1" si="627"/>
        <v>#N/A</v>
      </c>
      <c r="DZ500" s="293" t="e">
        <f t="shared" ca="1" si="618"/>
        <v>#N/A</v>
      </c>
      <c r="EA500" s="293" t="e">
        <f t="shared" ca="1" si="619"/>
        <v>#N/A</v>
      </c>
      <c r="EB500" s="293" t="e">
        <f t="shared" ca="1" si="620"/>
        <v>#N/A</v>
      </c>
      <c r="EE500" s="6" t="str">
        <f t="shared" si="621"/>
        <v/>
      </c>
      <c r="EF500" s="293" t="e">
        <f t="shared" ca="1" si="622"/>
        <v>#N/A</v>
      </c>
      <c r="EG500" s="6" t="e">
        <f t="shared" ca="1" si="598"/>
        <v>#N/A</v>
      </c>
    </row>
    <row r="501" spans="3:137" x14ac:dyDescent="0.2">
      <c r="C501" s="75"/>
      <c r="D501" s="184" t="str">
        <f t="shared" si="562"/>
        <v/>
      </c>
      <c r="E501" s="649" t="str">
        <f t="shared" si="628"/>
        <v/>
      </c>
      <c r="F501" s="607" t="str">
        <f t="shared" si="561"/>
        <v>x</v>
      </c>
      <c r="G501" s="650"/>
      <c r="H501" s="651"/>
      <c r="I501" s="651"/>
      <c r="J501" s="651"/>
      <c r="K501" s="652"/>
      <c r="L501" s="889"/>
      <c r="M501" s="889"/>
      <c r="N501" s="653"/>
      <c r="O501" s="651"/>
      <c r="P501" s="651"/>
      <c r="Q501" s="654"/>
      <c r="R501" s="655"/>
      <c r="S501" s="607" t="str">
        <f t="shared" si="563"/>
        <v/>
      </c>
      <c r="T501" s="656" t="str">
        <f t="shared" si="564"/>
        <v/>
      </c>
      <c r="U501" s="656" t="str">
        <f t="shared" si="599"/>
        <v/>
      </c>
      <c r="V501" s="656" t="str">
        <f t="shared" si="565"/>
        <v/>
      </c>
      <c r="W501" s="719"/>
      <c r="X501" s="660"/>
      <c r="Y501" s="656" t="str">
        <f t="shared" si="629"/>
        <v/>
      </c>
      <c r="Z501" s="659"/>
      <c r="AA501" s="654"/>
      <c r="AB501" s="656" t="str">
        <f t="shared" si="566"/>
        <v/>
      </c>
      <c r="AC501" s="661" t="str">
        <f t="shared" si="600"/>
        <v/>
      </c>
      <c r="AE501" s="658" t="str">
        <f t="shared" si="567"/>
        <v/>
      </c>
      <c r="AF501" s="659"/>
      <c r="AT501" s="805" t="str">
        <f t="shared" si="625"/>
        <v/>
      </c>
      <c r="AU501" t="str">
        <f t="shared" si="601"/>
        <v/>
      </c>
      <c r="AV501" s="6" t="str">
        <f t="shared" si="568"/>
        <v/>
      </c>
      <c r="AW501" s="317" t="str">
        <f t="shared" si="569"/>
        <v/>
      </c>
      <c r="AX501" s="158" t="str">
        <f t="shared" si="570"/>
        <v/>
      </c>
      <c r="AY501" s="158" t="str">
        <f t="shared" si="560"/>
        <v/>
      </c>
      <c r="AZ501" s="309" t="str">
        <f t="shared" si="559"/>
        <v/>
      </c>
      <c r="BA501" s="318" t="str">
        <f t="shared" si="571"/>
        <v/>
      </c>
      <c r="BB501" s="473" t="str">
        <f t="shared" si="572"/>
        <v/>
      </c>
      <c r="BC501" s="80" t="str">
        <f t="shared" si="623"/>
        <v/>
      </c>
      <c r="BD501" s="56">
        <f t="shared" si="573"/>
        <v>1</v>
      </c>
      <c r="BF501" s="56" t="str">
        <f t="shared" si="574"/>
        <v/>
      </c>
      <c r="BG501" s="56" t="str">
        <f t="shared" si="575"/>
        <v/>
      </c>
      <c r="BH501" s="6" t="str">
        <f t="shared" si="576"/>
        <v/>
      </c>
      <c r="BK501" s="6" t="str">
        <f t="shared" si="577"/>
        <v/>
      </c>
      <c r="BL501" s="56">
        <f t="shared" si="602"/>
        <v>999999</v>
      </c>
      <c r="BM501" s="183">
        <f t="shared" si="603"/>
        <v>99999.000002504996</v>
      </c>
      <c r="BN501" s="61">
        <v>485</v>
      </c>
      <c r="BO501" s="6">
        <f t="shared" si="578"/>
        <v>999999</v>
      </c>
      <c r="BP501" s="6">
        <f t="shared" si="579"/>
        <v>999999</v>
      </c>
      <c r="BQ501" s="6" t="str">
        <f t="shared" si="604"/>
        <v>x</v>
      </c>
      <c r="BR501" s="206">
        <f t="shared" si="580"/>
        <v>99999.000002504996</v>
      </c>
      <c r="BS501" s="6">
        <f t="shared" si="581"/>
        <v>99999.000002504996</v>
      </c>
      <c r="BT501" s="6" t="str">
        <f t="shared" si="605"/>
        <v>x</v>
      </c>
      <c r="BU501" s="6" t="str">
        <f t="shared" si="582"/>
        <v/>
      </c>
      <c r="BW501" s="82">
        <f t="shared" si="606"/>
        <v>9999999999</v>
      </c>
      <c r="BX501" s="80" t="str">
        <f t="shared" si="583"/>
        <v>x</v>
      </c>
      <c r="BY501" s="80" t="str">
        <f t="shared" si="584"/>
        <v/>
      </c>
      <c r="BZ501" s="56" t="str">
        <f t="shared" si="607"/>
        <v/>
      </c>
      <c r="CA501" s="56" t="str">
        <f t="shared" si="608"/>
        <v/>
      </c>
      <c r="CB501" s="88">
        <f t="shared" si="609"/>
        <v>0</v>
      </c>
      <c r="CC501" s="56" t="str">
        <f t="shared" si="585"/>
        <v/>
      </c>
      <c r="CD501" s="56"/>
      <c r="CE501" s="56"/>
      <c r="CF501" s="56"/>
      <c r="CG501" s="56"/>
      <c r="CH501" s="169">
        <f t="shared" si="610"/>
        <v>9999999999</v>
      </c>
      <c r="CI501" s="170">
        <f t="shared" si="611"/>
        <v>9999999999</v>
      </c>
      <c r="CJ501" s="171">
        <f t="shared" si="612"/>
        <v>9999999999</v>
      </c>
      <c r="CK501" s="172" t="str">
        <f t="shared" si="613"/>
        <v/>
      </c>
      <c r="CL501" s="173" t="str">
        <f t="shared" si="586"/>
        <v>x</v>
      </c>
      <c r="CN501" s="6" t="str">
        <f t="shared" si="614"/>
        <v/>
      </c>
      <c r="CO501" s="293" t="e">
        <f t="shared" ca="1" si="624"/>
        <v>#N/A</v>
      </c>
      <c r="CP501" s="6" t="e">
        <f t="shared" ca="1" si="615"/>
        <v>#N/A</v>
      </c>
      <c r="CQ501" s="61">
        <v>485</v>
      </c>
      <c r="CR501" s="6">
        <f t="shared" si="587"/>
        <v>0</v>
      </c>
      <c r="CS501" s="6">
        <f t="shared" si="588"/>
        <v>0</v>
      </c>
      <c r="CT501" s="56" t="str">
        <f t="shared" si="589"/>
        <v/>
      </c>
      <c r="CU501" s="76">
        <f t="shared" si="590"/>
        <v>0</v>
      </c>
      <c r="CV501" s="76">
        <f t="shared" si="591"/>
        <v>0</v>
      </c>
      <c r="CX501" s="6" t="str">
        <f t="shared" si="592"/>
        <v/>
      </c>
      <c r="CY501" s="6" t="str">
        <f t="shared" si="593"/>
        <v/>
      </c>
      <c r="CZ501" s="6" t="str">
        <f t="shared" si="594"/>
        <v/>
      </c>
      <c r="DG501" s="56" t="str">
        <f t="shared" si="595"/>
        <v/>
      </c>
      <c r="DH501" s="6">
        <f t="shared" si="596"/>
        <v>0</v>
      </c>
      <c r="DK501" s="6">
        <f t="shared" si="631"/>
        <v>0</v>
      </c>
      <c r="DL501" s="6" t="e">
        <f t="shared" si="632"/>
        <v>#N/A</v>
      </c>
      <c r="DN501" s="6" t="e">
        <f t="shared" si="630"/>
        <v>#N/A</v>
      </c>
      <c r="DP501" s="6" t="str">
        <f t="shared" si="597"/>
        <v/>
      </c>
      <c r="DQ501" s="293">
        <f t="shared" ca="1" si="626"/>
        <v>495</v>
      </c>
      <c r="DR501" s="6" t="str">
        <f t="shared" ca="1" si="616"/>
        <v>x</v>
      </c>
      <c r="DU501" s="293" t="e">
        <f t="shared" ca="1" si="617"/>
        <v>#N/A</v>
      </c>
      <c r="DV501" s="5"/>
      <c r="DW501" s="293" t="e">
        <f t="shared" ca="1" si="627"/>
        <v>#N/A</v>
      </c>
      <c r="DZ501" s="293" t="e">
        <f t="shared" ca="1" si="618"/>
        <v>#N/A</v>
      </c>
      <c r="EA501" s="293" t="e">
        <f t="shared" ca="1" si="619"/>
        <v>#N/A</v>
      </c>
      <c r="EB501" s="293" t="e">
        <f t="shared" ca="1" si="620"/>
        <v>#N/A</v>
      </c>
      <c r="EE501" s="6" t="str">
        <f t="shared" si="621"/>
        <v/>
      </c>
      <c r="EF501" s="293" t="e">
        <f t="shared" ca="1" si="622"/>
        <v>#N/A</v>
      </c>
      <c r="EG501" s="6" t="e">
        <f t="shared" ca="1" si="598"/>
        <v>#N/A</v>
      </c>
    </row>
    <row r="502" spans="3:137" x14ac:dyDescent="0.2">
      <c r="C502" s="75"/>
      <c r="D502" s="184" t="str">
        <f t="shared" si="562"/>
        <v/>
      </c>
      <c r="E502" s="649" t="str">
        <f t="shared" si="628"/>
        <v/>
      </c>
      <c r="F502" s="607" t="str">
        <f t="shared" si="561"/>
        <v>x</v>
      </c>
      <c r="G502" s="650"/>
      <c r="H502" s="651"/>
      <c r="I502" s="651"/>
      <c r="J502" s="651"/>
      <c r="K502" s="652"/>
      <c r="L502" s="889"/>
      <c r="M502" s="889"/>
      <c r="N502" s="653"/>
      <c r="O502" s="651"/>
      <c r="P502" s="651"/>
      <c r="Q502" s="654"/>
      <c r="R502" s="655"/>
      <c r="S502" s="607" t="str">
        <f t="shared" si="563"/>
        <v/>
      </c>
      <c r="T502" s="656" t="str">
        <f t="shared" si="564"/>
        <v/>
      </c>
      <c r="U502" s="656" t="str">
        <f t="shared" si="599"/>
        <v/>
      </c>
      <c r="V502" s="656" t="str">
        <f t="shared" si="565"/>
        <v/>
      </c>
      <c r="W502" s="719"/>
      <c r="X502" s="660"/>
      <c r="Y502" s="656" t="str">
        <f t="shared" si="629"/>
        <v/>
      </c>
      <c r="Z502" s="659"/>
      <c r="AA502" s="654"/>
      <c r="AB502" s="656" t="str">
        <f t="shared" si="566"/>
        <v/>
      </c>
      <c r="AC502" s="661" t="str">
        <f t="shared" si="600"/>
        <v/>
      </c>
      <c r="AE502" s="658" t="str">
        <f t="shared" si="567"/>
        <v/>
      </c>
      <c r="AF502" s="659"/>
      <c r="AT502" s="805" t="str">
        <f t="shared" si="625"/>
        <v/>
      </c>
      <c r="AU502" t="str">
        <f t="shared" si="601"/>
        <v/>
      </c>
      <c r="AV502" s="6" t="str">
        <f t="shared" si="568"/>
        <v/>
      </c>
      <c r="AW502" s="317" t="str">
        <f t="shared" si="569"/>
        <v/>
      </c>
      <c r="AX502" s="158" t="str">
        <f t="shared" si="570"/>
        <v/>
      </c>
      <c r="AY502" s="158" t="str">
        <f t="shared" si="560"/>
        <v/>
      </c>
      <c r="AZ502" s="309" t="str">
        <f t="shared" si="559"/>
        <v/>
      </c>
      <c r="BA502" s="318" t="str">
        <f t="shared" si="571"/>
        <v/>
      </c>
      <c r="BB502" s="473" t="str">
        <f t="shared" si="572"/>
        <v/>
      </c>
      <c r="BC502" s="80" t="str">
        <f t="shared" si="623"/>
        <v/>
      </c>
      <c r="BD502" s="56">
        <f t="shared" si="573"/>
        <v>1</v>
      </c>
      <c r="BF502" s="56" t="str">
        <f t="shared" si="574"/>
        <v/>
      </c>
      <c r="BG502" s="56" t="str">
        <f t="shared" si="575"/>
        <v/>
      </c>
      <c r="BH502" s="6" t="str">
        <f t="shared" si="576"/>
        <v/>
      </c>
      <c r="BK502" s="6" t="str">
        <f t="shared" si="577"/>
        <v/>
      </c>
      <c r="BL502" s="56">
        <f t="shared" si="602"/>
        <v>999999</v>
      </c>
      <c r="BM502" s="183">
        <f t="shared" si="603"/>
        <v>99999.000002510002</v>
      </c>
      <c r="BN502" s="61">
        <v>486</v>
      </c>
      <c r="BO502" s="6">
        <f t="shared" si="578"/>
        <v>999999</v>
      </c>
      <c r="BP502" s="6">
        <f t="shared" si="579"/>
        <v>999999</v>
      </c>
      <c r="BQ502" s="6" t="str">
        <f t="shared" si="604"/>
        <v>x</v>
      </c>
      <c r="BR502" s="206">
        <f t="shared" si="580"/>
        <v>99999.000002510002</v>
      </c>
      <c r="BS502" s="6">
        <f t="shared" si="581"/>
        <v>99999.000002510002</v>
      </c>
      <c r="BT502" s="6" t="str">
        <f t="shared" si="605"/>
        <v>x</v>
      </c>
      <c r="BU502" s="6" t="str">
        <f t="shared" si="582"/>
        <v/>
      </c>
      <c r="BW502" s="82">
        <f t="shared" si="606"/>
        <v>9999999999</v>
      </c>
      <c r="BX502" s="80" t="str">
        <f t="shared" si="583"/>
        <v>x</v>
      </c>
      <c r="BY502" s="80" t="str">
        <f t="shared" si="584"/>
        <v/>
      </c>
      <c r="BZ502" s="56" t="str">
        <f t="shared" si="607"/>
        <v/>
      </c>
      <c r="CA502" s="56" t="str">
        <f t="shared" si="608"/>
        <v/>
      </c>
      <c r="CB502" s="88">
        <f t="shared" si="609"/>
        <v>0</v>
      </c>
      <c r="CC502" s="56" t="str">
        <f t="shared" si="585"/>
        <v/>
      </c>
      <c r="CD502" s="56"/>
      <c r="CE502" s="56"/>
      <c r="CF502" s="56"/>
      <c r="CG502" s="56"/>
      <c r="CH502" s="169">
        <f t="shared" si="610"/>
        <v>9999999999</v>
      </c>
      <c r="CI502" s="170">
        <f t="shared" si="611"/>
        <v>9999999999</v>
      </c>
      <c r="CJ502" s="171">
        <f t="shared" si="612"/>
        <v>9999999999</v>
      </c>
      <c r="CK502" s="172" t="str">
        <f t="shared" si="613"/>
        <v/>
      </c>
      <c r="CL502" s="173" t="str">
        <f t="shared" si="586"/>
        <v>x</v>
      </c>
      <c r="CN502" s="6" t="str">
        <f t="shared" si="614"/>
        <v/>
      </c>
      <c r="CO502" s="293" t="e">
        <f t="shared" ca="1" si="624"/>
        <v>#N/A</v>
      </c>
      <c r="CP502" s="6" t="e">
        <f t="shared" ca="1" si="615"/>
        <v>#N/A</v>
      </c>
      <c r="CQ502" s="61">
        <v>486</v>
      </c>
      <c r="CR502" s="6">
        <f t="shared" si="587"/>
        <v>0</v>
      </c>
      <c r="CS502" s="6">
        <f t="shared" si="588"/>
        <v>0</v>
      </c>
      <c r="CT502" s="56" t="str">
        <f t="shared" si="589"/>
        <v/>
      </c>
      <c r="CU502" s="76">
        <f t="shared" si="590"/>
        <v>0</v>
      </c>
      <c r="CV502" s="76">
        <f t="shared" si="591"/>
        <v>0</v>
      </c>
      <c r="CX502" s="6" t="str">
        <f t="shared" si="592"/>
        <v/>
      </c>
      <c r="CY502" s="6" t="str">
        <f t="shared" si="593"/>
        <v/>
      </c>
      <c r="CZ502" s="6" t="str">
        <f t="shared" si="594"/>
        <v/>
      </c>
      <c r="DG502" s="56" t="str">
        <f t="shared" si="595"/>
        <v/>
      </c>
      <c r="DH502" s="6">
        <f t="shared" si="596"/>
        <v>0</v>
      </c>
      <c r="DK502" s="6">
        <f t="shared" si="631"/>
        <v>0</v>
      </c>
      <c r="DL502" s="6" t="e">
        <f t="shared" si="632"/>
        <v>#N/A</v>
      </c>
      <c r="DN502" s="6" t="e">
        <f t="shared" si="630"/>
        <v>#N/A</v>
      </c>
      <c r="DP502" s="6" t="str">
        <f t="shared" si="597"/>
        <v/>
      </c>
      <c r="DQ502" s="293">
        <f t="shared" ca="1" si="626"/>
        <v>496</v>
      </c>
      <c r="DR502" s="6" t="str">
        <f t="shared" ca="1" si="616"/>
        <v>x</v>
      </c>
      <c r="DU502" s="293" t="e">
        <f t="shared" ca="1" si="617"/>
        <v>#N/A</v>
      </c>
      <c r="DV502" s="5"/>
      <c r="DW502" s="293" t="e">
        <f t="shared" ca="1" si="627"/>
        <v>#N/A</v>
      </c>
      <c r="DZ502" s="293" t="e">
        <f t="shared" ca="1" si="618"/>
        <v>#N/A</v>
      </c>
      <c r="EA502" s="293" t="e">
        <f t="shared" ca="1" si="619"/>
        <v>#N/A</v>
      </c>
      <c r="EB502" s="293" t="e">
        <f t="shared" ca="1" si="620"/>
        <v>#N/A</v>
      </c>
      <c r="EE502" s="6" t="str">
        <f t="shared" si="621"/>
        <v/>
      </c>
      <c r="EF502" s="293" t="e">
        <f t="shared" ca="1" si="622"/>
        <v>#N/A</v>
      </c>
      <c r="EG502" s="6" t="e">
        <f t="shared" ca="1" si="598"/>
        <v>#N/A</v>
      </c>
    </row>
    <row r="503" spans="3:137" x14ac:dyDescent="0.2">
      <c r="C503" s="75"/>
      <c r="D503" s="184" t="str">
        <f t="shared" si="562"/>
        <v/>
      </c>
      <c r="E503" s="649" t="str">
        <f t="shared" si="628"/>
        <v/>
      </c>
      <c r="F503" s="607" t="str">
        <f t="shared" si="561"/>
        <v>x</v>
      </c>
      <c r="G503" s="650"/>
      <c r="H503" s="651"/>
      <c r="I503" s="651"/>
      <c r="J503" s="651"/>
      <c r="K503" s="652"/>
      <c r="L503" s="889"/>
      <c r="M503" s="889"/>
      <c r="N503" s="653"/>
      <c r="O503" s="651"/>
      <c r="P503" s="651"/>
      <c r="Q503" s="654"/>
      <c r="R503" s="655"/>
      <c r="S503" s="607" t="str">
        <f t="shared" si="563"/>
        <v/>
      </c>
      <c r="T503" s="656" t="str">
        <f t="shared" si="564"/>
        <v/>
      </c>
      <c r="U503" s="656" t="str">
        <f t="shared" si="599"/>
        <v/>
      </c>
      <c r="V503" s="656" t="str">
        <f t="shared" si="565"/>
        <v/>
      </c>
      <c r="W503" s="719"/>
      <c r="X503" s="660"/>
      <c r="Y503" s="656" t="str">
        <f t="shared" si="629"/>
        <v/>
      </c>
      <c r="Z503" s="659"/>
      <c r="AA503" s="654"/>
      <c r="AB503" s="656" t="str">
        <f t="shared" si="566"/>
        <v/>
      </c>
      <c r="AC503" s="661" t="str">
        <f t="shared" si="600"/>
        <v/>
      </c>
      <c r="AE503" s="658" t="str">
        <f t="shared" si="567"/>
        <v/>
      </c>
      <c r="AF503" s="659"/>
      <c r="AT503" s="805" t="str">
        <f t="shared" si="625"/>
        <v/>
      </c>
      <c r="AU503" t="str">
        <f t="shared" si="601"/>
        <v/>
      </c>
      <c r="AV503" s="6" t="str">
        <f t="shared" si="568"/>
        <v/>
      </c>
      <c r="AW503" s="317" t="str">
        <f t="shared" si="569"/>
        <v/>
      </c>
      <c r="AX503" s="158" t="str">
        <f t="shared" si="570"/>
        <v/>
      </c>
      <c r="AY503" s="158" t="str">
        <f t="shared" si="560"/>
        <v/>
      </c>
      <c r="AZ503" s="309" t="str">
        <f t="shared" ref="AZ503:AZ566" si="633">IF(BB503="","",ROUND(SUMIF(CX:CX,CX503,CS:CS),3))</f>
        <v/>
      </c>
      <c r="BA503" s="318" t="str">
        <f t="shared" si="571"/>
        <v/>
      </c>
      <c r="BB503" s="473" t="str">
        <f t="shared" si="572"/>
        <v/>
      </c>
      <c r="BC503" s="80" t="str">
        <f t="shared" si="623"/>
        <v/>
      </c>
      <c r="BD503" s="56">
        <f t="shared" si="573"/>
        <v>1</v>
      </c>
      <c r="BF503" s="56" t="str">
        <f t="shared" si="574"/>
        <v/>
      </c>
      <c r="BG503" s="56" t="str">
        <f t="shared" si="575"/>
        <v/>
      </c>
      <c r="BH503" s="6" t="str">
        <f t="shared" si="576"/>
        <v/>
      </c>
      <c r="BK503" s="6" t="str">
        <f t="shared" si="577"/>
        <v/>
      </c>
      <c r="BL503" s="56">
        <f t="shared" si="602"/>
        <v>999999</v>
      </c>
      <c r="BM503" s="183">
        <f t="shared" si="603"/>
        <v>99999.000002514993</v>
      </c>
      <c r="BN503" s="61">
        <v>487</v>
      </c>
      <c r="BO503" s="6">
        <f t="shared" si="578"/>
        <v>999999</v>
      </c>
      <c r="BP503" s="6">
        <f t="shared" si="579"/>
        <v>999999</v>
      </c>
      <c r="BQ503" s="6" t="str">
        <f t="shared" si="604"/>
        <v>x</v>
      </c>
      <c r="BR503" s="206">
        <f t="shared" si="580"/>
        <v>99999.000002514993</v>
      </c>
      <c r="BS503" s="6">
        <f t="shared" si="581"/>
        <v>99999.000002514993</v>
      </c>
      <c r="BT503" s="6" t="str">
        <f t="shared" si="605"/>
        <v>x</v>
      </c>
      <c r="BU503" s="6" t="str">
        <f t="shared" si="582"/>
        <v/>
      </c>
      <c r="BW503" s="82">
        <f t="shared" si="606"/>
        <v>9999999999</v>
      </c>
      <c r="BX503" s="80" t="str">
        <f t="shared" si="583"/>
        <v>x</v>
      </c>
      <c r="BY503" s="80" t="str">
        <f t="shared" si="584"/>
        <v/>
      </c>
      <c r="BZ503" s="56" t="str">
        <f t="shared" si="607"/>
        <v/>
      </c>
      <c r="CA503" s="56" t="str">
        <f t="shared" si="608"/>
        <v/>
      </c>
      <c r="CB503" s="88">
        <f t="shared" si="609"/>
        <v>0</v>
      </c>
      <c r="CC503" s="56" t="str">
        <f t="shared" si="585"/>
        <v/>
      </c>
      <c r="CD503" s="56"/>
      <c r="CE503" s="56"/>
      <c r="CF503" s="56"/>
      <c r="CG503" s="56"/>
      <c r="CH503" s="169">
        <f t="shared" si="610"/>
        <v>9999999999</v>
      </c>
      <c r="CI503" s="170">
        <f t="shared" si="611"/>
        <v>9999999999</v>
      </c>
      <c r="CJ503" s="171">
        <f t="shared" si="612"/>
        <v>9999999999</v>
      </c>
      <c r="CK503" s="172" t="str">
        <f t="shared" si="613"/>
        <v/>
      </c>
      <c r="CL503" s="173" t="str">
        <f t="shared" si="586"/>
        <v>x</v>
      </c>
      <c r="CN503" s="6" t="str">
        <f t="shared" si="614"/>
        <v/>
      </c>
      <c r="CO503" s="293" t="e">
        <f t="shared" ca="1" si="624"/>
        <v>#N/A</v>
      </c>
      <c r="CP503" s="6" t="e">
        <f t="shared" ca="1" si="615"/>
        <v>#N/A</v>
      </c>
      <c r="CQ503" s="61">
        <v>487</v>
      </c>
      <c r="CR503" s="6">
        <f t="shared" si="587"/>
        <v>0</v>
      </c>
      <c r="CS503" s="6">
        <f t="shared" si="588"/>
        <v>0</v>
      </c>
      <c r="CT503" s="56" t="str">
        <f t="shared" si="589"/>
        <v/>
      </c>
      <c r="CU503" s="76">
        <f t="shared" si="590"/>
        <v>0</v>
      </c>
      <c r="CV503" s="76">
        <f t="shared" si="591"/>
        <v>0</v>
      </c>
      <c r="CX503" s="6" t="str">
        <f t="shared" si="592"/>
        <v/>
      </c>
      <c r="CY503" s="6" t="str">
        <f t="shared" si="593"/>
        <v/>
      </c>
      <c r="CZ503" s="6" t="str">
        <f t="shared" si="594"/>
        <v/>
      </c>
      <c r="DG503" s="56" t="str">
        <f t="shared" si="595"/>
        <v/>
      </c>
      <c r="DH503" s="6">
        <f t="shared" si="596"/>
        <v>0</v>
      </c>
      <c r="DK503" s="6">
        <f t="shared" si="631"/>
        <v>0</v>
      </c>
      <c r="DL503" s="6" t="e">
        <f t="shared" si="632"/>
        <v>#N/A</v>
      </c>
      <c r="DN503" s="6" t="e">
        <f t="shared" si="630"/>
        <v>#N/A</v>
      </c>
      <c r="DP503" s="6" t="str">
        <f t="shared" si="597"/>
        <v/>
      </c>
      <c r="DQ503" s="293">
        <f t="shared" ca="1" si="626"/>
        <v>497</v>
      </c>
      <c r="DR503" s="6" t="str">
        <f t="shared" ca="1" si="616"/>
        <v>x</v>
      </c>
      <c r="DU503" s="293" t="e">
        <f t="shared" ca="1" si="617"/>
        <v>#N/A</v>
      </c>
      <c r="DV503" s="5"/>
      <c r="DW503" s="293" t="e">
        <f t="shared" ca="1" si="627"/>
        <v>#N/A</v>
      </c>
      <c r="DZ503" s="293" t="e">
        <f t="shared" ca="1" si="618"/>
        <v>#N/A</v>
      </c>
      <c r="EA503" s="293" t="e">
        <f t="shared" ca="1" si="619"/>
        <v>#N/A</v>
      </c>
      <c r="EB503" s="293" t="e">
        <f t="shared" ca="1" si="620"/>
        <v>#N/A</v>
      </c>
      <c r="EE503" s="6" t="str">
        <f t="shared" si="621"/>
        <v/>
      </c>
      <c r="EF503" s="293" t="e">
        <f t="shared" ca="1" si="622"/>
        <v>#N/A</v>
      </c>
      <c r="EG503" s="6" t="e">
        <f t="shared" ca="1" si="598"/>
        <v>#N/A</v>
      </c>
    </row>
    <row r="504" spans="3:137" x14ac:dyDescent="0.2">
      <c r="C504" s="75"/>
      <c r="D504" s="184" t="str">
        <f t="shared" si="562"/>
        <v/>
      </c>
      <c r="E504" s="649" t="str">
        <f t="shared" si="628"/>
        <v/>
      </c>
      <c r="F504" s="607" t="str">
        <f t="shared" si="561"/>
        <v>x</v>
      </c>
      <c r="G504" s="650"/>
      <c r="H504" s="651"/>
      <c r="I504" s="651"/>
      <c r="J504" s="651"/>
      <c r="K504" s="652"/>
      <c r="L504" s="889"/>
      <c r="M504" s="889"/>
      <c r="N504" s="653"/>
      <c r="O504" s="651"/>
      <c r="P504" s="651"/>
      <c r="Q504" s="654"/>
      <c r="R504" s="655"/>
      <c r="S504" s="607" t="str">
        <f t="shared" si="563"/>
        <v/>
      </c>
      <c r="T504" s="656" t="str">
        <f t="shared" si="564"/>
        <v/>
      </c>
      <c r="U504" s="656" t="str">
        <f t="shared" si="599"/>
        <v/>
      </c>
      <c r="V504" s="656" t="str">
        <f t="shared" si="565"/>
        <v/>
      </c>
      <c r="W504" s="719"/>
      <c r="X504" s="660"/>
      <c r="Y504" s="656" t="str">
        <f t="shared" si="629"/>
        <v/>
      </c>
      <c r="Z504" s="659"/>
      <c r="AA504" s="654"/>
      <c r="AB504" s="656" t="str">
        <f t="shared" si="566"/>
        <v/>
      </c>
      <c r="AC504" s="661" t="str">
        <f t="shared" si="600"/>
        <v/>
      </c>
      <c r="AE504" s="658" t="str">
        <f t="shared" si="567"/>
        <v/>
      </c>
      <c r="AF504" s="659"/>
      <c r="AT504" s="805" t="str">
        <f t="shared" si="625"/>
        <v/>
      </c>
      <c r="AU504" t="str">
        <f t="shared" si="601"/>
        <v/>
      </c>
      <c r="AV504" s="6" t="str">
        <f t="shared" si="568"/>
        <v/>
      </c>
      <c r="AW504" s="317" t="str">
        <f t="shared" si="569"/>
        <v/>
      </c>
      <c r="AX504" s="158" t="str">
        <f t="shared" si="570"/>
        <v/>
      </c>
      <c r="AY504" s="158" t="str">
        <f t="shared" si="560"/>
        <v/>
      </c>
      <c r="AZ504" s="309" t="str">
        <f t="shared" si="633"/>
        <v/>
      </c>
      <c r="BA504" s="318" t="str">
        <f t="shared" si="571"/>
        <v/>
      </c>
      <c r="BB504" s="473" t="str">
        <f t="shared" si="572"/>
        <v/>
      </c>
      <c r="BC504" s="80" t="str">
        <f t="shared" si="623"/>
        <v/>
      </c>
      <c r="BD504" s="56">
        <f t="shared" si="573"/>
        <v>1</v>
      </c>
      <c r="BF504" s="56" t="str">
        <f t="shared" si="574"/>
        <v/>
      </c>
      <c r="BG504" s="56" t="str">
        <f t="shared" si="575"/>
        <v/>
      </c>
      <c r="BH504" s="6" t="str">
        <f t="shared" si="576"/>
        <v/>
      </c>
      <c r="BK504" s="6" t="str">
        <f t="shared" si="577"/>
        <v/>
      </c>
      <c r="BL504" s="56">
        <f t="shared" si="602"/>
        <v>999999</v>
      </c>
      <c r="BM504" s="183">
        <f t="shared" si="603"/>
        <v>99999.000002519999</v>
      </c>
      <c r="BN504" s="61">
        <v>488</v>
      </c>
      <c r="BO504" s="6">
        <f t="shared" si="578"/>
        <v>999999</v>
      </c>
      <c r="BP504" s="6">
        <f t="shared" si="579"/>
        <v>999999</v>
      </c>
      <c r="BQ504" s="6" t="str">
        <f t="shared" si="604"/>
        <v>x</v>
      </c>
      <c r="BR504" s="206">
        <f t="shared" si="580"/>
        <v>99999.000002519999</v>
      </c>
      <c r="BS504" s="6">
        <f t="shared" si="581"/>
        <v>99999.000002519999</v>
      </c>
      <c r="BT504" s="6" t="str">
        <f t="shared" si="605"/>
        <v>x</v>
      </c>
      <c r="BU504" s="6" t="str">
        <f t="shared" si="582"/>
        <v/>
      </c>
      <c r="BW504" s="82">
        <f t="shared" si="606"/>
        <v>9999999999</v>
      </c>
      <c r="BX504" s="80" t="str">
        <f t="shared" si="583"/>
        <v>x</v>
      </c>
      <c r="BY504" s="80" t="str">
        <f t="shared" si="584"/>
        <v/>
      </c>
      <c r="BZ504" s="56" t="str">
        <f t="shared" si="607"/>
        <v/>
      </c>
      <c r="CA504" s="56" t="str">
        <f t="shared" si="608"/>
        <v/>
      </c>
      <c r="CB504" s="88">
        <f t="shared" si="609"/>
        <v>0</v>
      </c>
      <c r="CC504" s="56" t="str">
        <f t="shared" si="585"/>
        <v/>
      </c>
      <c r="CD504" s="56"/>
      <c r="CE504" s="56"/>
      <c r="CF504" s="56"/>
      <c r="CG504" s="56"/>
      <c r="CH504" s="169">
        <f t="shared" si="610"/>
        <v>9999999999</v>
      </c>
      <c r="CI504" s="170">
        <f t="shared" si="611"/>
        <v>9999999999</v>
      </c>
      <c r="CJ504" s="171">
        <f t="shared" si="612"/>
        <v>9999999999</v>
      </c>
      <c r="CK504" s="172" t="str">
        <f t="shared" si="613"/>
        <v/>
      </c>
      <c r="CL504" s="173" t="str">
        <f t="shared" si="586"/>
        <v>x</v>
      </c>
      <c r="CN504" s="6" t="str">
        <f t="shared" si="614"/>
        <v/>
      </c>
      <c r="CO504" s="293" t="e">
        <f t="shared" ca="1" si="624"/>
        <v>#N/A</v>
      </c>
      <c r="CP504" s="6" t="e">
        <f t="shared" ca="1" si="615"/>
        <v>#N/A</v>
      </c>
      <c r="CQ504" s="61">
        <v>488</v>
      </c>
      <c r="CR504" s="6">
        <f t="shared" si="587"/>
        <v>0</v>
      </c>
      <c r="CS504" s="6">
        <f t="shared" si="588"/>
        <v>0</v>
      </c>
      <c r="CT504" s="56" t="str">
        <f t="shared" si="589"/>
        <v/>
      </c>
      <c r="CU504" s="76">
        <f t="shared" si="590"/>
        <v>0</v>
      </c>
      <c r="CV504" s="76">
        <f t="shared" si="591"/>
        <v>0</v>
      </c>
      <c r="CX504" s="6" t="str">
        <f t="shared" si="592"/>
        <v/>
      </c>
      <c r="CY504" s="6" t="str">
        <f t="shared" si="593"/>
        <v/>
      </c>
      <c r="CZ504" s="6" t="str">
        <f t="shared" si="594"/>
        <v/>
      </c>
      <c r="DG504" s="56" t="str">
        <f t="shared" si="595"/>
        <v/>
      </c>
      <c r="DH504" s="6">
        <f t="shared" si="596"/>
        <v>0</v>
      </c>
      <c r="DK504" s="6">
        <f t="shared" si="631"/>
        <v>0</v>
      </c>
      <c r="DL504" s="6" t="e">
        <f t="shared" si="632"/>
        <v>#N/A</v>
      </c>
      <c r="DN504" s="6" t="e">
        <f t="shared" si="630"/>
        <v>#N/A</v>
      </c>
      <c r="DP504" s="6" t="str">
        <f t="shared" si="597"/>
        <v/>
      </c>
      <c r="DQ504" s="293">
        <f t="shared" ca="1" si="626"/>
        <v>498</v>
      </c>
      <c r="DR504" s="6" t="str">
        <f t="shared" ca="1" si="616"/>
        <v>x</v>
      </c>
      <c r="DU504" s="293" t="e">
        <f t="shared" ca="1" si="617"/>
        <v>#N/A</v>
      </c>
      <c r="DV504" s="5"/>
      <c r="DW504" s="293" t="e">
        <f t="shared" ca="1" si="627"/>
        <v>#N/A</v>
      </c>
      <c r="DZ504" s="293" t="e">
        <f t="shared" ca="1" si="618"/>
        <v>#N/A</v>
      </c>
      <c r="EA504" s="293" t="e">
        <f t="shared" ca="1" si="619"/>
        <v>#N/A</v>
      </c>
      <c r="EB504" s="293" t="e">
        <f t="shared" ca="1" si="620"/>
        <v>#N/A</v>
      </c>
      <c r="EE504" s="6" t="str">
        <f t="shared" si="621"/>
        <v/>
      </c>
      <c r="EF504" s="293" t="e">
        <f t="shared" ca="1" si="622"/>
        <v>#N/A</v>
      </c>
      <c r="EG504" s="6" t="e">
        <f t="shared" ca="1" si="598"/>
        <v>#N/A</v>
      </c>
    </row>
    <row r="505" spans="3:137" x14ac:dyDescent="0.2">
      <c r="C505" s="75"/>
      <c r="D505" s="184" t="str">
        <f t="shared" si="562"/>
        <v/>
      </c>
      <c r="E505" s="649" t="str">
        <f t="shared" si="628"/>
        <v/>
      </c>
      <c r="F505" s="607" t="str">
        <f t="shared" si="561"/>
        <v>x</v>
      </c>
      <c r="G505" s="650"/>
      <c r="H505" s="651"/>
      <c r="I505" s="651"/>
      <c r="J505" s="651"/>
      <c r="K505" s="652"/>
      <c r="L505" s="889"/>
      <c r="M505" s="889"/>
      <c r="N505" s="653"/>
      <c r="O505" s="651"/>
      <c r="P505" s="651"/>
      <c r="Q505" s="654"/>
      <c r="R505" s="655"/>
      <c r="S505" s="607" t="str">
        <f t="shared" si="563"/>
        <v/>
      </c>
      <c r="T505" s="656" t="str">
        <f t="shared" si="564"/>
        <v/>
      </c>
      <c r="U505" s="656" t="str">
        <f t="shared" si="599"/>
        <v/>
      </c>
      <c r="V505" s="656" t="str">
        <f t="shared" si="565"/>
        <v/>
      </c>
      <c r="W505" s="719"/>
      <c r="X505" s="660"/>
      <c r="Y505" s="656" t="str">
        <f t="shared" si="629"/>
        <v/>
      </c>
      <c r="Z505" s="659"/>
      <c r="AA505" s="654"/>
      <c r="AB505" s="656" t="str">
        <f t="shared" si="566"/>
        <v/>
      </c>
      <c r="AC505" s="661" t="str">
        <f t="shared" si="600"/>
        <v/>
      </c>
      <c r="AE505" s="658" t="str">
        <f t="shared" si="567"/>
        <v/>
      </c>
      <c r="AF505" s="659"/>
      <c r="AT505" s="805" t="str">
        <f t="shared" si="625"/>
        <v/>
      </c>
      <c r="AU505" t="str">
        <f t="shared" si="601"/>
        <v/>
      </c>
      <c r="AV505" s="6" t="str">
        <f t="shared" si="568"/>
        <v/>
      </c>
      <c r="AW505" s="317" t="str">
        <f t="shared" si="569"/>
        <v/>
      </c>
      <c r="AX505" s="158" t="str">
        <f t="shared" si="570"/>
        <v/>
      </c>
      <c r="AY505" s="158" t="str">
        <f t="shared" si="560"/>
        <v/>
      </c>
      <c r="AZ505" s="309" t="str">
        <f t="shared" si="633"/>
        <v/>
      </c>
      <c r="BA505" s="318" t="str">
        <f t="shared" si="571"/>
        <v/>
      </c>
      <c r="BB505" s="473" t="str">
        <f t="shared" si="572"/>
        <v/>
      </c>
      <c r="BC505" s="80" t="str">
        <f t="shared" si="623"/>
        <v/>
      </c>
      <c r="BD505" s="56">
        <f t="shared" si="573"/>
        <v>1</v>
      </c>
      <c r="BF505" s="56" t="str">
        <f t="shared" si="574"/>
        <v/>
      </c>
      <c r="BG505" s="56" t="str">
        <f t="shared" si="575"/>
        <v/>
      </c>
      <c r="BH505" s="6" t="str">
        <f t="shared" si="576"/>
        <v/>
      </c>
      <c r="BK505" s="6" t="str">
        <f t="shared" si="577"/>
        <v/>
      </c>
      <c r="BL505" s="56">
        <f t="shared" si="602"/>
        <v>999999</v>
      </c>
      <c r="BM505" s="183">
        <f t="shared" si="603"/>
        <v>99999.000002525005</v>
      </c>
      <c r="BN505" s="61">
        <v>489</v>
      </c>
      <c r="BO505" s="6">
        <f t="shared" si="578"/>
        <v>999999</v>
      </c>
      <c r="BP505" s="6">
        <f t="shared" si="579"/>
        <v>999999</v>
      </c>
      <c r="BQ505" s="6" t="str">
        <f t="shared" si="604"/>
        <v>x</v>
      </c>
      <c r="BR505" s="206">
        <f t="shared" si="580"/>
        <v>99999.000002525005</v>
      </c>
      <c r="BS505" s="6">
        <f t="shared" si="581"/>
        <v>99999.000002525005</v>
      </c>
      <c r="BT505" s="6" t="str">
        <f t="shared" si="605"/>
        <v>x</v>
      </c>
      <c r="BU505" s="6" t="str">
        <f t="shared" si="582"/>
        <v/>
      </c>
      <c r="BW505" s="82">
        <f t="shared" si="606"/>
        <v>9999999999</v>
      </c>
      <c r="BX505" s="80" t="str">
        <f t="shared" si="583"/>
        <v>x</v>
      </c>
      <c r="BY505" s="80" t="str">
        <f t="shared" si="584"/>
        <v/>
      </c>
      <c r="BZ505" s="56" t="str">
        <f t="shared" si="607"/>
        <v/>
      </c>
      <c r="CA505" s="56" t="str">
        <f t="shared" si="608"/>
        <v/>
      </c>
      <c r="CB505" s="88">
        <f t="shared" si="609"/>
        <v>0</v>
      </c>
      <c r="CC505" s="56" t="str">
        <f t="shared" si="585"/>
        <v/>
      </c>
      <c r="CD505" s="56"/>
      <c r="CE505" s="56"/>
      <c r="CF505" s="56"/>
      <c r="CG505" s="56"/>
      <c r="CH505" s="169">
        <f t="shared" si="610"/>
        <v>9999999999</v>
      </c>
      <c r="CI505" s="170">
        <f t="shared" si="611"/>
        <v>9999999999</v>
      </c>
      <c r="CJ505" s="171">
        <f t="shared" si="612"/>
        <v>9999999999</v>
      </c>
      <c r="CK505" s="172" t="str">
        <f t="shared" si="613"/>
        <v/>
      </c>
      <c r="CL505" s="173" t="str">
        <f t="shared" si="586"/>
        <v>x</v>
      </c>
      <c r="CN505" s="6" t="str">
        <f t="shared" si="614"/>
        <v/>
      </c>
      <c r="CO505" s="293" t="e">
        <f t="shared" ca="1" si="624"/>
        <v>#N/A</v>
      </c>
      <c r="CP505" s="6" t="e">
        <f t="shared" ca="1" si="615"/>
        <v>#N/A</v>
      </c>
      <c r="CQ505" s="61">
        <v>489</v>
      </c>
      <c r="CR505" s="6">
        <f t="shared" si="587"/>
        <v>0</v>
      </c>
      <c r="CS505" s="6">
        <f t="shared" si="588"/>
        <v>0</v>
      </c>
      <c r="CT505" s="56" t="str">
        <f t="shared" si="589"/>
        <v/>
      </c>
      <c r="CU505" s="76">
        <f t="shared" si="590"/>
        <v>0</v>
      </c>
      <c r="CV505" s="76">
        <f t="shared" si="591"/>
        <v>0</v>
      </c>
      <c r="CX505" s="6" t="str">
        <f t="shared" si="592"/>
        <v/>
      </c>
      <c r="CY505" s="6" t="str">
        <f t="shared" si="593"/>
        <v/>
      </c>
      <c r="CZ505" s="6" t="str">
        <f t="shared" si="594"/>
        <v/>
      </c>
      <c r="DG505" s="56" t="str">
        <f t="shared" si="595"/>
        <v/>
      </c>
      <c r="DH505" s="6">
        <f t="shared" si="596"/>
        <v>0</v>
      </c>
      <c r="DK505" s="6">
        <f t="shared" si="631"/>
        <v>0</v>
      </c>
      <c r="DL505" s="6" t="e">
        <f t="shared" si="632"/>
        <v>#N/A</v>
      </c>
      <c r="DN505" s="6" t="e">
        <f t="shared" si="630"/>
        <v>#N/A</v>
      </c>
      <c r="DP505" s="6" t="str">
        <f t="shared" si="597"/>
        <v/>
      </c>
      <c r="DQ505" s="293">
        <f t="shared" ca="1" si="626"/>
        <v>499</v>
      </c>
      <c r="DR505" s="6" t="str">
        <f t="shared" ca="1" si="616"/>
        <v>x</v>
      </c>
      <c r="DU505" s="293" t="e">
        <f t="shared" ca="1" si="617"/>
        <v>#N/A</v>
      </c>
      <c r="DV505" s="5"/>
      <c r="DW505" s="293" t="e">
        <f t="shared" ca="1" si="627"/>
        <v>#N/A</v>
      </c>
      <c r="DZ505" s="293" t="e">
        <f t="shared" ca="1" si="618"/>
        <v>#N/A</v>
      </c>
      <c r="EA505" s="293" t="e">
        <f t="shared" ca="1" si="619"/>
        <v>#N/A</v>
      </c>
      <c r="EB505" s="293" t="e">
        <f t="shared" ca="1" si="620"/>
        <v>#N/A</v>
      </c>
      <c r="EE505" s="6" t="str">
        <f t="shared" si="621"/>
        <v/>
      </c>
      <c r="EF505" s="293" t="e">
        <f t="shared" ca="1" si="622"/>
        <v>#N/A</v>
      </c>
      <c r="EG505" s="6" t="e">
        <f t="shared" ca="1" si="598"/>
        <v>#N/A</v>
      </c>
    </row>
    <row r="506" spans="3:137" x14ac:dyDescent="0.2">
      <c r="C506" s="75"/>
      <c r="D506" s="184" t="str">
        <f t="shared" si="562"/>
        <v/>
      </c>
      <c r="E506" s="649" t="str">
        <f t="shared" si="628"/>
        <v/>
      </c>
      <c r="F506" s="607" t="str">
        <f t="shared" si="561"/>
        <v>x</v>
      </c>
      <c r="G506" s="650"/>
      <c r="H506" s="651"/>
      <c r="I506" s="651"/>
      <c r="J506" s="651"/>
      <c r="K506" s="652"/>
      <c r="L506" s="889"/>
      <c r="M506" s="889"/>
      <c r="N506" s="653"/>
      <c r="O506" s="651"/>
      <c r="P506" s="651"/>
      <c r="Q506" s="654"/>
      <c r="R506" s="655"/>
      <c r="S506" s="607" t="str">
        <f t="shared" si="563"/>
        <v/>
      </c>
      <c r="T506" s="656" t="str">
        <f t="shared" si="564"/>
        <v/>
      </c>
      <c r="U506" s="656" t="str">
        <f t="shared" si="599"/>
        <v/>
      </c>
      <c r="V506" s="656" t="str">
        <f t="shared" si="565"/>
        <v/>
      </c>
      <c r="W506" s="719"/>
      <c r="X506" s="660"/>
      <c r="Y506" s="656" t="str">
        <f t="shared" si="629"/>
        <v/>
      </c>
      <c r="Z506" s="659"/>
      <c r="AA506" s="654"/>
      <c r="AB506" s="656" t="str">
        <f t="shared" si="566"/>
        <v/>
      </c>
      <c r="AC506" s="661" t="str">
        <f t="shared" si="600"/>
        <v/>
      </c>
      <c r="AE506" s="658" t="str">
        <f t="shared" si="567"/>
        <v/>
      </c>
      <c r="AF506" s="659"/>
      <c r="AT506" s="805" t="str">
        <f t="shared" si="625"/>
        <v/>
      </c>
      <c r="AU506" t="str">
        <f t="shared" si="601"/>
        <v/>
      </c>
      <c r="AV506" s="6" t="str">
        <f t="shared" si="568"/>
        <v/>
      </c>
      <c r="AW506" s="317" t="str">
        <f t="shared" si="569"/>
        <v/>
      </c>
      <c r="AX506" s="158" t="str">
        <f t="shared" si="570"/>
        <v/>
      </c>
      <c r="AY506" s="158" t="str">
        <f t="shared" ref="AY506:AY569" si="634">IF(AX506="","",IF(AX506&lt;4,"Q1",IF(AND(AX506&gt;3,AX506&lt;7),"Q2",IF(AND(AX506&gt;6,AX506&lt;10),"Q3","Q4"))))</f>
        <v/>
      </c>
      <c r="AZ506" s="309" t="str">
        <f t="shared" si="633"/>
        <v/>
      </c>
      <c r="BA506" s="318" t="str">
        <f t="shared" si="571"/>
        <v/>
      </c>
      <c r="BB506" s="473" t="str">
        <f t="shared" si="572"/>
        <v/>
      </c>
      <c r="BC506" s="80" t="str">
        <f t="shared" si="623"/>
        <v/>
      </c>
      <c r="BD506" s="56">
        <f t="shared" si="573"/>
        <v>1</v>
      </c>
      <c r="BF506" s="56" t="str">
        <f t="shared" si="574"/>
        <v/>
      </c>
      <c r="BG506" s="56" t="str">
        <f t="shared" si="575"/>
        <v/>
      </c>
      <c r="BH506" s="6" t="str">
        <f t="shared" si="576"/>
        <v/>
      </c>
      <c r="BK506" s="6" t="str">
        <f t="shared" si="577"/>
        <v/>
      </c>
      <c r="BL506" s="56">
        <f t="shared" si="602"/>
        <v>999999</v>
      </c>
      <c r="BM506" s="183">
        <f t="shared" si="603"/>
        <v>99999.000002529996</v>
      </c>
      <c r="BN506" s="61">
        <v>490</v>
      </c>
      <c r="BO506" s="6">
        <f t="shared" si="578"/>
        <v>999999</v>
      </c>
      <c r="BP506" s="6">
        <f t="shared" si="579"/>
        <v>999999</v>
      </c>
      <c r="BQ506" s="6" t="str">
        <f t="shared" si="604"/>
        <v>x</v>
      </c>
      <c r="BR506" s="206">
        <f t="shared" si="580"/>
        <v>99999.000002529996</v>
      </c>
      <c r="BS506" s="6">
        <f t="shared" si="581"/>
        <v>99999.000002529996</v>
      </c>
      <c r="BT506" s="6" t="str">
        <f t="shared" si="605"/>
        <v>x</v>
      </c>
      <c r="BU506" s="6" t="str">
        <f t="shared" si="582"/>
        <v/>
      </c>
      <c r="BW506" s="82">
        <f t="shared" si="606"/>
        <v>9999999999</v>
      </c>
      <c r="BX506" s="80" t="str">
        <f t="shared" si="583"/>
        <v>x</v>
      </c>
      <c r="BY506" s="80" t="str">
        <f t="shared" si="584"/>
        <v/>
      </c>
      <c r="BZ506" s="56" t="str">
        <f t="shared" si="607"/>
        <v/>
      </c>
      <c r="CA506" s="56" t="str">
        <f t="shared" si="608"/>
        <v/>
      </c>
      <c r="CB506" s="88">
        <f t="shared" si="609"/>
        <v>0</v>
      </c>
      <c r="CC506" s="56" t="str">
        <f t="shared" si="585"/>
        <v/>
      </c>
      <c r="CD506" s="56"/>
      <c r="CE506" s="56"/>
      <c r="CF506" s="56"/>
      <c r="CG506" s="56"/>
      <c r="CH506" s="169">
        <f t="shared" si="610"/>
        <v>9999999999</v>
      </c>
      <c r="CI506" s="170">
        <f t="shared" si="611"/>
        <v>9999999999</v>
      </c>
      <c r="CJ506" s="171">
        <f t="shared" si="612"/>
        <v>9999999999</v>
      </c>
      <c r="CK506" s="172" t="str">
        <f t="shared" si="613"/>
        <v/>
      </c>
      <c r="CL506" s="173" t="str">
        <f t="shared" si="586"/>
        <v>x</v>
      </c>
      <c r="CN506" s="6" t="str">
        <f t="shared" si="614"/>
        <v/>
      </c>
      <c r="CO506" s="293" t="e">
        <f t="shared" ca="1" si="624"/>
        <v>#N/A</v>
      </c>
      <c r="CP506" s="6" t="e">
        <f t="shared" ca="1" si="615"/>
        <v>#N/A</v>
      </c>
      <c r="CQ506" s="61">
        <v>490</v>
      </c>
      <c r="CR506" s="6">
        <f t="shared" si="587"/>
        <v>0</v>
      </c>
      <c r="CS506" s="6">
        <f t="shared" si="588"/>
        <v>0</v>
      </c>
      <c r="CT506" s="56" t="str">
        <f t="shared" si="589"/>
        <v/>
      </c>
      <c r="CU506" s="76">
        <f t="shared" si="590"/>
        <v>0</v>
      </c>
      <c r="CV506" s="76">
        <f t="shared" si="591"/>
        <v>0</v>
      </c>
      <c r="CX506" s="6" t="str">
        <f t="shared" si="592"/>
        <v/>
      </c>
      <c r="CY506" s="6" t="str">
        <f t="shared" si="593"/>
        <v/>
      </c>
      <c r="CZ506" s="6" t="str">
        <f t="shared" si="594"/>
        <v/>
      </c>
      <c r="DG506" s="56" t="str">
        <f t="shared" si="595"/>
        <v/>
      </c>
      <c r="DH506" s="6">
        <f t="shared" si="596"/>
        <v>0</v>
      </c>
      <c r="DK506" s="6">
        <f t="shared" si="631"/>
        <v>0</v>
      </c>
      <c r="DL506" s="6" t="e">
        <f t="shared" si="632"/>
        <v>#N/A</v>
      </c>
      <c r="DN506" s="6" t="e">
        <f t="shared" si="630"/>
        <v>#N/A</v>
      </c>
      <c r="DP506" s="6" t="str">
        <f t="shared" si="597"/>
        <v/>
      </c>
      <c r="DQ506" s="293">
        <f t="shared" ca="1" si="626"/>
        <v>500</v>
      </c>
      <c r="DR506" s="6" t="str">
        <f t="shared" ca="1" si="616"/>
        <v>x</v>
      </c>
      <c r="DU506" s="293" t="e">
        <f t="shared" ca="1" si="617"/>
        <v>#N/A</v>
      </c>
      <c r="DV506" s="5"/>
      <c r="DW506" s="293" t="e">
        <f t="shared" ca="1" si="627"/>
        <v>#N/A</v>
      </c>
      <c r="DZ506" s="293" t="e">
        <f t="shared" ca="1" si="618"/>
        <v>#N/A</v>
      </c>
      <c r="EA506" s="293" t="e">
        <f t="shared" ca="1" si="619"/>
        <v>#N/A</v>
      </c>
      <c r="EB506" s="293" t="e">
        <f t="shared" ca="1" si="620"/>
        <v>#N/A</v>
      </c>
      <c r="EE506" s="6" t="str">
        <f t="shared" si="621"/>
        <v/>
      </c>
      <c r="EF506" s="293" t="e">
        <f t="shared" ca="1" si="622"/>
        <v>#N/A</v>
      </c>
      <c r="EG506" s="6" t="e">
        <f t="shared" ca="1" si="598"/>
        <v>#N/A</v>
      </c>
    </row>
    <row r="507" spans="3:137" x14ac:dyDescent="0.2">
      <c r="C507" s="75"/>
      <c r="D507" s="184" t="str">
        <f t="shared" si="562"/>
        <v/>
      </c>
      <c r="E507" s="649" t="str">
        <f t="shared" si="628"/>
        <v/>
      </c>
      <c r="F507" s="607" t="str">
        <f t="shared" si="561"/>
        <v>x</v>
      </c>
      <c r="G507" s="650"/>
      <c r="H507" s="651"/>
      <c r="I507" s="651"/>
      <c r="J507" s="651"/>
      <c r="K507" s="652"/>
      <c r="L507" s="889"/>
      <c r="M507" s="889"/>
      <c r="N507" s="653"/>
      <c r="O507" s="651"/>
      <c r="P507" s="651"/>
      <c r="Q507" s="654"/>
      <c r="R507" s="655"/>
      <c r="S507" s="607" t="str">
        <f t="shared" si="563"/>
        <v/>
      </c>
      <c r="T507" s="656" t="str">
        <f t="shared" si="564"/>
        <v/>
      </c>
      <c r="U507" s="656" t="str">
        <f t="shared" si="599"/>
        <v/>
      </c>
      <c r="V507" s="656" t="str">
        <f t="shared" si="565"/>
        <v/>
      </c>
      <c r="W507" s="719"/>
      <c r="X507" s="660"/>
      <c r="Y507" s="656" t="str">
        <f t="shared" si="629"/>
        <v/>
      </c>
      <c r="Z507" s="659"/>
      <c r="AA507" s="654"/>
      <c r="AB507" s="656" t="str">
        <f t="shared" si="566"/>
        <v/>
      </c>
      <c r="AC507" s="661" t="str">
        <f t="shared" si="600"/>
        <v/>
      </c>
      <c r="AE507" s="658" t="str">
        <f t="shared" si="567"/>
        <v/>
      </c>
      <c r="AF507" s="659"/>
      <c r="AT507" s="805" t="str">
        <f t="shared" si="625"/>
        <v/>
      </c>
      <c r="AU507" t="str">
        <f t="shared" si="601"/>
        <v/>
      </c>
      <c r="AV507" s="6" t="str">
        <f t="shared" si="568"/>
        <v/>
      </c>
      <c r="AW507" s="317" t="str">
        <f t="shared" si="569"/>
        <v/>
      </c>
      <c r="AX507" s="158" t="str">
        <f t="shared" si="570"/>
        <v/>
      </c>
      <c r="AY507" s="158" t="str">
        <f t="shared" si="634"/>
        <v/>
      </c>
      <c r="AZ507" s="309" t="str">
        <f t="shared" si="633"/>
        <v/>
      </c>
      <c r="BA507" s="318" t="str">
        <f t="shared" si="571"/>
        <v/>
      </c>
      <c r="BB507" s="473" t="str">
        <f t="shared" si="572"/>
        <v/>
      </c>
      <c r="BC507" s="80" t="str">
        <f t="shared" si="623"/>
        <v/>
      </c>
      <c r="BD507" s="56">
        <f t="shared" si="573"/>
        <v>1</v>
      </c>
      <c r="BF507" s="56" t="str">
        <f t="shared" si="574"/>
        <v/>
      </c>
      <c r="BG507" s="56" t="str">
        <f t="shared" si="575"/>
        <v/>
      </c>
      <c r="BH507" s="6" t="str">
        <f t="shared" si="576"/>
        <v/>
      </c>
      <c r="BK507" s="6" t="str">
        <f t="shared" si="577"/>
        <v/>
      </c>
      <c r="BL507" s="56">
        <f t="shared" si="602"/>
        <v>999999</v>
      </c>
      <c r="BM507" s="183">
        <f t="shared" si="603"/>
        <v>99999.000002535002</v>
      </c>
      <c r="BN507" s="61">
        <v>491</v>
      </c>
      <c r="BO507" s="6">
        <f t="shared" si="578"/>
        <v>999999</v>
      </c>
      <c r="BP507" s="6">
        <f t="shared" si="579"/>
        <v>999999</v>
      </c>
      <c r="BQ507" s="6" t="str">
        <f t="shared" si="604"/>
        <v>x</v>
      </c>
      <c r="BR507" s="206">
        <f t="shared" si="580"/>
        <v>99999.000002535002</v>
      </c>
      <c r="BS507" s="6">
        <f t="shared" si="581"/>
        <v>99999.000002535002</v>
      </c>
      <c r="BT507" s="6" t="str">
        <f t="shared" si="605"/>
        <v>x</v>
      </c>
      <c r="BU507" s="6" t="str">
        <f t="shared" si="582"/>
        <v/>
      </c>
      <c r="BW507" s="82">
        <f t="shared" si="606"/>
        <v>9999999999</v>
      </c>
      <c r="BX507" s="80" t="str">
        <f t="shared" si="583"/>
        <v>x</v>
      </c>
      <c r="BY507" s="80" t="str">
        <f t="shared" si="584"/>
        <v/>
      </c>
      <c r="BZ507" s="56" t="str">
        <f t="shared" si="607"/>
        <v/>
      </c>
      <c r="CA507" s="56" t="str">
        <f t="shared" si="608"/>
        <v/>
      </c>
      <c r="CB507" s="88">
        <f t="shared" si="609"/>
        <v>0</v>
      </c>
      <c r="CC507" s="56" t="str">
        <f t="shared" si="585"/>
        <v/>
      </c>
      <c r="CD507" s="56"/>
      <c r="CE507" s="56"/>
      <c r="CF507" s="56"/>
      <c r="CG507" s="56"/>
      <c r="CH507" s="169">
        <f t="shared" si="610"/>
        <v>9999999999</v>
      </c>
      <c r="CI507" s="170">
        <f t="shared" si="611"/>
        <v>9999999999</v>
      </c>
      <c r="CJ507" s="171">
        <f t="shared" si="612"/>
        <v>9999999999</v>
      </c>
      <c r="CK507" s="172" t="str">
        <f t="shared" si="613"/>
        <v/>
      </c>
      <c r="CL507" s="173" t="str">
        <f t="shared" si="586"/>
        <v>x</v>
      </c>
      <c r="CN507" s="6" t="str">
        <f t="shared" si="614"/>
        <v/>
      </c>
      <c r="CO507" s="293" t="e">
        <f t="shared" ca="1" si="624"/>
        <v>#N/A</v>
      </c>
      <c r="CP507" s="6" t="e">
        <f t="shared" ca="1" si="615"/>
        <v>#N/A</v>
      </c>
      <c r="CQ507" s="61">
        <v>491</v>
      </c>
      <c r="CR507" s="6">
        <f t="shared" si="587"/>
        <v>0</v>
      </c>
      <c r="CS507" s="6">
        <f t="shared" si="588"/>
        <v>0</v>
      </c>
      <c r="CT507" s="56" t="str">
        <f t="shared" si="589"/>
        <v/>
      </c>
      <c r="CU507" s="76">
        <f t="shared" si="590"/>
        <v>0</v>
      </c>
      <c r="CV507" s="76">
        <f t="shared" si="591"/>
        <v>0</v>
      </c>
      <c r="CX507" s="6" t="str">
        <f t="shared" si="592"/>
        <v/>
      </c>
      <c r="CY507" s="6" t="str">
        <f t="shared" si="593"/>
        <v/>
      </c>
      <c r="CZ507" s="6" t="str">
        <f t="shared" si="594"/>
        <v/>
      </c>
      <c r="DG507" s="56" t="str">
        <f t="shared" si="595"/>
        <v/>
      </c>
      <c r="DH507" s="6">
        <f t="shared" si="596"/>
        <v>0</v>
      </c>
      <c r="DK507" s="6">
        <f t="shared" si="631"/>
        <v>0</v>
      </c>
      <c r="DL507" s="6" t="e">
        <f t="shared" si="632"/>
        <v>#N/A</v>
      </c>
      <c r="DN507" s="6" t="e">
        <f t="shared" si="630"/>
        <v>#N/A</v>
      </c>
      <c r="DP507" s="6" t="str">
        <f t="shared" si="597"/>
        <v/>
      </c>
      <c r="DQ507" s="293">
        <f t="shared" ca="1" si="626"/>
        <v>501</v>
      </c>
      <c r="DR507" s="6" t="str">
        <f t="shared" ca="1" si="616"/>
        <v>x</v>
      </c>
      <c r="DU507" s="293" t="e">
        <f t="shared" ca="1" si="617"/>
        <v>#N/A</v>
      </c>
      <c r="DV507" s="5"/>
      <c r="DW507" s="293" t="e">
        <f t="shared" ca="1" si="627"/>
        <v>#N/A</v>
      </c>
      <c r="DZ507" s="293" t="e">
        <f t="shared" ca="1" si="618"/>
        <v>#N/A</v>
      </c>
      <c r="EA507" s="293" t="e">
        <f t="shared" ca="1" si="619"/>
        <v>#N/A</v>
      </c>
      <c r="EB507" s="293" t="e">
        <f t="shared" ca="1" si="620"/>
        <v>#N/A</v>
      </c>
      <c r="EE507" s="6" t="str">
        <f t="shared" si="621"/>
        <v/>
      </c>
      <c r="EF507" s="293" t="e">
        <f t="shared" ca="1" si="622"/>
        <v>#N/A</v>
      </c>
      <c r="EG507" s="6" t="e">
        <f t="shared" ca="1" si="598"/>
        <v>#N/A</v>
      </c>
    </row>
    <row r="508" spans="3:137" x14ac:dyDescent="0.2">
      <c r="C508" s="75"/>
      <c r="D508" s="184" t="str">
        <f t="shared" si="562"/>
        <v/>
      </c>
      <c r="E508" s="649" t="str">
        <f t="shared" si="628"/>
        <v/>
      </c>
      <c r="F508" s="607" t="str">
        <f t="shared" si="561"/>
        <v>x</v>
      </c>
      <c r="G508" s="650"/>
      <c r="H508" s="651"/>
      <c r="I508" s="651"/>
      <c r="J508" s="651"/>
      <c r="K508" s="652"/>
      <c r="L508" s="889"/>
      <c r="M508" s="889"/>
      <c r="N508" s="653"/>
      <c r="O508" s="651"/>
      <c r="P508" s="651"/>
      <c r="Q508" s="654"/>
      <c r="R508" s="655"/>
      <c r="S508" s="607" t="str">
        <f t="shared" si="563"/>
        <v/>
      </c>
      <c r="T508" s="656" t="str">
        <f t="shared" si="564"/>
        <v/>
      </c>
      <c r="U508" s="656" t="str">
        <f t="shared" si="599"/>
        <v/>
      </c>
      <c r="V508" s="656" t="str">
        <f t="shared" si="565"/>
        <v/>
      </c>
      <c r="W508" s="719"/>
      <c r="X508" s="660"/>
      <c r="Y508" s="656" t="str">
        <f t="shared" si="629"/>
        <v/>
      </c>
      <c r="Z508" s="659"/>
      <c r="AA508" s="654"/>
      <c r="AB508" s="656" t="str">
        <f t="shared" si="566"/>
        <v/>
      </c>
      <c r="AC508" s="661" t="str">
        <f t="shared" si="600"/>
        <v/>
      </c>
      <c r="AE508" s="658" t="str">
        <f t="shared" si="567"/>
        <v/>
      </c>
      <c r="AF508" s="659"/>
      <c r="AT508" s="805" t="str">
        <f t="shared" si="625"/>
        <v/>
      </c>
      <c r="AU508" t="str">
        <f t="shared" si="601"/>
        <v/>
      </c>
      <c r="AV508" s="6" t="str">
        <f t="shared" si="568"/>
        <v/>
      </c>
      <c r="AW508" s="317" t="str">
        <f t="shared" si="569"/>
        <v/>
      </c>
      <c r="AX508" s="158" t="str">
        <f t="shared" si="570"/>
        <v/>
      </c>
      <c r="AY508" s="158" t="str">
        <f t="shared" si="634"/>
        <v/>
      </c>
      <c r="AZ508" s="309" t="str">
        <f t="shared" si="633"/>
        <v/>
      </c>
      <c r="BA508" s="318" t="str">
        <f t="shared" si="571"/>
        <v/>
      </c>
      <c r="BB508" s="473" t="str">
        <f t="shared" si="572"/>
        <v/>
      </c>
      <c r="BC508" s="80" t="str">
        <f t="shared" si="623"/>
        <v/>
      </c>
      <c r="BD508" s="56">
        <f t="shared" si="573"/>
        <v>1</v>
      </c>
      <c r="BF508" s="56" t="str">
        <f t="shared" si="574"/>
        <v/>
      </c>
      <c r="BG508" s="56" t="str">
        <f t="shared" si="575"/>
        <v/>
      </c>
      <c r="BH508" s="6" t="str">
        <f t="shared" si="576"/>
        <v/>
      </c>
      <c r="BK508" s="6" t="str">
        <f t="shared" si="577"/>
        <v/>
      </c>
      <c r="BL508" s="56">
        <f t="shared" si="602"/>
        <v>999999</v>
      </c>
      <c r="BM508" s="183">
        <f t="shared" si="603"/>
        <v>99999.000002539993</v>
      </c>
      <c r="BN508" s="61">
        <v>492</v>
      </c>
      <c r="BO508" s="6">
        <f t="shared" si="578"/>
        <v>999999</v>
      </c>
      <c r="BP508" s="6">
        <f t="shared" si="579"/>
        <v>999999</v>
      </c>
      <c r="BQ508" s="6" t="str">
        <f t="shared" si="604"/>
        <v>x</v>
      </c>
      <c r="BR508" s="206">
        <f t="shared" si="580"/>
        <v>99999.000002539993</v>
      </c>
      <c r="BS508" s="6">
        <f t="shared" si="581"/>
        <v>99999.000002539993</v>
      </c>
      <c r="BT508" s="6" t="str">
        <f t="shared" si="605"/>
        <v>x</v>
      </c>
      <c r="BU508" s="6" t="str">
        <f t="shared" si="582"/>
        <v/>
      </c>
      <c r="BW508" s="82">
        <f t="shared" si="606"/>
        <v>9999999999</v>
      </c>
      <c r="BX508" s="80" t="str">
        <f t="shared" si="583"/>
        <v>x</v>
      </c>
      <c r="BY508" s="80" t="str">
        <f t="shared" si="584"/>
        <v/>
      </c>
      <c r="BZ508" s="56" t="str">
        <f t="shared" si="607"/>
        <v/>
      </c>
      <c r="CA508" s="56" t="str">
        <f t="shared" si="608"/>
        <v/>
      </c>
      <c r="CB508" s="88">
        <f t="shared" si="609"/>
        <v>0</v>
      </c>
      <c r="CC508" s="56" t="str">
        <f t="shared" si="585"/>
        <v/>
      </c>
      <c r="CD508" s="56"/>
      <c r="CE508" s="56"/>
      <c r="CF508" s="56"/>
      <c r="CG508" s="56"/>
      <c r="CH508" s="169">
        <f t="shared" si="610"/>
        <v>9999999999</v>
      </c>
      <c r="CI508" s="170">
        <f t="shared" si="611"/>
        <v>9999999999</v>
      </c>
      <c r="CJ508" s="171">
        <f t="shared" si="612"/>
        <v>9999999999</v>
      </c>
      <c r="CK508" s="172" t="str">
        <f t="shared" si="613"/>
        <v/>
      </c>
      <c r="CL508" s="173" t="str">
        <f t="shared" si="586"/>
        <v>x</v>
      </c>
      <c r="CN508" s="6" t="str">
        <f t="shared" si="614"/>
        <v/>
      </c>
      <c r="CO508" s="293" t="e">
        <f t="shared" ca="1" si="624"/>
        <v>#N/A</v>
      </c>
      <c r="CP508" s="6" t="e">
        <f t="shared" ca="1" si="615"/>
        <v>#N/A</v>
      </c>
      <c r="CQ508" s="61">
        <v>492</v>
      </c>
      <c r="CR508" s="6">
        <f t="shared" si="587"/>
        <v>0</v>
      </c>
      <c r="CS508" s="6">
        <f t="shared" si="588"/>
        <v>0</v>
      </c>
      <c r="CT508" s="56" t="str">
        <f t="shared" si="589"/>
        <v/>
      </c>
      <c r="CU508" s="76">
        <f t="shared" si="590"/>
        <v>0</v>
      </c>
      <c r="CV508" s="76">
        <f t="shared" si="591"/>
        <v>0</v>
      </c>
      <c r="CX508" s="6" t="str">
        <f t="shared" si="592"/>
        <v/>
      </c>
      <c r="CY508" s="6" t="str">
        <f t="shared" si="593"/>
        <v/>
      </c>
      <c r="CZ508" s="6" t="str">
        <f t="shared" si="594"/>
        <v/>
      </c>
      <c r="DG508" s="56" t="str">
        <f t="shared" si="595"/>
        <v/>
      </c>
      <c r="DH508" s="6">
        <f t="shared" si="596"/>
        <v>0</v>
      </c>
      <c r="DK508" s="6">
        <f t="shared" si="631"/>
        <v>0</v>
      </c>
      <c r="DL508" s="6" t="e">
        <f t="shared" si="632"/>
        <v>#N/A</v>
      </c>
      <c r="DN508" s="6" t="e">
        <f t="shared" si="630"/>
        <v>#N/A</v>
      </c>
      <c r="DP508" s="6" t="str">
        <f t="shared" si="597"/>
        <v/>
      </c>
      <c r="DQ508" s="293">
        <f t="shared" ca="1" si="626"/>
        <v>502</v>
      </c>
      <c r="DR508" s="6" t="str">
        <f t="shared" ca="1" si="616"/>
        <v>x</v>
      </c>
      <c r="DU508" s="293" t="e">
        <f t="shared" ca="1" si="617"/>
        <v>#N/A</v>
      </c>
      <c r="DV508" s="5"/>
      <c r="DW508" s="293" t="e">
        <f t="shared" ca="1" si="627"/>
        <v>#N/A</v>
      </c>
      <c r="DZ508" s="293" t="e">
        <f t="shared" ca="1" si="618"/>
        <v>#N/A</v>
      </c>
      <c r="EA508" s="293" t="e">
        <f t="shared" ca="1" si="619"/>
        <v>#N/A</v>
      </c>
      <c r="EB508" s="293" t="e">
        <f t="shared" ca="1" si="620"/>
        <v>#N/A</v>
      </c>
      <c r="EE508" s="6" t="str">
        <f t="shared" si="621"/>
        <v/>
      </c>
      <c r="EF508" s="293" t="e">
        <f t="shared" ca="1" si="622"/>
        <v>#N/A</v>
      </c>
      <c r="EG508" s="6" t="e">
        <f t="shared" ca="1" si="598"/>
        <v>#N/A</v>
      </c>
    </row>
    <row r="509" spans="3:137" x14ac:dyDescent="0.2">
      <c r="C509" s="75"/>
      <c r="D509" s="184" t="str">
        <f t="shared" si="562"/>
        <v/>
      </c>
      <c r="E509" s="649" t="str">
        <f t="shared" si="628"/>
        <v/>
      </c>
      <c r="F509" s="607" t="str">
        <f t="shared" si="561"/>
        <v>x</v>
      </c>
      <c r="G509" s="650"/>
      <c r="H509" s="651"/>
      <c r="I509" s="651"/>
      <c r="J509" s="651"/>
      <c r="K509" s="652"/>
      <c r="L509" s="889"/>
      <c r="M509" s="889"/>
      <c r="N509" s="653"/>
      <c r="O509" s="651"/>
      <c r="P509" s="651"/>
      <c r="Q509" s="654"/>
      <c r="R509" s="655"/>
      <c r="S509" s="607" t="str">
        <f t="shared" si="563"/>
        <v/>
      </c>
      <c r="T509" s="656" t="str">
        <f t="shared" si="564"/>
        <v/>
      </c>
      <c r="U509" s="656" t="str">
        <f t="shared" si="599"/>
        <v/>
      </c>
      <c r="V509" s="656" t="str">
        <f t="shared" si="565"/>
        <v/>
      </c>
      <c r="W509" s="719"/>
      <c r="X509" s="660"/>
      <c r="Y509" s="656" t="str">
        <f t="shared" si="629"/>
        <v/>
      </c>
      <c r="Z509" s="659"/>
      <c r="AA509" s="654"/>
      <c r="AB509" s="656" t="str">
        <f t="shared" si="566"/>
        <v/>
      </c>
      <c r="AC509" s="661" t="str">
        <f t="shared" si="600"/>
        <v/>
      </c>
      <c r="AE509" s="658" t="str">
        <f t="shared" si="567"/>
        <v/>
      </c>
      <c r="AF509" s="659"/>
      <c r="AT509" s="805" t="str">
        <f t="shared" si="625"/>
        <v/>
      </c>
      <c r="AU509" t="str">
        <f t="shared" si="601"/>
        <v/>
      </c>
      <c r="AV509" s="6" t="str">
        <f t="shared" si="568"/>
        <v/>
      </c>
      <c r="AW509" s="317" t="str">
        <f t="shared" si="569"/>
        <v/>
      </c>
      <c r="AX509" s="158" t="str">
        <f t="shared" si="570"/>
        <v/>
      </c>
      <c r="AY509" s="158" t="str">
        <f t="shared" si="634"/>
        <v/>
      </c>
      <c r="AZ509" s="309" t="str">
        <f t="shared" si="633"/>
        <v/>
      </c>
      <c r="BA509" s="318" t="str">
        <f t="shared" si="571"/>
        <v/>
      </c>
      <c r="BB509" s="473" t="str">
        <f t="shared" si="572"/>
        <v/>
      </c>
      <c r="BC509" s="80" t="str">
        <f t="shared" si="623"/>
        <v/>
      </c>
      <c r="BD509" s="56">
        <f t="shared" si="573"/>
        <v>1</v>
      </c>
      <c r="BF509" s="56" t="str">
        <f t="shared" si="574"/>
        <v/>
      </c>
      <c r="BG509" s="56" t="str">
        <f t="shared" si="575"/>
        <v/>
      </c>
      <c r="BH509" s="6" t="str">
        <f t="shared" si="576"/>
        <v/>
      </c>
      <c r="BK509" s="6" t="str">
        <f t="shared" si="577"/>
        <v/>
      </c>
      <c r="BL509" s="56">
        <f t="shared" si="602"/>
        <v>999999</v>
      </c>
      <c r="BM509" s="183">
        <f t="shared" si="603"/>
        <v>99999.000002544999</v>
      </c>
      <c r="BN509" s="61">
        <v>493</v>
      </c>
      <c r="BO509" s="6">
        <f t="shared" si="578"/>
        <v>999999</v>
      </c>
      <c r="BP509" s="6">
        <f t="shared" si="579"/>
        <v>999999</v>
      </c>
      <c r="BQ509" s="6" t="str">
        <f t="shared" si="604"/>
        <v>x</v>
      </c>
      <c r="BR509" s="206">
        <f t="shared" si="580"/>
        <v>99999.000002544999</v>
      </c>
      <c r="BS509" s="6">
        <f t="shared" si="581"/>
        <v>99999.000002544999</v>
      </c>
      <c r="BT509" s="6" t="str">
        <f t="shared" si="605"/>
        <v>x</v>
      </c>
      <c r="BU509" s="6" t="str">
        <f t="shared" si="582"/>
        <v/>
      </c>
      <c r="BW509" s="82">
        <f t="shared" si="606"/>
        <v>9999999999</v>
      </c>
      <c r="BX509" s="80" t="str">
        <f t="shared" si="583"/>
        <v>x</v>
      </c>
      <c r="BY509" s="80" t="str">
        <f t="shared" si="584"/>
        <v/>
      </c>
      <c r="BZ509" s="56" t="str">
        <f t="shared" si="607"/>
        <v/>
      </c>
      <c r="CA509" s="56" t="str">
        <f t="shared" si="608"/>
        <v/>
      </c>
      <c r="CB509" s="88">
        <f t="shared" si="609"/>
        <v>0</v>
      </c>
      <c r="CC509" s="56" t="str">
        <f t="shared" si="585"/>
        <v/>
      </c>
      <c r="CD509" s="56"/>
      <c r="CE509" s="56"/>
      <c r="CF509" s="56"/>
      <c r="CG509" s="56"/>
      <c r="CH509" s="169">
        <f t="shared" si="610"/>
        <v>9999999999</v>
      </c>
      <c r="CI509" s="170">
        <f t="shared" si="611"/>
        <v>9999999999</v>
      </c>
      <c r="CJ509" s="171">
        <f t="shared" si="612"/>
        <v>9999999999</v>
      </c>
      <c r="CK509" s="172" t="str">
        <f t="shared" si="613"/>
        <v/>
      </c>
      <c r="CL509" s="173" t="str">
        <f t="shared" si="586"/>
        <v>x</v>
      </c>
      <c r="CN509" s="6" t="str">
        <f t="shared" si="614"/>
        <v/>
      </c>
      <c r="CO509" s="293" t="e">
        <f t="shared" ca="1" si="624"/>
        <v>#N/A</v>
      </c>
      <c r="CP509" s="6" t="e">
        <f t="shared" ca="1" si="615"/>
        <v>#N/A</v>
      </c>
      <c r="CQ509" s="61">
        <v>493</v>
      </c>
      <c r="CR509" s="6">
        <f t="shared" si="587"/>
        <v>0</v>
      </c>
      <c r="CS509" s="6">
        <f t="shared" si="588"/>
        <v>0</v>
      </c>
      <c r="CT509" s="56" t="str">
        <f t="shared" si="589"/>
        <v/>
      </c>
      <c r="CU509" s="76">
        <f t="shared" si="590"/>
        <v>0</v>
      </c>
      <c r="CV509" s="76">
        <f t="shared" si="591"/>
        <v>0</v>
      </c>
      <c r="CX509" s="6" t="str">
        <f t="shared" si="592"/>
        <v/>
      </c>
      <c r="CY509" s="6" t="str">
        <f t="shared" si="593"/>
        <v/>
      </c>
      <c r="CZ509" s="6" t="str">
        <f t="shared" si="594"/>
        <v/>
      </c>
      <c r="DG509" s="56" t="str">
        <f t="shared" si="595"/>
        <v/>
      </c>
      <c r="DH509" s="6">
        <f t="shared" si="596"/>
        <v>0</v>
      </c>
      <c r="DK509" s="6">
        <f t="shared" si="631"/>
        <v>0</v>
      </c>
      <c r="DL509" s="6" t="e">
        <f t="shared" si="632"/>
        <v>#N/A</v>
      </c>
      <c r="DN509" s="6" t="e">
        <f t="shared" si="630"/>
        <v>#N/A</v>
      </c>
      <c r="DP509" s="6" t="str">
        <f t="shared" si="597"/>
        <v/>
      </c>
      <c r="DQ509" s="293">
        <f t="shared" ca="1" si="626"/>
        <v>503</v>
      </c>
      <c r="DR509" s="6" t="str">
        <f t="shared" ca="1" si="616"/>
        <v>x</v>
      </c>
      <c r="DU509" s="293" t="e">
        <f t="shared" ca="1" si="617"/>
        <v>#N/A</v>
      </c>
      <c r="DV509" s="5"/>
      <c r="DW509" s="293" t="e">
        <f t="shared" ca="1" si="627"/>
        <v>#N/A</v>
      </c>
      <c r="DZ509" s="293" t="e">
        <f t="shared" ca="1" si="618"/>
        <v>#N/A</v>
      </c>
      <c r="EA509" s="293" t="e">
        <f t="shared" ca="1" si="619"/>
        <v>#N/A</v>
      </c>
      <c r="EB509" s="293" t="e">
        <f t="shared" ca="1" si="620"/>
        <v>#N/A</v>
      </c>
      <c r="EE509" s="6" t="str">
        <f t="shared" si="621"/>
        <v/>
      </c>
      <c r="EF509" s="293" t="e">
        <f t="shared" ca="1" si="622"/>
        <v>#N/A</v>
      </c>
      <c r="EG509" s="6" t="e">
        <f t="shared" ca="1" si="598"/>
        <v>#N/A</v>
      </c>
    </row>
    <row r="510" spans="3:137" x14ac:dyDescent="0.2">
      <c r="C510" s="75"/>
      <c r="D510" s="184" t="str">
        <f t="shared" si="562"/>
        <v/>
      </c>
      <c r="E510" s="649" t="str">
        <f t="shared" si="628"/>
        <v/>
      </c>
      <c r="F510" s="607" t="str">
        <f t="shared" si="561"/>
        <v>x</v>
      </c>
      <c r="G510" s="650"/>
      <c r="H510" s="651"/>
      <c r="I510" s="651"/>
      <c r="J510" s="651"/>
      <c r="K510" s="652"/>
      <c r="L510" s="889"/>
      <c r="M510" s="889"/>
      <c r="N510" s="653"/>
      <c r="O510" s="651"/>
      <c r="P510" s="651"/>
      <c r="Q510" s="654"/>
      <c r="R510" s="655"/>
      <c r="S510" s="607" t="str">
        <f t="shared" si="563"/>
        <v/>
      </c>
      <c r="T510" s="656" t="str">
        <f t="shared" si="564"/>
        <v/>
      </c>
      <c r="U510" s="656" t="str">
        <f t="shared" si="599"/>
        <v/>
      </c>
      <c r="V510" s="656" t="str">
        <f t="shared" si="565"/>
        <v/>
      </c>
      <c r="W510" s="719"/>
      <c r="X510" s="660"/>
      <c r="Y510" s="656" t="str">
        <f t="shared" si="629"/>
        <v/>
      </c>
      <c r="Z510" s="659"/>
      <c r="AA510" s="654"/>
      <c r="AB510" s="656" t="str">
        <f t="shared" si="566"/>
        <v/>
      </c>
      <c r="AC510" s="661" t="str">
        <f t="shared" si="600"/>
        <v/>
      </c>
      <c r="AE510" s="658" t="str">
        <f t="shared" si="567"/>
        <v/>
      </c>
      <c r="AF510" s="659"/>
      <c r="AT510" s="805" t="str">
        <f t="shared" si="625"/>
        <v/>
      </c>
      <c r="AU510" t="str">
        <f t="shared" si="601"/>
        <v/>
      </c>
      <c r="AV510" s="6" t="str">
        <f t="shared" si="568"/>
        <v/>
      </c>
      <c r="AW510" s="317" t="str">
        <f t="shared" si="569"/>
        <v/>
      </c>
      <c r="AX510" s="158" t="str">
        <f t="shared" si="570"/>
        <v/>
      </c>
      <c r="AY510" s="158" t="str">
        <f t="shared" si="634"/>
        <v/>
      </c>
      <c r="AZ510" s="309" t="str">
        <f t="shared" si="633"/>
        <v/>
      </c>
      <c r="BA510" s="318" t="str">
        <f t="shared" si="571"/>
        <v/>
      </c>
      <c r="BB510" s="473" t="str">
        <f t="shared" si="572"/>
        <v/>
      </c>
      <c r="BC510" s="80" t="str">
        <f t="shared" si="623"/>
        <v/>
      </c>
      <c r="BD510" s="56">
        <f t="shared" si="573"/>
        <v>1</v>
      </c>
      <c r="BF510" s="56" t="str">
        <f t="shared" si="574"/>
        <v/>
      </c>
      <c r="BG510" s="56" t="str">
        <f t="shared" si="575"/>
        <v/>
      </c>
      <c r="BH510" s="6" t="str">
        <f t="shared" si="576"/>
        <v/>
      </c>
      <c r="BK510" s="6" t="str">
        <f t="shared" si="577"/>
        <v/>
      </c>
      <c r="BL510" s="56">
        <f t="shared" si="602"/>
        <v>999999</v>
      </c>
      <c r="BM510" s="183">
        <f t="shared" si="603"/>
        <v>99999.000002550005</v>
      </c>
      <c r="BN510" s="61">
        <v>494</v>
      </c>
      <c r="BO510" s="6">
        <f t="shared" si="578"/>
        <v>999999</v>
      </c>
      <c r="BP510" s="6">
        <f t="shared" si="579"/>
        <v>999999</v>
      </c>
      <c r="BQ510" s="6" t="str">
        <f t="shared" si="604"/>
        <v>x</v>
      </c>
      <c r="BR510" s="206">
        <f t="shared" si="580"/>
        <v>99999.000002550005</v>
      </c>
      <c r="BS510" s="6">
        <f t="shared" si="581"/>
        <v>99999.000002550005</v>
      </c>
      <c r="BT510" s="6" t="str">
        <f t="shared" si="605"/>
        <v>x</v>
      </c>
      <c r="BU510" s="6" t="str">
        <f t="shared" si="582"/>
        <v/>
      </c>
      <c r="BW510" s="82">
        <f t="shared" si="606"/>
        <v>9999999999</v>
      </c>
      <c r="BX510" s="80" t="str">
        <f t="shared" si="583"/>
        <v>x</v>
      </c>
      <c r="BY510" s="80" t="str">
        <f t="shared" si="584"/>
        <v/>
      </c>
      <c r="BZ510" s="56" t="str">
        <f t="shared" si="607"/>
        <v/>
      </c>
      <c r="CA510" s="56" t="str">
        <f t="shared" si="608"/>
        <v/>
      </c>
      <c r="CB510" s="88">
        <f t="shared" si="609"/>
        <v>0</v>
      </c>
      <c r="CC510" s="56" t="str">
        <f t="shared" si="585"/>
        <v/>
      </c>
      <c r="CD510" s="56"/>
      <c r="CE510" s="56"/>
      <c r="CF510" s="56"/>
      <c r="CG510" s="56"/>
      <c r="CH510" s="169">
        <f t="shared" si="610"/>
        <v>9999999999</v>
      </c>
      <c r="CI510" s="170">
        <f t="shared" si="611"/>
        <v>9999999999</v>
      </c>
      <c r="CJ510" s="171">
        <f t="shared" si="612"/>
        <v>9999999999</v>
      </c>
      <c r="CK510" s="172" t="str">
        <f t="shared" si="613"/>
        <v/>
      </c>
      <c r="CL510" s="173" t="str">
        <f t="shared" si="586"/>
        <v>x</v>
      </c>
      <c r="CN510" s="6" t="str">
        <f t="shared" si="614"/>
        <v/>
      </c>
      <c r="CO510" s="293" t="e">
        <f t="shared" ca="1" si="624"/>
        <v>#N/A</v>
      </c>
      <c r="CP510" s="6" t="e">
        <f t="shared" ca="1" si="615"/>
        <v>#N/A</v>
      </c>
      <c r="CQ510" s="61">
        <v>494</v>
      </c>
      <c r="CR510" s="6">
        <f t="shared" si="587"/>
        <v>0</v>
      </c>
      <c r="CS510" s="6">
        <f t="shared" si="588"/>
        <v>0</v>
      </c>
      <c r="CT510" s="56" t="str">
        <f t="shared" si="589"/>
        <v/>
      </c>
      <c r="CU510" s="76">
        <f t="shared" si="590"/>
        <v>0</v>
      </c>
      <c r="CV510" s="76">
        <f t="shared" si="591"/>
        <v>0</v>
      </c>
      <c r="CX510" s="6" t="str">
        <f t="shared" si="592"/>
        <v/>
      </c>
      <c r="CY510" s="6" t="str">
        <f t="shared" si="593"/>
        <v/>
      </c>
      <c r="CZ510" s="6" t="str">
        <f t="shared" si="594"/>
        <v/>
      </c>
      <c r="DG510" s="56" t="str">
        <f t="shared" si="595"/>
        <v/>
      </c>
      <c r="DH510" s="6">
        <f t="shared" si="596"/>
        <v>0</v>
      </c>
      <c r="DK510" s="6">
        <f t="shared" si="631"/>
        <v>0</v>
      </c>
      <c r="DL510" s="6" t="e">
        <f t="shared" si="632"/>
        <v>#N/A</v>
      </c>
      <c r="DN510" s="6" t="e">
        <f t="shared" si="630"/>
        <v>#N/A</v>
      </c>
      <c r="DP510" s="6" t="str">
        <f t="shared" si="597"/>
        <v/>
      </c>
      <c r="DQ510" s="293">
        <f t="shared" ca="1" si="626"/>
        <v>504</v>
      </c>
      <c r="DR510" s="6" t="str">
        <f t="shared" ca="1" si="616"/>
        <v>x</v>
      </c>
      <c r="DU510" s="293" t="e">
        <f t="shared" ca="1" si="617"/>
        <v>#N/A</v>
      </c>
      <c r="DV510" s="5"/>
      <c r="DW510" s="293" t="e">
        <f t="shared" ca="1" si="627"/>
        <v>#N/A</v>
      </c>
      <c r="DZ510" s="293" t="e">
        <f t="shared" ca="1" si="618"/>
        <v>#N/A</v>
      </c>
      <c r="EA510" s="293" t="e">
        <f t="shared" ca="1" si="619"/>
        <v>#N/A</v>
      </c>
      <c r="EB510" s="293" t="e">
        <f t="shared" ca="1" si="620"/>
        <v>#N/A</v>
      </c>
      <c r="EE510" s="6" t="str">
        <f t="shared" si="621"/>
        <v/>
      </c>
      <c r="EF510" s="293" t="e">
        <f t="shared" ca="1" si="622"/>
        <v>#N/A</v>
      </c>
      <c r="EG510" s="6" t="e">
        <f t="shared" ca="1" si="598"/>
        <v>#N/A</v>
      </c>
    </row>
    <row r="511" spans="3:137" x14ac:dyDescent="0.2">
      <c r="C511" s="75"/>
      <c r="D511" s="184" t="str">
        <f t="shared" si="562"/>
        <v/>
      </c>
      <c r="E511" s="649" t="str">
        <f t="shared" si="628"/>
        <v/>
      </c>
      <c r="F511" s="607" t="str">
        <f t="shared" si="561"/>
        <v>x</v>
      </c>
      <c r="G511" s="650"/>
      <c r="H511" s="651"/>
      <c r="I511" s="651"/>
      <c r="J511" s="651"/>
      <c r="K511" s="652"/>
      <c r="L511" s="889"/>
      <c r="M511" s="889"/>
      <c r="N511" s="653"/>
      <c r="O511" s="651"/>
      <c r="P511" s="651"/>
      <c r="Q511" s="654"/>
      <c r="R511" s="655"/>
      <c r="S511" s="607" t="str">
        <f t="shared" si="563"/>
        <v/>
      </c>
      <c r="T511" s="656" t="str">
        <f t="shared" si="564"/>
        <v/>
      </c>
      <c r="U511" s="656" t="str">
        <f t="shared" si="599"/>
        <v/>
      </c>
      <c r="V511" s="656" t="str">
        <f t="shared" si="565"/>
        <v/>
      </c>
      <c r="W511" s="719"/>
      <c r="X511" s="660"/>
      <c r="Y511" s="656" t="str">
        <f t="shared" si="629"/>
        <v/>
      </c>
      <c r="Z511" s="659"/>
      <c r="AA511" s="654"/>
      <c r="AB511" s="656" t="str">
        <f t="shared" si="566"/>
        <v/>
      </c>
      <c r="AC511" s="661" t="str">
        <f t="shared" si="600"/>
        <v/>
      </c>
      <c r="AE511" s="658" t="str">
        <f t="shared" si="567"/>
        <v/>
      </c>
      <c r="AF511" s="659"/>
      <c r="AT511" s="805" t="str">
        <f t="shared" si="625"/>
        <v/>
      </c>
      <c r="AU511" t="str">
        <f t="shared" si="601"/>
        <v/>
      </c>
      <c r="AV511" s="6" t="str">
        <f t="shared" si="568"/>
        <v/>
      </c>
      <c r="AW511" s="317" t="str">
        <f t="shared" si="569"/>
        <v/>
      </c>
      <c r="AX511" s="158" t="str">
        <f t="shared" si="570"/>
        <v/>
      </c>
      <c r="AY511" s="158" t="str">
        <f t="shared" si="634"/>
        <v/>
      </c>
      <c r="AZ511" s="309" t="str">
        <f t="shared" si="633"/>
        <v/>
      </c>
      <c r="BA511" s="318" t="str">
        <f t="shared" si="571"/>
        <v/>
      </c>
      <c r="BB511" s="473" t="str">
        <f t="shared" si="572"/>
        <v/>
      </c>
      <c r="BC511" s="80" t="str">
        <f t="shared" si="623"/>
        <v/>
      </c>
      <c r="BD511" s="56">
        <f t="shared" si="573"/>
        <v>1</v>
      </c>
      <c r="BF511" s="56" t="str">
        <f t="shared" si="574"/>
        <v/>
      </c>
      <c r="BG511" s="56" t="str">
        <f t="shared" si="575"/>
        <v/>
      </c>
      <c r="BH511" s="6" t="str">
        <f t="shared" si="576"/>
        <v/>
      </c>
      <c r="BK511" s="6" t="str">
        <f t="shared" si="577"/>
        <v/>
      </c>
      <c r="BL511" s="56">
        <f t="shared" si="602"/>
        <v>999999</v>
      </c>
      <c r="BM511" s="183">
        <f t="shared" si="603"/>
        <v>99999.000002554996</v>
      </c>
      <c r="BN511" s="61">
        <v>495</v>
      </c>
      <c r="BO511" s="6">
        <f t="shared" si="578"/>
        <v>999999</v>
      </c>
      <c r="BP511" s="6">
        <f t="shared" si="579"/>
        <v>999999</v>
      </c>
      <c r="BQ511" s="6" t="str">
        <f t="shared" si="604"/>
        <v>x</v>
      </c>
      <c r="BR511" s="206">
        <f t="shared" si="580"/>
        <v>99999.000002554996</v>
      </c>
      <c r="BS511" s="6">
        <f t="shared" si="581"/>
        <v>99999.000002554996</v>
      </c>
      <c r="BT511" s="6" t="str">
        <f t="shared" si="605"/>
        <v>x</v>
      </c>
      <c r="BU511" s="6" t="str">
        <f t="shared" si="582"/>
        <v/>
      </c>
      <c r="BW511" s="82">
        <f t="shared" si="606"/>
        <v>9999999999</v>
      </c>
      <c r="BX511" s="80" t="str">
        <f t="shared" si="583"/>
        <v>x</v>
      </c>
      <c r="BY511" s="80" t="str">
        <f t="shared" si="584"/>
        <v/>
      </c>
      <c r="BZ511" s="56" t="str">
        <f t="shared" si="607"/>
        <v/>
      </c>
      <c r="CA511" s="56" t="str">
        <f t="shared" si="608"/>
        <v/>
      </c>
      <c r="CB511" s="88">
        <f t="shared" si="609"/>
        <v>0</v>
      </c>
      <c r="CC511" s="56" t="str">
        <f t="shared" si="585"/>
        <v/>
      </c>
      <c r="CD511" s="56"/>
      <c r="CE511" s="56"/>
      <c r="CF511" s="56"/>
      <c r="CG511" s="56"/>
      <c r="CH511" s="169">
        <f t="shared" si="610"/>
        <v>9999999999</v>
      </c>
      <c r="CI511" s="170">
        <f t="shared" si="611"/>
        <v>9999999999</v>
      </c>
      <c r="CJ511" s="171">
        <f t="shared" si="612"/>
        <v>9999999999</v>
      </c>
      <c r="CK511" s="172" t="str">
        <f t="shared" si="613"/>
        <v/>
      </c>
      <c r="CL511" s="173" t="str">
        <f t="shared" si="586"/>
        <v>x</v>
      </c>
      <c r="CN511" s="6" t="str">
        <f t="shared" si="614"/>
        <v/>
      </c>
      <c r="CO511" s="293" t="e">
        <f t="shared" ca="1" si="624"/>
        <v>#N/A</v>
      </c>
      <c r="CP511" s="6" t="e">
        <f t="shared" ca="1" si="615"/>
        <v>#N/A</v>
      </c>
      <c r="CQ511" s="61">
        <v>495</v>
      </c>
      <c r="CR511" s="6">
        <f t="shared" si="587"/>
        <v>0</v>
      </c>
      <c r="CS511" s="6">
        <f t="shared" si="588"/>
        <v>0</v>
      </c>
      <c r="CT511" s="56" t="str">
        <f t="shared" si="589"/>
        <v/>
      </c>
      <c r="CU511" s="76">
        <f t="shared" si="590"/>
        <v>0</v>
      </c>
      <c r="CV511" s="76">
        <f t="shared" si="591"/>
        <v>0</v>
      </c>
      <c r="CX511" s="6" t="str">
        <f t="shared" si="592"/>
        <v/>
      </c>
      <c r="CY511" s="6" t="str">
        <f t="shared" si="593"/>
        <v/>
      </c>
      <c r="CZ511" s="6" t="str">
        <f t="shared" si="594"/>
        <v/>
      </c>
      <c r="DG511" s="56" t="str">
        <f t="shared" si="595"/>
        <v/>
      </c>
      <c r="DH511" s="6">
        <f t="shared" si="596"/>
        <v>0</v>
      </c>
      <c r="DK511" s="6">
        <f t="shared" si="631"/>
        <v>0</v>
      </c>
      <c r="DL511" s="6" t="e">
        <f t="shared" si="632"/>
        <v>#N/A</v>
      </c>
      <c r="DN511" s="6" t="e">
        <f t="shared" si="630"/>
        <v>#N/A</v>
      </c>
      <c r="DP511" s="6" t="str">
        <f t="shared" si="597"/>
        <v/>
      </c>
      <c r="DQ511" s="293">
        <f t="shared" ca="1" si="626"/>
        <v>505</v>
      </c>
      <c r="DR511" s="6" t="str">
        <f t="shared" ca="1" si="616"/>
        <v>x</v>
      </c>
      <c r="DU511" s="293" t="e">
        <f t="shared" ca="1" si="617"/>
        <v>#N/A</v>
      </c>
      <c r="DV511" s="5"/>
      <c r="DW511" s="293" t="e">
        <f t="shared" ca="1" si="627"/>
        <v>#N/A</v>
      </c>
      <c r="DZ511" s="293" t="e">
        <f t="shared" ca="1" si="618"/>
        <v>#N/A</v>
      </c>
      <c r="EA511" s="293" t="e">
        <f t="shared" ca="1" si="619"/>
        <v>#N/A</v>
      </c>
      <c r="EB511" s="293" t="e">
        <f t="shared" ca="1" si="620"/>
        <v>#N/A</v>
      </c>
      <c r="EE511" s="6" t="str">
        <f t="shared" si="621"/>
        <v/>
      </c>
      <c r="EF511" s="293" t="e">
        <f t="shared" ca="1" si="622"/>
        <v>#N/A</v>
      </c>
      <c r="EG511" s="6" t="e">
        <f t="shared" ca="1" si="598"/>
        <v>#N/A</v>
      </c>
    </row>
    <row r="512" spans="3:137" x14ac:dyDescent="0.2">
      <c r="C512" s="75"/>
      <c r="D512" s="184" t="str">
        <f t="shared" si="562"/>
        <v/>
      </c>
      <c r="E512" s="649" t="str">
        <f t="shared" si="628"/>
        <v/>
      </c>
      <c r="F512" s="607" t="str">
        <f t="shared" si="561"/>
        <v>x</v>
      </c>
      <c r="G512" s="650"/>
      <c r="H512" s="651"/>
      <c r="I512" s="651"/>
      <c r="J512" s="651"/>
      <c r="K512" s="652"/>
      <c r="L512" s="889"/>
      <c r="M512" s="889"/>
      <c r="N512" s="653"/>
      <c r="O512" s="651"/>
      <c r="P512" s="651"/>
      <c r="Q512" s="654"/>
      <c r="R512" s="655"/>
      <c r="S512" s="607" t="str">
        <f t="shared" si="563"/>
        <v/>
      </c>
      <c r="T512" s="656" t="str">
        <f t="shared" si="564"/>
        <v/>
      </c>
      <c r="U512" s="656" t="str">
        <f t="shared" si="599"/>
        <v/>
      </c>
      <c r="V512" s="656" t="str">
        <f t="shared" si="565"/>
        <v/>
      </c>
      <c r="W512" s="719"/>
      <c r="X512" s="660"/>
      <c r="Y512" s="656" t="str">
        <f t="shared" si="629"/>
        <v/>
      </c>
      <c r="Z512" s="659"/>
      <c r="AA512" s="654"/>
      <c r="AB512" s="656" t="str">
        <f t="shared" si="566"/>
        <v/>
      </c>
      <c r="AC512" s="661" t="str">
        <f t="shared" si="600"/>
        <v/>
      </c>
      <c r="AE512" s="658" t="str">
        <f t="shared" si="567"/>
        <v/>
      </c>
      <c r="AF512" s="659"/>
      <c r="AT512" s="805" t="str">
        <f t="shared" si="625"/>
        <v/>
      </c>
      <c r="AU512" t="str">
        <f t="shared" si="601"/>
        <v/>
      </c>
      <c r="AV512" s="6" t="str">
        <f t="shared" si="568"/>
        <v/>
      </c>
      <c r="AW512" s="317" t="str">
        <f t="shared" si="569"/>
        <v/>
      </c>
      <c r="AX512" s="158" t="str">
        <f t="shared" si="570"/>
        <v/>
      </c>
      <c r="AY512" s="158" t="str">
        <f t="shared" si="634"/>
        <v/>
      </c>
      <c r="AZ512" s="309" t="str">
        <f t="shared" si="633"/>
        <v/>
      </c>
      <c r="BA512" s="318" t="str">
        <f t="shared" si="571"/>
        <v/>
      </c>
      <c r="BB512" s="473" t="str">
        <f t="shared" si="572"/>
        <v/>
      </c>
      <c r="BC512" s="80" t="str">
        <f t="shared" si="623"/>
        <v/>
      </c>
      <c r="BD512" s="56">
        <f t="shared" si="573"/>
        <v>1</v>
      </c>
      <c r="BF512" s="56" t="str">
        <f t="shared" si="574"/>
        <v/>
      </c>
      <c r="BG512" s="56" t="str">
        <f t="shared" si="575"/>
        <v/>
      </c>
      <c r="BH512" s="6" t="str">
        <f t="shared" si="576"/>
        <v/>
      </c>
      <c r="BK512" s="6" t="str">
        <f t="shared" si="577"/>
        <v/>
      </c>
      <c r="BL512" s="56">
        <f t="shared" si="602"/>
        <v>999999</v>
      </c>
      <c r="BM512" s="183">
        <f t="shared" si="603"/>
        <v>99999.000002560002</v>
      </c>
      <c r="BN512" s="61">
        <v>496</v>
      </c>
      <c r="BO512" s="6">
        <f t="shared" si="578"/>
        <v>999999</v>
      </c>
      <c r="BP512" s="6">
        <f t="shared" si="579"/>
        <v>999999</v>
      </c>
      <c r="BQ512" s="6" t="str">
        <f t="shared" si="604"/>
        <v>x</v>
      </c>
      <c r="BR512" s="206">
        <f t="shared" si="580"/>
        <v>99999.000002560002</v>
      </c>
      <c r="BS512" s="6">
        <f t="shared" si="581"/>
        <v>99999.000002560002</v>
      </c>
      <c r="BT512" s="6" t="str">
        <f t="shared" si="605"/>
        <v>x</v>
      </c>
      <c r="BU512" s="6" t="str">
        <f t="shared" si="582"/>
        <v/>
      </c>
      <c r="BW512" s="82">
        <f t="shared" si="606"/>
        <v>9999999999</v>
      </c>
      <c r="BX512" s="80" t="str">
        <f t="shared" si="583"/>
        <v>x</v>
      </c>
      <c r="BY512" s="80" t="str">
        <f t="shared" si="584"/>
        <v/>
      </c>
      <c r="BZ512" s="56" t="str">
        <f t="shared" si="607"/>
        <v/>
      </c>
      <c r="CA512" s="56" t="str">
        <f t="shared" si="608"/>
        <v/>
      </c>
      <c r="CB512" s="88">
        <f t="shared" si="609"/>
        <v>0</v>
      </c>
      <c r="CC512" s="56" t="str">
        <f t="shared" si="585"/>
        <v/>
      </c>
      <c r="CD512" s="56"/>
      <c r="CE512" s="56"/>
      <c r="CF512" s="56"/>
      <c r="CG512" s="56"/>
      <c r="CH512" s="169">
        <f t="shared" si="610"/>
        <v>9999999999</v>
      </c>
      <c r="CI512" s="170">
        <f t="shared" si="611"/>
        <v>9999999999</v>
      </c>
      <c r="CJ512" s="171">
        <f t="shared" si="612"/>
        <v>9999999999</v>
      </c>
      <c r="CK512" s="172" t="str">
        <f t="shared" si="613"/>
        <v/>
      </c>
      <c r="CL512" s="173" t="str">
        <f t="shared" si="586"/>
        <v>x</v>
      </c>
      <c r="CN512" s="6" t="str">
        <f t="shared" si="614"/>
        <v/>
      </c>
      <c r="CO512" s="293" t="e">
        <f t="shared" ca="1" si="624"/>
        <v>#N/A</v>
      </c>
      <c r="CP512" s="6" t="e">
        <f t="shared" ca="1" si="615"/>
        <v>#N/A</v>
      </c>
      <c r="CQ512" s="61">
        <v>496</v>
      </c>
      <c r="CR512" s="6">
        <f t="shared" si="587"/>
        <v>0</v>
      </c>
      <c r="CS512" s="6">
        <f t="shared" si="588"/>
        <v>0</v>
      </c>
      <c r="CT512" s="56" t="str">
        <f t="shared" si="589"/>
        <v/>
      </c>
      <c r="CU512" s="76">
        <f t="shared" si="590"/>
        <v>0</v>
      </c>
      <c r="CV512" s="76">
        <f t="shared" si="591"/>
        <v>0</v>
      </c>
      <c r="CX512" s="6" t="str">
        <f t="shared" si="592"/>
        <v/>
      </c>
      <c r="CY512" s="6" t="str">
        <f t="shared" si="593"/>
        <v/>
      </c>
      <c r="CZ512" s="6" t="str">
        <f t="shared" si="594"/>
        <v/>
      </c>
      <c r="DG512" s="56" t="str">
        <f t="shared" si="595"/>
        <v/>
      </c>
      <c r="DH512" s="6">
        <f t="shared" si="596"/>
        <v>0</v>
      </c>
      <c r="DK512" s="6">
        <f t="shared" si="631"/>
        <v>0</v>
      </c>
      <c r="DL512" s="6" t="e">
        <f t="shared" si="632"/>
        <v>#N/A</v>
      </c>
      <c r="DN512" s="6" t="e">
        <f t="shared" si="630"/>
        <v>#N/A</v>
      </c>
      <c r="DP512" s="6" t="str">
        <f t="shared" si="597"/>
        <v/>
      </c>
      <c r="DQ512" s="293">
        <f t="shared" ca="1" si="626"/>
        <v>506</v>
      </c>
      <c r="DR512" s="6" t="str">
        <f t="shared" ca="1" si="616"/>
        <v>x</v>
      </c>
      <c r="DU512" s="293" t="e">
        <f t="shared" ca="1" si="617"/>
        <v>#N/A</v>
      </c>
      <c r="DV512" s="5"/>
      <c r="DW512" s="293" t="e">
        <f t="shared" ca="1" si="627"/>
        <v>#N/A</v>
      </c>
      <c r="DZ512" s="293" t="e">
        <f t="shared" ca="1" si="618"/>
        <v>#N/A</v>
      </c>
      <c r="EA512" s="293" t="e">
        <f t="shared" ca="1" si="619"/>
        <v>#N/A</v>
      </c>
      <c r="EB512" s="293" t="e">
        <f t="shared" ca="1" si="620"/>
        <v>#N/A</v>
      </c>
      <c r="EE512" s="6" t="str">
        <f t="shared" si="621"/>
        <v/>
      </c>
      <c r="EF512" s="293" t="e">
        <f t="shared" ca="1" si="622"/>
        <v>#N/A</v>
      </c>
      <c r="EG512" s="6" t="e">
        <f t="shared" ca="1" si="598"/>
        <v>#N/A</v>
      </c>
    </row>
    <row r="513" spans="1:137" x14ac:dyDescent="0.2">
      <c r="C513" s="75"/>
      <c r="D513" s="184" t="str">
        <f t="shared" si="562"/>
        <v/>
      </c>
      <c r="E513" s="649" t="str">
        <f t="shared" si="628"/>
        <v/>
      </c>
      <c r="F513" s="607" t="str">
        <f t="shared" si="561"/>
        <v>x</v>
      </c>
      <c r="G513" s="650"/>
      <c r="H513" s="651"/>
      <c r="I513" s="651"/>
      <c r="J513" s="651"/>
      <c r="K513" s="652"/>
      <c r="L513" s="889"/>
      <c r="M513" s="889"/>
      <c r="N513" s="653"/>
      <c r="O513" s="651"/>
      <c r="P513" s="651"/>
      <c r="Q513" s="654"/>
      <c r="R513" s="655"/>
      <c r="S513" s="607" t="str">
        <f t="shared" si="563"/>
        <v/>
      </c>
      <c r="T513" s="656" t="str">
        <f t="shared" si="564"/>
        <v/>
      </c>
      <c r="U513" s="656" t="str">
        <f t="shared" si="599"/>
        <v/>
      </c>
      <c r="V513" s="656" t="str">
        <f t="shared" si="565"/>
        <v/>
      </c>
      <c r="W513" s="719"/>
      <c r="X513" s="660"/>
      <c r="Y513" s="656" t="str">
        <f t="shared" si="629"/>
        <v/>
      </c>
      <c r="Z513" s="659"/>
      <c r="AA513" s="654"/>
      <c r="AB513" s="656" t="str">
        <f t="shared" si="566"/>
        <v/>
      </c>
      <c r="AC513" s="661" t="str">
        <f t="shared" si="600"/>
        <v/>
      </c>
      <c r="AE513" s="658" t="str">
        <f t="shared" si="567"/>
        <v/>
      </c>
      <c r="AF513" s="659"/>
      <c r="AT513" s="805" t="str">
        <f t="shared" si="625"/>
        <v/>
      </c>
      <c r="AU513" t="str">
        <f t="shared" si="601"/>
        <v/>
      </c>
      <c r="AV513" s="6" t="str">
        <f t="shared" si="568"/>
        <v/>
      </c>
      <c r="AW513" s="317" t="str">
        <f t="shared" si="569"/>
        <v/>
      </c>
      <c r="AX513" s="158" t="str">
        <f t="shared" si="570"/>
        <v/>
      </c>
      <c r="AY513" s="158" t="str">
        <f t="shared" si="634"/>
        <v/>
      </c>
      <c r="AZ513" s="309" t="str">
        <f t="shared" si="633"/>
        <v/>
      </c>
      <c r="BA513" s="318" t="str">
        <f t="shared" si="571"/>
        <v/>
      </c>
      <c r="BB513" s="473" t="str">
        <f t="shared" si="572"/>
        <v/>
      </c>
      <c r="BC513" s="80" t="str">
        <f t="shared" si="623"/>
        <v/>
      </c>
      <c r="BD513" s="56">
        <f t="shared" si="573"/>
        <v>1</v>
      </c>
      <c r="BF513" s="56" t="str">
        <f t="shared" si="574"/>
        <v/>
      </c>
      <c r="BG513" s="56" t="str">
        <f t="shared" si="575"/>
        <v/>
      </c>
      <c r="BH513" s="6" t="str">
        <f t="shared" si="576"/>
        <v/>
      </c>
      <c r="BK513" s="6" t="str">
        <f t="shared" si="577"/>
        <v/>
      </c>
      <c r="BL513" s="56">
        <f t="shared" si="602"/>
        <v>999999</v>
      </c>
      <c r="BM513" s="183">
        <f t="shared" si="603"/>
        <v>99999.000002564993</v>
      </c>
      <c r="BN513" s="61">
        <v>497</v>
      </c>
      <c r="BO513" s="6">
        <f t="shared" si="578"/>
        <v>999999</v>
      </c>
      <c r="BP513" s="6">
        <f t="shared" si="579"/>
        <v>999999</v>
      </c>
      <c r="BQ513" s="6" t="str">
        <f t="shared" si="604"/>
        <v>x</v>
      </c>
      <c r="BR513" s="206">
        <f t="shared" si="580"/>
        <v>99999.000002564993</v>
      </c>
      <c r="BS513" s="6">
        <f t="shared" si="581"/>
        <v>99999.000002564993</v>
      </c>
      <c r="BT513" s="6" t="str">
        <f t="shared" si="605"/>
        <v>x</v>
      </c>
      <c r="BU513" s="6" t="str">
        <f t="shared" si="582"/>
        <v/>
      </c>
      <c r="BW513" s="82">
        <f t="shared" si="606"/>
        <v>9999999999</v>
      </c>
      <c r="BX513" s="80" t="str">
        <f t="shared" si="583"/>
        <v>x</v>
      </c>
      <c r="BY513" s="80" t="str">
        <f t="shared" si="584"/>
        <v/>
      </c>
      <c r="BZ513" s="56" t="str">
        <f t="shared" si="607"/>
        <v/>
      </c>
      <c r="CA513" s="56" t="str">
        <f t="shared" si="608"/>
        <v/>
      </c>
      <c r="CB513" s="88">
        <f t="shared" si="609"/>
        <v>0</v>
      </c>
      <c r="CC513" s="56" t="str">
        <f t="shared" si="585"/>
        <v/>
      </c>
      <c r="CD513" s="56"/>
      <c r="CE513" s="56"/>
      <c r="CF513" s="56"/>
      <c r="CG513" s="56"/>
      <c r="CH513" s="169">
        <f t="shared" si="610"/>
        <v>9999999999</v>
      </c>
      <c r="CI513" s="170">
        <f t="shared" si="611"/>
        <v>9999999999</v>
      </c>
      <c r="CJ513" s="171">
        <f t="shared" si="612"/>
        <v>9999999999</v>
      </c>
      <c r="CK513" s="172" t="str">
        <f t="shared" si="613"/>
        <v/>
      </c>
      <c r="CL513" s="173" t="str">
        <f t="shared" si="586"/>
        <v>x</v>
      </c>
      <c r="CN513" s="6" t="str">
        <f t="shared" si="614"/>
        <v/>
      </c>
      <c r="CO513" s="293" t="e">
        <f t="shared" ca="1" si="624"/>
        <v>#N/A</v>
      </c>
      <c r="CP513" s="6" t="e">
        <f t="shared" ca="1" si="615"/>
        <v>#N/A</v>
      </c>
      <c r="CQ513" s="61">
        <v>497</v>
      </c>
      <c r="CR513" s="6">
        <f t="shared" si="587"/>
        <v>0</v>
      </c>
      <c r="CS513" s="6">
        <f t="shared" si="588"/>
        <v>0</v>
      </c>
      <c r="CT513" s="56" t="str">
        <f t="shared" si="589"/>
        <v/>
      </c>
      <c r="CU513" s="76">
        <f t="shared" si="590"/>
        <v>0</v>
      </c>
      <c r="CV513" s="76">
        <f t="shared" si="591"/>
        <v>0</v>
      </c>
      <c r="CX513" s="6" t="str">
        <f t="shared" si="592"/>
        <v/>
      </c>
      <c r="CY513" s="6" t="str">
        <f t="shared" si="593"/>
        <v/>
      </c>
      <c r="CZ513" s="6" t="str">
        <f t="shared" si="594"/>
        <v/>
      </c>
      <c r="DG513" s="56" t="str">
        <f t="shared" si="595"/>
        <v/>
      </c>
      <c r="DH513" s="6">
        <f t="shared" si="596"/>
        <v>0</v>
      </c>
      <c r="DK513" s="6">
        <f t="shared" si="631"/>
        <v>0</v>
      </c>
      <c r="DL513" s="6" t="e">
        <f t="shared" si="632"/>
        <v>#N/A</v>
      </c>
      <c r="DN513" s="6" t="e">
        <f t="shared" si="630"/>
        <v>#N/A</v>
      </c>
      <c r="DP513" s="6" t="str">
        <f t="shared" si="597"/>
        <v/>
      </c>
      <c r="DQ513" s="293">
        <f t="shared" ca="1" si="626"/>
        <v>507</v>
      </c>
      <c r="DR513" s="6" t="str">
        <f t="shared" ca="1" si="616"/>
        <v>x</v>
      </c>
      <c r="DU513" s="293" t="e">
        <f t="shared" ca="1" si="617"/>
        <v>#N/A</v>
      </c>
      <c r="DV513" s="5"/>
      <c r="DW513" s="293" t="e">
        <f t="shared" ca="1" si="627"/>
        <v>#N/A</v>
      </c>
      <c r="DZ513" s="293" t="e">
        <f t="shared" ca="1" si="618"/>
        <v>#N/A</v>
      </c>
      <c r="EA513" s="293" t="e">
        <f t="shared" ca="1" si="619"/>
        <v>#N/A</v>
      </c>
      <c r="EB513" s="293" t="e">
        <f t="shared" ca="1" si="620"/>
        <v>#N/A</v>
      </c>
      <c r="EE513" s="6" t="str">
        <f t="shared" si="621"/>
        <v/>
      </c>
      <c r="EF513" s="293" t="e">
        <f t="shared" ca="1" si="622"/>
        <v>#N/A</v>
      </c>
      <c r="EG513" s="6" t="e">
        <f t="shared" ca="1" si="598"/>
        <v>#N/A</v>
      </c>
    </row>
    <row r="514" spans="1:137" x14ac:dyDescent="0.2">
      <c r="C514" s="75"/>
      <c r="D514" s="184" t="str">
        <f t="shared" si="562"/>
        <v/>
      </c>
      <c r="E514" s="649" t="str">
        <f t="shared" si="628"/>
        <v/>
      </c>
      <c r="F514" s="607" t="str">
        <f t="shared" si="561"/>
        <v>x</v>
      </c>
      <c r="G514" s="650"/>
      <c r="H514" s="651"/>
      <c r="I514" s="651"/>
      <c r="J514" s="651"/>
      <c r="K514" s="652"/>
      <c r="L514" s="889"/>
      <c r="M514" s="889"/>
      <c r="N514" s="653"/>
      <c r="O514" s="651"/>
      <c r="P514" s="651"/>
      <c r="Q514" s="654"/>
      <c r="R514" s="655"/>
      <c r="S514" s="607" t="str">
        <f t="shared" si="563"/>
        <v/>
      </c>
      <c r="T514" s="656" t="str">
        <f t="shared" si="564"/>
        <v/>
      </c>
      <c r="U514" s="656" t="str">
        <f t="shared" si="599"/>
        <v/>
      </c>
      <c r="V514" s="656" t="str">
        <f t="shared" si="565"/>
        <v/>
      </c>
      <c r="W514" s="719"/>
      <c r="X514" s="660"/>
      <c r="Y514" s="656" t="str">
        <f t="shared" si="629"/>
        <v/>
      </c>
      <c r="Z514" s="659"/>
      <c r="AA514" s="654"/>
      <c r="AB514" s="656" t="str">
        <f t="shared" si="566"/>
        <v/>
      </c>
      <c r="AC514" s="661" t="str">
        <f t="shared" si="600"/>
        <v/>
      </c>
      <c r="AE514" s="658" t="str">
        <f t="shared" si="567"/>
        <v/>
      </c>
      <c r="AF514" s="659"/>
      <c r="AT514" s="805" t="str">
        <f t="shared" si="625"/>
        <v/>
      </c>
      <c r="AU514" t="str">
        <f t="shared" si="601"/>
        <v/>
      </c>
      <c r="AV514" s="6" t="str">
        <f t="shared" si="568"/>
        <v/>
      </c>
      <c r="AW514" s="317" t="str">
        <f t="shared" si="569"/>
        <v/>
      </c>
      <c r="AX514" s="158" t="str">
        <f t="shared" si="570"/>
        <v/>
      </c>
      <c r="AY514" s="158" t="str">
        <f t="shared" si="634"/>
        <v/>
      </c>
      <c r="AZ514" s="309" t="str">
        <f t="shared" si="633"/>
        <v/>
      </c>
      <c r="BA514" s="318" t="str">
        <f t="shared" si="571"/>
        <v/>
      </c>
      <c r="BB514" s="473" t="str">
        <f t="shared" si="572"/>
        <v/>
      </c>
      <c r="BC514" s="80" t="str">
        <f t="shared" si="623"/>
        <v/>
      </c>
      <c r="BD514" s="56">
        <f t="shared" si="573"/>
        <v>1</v>
      </c>
      <c r="BF514" s="56" t="str">
        <f t="shared" si="574"/>
        <v/>
      </c>
      <c r="BG514" s="56" t="str">
        <f t="shared" si="575"/>
        <v/>
      </c>
      <c r="BH514" s="6" t="str">
        <f t="shared" si="576"/>
        <v/>
      </c>
      <c r="BK514" s="6" t="str">
        <f t="shared" si="577"/>
        <v/>
      </c>
      <c r="BL514" s="56">
        <f t="shared" si="602"/>
        <v>999999</v>
      </c>
      <c r="BM514" s="183">
        <f t="shared" si="603"/>
        <v>99999.000002569999</v>
      </c>
      <c r="BN514" s="61">
        <v>498</v>
      </c>
      <c r="BO514" s="6">
        <f t="shared" si="578"/>
        <v>999999</v>
      </c>
      <c r="BP514" s="6">
        <f t="shared" si="579"/>
        <v>999999</v>
      </c>
      <c r="BQ514" s="6" t="str">
        <f t="shared" si="604"/>
        <v>x</v>
      </c>
      <c r="BR514" s="206">
        <f t="shared" si="580"/>
        <v>99999.000002569999</v>
      </c>
      <c r="BS514" s="6">
        <f t="shared" si="581"/>
        <v>99999.000002569999</v>
      </c>
      <c r="BT514" s="6" t="str">
        <f t="shared" si="605"/>
        <v>x</v>
      </c>
      <c r="BU514" s="6" t="str">
        <f t="shared" si="582"/>
        <v/>
      </c>
      <c r="BW514" s="82">
        <f t="shared" si="606"/>
        <v>9999999999</v>
      </c>
      <c r="BX514" s="80" t="str">
        <f t="shared" si="583"/>
        <v>x</v>
      </c>
      <c r="BY514" s="80" t="str">
        <f t="shared" si="584"/>
        <v/>
      </c>
      <c r="BZ514" s="56" t="str">
        <f t="shared" si="607"/>
        <v/>
      </c>
      <c r="CA514" s="56" t="str">
        <f t="shared" si="608"/>
        <v/>
      </c>
      <c r="CB514" s="88">
        <f t="shared" si="609"/>
        <v>0</v>
      </c>
      <c r="CC514" s="56" t="str">
        <f t="shared" si="585"/>
        <v/>
      </c>
      <c r="CD514" s="56"/>
      <c r="CE514" s="56"/>
      <c r="CF514" s="56"/>
      <c r="CG514" s="56"/>
      <c r="CH514" s="169">
        <f t="shared" si="610"/>
        <v>9999999999</v>
      </c>
      <c r="CI514" s="170">
        <f t="shared" si="611"/>
        <v>9999999999</v>
      </c>
      <c r="CJ514" s="171">
        <f t="shared" si="612"/>
        <v>9999999999</v>
      </c>
      <c r="CK514" s="172" t="str">
        <f t="shared" si="613"/>
        <v/>
      </c>
      <c r="CL514" s="173" t="str">
        <f t="shared" si="586"/>
        <v>x</v>
      </c>
      <c r="CN514" s="6" t="str">
        <f t="shared" si="614"/>
        <v/>
      </c>
      <c r="CO514" s="293" t="e">
        <f t="shared" ca="1" si="624"/>
        <v>#N/A</v>
      </c>
      <c r="CP514" s="6" t="e">
        <f t="shared" ca="1" si="615"/>
        <v>#N/A</v>
      </c>
      <c r="CQ514" s="61">
        <v>498</v>
      </c>
      <c r="CR514" s="6">
        <f t="shared" si="587"/>
        <v>0</v>
      </c>
      <c r="CS514" s="6">
        <f t="shared" si="588"/>
        <v>0</v>
      </c>
      <c r="CT514" s="56" t="str">
        <f t="shared" si="589"/>
        <v/>
      </c>
      <c r="CU514" s="76">
        <f t="shared" si="590"/>
        <v>0</v>
      </c>
      <c r="CV514" s="76">
        <f t="shared" si="591"/>
        <v>0</v>
      </c>
      <c r="CX514" s="6" t="str">
        <f t="shared" si="592"/>
        <v/>
      </c>
      <c r="CY514" s="6" t="str">
        <f t="shared" si="593"/>
        <v/>
      </c>
      <c r="CZ514" s="6" t="str">
        <f t="shared" si="594"/>
        <v/>
      </c>
      <c r="DG514" s="56" t="str">
        <f t="shared" si="595"/>
        <v/>
      </c>
      <c r="DH514" s="6">
        <f t="shared" si="596"/>
        <v>0</v>
      </c>
      <c r="DK514" s="6">
        <f t="shared" si="631"/>
        <v>0</v>
      </c>
      <c r="DL514" s="6" t="e">
        <f t="shared" si="632"/>
        <v>#N/A</v>
      </c>
      <c r="DN514" s="6" t="e">
        <f t="shared" si="630"/>
        <v>#N/A</v>
      </c>
      <c r="DP514" s="6" t="str">
        <f t="shared" si="597"/>
        <v/>
      </c>
      <c r="DQ514" s="293">
        <f t="shared" ca="1" si="626"/>
        <v>508</v>
      </c>
      <c r="DR514" s="6" t="str">
        <f t="shared" ca="1" si="616"/>
        <v>x</v>
      </c>
      <c r="DU514" s="293" t="e">
        <f t="shared" ca="1" si="617"/>
        <v>#N/A</v>
      </c>
      <c r="DV514" s="5"/>
      <c r="DW514" s="293" t="e">
        <f t="shared" ca="1" si="627"/>
        <v>#N/A</v>
      </c>
      <c r="DZ514" s="293" t="e">
        <f t="shared" ca="1" si="618"/>
        <v>#N/A</v>
      </c>
      <c r="EA514" s="293" t="e">
        <f t="shared" ca="1" si="619"/>
        <v>#N/A</v>
      </c>
      <c r="EB514" s="293" t="e">
        <f t="shared" ca="1" si="620"/>
        <v>#N/A</v>
      </c>
      <c r="EE514" s="6" t="str">
        <f t="shared" si="621"/>
        <v/>
      </c>
      <c r="EF514" s="293" t="e">
        <f t="shared" ca="1" si="622"/>
        <v>#N/A</v>
      </c>
      <c r="EG514" s="6" t="e">
        <f t="shared" ca="1" si="598"/>
        <v>#N/A</v>
      </c>
    </row>
    <row r="515" spans="1:137" x14ac:dyDescent="0.2">
      <c r="C515" s="75"/>
      <c r="D515" s="184" t="str">
        <f t="shared" si="562"/>
        <v/>
      </c>
      <c r="E515" s="649" t="str">
        <f t="shared" si="628"/>
        <v/>
      </c>
      <c r="F515" s="607" t="str">
        <f t="shared" si="561"/>
        <v>x</v>
      </c>
      <c r="G515" s="650"/>
      <c r="H515" s="651"/>
      <c r="I515" s="651"/>
      <c r="J515" s="651"/>
      <c r="K515" s="652"/>
      <c r="L515" s="889"/>
      <c r="M515" s="889"/>
      <c r="N515" s="653"/>
      <c r="O515" s="651"/>
      <c r="P515" s="651"/>
      <c r="Q515" s="654"/>
      <c r="R515" s="655"/>
      <c r="S515" s="607" t="str">
        <f t="shared" si="563"/>
        <v/>
      </c>
      <c r="T515" s="656" t="str">
        <f t="shared" si="564"/>
        <v/>
      </c>
      <c r="U515" s="656" t="str">
        <f t="shared" si="599"/>
        <v/>
      </c>
      <c r="V515" s="656" t="str">
        <f t="shared" si="565"/>
        <v/>
      </c>
      <c r="W515" s="719"/>
      <c r="X515" s="660"/>
      <c r="Y515" s="656" t="str">
        <f t="shared" si="629"/>
        <v/>
      </c>
      <c r="Z515" s="659"/>
      <c r="AA515" s="654"/>
      <c r="AB515" s="656" t="str">
        <f t="shared" si="566"/>
        <v/>
      </c>
      <c r="AC515" s="661" t="str">
        <f t="shared" si="600"/>
        <v/>
      </c>
      <c r="AE515" s="658" t="str">
        <f t="shared" si="567"/>
        <v/>
      </c>
      <c r="AF515" s="659"/>
      <c r="AT515" s="805" t="str">
        <f t="shared" si="625"/>
        <v/>
      </c>
      <c r="AU515" t="str">
        <f t="shared" si="601"/>
        <v/>
      </c>
      <c r="AV515" s="6" t="str">
        <f t="shared" si="568"/>
        <v/>
      </c>
      <c r="AW515" s="317" t="str">
        <f t="shared" si="569"/>
        <v/>
      </c>
      <c r="AX515" s="158" t="str">
        <f t="shared" si="570"/>
        <v/>
      </c>
      <c r="AY515" s="158" t="str">
        <f t="shared" si="634"/>
        <v/>
      </c>
      <c r="AZ515" s="309" t="str">
        <f t="shared" si="633"/>
        <v/>
      </c>
      <c r="BA515" s="318" t="str">
        <f t="shared" si="571"/>
        <v/>
      </c>
      <c r="BB515" s="473" t="str">
        <f t="shared" si="572"/>
        <v/>
      </c>
      <c r="BC515" s="80" t="str">
        <f t="shared" si="623"/>
        <v/>
      </c>
      <c r="BD515" s="56">
        <f t="shared" si="573"/>
        <v>1</v>
      </c>
      <c r="BF515" s="56" t="str">
        <f t="shared" si="574"/>
        <v/>
      </c>
      <c r="BG515" s="56" t="str">
        <f t="shared" si="575"/>
        <v/>
      </c>
      <c r="BH515" s="6" t="str">
        <f t="shared" si="576"/>
        <v/>
      </c>
      <c r="BK515" s="6" t="str">
        <f t="shared" si="577"/>
        <v/>
      </c>
      <c r="BL515" s="56">
        <f t="shared" si="602"/>
        <v>999999</v>
      </c>
      <c r="BM515" s="183">
        <f t="shared" si="603"/>
        <v>99999.000002575005</v>
      </c>
      <c r="BN515" s="61">
        <v>499</v>
      </c>
      <c r="BO515" s="6">
        <f t="shared" si="578"/>
        <v>999999</v>
      </c>
      <c r="BP515" s="6">
        <f t="shared" si="579"/>
        <v>999999</v>
      </c>
      <c r="BQ515" s="6" t="str">
        <f t="shared" si="604"/>
        <v>x</v>
      </c>
      <c r="BR515" s="206">
        <f t="shared" si="580"/>
        <v>99999.000002575005</v>
      </c>
      <c r="BS515" s="6">
        <f t="shared" si="581"/>
        <v>99999.000002575005</v>
      </c>
      <c r="BT515" s="6" t="str">
        <f t="shared" si="605"/>
        <v>x</v>
      </c>
      <c r="BU515" s="6" t="str">
        <f t="shared" si="582"/>
        <v/>
      </c>
      <c r="BW515" s="82">
        <f t="shared" si="606"/>
        <v>9999999999</v>
      </c>
      <c r="BX515" s="80" t="str">
        <f t="shared" si="583"/>
        <v>x</v>
      </c>
      <c r="BY515" s="80" t="str">
        <f t="shared" si="584"/>
        <v/>
      </c>
      <c r="BZ515" s="56" t="str">
        <f t="shared" si="607"/>
        <v/>
      </c>
      <c r="CA515" s="56" t="str">
        <f t="shared" si="608"/>
        <v/>
      </c>
      <c r="CB515" s="88">
        <f t="shared" si="609"/>
        <v>0</v>
      </c>
      <c r="CC515" s="56" t="str">
        <f t="shared" si="585"/>
        <v/>
      </c>
      <c r="CD515" s="56"/>
      <c r="CE515" s="56"/>
      <c r="CF515" s="56"/>
      <c r="CG515" s="56"/>
      <c r="CH515" s="169">
        <f t="shared" si="610"/>
        <v>9999999999</v>
      </c>
      <c r="CI515" s="170">
        <f t="shared" si="611"/>
        <v>9999999999</v>
      </c>
      <c r="CJ515" s="171">
        <f t="shared" si="612"/>
        <v>9999999999</v>
      </c>
      <c r="CK515" s="172" t="str">
        <f t="shared" si="613"/>
        <v/>
      </c>
      <c r="CL515" s="173" t="str">
        <f t="shared" si="586"/>
        <v>x</v>
      </c>
      <c r="CN515" s="6" t="str">
        <f t="shared" si="614"/>
        <v/>
      </c>
      <c r="CO515" s="293" t="e">
        <f t="shared" ca="1" si="624"/>
        <v>#N/A</v>
      </c>
      <c r="CP515" s="6" t="e">
        <f t="shared" ca="1" si="615"/>
        <v>#N/A</v>
      </c>
      <c r="CQ515" s="61">
        <v>499</v>
      </c>
      <c r="CR515" s="6">
        <f t="shared" si="587"/>
        <v>0</v>
      </c>
      <c r="CS515" s="6">
        <f t="shared" si="588"/>
        <v>0</v>
      </c>
      <c r="CT515" s="56" t="str">
        <f t="shared" si="589"/>
        <v/>
      </c>
      <c r="CU515" s="76">
        <f t="shared" si="590"/>
        <v>0</v>
      </c>
      <c r="CV515" s="76">
        <f t="shared" si="591"/>
        <v>0</v>
      </c>
      <c r="CX515" s="6" t="str">
        <f t="shared" si="592"/>
        <v/>
      </c>
      <c r="CY515" s="6" t="str">
        <f t="shared" si="593"/>
        <v/>
      </c>
      <c r="CZ515" s="6" t="str">
        <f t="shared" si="594"/>
        <v/>
      </c>
      <c r="DG515" s="56" t="str">
        <f t="shared" si="595"/>
        <v/>
      </c>
      <c r="DH515" s="6">
        <f t="shared" si="596"/>
        <v>0</v>
      </c>
      <c r="DK515" s="6">
        <f t="shared" si="631"/>
        <v>0</v>
      </c>
      <c r="DL515" s="6" t="e">
        <f t="shared" si="632"/>
        <v>#N/A</v>
      </c>
      <c r="DN515" s="6" t="e">
        <f t="shared" si="630"/>
        <v>#N/A</v>
      </c>
      <c r="DP515" s="6" t="str">
        <f t="shared" si="597"/>
        <v/>
      </c>
      <c r="DQ515" s="293">
        <f t="shared" ca="1" si="626"/>
        <v>509</v>
      </c>
      <c r="DR515" s="6" t="str">
        <f t="shared" ca="1" si="616"/>
        <v>x</v>
      </c>
      <c r="DU515" s="293" t="e">
        <f t="shared" ca="1" si="617"/>
        <v>#N/A</v>
      </c>
      <c r="DV515" s="5"/>
      <c r="DW515" s="293" t="e">
        <f t="shared" ca="1" si="627"/>
        <v>#N/A</v>
      </c>
      <c r="DZ515" s="293" t="e">
        <f t="shared" ca="1" si="618"/>
        <v>#N/A</v>
      </c>
      <c r="EA515" s="293" t="e">
        <f t="shared" ca="1" si="619"/>
        <v>#N/A</v>
      </c>
      <c r="EB515" s="293" t="e">
        <f t="shared" ca="1" si="620"/>
        <v>#N/A</v>
      </c>
      <c r="EE515" s="6" t="str">
        <f t="shared" si="621"/>
        <v/>
      </c>
      <c r="EF515" s="293" t="e">
        <f t="shared" ca="1" si="622"/>
        <v>#N/A</v>
      </c>
      <c r="EG515" s="6" t="e">
        <f t="shared" ca="1" si="598"/>
        <v>#N/A</v>
      </c>
    </row>
    <row r="516" spans="1:137" x14ac:dyDescent="0.2">
      <c r="C516" s="75"/>
      <c r="D516" s="184" t="str">
        <f t="shared" si="562"/>
        <v/>
      </c>
      <c r="E516" s="649" t="str">
        <f t="shared" si="628"/>
        <v/>
      </c>
      <c r="F516" s="607" t="str">
        <f t="shared" si="561"/>
        <v>x</v>
      </c>
      <c r="G516" s="650"/>
      <c r="H516" s="651"/>
      <c r="I516" s="651"/>
      <c r="J516" s="651"/>
      <c r="K516" s="652"/>
      <c r="L516" s="889"/>
      <c r="M516" s="889"/>
      <c r="N516" s="653"/>
      <c r="O516" s="651"/>
      <c r="P516" s="651"/>
      <c r="Q516" s="654"/>
      <c r="R516" s="655"/>
      <c r="S516" s="607" t="str">
        <f t="shared" si="563"/>
        <v/>
      </c>
      <c r="T516" s="656" t="str">
        <f t="shared" si="564"/>
        <v/>
      </c>
      <c r="U516" s="656" t="str">
        <f t="shared" si="599"/>
        <v/>
      </c>
      <c r="V516" s="656" t="str">
        <f t="shared" si="565"/>
        <v/>
      </c>
      <c r="W516" s="719"/>
      <c r="X516" s="660"/>
      <c r="Y516" s="656" t="str">
        <f t="shared" si="629"/>
        <v/>
      </c>
      <c r="Z516" s="659"/>
      <c r="AA516" s="654"/>
      <c r="AB516" s="656" t="str">
        <f t="shared" si="566"/>
        <v/>
      </c>
      <c r="AC516" s="661" t="str">
        <f t="shared" si="600"/>
        <v/>
      </c>
      <c r="AE516" s="658" t="str">
        <f t="shared" si="567"/>
        <v/>
      </c>
      <c r="AF516" s="659"/>
      <c r="AT516" s="805" t="str">
        <f t="shared" si="625"/>
        <v/>
      </c>
      <c r="AU516" t="str">
        <f t="shared" si="601"/>
        <v/>
      </c>
      <c r="AV516" s="6" t="str">
        <f t="shared" si="568"/>
        <v/>
      </c>
      <c r="AW516" s="317" t="str">
        <f t="shared" si="569"/>
        <v/>
      </c>
      <c r="AX516" s="158" t="str">
        <f t="shared" si="570"/>
        <v/>
      </c>
      <c r="AY516" s="158" t="str">
        <f t="shared" si="634"/>
        <v/>
      </c>
      <c r="AZ516" s="309" t="str">
        <f t="shared" si="633"/>
        <v/>
      </c>
      <c r="BA516" s="318" t="str">
        <f t="shared" si="571"/>
        <v/>
      </c>
      <c r="BB516" s="473" t="str">
        <f t="shared" si="572"/>
        <v/>
      </c>
      <c r="BC516" s="80" t="str">
        <f t="shared" si="623"/>
        <v/>
      </c>
      <c r="BD516" s="56">
        <f t="shared" si="573"/>
        <v>1</v>
      </c>
      <c r="BF516" s="56" t="str">
        <f t="shared" si="574"/>
        <v/>
      </c>
      <c r="BG516" s="56" t="str">
        <f t="shared" si="575"/>
        <v/>
      </c>
      <c r="BH516" s="6" t="str">
        <f t="shared" si="576"/>
        <v/>
      </c>
      <c r="BK516" s="6" t="str">
        <f t="shared" si="577"/>
        <v/>
      </c>
      <c r="BL516" s="56">
        <f t="shared" si="602"/>
        <v>999999</v>
      </c>
      <c r="BM516" s="183">
        <f t="shared" si="603"/>
        <v>99999.000002579996</v>
      </c>
      <c r="BN516" s="61">
        <v>500</v>
      </c>
      <c r="BO516" s="6">
        <f t="shared" si="578"/>
        <v>999999</v>
      </c>
      <c r="BP516" s="6">
        <f t="shared" si="579"/>
        <v>999999</v>
      </c>
      <c r="BQ516" s="6" t="str">
        <f t="shared" si="604"/>
        <v>x</v>
      </c>
      <c r="BR516" s="206">
        <f t="shared" si="580"/>
        <v>99999.000002579996</v>
      </c>
      <c r="BS516" s="6">
        <f t="shared" si="581"/>
        <v>99999.000002579996</v>
      </c>
      <c r="BT516" s="6" t="str">
        <f t="shared" si="605"/>
        <v>x</v>
      </c>
      <c r="BU516" s="6" t="str">
        <f t="shared" si="582"/>
        <v/>
      </c>
      <c r="BW516" s="82">
        <f t="shared" si="606"/>
        <v>9999999999</v>
      </c>
      <c r="BX516" s="80" t="str">
        <f t="shared" si="583"/>
        <v>x</v>
      </c>
      <c r="BY516" s="80" t="str">
        <f t="shared" si="584"/>
        <v/>
      </c>
      <c r="BZ516" s="56" t="str">
        <f t="shared" si="607"/>
        <v/>
      </c>
      <c r="CA516" s="56" t="str">
        <f t="shared" si="608"/>
        <v/>
      </c>
      <c r="CB516" s="88">
        <f t="shared" si="609"/>
        <v>0</v>
      </c>
      <c r="CC516" s="56" t="str">
        <f t="shared" si="585"/>
        <v/>
      </c>
      <c r="CD516" s="56"/>
      <c r="CE516" s="56"/>
      <c r="CF516" s="56"/>
      <c r="CG516" s="56"/>
      <c r="CH516" s="169">
        <f t="shared" si="610"/>
        <v>9999999999</v>
      </c>
      <c r="CI516" s="170">
        <f t="shared" si="611"/>
        <v>9999999999</v>
      </c>
      <c r="CJ516" s="171">
        <f t="shared" si="612"/>
        <v>9999999999</v>
      </c>
      <c r="CK516" s="172" t="str">
        <f t="shared" si="613"/>
        <v/>
      </c>
      <c r="CL516" s="173" t="str">
        <f t="shared" si="586"/>
        <v>x</v>
      </c>
      <c r="CN516" s="6" t="str">
        <f t="shared" si="614"/>
        <v/>
      </c>
      <c r="CO516" s="293" t="e">
        <f t="shared" ca="1" si="624"/>
        <v>#N/A</v>
      </c>
      <c r="CP516" s="6" t="e">
        <f t="shared" ca="1" si="615"/>
        <v>#N/A</v>
      </c>
      <c r="CQ516" s="61">
        <v>500</v>
      </c>
      <c r="CR516" s="6">
        <f t="shared" si="587"/>
        <v>0</v>
      </c>
      <c r="CS516" s="6">
        <f t="shared" si="588"/>
        <v>0</v>
      </c>
      <c r="CT516" s="56" t="str">
        <f t="shared" si="589"/>
        <v/>
      </c>
      <c r="CU516" s="76">
        <f t="shared" si="590"/>
        <v>0</v>
      </c>
      <c r="CV516" s="76">
        <f t="shared" si="591"/>
        <v>0</v>
      </c>
      <c r="CX516" s="6" t="str">
        <f t="shared" si="592"/>
        <v/>
      </c>
      <c r="CY516" s="6" t="str">
        <f t="shared" si="593"/>
        <v/>
      </c>
      <c r="CZ516" s="6" t="str">
        <f t="shared" si="594"/>
        <v/>
      </c>
      <c r="DG516" s="56" t="str">
        <f t="shared" si="595"/>
        <v/>
      </c>
      <c r="DH516" s="6">
        <f t="shared" si="596"/>
        <v>0</v>
      </c>
      <c r="DK516" s="6">
        <f t="shared" si="631"/>
        <v>0</v>
      </c>
      <c r="DL516" s="6" t="e">
        <f t="shared" si="632"/>
        <v>#N/A</v>
      </c>
      <c r="DN516" s="6" t="e">
        <f t="shared" si="630"/>
        <v>#N/A</v>
      </c>
      <c r="DP516" s="6" t="str">
        <f t="shared" si="597"/>
        <v/>
      </c>
      <c r="DQ516" s="293">
        <f t="shared" ca="1" si="626"/>
        <v>510</v>
      </c>
      <c r="DR516" s="6" t="str">
        <f t="shared" ca="1" si="616"/>
        <v>x</v>
      </c>
      <c r="DU516" s="293" t="e">
        <f t="shared" ca="1" si="617"/>
        <v>#N/A</v>
      </c>
      <c r="DV516" s="5"/>
      <c r="DW516" s="293" t="e">
        <f t="shared" ca="1" si="627"/>
        <v>#N/A</v>
      </c>
      <c r="DZ516" s="293" t="e">
        <f t="shared" ca="1" si="618"/>
        <v>#N/A</v>
      </c>
      <c r="EA516" s="293" t="e">
        <f t="shared" ca="1" si="619"/>
        <v>#N/A</v>
      </c>
      <c r="EB516" s="293" t="e">
        <f t="shared" ca="1" si="620"/>
        <v>#N/A</v>
      </c>
      <c r="EE516" s="6" t="str">
        <f t="shared" si="621"/>
        <v/>
      </c>
      <c r="EF516" s="293" t="e">
        <f t="shared" ca="1" si="622"/>
        <v>#N/A</v>
      </c>
      <c r="EG516" s="6" t="e">
        <f t="shared" ca="1" si="598"/>
        <v>#N/A</v>
      </c>
    </row>
    <row r="517" spans="1:137" x14ac:dyDescent="0.2">
      <c r="A517" s="842" t="s">
        <v>247</v>
      </c>
      <c r="C517" s="75"/>
      <c r="D517" s="184" t="str">
        <f t="shared" si="562"/>
        <v/>
      </c>
      <c r="E517" s="649" t="str">
        <f t="shared" si="628"/>
        <v/>
      </c>
      <c r="F517" s="607" t="str">
        <f t="shared" si="561"/>
        <v>x</v>
      </c>
      <c r="G517" s="650"/>
      <c r="H517" s="651"/>
      <c r="I517" s="651"/>
      <c r="J517" s="651"/>
      <c r="K517" s="652"/>
      <c r="L517" s="889"/>
      <c r="M517" s="889"/>
      <c r="N517" s="653"/>
      <c r="O517" s="651"/>
      <c r="P517" s="651"/>
      <c r="Q517" s="654"/>
      <c r="R517" s="655"/>
      <c r="S517" s="607" t="str">
        <f t="shared" si="563"/>
        <v/>
      </c>
      <c r="T517" s="656" t="str">
        <f t="shared" si="564"/>
        <v/>
      </c>
      <c r="U517" s="656" t="str">
        <f t="shared" si="599"/>
        <v/>
      </c>
      <c r="V517" s="656" t="str">
        <f t="shared" si="565"/>
        <v/>
      </c>
      <c r="W517" s="719"/>
      <c r="X517" s="660"/>
      <c r="Y517" s="656" t="str">
        <f t="shared" si="629"/>
        <v/>
      </c>
      <c r="Z517" s="659"/>
      <c r="AA517" s="654"/>
      <c r="AB517" s="656" t="str">
        <f t="shared" si="566"/>
        <v/>
      </c>
      <c r="AC517" s="661" t="str">
        <f t="shared" si="600"/>
        <v/>
      </c>
      <c r="AE517" s="658" t="str">
        <f t="shared" si="567"/>
        <v/>
      </c>
      <c r="AF517" s="659"/>
      <c r="AT517" s="805" t="str">
        <f t="shared" si="625"/>
        <v/>
      </c>
      <c r="AU517" t="str">
        <f t="shared" si="601"/>
        <v/>
      </c>
      <c r="AV517" s="6" t="str">
        <f t="shared" si="568"/>
        <v/>
      </c>
      <c r="AW517" s="317" t="str">
        <f t="shared" si="569"/>
        <v/>
      </c>
      <c r="AX517" s="158" t="str">
        <f t="shared" si="570"/>
        <v/>
      </c>
      <c r="AY517" s="158" t="str">
        <f t="shared" si="634"/>
        <v/>
      </c>
      <c r="AZ517" s="309" t="str">
        <f t="shared" si="633"/>
        <v/>
      </c>
      <c r="BA517" s="318" t="str">
        <f t="shared" si="571"/>
        <v/>
      </c>
      <c r="BB517" s="473" t="str">
        <f t="shared" si="572"/>
        <v/>
      </c>
      <c r="BC517" s="80" t="str">
        <f t="shared" si="623"/>
        <v/>
      </c>
      <c r="BD517" s="56">
        <f t="shared" si="573"/>
        <v>1</v>
      </c>
      <c r="BF517" s="56" t="str">
        <f t="shared" si="574"/>
        <v/>
      </c>
      <c r="BG517" s="56" t="str">
        <f t="shared" si="575"/>
        <v/>
      </c>
      <c r="BH517" s="6" t="str">
        <f t="shared" si="576"/>
        <v/>
      </c>
      <c r="BK517" s="6" t="str">
        <f t="shared" si="577"/>
        <v/>
      </c>
      <c r="BL517" s="56">
        <f t="shared" si="602"/>
        <v>999999</v>
      </c>
      <c r="BM517" s="183">
        <f t="shared" si="603"/>
        <v>99999.000002585002</v>
      </c>
      <c r="BN517" s="61">
        <v>501</v>
      </c>
      <c r="BO517" s="6">
        <f t="shared" si="578"/>
        <v>999999</v>
      </c>
      <c r="BP517" s="6">
        <f t="shared" si="579"/>
        <v>999999</v>
      </c>
      <c r="BQ517" s="6" t="str">
        <f t="shared" si="604"/>
        <v>x</v>
      </c>
      <c r="BR517" s="206">
        <f t="shared" si="580"/>
        <v>99999.000002585002</v>
      </c>
      <c r="BS517" s="6">
        <f t="shared" si="581"/>
        <v>99999.000002585002</v>
      </c>
      <c r="BT517" s="6" t="str">
        <f t="shared" si="605"/>
        <v>x</v>
      </c>
      <c r="BU517" s="6" t="str">
        <f t="shared" si="582"/>
        <v/>
      </c>
      <c r="BW517" s="82">
        <f t="shared" si="606"/>
        <v>9999999999</v>
      </c>
      <c r="BX517" s="80" t="str">
        <f t="shared" si="583"/>
        <v>x</v>
      </c>
      <c r="BY517" s="80" t="str">
        <f t="shared" si="584"/>
        <v/>
      </c>
      <c r="BZ517" s="56" t="str">
        <f t="shared" si="607"/>
        <v/>
      </c>
      <c r="CA517" s="56" t="str">
        <f t="shared" si="608"/>
        <v/>
      </c>
      <c r="CB517" s="88">
        <f t="shared" si="609"/>
        <v>0</v>
      </c>
      <c r="CC517" s="56" t="str">
        <f t="shared" si="585"/>
        <v/>
      </c>
      <c r="CD517" s="56"/>
      <c r="CE517" s="56"/>
      <c r="CF517" s="56"/>
      <c r="CG517" s="56"/>
      <c r="CH517" s="169">
        <f t="shared" si="610"/>
        <v>9999999999</v>
      </c>
      <c r="CI517" s="170">
        <f t="shared" si="611"/>
        <v>9999999999</v>
      </c>
      <c r="CJ517" s="171">
        <f t="shared" si="612"/>
        <v>9999999999</v>
      </c>
      <c r="CK517" s="172" t="str">
        <f t="shared" si="613"/>
        <v/>
      </c>
      <c r="CL517" s="173" t="str">
        <f t="shared" si="586"/>
        <v>x</v>
      </c>
      <c r="CN517" s="6" t="str">
        <f t="shared" si="614"/>
        <v/>
      </c>
      <c r="CO517" s="293" t="e">
        <f t="shared" ca="1" si="624"/>
        <v>#N/A</v>
      </c>
      <c r="CP517" s="6" t="e">
        <f t="shared" ca="1" si="615"/>
        <v>#N/A</v>
      </c>
      <c r="CQ517" s="61">
        <v>501</v>
      </c>
      <c r="CR517" s="6">
        <f t="shared" si="587"/>
        <v>0</v>
      </c>
      <c r="CS517" s="6">
        <f t="shared" si="588"/>
        <v>0</v>
      </c>
      <c r="CT517" s="56" t="str">
        <f t="shared" si="589"/>
        <v/>
      </c>
      <c r="CU517" s="76">
        <f t="shared" si="590"/>
        <v>0</v>
      </c>
      <c r="CV517" s="76">
        <f t="shared" si="591"/>
        <v>0</v>
      </c>
      <c r="CX517" s="6" t="str">
        <f t="shared" si="592"/>
        <v/>
      </c>
      <c r="CY517" s="6" t="str">
        <f t="shared" si="593"/>
        <v/>
      </c>
      <c r="CZ517" s="6" t="str">
        <f t="shared" si="594"/>
        <v/>
      </c>
      <c r="DG517" s="56" t="str">
        <f t="shared" si="595"/>
        <v/>
      </c>
      <c r="DH517" s="6">
        <f t="shared" si="596"/>
        <v>0</v>
      </c>
      <c r="DK517" s="6">
        <f t="shared" si="631"/>
        <v>0</v>
      </c>
      <c r="DL517" s="6" t="e">
        <f t="shared" si="632"/>
        <v>#N/A</v>
      </c>
      <c r="DN517" s="6" t="e">
        <f t="shared" si="630"/>
        <v>#N/A</v>
      </c>
      <c r="DP517" s="6" t="str">
        <f t="shared" si="597"/>
        <v/>
      </c>
      <c r="DQ517" s="293">
        <f t="shared" ca="1" si="626"/>
        <v>511</v>
      </c>
      <c r="DR517" s="6" t="str">
        <f t="shared" ca="1" si="616"/>
        <v>x</v>
      </c>
      <c r="DU517" s="293" t="e">
        <f t="shared" ca="1" si="617"/>
        <v>#N/A</v>
      </c>
      <c r="DV517" s="5"/>
      <c r="DW517" s="293" t="e">
        <f t="shared" ca="1" si="627"/>
        <v>#N/A</v>
      </c>
      <c r="DZ517" s="293" t="e">
        <f t="shared" ca="1" si="618"/>
        <v>#N/A</v>
      </c>
      <c r="EA517" s="293" t="e">
        <f t="shared" ca="1" si="619"/>
        <v>#N/A</v>
      </c>
      <c r="EB517" s="293" t="e">
        <f t="shared" ca="1" si="620"/>
        <v>#N/A</v>
      </c>
      <c r="EE517" s="6" t="str">
        <f t="shared" si="621"/>
        <v/>
      </c>
      <c r="EF517" s="293" t="e">
        <f t="shared" ca="1" si="622"/>
        <v>#N/A</v>
      </c>
      <c r="EG517" s="6" t="e">
        <f t="shared" ca="1" si="598"/>
        <v>#N/A</v>
      </c>
    </row>
    <row r="518" spans="1:137" x14ac:dyDescent="0.2">
      <c r="C518" s="75"/>
      <c r="D518" s="184" t="str">
        <f t="shared" si="562"/>
        <v/>
      </c>
      <c r="E518" s="649" t="str">
        <f t="shared" si="628"/>
        <v/>
      </c>
      <c r="F518" s="607" t="str">
        <f t="shared" si="561"/>
        <v>x</v>
      </c>
      <c r="G518" s="650"/>
      <c r="H518" s="651"/>
      <c r="I518" s="651"/>
      <c r="J518" s="651"/>
      <c r="K518" s="652"/>
      <c r="L518" s="889"/>
      <c r="M518" s="889"/>
      <c r="N518" s="653"/>
      <c r="O518" s="651"/>
      <c r="P518" s="651"/>
      <c r="Q518" s="654"/>
      <c r="R518" s="655"/>
      <c r="S518" s="607" t="str">
        <f t="shared" si="563"/>
        <v/>
      </c>
      <c r="T518" s="656" t="str">
        <f t="shared" si="564"/>
        <v/>
      </c>
      <c r="U518" s="656" t="str">
        <f t="shared" si="599"/>
        <v/>
      </c>
      <c r="V518" s="656" t="str">
        <f t="shared" si="565"/>
        <v/>
      </c>
      <c r="W518" s="719"/>
      <c r="X518" s="660"/>
      <c r="Y518" s="656" t="str">
        <f t="shared" si="629"/>
        <v/>
      </c>
      <c r="Z518" s="659"/>
      <c r="AA518" s="654"/>
      <c r="AB518" s="656" t="str">
        <f t="shared" si="566"/>
        <v/>
      </c>
      <c r="AC518" s="661" t="str">
        <f t="shared" si="600"/>
        <v/>
      </c>
      <c r="AE518" s="658" t="str">
        <f t="shared" si="567"/>
        <v/>
      </c>
      <c r="AF518" s="659"/>
      <c r="AT518" s="805" t="str">
        <f t="shared" si="625"/>
        <v/>
      </c>
      <c r="AU518" t="str">
        <f t="shared" si="601"/>
        <v/>
      </c>
      <c r="AV518" s="6" t="str">
        <f t="shared" si="568"/>
        <v/>
      </c>
      <c r="AW518" s="317" t="str">
        <f t="shared" si="569"/>
        <v/>
      </c>
      <c r="AX518" s="158" t="str">
        <f t="shared" si="570"/>
        <v/>
      </c>
      <c r="AY518" s="158" t="str">
        <f t="shared" si="634"/>
        <v/>
      </c>
      <c r="AZ518" s="309" t="str">
        <f t="shared" si="633"/>
        <v/>
      </c>
      <c r="BA518" s="318" t="str">
        <f t="shared" si="571"/>
        <v/>
      </c>
      <c r="BB518" s="473" t="str">
        <f t="shared" si="572"/>
        <v/>
      </c>
      <c r="BC518" s="80" t="str">
        <f t="shared" si="623"/>
        <v/>
      </c>
      <c r="BD518" s="56">
        <f t="shared" si="573"/>
        <v>1</v>
      </c>
      <c r="BF518" s="56" t="str">
        <f t="shared" si="574"/>
        <v/>
      </c>
      <c r="BG518" s="56" t="str">
        <f t="shared" si="575"/>
        <v/>
      </c>
      <c r="BH518" s="6" t="str">
        <f t="shared" si="576"/>
        <v/>
      </c>
      <c r="BK518" s="6" t="str">
        <f t="shared" si="577"/>
        <v/>
      </c>
      <c r="BL518" s="56">
        <f t="shared" si="602"/>
        <v>999999</v>
      </c>
      <c r="BM518" s="183">
        <f t="shared" si="603"/>
        <v>99999.000002589994</v>
      </c>
      <c r="BN518" s="61">
        <v>502</v>
      </c>
      <c r="BO518" s="6">
        <f t="shared" si="578"/>
        <v>999999</v>
      </c>
      <c r="BP518" s="6">
        <f t="shared" si="579"/>
        <v>999999</v>
      </c>
      <c r="BQ518" s="6" t="str">
        <f t="shared" si="604"/>
        <v>x</v>
      </c>
      <c r="BR518" s="206">
        <f t="shared" si="580"/>
        <v>99999.000002589994</v>
      </c>
      <c r="BS518" s="6">
        <f t="shared" si="581"/>
        <v>99999.000002589994</v>
      </c>
      <c r="BT518" s="6" t="str">
        <f t="shared" si="605"/>
        <v>x</v>
      </c>
      <c r="BU518" s="6" t="str">
        <f t="shared" si="582"/>
        <v/>
      </c>
      <c r="BW518" s="82">
        <f t="shared" si="606"/>
        <v>9999999999</v>
      </c>
      <c r="BX518" s="80" t="str">
        <f t="shared" si="583"/>
        <v>x</v>
      </c>
      <c r="BY518" s="80" t="str">
        <f t="shared" si="584"/>
        <v/>
      </c>
      <c r="BZ518" s="56" t="str">
        <f t="shared" si="607"/>
        <v/>
      </c>
      <c r="CA518" s="56" t="str">
        <f t="shared" si="608"/>
        <v/>
      </c>
      <c r="CB518" s="88">
        <f t="shared" si="609"/>
        <v>0</v>
      </c>
      <c r="CC518" s="56" t="str">
        <f t="shared" si="585"/>
        <v/>
      </c>
      <c r="CD518" s="56"/>
      <c r="CE518" s="56"/>
      <c r="CF518" s="56"/>
      <c r="CG518" s="56"/>
      <c r="CH518" s="169">
        <f t="shared" si="610"/>
        <v>9999999999</v>
      </c>
      <c r="CI518" s="170">
        <f t="shared" si="611"/>
        <v>9999999999</v>
      </c>
      <c r="CJ518" s="171">
        <f t="shared" si="612"/>
        <v>9999999999</v>
      </c>
      <c r="CK518" s="172" t="str">
        <f t="shared" si="613"/>
        <v/>
      </c>
      <c r="CL518" s="173" t="str">
        <f t="shared" si="586"/>
        <v>x</v>
      </c>
      <c r="CN518" s="6" t="str">
        <f t="shared" si="614"/>
        <v/>
      </c>
      <c r="CO518" s="293" t="e">
        <f t="shared" ca="1" si="624"/>
        <v>#N/A</v>
      </c>
      <c r="CP518" s="6" t="e">
        <f t="shared" ca="1" si="615"/>
        <v>#N/A</v>
      </c>
      <c r="CQ518" s="61">
        <v>502</v>
      </c>
      <c r="CR518" s="6">
        <f t="shared" si="587"/>
        <v>0</v>
      </c>
      <c r="CS518" s="6">
        <f t="shared" si="588"/>
        <v>0</v>
      </c>
      <c r="CT518" s="56" t="str">
        <f t="shared" si="589"/>
        <v/>
      </c>
      <c r="CU518" s="76">
        <f t="shared" si="590"/>
        <v>0</v>
      </c>
      <c r="CV518" s="76">
        <f t="shared" si="591"/>
        <v>0</v>
      </c>
      <c r="CX518" s="6" t="str">
        <f t="shared" si="592"/>
        <v/>
      </c>
      <c r="CY518" s="6" t="str">
        <f t="shared" si="593"/>
        <v/>
      </c>
      <c r="CZ518" s="6" t="str">
        <f t="shared" si="594"/>
        <v/>
      </c>
      <c r="DG518" s="56" t="str">
        <f t="shared" si="595"/>
        <v/>
      </c>
      <c r="DH518" s="6">
        <f t="shared" si="596"/>
        <v>0</v>
      </c>
      <c r="DK518" s="6">
        <f t="shared" si="631"/>
        <v>0</v>
      </c>
      <c r="DL518" s="6" t="e">
        <f t="shared" si="632"/>
        <v>#N/A</v>
      </c>
      <c r="DN518" s="6" t="e">
        <f t="shared" si="630"/>
        <v>#N/A</v>
      </c>
      <c r="DP518" s="6" t="str">
        <f t="shared" si="597"/>
        <v/>
      </c>
      <c r="DQ518" s="293">
        <f t="shared" ca="1" si="626"/>
        <v>512</v>
      </c>
      <c r="DR518" s="6" t="str">
        <f t="shared" ca="1" si="616"/>
        <v>x</v>
      </c>
      <c r="DU518" s="293" t="e">
        <f t="shared" ca="1" si="617"/>
        <v>#N/A</v>
      </c>
      <c r="DV518" s="5"/>
      <c r="DW518" s="293" t="e">
        <f t="shared" ca="1" si="627"/>
        <v>#N/A</v>
      </c>
      <c r="DZ518" s="293" t="e">
        <f t="shared" ca="1" si="618"/>
        <v>#N/A</v>
      </c>
      <c r="EA518" s="293" t="e">
        <f t="shared" ca="1" si="619"/>
        <v>#N/A</v>
      </c>
      <c r="EB518" s="293" t="e">
        <f t="shared" ca="1" si="620"/>
        <v>#N/A</v>
      </c>
      <c r="EE518" s="6" t="str">
        <f t="shared" si="621"/>
        <v/>
      </c>
      <c r="EF518" s="293" t="e">
        <f t="shared" ca="1" si="622"/>
        <v>#N/A</v>
      </c>
      <c r="EG518" s="6" t="e">
        <f t="shared" ca="1" si="598"/>
        <v>#N/A</v>
      </c>
    </row>
    <row r="519" spans="1:137" x14ac:dyDescent="0.2">
      <c r="C519" s="75"/>
      <c r="D519" s="184" t="str">
        <f t="shared" si="562"/>
        <v/>
      </c>
      <c r="E519" s="649" t="str">
        <f t="shared" si="628"/>
        <v/>
      </c>
      <c r="F519" s="607" t="str">
        <f t="shared" si="561"/>
        <v>x</v>
      </c>
      <c r="G519" s="650"/>
      <c r="H519" s="651"/>
      <c r="I519" s="651"/>
      <c r="J519" s="651"/>
      <c r="K519" s="652"/>
      <c r="L519" s="889"/>
      <c r="M519" s="889"/>
      <c r="N519" s="653"/>
      <c r="O519" s="651"/>
      <c r="P519" s="651"/>
      <c r="Q519" s="654"/>
      <c r="R519" s="655"/>
      <c r="S519" s="607" t="str">
        <f t="shared" si="563"/>
        <v/>
      </c>
      <c r="T519" s="656" t="str">
        <f t="shared" si="564"/>
        <v/>
      </c>
      <c r="U519" s="656" t="str">
        <f t="shared" si="599"/>
        <v/>
      </c>
      <c r="V519" s="656" t="str">
        <f t="shared" si="565"/>
        <v/>
      </c>
      <c r="W519" s="719"/>
      <c r="X519" s="660"/>
      <c r="Y519" s="656" t="str">
        <f t="shared" si="629"/>
        <v/>
      </c>
      <c r="Z519" s="659"/>
      <c r="AA519" s="654"/>
      <c r="AB519" s="656" t="str">
        <f t="shared" si="566"/>
        <v/>
      </c>
      <c r="AC519" s="661" t="str">
        <f t="shared" si="600"/>
        <v/>
      </c>
      <c r="AE519" s="658" t="str">
        <f t="shared" si="567"/>
        <v/>
      </c>
      <c r="AF519" s="659"/>
      <c r="AT519" s="805" t="str">
        <f t="shared" si="625"/>
        <v/>
      </c>
      <c r="AU519" t="str">
        <f t="shared" si="601"/>
        <v/>
      </c>
      <c r="AV519" s="6" t="str">
        <f t="shared" si="568"/>
        <v/>
      </c>
      <c r="AW519" s="317" t="str">
        <f t="shared" si="569"/>
        <v/>
      </c>
      <c r="AX519" s="158" t="str">
        <f t="shared" si="570"/>
        <v/>
      </c>
      <c r="AY519" s="158" t="str">
        <f t="shared" si="634"/>
        <v/>
      </c>
      <c r="AZ519" s="309" t="str">
        <f t="shared" si="633"/>
        <v/>
      </c>
      <c r="BA519" s="318" t="str">
        <f t="shared" si="571"/>
        <v/>
      </c>
      <c r="BB519" s="473" t="str">
        <f t="shared" si="572"/>
        <v/>
      </c>
      <c r="BC519" s="80" t="str">
        <f t="shared" si="623"/>
        <v/>
      </c>
      <c r="BD519" s="56">
        <f t="shared" si="573"/>
        <v>1</v>
      </c>
      <c r="BF519" s="56" t="str">
        <f t="shared" si="574"/>
        <v/>
      </c>
      <c r="BG519" s="56" t="str">
        <f t="shared" si="575"/>
        <v/>
      </c>
      <c r="BH519" s="6" t="str">
        <f t="shared" si="576"/>
        <v/>
      </c>
      <c r="BK519" s="6" t="str">
        <f t="shared" si="577"/>
        <v/>
      </c>
      <c r="BL519" s="56">
        <f t="shared" si="602"/>
        <v>999999</v>
      </c>
      <c r="BM519" s="183">
        <f t="shared" si="603"/>
        <v>99999.000002594999</v>
      </c>
      <c r="BN519" s="61">
        <v>503</v>
      </c>
      <c r="BO519" s="6">
        <f t="shared" si="578"/>
        <v>999999</v>
      </c>
      <c r="BP519" s="6">
        <f t="shared" si="579"/>
        <v>999999</v>
      </c>
      <c r="BQ519" s="6" t="str">
        <f t="shared" si="604"/>
        <v>x</v>
      </c>
      <c r="BR519" s="206">
        <f t="shared" si="580"/>
        <v>99999.000002594999</v>
      </c>
      <c r="BS519" s="6">
        <f t="shared" si="581"/>
        <v>99999.000002594999</v>
      </c>
      <c r="BT519" s="6" t="str">
        <f t="shared" si="605"/>
        <v>x</v>
      </c>
      <c r="BU519" s="6" t="str">
        <f t="shared" si="582"/>
        <v/>
      </c>
      <c r="BW519" s="82">
        <f t="shared" si="606"/>
        <v>9999999999</v>
      </c>
      <c r="BX519" s="80" t="str">
        <f t="shared" si="583"/>
        <v>x</v>
      </c>
      <c r="BY519" s="80" t="str">
        <f t="shared" si="584"/>
        <v/>
      </c>
      <c r="BZ519" s="56" t="str">
        <f t="shared" si="607"/>
        <v/>
      </c>
      <c r="CA519" s="56" t="str">
        <f t="shared" si="608"/>
        <v/>
      </c>
      <c r="CB519" s="88">
        <f t="shared" si="609"/>
        <v>0</v>
      </c>
      <c r="CC519" s="56" t="str">
        <f t="shared" si="585"/>
        <v/>
      </c>
      <c r="CD519" s="56"/>
      <c r="CE519" s="56"/>
      <c r="CF519" s="56"/>
      <c r="CG519" s="56"/>
      <c r="CH519" s="169">
        <f t="shared" si="610"/>
        <v>9999999999</v>
      </c>
      <c r="CI519" s="170">
        <f t="shared" si="611"/>
        <v>9999999999</v>
      </c>
      <c r="CJ519" s="171">
        <f t="shared" si="612"/>
        <v>9999999999</v>
      </c>
      <c r="CK519" s="172" t="str">
        <f t="shared" si="613"/>
        <v/>
      </c>
      <c r="CL519" s="173" t="str">
        <f t="shared" si="586"/>
        <v>x</v>
      </c>
      <c r="CN519" s="6" t="str">
        <f t="shared" si="614"/>
        <v/>
      </c>
      <c r="CO519" s="293" t="e">
        <f t="shared" ca="1" si="624"/>
        <v>#N/A</v>
      </c>
      <c r="CP519" s="6" t="e">
        <f t="shared" ca="1" si="615"/>
        <v>#N/A</v>
      </c>
      <c r="CQ519" s="61">
        <v>503</v>
      </c>
      <c r="CR519" s="6">
        <f t="shared" si="587"/>
        <v>0</v>
      </c>
      <c r="CS519" s="6">
        <f t="shared" si="588"/>
        <v>0</v>
      </c>
      <c r="CT519" s="56" t="str">
        <f t="shared" si="589"/>
        <v/>
      </c>
      <c r="CU519" s="76">
        <f t="shared" si="590"/>
        <v>0</v>
      </c>
      <c r="CV519" s="76">
        <f t="shared" si="591"/>
        <v>0</v>
      </c>
      <c r="CX519" s="6" t="str">
        <f t="shared" si="592"/>
        <v/>
      </c>
      <c r="CY519" s="6" t="str">
        <f t="shared" si="593"/>
        <v/>
      </c>
      <c r="CZ519" s="6" t="str">
        <f t="shared" si="594"/>
        <v/>
      </c>
      <c r="DG519" s="56" t="str">
        <f t="shared" si="595"/>
        <v/>
      </c>
      <c r="DH519" s="6">
        <f t="shared" si="596"/>
        <v>0</v>
      </c>
      <c r="DK519" s="6">
        <f t="shared" si="631"/>
        <v>0</v>
      </c>
      <c r="DL519" s="6" t="e">
        <f t="shared" si="632"/>
        <v>#N/A</v>
      </c>
      <c r="DN519" s="6" t="e">
        <f t="shared" si="630"/>
        <v>#N/A</v>
      </c>
      <c r="DP519" s="6" t="str">
        <f t="shared" si="597"/>
        <v/>
      </c>
      <c r="DQ519" s="293">
        <f t="shared" ca="1" si="626"/>
        <v>513</v>
      </c>
      <c r="DR519" s="6" t="str">
        <f t="shared" ca="1" si="616"/>
        <v>x</v>
      </c>
      <c r="DU519" s="293" t="e">
        <f t="shared" ca="1" si="617"/>
        <v>#N/A</v>
      </c>
      <c r="DV519" s="5"/>
      <c r="DW519" s="293" t="e">
        <f t="shared" ca="1" si="627"/>
        <v>#N/A</v>
      </c>
      <c r="DZ519" s="293" t="e">
        <f t="shared" ca="1" si="618"/>
        <v>#N/A</v>
      </c>
      <c r="EA519" s="293" t="e">
        <f t="shared" ca="1" si="619"/>
        <v>#N/A</v>
      </c>
      <c r="EB519" s="293" t="e">
        <f t="shared" ca="1" si="620"/>
        <v>#N/A</v>
      </c>
      <c r="EE519" s="6" t="str">
        <f t="shared" si="621"/>
        <v/>
      </c>
      <c r="EF519" s="293" t="e">
        <f t="shared" ca="1" si="622"/>
        <v>#N/A</v>
      </c>
      <c r="EG519" s="6" t="e">
        <f t="shared" ca="1" si="598"/>
        <v>#N/A</v>
      </c>
    </row>
    <row r="520" spans="1:137" x14ac:dyDescent="0.2">
      <c r="C520" s="75"/>
      <c r="D520" s="184" t="str">
        <f t="shared" si="562"/>
        <v/>
      </c>
      <c r="E520" s="649" t="str">
        <f t="shared" si="628"/>
        <v/>
      </c>
      <c r="F520" s="607" t="str">
        <f t="shared" si="561"/>
        <v>x</v>
      </c>
      <c r="G520" s="650"/>
      <c r="H520" s="651"/>
      <c r="I520" s="651"/>
      <c r="J520" s="651"/>
      <c r="K520" s="652"/>
      <c r="L520" s="889"/>
      <c r="M520" s="889"/>
      <c r="N520" s="653"/>
      <c r="O520" s="651"/>
      <c r="P520" s="651"/>
      <c r="Q520" s="654"/>
      <c r="R520" s="655"/>
      <c r="S520" s="607" t="str">
        <f t="shared" si="563"/>
        <v/>
      </c>
      <c r="T520" s="656" t="str">
        <f t="shared" si="564"/>
        <v/>
      </c>
      <c r="U520" s="656" t="str">
        <f t="shared" si="599"/>
        <v/>
      </c>
      <c r="V520" s="656" t="str">
        <f t="shared" si="565"/>
        <v/>
      </c>
      <c r="W520" s="719"/>
      <c r="X520" s="660"/>
      <c r="Y520" s="656" t="str">
        <f t="shared" si="629"/>
        <v/>
      </c>
      <c r="Z520" s="659"/>
      <c r="AA520" s="654"/>
      <c r="AB520" s="656" t="str">
        <f t="shared" si="566"/>
        <v/>
      </c>
      <c r="AC520" s="661" t="str">
        <f t="shared" si="600"/>
        <v/>
      </c>
      <c r="AE520" s="658" t="str">
        <f t="shared" si="567"/>
        <v/>
      </c>
      <c r="AF520" s="659"/>
      <c r="AT520" s="805" t="str">
        <f t="shared" si="625"/>
        <v/>
      </c>
      <c r="AU520" t="str">
        <f t="shared" si="601"/>
        <v/>
      </c>
      <c r="AV520" s="6" t="str">
        <f t="shared" si="568"/>
        <v/>
      </c>
      <c r="AW520" s="317" t="str">
        <f t="shared" si="569"/>
        <v/>
      </c>
      <c r="AX520" s="158" t="str">
        <f t="shared" si="570"/>
        <v/>
      </c>
      <c r="AY520" s="158" t="str">
        <f t="shared" si="634"/>
        <v/>
      </c>
      <c r="AZ520" s="309" t="str">
        <f t="shared" si="633"/>
        <v/>
      </c>
      <c r="BA520" s="318" t="str">
        <f t="shared" si="571"/>
        <v/>
      </c>
      <c r="BB520" s="473" t="str">
        <f t="shared" si="572"/>
        <v/>
      </c>
      <c r="BC520" s="80" t="str">
        <f t="shared" si="623"/>
        <v/>
      </c>
      <c r="BD520" s="56">
        <f t="shared" si="573"/>
        <v>1</v>
      </c>
      <c r="BF520" s="56" t="str">
        <f t="shared" si="574"/>
        <v/>
      </c>
      <c r="BG520" s="56" t="str">
        <f t="shared" si="575"/>
        <v/>
      </c>
      <c r="BH520" s="6" t="str">
        <f t="shared" si="576"/>
        <v/>
      </c>
      <c r="BK520" s="6" t="str">
        <f t="shared" si="577"/>
        <v/>
      </c>
      <c r="BL520" s="56">
        <f t="shared" si="602"/>
        <v>999999</v>
      </c>
      <c r="BM520" s="183">
        <f t="shared" si="603"/>
        <v>99999.000002600005</v>
      </c>
      <c r="BN520" s="61">
        <v>504</v>
      </c>
      <c r="BO520" s="6">
        <f t="shared" si="578"/>
        <v>999999</v>
      </c>
      <c r="BP520" s="6">
        <f t="shared" si="579"/>
        <v>999999</v>
      </c>
      <c r="BQ520" s="6" t="str">
        <f t="shared" si="604"/>
        <v>x</v>
      </c>
      <c r="BR520" s="206">
        <f t="shared" si="580"/>
        <v>99999.000002600005</v>
      </c>
      <c r="BS520" s="6">
        <f t="shared" si="581"/>
        <v>99999.000002600005</v>
      </c>
      <c r="BT520" s="6" t="str">
        <f t="shared" si="605"/>
        <v>x</v>
      </c>
      <c r="BU520" s="6" t="str">
        <f t="shared" si="582"/>
        <v/>
      </c>
      <c r="BW520" s="82">
        <f t="shared" si="606"/>
        <v>9999999999</v>
      </c>
      <c r="BX520" s="80" t="str">
        <f t="shared" si="583"/>
        <v>x</v>
      </c>
      <c r="BY520" s="80" t="str">
        <f t="shared" si="584"/>
        <v/>
      </c>
      <c r="BZ520" s="56" t="str">
        <f t="shared" si="607"/>
        <v/>
      </c>
      <c r="CA520" s="56" t="str">
        <f t="shared" si="608"/>
        <v/>
      </c>
      <c r="CB520" s="88">
        <f t="shared" si="609"/>
        <v>0</v>
      </c>
      <c r="CC520" s="56" t="str">
        <f t="shared" si="585"/>
        <v/>
      </c>
      <c r="CD520" s="56"/>
      <c r="CE520" s="56"/>
      <c r="CF520" s="56"/>
      <c r="CG520" s="56"/>
      <c r="CH520" s="169">
        <f t="shared" si="610"/>
        <v>9999999999</v>
      </c>
      <c r="CI520" s="170">
        <f t="shared" si="611"/>
        <v>9999999999</v>
      </c>
      <c r="CJ520" s="171">
        <f t="shared" si="612"/>
        <v>9999999999</v>
      </c>
      <c r="CK520" s="172" t="str">
        <f t="shared" si="613"/>
        <v/>
      </c>
      <c r="CL520" s="173" t="str">
        <f t="shared" si="586"/>
        <v>x</v>
      </c>
      <c r="CN520" s="6" t="str">
        <f t="shared" si="614"/>
        <v/>
      </c>
      <c r="CO520" s="293" t="e">
        <f t="shared" ca="1" si="624"/>
        <v>#N/A</v>
      </c>
      <c r="CP520" s="6" t="e">
        <f t="shared" ca="1" si="615"/>
        <v>#N/A</v>
      </c>
      <c r="CQ520" s="61">
        <v>504</v>
      </c>
      <c r="CR520" s="6">
        <f t="shared" si="587"/>
        <v>0</v>
      </c>
      <c r="CS520" s="6">
        <f t="shared" si="588"/>
        <v>0</v>
      </c>
      <c r="CT520" s="56" t="str">
        <f t="shared" si="589"/>
        <v/>
      </c>
      <c r="CU520" s="76">
        <f t="shared" si="590"/>
        <v>0</v>
      </c>
      <c r="CV520" s="76">
        <f t="shared" si="591"/>
        <v>0</v>
      </c>
      <c r="CX520" s="6" t="str">
        <f t="shared" si="592"/>
        <v/>
      </c>
      <c r="CY520" s="6" t="str">
        <f t="shared" si="593"/>
        <v/>
      </c>
      <c r="CZ520" s="6" t="str">
        <f t="shared" si="594"/>
        <v/>
      </c>
      <c r="DG520" s="56" t="str">
        <f t="shared" si="595"/>
        <v/>
      </c>
      <c r="DH520" s="6">
        <f t="shared" si="596"/>
        <v>0</v>
      </c>
      <c r="DK520" s="6">
        <f t="shared" si="631"/>
        <v>0</v>
      </c>
      <c r="DL520" s="6" t="e">
        <f t="shared" si="632"/>
        <v>#N/A</v>
      </c>
      <c r="DN520" s="6" t="e">
        <f t="shared" si="630"/>
        <v>#N/A</v>
      </c>
      <c r="DP520" s="6" t="str">
        <f t="shared" si="597"/>
        <v/>
      </c>
      <c r="DQ520" s="293">
        <f t="shared" ca="1" si="626"/>
        <v>514</v>
      </c>
      <c r="DR520" s="6" t="str">
        <f t="shared" ca="1" si="616"/>
        <v>x</v>
      </c>
      <c r="DU520" s="293" t="e">
        <f t="shared" ca="1" si="617"/>
        <v>#N/A</v>
      </c>
      <c r="DV520" s="5"/>
      <c r="DW520" s="293" t="e">
        <f t="shared" ca="1" si="627"/>
        <v>#N/A</v>
      </c>
      <c r="DZ520" s="293" t="e">
        <f t="shared" ca="1" si="618"/>
        <v>#N/A</v>
      </c>
      <c r="EA520" s="293" t="e">
        <f t="shared" ca="1" si="619"/>
        <v>#N/A</v>
      </c>
      <c r="EB520" s="293" t="e">
        <f t="shared" ca="1" si="620"/>
        <v>#N/A</v>
      </c>
      <c r="EE520" s="6" t="str">
        <f t="shared" si="621"/>
        <v/>
      </c>
      <c r="EF520" s="293" t="e">
        <f t="shared" ca="1" si="622"/>
        <v>#N/A</v>
      </c>
      <c r="EG520" s="6" t="e">
        <f t="shared" ca="1" si="598"/>
        <v>#N/A</v>
      </c>
    </row>
    <row r="521" spans="1:137" x14ac:dyDescent="0.2">
      <c r="C521" s="75"/>
      <c r="D521" s="184" t="str">
        <f t="shared" si="562"/>
        <v/>
      </c>
      <c r="E521" s="649" t="str">
        <f t="shared" si="628"/>
        <v/>
      </c>
      <c r="F521" s="607" t="str">
        <f t="shared" si="561"/>
        <v>x</v>
      </c>
      <c r="G521" s="650"/>
      <c r="H521" s="651"/>
      <c r="I521" s="651"/>
      <c r="J521" s="651"/>
      <c r="K521" s="652"/>
      <c r="L521" s="889"/>
      <c r="M521" s="889"/>
      <c r="N521" s="653"/>
      <c r="O521" s="651"/>
      <c r="P521" s="651"/>
      <c r="Q521" s="654"/>
      <c r="R521" s="655"/>
      <c r="S521" s="607" t="str">
        <f t="shared" si="563"/>
        <v/>
      </c>
      <c r="T521" s="656" t="str">
        <f t="shared" si="564"/>
        <v/>
      </c>
      <c r="U521" s="656" t="str">
        <f t="shared" si="599"/>
        <v/>
      </c>
      <c r="V521" s="656" t="str">
        <f t="shared" si="565"/>
        <v/>
      </c>
      <c r="W521" s="719"/>
      <c r="X521" s="660"/>
      <c r="Y521" s="656" t="str">
        <f t="shared" si="629"/>
        <v/>
      </c>
      <c r="Z521" s="659"/>
      <c r="AA521" s="654"/>
      <c r="AB521" s="656" t="str">
        <f t="shared" si="566"/>
        <v/>
      </c>
      <c r="AC521" s="661" t="str">
        <f t="shared" si="600"/>
        <v/>
      </c>
      <c r="AE521" s="658" t="str">
        <f t="shared" si="567"/>
        <v/>
      </c>
      <c r="AF521" s="659"/>
      <c r="AT521" s="805" t="str">
        <f t="shared" si="625"/>
        <v/>
      </c>
      <c r="AU521" t="str">
        <f t="shared" si="601"/>
        <v/>
      </c>
      <c r="AV521" s="6" t="str">
        <f t="shared" si="568"/>
        <v/>
      </c>
      <c r="AW521" s="317" t="str">
        <f t="shared" si="569"/>
        <v/>
      </c>
      <c r="AX521" s="158" t="str">
        <f t="shared" si="570"/>
        <v/>
      </c>
      <c r="AY521" s="158" t="str">
        <f t="shared" si="634"/>
        <v/>
      </c>
      <c r="AZ521" s="309" t="str">
        <f t="shared" si="633"/>
        <v/>
      </c>
      <c r="BA521" s="318" t="str">
        <f t="shared" si="571"/>
        <v/>
      </c>
      <c r="BB521" s="473" t="str">
        <f t="shared" si="572"/>
        <v/>
      </c>
      <c r="BC521" s="80" t="str">
        <f t="shared" si="623"/>
        <v/>
      </c>
      <c r="BD521" s="56">
        <f t="shared" si="573"/>
        <v>1</v>
      </c>
      <c r="BF521" s="56" t="str">
        <f t="shared" si="574"/>
        <v/>
      </c>
      <c r="BG521" s="56" t="str">
        <f t="shared" si="575"/>
        <v/>
      </c>
      <c r="BH521" s="6" t="str">
        <f t="shared" si="576"/>
        <v/>
      </c>
      <c r="BK521" s="6" t="str">
        <f t="shared" si="577"/>
        <v/>
      </c>
      <c r="BL521" s="56">
        <f t="shared" si="602"/>
        <v>999999</v>
      </c>
      <c r="BM521" s="183">
        <f t="shared" si="603"/>
        <v>99999.000002604997</v>
      </c>
      <c r="BN521" s="61">
        <v>505</v>
      </c>
      <c r="BO521" s="6">
        <f t="shared" si="578"/>
        <v>999999</v>
      </c>
      <c r="BP521" s="6">
        <f t="shared" si="579"/>
        <v>999999</v>
      </c>
      <c r="BQ521" s="6" t="str">
        <f t="shared" si="604"/>
        <v>x</v>
      </c>
      <c r="BR521" s="206">
        <f t="shared" si="580"/>
        <v>99999.000002604997</v>
      </c>
      <c r="BS521" s="6">
        <f t="shared" si="581"/>
        <v>99999.000002604997</v>
      </c>
      <c r="BT521" s="6" t="str">
        <f t="shared" si="605"/>
        <v>x</v>
      </c>
      <c r="BU521" s="6" t="str">
        <f t="shared" si="582"/>
        <v/>
      </c>
      <c r="BW521" s="82">
        <f t="shared" si="606"/>
        <v>9999999999</v>
      </c>
      <c r="BX521" s="80" t="str">
        <f t="shared" si="583"/>
        <v>x</v>
      </c>
      <c r="BY521" s="80" t="str">
        <f t="shared" si="584"/>
        <v/>
      </c>
      <c r="BZ521" s="56" t="str">
        <f t="shared" si="607"/>
        <v/>
      </c>
      <c r="CA521" s="56" t="str">
        <f t="shared" si="608"/>
        <v/>
      </c>
      <c r="CB521" s="88">
        <f t="shared" si="609"/>
        <v>0</v>
      </c>
      <c r="CC521" s="56" t="str">
        <f t="shared" si="585"/>
        <v/>
      </c>
      <c r="CD521" s="56"/>
      <c r="CE521" s="56"/>
      <c r="CF521" s="56"/>
      <c r="CG521" s="56"/>
      <c r="CH521" s="169">
        <f t="shared" si="610"/>
        <v>9999999999</v>
      </c>
      <c r="CI521" s="170">
        <f t="shared" si="611"/>
        <v>9999999999</v>
      </c>
      <c r="CJ521" s="171">
        <f t="shared" si="612"/>
        <v>9999999999</v>
      </c>
      <c r="CK521" s="172" t="str">
        <f t="shared" si="613"/>
        <v/>
      </c>
      <c r="CL521" s="173" t="str">
        <f t="shared" si="586"/>
        <v>x</v>
      </c>
      <c r="CN521" s="6" t="str">
        <f t="shared" si="614"/>
        <v/>
      </c>
      <c r="CO521" s="293" t="e">
        <f t="shared" ca="1" si="624"/>
        <v>#N/A</v>
      </c>
      <c r="CP521" s="6" t="e">
        <f t="shared" ca="1" si="615"/>
        <v>#N/A</v>
      </c>
      <c r="CQ521" s="61">
        <v>505</v>
      </c>
      <c r="CR521" s="6">
        <f t="shared" si="587"/>
        <v>0</v>
      </c>
      <c r="CS521" s="6">
        <f t="shared" si="588"/>
        <v>0</v>
      </c>
      <c r="CT521" s="56" t="str">
        <f t="shared" si="589"/>
        <v/>
      </c>
      <c r="CU521" s="76">
        <f t="shared" si="590"/>
        <v>0</v>
      </c>
      <c r="CV521" s="76">
        <f t="shared" si="591"/>
        <v>0</v>
      </c>
      <c r="CX521" s="6" t="str">
        <f t="shared" si="592"/>
        <v/>
      </c>
      <c r="CY521" s="6" t="str">
        <f t="shared" si="593"/>
        <v/>
      </c>
      <c r="CZ521" s="6" t="str">
        <f t="shared" si="594"/>
        <v/>
      </c>
      <c r="DG521" s="56" t="str">
        <f t="shared" si="595"/>
        <v/>
      </c>
      <c r="DH521" s="6">
        <f t="shared" si="596"/>
        <v>0</v>
      </c>
      <c r="DK521" s="6">
        <f t="shared" si="631"/>
        <v>0</v>
      </c>
      <c r="DL521" s="6" t="e">
        <f t="shared" si="632"/>
        <v>#N/A</v>
      </c>
      <c r="DN521" s="6" t="e">
        <f t="shared" si="630"/>
        <v>#N/A</v>
      </c>
      <c r="DP521" s="6" t="str">
        <f t="shared" si="597"/>
        <v/>
      </c>
      <c r="DQ521" s="293">
        <f t="shared" ca="1" si="626"/>
        <v>515</v>
      </c>
      <c r="DR521" s="6" t="str">
        <f t="shared" ca="1" si="616"/>
        <v>x</v>
      </c>
      <c r="DU521" s="293" t="e">
        <f t="shared" ca="1" si="617"/>
        <v>#N/A</v>
      </c>
      <c r="DV521" s="5"/>
      <c r="DW521" s="293" t="e">
        <f t="shared" ca="1" si="627"/>
        <v>#N/A</v>
      </c>
      <c r="DZ521" s="293" t="e">
        <f t="shared" ca="1" si="618"/>
        <v>#N/A</v>
      </c>
      <c r="EA521" s="293" t="e">
        <f t="shared" ca="1" si="619"/>
        <v>#N/A</v>
      </c>
      <c r="EB521" s="293" t="e">
        <f t="shared" ca="1" si="620"/>
        <v>#N/A</v>
      </c>
      <c r="EE521" s="6" t="str">
        <f t="shared" si="621"/>
        <v/>
      </c>
      <c r="EF521" s="293" t="e">
        <f t="shared" ca="1" si="622"/>
        <v>#N/A</v>
      </c>
      <c r="EG521" s="6" t="e">
        <f t="shared" ca="1" si="598"/>
        <v>#N/A</v>
      </c>
    </row>
    <row r="522" spans="1:137" x14ac:dyDescent="0.2">
      <c r="C522" s="75"/>
      <c r="D522" s="184" t="str">
        <f t="shared" si="562"/>
        <v/>
      </c>
      <c r="E522" s="649" t="str">
        <f t="shared" si="628"/>
        <v/>
      </c>
      <c r="F522" s="607" t="str">
        <f t="shared" ref="F522:F585" si="635">IF(F521="x","x",IF(OR(H522="",G522="",P522=""),"x",IF(ISERROR(BC521),"x",F521+1)))</f>
        <v>x</v>
      </c>
      <c r="G522" s="650"/>
      <c r="H522" s="651"/>
      <c r="I522" s="651"/>
      <c r="J522" s="651"/>
      <c r="K522" s="652"/>
      <c r="L522" s="889"/>
      <c r="M522" s="889"/>
      <c r="N522" s="653"/>
      <c r="O522" s="651"/>
      <c r="P522" s="651"/>
      <c r="Q522" s="654"/>
      <c r="R522" s="655"/>
      <c r="S522" s="607" t="str">
        <f t="shared" si="563"/>
        <v/>
      </c>
      <c r="T522" s="656" t="str">
        <f t="shared" si="564"/>
        <v/>
      </c>
      <c r="U522" s="656" t="str">
        <f t="shared" si="599"/>
        <v/>
      </c>
      <c r="V522" s="656" t="str">
        <f t="shared" si="565"/>
        <v/>
      </c>
      <c r="W522" s="719"/>
      <c r="X522" s="660"/>
      <c r="Y522" s="656" t="str">
        <f t="shared" si="629"/>
        <v/>
      </c>
      <c r="Z522" s="659"/>
      <c r="AA522" s="654"/>
      <c r="AB522" s="656" t="str">
        <f t="shared" si="566"/>
        <v/>
      </c>
      <c r="AC522" s="661" t="str">
        <f t="shared" si="600"/>
        <v/>
      </c>
      <c r="AE522" s="658" t="str">
        <f t="shared" si="567"/>
        <v/>
      </c>
      <c r="AF522" s="659"/>
      <c r="AT522" s="805" t="str">
        <f t="shared" si="625"/>
        <v/>
      </c>
      <c r="AU522" t="str">
        <f t="shared" si="601"/>
        <v/>
      </c>
      <c r="AV522" s="6" t="str">
        <f t="shared" si="568"/>
        <v/>
      </c>
      <c r="AW522" s="317" t="str">
        <f t="shared" si="569"/>
        <v/>
      </c>
      <c r="AX522" s="158" t="str">
        <f t="shared" si="570"/>
        <v/>
      </c>
      <c r="AY522" s="158" t="str">
        <f t="shared" si="634"/>
        <v/>
      </c>
      <c r="AZ522" s="309" t="str">
        <f t="shared" si="633"/>
        <v/>
      </c>
      <c r="BA522" s="318" t="str">
        <f t="shared" si="571"/>
        <v/>
      </c>
      <c r="BB522" s="473" t="str">
        <f t="shared" si="572"/>
        <v/>
      </c>
      <c r="BC522" s="80" t="str">
        <f t="shared" si="623"/>
        <v/>
      </c>
      <c r="BD522" s="56">
        <f t="shared" si="573"/>
        <v>1</v>
      </c>
      <c r="BF522" s="56" t="str">
        <f t="shared" si="574"/>
        <v/>
      </c>
      <c r="BG522" s="56" t="str">
        <f t="shared" si="575"/>
        <v/>
      </c>
      <c r="BH522" s="6" t="str">
        <f t="shared" si="576"/>
        <v/>
      </c>
      <c r="BK522" s="6" t="str">
        <f t="shared" si="577"/>
        <v/>
      </c>
      <c r="BL522" s="56">
        <f t="shared" si="602"/>
        <v>999999</v>
      </c>
      <c r="BM522" s="183">
        <f t="shared" si="603"/>
        <v>99999.000002610002</v>
      </c>
      <c r="BN522" s="61">
        <v>506</v>
      </c>
      <c r="BO522" s="6">
        <f t="shared" si="578"/>
        <v>999999</v>
      </c>
      <c r="BP522" s="6">
        <f t="shared" si="579"/>
        <v>999999</v>
      </c>
      <c r="BQ522" s="6" t="str">
        <f t="shared" si="604"/>
        <v>x</v>
      </c>
      <c r="BR522" s="206">
        <f t="shared" si="580"/>
        <v>99999.000002610002</v>
      </c>
      <c r="BS522" s="6">
        <f t="shared" si="581"/>
        <v>99999.000002610002</v>
      </c>
      <c r="BT522" s="6" t="str">
        <f t="shared" si="605"/>
        <v>x</v>
      </c>
      <c r="BU522" s="6" t="str">
        <f t="shared" si="582"/>
        <v/>
      </c>
      <c r="BW522" s="82">
        <f t="shared" si="606"/>
        <v>9999999999</v>
      </c>
      <c r="BX522" s="80" t="str">
        <f t="shared" si="583"/>
        <v>x</v>
      </c>
      <c r="BY522" s="80" t="str">
        <f t="shared" si="584"/>
        <v/>
      </c>
      <c r="BZ522" s="56" t="str">
        <f t="shared" si="607"/>
        <v/>
      </c>
      <c r="CA522" s="56" t="str">
        <f t="shared" si="608"/>
        <v/>
      </c>
      <c r="CB522" s="88">
        <f t="shared" si="609"/>
        <v>0</v>
      </c>
      <c r="CC522" s="56" t="str">
        <f t="shared" si="585"/>
        <v/>
      </c>
      <c r="CD522" s="56"/>
      <c r="CE522" s="56"/>
      <c r="CF522" s="56"/>
      <c r="CG522" s="56"/>
      <c r="CH522" s="169">
        <f t="shared" si="610"/>
        <v>9999999999</v>
      </c>
      <c r="CI522" s="170">
        <f t="shared" si="611"/>
        <v>9999999999</v>
      </c>
      <c r="CJ522" s="171">
        <f t="shared" si="612"/>
        <v>9999999999</v>
      </c>
      <c r="CK522" s="172" t="str">
        <f t="shared" si="613"/>
        <v/>
      </c>
      <c r="CL522" s="173" t="str">
        <f t="shared" si="586"/>
        <v>x</v>
      </c>
      <c r="CN522" s="6" t="str">
        <f t="shared" si="614"/>
        <v/>
      </c>
      <c r="CO522" s="293" t="e">
        <f t="shared" ca="1" si="624"/>
        <v>#N/A</v>
      </c>
      <c r="CP522" s="6" t="e">
        <f t="shared" ca="1" si="615"/>
        <v>#N/A</v>
      </c>
      <c r="CQ522" s="61">
        <v>506</v>
      </c>
      <c r="CR522" s="6">
        <f t="shared" si="587"/>
        <v>0</v>
      </c>
      <c r="CS522" s="6">
        <f t="shared" si="588"/>
        <v>0</v>
      </c>
      <c r="CT522" s="56" t="str">
        <f t="shared" si="589"/>
        <v/>
      </c>
      <c r="CU522" s="76">
        <f t="shared" si="590"/>
        <v>0</v>
      </c>
      <c r="CV522" s="76">
        <f t="shared" si="591"/>
        <v>0</v>
      </c>
      <c r="CX522" s="6" t="str">
        <f t="shared" si="592"/>
        <v/>
      </c>
      <c r="CY522" s="6" t="str">
        <f t="shared" si="593"/>
        <v/>
      </c>
      <c r="CZ522" s="6" t="str">
        <f t="shared" si="594"/>
        <v/>
      </c>
      <c r="DG522" s="56" t="str">
        <f t="shared" si="595"/>
        <v/>
      </c>
      <c r="DH522" s="6">
        <f t="shared" si="596"/>
        <v>0</v>
      </c>
      <c r="DK522" s="6">
        <f t="shared" si="631"/>
        <v>0</v>
      </c>
      <c r="DL522" s="6" t="e">
        <f t="shared" si="632"/>
        <v>#N/A</v>
      </c>
      <c r="DN522" s="6" t="e">
        <f t="shared" si="630"/>
        <v>#N/A</v>
      </c>
      <c r="DP522" s="6" t="str">
        <f t="shared" si="597"/>
        <v/>
      </c>
      <c r="DQ522" s="293">
        <f t="shared" ca="1" si="626"/>
        <v>516</v>
      </c>
      <c r="DR522" s="6" t="str">
        <f t="shared" ca="1" si="616"/>
        <v>x</v>
      </c>
      <c r="DU522" s="293" t="e">
        <f t="shared" ca="1" si="617"/>
        <v>#N/A</v>
      </c>
      <c r="DV522" s="5"/>
      <c r="DW522" s="293" t="e">
        <f t="shared" ca="1" si="627"/>
        <v>#N/A</v>
      </c>
      <c r="DZ522" s="293" t="e">
        <f t="shared" ca="1" si="618"/>
        <v>#N/A</v>
      </c>
      <c r="EA522" s="293" t="e">
        <f t="shared" ca="1" si="619"/>
        <v>#N/A</v>
      </c>
      <c r="EB522" s="293" t="e">
        <f t="shared" ca="1" si="620"/>
        <v>#N/A</v>
      </c>
      <c r="EE522" s="6" t="str">
        <f t="shared" si="621"/>
        <v/>
      </c>
      <c r="EF522" s="293" t="e">
        <f t="shared" ca="1" si="622"/>
        <v>#N/A</v>
      </c>
      <c r="EG522" s="6" t="e">
        <f t="shared" ca="1" si="598"/>
        <v>#N/A</v>
      </c>
    </row>
    <row r="523" spans="1:137" x14ac:dyDescent="0.2">
      <c r="C523" s="75"/>
      <c r="D523" s="184" t="str">
        <f t="shared" si="562"/>
        <v/>
      </c>
      <c r="E523" s="649" t="str">
        <f t="shared" si="628"/>
        <v/>
      </c>
      <c r="F523" s="607" t="str">
        <f t="shared" si="635"/>
        <v>x</v>
      </c>
      <c r="G523" s="650"/>
      <c r="H523" s="651"/>
      <c r="I523" s="651"/>
      <c r="J523" s="651"/>
      <c r="K523" s="652"/>
      <c r="L523" s="889"/>
      <c r="M523" s="889"/>
      <c r="N523" s="653"/>
      <c r="O523" s="651"/>
      <c r="P523" s="651"/>
      <c r="Q523" s="654"/>
      <c r="R523" s="655"/>
      <c r="S523" s="607" t="str">
        <f t="shared" si="563"/>
        <v/>
      </c>
      <c r="T523" s="656" t="str">
        <f t="shared" si="564"/>
        <v/>
      </c>
      <c r="U523" s="656" t="str">
        <f t="shared" si="599"/>
        <v/>
      </c>
      <c r="V523" s="656" t="str">
        <f t="shared" si="565"/>
        <v/>
      </c>
      <c r="W523" s="719"/>
      <c r="X523" s="660"/>
      <c r="Y523" s="656" t="str">
        <f t="shared" si="629"/>
        <v/>
      </c>
      <c r="Z523" s="659"/>
      <c r="AA523" s="654"/>
      <c r="AB523" s="656" t="str">
        <f t="shared" si="566"/>
        <v/>
      </c>
      <c r="AC523" s="661" t="str">
        <f t="shared" si="600"/>
        <v/>
      </c>
      <c r="AE523" s="658" t="str">
        <f t="shared" si="567"/>
        <v/>
      </c>
      <c r="AF523" s="659"/>
      <c r="AT523" s="805" t="str">
        <f t="shared" si="625"/>
        <v/>
      </c>
      <c r="AU523" t="str">
        <f t="shared" si="601"/>
        <v/>
      </c>
      <c r="AV523" s="6" t="str">
        <f t="shared" si="568"/>
        <v/>
      </c>
      <c r="AW523" s="317" t="str">
        <f t="shared" si="569"/>
        <v/>
      </c>
      <c r="AX523" s="158" t="str">
        <f t="shared" si="570"/>
        <v/>
      </c>
      <c r="AY523" s="158" t="str">
        <f t="shared" si="634"/>
        <v/>
      </c>
      <c r="AZ523" s="309" t="str">
        <f t="shared" si="633"/>
        <v/>
      </c>
      <c r="BA523" s="318" t="str">
        <f t="shared" si="571"/>
        <v/>
      </c>
      <c r="BB523" s="473" t="str">
        <f t="shared" si="572"/>
        <v/>
      </c>
      <c r="BC523" s="80" t="str">
        <f t="shared" si="623"/>
        <v/>
      </c>
      <c r="BD523" s="56">
        <f t="shared" si="573"/>
        <v>1</v>
      </c>
      <c r="BF523" s="56" t="str">
        <f t="shared" si="574"/>
        <v/>
      </c>
      <c r="BG523" s="56" t="str">
        <f t="shared" si="575"/>
        <v/>
      </c>
      <c r="BH523" s="6" t="str">
        <f t="shared" si="576"/>
        <v/>
      </c>
      <c r="BK523" s="6" t="str">
        <f t="shared" si="577"/>
        <v/>
      </c>
      <c r="BL523" s="56">
        <f t="shared" si="602"/>
        <v>999999</v>
      </c>
      <c r="BM523" s="183">
        <f t="shared" si="603"/>
        <v>99999.000002614994</v>
      </c>
      <c r="BN523" s="61">
        <v>507</v>
      </c>
      <c r="BO523" s="6">
        <f t="shared" si="578"/>
        <v>999999</v>
      </c>
      <c r="BP523" s="6">
        <f t="shared" si="579"/>
        <v>999999</v>
      </c>
      <c r="BQ523" s="6" t="str">
        <f t="shared" si="604"/>
        <v>x</v>
      </c>
      <c r="BR523" s="206">
        <f t="shared" si="580"/>
        <v>99999.000002614994</v>
      </c>
      <c r="BS523" s="6">
        <f t="shared" si="581"/>
        <v>99999.000002614994</v>
      </c>
      <c r="BT523" s="6" t="str">
        <f t="shared" si="605"/>
        <v>x</v>
      </c>
      <c r="BU523" s="6" t="str">
        <f t="shared" si="582"/>
        <v/>
      </c>
      <c r="BW523" s="82">
        <f t="shared" si="606"/>
        <v>9999999999</v>
      </c>
      <c r="BX523" s="80" t="str">
        <f t="shared" si="583"/>
        <v>x</v>
      </c>
      <c r="BY523" s="80" t="str">
        <f t="shared" si="584"/>
        <v/>
      </c>
      <c r="BZ523" s="56" t="str">
        <f t="shared" si="607"/>
        <v/>
      </c>
      <c r="CA523" s="56" t="str">
        <f t="shared" si="608"/>
        <v/>
      </c>
      <c r="CB523" s="88">
        <f t="shared" si="609"/>
        <v>0</v>
      </c>
      <c r="CC523" s="56" t="str">
        <f t="shared" si="585"/>
        <v/>
      </c>
      <c r="CD523" s="56"/>
      <c r="CE523" s="56"/>
      <c r="CF523" s="56"/>
      <c r="CG523" s="56"/>
      <c r="CH523" s="169">
        <f t="shared" si="610"/>
        <v>9999999999</v>
      </c>
      <c r="CI523" s="170">
        <f t="shared" si="611"/>
        <v>9999999999</v>
      </c>
      <c r="CJ523" s="171">
        <f t="shared" si="612"/>
        <v>9999999999</v>
      </c>
      <c r="CK523" s="172" t="str">
        <f t="shared" si="613"/>
        <v/>
      </c>
      <c r="CL523" s="173" t="str">
        <f t="shared" si="586"/>
        <v>x</v>
      </c>
      <c r="CN523" s="6" t="str">
        <f t="shared" si="614"/>
        <v/>
      </c>
      <c r="CO523" s="293" t="e">
        <f t="shared" ca="1" si="624"/>
        <v>#N/A</v>
      </c>
      <c r="CP523" s="6" t="e">
        <f t="shared" ca="1" si="615"/>
        <v>#N/A</v>
      </c>
      <c r="CQ523" s="61">
        <v>507</v>
      </c>
      <c r="CR523" s="6">
        <f t="shared" si="587"/>
        <v>0</v>
      </c>
      <c r="CS523" s="6">
        <f t="shared" si="588"/>
        <v>0</v>
      </c>
      <c r="CT523" s="56" t="str">
        <f t="shared" si="589"/>
        <v/>
      </c>
      <c r="CU523" s="76">
        <f t="shared" si="590"/>
        <v>0</v>
      </c>
      <c r="CV523" s="76">
        <f t="shared" si="591"/>
        <v>0</v>
      </c>
      <c r="CX523" s="6" t="str">
        <f t="shared" si="592"/>
        <v/>
      </c>
      <c r="CY523" s="6" t="str">
        <f t="shared" si="593"/>
        <v/>
      </c>
      <c r="CZ523" s="6" t="str">
        <f t="shared" si="594"/>
        <v/>
      </c>
      <c r="DG523" s="56" t="str">
        <f t="shared" si="595"/>
        <v/>
      </c>
      <c r="DH523" s="6">
        <f t="shared" si="596"/>
        <v>0</v>
      </c>
      <c r="DK523" s="6">
        <f t="shared" si="631"/>
        <v>0</v>
      </c>
      <c r="DL523" s="6" t="e">
        <f t="shared" si="632"/>
        <v>#N/A</v>
      </c>
      <c r="DN523" s="6" t="e">
        <f t="shared" si="630"/>
        <v>#N/A</v>
      </c>
      <c r="DP523" s="6" t="str">
        <f t="shared" si="597"/>
        <v/>
      </c>
      <c r="DQ523" s="293">
        <f t="shared" ca="1" si="626"/>
        <v>517</v>
      </c>
      <c r="DR523" s="6" t="str">
        <f t="shared" ca="1" si="616"/>
        <v>x</v>
      </c>
      <c r="DU523" s="293" t="e">
        <f t="shared" ca="1" si="617"/>
        <v>#N/A</v>
      </c>
      <c r="DV523" s="5"/>
      <c r="DW523" s="293" t="e">
        <f t="shared" ca="1" si="627"/>
        <v>#N/A</v>
      </c>
      <c r="DZ523" s="293" t="e">
        <f t="shared" ca="1" si="618"/>
        <v>#N/A</v>
      </c>
      <c r="EA523" s="293" t="e">
        <f t="shared" ca="1" si="619"/>
        <v>#N/A</v>
      </c>
      <c r="EB523" s="293" t="e">
        <f t="shared" ca="1" si="620"/>
        <v>#N/A</v>
      </c>
      <c r="EE523" s="6" t="str">
        <f t="shared" si="621"/>
        <v/>
      </c>
      <c r="EF523" s="293" t="e">
        <f t="shared" ca="1" si="622"/>
        <v>#N/A</v>
      </c>
      <c r="EG523" s="6" t="e">
        <f t="shared" ca="1" si="598"/>
        <v>#N/A</v>
      </c>
    </row>
    <row r="524" spans="1:137" x14ac:dyDescent="0.2">
      <c r="C524" s="75"/>
      <c r="D524" s="184" t="str">
        <f t="shared" si="562"/>
        <v/>
      </c>
      <c r="E524" s="649" t="str">
        <f t="shared" si="628"/>
        <v/>
      </c>
      <c r="F524" s="607" t="str">
        <f t="shared" si="635"/>
        <v>x</v>
      </c>
      <c r="G524" s="650"/>
      <c r="H524" s="651"/>
      <c r="I524" s="651"/>
      <c r="J524" s="651"/>
      <c r="K524" s="652"/>
      <c r="L524" s="889"/>
      <c r="M524" s="889"/>
      <c r="N524" s="653"/>
      <c r="O524" s="651"/>
      <c r="P524" s="651"/>
      <c r="Q524" s="654"/>
      <c r="R524" s="655"/>
      <c r="S524" s="607" t="str">
        <f t="shared" si="563"/>
        <v/>
      </c>
      <c r="T524" s="656" t="str">
        <f t="shared" si="564"/>
        <v/>
      </c>
      <c r="U524" s="656" t="str">
        <f t="shared" si="599"/>
        <v/>
      </c>
      <c r="V524" s="656" t="str">
        <f t="shared" si="565"/>
        <v/>
      </c>
      <c r="W524" s="719"/>
      <c r="X524" s="660"/>
      <c r="Y524" s="656" t="str">
        <f t="shared" si="629"/>
        <v/>
      </c>
      <c r="Z524" s="659"/>
      <c r="AA524" s="654"/>
      <c r="AB524" s="656" t="str">
        <f t="shared" si="566"/>
        <v/>
      </c>
      <c r="AC524" s="661" t="str">
        <f t="shared" si="600"/>
        <v/>
      </c>
      <c r="AE524" s="658" t="str">
        <f t="shared" si="567"/>
        <v/>
      </c>
      <c r="AF524" s="659"/>
      <c r="AT524" s="805" t="str">
        <f t="shared" si="625"/>
        <v/>
      </c>
      <c r="AU524" t="str">
        <f t="shared" si="601"/>
        <v/>
      </c>
      <c r="AV524" s="6" t="str">
        <f t="shared" si="568"/>
        <v/>
      </c>
      <c r="AW524" s="317" t="str">
        <f t="shared" si="569"/>
        <v/>
      </c>
      <c r="AX524" s="158" t="str">
        <f t="shared" si="570"/>
        <v/>
      </c>
      <c r="AY524" s="158" t="str">
        <f t="shared" si="634"/>
        <v/>
      </c>
      <c r="AZ524" s="309" t="str">
        <f t="shared" si="633"/>
        <v/>
      </c>
      <c r="BA524" s="318" t="str">
        <f t="shared" si="571"/>
        <v/>
      </c>
      <c r="BB524" s="473" t="str">
        <f t="shared" si="572"/>
        <v/>
      </c>
      <c r="BC524" s="80" t="str">
        <f t="shared" si="623"/>
        <v/>
      </c>
      <c r="BD524" s="56">
        <f t="shared" si="573"/>
        <v>1</v>
      </c>
      <c r="BF524" s="56" t="str">
        <f t="shared" si="574"/>
        <v/>
      </c>
      <c r="BG524" s="56" t="str">
        <f t="shared" si="575"/>
        <v/>
      </c>
      <c r="BH524" s="6" t="str">
        <f t="shared" si="576"/>
        <v/>
      </c>
      <c r="BK524" s="6" t="str">
        <f t="shared" si="577"/>
        <v/>
      </c>
      <c r="BL524" s="56">
        <f t="shared" si="602"/>
        <v>999999</v>
      </c>
      <c r="BM524" s="183">
        <f t="shared" si="603"/>
        <v>99999.00000262</v>
      </c>
      <c r="BN524" s="61">
        <v>508</v>
      </c>
      <c r="BO524" s="6">
        <f t="shared" si="578"/>
        <v>999999</v>
      </c>
      <c r="BP524" s="6">
        <f t="shared" si="579"/>
        <v>999999</v>
      </c>
      <c r="BQ524" s="6" t="str">
        <f t="shared" si="604"/>
        <v>x</v>
      </c>
      <c r="BR524" s="206">
        <f t="shared" si="580"/>
        <v>99999.00000262</v>
      </c>
      <c r="BS524" s="6">
        <f t="shared" si="581"/>
        <v>99999.00000262</v>
      </c>
      <c r="BT524" s="6" t="str">
        <f t="shared" si="605"/>
        <v>x</v>
      </c>
      <c r="BU524" s="6" t="str">
        <f t="shared" si="582"/>
        <v/>
      </c>
      <c r="BW524" s="82">
        <f t="shared" si="606"/>
        <v>9999999999</v>
      </c>
      <c r="BX524" s="80" t="str">
        <f t="shared" si="583"/>
        <v>x</v>
      </c>
      <c r="BY524" s="80" t="str">
        <f t="shared" si="584"/>
        <v/>
      </c>
      <c r="BZ524" s="56" t="str">
        <f t="shared" si="607"/>
        <v/>
      </c>
      <c r="CA524" s="56" t="str">
        <f t="shared" si="608"/>
        <v/>
      </c>
      <c r="CB524" s="88">
        <f t="shared" si="609"/>
        <v>0</v>
      </c>
      <c r="CC524" s="56" t="str">
        <f t="shared" si="585"/>
        <v/>
      </c>
      <c r="CD524" s="56"/>
      <c r="CE524" s="56"/>
      <c r="CF524" s="56"/>
      <c r="CG524" s="56"/>
      <c r="CH524" s="169">
        <f t="shared" si="610"/>
        <v>9999999999</v>
      </c>
      <c r="CI524" s="170">
        <f t="shared" si="611"/>
        <v>9999999999</v>
      </c>
      <c r="CJ524" s="171">
        <f t="shared" si="612"/>
        <v>9999999999</v>
      </c>
      <c r="CK524" s="172" t="str">
        <f t="shared" si="613"/>
        <v/>
      </c>
      <c r="CL524" s="173" t="str">
        <f t="shared" si="586"/>
        <v>x</v>
      </c>
      <c r="CN524" s="6" t="str">
        <f t="shared" si="614"/>
        <v/>
      </c>
      <c r="CO524" s="293" t="e">
        <f t="shared" ca="1" si="624"/>
        <v>#N/A</v>
      </c>
      <c r="CP524" s="6" t="e">
        <f t="shared" ca="1" si="615"/>
        <v>#N/A</v>
      </c>
      <c r="CQ524" s="61">
        <v>508</v>
      </c>
      <c r="CR524" s="6">
        <f t="shared" si="587"/>
        <v>0</v>
      </c>
      <c r="CS524" s="6">
        <f t="shared" si="588"/>
        <v>0</v>
      </c>
      <c r="CT524" s="56" t="str">
        <f t="shared" si="589"/>
        <v/>
      </c>
      <c r="CU524" s="76">
        <f t="shared" si="590"/>
        <v>0</v>
      </c>
      <c r="CV524" s="76">
        <f t="shared" si="591"/>
        <v>0</v>
      </c>
      <c r="CX524" s="6" t="str">
        <f t="shared" si="592"/>
        <v/>
      </c>
      <c r="CY524" s="6" t="str">
        <f t="shared" si="593"/>
        <v/>
      </c>
      <c r="CZ524" s="6" t="str">
        <f t="shared" si="594"/>
        <v/>
      </c>
      <c r="DG524" s="56" t="str">
        <f t="shared" si="595"/>
        <v/>
      </c>
      <c r="DH524" s="6">
        <f t="shared" si="596"/>
        <v>0</v>
      </c>
      <c r="DK524" s="6">
        <f t="shared" si="631"/>
        <v>0</v>
      </c>
      <c r="DL524" s="6" t="e">
        <f t="shared" si="632"/>
        <v>#N/A</v>
      </c>
      <c r="DN524" s="6" t="e">
        <f t="shared" si="630"/>
        <v>#N/A</v>
      </c>
      <c r="DP524" s="6" t="str">
        <f t="shared" si="597"/>
        <v/>
      </c>
      <c r="DQ524" s="293">
        <f t="shared" ca="1" si="626"/>
        <v>518</v>
      </c>
      <c r="DR524" s="6" t="str">
        <f t="shared" ca="1" si="616"/>
        <v>x</v>
      </c>
      <c r="DU524" s="293" t="e">
        <f t="shared" ca="1" si="617"/>
        <v>#N/A</v>
      </c>
      <c r="DV524" s="5"/>
      <c r="DW524" s="293" t="e">
        <f t="shared" ca="1" si="627"/>
        <v>#N/A</v>
      </c>
      <c r="DZ524" s="293" t="e">
        <f t="shared" ca="1" si="618"/>
        <v>#N/A</v>
      </c>
      <c r="EA524" s="293" t="e">
        <f t="shared" ca="1" si="619"/>
        <v>#N/A</v>
      </c>
      <c r="EB524" s="293" t="e">
        <f t="shared" ca="1" si="620"/>
        <v>#N/A</v>
      </c>
      <c r="EE524" s="6" t="str">
        <f t="shared" si="621"/>
        <v/>
      </c>
      <c r="EF524" s="293" t="e">
        <f t="shared" ca="1" si="622"/>
        <v>#N/A</v>
      </c>
      <c r="EG524" s="6" t="e">
        <f t="shared" ca="1" si="598"/>
        <v>#N/A</v>
      </c>
    </row>
    <row r="525" spans="1:137" x14ac:dyDescent="0.2">
      <c r="C525" s="75"/>
      <c r="D525" s="184" t="str">
        <f t="shared" si="562"/>
        <v/>
      </c>
      <c r="E525" s="649" t="str">
        <f t="shared" si="628"/>
        <v/>
      </c>
      <c r="F525" s="607" t="str">
        <f t="shared" si="635"/>
        <v>x</v>
      </c>
      <c r="G525" s="650"/>
      <c r="H525" s="651"/>
      <c r="I525" s="651"/>
      <c r="J525" s="651"/>
      <c r="K525" s="652"/>
      <c r="L525" s="889"/>
      <c r="M525" s="889"/>
      <c r="N525" s="653"/>
      <c r="O525" s="651"/>
      <c r="P525" s="651"/>
      <c r="Q525" s="654"/>
      <c r="R525" s="655"/>
      <c r="S525" s="607" t="str">
        <f t="shared" si="563"/>
        <v/>
      </c>
      <c r="T525" s="656" t="str">
        <f t="shared" si="564"/>
        <v/>
      </c>
      <c r="U525" s="656" t="str">
        <f t="shared" si="599"/>
        <v/>
      </c>
      <c r="V525" s="656" t="str">
        <f t="shared" si="565"/>
        <v/>
      </c>
      <c r="W525" s="719"/>
      <c r="X525" s="660"/>
      <c r="Y525" s="656" t="str">
        <f t="shared" si="629"/>
        <v/>
      </c>
      <c r="Z525" s="659"/>
      <c r="AA525" s="654"/>
      <c r="AB525" s="656" t="str">
        <f t="shared" si="566"/>
        <v/>
      </c>
      <c r="AC525" s="661" t="str">
        <f t="shared" si="600"/>
        <v/>
      </c>
      <c r="AE525" s="658" t="str">
        <f t="shared" si="567"/>
        <v/>
      </c>
      <c r="AF525" s="659"/>
      <c r="AT525" s="805" t="str">
        <f t="shared" si="625"/>
        <v/>
      </c>
      <c r="AU525" t="str">
        <f t="shared" si="601"/>
        <v/>
      </c>
      <c r="AV525" s="6" t="str">
        <f t="shared" si="568"/>
        <v/>
      </c>
      <c r="AW525" s="317" t="str">
        <f t="shared" si="569"/>
        <v/>
      </c>
      <c r="AX525" s="158" t="str">
        <f t="shared" si="570"/>
        <v/>
      </c>
      <c r="AY525" s="158" t="str">
        <f t="shared" si="634"/>
        <v/>
      </c>
      <c r="AZ525" s="309" t="str">
        <f t="shared" si="633"/>
        <v/>
      </c>
      <c r="BA525" s="318" t="str">
        <f t="shared" si="571"/>
        <v/>
      </c>
      <c r="BB525" s="473" t="str">
        <f t="shared" si="572"/>
        <v/>
      </c>
      <c r="BC525" s="80" t="str">
        <f t="shared" si="623"/>
        <v/>
      </c>
      <c r="BD525" s="56">
        <f t="shared" si="573"/>
        <v>1</v>
      </c>
      <c r="BF525" s="56" t="str">
        <f t="shared" si="574"/>
        <v/>
      </c>
      <c r="BG525" s="56" t="str">
        <f t="shared" si="575"/>
        <v/>
      </c>
      <c r="BH525" s="6" t="str">
        <f t="shared" si="576"/>
        <v/>
      </c>
      <c r="BK525" s="6" t="str">
        <f t="shared" si="577"/>
        <v/>
      </c>
      <c r="BL525" s="56">
        <f t="shared" si="602"/>
        <v>999999</v>
      </c>
      <c r="BM525" s="183">
        <f t="shared" si="603"/>
        <v>99999.000002625005</v>
      </c>
      <c r="BN525" s="61">
        <v>509</v>
      </c>
      <c r="BO525" s="6">
        <f t="shared" si="578"/>
        <v>999999</v>
      </c>
      <c r="BP525" s="6">
        <f t="shared" si="579"/>
        <v>999999</v>
      </c>
      <c r="BQ525" s="6" t="str">
        <f t="shared" si="604"/>
        <v>x</v>
      </c>
      <c r="BR525" s="206">
        <f t="shared" si="580"/>
        <v>99999.000002625005</v>
      </c>
      <c r="BS525" s="6">
        <f t="shared" si="581"/>
        <v>99999.000002625005</v>
      </c>
      <c r="BT525" s="6" t="str">
        <f t="shared" si="605"/>
        <v>x</v>
      </c>
      <c r="BU525" s="6" t="str">
        <f t="shared" si="582"/>
        <v/>
      </c>
      <c r="BW525" s="82">
        <f t="shared" si="606"/>
        <v>9999999999</v>
      </c>
      <c r="BX525" s="80" t="str">
        <f t="shared" si="583"/>
        <v>x</v>
      </c>
      <c r="BY525" s="80" t="str">
        <f t="shared" si="584"/>
        <v/>
      </c>
      <c r="BZ525" s="56" t="str">
        <f t="shared" si="607"/>
        <v/>
      </c>
      <c r="CA525" s="56" t="str">
        <f t="shared" si="608"/>
        <v/>
      </c>
      <c r="CB525" s="88">
        <f t="shared" si="609"/>
        <v>0</v>
      </c>
      <c r="CC525" s="56" t="str">
        <f t="shared" si="585"/>
        <v/>
      </c>
      <c r="CD525" s="56"/>
      <c r="CE525" s="56"/>
      <c r="CF525" s="56"/>
      <c r="CG525" s="56"/>
      <c r="CH525" s="169">
        <f t="shared" si="610"/>
        <v>9999999999</v>
      </c>
      <c r="CI525" s="170">
        <f t="shared" si="611"/>
        <v>9999999999</v>
      </c>
      <c r="CJ525" s="171">
        <f t="shared" si="612"/>
        <v>9999999999</v>
      </c>
      <c r="CK525" s="172" t="str">
        <f t="shared" si="613"/>
        <v/>
      </c>
      <c r="CL525" s="173" t="str">
        <f t="shared" si="586"/>
        <v>x</v>
      </c>
      <c r="CN525" s="6" t="str">
        <f t="shared" si="614"/>
        <v/>
      </c>
      <c r="CO525" s="293" t="e">
        <f t="shared" ca="1" si="624"/>
        <v>#N/A</v>
      </c>
      <c r="CP525" s="6" t="e">
        <f t="shared" ca="1" si="615"/>
        <v>#N/A</v>
      </c>
      <c r="CQ525" s="61">
        <v>509</v>
      </c>
      <c r="CR525" s="6">
        <f t="shared" si="587"/>
        <v>0</v>
      </c>
      <c r="CS525" s="6">
        <f t="shared" si="588"/>
        <v>0</v>
      </c>
      <c r="CT525" s="56" t="str">
        <f t="shared" si="589"/>
        <v/>
      </c>
      <c r="CU525" s="76">
        <f t="shared" si="590"/>
        <v>0</v>
      </c>
      <c r="CV525" s="76">
        <f t="shared" si="591"/>
        <v>0</v>
      </c>
      <c r="CX525" s="6" t="str">
        <f t="shared" si="592"/>
        <v/>
      </c>
      <c r="CY525" s="6" t="str">
        <f t="shared" si="593"/>
        <v/>
      </c>
      <c r="CZ525" s="6" t="str">
        <f t="shared" si="594"/>
        <v/>
      </c>
      <c r="DG525" s="56" t="str">
        <f t="shared" si="595"/>
        <v/>
      </c>
      <c r="DH525" s="6">
        <f t="shared" si="596"/>
        <v>0</v>
      </c>
      <c r="DK525" s="6">
        <f t="shared" si="631"/>
        <v>0</v>
      </c>
      <c r="DL525" s="6" t="e">
        <f t="shared" si="632"/>
        <v>#N/A</v>
      </c>
      <c r="DN525" s="6" t="e">
        <f t="shared" si="630"/>
        <v>#N/A</v>
      </c>
      <c r="DP525" s="6" t="str">
        <f t="shared" si="597"/>
        <v/>
      </c>
      <c r="DQ525" s="293">
        <f t="shared" ca="1" si="626"/>
        <v>519</v>
      </c>
      <c r="DR525" s="6" t="str">
        <f t="shared" ca="1" si="616"/>
        <v>x</v>
      </c>
      <c r="DU525" s="293" t="e">
        <f t="shared" ca="1" si="617"/>
        <v>#N/A</v>
      </c>
      <c r="DV525" s="5"/>
      <c r="DW525" s="293" t="e">
        <f t="shared" ca="1" si="627"/>
        <v>#N/A</v>
      </c>
      <c r="DZ525" s="293" t="e">
        <f t="shared" ca="1" si="618"/>
        <v>#N/A</v>
      </c>
      <c r="EA525" s="293" t="e">
        <f t="shared" ca="1" si="619"/>
        <v>#N/A</v>
      </c>
      <c r="EB525" s="293" t="e">
        <f t="shared" ca="1" si="620"/>
        <v>#N/A</v>
      </c>
      <c r="EE525" s="6" t="str">
        <f t="shared" si="621"/>
        <v/>
      </c>
      <c r="EF525" s="293" t="e">
        <f t="shared" ca="1" si="622"/>
        <v>#N/A</v>
      </c>
      <c r="EG525" s="6" t="e">
        <f t="shared" ca="1" si="598"/>
        <v>#N/A</v>
      </c>
    </row>
    <row r="526" spans="1:137" x14ac:dyDescent="0.2">
      <c r="C526" s="75"/>
      <c r="D526" s="184" t="str">
        <f t="shared" si="562"/>
        <v/>
      </c>
      <c r="E526" s="649" t="str">
        <f t="shared" si="628"/>
        <v/>
      </c>
      <c r="F526" s="607" t="str">
        <f t="shared" si="635"/>
        <v>x</v>
      </c>
      <c r="G526" s="650"/>
      <c r="H526" s="651"/>
      <c r="I526" s="651"/>
      <c r="J526" s="651"/>
      <c r="K526" s="652"/>
      <c r="L526" s="889"/>
      <c r="M526" s="889"/>
      <c r="N526" s="653"/>
      <c r="O526" s="651"/>
      <c r="P526" s="651"/>
      <c r="Q526" s="654"/>
      <c r="R526" s="655"/>
      <c r="S526" s="607" t="str">
        <f t="shared" si="563"/>
        <v/>
      </c>
      <c r="T526" s="656" t="str">
        <f t="shared" si="564"/>
        <v/>
      </c>
      <c r="U526" s="656" t="str">
        <f t="shared" si="599"/>
        <v/>
      </c>
      <c r="V526" s="656" t="str">
        <f t="shared" si="565"/>
        <v/>
      </c>
      <c r="W526" s="719"/>
      <c r="X526" s="660"/>
      <c r="Y526" s="656" t="str">
        <f t="shared" si="629"/>
        <v/>
      </c>
      <c r="Z526" s="659"/>
      <c r="AA526" s="654"/>
      <c r="AB526" s="656" t="str">
        <f t="shared" si="566"/>
        <v/>
      </c>
      <c r="AC526" s="661" t="str">
        <f t="shared" si="600"/>
        <v/>
      </c>
      <c r="AE526" s="658" t="str">
        <f t="shared" si="567"/>
        <v/>
      </c>
      <c r="AF526" s="659"/>
      <c r="AT526" s="805" t="str">
        <f t="shared" si="625"/>
        <v/>
      </c>
      <c r="AU526" t="str">
        <f t="shared" si="601"/>
        <v/>
      </c>
      <c r="AV526" s="6" t="str">
        <f t="shared" si="568"/>
        <v/>
      </c>
      <c r="AW526" s="317" t="str">
        <f t="shared" si="569"/>
        <v/>
      </c>
      <c r="AX526" s="158" t="str">
        <f t="shared" si="570"/>
        <v/>
      </c>
      <c r="AY526" s="158" t="str">
        <f t="shared" si="634"/>
        <v/>
      </c>
      <c r="AZ526" s="309" t="str">
        <f t="shared" si="633"/>
        <v/>
      </c>
      <c r="BA526" s="318" t="str">
        <f t="shared" si="571"/>
        <v/>
      </c>
      <c r="BB526" s="473" t="str">
        <f t="shared" si="572"/>
        <v/>
      </c>
      <c r="BC526" s="80" t="str">
        <f t="shared" si="623"/>
        <v/>
      </c>
      <c r="BD526" s="56">
        <f t="shared" si="573"/>
        <v>1</v>
      </c>
      <c r="BF526" s="56" t="str">
        <f t="shared" si="574"/>
        <v/>
      </c>
      <c r="BG526" s="56" t="str">
        <f t="shared" si="575"/>
        <v/>
      </c>
      <c r="BH526" s="6" t="str">
        <f t="shared" si="576"/>
        <v/>
      </c>
      <c r="BK526" s="6" t="str">
        <f t="shared" si="577"/>
        <v/>
      </c>
      <c r="BL526" s="56">
        <f t="shared" si="602"/>
        <v>999999</v>
      </c>
      <c r="BM526" s="183">
        <f t="shared" si="603"/>
        <v>99999.000002629997</v>
      </c>
      <c r="BN526" s="61">
        <v>510</v>
      </c>
      <c r="BO526" s="6">
        <f t="shared" si="578"/>
        <v>999999</v>
      </c>
      <c r="BP526" s="6">
        <f t="shared" si="579"/>
        <v>999999</v>
      </c>
      <c r="BQ526" s="6" t="str">
        <f t="shared" si="604"/>
        <v>x</v>
      </c>
      <c r="BR526" s="206">
        <f t="shared" si="580"/>
        <v>99999.000002629997</v>
      </c>
      <c r="BS526" s="6">
        <f t="shared" si="581"/>
        <v>99999.000002629997</v>
      </c>
      <c r="BT526" s="6" t="str">
        <f t="shared" si="605"/>
        <v>x</v>
      </c>
      <c r="BU526" s="6" t="str">
        <f t="shared" si="582"/>
        <v/>
      </c>
      <c r="BW526" s="82">
        <f t="shared" si="606"/>
        <v>9999999999</v>
      </c>
      <c r="BX526" s="80" t="str">
        <f t="shared" si="583"/>
        <v>x</v>
      </c>
      <c r="BY526" s="80" t="str">
        <f t="shared" si="584"/>
        <v/>
      </c>
      <c r="BZ526" s="56" t="str">
        <f t="shared" si="607"/>
        <v/>
      </c>
      <c r="CA526" s="56" t="str">
        <f t="shared" si="608"/>
        <v/>
      </c>
      <c r="CB526" s="88">
        <f t="shared" si="609"/>
        <v>0</v>
      </c>
      <c r="CC526" s="56" t="str">
        <f t="shared" si="585"/>
        <v/>
      </c>
      <c r="CD526" s="56"/>
      <c r="CE526" s="56"/>
      <c r="CF526" s="56"/>
      <c r="CG526" s="56"/>
      <c r="CH526" s="169">
        <f t="shared" si="610"/>
        <v>9999999999</v>
      </c>
      <c r="CI526" s="170">
        <f t="shared" si="611"/>
        <v>9999999999</v>
      </c>
      <c r="CJ526" s="171">
        <f t="shared" si="612"/>
        <v>9999999999</v>
      </c>
      <c r="CK526" s="172" t="str">
        <f t="shared" si="613"/>
        <v/>
      </c>
      <c r="CL526" s="173" t="str">
        <f t="shared" si="586"/>
        <v>x</v>
      </c>
      <c r="CN526" s="6" t="str">
        <f t="shared" si="614"/>
        <v/>
      </c>
      <c r="CO526" s="293" t="e">
        <f t="shared" ca="1" si="624"/>
        <v>#N/A</v>
      </c>
      <c r="CP526" s="6" t="e">
        <f t="shared" ca="1" si="615"/>
        <v>#N/A</v>
      </c>
      <c r="CQ526" s="61">
        <v>510</v>
      </c>
      <c r="CR526" s="6">
        <f t="shared" si="587"/>
        <v>0</v>
      </c>
      <c r="CS526" s="6">
        <f t="shared" si="588"/>
        <v>0</v>
      </c>
      <c r="CT526" s="56" t="str">
        <f t="shared" si="589"/>
        <v/>
      </c>
      <c r="CU526" s="76">
        <f t="shared" si="590"/>
        <v>0</v>
      </c>
      <c r="CV526" s="76">
        <f t="shared" si="591"/>
        <v>0</v>
      </c>
      <c r="CX526" s="6" t="str">
        <f t="shared" si="592"/>
        <v/>
      </c>
      <c r="CY526" s="6" t="str">
        <f t="shared" si="593"/>
        <v/>
      </c>
      <c r="CZ526" s="6" t="str">
        <f t="shared" si="594"/>
        <v/>
      </c>
      <c r="DG526" s="56" t="str">
        <f t="shared" si="595"/>
        <v/>
      </c>
      <c r="DH526" s="6">
        <f t="shared" si="596"/>
        <v>0</v>
      </c>
      <c r="DK526" s="6">
        <f t="shared" si="631"/>
        <v>0</v>
      </c>
      <c r="DL526" s="6" t="e">
        <f t="shared" si="632"/>
        <v>#N/A</v>
      </c>
      <c r="DN526" s="6" t="e">
        <f t="shared" si="630"/>
        <v>#N/A</v>
      </c>
      <c r="DP526" s="6" t="str">
        <f t="shared" si="597"/>
        <v/>
      </c>
      <c r="DQ526" s="293">
        <f t="shared" ca="1" si="626"/>
        <v>520</v>
      </c>
      <c r="DR526" s="6" t="str">
        <f t="shared" ca="1" si="616"/>
        <v>x</v>
      </c>
      <c r="DU526" s="293" t="e">
        <f t="shared" ca="1" si="617"/>
        <v>#N/A</v>
      </c>
      <c r="DV526" s="5"/>
      <c r="DW526" s="293" t="e">
        <f t="shared" ca="1" si="627"/>
        <v>#N/A</v>
      </c>
      <c r="DZ526" s="293" t="e">
        <f t="shared" ca="1" si="618"/>
        <v>#N/A</v>
      </c>
      <c r="EA526" s="293" t="e">
        <f t="shared" ca="1" si="619"/>
        <v>#N/A</v>
      </c>
      <c r="EB526" s="293" t="e">
        <f t="shared" ca="1" si="620"/>
        <v>#N/A</v>
      </c>
      <c r="EE526" s="6" t="str">
        <f t="shared" si="621"/>
        <v/>
      </c>
      <c r="EF526" s="293" t="e">
        <f t="shared" ca="1" si="622"/>
        <v>#N/A</v>
      </c>
      <c r="EG526" s="6" t="e">
        <f t="shared" ca="1" si="598"/>
        <v>#N/A</v>
      </c>
    </row>
    <row r="527" spans="1:137" x14ac:dyDescent="0.2">
      <c r="C527" s="75"/>
      <c r="D527" s="184" t="str">
        <f t="shared" si="562"/>
        <v/>
      </c>
      <c r="E527" s="649" t="str">
        <f t="shared" si="628"/>
        <v/>
      </c>
      <c r="F527" s="607" t="str">
        <f t="shared" si="635"/>
        <v>x</v>
      </c>
      <c r="G527" s="650"/>
      <c r="H527" s="651"/>
      <c r="I527" s="651"/>
      <c r="J527" s="651"/>
      <c r="K527" s="652"/>
      <c r="L527" s="889"/>
      <c r="M527" s="889"/>
      <c r="N527" s="653"/>
      <c r="O527" s="651"/>
      <c r="P527" s="651"/>
      <c r="Q527" s="654"/>
      <c r="R527" s="655"/>
      <c r="S527" s="607" t="str">
        <f t="shared" si="563"/>
        <v/>
      </c>
      <c r="T527" s="656" t="str">
        <f t="shared" si="564"/>
        <v/>
      </c>
      <c r="U527" s="656" t="str">
        <f t="shared" si="599"/>
        <v/>
      </c>
      <c r="V527" s="656" t="str">
        <f t="shared" si="565"/>
        <v/>
      </c>
      <c r="W527" s="719"/>
      <c r="X527" s="660"/>
      <c r="Y527" s="656" t="str">
        <f t="shared" si="629"/>
        <v/>
      </c>
      <c r="Z527" s="659"/>
      <c r="AA527" s="654"/>
      <c r="AB527" s="656" t="str">
        <f t="shared" si="566"/>
        <v/>
      </c>
      <c r="AC527" s="661" t="str">
        <f t="shared" si="600"/>
        <v/>
      </c>
      <c r="AE527" s="658" t="str">
        <f t="shared" si="567"/>
        <v/>
      </c>
      <c r="AF527" s="659"/>
      <c r="AT527" s="805" t="str">
        <f t="shared" si="625"/>
        <v/>
      </c>
      <c r="AU527" t="str">
        <f t="shared" si="601"/>
        <v/>
      </c>
      <c r="AV527" s="6" t="str">
        <f t="shared" si="568"/>
        <v/>
      </c>
      <c r="AW527" s="317" t="str">
        <f t="shared" si="569"/>
        <v/>
      </c>
      <c r="AX527" s="158" t="str">
        <f t="shared" si="570"/>
        <v/>
      </c>
      <c r="AY527" s="158" t="str">
        <f t="shared" si="634"/>
        <v/>
      </c>
      <c r="AZ527" s="309" t="str">
        <f t="shared" si="633"/>
        <v/>
      </c>
      <c r="BA527" s="318" t="str">
        <f t="shared" si="571"/>
        <v/>
      </c>
      <c r="BB527" s="473" t="str">
        <f t="shared" si="572"/>
        <v/>
      </c>
      <c r="BC527" s="80" t="str">
        <f t="shared" si="623"/>
        <v/>
      </c>
      <c r="BD527" s="56">
        <f t="shared" si="573"/>
        <v>1</v>
      </c>
      <c r="BF527" s="56" t="str">
        <f t="shared" si="574"/>
        <v/>
      </c>
      <c r="BG527" s="56" t="str">
        <f t="shared" si="575"/>
        <v/>
      </c>
      <c r="BH527" s="6" t="str">
        <f t="shared" si="576"/>
        <v/>
      </c>
      <c r="BK527" s="6" t="str">
        <f t="shared" si="577"/>
        <v/>
      </c>
      <c r="BL527" s="56">
        <f t="shared" si="602"/>
        <v>999999</v>
      </c>
      <c r="BM527" s="183">
        <f t="shared" si="603"/>
        <v>99999.000002635003</v>
      </c>
      <c r="BN527" s="61">
        <v>511</v>
      </c>
      <c r="BO527" s="6">
        <f t="shared" si="578"/>
        <v>999999</v>
      </c>
      <c r="BP527" s="6">
        <f t="shared" si="579"/>
        <v>999999</v>
      </c>
      <c r="BQ527" s="6" t="str">
        <f t="shared" si="604"/>
        <v>x</v>
      </c>
      <c r="BR527" s="206">
        <f t="shared" si="580"/>
        <v>99999.000002635003</v>
      </c>
      <c r="BS527" s="6">
        <f t="shared" si="581"/>
        <v>99999.000002635003</v>
      </c>
      <c r="BT527" s="6" t="str">
        <f t="shared" si="605"/>
        <v>x</v>
      </c>
      <c r="BU527" s="6" t="str">
        <f t="shared" si="582"/>
        <v/>
      </c>
      <c r="BW527" s="82">
        <f t="shared" si="606"/>
        <v>9999999999</v>
      </c>
      <c r="BX527" s="80" t="str">
        <f t="shared" si="583"/>
        <v>x</v>
      </c>
      <c r="BY527" s="80" t="str">
        <f t="shared" si="584"/>
        <v/>
      </c>
      <c r="BZ527" s="56" t="str">
        <f t="shared" si="607"/>
        <v/>
      </c>
      <c r="CA527" s="56" t="str">
        <f t="shared" si="608"/>
        <v/>
      </c>
      <c r="CB527" s="88">
        <f t="shared" si="609"/>
        <v>0</v>
      </c>
      <c r="CC527" s="56" t="str">
        <f t="shared" si="585"/>
        <v/>
      </c>
      <c r="CD527" s="56"/>
      <c r="CE527" s="56"/>
      <c r="CF527" s="56"/>
      <c r="CG527" s="56"/>
      <c r="CH527" s="169">
        <f t="shared" si="610"/>
        <v>9999999999</v>
      </c>
      <c r="CI527" s="170">
        <f t="shared" si="611"/>
        <v>9999999999</v>
      </c>
      <c r="CJ527" s="171">
        <f t="shared" si="612"/>
        <v>9999999999</v>
      </c>
      <c r="CK527" s="172" t="str">
        <f t="shared" si="613"/>
        <v/>
      </c>
      <c r="CL527" s="173" t="str">
        <f t="shared" si="586"/>
        <v>x</v>
      </c>
      <c r="CN527" s="6" t="str">
        <f t="shared" si="614"/>
        <v/>
      </c>
      <c r="CO527" s="293" t="e">
        <f t="shared" ca="1" si="624"/>
        <v>#N/A</v>
      </c>
      <c r="CP527" s="6" t="e">
        <f t="shared" ca="1" si="615"/>
        <v>#N/A</v>
      </c>
      <c r="CQ527" s="61">
        <v>511</v>
      </c>
      <c r="CR527" s="6">
        <f t="shared" si="587"/>
        <v>0</v>
      </c>
      <c r="CS527" s="6">
        <f t="shared" si="588"/>
        <v>0</v>
      </c>
      <c r="CT527" s="56" t="str">
        <f t="shared" si="589"/>
        <v/>
      </c>
      <c r="CU527" s="76">
        <f t="shared" si="590"/>
        <v>0</v>
      </c>
      <c r="CV527" s="76">
        <f t="shared" si="591"/>
        <v>0</v>
      </c>
      <c r="CX527" s="6" t="str">
        <f t="shared" si="592"/>
        <v/>
      </c>
      <c r="CY527" s="6" t="str">
        <f t="shared" si="593"/>
        <v/>
      </c>
      <c r="CZ527" s="6" t="str">
        <f t="shared" si="594"/>
        <v/>
      </c>
      <c r="DG527" s="56" t="str">
        <f t="shared" si="595"/>
        <v/>
      </c>
      <c r="DH527" s="6">
        <f t="shared" si="596"/>
        <v>0</v>
      </c>
      <c r="DK527" s="6">
        <f t="shared" si="631"/>
        <v>0</v>
      </c>
      <c r="DL527" s="6" t="e">
        <f t="shared" si="632"/>
        <v>#N/A</v>
      </c>
      <c r="DN527" s="6" t="e">
        <f t="shared" si="630"/>
        <v>#N/A</v>
      </c>
      <c r="DP527" s="6" t="str">
        <f t="shared" si="597"/>
        <v/>
      </c>
      <c r="DQ527" s="293">
        <f t="shared" ca="1" si="626"/>
        <v>521</v>
      </c>
      <c r="DR527" s="6" t="str">
        <f t="shared" ca="1" si="616"/>
        <v>x</v>
      </c>
      <c r="DU527" s="293" t="e">
        <f t="shared" ca="1" si="617"/>
        <v>#N/A</v>
      </c>
      <c r="DV527" s="5"/>
      <c r="DW527" s="293" t="e">
        <f t="shared" ca="1" si="627"/>
        <v>#N/A</v>
      </c>
      <c r="DZ527" s="293" t="e">
        <f t="shared" ca="1" si="618"/>
        <v>#N/A</v>
      </c>
      <c r="EA527" s="293" t="e">
        <f t="shared" ca="1" si="619"/>
        <v>#N/A</v>
      </c>
      <c r="EB527" s="293" t="e">
        <f t="shared" ca="1" si="620"/>
        <v>#N/A</v>
      </c>
      <c r="EE527" s="6" t="str">
        <f t="shared" si="621"/>
        <v/>
      </c>
      <c r="EF527" s="293" t="e">
        <f t="shared" ca="1" si="622"/>
        <v>#N/A</v>
      </c>
      <c r="EG527" s="6" t="e">
        <f t="shared" ca="1" si="598"/>
        <v>#N/A</v>
      </c>
    </row>
    <row r="528" spans="1:137" x14ac:dyDescent="0.2">
      <c r="C528" s="75"/>
      <c r="D528" s="184" t="str">
        <f t="shared" si="562"/>
        <v/>
      </c>
      <c r="E528" s="649" t="str">
        <f t="shared" si="628"/>
        <v/>
      </c>
      <c r="F528" s="607" t="str">
        <f t="shared" si="635"/>
        <v>x</v>
      </c>
      <c r="G528" s="650"/>
      <c r="H528" s="651"/>
      <c r="I528" s="651"/>
      <c r="J528" s="651"/>
      <c r="K528" s="652"/>
      <c r="L528" s="889"/>
      <c r="M528" s="889"/>
      <c r="N528" s="653"/>
      <c r="O528" s="651"/>
      <c r="P528" s="651"/>
      <c r="Q528" s="654"/>
      <c r="R528" s="655"/>
      <c r="S528" s="607" t="str">
        <f t="shared" si="563"/>
        <v/>
      </c>
      <c r="T528" s="656" t="str">
        <f t="shared" si="564"/>
        <v/>
      </c>
      <c r="U528" s="656" t="str">
        <f t="shared" si="599"/>
        <v/>
      </c>
      <c r="V528" s="656" t="str">
        <f t="shared" si="565"/>
        <v/>
      </c>
      <c r="W528" s="719"/>
      <c r="X528" s="660"/>
      <c r="Y528" s="656" t="str">
        <f t="shared" si="629"/>
        <v/>
      </c>
      <c r="Z528" s="659"/>
      <c r="AA528" s="654"/>
      <c r="AB528" s="656" t="str">
        <f t="shared" si="566"/>
        <v/>
      </c>
      <c r="AC528" s="661" t="str">
        <f t="shared" si="600"/>
        <v/>
      </c>
      <c r="AE528" s="658" t="str">
        <f t="shared" si="567"/>
        <v/>
      </c>
      <c r="AF528" s="659"/>
      <c r="AT528" s="805" t="str">
        <f t="shared" si="625"/>
        <v/>
      </c>
      <c r="AU528" t="str">
        <f t="shared" si="601"/>
        <v/>
      </c>
      <c r="AV528" s="6" t="str">
        <f t="shared" si="568"/>
        <v/>
      </c>
      <c r="AW528" s="317" t="str">
        <f t="shared" si="569"/>
        <v/>
      </c>
      <c r="AX528" s="158" t="str">
        <f t="shared" si="570"/>
        <v/>
      </c>
      <c r="AY528" s="158" t="str">
        <f t="shared" si="634"/>
        <v/>
      </c>
      <c r="AZ528" s="309" t="str">
        <f t="shared" si="633"/>
        <v/>
      </c>
      <c r="BA528" s="318" t="str">
        <f t="shared" si="571"/>
        <v/>
      </c>
      <c r="BB528" s="473" t="str">
        <f t="shared" si="572"/>
        <v/>
      </c>
      <c r="BC528" s="80" t="str">
        <f t="shared" si="623"/>
        <v/>
      </c>
      <c r="BD528" s="56">
        <f t="shared" si="573"/>
        <v>1</v>
      </c>
      <c r="BF528" s="56" t="str">
        <f t="shared" si="574"/>
        <v/>
      </c>
      <c r="BG528" s="56" t="str">
        <f t="shared" si="575"/>
        <v/>
      </c>
      <c r="BH528" s="6" t="str">
        <f t="shared" si="576"/>
        <v/>
      </c>
      <c r="BK528" s="6" t="str">
        <f t="shared" si="577"/>
        <v/>
      </c>
      <c r="BL528" s="56">
        <f t="shared" si="602"/>
        <v>999999</v>
      </c>
      <c r="BM528" s="183">
        <f t="shared" si="603"/>
        <v>99999.000002639994</v>
      </c>
      <c r="BN528" s="61">
        <v>512</v>
      </c>
      <c r="BO528" s="6">
        <f t="shared" si="578"/>
        <v>999999</v>
      </c>
      <c r="BP528" s="6">
        <f t="shared" si="579"/>
        <v>999999</v>
      </c>
      <c r="BQ528" s="6" t="str">
        <f t="shared" si="604"/>
        <v>x</v>
      </c>
      <c r="BR528" s="206">
        <f t="shared" si="580"/>
        <v>99999.000002639994</v>
      </c>
      <c r="BS528" s="6">
        <f t="shared" si="581"/>
        <v>99999.000002639994</v>
      </c>
      <c r="BT528" s="6" t="str">
        <f t="shared" si="605"/>
        <v>x</v>
      </c>
      <c r="BU528" s="6" t="str">
        <f t="shared" si="582"/>
        <v/>
      </c>
      <c r="BW528" s="82">
        <f t="shared" si="606"/>
        <v>9999999999</v>
      </c>
      <c r="BX528" s="80" t="str">
        <f t="shared" si="583"/>
        <v>x</v>
      </c>
      <c r="BY528" s="80" t="str">
        <f t="shared" si="584"/>
        <v/>
      </c>
      <c r="BZ528" s="56" t="str">
        <f t="shared" si="607"/>
        <v/>
      </c>
      <c r="CA528" s="56" t="str">
        <f t="shared" si="608"/>
        <v/>
      </c>
      <c r="CB528" s="88">
        <f t="shared" si="609"/>
        <v>0</v>
      </c>
      <c r="CC528" s="56" t="str">
        <f t="shared" si="585"/>
        <v/>
      </c>
      <c r="CD528" s="56"/>
      <c r="CE528" s="56"/>
      <c r="CF528" s="56"/>
      <c r="CG528" s="56"/>
      <c r="CH528" s="169">
        <f t="shared" si="610"/>
        <v>9999999999</v>
      </c>
      <c r="CI528" s="170">
        <f t="shared" si="611"/>
        <v>9999999999</v>
      </c>
      <c r="CJ528" s="171">
        <f t="shared" si="612"/>
        <v>9999999999</v>
      </c>
      <c r="CK528" s="172" t="str">
        <f t="shared" si="613"/>
        <v/>
      </c>
      <c r="CL528" s="173" t="str">
        <f t="shared" si="586"/>
        <v>x</v>
      </c>
      <c r="CN528" s="6" t="str">
        <f t="shared" si="614"/>
        <v/>
      </c>
      <c r="CO528" s="293" t="e">
        <f t="shared" ca="1" si="624"/>
        <v>#N/A</v>
      </c>
      <c r="CP528" s="6" t="e">
        <f t="shared" ca="1" si="615"/>
        <v>#N/A</v>
      </c>
      <c r="CQ528" s="61">
        <v>512</v>
      </c>
      <c r="CR528" s="6">
        <f t="shared" si="587"/>
        <v>0</v>
      </c>
      <c r="CS528" s="6">
        <f t="shared" si="588"/>
        <v>0</v>
      </c>
      <c r="CT528" s="56" t="str">
        <f t="shared" si="589"/>
        <v/>
      </c>
      <c r="CU528" s="76">
        <f t="shared" si="590"/>
        <v>0</v>
      </c>
      <c r="CV528" s="76">
        <f t="shared" si="591"/>
        <v>0</v>
      </c>
      <c r="CX528" s="6" t="str">
        <f t="shared" si="592"/>
        <v/>
      </c>
      <c r="CY528" s="6" t="str">
        <f t="shared" si="593"/>
        <v/>
      </c>
      <c r="CZ528" s="6" t="str">
        <f t="shared" si="594"/>
        <v/>
      </c>
      <c r="DG528" s="56" t="str">
        <f t="shared" si="595"/>
        <v/>
      </c>
      <c r="DH528" s="6">
        <f t="shared" si="596"/>
        <v>0</v>
      </c>
      <c r="DK528" s="6">
        <f t="shared" si="631"/>
        <v>0</v>
      </c>
      <c r="DL528" s="6" t="e">
        <f t="shared" si="632"/>
        <v>#N/A</v>
      </c>
      <c r="DN528" s="6" t="e">
        <f t="shared" si="630"/>
        <v>#N/A</v>
      </c>
      <c r="DP528" s="6" t="str">
        <f t="shared" si="597"/>
        <v/>
      </c>
      <c r="DQ528" s="293">
        <f t="shared" ca="1" si="626"/>
        <v>522</v>
      </c>
      <c r="DR528" s="6" t="str">
        <f t="shared" ca="1" si="616"/>
        <v>x</v>
      </c>
      <c r="DU528" s="293" t="e">
        <f t="shared" ca="1" si="617"/>
        <v>#N/A</v>
      </c>
      <c r="DV528" s="5"/>
      <c r="DW528" s="293" t="e">
        <f t="shared" ca="1" si="627"/>
        <v>#N/A</v>
      </c>
      <c r="DZ528" s="293" t="e">
        <f t="shared" ca="1" si="618"/>
        <v>#N/A</v>
      </c>
      <c r="EA528" s="293" t="e">
        <f t="shared" ca="1" si="619"/>
        <v>#N/A</v>
      </c>
      <c r="EB528" s="293" t="e">
        <f t="shared" ca="1" si="620"/>
        <v>#N/A</v>
      </c>
      <c r="EE528" s="6" t="str">
        <f t="shared" si="621"/>
        <v/>
      </c>
      <c r="EF528" s="293" t="e">
        <f t="shared" ca="1" si="622"/>
        <v>#N/A</v>
      </c>
      <c r="EG528" s="6" t="e">
        <f t="shared" ca="1" si="598"/>
        <v>#N/A</v>
      </c>
    </row>
    <row r="529" spans="3:137" x14ac:dyDescent="0.2">
      <c r="C529" s="75"/>
      <c r="D529" s="184" t="str">
        <f t="shared" ref="D529:D592" si="636">IF(OR(ISNUMBER(MATCH($N$3,G529,0)),ISNUMBER(MATCH($N$4,J529,0)),ISNUMBER(MATCH($N$5,N529,0)),ISNUMBER(MATCH($N$6,O529,0)),ISNUMBER(MATCH($N$7,K529,0)),ISNUMBER(MATCH($N$1,T529,0)),ISNUMBER(MATCH($N$9,X529,0))),"t","")</f>
        <v/>
      </c>
      <c r="E529" s="649" t="str">
        <f t="shared" si="628"/>
        <v/>
      </c>
      <c r="F529" s="607" t="str">
        <f t="shared" si="635"/>
        <v>x</v>
      </c>
      <c r="G529" s="650"/>
      <c r="H529" s="651"/>
      <c r="I529" s="651"/>
      <c r="J529" s="651"/>
      <c r="K529" s="652"/>
      <c r="L529" s="889"/>
      <c r="M529" s="889"/>
      <c r="N529" s="653"/>
      <c r="O529" s="651"/>
      <c r="P529" s="651"/>
      <c r="Q529" s="654"/>
      <c r="R529" s="655"/>
      <c r="S529" s="607" t="str">
        <f t="shared" ref="S529:S592" si="637">BB529</f>
        <v/>
      </c>
      <c r="T529" s="656" t="str">
        <f t="shared" ref="T529:T592" si="638">IF(F529="x","",IF(ISERROR(BF529),0,IF(ISERROR(BH529),0,IF(OR(ISTEXT(Q529),ISTEXT(R529),DH529=1),0,IF(AND(H529="Oba",LEFT(P529,3)*1&gt;399),0,IF(AND(H529="Ink",ISNUMBER(AF529)),Q529-R529-AF529,Q529-R529))))))</f>
        <v/>
      </c>
      <c r="U529" s="656" t="str">
        <f t="shared" si="599"/>
        <v/>
      </c>
      <c r="V529" s="656" t="str">
        <f t="shared" ref="V529:V592" si="639">IF(T529="","",T529-Y529-AB529)</f>
        <v/>
      </c>
      <c r="W529" s="719"/>
      <c r="X529" s="660"/>
      <c r="Y529" s="656" t="str">
        <f t="shared" si="629"/>
        <v/>
      </c>
      <c r="Z529" s="659"/>
      <c r="AA529" s="654"/>
      <c r="AB529" s="656" t="str">
        <f t="shared" ref="AB529:AB592" si="640">IF(T529="","",IF(ISERROR(BC529),0,IF(BC529="bet",X529/(1+X529)*T529,0)))</f>
        <v/>
      </c>
      <c r="AC529" s="661" t="str">
        <f t="shared" si="600"/>
        <v/>
      </c>
      <c r="AE529" s="658" t="str">
        <f t="shared" ref="AE529:AE592" si="641">IF($AX$2=2,AW529,IF($AX$2=3,AX529,IF($AX$2=4,AY529,IF($AX$2=5,AZ529,IF($AX$2=6,BA529,IF($AX$2=7,AV529,IF(AND($AX$2=8,H529="Ink")," kbp &gt;",IF($AX$2=9,AU529,IF($AX$2=10,AT529,"")))))))))</f>
        <v/>
      </c>
      <c r="AF529" s="659"/>
      <c r="AT529" s="805" t="str">
        <f t="shared" si="625"/>
        <v/>
      </c>
      <c r="AU529" t="str">
        <f t="shared" si="601"/>
        <v/>
      </c>
      <c r="AV529" s="6" t="str">
        <f t="shared" ref="AV529:AV592" si="642">IF(F529="x","",IF(LEFT(P529,3)*1&gt;399," WV"," Bal"))</f>
        <v/>
      </c>
      <c r="AW529" s="317" t="str">
        <f t="shared" ref="AW529:AW592" si="643">BU529</f>
        <v/>
      </c>
      <c r="AX529" s="158" t="str">
        <f t="shared" ref="AX529:AX592" si="644">IF(OR(F529="x",G529=""),"",MONTH(G529))</f>
        <v/>
      </c>
      <c r="AY529" s="158" t="str">
        <f t="shared" si="634"/>
        <v/>
      </c>
      <c r="AZ529" s="309" t="str">
        <f t="shared" si="633"/>
        <v/>
      </c>
      <c r="BA529" s="318" t="str">
        <f t="shared" ref="BA529:BA592" si="645">IF(OR(F529="x",O529="",O529=0),"",1*COUNTIF($O$17:$O$1517,O529)&amp;" x")</f>
        <v/>
      </c>
      <c r="BB529" s="473" t="str">
        <f t="shared" ref="BB529:BB592" si="646">IF(F529="x","",IF(OR(H529="Ink",P529="130 Crediteuren"),"C",IF(OR(H529="Ver",P529="120 Debiteuren"),"D","")))</f>
        <v/>
      </c>
      <c r="BC529" s="80" t="str">
        <f t="shared" si="623"/>
        <v/>
      </c>
      <c r="BD529" s="56">
        <f t="shared" ref="BD529:BD592" si="647">IF(ISERROR(VLOOKUP(P529,$BE$17:$BE$57,1,FALSE)),1,0)</f>
        <v>1</v>
      </c>
      <c r="BF529" s="56" t="str">
        <f t="shared" ref="BF529:BF592" si="648">IF(P529="","",VLOOKUP(P529,$BJ$17:$BJ$247,1,FALSE))</f>
        <v/>
      </c>
      <c r="BG529" s="56" t="str">
        <f t="shared" ref="BG529:BG592" si="649">IF(I529="","",VLOOKUP(I529,$BJ$1:$BJ$10,1,FALSE))</f>
        <v/>
      </c>
      <c r="BH529" s="6" t="str">
        <f t="shared" ref="BH529:BH592" si="650">IF(H529="","",VLOOKUP(H529,$BH$7:$BH$11,1,FALSE))</f>
        <v/>
      </c>
      <c r="BK529" s="6" t="str">
        <f t="shared" ref="BK529:BK592" si="651">IF(P529="","",LEFT(P529,5))</f>
        <v/>
      </c>
      <c r="BL529" s="56">
        <f t="shared" si="602"/>
        <v>999999</v>
      </c>
      <c r="BM529" s="183">
        <f t="shared" si="603"/>
        <v>99999.000002645</v>
      </c>
      <c r="BN529" s="61">
        <v>513</v>
      </c>
      <c r="BO529" s="6">
        <f t="shared" ref="BO529:BO592" si="652">IF(F529="x",999999,G529+ROW()/9999999)</f>
        <v>999999</v>
      </c>
      <c r="BP529" s="6">
        <f t="shared" ref="BP529:BP592" si="653">SMALL(BO:BO,BN529)</f>
        <v>999999</v>
      </c>
      <c r="BQ529" s="6" t="str">
        <f t="shared" si="604"/>
        <v>x</v>
      </c>
      <c r="BR529" s="206">
        <f t="shared" ref="BR529:BR592" si="654">IF(F529="x",99999,LEFT(P529,3)*1)+(G529/490000)+(ROW()/199999999)</f>
        <v>99999.000002645</v>
      </c>
      <c r="BS529" s="6">
        <f t="shared" ref="BS529:BS592" si="655">SMALL(BR:BR,BN529)</f>
        <v>99999.000002645</v>
      </c>
      <c r="BT529" s="6" t="str">
        <f t="shared" si="605"/>
        <v>x</v>
      </c>
      <c r="BU529" s="6" t="str">
        <f t="shared" ref="BU529:BU592" si="656">IF(F528="x","",IF(ISERROR(VLOOKUP(N529,$N$17:$BK$1517,50,FALSE)),"",VLOOKUP(N529,$N$17:$BK$1517,50,FALSE)))</f>
        <v/>
      </c>
      <c r="BW529" s="82">
        <f t="shared" si="606"/>
        <v>9999999999</v>
      </c>
      <c r="BX529" s="80" t="str">
        <f t="shared" ref="BX529:BX592" si="657">IF(OR(BB529="D",BB529="C"),F529,"x")</f>
        <v>x</v>
      </c>
      <c r="BY529" s="80" t="str">
        <f t="shared" ref="BY529:BY592" si="658">IF(BX529="x","",N529)</f>
        <v/>
      </c>
      <c r="BZ529" s="56" t="str">
        <f t="shared" si="607"/>
        <v/>
      </c>
      <c r="CA529" s="56" t="str">
        <f t="shared" si="608"/>
        <v/>
      </c>
      <c r="CB529" s="88">
        <f t="shared" si="609"/>
        <v>0</v>
      </c>
      <c r="CC529" s="56" t="str">
        <f t="shared" ref="CC529:CC592" si="659">IF(BX529="x","",IF(OR(ISBLANK(O529),ISTEXT(O529)),99998765,RIGHT(O529,5)*1))</f>
        <v/>
      </c>
      <c r="CD529" s="56"/>
      <c r="CE529" s="56"/>
      <c r="CF529" s="56"/>
      <c r="CG529" s="56"/>
      <c r="CH529" s="169">
        <f t="shared" si="610"/>
        <v>9999999999</v>
      </c>
      <c r="CI529" s="170">
        <f t="shared" si="611"/>
        <v>9999999999</v>
      </c>
      <c r="CJ529" s="171">
        <f t="shared" si="612"/>
        <v>9999999999</v>
      </c>
      <c r="CK529" s="172" t="str">
        <f t="shared" si="613"/>
        <v/>
      </c>
      <c r="CL529" s="173" t="str">
        <f t="shared" ref="CL529:CL592" si="660">IF(CK529="","x",VLOOKUP(CJ529,BW:BY,2,FALSE))</f>
        <v>x</v>
      </c>
      <c r="CN529" s="6" t="str">
        <f t="shared" si="614"/>
        <v/>
      </c>
      <c r="CO529" s="293" t="e">
        <f t="shared" ca="1" si="624"/>
        <v>#N/A</v>
      </c>
      <c r="CP529" s="6" t="e">
        <f t="shared" ca="1" si="615"/>
        <v>#N/A</v>
      </c>
      <c r="CQ529" s="61">
        <v>513</v>
      </c>
      <c r="CR529" s="6">
        <f t="shared" ref="CR529:CR592" si="661">IF(F529="x",0,IF(H529="Liq",-T529,0))</f>
        <v>0</v>
      </c>
      <c r="CS529" s="6">
        <f t="shared" ref="CS529:CS592" si="662">IF(F529="x",0,IF(H529="Ver",-T529,IF(P529="120 Debiteuren",T529,IF(H529="Ink",-T529,IF(P529="130 Crediteuren",T529,0)))))</f>
        <v>0</v>
      </c>
      <c r="CT529" s="56" t="str">
        <f t="shared" ref="CT529:CT592" si="663">IF(F529="x","",IF(H529="Ink","130 Crediteuren",IF(H529="Ver","120 Debiteuren",IF(H529="Mem","201 TR Memo afmaken",IF(H529="Oba","202 TR Beginbalans afmaken",IF(AND(H529="Liq",I529=""),"203 TR Bank nog invullen",IF(AND(H529="Liq",I529&lt;&gt;""),I529,"")))))))</f>
        <v/>
      </c>
      <c r="CU529" s="76">
        <f t="shared" ref="CU529:CU592" si="664">IF(F529="x",0,-T529)</f>
        <v>0</v>
      </c>
      <c r="CV529" s="76">
        <f t="shared" ref="CV529:CV592" si="665">IF(F529="x",0,IF(H529="Oba",T529,0))</f>
        <v>0</v>
      </c>
      <c r="CX529" s="6" t="str">
        <f t="shared" ref="CX529:CX592" si="666">IF(OR(BB529="D",BB529="C"),N529&amp;O529,"")</f>
        <v/>
      </c>
      <c r="CY529" s="6" t="str">
        <f t="shared" ref="CY529:CY592" si="667">IF(OR(BB529="D",BB529="C"),N529,"")</f>
        <v/>
      </c>
      <c r="CZ529" s="6" t="str">
        <f t="shared" ref="CZ529:CZ592" si="668">IF(F529="x","",IF(BC529="vord",AX529&amp;BC529,AX529&amp;X529&amp;BC529))</f>
        <v/>
      </c>
      <c r="DG529" s="56" t="str">
        <f t="shared" ref="DG529:DG592" si="669">H529&amp;P529</f>
        <v/>
      </c>
      <c r="DH529" s="6">
        <f t="shared" ref="DH529:DH592" si="670">IF(ISERROR(VLOOKUP(DG529,uitgeslcod,1,FALSE)),0,1)</f>
        <v>0</v>
      </c>
      <c r="DK529" s="6">
        <f t="shared" si="631"/>
        <v>0</v>
      </c>
      <c r="DL529" s="6" t="e">
        <f t="shared" si="632"/>
        <v>#N/A</v>
      </c>
      <c r="DN529" s="6" t="e">
        <f t="shared" si="630"/>
        <v>#N/A</v>
      </c>
      <c r="DP529" s="6" t="str">
        <f t="shared" ref="DP529:DP592" si="671">VLOOKUP(BT529,$F$15:$AY$1999,41,FALSE)</f>
        <v/>
      </c>
      <c r="DQ529" s="293">
        <f t="shared" ca="1" si="626"/>
        <v>523</v>
      </c>
      <c r="DR529" s="6" t="str">
        <f t="shared" ca="1" si="616"/>
        <v>x</v>
      </c>
      <c r="DU529" s="293" t="e">
        <f t="shared" ca="1" si="617"/>
        <v>#N/A</v>
      </c>
      <c r="DV529" s="5"/>
      <c r="DW529" s="293" t="e">
        <f t="shared" ca="1" si="627"/>
        <v>#N/A</v>
      </c>
      <c r="DZ529" s="293" t="e">
        <f t="shared" ca="1" si="618"/>
        <v>#N/A</v>
      </c>
      <c r="EA529" s="293" t="e">
        <f t="shared" ca="1" si="619"/>
        <v>#N/A</v>
      </c>
      <c r="EB529" s="293" t="e">
        <f t="shared" ca="1" si="620"/>
        <v>#N/A</v>
      </c>
      <c r="EE529" s="6" t="str">
        <f t="shared" si="621"/>
        <v/>
      </c>
      <c r="EF529" s="293" t="e">
        <f t="shared" ca="1" si="622"/>
        <v>#N/A</v>
      </c>
      <c r="EG529" s="6" t="e">
        <f t="shared" ref="EG529:EG592" ca="1" si="672">VLOOKUP(EF529,BN:BQ,4,FALSE)</f>
        <v>#N/A</v>
      </c>
    </row>
    <row r="530" spans="3:137" x14ac:dyDescent="0.2">
      <c r="C530" s="75"/>
      <c r="D530" s="184" t="str">
        <f t="shared" si="636"/>
        <v/>
      </c>
      <c r="E530" s="649" t="str">
        <f t="shared" si="628"/>
        <v/>
      </c>
      <c r="F530" s="607" t="str">
        <f t="shared" si="635"/>
        <v>x</v>
      </c>
      <c r="G530" s="650"/>
      <c r="H530" s="651"/>
      <c r="I530" s="651"/>
      <c r="J530" s="651"/>
      <c r="K530" s="652"/>
      <c r="L530" s="889"/>
      <c r="M530" s="889"/>
      <c r="N530" s="653"/>
      <c r="O530" s="651"/>
      <c r="P530" s="651"/>
      <c r="Q530" s="654"/>
      <c r="R530" s="655"/>
      <c r="S530" s="607" t="str">
        <f t="shared" si="637"/>
        <v/>
      </c>
      <c r="T530" s="656" t="str">
        <f t="shared" si="638"/>
        <v/>
      </c>
      <c r="U530" s="656" t="str">
        <f t="shared" ref="U530:U593" si="673">AC530</f>
        <v/>
      </c>
      <c r="V530" s="656" t="str">
        <f t="shared" si="639"/>
        <v/>
      </c>
      <c r="W530" s="719"/>
      <c r="X530" s="660"/>
      <c r="Y530" s="656" t="str">
        <f t="shared" si="629"/>
        <v/>
      </c>
      <c r="Z530" s="659"/>
      <c r="AA530" s="654"/>
      <c r="AB530" s="656" t="str">
        <f t="shared" si="640"/>
        <v/>
      </c>
      <c r="AC530" s="661" t="str">
        <f t="shared" ref="AC530:AC593" si="674">IF(F530="x","",Y530+AB530)</f>
        <v/>
      </c>
      <c r="AE530" s="658" t="str">
        <f t="shared" si="641"/>
        <v/>
      </c>
      <c r="AF530" s="659"/>
      <c r="AT530" s="805" t="str">
        <f t="shared" si="625"/>
        <v/>
      </c>
      <c r="AU530" t="str">
        <f t="shared" ref="AU530:AU593" si="675">AX530&amp;AV530</f>
        <v/>
      </c>
      <c r="AV530" s="6" t="str">
        <f t="shared" si="642"/>
        <v/>
      </c>
      <c r="AW530" s="317" t="str">
        <f t="shared" si="643"/>
        <v/>
      </c>
      <c r="AX530" s="158" t="str">
        <f t="shared" si="644"/>
        <v/>
      </c>
      <c r="AY530" s="158" t="str">
        <f t="shared" si="634"/>
        <v/>
      </c>
      <c r="AZ530" s="309" t="str">
        <f t="shared" si="633"/>
        <v/>
      </c>
      <c r="BA530" s="318" t="str">
        <f t="shared" si="645"/>
        <v/>
      </c>
      <c r="BB530" s="473" t="str">
        <f t="shared" si="646"/>
        <v/>
      </c>
      <c r="BC530" s="80" t="str">
        <f t="shared" si="623"/>
        <v/>
      </c>
      <c r="BD530" s="56">
        <f t="shared" si="647"/>
        <v>1</v>
      </c>
      <c r="BF530" s="56" t="str">
        <f t="shared" si="648"/>
        <v/>
      </c>
      <c r="BG530" s="56" t="str">
        <f t="shared" si="649"/>
        <v/>
      </c>
      <c r="BH530" s="6" t="str">
        <f t="shared" si="650"/>
        <v/>
      </c>
      <c r="BK530" s="6" t="str">
        <f t="shared" si="651"/>
        <v/>
      </c>
      <c r="BL530" s="56">
        <f t="shared" ref="BL530:BL593" si="676">BO530</f>
        <v>999999</v>
      </c>
      <c r="BM530" s="183">
        <f t="shared" ref="BM530:BM593" si="677">BR530</f>
        <v>99999.000002650006</v>
      </c>
      <c r="BN530" s="61">
        <v>514</v>
      </c>
      <c r="BO530" s="6">
        <f t="shared" si="652"/>
        <v>999999</v>
      </c>
      <c r="BP530" s="6">
        <f t="shared" si="653"/>
        <v>999999</v>
      </c>
      <c r="BQ530" s="6" t="str">
        <f t="shared" ref="BQ530:BQ593" si="678">IF(BP530&gt;70000,"x",VLOOKUP(BP530,$BL$17:$BN$1517,3,FALSE))</f>
        <v>x</v>
      </c>
      <c r="BR530" s="206">
        <f t="shared" si="654"/>
        <v>99999.000002650006</v>
      </c>
      <c r="BS530" s="6">
        <f t="shared" si="655"/>
        <v>99999.000002650006</v>
      </c>
      <c r="BT530" s="6" t="str">
        <f t="shared" ref="BT530:BT593" si="679">IF(BS530&gt;70000,"x",VLOOKUP(BS530,$BM$17:$BN$1517,2,FALSE))</f>
        <v>x</v>
      </c>
      <c r="BU530" s="6" t="str">
        <f t="shared" si="656"/>
        <v/>
      </c>
      <c r="BW530" s="82">
        <f t="shared" ref="BW530:BW593" si="680">CI530</f>
        <v>9999999999</v>
      </c>
      <c r="BX530" s="80" t="str">
        <f t="shared" si="657"/>
        <v>x</v>
      </c>
      <c r="BY530" s="80" t="str">
        <f t="shared" si="658"/>
        <v/>
      </c>
      <c r="BZ530" s="56" t="str">
        <f t="shared" ref="BZ530:BZ593" si="681">LEFT(BY530,1)</f>
        <v/>
      </c>
      <c r="CA530" s="56" t="str">
        <f t="shared" ref="CA530:CA593" si="682">IF(BZ530=0,"-",MID(BY530,2,1))</f>
        <v/>
      </c>
      <c r="CB530" s="88">
        <f t="shared" ref="CB530:CB593" si="683">LEN(BY530)</f>
        <v>0</v>
      </c>
      <c r="CC530" s="56" t="str">
        <f t="shared" si="659"/>
        <v/>
      </c>
      <c r="CD530" s="56"/>
      <c r="CE530" s="56"/>
      <c r="CF530" s="56"/>
      <c r="CG530" s="56"/>
      <c r="CH530" s="169">
        <f t="shared" ref="CH530:CH593" si="684">IF(BX530="x",9999999999,VLOOKUP(BZ530,$CE$17:$CF$65,2,FALSE)+VLOOKUP(CA530,$CE$17:$CG$65,3,FALSE)+CB530*100000+CC530+ROW()/2501)</f>
        <v>9999999999</v>
      </c>
      <c r="CI530" s="170">
        <f t="shared" ref="CI530:CI593" si="685">IF(ISERROR(CH530),(24000000+ROW()/2501),CH530)</f>
        <v>9999999999</v>
      </c>
      <c r="CJ530" s="171">
        <f t="shared" ref="CJ530:CJ593" si="686">SMALL($CI$17:$CI$1517,BN530)</f>
        <v>9999999999</v>
      </c>
      <c r="CK530" s="172" t="str">
        <f t="shared" ref="CK530:CK593" si="687">VLOOKUP(CJ530,$BW$17:$BY$1517,3,FALSE)</f>
        <v/>
      </c>
      <c r="CL530" s="173" t="str">
        <f t="shared" si="660"/>
        <v>x</v>
      </c>
      <c r="CN530" s="6" t="str">
        <f t="shared" ref="CN530:CN593" si="688">VLOOKUP(CL530,$F$15:$BB$1999,49,FALSE)</f>
        <v/>
      </c>
      <c r="CO530" s="293" t="e">
        <f t="shared" ca="1" si="624"/>
        <v>#N/A</v>
      </c>
      <c r="CP530" s="6" t="e">
        <f t="shared" ref="CP530:CP593" ca="1" si="689">VLOOKUP(CO530,BN:CL,25,FALSE)</f>
        <v>#N/A</v>
      </c>
      <c r="CQ530" s="61">
        <v>514</v>
      </c>
      <c r="CR530" s="6">
        <f t="shared" si="661"/>
        <v>0</v>
      </c>
      <c r="CS530" s="6">
        <f t="shared" si="662"/>
        <v>0</v>
      </c>
      <c r="CT530" s="56" t="str">
        <f t="shared" si="663"/>
        <v/>
      </c>
      <c r="CU530" s="76">
        <f t="shared" si="664"/>
        <v>0</v>
      </c>
      <c r="CV530" s="76">
        <f t="shared" si="665"/>
        <v>0</v>
      </c>
      <c r="CX530" s="6" t="str">
        <f t="shared" si="666"/>
        <v/>
      </c>
      <c r="CY530" s="6" t="str">
        <f t="shared" si="667"/>
        <v/>
      </c>
      <c r="CZ530" s="6" t="str">
        <f t="shared" si="668"/>
        <v/>
      </c>
      <c r="DG530" s="56" t="str">
        <f t="shared" si="669"/>
        <v/>
      </c>
      <c r="DH530" s="6">
        <f t="shared" si="670"/>
        <v>0</v>
      </c>
      <c r="DK530" s="6">
        <f t="shared" si="631"/>
        <v>0</v>
      </c>
      <c r="DL530" s="6" t="e">
        <f t="shared" si="632"/>
        <v>#N/A</v>
      </c>
      <c r="DN530" s="6" t="e">
        <f t="shared" si="630"/>
        <v>#N/A</v>
      </c>
      <c r="DP530" s="6" t="str">
        <f t="shared" si="671"/>
        <v/>
      </c>
      <c r="DQ530" s="293">
        <f t="shared" ca="1" si="626"/>
        <v>524</v>
      </c>
      <c r="DR530" s="6" t="str">
        <f t="shared" ref="DR530:DR593" ca="1" si="690">VLOOKUP(DQ530,BN:BT,7,FALSE)</f>
        <v>x</v>
      </c>
      <c r="DU530" s="293" t="e">
        <f t="shared" ref="DU530:DU593" ca="1" si="691">MATCH($DU$12,OFFSET(OFFSET($P$17,DU529,0),,,$DU$13-DU529),0)+DU529</f>
        <v>#N/A</v>
      </c>
      <c r="DV530" s="5"/>
      <c r="DW530" s="293" t="e">
        <f t="shared" ca="1" si="627"/>
        <v>#N/A</v>
      </c>
      <c r="DZ530" s="293" t="e">
        <f t="shared" ref="DZ530:DZ593" ca="1" si="692">MATCH($DZ$14,OFFSET(OFFSET($H$17,DZ529,0),,,$DU$13-DZ529),0)+DZ529</f>
        <v>#N/A</v>
      </c>
      <c r="EA530" s="293" t="e">
        <f t="shared" ref="EA530:EA593" ca="1" si="693">MATCH($EA$13,OFFSET(OFFSET($H$17,EA529,0),,,$DU$13-EA529),0)+EA529</f>
        <v>#N/A</v>
      </c>
      <c r="EB530" s="293" t="e">
        <f t="shared" ref="EB530:EB593" ca="1" si="694">MATCH($EB$13,OFFSET(OFFSET($BB$17,EB529,0),,,$DU$13-EB529),0)+EB529</f>
        <v>#N/A</v>
      </c>
      <c r="EE530" s="6" t="str">
        <f t="shared" ref="EE530:EE593" si="695">VLOOKUP(BQ530,$F$17:$BC$1999,50,FALSE)</f>
        <v/>
      </c>
      <c r="EF530" s="293" t="e">
        <f t="shared" ref="EF530:EF593" ca="1" si="696">MATCH($EE$13,OFFSET(OFFSET($EE$17,EF529,0),,,$DU$13-EF529),0)+EF529</f>
        <v>#N/A</v>
      </c>
      <c r="EG530" s="6" t="e">
        <f t="shared" ca="1" si="672"/>
        <v>#N/A</v>
      </c>
    </row>
    <row r="531" spans="3:137" x14ac:dyDescent="0.2">
      <c r="C531" s="75"/>
      <c r="D531" s="184" t="str">
        <f t="shared" si="636"/>
        <v/>
      </c>
      <c r="E531" s="649" t="str">
        <f t="shared" si="628"/>
        <v/>
      </c>
      <c r="F531" s="607" t="str">
        <f t="shared" si="635"/>
        <v>x</v>
      </c>
      <c r="G531" s="650"/>
      <c r="H531" s="651"/>
      <c r="I531" s="651"/>
      <c r="J531" s="651"/>
      <c r="K531" s="652"/>
      <c r="L531" s="889"/>
      <c r="M531" s="889"/>
      <c r="N531" s="653"/>
      <c r="O531" s="651"/>
      <c r="P531" s="651"/>
      <c r="Q531" s="654"/>
      <c r="R531" s="655"/>
      <c r="S531" s="607" t="str">
        <f t="shared" si="637"/>
        <v/>
      </c>
      <c r="T531" s="656" t="str">
        <f t="shared" si="638"/>
        <v/>
      </c>
      <c r="U531" s="656" t="str">
        <f t="shared" si="673"/>
        <v/>
      </c>
      <c r="V531" s="656" t="str">
        <f t="shared" si="639"/>
        <v/>
      </c>
      <c r="W531" s="719"/>
      <c r="X531" s="660"/>
      <c r="Y531" s="656" t="str">
        <f t="shared" si="629"/>
        <v/>
      </c>
      <c r="Z531" s="659"/>
      <c r="AA531" s="654"/>
      <c r="AB531" s="656" t="str">
        <f t="shared" si="640"/>
        <v/>
      </c>
      <c r="AC531" s="661" t="str">
        <f t="shared" si="674"/>
        <v/>
      </c>
      <c r="AE531" s="658" t="str">
        <f t="shared" si="641"/>
        <v/>
      </c>
      <c r="AF531" s="659"/>
      <c r="AT531" s="805" t="str">
        <f t="shared" si="625"/>
        <v/>
      </c>
      <c r="AU531" t="str">
        <f t="shared" si="675"/>
        <v/>
      </c>
      <c r="AV531" s="6" t="str">
        <f t="shared" si="642"/>
        <v/>
      </c>
      <c r="AW531" s="317" t="str">
        <f t="shared" si="643"/>
        <v/>
      </c>
      <c r="AX531" s="158" t="str">
        <f t="shared" si="644"/>
        <v/>
      </c>
      <c r="AY531" s="158" t="str">
        <f t="shared" si="634"/>
        <v/>
      </c>
      <c r="AZ531" s="309" t="str">
        <f t="shared" si="633"/>
        <v/>
      </c>
      <c r="BA531" s="318" t="str">
        <f t="shared" si="645"/>
        <v/>
      </c>
      <c r="BB531" s="473" t="str">
        <f t="shared" si="646"/>
        <v/>
      </c>
      <c r="BC531" s="80" t="str">
        <f t="shared" si="623"/>
        <v/>
      </c>
      <c r="BD531" s="56">
        <f t="shared" si="647"/>
        <v>1</v>
      </c>
      <c r="BF531" s="56" t="str">
        <f t="shared" si="648"/>
        <v/>
      </c>
      <c r="BG531" s="56" t="str">
        <f t="shared" si="649"/>
        <v/>
      </c>
      <c r="BH531" s="6" t="str">
        <f t="shared" si="650"/>
        <v/>
      </c>
      <c r="BK531" s="6" t="str">
        <f t="shared" si="651"/>
        <v/>
      </c>
      <c r="BL531" s="56">
        <f t="shared" si="676"/>
        <v>999999</v>
      </c>
      <c r="BM531" s="183">
        <f t="shared" si="677"/>
        <v>99999.000002654997</v>
      </c>
      <c r="BN531" s="61">
        <v>515</v>
      </c>
      <c r="BO531" s="6">
        <f t="shared" si="652"/>
        <v>999999</v>
      </c>
      <c r="BP531" s="6">
        <f t="shared" si="653"/>
        <v>999999</v>
      </c>
      <c r="BQ531" s="6" t="str">
        <f t="shared" si="678"/>
        <v>x</v>
      </c>
      <c r="BR531" s="206">
        <f t="shared" si="654"/>
        <v>99999.000002654997</v>
      </c>
      <c r="BS531" s="6">
        <f t="shared" si="655"/>
        <v>99999.000002654997</v>
      </c>
      <c r="BT531" s="6" t="str">
        <f t="shared" si="679"/>
        <v>x</v>
      </c>
      <c r="BU531" s="6" t="str">
        <f t="shared" si="656"/>
        <v/>
      </c>
      <c r="BW531" s="82">
        <f t="shared" si="680"/>
        <v>9999999999</v>
      </c>
      <c r="BX531" s="80" t="str">
        <f t="shared" si="657"/>
        <v>x</v>
      </c>
      <c r="BY531" s="80" t="str">
        <f t="shared" si="658"/>
        <v/>
      </c>
      <c r="BZ531" s="56" t="str">
        <f t="shared" si="681"/>
        <v/>
      </c>
      <c r="CA531" s="56" t="str">
        <f t="shared" si="682"/>
        <v/>
      </c>
      <c r="CB531" s="88">
        <f t="shared" si="683"/>
        <v>0</v>
      </c>
      <c r="CC531" s="56" t="str">
        <f t="shared" si="659"/>
        <v/>
      </c>
      <c r="CD531" s="56"/>
      <c r="CE531" s="56"/>
      <c r="CF531" s="56"/>
      <c r="CG531" s="56"/>
      <c r="CH531" s="169">
        <f t="shared" si="684"/>
        <v>9999999999</v>
      </c>
      <c r="CI531" s="170">
        <f t="shared" si="685"/>
        <v>9999999999</v>
      </c>
      <c r="CJ531" s="171">
        <f t="shared" si="686"/>
        <v>9999999999</v>
      </c>
      <c r="CK531" s="172" t="str">
        <f t="shared" si="687"/>
        <v/>
      </c>
      <c r="CL531" s="173" t="str">
        <f t="shared" si="660"/>
        <v>x</v>
      </c>
      <c r="CN531" s="6" t="str">
        <f t="shared" si="688"/>
        <v/>
      </c>
      <c r="CO531" s="293" t="e">
        <f t="shared" ca="1" si="624"/>
        <v>#N/A</v>
      </c>
      <c r="CP531" s="6" t="e">
        <f t="shared" ca="1" si="689"/>
        <v>#N/A</v>
      </c>
      <c r="CQ531" s="61">
        <v>515</v>
      </c>
      <c r="CR531" s="6">
        <f t="shared" si="661"/>
        <v>0</v>
      </c>
      <c r="CS531" s="6">
        <f t="shared" si="662"/>
        <v>0</v>
      </c>
      <c r="CT531" s="56" t="str">
        <f t="shared" si="663"/>
        <v/>
      </c>
      <c r="CU531" s="76">
        <f t="shared" si="664"/>
        <v>0</v>
      </c>
      <c r="CV531" s="76">
        <f t="shared" si="665"/>
        <v>0</v>
      </c>
      <c r="CX531" s="6" t="str">
        <f t="shared" si="666"/>
        <v/>
      </c>
      <c r="CY531" s="6" t="str">
        <f t="shared" si="667"/>
        <v/>
      </c>
      <c r="CZ531" s="6" t="str">
        <f t="shared" si="668"/>
        <v/>
      </c>
      <c r="DG531" s="56" t="str">
        <f t="shared" si="669"/>
        <v/>
      </c>
      <c r="DH531" s="6">
        <f t="shared" si="670"/>
        <v>0</v>
      </c>
      <c r="DK531" s="6">
        <f t="shared" si="631"/>
        <v>0</v>
      </c>
      <c r="DL531" s="6" t="e">
        <f t="shared" si="632"/>
        <v>#N/A</v>
      </c>
      <c r="DN531" s="6" t="e">
        <f t="shared" si="630"/>
        <v>#N/A</v>
      </c>
      <c r="DP531" s="6" t="str">
        <f t="shared" si="671"/>
        <v/>
      </c>
      <c r="DQ531" s="293">
        <f t="shared" ca="1" si="626"/>
        <v>525</v>
      </c>
      <c r="DR531" s="6" t="str">
        <f t="shared" ca="1" si="690"/>
        <v>x</v>
      </c>
      <c r="DU531" s="293" t="e">
        <f t="shared" ca="1" si="691"/>
        <v>#N/A</v>
      </c>
      <c r="DV531" s="5"/>
      <c r="DW531" s="293" t="e">
        <f t="shared" ca="1" si="627"/>
        <v>#N/A</v>
      </c>
      <c r="DZ531" s="293" t="e">
        <f t="shared" ca="1" si="692"/>
        <v>#N/A</v>
      </c>
      <c r="EA531" s="293" t="e">
        <f t="shared" ca="1" si="693"/>
        <v>#N/A</v>
      </c>
      <c r="EB531" s="293" t="e">
        <f t="shared" ca="1" si="694"/>
        <v>#N/A</v>
      </c>
      <c r="EE531" s="6" t="str">
        <f t="shared" si="695"/>
        <v/>
      </c>
      <c r="EF531" s="293" t="e">
        <f t="shared" ca="1" si="696"/>
        <v>#N/A</v>
      </c>
      <c r="EG531" s="6" t="e">
        <f t="shared" ca="1" si="672"/>
        <v>#N/A</v>
      </c>
    </row>
    <row r="532" spans="3:137" x14ac:dyDescent="0.2">
      <c r="C532" s="75"/>
      <c r="D532" s="184" t="str">
        <f t="shared" si="636"/>
        <v/>
      </c>
      <c r="E532" s="649" t="str">
        <f t="shared" si="628"/>
        <v/>
      </c>
      <c r="F532" s="607" t="str">
        <f t="shared" si="635"/>
        <v>x</v>
      </c>
      <c r="G532" s="650"/>
      <c r="H532" s="651"/>
      <c r="I532" s="651"/>
      <c r="J532" s="651"/>
      <c r="K532" s="652"/>
      <c r="L532" s="889"/>
      <c r="M532" s="889"/>
      <c r="N532" s="653"/>
      <c r="O532" s="651"/>
      <c r="P532" s="651"/>
      <c r="Q532" s="654"/>
      <c r="R532" s="655"/>
      <c r="S532" s="607" t="str">
        <f t="shared" si="637"/>
        <v/>
      </c>
      <c r="T532" s="656" t="str">
        <f t="shared" si="638"/>
        <v/>
      </c>
      <c r="U532" s="656" t="str">
        <f t="shared" si="673"/>
        <v/>
      </c>
      <c r="V532" s="656" t="str">
        <f t="shared" si="639"/>
        <v/>
      </c>
      <c r="W532" s="719"/>
      <c r="X532" s="660"/>
      <c r="Y532" s="656" t="str">
        <f t="shared" si="629"/>
        <v/>
      </c>
      <c r="Z532" s="659"/>
      <c r="AA532" s="654"/>
      <c r="AB532" s="656" t="str">
        <f t="shared" si="640"/>
        <v/>
      </c>
      <c r="AC532" s="661" t="str">
        <f t="shared" si="674"/>
        <v/>
      </c>
      <c r="AE532" s="658" t="str">
        <f t="shared" si="641"/>
        <v/>
      </c>
      <c r="AF532" s="659"/>
      <c r="AT532" s="805" t="str">
        <f t="shared" si="625"/>
        <v/>
      </c>
      <c r="AU532" t="str">
        <f t="shared" si="675"/>
        <v/>
      </c>
      <c r="AV532" s="6" t="str">
        <f t="shared" si="642"/>
        <v/>
      </c>
      <c r="AW532" s="317" t="str">
        <f t="shared" si="643"/>
        <v/>
      </c>
      <c r="AX532" s="158" t="str">
        <f t="shared" si="644"/>
        <v/>
      </c>
      <c r="AY532" s="158" t="str">
        <f t="shared" si="634"/>
        <v/>
      </c>
      <c r="AZ532" s="309" t="str">
        <f t="shared" si="633"/>
        <v/>
      </c>
      <c r="BA532" s="318" t="str">
        <f t="shared" si="645"/>
        <v/>
      </c>
      <c r="BB532" s="473" t="str">
        <f t="shared" si="646"/>
        <v/>
      </c>
      <c r="BC532" s="80" t="str">
        <f t="shared" ref="BC532:BC595" si="697">IF(OR(H532="",H532="Oba",G532="",P532="",X532="",BD532=0),"",IF(OR(X532="3a",X532="3b",X532="4a",X532="4b"),"div",IF(H532="Ver","bet",IF(AND(OR(H532="Liq",H532="Mem"),AA532="bet"),"bet","vord"))))</f>
        <v/>
      </c>
      <c r="BD532" s="56">
        <f t="shared" si="647"/>
        <v>1</v>
      </c>
      <c r="BF532" s="56" t="str">
        <f t="shared" si="648"/>
        <v/>
      </c>
      <c r="BG532" s="56" t="str">
        <f t="shared" si="649"/>
        <v/>
      </c>
      <c r="BH532" s="6" t="str">
        <f t="shared" si="650"/>
        <v/>
      </c>
      <c r="BK532" s="6" t="str">
        <f t="shared" si="651"/>
        <v/>
      </c>
      <c r="BL532" s="56">
        <f t="shared" si="676"/>
        <v>999999</v>
      </c>
      <c r="BM532" s="183">
        <f t="shared" si="677"/>
        <v>99999.000002660003</v>
      </c>
      <c r="BN532" s="61">
        <v>516</v>
      </c>
      <c r="BO532" s="6">
        <f t="shared" si="652"/>
        <v>999999</v>
      </c>
      <c r="BP532" s="6">
        <f t="shared" si="653"/>
        <v>999999</v>
      </c>
      <c r="BQ532" s="6" t="str">
        <f t="shared" si="678"/>
        <v>x</v>
      </c>
      <c r="BR532" s="206">
        <f t="shared" si="654"/>
        <v>99999.000002660003</v>
      </c>
      <c r="BS532" s="6">
        <f t="shared" si="655"/>
        <v>99999.000002660003</v>
      </c>
      <c r="BT532" s="6" t="str">
        <f t="shared" si="679"/>
        <v>x</v>
      </c>
      <c r="BU532" s="6" t="str">
        <f t="shared" si="656"/>
        <v/>
      </c>
      <c r="BW532" s="82">
        <f t="shared" si="680"/>
        <v>9999999999</v>
      </c>
      <c r="BX532" s="80" t="str">
        <f t="shared" si="657"/>
        <v>x</v>
      </c>
      <c r="BY532" s="80" t="str">
        <f t="shared" si="658"/>
        <v/>
      </c>
      <c r="BZ532" s="56" t="str">
        <f t="shared" si="681"/>
        <v/>
      </c>
      <c r="CA532" s="56" t="str">
        <f t="shared" si="682"/>
        <v/>
      </c>
      <c r="CB532" s="88">
        <f t="shared" si="683"/>
        <v>0</v>
      </c>
      <c r="CC532" s="56" t="str">
        <f t="shared" si="659"/>
        <v/>
      </c>
      <c r="CD532" s="56"/>
      <c r="CE532" s="56"/>
      <c r="CF532" s="56"/>
      <c r="CG532" s="56"/>
      <c r="CH532" s="169">
        <f t="shared" si="684"/>
        <v>9999999999</v>
      </c>
      <c r="CI532" s="170">
        <f t="shared" si="685"/>
        <v>9999999999</v>
      </c>
      <c r="CJ532" s="171">
        <f t="shared" si="686"/>
        <v>9999999999</v>
      </c>
      <c r="CK532" s="172" t="str">
        <f t="shared" si="687"/>
        <v/>
      </c>
      <c r="CL532" s="173" t="str">
        <f t="shared" si="660"/>
        <v>x</v>
      </c>
      <c r="CN532" s="6" t="str">
        <f t="shared" si="688"/>
        <v/>
      </c>
      <c r="CO532" s="293" t="e">
        <f t="shared" ref="CO532:CO595" ca="1" si="698">MATCH($CO$13,OFFSET(OFFSET($CN$17,CO531,0),,,$DU$13-CO531),0)+CO531</f>
        <v>#N/A</v>
      </c>
      <c r="CP532" s="6" t="e">
        <f t="shared" ca="1" si="689"/>
        <v>#N/A</v>
      </c>
      <c r="CQ532" s="61">
        <v>516</v>
      </c>
      <c r="CR532" s="6">
        <f t="shared" si="661"/>
        <v>0</v>
      </c>
      <c r="CS532" s="6">
        <f t="shared" si="662"/>
        <v>0</v>
      </c>
      <c r="CT532" s="56" t="str">
        <f t="shared" si="663"/>
        <v/>
      </c>
      <c r="CU532" s="76">
        <f t="shared" si="664"/>
        <v>0</v>
      </c>
      <c r="CV532" s="76">
        <f t="shared" si="665"/>
        <v>0</v>
      </c>
      <c r="CX532" s="6" t="str">
        <f t="shared" si="666"/>
        <v/>
      </c>
      <c r="CY532" s="6" t="str">
        <f t="shared" si="667"/>
        <v/>
      </c>
      <c r="CZ532" s="6" t="str">
        <f t="shared" si="668"/>
        <v/>
      </c>
      <c r="DG532" s="56" t="str">
        <f t="shared" si="669"/>
        <v/>
      </c>
      <c r="DH532" s="6">
        <f t="shared" si="670"/>
        <v>0</v>
      </c>
      <c r="DK532" s="6">
        <f t="shared" si="631"/>
        <v>0</v>
      </c>
      <c r="DL532" s="6" t="e">
        <f t="shared" si="632"/>
        <v>#N/A</v>
      </c>
      <c r="DN532" s="6" t="e">
        <f t="shared" si="630"/>
        <v>#N/A</v>
      </c>
      <c r="DP532" s="6" t="str">
        <f t="shared" si="671"/>
        <v/>
      </c>
      <c r="DQ532" s="293">
        <f t="shared" ca="1" si="626"/>
        <v>526</v>
      </c>
      <c r="DR532" s="6" t="str">
        <f t="shared" ca="1" si="690"/>
        <v>x</v>
      </c>
      <c r="DU532" s="293" t="e">
        <f t="shared" ca="1" si="691"/>
        <v>#N/A</v>
      </c>
      <c r="DV532" s="5"/>
      <c r="DW532" s="293" t="e">
        <f t="shared" ca="1" si="627"/>
        <v>#N/A</v>
      </c>
      <c r="DZ532" s="293" t="e">
        <f t="shared" ca="1" si="692"/>
        <v>#N/A</v>
      </c>
      <c r="EA532" s="293" t="e">
        <f t="shared" ca="1" si="693"/>
        <v>#N/A</v>
      </c>
      <c r="EB532" s="293" t="e">
        <f t="shared" ca="1" si="694"/>
        <v>#N/A</v>
      </c>
      <c r="EE532" s="6" t="str">
        <f t="shared" si="695"/>
        <v/>
      </c>
      <c r="EF532" s="293" t="e">
        <f t="shared" ca="1" si="696"/>
        <v>#N/A</v>
      </c>
      <c r="EG532" s="6" t="e">
        <f t="shared" ca="1" si="672"/>
        <v>#N/A</v>
      </c>
    </row>
    <row r="533" spans="3:137" x14ac:dyDescent="0.2">
      <c r="C533" s="75"/>
      <c r="D533" s="184" t="str">
        <f t="shared" si="636"/>
        <v/>
      </c>
      <c r="E533" s="649" t="str">
        <f t="shared" si="628"/>
        <v/>
      </c>
      <c r="F533" s="607" t="str">
        <f t="shared" si="635"/>
        <v>x</v>
      </c>
      <c r="G533" s="650"/>
      <c r="H533" s="651"/>
      <c r="I533" s="651"/>
      <c r="J533" s="651"/>
      <c r="K533" s="652"/>
      <c r="L533" s="889"/>
      <c r="M533" s="889"/>
      <c r="N533" s="653"/>
      <c r="O533" s="651"/>
      <c r="P533" s="651"/>
      <c r="Q533" s="654"/>
      <c r="R533" s="655"/>
      <c r="S533" s="607" t="str">
        <f t="shared" si="637"/>
        <v/>
      </c>
      <c r="T533" s="656" t="str">
        <f t="shared" si="638"/>
        <v/>
      </c>
      <c r="U533" s="656" t="str">
        <f t="shared" si="673"/>
        <v/>
      </c>
      <c r="V533" s="656" t="str">
        <f t="shared" si="639"/>
        <v/>
      </c>
      <c r="W533" s="719"/>
      <c r="X533" s="660"/>
      <c r="Y533" s="656" t="str">
        <f t="shared" si="629"/>
        <v/>
      </c>
      <c r="Z533" s="659"/>
      <c r="AA533" s="654"/>
      <c r="AB533" s="656" t="str">
        <f t="shared" si="640"/>
        <v/>
      </c>
      <c r="AC533" s="661" t="str">
        <f t="shared" si="674"/>
        <v/>
      </c>
      <c r="AE533" s="658" t="str">
        <f t="shared" si="641"/>
        <v/>
      </c>
      <c r="AF533" s="659"/>
      <c r="AT533" s="805" t="str">
        <f t="shared" ref="AT533:AT596" si="699">IF(BB533="","",ROUND(SUMIF(CY:CY,CY533,CS:CS),3))</f>
        <v/>
      </c>
      <c r="AU533" t="str">
        <f t="shared" si="675"/>
        <v/>
      </c>
      <c r="AV533" s="6" t="str">
        <f t="shared" si="642"/>
        <v/>
      </c>
      <c r="AW533" s="317" t="str">
        <f t="shared" si="643"/>
        <v/>
      </c>
      <c r="AX533" s="158" t="str">
        <f t="shared" si="644"/>
        <v/>
      </c>
      <c r="AY533" s="158" t="str">
        <f t="shared" si="634"/>
        <v/>
      </c>
      <c r="AZ533" s="309" t="str">
        <f t="shared" si="633"/>
        <v/>
      </c>
      <c r="BA533" s="318" t="str">
        <f t="shared" si="645"/>
        <v/>
      </c>
      <c r="BB533" s="473" t="str">
        <f t="shared" si="646"/>
        <v/>
      </c>
      <c r="BC533" s="80" t="str">
        <f t="shared" si="697"/>
        <v/>
      </c>
      <c r="BD533" s="56">
        <f t="shared" si="647"/>
        <v>1</v>
      </c>
      <c r="BF533" s="56" t="str">
        <f t="shared" si="648"/>
        <v/>
      </c>
      <c r="BG533" s="56" t="str">
        <f t="shared" si="649"/>
        <v/>
      </c>
      <c r="BH533" s="6" t="str">
        <f t="shared" si="650"/>
        <v/>
      </c>
      <c r="BK533" s="6" t="str">
        <f t="shared" si="651"/>
        <v/>
      </c>
      <c r="BL533" s="56">
        <f t="shared" si="676"/>
        <v>999999</v>
      </c>
      <c r="BM533" s="183">
        <f t="shared" si="677"/>
        <v>99999.000002664994</v>
      </c>
      <c r="BN533" s="61">
        <v>517</v>
      </c>
      <c r="BO533" s="6">
        <f t="shared" si="652"/>
        <v>999999</v>
      </c>
      <c r="BP533" s="6">
        <f t="shared" si="653"/>
        <v>999999</v>
      </c>
      <c r="BQ533" s="6" t="str">
        <f t="shared" si="678"/>
        <v>x</v>
      </c>
      <c r="BR533" s="206">
        <f t="shared" si="654"/>
        <v>99999.000002664994</v>
      </c>
      <c r="BS533" s="6">
        <f t="shared" si="655"/>
        <v>99999.000002664994</v>
      </c>
      <c r="BT533" s="6" t="str">
        <f t="shared" si="679"/>
        <v>x</v>
      </c>
      <c r="BU533" s="6" t="str">
        <f t="shared" si="656"/>
        <v/>
      </c>
      <c r="BW533" s="82">
        <f t="shared" si="680"/>
        <v>9999999999</v>
      </c>
      <c r="BX533" s="80" t="str">
        <f t="shared" si="657"/>
        <v>x</v>
      </c>
      <c r="BY533" s="80" t="str">
        <f t="shared" si="658"/>
        <v/>
      </c>
      <c r="BZ533" s="56" t="str">
        <f t="shared" si="681"/>
        <v/>
      </c>
      <c r="CA533" s="56" t="str">
        <f t="shared" si="682"/>
        <v/>
      </c>
      <c r="CB533" s="88">
        <f t="shared" si="683"/>
        <v>0</v>
      </c>
      <c r="CC533" s="56" t="str">
        <f t="shared" si="659"/>
        <v/>
      </c>
      <c r="CD533" s="56"/>
      <c r="CE533" s="56"/>
      <c r="CF533" s="56"/>
      <c r="CG533" s="56"/>
      <c r="CH533" s="169">
        <f t="shared" si="684"/>
        <v>9999999999</v>
      </c>
      <c r="CI533" s="170">
        <f t="shared" si="685"/>
        <v>9999999999</v>
      </c>
      <c r="CJ533" s="171">
        <f t="shared" si="686"/>
        <v>9999999999</v>
      </c>
      <c r="CK533" s="172" t="str">
        <f t="shared" si="687"/>
        <v/>
      </c>
      <c r="CL533" s="173" t="str">
        <f t="shared" si="660"/>
        <v>x</v>
      </c>
      <c r="CN533" s="6" t="str">
        <f t="shared" si="688"/>
        <v/>
      </c>
      <c r="CO533" s="293" t="e">
        <f t="shared" ca="1" si="698"/>
        <v>#N/A</v>
      </c>
      <c r="CP533" s="6" t="e">
        <f t="shared" ca="1" si="689"/>
        <v>#N/A</v>
      </c>
      <c r="CQ533" s="61">
        <v>517</v>
      </c>
      <c r="CR533" s="6">
        <f t="shared" si="661"/>
        <v>0</v>
      </c>
      <c r="CS533" s="6">
        <f t="shared" si="662"/>
        <v>0</v>
      </c>
      <c r="CT533" s="56" t="str">
        <f t="shared" si="663"/>
        <v/>
      </c>
      <c r="CU533" s="76">
        <f t="shared" si="664"/>
        <v>0</v>
      </c>
      <c r="CV533" s="76">
        <f t="shared" si="665"/>
        <v>0</v>
      </c>
      <c r="CX533" s="6" t="str">
        <f t="shared" si="666"/>
        <v/>
      </c>
      <c r="CY533" s="6" t="str">
        <f t="shared" si="667"/>
        <v/>
      </c>
      <c r="CZ533" s="6" t="str">
        <f t="shared" si="668"/>
        <v/>
      </c>
      <c r="DG533" s="56" t="str">
        <f t="shared" si="669"/>
        <v/>
      </c>
      <c r="DH533" s="6">
        <f t="shared" si="670"/>
        <v>0</v>
      </c>
      <c r="DK533" s="6">
        <f t="shared" si="631"/>
        <v>0</v>
      </c>
      <c r="DL533" s="6" t="e">
        <f t="shared" si="632"/>
        <v>#N/A</v>
      </c>
      <c r="DN533" s="6" t="e">
        <f t="shared" si="630"/>
        <v>#N/A</v>
      </c>
      <c r="DP533" s="6" t="str">
        <f t="shared" si="671"/>
        <v/>
      </c>
      <c r="DQ533" s="293">
        <f t="shared" ref="DQ533:DQ596" ca="1" si="700">MATCH($DP$12,OFFSET(OFFSET($DP$17,DQ532,0),,,$DU$13-DQ532),0)+DQ532</f>
        <v>527</v>
      </c>
      <c r="DR533" s="6" t="str">
        <f t="shared" ca="1" si="690"/>
        <v>x</v>
      </c>
      <c r="DU533" s="293" t="e">
        <f t="shared" ca="1" si="691"/>
        <v>#N/A</v>
      </c>
      <c r="DV533" s="5"/>
      <c r="DW533" s="293" t="e">
        <f t="shared" ca="1" si="627"/>
        <v>#N/A</v>
      </c>
      <c r="DZ533" s="293" t="e">
        <f t="shared" ca="1" si="692"/>
        <v>#N/A</v>
      </c>
      <c r="EA533" s="293" t="e">
        <f t="shared" ca="1" si="693"/>
        <v>#N/A</v>
      </c>
      <c r="EB533" s="293" t="e">
        <f t="shared" ca="1" si="694"/>
        <v>#N/A</v>
      </c>
      <c r="EE533" s="6" t="str">
        <f t="shared" si="695"/>
        <v/>
      </c>
      <c r="EF533" s="293" t="e">
        <f t="shared" ca="1" si="696"/>
        <v>#N/A</v>
      </c>
      <c r="EG533" s="6" t="e">
        <f t="shared" ca="1" si="672"/>
        <v>#N/A</v>
      </c>
    </row>
    <row r="534" spans="3:137" x14ac:dyDescent="0.2">
      <c r="C534" s="75"/>
      <c r="D534" s="184" t="str">
        <f t="shared" si="636"/>
        <v/>
      </c>
      <c r="E534" s="649" t="str">
        <f t="shared" si="628"/>
        <v/>
      </c>
      <c r="F534" s="607" t="str">
        <f t="shared" si="635"/>
        <v>x</v>
      </c>
      <c r="G534" s="650"/>
      <c r="H534" s="651"/>
      <c r="I534" s="651"/>
      <c r="J534" s="651"/>
      <c r="K534" s="652"/>
      <c r="L534" s="889"/>
      <c r="M534" s="889"/>
      <c r="N534" s="653"/>
      <c r="O534" s="651"/>
      <c r="P534" s="651"/>
      <c r="Q534" s="654"/>
      <c r="R534" s="655"/>
      <c r="S534" s="607" t="str">
        <f t="shared" si="637"/>
        <v/>
      </c>
      <c r="T534" s="656" t="str">
        <f t="shared" si="638"/>
        <v/>
      </c>
      <c r="U534" s="656" t="str">
        <f t="shared" si="673"/>
        <v/>
      </c>
      <c r="V534" s="656" t="str">
        <f t="shared" si="639"/>
        <v/>
      </c>
      <c r="W534" s="719"/>
      <c r="X534" s="660"/>
      <c r="Y534" s="656" t="str">
        <f t="shared" si="629"/>
        <v/>
      </c>
      <c r="Z534" s="659"/>
      <c r="AA534" s="654"/>
      <c r="AB534" s="656" t="str">
        <f t="shared" si="640"/>
        <v/>
      </c>
      <c r="AC534" s="661" t="str">
        <f t="shared" si="674"/>
        <v/>
      </c>
      <c r="AE534" s="658" t="str">
        <f t="shared" si="641"/>
        <v/>
      </c>
      <c r="AF534" s="659"/>
      <c r="AT534" s="805" t="str">
        <f t="shared" si="699"/>
        <v/>
      </c>
      <c r="AU534" t="str">
        <f t="shared" si="675"/>
        <v/>
      </c>
      <c r="AV534" s="6" t="str">
        <f t="shared" si="642"/>
        <v/>
      </c>
      <c r="AW534" s="317" t="str">
        <f t="shared" si="643"/>
        <v/>
      </c>
      <c r="AX534" s="158" t="str">
        <f t="shared" si="644"/>
        <v/>
      </c>
      <c r="AY534" s="158" t="str">
        <f t="shared" si="634"/>
        <v/>
      </c>
      <c r="AZ534" s="309" t="str">
        <f t="shared" si="633"/>
        <v/>
      </c>
      <c r="BA534" s="318" t="str">
        <f t="shared" si="645"/>
        <v/>
      </c>
      <c r="BB534" s="473" t="str">
        <f t="shared" si="646"/>
        <v/>
      </c>
      <c r="BC534" s="80" t="str">
        <f t="shared" si="697"/>
        <v/>
      </c>
      <c r="BD534" s="56">
        <f t="shared" si="647"/>
        <v>1</v>
      </c>
      <c r="BF534" s="56" t="str">
        <f t="shared" si="648"/>
        <v/>
      </c>
      <c r="BG534" s="56" t="str">
        <f t="shared" si="649"/>
        <v/>
      </c>
      <c r="BH534" s="6" t="str">
        <f t="shared" si="650"/>
        <v/>
      </c>
      <c r="BK534" s="6" t="str">
        <f t="shared" si="651"/>
        <v/>
      </c>
      <c r="BL534" s="56">
        <f t="shared" si="676"/>
        <v>999999</v>
      </c>
      <c r="BM534" s="183">
        <f t="shared" si="677"/>
        <v>99999.00000267</v>
      </c>
      <c r="BN534" s="61">
        <v>518</v>
      </c>
      <c r="BO534" s="6">
        <f t="shared" si="652"/>
        <v>999999</v>
      </c>
      <c r="BP534" s="6">
        <f t="shared" si="653"/>
        <v>999999</v>
      </c>
      <c r="BQ534" s="6" t="str">
        <f t="shared" si="678"/>
        <v>x</v>
      </c>
      <c r="BR534" s="206">
        <f t="shared" si="654"/>
        <v>99999.00000267</v>
      </c>
      <c r="BS534" s="6">
        <f t="shared" si="655"/>
        <v>99999.00000267</v>
      </c>
      <c r="BT534" s="6" t="str">
        <f t="shared" si="679"/>
        <v>x</v>
      </c>
      <c r="BU534" s="6" t="str">
        <f t="shared" si="656"/>
        <v/>
      </c>
      <c r="BW534" s="82">
        <f t="shared" si="680"/>
        <v>9999999999</v>
      </c>
      <c r="BX534" s="80" t="str">
        <f t="shared" si="657"/>
        <v>x</v>
      </c>
      <c r="BY534" s="80" t="str">
        <f t="shared" si="658"/>
        <v/>
      </c>
      <c r="BZ534" s="56" t="str">
        <f t="shared" si="681"/>
        <v/>
      </c>
      <c r="CA534" s="56" t="str">
        <f t="shared" si="682"/>
        <v/>
      </c>
      <c r="CB534" s="88">
        <f t="shared" si="683"/>
        <v>0</v>
      </c>
      <c r="CC534" s="56" t="str">
        <f t="shared" si="659"/>
        <v/>
      </c>
      <c r="CD534" s="56"/>
      <c r="CE534" s="56"/>
      <c r="CF534" s="56"/>
      <c r="CG534" s="56"/>
      <c r="CH534" s="169">
        <f t="shared" si="684"/>
        <v>9999999999</v>
      </c>
      <c r="CI534" s="170">
        <f t="shared" si="685"/>
        <v>9999999999</v>
      </c>
      <c r="CJ534" s="171">
        <f t="shared" si="686"/>
        <v>9999999999</v>
      </c>
      <c r="CK534" s="172" t="str">
        <f t="shared" si="687"/>
        <v/>
      </c>
      <c r="CL534" s="173" t="str">
        <f t="shared" si="660"/>
        <v>x</v>
      </c>
      <c r="CN534" s="6" t="str">
        <f t="shared" si="688"/>
        <v/>
      </c>
      <c r="CO534" s="293" t="e">
        <f t="shared" ca="1" si="698"/>
        <v>#N/A</v>
      </c>
      <c r="CP534" s="6" t="e">
        <f t="shared" ca="1" si="689"/>
        <v>#N/A</v>
      </c>
      <c r="CQ534" s="61">
        <v>518</v>
      </c>
      <c r="CR534" s="6">
        <f t="shared" si="661"/>
        <v>0</v>
      </c>
      <c r="CS534" s="6">
        <f t="shared" si="662"/>
        <v>0</v>
      </c>
      <c r="CT534" s="56" t="str">
        <f t="shared" si="663"/>
        <v/>
      </c>
      <c r="CU534" s="76">
        <f t="shared" si="664"/>
        <v>0</v>
      </c>
      <c r="CV534" s="76">
        <f t="shared" si="665"/>
        <v>0</v>
      </c>
      <c r="CX534" s="6" t="str">
        <f t="shared" si="666"/>
        <v/>
      </c>
      <c r="CY534" s="6" t="str">
        <f t="shared" si="667"/>
        <v/>
      </c>
      <c r="CZ534" s="6" t="str">
        <f t="shared" si="668"/>
        <v/>
      </c>
      <c r="DG534" s="56" t="str">
        <f t="shared" si="669"/>
        <v/>
      </c>
      <c r="DH534" s="6">
        <f t="shared" si="670"/>
        <v>0</v>
      </c>
      <c r="DK534" s="6">
        <f t="shared" si="631"/>
        <v>0</v>
      </c>
      <c r="DL534" s="6" t="e">
        <f t="shared" si="632"/>
        <v>#N/A</v>
      </c>
      <c r="DN534" s="6" t="e">
        <f t="shared" si="630"/>
        <v>#N/A</v>
      </c>
      <c r="DP534" s="6" t="str">
        <f t="shared" si="671"/>
        <v/>
      </c>
      <c r="DQ534" s="293">
        <f t="shared" ca="1" si="700"/>
        <v>528</v>
      </c>
      <c r="DR534" s="6" t="str">
        <f t="shared" ca="1" si="690"/>
        <v>x</v>
      </c>
      <c r="DU534" s="293" t="e">
        <f t="shared" ca="1" si="691"/>
        <v>#N/A</v>
      </c>
      <c r="DV534" s="5"/>
      <c r="DW534" s="293" t="e">
        <f t="shared" ca="1" si="627"/>
        <v>#N/A</v>
      </c>
      <c r="DZ534" s="293" t="e">
        <f t="shared" ca="1" si="692"/>
        <v>#N/A</v>
      </c>
      <c r="EA534" s="293" t="e">
        <f t="shared" ca="1" si="693"/>
        <v>#N/A</v>
      </c>
      <c r="EB534" s="293" t="e">
        <f t="shared" ca="1" si="694"/>
        <v>#N/A</v>
      </c>
      <c r="EE534" s="6" t="str">
        <f t="shared" si="695"/>
        <v/>
      </c>
      <c r="EF534" s="293" t="e">
        <f t="shared" ca="1" si="696"/>
        <v>#N/A</v>
      </c>
      <c r="EG534" s="6" t="e">
        <f t="shared" ca="1" si="672"/>
        <v>#N/A</v>
      </c>
    </row>
    <row r="535" spans="3:137" x14ac:dyDescent="0.2">
      <c r="C535" s="75"/>
      <c r="D535" s="184" t="str">
        <f t="shared" si="636"/>
        <v/>
      </c>
      <c r="E535" s="649" t="str">
        <f t="shared" si="628"/>
        <v/>
      </c>
      <c r="F535" s="607" t="str">
        <f t="shared" si="635"/>
        <v>x</v>
      </c>
      <c r="G535" s="650"/>
      <c r="H535" s="651"/>
      <c r="I535" s="651"/>
      <c r="J535" s="651"/>
      <c r="K535" s="652"/>
      <c r="L535" s="889"/>
      <c r="M535" s="889"/>
      <c r="N535" s="653"/>
      <c r="O535" s="651"/>
      <c r="P535" s="651"/>
      <c r="Q535" s="654"/>
      <c r="R535" s="655"/>
      <c r="S535" s="607" t="str">
        <f t="shared" si="637"/>
        <v/>
      </c>
      <c r="T535" s="656" t="str">
        <f t="shared" si="638"/>
        <v/>
      </c>
      <c r="U535" s="656" t="str">
        <f t="shared" si="673"/>
        <v/>
      </c>
      <c r="V535" s="656" t="str">
        <f t="shared" si="639"/>
        <v/>
      </c>
      <c r="W535" s="719"/>
      <c r="X535" s="660"/>
      <c r="Y535" s="656" t="str">
        <f t="shared" si="629"/>
        <v/>
      </c>
      <c r="Z535" s="659"/>
      <c r="AA535" s="654"/>
      <c r="AB535" s="656" t="str">
        <f t="shared" si="640"/>
        <v/>
      </c>
      <c r="AC535" s="661" t="str">
        <f t="shared" si="674"/>
        <v/>
      </c>
      <c r="AE535" s="658" t="str">
        <f t="shared" si="641"/>
        <v/>
      </c>
      <c r="AF535" s="659"/>
      <c r="AT535" s="805" t="str">
        <f t="shared" si="699"/>
        <v/>
      </c>
      <c r="AU535" t="str">
        <f t="shared" si="675"/>
        <v/>
      </c>
      <c r="AV535" s="6" t="str">
        <f t="shared" si="642"/>
        <v/>
      </c>
      <c r="AW535" s="317" t="str">
        <f t="shared" si="643"/>
        <v/>
      </c>
      <c r="AX535" s="158" t="str">
        <f t="shared" si="644"/>
        <v/>
      </c>
      <c r="AY535" s="158" t="str">
        <f t="shared" si="634"/>
        <v/>
      </c>
      <c r="AZ535" s="309" t="str">
        <f t="shared" si="633"/>
        <v/>
      </c>
      <c r="BA535" s="318" t="str">
        <f t="shared" si="645"/>
        <v/>
      </c>
      <c r="BB535" s="473" t="str">
        <f t="shared" si="646"/>
        <v/>
      </c>
      <c r="BC535" s="80" t="str">
        <f t="shared" si="697"/>
        <v/>
      </c>
      <c r="BD535" s="56">
        <f t="shared" si="647"/>
        <v>1</v>
      </c>
      <c r="BF535" s="56" t="str">
        <f t="shared" si="648"/>
        <v/>
      </c>
      <c r="BG535" s="56" t="str">
        <f t="shared" si="649"/>
        <v/>
      </c>
      <c r="BH535" s="6" t="str">
        <f t="shared" si="650"/>
        <v/>
      </c>
      <c r="BK535" s="6" t="str">
        <f t="shared" si="651"/>
        <v/>
      </c>
      <c r="BL535" s="56">
        <f t="shared" si="676"/>
        <v>999999</v>
      </c>
      <c r="BM535" s="183">
        <f t="shared" si="677"/>
        <v>99999.000002675006</v>
      </c>
      <c r="BN535" s="61">
        <v>519</v>
      </c>
      <c r="BO535" s="6">
        <f t="shared" si="652"/>
        <v>999999</v>
      </c>
      <c r="BP535" s="6">
        <f t="shared" si="653"/>
        <v>999999</v>
      </c>
      <c r="BQ535" s="6" t="str">
        <f t="shared" si="678"/>
        <v>x</v>
      </c>
      <c r="BR535" s="206">
        <f t="shared" si="654"/>
        <v>99999.000002675006</v>
      </c>
      <c r="BS535" s="6">
        <f t="shared" si="655"/>
        <v>99999.000002675006</v>
      </c>
      <c r="BT535" s="6" t="str">
        <f t="shared" si="679"/>
        <v>x</v>
      </c>
      <c r="BU535" s="6" t="str">
        <f t="shared" si="656"/>
        <v/>
      </c>
      <c r="BW535" s="82">
        <f t="shared" si="680"/>
        <v>9999999999</v>
      </c>
      <c r="BX535" s="80" t="str">
        <f t="shared" si="657"/>
        <v>x</v>
      </c>
      <c r="BY535" s="80" t="str">
        <f t="shared" si="658"/>
        <v/>
      </c>
      <c r="BZ535" s="56" t="str">
        <f t="shared" si="681"/>
        <v/>
      </c>
      <c r="CA535" s="56" t="str">
        <f t="shared" si="682"/>
        <v/>
      </c>
      <c r="CB535" s="88">
        <f t="shared" si="683"/>
        <v>0</v>
      </c>
      <c r="CC535" s="56" t="str">
        <f t="shared" si="659"/>
        <v/>
      </c>
      <c r="CD535" s="56"/>
      <c r="CE535" s="56"/>
      <c r="CF535" s="56"/>
      <c r="CG535" s="56"/>
      <c r="CH535" s="169">
        <f t="shared" si="684"/>
        <v>9999999999</v>
      </c>
      <c r="CI535" s="170">
        <f t="shared" si="685"/>
        <v>9999999999</v>
      </c>
      <c r="CJ535" s="171">
        <f t="shared" si="686"/>
        <v>9999999999</v>
      </c>
      <c r="CK535" s="172" t="str">
        <f t="shared" si="687"/>
        <v/>
      </c>
      <c r="CL535" s="173" t="str">
        <f t="shared" si="660"/>
        <v>x</v>
      </c>
      <c r="CN535" s="6" t="str">
        <f t="shared" si="688"/>
        <v/>
      </c>
      <c r="CO535" s="293" t="e">
        <f t="shared" ca="1" si="698"/>
        <v>#N/A</v>
      </c>
      <c r="CP535" s="6" t="e">
        <f t="shared" ca="1" si="689"/>
        <v>#N/A</v>
      </c>
      <c r="CQ535" s="61">
        <v>519</v>
      </c>
      <c r="CR535" s="6">
        <f t="shared" si="661"/>
        <v>0</v>
      </c>
      <c r="CS535" s="6">
        <f t="shared" si="662"/>
        <v>0</v>
      </c>
      <c r="CT535" s="56" t="str">
        <f t="shared" si="663"/>
        <v/>
      </c>
      <c r="CU535" s="76">
        <f t="shared" si="664"/>
        <v>0</v>
      </c>
      <c r="CV535" s="76">
        <f t="shared" si="665"/>
        <v>0</v>
      </c>
      <c r="CX535" s="6" t="str">
        <f t="shared" si="666"/>
        <v/>
      </c>
      <c r="CY535" s="6" t="str">
        <f t="shared" si="667"/>
        <v/>
      </c>
      <c r="CZ535" s="6" t="str">
        <f t="shared" si="668"/>
        <v/>
      </c>
      <c r="DG535" s="56" t="str">
        <f t="shared" si="669"/>
        <v/>
      </c>
      <c r="DH535" s="6">
        <f t="shared" si="670"/>
        <v>0</v>
      </c>
      <c r="DK535" s="6">
        <f t="shared" si="631"/>
        <v>0</v>
      </c>
      <c r="DL535" s="6" t="e">
        <f t="shared" si="632"/>
        <v>#N/A</v>
      </c>
      <c r="DN535" s="6" t="e">
        <f t="shared" si="630"/>
        <v>#N/A</v>
      </c>
      <c r="DP535" s="6" t="str">
        <f t="shared" si="671"/>
        <v/>
      </c>
      <c r="DQ535" s="293">
        <f t="shared" ca="1" si="700"/>
        <v>529</v>
      </c>
      <c r="DR535" s="6" t="str">
        <f t="shared" ca="1" si="690"/>
        <v>x</v>
      </c>
      <c r="DU535" s="293" t="e">
        <f t="shared" ca="1" si="691"/>
        <v>#N/A</v>
      </c>
      <c r="DV535" s="5"/>
      <c r="DW535" s="293" t="e">
        <f t="shared" ref="DW535:DW598" ca="1" si="701">MATCH($DW$12,OFFSET(OFFSET($CT$17,DW534,0),,,$DU$13-DW534),0)+DW534</f>
        <v>#N/A</v>
      </c>
      <c r="DZ535" s="293" t="e">
        <f t="shared" ca="1" si="692"/>
        <v>#N/A</v>
      </c>
      <c r="EA535" s="293" t="e">
        <f t="shared" ca="1" si="693"/>
        <v>#N/A</v>
      </c>
      <c r="EB535" s="293" t="e">
        <f t="shared" ca="1" si="694"/>
        <v>#N/A</v>
      </c>
      <c r="EE535" s="6" t="str">
        <f t="shared" si="695"/>
        <v/>
      </c>
      <c r="EF535" s="293" t="e">
        <f t="shared" ca="1" si="696"/>
        <v>#N/A</v>
      </c>
      <c r="EG535" s="6" t="e">
        <f t="shared" ca="1" si="672"/>
        <v>#N/A</v>
      </c>
    </row>
    <row r="536" spans="3:137" x14ac:dyDescent="0.2">
      <c r="C536" s="75"/>
      <c r="D536" s="184" t="str">
        <f t="shared" si="636"/>
        <v/>
      </c>
      <c r="E536" s="649" t="str">
        <f t="shared" si="628"/>
        <v/>
      </c>
      <c r="F536" s="607" t="str">
        <f t="shared" si="635"/>
        <v>x</v>
      </c>
      <c r="G536" s="650"/>
      <c r="H536" s="651"/>
      <c r="I536" s="651"/>
      <c r="J536" s="651"/>
      <c r="K536" s="652"/>
      <c r="L536" s="889"/>
      <c r="M536" s="889"/>
      <c r="N536" s="653"/>
      <c r="O536" s="651"/>
      <c r="P536" s="651"/>
      <c r="Q536" s="654"/>
      <c r="R536" s="655"/>
      <c r="S536" s="607" t="str">
        <f t="shared" si="637"/>
        <v/>
      </c>
      <c r="T536" s="656" t="str">
        <f t="shared" si="638"/>
        <v/>
      </c>
      <c r="U536" s="656" t="str">
        <f t="shared" si="673"/>
        <v/>
      </c>
      <c r="V536" s="656" t="str">
        <f t="shared" si="639"/>
        <v/>
      </c>
      <c r="W536" s="719"/>
      <c r="X536" s="660"/>
      <c r="Y536" s="656" t="str">
        <f t="shared" si="629"/>
        <v/>
      </c>
      <c r="Z536" s="659"/>
      <c r="AA536" s="654"/>
      <c r="AB536" s="656" t="str">
        <f t="shared" si="640"/>
        <v/>
      </c>
      <c r="AC536" s="661" t="str">
        <f t="shared" si="674"/>
        <v/>
      </c>
      <c r="AE536" s="658" t="str">
        <f t="shared" si="641"/>
        <v/>
      </c>
      <c r="AF536" s="659"/>
      <c r="AT536" s="805" t="str">
        <f t="shared" si="699"/>
        <v/>
      </c>
      <c r="AU536" t="str">
        <f t="shared" si="675"/>
        <v/>
      </c>
      <c r="AV536" s="6" t="str">
        <f t="shared" si="642"/>
        <v/>
      </c>
      <c r="AW536" s="317" t="str">
        <f t="shared" si="643"/>
        <v/>
      </c>
      <c r="AX536" s="158" t="str">
        <f t="shared" si="644"/>
        <v/>
      </c>
      <c r="AY536" s="158" t="str">
        <f t="shared" si="634"/>
        <v/>
      </c>
      <c r="AZ536" s="309" t="str">
        <f t="shared" si="633"/>
        <v/>
      </c>
      <c r="BA536" s="318" t="str">
        <f t="shared" si="645"/>
        <v/>
      </c>
      <c r="BB536" s="473" t="str">
        <f t="shared" si="646"/>
        <v/>
      </c>
      <c r="BC536" s="80" t="str">
        <f t="shared" si="697"/>
        <v/>
      </c>
      <c r="BD536" s="56">
        <f t="shared" si="647"/>
        <v>1</v>
      </c>
      <c r="BF536" s="56" t="str">
        <f t="shared" si="648"/>
        <v/>
      </c>
      <c r="BG536" s="56" t="str">
        <f t="shared" si="649"/>
        <v/>
      </c>
      <c r="BH536" s="6" t="str">
        <f t="shared" si="650"/>
        <v/>
      </c>
      <c r="BK536" s="6" t="str">
        <f t="shared" si="651"/>
        <v/>
      </c>
      <c r="BL536" s="56">
        <f t="shared" si="676"/>
        <v>999999</v>
      </c>
      <c r="BM536" s="183">
        <f t="shared" si="677"/>
        <v>99999.000002679997</v>
      </c>
      <c r="BN536" s="61">
        <v>520</v>
      </c>
      <c r="BO536" s="6">
        <f t="shared" si="652"/>
        <v>999999</v>
      </c>
      <c r="BP536" s="6">
        <f t="shared" si="653"/>
        <v>999999</v>
      </c>
      <c r="BQ536" s="6" t="str">
        <f t="shared" si="678"/>
        <v>x</v>
      </c>
      <c r="BR536" s="206">
        <f t="shared" si="654"/>
        <v>99999.000002679997</v>
      </c>
      <c r="BS536" s="6">
        <f t="shared" si="655"/>
        <v>99999.000002679997</v>
      </c>
      <c r="BT536" s="6" t="str">
        <f t="shared" si="679"/>
        <v>x</v>
      </c>
      <c r="BU536" s="6" t="str">
        <f t="shared" si="656"/>
        <v/>
      </c>
      <c r="BW536" s="82">
        <f t="shared" si="680"/>
        <v>9999999999</v>
      </c>
      <c r="BX536" s="80" t="str">
        <f t="shared" si="657"/>
        <v>x</v>
      </c>
      <c r="BY536" s="80" t="str">
        <f t="shared" si="658"/>
        <v/>
      </c>
      <c r="BZ536" s="56" t="str">
        <f t="shared" si="681"/>
        <v/>
      </c>
      <c r="CA536" s="56" t="str">
        <f t="shared" si="682"/>
        <v/>
      </c>
      <c r="CB536" s="88">
        <f t="shared" si="683"/>
        <v>0</v>
      </c>
      <c r="CC536" s="56" t="str">
        <f t="shared" si="659"/>
        <v/>
      </c>
      <c r="CD536" s="56"/>
      <c r="CE536" s="56"/>
      <c r="CF536" s="56"/>
      <c r="CG536" s="56"/>
      <c r="CH536" s="169">
        <f t="shared" si="684"/>
        <v>9999999999</v>
      </c>
      <c r="CI536" s="170">
        <f t="shared" si="685"/>
        <v>9999999999</v>
      </c>
      <c r="CJ536" s="171">
        <f t="shared" si="686"/>
        <v>9999999999</v>
      </c>
      <c r="CK536" s="172" t="str">
        <f t="shared" si="687"/>
        <v/>
      </c>
      <c r="CL536" s="173" t="str">
        <f t="shared" si="660"/>
        <v>x</v>
      </c>
      <c r="CN536" s="6" t="str">
        <f t="shared" si="688"/>
        <v/>
      </c>
      <c r="CO536" s="293" t="e">
        <f t="shared" ca="1" si="698"/>
        <v>#N/A</v>
      </c>
      <c r="CP536" s="6" t="e">
        <f t="shared" ca="1" si="689"/>
        <v>#N/A</v>
      </c>
      <c r="CQ536" s="61">
        <v>520</v>
      </c>
      <c r="CR536" s="6">
        <f t="shared" si="661"/>
        <v>0</v>
      </c>
      <c r="CS536" s="6">
        <f t="shared" si="662"/>
        <v>0</v>
      </c>
      <c r="CT536" s="56" t="str">
        <f t="shared" si="663"/>
        <v/>
      </c>
      <c r="CU536" s="76">
        <f t="shared" si="664"/>
        <v>0</v>
      </c>
      <c r="CV536" s="76">
        <f t="shared" si="665"/>
        <v>0</v>
      </c>
      <c r="CX536" s="6" t="str">
        <f t="shared" si="666"/>
        <v/>
      </c>
      <c r="CY536" s="6" t="str">
        <f t="shared" si="667"/>
        <v/>
      </c>
      <c r="CZ536" s="6" t="str">
        <f t="shared" si="668"/>
        <v/>
      </c>
      <c r="DG536" s="56" t="str">
        <f t="shared" si="669"/>
        <v/>
      </c>
      <c r="DH536" s="6">
        <f t="shared" si="670"/>
        <v>0</v>
      </c>
      <c r="DK536" s="6">
        <f t="shared" si="631"/>
        <v>0</v>
      </c>
      <c r="DL536" s="6" t="e">
        <f t="shared" si="632"/>
        <v>#N/A</v>
      </c>
      <c r="DN536" s="6" t="e">
        <f t="shared" si="630"/>
        <v>#N/A</v>
      </c>
      <c r="DP536" s="6" t="str">
        <f t="shared" si="671"/>
        <v/>
      </c>
      <c r="DQ536" s="293">
        <f t="shared" ca="1" si="700"/>
        <v>530</v>
      </c>
      <c r="DR536" s="6" t="str">
        <f t="shared" ca="1" si="690"/>
        <v>x</v>
      </c>
      <c r="DU536" s="293" t="e">
        <f t="shared" ca="1" si="691"/>
        <v>#N/A</v>
      </c>
      <c r="DV536" s="5"/>
      <c r="DW536" s="293" t="e">
        <f t="shared" ca="1" si="701"/>
        <v>#N/A</v>
      </c>
      <c r="DZ536" s="293" t="e">
        <f t="shared" ca="1" si="692"/>
        <v>#N/A</v>
      </c>
      <c r="EA536" s="293" t="e">
        <f t="shared" ca="1" si="693"/>
        <v>#N/A</v>
      </c>
      <c r="EB536" s="293" t="e">
        <f t="shared" ca="1" si="694"/>
        <v>#N/A</v>
      </c>
      <c r="EE536" s="6" t="str">
        <f t="shared" si="695"/>
        <v/>
      </c>
      <c r="EF536" s="293" t="e">
        <f t="shared" ca="1" si="696"/>
        <v>#N/A</v>
      </c>
      <c r="EG536" s="6" t="e">
        <f t="shared" ca="1" si="672"/>
        <v>#N/A</v>
      </c>
    </row>
    <row r="537" spans="3:137" x14ac:dyDescent="0.2">
      <c r="C537" s="75"/>
      <c r="D537" s="184" t="str">
        <f t="shared" si="636"/>
        <v/>
      </c>
      <c r="E537" s="649" t="str">
        <f t="shared" si="628"/>
        <v/>
      </c>
      <c r="F537" s="607" t="str">
        <f t="shared" si="635"/>
        <v>x</v>
      </c>
      <c r="G537" s="650"/>
      <c r="H537" s="651"/>
      <c r="I537" s="651"/>
      <c r="J537" s="651"/>
      <c r="K537" s="652"/>
      <c r="L537" s="889"/>
      <c r="M537" s="889"/>
      <c r="N537" s="653"/>
      <c r="O537" s="651"/>
      <c r="P537" s="651"/>
      <c r="Q537" s="654"/>
      <c r="R537" s="655"/>
      <c r="S537" s="607" t="str">
        <f t="shared" si="637"/>
        <v/>
      </c>
      <c r="T537" s="656" t="str">
        <f t="shared" si="638"/>
        <v/>
      </c>
      <c r="U537" s="656" t="str">
        <f t="shared" si="673"/>
        <v/>
      </c>
      <c r="V537" s="656" t="str">
        <f t="shared" si="639"/>
        <v/>
      </c>
      <c r="W537" s="719"/>
      <c r="X537" s="660"/>
      <c r="Y537" s="656" t="str">
        <f t="shared" si="629"/>
        <v/>
      </c>
      <c r="Z537" s="659"/>
      <c r="AA537" s="654"/>
      <c r="AB537" s="656" t="str">
        <f t="shared" si="640"/>
        <v/>
      </c>
      <c r="AC537" s="661" t="str">
        <f t="shared" si="674"/>
        <v/>
      </c>
      <c r="AE537" s="658" t="str">
        <f t="shared" si="641"/>
        <v/>
      </c>
      <c r="AF537" s="659"/>
      <c r="AT537" s="805" t="str">
        <f t="shared" si="699"/>
        <v/>
      </c>
      <c r="AU537" t="str">
        <f t="shared" si="675"/>
        <v/>
      </c>
      <c r="AV537" s="6" t="str">
        <f t="shared" si="642"/>
        <v/>
      </c>
      <c r="AW537" s="317" t="str">
        <f t="shared" si="643"/>
        <v/>
      </c>
      <c r="AX537" s="158" t="str">
        <f t="shared" si="644"/>
        <v/>
      </c>
      <c r="AY537" s="158" t="str">
        <f t="shared" si="634"/>
        <v/>
      </c>
      <c r="AZ537" s="309" t="str">
        <f t="shared" si="633"/>
        <v/>
      </c>
      <c r="BA537" s="318" t="str">
        <f t="shared" si="645"/>
        <v/>
      </c>
      <c r="BB537" s="473" t="str">
        <f t="shared" si="646"/>
        <v/>
      </c>
      <c r="BC537" s="80" t="str">
        <f t="shared" si="697"/>
        <v/>
      </c>
      <c r="BD537" s="56">
        <f t="shared" si="647"/>
        <v>1</v>
      </c>
      <c r="BF537" s="56" t="str">
        <f t="shared" si="648"/>
        <v/>
      </c>
      <c r="BG537" s="56" t="str">
        <f t="shared" si="649"/>
        <v/>
      </c>
      <c r="BH537" s="6" t="str">
        <f t="shared" si="650"/>
        <v/>
      </c>
      <c r="BK537" s="6" t="str">
        <f t="shared" si="651"/>
        <v/>
      </c>
      <c r="BL537" s="56">
        <f t="shared" si="676"/>
        <v>999999</v>
      </c>
      <c r="BM537" s="183">
        <f t="shared" si="677"/>
        <v>99999.000002685003</v>
      </c>
      <c r="BN537" s="61">
        <v>521</v>
      </c>
      <c r="BO537" s="6">
        <f t="shared" si="652"/>
        <v>999999</v>
      </c>
      <c r="BP537" s="6">
        <f t="shared" si="653"/>
        <v>999999</v>
      </c>
      <c r="BQ537" s="6" t="str">
        <f t="shared" si="678"/>
        <v>x</v>
      </c>
      <c r="BR537" s="206">
        <f t="shared" si="654"/>
        <v>99999.000002685003</v>
      </c>
      <c r="BS537" s="6">
        <f t="shared" si="655"/>
        <v>99999.000002685003</v>
      </c>
      <c r="BT537" s="6" t="str">
        <f t="shared" si="679"/>
        <v>x</v>
      </c>
      <c r="BU537" s="6" t="str">
        <f t="shared" si="656"/>
        <v/>
      </c>
      <c r="BW537" s="82">
        <f t="shared" si="680"/>
        <v>9999999999</v>
      </c>
      <c r="BX537" s="80" t="str">
        <f t="shared" si="657"/>
        <v>x</v>
      </c>
      <c r="BY537" s="80" t="str">
        <f t="shared" si="658"/>
        <v/>
      </c>
      <c r="BZ537" s="56" t="str">
        <f t="shared" si="681"/>
        <v/>
      </c>
      <c r="CA537" s="56" t="str">
        <f t="shared" si="682"/>
        <v/>
      </c>
      <c r="CB537" s="88">
        <f t="shared" si="683"/>
        <v>0</v>
      </c>
      <c r="CC537" s="56" t="str">
        <f t="shared" si="659"/>
        <v/>
      </c>
      <c r="CD537" s="56"/>
      <c r="CE537" s="56"/>
      <c r="CF537" s="56"/>
      <c r="CG537" s="56"/>
      <c r="CH537" s="169">
        <f t="shared" si="684"/>
        <v>9999999999</v>
      </c>
      <c r="CI537" s="170">
        <f t="shared" si="685"/>
        <v>9999999999</v>
      </c>
      <c r="CJ537" s="171">
        <f t="shared" si="686"/>
        <v>9999999999</v>
      </c>
      <c r="CK537" s="172" t="str">
        <f t="shared" si="687"/>
        <v/>
      </c>
      <c r="CL537" s="173" t="str">
        <f t="shared" si="660"/>
        <v>x</v>
      </c>
      <c r="CN537" s="6" t="str">
        <f t="shared" si="688"/>
        <v/>
      </c>
      <c r="CO537" s="293" t="e">
        <f t="shared" ca="1" si="698"/>
        <v>#N/A</v>
      </c>
      <c r="CP537" s="6" t="e">
        <f t="shared" ca="1" si="689"/>
        <v>#N/A</v>
      </c>
      <c r="CQ537" s="61">
        <v>521</v>
      </c>
      <c r="CR537" s="6">
        <f t="shared" si="661"/>
        <v>0</v>
      </c>
      <c r="CS537" s="6">
        <f t="shared" si="662"/>
        <v>0</v>
      </c>
      <c r="CT537" s="56" t="str">
        <f t="shared" si="663"/>
        <v/>
      </c>
      <c r="CU537" s="76">
        <f t="shared" si="664"/>
        <v>0</v>
      </c>
      <c r="CV537" s="76">
        <f t="shared" si="665"/>
        <v>0</v>
      </c>
      <c r="CX537" s="6" t="str">
        <f t="shared" si="666"/>
        <v/>
      </c>
      <c r="CY537" s="6" t="str">
        <f t="shared" si="667"/>
        <v/>
      </c>
      <c r="CZ537" s="6" t="str">
        <f t="shared" si="668"/>
        <v/>
      </c>
      <c r="DG537" s="56" t="str">
        <f t="shared" si="669"/>
        <v/>
      </c>
      <c r="DH537" s="6">
        <f t="shared" si="670"/>
        <v>0</v>
      </c>
      <c r="DK537" s="6">
        <f t="shared" si="631"/>
        <v>0</v>
      </c>
      <c r="DL537" s="6" t="e">
        <f t="shared" si="632"/>
        <v>#N/A</v>
      </c>
      <c r="DN537" s="6" t="e">
        <f t="shared" si="630"/>
        <v>#N/A</v>
      </c>
      <c r="DP537" s="6" t="str">
        <f t="shared" si="671"/>
        <v/>
      </c>
      <c r="DQ537" s="293">
        <f t="shared" ca="1" si="700"/>
        <v>531</v>
      </c>
      <c r="DR537" s="6" t="str">
        <f t="shared" ca="1" si="690"/>
        <v>x</v>
      </c>
      <c r="DU537" s="293" t="e">
        <f t="shared" ca="1" si="691"/>
        <v>#N/A</v>
      </c>
      <c r="DV537" s="5"/>
      <c r="DW537" s="293" t="e">
        <f t="shared" ca="1" si="701"/>
        <v>#N/A</v>
      </c>
      <c r="DZ537" s="293" t="e">
        <f t="shared" ca="1" si="692"/>
        <v>#N/A</v>
      </c>
      <c r="EA537" s="293" t="e">
        <f t="shared" ca="1" si="693"/>
        <v>#N/A</v>
      </c>
      <c r="EB537" s="293" t="e">
        <f t="shared" ca="1" si="694"/>
        <v>#N/A</v>
      </c>
      <c r="EE537" s="6" t="str">
        <f t="shared" si="695"/>
        <v/>
      </c>
      <c r="EF537" s="293" t="e">
        <f t="shared" ca="1" si="696"/>
        <v>#N/A</v>
      </c>
      <c r="EG537" s="6" t="e">
        <f t="shared" ca="1" si="672"/>
        <v>#N/A</v>
      </c>
    </row>
    <row r="538" spans="3:137" x14ac:dyDescent="0.2">
      <c r="C538" s="75"/>
      <c r="D538" s="184" t="str">
        <f t="shared" si="636"/>
        <v/>
      </c>
      <c r="E538" s="649" t="str">
        <f t="shared" si="628"/>
        <v/>
      </c>
      <c r="F538" s="607" t="str">
        <f t="shared" si="635"/>
        <v>x</v>
      </c>
      <c r="G538" s="650"/>
      <c r="H538" s="651"/>
      <c r="I538" s="651"/>
      <c r="J538" s="651"/>
      <c r="K538" s="652"/>
      <c r="L538" s="889"/>
      <c r="M538" s="889"/>
      <c r="N538" s="653"/>
      <c r="O538" s="651"/>
      <c r="P538" s="651"/>
      <c r="Q538" s="654"/>
      <c r="R538" s="655"/>
      <c r="S538" s="607" t="str">
        <f t="shared" si="637"/>
        <v/>
      </c>
      <c r="T538" s="656" t="str">
        <f t="shared" si="638"/>
        <v/>
      </c>
      <c r="U538" s="656" t="str">
        <f t="shared" si="673"/>
        <v/>
      </c>
      <c r="V538" s="656" t="str">
        <f t="shared" si="639"/>
        <v/>
      </c>
      <c r="W538" s="719"/>
      <c r="X538" s="660"/>
      <c r="Y538" s="656" t="str">
        <f t="shared" si="629"/>
        <v/>
      </c>
      <c r="Z538" s="659"/>
      <c r="AA538" s="654"/>
      <c r="AB538" s="656" t="str">
        <f t="shared" si="640"/>
        <v/>
      </c>
      <c r="AC538" s="661" t="str">
        <f t="shared" si="674"/>
        <v/>
      </c>
      <c r="AE538" s="658" t="str">
        <f t="shared" si="641"/>
        <v/>
      </c>
      <c r="AF538" s="659"/>
      <c r="AT538" s="805" t="str">
        <f t="shared" si="699"/>
        <v/>
      </c>
      <c r="AU538" t="str">
        <f t="shared" si="675"/>
        <v/>
      </c>
      <c r="AV538" s="6" t="str">
        <f t="shared" si="642"/>
        <v/>
      </c>
      <c r="AW538" s="317" t="str">
        <f t="shared" si="643"/>
        <v/>
      </c>
      <c r="AX538" s="158" t="str">
        <f t="shared" si="644"/>
        <v/>
      </c>
      <c r="AY538" s="158" t="str">
        <f t="shared" si="634"/>
        <v/>
      </c>
      <c r="AZ538" s="309" t="str">
        <f t="shared" si="633"/>
        <v/>
      </c>
      <c r="BA538" s="318" t="str">
        <f t="shared" si="645"/>
        <v/>
      </c>
      <c r="BB538" s="473" t="str">
        <f t="shared" si="646"/>
        <v/>
      </c>
      <c r="BC538" s="80" t="str">
        <f t="shared" si="697"/>
        <v/>
      </c>
      <c r="BD538" s="56">
        <f t="shared" si="647"/>
        <v>1</v>
      </c>
      <c r="BF538" s="56" t="str">
        <f t="shared" si="648"/>
        <v/>
      </c>
      <c r="BG538" s="56" t="str">
        <f t="shared" si="649"/>
        <v/>
      </c>
      <c r="BH538" s="6" t="str">
        <f t="shared" si="650"/>
        <v/>
      </c>
      <c r="BK538" s="6" t="str">
        <f t="shared" si="651"/>
        <v/>
      </c>
      <c r="BL538" s="56">
        <f t="shared" si="676"/>
        <v>999999</v>
      </c>
      <c r="BM538" s="183">
        <f t="shared" si="677"/>
        <v>99999.000002689994</v>
      </c>
      <c r="BN538" s="61">
        <v>522</v>
      </c>
      <c r="BO538" s="6">
        <f t="shared" si="652"/>
        <v>999999</v>
      </c>
      <c r="BP538" s="6">
        <f t="shared" si="653"/>
        <v>999999</v>
      </c>
      <c r="BQ538" s="6" t="str">
        <f t="shared" si="678"/>
        <v>x</v>
      </c>
      <c r="BR538" s="206">
        <f t="shared" si="654"/>
        <v>99999.000002689994</v>
      </c>
      <c r="BS538" s="6">
        <f t="shared" si="655"/>
        <v>99999.000002689994</v>
      </c>
      <c r="BT538" s="6" t="str">
        <f t="shared" si="679"/>
        <v>x</v>
      </c>
      <c r="BU538" s="6" t="str">
        <f t="shared" si="656"/>
        <v/>
      </c>
      <c r="BW538" s="82">
        <f t="shared" si="680"/>
        <v>9999999999</v>
      </c>
      <c r="BX538" s="80" t="str">
        <f t="shared" si="657"/>
        <v>x</v>
      </c>
      <c r="BY538" s="80" t="str">
        <f t="shared" si="658"/>
        <v/>
      </c>
      <c r="BZ538" s="56" t="str">
        <f t="shared" si="681"/>
        <v/>
      </c>
      <c r="CA538" s="56" t="str">
        <f t="shared" si="682"/>
        <v/>
      </c>
      <c r="CB538" s="88">
        <f t="shared" si="683"/>
        <v>0</v>
      </c>
      <c r="CC538" s="56" t="str">
        <f t="shared" si="659"/>
        <v/>
      </c>
      <c r="CD538" s="56"/>
      <c r="CE538" s="56"/>
      <c r="CF538" s="56"/>
      <c r="CG538" s="56"/>
      <c r="CH538" s="169">
        <f t="shared" si="684"/>
        <v>9999999999</v>
      </c>
      <c r="CI538" s="170">
        <f t="shared" si="685"/>
        <v>9999999999</v>
      </c>
      <c r="CJ538" s="171">
        <f t="shared" si="686"/>
        <v>9999999999</v>
      </c>
      <c r="CK538" s="172" t="str">
        <f t="shared" si="687"/>
        <v/>
      </c>
      <c r="CL538" s="173" t="str">
        <f t="shared" si="660"/>
        <v>x</v>
      </c>
      <c r="CN538" s="6" t="str">
        <f t="shared" si="688"/>
        <v/>
      </c>
      <c r="CO538" s="293" t="e">
        <f t="shared" ca="1" si="698"/>
        <v>#N/A</v>
      </c>
      <c r="CP538" s="6" t="e">
        <f t="shared" ca="1" si="689"/>
        <v>#N/A</v>
      </c>
      <c r="CQ538" s="61">
        <v>522</v>
      </c>
      <c r="CR538" s="6">
        <f t="shared" si="661"/>
        <v>0</v>
      </c>
      <c r="CS538" s="6">
        <f t="shared" si="662"/>
        <v>0</v>
      </c>
      <c r="CT538" s="56" t="str">
        <f t="shared" si="663"/>
        <v/>
      </c>
      <c r="CU538" s="76">
        <f t="shared" si="664"/>
        <v>0</v>
      </c>
      <c r="CV538" s="76">
        <f t="shared" si="665"/>
        <v>0</v>
      </c>
      <c r="CX538" s="6" t="str">
        <f t="shared" si="666"/>
        <v/>
      </c>
      <c r="CY538" s="6" t="str">
        <f t="shared" si="667"/>
        <v/>
      </c>
      <c r="CZ538" s="6" t="str">
        <f t="shared" si="668"/>
        <v/>
      </c>
      <c r="DG538" s="56" t="str">
        <f t="shared" si="669"/>
        <v/>
      </c>
      <c r="DH538" s="6">
        <f t="shared" si="670"/>
        <v>0</v>
      </c>
      <c r="DK538" s="6">
        <f t="shared" si="631"/>
        <v>0</v>
      </c>
      <c r="DL538" s="6" t="e">
        <f t="shared" si="632"/>
        <v>#N/A</v>
      </c>
      <c r="DN538" s="6" t="e">
        <f t="shared" si="630"/>
        <v>#N/A</v>
      </c>
      <c r="DP538" s="6" t="str">
        <f t="shared" si="671"/>
        <v/>
      </c>
      <c r="DQ538" s="293">
        <f t="shared" ca="1" si="700"/>
        <v>532</v>
      </c>
      <c r="DR538" s="6" t="str">
        <f t="shared" ca="1" si="690"/>
        <v>x</v>
      </c>
      <c r="DU538" s="293" t="e">
        <f t="shared" ca="1" si="691"/>
        <v>#N/A</v>
      </c>
      <c r="DV538" s="5"/>
      <c r="DW538" s="293" t="e">
        <f t="shared" ca="1" si="701"/>
        <v>#N/A</v>
      </c>
      <c r="DZ538" s="293" t="e">
        <f t="shared" ca="1" si="692"/>
        <v>#N/A</v>
      </c>
      <c r="EA538" s="293" t="e">
        <f t="shared" ca="1" si="693"/>
        <v>#N/A</v>
      </c>
      <c r="EB538" s="293" t="e">
        <f t="shared" ca="1" si="694"/>
        <v>#N/A</v>
      </c>
      <c r="EE538" s="6" t="str">
        <f t="shared" si="695"/>
        <v/>
      </c>
      <c r="EF538" s="293" t="e">
        <f t="shared" ca="1" si="696"/>
        <v>#N/A</v>
      </c>
      <c r="EG538" s="6" t="e">
        <f t="shared" ca="1" si="672"/>
        <v>#N/A</v>
      </c>
    </row>
    <row r="539" spans="3:137" x14ac:dyDescent="0.2">
      <c r="C539" s="75"/>
      <c r="D539" s="184" t="str">
        <f t="shared" si="636"/>
        <v/>
      </c>
      <c r="E539" s="649" t="str">
        <f t="shared" si="628"/>
        <v/>
      </c>
      <c r="F539" s="607" t="str">
        <f t="shared" si="635"/>
        <v>x</v>
      </c>
      <c r="G539" s="650"/>
      <c r="H539" s="651"/>
      <c r="I539" s="651"/>
      <c r="J539" s="651"/>
      <c r="K539" s="652"/>
      <c r="L539" s="889"/>
      <c r="M539" s="889"/>
      <c r="N539" s="653"/>
      <c r="O539" s="651"/>
      <c r="P539" s="651"/>
      <c r="Q539" s="654"/>
      <c r="R539" s="655"/>
      <c r="S539" s="607" t="str">
        <f t="shared" si="637"/>
        <v/>
      </c>
      <c r="T539" s="656" t="str">
        <f t="shared" si="638"/>
        <v/>
      </c>
      <c r="U539" s="656" t="str">
        <f t="shared" si="673"/>
        <v/>
      </c>
      <c r="V539" s="656" t="str">
        <f t="shared" si="639"/>
        <v/>
      </c>
      <c r="W539" s="719"/>
      <c r="X539" s="660"/>
      <c r="Y539" s="656" t="str">
        <f t="shared" si="629"/>
        <v/>
      </c>
      <c r="Z539" s="659"/>
      <c r="AA539" s="654"/>
      <c r="AB539" s="656" t="str">
        <f t="shared" si="640"/>
        <v/>
      </c>
      <c r="AC539" s="661" t="str">
        <f t="shared" si="674"/>
        <v/>
      </c>
      <c r="AE539" s="658" t="str">
        <f t="shared" si="641"/>
        <v/>
      </c>
      <c r="AF539" s="659"/>
      <c r="AT539" s="805" t="str">
        <f t="shared" si="699"/>
        <v/>
      </c>
      <c r="AU539" t="str">
        <f t="shared" si="675"/>
        <v/>
      </c>
      <c r="AV539" s="6" t="str">
        <f t="shared" si="642"/>
        <v/>
      </c>
      <c r="AW539" s="317" t="str">
        <f t="shared" si="643"/>
        <v/>
      </c>
      <c r="AX539" s="158" t="str">
        <f t="shared" si="644"/>
        <v/>
      </c>
      <c r="AY539" s="158" t="str">
        <f t="shared" si="634"/>
        <v/>
      </c>
      <c r="AZ539" s="309" t="str">
        <f t="shared" si="633"/>
        <v/>
      </c>
      <c r="BA539" s="318" t="str">
        <f t="shared" si="645"/>
        <v/>
      </c>
      <c r="BB539" s="473" t="str">
        <f t="shared" si="646"/>
        <v/>
      </c>
      <c r="BC539" s="80" t="str">
        <f t="shared" si="697"/>
        <v/>
      </c>
      <c r="BD539" s="56">
        <f t="shared" si="647"/>
        <v>1</v>
      </c>
      <c r="BF539" s="56" t="str">
        <f t="shared" si="648"/>
        <v/>
      </c>
      <c r="BG539" s="56" t="str">
        <f t="shared" si="649"/>
        <v/>
      </c>
      <c r="BH539" s="6" t="str">
        <f t="shared" si="650"/>
        <v/>
      </c>
      <c r="BK539" s="6" t="str">
        <f t="shared" si="651"/>
        <v/>
      </c>
      <c r="BL539" s="56">
        <f t="shared" si="676"/>
        <v>999999</v>
      </c>
      <c r="BM539" s="183">
        <f t="shared" si="677"/>
        <v>99999.000002695</v>
      </c>
      <c r="BN539" s="61">
        <v>523</v>
      </c>
      <c r="BO539" s="6">
        <f t="shared" si="652"/>
        <v>999999</v>
      </c>
      <c r="BP539" s="6">
        <f t="shared" si="653"/>
        <v>999999</v>
      </c>
      <c r="BQ539" s="6" t="str">
        <f t="shared" si="678"/>
        <v>x</v>
      </c>
      <c r="BR539" s="206">
        <f t="shared" si="654"/>
        <v>99999.000002695</v>
      </c>
      <c r="BS539" s="6">
        <f t="shared" si="655"/>
        <v>99999.000002695</v>
      </c>
      <c r="BT539" s="6" t="str">
        <f t="shared" si="679"/>
        <v>x</v>
      </c>
      <c r="BU539" s="6" t="str">
        <f t="shared" si="656"/>
        <v/>
      </c>
      <c r="BW539" s="82">
        <f t="shared" si="680"/>
        <v>9999999999</v>
      </c>
      <c r="BX539" s="80" t="str">
        <f t="shared" si="657"/>
        <v>x</v>
      </c>
      <c r="BY539" s="80" t="str">
        <f t="shared" si="658"/>
        <v/>
      </c>
      <c r="BZ539" s="56" t="str">
        <f t="shared" si="681"/>
        <v/>
      </c>
      <c r="CA539" s="56" t="str">
        <f t="shared" si="682"/>
        <v/>
      </c>
      <c r="CB539" s="88">
        <f t="shared" si="683"/>
        <v>0</v>
      </c>
      <c r="CC539" s="56" t="str">
        <f t="shared" si="659"/>
        <v/>
      </c>
      <c r="CD539" s="56"/>
      <c r="CE539" s="56"/>
      <c r="CF539" s="56"/>
      <c r="CG539" s="56"/>
      <c r="CH539" s="169">
        <f t="shared" si="684"/>
        <v>9999999999</v>
      </c>
      <c r="CI539" s="170">
        <f t="shared" si="685"/>
        <v>9999999999</v>
      </c>
      <c r="CJ539" s="171">
        <f t="shared" si="686"/>
        <v>9999999999</v>
      </c>
      <c r="CK539" s="172" t="str">
        <f t="shared" si="687"/>
        <v/>
      </c>
      <c r="CL539" s="173" t="str">
        <f t="shared" si="660"/>
        <v>x</v>
      </c>
      <c r="CN539" s="6" t="str">
        <f t="shared" si="688"/>
        <v/>
      </c>
      <c r="CO539" s="293" t="e">
        <f t="shared" ca="1" si="698"/>
        <v>#N/A</v>
      </c>
      <c r="CP539" s="6" t="e">
        <f t="shared" ca="1" si="689"/>
        <v>#N/A</v>
      </c>
      <c r="CQ539" s="61">
        <v>523</v>
      </c>
      <c r="CR539" s="6">
        <f t="shared" si="661"/>
        <v>0</v>
      </c>
      <c r="CS539" s="6">
        <f t="shared" si="662"/>
        <v>0</v>
      </c>
      <c r="CT539" s="56" t="str">
        <f t="shared" si="663"/>
        <v/>
      </c>
      <c r="CU539" s="76">
        <f t="shared" si="664"/>
        <v>0</v>
      </c>
      <c r="CV539" s="76">
        <f t="shared" si="665"/>
        <v>0</v>
      </c>
      <c r="CX539" s="6" t="str">
        <f t="shared" si="666"/>
        <v/>
      </c>
      <c r="CY539" s="6" t="str">
        <f t="shared" si="667"/>
        <v/>
      </c>
      <c r="CZ539" s="6" t="str">
        <f t="shared" si="668"/>
        <v/>
      </c>
      <c r="DG539" s="56" t="str">
        <f t="shared" si="669"/>
        <v/>
      </c>
      <c r="DH539" s="6">
        <f t="shared" si="670"/>
        <v>0</v>
      </c>
      <c r="DK539" s="6">
        <f t="shared" si="631"/>
        <v>0</v>
      </c>
      <c r="DL539" s="6" t="e">
        <f t="shared" si="632"/>
        <v>#N/A</v>
      </c>
      <c r="DN539" s="6" t="e">
        <f t="shared" si="630"/>
        <v>#N/A</v>
      </c>
      <c r="DP539" s="6" t="str">
        <f t="shared" si="671"/>
        <v/>
      </c>
      <c r="DQ539" s="293">
        <f t="shared" ca="1" si="700"/>
        <v>533</v>
      </c>
      <c r="DR539" s="6" t="str">
        <f t="shared" ca="1" si="690"/>
        <v>x</v>
      </c>
      <c r="DU539" s="293" t="e">
        <f t="shared" ca="1" si="691"/>
        <v>#N/A</v>
      </c>
      <c r="DV539" s="5"/>
      <c r="DW539" s="293" t="e">
        <f t="shared" ca="1" si="701"/>
        <v>#N/A</v>
      </c>
      <c r="DZ539" s="293" t="e">
        <f t="shared" ca="1" si="692"/>
        <v>#N/A</v>
      </c>
      <c r="EA539" s="293" t="e">
        <f t="shared" ca="1" si="693"/>
        <v>#N/A</v>
      </c>
      <c r="EB539" s="293" t="e">
        <f t="shared" ca="1" si="694"/>
        <v>#N/A</v>
      </c>
      <c r="EE539" s="6" t="str">
        <f t="shared" si="695"/>
        <v/>
      </c>
      <c r="EF539" s="293" t="e">
        <f t="shared" ca="1" si="696"/>
        <v>#N/A</v>
      </c>
      <c r="EG539" s="6" t="e">
        <f t="shared" ca="1" si="672"/>
        <v>#N/A</v>
      </c>
    </row>
    <row r="540" spans="3:137" x14ac:dyDescent="0.2">
      <c r="C540" s="75"/>
      <c r="D540" s="184" t="str">
        <f t="shared" si="636"/>
        <v/>
      </c>
      <c r="E540" s="649" t="str">
        <f t="shared" si="628"/>
        <v/>
      </c>
      <c r="F540" s="607" t="str">
        <f t="shared" si="635"/>
        <v>x</v>
      </c>
      <c r="G540" s="650"/>
      <c r="H540" s="651"/>
      <c r="I540" s="651"/>
      <c r="J540" s="651"/>
      <c r="K540" s="652"/>
      <c r="L540" s="889"/>
      <c r="M540" s="889"/>
      <c r="N540" s="653"/>
      <c r="O540" s="651"/>
      <c r="P540" s="651"/>
      <c r="Q540" s="654"/>
      <c r="R540" s="655"/>
      <c r="S540" s="607" t="str">
        <f t="shared" si="637"/>
        <v/>
      </c>
      <c r="T540" s="656" t="str">
        <f t="shared" si="638"/>
        <v/>
      </c>
      <c r="U540" s="656" t="str">
        <f t="shared" si="673"/>
        <v/>
      </c>
      <c r="V540" s="656" t="str">
        <f t="shared" si="639"/>
        <v/>
      </c>
      <c r="W540" s="719"/>
      <c r="X540" s="660"/>
      <c r="Y540" s="656" t="str">
        <f t="shared" si="629"/>
        <v/>
      </c>
      <c r="Z540" s="659"/>
      <c r="AA540" s="654"/>
      <c r="AB540" s="656" t="str">
        <f t="shared" si="640"/>
        <v/>
      </c>
      <c r="AC540" s="661" t="str">
        <f t="shared" si="674"/>
        <v/>
      </c>
      <c r="AE540" s="658" t="str">
        <f t="shared" si="641"/>
        <v/>
      </c>
      <c r="AF540" s="659"/>
      <c r="AT540" s="805" t="str">
        <f t="shared" si="699"/>
        <v/>
      </c>
      <c r="AU540" t="str">
        <f t="shared" si="675"/>
        <v/>
      </c>
      <c r="AV540" s="6" t="str">
        <f t="shared" si="642"/>
        <v/>
      </c>
      <c r="AW540" s="317" t="str">
        <f t="shared" si="643"/>
        <v/>
      </c>
      <c r="AX540" s="158" t="str">
        <f t="shared" si="644"/>
        <v/>
      </c>
      <c r="AY540" s="158" t="str">
        <f t="shared" si="634"/>
        <v/>
      </c>
      <c r="AZ540" s="309" t="str">
        <f t="shared" si="633"/>
        <v/>
      </c>
      <c r="BA540" s="318" t="str">
        <f t="shared" si="645"/>
        <v/>
      </c>
      <c r="BB540" s="473" t="str">
        <f t="shared" si="646"/>
        <v/>
      </c>
      <c r="BC540" s="80" t="str">
        <f t="shared" si="697"/>
        <v/>
      </c>
      <c r="BD540" s="56">
        <f t="shared" si="647"/>
        <v>1</v>
      </c>
      <c r="BF540" s="56" t="str">
        <f t="shared" si="648"/>
        <v/>
      </c>
      <c r="BG540" s="56" t="str">
        <f t="shared" si="649"/>
        <v/>
      </c>
      <c r="BH540" s="6" t="str">
        <f t="shared" si="650"/>
        <v/>
      </c>
      <c r="BK540" s="6" t="str">
        <f t="shared" si="651"/>
        <v/>
      </c>
      <c r="BL540" s="56">
        <f t="shared" si="676"/>
        <v>999999</v>
      </c>
      <c r="BM540" s="183">
        <f t="shared" si="677"/>
        <v>99999.000002700006</v>
      </c>
      <c r="BN540" s="61">
        <v>524</v>
      </c>
      <c r="BO540" s="6">
        <f t="shared" si="652"/>
        <v>999999</v>
      </c>
      <c r="BP540" s="6">
        <f t="shared" si="653"/>
        <v>999999</v>
      </c>
      <c r="BQ540" s="6" t="str">
        <f t="shared" si="678"/>
        <v>x</v>
      </c>
      <c r="BR540" s="206">
        <f t="shared" si="654"/>
        <v>99999.000002700006</v>
      </c>
      <c r="BS540" s="6">
        <f t="shared" si="655"/>
        <v>99999.000002700006</v>
      </c>
      <c r="BT540" s="6" t="str">
        <f t="shared" si="679"/>
        <v>x</v>
      </c>
      <c r="BU540" s="6" t="str">
        <f t="shared" si="656"/>
        <v/>
      </c>
      <c r="BW540" s="82">
        <f t="shared" si="680"/>
        <v>9999999999</v>
      </c>
      <c r="BX540" s="80" t="str">
        <f t="shared" si="657"/>
        <v>x</v>
      </c>
      <c r="BY540" s="80" t="str">
        <f t="shared" si="658"/>
        <v/>
      </c>
      <c r="BZ540" s="56" t="str">
        <f t="shared" si="681"/>
        <v/>
      </c>
      <c r="CA540" s="56" t="str">
        <f t="shared" si="682"/>
        <v/>
      </c>
      <c r="CB540" s="88">
        <f t="shared" si="683"/>
        <v>0</v>
      </c>
      <c r="CC540" s="56" t="str">
        <f t="shared" si="659"/>
        <v/>
      </c>
      <c r="CD540" s="56"/>
      <c r="CE540" s="56"/>
      <c r="CF540" s="56"/>
      <c r="CG540" s="56"/>
      <c r="CH540" s="169">
        <f t="shared" si="684"/>
        <v>9999999999</v>
      </c>
      <c r="CI540" s="170">
        <f t="shared" si="685"/>
        <v>9999999999</v>
      </c>
      <c r="CJ540" s="171">
        <f t="shared" si="686"/>
        <v>9999999999</v>
      </c>
      <c r="CK540" s="172" t="str">
        <f t="shared" si="687"/>
        <v/>
      </c>
      <c r="CL540" s="173" t="str">
        <f t="shared" si="660"/>
        <v>x</v>
      </c>
      <c r="CN540" s="6" t="str">
        <f t="shared" si="688"/>
        <v/>
      </c>
      <c r="CO540" s="293" t="e">
        <f t="shared" ca="1" si="698"/>
        <v>#N/A</v>
      </c>
      <c r="CP540" s="6" t="e">
        <f t="shared" ca="1" si="689"/>
        <v>#N/A</v>
      </c>
      <c r="CQ540" s="61">
        <v>524</v>
      </c>
      <c r="CR540" s="6">
        <f t="shared" si="661"/>
        <v>0</v>
      </c>
      <c r="CS540" s="6">
        <f t="shared" si="662"/>
        <v>0</v>
      </c>
      <c r="CT540" s="56" t="str">
        <f t="shared" si="663"/>
        <v/>
      </c>
      <c r="CU540" s="76">
        <f t="shared" si="664"/>
        <v>0</v>
      </c>
      <c r="CV540" s="76">
        <f t="shared" si="665"/>
        <v>0</v>
      </c>
      <c r="CX540" s="6" t="str">
        <f t="shared" si="666"/>
        <v/>
      </c>
      <c r="CY540" s="6" t="str">
        <f t="shared" si="667"/>
        <v/>
      </c>
      <c r="CZ540" s="6" t="str">
        <f t="shared" si="668"/>
        <v/>
      </c>
      <c r="DG540" s="56" t="str">
        <f t="shared" si="669"/>
        <v/>
      </c>
      <c r="DH540" s="6">
        <f t="shared" si="670"/>
        <v>0</v>
      </c>
      <c r="DK540" s="6">
        <f t="shared" si="631"/>
        <v>0</v>
      </c>
      <c r="DL540" s="6" t="e">
        <f t="shared" si="632"/>
        <v>#N/A</v>
      </c>
      <c r="DN540" s="6" t="e">
        <f t="shared" si="630"/>
        <v>#N/A</v>
      </c>
      <c r="DP540" s="6" t="str">
        <f t="shared" si="671"/>
        <v/>
      </c>
      <c r="DQ540" s="293">
        <f t="shared" ca="1" si="700"/>
        <v>534</v>
      </c>
      <c r="DR540" s="6" t="str">
        <f t="shared" ca="1" si="690"/>
        <v>x</v>
      </c>
      <c r="DU540" s="293" t="e">
        <f t="shared" ca="1" si="691"/>
        <v>#N/A</v>
      </c>
      <c r="DV540" s="5"/>
      <c r="DW540" s="293" t="e">
        <f t="shared" ca="1" si="701"/>
        <v>#N/A</v>
      </c>
      <c r="DZ540" s="293" t="e">
        <f t="shared" ca="1" si="692"/>
        <v>#N/A</v>
      </c>
      <c r="EA540" s="293" t="e">
        <f t="shared" ca="1" si="693"/>
        <v>#N/A</v>
      </c>
      <c r="EB540" s="293" t="e">
        <f t="shared" ca="1" si="694"/>
        <v>#N/A</v>
      </c>
      <c r="EE540" s="6" t="str">
        <f t="shared" si="695"/>
        <v/>
      </c>
      <c r="EF540" s="293" t="e">
        <f t="shared" ca="1" si="696"/>
        <v>#N/A</v>
      </c>
      <c r="EG540" s="6" t="e">
        <f t="shared" ca="1" si="672"/>
        <v>#N/A</v>
      </c>
    </row>
    <row r="541" spans="3:137" x14ac:dyDescent="0.2">
      <c r="C541" s="75"/>
      <c r="D541" s="184" t="str">
        <f t="shared" si="636"/>
        <v/>
      </c>
      <c r="E541" s="649" t="str">
        <f t="shared" si="628"/>
        <v/>
      </c>
      <c r="F541" s="607" t="str">
        <f t="shared" si="635"/>
        <v>x</v>
      </c>
      <c r="G541" s="650"/>
      <c r="H541" s="651"/>
      <c r="I541" s="651"/>
      <c r="J541" s="651"/>
      <c r="K541" s="652"/>
      <c r="L541" s="889"/>
      <c r="M541" s="889"/>
      <c r="N541" s="653"/>
      <c r="O541" s="651"/>
      <c r="P541" s="651"/>
      <c r="Q541" s="654"/>
      <c r="R541" s="655"/>
      <c r="S541" s="607" t="str">
        <f t="shared" si="637"/>
        <v/>
      </c>
      <c r="T541" s="656" t="str">
        <f t="shared" si="638"/>
        <v/>
      </c>
      <c r="U541" s="656" t="str">
        <f t="shared" si="673"/>
        <v/>
      </c>
      <c r="V541" s="656" t="str">
        <f t="shared" si="639"/>
        <v/>
      </c>
      <c r="W541" s="719"/>
      <c r="X541" s="660"/>
      <c r="Y541" s="656" t="str">
        <f t="shared" si="629"/>
        <v/>
      </c>
      <c r="Z541" s="659"/>
      <c r="AA541" s="654"/>
      <c r="AB541" s="656" t="str">
        <f t="shared" si="640"/>
        <v/>
      </c>
      <c r="AC541" s="661" t="str">
        <f t="shared" si="674"/>
        <v/>
      </c>
      <c r="AE541" s="658" t="str">
        <f t="shared" si="641"/>
        <v/>
      </c>
      <c r="AF541" s="659"/>
      <c r="AT541" s="805" t="str">
        <f t="shared" si="699"/>
        <v/>
      </c>
      <c r="AU541" t="str">
        <f t="shared" si="675"/>
        <v/>
      </c>
      <c r="AV541" s="6" t="str">
        <f t="shared" si="642"/>
        <v/>
      </c>
      <c r="AW541" s="317" t="str">
        <f t="shared" si="643"/>
        <v/>
      </c>
      <c r="AX541" s="158" t="str">
        <f t="shared" si="644"/>
        <v/>
      </c>
      <c r="AY541" s="158" t="str">
        <f t="shared" si="634"/>
        <v/>
      </c>
      <c r="AZ541" s="309" t="str">
        <f t="shared" si="633"/>
        <v/>
      </c>
      <c r="BA541" s="318" t="str">
        <f t="shared" si="645"/>
        <v/>
      </c>
      <c r="BB541" s="473" t="str">
        <f t="shared" si="646"/>
        <v/>
      </c>
      <c r="BC541" s="80" t="str">
        <f t="shared" si="697"/>
        <v/>
      </c>
      <c r="BD541" s="56">
        <f t="shared" si="647"/>
        <v>1</v>
      </c>
      <c r="BF541" s="56" t="str">
        <f t="shared" si="648"/>
        <v/>
      </c>
      <c r="BG541" s="56" t="str">
        <f t="shared" si="649"/>
        <v/>
      </c>
      <c r="BH541" s="6" t="str">
        <f t="shared" si="650"/>
        <v/>
      </c>
      <c r="BK541" s="6" t="str">
        <f t="shared" si="651"/>
        <v/>
      </c>
      <c r="BL541" s="56">
        <f t="shared" si="676"/>
        <v>999999</v>
      </c>
      <c r="BM541" s="183">
        <f t="shared" si="677"/>
        <v>99999.000002704997</v>
      </c>
      <c r="BN541" s="61">
        <v>525</v>
      </c>
      <c r="BO541" s="6">
        <f t="shared" si="652"/>
        <v>999999</v>
      </c>
      <c r="BP541" s="6">
        <f t="shared" si="653"/>
        <v>999999</v>
      </c>
      <c r="BQ541" s="6" t="str">
        <f t="shared" si="678"/>
        <v>x</v>
      </c>
      <c r="BR541" s="206">
        <f t="shared" si="654"/>
        <v>99999.000002704997</v>
      </c>
      <c r="BS541" s="6">
        <f t="shared" si="655"/>
        <v>99999.000002704997</v>
      </c>
      <c r="BT541" s="6" t="str">
        <f t="shared" si="679"/>
        <v>x</v>
      </c>
      <c r="BU541" s="6" t="str">
        <f t="shared" si="656"/>
        <v/>
      </c>
      <c r="BW541" s="82">
        <f t="shared" si="680"/>
        <v>9999999999</v>
      </c>
      <c r="BX541" s="80" t="str">
        <f t="shared" si="657"/>
        <v>x</v>
      </c>
      <c r="BY541" s="80" t="str">
        <f t="shared" si="658"/>
        <v/>
      </c>
      <c r="BZ541" s="56" t="str">
        <f t="shared" si="681"/>
        <v/>
      </c>
      <c r="CA541" s="56" t="str">
        <f t="shared" si="682"/>
        <v/>
      </c>
      <c r="CB541" s="88">
        <f t="shared" si="683"/>
        <v>0</v>
      </c>
      <c r="CC541" s="56" t="str">
        <f t="shared" si="659"/>
        <v/>
      </c>
      <c r="CD541" s="56"/>
      <c r="CE541" s="56"/>
      <c r="CF541" s="56"/>
      <c r="CG541" s="56"/>
      <c r="CH541" s="169">
        <f t="shared" si="684"/>
        <v>9999999999</v>
      </c>
      <c r="CI541" s="170">
        <f t="shared" si="685"/>
        <v>9999999999</v>
      </c>
      <c r="CJ541" s="171">
        <f t="shared" si="686"/>
        <v>9999999999</v>
      </c>
      <c r="CK541" s="172" t="str">
        <f t="shared" si="687"/>
        <v/>
      </c>
      <c r="CL541" s="173" t="str">
        <f t="shared" si="660"/>
        <v>x</v>
      </c>
      <c r="CN541" s="6" t="str">
        <f t="shared" si="688"/>
        <v/>
      </c>
      <c r="CO541" s="293" t="e">
        <f t="shared" ca="1" si="698"/>
        <v>#N/A</v>
      </c>
      <c r="CP541" s="6" t="e">
        <f t="shared" ca="1" si="689"/>
        <v>#N/A</v>
      </c>
      <c r="CQ541" s="61">
        <v>525</v>
      </c>
      <c r="CR541" s="6">
        <f t="shared" si="661"/>
        <v>0</v>
      </c>
      <c r="CS541" s="6">
        <f t="shared" si="662"/>
        <v>0</v>
      </c>
      <c r="CT541" s="56" t="str">
        <f t="shared" si="663"/>
        <v/>
      </c>
      <c r="CU541" s="76">
        <f t="shared" si="664"/>
        <v>0</v>
      </c>
      <c r="CV541" s="76">
        <f t="shared" si="665"/>
        <v>0</v>
      </c>
      <c r="CX541" s="6" t="str">
        <f t="shared" si="666"/>
        <v/>
      </c>
      <c r="CY541" s="6" t="str">
        <f t="shared" si="667"/>
        <v/>
      </c>
      <c r="CZ541" s="6" t="str">
        <f t="shared" si="668"/>
        <v/>
      </c>
      <c r="DG541" s="56" t="str">
        <f t="shared" si="669"/>
        <v/>
      </c>
      <c r="DH541" s="6">
        <f t="shared" si="670"/>
        <v>0</v>
      </c>
      <c r="DK541" s="6">
        <f t="shared" si="631"/>
        <v>0</v>
      </c>
      <c r="DL541" s="6" t="e">
        <f t="shared" si="632"/>
        <v>#N/A</v>
      </c>
      <c r="DN541" s="6" t="e">
        <f t="shared" si="630"/>
        <v>#N/A</v>
      </c>
      <c r="DP541" s="6" t="str">
        <f t="shared" si="671"/>
        <v/>
      </c>
      <c r="DQ541" s="293">
        <f t="shared" ca="1" si="700"/>
        <v>535</v>
      </c>
      <c r="DR541" s="6" t="str">
        <f t="shared" ca="1" si="690"/>
        <v>x</v>
      </c>
      <c r="DU541" s="293" t="e">
        <f t="shared" ca="1" si="691"/>
        <v>#N/A</v>
      </c>
      <c r="DV541" s="5"/>
      <c r="DW541" s="293" t="e">
        <f t="shared" ca="1" si="701"/>
        <v>#N/A</v>
      </c>
      <c r="DZ541" s="293" t="e">
        <f t="shared" ca="1" si="692"/>
        <v>#N/A</v>
      </c>
      <c r="EA541" s="293" t="e">
        <f t="shared" ca="1" si="693"/>
        <v>#N/A</v>
      </c>
      <c r="EB541" s="293" t="e">
        <f t="shared" ca="1" si="694"/>
        <v>#N/A</v>
      </c>
      <c r="EE541" s="6" t="str">
        <f t="shared" si="695"/>
        <v/>
      </c>
      <c r="EF541" s="293" t="e">
        <f t="shared" ca="1" si="696"/>
        <v>#N/A</v>
      </c>
      <c r="EG541" s="6" t="e">
        <f t="shared" ca="1" si="672"/>
        <v>#N/A</v>
      </c>
    </row>
    <row r="542" spans="3:137" x14ac:dyDescent="0.2">
      <c r="C542" s="75"/>
      <c r="D542" s="184" t="str">
        <f t="shared" si="636"/>
        <v/>
      </c>
      <c r="E542" s="649" t="str">
        <f t="shared" ref="E542:E605" si="702">IF(ISERROR(BG542),1,IF(ISERROR(BF542),2,IF(AND(H542="Liq",I542=""),3,IF(AND(H542="Liq",Y542&lt;0),4,IF(DH542=1,5,IF(AND($BH$5=1,H542="Oba"),6,IF(AND($BH$4=1,H542="Mem"),7,IF(AND(DK542="LiqD",P542&lt;&gt;"120 Debiteuren"),8,IF(AND(DK542="LiqC",P542&lt;&gt;"130 Crediteuren"),9,"")))))))))</f>
        <v/>
      </c>
      <c r="F542" s="607" t="str">
        <f t="shared" si="635"/>
        <v>x</v>
      </c>
      <c r="G542" s="650"/>
      <c r="H542" s="651"/>
      <c r="I542" s="651"/>
      <c r="J542" s="651"/>
      <c r="K542" s="652"/>
      <c r="L542" s="889"/>
      <c r="M542" s="889"/>
      <c r="N542" s="653"/>
      <c r="O542" s="651"/>
      <c r="P542" s="651"/>
      <c r="Q542" s="654"/>
      <c r="R542" s="655"/>
      <c r="S542" s="607" t="str">
        <f t="shared" si="637"/>
        <v/>
      </c>
      <c r="T542" s="656" t="str">
        <f t="shared" si="638"/>
        <v/>
      </c>
      <c r="U542" s="656" t="str">
        <f t="shared" si="673"/>
        <v/>
      </c>
      <c r="V542" s="656" t="str">
        <f t="shared" si="639"/>
        <v/>
      </c>
      <c r="W542" s="719"/>
      <c r="X542" s="660"/>
      <c r="Y542" s="656" t="str">
        <f t="shared" si="629"/>
        <v/>
      </c>
      <c r="Z542" s="659"/>
      <c r="AA542" s="654"/>
      <c r="AB542" s="656" t="str">
        <f t="shared" si="640"/>
        <v/>
      </c>
      <c r="AC542" s="661" t="str">
        <f t="shared" si="674"/>
        <v/>
      </c>
      <c r="AE542" s="658" t="str">
        <f t="shared" si="641"/>
        <v/>
      </c>
      <c r="AF542" s="659"/>
      <c r="AT542" s="805" t="str">
        <f t="shared" si="699"/>
        <v/>
      </c>
      <c r="AU542" t="str">
        <f t="shared" si="675"/>
        <v/>
      </c>
      <c r="AV542" s="6" t="str">
        <f t="shared" si="642"/>
        <v/>
      </c>
      <c r="AW542" s="317" t="str">
        <f t="shared" si="643"/>
        <v/>
      </c>
      <c r="AX542" s="158" t="str">
        <f t="shared" si="644"/>
        <v/>
      </c>
      <c r="AY542" s="158" t="str">
        <f t="shared" si="634"/>
        <v/>
      </c>
      <c r="AZ542" s="309" t="str">
        <f t="shared" si="633"/>
        <v/>
      </c>
      <c r="BA542" s="318" t="str">
        <f t="shared" si="645"/>
        <v/>
      </c>
      <c r="BB542" s="473" t="str">
        <f t="shared" si="646"/>
        <v/>
      </c>
      <c r="BC542" s="80" t="str">
        <f t="shared" si="697"/>
        <v/>
      </c>
      <c r="BD542" s="56">
        <f t="shared" si="647"/>
        <v>1</v>
      </c>
      <c r="BF542" s="56" t="str">
        <f t="shared" si="648"/>
        <v/>
      </c>
      <c r="BG542" s="56" t="str">
        <f t="shared" si="649"/>
        <v/>
      </c>
      <c r="BH542" s="6" t="str">
        <f t="shared" si="650"/>
        <v/>
      </c>
      <c r="BK542" s="6" t="str">
        <f t="shared" si="651"/>
        <v/>
      </c>
      <c r="BL542" s="56">
        <f t="shared" si="676"/>
        <v>999999</v>
      </c>
      <c r="BM542" s="183">
        <f t="shared" si="677"/>
        <v>99999.000002710003</v>
      </c>
      <c r="BN542" s="61">
        <v>526</v>
      </c>
      <c r="BO542" s="6">
        <f t="shared" si="652"/>
        <v>999999</v>
      </c>
      <c r="BP542" s="6">
        <f t="shared" si="653"/>
        <v>999999</v>
      </c>
      <c r="BQ542" s="6" t="str">
        <f t="shared" si="678"/>
        <v>x</v>
      </c>
      <c r="BR542" s="206">
        <f t="shared" si="654"/>
        <v>99999.000002710003</v>
      </c>
      <c r="BS542" s="6">
        <f t="shared" si="655"/>
        <v>99999.000002710003</v>
      </c>
      <c r="BT542" s="6" t="str">
        <f t="shared" si="679"/>
        <v>x</v>
      </c>
      <c r="BU542" s="6" t="str">
        <f t="shared" si="656"/>
        <v/>
      </c>
      <c r="BW542" s="82">
        <f t="shared" si="680"/>
        <v>9999999999</v>
      </c>
      <c r="BX542" s="80" t="str">
        <f t="shared" si="657"/>
        <v>x</v>
      </c>
      <c r="BY542" s="80" t="str">
        <f t="shared" si="658"/>
        <v/>
      </c>
      <c r="BZ542" s="56" t="str">
        <f t="shared" si="681"/>
        <v/>
      </c>
      <c r="CA542" s="56" t="str">
        <f t="shared" si="682"/>
        <v/>
      </c>
      <c r="CB542" s="88">
        <f t="shared" si="683"/>
        <v>0</v>
      </c>
      <c r="CC542" s="56" t="str">
        <f t="shared" si="659"/>
        <v/>
      </c>
      <c r="CD542" s="56"/>
      <c r="CE542" s="56"/>
      <c r="CF542" s="56"/>
      <c r="CG542" s="56"/>
      <c r="CH542" s="169">
        <f t="shared" si="684"/>
        <v>9999999999</v>
      </c>
      <c r="CI542" s="170">
        <f t="shared" si="685"/>
        <v>9999999999</v>
      </c>
      <c r="CJ542" s="171">
        <f t="shared" si="686"/>
        <v>9999999999</v>
      </c>
      <c r="CK542" s="172" t="str">
        <f t="shared" si="687"/>
        <v/>
      </c>
      <c r="CL542" s="173" t="str">
        <f t="shared" si="660"/>
        <v>x</v>
      </c>
      <c r="CN542" s="6" t="str">
        <f t="shared" si="688"/>
        <v/>
      </c>
      <c r="CO542" s="293" t="e">
        <f t="shared" ca="1" si="698"/>
        <v>#N/A</v>
      </c>
      <c r="CP542" s="6" t="e">
        <f t="shared" ca="1" si="689"/>
        <v>#N/A</v>
      </c>
      <c r="CQ542" s="61">
        <v>526</v>
      </c>
      <c r="CR542" s="6">
        <f t="shared" si="661"/>
        <v>0</v>
      </c>
      <c r="CS542" s="6">
        <f t="shared" si="662"/>
        <v>0</v>
      </c>
      <c r="CT542" s="56" t="str">
        <f t="shared" si="663"/>
        <v/>
      </c>
      <c r="CU542" s="76">
        <f t="shared" si="664"/>
        <v>0</v>
      </c>
      <c r="CV542" s="76">
        <f t="shared" si="665"/>
        <v>0</v>
      </c>
      <c r="CX542" s="6" t="str">
        <f t="shared" si="666"/>
        <v/>
      </c>
      <c r="CY542" s="6" t="str">
        <f t="shared" si="667"/>
        <v/>
      </c>
      <c r="CZ542" s="6" t="str">
        <f t="shared" si="668"/>
        <v/>
      </c>
      <c r="DG542" s="56" t="str">
        <f t="shared" si="669"/>
        <v/>
      </c>
      <c r="DH542" s="6">
        <f t="shared" si="670"/>
        <v>0</v>
      </c>
      <c r="DK542" s="6">
        <f t="shared" si="631"/>
        <v>0</v>
      </c>
      <c r="DL542" s="6" t="e">
        <f t="shared" si="632"/>
        <v>#N/A</v>
      </c>
      <c r="DN542" s="6" t="e">
        <f t="shared" si="630"/>
        <v>#N/A</v>
      </c>
      <c r="DP542" s="6" t="str">
        <f t="shared" si="671"/>
        <v/>
      </c>
      <c r="DQ542" s="293">
        <f t="shared" ca="1" si="700"/>
        <v>536</v>
      </c>
      <c r="DR542" s="6" t="str">
        <f t="shared" ca="1" si="690"/>
        <v>x</v>
      </c>
      <c r="DU542" s="293" t="e">
        <f t="shared" ca="1" si="691"/>
        <v>#N/A</v>
      </c>
      <c r="DV542" s="5"/>
      <c r="DW542" s="293" t="e">
        <f t="shared" ca="1" si="701"/>
        <v>#N/A</v>
      </c>
      <c r="DZ542" s="293" t="e">
        <f t="shared" ca="1" si="692"/>
        <v>#N/A</v>
      </c>
      <c r="EA542" s="293" t="e">
        <f t="shared" ca="1" si="693"/>
        <v>#N/A</v>
      </c>
      <c r="EB542" s="293" t="e">
        <f t="shared" ca="1" si="694"/>
        <v>#N/A</v>
      </c>
      <c r="EE542" s="6" t="str">
        <f t="shared" si="695"/>
        <v/>
      </c>
      <c r="EF542" s="293" t="e">
        <f t="shared" ca="1" si="696"/>
        <v>#N/A</v>
      </c>
      <c r="EG542" s="6" t="e">
        <f t="shared" ca="1" si="672"/>
        <v>#N/A</v>
      </c>
    </row>
    <row r="543" spans="3:137" x14ac:dyDescent="0.2">
      <c r="C543" s="75"/>
      <c r="D543" s="184" t="str">
        <f t="shared" si="636"/>
        <v/>
      </c>
      <c r="E543" s="649" t="str">
        <f t="shared" si="702"/>
        <v/>
      </c>
      <c r="F543" s="607" t="str">
        <f t="shared" si="635"/>
        <v>x</v>
      </c>
      <c r="G543" s="650"/>
      <c r="H543" s="651"/>
      <c r="I543" s="651"/>
      <c r="J543" s="651"/>
      <c r="K543" s="652"/>
      <c r="L543" s="889"/>
      <c r="M543" s="889"/>
      <c r="N543" s="653"/>
      <c r="O543" s="651"/>
      <c r="P543" s="651"/>
      <c r="Q543" s="654"/>
      <c r="R543" s="655"/>
      <c r="S543" s="607" t="str">
        <f t="shared" si="637"/>
        <v/>
      </c>
      <c r="T543" s="656" t="str">
        <f t="shared" si="638"/>
        <v/>
      </c>
      <c r="U543" s="656" t="str">
        <f t="shared" si="673"/>
        <v/>
      </c>
      <c r="V543" s="656" t="str">
        <f t="shared" si="639"/>
        <v/>
      </c>
      <c r="W543" s="719"/>
      <c r="X543" s="660"/>
      <c r="Y543" s="656" t="str">
        <f t="shared" ref="Y543:Y606" si="703">IF(T543="","",IF(ISERROR(BC543),0,IF(AND(OR(H543="Ink",H543="Liq",H543="Mem"),BC543="vord",X543&lt;&gt;"",ISNUMBER(Z543),Z543&gt;0),Z543,IF(AND(BC543="vord",X543&lt;&gt;"",H543="Ink",ISNUMBER(AF543)),X543/(1+X543)*(T543+AF543),IF(BC543="vord",X543/(1+X543)*T543,0)))))</f>
        <v/>
      </c>
      <c r="Z543" s="659"/>
      <c r="AA543" s="654"/>
      <c r="AB543" s="656" t="str">
        <f t="shared" si="640"/>
        <v/>
      </c>
      <c r="AC543" s="661" t="str">
        <f t="shared" si="674"/>
        <v/>
      </c>
      <c r="AE543" s="658" t="str">
        <f t="shared" si="641"/>
        <v/>
      </c>
      <c r="AF543" s="659"/>
      <c r="AT543" s="805" t="str">
        <f t="shared" si="699"/>
        <v/>
      </c>
      <c r="AU543" t="str">
        <f t="shared" si="675"/>
        <v/>
      </c>
      <c r="AV543" s="6" t="str">
        <f t="shared" si="642"/>
        <v/>
      </c>
      <c r="AW543" s="317" t="str">
        <f t="shared" si="643"/>
        <v/>
      </c>
      <c r="AX543" s="158" t="str">
        <f t="shared" si="644"/>
        <v/>
      </c>
      <c r="AY543" s="158" t="str">
        <f t="shared" si="634"/>
        <v/>
      </c>
      <c r="AZ543" s="309" t="str">
        <f t="shared" si="633"/>
        <v/>
      </c>
      <c r="BA543" s="318" t="str">
        <f t="shared" si="645"/>
        <v/>
      </c>
      <c r="BB543" s="473" t="str">
        <f t="shared" si="646"/>
        <v/>
      </c>
      <c r="BC543" s="80" t="str">
        <f t="shared" si="697"/>
        <v/>
      </c>
      <c r="BD543" s="56">
        <f t="shared" si="647"/>
        <v>1</v>
      </c>
      <c r="BF543" s="56" t="str">
        <f t="shared" si="648"/>
        <v/>
      </c>
      <c r="BG543" s="56" t="str">
        <f t="shared" si="649"/>
        <v/>
      </c>
      <c r="BH543" s="6" t="str">
        <f t="shared" si="650"/>
        <v/>
      </c>
      <c r="BK543" s="6" t="str">
        <f t="shared" si="651"/>
        <v/>
      </c>
      <c r="BL543" s="56">
        <f t="shared" si="676"/>
        <v>999999</v>
      </c>
      <c r="BM543" s="183">
        <f t="shared" si="677"/>
        <v>99999.000002714994</v>
      </c>
      <c r="BN543" s="61">
        <v>527</v>
      </c>
      <c r="BO543" s="6">
        <f t="shared" si="652"/>
        <v>999999</v>
      </c>
      <c r="BP543" s="6">
        <f t="shared" si="653"/>
        <v>999999</v>
      </c>
      <c r="BQ543" s="6" t="str">
        <f t="shared" si="678"/>
        <v>x</v>
      </c>
      <c r="BR543" s="206">
        <f t="shared" si="654"/>
        <v>99999.000002714994</v>
      </c>
      <c r="BS543" s="6">
        <f t="shared" si="655"/>
        <v>99999.000002714994</v>
      </c>
      <c r="BT543" s="6" t="str">
        <f t="shared" si="679"/>
        <v>x</v>
      </c>
      <c r="BU543" s="6" t="str">
        <f t="shared" si="656"/>
        <v/>
      </c>
      <c r="BW543" s="82">
        <f t="shared" si="680"/>
        <v>9999999999</v>
      </c>
      <c r="BX543" s="80" t="str">
        <f t="shared" si="657"/>
        <v>x</v>
      </c>
      <c r="BY543" s="80" t="str">
        <f t="shared" si="658"/>
        <v/>
      </c>
      <c r="BZ543" s="56" t="str">
        <f t="shared" si="681"/>
        <v/>
      </c>
      <c r="CA543" s="56" t="str">
        <f t="shared" si="682"/>
        <v/>
      </c>
      <c r="CB543" s="88">
        <f t="shared" si="683"/>
        <v>0</v>
      </c>
      <c r="CC543" s="56" t="str">
        <f t="shared" si="659"/>
        <v/>
      </c>
      <c r="CD543" s="56"/>
      <c r="CE543" s="56"/>
      <c r="CF543" s="56"/>
      <c r="CG543" s="56"/>
      <c r="CH543" s="169">
        <f t="shared" si="684"/>
        <v>9999999999</v>
      </c>
      <c r="CI543" s="170">
        <f t="shared" si="685"/>
        <v>9999999999</v>
      </c>
      <c r="CJ543" s="171">
        <f t="shared" si="686"/>
        <v>9999999999</v>
      </c>
      <c r="CK543" s="172" t="str">
        <f t="shared" si="687"/>
        <v/>
      </c>
      <c r="CL543" s="173" t="str">
        <f t="shared" si="660"/>
        <v>x</v>
      </c>
      <c r="CN543" s="6" t="str">
        <f t="shared" si="688"/>
        <v/>
      </c>
      <c r="CO543" s="293" t="e">
        <f t="shared" ca="1" si="698"/>
        <v>#N/A</v>
      </c>
      <c r="CP543" s="6" t="e">
        <f t="shared" ca="1" si="689"/>
        <v>#N/A</v>
      </c>
      <c r="CQ543" s="61">
        <v>527</v>
      </c>
      <c r="CR543" s="6">
        <f t="shared" si="661"/>
        <v>0</v>
      </c>
      <c r="CS543" s="6">
        <f t="shared" si="662"/>
        <v>0</v>
      </c>
      <c r="CT543" s="56" t="str">
        <f t="shared" si="663"/>
        <v/>
      </c>
      <c r="CU543" s="76">
        <f t="shared" si="664"/>
        <v>0</v>
      </c>
      <c r="CV543" s="76">
        <f t="shared" si="665"/>
        <v>0</v>
      </c>
      <c r="CX543" s="6" t="str">
        <f t="shared" si="666"/>
        <v/>
      </c>
      <c r="CY543" s="6" t="str">
        <f t="shared" si="667"/>
        <v/>
      </c>
      <c r="CZ543" s="6" t="str">
        <f t="shared" si="668"/>
        <v/>
      </c>
      <c r="DG543" s="56" t="str">
        <f t="shared" si="669"/>
        <v/>
      </c>
      <c r="DH543" s="6">
        <f t="shared" si="670"/>
        <v>0</v>
      </c>
      <c r="DK543" s="6">
        <f t="shared" si="631"/>
        <v>0</v>
      </c>
      <c r="DL543" s="6" t="e">
        <f t="shared" si="632"/>
        <v>#N/A</v>
      </c>
      <c r="DN543" s="6" t="e">
        <f t="shared" si="630"/>
        <v>#N/A</v>
      </c>
      <c r="DP543" s="6" t="str">
        <f t="shared" si="671"/>
        <v/>
      </c>
      <c r="DQ543" s="293">
        <f t="shared" ca="1" si="700"/>
        <v>537</v>
      </c>
      <c r="DR543" s="6" t="str">
        <f t="shared" ca="1" si="690"/>
        <v>x</v>
      </c>
      <c r="DU543" s="293" t="e">
        <f t="shared" ca="1" si="691"/>
        <v>#N/A</v>
      </c>
      <c r="DV543" s="5"/>
      <c r="DW543" s="293" t="e">
        <f t="shared" ca="1" si="701"/>
        <v>#N/A</v>
      </c>
      <c r="DZ543" s="293" t="e">
        <f t="shared" ca="1" si="692"/>
        <v>#N/A</v>
      </c>
      <c r="EA543" s="293" t="e">
        <f t="shared" ca="1" si="693"/>
        <v>#N/A</v>
      </c>
      <c r="EB543" s="293" t="e">
        <f t="shared" ca="1" si="694"/>
        <v>#N/A</v>
      </c>
      <c r="EE543" s="6" t="str">
        <f t="shared" si="695"/>
        <v/>
      </c>
      <c r="EF543" s="293" t="e">
        <f t="shared" ca="1" si="696"/>
        <v>#N/A</v>
      </c>
      <c r="EG543" s="6" t="e">
        <f t="shared" ca="1" si="672"/>
        <v>#N/A</v>
      </c>
    </row>
    <row r="544" spans="3:137" x14ac:dyDescent="0.2">
      <c r="C544" s="75"/>
      <c r="D544" s="184" t="str">
        <f t="shared" si="636"/>
        <v/>
      </c>
      <c r="E544" s="649" t="str">
        <f t="shared" si="702"/>
        <v/>
      </c>
      <c r="F544" s="607" t="str">
        <f t="shared" si="635"/>
        <v>x</v>
      </c>
      <c r="G544" s="650"/>
      <c r="H544" s="651"/>
      <c r="I544" s="651"/>
      <c r="J544" s="651"/>
      <c r="K544" s="652"/>
      <c r="L544" s="889"/>
      <c r="M544" s="889"/>
      <c r="N544" s="653"/>
      <c r="O544" s="651"/>
      <c r="P544" s="651"/>
      <c r="Q544" s="654"/>
      <c r="R544" s="655"/>
      <c r="S544" s="607" t="str">
        <f t="shared" si="637"/>
        <v/>
      </c>
      <c r="T544" s="656" t="str">
        <f t="shared" si="638"/>
        <v/>
      </c>
      <c r="U544" s="656" t="str">
        <f t="shared" si="673"/>
        <v/>
      </c>
      <c r="V544" s="656" t="str">
        <f t="shared" si="639"/>
        <v/>
      </c>
      <c r="W544" s="719"/>
      <c r="X544" s="660"/>
      <c r="Y544" s="656" t="str">
        <f t="shared" si="703"/>
        <v/>
      </c>
      <c r="Z544" s="659"/>
      <c r="AA544" s="654"/>
      <c r="AB544" s="656" t="str">
        <f t="shared" si="640"/>
        <v/>
      </c>
      <c r="AC544" s="661" t="str">
        <f t="shared" si="674"/>
        <v/>
      </c>
      <c r="AE544" s="658" t="str">
        <f t="shared" si="641"/>
        <v/>
      </c>
      <c r="AF544" s="659"/>
      <c r="AT544" s="805" t="str">
        <f t="shared" si="699"/>
        <v/>
      </c>
      <c r="AU544" t="str">
        <f t="shared" si="675"/>
        <v/>
      </c>
      <c r="AV544" s="6" t="str">
        <f t="shared" si="642"/>
        <v/>
      </c>
      <c r="AW544" s="317" t="str">
        <f t="shared" si="643"/>
        <v/>
      </c>
      <c r="AX544" s="158" t="str">
        <f t="shared" si="644"/>
        <v/>
      </c>
      <c r="AY544" s="158" t="str">
        <f t="shared" si="634"/>
        <v/>
      </c>
      <c r="AZ544" s="309" t="str">
        <f t="shared" si="633"/>
        <v/>
      </c>
      <c r="BA544" s="318" t="str">
        <f t="shared" si="645"/>
        <v/>
      </c>
      <c r="BB544" s="473" t="str">
        <f t="shared" si="646"/>
        <v/>
      </c>
      <c r="BC544" s="80" t="str">
        <f t="shared" si="697"/>
        <v/>
      </c>
      <c r="BD544" s="56">
        <f t="shared" si="647"/>
        <v>1</v>
      </c>
      <c r="BF544" s="56" t="str">
        <f t="shared" si="648"/>
        <v/>
      </c>
      <c r="BG544" s="56" t="str">
        <f t="shared" si="649"/>
        <v/>
      </c>
      <c r="BH544" s="6" t="str">
        <f t="shared" si="650"/>
        <v/>
      </c>
      <c r="BK544" s="6" t="str">
        <f t="shared" si="651"/>
        <v/>
      </c>
      <c r="BL544" s="56">
        <f t="shared" si="676"/>
        <v>999999</v>
      </c>
      <c r="BM544" s="183">
        <f t="shared" si="677"/>
        <v>99999.00000272</v>
      </c>
      <c r="BN544" s="61">
        <v>528</v>
      </c>
      <c r="BO544" s="6">
        <f t="shared" si="652"/>
        <v>999999</v>
      </c>
      <c r="BP544" s="6">
        <f t="shared" si="653"/>
        <v>999999</v>
      </c>
      <c r="BQ544" s="6" t="str">
        <f t="shared" si="678"/>
        <v>x</v>
      </c>
      <c r="BR544" s="206">
        <f t="shared" si="654"/>
        <v>99999.00000272</v>
      </c>
      <c r="BS544" s="6">
        <f t="shared" si="655"/>
        <v>99999.00000272</v>
      </c>
      <c r="BT544" s="6" t="str">
        <f t="shared" si="679"/>
        <v>x</v>
      </c>
      <c r="BU544" s="6" t="str">
        <f t="shared" si="656"/>
        <v/>
      </c>
      <c r="BW544" s="82">
        <f t="shared" si="680"/>
        <v>9999999999</v>
      </c>
      <c r="BX544" s="80" t="str">
        <f t="shared" si="657"/>
        <v>x</v>
      </c>
      <c r="BY544" s="80" t="str">
        <f t="shared" si="658"/>
        <v/>
      </c>
      <c r="BZ544" s="56" t="str">
        <f t="shared" si="681"/>
        <v/>
      </c>
      <c r="CA544" s="56" t="str">
        <f t="shared" si="682"/>
        <v/>
      </c>
      <c r="CB544" s="88">
        <f t="shared" si="683"/>
        <v>0</v>
      </c>
      <c r="CC544" s="56" t="str">
        <f t="shared" si="659"/>
        <v/>
      </c>
      <c r="CD544" s="56"/>
      <c r="CE544" s="56"/>
      <c r="CF544" s="56"/>
      <c r="CG544" s="56"/>
      <c r="CH544" s="169">
        <f t="shared" si="684"/>
        <v>9999999999</v>
      </c>
      <c r="CI544" s="170">
        <f t="shared" si="685"/>
        <v>9999999999</v>
      </c>
      <c r="CJ544" s="171">
        <f t="shared" si="686"/>
        <v>9999999999</v>
      </c>
      <c r="CK544" s="172" t="str">
        <f t="shared" si="687"/>
        <v/>
      </c>
      <c r="CL544" s="173" t="str">
        <f t="shared" si="660"/>
        <v>x</v>
      </c>
      <c r="CN544" s="6" t="str">
        <f t="shared" si="688"/>
        <v/>
      </c>
      <c r="CO544" s="293" t="e">
        <f t="shared" ca="1" si="698"/>
        <v>#N/A</v>
      </c>
      <c r="CP544" s="6" t="e">
        <f t="shared" ca="1" si="689"/>
        <v>#N/A</v>
      </c>
      <c r="CQ544" s="61">
        <v>528</v>
      </c>
      <c r="CR544" s="6">
        <f t="shared" si="661"/>
        <v>0</v>
      </c>
      <c r="CS544" s="6">
        <f t="shared" si="662"/>
        <v>0</v>
      </c>
      <c r="CT544" s="56" t="str">
        <f t="shared" si="663"/>
        <v/>
      </c>
      <c r="CU544" s="76">
        <f t="shared" si="664"/>
        <v>0</v>
      </c>
      <c r="CV544" s="76">
        <f t="shared" si="665"/>
        <v>0</v>
      </c>
      <c r="CX544" s="6" t="str">
        <f t="shared" si="666"/>
        <v/>
      </c>
      <c r="CY544" s="6" t="str">
        <f t="shared" si="667"/>
        <v/>
      </c>
      <c r="CZ544" s="6" t="str">
        <f t="shared" si="668"/>
        <v/>
      </c>
      <c r="DG544" s="56" t="str">
        <f t="shared" si="669"/>
        <v/>
      </c>
      <c r="DH544" s="6">
        <f t="shared" si="670"/>
        <v>0</v>
      </c>
      <c r="DK544" s="6">
        <f t="shared" si="631"/>
        <v>0</v>
      </c>
      <c r="DL544" s="6" t="e">
        <f t="shared" si="632"/>
        <v>#N/A</v>
      </c>
      <c r="DN544" s="6" t="e">
        <f t="shared" si="630"/>
        <v>#N/A</v>
      </c>
      <c r="DP544" s="6" t="str">
        <f t="shared" si="671"/>
        <v/>
      </c>
      <c r="DQ544" s="293">
        <f t="shared" ca="1" si="700"/>
        <v>538</v>
      </c>
      <c r="DR544" s="6" t="str">
        <f t="shared" ca="1" si="690"/>
        <v>x</v>
      </c>
      <c r="DU544" s="293" t="e">
        <f t="shared" ca="1" si="691"/>
        <v>#N/A</v>
      </c>
      <c r="DV544" s="5"/>
      <c r="DW544" s="293" t="e">
        <f t="shared" ca="1" si="701"/>
        <v>#N/A</v>
      </c>
      <c r="DZ544" s="293" t="e">
        <f t="shared" ca="1" si="692"/>
        <v>#N/A</v>
      </c>
      <c r="EA544" s="293" t="e">
        <f t="shared" ca="1" si="693"/>
        <v>#N/A</v>
      </c>
      <c r="EB544" s="293" t="e">
        <f t="shared" ca="1" si="694"/>
        <v>#N/A</v>
      </c>
      <c r="EE544" s="6" t="str">
        <f t="shared" si="695"/>
        <v/>
      </c>
      <c r="EF544" s="293" t="e">
        <f t="shared" ca="1" si="696"/>
        <v>#N/A</v>
      </c>
      <c r="EG544" s="6" t="e">
        <f t="shared" ca="1" si="672"/>
        <v>#N/A</v>
      </c>
    </row>
    <row r="545" spans="3:137" x14ac:dyDescent="0.2">
      <c r="C545" s="75"/>
      <c r="D545" s="184" t="str">
        <f t="shared" si="636"/>
        <v/>
      </c>
      <c r="E545" s="649" t="str">
        <f t="shared" si="702"/>
        <v/>
      </c>
      <c r="F545" s="607" t="str">
        <f t="shared" si="635"/>
        <v>x</v>
      </c>
      <c r="G545" s="650"/>
      <c r="H545" s="651"/>
      <c r="I545" s="651"/>
      <c r="J545" s="651"/>
      <c r="K545" s="652"/>
      <c r="L545" s="889"/>
      <c r="M545" s="889"/>
      <c r="N545" s="653"/>
      <c r="O545" s="651"/>
      <c r="P545" s="651"/>
      <c r="Q545" s="654"/>
      <c r="R545" s="655"/>
      <c r="S545" s="607" t="str">
        <f t="shared" si="637"/>
        <v/>
      </c>
      <c r="T545" s="656" t="str">
        <f t="shared" si="638"/>
        <v/>
      </c>
      <c r="U545" s="656" t="str">
        <f t="shared" si="673"/>
        <v/>
      </c>
      <c r="V545" s="656" t="str">
        <f t="shared" si="639"/>
        <v/>
      </c>
      <c r="W545" s="719"/>
      <c r="X545" s="660"/>
      <c r="Y545" s="656" t="str">
        <f t="shared" si="703"/>
        <v/>
      </c>
      <c r="Z545" s="659"/>
      <c r="AA545" s="654"/>
      <c r="AB545" s="656" t="str">
        <f t="shared" si="640"/>
        <v/>
      </c>
      <c r="AC545" s="661" t="str">
        <f t="shared" si="674"/>
        <v/>
      </c>
      <c r="AE545" s="658" t="str">
        <f t="shared" si="641"/>
        <v/>
      </c>
      <c r="AF545" s="659"/>
      <c r="AT545" s="805" t="str">
        <f t="shared" si="699"/>
        <v/>
      </c>
      <c r="AU545" t="str">
        <f t="shared" si="675"/>
        <v/>
      </c>
      <c r="AV545" s="6" t="str">
        <f t="shared" si="642"/>
        <v/>
      </c>
      <c r="AW545" s="317" t="str">
        <f t="shared" si="643"/>
        <v/>
      </c>
      <c r="AX545" s="158" t="str">
        <f t="shared" si="644"/>
        <v/>
      </c>
      <c r="AY545" s="158" t="str">
        <f t="shared" si="634"/>
        <v/>
      </c>
      <c r="AZ545" s="309" t="str">
        <f t="shared" si="633"/>
        <v/>
      </c>
      <c r="BA545" s="318" t="str">
        <f t="shared" si="645"/>
        <v/>
      </c>
      <c r="BB545" s="473" t="str">
        <f t="shared" si="646"/>
        <v/>
      </c>
      <c r="BC545" s="80" t="str">
        <f t="shared" si="697"/>
        <v/>
      </c>
      <c r="BD545" s="56">
        <f t="shared" si="647"/>
        <v>1</v>
      </c>
      <c r="BF545" s="56" t="str">
        <f t="shared" si="648"/>
        <v/>
      </c>
      <c r="BG545" s="56" t="str">
        <f t="shared" si="649"/>
        <v/>
      </c>
      <c r="BH545" s="6" t="str">
        <f t="shared" si="650"/>
        <v/>
      </c>
      <c r="BK545" s="6" t="str">
        <f t="shared" si="651"/>
        <v/>
      </c>
      <c r="BL545" s="56">
        <f t="shared" si="676"/>
        <v>999999</v>
      </c>
      <c r="BM545" s="183">
        <f t="shared" si="677"/>
        <v>99999.000002725006</v>
      </c>
      <c r="BN545" s="61">
        <v>529</v>
      </c>
      <c r="BO545" s="6">
        <f t="shared" si="652"/>
        <v>999999</v>
      </c>
      <c r="BP545" s="6">
        <f t="shared" si="653"/>
        <v>999999</v>
      </c>
      <c r="BQ545" s="6" t="str">
        <f t="shared" si="678"/>
        <v>x</v>
      </c>
      <c r="BR545" s="206">
        <f t="shared" si="654"/>
        <v>99999.000002725006</v>
      </c>
      <c r="BS545" s="6">
        <f t="shared" si="655"/>
        <v>99999.000002725006</v>
      </c>
      <c r="BT545" s="6" t="str">
        <f t="shared" si="679"/>
        <v>x</v>
      </c>
      <c r="BU545" s="6" t="str">
        <f t="shared" si="656"/>
        <v/>
      </c>
      <c r="BW545" s="82">
        <f t="shared" si="680"/>
        <v>9999999999</v>
      </c>
      <c r="BX545" s="80" t="str">
        <f t="shared" si="657"/>
        <v>x</v>
      </c>
      <c r="BY545" s="80" t="str">
        <f t="shared" si="658"/>
        <v/>
      </c>
      <c r="BZ545" s="56" t="str">
        <f t="shared" si="681"/>
        <v/>
      </c>
      <c r="CA545" s="56" t="str">
        <f t="shared" si="682"/>
        <v/>
      </c>
      <c r="CB545" s="88">
        <f t="shared" si="683"/>
        <v>0</v>
      </c>
      <c r="CC545" s="56" t="str">
        <f t="shared" si="659"/>
        <v/>
      </c>
      <c r="CD545" s="56"/>
      <c r="CE545" s="56"/>
      <c r="CF545" s="56"/>
      <c r="CG545" s="56"/>
      <c r="CH545" s="169">
        <f t="shared" si="684"/>
        <v>9999999999</v>
      </c>
      <c r="CI545" s="170">
        <f t="shared" si="685"/>
        <v>9999999999</v>
      </c>
      <c r="CJ545" s="171">
        <f t="shared" si="686"/>
        <v>9999999999</v>
      </c>
      <c r="CK545" s="172" t="str">
        <f t="shared" si="687"/>
        <v/>
      </c>
      <c r="CL545" s="173" t="str">
        <f t="shared" si="660"/>
        <v>x</v>
      </c>
      <c r="CN545" s="6" t="str">
        <f t="shared" si="688"/>
        <v/>
      </c>
      <c r="CO545" s="293" t="e">
        <f t="shared" ca="1" si="698"/>
        <v>#N/A</v>
      </c>
      <c r="CP545" s="6" t="e">
        <f t="shared" ca="1" si="689"/>
        <v>#N/A</v>
      </c>
      <c r="CQ545" s="61">
        <v>529</v>
      </c>
      <c r="CR545" s="6">
        <f t="shared" si="661"/>
        <v>0</v>
      </c>
      <c r="CS545" s="6">
        <f t="shared" si="662"/>
        <v>0</v>
      </c>
      <c r="CT545" s="56" t="str">
        <f t="shared" si="663"/>
        <v/>
      </c>
      <c r="CU545" s="76">
        <f t="shared" si="664"/>
        <v>0</v>
      </c>
      <c r="CV545" s="76">
        <f t="shared" si="665"/>
        <v>0</v>
      </c>
      <c r="CX545" s="6" t="str">
        <f t="shared" si="666"/>
        <v/>
      </c>
      <c r="CY545" s="6" t="str">
        <f t="shared" si="667"/>
        <v/>
      </c>
      <c r="CZ545" s="6" t="str">
        <f t="shared" si="668"/>
        <v/>
      </c>
      <c r="DG545" s="56" t="str">
        <f t="shared" si="669"/>
        <v/>
      </c>
      <c r="DH545" s="6">
        <f t="shared" si="670"/>
        <v>0</v>
      </c>
      <c r="DK545" s="6">
        <f t="shared" si="631"/>
        <v>0</v>
      </c>
      <c r="DL545" s="6" t="e">
        <f t="shared" si="632"/>
        <v>#N/A</v>
      </c>
      <c r="DN545" s="6" t="e">
        <f t="shared" ref="DN545:DN608" si="704">IF(OR(DL545="banst",DL545="liqcst",DL545="liqdst"),"bank","")</f>
        <v>#N/A</v>
      </c>
      <c r="DP545" s="6" t="str">
        <f t="shared" si="671"/>
        <v/>
      </c>
      <c r="DQ545" s="293">
        <f t="shared" ca="1" si="700"/>
        <v>539</v>
      </c>
      <c r="DR545" s="6" t="str">
        <f t="shared" ca="1" si="690"/>
        <v>x</v>
      </c>
      <c r="DU545" s="293" t="e">
        <f t="shared" ca="1" si="691"/>
        <v>#N/A</v>
      </c>
      <c r="DV545" s="5"/>
      <c r="DW545" s="293" t="e">
        <f t="shared" ca="1" si="701"/>
        <v>#N/A</v>
      </c>
      <c r="DZ545" s="293" t="e">
        <f t="shared" ca="1" si="692"/>
        <v>#N/A</v>
      </c>
      <c r="EA545" s="293" t="e">
        <f t="shared" ca="1" si="693"/>
        <v>#N/A</v>
      </c>
      <c r="EB545" s="293" t="e">
        <f t="shared" ca="1" si="694"/>
        <v>#N/A</v>
      </c>
      <c r="EE545" s="6" t="str">
        <f t="shared" si="695"/>
        <v/>
      </c>
      <c r="EF545" s="293" t="e">
        <f t="shared" ca="1" si="696"/>
        <v>#N/A</v>
      </c>
      <c r="EG545" s="6" t="e">
        <f t="shared" ca="1" si="672"/>
        <v>#N/A</v>
      </c>
    </row>
    <row r="546" spans="3:137" x14ac:dyDescent="0.2">
      <c r="C546" s="75"/>
      <c r="D546" s="184" t="str">
        <f t="shared" si="636"/>
        <v/>
      </c>
      <c r="E546" s="649" t="str">
        <f t="shared" si="702"/>
        <v/>
      </c>
      <c r="F546" s="607" t="str">
        <f t="shared" si="635"/>
        <v>x</v>
      </c>
      <c r="G546" s="650"/>
      <c r="H546" s="651"/>
      <c r="I546" s="651"/>
      <c r="J546" s="651"/>
      <c r="K546" s="652"/>
      <c r="L546" s="889"/>
      <c r="M546" s="889"/>
      <c r="N546" s="653"/>
      <c r="O546" s="651"/>
      <c r="P546" s="651"/>
      <c r="Q546" s="654"/>
      <c r="R546" s="655"/>
      <c r="S546" s="607" t="str">
        <f t="shared" si="637"/>
        <v/>
      </c>
      <c r="T546" s="656" t="str">
        <f t="shared" si="638"/>
        <v/>
      </c>
      <c r="U546" s="656" t="str">
        <f t="shared" si="673"/>
        <v/>
      </c>
      <c r="V546" s="656" t="str">
        <f t="shared" si="639"/>
        <v/>
      </c>
      <c r="W546" s="719"/>
      <c r="X546" s="660"/>
      <c r="Y546" s="656" t="str">
        <f t="shared" si="703"/>
        <v/>
      </c>
      <c r="Z546" s="659"/>
      <c r="AA546" s="654"/>
      <c r="AB546" s="656" t="str">
        <f t="shared" si="640"/>
        <v/>
      </c>
      <c r="AC546" s="661" t="str">
        <f t="shared" si="674"/>
        <v/>
      </c>
      <c r="AE546" s="658" t="str">
        <f t="shared" si="641"/>
        <v/>
      </c>
      <c r="AF546" s="659"/>
      <c r="AT546" s="805" t="str">
        <f t="shared" si="699"/>
        <v/>
      </c>
      <c r="AU546" t="str">
        <f t="shared" si="675"/>
        <v/>
      </c>
      <c r="AV546" s="6" t="str">
        <f t="shared" si="642"/>
        <v/>
      </c>
      <c r="AW546" s="317" t="str">
        <f t="shared" si="643"/>
        <v/>
      </c>
      <c r="AX546" s="158" t="str">
        <f t="shared" si="644"/>
        <v/>
      </c>
      <c r="AY546" s="158" t="str">
        <f t="shared" si="634"/>
        <v/>
      </c>
      <c r="AZ546" s="309" t="str">
        <f t="shared" si="633"/>
        <v/>
      </c>
      <c r="BA546" s="318" t="str">
        <f t="shared" si="645"/>
        <v/>
      </c>
      <c r="BB546" s="473" t="str">
        <f t="shared" si="646"/>
        <v/>
      </c>
      <c r="BC546" s="80" t="str">
        <f t="shared" si="697"/>
        <v/>
      </c>
      <c r="BD546" s="56">
        <f t="shared" si="647"/>
        <v>1</v>
      </c>
      <c r="BF546" s="56" t="str">
        <f t="shared" si="648"/>
        <v/>
      </c>
      <c r="BG546" s="56" t="str">
        <f t="shared" si="649"/>
        <v/>
      </c>
      <c r="BH546" s="6" t="str">
        <f t="shared" si="650"/>
        <v/>
      </c>
      <c r="BK546" s="6" t="str">
        <f t="shared" si="651"/>
        <v/>
      </c>
      <c r="BL546" s="56">
        <f t="shared" si="676"/>
        <v>999999</v>
      </c>
      <c r="BM546" s="183">
        <f t="shared" si="677"/>
        <v>99999.000002729998</v>
      </c>
      <c r="BN546" s="61">
        <v>530</v>
      </c>
      <c r="BO546" s="6">
        <f t="shared" si="652"/>
        <v>999999</v>
      </c>
      <c r="BP546" s="6">
        <f t="shared" si="653"/>
        <v>999999</v>
      </c>
      <c r="BQ546" s="6" t="str">
        <f t="shared" si="678"/>
        <v>x</v>
      </c>
      <c r="BR546" s="206">
        <f t="shared" si="654"/>
        <v>99999.000002729998</v>
      </c>
      <c r="BS546" s="6">
        <f t="shared" si="655"/>
        <v>99999.000002729998</v>
      </c>
      <c r="BT546" s="6" t="str">
        <f t="shared" si="679"/>
        <v>x</v>
      </c>
      <c r="BU546" s="6" t="str">
        <f t="shared" si="656"/>
        <v/>
      </c>
      <c r="BW546" s="82">
        <f t="shared" si="680"/>
        <v>9999999999</v>
      </c>
      <c r="BX546" s="80" t="str">
        <f t="shared" si="657"/>
        <v>x</v>
      </c>
      <c r="BY546" s="80" t="str">
        <f t="shared" si="658"/>
        <v/>
      </c>
      <c r="BZ546" s="56" t="str">
        <f t="shared" si="681"/>
        <v/>
      </c>
      <c r="CA546" s="56" t="str">
        <f t="shared" si="682"/>
        <v/>
      </c>
      <c r="CB546" s="88">
        <f t="shared" si="683"/>
        <v>0</v>
      </c>
      <c r="CC546" s="56" t="str">
        <f t="shared" si="659"/>
        <v/>
      </c>
      <c r="CD546" s="56"/>
      <c r="CE546" s="56"/>
      <c r="CF546" s="56"/>
      <c r="CG546" s="56"/>
      <c r="CH546" s="169">
        <f t="shared" si="684"/>
        <v>9999999999</v>
      </c>
      <c r="CI546" s="170">
        <f t="shared" si="685"/>
        <v>9999999999</v>
      </c>
      <c r="CJ546" s="171">
        <f t="shared" si="686"/>
        <v>9999999999</v>
      </c>
      <c r="CK546" s="172" t="str">
        <f t="shared" si="687"/>
        <v/>
      </c>
      <c r="CL546" s="173" t="str">
        <f t="shared" si="660"/>
        <v>x</v>
      </c>
      <c r="CN546" s="6" t="str">
        <f t="shared" si="688"/>
        <v/>
      </c>
      <c r="CO546" s="293" t="e">
        <f t="shared" ca="1" si="698"/>
        <v>#N/A</v>
      </c>
      <c r="CP546" s="6" t="e">
        <f t="shared" ca="1" si="689"/>
        <v>#N/A</v>
      </c>
      <c r="CQ546" s="61">
        <v>530</v>
      </c>
      <c r="CR546" s="6">
        <f t="shared" si="661"/>
        <v>0</v>
      </c>
      <c r="CS546" s="6">
        <f t="shared" si="662"/>
        <v>0</v>
      </c>
      <c r="CT546" s="56" t="str">
        <f t="shared" si="663"/>
        <v/>
      </c>
      <c r="CU546" s="76">
        <f t="shared" si="664"/>
        <v>0</v>
      </c>
      <c r="CV546" s="76">
        <f t="shared" si="665"/>
        <v>0</v>
      </c>
      <c r="CX546" s="6" t="str">
        <f t="shared" si="666"/>
        <v/>
      </c>
      <c r="CY546" s="6" t="str">
        <f t="shared" si="667"/>
        <v/>
      </c>
      <c r="CZ546" s="6" t="str">
        <f t="shared" si="668"/>
        <v/>
      </c>
      <c r="DG546" s="56" t="str">
        <f t="shared" si="669"/>
        <v/>
      </c>
      <c r="DH546" s="6">
        <f t="shared" si="670"/>
        <v>0</v>
      </c>
      <c r="DK546" s="6">
        <f t="shared" si="631"/>
        <v>0</v>
      </c>
      <c r="DL546" s="6" t="e">
        <f t="shared" si="632"/>
        <v>#N/A</v>
      </c>
      <c r="DN546" s="6" t="e">
        <f t="shared" si="704"/>
        <v>#N/A</v>
      </c>
      <c r="DP546" s="6" t="str">
        <f t="shared" si="671"/>
        <v/>
      </c>
      <c r="DQ546" s="293">
        <f t="shared" ca="1" si="700"/>
        <v>540</v>
      </c>
      <c r="DR546" s="6" t="str">
        <f t="shared" ca="1" si="690"/>
        <v>x</v>
      </c>
      <c r="DU546" s="293" t="e">
        <f t="shared" ca="1" si="691"/>
        <v>#N/A</v>
      </c>
      <c r="DV546" s="5"/>
      <c r="DW546" s="293" t="e">
        <f t="shared" ca="1" si="701"/>
        <v>#N/A</v>
      </c>
      <c r="DZ546" s="293" t="e">
        <f t="shared" ca="1" si="692"/>
        <v>#N/A</v>
      </c>
      <c r="EA546" s="293" t="e">
        <f t="shared" ca="1" si="693"/>
        <v>#N/A</v>
      </c>
      <c r="EB546" s="293" t="e">
        <f t="shared" ca="1" si="694"/>
        <v>#N/A</v>
      </c>
      <c r="EE546" s="6" t="str">
        <f t="shared" si="695"/>
        <v/>
      </c>
      <c r="EF546" s="293" t="e">
        <f t="shared" ca="1" si="696"/>
        <v>#N/A</v>
      </c>
      <c r="EG546" s="6" t="e">
        <f t="shared" ca="1" si="672"/>
        <v>#N/A</v>
      </c>
    </row>
    <row r="547" spans="3:137" x14ac:dyDescent="0.2">
      <c r="C547" s="75"/>
      <c r="D547" s="184" t="str">
        <f t="shared" si="636"/>
        <v/>
      </c>
      <c r="E547" s="649" t="str">
        <f t="shared" si="702"/>
        <v/>
      </c>
      <c r="F547" s="607" t="str">
        <f t="shared" si="635"/>
        <v>x</v>
      </c>
      <c r="G547" s="650"/>
      <c r="H547" s="651"/>
      <c r="I547" s="651"/>
      <c r="J547" s="651"/>
      <c r="K547" s="652"/>
      <c r="L547" s="889"/>
      <c r="M547" s="889"/>
      <c r="N547" s="653"/>
      <c r="O547" s="651"/>
      <c r="P547" s="651"/>
      <c r="Q547" s="654"/>
      <c r="R547" s="655"/>
      <c r="S547" s="607" t="str">
        <f t="shared" si="637"/>
        <v/>
      </c>
      <c r="T547" s="656" t="str">
        <f t="shared" si="638"/>
        <v/>
      </c>
      <c r="U547" s="656" t="str">
        <f t="shared" si="673"/>
        <v/>
      </c>
      <c r="V547" s="656" t="str">
        <f t="shared" si="639"/>
        <v/>
      </c>
      <c r="W547" s="719"/>
      <c r="X547" s="660"/>
      <c r="Y547" s="656" t="str">
        <f t="shared" si="703"/>
        <v/>
      </c>
      <c r="Z547" s="659"/>
      <c r="AA547" s="654"/>
      <c r="AB547" s="656" t="str">
        <f t="shared" si="640"/>
        <v/>
      </c>
      <c r="AC547" s="661" t="str">
        <f t="shared" si="674"/>
        <v/>
      </c>
      <c r="AE547" s="658" t="str">
        <f t="shared" si="641"/>
        <v/>
      </c>
      <c r="AF547" s="659"/>
      <c r="AT547" s="805" t="str">
        <f t="shared" si="699"/>
        <v/>
      </c>
      <c r="AU547" t="str">
        <f t="shared" si="675"/>
        <v/>
      </c>
      <c r="AV547" s="6" t="str">
        <f t="shared" si="642"/>
        <v/>
      </c>
      <c r="AW547" s="317" t="str">
        <f t="shared" si="643"/>
        <v/>
      </c>
      <c r="AX547" s="158" t="str">
        <f t="shared" si="644"/>
        <v/>
      </c>
      <c r="AY547" s="158" t="str">
        <f t="shared" si="634"/>
        <v/>
      </c>
      <c r="AZ547" s="309" t="str">
        <f t="shared" si="633"/>
        <v/>
      </c>
      <c r="BA547" s="318" t="str">
        <f t="shared" si="645"/>
        <v/>
      </c>
      <c r="BB547" s="473" t="str">
        <f t="shared" si="646"/>
        <v/>
      </c>
      <c r="BC547" s="80" t="str">
        <f t="shared" si="697"/>
        <v/>
      </c>
      <c r="BD547" s="56">
        <f t="shared" si="647"/>
        <v>1</v>
      </c>
      <c r="BF547" s="56" t="str">
        <f t="shared" si="648"/>
        <v/>
      </c>
      <c r="BG547" s="56" t="str">
        <f t="shared" si="649"/>
        <v/>
      </c>
      <c r="BH547" s="6" t="str">
        <f t="shared" si="650"/>
        <v/>
      </c>
      <c r="BK547" s="6" t="str">
        <f t="shared" si="651"/>
        <v/>
      </c>
      <c r="BL547" s="56">
        <f t="shared" si="676"/>
        <v>999999</v>
      </c>
      <c r="BM547" s="183">
        <f t="shared" si="677"/>
        <v>99999.000002735003</v>
      </c>
      <c r="BN547" s="61">
        <v>531</v>
      </c>
      <c r="BO547" s="6">
        <f t="shared" si="652"/>
        <v>999999</v>
      </c>
      <c r="BP547" s="6">
        <f t="shared" si="653"/>
        <v>999999</v>
      </c>
      <c r="BQ547" s="6" t="str">
        <f t="shared" si="678"/>
        <v>x</v>
      </c>
      <c r="BR547" s="206">
        <f t="shared" si="654"/>
        <v>99999.000002735003</v>
      </c>
      <c r="BS547" s="6">
        <f t="shared" si="655"/>
        <v>99999.000002735003</v>
      </c>
      <c r="BT547" s="6" t="str">
        <f t="shared" si="679"/>
        <v>x</v>
      </c>
      <c r="BU547" s="6" t="str">
        <f t="shared" si="656"/>
        <v/>
      </c>
      <c r="BW547" s="82">
        <f t="shared" si="680"/>
        <v>9999999999</v>
      </c>
      <c r="BX547" s="80" t="str">
        <f t="shared" si="657"/>
        <v>x</v>
      </c>
      <c r="BY547" s="80" t="str">
        <f t="shared" si="658"/>
        <v/>
      </c>
      <c r="BZ547" s="56" t="str">
        <f t="shared" si="681"/>
        <v/>
      </c>
      <c r="CA547" s="56" t="str">
        <f t="shared" si="682"/>
        <v/>
      </c>
      <c r="CB547" s="88">
        <f t="shared" si="683"/>
        <v>0</v>
      </c>
      <c r="CC547" s="56" t="str">
        <f t="shared" si="659"/>
        <v/>
      </c>
      <c r="CD547" s="56"/>
      <c r="CE547" s="56"/>
      <c r="CF547" s="56"/>
      <c r="CG547" s="56"/>
      <c r="CH547" s="169">
        <f t="shared" si="684"/>
        <v>9999999999</v>
      </c>
      <c r="CI547" s="170">
        <f t="shared" si="685"/>
        <v>9999999999</v>
      </c>
      <c r="CJ547" s="171">
        <f t="shared" si="686"/>
        <v>9999999999</v>
      </c>
      <c r="CK547" s="172" t="str">
        <f t="shared" si="687"/>
        <v/>
      </c>
      <c r="CL547" s="173" t="str">
        <f t="shared" si="660"/>
        <v>x</v>
      </c>
      <c r="CN547" s="6" t="str">
        <f t="shared" si="688"/>
        <v/>
      </c>
      <c r="CO547" s="293" t="e">
        <f t="shared" ca="1" si="698"/>
        <v>#N/A</v>
      </c>
      <c r="CP547" s="6" t="e">
        <f t="shared" ca="1" si="689"/>
        <v>#N/A</v>
      </c>
      <c r="CQ547" s="61">
        <v>531</v>
      </c>
      <c r="CR547" s="6">
        <f t="shared" si="661"/>
        <v>0</v>
      </c>
      <c r="CS547" s="6">
        <f t="shared" si="662"/>
        <v>0</v>
      </c>
      <c r="CT547" s="56" t="str">
        <f t="shared" si="663"/>
        <v/>
      </c>
      <c r="CU547" s="76">
        <f t="shared" si="664"/>
        <v>0</v>
      </c>
      <c r="CV547" s="76">
        <f t="shared" si="665"/>
        <v>0</v>
      </c>
      <c r="CX547" s="6" t="str">
        <f t="shared" si="666"/>
        <v/>
      </c>
      <c r="CY547" s="6" t="str">
        <f t="shared" si="667"/>
        <v/>
      </c>
      <c r="CZ547" s="6" t="str">
        <f t="shared" si="668"/>
        <v/>
      </c>
      <c r="DG547" s="56" t="str">
        <f t="shared" si="669"/>
        <v/>
      </c>
      <c r="DH547" s="6">
        <f t="shared" si="670"/>
        <v>0</v>
      </c>
      <c r="DK547" s="6">
        <f t="shared" si="631"/>
        <v>0</v>
      </c>
      <c r="DL547" s="6" t="e">
        <f t="shared" si="632"/>
        <v>#N/A</v>
      </c>
      <c r="DN547" s="6" t="e">
        <f t="shared" si="704"/>
        <v>#N/A</v>
      </c>
      <c r="DP547" s="6" t="str">
        <f t="shared" si="671"/>
        <v/>
      </c>
      <c r="DQ547" s="293">
        <f t="shared" ca="1" si="700"/>
        <v>541</v>
      </c>
      <c r="DR547" s="6" t="str">
        <f t="shared" ca="1" si="690"/>
        <v>x</v>
      </c>
      <c r="DU547" s="293" t="e">
        <f t="shared" ca="1" si="691"/>
        <v>#N/A</v>
      </c>
      <c r="DV547" s="5"/>
      <c r="DW547" s="293" t="e">
        <f t="shared" ca="1" si="701"/>
        <v>#N/A</v>
      </c>
      <c r="DZ547" s="293" t="e">
        <f t="shared" ca="1" si="692"/>
        <v>#N/A</v>
      </c>
      <c r="EA547" s="293" t="e">
        <f t="shared" ca="1" si="693"/>
        <v>#N/A</v>
      </c>
      <c r="EB547" s="293" t="e">
        <f t="shared" ca="1" si="694"/>
        <v>#N/A</v>
      </c>
      <c r="EE547" s="6" t="str">
        <f t="shared" si="695"/>
        <v/>
      </c>
      <c r="EF547" s="293" t="e">
        <f t="shared" ca="1" si="696"/>
        <v>#N/A</v>
      </c>
      <c r="EG547" s="6" t="e">
        <f t="shared" ca="1" si="672"/>
        <v>#N/A</v>
      </c>
    </row>
    <row r="548" spans="3:137" x14ac:dyDescent="0.2">
      <c r="C548" s="75"/>
      <c r="D548" s="184" t="str">
        <f t="shared" si="636"/>
        <v/>
      </c>
      <c r="E548" s="649" t="str">
        <f t="shared" si="702"/>
        <v/>
      </c>
      <c r="F548" s="607" t="str">
        <f t="shared" si="635"/>
        <v>x</v>
      </c>
      <c r="G548" s="650"/>
      <c r="H548" s="651"/>
      <c r="I548" s="651"/>
      <c r="J548" s="651"/>
      <c r="K548" s="652"/>
      <c r="L548" s="889"/>
      <c r="M548" s="889"/>
      <c r="N548" s="653"/>
      <c r="O548" s="651"/>
      <c r="P548" s="651"/>
      <c r="Q548" s="654"/>
      <c r="R548" s="655"/>
      <c r="S548" s="607" t="str">
        <f t="shared" si="637"/>
        <v/>
      </c>
      <c r="T548" s="656" t="str">
        <f t="shared" si="638"/>
        <v/>
      </c>
      <c r="U548" s="656" t="str">
        <f t="shared" si="673"/>
        <v/>
      </c>
      <c r="V548" s="656" t="str">
        <f t="shared" si="639"/>
        <v/>
      </c>
      <c r="W548" s="719"/>
      <c r="X548" s="660"/>
      <c r="Y548" s="656" t="str">
        <f t="shared" si="703"/>
        <v/>
      </c>
      <c r="Z548" s="659"/>
      <c r="AA548" s="654"/>
      <c r="AB548" s="656" t="str">
        <f t="shared" si="640"/>
        <v/>
      </c>
      <c r="AC548" s="661" t="str">
        <f t="shared" si="674"/>
        <v/>
      </c>
      <c r="AE548" s="658" t="str">
        <f t="shared" si="641"/>
        <v/>
      </c>
      <c r="AF548" s="659"/>
      <c r="AT548" s="805" t="str">
        <f t="shared" si="699"/>
        <v/>
      </c>
      <c r="AU548" t="str">
        <f t="shared" si="675"/>
        <v/>
      </c>
      <c r="AV548" s="6" t="str">
        <f t="shared" si="642"/>
        <v/>
      </c>
      <c r="AW548" s="317" t="str">
        <f t="shared" si="643"/>
        <v/>
      </c>
      <c r="AX548" s="158" t="str">
        <f t="shared" si="644"/>
        <v/>
      </c>
      <c r="AY548" s="158" t="str">
        <f t="shared" si="634"/>
        <v/>
      </c>
      <c r="AZ548" s="309" t="str">
        <f t="shared" si="633"/>
        <v/>
      </c>
      <c r="BA548" s="318" t="str">
        <f t="shared" si="645"/>
        <v/>
      </c>
      <c r="BB548" s="473" t="str">
        <f t="shared" si="646"/>
        <v/>
      </c>
      <c r="BC548" s="80" t="str">
        <f t="shared" si="697"/>
        <v/>
      </c>
      <c r="BD548" s="56">
        <f t="shared" si="647"/>
        <v>1</v>
      </c>
      <c r="BF548" s="56" t="str">
        <f t="shared" si="648"/>
        <v/>
      </c>
      <c r="BG548" s="56" t="str">
        <f t="shared" si="649"/>
        <v/>
      </c>
      <c r="BH548" s="6" t="str">
        <f t="shared" si="650"/>
        <v/>
      </c>
      <c r="BK548" s="6" t="str">
        <f t="shared" si="651"/>
        <v/>
      </c>
      <c r="BL548" s="56">
        <f t="shared" si="676"/>
        <v>999999</v>
      </c>
      <c r="BM548" s="183">
        <f t="shared" si="677"/>
        <v>99999.000002739995</v>
      </c>
      <c r="BN548" s="61">
        <v>532</v>
      </c>
      <c r="BO548" s="6">
        <f t="shared" si="652"/>
        <v>999999</v>
      </c>
      <c r="BP548" s="6">
        <f t="shared" si="653"/>
        <v>999999</v>
      </c>
      <c r="BQ548" s="6" t="str">
        <f t="shared" si="678"/>
        <v>x</v>
      </c>
      <c r="BR548" s="206">
        <f t="shared" si="654"/>
        <v>99999.000002739995</v>
      </c>
      <c r="BS548" s="6">
        <f t="shared" si="655"/>
        <v>99999.000002739995</v>
      </c>
      <c r="BT548" s="6" t="str">
        <f t="shared" si="679"/>
        <v>x</v>
      </c>
      <c r="BU548" s="6" t="str">
        <f t="shared" si="656"/>
        <v/>
      </c>
      <c r="BW548" s="82">
        <f t="shared" si="680"/>
        <v>9999999999</v>
      </c>
      <c r="BX548" s="80" t="str">
        <f t="shared" si="657"/>
        <v>x</v>
      </c>
      <c r="BY548" s="80" t="str">
        <f t="shared" si="658"/>
        <v/>
      </c>
      <c r="BZ548" s="56" t="str">
        <f t="shared" si="681"/>
        <v/>
      </c>
      <c r="CA548" s="56" t="str">
        <f t="shared" si="682"/>
        <v/>
      </c>
      <c r="CB548" s="88">
        <f t="shared" si="683"/>
        <v>0</v>
      </c>
      <c r="CC548" s="56" t="str">
        <f t="shared" si="659"/>
        <v/>
      </c>
      <c r="CD548" s="56"/>
      <c r="CE548" s="56"/>
      <c r="CF548" s="56"/>
      <c r="CG548" s="56"/>
      <c r="CH548" s="169">
        <f t="shared" si="684"/>
        <v>9999999999</v>
      </c>
      <c r="CI548" s="170">
        <f t="shared" si="685"/>
        <v>9999999999</v>
      </c>
      <c r="CJ548" s="171">
        <f t="shared" si="686"/>
        <v>9999999999</v>
      </c>
      <c r="CK548" s="172" t="str">
        <f t="shared" si="687"/>
        <v/>
      </c>
      <c r="CL548" s="173" t="str">
        <f t="shared" si="660"/>
        <v>x</v>
      </c>
      <c r="CN548" s="6" t="str">
        <f t="shared" si="688"/>
        <v/>
      </c>
      <c r="CO548" s="293" t="e">
        <f t="shared" ca="1" si="698"/>
        <v>#N/A</v>
      </c>
      <c r="CP548" s="6" t="e">
        <f t="shared" ca="1" si="689"/>
        <v>#N/A</v>
      </c>
      <c r="CQ548" s="61">
        <v>532</v>
      </c>
      <c r="CR548" s="6">
        <f t="shared" si="661"/>
        <v>0</v>
      </c>
      <c r="CS548" s="6">
        <f t="shared" si="662"/>
        <v>0</v>
      </c>
      <c r="CT548" s="56" t="str">
        <f t="shared" si="663"/>
        <v/>
      </c>
      <c r="CU548" s="76">
        <f t="shared" si="664"/>
        <v>0</v>
      </c>
      <c r="CV548" s="76">
        <f t="shared" si="665"/>
        <v>0</v>
      </c>
      <c r="CX548" s="6" t="str">
        <f t="shared" si="666"/>
        <v/>
      </c>
      <c r="CY548" s="6" t="str">
        <f t="shared" si="667"/>
        <v/>
      </c>
      <c r="CZ548" s="6" t="str">
        <f t="shared" si="668"/>
        <v/>
      </c>
      <c r="DG548" s="56" t="str">
        <f t="shared" si="669"/>
        <v/>
      </c>
      <c r="DH548" s="6">
        <f t="shared" si="670"/>
        <v>0</v>
      </c>
      <c r="DK548" s="6">
        <f t="shared" si="631"/>
        <v>0</v>
      </c>
      <c r="DL548" s="6" t="e">
        <f t="shared" si="632"/>
        <v>#N/A</v>
      </c>
      <c r="DN548" s="6" t="e">
        <f t="shared" si="704"/>
        <v>#N/A</v>
      </c>
      <c r="DP548" s="6" t="str">
        <f t="shared" si="671"/>
        <v/>
      </c>
      <c r="DQ548" s="293">
        <f t="shared" ca="1" si="700"/>
        <v>542</v>
      </c>
      <c r="DR548" s="6" t="str">
        <f t="shared" ca="1" si="690"/>
        <v>x</v>
      </c>
      <c r="DU548" s="293" t="e">
        <f t="shared" ca="1" si="691"/>
        <v>#N/A</v>
      </c>
      <c r="DV548" s="5"/>
      <c r="DW548" s="293" t="e">
        <f t="shared" ca="1" si="701"/>
        <v>#N/A</v>
      </c>
      <c r="DZ548" s="293" t="e">
        <f t="shared" ca="1" si="692"/>
        <v>#N/A</v>
      </c>
      <c r="EA548" s="293" t="e">
        <f t="shared" ca="1" si="693"/>
        <v>#N/A</v>
      </c>
      <c r="EB548" s="293" t="e">
        <f t="shared" ca="1" si="694"/>
        <v>#N/A</v>
      </c>
      <c r="EE548" s="6" t="str">
        <f t="shared" si="695"/>
        <v/>
      </c>
      <c r="EF548" s="293" t="e">
        <f t="shared" ca="1" si="696"/>
        <v>#N/A</v>
      </c>
      <c r="EG548" s="6" t="e">
        <f t="shared" ca="1" si="672"/>
        <v>#N/A</v>
      </c>
    </row>
    <row r="549" spans="3:137" x14ac:dyDescent="0.2">
      <c r="C549" s="75"/>
      <c r="D549" s="184" t="str">
        <f t="shared" si="636"/>
        <v/>
      </c>
      <c r="E549" s="649" t="str">
        <f t="shared" si="702"/>
        <v/>
      </c>
      <c r="F549" s="607" t="str">
        <f t="shared" si="635"/>
        <v>x</v>
      </c>
      <c r="G549" s="650"/>
      <c r="H549" s="651"/>
      <c r="I549" s="651"/>
      <c r="J549" s="651"/>
      <c r="K549" s="652"/>
      <c r="L549" s="889"/>
      <c r="M549" s="889"/>
      <c r="N549" s="653"/>
      <c r="O549" s="651"/>
      <c r="P549" s="651"/>
      <c r="Q549" s="654"/>
      <c r="R549" s="655"/>
      <c r="S549" s="607" t="str">
        <f t="shared" si="637"/>
        <v/>
      </c>
      <c r="T549" s="656" t="str">
        <f t="shared" si="638"/>
        <v/>
      </c>
      <c r="U549" s="656" t="str">
        <f t="shared" si="673"/>
        <v/>
      </c>
      <c r="V549" s="656" t="str">
        <f t="shared" si="639"/>
        <v/>
      </c>
      <c r="W549" s="719"/>
      <c r="X549" s="660"/>
      <c r="Y549" s="656" t="str">
        <f t="shared" si="703"/>
        <v/>
      </c>
      <c r="Z549" s="659"/>
      <c r="AA549" s="654"/>
      <c r="AB549" s="656" t="str">
        <f t="shared" si="640"/>
        <v/>
      </c>
      <c r="AC549" s="661" t="str">
        <f t="shared" si="674"/>
        <v/>
      </c>
      <c r="AE549" s="658" t="str">
        <f t="shared" si="641"/>
        <v/>
      </c>
      <c r="AF549" s="659"/>
      <c r="AT549" s="805" t="str">
        <f t="shared" si="699"/>
        <v/>
      </c>
      <c r="AU549" t="str">
        <f t="shared" si="675"/>
        <v/>
      </c>
      <c r="AV549" s="6" t="str">
        <f t="shared" si="642"/>
        <v/>
      </c>
      <c r="AW549" s="317" t="str">
        <f t="shared" si="643"/>
        <v/>
      </c>
      <c r="AX549" s="158" t="str">
        <f t="shared" si="644"/>
        <v/>
      </c>
      <c r="AY549" s="158" t="str">
        <f t="shared" si="634"/>
        <v/>
      </c>
      <c r="AZ549" s="309" t="str">
        <f t="shared" si="633"/>
        <v/>
      </c>
      <c r="BA549" s="318" t="str">
        <f t="shared" si="645"/>
        <v/>
      </c>
      <c r="BB549" s="473" t="str">
        <f t="shared" si="646"/>
        <v/>
      </c>
      <c r="BC549" s="80" t="str">
        <f t="shared" si="697"/>
        <v/>
      </c>
      <c r="BD549" s="56">
        <f t="shared" si="647"/>
        <v>1</v>
      </c>
      <c r="BF549" s="56" t="str">
        <f t="shared" si="648"/>
        <v/>
      </c>
      <c r="BG549" s="56" t="str">
        <f t="shared" si="649"/>
        <v/>
      </c>
      <c r="BH549" s="6" t="str">
        <f t="shared" si="650"/>
        <v/>
      </c>
      <c r="BK549" s="6" t="str">
        <f t="shared" si="651"/>
        <v/>
      </c>
      <c r="BL549" s="56">
        <f t="shared" si="676"/>
        <v>999999</v>
      </c>
      <c r="BM549" s="183">
        <f t="shared" si="677"/>
        <v>99999.000002745001</v>
      </c>
      <c r="BN549" s="61">
        <v>533</v>
      </c>
      <c r="BO549" s="6">
        <f t="shared" si="652"/>
        <v>999999</v>
      </c>
      <c r="BP549" s="6">
        <f t="shared" si="653"/>
        <v>999999</v>
      </c>
      <c r="BQ549" s="6" t="str">
        <f t="shared" si="678"/>
        <v>x</v>
      </c>
      <c r="BR549" s="206">
        <f t="shared" si="654"/>
        <v>99999.000002745001</v>
      </c>
      <c r="BS549" s="6">
        <f t="shared" si="655"/>
        <v>99999.000002745001</v>
      </c>
      <c r="BT549" s="6" t="str">
        <f t="shared" si="679"/>
        <v>x</v>
      </c>
      <c r="BU549" s="6" t="str">
        <f t="shared" si="656"/>
        <v/>
      </c>
      <c r="BW549" s="82">
        <f t="shared" si="680"/>
        <v>9999999999</v>
      </c>
      <c r="BX549" s="80" t="str">
        <f t="shared" si="657"/>
        <v>x</v>
      </c>
      <c r="BY549" s="80" t="str">
        <f t="shared" si="658"/>
        <v/>
      </c>
      <c r="BZ549" s="56" t="str">
        <f t="shared" si="681"/>
        <v/>
      </c>
      <c r="CA549" s="56" t="str">
        <f t="shared" si="682"/>
        <v/>
      </c>
      <c r="CB549" s="88">
        <f t="shared" si="683"/>
        <v>0</v>
      </c>
      <c r="CC549" s="56" t="str">
        <f t="shared" si="659"/>
        <v/>
      </c>
      <c r="CD549" s="56"/>
      <c r="CE549" s="56"/>
      <c r="CF549" s="56"/>
      <c r="CG549" s="56"/>
      <c r="CH549" s="169">
        <f t="shared" si="684"/>
        <v>9999999999</v>
      </c>
      <c r="CI549" s="170">
        <f t="shared" si="685"/>
        <v>9999999999</v>
      </c>
      <c r="CJ549" s="171">
        <f t="shared" si="686"/>
        <v>9999999999</v>
      </c>
      <c r="CK549" s="172" t="str">
        <f t="shared" si="687"/>
        <v/>
      </c>
      <c r="CL549" s="173" t="str">
        <f t="shared" si="660"/>
        <v>x</v>
      </c>
      <c r="CN549" s="6" t="str">
        <f t="shared" si="688"/>
        <v/>
      </c>
      <c r="CO549" s="293" t="e">
        <f t="shared" ca="1" si="698"/>
        <v>#N/A</v>
      </c>
      <c r="CP549" s="6" t="e">
        <f t="shared" ca="1" si="689"/>
        <v>#N/A</v>
      </c>
      <c r="CQ549" s="61">
        <v>533</v>
      </c>
      <c r="CR549" s="6">
        <f t="shared" si="661"/>
        <v>0</v>
      </c>
      <c r="CS549" s="6">
        <f t="shared" si="662"/>
        <v>0</v>
      </c>
      <c r="CT549" s="56" t="str">
        <f t="shared" si="663"/>
        <v/>
      </c>
      <c r="CU549" s="76">
        <f t="shared" si="664"/>
        <v>0</v>
      </c>
      <c r="CV549" s="76">
        <f t="shared" si="665"/>
        <v>0</v>
      </c>
      <c r="CX549" s="6" t="str">
        <f t="shared" si="666"/>
        <v/>
      </c>
      <c r="CY549" s="6" t="str">
        <f t="shared" si="667"/>
        <v/>
      </c>
      <c r="CZ549" s="6" t="str">
        <f t="shared" si="668"/>
        <v/>
      </c>
      <c r="DG549" s="56" t="str">
        <f t="shared" si="669"/>
        <v/>
      </c>
      <c r="DH549" s="6">
        <f t="shared" si="670"/>
        <v>0</v>
      </c>
      <c r="DK549" s="6">
        <f t="shared" si="631"/>
        <v>0</v>
      </c>
      <c r="DL549" s="6" t="e">
        <f t="shared" si="632"/>
        <v>#N/A</v>
      </c>
      <c r="DN549" s="6" t="e">
        <f t="shared" si="704"/>
        <v>#N/A</v>
      </c>
      <c r="DP549" s="6" t="str">
        <f t="shared" si="671"/>
        <v/>
      </c>
      <c r="DQ549" s="293">
        <f t="shared" ca="1" si="700"/>
        <v>543</v>
      </c>
      <c r="DR549" s="6" t="str">
        <f t="shared" ca="1" si="690"/>
        <v>x</v>
      </c>
      <c r="DU549" s="293" t="e">
        <f t="shared" ca="1" si="691"/>
        <v>#N/A</v>
      </c>
      <c r="DV549" s="5"/>
      <c r="DW549" s="293" t="e">
        <f t="shared" ca="1" si="701"/>
        <v>#N/A</v>
      </c>
      <c r="DZ549" s="293" t="e">
        <f t="shared" ca="1" si="692"/>
        <v>#N/A</v>
      </c>
      <c r="EA549" s="293" t="e">
        <f t="shared" ca="1" si="693"/>
        <v>#N/A</v>
      </c>
      <c r="EB549" s="293" t="e">
        <f t="shared" ca="1" si="694"/>
        <v>#N/A</v>
      </c>
      <c r="EE549" s="6" t="str">
        <f t="shared" si="695"/>
        <v/>
      </c>
      <c r="EF549" s="293" t="e">
        <f t="shared" ca="1" si="696"/>
        <v>#N/A</v>
      </c>
      <c r="EG549" s="6" t="e">
        <f t="shared" ca="1" si="672"/>
        <v>#N/A</v>
      </c>
    </row>
    <row r="550" spans="3:137" x14ac:dyDescent="0.2">
      <c r="C550" s="75"/>
      <c r="D550" s="184" t="str">
        <f t="shared" si="636"/>
        <v/>
      </c>
      <c r="E550" s="649" t="str">
        <f t="shared" si="702"/>
        <v/>
      </c>
      <c r="F550" s="607" t="str">
        <f t="shared" si="635"/>
        <v>x</v>
      </c>
      <c r="G550" s="650"/>
      <c r="H550" s="651"/>
      <c r="I550" s="651"/>
      <c r="J550" s="651"/>
      <c r="K550" s="652"/>
      <c r="L550" s="889"/>
      <c r="M550" s="889"/>
      <c r="N550" s="653"/>
      <c r="O550" s="651"/>
      <c r="P550" s="651"/>
      <c r="Q550" s="654"/>
      <c r="R550" s="655"/>
      <c r="S550" s="607" t="str">
        <f t="shared" si="637"/>
        <v/>
      </c>
      <c r="T550" s="656" t="str">
        <f t="shared" si="638"/>
        <v/>
      </c>
      <c r="U550" s="656" t="str">
        <f t="shared" si="673"/>
        <v/>
      </c>
      <c r="V550" s="656" t="str">
        <f t="shared" si="639"/>
        <v/>
      </c>
      <c r="W550" s="719"/>
      <c r="X550" s="660"/>
      <c r="Y550" s="656" t="str">
        <f t="shared" si="703"/>
        <v/>
      </c>
      <c r="Z550" s="659"/>
      <c r="AA550" s="654"/>
      <c r="AB550" s="656" t="str">
        <f t="shared" si="640"/>
        <v/>
      </c>
      <c r="AC550" s="661" t="str">
        <f t="shared" si="674"/>
        <v/>
      </c>
      <c r="AE550" s="658" t="str">
        <f t="shared" si="641"/>
        <v/>
      </c>
      <c r="AF550" s="659"/>
      <c r="AT550" s="805" t="str">
        <f t="shared" si="699"/>
        <v/>
      </c>
      <c r="AU550" t="str">
        <f t="shared" si="675"/>
        <v/>
      </c>
      <c r="AV550" s="6" t="str">
        <f t="shared" si="642"/>
        <v/>
      </c>
      <c r="AW550" s="317" t="str">
        <f t="shared" si="643"/>
        <v/>
      </c>
      <c r="AX550" s="158" t="str">
        <f t="shared" si="644"/>
        <v/>
      </c>
      <c r="AY550" s="158" t="str">
        <f t="shared" si="634"/>
        <v/>
      </c>
      <c r="AZ550" s="309" t="str">
        <f t="shared" si="633"/>
        <v/>
      </c>
      <c r="BA550" s="318" t="str">
        <f t="shared" si="645"/>
        <v/>
      </c>
      <c r="BB550" s="473" t="str">
        <f t="shared" si="646"/>
        <v/>
      </c>
      <c r="BC550" s="80" t="str">
        <f t="shared" si="697"/>
        <v/>
      </c>
      <c r="BD550" s="56">
        <f t="shared" si="647"/>
        <v>1</v>
      </c>
      <c r="BF550" s="56" t="str">
        <f t="shared" si="648"/>
        <v/>
      </c>
      <c r="BG550" s="56" t="str">
        <f t="shared" si="649"/>
        <v/>
      </c>
      <c r="BH550" s="6" t="str">
        <f t="shared" si="650"/>
        <v/>
      </c>
      <c r="BK550" s="6" t="str">
        <f t="shared" si="651"/>
        <v/>
      </c>
      <c r="BL550" s="56">
        <f t="shared" si="676"/>
        <v>999999</v>
      </c>
      <c r="BM550" s="183">
        <f t="shared" si="677"/>
        <v>99999.000002750006</v>
      </c>
      <c r="BN550" s="61">
        <v>534</v>
      </c>
      <c r="BO550" s="6">
        <f t="shared" si="652"/>
        <v>999999</v>
      </c>
      <c r="BP550" s="6">
        <f t="shared" si="653"/>
        <v>999999</v>
      </c>
      <c r="BQ550" s="6" t="str">
        <f t="shared" si="678"/>
        <v>x</v>
      </c>
      <c r="BR550" s="206">
        <f t="shared" si="654"/>
        <v>99999.000002750006</v>
      </c>
      <c r="BS550" s="6">
        <f t="shared" si="655"/>
        <v>99999.000002750006</v>
      </c>
      <c r="BT550" s="6" t="str">
        <f t="shared" si="679"/>
        <v>x</v>
      </c>
      <c r="BU550" s="6" t="str">
        <f t="shared" si="656"/>
        <v/>
      </c>
      <c r="BW550" s="82">
        <f t="shared" si="680"/>
        <v>9999999999</v>
      </c>
      <c r="BX550" s="80" t="str">
        <f t="shared" si="657"/>
        <v>x</v>
      </c>
      <c r="BY550" s="80" t="str">
        <f t="shared" si="658"/>
        <v/>
      </c>
      <c r="BZ550" s="56" t="str">
        <f t="shared" si="681"/>
        <v/>
      </c>
      <c r="CA550" s="56" t="str">
        <f t="shared" si="682"/>
        <v/>
      </c>
      <c r="CB550" s="88">
        <f t="shared" si="683"/>
        <v>0</v>
      </c>
      <c r="CC550" s="56" t="str">
        <f t="shared" si="659"/>
        <v/>
      </c>
      <c r="CD550" s="56"/>
      <c r="CE550" s="56"/>
      <c r="CF550" s="56"/>
      <c r="CG550" s="56"/>
      <c r="CH550" s="169">
        <f t="shared" si="684"/>
        <v>9999999999</v>
      </c>
      <c r="CI550" s="170">
        <f t="shared" si="685"/>
        <v>9999999999</v>
      </c>
      <c r="CJ550" s="171">
        <f t="shared" si="686"/>
        <v>9999999999</v>
      </c>
      <c r="CK550" s="172" t="str">
        <f t="shared" si="687"/>
        <v/>
      </c>
      <c r="CL550" s="173" t="str">
        <f t="shared" si="660"/>
        <v>x</v>
      </c>
      <c r="CN550" s="6" t="str">
        <f t="shared" si="688"/>
        <v/>
      </c>
      <c r="CO550" s="293" t="e">
        <f t="shared" ca="1" si="698"/>
        <v>#N/A</v>
      </c>
      <c r="CP550" s="6" t="e">
        <f t="shared" ca="1" si="689"/>
        <v>#N/A</v>
      </c>
      <c r="CQ550" s="61">
        <v>534</v>
      </c>
      <c r="CR550" s="6">
        <f t="shared" si="661"/>
        <v>0</v>
      </c>
      <c r="CS550" s="6">
        <f t="shared" si="662"/>
        <v>0</v>
      </c>
      <c r="CT550" s="56" t="str">
        <f t="shared" si="663"/>
        <v/>
      </c>
      <c r="CU550" s="76">
        <f t="shared" si="664"/>
        <v>0</v>
      </c>
      <c r="CV550" s="76">
        <f t="shared" si="665"/>
        <v>0</v>
      </c>
      <c r="CX550" s="6" t="str">
        <f t="shared" si="666"/>
        <v/>
      </c>
      <c r="CY550" s="6" t="str">
        <f t="shared" si="667"/>
        <v/>
      </c>
      <c r="CZ550" s="6" t="str">
        <f t="shared" si="668"/>
        <v/>
      </c>
      <c r="DG550" s="56" t="str">
        <f t="shared" si="669"/>
        <v/>
      </c>
      <c r="DH550" s="6">
        <f t="shared" si="670"/>
        <v>0</v>
      </c>
      <c r="DK550" s="6">
        <f t="shared" ref="DK550:DK613" si="705">IF(AND(H550="Liq",L550="x",M550=""),"LiqD",IF(AND(H550="Liq",L550="",M550="x"),"LiqC",H550))</f>
        <v>0</v>
      </c>
      <c r="DL550" s="6" t="e">
        <f t="shared" ref="DL550:DL613" si="706">VLOOKUP(DK550,$DK$5:$DL$11,2,FALSE)</f>
        <v>#N/A</v>
      </c>
      <c r="DN550" s="6" t="e">
        <f t="shared" si="704"/>
        <v>#N/A</v>
      </c>
      <c r="DP550" s="6" t="str">
        <f t="shared" si="671"/>
        <v/>
      </c>
      <c r="DQ550" s="293">
        <f t="shared" ca="1" si="700"/>
        <v>544</v>
      </c>
      <c r="DR550" s="6" t="str">
        <f t="shared" ca="1" si="690"/>
        <v>x</v>
      </c>
      <c r="DU550" s="293" t="e">
        <f t="shared" ca="1" si="691"/>
        <v>#N/A</v>
      </c>
      <c r="DV550" s="5"/>
      <c r="DW550" s="293" t="e">
        <f t="shared" ca="1" si="701"/>
        <v>#N/A</v>
      </c>
      <c r="DZ550" s="293" t="e">
        <f t="shared" ca="1" si="692"/>
        <v>#N/A</v>
      </c>
      <c r="EA550" s="293" t="e">
        <f t="shared" ca="1" si="693"/>
        <v>#N/A</v>
      </c>
      <c r="EB550" s="293" t="e">
        <f t="shared" ca="1" si="694"/>
        <v>#N/A</v>
      </c>
      <c r="EE550" s="6" t="str">
        <f t="shared" si="695"/>
        <v/>
      </c>
      <c r="EF550" s="293" t="e">
        <f t="shared" ca="1" si="696"/>
        <v>#N/A</v>
      </c>
      <c r="EG550" s="6" t="e">
        <f t="shared" ca="1" si="672"/>
        <v>#N/A</v>
      </c>
    </row>
    <row r="551" spans="3:137" x14ac:dyDescent="0.2">
      <c r="C551" s="75"/>
      <c r="D551" s="184" t="str">
        <f t="shared" si="636"/>
        <v/>
      </c>
      <c r="E551" s="649" t="str">
        <f t="shared" si="702"/>
        <v/>
      </c>
      <c r="F551" s="607" t="str">
        <f t="shared" si="635"/>
        <v>x</v>
      </c>
      <c r="G551" s="650"/>
      <c r="H551" s="651"/>
      <c r="I551" s="651"/>
      <c r="J551" s="651"/>
      <c r="K551" s="652"/>
      <c r="L551" s="889"/>
      <c r="M551" s="889"/>
      <c r="N551" s="653"/>
      <c r="O551" s="651"/>
      <c r="P551" s="651"/>
      <c r="Q551" s="654"/>
      <c r="R551" s="655"/>
      <c r="S551" s="607" t="str">
        <f t="shared" si="637"/>
        <v/>
      </c>
      <c r="T551" s="656" t="str">
        <f t="shared" si="638"/>
        <v/>
      </c>
      <c r="U551" s="656" t="str">
        <f t="shared" si="673"/>
        <v/>
      </c>
      <c r="V551" s="656" t="str">
        <f t="shared" si="639"/>
        <v/>
      </c>
      <c r="W551" s="719"/>
      <c r="X551" s="659"/>
      <c r="Y551" s="656" t="str">
        <f t="shared" si="703"/>
        <v/>
      </c>
      <c r="Z551" s="659"/>
      <c r="AA551" s="654"/>
      <c r="AB551" s="656" t="str">
        <f t="shared" si="640"/>
        <v/>
      </c>
      <c r="AC551" s="661" t="str">
        <f t="shared" si="674"/>
        <v/>
      </c>
      <c r="AE551" s="658" t="str">
        <f t="shared" si="641"/>
        <v/>
      </c>
      <c r="AF551" s="659"/>
      <c r="AT551" s="805" t="str">
        <f t="shared" si="699"/>
        <v/>
      </c>
      <c r="AU551" t="str">
        <f t="shared" si="675"/>
        <v/>
      </c>
      <c r="AV551" s="6" t="str">
        <f t="shared" si="642"/>
        <v/>
      </c>
      <c r="AW551" s="317" t="str">
        <f t="shared" si="643"/>
        <v/>
      </c>
      <c r="AX551" s="158" t="str">
        <f t="shared" si="644"/>
        <v/>
      </c>
      <c r="AY551" s="158" t="str">
        <f t="shared" si="634"/>
        <v/>
      </c>
      <c r="AZ551" s="309" t="str">
        <f t="shared" si="633"/>
        <v/>
      </c>
      <c r="BA551" s="318" t="str">
        <f t="shared" si="645"/>
        <v/>
      </c>
      <c r="BB551" s="473" t="str">
        <f t="shared" si="646"/>
        <v/>
      </c>
      <c r="BC551" s="80" t="str">
        <f t="shared" si="697"/>
        <v/>
      </c>
      <c r="BD551" s="56">
        <f t="shared" si="647"/>
        <v>1</v>
      </c>
      <c r="BF551" s="56" t="str">
        <f t="shared" si="648"/>
        <v/>
      </c>
      <c r="BG551" s="56" t="str">
        <f t="shared" si="649"/>
        <v/>
      </c>
      <c r="BH551" s="6" t="str">
        <f t="shared" si="650"/>
        <v/>
      </c>
      <c r="BK551" s="6" t="str">
        <f t="shared" si="651"/>
        <v/>
      </c>
      <c r="BL551" s="56">
        <f t="shared" si="676"/>
        <v>999999</v>
      </c>
      <c r="BM551" s="183">
        <f t="shared" si="677"/>
        <v>99999.000002754998</v>
      </c>
      <c r="BN551" s="61">
        <v>535</v>
      </c>
      <c r="BO551" s="6">
        <f t="shared" si="652"/>
        <v>999999</v>
      </c>
      <c r="BP551" s="6">
        <f t="shared" si="653"/>
        <v>999999</v>
      </c>
      <c r="BQ551" s="6" t="str">
        <f t="shared" si="678"/>
        <v>x</v>
      </c>
      <c r="BR551" s="206">
        <f t="shared" si="654"/>
        <v>99999.000002754998</v>
      </c>
      <c r="BS551" s="6">
        <f t="shared" si="655"/>
        <v>99999.000002754998</v>
      </c>
      <c r="BT551" s="6" t="str">
        <f t="shared" si="679"/>
        <v>x</v>
      </c>
      <c r="BU551" s="6" t="str">
        <f t="shared" si="656"/>
        <v/>
      </c>
      <c r="BW551" s="82">
        <f t="shared" si="680"/>
        <v>9999999999</v>
      </c>
      <c r="BX551" s="80" t="str">
        <f t="shared" si="657"/>
        <v>x</v>
      </c>
      <c r="BY551" s="80" t="str">
        <f t="shared" si="658"/>
        <v/>
      </c>
      <c r="BZ551" s="56" t="str">
        <f t="shared" si="681"/>
        <v/>
      </c>
      <c r="CA551" s="56" t="str">
        <f t="shared" si="682"/>
        <v/>
      </c>
      <c r="CB551" s="88">
        <f t="shared" si="683"/>
        <v>0</v>
      </c>
      <c r="CC551" s="56" t="str">
        <f t="shared" si="659"/>
        <v/>
      </c>
      <c r="CD551" s="56"/>
      <c r="CE551" s="56"/>
      <c r="CF551" s="56"/>
      <c r="CG551" s="56"/>
      <c r="CH551" s="169">
        <f t="shared" si="684"/>
        <v>9999999999</v>
      </c>
      <c r="CI551" s="170">
        <f t="shared" si="685"/>
        <v>9999999999</v>
      </c>
      <c r="CJ551" s="171">
        <f t="shared" si="686"/>
        <v>9999999999</v>
      </c>
      <c r="CK551" s="172" t="str">
        <f t="shared" si="687"/>
        <v/>
      </c>
      <c r="CL551" s="173" t="str">
        <f t="shared" si="660"/>
        <v>x</v>
      </c>
      <c r="CN551" s="6" t="str">
        <f t="shared" si="688"/>
        <v/>
      </c>
      <c r="CO551" s="293" t="e">
        <f t="shared" ca="1" si="698"/>
        <v>#N/A</v>
      </c>
      <c r="CP551" s="6" t="e">
        <f t="shared" ca="1" si="689"/>
        <v>#N/A</v>
      </c>
      <c r="CQ551" s="61">
        <v>535</v>
      </c>
      <c r="CR551" s="6">
        <f t="shared" si="661"/>
        <v>0</v>
      </c>
      <c r="CS551" s="6">
        <f t="shared" si="662"/>
        <v>0</v>
      </c>
      <c r="CT551" s="56" t="str">
        <f t="shared" si="663"/>
        <v/>
      </c>
      <c r="CU551" s="76">
        <f t="shared" si="664"/>
        <v>0</v>
      </c>
      <c r="CV551" s="76">
        <f t="shared" si="665"/>
        <v>0</v>
      </c>
      <c r="CX551" s="6" t="str">
        <f t="shared" si="666"/>
        <v/>
      </c>
      <c r="CY551" s="6" t="str">
        <f t="shared" si="667"/>
        <v/>
      </c>
      <c r="CZ551" s="6" t="str">
        <f t="shared" si="668"/>
        <v/>
      </c>
      <c r="DG551" s="56" t="str">
        <f t="shared" si="669"/>
        <v/>
      </c>
      <c r="DH551" s="6">
        <f t="shared" si="670"/>
        <v>0</v>
      </c>
      <c r="DK551" s="6">
        <f t="shared" si="705"/>
        <v>0</v>
      </c>
      <c r="DL551" s="6" t="e">
        <f t="shared" si="706"/>
        <v>#N/A</v>
      </c>
      <c r="DN551" s="6" t="e">
        <f t="shared" si="704"/>
        <v>#N/A</v>
      </c>
      <c r="DP551" s="6" t="str">
        <f t="shared" si="671"/>
        <v/>
      </c>
      <c r="DQ551" s="293">
        <f t="shared" ca="1" si="700"/>
        <v>545</v>
      </c>
      <c r="DR551" s="6" t="str">
        <f t="shared" ca="1" si="690"/>
        <v>x</v>
      </c>
      <c r="DU551" s="293" t="e">
        <f t="shared" ca="1" si="691"/>
        <v>#N/A</v>
      </c>
      <c r="DV551" s="5"/>
      <c r="DW551" s="293" t="e">
        <f t="shared" ca="1" si="701"/>
        <v>#N/A</v>
      </c>
      <c r="DZ551" s="293" t="e">
        <f t="shared" ca="1" si="692"/>
        <v>#N/A</v>
      </c>
      <c r="EA551" s="293" t="e">
        <f t="shared" ca="1" si="693"/>
        <v>#N/A</v>
      </c>
      <c r="EB551" s="293" t="e">
        <f t="shared" ca="1" si="694"/>
        <v>#N/A</v>
      </c>
      <c r="EE551" s="6" t="str">
        <f t="shared" si="695"/>
        <v/>
      </c>
      <c r="EF551" s="293" t="e">
        <f t="shared" ca="1" si="696"/>
        <v>#N/A</v>
      </c>
      <c r="EG551" s="6" t="e">
        <f t="shared" ca="1" si="672"/>
        <v>#N/A</v>
      </c>
    </row>
    <row r="552" spans="3:137" x14ac:dyDescent="0.2">
      <c r="C552" s="75"/>
      <c r="D552" s="184" t="str">
        <f t="shared" si="636"/>
        <v/>
      </c>
      <c r="E552" s="649" t="str">
        <f t="shared" si="702"/>
        <v/>
      </c>
      <c r="F552" s="607" t="str">
        <f t="shared" si="635"/>
        <v>x</v>
      </c>
      <c r="G552" s="650"/>
      <c r="H552" s="651"/>
      <c r="I552" s="651"/>
      <c r="J552" s="651"/>
      <c r="K552" s="652"/>
      <c r="L552" s="889"/>
      <c r="M552" s="889"/>
      <c r="N552" s="653"/>
      <c r="O552" s="651"/>
      <c r="P552" s="651"/>
      <c r="Q552" s="654"/>
      <c r="R552" s="655"/>
      <c r="S552" s="607" t="str">
        <f t="shared" si="637"/>
        <v/>
      </c>
      <c r="T552" s="656" t="str">
        <f t="shared" si="638"/>
        <v/>
      </c>
      <c r="U552" s="656" t="str">
        <f t="shared" si="673"/>
        <v/>
      </c>
      <c r="V552" s="656" t="str">
        <f t="shared" si="639"/>
        <v/>
      </c>
      <c r="W552" s="719"/>
      <c r="X552" s="659"/>
      <c r="Y552" s="656" t="str">
        <f t="shared" si="703"/>
        <v/>
      </c>
      <c r="Z552" s="659"/>
      <c r="AA552" s="654"/>
      <c r="AB552" s="656" t="str">
        <f t="shared" si="640"/>
        <v/>
      </c>
      <c r="AC552" s="661" t="str">
        <f t="shared" si="674"/>
        <v/>
      </c>
      <c r="AE552" s="658" t="str">
        <f t="shared" si="641"/>
        <v/>
      </c>
      <c r="AF552" s="659"/>
      <c r="AT552" s="805" t="str">
        <f t="shared" si="699"/>
        <v/>
      </c>
      <c r="AU552" t="str">
        <f t="shared" si="675"/>
        <v/>
      </c>
      <c r="AV552" s="6" t="str">
        <f t="shared" si="642"/>
        <v/>
      </c>
      <c r="AW552" s="317" t="str">
        <f t="shared" si="643"/>
        <v/>
      </c>
      <c r="AX552" s="158" t="str">
        <f t="shared" si="644"/>
        <v/>
      </c>
      <c r="AY552" s="158" t="str">
        <f t="shared" si="634"/>
        <v/>
      </c>
      <c r="AZ552" s="309" t="str">
        <f t="shared" si="633"/>
        <v/>
      </c>
      <c r="BA552" s="318" t="str">
        <f t="shared" si="645"/>
        <v/>
      </c>
      <c r="BB552" s="473" t="str">
        <f t="shared" si="646"/>
        <v/>
      </c>
      <c r="BC552" s="80" t="str">
        <f t="shared" si="697"/>
        <v/>
      </c>
      <c r="BD552" s="56">
        <f t="shared" si="647"/>
        <v>1</v>
      </c>
      <c r="BF552" s="56" t="str">
        <f t="shared" si="648"/>
        <v/>
      </c>
      <c r="BG552" s="56" t="str">
        <f t="shared" si="649"/>
        <v/>
      </c>
      <c r="BH552" s="6" t="str">
        <f t="shared" si="650"/>
        <v/>
      </c>
      <c r="BK552" s="6" t="str">
        <f t="shared" si="651"/>
        <v/>
      </c>
      <c r="BL552" s="56">
        <f t="shared" si="676"/>
        <v>999999</v>
      </c>
      <c r="BM552" s="183">
        <f t="shared" si="677"/>
        <v>99999.000002760004</v>
      </c>
      <c r="BN552" s="61">
        <v>536</v>
      </c>
      <c r="BO552" s="6">
        <f t="shared" si="652"/>
        <v>999999</v>
      </c>
      <c r="BP552" s="6">
        <f t="shared" si="653"/>
        <v>999999</v>
      </c>
      <c r="BQ552" s="6" t="str">
        <f t="shared" si="678"/>
        <v>x</v>
      </c>
      <c r="BR552" s="206">
        <f t="shared" si="654"/>
        <v>99999.000002760004</v>
      </c>
      <c r="BS552" s="6">
        <f t="shared" si="655"/>
        <v>99999.000002760004</v>
      </c>
      <c r="BT552" s="6" t="str">
        <f t="shared" si="679"/>
        <v>x</v>
      </c>
      <c r="BU552" s="6" t="str">
        <f t="shared" si="656"/>
        <v/>
      </c>
      <c r="BW552" s="82">
        <f t="shared" si="680"/>
        <v>9999999999</v>
      </c>
      <c r="BX552" s="80" t="str">
        <f t="shared" si="657"/>
        <v>x</v>
      </c>
      <c r="BY552" s="80" t="str">
        <f t="shared" si="658"/>
        <v/>
      </c>
      <c r="BZ552" s="56" t="str">
        <f t="shared" si="681"/>
        <v/>
      </c>
      <c r="CA552" s="56" t="str">
        <f t="shared" si="682"/>
        <v/>
      </c>
      <c r="CB552" s="88">
        <f t="shared" si="683"/>
        <v>0</v>
      </c>
      <c r="CC552" s="56" t="str">
        <f t="shared" si="659"/>
        <v/>
      </c>
      <c r="CD552" s="56"/>
      <c r="CE552" s="56"/>
      <c r="CF552" s="56"/>
      <c r="CG552" s="56"/>
      <c r="CH552" s="169">
        <f t="shared" si="684"/>
        <v>9999999999</v>
      </c>
      <c r="CI552" s="170">
        <f t="shared" si="685"/>
        <v>9999999999</v>
      </c>
      <c r="CJ552" s="171">
        <f t="shared" si="686"/>
        <v>9999999999</v>
      </c>
      <c r="CK552" s="172" t="str">
        <f t="shared" si="687"/>
        <v/>
      </c>
      <c r="CL552" s="173" t="str">
        <f t="shared" si="660"/>
        <v>x</v>
      </c>
      <c r="CN552" s="6" t="str">
        <f t="shared" si="688"/>
        <v/>
      </c>
      <c r="CO552" s="293" t="e">
        <f t="shared" ca="1" si="698"/>
        <v>#N/A</v>
      </c>
      <c r="CP552" s="6" t="e">
        <f t="shared" ca="1" si="689"/>
        <v>#N/A</v>
      </c>
      <c r="CQ552" s="61">
        <v>536</v>
      </c>
      <c r="CR552" s="6">
        <f t="shared" si="661"/>
        <v>0</v>
      </c>
      <c r="CS552" s="6">
        <f t="shared" si="662"/>
        <v>0</v>
      </c>
      <c r="CT552" s="56" t="str">
        <f t="shared" si="663"/>
        <v/>
      </c>
      <c r="CU552" s="76">
        <f t="shared" si="664"/>
        <v>0</v>
      </c>
      <c r="CV552" s="76">
        <f t="shared" si="665"/>
        <v>0</v>
      </c>
      <c r="CX552" s="6" t="str">
        <f t="shared" si="666"/>
        <v/>
      </c>
      <c r="CY552" s="6" t="str">
        <f t="shared" si="667"/>
        <v/>
      </c>
      <c r="CZ552" s="6" t="str">
        <f t="shared" si="668"/>
        <v/>
      </c>
      <c r="DG552" s="56" t="str">
        <f t="shared" si="669"/>
        <v/>
      </c>
      <c r="DH552" s="6">
        <f t="shared" si="670"/>
        <v>0</v>
      </c>
      <c r="DK552" s="6">
        <f t="shared" si="705"/>
        <v>0</v>
      </c>
      <c r="DL552" s="6" t="e">
        <f t="shared" si="706"/>
        <v>#N/A</v>
      </c>
      <c r="DN552" s="6" t="e">
        <f t="shared" si="704"/>
        <v>#N/A</v>
      </c>
      <c r="DP552" s="6" t="str">
        <f t="shared" si="671"/>
        <v/>
      </c>
      <c r="DQ552" s="293">
        <f t="shared" ca="1" si="700"/>
        <v>546</v>
      </c>
      <c r="DR552" s="6" t="str">
        <f t="shared" ca="1" si="690"/>
        <v>x</v>
      </c>
      <c r="DU552" s="293" t="e">
        <f t="shared" ca="1" si="691"/>
        <v>#N/A</v>
      </c>
      <c r="DV552" s="5"/>
      <c r="DW552" s="293" t="e">
        <f t="shared" ca="1" si="701"/>
        <v>#N/A</v>
      </c>
      <c r="DZ552" s="293" t="e">
        <f t="shared" ca="1" si="692"/>
        <v>#N/A</v>
      </c>
      <c r="EA552" s="293" t="e">
        <f t="shared" ca="1" si="693"/>
        <v>#N/A</v>
      </c>
      <c r="EB552" s="293" t="e">
        <f t="shared" ca="1" si="694"/>
        <v>#N/A</v>
      </c>
      <c r="EE552" s="6" t="str">
        <f t="shared" si="695"/>
        <v/>
      </c>
      <c r="EF552" s="293" t="e">
        <f t="shared" ca="1" si="696"/>
        <v>#N/A</v>
      </c>
      <c r="EG552" s="6" t="e">
        <f t="shared" ca="1" si="672"/>
        <v>#N/A</v>
      </c>
    </row>
    <row r="553" spans="3:137" x14ac:dyDescent="0.2">
      <c r="C553" s="75"/>
      <c r="D553" s="184" t="str">
        <f t="shared" si="636"/>
        <v/>
      </c>
      <c r="E553" s="649" t="str">
        <f t="shared" si="702"/>
        <v/>
      </c>
      <c r="F553" s="607" t="str">
        <f t="shared" si="635"/>
        <v>x</v>
      </c>
      <c r="G553" s="650"/>
      <c r="H553" s="651"/>
      <c r="I553" s="651"/>
      <c r="J553" s="651"/>
      <c r="K553" s="652"/>
      <c r="L553" s="889"/>
      <c r="M553" s="889"/>
      <c r="N553" s="653"/>
      <c r="O553" s="651"/>
      <c r="P553" s="651"/>
      <c r="Q553" s="654"/>
      <c r="R553" s="655"/>
      <c r="S553" s="607" t="str">
        <f t="shared" si="637"/>
        <v/>
      </c>
      <c r="T553" s="656" t="str">
        <f t="shared" si="638"/>
        <v/>
      </c>
      <c r="U553" s="656" t="str">
        <f t="shared" si="673"/>
        <v/>
      </c>
      <c r="V553" s="656" t="str">
        <f t="shared" si="639"/>
        <v/>
      </c>
      <c r="W553" s="719"/>
      <c r="X553" s="659"/>
      <c r="Y553" s="656" t="str">
        <f t="shared" si="703"/>
        <v/>
      </c>
      <c r="Z553" s="659"/>
      <c r="AA553" s="654"/>
      <c r="AB553" s="656" t="str">
        <f t="shared" si="640"/>
        <v/>
      </c>
      <c r="AC553" s="661" t="str">
        <f t="shared" si="674"/>
        <v/>
      </c>
      <c r="AE553" s="658" t="str">
        <f t="shared" si="641"/>
        <v/>
      </c>
      <c r="AF553" s="659"/>
      <c r="AT553" s="805" t="str">
        <f t="shared" si="699"/>
        <v/>
      </c>
      <c r="AU553" t="str">
        <f t="shared" si="675"/>
        <v/>
      </c>
      <c r="AV553" s="6" t="str">
        <f t="shared" si="642"/>
        <v/>
      </c>
      <c r="AW553" s="317" t="str">
        <f t="shared" si="643"/>
        <v/>
      </c>
      <c r="AX553" s="158" t="str">
        <f t="shared" si="644"/>
        <v/>
      </c>
      <c r="AY553" s="158" t="str">
        <f t="shared" si="634"/>
        <v/>
      </c>
      <c r="AZ553" s="309" t="str">
        <f t="shared" si="633"/>
        <v/>
      </c>
      <c r="BA553" s="318" t="str">
        <f t="shared" si="645"/>
        <v/>
      </c>
      <c r="BB553" s="473" t="str">
        <f t="shared" si="646"/>
        <v/>
      </c>
      <c r="BC553" s="80" t="str">
        <f t="shared" si="697"/>
        <v/>
      </c>
      <c r="BD553" s="56">
        <f t="shared" si="647"/>
        <v>1</v>
      </c>
      <c r="BF553" s="56" t="str">
        <f t="shared" si="648"/>
        <v/>
      </c>
      <c r="BG553" s="56" t="str">
        <f t="shared" si="649"/>
        <v/>
      </c>
      <c r="BH553" s="6" t="str">
        <f t="shared" si="650"/>
        <v/>
      </c>
      <c r="BK553" s="6" t="str">
        <f t="shared" si="651"/>
        <v/>
      </c>
      <c r="BL553" s="56">
        <f t="shared" si="676"/>
        <v>999999</v>
      </c>
      <c r="BM553" s="183">
        <f t="shared" si="677"/>
        <v>99999.000002764995</v>
      </c>
      <c r="BN553" s="61">
        <v>537</v>
      </c>
      <c r="BO553" s="6">
        <f t="shared" si="652"/>
        <v>999999</v>
      </c>
      <c r="BP553" s="6">
        <f t="shared" si="653"/>
        <v>999999</v>
      </c>
      <c r="BQ553" s="6" t="str">
        <f t="shared" si="678"/>
        <v>x</v>
      </c>
      <c r="BR553" s="206">
        <f t="shared" si="654"/>
        <v>99999.000002764995</v>
      </c>
      <c r="BS553" s="6">
        <f t="shared" si="655"/>
        <v>99999.000002764995</v>
      </c>
      <c r="BT553" s="6" t="str">
        <f t="shared" si="679"/>
        <v>x</v>
      </c>
      <c r="BU553" s="6" t="str">
        <f t="shared" si="656"/>
        <v/>
      </c>
      <c r="BW553" s="82">
        <f t="shared" si="680"/>
        <v>9999999999</v>
      </c>
      <c r="BX553" s="80" t="str">
        <f t="shared" si="657"/>
        <v>x</v>
      </c>
      <c r="BY553" s="80" t="str">
        <f t="shared" si="658"/>
        <v/>
      </c>
      <c r="BZ553" s="56" t="str">
        <f t="shared" si="681"/>
        <v/>
      </c>
      <c r="CA553" s="56" t="str">
        <f t="shared" si="682"/>
        <v/>
      </c>
      <c r="CB553" s="88">
        <f t="shared" si="683"/>
        <v>0</v>
      </c>
      <c r="CC553" s="56" t="str">
        <f t="shared" si="659"/>
        <v/>
      </c>
      <c r="CD553" s="56"/>
      <c r="CE553" s="56"/>
      <c r="CF553" s="56"/>
      <c r="CG553" s="56"/>
      <c r="CH553" s="169">
        <f t="shared" si="684"/>
        <v>9999999999</v>
      </c>
      <c r="CI553" s="170">
        <f t="shared" si="685"/>
        <v>9999999999</v>
      </c>
      <c r="CJ553" s="171">
        <f t="shared" si="686"/>
        <v>9999999999</v>
      </c>
      <c r="CK553" s="172" t="str">
        <f t="shared" si="687"/>
        <v/>
      </c>
      <c r="CL553" s="173" t="str">
        <f t="shared" si="660"/>
        <v>x</v>
      </c>
      <c r="CN553" s="6" t="str">
        <f t="shared" si="688"/>
        <v/>
      </c>
      <c r="CO553" s="293" t="e">
        <f t="shared" ca="1" si="698"/>
        <v>#N/A</v>
      </c>
      <c r="CP553" s="6" t="e">
        <f t="shared" ca="1" si="689"/>
        <v>#N/A</v>
      </c>
      <c r="CQ553" s="61">
        <v>537</v>
      </c>
      <c r="CR553" s="6">
        <f t="shared" si="661"/>
        <v>0</v>
      </c>
      <c r="CS553" s="6">
        <f t="shared" si="662"/>
        <v>0</v>
      </c>
      <c r="CT553" s="56" t="str">
        <f t="shared" si="663"/>
        <v/>
      </c>
      <c r="CU553" s="76">
        <f t="shared" si="664"/>
        <v>0</v>
      </c>
      <c r="CV553" s="76">
        <f t="shared" si="665"/>
        <v>0</v>
      </c>
      <c r="CX553" s="6" t="str">
        <f t="shared" si="666"/>
        <v/>
      </c>
      <c r="CY553" s="6" t="str">
        <f t="shared" si="667"/>
        <v/>
      </c>
      <c r="CZ553" s="6" t="str">
        <f t="shared" si="668"/>
        <v/>
      </c>
      <c r="DG553" s="56" t="str">
        <f t="shared" si="669"/>
        <v/>
      </c>
      <c r="DH553" s="6">
        <f t="shared" si="670"/>
        <v>0</v>
      </c>
      <c r="DK553" s="6">
        <f t="shared" si="705"/>
        <v>0</v>
      </c>
      <c r="DL553" s="6" t="e">
        <f t="shared" si="706"/>
        <v>#N/A</v>
      </c>
      <c r="DN553" s="6" t="e">
        <f t="shared" si="704"/>
        <v>#N/A</v>
      </c>
      <c r="DP553" s="6" t="str">
        <f t="shared" si="671"/>
        <v/>
      </c>
      <c r="DQ553" s="293">
        <f t="shared" ca="1" si="700"/>
        <v>547</v>
      </c>
      <c r="DR553" s="6" t="str">
        <f t="shared" ca="1" si="690"/>
        <v>x</v>
      </c>
      <c r="DU553" s="293" t="e">
        <f t="shared" ca="1" si="691"/>
        <v>#N/A</v>
      </c>
      <c r="DV553" s="5"/>
      <c r="DW553" s="293" t="e">
        <f t="shared" ca="1" si="701"/>
        <v>#N/A</v>
      </c>
      <c r="DZ553" s="293" t="e">
        <f t="shared" ca="1" si="692"/>
        <v>#N/A</v>
      </c>
      <c r="EA553" s="293" t="e">
        <f t="shared" ca="1" si="693"/>
        <v>#N/A</v>
      </c>
      <c r="EB553" s="293" t="e">
        <f t="shared" ca="1" si="694"/>
        <v>#N/A</v>
      </c>
      <c r="EE553" s="6" t="str">
        <f t="shared" si="695"/>
        <v/>
      </c>
      <c r="EF553" s="293" t="e">
        <f t="shared" ca="1" si="696"/>
        <v>#N/A</v>
      </c>
      <c r="EG553" s="6" t="e">
        <f t="shared" ca="1" si="672"/>
        <v>#N/A</v>
      </c>
    </row>
    <row r="554" spans="3:137" x14ac:dyDescent="0.2">
      <c r="C554" s="75"/>
      <c r="D554" s="184" t="str">
        <f t="shared" si="636"/>
        <v/>
      </c>
      <c r="E554" s="649" t="str">
        <f t="shared" si="702"/>
        <v/>
      </c>
      <c r="F554" s="607" t="str">
        <f t="shared" si="635"/>
        <v>x</v>
      </c>
      <c r="G554" s="650"/>
      <c r="H554" s="651"/>
      <c r="I554" s="651"/>
      <c r="J554" s="651"/>
      <c r="K554" s="652"/>
      <c r="L554" s="889"/>
      <c r="M554" s="889"/>
      <c r="N554" s="653"/>
      <c r="O554" s="651"/>
      <c r="P554" s="651"/>
      <c r="Q554" s="654"/>
      <c r="R554" s="655"/>
      <c r="S554" s="607" t="str">
        <f t="shared" si="637"/>
        <v/>
      </c>
      <c r="T554" s="656" t="str">
        <f t="shared" si="638"/>
        <v/>
      </c>
      <c r="U554" s="656" t="str">
        <f t="shared" si="673"/>
        <v/>
      </c>
      <c r="V554" s="656" t="str">
        <f t="shared" si="639"/>
        <v/>
      </c>
      <c r="W554" s="719"/>
      <c r="X554" s="659"/>
      <c r="Y554" s="656" t="str">
        <f t="shared" si="703"/>
        <v/>
      </c>
      <c r="Z554" s="659"/>
      <c r="AA554" s="654"/>
      <c r="AB554" s="656" t="str">
        <f t="shared" si="640"/>
        <v/>
      </c>
      <c r="AC554" s="661" t="str">
        <f t="shared" si="674"/>
        <v/>
      </c>
      <c r="AE554" s="658" t="str">
        <f t="shared" si="641"/>
        <v/>
      </c>
      <c r="AF554" s="659"/>
      <c r="AT554" s="805" t="str">
        <f t="shared" si="699"/>
        <v/>
      </c>
      <c r="AU554" t="str">
        <f t="shared" si="675"/>
        <v/>
      </c>
      <c r="AV554" s="6" t="str">
        <f t="shared" si="642"/>
        <v/>
      </c>
      <c r="AW554" s="317" t="str">
        <f t="shared" si="643"/>
        <v/>
      </c>
      <c r="AX554" s="158" t="str">
        <f t="shared" si="644"/>
        <v/>
      </c>
      <c r="AY554" s="158" t="str">
        <f t="shared" si="634"/>
        <v/>
      </c>
      <c r="AZ554" s="309" t="str">
        <f t="shared" si="633"/>
        <v/>
      </c>
      <c r="BA554" s="318" t="str">
        <f t="shared" si="645"/>
        <v/>
      </c>
      <c r="BB554" s="473" t="str">
        <f t="shared" si="646"/>
        <v/>
      </c>
      <c r="BC554" s="80" t="str">
        <f t="shared" si="697"/>
        <v/>
      </c>
      <c r="BD554" s="56">
        <f t="shared" si="647"/>
        <v>1</v>
      </c>
      <c r="BF554" s="56" t="str">
        <f t="shared" si="648"/>
        <v/>
      </c>
      <c r="BG554" s="56" t="str">
        <f t="shared" si="649"/>
        <v/>
      </c>
      <c r="BH554" s="6" t="str">
        <f t="shared" si="650"/>
        <v/>
      </c>
      <c r="BK554" s="6" t="str">
        <f t="shared" si="651"/>
        <v/>
      </c>
      <c r="BL554" s="56">
        <f t="shared" si="676"/>
        <v>999999</v>
      </c>
      <c r="BM554" s="183">
        <f t="shared" si="677"/>
        <v>99999.000002770001</v>
      </c>
      <c r="BN554" s="61">
        <v>538</v>
      </c>
      <c r="BO554" s="6">
        <f t="shared" si="652"/>
        <v>999999</v>
      </c>
      <c r="BP554" s="6">
        <f t="shared" si="653"/>
        <v>999999</v>
      </c>
      <c r="BQ554" s="6" t="str">
        <f t="shared" si="678"/>
        <v>x</v>
      </c>
      <c r="BR554" s="206">
        <f t="shared" si="654"/>
        <v>99999.000002770001</v>
      </c>
      <c r="BS554" s="6">
        <f t="shared" si="655"/>
        <v>99999.000002770001</v>
      </c>
      <c r="BT554" s="6" t="str">
        <f t="shared" si="679"/>
        <v>x</v>
      </c>
      <c r="BU554" s="6" t="str">
        <f t="shared" si="656"/>
        <v/>
      </c>
      <c r="BW554" s="82">
        <f t="shared" si="680"/>
        <v>9999999999</v>
      </c>
      <c r="BX554" s="80" t="str">
        <f t="shared" si="657"/>
        <v>x</v>
      </c>
      <c r="BY554" s="80" t="str">
        <f t="shared" si="658"/>
        <v/>
      </c>
      <c r="BZ554" s="56" t="str">
        <f t="shared" si="681"/>
        <v/>
      </c>
      <c r="CA554" s="56" t="str">
        <f t="shared" si="682"/>
        <v/>
      </c>
      <c r="CB554" s="88">
        <f t="shared" si="683"/>
        <v>0</v>
      </c>
      <c r="CC554" s="56" t="str">
        <f t="shared" si="659"/>
        <v/>
      </c>
      <c r="CD554" s="56"/>
      <c r="CE554" s="56"/>
      <c r="CF554" s="56"/>
      <c r="CG554" s="56"/>
      <c r="CH554" s="169">
        <f t="shared" si="684"/>
        <v>9999999999</v>
      </c>
      <c r="CI554" s="170">
        <f t="shared" si="685"/>
        <v>9999999999</v>
      </c>
      <c r="CJ554" s="171">
        <f t="shared" si="686"/>
        <v>9999999999</v>
      </c>
      <c r="CK554" s="172" t="str">
        <f t="shared" si="687"/>
        <v/>
      </c>
      <c r="CL554" s="173" t="str">
        <f t="shared" si="660"/>
        <v>x</v>
      </c>
      <c r="CN554" s="6" t="str">
        <f t="shared" si="688"/>
        <v/>
      </c>
      <c r="CO554" s="293" t="e">
        <f t="shared" ca="1" si="698"/>
        <v>#N/A</v>
      </c>
      <c r="CP554" s="6" t="e">
        <f t="shared" ca="1" si="689"/>
        <v>#N/A</v>
      </c>
      <c r="CQ554" s="61">
        <v>538</v>
      </c>
      <c r="CR554" s="6">
        <f t="shared" si="661"/>
        <v>0</v>
      </c>
      <c r="CS554" s="6">
        <f t="shared" si="662"/>
        <v>0</v>
      </c>
      <c r="CT554" s="56" t="str">
        <f t="shared" si="663"/>
        <v/>
      </c>
      <c r="CU554" s="76">
        <f t="shared" si="664"/>
        <v>0</v>
      </c>
      <c r="CV554" s="76">
        <f t="shared" si="665"/>
        <v>0</v>
      </c>
      <c r="CX554" s="6" t="str">
        <f t="shared" si="666"/>
        <v/>
      </c>
      <c r="CY554" s="6" t="str">
        <f t="shared" si="667"/>
        <v/>
      </c>
      <c r="CZ554" s="6" t="str">
        <f t="shared" si="668"/>
        <v/>
      </c>
      <c r="DG554" s="56" t="str">
        <f t="shared" si="669"/>
        <v/>
      </c>
      <c r="DH554" s="6">
        <f t="shared" si="670"/>
        <v>0</v>
      </c>
      <c r="DK554" s="6">
        <f t="shared" si="705"/>
        <v>0</v>
      </c>
      <c r="DL554" s="6" t="e">
        <f t="shared" si="706"/>
        <v>#N/A</v>
      </c>
      <c r="DN554" s="6" t="e">
        <f t="shared" si="704"/>
        <v>#N/A</v>
      </c>
      <c r="DP554" s="6" t="str">
        <f t="shared" si="671"/>
        <v/>
      </c>
      <c r="DQ554" s="293">
        <f t="shared" ca="1" si="700"/>
        <v>548</v>
      </c>
      <c r="DR554" s="6" t="str">
        <f t="shared" ca="1" si="690"/>
        <v>x</v>
      </c>
      <c r="DU554" s="293" t="e">
        <f t="shared" ca="1" si="691"/>
        <v>#N/A</v>
      </c>
      <c r="DV554" s="5"/>
      <c r="DW554" s="293" t="e">
        <f t="shared" ca="1" si="701"/>
        <v>#N/A</v>
      </c>
      <c r="DZ554" s="293" t="e">
        <f t="shared" ca="1" si="692"/>
        <v>#N/A</v>
      </c>
      <c r="EA554" s="293" t="e">
        <f t="shared" ca="1" si="693"/>
        <v>#N/A</v>
      </c>
      <c r="EB554" s="293" t="e">
        <f t="shared" ca="1" si="694"/>
        <v>#N/A</v>
      </c>
      <c r="EE554" s="6" t="str">
        <f t="shared" si="695"/>
        <v/>
      </c>
      <c r="EF554" s="293" t="e">
        <f t="shared" ca="1" si="696"/>
        <v>#N/A</v>
      </c>
      <c r="EG554" s="6" t="e">
        <f t="shared" ca="1" si="672"/>
        <v>#N/A</v>
      </c>
    </row>
    <row r="555" spans="3:137" x14ac:dyDescent="0.2">
      <c r="C555" s="75"/>
      <c r="D555" s="184" t="str">
        <f t="shared" si="636"/>
        <v/>
      </c>
      <c r="E555" s="649" t="str">
        <f t="shared" si="702"/>
        <v/>
      </c>
      <c r="F555" s="607" t="str">
        <f t="shared" si="635"/>
        <v>x</v>
      </c>
      <c r="G555" s="650"/>
      <c r="H555" s="651"/>
      <c r="I555" s="651"/>
      <c r="J555" s="651"/>
      <c r="K555" s="652"/>
      <c r="L555" s="889"/>
      <c r="M555" s="889"/>
      <c r="N555" s="653"/>
      <c r="O555" s="651"/>
      <c r="P555" s="651"/>
      <c r="Q555" s="654"/>
      <c r="R555" s="655"/>
      <c r="S555" s="607" t="str">
        <f t="shared" si="637"/>
        <v/>
      </c>
      <c r="T555" s="656" t="str">
        <f t="shared" si="638"/>
        <v/>
      </c>
      <c r="U555" s="656" t="str">
        <f t="shared" si="673"/>
        <v/>
      </c>
      <c r="V555" s="656" t="str">
        <f t="shared" si="639"/>
        <v/>
      </c>
      <c r="W555" s="719"/>
      <c r="X555" s="659"/>
      <c r="Y555" s="656" t="str">
        <f t="shared" si="703"/>
        <v/>
      </c>
      <c r="Z555" s="659"/>
      <c r="AA555" s="654"/>
      <c r="AB555" s="656" t="str">
        <f t="shared" si="640"/>
        <v/>
      </c>
      <c r="AC555" s="661" t="str">
        <f t="shared" si="674"/>
        <v/>
      </c>
      <c r="AE555" s="658" t="str">
        <f t="shared" si="641"/>
        <v/>
      </c>
      <c r="AF555" s="659"/>
      <c r="AT555" s="805" t="str">
        <f t="shared" si="699"/>
        <v/>
      </c>
      <c r="AU555" t="str">
        <f t="shared" si="675"/>
        <v/>
      </c>
      <c r="AV555" s="6" t="str">
        <f t="shared" si="642"/>
        <v/>
      </c>
      <c r="AW555" s="317" t="str">
        <f t="shared" si="643"/>
        <v/>
      </c>
      <c r="AX555" s="158" t="str">
        <f t="shared" si="644"/>
        <v/>
      </c>
      <c r="AY555" s="158" t="str">
        <f t="shared" si="634"/>
        <v/>
      </c>
      <c r="AZ555" s="309" t="str">
        <f t="shared" si="633"/>
        <v/>
      </c>
      <c r="BA555" s="318" t="str">
        <f t="shared" si="645"/>
        <v/>
      </c>
      <c r="BB555" s="473" t="str">
        <f t="shared" si="646"/>
        <v/>
      </c>
      <c r="BC555" s="80" t="str">
        <f t="shared" si="697"/>
        <v/>
      </c>
      <c r="BD555" s="56">
        <f t="shared" si="647"/>
        <v>1</v>
      </c>
      <c r="BF555" s="56" t="str">
        <f t="shared" si="648"/>
        <v/>
      </c>
      <c r="BG555" s="56" t="str">
        <f t="shared" si="649"/>
        <v/>
      </c>
      <c r="BH555" s="6" t="str">
        <f t="shared" si="650"/>
        <v/>
      </c>
      <c r="BK555" s="6" t="str">
        <f t="shared" si="651"/>
        <v/>
      </c>
      <c r="BL555" s="56">
        <f t="shared" si="676"/>
        <v>999999</v>
      </c>
      <c r="BM555" s="183">
        <f t="shared" si="677"/>
        <v>99999.000002775007</v>
      </c>
      <c r="BN555" s="61">
        <v>539</v>
      </c>
      <c r="BO555" s="6">
        <f t="shared" si="652"/>
        <v>999999</v>
      </c>
      <c r="BP555" s="6">
        <f t="shared" si="653"/>
        <v>999999</v>
      </c>
      <c r="BQ555" s="6" t="str">
        <f t="shared" si="678"/>
        <v>x</v>
      </c>
      <c r="BR555" s="206">
        <f t="shared" si="654"/>
        <v>99999.000002775007</v>
      </c>
      <c r="BS555" s="6">
        <f t="shared" si="655"/>
        <v>99999.000002775007</v>
      </c>
      <c r="BT555" s="6" t="str">
        <f t="shared" si="679"/>
        <v>x</v>
      </c>
      <c r="BU555" s="6" t="str">
        <f t="shared" si="656"/>
        <v/>
      </c>
      <c r="BW555" s="82">
        <f t="shared" si="680"/>
        <v>9999999999</v>
      </c>
      <c r="BX555" s="80" t="str">
        <f t="shared" si="657"/>
        <v>x</v>
      </c>
      <c r="BY555" s="80" t="str">
        <f t="shared" si="658"/>
        <v/>
      </c>
      <c r="BZ555" s="56" t="str">
        <f t="shared" si="681"/>
        <v/>
      </c>
      <c r="CA555" s="56" t="str">
        <f t="shared" si="682"/>
        <v/>
      </c>
      <c r="CB555" s="88">
        <f t="shared" si="683"/>
        <v>0</v>
      </c>
      <c r="CC555" s="56" t="str">
        <f t="shared" si="659"/>
        <v/>
      </c>
      <c r="CD555" s="56"/>
      <c r="CE555" s="56"/>
      <c r="CF555" s="56"/>
      <c r="CG555" s="56"/>
      <c r="CH555" s="169">
        <f t="shared" si="684"/>
        <v>9999999999</v>
      </c>
      <c r="CI555" s="170">
        <f t="shared" si="685"/>
        <v>9999999999</v>
      </c>
      <c r="CJ555" s="171">
        <f t="shared" si="686"/>
        <v>9999999999</v>
      </c>
      <c r="CK555" s="172" t="str">
        <f t="shared" si="687"/>
        <v/>
      </c>
      <c r="CL555" s="173" t="str">
        <f t="shared" si="660"/>
        <v>x</v>
      </c>
      <c r="CN555" s="6" t="str">
        <f t="shared" si="688"/>
        <v/>
      </c>
      <c r="CO555" s="293" t="e">
        <f t="shared" ca="1" si="698"/>
        <v>#N/A</v>
      </c>
      <c r="CP555" s="6" t="e">
        <f t="shared" ca="1" si="689"/>
        <v>#N/A</v>
      </c>
      <c r="CQ555" s="61">
        <v>539</v>
      </c>
      <c r="CR555" s="6">
        <f t="shared" si="661"/>
        <v>0</v>
      </c>
      <c r="CS555" s="6">
        <f t="shared" si="662"/>
        <v>0</v>
      </c>
      <c r="CT555" s="56" t="str">
        <f t="shared" si="663"/>
        <v/>
      </c>
      <c r="CU555" s="76">
        <f t="shared" si="664"/>
        <v>0</v>
      </c>
      <c r="CV555" s="76">
        <f t="shared" si="665"/>
        <v>0</v>
      </c>
      <c r="CX555" s="6" t="str">
        <f t="shared" si="666"/>
        <v/>
      </c>
      <c r="CY555" s="6" t="str">
        <f t="shared" si="667"/>
        <v/>
      </c>
      <c r="CZ555" s="6" t="str">
        <f t="shared" si="668"/>
        <v/>
      </c>
      <c r="DG555" s="56" t="str">
        <f t="shared" si="669"/>
        <v/>
      </c>
      <c r="DH555" s="6">
        <f t="shared" si="670"/>
        <v>0</v>
      </c>
      <c r="DK555" s="6">
        <f t="shared" si="705"/>
        <v>0</v>
      </c>
      <c r="DL555" s="6" t="e">
        <f t="shared" si="706"/>
        <v>#N/A</v>
      </c>
      <c r="DN555" s="6" t="e">
        <f t="shared" si="704"/>
        <v>#N/A</v>
      </c>
      <c r="DP555" s="6" t="str">
        <f t="shared" si="671"/>
        <v/>
      </c>
      <c r="DQ555" s="293">
        <f t="shared" ca="1" si="700"/>
        <v>549</v>
      </c>
      <c r="DR555" s="6" t="str">
        <f t="shared" ca="1" si="690"/>
        <v>x</v>
      </c>
      <c r="DU555" s="293" t="e">
        <f t="shared" ca="1" si="691"/>
        <v>#N/A</v>
      </c>
      <c r="DV555" s="5"/>
      <c r="DW555" s="293" t="e">
        <f t="shared" ca="1" si="701"/>
        <v>#N/A</v>
      </c>
      <c r="DZ555" s="293" t="e">
        <f t="shared" ca="1" si="692"/>
        <v>#N/A</v>
      </c>
      <c r="EA555" s="293" t="e">
        <f t="shared" ca="1" si="693"/>
        <v>#N/A</v>
      </c>
      <c r="EB555" s="293" t="e">
        <f t="shared" ca="1" si="694"/>
        <v>#N/A</v>
      </c>
      <c r="EE555" s="6" t="str">
        <f t="shared" si="695"/>
        <v/>
      </c>
      <c r="EF555" s="293" t="e">
        <f t="shared" ca="1" si="696"/>
        <v>#N/A</v>
      </c>
      <c r="EG555" s="6" t="e">
        <f t="shared" ca="1" si="672"/>
        <v>#N/A</v>
      </c>
    </row>
    <row r="556" spans="3:137" x14ac:dyDescent="0.2">
      <c r="C556" s="75"/>
      <c r="D556" s="184" t="str">
        <f t="shared" si="636"/>
        <v/>
      </c>
      <c r="E556" s="649" t="str">
        <f t="shared" si="702"/>
        <v/>
      </c>
      <c r="F556" s="607" t="str">
        <f t="shared" si="635"/>
        <v>x</v>
      </c>
      <c r="G556" s="650"/>
      <c r="H556" s="651"/>
      <c r="I556" s="651"/>
      <c r="J556" s="651"/>
      <c r="K556" s="652"/>
      <c r="L556" s="889"/>
      <c r="M556" s="889"/>
      <c r="N556" s="653"/>
      <c r="O556" s="651"/>
      <c r="P556" s="651"/>
      <c r="Q556" s="654"/>
      <c r="R556" s="655"/>
      <c r="S556" s="607" t="str">
        <f t="shared" si="637"/>
        <v/>
      </c>
      <c r="T556" s="656" t="str">
        <f t="shared" si="638"/>
        <v/>
      </c>
      <c r="U556" s="656" t="str">
        <f t="shared" si="673"/>
        <v/>
      </c>
      <c r="V556" s="656" t="str">
        <f t="shared" si="639"/>
        <v/>
      </c>
      <c r="W556" s="719"/>
      <c r="X556" s="659"/>
      <c r="Y556" s="656" t="str">
        <f t="shared" si="703"/>
        <v/>
      </c>
      <c r="Z556" s="659"/>
      <c r="AA556" s="654"/>
      <c r="AB556" s="656" t="str">
        <f t="shared" si="640"/>
        <v/>
      </c>
      <c r="AC556" s="661" t="str">
        <f t="shared" si="674"/>
        <v/>
      </c>
      <c r="AE556" s="658" t="str">
        <f t="shared" si="641"/>
        <v/>
      </c>
      <c r="AF556" s="659"/>
      <c r="AT556" s="805" t="str">
        <f t="shared" si="699"/>
        <v/>
      </c>
      <c r="AU556" t="str">
        <f t="shared" si="675"/>
        <v/>
      </c>
      <c r="AV556" s="6" t="str">
        <f t="shared" si="642"/>
        <v/>
      </c>
      <c r="AW556" s="317" t="str">
        <f t="shared" si="643"/>
        <v/>
      </c>
      <c r="AX556" s="158" t="str">
        <f t="shared" si="644"/>
        <v/>
      </c>
      <c r="AY556" s="158" t="str">
        <f t="shared" si="634"/>
        <v/>
      </c>
      <c r="AZ556" s="309" t="str">
        <f t="shared" si="633"/>
        <v/>
      </c>
      <c r="BA556" s="318" t="str">
        <f t="shared" si="645"/>
        <v/>
      </c>
      <c r="BB556" s="473" t="str">
        <f t="shared" si="646"/>
        <v/>
      </c>
      <c r="BC556" s="80" t="str">
        <f t="shared" si="697"/>
        <v/>
      </c>
      <c r="BD556" s="56">
        <f t="shared" si="647"/>
        <v>1</v>
      </c>
      <c r="BF556" s="56" t="str">
        <f t="shared" si="648"/>
        <v/>
      </c>
      <c r="BG556" s="56" t="str">
        <f t="shared" si="649"/>
        <v/>
      </c>
      <c r="BH556" s="6" t="str">
        <f t="shared" si="650"/>
        <v/>
      </c>
      <c r="BK556" s="6" t="str">
        <f t="shared" si="651"/>
        <v/>
      </c>
      <c r="BL556" s="56">
        <f t="shared" si="676"/>
        <v>999999</v>
      </c>
      <c r="BM556" s="183">
        <f t="shared" si="677"/>
        <v>99999.000002779998</v>
      </c>
      <c r="BN556" s="61">
        <v>540</v>
      </c>
      <c r="BO556" s="6">
        <f t="shared" si="652"/>
        <v>999999</v>
      </c>
      <c r="BP556" s="6">
        <f t="shared" si="653"/>
        <v>999999</v>
      </c>
      <c r="BQ556" s="6" t="str">
        <f t="shared" si="678"/>
        <v>x</v>
      </c>
      <c r="BR556" s="206">
        <f t="shared" si="654"/>
        <v>99999.000002779998</v>
      </c>
      <c r="BS556" s="6">
        <f t="shared" si="655"/>
        <v>99999.000002779998</v>
      </c>
      <c r="BT556" s="6" t="str">
        <f t="shared" si="679"/>
        <v>x</v>
      </c>
      <c r="BU556" s="6" t="str">
        <f t="shared" si="656"/>
        <v/>
      </c>
      <c r="BW556" s="82">
        <f t="shared" si="680"/>
        <v>9999999999</v>
      </c>
      <c r="BX556" s="80" t="str">
        <f t="shared" si="657"/>
        <v>x</v>
      </c>
      <c r="BY556" s="80" t="str">
        <f t="shared" si="658"/>
        <v/>
      </c>
      <c r="BZ556" s="56" t="str">
        <f t="shared" si="681"/>
        <v/>
      </c>
      <c r="CA556" s="56" t="str">
        <f t="shared" si="682"/>
        <v/>
      </c>
      <c r="CB556" s="88">
        <f t="shared" si="683"/>
        <v>0</v>
      </c>
      <c r="CC556" s="56" t="str">
        <f t="shared" si="659"/>
        <v/>
      </c>
      <c r="CD556" s="56"/>
      <c r="CE556" s="56"/>
      <c r="CF556" s="56"/>
      <c r="CG556" s="56"/>
      <c r="CH556" s="169">
        <f t="shared" si="684"/>
        <v>9999999999</v>
      </c>
      <c r="CI556" s="170">
        <f t="shared" si="685"/>
        <v>9999999999</v>
      </c>
      <c r="CJ556" s="171">
        <f t="shared" si="686"/>
        <v>9999999999</v>
      </c>
      <c r="CK556" s="172" t="str">
        <f t="shared" si="687"/>
        <v/>
      </c>
      <c r="CL556" s="173" t="str">
        <f t="shared" si="660"/>
        <v>x</v>
      </c>
      <c r="CN556" s="6" t="str">
        <f t="shared" si="688"/>
        <v/>
      </c>
      <c r="CO556" s="293" t="e">
        <f t="shared" ca="1" si="698"/>
        <v>#N/A</v>
      </c>
      <c r="CP556" s="6" t="e">
        <f t="shared" ca="1" si="689"/>
        <v>#N/A</v>
      </c>
      <c r="CQ556" s="61">
        <v>540</v>
      </c>
      <c r="CR556" s="6">
        <f t="shared" si="661"/>
        <v>0</v>
      </c>
      <c r="CS556" s="6">
        <f t="shared" si="662"/>
        <v>0</v>
      </c>
      <c r="CT556" s="56" t="str">
        <f t="shared" si="663"/>
        <v/>
      </c>
      <c r="CU556" s="76">
        <f t="shared" si="664"/>
        <v>0</v>
      </c>
      <c r="CV556" s="76">
        <f t="shared" si="665"/>
        <v>0</v>
      </c>
      <c r="CX556" s="6" t="str">
        <f t="shared" si="666"/>
        <v/>
      </c>
      <c r="CY556" s="6" t="str">
        <f t="shared" si="667"/>
        <v/>
      </c>
      <c r="CZ556" s="6" t="str">
        <f t="shared" si="668"/>
        <v/>
      </c>
      <c r="DG556" s="56" t="str">
        <f t="shared" si="669"/>
        <v/>
      </c>
      <c r="DH556" s="6">
        <f t="shared" si="670"/>
        <v>0</v>
      </c>
      <c r="DK556" s="6">
        <f t="shared" si="705"/>
        <v>0</v>
      </c>
      <c r="DL556" s="6" t="e">
        <f t="shared" si="706"/>
        <v>#N/A</v>
      </c>
      <c r="DN556" s="6" t="e">
        <f t="shared" si="704"/>
        <v>#N/A</v>
      </c>
      <c r="DP556" s="6" t="str">
        <f t="shared" si="671"/>
        <v/>
      </c>
      <c r="DQ556" s="293">
        <f t="shared" ca="1" si="700"/>
        <v>550</v>
      </c>
      <c r="DR556" s="6" t="str">
        <f t="shared" ca="1" si="690"/>
        <v>x</v>
      </c>
      <c r="DU556" s="293" t="e">
        <f t="shared" ca="1" si="691"/>
        <v>#N/A</v>
      </c>
      <c r="DV556" s="5"/>
      <c r="DW556" s="293" t="e">
        <f t="shared" ca="1" si="701"/>
        <v>#N/A</v>
      </c>
      <c r="DZ556" s="293" t="e">
        <f t="shared" ca="1" si="692"/>
        <v>#N/A</v>
      </c>
      <c r="EA556" s="293" t="e">
        <f t="shared" ca="1" si="693"/>
        <v>#N/A</v>
      </c>
      <c r="EB556" s="293" t="e">
        <f t="shared" ca="1" si="694"/>
        <v>#N/A</v>
      </c>
      <c r="EE556" s="6" t="str">
        <f t="shared" si="695"/>
        <v/>
      </c>
      <c r="EF556" s="293" t="e">
        <f t="shared" ca="1" si="696"/>
        <v>#N/A</v>
      </c>
      <c r="EG556" s="6" t="e">
        <f t="shared" ca="1" si="672"/>
        <v>#N/A</v>
      </c>
    </row>
    <row r="557" spans="3:137" x14ac:dyDescent="0.2">
      <c r="C557" s="75"/>
      <c r="D557" s="184" t="str">
        <f t="shared" si="636"/>
        <v/>
      </c>
      <c r="E557" s="649" t="str">
        <f t="shared" si="702"/>
        <v/>
      </c>
      <c r="F557" s="607" t="str">
        <f t="shared" si="635"/>
        <v>x</v>
      </c>
      <c r="G557" s="650"/>
      <c r="H557" s="651"/>
      <c r="I557" s="651"/>
      <c r="J557" s="651"/>
      <c r="K557" s="652"/>
      <c r="L557" s="889"/>
      <c r="M557" s="889"/>
      <c r="N557" s="653"/>
      <c r="O557" s="651"/>
      <c r="P557" s="651"/>
      <c r="Q557" s="654"/>
      <c r="R557" s="655"/>
      <c r="S557" s="607" t="str">
        <f t="shared" si="637"/>
        <v/>
      </c>
      <c r="T557" s="656" t="str">
        <f t="shared" si="638"/>
        <v/>
      </c>
      <c r="U557" s="656" t="str">
        <f t="shared" si="673"/>
        <v/>
      </c>
      <c r="V557" s="656" t="str">
        <f t="shared" si="639"/>
        <v/>
      </c>
      <c r="W557" s="719"/>
      <c r="X557" s="659"/>
      <c r="Y557" s="656" t="str">
        <f t="shared" si="703"/>
        <v/>
      </c>
      <c r="Z557" s="659"/>
      <c r="AA557" s="654"/>
      <c r="AB557" s="656" t="str">
        <f t="shared" si="640"/>
        <v/>
      </c>
      <c r="AC557" s="661" t="str">
        <f t="shared" si="674"/>
        <v/>
      </c>
      <c r="AE557" s="658" t="str">
        <f t="shared" si="641"/>
        <v/>
      </c>
      <c r="AF557" s="659"/>
      <c r="AT557" s="805" t="str">
        <f t="shared" si="699"/>
        <v/>
      </c>
      <c r="AU557" t="str">
        <f t="shared" si="675"/>
        <v/>
      </c>
      <c r="AV557" s="6" t="str">
        <f t="shared" si="642"/>
        <v/>
      </c>
      <c r="AW557" s="317" t="str">
        <f t="shared" si="643"/>
        <v/>
      </c>
      <c r="AX557" s="158" t="str">
        <f t="shared" si="644"/>
        <v/>
      </c>
      <c r="AY557" s="158" t="str">
        <f t="shared" si="634"/>
        <v/>
      </c>
      <c r="AZ557" s="309" t="str">
        <f t="shared" si="633"/>
        <v/>
      </c>
      <c r="BA557" s="318" t="str">
        <f t="shared" si="645"/>
        <v/>
      </c>
      <c r="BB557" s="473" t="str">
        <f t="shared" si="646"/>
        <v/>
      </c>
      <c r="BC557" s="80" t="str">
        <f t="shared" si="697"/>
        <v/>
      </c>
      <c r="BD557" s="56">
        <f t="shared" si="647"/>
        <v>1</v>
      </c>
      <c r="BF557" s="56" t="str">
        <f t="shared" si="648"/>
        <v/>
      </c>
      <c r="BG557" s="56" t="str">
        <f t="shared" si="649"/>
        <v/>
      </c>
      <c r="BH557" s="6" t="str">
        <f t="shared" si="650"/>
        <v/>
      </c>
      <c r="BK557" s="6" t="str">
        <f t="shared" si="651"/>
        <v/>
      </c>
      <c r="BL557" s="56">
        <f t="shared" si="676"/>
        <v>999999</v>
      </c>
      <c r="BM557" s="183">
        <f t="shared" si="677"/>
        <v>99999.000002785004</v>
      </c>
      <c r="BN557" s="61">
        <v>541</v>
      </c>
      <c r="BO557" s="6">
        <f t="shared" si="652"/>
        <v>999999</v>
      </c>
      <c r="BP557" s="6">
        <f t="shared" si="653"/>
        <v>999999</v>
      </c>
      <c r="BQ557" s="6" t="str">
        <f t="shared" si="678"/>
        <v>x</v>
      </c>
      <c r="BR557" s="206">
        <f t="shared" si="654"/>
        <v>99999.000002785004</v>
      </c>
      <c r="BS557" s="6">
        <f t="shared" si="655"/>
        <v>99999.000002785004</v>
      </c>
      <c r="BT557" s="6" t="str">
        <f t="shared" si="679"/>
        <v>x</v>
      </c>
      <c r="BU557" s="6" t="str">
        <f t="shared" si="656"/>
        <v/>
      </c>
      <c r="BW557" s="82">
        <f t="shared" si="680"/>
        <v>9999999999</v>
      </c>
      <c r="BX557" s="80" t="str">
        <f t="shared" si="657"/>
        <v>x</v>
      </c>
      <c r="BY557" s="80" t="str">
        <f t="shared" si="658"/>
        <v/>
      </c>
      <c r="BZ557" s="56" t="str">
        <f t="shared" si="681"/>
        <v/>
      </c>
      <c r="CA557" s="56" t="str">
        <f t="shared" si="682"/>
        <v/>
      </c>
      <c r="CB557" s="88">
        <f t="shared" si="683"/>
        <v>0</v>
      </c>
      <c r="CC557" s="56" t="str">
        <f t="shared" si="659"/>
        <v/>
      </c>
      <c r="CD557" s="56"/>
      <c r="CE557" s="56"/>
      <c r="CF557" s="56"/>
      <c r="CG557" s="56"/>
      <c r="CH557" s="169">
        <f t="shared" si="684"/>
        <v>9999999999</v>
      </c>
      <c r="CI557" s="170">
        <f t="shared" si="685"/>
        <v>9999999999</v>
      </c>
      <c r="CJ557" s="171">
        <f t="shared" si="686"/>
        <v>9999999999</v>
      </c>
      <c r="CK557" s="172" t="str">
        <f t="shared" si="687"/>
        <v/>
      </c>
      <c r="CL557" s="173" t="str">
        <f t="shared" si="660"/>
        <v>x</v>
      </c>
      <c r="CN557" s="6" t="str">
        <f t="shared" si="688"/>
        <v/>
      </c>
      <c r="CO557" s="293" t="e">
        <f t="shared" ca="1" si="698"/>
        <v>#N/A</v>
      </c>
      <c r="CP557" s="6" t="e">
        <f t="shared" ca="1" si="689"/>
        <v>#N/A</v>
      </c>
      <c r="CQ557" s="61">
        <v>541</v>
      </c>
      <c r="CR557" s="6">
        <f t="shared" si="661"/>
        <v>0</v>
      </c>
      <c r="CS557" s="6">
        <f t="shared" si="662"/>
        <v>0</v>
      </c>
      <c r="CT557" s="56" t="str">
        <f t="shared" si="663"/>
        <v/>
      </c>
      <c r="CU557" s="76">
        <f t="shared" si="664"/>
        <v>0</v>
      </c>
      <c r="CV557" s="76">
        <f t="shared" si="665"/>
        <v>0</v>
      </c>
      <c r="CX557" s="6" t="str">
        <f t="shared" si="666"/>
        <v/>
      </c>
      <c r="CY557" s="6" t="str">
        <f t="shared" si="667"/>
        <v/>
      </c>
      <c r="CZ557" s="6" t="str">
        <f t="shared" si="668"/>
        <v/>
      </c>
      <c r="DG557" s="56" t="str">
        <f t="shared" si="669"/>
        <v/>
      </c>
      <c r="DH557" s="6">
        <f t="shared" si="670"/>
        <v>0</v>
      </c>
      <c r="DK557" s="6">
        <f t="shared" si="705"/>
        <v>0</v>
      </c>
      <c r="DL557" s="6" t="e">
        <f t="shared" si="706"/>
        <v>#N/A</v>
      </c>
      <c r="DN557" s="6" t="e">
        <f t="shared" si="704"/>
        <v>#N/A</v>
      </c>
      <c r="DP557" s="6" t="str">
        <f t="shared" si="671"/>
        <v/>
      </c>
      <c r="DQ557" s="293">
        <f t="shared" ca="1" si="700"/>
        <v>551</v>
      </c>
      <c r="DR557" s="6" t="str">
        <f t="shared" ca="1" si="690"/>
        <v>x</v>
      </c>
      <c r="DU557" s="293" t="e">
        <f t="shared" ca="1" si="691"/>
        <v>#N/A</v>
      </c>
      <c r="DV557" s="5"/>
      <c r="DW557" s="293" t="e">
        <f t="shared" ca="1" si="701"/>
        <v>#N/A</v>
      </c>
      <c r="DZ557" s="293" t="e">
        <f t="shared" ca="1" si="692"/>
        <v>#N/A</v>
      </c>
      <c r="EA557" s="293" t="e">
        <f t="shared" ca="1" si="693"/>
        <v>#N/A</v>
      </c>
      <c r="EB557" s="293" t="e">
        <f t="shared" ca="1" si="694"/>
        <v>#N/A</v>
      </c>
      <c r="EE557" s="6" t="str">
        <f t="shared" si="695"/>
        <v/>
      </c>
      <c r="EF557" s="293" t="e">
        <f t="shared" ca="1" si="696"/>
        <v>#N/A</v>
      </c>
      <c r="EG557" s="6" t="e">
        <f t="shared" ca="1" si="672"/>
        <v>#N/A</v>
      </c>
    </row>
    <row r="558" spans="3:137" x14ac:dyDescent="0.2">
      <c r="C558" s="75"/>
      <c r="D558" s="184" t="str">
        <f t="shared" si="636"/>
        <v/>
      </c>
      <c r="E558" s="649" t="str">
        <f t="shared" si="702"/>
        <v/>
      </c>
      <c r="F558" s="607" t="str">
        <f t="shared" si="635"/>
        <v>x</v>
      </c>
      <c r="G558" s="650"/>
      <c r="H558" s="651"/>
      <c r="I558" s="651"/>
      <c r="J558" s="651"/>
      <c r="K558" s="652"/>
      <c r="L558" s="889"/>
      <c r="M558" s="889"/>
      <c r="N558" s="653"/>
      <c r="O558" s="651"/>
      <c r="P558" s="651"/>
      <c r="Q558" s="654"/>
      <c r="R558" s="655"/>
      <c r="S558" s="607" t="str">
        <f t="shared" si="637"/>
        <v/>
      </c>
      <c r="T558" s="656" t="str">
        <f t="shared" si="638"/>
        <v/>
      </c>
      <c r="U558" s="656" t="str">
        <f t="shared" si="673"/>
        <v/>
      </c>
      <c r="V558" s="656" t="str">
        <f t="shared" si="639"/>
        <v/>
      </c>
      <c r="W558" s="719"/>
      <c r="X558" s="659"/>
      <c r="Y558" s="656" t="str">
        <f t="shared" si="703"/>
        <v/>
      </c>
      <c r="Z558" s="659"/>
      <c r="AA558" s="654"/>
      <c r="AB558" s="656" t="str">
        <f t="shared" si="640"/>
        <v/>
      </c>
      <c r="AC558" s="661" t="str">
        <f t="shared" si="674"/>
        <v/>
      </c>
      <c r="AE558" s="658" t="str">
        <f t="shared" si="641"/>
        <v/>
      </c>
      <c r="AF558" s="659"/>
      <c r="AT558" s="805" t="str">
        <f t="shared" si="699"/>
        <v/>
      </c>
      <c r="AU558" t="str">
        <f t="shared" si="675"/>
        <v/>
      </c>
      <c r="AV558" s="6" t="str">
        <f t="shared" si="642"/>
        <v/>
      </c>
      <c r="AW558" s="317" t="str">
        <f t="shared" si="643"/>
        <v/>
      </c>
      <c r="AX558" s="158" t="str">
        <f t="shared" si="644"/>
        <v/>
      </c>
      <c r="AY558" s="158" t="str">
        <f t="shared" si="634"/>
        <v/>
      </c>
      <c r="AZ558" s="309" t="str">
        <f t="shared" si="633"/>
        <v/>
      </c>
      <c r="BA558" s="318" t="str">
        <f t="shared" si="645"/>
        <v/>
      </c>
      <c r="BB558" s="473" t="str">
        <f t="shared" si="646"/>
        <v/>
      </c>
      <c r="BC558" s="80" t="str">
        <f t="shared" si="697"/>
        <v/>
      </c>
      <c r="BD558" s="56">
        <f t="shared" si="647"/>
        <v>1</v>
      </c>
      <c r="BF558" s="56" t="str">
        <f t="shared" si="648"/>
        <v/>
      </c>
      <c r="BG558" s="56" t="str">
        <f t="shared" si="649"/>
        <v/>
      </c>
      <c r="BH558" s="6" t="str">
        <f t="shared" si="650"/>
        <v/>
      </c>
      <c r="BK558" s="6" t="str">
        <f t="shared" si="651"/>
        <v/>
      </c>
      <c r="BL558" s="56">
        <f t="shared" si="676"/>
        <v>999999</v>
      </c>
      <c r="BM558" s="183">
        <f t="shared" si="677"/>
        <v>99999.000002789995</v>
      </c>
      <c r="BN558" s="61">
        <v>542</v>
      </c>
      <c r="BO558" s="6">
        <f t="shared" si="652"/>
        <v>999999</v>
      </c>
      <c r="BP558" s="6">
        <f t="shared" si="653"/>
        <v>999999</v>
      </c>
      <c r="BQ558" s="6" t="str">
        <f t="shared" si="678"/>
        <v>x</v>
      </c>
      <c r="BR558" s="206">
        <f t="shared" si="654"/>
        <v>99999.000002789995</v>
      </c>
      <c r="BS558" s="6">
        <f t="shared" si="655"/>
        <v>99999.000002789995</v>
      </c>
      <c r="BT558" s="6" t="str">
        <f t="shared" si="679"/>
        <v>x</v>
      </c>
      <c r="BU558" s="6" t="str">
        <f t="shared" si="656"/>
        <v/>
      </c>
      <c r="BW558" s="82">
        <f t="shared" si="680"/>
        <v>9999999999</v>
      </c>
      <c r="BX558" s="80" t="str">
        <f t="shared" si="657"/>
        <v>x</v>
      </c>
      <c r="BY558" s="80" t="str">
        <f t="shared" si="658"/>
        <v/>
      </c>
      <c r="BZ558" s="56" t="str">
        <f t="shared" si="681"/>
        <v/>
      </c>
      <c r="CA558" s="56" t="str">
        <f t="shared" si="682"/>
        <v/>
      </c>
      <c r="CB558" s="88">
        <f t="shared" si="683"/>
        <v>0</v>
      </c>
      <c r="CC558" s="56" t="str">
        <f t="shared" si="659"/>
        <v/>
      </c>
      <c r="CD558" s="56"/>
      <c r="CE558" s="56"/>
      <c r="CF558" s="56"/>
      <c r="CG558" s="56"/>
      <c r="CH558" s="169">
        <f t="shared" si="684"/>
        <v>9999999999</v>
      </c>
      <c r="CI558" s="170">
        <f t="shared" si="685"/>
        <v>9999999999</v>
      </c>
      <c r="CJ558" s="171">
        <f t="shared" si="686"/>
        <v>9999999999</v>
      </c>
      <c r="CK558" s="172" t="str">
        <f t="shared" si="687"/>
        <v/>
      </c>
      <c r="CL558" s="173" t="str">
        <f t="shared" si="660"/>
        <v>x</v>
      </c>
      <c r="CN558" s="6" t="str">
        <f t="shared" si="688"/>
        <v/>
      </c>
      <c r="CO558" s="293" t="e">
        <f t="shared" ca="1" si="698"/>
        <v>#N/A</v>
      </c>
      <c r="CP558" s="6" t="e">
        <f t="shared" ca="1" si="689"/>
        <v>#N/A</v>
      </c>
      <c r="CQ558" s="61">
        <v>542</v>
      </c>
      <c r="CR558" s="6">
        <f t="shared" si="661"/>
        <v>0</v>
      </c>
      <c r="CS558" s="6">
        <f t="shared" si="662"/>
        <v>0</v>
      </c>
      <c r="CT558" s="56" t="str">
        <f t="shared" si="663"/>
        <v/>
      </c>
      <c r="CU558" s="76">
        <f t="shared" si="664"/>
        <v>0</v>
      </c>
      <c r="CV558" s="76">
        <f t="shared" si="665"/>
        <v>0</v>
      </c>
      <c r="CX558" s="6" t="str">
        <f t="shared" si="666"/>
        <v/>
      </c>
      <c r="CY558" s="6" t="str">
        <f t="shared" si="667"/>
        <v/>
      </c>
      <c r="CZ558" s="6" t="str">
        <f t="shared" si="668"/>
        <v/>
      </c>
      <c r="DG558" s="56" t="str">
        <f t="shared" si="669"/>
        <v/>
      </c>
      <c r="DH558" s="6">
        <f t="shared" si="670"/>
        <v>0</v>
      </c>
      <c r="DK558" s="6">
        <f t="shared" si="705"/>
        <v>0</v>
      </c>
      <c r="DL558" s="6" t="e">
        <f t="shared" si="706"/>
        <v>#N/A</v>
      </c>
      <c r="DN558" s="6" t="e">
        <f t="shared" si="704"/>
        <v>#N/A</v>
      </c>
      <c r="DP558" s="6" t="str">
        <f t="shared" si="671"/>
        <v/>
      </c>
      <c r="DQ558" s="293">
        <f t="shared" ca="1" si="700"/>
        <v>552</v>
      </c>
      <c r="DR558" s="6" t="str">
        <f t="shared" ca="1" si="690"/>
        <v>x</v>
      </c>
      <c r="DU558" s="293" t="e">
        <f t="shared" ca="1" si="691"/>
        <v>#N/A</v>
      </c>
      <c r="DV558" s="5"/>
      <c r="DW558" s="293" t="e">
        <f t="shared" ca="1" si="701"/>
        <v>#N/A</v>
      </c>
      <c r="DZ558" s="293" t="e">
        <f t="shared" ca="1" si="692"/>
        <v>#N/A</v>
      </c>
      <c r="EA558" s="293" t="e">
        <f t="shared" ca="1" si="693"/>
        <v>#N/A</v>
      </c>
      <c r="EB558" s="293" t="e">
        <f t="shared" ca="1" si="694"/>
        <v>#N/A</v>
      </c>
      <c r="EE558" s="6" t="str">
        <f t="shared" si="695"/>
        <v/>
      </c>
      <c r="EF558" s="293" t="e">
        <f t="shared" ca="1" si="696"/>
        <v>#N/A</v>
      </c>
      <c r="EG558" s="6" t="e">
        <f t="shared" ca="1" si="672"/>
        <v>#N/A</v>
      </c>
    </row>
    <row r="559" spans="3:137" x14ac:dyDescent="0.2">
      <c r="C559" s="75"/>
      <c r="D559" s="184" t="str">
        <f t="shared" si="636"/>
        <v/>
      </c>
      <c r="E559" s="649" t="str">
        <f t="shared" si="702"/>
        <v/>
      </c>
      <c r="F559" s="607" t="str">
        <f t="shared" si="635"/>
        <v>x</v>
      </c>
      <c r="G559" s="650"/>
      <c r="H559" s="651"/>
      <c r="I559" s="651"/>
      <c r="J559" s="651"/>
      <c r="K559" s="652"/>
      <c r="L559" s="889"/>
      <c r="M559" s="889"/>
      <c r="N559" s="653"/>
      <c r="O559" s="651"/>
      <c r="P559" s="651"/>
      <c r="Q559" s="654"/>
      <c r="R559" s="655"/>
      <c r="S559" s="607" t="str">
        <f t="shared" si="637"/>
        <v/>
      </c>
      <c r="T559" s="656" t="str">
        <f t="shared" si="638"/>
        <v/>
      </c>
      <c r="U559" s="656" t="str">
        <f t="shared" si="673"/>
        <v/>
      </c>
      <c r="V559" s="656" t="str">
        <f t="shared" si="639"/>
        <v/>
      </c>
      <c r="W559" s="719"/>
      <c r="X559" s="659"/>
      <c r="Y559" s="656" t="str">
        <f t="shared" si="703"/>
        <v/>
      </c>
      <c r="Z559" s="659"/>
      <c r="AA559" s="654"/>
      <c r="AB559" s="656" t="str">
        <f t="shared" si="640"/>
        <v/>
      </c>
      <c r="AC559" s="661" t="str">
        <f t="shared" si="674"/>
        <v/>
      </c>
      <c r="AE559" s="658" t="str">
        <f t="shared" si="641"/>
        <v/>
      </c>
      <c r="AF559" s="659"/>
      <c r="AT559" s="805" t="str">
        <f t="shared" si="699"/>
        <v/>
      </c>
      <c r="AU559" t="str">
        <f t="shared" si="675"/>
        <v/>
      </c>
      <c r="AV559" s="6" t="str">
        <f t="shared" si="642"/>
        <v/>
      </c>
      <c r="AW559" s="317" t="str">
        <f t="shared" si="643"/>
        <v/>
      </c>
      <c r="AX559" s="158" t="str">
        <f t="shared" si="644"/>
        <v/>
      </c>
      <c r="AY559" s="158" t="str">
        <f t="shared" si="634"/>
        <v/>
      </c>
      <c r="AZ559" s="309" t="str">
        <f t="shared" si="633"/>
        <v/>
      </c>
      <c r="BA559" s="318" t="str">
        <f t="shared" si="645"/>
        <v/>
      </c>
      <c r="BB559" s="473" t="str">
        <f t="shared" si="646"/>
        <v/>
      </c>
      <c r="BC559" s="80" t="str">
        <f t="shared" si="697"/>
        <v/>
      </c>
      <c r="BD559" s="56">
        <f t="shared" si="647"/>
        <v>1</v>
      </c>
      <c r="BF559" s="56" t="str">
        <f t="shared" si="648"/>
        <v/>
      </c>
      <c r="BG559" s="56" t="str">
        <f t="shared" si="649"/>
        <v/>
      </c>
      <c r="BH559" s="6" t="str">
        <f t="shared" si="650"/>
        <v/>
      </c>
      <c r="BK559" s="6" t="str">
        <f t="shared" si="651"/>
        <v/>
      </c>
      <c r="BL559" s="56">
        <f t="shared" si="676"/>
        <v>999999</v>
      </c>
      <c r="BM559" s="183">
        <f t="shared" si="677"/>
        <v>99999.000002795001</v>
      </c>
      <c r="BN559" s="61">
        <v>543</v>
      </c>
      <c r="BO559" s="6">
        <f t="shared" si="652"/>
        <v>999999</v>
      </c>
      <c r="BP559" s="6">
        <f t="shared" si="653"/>
        <v>999999</v>
      </c>
      <c r="BQ559" s="6" t="str">
        <f t="shared" si="678"/>
        <v>x</v>
      </c>
      <c r="BR559" s="206">
        <f t="shared" si="654"/>
        <v>99999.000002795001</v>
      </c>
      <c r="BS559" s="6">
        <f t="shared" si="655"/>
        <v>99999.000002795001</v>
      </c>
      <c r="BT559" s="6" t="str">
        <f t="shared" si="679"/>
        <v>x</v>
      </c>
      <c r="BU559" s="6" t="str">
        <f t="shared" si="656"/>
        <v/>
      </c>
      <c r="BW559" s="82">
        <f t="shared" si="680"/>
        <v>9999999999</v>
      </c>
      <c r="BX559" s="80" t="str">
        <f t="shared" si="657"/>
        <v>x</v>
      </c>
      <c r="BY559" s="80" t="str">
        <f t="shared" si="658"/>
        <v/>
      </c>
      <c r="BZ559" s="56" t="str">
        <f t="shared" si="681"/>
        <v/>
      </c>
      <c r="CA559" s="56" t="str">
        <f t="shared" si="682"/>
        <v/>
      </c>
      <c r="CB559" s="88">
        <f t="shared" si="683"/>
        <v>0</v>
      </c>
      <c r="CC559" s="56" t="str">
        <f t="shared" si="659"/>
        <v/>
      </c>
      <c r="CD559" s="56"/>
      <c r="CE559" s="56"/>
      <c r="CF559" s="56"/>
      <c r="CG559" s="56"/>
      <c r="CH559" s="169">
        <f t="shared" si="684"/>
        <v>9999999999</v>
      </c>
      <c r="CI559" s="170">
        <f t="shared" si="685"/>
        <v>9999999999</v>
      </c>
      <c r="CJ559" s="171">
        <f t="shared" si="686"/>
        <v>9999999999</v>
      </c>
      <c r="CK559" s="172" t="str">
        <f t="shared" si="687"/>
        <v/>
      </c>
      <c r="CL559" s="173" t="str">
        <f t="shared" si="660"/>
        <v>x</v>
      </c>
      <c r="CN559" s="6" t="str">
        <f t="shared" si="688"/>
        <v/>
      </c>
      <c r="CO559" s="293" t="e">
        <f t="shared" ca="1" si="698"/>
        <v>#N/A</v>
      </c>
      <c r="CP559" s="6" t="e">
        <f t="shared" ca="1" si="689"/>
        <v>#N/A</v>
      </c>
      <c r="CQ559" s="61">
        <v>543</v>
      </c>
      <c r="CR559" s="6">
        <f t="shared" si="661"/>
        <v>0</v>
      </c>
      <c r="CS559" s="6">
        <f t="shared" si="662"/>
        <v>0</v>
      </c>
      <c r="CT559" s="56" t="str">
        <f t="shared" si="663"/>
        <v/>
      </c>
      <c r="CU559" s="76">
        <f t="shared" si="664"/>
        <v>0</v>
      </c>
      <c r="CV559" s="76">
        <f t="shared" si="665"/>
        <v>0</v>
      </c>
      <c r="CX559" s="6" t="str">
        <f t="shared" si="666"/>
        <v/>
      </c>
      <c r="CY559" s="6" t="str">
        <f t="shared" si="667"/>
        <v/>
      </c>
      <c r="CZ559" s="6" t="str">
        <f t="shared" si="668"/>
        <v/>
      </c>
      <c r="DG559" s="56" t="str">
        <f t="shared" si="669"/>
        <v/>
      </c>
      <c r="DH559" s="6">
        <f t="shared" si="670"/>
        <v>0</v>
      </c>
      <c r="DK559" s="6">
        <f t="shared" si="705"/>
        <v>0</v>
      </c>
      <c r="DL559" s="6" t="e">
        <f t="shared" si="706"/>
        <v>#N/A</v>
      </c>
      <c r="DN559" s="6" t="e">
        <f t="shared" si="704"/>
        <v>#N/A</v>
      </c>
      <c r="DP559" s="6" t="str">
        <f t="shared" si="671"/>
        <v/>
      </c>
      <c r="DQ559" s="293">
        <f t="shared" ca="1" si="700"/>
        <v>553</v>
      </c>
      <c r="DR559" s="6" t="str">
        <f t="shared" ca="1" si="690"/>
        <v>x</v>
      </c>
      <c r="DU559" s="293" t="e">
        <f t="shared" ca="1" si="691"/>
        <v>#N/A</v>
      </c>
      <c r="DV559" s="5"/>
      <c r="DW559" s="293" t="e">
        <f t="shared" ca="1" si="701"/>
        <v>#N/A</v>
      </c>
      <c r="DZ559" s="293" t="e">
        <f t="shared" ca="1" si="692"/>
        <v>#N/A</v>
      </c>
      <c r="EA559" s="293" t="e">
        <f t="shared" ca="1" si="693"/>
        <v>#N/A</v>
      </c>
      <c r="EB559" s="293" t="e">
        <f t="shared" ca="1" si="694"/>
        <v>#N/A</v>
      </c>
      <c r="EE559" s="6" t="str">
        <f t="shared" si="695"/>
        <v/>
      </c>
      <c r="EF559" s="293" t="e">
        <f t="shared" ca="1" si="696"/>
        <v>#N/A</v>
      </c>
      <c r="EG559" s="6" t="e">
        <f t="shared" ca="1" si="672"/>
        <v>#N/A</v>
      </c>
    </row>
    <row r="560" spans="3:137" x14ac:dyDescent="0.2">
      <c r="C560" s="75"/>
      <c r="D560" s="184" t="str">
        <f t="shared" si="636"/>
        <v/>
      </c>
      <c r="E560" s="649" t="str">
        <f t="shared" si="702"/>
        <v/>
      </c>
      <c r="F560" s="607" t="str">
        <f t="shared" si="635"/>
        <v>x</v>
      </c>
      <c r="G560" s="650"/>
      <c r="H560" s="651"/>
      <c r="I560" s="651"/>
      <c r="J560" s="651"/>
      <c r="K560" s="652"/>
      <c r="L560" s="889"/>
      <c r="M560" s="889"/>
      <c r="N560" s="653"/>
      <c r="O560" s="651"/>
      <c r="P560" s="651"/>
      <c r="Q560" s="654"/>
      <c r="R560" s="655"/>
      <c r="S560" s="607" t="str">
        <f t="shared" si="637"/>
        <v/>
      </c>
      <c r="T560" s="656" t="str">
        <f t="shared" si="638"/>
        <v/>
      </c>
      <c r="U560" s="656" t="str">
        <f t="shared" si="673"/>
        <v/>
      </c>
      <c r="V560" s="656" t="str">
        <f t="shared" si="639"/>
        <v/>
      </c>
      <c r="W560" s="719"/>
      <c r="X560" s="659"/>
      <c r="Y560" s="656" t="str">
        <f t="shared" si="703"/>
        <v/>
      </c>
      <c r="Z560" s="659"/>
      <c r="AA560" s="654"/>
      <c r="AB560" s="656" t="str">
        <f t="shared" si="640"/>
        <v/>
      </c>
      <c r="AC560" s="661" t="str">
        <f t="shared" si="674"/>
        <v/>
      </c>
      <c r="AE560" s="658" t="str">
        <f t="shared" si="641"/>
        <v/>
      </c>
      <c r="AF560" s="659"/>
      <c r="AT560" s="805" t="str">
        <f t="shared" si="699"/>
        <v/>
      </c>
      <c r="AU560" t="str">
        <f t="shared" si="675"/>
        <v/>
      </c>
      <c r="AV560" s="6" t="str">
        <f t="shared" si="642"/>
        <v/>
      </c>
      <c r="AW560" s="317" t="str">
        <f t="shared" si="643"/>
        <v/>
      </c>
      <c r="AX560" s="158" t="str">
        <f t="shared" si="644"/>
        <v/>
      </c>
      <c r="AY560" s="158" t="str">
        <f t="shared" si="634"/>
        <v/>
      </c>
      <c r="AZ560" s="309" t="str">
        <f t="shared" si="633"/>
        <v/>
      </c>
      <c r="BA560" s="318" t="str">
        <f t="shared" si="645"/>
        <v/>
      </c>
      <c r="BB560" s="473" t="str">
        <f t="shared" si="646"/>
        <v/>
      </c>
      <c r="BC560" s="80" t="str">
        <f t="shared" si="697"/>
        <v/>
      </c>
      <c r="BD560" s="56">
        <f t="shared" si="647"/>
        <v>1</v>
      </c>
      <c r="BF560" s="56" t="str">
        <f t="shared" si="648"/>
        <v/>
      </c>
      <c r="BG560" s="56" t="str">
        <f t="shared" si="649"/>
        <v/>
      </c>
      <c r="BH560" s="6" t="str">
        <f t="shared" si="650"/>
        <v/>
      </c>
      <c r="BK560" s="6" t="str">
        <f t="shared" si="651"/>
        <v/>
      </c>
      <c r="BL560" s="56">
        <f t="shared" si="676"/>
        <v>999999</v>
      </c>
      <c r="BM560" s="183">
        <f t="shared" si="677"/>
        <v>99999.000002800007</v>
      </c>
      <c r="BN560" s="61">
        <v>544</v>
      </c>
      <c r="BO560" s="6">
        <f t="shared" si="652"/>
        <v>999999</v>
      </c>
      <c r="BP560" s="6">
        <f t="shared" si="653"/>
        <v>999999</v>
      </c>
      <c r="BQ560" s="6" t="str">
        <f t="shared" si="678"/>
        <v>x</v>
      </c>
      <c r="BR560" s="206">
        <f t="shared" si="654"/>
        <v>99999.000002800007</v>
      </c>
      <c r="BS560" s="6">
        <f t="shared" si="655"/>
        <v>99999.000002800007</v>
      </c>
      <c r="BT560" s="6" t="str">
        <f t="shared" si="679"/>
        <v>x</v>
      </c>
      <c r="BU560" s="6" t="str">
        <f t="shared" si="656"/>
        <v/>
      </c>
      <c r="BW560" s="82">
        <f t="shared" si="680"/>
        <v>9999999999</v>
      </c>
      <c r="BX560" s="80" t="str">
        <f t="shared" si="657"/>
        <v>x</v>
      </c>
      <c r="BY560" s="80" t="str">
        <f t="shared" si="658"/>
        <v/>
      </c>
      <c r="BZ560" s="56" t="str">
        <f t="shared" si="681"/>
        <v/>
      </c>
      <c r="CA560" s="56" t="str">
        <f t="shared" si="682"/>
        <v/>
      </c>
      <c r="CB560" s="88">
        <f t="shared" si="683"/>
        <v>0</v>
      </c>
      <c r="CC560" s="56" t="str">
        <f t="shared" si="659"/>
        <v/>
      </c>
      <c r="CD560" s="56"/>
      <c r="CE560" s="56"/>
      <c r="CF560" s="56"/>
      <c r="CG560" s="56"/>
      <c r="CH560" s="169">
        <f t="shared" si="684"/>
        <v>9999999999</v>
      </c>
      <c r="CI560" s="170">
        <f t="shared" si="685"/>
        <v>9999999999</v>
      </c>
      <c r="CJ560" s="171">
        <f t="shared" si="686"/>
        <v>9999999999</v>
      </c>
      <c r="CK560" s="172" t="str">
        <f t="shared" si="687"/>
        <v/>
      </c>
      <c r="CL560" s="173" t="str">
        <f t="shared" si="660"/>
        <v>x</v>
      </c>
      <c r="CN560" s="6" t="str">
        <f t="shared" si="688"/>
        <v/>
      </c>
      <c r="CO560" s="293" t="e">
        <f t="shared" ca="1" si="698"/>
        <v>#N/A</v>
      </c>
      <c r="CP560" s="6" t="e">
        <f t="shared" ca="1" si="689"/>
        <v>#N/A</v>
      </c>
      <c r="CQ560" s="61">
        <v>544</v>
      </c>
      <c r="CR560" s="6">
        <f t="shared" si="661"/>
        <v>0</v>
      </c>
      <c r="CS560" s="6">
        <f t="shared" si="662"/>
        <v>0</v>
      </c>
      <c r="CT560" s="56" t="str">
        <f t="shared" si="663"/>
        <v/>
      </c>
      <c r="CU560" s="76">
        <f t="shared" si="664"/>
        <v>0</v>
      </c>
      <c r="CV560" s="76">
        <f t="shared" si="665"/>
        <v>0</v>
      </c>
      <c r="CX560" s="6" t="str">
        <f t="shared" si="666"/>
        <v/>
      </c>
      <c r="CY560" s="6" t="str">
        <f t="shared" si="667"/>
        <v/>
      </c>
      <c r="CZ560" s="6" t="str">
        <f t="shared" si="668"/>
        <v/>
      </c>
      <c r="DG560" s="56" t="str">
        <f t="shared" si="669"/>
        <v/>
      </c>
      <c r="DH560" s="6">
        <f t="shared" si="670"/>
        <v>0</v>
      </c>
      <c r="DK560" s="6">
        <f t="shared" si="705"/>
        <v>0</v>
      </c>
      <c r="DL560" s="6" t="e">
        <f t="shared" si="706"/>
        <v>#N/A</v>
      </c>
      <c r="DN560" s="6" t="e">
        <f t="shared" si="704"/>
        <v>#N/A</v>
      </c>
      <c r="DP560" s="6" t="str">
        <f t="shared" si="671"/>
        <v/>
      </c>
      <c r="DQ560" s="293">
        <f t="shared" ca="1" si="700"/>
        <v>554</v>
      </c>
      <c r="DR560" s="6" t="str">
        <f t="shared" ca="1" si="690"/>
        <v>x</v>
      </c>
      <c r="DU560" s="293" t="e">
        <f t="shared" ca="1" si="691"/>
        <v>#N/A</v>
      </c>
      <c r="DV560" s="5"/>
      <c r="DW560" s="293" t="e">
        <f t="shared" ca="1" si="701"/>
        <v>#N/A</v>
      </c>
      <c r="DZ560" s="293" t="e">
        <f t="shared" ca="1" si="692"/>
        <v>#N/A</v>
      </c>
      <c r="EA560" s="293" t="e">
        <f t="shared" ca="1" si="693"/>
        <v>#N/A</v>
      </c>
      <c r="EB560" s="293" t="e">
        <f t="shared" ca="1" si="694"/>
        <v>#N/A</v>
      </c>
      <c r="EE560" s="6" t="str">
        <f t="shared" si="695"/>
        <v/>
      </c>
      <c r="EF560" s="293" t="e">
        <f t="shared" ca="1" si="696"/>
        <v>#N/A</v>
      </c>
      <c r="EG560" s="6" t="e">
        <f t="shared" ca="1" si="672"/>
        <v>#N/A</v>
      </c>
    </row>
    <row r="561" spans="3:137" x14ac:dyDescent="0.2">
      <c r="C561" s="75"/>
      <c r="D561" s="184" t="str">
        <f t="shared" si="636"/>
        <v/>
      </c>
      <c r="E561" s="649" t="str">
        <f t="shared" si="702"/>
        <v/>
      </c>
      <c r="F561" s="607" t="str">
        <f t="shared" si="635"/>
        <v>x</v>
      </c>
      <c r="G561" s="650"/>
      <c r="H561" s="651"/>
      <c r="I561" s="651"/>
      <c r="J561" s="651"/>
      <c r="K561" s="652"/>
      <c r="L561" s="889"/>
      <c r="M561" s="889"/>
      <c r="N561" s="653"/>
      <c r="O561" s="651"/>
      <c r="P561" s="651"/>
      <c r="Q561" s="654"/>
      <c r="R561" s="655"/>
      <c r="S561" s="607" t="str">
        <f t="shared" si="637"/>
        <v/>
      </c>
      <c r="T561" s="656" t="str">
        <f t="shared" si="638"/>
        <v/>
      </c>
      <c r="U561" s="656" t="str">
        <f t="shared" si="673"/>
        <v/>
      </c>
      <c r="V561" s="656" t="str">
        <f t="shared" si="639"/>
        <v/>
      </c>
      <c r="W561" s="719"/>
      <c r="X561" s="659"/>
      <c r="Y561" s="656" t="str">
        <f t="shared" si="703"/>
        <v/>
      </c>
      <c r="Z561" s="659"/>
      <c r="AA561" s="654"/>
      <c r="AB561" s="656" t="str">
        <f t="shared" si="640"/>
        <v/>
      </c>
      <c r="AC561" s="661" t="str">
        <f t="shared" si="674"/>
        <v/>
      </c>
      <c r="AE561" s="658" t="str">
        <f t="shared" si="641"/>
        <v/>
      </c>
      <c r="AF561" s="659"/>
      <c r="AT561" s="805" t="str">
        <f t="shared" si="699"/>
        <v/>
      </c>
      <c r="AU561" t="str">
        <f t="shared" si="675"/>
        <v/>
      </c>
      <c r="AV561" s="6" t="str">
        <f t="shared" si="642"/>
        <v/>
      </c>
      <c r="AW561" s="317" t="str">
        <f t="shared" si="643"/>
        <v/>
      </c>
      <c r="AX561" s="158" t="str">
        <f t="shared" si="644"/>
        <v/>
      </c>
      <c r="AY561" s="158" t="str">
        <f t="shared" si="634"/>
        <v/>
      </c>
      <c r="AZ561" s="309" t="str">
        <f t="shared" si="633"/>
        <v/>
      </c>
      <c r="BA561" s="318" t="str">
        <f t="shared" si="645"/>
        <v/>
      </c>
      <c r="BB561" s="473" t="str">
        <f t="shared" si="646"/>
        <v/>
      </c>
      <c r="BC561" s="80" t="str">
        <f t="shared" si="697"/>
        <v/>
      </c>
      <c r="BD561" s="56">
        <f t="shared" si="647"/>
        <v>1</v>
      </c>
      <c r="BF561" s="56" t="str">
        <f t="shared" si="648"/>
        <v/>
      </c>
      <c r="BG561" s="56" t="str">
        <f t="shared" si="649"/>
        <v/>
      </c>
      <c r="BH561" s="6" t="str">
        <f t="shared" si="650"/>
        <v/>
      </c>
      <c r="BK561" s="6" t="str">
        <f t="shared" si="651"/>
        <v/>
      </c>
      <c r="BL561" s="56">
        <f t="shared" si="676"/>
        <v>999999</v>
      </c>
      <c r="BM561" s="183">
        <f t="shared" si="677"/>
        <v>99999.000002804998</v>
      </c>
      <c r="BN561" s="61">
        <v>545</v>
      </c>
      <c r="BO561" s="6">
        <f t="shared" si="652"/>
        <v>999999</v>
      </c>
      <c r="BP561" s="6">
        <f t="shared" si="653"/>
        <v>999999</v>
      </c>
      <c r="BQ561" s="6" t="str">
        <f t="shared" si="678"/>
        <v>x</v>
      </c>
      <c r="BR561" s="206">
        <f t="shared" si="654"/>
        <v>99999.000002804998</v>
      </c>
      <c r="BS561" s="6">
        <f t="shared" si="655"/>
        <v>99999.000002804998</v>
      </c>
      <c r="BT561" s="6" t="str">
        <f t="shared" si="679"/>
        <v>x</v>
      </c>
      <c r="BU561" s="6" t="str">
        <f t="shared" si="656"/>
        <v/>
      </c>
      <c r="BW561" s="82">
        <f t="shared" si="680"/>
        <v>9999999999</v>
      </c>
      <c r="BX561" s="80" t="str">
        <f t="shared" si="657"/>
        <v>x</v>
      </c>
      <c r="BY561" s="80" t="str">
        <f t="shared" si="658"/>
        <v/>
      </c>
      <c r="BZ561" s="56" t="str">
        <f t="shared" si="681"/>
        <v/>
      </c>
      <c r="CA561" s="56" t="str">
        <f t="shared" si="682"/>
        <v/>
      </c>
      <c r="CB561" s="88">
        <f t="shared" si="683"/>
        <v>0</v>
      </c>
      <c r="CC561" s="56" t="str">
        <f t="shared" si="659"/>
        <v/>
      </c>
      <c r="CD561" s="56"/>
      <c r="CE561" s="56"/>
      <c r="CF561" s="56"/>
      <c r="CG561" s="56"/>
      <c r="CH561" s="169">
        <f t="shared" si="684"/>
        <v>9999999999</v>
      </c>
      <c r="CI561" s="170">
        <f t="shared" si="685"/>
        <v>9999999999</v>
      </c>
      <c r="CJ561" s="171">
        <f t="shared" si="686"/>
        <v>9999999999</v>
      </c>
      <c r="CK561" s="172" t="str">
        <f t="shared" si="687"/>
        <v/>
      </c>
      <c r="CL561" s="173" t="str">
        <f t="shared" si="660"/>
        <v>x</v>
      </c>
      <c r="CN561" s="6" t="str">
        <f t="shared" si="688"/>
        <v/>
      </c>
      <c r="CO561" s="293" t="e">
        <f t="shared" ca="1" si="698"/>
        <v>#N/A</v>
      </c>
      <c r="CP561" s="6" t="e">
        <f t="shared" ca="1" si="689"/>
        <v>#N/A</v>
      </c>
      <c r="CQ561" s="61">
        <v>545</v>
      </c>
      <c r="CR561" s="6">
        <f t="shared" si="661"/>
        <v>0</v>
      </c>
      <c r="CS561" s="6">
        <f t="shared" si="662"/>
        <v>0</v>
      </c>
      <c r="CT561" s="56" t="str">
        <f t="shared" si="663"/>
        <v/>
      </c>
      <c r="CU561" s="76">
        <f t="shared" si="664"/>
        <v>0</v>
      </c>
      <c r="CV561" s="76">
        <f t="shared" si="665"/>
        <v>0</v>
      </c>
      <c r="CX561" s="6" t="str">
        <f t="shared" si="666"/>
        <v/>
      </c>
      <c r="CY561" s="6" t="str">
        <f t="shared" si="667"/>
        <v/>
      </c>
      <c r="CZ561" s="6" t="str">
        <f t="shared" si="668"/>
        <v/>
      </c>
      <c r="DG561" s="56" t="str">
        <f t="shared" si="669"/>
        <v/>
      </c>
      <c r="DH561" s="6">
        <f t="shared" si="670"/>
        <v>0</v>
      </c>
      <c r="DK561" s="6">
        <f t="shared" si="705"/>
        <v>0</v>
      </c>
      <c r="DL561" s="6" t="e">
        <f t="shared" si="706"/>
        <v>#N/A</v>
      </c>
      <c r="DN561" s="6" t="e">
        <f t="shared" si="704"/>
        <v>#N/A</v>
      </c>
      <c r="DP561" s="6" t="str">
        <f t="shared" si="671"/>
        <v/>
      </c>
      <c r="DQ561" s="293">
        <f t="shared" ca="1" si="700"/>
        <v>555</v>
      </c>
      <c r="DR561" s="6" t="str">
        <f t="shared" ca="1" si="690"/>
        <v>x</v>
      </c>
      <c r="DU561" s="293" t="e">
        <f t="shared" ca="1" si="691"/>
        <v>#N/A</v>
      </c>
      <c r="DV561" s="5"/>
      <c r="DW561" s="293" t="e">
        <f t="shared" ca="1" si="701"/>
        <v>#N/A</v>
      </c>
      <c r="DZ561" s="293" t="e">
        <f t="shared" ca="1" si="692"/>
        <v>#N/A</v>
      </c>
      <c r="EA561" s="293" t="e">
        <f t="shared" ca="1" si="693"/>
        <v>#N/A</v>
      </c>
      <c r="EB561" s="293" t="e">
        <f t="shared" ca="1" si="694"/>
        <v>#N/A</v>
      </c>
      <c r="EE561" s="6" t="str">
        <f t="shared" si="695"/>
        <v/>
      </c>
      <c r="EF561" s="293" t="e">
        <f t="shared" ca="1" si="696"/>
        <v>#N/A</v>
      </c>
      <c r="EG561" s="6" t="e">
        <f t="shared" ca="1" si="672"/>
        <v>#N/A</v>
      </c>
    </row>
    <row r="562" spans="3:137" x14ac:dyDescent="0.2">
      <c r="C562" s="75"/>
      <c r="D562" s="184" t="str">
        <f t="shared" si="636"/>
        <v/>
      </c>
      <c r="E562" s="649" t="str">
        <f t="shared" si="702"/>
        <v/>
      </c>
      <c r="F562" s="607" t="str">
        <f t="shared" si="635"/>
        <v>x</v>
      </c>
      <c r="G562" s="650"/>
      <c r="H562" s="651"/>
      <c r="I562" s="651"/>
      <c r="J562" s="651"/>
      <c r="K562" s="652"/>
      <c r="L562" s="889"/>
      <c r="M562" s="889"/>
      <c r="N562" s="653"/>
      <c r="O562" s="651"/>
      <c r="P562" s="651"/>
      <c r="Q562" s="654"/>
      <c r="R562" s="655"/>
      <c r="S562" s="607" t="str">
        <f t="shared" si="637"/>
        <v/>
      </c>
      <c r="T562" s="656" t="str">
        <f t="shared" si="638"/>
        <v/>
      </c>
      <c r="U562" s="656" t="str">
        <f t="shared" si="673"/>
        <v/>
      </c>
      <c r="V562" s="656" t="str">
        <f t="shared" si="639"/>
        <v/>
      </c>
      <c r="W562" s="719"/>
      <c r="X562" s="659"/>
      <c r="Y562" s="656" t="str">
        <f t="shared" si="703"/>
        <v/>
      </c>
      <c r="Z562" s="659"/>
      <c r="AA562" s="654"/>
      <c r="AB562" s="656" t="str">
        <f t="shared" si="640"/>
        <v/>
      </c>
      <c r="AC562" s="661" t="str">
        <f t="shared" si="674"/>
        <v/>
      </c>
      <c r="AE562" s="658" t="str">
        <f t="shared" si="641"/>
        <v/>
      </c>
      <c r="AF562" s="659"/>
      <c r="AT562" s="805" t="str">
        <f t="shared" si="699"/>
        <v/>
      </c>
      <c r="AU562" t="str">
        <f t="shared" si="675"/>
        <v/>
      </c>
      <c r="AV562" s="6" t="str">
        <f t="shared" si="642"/>
        <v/>
      </c>
      <c r="AW562" s="317" t="str">
        <f t="shared" si="643"/>
        <v/>
      </c>
      <c r="AX562" s="158" t="str">
        <f t="shared" si="644"/>
        <v/>
      </c>
      <c r="AY562" s="158" t="str">
        <f t="shared" si="634"/>
        <v/>
      </c>
      <c r="AZ562" s="309" t="str">
        <f t="shared" si="633"/>
        <v/>
      </c>
      <c r="BA562" s="318" t="str">
        <f t="shared" si="645"/>
        <v/>
      </c>
      <c r="BB562" s="473" t="str">
        <f t="shared" si="646"/>
        <v/>
      </c>
      <c r="BC562" s="80" t="str">
        <f t="shared" si="697"/>
        <v/>
      </c>
      <c r="BD562" s="56">
        <f t="shared" si="647"/>
        <v>1</v>
      </c>
      <c r="BF562" s="56" t="str">
        <f t="shared" si="648"/>
        <v/>
      </c>
      <c r="BG562" s="56" t="str">
        <f t="shared" si="649"/>
        <v/>
      </c>
      <c r="BH562" s="6" t="str">
        <f t="shared" si="650"/>
        <v/>
      </c>
      <c r="BK562" s="6" t="str">
        <f t="shared" si="651"/>
        <v/>
      </c>
      <c r="BL562" s="56">
        <f t="shared" si="676"/>
        <v>999999</v>
      </c>
      <c r="BM562" s="183">
        <f t="shared" si="677"/>
        <v>99999.000002810004</v>
      </c>
      <c r="BN562" s="61">
        <v>546</v>
      </c>
      <c r="BO562" s="6">
        <f t="shared" si="652"/>
        <v>999999</v>
      </c>
      <c r="BP562" s="6">
        <f t="shared" si="653"/>
        <v>999999</v>
      </c>
      <c r="BQ562" s="6" t="str">
        <f t="shared" si="678"/>
        <v>x</v>
      </c>
      <c r="BR562" s="206">
        <f t="shared" si="654"/>
        <v>99999.000002810004</v>
      </c>
      <c r="BS562" s="6">
        <f t="shared" si="655"/>
        <v>99999.000002810004</v>
      </c>
      <c r="BT562" s="6" t="str">
        <f t="shared" si="679"/>
        <v>x</v>
      </c>
      <c r="BU562" s="6" t="str">
        <f t="shared" si="656"/>
        <v/>
      </c>
      <c r="BW562" s="82">
        <f t="shared" si="680"/>
        <v>9999999999</v>
      </c>
      <c r="BX562" s="80" t="str">
        <f t="shared" si="657"/>
        <v>x</v>
      </c>
      <c r="BY562" s="80" t="str">
        <f t="shared" si="658"/>
        <v/>
      </c>
      <c r="BZ562" s="56" t="str">
        <f t="shared" si="681"/>
        <v/>
      </c>
      <c r="CA562" s="56" t="str">
        <f t="shared" si="682"/>
        <v/>
      </c>
      <c r="CB562" s="88">
        <f t="shared" si="683"/>
        <v>0</v>
      </c>
      <c r="CC562" s="56" t="str">
        <f t="shared" si="659"/>
        <v/>
      </c>
      <c r="CD562" s="56"/>
      <c r="CE562" s="56"/>
      <c r="CF562" s="56"/>
      <c r="CG562" s="56"/>
      <c r="CH562" s="169">
        <f t="shared" si="684"/>
        <v>9999999999</v>
      </c>
      <c r="CI562" s="170">
        <f t="shared" si="685"/>
        <v>9999999999</v>
      </c>
      <c r="CJ562" s="171">
        <f t="shared" si="686"/>
        <v>9999999999</v>
      </c>
      <c r="CK562" s="172" t="str">
        <f t="shared" si="687"/>
        <v/>
      </c>
      <c r="CL562" s="173" t="str">
        <f t="shared" si="660"/>
        <v>x</v>
      </c>
      <c r="CN562" s="6" t="str">
        <f t="shared" si="688"/>
        <v/>
      </c>
      <c r="CO562" s="293" t="e">
        <f t="shared" ca="1" si="698"/>
        <v>#N/A</v>
      </c>
      <c r="CP562" s="6" t="e">
        <f t="shared" ca="1" si="689"/>
        <v>#N/A</v>
      </c>
      <c r="CQ562" s="61">
        <v>546</v>
      </c>
      <c r="CR562" s="6">
        <f t="shared" si="661"/>
        <v>0</v>
      </c>
      <c r="CS562" s="6">
        <f t="shared" si="662"/>
        <v>0</v>
      </c>
      <c r="CT562" s="56" t="str">
        <f t="shared" si="663"/>
        <v/>
      </c>
      <c r="CU562" s="76">
        <f t="shared" si="664"/>
        <v>0</v>
      </c>
      <c r="CV562" s="76">
        <f t="shared" si="665"/>
        <v>0</v>
      </c>
      <c r="CX562" s="6" t="str">
        <f t="shared" si="666"/>
        <v/>
      </c>
      <c r="CY562" s="6" t="str">
        <f t="shared" si="667"/>
        <v/>
      </c>
      <c r="CZ562" s="6" t="str">
        <f t="shared" si="668"/>
        <v/>
      </c>
      <c r="DG562" s="56" t="str">
        <f t="shared" si="669"/>
        <v/>
      </c>
      <c r="DH562" s="6">
        <f t="shared" si="670"/>
        <v>0</v>
      </c>
      <c r="DK562" s="6">
        <f t="shared" si="705"/>
        <v>0</v>
      </c>
      <c r="DL562" s="6" t="e">
        <f t="shared" si="706"/>
        <v>#N/A</v>
      </c>
      <c r="DN562" s="6" t="e">
        <f t="shared" si="704"/>
        <v>#N/A</v>
      </c>
      <c r="DP562" s="6" t="str">
        <f t="shared" si="671"/>
        <v/>
      </c>
      <c r="DQ562" s="293">
        <f t="shared" ca="1" si="700"/>
        <v>556</v>
      </c>
      <c r="DR562" s="6" t="str">
        <f t="shared" ca="1" si="690"/>
        <v>x</v>
      </c>
      <c r="DU562" s="293" t="e">
        <f t="shared" ca="1" si="691"/>
        <v>#N/A</v>
      </c>
      <c r="DV562" s="5"/>
      <c r="DW562" s="293" t="e">
        <f t="shared" ca="1" si="701"/>
        <v>#N/A</v>
      </c>
      <c r="DZ562" s="293" t="e">
        <f t="shared" ca="1" si="692"/>
        <v>#N/A</v>
      </c>
      <c r="EA562" s="293" t="e">
        <f t="shared" ca="1" si="693"/>
        <v>#N/A</v>
      </c>
      <c r="EB562" s="293" t="e">
        <f t="shared" ca="1" si="694"/>
        <v>#N/A</v>
      </c>
      <c r="EE562" s="6" t="str">
        <f t="shared" si="695"/>
        <v/>
      </c>
      <c r="EF562" s="293" t="e">
        <f t="shared" ca="1" si="696"/>
        <v>#N/A</v>
      </c>
      <c r="EG562" s="6" t="e">
        <f t="shared" ca="1" si="672"/>
        <v>#N/A</v>
      </c>
    </row>
    <row r="563" spans="3:137" x14ac:dyDescent="0.2">
      <c r="C563" s="75"/>
      <c r="D563" s="184" t="str">
        <f t="shared" si="636"/>
        <v/>
      </c>
      <c r="E563" s="649" t="str">
        <f t="shared" si="702"/>
        <v/>
      </c>
      <c r="F563" s="607" t="str">
        <f t="shared" si="635"/>
        <v>x</v>
      </c>
      <c r="G563" s="650"/>
      <c r="H563" s="651"/>
      <c r="I563" s="651"/>
      <c r="J563" s="651"/>
      <c r="K563" s="652"/>
      <c r="L563" s="889"/>
      <c r="M563" s="889"/>
      <c r="N563" s="653"/>
      <c r="O563" s="651"/>
      <c r="P563" s="651"/>
      <c r="Q563" s="654"/>
      <c r="R563" s="655"/>
      <c r="S563" s="607" t="str">
        <f t="shared" si="637"/>
        <v/>
      </c>
      <c r="T563" s="656" t="str">
        <f t="shared" si="638"/>
        <v/>
      </c>
      <c r="U563" s="656" t="str">
        <f t="shared" si="673"/>
        <v/>
      </c>
      <c r="V563" s="656" t="str">
        <f t="shared" si="639"/>
        <v/>
      </c>
      <c r="W563" s="719"/>
      <c r="X563" s="659"/>
      <c r="Y563" s="656" t="str">
        <f t="shared" si="703"/>
        <v/>
      </c>
      <c r="Z563" s="659"/>
      <c r="AA563" s="654"/>
      <c r="AB563" s="656" t="str">
        <f t="shared" si="640"/>
        <v/>
      </c>
      <c r="AC563" s="661" t="str">
        <f t="shared" si="674"/>
        <v/>
      </c>
      <c r="AE563" s="658" t="str">
        <f t="shared" si="641"/>
        <v/>
      </c>
      <c r="AF563" s="659"/>
      <c r="AT563" s="805" t="str">
        <f t="shared" si="699"/>
        <v/>
      </c>
      <c r="AU563" t="str">
        <f t="shared" si="675"/>
        <v/>
      </c>
      <c r="AV563" s="6" t="str">
        <f t="shared" si="642"/>
        <v/>
      </c>
      <c r="AW563" s="317" t="str">
        <f t="shared" si="643"/>
        <v/>
      </c>
      <c r="AX563" s="158" t="str">
        <f t="shared" si="644"/>
        <v/>
      </c>
      <c r="AY563" s="158" t="str">
        <f t="shared" si="634"/>
        <v/>
      </c>
      <c r="AZ563" s="309" t="str">
        <f t="shared" si="633"/>
        <v/>
      </c>
      <c r="BA563" s="318" t="str">
        <f t="shared" si="645"/>
        <v/>
      </c>
      <c r="BB563" s="473" t="str">
        <f t="shared" si="646"/>
        <v/>
      </c>
      <c r="BC563" s="80" t="str">
        <f t="shared" si="697"/>
        <v/>
      </c>
      <c r="BD563" s="56">
        <f t="shared" si="647"/>
        <v>1</v>
      </c>
      <c r="BF563" s="56" t="str">
        <f t="shared" si="648"/>
        <v/>
      </c>
      <c r="BG563" s="56" t="str">
        <f t="shared" si="649"/>
        <v/>
      </c>
      <c r="BH563" s="6" t="str">
        <f t="shared" si="650"/>
        <v/>
      </c>
      <c r="BK563" s="6" t="str">
        <f t="shared" si="651"/>
        <v/>
      </c>
      <c r="BL563" s="56">
        <f t="shared" si="676"/>
        <v>999999</v>
      </c>
      <c r="BM563" s="183">
        <f t="shared" si="677"/>
        <v>99999.000002814995</v>
      </c>
      <c r="BN563" s="61">
        <v>547</v>
      </c>
      <c r="BO563" s="6">
        <f t="shared" si="652"/>
        <v>999999</v>
      </c>
      <c r="BP563" s="6">
        <f t="shared" si="653"/>
        <v>999999</v>
      </c>
      <c r="BQ563" s="6" t="str">
        <f t="shared" si="678"/>
        <v>x</v>
      </c>
      <c r="BR563" s="206">
        <f t="shared" si="654"/>
        <v>99999.000002814995</v>
      </c>
      <c r="BS563" s="6">
        <f t="shared" si="655"/>
        <v>99999.000002814995</v>
      </c>
      <c r="BT563" s="6" t="str">
        <f t="shared" si="679"/>
        <v>x</v>
      </c>
      <c r="BU563" s="6" t="str">
        <f t="shared" si="656"/>
        <v/>
      </c>
      <c r="BW563" s="82">
        <f t="shared" si="680"/>
        <v>9999999999</v>
      </c>
      <c r="BX563" s="80" t="str">
        <f t="shared" si="657"/>
        <v>x</v>
      </c>
      <c r="BY563" s="80" t="str">
        <f t="shared" si="658"/>
        <v/>
      </c>
      <c r="BZ563" s="56" t="str">
        <f t="shared" si="681"/>
        <v/>
      </c>
      <c r="CA563" s="56" t="str">
        <f t="shared" si="682"/>
        <v/>
      </c>
      <c r="CB563" s="88">
        <f t="shared" si="683"/>
        <v>0</v>
      </c>
      <c r="CC563" s="56" t="str">
        <f t="shared" si="659"/>
        <v/>
      </c>
      <c r="CD563" s="56"/>
      <c r="CE563" s="56"/>
      <c r="CF563" s="56"/>
      <c r="CG563" s="56"/>
      <c r="CH563" s="169">
        <f t="shared" si="684"/>
        <v>9999999999</v>
      </c>
      <c r="CI563" s="170">
        <f t="shared" si="685"/>
        <v>9999999999</v>
      </c>
      <c r="CJ563" s="171">
        <f t="shared" si="686"/>
        <v>9999999999</v>
      </c>
      <c r="CK563" s="172" t="str">
        <f t="shared" si="687"/>
        <v/>
      </c>
      <c r="CL563" s="173" t="str">
        <f t="shared" si="660"/>
        <v>x</v>
      </c>
      <c r="CN563" s="6" t="str">
        <f t="shared" si="688"/>
        <v/>
      </c>
      <c r="CO563" s="293" t="e">
        <f t="shared" ca="1" si="698"/>
        <v>#N/A</v>
      </c>
      <c r="CP563" s="6" t="e">
        <f t="shared" ca="1" si="689"/>
        <v>#N/A</v>
      </c>
      <c r="CQ563" s="61">
        <v>547</v>
      </c>
      <c r="CR563" s="6">
        <f t="shared" si="661"/>
        <v>0</v>
      </c>
      <c r="CS563" s="6">
        <f t="shared" si="662"/>
        <v>0</v>
      </c>
      <c r="CT563" s="56" t="str">
        <f t="shared" si="663"/>
        <v/>
      </c>
      <c r="CU563" s="76">
        <f t="shared" si="664"/>
        <v>0</v>
      </c>
      <c r="CV563" s="76">
        <f t="shared" si="665"/>
        <v>0</v>
      </c>
      <c r="CX563" s="6" t="str">
        <f t="shared" si="666"/>
        <v/>
      </c>
      <c r="CY563" s="6" t="str">
        <f t="shared" si="667"/>
        <v/>
      </c>
      <c r="CZ563" s="6" t="str">
        <f t="shared" si="668"/>
        <v/>
      </c>
      <c r="DG563" s="56" t="str">
        <f t="shared" si="669"/>
        <v/>
      </c>
      <c r="DH563" s="6">
        <f t="shared" si="670"/>
        <v>0</v>
      </c>
      <c r="DK563" s="6">
        <f t="shared" si="705"/>
        <v>0</v>
      </c>
      <c r="DL563" s="6" t="e">
        <f t="shared" si="706"/>
        <v>#N/A</v>
      </c>
      <c r="DN563" s="6" t="e">
        <f t="shared" si="704"/>
        <v>#N/A</v>
      </c>
      <c r="DP563" s="6" t="str">
        <f t="shared" si="671"/>
        <v/>
      </c>
      <c r="DQ563" s="293">
        <f t="shared" ca="1" si="700"/>
        <v>557</v>
      </c>
      <c r="DR563" s="6" t="str">
        <f t="shared" ca="1" si="690"/>
        <v>x</v>
      </c>
      <c r="DU563" s="293" t="e">
        <f t="shared" ca="1" si="691"/>
        <v>#N/A</v>
      </c>
      <c r="DV563" s="5"/>
      <c r="DW563" s="293" t="e">
        <f t="shared" ca="1" si="701"/>
        <v>#N/A</v>
      </c>
      <c r="DZ563" s="293" t="e">
        <f t="shared" ca="1" si="692"/>
        <v>#N/A</v>
      </c>
      <c r="EA563" s="293" t="e">
        <f t="shared" ca="1" si="693"/>
        <v>#N/A</v>
      </c>
      <c r="EB563" s="293" t="e">
        <f t="shared" ca="1" si="694"/>
        <v>#N/A</v>
      </c>
      <c r="EE563" s="6" t="str">
        <f t="shared" si="695"/>
        <v/>
      </c>
      <c r="EF563" s="293" t="e">
        <f t="shared" ca="1" si="696"/>
        <v>#N/A</v>
      </c>
      <c r="EG563" s="6" t="e">
        <f t="shared" ca="1" si="672"/>
        <v>#N/A</v>
      </c>
    </row>
    <row r="564" spans="3:137" x14ac:dyDescent="0.2">
      <c r="C564" s="75"/>
      <c r="D564" s="184" t="str">
        <f t="shared" si="636"/>
        <v/>
      </c>
      <c r="E564" s="649" t="str">
        <f t="shared" si="702"/>
        <v/>
      </c>
      <c r="F564" s="607" t="str">
        <f t="shared" si="635"/>
        <v>x</v>
      </c>
      <c r="G564" s="650"/>
      <c r="H564" s="651"/>
      <c r="I564" s="651"/>
      <c r="J564" s="651"/>
      <c r="K564" s="652"/>
      <c r="L564" s="889"/>
      <c r="M564" s="889"/>
      <c r="N564" s="653"/>
      <c r="O564" s="651"/>
      <c r="P564" s="651"/>
      <c r="Q564" s="654"/>
      <c r="R564" s="655"/>
      <c r="S564" s="607" t="str">
        <f t="shared" si="637"/>
        <v/>
      </c>
      <c r="T564" s="656" t="str">
        <f t="shared" si="638"/>
        <v/>
      </c>
      <c r="U564" s="656" t="str">
        <f t="shared" si="673"/>
        <v/>
      </c>
      <c r="V564" s="656" t="str">
        <f t="shared" si="639"/>
        <v/>
      </c>
      <c r="W564" s="719"/>
      <c r="X564" s="659"/>
      <c r="Y564" s="656" t="str">
        <f t="shared" si="703"/>
        <v/>
      </c>
      <c r="Z564" s="659"/>
      <c r="AA564" s="654"/>
      <c r="AB564" s="656" t="str">
        <f t="shared" si="640"/>
        <v/>
      </c>
      <c r="AC564" s="661" t="str">
        <f t="shared" si="674"/>
        <v/>
      </c>
      <c r="AE564" s="658" t="str">
        <f t="shared" si="641"/>
        <v/>
      </c>
      <c r="AF564" s="659"/>
      <c r="AT564" s="805" t="str">
        <f t="shared" si="699"/>
        <v/>
      </c>
      <c r="AU564" t="str">
        <f t="shared" si="675"/>
        <v/>
      </c>
      <c r="AV564" s="6" t="str">
        <f t="shared" si="642"/>
        <v/>
      </c>
      <c r="AW564" s="317" t="str">
        <f t="shared" si="643"/>
        <v/>
      </c>
      <c r="AX564" s="158" t="str">
        <f t="shared" si="644"/>
        <v/>
      </c>
      <c r="AY564" s="158" t="str">
        <f t="shared" si="634"/>
        <v/>
      </c>
      <c r="AZ564" s="309" t="str">
        <f t="shared" si="633"/>
        <v/>
      </c>
      <c r="BA564" s="318" t="str">
        <f t="shared" si="645"/>
        <v/>
      </c>
      <c r="BB564" s="473" t="str">
        <f t="shared" si="646"/>
        <v/>
      </c>
      <c r="BC564" s="80" t="str">
        <f t="shared" si="697"/>
        <v/>
      </c>
      <c r="BD564" s="56">
        <f t="shared" si="647"/>
        <v>1</v>
      </c>
      <c r="BF564" s="56" t="str">
        <f t="shared" si="648"/>
        <v/>
      </c>
      <c r="BG564" s="56" t="str">
        <f t="shared" si="649"/>
        <v/>
      </c>
      <c r="BH564" s="6" t="str">
        <f t="shared" si="650"/>
        <v/>
      </c>
      <c r="BK564" s="6" t="str">
        <f t="shared" si="651"/>
        <v/>
      </c>
      <c r="BL564" s="56">
        <f t="shared" si="676"/>
        <v>999999</v>
      </c>
      <c r="BM564" s="183">
        <f t="shared" si="677"/>
        <v>99999.000002820001</v>
      </c>
      <c r="BN564" s="61">
        <v>548</v>
      </c>
      <c r="BO564" s="6">
        <f t="shared" si="652"/>
        <v>999999</v>
      </c>
      <c r="BP564" s="6">
        <f t="shared" si="653"/>
        <v>999999</v>
      </c>
      <c r="BQ564" s="6" t="str">
        <f t="shared" si="678"/>
        <v>x</v>
      </c>
      <c r="BR564" s="206">
        <f t="shared" si="654"/>
        <v>99999.000002820001</v>
      </c>
      <c r="BS564" s="6">
        <f t="shared" si="655"/>
        <v>99999.000002820001</v>
      </c>
      <c r="BT564" s="6" t="str">
        <f t="shared" si="679"/>
        <v>x</v>
      </c>
      <c r="BU564" s="6" t="str">
        <f t="shared" si="656"/>
        <v/>
      </c>
      <c r="BW564" s="82">
        <f t="shared" si="680"/>
        <v>9999999999</v>
      </c>
      <c r="BX564" s="80" t="str">
        <f t="shared" si="657"/>
        <v>x</v>
      </c>
      <c r="BY564" s="80" t="str">
        <f t="shared" si="658"/>
        <v/>
      </c>
      <c r="BZ564" s="56" t="str">
        <f t="shared" si="681"/>
        <v/>
      </c>
      <c r="CA564" s="56" t="str">
        <f t="shared" si="682"/>
        <v/>
      </c>
      <c r="CB564" s="88">
        <f t="shared" si="683"/>
        <v>0</v>
      </c>
      <c r="CC564" s="56" t="str">
        <f t="shared" si="659"/>
        <v/>
      </c>
      <c r="CD564" s="56"/>
      <c r="CE564" s="56"/>
      <c r="CF564" s="56"/>
      <c r="CG564" s="56"/>
      <c r="CH564" s="169">
        <f t="shared" si="684"/>
        <v>9999999999</v>
      </c>
      <c r="CI564" s="170">
        <f t="shared" si="685"/>
        <v>9999999999</v>
      </c>
      <c r="CJ564" s="171">
        <f t="shared" si="686"/>
        <v>9999999999</v>
      </c>
      <c r="CK564" s="172" t="str">
        <f t="shared" si="687"/>
        <v/>
      </c>
      <c r="CL564" s="173" t="str">
        <f t="shared" si="660"/>
        <v>x</v>
      </c>
      <c r="CN564" s="6" t="str">
        <f t="shared" si="688"/>
        <v/>
      </c>
      <c r="CO564" s="293" t="e">
        <f t="shared" ca="1" si="698"/>
        <v>#N/A</v>
      </c>
      <c r="CP564" s="6" t="e">
        <f t="shared" ca="1" si="689"/>
        <v>#N/A</v>
      </c>
      <c r="CQ564" s="61">
        <v>548</v>
      </c>
      <c r="CR564" s="6">
        <f t="shared" si="661"/>
        <v>0</v>
      </c>
      <c r="CS564" s="6">
        <f t="shared" si="662"/>
        <v>0</v>
      </c>
      <c r="CT564" s="56" t="str">
        <f t="shared" si="663"/>
        <v/>
      </c>
      <c r="CU564" s="76">
        <f t="shared" si="664"/>
        <v>0</v>
      </c>
      <c r="CV564" s="76">
        <f t="shared" si="665"/>
        <v>0</v>
      </c>
      <c r="CX564" s="6" t="str">
        <f t="shared" si="666"/>
        <v/>
      </c>
      <c r="CY564" s="6" t="str">
        <f t="shared" si="667"/>
        <v/>
      </c>
      <c r="CZ564" s="6" t="str">
        <f t="shared" si="668"/>
        <v/>
      </c>
      <c r="DG564" s="56" t="str">
        <f t="shared" si="669"/>
        <v/>
      </c>
      <c r="DH564" s="6">
        <f t="shared" si="670"/>
        <v>0</v>
      </c>
      <c r="DK564" s="6">
        <f t="shared" si="705"/>
        <v>0</v>
      </c>
      <c r="DL564" s="6" t="e">
        <f t="shared" si="706"/>
        <v>#N/A</v>
      </c>
      <c r="DN564" s="6" t="e">
        <f t="shared" si="704"/>
        <v>#N/A</v>
      </c>
      <c r="DP564" s="6" t="str">
        <f t="shared" si="671"/>
        <v/>
      </c>
      <c r="DQ564" s="293">
        <f t="shared" ca="1" si="700"/>
        <v>558</v>
      </c>
      <c r="DR564" s="6" t="str">
        <f t="shared" ca="1" si="690"/>
        <v>x</v>
      </c>
      <c r="DU564" s="293" t="e">
        <f t="shared" ca="1" si="691"/>
        <v>#N/A</v>
      </c>
      <c r="DV564" s="5"/>
      <c r="DW564" s="293" t="e">
        <f t="shared" ca="1" si="701"/>
        <v>#N/A</v>
      </c>
      <c r="DZ564" s="293" t="e">
        <f t="shared" ca="1" si="692"/>
        <v>#N/A</v>
      </c>
      <c r="EA564" s="293" t="e">
        <f t="shared" ca="1" si="693"/>
        <v>#N/A</v>
      </c>
      <c r="EB564" s="293" t="e">
        <f t="shared" ca="1" si="694"/>
        <v>#N/A</v>
      </c>
      <c r="EE564" s="6" t="str">
        <f t="shared" si="695"/>
        <v/>
      </c>
      <c r="EF564" s="293" t="e">
        <f t="shared" ca="1" si="696"/>
        <v>#N/A</v>
      </c>
      <c r="EG564" s="6" t="e">
        <f t="shared" ca="1" si="672"/>
        <v>#N/A</v>
      </c>
    </row>
    <row r="565" spans="3:137" x14ac:dyDescent="0.2">
      <c r="C565" s="75"/>
      <c r="D565" s="184" t="str">
        <f t="shared" si="636"/>
        <v/>
      </c>
      <c r="E565" s="649" t="str">
        <f t="shared" si="702"/>
        <v/>
      </c>
      <c r="F565" s="607" t="str">
        <f t="shared" si="635"/>
        <v>x</v>
      </c>
      <c r="G565" s="650"/>
      <c r="H565" s="651"/>
      <c r="I565" s="651"/>
      <c r="J565" s="651"/>
      <c r="K565" s="652"/>
      <c r="L565" s="889"/>
      <c r="M565" s="889"/>
      <c r="N565" s="653"/>
      <c r="O565" s="651"/>
      <c r="P565" s="651"/>
      <c r="Q565" s="654"/>
      <c r="R565" s="655"/>
      <c r="S565" s="607" t="str">
        <f t="shared" si="637"/>
        <v/>
      </c>
      <c r="T565" s="656" t="str">
        <f t="shared" si="638"/>
        <v/>
      </c>
      <c r="U565" s="656" t="str">
        <f t="shared" si="673"/>
        <v/>
      </c>
      <c r="V565" s="656" t="str">
        <f t="shared" si="639"/>
        <v/>
      </c>
      <c r="W565" s="719"/>
      <c r="X565" s="659"/>
      <c r="Y565" s="656" t="str">
        <f t="shared" si="703"/>
        <v/>
      </c>
      <c r="Z565" s="659"/>
      <c r="AA565" s="654"/>
      <c r="AB565" s="656" t="str">
        <f t="shared" si="640"/>
        <v/>
      </c>
      <c r="AC565" s="661" t="str">
        <f t="shared" si="674"/>
        <v/>
      </c>
      <c r="AE565" s="658" t="str">
        <f t="shared" si="641"/>
        <v/>
      </c>
      <c r="AF565" s="659"/>
      <c r="AT565" s="805" t="str">
        <f t="shared" si="699"/>
        <v/>
      </c>
      <c r="AU565" t="str">
        <f t="shared" si="675"/>
        <v/>
      </c>
      <c r="AV565" s="6" t="str">
        <f t="shared" si="642"/>
        <v/>
      </c>
      <c r="AW565" s="317" t="str">
        <f t="shared" si="643"/>
        <v/>
      </c>
      <c r="AX565" s="158" t="str">
        <f t="shared" si="644"/>
        <v/>
      </c>
      <c r="AY565" s="158" t="str">
        <f t="shared" si="634"/>
        <v/>
      </c>
      <c r="AZ565" s="309" t="str">
        <f t="shared" si="633"/>
        <v/>
      </c>
      <c r="BA565" s="318" t="str">
        <f t="shared" si="645"/>
        <v/>
      </c>
      <c r="BB565" s="473" t="str">
        <f t="shared" si="646"/>
        <v/>
      </c>
      <c r="BC565" s="80" t="str">
        <f t="shared" si="697"/>
        <v/>
      </c>
      <c r="BD565" s="56">
        <f t="shared" si="647"/>
        <v>1</v>
      </c>
      <c r="BF565" s="56" t="str">
        <f t="shared" si="648"/>
        <v/>
      </c>
      <c r="BG565" s="56" t="str">
        <f t="shared" si="649"/>
        <v/>
      </c>
      <c r="BH565" s="6" t="str">
        <f t="shared" si="650"/>
        <v/>
      </c>
      <c r="BK565" s="6" t="str">
        <f t="shared" si="651"/>
        <v/>
      </c>
      <c r="BL565" s="56">
        <f t="shared" si="676"/>
        <v>999999</v>
      </c>
      <c r="BM565" s="183">
        <f t="shared" si="677"/>
        <v>99999.000002825007</v>
      </c>
      <c r="BN565" s="61">
        <v>549</v>
      </c>
      <c r="BO565" s="6">
        <f t="shared" si="652"/>
        <v>999999</v>
      </c>
      <c r="BP565" s="6">
        <f t="shared" si="653"/>
        <v>999999</v>
      </c>
      <c r="BQ565" s="6" t="str">
        <f t="shared" si="678"/>
        <v>x</v>
      </c>
      <c r="BR565" s="206">
        <f t="shared" si="654"/>
        <v>99999.000002825007</v>
      </c>
      <c r="BS565" s="6">
        <f t="shared" si="655"/>
        <v>99999.000002825007</v>
      </c>
      <c r="BT565" s="6" t="str">
        <f t="shared" si="679"/>
        <v>x</v>
      </c>
      <c r="BU565" s="6" t="str">
        <f t="shared" si="656"/>
        <v/>
      </c>
      <c r="BW565" s="82">
        <f t="shared" si="680"/>
        <v>9999999999</v>
      </c>
      <c r="BX565" s="80" t="str">
        <f t="shared" si="657"/>
        <v>x</v>
      </c>
      <c r="BY565" s="80" t="str">
        <f t="shared" si="658"/>
        <v/>
      </c>
      <c r="BZ565" s="56" t="str">
        <f t="shared" si="681"/>
        <v/>
      </c>
      <c r="CA565" s="56" t="str">
        <f t="shared" si="682"/>
        <v/>
      </c>
      <c r="CB565" s="88">
        <f t="shared" si="683"/>
        <v>0</v>
      </c>
      <c r="CC565" s="56" t="str">
        <f t="shared" si="659"/>
        <v/>
      </c>
      <c r="CD565" s="56"/>
      <c r="CE565" s="56"/>
      <c r="CF565" s="56"/>
      <c r="CG565" s="56"/>
      <c r="CH565" s="169">
        <f t="shared" si="684"/>
        <v>9999999999</v>
      </c>
      <c r="CI565" s="170">
        <f t="shared" si="685"/>
        <v>9999999999</v>
      </c>
      <c r="CJ565" s="171">
        <f t="shared" si="686"/>
        <v>9999999999</v>
      </c>
      <c r="CK565" s="172" t="str">
        <f t="shared" si="687"/>
        <v/>
      </c>
      <c r="CL565" s="173" t="str">
        <f t="shared" si="660"/>
        <v>x</v>
      </c>
      <c r="CN565" s="6" t="str">
        <f t="shared" si="688"/>
        <v/>
      </c>
      <c r="CO565" s="293" t="e">
        <f t="shared" ca="1" si="698"/>
        <v>#N/A</v>
      </c>
      <c r="CP565" s="6" t="e">
        <f t="shared" ca="1" si="689"/>
        <v>#N/A</v>
      </c>
      <c r="CQ565" s="61">
        <v>549</v>
      </c>
      <c r="CR565" s="6">
        <f t="shared" si="661"/>
        <v>0</v>
      </c>
      <c r="CS565" s="6">
        <f t="shared" si="662"/>
        <v>0</v>
      </c>
      <c r="CT565" s="56" t="str">
        <f t="shared" si="663"/>
        <v/>
      </c>
      <c r="CU565" s="76">
        <f t="shared" si="664"/>
        <v>0</v>
      </c>
      <c r="CV565" s="76">
        <f t="shared" si="665"/>
        <v>0</v>
      </c>
      <c r="CX565" s="6" t="str">
        <f t="shared" si="666"/>
        <v/>
      </c>
      <c r="CY565" s="6" t="str">
        <f t="shared" si="667"/>
        <v/>
      </c>
      <c r="CZ565" s="6" t="str">
        <f t="shared" si="668"/>
        <v/>
      </c>
      <c r="DG565" s="56" t="str">
        <f t="shared" si="669"/>
        <v/>
      </c>
      <c r="DH565" s="6">
        <f t="shared" si="670"/>
        <v>0</v>
      </c>
      <c r="DK565" s="6">
        <f t="shared" si="705"/>
        <v>0</v>
      </c>
      <c r="DL565" s="6" t="e">
        <f t="shared" si="706"/>
        <v>#N/A</v>
      </c>
      <c r="DN565" s="6" t="e">
        <f t="shared" si="704"/>
        <v>#N/A</v>
      </c>
      <c r="DP565" s="6" t="str">
        <f t="shared" si="671"/>
        <v/>
      </c>
      <c r="DQ565" s="293">
        <f t="shared" ca="1" si="700"/>
        <v>559</v>
      </c>
      <c r="DR565" s="6" t="str">
        <f t="shared" ca="1" si="690"/>
        <v>x</v>
      </c>
      <c r="DU565" s="293" t="e">
        <f t="shared" ca="1" si="691"/>
        <v>#N/A</v>
      </c>
      <c r="DV565" s="5"/>
      <c r="DW565" s="293" t="e">
        <f t="shared" ca="1" si="701"/>
        <v>#N/A</v>
      </c>
      <c r="DZ565" s="293" t="e">
        <f t="shared" ca="1" si="692"/>
        <v>#N/A</v>
      </c>
      <c r="EA565" s="293" t="e">
        <f t="shared" ca="1" si="693"/>
        <v>#N/A</v>
      </c>
      <c r="EB565" s="293" t="e">
        <f t="shared" ca="1" si="694"/>
        <v>#N/A</v>
      </c>
      <c r="EE565" s="6" t="str">
        <f t="shared" si="695"/>
        <v/>
      </c>
      <c r="EF565" s="293" t="e">
        <f t="shared" ca="1" si="696"/>
        <v>#N/A</v>
      </c>
      <c r="EG565" s="6" t="e">
        <f t="shared" ca="1" si="672"/>
        <v>#N/A</v>
      </c>
    </row>
    <row r="566" spans="3:137" x14ac:dyDescent="0.2">
      <c r="C566" s="75"/>
      <c r="D566" s="184" t="str">
        <f t="shared" si="636"/>
        <v/>
      </c>
      <c r="E566" s="649" t="str">
        <f t="shared" si="702"/>
        <v/>
      </c>
      <c r="F566" s="607" t="str">
        <f t="shared" si="635"/>
        <v>x</v>
      </c>
      <c r="G566" s="650"/>
      <c r="H566" s="651"/>
      <c r="I566" s="651"/>
      <c r="J566" s="651"/>
      <c r="K566" s="652"/>
      <c r="L566" s="889"/>
      <c r="M566" s="889"/>
      <c r="N566" s="653"/>
      <c r="O566" s="651"/>
      <c r="P566" s="651"/>
      <c r="Q566" s="654"/>
      <c r="R566" s="655"/>
      <c r="S566" s="607" t="str">
        <f t="shared" si="637"/>
        <v/>
      </c>
      <c r="T566" s="656" t="str">
        <f t="shared" si="638"/>
        <v/>
      </c>
      <c r="U566" s="656" t="str">
        <f t="shared" si="673"/>
        <v/>
      </c>
      <c r="V566" s="656" t="str">
        <f t="shared" si="639"/>
        <v/>
      </c>
      <c r="W566" s="719"/>
      <c r="X566" s="659"/>
      <c r="Y566" s="656" t="str">
        <f t="shared" si="703"/>
        <v/>
      </c>
      <c r="Z566" s="659"/>
      <c r="AA566" s="654"/>
      <c r="AB566" s="656" t="str">
        <f t="shared" si="640"/>
        <v/>
      </c>
      <c r="AC566" s="661" t="str">
        <f t="shared" si="674"/>
        <v/>
      </c>
      <c r="AE566" s="658" t="str">
        <f t="shared" si="641"/>
        <v/>
      </c>
      <c r="AF566" s="659"/>
      <c r="AT566" s="805" t="str">
        <f t="shared" si="699"/>
        <v/>
      </c>
      <c r="AU566" t="str">
        <f t="shared" si="675"/>
        <v/>
      </c>
      <c r="AV566" s="6" t="str">
        <f t="shared" si="642"/>
        <v/>
      </c>
      <c r="AW566" s="317" t="str">
        <f t="shared" si="643"/>
        <v/>
      </c>
      <c r="AX566" s="158" t="str">
        <f t="shared" si="644"/>
        <v/>
      </c>
      <c r="AY566" s="158" t="str">
        <f t="shared" si="634"/>
        <v/>
      </c>
      <c r="AZ566" s="309" t="str">
        <f t="shared" si="633"/>
        <v/>
      </c>
      <c r="BA566" s="318" t="str">
        <f t="shared" si="645"/>
        <v/>
      </c>
      <c r="BB566" s="473" t="str">
        <f t="shared" si="646"/>
        <v/>
      </c>
      <c r="BC566" s="80" t="str">
        <f t="shared" si="697"/>
        <v/>
      </c>
      <c r="BD566" s="56">
        <f t="shared" si="647"/>
        <v>1</v>
      </c>
      <c r="BF566" s="56" t="str">
        <f t="shared" si="648"/>
        <v/>
      </c>
      <c r="BG566" s="56" t="str">
        <f t="shared" si="649"/>
        <v/>
      </c>
      <c r="BH566" s="6" t="str">
        <f t="shared" si="650"/>
        <v/>
      </c>
      <c r="BK566" s="6" t="str">
        <f t="shared" si="651"/>
        <v/>
      </c>
      <c r="BL566" s="56">
        <f t="shared" si="676"/>
        <v>999999</v>
      </c>
      <c r="BM566" s="183">
        <f t="shared" si="677"/>
        <v>99999.000002829998</v>
      </c>
      <c r="BN566" s="61">
        <v>550</v>
      </c>
      <c r="BO566" s="6">
        <f t="shared" si="652"/>
        <v>999999</v>
      </c>
      <c r="BP566" s="6">
        <f t="shared" si="653"/>
        <v>999999</v>
      </c>
      <c r="BQ566" s="6" t="str">
        <f t="shared" si="678"/>
        <v>x</v>
      </c>
      <c r="BR566" s="206">
        <f t="shared" si="654"/>
        <v>99999.000002829998</v>
      </c>
      <c r="BS566" s="6">
        <f t="shared" si="655"/>
        <v>99999.000002829998</v>
      </c>
      <c r="BT566" s="6" t="str">
        <f t="shared" si="679"/>
        <v>x</v>
      </c>
      <c r="BU566" s="6" t="str">
        <f t="shared" si="656"/>
        <v/>
      </c>
      <c r="BW566" s="82">
        <f t="shared" si="680"/>
        <v>9999999999</v>
      </c>
      <c r="BX566" s="80" t="str">
        <f t="shared" si="657"/>
        <v>x</v>
      </c>
      <c r="BY566" s="80" t="str">
        <f t="shared" si="658"/>
        <v/>
      </c>
      <c r="BZ566" s="56" t="str">
        <f t="shared" si="681"/>
        <v/>
      </c>
      <c r="CA566" s="56" t="str">
        <f t="shared" si="682"/>
        <v/>
      </c>
      <c r="CB566" s="88">
        <f t="shared" si="683"/>
        <v>0</v>
      </c>
      <c r="CC566" s="56" t="str">
        <f t="shared" si="659"/>
        <v/>
      </c>
      <c r="CD566" s="56"/>
      <c r="CE566" s="56"/>
      <c r="CF566" s="56"/>
      <c r="CG566" s="56"/>
      <c r="CH566" s="169">
        <f t="shared" si="684"/>
        <v>9999999999</v>
      </c>
      <c r="CI566" s="170">
        <f t="shared" si="685"/>
        <v>9999999999</v>
      </c>
      <c r="CJ566" s="171">
        <f t="shared" si="686"/>
        <v>9999999999</v>
      </c>
      <c r="CK566" s="172" t="str">
        <f t="shared" si="687"/>
        <v/>
      </c>
      <c r="CL566" s="173" t="str">
        <f t="shared" si="660"/>
        <v>x</v>
      </c>
      <c r="CN566" s="6" t="str">
        <f t="shared" si="688"/>
        <v/>
      </c>
      <c r="CO566" s="293" t="e">
        <f t="shared" ca="1" si="698"/>
        <v>#N/A</v>
      </c>
      <c r="CP566" s="6" t="e">
        <f t="shared" ca="1" si="689"/>
        <v>#N/A</v>
      </c>
      <c r="CQ566" s="61">
        <v>550</v>
      </c>
      <c r="CR566" s="6">
        <f t="shared" si="661"/>
        <v>0</v>
      </c>
      <c r="CS566" s="6">
        <f t="shared" si="662"/>
        <v>0</v>
      </c>
      <c r="CT566" s="56" t="str">
        <f t="shared" si="663"/>
        <v/>
      </c>
      <c r="CU566" s="76">
        <f t="shared" si="664"/>
        <v>0</v>
      </c>
      <c r="CV566" s="76">
        <f t="shared" si="665"/>
        <v>0</v>
      </c>
      <c r="CX566" s="6" t="str">
        <f t="shared" si="666"/>
        <v/>
      </c>
      <c r="CY566" s="6" t="str">
        <f t="shared" si="667"/>
        <v/>
      </c>
      <c r="CZ566" s="6" t="str">
        <f t="shared" si="668"/>
        <v/>
      </c>
      <c r="DG566" s="56" t="str">
        <f t="shared" si="669"/>
        <v/>
      </c>
      <c r="DH566" s="6">
        <f t="shared" si="670"/>
        <v>0</v>
      </c>
      <c r="DK566" s="6">
        <f t="shared" si="705"/>
        <v>0</v>
      </c>
      <c r="DL566" s="6" t="e">
        <f t="shared" si="706"/>
        <v>#N/A</v>
      </c>
      <c r="DN566" s="6" t="e">
        <f t="shared" si="704"/>
        <v>#N/A</v>
      </c>
      <c r="DP566" s="6" t="str">
        <f t="shared" si="671"/>
        <v/>
      </c>
      <c r="DQ566" s="293">
        <f t="shared" ca="1" si="700"/>
        <v>560</v>
      </c>
      <c r="DR566" s="6" t="str">
        <f t="shared" ca="1" si="690"/>
        <v>x</v>
      </c>
      <c r="DU566" s="293" t="e">
        <f t="shared" ca="1" si="691"/>
        <v>#N/A</v>
      </c>
      <c r="DV566" s="5"/>
      <c r="DW566" s="293" t="e">
        <f t="shared" ca="1" si="701"/>
        <v>#N/A</v>
      </c>
      <c r="DZ566" s="293" t="e">
        <f t="shared" ca="1" si="692"/>
        <v>#N/A</v>
      </c>
      <c r="EA566" s="293" t="e">
        <f t="shared" ca="1" si="693"/>
        <v>#N/A</v>
      </c>
      <c r="EB566" s="293" t="e">
        <f t="shared" ca="1" si="694"/>
        <v>#N/A</v>
      </c>
      <c r="EE566" s="6" t="str">
        <f t="shared" si="695"/>
        <v/>
      </c>
      <c r="EF566" s="293" t="e">
        <f t="shared" ca="1" si="696"/>
        <v>#N/A</v>
      </c>
      <c r="EG566" s="6" t="e">
        <f t="shared" ca="1" si="672"/>
        <v>#N/A</v>
      </c>
    </row>
    <row r="567" spans="3:137" x14ac:dyDescent="0.2">
      <c r="C567" s="75"/>
      <c r="D567" s="184" t="str">
        <f t="shared" si="636"/>
        <v/>
      </c>
      <c r="E567" s="649" t="str">
        <f t="shared" si="702"/>
        <v/>
      </c>
      <c r="F567" s="607" t="str">
        <f t="shared" si="635"/>
        <v>x</v>
      </c>
      <c r="G567" s="650"/>
      <c r="H567" s="651"/>
      <c r="I567" s="651"/>
      <c r="J567" s="651"/>
      <c r="K567" s="652"/>
      <c r="L567" s="889"/>
      <c r="M567" s="889"/>
      <c r="N567" s="653"/>
      <c r="O567" s="651"/>
      <c r="P567" s="651"/>
      <c r="Q567" s="654"/>
      <c r="R567" s="655"/>
      <c r="S567" s="607" t="str">
        <f t="shared" si="637"/>
        <v/>
      </c>
      <c r="T567" s="656" t="str">
        <f t="shared" si="638"/>
        <v/>
      </c>
      <c r="U567" s="656" t="str">
        <f t="shared" si="673"/>
        <v/>
      </c>
      <c r="V567" s="656" t="str">
        <f t="shared" si="639"/>
        <v/>
      </c>
      <c r="W567" s="719"/>
      <c r="X567" s="659"/>
      <c r="Y567" s="656" t="str">
        <f t="shared" si="703"/>
        <v/>
      </c>
      <c r="Z567" s="659"/>
      <c r="AA567" s="654"/>
      <c r="AB567" s="656" t="str">
        <f t="shared" si="640"/>
        <v/>
      </c>
      <c r="AC567" s="661" t="str">
        <f t="shared" si="674"/>
        <v/>
      </c>
      <c r="AE567" s="658" t="str">
        <f t="shared" si="641"/>
        <v/>
      </c>
      <c r="AF567" s="659"/>
      <c r="AT567" s="805" t="str">
        <f t="shared" si="699"/>
        <v/>
      </c>
      <c r="AU567" t="str">
        <f t="shared" si="675"/>
        <v/>
      </c>
      <c r="AV567" s="6" t="str">
        <f t="shared" si="642"/>
        <v/>
      </c>
      <c r="AW567" s="317" t="str">
        <f t="shared" si="643"/>
        <v/>
      </c>
      <c r="AX567" s="158" t="str">
        <f t="shared" si="644"/>
        <v/>
      </c>
      <c r="AY567" s="158" t="str">
        <f t="shared" si="634"/>
        <v/>
      </c>
      <c r="AZ567" s="309" t="str">
        <f t="shared" ref="AZ567:AZ630" si="707">IF(BB567="","",ROUND(SUMIF(CX:CX,CX567,CS:CS),3))</f>
        <v/>
      </c>
      <c r="BA567" s="318" t="str">
        <f t="shared" si="645"/>
        <v/>
      </c>
      <c r="BB567" s="473" t="str">
        <f t="shared" si="646"/>
        <v/>
      </c>
      <c r="BC567" s="80" t="str">
        <f t="shared" si="697"/>
        <v/>
      </c>
      <c r="BD567" s="56">
        <f t="shared" si="647"/>
        <v>1</v>
      </c>
      <c r="BF567" s="56" t="str">
        <f t="shared" si="648"/>
        <v/>
      </c>
      <c r="BG567" s="56" t="str">
        <f t="shared" si="649"/>
        <v/>
      </c>
      <c r="BH567" s="6" t="str">
        <f t="shared" si="650"/>
        <v/>
      </c>
      <c r="BK567" s="6" t="str">
        <f t="shared" si="651"/>
        <v/>
      </c>
      <c r="BL567" s="56">
        <f t="shared" si="676"/>
        <v>999999</v>
      </c>
      <c r="BM567" s="183">
        <f t="shared" si="677"/>
        <v>99999.000002835004</v>
      </c>
      <c r="BN567" s="61">
        <v>551</v>
      </c>
      <c r="BO567" s="6">
        <f t="shared" si="652"/>
        <v>999999</v>
      </c>
      <c r="BP567" s="6">
        <f t="shared" si="653"/>
        <v>999999</v>
      </c>
      <c r="BQ567" s="6" t="str">
        <f t="shared" si="678"/>
        <v>x</v>
      </c>
      <c r="BR567" s="206">
        <f t="shared" si="654"/>
        <v>99999.000002835004</v>
      </c>
      <c r="BS567" s="6">
        <f t="shared" si="655"/>
        <v>99999.000002835004</v>
      </c>
      <c r="BT567" s="6" t="str">
        <f t="shared" si="679"/>
        <v>x</v>
      </c>
      <c r="BU567" s="6" t="str">
        <f t="shared" si="656"/>
        <v/>
      </c>
      <c r="BW567" s="82">
        <f t="shared" si="680"/>
        <v>9999999999</v>
      </c>
      <c r="BX567" s="80" t="str">
        <f t="shared" si="657"/>
        <v>x</v>
      </c>
      <c r="BY567" s="80" t="str">
        <f t="shared" si="658"/>
        <v/>
      </c>
      <c r="BZ567" s="56" t="str">
        <f t="shared" si="681"/>
        <v/>
      </c>
      <c r="CA567" s="56" t="str">
        <f t="shared" si="682"/>
        <v/>
      </c>
      <c r="CB567" s="88">
        <f t="shared" si="683"/>
        <v>0</v>
      </c>
      <c r="CC567" s="56" t="str">
        <f t="shared" si="659"/>
        <v/>
      </c>
      <c r="CD567" s="56"/>
      <c r="CE567" s="56"/>
      <c r="CF567" s="56"/>
      <c r="CG567" s="56"/>
      <c r="CH567" s="169">
        <f t="shared" si="684"/>
        <v>9999999999</v>
      </c>
      <c r="CI567" s="170">
        <f t="shared" si="685"/>
        <v>9999999999</v>
      </c>
      <c r="CJ567" s="171">
        <f t="shared" si="686"/>
        <v>9999999999</v>
      </c>
      <c r="CK567" s="172" t="str">
        <f t="shared" si="687"/>
        <v/>
      </c>
      <c r="CL567" s="173" t="str">
        <f t="shared" si="660"/>
        <v>x</v>
      </c>
      <c r="CN567" s="6" t="str">
        <f t="shared" si="688"/>
        <v/>
      </c>
      <c r="CO567" s="293" t="e">
        <f t="shared" ca="1" si="698"/>
        <v>#N/A</v>
      </c>
      <c r="CP567" s="6" t="e">
        <f t="shared" ca="1" si="689"/>
        <v>#N/A</v>
      </c>
      <c r="CQ567" s="61">
        <v>551</v>
      </c>
      <c r="CR567" s="6">
        <f t="shared" si="661"/>
        <v>0</v>
      </c>
      <c r="CS567" s="6">
        <f t="shared" si="662"/>
        <v>0</v>
      </c>
      <c r="CT567" s="56" t="str">
        <f t="shared" si="663"/>
        <v/>
      </c>
      <c r="CU567" s="76">
        <f t="shared" si="664"/>
        <v>0</v>
      </c>
      <c r="CV567" s="76">
        <f t="shared" si="665"/>
        <v>0</v>
      </c>
      <c r="CX567" s="6" t="str">
        <f t="shared" si="666"/>
        <v/>
      </c>
      <c r="CY567" s="6" t="str">
        <f t="shared" si="667"/>
        <v/>
      </c>
      <c r="CZ567" s="6" t="str">
        <f t="shared" si="668"/>
        <v/>
      </c>
      <c r="DG567" s="56" t="str">
        <f t="shared" si="669"/>
        <v/>
      </c>
      <c r="DH567" s="6">
        <f t="shared" si="670"/>
        <v>0</v>
      </c>
      <c r="DK567" s="6">
        <f t="shared" si="705"/>
        <v>0</v>
      </c>
      <c r="DL567" s="6" t="e">
        <f t="shared" si="706"/>
        <v>#N/A</v>
      </c>
      <c r="DN567" s="6" t="e">
        <f t="shared" si="704"/>
        <v>#N/A</v>
      </c>
      <c r="DP567" s="6" t="str">
        <f t="shared" si="671"/>
        <v/>
      </c>
      <c r="DQ567" s="293">
        <f t="shared" ca="1" si="700"/>
        <v>561</v>
      </c>
      <c r="DR567" s="6" t="str">
        <f t="shared" ca="1" si="690"/>
        <v>x</v>
      </c>
      <c r="DU567" s="293" t="e">
        <f t="shared" ca="1" si="691"/>
        <v>#N/A</v>
      </c>
      <c r="DV567" s="5"/>
      <c r="DW567" s="293" t="e">
        <f t="shared" ca="1" si="701"/>
        <v>#N/A</v>
      </c>
      <c r="DZ567" s="293" t="e">
        <f t="shared" ca="1" si="692"/>
        <v>#N/A</v>
      </c>
      <c r="EA567" s="293" t="e">
        <f t="shared" ca="1" si="693"/>
        <v>#N/A</v>
      </c>
      <c r="EB567" s="293" t="e">
        <f t="shared" ca="1" si="694"/>
        <v>#N/A</v>
      </c>
      <c r="EE567" s="6" t="str">
        <f t="shared" si="695"/>
        <v/>
      </c>
      <c r="EF567" s="293" t="e">
        <f t="shared" ca="1" si="696"/>
        <v>#N/A</v>
      </c>
      <c r="EG567" s="6" t="e">
        <f t="shared" ca="1" si="672"/>
        <v>#N/A</v>
      </c>
    </row>
    <row r="568" spans="3:137" x14ac:dyDescent="0.2">
      <c r="C568" s="75"/>
      <c r="D568" s="184" t="str">
        <f t="shared" si="636"/>
        <v/>
      </c>
      <c r="E568" s="649" t="str">
        <f t="shared" si="702"/>
        <v/>
      </c>
      <c r="F568" s="607" t="str">
        <f t="shared" si="635"/>
        <v>x</v>
      </c>
      <c r="G568" s="650"/>
      <c r="H568" s="651"/>
      <c r="I568" s="651"/>
      <c r="J568" s="651"/>
      <c r="K568" s="652"/>
      <c r="L568" s="889"/>
      <c r="M568" s="889"/>
      <c r="N568" s="653"/>
      <c r="O568" s="651"/>
      <c r="P568" s="651"/>
      <c r="Q568" s="654"/>
      <c r="R568" s="655"/>
      <c r="S568" s="607" t="str">
        <f t="shared" si="637"/>
        <v/>
      </c>
      <c r="T568" s="656" t="str">
        <f t="shared" si="638"/>
        <v/>
      </c>
      <c r="U568" s="656" t="str">
        <f t="shared" si="673"/>
        <v/>
      </c>
      <c r="V568" s="656" t="str">
        <f t="shared" si="639"/>
        <v/>
      </c>
      <c r="W568" s="719"/>
      <c r="X568" s="659"/>
      <c r="Y568" s="656" t="str">
        <f t="shared" si="703"/>
        <v/>
      </c>
      <c r="Z568" s="659"/>
      <c r="AA568" s="654"/>
      <c r="AB568" s="656" t="str">
        <f t="shared" si="640"/>
        <v/>
      </c>
      <c r="AC568" s="661" t="str">
        <f t="shared" si="674"/>
        <v/>
      </c>
      <c r="AE568" s="658" t="str">
        <f t="shared" si="641"/>
        <v/>
      </c>
      <c r="AF568" s="659"/>
      <c r="AT568" s="805" t="str">
        <f t="shared" si="699"/>
        <v/>
      </c>
      <c r="AU568" t="str">
        <f t="shared" si="675"/>
        <v/>
      </c>
      <c r="AV568" s="6" t="str">
        <f t="shared" si="642"/>
        <v/>
      </c>
      <c r="AW568" s="317" t="str">
        <f t="shared" si="643"/>
        <v/>
      </c>
      <c r="AX568" s="158" t="str">
        <f t="shared" si="644"/>
        <v/>
      </c>
      <c r="AY568" s="158" t="str">
        <f t="shared" si="634"/>
        <v/>
      </c>
      <c r="AZ568" s="309" t="str">
        <f t="shared" si="707"/>
        <v/>
      </c>
      <c r="BA568" s="318" t="str">
        <f t="shared" si="645"/>
        <v/>
      </c>
      <c r="BB568" s="473" t="str">
        <f t="shared" si="646"/>
        <v/>
      </c>
      <c r="BC568" s="80" t="str">
        <f t="shared" si="697"/>
        <v/>
      </c>
      <c r="BD568" s="56">
        <f t="shared" si="647"/>
        <v>1</v>
      </c>
      <c r="BF568" s="56" t="str">
        <f t="shared" si="648"/>
        <v/>
      </c>
      <c r="BG568" s="56" t="str">
        <f t="shared" si="649"/>
        <v/>
      </c>
      <c r="BH568" s="6" t="str">
        <f t="shared" si="650"/>
        <v/>
      </c>
      <c r="BK568" s="6" t="str">
        <f t="shared" si="651"/>
        <v/>
      </c>
      <c r="BL568" s="56">
        <f t="shared" si="676"/>
        <v>999999</v>
      </c>
      <c r="BM568" s="183">
        <f t="shared" si="677"/>
        <v>99999.000002839995</v>
      </c>
      <c r="BN568" s="61">
        <v>552</v>
      </c>
      <c r="BO568" s="6">
        <f t="shared" si="652"/>
        <v>999999</v>
      </c>
      <c r="BP568" s="6">
        <f t="shared" si="653"/>
        <v>999999</v>
      </c>
      <c r="BQ568" s="6" t="str">
        <f t="shared" si="678"/>
        <v>x</v>
      </c>
      <c r="BR568" s="206">
        <f t="shared" si="654"/>
        <v>99999.000002839995</v>
      </c>
      <c r="BS568" s="6">
        <f t="shared" si="655"/>
        <v>99999.000002839995</v>
      </c>
      <c r="BT568" s="6" t="str">
        <f t="shared" si="679"/>
        <v>x</v>
      </c>
      <c r="BU568" s="6" t="str">
        <f t="shared" si="656"/>
        <v/>
      </c>
      <c r="BW568" s="82">
        <f t="shared" si="680"/>
        <v>9999999999</v>
      </c>
      <c r="BX568" s="80" t="str">
        <f t="shared" si="657"/>
        <v>x</v>
      </c>
      <c r="BY568" s="80" t="str">
        <f t="shared" si="658"/>
        <v/>
      </c>
      <c r="BZ568" s="56" t="str">
        <f t="shared" si="681"/>
        <v/>
      </c>
      <c r="CA568" s="56" t="str">
        <f t="shared" si="682"/>
        <v/>
      </c>
      <c r="CB568" s="88">
        <f t="shared" si="683"/>
        <v>0</v>
      </c>
      <c r="CC568" s="56" t="str">
        <f t="shared" si="659"/>
        <v/>
      </c>
      <c r="CD568" s="56"/>
      <c r="CE568" s="56"/>
      <c r="CF568" s="56"/>
      <c r="CG568" s="56"/>
      <c r="CH568" s="169">
        <f t="shared" si="684"/>
        <v>9999999999</v>
      </c>
      <c r="CI568" s="170">
        <f t="shared" si="685"/>
        <v>9999999999</v>
      </c>
      <c r="CJ568" s="171">
        <f t="shared" si="686"/>
        <v>9999999999</v>
      </c>
      <c r="CK568" s="172" t="str">
        <f t="shared" si="687"/>
        <v/>
      </c>
      <c r="CL568" s="173" t="str">
        <f t="shared" si="660"/>
        <v>x</v>
      </c>
      <c r="CN568" s="6" t="str">
        <f t="shared" si="688"/>
        <v/>
      </c>
      <c r="CO568" s="293" t="e">
        <f t="shared" ca="1" si="698"/>
        <v>#N/A</v>
      </c>
      <c r="CP568" s="6" t="e">
        <f t="shared" ca="1" si="689"/>
        <v>#N/A</v>
      </c>
      <c r="CQ568" s="61">
        <v>552</v>
      </c>
      <c r="CR568" s="6">
        <f t="shared" si="661"/>
        <v>0</v>
      </c>
      <c r="CS568" s="6">
        <f t="shared" si="662"/>
        <v>0</v>
      </c>
      <c r="CT568" s="56" t="str">
        <f t="shared" si="663"/>
        <v/>
      </c>
      <c r="CU568" s="76">
        <f t="shared" si="664"/>
        <v>0</v>
      </c>
      <c r="CV568" s="76">
        <f t="shared" si="665"/>
        <v>0</v>
      </c>
      <c r="CX568" s="6" t="str">
        <f t="shared" si="666"/>
        <v/>
      </c>
      <c r="CY568" s="6" t="str">
        <f t="shared" si="667"/>
        <v/>
      </c>
      <c r="CZ568" s="6" t="str">
        <f t="shared" si="668"/>
        <v/>
      </c>
      <c r="DG568" s="56" t="str">
        <f t="shared" si="669"/>
        <v/>
      </c>
      <c r="DH568" s="6">
        <f t="shared" si="670"/>
        <v>0</v>
      </c>
      <c r="DK568" s="6">
        <f t="shared" si="705"/>
        <v>0</v>
      </c>
      <c r="DL568" s="6" t="e">
        <f t="shared" si="706"/>
        <v>#N/A</v>
      </c>
      <c r="DN568" s="6" t="e">
        <f t="shared" si="704"/>
        <v>#N/A</v>
      </c>
      <c r="DP568" s="6" t="str">
        <f t="shared" si="671"/>
        <v/>
      </c>
      <c r="DQ568" s="293">
        <f t="shared" ca="1" si="700"/>
        <v>562</v>
      </c>
      <c r="DR568" s="6" t="str">
        <f t="shared" ca="1" si="690"/>
        <v>x</v>
      </c>
      <c r="DU568" s="293" t="e">
        <f t="shared" ca="1" si="691"/>
        <v>#N/A</v>
      </c>
      <c r="DV568" s="5"/>
      <c r="DW568" s="293" t="e">
        <f t="shared" ca="1" si="701"/>
        <v>#N/A</v>
      </c>
      <c r="DZ568" s="293" t="e">
        <f t="shared" ca="1" si="692"/>
        <v>#N/A</v>
      </c>
      <c r="EA568" s="293" t="e">
        <f t="shared" ca="1" si="693"/>
        <v>#N/A</v>
      </c>
      <c r="EB568" s="293" t="e">
        <f t="shared" ca="1" si="694"/>
        <v>#N/A</v>
      </c>
      <c r="EE568" s="6" t="str">
        <f t="shared" si="695"/>
        <v/>
      </c>
      <c r="EF568" s="293" t="e">
        <f t="shared" ca="1" si="696"/>
        <v>#N/A</v>
      </c>
      <c r="EG568" s="6" t="e">
        <f t="shared" ca="1" si="672"/>
        <v>#N/A</v>
      </c>
    </row>
    <row r="569" spans="3:137" x14ac:dyDescent="0.2">
      <c r="C569" s="75"/>
      <c r="D569" s="184" t="str">
        <f t="shared" si="636"/>
        <v/>
      </c>
      <c r="E569" s="649" t="str">
        <f t="shared" si="702"/>
        <v/>
      </c>
      <c r="F569" s="607" t="str">
        <f t="shared" si="635"/>
        <v>x</v>
      </c>
      <c r="G569" s="650"/>
      <c r="H569" s="651"/>
      <c r="I569" s="651"/>
      <c r="J569" s="651"/>
      <c r="K569" s="652"/>
      <c r="L569" s="889"/>
      <c r="M569" s="889"/>
      <c r="N569" s="653"/>
      <c r="O569" s="651"/>
      <c r="P569" s="651"/>
      <c r="Q569" s="654"/>
      <c r="R569" s="655"/>
      <c r="S569" s="607" t="str">
        <f t="shared" si="637"/>
        <v/>
      </c>
      <c r="T569" s="656" t="str">
        <f t="shared" si="638"/>
        <v/>
      </c>
      <c r="U569" s="656" t="str">
        <f t="shared" si="673"/>
        <v/>
      </c>
      <c r="V569" s="656" t="str">
        <f t="shared" si="639"/>
        <v/>
      </c>
      <c r="W569" s="719"/>
      <c r="X569" s="659"/>
      <c r="Y569" s="656" t="str">
        <f t="shared" si="703"/>
        <v/>
      </c>
      <c r="Z569" s="659"/>
      <c r="AA569" s="654"/>
      <c r="AB569" s="656" t="str">
        <f t="shared" si="640"/>
        <v/>
      </c>
      <c r="AC569" s="661" t="str">
        <f t="shared" si="674"/>
        <v/>
      </c>
      <c r="AE569" s="658" t="str">
        <f t="shared" si="641"/>
        <v/>
      </c>
      <c r="AF569" s="659"/>
      <c r="AT569" s="805" t="str">
        <f t="shared" si="699"/>
        <v/>
      </c>
      <c r="AU569" t="str">
        <f t="shared" si="675"/>
        <v/>
      </c>
      <c r="AV569" s="6" t="str">
        <f t="shared" si="642"/>
        <v/>
      </c>
      <c r="AW569" s="317" t="str">
        <f t="shared" si="643"/>
        <v/>
      </c>
      <c r="AX569" s="158" t="str">
        <f t="shared" si="644"/>
        <v/>
      </c>
      <c r="AY569" s="158" t="str">
        <f t="shared" si="634"/>
        <v/>
      </c>
      <c r="AZ569" s="309" t="str">
        <f t="shared" si="707"/>
        <v/>
      </c>
      <c r="BA569" s="318" t="str">
        <f t="shared" si="645"/>
        <v/>
      </c>
      <c r="BB569" s="473" t="str">
        <f t="shared" si="646"/>
        <v/>
      </c>
      <c r="BC569" s="80" t="str">
        <f t="shared" si="697"/>
        <v/>
      </c>
      <c r="BD569" s="56">
        <f t="shared" si="647"/>
        <v>1</v>
      </c>
      <c r="BF569" s="56" t="str">
        <f t="shared" si="648"/>
        <v/>
      </c>
      <c r="BG569" s="56" t="str">
        <f t="shared" si="649"/>
        <v/>
      </c>
      <c r="BH569" s="6" t="str">
        <f t="shared" si="650"/>
        <v/>
      </c>
      <c r="BK569" s="6" t="str">
        <f t="shared" si="651"/>
        <v/>
      </c>
      <c r="BL569" s="56">
        <f t="shared" si="676"/>
        <v>999999</v>
      </c>
      <c r="BM569" s="183">
        <f t="shared" si="677"/>
        <v>99999.000002845001</v>
      </c>
      <c r="BN569" s="61">
        <v>553</v>
      </c>
      <c r="BO569" s="6">
        <f t="shared" si="652"/>
        <v>999999</v>
      </c>
      <c r="BP569" s="6">
        <f t="shared" si="653"/>
        <v>999999</v>
      </c>
      <c r="BQ569" s="6" t="str">
        <f t="shared" si="678"/>
        <v>x</v>
      </c>
      <c r="BR569" s="206">
        <f t="shared" si="654"/>
        <v>99999.000002845001</v>
      </c>
      <c r="BS569" s="6">
        <f t="shared" si="655"/>
        <v>99999.000002845001</v>
      </c>
      <c r="BT569" s="6" t="str">
        <f t="shared" si="679"/>
        <v>x</v>
      </c>
      <c r="BU569" s="6" t="str">
        <f t="shared" si="656"/>
        <v/>
      </c>
      <c r="BW569" s="82">
        <f t="shared" si="680"/>
        <v>9999999999</v>
      </c>
      <c r="BX569" s="80" t="str">
        <f t="shared" si="657"/>
        <v>x</v>
      </c>
      <c r="BY569" s="80" t="str">
        <f t="shared" si="658"/>
        <v/>
      </c>
      <c r="BZ569" s="56" t="str">
        <f t="shared" si="681"/>
        <v/>
      </c>
      <c r="CA569" s="56" t="str">
        <f t="shared" si="682"/>
        <v/>
      </c>
      <c r="CB569" s="88">
        <f t="shared" si="683"/>
        <v>0</v>
      </c>
      <c r="CC569" s="56" t="str">
        <f t="shared" si="659"/>
        <v/>
      </c>
      <c r="CD569" s="56"/>
      <c r="CE569" s="56"/>
      <c r="CF569" s="56"/>
      <c r="CG569" s="56"/>
      <c r="CH569" s="169">
        <f t="shared" si="684"/>
        <v>9999999999</v>
      </c>
      <c r="CI569" s="170">
        <f t="shared" si="685"/>
        <v>9999999999</v>
      </c>
      <c r="CJ569" s="171">
        <f t="shared" si="686"/>
        <v>9999999999</v>
      </c>
      <c r="CK569" s="172" t="str">
        <f t="shared" si="687"/>
        <v/>
      </c>
      <c r="CL569" s="173" t="str">
        <f t="shared" si="660"/>
        <v>x</v>
      </c>
      <c r="CN569" s="6" t="str">
        <f t="shared" si="688"/>
        <v/>
      </c>
      <c r="CO569" s="293" t="e">
        <f t="shared" ca="1" si="698"/>
        <v>#N/A</v>
      </c>
      <c r="CP569" s="6" t="e">
        <f t="shared" ca="1" si="689"/>
        <v>#N/A</v>
      </c>
      <c r="CQ569" s="61">
        <v>553</v>
      </c>
      <c r="CR569" s="6">
        <f t="shared" si="661"/>
        <v>0</v>
      </c>
      <c r="CS569" s="6">
        <f t="shared" si="662"/>
        <v>0</v>
      </c>
      <c r="CT569" s="56" t="str">
        <f t="shared" si="663"/>
        <v/>
      </c>
      <c r="CU569" s="76">
        <f t="shared" si="664"/>
        <v>0</v>
      </c>
      <c r="CV569" s="76">
        <f t="shared" si="665"/>
        <v>0</v>
      </c>
      <c r="CX569" s="6" t="str">
        <f t="shared" si="666"/>
        <v/>
      </c>
      <c r="CY569" s="6" t="str">
        <f t="shared" si="667"/>
        <v/>
      </c>
      <c r="CZ569" s="6" t="str">
        <f t="shared" si="668"/>
        <v/>
      </c>
      <c r="DG569" s="56" t="str">
        <f t="shared" si="669"/>
        <v/>
      </c>
      <c r="DH569" s="6">
        <f t="shared" si="670"/>
        <v>0</v>
      </c>
      <c r="DK569" s="6">
        <f t="shared" si="705"/>
        <v>0</v>
      </c>
      <c r="DL569" s="6" t="e">
        <f t="shared" si="706"/>
        <v>#N/A</v>
      </c>
      <c r="DN569" s="6" t="e">
        <f t="shared" si="704"/>
        <v>#N/A</v>
      </c>
      <c r="DP569" s="6" t="str">
        <f t="shared" si="671"/>
        <v/>
      </c>
      <c r="DQ569" s="293">
        <f t="shared" ca="1" si="700"/>
        <v>563</v>
      </c>
      <c r="DR569" s="6" t="str">
        <f t="shared" ca="1" si="690"/>
        <v>x</v>
      </c>
      <c r="DU569" s="293" t="e">
        <f t="shared" ca="1" si="691"/>
        <v>#N/A</v>
      </c>
      <c r="DV569" s="5"/>
      <c r="DW569" s="293" t="e">
        <f t="shared" ca="1" si="701"/>
        <v>#N/A</v>
      </c>
      <c r="DZ569" s="293" t="e">
        <f t="shared" ca="1" si="692"/>
        <v>#N/A</v>
      </c>
      <c r="EA569" s="293" t="e">
        <f t="shared" ca="1" si="693"/>
        <v>#N/A</v>
      </c>
      <c r="EB569" s="293" t="e">
        <f t="shared" ca="1" si="694"/>
        <v>#N/A</v>
      </c>
      <c r="EE569" s="6" t="str">
        <f t="shared" si="695"/>
        <v/>
      </c>
      <c r="EF569" s="293" t="e">
        <f t="shared" ca="1" si="696"/>
        <v>#N/A</v>
      </c>
      <c r="EG569" s="6" t="e">
        <f t="shared" ca="1" si="672"/>
        <v>#N/A</v>
      </c>
    </row>
    <row r="570" spans="3:137" x14ac:dyDescent="0.2">
      <c r="C570" s="75"/>
      <c r="D570" s="184" t="str">
        <f t="shared" si="636"/>
        <v/>
      </c>
      <c r="E570" s="649" t="str">
        <f t="shared" si="702"/>
        <v/>
      </c>
      <c r="F570" s="607" t="str">
        <f t="shared" si="635"/>
        <v>x</v>
      </c>
      <c r="G570" s="650"/>
      <c r="H570" s="651"/>
      <c r="I570" s="651"/>
      <c r="J570" s="651"/>
      <c r="K570" s="652"/>
      <c r="L570" s="889"/>
      <c r="M570" s="889"/>
      <c r="N570" s="653"/>
      <c r="O570" s="651"/>
      <c r="P570" s="651"/>
      <c r="Q570" s="654"/>
      <c r="R570" s="655"/>
      <c r="S570" s="607" t="str">
        <f t="shared" si="637"/>
        <v/>
      </c>
      <c r="T570" s="656" t="str">
        <f t="shared" si="638"/>
        <v/>
      </c>
      <c r="U570" s="656" t="str">
        <f t="shared" si="673"/>
        <v/>
      </c>
      <c r="V570" s="656" t="str">
        <f t="shared" si="639"/>
        <v/>
      </c>
      <c r="W570" s="719"/>
      <c r="X570" s="659"/>
      <c r="Y570" s="656" t="str">
        <f t="shared" si="703"/>
        <v/>
      </c>
      <c r="Z570" s="659"/>
      <c r="AA570" s="654"/>
      <c r="AB570" s="656" t="str">
        <f t="shared" si="640"/>
        <v/>
      </c>
      <c r="AC570" s="661" t="str">
        <f t="shared" si="674"/>
        <v/>
      </c>
      <c r="AE570" s="658" t="str">
        <f t="shared" si="641"/>
        <v/>
      </c>
      <c r="AF570" s="659"/>
      <c r="AT570" s="805" t="str">
        <f t="shared" si="699"/>
        <v/>
      </c>
      <c r="AU570" t="str">
        <f t="shared" si="675"/>
        <v/>
      </c>
      <c r="AV570" s="6" t="str">
        <f t="shared" si="642"/>
        <v/>
      </c>
      <c r="AW570" s="317" t="str">
        <f t="shared" si="643"/>
        <v/>
      </c>
      <c r="AX570" s="158" t="str">
        <f t="shared" si="644"/>
        <v/>
      </c>
      <c r="AY570" s="158" t="str">
        <f t="shared" ref="AY570:AY633" si="708">IF(AX570="","",IF(AX570&lt;4,"Q1",IF(AND(AX570&gt;3,AX570&lt;7),"Q2",IF(AND(AX570&gt;6,AX570&lt;10),"Q3","Q4"))))</f>
        <v/>
      </c>
      <c r="AZ570" s="309" t="str">
        <f t="shared" si="707"/>
        <v/>
      </c>
      <c r="BA570" s="318" t="str">
        <f t="shared" si="645"/>
        <v/>
      </c>
      <c r="BB570" s="473" t="str">
        <f t="shared" si="646"/>
        <v/>
      </c>
      <c r="BC570" s="80" t="str">
        <f t="shared" si="697"/>
        <v/>
      </c>
      <c r="BD570" s="56">
        <f t="shared" si="647"/>
        <v>1</v>
      </c>
      <c r="BF570" s="56" t="str">
        <f t="shared" si="648"/>
        <v/>
      </c>
      <c r="BG570" s="56" t="str">
        <f t="shared" si="649"/>
        <v/>
      </c>
      <c r="BH570" s="6" t="str">
        <f t="shared" si="650"/>
        <v/>
      </c>
      <c r="BK570" s="6" t="str">
        <f t="shared" si="651"/>
        <v/>
      </c>
      <c r="BL570" s="56">
        <f t="shared" si="676"/>
        <v>999999</v>
      </c>
      <c r="BM570" s="183">
        <f t="shared" si="677"/>
        <v>99999.000002850007</v>
      </c>
      <c r="BN570" s="61">
        <v>554</v>
      </c>
      <c r="BO570" s="6">
        <f t="shared" si="652"/>
        <v>999999</v>
      </c>
      <c r="BP570" s="6">
        <f t="shared" si="653"/>
        <v>999999</v>
      </c>
      <c r="BQ570" s="6" t="str">
        <f t="shared" si="678"/>
        <v>x</v>
      </c>
      <c r="BR570" s="206">
        <f t="shared" si="654"/>
        <v>99999.000002850007</v>
      </c>
      <c r="BS570" s="6">
        <f t="shared" si="655"/>
        <v>99999.000002850007</v>
      </c>
      <c r="BT570" s="6" t="str">
        <f t="shared" si="679"/>
        <v>x</v>
      </c>
      <c r="BU570" s="6" t="str">
        <f t="shared" si="656"/>
        <v/>
      </c>
      <c r="BW570" s="82">
        <f t="shared" si="680"/>
        <v>9999999999</v>
      </c>
      <c r="BX570" s="80" t="str">
        <f t="shared" si="657"/>
        <v>x</v>
      </c>
      <c r="BY570" s="80" t="str">
        <f t="shared" si="658"/>
        <v/>
      </c>
      <c r="BZ570" s="56" t="str">
        <f t="shared" si="681"/>
        <v/>
      </c>
      <c r="CA570" s="56" t="str">
        <f t="shared" si="682"/>
        <v/>
      </c>
      <c r="CB570" s="88">
        <f t="shared" si="683"/>
        <v>0</v>
      </c>
      <c r="CC570" s="56" t="str">
        <f t="shared" si="659"/>
        <v/>
      </c>
      <c r="CD570" s="56"/>
      <c r="CE570" s="56"/>
      <c r="CF570" s="56"/>
      <c r="CG570" s="56"/>
      <c r="CH570" s="169">
        <f t="shared" si="684"/>
        <v>9999999999</v>
      </c>
      <c r="CI570" s="170">
        <f t="shared" si="685"/>
        <v>9999999999</v>
      </c>
      <c r="CJ570" s="171">
        <f t="shared" si="686"/>
        <v>9999999999</v>
      </c>
      <c r="CK570" s="172" t="str">
        <f t="shared" si="687"/>
        <v/>
      </c>
      <c r="CL570" s="173" t="str">
        <f t="shared" si="660"/>
        <v>x</v>
      </c>
      <c r="CN570" s="6" t="str">
        <f t="shared" si="688"/>
        <v/>
      </c>
      <c r="CO570" s="293" t="e">
        <f t="shared" ca="1" si="698"/>
        <v>#N/A</v>
      </c>
      <c r="CP570" s="6" t="e">
        <f t="shared" ca="1" si="689"/>
        <v>#N/A</v>
      </c>
      <c r="CQ570" s="61">
        <v>554</v>
      </c>
      <c r="CR570" s="6">
        <f t="shared" si="661"/>
        <v>0</v>
      </c>
      <c r="CS570" s="6">
        <f t="shared" si="662"/>
        <v>0</v>
      </c>
      <c r="CT570" s="56" t="str">
        <f t="shared" si="663"/>
        <v/>
      </c>
      <c r="CU570" s="76">
        <f t="shared" si="664"/>
        <v>0</v>
      </c>
      <c r="CV570" s="76">
        <f t="shared" si="665"/>
        <v>0</v>
      </c>
      <c r="CX570" s="6" t="str">
        <f t="shared" si="666"/>
        <v/>
      </c>
      <c r="CY570" s="6" t="str">
        <f t="shared" si="667"/>
        <v/>
      </c>
      <c r="CZ570" s="6" t="str">
        <f t="shared" si="668"/>
        <v/>
      </c>
      <c r="DG570" s="56" t="str">
        <f t="shared" si="669"/>
        <v/>
      </c>
      <c r="DH570" s="6">
        <f t="shared" si="670"/>
        <v>0</v>
      </c>
      <c r="DK570" s="6">
        <f t="shared" si="705"/>
        <v>0</v>
      </c>
      <c r="DL570" s="6" t="e">
        <f t="shared" si="706"/>
        <v>#N/A</v>
      </c>
      <c r="DN570" s="6" t="e">
        <f t="shared" si="704"/>
        <v>#N/A</v>
      </c>
      <c r="DP570" s="6" t="str">
        <f t="shared" si="671"/>
        <v/>
      </c>
      <c r="DQ570" s="293">
        <f t="shared" ca="1" si="700"/>
        <v>564</v>
      </c>
      <c r="DR570" s="6" t="str">
        <f t="shared" ca="1" si="690"/>
        <v>x</v>
      </c>
      <c r="DU570" s="293" t="e">
        <f t="shared" ca="1" si="691"/>
        <v>#N/A</v>
      </c>
      <c r="DV570" s="5"/>
      <c r="DW570" s="293" t="e">
        <f t="shared" ca="1" si="701"/>
        <v>#N/A</v>
      </c>
      <c r="DZ570" s="293" t="e">
        <f t="shared" ca="1" si="692"/>
        <v>#N/A</v>
      </c>
      <c r="EA570" s="293" t="e">
        <f t="shared" ca="1" si="693"/>
        <v>#N/A</v>
      </c>
      <c r="EB570" s="293" t="e">
        <f t="shared" ca="1" si="694"/>
        <v>#N/A</v>
      </c>
      <c r="EE570" s="6" t="str">
        <f t="shared" si="695"/>
        <v/>
      </c>
      <c r="EF570" s="293" t="e">
        <f t="shared" ca="1" si="696"/>
        <v>#N/A</v>
      </c>
      <c r="EG570" s="6" t="e">
        <f t="shared" ca="1" si="672"/>
        <v>#N/A</v>
      </c>
    </row>
    <row r="571" spans="3:137" x14ac:dyDescent="0.2">
      <c r="C571" s="75"/>
      <c r="D571" s="184" t="str">
        <f t="shared" si="636"/>
        <v/>
      </c>
      <c r="E571" s="649" t="str">
        <f t="shared" si="702"/>
        <v/>
      </c>
      <c r="F571" s="607" t="str">
        <f t="shared" si="635"/>
        <v>x</v>
      </c>
      <c r="G571" s="650"/>
      <c r="H571" s="651"/>
      <c r="I571" s="651"/>
      <c r="J571" s="651"/>
      <c r="K571" s="652"/>
      <c r="L571" s="889"/>
      <c r="M571" s="889"/>
      <c r="N571" s="653"/>
      <c r="O571" s="651"/>
      <c r="P571" s="651"/>
      <c r="Q571" s="654"/>
      <c r="R571" s="655"/>
      <c r="S571" s="607" t="str">
        <f t="shared" si="637"/>
        <v/>
      </c>
      <c r="T571" s="656" t="str">
        <f t="shared" si="638"/>
        <v/>
      </c>
      <c r="U571" s="656" t="str">
        <f t="shared" si="673"/>
        <v/>
      </c>
      <c r="V571" s="656" t="str">
        <f t="shared" si="639"/>
        <v/>
      </c>
      <c r="W571" s="719"/>
      <c r="X571" s="659"/>
      <c r="Y571" s="656" t="str">
        <f t="shared" si="703"/>
        <v/>
      </c>
      <c r="Z571" s="659"/>
      <c r="AA571" s="654"/>
      <c r="AB571" s="656" t="str">
        <f t="shared" si="640"/>
        <v/>
      </c>
      <c r="AC571" s="661" t="str">
        <f t="shared" si="674"/>
        <v/>
      </c>
      <c r="AE571" s="658" t="str">
        <f t="shared" si="641"/>
        <v/>
      </c>
      <c r="AF571" s="659"/>
      <c r="AT571" s="805" t="str">
        <f t="shared" si="699"/>
        <v/>
      </c>
      <c r="AU571" t="str">
        <f t="shared" si="675"/>
        <v/>
      </c>
      <c r="AV571" s="6" t="str">
        <f t="shared" si="642"/>
        <v/>
      </c>
      <c r="AW571" s="317" t="str">
        <f t="shared" si="643"/>
        <v/>
      </c>
      <c r="AX571" s="158" t="str">
        <f t="shared" si="644"/>
        <v/>
      </c>
      <c r="AY571" s="158" t="str">
        <f t="shared" si="708"/>
        <v/>
      </c>
      <c r="AZ571" s="309" t="str">
        <f t="shared" si="707"/>
        <v/>
      </c>
      <c r="BA571" s="318" t="str">
        <f t="shared" si="645"/>
        <v/>
      </c>
      <c r="BB571" s="473" t="str">
        <f t="shared" si="646"/>
        <v/>
      </c>
      <c r="BC571" s="80" t="str">
        <f t="shared" si="697"/>
        <v/>
      </c>
      <c r="BD571" s="56">
        <f t="shared" si="647"/>
        <v>1</v>
      </c>
      <c r="BF571" s="56" t="str">
        <f t="shared" si="648"/>
        <v/>
      </c>
      <c r="BG571" s="56" t="str">
        <f t="shared" si="649"/>
        <v/>
      </c>
      <c r="BH571" s="6" t="str">
        <f t="shared" si="650"/>
        <v/>
      </c>
      <c r="BK571" s="6" t="str">
        <f t="shared" si="651"/>
        <v/>
      </c>
      <c r="BL571" s="56">
        <f t="shared" si="676"/>
        <v>999999</v>
      </c>
      <c r="BM571" s="183">
        <f t="shared" si="677"/>
        <v>99999.000002854998</v>
      </c>
      <c r="BN571" s="61">
        <v>555</v>
      </c>
      <c r="BO571" s="6">
        <f t="shared" si="652"/>
        <v>999999</v>
      </c>
      <c r="BP571" s="6">
        <f t="shared" si="653"/>
        <v>999999</v>
      </c>
      <c r="BQ571" s="6" t="str">
        <f t="shared" si="678"/>
        <v>x</v>
      </c>
      <c r="BR571" s="206">
        <f t="shared" si="654"/>
        <v>99999.000002854998</v>
      </c>
      <c r="BS571" s="6">
        <f t="shared" si="655"/>
        <v>99999.000002854998</v>
      </c>
      <c r="BT571" s="6" t="str">
        <f t="shared" si="679"/>
        <v>x</v>
      </c>
      <c r="BU571" s="6" t="str">
        <f t="shared" si="656"/>
        <v/>
      </c>
      <c r="BW571" s="82">
        <f t="shared" si="680"/>
        <v>9999999999</v>
      </c>
      <c r="BX571" s="80" t="str">
        <f t="shared" si="657"/>
        <v>x</v>
      </c>
      <c r="BY571" s="80" t="str">
        <f t="shared" si="658"/>
        <v/>
      </c>
      <c r="BZ571" s="56" t="str">
        <f t="shared" si="681"/>
        <v/>
      </c>
      <c r="CA571" s="56" t="str">
        <f t="shared" si="682"/>
        <v/>
      </c>
      <c r="CB571" s="88">
        <f t="shared" si="683"/>
        <v>0</v>
      </c>
      <c r="CC571" s="56" t="str">
        <f t="shared" si="659"/>
        <v/>
      </c>
      <c r="CD571" s="56"/>
      <c r="CE571" s="56"/>
      <c r="CF571" s="56"/>
      <c r="CG571" s="56"/>
      <c r="CH571" s="169">
        <f t="shared" si="684"/>
        <v>9999999999</v>
      </c>
      <c r="CI571" s="170">
        <f t="shared" si="685"/>
        <v>9999999999</v>
      </c>
      <c r="CJ571" s="171">
        <f t="shared" si="686"/>
        <v>9999999999</v>
      </c>
      <c r="CK571" s="172" t="str">
        <f t="shared" si="687"/>
        <v/>
      </c>
      <c r="CL571" s="173" t="str">
        <f t="shared" si="660"/>
        <v>x</v>
      </c>
      <c r="CN571" s="6" t="str">
        <f t="shared" si="688"/>
        <v/>
      </c>
      <c r="CO571" s="293" t="e">
        <f t="shared" ca="1" si="698"/>
        <v>#N/A</v>
      </c>
      <c r="CP571" s="6" t="e">
        <f t="shared" ca="1" si="689"/>
        <v>#N/A</v>
      </c>
      <c r="CQ571" s="61">
        <v>555</v>
      </c>
      <c r="CR571" s="6">
        <f t="shared" si="661"/>
        <v>0</v>
      </c>
      <c r="CS571" s="6">
        <f t="shared" si="662"/>
        <v>0</v>
      </c>
      <c r="CT571" s="56" t="str">
        <f t="shared" si="663"/>
        <v/>
      </c>
      <c r="CU571" s="76">
        <f t="shared" si="664"/>
        <v>0</v>
      </c>
      <c r="CV571" s="76">
        <f t="shared" si="665"/>
        <v>0</v>
      </c>
      <c r="CX571" s="6" t="str">
        <f t="shared" si="666"/>
        <v/>
      </c>
      <c r="CY571" s="6" t="str">
        <f t="shared" si="667"/>
        <v/>
      </c>
      <c r="CZ571" s="6" t="str">
        <f t="shared" si="668"/>
        <v/>
      </c>
      <c r="DG571" s="56" t="str">
        <f t="shared" si="669"/>
        <v/>
      </c>
      <c r="DH571" s="6">
        <f t="shared" si="670"/>
        <v>0</v>
      </c>
      <c r="DK571" s="6">
        <f t="shared" si="705"/>
        <v>0</v>
      </c>
      <c r="DL571" s="6" t="e">
        <f t="shared" si="706"/>
        <v>#N/A</v>
      </c>
      <c r="DN571" s="6" t="e">
        <f t="shared" si="704"/>
        <v>#N/A</v>
      </c>
      <c r="DP571" s="6" t="str">
        <f t="shared" si="671"/>
        <v/>
      </c>
      <c r="DQ571" s="293">
        <f t="shared" ca="1" si="700"/>
        <v>565</v>
      </c>
      <c r="DR571" s="6" t="str">
        <f t="shared" ca="1" si="690"/>
        <v>x</v>
      </c>
      <c r="DU571" s="293" t="e">
        <f t="shared" ca="1" si="691"/>
        <v>#N/A</v>
      </c>
      <c r="DV571" s="5"/>
      <c r="DW571" s="293" t="e">
        <f t="shared" ca="1" si="701"/>
        <v>#N/A</v>
      </c>
      <c r="DZ571" s="293" t="e">
        <f t="shared" ca="1" si="692"/>
        <v>#N/A</v>
      </c>
      <c r="EA571" s="293" t="e">
        <f t="shared" ca="1" si="693"/>
        <v>#N/A</v>
      </c>
      <c r="EB571" s="293" t="e">
        <f t="shared" ca="1" si="694"/>
        <v>#N/A</v>
      </c>
      <c r="EE571" s="6" t="str">
        <f t="shared" si="695"/>
        <v/>
      </c>
      <c r="EF571" s="293" t="e">
        <f t="shared" ca="1" si="696"/>
        <v>#N/A</v>
      </c>
      <c r="EG571" s="6" t="e">
        <f t="shared" ca="1" si="672"/>
        <v>#N/A</v>
      </c>
    </row>
    <row r="572" spans="3:137" x14ac:dyDescent="0.2">
      <c r="C572" s="75"/>
      <c r="D572" s="184" t="str">
        <f t="shared" si="636"/>
        <v/>
      </c>
      <c r="E572" s="649" t="str">
        <f t="shared" si="702"/>
        <v/>
      </c>
      <c r="F572" s="607" t="str">
        <f t="shared" si="635"/>
        <v>x</v>
      </c>
      <c r="G572" s="650"/>
      <c r="H572" s="651"/>
      <c r="I572" s="651"/>
      <c r="J572" s="651"/>
      <c r="K572" s="652"/>
      <c r="L572" s="889"/>
      <c r="M572" s="889"/>
      <c r="N572" s="653"/>
      <c r="O572" s="651"/>
      <c r="P572" s="651"/>
      <c r="Q572" s="654"/>
      <c r="R572" s="655"/>
      <c r="S572" s="607" t="str">
        <f t="shared" si="637"/>
        <v/>
      </c>
      <c r="T572" s="656" t="str">
        <f t="shared" si="638"/>
        <v/>
      </c>
      <c r="U572" s="656" t="str">
        <f t="shared" si="673"/>
        <v/>
      </c>
      <c r="V572" s="656" t="str">
        <f t="shared" si="639"/>
        <v/>
      </c>
      <c r="W572" s="719"/>
      <c r="X572" s="659"/>
      <c r="Y572" s="656" t="str">
        <f t="shared" si="703"/>
        <v/>
      </c>
      <c r="Z572" s="659"/>
      <c r="AA572" s="654"/>
      <c r="AB572" s="656" t="str">
        <f t="shared" si="640"/>
        <v/>
      </c>
      <c r="AC572" s="661" t="str">
        <f t="shared" si="674"/>
        <v/>
      </c>
      <c r="AE572" s="658" t="str">
        <f t="shared" si="641"/>
        <v/>
      </c>
      <c r="AF572" s="659"/>
      <c r="AT572" s="805" t="str">
        <f t="shared" si="699"/>
        <v/>
      </c>
      <c r="AU572" t="str">
        <f t="shared" si="675"/>
        <v/>
      </c>
      <c r="AV572" s="6" t="str">
        <f t="shared" si="642"/>
        <v/>
      </c>
      <c r="AW572" s="317" t="str">
        <f t="shared" si="643"/>
        <v/>
      </c>
      <c r="AX572" s="158" t="str">
        <f t="shared" si="644"/>
        <v/>
      </c>
      <c r="AY572" s="158" t="str">
        <f t="shared" si="708"/>
        <v/>
      </c>
      <c r="AZ572" s="309" t="str">
        <f t="shared" si="707"/>
        <v/>
      </c>
      <c r="BA572" s="318" t="str">
        <f t="shared" si="645"/>
        <v/>
      </c>
      <c r="BB572" s="473" t="str">
        <f t="shared" si="646"/>
        <v/>
      </c>
      <c r="BC572" s="80" t="str">
        <f t="shared" si="697"/>
        <v/>
      </c>
      <c r="BD572" s="56">
        <f t="shared" si="647"/>
        <v>1</v>
      </c>
      <c r="BF572" s="56" t="str">
        <f t="shared" si="648"/>
        <v/>
      </c>
      <c r="BG572" s="56" t="str">
        <f t="shared" si="649"/>
        <v/>
      </c>
      <c r="BH572" s="6" t="str">
        <f t="shared" si="650"/>
        <v/>
      </c>
      <c r="BK572" s="6" t="str">
        <f t="shared" si="651"/>
        <v/>
      </c>
      <c r="BL572" s="56">
        <f t="shared" si="676"/>
        <v>999999</v>
      </c>
      <c r="BM572" s="183">
        <f t="shared" si="677"/>
        <v>99999.000002860004</v>
      </c>
      <c r="BN572" s="61">
        <v>556</v>
      </c>
      <c r="BO572" s="6">
        <f t="shared" si="652"/>
        <v>999999</v>
      </c>
      <c r="BP572" s="6">
        <f t="shared" si="653"/>
        <v>999999</v>
      </c>
      <c r="BQ572" s="6" t="str">
        <f t="shared" si="678"/>
        <v>x</v>
      </c>
      <c r="BR572" s="206">
        <f t="shared" si="654"/>
        <v>99999.000002860004</v>
      </c>
      <c r="BS572" s="6">
        <f t="shared" si="655"/>
        <v>99999.000002860004</v>
      </c>
      <c r="BT572" s="6" t="str">
        <f t="shared" si="679"/>
        <v>x</v>
      </c>
      <c r="BU572" s="6" t="str">
        <f t="shared" si="656"/>
        <v/>
      </c>
      <c r="BW572" s="82">
        <f t="shared" si="680"/>
        <v>9999999999</v>
      </c>
      <c r="BX572" s="80" t="str">
        <f t="shared" si="657"/>
        <v>x</v>
      </c>
      <c r="BY572" s="80" t="str">
        <f t="shared" si="658"/>
        <v/>
      </c>
      <c r="BZ572" s="56" t="str">
        <f t="shared" si="681"/>
        <v/>
      </c>
      <c r="CA572" s="56" t="str">
        <f t="shared" si="682"/>
        <v/>
      </c>
      <c r="CB572" s="88">
        <f t="shared" si="683"/>
        <v>0</v>
      </c>
      <c r="CC572" s="56" t="str">
        <f t="shared" si="659"/>
        <v/>
      </c>
      <c r="CD572" s="56"/>
      <c r="CE572" s="56"/>
      <c r="CF572" s="56"/>
      <c r="CG572" s="56"/>
      <c r="CH572" s="169">
        <f t="shared" si="684"/>
        <v>9999999999</v>
      </c>
      <c r="CI572" s="170">
        <f t="shared" si="685"/>
        <v>9999999999</v>
      </c>
      <c r="CJ572" s="171">
        <f t="shared" si="686"/>
        <v>9999999999</v>
      </c>
      <c r="CK572" s="172" t="str">
        <f t="shared" si="687"/>
        <v/>
      </c>
      <c r="CL572" s="173" t="str">
        <f t="shared" si="660"/>
        <v>x</v>
      </c>
      <c r="CN572" s="6" t="str">
        <f t="shared" si="688"/>
        <v/>
      </c>
      <c r="CO572" s="293" t="e">
        <f t="shared" ca="1" si="698"/>
        <v>#N/A</v>
      </c>
      <c r="CP572" s="6" t="e">
        <f t="shared" ca="1" si="689"/>
        <v>#N/A</v>
      </c>
      <c r="CQ572" s="61">
        <v>556</v>
      </c>
      <c r="CR572" s="6">
        <f t="shared" si="661"/>
        <v>0</v>
      </c>
      <c r="CS572" s="6">
        <f t="shared" si="662"/>
        <v>0</v>
      </c>
      <c r="CT572" s="56" t="str">
        <f t="shared" si="663"/>
        <v/>
      </c>
      <c r="CU572" s="76">
        <f t="shared" si="664"/>
        <v>0</v>
      </c>
      <c r="CV572" s="76">
        <f t="shared" si="665"/>
        <v>0</v>
      </c>
      <c r="CX572" s="6" t="str">
        <f t="shared" si="666"/>
        <v/>
      </c>
      <c r="CY572" s="6" t="str">
        <f t="shared" si="667"/>
        <v/>
      </c>
      <c r="CZ572" s="6" t="str">
        <f t="shared" si="668"/>
        <v/>
      </c>
      <c r="DG572" s="56" t="str">
        <f t="shared" si="669"/>
        <v/>
      </c>
      <c r="DH572" s="6">
        <f t="shared" si="670"/>
        <v>0</v>
      </c>
      <c r="DK572" s="6">
        <f t="shared" si="705"/>
        <v>0</v>
      </c>
      <c r="DL572" s="6" t="e">
        <f t="shared" si="706"/>
        <v>#N/A</v>
      </c>
      <c r="DN572" s="6" t="e">
        <f t="shared" si="704"/>
        <v>#N/A</v>
      </c>
      <c r="DP572" s="6" t="str">
        <f t="shared" si="671"/>
        <v/>
      </c>
      <c r="DQ572" s="293">
        <f t="shared" ca="1" si="700"/>
        <v>566</v>
      </c>
      <c r="DR572" s="6" t="str">
        <f t="shared" ca="1" si="690"/>
        <v>x</v>
      </c>
      <c r="DU572" s="293" t="e">
        <f t="shared" ca="1" si="691"/>
        <v>#N/A</v>
      </c>
      <c r="DV572" s="5"/>
      <c r="DW572" s="293" t="e">
        <f t="shared" ca="1" si="701"/>
        <v>#N/A</v>
      </c>
      <c r="DZ572" s="293" t="e">
        <f t="shared" ca="1" si="692"/>
        <v>#N/A</v>
      </c>
      <c r="EA572" s="293" t="e">
        <f t="shared" ca="1" si="693"/>
        <v>#N/A</v>
      </c>
      <c r="EB572" s="293" t="e">
        <f t="shared" ca="1" si="694"/>
        <v>#N/A</v>
      </c>
      <c r="EE572" s="6" t="str">
        <f t="shared" si="695"/>
        <v/>
      </c>
      <c r="EF572" s="293" t="e">
        <f t="shared" ca="1" si="696"/>
        <v>#N/A</v>
      </c>
      <c r="EG572" s="6" t="e">
        <f t="shared" ca="1" si="672"/>
        <v>#N/A</v>
      </c>
    </row>
    <row r="573" spans="3:137" x14ac:dyDescent="0.2">
      <c r="C573" s="75"/>
      <c r="D573" s="184" t="str">
        <f t="shared" si="636"/>
        <v/>
      </c>
      <c r="E573" s="649" t="str">
        <f t="shared" si="702"/>
        <v/>
      </c>
      <c r="F573" s="607" t="str">
        <f t="shared" si="635"/>
        <v>x</v>
      </c>
      <c r="G573" s="650"/>
      <c r="H573" s="651"/>
      <c r="I573" s="651"/>
      <c r="J573" s="651"/>
      <c r="K573" s="652"/>
      <c r="L573" s="889"/>
      <c r="M573" s="889"/>
      <c r="N573" s="653"/>
      <c r="O573" s="651"/>
      <c r="P573" s="651"/>
      <c r="Q573" s="654"/>
      <c r="R573" s="655"/>
      <c r="S573" s="607" t="str">
        <f t="shared" si="637"/>
        <v/>
      </c>
      <c r="T573" s="656" t="str">
        <f t="shared" si="638"/>
        <v/>
      </c>
      <c r="U573" s="656" t="str">
        <f t="shared" si="673"/>
        <v/>
      </c>
      <c r="V573" s="656" t="str">
        <f t="shared" si="639"/>
        <v/>
      </c>
      <c r="W573" s="719"/>
      <c r="X573" s="659"/>
      <c r="Y573" s="656" t="str">
        <f t="shared" si="703"/>
        <v/>
      </c>
      <c r="Z573" s="659"/>
      <c r="AA573" s="654"/>
      <c r="AB573" s="656" t="str">
        <f t="shared" si="640"/>
        <v/>
      </c>
      <c r="AC573" s="661" t="str">
        <f t="shared" si="674"/>
        <v/>
      </c>
      <c r="AE573" s="658" t="str">
        <f t="shared" si="641"/>
        <v/>
      </c>
      <c r="AF573" s="659"/>
      <c r="AT573" s="805" t="str">
        <f t="shared" si="699"/>
        <v/>
      </c>
      <c r="AU573" t="str">
        <f t="shared" si="675"/>
        <v/>
      </c>
      <c r="AV573" s="6" t="str">
        <f t="shared" si="642"/>
        <v/>
      </c>
      <c r="AW573" s="317" t="str">
        <f t="shared" si="643"/>
        <v/>
      </c>
      <c r="AX573" s="158" t="str">
        <f t="shared" si="644"/>
        <v/>
      </c>
      <c r="AY573" s="158" t="str">
        <f t="shared" si="708"/>
        <v/>
      </c>
      <c r="AZ573" s="309" t="str">
        <f t="shared" si="707"/>
        <v/>
      </c>
      <c r="BA573" s="318" t="str">
        <f t="shared" si="645"/>
        <v/>
      </c>
      <c r="BB573" s="473" t="str">
        <f t="shared" si="646"/>
        <v/>
      </c>
      <c r="BC573" s="80" t="str">
        <f t="shared" si="697"/>
        <v/>
      </c>
      <c r="BD573" s="56">
        <f t="shared" si="647"/>
        <v>1</v>
      </c>
      <c r="BF573" s="56" t="str">
        <f t="shared" si="648"/>
        <v/>
      </c>
      <c r="BG573" s="56" t="str">
        <f t="shared" si="649"/>
        <v/>
      </c>
      <c r="BH573" s="6" t="str">
        <f t="shared" si="650"/>
        <v/>
      </c>
      <c r="BK573" s="6" t="str">
        <f t="shared" si="651"/>
        <v/>
      </c>
      <c r="BL573" s="56">
        <f t="shared" si="676"/>
        <v>999999</v>
      </c>
      <c r="BM573" s="183">
        <f t="shared" si="677"/>
        <v>99999.000002864996</v>
      </c>
      <c r="BN573" s="61">
        <v>557</v>
      </c>
      <c r="BO573" s="6">
        <f t="shared" si="652"/>
        <v>999999</v>
      </c>
      <c r="BP573" s="6">
        <f t="shared" si="653"/>
        <v>999999</v>
      </c>
      <c r="BQ573" s="6" t="str">
        <f t="shared" si="678"/>
        <v>x</v>
      </c>
      <c r="BR573" s="206">
        <f t="shared" si="654"/>
        <v>99999.000002864996</v>
      </c>
      <c r="BS573" s="6">
        <f t="shared" si="655"/>
        <v>99999.000002864996</v>
      </c>
      <c r="BT573" s="6" t="str">
        <f t="shared" si="679"/>
        <v>x</v>
      </c>
      <c r="BU573" s="6" t="str">
        <f t="shared" si="656"/>
        <v/>
      </c>
      <c r="BW573" s="82">
        <f t="shared" si="680"/>
        <v>9999999999</v>
      </c>
      <c r="BX573" s="80" t="str">
        <f t="shared" si="657"/>
        <v>x</v>
      </c>
      <c r="BY573" s="80" t="str">
        <f t="shared" si="658"/>
        <v/>
      </c>
      <c r="BZ573" s="56" t="str">
        <f t="shared" si="681"/>
        <v/>
      </c>
      <c r="CA573" s="56" t="str">
        <f t="shared" si="682"/>
        <v/>
      </c>
      <c r="CB573" s="88">
        <f t="shared" si="683"/>
        <v>0</v>
      </c>
      <c r="CC573" s="56" t="str">
        <f t="shared" si="659"/>
        <v/>
      </c>
      <c r="CD573" s="56"/>
      <c r="CE573" s="56"/>
      <c r="CF573" s="56"/>
      <c r="CG573" s="56"/>
      <c r="CH573" s="169">
        <f t="shared" si="684"/>
        <v>9999999999</v>
      </c>
      <c r="CI573" s="170">
        <f t="shared" si="685"/>
        <v>9999999999</v>
      </c>
      <c r="CJ573" s="171">
        <f t="shared" si="686"/>
        <v>9999999999</v>
      </c>
      <c r="CK573" s="172" t="str">
        <f t="shared" si="687"/>
        <v/>
      </c>
      <c r="CL573" s="173" t="str">
        <f t="shared" si="660"/>
        <v>x</v>
      </c>
      <c r="CN573" s="6" t="str">
        <f t="shared" si="688"/>
        <v/>
      </c>
      <c r="CO573" s="293" t="e">
        <f t="shared" ca="1" si="698"/>
        <v>#N/A</v>
      </c>
      <c r="CP573" s="6" t="e">
        <f t="shared" ca="1" si="689"/>
        <v>#N/A</v>
      </c>
      <c r="CQ573" s="61">
        <v>557</v>
      </c>
      <c r="CR573" s="6">
        <f t="shared" si="661"/>
        <v>0</v>
      </c>
      <c r="CS573" s="6">
        <f t="shared" si="662"/>
        <v>0</v>
      </c>
      <c r="CT573" s="56" t="str">
        <f t="shared" si="663"/>
        <v/>
      </c>
      <c r="CU573" s="76">
        <f t="shared" si="664"/>
        <v>0</v>
      </c>
      <c r="CV573" s="76">
        <f t="shared" si="665"/>
        <v>0</v>
      </c>
      <c r="CX573" s="6" t="str">
        <f t="shared" si="666"/>
        <v/>
      </c>
      <c r="CY573" s="6" t="str">
        <f t="shared" si="667"/>
        <v/>
      </c>
      <c r="CZ573" s="6" t="str">
        <f t="shared" si="668"/>
        <v/>
      </c>
      <c r="DG573" s="56" t="str">
        <f t="shared" si="669"/>
        <v/>
      </c>
      <c r="DH573" s="6">
        <f t="shared" si="670"/>
        <v>0</v>
      </c>
      <c r="DK573" s="6">
        <f t="shared" si="705"/>
        <v>0</v>
      </c>
      <c r="DL573" s="6" t="e">
        <f t="shared" si="706"/>
        <v>#N/A</v>
      </c>
      <c r="DN573" s="6" t="e">
        <f t="shared" si="704"/>
        <v>#N/A</v>
      </c>
      <c r="DP573" s="6" t="str">
        <f t="shared" si="671"/>
        <v/>
      </c>
      <c r="DQ573" s="293">
        <f t="shared" ca="1" si="700"/>
        <v>567</v>
      </c>
      <c r="DR573" s="6" t="str">
        <f t="shared" ca="1" si="690"/>
        <v>x</v>
      </c>
      <c r="DU573" s="293" t="e">
        <f t="shared" ca="1" si="691"/>
        <v>#N/A</v>
      </c>
      <c r="DV573" s="5"/>
      <c r="DW573" s="293" t="e">
        <f t="shared" ca="1" si="701"/>
        <v>#N/A</v>
      </c>
      <c r="DZ573" s="293" t="e">
        <f t="shared" ca="1" si="692"/>
        <v>#N/A</v>
      </c>
      <c r="EA573" s="293" t="e">
        <f t="shared" ca="1" si="693"/>
        <v>#N/A</v>
      </c>
      <c r="EB573" s="293" t="e">
        <f t="shared" ca="1" si="694"/>
        <v>#N/A</v>
      </c>
      <c r="EE573" s="6" t="str">
        <f t="shared" si="695"/>
        <v/>
      </c>
      <c r="EF573" s="293" t="e">
        <f t="shared" ca="1" si="696"/>
        <v>#N/A</v>
      </c>
      <c r="EG573" s="6" t="e">
        <f t="shared" ca="1" si="672"/>
        <v>#N/A</v>
      </c>
    </row>
    <row r="574" spans="3:137" x14ac:dyDescent="0.2">
      <c r="C574" s="75"/>
      <c r="D574" s="184" t="str">
        <f t="shared" si="636"/>
        <v/>
      </c>
      <c r="E574" s="649" t="str">
        <f t="shared" si="702"/>
        <v/>
      </c>
      <c r="F574" s="607" t="str">
        <f t="shared" si="635"/>
        <v>x</v>
      </c>
      <c r="G574" s="650"/>
      <c r="H574" s="651"/>
      <c r="I574" s="651"/>
      <c r="J574" s="651"/>
      <c r="K574" s="652"/>
      <c r="L574" s="889"/>
      <c r="M574" s="889"/>
      <c r="N574" s="653"/>
      <c r="O574" s="651"/>
      <c r="P574" s="651"/>
      <c r="Q574" s="654"/>
      <c r="R574" s="655"/>
      <c r="S574" s="607" t="str">
        <f t="shared" si="637"/>
        <v/>
      </c>
      <c r="T574" s="656" t="str">
        <f t="shared" si="638"/>
        <v/>
      </c>
      <c r="U574" s="656" t="str">
        <f t="shared" si="673"/>
        <v/>
      </c>
      <c r="V574" s="656" t="str">
        <f t="shared" si="639"/>
        <v/>
      </c>
      <c r="W574" s="719"/>
      <c r="X574" s="659"/>
      <c r="Y574" s="656" t="str">
        <f t="shared" si="703"/>
        <v/>
      </c>
      <c r="Z574" s="659"/>
      <c r="AA574" s="654"/>
      <c r="AB574" s="656" t="str">
        <f t="shared" si="640"/>
        <v/>
      </c>
      <c r="AC574" s="661" t="str">
        <f t="shared" si="674"/>
        <v/>
      </c>
      <c r="AE574" s="658" t="str">
        <f t="shared" si="641"/>
        <v/>
      </c>
      <c r="AF574" s="659"/>
      <c r="AT574" s="805" t="str">
        <f t="shared" si="699"/>
        <v/>
      </c>
      <c r="AU574" t="str">
        <f t="shared" si="675"/>
        <v/>
      </c>
      <c r="AV574" s="6" t="str">
        <f t="shared" si="642"/>
        <v/>
      </c>
      <c r="AW574" s="317" t="str">
        <f t="shared" si="643"/>
        <v/>
      </c>
      <c r="AX574" s="158" t="str">
        <f t="shared" si="644"/>
        <v/>
      </c>
      <c r="AY574" s="158" t="str">
        <f t="shared" si="708"/>
        <v/>
      </c>
      <c r="AZ574" s="309" t="str">
        <f t="shared" si="707"/>
        <v/>
      </c>
      <c r="BA574" s="318" t="str">
        <f t="shared" si="645"/>
        <v/>
      </c>
      <c r="BB574" s="473" t="str">
        <f t="shared" si="646"/>
        <v/>
      </c>
      <c r="BC574" s="80" t="str">
        <f t="shared" si="697"/>
        <v/>
      </c>
      <c r="BD574" s="56">
        <f t="shared" si="647"/>
        <v>1</v>
      </c>
      <c r="BF574" s="56" t="str">
        <f t="shared" si="648"/>
        <v/>
      </c>
      <c r="BG574" s="56" t="str">
        <f t="shared" si="649"/>
        <v/>
      </c>
      <c r="BH574" s="6" t="str">
        <f t="shared" si="650"/>
        <v/>
      </c>
      <c r="BK574" s="6" t="str">
        <f t="shared" si="651"/>
        <v/>
      </c>
      <c r="BL574" s="56">
        <f t="shared" si="676"/>
        <v>999999</v>
      </c>
      <c r="BM574" s="183">
        <f t="shared" si="677"/>
        <v>99999.000002870001</v>
      </c>
      <c r="BN574" s="61">
        <v>558</v>
      </c>
      <c r="BO574" s="6">
        <f t="shared" si="652"/>
        <v>999999</v>
      </c>
      <c r="BP574" s="6">
        <f t="shared" si="653"/>
        <v>999999</v>
      </c>
      <c r="BQ574" s="6" t="str">
        <f t="shared" si="678"/>
        <v>x</v>
      </c>
      <c r="BR574" s="206">
        <f t="shared" si="654"/>
        <v>99999.000002870001</v>
      </c>
      <c r="BS574" s="6">
        <f t="shared" si="655"/>
        <v>99999.000002870001</v>
      </c>
      <c r="BT574" s="6" t="str">
        <f t="shared" si="679"/>
        <v>x</v>
      </c>
      <c r="BU574" s="6" t="str">
        <f t="shared" si="656"/>
        <v/>
      </c>
      <c r="BW574" s="82">
        <f t="shared" si="680"/>
        <v>9999999999</v>
      </c>
      <c r="BX574" s="80" t="str">
        <f t="shared" si="657"/>
        <v>x</v>
      </c>
      <c r="BY574" s="80" t="str">
        <f t="shared" si="658"/>
        <v/>
      </c>
      <c r="BZ574" s="56" t="str">
        <f t="shared" si="681"/>
        <v/>
      </c>
      <c r="CA574" s="56" t="str">
        <f t="shared" si="682"/>
        <v/>
      </c>
      <c r="CB574" s="88">
        <f t="shared" si="683"/>
        <v>0</v>
      </c>
      <c r="CC574" s="56" t="str">
        <f t="shared" si="659"/>
        <v/>
      </c>
      <c r="CD574" s="56"/>
      <c r="CE574" s="56"/>
      <c r="CF574" s="56"/>
      <c r="CG574" s="56"/>
      <c r="CH574" s="169">
        <f t="shared" si="684"/>
        <v>9999999999</v>
      </c>
      <c r="CI574" s="170">
        <f t="shared" si="685"/>
        <v>9999999999</v>
      </c>
      <c r="CJ574" s="171">
        <f t="shared" si="686"/>
        <v>9999999999</v>
      </c>
      <c r="CK574" s="172" t="str">
        <f t="shared" si="687"/>
        <v/>
      </c>
      <c r="CL574" s="173" t="str">
        <f t="shared" si="660"/>
        <v>x</v>
      </c>
      <c r="CN574" s="6" t="str">
        <f t="shared" si="688"/>
        <v/>
      </c>
      <c r="CO574" s="293" t="e">
        <f t="shared" ca="1" si="698"/>
        <v>#N/A</v>
      </c>
      <c r="CP574" s="6" t="e">
        <f t="shared" ca="1" si="689"/>
        <v>#N/A</v>
      </c>
      <c r="CQ574" s="61">
        <v>558</v>
      </c>
      <c r="CR574" s="6">
        <f t="shared" si="661"/>
        <v>0</v>
      </c>
      <c r="CS574" s="6">
        <f t="shared" si="662"/>
        <v>0</v>
      </c>
      <c r="CT574" s="56" t="str">
        <f t="shared" si="663"/>
        <v/>
      </c>
      <c r="CU574" s="76">
        <f t="shared" si="664"/>
        <v>0</v>
      </c>
      <c r="CV574" s="76">
        <f t="shared" si="665"/>
        <v>0</v>
      </c>
      <c r="CX574" s="6" t="str">
        <f t="shared" si="666"/>
        <v/>
      </c>
      <c r="CY574" s="6" t="str">
        <f t="shared" si="667"/>
        <v/>
      </c>
      <c r="CZ574" s="6" t="str">
        <f t="shared" si="668"/>
        <v/>
      </c>
      <c r="DG574" s="56" t="str">
        <f t="shared" si="669"/>
        <v/>
      </c>
      <c r="DH574" s="6">
        <f t="shared" si="670"/>
        <v>0</v>
      </c>
      <c r="DK574" s="6">
        <f t="shared" si="705"/>
        <v>0</v>
      </c>
      <c r="DL574" s="6" t="e">
        <f t="shared" si="706"/>
        <v>#N/A</v>
      </c>
      <c r="DN574" s="6" t="e">
        <f t="shared" si="704"/>
        <v>#N/A</v>
      </c>
      <c r="DP574" s="6" t="str">
        <f t="shared" si="671"/>
        <v/>
      </c>
      <c r="DQ574" s="293">
        <f t="shared" ca="1" si="700"/>
        <v>568</v>
      </c>
      <c r="DR574" s="6" t="str">
        <f t="shared" ca="1" si="690"/>
        <v>x</v>
      </c>
      <c r="DU574" s="293" t="e">
        <f t="shared" ca="1" si="691"/>
        <v>#N/A</v>
      </c>
      <c r="DV574" s="5"/>
      <c r="DW574" s="293" t="e">
        <f t="shared" ca="1" si="701"/>
        <v>#N/A</v>
      </c>
      <c r="DZ574" s="293" t="e">
        <f t="shared" ca="1" si="692"/>
        <v>#N/A</v>
      </c>
      <c r="EA574" s="293" t="e">
        <f t="shared" ca="1" si="693"/>
        <v>#N/A</v>
      </c>
      <c r="EB574" s="293" t="e">
        <f t="shared" ca="1" si="694"/>
        <v>#N/A</v>
      </c>
      <c r="EE574" s="6" t="str">
        <f t="shared" si="695"/>
        <v/>
      </c>
      <c r="EF574" s="293" t="e">
        <f t="shared" ca="1" si="696"/>
        <v>#N/A</v>
      </c>
      <c r="EG574" s="6" t="e">
        <f t="shared" ca="1" si="672"/>
        <v>#N/A</v>
      </c>
    </row>
    <row r="575" spans="3:137" x14ac:dyDescent="0.2">
      <c r="C575" s="75"/>
      <c r="D575" s="184" t="str">
        <f t="shared" si="636"/>
        <v/>
      </c>
      <c r="E575" s="649" t="str">
        <f t="shared" si="702"/>
        <v/>
      </c>
      <c r="F575" s="607" t="str">
        <f t="shared" si="635"/>
        <v>x</v>
      </c>
      <c r="G575" s="650"/>
      <c r="H575" s="651"/>
      <c r="I575" s="651"/>
      <c r="J575" s="651"/>
      <c r="K575" s="652"/>
      <c r="L575" s="889"/>
      <c r="M575" s="889"/>
      <c r="N575" s="653"/>
      <c r="O575" s="651"/>
      <c r="P575" s="651"/>
      <c r="Q575" s="654"/>
      <c r="R575" s="655"/>
      <c r="S575" s="607" t="str">
        <f t="shared" si="637"/>
        <v/>
      </c>
      <c r="T575" s="656" t="str">
        <f t="shared" si="638"/>
        <v/>
      </c>
      <c r="U575" s="656" t="str">
        <f t="shared" si="673"/>
        <v/>
      </c>
      <c r="V575" s="656" t="str">
        <f t="shared" si="639"/>
        <v/>
      </c>
      <c r="W575" s="719"/>
      <c r="X575" s="659"/>
      <c r="Y575" s="656" t="str">
        <f t="shared" si="703"/>
        <v/>
      </c>
      <c r="Z575" s="659"/>
      <c r="AA575" s="654"/>
      <c r="AB575" s="656" t="str">
        <f t="shared" si="640"/>
        <v/>
      </c>
      <c r="AC575" s="661" t="str">
        <f t="shared" si="674"/>
        <v/>
      </c>
      <c r="AE575" s="658" t="str">
        <f t="shared" si="641"/>
        <v/>
      </c>
      <c r="AF575" s="659"/>
      <c r="AT575" s="805" t="str">
        <f t="shared" si="699"/>
        <v/>
      </c>
      <c r="AU575" t="str">
        <f t="shared" si="675"/>
        <v/>
      </c>
      <c r="AV575" s="6" t="str">
        <f t="shared" si="642"/>
        <v/>
      </c>
      <c r="AW575" s="317" t="str">
        <f t="shared" si="643"/>
        <v/>
      </c>
      <c r="AX575" s="158" t="str">
        <f t="shared" si="644"/>
        <v/>
      </c>
      <c r="AY575" s="158" t="str">
        <f t="shared" si="708"/>
        <v/>
      </c>
      <c r="AZ575" s="309" t="str">
        <f t="shared" si="707"/>
        <v/>
      </c>
      <c r="BA575" s="318" t="str">
        <f t="shared" si="645"/>
        <v/>
      </c>
      <c r="BB575" s="473" t="str">
        <f t="shared" si="646"/>
        <v/>
      </c>
      <c r="BC575" s="80" t="str">
        <f t="shared" si="697"/>
        <v/>
      </c>
      <c r="BD575" s="56">
        <f t="shared" si="647"/>
        <v>1</v>
      </c>
      <c r="BF575" s="56" t="str">
        <f t="shared" si="648"/>
        <v/>
      </c>
      <c r="BG575" s="56" t="str">
        <f t="shared" si="649"/>
        <v/>
      </c>
      <c r="BH575" s="6" t="str">
        <f t="shared" si="650"/>
        <v/>
      </c>
      <c r="BK575" s="6" t="str">
        <f t="shared" si="651"/>
        <v/>
      </c>
      <c r="BL575" s="56">
        <f t="shared" si="676"/>
        <v>999999</v>
      </c>
      <c r="BM575" s="183">
        <f t="shared" si="677"/>
        <v>99999.000002874993</v>
      </c>
      <c r="BN575" s="61">
        <v>559</v>
      </c>
      <c r="BO575" s="6">
        <f t="shared" si="652"/>
        <v>999999</v>
      </c>
      <c r="BP575" s="6">
        <f t="shared" si="653"/>
        <v>999999</v>
      </c>
      <c r="BQ575" s="6" t="str">
        <f t="shared" si="678"/>
        <v>x</v>
      </c>
      <c r="BR575" s="206">
        <f t="shared" si="654"/>
        <v>99999.000002874993</v>
      </c>
      <c r="BS575" s="6">
        <f t="shared" si="655"/>
        <v>99999.000002874993</v>
      </c>
      <c r="BT575" s="6" t="str">
        <f t="shared" si="679"/>
        <v>x</v>
      </c>
      <c r="BU575" s="6" t="str">
        <f t="shared" si="656"/>
        <v/>
      </c>
      <c r="BW575" s="82">
        <f t="shared" si="680"/>
        <v>9999999999</v>
      </c>
      <c r="BX575" s="80" t="str">
        <f t="shared" si="657"/>
        <v>x</v>
      </c>
      <c r="BY575" s="80" t="str">
        <f t="shared" si="658"/>
        <v/>
      </c>
      <c r="BZ575" s="56" t="str">
        <f t="shared" si="681"/>
        <v/>
      </c>
      <c r="CA575" s="56" t="str">
        <f t="shared" si="682"/>
        <v/>
      </c>
      <c r="CB575" s="88">
        <f t="shared" si="683"/>
        <v>0</v>
      </c>
      <c r="CC575" s="56" t="str">
        <f t="shared" si="659"/>
        <v/>
      </c>
      <c r="CD575" s="56"/>
      <c r="CE575" s="56"/>
      <c r="CF575" s="56"/>
      <c r="CG575" s="56"/>
      <c r="CH575" s="169">
        <f t="shared" si="684"/>
        <v>9999999999</v>
      </c>
      <c r="CI575" s="170">
        <f t="shared" si="685"/>
        <v>9999999999</v>
      </c>
      <c r="CJ575" s="171">
        <f t="shared" si="686"/>
        <v>9999999999</v>
      </c>
      <c r="CK575" s="172" t="str">
        <f t="shared" si="687"/>
        <v/>
      </c>
      <c r="CL575" s="173" t="str">
        <f t="shared" si="660"/>
        <v>x</v>
      </c>
      <c r="CN575" s="6" t="str">
        <f t="shared" si="688"/>
        <v/>
      </c>
      <c r="CO575" s="293" t="e">
        <f t="shared" ca="1" si="698"/>
        <v>#N/A</v>
      </c>
      <c r="CP575" s="6" t="e">
        <f t="shared" ca="1" si="689"/>
        <v>#N/A</v>
      </c>
      <c r="CQ575" s="61">
        <v>559</v>
      </c>
      <c r="CR575" s="6">
        <f t="shared" si="661"/>
        <v>0</v>
      </c>
      <c r="CS575" s="6">
        <f t="shared" si="662"/>
        <v>0</v>
      </c>
      <c r="CT575" s="56" t="str">
        <f t="shared" si="663"/>
        <v/>
      </c>
      <c r="CU575" s="76">
        <f t="shared" si="664"/>
        <v>0</v>
      </c>
      <c r="CV575" s="76">
        <f t="shared" si="665"/>
        <v>0</v>
      </c>
      <c r="CX575" s="6" t="str">
        <f t="shared" si="666"/>
        <v/>
      </c>
      <c r="CY575" s="6" t="str">
        <f t="shared" si="667"/>
        <v/>
      </c>
      <c r="CZ575" s="6" t="str">
        <f t="shared" si="668"/>
        <v/>
      </c>
      <c r="DG575" s="56" t="str">
        <f t="shared" si="669"/>
        <v/>
      </c>
      <c r="DH575" s="6">
        <f t="shared" si="670"/>
        <v>0</v>
      </c>
      <c r="DK575" s="6">
        <f t="shared" si="705"/>
        <v>0</v>
      </c>
      <c r="DL575" s="6" t="e">
        <f t="shared" si="706"/>
        <v>#N/A</v>
      </c>
      <c r="DN575" s="6" t="e">
        <f t="shared" si="704"/>
        <v>#N/A</v>
      </c>
      <c r="DP575" s="6" t="str">
        <f t="shared" si="671"/>
        <v/>
      </c>
      <c r="DQ575" s="293">
        <f t="shared" ca="1" si="700"/>
        <v>569</v>
      </c>
      <c r="DR575" s="6" t="str">
        <f t="shared" ca="1" si="690"/>
        <v>x</v>
      </c>
      <c r="DU575" s="293" t="e">
        <f t="shared" ca="1" si="691"/>
        <v>#N/A</v>
      </c>
      <c r="DV575" s="5"/>
      <c r="DW575" s="293" t="e">
        <f t="shared" ca="1" si="701"/>
        <v>#N/A</v>
      </c>
      <c r="DZ575" s="293" t="e">
        <f t="shared" ca="1" si="692"/>
        <v>#N/A</v>
      </c>
      <c r="EA575" s="293" t="e">
        <f t="shared" ca="1" si="693"/>
        <v>#N/A</v>
      </c>
      <c r="EB575" s="293" t="e">
        <f t="shared" ca="1" si="694"/>
        <v>#N/A</v>
      </c>
      <c r="EE575" s="6" t="str">
        <f t="shared" si="695"/>
        <v/>
      </c>
      <c r="EF575" s="293" t="e">
        <f t="shared" ca="1" si="696"/>
        <v>#N/A</v>
      </c>
      <c r="EG575" s="6" t="e">
        <f t="shared" ca="1" si="672"/>
        <v>#N/A</v>
      </c>
    </row>
    <row r="576" spans="3:137" x14ac:dyDescent="0.2">
      <c r="C576" s="75"/>
      <c r="D576" s="184" t="str">
        <f t="shared" si="636"/>
        <v/>
      </c>
      <c r="E576" s="649" t="str">
        <f t="shared" si="702"/>
        <v/>
      </c>
      <c r="F576" s="607" t="str">
        <f t="shared" si="635"/>
        <v>x</v>
      </c>
      <c r="G576" s="650"/>
      <c r="H576" s="651"/>
      <c r="I576" s="651"/>
      <c r="J576" s="651"/>
      <c r="K576" s="652"/>
      <c r="L576" s="889"/>
      <c r="M576" s="889"/>
      <c r="N576" s="653"/>
      <c r="O576" s="651"/>
      <c r="P576" s="651"/>
      <c r="Q576" s="654"/>
      <c r="R576" s="655"/>
      <c r="S576" s="607" t="str">
        <f t="shared" si="637"/>
        <v/>
      </c>
      <c r="T576" s="656" t="str">
        <f t="shared" si="638"/>
        <v/>
      </c>
      <c r="U576" s="656" t="str">
        <f t="shared" si="673"/>
        <v/>
      </c>
      <c r="V576" s="656" t="str">
        <f t="shared" si="639"/>
        <v/>
      </c>
      <c r="W576" s="719"/>
      <c r="X576" s="659"/>
      <c r="Y576" s="656" t="str">
        <f t="shared" si="703"/>
        <v/>
      </c>
      <c r="Z576" s="659"/>
      <c r="AA576" s="654"/>
      <c r="AB576" s="656" t="str">
        <f t="shared" si="640"/>
        <v/>
      </c>
      <c r="AC576" s="661" t="str">
        <f t="shared" si="674"/>
        <v/>
      </c>
      <c r="AE576" s="658" t="str">
        <f t="shared" si="641"/>
        <v/>
      </c>
      <c r="AF576" s="659"/>
      <c r="AT576" s="805" t="str">
        <f t="shared" si="699"/>
        <v/>
      </c>
      <c r="AU576" t="str">
        <f t="shared" si="675"/>
        <v/>
      </c>
      <c r="AV576" s="6" t="str">
        <f t="shared" si="642"/>
        <v/>
      </c>
      <c r="AW576" s="317" t="str">
        <f t="shared" si="643"/>
        <v/>
      </c>
      <c r="AX576" s="158" t="str">
        <f t="shared" si="644"/>
        <v/>
      </c>
      <c r="AY576" s="158" t="str">
        <f t="shared" si="708"/>
        <v/>
      </c>
      <c r="AZ576" s="309" t="str">
        <f t="shared" si="707"/>
        <v/>
      </c>
      <c r="BA576" s="318" t="str">
        <f t="shared" si="645"/>
        <v/>
      </c>
      <c r="BB576" s="473" t="str">
        <f t="shared" si="646"/>
        <v/>
      </c>
      <c r="BC576" s="80" t="str">
        <f t="shared" si="697"/>
        <v/>
      </c>
      <c r="BD576" s="56">
        <f t="shared" si="647"/>
        <v>1</v>
      </c>
      <c r="BF576" s="56" t="str">
        <f t="shared" si="648"/>
        <v/>
      </c>
      <c r="BG576" s="56" t="str">
        <f t="shared" si="649"/>
        <v/>
      </c>
      <c r="BH576" s="6" t="str">
        <f t="shared" si="650"/>
        <v/>
      </c>
      <c r="BK576" s="6" t="str">
        <f t="shared" si="651"/>
        <v/>
      </c>
      <c r="BL576" s="56">
        <f t="shared" si="676"/>
        <v>999999</v>
      </c>
      <c r="BM576" s="183">
        <f t="shared" si="677"/>
        <v>99999.000002879999</v>
      </c>
      <c r="BN576" s="61">
        <v>560</v>
      </c>
      <c r="BO576" s="6">
        <f t="shared" si="652"/>
        <v>999999</v>
      </c>
      <c r="BP576" s="6">
        <f t="shared" si="653"/>
        <v>999999</v>
      </c>
      <c r="BQ576" s="6" t="str">
        <f t="shared" si="678"/>
        <v>x</v>
      </c>
      <c r="BR576" s="206">
        <f t="shared" si="654"/>
        <v>99999.000002879999</v>
      </c>
      <c r="BS576" s="6">
        <f t="shared" si="655"/>
        <v>99999.000002879999</v>
      </c>
      <c r="BT576" s="6" t="str">
        <f t="shared" si="679"/>
        <v>x</v>
      </c>
      <c r="BU576" s="6" t="str">
        <f t="shared" si="656"/>
        <v/>
      </c>
      <c r="BW576" s="82">
        <f t="shared" si="680"/>
        <v>9999999999</v>
      </c>
      <c r="BX576" s="80" t="str">
        <f t="shared" si="657"/>
        <v>x</v>
      </c>
      <c r="BY576" s="80" t="str">
        <f t="shared" si="658"/>
        <v/>
      </c>
      <c r="BZ576" s="56" t="str">
        <f t="shared" si="681"/>
        <v/>
      </c>
      <c r="CA576" s="56" t="str">
        <f t="shared" si="682"/>
        <v/>
      </c>
      <c r="CB576" s="88">
        <f t="shared" si="683"/>
        <v>0</v>
      </c>
      <c r="CC576" s="56" t="str">
        <f t="shared" si="659"/>
        <v/>
      </c>
      <c r="CD576" s="56"/>
      <c r="CE576" s="56"/>
      <c r="CF576" s="56"/>
      <c r="CG576" s="56"/>
      <c r="CH576" s="169">
        <f t="shared" si="684"/>
        <v>9999999999</v>
      </c>
      <c r="CI576" s="170">
        <f t="shared" si="685"/>
        <v>9999999999</v>
      </c>
      <c r="CJ576" s="171">
        <f t="shared" si="686"/>
        <v>9999999999</v>
      </c>
      <c r="CK576" s="172" t="str">
        <f t="shared" si="687"/>
        <v/>
      </c>
      <c r="CL576" s="173" t="str">
        <f t="shared" si="660"/>
        <v>x</v>
      </c>
      <c r="CN576" s="6" t="str">
        <f t="shared" si="688"/>
        <v/>
      </c>
      <c r="CO576" s="293" t="e">
        <f t="shared" ca="1" si="698"/>
        <v>#N/A</v>
      </c>
      <c r="CP576" s="6" t="e">
        <f t="shared" ca="1" si="689"/>
        <v>#N/A</v>
      </c>
      <c r="CQ576" s="61">
        <v>560</v>
      </c>
      <c r="CR576" s="6">
        <f t="shared" si="661"/>
        <v>0</v>
      </c>
      <c r="CS576" s="6">
        <f t="shared" si="662"/>
        <v>0</v>
      </c>
      <c r="CT576" s="56" t="str">
        <f t="shared" si="663"/>
        <v/>
      </c>
      <c r="CU576" s="76">
        <f t="shared" si="664"/>
        <v>0</v>
      </c>
      <c r="CV576" s="76">
        <f t="shared" si="665"/>
        <v>0</v>
      </c>
      <c r="CX576" s="6" t="str">
        <f t="shared" si="666"/>
        <v/>
      </c>
      <c r="CY576" s="6" t="str">
        <f t="shared" si="667"/>
        <v/>
      </c>
      <c r="CZ576" s="6" t="str">
        <f t="shared" si="668"/>
        <v/>
      </c>
      <c r="DG576" s="56" t="str">
        <f t="shared" si="669"/>
        <v/>
      </c>
      <c r="DH576" s="6">
        <f t="shared" si="670"/>
        <v>0</v>
      </c>
      <c r="DK576" s="6">
        <f t="shared" si="705"/>
        <v>0</v>
      </c>
      <c r="DL576" s="6" t="e">
        <f t="shared" si="706"/>
        <v>#N/A</v>
      </c>
      <c r="DN576" s="6" t="e">
        <f t="shared" si="704"/>
        <v>#N/A</v>
      </c>
      <c r="DP576" s="6" t="str">
        <f t="shared" si="671"/>
        <v/>
      </c>
      <c r="DQ576" s="293">
        <f t="shared" ca="1" si="700"/>
        <v>570</v>
      </c>
      <c r="DR576" s="6" t="str">
        <f t="shared" ca="1" si="690"/>
        <v>x</v>
      </c>
      <c r="DU576" s="293" t="e">
        <f t="shared" ca="1" si="691"/>
        <v>#N/A</v>
      </c>
      <c r="DV576" s="5"/>
      <c r="DW576" s="293" t="e">
        <f t="shared" ca="1" si="701"/>
        <v>#N/A</v>
      </c>
      <c r="DZ576" s="293" t="e">
        <f t="shared" ca="1" si="692"/>
        <v>#N/A</v>
      </c>
      <c r="EA576" s="293" t="e">
        <f t="shared" ca="1" si="693"/>
        <v>#N/A</v>
      </c>
      <c r="EB576" s="293" t="e">
        <f t="shared" ca="1" si="694"/>
        <v>#N/A</v>
      </c>
      <c r="EE576" s="6" t="str">
        <f t="shared" si="695"/>
        <v/>
      </c>
      <c r="EF576" s="293" t="e">
        <f t="shared" ca="1" si="696"/>
        <v>#N/A</v>
      </c>
      <c r="EG576" s="6" t="e">
        <f t="shared" ca="1" si="672"/>
        <v>#N/A</v>
      </c>
    </row>
    <row r="577" spans="3:137" x14ac:dyDescent="0.2">
      <c r="C577" s="75"/>
      <c r="D577" s="184" t="str">
        <f t="shared" si="636"/>
        <v/>
      </c>
      <c r="E577" s="649" t="str">
        <f t="shared" si="702"/>
        <v/>
      </c>
      <c r="F577" s="607" t="str">
        <f t="shared" si="635"/>
        <v>x</v>
      </c>
      <c r="G577" s="650"/>
      <c r="H577" s="651"/>
      <c r="I577" s="651"/>
      <c r="J577" s="651"/>
      <c r="K577" s="652"/>
      <c r="L577" s="889"/>
      <c r="M577" s="889"/>
      <c r="N577" s="653"/>
      <c r="O577" s="651"/>
      <c r="P577" s="651"/>
      <c r="Q577" s="654"/>
      <c r="R577" s="655"/>
      <c r="S577" s="607" t="str">
        <f t="shared" si="637"/>
        <v/>
      </c>
      <c r="T577" s="656" t="str">
        <f t="shared" si="638"/>
        <v/>
      </c>
      <c r="U577" s="656" t="str">
        <f t="shared" si="673"/>
        <v/>
      </c>
      <c r="V577" s="656" t="str">
        <f t="shared" si="639"/>
        <v/>
      </c>
      <c r="W577" s="719"/>
      <c r="X577" s="659"/>
      <c r="Y577" s="656" t="str">
        <f t="shared" si="703"/>
        <v/>
      </c>
      <c r="Z577" s="659"/>
      <c r="AA577" s="654"/>
      <c r="AB577" s="656" t="str">
        <f t="shared" si="640"/>
        <v/>
      </c>
      <c r="AC577" s="661" t="str">
        <f t="shared" si="674"/>
        <v/>
      </c>
      <c r="AE577" s="658" t="str">
        <f t="shared" si="641"/>
        <v/>
      </c>
      <c r="AF577" s="659"/>
      <c r="AT577" s="805" t="str">
        <f t="shared" si="699"/>
        <v/>
      </c>
      <c r="AU577" t="str">
        <f t="shared" si="675"/>
        <v/>
      </c>
      <c r="AV577" s="6" t="str">
        <f t="shared" si="642"/>
        <v/>
      </c>
      <c r="AW577" s="317" t="str">
        <f t="shared" si="643"/>
        <v/>
      </c>
      <c r="AX577" s="158" t="str">
        <f t="shared" si="644"/>
        <v/>
      </c>
      <c r="AY577" s="158" t="str">
        <f t="shared" si="708"/>
        <v/>
      </c>
      <c r="AZ577" s="309" t="str">
        <f t="shared" si="707"/>
        <v/>
      </c>
      <c r="BA577" s="318" t="str">
        <f t="shared" si="645"/>
        <v/>
      </c>
      <c r="BB577" s="473" t="str">
        <f t="shared" si="646"/>
        <v/>
      </c>
      <c r="BC577" s="80" t="str">
        <f t="shared" si="697"/>
        <v/>
      </c>
      <c r="BD577" s="56">
        <f t="shared" si="647"/>
        <v>1</v>
      </c>
      <c r="BF577" s="56" t="str">
        <f t="shared" si="648"/>
        <v/>
      </c>
      <c r="BG577" s="56" t="str">
        <f t="shared" si="649"/>
        <v/>
      </c>
      <c r="BH577" s="6" t="str">
        <f t="shared" si="650"/>
        <v/>
      </c>
      <c r="BK577" s="6" t="str">
        <f t="shared" si="651"/>
        <v/>
      </c>
      <c r="BL577" s="56">
        <f t="shared" si="676"/>
        <v>999999</v>
      </c>
      <c r="BM577" s="183">
        <f t="shared" si="677"/>
        <v>99999.000002885005</v>
      </c>
      <c r="BN577" s="61">
        <v>561</v>
      </c>
      <c r="BO577" s="6">
        <f t="shared" si="652"/>
        <v>999999</v>
      </c>
      <c r="BP577" s="6">
        <f t="shared" si="653"/>
        <v>999999</v>
      </c>
      <c r="BQ577" s="6" t="str">
        <f t="shared" si="678"/>
        <v>x</v>
      </c>
      <c r="BR577" s="206">
        <f t="shared" si="654"/>
        <v>99999.000002885005</v>
      </c>
      <c r="BS577" s="6">
        <f t="shared" si="655"/>
        <v>99999.000002885005</v>
      </c>
      <c r="BT577" s="6" t="str">
        <f t="shared" si="679"/>
        <v>x</v>
      </c>
      <c r="BU577" s="6" t="str">
        <f t="shared" si="656"/>
        <v/>
      </c>
      <c r="BW577" s="82">
        <f t="shared" si="680"/>
        <v>9999999999</v>
      </c>
      <c r="BX577" s="80" t="str">
        <f t="shared" si="657"/>
        <v>x</v>
      </c>
      <c r="BY577" s="80" t="str">
        <f t="shared" si="658"/>
        <v/>
      </c>
      <c r="BZ577" s="56" t="str">
        <f t="shared" si="681"/>
        <v/>
      </c>
      <c r="CA577" s="56" t="str">
        <f t="shared" si="682"/>
        <v/>
      </c>
      <c r="CB577" s="88">
        <f t="shared" si="683"/>
        <v>0</v>
      </c>
      <c r="CC577" s="56" t="str">
        <f t="shared" si="659"/>
        <v/>
      </c>
      <c r="CD577" s="56"/>
      <c r="CE577" s="56"/>
      <c r="CF577" s="56"/>
      <c r="CG577" s="56"/>
      <c r="CH577" s="169">
        <f t="shared" si="684"/>
        <v>9999999999</v>
      </c>
      <c r="CI577" s="170">
        <f t="shared" si="685"/>
        <v>9999999999</v>
      </c>
      <c r="CJ577" s="171">
        <f t="shared" si="686"/>
        <v>9999999999</v>
      </c>
      <c r="CK577" s="172" t="str">
        <f t="shared" si="687"/>
        <v/>
      </c>
      <c r="CL577" s="173" t="str">
        <f t="shared" si="660"/>
        <v>x</v>
      </c>
      <c r="CN577" s="6" t="str">
        <f t="shared" si="688"/>
        <v/>
      </c>
      <c r="CO577" s="293" t="e">
        <f t="shared" ca="1" si="698"/>
        <v>#N/A</v>
      </c>
      <c r="CP577" s="6" t="e">
        <f t="shared" ca="1" si="689"/>
        <v>#N/A</v>
      </c>
      <c r="CQ577" s="61">
        <v>561</v>
      </c>
      <c r="CR577" s="6">
        <f t="shared" si="661"/>
        <v>0</v>
      </c>
      <c r="CS577" s="6">
        <f t="shared" si="662"/>
        <v>0</v>
      </c>
      <c r="CT577" s="56" t="str">
        <f t="shared" si="663"/>
        <v/>
      </c>
      <c r="CU577" s="76">
        <f t="shared" si="664"/>
        <v>0</v>
      </c>
      <c r="CV577" s="76">
        <f t="shared" si="665"/>
        <v>0</v>
      </c>
      <c r="CX577" s="6" t="str">
        <f t="shared" si="666"/>
        <v/>
      </c>
      <c r="CY577" s="6" t="str">
        <f t="shared" si="667"/>
        <v/>
      </c>
      <c r="CZ577" s="6" t="str">
        <f t="shared" si="668"/>
        <v/>
      </c>
      <c r="DG577" s="56" t="str">
        <f t="shared" si="669"/>
        <v/>
      </c>
      <c r="DH577" s="6">
        <f t="shared" si="670"/>
        <v>0</v>
      </c>
      <c r="DK577" s="6">
        <f t="shared" si="705"/>
        <v>0</v>
      </c>
      <c r="DL577" s="6" t="e">
        <f t="shared" si="706"/>
        <v>#N/A</v>
      </c>
      <c r="DN577" s="6" t="e">
        <f t="shared" si="704"/>
        <v>#N/A</v>
      </c>
      <c r="DP577" s="6" t="str">
        <f t="shared" si="671"/>
        <v/>
      </c>
      <c r="DQ577" s="293">
        <f t="shared" ca="1" si="700"/>
        <v>571</v>
      </c>
      <c r="DR577" s="6" t="str">
        <f t="shared" ca="1" si="690"/>
        <v>x</v>
      </c>
      <c r="DU577" s="293" t="e">
        <f t="shared" ca="1" si="691"/>
        <v>#N/A</v>
      </c>
      <c r="DV577" s="5"/>
      <c r="DW577" s="293" t="e">
        <f t="shared" ca="1" si="701"/>
        <v>#N/A</v>
      </c>
      <c r="DZ577" s="293" t="e">
        <f t="shared" ca="1" si="692"/>
        <v>#N/A</v>
      </c>
      <c r="EA577" s="293" t="e">
        <f t="shared" ca="1" si="693"/>
        <v>#N/A</v>
      </c>
      <c r="EB577" s="293" t="e">
        <f t="shared" ca="1" si="694"/>
        <v>#N/A</v>
      </c>
      <c r="EE577" s="6" t="str">
        <f t="shared" si="695"/>
        <v/>
      </c>
      <c r="EF577" s="293" t="e">
        <f t="shared" ca="1" si="696"/>
        <v>#N/A</v>
      </c>
      <c r="EG577" s="6" t="e">
        <f t="shared" ca="1" si="672"/>
        <v>#N/A</v>
      </c>
    </row>
    <row r="578" spans="3:137" x14ac:dyDescent="0.2">
      <c r="C578" s="75"/>
      <c r="D578" s="184" t="str">
        <f t="shared" si="636"/>
        <v/>
      </c>
      <c r="E578" s="649" t="str">
        <f t="shared" si="702"/>
        <v/>
      </c>
      <c r="F578" s="607" t="str">
        <f t="shared" si="635"/>
        <v>x</v>
      </c>
      <c r="G578" s="650"/>
      <c r="H578" s="651"/>
      <c r="I578" s="651"/>
      <c r="J578" s="651"/>
      <c r="K578" s="652"/>
      <c r="L578" s="889"/>
      <c r="M578" s="889"/>
      <c r="N578" s="653"/>
      <c r="O578" s="651"/>
      <c r="P578" s="651"/>
      <c r="Q578" s="654"/>
      <c r="R578" s="655"/>
      <c r="S578" s="607" t="str">
        <f t="shared" si="637"/>
        <v/>
      </c>
      <c r="T578" s="656" t="str">
        <f t="shared" si="638"/>
        <v/>
      </c>
      <c r="U578" s="656" t="str">
        <f t="shared" si="673"/>
        <v/>
      </c>
      <c r="V578" s="656" t="str">
        <f t="shared" si="639"/>
        <v/>
      </c>
      <c r="W578" s="719"/>
      <c r="X578" s="659"/>
      <c r="Y578" s="656" t="str">
        <f t="shared" si="703"/>
        <v/>
      </c>
      <c r="Z578" s="659"/>
      <c r="AA578" s="654"/>
      <c r="AB578" s="656" t="str">
        <f t="shared" si="640"/>
        <v/>
      </c>
      <c r="AC578" s="661" t="str">
        <f t="shared" si="674"/>
        <v/>
      </c>
      <c r="AE578" s="658" t="str">
        <f t="shared" si="641"/>
        <v/>
      </c>
      <c r="AF578" s="659"/>
      <c r="AT578" s="805" t="str">
        <f t="shared" si="699"/>
        <v/>
      </c>
      <c r="AU578" t="str">
        <f t="shared" si="675"/>
        <v/>
      </c>
      <c r="AV578" s="6" t="str">
        <f t="shared" si="642"/>
        <v/>
      </c>
      <c r="AW578" s="317" t="str">
        <f t="shared" si="643"/>
        <v/>
      </c>
      <c r="AX578" s="158" t="str">
        <f t="shared" si="644"/>
        <v/>
      </c>
      <c r="AY578" s="158" t="str">
        <f t="shared" si="708"/>
        <v/>
      </c>
      <c r="AZ578" s="309" t="str">
        <f t="shared" si="707"/>
        <v/>
      </c>
      <c r="BA578" s="318" t="str">
        <f t="shared" si="645"/>
        <v/>
      </c>
      <c r="BB578" s="473" t="str">
        <f t="shared" si="646"/>
        <v/>
      </c>
      <c r="BC578" s="80" t="str">
        <f t="shared" si="697"/>
        <v/>
      </c>
      <c r="BD578" s="56">
        <f t="shared" si="647"/>
        <v>1</v>
      </c>
      <c r="BF578" s="56" t="str">
        <f t="shared" si="648"/>
        <v/>
      </c>
      <c r="BG578" s="56" t="str">
        <f t="shared" si="649"/>
        <v/>
      </c>
      <c r="BH578" s="6" t="str">
        <f t="shared" si="650"/>
        <v/>
      </c>
      <c r="BK578" s="6" t="str">
        <f t="shared" si="651"/>
        <v/>
      </c>
      <c r="BL578" s="56">
        <f t="shared" si="676"/>
        <v>999999</v>
      </c>
      <c r="BM578" s="183">
        <f t="shared" si="677"/>
        <v>99999.000002889996</v>
      </c>
      <c r="BN578" s="61">
        <v>562</v>
      </c>
      <c r="BO578" s="6">
        <f t="shared" si="652"/>
        <v>999999</v>
      </c>
      <c r="BP578" s="6">
        <f t="shared" si="653"/>
        <v>999999</v>
      </c>
      <c r="BQ578" s="6" t="str">
        <f t="shared" si="678"/>
        <v>x</v>
      </c>
      <c r="BR578" s="206">
        <f t="shared" si="654"/>
        <v>99999.000002889996</v>
      </c>
      <c r="BS578" s="6">
        <f t="shared" si="655"/>
        <v>99999.000002889996</v>
      </c>
      <c r="BT578" s="6" t="str">
        <f t="shared" si="679"/>
        <v>x</v>
      </c>
      <c r="BU578" s="6" t="str">
        <f t="shared" si="656"/>
        <v/>
      </c>
      <c r="BW578" s="82">
        <f t="shared" si="680"/>
        <v>9999999999</v>
      </c>
      <c r="BX578" s="80" t="str">
        <f t="shared" si="657"/>
        <v>x</v>
      </c>
      <c r="BY578" s="80" t="str">
        <f t="shared" si="658"/>
        <v/>
      </c>
      <c r="BZ578" s="56" t="str">
        <f t="shared" si="681"/>
        <v/>
      </c>
      <c r="CA578" s="56" t="str">
        <f t="shared" si="682"/>
        <v/>
      </c>
      <c r="CB578" s="88">
        <f t="shared" si="683"/>
        <v>0</v>
      </c>
      <c r="CC578" s="56" t="str">
        <f t="shared" si="659"/>
        <v/>
      </c>
      <c r="CD578" s="56"/>
      <c r="CE578" s="56"/>
      <c r="CF578" s="56"/>
      <c r="CG578" s="56"/>
      <c r="CH578" s="169">
        <f t="shared" si="684"/>
        <v>9999999999</v>
      </c>
      <c r="CI578" s="170">
        <f t="shared" si="685"/>
        <v>9999999999</v>
      </c>
      <c r="CJ578" s="171">
        <f t="shared" si="686"/>
        <v>9999999999</v>
      </c>
      <c r="CK578" s="172" t="str">
        <f t="shared" si="687"/>
        <v/>
      </c>
      <c r="CL578" s="173" t="str">
        <f t="shared" si="660"/>
        <v>x</v>
      </c>
      <c r="CN578" s="6" t="str">
        <f t="shared" si="688"/>
        <v/>
      </c>
      <c r="CO578" s="293" t="e">
        <f t="shared" ca="1" si="698"/>
        <v>#N/A</v>
      </c>
      <c r="CP578" s="6" t="e">
        <f t="shared" ca="1" si="689"/>
        <v>#N/A</v>
      </c>
      <c r="CQ578" s="61">
        <v>562</v>
      </c>
      <c r="CR578" s="6">
        <f t="shared" si="661"/>
        <v>0</v>
      </c>
      <c r="CS578" s="6">
        <f t="shared" si="662"/>
        <v>0</v>
      </c>
      <c r="CT578" s="56" t="str">
        <f t="shared" si="663"/>
        <v/>
      </c>
      <c r="CU578" s="76">
        <f t="shared" si="664"/>
        <v>0</v>
      </c>
      <c r="CV578" s="76">
        <f t="shared" si="665"/>
        <v>0</v>
      </c>
      <c r="CX578" s="6" t="str">
        <f t="shared" si="666"/>
        <v/>
      </c>
      <c r="CY578" s="6" t="str">
        <f t="shared" si="667"/>
        <v/>
      </c>
      <c r="CZ578" s="6" t="str">
        <f t="shared" si="668"/>
        <v/>
      </c>
      <c r="DG578" s="56" t="str">
        <f t="shared" si="669"/>
        <v/>
      </c>
      <c r="DH578" s="6">
        <f t="shared" si="670"/>
        <v>0</v>
      </c>
      <c r="DK578" s="6">
        <f t="shared" si="705"/>
        <v>0</v>
      </c>
      <c r="DL578" s="6" t="e">
        <f t="shared" si="706"/>
        <v>#N/A</v>
      </c>
      <c r="DN578" s="6" t="e">
        <f t="shared" si="704"/>
        <v>#N/A</v>
      </c>
      <c r="DP578" s="6" t="str">
        <f t="shared" si="671"/>
        <v/>
      </c>
      <c r="DQ578" s="293">
        <f t="shared" ca="1" si="700"/>
        <v>572</v>
      </c>
      <c r="DR578" s="6" t="str">
        <f t="shared" ca="1" si="690"/>
        <v>x</v>
      </c>
      <c r="DU578" s="293" t="e">
        <f t="shared" ca="1" si="691"/>
        <v>#N/A</v>
      </c>
      <c r="DV578" s="5"/>
      <c r="DW578" s="293" t="e">
        <f t="shared" ca="1" si="701"/>
        <v>#N/A</v>
      </c>
      <c r="DZ578" s="293" t="e">
        <f t="shared" ca="1" si="692"/>
        <v>#N/A</v>
      </c>
      <c r="EA578" s="293" t="e">
        <f t="shared" ca="1" si="693"/>
        <v>#N/A</v>
      </c>
      <c r="EB578" s="293" t="e">
        <f t="shared" ca="1" si="694"/>
        <v>#N/A</v>
      </c>
      <c r="EE578" s="6" t="str">
        <f t="shared" si="695"/>
        <v/>
      </c>
      <c r="EF578" s="293" t="e">
        <f t="shared" ca="1" si="696"/>
        <v>#N/A</v>
      </c>
      <c r="EG578" s="6" t="e">
        <f t="shared" ca="1" si="672"/>
        <v>#N/A</v>
      </c>
    </row>
    <row r="579" spans="3:137" x14ac:dyDescent="0.2">
      <c r="C579" s="75"/>
      <c r="D579" s="184" t="str">
        <f t="shared" si="636"/>
        <v/>
      </c>
      <c r="E579" s="649" t="str">
        <f t="shared" si="702"/>
        <v/>
      </c>
      <c r="F579" s="607" t="str">
        <f t="shared" si="635"/>
        <v>x</v>
      </c>
      <c r="G579" s="650"/>
      <c r="H579" s="651"/>
      <c r="I579" s="651"/>
      <c r="J579" s="651"/>
      <c r="K579" s="652"/>
      <c r="L579" s="889"/>
      <c r="M579" s="889"/>
      <c r="N579" s="653"/>
      <c r="O579" s="651"/>
      <c r="P579" s="651"/>
      <c r="Q579" s="654"/>
      <c r="R579" s="655"/>
      <c r="S579" s="607" t="str">
        <f t="shared" si="637"/>
        <v/>
      </c>
      <c r="T579" s="656" t="str">
        <f t="shared" si="638"/>
        <v/>
      </c>
      <c r="U579" s="656" t="str">
        <f t="shared" si="673"/>
        <v/>
      </c>
      <c r="V579" s="656" t="str">
        <f t="shared" si="639"/>
        <v/>
      </c>
      <c r="W579" s="719"/>
      <c r="X579" s="659"/>
      <c r="Y579" s="656" t="str">
        <f t="shared" si="703"/>
        <v/>
      </c>
      <c r="Z579" s="659"/>
      <c r="AA579" s="654"/>
      <c r="AB579" s="656" t="str">
        <f t="shared" si="640"/>
        <v/>
      </c>
      <c r="AC579" s="661" t="str">
        <f t="shared" si="674"/>
        <v/>
      </c>
      <c r="AE579" s="658" t="str">
        <f t="shared" si="641"/>
        <v/>
      </c>
      <c r="AF579" s="659"/>
      <c r="AT579" s="805" t="str">
        <f t="shared" si="699"/>
        <v/>
      </c>
      <c r="AU579" t="str">
        <f t="shared" si="675"/>
        <v/>
      </c>
      <c r="AV579" s="6" t="str">
        <f t="shared" si="642"/>
        <v/>
      </c>
      <c r="AW579" s="317" t="str">
        <f t="shared" si="643"/>
        <v/>
      </c>
      <c r="AX579" s="158" t="str">
        <f t="shared" si="644"/>
        <v/>
      </c>
      <c r="AY579" s="158" t="str">
        <f t="shared" si="708"/>
        <v/>
      </c>
      <c r="AZ579" s="309" t="str">
        <f t="shared" si="707"/>
        <v/>
      </c>
      <c r="BA579" s="318" t="str">
        <f t="shared" si="645"/>
        <v/>
      </c>
      <c r="BB579" s="473" t="str">
        <f t="shared" si="646"/>
        <v/>
      </c>
      <c r="BC579" s="80" t="str">
        <f t="shared" si="697"/>
        <v/>
      </c>
      <c r="BD579" s="56">
        <f t="shared" si="647"/>
        <v>1</v>
      </c>
      <c r="BF579" s="56" t="str">
        <f t="shared" si="648"/>
        <v/>
      </c>
      <c r="BG579" s="56" t="str">
        <f t="shared" si="649"/>
        <v/>
      </c>
      <c r="BH579" s="6" t="str">
        <f t="shared" si="650"/>
        <v/>
      </c>
      <c r="BK579" s="6" t="str">
        <f t="shared" si="651"/>
        <v/>
      </c>
      <c r="BL579" s="56">
        <f t="shared" si="676"/>
        <v>999999</v>
      </c>
      <c r="BM579" s="183">
        <f t="shared" si="677"/>
        <v>99999.000002895002</v>
      </c>
      <c r="BN579" s="61">
        <v>563</v>
      </c>
      <c r="BO579" s="6">
        <f t="shared" si="652"/>
        <v>999999</v>
      </c>
      <c r="BP579" s="6">
        <f t="shared" si="653"/>
        <v>999999</v>
      </c>
      <c r="BQ579" s="6" t="str">
        <f t="shared" si="678"/>
        <v>x</v>
      </c>
      <c r="BR579" s="206">
        <f t="shared" si="654"/>
        <v>99999.000002895002</v>
      </c>
      <c r="BS579" s="6">
        <f t="shared" si="655"/>
        <v>99999.000002895002</v>
      </c>
      <c r="BT579" s="6" t="str">
        <f t="shared" si="679"/>
        <v>x</v>
      </c>
      <c r="BU579" s="6" t="str">
        <f t="shared" si="656"/>
        <v/>
      </c>
      <c r="BW579" s="82">
        <f t="shared" si="680"/>
        <v>9999999999</v>
      </c>
      <c r="BX579" s="80" t="str">
        <f t="shared" si="657"/>
        <v>x</v>
      </c>
      <c r="BY579" s="80" t="str">
        <f t="shared" si="658"/>
        <v/>
      </c>
      <c r="BZ579" s="56" t="str">
        <f t="shared" si="681"/>
        <v/>
      </c>
      <c r="CA579" s="56" t="str">
        <f t="shared" si="682"/>
        <v/>
      </c>
      <c r="CB579" s="88">
        <f t="shared" si="683"/>
        <v>0</v>
      </c>
      <c r="CC579" s="56" t="str">
        <f t="shared" si="659"/>
        <v/>
      </c>
      <c r="CD579" s="56"/>
      <c r="CE579" s="56"/>
      <c r="CF579" s="56"/>
      <c r="CG579" s="56"/>
      <c r="CH579" s="169">
        <f t="shared" si="684"/>
        <v>9999999999</v>
      </c>
      <c r="CI579" s="170">
        <f t="shared" si="685"/>
        <v>9999999999</v>
      </c>
      <c r="CJ579" s="171">
        <f t="shared" si="686"/>
        <v>9999999999</v>
      </c>
      <c r="CK579" s="172" t="str">
        <f t="shared" si="687"/>
        <v/>
      </c>
      <c r="CL579" s="173" t="str">
        <f t="shared" si="660"/>
        <v>x</v>
      </c>
      <c r="CN579" s="6" t="str">
        <f t="shared" si="688"/>
        <v/>
      </c>
      <c r="CO579" s="293" t="e">
        <f t="shared" ca="1" si="698"/>
        <v>#N/A</v>
      </c>
      <c r="CP579" s="6" t="e">
        <f t="shared" ca="1" si="689"/>
        <v>#N/A</v>
      </c>
      <c r="CQ579" s="61">
        <v>563</v>
      </c>
      <c r="CR579" s="6">
        <f t="shared" si="661"/>
        <v>0</v>
      </c>
      <c r="CS579" s="6">
        <f t="shared" si="662"/>
        <v>0</v>
      </c>
      <c r="CT579" s="56" t="str">
        <f t="shared" si="663"/>
        <v/>
      </c>
      <c r="CU579" s="76">
        <f t="shared" si="664"/>
        <v>0</v>
      </c>
      <c r="CV579" s="76">
        <f t="shared" si="665"/>
        <v>0</v>
      </c>
      <c r="CX579" s="6" t="str">
        <f t="shared" si="666"/>
        <v/>
      </c>
      <c r="CY579" s="6" t="str">
        <f t="shared" si="667"/>
        <v/>
      </c>
      <c r="CZ579" s="6" t="str">
        <f t="shared" si="668"/>
        <v/>
      </c>
      <c r="DG579" s="56" t="str">
        <f t="shared" si="669"/>
        <v/>
      </c>
      <c r="DH579" s="6">
        <f t="shared" si="670"/>
        <v>0</v>
      </c>
      <c r="DK579" s="6">
        <f t="shared" si="705"/>
        <v>0</v>
      </c>
      <c r="DL579" s="6" t="e">
        <f t="shared" si="706"/>
        <v>#N/A</v>
      </c>
      <c r="DN579" s="6" t="e">
        <f t="shared" si="704"/>
        <v>#N/A</v>
      </c>
      <c r="DP579" s="6" t="str">
        <f t="shared" si="671"/>
        <v/>
      </c>
      <c r="DQ579" s="293">
        <f t="shared" ca="1" si="700"/>
        <v>573</v>
      </c>
      <c r="DR579" s="6" t="str">
        <f t="shared" ca="1" si="690"/>
        <v>x</v>
      </c>
      <c r="DU579" s="293" t="e">
        <f t="shared" ca="1" si="691"/>
        <v>#N/A</v>
      </c>
      <c r="DV579" s="5"/>
      <c r="DW579" s="293" t="e">
        <f t="shared" ca="1" si="701"/>
        <v>#N/A</v>
      </c>
      <c r="DZ579" s="293" t="e">
        <f t="shared" ca="1" si="692"/>
        <v>#N/A</v>
      </c>
      <c r="EA579" s="293" t="e">
        <f t="shared" ca="1" si="693"/>
        <v>#N/A</v>
      </c>
      <c r="EB579" s="293" t="e">
        <f t="shared" ca="1" si="694"/>
        <v>#N/A</v>
      </c>
      <c r="EE579" s="6" t="str">
        <f t="shared" si="695"/>
        <v/>
      </c>
      <c r="EF579" s="293" t="e">
        <f t="shared" ca="1" si="696"/>
        <v>#N/A</v>
      </c>
      <c r="EG579" s="6" t="e">
        <f t="shared" ca="1" si="672"/>
        <v>#N/A</v>
      </c>
    </row>
    <row r="580" spans="3:137" x14ac:dyDescent="0.2">
      <c r="C580" s="75"/>
      <c r="D580" s="184" t="str">
        <f t="shared" si="636"/>
        <v/>
      </c>
      <c r="E580" s="649" t="str">
        <f t="shared" si="702"/>
        <v/>
      </c>
      <c r="F580" s="607" t="str">
        <f t="shared" si="635"/>
        <v>x</v>
      </c>
      <c r="G580" s="650"/>
      <c r="H580" s="651"/>
      <c r="I580" s="651"/>
      <c r="J580" s="651"/>
      <c r="K580" s="652"/>
      <c r="L580" s="889"/>
      <c r="M580" s="889"/>
      <c r="N580" s="653"/>
      <c r="O580" s="651"/>
      <c r="P580" s="651"/>
      <c r="Q580" s="654"/>
      <c r="R580" s="655"/>
      <c r="S580" s="607" t="str">
        <f t="shared" si="637"/>
        <v/>
      </c>
      <c r="T580" s="656" t="str">
        <f t="shared" si="638"/>
        <v/>
      </c>
      <c r="U580" s="656" t="str">
        <f t="shared" si="673"/>
        <v/>
      </c>
      <c r="V580" s="656" t="str">
        <f t="shared" si="639"/>
        <v/>
      </c>
      <c r="W580" s="719"/>
      <c r="X580" s="659"/>
      <c r="Y580" s="656" t="str">
        <f t="shared" si="703"/>
        <v/>
      </c>
      <c r="Z580" s="659"/>
      <c r="AA580" s="654"/>
      <c r="AB580" s="656" t="str">
        <f t="shared" si="640"/>
        <v/>
      </c>
      <c r="AC580" s="661" t="str">
        <f t="shared" si="674"/>
        <v/>
      </c>
      <c r="AE580" s="658" t="str">
        <f t="shared" si="641"/>
        <v/>
      </c>
      <c r="AF580" s="659"/>
      <c r="AT580" s="805" t="str">
        <f t="shared" si="699"/>
        <v/>
      </c>
      <c r="AU580" t="str">
        <f t="shared" si="675"/>
        <v/>
      </c>
      <c r="AV580" s="6" t="str">
        <f t="shared" si="642"/>
        <v/>
      </c>
      <c r="AW580" s="317" t="str">
        <f t="shared" si="643"/>
        <v/>
      </c>
      <c r="AX580" s="158" t="str">
        <f t="shared" si="644"/>
        <v/>
      </c>
      <c r="AY580" s="158" t="str">
        <f t="shared" si="708"/>
        <v/>
      </c>
      <c r="AZ580" s="309" t="str">
        <f t="shared" si="707"/>
        <v/>
      </c>
      <c r="BA580" s="318" t="str">
        <f t="shared" si="645"/>
        <v/>
      </c>
      <c r="BB580" s="473" t="str">
        <f t="shared" si="646"/>
        <v/>
      </c>
      <c r="BC580" s="80" t="str">
        <f t="shared" si="697"/>
        <v/>
      </c>
      <c r="BD580" s="56">
        <f t="shared" si="647"/>
        <v>1</v>
      </c>
      <c r="BF580" s="56" t="str">
        <f t="shared" si="648"/>
        <v/>
      </c>
      <c r="BG580" s="56" t="str">
        <f t="shared" si="649"/>
        <v/>
      </c>
      <c r="BH580" s="6" t="str">
        <f t="shared" si="650"/>
        <v/>
      </c>
      <c r="BK580" s="6" t="str">
        <f t="shared" si="651"/>
        <v/>
      </c>
      <c r="BL580" s="56">
        <f t="shared" si="676"/>
        <v>999999</v>
      </c>
      <c r="BM580" s="183">
        <f t="shared" si="677"/>
        <v>99999.000002899993</v>
      </c>
      <c r="BN580" s="61">
        <v>564</v>
      </c>
      <c r="BO580" s="6">
        <f t="shared" si="652"/>
        <v>999999</v>
      </c>
      <c r="BP580" s="6">
        <f t="shared" si="653"/>
        <v>999999</v>
      </c>
      <c r="BQ580" s="6" t="str">
        <f t="shared" si="678"/>
        <v>x</v>
      </c>
      <c r="BR580" s="206">
        <f t="shared" si="654"/>
        <v>99999.000002899993</v>
      </c>
      <c r="BS580" s="6">
        <f t="shared" si="655"/>
        <v>99999.000002899993</v>
      </c>
      <c r="BT580" s="6" t="str">
        <f t="shared" si="679"/>
        <v>x</v>
      </c>
      <c r="BU580" s="6" t="str">
        <f t="shared" si="656"/>
        <v/>
      </c>
      <c r="BW580" s="82">
        <f t="shared" si="680"/>
        <v>9999999999</v>
      </c>
      <c r="BX580" s="80" t="str">
        <f t="shared" si="657"/>
        <v>x</v>
      </c>
      <c r="BY580" s="80" t="str">
        <f t="shared" si="658"/>
        <v/>
      </c>
      <c r="BZ580" s="56" t="str">
        <f t="shared" si="681"/>
        <v/>
      </c>
      <c r="CA580" s="56" t="str">
        <f t="shared" si="682"/>
        <v/>
      </c>
      <c r="CB580" s="88">
        <f t="shared" si="683"/>
        <v>0</v>
      </c>
      <c r="CC580" s="56" t="str">
        <f t="shared" si="659"/>
        <v/>
      </c>
      <c r="CD580" s="56"/>
      <c r="CE580" s="56"/>
      <c r="CF580" s="56"/>
      <c r="CG580" s="56"/>
      <c r="CH580" s="169">
        <f t="shared" si="684"/>
        <v>9999999999</v>
      </c>
      <c r="CI580" s="170">
        <f t="shared" si="685"/>
        <v>9999999999</v>
      </c>
      <c r="CJ580" s="171">
        <f t="shared" si="686"/>
        <v>9999999999</v>
      </c>
      <c r="CK580" s="172" t="str">
        <f t="shared" si="687"/>
        <v/>
      </c>
      <c r="CL580" s="173" t="str">
        <f t="shared" si="660"/>
        <v>x</v>
      </c>
      <c r="CN580" s="6" t="str">
        <f t="shared" si="688"/>
        <v/>
      </c>
      <c r="CO580" s="293" t="e">
        <f t="shared" ca="1" si="698"/>
        <v>#N/A</v>
      </c>
      <c r="CP580" s="6" t="e">
        <f t="shared" ca="1" si="689"/>
        <v>#N/A</v>
      </c>
      <c r="CQ580" s="61">
        <v>564</v>
      </c>
      <c r="CR580" s="6">
        <f t="shared" si="661"/>
        <v>0</v>
      </c>
      <c r="CS580" s="6">
        <f t="shared" si="662"/>
        <v>0</v>
      </c>
      <c r="CT580" s="56" t="str">
        <f t="shared" si="663"/>
        <v/>
      </c>
      <c r="CU580" s="76">
        <f t="shared" si="664"/>
        <v>0</v>
      </c>
      <c r="CV580" s="76">
        <f t="shared" si="665"/>
        <v>0</v>
      </c>
      <c r="CX580" s="6" t="str">
        <f t="shared" si="666"/>
        <v/>
      </c>
      <c r="CY580" s="6" t="str">
        <f t="shared" si="667"/>
        <v/>
      </c>
      <c r="CZ580" s="6" t="str">
        <f t="shared" si="668"/>
        <v/>
      </c>
      <c r="DG580" s="56" t="str">
        <f t="shared" si="669"/>
        <v/>
      </c>
      <c r="DH580" s="6">
        <f t="shared" si="670"/>
        <v>0</v>
      </c>
      <c r="DK580" s="6">
        <f t="shared" si="705"/>
        <v>0</v>
      </c>
      <c r="DL580" s="6" t="e">
        <f t="shared" si="706"/>
        <v>#N/A</v>
      </c>
      <c r="DN580" s="6" t="e">
        <f t="shared" si="704"/>
        <v>#N/A</v>
      </c>
      <c r="DP580" s="6" t="str">
        <f t="shared" si="671"/>
        <v/>
      </c>
      <c r="DQ580" s="293">
        <f t="shared" ca="1" si="700"/>
        <v>574</v>
      </c>
      <c r="DR580" s="6" t="str">
        <f t="shared" ca="1" si="690"/>
        <v>x</v>
      </c>
      <c r="DU580" s="293" t="e">
        <f t="shared" ca="1" si="691"/>
        <v>#N/A</v>
      </c>
      <c r="DV580" s="5"/>
      <c r="DW580" s="293" t="e">
        <f t="shared" ca="1" si="701"/>
        <v>#N/A</v>
      </c>
      <c r="DZ580" s="293" t="e">
        <f t="shared" ca="1" si="692"/>
        <v>#N/A</v>
      </c>
      <c r="EA580" s="293" t="e">
        <f t="shared" ca="1" si="693"/>
        <v>#N/A</v>
      </c>
      <c r="EB580" s="293" t="e">
        <f t="shared" ca="1" si="694"/>
        <v>#N/A</v>
      </c>
      <c r="EE580" s="6" t="str">
        <f t="shared" si="695"/>
        <v/>
      </c>
      <c r="EF580" s="293" t="e">
        <f t="shared" ca="1" si="696"/>
        <v>#N/A</v>
      </c>
      <c r="EG580" s="6" t="e">
        <f t="shared" ca="1" si="672"/>
        <v>#N/A</v>
      </c>
    </row>
    <row r="581" spans="3:137" x14ac:dyDescent="0.2">
      <c r="C581" s="75"/>
      <c r="D581" s="184" t="str">
        <f t="shared" si="636"/>
        <v/>
      </c>
      <c r="E581" s="649" t="str">
        <f t="shared" si="702"/>
        <v/>
      </c>
      <c r="F581" s="607" t="str">
        <f t="shared" si="635"/>
        <v>x</v>
      </c>
      <c r="G581" s="650"/>
      <c r="H581" s="651"/>
      <c r="I581" s="651"/>
      <c r="J581" s="651"/>
      <c r="K581" s="652"/>
      <c r="L581" s="889"/>
      <c r="M581" s="889"/>
      <c r="N581" s="653"/>
      <c r="O581" s="651"/>
      <c r="P581" s="651"/>
      <c r="Q581" s="654"/>
      <c r="R581" s="655"/>
      <c r="S581" s="607" t="str">
        <f t="shared" si="637"/>
        <v/>
      </c>
      <c r="T581" s="656" t="str">
        <f t="shared" si="638"/>
        <v/>
      </c>
      <c r="U581" s="656" t="str">
        <f t="shared" si="673"/>
        <v/>
      </c>
      <c r="V581" s="656" t="str">
        <f t="shared" si="639"/>
        <v/>
      </c>
      <c r="W581" s="719"/>
      <c r="X581" s="659"/>
      <c r="Y581" s="656" t="str">
        <f t="shared" si="703"/>
        <v/>
      </c>
      <c r="Z581" s="659"/>
      <c r="AA581" s="654"/>
      <c r="AB581" s="656" t="str">
        <f t="shared" si="640"/>
        <v/>
      </c>
      <c r="AC581" s="661" t="str">
        <f t="shared" si="674"/>
        <v/>
      </c>
      <c r="AE581" s="658" t="str">
        <f t="shared" si="641"/>
        <v/>
      </c>
      <c r="AF581" s="659"/>
      <c r="AT581" s="805" t="str">
        <f t="shared" si="699"/>
        <v/>
      </c>
      <c r="AU581" t="str">
        <f t="shared" si="675"/>
        <v/>
      </c>
      <c r="AV581" s="6" t="str">
        <f t="shared" si="642"/>
        <v/>
      </c>
      <c r="AW581" s="317" t="str">
        <f t="shared" si="643"/>
        <v/>
      </c>
      <c r="AX581" s="158" t="str">
        <f t="shared" si="644"/>
        <v/>
      </c>
      <c r="AY581" s="158" t="str">
        <f t="shared" si="708"/>
        <v/>
      </c>
      <c r="AZ581" s="309" t="str">
        <f t="shared" si="707"/>
        <v/>
      </c>
      <c r="BA581" s="318" t="str">
        <f t="shared" si="645"/>
        <v/>
      </c>
      <c r="BB581" s="473" t="str">
        <f t="shared" si="646"/>
        <v/>
      </c>
      <c r="BC581" s="80" t="str">
        <f t="shared" si="697"/>
        <v/>
      </c>
      <c r="BD581" s="56">
        <f t="shared" si="647"/>
        <v>1</v>
      </c>
      <c r="BF581" s="56" t="str">
        <f t="shared" si="648"/>
        <v/>
      </c>
      <c r="BG581" s="56" t="str">
        <f t="shared" si="649"/>
        <v/>
      </c>
      <c r="BH581" s="6" t="str">
        <f t="shared" si="650"/>
        <v/>
      </c>
      <c r="BK581" s="6" t="str">
        <f t="shared" si="651"/>
        <v/>
      </c>
      <c r="BL581" s="56">
        <f t="shared" si="676"/>
        <v>999999</v>
      </c>
      <c r="BM581" s="183">
        <f t="shared" si="677"/>
        <v>99999.000002904999</v>
      </c>
      <c r="BN581" s="61">
        <v>565</v>
      </c>
      <c r="BO581" s="6">
        <f t="shared" si="652"/>
        <v>999999</v>
      </c>
      <c r="BP581" s="6">
        <f t="shared" si="653"/>
        <v>999999</v>
      </c>
      <c r="BQ581" s="6" t="str">
        <f t="shared" si="678"/>
        <v>x</v>
      </c>
      <c r="BR581" s="206">
        <f t="shared" si="654"/>
        <v>99999.000002904999</v>
      </c>
      <c r="BS581" s="6">
        <f t="shared" si="655"/>
        <v>99999.000002904999</v>
      </c>
      <c r="BT581" s="6" t="str">
        <f t="shared" si="679"/>
        <v>x</v>
      </c>
      <c r="BU581" s="6" t="str">
        <f t="shared" si="656"/>
        <v/>
      </c>
      <c r="BW581" s="82">
        <f t="shared" si="680"/>
        <v>9999999999</v>
      </c>
      <c r="BX581" s="80" t="str">
        <f t="shared" si="657"/>
        <v>x</v>
      </c>
      <c r="BY581" s="80" t="str">
        <f t="shared" si="658"/>
        <v/>
      </c>
      <c r="BZ581" s="56" t="str">
        <f t="shared" si="681"/>
        <v/>
      </c>
      <c r="CA581" s="56" t="str">
        <f t="shared" si="682"/>
        <v/>
      </c>
      <c r="CB581" s="88">
        <f t="shared" si="683"/>
        <v>0</v>
      </c>
      <c r="CC581" s="56" t="str">
        <f t="shared" si="659"/>
        <v/>
      </c>
      <c r="CD581" s="56"/>
      <c r="CE581" s="56"/>
      <c r="CF581" s="56"/>
      <c r="CG581" s="56"/>
      <c r="CH581" s="169">
        <f t="shared" si="684"/>
        <v>9999999999</v>
      </c>
      <c r="CI581" s="170">
        <f t="shared" si="685"/>
        <v>9999999999</v>
      </c>
      <c r="CJ581" s="171">
        <f t="shared" si="686"/>
        <v>9999999999</v>
      </c>
      <c r="CK581" s="172" t="str">
        <f t="shared" si="687"/>
        <v/>
      </c>
      <c r="CL581" s="173" t="str">
        <f t="shared" si="660"/>
        <v>x</v>
      </c>
      <c r="CN581" s="6" t="str">
        <f t="shared" si="688"/>
        <v/>
      </c>
      <c r="CO581" s="293" t="e">
        <f t="shared" ca="1" si="698"/>
        <v>#N/A</v>
      </c>
      <c r="CP581" s="6" t="e">
        <f t="shared" ca="1" si="689"/>
        <v>#N/A</v>
      </c>
      <c r="CQ581" s="61">
        <v>565</v>
      </c>
      <c r="CR581" s="6">
        <f t="shared" si="661"/>
        <v>0</v>
      </c>
      <c r="CS581" s="6">
        <f t="shared" si="662"/>
        <v>0</v>
      </c>
      <c r="CT581" s="56" t="str">
        <f t="shared" si="663"/>
        <v/>
      </c>
      <c r="CU581" s="76">
        <f t="shared" si="664"/>
        <v>0</v>
      </c>
      <c r="CV581" s="76">
        <f t="shared" si="665"/>
        <v>0</v>
      </c>
      <c r="CX581" s="6" t="str">
        <f t="shared" si="666"/>
        <v/>
      </c>
      <c r="CY581" s="6" t="str">
        <f t="shared" si="667"/>
        <v/>
      </c>
      <c r="CZ581" s="6" t="str">
        <f t="shared" si="668"/>
        <v/>
      </c>
      <c r="DG581" s="56" t="str">
        <f t="shared" si="669"/>
        <v/>
      </c>
      <c r="DH581" s="6">
        <f t="shared" si="670"/>
        <v>0</v>
      </c>
      <c r="DK581" s="6">
        <f t="shared" si="705"/>
        <v>0</v>
      </c>
      <c r="DL581" s="6" t="e">
        <f t="shared" si="706"/>
        <v>#N/A</v>
      </c>
      <c r="DN581" s="6" t="e">
        <f t="shared" si="704"/>
        <v>#N/A</v>
      </c>
      <c r="DP581" s="6" t="str">
        <f t="shared" si="671"/>
        <v/>
      </c>
      <c r="DQ581" s="293">
        <f t="shared" ca="1" si="700"/>
        <v>575</v>
      </c>
      <c r="DR581" s="6" t="str">
        <f t="shared" ca="1" si="690"/>
        <v>x</v>
      </c>
      <c r="DU581" s="293" t="e">
        <f t="shared" ca="1" si="691"/>
        <v>#N/A</v>
      </c>
      <c r="DV581" s="5"/>
      <c r="DW581" s="293" t="e">
        <f t="shared" ca="1" si="701"/>
        <v>#N/A</v>
      </c>
      <c r="DZ581" s="293" t="e">
        <f t="shared" ca="1" si="692"/>
        <v>#N/A</v>
      </c>
      <c r="EA581" s="293" t="e">
        <f t="shared" ca="1" si="693"/>
        <v>#N/A</v>
      </c>
      <c r="EB581" s="293" t="e">
        <f t="shared" ca="1" si="694"/>
        <v>#N/A</v>
      </c>
      <c r="EE581" s="6" t="str">
        <f t="shared" si="695"/>
        <v/>
      </c>
      <c r="EF581" s="293" t="e">
        <f t="shared" ca="1" si="696"/>
        <v>#N/A</v>
      </c>
      <c r="EG581" s="6" t="e">
        <f t="shared" ca="1" si="672"/>
        <v>#N/A</v>
      </c>
    </row>
    <row r="582" spans="3:137" x14ac:dyDescent="0.2">
      <c r="C582" s="75"/>
      <c r="D582" s="184" t="str">
        <f t="shared" si="636"/>
        <v/>
      </c>
      <c r="E582" s="649" t="str">
        <f t="shared" si="702"/>
        <v/>
      </c>
      <c r="F582" s="607" t="str">
        <f t="shared" si="635"/>
        <v>x</v>
      </c>
      <c r="G582" s="650"/>
      <c r="H582" s="651"/>
      <c r="I582" s="651"/>
      <c r="J582" s="651"/>
      <c r="K582" s="652"/>
      <c r="L582" s="889"/>
      <c r="M582" s="889"/>
      <c r="N582" s="653"/>
      <c r="O582" s="651"/>
      <c r="P582" s="651"/>
      <c r="Q582" s="654"/>
      <c r="R582" s="655"/>
      <c r="S582" s="607" t="str">
        <f t="shared" si="637"/>
        <v/>
      </c>
      <c r="T582" s="656" t="str">
        <f t="shared" si="638"/>
        <v/>
      </c>
      <c r="U582" s="656" t="str">
        <f t="shared" si="673"/>
        <v/>
      </c>
      <c r="V582" s="656" t="str">
        <f t="shared" si="639"/>
        <v/>
      </c>
      <c r="W582" s="719"/>
      <c r="X582" s="659"/>
      <c r="Y582" s="656" t="str">
        <f t="shared" si="703"/>
        <v/>
      </c>
      <c r="Z582" s="659"/>
      <c r="AA582" s="654"/>
      <c r="AB582" s="656" t="str">
        <f t="shared" si="640"/>
        <v/>
      </c>
      <c r="AC582" s="661" t="str">
        <f t="shared" si="674"/>
        <v/>
      </c>
      <c r="AE582" s="658" t="str">
        <f t="shared" si="641"/>
        <v/>
      </c>
      <c r="AF582" s="659"/>
      <c r="AT582" s="805" t="str">
        <f t="shared" si="699"/>
        <v/>
      </c>
      <c r="AU582" t="str">
        <f t="shared" si="675"/>
        <v/>
      </c>
      <c r="AV582" s="6" t="str">
        <f t="shared" si="642"/>
        <v/>
      </c>
      <c r="AW582" s="317" t="str">
        <f t="shared" si="643"/>
        <v/>
      </c>
      <c r="AX582" s="158" t="str">
        <f t="shared" si="644"/>
        <v/>
      </c>
      <c r="AY582" s="158" t="str">
        <f t="shared" si="708"/>
        <v/>
      </c>
      <c r="AZ582" s="309" t="str">
        <f t="shared" si="707"/>
        <v/>
      </c>
      <c r="BA582" s="318" t="str">
        <f t="shared" si="645"/>
        <v/>
      </c>
      <c r="BB582" s="473" t="str">
        <f t="shared" si="646"/>
        <v/>
      </c>
      <c r="BC582" s="80" t="str">
        <f t="shared" si="697"/>
        <v/>
      </c>
      <c r="BD582" s="56">
        <f t="shared" si="647"/>
        <v>1</v>
      </c>
      <c r="BF582" s="56" t="str">
        <f t="shared" si="648"/>
        <v/>
      </c>
      <c r="BG582" s="56" t="str">
        <f t="shared" si="649"/>
        <v/>
      </c>
      <c r="BH582" s="6" t="str">
        <f t="shared" si="650"/>
        <v/>
      </c>
      <c r="BK582" s="6" t="str">
        <f t="shared" si="651"/>
        <v/>
      </c>
      <c r="BL582" s="56">
        <f t="shared" si="676"/>
        <v>999999</v>
      </c>
      <c r="BM582" s="183">
        <f t="shared" si="677"/>
        <v>99999.000002910005</v>
      </c>
      <c r="BN582" s="61">
        <v>566</v>
      </c>
      <c r="BO582" s="6">
        <f t="shared" si="652"/>
        <v>999999</v>
      </c>
      <c r="BP582" s="6">
        <f t="shared" si="653"/>
        <v>999999</v>
      </c>
      <c r="BQ582" s="6" t="str">
        <f t="shared" si="678"/>
        <v>x</v>
      </c>
      <c r="BR582" s="206">
        <f t="shared" si="654"/>
        <v>99999.000002910005</v>
      </c>
      <c r="BS582" s="6">
        <f t="shared" si="655"/>
        <v>99999.000002910005</v>
      </c>
      <c r="BT582" s="6" t="str">
        <f t="shared" si="679"/>
        <v>x</v>
      </c>
      <c r="BU582" s="6" t="str">
        <f t="shared" si="656"/>
        <v/>
      </c>
      <c r="BW582" s="82">
        <f t="shared" si="680"/>
        <v>9999999999</v>
      </c>
      <c r="BX582" s="80" t="str">
        <f t="shared" si="657"/>
        <v>x</v>
      </c>
      <c r="BY582" s="80" t="str">
        <f t="shared" si="658"/>
        <v/>
      </c>
      <c r="BZ582" s="56" t="str">
        <f t="shared" si="681"/>
        <v/>
      </c>
      <c r="CA582" s="56" t="str">
        <f t="shared" si="682"/>
        <v/>
      </c>
      <c r="CB582" s="88">
        <f t="shared" si="683"/>
        <v>0</v>
      </c>
      <c r="CC582" s="56" t="str">
        <f t="shared" si="659"/>
        <v/>
      </c>
      <c r="CD582" s="56"/>
      <c r="CE582" s="56"/>
      <c r="CF582" s="56"/>
      <c r="CG582" s="56"/>
      <c r="CH582" s="169">
        <f t="shared" si="684"/>
        <v>9999999999</v>
      </c>
      <c r="CI582" s="170">
        <f t="shared" si="685"/>
        <v>9999999999</v>
      </c>
      <c r="CJ582" s="171">
        <f t="shared" si="686"/>
        <v>9999999999</v>
      </c>
      <c r="CK582" s="172" t="str">
        <f t="shared" si="687"/>
        <v/>
      </c>
      <c r="CL582" s="173" t="str">
        <f t="shared" si="660"/>
        <v>x</v>
      </c>
      <c r="CN582" s="6" t="str">
        <f t="shared" si="688"/>
        <v/>
      </c>
      <c r="CO582" s="293" t="e">
        <f t="shared" ca="1" si="698"/>
        <v>#N/A</v>
      </c>
      <c r="CP582" s="6" t="e">
        <f t="shared" ca="1" si="689"/>
        <v>#N/A</v>
      </c>
      <c r="CQ582" s="61">
        <v>566</v>
      </c>
      <c r="CR582" s="6">
        <f t="shared" si="661"/>
        <v>0</v>
      </c>
      <c r="CS582" s="6">
        <f t="shared" si="662"/>
        <v>0</v>
      </c>
      <c r="CT582" s="56" t="str">
        <f t="shared" si="663"/>
        <v/>
      </c>
      <c r="CU582" s="76">
        <f t="shared" si="664"/>
        <v>0</v>
      </c>
      <c r="CV582" s="76">
        <f t="shared" si="665"/>
        <v>0</v>
      </c>
      <c r="CX582" s="6" t="str">
        <f t="shared" si="666"/>
        <v/>
      </c>
      <c r="CY582" s="6" t="str">
        <f t="shared" si="667"/>
        <v/>
      </c>
      <c r="CZ582" s="6" t="str">
        <f t="shared" si="668"/>
        <v/>
      </c>
      <c r="DG582" s="56" t="str">
        <f t="shared" si="669"/>
        <v/>
      </c>
      <c r="DH582" s="6">
        <f t="shared" si="670"/>
        <v>0</v>
      </c>
      <c r="DK582" s="6">
        <f t="shared" si="705"/>
        <v>0</v>
      </c>
      <c r="DL582" s="6" t="e">
        <f t="shared" si="706"/>
        <v>#N/A</v>
      </c>
      <c r="DN582" s="6" t="e">
        <f t="shared" si="704"/>
        <v>#N/A</v>
      </c>
      <c r="DP582" s="6" t="str">
        <f t="shared" si="671"/>
        <v/>
      </c>
      <c r="DQ582" s="293">
        <f t="shared" ca="1" si="700"/>
        <v>576</v>
      </c>
      <c r="DR582" s="6" t="str">
        <f t="shared" ca="1" si="690"/>
        <v>x</v>
      </c>
      <c r="DU582" s="293" t="e">
        <f t="shared" ca="1" si="691"/>
        <v>#N/A</v>
      </c>
      <c r="DV582" s="5"/>
      <c r="DW582" s="293" t="e">
        <f t="shared" ca="1" si="701"/>
        <v>#N/A</v>
      </c>
      <c r="DZ582" s="293" t="e">
        <f t="shared" ca="1" si="692"/>
        <v>#N/A</v>
      </c>
      <c r="EA582" s="293" t="e">
        <f t="shared" ca="1" si="693"/>
        <v>#N/A</v>
      </c>
      <c r="EB582" s="293" t="e">
        <f t="shared" ca="1" si="694"/>
        <v>#N/A</v>
      </c>
      <c r="EE582" s="6" t="str">
        <f t="shared" si="695"/>
        <v/>
      </c>
      <c r="EF582" s="293" t="e">
        <f t="shared" ca="1" si="696"/>
        <v>#N/A</v>
      </c>
      <c r="EG582" s="6" t="e">
        <f t="shared" ca="1" si="672"/>
        <v>#N/A</v>
      </c>
    </row>
    <row r="583" spans="3:137" x14ac:dyDescent="0.2">
      <c r="C583" s="75"/>
      <c r="D583" s="184" t="str">
        <f t="shared" si="636"/>
        <v/>
      </c>
      <c r="E583" s="649" t="str">
        <f t="shared" si="702"/>
        <v/>
      </c>
      <c r="F583" s="607" t="str">
        <f t="shared" si="635"/>
        <v>x</v>
      </c>
      <c r="G583" s="650"/>
      <c r="H583" s="651"/>
      <c r="I583" s="651"/>
      <c r="J583" s="651"/>
      <c r="K583" s="652"/>
      <c r="L583" s="889"/>
      <c r="M583" s="889"/>
      <c r="N583" s="653"/>
      <c r="O583" s="651"/>
      <c r="P583" s="651"/>
      <c r="Q583" s="654"/>
      <c r="R583" s="655"/>
      <c r="S583" s="607" t="str">
        <f t="shared" si="637"/>
        <v/>
      </c>
      <c r="T583" s="656" t="str">
        <f t="shared" si="638"/>
        <v/>
      </c>
      <c r="U583" s="656" t="str">
        <f t="shared" si="673"/>
        <v/>
      </c>
      <c r="V583" s="656" t="str">
        <f t="shared" si="639"/>
        <v/>
      </c>
      <c r="W583" s="719"/>
      <c r="X583" s="659"/>
      <c r="Y583" s="656" t="str">
        <f t="shared" si="703"/>
        <v/>
      </c>
      <c r="Z583" s="659"/>
      <c r="AA583" s="654"/>
      <c r="AB583" s="656" t="str">
        <f t="shared" si="640"/>
        <v/>
      </c>
      <c r="AC583" s="661" t="str">
        <f t="shared" si="674"/>
        <v/>
      </c>
      <c r="AE583" s="658" t="str">
        <f t="shared" si="641"/>
        <v/>
      </c>
      <c r="AF583" s="659"/>
      <c r="AT583" s="805" t="str">
        <f t="shared" si="699"/>
        <v/>
      </c>
      <c r="AU583" t="str">
        <f t="shared" si="675"/>
        <v/>
      </c>
      <c r="AV583" s="6" t="str">
        <f t="shared" si="642"/>
        <v/>
      </c>
      <c r="AW583" s="317" t="str">
        <f t="shared" si="643"/>
        <v/>
      </c>
      <c r="AX583" s="158" t="str">
        <f t="shared" si="644"/>
        <v/>
      </c>
      <c r="AY583" s="158" t="str">
        <f t="shared" si="708"/>
        <v/>
      </c>
      <c r="AZ583" s="309" t="str">
        <f t="shared" si="707"/>
        <v/>
      </c>
      <c r="BA583" s="318" t="str">
        <f t="shared" si="645"/>
        <v/>
      </c>
      <c r="BB583" s="473" t="str">
        <f t="shared" si="646"/>
        <v/>
      </c>
      <c r="BC583" s="80" t="str">
        <f t="shared" si="697"/>
        <v/>
      </c>
      <c r="BD583" s="56">
        <f t="shared" si="647"/>
        <v>1</v>
      </c>
      <c r="BF583" s="56" t="str">
        <f t="shared" si="648"/>
        <v/>
      </c>
      <c r="BG583" s="56" t="str">
        <f t="shared" si="649"/>
        <v/>
      </c>
      <c r="BH583" s="6" t="str">
        <f t="shared" si="650"/>
        <v/>
      </c>
      <c r="BK583" s="6" t="str">
        <f t="shared" si="651"/>
        <v/>
      </c>
      <c r="BL583" s="56">
        <f t="shared" si="676"/>
        <v>999999</v>
      </c>
      <c r="BM583" s="183">
        <f t="shared" si="677"/>
        <v>99999.000002914996</v>
      </c>
      <c r="BN583" s="61">
        <v>567</v>
      </c>
      <c r="BO583" s="6">
        <f t="shared" si="652"/>
        <v>999999</v>
      </c>
      <c r="BP583" s="6">
        <f t="shared" si="653"/>
        <v>999999</v>
      </c>
      <c r="BQ583" s="6" t="str">
        <f t="shared" si="678"/>
        <v>x</v>
      </c>
      <c r="BR583" s="206">
        <f t="shared" si="654"/>
        <v>99999.000002914996</v>
      </c>
      <c r="BS583" s="6">
        <f t="shared" si="655"/>
        <v>99999.000002914996</v>
      </c>
      <c r="BT583" s="6" t="str">
        <f t="shared" si="679"/>
        <v>x</v>
      </c>
      <c r="BU583" s="6" t="str">
        <f t="shared" si="656"/>
        <v/>
      </c>
      <c r="BW583" s="82">
        <f t="shared" si="680"/>
        <v>9999999999</v>
      </c>
      <c r="BX583" s="80" t="str">
        <f t="shared" si="657"/>
        <v>x</v>
      </c>
      <c r="BY583" s="80" t="str">
        <f t="shared" si="658"/>
        <v/>
      </c>
      <c r="BZ583" s="56" t="str">
        <f t="shared" si="681"/>
        <v/>
      </c>
      <c r="CA583" s="56" t="str">
        <f t="shared" si="682"/>
        <v/>
      </c>
      <c r="CB583" s="88">
        <f t="shared" si="683"/>
        <v>0</v>
      </c>
      <c r="CC583" s="56" t="str">
        <f t="shared" si="659"/>
        <v/>
      </c>
      <c r="CD583" s="56"/>
      <c r="CE583" s="56"/>
      <c r="CF583" s="56"/>
      <c r="CG583" s="56"/>
      <c r="CH583" s="169">
        <f t="shared" si="684"/>
        <v>9999999999</v>
      </c>
      <c r="CI583" s="170">
        <f t="shared" si="685"/>
        <v>9999999999</v>
      </c>
      <c r="CJ583" s="171">
        <f t="shared" si="686"/>
        <v>9999999999</v>
      </c>
      <c r="CK583" s="172" t="str">
        <f t="shared" si="687"/>
        <v/>
      </c>
      <c r="CL583" s="173" t="str">
        <f t="shared" si="660"/>
        <v>x</v>
      </c>
      <c r="CN583" s="6" t="str">
        <f t="shared" si="688"/>
        <v/>
      </c>
      <c r="CO583" s="293" t="e">
        <f t="shared" ca="1" si="698"/>
        <v>#N/A</v>
      </c>
      <c r="CP583" s="6" t="e">
        <f t="shared" ca="1" si="689"/>
        <v>#N/A</v>
      </c>
      <c r="CQ583" s="61">
        <v>567</v>
      </c>
      <c r="CR583" s="6">
        <f t="shared" si="661"/>
        <v>0</v>
      </c>
      <c r="CS583" s="6">
        <f t="shared" si="662"/>
        <v>0</v>
      </c>
      <c r="CT583" s="56" t="str">
        <f t="shared" si="663"/>
        <v/>
      </c>
      <c r="CU583" s="76">
        <f t="shared" si="664"/>
        <v>0</v>
      </c>
      <c r="CV583" s="76">
        <f t="shared" si="665"/>
        <v>0</v>
      </c>
      <c r="CX583" s="6" t="str">
        <f t="shared" si="666"/>
        <v/>
      </c>
      <c r="CY583" s="6" t="str">
        <f t="shared" si="667"/>
        <v/>
      </c>
      <c r="CZ583" s="6" t="str">
        <f t="shared" si="668"/>
        <v/>
      </c>
      <c r="DG583" s="56" t="str">
        <f t="shared" si="669"/>
        <v/>
      </c>
      <c r="DH583" s="6">
        <f t="shared" si="670"/>
        <v>0</v>
      </c>
      <c r="DK583" s="6">
        <f t="shared" si="705"/>
        <v>0</v>
      </c>
      <c r="DL583" s="6" t="e">
        <f t="shared" si="706"/>
        <v>#N/A</v>
      </c>
      <c r="DN583" s="6" t="e">
        <f t="shared" si="704"/>
        <v>#N/A</v>
      </c>
      <c r="DP583" s="6" t="str">
        <f t="shared" si="671"/>
        <v/>
      </c>
      <c r="DQ583" s="293">
        <f t="shared" ca="1" si="700"/>
        <v>577</v>
      </c>
      <c r="DR583" s="6" t="str">
        <f t="shared" ca="1" si="690"/>
        <v>x</v>
      </c>
      <c r="DU583" s="293" t="e">
        <f t="shared" ca="1" si="691"/>
        <v>#N/A</v>
      </c>
      <c r="DV583" s="5"/>
      <c r="DW583" s="293" t="e">
        <f t="shared" ca="1" si="701"/>
        <v>#N/A</v>
      </c>
      <c r="DZ583" s="293" t="e">
        <f t="shared" ca="1" si="692"/>
        <v>#N/A</v>
      </c>
      <c r="EA583" s="293" t="e">
        <f t="shared" ca="1" si="693"/>
        <v>#N/A</v>
      </c>
      <c r="EB583" s="293" t="e">
        <f t="shared" ca="1" si="694"/>
        <v>#N/A</v>
      </c>
      <c r="EE583" s="6" t="str">
        <f t="shared" si="695"/>
        <v/>
      </c>
      <c r="EF583" s="293" t="e">
        <f t="shared" ca="1" si="696"/>
        <v>#N/A</v>
      </c>
      <c r="EG583" s="6" t="e">
        <f t="shared" ca="1" si="672"/>
        <v>#N/A</v>
      </c>
    </row>
    <row r="584" spans="3:137" x14ac:dyDescent="0.2">
      <c r="C584" s="75"/>
      <c r="D584" s="184" t="str">
        <f t="shared" si="636"/>
        <v/>
      </c>
      <c r="E584" s="649" t="str">
        <f t="shared" si="702"/>
        <v/>
      </c>
      <c r="F584" s="607" t="str">
        <f t="shared" si="635"/>
        <v>x</v>
      </c>
      <c r="G584" s="650"/>
      <c r="H584" s="651"/>
      <c r="I584" s="651"/>
      <c r="J584" s="651"/>
      <c r="K584" s="652"/>
      <c r="L584" s="889"/>
      <c r="M584" s="889"/>
      <c r="N584" s="653"/>
      <c r="O584" s="651"/>
      <c r="P584" s="651"/>
      <c r="Q584" s="654"/>
      <c r="R584" s="655"/>
      <c r="S584" s="607" t="str">
        <f t="shared" si="637"/>
        <v/>
      </c>
      <c r="T584" s="656" t="str">
        <f t="shared" si="638"/>
        <v/>
      </c>
      <c r="U584" s="656" t="str">
        <f t="shared" si="673"/>
        <v/>
      </c>
      <c r="V584" s="656" t="str">
        <f t="shared" si="639"/>
        <v/>
      </c>
      <c r="W584" s="719"/>
      <c r="X584" s="659"/>
      <c r="Y584" s="656" t="str">
        <f t="shared" si="703"/>
        <v/>
      </c>
      <c r="Z584" s="659"/>
      <c r="AA584" s="654"/>
      <c r="AB584" s="656" t="str">
        <f t="shared" si="640"/>
        <v/>
      </c>
      <c r="AC584" s="661" t="str">
        <f t="shared" si="674"/>
        <v/>
      </c>
      <c r="AE584" s="658" t="str">
        <f t="shared" si="641"/>
        <v/>
      </c>
      <c r="AF584" s="659"/>
      <c r="AT584" s="805" t="str">
        <f t="shared" si="699"/>
        <v/>
      </c>
      <c r="AU584" t="str">
        <f t="shared" si="675"/>
        <v/>
      </c>
      <c r="AV584" s="6" t="str">
        <f t="shared" si="642"/>
        <v/>
      </c>
      <c r="AW584" s="317" t="str">
        <f t="shared" si="643"/>
        <v/>
      </c>
      <c r="AX584" s="158" t="str">
        <f t="shared" si="644"/>
        <v/>
      </c>
      <c r="AY584" s="158" t="str">
        <f t="shared" si="708"/>
        <v/>
      </c>
      <c r="AZ584" s="309" t="str">
        <f t="shared" si="707"/>
        <v/>
      </c>
      <c r="BA584" s="318" t="str">
        <f t="shared" si="645"/>
        <v/>
      </c>
      <c r="BB584" s="473" t="str">
        <f t="shared" si="646"/>
        <v/>
      </c>
      <c r="BC584" s="80" t="str">
        <f t="shared" si="697"/>
        <v/>
      </c>
      <c r="BD584" s="56">
        <f t="shared" si="647"/>
        <v>1</v>
      </c>
      <c r="BF584" s="56" t="str">
        <f t="shared" si="648"/>
        <v/>
      </c>
      <c r="BG584" s="56" t="str">
        <f t="shared" si="649"/>
        <v/>
      </c>
      <c r="BH584" s="6" t="str">
        <f t="shared" si="650"/>
        <v/>
      </c>
      <c r="BK584" s="6" t="str">
        <f t="shared" si="651"/>
        <v/>
      </c>
      <c r="BL584" s="56">
        <f t="shared" si="676"/>
        <v>999999</v>
      </c>
      <c r="BM584" s="183">
        <f t="shared" si="677"/>
        <v>99999.000002920002</v>
      </c>
      <c r="BN584" s="61">
        <v>568</v>
      </c>
      <c r="BO584" s="6">
        <f t="shared" si="652"/>
        <v>999999</v>
      </c>
      <c r="BP584" s="6">
        <f t="shared" si="653"/>
        <v>999999</v>
      </c>
      <c r="BQ584" s="6" t="str">
        <f t="shared" si="678"/>
        <v>x</v>
      </c>
      <c r="BR584" s="206">
        <f t="shared" si="654"/>
        <v>99999.000002920002</v>
      </c>
      <c r="BS584" s="6">
        <f t="shared" si="655"/>
        <v>99999.000002920002</v>
      </c>
      <c r="BT584" s="6" t="str">
        <f t="shared" si="679"/>
        <v>x</v>
      </c>
      <c r="BU584" s="6" t="str">
        <f t="shared" si="656"/>
        <v/>
      </c>
      <c r="BW584" s="82">
        <f t="shared" si="680"/>
        <v>9999999999</v>
      </c>
      <c r="BX584" s="80" t="str">
        <f t="shared" si="657"/>
        <v>x</v>
      </c>
      <c r="BY584" s="80" t="str">
        <f t="shared" si="658"/>
        <v/>
      </c>
      <c r="BZ584" s="56" t="str">
        <f t="shared" si="681"/>
        <v/>
      </c>
      <c r="CA584" s="56" t="str">
        <f t="shared" si="682"/>
        <v/>
      </c>
      <c r="CB584" s="88">
        <f t="shared" si="683"/>
        <v>0</v>
      </c>
      <c r="CC584" s="56" t="str">
        <f t="shared" si="659"/>
        <v/>
      </c>
      <c r="CD584" s="56"/>
      <c r="CE584" s="56"/>
      <c r="CF584" s="56"/>
      <c r="CG584" s="56"/>
      <c r="CH584" s="169">
        <f t="shared" si="684"/>
        <v>9999999999</v>
      </c>
      <c r="CI584" s="170">
        <f t="shared" si="685"/>
        <v>9999999999</v>
      </c>
      <c r="CJ584" s="171">
        <f t="shared" si="686"/>
        <v>9999999999</v>
      </c>
      <c r="CK584" s="172" t="str">
        <f t="shared" si="687"/>
        <v/>
      </c>
      <c r="CL584" s="173" t="str">
        <f t="shared" si="660"/>
        <v>x</v>
      </c>
      <c r="CN584" s="6" t="str">
        <f t="shared" si="688"/>
        <v/>
      </c>
      <c r="CO584" s="293" t="e">
        <f t="shared" ca="1" si="698"/>
        <v>#N/A</v>
      </c>
      <c r="CP584" s="6" t="e">
        <f t="shared" ca="1" si="689"/>
        <v>#N/A</v>
      </c>
      <c r="CQ584" s="61">
        <v>568</v>
      </c>
      <c r="CR584" s="6">
        <f t="shared" si="661"/>
        <v>0</v>
      </c>
      <c r="CS584" s="6">
        <f t="shared" si="662"/>
        <v>0</v>
      </c>
      <c r="CT584" s="56" t="str">
        <f t="shared" si="663"/>
        <v/>
      </c>
      <c r="CU584" s="76">
        <f t="shared" si="664"/>
        <v>0</v>
      </c>
      <c r="CV584" s="76">
        <f t="shared" si="665"/>
        <v>0</v>
      </c>
      <c r="CX584" s="6" t="str">
        <f t="shared" si="666"/>
        <v/>
      </c>
      <c r="CY584" s="6" t="str">
        <f t="shared" si="667"/>
        <v/>
      </c>
      <c r="CZ584" s="6" t="str">
        <f t="shared" si="668"/>
        <v/>
      </c>
      <c r="DG584" s="56" t="str">
        <f t="shared" si="669"/>
        <v/>
      </c>
      <c r="DH584" s="6">
        <f t="shared" si="670"/>
        <v>0</v>
      </c>
      <c r="DK584" s="6">
        <f t="shared" si="705"/>
        <v>0</v>
      </c>
      <c r="DL584" s="6" t="e">
        <f t="shared" si="706"/>
        <v>#N/A</v>
      </c>
      <c r="DN584" s="6" t="e">
        <f t="shared" si="704"/>
        <v>#N/A</v>
      </c>
      <c r="DP584" s="6" t="str">
        <f t="shared" si="671"/>
        <v/>
      </c>
      <c r="DQ584" s="293">
        <f t="shared" ca="1" si="700"/>
        <v>578</v>
      </c>
      <c r="DR584" s="6" t="str">
        <f t="shared" ca="1" si="690"/>
        <v>x</v>
      </c>
      <c r="DU584" s="293" t="e">
        <f t="shared" ca="1" si="691"/>
        <v>#N/A</v>
      </c>
      <c r="DV584" s="5"/>
      <c r="DW584" s="293" t="e">
        <f t="shared" ca="1" si="701"/>
        <v>#N/A</v>
      </c>
      <c r="DZ584" s="293" t="e">
        <f t="shared" ca="1" si="692"/>
        <v>#N/A</v>
      </c>
      <c r="EA584" s="293" t="e">
        <f t="shared" ca="1" si="693"/>
        <v>#N/A</v>
      </c>
      <c r="EB584" s="293" t="e">
        <f t="shared" ca="1" si="694"/>
        <v>#N/A</v>
      </c>
      <c r="EE584" s="6" t="str">
        <f t="shared" si="695"/>
        <v/>
      </c>
      <c r="EF584" s="293" t="e">
        <f t="shared" ca="1" si="696"/>
        <v>#N/A</v>
      </c>
      <c r="EG584" s="6" t="e">
        <f t="shared" ca="1" si="672"/>
        <v>#N/A</v>
      </c>
    </row>
    <row r="585" spans="3:137" x14ac:dyDescent="0.2">
      <c r="C585" s="75"/>
      <c r="D585" s="184" t="str">
        <f t="shared" si="636"/>
        <v/>
      </c>
      <c r="E585" s="649" t="str">
        <f t="shared" si="702"/>
        <v/>
      </c>
      <c r="F585" s="607" t="str">
        <f t="shared" si="635"/>
        <v>x</v>
      </c>
      <c r="G585" s="650"/>
      <c r="H585" s="651"/>
      <c r="I585" s="651"/>
      <c r="J585" s="651"/>
      <c r="K585" s="652"/>
      <c r="L585" s="889"/>
      <c r="M585" s="889"/>
      <c r="N585" s="653"/>
      <c r="O585" s="651"/>
      <c r="P585" s="651"/>
      <c r="Q585" s="654"/>
      <c r="R585" s="655"/>
      <c r="S585" s="607" t="str">
        <f t="shared" si="637"/>
        <v/>
      </c>
      <c r="T585" s="656" t="str">
        <f t="shared" si="638"/>
        <v/>
      </c>
      <c r="U585" s="656" t="str">
        <f t="shared" si="673"/>
        <v/>
      </c>
      <c r="V585" s="656" t="str">
        <f t="shared" si="639"/>
        <v/>
      </c>
      <c r="W585" s="719"/>
      <c r="X585" s="659"/>
      <c r="Y585" s="656" t="str">
        <f t="shared" si="703"/>
        <v/>
      </c>
      <c r="Z585" s="659"/>
      <c r="AA585" s="654"/>
      <c r="AB585" s="656" t="str">
        <f t="shared" si="640"/>
        <v/>
      </c>
      <c r="AC585" s="661" t="str">
        <f t="shared" si="674"/>
        <v/>
      </c>
      <c r="AE585" s="658" t="str">
        <f t="shared" si="641"/>
        <v/>
      </c>
      <c r="AF585" s="659"/>
      <c r="AT585" s="805" t="str">
        <f t="shared" si="699"/>
        <v/>
      </c>
      <c r="AU585" t="str">
        <f t="shared" si="675"/>
        <v/>
      </c>
      <c r="AV585" s="6" t="str">
        <f t="shared" si="642"/>
        <v/>
      </c>
      <c r="AW585" s="317" t="str">
        <f t="shared" si="643"/>
        <v/>
      </c>
      <c r="AX585" s="158" t="str">
        <f t="shared" si="644"/>
        <v/>
      </c>
      <c r="AY585" s="158" t="str">
        <f t="shared" si="708"/>
        <v/>
      </c>
      <c r="AZ585" s="309" t="str">
        <f t="shared" si="707"/>
        <v/>
      </c>
      <c r="BA585" s="318" t="str">
        <f t="shared" si="645"/>
        <v/>
      </c>
      <c r="BB585" s="473" t="str">
        <f t="shared" si="646"/>
        <v/>
      </c>
      <c r="BC585" s="80" t="str">
        <f t="shared" si="697"/>
        <v/>
      </c>
      <c r="BD585" s="56">
        <f t="shared" si="647"/>
        <v>1</v>
      </c>
      <c r="BF585" s="56" t="str">
        <f t="shared" si="648"/>
        <v/>
      </c>
      <c r="BG585" s="56" t="str">
        <f t="shared" si="649"/>
        <v/>
      </c>
      <c r="BH585" s="6" t="str">
        <f t="shared" si="650"/>
        <v/>
      </c>
      <c r="BK585" s="6" t="str">
        <f t="shared" si="651"/>
        <v/>
      </c>
      <c r="BL585" s="56">
        <f t="shared" si="676"/>
        <v>999999</v>
      </c>
      <c r="BM585" s="183">
        <f t="shared" si="677"/>
        <v>99999.000002924993</v>
      </c>
      <c r="BN585" s="61">
        <v>569</v>
      </c>
      <c r="BO585" s="6">
        <f t="shared" si="652"/>
        <v>999999</v>
      </c>
      <c r="BP585" s="6">
        <f t="shared" si="653"/>
        <v>999999</v>
      </c>
      <c r="BQ585" s="6" t="str">
        <f t="shared" si="678"/>
        <v>x</v>
      </c>
      <c r="BR585" s="206">
        <f t="shared" si="654"/>
        <v>99999.000002924993</v>
      </c>
      <c r="BS585" s="6">
        <f t="shared" si="655"/>
        <v>99999.000002924993</v>
      </c>
      <c r="BT585" s="6" t="str">
        <f t="shared" si="679"/>
        <v>x</v>
      </c>
      <c r="BU585" s="6" t="str">
        <f t="shared" si="656"/>
        <v/>
      </c>
      <c r="BW585" s="82">
        <f t="shared" si="680"/>
        <v>9999999999</v>
      </c>
      <c r="BX585" s="80" t="str">
        <f t="shared" si="657"/>
        <v>x</v>
      </c>
      <c r="BY585" s="80" t="str">
        <f t="shared" si="658"/>
        <v/>
      </c>
      <c r="BZ585" s="56" t="str">
        <f t="shared" si="681"/>
        <v/>
      </c>
      <c r="CA585" s="56" t="str">
        <f t="shared" si="682"/>
        <v/>
      </c>
      <c r="CB585" s="88">
        <f t="shared" si="683"/>
        <v>0</v>
      </c>
      <c r="CC585" s="56" t="str">
        <f t="shared" si="659"/>
        <v/>
      </c>
      <c r="CD585" s="56"/>
      <c r="CE585" s="56"/>
      <c r="CF585" s="56"/>
      <c r="CG585" s="56"/>
      <c r="CH585" s="169">
        <f t="shared" si="684"/>
        <v>9999999999</v>
      </c>
      <c r="CI585" s="170">
        <f t="shared" si="685"/>
        <v>9999999999</v>
      </c>
      <c r="CJ585" s="171">
        <f t="shared" si="686"/>
        <v>9999999999</v>
      </c>
      <c r="CK585" s="172" t="str">
        <f t="shared" si="687"/>
        <v/>
      </c>
      <c r="CL585" s="173" t="str">
        <f t="shared" si="660"/>
        <v>x</v>
      </c>
      <c r="CN585" s="6" t="str">
        <f t="shared" si="688"/>
        <v/>
      </c>
      <c r="CO585" s="293" t="e">
        <f t="shared" ca="1" si="698"/>
        <v>#N/A</v>
      </c>
      <c r="CP585" s="6" t="e">
        <f t="shared" ca="1" si="689"/>
        <v>#N/A</v>
      </c>
      <c r="CQ585" s="61">
        <v>569</v>
      </c>
      <c r="CR585" s="6">
        <f t="shared" si="661"/>
        <v>0</v>
      </c>
      <c r="CS585" s="6">
        <f t="shared" si="662"/>
        <v>0</v>
      </c>
      <c r="CT585" s="56" t="str">
        <f t="shared" si="663"/>
        <v/>
      </c>
      <c r="CU585" s="76">
        <f t="shared" si="664"/>
        <v>0</v>
      </c>
      <c r="CV585" s="76">
        <f t="shared" si="665"/>
        <v>0</v>
      </c>
      <c r="CX585" s="6" t="str">
        <f t="shared" si="666"/>
        <v/>
      </c>
      <c r="CY585" s="6" t="str">
        <f t="shared" si="667"/>
        <v/>
      </c>
      <c r="CZ585" s="6" t="str">
        <f t="shared" si="668"/>
        <v/>
      </c>
      <c r="DG585" s="56" t="str">
        <f t="shared" si="669"/>
        <v/>
      </c>
      <c r="DH585" s="6">
        <f t="shared" si="670"/>
        <v>0</v>
      </c>
      <c r="DK585" s="6">
        <f t="shared" si="705"/>
        <v>0</v>
      </c>
      <c r="DL585" s="6" t="e">
        <f t="shared" si="706"/>
        <v>#N/A</v>
      </c>
      <c r="DN585" s="6" t="e">
        <f t="shared" si="704"/>
        <v>#N/A</v>
      </c>
      <c r="DP585" s="6" t="str">
        <f t="shared" si="671"/>
        <v/>
      </c>
      <c r="DQ585" s="293">
        <f t="shared" ca="1" si="700"/>
        <v>579</v>
      </c>
      <c r="DR585" s="6" t="str">
        <f t="shared" ca="1" si="690"/>
        <v>x</v>
      </c>
      <c r="DU585" s="293" t="e">
        <f t="shared" ca="1" si="691"/>
        <v>#N/A</v>
      </c>
      <c r="DV585" s="5"/>
      <c r="DW585" s="293" t="e">
        <f t="shared" ca="1" si="701"/>
        <v>#N/A</v>
      </c>
      <c r="DZ585" s="293" t="e">
        <f t="shared" ca="1" si="692"/>
        <v>#N/A</v>
      </c>
      <c r="EA585" s="293" t="e">
        <f t="shared" ca="1" si="693"/>
        <v>#N/A</v>
      </c>
      <c r="EB585" s="293" t="e">
        <f t="shared" ca="1" si="694"/>
        <v>#N/A</v>
      </c>
      <c r="EE585" s="6" t="str">
        <f t="shared" si="695"/>
        <v/>
      </c>
      <c r="EF585" s="293" t="e">
        <f t="shared" ca="1" si="696"/>
        <v>#N/A</v>
      </c>
      <c r="EG585" s="6" t="e">
        <f t="shared" ca="1" si="672"/>
        <v>#N/A</v>
      </c>
    </row>
    <row r="586" spans="3:137" x14ac:dyDescent="0.2">
      <c r="C586" s="75"/>
      <c r="D586" s="184" t="str">
        <f t="shared" si="636"/>
        <v/>
      </c>
      <c r="E586" s="649" t="str">
        <f t="shared" si="702"/>
        <v/>
      </c>
      <c r="F586" s="607" t="str">
        <f t="shared" ref="F586:F649" si="709">IF(F585="x","x",IF(OR(H586="",G586="",P586=""),"x",IF(ISERROR(BC585),"x",F585+1)))</f>
        <v>x</v>
      </c>
      <c r="G586" s="650"/>
      <c r="H586" s="651"/>
      <c r="I586" s="651"/>
      <c r="J586" s="651"/>
      <c r="K586" s="652"/>
      <c r="L586" s="889"/>
      <c r="M586" s="889"/>
      <c r="N586" s="653"/>
      <c r="O586" s="651"/>
      <c r="P586" s="651"/>
      <c r="Q586" s="654"/>
      <c r="R586" s="655"/>
      <c r="S586" s="607" t="str">
        <f t="shared" si="637"/>
        <v/>
      </c>
      <c r="T586" s="656" t="str">
        <f t="shared" si="638"/>
        <v/>
      </c>
      <c r="U586" s="656" t="str">
        <f t="shared" si="673"/>
        <v/>
      </c>
      <c r="V586" s="656" t="str">
        <f t="shared" si="639"/>
        <v/>
      </c>
      <c r="W586" s="719"/>
      <c r="X586" s="659"/>
      <c r="Y586" s="656" t="str">
        <f t="shared" si="703"/>
        <v/>
      </c>
      <c r="Z586" s="659"/>
      <c r="AA586" s="654"/>
      <c r="AB586" s="656" t="str">
        <f t="shared" si="640"/>
        <v/>
      </c>
      <c r="AC586" s="661" t="str">
        <f t="shared" si="674"/>
        <v/>
      </c>
      <c r="AE586" s="658" t="str">
        <f t="shared" si="641"/>
        <v/>
      </c>
      <c r="AF586" s="659"/>
      <c r="AT586" s="805" t="str">
        <f t="shared" si="699"/>
        <v/>
      </c>
      <c r="AU586" t="str">
        <f t="shared" si="675"/>
        <v/>
      </c>
      <c r="AV586" s="6" t="str">
        <f t="shared" si="642"/>
        <v/>
      </c>
      <c r="AW586" s="317" t="str">
        <f t="shared" si="643"/>
        <v/>
      </c>
      <c r="AX586" s="158" t="str">
        <f t="shared" si="644"/>
        <v/>
      </c>
      <c r="AY586" s="158" t="str">
        <f t="shared" si="708"/>
        <v/>
      </c>
      <c r="AZ586" s="309" t="str">
        <f t="shared" si="707"/>
        <v/>
      </c>
      <c r="BA586" s="318" t="str">
        <f t="shared" si="645"/>
        <v/>
      </c>
      <c r="BB586" s="473" t="str">
        <f t="shared" si="646"/>
        <v/>
      </c>
      <c r="BC586" s="80" t="str">
        <f t="shared" si="697"/>
        <v/>
      </c>
      <c r="BD586" s="56">
        <f t="shared" si="647"/>
        <v>1</v>
      </c>
      <c r="BF586" s="56" t="str">
        <f t="shared" si="648"/>
        <v/>
      </c>
      <c r="BG586" s="56" t="str">
        <f t="shared" si="649"/>
        <v/>
      </c>
      <c r="BH586" s="6" t="str">
        <f t="shared" si="650"/>
        <v/>
      </c>
      <c r="BK586" s="6" t="str">
        <f t="shared" si="651"/>
        <v/>
      </c>
      <c r="BL586" s="56">
        <f t="shared" si="676"/>
        <v>999999</v>
      </c>
      <c r="BM586" s="183">
        <f t="shared" si="677"/>
        <v>99999.000002929999</v>
      </c>
      <c r="BN586" s="61">
        <v>570</v>
      </c>
      <c r="BO586" s="6">
        <f t="shared" si="652"/>
        <v>999999</v>
      </c>
      <c r="BP586" s="6">
        <f t="shared" si="653"/>
        <v>999999</v>
      </c>
      <c r="BQ586" s="6" t="str">
        <f t="shared" si="678"/>
        <v>x</v>
      </c>
      <c r="BR586" s="206">
        <f t="shared" si="654"/>
        <v>99999.000002929999</v>
      </c>
      <c r="BS586" s="6">
        <f t="shared" si="655"/>
        <v>99999.000002929999</v>
      </c>
      <c r="BT586" s="6" t="str">
        <f t="shared" si="679"/>
        <v>x</v>
      </c>
      <c r="BU586" s="6" t="str">
        <f t="shared" si="656"/>
        <v/>
      </c>
      <c r="BW586" s="82">
        <f t="shared" si="680"/>
        <v>9999999999</v>
      </c>
      <c r="BX586" s="80" t="str">
        <f t="shared" si="657"/>
        <v>x</v>
      </c>
      <c r="BY586" s="80" t="str">
        <f t="shared" si="658"/>
        <v/>
      </c>
      <c r="BZ586" s="56" t="str">
        <f t="shared" si="681"/>
        <v/>
      </c>
      <c r="CA586" s="56" t="str">
        <f t="shared" si="682"/>
        <v/>
      </c>
      <c r="CB586" s="88">
        <f t="shared" si="683"/>
        <v>0</v>
      </c>
      <c r="CC586" s="56" t="str">
        <f t="shared" si="659"/>
        <v/>
      </c>
      <c r="CD586" s="56"/>
      <c r="CE586" s="56"/>
      <c r="CF586" s="56"/>
      <c r="CG586" s="56"/>
      <c r="CH586" s="169">
        <f t="shared" si="684"/>
        <v>9999999999</v>
      </c>
      <c r="CI586" s="170">
        <f t="shared" si="685"/>
        <v>9999999999</v>
      </c>
      <c r="CJ586" s="171">
        <f t="shared" si="686"/>
        <v>9999999999</v>
      </c>
      <c r="CK586" s="172" t="str">
        <f t="shared" si="687"/>
        <v/>
      </c>
      <c r="CL586" s="173" t="str">
        <f t="shared" si="660"/>
        <v>x</v>
      </c>
      <c r="CN586" s="6" t="str">
        <f t="shared" si="688"/>
        <v/>
      </c>
      <c r="CO586" s="293" t="e">
        <f t="shared" ca="1" si="698"/>
        <v>#N/A</v>
      </c>
      <c r="CP586" s="6" t="e">
        <f t="shared" ca="1" si="689"/>
        <v>#N/A</v>
      </c>
      <c r="CQ586" s="61">
        <v>570</v>
      </c>
      <c r="CR586" s="6">
        <f t="shared" si="661"/>
        <v>0</v>
      </c>
      <c r="CS586" s="6">
        <f t="shared" si="662"/>
        <v>0</v>
      </c>
      <c r="CT586" s="56" t="str">
        <f t="shared" si="663"/>
        <v/>
      </c>
      <c r="CU586" s="76">
        <f t="shared" si="664"/>
        <v>0</v>
      </c>
      <c r="CV586" s="76">
        <f t="shared" si="665"/>
        <v>0</v>
      </c>
      <c r="CX586" s="6" t="str">
        <f t="shared" si="666"/>
        <v/>
      </c>
      <c r="CY586" s="6" t="str">
        <f t="shared" si="667"/>
        <v/>
      </c>
      <c r="CZ586" s="6" t="str">
        <f t="shared" si="668"/>
        <v/>
      </c>
      <c r="DG586" s="56" t="str">
        <f t="shared" si="669"/>
        <v/>
      </c>
      <c r="DH586" s="6">
        <f t="shared" si="670"/>
        <v>0</v>
      </c>
      <c r="DK586" s="6">
        <f t="shared" si="705"/>
        <v>0</v>
      </c>
      <c r="DL586" s="6" t="e">
        <f t="shared" si="706"/>
        <v>#N/A</v>
      </c>
      <c r="DN586" s="6" t="e">
        <f t="shared" si="704"/>
        <v>#N/A</v>
      </c>
      <c r="DP586" s="6" t="str">
        <f t="shared" si="671"/>
        <v/>
      </c>
      <c r="DQ586" s="293">
        <f t="shared" ca="1" si="700"/>
        <v>580</v>
      </c>
      <c r="DR586" s="6" t="str">
        <f t="shared" ca="1" si="690"/>
        <v>x</v>
      </c>
      <c r="DU586" s="293" t="e">
        <f t="shared" ca="1" si="691"/>
        <v>#N/A</v>
      </c>
      <c r="DV586" s="5"/>
      <c r="DW586" s="293" t="e">
        <f t="shared" ca="1" si="701"/>
        <v>#N/A</v>
      </c>
      <c r="DZ586" s="293" t="e">
        <f t="shared" ca="1" si="692"/>
        <v>#N/A</v>
      </c>
      <c r="EA586" s="293" t="e">
        <f t="shared" ca="1" si="693"/>
        <v>#N/A</v>
      </c>
      <c r="EB586" s="293" t="e">
        <f t="shared" ca="1" si="694"/>
        <v>#N/A</v>
      </c>
      <c r="EE586" s="6" t="str">
        <f t="shared" si="695"/>
        <v/>
      </c>
      <c r="EF586" s="293" t="e">
        <f t="shared" ca="1" si="696"/>
        <v>#N/A</v>
      </c>
      <c r="EG586" s="6" t="e">
        <f t="shared" ca="1" si="672"/>
        <v>#N/A</v>
      </c>
    </row>
    <row r="587" spans="3:137" x14ac:dyDescent="0.2">
      <c r="C587" s="75"/>
      <c r="D587" s="184" t="str">
        <f t="shared" si="636"/>
        <v/>
      </c>
      <c r="E587" s="649" t="str">
        <f t="shared" si="702"/>
        <v/>
      </c>
      <c r="F587" s="607" t="str">
        <f t="shared" si="709"/>
        <v>x</v>
      </c>
      <c r="G587" s="650"/>
      <c r="H587" s="651"/>
      <c r="I587" s="651"/>
      <c r="J587" s="651"/>
      <c r="K587" s="652"/>
      <c r="L587" s="889"/>
      <c r="M587" s="889"/>
      <c r="N587" s="653"/>
      <c r="O587" s="651"/>
      <c r="P587" s="651"/>
      <c r="Q587" s="654"/>
      <c r="R587" s="655"/>
      <c r="S587" s="607" t="str">
        <f t="shared" si="637"/>
        <v/>
      </c>
      <c r="T587" s="656" t="str">
        <f t="shared" si="638"/>
        <v/>
      </c>
      <c r="U587" s="656" t="str">
        <f t="shared" si="673"/>
        <v/>
      </c>
      <c r="V587" s="656" t="str">
        <f t="shared" si="639"/>
        <v/>
      </c>
      <c r="W587" s="719"/>
      <c r="X587" s="659"/>
      <c r="Y587" s="656" t="str">
        <f t="shared" si="703"/>
        <v/>
      </c>
      <c r="Z587" s="659"/>
      <c r="AA587" s="654"/>
      <c r="AB587" s="656" t="str">
        <f t="shared" si="640"/>
        <v/>
      </c>
      <c r="AC587" s="661" t="str">
        <f t="shared" si="674"/>
        <v/>
      </c>
      <c r="AE587" s="658" t="str">
        <f t="shared" si="641"/>
        <v/>
      </c>
      <c r="AF587" s="659"/>
      <c r="AT587" s="805" t="str">
        <f t="shared" si="699"/>
        <v/>
      </c>
      <c r="AU587" t="str">
        <f t="shared" si="675"/>
        <v/>
      </c>
      <c r="AV587" s="6" t="str">
        <f t="shared" si="642"/>
        <v/>
      </c>
      <c r="AW587" s="317" t="str">
        <f t="shared" si="643"/>
        <v/>
      </c>
      <c r="AX587" s="158" t="str">
        <f t="shared" si="644"/>
        <v/>
      </c>
      <c r="AY587" s="158" t="str">
        <f t="shared" si="708"/>
        <v/>
      </c>
      <c r="AZ587" s="309" t="str">
        <f t="shared" si="707"/>
        <v/>
      </c>
      <c r="BA587" s="318" t="str">
        <f t="shared" si="645"/>
        <v/>
      </c>
      <c r="BB587" s="473" t="str">
        <f t="shared" si="646"/>
        <v/>
      </c>
      <c r="BC587" s="80" t="str">
        <f t="shared" si="697"/>
        <v/>
      </c>
      <c r="BD587" s="56">
        <f t="shared" si="647"/>
        <v>1</v>
      </c>
      <c r="BF587" s="56" t="str">
        <f t="shared" si="648"/>
        <v/>
      </c>
      <c r="BG587" s="56" t="str">
        <f t="shared" si="649"/>
        <v/>
      </c>
      <c r="BH587" s="6" t="str">
        <f t="shared" si="650"/>
        <v/>
      </c>
      <c r="BK587" s="6" t="str">
        <f t="shared" si="651"/>
        <v/>
      </c>
      <c r="BL587" s="56">
        <f t="shared" si="676"/>
        <v>999999</v>
      </c>
      <c r="BM587" s="183">
        <f t="shared" si="677"/>
        <v>99999.000002935005</v>
      </c>
      <c r="BN587" s="61">
        <v>571</v>
      </c>
      <c r="BO587" s="6">
        <f t="shared" si="652"/>
        <v>999999</v>
      </c>
      <c r="BP587" s="6">
        <f t="shared" si="653"/>
        <v>999999</v>
      </c>
      <c r="BQ587" s="6" t="str">
        <f t="shared" si="678"/>
        <v>x</v>
      </c>
      <c r="BR587" s="206">
        <f t="shared" si="654"/>
        <v>99999.000002935005</v>
      </c>
      <c r="BS587" s="6">
        <f t="shared" si="655"/>
        <v>99999.000002935005</v>
      </c>
      <c r="BT587" s="6" t="str">
        <f t="shared" si="679"/>
        <v>x</v>
      </c>
      <c r="BU587" s="6" t="str">
        <f t="shared" si="656"/>
        <v/>
      </c>
      <c r="BW587" s="82">
        <f t="shared" si="680"/>
        <v>9999999999</v>
      </c>
      <c r="BX587" s="80" t="str">
        <f t="shared" si="657"/>
        <v>x</v>
      </c>
      <c r="BY587" s="80" t="str">
        <f t="shared" si="658"/>
        <v/>
      </c>
      <c r="BZ587" s="56" t="str">
        <f t="shared" si="681"/>
        <v/>
      </c>
      <c r="CA587" s="56" t="str">
        <f t="shared" si="682"/>
        <v/>
      </c>
      <c r="CB587" s="88">
        <f t="shared" si="683"/>
        <v>0</v>
      </c>
      <c r="CC587" s="56" t="str">
        <f t="shared" si="659"/>
        <v/>
      </c>
      <c r="CD587" s="56"/>
      <c r="CE587" s="56"/>
      <c r="CF587" s="56"/>
      <c r="CG587" s="56"/>
      <c r="CH587" s="169">
        <f t="shared" si="684"/>
        <v>9999999999</v>
      </c>
      <c r="CI587" s="170">
        <f t="shared" si="685"/>
        <v>9999999999</v>
      </c>
      <c r="CJ587" s="171">
        <f t="shared" si="686"/>
        <v>9999999999</v>
      </c>
      <c r="CK587" s="172" t="str">
        <f t="shared" si="687"/>
        <v/>
      </c>
      <c r="CL587" s="173" t="str">
        <f t="shared" si="660"/>
        <v>x</v>
      </c>
      <c r="CN587" s="6" t="str">
        <f t="shared" si="688"/>
        <v/>
      </c>
      <c r="CO587" s="293" t="e">
        <f t="shared" ca="1" si="698"/>
        <v>#N/A</v>
      </c>
      <c r="CP587" s="6" t="e">
        <f t="shared" ca="1" si="689"/>
        <v>#N/A</v>
      </c>
      <c r="CQ587" s="61">
        <v>571</v>
      </c>
      <c r="CR587" s="6">
        <f t="shared" si="661"/>
        <v>0</v>
      </c>
      <c r="CS587" s="6">
        <f t="shared" si="662"/>
        <v>0</v>
      </c>
      <c r="CT587" s="56" t="str">
        <f t="shared" si="663"/>
        <v/>
      </c>
      <c r="CU587" s="76">
        <f t="shared" si="664"/>
        <v>0</v>
      </c>
      <c r="CV587" s="76">
        <f t="shared" si="665"/>
        <v>0</v>
      </c>
      <c r="CX587" s="6" t="str">
        <f t="shared" si="666"/>
        <v/>
      </c>
      <c r="CY587" s="6" t="str">
        <f t="shared" si="667"/>
        <v/>
      </c>
      <c r="CZ587" s="6" t="str">
        <f t="shared" si="668"/>
        <v/>
      </c>
      <c r="DG587" s="56" t="str">
        <f t="shared" si="669"/>
        <v/>
      </c>
      <c r="DH587" s="6">
        <f t="shared" si="670"/>
        <v>0</v>
      </c>
      <c r="DK587" s="6">
        <f t="shared" si="705"/>
        <v>0</v>
      </c>
      <c r="DL587" s="6" t="e">
        <f t="shared" si="706"/>
        <v>#N/A</v>
      </c>
      <c r="DN587" s="6" t="e">
        <f t="shared" si="704"/>
        <v>#N/A</v>
      </c>
      <c r="DP587" s="6" t="str">
        <f t="shared" si="671"/>
        <v/>
      </c>
      <c r="DQ587" s="293">
        <f t="shared" ca="1" si="700"/>
        <v>581</v>
      </c>
      <c r="DR587" s="6" t="str">
        <f t="shared" ca="1" si="690"/>
        <v>x</v>
      </c>
      <c r="DU587" s="293" t="e">
        <f t="shared" ca="1" si="691"/>
        <v>#N/A</v>
      </c>
      <c r="DV587" s="5"/>
      <c r="DW587" s="293" t="e">
        <f t="shared" ca="1" si="701"/>
        <v>#N/A</v>
      </c>
      <c r="DZ587" s="293" t="e">
        <f t="shared" ca="1" si="692"/>
        <v>#N/A</v>
      </c>
      <c r="EA587" s="293" t="e">
        <f t="shared" ca="1" si="693"/>
        <v>#N/A</v>
      </c>
      <c r="EB587" s="293" t="e">
        <f t="shared" ca="1" si="694"/>
        <v>#N/A</v>
      </c>
      <c r="EE587" s="6" t="str">
        <f t="shared" si="695"/>
        <v/>
      </c>
      <c r="EF587" s="293" t="e">
        <f t="shared" ca="1" si="696"/>
        <v>#N/A</v>
      </c>
      <c r="EG587" s="6" t="e">
        <f t="shared" ca="1" si="672"/>
        <v>#N/A</v>
      </c>
    </row>
    <row r="588" spans="3:137" x14ac:dyDescent="0.2">
      <c r="C588" s="75"/>
      <c r="D588" s="184" t="str">
        <f t="shared" si="636"/>
        <v/>
      </c>
      <c r="E588" s="649" t="str">
        <f t="shared" si="702"/>
        <v/>
      </c>
      <c r="F588" s="607" t="str">
        <f t="shared" si="709"/>
        <v>x</v>
      </c>
      <c r="G588" s="650"/>
      <c r="H588" s="651"/>
      <c r="I588" s="651"/>
      <c r="J588" s="651"/>
      <c r="K588" s="652"/>
      <c r="L588" s="889"/>
      <c r="M588" s="889"/>
      <c r="N588" s="653"/>
      <c r="O588" s="651"/>
      <c r="P588" s="651"/>
      <c r="Q588" s="654"/>
      <c r="R588" s="655"/>
      <c r="S588" s="607" t="str">
        <f t="shared" si="637"/>
        <v/>
      </c>
      <c r="T588" s="656" t="str">
        <f t="shared" si="638"/>
        <v/>
      </c>
      <c r="U588" s="656" t="str">
        <f t="shared" si="673"/>
        <v/>
      </c>
      <c r="V588" s="656" t="str">
        <f t="shared" si="639"/>
        <v/>
      </c>
      <c r="W588" s="719"/>
      <c r="X588" s="659"/>
      <c r="Y588" s="656" t="str">
        <f t="shared" si="703"/>
        <v/>
      </c>
      <c r="Z588" s="659"/>
      <c r="AA588" s="654"/>
      <c r="AB588" s="656" t="str">
        <f t="shared" si="640"/>
        <v/>
      </c>
      <c r="AC588" s="661" t="str">
        <f t="shared" si="674"/>
        <v/>
      </c>
      <c r="AE588" s="658" t="str">
        <f t="shared" si="641"/>
        <v/>
      </c>
      <c r="AF588" s="659"/>
      <c r="AT588" s="805" t="str">
        <f t="shared" si="699"/>
        <v/>
      </c>
      <c r="AU588" t="str">
        <f t="shared" si="675"/>
        <v/>
      </c>
      <c r="AV588" s="6" t="str">
        <f t="shared" si="642"/>
        <v/>
      </c>
      <c r="AW588" s="317" t="str">
        <f t="shared" si="643"/>
        <v/>
      </c>
      <c r="AX588" s="158" t="str">
        <f t="shared" si="644"/>
        <v/>
      </c>
      <c r="AY588" s="158" t="str">
        <f t="shared" si="708"/>
        <v/>
      </c>
      <c r="AZ588" s="309" t="str">
        <f t="shared" si="707"/>
        <v/>
      </c>
      <c r="BA588" s="318" t="str">
        <f t="shared" si="645"/>
        <v/>
      </c>
      <c r="BB588" s="473" t="str">
        <f t="shared" si="646"/>
        <v/>
      </c>
      <c r="BC588" s="80" t="str">
        <f t="shared" si="697"/>
        <v/>
      </c>
      <c r="BD588" s="56">
        <f t="shared" si="647"/>
        <v>1</v>
      </c>
      <c r="BF588" s="56" t="str">
        <f t="shared" si="648"/>
        <v/>
      </c>
      <c r="BG588" s="56" t="str">
        <f t="shared" si="649"/>
        <v/>
      </c>
      <c r="BH588" s="6" t="str">
        <f t="shared" si="650"/>
        <v/>
      </c>
      <c r="BK588" s="6" t="str">
        <f t="shared" si="651"/>
        <v/>
      </c>
      <c r="BL588" s="56">
        <f t="shared" si="676"/>
        <v>999999</v>
      </c>
      <c r="BM588" s="183">
        <f t="shared" si="677"/>
        <v>99999.000002939996</v>
      </c>
      <c r="BN588" s="61">
        <v>572</v>
      </c>
      <c r="BO588" s="6">
        <f t="shared" si="652"/>
        <v>999999</v>
      </c>
      <c r="BP588" s="6">
        <f t="shared" si="653"/>
        <v>999999</v>
      </c>
      <c r="BQ588" s="6" t="str">
        <f t="shared" si="678"/>
        <v>x</v>
      </c>
      <c r="BR588" s="206">
        <f t="shared" si="654"/>
        <v>99999.000002939996</v>
      </c>
      <c r="BS588" s="6">
        <f t="shared" si="655"/>
        <v>99999.000002939996</v>
      </c>
      <c r="BT588" s="6" t="str">
        <f t="shared" si="679"/>
        <v>x</v>
      </c>
      <c r="BU588" s="6" t="str">
        <f t="shared" si="656"/>
        <v/>
      </c>
      <c r="BW588" s="82">
        <f t="shared" si="680"/>
        <v>9999999999</v>
      </c>
      <c r="BX588" s="80" t="str">
        <f t="shared" si="657"/>
        <v>x</v>
      </c>
      <c r="BY588" s="80" t="str">
        <f t="shared" si="658"/>
        <v/>
      </c>
      <c r="BZ588" s="56" t="str">
        <f t="shared" si="681"/>
        <v/>
      </c>
      <c r="CA588" s="56" t="str">
        <f t="shared" si="682"/>
        <v/>
      </c>
      <c r="CB588" s="88">
        <f t="shared" si="683"/>
        <v>0</v>
      </c>
      <c r="CC588" s="56" t="str">
        <f t="shared" si="659"/>
        <v/>
      </c>
      <c r="CD588" s="56"/>
      <c r="CE588" s="56"/>
      <c r="CF588" s="56"/>
      <c r="CG588" s="56"/>
      <c r="CH588" s="169">
        <f t="shared" si="684"/>
        <v>9999999999</v>
      </c>
      <c r="CI588" s="170">
        <f t="shared" si="685"/>
        <v>9999999999</v>
      </c>
      <c r="CJ588" s="171">
        <f t="shared" si="686"/>
        <v>9999999999</v>
      </c>
      <c r="CK588" s="172" t="str">
        <f t="shared" si="687"/>
        <v/>
      </c>
      <c r="CL588" s="173" t="str">
        <f t="shared" si="660"/>
        <v>x</v>
      </c>
      <c r="CN588" s="6" t="str">
        <f t="shared" si="688"/>
        <v/>
      </c>
      <c r="CO588" s="293" t="e">
        <f t="shared" ca="1" si="698"/>
        <v>#N/A</v>
      </c>
      <c r="CP588" s="6" t="e">
        <f t="shared" ca="1" si="689"/>
        <v>#N/A</v>
      </c>
      <c r="CQ588" s="61">
        <v>572</v>
      </c>
      <c r="CR588" s="6">
        <f t="shared" si="661"/>
        <v>0</v>
      </c>
      <c r="CS588" s="6">
        <f t="shared" si="662"/>
        <v>0</v>
      </c>
      <c r="CT588" s="56" t="str">
        <f t="shared" si="663"/>
        <v/>
      </c>
      <c r="CU588" s="76">
        <f t="shared" si="664"/>
        <v>0</v>
      </c>
      <c r="CV588" s="76">
        <f t="shared" si="665"/>
        <v>0</v>
      </c>
      <c r="CX588" s="6" t="str">
        <f t="shared" si="666"/>
        <v/>
      </c>
      <c r="CY588" s="6" t="str">
        <f t="shared" si="667"/>
        <v/>
      </c>
      <c r="CZ588" s="6" t="str">
        <f t="shared" si="668"/>
        <v/>
      </c>
      <c r="DG588" s="56" t="str">
        <f t="shared" si="669"/>
        <v/>
      </c>
      <c r="DH588" s="6">
        <f t="shared" si="670"/>
        <v>0</v>
      </c>
      <c r="DK588" s="6">
        <f t="shared" si="705"/>
        <v>0</v>
      </c>
      <c r="DL588" s="6" t="e">
        <f t="shared" si="706"/>
        <v>#N/A</v>
      </c>
      <c r="DN588" s="6" t="e">
        <f t="shared" si="704"/>
        <v>#N/A</v>
      </c>
      <c r="DP588" s="6" t="str">
        <f t="shared" si="671"/>
        <v/>
      </c>
      <c r="DQ588" s="293">
        <f t="shared" ca="1" si="700"/>
        <v>582</v>
      </c>
      <c r="DR588" s="6" t="str">
        <f t="shared" ca="1" si="690"/>
        <v>x</v>
      </c>
      <c r="DU588" s="293" t="e">
        <f t="shared" ca="1" si="691"/>
        <v>#N/A</v>
      </c>
      <c r="DV588" s="5"/>
      <c r="DW588" s="293" t="e">
        <f t="shared" ca="1" si="701"/>
        <v>#N/A</v>
      </c>
      <c r="DZ588" s="293" t="e">
        <f t="shared" ca="1" si="692"/>
        <v>#N/A</v>
      </c>
      <c r="EA588" s="293" t="e">
        <f t="shared" ca="1" si="693"/>
        <v>#N/A</v>
      </c>
      <c r="EB588" s="293" t="e">
        <f t="shared" ca="1" si="694"/>
        <v>#N/A</v>
      </c>
      <c r="EE588" s="6" t="str">
        <f t="shared" si="695"/>
        <v/>
      </c>
      <c r="EF588" s="293" t="e">
        <f t="shared" ca="1" si="696"/>
        <v>#N/A</v>
      </c>
      <c r="EG588" s="6" t="e">
        <f t="shared" ca="1" si="672"/>
        <v>#N/A</v>
      </c>
    </row>
    <row r="589" spans="3:137" x14ac:dyDescent="0.2">
      <c r="C589" s="75"/>
      <c r="D589" s="184" t="str">
        <f t="shared" si="636"/>
        <v/>
      </c>
      <c r="E589" s="649" t="str">
        <f t="shared" si="702"/>
        <v/>
      </c>
      <c r="F589" s="607" t="str">
        <f t="shared" si="709"/>
        <v>x</v>
      </c>
      <c r="G589" s="650"/>
      <c r="H589" s="651"/>
      <c r="I589" s="651"/>
      <c r="J589" s="651"/>
      <c r="K589" s="652"/>
      <c r="L589" s="889"/>
      <c r="M589" s="889"/>
      <c r="N589" s="653"/>
      <c r="O589" s="651"/>
      <c r="P589" s="651"/>
      <c r="Q589" s="654"/>
      <c r="R589" s="655"/>
      <c r="S589" s="607" t="str">
        <f t="shared" si="637"/>
        <v/>
      </c>
      <c r="T589" s="656" t="str">
        <f t="shared" si="638"/>
        <v/>
      </c>
      <c r="U589" s="656" t="str">
        <f t="shared" si="673"/>
        <v/>
      </c>
      <c r="V589" s="656" t="str">
        <f t="shared" si="639"/>
        <v/>
      </c>
      <c r="W589" s="719"/>
      <c r="X589" s="659"/>
      <c r="Y589" s="656" t="str">
        <f t="shared" si="703"/>
        <v/>
      </c>
      <c r="Z589" s="659"/>
      <c r="AA589" s="654"/>
      <c r="AB589" s="656" t="str">
        <f t="shared" si="640"/>
        <v/>
      </c>
      <c r="AC589" s="661" t="str">
        <f t="shared" si="674"/>
        <v/>
      </c>
      <c r="AE589" s="658" t="str">
        <f t="shared" si="641"/>
        <v/>
      </c>
      <c r="AF589" s="659"/>
      <c r="AT589" s="805" t="str">
        <f t="shared" si="699"/>
        <v/>
      </c>
      <c r="AU589" t="str">
        <f t="shared" si="675"/>
        <v/>
      </c>
      <c r="AV589" s="6" t="str">
        <f t="shared" si="642"/>
        <v/>
      </c>
      <c r="AW589" s="317" t="str">
        <f t="shared" si="643"/>
        <v/>
      </c>
      <c r="AX589" s="158" t="str">
        <f t="shared" si="644"/>
        <v/>
      </c>
      <c r="AY589" s="158" t="str">
        <f t="shared" si="708"/>
        <v/>
      </c>
      <c r="AZ589" s="309" t="str">
        <f t="shared" si="707"/>
        <v/>
      </c>
      <c r="BA589" s="318" t="str">
        <f t="shared" si="645"/>
        <v/>
      </c>
      <c r="BB589" s="473" t="str">
        <f t="shared" si="646"/>
        <v/>
      </c>
      <c r="BC589" s="80" t="str">
        <f t="shared" si="697"/>
        <v/>
      </c>
      <c r="BD589" s="56">
        <f t="shared" si="647"/>
        <v>1</v>
      </c>
      <c r="BF589" s="56" t="str">
        <f t="shared" si="648"/>
        <v/>
      </c>
      <c r="BG589" s="56" t="str">
        <f t="shared" si="649"/>
        <v/>
      </c>
      <c r="BH589" s="6" t="str">
        <f t="shared" si="650"/>
        <v/>
      </c>
      <c r="BK589" s="6" t="str">
        <f t="shared" si="651"/>
        <v/>
      </c>
      <c r="BL589" s="56">
        <f t="shared" si="676"/>
        <v>999999</v>
      </c>
      <c r="BM589" s="183">
        <f t="shared" si="677"/>
        <v>99999.000002945002</v>
      </c>
      <c r="BN589" s="61">
        <v>573</v>
      </c>
      <c r="BO589" s="6">
        <f t="shared" si="652"/>
        <v>999999</v>
      </c>
      <c r="BP589" s="6">
        <f t="shared" si="653"/>
        <v>999999</v>
      </c>
      <c r="BQ589" s="6" t="str">
        <f t="shared" si="678"/>
        <v>x</v>
      </c>
      <c r="BR589" s="206">
        <f t="shared" si="654"/>
        <v>99999.000002945002</v>
      </c>
      <c r="BS589" s="6">
        <f t="shared" si="655"/>
        <v>99999.000002945002</v>
      </c>
      <c r="BT589" s="6" t="str">
        <f t="shared" si="679"/>
        <v>x</v>
      </c>
      <c r="BU589" s="6" t="str">
        <f t="shared" si="656"/>
        <v/>
      </c>
      <c r="BW589" s="82">
        <f t="shared" si="680"/>
        <v>9999999999</v>
      </c>
      <c r="BX589" s="80" t="str">
        <f t="shared" si="657"/>
        <v>x</v>
      </c>
      <c r="BY589" s="80" t="str">
        <f t="shared" si="658"/>
        <v/>
      </c>
      <c r="BZ589" s="56" t="str">
        <f t="shared" si="681"/>
        <v/>
      </c>
      <c r="CA589" s="56" t="str">
        <f t="shared" si="682"/>
        <v/>
      </c>
      <c r="CB589" s="88">
        <f t="shared" si="683"/>
        <v>0</v>
      </c>
      <c r="CC589" s="56" t="str">
        <f t="shared" si="659"/>
        <v/>
      </c>
      <c r="CD589" s="56"/>
      <c r="CE589" s="56"/>
      <c r="CF589" s="56"/>
      <c r="CG589" s="56"/>
      <c r="CH589" s="169">
        <f t="shared" si="684"/>
        <v>9999999999</v>
      </c>
      <c r="CI589" s="170">
        <f t="shared" si="685"/>
        <v>9999999999</v>
      </c>
      <c r="CJ589" s="171">
        <f t="shared" si="686"/>
        <v>9999999999</v>
      </c>
      <c r="CK589" s="172" t="str">
        <f t="shared" si="687"/>
        <v/>
      </c>
      <c r="CL589" s="173" t="str">
        <f t="shared" si="660"/>
        <v>x</v>
      </c>
      <c r="CN589" s="6" t="str">
        <f t="shared" si="688"/>
        <v/>
      </c>
      <c r="CO589" s="293" t="e">
        <f t="shared" ca="1" si="698"/>
        <v>#N/A</v>
      </c>
      <c r="CP589" s="6" t="e">
        <f t="shared" ca="1" si="689"/>
        <v>#N/A</v>
      </c>
      <c r="CQ589" s="61">
        <v>573</v>
      </c>
      <c r="CR589" s="6">
        <f t="shared" si="661"/>
        <v>0</v>
      </c>
      <c r="CS589" s="6">
        <f t="shared" si="662"/>
        <v>0</v>
      </c>
      <c r="CT589" s="56" t="str">
        <f t="shared" si="663"/>
        <v/>
      </c>
      <c r="CU589" s="76">
        <f t="shared" si="664"/>
        <v>0</v>
      </c>
      <c r="CV589" s="76">
        <f t="shared" si="665"/>
        <v>0</v>
      </c>
      <c r="CX589" s="6" t="str">
        <f t="shared" si="666"/>
        <v/>
      </c>
      <c r="CY589" s="6" t="str">
        <f t="shared" si="667"/>
        <v/>
      </c>
      <c r="CZ589" s="6" t="str">
        <f t="shared" si="668"/>
        <v/>
      </c>
      <c r="DG589" s="56" t="str">
        <f t="shared" si="669"/>
        <v/>
      </c>
      <c r="DH589" s="6">
        <f t="shared" si="670"/>
        <v>0</v>
      </c>
      <c r="DK589" s="6">
        <f t="shared" si="705"/>
        <v>0</v>
      </c>
      <c r="DL589" s="6" t="e">
        <f t="shared" si="706"/>
        <v>#N/A</v>
      </c>
      <c r="DN589" s="6" t="e">
        <f t="shared" si="704"/>
        <v>#N/A</v>
      </c>
      <c r="DP589" s="6" t="str">
        <f t="shared" si="671"/>
        <v/>
      </c>
      <c r="DQ589" s="293">
        <f t="shared" ca="1" si="700"/>
        <v>583</v>
      </c>
      <c r="DR589" s="6" t="str">
        <f t="shared" ca="1" si="690"/>
        <v>x</v>
      </c>
      <c r="DU589" s="293" t="e">
        <f t="shared" ca="1" si="691"/>
        <v>#N/A</v>
      </c>
      <c r="DV589" s="5"/>
      <c r="DW589" s="293" t="e">
        <f t="shared" ca="1" si="701"/>
        <v>#N/A</v>
      </c>
      <c r="DZ589" s="293" t="e">
        <f t="shared" ca="1" si="692"/>
        <v>#N/A</v>
      </c>
      <c r="EA589" s="293" t="e">
        <f t="shared" ca="1" si="693"/>
        <v>#N/A</v>
      </c>
      <c r="EB589" s="293" t="e">
        <f t="shared" ca="1" si="694"/>
        <v>#N/A</v>
      </c>
      <c r="EE589" s="6" t="str">
        <f t="shared" si="695"/>
        <v/>
      </c>
      <c r="EF589" s="293" t="e">
        <f t="shared" ca="1" si="696"/>
        <v>#N/A</v>
      </c>
      <c r="EG589" s="6" t="e">
        <f t="shared" ca="1" si="672"/>
        <v>#N/A</v>
      </c>
    </row>
    <row r="590" spans="3:137" x14ac:dyDescent="0.2">
      <c r="C590" s="75"/>
      <c r="D590" s="184" t="str">
        <f t="shared" si="636"/>
        <v/>
      </c>
      <c r="E590" s="649" t="str">
        <f t="shared" si="702"/>
        <v/>
      </c>
      <c r="F590" s="607" t="str">
        <f t="shared" si="709"/>
        <v>x</v>
      </c>
      <c r="G590" s="650"/>
      <c r="H590" s="651"/>
      <c r="I590" s="651"/>
      <c r="J590" s="651"/>
      <c r="K590" s="652"/>
      <c r="L590" s="889"/>
      <c r="M590" s="889"/>
      <c r="N590" s="653"/>
      <c r="O590" s="651"/>
      <c r="P590" s="651"/>
      <c r="Q590" s="654"/>
      <c r="R590" s="655"/>
      <c r="S590" s="607" t="str">
        <f t="shared" si="637"/>
        <v/>
      </c>
      <c r="T590" s="656" t="str">
        <f t="shared" si="638"/>
        <v/>
      </c>
      <c r="U590" s="656" t="str">
        <f t="shared" si="673"/>
        <v/>
      </c>
      <c r="V590" s="656" t="str">
        <f t="shared" si="639"/>
        <v/>
      </c>
      <c r="W590" s="719"/>
      <c r="X590" s="659"/>
      <c r="Y590" s="656" t="str">
        <f t="shared" si="703"/>
        <v/>
      </c>
      <c r="Z590" s="659"/>
      <c r="AA590" s="654"/>
      <c r="AB590" s="656" t="str">
        <f t="shared" si="640"/>
        <v/>
      </c>
      <c r="AC590" s="661" t="str">
        <f t="shared" si="674"/>
        <v/>
      </c>
      <c r="AE590" s="658" t="str">
        <f t="shared" si="641"/>
        <v/>
      </c>
      <c r="AF590" s="659"/>
      <c r="AT590" s="805" t="str">
        <f t="shared" si="699"/>
        <v/>
      </c>
      <c r="AU590" t="str">
        <f t="shared" si="675"/>
        <v/>
      </c>
      <c r="AV590" s="6" t="str">
        <f t="shared" si="642"/>
        <v/>
      </c>
      <c r="AW590" s="317" t="str">
        <f t="shared" si="643"/>
        <v/>
      </c>
      <c r="AX590" s="158" t="str">
        <f t="shared" si="644"/>
        <v/>
      </c>
      <c r="AY590" s="158" t="str">
        <f t="shared" si="708"/>
        <v/>
      </c>
      <c r="AZ590" s="309" t="str">
        <f t="shared" si="707"/>
        <v/>
      </c>
      <c r="BA590" s="318" t="str">
        <f t="shared" si="645"/>
        <v/>
      </c>
      <c r="BB590" s="473" t="str">
        <f t="shared" si="646"/>
        <v/>
      </c>
      <c r="BC590" s="80" t="str">
        <f t="shared" si="697"/>
        <v/>
      </c>
      <c r="BD590" s="56">
        <f t="shared" si="647"/>
        <v>1</v>
      </c>
      <c r="BF590" s="56" t="str">
        <f t="shared" si="648"/>
        <v/>
      </c>
      <c r="BG590" s="56" t="str">
        <f t="shared" si="649"/>
        <v/>
      </c>
      <c r="BH590" s="6" t="str">
        <f t="shared" si="650"/>
        <v/>
      </c>
      <c r="BK590" s="6" t="str">
        <f t="shared" si="651"/>
        <v/>
      </c>
      <c r="BL590" s="56">
        <f t="shared" si="676"/>
        <v>999999</v>
      </c>
      <c r="BM590" s="183">
        <f t="shared" si="677"/>
        <v>99999.000002949993</v>
      </c>
      <c r="BN590" s="61">
        <v>574</v>
      </c>
      <c r="BO590" s="6">
        <f t="shared" si="652"/>
        <v>999999</v>
      </c>
      <c r="BP590" s="6">
        <f t="shared" si="653"/>
        <v>999999</v>
      </c>
      <c r="BQ590" s="6" t="str">
        <f t="shared" si="678"/>
        <v>x</v>
      </c>
      <c r="BR590" s="206">
        <f t="shared" si="654"/>
        <v>99999.000002949993</v>
      </c>
      <c r="BS590" s="6">
        <f t="shared" si="655"/>
        <v>99999.000002949993</v>
      </c>
      <c r="BT590" s="6" t="str">
        <f t="shared" si="679"/>
        <v>x</v>
      </c>
      <c r="BU590" s="6" t="str">
        <f t="shared" si="656"/>
        <v/>
      </c>
      <c r="BW590" s="82">
        <f t="shared" si="680"/>
        <v>9999999999</v>
      </c>
      <c r="BX590" s="80" t="str">
        <f t="shared" si="657"/>
        <v>x</v>
      </c>
      <c r="BY590" s="80" t="str">
        <f t="shared" si="658"/>
        <v/>
      </c>
      <c r="BZ590" s="56" t="str">
        <f t="shared" si="681"/>
        <v/>
      </c>
      <c r="CA590" s="56" t="str">
        <f t="shared" si="682"/>
        <v/>
      </c>
      <c r="CB590" s="88">
        <f t="shared" si="683"/>
        <v>0</v>
      </c>
      <c r="CC590" s="56" t="str">
        <f t="shared" si="659"/>
        <v/>
      </c>
      <c r="CD590" s="56"/>
      <c r="CE590" s="56"/>
      <c r="CF590" s="56"/>
      <c r="CG590" s="56"/>
      <c r="CH590" s="169">
        <f t="shared" si="684"/>
        <v>9999999999</v>
      </c>
      <c r="CI590" s="170">
        <f t="shared" si="685"/>
        <v>9999999999</v>
      </c>
      <c r="CJ590" s="171">
        <f t="shared" si="686"/>
        <v>9999999999</v>
      </c>
      <c r="CK590" s="172" t="str">
        <f t="shared" si="687"/>
        <v/>
      </c>
      <c r="CL590" s="173" t="str">
        <f t="shared" si="660"/>
        <v>x</v>
      </c>
      <c r="CN590" s="6" t="str">
        <f t="shared" si="688"/>
        <v/>
      </c>
      <c r="CO590" s="293" t="e">
        <f t="shared" ca="1" si="698"/>
        <v>#N/A</v>
      </c>
      <c r="CP590" s="6" t="e">
        <f t="shared" ca="1" si="689"/>
        <v>#N/A</v>
      </c>
      <c r="CQ590" s="61">
        <v>574</v>
      </c>
      <c r="CR590" s="6">
        <f t="shared" si="661"/>
        <v>0</v>
      </c>
      <c r="CS590" s="6">
        <f t="shared" si="662"/>
        <v>0</v>
      </c>
      <c r="CT590" s="56" t="str">
        <f t="shared" si="663"/>
        <v/>
      </c>
      <c r="CU590" s="76">
        <f t="shared" si="664"/>
        <v>0</v>
      </c>
      <c r="CV590" s="76">
        <f t="shared" si="665"/>
        <v>0</v>
      </c>
      <c r="CX590" s="6" t="str">
        <f t="shared" si="666"/>
        <v/>
      </c>
      <c r="CY590" s="6" t="str">
        <f t="shared" si="667"/>
        <v/>
      </c>
      <c r="CZ590" s="6" t="str">
        <f t="shared" si="668"/>
        <v/>
      </c>
      <c r="DG590" s="56" t="str">
        <f t="shared" si="669"/>
        <v/>
      </c>
      <c r="DH590" s="6">
        <f t="shared" si="670"/>
        <v>0</v>
      </c>
      <c r="DK590" s="6">
        <f t="shared" si="705"/>
        <v>0</v>
      </c>
      <c r="DL590" s="6" t="e">
        <f t="shared" si="706"/>
        <v>#N/A</v>
      </c>
      <c r="DN590" s="6" t="e">
        <f t="shared" si="704"/>
        <v>#N/A</v>
      </c>
      <c r="DP590" s="6" t="str">
        <f t="shared" si="671"/>
        <v/>
      </c>
      <c r="DQ590" s="293">
        <f t="shared" ca="1" si="700"/>
        <v>584</v>
      </c>
      <c r="DR590" s="6" t="str">
        <f t="shared" ca="1" si="690"/>
        <v>x</v>
      </c>
      <c r="DU590" s="293" t="e">
        <f t="shared" ca="1" si="691"/>
        <v>#N/A</v>
      </c>
      <c r="DV590" s="5"/>
      <c r="DW590" s="293" t="e">
        <f t="shared" ca="1" si="701"/>
        <v>#N/A</v>
      </c>
      <c r="DZ590" s="293" t="e">
        <f t="shared" ca="1" si="692"/>
        <v>#N/A</v>
      </c>
      <c r="EA590" s="293" t="e">
        <f t="shared" ca="1" si="693"/>
        <v>#N/A</v>
      </c>
      <c r="EB590" s="293" t="e">
        <f t="shared" ca="1" si="694"/>
        <v>#N/A</v>
      </c>
      <c r="EE590" s="6" t="str">
        <f t="shared" si="695"/>
        <v/>
      </c>
      <c r="EF590" s="293" t="e">
        <f t="shared" ca="1" si="696"/>
        <v>#N/A</v>
      </c>
      <c r="EG590" s="6" t="e">
        <f t="shared" ca="1" si="672"/>
        <v>#N/A</v>
      </c>
    </row>
    <row r="591" spans="3:137" x14ac:dyDescent="0.2">
      <c r="C591" s="75"/>
      <c r="D591" s="184" t="str">
        <f t="shared" si="636"/>
        <v/>
      </c>
      <c r="E591" s="649" t="str">
        <f t="shared" si="702"/>
        <v/>
      </c>
      <c r="F591" s="607" t="str">
        <f t="shared" si="709"/>
        <v>x</v>
      </c>
      <c r="G591" s="650"/>
      <c r="H591" s="651"/>
      <c r="I591" s="651"/>
      <c r="J591" s="651"/>
      <c r="K591" s="652"/>
      <c r="L591" s="889"/>
      <c r="M591" s="889"/>
      <c r="N591" s="653"/>
      <c r="O591" s="651"/>
      <c r="P591" s="651"/>
      <c r="Q591" s="654"/>
      <c r="R591" s="655"/>
      <c r="S591" s="607" t="str">
        <f t="shared" si="637"/>
        <v/>
      </c>
      <c r="T591" s="656" t="str">
        <f t="shared" si="638"/>
        <v/>
      </c>
      <c r="U591" s="656" t="str">
        <f t="shared" si="673"/>
        <v/>
      </c>
      <c r="V591" s="656" t="str">
        <f t="shared" si="639"/>
        <v/>
      </c>
      <c r="W591" s="719"/>
      <c r="X591" s="659"/>
      <c r="Y591" s="656" t="str">
        <f t="shared" si="703"/>
        <v/>
      </c>
      <c r="Z591" s="659"/>
      <c r="AA591" s="654"/>
      <c r="AB591" s="656" t="str">
        <f t="shared" si="640"/>
        <v/>
      </c>
      <c r="AC591" s="661" t="str">
        <f t="shared" si="674"/>
        <v/>
      </c>
      <c r="AE591" s="658" t="str">
        <f t="shared" si="641"/>
        <v/>
      </c>
      <c r="AF591" s="659"/>
      <c r="AT591" s="805" t="str">
        <f t="shared" si="699"/>
        <v/>
      </c>
      <c r="AU591" t="str">
        <f t="shared" si="675"/>
        <v/>
      </c>
      <c r="AV591" s="6" t="str">
        <f t="shared" si="642"/>
        <v/>
      </c>
      <c r="AW591" s="317" t="str">
        <f t="shared" si="643"/>
        <v/>
      </c>
      <c r="AX591" s="158" t="str">
        <f t="shared" si="644"/>
        <v/>
      </c>
      <c r="AY591" s="158" t="str">
        <f t="shared" si="708"/>
        <v/>
      </c>
      <c r="AZ591" s="309" t="str">
        <f t="shared" si="707"/>
        <v/>
      </c>
      <c r="BA591" s="318" t="str">
        <f t="shared" si="645"/>
        <v/>
      </c>
      <c r="BB591" s="473" t="str">
        <f t="shared" si="646"/>
        <v/>
      </c>
      <c r="BC591" s="80" t="str">
        <f t="shared" si="697"/>
        <v/>
      </c>
      <c r="BD591" s="56">
        <f t="shared" si="647"/>
        <v>1</v>
      </c>
      <c r="BF591" s="56" t="str">
        <f t="shared" si="648"/>
        <v/>
      </c>
      <c r="BG591" s="56" t="str">
        <f t="shared" si="649"/>
        <v/>
      </c>
      <c r="BH591" s="6" t="str">
        <f t="shared" si="650"/>
        <v/>
      </c>
      <c r="BK591" s="6" t="str">
        <f t="shared" si="651"/>
        <v/>
      </c>
      <c r="BL591" s="56">
        <f t="shared" si="676"/>
        <v>999999</v>
      </c>
      <c r="BM591" s="183">
        <f t="shared" si="677"/>
        <v>99999.000002954999</v>
      </c>
      <c r="BN591" s="61">
        <v>575</v>
      </c>
      <c r="BO591" s="6">
        <f t="shared" si="652"/>
        <v>999999</v>
      </c>
      <c r="BP591" s="6">
        <f t="shared" si="653"/>
        <v>999999</v>
      </c>
      <c r="BQ591" s="6" t="str">
        <f t="shared" si="678"/>
        <v>x</v>
      </c>
      <c r="BR591" s="206">
        <f t="shared" si="654"/>
        <v>99999.000002954999</v>
      </c>
      <c r="BS591" s="6">
        <f t="shared" si="655"/>
        <v>99999.000002954999</v>
      </c>
      <c r="BT591" s="6" t="str">
        <f t="shared" si="679"/>
        <v>x</v>
      </c>
      <c r="BU591" s="6" t="str">
        <f t="shared" si="656"/>
        <v/>
      </c>
      <c r="BW591" s="82">
        <f t="shared" si="680"/>
        <v>9999999999</v>
      </c>
      <c r="BX591" s="80" t="str">
        <f t="shared" si="657"/>
        <v>x</v>
      </c>
      <c r="BY591" s="80" t="str">
        <f t="shared" si="658"/>
        <v/>
      </c>
      <c r="BZ591" s="56" t="str">
        <f t="shared" si="681"/>
        <v/>
      </c>
      <c r="CA591" s="56" t="str">
        <f t="shared" si="682"/>
        <v/>
      </c>
      <c r="CB591" s="88">
        <f t="shared" si="683"/>
        <v>0</v>
      </c>
      <c r="CC591" s="56" t="str">
        <f t="shared" si="659"/>
        <v/>
      </c>
      <c r="CD591" s="56"/>
      <c r="CE591" s="56"/>
      <c r="CF591" s="56"/>
      <c r="CG591" s="56"/>
      <c r="CH591" s="169">
        <f t="shared" si="684"/>
        <v>9999999999</v>
      </c>
      <c r="CI591" s="170">
        <f t="shared" si="685"/>
        <v>9999999999</v>
      </c>
      <c r="CJ591" s="171">
        <f t="shared" si="686"/>
        <v>9999999999</v>
      </c>
      <c r="CK591" s="172" t="str">
        <f t="shared" si="687"/>
        <v/>
      </c>
      <c r="CL591" s="173" t="str">
        <f t="shared" si="660"/>
        <v>x</v>
      </c>
      <c r="CN591" s="6" t="str">
        <f t="shared" si="688"/>
        <v/>
      </c>
      <c r="CO591" s="293" t="e">
        <f t="shared" ca="1" si="698"/>
        <v>#N/A</v>
      </c>
      <c r="CP591" s="6" t="e">
        <f t="shared" ca="1" si="689"/>
        <v>#N/A</v>
      </c>
      <c r="CQ591" s="61">
        <v>575</v>
      </c>
      <c r="CR591" s="6">
        <f t="shared" si="661"/>
        <v>0</v>
      </c>
      <c r="CS591" s="6">
        <f t="shared" si="662"/>
        <v>0</v>
      </c>
      <c r="CT591" s="56" t="str">
        <f t="shared" si="663"/>
        <v/>
      </c>
      <c r="CU591" s="76">
        <f t="shared" si="664"/>
        <v>0</v>
      </c>
      <c r="CV591" s="76">
        <f t="shared" si="665"/>
        <v>0</v>
      </c>
      <c r="CX591" s="6" t="str">
        <f t="shared" si="666"/>
        <v/>
      </c>
      <c r="CY591" s="6" t="str">
        <f t="shared" si="667"/>
        <v/>
      </c>
      <c r="CZ591" s="6" t="str">
        <f t="shared" si="668"/>
        <v/>
      </c>
      <c r="DG591" s="56" t="str">
        <f t="shared" si="669"/>
        <v/>
      </c>
      <c r="DH591" s="6">
        <f t="shared" si="670"/>
        <v>0</v>
      </c>
      <c r="DK591" s="6">
        <f t="shared" si="705"/>
        <v>0</v>
      </c>
      <c r="DL591" s="6" t="e">
        <f t="shared" si="706"/>
        <v>#N/A</v>
      </c>
      <c r="DN591" s="6" t="e">
        <f t="shared" si="704"/>
        <v>#N/A</v>
      </c>
      <c r="DP591" s="6" t="str">
        <f t="shared" si="671"/>
        <v/>
      </c>
      <c r="DQ591" s="293">
        <f t="shared" ca="1" si="700"/>
        <v>585</v>
      </c>
      <c r="DR591" s="6" t="str">
        <f t="shared" ca="1" si="690"/>
        <v>x</v>
      </c>
      <c r="DU591" s="293" t="e">
        <f t="shared" ca="1" si="691"/>
        <v>#N/A</v>
      </c>
      <c r="DV591" s="5"/>
      <c r="DW591" s="293" t="e">
        <f t="shared" ca="1" si="701"/>
        <v>#N/A</v>
      </c>
      <c r="DZ591" s="293" t="e">
        <f t="shared" ca="1" si="692"/>
        <v>#N/A</v>
      </c>
      <c r="EA591" s="293" t="e">
        <f t="shared" ca="1" si="693"/>
        <v>#N/A</v>
      </c>
      <c r="EB591" s="293" t="e">
        <f t="shared" ca="1" si="694"/>
        <v>#N/A</v>
      </c>
      <c r="EE591" s="6" t="str">
        <f t="shared" si="695"/>
        <v/>
      </c>
      <c r="EF591" s="293" t="e">
        <f t="shared" ca="1" si="696"/>
        <v>#N/A</v>
      </c>
      <c r="EG591" s="6" t="e">
        <f t="shared" ca="1" si="672"/>
        <v>#N/A</v>
      </c>
    </row>
    <row r="592" spans="3:137" x14ac:dyDescent="0.2">
      <c r="C592" s="75"/>
      <c r="D592" s="184" t="str">
        <f t="shared" si="636"/>
        <v/>
      </c>
      <c r="E592" s="649" t="str">
        <f t="shared" si="702"/>
        <v/>
      </c>
      <c r="F592" s="607" t="str">
        <f t="shared" si="709"/>
        <v>x</v>
      </c>
      <c r="G592" s="650"/>
      <c r="H592" s="651"/>
      <c r="I592" s="651"/>
      <c r="J592" s="651"/>
      <c r="K592" s="652"/>
      <c r="L592" s="889"/>
      <c r="M592" s="889"/>
      <c r="N592" s="653"/>
      <c r="O592" s="651"/>
      <c r="P592" s="651"/>
      <c r="Q592" s="654"/>
      <c r="R592" s="655"/>
      <c r="S592" s="607" t="str">
        <f t="shared" si="637"/>
        <v/>
      </c>
      <c r="T592" s="656" t="str">
        <f t="shared" si="638"/>
        <v/>
      </c>
      <c r="U592" s="656" t="str">
        <f t="shared" si="673"/>
        <v/>
      </c>
      <c r="V592" s="656" t="str">
        <f t="shared" si="639"/>
        <v/>
      </c>
      <c r="W592" s="719"/>
      <c r="X592" s="659"/>
      <c r="Y592" s="656" t="str">
        <f t="shared" si="703"/>
        <v/>
      </c>
      <c r="Z592" s="659"/>
      <c r="AA592" s="654"/>
      <c r="AB592" s="656" t="str">
        <f t="shared" si="640"/>
        <v/>
      </c>
      <c r="AC592" s="661" t="str">
        <f t="shared" si="674"/>
        <v/>
      </c>
      <c r="AE592" s="658" t="str">
        <f t="shared" si="641"/>
        <v/>
      </c>
      <c r="AF592" s="659"/>
      <c r="AT592" s="805" t="str">
        <f t="shared" si="699"/>
        <v/>
      </c>
      <c r="AU592" t="str">
        <f t="shared" si="675"/>
        <v/>
      </c>
      <c r="AV592" s="6" t="str">
        <f t="shared" si="642"/>
        <v/>
      </c>
      <c r="AW592" s="317" t="str">
        <f t="shared" si="643"/>
        <v/>
      </c>
      <c r="AX592" s="158" t="str">
        <f t="shared" si="644"/>
        <v/>
      </c>
      <c r="AY592" s="158" t="str">
        <f t="shared" si="708"/>
        <v/>
      </c>
      <c r="AZ592" s="309" t="str">
        <f t="shared" si="707"/>
        <v/>
      </c>
      <c r="BA592" s="318" t="str">
        <f t="shared" si="645"/>
        <v/>
      </c>
      <c r="BB592" s="473" t="str">
        <f t="shared" si="646"/>
        <v/>
      </c>
      <c r="BC592" s="80" t="str">
        <f t="shared" si="697"/>
        <v/>
      </c>
      <c r="BD592" s="56">
        <f t="shared" si="647"/>
        <v>1</v>
      </c>
      <c r="BF592" s="56" t="str">
        <f t="shared" si="648"/>
        <v/>
      </c>
      <c r="BG592" s="56" t="str">
        <f t="shared" si="649"/>
        <v/>
      </c>
      <c r="BH592" s="6" t="str">
        <f t="shared" si="650"/>
        <v/>
      </c>
      <c r="BK592" s="6" t="str">
        <f t="shared" si="651"/>
        <v/>
      </c>
      <c r="BL592" s="56">
        <f t="shared" si="676"/>
        <v>999999</v>
      </c>
      <c r="BM592" s="183">
        <f t="shared" si="677"/>
        <v>99999.000002960005</v>
      </c>
      <c r="BN592" s="61">
        <v>576</v>
      </c>
      <c r="BO592" s="6">
        <f t="shared" si="652"/>
        <v>999999</v>
      </c>
      <c r="BP592" s="6">
        <f t="shared" si="653"/>
        <v>999999</v>
      </c>
      <c r="BQ592" s="6" t="str">
        <f t="shared" si="678"/>
        <v>x</v>
      </c>
      <c r="BR592" s="206">
        <f t="shared" si="654"/>
        <v>99999.000002960005</v>
      </c>
      <c r="BS592" s="6">
        <f t="shared" si="655"/>
        <v>99999.000002960005</v>
      </c>
      <c r="BT592" s="6" t="str">
        <f t="shared" si="679"/>
        <v>x</v>
      </c>
      <c r="BU592" s="6" t="str">
        <f t="shared" si="656"/>
        <v/>
      </c>
      <c r="BW592" s="82">
        <f t="shared" si="680"/>
        <v>9999999999</v>
      </c>
      <c r="BX592" s="80" t="str">
        <f t="shared" si="657"/>
        <v>x</v>
      </c>
      <c r="BY592" s="80" t="str">
        <f t="shared" si="658"/>
        <v/>
      </c>
      <c r="BZ592" s="56" t="str">
        <f t="shared" si="681"/>
        <v/>
      </c>
      <c r="CA592" s="56" t="str">
        <f t="shared" si="682"/>
        <v/>
      </c>
      <c r="CB592" s="88">
        <f t="shared" si="683"/>
        <v>0</v>
      </c>
      <c r="CC592" s="56" t="str">
        <f t="shared" si="659"/>
        <v/>
      </c>
      <c r="CD592" s="56"/>
      <c r="CE592" s="56"/>
      <c r="CF592" s="56"/>
      <c r="CG592" s="56"/>
      <c r="CH592" s="169">
        <f t="shared" si="684"/>
        <v>9999999999</v>
      </c>
      <c r="CI592" s="170">
        <f t="shared" si="685"/>
        <v>9999999999</v>
      </c>
      <c r="CJ592" s="171">
        <f t="shared" si="686"/>
        <v>9999999999</v>
      </c>
      <c r="CK592" s="172" t="str">
        <f t="shared" si="687"/>
        <v/>
      </c>
      <c r="CL592" s="173" t="str">
        <f t="shared" si="660"/>
        <v>x</v>
      </c>
      <c r="CN592" s="6" t="str">
        <f t="shared" si="688"/>
        <v/>
      </c>
      <c r="CO592" s="293" t="e">
        <f t="shared" ca="1" si="698"/>
        <v>#N/A</v>
      </c>
      <c r="CP592" s="6" t="e">
        <f t="shared" ca="1" si="689"/>
        <v>#N/A</v>
      </c>
      <c r="CQ592" s="61">
        <v>576</v>
      </c>
      <c r="CR592" s="6">
        <f t="shared" si="661"/>
        <v>0</v>
      </c>
      <c r="CS592" s="6">
        <f t="shared" si="662"/>
        <v>0</v>
      </c>
      <c r="CT592" s="56" t="str">
        <f t="shared" si="663"/>
        <v/>
      </c>
      <c r="CU592" s="76">
        <f t="shared" si="664"/>
        <v>0</v>
      </c>
      <c r="CV592" s="76">
        <f t="shared" si="665"/>
        <v>0</v>
      </c>
      <c r="CX592" s="6" t="str">
        <f t="shared" si="666"/>
        <v/>
      </c>
      <c r="CY592" s="6" t="str">
        <f t="shared" si="667"/>
        <v/>
      </c>
      <c r="CZ592" s="6" t="str">
        <f t="shared" si="668"/>
        <v/>
      </c>
      <c r="DG592" s="56" t="str">
        <f t="shared" si="669"/>
        <v/>
      </c>
      <c r="DH592" s="6">
        <f t="shared" si="670"/>
        <v>0</v>
      </c>
      <c r="DK592" s="6">
        <f t="shared" si="705"/>
        <v>0</v>
      </c>
      <c r="DL592" s="6" t="e">
        <f t="shared" si="706"/>
        <v>#N/A</v>
      </c>
      <c r="DN592" s="6" t="e">
        <f t="shared" si="704"/>
        <v>#N/A</v>
      </c>
      <c r="DP592" s="6" t="str">
        <f t="shared" si="671"/>
        <v/>
      </c>
      <c r="DQ592" s="293">
        <f t="shared" ca="1" si="700"/>
        <v>586</v>
      </c>
      <c r="DR592" s="6" t="str">
        <f t="shared" ca="1" si="690"/>
        <v>x</v>
      </c>
      <c r="DU592" s="293" t="e">
        <f t="shared" ca="1" si="691"/>
        <v>#N/A</v>
      </c>
      <c r="DV592" s="5"/>
      <c r="DW592" s="293" t="e">
        <f t="shared" ca="1" si="701"/>
        <v>#N/A</v>
      </c>
      <c r="DZ592" s="293" t="e">
        <f t="shared" ca="1" si="692"/>
        <v>#N/A</v>
      </c>
      <c r="EA592" s="293" t="e">
        <f t="shared" ca="1" si="693"/>
        <v>#N/A</v>
      </c>
      <c r="EB592" s="293" t="e">
        <f t="shared" ca="1" si="694"/>
        <v>#N/A</v>
      </c>
      <c r="EE592" s="6" t="str">
        <f t="shared" si="695"/>
        <v/>
      </c>
      <c r="EF592" s="293" t="e">
        <f t="shared" ca="1" si="696"/>
        <v>#N/A</v>
      </c>
      <c r="EG592" s="6" t="e">
        <f t="shared" ca="1" si="672"/>
        <v>#N/A</v>
      </c>
    </row>
    <row r="593" spans="3:137" x14ac:dyDescent="0.2">
      <c r="C593" s="75"/>
      <c r="D593" s="184" t="str">
        <f t="shared" ref="D593:D656" si="710">IF(OR(ISNUMBER(MATCH($N$3,G593,0)),ISNUMBER(MATCH($N$4,J593,0)),ISNUMBER(MATCH($N$5,N593,0)),ISNUMBER(MATCH($N$6,O593,0)),ISNUMBER(MATCH($N$7,K593,0)),ISNUMBER(MATCH($N$1,T593,0)),ISNUMBER(MATCH($N$9,X593,0))),"t","")</f>
        <v/>
      </c>
      <c r="E593" s="649" t="str">
        <f t="shared" si="702"/>
        <v/>
      </c>
      <c r="F593" s="607" t="str">
        <f t="shared" si="709"/>
        <v>x</v>
      </c>
      <c r="G593" s="650"/>
      <c r="H593" s="651"/>
      <c r="I593" s="651"/>
      <c r="J593" s="651"/>
      <c r="K593" s="652"/>
      <c r="L593" s="889"/>
      <c r="M593" s="889"/>
      <c r="N593" s="653"/>
      <c r="O593" s="651"/>
      <c r="P593" s="651"/>
      <c r="Q593" s="654"/>
      <c r="R593" s="655"/>
      <c r="S593" s="607" t="str">
        <f t="shared" ref="S593:S656" si="711">BB593</f>
        <v/>
      </c>
      <c r="T593" s="656" t="str">
        <f t="shared" ref="T593:T656" si="712">IF(F593="x","",IF(ISERROR(BF593),0,IF(ISERROR(BH593),0,IF(OR(ISTEXT(Q593),ISTEXT(R593),DH593=1),0,IF(AND(H593="Oba",LEFT(P593,3)*1&gt;399),0,IF(AND(H593="Ink",ISNUMBER(AF593)),Q593-R593-AF593,Q593-R593))))))</f>
        <v/>
      </c>
      <c r="U593" s="656" t="str">
        <f t="shared" si="673"/>
        <v/>
      </c>
      <c r="V593" s="656" t="str">
        <f t="shared" ref="V593:V656" si="713">IF(T593="","",T593-Y593-AB593)</f>
        <v/>
      </c>
      <c r="W593" s="719"/>
      <c r="X593" s="659"/>
      <c r="Y593" s="656" t="str">
        <f t="shared" si="703"/>
        <v/>
      </c>
      <c r="Z593" s="659"/>
      <c r="AA593" s="654"/>
      <c r="AB593" s="656" t="str">
        <f t="shared" ref="AB593:AB656" si="714">IF(T593="","",IF(ISERROR(BC593),0,IF(BC593="bet",X593/(1+X593)*T593,0)))</f>
        <v/>
      </c>
      <c r="AC593" s="661" t="str">
        <f t="shared" si="674"/>
        <v/>
      </c>
      <c r="AE593" s="658" t="str">
        <f t="shared" ref="AE593:AE656" si="715">IF($AX$2=2,AW593,IF($AX$2=3,AX593,IF($AX$2=4,AY593,IF($AX$2=5,AZ593,IF($AX$2=6,BA593,IF($AX$2=7,AV593,IF(AND($AX$2=8,H593="Ink")," kbp &gt;",IF($AX$2=9,AU593,IF($AX$2=10,AT593,"")))))))))</f>
        <v/>
      </c>
      <c r="AF593" s="659"/>
      <c r="AT593" s="805" t="str">
        <f t="shared" si="699"/>
        <v/>
      </c>
      <c r="AU593" t="str">
        <f t="shared" si="675"/>
        <v/>
      </c>
      <c r="AV593" s="6" t="str">
        <f t="shared" ref="AV593:AV656" si="716">IF(F593="x","",IF(LEFT(P593,3)*1&gt;399," WV"," Bal"))</f>
        <v/>
      </c>
      <c r="AW593" s="317" t="str">
        <f t="shared" ref="AW593:AW656" si="717">BU593</f>
        <v/>
      </c>
      <c r="AX593" s="158" t="str">
        <f t="shared" ref="AX593:AX656" si="718">IF(OR(F593="x",G593=""),"",MONTH(G593))</f>
        <v/>
      </c>
      <c r="AY593" s="158" t="str">
        <f t="shared" si="708"/>
        <v/>
      </c>
      <c r="AZ593" s="309" t="str">
        <f t="shared" si="707"/>
        <v/>
      </c>
      <c r="BA593" s="318" t="str">
        <f t="shared" ref="BA593:BA656" si="719">IF(OR(F593="x",O593="",O593=0),"",1*COUNTIF($O$17:$O$1517,O593)&amp;" x")</f>
        <v/>
      </c>
      <c r="BB593" s="473" t="str">
        <f t="shared" ref="BB593:BB656" si="720">IF(F593="x","",IF(OR(H593="Ink",P593="130 Crediteuren"),"C",IF(OR(H593="Ver",P593="120 Debiteuren"),"D","")))</f>
        <v/>
      </c>
      <c r="BC593" s="80" t="str">
        <f t="shared" si="697"/>
        <v/>
      </c>
      <c r="BD593" s="56">
        <f t="shared" ref="BD593:BD656" si="721">IF(ISERROR(VLOOKUP(P593,$BE$17:$BE$57,1,FALSE)),1,0)</f>
        <v>1</v>
      </c>
      <c r="BF593" s="56" t="str">
        <f t="shared" ref="BF593:BF656" si="722">IF(P593="","",VLOOKUP(P593,$BJ$17:$BJ$247,1,FALSE))</f>
        <v/>
      </c>
      <c r="BG593" s="56" t="str">
        <f t="shared" ref="BG593:BG656" si="723">IF(I593="","",VLOOKUP(I593,$BJ$1:$BJ$10,1,FALSE))</f>
        <v/>
      </c>
      <c r="BH593" s="6" t="str">
        <f t="shared" ref="BH593:BH656" si="724">IF(H593="","",VLOOKUP(H593,$BH$7:$BH$11,1,FALSE))</f>
        <v/>
      </c>
      <c r="BK593" s="6" t="str">
        <f t="shared" ref="BK593:BK656" si="725">IF(P593="","",LEFT(P593,5))</f>
        <v/>
      </c>
      <c r="BL593" s="56">
        <f t="shared" si="676"/>
        <v>999999</v>
      </c>
      <c r="BM593" s="183">
        <f t="shared" si="677"/>
        <v>99999.000002964996</v>
      </c>
      <c r="BN593" s="61">
        <v>577</v>
      </c>
      <c r="BO593" s="6">
        <f t="shared" ref="BO593:BO656" si="726">IF(F593="x",999999,G593+ROW()/9999999)</f>
        <v>999999</v>
      </c>
      <c r="BP593" s="6">
        <f t="shared" ref="BP593:BP656" si="727">SMALL(BO:BO,BN593)</f>
        <v>999999</v>
      </c>
      <c r="BQ593" s="6" t="str">
        <f t="shared" si="678"/>
        <v>x</v>
      </c>
      <c r="BR593" s="206">
        <f t="shared" ref="BR593:BR656" si="728">IF(F593="x",99999,LEFT(P593,3)*1)+(G593/490000)+(ROW()/199999999)</f>
        <v>99999.000002964996</v>
      </c>
      <c r="BS593" s="6">
        <f t="shared" ref="BS593:BS656" si="729">SMALL(BR:BR,BN593)</f>
        <v>99999.000002964996</v>
      </c>
      <c r="BT593" s="6" t="str">
        <f t="shared" si="679"/>
        <v>x</v>
      </c>
      <c r="BU593" s="6" t="str">
        <f t="shared" ref="BU593:BU656" si="730">IF(F592="x","",IF(ISERROR(VLOOKUP(N593,$N$17:$BK$1517,50,FALSE)),"",VLOOKUP(N593,$N$17:$BK$1517,50,FALSE)))</f>
        <v/>
      </c>
      <c r="BW593" s="82">
        <f t="shared" si="680"/>
        <v>9999999999</v>
      </c>
      <c r="BX593" s="80" t="str">
        <f t="shared" ref="BX593:BX656" si="731">IF(OR(BB593="D",BB593="C"),F593,"x")</f>
        <v>x</v>
      </c>
      <c r="BY593" s="80" t="str">
        <f t="shared" ref="BY593:BY656" si="732">IF(BX593="x","",N593)</f>
        <v/>
      </c>
      <c r="BZ593" s="56" t="str">
        <f t="shared" si="681"/>
        <v/>
      </c>
      <c r="CA593" s="56" t="str">
        <f t="shared" si="682"/>
        <v/>
      </c>
      <c r="CB593" s="88">
        <f t="shared" si="683"/>
        <v>0</v>
      </c>
      <c r="CC593" s="56" t="str">
        <f t="shared" ref="CC593:CC656" si="733">IF(BX593="x","",IF(OR(ISBLANK(O593),ISTEXT(O593)),99998765,RIGHT(O593,5)*1))</f>
        <v/>
      </c>
      <c r="CD593" s="56"/>
      <c r="CE593" s="56"/>
      <c r="CF593" s="56"/>
      <c r="CG593" s="56"/>
      <c r="CH593" s="169">
        <f t="shared" si="684"/>
        <v>9999999999</v>
      </c>
      <c r="CI593" s="170">
        <f t="shared" si="685"/>
        <v>9999999999</v>
      </c>
      <c r="CJ593" s="171">
        <f t="shared" si="686"/>
        <v>9999999999</v>
      </c>
      <c r="CK593" s="172" t="str">
        <f t="shared" si="687"/>
        <v/>
      </c>
      <c r="CL593" s="173" t="str">
        <f t="shared" ref="CL593:CL656" si="734">IF(CK593="","x",VLOOKUP(CJ593,BW:BY,2,FALSE))</f>
        <v>x</v>
      </c>
      <c r="CN593" s="6" t="str">
        <f t="shared" si="688"/>
        <v/>
      </c>
      <c r="CO593" s="293" t="e">
        <f t="shared" ca="1" si="698"/>
        <v>#N/A</v>
      </c>
      <c r="CP593" s="6" t="e">
        <f t="shared" ca="1" si="689"/>
        <v>#N/A</v>
      </c>
      <c r="CQ593" s="61">
        <v>577</v>
      </c>
      <c r="CR593" s="6">
        <f t="shared" ref="CR593:CR656" si="735">IF(F593="x",0,IF(H593="Liq",-T593,0))</f>
        <v>0</v>
      </c>
      <c r="CS593" s="6">
        <f t="shared" ref="CS593:CS656" si="736">IF(F593="x",0,IF(H593="Ver",-T593,IF(P593="120 Debiteuren",T593,IF(H593="Ink",-T593,IF(P593="130 Crediteuren",T593,0)))))</f>
        <v>0</v>
      </c>
      <c r="CT593" s="56" t="str">
        <f t="shared" ref="CT593:CT656" si="737">IF(F593="x","",IF(H593="Ink","130 Crediteuren",IF(H593="Ver","120 Debiteuren",IF(H593="Mem","201 TR Memo afmaken",IF(H593="Oba","202 TR Beginbalans afmaken",IF(AND(H593="Liq",I593=""),"203 TR Bank nog invullen",IF(AND(H593="Liq",I593&lt;&gt;""),I593,"")))))))</f>
        <v/>
      </c>
      <c r="CU593" s="76">
        <f t="shared" ref="CU593:CU656" si="738">IF(F593="x",0,-T593)</f>
        <v>0</v>
      </c>
      <c r="CV593" s="76">
        <f t="shared" ref="CV593:CV656" si="739">IF(F593="x",0,IF(H593="Oba",T593,0))</f>
        <v>0</v>
      </c>
      <c r="CX593" s="6" t="str">
        <f t="shared" ref="CX593:CX656" si="740">IF(OR(BB593="D",BB593="C"),N593&amp;O593,"")</f>
        <v/>
      </c>
      <c r="CY593" s="6" t="str">
        <f t="shared" ref="CY593:CY656" si="741">IF(OR(BB593="D",BB593="C"),N593,"")</f>
        <v/>
      </c>
      <c r="CZ593" s="6" t="str">
        <f t="shared" ref="CZ593:CZ656" si="742">IF(F593="x","",IF(BC593="vord",AX593&amp;BC593,AX593&amp;X593&amp;BC593))</f>
        <v/>
      </c>
      <c r="DG593" s="56" t="str">
        <f t="shared" ref="DG593:DG656" si="743">H593&amp;P593</f>
        <v/>
      </c>
      <c r="DH593" s="6">
        <f t="shared" ref="DH593:DH656" si="744">IF(ISERROR(VLOOKUP(DG593,uitgeslcod,1,FALSE)),0,1)</f>
        <v>0</v>
      </c>
      <c r="DK593" s="6">
        <f t="shared" si="705"/>
        <v>0</v>
      </c>
      <c r="DL593" s="6" t="e">
        <f t="shared" si="706"/>
        <v>#N/A</v>
      </c>
      <c r="DN593" s="6" t="e">
        <f t="shared" si="704"/>
        <v>#N/A</v>
      </c>
      <c r="DP593" s="6" t="str">
        <f t="shared" ref="DP593:DP656" si="745">VLOOKUP(BT593,$F$15:$AY$1999,41,FALSE)</f>
        <v/>
      </c>
      <c r="DQ593" s="293">
        <f t="shared" ca="1" si="700"/>
        <v>587</v>
      </c>
      <c r="DR593" s="6" t="str">
        <f t="shared" ca="1" si="690"/>
        <v>x</v>
      </c>
      <c r="DU593" s="293" t="e">
        <f t="shared" ca="1" si="691"/>
        <v>#N/A</v>
      </c>
      <c r="DV593" s="5"/>
      <c r="DW593" s="293" t="e">
        <f t="shared" ca="1" si="701"/>
        <v>#N/A</v>
      </c>
      <c r="DZ593" s="293" t="e">
        <f t="shared" ca="1" si="692"/>
        <v>#N/A</v>
      </c>
      <c r="EA593" s="293" t="e">
        <f t="shared" ca="1" si="693"/>
        <v>#N/A</v>
      </c>
      <c r="EB593" s="293" t="e">
        <f t="shared" ca="1" si="694"/>
        <v>#N/A</v>
      </c>
      <c r="EE593" s="6" t="str">
        <f t="shared" si="695"/>
        <v/>
      </c>
      <c r="EF593" s="293" t="e">
        <f t="shared" ca="1" si="696"/>
        <v>#N/A</v>
      </c>
      <c r="EG593" s="6" t="e">
        <f t="shared" ref="EG593:EG656" ca="1" si="746">VLOOKUP(EF593,BN:BQ,4,FALSE)</f>
        <v>#N/A</v>
      </c>
    </row>
    <row r="594" spans="3:137" x14ac:dyDescent="0.2">
      <c r="C594" s="75"/>
      <c r="D594" s="184" t="str">
        <f t="shared" si="710"/>
        <v/>
      </c>
      <c r="E594" s="649" t="str">
        <f t="shared" si="702"/>
        <v/>
      </c>
      <c r="F594" s="607" t="str">
        <f t="shared" si="709"/>
        <v>x</v>
      </c>
      <c r="G594" s="650"/>
      <c r="H594" s="651"/>
      <c r="I594" s="651"/>
      <c r="J594" s="651"/>
      <c r="K594" s="652"/>
      <c r="L594" s="889"/>
      <c r="M594" s="889"/>
      <c r="N594" s="653"/>
      <c r="O594" s="651"/>
      <c r="P594" s="651"/>
      <c r="Q594" s="654"/>
      <c r="R594" s="655"/>
      <c r="S594" s="607" t="str">
        <f t="shared" si="711"/>
        <v/>
      </c>
      <c r="T594" s="656" t="str">
        <f t="shared" si="712"/>
        <v/>
      </c>
      <c r="U594" s="656" t="str">
        <f t="shared" ref="U594:U657" si="747">AC594</f>
        <v/>
      </c>
      <c r="V594" s="656" t="str">
        <f t="shared" si="713"/>
        <v/>
      </c>
      <c r="W594" s="719"/>
      <c r="X594" s="659"/>
      <c r="Y594" s="656" t="str">
        <f t="shared" si="703"/>
        <v/>
      </c>
      <c r="Z594" s="659"/>
      <c r="AA594" s="654"/>
      <c r="AB594" s="656" t="str">
        <f t="shared" si="714"/>
        <v/>
      </c>
      <c r="AC594" s="661" t="str">
        <f t="shared" ref="AC594:AC657" si="748">IF(F594="x","",Y594+AB594)</f>
        <v/>
      </c>
      <c r="AE594" s="658" t="str">
        <f t="shared" si="715"/>
        <v/>
      </c>
      <c r="AF594" s="659"/>
      <c r="AT594" s="805" t="str">
        <f t="shared" si="699"/>
        <v/>
      </c>
      <c r="AU594" t="str">
        <f t="shared" ref="AU594:AU657" si="749">AX594&amp;AV594</f>
        <v/>
      </c>
      <c r="AV594" s="6" t="str">
        <f t="shared" si="716"/>
        <v/>
      </c>
      <c r="AW594" s="317" t="str">
        <f t="shared" si="717"/>
        <v/>
      </c>
      <c r="AX594" s="158" t="str">
        <f t="shared" si="718"/>
        <v/>
      </c>
      <c r="AY594" s="158" t="str">
        <f t="shared" si="708"/>
        <v/>
      </c>
      <c r="AZ594" s="309" t="str">
        <f t="shared" si="707"/>
        <v/>
      </c>
      <c r="BA594" s="318" t="str">
        <f t="shared" si="719"/>
        <v/>
      </c>
      <c r="BB594" s="473" t="str">
        <f t="shared" si="720"/>
        <v/>
      </c>
      <c r="BC594" s="80" t="str">
        <f t="shared" si="697"/>
        <v/>
      </c>
      <c r="BD594" s="56">
        <f t="shared" si="721"/>
        <v>1</v>
      </c>
      <c r="BF594" s="56" t="str">
        <f t="shared" si="722"/>
        <v/>
      </c>
      <c r="BG594" s="56" t="str">
        <f t="shared" si="723"/>
        <v/>
      </c>
      <c r="BH594" s="6" t="str">
        <f t="shared" si="724"/>
        <v/>
      </c>
      <c r="BK594" s="6" t="str">
        <f t="shared" si="725"/>
        <v/>
      </c>
      <c r="BL594" s="56">
        <f t="shared" ref="BL594:BL657" si="750">BO594</f>
        <v>999999</v>
      </c>
      <c r="BM594" s="183">
        <f t="shared" ref="BM594:BM657" si="751">BR594</f>
        <v>99999.000002970002</v>
      </c>
      <c r="BN594" s="61">
        <v>578</v>
      </c>
      <c r="BO594" s="6">
        <f t="shared" si="726"/>
        <v>999999</v>
      </c>
      <c r="BP594" s="6">
        <f t="shared" si="727"/>
        <v>999999</v>
      </c>
      <c r="BQ594" s="6" t="str">
        <f t="shared" ref="BQ594:BQ657" si="752">IF(BP594&gt;70000,"x",VLOOKUP(BP594,$BL$17:$BN$1517,3,FALSE))</f>
        <v>x</v>
      </c>
      <c r="BR594" s="206">
        <f t="shared" si="728"/>
        <v>99999.000002970002</v>
      </c>
      <c r="BS594" s="6">
        <f t="shared" si="729"/>
        <v>99999.000002970002</v>
      </c>
      <c r="BT594" s="6" t="str">
        <f t="shared" ref="BT594:BT657" si="753">IF(BS594&gt;70000,"x",VLOOKUP(BS594,$BM$17:$BN$1517,2,FALSE))</f>
        <v>x</v>
      </c>
      <c r="BU594" s="6" t="str">
        <f t="shared" si="730"/>
        <v/>
      </c>
      <c r="BW594" s="82">
        <f t="shared" ref="BW594:BW657" si="754">CI594</f>
        <v>9999999999</v>
      </c>
      <c r="BX594" s="80" t="str">
        <f t="shared" si="731"/>
        <v>x</v>
      </c>
      <c r="BY594" s="80" t="str">
        <f t="shared" si="732"/>
        <v/>
      </c>
      <c r="BZ594" s="56" t="str">
        <f t="shared" ref="BZ594:BZ657" si="755">LEFT(BY594,1)</f>
        <v/>
      </c>
      <c r="CA594" s="56" t="str">
        <f t="shared" ref="CA594:CA657" si="756">IF(BZ594=0,"-",MID(BY594,2,1))</f>
        <v/>
      </c>
      <c r="CB594" s="88">
        <f t="shared" ref="CB594:CB657" si="757">LEN(BY594)</f>
        <v>0</v>
      </c>
      <c r="CC594" s="56" t="str">
        <f t="shared" si="733"/>
        <v/>
      </c>
      <c r="CD594" s="56"/>
      <c r="CE594" s="56"/>
      <c r="CF594" s="56"/>
      <c r="CG594" s="56"/>
      <c r="CH594" s="169">
        <f t="shared" ref="CH594:CH657" si="758">IF(BX594="x",9999999999,VLOOKUP(BZ594,$CE$17:$CF$65,2,FALSE)+VLOOKUP(CA594,$CE$17:$CG$65,3,FALSE)+CB594*100000+CC594+ROW()/2501)</f>
        <v>9999999999</v>
      </c>
      <c r="CI594" s="170">
        <f t="shared" ref="CI594:CI657" si="759">IF(ISERROR(CH594),(24000000+ROW()/2501),CH594)</f>
        <v>9999999999</v>
      </c>
      <c r="CJ594" s="171">
        <f t="shared" ref="CJ594:CJ657" si="760">SMALL($CI$17:$CI$1517,BN594)</f>
        <v>9999999999</v>
      </c>
      <c r="CK594" s="172" t="str">
        <f t="shared" ref="CK594:CK657" si="761">VLOOKUP(CJ594,$BW$17:$BY$1517,3,FALSE)</f>
        <v/>
      </c>
      <c r="CL594" s="173" t="str">
        <f t="shared" si="734"/>
        <v>x</v>
      </c>
      <c r="CN594" s="6" t="str">
        <f t="shared" ref="CN594:CN657" si="762">VLOOKUP(CL594,$F$15:$BB$1999,49,FALSE)</f>
        <v/>
      </c>
      <c r="CO594" s="293" t="e">
        <f t="shared" ca="1" si="698"/>
        <v>#N/A</v>
      </c>
      <c r="CP594" s="6" t="e">
        <f t="shared" ref="CP594:CP657" ca="1" si="763">VLOOKUP(CO594,BN:CL,25,FALSE)</f>
        <v>#N/A</v>
      </c>
      <c r="CQ594" s="61">
        <v>578</v>
      </c>
      <c r="CR594" s="6">
        <f t="shared" si="735"/>
        <v>0</v>
      </c>
      <c r="CS594" s="6">
        <f t="shared" si="736"/>
        <v>0</v>
      </c>
      <c r="CT594" s="56" t="str">
        <f t="shared" si="737"/>
        <v/>
      </c>
      <c r="CU594" s="76">
        <f t="shared" si="738"/>
        <v>0</v>
      </c>
      <c r="CV594" s="76">
        <f t="shared" si="739"/>
        <v>0</v>
      </c>
      <c r="CX594" s="6" t="str">
        <f t="shared" si="740"/>
        <v/>
      </c>
      <c r="CY594" s="6" t="str">
        <f t="shared" si="741"/>
        <v/>
      </c>
      <c r="CZ594" s="6" t="str">
        <f t="shared" si="742"/>
        <v/>
      </c>
      <c r="DG594" s="56" t="str">
        <f t="shared" si="743"/>
        <v/>
      </c>
      <c r="DH594" s="6">
        <f t="shared" si="744"/>
        <v>0</v>
      </c>
      <c r="DK594" s="6">
        <f t="shared" si="705"/>
        <v>0</v>
      </c>
      <c r="DL594" s="6" t="e">
        <f t="shared" si="706"/>
        <v>#N/A</v>
      </c>
      <c r="DN594" s="6" t="e">
        <f t="shared" si="704"/>
        <v>#N/A</v>
      </c>
      <c r="DP594" s="6" t="str">
        <f t="shared" si="745"/>
        <v/>
      </c>
      <c r="DQ594" s="293">
        <f t="shared" ca="1" si="700"/>
        <v>588</v>
      </c>
      <c r="DR594" s="6" t="str">
        <f t="shared" ref="DR594:DR657" ca="1" si="764">VLOOKUP(DQ594,BN:BT,7,FALSE)</f>
        <v>x</v>
      </c>
      <c r="DU594" s="293" t="e">
        <f t="shared" ref="DU594:DU657" ca="1" si="765">MATCH($DU$12,OFFSET(OFFSET($P$17,DU593,0),,,$DU$13-DU593),0)+DU593</f>
        <v>#N/A</v>
      </c>
      <c r="DV594" s="5"/>
      <c r="DW594" s="293" t="e">
        <f t="shared" ca="1" si="701"/>
        <v>#N/A</v>
      </c>
      <c r="DZ594" s="293" t="e">
        <f t="shared" ref="DZ594:DZ657" ca="1" si="766">MATCH($DZ$14,OFFSET(OFFSET($H$17,DZ593,0),,,$DU$13-DZ593),0)+DZ593</f>
        <v>#N/A</v>
      </c>
      <c r="EA594" s="293" t="e">
        <f t="shared" ref="EA594:EA657" ca="1" si="767">MATCH($EA$13,OFFSET(OFFSET($H$17,EA593,0),,,$DU$13-EA593),0)+EA593</f>
        <v>#N/A</v>
      </c>
      <c r="EB594" s="293" t="e">
        <f t="shared" ref="EB594:EB657" ca="1" si="768">MATCH($EB$13,OFFSET(OFFSET($BB$17,EB593,0),,,$DU$13-EB593),0)+EB593</f>
        <v>#N/A</v>
      </c>
      <c r="EE594" s="6" t="str">
        <f t="shared" ref="EE594:EE657" si="769">VLOOKUP(BQ594,$F$17:$BC$1999,50,FALSE)</f>
        <v/>
      </c>
      <c r="EF594" s="293" t="e">
        <f t="shared" ref="EF594:EF657" ca="1" si="770">MATCH($EE$13,OFFSET(OFFSET($EE$17,EF593,0),,,$DU$13-EF593),0)+EF593</f>
        <v>#N/A</v>
      </c>
      <c r="EG594" s="6" t="e">
        <f t="shared" ca="1" si="746"/>
        <v>#N/A</v>
      </c>
    </row>
    <row r="595" spans="3:137" x14ac:dyDescent="0.2">
      <c r="C595" s="75"/>
      <c r="D595" s="184" t="str">
        <f t="shared" si="710"/>
        <v/>
      </c>
      <c r="E595" s="649" t="str">
        <f t="shared" si="702"/>
        <v/>
      </c>
      <c r="F595" s="607" t="str">
        <f t="shared" si="709"/>
        <v>x</v>
      </c>
      <c r="G595" s="650"/>
      <c r="H595" s="651"/>
      <c r="I595" s="651"/>
      <c r="J595" s="651"/>
      <c r="K595" s="652"/>
      <c r="L595" s="889"/>
      <c r="M595" s="889"/>
      <c r="N595" s="653"/>
      <c r="O595" s="651"/>
      <c r="P595" s="651"/>
      <c r="Q595" s="654"/>
      <c r="R595" s="655"/>
      <c r="S595" s="607" t="str">
        <f t="shared" si="711"/>
        <v/>
      </c>
      <c r="T595" s="656" t="str">
        <f t="shared" si="712"/>
        <v/>
      </c>
      <c r="U595" s="656" t="str">
        <f t="shared" si="747"/>
        <v/>
      </c>
      <c r="V595" s="656" t="str">
        <f t="shared" si="713"/>
        <v/>
      </c>
      <c r="W595" s="719"/>
      <c r="X595" s="659"/>
      <c r="Y595" s="656" t="str">
        <f t="shared" si="703"/>
        <v/>
      </c>
      <c r="Z595" s="659"/>
      <c r="AA595" s="654"/>
      <c r="AB595" s="656" t="str">
        <f t="shared" si="714"/>
        <v/>
      </c>
      <c r="AC595" s="661" t="str">
        <f t="shared" si="748"/>
        <v/>
      </c>
      <c r="AE595" s="658" t="str">
        <f t="shared" si="715"/>
        <v/>
      </c>
      <c r="AF595" s="659"/>
      <c r="AT595" s="805" t="str">
        <f t="shared" si="699"/>
        <v/>
      </c>
      <c r="AU595" t="str">
        <f t="shared" si="749"/>
        <v/>
      </c>
      <c r="AV595" s="6" t="str">
        <f t="shared" si="716"/>
        <v/>
      </c>
      <c r="AW595" s="317" t="str">
        <f t="shared" si="717"/>
        <v/>
      </c>
      <c r="AX595" s="158" t="str">
        <f t="shared" si="718"/>
        <v/>
      </c>
      <c r="AY595" s="158" t="str">
        <f t="shared" si="708"/>
        <v/>
      </c>
      <c r="AZ595" s="309" t="str">
        <f t="shared" si="707"/>
        <v/>
      </c>
      <c r="BA595" s="318" t="str">
        <f t="shared" si="719"/>
        <v/>
      </c>
      <c r="BB595" s="473" t="str">
        <f t="shared" si="720"/>
        <v/>
      </c>
      <c r="BC595" s="80" t="str">
        <f t="shared" si="697"/>
        <v/>
      </c>
      <c r="BD595" s="56">
        <f t="shared" si="721"/>
        <v>1</v>
      </c>
      <c r="BF595" s="56" t="str">
        <f t="shared" si="722"/>
        <v/>
      </c>
      <c r="BG595" s="56" t="str">
        <f t="shared" si="723"/>
        <v/>
      </c>
      <c r="BH595" s="6" t="str">
        <f t="shared" si="724"/>
        <v/>
      </c>
      <c r="BK595" s="6" t="str">
        <f t="shared" si="725"/>
        <v/>
      </c>
      <c r="BL595" s="56">
        <f t="shared" si="750"/>
        <v>999999</v>
      </c>
      <c r="BM595" s="183">
        <f t="shared" si="751"/>
        <v>99999.000002974994</v>
      </c>
      <c r="BN595" s="61">
        <v>579</v>
      </c>
      <c r="BO595" s="6">
        <f t="shared" si="726"/>
        <v>999999</v>
      </c>
      <c r="BP595" s="6">
        <f t="shared" si="727"/>
        <v>999999</v>
      </c>
      <c r="BQ595" s="6" t="str">
        <f t="shared" si="752"/>
        <v>x</v>
      </c>
      <c r="BR595" s="206">
        <f t="shared" si="728"/>
        <v>99999.000002974994</v>
      </c>
      <c r="BS595" s="6">
        <f t="shared" si="729"/>
        <v>99999.000002974994</v>
      </c>
      <c r="BT595" s="6" t="str">
        <f t="shared" si="753"/>
        <v>x</v>
      </c>
      <c r="BU595" s="6" t="str">
        <f t="shared" si="730"/>
        <v/>
      </c>
      <c r="BW595" s="82">
        <f t="shared" si="754"/>
        <v>9999999999</v>
      </c>
      <c r="BX595" s="80" t="str">
        <f t="shared" si="731"/>
        <v>x</v>
      </c>
      <c r="BY595" s="80" t="str">
        <f t="shared" si="732"/>
        <v/>
      </c>
      <c r="BZ595" s="56" t="str">
        <f t="shared" si="755"/>
        <v/>
      </c>
      <c r="CA595" s="56" t="str">
        <f t="shared" si="756"/>
        <v/>
      </c>
      <c r="CB595" s="88">
        <f t="shared" si="757"/>
        <v>0</v>
      </c>
      <c r="CC595" s="56" t="str">
        <f t="shared" si="733"/>
        <v/>
      </c>
      <c r="CD595" s="56"/>
      <c r="CE595" s="56"/>
      <c r="CF595" s="56"/>
      <c r="CG595" s="56"/>
      <c r="CH595" s="169">
        <f t="shared" si="758"/>
        <v>9999999999</v>
      </c>
      <c r="CI595" s="170">
        <f t="shared" si="759"/>
        <v>9999999999</v>
      </c>
      <c r="CJ595" s="171">
        <f t="shared" si="760"/>
        <v>9999999999</v>
      </c>
      <c r="CK595" s="172" t="str">
        <f t="shared" si="761"/>
        <v/>
      </c>
      <c r="CL595" s="173" t="str">
        <f t="shared" si="734"/>
        <v>x</v>
      </c>
      <c r="CN595" s="6" t="str">
        <f t="shared" si="762"/>
        <v/>
      </c>
      <c r="CO595" s="293" t="e">
        <f t="shared" ca="1" si="698"/>
        <v>#N/A</v>
      </c>
      <c r="CP595" s="6" t="e">
        <f t="shared" ca="1" si="763"/>
        <v>#N/A</v>
      </c>
      <c r="CQ595" s="61">
        <v>579</v>
      </c>
      <c r="CR595" s="6">
        <f t="shared" si="735"/>
        <v>0</v>
      </c>
      <c r="CS595" s="6">
        <f t="shared" si="736"/>
        <v>0</v>
      </c>
      <c r="CT595" s="56" t="str">
        <f t="shared" si="737"/>
        <v/>
      </c>
      <c r="CU595" s="76">
        <f t="shared" si="738"/>
        <v>0</v>
      </c>
      <c r="CV595" s="76">
        <f t="shared" si="739"/>
        <v>0</v>
      </c>
      <c r="CX595" s="6" t="str">
        <f t="shared" si="740"/>
        <v/>
      </c>
      <c r="CY595" s="6" t="str">
        <f t="shared" si="741"/>
        <v/>
      </c>
      <c r="CZ595" s="6" t="str">
        <f t="shared" si="742"/>
        <v/>
      </c>
      <c r="DG595" s="56" t="str">
        <f t="shared" si="743"/>
        <v/>
      </c>
      <c r="DH595" s="6">
        <f t="shared" si="744"/>
        <v>0</v>
      </c>
      <c r="DK595" s="6">
        <f t="shared" si="705"/>
        <v>0</v>
      </c>
      <c r="DL595" s="6" t="e">
        <f t="shared" si="706"/>
        <v>#N/A</v>
      </c>
      <c r="DN595" s="6" t="e">
        <f t="shared" si="704"/>
        <v>#N/A</v>
      </c>
      <c r="DP595" s="6" t="str">
        <f t="shared" si="745"/>
        <v/>
      </c>
      <c r="DQ595" s="293">
        <f t="shared" ca="1" si="700"/>
        <v>589</v>
      </c>
      <c r="DR595" s="6" t="str">
        <f t="shared" ca="1" si="764"/>
        <v>x</v>
      </c>
      <c r="DU595" s="293" t="e">
        <f t="shared" ca="1" si="765"/>
        <v>#N/A</v>
      </c>
      <c r="DV595" s="5"/>
      <c r="DW595" s="293" t="e">
        <f t="shared" ca="1" si="701"/>
        <v>#N/A</v>
      </c>
      <c r="DZ595" s="293" t="e">
        <f t="shared" ca="1" si="766"/>
        <v>#N/A</v>
      </c>
      <c r="EA595" s="293" t="e">
        <f t="shared" ca="1" si="767"/>
        <v>#N/A</v>
      </c>
      <c r="EB595" s="293" t="e">
        <f t="shared" ca="1" si="768"/>
        <v>#N/A</v>
      </c>
      <c r="EE595" s="6" t="str">
        <f t="shared" si="769"/>
        <v/>
      </c>
      <c r="EF595" s="293" t="e">
        <f t="shared" ca="1" si="770"/>
        <v>#N/A</v>
      </c>
      <c r="EG595" s="6" t="e">
        <f t="shared" ca="1" si="746"/>
        <v>#N/A</v>
      </c>
    </row>
    <row r="596" spans="3:137" x14ac:dyDescent="0.2">
      <c r="C596" s="75"/>
      <c r="D596" s="184" t="str">
        <f t="shared" si="710"/>
        <v/>
      </c>
      <c r="E596" s="649" t="str">
        <f t="shared" si="702"/>
        <v/>
      </c>
      <c r="F596" s="607" t="str">
        <f t="shared" si="709"/>
        <v>x</v>
      </c>
      <c r="G596" s="650"/>
      <c r="H596" s="651"/>
      <c r="I596" s="651"/>
      <c r="J596" s="651"/>
      <c r="K596" s="652"/>
      <c r="L596" s="889"/>
      <c r="M596" s="889"/>
      <c r="N596" s="653"/>
      <c r="O596" s="651"/>
      <c r="P596" s="651"/>
      <c r="Q596" s="654"/>
      <c r="R596" s="655"/>
      <c r="S596" s="607" t="str">
        <f t="shared" si="711"/>
        <v/>
      </c>
      <c r="T596" s="656" t="str">
        <f t="shared" si="712"/>
        <v/>
      </c>
      <c r="U596" s="656" t="str">
        <f t="shared" si="747"/>
        <v/>
      </c>
      <c r="V596" s="656" t="str">
        <f t="shared" si="713"/>
        <v/>
      </c>
      <c r="W596" s="719"/>
      <c r="X596" s="659"/>
      <c r="Y596" s="656" t="str">
        <f t="shared" si="703"/>
        <v/>
      </c>
      <c r="Z596" s="659"/>
      <c r="AA596" s="654"/>
      <c r="AB596" s="656" t="str">
        <f t="shared" si="714"/>
        <v/>
      </c>
      <c r="AC596" s="661" t="str">
        <f t="shared" si="748"/>
        <v/>
      </c>
      <c r="AE596" s="658" t="str">
        <f t="shared" si="715"/>
        <v/>
      </c>
      <c r="AF596" s="659"/>
      <c r="AT596" s="805" t="str">
        <f t="shared" si="699"/>
        <v/>
      </c>
      <c r="AU596" t="str">
        <f t="shared" si="749"/>
        <v/>
      </c>
      <c r="AV596" s="6" t="str">
        <f t="shared" si="716"/>
        <v/>
      </c>
      <c r="AW596" s="317" t="str">
        <f t="shared" si="717"/>
        <v/>
      </c>
      <c r="AX596" s="158" t="str">
        <f t="shared" si="718"/>
        <v/>
      </c>
      <c r="AY596" s="158" t="str">
        <f t="shared" si="708"/>
        <v/>
      </c>
      <c r="AZ596" s="309" t="str">
        <f t="shared" si="707"/>
        <v/>
      </c>
      <c r="BA596" s="318" t="str">
        <f t="shared" si="719"/>
        <v/>
      </c>
      <c r="BB596" s="473" t="str">
        <f t="shared" si="720"/>
        <v/>
      </c>
      <c r="BC596" s="80" t="str">
        <f t="shared" ref="BC596:BC659" si="771">IF(OR(H596="",H596="Oba",G596="",P596="",X596="",BD596=0),"",IF(OR(X596="3a",X596="3b",X596="4a",X596="4b"),"div",IF(H596="Ver","bet",IF(AND(OR(H596="Liq",H596="Mem"),AA596="bet"),"bet","vord"))))</f>
        <v/>
      </c>
      <c r="BD596" s="56">
        <f t="shared" si="721"/>
        <v>1</v>
      </c>
      <c r="BF596" s="56" t="str">
        <f t="shared" si="722"/>
        <v/>
      </c>
      <c r="BG596" s="56" t="str">
        <f t="shared" si="723"/>
        <v/>
      </c>
      <c r="BH596" s="6" t="str">
        <f t="shared" si="724"/>
        <v/>
      </c>
      <c r="BK596" s="6" t="str">
        <f t="shared" si="725"/>
        <v/>
      </c>
      <c r="BL596" s="56">
        <f t="shared" si="750"/>
        <v>999999</v>
      </c>
      <c r="BM596" s="183">
        <f t="shared" si="751"/>
        <v>99999.000002979999</v>
      </c>
      <c r="BN596" s="61">
        <v>580</v>
      </c>
      <c r="BO596" s="6">
        <f t="shared" si="726"/>
        <v>999999</v>
      </c>
      <c r="BP596" s="6">
        <f t="shared" si="727"/>
        <v>999999</v>
      </c>
      <c r="BQ596" s="6" t="str">
        <f t="shared" si="752"/>
        <v>x</v>
      </c>
      <c r="BR596" s="206">
        <f t="shared" si="728"/>
        <v>99999.000002979999</v>
      </c>
      <c r="BS596" s="6">
        <f t="shared" si="729"/>
        <v>99999.000002979999</v>
      </c>
      <c r="BT596" s="6" t="str">
        <f t="shared" si="753"/>
        <v>x</v>
      </c>
      <c r="BU596" s="6" t="str">
        <f t="shared" si="730"/>
        <v/>
      </c>
      <c r="BW596" s="82">
        <f t="shared" si="754"/>
        <v>9999999999</v>
      </c>
      <c r="BX596" s="80" t="str">
        <f t="shared" si="731"/>
        <v>x</v>
      </c>
      <c r="BY596" s="80" t="str">
        <f t="shared" si="732"/>
        <v/>
      </c>
      <c r="BZ596" s="56" t="str">
        <f t="shared" si="755"/>
        <v/>
      </c>
      <c r="CA596" s="56" t="str">
        <f t="shared" si="756"/>
        <v/>
      </c>
      <c r="CB596" s="88">
        <f t="shared" si="757"/>
        <v>0</v>
      </c>
      <c r="CC596" s="56" t="str">
        <f t="shared" si="733"/>
        <v/>
      </c>
      <c r="CD596" s="56"/>
      <c r="CE596" s="56"/>
      <c r="CF596" s="56"/>
      <c r="CG596" s="56"/>
      <c r="CH596" s="169">
        <f t="shared" si="758"/>
        <v>9999999999</v>
      </c>
      <c r="CI596" s="170">
        <f t="shared" si="759"/>
        <v>9999999999</v>
      </c>
      <c r="CJ596" s="171">
        <f t="shared" si="760"/>
        <v>9999999999</v>
      </c>
      <c r="CK596" s="172" t="str">
        <f t="shared" si="761"/>
        <v/>
      </c>
      <c r="CL596" s="173" t="str">
        <f t="shared" si="734"/>
        <v>x</v>
      </c>
      <c r="CN596" s="6" t="str">
        <f t="shared" si="762"/>
        <v/>
      </c>
      <c r="CO596" s="293" t="e">
        <f t="shared" ref="CO596:CO659" ca="1" si="772">MATCH($CO$13,OFFSET(OFFSET($CN$17,CO595,0),,,$DU$13-CO595),0)+CO595</f>
        <v>#N/A</v>
      </c>
      <c r="CP596" s="6" t="e">
        <f t="shared" ca="1" si="763"/>
        <v>#N/A</v>
      </c>
      <c r="CQ596" s="61">
        <v>580</v>
      </c>
      <c r="CR596" s="6">
        <f t="shared" si="735"/>
        <v>0</v>
      </c>
      <c r="CS596" s="6">
        <f t="shared" si="736"/>
        <v>0</v>
      </c>
      <c r="CT596" s="56" t="str">
        <f t="shared" si="737"/>
        <v/>
      </c>
      <c r="CU596" s="76">
        <f t="shared" si="738"/>
        <v>0</v>
      </c>
      <c r="CV596" s="76">
        <f t="shared" si="739"/>
        <v>0</v>
      </c>
      <c r="CX596" s="6" t="str">
        <f t="shared" si="740"/>
        <v/>
      </c>
      <c r="CY596" s="6" t="str">
        <f t="shared" si="741"/>
        <v/>
      </c>
      <c r="CZ596" s="6" t="str">
        <f t="shared" si="742"/>
        <v/>
      </c>
      <c r="DG596" s="56" t="str">
        <f t="shared" si="743"/>
        <v/>
      </c>
      <c r="DH596" s="6">
        <f t="shared" si="744"/>
        <v>0</v>
      </c>
      <c r="DK596" s="6">
        <f t="shared" si="705"/>
        <v>0</v>
      </c>
      <c r="DL596" s="6" t="e">
        <f t="shared" si="706"/>
        <v>#N/A</v>
      </c>
      <c r="DN596" s="6" t="e">
        <f t="shared" si="704"/>
        <v>#N/A</v>
      </c>
      <c r="DP596" s="6" t="str">
        <f t="shared" si="745"/>
        <v/>
      </c>
      <c r="DQ596" s="293">
        <f t="shared" ca="1" si="700"/>
        <v>590</v>
      </c>
      <c r="DR596" s="6" t="str">
        <f t="shared" ca="1" si="764"/>
        <v>x</v>
      </c>
      <c r="DU596" s="293" t="e">
        <f t="shared" ca="1" si="765"/>
        <v>#N/A</v>
      </c>
      <c r="DV596" s="5"/>
      <c r="DW596" s="293" t="e">
        <f t="shared" ca="1" si="701"/>
        <v>#N/A</v>
      </c>
      <c r="DZ596" s="293" t="e">
        <f t="shared" ca="1" si="766"/>
        <v>#N/A</v>
      </c>
      <c r="EA596" s="293" t="e">
        <f t="shared" ca="1" si="767"/>
        <v>#N/A</v>
      </c>
      <c r="EB596" s="293" t="e">
        <f t="shared" ca="1" si="768"/>
        <v>#N/A</v>
      </c>
      <c r="EE596" s="6" t="str">
        <f t="shared" si="769"/>
        <v/>
      </c>
      <c r="EF596" s="293" t="e">
        <f t="shared" ca="1" si="770"/>
        <v>#N/A</v>
      </c>
      <c r="EG596" s="6" t="e">
        <f t="shared" ca="1" si="746"/>
        <v>#N/A</v>
      </c>
    </row>
    <row r="597" spans="3:137" x14ac:dyDescent="0.2">
      <c r="C597" s="75"/>
      <c r="D597" s="184" t="str">
        <f t="shared" si="710"/>
        <v/>
      </c>
      <c r="E597" s="649" t="str">
        <f t="shared" si="702"/>
        <v/>
      </c>
      <c r="F597" s="607" t="str">
        <f t="shared" si="709"/>
        <v>x</v>
      </c>
      <c r="G597" s="650"/>
      <c r="H597" s="651"/>
      <c r="I597" s="651"/>
      <c r="J597" s="651"/>
      <c r="K597" s="652"/>
      <c r="L597" s="889"/>
      <c r="M597" s="889"/>
      <c r="N597" s="653"/>
      <c r="O597" s="651"/>
      <c r="P597" s="651"/>
      <c r="Q597" s="654"/>
      <c r="R597" s="655"/>
      <c r="S597" s="607" t="str">
        <f t="shared" si="711"/>
        <v/>
      </c>
      <c r="T597" s="656" t="str">
        <f t="shared" si="712"/>
        <v/>
      </c>
      <c r="U597" s="656" t="str">
        <f t="shared" si="747"/>
        <v/>
      </c>
      <c r="V597" s="656" t="str">
        <f t="shared" si="713"/>
        <v/>
      </c>
      <c r="W597" s="719"/>
      <c r="X597" s="659"/>
      <c r="Y597" s="656" t="str">
        <f t="shared" si="703"/>
        <v/>
      </c>
      <c r="Z597" s="659"/>
      <c r="AA597" s="654"/>
      <c r="AB597" s="656" t="str">
        <f t="shared" si="714"/>
        <v/>
      </c>
      <c r="AC597" s="661" t="str">
        <f t="shared" si="748"/>
        <v/>
      </c>
      <c r="AE597" s="658" t="str">
        <f t="shared" si="715"/>
        <v/>
      </c>
      <c r="AF597" s="659"/>
      <c r="AT597" s="805" t="str">
        <f t="shared" ref="AT597:AT660" si="773">IF(BB597="","",ROUND(SUMIF(CY:CY,CY597,CS:CS),3))</f>
        <v/>
      </c>
      <c r="AU597" t="str">
        <f t="shared" si="749"/>
        <v/>
      </c>
      <c r="AV597" s="6" t="str">
        <f t="shared" si="716"/>
        <v/>
      </c>
      <c r="AW597" s="317" t="str">
        <f t="shared" si="717"/>
        <v/>
      </c>
      <c r="AX597" s="158" t="str">
        <f t="shared" si="718"/>
        <v/>
      </c>
      <c r="AY597" s="158" t="str">
        <f t="shared" si="708"/>
        <v/>
      </c>
      <c r="AZ597" s="309" t="str">
        <f t="shared" si="707"/>
        <v/>
      </c>
      <c r="BA597" s="318" t="str">
        <f t="shared" si="719"/>
        <v/>
      </c>
      <c r="BB597" s="473" t="str">
        <f t="shared" si="720"/>
        <v/>
      </c>
      <c r="BC597" s="80" t="str">
        <f t="shared" si="771"/>
        <v/>
      </c>
      <c r="BD597" s="56">
        <f t="shared" si="721"/>
        <v>1</v>
      </c>
      <c r="BF597" s="56" t="str">
        <f t="shared" si="722"/>
        <v/>
      </c>
      <c r="BG597" s="56" t="str">
        <f t="shared" si="723"/>
        <v/>
      </c>
      <c r="BH597" s="6" t="str">
        <f t="shared" si="724"/>
        <v/>
      </c>
      <c r="BK597" s="6" t="str">
        <f t="shared" si="725"/>
        <v/>
      </c>
      <c r="BL597" s="56">
        <f t="shared" si="750"/>
        <v>999999</v>
      </c>
      <c r="BM597" s="183">
        <f t="shared" si="751"/>
        <v>99999.000002985005</v>
      </c>
      <c r="BN597" s="61">
        <v>581</v>
      </c>
      <c r="BO597" s="6">
        <f t="shared" si="726"/>
        <v>999999</v>
      </c>
      <c r="BP597" s="6">
        <f t="shared" si="727"/>
        <v>999999</v>
      </c>
      <c r="BQ597" s="6" t="str">
        <f t="shared" si="752"/>
        <v>x</v>
      </c>
      <c r="BR597" s="206">
        <f t="shared" si="728"/>
        <v>99999.000002985005</v>
      </c>
      <c r="BS597" s="6">
        <f t="shared" si="729"/>
        <v>99999.000002985005</v>
      </c>
      <c r="BT597" s="6" t="str">
        <f t="shared" si="753"/>
        <v>x</v>
      </c>
      <c r="BU597" s="6" t="str">
        <f t="shared" si="730"/>
        <v/>
      </c>
      <c r="BW597" s="82">
        <f t="shared" si="754"/>
        <v>9999999999</v>
      </c>
      <c r="BX597" s="80" t="str">
        <f t="shared" si="731"/>
        <v>x</v>
      </c>
      <c r="BY597" s="80" t="str">
        <f t="shared" si="732"/>
        <v/>
      </c>
      <c r="BZ597" s="56" t="str">
        <f t="shared" si="755"/>
        <v/>
      </c>
      <c r="CA597" s="56" t="str">
        <f t="shared" si="756"/>
        <v/>
      </c>
      <c r="CB597" s="88">
        <f t="shared" si="757"/>
        <v>0</v>
      </c>
      <c r="CC597" s="56" t="str">
        <f t="shared" si="733"/>
        <v/>
      </c>
      <c r="CD597" s="56"/>
      <c r="CE597" s="56"/>
      <c r="CF597" s="56"/>
      <c r="CG597" s="56"/>
      <c r="CH597" s="169">
        <f t="shared" si="758"/>
        <v>9999999999</v>
      </c>
      <c r="CI597" s="170">
        <f t="shared" si="759"/>
        <v>9999999999</v>
      </c>
      <c r="CJ597" s="171">
        <f t="shared" si="760"/>
        <v>9999999999</v>
      </c>
      <c r="CK597" s="172" t="str">
        <f t="shared" si="761"/>
        <v/>
      </c>
      <c r="CL597" s="173" t="str">
        <f t="shared" si="734"/>
        <v>x</v>
      </c>
      <c r="CN597" s="6" t="str">
        <f t="shared" si="762"/>
        <v/>
      </c>
      <c r="CO597" s="293" t="e">
        <f t="shared" ca="1" si="772"/>
        <v>#N/A</v>
      </c>
      <c r="CP597" s="6" t="e">
        <f t="shared" ca="1" si="763"/>
        <v>#N/A</v>
      </c>
      <c r="CQ597" s="61">
        <v>581</v>
      </c>
      <c r="CR597" s="6">
        <f t="shared" si="735"/>
        <v>0</v>
      </c>
      <c r="CS597" s="6">
        <f t="shared" si="736"/>
        <v>0</v>
      </c>
      <c r="CT597" s="56" t="str">
        <f t="shared" si="737"/>
        <v/>
      </c>
      <c r="CU597" s="76">
        <f t="shared" si="738"/>
        <v>0</v>
      </c>
      <c r="CV597" s="76">
        <f t="shared" si="739"/>
        <v>0</v>
      </c>
      <c r="CX597" s="6" t="str">
        <f t="shared" si="740"/>
        <v/>
      </c>
      <c r="CY597" s="6" t="str">
        <f t="shared" si="741"/>
        <v/>
      </c>
      <c r="CZ597" s="6" t="str">
        <f t="shared" si="742"/>
        <v/>
      </c>
      <c r="DG597" s="56" t="str">
        <f t="shared" si="743"/>
        <v/>
      </c>
      <c r="DH597" s="6">
        <f t="shared" si="744"/>
        <v>0</v>
      </c>
      <c r="DK597" s="6">
        <f t="shared" si="705"/>
        <v>0</v>
      </c>
      <c r="DL597" s="6" t="e">
        <f t="shared" si="706"/>
        <v>#N/A</v>
      </c>
      <c r="DN597" s="6" t="e">
        <f t="shared" si="704"/>
        <v>#N/A</v>
      </c>
      <c r="DP597" s="6" t="str">
        <f t="shared" si="745"/>
        <v/>
      </c>
      <c r="DQ597" s="293">
        <f t="shared" ref="DQ597:DQ660" ca="1" si="774">MATCH($DP$12,OFFSET(OFFSET($DP$17,DQ596,0),,,$DU$13-DQ596),0)+DQ596</f>
        <v>591</v>
      </c>
      <c r="DR597" s="6" t="str">
        <f t="shared" ca="1" si="764"/>
        <v>x</v>
      </c>
      <c r="DU597" s="293" t="e">
        <f t="shared" ca="1" si="765"/>
        <v>#N/A</v>
      </c>
      <c r="DV597" s="5"/>
      <c r="DW597" s="293" t="e">
        <f t="shared" ca="1" si="701"/>
        <v>#N/A</v>
      </c>
      <c r="DZ597" s="293" t="e">
        <f t="shared" ca="1" si="766"/>
        <v>#N/A</v>
      </c>
      <c r="EA597" s="293" t="e">
        <f t="shared" ca="1" si="767"/>
        <v>#N/A</v>
      </c>
      <c r="EB597" s="293" t="e">
        <f t="shared" ca="1" si="768"/>
        <v>#N/A</v>
      </c>
      <c r="EE597" s="6" t="str">
        <f t="shared" si="769"/>
        <v/>
      </c>
      <c r="EF597" s="293" t="e">
        <f t="shared" ca="1" si="770"/>
        <v>#N/A</v>
      </c>
      <c r="EG597" s="6" t="e">
        <f t="shared" ca="1" si="746"/>
        <v>#N/A</v>
      </c>
    </row>
    <row r="598" spans="3:137" x14ac:dyDescent="0.2">
      <c r="C598" s="75"/>
      <c r="D598" s="184" t="str">
        <f t="shared" si="710"/>
        <v/>
      </c>
      <c r="E598" s="649" t="str">
        <f t="shared" si="702"/>
        <v/>
      </c>
      <c r="F598" s="607" t="str">
        <f t="shared" si="709"/>
        <v>x</v>
      </c>
      <c r="G598" s="650"/>
      <c r="H598" s="651"/>
      <c r="I598" s="651"/>
      <c r="J598" s="651"/>
      <c r="K598" s="652"/>
      <c r="L598" s="889"/>
      <c r="M598" s="889"/>
      <c r="N598" s="653"/>
      <c r="O598" s="651"/>
      <c r="P598" s="651"/>
      <c r="Q598" s="654"/>
      <c r="R598" s="655"/>
      <c r="S598" s="607" t="str">
        <f t="shared" si="711"/>
        <v/>
      </c>
      <c r="T598" s="656" t="str">
        <f t="shared" si="712"/>
        <v/>
      </c>
      <c r="U598" s="656" t="str">
        <f t="shared" si="747"/>
        <v/>
      </c>
      <c r="V598" s="656" t="str">
        <f t="shared" si="713"/>
        <v/>
      </c>
      <c r="W598" s="719"/>
      <c r="X598" s="659"/>
      <c r="Y598" s="656" t="str">
        <f t="shared" si="703"/>
        <v/>
      </c>
      <c r="Z598" s="659"/>
      <c r="AA598" s="654"/>
      <c r="AB598" s="656" t="str">
        <f t="shared" si="714"/>
        <v/>
      </c>
      <c r="AC598" s="661" t="str">
        <f t="shared" si="748"/>
        <v/>
      </c>
      <c r="AE598" s="658" t="str">
        <f t="shared" si="715"/>
        <v/>
      </c>
      <c r="AF598" s="659"/>
      <c r="AT598" s="805" t="str">
        <f t="shared" si="773"/>
        <v/>
      </c>
      <c r="AU598" t="str">
        <f t="shared" si="749"/>
        <v/>
      </c>
      <c r="AV598" s="6" t="str">
        <f t="shared" si="716"/>
        <v/>
      </c>
      <c r="AW598" s="317" t="str">
        <f t="shared" si="717"/>
        <v/>
      </c>
      <c r="AX598" s="158" t="str">
        <f t="shared" si="718"/>
        <v/>
      </c>
      <c r="AY598" s="158" t="str">
        <f t="shared" si="708"/>
        <v/>
      </c>
      <c r="AZ598" s="309" t="str">
        <f t="shared" si="707"/>
        <v/>
      </c>
      <c r="BA598" s="318" t="str">
        <f t="shared" si="719"/>
        <v/>
      </c>
      <c r="BB598" s="473" t="str">
        <f t="shared" si="720"/>
        <v/>
      </c>
      <c r="BC598" s="80" t="str">
        <f t="shared" si="771"/>
        <v/>
      </c>
      <c r="BD598" s="56">
        <f t="shared" si="721"/>
        <v>1</v>
      </c>
      <c r="BF598" s="56" t="str">
        <f t="shared" si="722"/>
        <v/>
      </c>
      <c r="BG598" s="56" t="str">
        <f t="shared" si="723"/>
        <v/>
      </c>
      <c r="BH598" s="6" t="str">
        <f t="shared" si="724"/>
        <v/>
      </c>
      <c r="BK598" s="6" t="str">
        <f t="shared" si="725"/>
        <v/>
      </c>
      <c r="BL598" s="56">
        <f t="shared" si="750"/>
        <v>999999</v>
      </c>
      <c r="BM598" s="183">
        <f t="shared" si="751"/>
        <v>99999.000002989997</v>
      </c>
      <c r="BN598" s="61">
        <v>582</v>
      </c>
      <c r="BO598" s="6">
        <f t="shared" si="726"/>
        <v>999999</v>
      </c>
      <c r="BP598" s="6">
        <f t="shared" si="727"/>
        <v>999999</v>
      </c>
      <c r="BQ598" s="6" t="str">
        <f t="shared" si="752"/>
        <v>x</v>
      </c>
      <c r="BR598" s="206">
        <f t="shared" si="728"/>
        <v>99999.000002989997</v>
      </c>
      <c r="BS598" s="6">
        <f t="shared" si="729"/>
        <v>99999.000002989997</v>
      </c>
      <c r="BT598" s="6" t="str">
        <f t="shared" si="753"/>
        <v>x</v>
      </c>
      <c r="BU598" s="6" t="str">
        <f t="shared" si="730"/>
        <v/>
      </c>
      <c r="BW598" s="82">
        <f t="shared" si="754"/>
        <v>9999999999</v>
      </c>
      <c r="BX598" s="80" t="str">
        <f t="shared" si="731"/>
        <v>x</v>
      </c>
      <c r="BY598" s="80" t="str">
        <f t="shared" si="732"/>
        <v/>
      </c>
      <c r="BZ598" s="56" t="str">
        <f t="shared" si="755"/>
        <v/>
      </c>
      <c r="CA598" s="56" t="str">
        <f t="shared" si="756"/>
        <v/>
      </c>
      <c r="CB598" s="88">
        <f t="shared" si="757"/>
        <v>0</v>
      </c>
      <c r="CC598" s="56" t="str">
        <f t="shared" si="733"/>
        <v/>
      </c>
      <c r="CD598" s="56"/>
      <c r="CE598" s="56"/>
      <c r="CF598" s="56"/>
      <c r="CG598" s="56"/>
      <c r="CH598" s="169">
        <f t="shared" si="758"/>
        <v>9999999999</v>
      </c>
      <c r="CI598" s="170">
        <f t="shared" si="759"/>
        <v>9999999999</v>
      </c>
      <c r="CJ598" s="171">
        <f t="shared" si="760"/>
        <v>9999999999</v>
      </c>
      <c r="CK598" s="172" t="str">
        <f t="shared" si="761"/>
        <v/>
      </c>
      <c r="CL598" s="173" t="str">
        <f t="shared" si="734"/>
        <v>x</v>
      </c>
      <c r="CN598" s="6" t="str">
        <f t="shared" si="762"/>
        <v/>
      </c>
      <c r="CO598" s="293" t="e">
        <f t="shared" ca="1" si="772"/>
        <v>#N/A</v>
      </c>
      <c r="CP598" s="6" t="e">
        <f t="shared" ca="1" si="763"/>
        <v>#N/A</v>
      </c>
      <c r="CQ598" s="61">
        <v>582</v>
      </c>
      <c r="CR598" s="6">
        <f t="shared" si="735"/>
        <v>0</v>
      </c>
      <c r="CS598" s="6">
        <f t="shared" si="736"/>
        <v>0</v>
      </c>
      <c r="CT598" s="56" t="str">
        <f t="shared" si="737"/>
        <v/>
      </c>
      <c r="CU598" s="76">
        <f t="shared" si="738"/>
        <v>0</v>
      </c>
      <c r="CV598" s="76">
        <f t="shared" si="739"/>
        <v>0</v>
      </c>
      <c r="CX598" s="6" t="str">
        <f t="shared" si="740"/>
        <v/>
      </c>
      <c r="CY598" s="6" t="str">
        <f t="shared" si="741"/>
        <v/>
      </c>
      <c r="CZ598" s="6" t="str">
        <f t="shared" si="742"/>
        <v/>
      </c>
      <c r="DG598" s="56" t="str">
        <f t="shared" si="743"/>
        <v/>
      </c>
      <c r="DH598" s="6">
        <f t="shared" si="744"/>
        <v>0</v>
      </c>
      <c r="DK598" s="6">
        <f t="shared" si="705"/>
        <v>0</v>
      </c>
      <c r="DL598" s="6" t="e">
        <f t="shared" si="706"/>
        <v>#N/A</v>
      </c>
      <c r="DN598" s="6" t="e">
        <f t="shared" si="704"/>
        <v>#N/A</v>
      </c>
      <c r="DP598" s="6" t="str">
        <f t="shared" si="745"/>
        <v/>
      </c>
      <c r="DQ598" s="293">
        <f t="shared" ca="1" si="774"/>
        <v>592</v>
      </c>
      <c r="DR598" s="6" t="str">
        <f t="shared" ca="1" si="764"/>
        <v>x</v>
      </c>
      <c r="DU598" s="293" t="e">
        <f t="shared" ca="1" si="765"/>
        <v>#N/A</v>
      </c>
      <c r="DV598" s="5"/>
      <c r="DW598" s="293" t="e">
        <f t="shared" ca="1" si="701"/>
        <v>#N/A</v>
      </c>
      <c r="DZ598" s="293" t="e">
        <f t="shared" ca="1" si="766"/>
        <v>#N/A</v>
      </c>
      <c r="EA598" s="293" t="e">
        <f t="shared" ca="1" si="767"/>
        <v>#N/A</v>
      </c>
      <c r="EB598" s="293" t="e">
        <f t="shared" ca="1" si="768"/>
        <v>#N/A</v>
      </c>
      <c r="EE598" s="6" t="str">
        <f t="shared" si="769"/>
        <v/>
      </c>
      <c r="EF598" s="293" t="e">
        <f t="shared" ca="1" si="770"/>
        <v>#N/A</v>
      </c>
      <c r="EG598" s="6" t="e">
        <f t="shared" ca="1" si="746"/>
        <v>#N/A</v>
      </c>
    </row>
    <row r="599" spans="3:137" x14ac:dyDescent="0.2">
      <c r="C599" s="75"/>
      <c r="D599" s="184" t="str">
        <f t="shared" si="710"/>
        <v/>
      </c>
      <c r="E599" s="649" t="str">
        <f t="shared" si="702"/>
        <v/>
      </c>
      <c r="F599" s="607" t="str">
        <f t="shared" si="709"/>
        <v>x</v>
      </c>
      <c r="G599" s="650"/>
      <c r="H599" s="651"/>
      <c r="I599" s="651"/>
      <c r="J599" s="651"/>
      <c r="K599" s="652"/>
      <c r="L599" s="889"/>
      <c r="M599" s="889"/>
      <c r="N599" s="653"/>
      <c r="O599" s="651"/>
      <c r="P599" s="651"/>
      <c r="Q599" s="654"/>
      <c r="R599" s="655"/>
      <c r="S599" s="607" t="str">
        <f t="shared" si="711"/>
        <v/>
      </c>
      <c r="T599" s="656" t="str">
        <f t="shared" si="712"/>
        <v/>
      </c>
      <c r="U599" s="656" t="str">
        <f t="shared" si="747"/>
        <v/>
      </c>
      <c r="V599" s="656" t="str">
        <f t="shared" si="713"/>
        <v/>
      </c>
      <c r="W599" s="719"/>
      <c r="X599" s="659"/>
      <c r="Y599" s="656" t="str">
        <f t="shared" si="703"/>
        <v/>
      </c>
      <c r="Z599" s="659"/>
      <c r="AA599" s="654"/>
      <c r="AB599" s="656" t="str">
        <f t="shared" si="714"/>
        <v/>
      </c>
      <c r="AC599" s="661" t="str">
        <f t="shared" si="748"/>
        <v/>
      </c>
      <c r="AE599" s="658" t="str">
        <f t="shared" si="715"/>
        <v/>
      </c>
      <c r="AF599" s="659"/>
      <c r="AT599" s="805" t="str">
        <f t="shared" si="773"/>
        <v/>
      </c>
      <c r="AU599" t="str">
        <f t="shared" si="749"/>
        <v/>
      </c>
      <c r="AV599" s="6" t="str">
        <f t="shared" si="716"/>
        <v/>
      </c>
      <c r="AW599" s="317" t="str">
        <f t="shared" si="717"/>
        <v/>
      </c>
      <c r="AX599" s="158" t="str">
        <f t="shared" si="718"/>
        <v/>
      </c>
      <c r="AY599" s="158" t="str">
        <f t="shared" si="708"/>
        <v/>
      </c>
      <c r="AZ599" s="309" t="str">
        <f t="shared" si="707"/>
        <v/>
      </c>
      <c r="BA599" s="318" t="str">
        <f t="shared" si="719"/>
        <v/>
      </c>
      <c r="BB599" s="473" t="str">
        <f t="shared" si="720"/>
        <v/>
      </c>
      <c r="BC599" s="80" t="str">
        <f t="shared" si="771"/>
        <v/>
      </c>
      <c r="BD599" s="56">
        <f t="shared" si="721"/>
        <v>1</v>
      </c>
      <c r="BF599" s="56" t="str">
        <f t="shared" si="722"/>
        <v/>
      </c>
      <c r="BG599" s="56" t="str">
        <f t="shared" si="723"/>
        <v/>
      </c>
      <c r="BH599" s="6" t="str">
        <f t="shared" si="724"/>
        <v/>
      </c>
      <c r="BK599" s="6" t="str">
        <f t="shared" si="725"/>
        <v/>
      </c>
      <c r="BL599" s="56">
        <f t="shared" si="750"/>
        <v>999999</v>
      </c>
      <c r="BM599" s="183">
        <f t="shared" si="751"/>
        <v>99999.000002995002</v>
      </c>
      <c r="BN599" s="61">
        <v>583</v>
      </c>
      <c r="BO599" s="6">
        <f t="shared" si="726"/>
        <v>999999</v>
      </c>
      <c r="BP599" s="6">
        <f t="shared" si="727"/>
        <v>999999</v>
      </c>
      <c r="BQ599" s="6" t="str">
        <f t="shared" si="752"/>
        <v>x</v>
      </c>
      <c r="BR599" s="206">
        <f t="shared" si="728"/>
        <v>99999.000002995002</v>
      </c>
      <c r="BS599" s="6">
        <f t="shared" si="729"/>
        <v>99999.000002995002</v>
      </c>
      <c r="BT599" s="6" t="str">
        <f t="shared" si="753"/>
        <v>x</v>
      </c>
      <c r="BU599" s="6" t="str">
        <f t="shared" si="730"/>
        <v/>
      </c>
      <c r="BW599" s="82">
        <f t="shared" si="754"/>
        <v>9999999999</v>
      </c>
      <c r="BX599" s="80" t="str">
        <f t="shared" si="731"/>
        <v>x</v>
      </c>
      <c r="BY599" s="80" t="str">
        <f t="shared" si="732"/>
        <v/>
      </c>
      <c r="BZ599" s="56" t="str">
        <f t="shared" si="755"/>
        <v/>
      </c>
      <c r="CA599" s="56" t="str">
        <f t="shared" si="756"/>
        <v/>
      </c>
      <c r="CB599" s="88">
        <f t="shared" si="757"/>
        <v>0</v>
      </c>
      <c r="CC599" s="56" t="str">
        <f t="shared" si="733"/>
        <v/>
      </c>
      <c r="CD599" s="56"/>
      <c r="CE599" s="56"/>
      <c r="CF599" s="56"/>
      <c r="CG599" s="56"/>
      <c r="CH599" s="169">
        <f t="shared" si="758"/>
        <v>9999999999</v>
      </c>
      <c r="CI599" s="170">
        <f t="shared" si="759"/>
        <v>9999999999</v>
      </c>
      <c r="CJ599" s="171">
        <f t="shared" si="760"/>
        <v>9999999999</v>
      </c>
      <c r="CK599" s="172" t="str">
        <f t="shared" si="761"/>
        <v/>
      </c>
      <c r="CL599" s="173" t="str">
        <f t="shared" si="734"/>
        <v>x</v>
      </c>
      <c r="CN599" s="6" t="str">
        <f t="shared" si="762"/>
        <v/>
      </c>
      <c r="CO599" s="293" t="e">
        <f t="shared" ca="1" si="772"/>
        <v>#N/A</v>
      </c>
      <c r="CP599" s="6" t="e">
        <f t="shared" ca="1" si="763"/>
        <v>#N/A</v>
      </c>
      <c r="CQ599" s="61">
        <v>583</v>
      </c>
      <c r="CR599" s="6">
        <f t="shared" si="735"/>
        <v>0</v>
      </c>
      <c r="CS599" s="6">
        <f t="shared" si="736"/>
        <v>0</v>
      </c>
      <c r="CT599" s="56" t="str">
        <f t="shared" si="737"/>
        <v/>
      </c>
      <c r="CU599" s="76">
        <f t="shared" si="738"/>
        <v>0</v>
      </c>
      <c r="CV599" s="76">
        <f t="shared" si="739"/>
        <v>0</v>
      </c>
      <c r="CX599" s="6" t="str">
        <f t="shared" si="740"/>
        <v/>
      </c>
      <c r="CY599" s="6" t="str">
        <f t="shared" si="741"/>
        <v/>
      </c>
      <c r="CZ599" s="6" t="str">
        <f t="shared" si="742"/>
        <v/>
      </c>
      <c r="DG599" s="56" t="str">
        <f t="shared" si="743"/>
        <v/>
      </c>
      <c r="DH599" s="6">
        <f t="shared" si="744"/>
        <v>0</v>
      </c>
      <c r="DK599" s="6">
        <f t="shared" si="705"/>
        <v>0</v>
      </c>
      <c r="DL599" s="6" t="e">
        <f t="shared" si="706"/>
        <v>#N/A</v>
      </c>
      <c r="DN599" s="6" t="e">
        <f t="shared" si="704"/>
        <v>#N/A</v>
      </c>
      <c r="DP599" s="6" t="str">
        <f t="shared" si="745"/>
        <v/>
      </c>
      <c r="DQ599" s="293">
        <f t="shared" ca="1" si="774"/>
        <v>593</v>
      </c>
      <c r="DR599" s="6" t="str">
        <f t="shared" ca="1" si="764"/>
        <v>x</v>
      </c>
      <c r="DU599" s="293" t="e">
        <f t="shared" ca="1" si="765"/>
        <v>#N/A</v>
      </c>
      <c r="DV599" s="5"/>
      <c r="DW599" s="293" t="e">
        <f t="shared" ref="DW599:DW662" ca="1" si="775">MATCH($DW$12,OFFSET(OFFSET($CT$17,DW598,0),,,$DU$13-DW598),0)+DW598</f>
        <v>#N/A</v>
      </c>
      <c r="DZ599" s="293" t="e">
        <f t="shared" ca="1" si="766"/>
        <v>#N/A</v>
      </c>
      <c r="EA599" s="293" t="e">
        <f t="shared" ca="1" si="767"/>
        <v>#N/A</v>
      </c>
      <c r="EB599" s="293" t="e">
        <f t="shared" ca="1" si="768"/>
        <v>#N/A</v>
      </c>
      <c r="EE599" s="6" t="str">
        <f t="shared" si="769"/>
        <v/>
      </c>
      <c r="EF599" s="293" t="e">
        <f t="shared" ca="1" si="770"/>
        <v>#N/A</v>
      </c>
      <c r="EG599" s="6" t="e">
        <f t="shared" ca="1" si="746"/>
        <v>#N/A</v>
      </c>
    </row>
    <row r="600" spans="3:137" x14ac:dyDescent="0.2">
      <c r="C600" s="75"/>
      <c r="D600" s="184" t="str">
        <f t="shared" si="710"/>
        <v/>
      </c>
      <c r="E600" s="649" t="str">
        <f t="shared" si="702"/>
        <v/>
      </c>
      <c r="F600" s="607" t="str">
        <f t="shared" si="709"/>
        <v>x</v>
      </c>
      <c r="G600" s="650"/>
      <c r="H600" s="651"/>
      <c r="I600" s="651"/>
      <c r="J600" s="651"/>
      <c r="K600" s="652"/>
      <c r="L600" s="889"/>
      <c r="M600" s="889"/>
      <c r="N600" s="653"/>
      <c r="O600" s="651"/>
      <c r="P600" s="651"/>
      <c r="Q600" s="654"/>
      <c r="R600" s="655"/>
      <c r="S600" s="607" t="str">
        <f t="shared" si="711"/>
        <v/>
      </c>
      <c r="T600" s="656" t="str">
        <f t="shared" si="712"/>
        <v/>
      </c>
      <c r="U600" s="656" t="str">
        <f t="shared" si="747"/>
        <v/>
      </c>
      <c r="V600" s="656" t="str">
        <f t="shared" si="713"/>
        <v/>
      </c>
      <c r="W600" s="719"/>
      <c r="X600" s="659"/>
      <c r="Y600" s="656" t="str">
        <f t="shared" si="703"/>
        <v/>
      </c>
      <c r="Z600" s="659"/>
      <c r="AA600" s="654"/>
      <c r="AB600" s="656" t="str">
        <f t="shared" si="714"/>
        <v/>
      </c>
      <c r="AC600" s="661" t="str">
        <f t="shared" si="748"/>
        <v/>
      </c>
      <c r="AE600" s="658" t="str">
        <f t="shared" si="715"/>
        <v/>
      </c>
      <c r="AF600" s="659"/>
      <c r="AT600" s="805" t="str">
        <f t="shared" si="773"/>
        <v/>
      </c>
      <c r="AU600" t="str">
        <f t="shared" si="749"/>
        <v/>
      </c>
      <c r="AV600" s="6" t="str">
        <f t="shared" si="716"/>
        <v/>
      </c>
      <c r="AW600" s="317" t="str">
        <f t="shared" si="717"/>
        <v/>
      </c>
      <c r="AX600" s="158" t="str">
        <f t="shared" si="718"/>
        <v/>
      </c>
      <c r="AY600" s="158" t="str">
        <f t="shared" si="708"/>
        <v/>
      </c>
      <c r="AZ600" s="309" t="str">
        <f t="shared" si="707"/>
        <v/>
      </c>
      <c r="BA600" s="318" t="str">
        <f t="shared" si="719"/>
        <v/>
      </c>
      <c r="BB600" s="473" t="str">
        <f t="shared" si="720"/>
        <v/>
      </c>
      <c r="BC600" s="80" t="str">
        <f t="shared" si="771"/>
        <v/>
      </c>
      <c r="BD600" s="56">
        <f t="shared" si="721"/>
        <v>1</v>
      </c>
      <c r="BF600" s="56" t="str">
        <f t="shared" si="722"/>
        <v/>
      </c>
      <c r="BG600" s="56" t="str">
        <f t="shared" si="723"/>
        <v/>
      </c>
      <c r="BH600" s="6" t="str">
        <f t="shared" si="724"/>
        <v/>
      </c>
      <c r="BK600" s="6" t="str">
        <f t="shared" si="725"/>
        <v/>
      </c>
      <c r="BL600" s="56">
        <f t="shared" si="750"/>
        <v>999999</v>
      </c>
      <c r="BM600" s="183">
        <f t="shared" si="751"/>
        <v>99999.000002999994</v>
      </c>
      <c r="BN600" s="61">
        <v>584</v>
      </c>
      <c r="BO600" s="6">
        <f t="shared" si="726"/>
        <v>999999</v>
      </c>
      <c r="BP600" s="6">
        <f t="shared" si="727"/>
        <v>999999</v>
      </c>
      <c r="BQ600" s="6" t="str">
        <f t="shared" si="752"/>
        <v>x</v>
      </c>
      <c r="BR600" s="206">
        <f t="shared" si="728"/>
        <v>99999.000002999994</v>
      </c>
      <c r="BS600" s="6">
        <f t="shared" si="729"/>
        <v>99999.000002999994</v>
      </c>
      <c r="BT600" s="6" t="str">
        <f t="shared" si="753"/>
        <v>x</v>
      </c>
      <c r="BU600" s="6" t="str">
        <f t="shared" si="730"/>
        <v/>
      </c>
      <c r="BW600" s="82">
        <f t="shared" si="754"/>
        <v>9999999999</v>
      </c>
      <c r="BX600" s="80" t="str">
        <f t="shared" si="731"/>
        <v>x</v>
      </c>
      <c r="BY600" s="80" t="str">
        <f t="shared" si="732"/>
        <v/>
      </c>
      <c r="BZ600" s="56" t="str">
        <f t="shared" si="755"/>
        <v/>
      </c>
      <c r="CA600" s="56" t="str">
        <f t="shared" si="756"/>
        <v/>
      </c>
      <c r="CB600" s="88">
        <f t="shared" si="757"/>
        <v>0</v>
      </c>
      <c r="CC600" s="56" t="str">
        <f t="shared" si="733"/>
        <v/>
      </c>
      <c r="CD600" s="56"/>
      <c r="CE600" s="56"/>
      <c r="CF600" s="56"/>
      <c r="CG600" s="56"/>
      <c r="CH600" s="169">
        <f t="shared" si="758"/>
        <v>9999999999</v>
      </c>
      <c r="CI600" s="170">
        <f t="shared" si="759"/>
        <v>9999999999</v>
      </c>
      <c r="CJ600" s="171">
        <f t="shared" si="760"/>
        <v>9999999999</v>
      </c>
      <c r="CK600" s="172" t="str">
        <f t="shared" si="761"/>
        <v/>
      </c>
      <c r="CL600" s="173" t="str">
        <f t="shared" si="734"/>
        <v>x</v>
      </c>
      <c r="CN600" s="6" t="str">
        <f t="shared" si="762"/>
        <v/>
      </c>
      <c r="CO600" s="293" t="e">
        <f t="shared" ca="1" si="772"/>
        <v>#N/A</v>
      </c>
      <c r="CP600" s="6" t="e">
        <f t="shared" ca="1" si="763"/>
        <v>#N/A</v>
      </c>
      <c r="CQ600" s="61">
        <v>584</v>
      </c>
      <c r="CR600" s="6">
        <f t="shared" si="735"/>
        <v>0</v>
      </c>
      <c r="CS600" s="6">
        <f t="shared" si="736"/>
        <v>0</v>
      </c>
      <c r="CT600" s="56" t="str">
        <f t="shared" si="737"/>
        <v/>
      </c>
      <c r="CU600" s="76">
        <f t="shared" si="738"/>
        <v>0</v>
      </c>
      <c r="CV600" s="76">
        <f t="shared" si="739"/>
        <v>0</v>
      </c>
      <c r="CX600" s="6" t="str">
        <f t="shared" si="740"/>
        <v/>
      </c>
      <c r="CY600" s="6" t="str">
        <f t="shared" si="741"/>
        <v/>
      </c>
      <c r="CZ600" s="6" t="str">
        <f t="shared" si="742"/>
        <v/>
      </c>
      <c r="DG600" s="56" t="str">
        <f t="shared" si="743"/>
        <v/>
      </c>
      <c r="DH600" s="6">
        <f t="shared" si="744"/>
        <v>0</v>
      </c>
      <c r="DK600" s="6">
        <f t="shared" si="705"/>
        <v>0</v>
      </c>
      <c r="DL600" s="6" t="e">
        <f t="shared" si="706"/>
        <v>#N/A</v>
      </c>
      <c r="DN600" s="6" t="e">
        <f t="shared" si="704"/>
        <v>#N/A</v>
      </c>
      <c r="DP600" s="6" t="str">
        <f t="shared" si="745"/>
        <v/>
      </c>
      <c r="DQ600" s="293">
        <f t="shared" ca="1" si="774"/>
        <v>594</v>
      </c>
      <c r="DR600" s="6" t="str">
        <f t="shared" ca="1" si="764"/>
        <v>x</v>
      </c>
      <c r="DU600" s="293" t="e">
        <f t="shared" ca="1" si="765"/>
        <v>#N/A</v>
      </c>
      <c r="DV600" s="5"/>
      <c r="DW600" s="293" t="e">
        <f t="shared" ca="1" si="775"/>
        <v>#N/A</v>
      </c>
      <c r="DZ600" s="293" t="e">
        <f t="shared" ca="1" si="766"/>
        <v>#N/A</v>
      </c>
      <c r="EA600" s="293" t="e">
        <f t="shared" ca="1" si="767"/>
        <v>#N/A</v>
      </c>
      <c r="EB600" s="293" t="e">
        <f t="shared" ca="1" si="768"/>
        <v>#N/A</v>
      </c>
      <c r="EE600" s="6" t="str">
        <f t="shared" si="769"/>
        <v/>
      </c>
      <c r="EF600" s="293" t="e">
        <f t="shared" ca="1" si="770"/>
        <v>#N/A</v>
      </c>
      <c r="EG600" s="6" t="e">
        <f t="shared" ca="1" si="746"/>
        <v>#N/A</v>
      </c>
    </row>
    <row r="601" spans="3:137" x14ac:dyDescent="0.2">
      <c r="C601" s="75"/>
      <c r="D601" s="184" t="str">
        <f t="shared" si="710"/>
        <v/>
      </c>
      <c r="E601" s="649" t="str">
        <f t="shared" si="702"/>
        <v/>
      </c>
      <c r="F601" s="607" t="str">
        <f t="shared" si="709"/>
        <v>x</v>
      </c>
      <c r="G601" s="650"/>
      <c r="H601" s="651"/>
      <c r="I601" s="651"/>
      <c r="J601" s="651"/>
      <c r="K601" s="652"/>
      <c r="L601" s="889"/>
      <c r="M601" s="889"/>
      <c r="N601" s="653"/>
      <c r="O601" s="651"/>
      <c r="P601" s="651"/>
      <c r="Q601" s="654"/>
      <c r="R601" s="655"/>
      <c r="S601" s="607" t="str">
        <f t="shared" si="711"/>
        <v/>
      </c>
      <c r="T601" s="656" t="str">
        <f t="shared" si="712"/>
        <v/>
      </c>
      <c r="U601" s="656" t="str">
        <f t="shared" si="747"/>
        <v/>
      </c>
      <c r="V601" s="656" t="str">
        <f t="shared" si="713"/>
        <v/>
      </c>
      <c r="W601" s="719"/>
      <c r="X601" s="659"/>
      <c r="Y601" s="656" t="str">
        <f t="shared" si="703"/>
        <v/>
      </c>
      <c r="Z601" s="659"/>
      <c r="AA601" s="654"/>
      <c r="AB601" s="656" t="str">
        <f t="shared" si="714"/>
        <v/>
      </c>
      <c r="AC601" s="661" t="str">
        <f t="shared" si="748"/>
        <v/>
      </c>
      <c r="AE601" s="658" t="str">
        <f t="shared" si="715"/>
        <v/>
      </c>
      <c r="AF601" s="659"/>
      <c r="AT601" s="805" t="str">
        <f t="shared" si="773"/>
        <v/>
      </c>
      <c r="AU601" t="str">
        <f t="shared" si="749"/>
        <v/>
      </c>
      <c r="AV601" s="6" t="str">
        <f t="shared" si="716"/>
        <v/>
      </c>
      <c r="AW601" s="317" t="str">
        <f t="shared" si="717"/>
        <v/>
      </c>
      <c r="AX601" s="158" t="str">
        <f t="shared" si="718"/>
        <v/>
      </c>
      <c r="AY601" s="158" t="str">
        <f t="shared" si="708"/>
        <v/>
      </c>
      <c r="AZ601" s="309" t="str">
        <f t="shared" si="707"/>
        <v/>
      </c>
      <c r="BA601" s="318" t="str">
        <f t="shared" si="719"/>
        <v/>
      </c>
      <c r="BB601" s="473" t="str">
        <f t="shared" si="720"/>
        <v/>
      </c>
      <c r="BC601" s="80" t="str">
        <f t="shared" si="771"/>
        <v/>
      </c>
      <c r="BD601" s="56">
        <f t="shared" si="721"/>
        <v>1</v>
      </c>
      <c r="BF601" s="56" t="str">
        <f t="shared" si="722"/>
        <v/>
      </c>
      <c r="BG601" s="56" t="str">
        <f t="shared" si="723"/>
        <v/>
      </c>
      <c r="BH601" s="6" t="str">
        <f t="shared" si="724"/>
        <v/>
      </c>
      <c r="BK601" s="6" t="str">
        <f t="shared" si="725"/>
        <v/>
      </c>
      <c r="BL601" s="56">
        <f t="shared" si="750"/>
        <v>999999</v>
      </c>
      <c r="BM601" s="183">
        <f t="shared" si="751"/>
        <v>99999.000003005</v>
      </c>
      <c r="BN601" s="61">
        <v>585</v>
      </c>
      <c r="BO601" s="6">
        <f t="shared" si="726"/>
        <v>999999</v>
      </c>
      <c r="BP601" s="6">
        <f t="shared" si="727"/>
        <v>999999</v>
      </c>
      <c r="BQ601" s="6" t="str">
        <f t="shared" si="752"/>
        <v>x</v>
      </c>
      <c r="BR601" s="206">
        <f t="shared" si="728"/>
        <v>99999.000003005</v>
      </c>
      <c r="BS601" s="6">
        <f t="shared" si="729"/>
        <v>99999.000003005</v>
      </c>
      <c r="BT601" s="6" t="str">
        <f t="shared" si="753"/>
        <v>x</v>
      </c>
      <c r="BU601" s="6" t="str">
        <f t="shared" si="730"/>
        <v/>
      </c>
      <c r="BW601" s="82">
        <f t="shared" si="754"/>
        <v>9999999999</v>
      </c>
      <c r="BX601" s="80" t="str">
        <f t="shared" si="731"/>
        <v>x</v>
      </c>
      <c r="BY601" s="80" t="str">
        <f t="shared" si="732"/>
        <v/>
      </c>
      <c r="BZ601" s="56" t="str">
        <f t="shared" si="755"/>
        <v/>
      </c>
      <c r="CA601" s="56" t="str">
        <f t="shared" si="756"/>
        <v/>
      </c>
      <c r="CB601" s="88">
        <f t="shared" si="757"/>
        <v>0</v>
      </c>
      <c r="CC601" s="56" t="str">
        <f t="shared" si="733"/>
        <v/>
      </c>
      <c r="CD601" s="56"/>
      <c r="CE601" s="56"/>
      <c r="CF601" s="56"/>
      <c r="CG601" s="56"/>
      <c r="CH601" s="169">
        <f t="shared" si="758"/>
        <v>9999999999</v>
      </c>
      <c r="CI601" s="170">
        <f t="shared" si="759"/>
        <v>9999999999</v>
      </c>
      <c r="CJ601" s="171">
        <f t="shared" si="760"/>
        <v>9999999999</v>
      </c>
      <c r="CK601" s="172" t="str">
        <f t="shared" si="761"/>
        <v/>
      </c>
      <c r="CL601" s="173" t="str">
        <f t="shared" si="734"/>
        <v>x</v>
      </c>
      <c r="CN601" s="6" t="str">
        <f t="shared" si="762"/>
        <v/>
      </c>
      <c r="CO601" s="293" t="e">
        <f t="shared" ca="1" si="772"/>
        <v>#N/A</v>
      </c>
      <c r="CP601" s="6" t="e">
        <f t="shared" ca="1" si="763"/>
        <v>#N/A</v>
      </c>
      <c r="CQ601" s="61">
        <v>585</v>
      </c>
      <c r="CR601" s="6">
        <f t="shared" si="735"/>
        <v>0</v>
      </c>
      <c r="CS601" s="6">
        <f t="shared" si="736"/>
        <v>0</v>
      </c>
      <c r="CT601" s="56" t="str">
        <f t="shared" si="737"/>
        <v/>
      </c>
      <c r="CU601" s="76">
        <f t="shared" si="738"/>
        <v>0</v>
      </c>
      <c r="CV601" s="76">
        <f t="shared" si="739"/>
        <v>0</v>
      </c>
      <c r="CX601" s="6" t="str">
        <f t="shared" si="740"/>
        <v/>
      </c>
      <c r="CY601" s="6" t="str">
        <f t="shared" si="741"/>
        <v/>
      </c>
      <c r="CZ601" s="6" t="str">
        <f t="shared" si="742"/>
        <v/>
      </c>
      <c r="DG601" s="56" t="str">
        <f t="shared" si="743"/>
        <v/>
      </c>
      <c r="DH601" s="6">
        <f t="shared" si="744"/>
        <v>0</v>
      </c>
      <c r="DK601" s="6">
        <f t="shared" si="705"/>
        <v>0</v>
      </c>
      <c r="DL601" s="6" t="e">
        <f t="shared" si="706"/>
        <v>#N/A</v>
      </c>
      <c r="DN601" s="6" t="e">
        <f t="shared" si="704"/>
        <v>#N/A</v>
      </c>
      <c r="DP601" s="6" t="str">
        <f t="shared" si="745"/>
        <v/>
      </c>
      <c r="DQ601" s="293">
        <f t="shared" ca="1" si="774"/>
        <v>595</v>
      </c>
      <c r="DR601" s="6" t="str">
        <f t="shared" ca="1" si="764"/>
        <v>x</v>
      </c>
      <c r="DU601" s="293" t="e">
        <f t="shared" ca="1" si="765"/>
        <v>#N/A</v>
      </c>
      <c r="DV601" s="5"/>
      <c r="DW601" s="293" t="e">
        <f t="shared" ca="1" si="775"/>
        <v>#N/A</v>
      </c>
      <c r="DZ601" s="293" t="e">
        <f t="shared" ca="1" si="766"/>
        <v>#N/A</v>
      </c>
      <c r="EA601" s="293" t="e">
        <f t="shared" ca="1" si="767"/>
        <v>#N/A</v>
      </c>
      <c r="EB601" s="293" t="e">
        <f t="shared" ca="1" si="768"/>
        <v>#N/A</v>
      </c>
      <c r="EE601" s="6" t="str">
        <f t="shared" si="769"/>
        <v/>
      </c>
      <c r="EF601" s="293" t="e">
        <f t="shared" ca="1" si="770"/>
        <v>#N/A</v>
      </c>
      <c r="EG601" s="6" t="e">
        <f t="shared" ca="1" si="746"/>
        <v>#N/A</v>
      </c>
    </row>
    <row r="602" spans="3:137" x14ac:dyDescent="0.2">
      <c r="C602" s="75"/>
      <c r="D602" s="184" t="str">
        <f t="shared" si="710"/>
        <v/>
      </c>
      <c r="E602" s="649" t="str">
        <f t="shared" si="702"/>
        <v/>
      </c>
      <c r="F602" s="607" t="str">
        <f t="shared" si="709"/>
        <v>x</v>
      </c>
      <c r="G602" s="650"/>
      <c r="H602" s="651"/>
      <c r="I602" s="651"/>
      <c r="J602" s="651"/>
      <c r="K602" s="652"/>
      <c r="L602" s="889"/>
      <c r="M602" s="889"/>
      <c r="N602" s="653"/>
      <c r="O602" s="651"/>
      <c r="P602" s="651"/>
      <c r="Q602" s="654"/>
      <c r="R602" s="655"/>
      <c r="S602" s="607" t="str">
        <f t="shared" si="711"/>
        <v/>
      </c>
      <c r="T602" s="656" t="str">
        <f t="shared" si="712"/>
        <v/>
      </c>
      <c r="U602" s="656" t="str">
        <f t="shared" si="747"/>
        <v/>
      </c>
      <c r="V602" s="656" t="str">
        <f t="shared" si="713"/>
        <v/>
      </c>
      <c r="W602" s="719"/>
      <c r="X602" s="659"/>
      <c r="Y602" s="656" t="str">
        <f t="shared" si="703"/>
        <v/>
      </c>
      <c r="Z602" s="659"/>
      <c r="AA602" s="654"/>
      <c r="AB602" s="656" t="str">
        <f t="shared" si="714"/>
        <v/>
      </c>
      <c r="AC602" s="661" t="str">
        <f t="shared" si="748"/>
        <v/>
      </c>
      <c r="AE602" s="658" t="str">
        <f t="shared" si="715"/>
        <v/>
      </c>
      <c r="AF602" s="659"/>
      <c r="AT602" s="805" t="str">
        <f t="shared" si="773"/>
        <v/>
      </c>
      <c r="AU602" t="str">
        <f t="shared" si="749"/>
        <v/>
      </c>
      <c r="AV602" s="6" t="str">
        <f t="shared" si="716"/>
        <v/>
      </c>
      <c r="AW602" s="317" t="str">
        <f t="shared" si="717"/>
        <v/>
      </c>
      <c r="AX602" s="158" t="str">
        <f t="shared" si="718"/>
        <v/>
      </c>
      <c r="AY602" s="158" t="str">
        <f t="shared" si="708"/>
        <v/>
      </c>
      <c r="AZ602" s="309" t="str">
        <f t="shared" si="707"/>
        <v/>
      </c>
      <c r="BA602" s="318" t="str">
        <f t="shared" si="719"/>
        <v/>
      </c>
      <c r="BB602" s="473" t="str">
        <f t="shared" si="720"/>
        <v/>
      </c>
      <c r="BC602" s="80" t="str">
        <f t="shared" si="771"/>
        <v/>
      </c>
      <c r="BD602" s="56">
        <f t="shared" si="721"/>
        <v>1</v>
      </c>
      <c r="BF602" s="56" t="str">
        <f t="shared" si="722"/>
        <v/>
      </c>
      <c r="BG602" s="56" t="str">
        <f t="shared" si="723"/>
        <v/>
      </c>
      <c r="BH602" s="6" t="str">
        <f t="shared" si="724"/>
        <v/>
      </c>
      <c r="BK602" s="6" t="str">
        <f t="shared" si="725"/>
        <v/>
      </c>
      <c r="BL602" s="56">
        <f t="shared" si="750"/>
        <v>999999</v>
      </c>
      <c r="BM602" s="183">
        <f t="shared" si="751"/>
        <v>99999.000003010005</v>
      </c>
      <c r="BN602" s="61">
        <v>586</v>
      </c>
      <c r="BO602" s="6">
        <f t="shared" si="726"/>
        <v>999999</v>
      </c>
      <c r="BP602" s="6">
        <f t="shared" si="727"/>
        <v>999999</v>
      </c>
      <c r="BQ602" s="6" t="str">
        <f t="shared" si="752"/>
        <v>x</v>
      </c>
      <c r="BR602" s="206">
        <f t="shared" si="728"/>
        <v>99999.000003010005</v>
      </c>
      <c r="BS602" s="6">
        <f t="shared" si="729"/>
        <v>99999.000003010005</v>
      </c>
      <c r="BT602" s="6" t="str">
        <f t="shared" si="753"/>
        <v>x</v>
      </c>
      <c r="BU602" s="6" t="str">
        <f t="shared" si="730"/>
        <v/>
      </c>
      <c r="BW602" s="82">
        <f t="shared" si="754"/>
        <v>9999999999</v>
      </c>
      <c r="BX602" s="80" t="str">
        <f t="shared" si="731"/>
        <v>x</v>
      </c>
      <c r="BY602" s="80" t="str">
        <f t="shared" si="732"/>
        <v/>
      </c>
      <c r="BZ602" s="56" t="str">
        <f t="shared" si="755"/>
        <v/>
      </c>
      <c r="CA602" s="56" t="str">
        <f t="shared" si="756"/>
        <v/>
      </c>
      <c r="CB602" s="88">
        <f t="shared" si="757"/>
        <v>0</v>
      </c>
      <c r="CC602" s="56" t="str">
        <f t="shared" si="733"/>
        <v/>
      </c>
      <c r="CD602" s="56"/>
      <c r="CE602" s="56"/>
      <c r="CF602" s="56"/>
      <c r="CG602" s="56"/>
      <c r="CH602" s="169">
        <f t="shared" si="758"/>
        <v>9999999999</v>
      </c>
      <c r="CI602" s="170">
        <f t="shared" si="759"/>
        <v>9999999999</v>
      </c>
      <c r="CJ602" s="171">
        <f t="shared" si="760"/>
        <v>9999999999</v>
      </c>
      <c r="CK602" s="172" t="str">
        <f t="shared" si="761"/>
        <v/>
      </c>
      <c r="CL602" s="173" t="str">
        <f t="shared" si="734"/>
        <v>x</v>
      </c>
      <c r="CN602" s="6" t="str">
        <f t="shared" si="762"/>
        <v/>
      </c>
      <c r="CO602" s="293" t="e">
        <f t="shared" ca="1" si="772"/>
        <v>#N/A</v>
      </c>
      <c r="CP602" s="6" t="e">
        <f t="shared" ca="1" si="763"/>
        <v>#N/A</v>
      </c>
      <c r="CQ602" s="61">
        <v>586</v>
      </c>
      <c r="CR602" s="6">
        <f t="shared" si="735"/>
        <v>0</v>
      </c>
      <c r="CS602" s="6">
        <f t="shared" si="736"/>
        <v>0</v>
      </c>
      <c r="CT602" s="56" t="str">
        <f t="shared" si="737"/>
        <v/>
      </c>
      <c r="CU602" s="76">
        <f t="shared" si="738"/>
        <v>0</v>
      </c>
      <c r="CV602" s="76">
        <f t="shared" si="739"/>
        <v>0</v>
      </c>
      <c r="CX602" s="6" t="str">
        <f t="shared" si="740"/>
        <v/>
      </c>
      <c r="CY602" s="6" t="str">
        <f t="shared" si="741"/>
        <v/>
      </c>
      <c r="CZ602" s="6" t="str">
        <f t="shared" si="742"/>
        <v/>
      </c>
      <c r="DG602" s="56" t="str">
        <f t="shared" si="743"/>
        <v/>
      </c>
      <c r="DH602" s="6">
        <f t="shared" si="744"/>
        <v>0</v>
      </c>
      <c r="DK602" s="6">
        <f t="shared" si="705"/>
        <v>0</v>
      </c>
      <c r="DL602" s="6" t="e">
        <f t="shared" si="706"/>
        <v>#N/A</v>
      </c>
      <c r="DN602" s="6" t="e">
        <f t="shared" si="704"/>
        <v>#N/A</v>
      </c>
      <c r="DP602" s="6" t="str">
        <f t="shared" si="745"/>
        <v/>
      </c>
      <c r="DQ602" s="293">
        <f t="shared" ca="1" si="774"/>
        <v>596</v>
      </c>
      <c r="DR602" s="6" t="str">
        <f t="shared" ca="1" si="764"/>
        <v>x</v>
      </c>
      <c r="DU602" s="293" t="e">
        <f t="shared" ca="1" si="765"/>
        <v>#N/A</v>
      </c>
      <c r="DV602" s="5"/>
      <c r="DW602" s="293" t="e">
        <f t="shared" ca="1" si="775"/>
        <v>#N/A</v>
      </c>
      <c r="DZ602" s="293" t="e">
        <f t="shared" ca="1" si="766"/>
        <v>#N/A</v>
      </c>
      <c r="EA602" s="293" t="e">
        <f t="shared" ca="1" si="767"/>
        <v>#N/A</v>
      </c>
      <c r="EB602" s="293" t="e">
        <f t="shared" ca="1" si="768"/>
        <v>#N/A</v>
      </c>
      <c r="EE602" s="6" t="str">
        <f t="shared" si="769"/>
        <v/>
      </c>
      <c r="EF602" s="293" t="e">
        <f t="shared" ca="1" si="770"/>
        <v>#N/A</v>
      </c>
      <c r="EG602" s="6" t="e">
        <f t="shared" ca="1" si="746"/>
        <v>#N/A</v>
      </c>
    </row>
    <row r="603" spans="3:137" x14ac:dyDescent="0.2">
      <c r="C603" s="75"/>
      <c r="D603" s="184" t="str">
        <f t="shared" si="710"/>
        <v/>
      </c>
      <c r="E603" s="649" t="str">
        <f t="shared" si="702"/>
        <v/>
      </c>
      <c r="F603" s="607" t="str">
        <f t="shared" si="709"/>
        <v>x</v>
      </c>
      <c r="G603" s="650"/>
      <c r="H603" s="651"/>
      <c r="I603" s="651"/>
      <c r="J603" s="651"/>
      <c r="K603" s="652"/>
      <c r="L603" s="889"/>
      <c r="M603" s="889"/>
      <c r="N603" s="653"/>
      <c r="O603" s="651"/>
      <c r="P603" s="651"/>
      <c r="Q603" s="654"/>
      <c r="R603" s="655"/>
      <c r="S603" s="607" t="str">
        <f t="shared" si="711"/>
        <v/>
      </c>
      <c r="T603" s="656" t="str">
        <f t="shared" si="712"/>
        <v/>
      </c>
      <c r="U603" s="656" t="str">
        <f t="shared" si="747"/>
        <v/>
      </c>
      <c r="V603" s="656" t="str">
        <f t="shared" si="713"/>
        <v/>
      </c>
      <c r="W603" s="719"/>
      <c r="X603" s="659"/>
      <c r="Y603" s="656" t="str">
        <f t="shared" si="703"/>
        <v/>
      </c>
      <c r="Z603" s="659"/>
      <c r="AA603" s="654"/>
      <c r="AB603" s="656" t="str">
        <f t="shared" si="714"/>
        <v/>
      </c>
      <c r="AC603" s="661" t="str">
        <f t="shared" si="748"/>
        <v/>
      </c>
      <c r="AE603" s="658" t="str">
        <f t="shared" si="715"/>
        <v/>
      </c>
      <c r="AF603" s="659"/>
      <c r="AT603" s="805" t="str">
        <f t="shared" si="773"/>
        <v/>
      </c>
      <c r="AU603" t="str">
        <f t="shared" si="749"/>
        <v/>
      </c>
      <c r="AV603" s="6" t="str">
        <f t="shared" si="716"/>
        <v/>
      </c>
      <c r="AW603" s="317" t="str">
        <f t="shared" si="717"/>
        <v/>
      </c>
      <c r="AX603" s="158" t="str">
        <f t="shared" si="718"/>
        <v/>
      </c>
      <c r="AY603" s="158" t="str">
        <f t="shared" si="708"/>
        <v/>
      </c>
      <c r="AZ603" s="309" t="str">
        <f t="shared" si="707"/>
        <v/>
      </c>
      <c r="BA603" s="318" t="str">
        <f t="shared" si="719"/>
        <v/>
      </c>
      <c r="BB603" s="473" t="str">
        <f t="shared" si="720"/>
        <v/>
      </c>
      <c r="BC603" s="80" t="str">
        <f t="shared" si="771"/>
        <v/>
      </c>
      <c r="BD603" s="56">
        <f t="shared" si="721"/>
        <v>1</v>
      </c>
      <c r="BF603" s="56" t="str">
        <f t="shared" si="722"/>
        <v/>
      </c>
      <c r="BG603" s="56" t="str">
        <f t="shared" si="723"/>
        <v/>
      </c>
      <c r="BH603" s="6" t="str">
        <f t="shared" si="724"/>
        <v/>
      </c>
      <c r="BK603" s="6" t="str">
        <f t="shared" si="725"/>
        <v/>
      </c>
      <c r="BL603" s="56">
        <f t="shared" si="750"/>
        <v>999999</v>
      </c>
      <c r="BM603" s="183">
        <f t="shared" si="751"/>
        <v>99999.000003014997</v>
      </c>
      <c r="BN603" s="61">
        <v>587</v>
      </c>
      <c r="BO603" s="6">
        <f t="shared" si="726"/>
        <v>999999</v>
      </c>
      <c r="BP603" s="6">
        <f t="shared" si="727"/>
        <v>999999</v>
      </c>
      <c r="BQ603" s="6" t="str">
        <f t="shared" si="752"/>
        <v>x</v>
      </c>
      <c r="BR603" s="206">
        <f t="shared" si="728"/>
        <v>99999.000003014997</v>
      </c>
      <c r="BS603" s="6">
        <f t="shared" si="729"/>
        <v>99999.000003014997</v>
      </c>
      <c r="BT603" s="6" t="str">
        <f t="shared" si="753"/>
        <v>x</v>
      </c>
      <c r="BU603" s="6" t="str">
        <f t="shared" si="730"/>
        <v/>
      </c>
      <c r="BW603" s="82">
        <f t="shared" si="754"/>
        <v>9999999999</v>
      </c>
      <c r="BX603" s="80" t="str">
        <f t="shared" si="731"/>
        <v>x</v>
      </c>
      <c r="BY603" s="80" t="str">
        <f t="shared" si="732"/>
        <v/>
      </c>
      <c r="BZ603" s="56" t="str">
        <f t="shared" si="755"/>
        <v/>
      </c>
      <c r="CA603" s="56" t="str">
        <f t="shared" si="756"/>
        <v/>
      </c>
      <c r="CB603" s="88">
        <f t="shared" si="757"/>
        <v>0</v>
      </c>
      <c r="CC603" s="56" t="str">
        <f t="shared" si="733"/>
        <v/>
      </c>
      <c r="CD603" s="56"/>
      <c r="CE603" s="56"/>
      <c r="CF603" s="56"/>
      <c r="CG603" s="56"/>
      <c r="CH603" s="169">
        <f t="shared" si="758"/>
        <v>9999999999</v>
      </c>
      <c r="CI603" s="170">
        <f t="shared" si="759"/>
        <v>9999999999</v>
      </c>
      <c r="CJ603" s="171">
        <f t="shared" si="760"/>
        <v>9999999999</v>
      </c>
      <c r="CK603" s="172" t="str">
        <f t="shared" si="761"/>
        <v/>
      </c>
      <c r="CL603" s="173" t="str">
        <f t="shared" si="734"/>
        <v>x</v>
      </c>
      <c r="CN603" s="6" t="str">
        <f t="shared" si="762"/>
        <v/>
      </c>
      <c r="CO603" s="293" t="e">
        <f t="shared" ca="1" si="772"/>
        <v>#N/A</v>
      </c>
      <c r="CP603" s="6" t="e">
        <f t="shared" ca="1" si="763"/>
        <v>#N/A</v>
      </c>
      <c r="CQ603" s="61">
        <v>587</v>
      </c>
      <c r="CR603" s="6">
        <f t="shared" si="735"/>
        <v>0</v>
      </c>
      <c r="CS603" s="6">
        <f t="shared" si="736"/>
        <v>0</v>
      </c>
      <c r="CT603" s="56" t="str">
        <f t="shared" si="737"/>
        <v/>
      </c>
      <c r="CU603" s="76">
        <f t="shared" si="738"/>
        <v>0</v>
      </c>
      <c r="CV603" s="76">
        <f t="shared" si="739"/>
        <v>0</v>
      </c>
      <c r="CX603" s="6" t="str">
        <f t="shared" si="740"/>
        <v/>
      </c>
      <c r="CY603" s="6" t="str">
        <f t="shared" si="741"/>
        <v/>
      </c>
      <c r="CZ603" s="6" t="str">
        <f t="shared" si="742"/>
        <v/>
      </c>
      <c r="DG603" s="56" t="str">
        <f t="shared" si="743"/>
        <v/>
      </c>
      <c r="DH603" s="6">
        <f t="shared" si="744"/>
        <v>0</v>
      </c>
      <c r="DK603" s="6">
        <f t="shared" si="705"/>
        <v>0</v>
      </c>
      <c r="DL603" s="6" t="e">
        <f t="shared" si="706"/>
        <v>#N/A</v>
      </c>
      <c r="DN603" s="6" t="e">
        <f t="shared" si="704"/>
        <v>#N/A</v>
      </c>
      <c r="DP603" s="6" t="str">
        <f t="shared" si="745"/>
        <v/>
      </c>
      <c r="DQ603" s="293">
        <f t="shared" ca="1" si="774"/>
        <v>597</v>
      </c>
      <c r="DR603" s="6" t="str">
        <f t="shared" ca="1" si="764"/>
        <v>x</v>
      </c>
      <c r="DU603" s="293" t="e">
        <f t="shared" ca="1" si="765"/>
        <v>#N/A</v>
      </c>
      <c r="DV603" s="5"/>
      <c r="DW603" s="293" t="e">
        <f t="shared" ca="1" si="775"/>
        <v>#N/A</v>
      </c>
      <c r="DZ603" s="293" t="e">
        <f t="shared" ca="1" si="766"/>
        <v>#N/A</v>
      </c>
      <c r="EA603" s="293" t="e">
        <f t="shared" ca="1" si="767"/>
        <v>#N/A</v>
      </c>
      <c r="EB603" s="293" t="e">
        <f t="shared" ca="1" si="768"/>
        <v>#N/A</v>
      </c>
      <c r="EE603" s="6" t="str">
        <f t="shared" si="769"/>
        <v/>
      </c>
      <c r="EF603" s="293" t="e">
        <f t="shared" ca="1" si="770"/>
        <v>#N/A</v>
      </c>
      <c r="EG603" s="6" t="e">
        <f t="shared" ca="1" si="746"/>
        <v>#N/A</v>
      </c>
    </row>
    <row r="604" spans="3:137" x14ac:dyDescent="0.2">
      <c r="C604" s="75"/>
      <c r="D604" s="184" t="str">
        <f t="shared" si="710"/>
        <v/>
      </c>
      <c r="E604" s="649" t="str">
        <f t="shared" si="702"/>
        <v/>
      </c>
      <c r="F604" s="607" t="str">
        <f t="shared" si="709"/>
        <v>x</v>
      </c>
      <c r="G604" s="650"/>
      <c r="H604" s="651"/>
      <c r="I604" s="651"/>
      <c r="J604" s="651"/>
      <c r="K604" s="652"/>
      <c r="L604" s="889"/>
      <c r="M604" s="889"/>
      <c r="N604" s="653"/>
      <c r="O604" s="651"/>
      <c r="P604" s="651"/>
      <c r="Q604" s="654"/>
      <c r="R604" s="655"/>
      <c r="S604" s="607" t="str">
        <f t="shared" si="711"/>
        <v/>
      </c>
      <c r="T604" s="656" t="str">
        <f t="shared" si="712"/>
        <v/>
      </c>
      <c r="U604" s="656" t="str">
        <f t="shared" si="747"/>
        <v/>
      </c>
      <c r="V604" s="656" t="str">
        <f t="shared" si="713"/>
        <v/>
      </c>
      <c r="W604" s="719"/>
      <c r="X604" s="659"/>
      <c r="Y604" s="656" t="str">
        <f t="shared" si="703"/>
        <v/>
      </c>
      <c r="Z604" s="659"/>
      <c r="AA604" s="654"/>
      <c r="AB604" s="656" t="str">
        <f t="shared" si="714"/>
        <v/>
      </c>
      <c r="AC604" s="661" t="str">
        <f t="shared" si="748"/>
        <v/>
      </c>
      <c r="AE604" s="658" t="str">
        <f t="shared" si="715"/>
        <v/>
      </c>
      <c r="AF604" s="659"/>
      <c r="AT604" s="805" t="str">
        <f t="shared" si="773"/>
        <v/>
      </c>
      <c r="AU604" t="str">
        <f t="shared" si="749"/>
        <v/>
      </c>
      <c r="AV604" s="6" t="str">
        <f t="shared" si="716"/>
        <v/>
      </c>
      <c r="AW604" s="317" t="str">
        <f t="shared" si="717"/>
        <v/>
      </c>
      <c r="AX604" s="158" t="str">
        <f t="shared" si="718"/>
        <v/>
      </c>
      <c r="AY604" s="158" t="str">
        <f t="shared" si="708"/>
        <v/>
      </c>
      <c r="AZ604" s="309" t="str">
        <f t="shared" si="707"/>
        <v/>
      </c>
      <c r="BA604" s="318" t="str">
        <f t="shared" si="719"/>
        <v/>
      </c>
      <c r="BB604" s="473" t="str">
        <f t="shared" si="720"/>
        <v/>
      </c>
      <c r="BC604" s="80" t="str">
        <f t="shared" si="771"/>
        <v/>
      </c>
      <c r="BD604" s="56">
        <f t="shared" si="721"/>
        <v>1</v>
      </c>
      <c r="BF604" s="56" t="str">
        <f t="shared" si="722"/>
        <v/>
      </c>
      <c r="BG604" s="56" t="str">
        <f t="shared" si="723"/>
        <v/>
      </c>
      <c r="BH604" s="6" t="str">
        <f t="shared" si="724"/>
        <v/>
      </c>
      <c r="BK604" s="6" t="str">
        <f t="shared" si="725"/>
        <v/>
      </c>
      <c r="BL604" s="56">
        <f t="shared" si="750"/>
        <v>999999</v>
      </c>
      <c r="BM604" s="183">
        <f t="shared" si="751"/>
        <v>99999.000003020003</v>
      </c>
      <c r="BN604" s="61">
        <v>588</v>
      </c>
      <c r="BO604" s="6">
        <f t="shared" si="726"/>
        <v>999999</v>
      </c>
      <c r="BP604" s="6">
        <f t="shared" si="727"/>
        <v>999999</v>
      </c>
      <c r="BQ604" s="6" t="str">
        <f t="shared" si="752"/>
        <v>x</v>
      </c>
      <c r="BR604" s="206">
        <f t="shared" si="728"/>
        <v>99999.000003020003</v>
      </c>
      <c r="BS604" s="6">
        <f t="shared" si="729"/>
        <v>99999.000003020003</v>
      </c>
      <c r="BT604" s="6" t="str">
        <f t="shared" si="753"/>
        <v>x</v>
      </c>
      <c r="BU604" s="6" t="str">
        <f t="shared" si="730"/>
        <v/>
      </c>
      <c r="BW604" s="82">
        <f t="shared" si="754"/>
        <v>9999999999</v>
      </c>
      <c r="BX604" s="80" t="str">
        <f t="shared" si="731"/>
        <v>x</v>
      </c>
      <c r="BY604" s="80" t="str">
        <f t="shared" si="732"/>
        <v/>
      </c>
      <c r="BZ604" s="56" t="str">
        <f t="shared" si="755"/>
        <v/>
      </c>
      <c r="CA604" s="56" t="str">
        <f t="shared" si="756"/>
        <v/>
      </c>
      <c r="CB604" s="88">
        <f t="shared" si="757"/>
        <v>0</v>
      </c>
      <c r="CC604" s="56" t="str">
        <f t="shared" si="733"/>
        <v/>
      </c>
      <c r="CD604" s="56"/>
      <c r="CE604" s="56"/>
      <c r="CF604" s="56"/>
      <c r="CG604" s="56"/>
      <c r="CH604" s="169">
        <f t="shared" si="758"/>
        <v>9999999999</v>
      </c>
      <c r="CI604" s="170">
        <f t="shared" si="759"/>
        <v>9999999999</v>
      </c>
      <c r="CJ604" s="171">
        <f t="shared" si="760"/>
        <v>9999999999</v>
      </c>
      <c r="CK604" s="172" t="str">
        <f t="shared" si="761"/>
        <v/>
      </c>
      <c r="CL604" s="173" t="str">
        <f t="shared" si="734"/>
        <v>x</v>
      </c>
      <c r="CN604" s="6" t="str">
        <f t="shared" si="762"/>
        <v/>
      </c>
      <c r="CO604" s="293" t="e">
        <f t="shared" ca="1" si="772"/>
        <v>#N/A</v>
      </c>
      <c r="CP604" s="6" t="e">
        <f t="shared" ca="1" si="763"/>
        <v>#N/A</v>
      </c>
      <c r="CQ604" s="61">
        <v>588</v>
      </c>
      <c r="CR604" s="6">
        <f t="shared" si="735"/>
        <v>0</v>
      </c>
      <c r="CS604" s="6">
        <f t="shared" si="736"/>
        <v>0</v>
      </c>
      <c r="CT604" s="56" t="str">
        <f t="shared" si="737"/>
        <v/>
      </c>
      <c r="CU604" s="76">
        <f t="shared" si="738"/>
        <v>0</v>
      </c>
      <c r="CV604" s="76">
        <f t="shared" si="739"/>
        <v>0</v>
      </c>
      <c r="CX604" s="6" t="str">
        <f t="shared" si="740"/>
        <v/>
      </c>
      <c r="CY604" s="6" t="str">
        <f t="shared" si="741"/>
        <v/>
      </c>
      <c r="CZ604" s="6" t="str">
        <f t="shared" si="742"/>
        <v/>
      </c>
      <c r="DG604" s="56" t="str">
        <f t="shared" si="743"/>
        <v/>
      </c>
      <c r="DH604" s="6">
        <f t="shared" si="744"/>
        <v>0</v>
      </c>
      <c r="DK604" s="6">
        <f t="shared" si="705"/>
        <v>0</v>
      </c>
      <c r="DL604" s="6" t="e">
        <f t="shared" si="706"/>
        <v>#N/A</v>
      </c>
      <c r="DN604" s="6" t="e">
        <f t="shared" si="704"/>
        <v>#N/A</v>
      </c>
      <c r="DP604" s="6" t="str">
        <f t="shared" si="745"/>
        <v/>
      </c>
      <c r="DQ604" s="293">
        <f t="shared" ca="1" si="774"/>
        <v>598</v>
      </c>
      <c r="DR604" s="6" t="str">
        <f t="shared" ca="1" si="764"/>
        <v>x</v>
      </c>
      <c r="DU604" s="293" t="e">
        <f t="shared" ca="1" si="765"/>
        <v>#N/A</v>
      </c>
      <c r="DV604" s="5"/>
      <c r="DW604" s="293" t="e">
        <f t="shared" ca="1" si="775"/>
        <v>#N/A</v>
      </c>
      <c r="DZ604" s="293" t="e">
        <f t="shared" ca="1" si="766"/>
        <v>#N/A</v>
      </c>
      <c r="EA604" s="293" t="e">
        <f t="shared" ca="1" si="767"/>
        <v>#N/A</v>
      </c>
      <c r="EB604" s="293" t="e">
        <f t="shared" ca="1" si="768"/>
        <v>#N/A</v>
      </c>
      <c r="EE604" s="6" t="str">
        <f t="shared" si="769"/>
        <v/>
      </c>
      <c r="EF604" s="293" t="e">
        <f t="shared" ca="1" si="770"/>
        <v>#N/A</v>
      </c>
      <c r="EG604" s="6" t="e">
        <f t="shared" ca="1" si="746"/>
        <v>#N/A</v>
      </c>
    </row>
    <row r="605" spans="3:137" x14ac:dyDescent="0.2">
      <c r="C605" s="75"/>
      <c r="D605" s="184" t="str">
        <f t="shared" si="710"/>
        <v/>
      </c>
      <c r="E605" s="649" t="str">
        <f t="shared" si="702"/>
        <v/>
      </c>
      <c r="F605" s="607" t="str">
        <f t="shared" si="709"/>
        <v>x</v>
      </c>
      <c r="G605" s="650"/>
      <c r="H605" s="651"/>
      <c r="I605" s="651"/>
      <c r="J605" s="651"/>
      <c r="K605" s="652"/>
      <c r="L605" s="889"/>
      <c r="M605" s="889"/>
      <c r="N605" s="653"/>
      <c r="O605" s="651"/>
      <c r="P605" s="651"/>
      <c r="Q605" s="654"/>
      <c r="R605" s="655"/>
      <c r="S605" s="607" t="str">
        <f t="shared" si="711"/>
        <v/>
      </c>
      <c r="T605" s="656" t="str">
        <f t="shared" si="712"/>
        <v/>
      </c>
      <c r="U605" s="656" t="str">
        <f t="shared" si="747"/>
        <v/>
      </c>
      <c r="V605" s="656" t="str">
        <f t="shared" si="713"/>
        <v/>
      </c>
      <c r="W605" s="719"/>
      <c r="X605" s="659"/>
      <c r="Y605" s="656" t="str">
        <f t="shared" si="703"/>
        <v/>
      </c>
      <c r="Z605" s="659"/>
      <c r="AA605" s="654"/>
      <c r="AB605" s="656" t="str">
        <f t="shared" si="714"/>
        <v/>
      </c>
      <c r="AC605" s="661" t="str">
        <f t="shared" si="748"/>
        <v/>
      </c>
      <c r="AE605" s="658" t="str">
        <f t="shared" si="715"/>
        <v/>
      </c>
      <c r="AF605" s="659"/>
      <c r="AT605" s="805" t="str">
        <f t="shared" si="773"/>
        <v/>
      </c>
      <c r="AU605" t="str">
        <f t="shared" si="749"/>
        <v/>
      </c>
      <c r="AV605" s="6" t="str">
        <f t="shared" si="716"/>
        <v/>
      </c>
      <c r="AW605" s="317" t="str">
        <f t="shared" si="717"/>
        <v/>
      </c>
      <c r="AX605" s="158" t="str">
        <f t="shared" si="718"/>
        <v/>
      </c>
      <c r="AY605" s="158" t="str">
        <f t="shared" si="708"/>
        <v/>
      </c>
      <c r="AZ605" s="309" t="str">
        <f t="shared" si="707"/>
        <v/>
      </c>
      <c r="BA605" s="318" t="str">
        <f t="shared" si="719"/>
        <v/>
      </c>
      <c r="BB605" s="473" t="str">
        <f t="shared" si="720"/>
        <v/>
      </c>
      <c r="BC605" s="80" t="str">
        <f t="shared" si="771"/>
        <v/>
      </c>
      <c r="BD605" s="56">
        <f t="shared" si="721"/>
        <v>1</v>
      </c>
      <c r="BF605" s="56" t="str">
        <f t="shared" si="722"/>
        <v/>
      </c>
      <c r="BG605" s="56" t="str">
        <f t="shared" si="723"/>
        <v/>
      </c>
      <c r="BH605" s="6" t="str">
        <f t="shared" si="724"/>
        <v/>
      </c>
      <c r="BK605" s="6" t="str">
        <f t="shared" si="725"/>
        <v/>
      </c>
      <c r="BL605" s="56">
        <f t="shared" si="750"/>
        <v>999999</v>
      </c>
      <c r="BM605" s="183">
        <f t="shared" si="751"/>
        <v>99999.000003024994</v>
      </c>
      <c r="BN605" s="61">
        <v>589</v>
      </c>
      <c r="BO605" s="6">
        <f t="shared" si="726"/>
        <v>999999</v>
      </c>
      <c r="BP605" s="6">
        <f t="shared" si="727"/>
        <v>999999</v>
      </c>
      <c r="BQ605" s="6" t="str">
        <f t="shared" si="752"/>
        <v>x</v>
      </c>
      <c r="BR605" s="206">
        <f t="shared" si="728"/>
        <v>99999.000003024994</v>
      </c>
      <c r="BS605" s="6">
        <f t="shared" si="729"/>
        <v>99999.000003024994</v>
      </c>
      <c r="BT605" s="6" t="str">
        <f t="shared" si="753"/>
        <v>x</v>
      </c>
      <c r="BU605" s="6" t="str">
        <f t="shared" si="730"/>
        <v/>
      </c>
      <c r="BW605" s="82">
        <f t="shared" si="754"/>
        <v>9999999999</v>
      </c>
      <c r="BX605" s="80" t="str">
        <f t="shared" si="731"/>
        <v>x</v>
      </c>
      <c r="BY605" s="80" t="str">
        <f t="shared" si="732"/>
        <v/>
      </c>
      <c r="BZ605" s="56" t="str">
        <f t="shared" si="755"/>
        <v/>
      </c>
      <c r="CA605" s="56" t="str">
        <f t="shared" si="756"/>
        <v/>
      </c>
      <c r="CB605" s="88">
        <f t="shared" si="757"/>
        <v>0</v>
      </c>
      <c r="CC605" s="56" t="str">
        <f t="shared" si="733"/>
        <v/>
      </c>
      <c r="CD605" s="56"/>
      <c r="CE605" s="56"/>
      <c r="CF605" s="56"/>
      <c r="CG605" s="56"/>
      <c r="CH605" s="169">
        <f t="shared" si="758"/>
        <v>9999999999</v>
      </c>
      <c r="CI605" s="170">
        <f t="shared" si="759"/>
        <v>9999999999</v>
      </c>
      <c r="CJ605" s="171">
        <f t="shared" si="760"/>
        <v>9999999999</v>
      </c>
      <c r="CK605" s="172" t="str">
        <f t="shared" si="761"/>
        <v/>
      </c>
      <c r="CL605" s="173" t="str">
        <f t="shared" si="734"/>
        <v>x</v>
      </c>
      <c r="CN605" s="6" t="str">
        <f t="shared" si="762"/>
        <v/>
      </c>
      <c r="CO605" s="293" t="e">
        <f t="shared" ca="1" si="772"/>
        <v>#N/A</v>
      </c>
      <c r="CP605" s="6" t="e">
        <f t="shared" ca="1" si="763"/>
        <v>#N/A</v>
      </c>
      <c r="CQ605" s="61">
        <v>589</v>
      </c>
      <c r="CR605" s="6">
        <f t="shared" si="735"/>
        <v>0</v>
      </c>
      <c r="CS605" s="6">
        <f t="shared" si="736"/>
        <v>0</v>
      </c>
      <c r="CT605" s="56" t="str">
        <f t="shared" si="737"/>
        <v/>
      </c>
      <c r="CU605" s="76">
        <f t="shared" si="738"/>
        <v>0</v>
      </c>
      <c r="CV605" s="76">
        <f t="shared" si="739"/>
        <v>0</v>
      </c>
      <c r="CX605" s="6" t="str">
        <f t="shared" si="740"/>
        <v/>
      </c>
      <c r="CY605" s="6" t="str">
        <f t="shared" si="741"/>
        <v/>
      </c>
      <c r="CZ605" s="6" t="str">
        <f t="shared" si="742"/>
        <v/>
      </c>
      <c r="DG605" s="56" t="str">
        <f t="shared" si="743"/>
        <v/>
      </c>
      <c r="DH605" s="6">
        <f t="shared" si="744"/>
        <v>0</v>
      </c>
      <c r="DK605" s="6">
        <f t="shared" si="705"/>
        <v>0</v>
      </c>
      <c r="DL605" s="6" t="e">
        <f t="shared" si="706"/>
        <v>#N/A</v>
      </c>
      <c r="DN605" s="6" t="e">
        <f t="shared" si="704"/>
        <v>#N/A</v>
      </c>
      <c r="DP605" s="6" t="str">
        <f t="shared" si="745"/>
        <v/>
      </c>
      <c r="DQ605" s="293">
        <f t="shared" ca="1" si="774"/>
        <v>599</v>
      </c>
      <c r="DR605" s="6" t="str">
        <f t="shared" ca="1" si="764"/>
        <v>x</v>
      </c>
      <c r="DU605" s="293" t="e">
        <f t="shared" ca="1" si="765"/>
        <v>#N/A</v>
      </c>
      <c r="DV605" s="5"/>
      <c r="DW605" s="293" t="e">
        <f t="shared" ca="1" si="775"/>
        <v>#N/A</v>
      </c>
      <c r="DZ605" s="293" t="e">
        <f t="shared" ca="1" si="766"/>
        <v>#N/A</v>
      </c>
      <c r="EA605" s="293" t="e">
        <f t="shared" ca="1" si="767"/>
        <v>#N/A</v>
      </c>
      <c r="EB605" s="293" t="e">
        <f t="shared" ca="1" si="768"/>
        <v>#N/A</v>
      </c>
      <c r="EE605" s="6" t="str">
        <f t="shared" si="769"/>
        <v/>
      </c>
      <c r="EF605" s="293" t="e">
        <f t="shared" ca="1" si="770"/>
        <v>#N/A</v>
      </c>
      <c r="EG605" s="6" t="e">
        <f t="shared" ca="1" si="746"/>
        <v>#N/A</v>
      </c>
    </row>
    <row r="606" spans="3:137" x14ac:dyDescent="0.2">
      <c r="C606" s="75"/>
      <c r="D606" s="184" t="str">
        <f t="shared" si="710"/>
        <v/>
      </c>
      <c r="E606" s="649" t="str">
        <f t="shared" ref="E606:E669" si="776">IF(ISERROR(BG606),1,IF(ISERROR(BF606),2,IF(AND(H606="Liq",I606=""),3,IF(AND(H606="Liq",Y606&lt;0),4,IF(DH606=1,5,IF(AND($BH$5=1,H606="Oba"),6,IF(AND($BH$4=1,H606="Mem"),7,IF(AND(DK606="LiqD",P606&lt;&gt;"120 Debiteuren"),8,IF(AND(DK606="LiqC",P606&lt;&gt;"130 Crediteuren"),9,"")))))))))</f>
        <v/>
      </c>
      <c r="F606" s="607" t="str">
        <f t="shared" si="709"/>
        <v>x</v>
      </c>
      <c r="G606" s="650"/>
      <c r="H606" s="651"/>
      <c r="I606" s="651"/>
      <c r="J606" s="651"/>
      <c r="K606" s="652"/>
      <c r="L606" s="889"/>
      <c r="M606" s="889"/>
      <c r="N606" s="653"/>
      <c r="O606" s="651"/>
      <c r="P606" s="651"/>
      <c r="Q606" s="654"/>
      <c r="R606" s="655"/>
      <c r="S606" s="607" t="str">
        <f t="shared" si="711"/>
        <v/>
      </c>
      <c r="T606" s="656" t="str">
        <f t="shared" si="712"/>
        <v/>
      </c>
      <c r="U606" s="656" t="str">
        <f t="shared" si="747"/>
        <v/>
      </c>
      <c r="V606" s="656" t="str">
        <f t="shared" si="713"/>
        <v/>
      </c>
      <c r="W606" s="719"/>
      <c r="X606" s="659"/>
      <c r="Y606" s="656" t="str">
        <f t="shared" si="703"/>
        <v/>
      </c>
      <c r="Z606" s="659"/>
      <c r="AA606" s="654"/>
      <c r="AB606" s="656" t="str">
        <f t="shared" si="714"/>
        <v/>
      </c>
      <c r="AC606" s="661" t="str">
        <f t="shared" si="748"/>
        <v/>
      </c>
      <c r="AE606" s="658" t="str">
        <f t="shared" si="715"/>
        <v/>
      </c>
      <c r="AF606" s="659"/>
      <c r="AT606" s="805" t="str">
        <f t="shared" si="773"/>
        <v/>
      </c>
      <c r="AU606" t="str">
        <f t="shared" si="749"/>
        <v/>
      </c>
      <c r="AV606" s="6" t="str">
        <f t="shared" si="716"/>
        <v/>
      </c>
      <c r="AW606" s="317" t="str">
        <f t="shared" si="717"/>
        <v/>
      </c>
      <c r="AX606" s="158" t="str">
        <f t="shared" si="718"/>
        <v/>
      </c>
      <c r="AY606" s="158" t="str">
        <f t="shared" si="708"/>
        <v/>
      </c>
      <c r="AZ606" s="309" t="str">
        <f t="shared" si="707"/>
        <v/>
      </c>
      <c r="BA606" s="318" t="str">
        <f t="shared" si="719"/>
        <v/>
      </c>
      <c r="BB606" s="473" t="str">
        <f t="shared" si="720"/>
        <v/>
      </c>
      <c r="BC606" s="80" t="str">
        <f t="shared" si="771"/>
        <v/>
      </c>
      <c r="BD606" s="56">
        <f t="shared" si="721"/>
        <v>1</v>
      </c>
      <c r="BF606" s="56" t="str">
        <f t="shared" si="722"/>
        <v/>
      </c>
      <c r="BG606" s="56" t="str">
        <f t="shared" si="723"/>
        <v/>
      </c>
      <c r="BH606" s="6" t="str">
        <f t="shared" si="724"/>
        <v/>
      </c>
      <c r="BK606" s="6" t="str">
        <f t="shared" si="725"/>
        <v/>
      </c>
      <c r="BL606" s="56">
        <f t="shared" si="750"/>
        <v>999999</v>
      </c>
      <c r="BM606" s="183">
        <f t="shared" si="751"/>
        <v>99999.00000303</v>
      </c>
      <c r="BN606" s="61">
        <v>590</v>
      </c>
      <c r="BO606" s="6">
        <f t="shared" si="726"/>
        <v>999999</v>
      </c>
      <c r="BP606" s="6">
        <f t="shared" si="727"/>
        <v>999999</v>
      </c>
      <c r="BQ606" s="6" t="str">
        <f t="shared" si="752"/>
        <v>x</v>
      </c>
      <c r="BR606" s="206">
        <f t="shared" si="728"/>
        <v>99999.00000303</v>
      </c>
      <c r="BS606" s="6">
        <f t="shared" si="729"/>
        <v>99999.00000303</v>
      </c>
      <c r="BT606" s="6" t="str">
        <f t="shared" si="753"/>
        <v>x</v>
      </c>
      <c r="BU606" s="6" t="str">
        <f t="shared" si="730"/>
        <v/>
      </c>
      <c r="BW606" s="82">
        <f t="shared" si="754"/>
        <v>9999999999</v>
      </c>
      <c r="BX606" s="80" t="str">
        <f t="shared" si="731"/>
        <v>x</v>
      </c>
      <c r="BY606" s="80" t="str">
        <f t="shared" si="732"/>
        <v/>
      </c>
      <c r="BZ606" s="56" t="str">
        <f t="shared" si="755"/>
        <v/>
      </c>
      <c r="CA606" s="56" t="str">
        <f t="shared" si="756"/>
        <v/>
      </c>
      <c r="CB606" s="88">
        <f t="shared" si="757"/>
        <v>0</v>
      </c>
      <c r="CC606" s="56" t="str">
        <f t="shared" si="733"/>
        <v/>
      </c>
      <c r="CD606" s="56"/>
      <c r="CE606" s="56"/>
      <c r="CF606" s="56"/>
      <c r="CG606" s="56"/>
      <c r="CH606" s="169">
        <f t="shared" si="758"/>
        <v>9999999999</v>
      </c>
      <c r="CI606" s="170">
        <f t="shared" si="759"/>
        <v>9999999999</v>
      </c>
      <c r="CJ606" s="171">
        <f t="shared" si="760"/>
        <v>9999999999</v>
      </c>
      <c r="CK606" s="172" t="str">
        <f t="shared" si="761"/>
        <v/>
      </c>
      <c r="CL606" s="173" t="str">
        <f t="shared" si="734"/>
        <v>x</v>
      </c>
      <c r="CN606" s="6" t="str">
        <f t="shared" si="762"/>
        <v/>
      </c>
      <c r="CO606" s="293" t="e">
        <f t="shared" ca="1" si="772"/>
        <v>#N/A</v>
      </c>
      <c r="CP606" s="6" t="e">
        <f t="shared" ca="1" si="763"/>
        <v>#N/A</v>
      </c>
      <c r="CQ606" s="61">
        <v>590</v>
      </c>
      <c r="CR606" s="6">
        <f t="shared" si="735"/>
        <v>0</v>
      </c>
      <c r="CS606" s="6">
        <f t="shared" si="736"/>
        <v>0</v>
      </c>
      <c r="CT606" s="56" t="str">
        <f t="shared" si="737"/>
        <v/>
      </c>
      <c r="CU606" s="76">
        <f t="shared" si="738"/>
        <v>0</v>
      </c>
      <c r="CV606" s="76">
        <f t="shared" si="739"/>
        <v>0</v>
      </c>
      <c r="CX606" s="6" t="str">
        <f t="shared" si="740"/>
        <v/>
      </c>
      <c r="CY606" s="6" t="str">
        <f t="shared" si="741"/>
        <v/>
      </c>
      <c r="CZ606" s="6" t="str">
        <f t="shared" si="742"/>
        <v/>
      </c>
      <c r="DG606" s="56" t="str">
        <f t="shared" si="743"/>
        <v/>
      </c>
      <c r="DH606" s="6">
        <f t="shared" si="744"/>
        <v>0</v>
      </c>
      <c r="DK606" s="6">
        <f t="shared" si="705"/>
        <v>0</v>
      </c>
      <c r="DL606" s="6" t="e">
        <f t="shared" si="706"/>
        <v>#N/A</v>
      </c>
      <c r="DN606" s="6" t="e">
        <f t="shared" si="704"/>
        <v>#N/A</v>
      </c>
      <c r="DP606" s="6" t="str">
        <f t="shared" si="745"/>
        <v/>
      </c>
      <c r="DQ606" s="293">
        <f t="shared" ca="1" si="774"/>
        <v>600</v>
      </c>
      <c r="DR606" s="6" t="str">
        <f t="shared" ca="1" si="764"/>
        <v>x</v>
      </c>
      <c r="DU606" s="293" t="e">
        <f t="shared" ca="1" si="765"/>
        <v>#N/A</v>
      </c>
      <c r="DV606" s="5"/>
      <c r="DW606" s="293" t="e">
        <f t="shared" ca="1" si="775"/>
        <v>#N/A</v>
      </c>
      <c r="DZ606" s="293" t="e">
        <f t="shared" ca="1" si="766"/>
        <v>#N/A</v>
      </c>
      <c r="EA606" s="293" t="e">
        <f t="shared" ca="1" si="767"/>
        <v>#N/A</v>
      </c>
      <c r="EB606" s="293" t="e">
        <f t="shared" ca="1" si="768"/>
        <v>#N/A</v>
      </c>
      <c r="EE606" s="6" t="str">
        <f t="shared" si="769"/>
        <v/>
      </c>
      <c r="EF606" s="293" t="e">
        <f t="shared" ca="1" si="770"/>
        <v>#N/A</v>
      </c>
      <c r="EG606" s="6" t="e">
        <f t="shared" ca="1" si="746"/>
        <v>#N/A</v>
      </c>
    </row>
    <row r="607" spans="3:137" x14ac:dyDescent="0.2">
      <c r="C607" s="75"/>
      <c r="D607" s="184" t="str">
        <f t="shared" si="710"/>
        <v/>
      </c>
      <c r="E607" s="649" t="str">
        <f t="shared" si="776"/>
        <v/>
      </c>
      <c r="F607" s="607" t="str">
        <f t="shared" si="709"/>
        <v>x</v>
      </c>
      <c r="G607" s="650"/>
      <c r="H607" s="651"/>
      <c r="I607" s="651"/>
      <c r="J607" s="651"/>
      <c r="K607" s="652"/>
      <c r="L607" s="889"/>
      <c r="M607" s="889"/>
      <c r="N607" s="653"/>
      <c r="O607" s="651"/>
      <c r="P607" s="651"/>
      <c r="Q607" s="654"/>
      <c r="R607" s="655"/>
      <c r="S607" s="607" t="str">
        <f t="shared" si="711"/>
        <v/>
      </c>
      <c r="T607" s="656" t="str">
        <f t="shared" si="712"/>
        <v/>
      </c>
      <c r="U607" s="656" t="str">
        <f t="shared" si="747"/>
        <v/>
      </c>
      <c r="V607" s="656" t="str">
        <f t="shared" si="713"/>
        <v/>
      </c>
      <c r="W607" s="719"/>
      <c r="X607" s="659"/>
      <c r="Y607" s="656" t="str">
        <f t="shared" ref="Y607:Y670" si="777">IF(T607="","",IF(ISERROR(BC607),0,IF(AND(OR(H607="Ink",H607="Liq",H607="Mem"),BC607="vord",X607&lt;&gt;"",ISNUMBER(Z607),Z607&gt;0),Z607,IF(AND(BC607="vord",X607&lt;&gt;"",H607="Ink",ISNUMBER(AF607)),X607/(1+X607)*(T607+AF607),IF(BC607="vord",X607/(1+X607)*T607,0)))))</f>
        <v/>
      </c>
      <c r="Z607" s="659"/>
      <c r="AA607" s="654"/>
      <c r="AB607" s="656" t="str">
        <f t="shared" si="714"/>
        <v/>
      </c>
      <c r="AC607" s="661" t="str">
        <f t="shared" si="748"/>
        <v/>
      </c>
      <c r="AE607" s="658" t="str">
        <f t="shared" si="715"/>
        <v/>
      </c>
      <c r="AF607" s="659"/>
      <c r="AT607" s="805" t="str">
        <f t="shared" si="773"/>
        <v/>
      </c>
      <c r="AU607" t="str">
        <f t="shared" si="749"/>
        <v/>
      </c>
      <c r="AV607" s="6" t="str">
        <f t="shared" si="716"/>
        <v/>
      </c>
      <c r="AW607" s="317" t="str">
        <f t="shared" si="717"/>
        <v/>
      </c>
      <c r="AX607" s="158" t="str">
        <f t="shared" si="718"/>
        <v/>
      </c>
      <c r="AY607" s="158" t="str">
        <f t="shared" si="708"/>
        <v/>
      </c>
      <c r="AZ607" s="309" t="str">
        <f t="shared" si="707"/>
        <v/>
      </c>
      <c r="BA607" s="318" t="str">
        <f t="shared" si="719"/>
        <v/>
      </c>
      <c r="BB607" s="473" t="str">
        <f t="shared" si="720"/>
        <v/>
      </c>
      <c r="BC607" s="80" t="str">
        <f t="shared" si="771"/>
        <v/>
      </c>
      <c r="BD607" s="56">
        <f t="shared" si="721"/>
        <v>1</v>
      </c>
      <c r="BF607" s="56" t="str">
        <f t="shared" si="722"/>
        <v/>
      </c>
      <c r="BG607" s="56" t="str">
        <f t="shared" si="723"/>
        <v/>
      </c>
      <c r="BH607" s="6" t="str">
        <f t="shared" si="724"/>
        <v/>
      </c>
      <c r="BK607" s="6" t="str">
        <f t="shared" si="725"/>
        <v/>
      </c>
      <c r="BL607" s="56">
        <f t="shared" si="750"/>
        <v>999999</v>
      </c>
      <c r="BM607" s="183">
        <f t="shared" si="751"/>
        <v>99999.000003035006</v>
      </c>
      <c r="BN607" s="61">
        <v>591</v>
      </c>
      <c r="BO607" s="6">
        <f t="shared" si="726"/>
        <v>999999</v>
      </c>
      <c r="BP607" s="6">
        <f t="shared" si="727"/>
        <v>999999</v>
      </c>
      <c r="BQ607" s="6" t="str">
        <f t="shared" si="752"/>
        <v>x</v>
      </c>
      <c r="BR607" s="206">
        <f t="shared" si="728"/>
        <v>99999.000003035006</v>
      </c>
      <c r="BS607" s="6">
        <f t="shared" si="729"/>
        <v>99999.000003035006</v>
      </c>
      <c r="BT607" s="6" t="str">
        <f t="shared" si="753"/>
        <v>x</v>
      </c>
      <c r="BU607" s="6" t="str">
        <f t="shared" si="730"/>
        <v/>
      </c>
      <c r="BW607" s="82">
        <f t="shared" si="754"/>
        <v>9999999999</v>
      </c>
      <c r="BX607" s="80" t="str">
        <f t="shared" si="731"/>
        <v>x</v>
      </c>
      <c r="BY607" s="80" t="str">
        <f t="shared" si="732"/>
        <v/>
      </c>
      <c r="BZ607" s="56" t="str">
        <f t="shared" si="755"/>
        <v/>
      </c>
      <c r="CA607" s="56" t="str">
        <f t="shared" si="756"/>
        <v/>
      </c>
      <c r="CB607" s="88">
        <f t="shared" si="757"/>
        <v>0</v>
      </c>
      <c r="CC607" s="56" t="str">
        <f t="shared" si="733"/>
        <v/>
      </c>
      <c r="CD607" s="56"/>
      <c r="CE607" s="56"/>
      <c r="CF607" s="56"/>
      <c r="CG607" s="56"/>
      <c r="CH607" s="169">
        <f t="shared" si="758"/>
        <v>9999999999</v>
      </c>
      <c r="CI607" s="170">
        <f t="shared" si="759"/>
        <v>9999999999</v>
      </c>
      <c r="CJ607" s="171">
        <f t="shared" si="760"/>
        <v>9999999999</v>
      </c>
      <c r="CK607" s="172" t="str">
        <f t="shared" si="761"/>
        <v/>
      </c>
      <c r="CL607" s="173" t="str">
        <f t="shared" si="734"/>
        <v>x</v>
      </c>
      <c r="CN607" s="6" t="str">
        <f t="shared" si="762"/>
        <v/>
      </c>
      <c r="CO607" s="293" t="e">
        <f t="shared" ca="1" si="772"/>
        <v>#N/A</v>
      </c>
      <c r="CP607" s="6" t="e">
        <f t="shared" ca="1" si="763"/>
        <v>#N/A</v>
      </c>
      <c r="CQ607" s="61">
        <v>591</v>
      </c>
      <c r="CR607" s="6">
        <f t="shared" si="735"/>
        <v>0</v>
      </c>
      <c r="CS607" s="6">
        <f t="shared" si="736"/>
        <v>0</v>
      </c>
      <c r="CT607" s="56" t="str">
        <f t="shared" si="737"/>
        <v/>
      </c>
      <c r="CU607" s="76">
        <f t="shared" si="738"/>
        <v>0</v>
      </c>
      <c r="CV607" s="76">
        <f t="shared" si="739"/>
        <v>0</v>
      </c>
      <c r="CX607" s="6" t="str">
        <f t="shared" si="740"/>
        <v/>
      </c>
      <c r="CY607" s="6" t="str">
        <f t="shared" si="741"/>
        <v/>
      </c>
      <c r="CZ607" s="6" t="str">
        <f t="shared" si="742"/>
        <v/>
      </c>
      <c r="DG607" s="56" t="str">
        <f t="shared" si="743"/>
        <v/>
      </c>
      <c r="DH607" s="6">
        <f t="shared" si="744"/>
        <v>0</v>
      </c>
      <c r="DK607" s="6">
        <f t="shared" si="705"/>
        <v>0</v>
      </c>
      <c r="DL607" s="6" t="e">
        <f t="shared" si="706"/>
        <v>#N/A</v>
      </c>
      <c r="DN607" s="6" t="e">
        <f t="shared" si="704"/>
        <v>#N/A</v>
      </c>
      <c r="DP607" s="6" t="str">
        <f t="shared" si="745"/>
        <v/>
      </c>
      <c r="DQ607" s="293">
        <f t="shared" ca="1" si="774"/>
        <v>601</v>
      </c>
      <c r="DR607" s="6" t="str">
        <f t="shared" ca="1" si="764"/>
        <v>x</v>
      </c>
      <c r="DU607" s="293" t="e">
        <f t="shared" ca="1" si="765"/>
        <v>#N/A</v>
      </c>
      <c r="DV607" s="5"/>
      <c r="DW607" s="293" t="e">
        <f t="shared" ca="1" si="775"/>
        <v>#N/A</v>
      </c>
      <c r="DZ607" s="293" t="e">
        <f t="shared" ca="1" si="766"/>
        <v>#N/A</v>
      </c>
      <c r="EA607" s="293" t="e">
        <f t="shared" ca="1" si="767"/>
        <v>#N/A</v>
      </c>
      <c r="EB607" s="293" t="e">
        <f t="shared" ca="1" si="768"/>
        <v>#N/A</v>
      </c>
      <c r="EE607" s="6" t="str">
        <f t="shared" si="769"/>
        <v/>
      </c>
      <c r="EF607" s="293" t="e">
        <f t="shared" ca="1" si="770"/>
        <v>#N/A</v>
      </c>
      <c r="EG607" s="6" t="e">
        <f t="shared" ca="1" si="746"/>
        <v>#N/A</v>
      </c>
    </row>
    <row r="608" spans="3:137" x14ac:dyDescent="0.2">
      <c r="C608" s="75"/>
      <c r="D608" s="184" t="str">
        <f t="shared" si="710"/>
        <v/>
      </c>
      <c r="E608" s="649" t="str">
        <f t="shared" si="776"/>
        <v/>
      </c>
      <c r="F608" s="607" t="str">
        <f t="shared" si="709"/>
        <v>x</v>
      </c>
      <c r="G608" s="650"/>
      <c r="H608" s="651"/>
      <c r="I608" s="651"/>
      <c r="J608" s="651"/>
      <c r="K608" s="652"/>
      <c r="L608" s="889"/>
      <c r="M608" s="889"/>
      <c r="N608" s="653"/>
      <c r="O608" s="651"/>
      <c r="P608" s="651"/>
      <c r="Q608" s="654"/>
      <c r="R608" s="655"/>
      <c r="S608" s="607" t="str">
        <f t="shared" si="711"/>
        <v/>
      </c>
      <c r="T608" s="656" t="str">
        <f t="shared" si="712"/>
        <v/>
      </c>
      <c r="U608" s="656" t="str">
        <f t="shared" si="747"/>
        <v/>
      </c>
      <c r="V608" s="656" t="str">
        <f t="shared" si="713"/>
        <v/>
      </c>
      <c r="W608" s="719"/>
      <c r="X608" s="659"/>
      <c r="Y608" s="656" t="str">
        <f t="shared" si="777"/>
        <v/>
      </c>
      <c r="Z608" s="659"/>
      <c r="AA608" s="654"/>
      <c r="AB608" s="656" t="str">
        <f t="shared" si="714"/>
        <v/>
      </c>
      <c r="AC608" s="661" t="str">
        <f t="shared" si="748"/>
        <v/>
      </c>
      <c r="AE608" s="658" t="str">
        <f t="shared" si="715"/>
        <v/>
      </c>
      <c r="AF608" s="659"/>
      <c r="AT608" s="805" t="str">
        <f t="shared" si="773"/>
        <v/>
      </c>
      <c r="AU608" t="str">
        <f t="shared" si="749"/>
        <v/>
      </c>
      <c r="AV608" s="6" t="str">
        <f t="shared" si="716"/>
        <v/>
      </c>
      <c r="AW608" s="317" t="str">
        <f t="shared" si="717"/>
        <v/>
      </c>
      <c r="AX608" s="158" t="str">
        <f t="shared" si="718"/>
        <v/>
      </c>
      <c r="AY608" s="158" t="str">
        <f t="shared" si="708"/>
        <v/>
      </c>
      <c r="AZ608" s="309" t="str">
        <f t="shared" si="707"/>
        <v/>
      </c>
      <c r="BA608" s="318" t="str">
        <f t="shared" si="719"/>
        <v/>
      </c>
      <c r="BB608" s="473" t="str">
        <f t="shared" si="720"/>
        <v/>
      </c>
      <c r="BC608" s="80" t="str">
        <f t="shared" si="771"/>
        <v/>
      </c>
      <c r="BD608" s="56">
        <f t="shared" si="721"/>
        <v>1</v>
      </c>
      <c r="BF608" s="56" t="str">
        <f t="shared" si="722"/>
        <v/>
      </c>
      <c r="BG608" s="56" t="str">
        <f t="shared" si="723"/>
        <v/>
      </c>
      <c r="BH608" s="6" t="str">
        <f t="shared" si="724"/>
        <v/>
      </c>
      <c r="BK608" s="6" t="str">
        <f t="shared" si="725"/>
        <v/>
      </c>
      <c r="BL608" s="56">
        <f t="shared" si="750"/>
        <v>999999</v>
      </c>
      <c r="BM608" s="183">
        <f t="shared" si="751"/>
        <v>99999.000003039997</v>
      </c>
      <c r="BN608" s="61">
        <v>592</v>
      </c>
      <c r="BO608" s="6">
        <f t="shared" si="726"/>
        <v>999999</v>
      </c>
      <c r="BP608" s="6">
        <f t="shared" si="727"/>
        <v>999999</v>
      </c>
      <c r="BQ608" s="6" t="str">
        <f t="shared" si="752"/>
        <v>x</v>
      </c>
      <c r="BR608" s="206">
        <f t="shared" si="728"/>
        <v>99999.000003039997</v>
      </c>
      <c r="BS608" s="6">
        <f t="shared" si="729"/>
        <v>99999.000003039997</v>
      </c>
      <c r="BT608" s="6" t="str">
        <f t="shared" si="753"/>
        <v>x</v>
      </c>
      <c r="BU608" s="6" t="str">
        <f t="shared" si="730"/>
        <v/>
      </c>
      <c r="BW608" s="82">
        <f t="shared" si="754"/>
        <v>9999999999</v>
      </c>
      <c r="BX608" s="80" t="str">
        <f t="shared" si="731"/>
        <v>x</v>
      </c>
      <c r="BY608" s="80" t="str">
        <f t="shared" si="732"/>
        <v/>
      </c>
      <c r="BZ608" s="56" t="str">
        <f t="shared" si="755"/>
        <v/>
      </c>
      <c r="CA608" s="56" t="str">
        <f t="shared" si="756"/>
        <v/>
      </c>
      <c r="CB608" s="88">
        <f t="shared" si="757"/>
        <v>0</v>
      </c>
      <c r="CC608" s="56" t="str">
        <f t="shared" si="733"/>
        <v/>
      </c>
      <c r="CD608" s="56"/>
      <c r="CE608" s="56"/>
      <c r="CF608" s="56"/>
      <c r="CG608" s="56"/>
      <c r="CH608" s="169">
        <f t="shared" si="758"/>
        <v>9999999999</v>
      </c>
      <c r="CI608" s="170">
        <f t="shared" si="759"/>
        <v>9999999999</v>
      </c>
      <c r="CJ608" s="171">
        <f t="shared" si="760"/>
        <v>9999999999</v>
      </c>
      <c r="CK608" s="172" t="str">
        <f t="shared" si="761"/>
        <v/>
      </c>
      <c r="CL608" s="173" t="str">
        <f t="shared" si="734"/>
        <v>x</v>
      </c>
      <c r="CN608" s="6" t="str">
        <f t="shared" si="762"/>
        <v/>
      </c>
      <c r="CO608" s="293" t="e">
        <f t="shared" ca="1" si="772"/>
        <v>#N/A</v>
      </c>
      <c r="CP608" s="6" t="e">
        <f t="shared" ca="1" si="763"/>
        <v>#N/A</v>
      </c>
      <c r="CQ608" s="61">
        <v>592</v>
      </c>
      <c r="CR608" s="6">
        <f t="shared" si="735"/>
        <v>0</v>
      </c>
      <c r="CS608" s="6">
        <f t="shared" si="736"/>
        <v>0</v>
      </c>
      <c r="CT608" s="56" t="str">
        <f t="shared" si="737"/>
        <v/>
      </c>
      <c r="CU608" s="76">
        <f t="shared" si="738"/>
        <v>0</v>
      </c>
      <c r="CV608" s="76">
        <f t="shared" si="739"/>
        <v>0</v>
      </c>
      <c r="CX608" s="6" t="str">
        <f t="shared" si="740"/>
        <v/>
      </c>
      <c r="CY608" s="6" t="str">
        <f t="shared" si="741"/>
        <v/>
      </c>
      <c r="CZ608" s="6" t="str">
        <f t="shared" si="742"/>
        <v/>
      </c>
      <c r="DG608" s="56" t="str">
        <f t="shared" si="743"/>
        <v/>
      </c>
      <c r="DH608" s="6">
        <f t="shared" si="744"/>
        <v>0</v>
      </c>
      <c r="DK608" s="6">
        <f t="shared" si="705"/>
        <v>0</v>
      </c>
      <c r="DL608" s="6" t="e">
        <f t="shared" si="706"/>
        <v>#N/A</v>
      </c>
      <c r="DN608" s="6" t="e">
        <f t="shared" si="704"/>
        <v>#N/A</v>
      </c>
      <c r="DP608" s="6" t="str">
        <f t="shared" si="745"/>
        <v/>
      </c>
      <c r="DQ608" s="293">
        <f t="shared" ca="1" si="774"/>
        <v>602</v>
      </c>
      <c r="DR608" s="6" t="str">
        <f t="shared" ca="1" si="764"/>
        <v>x</v>
      </c>
      <c r="DU608" s="293" t="e">
        <f t="shared" ca="1" si="765"/>
        <v>#N/A</v>
      </c>
      <c r="DV608" s="5"/>
      <c r="DW608" s="293" t="e">
        <f t="shared" ca="1" si="775"/>
        <v>#N/A</v>
      </c>
      <c r="DZ608" s="293" t="e">
        <f t="shared" ca="1" si="766"/>
        <v>#N/A</v>
      </c>
      <c r="EA608" s="293" t="e">
        <f t="shared" ca="1" si="767"/>
        <v>#N/A</v>
      </c>
      <c r="EB608" s="293" t="e">
        <f t="shared" ca="1" si="768"/>
        <v>#N/A</v>
      </c>
      <c r="EE608" s="6" t="str">
        <f t="shared" si="769"/>
        <v/>
      </c>
      <c r="EF608" s="293" t="e">
        <f t="shared" ca="1" si="770"/>
        <v>#N/A</v>
      </c>
      <c r="EG608" s="6" t="e">
        <f t="shared" ca="1" si="746"/>
        <v>#N/A</v>
      </c>
    </row>
    <row r="609" spans="1:137" x14ac:dyDescent="0.2">
      <c r="C609" s="75"/>
      <c r="D609" s="184" t="str">
        <f t="shared" si="710"/>
        <v/>
      </c>
      <c r="E609" s="649" t="str">
        <f t="shared" si="776"/>
        <v/>
      </c>
      <c r="F609" s="607" t="str">
        <f t="shared" si="709"/>
        <v>x</v>
      </c>
      <c r="G609" s="650"/>
      <c r="H609" s="651"/>
      <c r="I609" s="651"/>
      <c r="J609" s="651"/>
      <c r="K609" s="652"/>
      <c r="L609" s="889"/>
      <c r="M609" s="889"/>
      <c r="N609" s="653"/>
      <c r="O609" s="651"/>
      <c r="P609" s="651"/>
      <c r="Q609" s="654"/>
      <c r="R609" s="655"/>
      <c r="S609" s="607" t="str">
        <f t="shared" si="711"/>
        <v/>
      </c>
      <c r="T609" s="656" t="str">
        <f t="shared" si="712"/>
        <v/>
      </c>
      <c r="U609" s="656" t="str">
        <f t="shared" si="747"/>
        <v/>
      </c>
      <c r="V609" s="656" t="str">
        <f t="shared" si="713"/>
        <v/>
      </c>
      <c r="W609" s="719"/>
      <c r="X609" s="659"/>
      <c r="Y609" s="656" t="str">
        <f t="shared" si="777"/>
        <v/>
      </c>
      <c r="Z609" s="659"/>
      <c r="AA609" s="654"/>
      <c r="AB609" s="656" t="str">
        <f t="shared" si="714"/>
        <v/>
      </c>
      <c r="AC609" s="661" t="str">
        <f t="shared" si="748"/>
        <v/>
      </c>
      <c r="AE609" s="658" t="str">
        <f t="shared" si="715"/>
        <v/>
      </c>
      <c r="AF609" s="659"/>
      <c r="AT609" s="805" t="str">
        <f t="shared" si="773"/>
        <v/>
      </c>
      <c r="AU609" t="str">
        <f t="shared" si="749"/>
        <v/>
      </c>
      <c r="AV609" s="6" t="str">
        <f t="shared" si="716"/>
        <v/>
      </c>
      <c r="AW609" s="317" t="str">
        <f t="shared" si="717"/>
        <v/>
      </c>
      <c r="AX609" s="158" t="str">
        <f t="shared" si="718"/>
        <v/>
      </c>
      <c r="AY609" s="158" t="str">
        <f t="shared" si="708"/>
        <v/>
      </c>
      <c r="AZ609" s="309" t="str">
        <f t="shared" si="707"/>
        <v/>
      </c>
      <c r="BA609" s="318" t="str">
        <f t="shared" si="719"/>
        <v/>
      </c>
      <c r="BB609" s="473" t="str">
        <f t="shared" si="720"/>
        <v/>
      </c>
      <c r="BC609" s="80" t="str">
        <f t="shared" si="771"/>
        <v/>
      </c>
      <c r="BD609" s="56">
        <f t="shared" si="721"/>
        <v>1</v>
      </c>
      <c r="BF609" s="56" t="str">
        <f t="shared" si="722"/>
        <v/>
      </c>
      <c r="BG609" s="56" t="str">
        <f t="shared" si="723"/>
        <v/>
      </c>
      <c r="BH609" s="6" t="str">
        <f t="shared" si="724"/>
        <v/>
      </c>
      <c r="BK609" s="6" t="str">
        <f t="shared" si="725"/>
        <v/>
      </c>
      <c r="BL609" s="56">
        <f t="shared" si="750"/>
        <v>999999</v>
      </c>
      <c r="BM609" s="183">
        <f t="shared" si="751"/>
        <v>99999.000003045003</v>
      </c>
      <c r="BN609" s="61">
        <v>593</v>
      </c>
      <c r="BO609" s="6">
        <f t="shared" si="726"/>
        <v>999999</v>
      </c>
      <c r="BP609" s="6">
        <f t="shared" si="727"/>
        <v>999999</v>
      </c>
      <c r="BQ609" s="6" t="str">
        <f t="shared" si="752"/>
        <v>x</v>
      </c>
      <c r="BR609" s="206">
        <f t="shared" si="728"/>
        <v>99999.000003045003</v>
      </c>
      <c r="BS609" s="6">
        <f t="shared" si="729"/>
        <v>99999.000003045003</v>
      </c>
      <c r="BT609" s="6" t="str">
        <f t="shared" si="753"/>
        <v>x</v>
      </c>
      <c r="BU609" s="6" t="str">
        <f t="shared" si="730"/>
        <v/>
      </c>
      <c r="BW609" s="82">
        <f t="shared" si="754"/>
        <v>9999999999</v>
      </c>
      <c r="BX609" s="80" t="str">
        <f t="shared" si="731"/>
        <v>x</v>
      </c>
      <c r="BY609" s="80" t="str">
        <f t="shared" si="732"/>
        <v/>
      </c>
      <c r="BZ609" s="56" t="str">
        <f t="shared" si="755"/>
        <v/>
      </c>
      <c r="CA609" s="56" t="str">
        <f t="shared" si="756"/>
        <v/>
      </c>
      <c r="CB609" s="88">
        <f t="shared" si="757"/>
        <v>0</v>
      </c>
      <c r="CC609" s="56" t="str">
        <f t="shared" si="733"/>
        <v/>
      </c>
      <c r="CD609" s="56"/>
      <c r="CE609" s="56"/>
      <c r="CF609" s="56"/>
      <c r="CG609" s="56"/>
      <c r="CH609" s="169">
        <f t="shared" si="758"/>
        <v>9999999999</v>
      </c>
      <c r="CI609" s="170">
        <f t="shared" si="759"/>
        <v>9999999999</v>
      </c>
      <c r="CJ609" s="171">
        <f t="shared" si="760"/>
        <v>9999999999</v>
      </c>
      <c r="CK609" s="172" t="str">
        <f t="shared" si="761"/>
        <v/>
      </c>
      <c r="CL609" s="173" t="str">
        <f t="shared" si="734"/>
        <v>x</v>
      </c>
      <c r="CN609" s="6" t="str">
        <f t="shared" si="762"/>
        <v/>
      </c>
      <c r="CO609" s="293" t="e">
        <f t="shared" ca="1" si="772"/>
        <v>#N/A</v>
      </c>
      <c r="CP609" s="6" t="e">
        <f t="shared" ca="1" si="763"/>
        <v>#N/A</v>
      </c>
      <c r="CQ609" s="61">
        <v>593</v>
      </c>
      <c r="CR609" s="6">
        <f t="shared" si="735"/>
        <v>0</v>
      </c>
      <c r="CS609" s="6">
        <f t="shared" si="736"/>
        <v>0</v>
      </c>
      <c r="CT609" s="56" t="str">
        <f t="shared" si="737"/>
        <v/>
      </c>
      <c r="CU609" s="76">
        <f t="shared" si="738"/>
        <v>0</v>
      </c>
      <c r="CV609" s="76">
        <f t="shared" si="739"/>
        <v>0</v>
      </c>
      <c r="CX609" s="6" t="str">
        <f t="shared" si="740"/>
        <v/>
      </c>
      <c r="CY609" s="6" t="str">
        <f t="shared" si="741"/>
        <v/>
      </c>
      <c r="CZ609" s="6" t="str">
        <f t="shared" si="742"/>
        <v/>
      </c>
      <c r="DG609" s="56" t="str">
        <f t="shared" si="743"/>
        <v/>
      </c>
      <c r="DH609" s="6">
        <f t="shared" si="744"/>
        <v>0</v>
      </c>
      <c r="DK609" s="6">
        <f t="shared" si="705"/>
        <v>0</v>
      </c>
      <c r="DL609" s="6" t="e">
        <f t="shared" si="706"/>
        <v>#N/A</v>
      </c>
      <c r="DN609" s="6" t="e">
        <f t="shared" ref="DN609:DN672" si="778">IF(OR(DL609="banst",DL609="liqcst",DL609="liqdst"),"bank","")</f>
        <v>#N/A</v>
      </c>
      <c r="DP609" s="6" t="str">
        <f t="shared" si="745"/>
        <v/>
      </c>
      <c r="DQ609" s="293">
        <f t="shared" ca="1" si="774"/>
        <v>603</v>
      </c>
      <c r="DR609" s="6" t="str">
        <f t="shared" ca="1" si="764"/>
        <v>x</v>
      </c>
      <c r="DU609" s="293" t="e">
        <f t="shared" ca="1" si="765"/>
        <v>#N/A</v>
      </c>
      <c r="DV609" s="5"/>
      <c r="DW609" s="293" t="e">
        <f t="shared" ca="1" si="775"/>
        <v>#N/A</v>
      </c>
      <c r="DZ609" s="293" t="e">
        <f t="shared" ca="1" si="766"/>
        <v>#N/A</v>
      </c>
      <c r="EA609" s="293" t="e">
        <f t="shared" ca="1" si="767"/>
        <v>#N/A</v>
      </c>
      <c r="EB609" s="293" t="e">
        <f t="shared" ca="1" si="768"/>
        <v>#N/A</v>
      </c>
      <c r="EE609" s="6" t="str">
        <f t="shared" si="769"/>
        <v/>
      </c>
      <c r="EF609" s="293" t="e">
        <f t="shared" ca="1" si="770"/>
        <v>#N/A</v>
      </c>
      <c r="EG609" s="6" t="e">
        <f t="shared" ca="1" si="746"/>
        <v>#N/A</v>
      </c>
    </row>
    <row r="610" spans="1:137" x14ac:dyDescent="0.2">
      <c r="C610" s="75"/>
      <c r="D610" s="184" t="str">
        <f t="shared" si="710"/>
        <v/>
      </c>
      <c r="E610" s="649" t="str">
        <f t="shared" si="776"/>
        <v/>
      </c>
      <c r="F610" s="607" t="str">
        <f t="shared" si="709"/>
        <v>x</v>
      </c>
      <c r="G610" s="650"/>
      <c r="H610" s="651"/>
      <c r="I610" s="651"/>
      <c r="J610" s="651"/>
      <c r="K610" s="652"/>
      <c r="L610" s="889"/>
      <c r="M610" s="889"/>
      <c r="N610" s="653"/>
      <c r="O610" s="651"/>
      <c r="P610" s="651"/>
      <c r="Q610" s="654"/>
      <c r="R610" s="655"/>
      <c r="S610" s="607" t="str">
        <f t="shared" si="711"/>
        <v/>
      </c>
      <c r="T610" s="656" t="str">
        <f t="shared" si="712"/>
        <v/>
      </c>
      <c r="U610" s="656" t="str">
        <f t="shared" si="747"/>
        <v/>
      </c>
      <c r="V610" s="656" t="str">
        <f t="shared" si="713"/>
        <v/>
      </c>
      <c r="W610" s="719"/>
      <c r="X610" s="659"/>
      <c r="Y610" s="656" t="str">
        <f t="shared" si="777"/>
        <v/>
      </c>
      <c r="Z610" s="659"/>
      <c r="AA610" s="654"/>
      <c r="AB610" s="656" t="str">
        <f t="shared" si="714"/>
        <v/>
      </c>
      <c r="AC610" s="661" t="str">
        <f t="shared" si="748"/>
        <v/>
      </c>
      <c r="AE610" s="658" t="str">
        <f t="shared" si="715"/>
        <v/>
      </c>
      <c r="AF610" s="659"/>
      <c r="AT610" s="805" t="str">
        <f t="shared" si="773"/>
        <v/>
      </c>
      <c r="AU610" t="str">
        <f t="shared" si="749"/>
        <v/>
      </c>
      <c r="AV610" s="6" t="str">
        <f t="shared" si="716"/>
        <v/>
      </c>
      <c r="AW610" s="317" t="str">
        <f t="shared" si="717"/>
        <v/>
      </c>
      <c r="AX610" s="158" t="str">
        <f t="shared" si="718"/>
        <v/>
      </c>
      <c r="AY610" s="158" t="str">
        <f t="shared" si="708"/>
        <v/>
      </c>
      <c r="AZ610" s="309" t="str">
        <f t="shared" si="707"/>
        <v/>
      </c>
      <c r="BA610" s="318" t="str">
        <f t="shared" si="719"/>
        <v/>
      </c>
      <c r="BB610" s="473" t="str">
        <f t="shared" si="720"/>
        <v/>
      </c>
      <c r="BC610" s="80" t="str">
        <f t="shared" si="771"/>
        <v/>
      </c>
      <c r="BD610" s="56">
        <f t="shared" si="721"/>
        <v>1</v>
      </c>
      <c r="BF610" s="56" t="str">
        <f t="shared" si="722"/>
        <v/>
      </c>
      <c r="BG610" s="56" t="str">
        <f t="shared" si="723"/>
        <v/>
      </c>
      <c r="BH610" s="6" t="str">
        <f t="shared" si="724"/>
        <v/>
      </c>
      <c r="BK610" s="6" t="str">
        <f t="shared" si="725"/>
        <v/>
      </c>
      <c r="BL610" s="56">
        <f t="shared" si="750"/>
        <v>999999</v>
      </c>
      <c r="BM610" s="183">
        <f t="shared" si="751"/>
        <v>99999.000003049994</v>
      </c>
      <c r="BN610" s="61">
        <v>594</v>
      </c>
      <c r="BO610" s="6">
        <f t="shared" si="726"/>
        <v>999999</v>
      </c>
      <c r="BP610" s="6">
        <f t="shared" si="727"/>
        <v>999999</v>
      </c>
      <c r="BQ610" s="6" t="str">
        <f t="shared" si="752"/>
        <v>x</v>
      </c>
      <c r="BR610" s="206">
        <f t="shared" si="728"/>
        <v>99999.000003049994</v>
      </c>
      <c r="BS610" s="6">
        <f t="shared" si="729"/>
        <v>99999.000003049994</v>
      </c>
      <c r="BT610" s="6" t="str">
        <f t="shared" si="753"/>
        <v>x</v>
      </c>
      <c r="BU610" s="6" t="str">
        <f t="shared" si="730"/>
        <v/>
      </c>
      <c r="BW610" s="82">
        <f t="shared" si="754"/>
        <v>9999999999</v>
      </c>
      <c r="BX610" s="80" t="str">
        <f t="shared" si="731"/>
        <v>x</v>
      </c>
      <c r="BY610" s="80" t="str">
        <f t="shared" si="732"/>
        <v/>
      </c>
      <c r="BZ610" s="56" t="str">
        <f t="shared" si="755"/>
        <v/>
      </c>
      <c r="CA610" s="56" t="str">
        <f t="shared" si="756"/>
        <v/>
      </c>
      <c r="CB610" s="88">
        <f t="shared" si="757"/>
        <v>0</v>
      </c>
      <c r="CC610" s="56" t="str">
        <f t="shared" si="733"/>
        <v/>
      </c>
      <c r="CD610" s="56"/>
      <c r="CE610" s="56"/>
      <c r="CF610" s="56"/>
      <c r="CG610" s="56"/>
      <c r="CH610" s="169">
        <f t="shared" si="758"/>
        <v>9999999999</v>
      </c>
      <c r="CI610" s="170">
        <f t="shared" si="759"/>
        <v>9999999999</v>
      </c>
      <c r="CJ610" s="171">
        <f t="shared" si="760"/>
        <v>9999999999</v>
      </c>
      <c r="CK610" s="172" t="str">
        <f t="shared" si="761"/>
        <v/>
      </c>
      <c r="CL610" s="173" t="str">
        <f t="shared" si="734"/>
        <v>x</v>
      </c>
      <c r="CN610" s="6" t="str">
        <f t="shared" si="762"/>
        <v/>
      </c>
      <c r="CO610" s="293" t="e">
        <f t="shared" ca="1" si="772"/>
        <v>#N/A</v>
      </c>
      <c r="CP610" s="6" t="e">
        <f t="shared" ca="1" si="763"/>
        <v>#N/A</v>
      </c>
      <c r="CQ610" s="61">
        <v>594</v>
      </c>
      <c r="CR610" s="6">
        <f t="shared" si="735"/>
        <v>0</v>
      </c>
      <c r="CS610" s="6">
        <f t="shared" si="736"/>
        <v>0</v>
      </c>
      <c r="CT610" s="56" t="str">
        <f t="shared" si="737"/>
        <v/>
      </c>
      <c r="CU610" s="76">
        <f t="shared" si="738"/>
        <v>0</v>
      </c>
      <c r="CV610" s="76">
        <f t="shared" si="739"/>
        <v>0</v>
      </c>
      <c r="CX610" s="6" t="str">
        <f t="shared" si="740"/>
        <v/>
      </c>
      <c r="CY610" s="6" t="str">
        <f t="shared" si="741"/>
        <v/>
      </c>
      <c r="CZ610" s="6" t="str">
        <f t="shared" si="742"/>
        <v/>
      </c>
      <c r="DG610" s="56" t="str">
        <f t="shared" si="743"/>
        <v/>
      </c>
      <c r="DH610" s="6">
        <f t="shared" si="744"/>
        <v>0</v>
      </c>
      <c r="DK610" s="6">
        <f t="shared" si="705"/>
        <v>0</v>
      </c>
      <c r="DL610" s="6" t="e">
        <f t="shared" si="706"/>
        <v>#N/A</v>
      </c>
      <c r="DN610" s="6" t="e">
        <f t="shared" si="778"/>
        <v>#N/A</v>
      </c>
      <c r="DP610" s="6" t="str">
        <f t="shared" si="745"/>
        <v/>
      </c>
      <c r="DQ610" s="293">
        <f t="shared" ca="1" si="774"/>
        <v>604</v>
      </c>
      <c r="DR610" s="6" t="str">
        <f t="shared" ca="1" si="764"/>
        <v>x</v>
      </c>
      <c r="DU610" s="293" t="e">
        <f t="shared" ca="1" si="765"/>
        <v>#N/A</v>
      </c>
      <c r="DV610" s="5"/>
      <c r="DW610" s="293" t="e">
        <f t="shared" ca="1" si="775"/>
        <v>#N/A</v>
      </c>
      <c r="DZ610" s="293" t="e">
        <f t="shared" ca="1" si="766"/>
        <v>#N/A</v>
      </c>
      <c r="EA610" s="293" t="e">
        <f t="shared" ca="1" si="767"/>
        <v>#N/A</v>
      </c>
      <c r="EB610" s="293" t="e">
        <f t="shared" ca="1" si="768"/>
        <v>#N/A</v>
      </c>
      <c r="EE610" s="6" t="str">
        <f t="shared" si="769"/>
        <v/>
      </c>
      <c r="EF610" s="293" t="e">
        <f t="shared" ca="1" si="770"/>
        <v>#N/A</v>
      </c>
      <c r="EG610" s="6" t="e">
        <f t="shared" ca="1" si="746"/>
        <v>#N/A</v>
      </c>
    </row>
    <row r="611" spans="1:137" x14ac:dyDescent="0.2">
      <c r="C611" s="75"/>
      <c r="D611" s="184" t="str">
        <f t="shared" si="710"/>
        <v/>
      </c>
      <c r="E611" s="649" t="str">
        <f t="shared" si="776"/>
        <v/>
      </c>
      <c r="F611" s="607" t="str">
        <f t="shared" si="709"/>
        <v>x</v>
      </c>
      <c r="G611" s="650"/>
      <c r="H611" s="651"/>
      <c r="I611" s="651"/>
      <c r="J611" s="651"/>
      <c r="K611" s="652"/>
      <c r="L611" s="889"/>
      <c r="M611" s="889"/>
      <c r="N611" s="653"/>
      <c r="O611" s="651"/>
      <c r="P611" s="651"/>
      <c r="Q611" s="654"/>
      <c r="R611" s="655"/>
      <c r="S611" s="607" t="str">
        <f t="shared" si="711"/>
        <v/>
      </c>
      <c r="T611" s="656" t="str">
        <f t="shared" si="712"/>
        <v/>
      </c>
      <c r="U611" s="656" t="str">
        <f t="shared" si="747"/>
        <v/>
      </c>
      <c r="V611" s="656" t="str">
        <f t="shared" si="713"/>
        <v/>
      </c>
      <c r="W611" s="719"/>
      <c r="X611" s="659"/>
      <c r="Y611" s="656" t="str">
        <f t="shared" si="777"/>
        <v/>
      </c>
      <c r="Z611" s="659"/>
      <c r="AA611" s="654"/>
      <c r="AB611" s="656" t="str">
        <f t="shared" si="714"/>
        <v/>
      </c>
      <c r="AC611" s="661" t="str">
        <f t="shared" si="748"/>
        <v/>
      </c>
      <c r="AE611" s="658" t="str">
        <f t="shared" si="715"/>
        <v/>
      </c>
      <c r="AF611" s="659"/>
      <c r="AT611" s="805" t="str">
        <f t="shared" si="773"/>
        <v/>
      </c>
      <c r="AU611" t="str">
        <f t="shared" si="749"/>
        <v/>
      </c>
      <c r="AV611" s="6" t="str">
        <f t="shared" si="716"/>
        <v/>
      </c>
      <c r="AW611" s="317" t="str">
        <f t="shared" si="717"/>
        <v/>
      </c>
      <c r="AX611" s="158" t="str">
        <f t="shared" si="718"/>
        <v/>
      </c>
      <c r="AY611" s="158" t="str">
        <f t="shared" si="708"/>
        <v/>
      </c>
      <c r="AZ611" s="309" t="str">
        <f t="shared" si="707"/>
        <v/>
      </c>
      <c r="BA611" s="318" t="str">
        <f t="shared" si="719"/>
        <v/>
      </c>
      <c r="BB611" s="473" t="str">
        <f t="shared" si="720"/>
        <v/>
      </c>
      <c r="BC611" s="80" t="str">
        <f t="shared" si="771"/>
        <v/>
      </c>
      <c r="BD611" s="56">
        <f t="shared" si="721"/>
        <v>1</v>
      </c>
      <c r="BF611" s="56" t="str">
        <f t="shared" si="722"/>
        <v/>
      </c>
      <c r="BG611" s="56" t="str">
        <f t="shared" si="723"/>
        <v/>
      </c>
      <c r="BH611" s="6" t="str">
        <f t="shared" si="724"/>
        <v/>
      </c>
      <c r="BK611" s="6" t="str">
        <f t="shared" si="725"/>
        <v/>
      </c>
      <c r="BL611" s="56">
        <f t="shared" si="750"/>
        <v>999999</v>
      </c>
      <c r="BM611" s="183">
        <f t="shared" si="751"/>
        <v>99999.000003055</v>
      </c>
      <c r="BN611" s="61">
        <v>595</v>
      </c>
      <c r="BO611" s="6">
        <f t="shared" si="726"/>
        <v>999999</v>
      </c>
      <c r="BP611" s="6">
        <f t="shared" si="727"/>
        <v>999999</v>
      </c>
      <c r="BQ611" s="6" t="str">
        <f t="shared" si="752"/>
        <v>x</v>
      </c>
      <c r="BR611" s="206">
        <f t="shared" si="728"/>
        <v>99999.000003055</v>
      </c>
      <c r="BS611" s="6">
        <f t="shared" si="729"/>
        <v>99999.000003055</v>
      </c>
      <c r="BT611" s="6" t="str">
        <f t="shared" si="753"/>
        <v>x</v>
      </c>
      <c r="BU611" s="6" t="str">
        <f t="shared" si="730"/>
        <v/>
      </c>
      <c r="BW611" s="82">
        <f t="shared" si="754"/>
        <v>9999999999</v>
      </c>
      <c r="BX611" s="80" t="str">
        <f t="shared" si="731"/>
        <v>x</v>
      </c>
      <c r="BY611" s="80" t="str">
        <f t="shared" si="732"/>
        <v/>
      </c>
      <c r="BZ611" s="56" t="str">
        <f t="shared" si="755"/>
        <v/>
      </c>
      <c r="CA611" s="56" t="str">
        <f t="shared" si="756"/>
        <v/>
      </c>
      <c r="CB611" s="88">
        <f t="shared" si="757"/>
        <v>0</v>
      </c>
      <c r="CC611" s="56" t="str">
        <f t="shared" si="733"/>
        <v/>
      </c>
      <c r="CD611" s="56"/>
      <c r="CE611" s="56"/>
      <c r="CF611" s="56"/>
      <c r="CG611" s="56"/>
      <c r="CH611" s="169">
        <f t="shared" si="758"/>
        <v>9999999999</v>
      </c>
      <c r="CI611" s="170">
        <f t="shared" si="759"/>
        <v>9999999999</v>
      </c>
      <c r="CJ611" s="171">
        <f t="shared" si="760"/>
        <v>9999999999</v>
      </c>
      <c r="CK611" s="172" t="str">
        <f t="shared" si="761"/>
        <v/>
      </c>
      <c r="CL611" s="173" t="str">
        <f t="shared" si="734"/>
        <v>x</v>
      </c>
      <c r="CN611" s="6" t="str">
        <f t="shared" si="762"/>
        <v/>
      </c>
      <c r="CO611" s="293" t="e">
        <f t="shared" ca="1" si="772"/>
        <v>#N/A</v>
      </c>
      <c r="CP611" s="6" t="e">
        <f t="shared" ca="1" si="763"/>
        <v>#N/A</v>
      </c>
      <c r="CQ611" s="61">
        <v>595</v>
      </c>
      <c r="CR611" s="6">
        <f t="shared" si="735"/>
        <v>0</v>
      </c>
      <c r="CS611" s="6">
        <f t="shared" si="736"/>
        <v>0</v>
      </c>
      <c r="CT611" s="56" t="str">
        <f t="shared" si="737"/>
        <v/>
      </c>
      <c r="CU611" s="76">
        <f t="shared" si="738"/>
        <v>0</v>
      </c>
      <c r="CV611" s="76">
        <f t="shared" si="739"/>
        <v>0</v>
      </c>
      <c r="CX611" s="6" t="str">
        <f t="shared" si="740"/>
        <v/>
      </c>
      <c r="CY611" s="6" t="str">
        <f t="shared" si="741"/>
        <v/>
      </c>
      <c r="CZ611" s="6" t="str">
        <f t="shared" si="742"/>
        <v/>
      </c>
      <c r="DG611" s="56" t="str">
        <f t="shared" si="743"/>
        <v/>
      </c>
      <c r="DH611" s="6">
        <f t="shared" si="744"/>
        <v>0</v>
      </c>
      <c r="DK611" s="6">
        <f t="shared" si="705"/>
        <v>0</v>
      </c>
      <c r="DL611" s="6" t="e">
        <f t="shared" si="706"/>
        <v>#N/A</v>
      </c>
      <c r="DN611" s="6" t="e">
        <f t="shared" si="778"/>
        <v>#N/A</v>
      </c>
      <c r="DP611" s="6" t="str">
        <f t="shared" si="745"/>
        <v/>
      </c>
      <c r="DQ611" s="293">
        <f t="shared" ca="1" si="774"/>
        <v>605</v>
      </c>
      <c r="DR611" s="6" t="str">
        <f t="shared" ca="1" si="764"/>
        <v>x</v>
      </c>
      <c r="DU611" s="293" t="e">
        <f t="shared" ca="1" si="765"/>
        <v>#N/A</v>
      </c>
      <c r="DV611" s="5"/>
      <c r="DW611" s="293" t="e">
        <f t="shared" ca="1" si="775"/>
        <v>#N/A</v>
      </c>
      <c r="DZ611" s="293" t="e">
        <f t="shared" ca="1" si="766"/>
        <v>#N/A</v>
      </c>
      <c r="EA611" s="293" t="e">
        <f t="shared" ca="1" si="767"/>
        <v>#N/A</v>
      </c>
      <c r="EB611" s="293" t="e">
        <f t="shared" ca="1" si="768"/>
        <v>#N/A</v>
      </c>
      <c r="EE611" s="6" t="str">
        <f t="shared" si="769"/>
        <v/>
      </c>
      <c r="EF611" s="293" t="e">
        <f t="shared" ca="1" si="770"/>
        <v>#N/A</v>
      </c>
      <c r="EG611" s="6" t="e">
        <f t="shared" ca="1" si="746"/>
        <v>#N/A</v>
      </c>
    </row>
    <row r="612" spans="1:137" x14ac:dyDescent="0.2">
      <c r="C612" s="75"/>
      <c r="D612" s="184" t="str">
        <f t="shared" si="710"/>
        <v/>
      </c>
      <c r="E612" s="649" t="str">
        <f t="shared" si="776"/>
        <v/>
      </c>
      <c r="F612" s="607" t="str">
        <f t="shared" si="709"/>
        <v>x</v>
      </c>
      <c r="G612" s="650"/>
      <c r="H612" s="651"/>
      <c r="I612" s="651"/>
      <c r="J612" s="651"/>
      <c r="K612" s="652"/>
      <c r="L612" s="889"/>
      <c r="M612" s="889"/>
      <c r="N612" s="653"/>
      <c r="O612" s="651"/>
      <c r="P612" s="651"/>
      <c r="Q612" s="654"/>
      <c r="R612" s="655"/>
      <c r="S612" s="607" t="str">
        <f t="shared" si="711"/>
        <v/>
      </c>
      <c r="T612" s="656" t="str">
        <f t="shared" si="712"/>
        <v/>
      </c>
      <c r="U612" s="656" t="str">
        <f t="shared" si="747"/>
        <v/>
      </c>
      <c r="V612" s="656" t="str">
        <f t="shared" si="713"/>
        <v/>
      </c>
      <c r="W612" s="719"/>
      <c r="X612" s="659"/>
      <c r="Y612" s="656" t="str">
        <f t="shared" si="777"/>
        <v/>
      </c>
      <c r="Z612" s="659"/>
      <c r="AA612" s="654"/>
      <c r="AB612" s="656" t="str">
        <f t="shared" si="714"/>
        <v/>
      </c>
      <c r="AC612" s="661" t="str">
        <f t="shared" si="748"/>
        <v/>
      </c>
      <c r="AE612" s="658" t="str">
        <f t="shared" si="715"/>
        <v/>
      </c>
      <c r="AF612" s="659"/>
      <c r="AT612" s="805" t="str">
        <f t="shared" si="773"/>
        <v/>
      </c>
      <c r="AU612" t="str">
        <f t="shared" si="749"/>
        <v/>
      </c>
      <c r="AV612" s="6" t="str">
        <f t="shared" si="716"/>
        <v/>
      </c>
      <c r="AW612" s="317" t="str">
        <f t="shared" si="717"/>
        <v/>
      </c>
      <c r="AX612" s="158" t="str">
        <f t="shared" si="718"/>
        <v/>
      </c>
      <c r="AY612" s="158" t="str">
        <f t="shared" si="708"/>
        <v/>
      </c>
      <c r="AZ612" s="309" t="str">
        <f t="shared" si="707"/>
        <v/>
      </c>
      <c r="BA612" s="318" t="str">
        <f t="shared" si="719"/>
        <v/>
      </c>
      <c r="BB612" s="473" t="str">
        <f t="shared" si="720"/>
        <v/>
      </c>
      <c r="BC612" s="80" t="str">
        <f t="shared" si="771"/>
        <v/>
      </c>
      <c r="BD612" s="56">
        <f t="shared" si="721"/>
        <v>1</v>
      </c>
      <c r="BF612" s="56" t="str">
        <f t="shared" si="722"/>
        <v/>
      </c>
      <c r="BG612" s="56" t="str">
        <f t="shared" si="723"/>
        <v/>
      </c>
      <c r="BH612" s="6" t="str">
        <f t="shared" si="724"/>
        <v/>
      </c>
      <c r="BK612" s="6" t="str">
        <f t="shared" si="725"/>
        <v/>
      </c>
      <c r="BL612" s="56">
        <f t="shared" si="750"/>
        <v>999999</v>
      </c>
      <c r="BM612" s="183">
        <f t="shared" si="751"/>
        <v>99999.000003060006</v>
      </c>
      <c r="BN612" s="61">
        <v>596</v>
      </c>
      <c r="BO612" s="6">
        <f t="shared" si="726"/>
        <v>999999</v>
      </c>
      <c r="BP612" s="6">
        <f t="shared" si="727"/>
        <v>999999</v>
      </c>
      <c r="BQ612" s="6" t="str">
        <f t="shared" si="752"/>
        <v>x</v>
      </c>
      <c r="BR612" s="206">
        <f t="shared" si="728"/>
        <v>99999.000003060006</v>
      </c>
      <c r="BS612" s="6">
        <f t="shared" si="729"/>
        <v>99999.000003060006</v>
      </c>
      <c r="BT612" s="6" t="str">
        <f t="shared" si="753"/>
        <v>x</v>
      </c>
      <c r="BU612" s="6" t="str">
        <f t="shared" si="730"/>
        <v/>
      </c>
      <c r="BW612" s="82">
        <f t="shared" si="754"/>
        <v>9999999999</v>
      </c>
      <c r="BX612" s="80" t="str">
        <f t="shared" si="731"/>
        <v>x</v>
      </c>
      <c r="BY612" s="80" t="str">
        <f t="shared" si="732"/>
        <v/>
      </c>
      <c r="BZ612" s="56" t="str">
        <f t="shared" si="755"/>
        <v/>
      </c>
      <c r="CA612" s="56" t="str">
        <f t="shared" si="756"/>
        <v/>
      </c>
      <c r="CB612" s="88">
        <f t="shared" si="757"/>
        <v>0</v>
      </c>
      <c r="CC612" s="56" t="str">
        <f t="shared" si="733"/>
        <v/>
      </c>
      <c r="CD612" s="56"/>
      <c r="CE612" s="56"/>
      <c r="CF612" s="56"/>
      <c r="CG612" s="56"/>
      <c r="CH612" s="169">
        <f t="shared" si="758"/>
        <v>9999999999</v>
      </c>
      <c r="CI612" s="170">
        <f t="shared" si="759"/>
        <v>9999999999</v>
      </c>
      <c r="CJ612" s="171">
        <f t="shared" si="760"/>
        <v>9999999999</v>
      </c>
      <c r="CK612" s="172" t="str">
        <f t="shared" si="761"/>
        <v/>
      </c>
      <c r="CL612" s="173" t="str">
        <f t="shared" si="734"/>
        <v>x</v>
      </c>
      <c r="CN612" s="6" t="str">
        <f t="shared" si="762"/>
        <v/>
      </c>
      <c r="CO612" s="293" t="e">
        <f t="shared" ca="1" si="772"/>
        <v>#N/A</v>
      </c>
      <c r="CP612" s="6" t="e">
        <f t="shared" ca="1" si="763"/>
        <v>#N/A</v>
      </c>
      <c r="CQ612" s="61">
        <v>596</v>
      </c>
      <c r="CR612" s="6">
        <f t="shared" si="735"/>
        <v>0</v>
      </c>
      <c r="CS612" s="6">
        <f t="shared" si="736"/>
        <v>0</v>
      </c>
      <c r="CT612" s="56" t="str">
        <f t="shared" si="737"/>
        <v/>
      </c>
      <c r="CU612" s="76">
        <f t="shared" si="738"/>
        <v>0</v>
      </c>
      <c r="CV612" s="76">
        <f t="shared" si="739"/>
        <v>0</v>
      </c>
      <c r="CX612" s="6" t="str">
        <f t="shared" si="740"/>
        <v/>
      </c>
      <c r="CY612" s="6" t="str">
        <f t="shared" si="741"/>
        <v/>
      </c>
      <c r="CZ612" s="6" t="str">
        <f t="shared" si="742"/>
        <v/>
      </c>
      <c r="DG612" s="56" t="str">
        <f t="shared" si="743"/>
        <v/>
      </c>
      <c r="DH612" s="6">
        <f t="shared" si="744"/>
        <v>0</v>
      </c>
      <c r="DK612" s="6">
        <f t="shared" si="705"/>
        <v>0</v>
      </c>
      <c r="DL612" s="6" t="e">
        <f t="shared" si="706"/>
        <v>#N/A</v>
      </c>
      <c r="DN612" s="6" t="e">
        <f t="shared" si="778"/>
        <v>#N/A</v>
      </c>
      <c r="DP612" s="6" t="str">
        <f t="shared" si="745"/>
        <v/>
      </c>
      <c r="DQ612" s="293">
        <f t="shared" ca="1" si="774"/>
        <v>606</v>
      </c>
      <c r="DR612" s="6" t="str">
        <f t="shared" ca="1" si="764"/>
        <v>x</v>
      </c>
      <c r="DU612" s="293" t="e">
        <f t="shared" ca="1" si="765"/>
        <v>#N/A</v>
      </c>
      <c r="DV612" s="5"/>
      <c r="DW612" s="293" t="e">
        <f t="shared" ca="1" si="775"/>
        <v>#N/A</v>
      </c>
      <c r="DZ612" s="293" t="e">
        <f t="shared" ca="1" si="766"/>
        <v>#N/A</v>
      </c>
      <c r="EA612" s="293" t="e">
        <f t="shared" ca="1" si="767"/>
        <v>#N/A</v>
      </c>
      <c r="EB612" s="293" t="e">
        <f t="shared" ca="1" si="768"/>
        <v>#N/A</v>
      </c>
      <c r="EE612" s="6" t="str">
        <f t="shared" si="769"/>
        <v/>
      </c>
      <c r="EF612" s="293" t="e">
        <f t="shared" ca="1" si="770"/>
        <v>#N/A</v>
      </c>
      <c r="EG612" s="6" t="e">
        <f t="shared" ca="1" si="746"/>
        <v>#N/A</v>
      </c>
    </row>
    <row r="613" spans="1:137" x14ac:dyDescent="0.2">
      <c r="C613" s="75"/>
      <c r="D613" s="184" t="str">
        <f t="shared" si="710"/>
        <v/>
      </c>
      <c r="E613" s="649" t="str">
        <f t="shared" si="776"/>
        <v/>
      </c>
      <c r="F613" s="607" t="str">
        <f t="shared" si="709"/>
        <v>x</v>
      </c>
      <c r="G613" s="650"/>
      <c r="H613" s="651"/>
      <c r="I613" s="651"/>
      <c r="J613" s="651"/>
      <c r="K613" s="652"/>
      <c r="L613" s="889"/>
      <c r="M613" s="889"/>
      <c r="N613" s="653"/>
      <c r="O613" s="651"/>
      <c r="P613" s="651"/>
      <c r="Q613" s="654"/>
      <c r="R613" s="655"/>
      <c r="S613" s="607" t="str">
        <f t="shared" si="711"/>
        <v/>
      </c>
      <c r="T613" s="656" t="str">
        <f t="shared" si="712"/>
        <v/>
      </c>
      <c r="U613" s="656" t="str">
        <f t="shared" si="747"/>
        <v/>
      </c>
      <c r="V613" s="656" t="str">
        <f t="shared" si="713"/>
        <v/>
      </c>
      <c r="W613" s="719"/>
      <c r="X613" s="659"/>
      <c r="Y613" s="656" t="str">
        <f t="shared" si="777"/>
        <v/>
      </c>
      <c r="Z613" s="659"/>
      <c r="AA613" s="654"/>
      <c r="AB613" s="656" t="str">
        <f t="shared" si="714"/>
        <v/>
      </c>
      <c r="AC613" s="661" t="str">
        <f t="shared" si="748"/>
        <v/>
      </c>
      <c r="AE613" s="658" t="str">
        <f t="shared" si="715"/>
        <v/>
      </c>
      <c r="AF613" s="659"/>
      <c r="AT613" s="805" t="str">
        <f t="shared" si="773"/>
        <v/>
      </c>
      <c r="AU613" t="str">
        <f t="shared" si="749"/>
        <v/>
      </c>
      <c r="AV613" s="6" t="str">
        <f t="shared" si="716"/>
        <v/>
      </c>
      <c r="AW613" s="317" t="str">
        <f t="shared" si="717"/>
        <v/>
      </c>
      <c r="AX613" s="158" t="str">
        <f t="shared" si="718"/>
        <v/>
      </c>
      <c r="AY613" s="158" t="str">
        <f t="shared" si="708"/>
        <v/>
      </c>
      <c r="AZ613" s="309" t="str">
        <f t="shared" si="707"/>
        <v/>
      </c>
      <c r="BA613" s="318" t="str">
        <f t="shared" si="719"/>
        <v/>
      </c>
      <c r="BB613" s="473" t="str">
        <f t="shared" si="720"/>
        <v/>
      </c>
      <c r="BC613" s="80" t="str">
        <f t="shared" si="771"/>
        <v/>
      </c>
      <c r="BD613" s="56">
        <f t="shared" si="721"/>
        <v>1</v>
      </c>
      <c r="BF613" s="56" t="str">
        <f t="shared" si="722"/>
        <v/>
      </c>
      <c r="BG613" s="56" t="str">
        <f t="shared" si="723"/>
        <v/>
      </c>
      <c r="BH613" s="6" t="str">
        <f t="shared" si="724"/>
        <v/>
      </c>
      <c r="BK613" s="6" t="str">
        <f t="shared" si="725"/>
        <v/>
      </c>
      <c r="BL613" s="56">
        <f t="shared" si="750"/>
        <v>999999</v>
      </c>
      <c r="BM613" s="183">
        <f t="shared" si="751"/>
        <v>99999.000003064997</v>
      </c>
      <c r="BN613" s="61">
        <v>597</v>
      </c>
      <c r="BO613" s="6">
        <f t="shared" si="726"/>
        <v>999999</v>
      </c>
      <c r="BP613" s="6">
        <f t="shared" si="727"/>
        <v>999999</v>
      </c>
      <c r="BQ613" s="6" t="str">
        <f t="shared" si="752"/>
        <v>x</v>
      </c>
      <c r="BR613" s="206">
        <f t="shared" si="728"/>
        <v>99999.000003064997</v>
      </c>
      <c r="BS613" s="6">
        <f t="shared" si="729"/>
        <v>99999.000003064997</v>
      </c>
      <c r="BT613" s="6" t="str">
        <f t="shared" si="753"/>
        <v>x</v>
      </c>
      <c r="BU613" s="6" t="str">
        <f t="shared" si="730"/>
        <v/>
      </c>
      <c r="BW613" s="82">
        <f t="shared" si="754"/>
        <v>9999999999</v>
      </c>
      <c r="BX613" s="80" t="str">
        <f t="shared" si="731"/>
        <v>x</v>
      </c>
      <c r="BY613" s="80" t="str">
        <f t="shared" si="732"/>
        <v/>
      </c>
      <c r="BZ613" s="56" t="str">
        <f t="shared" si="755"/>
        <v/>
      </c>
      <c r="CA613" s="56" t="str">
        <f t="shared" si="756"/>
        <v/>
      </c>
      <c r="CB613" s="88">
        <f t="shared" si="757"/>
        <v>0</v>
      </c>
      <c r="CC613" s="56" t="str">
        <f t="shared" si="733"/>
        <v/>
      </c>
      <c r="CD613" s="56"/>
      <c r="CE613" s="56"/>
      <c r="CF613" s="56"/>
      <c r="CG613" s="56"/>
      <c r="CH613" s="169">
        <f t="shared" si="758"/>
        <v>9999999999</v>
      </c>
      <c r="CI613" s="170">
        <f t="shared" si="759"/>
        <v>9999999999</v>
      </c>
      <c r="CJ613" s="171">
        <f t="shared" si="760"/>
        <v>9999999999</v>
      </c>
      <c r="CK613" s="172" t="str">
        <f t="shared" si="761"/>
        <v/>
      </c>
      <c r="CL613" s="173" t="str">
        <f t="shared" si="734"/>
        <v>x</v>
      </c>
      <c r="CN613" s="6" t="str">
        <f t="shared" si="762"/>
        <v/>
      </c>
      <c r="CO613" s="293" t="e">
        <f t="shared" ca="1" si="772"/>
        <v>#N/A</v>
      </c>
      <c r="CP613" s="6" t="e">
        <f t="shared" ca="1" si="763"/>
        <v>#N/A</v>
      </c>
      <c r="CQ613" s="61">
        <v>597</v>
      </c>
      <c r="CR613" s="6">
        <f t="shared" si="735"/>
        <v>0</v>
      </c>
      <c r="CS613" s="6">
        <f t="shared" si="736"/>
        <v>0</v>
      </c>
      <c r="CT613" s="56" t="str">
        <f t="shared" si="737"/>
        <v/>
      </c>
      <c r="CU613" s="76">
        <f t="shared" si="738"/>
        <v>0</v>
      </c>
      <c r="CV613" s="76">
        <f t="shared" si="739"/>
        <v>0</v>
      </c>
      <c r="CX613" s="6" t="str">
        <f t="shared" si="740"/>
        <v/>
      </c>
      <c r="CY613" s="6" t="str">
        <f t="shared" si="741"/>
        <v/>
      </c>
      <c r="CZ613" s="6" t="str">
        <f t="shared" si="742"/>
        <v/>
      </c>
      <c r="DG613" s="56" t="str">
        <f t="shared" si="743"/>
        <v/>
      </c>
      <c r="DH613" s="6">
        <f t="shared" si="744"/>
        <v>0</v>
      </c>
      <c r="DK613" s="6">
        <f t="shared" si="705"/>
        <v>0</v>
      </c>
      <c r="DL613" s="6" t="e">
        <f t="shared" si="706"/>
        <v>#N/A</v>
      </c>
      <c r="DN613" s="6" t="e">
        <f t="shared" si="778"/>
        <v>#N/A</v>
      </c>
      <c r="DP613" s="6" t="str">
        <f t="shared" si="745"/>
        <v/>
      </c>
      <c r="DQ613" s="293">
        <f t="shared" ca="1" si="774"/>
        <v>607</v>
      </c>
      <c r="DR613" s="6" t="str">
        <f t="shared" ca="1" si="764"/>
        <v>x</v>
      </c>
      <c r="DU613" s="293" t="e">
        <f t="shared" ca="1" si="765"/>
        <v>#N/A</v>
      </c>
      <c r="DV613" s="5"/>
      <c r="DW613" s="293" t="e">
        <f t="shared" ca="1" si="775"/>
        <v>#N/A</v>
      </c>
      <c r="DZ613" s="293" t="e">
        <f t="shared" ca="1" si="766"/>
        <v>#N/A</v>
      </c>
      <c r="EA613" s="293" t="e">
        <f t="shared" ca="1" si="767"/>
        <v>#N/A</v>
      </c>
      <c r="EB613" s="293" t="e">
        <f t="shared" ca="1" si="768"/>
        <v>#N/A</v>
      </c>
      <c r="EE613" s="6" t="str">
        <f t="shared" si="769"/>
        <v/>
      </c>
      <c r="EF613" s="293" t="e">
        <f t="shared" ca="1" si="770"/>
        <v>#N/A</v>
      </c>
      <c r="EG613" s="6" t="e">
        <f t="shared" ca="1" si="746"/>
        <v>#N/A</v>
      </c>
    </row>
    <row r="614" spans="1:137" x14ac:dyDescent="0.2">
      <c r="C614" s="75"/>
      <c r="D614" s="184" t="str">
        <f t="shared" si="710"/>
        <v/>
      </c>
      <c r="E614" s="649" t="str">
        <f t="shared" si="776"/>
        <v/>
      </c>
      <c r="F614" s="607" t="str">
        <f t="shared" si="709"/>
        <v>x</v>
      </c>
      <c r="G614" s="650"/>
      <c r="H614" s="651"/>
      <c r="I614" s="651"/>
      <c r="J614" s="651"/>
      <c r="K614" s="652"/>
      <c r="L614" s="889"/>
      <c r="M614" s="889"/>
      <c r="N614" s="653"/>
      <c r="O614" s="651"/>
      <c r="P614" s="651"/>
      <c r="Q614" s="654"/>
      <c r="R614" s="655"/>
      <c r="S614" s="607" t="str">
        <f t="shared" si="711"/>
        <v/>
      </c>
      <c r="T614" s="656" t="str">
        <f t="shared" si="712"/>
        <v/>
      </c>
      <c r="U614" s="656" t="str">
        <f t="shared" si="747"/>
        <v/>
      </c>
      <c r="V614" s="656" t="str">
        <f t="shared" si="713"/>
        <v/>
      </c>
      <c r="W614" s="719"/>
      <c r="X614" s="659"/>
      <c r="Y614" s="656" t="str">
        <f t="shared" si="777"/>
        <v/>
      </c>
      <c r="Z614" s="659"/>
      <c r="AA614" s="654"/>
      <c r="AB614" s="656" t="str">
        <f t="shared" si="714"/>
        <v/>
      </c>
      <c r="AC614" s="661" t="str">
        <f t="shared" si="748"/>
        <v/>
      </c>
      <c r="AE614" s="658" t="str">
        <f t="shared" si="715"/>
        <v/>
      </c>
      <c r="AF614" s="659"/>
      <c r="AT614" s="805" t="str">
        <f t="shared" si="773"/>
        <v/>
      </c>
      <c r="AU614" t="str">
        <f t="shared" si="749"/>
        <v/>
      </c>
      <c r="AV614" s="6" t="str">
        <f t="shared" si="716"/>
        <v/>
      </c>
      <c r="AW614" s="317" t="str">
        <f t="shared" si="717"/>
        <v/>
      </c>
      <c r="AX614" s="158" t="str">
        <f t="shared" si="718"/>
        <v/>
      </c>
      <c r="AY614" s="158" t="str">
        <f t="shared" si="708"/>
        <v/>
      </c>
      <c r="AZ614" s="309" t="str">
        <f t="shared" si="707"/>
        <v/>
      </c>
      <c r="BA614" s="318" t="str">
        <f t="shared" si="719"/>
        <v/>
      </c>
      <c r="BB614" s="473" t="str">
        <f t="shared" si="720"/>
        <v/>
      </c>
      <c r="BC614" s="80" t="str">
        <f t="shared" si="771"/>
        <v/>
      </c>
      <c r="BD614" s="56">
        <f t="shared" si="721"/>
        <v>1</v>
      </c>
      <c r="BF614" s="56" t="str">
        <f t="shared" si="722"/>
        <v/>
      </c>
      <c r="BG614" s="56" t="str">
        <f t="shared" si="723"/>
        <v/>
      </c>
      <c r="BH614" s="6" t="str">
        <f t="shared" si="724"/>
        <v/>
      </c>
      <c r="BK614" s="6" t="str">
        <f t="shared" si="725"/>
        <v/>
      </c>
      <c r="BL614" s="56">
        <f t="shared" si="750"/>
        <v>999999</v>
      </c>
      <c r="BM614" s="183">
        <f t="shared" si="751"/>
        <v>99999.000003070003</v>
      </c>
      <c r="BN614" s="61">
        <v>598</v>
      </c>
      <c r="BO614" s="6">
        <f t="shared" si="726"/>
        <v>999999</v>
      </c>
      <c r="BP614" s="6">
        <f t="shared" si="727"/>
        <v>999999</v>
      </c>
      <c r="BQ614" s="6" t="str">
        <f t="shared" si="752"/>
        <v>x</v>
      </c>
      <c r="BR614" s="206">
        <f t="shared" si="728"/>
        <v>99999.000003070003</v>
      </c>
      <c r="BS614" s="6">
        <f t="shared" si="729"/>
        <v>99999.000003070003</v>
      </c>
      <c r="BT614" s="6" t="str">
        <f t="shared" si="753"/>
        <v>x</v>
      </c>
      <c r="BU614" s="6" t="str">
        <f t="shared" si="730"/>
        <v/>
      </c>
      <c r="BW614" s="82">
        <f t="shared" si="754"/>
        <v>9999999999</v>
      </c>
      <c r="BX614" s="80" t="str">
        <f t="shared" si="731"/>
        <v>x</v>
      </c>
      <c r="BY614" s="80" t="str">
        <f t="shared" si="732"/>
        <v/>
      </c>
      <c r="BZ614" s="56" t="str">
        <f t="shared" si="755"/>
        <v/>
      </c>
      <c r="CA614" s="56" t="str">
        <f t="shared" si="756"/>
        <v/>
      </c>
      <c r="CB614" s="88">
        <f t="shared" si="757"/>
        <v>0</v>
      </c>
      <c r="CC614" s="56" t="str">
        <f t="shared" si="733"/>
        <v/>
      </c>
      <c r="CD614" s="56"/>
      <c r="CE614" s="56"/>
      <c r="CF614" s="56"/>
      <c r="CG614" s="56"/>
      <c r="CH614" s="169">
        <f t="shared" si="758"/>
        <v>9999999999</v>
      </c>
      <c r="CI614" s="170">
        <f t="shared" si="759"/>
        <v>9999999999</v>
      </c>
      <c r="CJ614" s="171">
        <f t="shared" si="760"/>
        <v>9999999999</v>
      </c>
      <c r="CK614" s="172" t="str">
        <f t="shared" si="761"/>
        <v/>
      </c>
      <c r="CL614" s="173" t="str">
        <f t="shared" si="734"/>
        <v>x</v>
      </c>
      <c r="CN614" s="6" t="str">
        <f t="shared" si="762"/>
        <v/>
      </c>
      <c r="CO614" s="293" t="e">
        <f t="shared" ca="1" si="772"/>
        <v>#N/A</v>
      </c>
      <c r="CP614" s="6" t="e">
        <f t="shared" ca="1" si="763"/>
        <v>#N/A</v>
      </c>
      <c r="CQ614" s="61">
        <v>598</v>
      </c>
      <c r="CR614" s="6">
        <f t="shared" si="735"/>
        <v>0</v>
      </c>
      <c r="CS614" s="6">
        <f t="shared" si="736"/>
        <v>0</v>
      </c>
      <c r="CT614" s="56" t="str">
        <f t="shared" si="737"/>
        <v/>
      </c>
      <c r="CU614" s="76">
        <f t="shared" si="738"/>
        <v>0</v>
      </c>
      <c r="CV614" s="76">
        <f t="shared" si="739"/>
        <v>0</v>
      </c>
      <c r="CX614" s="6" t="str">
        <f t="shared" si="740"/>
        <v/>
      </c>
      <c r="CY614" s="6" t="str">
        <f t="shared" si="741"/>
        <v/>
      </c>
      <c r="CZ614" s="6" t="str">
        <f t="shared" si="742"/>
        <v/>
      </c>
      <c r="DG614" s="56" t="str">
        <f t="shared" si="743"/>
        <v/>
      </c>
      <c r="DH614" s="6">
        <f t="shared" si="744"/>
        <v>0</v>
      </c>
      <c r="DK614" s="6">
        <f t="shared" ref="DK614:DK677" si="779">IF(AND(H614="Liq",L614="x",M614=""),"LiqD",IF(AND(H614="Liq",L614="",M614="x"),"LiqC",H614))</f>
        <v>0</v>
      </c>
      <c r="DL614" s="6" t="e">
        <f t="shared" ref="DL614:DL677" si="780">VLOOKUP(DK614,$DK$5:$DL$11,2,FALSE)</f>
        <v>#N/A</v>
      </c>
      <c r="DN614" s="6" t="e">
        <f t="shared" si="778"/>
        <v>#N/A</v>
      </c>
      <c r="DP614" s="6" t="str">
        <f t="shared" si="745"/>
        <v/>
      </c>
      <c r="DQ614" s="293">
        <f t="shared" ca="1" si="774"/>
        <v>608</v>
      </c>
      <c r="DR614" s="6" t="str">
        <f t="shared" ca="1" si="764"/>
        <v>x</v>
      </c>
      <c r="DU614" s="293" t="e">
        <f t="shared" ca="1" si="765"/>
        <v>#N/A</v>
      </c>
      <c r="DV614" s="5"/>
      <c r="DW614" s="293" t="e">
        <f t="shared" ca="1" si="775"/>
        <v>#N/A</v>
      </c>
      <c r="DZ614" s="293" t="e">
        <f t="shared" ca="1" si="766"/>
        <v>#N/A</v>
      </c>
      <c r="EA614" s="293" t="e">
        <f t="shared" ca="1" si="767"/>
        <v>#N/A</v>
      </c>
      <c r="EB614" s="293" t="e">
        <f t="shared" ca="1" si="768"/>
        <v>#N/A</v>
      </c>
      <c r="EE614" s="6" t="str">
        <f t="shared" si="769"/>
        <v/>
      </c>
      <c r="EF614" s="293" t="e">
        <f t="shared" ca="1" si="770"/>
        <v>#N/A</v>
      </c>
      <c r="EG614" s="6" t="e">
        <f t="shared" ca="1" si="746"/>
        <v>#N/A</v>
      </c>
    </row>
    <row r="615" spans="1:137" x14ac:dyDescent="0.2">
      <c r="C615" s="75"/>
      <c r="D615" s="184" t="str">
        <f t="shared" si="710"/>
        <v/>
      </c>
      <c r="E615" s="649" t="str">
        <f t="shared" si="776"/>
        <v/>
      </c>
      <c r="F615" s="607" t="str">
        <f t="shared" si="709"/>
        <v>x</v>
      </c>
      <c r="G615" s="650"/>
      <c r="H615" s="651"/>
      <c r="I615" s="651"/>
      <c r="J615" s="651"/>
      <c r="K615" s="652"/>
      <c r="L615" s="889"/>
      <c r="M615" s="889"/>
      <c r="N615" s="653"/>
      <c r="O615" s="651"/>
      <c r="P615" s="651"/>
      <c r="Q615" s="654"/>
      <c r="R615" s="655"/>
      <c r="S615" s="607" t="str">
        <f t="shared" si="711"/>
        <v/>
      </c>
      <c r="T615" s="656" t="str">
        <f t="shared" si="712"/>
        <v/>
      </c>
      <c r="U615" s="656" t="str">
        <f t="shared" si="747"/>
        <v/>
      </c>
      <c r="V615" s="656" t="str">
        <f t="shared" si="713"/>
        <v/>
      </c>
      <c r="W615" s="719"/>
      <c r="X615" s="659"/>
      <c r="Y615" s="656" t="str">
        <f t="shared" si="777"/>
        <v/>
      </c>
      <c r="Z615" s="659"/>
      <c r="AA615" s="654"/>
      <c r="AB615" s="656" t="str">
        <f t="shared" si="714"/>
        <v/>
      </c>
      <c r="AC615" s="661" t="str">
        <f t="shared" si="748"/>
        <v/>
      </c>
      <c r="AE615" s="658" t="str">
        <f t="shared" si="715"/>
        <v/>
      </c>
      <c r="AF615" s="659"/>
      <c r="AT615" s="805" t="str">
        <f t="shared" si="773"/>
        <v/>
      </c>
      <c r="AU615" t="str">
        <f t="shared" si="749"/>
        <v/>
      </c>
      <c r="AV615" s="6" t="str">
        <f t="shared" si="716"/>
        <v/>
      </c>
      <c r="AW615" s="317" t="str">
        <f t="shared" si="717"/>
        <v/>
      </c>
      <c r="AX615" s="158" t="str">
        <f t="shared" si="718"/>
        <v/>
      </c>
      <c r="AY615" s="158" t="str">
        <f t="shared" si="708"/>
        <v/>
      </c>
      <c r="AZ615" s="309" t="str">
        <f t="shared" si="707"/>
        <v/>
      </c>
      <c r="BA615" s="318" t="str">
        <f t="shared" si="719"/>
        <v/>
      </c>
      <c r="BB615" s="473" t="str">
        <f t="shared" si="720"/>
        <v/>
      </c>
      <c r="BC615" s="80" t="str">
        <f t="shared" si="771"/>
        <v/>
      </c>
      <c r="BD615" s="56">
        <f t="shared" si="721"/>
        <v>1</v>
      </c>
      <c r="BF615" s="56" t="str">
        <f t="shared" si="722"/>
        <v/>
      </c>
      <c r="BG615" s="56" t="str">
        <f t="shared" si="723"/>
        <v/>
      </c>
      <c r="BH615" s="6" t="str">
        <f t="shared" si="724"/>
        <v/>
      </c>
      <c r="BK615" s="6" t="str">
        <f t="shared" si="725"/>
        <v/>
      </c>
      <c r="BL615" s="56">
        <f t="shared" si="750"/>
        <v>999999</v>
      </c>
      <c r="BM615" s="183">
        <f t="shared" si="751"/>
        <v>99999.000003074994</v>
      </c>
      <c r="BN615" s="61">
        <v>599</v>
      </c>
      <c r="BO615" s="6">
        <f t="shared" si="726"/>
        <v>999999</v>
      </c>
      <c r="BP615" s="6">
        <f t="shared" si="727"/>
        <v>999999</v>
      </c>
      <c r="BQ615" s="6" t="str">
        <f t="shared" si="752"/>
        <v>x</v>
      </c>
      <c r="BR615" s="206">
        <f t="shared" si="728"/>
        <v>99999.000003074994</v>
      </c>
      <c r="BS615" s="6">
        <f t="shared" si="729"/>
        <v>99999.000003074994</v>
      </c>
      <c r="BT615" s="6" t="str">
        <f t="shared" si="753"/>
        <v>x</v>
      </c>
      <c r="BU615" s="6" t="str">
        <f t="shared" si="730"/>
        <v/>
      </c>
      <c r="BW615" s="82">
        <f t="shared" si="754"/>
        <v>9999999999</v>
      </c>
      <c r="BX615" s="80" t="str">
        <f t="shared" si="731"/>
        <v>x</v>
      </c>
      <c r="BY615" s="80" t="str">
        <f t="shared" si="732"/>
        <v/>
      </c>
      <c r="BZ615" s="56" t="str">
        <f t="shared" si="755"/>
        <v/>
      </c>
      <c r="CA615" s="56" t="str">
        <f t="shared" si="756"/>
        <v/>
      </c>
      <c r="CB615" s="88">
        <f t="shared" si="757"/>
        <v>0</v>
      </c>
      <c r="CC615" s="56" t="str">
        <f t="shared" si="733"/>
        <v/>
      </c>
      <c r="CD615" s="56"/>
      <c r="CE615" s="56"/>
      <c r="CF615" s="56"/>
      <c r="CG615" s="56"/>
      <c r="CH615" s="169">
        <f t="shared" si="758"/>
        <v>9999999999</v>
      </c>
      <c r="CI615" s="170">
        <f t="shared" si="759"/>
        <v>9999999999</v>
      </c>
      <c r="CJ615" s="171">
        <f t="shared" si="760"/>
        <v>9999999999</v>
      </c>
      <c r="CK615" s="172" t="str">
        <f t="shared" si="761"/>
        <v/>
      </c>
      <c r="CL615" s="173" t="str">
        <f t="shared" si="734"/>
        <v>x</v>
      </c>
      <c r="CN615" s="6" t="str">
        <f t="shared" si="762"/>
        <v/>
      </c>
      <c r="CO615" s="293" t="e">
        <f t="shared" ca="1" si="772"/>
        <v>#N/A</v>
      </c>
      <c r="CP615" s="6" t="e">
        <f t="shared" ca="1" si="763"/>
        <v>#N/A</v>
      </c>
      <c r="CQ615" s="61">
        <v>599</v>
      </c>
      <c r="CR615" s="6">
        <f t="shared" si="735"/>
        <v>0</v>
      </c>
      <c r="CS615" s="6">
        <f t="shared" si="736"/>
        <v>0</v>
      </c>
      <c r="CT615" s="56" t="str">
        <f t="shared" si="737"/>
        <v/>
      </c>
      <c r="CU615" s="76">
        <f t="shared" si="738"/>
        <v>0</v>
      </c>
      <c r="CV615" s="76">
        <f t="shared" si="739"/>
        <v>0</v>
      </c>
      <c r="CX615" s="6" t="str">
        <f t="shared" si="740"/>
        <v/>
      </c>
      <c r="CY615" s="6" t="str">
        <f t="shared" si="741"/>
        <v/>
      </c>
      <c r="CZ615" s="6" t="str">
        <f t="shared" si="742"/>
        <v/>
      </c>
      <c r="DG615" s="56" t="str">
        <f t="shared" si="743"/>
        <v/>
      </c>
      <c r="DH615" s="6">
        <f t="shared" si="744"/>
        <v>0</v>
      </c>
      <c r="DK615" s="6">
        <f t="shared" si="779"/>
        <v>0</v>
      </c>
      <c r="DL615" s="6" t="e">
        <f t="shared" si="780"/>
        <v>#N/A</v>
      </c>
      <c r="DN615" s="6" t="e">
        <f t="shared" si="778"/>
        <v>#N/A</v>
      </c>
      <c r="DP615" s="6" t="str">
        <f t="shared" si="745"/>
        <v/>
      </c>
      <c r="DQ615" s="293">
        <f t="shared" ca="1" si="774"/>
        <v>609</v>
      </c>
      <c r="DR615" s="6" t="str">
        <f t="shared" ca="1" si="764"/>
        <v>x</v>
      </c>
      <c r="DU615" s="293" t="e">
        <f t="shared" ca="1" si="765"/>
        <v>#N/A</v>
      </c>
      <c r="DV615" s="5"/>
      <c r="DW615" s="293" t="e">
        <f t="shared" ca="1" si="775"/>
        <v>#N/A</v>
      </c>
      <c r="DZ615" s="293" t="e">
        <f t="shared" ca="1" si="766"/>
        <v>#N/A</v>
      </c>
      <c r="EA615" s="293" t="e">
        <f t="shared" ca="1" si="767"/>
        <v>#N/A</v>
      </c>
      <c r="EB615" s="293" t="e">
        <f t="shared" ca="1" si="768"/>
        <v>#N/A</v>
      </c>
      <c r="EE615" s="6" t="str">
        <f t="shared" si="769"/>
        <v/>
      </c>
      <c r="EF615" s="293" t="e">
        <f t="shared" ca="1" si="770"/>
        <v>#N/A</v>
      </c>
      <c r="EG615" s="6" t="e">
        <f t="shared" ca="1" si="746"/>
        <v>#N/A</v>
      </c>
    </row>
    <row r="616" spans="1:137" x14ac:dyDescent="0.2">
      <c r="C616" s="75"/>
      <c r="D616" s="184" t="str">
        <f t="shared" si="710"/>
        <v/>
      </c>
      <c r="E616" s="649" t="str">
        <f t="shared" si="776"/>
        <v/>
      </c>
      <c r="F616" s="607" t="str">
        <f t="shared" si="709"/>
        <v>x</v>
      </c>
      <c r="G616" s="650"/>
      <c r="H616" s="651"/>
      <c r="I616" s="651"/>
      <c r="J616" s="651"/>
      <c r="K616" s="652"/>
      <c r="L616" s="889"/>
      <c r="M616" s="889"/>
      <c r="N616" s="653"/>
      <c r="O616" s="651"/>
      <c r="P616" s="651"/>
      <c r="Q616" s="654"/>
      <c r="R616" s="655"/>
      <c r="S616" s="607" t="str">
        <f t="shared" si="711"/>
        <v/>
      </c>
      <c r="T616" s="656" t="str">
        <f t="shared" si="712"/>
        <v/>
      </c>
      <c r="U616" s="656" t="str">
        <f t="shared" si="747"/>
        <v/>
      </c>
      <c r="V616" s="656" t="str">
        <f t="shared" si="713"/>
        <v/>
      </c>
      <c r="W616" s="719"/>
      <c r="X616" s="659"/>
      <c r="Y616" s="656" t="str">
        <f t="shared" si="777"/>
        <v/>
      </c>
      <c r="Z616" s="659"/>
      <c r="AA616" s="654"/>
      <c r="AB616" s="656" t="str">
        <f t="shared" si="714"/>
        <v/>
      </c>
      <c r="AC616" s="661" t="str">
        <f t="shared" si="748"/>
        <v/>
      </c>
      <c r="AE616" s="658" t="str">
        <f t="shared" si="715"/>
        <v/>
      </c>
      <c r="AF616" s="659"/>
      <c r="AT616" s="805" t="str">
        <f t="shared" si="773"/>
        <v/>
      </c>
      <c r="AU616" t="str">
        <f t="shared" si="749"/>
        <v/>
      </c>
      <c r="AV616" s="6" t="str">
        <f t="shared" si="716"/>
        <v/>
      </c>
      <c r="AW616" s="317" t="str">
        <f t="shared" si="717"/>
        <v/>
      </c>
      <c r="AX616" s="158" t="str">
        <f t="shared" si="718"/>
        <v/>
      </c>
      <c r="AY616" s="158" t="str">
        <f t="shared" si="708"/>
        <v/>
      </c>
      <c r="AZ616" s="309" t="str">
        <f t="shared" si="707"/>
        <v/>
      </c>
      <c r="BA616" s="318" t="str">
        <f t="shared" si="719"/>
        <v/>
      </c>
      <c r="BB616" s="473" t="str">
        <f t="shared" si="720"/>
        <v/>
      </c>
      <c r="BC616" s="80" t="str">
        <f t="shared" si="771"/>
        <v/>
      </c>
      <c r="BD616" s="56">
        <f t="shared" si="721"/>
        <v>1</v>
      </c>
      <c r="BF616" s="56" t="str">
        <f t="shared" si="722"/>
        <v/>
      </c>
      <c r="BG616" s="56" t="str">
        <f t="shared" si="723"/>
        <v/>
      </c>
      <c r="BH616" s="6" t="str">
        <f t="shared" si="724"/>
        <v/>
      </c>
      <c r="BK616" s="6" t="str">
        <f t="shared" si="725"/>
        <v/>
      </c>
      <c r="BL616" s="56">
        <f t="shared" si="750"/>
        <v>999999</v>
      </c>
      <c r="BM616" s="183">
        <f t="shared" si="751"/>
        <v>99999.00000308</v>
      </c>
      <c r="BN616" s="61">
        <v>600</v>
      </c>
      <c r="BO616" s="6">
        <f t="shared" si="726"/>
        <v>999999</v>
      </c>
      <c r="BP616" s="6">
        <f t="shared" si="727"/>
        <v>999999</v>
      </c>
      <c r="BQ616" s="6" t="str">
        <f t="shared" si="752"/>
        <v>x</v>
      </c>
      <c r="BR616" s="206">
        <f t="shared" si="728"/>
        <v>99999.00000308</v>
      </c>
      <c r="BS616" s="6">
        <f t="shared" si="729"/>
        <v>99999.00000308</v>
      </c>
      <c r="BT616" s="6" t="str">
        <f t="shared" si="753"/>
        <v>x</v>
      </c>
      <c r="BU616" s="6" t="str">
        <f t="shared" si="730"/>
        <v/>
      </c>
      <c r="BW616" s="82">
        <f t="shared" si="754"/>
        <v>9999999999</v>
      </c>
      <c r="BX616" s="80" t="str">
        <f t="shared" si="731"/>
        <v>x</v>
      </c>
      <c r="BY616" s="80" t="str">
        <f t="shared" si="732"/>
        <v/>
      </c>
      <c r="BZ616" s="56" t="str">
        <f t="shared" si="755"/>
        <v/>
      </c>
      <c r="CA616" s="56" t="str">
        <f t="shared" si="756"/>
        <v/>
      </c>
      <c r="CB616" s="88">
        <f t="shared" si="757"/>
        <v>0</v>
      </c>
      <c r="CC616" s="56" t="str">
        <f t="shared" si="733"/>
        <v/>
      </c>
      <c r="CD616" s="56"/>
      <c r="CE616" s="56"/>
      <c r="CF616" s="56"/>
      <c r="CG616" s="56"/>
      <c r="CH616" s="169">
        <f t="shared" si="758"/>
        <v>9999999999</v>
      </c>
      <c r="CI616" s="170">
        <f t="shared" si="759"/>
        <v>9999999999</v>
      </c>
      <c r="CJ616" s="171">
        <f t="shared" si="760"/>
        <v>9999999999</v>
      </c>
      <c r="CK616" s="172" t="str">
        <f t="shared" si="761"/>
        <v/>
      </c>
      <c r="CL616" s="173" t="str">
        <f t="shared" si="734"/>
        <v>x</v>
      </c>
      <c r="CN616" s="6" t="str">
        <f t="shared" si="762"/>
        <v/>
      </c>
      <c r="CO616" s="293" t="e">
        <f t="shared" ca="1" si="772"/>
        <v>#N/A</v>
      </c>
      <c r="CP616" s="6" t="e">
        <f t="shared" ca="1" si="763"/>
        <v>#N/A</v>
      </c>
      <c r="CQ616" s="61">
        <v>600</v>
      </c>
      <c r="CR616" s="6">
        <f t="shared" si="735"/>
        <v>0</v>
      </c>
      <c r="CS616" s="6">
        <f t="shared" si="736"/>
        <v>0</v>
      </c>
      <c r="CT616" s="56" t="str">
        <f t="shared" si="737"/>
        <v/>
      </c>
      <c r="CU616" s="76">
        <f t="shared" si="738"/>
        <v>0</v>
      </c>
      <c r="CV616" s="76">
        <f t="shared" si="739"/>
        <v>0</v>
      </c>
      <c r="CX616" s="6" t="str">
        <f t="shared" si="740"/>
        <v/>
      </c>
      <c r="CY616" s="6" t="str">
        <f t="shared" si="741"/>
        <v/>
      </c>
      <c r="CZ616" s="6" t="str">
        <f t="shared" si="742"/>
        <v/>
      </c>
      <c r="DG616" s="56" t="str">
        <f t="shared" si="743"/>
        <v/>
      </c>
      <c r="DH616" s="6">
        <f t="shared" si="744"/>
        <v>0</v>
      </c>
      <c r="DK616" s="6">
        <f t="shared" si="779"/>
        <v>0</v>
      </c>
      <c r="DL616" s="6" t="e">
        <f t="shared" si="780"/>
        <v>#N/A</v>
      </c>
      <c r="DN616" s="6" t="e">
        <f t="shared" si="778"/>
        <v>#N/A</v>
      </c>
      <c r="DP616" s="6" t="str">
        <f t="shared" si="745"/>
        <v/>
      </c>
      <c r="DQ616" s="293">
        <f t="shared" ca="1" si="774"/>
        <v>610</v>
      </c>
      <c r="DR616" s="6" t="str">
        <f t="shared" ca="1" si="764"/>
        <v>x</v>
      </c>
      <c r="DU616" s="293" t="e">
        <f t="shared" ca="1" si="765"/>
        <v>#N/A</v>
      </c>
      <c r="DV616" s="5"/>
      <c r="DW616" s="293" t="e">
        <f t="shared" ca="1" si="775"/>
        <v>#N/A</v>
      </c>
      <c r="DZ616" s="293" t="e">
        <f t="shared" ca="1" si="766"/>
        <v>#N/A</v>
      </c>
      <c r="EA616" s="293" t="e">
        <f t="shared" ca="1" si="767"/>
        <v>#N/A</v>
      </c>
      <c r="EB616" s="293" t="e">
        <f t="shared" ca="1" si="768"/>
        <v>#N/A</v>
      </c>
      <c r="EE616" s="6" t="str">
        <f t="shared" si="769"/>
        <v/>
      </c>
      <c r="EF616" s="293" t="e">
        <f t="shared" ca="1" si="770"/>
        <v>#N/A</v>
      </c>
      <c r="EG616" s="6" t="e">
        <f t="shared" ca="1" si="746"/>
        <v>#N/A</v>
      </c>
    </row>
    <row r="617" spans="1:137" x14ac:dyDescent="0.2">
      <c r="A617" s="842" t="s">
        <v>247</v>
      </c>
      <c r="C617" s="75"/>
      <c r="D617" s="184" t="str">
        <f t="shared" si="710"/>
        <v/>
      </c>
      <c r="E617" s="649" t="str">
        <f t="shared" si="776"/>
        <v/>
      </c>
      <c r="F617" s="607" t="str">
        <f t="shared" si="709"/>
        <v>x</v>
      </c>
      <c r="G617" s="650"/>
      <c r="H617" s="651"/>
      <c r="I617" s="651"/>
      <c r="J617" s="651"/>
      <c r="K617" s="652"/>
      <c r="L617" s="889"/>
      <c r="M617" s="889"/>
      <c r="N617" s="653"/>
      <c r="O617" s="651"/>
      <c r="P617" s="651"/>
      <c r="Q617" s="654"/>
      <c r="R617" s="655"/>
      <c r="S617" s="607" t="str">
        <f t="shared" si="711"/>
        <v/>
      </c>
      <c r="T617" s="656" t="str">
        <f t="shared" si="712"/>
        <v/>
      </c>
      <c r="U617" s="656" t="str">
        <f t="shared" si="747"/>
        <v/>
      </c>
      <c r="V617" s="656" t="str">
        <f t="shared" si="713"/>
        <v/>
      </c>
      <c r="W617" s="719"/>
      <c r="X617" s="659"/>
      <c r="Y617" s="656" t="str">
        <f t="shared" si="777"/>
        <v/>
      </c>
      <c r="Z617" s="659"/>
      <c r="AA617" s="654"/>
      <c r="AB617" s="656" t="str">
        <f t="shared" si="714"/>
        <v/>
      </c>
      <c r="AC617" s="661" t="str">
        <f t="shared" si="748"/>
        <v/>
      </c>
      <c r="AE617" s="658" t="str">
        <f t="shared" si="715"/>
        <v/>
      </c>
      <c r="AF617" s="659"/>
      <c r="AT617" s="805" t="str">
        <f t="shared" si="773"/>
        <v/>
      </c>
      <c r="AU617" t="str">
        <f t="shared" si="749"/>
        <v/>
      </c>
      <c r="AV617" s="6" t="str">
        <f t="shared" si="716"/>
        <v/>
      </c>
      <c r="AW617" s="317" t="str">
        <f t="shared" si="717"/>
        <v/>
      </c>
      <c r="AX617" s="158" t="str">
        <f t="shared" si="718"/>
        <v/>
      </c>
      <c r="AY617" s="158" t="str">
        <f t="shared" si="708"/>
        <v/>
      </c>
      <c r="AZ617" s="309" t="str">
        <f t="shared" si="707"/>
        <v/>
      </c>
      <c r="BA617" s="318" t="str">
        <f t="shared" si="719"/>
        <v/>
      </c>
      <c r="BB617" s="473" t="str">
        <f t="shared" si="720"/>
        <v/>
      </c>
      <c r="BC617" s="80" t="str">
        <f t="shared" si="771"/>
        <v/>
      </c>
      <c r="BD617" s="56">
        <f t="shared" si="721"/>
        <v>1</v>
      </c>
      <c r="BF617" s="56" t="str">
        <f t="shared" si="722"/>
        <v/>
      </c>
      <c r="BG617" s="56" t="str">
        <f t="shared" si="723"/>
        <v/>
      </c>
      <c r="BH617" s="6" t="str">
        <f t="shared" si="724"/>
        <v/>
      </c>
      <c r="BK617" s="6" t="str">
        <f t="shared" si="725"/>
        <v/>
      </c>
      <c r="BL617" s="56">
        <f t="shared" si="750"/>
        <v>999999</v>
      </c>
      <c r="BM617" s="183">
        <f t="shared" si="751"/>
        <v>99999.000003085006</v>
      </c>
      <c r="BN617" s="61">
        <v>601</v>
      </c>
      <c r="BO617" s="6">
        <f t="shared" si="726"/>
        <v>999999</v>
      </c>
      <c r="BP617" s="6">
        <f t="shared" si="727"/>
        <v>999999</v>
      </c>
      <c r="BQ617" s="6" t="str">
        <f t="shared" si="752"/>
        <v>x</v>
      </c>
      <c r="BR617" s="206">
        <f t="shared" si="728"/>
        <v>99999.000003085006</v>
      </c>
      <c r="BS617" s="6">
        <f t="shared" si="729"/>
        <v>99999.000003085006</v>
      </c>
      <c r="BT617" s="6" t="str">
        <f t="shared" si="753"/>
        <v>x</v>
      </c>
      <c r="BU617" s="6" t="str">
        <f t="shared" si="730"/>
        <v/>
      </c>
      <c r="BW617" s="82">
        <f t="shared" si="754"/>
        <v>9999999999</v>
      </c>
      <c r="BX617" s="80" t="str">
        <f t="shared" si="731"/>
        <v>x</v>
      </c>
      <c r="BY617" s="80" t="str">
        <f t="shared" si="732"/>
        <v/>
      </c>
      <c r="BZ617" s="56" t="str">
        <f t="shared" si="755"/>
        <v/>
      </c>
      <c r="CA617" s="56" t="str">
        <f t="shared" si="756"/>
        <v/>
      </c>
      <c r="CB617" s="88">
        <f t="shared" si="757"/>
        <v>0</v>
      </c>
      <c r="CC617" s="56" t="str">
        <f t="shared" si="733"/>
        <v/>
      </c>
      <c r="CD617" s="56"/>
      <c r="CE617" s="56"/>
      <c r="CF617" s="56"/>
      <c r="CG617" s="56"/>
      <c r="CH617" s="169">
        <f t="shared" si="758"/>
        <v>9999999999</v>
      </c>
      <c r="CI617" s="170">
        <f t="shared" si="759"/>
        <v>9999999999</v>
      </c>
      <c r="CJ617" s="171">
        <f t="shared" si="760"/>
        <v>9999999999</v>
      </c>
      <c r="CK617" s="172" t="str">
        <f t="shared" si="761"/>
        <v/>
      </c>
      <c r="CL617" s="173" t="str">
        <f t="shared" si="734"/>
        <v>x</v>
      </c>
      <c r="CN617" s="6" t="str">
        <f t="shared" si="762"/>
        <v/>
      </c>
      <c r="CO617" s="293" t="e">
        <f t="shared" ca="1" si="772"/>
        <v>#N/A</v>
      </c>
      <c r="CP617" s="6" t="e">
        <f t="shared" ca="1" si="763"/>
        <v>#N/A</v>
      </c>
      <c r="CQ617" s="61">
        <v>601</v>
      </c>
      <c r="CR617" s="6">
        <f t="shared" si="735"/>
        <v>0</v>
      </c>
      <c r="CS617" s="6">
        <f t="shared" si="736"/>
        <v>0</v>
      </c>
      <c r="CT617" s="56" t="str">
        <f t="shared" si="737"/>
        <v/>
      </c>
      <c r="CU617" s="76">
        <f t="shared" si="738"/>
        <v>0</v>
      </c>
      <c r="CV617" s="76">
        <f t="shared" si="739"/>
        <v>0</v>
      </c>
      <c r="CX617" s="6" t="str">
        <f t="shared" si="740"/>
        <v/>
      </c>
      <c r="CY617" s="6" t="str">
        <f t="shared" si="741"/>
        <v/>
      </c>
      <c r="CZ617" s="6" t="str">
        <f t="shared" si="742"/>
        <v/>
      </c>
      <c r="DG617" s="56" t="str">
        <f t="shared" si="743"/>
        <v/>
      </c>
      <c r="DH617" s="6">
        <f t="shared" si="744"/>
        <v>0</v>
      </c>
      <c r="DK617" s="6">
        <f t="shared" si="779"/>
        <v>0</v>
      </c>
      <c r="DL617" s="6" t="e">
        <f t="shared" si="780"/>
        <v>#N/A</v>
      </c>
      <c r="DN617" s="6" t="e">
        <f t="shared" si="778"/>
        <v>#N/A</v>
      </c>
      <c r="DP617" s="6" t="str">
        <f t="shared" si="745"/>
        <v/>
      </c>
      <c r="DQ617" s="293">
        <f t="shared" ca="1" si="774"/>
        <v>611</v>
      </c>
      <c r="DR617" s="6" t="str">
        <f t="shared" ca="1" si="764"/>
        <v>x</v>
      </c>
      <c r="DU617" s="293" t="e">
        <f t="shared" ca="1" si="765"/>
        <v>#N/A</v>
      </c>
      <c r="DV617" s="5"/>
      <c r="DW617" s="293" t="e">
        <f t="shared" ca="1" si="775"/>
        <v>#N/A</v>
      </c>
      <c r="DZ617" s="293" t="e">
        <f t="shared" ca="1" si="766"/>
        <v>#N/A</v>
      </c>
      <c r="EA617" s="293" t="e">
        <f t="shared" ca="1" si="767"/>
        <v>#N/A</v>
      </c>
      <c r="EB617" s="293" t="e">
        <f t="shared" ca="1" si="768"/>
        <v>#N/A</v>
      </c>
      <c r="EE617" s="6" t="str">
        <f t="shared" si="769"/>
        <v/>
      </c>
      <c r="EF617" s="293" t="e">
        <f t="shared" ca="1" si="770"/>
        <v>#N/A</v>
      </c>
      <c r="EG617" s="6" t="e">
        <f t="shared" ca="1" si="746"/>
        <v>#N/A</v>
      </c>
    </row>
    <row r="618" spans="1:137" x14ac:dyDescent="0.2">
      <c r="C618" s="75"/>
      <c r="D618" s="184" t="str">
        <f t="shared" si="710"/>
        <v/>
      </c>
      <c r="E618" s="649" t="str">
        <f t="shared" si="776"/>
        <v/>
      </c>
      <c r="F618" s="607" t="str">
        <f t="shared" si="709"/>
        <v>x</v>
      </c>
      <c r="G618" s="650"/>
      <c r="H618" s="651"/>
      <c r="I618" s="651"/>
      <c r="J618" s="651"/>
      <c r="K618" s="652"/>
      <c r="L618" s="889"/>
      <c r="M618" s="889"/>
      <c r="N618" s="653"/>
      <c r="O618" s="651"/>
      <c r="P618" s="651"/>
      <c r="Q618" s="654"/>
      <c r="R618" s="655"/>
      <c r="S618" s="607" t="str">
        <f t="shared" si="711"/>
        <v/>
      </c>
      <c r="T618" s="656" t="str">
        <f t="shared" si="712"/>
        <v/>
      </c>
      <c r="U618" s="656" t="str">
        <f t="shared" si="747"/>
        <v/>
      </c>
      <c r="V618" s="656" t="str">
        <f t="shared" si="713"/>
        <v/>
      </c>
      <c r="W618" s="719"/>
      <c r="X618" s="659"/>
      <c r="Y618" s="656" t="str">
        <f t="shared" si="777"/>
        <v/>
      </c>
      <c r="Z618" s="659"/>
      <c r="AA618" s="654"/>
      <c r="AB618" s="656" t="str">
        <f t="shared" si="714"/>
        <v/>
      </c>
      <c r="AC618" s="661" t="str">
        <f t="shared" si="748"/>
        <v/>
      </c>
      <c r="AE618" s="658" t="str">
        <f t="shared" si="715"/>
        <v/>
      </c>
      <c r="AF618" s="659"/>
      <c r="AT618" s="805" t="str">
        <f t="shared" si="773"/>
        <v/>
      </c>
      <c r="AU618" t="str">
        <f t="shared" si="749"/>
        <v/>
      </c>
      <c r="AV618" s="6" t="str">
        <f t="shared" si="716"/>
        <v/>
      </c>
      <c r="AW618" s="317" t="str">
        <f t="shared" si="717"/>
        <v/>
      </c>
      <c r="AX618" s="158" t="str">
        <f t="shared" si="718"/>
        <v/>
      </c>
      <c r="AY618" s="158" t="str">
        <f t="shared" si="708"/>
        <v/>
      </c>
      <c r="AZ618" s="309" t="str">
        <f t="shared" si="707"/>
        <v/>
      </c>
      <c r="BA618" s="318" t="str">
        <f t="shared" si="719"/>
        <v/>
      </c>
      <c r="BB618" s="473" t="str">
        <f t="shared" si="720"/>
        <v/>
      </c>
      <c r="BC618" s="80" t="str">
        <f t="shared" si="771"/>
        <v/>
      </c>
      <c r="BD618" s="56">
        <f t="shared" si="721"/>
        <v>1</v>
      </c>
      <c r="BF618" s="56" t="str">
        <f t="shared" si="722"/>
        <v/>
      </c>
      <c r="BG618" s="56" t="str">
        <f t="shared" si="723"/>
        <v/>
      </c>
      <c r="BH618" s="6" t="str">
        <f t="shared" si="724"/>
        <v/>
      </c>
      <c r="BK618" s="6" t="str">
        <f t="shared" si="725"/>
        <v/>
      </c>
      <c r="BL618" s="56">
        <f t="shared" si="750"/>
        <v>999999</v>
      </c>
      <c r="BM618" s="183">
        <f t="shared" si="751"/>
        <v>99999.000003089997</v>
      </c>
      <c r="BN618" s="61">
        <v>602</v>
      </c>
      <c r="BO618" s="6">
        <f t="shared" si="726"/>
        <v>999999</v>
      </c>
      <c r="BP618" s="6">
        <f t="shared" si="727"/>
        <v>999999</v>
      </c>
      <c r="BQ618" s="6" t="str">
        <f t="shared" si="752"/>
        <v>x</v>
      </c>
      <c r="BR618" s="206">
        <f t="shared" si="728"/>
        <v>99999.000003089997</v>
      </c>
      <c r="BS618" s="6">
        <f t="shared" si="729"/>
        <v>99999.000003089997</v>
      </c>
      <c r="BT618" s="6" t="str">
        <f t="shared" si="753"/>
        <v>x</v>
      </c>
      <c r="BU618" s="6" t="str">
        <f t="shared" si="730"/>
        <v/>
      </c>
      <c r="BW618" s="82">
        <f t="shared" si="754"/>
        <v>9999999999</v>
      </c>
      <c r="BX618" s="80" t="str">
        <f t="shared" si="731"/>
        <v>x</v>
      </c>
      <c r="BY618" s="80" t="str">
        <f t="shared" si="732"/>
        <v/>
      </c>
      <c r="BZ618" s="56" t="str">
        <f t="shared" si="755"/>
        <v/>
      </c>
      <c r="CA618" s="56" t="str">
        <f t="shared" si="756"/>
        <v/>
      </c>
      <c r="CB618" s="88">
        <f t="shared" si="757"/>
        <v>0</v>
      </c>
      <c r="CC618" s="56" t="str">
        <f t="shared" si="733"/>
        <v/>
      </c>
      <c r="CD618" s="56"/>
      <c r="CE618" s="56"/>
      <c r="CF618" s="56"/>
      <c r="CG618" s="56"/>
      <c r="CH618" s="169">
        <f t="shared" si="758"/>
        <v>9999999999</v>
      </c>
      <c r="CI618" s="170">
        <f t="shared" si="759"/>
        <v>9999999999</v>
      </c>
      <c r="CJ618" s="171">
        <f t="shared" si="760"/>
        <v>9999999999</v>
      </c>
      <c r="CK618" s="172" t="str">
        <f t="shared" si="761"/>
        <v/>
      </c>
      <c r="CL618" s="173" t="str">
        <f t="shared" si="734"/>
        <v>x</v>
      </c>
      <c r="CN618" s="6" t="str">
        <f t="shared" si="762"/>
        <v/>
      </c>
      <c r="CO618" s="293" t="e">
        <f t="shared" ca="1" si="772"/>
        <v>#N/A</v>
      </c>
      <c r="CP618" s="6" t="e">
        <f t="shared" ca="1" si="763"/>
        <v>#N/A</v>
      </c>
      <c r="CQ618" s="61">
        <v>602</v>
      </c>
      <c r="CR618" s="6">
        <f t="shared" si="735"/>
        <v>0</v>
      </c>
      <c r="CS618" s="6">
        <f t="shared" si="736"/>
        <v>0</v>
      </c>
      <c r="CT618" s="56" t="str">
        <f t="shared" si="737"/>
        <v/>
      </c>
      <c r="CU618" s="76">
        <f t="shared" si="738"/>
        <v>0</v>
      </c>
      <c r="CV618" s="76">
        <f t="shared" si="739"/>
        <v>0</v>
      </c>
      <c r="CX618" s="6" t="str">
        <f t="shared" si="740"/>
        <v/>
      </c>
      <c r="CY618" s="6" t="str">
        <f t="shared" si="741"/>
        <v/>
      </c>
      <c r="CZ618" s="6" t="str">
        <f t="shared" si="742"/>
        <v/>
      </c>
      <c r="DG618" s="56" t="str">
        <f t="shared" si="743"/>
        <v/>
      </c>
      <c r="DH618" s="6">
        <f t="shared" si="744"/>
        <v>0</v>
      </c>
      <c r="DK618" s="6">
        <f t="shared" si="779"/>
        <v>0</v>
      </c>
      <c r="DL618" s="6" t="e">
        <f t="shared" si="780"/>
        <v>#N/A</v>
      </c>
      <c r="DN618" s="6" t="e">
        <f t="shared" si="778"/>
        <v>#N/A</v>
      </c>
      <c r="DP618" s="6" t="str">
        <f t="shared" si="745"/>
        <v/>
      </c>
      <c r="DQ618" s="293">
        <f t="shared" ca="1" si="774"/>
        <v>612</v>
      </c>
      <c r="DR618" s="6" t="str">
        <f t="shared" ca="1" si="764"/>
        <v>x</v>
      </c>
      <c r="DU618" s="293" t="e">
        <f t="shared" ca="1" si="765"/>
        <v>#N/A</v>
      </c>
      <c r="DV618" s="5"/>
      <c r="DW618" s="293" t="e">
        <f t="shared" ca="1" si="775"/>
        <v>#N/A</v>
      </c>
      <c r="DZ618" s="293" t="e">
        <f t="shared" ca="1" si="766"/>
        <v>#N/A</v>
      </c>
      <c r="EA618" s="293" t="e">
        <f t="shared" ca="1" si="767"/>
        <v>#N/A</v>
      </c>
      <c r="EB618" s="293" t="e">
        <f t="shared" ca="1" si="768"/>
        <v>#N/A</v>
      </c>
      <c r="EE618" s="6" t="str">
        <f t="shared" si="769"/>
        <v/>
      </c>
      <c r="EF618" s="293" t="e">
        <f t="shared" ca="1" si="770"/>
        <v>#N/A</v>
      </c>
      <c r="EG618" s="6" t="e">
        <f t="shared" ca="1" si="746"/>
        <v>#N/A</v>
      </c>
    </row>
    <row r="619" spans="1:137" x14ac:dyDescent="0.2">
      <c r="C619" s="75"/>
      <c r="D619" s="184" t="str">
        <f t="shared" si="710"/>
        <v/>
      </c>
      <c r="E619" s="649" t="str">
        <f t="shared" si="776"/>
        <v/>
      </c>
      <c r="F619" s="607" t="str">
        <f t="shared" si="709"/>
        <v>x</v>
      </c>
      <c r="G619" s="650"/>
      <c r="H619" s="651"/>
      <c r="I619" s="651"/>
      <c r="J619" s="651"/>
      <c r="K619" s="652"/>
      <c r="L619" s="889"/>
      <c r="M619" s="889"/>
      <c r="N619" s="653"/>
      <c r="O619" s="651"/>
      <c r="P619" s="651"/>
      <c r="Q619" s="654"/>
      <c r="R619" s="655"/>
      <c r="S619" s="607" t="str">
        <f t="shared" si="711"/>
        <v/>
      </c>
      <c r="T619" s="656" t="str">
        <f t="shared" si="712"/>
        <v/>
      </c>
      <c r="U619" s="656" t="str">
        <f t="shared" si="747"/>
        <v/>
      </c>
      <c r="V619" s="656" t="str">
        <f t="shared" si="713"/>
        <v/>
      </c>
      <c r="W619" s="719"/>
      <c r="X619" s="659"/>
      <c r="Y619" s="656" t="str">
        <f t="shared" si="777"/>
        <v/>
      </c>
      <c r="Z619" s="659"/>
      <c r="AA619" s="654"/>
      <c r="AB619" s="656" t="str">
        <f t="shared" si="714"/>
        <v/>
      </c>
      <c r="AC619" s="661" t="str">
        <f t="shared" si="748"/>
        <v/>
      </c>
      <c r="AE619" s="658" t="str">
        <f t="shared" si="715"/>
        <v/>
      </c>
      <c r="AF619" s="659"/>
      <c r="AT619" s="805" t="str">
        <f t="shared" si="773"/>
        <v/>
      </c>
      <c r="AU619" t="str">
        <f t="shared" si="749"/>
        <v/>
      </c>
      <c r="AV619" s="6" t="str">
        <f t="shared" si="716"/>
        <v/>
      </c>
      <c r="AW619" s="317" t="str">
        <f t="shared" si="717"/>
        <v/>
      </c>
      <c r="AX619" s="158" t="str">
        <f t="shared" si="718"/>
        <v/>
      </c>
      <c r="AY619" s="158" t="str">
        <f t="shared" si="708"/>
        <v/>
      </c>
      <c r="AZ619" s="309" t="str">
        <f t="shared" si="707"/>
        <v/>
      </c>
      <c r="BA619" s="318" t="str">
        <f t="shared" si="719"/>
        <v/>
      </c>
      <c r="BB619" s="473" t="str">
        <f t="shared" si="720"/>
        <v/>
      </c>
      <c r="BC619" s="80" t="str">
        <f t="shared" si="771"/>
        <v/>
      </c>
      <c r="BD619" s="56">
        <f t="shared" si="721"/>
        <v>1</v>
      </c>
      <c r="BF619" s="56" t="str">
        <f t="shared" si="722"/>
        <v/>
      </c>
      <c r="BG619" s="56" t="str">
        <f t="shared" si="723"/>
        <v/>
      </c>
      <c r="BH619" s="6" t="str">
        <f t="shared" si="724"/>
        <v/>
      </c>
      <c r="BK619" s="6" t="str">
        <f t="shared" si="725"/>
        <v/>
      </c>
      <c r="BL619" s="56">
        <f t="shared" si="750"/>
        <v>999999</v>
      </c>
      <c r="BM619" s="183">
        <f t="shared" si="751"/>
        <v>99999.000003095003</v>
      </c>
      <c r="BN619" s="61">
        <v>603</v>
      </c>
      <c r="BO619" s="6">
        <f t="shared" si="726"/>
        <v>999999</v>
      </c>
      <c r="BP619" s="6">
        <f t="shared" si="727"/>
        <v>999999</v>
      </c>
      <c r="BQ619" s="6" t="str">
        <f t="shared" si="752"/>
        <v>x</v>
      </c>
      <c r="BR619" s="206">
        <f t="shared" si="728"/>
        <v>99999.000003095003</v>
      </c>
      <c r="BS619" s="6">
        <f t="shared" si="729"/>
        <v>99999.000003095003</v>
      </c>
      <c r="BT619" s="6" t="str">
        <f t="shared" si="753"/>
        <v>x</v>
      </c>
      <c r="BU619" s="6" t="str">
        <f t="shared" si="730"/>
        <v/>
      </c>
      <c r="BW619" s="82">
        <f t="shared" si="754"/>
        <v>9999999999</v>
      </c>
      <c r="BX619" s="80" t="str">
        <f t="shared" si="731"/>
        <v>x</v>
      </c>
      <c r="BY619" s="80" t="str">
        <f t="shared" si="732"/>
        <v/>
      </c>
      <c r="BZ619" s="56" t="str">
        <f t="shared" si="755"/>
        <v/>
      </c>
      <c r="CA619" s="56" t="str">
        <f t="shared" si="756"/>
        <v/>
      </c>
      <c r="CB619" s="88">
        <f t="shared" si="757"/>
        <v>0</v>
      </c>
      <c r="CC619" s="56" t="str">
        <f t="shared" si="733"/>
        <v/>
      </c>
      <c r="CD619" s="56"/>
      <c r="CE619" s="56"/>
      <c r="CF619" s="56"/>
      <c r="CG619" s="56"/>
      <c r="CH619" s="169">
        <f t="shared" si="758"/>
        <v>9999999999</v>
      </c>
      <c r="CI619" s="170">
        <f t="shared" si="759"/>
        <v>9999999999</v>
      </c>
      <c r="CJ619" s="171">
        <f t="shared" si="760"/>
        <v>9999999999</v>
      </c>
      <c r="CK619" s="172" t="str">
        <f t="shared" si="761"/>
        <v/>
      </c>
      <c r="CL619" s="173" t="str">
        <f t="shared" si="734"/>
        <v>x</v>
      </c>
      <c r="CN619" s="6" t="str">
        <f t="shared" si="762"/>
        <v/>
      </c>
      <c r="CO619" s="293" t="e">
        <f t="shared" ca="1" si="772"/>
        <v>#N/A</v>
      </c>
      <c r="CP619" s="6" t="e">
        <f t="shared" ca="1" si="763"/>
        <v>#N/A</v>
      </c>
      <c r="CQ619" s="61">
        <v>603</v>
      </c>
      <c r="CR619" s="6">
        <f t="shared" si="735"/>
        <v>0</v>
      </c>
      <c r="CS619" s="6">
        <f t="shared" si="736"/>
        <v>0</v>
      </c>
      <c r="CT619" s="56" t="str">
        <f t="shared" si="737"/>
        <v/>
      </c>
      <c r="CU619" s="76">
        <f t="shared" si="738"/>
        <v>0</v>
      </c>
      <c r="CV619" s="76">
        <f t="shared" si="739"/>
        <v>0</v>
      </c>
      <c r="CX619" s="6" t="str">
        <f t="shared" si="740"/>
        <v/>
      </c>
      <c r="CY619" s="6" t="str">
        <f t="shared" si="741"/>
        <v/>
      </c>
      <c r="CZ619" s="6" t="str">
        <f t="shared" si="742"/>
        <v/>
      </c>
      <c r="DG619" s="56" t="str">
        <f t="shared" si="743"/>
        <v/>
      </c>
      <c r="DH619" s="6">
        <f t="shared" si="744"/>
        <v>0</v>
      </c>
      <c r="DK619" s="6">
        <f t="shared" si="779"/>
        <v>0</v>
      </c>
      <c r="DL619" s="6" t="e">
        <f t="shared" si="780"/>
        <v>#N/A</v>
      </c>
      <c r="DN619" s="6" t="e">
        <f t="shared" si="778"/>
        <v>#N/A</v>
      </c>
      <c r="DP619" s="6" t="str">
        <f t="shared" si="745"/>
        <v/>
      </c>
      <c r="DQ619" s="293">
        <f t="shared" ca="1" si="774"/>
        <v>613</v>
      </c>
      <c r="DR619" s="6" t="str">
        <f t="shared" ca="1" si="764"/>
        <v>x</v>
      </c>
      <c r="DU619" s="293" t="e">
        <f t="shared" ca="1" si="765"/>
        <v>#N/A</v>
      </c>
      <c r="DV619" s="5"/>
      <c r="DW619" s="293" t="e">
        <f t="shared" ca="1" si="775"/>
        <v>#N/A</v>
      </c>
      <c r="DZ619" s="293" t="e">
        <f t="shared" ca="1" si="766"/>
        <v>#N/A</v>
      </c>
      <c r="EA619" s="293" t="e">
        <f t="shared" ca="1" si="767"/>
        <v>#N/A</v>
      </c>
      <c r="EB619" s="293" t="e">
        <f t="shared" ca="1" si="768"/>
        <v>#N/A</v>
      </c>
      <c r="EE619" s="6" t="str">
        <f t="shared" si="769"/>
        <v/>
      </c>
      <c r="EF619" s="293" t="e">
        <f t="shared" ca="1" si="770"/>
        <v>#N/A</v>
      </c>
      <c r="EG619" s="6" t="e">
        <f t="shared" ca="1" si="746"/>
        <v>#N/A</v>
      </c>
    </row>
    <row r="620" spans="1:137" x14ac:dyDescent="0.2">
      <c r="C620" s="75"/>
      <c r="D620" s="184" t="str">
        <f t="shared" si="710"/>
        <v/>
      </c>
      <c r="E620" s="649" t="str">
        <f t="shared" si="776"/>
        <v/>
      </c>
      <c r="F620" s="607" t="str">
        <f t="shared" si="709"/>
        <v>x</v>
      </c>
      <c r="G620" s="650"/>
      <c r="H620" s="651"/>
      <c r="I620" s="651"/>
      <c r="J620" s="651"/>
      <c r="K620" s="652"/>
      <c r="L620" s="889"/>
      <c r="M620" s="889"/>
      <c r="N620" s="653"/>
      <c r="O620" s="651"/>
      <c r="P620" s="651"/>
      <c r="Q620" s="654"/>
      <c r="R620" s="655"/>
      <c r="S620" s="607" t="str">
        <f t="shared" si="711"/>
        <v/>
      </c>
      <c r="T620" s="656" t="str">
        <f t="shared" si="712"/>
        <v/>
      </c>
      <c r="U620" s="656" t="str">
        <f t="shared" si="747"/>
        <v/>
      </c>
      <c r="V620" s="656" t="str">
        <f t="shared" si="713"/>
        <v/>
      </c>
      <c r="W620" s="719"/>
      <c r="X620" s="659"/>
      <c r="Y620" s="656" t="str">
        <f t="shared" si="777"/>
        <v/>
      </c>
      <c r="Z620" s="659"/>
      <c r="AA620" s="654"/>
      <c r="AB620" s="656" t="str">
        <f t="shared" si="714"/>
        <v/>
      </c>
      <c r="AC620" s="661" t="str">
        <f t="shared" si="748"/>
        <v/>
      </c>
      <c r="AE620" s="658" t="str">
        <f t="shared" si="715"/>
        <v/>
      </c>
      <c r="AF620" s="659"/>
      <c r="AT620" s="805" t="str">
        <f t="shared" si="773"/>
        <v/>
      </c>
      <c r="AU620" t="str">
        <f t="shared" si="749"/>
        <v/>
      </c>
      <c r="AV620" s="6" t="str">
        <f t="shared" si="716"/>
        <v/>
      </c>
      <c r="AW620" s="317" t="str">
        <f t="shared" si="717"/>
        <v/>
      </c>
      <c r="AX620" s="158" t="str">
        <f t="shared" si="718"/>
        <v/>
      </c>
      <c r="AY620" s="158" t="str">
        <f t="shared" si="708"/>
        <v/>
      </c>
      <c r="AZ620" s="309" t="str">
        <f t="shared" si="707"/>
        <v/>
      </c>
      <c r="BA620" s="318" t="str">
        <f t="shared" si="719"/>
        <v/>
      </c>
      <c r="BB620" s="473" t="str">
        <f t="shared" si="720"/>
        <v/>
      </c>
      <c r="BC620" s="80" t="str">
        <f t="shared" si="771"/>
        <v/>
      </c>
      <c r="BD620" s="56">
        <f t="shared" si="721"/>
        <v>1</v>
      </c>
      <c r="BF620" s="56" t="str">
        <f t="shared" si="722"/>
        <v/>
      </c>
      <c r="BG620" s="56" t="str">
        <f t="shared" si="723"/>
        <v/>
      </c>
      <c r="BH620" s="6" t="str">
        <f t="shared" si="724"/>
        <v/>
      </c>
      <c r="BK620" s="6" t="str">
        <f t="shared" si="725"/>
        <v/>
      </c>
      <c r="BL620" s="56">
        <f t="shared" si="750"/>
        <v>999999</v>
      </c>
      <c r="BM620" s="183">
        <f t="shared" si="751"/>
        <v>99999.000003099995</v>
      </c>
      <c r="BN620" s="61">
        <v>604</v>
      </c>
      <c r="BO620" s="6">
        <f t="shared" si="726"/>
        <v>999999</v>
      </c>
      <c r="BP620" s="6">
        <f t="shared" si="727"/>
        <v>999999</v>
      </c>
      <c r="BQ620" s="6" t="str">
        <f t="shared" si="752"/>
        <v>x</v>
      </c>
      <c r="BR620" s="206">
        <f t="shared" si="728"/>
        <v>99999.000003099995</v>
      </c>
      <c r="BS620" s="6">
        <f t="shared" si="729"/>
        <v>99999.000003099995</v>
      </c>
      <c r="BT620" s="6" t="str">
        <f t="shared" si="753"/>
        <v>x</v>
      </c>
      <c r="BU620" s="6" t="str">
        <f t="shared" si="730"/>
        <v/>
      </c>
      <c r="BW620" s="82">
        <f t="shared" si="754"/>
        <v>9999999999</v>
      </c>
      <c r="BX620" s="80" t="str">
        <f t="shared" si="731"/>
        <v>x</v>
      </c>
      <c r="BY620" s="80" t="str">
        <f t="shared" si="732"/>
        <v/>
      </c>
      <c r="BZ620" s="56" t="str">
        <f t="shared" si="755"/>
        <v/>
      </c>
      <c r="CA620" s="56" t="str">
        <f t="shared" si="756"/>
        <v/>
      </c>
      <c r="CB620" s="88">
        <f t="shared" si="757"/>
        <v>0</v>
      </c>
      <c r="CC620" s="56" t="str">
        <f t="shared" si="733"/>
        <v/>
      </c>
      <c r="CD620" s="56"/>
      <c r="CE620" s="56"/>
      <c r="CF620" s="56"/>
      <c r="CG620" s="56"/>
      <c r="CH620" s="169">
        <f t="shared" si="758"/>
        <v>9999999999</v>
      </c>
      <c r="CI620" s="170">
        <f t="shared" si="759"/>
        <v>9999999999</v>
      </c>
      <c r="CJ620" s="171">
        <f t="shared" si="760"/>
        <v>9999999999</v>
      </c>
      <c r="CK620" s="172" t="str">
        <f t="shared" si="761"/>
        <v/>
      </c>
      <c r="CL620" s="173" t="str">
        <f t="shared" si="734"/>
        <v>x</v>
      </c>
      <c r="CN620" s="6" t="str">
        <f t="shared" si="762"/>
        <v/>
      </c>
      <c r="CO620" s="293" t="e">
        <f t="shared" ca="1" si="772"/>
        <v>#N/A</v>
      </c>
      <c r="CP620" s="6" t="e">
        <f t="shared" ca="1" si="763"/>
        <v>#N/A</v>
      </c>
      <c r="CQ620" s="61">
        <v>604</v>
      </c>
      <c r="CR620" s="6">
        <f t="shared" si="735"/>
        <v>0</v>
      </c>
      <c r="CS620" s="6">
        <f t="shared" si="736"/>
        <v>0</v>
      </c>
      <c r="CT620" s="56" t="str">
        <f t="shared" si="737"/>
        <v/>
      </c>
      <c r="CU620" s="76">
        <f t="shared" si="738"/>
        <v>0</v>
      </c>
      <c r="CV620" s="76">
        <f t="shared" si="739"/>
        <v>0</v>
      </c>
      <c r="CX620" s="6" t="str">
        <f t="shared" si="740"/>
        <v/>
      </c>
      <c r="CY620" s="6" t="str">
        <f t="shared" si="741"/>
        <v/>
      </c>
      <c r="CZ620" s="6" t="str">
        <f t="shared" si="742"/>
        <v/>
      </c>
      <c r="DG620" s="56" t="str">
        <f t="shared" si="743"/>
        <v/>
      </c>
      <c r="DH620" s="6">
        <f t="shared" si="744"/>
        <v>0</v>
      </c>
      <c r="DK620" s="6">
        <f t="shared" si="779"/>
        <v>0</v>
      </c>
      <c r="DL620" s="6" t="e">
        <f t="shared" si="780"/>
        <v>#N/A</v>
      </c>
      <c r="DN620" s="6" t="e">
        <f t="shared" si="778"/>
        <v>#N/A</v>
      </c>
      <c r="DP620" s="6" t="str">
        <f t="shared" si="745"/>
        <v/>
      </c>
      <c r="DQ620" s="293">
        <f t="shared" ca="1" si="774"/>
        <v>614</v>
      </c>
      <c r="DR620" s="6" t="str">
        <f t="shared" ca="1" si="764"/>
        <v>x</v>
      </c>
      <c r="DU620" s="293" t="e">
        <f t="shared" ca="1" si="765"/>
        <v>#N/A</v>
      </c>
      <c r="DV620" s="5"/>
      <c r="DW620" s="293" t="e">
        <f t="shared" ca="1" si="775"/>
        <v>#N/A</v>
      </c>
      <c r="DZ620" s="293" t="e">
        <f t="shared" ca="1" si="766"/>
        <v>#N/A</v>
      </c>
      <c r="EA620" s="293" t="e">
        <f t="shared" ca="1" si="767"/>
        <v>#N/A</v>
      </c>
      <c r="EB620" s="293" t="e">
        <f t="shared" ca="1" si="768"/>
        <v>#N/A</v>
      </c>
      <c r="EE620" s="6" t="str">
        <f t="shared" si="769"/>
        <v/>
      </c>
      <c r="EF620" s="293" t="e">
        <f t="shared" ca="1" si="770"/>
        <v>#N/A</v>
      </c>
      <c r="EG620" s="6" t="e">
        <f t="shared" ca="1" si="746"/>
        <v>#N/A</v>
      </c>
    </row>
    <row r="621" spans="1:137" x14ac:dyDescent="0.2">
      <c r="C621" s="75"/>
      <c r="D621" s="184" t="str">
        <f t="shared" si="710"/>
        <v/>
      </c>
      <c r="E621" s="649" t="str">
        <f t="shared" si="776"/>
        <v/>
      </c>
      <c r="F621" s="607" t="str">
        <f t="shared" si="709"/>
        <v>x</v>
      </c>
      <c r="G621" s="650"/>
      <c r="H621" s="651"/>
      <c r="I621" s="651"/>
      <c r="J621" s="651"/>
      <c r="K621" s="652"/>
      <c r="L621" s="889"/>
      <c r="M621" s="889"/>
      <c r="N621" s="653"/>
      <c r="O621" s="651"/>
      <c r="P621" s="651"/>
      <c r="Q621" s="654"/>
      <c r="R621" s="655"/>
      <c r="S621" s="607" t="str">
        <f t="shared" si="711"/>
        <v/>
      </c>
      <c r="T621" s="656" t="str">
        <f t="shared" si="712"/>
        <v/>
      </c>
      <c r="U621" s="656" t="str">
        <f t="shared" si="747"/>
        <v/>
      </c>
      <c r="V621" s="656" t="str">
        <f t="shared" si="713"/>
        <v/>
      </c>
      <c r="W621" s="719"/>
      <c r="X621" s="659"/>
      <c r="Y621" s="656" t="str">
        <f t="shared" si="777"/>
        <v/>
      </c>
      <c r="Z621" s="659"/>
      <c r="AA621" s="654"/>
      <c r="AB621" s="656" t="str">
        <f t="shared" si="714"/>
        <v/>
      </c>
      <c r="AC621" s="661" t="str">
        <f t="shared" si="748"/>
        <v/>
      </c>
      <c r="AE621" s="658" t="str">
        <f t="shared" si="715"/>
        <v/>
      </c>
      <c r="AF621" s="659"/>
      <c r="AT621" s="805" t="str">
        <f t="shared" si="773"/>
        <v/>
      </c>
      <c r="AU621" t="str">
        <f t="shared" si="749"/>
        <v/>
      </c>
      <c r="AV621" s="6" t="str">
        <f t="shared" si="716"/>
        <v/>
      </c>
      <c r="AW621" s="317" t="str">
        <f t="shared" si="717"/>
        <v/>
      </c>
      <c r="AX621" s="158" t="str">
        <f t="shared" si="718"/>
        <v/>
      </c>
      <c r="AY621" s="158" t="str">
        <f t="shared" si="708"/>
        <v/>
      </c>
      <c r="AZ621" s="309" t="str">
        <f t="shared" si="707"/>
        <v/>
      </c>
      <c r="BA621" s="318" t="str">
        <f t="shared" si="719"/>
        <v/>
      </c>
      <c r="BB621" s="473" t="str">
        <f t="shared" si="720"/>
        <v/>
      </c>
      <c r="BC621" s="80" t="str">
        <f t="shared" si="771"/>
        <v/>
      </c>
      <c r="BD621" s="56">
        <f t="shared" si="721"/>
        <v>1</v>
      </c>
      <c r="BF621" s="56" t="str">
        <f t="shared" si="722"/>
        <v/>
      </c>
      <c r="BG621" s="56" t="str">
        <f t="shared" si="723"/>
        <v/>
      </c>
      <c r="BH621" s="6" t="str">
        <f t="shared" si="724"/>
        <v/>
      </c>
      <c r="BK621" s="6" t="str">
        <f t="shared" si="725"/>
        <v/>
      </c>
      <c r="BL621" s="56">
        <f t="shared" si="750"/>
        <v>999999</v>
      </c>
      <c r="BM621" s="183">
        <f t="shared" si="751"/>
        <v>99999.000003105</v>
      </c>
      <c r="BN621" s="61">
        <v>605</v>
      </c>
      <c r="BO621" s="6">
        <f t="shared" si="726"/>
        <v>999999</v>
      </c>
      <c r="BP621" s="6">
        <f t="shared" si="727"/>
        <v>999999</v>
      </c>
      <c r="BQ621" s="6" t="str">
        <f t="shared" si="752"/>
        <v>x</v>
      </c>
      <c r="BR621" s="206">
        <f t="shared" si="728"/>
        <v>99999.000003105</v>
      </c>
      <c r="BS621" s="6">
        <f t="shared" si="729"/>
        <v>99999.000003105</v>
      </c>
      <c r="BT621" s="6" t="str">
        <f t="shared" si="753"/>
        <v>x</v>
      </c>
      <c r="BU621" s="6" t="str">
        <f t="shared" si="730"/>
        <v/>
      </c>
      <c r="BW621" s="82">
        <f t="shared" si="754"/>
        <v>9999999999</v>
      </c>
      <c r="BX621" s="80" t="str">
        <f t="shared" si="731"/>
        <v>x</v>
      </c>
      <c r="BY621" s="80" t="str">
        <f t="shared" si="732"/>
        <v/>
      </c>
      <c r="BZ621" s="56" t="str">
        <f t="shared" si="755"/>
        <v/>
      </c>
      <c r="CA621" s="56" t="str">
        <f t="shared" si="756"/>
        <v/>
      </c>
      <c r="CB621" s="88">
        <f t="shared" si="757"/>
        <v>0</v>
      </c>
      <c r="CC621" s="56" t="str">
        <f t="shared" si="733"/>
        <v/>
      </c>
      <c r="CD621" s="56"/>
      <c r="CE621" s="56"/>
      <c r="CF621" s="56"/>
      <c r="CG621" s="56"/>
      <c r="CH621" s="169">
        <f t="shared" si="758"/>
        <v>9999999999</v>
      </c>
      <c r="CI621" s="170">
        <f t="shared" si="759"/>
        <v>9999999999</v>
      </c>
      <c r="CJ621" s="171">
        <f t="shared" si="760"/>
        <v>9999999999</v>
      </c>
      <c r="CK621" s="172" t="str">
        <f t="shared" si="761"/>
        <v/>
      </c>
      <c r="CL621" s="173" t="str">
        <f t="shared" si="734"/>
        <v>x</v>
      </c>
      <c r="CN621" s="6" t="str">
        <f t="shared" si="762"/>
        <v/>
      </c>
      <c r="CO621" s="293" t="e">
        <f t="shared" ca="1" si="772"/>
        <v>#N/A</v>
      </c>
      <c r="CP621" s="6" t="e">
        <f t="shared" ca="1" si="763"/>
        <v>#N/A</v>
      </c>
      <c r="CQ621" s="61">
        <v>605</v>
      </c>
      <c r="CR621" s="6">
        <f t="shared" si="735"/>
        <v>0</v>
      </c>
      <c r="CS621" s="6">
        <f t="shared" si="736"/>
        <v>0</v>
      </c>
      <c r="CT621" s="56" t="str">
        <f t="shared" si="737"/>
        <v/>
      </c>
      <c r="CU621" s="76">
        <f t="shared" si="738"/>
        <v>0</v>
      </c>
      <c r="CV621" s="76">
        <f t="shared" si="739"/>
        <v>0</v>
      </c>
      <c r="CX621" s="6" t="str">
        <f t="shared" si="740"/>
        <v/>
      </c>
      <c r="CY621" s="6" t="str">
        <f t="shared" si="741"/>
        <v/>
      </c>
      <c r="CZ621" s="6" t="str">
        <f t="shared" si="742"/>
        <v/>
      </c>
      <c r="DG621" s="56" t="str">
        <f t="shared" si="743"/>
        <v/>
      </c>
      <c r="DH621" s="6">
        <f t="shared" si="744"/>
        <v>0</v>
      </c>
      <c r="DK621" s="6">
        <f t="shared" si="779"/>
        <v>0</v>
      </c>
      <c r="DL621" s="6" t="e">
        <f t="shared" si="780"/>
        <v>#N/A</v>
      </c>
      <c r="DN621" s="6" t="e">
        <f t="shared" si="778"/>
        <v>#N/A</v>
      </c>
      <c r="DP621" s="6" t="str">
        <f t="shared" si="745"/>
        <v/>
      </c>
      <c r="DQ621" s="293">
        <f t="shared" ca="1" si="774"/>
        <v>615</v>
      </c>
      <c r="DR621" s="6" t="str">
        <f t="shared" ca="1" si="764"/>
        <v>x</v>
      </c>
      <c r="DU621" s="293" t="e">
        <f t="shared" ca="1" si="765"/>
        <v>#N/A</v>
      </c>
      <c r="DV621" s="5"/>
      <c r="DW621" s="293" t="e">
        <f t="shared" ca="1" si="775"/>
        <v>#N/A</v>
      </c>
      <c r="DZ621" s="293" t="e">
        <f t="shared" ca="1" si="766"/>
        <v>#N/A</v>
      </c>
      <c r="EA621" s="293" t="e">
        <f t="shared" ca="1" si="767"/>
        <v>#N/A</v>
      </c>
      <c r="EB621" s="293" t="e">
        <f t="shared" ca="1" si="768"/>
        <v>#N/A</v>
      </c>
      <c r="EE621" s="6" t="str">
        <f t="shared" si="769"/>
        <v/>
      </c>
      <c r="EF621" s="293" t="e">
        <f t="shared" ca="1" si="770"/>
        <v>#N/A</v>
      </c>
      <c r="EG621" s="6" t="e">
        <f t="shared" ca="1" si="746"/>
        <v>#N/A</v>
      </c>
    </row>
    <row r="622" spans="1:137" x14ac:dyDescent="0.2">
      <c r="C622" s="75"/>
      <c r="D622" s="184" t="str">
        <f t="shared" si="710"/>
        <v/>
      </c>
      <c r="E622" s="649" t="str">
        <f t="shared" si="776"/>
        <v/>
      </c>
      <c r="F622" s="607" t="str">
        <f t="shared" si="709"/>
        <v>x</v>
      </c>
      <c r="G622" s="650"/>
      <c r="H622" s="651"/>
      <c r="I622" s="651"/>
      <c r="J622" s="651"/>
      <c r="K622" s="652"/>
      <c r="L622" s="889"/>
      <c r="M622" s="889"/>
      <c r="N622" s="653"/>
      <c r="O622" s="651"/>
      <c r="P622" s="651"/>
      <c r="Q622" s="654"/>
      <c r="R622" s="655"/>
      <c r="S622" s="607" t="str">
        <f t="shared" si="711"/>
        <v/>
      </c>
      <c r="T622" s="656" t="str">
        <f t="shared" si="712"/>
        <v/>
      </c>
      <c r="U622" s="656" t="str">
        <f t="shared" si="747"/>
        <v/>
      </c>
      <c r="V622" s="656" t="str">
        <f t="shared" si="713"/>
        <v/>
      </c>
      <c r="W622" s="719"/>
      <c r="X622" s="659"/>
      <c r="Y622" s="656" t="str">
        <f t="shared" si="777"/>
        <v/>
      </c>
      <c r="Z622" s="659"/>
      <c r="AA622" s="654"/>
      <c r="AB622" s="656" t="str">
        <f t="shared" si="714"/>
        <v/>
      </c>
      <c r="AC622" s="661" t="str">
        <f t="shared" si="748"/>
        <v/>
      </c>
      <c r="AE622" s="658" t="str">
        <f t="shared" si="715"/>
        <v/>
      </c>
      <c r="AF622" s="659"/>
      <c r="AT622" s="805" t="str">
        <f t="shared" si="773"/>
        <v/>
      </c>
      <c r="AU622" t="str">
        <f t="shared" si="749"/>
        <v/>
      </c>
      <c r="AV622" s="6" t="str">
        <f t="shared" si="716"/>
        <v/>
      </c>
      <c r="AW622" s="317" t="str">
        <f t="shared" si="717"/>
        <v/>
      </c>
      <c r="AX622" s="158" t="str">
        <f t="shared" si="718"/>
        <v/>
      </c>
      <c r="AY622" s="158" t="str">
        <f t="shared" si="708"/>
        <v/>
      </c>
      <c r="AZ622" s="309" t="str">
        <f t="shared" si="707"/>
        <v/>
      </c>
      <c r="BA622" s="318" t="str">
        <f t="shared" si="719"/>
        <v/>
      </c>
      <c r="BB622" s="473" t="str">
        <f t="shared" si="720"/>
        <v/>
      </c>
      <c r="BC622" s="80" t="str">
        <f t="shared" si="771"/>
        <v/>
      </c>
      <c r="BD622" s="56">
        <f t="shared" si="721"/>
        <v>1</v>
      </c>
      <c r="BF622" s="56" t="str">
        <f t="shared" si="722"/>
        <v/>
      </c>
      <c r="BG622" s="56" t="str">
        <f t="shared" si="723"/>
        <v/>
      </c>
      <c r="BH622" s="6" t="str">
        <f t="shared" si="724"/>
        <v/>
      </c>
      <c r="BK622" s="6" t="str">
        <f t="shared" si="725"/>
        <v/>
      </c>
      <c r="BL622" s="56">
        <f t="shared" si="750"/>
        <v>999999</v>
      </c>
      <c r="BM622" s="183">
        <f t="shared" si="751"/>
        <v>99999.000003110006</v>
      </c>
      <c r="BN622" s="61">
        <v>606</v>
      </c>
      <c r="BO622" s="6">
        <f t="shared" si="726"/>
        <v>999999</v>
      </c>
      <c r="BP622" s="6">
        <f t="shared" si="727"/>
        <v>999999</v>
      </c>
      <c r="BQ622" s="6" t="str">
        <f t="shared" si="752"/>
        <v>x</v>
      </c>
      <c r="BR622" s="206">
        <f t="shared" si="728"/>
        <v>99999.000003110006</v>
      </c>
      <c r="BS622" s="6">
        <f t="shared" si="729"/>
        <v>99999.000003110006</v>
      </c>
      <c r="BT622" s="6" t="str">
        <f t="shared" si="753"/>
        <v>x</v>
      </c>
      <c r="BU622" s="6" t="str">
        <f t="shared" si="730"/>
        <v/>
      </c>
      <c r="BW622" s="82">
        <f t="shared" si="754"/>
        <v>9999999999</v>
      </c>
      <c r="BX622" s="80" t="str">
        <f t="shared" si="731"/>
        <v>x</v>
      </c>
      <c r="BY622" s="80" t="str">
        <f t="shared" si="732"/>
        <v/>
      </c>
      <c r="BZ622" s="56" t="str">
        <f t="shared" si="755"/>
        <v/>
      </c>
      <c r="CA622" s="56" t="str">
        <f t="shared" si="756"/>
        <v/>
      </c>
      <c r="CB622" s="88">
        <f t="shared" si="757"/>
        <v>0</v>
      </c>
      <c r="CC622" s="56" t="str">
        <f t="shared" si="733"/>
        <v/>
      </c>
      <c r="CD622" s="56"/>
      <c r="CE622" s="56"/>
      <c r="CF622" s="56"/>
      <c r="CG622" s="56"/>
      <c r="CH622" s="169">
        <f t="shared" si="758"/>
        <v>9999999999</v>
      </c>
      <c r="CI622" s="170">
        <f t="shared" si="759"/>
        <v>9999999999</v>
      </c>
      <c r="CJ622" s="171">
        <f t="shared" si="760"/>
        <v>9999999999</v>
      </c>
      <c r="CK622" s="172" t="str">
        <f t="shared" si="761"/>
        <v/>
      </c>
      <c r="CL622" s="173" t="str">
        <f t="shared" si="734"/>
        <v>x</v>
      </c>
      <c r="CN622" s="6" t="str">
        <f t="shared" si="762"/>
        <v/>
      </c>
      <c r="CO622" s="293" t="e">
        <f t="shared" ca="1" si="772"/>
        <v>#N/A</v>
      </c>
      <c r="CP622" s="6" t="e">
        <f t="shared" ca="1" si="763"/>
        <v>#N/A</v>
      </c>
      <c r="CQ622" s="61">
        <v>606</v>
      </c>
      <c r="CR622" s="6">
        <f t="shared" si="735"/>
        <v>0</v>
      </c>
      <c r="CS622" s="6">
        <f t="shared" si="736"/>
        <v>0</v>
      </c>
      <c r="CT622" s="56" t="str">
        <f t="shared" si="737"/>
        <v/>
      </c>
      <c r="CU622" s="76">
        <f t="shared" si="738"/>
        <v>0</v>
      </c>
      <c r="CV622" s="76">
        <f t="shared" si="739"/>
        <v>0</v>
      </c>
      <c r="CX622" s="6" t="str">
        <f t="shared" si="740"/>
        <v/>
      </c>
      <c r="CY622" s="6" t="str">
        <f t="shared" si="741"/>
        <v/>
      </c>
      <c r="CZ622" s="6" t="str">
        <f t="shared" si="742"/>
        <v/>
      </c>
      <c r="DG622" s="56" t="str">
        <f t="shared" si="743"/>
        <v/>
      </c>
      <c r="DH622" s="6">
        <f t="shared" si="744"/>
        <v>0</v>
      </c>
      <c r="DK622" s="6">
        <f t="shared" si="779"/>
        <v>0</v>
      </c>
      <c r="DL622" s="6" t="e">
        <f t="shared" si="780"/>
        <v>#N/A</v>
      </c>
      <c r="DN622" s="6" t="e">
        <f t="shared" si="778"/>
        <v>#N/A</v>
      </c>
      <c r="DP622" s="6" t="str">
        <f t="shared" si="745"/>
        <v/>
      </c>
      <c r="DQ622" s="293">
        <f t="shared" ca="1" si="774"/>
        <v>616</v>
      </c>
      <c r="DR622" s="6" t="str">
        <f t="shared" ca="1" si="764"/>
        <v>x</v>
      </c>
      <c r="DU622" s="293" t="e">
        <f t="shared" ca="1" si="765"/>
        <v>#N/A</v>
      </c>
      <c r="DV622" s="5"/>
      <c r="DW622" s="293" t="e">
        <f t="shared" ca="1" si="775"/>
        <v>#N/A</v>
      </c>
      <c r="DZ622" s="293" t="e">
        <f t="shared" ca="1" si="766"/>
        <v>#N/A</v>
      </c>
      <c r="EA622" s="293" t="e">
        <f t="shared" ca="1" si="767"/>
        <v>#N/A</v>
      </c>
      <c r="EB622" s="293" t="e">
        <f t="shared" ca="1" si="768"/>
        <v>#N/A</v>
      </c>
      <c r="EE622" s="6" t="str">
        <f t="shared" si="769"/>
        <v/>
      </c>
      <c r="EF622" s="293" t="e">
        <f t="shared" ca="1" si="770"/>
        <v>#N/A</v>
      </c>
      <c r="EG622" s="6" t="e">
        <f t="shared" ca="1" si="746"/>
        <v>#N/A</v>
      </c>
    </row>
    <row r="623" spans="1:137" x14ac:dyDescent="0.2">
      <c r="C623" s="75"/>
      <c r="D623" s="184" t="str">
        <f t="shared" si="710"/>
        <v/>
      </c>
      <c r="E623" s="649" t="str">
        <f t="shared" si="776"/>
        <v/>
      </c>
      <c r="F623" s="607" t="str">
        <f t="shared" si="709"/>
        <v>x</v>
      </c>
      <c r="G623" s="650"/>
      <c r="H623" s="651"/>
      <c r="I623" s="651"/>
      <c r="J623" s="651"/>
      <c r="K623" s="652"/>
      <c r="L623" s="889"/>
      <c r="M623" s="889"/>
      <c r="N623" s="653"/>
      <c r="O623" s="651"/>
      <c r="P623" s="651"/>
      <c r="Q623" s="654"/>
      <c r="R623" s="655"/>
      <c r="S623" s="607" t="str">
        <f t="shared" si="711"/>
        <v/>
      </c>
      <c r="T623" s="656" t="str">
        <f t="shared" si="712"/>
        <v/>
      </c>
      <c r="U623" s="656" t="str">
        <f t="shared" si="747"/>
        <v/>
      </c>
      <c r="V623" s="656" t="str">
        <f t="shared" si="713"/>
        <v/>
      </c>
      <c r="W623" s="719"/>
      <c r="X623" s="659"/>
      <c r="Y623" s="656" t="str">
        <f t="shared" si="777"/>
        <v/>
      </c>
      <c r="Z623" s="659"/>
      <c r="AA623" s="654"/>
      <c r="AB623" s="656" t="str">
        <f t="shared" si="714"/>
        <v/>
      </c>
      <c r="AC623" s="661" t="str">
        <f t="shared" si="748"/>
        <v/>
      </c>
      <c r="AE623" s="658" t="str">
        <f t="shared" si="715"/>
        <v/>
      </c>
      <c r="AF623" s="659"/>
      <c r="AT623" s="805" t="str">
        <f t="shared" si="773"/>
        <v/>
      </c>
      <c r="AU623" t="str">
        <f t="shared" si="749"/>
        <v/>
      </c>
      <c r="AV623" s="6" t="str">
        <f t="shared" si="716"/>
        <v/>
      </c>
      <c r="AW623" s="317" t="str">
        <f t="shared" si="717"/>
        <v/>
      </c>
      <c r="AX623" s="158" t="str">
        <f t="shared" si="718"/>
        <v/>
      </c>
      <c r="AY623" s="158" t="str">
        <f t="shared" si="708"/>
        <v/>
      </c>
      <c r="AZ623" s="309" t="str">
        <f t="shared" si="707"/>
        <v/>
      </c>
      <c r="BA623" s="318" t="str">
        <f t="shared" si="719"/>
        <v/>
      </c>
      <c r="BB623" s="473" t="str">
        <f t="shared" si="720"/>
        <v/>
      </c>
      <c r="BC623" s="80" t="str">
        <f t="shared" si="771"/>
        <v/>
      </c>
      <c r="BD623" s="56">
        <f t="shared" si="721"/>
        <v>1</v>
      </c>
      <c r="BF623" s="56" t="str">
        <f t="shared" si="722"/>
        <v/>
      </c>
      <c r="BG623" s="56" t="str">
        <f t="shared" si="723"/>
        <v/>
      </c>
      <c r="BH623" s="6" t="str">
        <f t="shared" si="724"/>
        <v/>
      </c>
      <c r="BK623" s="6" t="str">
        <f t="shared" si="725"/>
        <v/>
      </c>
      <c r="BL623" s="56">
        <f t="shared" si="750"/>
        <v>999999</v>
      </c>
      <c r="BM623" s="183">
        <f t="shared" si="751"/>
        <v>99999.000003114998</v>
      </c>
      <c r="BN623" s="61">
        <v>607</v>
      </c>
      <c r="BO623" s="6">
        <f t="shared" si="726"/>
        <v>999999</v>
      </c>
      <c r="BP623" s="6">
        <f t="shared" si="727"/>
        <v>999999</v>
      </c>
      <c r="BQ623" s="6" t="str">
        <f t="shared" si="752"/>
        <v>x</v>
      </c>
      <c r="BR623" s="206">
        <f t="shared" si="728"/>
        <v>99999.000003114998</v>
      </c>
      <c r="BS623" s="6">
        <f t="shared" si="729"/>
        <v>99999.000003114998</v>
      </c>
      <c r="BT623" s="6" t="str">
        <f t="shared" si="753"/>
        <v>x</v>
      </c>
      <c r="BU623" s="6" t="str">
        <f t="shared" si="730"/>
        <v/>
      </c>
      <c r="BW623" s="82">
        <f t="shared" si="754"/>
        <v>9999999999</v>
      </c>
      <c r="BX623" s="80" t="str">
        <f t="shared" si="731"/>
        <v>x</v>
      </c>
      <c r="BY623" s="80" t="str">
        <f t="shared" si="732"/>
        <v/>
      </c>
      <c r="BZ623" s="56" t="str">
        <f t="shared" si="755"/>
        <v/>
      </c>
      <c r="CA623" s="56" t="str">
        <f t="shared" si="756"/>
        <v/>
      </c>
      <c r="CB623" s="88">
        <f t="shared" si="757"/>
        <v>0</v>
      </c>
      <c r="CC623" s="56" t="str">
        <f t="shared" si="733"/>
        <v/>
      </c>
      <c r="CD623" s="56"/>
      <c r="CE623" s="56"/>
      <c r="CF623" s="56"/>
      <c r="CG623" s="56"/>
      <c r="CH623" s="169">
        <f t="shared" si="758"/>
        <v>9999999999</v>
      </c>
      <c r="CI623" s="170">
        <f t="shared" si="759"/>
        <v>9999999999</v>
      </c>
      <c r="CJ623" s="171">
        <f t="shared" si="760"/>
        <v>9999999999</v>
      </c>
      <c r="CK623" s="172" t="str">
        <f t="shared" si="761"/>
        <v/>
      </c>
      <c r="CL623" s="173" t="str">
        <f t="shared" si="734"/>
        <v>x</v>
      </c>
      <c r="CN623" s="6" t="str">
        <f t="shared" si="762"/>
        <v/>
      </c>
      <c r="CO623" s="293" t="e">
        <f t="shared" ca="1" si="772"/>
        <v>#N/A</v>
      </c>
      <c r="CP623" s="6" t="e">
        <f t="shared" ca="1" si="763"/>
        <v>#N/A</v>
      </c>
      <c r="CQ623" s="61">
        <v>607</v>
      </c>
      <c r="CR623" s="6">
        <f t="shared" si="735"/>
        <v>0</v>
      </c>
      <c r="CS623" s="6">
        <f t="shared" si="736"/>
        <v>0</v>
      </c>
      <c r="CT623" s="56" t="str">
        <f t="shared" si="737"/>
        <v/>
      </c>
      <c r="CU623" s="76">
        <f t="shared" si="738"/>
        <v>0</v>
      </c>
      <c r="CV623" s="76">
        <f t="shared" si="739"/>
        <v>0</v>
      </c>
      <c r="CX623" s="6" t="str">
        <f t="shared" si="740"/>
        <v/>
      </c>
      <c r="CY623" s="6" t="str">
        <f t="shared" si="741"/>
        <v/>
      </c>
      <c r="CZ623" s="6" t="str">
        <f t="shared" si="742"/>
        <v/>
      </c>
      <c r="DG623" s="56" t="str">
        <f t="shared" si="743"/>
        <v/>
      </c>
      <c r="DH623" s="6">
        <f t="shared" si="744"/>
        <v>0</v>
      </c>
      <c r="DK623" s="6">
        <f t="shared" si="779"/>
        <v>0</v>
      </c>
      <c r="DL623" s="6" t="e">
        <f t="shared" si="780"/>
        <v>#N/A</v>
      </c>
      <c r="DN623" s="6" t="e">
        <f t="shared" si="778"/>
        <v>#N/A</v>
      </c>
      <c r="DP623" s="6" t="str">
        <f t="shared" si="745"/>
        <v/>
      </c>
      <c r="DQ623" s="293">
        <f t="shared" ca="1" si="774"/>
        <v>617</v>
      </c>
      <c r="DR623" s="6" t="str">
        <f t="shared" ca="1" si="764"/>
        <v>x</v>
      </c>
      <c r="DU623" s="293" t="e">
        <f t="shared" ca="1" si="765"/>
        <v>#N/A</v>
      </c>
      <c r="DV623" s="5"/>
      <c r="DW623" s="293" t="e">
        <f t="shared" ca="1" si="775"/>
        <v>#N/A</v>
      </c>
      <c r="DZ623" s="293" t="e">
        <f t="shared" ca="1" si="766"/>
        <v>#N/A</v>
      </c>
      <c r="EA623" s="293" t="e">
        <f t="shared" ca="1" si="767"/>
        <v>#N/A</v>
      </c>
      <c r="EB623" s="293" t="e">
        <f t="shared" ca="1" si="768"/>
        <v>#N/A</v>
      </c>
      <c r="EE623" s="6" t="str">
        <f t="shared" si="769"/>
        <v/>
      </c>
      <c r="EF623" s="293" t="e">
        <f t="shared" ca="1" si="770"/>
        <v>#N/A</v>
      </c>
      <c r="EG623" s="6" t="e">
        <f t="shared" ca="1" si="746"/>
        <v>#N/A</v>
      </c>
    </row>
    <row r="624" spans="1:137" x14ac:dyDescent="0.2">
      <c r="C624" s="75"/>
      <c r="D624" s="184" t="str">
        <f t="shared" si="710"/>
        <v/>
      </c>
      <c r="E624" s="649" t="str">
        <f t="shared" si="776"/>
        <v/>
      </c>
      <c r="F624" s="607" t="str">
        <f t="shared" si="709"/>
        <v>x</v>
      </c>
      <c r="G624" s="650"/>
      <c r="H624" s="651"/>
      <c r="I624" s="651"/>
      <c r="J624" s="651"/>
      <c r="K624" s="652"/>
      <c r="L624" s="889"/>
      <c r="M624" s="889"/>
      <c r="N624" s="653"/>
      <c r="O624" s="651"/>
      <c r="P624" s="651"/>
      <c r="Q624" s="654"/>
      <c r="R624" s="655"/>
      <c r="S624" s="607" t="str">
        <f t="shared" si="711"/>
        <v/>
      </c>
      <c r="T624" s="656" t="str">
        <f t="shared" si="712"/>
        <v/>
      </c>
      <c r="U624" s="656" t="str">
        <f t="shared" si="747"/>
        <v/>
      </c>
      <c r="V624" s="656" t="str">
        <f t="shared" si="713"/>
        <v/>
      </c>
      <c r="W624" s="719"/>
      <c r="X624" s="659"/>
      <c r="Y624" s="656" t="str">
        <f t="shared" si="777"/>
        <v/>
      </c>
      <c r="Z624" s="659"/>
      <c r="AA624" s="654"/>
      <c r="AB624" s="656" t="str">
        <f t="shared" si="714"/>
        <v/>
      </c>
      <c r="AC624" s="661" t="str">
        <f t="shared" si="748"/>
        <v/>
      </c>
      <c r="AE624" s="658" t="str">
        <f t="shared" si="715"/>
        <v/>
      </c>
      <c r="AF624" s="659"/>
      <c r="AT624" s="805" t="str">
        <f t="shared" si="773"/>
        <v/>
      </c>
      <c r="AU624" t="str">
        <f t="shared" si="749"/>
        <v/>
      </c>
      <c r="AV624" s="6" t="str">
        <f t="shared" si="716"/>
        <v/>
      </c>
      <c r="AW624" s="317" t="str">
        <f t="shared" si="717"/>
        <v/>
      </c>
      <c r="AX624" s="158" t="str">
        <f t="shared" si="718"/>
        <v/>
      </c>
      <c r="AY624" s="158" t="str">
        <f t="shared" si="708"/>
        <v/>
      </c>
      <c r="AZ624" s="309" t="str">
        <f t="shared" si="707"/>
        <v/>
      </c>
      <c r="BA624" s="318" t="str">
        <f t="shared" si="719"/>
        <v/>
      </c>
      <c r="BB624" s="473" t="str">
        <f t="shared" si="720"/>
        <v/>
      </c>
      <c r="BC624" s="80" t="str">
        <f t="shared" si="771"/>
        <v/>
      </c>
      <c r="BD624" s="56">
        <f t="shared" si="721"/>
        <v>1</v>
      </c>
      <c r="BF624" s="56" t="str">
        <f t="shared" si="722"/>
        <v/>
      </c>
      <c r="BG624" s="56" t="str">
        <f t="shared" si="723"/>
        <v/>
      </c>
      <c r="BH624" s="6" t="str">
        <f t="shared" si="724"/>
        <v/>
      </c>
      <c r="BK624" s="6" t="str">
        <f t="shared" si="725"/>
        <v/>
      </c>
      <c r="BL624" s="56">
        <f t="shared" si="750"/>
        <v>999999</v>
      </c>
      <c r="BM624" s="183">
        <f t="shared" si="751"/>
        <v>99999.000003120003</v>
      </c>
      <c r="BN624" s="61">
        <v>608</v>
      </c>
      <c r="BO624" s="6">
        <f t="shared" si="726"/>
        <v>999999</v>
      </c>
      <c r="BP624" s="6">
        <f t="shared" si="727"/>
        <v>999999</v>
      </c>
      <c r="BQ624" s="6" t="str">
        <f t="shared" si="752"/>
        <v>x</v>
      </c>
      <c r="BR624" s="206">
        <f t="shared" si="728"/>
        <v>99999.000003120003</v>
      </c>
      <c r="BS624" s="6">
        <f t="shared" si="729"/>
        <v>99999.000003120003</v>
      </c>
      <c r="BT624" s="6" t="str">
        <f t="shared" si="753"/>
        <v>x</v>
      </c>
      <c r="BU624" s="6" t="str">
        <f t="shared" si="730"/>
        <v/>
      </c>
      <c r="BW624" s="82">
        <f t="shared" si="754"/>
        <v>9999999999</v>
      </c>
      <c r="BX624" s="80" t="str">
        <f t="shared" si="731"/>
        <v>x</v>
      </c>
      <c r="BY624" s="80" t="str">
        <f t="shared" si="732"/>
        <v/>
      </c>
      <c r="BZ624" s="56" t="str">
        <f t="shared" si="755"/>
        <v/>
      </c>
      <c r="CA624" s="56" t="str">
        <f t="shared" si="756"/>
        <v/>
      </c>
      <c r="CB624" s="88">
        <f t="shared" si="757"/>
        <v>0</v>
      </c>
      <c r="CC624" s="56" t="str">
        <f t="shared" si="733"/>
        <v/>
      </c>
      <c r="CD624" s="56"/>
      <c r="CE624" s="56"/>
      <c r="CF624" s="56"/>
      <c r="CG624" s="56"/>
      <c r="CH624" s="169">
        <f t="shared" si="758"/>
        <v>9999999999</v>
      </c>
      <c r="CI624" s="170">
        <f t="shared" si="759"/>
        <v>9999999999</v>
      </c>
      <c r="CJ624" s="171">
        <f t="shared" si="760"/>
        <v>9999999999</v>
      </c>
      <c r="CK624" s="172" t="str">
        <f t="shared" si="761"/>
        <v/>
      </c>
      <c r="CL624" s="173" t="str">
        <f t="shared" si="734"/>
        <v>x</v>
      </c>
      <c r="CN624" s="6" t="str">
        <f t="shared" si="762"/>
        <v/>
      </c>
      <c r="CO624" s="293" t="e">
        <f t="shared" ca="1" si="772"/>
        <v>#N/A</v>
      </c>
      <c r="CP624" s="6" t="e">
        <f t="shared" ca="1" si="763"/>
        <v>#N/A</v>
      </c>
      <c r="CQ624" s="61">
        <v>608</v>
      </c>
      <c r="CR624" s="6">
        <f t="shared" si="735"/>
        <v>0</v>
      </c>
      <c r="CS624" s="6">
        <f t="shared" si="736"/>
        <v>0</v>
      </c>
      <c r="CT624" s="56" t="str">
        <f t="shared" si="737"/>
        <v/>
      </c>
      <c r="CU624" s="76">
        <f t="shared" si="738"/>
        <v>0</v>
      </c>
      <c r="CV624" s="76">
        <f t="shared" si="739"/>
        <v>0</v>
      </c>
      <c r="CX624" s="6" t="str">
        <f t="shared" si="740"/>
        <v/>
      </c>
      <c r="CY624" s="6" t="str">
        <f t="shared" si="741"/>
        <v/>
      </c>
      <c r="CZ624" s="6" t="str">
        <f t="shared" si="742"/>
        <v/>
      </c>
      <c r="DG624" s="56" t="str">
        <f t="shared" si="743"/>
        <v/>
      </c>
      <c r="DH624" s="6">
        <f t="shared" si="744"/>
        <v>0</v>
      </c>
      <c r="DK624" s="6">
        <f t="shared" si="779"/>
        <v>0</v>
      </c>
      <c r="DL624" s="6" t="e">
        <f t="shared" si="780"/>
        <v>#N/A</v>
      </c>
      <c r="DN624" s="6" t="e">
        <f t="shared" si="778"/>
        <v>#N/A</v>
      </c>
      <c r="DP624" s="6" t="str">
        <f t="shared" si="745"/>
        <v/>
      </c>
      <c r="DQ624" s="293">
        <f t="shared" ca="1" si="774"/>
        <v>618</v>
      </c>
      <c r="DR624" s="6" t="str">
        <f t="shared" ca="1" si="764"/>
        <v>x</v>
      </c>
      <c r="DU624" s="293" t="e">
        <f t="shared" ca="1" si="765"/>
        <v>#N/A</v>
      </c>
      <c r="DV624" s="5"/>
      <c r="DW624" s="293" t="e">
        <f t="shared" ca="1" si="775"/>
        <v>#N/A</v>
      </c>
      <c r="DZ624" s="293" t="e">
        <f t="shared" ca="1" si="766"/>
        <v>#N/A</v>
      </c>
      <c r="EA624" s="293" t="e">
        <f t="shared" ca="1" si="767"/>
        <v>#N/A</v>
      </c>
      <c r="EB624" s="293" t="e">
        <f t="shared" ca="1" si="768"/>
        <v>#N/A</v>
      </c>
      <c r="EE624" s="6" t="str">
        <f t="shared" si="769"/>
        <v/>
      </c>
      <c r="EF624" s="293" t="e">
        <f t="shared" ca="1" si="770"/>
        <v>#N/A</v>
      </c>
      <c r="EG624" s="6" t="e">
        <f t="shared" ca="1" si="746"/>
        <v>#N/A</v>
      </c>
    </row>
    <row r="625" spans="3:137" x14ac:dyDescent="0.2">
      <c r="C625" s="75"/>
      <c r="D625" s="184" t="str">
        <f t="shared" si="710"/>
        <v/>
      </c>
      <c r="E625" s="649" t="str">
        <f t="shared" si="776"/>
        <v/>
      </c>
      <c r="F625" s="607" t="str">
        <f t="shared" si="709"/>
        <v>x</v>
      </c>
      <c r="G625" s="650"/>
      <c r="H625" s="651"/>
      <c r="I625" s="651"/>
      <c r="J625" s="651"/>
      <c r="K625" s="652"/>
      <c r="L625" s="889"/>
      <c r="M625" s="889"/>
      <c r="N625" s="653"/>
      <c r="O625" s="651"/>
      <c r="P625" s="651"/>
      <c r="Q625" s="654"/>
      <c r="R625" s="655"/>
      <c r="S625" s="607" t="str">
        <f t="shared" si="711"/>
        <v/>
      </c>
      <c r="T625" s="656" t="str">
        <f t="shared" si="712"/>
        <v/>
      </c>
      <c r="U625" s="656" t="str">
        <f t="shared" si="747"/>
        <v/>
      </c>
      <c r="V625" s="656" t="str">
        <f t="shared" si="713"/>
        <v/>
      </c>
      <c r="W625" s="719"/>
      <c r="X625" s="659"/>
      <c r="Y625" s="656" t="str">
        <f t="shared" si="777"/>
        <v/>
      </c>
      <c r="Z625" s="659"/>
      <c r="AA625" s="654"/>
      <c r="AB625" s="656" t="str">
        <f t="shared" si="714"/>
        <v/>
      </c>
      <c r="AC625" s="661" t="str">
        <f t="shared" si="748"/>
        <v/>
      </c>
      <c r="AE625" s="658" t="str">
        <f t="shared" si="715"/>
        <v/>
      </c>
      <c r="AF625" s="659"/>
      <c r="AT625" s="805" t="str">
        <f t="shared" si="773"/>
        <v/>
      </c>
      <c r="AU625" t="str">
        <f t="shared" si="749"/>
        <v/>
      </c>
      <c r="AV625" s="6" t="str">
        <f t="shared" si="716"/>
        <v/>
      </c>
      <c r="AW625" s="317" t="str">
        <f t="shared" si="717"/>
        <v/>
      </c>
      <c r="AX625" s="158" t="str">
        <f t="shared" si="718"/>
        <v/>
      </c>
      <c r="AY625" s="158" t="str">
        <f t="shared" si="708"/>
        <v/>
      </c>
      <c r="AZ625" s="309" t="str">
        <f t="shared" si="707"/>
        <v/>
      </c>
      <c r="BA625" s="318" t="str">
        <f t="shared" si="719"/>
        <v/>
      </c>
      <c r="BB625" s="473" t="str">
        <f t="shared" si="720"/>
        <v/>
      </c>
      <c r="BC625" s="80" t="str">
        <f t="shared" si="771"/>
        <v/>
      </c>
      <c r="BD625" s="56">
        <f t="shared" si="721"/>
        <v>1</v>
      </c>
      <c r="BF625" s="56" t="str">
        <f t="shared" si="722"/>
        <v/>
      </c>
      <c r="BG625" s="56" t="str">
        <f t="shared" si="723"/>
        <v/>
      </c>
      <c r="BH625" s="6" t="str">
        <f t="shared" si="724"/>
        <v/>
      </c>
      <c r="BK625" s="6" t="str">
        <f t="shared" si="725"/>
        <v/>
      </c>
      <c r="BL625" s="56">
        <f t="shared" si="750"/>
        <v>999999</v>
      </c>
      <c r="BM625" s="183">
        <f t="shared" si="751"/>
        <v>99999.000003124995</v>
      </c>
      <c r="BN625" s="61">
        <v>609</v>
      </c>
      <c r="BO625" s="6">
        <f t="shared" si="726"/>
        <v>999999</v>
      </c>
      <c r="BP625" s="6">
        <f t="shared" si="727"/>
        <v>999999</v>
      </c>
      <c r="BQ625" s="6" t="str">
        <f t="shared" si="752"/>
        <v>x</v>
      </c>
      <c r="BR625" s="206">
        <f t="shared" si="728"/>
        <v>99999.000003124995</v>
      </c>
      <c r="BS625" s="6">
        <f t="shared" si="729"/>
        <v>99999.000003124995</v>
      </c>
      <c r="BT625" s="6" t="str">
        <f t="shared" si="753"/>
        <v>x</v>
      </c>
      <c r="BU625" s="6" t="str">
        <f t="shared" si="730"/>
        <v/>
      </c>
      <c r="BW625" s="82">
        <f t="shared" si="754"/>
        <v>9999999999</v>
      </c>
      <c r="BX625" s="80" t="str">
        <f t="shared" si="731"/>
        <v>x</v>
      </c>
      <c r="BY625" s="80" t="str">
        <f t="shared" si="732"/>
        <v/>
      </c>
      <c r="BZ625" s="56" t="str">
        <f t="shared" si="755"/>
        <v/>
      </c>
      <c r="CA625" s="56" t="str">
        <f t="shared" si="756"/>
        <v/>
      </c>
      <c r="CB625" s="88">
        <f t="shared" si="757"/>
        <v>0</v>
      </c>
      <c r="CC625" s="56" t="str">
        <f t="shared" si="733"/>
        <v/>
      </c>
      <c r="CD625" s="56"/>
      <c r="CE625" s="56"/>
      <c r="CF625" s="56"/>
      <c r="CG625" s="56"/>
      <c r="CH625" s="169">
        <f t="shared" si="758"/>
        <v>9999999999</v>
      </c>
      <c r="CI625" s="170">
        <f t="shared" si="759"/>
        <v>9999999999</v>
      </c>
      <c r="CJ625" s="171">
        <f t="shared" si="760"/>
        <v>9999999999</v>
      </c>
      <c r="CK625" s="172" t="str">
        <f t="shared" si="761"/>
        <v/>
      </c>
      <c r="CL625" s="173" t="str">
        <f t="shared" si="734"/>
        <v>x</v>
      </c>
      <c r="CN625" s="6" t="str">
        <f t="shared" si="762"/>
        <v/>
      </c>
      <c r="CO625" s="293" t="e">
        <f t="shared" ca="1" si="772"/>
        <v>#N/A</v>
      </c>
      <c r="CP625" s="6" t="e">
        <f t="shared" ca="1" si="763"/>
        <v>#N/A</v>
      </c>
      <c r="CQ625" s="61">
        <v>609</v>
      </c>
      <c r="CR625" s="6">
        <f t="shared" si="735"/>
        <v>0</v>
      </c>
      <c r="CS625" s="6">
        <f t="shared" si="736"/>
        <v>0</v>
      </c>
      <c r="CT625" s="56" t="str">
        <f t="shared" si="737"/>
        <v/>
      </c>
      <c r="CU625" s="76">
        <f t="shared" si="738"/>
        <v>0</v>
      </c>
      <c r="CV625" s="76">
        <f t="shared" si="739"/>
        <v>0</v>
      </c>
      <c r="CX625" s="6" t="str">
        <f t="shared" si="740"/>
        <v/>
      </c>
      <c r="CY625" s="6" t="str">
        <f t="shared" si="741"/>
        <v/>
      </c>
      <c r="CZ625" s="6" t="str">
        <f t="shared" si="742"/>
        <v/>
      </c>
      <c r="DG625" s="56" t="str">
        <f t="shared" si="743"/>
        <v/>
      </c>
      <c r="DH625" s="6">
        <f t="shared" si="744"/>
        <v>0</v>
      </c>
      <c r="DK625" s="6">
        <f t="shared" si="779"/>
        <v>0</v>
      </c>
      <c r="DL625" s="6" t="e">
        <f t="shared" si="780"/>
        <v>#N/A</v>
      </c>
      <c r="DN625" s="6" t="e">
        <f t="shared" si="778"/>
        <v>#N/A</v>
      </c>
      <c r="DP625" s="6" t="str">
        <f t="shared" si="745"/>
        <v/>
      </c>
      <c r="DQ625" s="293">
        <f t="shared" ca="1" si="774"/>
        <v>619</v>
      </c>
      <c r="DR625" s="6" t="str">
        <f t="shared" ca="1" si="764"/>
        <v>x</v>
      </c>
      <c r="DU625" s="293" t="e">
        <f t="shared" ca="1" si="765"/>
        <v>#N/A</v>
      </c>
      <c r="DV625" s="5"/>
      <c r="DW625" s="293" t="e">
        <f t="shared" ca="1" si="775"/>
        <v>#N/A</v>
      </c>
      <c r="DZ625" s="293" t="e">
        <f t="shared" ca="1" si="766"/>
        <v>#N/A</v>
      </c>
      <c r="EA625" s="293" t="e">
        <f t="shared" ca="1" si="767"/>
        <v>#N/A</v>
      </c>
      <c r="EB625" s="293" t="e">
        <f t="shared" ca="1" si="768"/>
        <v>#N/A</v>
      </c>
      <c r="EE625" s="6" t="str">
        <f t="shared" si="769"/>
        <v/>
      </c>
      <c r="EF625" s="293" t="e">
        <f t="shared" ca="1" si="770"/>
        <v>#N/A</v>
      </c>
      <c r="EG625" s="6" t="e">
        <f t="shared" ca="1" si="746"/>
        <v>#N/A</v>
      </c>
    </row>
    <row r="626" spans="3:137" x14ac:dyDescent="0.2">
      <c r="C626" s="75"/>
      <c r="D626" s="184" t="str">
        <f t="shared" si="710"/>
        <v/>
      </c>
      <c r="E626" s="649" t="str">
        <f t="shared" si="776"/>
        <v/>
      </c>
      <c r="F626" s="607" t="str">
        <f t="shared" si="709"/>
        <v>x</v>
      </c>
      <c r="G626" s="650"/>
      <c r="H626" s="651"/>
      <c r="I626" s="651"/>
      <c r="J626" s="651"/>
      <c r="K626" s="652"/>
      <c r="L626" s="889"/>
      <c r="M626" s="889"/>
      <c r="N626" s="653"/>
      <c r="O626" s="651"/>
      <c r="P626" s="651"/>
      <c r="Q626" s="654"/>
      <c r="R626" s="655"/>
      <c r="S626" s="607" t="str">
        <f t="shared" si="711"/>
        <v/>
      </c>
      <c r="T626" s="656" t="str">
        <f t="shared" si="712"/>
        <v/>
      </c>
      <c r="U626" s="656" t="str">
        <f t="shared" si="747"/>
        <v/>
      </c>
      <c r="V626" s="656" t="str">
        <f t="shared" si="713"/>
        <v/>
      </c>
      <c r="W626" s="719"/>
      <c r="X626" s="659"/>
      <c r="Y626" s="656" t="str">
        <f t="shared" si="777"/>
        <v/>
      </c>
      <c r="Z626" s="659"/>
      <c r="AA626" s="654"/>
      <c r="AB626" s="656" t="str">
        <f t="shared" si="714"/>
        <v/>
      </c>
      <c r="AC626" s="661" t="str">
        <f t="shared" si="748"/>
        <v/>
      </c>
      <c r="AE626" s="658" t="str">
        <f t="shared" si="715"/>
        <v/>
      </c>
      <c r="AF626" s="659"/>
      <c r="AT626" s="805" t="str">
        <f t="shared" si="773"/>
        <v/>
      </c>
      <c r="AU626" t="str">
        <f t="shared" si="749"/>
        <v/>
      </c>
      <c r="AV626" s="6" t="str">
        <f t="shared" si="716"/>
        <v/>
      </c>
      <c r="AW626" s="317" t="str">
        <f t="shared" si="717"/>
        <v/>
      </c>
      <c r="AX626" s="158" t="str">
        <f t="shared" si="718"/>
        <v/>
      </c>
      <c r="AY626" s="158" t="str">
        <f t="shared" si="708"/>
        <v/>
      </c>
      <c r="AZ626" s="309" t="str">
        <f t="shared" si="707"/>
        <v/>
      </c>
      <c r="BA626" s="318" t="str">
        <f t="shared" si="719"/>
        <v/>
      </c>
      <c r="BB626" s="473" t="str">
        <f t="shared" si="720"/>
        <v/>
      </c>
      <c r="BC626" s="80" t="str">
        <f t="shared" si="771"/>
        <v/>
      </c>
      <c r="BD626" s="56">
        <f t="shared" si="721"/>
        <v>1</v>
      </c>
      <c r="BF626" s="56" t="str">
        <f t="shared" si="722"/>
        <v/>
      </c>
      <c r="BG626" s="56" t="str">
        <f t="shared" si="723"/>
        <v/>
      </c>
      <c r="BH626" s="6" t="str">
        <f t="shared" si="724"/>
        <v/>
      </c>
      <c r="BK626" s="6" t="str">
        <f t="shared" si="725"/>
        <v/>
      </c>
      <c r="BL626" s="56">
        <f t="shared" si="750"/>
        <v>999999</v>
      </c>
      <c r="BM626" s="183">
        <f t="shared" si="751"/>
        <v>99999.000003130001</v>
      </c>
      <c r="BN626" s="61">
        <v>610</v>
      </c>
      <c r="BO626" s="6">
        <f t="shared" si="726"/>
        <v>999999</v>
      </c>
      <c r="BP626" s="6">
        <f t="shared" si="727"/>
        <v>999999</v>
      </c>
      <c r="BQ626" s="6" t="str">
        <f t="shared" si="752"/>
        <v>x</v>
      </c>
      <c r="BR626" s="206">
        <f t="shared" si="728"/>
        <v>99999.000003130001</v>
      </c>
      <c r="BS626" s="6">
        <f t="shared" si="729"/>
        <v>99999.000003130001</v>
      </c>
      <c r="BT626" s="6" t="str">
        <f t="shared" si="753"/>
        <v>x</v>
      </c>
      <c r="BU626" s="6" t="str">
        <f t="shared" si="730"/>
        <v/>
      </c>
      <c r="BW626" s="82">
        <f t="shared" si="754"/>
        <v>9999999999</v>
      </c>
      <c r="BX626" s="80" t="str">
        <f t="shared" si="731"/>
        <v>x</v>
      </c>
      <c r="BY626" s="80" t="str">
        <f t="shared" si="732"/>
        <v/>
      </c>
      <c r="BZ626" s="56" t="str">
        <f t="shared" si="755"/>
        <v/>
      </c>
      <c r="CA626" s="56" t="str">
        <f t="shared" si="756"/>
        <v/>
      </c>
      <c r="CB626" s="88">
        <f t="shared" si="757"/>
        <v>0</v>
      </c>
      <c r="CC626" s="56" t="str">
        <f t="shared" si="733"/>
        <v/>
      </c>
      <c r="CD626" s="56"/>
      <c r="CE626" s="56"/>
      <c r="CF626" s="56"/>
      <c r="CG626" s="56"/>
      <c r="CH626" s="169">
        <f t="shared" si="758"/>
        <v>9999999999</v>
      </c>
      <c r="CI626" s="170">
        <f t="shared" si="759"/>
        <v>9999999999</v>
      </c>
      <c r="CJ626" s="171">
        <f t="shared" si="760"/>
        <v>9999999999</v>
      </c>
      <c r="CK626" s="172" t="str">
        <f t="shared" si="761"/>
        <v/>
      </c>
      <c r="CL626" s="173" t="str">
        <f t="shared" si="734"/>
        <v>x</v>
      </c>
      <c r="CN626" s="6" t="str">
        <f t="shared" si="762"/>
        <v/>
      </c>
      <c r="CO626" s="293" t="e">
        <f t="shared" ca="1" si="772"/>
        <v>#N/A</v>
      </c>
      <c r="CP626" s="6" t="e">
        <f t="shared" ca="1" si="763"/>
        <v>#N/A</v>
      </c>
      <c r="CQ626" s="61">
        <v>610</v>
      </c>
      <c r="CR626" s="6">
        <f t="shared" si="735"/>
        <v>0</v>
      </c>
      <c r="CS626" s="6">
        <f t="shared" si="736"/>
        <v>0</v>
      </c>
      <c r="CT626" s="56" t="str">
        <f t="shared" si="737"/>
        <v/>
      </c>
      <c r="CU626" s="76">
        <f t="shared" si="738"/>
        <v>0</v>
      </c>
      <c r="CV626" s="76">
        <f t="shared" si="739"/>
        <v>0</v>
      </c>
      <c r="CX626" s="6" t="str">
        <f t="shared" si="740"/>
        <v/>
      </c>
      <c r="CY626" s="6" t="str">
        <f t="shared" si="741"/>
        <v/>
      </c>
      <c r="CZ626" s="6" t="str">
        <f t="shared" si="742"/>
        <v/>
      </c>
      <c r="DG626" s="56" t="str">
        <f t="shared" si="743"/>
        <v/>
      </c>
      <c r="DH626" s="6">
        <f t="shared" si="744"/>
        <v>0</v>
      </c>
      <c r="DK626" s="6">
        <f t="shared" si="779"/>
        <v>0</v>
      </c>
      <c r="DL626" s="6" t="e">
        <f t="shared" si="780"/>
        <v>#N/A</v>
      </c>
      <c r="DN626" s="6" t="e">
        <f t="shared" si="778"/>
        <v>#N/A</v>
      </c>
      <c r="DP626" s="6" t="str">
        <f t="shared" si="745"/>
        <v/>
      </c>
      <c r="DQ626" s="293">
        <f t="shared" ca="1" si="774"/>
        <v>620</v>
      </c>
      <c r="DR626" s="6" t="str">
        <f t="shared" ca="1" si="764"/>
        <v>x</v>
      </c>
      <c r="DU626" s="293" t="e">
        <f t="shared" ca="1" si="765"/>
        <v>#N/A</v>
      </c>
      <c r="DV626" s="5"/>
      <c r="DW626" s="293" t="e">
        <f t="shared" ca="1" si="775"/>
        <v>#N/A</v>
      </c>
      <c r="DZ626" s="293" t="e">
        <f t="shared" ca="1" si="766"/>
        <v>#N/A</v>
      </c>
      <c r="EA626" s="293" t="e">
        <f t="shared" ca="1" si="767"/>
        <v>#N/A</v>
      </c>
      <c r="EB626" s="293" t="e">
        <f t="shared" ca="1" si="768"/>
        <v>#N/A</v>
      </c>
      <c r="EE626" s="6" t="str">
        <f t="shared" si="769"/>
        <v/>
      </c>
      <c r="EF626" s="293" t="e">
        <f t="shared" ca="1" si="770"/>
        <v>#N/A</v>
      </c>
      <c r="EG626" s="6" t="e">
        <f t="shared" ca="1" si="746"/>
        <v>#N/A</v>
      </c>
    </row>
    <row r="627" spans="3:137" x14ac:dyDescent="0.2">
      <c r="C627" s="75"/>
      <c r="D627" s="184" t="str">
        <f t="shared" si="710"/>
        <v/>
      </c>
      <c r="E627" s="649" t="str">
        <f t="shared" si="776"/>
        <v/>
      </c>
      <c r="F627" s="607" t="str">
        <f t="shared" si="709"/>
        <v>x</v>
      </c>
      <c r="G627" s="650"/>
      <c r="H627" s="651"/>
      <c r="I627" s="651"/>
      <c r="J627" s="651"/>
      <c r="K627" s="652"/>
      <c r="L627" s="889"/>
      <c r="M627" s="889"/>
      <c r="N627" s="653"/>
      <c r="O627" s="651"/>
      <c r="P627" s="651"/>
      <c r="Q627" s="654"/>
      <c r="R627" s="655"/>
      <c r="S627" s="607" t="str">
        <f t="shared" si="711"/>
        <v/>
      </c>
      <c r="T627" s="656" t="str">
        <f t="shared" si="712"/>
        <v/>
      </c>
      <c r="U627" s="656" t="str">
        <f t="shared" si="747"/>
        <v/>
      </c>
      <c r="V627" s="656" t="str">
        <f t="shared" si="713"/>
        <v/>
      </c>
      <c r="W627" s="719"/>
      <c r="X627" s="659"/>
      <c r="Y627" s="656" t="str">
        <f t="shared" si="777"/>
        <v/>
      </c>
      <c r="Z627" s="659"/>
      <c r="AA627" s="654"/>
      <c r="AB627" s="656" t="str">
        <f t="shared" si="714"/>
        <v/>
      </c>
      <c r="AC627" s="661" t="str">
        <f t="shared" si="748"/>
        <v/>
      </c>
      <c r="AE627" s="658" t="str">
        <f t="shared" si="715"/>
        <v/>
      </c>
      <c r="AF627" s="659"/>
      <c r="AT627" s="805" t="str">
        <f t="shared" si="773"/>
        <v/>
      </c>
      <c r="AU627" t="str">
        <f t="shared" si="749"/>
        <v/>
      </c>
      <c r="AV627" s="6" t="str">
        <f t="shared" si="716"/>
        <v/>
      </c>
      <c r="AW627" s="317" t="str">
        <f t="shared" si="717"/>
        <v/>
      </c>
      <c r="AX627" s="158" t="str">
        <f t="shared" si="718"/>
        <v/>
      </c>
      <c r="AY627" s="158" t="str">
        <f t="shared" si="708"/>
        <v/>
      </c>
      <c r="AZ627" s="309" t="str">
        <f t="shared" si="707"/>
        <v/>
      </c>
      <c r="BA627" s="318" t="str">
        <f t="shared" si="719"/>
        <v/>
      </c>
      <c r="BB627" s="473" t="str">
        <f t="shared" si="720"/>
        <v/>
      </c>
      <c r="BC627" s="80" t="str">
        <f t="shared" si="771"/>
        <v/>
      </c>
      <c r="BD627" s="56">
        <f t="shared" si="721"/>
        <v>1</v>
      </c>
      <c r="BF627" s="56" t="str">
        <f t="shared" si="722"/>
        <v/>
      </c>
      <c r="BG627" s="56" t="str">
        <f t="shared" si="723"/>
        <v/>
      </c>
      <c r="BH627" s="6" t="str">
        <f t="shared" si="724"/>
        <v/>
      </c>
      <c r="BK627" s="6" t="str">
        <f t="shared" si="725"/>
        <v/>
      </c>
      <c r="BL627" s="56">
        <f t="shared" si="750"/>
        <v>999999</v>
      </c>
      <c r="BM627" s="183">
        <f t="shared" si="751"/>
        <v>99999.000003135006</v>
      </c>
      <c r="BN627" s="61">
        <v>611</v>
      </c>
      <c r="BO627" s="6">
        <f t="shared" si="726"/>
        <v>999999</v>
      </c>
      <c r="BP627" s="6">
        <f t="shared" si="727"/>
        <v>999999</v>
      </c>
      <c r="BQ627" s="6" t="str">
        <f t="shared" si="752"/>
        <v>x</v>
      </c>
      <c r="BR627" s="206">
        <f t="shared" si="728"/>
        <v>99999.000003135006</v>
      </c>
      <c r="BS627" s="6">
        <f t="shared" si="729"/>
        <v>99999.000003135006</v>
      </c>
      <c r="BT627" s="6" t="str">
        <f t="shared" si="753"/>
        <v>x</v>
      </c>
      <c r="BU627" s="6" t="str">
        <f t="shared" si="730"/>
        <v/>
      </c>
      <c r="BW627" s="82">
        <f t="shared" si="754"/>
        <v>9999999999</v>
      </c>
      <c r="BX627" s="80" t="str">
        <f t="shared" si="731"/>
        <v>x</v>
      </c>
      <c r="BY627" s="80" t="str">
        <f t="shared" si="732"/>
        <v/>
      </c>
      <c r="BZ627" s="56" t="str">
        <f t="shared" si="755"/>
        <v/>
      </c>
      <c r="CA627" s="56" t="str">
        <f t="shared" si="756"/>
        <v/>
      </c>
      <c r="CB627" s="88">
        <f t="shared" si="757"/>
        <v>0</v>
      </c>
      <c r="CC627" s="56" t="str">
        <f t="shared" si="733"/>
        <v/>
      </c>
      <c r="CD627" s="56"/>
      <c r="CE627" s="56"/>
      <c r="CF627" s="56"/>
      <c r="CG627" s="56"/>
      <c r="CH627" s="169">
        <f t="shared" si="758"/>
        <v>9999999999</v>
      </c>
      <c r="CI627" s="170">
        <f t="shared" si="759"/>
        <v>9999999999</v>
      </c>
      <c r="CJ627" s="171">
        <f t="shared" si="760"/>
        <v>9999999999</v>
      </c>
      <c r="CK627" s="172" t="str">
        <f t="shared" si="761"/>
        <v/>
      </c>
      <c r="CL627" s="173" t="str">
        <f t="shared" si="734"/>
        <v>x</v>
      </c>
      <c r="CN627" s="6" t="str">
        <f t="shared" si="762"/>
        <v/>
      </c>
      <c r="CO627" s="293" t="e">
        <f t="shared" ca="1" si="772"/>
        <v>#N/A</v>
      </c>
      <c r="CP627" s="6" t="e">
        <f t="shared" ca="1" si="763"/>
        <v>#N/A</v>
      </c>
      <c r="CQ627" s="61">
        <v>611</v>
      </c>
      <c r="CR627" s="6">
        <f t="shared" si="735"/>
        <v>0</v>
      </c>
      <c r="CS627" s="6">
        <f t="shared" si="736"/>
        <v>0</v>
      </c>
      <c r="CT627" s="56" t="str">
        <f t="shared" si="737"/>
        <v/>
      </c>
      <c r="CU627" s="76">
        <f t="shared" si="738"/>
        <v>0</v>
      </c>
      <c r="CV627" s="76">
        <f t="shared" si="739"/>
        <v>0</v>
      </c>
      <c r="CX627" s="6" t="str">
        <f t="shared" si="740"/>
        <v/>
      </c>
      <c r="CY627" s="6" t="str">
        <f t="shared" si="741"/>
        <v/>
      </c>
      <c r="CZ627" s="6" t="str">
        <f t="shared" si="742"/>
        <v/>
      </c>
      <c r="DG627" s="56" t="str">
        <f t="shared" si="743"/>
        <v/>
      </c>
      <c r="DH627" s="6">
        <f t="shared" si="744"/>
        <v>0</v>
      </c>
      <c r="DK627" s="6">
        <f t="shared" si="779"/>
        <v>0</v>
      </c>
      <c r="DL627" s="6" t="e">
        <f t="shared" si="780"/>
        <v>#N/A</v>
      </c>
      <c r="DN627" s="6" t="e">
        <f t="shared" si="778"/>
        <v>#N/A</v>
      </c>
      <c r="DP627" s="6" t="str">
        <f t="shared" si="745"/>
        <v/>
      </c>
      <c r="DQ627" s="293">
        <f t="shared" ca="1" si="774"/>
        <v>621</v>
      </c>
      <c r="DR627" s="6" t="str">
        <f t="shared" ca="1" si="764"/>
        <v>x</v>
      </c>
      <c r="DU627" s="293" t="e">
        <f t="shared" ca="1" si="765"/>
        <v>#N/A</v>
      </c>
      <c r="DV627" s="5"/>
      <c r="DW627" s="293" t="e">
        <f t="shared" ca="1" si="775"/>
        <v>#N/A</v>
      </c>
      <c r="DZ627" s="293" t="e">
        <f t="shared" ca="1" si="766"/>
        <v>#N/A</v>
      </c>
      <c r="EA627" s="293" t="e">
        <f t="shared" ca="1" si="767"/>
        <v>#N/A</v>
      </c>
      <c r="EB627" s="293" t="e">
        <f t="shared" ca="1" si="768"/>
        <v>#N/A</v>
      </c>
      <c r="EE627" s="6" t="str">
        <f t="shared" si="769"/>
        <v/>
      </c>
      <c r="EF627" s="293" t="e">
        <f t="shared" ca="1" si="770"/>
        <v>#N/A</v>
      </c>
      <c r="EG627" s="6" t="e">
        <f t="shared" ca="1" si="746"/>
        <v>#N/A</v>
      </c>
    </row>
    <row r="628" spans="3:137" x14ac:dyDescent="0.2">
      <c r="C628" s="75"/>
      <c r="D628" s="184" t="str">
        <f t="shared" si="710"/>
        <v/>
      </c>
      <c r="E628" s="649" t="str">
        <f t="shared" si="776"/>
        <v/>
      </c>
      <c r="F628" s="607" t="str">
        <f t="shared" si="709"/>
        <v>x</v>
      </c>
      <c r="G628" s="650"/>
      <c r="H628" s="651"/>
      <c r="I628" s="651"/>
      <c r="J628" s="651"/>
      <c r="K628" s="652"/>
      <c r="L628" s="889"/>
      <c r="M628" s="889"/>
      <c r="N628" s="653"/>
      <c r="O628" s="651"/>
      <c r="P628" s="651"/>
      <c r="Q628" s="654"/>
      <c r="R628" s="655"/>
      <c r="S628" s="607" t="str">
        <f t="shared" si="711"/>
        <v/>
      </c>
      <c r="T628" s="656" t="str">
        <f t="shared" si="712"/>
        <v/>
      </c>
      <c r="U628" s="656" t="str">
        <f t="shared" si="747"/>
        <v/>
      </c>
      <c r="V628" s="656" t="str">
        <f t="shared" si="713"/>
        <v/>
      </c>
      <c r="W628" s="719"/>
      <c r="X628" s="659"/>
      <c r="Y628" s="656" t="str">
        <f t="shared" si="777"/>
        <v/>
      </c>
      <c r="Z628" s="659"/>
      <c r="AA628" s="654"/>
      <c r="AB628" s="656" t="str">
        <f t="shared" si="714"/>
        <v/>
      </c>
      <c r="AC628" s="661" t="str">
        <f t="shared" si="748"/>
        <v/>
      </c>
      <c r="AE628" s="658" t="str">
        <f t="shared" si="715"/>
        <v/>
      </c>
      <c r="AF628" s="659"/>
      <c r="AT628" s="805" t="str">
        <f t="shared" si="773"/>
        <v/>
      </c>
      <c r="AU628" t="str">
        <f t="shared" si="749"/>
        <v/>
      </c>
      <c r="AV628" s="6" t="str">
        <f t="shared" si="716"/>
        <v/>
      </c>
      <c r="AW628" s="317" t="str">
        <f t="shared" si="717"/>
        <v/>
      </c>
      <c r="AX628" s="158" t="str">
        <f t="shared" si="718"/>
        <v/>
      </c>
      <c r="AY628" s="158" t="str">
        <f t="shared" si="708"/>
        <v/>
      </c>
      <c r="AZ628" s="309" t="str">
        <f t="shared" si="707"/>
        <v/>
      </c>
      <c r="BA628" s="318" t="str">
        <f t="shared" si="719"/>
        <v/>
      </c>
      <c r="BB628" s="473" t="str">
        <f t="shared" si="720"/>
        <v/>
      </c>
      <c r="BC628" s="80" t="str">
        <f t="shared" si="771"/>
        <v/>
      </c>
      <c r="BD628" s="56">
        <f t="shared" si="721"/>
        <v>1</v>
      </c>
      <c r="BF628" s="56" t="str">
        <f t="shared" si="722"/>
        <v/>
      </c>
      <c r="BG628" s="56" t="str">
        <f t="shared" si="723"/>
        <v/>
      </c>
      <c r="BH628" s="6" t="str">
        <f t="shared" si="724"/>
        <v/>
      </c>
      <c r="BK628" s="6" t="str">
        <f t="shared" si="725"/>
        <v/>
      </c>
      <c r="BL628" s="56">
        <f t="shared" si="750"/>
        <v>999999</v>
      </c>
      <c r="BM628" s="183">
        <f t="shared" si="751"/>
        <v>99999.000003139998</v>
      </c>
      <c r="BN628" s="61">
        <v>612</v>
      </c>
      <c r="BO628" s="6">
        <f t="shared" si="726"/>
        <v>999999</v>
      </c>
      <c r="BP628" s="6">
        <f t="shared" si="727"/>
        <v>999999</v>
      </c>
      <c r="BQ628" s="6" t="str">
        <f t="shared" si="752"/>
        <v>x</v>
      </c>
      <c r="BR628" s="206">
        <f t="shared" si="728"/>
        <v>99999.000003139998</v>
      </c>
      <c r="BS628" s="6">
        <f t="shared" si="729"/>
        <v>99999.000003139998</v>
      </c>
      <c r="BT628" s="6" t="str">
        <f t="shared" si="753"/>
        <v>x</v>
      </c>
      <c r="BU628" s="6" t="str">
        <f t="shared" si="730"/>
        <v/>
      </c>
      <c r="BW628" s="82">
        <f t="shared" si="754"/>
        <v>9999999999</v>
      </c>
      <c r="BX628" s="80" t="str">
        <f t="shared" si="731"/>
        <v>x</v>
      </c>
      <c r="BY628" s="80" t="str">
        <f t="shared" si="732"/>
        <v/>
      </c>
      <c r="BZ628" s="56" t="str">
        <f t="shared" si="755"/>
        <v/>
      </c>
      <c r="CA628" s="56" t="str">
        <f t="shared" si="756"/>
        <v/>
      </c>
      <c r="CB628" s="88">
        <f t="shared" si="757"/>
        <v>0</v>
      </c>
      <c r="CC628" s="56" t="str">
        <f t="shared" si="733"/>
        <v/>
      </c>
      <c r="CD628" s="56"/>
      <c r="CE628" s="56"/>
      <c r="CF628" s="56"/>
      <c r="CG628" s="56"/>
      <c r="CH628" s="169">
        <f t="shared" si="758"/>
        <v>9999999999</v>
      </c>
      <c r="CI628" s="170">
        <f t="shared" si="759"/>
        <v>9999999999</v>
      </c>
      <c r="CJ628" s="171">
        <f t="shared" si="760"/>
        <v>9999999999</v>
      </c>
      <c r="CK628" s="172" t="str">
        <f t="shared" si="761"/>
        <v/>
      </c>
      <c r="CL628" s="173" t="str">
        <f t="shared" si="734"/>
        <v>x</v>
      </c>
      <c r="CN628" s="6" t="str">
        <f t="shared" si="762"/>
        <v/>
      </c>
      <c r="CO628" s="293" t="e">
        <f t="shared" ca="1" si="772"/>
        <v>#N/A</v>
      </c>
      <c r="CP628" s="6" t="e">
        <f t="shared" ca="1" si="763"/>
        <v>#N/A</v>
      </c>
      <c r="CQ628" s="61">
        <v>612</v>
      </c>
      <c r="CR628" s="6">
        <f t="shared" si="735"/>
        <v>0</v>
      </c>
      <c r="CS628" s="6">
        <f t="shared" si="736"/>
        <v>0</v>
      </c>
      <c r="CT628" s="56" t="str">
        <f t="shared" si="737"/>
        <v/>
      </c>
      <c r="CU628" s="76">
        <f t="shared" si="738"/>
        <v>0</v>
      </c>
      <c r="CV628" s="76">
        <f t="shared" si="739"/>
        <v>0</v>
      </c>
      <c r="CX628" s="6" t="str">
        <f t="shared" si="740"/>
        <v/>
      </c>
      <c r="CY628" s="6" t="str">
        <f t="shared" si="741"/>
        <v/>
      </c>
      <c r="CZ628" s="6" t="str">
        <f t="shared" si="742"/>
        <v/>
      </c>
      <c r="DG628" s="56" t="str">
        <f t="shared" si="743"/>
        <v/>
      </c>
      <c r="DH628" s="6">
        <f t="shared" si="744"/>
        <v>0</v>
      </c>
      <c r="DK628" s="6">
        <f t="shared" si="779"/>
        <v>0</v>
      </c>
      <c r="DL628" s="6" t="e">
        <f t="shared" si="780"/>
        <v>#N/A</v>
      </c>
      <c r="DN628" s="6" t="e">
        <f t="shared" si="778"/>
        <v>#N/A</v>
      </c>
      <c r="DP628" s="6" t="str">
        <f t="shared" si="745"/>
        <v/>
      </c>
      <c r="DQ628" s="293">
        <f t="shared" ca="1" si="774"/>
        <v>622</v>
      </c>
      <c r="DR628" s="6" t="str">
        <f t="shared" ca="1" si="764"/>
        <v>x</v>
      </c>
      <c r="DU628" s="293" t="e">
        <f t="shared" ca="1" si="765"/>
        <v>#N/A</v>
      </c>
      <c r="DV628" s="5"/>
      <c r="DW628" s="293" t="e">
        <f t="shared" ca="1" si="775"/>
        <v>#N/A</v>
      </c>
      <c r="DZ628" s="293" t="e">
        <f t="shared" ca="1" si="766"/>
        <v>#N/A</v>
      </c>
      <c r="EA628" s="293" t="e">
        <f t="shared" ca="1" si="767"/>
        <v>#N/A</v>
      </c>
      <c r="EB628" s="293" t="e">
        <f t="shared" ca="1" si="768"/>
        <v>#N/A</v>
      </c>
      <c r="EE628" s="6" t="str">
        <f t="shared" si="769"/>
        <v/>
      </c>
      <c r="EF628" s="293" t="e">
        <f t="shared" ca="1" si="770"/>
        <v>#N/A</v>
      </c>
      <c r="EG628" s="6" t="e">
        <f t="shared" ca="1" si="746"/>
        <v>#N/A</v>
      </c>
    </row>
    <row r="629" spans="3:137" x14ac:dyDescent="0.2">
      <c r="C629" s="75"/>
      <c r="D629" s="184" t="str">
        <f t="shared" si="710"/>
        <v/>
      </c>
      <c r="E629" s="649" t="str">
        <f t="shared" si="776"/>
        <v/>
      </c>
      <c r="F629" s="607" t="str">
        <f t="shared" si="709"/>
        <v>x</v>
      </c>
      <c r="G629" s="650"/>
      <c r="H629" s="651"/>
      <c r="I629" s="651"/>
      <c r="J629" s="651"/>
      <c r="K629" s="652"/>
      <c r="L629" s="889"/>
      <c r="M629" s="889"/>
      <c r="N629" s="653"/>
      <c r="O629" s="651"/>
      <c r="P629" s="651"/>
      <c r="Q629" s="654"/>
      <c r="R629" s="655"/>
      <c r="S629" s="607" t="str">
        <f t="shared" si="711"/>
        <v/>
      </c>
      <c r="T629" s="656" t="str">
        <f t="shared" si="712"/>
        <v/>
      </c>
      <c r="U629" s="656" t="str">
        <f t="shared" si="747"/>
        <v/>
      </c>
      <c r="V629" s="656" t="str">
        <f t="shared" si="713"/>
        <v/>
      </c>
      <c r="W629" s="719"/>
      <c r="X629" s="659"/>
      <c r="Y629" s="656" t="str">
        <f t="shared" si="777"/>
        <v/>
      </c>
      <c r="Z629" s="659"/>
      <c r="AA629" s="654"/>
      <c r="AB629" s="656" t="str">
        <f t="shared" si="714"/>
        <v/>
      </c>
      <c r="AC629" s="661" t="str">
        <f t="shared" si="748"/>
        <v/>
      </c>
      <c r="AE629" s="658" t="str">
        <f t="shared" si="715"/>
        <v/>
      </c>
      <c r="AF629" s="659"/>
      <c r="AT629" s="805" t="str">
        <f t="shared" si="773"/>
        <v/>
      </c>
      <c r="AU629" t="str">
        <f t="shared" si="749"/>
        <v/>
      </c>
      <c r="AV629" s="6" t="str">
        <f t="shared" si="716"/>
        <v/>
      </c>
      <c r="AW629" s="317" t="str">
        <f t="shared" si="717"/>
        <v/>
      </c>
      <c r="AX629" s="158" t="str">
        <f t="shared" si="718"/>
        <v/>
      </c>
      <c r="AY629" s="158" t="str">
        <f t="shared" si="708"/>
        <v/>
      </c>
      <c r="AZ629" s="309" t="str">
        <f t="shared" si="707"/>
        <v/>
      </c>
      <c r="BA629" s="318" t="str">
        <f t="shared" si="719"/>
        <v/>
      </c>
      <c r="BB629" s="473" t="str">
        <f t="shared" si="720"/>
        <v/>
      </c>
      <c r="BC629" s="80" t="str">
        <f t="shared" si="771"/>
        <v/>
      </c>
      <c r="BD629" s="56">
        <f t="shared" si="721"/>
        <v>1</v>
      </c>
      <c r="BF629" s="56" t="str">
        <f t="shared" si="722"/>
        <v/>
      </c>
      <c r="BG629" s="56" t="str">
        <f t="shared" si="723"/>
        <v/>
      </c>
      <c r="BH629" s="6" t="str">
        <f t="shared" si="724"/>
        <v/>
      </c>
      <c r="BK629" s="6" t="str">
        <f t="shared" si="725"/>
        <v/>
      </c>
      <c r="BL629" s="56">
        <f t="shared" si="750"/>
        <v>999999</v>
      </c>
      <c r="BM629" s="183">
        <f t="shared" si="751"/>
        <v>99999.000003145004</v>
      </c>
      <c r="BN629" s="61">
        <v>613</v>
      </c>
      <c r="BO629" s="6">
        <f t="shared" si="726"/>
        <v>999999</v>
      </c>
      <c r="BP629" s="6">
        <f t="shared" si="727"/>
        <v>999999</v>
      </c>
      <c r="BQ629" s="6" t="str">
        <f t="shared" si="752"/>
        <v>x</v>
      </c>
      <c r="BR629" s="206">
        <f t="shared" si="728"/>
        <v>99999.000003145004</v>
      </c>
      <c r="BS629" s="6">
        <f t="shared" si="729"/>
        <v>99999.000003145004</v>
      </c>
      <c r="BT629" s="6" t="str">
        <f t="shared" si="753"/>
        <v>x</v>
      </c>
      <c r="BU629" s="6" t="str">
        <f t="shared" si="730"/>
        <v/>
      </c>
      <c r="BW629" s="82">
        <f t="shared" si="754"/>
        <v>9999999999</v>
      </c>
      <c r="BX629" s="80" t="str">
        <f t="shared" si="731"/>
        <v>x</v>
      </c>
      <c r="BY629" s="80" t="str">
        <f t="shared" si="732"/>
        <v/>
      </c>
      <c r="BZ629" s="56" t="str">
        <f t="shared" si="755"/>
        <v/>
      </c>
      <c r="CA629" s="56" t="str">
        <f t="shared" si="756"/>
        <v/>
      </c>
      <c r="CB629" s="88">
        <f t="shared" si="757"/>
        <v>0</v>
      </c>
      <c r="CC629" s="56" t="str">
        <f t="shared" si="733"/>
        <v/>
      </c>
      <c r="CD629" s="56"/>
      <c r="CE629" s="56"/>
      <c r="CF629" s="56"/>
      <c r="CG629" s="56"/>
      <c r="CH629" s="169">
        <f t="shared" si="758"/>
        <v>9999999999</v>
      </c>
      <c r="CI629" s="170">
        <f t="shared" si="759"/>
        <v>9999999999</v>
      </c>
      <c r="CJ629" s="171">
        <f t="shared" si="760"/>
        <v>9999999999</v>
      </c>
      <c r="CK629" s="172" t="str">
        <f t="shared" si="761"/>
        <v/>
      </c>
      <c r="CL629" s="173" t="str">
        <f t="shared" si="734"/>
        <v>x</v>
      </c>
      <c r="CN629" s="6" t="str">
        <f t="shared" si="762"/>
        <v/>
      </c>
      <c r="CO629" s="293" t="e">
        <f t="shared" ca="1" si="772"/>
        <v>#N/A</v>
      </c>
      <c r="CP629" s="6" t="e">
        <f t="shared" ca="1" si="763"/>
        <v>#N/A</v>
      </c>
      <c r="CQ629" s="61">
        <v>613</v>
      </c>
      <c r="CR629" s="6">
        <f t="shared" si="735"/>
        <v>0</v>
      </c>
      <c r="CS629" s="6">
        <f t="shared" si="736"/>
        <v>0</v>
      </c>
      <c r="CT629" s="56" t="str">
        <f t="shared" si="737"/>
        <v/>
      </c>
      <c r="CU629" s="76">
        <f t="shared" si="738"/>
        <v>0</v>
      </c>
      <c r="CV629" s="76">
        <f t="shared" si="739"/>
        <v>0</v>
      </c>
      <c r="CX629" s="6" t="str">
        <f t="shared" si="740"/>
        <v/>
      </c>
      <c r="CY629" s="6" t="str">
        <f t="shared" si="741"/>
        <v/>
      </c>
      <c r="CZ629" s="6" t="str">
        <f t="shared" si="742"/>
        <v/>
      </c>
      <c r="DG629" s="56" t="str">
        <f t="shared" si="743"/>
        <v/>
      </c>
      <c r="DH629" s="6">
        <f t="shared" si="744"/>
        <v>0</v>
      </c>
      <c r="DK629" s="6">
        <f t="shared" si="779"/>
        <v>0</v>
      </c>
      <c r="DL629" s="6" t="e">
        <f t="shared" si="780"/>
        <v>#N/A</v>
      </c>
      <c r="DN629" s="6" t="e">
        <f t="shared" si="778"/>
        <v>#N/A</v>
      </c>
      <c r="DP629" s="6" t="str">
        <f t="shared" si="745"/>
        <v/>
      </c>
      <c r="DQ629" s="293">
        <f t="shared" ca="1" si="774"/>
        <v>623</v>
      </c>
      <c r="DR629" s="6" t="str">
        <f t="shared" ca="1" si="764"/>
        <v>x</v>
      </c>
      <c r="DU629" s="293" t="e">
        <f t="shared" ca="1" si="765"/>
        <v>#N/A</v>
      </c>
      <c r="DV629" s="5"/>
      <c r="DW629" s="293" t="e">
        <f t="shared" ca="1" si="775"/>
        <v>#N/A</v>
      </c>
      <c r="DZ629" s="293" t="e">
        <f t="shared" ca="1" si="766"/>
        <v>#N/A</v>
      </c>
      <c r="EA629" s="293" t="e">
        <f t="shared" ca="1" si="767"/>
        <v>#N/A</v>
      </c>
      <c r="EB629" s="293" t="e">
        <f t="shared" ca="1" si="768"/>
        <v>#N/A</v>
      </c>
      <c r="EE629" s="6" t="str">
        <f t="shared" si="769"/>
        <v/>
      </c>
      <c r="EF629" s="293" t="e">
        <f t="shared" ca="1" si="770"/>
        <v>#N/A</v>
      </c>
      <c r="EG629" s="6" t="e">
        <f t="shared" ca="1" si="746"/>
        <v>#N/A</v>
      </c>
    </row>
    <row r="630" spans="3:137" x14ac:dyDescent="0.2">
      <c r="C630" s="75"/>
      <c r="D630" s="184" t="str">
        <f t="shared" si="710"/>
        <v/>
      </c>
      <c r="E630" s="649" t="str">
        <f t="shared" si="776"/>
        <v/>
      </c>
      <c r="F630" s="607" t="str">
        <f t="shared" si="709"/>
        <v>x</v>
      </c>
      <c r="G630" s="650"/>
      <c r="H630" s="651"/>
      <c r="I630" s="651"/>
      <c r="J630" s="651"/>
      <c r="K630" s="652"/>
      <c r="L630" s="889"/>
      <c r="M630" s="889"/>
      <c r="N630" s="653"/>
      <c r="O630" s="651"/>
      <c r="P630" s="651"/>
      <c r="Q630" s="654"/>
      <c r="R630" s="655"/>
      <c r="S630" s="607" t="str">
        <f t="shared" si="711"/>
        <v/>
      </c>
      <c r="T630" s="656" t="str">
        <f t="shared" si="712"/>
        <v/>
      </c>
      <c r="U630" s="656" t="str">
        <f t="shared" si="747"/>
        <v/>
      </c>
      <c r="V630" s="656" t="str">
        <f t="shared" si="713"/>
        <v/>
      </c>
      <c r="W630" s="719"/>
      <c r="X630" s="659"/>
      <c r="Y630" s="656" t="str">
        <f t="shared" si="777"/>
        <v/>
      </c>
      <c r="Z630" s="659"/>
      <c r="AA630" s="654"/>
      <c r="AB630" s="656" t="str">
        <f t="shared" si="714"/>
        <v/>
      </c>
      <c r="AC630" s="661" t="str">
        <f t="shared" si="748"/>
        <v/>
      </c>
      <c r="AE630" s="658" t="str">
        <f t="shared" si="715"/>
        <v/>
      </c>
      <c r="AF630" s="659"/>
      <c r="AT630" s="805" t="str">
        <f t="shared" si="773"/>
        <v/>
      </c>
      <c r="AU630" t="str">
        <f t="shared" si="749"/>
        <v/>
      </c>
      <c r="AV630" s="6" t="str">
        <f t="shared" si="716"/>
        <v/>
      </c>
      <c r="AW630" s="317" t="str">
        <f t="shared" si="717"/>
        <v/>
      </c>
      <c r="AX630" s="158" t="str">
        <f t="shared" si="718"/>
        <v/>
      </c>
      <c r="AY630" s="158" t="str">
        <f t="shared" si="708"/>
        <v/>
      </c>
      <c r="AZ630" s="309" t="str">
        <f t="shared" si="707"/>
        <v/>
      </c>
      <c r="BA630" s="318" t="str">
        <f t="shared" si="719"/>
        <v/>
      </c>
      <c r="BB630" s="473" t="str">
        <f t="shared" si="720"/>
        <v/>
      </c>
      <c r="BC630" s="80" t="str">
        <f t="shared" si="771"/>
        <v/>
      </c>
      <c r="BD630" s="56">
        <f t="shared" si="721"/>
        <v>1</v>
      </c>
      <c r="BF630" s="56" t="str">
        <f t="shared" si="722"/>
        <v/>
      </c>
      <c r="BG630" s="56" t="str">
        <f t="shared" si="723"/>
        <v/>
      </c>
      <c r="BH630" s="6" t="str">
        <f t="shared" si="724"/>
        <v/>
      </c>
      <c r="BK630" s="6" t="str">
        <f t="shared" si="725"/>
        <v/>
      </c>
      <c r="BL630" s="56">
        <f t="shared" si="750"/>
        <v>999999</v>
      </c>
      <c r="BM630" s="183">
        <f t="shared" si="751"/>
        <v>99999.000003149995</v>
      </c>
      <c r="BN630" s="61">
        <v>614</v>
      </c>
      <c r="BO630" s="6">
        <f t="shared" si="726"/>
        <v>999999</v>
      </c>
      <c r="BP630" s="6">
        <f t="shared" si="727"/>
        <v>999999</v>
      </c>
      <c r="BQ630" s="6" t="str">
        <f t="shared" si="752"/>
        <v>x</v>
      </c>
      <c r="BR630" s="206">
        <f t="shared" si="728"/>
        <v>99999.000003149995</v>
      </c>
      <c r="BS630" s="6">
        <f t="shared" si="729"/>
        <v>99999.000003149995</v>
      </c>
      <c r="BT630" s="6" t="str">
        <f t="shared" si="753"/>
        <v>x</v>
      </c>
      <c r="BU630" s="6" t="str">
        <f t="shared" si="730"/>
        <v/>
      </c>
      <c r="BW630" s="82">
        <f t="shared" si="754"/>
        <v>9999999999</v>
      </c>
      <c r="BX630" s="80" t="str">
        <f t="shared" si="731"/>
        <v>x</v>
      </c>
      <c r="BY630" s="80" t="str">
        <f t="shared" si="732"/>
        <v/>
      </c>
      <c r="BZ630" s="56" t="str">
        <f t="shared" si="755"/>
        <v/>
      </c>
      <c r="CA630" s="56" t="str">
        <f t="shared" si="756"/>
        <v/>
      </c>
      <c r="CB630" s="88">
        <f t="shared" si="757"/>
        <v>0</v>
      </c>
      <c r="CC630" s="56" t="str">
        <f t="shared" si="733"/>
        <v/>
      </c>
      <c r="CD630" s="56"/>
      <c r="CE630" s="56"/>
      <c r="CF630" s="56"/>
      <c r="CG630" s="56"/>
      <c r="CH630" s="169">
        <f t="shared" si="758"/>
        <v>9999999999</v>
      </c>
      <c r="CI630" s="170">
        <f t="shared" si="759"/>
        <v>9999999999</v>
      </c>
      <c r="CJ630" s="171">
        <f t="shared" si="760"/>
        <v>9999999999</v>
      </c>
      <c r="CK630" s="172" t="str">
        <f t="shared" si="761"/>
        <v/>
      </c>
      <c r="CL630" s="173" t="str">
        <f t="shared" si="734"/>
        <v>x</v>
      </c>
      <c r="CN630" s="6" t="str">
        <f t="shared" si="762"/>
        <v/>
      </c>
      <c r="CO630" s="293" t="e">
        <f t="shared" ca="1" si="772"/>
        <v>#N/A</v>
      </c>
      <c r="CP630" s="6" t="e">
        <f t="shared" ca="1" si="763"/>
        <v>#N/A</v>
      </c>
      <c r="CQ630" s="61">
        <v>614</v>
      </c>
      <c r="CR630" s="6">
        <f t="shared" si="735"/>
        <v>0</v>
      </c>
      <c r="CS630" s="6">
        <f t="shared" si="736"/>
        <v>0</v>
      </c>
      <c r="CT630" s="56" t="str">
        <f t="shared" si="737"/>
        <v/>
      </c>
      <c r="CU630" s="76">
        <f t="shared" si="738"/>
        <v>0</v>
      </c>
      <c r="CV630" s="76">
        <f t="shared" si="739"/>
        <v>0</v>
      </c>
      <c r="CX630" s="6" t="str">
        <f t="shared" si="740"/>
        <v/>
      </c>
      <c r="CY630" s="6" t="str">
        <f t="shared" si="741"/>
        <v/>
      </c>
      <c r="CZ630" s="6" t="str">
        <f t="shared" si="742"/>
        <v/>
      </c>
      <c r="DG630" s="56" t="str">
        <f t="shared" si="743"/>
        <v/>
      </c>
      <c r="DH630" s="6">
        <f t="shared" si="744"/>
        <v>0</v>
      </c>
      <c r="DK630" s="6">
        <f t="shared" si="779"/>
        <v>0</v>
      </c>
      <c r="DL630" s="6" t="e">
        <f t="shared" si="780"/>
        <v>#N/A</v>
      </c>
      <c r="DN630" s="6" t="e">
        <f t="shared" si="778"/>
        <v>#N/A</v>
      </c>
      <c r="DP630" s="6" t="str">
        <f t="shared" si="745"/>
        <v/>
      </c>
      <c r="DQ630" s="293">
        <f t="shared" ca="1" si="774"/>
        <v>624</v>
      </c>
      <c r="DR630" s="6" t="str">
        <f t="shared" ca="1" si="764"/>
        <v>x</v>
      </c>
      <c r="DU630" s="293" t="e">
        <f t="shared" ca="1" si="765"/>
        <v>#N/A</v>
      </c>
      <c r="DV630" s="5"/>
      <c r="DW630" s="293" t="e">
        <f t="shared" ca="1" si="775"/>
        <v>#N/A</v>
      </c>
      <c r="DZ630" s="293" t="e">
        <f t="shared" ca="1" si="766"/>
        <v>#N/A</v>
      </c>
      <c r="EA630" s="293" t="e">
        <f t="shared" ca="1" si="767"/>
        <v>#N/A</v>
      </c>
      <c r="EB630" s="293" t="e">
        <f t="shared" ca="1" si="768"/>
        <v>#N/A</v>
      </c>
      <c r="EE630" s="6" t="str">
        <f t="shared" si="769"/>
        <v/>
      </c>
      <c r="EF630" s="293" t="e">
        <f t="shared" ca="1" si="770"/>
        <v>#N/A</v>
      </c>
      <c r="EG630" s="6" t="e">
        <f t="shared" ca="1" si="746"/>
        <v>#N/A</v>
      </c>
    </row>
    <row r="631" spans="3:137" x14ac:dyDescent="0.2">
      <c r="C631" s="75"/>
      <c r="D631" s="184" t="str">
        <f t="shared" si="710"/>
        <v/>
      </c>
      <c r="E631" s="649" t="str">
        <f t="shared" si="776"/>
        <v/>
      </c>
      <c r="F631" s="607" t="str">
        <f t="shared" si="709"/>
        <v>x</v>
      </c>
      <c r="G631" s="650"/>
      <c r="H631" s="651"/>
      <c r="I631" s="651"/>
      <c r="J631" s="651"/>
      <c r="K631" s="652"/>
      <c r="L631" s="889"/>
      <c r="M631" s="889"/>
      <c r="N631" s="653"/>
      <c r="O631" s="651"/>
      <c r="P631" s="651"/>
      <c r="Q631" s="654"/>
      <c r="R631" s="655"/>
      <c r="S631" s="607" t="str">
        <f t="shared" si="711"/>
        <v/>
      </c>
      <c r="T631" s="656" t="str">
        <f t="shared" si="712"/>
        <v/>
      </c>
      <c r="U631" s="656" t="str">
        <f t="shared" si="747"/>
        <v/>
      </c>
      <c r="V631" s="656" t="str">
        <f t="shared" si="713"/>
        <v/>
      </c>
      <c r="W631" s="719"/>
      <c r="X631" s="659"/>
      <c r="Y631" s="656" t="str">
        <f t="shared" si="777"/>
        <v/>
      </c>
      <c r="Z631" s="659"/>
      <c r="AA631" s="654"/>
      <c r="AB631" s="656" t="str">
        <f t="shared" si="714"/>
        <v/>
      </c>
      <c r="AC631" s="661" t="str">
        <f t="shared" si="748"/>
        <v/>
      </c>
      <c r="AE631" s="658" t="str">
        <f t="shared" si="715"/>
        <v/>
      </c>
      <c r="AF631" s="659"/>
      <c r="AT631" s="805" t="str">
        <f t="shared" si="773"/>
        <v/>
      </c>
      <c r="AU631" t="str">
        <f t="shared" si="749"/>
        <v/>
      </c>
      <c r="AV631" s="6" t="str">
        <f t="shared" si="716"/>
        <v/>
      </c>
      <c r="AW631" s="317" t="str">
        <f t="shared" si="717"/>
        <v/>
      </c>
      <c r="AX631" s="158" t="str">
        <f t="shared" si="718"/>
        <v/>
      </c>
      <c r="AY631" s="158" t="str">
        <f t="shared" si="708"/>
        <v/>
      </c>
      <c r="AZ631" s="309" t="str">
        <f t="shared" ref="AZ631:AZ694" si="781">IF(BB631="","",ROUND(SUMIF(CX:CX,CX631,CS:CS),3))</f>
        <v/>
      </c>
      <c r="BA631" s="318" t="str">
        <f t="shared" si="719"/>
        <v/>
      </c>
      <c r="BB631" s="473" t="str">
        <f t="shared" si="720"/>
        <v/>
      </c>
      <c r="BC631" s="80" t="str">
        <f t="shared" si="771"/>
        <v/>
      </c>
      <c r="BD631" s="56">
        <f t="shared" si="721"/>
        <v>1</v>
      </c>
      <c r="BF631" s="56" t="str">
        <f t="shared" si="722"/>
        <v/>
      </c>
      <c r="BG631" s="56" t="str">
        <f t="shared" si="723"/>
        <v/>
      </c>
      <c r="BH631" s="6" t="str">
        <f t="shared" si="724"/>
        <v/>
      </c>
      <c r="BK631" s="6" t="str">
        <f t="shared" si="725"/>
        <v/>
      </c>
      <c r="BL631" s="56">
        <f t="shared" si="750"/>
        <v>999999</v>
      </c>
      <c r="BM631" s="183">
        <f t="shared" si="751"/>
        <v>99999.000003155001</v>
      </c>
      <c r="BN631" s="61">
        <v>615</v>
      </c>
      <c r="BO631" s="6">
        <f t="shared" si="726"/>
        <v>999999</v>
      </c>
      <c r="BP631" s="6">
        <f t="shared" si="727"/>
        <v>999999</v>
      </c>
      <c r="BQ631" s="6" t="str">
        <f t="shared" si="752"/>
        <v>x</v>
      </c>
      <c r="BR631" s="206">
        <f t="shared" si="728"/>
        <v>99999.000003155001</v>
      </c>
      <c r="BS631" s="6">
        <f t="shared" si="729"/>
        <v>99999.000003155001</v>
      </c>
      <c r="BT631" s="6" t="str">
        <f t="shared" si="753"/>
        <v>x</v>
      </c>
      <c r="BU631" s="6" t="str">
        <f t="shared" si="730"/>
        <v/>
      </c>
      <c r="BW631" s="82">
        <f t="shared" si="754"/>
        <v>9999999999</v>
      </c>
      <c r="BX631" s="80" t="str">
        <f t="shared" si="731"/>
        <v>x</v>
      </c>
      <c r="BY631" s="80" t="str">
        <f t="shared" si="732"/>
        <v/>
      </c>
      <c r="BZ631" s="56" t="str">
        <f t="shared" si="755"/>
        <v/>
      </c>
      <c r="CA631" s="56" t="str">
        <f t="shared" si="756"/>
        <v/>
      </c>
      <c r="CB631" s="88">
        <f t="shared" si="757"/>
        <v>0</v>
      </c>
      <c r="CC631" s="56" t="str">
        <f t="shared" si="733"/>
        <v/>
      </c>
      <c r="CD631" s="56"/>
      <c r="CE631" s="56"/>
      <c r="CF631" s="56"/>
      <c r="CG631" s="56"/>
      <c r="CH631" s="169">
        <f t="shared" si="758"/>
        <v>9999999999</v>
      </c>
      <c r="CI631" s="170">
        <f t="shared" si="759"/>
        <v>9999999999</v>
      </c>
      <c r="CJ631" s="171">
        <f t="shared" si="760"/>
        <v>9999999999</v>
      </c>
      <c r="CK631" s="172" t="str">
        <f t="shared" si="761"/>
        <v/>
      </c>
      <c r="CL631" s="173" t="str">
        <f t="shared" si="734"/>
        <v>x</v>
      </c>
      <c r="CN631" s="6" t="str">
        <f t="shared" si="762"/>
        <v/>
      </c>
      <c r="CO631" s="293" t="e">
        <f t="shared" ca="1" si="772"/>
        <v>#N/A</v>
      </c>
      <c r="CP631" s="6" t="e">
        <f t="shared" ca="1" si="763"/>
        <v>#N/A</v>
      </c>
      <c r="CQ631" s="61">
        <v>615</v>
      </c>
      <c r="CR631" s="6">
        <f t="shared" si="735"/>
        <v>0</v>
      </c>
      <c r="CS631" s="6">
        <f t="shared" si="736"/>
        <v>0</v>
      </c>
      <c r="CT631" s="56" t="str">
        <f t="shared" si="737"/>
        <v/>
      </c>
      <c r="CU631" s="76">
        <f t="shared" si="738"/>
        <v>0</v>
      </c>
      <c r="CV631" s="76">
        <f t="shared" si="739"/>
        <v>0</v>
      </c>
      <c r="CX631" s="6" t="str">
        <f t="shared" si="740"/>
        <v/>
      </c>
      <c r="CY631" s="6" t="str">
        <f t="shared" si="741"/>
        <v/>
      </c>
      <c r="CZ631" s="6" t="str">
        <f t="shared" si="742"/>
        <v/>
      </c>
      <c r="DG631" s="56" t="str">
        <f t="shared" si="743"/>
        <v/>
      </c>
      <c r="DH631" s="6">
        <f t="shared" si="744"/>
        <v>0</v>
      </c>
      <c r="DK631" s="6">
        <f t="shared" si="779"/>
        <v>0</v>
      </c>
      <c r="DL631" s="6" t="e">
        <f t="shared" si="780"/>
        <v>#N/A</v>
      </c>
      <c r="DN631" s="6" t="e">
        <f t="shared" si="778"/>
        <v>#N/A</v>
      </c>
      <c r="DP631" s="6" t="str">
        <f t="shared" si="745"/>
        <v/>
      </c>
      <c r="DQ631" s="293">
        <f t="shared" ca="1" si="774"/>
        <v>625</v>
      </c>
      <c r="DR631" s="6" t="str">
        <f t="shared" ca="1" si="764"/>
        <v>x</v>
      </c>
      <c r="DU631" s="293" t="e">
        <f t="shared" ca="1" si="765"/>
        <v>#N/A</v>
      </c>
      <c r="DV631" s="5"/>
      <c r="DW631" s="293" t="e">
        <f t="shared" ca="1" si="775"/>
        <v>#N/A</v>
      </c>
      <c r="DZ631" s="293" t="e">
        <f t="shared" ca="1" si="766"/>
        <v>#N/A</v>
      </c>
      <c r="EA631" s="293" t="e">
        <f t="shared" ca="1" si="767"/>
        <v>#N/A</v>
      </c>
      <c r="EB631" s="293" t="e">
        <f t="shared" ca="1" si="768"/>
        <v>#N/A</v>
      </c>
      <c r="EE631" s="6" t="str">
        <f t="shared" si="769"/>
        <v/>
      </c>
      <c r="EF631" s="293" t="e">
        <f t="shared" ca="1" si="770"/>
        <v>#N/A</v>
      </c>
      <c r="EG631" s="6" t="e">
        <f t="shared" ca="1" si="746"/>
        <v>#N/A</v>
      </c>
    </row>
    <row r="632" spans="3:137" x14ac:dyDescent="0.2">
      <c r="C632" s="75"/>
      <c r="D632" s="184" t="str">
        <f t="shared" si="710"/>
        <v/>
      </c>
      <c r="E632" s="649" t="str">
        <f t="shared" si="776"/>
        <v/>
      </c>
      <c r="F632" s="607" t="str">
        <f t="shared" si="709"/>
        <v>x</v>
      </c>
      <c r="G632" s="650"/>
      <c r="H632" s="651"/>
      <c r="I632" s="651"/>
      <c r="J632" s="651"/>
      <c r="K632" s="652"/>
      <c r="L632" s="889"/>
      <c r="M632" s="889"/>
      <c r="N632" s="653"/>
      <c r="O632" s="651"/>
      <c r="P632" s="651"/>
      <c r="Q632" s="654"/>
      <c r="R632" s="655"/>
      <c r="S632" s="607" t="str">
        <f t="shared" si="711"/>
        <v/>
      </c>
      <c r="T632" s="656" t="str">
        <f t="shared" si="712"/>
        <v/>
      </c>
      <c r="U632" s="656" t="str">
        <f t="shared" si="747"/>
        <v/>
      </c>
      <c r="V632" s="656" t="str">
        <f t="shared" si="713"/>
        <v/>
      </c>
      <c r="W632" s="719"/>
      <c r="X632" s="659"/>
      <c r="Y632" s="656" t="str">
        <f t="shared" si="777"/>
        <v/>
      </c>
      <c r="Z632" s="659"/>
      <c r="AA632" s="654"/>
      <c r="AB632" s="656" t="str">
        <f t="shared" si="714"/>
        <v/>
      </c>
      <c r="AC632" s="661" t="str">
        <f t="shared" si="748"/>
        <v/>
      </c>
      <c r="AE632" s="658" t="str">
        <f t="shared" si="715"/>
        <v/>
      </c>
      <c r="AF632" s="659"/>
      <c r="AT632" s="805" t="str">
        <f t="shared" si="773"/>
        <v/>
      </c>
      <c r="AU632" t="str">
        <f t="shared" si="749"/>
        <v/>
      </c>
      <c r="AV632" s="6" t="str">
        <f t="shared" si="716"/>
        <v/>
      </c>
      <c r="AW632" s="317" t="str">
        <f t="shared" si="717"/>
        <v/>
      </c>
      <c r="AX632" s="158" t="str">
        <f t="shared" si="718"/>
        <v/>
      </c>
      <c r="AY632" s="158" t="str">
        <f t="shared" si="708"/>
        <v/>
      </c>
      <c r="AZ632" s="309" t="str">
        <f t="shared" si="781"/>
        <v/>
      </c>
      <c r="BA632" s="318" t="str">
        <f t="shared" si="719"/>
        <v/>
      </c>
      <c r="BB632" s="473" t="str">
        <f t="shared" si="720"/>
        <v/>
      </c>
      <c r="BC632" s="80" t="str">
        <f t="shared" si="771"/>
        <v/>
      </c>
      <c r="BD632" s="56">
        <f t="shared" si="721"/>
        <v>1</v>
      </c>
      <c r="BF632" s="56" t="str">
        <f t="shared" si="722"/>
        <v/>
      </c>
      <c r="BG632" s="56" t="str">
        <f t="shared" si="723"/>
        <v/>
      </c>
      <c r="BH632" s="6" t="str">
        <f t="shared" si="724"/>
        <v/>
      </c>
      <c r="BK632" s="6" t="str">
        <f t="shared" si="725"/>
        <v/>
      </c>
      <c r="BL632" s="56">
        <f t="shared" si="750"/>
        <v>999999</v>
      </c>
      <c r="BM632" s="183">
        <f t="shared" si="751"/>
        <v>99999.000003160007</v>
      </c>
      <c r="BN632" s="61">
        <v>616</v>
      </c>
      <c r="BO632" s="6">
        <f t="shared" si="726"/>
        <v>999999</v>
      </c>
      <c r="BP632" s="6">
        <f t="shared" si="727"/>
        <v>999999</v>
      </c>
      <c r="BQ632" s="6" t="str">
        <f t="shared" si="752"/>
        <v>x</v>
      </c>
      <c r="BR632" s="206">
        <f t="shared" si="728"/>
        <v>99999.000003160007</v>
      </c>
      <c r="BS632" s="6">
        <f t="shared" si="729"/>
        <v>99999.000003160007</v>
      </c>
      <c r="BT632" s="6" t="str">
        <f t="shared" si="753"/>
        <v>x</v>
      </c>
      <c r="BU632" s="6" t="str">
        <f t="shared" si="730"/>
        <v/>
      </c>
      <c r="BW632" s="82">
        <f t="shared" si="754"/>
        <v>9999999999</v>
      </c>
      <c r="BX632" s="80" t="str">
        <f t="shared" si="731"/>
        <v>x</v>
      </c>
      <c r="BY632" s="80" t="str">
        <f t="shared" si="732"/>
        <v/>
      </c>
      <c r="BZ632" s="56" t="str">
        <f t="shared" si="755"/>
        <v/>
      </c>
      <c r="CA632" s="56" t="str">
        <f t="shared" si="756"/>
        <v/>
      </c>
      <c r="CB632" s="88">
        <f t="shared" si="757"/>
        <v>0</v>
      </c>
      <c r="CC632" s="56" t="str">
        <f t="shared" si="733"/>
        <v/>
      </c>
      <c r="CD632" s="56"/>
      <c r="CE632" s="56"/>
      <c r="CF632" s="56"/>
      <c r="CG632" s="56"/>
      <c r="CH632" s="169">
        <f t="shared" si="758"/>
        <v>9999999999</v>
      </c>
      <c r="CI632" s="170">
        <f t="shared" si="759"/>
        <v>9999999999</v>
      </c>
      <c r="CJ632" s="171">
        <f t="shared" si="760"/>
        <v>9999999999</v>
      </c>
      <c r="CK632" s="172" t="str">
        <f t="shared" si="761"/>
        <v/>
      </c>
      <c r="CL632" s="173" t="str">
        <f t="shared" si="734"/>
        <v>x</v>
      </c>
      <c r="CN632" s="6" t="str">
        <f t="shared" si="762"/>
        <v/>
      </c>
      <c r="CO632" s="293" t="e">
        <f t="shared" ca="1" si="772"/>
        <v>#N/A</v>
      </c>
      <c r="CP632" s="6" t="e">
        <f t="shared" ca="1" si="763"/>
        <v>#N/A</v>
      </c>
      <c r="CQ632" s="61">
        <v>616</v>
      </c>
      <c r="CR632" s="6">
        <f t="shared" si="735"/>
        <v>0</v>
      </c>
      <c r="CS632" s="6">
        <f t="shared" si="736"/>
        <v>0</v>
      </c>
      <c r="CT632" s="56" t="str">
        <f t="shared" si="737"/>
        <v/>
      </c>
      <c r="CU632" s="76">
        <f t="shared" si="738"/>
        <v>0</v>
      </c>
      <c r="CV632" s="76">
        <f t="shared" si="739"/>
        <v>0</v>
      </c>
      <c r="CX632" s="6" t="str">
        <f t="shared" si="740"/>
        <v/>
      </c>
      <c r="CY632" s="6" t="str">
        <f t="shared" si="741"/>
        <v/>
      </c>
      <c r="CZ632" s="6" t="str">
        <f t="shared" si="742"/>
        <v/>
      </c>
      <c r="DG632" s="56" t="str">
        <f t="shared" si="743"/>
        <v/>
      </c>
      <c r="DH632" s="6">
        <f t="shared" si="744"/>
        <v>0</v>
      </c>
      <c r="DK632" s="6">
        <f t="shared" si="779"/>
        <v>0</v>
      </c>
      <c r="DL632" s="6" t="e">
        <f t="shared" si="780"/>
        <v>#N/A</v>
      </c>
      <c r="DN632" s="6" t="e">
        <f t="shared" si="778"/>
        <v>#N/A</v>
      </c>
      <c r="DP632" s="6" t="str">
        <f t="shared" si="745"/>
        <v/>
      </c>
      <c r="DQ632" s="293">
        <f t="shared" ca="1" si="774"/>
        <v>626</v>
      </c>
      <c r="DR632" s="6" t="str">
        <f t="shared" ca="1" si="764"/>
        <v>x</v>
      </c>
      <c r="DU632" s="293" t="e">
        <f t="shared" ca="1" si="765"/>
        <v>#N/A</v>
      </c>
      <c r="DV632" s="5"/>
      <c r="DW632" s="293" t="e">
        <f t="shared" ca="1" si="775"/>
        <v>#N/A</v>
      </c>
      <c r="DZ632" s="293" t="e">
        <f t="shared" ca="1" si="766"/>
        <v>#N/A</v>
      </c>
      <c r="EA632" s="293" t="e">
        <f t="shared" ca="1" si="767"/>
        <v>#N/A</v>
      </c>
      <c r="EB632" s="293" t="e">
        <f t="shared" ca="1" si="768"/>
        <v>#N/A</v>
      </c>
      <c r="EE632" s="6" t="str">
        <f t="shared" si="769"/>
        <v/>
      </c>
      <c r="EF632" s="293" t="e">
        <f t="shared" ca="1" si="770"/>
        <v>#N/A</v>
      </c>
      <c r="EG632" s="6" t="e">
        <f t="shared" ca="1" si="746"/>
        <v>#N/A</v>
      </c>
    </row>
    <row r="633" spans="3:137" x14ac:dyDescent="0.2">
      <c r="C633" s="75"/>
      <c r="D633" s="184" t="str">
        <f t="shared" si="710"/>
        <v/>
      </c>
      <c r="E633" s="649" t="str">
        <f t="shared" si="776"/>
        <v/>
      </c>
      <c r="F633" s="607" t="str">
        <f t="shared" si="709"/>
        <v>x</v>
      </c>
      <c r="G633" s="650"/>
      <c r="H633" s="651"/>
      <c r="I633" s="651"/>
      <c r="J633" s="651"/>
      <c r="K633" s="652"/>
      <c r="L633" s="889"/>
      <c r="M633" s="889"/>
      <c r="N633" s="653"/>
      <c r="O633" s="651"/>
      <c r="P633" s="651"/>
      <c r="Q633" s="654"/>
      <c r="R633" s="655"/>
      <c r="S633" s="607" t="str">
        <f t="shared" si="711"/>
        <v/>
      </c>
      <c r="T633" s="656" t="str">
        <f t="shared" si="712"/>
        <v/>
      </c>
      <c r="U633" s="656" t="str">
        <f t="shared" si="747"/>
        <v/>
      </c>
      <c r="V633" s="656" t="str">
        <f t="shared" si="713"/>
        <v/>
      </c>
      <c r="W633" s="719"/>
      <c r="X633" s="659"/>
      <c r="Y633" s="656" t="str">
        <f t="shared" si="777"/>
        <v/>
      </c>
      <c r="Z633" s="659"/>
      <c r="AA633" s="654"/>
      <c r="AB633" s="656" t="str">
        <f t="shared" si="714"/>
        <v/>
      </c>
      <c r="AC633" s="661" t="str">
        <f t="shared" si="748"/>
        <v/>
      </c>
      <c r="AE633" s="658" t="str">
        <f t="shared" si="715"/>
        <v/>
      </c>
      <c r="AF633" s="659"/>
      <c r="AT633" s="805" t="str">
        <f t="shared" si="773"/>
        <v/>
      </c>
      <c r="AU633" t="str">
        <f t="shared" si="749"/>
        <v/>
      </c>
      <c r="AV633" s="6" t="str">
        <f t="shared" si="716"/>
        <v/>
      </c>
      <c r="AW633" s="317" t="str">
        <f t="shared" si="717"/>
        <v/>
      </c>
      <c r="AX633" s="158" t="str">
        <f t="shared" si="718"/>
        <v/>
      </c>
      <c r="AY633" s="158" t="str">
        <f t="shared" si="708"/>
        <v/>
      </c>
      <c r="AZ633" s="309" t="str">
        <f t="shared" si="781"/>
        <v/>
      </c>
      <c r="BA633" s="318" t="str">
        <f t="shared" si="719"/>
        <v/>
      </c>
      <c r="BB633" s="473" t="str">
        <f t="shared" si="720"/>
        <v/>
      </c>
      <c r="BC633" s="80" t="str">
        <f t="shared" si="771"/>
        <v/>
      </c>
      <c r="BD633" s="56">
        <f t="shared" si="721"/>
        <v>1</v>
      </c>
      <c r="BF633" s="56" t="str">
        <f t="shared" si="722"/>
        <v/>
      </c>
      <c r="BG633" s="56" t="str">
        <f t="shared" si="723"/>
        <v/>
      </c>
      <c r="BH633" s="6" t="str">
        <f t="shared" si="724"/>
        <v/>
      </c>
      <c r="BK633" s="6" t="str">
        <f t="shared" si="725"/>
        <v/>
      </c>
      <c r="BL633" s="56">
        <f t="shared" si="750"/>
        <v>999999</v>
      </c>
      <c r="BM633" s="183">
        <f t="shared" si="751"/>
        <v>99999.000003164998</v>
      </c>
      <c r="BN633" s="61">
        <v>617</v>
      </c>
      <c r="BO633" s="6">
        <f t="shared" si="726"/>
        <v>999999</v>
      </c>
      <c r="BP633" s="6">
        <f t="shared" si="727"/>
        <v>999999</v>
      </c>
      <c r="BQ633" s="6" t="str">
        <f t="shared" si="752"/>
        <v>x</v>
      </c>
      <c r="BR633" s="206">
        <f t="shared" si="728"/>
        <v>99999.000003164998</v>
      </c>
      <c r="BS633" s="6">
        <f t="shared" si="729"/>
        <v>99999.000003164998</v>
      </c>
      <c r="BT633" s="6" t="str">
        <f t="shared" si="753"/>
        <v>x</v>
      </c>
      <c r="BU633" s="6" t="str">
        <f t="shared" si="730"/>
        <v/>
      </c>
      <c r="BW633" s="82">
        <f t="shared" si="754"/>
        <v>9999999999</v>
      </c>
      <c r="BX633" s="80" t="str">
        <f t="shared" si="731"/>
        <v>x</v>
      </c>
      <c r="BY633" s="80" t="str">
        <f t="shared" si="732"/>
        <v/>
      </c>
      <c r="BZ633" s="56" t="str">
        <f t="shared" si="755"/>
        <v/>
      </c>
      <c r="CA633" s="56" t="str">
        <f t="shared" si="756"/>
        <v/>
      </c>
      <c r="CB633" s="88">
        <f t="shared" si="757"/>
        <v>0</v>
      </c>
      <c r="CC633" s="56" t="str">
        <f t="shared" si="733"/>
        <v/>
      </c>
      <c r="CD633" s="56"/>
      <c r="CE633" s="56"/>
      <c r="CF633" s="56"/>
      <c r="CG633" s="56"/>
      <c r="CH633" s="169">
        <f t="shared" si="758"/>
        <v>9999999999</v>
      </c>
      <c r="CI633" s="170">
        <f t="shared" si="759"/>
        <v>9999999999</v>
      </c>
      <c r="CJ633" s="171">
        <f t="shared" si="760"/>
        <v>9999999999</v>
      </c>
      <c r="CK633" s="172" t="str">
        <f t="shared" si="761"/>
        <v/>
      </c>
      <c r="CL633" s="173" t="str">
        <f t="shared" si="734"/>
        <v>x</v>
      </c>
      <c r="CN633" s="6" t="str">
        <f t="shared" si="762"/>
        <v/>
      </c>
      <c r="CO633" s="293" t="e">
        <f t="shared" ca="1" si="772"/>
        <v>#N/A</v>
      </c>
      <c r="CP633" s="6" t="e">
        <f t="shared" ca="1" si="763"/>
        <v>#N/A</v>
      </c>
      <c r="CQ633" s="61">
        <v>617</v>
      </c>
      <c r="CR633" s="6">
        <f t="shared" si="735"/>
        <v>0</v>
      </c>
      <c r="CS633" s="6">
        <f t="shared" si="736"/>
        <v>0</v>
      </c>
      <c r="CT633" s="56" t="str">
        <f t="shared" si="737"/>
        <v/>
      </c>
      <c r="CU633" s="76">
        <f t="shared" si="738"/>
        <v>0</v>
      </c>
      <c r="CV633" s="76">
        <f t="shared" si="739"/>
        <v>0</v>
      </c>
      <c r="CX633" s="6" t="str">
        <f t="shared" si="740"/>
        <v/>
      </c>
      <c r="CY633" s="6" t="str">
        <f t="shared" si="741"/>
        <v/>
      </c>
      <c r="CZ633" s="6" t="str">
        <f t="shared" si="742"/>
        <v/>
      </c>
      <c r="DG633" s="56" t="str">
        <f t="shared" si="743"/>
        <v/>
      </c>
      <c r="DH633" s="6">
        <f t="shared" si="744"/>
        <v>0</v>
      </c>
      <c r="DK633" s="6">
        <f t="shared" si="779"/>
        <v>0</v>
      </c>
      <c r="DL633" s="6" t="e">
        <f t="shared" si="780"/>
        <v>#N/A</v>
      </c>
      <c r="DN633" s="6" t="e">
        <f t="shared" si="778"/>
        <v>#N/A</v>
      </c>
      <c r="DP633" s="6" t="str">
        <f t="shared" si="745"/>
        <v/>
      </c>
      <c r="DQ633" s="293">
        <f t="shared" ca="1" si="774"/>
        <v>627</v>
      </c>
      <c r="DR633" s="6" t="str">
        <f t="shared" ca="1" si="764"/>
        <v>x</v>
      </c>
      <c r="DU633" s="293" t="e">
        <f t="shared" ca="1" si="765"/>
        <v>#N/A</v>
      </c>
      <c r="DV633" s="5"/>
      <c r="DW633" s="293" t="e">
        <f t="shared" ca="1" si="775"/>
        <v>#N/A</v>
      </c>
      <c r="DZ633" s="293" t="e">
        <f t="shared" ca="1" si="766"/>
        <v>#N/A</v>
      </c>
      <c r="EA633" s="293" t="e">
        <f t="shared" ca="1" si="767"/>
        <v>#N/A</v>
      </c>
      <c r="EB633" s="293" t="e">
        <f t="shared" ca="1" si="768"/>
        <v>#N/A</v>
      </c>
      <c r="EE633" s="6" t="str">
        <f t="shared" si="769"/>
        <v/>
      </c>
      <c r="EF633" s="293" t="e">
        <f t="shared" ca="1" si="770"/>
        <v>#N/A</v>
      </c>
      <c r="EG633" s="6" t="e">
        <f t="shared" ca="1" si="746"/>
        <v>#N/A</v>
      </c>
    </row>
    <row r="634" spans="3:137" x14ac:dyDescent="0.2">
      <c r="C634" s="75"/>
      <c r="D634" s="184" t="str">
        <f t="shared" si="710"/>
        <v/>
      </c>
      <c r="E634" s="649" t="str">
        <f t="shared" si="776"/>
        <v/>
      </c>
      <c r="F634" s="607" t="str">
        <f t="shared" si="709"/>
        <v>x</v>
      </c>
      <c r="G634" s="650"/>
      <c r="H634" s="651"/>
      <c r="I634" s="651"/>
      <c r="J634" s="651"/>
      <c r="K634" s="652"/>
      <c r="L634" s="889"/>
      <c r="M634" s="889"/>
      <c r="N634" s="653"/>
      <c r="O634" s="651"/>
      <c r="P634" s="651"/>
      <c r="Q634" s="654"/>
      <c r="R634" s="655"/>
      <c r="S634" s="607" t="str">
        <f t="shared" si="711"/>
        <v/>
      </c>
      <c r="T634" s="656" t="str">
        <f t="shared" si="712"/>
        <v/>
      </c>
      <c r="U634" s="656" t="str">
        <f t="shared" si="747"/>
        <v/>
      </c>
      <c r="V634" s="656" t="str">
        <f t="shared" si="713"/>
        <v/>
      </c>
      <c r="W634" s="719"/>
      <c r="X634" s="659"/>
      <c r="Y634" s="656" t="str">
        <f t="shared" si="777"/>
        <v/>
      </c>
      <c r="Z634" s="659"/>
      <c r="AA634" s="654"/>
      <c r="AB634" s="656" t="str">
        <f t="shared" si="714"/>
        <v/>
      </c>
      <c r="AC634" s="661" t="str">
        <f t="shared" si="748"/>
        <v/>
      </c>
      <c r="AE634" s="658" t="str">
        <f t="shared" si="715"/>
        <v/>
      </c>
      <c r="AF634" s="659"/>
      <c r="AT634" s="805" t="str">
        <f t="shared" si="773"/>
        <v/>
      </c>
      <c r="AU634" t="str">
        <f t="shared" si="749"/>
        <v/>
      </c>
      <c r="AV634" s="6" t="str">
        <f t="shared" si="716"/>
        <v/>
      </c>
      <c r="AW634" s="317" t="str">
        <f t="shared" si="717"/>
        <v/>
      </c>
      <c r="AX634" s="158" t="str">
        <f t="shared" si="718"/>
        <v/>
      </c>
      <c r="AY634" s="158" t="str">
        <f t="shared" ref="AY634:AY697" si="782">IF(AX634="","",IF(AX634&lt;4,"Q1",IF(AND(AX634&gt;3,AX634&lt;7),"Q2",IF(AND(AX634&gt;6,AX634&lt;10),"Q3","Q4"))))</f>
        <v/>
      </c>
      <c r="AZ634" s="309" t="str">
        <f t="shared" si="781"/>
        <v/>
      </c>
      <c r="BA634" s="318" t="str">
        <f t="shared" si="719"/>
        <v/>
      </c>
      <c r="BB634" s="473" t="str">
        <f t="shared" si="720"/>
        <v/>
      </c>
      <c r="BC634" s="80" t="str">
        <f t="shared" si="771"/>
        <v/>
      </c>
      <c r="BD634" s="56">
        <f t="shared" si="721"/>
        <v>1</v>
      </c>
      <c r="BF634" s="56" t="str">
        <f t="shared" si="722"/>
        <v/>
      </c>
      <c r="BG634" s="56" t="str">
        <f t="shared" si="723"/>
        <v/>
      </c>
      <c r="BH634" s="6" t="str">
        <f t="shared" si="724"/>
        <v/>
      </c>
      <c r="BK634" s="6" t="str">
        <f t="shared" si="725"/>
        <v/>
      </c>
      <c r="BL634" s="56">
        <f t="shared" si="750"/>
        <v>999999</v>
      </c>
      <c r="BM634" s="183">
        <f t="shared" si="751"/>
        <v>99999.000003170004</v>
      </c>
      <c r="BN634" s="61">
        <v>618</v>
      </c>
      <c r="BO634" s="6">
        <f t="shared" si="726"/>
        <v>999999</v>
      </c>
      <c r="BP634" s="6">
        <f t="shared" si="727"/>
        <v>999999</v>
      </c>
      <c r="BQ634" s="6" t="str">
        <f t="shared" si="752"/>
        <v>x</v>
      </c>
      <c r="BR634" s="206">
        <f t="shared" si="728"/>
        <v>99999.000003170004</v>
      </c>
      <c r="BS634" s="6">
        <f t="shared" si="729"/>
        <v>99999.000003170004</v>
      </c>
      <c r="BT634" s="6" t="str">
        <f t="shared" si="753"/>
        <v>x</v>
      </c>
      <c r="BU634" s="6" t="str">
        <f t="shared" si="730"/>
        <v/>
      </c>
      <c r="BW634" s="82">
        <f t="shared" si="754"/>
        <v>9999999999</v>
      </c>
      <c r="BX634" s="80" t="str">
        <f t="shared" si="731"/>
        <v>x</v>
      </c>
      <c r="BY634" s="80" t="str">
        <f t="shared" si="732"/>
        <v/>
      </c>
      <c r="BZ634" s="56" t="str">
        <f t="shared" si="755"/>
        <v/>
      </c>
      <c r="CA634" s="56" t="str">
        <f t="shared" si="756"/>
        <v/>
      </c>
      <c r="CB634" s="88">
        <f t="shared" si="757"/>
        <v>0</v>
      </c>
      <c r="CC634" s="56" t="str">
        <f t="shared" si="733"/>
        <v/>
      </c>
      <c r="CD634" s="56"/>
      <c r="CE634" s="56"/>
      <c r="CF634" s="56"/>
      <c r="CG634" s="56"/>
      <c r="CH634" s="169">
        <f t="shared" si="758"/>
        <v>9999999999</v>
      </c>
      <c r="CI634" s="170">
        <f t="shared" si="759"/>
        <v>9999999999</v>
      </c>
      <c r="CJ634" s="171">
        <f t="shared" si="760"/>
        <v>9999999999</v>
      </c>
      <c r="CK634" s="172" t="str">
        <f t="shared" si="761"/>
        <v/>
      </c>
      <c r="CL634" s="173" t="str">
        <f t="shared" si="734"/>
        <v>x</v>
      </c>
      <c r="CN634" s="6" t="str">
        <f t="shared" si="762"/>
        <v/>
      </c>
      <c r="CO634" s="293" t="e">
        <f t="shared" ca="1" si="772"/>
        <v>#N/A</v>
      </c>
      <c r="CP634" s="6" t="e">
        <f t="shared" ca="1" si="763"/>
        <v>#N/A</v>
      </c>
      <c r="CQ634" s="61">
        <v>618</v>
      </c>
      <c r="CR634" s="6">
        <f t="shared" si="735"/>
        <v>0</v>
      </c>
      <c r="CS634" s="6">
        <f t="shared" si="736"/>
        <v>0</v>
      </c>
      <c r="CT634" s="56" t="str">
        <f t="shared" si="737"/>
        <v/>
      </c>
      <c r="CU634" s="76">
        <f t="shared" si="738"/>
        <v>0</v>
      </c>
      <c r="CV634" s="76">
        <f t="shared" si="739"/>
        <v>0</v>
      </c>
      <c r="CX634" s="6" t="str">
        <f t="shared" si="740"/>
        <v/>
      </c>
      <c r="CY634" s="6" t="str">
        <f t="shared" si="741"/>
        <v/>
      </c>
      <c r="CZ634" s="6" t="str">
        <f t="shared" si="742"/>
        <v/>
      </c>
      <c r="DG634" s="56" t="str">
        <f t="shared" si="743"/>
        <v/>
      </c>
      <c r="DH634" s="6">
        <f t="shared" si="744"/>
        <v>0</v>
      </c>
      <c r="DK634" s="6">
        <f t="shared" si="779"/>
        <v>0</v>
      </c>
      <c r="DL634" s="6" t="e">
        <f t="shared" si="780"/>
        <v>#N/A</v>
      </c>
      <c r="DN634" s="6" t="e">
        <f t="shared" si="778"/>
        <v>#N/A</v>
      </c>
      <c r="DP634" s="6" t="str">
        <f t="shared" si="745"/>
        <v/>
      </c>
      <c r="DQ634" s="293">
        <f t="shared" ca="1" si="774"/>
        <v>628</v>
      </c>
      <c r="DR634" s="6" t="str">
        <f t="shared" ca="1" si="764"/>
        <v>x</v>
      </c>
      <c r="DU634" s="293" t="e">
        <f t="shared" ca="1" si="765"/>
        <v>#N/A</v>
      </c>
      <c r="DV634" s="5"/>
      <c r="DW634" s="293" t="e">
        <f t="shared" ca="1" si="775"/>
        <v>#N/A</v>
      </c>
      <c r="DZ634" s="293" t="e">
        <f t="shared" ca="1" si="766"/>
        <v>#N/A</v>
      </c>
      <c r="EA634" s="293" t="e">
        <f t="shared" ca="1" si="767"/>
        <v>#N/A</v>
      </c>
      <c r="EB634" s="293" t="e">
        <f t="shared" ca="1" si="768"/>
        <v>#N/A</v>
      </c>
      <c r="EE634" s="6" t="str">
        <f t="shared" si="769"/>
        <v/>
      </c>
      <c r="EF634" s="293" t="e">
        <f t="shared" ca="1" si="770"/>
        <v>#N/A</v>
      </c>
      <c r="EG634" s="6" t="e">
        <f t="shared" ca="1" si="746"/>
        <v>#N/A</v>
      </c>
    </row>
    <row r="635" spans="3:137" x14ac:dyDescent="0.2">
      <c r="C635" s="75"/>
      <c r="D635" s="184" t="str">
        <f t="shared" si="710"/>
        <v/>
      </c>
      <c r="E635" s="649" t="str">
        <f t="shared" si="776"/>
        <v/>
      </c>
      <c r="F635" s="607" t="str">
        <f t="shared" si="709"/>
        <v>x</v>
      </c>
      <c r="G635" s="650"/>
      <c r="H635" s="651"/>
      <c r="I635" s="651"/>
      <c r="J635" s="651"/>
      <c r="K635" s="652"/>
      <c r="L635" s="889"/>
      <c r="M635" s="889"/>
      <c r="N635" s="653"/>
      <c r="O635" s="651"/>
      <c r="P635" s="651"/>
      <c r="Q635" s="654"/>
      <c r="R635" s="655"/>
      <c r="S635" s="607" t="str">
        <f t="shared" si="711"/>
        <v/>
      </c>
      <c r="T635" s="656" t="str">
        <f t="shared" si="712"/>
        <v/>
      </c>
      <c r="U635" s="656" t="str">
        <f t="shared" si="747"/>
        <v/>
      </c>
      <c r="V635" s="656" t="str">
        <f t="shared" si="713"/>
        <v/>
      </c>
      <c r="W635" s="719"/>
      <c r="X635" s="659"/>
      <c r="Y635" s="656" t="str">
        <f t="shared" si="777"/>
        <v/>
      </c>
      <c r="Z635" s="659"/>
      <c r="AA635" s="654"/>
      <c r="AB635" s="656" t="str">
        <f t="shared" si="714"/>
        <v/>
      </c>
      <c r="AC635" s="661" t="str">
        <f t="shared" si="748"/>
        <v/>
      </c>
      <c r="AE635" s="658" t="str">
        <f t="shared" si="715"/>
        <v/>
      </c>
      <c r="AF635" s="659"/>
      <c r="AT635" s="805" t="str">
        <f t="shared" si="773"/>
        <v/>
      </c>
      <c r="AU635" t="str">
        <f t="shared" si="749"/>
        <v/>
      </c>
      <c r="AV635" s="6" t="str">
        <f t="shared" si="716"/>
        <v/>
      </c>
      <c r="AW635" s="317" t="str">
        <f t="shared" si="717"/>
        <v/>
      </c>
      <c r="AX635" s="158" t="str">
        <f t="shared" si="718"/>
        <v/>
      </c>
      <c r="AY635" s="158" t="str">
        <f t="shared" si="782"/>
        <v/>
      </c>
      <c r="AZ635" s="309" t="str">
        <f t="shared" si="781"/>
        <v/>
      </c>
      <c r="BA635" s="318" t="str">
        <f t="shared" si="719"/>
        <v/>
      </c>
      <c r="BB635" s="473" t="str">
        <f t="shared" si="720"/>
        <v/>
      </c>
      <c r="BC635" s="80" t="str">
        <f t="shared" si="771"/>
        <v/>
      </c>
      <c r="BD635" s="56">
        <f t="shared" si="721"/>
        <v>1</v>
      </c>
      <c r="BF635" s="56" t="str">
        <f t="shared" si="722"/>
        <v/>
      </c>
      <c r="BG635" s="56" t="str">
        <f t="shared" si="723"/>
        <v/>
      </c>
      <c r="BH635" s="6" t="str">
        <f t="shared" si="724"/>
        <v/>
      </c>
      <c r="BK635" s="6" t="str">
        <f t="shared" si="725"/>
        <v/>
      </c>
      <c r="BL635" s="56">
        <f t="shared" si="750"/>
        <v>999999</v>
      </c>
      <c r="BM635" s="183">
        <f t="shared" si="751"/>
        <v>99999.000003174995</v>
      </c>
      <c r="BN635" s="61">
        <v>619</v>
      </c>
      <c r="BO635" s="6">
        <f t="shared" si="726"/>
        <v>999999</v>
      </c>
      <c r="BP635" s="6">
        <f t="shared" si="727"/>
        <v>999999</v>
      </c>
      <c r="BQ635" s="6" t="str">
        <f t="shared" si="752"/>
        <v>x</v>
      </c>
      <c r="BR635" s="206">
        <f t="shared" si="728"/>
        <v>99999.000003174995</v>
      </c>
      <c r="BS635" s="6">
        <f t="shared" si="729"/>
        <v>99999.000003174995</v>
      </c>
      <c r="BT635" s="6" t="str">
        <f t="shared" si="753"/>
        <v>x</v>
      </c>
      <c r="BU635" s="6" t="str">
        <f t="shared" si="730"/>
        <v/>
      </c>
      <c r="BW635" s="82">
        <f t="shared" si="754"/>
        <v>9999999999</v>
      </c>
      <c r="BX635" s="80" t="str">
        <f t="shared" si="731"/>
        <v>x</v>
      </c>
      <c r="BY635" s="80" t="str">
        <f t="shared" si="732"/>
        <v/>
      </c>
      <c r="BZ635" s="56" t="str">
        <f t="shared" si="755"/>
        <v/>
      </c>
      <c r="CA635" s="56" t="str">
        <f t="shared" si="756"/>
        <v/>
      </c>
      <c r="CB635" s="88">
        <f t="shared" si="757"/>
        <v>0</v>
      </c>
      <c r="CC635" s="56" t="str">
        <f t="shared" si="733"/>
        <v/>
      </c>
      <c r="CD635" s="56"/>
      <c r="CE635" s="56"/>
      <c r="CF635" s="56"/>
      <c r="CG635" s="56"/>
      <c r="CH635" s="169">
        <f t="shared" si="758"/>
        <v>9999999999</v>
      </c>
      <c r="CI635" s="170">
        <f t="shared" si="759"/>
        <v>9999999999</v>
      </c>
      <c r="CJ635" s="171">
        <f t="shared" si="760"/>
        <v>9999999999</v>
      </c>
      <c r="CK635" s="172" t="str">
        <f t="shared" si="761"/>
        <v/>
      </c>
      <c r="CL635" s="173" t="str">
        <f t="shared" si="734"/>
        <v>x</v>
      </c>
      <c r="CN635" s="6" t="str">
        <f t="shared" si="762"/>
        <v/>
      </c>
      <c r="CO635" s="293" t="e">
        <f t="shared" ca="1" si="772"/>
        <v>#N/A</v>
      </c>
      <c r="CP635" s="6" t="e">
        <f t="shared" ca="1" si="763"/>
        <v>#N/A</v>
      </c>
      <c r="CQ635" s="61">
        <v>619</v>
      </c>
      <c r="CR635" s="6">
        <f t="shared" si="735"/>
        <v>0</v>
      </c>
      <c r="CS635" s="6">
        <f t="shared" si="736"/>
        <v>0</v>
      </c>
      <c r="CT635" s="56" t="str">
        <f t="shared" si="737"/>
        <v/>
      </c>
      <c r="CU635" s="76">
        <f t="shared" si="738"/>
        <v>0</v>
      </c>
      <c r="CV635" s="76">
        <f t="shared" si="739"/>
        <v>0</v>
      </c>
      <c r="CX635" s="6" t="str">
        <f t="shared" si="740"/>
        <v/>
      </c>
      <c r="CY635" s="6" t="str">
        <f t="shared" si="741"/>
        <v/>
      </c>
      <c r="CZ635" s="6" t="str">
        <f t="shared" si="742"/>
        <v/>
      </c>
      <c r="DG635" s="56" t="str">
        <f t="shared" si="743"/>
        <v/>
      </c>
      <c r="DH635" s="6">
        <f t="shared" si="744"/>
        <v>0</v>
      </c>
      <c r="DK635" s="6">
        <f t="shared" si="779"/>
        <v>0</v>
      </c>
      <c r="DL635" s="6" t="e">
        <f t="shared" si="780"/>
        <v>#N/A</v>
      </c>
      <c r="DN635" s="6" t="e">
        <f t="shared" si="778"/>
        <v>#N/A</v>
      </c>
      <c r="DP635" s="6" t="str">
        <f t="shared" si="745"/>
        <v/>
      </c>
      <c r="DQ635" s="293">
        <f t="shared" ca="1" si="774"/>
        <v>629</v>
      </c>
      <c r="DR635" s="6" t="str">
        <f t="shared" ca="1" si="764"/>
        <v>x</v>
      </c>
      <c r="DU635" s="293" t="e">
        <f t="shared" ca="1" si="765"/>
        <v>#N/A</v>
      </c>
      <c r="DV635" s="5"/>
      <c r="DW635" s="293" t="e">
        <f t="shared" ca="1" si="775"/>
        <v>#N/A</v>
      </c>
      <c r="DZ635" s="293" t="e">
        <f t="shared" ca="1" si="766"/>
        <v>#N/A</v>
      </c>
      <c r="EA635" s="293" t="e">
        <f t="shared" ca="1" si="767"/>
        <v>#N/A</v>
      </c>
      <c r="EB635" s="293" t="e">
        <f t="shared" ca="1" si="768"/>
        <v>#N/A</v>
      </c>
      <c r="EE635" s="6" t="str">
        <f t="shared" si="769"/>
        <v/>
      </c>
      <c r="EF635" s="293" t="e">
        <f t="shared" ca="1" si="770"/>
        <v>#N/A</v>
      </c>
      <c r="EG635" s="6" t="e">
        <f t="shared" ca="1" si="746"/>
        <v>#N/A</v>
      </c>
    </row>
    <row r="636" spans="3:137" x14ac:dyDescent="0.2">
      <c r="C636" s="75"/>
      <c r="D636" s="184" t="str">
        <f t="shared" si="710"/>
        <v/>
      </c>
      <c r="E636" s="649" t="str">
        <f t="shared" si="776"/>
        <v/>
      </c>
      <c r="F636" s="607" t="str">
        <f t="shared" si="709"/>
        <v>x</v>
      </c>
      <c r="G636" s="650"/>
      <c r="H636" s="651"/>
      <c r="I636" s="651"/>
      <c r="J636" s="651"/>
      <c r="K636" s="652"/>
      <c r="L636" s="889"/>
      <c r="M636" s="889"/>
      <c r="N636" s="653"/>
      <c r="O636" s="651"/>
      <c r="P636" s="651"/>
      <c r="Q636" s="654"/>
      <c r="R636" s="655"/>
      <c r="S636" s="607" t="str">
        <f t="shared" si="711"/>
        <v/>
      </c>
      <c r="T636" s="656" t="str">
        <f t="shared" si="712"/>
        <v/>
      </c>
      <c r="U636" s="656" t="str">
        <f t="shared" si="747"/>
        <v/>
      </c>
      <c r="V636" s="656" t="str">
        <f t="shared" si="713"/>
        <v/>
      </c>
      <c r="W636" s="719"/>
      <c r="X636" s="659"/>
      <c r="Y636" s="656" t="str">
        <f t="shared" si="777"/>
        <v/>
      </c>
      <c r="Z636" s="659"/>
      <c r="AA636" s="654"/>
      <c r="AB636" s="656" t="str">
        <f t="shared" si="714"/>
        <v/>
      </c>
      <c r="AC636" s="661" t="str">
        <f t="shared" si="748"/>
        <v/>
      </c>
      <c r="AE636" s="658" t="str">
        <f t="shared" si="715"/>
        <v/>
      </c>
      <c r="AF636" s="659"/>
      <c r="AT636" s="805" t="str">
        <f t="shared" si="773"/>
        <v/>
      </c>
      <c r="AU636" t="str">
        <f t="shared" si="749"/>
        <v/>
      </c>
      <c r="AV636" s="6" t="str">
        <f t="shared" si="716"/>
        <v/>
      </c>
      <c r="AW636" s="317" t="str">
        <f t="shared" si="717"/>
        <v/>
      </c>
      <c r="AX636" s="158" t="str">
        <f t="shared" si="718"/>
        <v/>
      </c>
      <c r="AY636" s="158" t="str">
        <f t="shared" si="782"/>
        <v/>
      </c>
      <c r="AZ636" s="309" t="str">
        <f t="shared" si="781"/>
        <v/>
      </c>
      <c r="BA636" s="318" t="str">
        <f t="shared" si="719"/>
        <v/>
      </c>
      <c r="BB636" s="473" t="str">
        <f t="shared" si="720"/>
        <v/>
      </c>
      <c r="BC636" s="80" t="str">
        <f t="shared" si="771"/>
        <v/>
      </c>
      <c r="BD636" s="56">
        <f t="shared" si="721"/>
        <v>1</v>
      </c>
      <c r="BF636" s="56" t="str">
        <f t="shared" si="722"/>
        <v/>
      </c>
      <c r="BG636" s="56" t="str">
        <f t="shared" si="723"/>
        <v/>
      </c>
      <c r="BH636" s="6" t="str">
        <f t="shared" si="724"/>
        <v/>
      </c>
      <c r="BK636" s="6" t="str">
        <f t="shared" si="725"/>
        <v/>
      </c>
      <c r="BL636" s="56">
        <f t="shared" si="750"/>
        <v>999999</v>
      </c>
      <c r="BM636" s="183">
        <f t="shared" si="751"/>
        <v>99999.000003180001</v>
      </c>
      <c r="BN636" s="61">
        <v>620</v>
      </c>
      <c r="BO636" s="6">
        <f t="shared" si="726"/>
        <v>999999</v>
      </c>
      <c r="BP636" s="6">
        <f t="shared" si="727"/>
        <v>999999</v>
      </c>
      <c r="BQ636" s="6" t="str">
        <f t="shared" si="752"/>
        <v>x</v>
      </c>
      <c r="BR636" s="206">
        <f t="shared" si="728"/>
        <v>99999.000003180001</v>
      </c>
      <c r="BS636" s="6">
        <f t="shared" si="729"/>
        <v>99999.000003180001</v>
      </c>
      <c r="BT636" s="6" t="str">
        <f t="shared" si="753"/>
        <v>x</v>
      </c>
      <c r="BU636" s="6" t="str">
        <f t="shared" si="730"/>
        <v/>
      </c>
      <c r="BW636" s="82">
        <f t="shared" si="754"/>
        <v>9999999999</v>
      </c>
      <c r="BX636" s="80" t="str">
        <f t="shared" si="731"/>
        <v>x</v>
      </c>
      <c r="BY636" s="80" t="str">
        <f t="shared" si="732"/>
        <v/>
      </c>
      <c r="BZ636" s="56" t="str">
        <f t="shared" si="755"/>
        <v/>
      </c>
      <c r="CA636" s="56" t="str">
        <f t="shared" si="756"/>
        <v/>
      </c>
      <c r="CB636" s="88">
        <f t="shared" si="757"/>
        <v>0</v>
      </c>
      <c r="CC636" s="56" t="str">
        <f t="shared" si="733"/>
        <v/>
      </c>
      <c r="CD636" s="56"/>
      <c r="CE636" s="56"/>
      <c r="CF636" s="56"/>
      <c r="CG636" s="56"/>
      <c r="CH636" s="169">
        <f t="shared" si="758"/>
        <v>9999999999</v>
      </c>
      <c r="CI636" s="170">
        <f t="shared" si="759"/>
        <v>9999999999</v>
      </c>
      <c r="CJ636" s="171">
        <f t="shared" si="760"/>
        <v>9999999999</v>
      </c>
      <c r="CK636" s="172" t="str">
        <f t="shared" si="761"/>
        <v/>
      </c>
      <c r="CL636" s="173" t="str">
        <f t="shared" si="734"/>
        <v>x</v>
      </c>
      <c r="CN636" s="6" t="str">
        <f t="shared" si="762"/>
        <v/>
      </c>
      <c r="CO636" s="293" t="e">
        <f t="shared" ca="1" si="772"/>
        <v>#N/A</v>
      </c>
      <c r="CP636" s="6" t="e">
        <f t="shared" ca="1" si="763"/>
        <v>#N/A</v>
      </c>
      <c r="CQ636" s="61">
        <v>620</v>
      </c>
      <c r="CR636" s="6">
        <f t="shared" si="735"/>
        <v>0</v>
      </c>
      <c r="CS636" s="6">
        <f t="shared" si="736"/>
        <v>0</v>
      </c>
      <c r="CT636" s="56" t="str">
        <f t="shared" si="737"/>
        <v/>
      </c>
      <c r="CU636" s="76">
        <f t="shared" si="738"/>
        <v>0</v>
      </c>
      <c r="CV636" s="76">
        <f t="shared" si="739"/>
        <v>0</v>
      </c>
      <c r="CX636" s="6" t="str">
        <f t="shared" si="740"/>
        <v/>
      </c>
      <c r="CY636" s="6" t="str">
        <f t="shared" si="741"/>
        <v/>
      </c>
      <c r="CZ636" s="6" t="str">
        <f t="shared" si="742"/>
        <v/>
      </c>
      <c r="DG636" s="56" t="str">
        <f t="shared" si="743"/>
        <v/>
      </c>
      <c r="DH636" s="6">
        <f t="shared" si="744"/>
        <v>0</v>
      </c>
      <c r="DK636" s="6">
        <f t="shared" si="779"/>
        <v>0</v>
      </c>
      <c r="DL636" s="6" t="e">
        <f t="shared" si="780"/>
        <v>#N/A</v>
      </c>
      <c r="DN636" s="6" t="e">
        <f t="shared" si="778"/>
        <v>#N/A</v>
      </c>
      <c r="DP636" s="6" t="str">
        <f t="shared" si="745"/>
        <v/>
      </c>
      <c r="DQ636" s="293">
        <f t="shared" ca="1" si="774"/>
        <v>630</v>
      </c>
      <c r="DR636" s="6" t="str">
        <f t="shared" ca="1" si="764"/>
        <v>x</v>
      </c>
      <c r="DU636" s="293" t="e">
        <f t="shared" ca="1" si="765"/>
        <v>#N/A</v>
      </c>
      <c r="DV636" s="5"/>
      <c r="DW636" s="293" t="e">
        <f t="shared" ca="1" si="775"/>
        <v>#N/A</v>
      </c>
      <c r="DZ636" s="293" t="e">
        <f t="shared" ca="1" si="766"/>
        <v>#N/A</v>
      </c>
      <c r="EA636" s="293" t="e">
        <f t="shared" ca="1" si="767"/>
        <v>#N/A</v>
      </c>
      <c r="EB636" s="293" t="e">
        <f t="shared" ca="1" si="768"/>
        <v>#N/A</v>
      </c>
      <c r="EE636" s="6" t="str">
        <f t="shared" si="769"/>
        <v/>
      </c>
      <c r="EF636" s="293" t="e">
        <f t="shared" ca="1" si="770"/>
        <v>#N/A</v>
      </c>
      <c r="EG636" s="6" t="e">
        <f t="shared" ca="1" si="746"/>
        <v>#N/A</v>
      </c>
    </row>
    <row r="637" spans="3:137" x14ac:dyDescent="0.2">
      <c r="C637" s="75"/>
      <c r="D637" s="184" t="str">
        <f t="shared" si="710"/>
        <v/>
      </c>
      <c r="E637" s="649" t="str">
        <f t="shared" si="776"/>
        <v/>
      </c>
      <c r="F637" s="607" t="str">
        <f t="shared" si="709"/>
        <v>x</v>
      </c>
      <c r="G637" s="650"/>
      <c r="H637" s="651"/>
      <c r="I637" s="651"/>
      <c r="J637" s="651"/>
      <c r="K637" s="652"/>
      <c r="L637" s="889"/>
      <c r="M637" s="889"/>
      <c r="N637" s="653"/>
      <c r="O637" s="651"/>
      <c r="P637" s="651"/>
      <c r="Q637" s="654"/>
      <c r="R637" s="655"/>
      <c r="S637" s="607" t="str">
        <f t="shared" si="711"/>
        <v/>
      </c>
      <c r="T637" s="656" t="str">
        <f t="shared" si="712"/>
        <v/>
      </c>
      <c r="U637" s="656" t="str">
        <f t="shared" si="747"/>
        <v/>
      </c>
      <c r="V637" s="656" t="str">
        <f t="shared" si="713"/>
        <v/>
      </c>
      <c r="W637" s="719"/>
      <c r="X637" s="659"/>
      <c r="Y637" s="656" t="str">
        <f t="shared" si="777"/>
        <v/>
      </c>
      <c r="Z637" s="659"/>
      <c r="AA637" s="654"/>
      <c r="AB637" s="656" t="str">
        <f t="shared" si="714"/>
        <v/>
      </c>
      <c r="AC637" s="661" t="str">
        <f t="shared" si="748"/>
        <v/>
      </c>
      <c r="AE637" s="658" t="str">
        <f t="shared" si="715"/>
        <v/>
      </c>
      <c r="AF637" s="659"/>
      <c r="AT637" s="805" t="str">
        <f t="shared" si="773"/>
        <v/>
      </c>
      <c r="AU637" t="str">
        <f t="shared" si="749"/>
        <v/>
      </c>
      <c r="AV637" s="6" t="str">
        <f t="shared" si="716"/>
        <v/>
      </c>
      <c r="AW637" s="317" t="str">
        <f t="shared" si="717"/>
        <v/>
      </c>
      <c r="AX637" s="158" t="str">
        <f t="shared" si="718"/>
        <v/>
      </c>
      <c r="AY637" s="158" t="str">
        <f t="shared" si="782"/>
        <v/>
      </c>
      <c r="AZ637" s="309" t="str">
        <f t="shared" si="781"/>
        <v/>
      </c>
      <c r="BA637" s="318" t="str">
        <f t="shared" si="719"/>
        <v/>
      </c>
      <c r="BB637" s="473" t="str">
        <f t="shared" si="720"/>
        <v/>
      </c>
      <c r="BC637" s="80" t="str">
        <f t="shared" si="771"/>
        <v/>
      </c>
      <c r="BD637" s="56">
        <f t="shared" si="721"/>
        <v>1</v>
      </c>
      <c r="BF637" s="56" t="str">
        <f t="shared" si="722"/>
        <v/>
      </c>
      <c r="BG637" s="56" t="str">
        <f t="shared" si="723"/>
        <v/>
      </c>
      <c r="BH637" s="6" t="str">
        <f t="shared" si="724"/>
        <v/>
      </c>
      <c r="BK637" s="6" t="str">
        <f t="shared" si="725"/>
        <v/>
      </c>
      <c r="BL637" s="56">
        <f t="shared" si="750"/>
        <v>999999</v>
      </c>
      <c r="BM637" s="183">
        <f t="shared" si="751"/>
        <v>99999.000003185007</v>
      </c>
      <c r="BN637" s="61">
        <v>621</v>
      </c>
      <c r="BO637" s="6">
        <f t="shared" si="726"/>
        <v>999999</v>
      </c>
      <c r="BP637" s="6">
        <f t="shared" si="727"/>
        <v>999999</v>
      </c>
      <c r="BQ637" s="6" t="str">
        <f t="shared" si="752"/>
        <v>x</v>
      </c>
      <c r="BR637" s="206">
        <f t="shared" si="728"/>
        <v>99999.000003185007</v>
      </c>
      <c r="BS637" s="6">
        <f t="shared" si="729"/>
        <v>99999.000003185007</v>
      </c>
      <c r="BT637" s="6" t="str">
        <f t="shared" si="753"/>
        <v>x</v>
      </c>
      <c r="BU637" s="6" t="str">
        <f t="shared" si="730"/>
        <v/>
      </c>
      <c r="BW637" s="82">
        <f t="shared" si="754"/>
        <v>9999999999</v>
      </c>
      <c r="BX637" s="80" t="str">
        <f t="shared" si="731"/>
        <v>x</v>
      </c>
      <c r="BY637" s="80" t="str">
        <f t="shared" si="732"/>
        <v/>
      </c>
      <c r="BZ637" s="56" t="str">
        <f t="shared" si="755"/>
        <v/>
      </c>
      <c r="CA637" s="56" t="str">
        <f t="shared" si="756"/>
        <v/>
      </c>
      <c r="CB637" s="88">
        <f t="shared" si="757"/>
        <v>0</v>
      </c>
      <c r="CC637" s="56" t="str">
        <f t="shared" si="733"/>
        <v/>
      </c>
      <c r="CD637" s="56"/>
      <c r="CE637" s="56"/>
      <c r="CF637" s="56"/>
      <c r="CG637" s="56"/>
      <c r="CH637" s="169">
        <f t="shared" si="758"/>
        <v>9999999999</v>
      </c>
      <c r="CI637" s="170">
        <f t="shared" si="759"/>
        <v>9999999999</v>
      </c>
      <c r="CJ637" s="171">
        <f t="shared" si="760"/>
        <v>9999999999</v>
      </c>
      <c r="CK637" s="172" t="str">
        <f t="shared" si="761"/>
        <v/>
      </c>
      <c r="CL637" s="173" t="str">
        <f t="shared" si="734"/>
        <v>x</v>
      </c>
      <c r="CN637" s="6" t="str">
        <f t="shared" si="762"/>
        <v/>
      </c>
      <c r="CO637" s="293" t="e">
        <f t="shared" ca="1" si="772"/>
        <v>#N/A</v>
      </c>
      <c r="CP637" s="6" t="e">
        <f t="shared" ca="1" si="763"/>
        <v>#N/A</v>
      </c>
      <c r="CQ637" s="61">
        <v>621</v>
      </c>
      <c r="CR637" s="6">
        <f t="shared" si="735"/>
        <v>0</v>
      </c>
      <c r="CS637" s="6">
        <f t="shared" si="736"/>
        <v>0</v>
      </c>
      <c r="CT637" s="56" t="str">
        <f t="shared" si="737"/>
        <v/>
      </c>
      <c r="CU637" s="76">
        <f t="shared" si="738"/>
        <v>0</v>
      </c>
      <c r="CV637" s="76">
        <f t="shared" si="739"/>
        <v>0</v>
      </c>
      <c r="CX637" s="6" t="str">
        <f t="shared" si="740"/>
        <v/>
      </c>
      <c r="CY637" s="6" t="str">
        <f t="shared" si="741"/>
        <v/>
      </c>
      <c r="CZ637" s="6" t="str">
        <f t="shared" si="742"/>
        <v/>
      </c>
      <c r="DG637" s="56" t="str">
        <f t="shared" si="743"/>
        <v/>
      </c>
      <c r="DH637" s="6">
        <f t="shared" si="744"/>
        <v>0</v>
      </c>
      <c r="DK637" s="6">
        <f t="shared" si="779"/>
        <v>0</v>
      </c>
      <c r="DL637" s="6" t="e">
        <f t="shared" si="780"/>
        <v>#N/A</v>
      </c>
      <c r="DN637" s="6" t="e">
        <f t="shared" si="778"/>
        <v>#N/A</v>
      </c>
      <c r="DP637" s="6" t="str">
        <f t="shared" si="745"/>
        <v/>
      </c>
      <c r="DQ637" s="293">
        <f t="shared" ca="1" si="774"/>
        <v>631</v>
      </c>
      <c r="DR637" s="6" t="str">
        <f t="shared" ca="1" si="764"/>
        <v>x</v>
      </c>
      <c r="DU637" s="293" t="e">
        <f t="shared" ca="1" si="765"/>
        <v>#N/A</v>
      </c>
      <c r="DV637" s="5"/>
      <c r="DW637" s="293" t="e">
        <f t="shared" ca="1" si="775"/>
        <v>#N/A</v>
      </c>
      <c r="DZ637" s="293" t="e">
        <f t="shared" ca="1" si="766"/>
        <v>#N/A</v>
      </c>
      <c r="EA637" s="293" t="e">
        <f t="shared" ca="1" si="767"/>
        <v>#N/A</v>
      </c>
      <c r="EB637" s="293" t="e">
        <f t="shared" ca="1" si="768"/>
        <v>#N/A</v>
      </c>
      <c r="EE637" s="6" t="str">
        <f t="shared" si="769"/>
        <v/>
      </c>
      <c r="EF637" s="293" t="e">
        <f t="shared" ca="1" si="770"/>
        <v>#N/A</v>
      </c>
      <c r="EG637" s="6" t="e">
        <f t="shared" ca="1" si="746"/>
        <v>#N/A</v>
      </c>
    </row>
    <row r="638" spans="3:137" x14ac:dyDescent="0.2">
      <c r="C638" s="75"/>
      <c r="D638" s="184" t="str">
        <f t="shared" si="710"/>
        <v/>
      </c>
      <c r="E638" s="649" t="str">
        <f t="shared" si="776"/>
        <v/>
      </c>
      <c r="F638" s="607" t="str">
        <f t="shared" si="709"/>
        <v>x</v>
      </c>
      <c r="G638" s="650"/>
      <c r="H638" s="651"/>
      <c r="I638" s="651"/>
      <c r="J638" s="651"/>
      <c r="K638" s="652"/>
      <c r="L638" s="889"/>
      <c r="M638" s="889"/>
      <c r="N638" s="653"/>
      <c r="O638" s="651"/>
      <c r="P638" s="651"/>
      <c r="Q638" s="654"/>
      <c r="R638" s="655"/>
      <c r="S638" s="607" t="str">
        <f t="shared" si="711"/>
        <v/>
      </c>
      <c r="T638" s="656" t="str">
        <f t="shared" si="712"/>
        <v/>
      </c>
      <c r="U638" s="656" t="str">
        <f t="shared" si="747"/>
        <v/>
      </c>
      <c r="V638" s="656" t="str">
        <f t="shared" si="713"/>
        <v/>
      </c>
      <c r="W638" s="719"/>
      <c r="X638" s="659"/>
      <c r="Y638" s="656" t="str">
        <f t="shared" si="777"/>
        <v/>
      </c>
      <c r="Z638" s="659"/>
      <c r="AA638" s="654"/>
      <c r="AB638" s="656" t="str">
        <f t="shared" si="714"/>
        <v/>
      </c>
      <c r="AC638" s="661" t="str">
        <f t="shared" si="748"/>
        <v/>
      </c>
      <c r="AE638" s="658" t="str">
        <f t="shared" si="715"/>
        <v/>
      </c>
      <c r="AF638" s="659"/>
      <c r="AT638" s="805" t="str">
        <f t="shared" si="773"/>
        <v/>
      </c>
      <c r="AU638" t="str">
        <f t="shared" si="749"/>
        <v/>
      </c>
      <c r="AV638" s="6" t="str">
        <f t="shared" si="716"/>
        <v/>
      </c>
      <c r="AW638" s="317" t="str">
        <f t="shared" si="717"/>
        <v/>
      </c>
      <c r="AX638" s="158" t="str">
        <f t="shared" si="718"/>
        <v/>
      </c>
      <c r="AY638" s="158" t="str">
        <f t="shared" si="782"/>
        <v/>
      </c>
      <c r="AZ638" s="309" t="str">
        <f t="shared" si="781"/>
        <v/>
      </c>
      <c r="BA638" s="318" t="str">
        <f t="shared" si="719"/>
        <v/>
      </c>
      <c r="BB638" s="473" t="str">
        <f t="shared" si="720"/>
        <v/>
      </c>
      <c r="BC638" s="80" t="str">
        <f t="shared" si="771"/>
        <v/>
      </c>
      <c r="BD638" s="56">
        <f t="shared" si="721"/>
        <v>1</v>
      </c>
      <c r="BF638" s="56" t="str">
        <f t="shared" si="722"/>
        <v/>
      </c>
      <c r="BG638" s="56" t="str">
        <f t="shared" si="723"/>
        <v/>
      </c>
      <c r="BH638" s="6" t="str">
        <f t="shared" si="724"/>
        <v/>
      </c>
      <c r="BK638" s="6" t="str">
        <f t="shared" si="725"/>
        <v/>
      </c>
      <c r="BL638" s="56">
        <f t="shared" si="750"/>
        <v>999999</v>
      </c>
      <c r="BM638" s="183">
        <f t="shared" si="751"/>
        <v>99999.000003189998</v>
      </c>
      <c r="BN638" s="61">
        <v>622</v>
      </c>
      <c r="BO638" s="6">
        <f t="shared" si="726"/>
        <v>999999</v>
      </c>
      <c r="BP638" s="6">
        <f t="shared" si="727"/>
        <v>999999</v>
      </c>
      <c r="BQ638" s="6" t="str">
        <f t="shared" si="752"/>
        <v>x</v>
      </c>
      <c r="BR638" s="206">
        <f t="shared" si="728"/>
        <v>99999.000003189998</v>
      </c>
      <c r="BS638" s="6">
        <f t="shared" si="729"/>
        <v>99999.000003189998</v>
      </c>
      <c r="BT638" s="6" t="str">
        <f t="shared" si="753"/>
        <v>x</v>
      </c>
      <c r="BU638" s="6" t="str">
        <f t="shared" si="730"/>
        <v/>
      </c>
      <c r="BW638" s="82">
        <f t="shared" si="754"/>
        <v>9999999999</v>
      </c>
      <c r="BX638" s="80" t="str">
        <f t="shared" si="731"/>
        <v>x</v>
      </c>
      <c r="BY638" s="80" t="str">
        <f t="shared" si="732"/>
        <v/>
      </c>
      <c r="BZ638" s="56" t="str">
        <f t="shared" si="755"/>
        <v/>
      </c>
      <c r="CA638" s="56" t="str">
        <f t="shared" si="756"/>
        <v/>
      </c>
      <c r="CB638" s="88">
        <f t="shared" si="757"/>
        <v>0</v>
      </c>
      <c r="CC638" s="56" t="str">
        <f t="shared" si="733"/>
        <v/>
      </c>
      <c r="CD638" s="56"/>
      <c r="CE638" s="56"/>
      <c r="CF638" s="56"/>
      <c r="CG638" s="56"/>
      <c r="CH638" s="169">
        <f t="shared" si="758"/>
        <v>9999999999</v>
      </c>
      <c r="CI638" s="170">
        <f t="shared" si="759"/>
        <v>9999999999</v>
      </c>
      <c r="CJ638" s="171">
        <f t="shared" si="760"/>
        <v>9999999999</v>
      </c>
      <c r="CK638" s="172" t="str">
        <f t="shared" si="761"/>
        <v/>
      </c>
      <c r="CL638" s="173" t="str">
        <f t="shared" si="734"/>
        <v>x</v>
      </c>
      <c r="CN638" s="6" t="str">
        <f t="shared" si="762"/>
        <v/>
      </c>
      <c r="CO638" s="293" t="e">
        <f t="shared" ca="1" si="772"/>
        <v>#N/A</v>
      </c>
      <c r="CP638" s="6" t="e">
        <f t="shared" ca="1" si="763"/>
        <v>#N/A</v>
      </c>
      <c r="CQ638" s="61">
        <v>622</v>
      </c>
      <c r="CR638" s="6">
        <f t="shared" si="735"/>
        <v>0</v>
      </c>
      <c r="CS638" s="6">
        <f t="shared" si="736"/>
        <v>0</v>
      </c>
      <c r="CT638" s="56" t="str">
        <f t="shared" si="737"/>
        <v/>
      </c>
      <c r="CU638" s="76">
        <f t="shared" si="738"/>
        <v>0</v>
      </c>
      <c r="CV638" s="76">
        <f t="shared" si="739"/>
        <v>0</v>
      </c>
      <c r="CX638" s="6" t="str">
        <f t="shared" si="740"/>
        <v/>
      </c>
      <c r="CY638" s="6" t="str">
        <f t="shared" si="741"/>
        <v/>
      </c>
      <c r="CZ638" s="6" t="str">
        <f t="shared" si="742"/>
        <v/>
      </c>
      <c r="DG638" s="56" t="str">
        <f t="shared" si="743"/>
        <v/>
      </c>
      <c r="DH638" s="6">
        <f t="shared" si="744"/>
        <v>0</v>
      </c>
      <c r="DK638" s="6">
        <f t="shared" si="779"/>
        <v>0</v>
      </c>
      <c r="DL638" s="6" t="e">
        <f t="shared" si="780"/>
        <v>#N/A</v>
      </c>
      <c r="DN638" s="6" t="e">
        <f t="shared" si="778"/>
        <v>#N/A</v>
      </c>
      <c r="DP638" s="6" t="str">
        <f t="shared" si="745"/>
        <v/>
      </c>
      <c r="DQ638" s="293">
        <f t="shared" ca="1" si="774"/>
        <v>632</v>
      </c>
      <c r="DR638" s="6" t="str">
        <f t="shared" ca="1" si="764"/>
        <v>x</v>
      </c>
      <c r="DU638" s="293" t="e">
        <f t="shared" ca="1" si="765"/>
        <v>#N/A</v>
      </c>
      <c r="DV638" s="5"/>
      <c r="DW638" s="293" t="e">
        <f t="shared" ca="1" si="775"/>
        <v>#N/A</v>
      </c>
      <c r="DZ638" s="293" t="e">
        <f t="shared" ca="1" si="766"/>
        <v>#N/A</v>
      </c>
      <c r="EA638" s="293" t="e">
        <f t="shared" ca="1" si="767"/>
        <v>#N/A</v>
      </c>
      <c r="EB638" s="293" t="e">
        <f t="shared" ca="1" si="768"/>
        <v>#N/A</v>
      </c>
      <c r="EE638" s="6" t="str">
        <f t="shared" si="769"/>
        <v/>
      </c>
      <c r="EF638" s="293" t="e">
        <f t="shared" ca="1" si="770"/>
        <v>#N/A</v>
      </c>
      <c r="EG638" s="6" t="e">
        <f t="shared" ca="1" si="746"/>
        <v>#N/A</v>
      </c>
    </row>
    <row r="639" spans="3:137" x14ac:dyDescent="0.2">
      <c r="C639" s="75"/>
      <c r="D639" s="184" t="str">
        <f t="shared" si="710"/>
        <v/>
      </c>
      <c r="E639" s="649" t="str">
        <f t="shared" si="776"/>
        <v/>
      </c>
      <c r="F639" s="607" t="str">
        <f t="shared" si="709"/>
        <v>x</v>
      </c>
      <c r="G639" s="650"/>
      <c r="H639" s="651"/>
      <c r="I639" s="651"/>
      <c r="J639" s="651"/>
      <c r="K639" s="652"/>
      <c r="L639" s="889"/>
      <c r="M639" s="889"/>
      <c r="N639" s="653"/>
      <c r="O639" s="651"/>
      <c r="P639" s="651"/>
      <c r="Q639" s="654"/>
      <c r="R639" s="655"/>
      <c r="S639" s="607" t="str">
        <f t="shared" si="711"/>
        <v/>
      </c>
      <c r="T639" s="656" t="str">
        <f t="shared" si="712"/>
        <v/>
      </c>
      <c r="U639" s="656" t="str">
        <f t="shared" si="747"/>
        <v/>
      </c>
      <c r="V639" s="656" t="str">
        <f t="shared" si="713"/>
        <v/>
      </c>
      <c r="W639" s="719"/>
      <c r="X639" s="659"/>
      <c r="Y639" s="656" t="str">
        <f t="shared" si="777"/>
        <v/>
      </c>
      <c r="Z639" s="659"/>
      <c r="AA639" s="654"/>
      <c r="AB639" s="656" t="str">
        <f t="shared" si="714"/>
        <v/>
      </c>
      <c r="AC639" s="661" t="str">
        <f t="shared" si="748"/>
        <v/>
      </c>
      <c r="AE639" s="658" t="str">
        <f t="shared" si="715"/>
        <v/>
      </c>
      <c r="AF639" s="659"/>
      <c r="AT639" s="805" t="str">
        <f t="shared" si="773"/>
        <v/>
      </c>
      <c r="AU639" t="str">
        <f t="shared" si="749"/>
        <v/>
      </c>
      <c r="AV639" s="6" t="str">
        <f t="shared" si="716"/>
        <v/>
      </c>
      <c r="AW639" s="317" t="str">
        <f t="shared" si="717"/>
        <v/>
      </c>
      <c r="AX639" s="158" t="str">
        <f t="shared" si="718"/>
        <v/>
      </c>
      <c r="AY639" s="158" t="str">
        <f t="shared" si="782"/>
        <v/>
      </c>
      <c r="AZ639" s="309" t="str">
        <f t="shared" si="781"/>
        <v/>
      </c>
      <c r="BA639" s="318" t="str">
        <f t="shared" si="719"/>
        <v/>
      </c>
      <c r="BB639" s="473" t="str">
        <f t="shared" si="720"/>
        <v/>
      </c>
      <c r="BC639" s="80" t="str">
        <f t="shared" si="771"/>
        <v/>
      </c>
      <c r="BD639" s="56">
        <f t="shared" si="721"/>
        <v>1</v>
      </c>
      <c r="BF639" s="56" t="str">
        <f t="shared" si="722"/>
        <v/>
      </c>
      <c r="BG639" s="56" t="str">
        <f t="shared" si="723"/>
        <v/>
      </c>
      <c r="BH639" s="6" t="str">
        <f t="shared" si="724"/>
        <v/>
      </c>
      <c r="BK639" s="6" t="str">
        <f t="shared" si="725"/>
        <v/>
      </c>
      <c r="BL639" s="56">
        <f t="shared" si="750"/>
        <v>999999</v>
      </c>
      <c r="BM639" s="183">
        <f t="shared" si="751"/>
        <v>99999.000003195004</v>
      </c>
      <c r="BN639" s="61">
        <v>623</v>
      </c>
      <c r="BO639" s="6">
        <f t="shared" si="726"/>
        <v>999999</v>
      </c>
      <c r="BP639" s="6">
        <f t="shared" si="727"/>
        <v>999999</v>
      </c>
      <c r="BQ639" s="6" t="str">
        <f t="shared" si="752"/>
        <v>x</v>
      </c>
      <c r="BR639" s="206">
        <f t="shared" si="728"/>
        <v>99999.000003195004</v>
      </c>
      <c r="BS639" s="6">
        <f t="shared" si="729"/>
        <v>99999.000003195004</v>
      </c>
      <c r="BT639" s="6" t="str">
        <f t="shared" si="753"/>
        <v>x</v>
      </c>
      <c r="BU639" s="6" t="str">
        <f t="shared" si="730"/>
        <v/>
      </c>
      <c r="BW639" s="82">
        <f t="shared" si="754"/>
        <v>9999999999</v>
      </c>
      <c r="BX639" s="80" t="str">
        <f t="shared" si="731"/>
        <v>x</v>
      </c>
      <c r="BY639" s="80" t="str">
        <f t="shared" si="732"/>
        <v/>
      </c>
      <c r="BZ639" s="56" t="str">
        <f t="shared" si="755"/>
        <v/>
      </c>
      <c r="CA639" s="56" t="str">
        <f t="shared" si="756"/>
        <v/>
      </c>
      <c r="CB639" s="88">
        <f t="shared" si="757"/>
        <v>0</v>
      </c>
      <c r="CC639" s="56" t="str">
        <f t="shared" si="733"/>
        <v/>
      </c>
      <c r="CD639" s="56"/>
      <c r="CE639" s="56"/>
      <c r="CF639" s="56"/>
      <c r="CG639" s="56"/>
      <c r="CH639" s="169">
        <f t="shared" si="758"/>
        <v>9999999999</v>
      </c>
      <c r="CI639" s="170">
        <f t="shared" si="759"/>
        <v>9999999999</v>
      </c>
      <c r="CJ639" s="171">
        <f t="shared" si="760"/>
        <v>9999999999</v>
      </c>
      <c r="CK639" s="172" t="str">
        <f t="shared" si="761"/>
        <v/>
      </c>
      <c r="CL639" s="173" t="str">
        <f t="shared" si="734"/>
        <v>x</v>
      </c>
      <c r="CN639" s="6" t="str">
        <f t="shared" si="762"/>
        <v/>
      </c>
      <c r="CO639" s="293" t="e">
        <f t="shared" ca="1" si="772"/>
        <v>#N/A</v>
      </c>
      <c r="CP639" s="6" t="e">
        <f t="shared" ca="1" si="763"/>
        <v>#N/A</v>
      </c>
      <c r="CQ639" s="61">
        <v>623</v>
      </c>
      <c r="CR639" s="6">
        <f t="shared" si="735"/>
        <v>0</v>
      </c>
      <c r="CS639" s="6">
        <f t="shared" si="736"/>
        <v>0</v>
      </c>
      <c r="CT639" s="56" t="str">
        <f t="shared" si="737"/>
        <v/>
      </c>
      <c r="CU639" s="76">
        <f t="shared" si="738"/>
        <v>0</v>
      </c>
      <c r="CV639" s="76">
        <f t="shared" si="739"/>
        <v>0</v>
      </c>
      <c r="CX639" s="6" t="str">
        <f t="shared" si="740"/>
        <v/>
      </c>
      <c r="CY639" s="6" t="str">
        <f t="shared" si="741"/>
        <v/>
      </c>
      <c r="CZ639" s="6" t="str">
        <f t="shared" si="742"/>
        <v/>
      </c>
      <c r="DG639" s="56" t="str">
        <f t="shared" si="743"/>
        <v/>
      </c>
      <c r="DH639" s="6">
        <f t="shared" si="744"/>
        <v>0</v>
      </c>
      <c r="DK639" s="6">
        <f t="shared" si="779"/>
        <v>0</v>
      </c>
      <c r="DL639" s="6" t="e">
        <f t="shared" si="780"/>
        <v>#N/A</v>
      </c>
      <c r="DN639" s="6" t="e">
        <f t="shared" si="778"/>
        <v>#N/A</v>
      </c>
      <c r="DP639" s="6" t="str">
        <f t="shared" si="745"/>
        <v/>
      </c>
      <c r="DQ639" s="293">
        <f t="shared" ca="1" si="774"/>
        <v>633</v>
      </c>
      <c r="DR639" s="6" t="str">
        <f t="shared" ca="1" si="764"/>
        <v>x</v>
      </c>
      <c r="DU639" s="293" t="e">
        <f t="shared" ca="1" si="765"/>
        <v>#N/A</v>
      </c>
      <c r="DV639" s="5"/>
      <c r="DW639" s="293" t="e">
        <f t="shared" ca="1" si="775"/>
        <v>#N/A</v>
      </c>
      <c r="DZ639" s="293" t="e">
        <f t="shared" ca="1" si="766"/>
        <v>#N/A</v>
      </c>
      <c r="EA639" s="293" t="e">
        <f t="shared" ca="1" si="767"/>
        <v>#N/A</v>
      </c>
      <c r="EB639" s="293" t="e">
        <f t="shared" ca="1" si="768"/>
        <v>#N/A</v>
      </c>
      <c r="EE639" s="6" t="str">
        <f t="shared" si="769"/>
        <v/>
      </c>
      <c r="EF639" s="293" t="e">
        <f t="shared" ca="1" si="770"/>
        <v>#N/A</v>
      </c>
      <c r="EG639" s="6" t="e">
        <f t="shared" ca="1" si="746"/>
        <v>#N/A</v>
      </c>
    </row>
    <row r="640" spans="3:137" x14ac:dyDescent="0.2">
      <c r="C640" s="75"/>
      <c r="D640" s="184" t="str">
        <f t="shared" si="710"/>
        <v/>
      </c>
      <c r="E640" s="649" t="str">
        <f t="shared" si="776"/>
        <v/>
      </c>
      <c r="F640" s="607" t="str">
        <f t="shared" si="709"/>
        <v>x</v>
      </c>
      <c r="G640" s="650"/>
      <c r="H640" s="651"/>
      <c r="I640" s="651"/>
      <c r="J640" s="651"/>
      <c r="K640" s="652"/>
      <c r="L640" s="889"/>
      <c r="M640" s="889"/>
      <c r="N640" s="653"/>
      <c r="O640" s="651"/>
      <c r="P640" s="651"/>
      <c r="Q640" s="654"/>
      <c r="R640" s="655"/>
      <c r="S640" s="607" t="str">
        <f t="shared" si="711"/>
        <v/>
      </c>
      <c r="T640" s="656" t="str">
        <f t="shared" si="712"/>
        <v/>
      </c>
      <c r="U640" s="656" t="str">
        <f t="shared" si="747"/>
        <v/>
      </c>
      <c r="V640" s="656" t="str">
        <f t="shared" si="713"/>
        <v/>
      </c>
      <c r="W640" s="719"/>
      <c r="X640" s="659"/>
      <c r="Y640" s="656" t="str">
        <f t="shared" si="777"/>
        <v/>
      </c>
      <c r="Z640" s="659"/>
      <c r="AA640" s="654"/>
      <c r="AB640" s="656" t="str">
        <f t="shared" si="714"/>
        <v/>
      </c>
      <c r="AC640" s="661" t="str">
        <f t="shared" si="748"/>
        <v/>
      </c>
      <c r="AE640" s="658" t="str">
        <f t="shared" si="715"/>
        <v/>
      </c>
      <c r="AF640" s="659"/>
      <c r="AT640" s="805" t="str">
        <f t="shared" si="773"/>
        <v/>
      </c>
      <c r="AU640" t="str">
        <f t="shared" si="749"/>
        <v/>
      </c>
      <c r="AV640" s="6" t="str">
        <f t="shared" si="716"/>
        <v/>
      </c>
      <c r="AW640" s="317" t="str">
        <f t="shared" si="717"/>
        <v/>
      </c>
      <c r="AX640" s="158" t="str">
        <f t="shared" si="718"/>
        <v/>
      </c>
      <c r="AY640" s="158" t="str">
        <f t="shared" si="782"/>
        <v/>
      </c>
      <c r="AZ640" s="309" t="str">
        <f t="shared" si="781"/>
        <v/>
      </c>
      <c r="BA640" s="318" t="str">
        <f t="shared" si="719"/>
        <v/>
      </c>
      <c r="BB640" s="473" t="str">
        <f t="shared" si="720"/>
        <v/>
      </c>
      <c r="BC640" s="80" t="str">
        <f t="shared" si="771"/>
        <v/>
      </c>
      <c r="BD640" s="56">
        <f t="shared" si="721"/>
        <v>1</v>
      </c>
      <c r="BF640" s="56" t="str">
        <f t="shared" si="722"/>
        <v/>
      </c>
      <c r="BG640" s="56" t="str">
        <f t="shared" si="723"/>
        <v/>
      </c>
      <c r="BH640" s="6" t="str">
        <f t="shared" si="724"/>
        <v/>
      </c>
      <c r="BK640" s="6" t="str">
        <f t="shared" si="725"/>
        <v/>
      </c>
      <c r="BL640" s="56">
        <f t="shared" si="750"/>
        <v>999999</v>
      </c>
      <c r="BM640" s="183">
        <f t="shared" si="751"/>
        <v>99999.000003199995</v>
      </c>
      <c r="BN640" s="61">
        <v>624</v>
      </c>
      <c r="BO640" s="6">
        <f t="shared" si="726"/>
        <v>999999</v>
      </c>
      <c r="BP640" s="6">
        <f t="shared" si="727"/>
        <v>999999</v>
      </c>
      <c r="BQ640" s="6" t="str">
        <f t="shared" si="752"/>
        <v>x</v>
      </c>
      <c r="BR640" s="206">
        <f t="shared" si="728"/>
        <v>99999.000003199995</v>
      </c>
      <c r="BS640" s="6">
        <f t="shared" si="729"/>
        <v>99999.000003199995</v>
      </c>
      <c r="BT640" s="6" t="str">
        <f t="shared" si="753"/>
        <v>x</v>
      </c>
      <c r="BU640" s="6" t="str">
        <f t="shared" si="730"/>
        <v/>
      </c>
      <c r="BW640" s="82">
        <f t="shared" si="754"/>
        <v>9999999999</v>
      </c>
      <c r="BX640" s="80" t="str">
        <f t="shared" si="731"/>
        <v>x</v>
      </c>
      <c r="BY640" s="80" t="str">
        <f t="shared" si="732"/>
        <v/>
      </c>
      <c r="BZ640" s="56" t="str">
        <f t="shared" si="755"/>
        <v/>
      </c>
      <c r="CA640" s="56" t="str">
        <f t="shared" si="756"/>
        <v/>
      </c>
      <c r="CB640" s="88">
        <f t="shared" si="757"/>
        <v>0</v>
      </c>
      <c r="CC640" s="56" t="str">
        <f t="shared" si="733"/>
        <v/>
      </c>
      <c r="CD640" s="56"/>
      <c r="CE640" s="56"/>
      <c r="CF640" s="56"/>
      <c r="CG640" s="56"/>
      <c r="CH640" s="169">
        <f t="shared" si="758"/>
        <v>9999999999</v>
      </c>
      <c r="CI640" s="170">
        <f t="shared" si="759"/>
        <v>9999999999</v>
      </c>
      <c r="CJ640" s="171">
        <f t="shared" si="760"/>
        <v>9999999999</v>
      </c>
      <c r="CK640" s="172" t="str">
        <f t="shared" si="761"/>
        <v/>
      </c>
      <c r="CL640" s="173" t="str">
        <f t="shared" si="734"/>
        <v>x</v>
      </c>
      <c r="CN640" s="6" t="str">
        <f t="shared" si="762"/>
        <v/>
      </c>
      <c r="CO640" s="293" t="e">
        <f t="shared" ca="1" si="772"/>
        <v>#N/A</v>
      </c>
      <c r="CP640" s="6" t="e">
        <f t="shared" ca="1" si="763"/>
        <v>#N/A</v>
      </c>
      <c r="CQ640" s="61">
        <v>624</v>
      </c>
      <c r="CR640" s="6">
        <f t="shared" si="735"/>
        <v>0</v>
      </c>
      <c r="CS640" s="6">
        <f t="shared" si="736"/>
        <v>0</v>
      </c>
      <c r="CT640" s="56" t="str">
        <f t="shared" si="737"/>
        <v/>
      </c>
      <c r="CU640" s="76">
        <f t="shared" si="738"/>
        <v>0</v>
      </c>
      <c r="CV640" s="76">
        <f t="shared" si="739"/>
        <v>0</v>
      </c>
      <c r="CX640" s="6" t="str">
        <f t="shared" si="740"/>
        <v/>
      </c>
      <c r="CY640" s="6" t="str">
        <f t="shared" si="741"/>
        <v/>
      </c>
      <c r="CZ640" s="6" t="str">
        <f t="shared" si="742"/>
        <v/>
      </c>
      <c r="DG640" s="56" t="str">
        <f t="shared" si="743"/>
        <v/>
      </c>
      <c r="DH640" s="6">
        <f t="shared" si="744"/>
        <v>0</v>
      </c>
      <c r="DK640" s="6">
        <f t="shared" si="779"/>
        <v>0</v>
      </c>
      <c r="DL640" s="6" t="e">
        <f t="shared" si="780"/>
        <v>#N/A</v>
      </c>
      <c r="DN640" s="6" t="e">
        <f t="shared" si="778"/>
        <v>#N/A</v>
      </c>
      <c r="DP640" s="6" t="str">
        <f t="shared" si="745"/>
        <v/>
      </c>
      <c r="DQ640" s="293">
        <f t="shared" ca="1" si="774"/>
        <v>634</v>
      </c>
      <c r="DR640" s="6" t="str">
        <f t="shared" ca="1" si="764"/>
        <v>x</v>
      </c>
      <c r="DU640" s="293" t="e">
        <f t="shared" ca="1" si="765"/>
        <v>#N/A</v>
      </c>
      <c r="DV640" s="5"/>
      <c r="DW640" s="293" t="e">
        <f t="shared" ca="1" si="775"/>
        <v>#N/A</v>
      </c>
      <c r="DZ640" s="293" t="e">
        <f t="shared" ca="1" si="766"/>
        <v>#N/A</v>
      </c>
      <c r="EA640" s="293" t="e">
        <f t="shared" ca="1" si="767"/>
        <v>#N/A</v>
      </c>
      <c r="EB640" s="293" t="e">
        <f t="shared" ca="1" si="768"/>
        <v>#N/A</v>
      </c>
      <c r="EE640" s="6" t="str">
        <f t="shared" si="769"/>
        <v/>
      </c>
      <c r="EF640" s="293" t="e">
        <f t="shared" ca="1" si="770"/>
        <v>#N/A</v>
      </c>
      <c r="EG640" s="6" t="e">
        <f t="shared" ca="1" si="746"/>
        <v>#N/A</v>
      </c>
    </row>
    <row r="641" spans="3:137" x14ac:dyDescent="0.2">
      <c r="C641" s="75"/>
      <c r="D641" s="184" t="str">
        <f t="shared" si="710"/>
        <v/>
      </c>
      <c r="E641" s="649" t="str">
        <f t="shared" si="776"/>
        <v/>
      </c>
      <c r="F641" s="607" t="str">
        <f t="shared" si="709"/>
        <v>x</v>
      </c>
      <c r="G641" s="650"/>
      <c r="H641" s="651"/>
      <c r="I641" s="651"/>
      <c r="J641" s="651"/>
      <c r="K641" s="652"/>
      <c r="L641" s="889"/>
      <c r="M641" s="889"/>
      <c r="N641" s="653"/>
      <c r="O641" s="651"/>
      <c r="P641" s="651"/>
      <c r="Q641" s="654"/>
      <c r="R641" s="655"/>
      <c r="S641" s="607" t="str">
        <f t="shared" si="711"/>
        <v/>
      </c>
      <c r="T641" s="656" t="str">
        <f t="shared" si="712"/>
        <v/>
      </c>
      <c r="U641" s="656" t="str">
        <f t="shared" si="747"/>
        <v/>
      </c>
      <c r="V641" s="656" t="str">
        <f t="shared" si="713"/>
        <v/>
      </c>
      <c r="W641" s="719"/>
      <c r="X641" s="659"/>
      <c r="Y641" s="656" t="str">
        <f t="shared" si="777"/>
        <v/>
      </c>
      <c r="Z641" s="659"/>
      <c r="AA641" s="654"/>
      <c r="AB641" s="656" t="str">
        <f t="shared" si="714"/>
        <v/>
      </c>
      <c r="AC641" s="661" t="str">
        <f t="shared" si="748"/>
        <v/>
      </c>
      <c r="AE641" s="658" t="str">
        <f t="shared" si="715"/>
        <v/>
      </c>
      <c r="AF641" s="659"/>
      <c r="AT641" s="805" t="str">
        <f t="shared" si="773"/>
        <v/>
      </c>
      <c r="AU641" t="str">
        <f t="shared" si="749"/>
        <v/>
      </c>
      <c r="AV641" s="6" t="str">
        <f t="shared" si="716"/>
        <v/>
      </c>
      <c r="AW641" s="317" t="str">
        <f t="shared" si="717"/>
        <v/>
      </c>
      <c r="AX641" s="158" t="str">
        <f t="shared" si="718"/>
        <v/>
      </c>
      <c r="AY641" s="158" t="str">
        <f t="shared" si="782"/>
        <v/>
      </c>
      <c r="AZ641" s="309" t="str">
        <f t="shared" si="781"/>
        <v/>
      </c>
      <c r="BA641" s="318" t="str">
        <f t="shared" si="719"/>
        <v/>
      </c>
      <c r="BB641" s="473" t="str">
        <f t="shared" si="720"/>
        <v/>
      </c>
      <c r="BC641" s="80" t="str">
        <f t="shared" si="771"/>
        <v/>
      </c>
      <c r="BD641" s="56">
        <f t="shared" si="721"/>
        <v>1</v>
      </c>
      <c r="BF641" s="56" t="str">
        <f t="shared" si="722"/>
        <v/>
      </c>
      <c r="BG641" s="56" t="str">
        <f t="shared" si="723"/>
        <v/>
      </c>
      <c r="BH641" s="6" t="str">
        <f t="shared" si="724"/>
        <v/>
      </c>
      <c r="BK641" s="6" t="str">
        <f t="shared" si="725"/>
        <v/>
      </c>
      <c r="BL641" s="56">
        <f t="shared" si="750"/>
        <v>999999</v>
      </c>
      <c r="BM641" s="183">
        <f t="shared" si="751"/>
        <v>99999.000003205001</v>
      </c>
      <c r="BN641" s="61">
        <v>625</v>
      </c>
      <c r="BO641" s="6">
        <f t="shared" si="726"/>
        <v>999999</v>
      </c>
      <c r="BP641" s="6">
        <f t="shared" si="727"/>
        <v>999999</v>
      </c>
      <c r="BQ641" s="6" t="str">
        <f t="shared" si="752"/>
        <v>x</v>
      </c>
      <c r="BR641" s="206">
        <f t="shared" si="728"/>
        <v>99999.000003205001</v>
      </c>
      <c r="BS641" s="6">
        <f t="shared" si="729"/>
        <v>99999.000003205001</v>
      </c>
      <c r="BT641" s="6" t="str">
        <f t="shared" si="753"/>
        <v>x</v>
      </c>
      <c r="BU641" s="6" t="str">
        <f t="shared" si="730"/>
        <v/>
      </c>
      <c r="BW641" s="82">
        <f t="shared" si="754"/>
        <v>9999999999</v>
      </c>
      <c r="BX641" s="80" t="str">
        <f t="shared" si="731"/>
        <v>x</v>
      </c>
      <c r="BY641" s="80" t="str">
        <f t="shared" si="732"/>
        <v/>
      </c>
      <c r="BZ641" s="56" t="str">
        <f t="shared" si="755"/>
        <v/>
      </c>
      <c r="CA641" s="56" t="str">
        <f t="shared" si="756"/>
        <v/>
      </c>
      <c r="CB641" s="88">
        <f t="shared" si="757"/>
        <v>0</v>
      </c>
      <c r="CC641" s="56" t="str">
        <f t="shared" si="733"/>
        <v/>
      </c>
      <c r="CD641" s="56"/>
      <c r="CE641" s="56"/>
      <c r="CF641" s="56"/>
      <c r="CG641" s="56"/>
      <c r="CH641" s="169">
        <f t="shared" si="758"/>
        <v>9999999999</v>
      </c>
      <c r="CI641" s="170">
        <f t="shared" si="759"/>
        <v>9999999999</v>
      </c>
      <c r="CJ641" s="171">
        <f t="shared" si="760"/>
        <v>9999999999</v>
      </c>
      <c r="CK641" s="172" t="str">
        <f t="shared" si="761"/>
        <v/>
      </c>
      <c r="CL641" s="173" t="str">
        <f t="shared" si="734"/>
        <v>x</v>
      </c>
      <c r="CN641" s="6" t="str">
        <f t="shared" si="762"/>
        <v/>
      </c>
      <c r="CO641" s="293" t="e">
        <f t="shared" ca="1" si="772"/>
        <v>#N/A</v>
      </c>
      <c r="CP641" s="6" t="e">
        <f t="shared" ca="1" si="763"/>
        <v>#N/A</v>
      </c>
      <c r="CQ641" s="61">
        <v>625</v>
      </c>
      <c r="CR641" s="6">
        <f t="shared" si="735"/>
        <v>0</v>
      </c>
      <c r="CS641" s="6">
        <f t="shared" si="736"/>
        <v>0</v>
      </c>
      <c r="CT641" s="56" t="str">
        <f t="shared" si="737"/>
        <v/>
      </c>
      <c r="CU641" s="76">
        <f t="shared" si="738"/>
        <v>0</v>
      </c>
      <c r="CV641" s="76">
        <f t="shared" si="739"/>
        <v>0</v>
      </c>
      <c r="CX641" s="6" t="str">
        <f t="shared" si="740"/>
        <v/>
      </c>
      <c r="CY641" s="6" t="str">
        <f t="shared" si="741"/>
        <v/>
      </c>
      <c r="CZ641" s="6" t="str">
        <f t="shared" si="742"/>
        <v/>
      </c>
      <c r="DG641" s="56" t="str">
        <f t="shared" si="743"/>
        <v/>
      </c>
      <c r="DH641" s="6">
        <f t="shared" si="744"/>
        <v>0</v>
      </c>
      <c r="DK641" s="6">
        <f t="shared" si="779"/>
        <v>0</v>
      </c>
      <c r="DL641" s="6" t="e">
        <f t="shared" si="780"/>
        <v>#N/A</v>
      </c>
      <c r="DN641" s="6" t="e">
        <f t="shared" si="778"/>
        <v>#N/A</v>
      </c>
      <c r="DP641" s="6" t="str">
        <f t="shared" si="745"/>
        <v/>
      </c>
      <c r="DQ641" s="293">
        <f t="shared" ca="1" si="774"/>
        <v>635</v>
      </c>
      <c r="DR641" s="6" t="str">
        <f t="shared" ca="1" si="764"/>
        <v>x</v>
      </c>
      <c r="DU641" s="293" t="e">
        <f t="shared" ca="1" si="765"/>
        <v>#N/A</v>
      </c>
      <c r="DV641" s="5"/>
      <c r="DW641" s="293" t="e">
        <f t="shared" ca="1" si="775"/>
        <v>#N/A</v>
      </c>
      <c r="DZ641" s="293" t="e">
        <f t="shared" ca="1" si="766"/>
        <v>#N/A</v>
      </c>
      <c r="EA641" s="293" t="e">
        <f t="shared" ca="1" si="767"/>
        <v>#N/A</v>
      </c>
      <c r="EB641" s="293" t="e">
        <f t="shared" ca="1" si="768"/>
        <v>#N/A</v>
      </c>
      <c r="EE641" s="6" t="str">
        <f t="shared" si="769"/>
        <v/>
      </c>
      <c r="EF641" s="293" t="e">
        <f t="shared" ca="1" si="770"/>
        <v>#N/A</v>
      </c>
      <c r="EG641" s="6" t="e">
        <f t="shared" ca="1" si="746"/>
        <v>#N/A</v>
      </c>
    </row>
    <row r="642" spans="3:137" x14ac:dyDescent="0.2">
      <c r="C642" s="75"/>
      <c r="D642" s="184" t="str">
        <f t="shared" si="710"/>
        <v/>
      </c>
      <c r="E642" s="649" t="str">
        <f t="shared" si="776"/>
        <v/>
      </c>
      <c r="F642" s="607" t="str">
        <f t="shared" si="709"/>
        <v>x</v>
      </c>
      <c r="G642" s="650"/>
      <c r="H642" s="651"/>
      <c r="I642" s="651"/>
      <c r="J642" s="651"/>
      <c r="K642" s="652"/>
      <c r="L642" s="889"/>
      <c r="M642" s="889"/>
      <c r="N642" s="653"/>
      <c r="O642" s="651"/>
      <c r="P642" s="651"/>
      <c r="Q642" s="654"/>
      <c r="R642" s="655"/>
      <c r="S642" s="607" t="str">
        <f t="shared" si="711"/>
        <v/>
      </c>
      <c r="T642" s="656" t="str">
        <f t="shared" si="712"/>
        <v/>
      </c>
      <c r="U642" s="656" t="str">
        <f t="shared" si="747"/>
        <v/>
      </c>
      <c r="V642" s="656" t="str">
        <f t="shared" si="713"/>
        <v/>
      </c>
      <c r="W642" s="719"/>
      <c r="X642" s="659"/>
      <c r="Y642" s="656" t="str">
        <f t="shared" si="777"/>
        <v/>
      </c>
      <c r="Z642" s="659"/>
      <c r="AA642" s="654"/>
      <c r="AB642" s="656" t="str">
        <f t="shared" si="714"/>
        <v/>
      </c>
      <c r="AC642" s="661" t="str">
        <f t="shared" si="748"/>
        <v/>
      </c>
      <c r="AE642" s="658" t="str">
        <f t="shared" si="715"/>
        <v/>
      </c>
      <c r="AF642" s="659"/>
      <c r="AT642" s="805" t="str">
        <f t="shared" si="773"/>
        <v/>
      </c>
      <c r="AU642" t="str">
        <f t="shared" si="749"/>
        <v/>
      </c>
      <c r="AV642" s="6" t="str">
        <f t="shared" si="716"/>
        <v/>
      </c>
      <c r="AW642" s="317" t="str">
        <f t="shared" si="717"/>
        <v/>
      </c>
      <c r="AX642" s="158" t="str">
        <f t="shared" si="718"/>
        <v/>
      </c>
      <c r="AY642" s="158" t="str">
        <f t="shared" si="782"/>
        <v/>
      </c>
      <c r="AZ642" s="309" t="str">
        <f t="shared" si="781"/>
        <v/>
      </c>
      <c r="BA642" s="318" t="str">
        <f t="shared" si="719"/>
        <v/>
      </c>
      <c r="BB642" s="473" t="str">
        <f t="shared" si="720"/>
        <v/>
      </c>
      <c r="BC642" s="80" t="str">
        <f t="shared" si="771"/>
        <v/>
      </c>
      <c r="BD642" s="56">
        <f t="shared" si="721"/>
        <v>1</v>
      </c>
      <c r="BF642" s="56" t="str">
        <f t="shared" si="722"/>
        <v/>
      </c>
      <c r="BG642" s="56" t="str">
        <f t="shared" si="723"/>
        <v/>
      </c>
      <c r="BH642" s="6" t="str">
        <f t="shared" si="724"/>
        <v/>
      </c>
      <c r="BK642" s="6" t="str">
        <f t="shared" si="725"/>
        <v/>
      </c>
      <c r="BL642" s="56">
        <f t="shared" si="750"/>
        <v>999999</v>
      </c>
      <c r="BM642" s="183">
        <f t="shared" si="751"/>
        <v>99999.000003210007</v>
      </c>
      <c r="BN642" s="61">
        <v>626</v>
      </c>
      <c r="BO642" s="6">
        <f t="shared" si="726"/>
        <v>999999</v>
      </c>
      <c r="BP642" s="6">
        <f t="shared" si="727"/>
        <v>999999</v>
      </c>
      <c r="BQ642" s="6" t="str">
        <f t="shared" si="752"/>
        <v>x</v>
      </c>
      <c r="BR642" s="206">
        <f t="shared" si="728"/>
        <v>99999.000003210007</v>
      </c>
      <c r="BS642" s="6">
        <f t="shared" si="729"/>
        <v>99999.000003210007</v>
      </c>
      <c r="BT642" s="6" t="str">
        <f t="shared" si="753"/>
        <v>x</v>
      </c>
      <c r="BU642" s="6" t="str">
        <f t="shared" si="730"/>
        <v/>
      </c>
      <c r="BW642" s="82">
        <f t="shared" si="754"/>
        <v>9999999999</v>
      </c>
      <c r="BX642" s="80" t="str">
        <f t="shared" si="731"/>
        <v>x</v>
      </c>
      <c r="BY642" s="80" t="str">
        <f t="shared" si="732"/>
        <v/>
      </c>
      <c r="BZ642" s="56" t="str">
        <f t="shared" si="755"/>
        <v/>
      </c>
      <c r="CA642" s="56" t="str">
        <f t="shared" si="756"/>
        <v/>
      </c>
      <c r="CB642" s="88">
        <f t="shared" si="757"/>
        <v>0</v>
      </c>
      <c r="CC642" s="56" t="str">
        <f t="shared" si="733"/>
        <v/>
      </c>
      <c r="CD642" s="56"/>
      <c r="CE642" s="56"/>
      <c r="CF642" s="56"/>
      <c r="CG642" s="56"/>
      <c r="CH642" s="169">
        <f t="shared" si="758"/>
        <v>9999999999</v>
      </c>
      <c r="CI642" s="170">
        <f t="shared" si="759"/>
        <v>9999999999</v>
      </c>
      <c r="CJ642" s="171">
        <f t="shared" si="760"/>
        <v>9999999999</v>
      </c>
      <c r="CK642" s="172" t="str">
        <f t="shared" si="761"/>
        <v/>
      </c>
      <c r="CL642" s="173" t="str">
        <f t="shared" si="734"/>
        <v>x</v>
      </c>
      <c r="CN642" s="6" t="str">
        <f t="shared" si="762"/>
        <v/>
      </c>
      <c r="CO642" s="293" t="e">
        <f t="shared" ca="1" si="772"/>
        <v>#N/A</v>
      </c>
      <c r="CP642" s="6" t="e">
        <f t="shared" ca="1" si="763"/>
        <v>#N/A</v>
      </c>
      <c r="CQ642" s="61">
        <v>626</v>
      </c>
      <c r="CR642" s="6">
        <f t="shared" si="735"/>
        <v>0</v>
      </c>
      <c r="CS642" s="6">
        <f t="shared" si="736"/>
        <v>0</v>
      </c>
      <c r="CT642" s="56" t="str">
        <f t="shared" si="737"/>
        <v/>
      </c>
      <c r="CU642" s="76">
        <f t="shared" si="738"/>
        <v>0</v>
      </c>
      <c r="CV642" s="76">
        <f t="shared" si="739"/>
        <v>0</v>
      </c>
      <c r="CX642" s="6" t="str">
        <f t="shared" si="740"/>
        <v/>
      </c>
      <c r="CY642" s="6" t="str">
        <f t="shared" si="741"/>
        <v/>
      </c>
      <c r="CZ642" s="6" t="str">
        <f t="shared" si="742"/>
        <v/>
      </c>
      <c r="DG642" s="56" t="str">
        <f t="shared" si="743"/>
        <v/>
      </c>
      <c r="DH642" s="6">
        <f t="shared" si="744"/>
        <v>0</v>
      </c>
      <c r="DK642" s="6">
        <f t="shared" si="779"/>
        <v>0</v>
      </c>
      <c r="DL642" s="6" t="e">
        <f t="shared" si="780"/>
        <v>#N/A</v>
      </c>
      <c r="DN642" s="6" t="e">
        <f t="shared" si="778"/>
        <v>#N/A</v>
      </c>
      <c r="DP642" s="6" t="str">
        <f t="shared" si="745"/>
        <v/>
      </c>
      <c r="DQ642" s="293">
        <f t="shared" ca="1" si="774"/>
        <v>636</v>
      </c>
      <c r="DR642" s="6" t="str">
        <f t="shared" ca="1" si="764"/>
        <v>x</v>
      </c>
      <c r="DU642" s="293" t="e">
        <f t="shared" ca="1" si="765"/>
        <v>#N/A</v>
      </c>
      <c r="DV642" s="5"/>
      <c r="DW642" s="293" t="e">
        <f t="shared" ca="1" si="775"/>
        <v>#N/A</v>
      </c>
      <c r="DZ642" s="293" t="e">
        <f t="shared" ca="1" si="766"/>
        <v>#N/A</v>
      </c>
      <c r="EA642" s="293" t="e">
        <f t="shared" ca="1" si="767"/>
        <v>#N/A</v>
      </c>
      <c r="EB642" s="293" t="e">
        <f t="shared" ca="1" si="768"/>
        <v>#N/A</v>
      </c>
      <c r="EE642" s="6" t="str">
        <f t="shared" si="769"/>
        <v/>
      </c>
      <c r="EF642" s="293" t="e">
        <f t="shared" ca="1" si="770"/>
        <v>#N/A</v>
      </c>
      <c r="EG642" s="6" t="e">
        <f t="shared" ca="1" si="746"/>
        <v>#N/A</v>
      </c>
    </row>
    <row r="643" spans="3:137" x14ac:dyDescent="0.2">
      <c r="C643" s="75"/>
      <c r="D643" s="184" t="str">
        <f t="shared" si="710"/>
        <v/>
      </c>
      <c r="E643" s="649" t="str">
        <f t="shared" si="776"/>
        <v/>
      </c>
      <c r="F643" s="607" t="str">
        <f t="shared" si="709"/>
        <v>x</v>
      </c>
      <c r="G643" s="650"/>
      <c r="H643" s="651"/>
      <c r="I643" s="651"/>
      <c r="J643" s="651"/>
      <c r="K643" s="652"/>
      <c r="L643" s="889"/>
      <c r="M643" s="889"/>
      <c r="N643" s="653"/>
      <c r="O643" s="651"/>
      <c r="P643" s="651"/>
      <c r="Q643" s="654"/>
      <c r="R643" s="655"/>
      <c r="S643" s="607" t="str">
        <f t="shared" si="711"/>
        <v/>
      </c>
      <c r="T643" s="656" t="str">
        <f t="shared" si="712"/>
        <v/>
      </c>
      <c r="U643" s="656" t="str">
        <f t="shared" si="747"/>
        <v/>
      </c>
      <c r="V643" s="656" t="str">
        <f t="shared" si="713"/>
        <v/>
      </c>
      <c r="W643" s="719"/>
      <c r="X643" s="659"/>
      <c r="Y643" s="656" t="str">
        <f t="shared" si="777"/>
        <v/>
      </c>
      <c r="Z643" s="659"/>
      <c r="AA643" s="654"/>
      <c r="AB643" s="656" t="str">
        <f t="shared" si="714"/>
        <v/>
      </c>
      <c r="AC643" s="661" t="str">
        <f t="shared" si="748"/>
        <v/>
      </c>
      <c r="AE643" s="658" t="str">
        <f t="shared" si="715"/>
        <v/>
      </c>
      <c r="AF643" s="659"/>
      <c r="AT643" s="805" t="str">
        <f t="shared" si="773"/>
        <v/>
      </c>
      <c r="AU643" t="str">
        <f t="shared" si="749"/>
        <v/>
      </c>
      <c r="AV643" s="6" t="str">
        <f t="shared" si="716"/>
        <v/>
      </c>
      <c r="AW643" s="317" t="str">
        <f t="shared" si="717"/>
        <v/>
      </c>
      <c r="AX643" s="158" t="str">
        <f t="shared" si="718"/>
        <v/>
      </c>
      <c r="AY643" s="158" t="str">
        <f t="shared" si="782"/>
        <v/>
      </c>
      <c r="AZ643" s="309" t="str">
        <f t="shared" si="781"/>
        <v/>
      </c>
      <c r="BA643" s="318" t="str">
        <f t="shared" si="719"/>
        <v/>
      </c>
      <c r="BB643" s="473" t="str">
        <f t="shared" si="720"/>
        <v/>
      </c>
      <c r="BC643" s="80" t="str">
        <f t="shared" si="771"/>
        <v/>
      </c>
      <c r="BD643" s="56">
        <f t="shared" si="721"/>
        <v>1</v>
      </c>
      <c r="BF643" s="56" t="str">
        <f t="shared" si="722"/>
        <v/>
      </c>
      <c r="BG643" s="56" t="str">
        <f t="shared" si="723"/>
        <v/>
      </c>
      <c r="BH643" s="6" t="str">
        <f t="shared" si="724"/>
        <v/>
      </c>
      <c r="BK643" s="6" t="str">
        <f t="shared" si="725"/>
        <v/>
      </c>
      <c r="BL643" s="56">
        <f t="shared" si="750"/>
        <v>999999</v>
      </c>
      <c r="BM643" s="183">
        <f t="shared" si="751"/>
        <v>99999.000003214998</v>
      </c>
      <c r="BN643" s="61">
        <v>627</v>
      </c>
      <c r="BO643" s="6">
        <f t="shared" si="726"/>
        <v>999999</v>
      </c>
      <c r="BP643" s="6">
        <f t="shared" si="727"/>
        <v>999999</v>
      </c>
      <c r="BQ643" s="6" t="str">
        <f t="shared" si="752"/>
        <v>x</v>
      </c>
      <c r="BR643" s="206">
        <f t="shared" si="728"/>
        <v>99999.000003214998</v>
      </c>
      <c r="BS643" s="6">
        <f t="shared" si="729"/>
        <v>99999.000003214998</v>
      </c>
      <c r="BT643" s="6" t="str">
        <f t="shared" si="753"/>
        <v>x</v>
      </c>
      <c r="BU643" s="6" t="str">
        <f t="shared" si="730"/>
        <v/>
      </c>
      <c r="BW643" s="82">
        <f t="shared" si="754"/>
        <v>9999999999</v>
      </c>
      <c r="BX643" s="80" t="str">
        <f t="shared" si="731"/>
        <v>x</v>
      </c>
      <c r="BY643" s="80" t="str">
        <f t="shared" si="732"/>
        <v/>
      </c>
      <c r="BZ643" s="56" t="str">
        <f t="shared" si="755"/>
        <v/>
      </c>
      <c r="CA643" s="56" t="str">
        <f t="shared" si="756"/>
        <v/>
      </c>
      <c r="CB643" s="88">
        <f t="shared" si="757"/>
        <v>0</v>
      </c>
      <c r="CC643" s="56" t="str">
        <f t="shared" si="733"/>
        <v/>
      </c>
      <c r="CD643" s="56"/>
      <c r="CE643" s="56"/>
      <c r="CF643" s="56"/>
      <c r="CG643" s="56"/>
      <c r="CH643" s="169">
        <f t="shared" si="758"/>
        <v>9999999999</v>
      </c>
      <c r="CI643" s="170">
        <f t="shared" si="759"/>
        <v>9999999999</v>
      </c>
      <c r="CJ643" s="171">
        <f t="shared" si="760"/>
        <v>9999999999</v>
      </c>
      <c r="CK643" s="172" t="str">
        <f t="shared" si="761"/>
        <v/>
      </c>
      <c r="CL643" s="173" t="str">
        <f t="shared" si="734"/>
        <v>x</v>
      </c>
      <c r="CN643" s="6" t="str">
        <f t="shared" si="762"/>
        <v/>
      </c>
      <c r="CO643" s="293" t="e">
        <f t="shared" ca="1" si="772"/>
        <v>#N/A</v>
      </c>
      <c r="CP643" s="6" t="e">
        <f t="shared" ca="1" si="763"/>
        <v>#N/A</v>
      </c>
      <c r="CQ643" s="61">
        <v>627</v>
      </c>
      <c r="CR643" s="6">
        <f t="shared" si="735"/>
        <v>0</v>
      </c>
      <c r="CS643" s="6">
        <f t="shared" si="736"/>
        <v>0</v>
      </c>
      <c r="CT643" s="56" t="str">
        <f t="shared" si="737"/>
        <v/>
      </c>
      <c r="CU643" s="76">
        <f t="shared" si="738"/>
        <v>0</v>
      </c>
      <c r="CV643" s="76">
        <f t="shared" si="739"/>
        <v>0</v>
      </c>
      <c r="CX643" s="6" t="str">
        <f t="shared" si="740"/>
        <v/>
      </c>
      <c r="CY643" s="6" t="str">
        <f t="shared" si="741"/>
        <v/>
      </c>
      <c r="CZ643" s="6" t="str">
        <f t="shared" si="742"/>
        <v/>
      </c>
      <c r="DG643" s="56" t="str">
        <f t="shared" si="743"/>
        <v/>
      </c>
      <c r="DH643" s="6">
        <f t="shared" si="744"/>
        <v>0</v>
      </c>
      <c r="DK643" s="6">
        <f t="shared" si="779"/>
        <v>0</v>
      </c>
      <c r="DL643" s="6" t="e">
        <f t="shared" si="780"/>
        <v>#N/A</v>
      </c>
      <c r="DN643" s="6" t="e">
        <f t="shared" si="778"/>
        <v>#N/A</v>
      </c>
      <c r="DP643" s="6" t="str">
        <f t="shared" si="745"/>
        <v/>
      </c>
      <c r="DQ643" s="293">
        <f t="shared" ca="1" si="774"/>
        <v>637</v>
      </c>
      <c r="DR643" s="6" t="str">
        <f t="shared" ca="1" si="764"/>
        <v>x</v>
      </c>
      <c r="DU643" s="293" t="e">
        <f t="shared" ca="1" si="765"/>
        <v>#N/A</v>
      </c>
      <c r="DV643" s="5"/>
      <c r="DW643" s="293" t="e">
        <f t="shared" ca="1" si="775"/>
        <v>#N/A</v>
      </c>
      <c r="DZ643" s="293" t="e">
        <f t="shared" ca="1" si="766"/>
        <v>#N/A</v>
      </c>
      <c r="EA643" s="293" t="e">
        <f t="shared" ca="1" si="767"/>
        <v>#N/A</v>
      </c>
      <c r="EB643" s="293" t="e">
        <f t="shared" ca="1" si="768"/>
        <v>#N/A</v>
      </c>
      <c r="EE643" s="6" t="str">
        <f t="shared" si="769"/>
        <v/>
      </c>
      <c r="EF643" s="293" t="e">
        <f t="shared" ca="1" si="770"/>
        <v>#N/A</v>
      </c>
      <c r="EG643" s="6" t="e">
        <f t="shared" ca="1" si="746"/>
        <v>#N/A</v>
      </c>
    </row>
    <row r="644" spans="3:137" x14ac:dyDescent="0.2">
      <c r="C644" s="75"/>
      <c r="D644" s="184" t="str">
        <f t="shared" si="710"/>
        <v/>
      </c>
      <c r="E644" s="649" t="str">
        <f t="shared" si="776"/>
        <v/>
      </c>
      <c r="F644" s="607" t="str">
        <f t="shared" si="709"/>
        <v>x</v>
      </c>
      <c r="G644" s="650"/>
      <c r="H644" s="651"/>
      <c r="I644" s="651"/>
      <c r="J644" s="651"/>
      <c r="K644" s="652"/>
      <c r="L644" s="889"/>
      <c r="M644" s="889"/>
      <c r="N644" s="653"/>
      <c r="O644" s="651"/>
      <c r="P644" s="651"/>
      <c r="Q644" s="654"/>
      <c r="R644" s="655"/>
      <c r="S644" s="607" t="str">
        <f t="shared" si="711"/>
        <v/>
      </c>
      <c r="T644" s="656" t="str">
        <f t="shared" si="712"/>
        <v/>
      </c>
      <c r="U644" s="656" t="str">
        <f t="shared" si="747"/>
        <v/>
      </c>
      <c r="V644" s="656" t="str">
        <f t="shared" si="713"/>
        <v/>
      </c>
      <c r="W644" s="719"/>
      <c r="X644" s="659"/>
      <c r="Y644" s="656" t="str">
        <f t="shared" si="777"/>
        <v/>
      </c>
      <c r="Z644" s="659"/>
      <c r="AA644" s="654"/>
      <c r="AB644" s="656" t="str">
        <f t="shared" si="714"/>
        <v/>
      </c>
      <c r="AC644" s="661" t="str">
        <f t="shared" si="748"/>
        <v/>
      </c>
      <c r="AE644" s="658" t="str">
        <f t="shared" si="715"/>
        <v/>
      </c>
      <c r="AF644" s="659"/>
      <c r="AT644" s="805" t="str">
        <f t="shared" si="773"/>
        <v/>
      </c>
      <c r="AU644" t="str">
        <f t="shared" si="749"/>
        <v/>
      </c>
      <c r="AV644" s="6" t="str">
        <f t="shared" si="716"/>
        <v/>
      </c>
      <c r="AW644" s="317" t="str">
        <f t="shared" si="717"/>
        <v/>
      </c>
      <c r="AX644" s="158" t="str">
        <f t="shared" si="718"/>
        <v/>
      </c>
      <c r="AY644" s="158" t="str">
        <f t="shared" si="782"/>
        <v/>
      </c>
      <c r="AZ644" s="309" t="str">
        <f t="shared" si="781"/>
        <v/>
      </c>
      <c r="BA644" s="318" t="str">
        <f t="shared" si="719"/>
        <v/>
      </c>
      <c r="BB644" s="473" t="str">
        <f t="shared" si="720"/>
        <v/>
      </c>
      <c r="BC644" s="80" t="str">
        <f t="shared" si="771"/>
        <v/>
      </c>
      <c r="BD644" s="56">
        <f t="shared" si="721"/>
        <v>1</v>
      </c>
      <c r="BF644" s="56" t="str">
        <f t="shared" si="722"/>
        <v/>
      </c>
      <c r="BG644" s="56" t="str">
        <f t="shared" si="723"/>
        <v/>
      </c>
      <c r="BH644" s="6" t="str">
        <f t="shared" si="724"/>
        <v/>
      </c>
      <c r="BK644" s="6" t="str">
        <f t="shared" si="725"/>
        <v/>
      </c>
      <c r="BL644" s="56">
        <f t="shared" si="750"/>
        <v>999999</v>
      </c>
      <c r="BM644" s="183">
        <f t="shared" si="751"/>
        <v>99999.000003220004</v>
      </c>
      <c r="BN644" s="61">
        <v>628</v>
      </c>
      <c r="BO644" s="6">
        <f t="shared" si="726"/>
        <v>999999</v>
      </c>
      <c r="BP644" s="6">
        <f t="shared" si="727"/>
        <v>999999</v>
      </c>
      <c r="BQ644" s="6" t="str">
        <f t="shared" si="752"/>
        <v>x</v>
      </c>
      <c r="BR644" s="206">
        <f t="shared" si="728"/>
        <v>99999.000003220004</v>
      </c>
      <c r="BS644" s="6">
        <f t="shared" si="729"/>
        <v>99999.000003220004</v>
      </c>
      <c r="BT644" s="6" t="str">
        <f t="shared" si="753"/>
        <v>x</v>
      </c>
      <c r="BU644" s="6" t="str">
        <f t="shared" si="730"/>
        <v/>
      </c>
      <c r="BW644" s="82">
        <f t="shared" si="754"/>
        <v>9999999999</v>
      </c>
      <c r="BX644" s="80" t="str">
        <f t="shared" si="731"/>
        <v>x</v>
      </c>
      <c r="BY644" s="80" t="str">
        <f t="shared" si="732"/>
        <v/>
      </c>
      <c r="BZ644" s="56" t="str">
        <f t="shared" si="755"/>
        <v/>
      </c>
      <c r="CA644" s="56" t="str">
        <f t="shared" si="756"/>
        <v/>
      </c>
      <c r="CB644" s="88">
        <f t="shared" si="757"/>
        <v>0</v>
      </c>
      <c r="CC644" s="56" t="str">
        <f t="shared" si="733"/>
        <v/>
      </c>
      <c r="CD644" s="56"/>
      <c r="CE644" s="56"/>
      <c r="CF644" s="56"/>
      <c r="CG644" s="56"/>
      <c r="CH644" s="169">
        <f t="shared" si="758"/>
        <v>9999999999</v>
      </c>
      <c r="CI644" s="170">
        <f t="shared" si="759"/>
        <v>9999999999</v>
      </c>
      <c r="CJ644" s="171">
        <f t="shared" si="760"/>
        <v>9999999999</v>
      </c>
      <c r="CK644" s="172" t="str">
        <f t="shared" si="761"/>
        <v/>
      </c>
      <c r="CL644" s="173" t="str">
        <f t="shared" si="734"/>
        <v>x</v>
      </c>
      <c r="CN644" s="6" t="str">
        <f t="shared" si="762"/>
        <v/>
      </c>
      <c r="CO644" s="293" t="e">
        <f t="shared" ca="1" si="772"/>
        <v>#N/A</v>
      </c>
      <c r="CP644" s="6" t="e">
        <f t="shared" ca="1" si="763"/>
        <v>#N/A</v>
      </c>
      <c r="CQ644" s="61">
        <v>628</v>
      </c>
      <c r="CR644" s="6">
        <f t="shared" si="735"/>
        <v>0</v>
      </c>
      <c r="CS644" s="6">
        <f t="shared" si="736"/>
        <v>0</v>
      </c>
      <c r="CT644" s="56" t="str">
        <f t="shared" si="737"/>
        <v/>
      </c>
      <c r="CU644" s="76">
        <f t="shared" si="738"/>
        <v>0</v>
      </c>
      <c r="CV644" s="76">
        <f t="shared" si="739"/>
        <v>0</v>
      </c>
      <c r="CX644" s="6" t="str">
        <f t="shared" si="740"/>
        <v/>
      </c>
      <c r="CY644" s="6" t="str">
        <f t="shared" si="741"/>
        <v/>
      </c>
      <c r="CZ644" s="6" t="str">
        <f t="shared" si="742"/>
        <v/>
      </c>
      <c r="DG644" s="56" t="str">
        <f t="shared" si="743"/>
        <v/>
      </c>
      <c r="DH644" s="6">
        <f t="shared" si="744"/>
        <v>0</v>
      </c>
      <c r="DK644" s="6">
        <f t="shared" si="779"/>
        <v>0</v>
      </c>
      <c r="DL644" s="6" t="e">
        <f t="shared" si="780"/>
        <v>#N/A</v>
      </c>
      <c r="DN644" s="6" t="e">
        <f t="shared" si="778"/>
        <v>#N/A</v>
      </c>
      <c r="DP644" s="6" t="str">
        <f t="shared" si="745"/>
        <v/>
      </c>
      <c r="DQ644" s="293">
        <f t="shared" ca="1" si="774"/>
        <v>638</v>
      </c>
      <c r="DR644" s="6" t="str">
        <f t="shared" ca="1" si="764"/>
        <v>x</v>
      </c>
      <c r="DU644" s="293" t="e">
        <f t="shared" ca="1" si="765"/>
        <v>#N/A</v>
      </c>
      <c r="DV644" s="5"/>
      <c r="DW644" s="293" t="e">
        <f t="shared" ca="1" si="775"/>
        <v>#N/A</v>
      </c>
      <c r="DZ644" s="293" t="e">
        <f t="shared" ca="1" si="766"/>
        <v>#N/A</v>
      </c>
      <c r="EA644" s="293" t="e">
        <f t="shared" ca="1" si="767"/>
        <v>#N/A</v>
      </c>
      <c r="EB644" s="293" t="e">
        <f t="shared" ca="1" si="768"/>
        <v>#N/A</v>
      </c>
      <c r="EE644" s="6" t="str">
        <f t="shared" si="769"/>
        <v/>
      </c>
      <c r="EF644" s="293" t="e">
        <f t="shared" ca="1" si="770"/>
        <v>#N/A</v>
      </c>
      <c r="EG644" s="6" t="e">
        <f t="shared" ca="1" si="746"/>
        <v>#N/A</v>
      </c>
    </row>
    <row r="645" spans="3:137" x14ac:dyDescent="0.2">
      <c r="C645" s="75"/>
      <c r="D645" s="184" t="str">
        <f t="shared" si="710"/>
        <v/>
      </c>
      <c r="E645" s="649" t="str">
        <f t="shared" si="776"/>
        <v/>
      </c>
      <c r="F645" s="607" t="str">
        <f t="shared" si="709"/>
        <v>x</v>
      </c>
      <c r="G645" s="650"/>
      <c r="H645" s="651"/>
      <c r="I645" s="651"/>
      <c r="J645" s="651"/>
      <c r="K645" s="652"/>
      <c r="L645" s="889"/>
      <c r="M645" s="889"/>
      <c r="N645" s="653"/>
      <c r="O645" s="651"/>
      <c r="P645" s="651"/>
      <c r="Q645" s="654"/>
      <c r="R645" s="655"/>
      <c r="S645" s="607" t="str">
        <f t="shared" si="711"/>
        <v/>
      </c>
      <c r="T645" s="656" t="str">
        <f t="shared" si="712"/>
        <v/>
      </c>
      <c r="U645" s="656" t="str">
        <f t="shared" si="747"/>
        <v/>
      </c>
      <c r="V645" s="656" t="str">
        <f t="shared" si="713"/>
        <v/>
      </c>
      <c r="W645" s="719"/>
      <c r="X645" s="659"/>
      <c r="Y645" s="656" t="str">
        <f t="shared" si="777"/>
        <v/>
      </c>
      <c r="Z645" s="659"/>
      <c r="AA645" s="654"/>
      <c r="AB645" s="656" t="str">
        <f t="shared" si="714"/>
        <v/>
      </c>
      <c r="AC645" s="661" t="str">
        <f t="shared" si="748"/>
        <v/>
      </c>
      <c r="AE645" s="658" t="str">
        <f t="shared" si="715"/>
        <v/>
      </c>
      <c r="AF645" s="659"/>
      <c r="AT645" s="805" t="str">
        <f t="shared" si="773"/>
        <v/>
      </c>
      <c r="AU645" t="str">
        <f t="shared" si="749"/>
        <v/>
      </c>
      <c r="AV645" s="6" t="str">
        <f t="shared" si="716"/>
        <v/>
      </c>
      <c r="AW645" s="317" t="str">
        <f t="shared" si="717"/>
        <v/>
      </c>
      <c r="AX645" s="158" t="str">
        <f t="shared" si="718"/>
        <v/>
      </c>
      <c r="AY645" s="158" t="str">
        <f t="shared" si="782"/>
        <v/>
      </c>
      <c r="AZ645" s="309" t="str">
        <f t="shared" si="781"/>
        <v/>
      </c>
      <c r="BA645" s="318" t="str">
        <f t="shared" si="719"/>
        <v/>
      </c>
      <c r="BB645" s="473" t="str">
        <f t="shared" si="720"/>
        <v/>
      </c>
      <c r="BC645" s="80" t="str">
        <f t="shared" si="771"/>
        <v/>
      </c>
      <c r="BD645" s="56">
        <f t="shared" si="721"/>
        <v>1</v>
      </c>
      <c r="BF645" s="56" t="str">
        <f t="shared" si="722"/>
        <v/>
      </c>
      <c r="BG645" s="56" t="str">
        <f t="shared" si="723"/>
        <v/>
      </c>
      <c r="BH645" s="6" t="str">
        <f t="shared" si="724"/>
        <v/>
      </c>
      <c r="BK645" s="6" t="str">
        <f t="shared" si="725"/>
        <v/>
      </c>
      <c r="BL645" s="56">
        <f t="shared" si="750"/>
        <v>999999</v>
      </c>
      <c r="BM645" s="183">
        <f t="shared" si="751"/>
        <v>99999.000003224995</v>
      </c>
      <c r="BN645" s="61">
        <v>629</v>
      </c>
      <c r="BO645" s="6">
        <f t="shared" si="726"/>
        <v>999999</v>
      </c>
      <c r="BP645" s="6">
        <f t="shared" si="727"/>
        <v>999999</v>
      </c>
      <c r="BQ645" s="6" t="str">
        <f t="shared" si="752"/>
        <v>x</v>
      </c>
      <c r="BR645" s="206">
        <f t="shared" si="728"/>
        <v>99999.000003224995</v>
      </c>
      <c r="BS645" s="6">
        <f t="shared" si="729"/>
        <v>99999.000003224995</v>
      </c>
      <c r="BT645" s="6" t="str">
        <f t="shared" si="753"/>
        <v>x</v>
      </c>
      <c r="BU645" s="6" t="str">
        <f t="shared" si="730"/>
        <v/>
      </c>
      <c r="BW645" s="82">
        <f t="shared" si="754"/>
        <v>9999999999</v>
      </c>
      <c r="BX645" s="80" t="str">
        <f t="shared" si="731"/>
        <v>x</v>
      </c>
      <c r="BY645" s="80" t="str">
        <f t="shared" si="732"/>
        <v/>
      </c>
      <c r="BZ645" s="56" t="str">
        <f t="shared" si="755"/>
        <v/>
      </c>
      <c r="CA645" s="56" t="str">
        <f t="shared" si="756"/>
        <v/>
      </c>
      <c r="CB645" s="88">
        <f t="shared" si="757"/>
        <v>0</v>
      </c>
      <c r="CC645" s="56" t="str">
        <f t="shared" si="733"/>
        <v/>
      </c>
      <c r="CD645" s="56"/>
      <c r="CE645" s="56"/>
      <c r="CF645" s="56"/>
      <c r="CG645" s="56"/>
      <c r="CH645" s="169">
        <f t="shared" si="758"/>
        <v>9999999999</v>
      </c>
      <c r="CI645" s="170">
        <f t="shared" si="759"/>
        <v>9999999999</v>
      </c>
      <c r="CJ645" s="171">
        <f t="shared" si="760"/>
        <v>9999999999</v>
      </c>
      <c r="CK645" s="172" t="str">
        <f t="shared" si="761"/>
        <v/>
      </c>
      <c r="CL645" s="173" t="str">
        <f t="shared" si="734"/>
        <v>x</v>
      </c>
      <c r="CN645" s="6" t="str">
        <f t="shared" si="762"/>
        <v/>
      </c>
      <c r="CO645" s="293" t="e">
        <f t="shared" ca="1" si="772"/>
        <v>#N/A</v>
      </c>
      <c r="CP645" s="6" t="e">
        <f t="shared" ca="1" si="763"/>
        <v>#N/A</v>
      </c>
      <c r="CQ645" s="61">
        <v>629</v>
      </c>
      <c r="CR645" s="6">
        <f t="shared" si="735"/>
        <v>0</v>
      </c>
      <c r="CS645" s="6">
        <f t="shared" si="736"/>
        <v>0</v>
      </c>
      <c r="CT645" s="56" t="str">
        <f t="shared" si="737"/>
        <v/>
      </c>
      <c r="CU645" s="76">
        <f t="shared" si="738"/>
        <v>0</v>
      </c>
      <c r="CV645" s="76">
        <f t="shared" si="739"/>
        <v>0</v>
      </c>
      <c r="CX645" s="6" t="str">
        <f t="shared" si="740"/>
        <v/>
      </c>
      <c r="CY645" s="6" t="str">
        <f t="shared" si="741"/>
        <v/>
      </c>
      <c r="CZ645" s="6" t="str">
        <f t="shared" si="742"/>
        <v/>
      </c>
      <c r="DG645" s="56" t="str">
        <f t="shared" si="743"/>
        <v/>
      </c>
      <c r="DH645" s="6">
        <f t="shared" si="744"/>
        <v>0</v>
      </c>
      <c r="DK645" s="6">
        <f t="shared" si="779"/>
        <v>0</v>
      </c>
      <c r="DL645" s="6" t="e">
        <f t="shared" si="780"/>
        <v>#N/A</v>
      </c>
      <c r="DN645" s="6" t="e">
        <f t="shared" si="778"/>
        <v>#N/A</v>
      </c>
      <c r="DP645" s="6" t="str">
        <f t="shared" si="745"/>
        <v/>
      </c>
      <c r="DQ645" s="293">
        <f t="shared" ca="1" si="774"/>
        <v>639</v>
      </c>
      <c r="DR645" s="6" t="str">
        <f t="shared" ca="1" si="764"/>
        <v>x</v>
      </c>
      <c r="DU645" s="293" t="e">
        <f t="shared" ca="1" si="765"/>
        <v>#N/A</v>
      </c>
      <c r="DV645" s="5"/>
      <c r="DW645" s="293" t="e">
        <f t="shared" ca="1" si="775"/>
        <v>#N/A</v>
      </c>
      <c r="DZ645" s="293" t="e">
        <f t="shared" ca="1" si="766"/>
        <v>#N/A</v>
      </c>
      <c r="EA645" s="293" t="e">
        <f t="shared" ca="1" si="767"/>
        <v>#N/A</v>
      </c>
      <c r="EB645" s="293" t="e">
        <f t="shared" ca="1" si="768"/>
        <v>#N/A</v>
      </c>
      <c r="EE645" s="6" t="str">
        <f t="shared" si="769"/>
        <v/>
      </c>
      <c r="EF645" s="293" t="e">
        <f t="shared" ca="1" si="770"/>
        <v>#N/A</v>
      </c>
      <c r="EG645" s="6" t="e">
        <f t="shared" ca="1" si="746"/>
        <v>#N/A</v>
      </c>
    </row>
    <row r="646" spans="3:137" x14ac:dyDescent="0.2">
      <c r="C646" s="75"/>
      <c r="D646" s="184" t="str">
        <f t="shared" si="710"/>
        <v/>
      </c>
      <c r="E646" s="649" t="str">
        <f t="shared" si="776"/>
        <v/>
      </c>
      <c r="F646" s="607" t="str">
        <f t="shared" si="709"/>
        <v>x</v>
      </c>
      <c r="G646" s="650"/>
      <c r="H646" s="651"/>
      <c r="I646" s="651"/>
      <c r="J646" s="651"/>
      <c r="K646" s="652"/>
      <c r="L646" s="889"/>
      <c r="M646" s="889"/>
      <c r="N646" s="653"/>
      <c r="O646" s="651"/>
      <c r="P646" s="651"/>
      <c r="Q646" s="654"/>
      <c r="R646" s="655"/>
      <c r="S646" s="607" t="str">
        <f t="shared" si="711"/>
        <v/>
      </c>
      <c r="T646" s="656" t="str">
        <f t="shared" si="712"/>
        <v/>
      </c>
      <c r="U646" s="656" t="str">
        <f t="shared" si="747"/>
        <v/>
      </c>
      <c r="V646" s="656" t="str">
        <f t="shared" si="713"/>
        <v/>
      </c>
      <c r="W646" s="719"/>
      <c r="X646" s="659"/>
      <c r="Y646" s="656" t="str">
        <f t="shared" si="777"/>
        <v/>
      </c>
      <c r="Z646" s="659"/>
      <c r="AA646" s="654"/>
      <c r="AB646" s="656" t="str">
        <f t="shared" si="714"/>
        <v/>
      </c>
      <c r="AC646" s="661" t="str">
        <f t="shared" si="748"/>
        <v/>
      </c>
      <c r="AE646" s="658" t="str">
        <f t="shared" si="715"/>
        <v/>
      </c>
      <c r="AF646" s="659"/>
      <c r="AT646" s="805" t="str">
        <f t="shared" si="773"/>
        <v/>
      </c>
      <c r="AU646" t="str">
        <f t="shared" si="749"/>
        <v/>
      </c>
      <c r="AV646" s="6" t="str">
        <f t="shared" si="716"/>
        <v/>
      </c>
      <c r="AW646" s="317" t="str">
        <f t="shared" si="717"/>
        <v/>
      </c>
      <c r="AX646" s="158" t="str">
        <f t="shared" si="718"/>
        <v/>
      </c>
      <c r="AY646" s="158" t="str">
        <f t="shared" si="782"/>
        <v/>
      </c>
      <c r="AZ646" s="309" t="str">
        <f t="shared" si="781"/>
        <v/>
      </c>
      <c r="BA646" s="318" t="str">
        <f t="shared" si="719"/>
        <v/>
      </c>
      <c r="BB646" s="473" t="str">
        <f t="shared" si="720"/>
        <v/>
      </c>
      <c r="BC646" s="80" t="str">
        <f t="shared" si="771"/>
        <v/>
      </c>
      <c r="BD646" s="56">
        <f t="shared" si="721"/>
        <v>1</v>
      </c>
      <c r="BF646" s="56" t="str">
        <f t="shared" si="722"/>
        <v/>
      </c>
      <c r="BG646" s="56" t="str">
        <f t="shared" si="723"/>
        <v/>
      </c>
      <c r="BH646" s="6" t="str">
        <f t="shared" si="724"/>
        <v/>
      </c>
      <c r="BK646" s="6" t="str">
        <f t="shared" si="725"/>
        <v/>
      </c>
      <c r="BL646" s="56">
        <f t="shared" si="750"/>
        <v>999999</v>
      </c>
      <c r="BM646" s="183">
        <f t="shared" si="751"/>
        <v>99999.000003230001</v>
      </c>
      <c r="BN646" s="61">
        <v>630</v>
      </c>
      <c r="BO646" s="6">
        <f t="shared" si="726"/>
        <v>999999</v>
      </c>
      <c r="BP646" s="6">
        <f t="shared" si="727"/>
        <v>999999</v>
      </c>
      <c r="BQ646" s="6" t="str">
        <f t="shared" si="752"/>
        <v>x</v>
      </c>
      <c r="BR646" s="206">
        <f t="shared" si="728"/>
        <v>99999.000003230001</v>
      </c>
      <c r="BS646" s="6">
        <f t="shared" si="729"/>
        <v>99999.000003230001</v>
      </c>
      <c r="BT646" s="6" t="str">
        <f t="shared" si="753"/>
        <v>x</v>
      </c>
      <c r="BU646" s="6" t="str">
        <f t="shared" si="730"/>
        <v/>
      </c>
      <c r="BW646" s="82">
        <f t="shared" si="754"/>
        <v>9999999999</v>
      </c>
      <c r="BX646" s="80" t="str">
        <f t="shared" si="731"/>
        <v>x</v>
      </c>
      <c r="BY646" s="80" t="str">
        <f t="shared" si="732"/>
        <v/>
      </c>
      <c r="BZ646" s="56" t="str">
        <f t="shared" si="755"/>
        <v/>
      </c>
      <c r="CA646" s="56" t="str">
        <f t="shared" si="756"/>
        <v/>
      </c>
      <c r="CB646" s="88">
        <f t="shared" si="757"/>
        <v>0</v>
      </c>
      <c r="CC646" s="56" t="str">
        <f t="shared" si="733"/>
        <v/>
      </c>
      <c r="CD646" s="56"/>
      <c r="CE646" s="56"/>
      <c r="CF646" s="56"/>
      <c r="CG646" s="56"/>
      <c r="CH646" s="169">
        <f t="shared" si="758"/>
        <v>9999999999</v>
      </c>
      <c r="CI646" s="170">
        <f t="shared" si="759"/>
        <v>9999999999</v>
      </c>
      <c r="CJ646" s="171">
        <f t="shared" si="760"/>
        <v>9999999999</v>
      </c>
      <c r="CK646" s="172" t="str">
        <f t="shared" si="761"/>
        <v/>
      </c>
      <c r="CL646" s="173" t="str">
        <f t="shared" si="734"/>
        <v>x</v>
      </c>
      <c r="CN646" s="6" t="str">
        <f t="shared" si="762"/>
        <v/>
      </c>
      <c r="CO646" s="293" t="e">
        <f t="shared" ca="1" si="772"/>
        <v>#N/A</v>
      </c>
      <c r="CP646" s="6" t="e">
        <f t="shared" ca="1" si="763"/>
        <v>#N/A</v>
      </c>
      <c r="CQ646" s="61">
        <v>630</v>
      </c>
      <c r="CR646" s="6">
        <f t="shared" si="735"/>
        <v>0</v>
      </c>
      <c r="CS646" s="6">
        <f t="shared" si="736"/>
        <v>0</v>
      </c>
      <c r="CT646" s="56" t="str">
        <f t="shared" si="737"/>
        <v/>
      </c>
      <c r="CU646" s="76">
        <f t="shared" si="738"/>
        <v>0</v>
      </c>
      <c r="CV646" s="76">
        <f t="shared" si="739"/>
        <v>0</v>
      </c>
      <c r="CX646" s="6" t="str">
        <f t="shared" si="740"/>
        <v/>
      </c>
      <c r="CY646" s="6" t="str">
        <f t="shared" si="741"/>
        <v/>
      </c>
      <c r="CZ646" s="6" t="str">
        <f t="shared" si="742"/>
        <v/>
      </c>
      <c r="DG646" s="56" t="str">
        <f t="shared" si="743"/>
        <v/>
      </c>
      <c r="DH646" s="6">
        <f t="shared" si="744"/>
        <v>0</v>
      </c>
      <c r="DK646" s="6">
        <f t="shared" si="779"/>
        <v>0</v>
      </c>
      <c r="DL646" s="6" t="e">
        <f t="shared" si="780"/>
        <v>#N/A</v>
      </c>
      <c r="DN646" s="6" t="e">
        <f t="shared" si="778"/>
        <v>#N/A</v>
      </c>
      <c r="DP646" s="6" t="str">
        <f t="shared" si="745"/>
        <v/>
      </c>
      <c r="DQ646" s="293">
        <f t="shared" ca="1" si="774"/>
        <v>640</v>
      </c>
      <c r="DR646" s="6" t="str">
        <f t="shared" ca="1" si="764"/>
        <v>x</v>
      </c>
      <c r="DU646" s="293" t="e">
        <f t="shared" ca="1" si="765"/>
        <v>#N/A</v>
      </c>
      <c r="DV646" s="5"/>
      <c r="DW646" s="293" t="e">
        <f t="shared" ca="1" si="775"/>
        <v>#N/A</v>
      </c>
      <c r="DZ646" s="293" t="e">
        <f t="shared" ca="1" si="766"/>
        <v>#N/A</v>
      </c>
      <c r="EA646" s="293" t="e">
        <f t="shared" ca="1" si="767"/>
        <v>#N/A</v>
      </c>
      <c r="EB646" s="293" t="e">
        <f t="shared" ca="1" si="768"/>
        <v>#N/A</v>
      </c>
      <c r="EE646" s="6" t="str">
        <f t="shared" si="769"/>
        <v/>
      </c>
      <c r="EF646" s="293" t="e">
        <f t="shared" ca="1" si="770"/>
        <v>#N/A</v>
      </c>
      <c r="EG646" s="6" t="e">
        <f t="shared" ca="1" si="746"/>
        <v>#N/A</v>
      </c>
    </row>
    <row r="647" spans="3:137" x14ac:dyDescent="0.2">
      <c r="C647" s="75"/>
      <c r="D647" s="184" t="str">
        <f t="shared" si="710"/>
        <v/>
      </c>
      <c r="E647" s="649" t="str">
        <f t="shared" si="776"/>
        <v/>
      </c>
      <c r="F647" s="607" t="str">
        <f t="shared" si="709"/>
        <v>x</v>
      </c>
      <c r="G647" s="650"/>
      <c r="H647" s="651"/>
      <c r="I647" s="651"/>
      <c r="J647" s="651"/>
      <c r="K647" s="652"/>
      <c r="L647" s="889"/>
      <c r="M647" s="889"/>
      <c r="N647" s="653"/>
      <c r="O647" s="651"/>
      <c r="P647" s="651"/>
      <c r="Q647" s="654"/>
      <c r="R647" s="655"/>
      <c r="S647" s="607" t="str">
        <f t="shared" si="711"/>
        <v/>
      </c>
      <c r="T647" s="656" t="str">
        <f t="shared" si="712"/>
        <v/>
      </c>
      <c r="U647" s="656" t="str">
        <f t="shared" si="747"/>
        <v/>
      </c>
      <c r="V647" s="656" t="str">
        <f t="shared" si="713"/>
        <v/>
      </c>
      <c r="W647" s="719"/>
      <c r="X647" s="659"/>
      <c r="Y647" s="656" t="str">
        <f t="shared" si="777"/>
        <v/>
      </c>
      <c r="Z647" s="659"/>
      <c r="AA647" s="654"/>
      <c r="AB647" s="656" t="str">
        <f t="shared" si="714"/>
        <v/>
      </c>
      <c r="AC647" s="661" t="str">
        <f t="shared" si="748"/>
        <v/>
      </c>
      <c r="AE647" s="658" t="str">
        <f t="shared" si="715"/>
        <v/>
      </c>
      <c r="AF647" s="659"/>
      <c r="AT647" s="805" t="str">
        <f t="shared" si="773"/>
        <v/>
      </c>
      <c r="AU647" t="str">
        <f t="shared" si="749"/>
        <v/>
      </c>
      <c r="AV647" s="6" t="str">
        <f t="shared" si="716"/>
        <v/>
      </c>
      <c r="AW647" s="317" t="str">
        <f t="shared" si="717"/>
        <v/>
      </c>
      <c r="AX647" s="158" t="str">
        <f t="shared" si="718"/>
        <v/>
      </c>
      <c r="AY647" s="158" t="str">
        <f t="shared" si="782"/>
        <v/>
      </c>
      <c r="AZ647" s="309" t="str">
        <f t="shared" si="781"/>
        <v/>
      </c>
      <c r="BA647" s="318" t="str">
        <f t="shared" si="719"/>
        <v/>
      </c>
      <c r="BB647" s="473" t="str">
        <f t="shared" si="720"/>
        <v/>
      </c>
      <c r="BC647" s="80" t="str">
        <f t="shared" si="771"/>
        <v/>
      </c>
      <c r="BD647" s="56">
        <f t="shared" si="721"/>
        <v>1</v>
      </c>
      <c r="BF647" s="56" t="str">
        <f t="shared" si="722"/>
        <v/>
      </c>
      <c r="BG647" s="56" t="str">
        <f t="shared" si="723"/>
        <v/>
      </c>
      <c r="BH647" s="6" t="str">
        <f t="shared" si="724"/>
        <v/>
      </c>
      <c r="BK647" s="6" t="str">
        <f t="shared" si="725"/>
        <v/>
      </c>
      <c r="BL647" s="56">
        <f t="shared" si="750"/>
        <v>999999</v>
      </c>
      <c r="BM647" s="183">
        <f t="shared" si="751"/>
        <v>99999.000003235007</v>
      </c>
      <c r="BN647" s="61">
        <v>631</v>
      </c>
      <c r="BO647" s="6">
        <f t="shared" si="726"/>
        <v>999999</v>
      </c>
      <c r="BP647" s="6">
        <f t="shared" si="727"/>
        <v>999999</v>
      </c>
      <c r="BQ647" s="6" t="str">
        <f t="shared" si="752"/>
        <v>x</v>
      </c>
      <c r="BR647" s="206">
        <f t="shared" si="728"/>
        <v>99999.000003235007</v>
      </c>
      <c r="BS647" s="6">
        <f t="shared" si="729"/>
        <v>99999.000003235007</v>
      </c>
      <c r="BT647" s="6" t="str">
        <f t="shared" si="753"/>
        <v>x</v>
      </c>
      <c r="BU647" s="6" t="str">
        <f t="shared" si="730"/>
        <v/>
      </c>
      <c r="BW647" s="82">
        <f t="shared" si="754"/>
        <v>9999999999</v>
      </c>
      <c r="BX647" s="80" t="str">
        <f t="shared" si="731"/>
        <v>x</v>
      </c>
      <c r="BY647" s="80" t="str">
        <f t="shared" si="732"/>
        <v/>
      </c>
      <c r="BZ647" s="56" t="str">
        <f t="shared" si="755"/>
        <v/>
      </c>
      <c r="CA647" s="56" t="str">
        <f t="shared" si="756"/>
        <v/>
      </c>
      <c r="CB647" s="88">
        <f t="shared" si="757"/>
        <v>0</v>
      </c>
      <c r="CC647" s="56" t="str">
        <f t="shared" si="733"/>
        <v/>
      </c>
      <c r="CD647" s="56"/>
      <c r="CE647" s="56"/>
      <c r="CF647" s="56"/>
      <c r="CG647" s="56"/>
      <c r="CH647" s="169">
        <f t="shared" si="758"/>
        <v>9999999999</v>
      </c>
      <c r="CI647" s="170">
        <f t="shared" si="759"/>
        <v>9999999999</v>
      </c>
      <c r="CJ647" s="171">
        <f t="shared" si="760"/>
        <v>9999999999</v>
      </c>
      <c r="CK647" s="172" t="str">
        <f t="shared" si="761"/>
        <v/>
      </c>
      <c r="CL647" s="173" t="str">
        <f t="shared" si="734"/>
        <v>x</v>
      </c>
      <c r="CN647" s="6" t="str">
        <f t="shared" si="762"/>
        <v/>
      </c>
      <c r="CO647" s="293" t="e">
        <f t="shared" ca="1" si="772"/>
        <v>#N/A</v>
      </c>
      <c r="CP647" s="6" t="e">
        <f t="shared" ca="1" si="763"/>
        <v>#N/A</v>
      </c>
      <c r="CQ647" s="61">
        <v>631</v>
      </c>
      <c r="CR647" s="6">
        <f t="shared" si="735"/>
        <v>0</v>
      </c>
      <c r="CS647" s="6">
        <f t="shared" si="736"/>
        <v>0</v>
      </c>
      <c r="CT647" s="56" t="str">
        <f t="shared" si="737"/>
        <v/>
      </c>
      <c r="CU647" s="76">
        <f t="shared" si="738"/>
        <v>0</v>
      </c>
      <c r="CV647" s="76">
        <f t="shared" si="739"/>
        <v>0</v>
      </c>
      <c r="CX647" s="6" t="str">
        <f t="shared" si="740"/>
        <v/>
      </c>
      <c r="CY647" s="6" t="str">
        <f t="shared" si="741"/>
        <v/>
      </c>
      <c r="CZ647" s="6" t="str">
        <f t="shared" si="742"/>
        <v/>
      </c>
      <c r="DG647" s="56" t="str">
        <f t="shared" si="743"/>
        <v/>
      </c>
      <c r="DH647" s="6">
        <f t="shared" si="744"/>
        <v>0</v>
      </c>
      <c r="DK647" s="6">
        <f t="shared" si="779"/>
        <v>0</v>
      </c>
      <c r="DL647" s="6" t="e">
        <f t="shared" si="780"/>
        <v>#N/A</v>
      </c>
      <c r="DN647" s="6" t="e">
        <f t="shared" si="778"/>
        <v>#N/A</v>
      </c>
      <c r="DP647" s="6" t="str">
        <f t="shared" si="745"/>
        <v/>
      </c>
      <c r="DQ647" s="293">
        <f t="shared" ca="1" si="774"/>
        <v>641</v>
      </c>
      <c r="DR647" s="6" t="str">
        <f t="shared" ca="1" si="764"/>
        <v>x</v>
      </c>
      <c r="DU647" s="293" t="e">
        <f t="shared" ca="1" si="765"/>
        <v>#N/A</v>
      </c>
      <c r="DV647" s="5"/>
      <c r="DW647" s="293" t="e">
        <f t="shared" ca="1" si="775"/>
        <v>#N/A</v>
      </c>
      <c r="DZ647" s="293" t="e">
        <f t="shared" ca="1" si="766"/>
        <v>#N/A</v>
      </c>
      <c r="EA647" s="293" t="e">
        <f t="shared" ca="1" si="767"/>
        <v>#N/A</v>
      </c>
      <c r="EB647" s="293" t="e">
        <f t="shared" ca="1" si="768"/>
        <v>#N/A</v>
      </c>
      <c r="EE647" s="6" t="str">
        <f t="shared" si="769"/>
        <v/>
      </c>
      <c r="EF647" s="293" t="e">
        <f t="shared" ca="1" si="770"/>
        <v>#N/A</v>
      </c>
      <c r="EG647" s="6" t="e">
        <f t="shared" ca="1" si="746"/>
        <v>#N/A</v>
      </c>
    </row>
    <row r="648" spans="3:137" x14ac:dyDescent="0.2">
      <c r="C648" s="75"/>
      <c r="D648" s="184" t="str">
        <f t="shared" si="710"/>
        <v/>
      </c>
      <c r="E648" s="649" t="str">
        <f t="shared" si="776"/>
        <v/>
      </c>
      <c r="F648" s="607" t="str">
        <f t="shared" si="709"/>
        <v>x</v>
      </c>
      <c r="G648" s="650"/>
      <c r="H648" s="651"/>
      <c r="I648" s="651"/>
      <c r="J648" s="651"/>
      <c r="K648" s="652"/>
      <c r="L648" s="889"/>
      <c r="M648" s="889"/>
      <c r="N648" s="653"/>
      <c r="O648" s="651"/>
      <c r="P648" s="651"/>
      <c r="Q648" s="654"/>
      <c r="R648" s="655"/>
      <c r="S648" s="607" t="str">
        <f t="shared" si="711"/>
        <v/>
      </c>
      <c r="T648" s="656" t="str">
        <f t="shared" si="712"/>
        <v/>
      </c>
      <c r="U648" s="656" t="str">
        <f t="shared" si="747"/>
        <v/>
      </c>
      <c r="V648" s="656" t="str">
        <f t="shared" si="713"/>
        <v/>
      </c>
      <c r="W648" s="719"/>
      <c r="X648" s="659"/>
      <c r="Y648" s="656" t="str">
        <f t="shared" si="777"/>
        <v/>
      </c>
      <c r="Z648" s="659"/>
      <c r="AA648" s="654"/>
      <c r="AB648" s="656" t="str">
        <f t="shared" si="714"/>
        <v/>
      </c>
      <c r="AC648" s="661" t="str">
        <f t="shared" si="748"/>
        <v/>
      </c>
      <c r="AE648" s="658" t="str">
        <f t="shared" si="715"/>
        <v/>
      </c>
      <c r="AF648" s="659"/>
      <c r="AT648" s="805" t="str">
        <f t="shared" si="773"/>
        <v/>
      </c>
      <c r="AU648" t="str">
        <f t="shared" si="749"/>
        <v/>
      </c>
      <c r="AV648" s="6" t="str">
        <f t="shared" si="716"/>
        <v/>
      </c>
      <c r="AW648" s="317" t="str">
        <f t="shared" si="717"/>
        <v/>
      </c>
      <c r="AX648" s="158" t="str">
        <f t="shared" si="718"/>
        <v/>
      </c>
      <c r="AY648" s="158" t="str">
        <f t="shared" si="782"/>
        <v/>
      </c>
      <c r="AZ648" s="309" t="str">
        <f t="shared" si="781"/>
        <v/>
      </c>
      <c r="BA648" s="318" t="str">
        <f t="shared" si="719"/>
        <v/>
      </c>
      <c r="BB648" s="473" t="str">
        <f t="shared" si="720"/>
        <v/>
      </c>
      <c r="BC648" s="80" t="str">
        <f t="shared" si="771"/>
        <v/>
      </c>
      <c r="BD648" s="56">
        <f t="shared" si="721"/>
        <v>1</v>
      </c>
      <c r="BF648" s="56" t="str">
        <f t="shared" si="722"/>
        <v/>
      </c>
      <c r="BG648" s="56" t="str">
        <f t="shared" si="723"/>
        <v/>
      </c>
      <c r="BH648" s="6" t="str">
        <f t="shared" si="724"/>
        <v/>
      </c>
      <c r="BK648" s="6" t="str">
        <f t="shared" si="725"/>
        <v/>
      </c>
      <c r="BL648" s="56">
        <f t="shared" si="750"/>
        <v>999999</v>
      </c>
      <c r="BM648" s="183">
        <f t="shared" si="751"/>
        <v>99999.000003239998</v>
      </c>
      <c r="BN648" s="61">
        <v>632</v>
      </c>
      <c r="BO648" s="6">
        <f t="shared" si="726"/>
        <v>999999</v>
      </c>
      <c r="BP648" s="6">
        <f t="shared" si="727"/>
        <v>999999</v>
      </c>
      <c r="BQ648" s="6" t="str">
        <f t="shared" si="752"/>
        <v>x</v>
      </c>
      <c r="BR648" s="206">
        <f t="shared" si="728"/>
        <v>99999.000003239998</v>
      </c>
      <c r="BS648" s="6">
        <f t="shared" si="729"/>
        <v>99999.000003239998</v>
      </c>
      <c r="BT648" s="6" t="str">
        <f t="shared" si="753"/>
        <v>x</v>
      </c>
      <c r="BU648" s="6" t="str">
        <f t="shared" si="730"/>
        <v/>
      </c>
      <c r="BW648" s="82">
        <f t="shared" si="754"/>
        <v>9999999999</v>
      </c>
      <c r="BX648" s="80" t="str">
        <f t="shared" si="731"/>
        <v>x</v>
      </c>
      <c r="BY648" s="80" t="str">
        <f t="shared" si="732"/>
        <v/>
      </c>
      <c r="BZ648" s="56" t="str">
        <f t="shared" si="755"/>
        <v/>
      </c>
      <c r="CA648" s="56" t="str">
        <f t="shared" si="756"/>
        <v/>
      </c>
      <c r="CB648" s="88">
        <f t="shared" si="757"/>
        <v>0</v>
      </c>
      <c r="CC648" s="56" t="str">
        <f t="shared" si="733"/>
        <v/>
      </c>
      <c r="CD648" s="56"/>
      <c r="CE648" s="56"/>
      <c r="CF648" s="56"/>
      <c r="CG648" s="56"/>
      <c r="CH648" s="169">
        <f t="shared" si="758"/>
        <v>9999999999</v>
      </c>
      <c r="CI648" s="170">
        <f t="shared" si="759"/>
        <v>9999999999</v>
      </c>
      <c r="CJ648" s="171">
        <f t="shared" si="760"/>
        <v>9999999999</v>
      </c>
      <c r="CK648" s="172" t="str">
        <f t="shared" si="761"/>
        <v/>
      </c>
      <c r="CL648" s="173" t="str">
        <f t="shared" si="734"/>
        <v>x</v>
      </c>
      <c r="CN648" s="6" t="str">
        <f t="shared" si="762"/>
        <v/>
      </c>
      <c r="CO648" s="293" t="e">
        <f t="shared" ca="1" si="772"/>
        <v>#N/A</v>
      </c>
      <c r="CP648" s="6" t="e">
        <f t="shared" ca="1" si="763"/>
        <v>#N/A</v>
      </c>
      <c r="CQ648" s="61">
        <v>632</v>
      </c>
      <c r="CR648" s="6">
        <f t="shared" si="735"/>
        <v>0</v>
      </c>
      <c r="CS648" s="6">
        <f t="shared" si="736"/>
        <v>0</v>
      </c>
      <c r="CT648" s="56" t="str">
        <f t="shared" si="737"/>
        <v/>
      </c>
      <c r="CU648" s="76">
        <f t="shared" si="738"/>
        <v>0</v>
      </c>
      <c r="CV648" s="76">
        <f t="shared" si="739"/>
        <v>0</v>
      </c>
      <c r="CX648" s="6" t="str">
        <f t="shared" si="740"/>
        <v/>
      </c>
      <c r="CY648" s="6" t="str">
        <f t="shared" si="741"/>
        <v/>
      </c>
      <c r="CZ648" s="6" t="str">
        <f t="shared" si="742"/>
        <v/>
      </c>
      <c r="DG648" s="56" t="str">
        <f t="shared" si="743"/>
        <v/>
      </c>
      <c r="DH648" s="6">
        <f t="shared" si="744"/>
        <v>0</v>
      </c>
      <c r="DK648" s="6">
        <f t="shared" si="779"/>
        <v>0</v>
      </c>
      <c r="DL648" s="6" t="e">
        <f t="shared" si="780"/>
        <v>#N/A</v>
      </c>
      <c r="DN648" s="6" t="e">
        <f t="shared" si="778"/>
        <v>#N/A</v>
      </c>
      <c r="DP648" s="6" t="str">
        <f t="shared" si="745"/>
        <v/>
      </c>
      <c r="DQ648" s="293">
        <f t="shared" ca="1" si="774"/>
        <v>642</v>
      </c>
      <c r="DR648" s="6" t="str">
        <f t="shared" ca="1" si="764"/>
        <v>x</v>
      </c>
      <c r="DU648" s="293" t="e">
        <f t="shared" ca="1" si="765"/>
        <v>#N/A</v>
      </c>
      <c r="DV648" s="5"/>
      <c r="DW648" s="293" t="e">
        <f t="shared" ca="1" si="775"/>
        <v>#N/A</v>
      </c>
      <c r="DZ648" s="293" t="e">
        <f t="shared" ca="1" si="766"/>
        <v>#N/A</v>
      </c>
      <c r="EA648" s="293" t="e">
        <f t="shared" ca="1" si="767"/>
        <v>#N/A</v>
      </c>
      <c r="EB648" s="293" t="e">
        <f t="shared" ca="1" si="768"/>
        <v>#N/A</v>
      </c>
      <c r="EE648" s="6" t="str">
        <f t="shared" si="769"/>
        <v/>
      </c>
      <c r="EF648" s="293" t="e">
        <f t="shared" ca="1" si="770"/>
        <v>#N/A</v>
      </c>
      <c r="EG648" s="6" t="e">
        <f t="shared" ca="1" si="746"/>
        <v>#N/A</v>
      </c>
    </row>
    <row r="649" spans="3:137" x14ac:dyDescent="0.2">
      <c r="C649" s="75"/>
      <c r="D649" s="184" t="str">
        <f t="shared" si="710"/>
        <v/>
      </c>
      <c r="E649" s="649" t="str">
        <f t="shared" si="776"/>
        <v/>
      </c>
      <c r="F649" s="607" t="str">
        <f t="shared" si="709"/>
        <v>x</v>
      </c>
      <c r="G649" s="650"/>
      <c r="H649" s="651"/>
      <c r="I649" s="651"/>
      <c r="J649" s="651"/>
      <c r="K649" s="652"/>
      <c r="L649" s="889"/>
      <c r="M649" s="889"/>
      <c r="N649" s="653"/>
      <c r="O649" s="651"/>
      <c r="P649" s="651"/>
      <c r="Q649" s="654"/>
      <c r="R649" s="655"/>
      <c r="S649" s="607" t="str">
        <f t="shared" si="711"/>
        <v/>
      </c>
      <c r="T649" s="656" t="str">
        <f t="shared" si="712"/>
        <v/>
      </c>
      <c r="U649" s="656" t="str">
        <f t="shared" si="747"/>
        <v/>
      </c>
      <c r="V649" s="656" t="str">
        <f t="shared" si="713"/>
        <v/>
      </c>
      <c r="W649" s="719"/>
      <c r="X649" s="659"/>
      <c r="Y649" s="656" t="str">
        <f t="shared" si="777"/>
        <v/>
      </c>
      <c r="Z649" s="659"/>
      <c r="AA649" s="654"/>
      <c r="AB649" s="656" t="str">
        <f t="shared" si="714"/>
        <v/>
      </c>
      <c r="AC649" s="661" t="str">
        <f t="shared" si="748"/>
        <v/>
      </c>
      <c r="AE649" s="658" t="str">
        <f t="shared" si="715"/>
        <v/>
      </c>
      <c r="AF649" s="659"/>
      <c r="AT649" s="805" t="str">
        <f t="shared" si="773"/>
        <v/>
      </c>
      <c r="AU649" t="str">
        <f t="shared" si="749"/>
        <v/>
      </c>
      <c r="AV649" s="6" t="str">
        <f t="shared" si="716"/>
        <v/>
      </c>
      <c r="AW649" s="317" t="str">
        <f t="shared" si="717"/>
        <v/>
      </c>
      <c r="AX649" s="158" t="str">
        <f t="shared" si="718"/>
        <v/>
      </c>
      <c r="AY649" s="158" t="str">
        <f t="shared" si="782"/>
        <v/>
      </c>
      <c r="AZ649" s="309" t="str">
        <f t="shared" si="781"/>
        <v/>
      </c>
      <c r="BA649" s="318" t="str">
        <f t="shared" si="719"/>
        <v/>
      </c>
      <c r="BB649" s="473" t="str">
        <f t="shared" si="720"/>
        <v/>
      </c>
      <c r="BC649" s="80" t="str">
        <f t="shared" si="771"/>
        <v/>
      </c>
      <c r="BD649" s="56">
        <f t="shared" si="721"/>
        <v>1</v>
      </c>
      <c r="BF649" s="56" t="str">
        <f t="shared" si="722"/>
        <v/>
      </c>
      <c r="BG649" s="56" t="str">
        <f t="shared" si="723"/>
        <v/>
      </c>
      <c r="BH649" s="6" t="str">
        <f t="shared" si="724"/>
        <v/>
      </c>
      <c r="BK649" s="6" t="str">
        <f t="shared" si="725"/>
        <v/>
      </c>
      <c r="BL649" s="56">
        <f t="shared" si="750"/>
        <v>999999</v>
      </c>
      <c r="BM649" s="183">
        <f t="shared" si="751"/>
        <v>99999.000003245004</v>
      </c>
      <c r="BN649" s="61">
        <v>633</v>
      </c>
      <c r="BO649" s="6">
        <f t="shared" si="726"/>
        <v>999999</v>
      </c>
      <c r="BP649" s="6">
        <f t="shared" si="727"/>
        <v>999999</v>
      </c>
      <c r="BQ649" s="6" t="str">
        <f t="shared" si="752"/>
        <v>x</v>
      </c>
      <c r="BR649" s="206">
        <f t="shared" si="728"/>
        <v>99999.000003245004</v>
      </c>
      <c r="BS649" s="6">
        <f t="shared" si="729"/>
        <v>99999.000003245004</v>
      </c>
      <c r="BT649" s="6" t="str">
        <f t="shared" si="753"/>
        <v>x</v>
      </c>
      <c r="BU649" s="6" t="str">
        <f t="shared" si="730"/>
        <v/>
      </c>
      <c r="BW649" s="82">
        <f t="shared" si="754"/>
        <v>9999999999</v>
      </c>
      <c r="BX649" s="80" t="str">
        <f t="shared" si="731"/>
        <v>x</v>
      </c>
      <c r="BY649" s="80" t="str">
        <f t="shared" si="732"/>
        <v/>
      </c>
      <c r="BZ649" s="56" t="str">
        <f t="shared" si="755"/>
        <v/>
      </c>
      <c r="CA649" s="56" t="str">
        <f t="shared" si="756"/>
        <v/>
      </c>
      <c r="CB649" s="88">
        <f t="shared" si="757"/>
        <v>0</v>
      </c>
      <c r="CC649" s="56" t="str">
        <f t="shared" si="733"/>
        <v/>
      </c>
      <c r="CD649" s="56"/>
      <c r="CE649" s="56"/>
      <c r="CF649" s="56"/>
      <c r="CG649" s="56"/>
      <c r="CH649" s="169">
        <f t="shared" si="758"/>
        <v>9999999999</v>
      </c>
      <c r="CI649" s="170">
        <f t="shared" si="759"/>
        <v>9999999999</v>
      </c>
      <c r="CJ649" s="171">
        <f t="shared" si="760"/>
        <v>9999999999</v>
      </c>
      <c r="CK649" s="172" t="str">
        <f t="shared" si="761"/>
        <v/>
      </c>
      <c r="CL649" s="173" t="str">
        <f t="shared" si="734"/>
        <v>x</v>
      </c>
      <c r="CN649" s="6" t="str">
        <f t="shared" si="762"/>
        <v/>
      </c>
      <c r="CO649" s="293" t="e">
        <f t="shared" ca="1" si="772"/>
        <v>#N/A</v>
      </c>
      <c r="CP649" s="6" t="e">
        <f t="shared" ca="1" si="763"/>
        <v>#N/A</v>
      </c>
      <c r="CQ649" s="61">
        <v>633</v>
      </c>
      <c r="CR649" s="6">
        <f t="shared" si="735"/>
        <v>0</v>
      </c>
      <c r="CS649" s="6">
        <f t="shared" si="736"/>
        <v>0</v>
      </c>
      <c r="CT649" s="56" t="str">
        <f t="shared" si="737"/>
        <v/>
      </c>
      <c r="CU649" s="76">
        <f t="shared" si="738"/>
        <v>0</v>
      </c>
      <c r="CV649" s="76">
        <f t="shared" si="739"/>
        <v>0</v>
      </c>
      <c r="CX649" s="6" t="str">
        <f t="shared" si="740"/>
        <v/>
      </c>
      <c r="CY649" s="6" t="str">
        <f t="shared" si="741"/>
        <v/>
      </c>
      <c r="CZ649" s="6" t="str">
        <f t="shared" si="742"/>
        <v/>
      </c>
      <c r="DG649" s="56" t="str">
        <f t="shared" si="743"/>
        <v/>
      </c>
      <c r="DH649" s="6">
        <f t="shared" si="744"/>
        <v>0</v>
      </c>
      <c r="DK649" s="6">
        <f t="shared" si="779"/>
        <v>0</v>
      </c>
      <c r="DL649" s="6" t="e">
        <f t="shared" si="780"/>
        <v>#N/A</v>
      </c>
      <c r="DN649" s="6" t="e">
        <f t="shared" si="778"/>
        <v>#N/A</v>
      </c>
      <c r="DP649" s="6" t="str">
        <f t="shared" si="745"/>
        <v/>
      </c>
      <c r="DQ649" s="293">
        <f t="shared" ca="1" si="774"/>
        <v>643</v>
      </c>
      <c r="DR649" s="6" t="str">
        <f t="shared" ca="1" si="764"/>
        <v>x</v>
      </c>
      <c r="DU649" s="293" t="e">
        <f t="shared" ca="1" si="765"/>
        <v>#N/A</v>
      </c>
      <c r="DV649" s="5"/>
      <c r="DW649" s="293" t="e">
        <f t="shared" ca="1" si="775"/>
        <v>#N/A</v>
      </c>
      <c r="DZ649" s="293" t="e">
        <f t="shared" ca="1" si="766"/>
        <v>#N/A</v>
      </c>
      <c r="EA649" s="293" t="e">
        <f t="shared" ca="1" si="767"/>
        <v>#N/A</v>
      </c>
      <c r="EB649" s="293" t="e">
        <f t="shared" ca="1" si="768"/>
        <v>#N/A</v>
      </c>
      <c r="EE649" s="6" t="str">
        <f t="shared" si="769"/>
        <v/>
      </c>
      <c r="EF649" s="293" t="e">
        <f t="shared" ca="1" si="770"/>
        <v>#N/A</v>
      </c>
      <c r="EG649" s="6" t="e">
        <f t="shared" ca="1" si="746"/>
        <v>#N/A</v>
      </c>
    </row>
    <row r="650" spans="3:137" x14ac:dyDescent="0.2">
      <c r="C650" s="75"/>
      <c r="D650" s="184" t="str">
        <f t="shared" si="710"/>
        <v/>
      </c>
      <c r="E650" s="649" t="str">
        <f t="shared" si="776"/>
        <v/>
      </c>
      <c r="F650" s="607" t="str">
        <f t="shared" ref="F650:F713" si="783">IF(F649="x","x",IF(OR(H650="",G650="",P650=""),"x",IF(ISERROR(BC649),"x",F649+1)))</f>
        <v>x</v>
      </c>
      <c r="G650" s="650"/>
      <c r="H650" s="651"/>
      <c r="I650" s="651"/>
      <c r="J650" s="651"/>
      <c r="K650" s="652"/>
      <c r="L650" s="889"/>
      <c r="M650" s="889"/>
      <c r="N650" s="653"/>
      <c r="O650" s="651"/>
      <c r="P650" s="651"/>
      <c r="Q650" s="654"/>
      <c r="R650" s="655"/>
      <c r="S650" s="607" t="str">
        <f t="shared" si="711"/>
        <v/>
      </c>
      <c r="T650" s="656" t="str">
        <f t="shared" si="712"/>
        <v/>
      </c>
      <c r="U650" s="656" t="str">
        <f t="shared" si="747"/>
        <v/>
      </c>
      <c r="V650" s="656" t="str">
        <f t="shared" si="713"/>
        <v/>
      </c>
      <c r="W650" s="719"/>
      <c r="X650" s="659"/>
      <c r="Y650" s="656" t="str">
        <f t="shared" si="777"/>
        <v/>
      </c>
      <c r="Z650" s="659"/>
      <c r="AA650" s="654"/>
      <c r="AB650" s="656" t="str">
        <f t="shared" si="714"/>
        <v/>
      </c>
      <c r="AC650" s="661" t="str">
        <f t="shared" si="748"/>
        <v/>
      </c>
      <c r="AE650" s="658" t="str">
        <f t="shared" si="715"/>
        <v/>
      </c>
      <c r="AF650" s="659"/>
      <c r="AT650" s="805" t="str">
        <f t="shared" si="773"/>
        <v/>
      </c>
      <c r="AU650" t="str">
        <f t="shared" si="749"/>
        <v/>
      </c>
      <c r="AV650" s="6" t="str">
        <f t="shared" si="716"/>
        <v/>
      </c>
      <c r="AW650" s="317" t="str">
        <f t="shared" si="717"/>
        <v/>
      </c>
      <c r="AX650" s="158" t="str">
        <f t="shared" si="718"/>
        <v/>
      </c>
      <c r="AY650" s="158" t="str">
        <f t="shared" si="782"/>
        <v/>
      </c>
      <c r="AZ650" s="309" t="str">
        <f t="shared" si="781"/>
        <v/>
      </c>
      <c r="BA650" s="318" t="str">
        <f t="shared" si="719"/>
        <v/>
      </c>
      <c r="BB650" s="473" t="str">
        <f t="shared" si="720"/>
        <v/>
      </c>
      <c r="BC650" s="80" t="str">
        <f t="shared" si="771"/>
        <v/>
      </c>
      <c r="BD650" s="56">
        <f t="shared" si="721"/>
        <v>1</v>
      </c>
      <c r="BF650" s="56" t="str">
        <f t="shared" si="722"/>
        <v/>
      </c>
      <c r="BG650" s="56" t="str">
        <f t="shared" si="723"/>
        <v/>
      </c>
      <c r="BH650" s="6" t="str">
        <f t="shared" si="724"/>
        <v/>
      </c>
      <c r="BK650" s="6" t="str">
        <f t="shared" si="725"/>
        <v/>
      </c>
      <c r="BL650" s="56">
        <f t="shared" si="750"/>
        <v>999999</v>
      </c>
      <c r="BM650" s="183">
        <f t="shared" si="751"/>
        <v>99999.000003249996</v>
      </c>
      <c r="BN650" s="61">
        <v>634</v>
      </c>
      <c r="BO650" s="6">
        <f t="shared" si="726"/>
        <v>999999</v>
      </c>
      <c r="BP650" s="6">
        <f t="shared" si="727"/>
        <v>999999</v>
      </c>
      <c r="BQ650" s="6" t="str">
        <f t="shared" si="752"/>
        <v>x</v>
      </c>
      <c r="BR650" s="206">
        <f t="shared" si="728"/>
        <v>99999.000003249996</v>
      </c>
      <c r="BS650" s="6">
        <f t="shared" si="729"/>
        <v>99999.000003249996</v>
      </c>
      <c r="BT650" s="6" t="str">
        <f t="shared" si="753"/>
        <v>x</v>
      </c>
      <c r="BU650" s="6" t="str">
        <f t="shared" si="730"/>
        <v/>
      </c>
      <c r="BW650" s="82">
        <f t="shared" si="754"/>
        <v>9999999999</v>
      </c>
      <c r="BX650" s="80" t="str">
        <f t="shared" si="731"/>
        <v>x</v>
      </c>
      <c r="BY650" s="80" t="str">
        <f t="shared" si="732"/>
        <v/>
      </c>
      <c r="BZ650" s="56" t="str">
        <f t="shared" si="755"/>
        <v/>
      </c>
      <c r="CA650" s="56" t="str">
        <f t="shared" si="756"/>
        <v/>
      </c>
      <c r="CB650" s="88">
        <f t="shared" si="757"/>
        <v>0</v>
      </c>
      <c r="CC650" s="56" t="str">
        <f t="shared" si="733"/>
        <v/>
      </c>
      <c r="CD650" s="56"/>
      <c r="CE650" s="56"/>
      <c r="CF650" s="56"/>
      <c r="CG650" s="56"/>
      <c r="CH650" s="169">
        <f t="shared" si="758"/>
        <v>9999999999</v>
      </c>
      <c r="CI650" s="170">
        <f t="shared" si="759"/>
        <v>9999999999</v>
      </c>
      <c r="CJ650" s="171">
        <f t="shared" si="760"/>
        <v>9999999999</v>
      </c>
      <c r="CK650" s="172" t="str">
        <f t="shared" si="761"/>
        <v/>
      </c>
      <c r="CL650" s="173" t="str">
        <f t="shared" si="734"/>
        <v>x</v>
      </c>
      <c r="CN650" s="6" t="str">
        <f t="shared" si="762"/>
        <v/>
      </c>
      <c r="CO650" s="293" t="e">
        <f t="shared" ca="1" si="772"/>
        <v>#N/A</v>
      </c>
      <c r="CP650" s="6" t="e">
        <f t="shared" ca="1" si="763"/>
        <v>#N/A</v>
      </c>
      <c r="CQ650" s="61">
        <v>634</v>
      </c>
      <c r="CR650" s="6">
        <f t="shared" si="735"/>
        <v>0</v>
      </c>
      <c r="CS650" s="6">
        <f t="shared" si="736"/>
        <v>0</v>
      </c>
      <c r="CT650" s="56" t="str">
        <f t="shared" si="737"/>
        <v/>
      </c>
      <c r="CU650" s="76">
        <f t="shared" si="738"/>
        <v>0</v>
      </c>
      <c r="CV650" s="76">
        <f t="shared" si="739"/>
        <v>0</v>
      </c>
      <c r="CX650" s="6" t="str">
        <f t="shared" si="740"/>
        <v/>
      </c>
      <c r="CY650" s="6" t="str">
        <f t="shared" si="741"/>
        <v/>
      </c>
      <c r="CZ650" s="6" t="str">
        <f t="shared" si="742"/>
        <v/>
      </c>
      <c r="DG650" s="56" t="str">
        <f t="shared" si="743"/>
        <v/>
      </c>
      <c r="DH650" s="6">
        <f t="shared" si="744"/>
        <v>0</v>
      </c>
      <c r="DK650" s="6">
        <f t="shared" si="779"/>
        <v>0</v>
      </c>
      <c r="DL650" s="6" t="e">
        <f t="shared" si="780"/>
        <v>#N/A</v>
      </c>
      <c r="DN650" s="6" t="e">
        <f t="shared" si="778"/>
        <v>#N/A</v>
      </c>
      <c r="DP650" s="6" t="str">
        <f t="shared" si="745"/>
        <v/>
      </c>
      <c r="DQ650" s="293">
        <f t="shared" ca="1" si="774"/>
        <v>644</v>
      </c>
      <c r="DR650" s="6" t="str">
        <f t="shared" ca="1" si="764"/>
        <v>x</v>
      </c>
      <c r="DU650" s="293" t="e">
        <f t="shared" ca="1" si="765"/>
        <v>#N/A</v>
      </c>
      <c r="DV650" s="5"/>
      <c r="DW650" s="293" t="e">
        <f t="shared" ca="1" si="775"/>
        <v>#N/A</v>
      </c>
      <c r="DZ650" s="293" t="e">
        <f t="shared" ca="1" si="766"/>
        <v>#N/A</v>
      </c>
      <c r="EA650" s="293" t="e">
        <f t="shared" ca="1" si="767"/>
        <v>#N/A</v>
      </c>
      <c r="EB650" s="293" t="e">
        <f t="shared" ca="1" si="768"/>
        <v>#N/A</v>
      </c>
      <c r="EE650" s="6" t="str">
        <f t="shared" si="769"/>
        <v/>
      </c>
      <c r="EF650" s="293" t="e">
        <f t="shared" ca="1" si="770"/>
        <v>#N/A</v>
      </c>
      <c r="EG650" s="6" t="e">
        <f t="shared" ca="1" si="746"/>
        <v>#N/A</v>
      </c>
    </row>
    <row r="651" spans="3:137" x14ac:dyDescent="0.2">
      <c r="C651" s="75"/>
      <c r="D651" s="184" t="str">
        <f t="shared" si="710"/>
        <v/>
      </c>
      <c r="E651" s="649" t="str">
        <f t="shared" si="776"/>
        <v/>
      </c>
      <c r="F651" s="607" t="str">
        <f t="shared" si="783"/>
        <v>x</v>
      </c>
      <c r="G651" s="650"/>
      <c r="H651" s="651"/>
      <c r="I651" s="651"/>
      <c r="J651" s="651"/>
      <c r="K651" s="652"/>
      <c r="L651" s="889"/>
      <c r="M651" s="889"/>
      <c r="N651" s="653"/>
      <c r="O651" s="651"/>
      <c r="P651" s="651"/>
      <c r="Q651" s="654"/>
      <c r="R651" s="655"/>
      <c r="S651" s="607" t="str">
        <f t="shared" si="711"/>
        <v/>
      </c>
      <c r="T651" s="656" t="str">
        <f t="shared" si="712"/>
        <v/>
      </c>
      <c r="U651" s="656" t="str">
        <f t="shared" si="747"/>
        <v/>
      </c>
      <c r="V651" s="656" t="str">
        <f t="shared" si="713"/>
        <v/>
      </c>
      <c r="W651" s="719"/>
      <c r="X651" s="659"/>
      <c r="Y651" s="656" t="str">
        <f t="shared" si="777"/>
        <v/>
      </c>
      <c r="Z651" s="659"/>
      <c r="AA651" s="654"/>
      <c r="AB651" s="656" t="str">
        <f t="shared" si="714"/>
        <v/>
      </c>
      <c r="AC651" s="661" t="str">
        <f t="shared" si="748"/>
        <v/>
      </c>
      <c r="AE651" s="658" t="str">
        <f t="shared" si="715"/>
        <v/>
      </c>
      <c r="AF651" s="659"/>
      <c r="AT651" s="805" t="str">
        <f t="shared" si="773"/>
        <v/>
      </c>
      <c r="AU651" t="str">
        <f t="shared" si="749"/>
        <v/>
      </c>
      <c r="AV651" s="6" t="str">
        <f t="shared" si="716"/>
        <v/>
      </c>
      <c r="AW651" s="317" t="str">
        <f t="shared" si="717"/>
        <v/>
      </c>
      <c r="AX651" s="158" t="str">
        <f t="shared" si="718"/>
        <v/>
      </c>
      <c r="AY651" s="158" t="str">
        <f t="shared" si="782"/>
        <v/>
      </c>
      <c r="AZ651" s="309" t="str">
        <f t="shared" si="781"/>
        <v/>
      </c>
      <c r="BA651" s="318" t="str">
        <f t="shared" si="719"/>
        <v/>
      </c>
      <c r="BB651" s="473" t="str">
        <f t="shared" si="720"/>
        <v/>
      </c>
      <c r="BC651" s="80" t="str">
        <f t="shared" si="771"/>
        <v/>
      </c>
      <c r="BD651" s="56">
        <f t="shared" si="721"/>
        <v>1</v>
      </c>
      <c r="BF651" s="56" t="str">
        <f t="shared" si="722"/>
        <v/>
      </c>
      <c r="BG651" s="56" t="str">
        <f t="shared" si="723"/>
        <v/>
      </c>
      <c r="BH651" s="6" t="str">
        <f t="shared" si="724"/>
        <v/>
      </c>
      <c r="BK651" s="6" t="str">
        <f t="shared" si="725"/>
        <v/>
      </c>
      <c r="BL651" s="56">
        <f t="shared" si="750"/>
        <v>999999</v>
      </c>
      <c r="BM651" s="183">
        <f t="shared" si="751"/>
        <v>99999.000003255002</v>
      </c>
      <c r="BN651" s="61">
        <v>635</v>
      </c>
      <c r="BO651" s="6">
        <f t="shared" si="726"/>
        <v>999999</v>
      </c>
      <c r="BP651" s="6">
        <f t="shared" si="727"/>
        <v>999999</v>
      </c>
      <c r="BQ651" s="6" t="str">
        <f t="shared" si="752"/>
        <v>x</v>
      </c>
      <c r="BR651" s="206">
        <f t="shared" si="728"/>
        <v>99999.000003255002</v>
      </c>
      <c r="BS651" s="6">
        <f t="shared" si="729"/>
        <v>99999.000003255002</v>
      </c>
      <c r="BT651" s="6" t="str">
        <f t="shared" si="753"/>
        <v>x</v>
      </c>
      <c r="BU651" s="6" t="str">
        <f t="shared" si="730"/>
        <v/>
      </c>
      <c r="BW651" s="82">
        <f t="shared" si="754"/>
        <v>9999999999</v>
      </c>
      <c r="BX651" s="80" t="str">
        <f t="shared" si="731"/>
        <v>x</v>
      </c>
      <c r="BY651" s="80" t="str">
        <f t="shared" si="732"/>
        <v/>
      </c>
      <c r="BZ651" s="56" t="str">
        <f t="shared" si="755"/>
        <v/>
      </c>
      <c r="CA651" s="56" t="str">
        <f t="shared" si="756"/>
        <v/>
      </c>
      <c r="CB651" s="88">
        <f t="shared" si="757"/>
        <v>0</v>
      </c>
      <c r="CC651" s="56" t="str">
        <f t="shared" si="733"/>
        <v/>
      </c>
      <c r="CD651" s="56"/>
      <c r="CE651" s="56"/>
      <c r="CF651" s="56"/>
      <c r="CG651" s="56"/>
      <c r="CH651" s="169">
        <f t="shared" si="758"/>
        <v>9999999999</v>
      </c>
      <c r="CI651" s="170">
        <f t="shared" si="759"/>
        <v>9999999999</v>
      </c>
      <c r="CJ651" s="171">
        <f t="shared" si="760"/>
        <v>9999999999</v>
      </c>
      <c r="CK651" s="172" t="str">
        <f t="shared" si="761"/>
        <v/>
      </c>
      <c r="CL651" s="173" t="str">
        <f t="shared" si="734"/>
        <v>x</v>
      </c>
      <c r="CN651" s="6" t="str">
        <f t="shared" si="762"/>
        <v/>
      </c>
      <c r="CO651" s="293" t="e">
        <f t="shared" ca="1" si="772"/>
        <v>#N/A</v>
      </c>
      <c r="CP651" s="6" t="e">
        <f t="shared" ca="1" si="763"/>
        <v>#N/A</v>
      </c>
      <c r="CQ651" s="61">
        <v>635</v>
      </c>
      <c r="CR651" s="6">
        <f t="shared" si="735"/>
        <v>0</v>
      </c>
      <c r="CS651" s="6">
        <f t="shared" si="736"/>
        <v>0</v>
      </c>
      <c r="CT651" s="56" t="str">
        <f t="shared" si="737"/>
        <v/>
      </c>
      <c r="CU651" s="76">
        <f t="shared" si="738"/>
        <v>0</v>
      </c>
      <c r="CV651" s="76">
        <f t="shared" si="739"/>
        <v>0</v>
      </c>
      <c r="CX651" s="6" t="str">
        <f t="shared" si="740"/>
        <v/>
      </c>
      <c r="CY651" s="6" t="str">
        <f t="shared" si="741"/>
        <v/>
      </c>
      <c r="CZ651" s="6" t="str">
        <f t="shared" si="742"/>
        <v/>
      </c>
      <c r="DG651" s="56" t="str">
        <f t="shared" si="743"/>
        <v/>
      </c>
      <c r="DH651" s="6">
        <f t="shared" si="744"/>
        <v>0</v>
      </c>
      <c r="DK651" s="6">
        <f t="shared" si="779"/>
        <v>0</v>
      </c>
      <c r="DL651" s="6" t="e">
        <f t="shared" si="780"/>
        <v>#N/A</v>
      </c>
      <c r="DN651" s="6" t="e">
        <f t="shared" si="778"/>
        <v>#N/A</v>
      </c>
      <c r="DP651" s="6" t="str">
        <f t="shared" si="745"/>
        <v/>
      </c>
      <c r="DQ651" s="293">
        <f t="shared" ca="1" si="774"/>
        <v>645</v>
      </c>
      <c r="DR651" s="6" t="str">
        <f t="shared" ca="1" si="764"/>
        <v>x</v>
      </c>
      <c r="DU651" s="293" t="e">
        <f t="shared" ca="1" si="765"/>
        <v>#N/A</v>
      </c>
      <c r="DV651" s="5"/>
      <c r="DW651" s="293" t="e">
        <f t="shared" ca="1" si="775"/>
        <v>#N/A</v>
      </c>
      <c r="DZ651" s="293" t="e">
        <f t="shared" ca="1" si="766"/>
        <v>#N/A</v>
      </c>
      <c r="EA651" s="293" t="e">
        <f t="shared" ca="1" si="767"/>
        <v>#N/A</v>
      </c>
      <c r="EB651" s="293" t="e">
        <f t="shared" ca="1" si="768"/>
        <v>#N/A</v>
      </c>
      <c r="EE651" s="6" t="str">
        <f t="shared" si="769"/>
        <v/>
      </c>
      <c r="EF651" s="293" t="e">
        <f t="shared" ca="1" si="770"/>
        <v>#N/A</v>
      </c>
      <c r="EG651" s="6" t="e">
        <f t="shared" ca="1" si="746"/>
        <v>#N/A</v>
      </c>
    </row>
    <row r="652" spans="3:137" x14ac:dyDescent="0.2">
      <c r="C652" s="75"/>
      <c r="D652" s="184" t="str">
        <f t="shared" si="710"/>
        <v/>
      </c>
      <c r="E652" s="649" t="str">
        <f t="shared" si="776"/>
        <v/>
      </c>
      <c r="F652" s="607" t="str">
        <f t="shared" si="783"/>
        <v>x</v>
      </c>
      <c r="G652" s="650"/>
      <c r="H652" s="651"/>
      <c r="I652" s="651"/>
      <c r="J652" s="651"/>
      <c r="K652" s="652"/>
      <c r="L652" s="889"/>
      <c r="M652" s="889"/>
      <c r="N652" s="653"/>
      <c r="O652" s="651"/>
      <c r="P652" s="651"/>
      <c r="Q652" s="654"/>
      <c r="R652" s="655"/>
      <c r="S652" s="607" t="str">
        <f t="shared" si="711"/>
        <v/>
      </c>
      <c r="T652" s="656" t="str">
        <f t="shared" si="712"/>
        <v/>
      </c>
      <c r="U652" s="656" t="str">
        <f t="shared" si="747"/>
        <v/>
      </c>
      <c r="V652" s="656" t="str">
        <f t="shared" si="713"/>
        <v/>
      </c>
      <c r="W652" s="719"/>
      <c r="X652" s="659"/>
      <c r="Y652" s="656" t="str">
        <f t="shared" si="777"/>
        <v/>
      </c>
      <c r="Z652" s="659"/>
      <c r="AA652" s="654"/>
      <c r="AB652" s="656" t="str">
        <f t="shared" si="714"/>
        <v/>
      </c>
      <c r="AC652" s="661" t="str">
        <f t="shared" si="748"/>
        <v/>
      </c>
      <c r="AE652" s="658" t="str">
        <f t="shared" si="715"/>
        <v/>
      </c>
      <c r="AF652" s="659"/>
      <c r="AT652" s="805" t="str">
        <f t="shared" si="773"/>
        <v/>
      </c>
      <c r="AU652" t="str">
        <f t="shared" si="749"/>
        <v/>
      </c>
      <c r="AV652" s="6" t="str">
        <f t="shared" si="716"/>
        <v/>
      </c>
      <c r="AW652" s="317" t="str">
        <f t="shared" si="717"/>
        <v/>
      </c>
      <c r="AX652" s="158" t="str">
        <f t="shared" si="718"/>
        <v/>
      </c>
      <c r="AY652" s="158" t="str">
        <f t="shared" si="782"/>
        <v/>
      </c>
      <c r="AZ652" s="309" t="str">
        <f t="shared" si="781"/>
        <v/>
      </c>
      <c r="BA652" s="318" t="str">
        <f t="shared" si="719"/>
        <v/>
      </c>
      <c r="BB652" s="473" t="str">
        <f t="shared" si="720"/>
        <v/>
      </c>
      <c r="BC652" s="80" t="str">
        <f t="shared" si="771"/>
        <v/>
      </c>
      <c r="BD652" s="56">
        <f t="shared" si="721"/>
        <v>1</v>
      </c>
      <c r="BF652" s="56" t="str">
        <f t="shared" si="722"/>
        <v/>
      </c>
      <c r="BG652" s="56" t="str">
        <f t="shared" si="723"/>
        <v/>
      </c>
      <c r="BH652" s="6" t="str">
        <f t="shared" si="724"/>
        <v/>
      </c>
      <c r="BK652" s="6" t="str">
        <f t="shared" si="725"/>
        <v/>
      </c>
      <c r="BL652" s="56">
        <f t="shared" si="750"/>
        <v>999999</v>
      </c>
      <c r="BM652" s="183">
        <f t="shared" si="751"/>
        <v>99999.000003259993</v>
      </c>
      <c r="BN652" s="61">
        <v>636</v>
      </c>
      <c r="BO652" s="6">
        <f t="shared" si="726"/>
        <v>999999</v>
      </c>
      <c r="BP652" s="6">
        <f t="shared" si="727"/>
        <v>999999</v>
      </c>
      <c r="BQ652" s="6" t="str">
        <f t="shared" si="752"/>
        <v>x</v>
      </c>
      <c r="BR652" s="206">
        <f t="shared" si="728"/>
        <v>99999.000003259993</v>
      </c>
      <c r="BS652" s="6">
        <f t="shared" si="729"/>
        <v>99999.000003259993</v>
      </c>
      <c r="BT652" s="6" t="str">
        <f t="shared" si="753"/>
        <v>x</v>
      </c>
      <c r="BU652" s="6" t="str">
        <f t="shared" si="730"/>
        <v/>
      </c>
      <c r="BW652" s="82">
        <f t="shared" si="754"/>
        <v>9999999999</v>
      </c>
      <c r="BX652" s="80" t="str">
        <f t="shared" si="731"/>
        <v>x</v>
      </c>
      <c r="BY652" s="80" t="str">
        <f t="shared" si="732"/>
        <v/>
      </c>
      <c r="BZ652" s="56" t="str">
        <f t="shared" si="755"/>
        <v/>
      </c>
      <c r="CA652" s="56" t="str">
        <f t="shared" si="756"/>
        <v/>
      </c>
      <c r="CB652" s="88">
        <f t="shared" si="757"/>
        <v>0</v>
      </c>
      <c r="CC652" s="56" t="str">
        <f t="shared" si="733"/>
        <v/>
      </c>
      <c r="CD652" s="56"/>
      <c r="CE652" s="56"/>
      <c r="CF652" s="56"/>
      <c r="CG652" s="56"/>
      <c r="CH652" s="169">
        <f t="shared" si="758"/>
        <v>9999999999</v>
      </c>
      <c r="CI652" s="170">
        <f t="shared" si="759"/>
        <v>9999999999</v>
      </c>
      <c r="CJ652" s="171">
        <f t="shared" si="760"/>
        <v>9999999999</v>
      </c>
      <c r="CK652" s="172" t="str">
        <f t="shared" si="761"/>
        <v/>
      </c>
      <c r="CL652" s="173" t="str">
        <f t="shared" si="734"/>
        <v>x</v>
      </c>
      <c r="CN652" s="6" t="str">
        <f t="shared" si="762"/>
        <v/>
      </c>
      <c r="CO652" s="293" t="e">
        <f t="shared" ca="1" si="772"/>
        <v>#N/A</v>
      </c>
      <c r="CP652" s="6" t="e">
        <f t="shared" ca="1" si="763"/>
        <v>#N/A</v>
      </c>
      <c r="CQ652" s="61">
        <v>636</v>
      </c>
      <c r="CR652" s="6">
        <f t="shared" si="735"/>
        <v>0</v>
      </c>
      <c r="CS652" s="6">
        <f t="shared" si="736"/>
        <v>0</v>
      </c>
      <c r="CT652" s="56" t="str">
        <f t="shared" si="737"/>
        <v/>
      </c>
      <c r="CU652" s="76">
        <f t="shared" si="738"/>
        <v>0</v>
      </c>
      <c r="CV652" s="76">
        <f t="shared" si="739"/>
        <v>0</v>
      </c>
      <c r="CX652" s="6" t="str">
        <f t="shared" si="740"/>
        <v/>
      </c>
      <c r="CY652" s="6" t="str">
        <f t="shared" si="741"/>
        <v/>
      </c>
      <c r="CZ652" s="6" t="str">
        <f t="shared" si="742"/>
        <v/>
      </c>
      <c r="DG652" s="56" t="str">
        <f t="shared" si="743"/>
        <v/>
      </c>
      <c r="DH652" s="6">
        <f t="shared" si="744"/>
        <v>0</v>
      </c>
      <c r="DK652" s="6">
        <f t="shared" si="779"/>
        <v>0</v>
      </c>
      <c r="DL652" s="6" t="e">
        <f t="shared" si="780"/>
        <v>#N/A</v>
      </c>
      <c r="DN652" s="6" t="e">
        <f t="shared" si="778"/>
        <v>#N/A</v>
      </c>
      <c r="DP652" s="6" t="str">
        <f t="shared" si="745"/>
        <v/>
      </c>
      <c r="DQ652" s="293">
        <f t="shared" ca="1" si="774"/>
        <v>646</v>
      </c>
      <c r="DR652" s="6" t="str">
        <f t="shared" ca="1" si="764"/>
        <v>x</v>
      </c>
      <c r="DU652" s="293" t="e">
        <f t="shared" ca="1" si="765"/>
        <v>#N/A</v>
      </c>
      <c r="DV652" s="5"/>
      <c r="DW652" s="293" t="e">
        <f t="shared" ca="1" si="775"/>
        <v>#N/A</v>
      </c>
      <c r="DZ652" s="293" t="e">
        <f t="shared" ca="1" si="766"/>
        <v>#N/A</v>
      </c>
      <c r="EA652" s="293" t="e">
        <f t="shared" ca="1" si="767"/>
        <v>#N/A</v>
      </c>
      <c r="EB652" s="293" t="e">
        <f t="shared" ca="1" si="768"/>
        <v>#N/A</v>
      </c>
      <c r="EE652" s="6" t="str">
        <f t="shared" si="769"/>
        <v/>
      </c>
      <c r="EF652" s="293" t="e">
        <f t="shared" ca="1" si="770"/>
        <v>#N/A</v>
      </c>
      <c r="EG652" s="6" t="e">
        <f t="shared" ca="1" si="746"/>
        <v>#N/A</v>
      </c>
    </row>
    <row r="653" spans="3:137" x14ac:dyDescent="0.2">
      <c r="C653" s="75"/>
      <c r="D653" s="184" t="str">
        <f t="shared" si="710"/>
        <v/>
      </c>
      <c r="E653" s="649" t="str">
        <f t="shared" si="776"/>
        <v/>
      </c>
      <c r="F653" s="607" t="str">
        <f t="shared" si="783"/>
        <v>x</v>
      </c>
      <c r="G653" s="650"/>
      <c r="H653" s="651"/>
      <c r="I653" s="651"/>
      <c r="J653" s="651"/>
      <c r="K653" s="652"/>
      <c r="L653" s="889"/>
      <c r="M653" s="889"/>
      <c r="N653" s="653"/>
      <c r="O653" s="651"/>
      <c r="P653" s="651"/>
      <c r="Q653" s="654"/>
      <c r="R653" s="655"/>
      <c r="S653" s="607" t="str">
        <f t="shared" si="711"/>
        <v/>
      </c>
      <c r="T653" s="656" t="str">
        <f t="shared" si="712"/>
        <v/>
      </c>
      <c r="U653" s="656" t="str">
        <f t="shared" si="747"/>
        <v/>
      </c>
      <c r="V653" s="656" t="str">
        <f t="shared" si="713"/>
        <v/>
      </c>
      <c r="W653" s="719"/>
      <c r="X653" s="659"/>
      <c r="Y653" s="656" t="str">
        <f t="shared" si="777"/>
        <v/>
      </c>
      <c r="Z653" s="659"/>
      <c r="AA653" s="654"/>
      <c r="AB653" s="656" t="str">
        <f t="shared" si="714"/>
        <v/>
      </c>
      <c r="AC653" s="661" t="str">
        <f t="shared" si="748"/>
        <v/>
      </c>
      <c r="AE653" s="658" t="str">
        <f t="shared" si="715"/>
        <v/>
      </c>
      <c r="AF653" s="659"/>
      <c r="AT653" s="805" t="str">
        <f t="shared" si="773"/>
        <v/>
      </c>
      <c r="AU653" t="str">
        <f t="shared" si="749"/>
        <v/>
      </c>
      <c r="AV653" s="6" t="str">
        <f t="shared" si="716"/>
        <v/>
      </c>
      <c r="AW653" s="317" t="str">
        <f t="shared" si="717"/>
        <v/>
      </c>
      <c r="AX653" s="158" t="str">
        <f t="shared" si="718"/>
        <v/>
      </c>
      <c r="AY653" s="158" t="str">
        <f t="shared" si="782"/>
        <v/>
      </c>
      <c r="AZ653" s="309" t="str">
        <f t="shared" si="781"/>
        <v/>
      </c>
      <c r="BA653" s="318" t="str">
        <f t="shared" si="719"/>
        <v/>
      </c>
      <c r="BB653" s="473" t="str">
        <f t="shared" si="720"/>
        <v/>
      </c>
      <c r="BC653" s="80" t="str">
        <f t="shared" si="771"/>
        <v/>
      </c>
      <c r="BD653" s="56">
        <f t="shared" si="721"/>
        <v>1</v>
      </c>
      <c r="BF653" s="56" t="str">
        <f t="shared" si="722"/>
        <v/>
      </c>
      <c r="BG653" s="56" t="str">
        <f t="shared" si="723"/>
        <v/>
      </c>
      <c r="BH653" s="6" t="str">
        <f t="shared" si="724"/>
        <v/>
      </c>
      <c r="BK653" s="6" t="str">
        <f t="shared" si="725"/>
        <v/>
      </c>
      <c r="BL653" s="56">
        <f t="shared" si="750"/>
        <v>999999</v>
      </c>
      <c r="BM653" s="183">
        <f t="shared" si="751"/>
        <v>99999.000003264999</v>
      </c>
      <c r="BN653" s="61">
        <v>637</v>
      </c>
      <c r="BO653" s="6">
        <f t="shared" si="726"/>
        <v>999999</v>
      </c>
      <c r="BP653" s="6">
        <f t="shared" si="727"/>
        <v>999999</v>
      </c>
      <c r="BQ653" s="6" t="str">
        <f t="shared" si="752"/>
        <v>x</v>
      </c>
      <c r="BR653" s="206">
        <f t="shared" si="728"/>
        <v>99999.000003264999</v>
      </c>
      <c r="BS653" s="6">
        <f t="shared" si="729"/>
        <v>99999.000003264999</v>
      </c>
      <c r="BT653" s="6" t="str">
        <f t="shared" si="753"/>
        <v>x</v>
      </c>
      <c r="BU653" s="6" t="str">
        <f t="shared" si="730"/>
        <v/>
      </c>
      <c r="BW653" s="82">
        <f t="shared" si="754"/>
        <v>9999999999</v>
      </c>
      <c r="BX653" s="80" t="str">
        <f t="shared" si="731"/>
        <v>x</v>
      </c>
      <c r="BY653" s="80" t="str">
        <f t="shared" si="732"/>
        <v/>
      </c>
      <c r="BZ653" s="56" t="str">
        <f t="shared" si="755"/>
        <v/>
      </c>
      <c r="CA653" s="56" t="str">
        <f t="shared" si="756"/>
        <v/>
      </c>
      <c r="CB653" s="88">
        <f t="shared" si="757"/>
        <v>0</v>
      </c>
      <c r="CC653" s="56" t="str">
        <f t="shared" si="733"/>
        <v/>
      </c>
      <c r="CD653" s="56"/>
      <c r="CE653" s="56"/>
      <c r="CF653" s="56"/>
      <c r="CG653" s="56"/>
      <c r="CH653" s="169">
        <f t="shared" si="758"/>
        <v>9999999999</v>
      </c>
      <c r="CI653" s="170">
        <f t="shared" si="759"/>
        <v>9999999999</v>
      </c>
      <c r="CJ653" s="171">
        <f t="shared" si="760"/>
        <v>9999999999</v>
      </c>
      <c r="CK653" s="172" t="str">
        <f t="shared" si="761"/>
        <v/>
      </c>
      <c r="CL653" s="173" t="str">
        <f t="shared" si="734"/>
        <v>x</v>
      </c>
      <c r="CN653" s="6" t="str">
        <f t="shared" si="762"/>
        <v/>
      </c>
      <c r="CO653" s="293" t="e">
        <f t="shared" ca="1" si="772"/>
        <v>#N/A</v>
      </c>
      <c r="CP653" s="6" t="e">
        <f t="shared" ca="1" si="763"/>
        <v>#N/A</v>
      </c>
      <c r="CQ653" s="61">
        <v>637</v>
      </c>
      <c r="CR653" s="6">
        <f t="shared" si="735"/>
        <v>0</v>
      </c>
      <c r="CS653" s="6">
        <f t="shared" si="736"/>
        <v>0</v>
      </c>
      <c r="CT653" s="56" t="str">
        <f t="shared" si="737"/>
        <v/>
      </c>
      <c r="CU653" s="76">
        <f t="shared" si="738"/>
        <v>0</v>
      </c>
      <c r="CV653" s="76">
        <f t="shared" si="739"/>
        <v>0</v>
      </c>
      <c r="CX653" s="6" t="str">
        <f t="shared" si="740"/>
        <v/>
      </c>
      <c r="CY653" s="6" t="str">
        <f t="shared" si="741"/>
        <v/>
      </c>
      <c r="CZ653" s="6" t="str">
        <f t="shared" si="742"/>
        <v/>
      </c>
      <c r="DG653" s="56" t="str">
        <f t="shared" si="743"/>
        <v/>
      </c>
      <c r="DH653" s="6">
        <f t="shared" si="744"/>
        <v>0</v>
      </c>
      <c r="DK653" s="6">
        <f t="shared" si="779"/>
        <v>0</v>
      </c>
      <c r="DL653" s="6" t="e">
        <f t="shared" si="780"/>
        <v>#N/A</v>
      </c>
      <c r="DN653" s="6" t="e">
        <f t="shared" si="778"/>
        <v>#N/A</v>
      </c>
      <c r="DP653" s="6" t="str">
        <f t="shared" si="745"/>
        <v/>
      </c>
      <c r="DQ653" s="293">
        <f t="shared" ca="1" si="774"/>
        <v>647</v>
      </c>
      <c r="DR653" s="6" t="str">
        <f t="shared" ca="1" si="764"/>
        <v>x</v>
      </c>
      <c r="DU653" s="293" t="e">
        <f t="shared" ca="1" si="765"/>
        <v>#N/A</v>
      </c>
      <c r="DV653" s="5"/>
      <c r="DW653" s="293" t="e">
        <f t="shared" ca="1" si="775"/>
        <v>#N/A</v>
      </c>
      <c r="DZ653" s="293" t="e">
        <f t="shared" ca="1" si="766"/>
        <v>#N/A</v>
      </c>
      <c r="EA653" s="293" t="e">
        <f t="shared" ca="1" si="767"/>
        <v>#N/A</v>
      </c>
      <c r="EB653" s="293" t="e">
        <f t="shared" ca="1" si="768"/>
        <v>#N/A</v>
      </c>
      <c r="EE653" s="6" t="str">
        <f t="shared" si="769"/>
        <v/>
      </c>
      <c r="EF653" s="293" t="e">
        <f t="shared" ca="1" si="770"/>
        <v>#N/A</v>
      </c>
      <c r="EG653" s="6" t="e">
        <f t="shared" ca="1" si="746"/>
        <v>#N/A</v>
      </c>
    </row>
    <row r="654" spans="3:137" x14ac:dyDescent="0.2">
      <c r="C654" s="75"/>
      <c r="D654" s="184" t="str">
        <f t="shared" si="710"/>
        <v/>
      </c>
      <c r="E654" s="649" t="str">
        <f t="shared" si="776"/>
        <v/>
      </c>
      <c r="F654" s="607" t="str">
        <f t="shared" si="783"/>
        <v>x</v>
      </c>
      <c r="G654" s="650"/>
      <c r="H654" s="651"/>
      <c r="I654" s="651"/>
      <c r="J654" s="651"/>
      <c r="K654" s="652"/>
      <c r="L654" s="889"/>
      <c r="M654" s="889"/>
      <c r="N654" s="653"/>
      <c r="O654" s="651"/>
      <c r="P654" s="651"/>
      <c r="Q654" s="654"/>
      <c r="R654" s="655"/>
      <c r="S654" s="607" t="str">
        <f t="shared" si="711"/>
        <v/>
      </c>
      <c r="T654" s="656" t="str">
        <f t="shared" si="712"/>
        <v/>
      </c>
      <c r="U654" s="656" t="str">
        <f t="shared" si="747"/>
        <v/>
      </c>
      <c r="V654" s="656" t="str">
        <f t="shared" si="713"/>
        <v/>
      </c>
      <c r="W654" s="719"/>
      <c r="X654" s="659"/>
      <c r="Y654" s="656" t="str">
        <f t="shared" si="777"/>
        <v/>
      </c>
      <c r="Z654" s="659"/>
      <c r="AA654" s="654"/>
      <c r="AB654" s="656" t="str">
        <f t="shared" si="714"/>
        <v/>
      </c>
      <c r="AC654" s="661" t="str">
        <f t="shared" si="748"/>
        <v/>
      </c>
      <c r="AE654" s="658" t="str">
        <f t="shared" si="715"/>
        <v/>
      </c>
      <c r="AF654" s="659"/>
      <c r="AT654" s="805" t="str">
        <f t="shared" si="773"/>
        <v/>
      </c>
      <c r="AU654" t="str">
        <f t="shared" si="749"/>
        <v/>
      </c>
      <c r="AV654" s="6" t="str">
        <f t="shared" si="716"/>
        <v/>
      </c>
      <c r="AW654" s="317" t="str">
        <f t="shared" si="717"/>
        <v/>
      </c>
      <c r="AX654" s="158" t="str">
        <f t="shared" si="718"/>
        <v/>
      </c>
      <c r="AY654" s="158" t="str">
        <f t="shared" si="782"/>
        <v/>
      </c>
      <c r="AZ654" s="309" t="str">
        <f t="shared" si="781"/>
        <v/>
      </c>
      <c r="BA654" s="318" t="str">
        <f t="shared" si="719"/>
        <v/>
      </c>
      <c r="BB654" s="473" t="str">
        <f t="shared" si="720"/>
        <v/>
      </c>
      <c r="BC654" s="80" t="str">
        <f t="shared" si="771"/>
        <v/>
      </c>
      <c r="BD654" s="56">
        <f t="shared" si="721"/>
        <v>1</v>
      </c>
      <c r="BF654" s="56" t="str">
        <f t="shared" si="722"/>
        <v/>
      </c>
      <c r="BG654" s="56" t="str">
        <f t="shared" si="723"/>
        <v/>
      </c>
      <c r="BH654" s="6" t="str">
        <f t="shared" si="724"/>
        <v/>
      </c>
      <c r="BK654" s="6" t="str">
        <f t="shared" si="725"/>
        <v/>
      </c>
      <c r="BL654" s="56">
        <f t="shared" si="750"/>
        <v>999999</v>
      </c>
      <c r="BM654" s="183">
        <f t="shared" si="751"/>
        <v>99999.000003270005</v>
      </c>
      <c r="BN654" s="61">
        <v>638</v>
      </c>
      <c r="BO654" s="6">
        <f t="shared" si="726"/>
        <v>999999</v>
      </c>
      <c r="BP654" s="6">
        <f t="shared" si="727"/>
        <v>999999</v>
      </c>
      <c r="BQ654" s="6" t="str">
        <f t="shared" si="752"/>
        <v>x</v>
      </c>
      <c r="BR654" s="206">
        <f t="shared" si="728"/>
        <v>99999.000003270005</v>
      </c>
      <c r="BS654" s="6">
        <f t="shared" si="729"/>
        <v>99999.000003270005</v>
      </c>
      <c r="BT654" s="6" t="str">
        <f t="shared" si="753"/>
        <v>x</v>
      </c>
      <c r="BU654" s="6" t="str">
        <f t="shared" si="730"/>
        <v/>
      </c>
      <c r="BW654" s="82">
        <f t="shared" si="754"/>
        <v>9999999999</v>
      </c>
      <c r="BX654" s="80" t="str">
        <f t="shared" si="731"/>
        <v>x</v>
      </c>
      <c r="BY654" s="80" t="str">
        <f t="shared" si="732"/>
        <v/>
      </c>
      <c r="BZ654" s="56" t="str">
        <f t="shared" si="755"/>
        <v/>
      </c>
      <c r="CA654" s="56" t="str">
        <f t="shared" si="756"/>
        <v/>
      </c>
      <c r="CB654" s="88">
        <f t="shared" si="757"/>
        <v>0</v>
      </c>
      <c r="CC654" s="56" t="str">
        <f t="shared" si="733"/>
        <v/>
      </c>
      <c r="CD654" s="56"/>
      <c r="CE654" s="56"/>
      <c r="CF654" s="56"/>
      <c r="CG654" s="56"/>
      <c r="CH654" s="169">
        <f t="shared" si="758"/>
        <v>9999999999</v>
      </c>
      <c r="CI654" s="170">
        <f t="shared" si="759"/>
        <v>9999999999</v>
      </c>
      <c r="CJ654" s="171">
        <f t="shared" si="760"/>
        <v>9999999999</v>
      </c>
      <c r="CK654" s="172" t="str">
        <f t="shared" si="761"/>
        <v/>
      </c>
      <c r="CL654" s="173" t="str">
        <f t="shared" si="734"/>
        <v>x</v>
      </c>
      <c r="CN654" s="6" t="str">
        <f t="shared" si="762"/>
        <v/>
      </c>
      <c r="CO654" s="293" t="e">
        <f t="shared" ca="1" si="772"/>
        <v>#N/A</v>
      </c>
      <c r="CP654" s="6" t="e">
        <f t="shared" ca="1" si="763"/>
        <v>#N/A</v>
      </c>
      <c r="CQ654" s="61">
        <v>638</v>
      </c>
      <c r="CR654" s="6">
        <f t="shared" si="735"/>
        <v>0</v>
      </c>
      <c r="CS654" s="6">
        <f t="shared" si="736"/>
        <v>0</v>
      </c>
      <c r="CT654" s="56" t="str">
        <f t="shared" si="737"/>
        <v/>
      </c>
      <c r="CU654" s="76">
        <f t="shared" si="738"/>
        <v>0</v>
      </c>
      <c r="CV654" s="76">
        <f t="shared" si="739"/>
        <v>0</v>
      </c>
      <c r="CX654" s="6" t="str">
        <f t="shared" si="740"/>
        <v/>
      </c>
      <c r="CY654" s="6" t="str">
        <f t="shared" si="741"/>
        <v/>
      </c>
      <c r="CZ654" s="6" t="str">
        <f t="shared" si="742"/>
        <v/>
      </c>
      <c r="DG654" s="56" t="str">
        <f t="shared" si="743"/>
        <v/>
      </c>
      <c r="DH654" s="6">
        <f t="shared" si="744"/>
        <v>0</v>
      </c>
      <c r="DK654" s="6">
        <f t="shared" si="779"/>
        <v>0</v>
      </c>
      <c r="DL654" s="6" t="e">
        <f t="shared" si="780"/>
        <v>#N/A</v>
      </c>
      <c r="DN654" s="6" t="e">
        <f t="shared" si="778"/>
        <v>#N/A</v>
      </c>
      <c r="DP654" s="6" t="str">
        <f t="shared" si="745"/>
        <v/>
      </c>
      <c r="DQ654" s="293">
        <f t="shared" ca="1" si="774"/>
        <v>648</v>
      </c>
      <c r="DR654" s="6" t="str">
        <f t="shared" ca="1" si="764"/>
        <v>x</v>
      </c>
      <c r="DU654" s="293" t="e">
        <f t="shared" ca="1" si="765"/>
        <v>#N/A</v>
      </c>
      <c r="DV654" s="5"/>
      <c r="DW654" s="293" t="e">
        <f t="shared" ca="1" si="775"/>
        <v>#N/A</v>
      </c>
      <c r="DZ654" s="293" t="e">
        <f t="shared" ca="1" si="766"/>
        <v>#N/A</v>
      </c>
      <c r="EA654" s="293" t="e">
        <f t="shared" ca="1" si="767"/>
        <v>#N/A</v>
      </c>
      <c r="EB654" s="293" t="e">
        <f t="shared" ca="1" si="768"/>
        <v>#N/A</v>
      </c>
      <c r="EE654" s="6" t="str">
        <f t="shared" si="769"/>
        <v/>
      </c>
      <c r="EF654" s="293" t="e">
        <f t="shared" ca="1" si="770"/>
        <v>#N/A</v>
      </c>
      <c r="EG654" s="6" t="e">
        <f t="shared" ca="1" si="746"/>
        <v>#N/A</v>
      </c>
    </row>
    <row r="655" spans="3:137" x14ac:dyDescent="0.2">
      <c r="C655" s="75"/>
      <c r="D655" s="184" t="str">
        <f t="shared" si="710"/>
        <v/>
      </c>
      <c r="E655" s="649" t="str">
        <f t="shared" si="776"/>
        <v/>
      </c>
      <c r="F655" s="607" t="str">
        <f t="shared" si="783"/>
        <v>x</v>
      </c>
      <c r="G655" s="650"/>
      <c r="H655" s="651"/>
      <c r="I655" s="651"/>
      <c r="J655" s="651"/>
      <c r="K655" s="652"/>
      <c r="L655" s="889"/>
      <c r="M655" s="889"/>
      <c r="N655" s="653"/>
      <c r="O655" s="651"/>
      <c r="P655" s="651"/>
      <c r="Q655" s="654"/>
      <c r="R655" s="655"/>
      <c r="S655" s="607" t="str">
        <f t="shared" si="711"/>
        <v/>
      </c>
      <c r="T655" s="656" t="str">
        <f t="shared" si="712"/>
        <v/>
      </c>
      <c r="U655" s="656" t="str">
        <f t="shared" si="747"/>
        <v/>
      </c>
      <c r="V655" s="656" t="str">
        <f t="shared" si="713"/>
        <v/>
      </c>
      <c r="W655" s="719"/>
      <c r="X655" s="659"/>
      <c r="Y655" s="656" t="str">
        <f t="shared" si="777"/>
        <v/>
      </c>
      <c r="Z655" s="659"/>
      <c r="AA655" s="654"/>
      <c r="AB655" s="656" t="str">
        <f t="shared" si="714"/>
        <v/>
      </c>
      <c r="AC655" s="661" t="str">
        <f t="shared" si="748"/>
        <v/>
      </c>
      <c r="AE655" s="658" t="str">
        <f t="shared" si="715"/>
        <v/>
      </c>
      <c r="AF655" s="659"/>
      <c r="AT655" s="805" t="str">
        <f t="shared" si="773"/>
        <v/>
      </c>
      <c r="AU655" t="str">
        <f t="shared" si="749"/>
        <v/>
      </c>
      <c r="AV655" s="6" t="str">
        <f t="shared" si="716"/>
        <v/>
      </c>
      <c r="AW655" s="317" t="str">
        <f t="shared" si="717"/>
        <v/>
      </c>
      <c r="AX655" s="158" t="str">
        <f t="shared" si="718"/>
        <v/>
      </c>
      <c r="AY655" s="158" t="str">
        <f t="shared" si="782"/>
        <v/>
      </c>
      <c r="AZ655" s="309" t="str">
        <f t="shared" si="781"/>
        <v/>
      </c>
      <c r="BA655" s="318" t="str">
        <f t="shared" si="719"/>
        <v/>
      </c>
      <c r="BB655" s="473" t="str">
        <f t="shared" si="720"/>
        <v/>
      </c>
      <c r="BC655" s="80" t="str">
        <f t="shared" si="771"/>
        <v/>
      </c>
      <c r="BD655" s="56">
        <f t="shared" si="721"/>
        <v>1</v>
      </c>
      <c r="BF655" s="56" t="str">
        <f t="shared" si="722"/>
        <v/>
      </c>
      <c r="BG655" s="56" t="str">
        <f t="shared" si="723"/>
        <v/>
      </c>
      <c r="BH655" s="6" t="str">
        <f t="shared" si="724"/>
        <v/>
      </c>
      <c r="BK655" s="6" t="str">
        <f t="shared" si="725"/>
        <v/>
      </c>
      <c r="BL655" s="56">
        <f t="shared" si="750"/>
        <v>999999</v>
      </c>
      <c r="BM655" s="183">
        <f t="shared" si="751"/>
        <v>99999.000003274996</v>
      </c>
      <c r="BN655" s="61">
        <v>639</v>
      </c>
      <c r="BO655" s="6">
        <f t="shared" si="726"/>
        <v>999999</v>
      </c>
      <c r="BP655" s="6">
        <f t="shared" si="727"/>
        <v>999999</v>
      </c>
      <c r="BQ655" s="6" t="str">
        <f t="shared" si="752"/>
        <v>x</v>
      </c>
      <c r="BR655" s="206">
        <f t="shared" si="728"/>
        <v>99999.000003274996</v>
      </c>
      <c r="BS655" s="6">
        <f t="shared" si="729"/>
        <v>99999.000003274996</v>
      </c>
      <c r="BT655" s="6" t="str">
        <f t="shared" si="753"/>
        <v>x</v>
      </c>
      <c r="BU655" s="6" t="str">
        <f t="shared" si="730"/>
        <v/>
      </c>
      <c r="BW655" s="82">
        <f t="shared" si="754"/>
        <v>9999999999</v>
      </c>
      <c r="BX655" s="80" t="str">
        <f t="shared" si="731"/>
        <v>x</v>
      </c>
      <c r="BY655" s="80" t="str">
        <f t="shared" si="732"/>
        <v/>
      </c>
      <c r="BZ655" s="56" t="str">
        <f t="shared" si="755"/>
        <v/>
      </c>
      <c r="CA655" s="56" t="str">
        <f t="shared" si="756"/>
        <v/>
      </c>
      <c r="CB655" s="88">
        <f t="shared" si="757"/>
        <v>0</v>
      </c>
      <c r="CC655" s="56" t="str">
        <f t="shared" si="733"/>
        <v/>
      </c>
      <c r="CD655" s="56"/>
      <c r="CE655" s="56"/>
      <c r="CF655" s="56"/>
      <c r="CG655" s="56"/>
      <c r="CH655" s="169">
        <f t="shared" si="758"/>
        <v>9999999999</v>
      </c>
      <c r="CI655" s="170">
        <f t="shared" si="759"/>
        <v>9999999999</v>
      </c>
      <c r="CJ655" s="171">
        <f t="shared" si="760"/>
        <v>9999999999</v>
      </c>
      <c r="CK655" s="172" t="str">
        <f t="shared" si="761"/>
        <v/>
      </c>
      <c r="CL655" s="173" t="str">
        <f t="shared" si="734"/>
        <v>x</v>
      </c>
      <c r="CN655" s="6" t="str">
        <f t="shared" si="762"/>
        <v/>
      </c>
      <c r="CO655" s="293" t="e">
        <f t="shared" ca="1" si="772"/>
        <v>#N/A</v>
      </c>
      <c r="CP655" s="6" t="e">
        <f t="shared" ca="1" si="763"/>
        <v>#N/A</v>
      </c>
      <c r="CQ655" s="61">
        <v>639</v>
      </c>
      <c r="CR655" s="6">
        <f t="shared" si="735"/>
        <v>0</v>
      </c>
      <c r="CS655" s="6">
        <f t="shared" si="736"/>
        <v>0</v>
      </c>
      <c r="CT655" s="56" t="str">
        <f t="shared" si="737"/>
        <v/>
      </c>
      <c r="CU655" s="76">
        <f t="shared" si="738"/>
        <v>0</v>
      </c>
      <c r="CV655" s="76">
        <f t="shared" si="739"/>
        <v>0</v>
      </c>
      <c r="CX655" s="6" t="str">
        <f t="shared" si="740"/>
        <v/>
      </c>
      <c r="CY655" s="6" t="str">
        <f t="shared" si="741"/>
        <v/>
      </c>
      <c r="CZ655" s="6" t="str">
        <f t="shared" si="742"/>
        <v/>
      </c>
      <c r="DG655" s="56" t="str">
        <f t="shared" si="743"/>
        <v/>
      </c>
      <c r="DH655" s="6">
        <f t="shared" si="744"/>
        <v>0</v>
      </c>
      <c r="DK655" s="6">
        <f t="shared" si="779"/>
        <v>0</v>
      </c>
      <c r="DL655" s="6" t="e">
        <f t="shared" si="780"/>
        <v>#N/A</v>
      </c>
      <c r="DN655" s="6" t="e">
        <f t="shared" si="778"/>
        <v>#N/A</v>
      </c>
      <c r="DP655" s="6" t="str">
        <f t="shared" si="745"/>
        <v/>
      </c>
      <c r="DQ655" s="293">
        <f t="shared" ca="1" si="774"/>
        <v>649</v>
      </c>
      <c r="DR655" s="6" t="str">
        <f t="shared" ca="1" si="764"/>
        <v>x</v>
      </c>
      <c r="DU655" s="293" t="e">
        <f t="shared" ca="1" si="765"/>
        <v>#N/A</v>
      </c>
      <c r="DV655" s="5"/>
      <c r="DW655" s="293" t="e">
        <f t="shared" ca="1" si="775"/>
        <v>#N/A</v>
      </c>
      <c r="DZ655" s="293" t="e">
        <f t="shared" ca="1" si="766"/>
        <v>#N/A</v>
      </c>
      <c r="EA655" s="293" t="e">
        <f t="shared" ca="1" si="767"/>
        <v>#N/A</v>
      </c>
      <c r="EB655" s="293" t="e">
        <f t="shared" ca="1" si="768"/>
        <v>#N/A</v>
      </c>
      <c r="EE655" s="6" t="str">
        <f t="shared" si="769"/>
        <v/>
      </c>
      <c r="EF655" s="293" t="e">
        <f t="shared" ca="1" si="770"/>
        <v>#N/A</v>
      </c>
      <c r="EG655" s="6" t="e">
        <f t="shared" ca="1" si="746"/>
        <v>#N/A</v>
      </c>
    </row>
    <row r="656" spans="3:137" x14ac:dyDescent="0.2">
      <c r="C656" s="75"/>
      <c r="D656" s="184" t="str">
        <f t="shared" si="710"/>
        <v/>
      </c>
      <c r="E656" s="649" t="str">
        <f t="shared" si="776"/>
        <v/>
      </c>
      <c r="F656" s="607" t="str">
        <f t="shared" si="783"/>
        <v>x</v>
      </c>
      <c r="G656" s="650"/>
      <c r="H656" s="651"/>
      <c r="I656" s="651"/>
      <c r="J656" s="651"/>
      <c r="K656" s="652"/>
      <c r="L656" s="889"/>
      <c r="M656" s="889"/>
      <c r="N656" s="653"/>
      <c r="O656" s="651"/>
      <c r="P656" s="651"/>
      <c r="Q656" s="654"/>
      <c r="R656" s="655"/>
      <c r="S656" s="607" t="str">
        <f t="shared" si="711"/>
        <v/>
      </c>
      <c r="T656" s="656" t="str">
        <f t="shared" si="712"/>
        <v/>
      </c>
      <c r="U656" s="656" t="str">
        <f t="shared" si="747"/>
        <v/>
      </c>
      <c r="V656" s="656" t="str">
        <f t="shared" si="713"/>
        <v/>
      </c>
      <c r="W656" s="719"/>
      <c r="X656" s="659"/>
      <c r="Y656" s="656" t="str">
        <f t="shared" si="777"/>
        <v/>
      </c>
      <c r="Z656" s="659"/>
      <c r="AA656" s="654"/>
      <c r="AB656" s="656" t="str">
        <f t="shared" si="714"/>
        <v/>
      </c>
      <c r="AC656" s="661" t="str">
        <f t="shared" si="748"/>
        <v/>
      </c>
      <c r="AE656" s="658" t="str">
        <f t="shared" si="715"/>
        <v/>
      </c>
      <c r="AF656" s="659"/>
      <c r="AT656" s="805" t="str">
        <f t="shared" si="773"/>
        <v/>
      </c>
      <c r="AU656" t="str">
        <f t="shared" si="749"/>
        <v/>
      </c>
      <c r="AV656" s="6" t="str">
        <f t="shared" si="716"/>
        <v/>
      </c>
      <c r="AW656" s="317" t="str">
        <f t="shared" si="717"/>
        <v/>
      </c>
      <c r="AX656" s="158" t="str">
        <f t="shared" si="718"/>
        <v/>
      </c>
      <c r="AY656" s="158" t="str">
        <f t="shared" si="782"/>
        <v/>
      </c>
      <c r="AZ656" s="309" t="str">
        <f t="shared" si="781"/>
        <v/>
      </c>
      <c r="BA656" s="318" t="str">
        <f t="shared" si="719"/>
        <v/>
      </c>
      <c r="BB656" s="473" t="str">
        <f t="shared" si="720"/>
        <v/>
      </c>
      <c r="BC656" s="80" t="str">
        <f t="shared" si="771"/>
        <v/>
      </c>
      <c r="BD656" s="56">
        <f t="shared" si="721"/>
        <v>1</v>
      </c>
      <c r="BF656" s="56" t="str">
        <f t="shared" si="722"/>
        <v/>
      </c>
      <c r="BG656" s="56" t="str">
        <f t="shared" si="723"/>
        <v/>
      </c>
      <c r="BH656" s="6" t="str">
        <f t="shared" si="724"/>
        <v/>
      </c>
      <c r="BK656" s="6" t="str">
        <f t="shared" si="725"/>
        <v/>
      </c>
      <c r="BL656" s="56">
        <f t="shared" si="750"/>
        <v>999999</v>
      </c>
      <c r="BM656" s="183">
        <f t="shared" si="751"/>
        <v>99999.000003280002</v>
      </c>
      <c r="BN656" s="61">
        <v>640</v>
      </c>
      <c r="BO656" s="6">
        <f t="shared" si="726"/>
        <v>999999</v>
      </c>
      <c r="BP656" s="6">
        <f t="shared" si="727"/>
        <v>999999</v>
      </c>
      <c r="BQ656" s="6" t="str">
        <f t="shared" si="752"/>
        <v>x</v>
      </c>
      <c r="BR656" s="206">
        <f t="shared" si="728"/>
        <v>99999.000003280002</v>
      </c>
      <c r="BS656" s="6">
        <f t="shared" si="729"/>
        <v>99999.000003280002</v>
      </c>
      <c r="BT656" s="6" t="str">
        <f t="shared" si="753"/>
        <v>x</v>
      </c>
      <c r="BU656" s="6" t="str">
        <f t="shared" si="730"/>
        <v/>
      </c>
      <c r="BW656" s="82">
        <f t="shared" si="754"/>
        <v>9999999999</v>
      </c>
      <c r="BX656" s="80" t="str">
        <f t="shared" si="731"/>
        <v>x</v>
      </c>
      <c r="BY656" s="80" t="str">
        <f t="shared" si="732"/>
        <v/>
      </c>
      <c r="BZ656" s="56" t="str">
        <f t="shared" si="755"/>
        <v/>
      </c>
      <c r="CA656" s="56" t="str">
        <f t="shared" si="756"/>
        <v/>
      </c>
      <c r="CB656" s="88">
        <f t="shared" si="757"/>
        <v>0</v>
      </c>
      <c r="CC656" s="56" t="str">
        <f t="shared" si="733"/>
        <v/>
      </c>
      <c r="CD656" s="56"/>
      <c r="CE656" s="56"/>
      <c r="CF656" s="56"/>
      <c r="CG656" s="56"/>
      <c r="CH656" s="169">
        <f t="shared" si="758"/>
        <v>9999999999</v>
      </c>
      <c r="CI656" s="170">
        <f t="shared" si="759"/>
        <v>9999999999</v>
      </c>
      <c r="CJ656" s="171">
        <f t="shared" si="760"/>
        <v>9999999999</v>
      </c>
      <c r="CK656" s="172" t="str">
        <f t="shared" si="761"/>
        <v/>
      </c>
      <c r="CL656" s="173" t="str">
        <f t="shared" si="734"/>
        <v>x</v>
      </c>
      <c r="CN656" s="6" t="str">
        <f t="shared" si="762"/>
        <v/>
      </c>
      <c r="CO656" s="293" t="e">
        <f t="shared" ca="1" si="772"/>
        <v>#N/A</v>
      </c>
      <c r="CP656" s="6" t="e">
        <f t="shared" ca="1" si="763"/>
        <v>#N/A</v>
      </c>
      <c r="CQ656" s="61">
        <v>640</v>
      </c>
      <c r="CR656" s="6">
        <f t="shared" si="735"/>
        <v>0</v>
      </c>
      <c r="CS656" s="6">
        <f t="shared" si="736"/>
        <v>0</v>
      </c>
      <c r="CT656" s="56" t="str">
        <f t="shared" si="737"/>
        <v/>
      </c>
      <c r="CU656" s="76">
        <f t="shared" si="738"/>
        <v>0</v>
      </c>
      <c r="CV656" s="76">
        <f t="shared" si="739"/>
        <v>0</v>
      </c>
      <c r="CX656" s="6" t="str">
        <f t="shared" si="740"/>
        <v/>
      </c>
      <c r="CY656" s="6" t="str">
        <f t="shared" si="741"/>
        <v/>
      </c>
      <c r="CZ656" s="6" t="str">
        <f t="shared" si="742"/>
        <v/>
      </c>
      <c r="DG656" s="56" t="str">
        <f t="shared" si="743"/>
        <v/>
      </c>
      <c r="DH656" s="6">
        <f t="shared" si="744"/>
        <v>0</v>
      </c>
      <c r="DK656" s="6">
        <f t="shared" si="779"/>
        <v>0</v>
      </c>
      <c r="DL656" s="6" t="e">
        <f t="shared" si="780"/>
        <v>#N/A</v>
      </c>
      <c r="DN656" s="6" t="e">
        <f t="shared" si="778"/>
        <v>#N/A</v>
      </c>
      <c r="DP656" s="6" t="str">
        <f t="shared" si="745"/>
        <v/>
      </c>
      <c r="DQ656" s="293">
        <f t="shared" ca="1" si="774"/>
        <v>650</v>
      </c>
      <c r="DR656" s="6" t="str">
        <f t="shared" ca="1" si="764"/>
        <v>x</v>
      </c>
      <c r="DU656" s="293" t="e">
        <f t="shared" ca="1" si="765"/>
        <v>#N/A</v>
      </c>
      <c r="DV656" s="5"/>
      <c r="DW656" s="293" t="e">
        <f t="shared" ca="1" si="775"/>
        <v>#N/A</v>
      </c>
      <c r="DZ656" s="293" t="e">
        <f t="shared" ca="1" si="766"/>
        <v>#N/A</v>
      </c>
      <c r="EA656" s="293" t="e">
        <f t="shared" ca="1" si="767"/>
        <v>#N/A</v>
      </c>
      <c r="EB656" s="293" t="e">
        <f t="shared" ca="1" si="768"/>
        <v>#N/A</v>
      </c>
      <c r="EE656" s="6" t="str">
        <f t="shared" si="769"/>
        <v/>
      </c>
      <c r="EF656" s="293" t="e">
        <f t="shared" ca="1" si="770"/>
        <v>#N/A</v>
      </c>
      <c r="EG656" s="6" t="e">
        <f t="shared" ca="1" si="746"/>
        <v>#N/A</v>
      </c>
    </row>
    <row r="657" spans="3:137" x14ac:dyDescent="0.2">
      <c r="C657" s="75"/>
      <c r="D657" s="184" t="str">
        <f t="shared" ref="D657:D720" si="784">IF(OR(ISNUMBER(MATCH($N$3,G657,0)),ISNUMBER(MATCH($N$4,J657,0)),ISNUMBER(MATCH($N$5,N657,0)),ISNUMBER(MATCH($N$6,O657,0)),ISNUMBER(MATCH($N$7,K657,0)),ISNUMBER(MATCH($N$1,T657,0)),ISNUMBER(MATCH($N$9,X657,0))),"t","")</f>
        <v/>
      </c>
      <c r="E657" s="649" t="str">
        <f t="shared" si="776"/>
        <v/>
      </c>
      <c r="F657" s="607" t="str">
        <f t="shared" si="783"/>
        <v>x</v>
      </c>
      <c r="G657" s="650"/>
      <c r="H657" s="651"/>
      <c r="I657" s="651"/>
      <c r="J657" s="651"/>
      <c r="K657" s="652"/>
      <c r="L657" s="889"/>
      <c r="M657" s="889"/>
      <c r="N657" s="653"/>
      <c r="O657" s="651"/>
      <c r="P657" s="651"/>
      <c r="Q657" s="654"/>
      <c r="R657" s="655"/>
      <c r="S657" s="607" t="str">
        <f t="shared" ref="S657:S720" si="785">BB657</f>
        <v/>
      </c>
      <c r="T657" s="656" t="str">
        <f t="shared" ref="T657:T720" si="786">IF(F657="x","",IF(ISERROR(BF657),0,IF(ISERROR(BH657),0,IF(OR(ISTEXT(Q657),ISTEXT(R657),DH657=1),0,IF(AND(H657="Oba",LEFT(P657,3)*1&gt;399),0,IF(AND(H657="Ink",ISNUMBER(AF657)),Q657-R657-AF657,Q657-R657))))))</f>
        <v/>
      </c>
      <c r="U657" s="656" t="str">
        <f t="shared" si="747"/>
        <v/>
      </c>
      <c r="V657" s="656" t="str">
        <f t="shared" ref="V657:V720" si="787">IF(T657="","",T657-Y657-AB657)</f>
        <v/>
      </c>
      <c r="W657" s="719"/>
      <c r="X657" s="659"/>
      <c r="Y657" s="656" t="str">
        <f t="shared" si="777"/>
        <v/>
      </c>
      <c r="Z657" s="659"/>
      <c r="AA657" s="654"/>
      <c r="AB657" s="656" t="str">
        <f t="shared" ref="AB657:AB720" si="788">IF(T657="","",IF(ISERROR(BC657),0,IF(BC657="bet",X657/(1+X657)*T657,0)))</f>
        <v/>
      </c>
      <c r="AC657" s="661" t="str">
        <f t="shared" si="748"/>
        <v/>
      </c>
      <c r="AE657" s="658" t="str">
        <f t="shared" ref="AE657:AE720" si="789">IF($AX$2=2,AW657,IF($AX$2=3,AX657,IF($AX$2=4,AY657,IF($AX$2=5,AZ657,IF($AX$2=6,BA657,IF($AX$2=7,AV657,IF(AND($AX$2=8,H657="Ink")," kbp &gt;",IF($AX$2=9,AU657,IF($AX$2=10,AT657,"")))))))))</f>
        <v/>
      </c>
      <c r="AF657" s="659"/>
      <c r="AT657" s="805" t="str">
        <f t="shared" si="773"/>
        <v/>
      </c>
      <c r="AU657" t="str">
        <f t="shared" si="749"/>
        <v/>
      </c>
      <c r="AV657" s="6" t="str">
        <f t="shared" ref="AV657:AV720" si="790">IF(F657="x","",IF(LEFT(P657,3)*1&gt;399," WV"," Bal"))</f>
        <v/>
      </c>
      <c r="AW657" s="317" t="str">
        <f t="shared" ref="AW657:AW720" si="791">BU657</f>
        <v/>
      </c>
      <c r="AX657" s="158" t="str">
        <f t="shared" ref="AX657:AX720" si="792">IF(OR(F657="x",G657=""),"",MONTH(G657))</f>
        <v/>
      </c>
      <c r="AY657" s="158" t="str">
        <f t="shared" si="782"/>
        <v/>
      </c>
      <c r="AZ657" s="309" t="str">
        <f t="shared" si="781"/>
        <v/>
      </c>
      <c r="BA657" s="318" t="str">
        <f t="shared" ref="BA657:BA720" si="793">IF(OR(F657="x",O657="",O657=0),"",1*COUNTIF($O$17:$O$1517,O657)&amp;" x")</f>
        <v/>
      </c>
      <c r="BB657" s="473" t="str">
        <f t="shared" ref="BB657:BB720" si="794">IF(F657="x","",IF(OR(H657="Ink",P657="130 Crediteuren"),"C",IF(OR(H657="Ver",P657="120 Debiteuren"),"D","")))</f>
        <v/>
      </c>
      <c r="BC657" s="80" t="str">
        <f t="shared" si="771"/>
        <v/>
      </c>
      <c r="BD657" s="56">
        <f t="shared" ref="BD657:BD720" si="795">IF(ISERROR(VLOOKUP(P657,$BE$17:$BE$57,1,FALSE)),1,0)</f>
        <v>1</v>
      </c>
      <c r="BF657" s="56" t="str">
        <f t="shared" ref="BF657:BF720" si="796">IF(P657="","",VLOOKUP(P657,$BJ$17:$BJ$247,1,FALSE))</f>
        <v/>
      </c>
      <c r="BG657" s="56" t="str">
        <f t="shared" ref="BG657:BG720" si="797">IF(I657="","",VLOOKUP(I657,$BJ$1:$BJ$10,1,FALSE))</f>
        <v/>
      </c>
      <c r="BH657" s="6" t="str">
        <f t="shared" ref="BH657:BH720" si="798">IF(H657="","",VLOOKUP(H657,$BH$7:$BH$11,1,FALSE))</f>
        <v/>
      </c>
      <c r="BK657" s="6" t="str">
        <f t="shared" ref="BK657:BK720" si="799">IF(P657="","",LEFT(P657,5))</f>
        <v/>
      </c>
      <c r="BL657" s="56">
        <f t="shared" si="750"/>
        <v>999999</v>
      </c>
      <c r="BM657" s="183">
        <f t="shared" si="751"/>
        <v>99999.000003284993</v>
      </c>
      <c r="BN657" s="61">
        <v>641</v>
      </c>
      <c r="BO657" s="6">
        <f t="shared" ref="BO657:BO720" si="800">IF(F657="x",999999,G657+ROW()/9999999)</f>
        <v>999999</v>
      </c>
      <c r="BP657" s="6">
        <f t="shared" ref="BP657:BP720" si="801">SMALL(BO:BO,BN657)</f>
        <v>999999</v>
      </c>
      <c r="BQ657" s="6" t="str">
        <f t="shared" si="752"/>
        <v>x</v>
      </c>
      <c r="BR657" s="206">
        <f t="shared" ref="BR657:BR720" si="802">IF(F657="x",99999,LEFT(P657,3)*1)+(G657/490000)+(ROW()/199999999)</f>
        <v>99999.000003284993</v>
      </c>
      <c r="BS657" s="6">
        <f t="shared" ref="BS657:BS720" si="803">SMALL(BR:BR,BN657)</f>
        <v>99999.000003284993</v>
      </c>
      <c r="BT657" s="6" t="str">
        <f t="shared" si="753"/>
        <v>x</v>
      </c>
      <c r="BU657" s="6" t="str">
        <f t="shared" ref="BU657:BU720" si="804">IF(F656="x","",IF(ISERROR(VLOOKUP(N657,$N$17:$BK$1517,50,FALSE)),"",VLOOKUP(N657,$N$17:$BK$1517,50,FALSE)))</f>
        <v/>
      </c>
      <c r="BW657" s="82">
        <f t="shared" si="754"/>
        <v>9999999999</v>
      </c>
      <c r="BX657" s="80" t="str">
        <f t="shared" ref="BX657:BX720" si="805">IF(OR(BB657="D",BB657="C"),F657,"x")</f>
        <v>x</v>
      </c>
      <c r="BY657" s="80" t="str">
        <f t="shared" ref="BY657:BY720" si="806">IF(BX657="x","",N657)</f>
        <v/>
      </c>
      <c r="BZ657" s="56" t="str">
        <f t="shared" si="755"/>
        <v/>
      </c>
      <c r="CA657" s="56" t="str">
        <f t="shared" si="756"/>
        <v/>
      </c>
      <c r="CB657" s="88">
        <f t="shared" si="757"/>
        <v>0</v>
      </c>
      <c r="CC657" s="56" t="str">
        <f t="shared" ref="CC657:CC720" si="807">IF(BX657="x","",IF(OR(ISBLANK(O657),ISTEXT(O657)),99998765,RIGHT(O657,5)*1))</f>
        <v/>
      </c>
      <c r="CD657" s="56"/>
      <c r="CE657" s="56"/>
      <c r="CF657" s="56"/>
      <c r="CG657" s="56"/>
      <c r="CH657" s="169">
        <f t="shared" si="758"/>
        <v>9999999999</v>
      </c>
      <c r="CI657" s="170">
        <f t="shared" si="759"/>
        <v>9999999999</v>
      </c>
      <c r="CJ657" s="171">
        <f t="shared" si="760"/>
        <v>9999999999</v>
      </c>
      <c r="CK657" s="172" t="str">
        <f t="shared" si="761"/>
        <v/>
      </c>
      <c r="CL657" s="173" t="str">
        <f t="shared" ref="CL657:CL720" si="808">IF(CK657="","x",VLOOKUP(CJ657,BW:BY,2,FALSE))</f>
        <v>x</v>
      </c>
      <c r="CN657" s="6" t="str">
        <f t="shared" si="762"/>
        <v/>
      </c>
      <c r="CO657" s="293" t="e">
        <f t="shared" ca="1" si="772"/>
        <v>#N/A</v>
      </c>
      <c r="CP657" s="6" t="e">
        <f t="shared" ca="1" si="763"/>
        <v>#N/A</v>
      </c>
      <c r="CQ657" s="61">
        <v>641</v>
      </c>
      <c r="CR657" s="6">
        <f t="shared" ref="CR657:CR720" si="809">IF(F657="x",0,IF(H657="Liq",-T657,0))</f>
        <v>0</v>
      </c>
      <c r="CS657" s="6">
        <f t="shared" ref="CS657:CS720" si="810">IF(F657="x",0,IF(H657="Ver",-T657,IF(P657="120 Debiteuren",T657,IF(H657="Ink",-T657,IF(P657="130 Crediteuren",T657,0)))))</f>
        <v>0</v>
      </c>
      <c r="CT657" s="56" t="str">
        <f t="shared" ref="CT657:CT720" si="811">IF(F657="x","",IF(H657="Ink","130 Crediteuren",IF(H657="Ver","120 Debiteuren",IF(H657="Mem","201 TR Memo afmaken",IF(H657="Oba","202 TR Beginbalans afmaken",IF(AND(H657="Liq",I657=""),"203 TR Bank nog invullen",IF(AND(H657="Liq",I657&lt;&gt;""),I657,"")))))))</f>
        <v/>
      </c>
      <c r="CU657" s="76">
        <f t="shared" ref="CU657:CU720" si="812">IF(F657="x",0,-T657)</f>
        <v>0</v>
      </c>
      <c r="CV657" s="76">
        <f t="shared" ref="CV657:CV720" si="813">IF(F657="x",0,IF(H657="Oba",T657,0))</f>
        <v>0</v>
      </c>
      <c r="CX657" s="6" t="str">
        <f t="shared" ref="CX657:CX720" si="814">IF(OR(BB657="D",BB657="C"),N657&amp;O657,"")</f>
        <v/>
      </c>
      <c r="CY657" s="6" t="str">
        <f t="shared" ref="CY657:CY720" si="815">IF(OR(BB657="D",BB657="C"),N657,"")</f>
        <v/>
      </c>
      <c r="CZ657" s="6" t="str">
        <f t="shared" ref="CZ657:CZ720" si="816">IF(F657="x","",IF(BC657="vord",AX657&amp;BC657,AX657&amp;X657&amp;BC657))</f>
        <v/>
      </c>
      <c r="DG657" s="56" t="str">
        <f t="shared" ref="DG657:DG720" si="817">H657&amp;P657</f>
        <v/>
      </c>
      <c r="DH657" s="6">
        <f t="shared" ref="DH657:DH720" si="818">IF(ISERROR(VLOOKUP(DG657,uitgeslcod,1,FALSE)),0,1)</f>
        <v>0</v>
      </c>
      <c r="DK657" s="6">
        <f t="shared" si="779"/>
        <v>0</v>
      </c>
      <c r="DL657" s="6" t="e">
        <f t="shared" si="780"/>
        <v>#N/A</v>
      </c>
      <c r="DN657" s="6" t="e">
        <f t="shared" si="778"/>
        <v>#N/A</v>
      </c>
      <c r="DP657" s="6" t="str">
        <f t="shared" ref="DP657:DP720" si="819">VLOOKUP(BT657,$F$15:$AY$1999,41,FALSE)</f>
        <v/>
      </c>
      <c r="DQ657" s="293">
        <f t="shared" ca="1" si="774"/>
        <v>651</v>
      </c>
      <c r="DR657" s="6" t="str">
        <f t="shared" ca="1" si="764"/>
        <v>x</v>
      </c>
      <c r="DU657" s="293" t="e">
        <f t="shared" ca="1" si="765"/>
        <v>#N/A</v>
      </c>
      <c r="DV657" s="5"/>
      <c r="DW657" s="293" t="e">
        <f t="shared" ca="1" si="775"/>
        <v>#N/A</v>
      </c>
      <c r="DZ657" s="293" t="e">
        <f t="shared" ca="1" si="766"/>
        <v>#N/A</v>
      </c>
      <c r="EA657" s="293" t="e">
        <f t="shared" ca="1" si="767"/>
        <v>#N/A</v>
      </c>
      <c r="EB657" s="293" t="e">
        <f t="shared" ca="1" si="768"/>
        <v>#N/A</v>
      </c>
      <c r="EE657" s="6" t="str">
        <f t="shared" si="769"/>
        <v/>
      </c>
      <c r="EF657" s="293" t="e">
        <f t="shared" ca="1" si="770"/>
        <v>#N/A</v>
      </c>
      <c r="EG657" s="6" t="e">
        <f t="shared" ref="EG657:EG720" ca="1" si="820">VLOOKUP(EF657,BN:BQ,4,FALSE)</f>
        <v>#N/A</v>
      </c>
    </row>
    <row r="658" spans="3:137" x14ac:dyDescent="0.2">
      <c r="C658" s="75"/>
      <c r="D658" s="184" t="str">
        <f t="shared" si="784"/>
        <v/>
      </c>
      <c r="E658" s="649" t="str">
        <f t="shared" si="776"/>
        <v/>
      </c>
      <c r="F658" s="607" t="str">
        <f t="shared" si="783"/>
        <v>x</v>
      </c>
      <c r="G658" s="650"/>
      <c r="H658" s="651"/>
      <c r="I658" s="651"/>
      <c r="J658" s="651"/>
      <c r="K658" s="652"/>
      <c r="L658" s="889"/>
      <c r="M658" s="889"/>
      <c r="N658" s="653"/>
      <c r="O658" s="651"/>
      <c r="P658" s="651"/>
      <c r="Q658" s="654"/>
      <c r="R658" s="655"/>
      <c r="S658" s="607" t="str">
        <f t="shared" si="785"/>
        <v/>
      </c>
      <c r="T658" s="656" t="str">
        <f t="shared" si="786"/>
        <v/>
      </c>
      <c r="U658" s="656" t="str">
        <f t="shared" ref="U658:U721" si="821">AC658</f>
        <v/>
      </c>
      <c r="V658" s="656" t="str">
        <f t="shared" si="787"/>
        <v/>
      </c>
      <c r="W658" s="719"/>
      <c r="X658" s="659"/>
      <c r="Y658" s="656" t="str">
        <f t="shared" si="777"/>
        <v/>
      </c>
      <c r="Z658" s="659"/>
      <c r="AA658" s="654"/>
      <c r="AB658" s="656" t="str">
        <f t="shared" si="788"/>
        <v/>
      </c>
      <c r="AC658" s="661" t="str">
        <f t="shared" ref="AC658:AC721" si="822">IF(F658="x","",Y658+AB658)</f>
        <v/>
      </c>
      <c r="AE658" s="658" t="str">
        <f t="shared" si="789"/>
        <v/>
      </c>
      <c r="AF658" s="659"/>
      <c r="AT658" s="805" t="str">
        <f t="shared" si="773"/>
        <v/>
      </c>
      <c r="AU658" t="str">
        <f t="shared" ref="AU658:AU721" si="823">AX658&amp;AV658</f>
        <v/>
      </c>
      <c r="AV658" s="6" t="str">
        <f t="shared" si="790"/>
        <v/>
      </c>
      <c r="AW658" s="317" t="str">
        <f t="shared" si="791"/>
        <v/>
      </c>
      <c r="AX658" s="158" t="str">
        <f t="shared" si="792"/>
        <v/>
      </c>
      <c r="AY658" s="158" t="str">
        <f t="shared" si="782"/>
        <v/>
      </c>
      <c r="AZ658" s="309" t="str">
        <f t="shared" si="781"/>
        <v/>
      </c>
      <c r="BA658" s="318" t="str">
        <f t="shared" si="793"/>
        <v/>
      </c>
      <c r="BB658" s="473" t="str">
        <f t="shared" si="794"/>
        <v/>
      </c>
      <c r="BC658" s="80" t="str">
        <f t="shared" si="771"/>
        <v/>
      </c>
      <c r="BD658" s="56">
        <f t="shared" si="795"/>
        <v>1</v>
      </c>
      <c r="BF658" s="56" t="str">
        <f t="shared" si="796"/>
        <v/>
      </c>
      <c r="BG658" s="56" t="str">
        <f t="shared" si="797"/>
        <v/>
      </c>
      <c r="BH658" s="6" t="str">
        <f t="shared" si="798"/>
        <v/>
      </c>
      <c r="BK658" s="6" t="str">
        <f t="shared" si="799"/>
        <v/>
      </c>
      <c r="BL658" s="56">
        <f t="shared" ref="BL658:BL721" si="824">BO658</f>
        <v>999999</v>
      </c>
      <c r="BM658" s="183">
        <f t="shared" ref="BM658:BM721" si="825">BR658</f>
        <v>99999.000003289999</v>
      </c>
      <c r="BN658" s="61">
        <v>642</v>
      </c>
      <c r="BO658" s="6">
        <f t="shared" si="800"/>
        <v>999999</v>
      </c>
      <c r="BP658" s="6">
        <f t="shared" si="801"/>
        <v>999999</v>
      </c>
      <c r="BQ658" s="6" t="str">
        <f t="shared" ref="BQ658:BQ721" si="826">IF(BP658&gt;70000,"x",VLOOKUP(BP658,$BL$17:$BN$1517,3,FALSE))</f>
        <v>x</v>
      </c>
      <c r="BR658" s="206">
        <f t="shared" si="802"/>
        <v>99999.000003289999</v>
      </c>
      <c r="BS658" s="6">
        <f t="shared" si="803"/>
        <v>99999.000003289999</v>
      </c>
      <c r="BT658" s="6" t="str">
        <f t="shared" ref="BT658:BT721" si="827">IF(BS658&gt;70000,"x",VLOOKUP(BS658,$BM$17:$BN$1517,2,FALSE))</f>
        <v>x</v>
      </c>
      <c r="BU658" s="6" t="str">
        <f t="shared" si="804"/>
        <v/>
      </c>
      <c r="BW658" s="82">
        <f t="shared" ref="BW658:BW721" si="828">CI658</f>
        <v>9999999999</v>
      </c>
      <c r="BX658" s="80" t="str">
        <f t="shared" si="805"/>
        <v>x</v>
      </c>
      <c r="BY658" s="80" t="str">
        <f t="shared" si="806"/>
        <v/>
      </c>
      <c r="BZ658" s="56" t="str">
        <f t="shared" ref="BZ658:BZ721" si="829">LEFT(BY658,1)</f>
        <v/>
      </c>
      <c r="CA658" s="56" t="str">
        <f t="shared" ref="CA658:CA721" si="830">IF(BZ658=0,"-",MID(BY658,2,1))</f>
        <v/>
      </c>
      <c r="CB658" s="88">
        <f t="shared" ref="CB658:CB721" si="831">LEN(BY658)</f>
        <v>0</v>
      </c>
      <c r="CC658" s="56" t="str">
        <f t="shared" si="807"/>
        <v/>
      </c>
      <c r="CD658" s="56"/>
      <c r="CE658" s="56"/>
      <c r="CF658" s="56"/>
      <c r="CG658" s="56"/>
      <c r="CH658" s="169">
        <f t="shared" ref="CH658:CH721" si="832">IF(BX658="x",9999999999,VLOOKUP(BZ658,$CE$17:$CF$65,2,FALSE)+VLOOKUP(CA658,$CE$17:$CG$65,3,FALSE)+CB658*100000+CC658+ROW()/2501)</f>
        <v>9999999999</v>
      </c>
      <c r="CI658" s="170">
        <f t="shared" ref="CI658:CI721" si="833">IF(ISERROR(CH658),(24000000+ROW()/2501),CH658)</f>
        <v>9999999999</v>
      </c>
      <c r="CJ658" s="171">
        <f t="shared" ref="CJ658:CJ721" si="834">SMALL($CI$17:$CI$1517,BN658)</f>
        <v>9999999999</v>
      </c>
      <c r="CK658" s="172" t="str">
        <f t="shared" ref="CK658:CK721" si="835">VLOOKUP(CJ658,$BW$17:$BY$1517,3,FALSE)</f>
        <v/>
      </c>
      <c r="CL658" s="173" t="str">
        <f t="shared" si="808"/>
        <v>x</v>
      </c>
      <c r="CN658" s="6" t="str">
        <f t="shared" ref="CN658:CN721" si="836">VLOOKUP(CL658,$F$15:$BB$1999,49,FALSE)</f>
        <v/>
      </c>
      <c r="CO658" s="293" t="e">
        <f t="shared" ca="1" si="772"/>
        <v>#N/A</v>
      </c>
      <c r="CP658" s="6" t="e">
        <f t="shared" ref="CP658:CP721" ca="1" si="837">VLOOKUP(CO658,BN:CL,25,FALSE)</f>
        <v>#N/A</v>
      </c>
      <c r="CQ658" s="61">
        <v>642</v>
      </c>
      <c r="CR658" s="6">
        <f t="shared" si="809"/>
        <v>0</v>
      </c>
      <c r="CS658" s="6">
        <f t="shared" si="810"/>
        <v>0</v>
      </c>
      <c r="CT658" s="56" t="str">
        <f t="shared" si="811"/>
        <v/>
      </c>
      <c r="CU658" s="76">
        <f t="shared" si="812"/>
        <v>0</v>
      </c>
      <c r="CV658" s="76">
        <f t="shared" si="813"/>
        <v>0</v>
      </c>
      <c r="CX658" s="6" t="str">
        <f t="shared" si="814"/>
        <v/>
      </c>
      <c r="CY658" s="6" t="str">
        <f t="shared" si="815"/>
        <v/>
      </c>
      <c r="CZ658" s="6" t="str">
        <f t="shared" si="816"/>
        <v/>
      </c>
      <c r="DG658" s="56" t="str">
        <f t="shared" si="817"/>
        <v/>
      </c>
      <c r="DH658" s="6">
        <f t="shared" si="818"/>
        <v>0</v>
      </c>
      <c r="DK658" s="6">
        <f t="shared" si="779"/>
        <v>0</v>
      </c>
      <c r="DL658" s="6" t="e">
        <f t="shared" si="780"/>
        <v>#N/A</v>
      </c>
      <c r="DN658" s="6" t="e">
        <f t="shared" si="778"/>
        <v>#N/A</v>
      </c>
      <c r="DP658" s="6" t="str">
        <f t="shared" si="819"/>
        <v/>
      </c>
      <c r="DQ658" s="293">
        <f t="shared" ca="1" si="774"/>
        <v>652</v>
      </c>
      <c r="DR658" s="6" t="str">
        <f t="shared" ref="DR658:DR721" ca="1" si="838">VLOOKUP(DQ658,BN:BT,7,FALSE)</f>
        <v>x</v>
      </c>
      <c r="DU658" s="293" t="e">
        <f t="shared" ref="DU658:DU721" ca="1" si="839">MATCH($DU$12,OFFSET(OFFSET($P$17,DU657,0),,,$DU$13-DU657),0)+DU657</f>
        <v>#N/A</v>
      </c>
      <c r="DV658" s="5"/>
      <c r="DW658" s="293" t="e">
        <f t="shared" ca="1" si="775"/>
        <v>#N/A</v>
      </c>
      <c r="DZ658" s="293" t="e">
        <f t="shared" ref="DZ658:DZ721" ca="1" si="840">MATCH($DZ$14,OFFSET(OFFSET($H$17,DZ657,0),,,$DU$13-DZ657),0)+DZ657</f>
        <v>#N/A</v>
      </c>
      <c r="EA658" s="293" t="e">
        <f t="shared" ref="EA658:EA721" ca="1" si="841">MATCH($EA$13,OFFSET(OFFSET($H$17,EA657,0),,,$DU$13-EA657),0)+EA657</f>
        <v>#N/A</v>
      </c>
      <c r="EB658" s="293" t="e">
        <f t="shared" ref="EB658:EB721" ca="1" si="842">MATCH($EB$13,OFFSET(OFFSET($BB$17,EB657,0),,,$DU$13-EB657),0)+EB657</f>
        <v>#N/A</v>
      </c>
      <c r="EE658" s="6" t="str">
        <f t="shared" ref="EE658:EE721" si="843">VLOOKUP(BQ658,$F$17:$BC$1999,50,FALSE)</f>
        <v/>
      </c>
      <c r="EF658" s="293" t="e">
        <f t="shared" ref="EF658:EF721" ca="1" si="844">MATCH($EE$13,OFFSET(OFFSET($EE$17,EF657,0),,,$DU$13-EF657),0)+EF657</f>
        <v>#N/A</v>
      </c>
      <c r="EG658" s="6" t="e">
        <f t="shared" ca="1" si="820"/>
        <v>#N/A</v>
      </c>
    </row>
    <row r="659" spans="3:137" x14ac:dyDescent="0.2">
      <c r="C659" s="75"/>
      <c r="D659" s="184" t="str">
        <f t="shared" si="784"/>
        <v/>
      </c>
      <c r="E659" s="649" t="str">
        <f t="shared" si="776"/>
        <v/>
      </c>
      <c r="F659" s="607" t="str">
        <f t="shared" si="783"/>
        <v>x</v>
      </c>
      <c r="G659" s="650"/>
      <c r="H659" s="651"/>
      <c r="I659" s="651"/>
      <c r="J659" s="651"/>
      <c r="K659" s="652"/>
      <c r="L659" s="889"/>
      <c r="M659" s="889"/>
      <c r="N659" s="653"/>
      <c r="O659" s="651"/>
      <c r="P659" s="651"/>
      <c r="Q659" s="654"/>
      <c r="R659" s="655"/>
      <c r="S659" s="607" t="str">
        <f t="shared" si="785"/>
        <v/>
      </c>
      <c r="T659" s="656" t="str">
        <f t="shared" si="786"/>
        <v/>
      </c>
      <c r="U659" s="656" t="str">
        <f t="shared" si="821"/>
        <v/>
      </c>
      <c r="V659" s="656" t="str">
        <f t="shared" si="787"/>
        <v/>
      </c>
      <c r="W659" s="719"/>
      <c r="X659" s="659"/>
      <c r="Y659" s="656" t="str">
        <f t="shared" si="777"/>
        <v/>
      </c>
      <c r="Z659" s="659"/>
      <c r="AA659" s="654"/>
      <c r="AB659" s="656" t="str">
        <f t="shared" si="788"/>
        <v/>
      </c>
      <c r="AC659" s="661" t="str">
        <f t="shared" si="822"/>
        <v/>
      </c>
      <c r="AE659" s="658" t="str">
        <f t="shared" si="789"/>
        <v/>
      </c>
      <c r="AF659" s="659"/>
      <c r="AT659" s="805" t="str">
        <f t="shared" si="773"/>
        <v/>
      </c>
      <c r="AU659" t="str">
        <f t="shared" si="823"/>
        <v/>
      </c>
      <c r="AV659" s="6" t="str">
        <f t="shared" si="790"/>
        <v/>
      </c>
      <c r="AW659" s="317" t="str">
        <f t="shared" si="791"/>
        <v/>
      </c>
      <c r="AX659" s="158" t="str">
        <f t="shared" si="792"/>
        <v/>
      </c>
      <c r="AY659" s="158" t="str">
        <f t="shared" si="782"/>
        <v/>
      </c>
      <c r="AZ659" s="309" t="str">
        <f t="shared" si="781"/>
        <v/>
      </c>
      <c r="BA659" s="318" t="str">
        <f t="shared" si="793"/>
        <v/>
      </c>
      <c r="BB659" s="473" t="str">
        <f t="shared" si="794"/>
        <v/>
      </c>
      <c r="BC659" s="80" t="str">
        <f t="shared" si="771"/>
        <v/>
      </c>
      <c r="BD659" s="56">
        <f t="shared" si="795"/>
        <v>1</v>
      </c>
      <c r="BF659" s="56" t="str">
        <f t="shared" si="796"/>
        <v/>
      </c>
      <c r="BG659" s="56" t="str">
        <f t="shared" si="797"/>
        <v/>
      </c>
      <c r="BH659" s="6" t="str">
        <f t="shared" si="798"/>
        <v/>
      </c>
      <c r="BK659" s="6" t="str">
        <f t="shared" si="799"/>
        <v/>
      </c>
      <c r="BL659" s="56">
        <f t="shared" si="824"/>
        <v>999999</v>
      </c>
      <c r="BM659" s="183">
        <f t="shared" si="825"/>
        <v>99999.000003295005</v>
      </c>
      <c r="BN659" s="61">
        <v>643</v>
      </c>
      <c r="BO659" s="6">
        <f t="shared" si="800"/>
        <v>999999</v>
      </c>
      <c r="BP659" s="6">
        <f t="shared" si="801"/>
        <v>999999</v>
      </c>
      <c r="BQ659" s="6" t="str">
        <f t="shared" si="826"/>
        <v>x</v>
      </c>
      <c r="BR659" s="206">
        <f t="shared" si="802"/>
        <v>99999.000003295005</v>
      </c>
      <c r="BS659" s="6">
        <f t="shared" si="803"/>
        <v>99999.000003295005</v>
      </c>
      <c r="BT659" s="6" t="str">
        <f t="shared" si="827"/>
        <v>x</v>
      </c>
      <c r="BU659" s="6" t="str">
        <f t="shared" si="804"/>
        <v/>
      </c>
      <c r="BW659" s="82">
        <f t="shared" si="828"/>
        <v>9999999999</v>
      </c>
      <c r="BX659" s="80" t="str">
        <f t="shared" si="805"/>
        <v>x</v>
      </c>
      <c r="BY659" s="80" t="str">
        <f t="shared" si="806"/>
        <v/>
      </c>
      <c r="BZ659" s="56" t="str">
        <f t="shared" si="829"/>
        <v/>
      </c>
      <c r="CA659" s="56" t="str">
        <f t="shared" si="830"/>
        <v/>
      </c>
      <c r="CB659" s="88">
        <f t="shared" si="831"/>
        <v>0</v>
      </c>
      <c r="CC659" s="56" t="str">
        <f t="shared" si="807"/>
        <v/>
      </c>
      <c r="CD659" s="56"/>
      <c r="CE659" s="56"/>
      <c r="CF659" s="56"/>
      <c r="CG659" s="56"/>
      <c r="CH659" s="169">
        <f t="shared" si="832"/>
        <v>9999999999</v>
      </c>
      <c r="CI659" s="170">
        <f t="shared" si="833"/>
        <v>9999999999</v>
      </c>
      <c r="CJ659" s="171">
        <f t="shared" si="834"/>
        <v>9999999999</v>
      </c>
      <c r="CK659" s="172" t="str">
        <f t="shared" si="835"/>
        <v/>
      </c>
      <c r="CL659" s="173" t="str">
        <f t="shared" si="808"/>
        <v>x</v>
      </c>
      <c r="CN659" s="6" t="str">
        <f t="shared" si="836"/>
        <v/>
      </c>
      <c r="CO659" s="293" t="e">
        <f t="shared" ca="1" si="772"/>
        <v>#N/A</v>
      </c>
      <c r="CP659" s="6" t="e">
        <f t="shared" ca="1" si="837"/>
        <v>#N/A</v>
      </c>
      <c r="CQ659" s="61">
        <v>643</v>
      </c>
      <c r="CR659" s="6">
        <f t="shared" si="809"/>
        <v>0</v>
      </c>
      <c r="CS659" s="6">
        <f t="shared" si="810"/>
        <v>0</v>
      </c>
      <c r="CT659" s="56" t="str">
        <f t="shared" si="811"/>
        <v/>
      </c>
      <c r="CU659" s="76">
        <f t="shared" si="812"/>
        <v>0</v>
      </c>
      <c r="CV659" s="76">
        <f t="shared" si="813"/>
        <v>0</v>
      </c>
      <c r="CX659" s="6" t="str">
        <f t="shared" si="814"/>
        <v/>
      </c>
      <c r="CY659" s="6" t="str">
        <f t="shared" si="815"/>
        <v/>
      </c>
      <c r="CZ659" s="6" t="str">
        <f t="shared" si="816"/>
        <v/>
      </c>
      <c r="DG659" s="56" t="str">
        <f t="shared" si="817"/>
        <v/>
      </c>
      <c r="DH659" s="6">
        <f t="shared" si="818"/>
        <v>0</v>
      </c>
      <c r="DK659" s="6">
        <f t="shared" si="779"/>
        <v>0</v>
      </c>
      <c r="DL659" s="6" t="e">
        <f t="shared" si="780"/>
        <v>#N/A</v>
      </c>
      <c r="DN659" s="6" t="e">
        <f t="shared" si="778"/>
        <v>#N/A</v>
      </c>
      <c r="DP659" s="6" t="str">
        <f t="shared" si="819"/>
        <v/>
      </c>
      <c r="DQ659" s="293">
        <f t="shared" ca="1" si="774"/>
        <v>653</v>
      </c>
      <c r="DR659" s="6" t="str">
        <f t="shared" ca="1" si="838"/>
        <v>x</v>
      </c>
      <c r="DU659" s="293" t="e">
        <f t="shared" ca="1" si="839"/>
        <v>#N/A</v>
      </c>
      <c r="DV659" s="5"/>
      <c r="DW659" s="293" t="e">
        <f t="shared" ca="1" si="775"/>
        <v>#N/A</v>
      </c>
      <c r="DZ659" s="293" t="e">
        <f t="shared" ca="1" si="840"/>
        <v>#N/A</v>
      </c>
      <c r="EA659" s="293" t="e">
        <f t="shared" ca="1" si="841"/>
        <v>#N/A</v>
      </c>
      <c r="EB659" s="293" t="e">
        <f t="shared" ca="1" si="842"/>
        <v>#N/A</v>
      </c>
      <c r="EE659" s="6" t="str">
        <f t="shared" si="843"/>
        <v/>
      </c>
      <c r="EF659" s="293" t="e">
        <f t="shared" ca="1" si="844"/>
        <v>#N/A</v>
      </c>
      <c r="EG659" s="6" t="e">
        <f t="shared" ca="1" si="820"/>
        <v>#N/A</v>
      </c>
    </row>
    <row r="660" spans="3:137" x14ac:dyDescent="0.2">
      <c r="C660" s="75"/>
      <c r="D660" s="184" t="str">
        <f t="shared" si="784"/>
        <v/>
      </c>
      <c r="E660" s="649" t="str">
        <f t="shared" si="776"/>
        <v/>
      </c>
      <c r="F660" s="607" t="str">
        <f t="shared" si="783"/>
        <v>x</v>
      </c>
      <c r="G660" s="650"/>
      <c r="H660" s="651"/>
      <c r="I660" s="651"/>
      <c r="J660" s="651"/>
      <c r="K660" s="652"/>
      <c r="L660" s="889"/>
      <c r="M660" s="889"/>
      <c r="N660" s="653"/>
      <c r="O660" s="651"/>
      <c r="P660" s="651"/>
      <c r="Q660" s="654"/>
      <c r="R660" s="655"/>
      <c r="S660" s="607" t="str">
        <f t="shared" si="785"/>
        <v/>
      </c>
      <c r="T660" s="656" t="str">
        <f t="shared" si="786"/>
        <v/>
      </c>
      <c r="U660" s="656" t="str">
        <f t="shared" si="821"/>
        <v/>
      </c>
      <c r="V660" s="656" t="str">
        <f t="shared" si="787"/>
        <v/>
      </c>
      <c r="W660" s="719"/>
      <c r="X660" s="659"/>
      <c r="Y660" s="656" t="str">
        <f t="shared" si="777"/>
        <v/>
      </c>
      <c r="Z660" s="659"/>
      <c r="AA660" s="654"/>
      <c r="AB660" s="656" t="str">
        <f t="shared" si="788"/>
        <v/>
      </c>
      <c r="AC660" s="661" t="str">
        <f t="shared" si="822"/>
        <v/>
      </c>
      <c r="AE660" s="658" t="str">
        <f t="shared" si="789"/>
        <v/>
      </c>
      <c r="AF660" s="659"/>
      <c r="AT660" s="805" t="str">
        <f t="shared" si="773"/>
        <v/>
      </c>
      <c r="AU660" t="str">
        <f t="shared" si="823"/>
        <v/>
      </c>
      <c r="AV660" s="6" t="str">
        <f t="shared" si="790"/>
        <v/>
      </c>
      <c r="AW660" s="317" t="str">
        <f t="shared" si="791"/>
        <v/>
      </c>
      <c r="AX660" s="158" t="str">
        <f t="shared" si="792"/>
        <v/>
      </c>
      <c r="AY660" s="158" t="str">
        <f t="shared" si="782"/>
        <v/>
      </c>
      <c r="AZ660" s="309" t="str">
        <f t="shared" si="781"/>
        <v/>
      </c>
      <c r="BA660" s="318" t="str">
        <f t="shared" si="793"/>
        <v/>
      </c>
      <c r="BB660" s="473" t="str">
        <f t="shared" si="794"/>
        <v/>
      </c>
      <c r="BC660" s="80" t="str">
        <f t="shared" ref="BC660:BC723" si="845">IF(OR(H660="",H660="Oba",G660="",P660="",X660="",BD660=0),"",IF(OR(X660="3a",X660="3b",X660="4a",X660="4b"),"div",IF(H660="Ver","bet",IF(AND(OR(H660="Liq",H660="Mem"),AA660="bet"),"bet","vord"))))</f>
        <v/>
      </c>
      <c r="BD660" s="56">
        <f t="shared" si="795"/>
        <v>1</v>
      </c>
      <c r="BF660" s="56" t="str">
        <f t="shared" si="796"/>
        <v/>
      </c>
      <c r="BG660" s="56" t="str">
        <f t="shared" si="797"/>
        <v/>
      </c>
      <c r="BH660" s="6" t="str">
        <f t="shared" si="798"/>
        <v/>
      </c>
      <c r="BK660" s="6" t="str">
        <f t="shared" si="799"/>
        <v/>
      </c>
      <c r="BL660" s="56">
        <f t="shared" si="824"/>
        <v>999999</v>
      </c>
      <c r="BM660" s="183">
        <f t="shared" si="825"/>
        <v>99999.000003299996</v>
      </c>
      <c r="BN660" s="61">
        <v>644</v>
      </c>
      <c r="BO660" s="6">
        <f t="shared" si="800"/>
        <v>999999</v>
      </c>
      <c r="BP660" s="6">
        <f t="shared" si="801"/>
        <v>999999</v>
      </c>
      <c r="BQ660" s="6" t="str">
        <f t="shared" si="826"/>
        <v>x</v>
      </c>
      <c r="BR660" s="206">
        <f t="shared" si="802"/>
        <v>99999.000003299996</v>
      </c>
      <c r="BS660" s="6">
        <f t="shared" si="803"/>
        <v>99999.000003299996</v>
      </c>
      <c r="BT660" s="6" t="str">
        <f t="shared" si="827"/>
        <v>x</v>
      </c>
      <c r="BU660" s="6" t="str">
        <f t="shared" si="804"/>
        <v/>
      </c>
      <c r="BW660" s="82">
        <f t="shared" si="828"/>
        <v>9999999999</v>
      </c>
      <c r="BX660" s="80" t="str">
        <f t="shared" si="805"/>
        <v>x</v>
      </c>
      <c r="BY660" s="80" t="str">
        <f t="shared" si="806"/>
        <v/>
      </c>
      <c r="BZ660" s="56" t="str">
        <f t="shared" si="829"/>
        <v/>
      </c>
      <c r="CA660" s="56" t="str">
        <f t="shared" si="830"/>
        <v/>
      </c>
      <c r="CB660" s="88">
        <f t="shared" si="831"/>
        <v>0</v>
      </c>
      <c r="CC660" s="56" t="str">
        <f t="shared" si="807"/>
        <v/>
      </c>
      <c r="CD660" s="56"/>
      <c r="CE660" s="56"/>
      <c r="CF660" s="56"/>
      <c r="CG660" s="56"/>
      <c r="CH660" s="169">
        <f t="shared" si="832"/>
        <v>9999999999</v>
      </c>
      <c r="CI660" s="170">
        <f t="shared" si="833"/>
        <v>9999999999</v>
      </c>
      <c r="CJ660" s="171">
        <f t="shared" si="834"/>
        <v>9999999999</v>
      </c>
      <c r="CK660" s="172" t="str">
        <f t="shared" si="835"/>
        <v/>
      </c>
      <c r="CL660" s="173" t="str">
        <f t="shared" si="808"/>
        <v>x</v>
      </c>
      <c r="CN660" s="6" t="str">
        <f t="shared" si="836"/>
        <v/>
      </c>
      <c r="CO660" s="293" t="e">
        <f t="shared" ref="CO660:CO723" ca="1" si="846">MATCH($CO$13,OFFSET(OFFSET($CN$17,CO659,0),,,$DU$13-CO659),0)+CO659</f>
        <v>#N/A</v>
      </c>
      <c r="CP660" s="6" t="e">
        <f t="shared" ca="1" si="837"/>
        <v>#N/A</v>
      </c>
      <c r="CQ660" s="61">
        <v>644</v>
      </c>
      <c r="CR660" s="6">
        <f t="shared" si="809"/>
        <v>0</v>
      </c>
      <c r="CS660" s="6">
        <f t="shared" si="810"/>
        <v>0</v>
      </c>
      <c r="CT660" s="56" t="str">
        <f t="shared" si="811"/>
        <v/>
      </c>
      <c r="CU660" s="76">
        <f t="shared" si="812"/>
        <v>0</v>
      </c>
      <c r="CV660" s="76">
        <f t="shared" si="813"/>
        <v>0</v>
      </c>
      <c r="CX660" s="6" t="str">
        <f t="shared" si="814"/>
        <v/>
      </c>
      <c r="CY660" s="6" t="str">
        <f t="shared" si="815"/>
        <v/>
      </c>
      <c r="CZ660" s="6" t="str">
        <f t="shared" si="816"/>
        <v/>
      </c>
      <c r="DG660" s="56" t="str">
        <f t="shared" si="817"/>
        <v/>
      </c>
      <c r="DH660" s="6">
        <f t="shared" si="818"/>
        <v>0</v>
      </c>
      <c r="DK660" s="6">
        <f t="shared" si="779"/>
        <v>0</v>
      </c>
      <c r="DL660" s="6" t="e">
        <f t="shared" si="780"/>
        <v>#N/A</v>
      </c>
      <c r="DN660" s="6" t="e">
        <f t="shared" si="778"/>
        <v>#N/A</v>
      </c>
      <c r="DP660" s="6" t="str">
        <f t="shared" si="819"/>
        <v/>
      </c>
      <c r="DQ660" s="293">
        <f t="shared" ca="1" si="774"/>
        <v>654</v>
      </c>
      <c r="DR660" s="6" t="str">
        <f t="shared" ca="1" si="838"/>
        <v>x</v>
      </c>
      <c r="DU660" s="293" t="e">
        <f t="shared" ca="1" si="839"/>
        <v>#N/A</v>
      </c>
      <c r="DV660" s="5"/>
      <c r="DW660" s="293" t="e">
        <f t="shared" ca="1" si="775"/>
        <v>#N/A</v>
      </c>
      <c r="DZ660" s="293" t="e">
        <f t="shared" ca="1" si="840"/>
        <v>#N/A</v>
      </c>
      <c r="EA660" s="293" t="e">
        <f t="shared" ca="1" si="841"/>
        <v>#N/A</v>
      </c>
      <c r="EB660" s="293" t="e">
        <f t="shared" ca="1" si="842"/>
        <v>#N/A</v>
      </c>
      <c r="EE660" s="6" t="str">
        <f t="shared" si="843"/>
        <v/>
      </c>
      <c r="EF660" s="293" t="e">
        <f t="shared" ca="1" si="844"/>
        <v>#N/A</v>
      </c>
      <c r="EG660" s="6" t="e">
        <f t="shared" ca="1" si="820"/>
        <v>#N/A</v>
      </c>
    </row>
    <row r="661" spans="3:137" x14ac:dyDescent="0.2">
      <c r="C661" s="75"/>
      <c r="D661" s="184" t="str">
        <f t="shared" si="784"/>
        <v/>
      </c>
      <c r="E661" s="649" t="str">
        <f t="shared" si="776"/>
        <v/>
      </c>
      <c r="F661" s="607" t="str">
        <f t="shared" si="783"/>
        <v>x</v>
      </c>
      <c r="G661" s="650"/>
      <c r="H661" s="651"/>
      <c r="I661" s="651"/>
      <c r="J661" s="651"/>
      <c r="K661" s="652"/>
      <c r="L661" s="889"/>
      <c r="M661" s="889"/>
      <c r="N661" s="653"/>
      <c r="O661" s="651"/>
      <c r="P661" s="651"/>
      <c r="Q661" s="654"/>
      <c r="R661" s="655"/>
      <c r="S661" s="607" t="str">
        <f t="shared" si="785"/>
        <v/>
      </c>
      <c r="T661" s="656" t="str">
        <f t="shared" si="786"/>
        <v/>
      </c>
      <c r="U661" s="656" t="str">
        <f t="shared" si="821"/>
        <v/>
      </c>
      <c r="V661" s="656" t="str">
        <f t="shared" si="787"/>
        <v/>
      </c>
      <c r="W661" s="719"/>
      <c r="X661" s="659"/>
      <c r="Y661" s="656" t="str">
        <f t="shared" si="777"/>
        <v/>
      </c>
      <c r="Z661" s="659"/>
      <c r="AA661" s="654"/>
      <c r="AB661" s="656" t="str">
        <f t="shared" si="788"/>
        <v/>
      </c>
      <c r="AC661" s="661" t="str">
        <f t="shared" si="822"/>
        <v/>
      </c>
      <c r="AE661" s="658" t="str">
        <f t="shared" si="789"/>
        <v/>
      </c>
      <c r="AF661" s="659"/>
      <c r="AT661" s="805" t="str">
        <f t="shared" ref="AT661:AT724" si="847">IF(BB661="","",ROUND(SUMIF(CY:CY,CY661,CS:CS),3))</f>
        <v/>
      </c>
      <c r="AU661" t="str">
        <f t="shared" si="823"/>
        <v/>
      </c>
      <c r="AV661" s="6" t="str">
        <f t="shared" si="790"/>
        <v/>
      </c>
      <c r="AW661" s="317" t="str">
        <f t="shared" si="791"/>
        <v/>
      </c>
      <c r="AX661" s="158" t="str">
        <f t="shared" si="792"/>
        <v/>
      </c>
      <c r="AY661" s="158" t="str">
        <f t="shared" si="782"/>
        <v/>
      </c>
      <c r="AZ661" s="309" t="str">
        <f t="shared" si="781"/>
        <v/>
      </c>
      <c r="BA661" s="318" t="str">
        <f t="shared" si="793"/>
        <v/>
      </c>
      <c r="BB661" s="473" t="str">
        <f t="shared" si="794"/>
        <v/>
      </c>
      <c r="BC661" s="80" t="str">
        <f t="shared" si="845"/>
        <v/>
      </c>
      <c r="BD661" s="56">
        <f t="shared" si="795"/>
        <v>1</v>
      </c>
      <c r="BF661" s="56" t="str">
        <f t="shared" si="796"/>
        <v/>
      </c>
      <c r="BG661" s="56" t="str">
        <f t="shared" si="797"/>
        <v/>
      </c>
      <c r="BH661" s="6" t="str">
        <f t="shared" si="798"/>
        <v/>
      </c>
      <c r="BK661" s="6" t="str">
        <f t="shared" si="799"/>
        <v/>
      </c>
      <c r="BL661" s="56">
        <f t="shared" si="824"/>
        <v>999999</v>
      </c>
      <c r="BM661" s="183">
        <f t="shared" si="825"/>
        <v>99999.000003305002</v>
      </c>
      <c r="BN661" s="61">
        <v>645</v>
      </c>
      <c r="BO661" s="6">
        <f t="shared" si="800"/>
        <v>999999</v>
      </c>
      <c r="BP661" s="6">
        <f t="shared" si="801"/>
        <v>999999</v>
      </c>
      <c r="BQ661" s="6" t="str">
        <f t="shared" si="826"/>
        <v>x</v>
      </c>
      <c r="BR661" s="206">
        <f t="shared" si="802"/>
        <v>99999.000003305002</v>
      </c>
      <c r="BS661" s="6">
        <f t="shared" si="803"/>
        <v>99999.000003305002</v>
      </c>
      <c r="BT661" s="6" t="str">
        <f t="shared" si="827"/>
        <v>x</v>
      </c>
      <c r="BU661" s="6" t="str">
        <f t="shared" si="804"/>
        <v/>
      </c>
      <c r="BW661" s="82">
        <f t="shared" si="828"/>
        <v>9999999999</v>
      </c>
      <c r="BX661" s="80" t="str">
        <f t="shared" si="805"/>
        <v>x</v>
      </c>
      <c r="BY661" s="80" t="str">
        <f t="shared" si="806"/>
        <v/>
      </c>
      <c r="BZ661" s="56" t="str">
        <f t="shared" si="829"/>
        <v/>
      </c>
      <c r="CA661" s="56" t="str">
        <f t="shared" si="830"/>
        <v/>
      </c>
      <c r="CB661" s="88">
        <f t="shared" si="831"/>
        <v>0</v>
      </c>
      <c r="CC661" s="56" t="str">
        <f t="shared" si="807"/>
        <v/>
      </c>
      <c r="CD661" s="56"/>
      <c r="CE661" s="56"/>
      <c r="CF661" s="56"/>
      <c r="CG661" s="56"/>
      <c r="CH661" s="169">
        <f t="shared" si="832"/>
        <v>9999999999</v>
      </c>
      <c r="CI661" s="170">
        <f t="shared" si="833"/>
        <v>9999999999</v>
      </c>
      <c r="CJ661" s="171">
        <f t="shared" si="834"/>
        <v>9999999999</v>
      </c>
      <c r="CK661" s="172" t="str">
        <f t="shared" si="835"/>
        <v/>
      </c>
      <c r="CL661" s="173" t="str">
        <f t="shared" si="808"/>
        <v>x</v>
      </c>
      <c r="CN661" s="6" t="str">
        <f t="shared" si="836"/>
        <v/>
      </c>
      <c r="CO661" s="293" t="e">
        <f t="shared" ca="1" si="846"/>
        <v>#N/A</v>
      </c>
      <c r="CP661" s="6" t="e">
        <f t="shared" ca="1" si="837"/>
        <v>#N/A</v>
      </c>
      <c r="CQ661" s="61">
        <v>645</v>
      </c>
      <c r="CR661" s="6">
        <f t="shared" si="809"/>
        <v>0</v>
      </c>
      <c r="CS661" s="6">
        <f t="shared" si="810"/>
        <v>0</v>
      </c>
      <c r="CT661" s="56" t="str">
        <f t="shared" si="811"/>
        <v/>
      </c>
      <c r="CU661" s="76">
        <f t="shared" si="812"/>
        <v>0</v>
      </c>
      <c r="CV661" s="76">
        <f t="shared" si="813"/>
        <v>0</v>
      </c>
      <c r="CX661" s="6" t="str">
        <f t="shared" si="814"/>
        <v/>
      </c>
      <c r="CY661" s="6" t="str">
        <f t="shared" si="815"/>
        <v/>
      </c>
      <c r="CZ661" s="6" t="str">
        <f t="shared" si="816"/>
        <v/>
      </c>
      <c r="DG661" s="56" t="str">
        <f t="shared" si="817"/>
        <v/>
      </c>
      <c r="DH661" s="6">
        <f t="shared" si="818"/>
        <v>0</v>
      </c>
      <c r="DK661" s="6">
        <f t="shared" si="779"/>
        <v>0</v>
      </c>
      <c r="DL661" s="6" t="e">
        <f t="shared" si="780"/>
        <v>#N/A</v>
      </c>
      <c r="DN661" s="6" t="e">
        <f t="shared" si="778"/>
        <v>#N/A</v>
      </c>
      <c r="DP661" s="6" t="str">
        <f t="shared" si="819"/>
        <v/>
      </c>
      <c r="DQ661" s="293">
        <f t="shared" ref="DQ661:DQ724" ca="1" si="848">MATCH($DP$12,OFFSET(OFFSET($DP$17,DQ660,0),,,$DU$13-DQ660),0)+DQ660</f>
        <v>655</v>
      </c>
      <c r="DR661" s="6" t="str">
        <f t="shared" ca="1" si="838"/>
        <v>x</v>
      </c>
      <c r="DU661" s="293" t="e">
        <f t="shared" ca="1" si="839"/>
        <v>#N/A</v>
      </c>
      <c r="DV661" s="5"/>
      <c r="DW661" s="293" t="e">
        <f t="shared" ca="1" si="775"/>
        <v>#N/A</v>
      </c>
      <c r="DZ661" s="293" t="e">
        <f t="shared" ca="1" si="840"/>
        <v>#N/A</v>
      </c>
      <c r="EA661" s="293" t="e">
        <f t="shared" ca="1" si="841"/>
        <v>#N/A</v>
      </c>
      <c r="EB661" s="293" t="e">
        <f t="shared" ca="1" si="842"/>
        <v>#N/A</v>
      </c>
      <c r="EE661" s="6" t="str">
        <f t="shared" si="843"/>
        <v/>
      </c>
      <c r="EF661" s="293" t="e">
        <f t="shared" ca="1" si="844"/>
        <v>#N/A</v>
      </c>
      <c r="EG661" s="6" t="e">
        <f t="shared" ca="1" si="820"/>
        <v>#N/A</v>
      </c>
    </row>
    <row r="662" spans="3:137" x14ac:dyDescent="0.2">
      <c r="C662" s="75"/>
      <c r="D662" s="184" t="str">
        <f t="shared" si="784"/>
        <v/>
      </c>
      <c r="E662" s="649" t="str">
        <f t="shared" si="776"/>
        <v/>
      </c>
      <c r="F662" s="607" t="str">
        <f t="shared" si="783"/>
        <v>x</v>
      </c>
      <c r="G662" s="650"/>
      <c r="H662" s="651"/>
      <c r="I662" s="651"/>
      <c r="J662" s="651"/>
      <c r="K662" s="652"/>
      <c r="L662" s="889"/>
      <c r="M662" s="889"/>
      <c r="N662" s="653"/>
      <c r="O662" s="651"/>
      <c r="P662" s="651"/>
      <c r="Q662" s="654"/>
      <c r="R662" s="655"/>
      <c r="S662" s="607" t="str">
        <f t="shared" si="785"/>
        <v/>
      </c>
      <c r="T662" s="656" t="str">
        <f t="shared" si="786"/>
        <v/>
      </c>
      <c r="U662" s="656" t="str">
        <f t="shared" si="821"/>
        <v/>
      </c>
      <c r="V662" s="656" t="str">
        <f t="shared" si="787"/>
        <v/>
      </c>
      <c r="W662" s="719"/>
      <c r="X662" s="659"/>
      <c r="Y662" s="656" t="str">
        <f t="shared" si="777"/>
        <v/>
      </c>
      <c r="Z662" s="659"/>
      <c r="AA662" s="654"/>
      <c r="AB662" s="656" t="str">
        <f t="shared" si="788"/>
        <v/>
      </c>
      <c r="AC662" s="661" t="str">
        <f t="shared" si="822"/>
        <v/>
      </c>
      <c r="AE662" s="658" t="str">
        <f t="shared" si="789"/>
        <v/>
      </c>
      <c r="AF662" s="659"/>
      <c r="AT662" s="805" t="str">
        <f t="shared" si="847"/>
        <v/>
      </c>
      <c r="AU662" t="str">
        <f t="shared" si="823"/>
        <v/>
      </c>
      <c r="AV662" s="6" t="str">
        <f t="shared" si="790"/>
        <v/>
      </c>
      <c r="AW662" s="317" t="str">
        <f t="shared" si="791"/>
        <v/>
      </c>
      <c r="AX662" s="158" t="str">
        <f t="shared" si="792"/>
        <v/>
      </c>
      <c r="AY662" s="158" t="str">
        <f t="shared" si="782"/>
        <v/>
      </c>
      <c r="AZ662" s="309" t="str">
        <f t="shared" si="781"/>
        <v/>
      </c>
      <c r="BA662" s="318" t="str">
        <f t="shared" si="793"/>
        <v/>
      </c>
      <c r="BB662" s="473" t="str">
        <f t="shared" si="794"/>
        <v/>
      </c>
      <c r="BC662" s="80" t="str">
        <f t="shared" si="845"/>
        <v/>
      </c>
      <c r="BD662" s="56">
        <f t="shared" si="795"/>
        <v>1</v>
      </c>
      <c r="BF662" s="56" t="str">
        <f t="shared" si="796"/>
        <v/>
      </c>
      <c r="BG662" s="56" t="str">
        <f t="shared" si="797"/>
        <v/>
      </c>
      <c r="BH662" s="6" t="str">
        <f t="shared" si="798"/>
        <v/>
      </c>
      <c r="BK662" s="6" t="str">
        <f t="shared" si="799"/>
        <v/>
      </c>
      <c r="BL662" s="56">
        <f t="shared" si="824"/>
        <v>999999</v>
      </c>
      <c r="BM662" s="183">
        <f t="shared" si="825"/>
        <v>99999.000003309993</v>
      </c>
      <c r="BN662" s="61">
        <v>646</v>
      </c>
      <c r="BO662" s="6">
        <f t="shared" si="800"/>
        <v>999999</v>
      </c>
      <c r="BP662" s="6">
        <f t="shared" si="801"/>
        <v>999999</v>
      </c>
      <c r="BQ662" s="6" t="str">
        <f t="shared" si="826"/>
        <v>x</v>
      </c>
      <c r="BR662" s="206">
        <f t="shared" si="802"/>
        <v>99999.000003309993</v>
      </c>
      <c r="BS662" s="6">
        <f t="shared" si="803"/>
        <v>99999.000003309993</v>
      </c>
      <c r="BT662" s="6" t="str">
        <f t="shared" si="827"/>
        <v>x</v>
      </c>
      <c r="BU662" s="6" t="str">
        <f t="shared" si="804"/>
        <v/>
      </c>
      <c r="BW662" s="82">
        <f t="shared" si="828"/>
        <v>9999999999</v>
      </c>
      <c r="BX662" s="80" t="str">
        <f t="shared" si="805"/>
        <v>x</v>
      </c>
      <c r="BY662" s="80" t="str">
        <f t="shared" si="806"/>
        <v/>
      </c>
      <c r="BZ662" s="56" t="str">
        <f t="shared" si="829"/>
        <v/>
      </c>
      <c r="CA662" s="56" t="str">
        <f t="shared" si="830"/>
        <v/>
      </c>
      <c r="CB662" s="88">
        <f t="shared" si="831"/>
        <v>0</v>
      </c>
      <c r="CC662" s="56" t="str">
        <f t="shared" si="807"/>
        <v/>
      </c>
      <c r="CD662" s="56"/>
      <c r="CE662" s="56"/>
      <c r="CF662" s="56"/>
      <c r="CG662" s="56"/>
      <c r="CH662" s="169">
        <f t="shared" si="832"/>
        <v>9999999999</v>
      </c>
      <c r="CI662" s="170">
        <f t="shared" si="833"/>
        <v>9999999999</v>
      </c>
      <c r="CJ662" s="171">
        <f t="shared" si="834"/>
        <v>9999999999</v>
      </c>
      <c r="CK662" s="172" t="str">
        <f t="shared" si="835"/>
        <v/>
      </c>
      <c r="CL662" s="173" t="str">
        <f t="shared" si="808"/>
        <v>x</v>
      </c>
      <c r="CN662" s="6" t="str">
        <f t="shared" si="836"/>
        <v/>
      </c>
      <c r="CO662" s="293" t="e">
        <f t="shared" ca="1" si="846"/>
        <v>#N/A</v>
      </c>
      <c r="CP662" s="6" t="e">
        <f t="shared" ca="1" si="837"/>
        <v>#N/A</v>
      </c>
      <c r="CQ662" s="61">
        <v>646</v>
      </c>
      <c r="CR662" s="6">
        <f t="shared" si="809"/>
        <v>0</v>
      </c>
      <c r="CS662" s="6">
        <f t="shared" si="810"/>
        <v>0</v>
      </c>
      <c r="CT662" s="56" t="str">
        <f t="shared" si="811"/>
        <v/>
      </c>
      <c r="CU662" s="76">
        <f t="shared" si="812"/>
        <v>0</v>
      </c>
      <c r="CV662" s="76">
        <f t="shared" si="813"/>
        <v>0</v>
      </c>
      <c r="CX662" s="6" t="str">
        <f t="shared" si="814"/>
        <v/>
      </c>
      <c r="CY662" s="6" t="str">
        <f t="shared" si="815"/>
        <v/>
      </c>
      <c r="CZ662" s="6" t="str">
        <f t="shared" si="816"/>
        <v/>
      </c>
      <c r="DG662" s="56" t="str">
        <f t="shared" si="817"/>
        <v/>
      </c>
      <c r="DH662" s="6">
        <f t="shared" si="818"/>
        <v>0</v>
      </c>
      <c r="DK662" s="6">
        <f t="shared" si="779"/>
        <v>0</v>
      </c>
      <c r="DL662" s="6" t="e">
        <f t="shared" si="780"/>
        <v>#N/A</v>
      </c>
      <c r="DN662" s="6" t="e">
        <f t="shared" si="778"/>
        <v>#N/A</v>
      </c>
      <c r="DP662" s="6" t="str">
        <f t="shared" si="819"/>
        <v/>
      </c>
      <c r="DQ662" s="293">
        <f t="shared" ca="1" si="848"/>
        <v>656</v>
      </c>
      <c r="DR662" s="6" t="str">
        <f t="shared" ca="1" si="838"/>
        <v>x</v>
      </c>
      <c r="DU662" s="293" t="e">
        <f t="shared" ca="1" si="839"/>
        <v>#N/A</v>
      </c>
      <c r="DV662" s="5"/>
      <c r="DW662" s="293" t="e">
        <f t="shared" ca="1" si="775"/>
        <v>#N/A</v>
      </c>
      <c r="DZ662" s="293" t="e">
        <f t="shared" ca="1" si="840"/>
        <v>#N/A</v>
      </c>
      <c r="EA662" s="293" t="e">
        <f t="shared" ca="1" si="841"/>
        <v>#N/A</v>
      </c>
      <c r="EB662" s="293" t="e">
        <f t="shared" ca="1" si="842"/>
        <v>#N/A</v>
      </c>
      <c r="EE662" s="6" t="str">
        <f t="shared" si="843"/>
        <v/>
      </c>
      <c r="EF662" s="293" t="e">
        <f t="shared" ca="1" si="844"/>
        <v>#N/A</v>
      </c>
      <c r="EG662" s="6" t="e">
        <f t="shared" ca="1" si="820"/>
        <v>#N/A</v>
      </c>
    </row>
    <row r="663" spans="3:137" x14ac:dyDescent="0.2">
      <c r="C663" s="75"/>
      <c r="D663" s="184" t="str">
        <f t="shared" si="784"/>
        <v/>
      </c>
      <c r="E663" s="649" t="str">
        <f t="shared" si="776"/>
        <v/>
      </c>
      <c r="F663" s="607" t="str">
        <f t="shared" si="783"/>
        <v>x</v>
      </c>
      <c r="G663" s="650"/>
      <c r="H663" s="651"/>
      <c r="I663" s="651"/>
      <c r="J663" s="651"/>
      <c r="K663" s="652"/>
      <c r="L663" s="889"/>
      <c r="M663" s="889"/>
      <c r="N663" s="653"/>
      <c r="O663" s="651"/>
      <c r="P663" s="651"/>
      <c r="Q663" s="654"/>
      <c r="R663" s="655"/>
      <c r="S663" s="607" t="str">
        <f t="shared" si="785"/>
        <v/>
      </c>
      <c r="T663" s="656" t="str">
        <f t="shared" si="786"/>
        <v/>
      </c>
      <c r="U663" s="656" t="str">
        <f t="shared" si="821"/>
        <v/>
      </c>
      <c r="V663" s="656" t="str">
        <f t="shared" si="787"/>
        <v/>
      </c>
      <c r="W663" s="719"/>
      <c r="X663" s="659"/>
      <c r="Y663" s="656" t="str">
        <f t="shared" si="777"/>
        <v/>
      </c>
      <c r="Z663" s="659"/>
      <c r="AA663" s="654"/>
      <c r="AB663" s="656" t="str">
        <f t="shared" si="788"/>
        <v/>
      </c>
      <c r="AC663" s="661" t="str">
        <f t="shared" si="822"/>
        <v/>
      </c>
      <c r="AE663" s="658" t="str">
        <f t="shared" si="789"/>
        <v/>
      </c>
      <c r="AF663" s="659"/>
      <c r="AT663" s="805" t="str">
        <f t="shared" si="847"/>
        <v/>
      </c>
      <c r="AU663" t="str">
        <f t="shared" si="823"/>
        <v/>
      </c>
      <c r="AV663" s="6" t="str">
        <f t="shared" si="790"/>
        <v/>
      </c>
      <c r="AW663" s="317" t="str">
        <f t="shared" si="791"/>
        <v/>
      </c>
      <c r="AX663" s="158" t="str">
        <f t="shared" si="792"/>
        <v/>
      </c>
      <c r="AY663" s="158" t="str">
        <f t="shared" si="782"/>
        <v/>
      </c>
      <c r="AZ663" s="309" t="str">
        <f t="shared" si="781"/>
        <v/>
      </c>
      <c r="BA663" s="318" t="str">
        <f t="shared" si="793"/>
        <v/>
      </c>
      <c r="BB663" s="473" t="str">
        <f t="shared" si="794"/>
        <v/>
      </c>
      <c r="BC663" s="80" t="str">
        <f t="shared" si="845"/>
        <v/>
      </c>
      <c r="BD663" s="56">
        <f t="shared" si="795"/>
        <v>1</v>
      </c>
      <c r="BF663" s="56" t="str">
        <f t="shared" si="796"/>
        <v/>
      </c>
      <c r="BG663" s="56" t="str">
        <f t="shared" si="797"/>
        <v/>
      </c>
      <c r="BH663" s="6" t="str">
        <f t="shared" si="798"/>
        <v/>
      </c>
      <c r="BK663" s="6" t="str">
        <f t="shared" si="799"/>
        <v/>
      </c>
      <c r="BL663" s="56">
        <f t="shared" si="824"/>
        <v>999999</v>
      </c>
      <c r="BM663" s="183">
        <f t="shared" si="825"/>
        <v>99999.000003314999</v>
      </c>
      <c r="BN663" s="61">
        <v>647</v>
      </c>
      <c r="BO663" s="6">
        <f t="shared" si="800"/>
        <v>999999</v>
      </c>
      <c r="BP663" s="6">
        <f t="shared" si="801"/>
        <v>999999</v>
      </c>
      <c r="BQ663" s="6" t="str">
        <f t="shared" si="826"/>
        <v>x</v>
      </c>
      <c r="BR663" s="206">
        <f t="shared" si="802"/>
        <v>99999.000003314999</v>
      </c>
      <c r="BS663" s="6">
        <f t="shared" si="803"/>
        <v>99999.000003314999</v>
      </c>
      <c r="BT663" s="6" t="str">
        <f t="shared" si="827"/>
        <v>x</v>
      </c>
      <c r="BU663" s="6" t="str">
        <f t="shared" si="804"/>
        <v/>
      </c>
      <c r="BW663" s="82">
        <f t="shared" si="828"/>
        <v>9999999999</v>
      </c>
      <c r="BX663" s="80" t="str">
        <f t="shared" si="805"/>
        <v>x</v>
      </c>
      <c r="BY663" s="80" t="str">
        <f t="shared" si="806"/>
        <v/>
      </c>
      <c r="BZ663" s="56" t="str">
        <f t="shared" si="829"/>
        <v/>
      </c>
      <c r="CA663" s="56" t="str">
        <f t="shared" si="830"/>
        <v/>
      </c>
      <c r="CB663" s="88">
        <f t="shared" si="831"/>
        <v>0</v>
      </c>
      <c r="CC663" s="56" t="str">
        <f t="shared" si="807"/>
        <v/>
      </c>
      <c r="CD663" s="56"/>
      <c r="CE663" s="56"/>
      <c r="CF663" s="56"/>
      <c r="CG663" s="56"/>
      <c r="CH663" s="169">
        <f t="shared" si="832"/>
        <v>9999999999</v>
      </c>
      <c r="CI663" s="170">
        <f t="shared" si="833"/>
        <v>9999999999</v>
      </c>
      <c r="CJ663" s="171">
        <f t="shared" si="834"/>
        <v>9999999999</v>
      </c>
      <c r="CK663" s="172" t="str">
        <f t="shared" si="835"/>
        <v/>
      </c>
      <c r="CL663" s="173" t="str">
        <f t="shared" si="808"/>
        <v>x</v>
      </c>
      <c r="CN663" s="6" t="str">
        <f t="shared" si="836"/>
        <v/>
      </c>
      <c r="CO663" s="293" t="e">
        <f t="shared" ca="1" si="846"/>
        <v>#N/A</v>
      </c>
      <c r="CP663" s="6" t="e">
        <f t="shared" ca="1" si="837"/>
        <v>#N/A</v>
      </c>
      <c r="CQ663" s="61">
        <v>647</v>
      </c>
      <c r="CR663" s="6">
        <f t="shared" si="809"/>
        <v>0</v>
      </c>
      <c r="CS663" s="6">
        <f t="shared" si="810"/>
        <v>0</v>
      </c>
      <c r="CT663" s="56" t="str">
        <f t="shared" si="811"/>
        <v/>
      </c>
      <c r="CU663" s="76">
        <f t="shared" si="812"/>
        <v>0</v>
      </c>
      <c r="CV663" s="76">
        <f t="shared" si="813"/>
        <v>0</v>
      </c>
      <c r="CX663" s="6" t="str">
        <f t="shared" si="814"/>
        <v/>
      </c>
      <c r="CY663" s="6" t="str">
        <f t="shared" si="815"/>
        <v/>
      </c>
      <c r="CZ663" s="6" t="str">
        <f t="shared" si="816"/>
        <v/>
      </c>
      <c r="DG663" s="56" t="str">
        <f t="shared" si="817"/>
        <v/>
      </c>
      <c r="DH663" s="6">
        <f t="shared" si="818"/>
        <v>0</v>
      </c>
      <c r="DK663" s="6">
        <f t="shared" si="779"/>
        <v>0</v>
      </c>
      <c r="DL663" s="6" t="e">
        <f t="shared" si="780"/>
        <v>#N/A</v>
      </c>
      <c r="DN663" s="6" t="e">
        <f t="shared" si="778"/>
        <v>#N/A</v>
      </c>
      <c r="DP663" s="6" t="str">
        <f t="shared" si="819"/>
        <v/>
      </c>
      <c r="DQ663" s="293">
        <f t="shared" ca="1" si="848"/>
        <v>657</v>
      </c>
      <c r="DR663" s="6" t="str">
        <f t="shared" ca="1" si="838"/>
        <v>x</v>
      </c>
      <c r="DU663" s="293" t="e">
        <f t="shared" ca="1" si="839"/>
        <v>#N/A</v>
      </c>
      <c r="DV663" s="5"/>
      <c r="DW663" s="293" t="e">
        <f t="shared" ref="DW663:DW726" ca="1" si="849">MATCH($DW$12,OFFSET(OFFSET($CT$17,DW662,0),,,$DU$13-DW662),0)+DW662</f>
        <v>#N/A</v>
      </c>
      <c r="DZ663" s="293" t="e">
        <f t="shared" ca="1" si="840"/>
        <v>#N/A</v>
      </c>
      <c r="EA663" s="293" t="e">
        <f t="shared" ca="1" si="841"/>
        <v>#N/A</v>
      </c>
      <c r="EB663" s="293" t="e">
        <f t="shared" ca="1" si="842"/>
        <v>#N/A</v>
      </c>
      <c r="EE663" s="6" t="str">
        <f t="shared" si="843"/>
        <v/>
      </c>
      <c r="EF663" s="293" t="e">
        <f t="shared" ca="1" si="844"/>
        <v>#N/A</v>
      </c>
      <c r="EG663" s="6" t="e">
        <f t="shared" ca="1" si="820"/>
        <v>#N/A</v>
      </c>
    </row>
    <row r="664" spans="3:137" x14ac:dyDescent="0.2">
      <c r="C664" s="75"/>
      <c r="D664" s="184" t="str">
        <f t="shared" si="784"/>
        <v/>
      </c>
      <c r="E664" s="649" t="str">
        <f t="shared" si="776"/>
        <v/>
      </c>
      <c r="F664" s="607" t="str">
        <f t="shared" si="783"/>
        <v>x</v>
      </c>
      <c r="G664" s="650"/>
      <c r="H664" s="651"/>
      <c r="I664" s="651"/>
      <c r="J664" s="651"/>
      <c r="K664" s="652"/>
      <c r="L664" s="889"/>
      <c r="M664" s="889"/>
      <c r="N664" s="653"/>
      <c r="O664" s="651"/>
      <c r="P664" s="651"/>
      <c r="Q664" s="654"/>
      <c r="R664" s="655"/>
      <c r="S664" s="607" t="str">
        <f t="shared" si="785"/>
        <v/>
      </c>
      <c r="T664" s="656" t="str">
        <f t="shared" si="786"/>
        <v/>
      </c>
      <c r="U664" s="656" t="str">
        <f t="shared" si="821"/>
        <v/>
      </c>
      <c r="V664" s="656" t="str">
        <f t="shared" si="787"/>
        <v/>
      </c>
      <c r="W664" s="719"/>
      <c r="X664" s="659"/>
      <c r="Y664" s="656" t="str">
        <f t="shared" si="777"/>
        <v/>
      </c>
      <c r="Z664" s="659"/>
      <c r="AA664" s="654"/>
      <c r="AB664" s="656" t="str">
        <f t="shared" si="788"/>
        <v/>
      </c>
      <c r="AC664" s="661" t="str">
        <f t="shared" si="822"/>
        <v/>
      </c>
      <c r="AE664" s="658" t="str">
        <f t="shared" si="789"/>
        <v/>
      </c>
      <c r="AF664" s="659"/>
      <c r="AT664" s="805" t="str">
        <f t="shared" si="847"/>
        <v/>
      </c>
      <c r="AU664" t="str">
        <f t="shared" si="823"/>
        <v/>
      </c>
      <c r="AV664" s="6" t="str">
        <f t="shared" si="790"/>
        <v/>
      </c>
      <c r="AW664" s="317" t="str">
        <f t="shared" si="791"/>
        <v/>
      </c>
      <c r="AX664" s="158" t="str">
        <f t="shared" si="792"/>
        <v/>
      </c>
      <c r="AY664" s="158" t="str">
        <f t="shared" si="782"/>
        <v/>
      </c>
      <c r="AZ664" s="309" t="str">
        <f t="shared" si="781"/>
        <v/>
      </c>
      <c r="BA664" s="318" t="str">
        <f t="shared" si="793"/>
        <v/>
      </c>
      <c r="BB664" s="473" t="str">
        <f t="shared" si="794"/>
        <v/>
      </c>
      <c r="BC664" s="80" t="str">
        <f t="shared" si="845"/>
        <v/>
      </c>
      <c r="BD664" s="56">
        <f t="shared" si="795"/>
        <v>1</v>
      </c>
      <c r="BF664" s="56" t="str">
        <f t="shared" si="796"/>
        <v/>
      </c>
      <c r="BG664" s="56" t="str">
        <f t="shared" si="797"/>
        <v/>
      </c>
      <c r="BH664" s="6" t="str">
        <f t="shared" si="798"/>
        <v/>
      </c>
      <c r="BK664" s="6" t="str">
        <f t="shared" si="799"/>
        <v/>
      </c>
      <c r="BL664" s="56">
        <f t="shared" si="824"/>
        <v>999999</v>
      </c>
      <c r="BM664" s="183">
        <f t="shared" si="825"/>
        <v>99999.000003320005</v>
      </c>
      <c r="BN664" s="61">
        <v>648</v>
      </c>
      <c r="BO664" s="6">
        <f t="shared" si="800"/>
        <v>999999</v>
      </c>
      <c r="BP664" s="6">
        <f t="shared" si="801"/>
        <v>999999</v>
      </c>
      <c r="BQ664" s="6" t="str">
        <f t="shared" si="826"/>
        <v>x</v>
      </c>
      <c r="BR664" s="206">
        <f t="shared" si="802"/>
        <v>99999.000003320005</v>
      </c>
      <c r="BS664" s="6">
        <f t="shared" si="803"/>
        <v>99999.000003320005</v>
      </c>
      <c r="BT664" s="6" t="str">
        <f t="shared" si="827"/>
        <v>x</v>
      </c>
      <c r="BU664" s="6" t="str">
        <f t="shared" si="804"/>
        <v/>
      </c>
      <c r="BW664" s="82">
        <f t="shared" si="828"/>
        <v>9999999999</v>
      </c>
      <c r="BX664" s="80" t="str">
        <f t="shared" si="805"/>
        <v>x</v>
      </c>
      <c r="BY664" s="80" t="str">
        <f t="shared" si="806"/>
        <v/>
      </c>
      <c r="BZ664" s="56" t="str">
        <f t="shared" si="829"/>
        <v/>
      </c>
      <c r="CA664" s="56" t="str">
        <f t="shared" si="830"/>
        <v/>
      </c>
      <c r="CB664" s="88">
        <f t="shared" si="831"/>
        <v>0</v>
      </c>
      <c r="CC664" s="56" t="str">
        <f t="shared" si="807"/>
        <v/>
      </c>
      <c r="CD664" s="56"/>
      <c r="CE664" s="56"/>
      <c r="CF664" s="56"/>
      <c r="CG664" s="56"/>
      <c r="CH664" s="169">
        <f t="shared" si="832"/>
        <v>9999999999</v>
      </c>
      <c r="CI664" s="170">
        <f t="shared" si="833"/>
        <v>9999999999</v>
      </c>
      <c r="CJ664" s="171">
        <f t="shared" si="834"/>
        <v>9999999999</v>
      </c>
      <c r="CK664" s="172" t="str">
        <f t="shared" si="835"/>
        <v/>
      </c>
      <c r="CL664" s="173" t="str">
        <f t="shared" si="808"/>
        <v>x</v>
      </c>
      <c r="CN664" s="6" t="str">
        <f t="shared" si="836"/>
        <v/>
      </c>
      <c r="CO664" s="293" t="e">
        <f t="shared" ca="1" si="846"/>
        <v>#N/A</v>
      </c>
      <c r="CP664" s="6" t="e">
        <f t="shared" ca="1" si="837"/>
        <v>#N/A</v>
      </c>
      <c r="CQ664" s="61">
        <v>648</v>
      </c>
      <c r="CR664" s="6">
        <f t="shared" si="809"/>
        <v>0</v>
      </c>
      <c r="CS664" s="6">
        <f t="shared" si="810"/>
        <v>0</v>
      </c>
      <c r="CT664" s="56" t="str">
        <f t="shared" si="811"/>
        <v/>
      </c>
      <c r="CU664" s="76">
        <f t="shared" si="812"/>
        <v>0</v>
      </c>
      <c r="CV664" s="76">
        <f t="shared" si="813"/>
        <v>0</v>
      </c>
      <c r="CX664" s="6" t="str">
        <f t="shared" si="814"/>
        <v/>
      </c>
      <c r="CY664" s="6" t="str">
        <f t="shared" si="815"/>
        <v/>
      </c>
      <c r="CZ664" s="6" t="str">
        <f t="shared" si="816"/>
        <v/>
      </c>
      <c r="DG664" s="56" t="str">
        <f t="shared" si="817"/>
        <v/>
      </c>
      <c r="DH664" s="6">
        <f t="shared" si="818"/>
        <v>0</v>
      </c>
      <c r="DK664" s="6">
        <f t="shared" si="779"/>
        <v>0</v>
      </c>
      <c r="DL664" s="6" t="e">
        <f t="shared" si="780"/>
        <v>#N/A</v>
      </c>
      <c r="DN664" s="6" t="e">
        <f t="shared" si="778"/>
        <v>#N/A</v>
      </c>
      <c r="DP664" s="6" t="str">
        <f t="shared" si="819"/>
        <v/>
      </c>
      <c r="DQ664" s="293">
        <f t="shared" ca="1" si="848"/>
        <v>658</v>
      </c>
      <c r="DR664" s="6" t="str">
        <f t="shared" ca="1" si="838"/>
        <v>x</v>
      </c>
      <c r="DU664" s="293" t="e">
        <f t="shared" ca="1" si="839"/>
        <v>#N/A</v>
      </c>
      <c r="DV664" s="5"/>
      <c r="DW664" s="293" t="e">
        <f t="shared" ca="1" si="849"/>
        <v>#N/A</v>
      </c>
      <c r="DZ664" s="293" t="e">
        <f t="shared" ca="1" si="840"/>
        <v>#N/A</v>
      </c>
      <c r="EA664" s="293" t="e">
        <f t="shared" ca="1" si="841"/>
        <v>#N/A</v>
      </c>
      <c r="EB664" s="293" t="e">
        <f t="shared" ca="1" si="842"/>
        <v>#N/A</v>
      </c>
      <c r="EE664" s="6" t="str">
        <f t="shared" si="843"/>
        <v/>
      </c>
      <c r="EF664" s="293" t="e">
        <f t="shared" ca="1" si="844"/>
        <v>#N/A</v>
      </c>
      <c r="EG664" s="6" t="e">
        <f t="shared" ca="1" si="820"/>
        <v>#N/A</v>
      </c>
    </row>
    <row r="665" spans="3:137" x14ac:dyDescent="0.2">
      <c r="C665" s="75"/>
      <c r="D665" s="184" t="str">
        <f t="shared" si="784"/>
        <v/>
      </c>
      <c r="E665" s="649" t="str">
        <f t="shared" si="776"/>
        <v/>
      </c>
      <c r="F665" s="607" t="str">
        <f t="shared" si="783"/>
        <v>x</v>
      </c>
      <c r="G665" s="650"/>
      <c r="H665" s="651"/>
      <c r="I665" s="651"/>
      <c r="J665" s="651"/>
      <c r="K665" s="652"/>
      <c r="L665" s="889"/>
      <c r="M665" s="889"/>
      <c r="N665" s="653"/>
      <c r="O665" s="651"/>
      <c r="P665" s="651"/>
      <c r="Q665" s="654"/>
      <c r="R665" s="655"/>
      <c r="S665" s="607" t="str">
        <f t="shared" si="785"/>
        <v/>
      </c>
      <c r="T665" s="656" t="str">
        <f t="shared" si="786"/>
        <v/>
      </c>
      <c r="U665" s="656" t="str">
        <f t="shared" si="821"/>
        <v/>
      </c>
      <c r="V665" s="656" t="str">
        <f t="shared" si="787"/>
        <v/>
      </c>
      <c r="W665" s="719"/>
      <c r="X665" s="659"/>
      <c r="Y665" s="656" t="str">
        <f t="shared" si="777"/>
        <v/>
      </c>
      <c r="Z665" s="659"/>
      <c r="AA665" s="654"/>
      <c r="AB665" s="656" t="str">
        <f t="shared" si="788"/>
        <v/>
      </c>
      <c r="AC665" s="661" t="str">
        <f t="shared" si="822"/>
        <v/>
      </c>
      <c r="AE665" s="658" t="str">
        <f t="shared" si="789"/>
        <v/>
      </c>
      <c r="AF665" s="659"/>
      <c r="AT665" s="805" t="str">
        <f t="shared" si="847"/>
        <v/>
      </c>
      <c r="AU665" t="str">
        <f t="shared" si="823"/>
        <v/>
      </c>
      <c r="AV665" s="6" t="str">
        <f t="shared" si="790"/>
        <v/>
      </c>
      <c r="AW665" s="317" t="str">
        <f t="shared" si="791"/>
        <v/>
      </c>
      <c r="AX665" s="158" t="str">
        <f t="shared" si="792"/>
        <v/>
      </c>
      <c r="AY665" s="158" t="str">
        <f t="shared" si="782"/>
        <v/>
      </c>
      <c r="AZ665" s="309" t="str">
        <f t="shared" si="781"/>
        <v/>
      </c>
      <c r="BA665" s="318" t="str">
        <f t="shared" si="793"/>
        <v/>
      </c>
      <c r="BB665" s="473" t="str">
        <f t="shared" si="794"/>
        <v/>
      </c>
      <c r="BC665" s="80" t="str">
        <f t="shared" si="845"/>
        <v/>
      </c>
      <c r="BD665" s="56">
        <f t="shared" si="795"/>
        <v>1</v>
      </c>
      <c r="BF665" s="56" t="str">
        <f t="shared" si="796"/>
        <v/>
      </c>
      <c r="BG665" s="56" t="str">
        <f t="shared" si="797"/>
        <v/>
      </c>
      <c r="BH665" s="6" t="str">
        <f t="shared" si="798"/>
        <v/>
      </c>
      <c r="BK665" s="6" t="str">
        <f t="shared" si="799"/>
        <v/>
      </c>
      <c r="BL665" s="56">
        <f t="shared" si="824"/>
        <v>999999</v>
      </c>
      <c r="BM665" s="183">
        <f t="shared" si="825"/>
        <v>99999.000003324996</v>
      </c>
      <c r="BN665" s="61">
        <v>649</v>
      </c>
      <c r="BO665" s="6">
        <f t="shared" si="800"/>
        <v>999999</v>
      </c>
      <c r="BP665" s="6">
        <f t="shared" si="801"/>
        <v>999999</v>
      </c>
      <c r="BQ665" s="6" t="str">
        <f t="shared" si="826"/>
        <v>x</v>
      </c>
      <c r="BR665" s="206">
        <f t="shared" si="802"/>
        <v>99999.000003324996</v>
      </c>
      <c r="BS665" s="6">
        <f t="shared" si="803"/>
        <v>99999.000003324996</v>
      </c>
      <c r="BT665" s="6" t="str">
        <f t="shared" si="827"/>
        <v>x</v>
      </c>
      <c r="BU665" s="6" t="str">
        <f t="shared" si="804"/>
        <v/>
      </c>
      <c r="BW665" s="82">
        <f t="shared" si="828"/>
        <v>9999999999</v>
      </c>
      <c r="BX665" s="80" t="str">
        <f t="shared" si="805"/>
        <v>x</v>
      </c>
      <c r="BY665" s="80" t="str">
        <f t="shared" si="806"/>
        <v/>
      </c>
      <c r="BZ665" s="56" t="str">
        <f t="shared" si="829"/>
        <v/>
      </c>
      <c r="CA665" s="56" t="str">
        <f t="shared" si="830"/>
        <v/>
      </c>
      <c r="CB665" s="88">
        <f t="shared" si="831"/>
        <v>0</v>
      </c>
      <c r="CC665" s="56" t="str">
        <f t="shared" si="807"/>
        <v/>
      </c>
      <c r="CD665" s="56"/>
      <c r="CE665" s="56"/>
      <c r="CF665" s="56"/>
      <c r="CG665" s="56"/>
      <c r="CH665" s="169">
        <f t="shared" si="832"/>
        <v>9999999999</v>
      </c>
      <c r="CI665" s="170">
        <f t="shared" si="833"/>
        <v>9999999999</v>
      </c>
      <c r="CJ665" s="171">
        <f t="shared" si="834"/>
        <v>9999999999</v>
      </c>
      <c r="CK665" s="172" t="str">
        <f t="shared" si="835"/>
        <v/>
      </c>
      <c r="CL665" s="173" t="str">
        <f t="shared" si="808"/>
        <v>x</v>
      </c>
      <c r="CN665" s="6" t="str">
        <f t="shared" si="836"/>
        <v/>
      </c>
      <c r="CO665" s="293" t="e">
        <f t="shared" ca="1" si="846"/>
        <v>#N/A</v>
      </c>
      <c r="CP665" s="6" t="e">
        <f t="shared" ca="1" si="837"/>
        <v>#N/A</v>
      </c>
      <c r="CQ665" s="61">
        <v>649</v>
      </c>
      <c r="CR665" s="6">
        <f t="shared" si="809"/>
        <v>0</v>
      </c>
      <c r="CS665" s="6">
        <f t="shared" si="810"/>
        <v>0</v>
      </c>
      <c r="CT665" s="56" t="str">
        <f t="shared" si="811"/>
        <v/>
      </c>
      <c r="CU665" s="76">
        <f t="shared" si="812"/>
        <v>0</v>
      </c>
      <c r="CV665" s="76">
        <f t="shared" si="813"/>
        <v>0</v>
      </c>
      <c r="CX665" s="6" t="str">
        <f t="shared" si="814"/>
        <v/>
      </c>
      <c r="CY665" s="6" t="str">
        <f t="shared" si="815"/>
        <v/>
      </c>
      <c r="CZ665" s="6" t="str">
        <f t="shared" si="816"/>
        <v/>
      </c>
      <c r="DG665" s="56" t="str">
        <f t="shared" si="817"/>
        <v/>
      </c>
      <c r="DH665" s="6">
        <f t="shared" si="818"/>
        <v>0</v>
      </c>
      <c r="DK665" s="6">
        <f t="shared" si="779"/>
        <v>0</v>
      </c>
      <c r="DL665" s="6" t="e">
        <f t="shared" si="780"/>
        <v>#N/A</v>
      </c>
      <c r="DN665" s="6" t="e">
        <f t="shared" si="778"/>
        <v>#N/A</v>
      </c>
      <c r="DP665" s="6" t="str">
        <f t="shared" si="819"/>
        <v/>
      </c>
      <c r="DQ665" s="293">
        <f t="shared" ca="1" si="848"/>
        <v>659</v>
      </c>
      <c r="DR665" s="6" t="str">
        <f t="shared" ca="1" si="838"/>
        <v>x</v>
      </c>
      <c r="DU665" s="293" t="e">
        <f t="shared" ca="1" si="839"/>
        <v>#N/A</v>
      </c>
      <c r="DV665" s="5"/>
      <c r="DW665" s="293" t="e">
        <f t="shared" ca="1" si="849"/>
        <v>#N/A</v>
      </c>
      <c r="DZ665" s="293" t="e">
        <f t="shared" ca="1" si="840"/>
        <v>#N/A</v>
      </c>
      <c r="EA665" s="293" t="e">
        <f t="shared" ca="1" si="841"/>
        <v>#N/A</v>
      </c>
      <c r="EB665" s="293" t="e">
        <f t="shared" ca="1" si="842"/>
        <v>#N/A</v>
      </c>
      <c r="EE665" s="6" t="str">
        <f t="shared" si="843"/>
        <v/>
      </c>
      <c r="EF665" s="293" t="e">
        <f t="shared" ca="1" si="844"/>
        <v>#N/A</v>
      </c>
      <c r="EG665" s="6" t="e">
        <f t="shared" ca="1" si="820"/>
        <v>#N/A</v>
      </c>
    </row>
    <row r="666" spans="3:137" x14ac:dyDescent="0.2">
      <c r="C666" s="75"/>
      <c r="D666" s="184" t="str">
        <f t="shared" si="784"/>
        <v/>
      </c>
      <c r="E666" s="649" t="str">
        <f t="shared" si="776"/>
        <v/>
      </c>
      <c r="F666" s="607" t="str">
        <f t="shared" si="783"/>
        <v>x</v>
      </c>
      <c r="G666" s="650"/>
      <c r="H666" s="651"/>
      <c r="I666" s="651"/>
      <c r="J666" s="651"/>
      <c r="K666" s="652"/>
      <c r="L666" s="889"/>
      <c r="M666" s="889"/>
      <c r="N666" s="653"/>
      <c r="O666" s="651"/>
      <c r="P666" s="651"/>
      <c r="Q666" s="654"/>
      <c r="R666" s="655"/>
      <c r="S666" s="607" t="str">
        <f t="shared" si="785"/>
        <v/>
      </c>
      <c r="T666" s="656" t="str">
        <f t="shared" si="786"/>
        <v/>
      </c>
      <c r="U666" s="656" t="str">
        <f t="shared" si="821"/>
        <v/>
      </c>
      <c r="V666" s="656" t="str">
        <f t="shared" si="787"/>
        <v/>
      </c>
      <c r="W666" s="719"/>
      <c r="X666" s="659"/>
      <c r="Y666" s="656" t="str">
        <f t="shared" si="777"/>
        <v/>
      </c>
      <c r="Z666" s="659"/>
      <c r="AA666" s="654"/>
      <c r="AB666" s="656" t="str">
        <f t="shared" si="788"/>
        <v/>
      </c>
      <c r="AC666" s="661" t="str">
        <f t="shared" si="822"/>
        <v/>
      </c>
      <c r="AE666" s="658" t="str">
        <f t="shared" si="789"/>
        <v/>
      </c>
      <c r="AF666" s="659"/>
      <c r="AT666" s="805" t="str">
        <f t="shared" si="847"/>
        <v/>
      </c>
      <c r="AU666" t="str">
        <f t="shared" si="823"/>
        <v/>
      </c>
      <c r="AV666" s="6" t="str">
        <f t="shared" si="790"/>
        <v/>
      </c>
      <c r="AW666" s="317" t="str">
        <f t="shared" si="791"/>
        <v/>
      </c>
      <c r="AX666" s="158" t="str">
        <f t="shared" si="792"/>
        <v/>
      </c>
      <c r="AY666" s="158" t="str">
        <f t="shared" si="782"/>
        <v/>
      </c>
      <c r="AZ666" s="309" t="str">
        <f t="shared" si="781"/>
        <v/>
      </c>
      <c r="BA666" s="318" t="str">
        <f t="shared" si="793"/>
        <v/>
      </c>
      <c r="BB666" s="473" t="str">
        <f t="shared" si="794"/>
        <v/>
      </c>
      <c r="BC666" s="80" t="str">
        <f t="shared" si="845"/>
        <v/>
      </c>
      <c r="BD666" s="56">
        <f t="shared" si="795"/>
        <v>1</v>
      </c>
      <c r="BF666" s="56" t="str">
        <f t="shared" si="796"/>
        <v/>
      </c>
      <c r="BG666" s="56" t="str">
        <f t="shared" si="797"/>
        <v/>
      </c>
      <c r="BH666" s="6" t="str">
        <f t="shared" si="798"/>
        <v/>
      </c>
      <c r="BK666" s="6" t="str">
        <f t="shared" si="799"/>
        <v/>
      </c>
      <c r="BL666" s="56">
        <f t="shared" si="824"/>
        <v>999999</v>
      </c>
      <c r="BM666" s="183">
        <f t="shared" si="825"/>
        <v>99999.000003330002</v>
      </c>
      <c r="BN666" s="61">
        <v>650</v>
      </c>
      <c r="BO666" s="6">
        <f t="shared" si="800"/>
        <v>999999</v>
      </c>
      <c r="BP666" s="6">
        <f t="shared" si="801"/>
        <v>999999</v>
      </c>
      <c r="BQ666" s="6" t="str">
        <f t="shared" si="826"/>
        <v>x</v>
      </c>
      <c r="BR666" s="206">
        <f t="shared" si="802"/>
        <v>99999.000003330002</v>
      </c>
      <c r="BS666" s="6">
        <f t="shared" si="803"/>
        <v>99999.000003330002</v>
      </c>
      <c r="BT666" s="6" t="str">
        <f t="shared" si="827"/>
        <v>x</v>
      </c>
      <c r="BU666" s="6" t="str">
        <f t="shared" si="804"/>
        <v/>
      </c>
      <c r="BW666" s="82">
        <f t="shared" si="828"/>
        <v>9999999999</v>
      </c>
      <c r="BX666" s="80" t="str">
        <f t="shared" si="805"/>
        <v>x</v>
      </c>
      <c r="BY666" s="80" t="str">
        <f t="shared" si="806"/>
        <v/>
      </c>
      <c r="BZ666" s="56" t="str">
        <f t="shared" si="829"/>
        <v/>
      </c>
      <c r="CA666" s="56" t="str">
        <f t="shared" si="830"/>
        <v/>
      </c>
      <c r="CB666" s="88">
        <f t="shared" si="831"/>
        <v>0</v>
      </c>
      <c r="CC666" s="56" t="str">
        <f t="shared" si="807"/>
        <v/>
      </c>
      <c r="CD666" s="56"/>
      <c r="CE666" s="56"/>
      <c r="CF666" s="56"/>
      <c r="CG666" s="56"/>
      <c r="CH666" s="169">
        <f t="shared" si="832"/>
        <v>9999999999</v>
      </c>
      <c r="CI666" s="170">
        <f t="shared" si="833"/>
        <v>9999999999</v>
      </c>
      <c r="CJ666" s="171">
        <f t="shared" si="834"/>
        <v>9999999999</v>
      </c>
      <c r="CK666" s="172" t="str">
        <f t="shared" si="835"/>
        <v/>
      </c>
      <c r="CL666" s="173" t="str">
        <f t="shared" si="808"/>
        <v>x</v>
      </c>
      <c r="CN666" s="6" t="str">
        <f t="shared" si="836"/>
        <v/>
      </c>
      <c r="CO666" s="293" t="e">
        <f t="shared" ca="1" si="846"/>
        <v>#N/A</v>
      </c>
      <c r="CP666" s="6" t="e">
        <f t="shared" ca="1" si="837"/>
        <v>#N/A</v>
      </c>
      <c r="CQ666" s="61">
        <v>650</v>
      </c>
      <c r="CR666" s="6">
        <f t="shared" si="809"/>
        <v>0</v>
      </c>
      <c r="CS666" s="6">
        <f t="shared" si="810"/>
        <v>0</v>
      </c>
      <c r="CT666" s="56" t="str">
        <f t="shared" si="811"/>
        <v/>
      </c>
      <c r="CU666" s="76">
        <f t="shared" si="812"/>
        <v>0</v>
      </c>
      <c r="CV666" s="76">
        <f t="shared" si="813"/>
        <v>0</v>
      </c>
      <c r="CX666" s="6" t="str">
        <f t="shared" si="814"/>
        <v/>
      </c>
      <c r="CY666" s="6" t="str">
        <f t="shared" si="815"/>
        <v/>
      </c>
      <c r="CZ666" s="6" t="str">
        <f t="shared" si="816"/>
        <v/>
      </c>
      <c r="DG666" s="56" t="str">
        <f t="shared" si="817"/>
        <v/>
      </c>
      <c r="DH666" s="6">
        <f t="shared" si="818"/>
        <v>0</v>
      </c>
      <c r="DK666" s="6">
        <f t="shared" si="779"/>
        <v>0</v>
      </c>
      <c r="DL666" s="6" t="e">
        <f t="shared" si="780"/>
        <v>#N/A</v>
      </c>
      <c r="DN666" s="6" t="e">
        <f t="shared" si="778"/>
        <v>#N/A</v>
      </c>
      <c r="DP666" s="6" t="str">
        <f t="shared" si="819"/>
        <v/>
      </c>
      <c r="DQ666" s="293">
        <f t="shared" ca="1" si="848"/>
        <v>660</v>
      </c>
      <c r="DR666" s="6" t="str">
        <f t="shared" ca="1" si="838"/>
        <v>x</v>
      </c>
      <c r="DU666" s="293" t="e">
        <f t="shared" ca="1" si="839"/>
        <v>#N/A</v>
      </c>
      <c r="DV666" s="5"/>
      <c r="DW666" s="293" t="e">
        <f t="shared" ca="1" si="849"/>
        <v>#N/A</v>
      </c>
      <c r="DZ666" s="293" t="e">
        <f t="shared" ca="1" si="840"/>
        <v>#N/A</v>
      </c>
      <c r="EA666" s="293" t="e">
        <f t="shared" ca="1" si="841"/>
        <v>#N/A</v>
      </c>
      <c r="EB666" s="293" t="e">
        <f t="shared" ca="1" si="842"/>
        <v>#N/A</v>
      </c>
      <c r="EE666" s="6" t="str">
        <f t="shared" si="843"/>
        <v/>
      </c>
      <c r="EF666" s="293" t="e">
        <f t="shared" ca="1" si="844"/>
        <v>#N/A</v>
      </c>
      <c r="EG666" s="6" t="e">
        <f t="shared" ca="1" si="820"/>
        <v>#N/A</v>
      </c>
    </row>
    <row r="667" spans="3:137" x14ac:dyDescent="0.2">
      <c r="C667" s="75"/>
      <c r="D667" s="184" t="str">
        <f t="shared" si="784"/>
        <v/>
      </c>
      <c r="E667" s="649" t="str">
        <f t="shared" si="776"/>
        <v/>
      </c>
      <c r="F667" s="607" t="str">
        <f t="shared" si="783"/>
        <v>x</v>
      </c>
      <c r="G667" s="650"/>
      <c r="H667" s="651"/>
      <c r="I667" s="651"/>
      <c r="J667" s="651"/>
      <c r="K667" s="652"/>
      <c r="L667" s="889"/>
      <c r="M667" s="889"/>
      <c r="N667" s="653"/>
      <c r="O667" s="651"/>
      <c r="P667" s="651"/>
      <c r="Q667" s="654"/>
      <c r="R667" s="655"/>
      <c r="S667" s="607" t="str">
        <f t="shared" si="785"/>
        <v/>
      </c>
      <c r="T667" s="656" t="str">
        <f t="shared" si="786"/>
        <v/>
      </c>
      <c r="U667" s="656" t="str">
        <f t="shared" si="821"/>
        <v/>
      </c>
      <c r="V667" s="656" t="str">
        <f t="shared" si="787"/>
        <v/>
      </c>
      <c r="W667" s="719"/>
      <c r="X667" s="659"/>
      <c r="Y667" s="656" t="str">
        <f t="shared" si="777"/>
        <v/>
      </c>
      <c r="Z667" s="659"/>
      <c r="AA667" s="654"/>
      <c r="AB667" s="656" t="str">
        <f t="shared" si="788"/>
        <v/>
      </c>
      <c r="AC667" s="661" t="str">
        <f t="shared" si="822"/>
        <v/>
      </c>
      <c r="AE667" s="658" t="str">
        <f t="shared" si="789"/>
        <v/>
      </c>
      <c r="AF667" s="659"/>
      <c r="AT667" s="805" t="str">
        <f t="shared" si="847"/>
        <v/>
      </c>
      <c r="AU667" t="str">
        <f t="shared" si="823"/>
        <v/>
      </c>
      <c r="AV667" s="6" t="str">
        <f t="shared" si="790"/>
        <v/>
      </c>
      <c r="AW667" s="317" t="str">
        <f t="shared" si="791"/>
        <v/>
      </c>
      <c r="AX667" s="158" t="str">
        <f t="shared" si="792"/>
        <v/>
      </c>
      <c r="AY667" s="158" t="str">
        <f t="shared" si="782"/>
        <v/>
      </c>
      <c r="AZ667" s="309" t="str">
        <f t="shared" si="781"/>
        <v/>
      </c>
      <c r="BA667" s="318" t="str">
        <f t="shared" si="793"/>
        <v/>
      </c>
      <c r="BB667" s="473" t="str">
        <f t="shared" si="794"/>
        <v/>
      </c>
      <c r="BC667" s="80" t="str">
        <f t="shared" si="845"/>
        <v/>
      </c>
      <c r="BD667" s="56">
        <f t="shared" si="795"/>
        <v>1</v>
      </c>
      <c r="BF667" s="56" t="str">
        <f t="shared" si="796"/>
        <v/>
      </c>
      <c r="BG667" s="56" t="str">
        <f t="shared" si="797"/>
        <v/>
      </c>
      <c r="BH667" s="6" t="str">
        <f t="shared" si="798"/>
        <v/>
      </c>
      <c r="BK667" s="6" t="str">
        <f t="shared" si="799"/>
        <v/>
      </c>
      <c r="BL667" s="56">
        <f t="shared" si="824"/>
        <v>999999</v>
      </c>
      <c r="BM667" s="183">
        <f t="shared" si="825"/>
        <v>99999.000003334993</v>
      </c>
      <c r="BN667" s="61">
        <v>651</v>
      </c>
      <c r="BO667" s="6">
        <f t="shared" si="800"/>
        <v>999999</v>
      </c>
      <c r="BP667" s="6">
        <f t="shared" si="801"/>
        <v>999999</v>
      </c>
      <c r="BQ667" s="6" t="str">
        <f t="shared" si="826"/>
        <v>x</v>
      </c>
      <c r="BR667" s="206">
        <f t="shared" si="802"/>
        <v>99999.000003334993</v>
      </c>
      <c r="BS667" s="6">
        <f t="shared" si="803"/>
        <v>99999.000003334993</v>
      </c>
      <c r="BT667" s="6" t="str">
        <f t="shared" si="827"/>
        <v>x</v>
      </c>
      <c r="BU667" s="6" t="str">
        <f t="shared" si="804"/>
        <v/>
      </c>
      <c r="BW667" s="82">
        <f t="shared" si="828"/>
        <v>9999999999</v>
      </c>
      <c r="BX667" s="80" t="str">
        <f t="shared" si="805"/>
        <v>x</v>
      </c>
      <c r="BY667" s="80" t="str">
        <f t="shared" si="806"/>
        <v/>
      </c>
      <c r="BZ667" s="56" t="str">
        <f t="shared" si="829"/>
        <v/>
      </c>
      <c r="CA667" s="56" t="str">
        <f t="shared" si="830"/>
        <v/>
      </c>
      <c r="CB667" s="88">
        <f t="shared" si="831"/>
        <v>0</v>
      </c>
      <c r="CC667" s="56" t="str">
        <f t="shared" si="807"/>
        <v/>
      </c>
      <c r="CD667" s="56"/>
      <c r="CE667" s="56"/>
      <c r="CF667" s="56"/>
      <c r="CG667" s="56"/>
      <c r="CH667" s="169">
        <f t="shared" si="832"/>
        <v>9999999999</v>
      </c>
      <c r="CI667" s="170">
        <f t="shared" si="833"/>
        <v>9999999999</v>
      </c>
      <c r="CJ667" s="171">
        <f t="shared" si="834"/>
        <v>9999999999</v>
      </c>
      <c r="CK667" s="172" t="str">
        <f t="shared" si="835"/>
        <v/>
      </c>
      <c r="CL667" s="173" t="str">
        <f t="shared" si="808"/>
        <v>x</v>
      </c>
      <c r="CN667" s="6" t="str">
        <f t="shared" si="836"/>
        <v/>
      </c>
      <c r="CO667" s="293" t="e">
        <f t="shared" ca="1" si="846"/>
        <v>#N/A</v>
      </c>
      <c r="CP667" s="6" t="e">
        <f t="shared" ca="1" si="837"/>
        <v>#N/A</v>
      </c>
      <c r="CQ667" s="61">
        <v>651</v>
      </c>
      <c r="CR667" s="6">
        <f t="shared" si="809"/>
        <v>0</v>
      </c>
      <c r="CS667" s="6">
        <f t="shared" si="810"/>
        <v>0</v>
      </c>
      <c r="CT667" s="56" t="str">
        <f t="shared" si="811"/>
        <v/>
      </c>
      <c r="CU667" s="76">
        <f t="shared" si="812"/>
        <v>0</v>
      </c>
      <c r="CV667" s="76">
        <f t="shared" si="813"/>
        <v>0</v>
      </c>
      <c r="CX667" s="6" t="str">
        <f t="shared" si="814"/>
        <v/>
      </c>
      <c r="CY667" s="6" t="str">
        <f t="shared" si="815"/>
        <v/>
      </c>
      <c r="CZ667" s="6" t="str">
        <f t="shared" si="816"/>
        <v/>
      </c>
      <c r="DG667" s="56" t="str">
        <f t="shared" si="817"/>
        <v/>
      </c>
      <c r="DH667" s="6">
        <f t="shared" si="818"/>
        <v>0</v>
      </c>
      <c r="DK667" s="6">
        <f t="shared" si="779"/>
        <v>0</v>
      </c>
      <c r="DL667" s="6" t="e">
        <f t="shared" si="780"/>
        <v>#N/A</v>
      </c>
      <c r="DN667" s="6" t="e">
        <f t="shared" si="778"/>
        <v>#N/A</v>
      </c>
      <c r="DP667" s="6" t="str">
        <f t="shared" si="819"/>
        <v/>
      </c>
      <c r="DQ667" s="293">
        <f t="shared" ca="1" si="848"/>
        <v>661</v>
      </c>
      <c r="DR667" s="6" t="str">
        <f t="shared" ca="1" si="838"/>
        <v>x</v>
      </c>
      <c r="DU667" s="293" t="e">
        <f t="shared" ca="1" si="839"/>
        <v>#N/A</v>
      </c>
      <c r="DV667" s="5"/>
      <c r="DW667" s="293" t="e">
        <f t="shared" ca="1" si="849"/>
        <v>#N/A</v>
      </c>
      <c r="DZ667" s="293" t="e">
        <f t="shared" ca="1" si="840"/>
        <v>#N/A</v>
      </c>
      <c r="EA667" s="293" t="e">
        <f t="shared" ca="1" si="841"/>
        <v>#N/A</v>
      </c>
      <c r="EB667" s="293" t="e">
        <f t="shared" ca="1" si="842"/>
        <v>#N/A</v>
      </c>
      <c r="EE667" s="6" t="str">
        <f t="shared" si="843"/>
        <v/>
      </c>
      <c r="EF667" s="293" t="e">
        <f t="shared" ca="1" si="844"/>
        <v>#N/A</v>
      </c>
      <c r="EG667" s="6" t="e">
        <f t="shared" ca="1" si="820"/>
        <v>#N/A</v>
      </c>
    </row>
    <row r="668" spans="3:137" x14ac:dyDescent="0.2">
      <c r="C668" s="75"/>
      <c r="D668" s="184" t="str">
        <f t="shared" si="784"/>
        <v/>
      </c>
      <c r="E668" s="649" t="str">
        <f t="shared" si="776"/>
        <v/>
      </c>
      <c r="F668" s="607" t="str">
        <f t="shared" si="783"/>
        <v>x</v>
      </c>
      <c r="G668" s="650"/>
      <c r="H668" s="651"/>
      <c r="I668" s="651"/>
      <c r="J668" s="651"/>
      <c r="K668" s="652"/>
      <c r="L668" s="889"/>
      <c r="M668" s="889"/>
      <c r="N668" s="653"/>
      <c r="O668" s="651"/>
      <c r="P668" s="651"/>
      <c r="Q668" s="654"/>
      <c r="R668" s="655"/>
      <c r="S668" s="607" t="str">
        <f t="shared" si="785"/>
        <v/>
      </c>
      <c r="T668" s="656" t="str">
        <f t="shared" si="786"/>
        <v/>
      </c>
      <c r="U668" s="656" t="str">
        <f t="shared" si="821"/>
        <v/>
      </c>
      <c r="V668" s="656" t="str">
        <f t="shared" si="787"/>
        <v/>
      </c>
      <c r="W668" s="719"/>
      <c r="X668" s="659"/>
      <c r="Y668" s="656" t="str">
        <f t="shared" si="777"/>
        <v/>
      </c>
      <c r="Z668" s="659"/>
      <c r="AA668" s="654"/>
      <c r="AB668" s="656" t="str">
        <f t="shared" si="788"/>
        <v/>
      </c>
      <c r="AC668" s="661" t="str">
        <f t="shared" si="822"/>
        <v/>
      </c>
      <c r="AE668" s="658" t="str">
        <f t="shared" si="789"/>
        <v/>
      </c>
      <c r="AF668" s="659"/>
      <c r="AT668" s="805" t="str">
        <f t="shared" si="847"/>
        <v/>
      </c>
      <c r="AU668" t="str">
        <f t="shared" si="823"/>
        <v/>
      </c>
      <c r="AV668" s="6" t="str">
        <f t="shared" si="790"/>
        <v/>
      </c>
      <c r="AW668" s="317" t="str">
        <f t="shared" si="791"/>
        <v/>
      </c>
      <c r="AX668" s="158" t="str">
        <f t="shared" si="792"/>
        <v/>
      </c>
      <c r="AY668" s="158" t="str">
        <f t="shared" si="782"/>
        <v/>
      </c>
      <c r="AZ668" s="309" t="str">
        <f t="shared" si="781"/>
        <v/>
      </c>
      <c r="BA668" s="318" t="str">
        <f t="shared" si="793"/>
        <v/>
      </c>
      <c r="BB668" s="473" t="str">
        <f t="shared" si="794"/>
        <v/>
      </c>
      <c r="BC668" s="80" t="str">
        <f t="shared" si="845"/>
        <v/>
      </c>
      <c r="BD668" s="56">
        <f t="shared" si="795"/>
        <v>1</v>
      </c>
      <c r="BF668" s="56" t="str">
        <f t="shared" si="796"/>
        <v/>
      </c>
      <c r="BG668" s="56" t="str">
        <f t="shared" si="797"/>
        <v/>
      </c>
      <c r="BH668" s="6" t="str">
        <f t="shared" si="798"/>
        <v/>
      </c>
      <c r="BK668" s="6" t="str">
        <f t="shared" si="799"/>
        <v/>
      </c>
      <c r="BL668" s="56">
        <f t="shared" si="824"/>
        <v>999999</v>
      </c>
      <c r="BM668" s="183">
        <f t="shared" si="825"/>
        <v>99999.000003339999</v>
      </c>
      <c r="BN668" s="61">
        <v>652</v>
      </c>
      <c r="BO668" s="6">
        <f t="shared" si="800"/>
        <v>999999</v>
      </c>
      <c r="BP668" s="6">
        <f t="shared" si="801"/>
        <v>999999</v>
      </c>
      <c r="BQ668" s="6" t="str">
        <f t="shared" si="826"/>
        <v>x</v>
      </c>
      <c r="BR668" s="206">
        <f t="shared" si="802"/>
        <v>99999.000003339999</v>
      </c>
      <c r="BS668" s="6">
        <f t="shared" si="803"/>
        <v>99999.000003339999</v>
      </c>
      <c r="BT668" s="6" t="str">
        <f t="shared" si="827"/>
        <v>x</v>
      </c>
      <c r="BU668" s="6" t="str">
        <f t="shared" si="804"/>
        <v/>
      </c>
      <c r="BW668" s="82">
        <f t="shared" si="828"/>
        <v>9999999999</v>
      </c>
      <c r="BX668" s="80" t="str">
        <f t="shared" si="805"/>
        <v>x</v>
      </c>
      <c r="BY668" s="80" t="str">
        <f t="shared" si="806"/>
        <v/>
      </c>
      <c r="BZ668" s="56" t="str">
        <f t="shared" si="829"/>
        <v/>
      </c>
      <c r="CA668" s="56" t="str">
        <f t="shared" si="830"/>
        <v/>
      </c>
      <c r="CB668" s="88">
        <f t="shared" si="831"/>
        <v>0</v>
      </c>
      <c r="CC668" s="56" t="str">
        <f t="shared" si="807"/>
        <v/>
      </c>
      <c r="CD668" s="56"/>
      <c r="CE668" s="56"/>
      <c r="CF668" s="56"/>
      <c r="CG668" s="56"/>
      <c r="CH668" s="169">
        <f t="shared" si="832"/>
        <v>9999999999</v>
      </c>
      <c r="CI668" s="170">
        <f t="shared" si="833"/>
        <v>9999999999</v>
      </c>
      <c r="CJ668" s="171">
        <f t="shared" si="834"/>
        <v>9999999999</v>
      </c>
      <c r="CK668" s="172" t="str">
        <f t="shared" si="835"/>
        <v/>
      </c>
      <c r="CL668" s="173" t="str">
        <f t="shared" si="808"/>
        <v>x</v>
      </c>
      <c r="CN668" s="6" t="str">
        <f t="shared" si="836"/>
        <v/>
      </c>
      <c r="CO668" s="293" t="e">
        <f t="shared" ca="1" si="846"/>
        <v>#N/A</v>
      </c>
      <c r="CP668" s="6" t="e">
        <f t="shared" ca="1" si="837"/>
        <v>#N/A</v>
      </c>
      <c r="CQ668" s="61">
        <v>652</v>
      </c>
      <c r="CR668" s="6">
        <f t="shared" si="809"/>
        <v>0</v>
      </c>
      <c r="CS668" s="6">
        <f t="shared" si="810"/>
        <v>0</v>
      </c>
      <c r="CT668" s="56" t="str">
        <f t="shared" si="811"/>
        <v/>
      </c>
      <c r="CU668" s="76">
        <f t="shared" si="812"/>
        <v>0</v>
      </c>
      <c r="CV668" s="76">
        <f t="shared" si="813"/>
        <v>0</v>
      </c>
      <c r="CX668" s="6" t="str">
        <f t="shared" si="814"/>
        <v/>
      </c>
      <c r="CY668" s="6" t="str">
        <f t="shared" si="815"/>
        <v/>
      </c>
      <c r="CZ668" s="6" t="str">
        <f t="shared" si="816"/>
        <v/>
      </c>
      <c r="DG668" s="56" t="str">
        <f t="shared" si="817"/>
        <v/>
      </c>
      <c r="DH668" s="6">
        <f t="shared" si="818"/>
        <v>0</v>
      </c>
      <c r="DK668" s="6">
        <f t="shared" si="779"/>
        <v>0</v>
      </c>
      <c r="DL668" s="6" t="e">
        <f t="shared" si="780"/>
        <v>#N/A</v>
      </c>
      <c r="DN668" s="6" t="e">
        <f t="shared" si="778"/>
        <v>#N/A</v>
      </c>
      <c r="DP668" s="6" t="str">
        <f t="shared" si="819"/>
        <v/>
      </c>
      <c r="DQ668" s="293">
        <f t="shared" ca="1" si="848"/>
        <v>662</v>
      </c>
      <c r="DR668" s="6" t="str">
        <f t="shared" ca="1" si="838"/>
        <v>x</v>
      </c>
      <c r="DU668" s="293" t="e">
        <f t="shared" ca="1" si="839"/>
        <v>#N/A</v>
      </c>
      <c r="DV668" s="5"/>
      <c r="DW668" s="293" t="e">
        <f t="shared" ca="1" si="849"/>
        <v>#N/A</v>
      </c>
      <c r="DZ668" s="293" t="e">
        <f t="shared" ca="1" si="840"/>
        <v>#N/A</v>
      </c>
      <c r="EA668" s="293" t="e">
        <f t="shared" ca="1" si="841"/>
        <v>#N/A</v>
      </c>
      <c r="EB668" s="293" t="e">
        <f t="shared" ca="1" si="842"/>
        <v>#N/A</v>
      </c>
      <c r="EE668" s="6" t="str">
        <f t="shared" si="843"/>
        <v/>
      </c>
      <c r="EF668" s="293" t="e">
        <f t="shared" ca="1" si="844"/>
        <v>#N/A</v>
      </c>
      <c r="EG668" s="6" t="e">
        <f t="shared" ca="1" si="820"/>
        <v>#N/A</v>
      </c>
    </row>
    <row r="669" spans="3:137" x14ac:dyDescent="0.2">
      <c r="C669" s="75"/>
      <c r="D669" s="184" t="str">
        <f t="shared" si="784"/>
        <v/>
      </c>
      <c r="E669" s="649" t="str">
        <f t="shared" si="776"/>
        <v/>
      </c>
      <c r="F669" s="607" t="str">
        <f t="shared" si="783"/>
        <v>x</v>
      </c>
      <c r="G669" s="650"/>
      <c r="H669" s="651"/>
      <c r="I669" s="651"/>
      <c r="J669" s="651"/>
      <c r="K669" s="652"/>
      <c r="L669" s="889"/>
      <c r="M669" s="889"/>
      <c r="N669" s="653"/>
      <c r="O669" s="651"/>
      <c r="P669" s="651"/>
      <c r="Q669" s="654"/>
      <c r="R669" s="655"/>
      <c r="S669" s="607" t="str">
        <f t="shared" si="785"/>
        <v/>
      </c>
      <c r="T669" s="656" t="str">
        <f t="shared" si="786"/>
        <v/>
      </c>
      <c r="U669" s="656" t="str">
        <f t="shared" si="821"/>
        <v/>
      </c>
      <c r="V669" s="656" t="str">
        <f t="shared" si="787"/>
        <v/>
      </c>
      <c r="W669" s="719"/>
      <c r="X669" s="659"/>
      <c r="Y669" s="656" t="str">
        <f t="shared" si="777"/>
        <v/>
      </c>
      <c r="Z669" s="659"/>
      <c r="AA669" s="654"/>
      <c r="AB669" s="656" t="str">
        <f t="shared" si="788"/>
        <v/>
      </c>
      <c r="AC669" s="661" t="str">
        <f t="shared" si="822"/>
        <v/>
      </c>
      <c r="AE669" s="658" t="str">
        <f t="shared" si="789"/>
        <v/>
      </c>
      <c r="AF669" s="659"/>
      <c r="AT669" s="805" t="str">
        <f t="shared" si="847"/>
        <v/>
      </c>
      <c r="AU669" t="str">
        <f t="shared" si="823"/>
        <v/>
      </c>
      <c r="AV669" s="6" t="str">
        <f t="shared" si="790"/>
        <v/>
      </c>
      <c r="AW669" s="317" t="str">
        <f t="shared" si="791"/>
        <v/>
      </c>
      <c r="AX669" s="158" t="str">
        <f t="shared" si="792"/>
        <v/>
      </c>
      <c r="AY669" s="158" t="str">
        <f t="shared" si="782"/>
        <v/>
      </c>
      <c r="AZ669" s="309" t="str">
        <f t="shared" si="781"/>
        <v/>
      </c>
      <c r="BA669" s="318" t="str">
        <f t="shared" si="793"/>
        <v/>
      </c>
      <c r="BB669" s="473" t="str">
        <f t="shared" si="794"/>
        <v/>
      </c>
      <c r="BC669" s="80" t="str">
        <f t="shared" si="845"/>
        <v/>
      </c>
      <c r="BD669" s="56">
        <f t="shared" si="795"/>
        <v>1</v>
      </c>
      <c r="BF669" s="56" t="str">
        <f t="shared" si="796"/>
        <v/>
      </c>
      <c r="BG669" s="56" t="str">
        <f t="shared" si="797"/>
        <v/>
      </c>
      <c r="BH669" s="6" t="str">
        <f t="shared" si="798"/>
        <v/>
      </c>
      <c r="BK669" s="6" t="str">
        <f t="shared" si="799"/>
        <v/>
      </c>
      <c r="BL669" s="56">
        <f t="shared" si="824"/>
        <v>999999</v>
      </c>
      <c r="BM669" s="183">
        <f t="shared" si="825"/>
        <v>99999.000003345005</v>
      </c>
      <c r="BN669" s="61">
        <v>653</v>
      </c>
      <c r="BO669" s="6">
        <f t="shared" si="800"/>
        <v>999999</v>
      </c>
      <c r="BP669" s="6">
        <f t="shared" si="801"/>
        <v>999999</v>
      </c>
      <c r="BQ669" s="6" t="str">
        <f t="shared" si="826"/>
        <v>x</v>
      </c>
      <c r="BR669" s="206">
        <f t="shared" si="802"/>
        <v>99999.000003345005</v>
      </c>
      <c r="BS669" s="6">
        <f t="shared" si="803"/>
        <v>99999.000003345005</v>
      </c>
      <c r="BT669" s="6" t="str">
        <f t="shared" si="827"/>
        <v>x</v>
      </c>
      <c r="BU669" s="6" t="str">
        <f t="shared" si="804"/>
        <v/>
      </c>
      <c r="BW669" s="82">
        <f t="shared" si="828"/>
        <v>9999999999</v>
      </c>
      <c r="BX669" s="80" t="str">
        <f t="shared" si="805"/>
        <v>x</v>
      </c>
      <c r="BY669" s="80" t="str">
        <f t="shared" si="806"/>
        <v/>
      </c>
      <c r="BZ669" s="56" t="str">
        <f t="shared" si="829"/>
        <v/>
      </c>
      <c r="CA669" s="56" t="str">
        <f t="shared" si="830"/>
        <v/>
      </c>
      <c r="CB669" s="88">
        <f t="shared" si="831"/>
        <v>0</v>
      </c>
      <c r="CC669" s="56" t="str">
        <f t="shared" si="807"/>
        <v/>
      </c>
      <c r="CD669" s="56"/>
      <c r="CE669" s="56"/>
      <c r="CF669" s="56"/>
      <c r="CG669" s="56"/>
      <c r="CH669" s="169">
        <f t="shared" si="832"/>
        <v>9999999999</v>
      </c>
      <c r="CI669" s="170">
        <f t="shared" si="833"/>
        <v>9999999999</v>
      </c>
      <c r="CJ669" s="171">
        <f t="shared" si="834"/>
        <v>9999999999</v>
      </c>
      <c r="CK669" s="172" t="str">
        <f t="shared" si="835"/>
        <v/>
      </c>
      <c r="CL669" s="173" t="str">
        <f t="shared" si="808"/>
        <v>x</v>
      </c>
      <c r="CN669" s="6" t="str">
        <f t="shared" si="836"/>
        <v/>
      </c>
      <c r="CO669" s="293" t="e">
        <f t="shared" ca="1" si="846"/>
        <v>#N/A</v>
      </c>
      <c r="CP669" s="6" t="e">
        <f t="shared" ca="1" si="837"/>
        <v>#N/A</v>
      </c>
      <c r="CQ669" s="61">
        <v>653</v>
      </c>
      <c r="CR669" s="6">
        <f t="shared" si="809"/>
        <v>0</v>
      </c>
      <c r="CS669" s="6">
        <f t="shared" si="810"/>
        <v>0</v>
      </c>
      <c r="CT669" s="56" t="str">
        <f t="shared" si="811"/>
        <v/>
      </c>
      <c r="CU669" s="76">
        <f t="shared" si="812"/>
        <v>0</v>
      </c>
      <c r="CV669" s="76">
        <f t="shared" si="813"/>
        <v>0</v>
      </c>
      <c r="CX669" s="6" t="str">
        <f t="shared" si="814"/>
        <v/>
      </c>
      <c r="CY669" s="6" t="str">
        <f t="shared" si="815"/>
        <v/>
      </c>
      <c r="CZ669" s="6" t="str">
        <f t="shared" si="816"/>
        <v/>
      </c>
      <c r="DG669" s="56" t="str">
        <f t="shared" si="817"/>
        <v/>
      </c>
      <c r="DH669" s="6">
        <f t="shared" si="818"/>
        <v>0</v>
      </c>
      <c r="DK669" s="6">
        <f t="shared" si="779"/>
        <v>0</v>
      </c>
      <c r="DL669" s="6" t="e">
        <f t="shared" si="780"/>
        <v>#N/A</v>
      </c>
      <c r="DN669" s="6" t="e">
        <f t="shared" si="778"/>
        <v>#N/A</v>
      </c>
      <c r="DP669" s="6" t="str">
        <f t="shared" si="819"/>
        <v/>
      </c>
      <c r="DQ669" s="293">
        <f t="shared" ca="1" si="848"/>
        <v>663</v>
      </c>
      <c r="DR669" s="6" t="str">
        <f t="shared" ca="1" si="838"/>
        <v>x</v>
      </c>
      <c r="DU669" s="293" t="e">
        <f t="shared" ca="1" si="839"/>
        <v>#N/A</v>
      </c>
      <c r="DV669" s="5"/>
      <c r="DW669" s="293" t="e">
        <f t="shared" ca="1" si="849"/>
        <v>#N/A</v>
      </c>
      <c r="DZ669" s="293" t="e">
        <f t="shared" ca="1" si="840"/>
        <v>#N/A</v>
      </c>
      <c r="EA669" s="293" t="e">
        <f t="shared" ca="1" si="841"/>
        <v>#N/A</v>
      </c>
      <c r="EB669" s="293" t="e">
        <f t="shared" ca="1" si="842"/>
        <v>#N/A</v>
      </c>
      <c r="EE669" s="6" t="str">
        <f t="shared" si="843"/>
        <v/>
      </c>
      <c r="EF669" s="293" t="e">
        <f t="shared" ca="1" si="844"/>
        <v>#N/A</v>
      </c>
      <c r="EG669" s="6" t="e">
        <f t="shared" ca="1" si="820"/>
        <v>#N/A</v>
      </c>
    </row>
    <row r="670" spans="3:137" x14ac:dyDescent="0.2">
      <c r="C670" s="75"/>
      <c r="D670" s="184" t="str">
        <f t="shared" si="784"/>
        <v/>
      </c>
      <c r="E670" s="649" t="str">
        <f t="shared" ref="E670:E733" si="850">IF(ISERROR(BG670),1,IF(ISERROR(BF670),2,IF(AND(H670="Liq",I670=""),3,IF(AND(H670="Liq",Y670&lt;0),4,IF(DH670=1,5,IF(AND($BH$5=1,H670="Oba"),6,IF(AND($BH$4=1,H670="Mem"),7,IF(AND(DK670="LiqD",P670&lt;&gt;"120 Debiteuren"),8,IF(AND(DK670="LiqC",P670&lt;&gt;"130 Crediteuren"),9,"")))))))))</f>
        <v/>
      </c>
      <c r="F670" s="607" t="str">
        <f t="shared" si="783"/>
        <v>x</v>
      </c>
      <c r="G670" s="650"/>
      <c r="H670" s="651"/>
      <c r="I670" s="651"/>
      <c r="J670" s="651"/>
      <c r="K670" s="652"/>
      <c r="L670" s="889"/>
      <c r="M670" s="889"/>
      <c r="N670" s="653"/>
      <c r="O670" s="651"/>
      <c r="P670" s="651"/>
      <c r="Q670" s="654"/>
      <c r="R670" s="655"/>
      <c r="S670" s="607" t="str">
        <f t="shared" si="785"/>
        <v/>
      </c>
      <c r="T670" s="656" t="str">
        <f t="shared" si="786"/>
        <v/>
      </c>
      <c r="U670" s="656" t="str">
        <f t="shared" si="821"/>
        <v/>
      </c>
      <c r="V670" s="656" t="str">
        <f t="shared" si="787"/>
        <v/>
      </c>
      <c r="W670" s="719"/>
      <c r="X670" s="659"/>
      <c r="Y670" s="656" t="str">
        <f t="shared" si="777"/>
        <v/>
      </c>
      <c r="Z670" s="659"/>
      <c r="AA670" s="654"/>
      <c r="AB670" s="656" t="str">
        <f t="shared" si="788"/>
        <v/>
      </c>
      <c r="AC670" s="661" t="str">
        <f t="shared" si="822"/>
        <v/>
      </c>
      <c r="AE670" s="658" t="str">
        <f t="shared" si="789"/>
        <v/>
      </c>
      <c r="AF670" s="659"/>
      <c r="AT670" s="805" t="str">
        <f t="shared" si="847"/>
        <v/>
      </c>
      <c r="AU670" t="str">
        <f t="shared" si="823"/>
        <v/>
      </c>
      <c r="AV670" s="6" t="str">
        <f t="shared" si="790"/>
        <v/>
      </c>
      <c r="AW670" s="317" t="str">
        <f t="shared" si="791"/>
        <v/>
      </c>
      <c r="AX670" s="158" t="str">
        <f t="shared" si="792"/>
        <v/>
      </c>
      <c r="AY670" s="158" t="str">
        <f t="shared" si="782"/>
        <v/>
      </c>
      <c r="AZ670" s="309" t="str">
        <f t="shared" si="781"/>
        <v/>
      </c>
      <c r="BA670" s="318" t="str">
        <f t="shared" si="793"/>
        <v/>
      </c>
      <c r="BB670" s="473" t="str">
        <f t="shared" si="794"/>
        <v/>
      </c>
      <c r="BC670" s="80" t="str">
        <f t="shared" si="845"/>
        <v/>
      </c>
      <c r="BD670" s="56">
        <f t="shared" si="795"/>
        <v>1</v>
      </c>
      <c r="BF670" s="56" t="str">
        <f t="shared" si="796"/>
        <v/>
      </c>
      <c r="BG670" s="56" t="str">
        <f t="shared" si="797"/>
        <v/>
      </c>
      <c r="BH670" s="6" t="str">
        <f t="shared" si="798"/>
        <v/>
      </c>
      <c r="BK670" s="6" t="str">
        <f t="shared" si="799"/>
        <v/>
      </c>
      <c r="BL670" s="56">
        <f t="shared" si="824"/>
        <v>999999</v>
      </c>
      <c r="BM670" s="183">
        <f t="shared" si="825"/>
        <v>99999.000003349996</v>
      </c>
      <c r="BN670" s="61">
        <v>654</v>
      </c>
      <c r="BO670" s="6">
        <f t="shared" si="800"/>
        <v>999999</v>
      </c>
      <c r="BP670" s="6">
        <f t="shared" si="801"/>
        <v>999999</v>
      </c>
      <c r="BQ670" s="6" t="str">
        <f t="shared" si="826"/>
        <v>x</v>
      </c>
      <c r="BR670" s="206">
        <f t="shared" si="802"/>
        <v>99999.000003349996</v>
      </c>
      <c r="BS670" s="6">
        <f t="shared" si="803"/>
        <v>99999.000003349996</v>
      </c>
      <c r="BT670" s="6" t="str">
        <f t="shared" si="827"/>
        <v>x</v>
      </c>
      <c r="BU670" s="6" t="str">
        <f t="shared" si="804"/>
        <v/>
      </c>
      <c r="BW670" s="82">
        <f t="shared" si="828"/>
        <v>9999999999</v>
      </c>
      <c r="BX670" s="80" t="str">
        <f t="shared" si="805"/>
        <v>x</v>
      </c>
      <c r="BY670" s="80" t="str">
        <f t="shared" si="806"/>
        <v/>
      </c>
      <c r="BZ670" s="56" t="str">
        <f t="shared" si="829"/>
        <v/>
      </c>
      <c r="CA670" s="56" t="str">
        <f t="shared" si="830"/>
        <v/>
      </c>
      <c r="CB670" s="88">
        <f t="shared" si="831"/>
        <v>0</v>
      </c>
      <c r="CC670" s="56" t="str">
        <f t="shared" si="807"/>
        <v/>
      </c>
      <c r="CD670" s="56"/>
      <c r="CE670" s="56"/>
      <c r="CF670" s="56"/>
      <c r="CG670" s="56"/>
      <c r="CH670" s="169">
        <f t="shared" si="832"/>
        <v>9999999999</v>
      </c>
      <c r="CI670" s="170">
        <f t="shared" si="833"/>
        <v>9999999999</v>
      </c>
      <c r="CJ670" s="171">
        <f t="shared" si="834"/>
        <v>9999999999</v>
      </c>
      <c r="CK670" s="172" t="str">
        <f t="shared" si="835"/>
        <v/>
      </c>
      <c r="CL670" s="173" t="str">
        <f t="shared" si="808"/>
        <v>x</v>
      </c>
      <c r="CN670" s="6" t="str">
        <f t="shared" si="836"/>
        <v/>
      </c>
      <c r="CO670" s="293" t="e">
        <f t="shared" ca="1" si="846"/>
        <v>#N/A</v>
      </c>
      <c r="CP670" s="6" t="e">
        <f t="shared" ca="1" si="837"/>
        <v>#N/A</v>
      </c>
      <c r="CQ670" s="61">
        <v>654</v>
      </c>
      <c r="CR670" s="6">
        <f t="shared" si="809"/>
        <v>0</v>
      </c>
      <c r="CS670" s="6">
        <f t="shared" si="810"/>
        <v>0</v>
      </c>
      <c r="CT670" s="56" t="str">
        <f t="shared" si="811"/>
        <v/>
      </c>
      <c r="CU670" s="76">
        <f t="shared" si="812"/>
        <v>0</v>
      </c>
      <c r="CV670" s="76">
        <f t="shared" si="813"/>
        <v>0</v>
      </c>
      <c r="CX670" s="6" t="str">
        <f t="shared" si="814"/>
        <v/>
      </c>
      <c r="CY670" s="6" t="str">
        <f t="shared" si="815"/>
        <v/>
      </c>
      <c r="CZ670" s="6" t="str">
        <f t="shared" si="816"/>
        <v/>
      </c>
      <c r="DG670" s="56" t="str">
        <f t="shared" si="817"/>
        <v/>
      </c>
      <c r="DH670" s="6">
        <f t="shared" si="818"/>
        <v>0</v>
      </c>
      <c r="DK670" s="6">
        <f t="shared" si="779"/>
        <v>0</v>
      </c>
      <c r="DL670" s="6" t="e">
        <f t="shared" si="780"/>
        <v>#N/A</v>
      </c>
      <c r="DN670" s="6" t="e">
        <f t="shared" si="778"/>
        <v>#N/A</v>
      </c>
      <c r="DP670" s="6" t="str">
        <f t="shared" si="819"/>
        <v/>
      </c>
      <c r="DQ670" s="293">
        <f t="shared" ca="1" si="848"/>
        <v>664</v>
      </c>
      <c r="DR670" s="6" t="str">
        <f t="shared" ca="1" si="838"/>
        <v>x</v>
      </c>
      <c r="DU670" s="293" t="e">
        <f t="shared" ca="1" si="839"/>
        <v>#N/A</v>
      </c>
      <c r="DV670" s="5"/>
      <c r="DW670" s="293" t="e">
        <f t="shared" ca="1" si="849"/>
        <v>#N/A</v>
      </c>
      <c r="DZ670" s="293" t="e">
        <f t="shared" ca="1" si="840"/>
        <v>#N/A</v>
      </c>
      <c r="EA670" s="293" t="e">
        <f t="shared" ca="1" si="841"/>
        <v>#N/A</v>
      </c>
      <c r="EB670" s="293" t="e">
        <f t="shared" ca="1" si="842"/>
        <v>#N/A</v>
      </c>
      <c r="EE670" s="6" t="str">
        <f t="shared" si="843"/>
        <v/>
      </c>
      <c r="EF670" s="293" t="e">
        <f t="shared" ca="1" si="844"/>
        <v>#N/A</v>
      </c>
      <c r="EG670" s="6" t="e">
        <f t="shared" ca="1" si="820"/>
        <v>#N/A</v>
      </c>
    </row>
    <row r="671" spans="3:137" x14ac:dyDescent="0.2">
      <c r="C671" s="75"/>
      <c r="D671" s="184" t="str">
        <f t="shared" si="784"/>
        <v/>
      </c>
      <c r="E671" s="649" t="str">
        <f t="shared" si="850"/>
        <v/>
      </c>
      <c r="F671" s="607" t="str">
        <f t="shared" si="783"/>
        <v>x</v>
      </c>
      <c r="G671" s="650"/>
      <c r="H671" s="651"/>
      <c r="I671" s="651"/>
      <c r="J671" s="651"/>
      <c r="K671" s="652"/>
      <c r="L671" s="889"/>
      <c r="M671" s="889"/>
      <c r="N671" s="653"/>
      <c r="O671" s="651"/>
      <c r="P671" s="651"/>
      <c r="Q671" s="654"/>
      <c r="R671" s="655"/>
      <c r="S671" s="607" t="str">
        <f t="shared" si="785"/>
        <v/>
      </c>
      <c r="T671" s="656" t="str">
        <f t="shared" si="786"/>
        <v/>
      </c>
      <c r="U671" s="656" t="str">
        <f t="shared" si="821"/>
        <v/>
      </c>
      <c r="V671" s="656" t="str">
        <f t="shared" si="787"/>
        <v/>
      </c>
      <c r="W671" s="719"/>
      <c r="X671" s="659"/>
      <c r="Y671" s="656" t="str">
        <f t="shared" ref="Y671:Y734" si="851">IF(T671="","",IF(ISERROR(BC671),0,IF(AND(OR(H671="Ink",H671="Liq",H671="Mem"),BC671="vord",X671&lt;&gt;"",ISNUMBER(Z671),Z671&gt;0),Z671,IF(AND(BC671="vord",X671&lt;&gt;"",H671="Ink",ISNUMBER(AF671)),X671/(1+X671)*(T671+AF671),IF(BC671="vord",X671/(1+X671)*T671,0)))))</f>
        <v/>
      </c>
      <c r="Z671" s="659"/>
      <c r="AA671" s="654"/>
      <c r="AB671" s="656" t="str">
        <f t="shared" si="788"/>
        <v/>
      </c>
      <c r="AC671" s="661" t="str">
        <f t="shared" si="822"/>
        <v/>
      </c>
      <c r="AE671" s="658" t="str">
        <f t="shared" si="789"/>
        <v/>
      </c>
      <c r="AF671" s="659"/>
      <c r="AT671" s="805" t="str">
        <f t="shared" si="847"/>
        <v/>
      </c>
      <c r="AU671" t="str">
        <f t="shared" si="823"/>
        <v/>
      </c>
      <c r="AV671" s="6" t="str">
        <f t="shared" si="790"/>
        <v/>
      </c>
      <c r="AW671" s="317" t="str">
        <f t="shared" si="791"/>
        <v/>
      </c>
      <c r="AX671" s="158" t="str">
        <f t="shared" si="792"/>
        <v/>
      </c>
      <c r="AY671" s="158" t="str">
        <f t="shared" si="782"/>
        <v/>
      </c>
      <c r="AZ671" s="309" t="str">
        <f t="shared" si="781"/>
        <v/>
      </c>
      <c r="BA671" s="318" t="str">
        <f t="shared" si="793"/>
        <v/>
      </c>
      <c r="BB671" s="473" t="str">
        <f t="shared" si="794"/>
        <v/>
      </c>
      <c r="BC671" s="80" t="str">
        <f t="shared" si="845"/>
        <v/>
      </c>
      <c r="BD671" s="56">
        <f t="shared" si="795"/>
        <v>1</v>
      </c>
      <c r="BF671" s="56" t="str">
        <f t="shared" si="796"/>
        <v/>
      </c>
      <c r="BG671" s="56" t="str">
        <f t="shared" si="797"/>
        <v/>
      </c>
      <c r="BH671" s="6" t="str">
        <f t="shared" si="798"/>
        <v/>
      </c>
      <c r="BK671" s="6" t="str">
        <f t="shared" si="799"/>
        <v/>
      </c>
      <c r="BL671" s="56">
        <f t="shared" si="824"/>
        <v>999999</v>
      </c>
      <c r="BM671" s="183">
        <f t="shared" si="825"/>
        <v>99999.000003355002</v>
      </c>
      <c r="BN671" s="61">
        <v>655</v>
      </c>
      <c r="BO671" s="6">
        <f t="shared" si="800"/>
        <v>999999</v>
      </c>
      <c r="BP671" s="6">
        <f t="shared" si="801"/>
        <v>999999</v>
      </c>
      <c r="BQ671" s="6" t="str">
        <f t="shared" si="826"/>
        <v>x</v>
      </c>
      <c r="BR671" s="206">
        <f t="shared" si="802"/>
        <v>99999.000003355002</v>
      </c>
      <c r="BS671" s="6">
        <f t="shared" si="803"/>
        <v>99999.000003355002</v>
      </c>
      <c r="BT671" s="6" t="str">
        <f t="shared" si="827"/>
        <v>x</v>
      </c>
      <c r="BU671" s="6" t="str">
        <f t="shared" si="804"/>
        <v/>
      </c>
      <c r="BW671" s="82">
        <f t="shared" si="828"/>
        <v>9999999999</v>
      </c>
      <c r="BX671" s="80" t="str">
        <f t="shared" si="805"/>
        <v>x</v>
      </c>
      <c r="BY671" s="80" t="str">
        <f t="shared" si="806"/>
        <v/>
      </c>
      <c r="BZ671" s="56" t="str">
        <f t="shared" si="829"/>
        <v/>
      </c>
      <c r="CA671" s="56" t="str">
        <f t="shared" si="830"/>
        <v/>
      </c>
      <c r="CB671" s="88">
        <f t="shared" si="831"/>
        <v>0</v>
      </c>
      <c r="CC671" s="56" t="str">
        <f t="shared" si="807"/>
        <v/>
      </c>
      <c r="CD671" s="56"/>
      <c r="CE671" s="56"/>
      <c r="CF671" s="56"/>
      <c r="CG671" s="56"/>
      <c r="CH671" s="169">
        <f t="shared" si="832"/>
        <v>9999999999</v>
      </c>
      <c r="CI671" s="170">
        <f t="shared" si="833"/>
        <v>9999999999</v>
      </c>
      <c r="CJ671" s="171">
        <f t="shared" si="834"/>
        <v>9999999999</v>
      </c>
      <c r="CK671" s="172" t="str">
        <f t="shared" si="835"/>
        <v/>
      </c>
      <c r="CL671" s="173" t="str">
        <f t="shared" si="808"/>
        <v>x</v>
      </c>
      <c r="CN671" s="6" t="str">
        <f t="shared" si="836"/>
        <v/>
      </c>
      <c r="CO671" s="293" t="e">
        <f t="shared" ca="1" si="846"/>
        <v>#N/A</v>
      </c>
      <c r="CP671" s="6" t="e">
        <f t="shared" ca="1" si="837"/>
        <v>#N/A</v>
      </c>
      <c r="CQ671" s="61">
        <v>655</v>
      </c>
      <c r="CR671" s="6">
        <f t="shared" si="809"/>
        <v>0</v>
      </c>
      <c r="CS671" s="6">
        <f t="shared" si="810"/>
        <v>0</v>
      </c>
      <c r="CT671" s="56" t="str">
        <f t="shared" si="811"/>
        <v/>
      </c>
      <c r="CU671" s="76">
        <f t="shared" si="812"/>
        <v>0</v>
      </c>
      <c r="CV671" s="76">
        <f t="shared" si="813"/>
        <v>0</v>
      </c>
      <c r="CX671" s="6" t="str">
        <f t="shared" si="814"/>
        <v/>
      </c>
      <c r="CY671" s="6" t="str">
        <f t="shared" si="815"/>
        <v/>
      </c>
      <c r="CZ671" s="6" t="str">
        <f t="shared" si="816"/>
        <v/>
      </c>
      <c r="DG671" s="56" t="str">
        <f t="shared" si="817"/>
        <v/>
      </c>
      <c r="DH671" s="6">
        <f t="shared" si="818"/>
        <v>0</v>
      </c>
      <c r="DK671" s="6">
        <f t="shared" si="779"/>
        <v>0</v>
      </c>
      <c r="DL671" s="6" t="e">
        <f t="shared" si="780"/>
        <v>#N/A</v>
      </c>
      <c r="DN671" s="6" t="e">
        <f t="shared" si="778"/>
        <v>#N/A</v>
      </c>
      <c r="DP671" s="6" t="str">
        <f t="shared" si="819"/>
        <v/>
      </c>
      <c r="DQ671" s="293">
        <f t="shared" ca="1" si="848"/>
        <v>665</v>
      </c>
      <c r="DR671" s="6" t="str">
        <f t="shared" ca="1" si="838"/>
        <v>x</v>
      </c>
      <c r="DU671" s="293" t="e">
        <f t="shared" ca="1" si="839"/>
        <v>#N/A</v>
      </c>
      <c r="DV671" s="5"/>
      <c r="DW671" s="293" t="e">
        <f t="shared" ca="1" si="849"/>
        <v>#N/A</v>
      </c>
      <c r="DZ671" s="293" t="e">
        <f t="shared" ca="1" si="840"/>
        <v>#N/A</v>
      </c>
      <c r="EA671" s="293" t="e">
        <f t="shared" ca="1" si="841"/>
        <v>#N/A</v>
      </c>
      <c r="EB671" s="293" t="e">
        <f t="shared" ca="1" si="842"/>
        <v>#N/A</v>
      </c>
      <c r="EE671" s="6" t="str">
        <f t="shared" si="843"/>
        <v/>
      </c>
      <c r="EF671" s="293" t="e">
        <f t="shared" ca="1" si="844"/>
        <v>#N/A</v>
      </c>
      <c r="EG671" s="6" t="e">
        <f t="shared" ca="1" si="820"/>
        <v>#N/A</v>
      </c>
    </row>
    <row r="672" spans="3:137" x14ac:dyDescent="0.2">
      <c r="C672" s="75"/>
      <c r="D672" s="184" t="str">
        <f t="shared" si="784"/>
        <v/>
      </c>
      <c r="E672" s="649" t="str">
        <f t="shared" si="850"/>
        <v/>
      </c>
      <c r="F672" s="607" t="str">
        <f t="shared" si="783"/>
        <v>x</v>
      </c>
      <c r="G672" s="650"/>
      <c r="H672" s="651"/>
      <c r="I672" s="651"/>
      <c r="J672" s="651"/>
      <c r="K672" s="652"/>
      <c r="L672" s="889"/>
      <c r="M672" s="889"/>
      <c r="N672" s="653"/>
      <c r="O672" s="651"/>
      <c r="P672" s="651"/>
      <c r="Q672" s="654"/>
      <c r="R672" s="655"/>
      <c r="S672" s="607" t="str">
        <f t="shared" si="785"/>
        <v/>
      </c>
      <c r="T672" s="656" t="str">
        <f t="shared" si="786"/>
        <v/>
      </c>
      <c r="U672" s="656" t="str">
        <f t="shared" si="821"/>
        <v/>
      </c>
      <c r="V672" s="656" t="str">
        <f t="shared" si="787"/>
        <v/>
      </c>
      <c r="W672" s="719"/>
      <c r="X672" s="659"/>
      <c r="Y672" s="656" t="str">
        <f t="shared" si="851"/>
        <v/>
      </c>
      <c r="Z672" s="659"/>
      <c r="AA672" s="654"/>
      <c r="AB672" s="656" t="str">
        <f t="shared" si="788"/>
        <v/>
      </c>
      <c r="AC672" s="661" t="str">
        <f t="shared" si="822"/>
        <v/>
      </c>
      <c r="AE672" s="658" t="str">
        <f t="shared" si="789"/>
        <v/>
      </c>
      <c r="AF672" s="659"/>
      <c r="AT672" s="805" t="str">
        <f t="shared" si="847"/>
        <v/>
      </c>
      <c r="AU672" t="str">
        <f t="shared" si="823"/>
        <v/>
      </c>
      <c r="AV672" s="6" t="str">
        <f t="shared" si="790"/>
        <v/>
      </c>
      <c r="AW672" s="317" t="str">
        <f t="shared" si="791"/>
        <v/>
      </c>
      <c r="AX672" s="158" t="str">
        <f t="shared" si="792"/>
        <v/>
      </c>
      <c r="AY672" s="158" t="str">
        <f t="shared" si="782"/>
        <v/>
      </c>
      <c r="AZ672" s="309" t="str">
        <f t="shared" si="781"/>
        <v/>
      </c>
      <c r="BA672" s="318" t="str">
        <f t="shared" si="793"/>
        <v/>
      </c>
      <c r="BB672" s="473" t="str">
        <f t="shared" si="794"/>
        <v/>
      </c>
      <c r="BC672" s="80" t="str">
        <f t="shared" si="845"/>
        <v/>
      </c>
      <c r="BD672" s="56">
        <f t="shared" si="795"/>
        <v>1</v>
      </c>
      <c r="BF672" s="56" t="str">
        <f t="shared" si="796"/>
        <v/>
      </c>
      <c r="BG672" s="56" t="str">
        <f t="shared" si="797"/>
        <v/>
      </c>
      <c r="BH672" s="6" t="str">
        <f t="shared" si="798"/>
        <v/>
      </c>
      <c r="BK672" s="6" t="str">
        <f t="shared" si="799"/>
        <v/>
      </c>
      <c r="BL672" s="56">
        <f t="shared" si="824"/>
        <v>999999</v>
      </c>
      <c r="BM672" s="183">
        <f t="shared" si="825"/>
        <v>99999.000003359994</v>
      </c>
      <c r="BN672" s="61">
        <v>656</v>
      </c>
      <c r="BO672" s="6">
        <f t="shared" si="800"/>
        <v>999999</v>
      </c>
      <c r="BP672" s="6">
        <f t="shared" si="801"/>
        <v>999999</v>
      </c>
      <c r="BQ672" s="6" t="str">
        <f t="shared" si="826"/>
        <v>x</v>
      </c>
      <c r="BR672" s="206">
        <f t="shared" si="802"/>
        <v>99999.000003359994</v>
      </c>
      <c r="BS672" s="6">
        <f t="shared" si="803"/>
        <v>99999.000003359994</v>
      </c>
      <c r="BT672" s="6" t="str">
        <f t="shared" si="827"/>
        <v>x</v>
      </c>
      <c r="BU672" s="6" t="str">
        <f t="shared" si="804"/>
        <v/>
      </c>
      <c r="BW672" s="82">
        <f t="shared" si="828"/>
        <v>9999999999</v>
      </c>
      <c r="BX672" s="80" t="str">
        <f t="shared" si="805"/>
        <v>x</v>
      </c>
      <c r="BY672" s="80" t="str">
        <f t="shared" si="806"/>
        <v/>
      </c>
      <c r="BZ672" s="56" t="str">
        <f t="shared" si="829"/>
        <v/>
      </c>
      <c r="CA672" s="56" t="str">
        <f t="shared" si="830"/>
        <v/>
      </c>
      <c r="CB672" s="88">
        <f t="shared" si="831"/>
        <v>0</v>
      </c>
      <c r="CC672" s="56" t="str">
        <f t="shared" si="807"/>
        <v/>
      </c>
      <c r="CD672" s="56"/>
      <c r="CE672" s="56"/>
      <c r="CF672" s="56"/>
      <c r="CG672" s="56"/>
      <c r="CH672" s="169">
        <f t="shared" si="832"/>
        <v>9999999999</v>
      </c>
      <c r="CI672" s="170">
        <f t="shared" si="833"/>
        <v>9999999999</v>
      </c>
      <c r="CJ672" s="171">
        <f t="shared" si="834"/>
        <v>9999999999</v>
      </c>
      <c r="CK672" s="172" t="str">
        <f t="shared" si="835"/>
        <v/>
      </c>
      <c r="CL672" s="173" t="str">
        <f t="shared" si="808"/>
        <v>x</v>
      </c>
      <c r="CN672" s="6" t="str">
        <f t="shared" si="836"/>
        <v/>
      </c>
      <c r="CO672" s="293" t="e">
        <f t="shared" ca="1" si="846"/>
        <v>#N/A</v>
      </c>
      <c r="CP672" s="6" t="e">
        <f t="shared" ca="1" si="837"/>
        <v>#N/A</v>
      </c>
      <c r="CQ672" s="61">
        <v>656</v>
      </c>
      <c r="CR672" s="6">
        <f t="shared" si="809"/>
        <v>0</v>
      </c>
      <c r="CS672" s="6">
        <f t="shared" si="810"/>
        <v>0</v>
      </c>
      <c r="CT672" s="56" t="str">
        <f t="shared" si="811"/>
        <v/>
      </c>
      <c r="CU672" s="76">
        <f t="shared" si="812"/>
        <v>0</v>
      </c>
      <c r="CV672" s="76">
        <f t="shared" si="813"/>
        <v>0</v>
      </c>
      <c r="CX672" s="6" t="str">
        <f t="shared" si="814"/>
        <v/>
      </c>
      <c r="CY672" s="6" t="str">
        <f t="shared" si="815"/>
        <v/>
      </c>
      <c r="CZ672" s="6" t="str">
        <f t="shared" si="816"/>
        <v/>
      </c>
      <c r="DG672" s="56" t="str">
        <f t="shared" si="817"/>
        <v/>
      </c>
      <c r="DH672" s="6">
        <f t="shared" si="818"/>
        <v>0</v>
      </c>
      <c r="DK672" s="6">
        <f t="shared" si="779"/>
        <v>0</v>
      </c>
      <c r="DL672" s="6" t="e">
        <f t="shared" si="780"/>
        <v>#N/A</v>
      </c>
      <c r="DN672" s="6" t="e">
        <f t="shared" si="778"/>
        <v>#N/A</v>
      </c>
      <c r="DP672" s="6" t="str">
        <f t="shared" si="819"/>
        <v/>
      </c>
      <c r="DQ672" s="293">
        <f t="shared" ca="1" si="848"/>
        <v>666</v>
      </c>
      <c r="DR672" s="6" t="str">
        <f t="shared" ca="1" si="838"/>
        <v>x</v>
      </c>
      <c r="DU672" s="293" t="e">
        <f t="shared" ca="1" si="839"/>
        <v>#N/A</v>
      </c>
      <c r="DV672" s="5"/>
      <c r="DW672" s="293" t="e">
        <f t="shared" ca="1" si="849"/>
        <v>#N/A</v>
      </c>
      <c r="DZ672" s="293" t="e">
        <f t="shared" ca="1" si="840"/>
        <v>#N/A</v>
      </c>
      <c r="EA672" s="293" t="e">
        <f t="shared" ca="1" si="841"/>
        <v>#N/A</v>
      </c>
      <c r="EB672" s="293" t="e">
        <f t="shared" ca="1" si="842"/>
        <v>#N/A</v>
      </c>
      <c r="EE672" s="6" t="str">
        <f t="shared" si="843"/>
        <v/>
      </c>
      <c r="EF672" s="293" t="e">
        <f t="shared" ca="1" si="844"/>
        <v>#N/A</v>
      </c>
      <c r="EG672" s="6" t="e">
        <f t="shared" ca="1" si="820"/>
        <v>#N/A</v>
      </c>
    </row>
    <row r="673" spans="3:137" x14ac:dyDescent="0.2">
      <c r="C673" s="75"/>
      <c r="D673" s="184" t="str">
        <f t="shared" si="784"/>
        <v/>
      </c>
      <c r="E673" s="649" t="str">
        <f t="shared" si="850"/>
        <v/>
      </c>
      <c r="F673" s="607" t="str">
        <f t="shared" si="783"/>
        <v>x</v>
      </c>
      <c r="G673" s="650"/>
      <c r="H673" s="651"/>
      <c r="I673" s="651"/>
      <c r="J673" s="651"/>
      <c r="K673" s="652"/>
      <c r="L673" s="889"/>
      <c r="M673" s="889"/>
      <c r="N673" s="653"/>
      <c r="O673" s="651"/>
      <c r="P673" s="651"/>
      <c r="Q673" s="654"/>
      <c r="R673" s="655"/>
      <c r="S673" s="607" t="str">
        <f t="shared" si="785"/>
        <v/>
      </c>
      <c r="T673" s="656" t="str">
        <f t="shared" si="786"/>
        <v/>
      </c>
      <c r="U673" s="656" t="str">
        <f t="shared" si="821"/>
        <v/>
      </c>
      <c r="V673" s="656" t="str">
        <f t="shared" si="787"/>
        <v/>
      </c>
      <c r="W673" s="719"/>
      <c r="X673" s="659"/>
      <c r="Y673" s="656" t="str">
        <f t="shared" si="851"/>
        <v/>
      </c>
      <c r="Z673" s="659"/>
      <c r="AA673" s="654"/>
      <c r="AB673" s="656" t="str">
        <f t="shared" si="788"/>
        <v/>
      </c>
      <c r="AC673" s="661" t="str">
        <f t="shared" si="822"/>
        <v/>
      </c>
      <c r="AE673" s="658" t="str">
        <f t="shared" si="789"/>
        <v/>
      </c>
      <c r="AF673" s="659"/>
      <c r="AT673" s="805" t="str">
        <f t="shared" si="847"/>
        <v/>
      </c>
      <c r="AU673" t="str">
        <f t="shared" si="823"/>
        <v/>
      </c>
      <c r="AV673" s="6" t="str">
        <f t="shared" si="790"/>
        <v/>
      </c>
      <c r="AW673" s="317" t="str">
        <f t="shared" si="791"/>
        <v/>
      </c>
      <c r="AX673" s="158" t="str">
        <f t="shared" si="792"/>
        <v/>
      </c>
      <c r="AY673" s="158" t="str">
        <f t="shared" si="782"/>
        <v/>
      </c>
      <c r="AZ673" s="309" t="str">
        <f t="shared" si="781"/>
        <v/>
      </c>
      <c r="BA673" s="318" t="str">
        <f t="shared" si="793"/>
        <v/>
      </c>
      <c r="BB673" s="473" t="str">
        <f t="shared" si="794"/>
        <v/>
      </c>
      <c r="BC673" s="80" t="str">
        <f t="shared" si="845"/>
        <v/>
      </c>
      <c r="BD673" s="56">
        <f t="shared" si="795"/>
        <v>1</v>
      </c>
      <c r="BF673" s="56" t="str">
        <f t="shared" si="796"/>
        <v/>
      </c>
      <c r="BG673" s="56" t="str">
        <f t="shared" si="797"/>
        <v/>
      </c>
      <c r="BH673" s="6" t="str">
        <f t="shared" si="798"/>
        <v/>
      </c>
      <c r="BK673" s="6" t="str">
        <f t="shared" si="799"/>
        <v/>
      </c>
      <c r="BL673" s="56">
        <f t="shared" si="824"/>
        <v>999999</v>
      </c>
      <c r="BM673" s="183">
        <f t="shared" si="825"/>
        <v>99999.000003364999</v>
      </c>
      <c r="BN673" s="61">
        <v>657</v>
      </c>
      <c r="BO673" s="6">
        <f t="shared" si="800"/>
        <v>999999</v>
      </c>
      <c r="BP673" s="6">
        <f t="shared" si="801"/>
        <v>999999</v>
      </c>
      <c r="BQ673" s="6" t="str">
        <f t="shared" si="826"/>
        <v>x</v>
      </c>
      <c r="BR673" s="206">
        <f t="shared" si="802"/>
        <v>99999.000003364999</v>
      </c>
      <c r="BS673" s="6">
        <f t="shared" si="803"/>
        <v>99999.000003364999</v>
      </c>
      <c r="BT673" s="6" t="str">
        <f t="shared" si="827"/>
        <v>x</v>
      </c>
      <c r="BU673" s="6" t="str">
        <f t="shared" si="804"/>
        <v/>
      </c>
      <c r="BW673" s="82">
        <f t="shared" si="828"/>
        <v>9999999999</v>
      </c>
      <c r="BX673" s="80" t="str">
        <f t="shared" si="805"/>
        <v>x</v>
      </c>
      <c r="BY673" s="80" t="str">
        <f t="shared" si="806"/>
        <v/>
      </c>
      <c r="BZ673" s="56" t="str">
        <f t="shared" si="829"/>
        <v/>
      </c>
      <c r="CA673" s="56" t="str">
        <f t="shared" si="830"/>
        <v/>
      </c>
      <c r="CB673" s="88">
        <f t="shared" si="831"/>
        <v>0</v>
      </c>
      <c r="CC673" s="56" t="str">
        <f t="shared" si="807"/>
        <v/>
      </c>
      <c r="CD673" s="56"/>
      <c r="CE673" s="56"/>
      <c r="CF673" s="56"/>
      <c r="CG673" s="56"/>
      <c r="CH673" s="169">
        <f t="shared" si="832"/>
        <v>9999999999</v>
      </c>
      <c r="CI673" s="170">
        <f t="shared" si="833"/>
        <v>9999999999</v>
      </c>
      <c r="CJ673" s="171">
        <f t="shared" si="834"/>
        <v>9999999999</v>
      </c>
      <c r="CK673" s="172" t="str">
        <f t="shared" si="835"/>
        <v/>
      </c>
      <c r="CL673" s="173" t="str">
        <f t="shared" si="808"/>
        <v>x</v>
      </c>
      <c r="CN673" s="6" t="str">
        <f t="shared" si="836"/>
        <v/>
      </c>
      <c r="CO673" s="293" t="e">
        <f t="shared" ca="1" si="846"/>
        <v>#N/A</v>
      </c>
      <c r="CP673" s="6" t="e">
        <f t="shared" ca="1" si="837"/>
        <v>#N/A</v>
      </c>
      <c r="CQ673" s="61">
        <v>657</v>
      </c>
      <c r="CR673" s="6">
        <f t="shared" si="809"/>
        <v>0</v>
      </c>
      <c r="CS673" s="6">
        <f t="shared" si="810"/>
        <v>0</v>
      </c>
      <c r="CT673" s="56" t="str">
        <f t="shared" si="811"/>
        <v/>
      </c>
      <c r="CU673" s="76">
        <f t="shared" si="812"/>
        <v>0</v>
      </c>
      <c r="CV673" s="76">
        <f t="shared" si="813"/>
        <v>0</v>
      </c>
      <c r="CX673" s="6" t="str">
        <f t="shared" si="814"/>
        <v/>
      </c>
      <c r="CY673" s="6" t="str">
        <f t="shared" si="815"/>
        <v/>
      </c>
      <c r="CZ673" s="6" t="str">
        <f t="shared" si="816"/>
        <v/>
      </c>
      <c r="DG673" s="56" t="str">
        <f t="shared" si="817"/>
        <v/>
      </c>
      <c r="DH673" s="6">
        <f t="shared" si="818"/>
        <v>0</v>
      </c>
      <c r="DK673" s="6">
        <f t="shared" si="779"/>
        <v>0</v>
      </c>
      <c r="DL673" s="6" t="e">
        <f t="shared" si="780"/>
        <v>#N/A</v>
      </c>
      <c r="DN673" s="6" t="e">
        <f t="shared" ref="DN673:DN736" si="852">IF(OR(DL673="banst",DL673="liqcst",DL673="liqdst"),"bank","")</f>
        <v>#N/A</v>
      </c>
      <c r="DP673" s="6" t="str">
        <f t="shared" si="819"/>
        <v/>
      </c>
      <c r="DQ673" s="293">
        <f t="shared" ca="1" si="848"/>
        <v>667</v>
      </c>
      <c r="DR673" s="6" t="str">
        <f t="shared" ca="1" si="838"/>
        <v>x</v>
      </c>
      <c r="DU673" s="293" t="e">
        <f t="shared" ca="1" si="839"/>
        <v>#N/A</v>
      </c>
      <c r="DV673" s="5"/>
      <c r="DW673" s="293" t="e">
        <f t="shared" ca="1" si="849"/>
        <v>#N/A</v>
      </c>
      <c r="DZ673" s="293" t="e">
        <f t="shared" ca="1" si="840"/>
        <v>#N/A</v>
      </c>
      <c r="EA673" s="293" t="e">
        <f t="shared" ca="1" si="841"/>
        <v>#N/A</v>
      </c>
      <c r="EB673" s="293" t="e">
        <f t="shared" ca="1" si="842"/>
        <v>#N/A</v>
      </c>
      <c r="EE673" s="6" t="str">
        <f t="shared" si="843"/>
        <v/>
      </c>
      <c r="EF673" s="293" t="e">
        <f t="shared" ca="1" si="844"/>
        <v>#N/A</v>
      </c>
      <c r="EG673" s="6" t="e">
        <f t="shared" ca="1" si="820"/>
        <v>#N/A</v>
      </c>
    </row>
    <row r="674" spans="3:137" x14ac:dyDescent="0.2">
      <c r="C674" s="75"/>
      <c r="D674" s="184" t="str">
        <f t="shared" si="784"/>
        <v/>
      </c>
      <c r="E674" s="649" t="str">
        <f t="shared" si="850"/>
        <v/>
      </c>
      <c r="F674" s="607" t="str">
        <f t="shared" si="783"/>
        <v>x</v>
      </c>
      <c r="G674" s="650"/>
      <c r="H674" s="651"/>
      <c r="I674" s="651"/>
      <c r="J674" s="651"/>
      <c r="K674" s="652"/>
      <c r="L674" s="889"/>
      <c r="M674" s="889"/>
      <c r="N674" s="653"/>
      <c r="O674" s="651"/>
      <c r="P674" s="651"/>
      <c r="Q674" s="654"/>
      <c r="R674" s="655"/>
      <c r="S674" s="607" t="str">
        <f t="shared" si="785"/>
        <v/>
      </c>
      <c r="T674" s="656" t="str">
        <f t="shared" si="786"/>
        <v/>
      </c>
      <c r="U674" s="656" t="str">
        <f t="shared" si="821"/>
        <v/>
      </c>
      <c r="V674" s="656" t="str">
        <f t="shared" si="787"/>
        <v/>
      </c>
      <c r="W674" s="719"/>
      <c r="X674" s="659"/>
      <c r="Y674" s="656" t="str">
        <f t="shared" si="851"/>
        <v/>
      </c>
      <c r="Z674" s="659"/>
      <c r="AA674" s="654"/>
      <c r="AB674" s="656" t="str">
        <f t="shared" si="788"/>
        <v/>
      </c>
      <c r="AC674" s="661" t="str">
        <f t="shared" si="822"/>
        <v/>
      </c>
      <c r="AE674" s="658" t="str">
        <f t="shared" si="789"/>
        <v/>
      </c>
      <c r="AF674" s="659"/>
      <c r="AT674" s="805" t="str">
        <f t="shared" si="847"/>
        <v/>
      </c>
      <c r="AU674" t="str">
        <f t="shared" si="823"/>
        <v/>
      </c>
      <c r="AV674" s="6" t="str">
        <f t="shared" si="790"/>
        <v/>
      </c>
      <c r="AW674" s="317" t="str">
        <f t="shared" si="791"/>
        <v/>
      </c>
      <c r="AX674" s="158" t="str">
        <f t="shared" si="792"/>
        <v/>
      </c>
      <c r="AY674" s="158" t="str">
        <f t="shared" si="782"/>
        <v/>
      </c>
      <c r="AZ674" s="309" t="str">
        <f t="shared" si="781"/>
        <v/>
      </c>
      <c r="BA674" s="318" t="str">
        <f t="shared" si="793"/>
        <v/>
      </c>
      <c r="BB674" s="473" t="str">
        <f t="shared" si="794"/>
        <v/>
      </c>
      <c r="BC674" s="80" t="str">
        <f t="shared" si="845"/>
        <v/>
      </c>
      <c r="BD674" s="56">
        <f t="shared" si="795"/>
        <v>1</v>
      </c>
      <c r="BF674" s="56" t="str">
        <f t="shared" si="796"/>
        <v/>
      </c>
      <c r="BG674" s="56" t="str">
        <f t="shared" si="797"/>
        <v/>
      </c>
      <c r="BH674" s="6" t="str">
        <f t="shared" si="798"/>
        <v/>
      </c>
      <c r="BK674" s="6" t="str">
        <f t="shared" si="799"/>
        <v/>
      </c>
      <c r="BL674" s="56">
        <f t="shared" si="824"/>
        <v>999999</v>
      </c>
      <c r="BM674" s="183">
        <f t="shared" si="825"/>
        <v>99999.000003370005</v>
      </c>
      <c r="BN674" s="61">
        <v>658</v>
      </c>
      <c r="BO674" s="6">
        <f t="shared" si="800"/>
        <v>999999</v>
      </c>
      <c r="BP674" s="6">
        <f t="shared" si="801"/>
        <v>999999</v>
      </c>
      <c r="BQ674" s="6" t="str">
        <f t="shared" si="826"/>
        <v>x</v>
      </c>
      <c r="BR674" s="206">
        <f t="shared" si="802"/>
        <v>99999.000003370005</v>
      </c>
      <c r="BS674" s="6">
        <f t="shared" si="803"/>
        <v>99999.000003370005</v>
      </c>
      <c r="BT674" s="6" t="str">
        <f t="shared" si="827"/>
        <v>x</v>
      </c>
      <c r="BU674" s="6" t="str">
        <f t="shared" si="804"/>
        <v/>
      </c>
      <c r="BW674" s="82">
        <f t="shared" si="828"/>
        <v>9999999999</v>
      </c>
      <c r="BX674" s="80" t="str">
        <f t="shared" si="805"/>
        <v>x</v>
      </c>
      <c r="BY674" s="80" t="str">
        <f t="shared" si="806"/>
        <v/>
      </c>
      <c r="BZ674" s="56" t="str">
        <f t="shared" si="829"/>
        <v/>
      </c>
      <c r="CA674" s="56" t="str">
        <f t="shared" si="830"/>
        <v/>
      </c>
      <c r="CB674" s="88">
        <f t="shared" si="831"/>
        <v>0</v>
      </c>
      <c r="CC674" s="56" t="str">
        <f t="shared" si="807"/>
        <v/>
      </c>
      <c r="CD674" s="56"/>
      <c r="CE674" s="56"/>
      <c r="CF674" s="56"/>
      <c r="CG674" s="56"/>
      <c r="CH674" s="169">
        <f t="shared" si="832"/>
        <v>9999999999</v>
      </c>
      <c r="CI674" s="170">
        <f t="shared" si="833"/>
        <v>9999999999</v>
      </c>
      <c r="CJ674" s="171">
        <f t="shared" si="834"/>
        <v>9999999999</v>
      </c>
      <c r="CK674" s="172" t="str">
        <f t="shared" si="835"/>
        <v/>
      </c>
      <c r="CL674" s="173" t="str">
        <f t="shared" si="808"/>
        <v>x</v>
      </c>
      <c r="CN674" s="6" t="str">
        <f t="shared" si="836"/>
        <v/>
      </c>
      <c r="CO674" s="293" t="e">
        <f t="shared" ca="1" si="846"/>
        <v>#N/A</v>
      </c>
      <c r="CP674" s="6" t="e">
        <f t="shared" ca="1" si="837"/>
        <v>#N/A</v>
      </c>
      <c r="CQ674" s="61">
        <v>658</v>
      </c>
      <c r="CR674" s="6">
        <f t="shared" si="809"/>
        <v>0</v>
      </c>
      <c r="CS674" s="6">
        <f t="shared" si="810"/>
        <v>0</v>
      </c>
      <c r="CT674" s="56" t="str">
        <f t="shared" si="811"/>
        <v/>
      </c>
      <c r="CU674" s="76">
        <f t="shared" si="812"/>
        <v>0</v>
      </c>
      <c r="CV674" s="76">
        <f t="shared" si="813"/>
        <v>0</v>
      </c>
      <c r="CX674" s="6" t="str">
        <f t="shared" si="814"/>
        <v/>
      </c>
      <c r="CY674" s="6" t="str">
        <f t="shared" si="815"/>
        <v/>
      </c>
      <c r="CZ674" s="6" t="str">
        <f t="shared" si="816"/>
        <v/>
      </c>
      <c r="DG674" s="56" t="str">
        <f t="shared" si="817"/>
        <v/>
      </c>
      <c r="DH674" s="6">
        <f t="shared" si="818"/>
        <v>0</v>
      </c>
      <c r="DK674" s="6">
        <f t="shared" si="779"/>
        <v>0</v>
      </c>
      <c r="DL674" s="6" t="e">
        <f t="shared" si="780"/>
        <v>#N/A</v>
      </c>
      <c r="DN674" s="6" t="e">
        <f t="shared" si="852"/>
        <v>#N/A</v>
      </c>
      <c r="DP674" s="6" t="str">
        <f t="shared" si="819"/>
        <v/>
      </c>
      <c r="DQ674" s="293">
        <f t="shared" ca="1" si="848"/>
        <v>668</v>
      </c>
      <c r="DR674" s="6" t="str">
        <f t="shared" ca="1" si="838"/>
        <v>x</v>
      </c>
      <c r="DU674" s="293" t="e">
        <f t="shared" ca="1" si="839"/>
        <v>#N/A</v>
      </c>
      <c r="DV674" s="5"/>
      <c r="DW674" s="293" t="e">
        <f t="shared" ca="1" si="849"/>
        <v>#N/A</v>
      </c>
      <c r="DZ674" s="293" t="e">
        <f t="shared" ca="1" si="840"/>
        <v>#N/A</v>
      </c>
      <c r="EA674" s="293" t="e">
        <f t="shared" ca="1" si="841"/>
        <v>#N/A</v>
      </c>
      <c r="EB674" s="293" t="e">
        <f t="shared" ca="1" si="842"/>
        <v>#N/A</v>
      </c>
      <c r="EE674" s="6" t="str">
        <f t="shared" si="843"/>
        <v/>
      </c>
      <c r="EF674" s="293" t="e">
        <f t="shared" ca="1" si="844"/>
        <v>#N/A</v>
      </c>
      <c r="EG674" s="6" t="e">
        <f t="shared" ca="1" si="820"/>
        <v>#N/A</v>
      </c>
    </row>
    <row r="675" spans="3:137" x14ac:dyDescent="0.2">
      <c r="C675" s="75"/>
      <c r="D675" s="184" t="str">
        <f t="shared" si="784"/>
        <v/>
      </c>
      <c r="E675" s="649" t="str">
        <f t="shared" si="850"/>
        <v/>
      </c>
      <c r="F675" s="607" t="str">
        <f t="shared" si="783"/>
        <v>x</v>
      </c>
      <c r="G675" s="650"/>
      <c r="H675" s="651"/>
      <c r="I675" s="651"/>
      <c r="J675" s="651"/>
      <c r="K675" s="652"/>
      <c r="L675" s="889"/>
      <c r="M675" s="889"/>
      <c r="N675" s="653"/>
      <c r="O675" s="651"/>
      <c r="P675" s="651"/>
      <c r="Q675" s="654"/>
      <c r="R675" s="655"/>
      <c r="S675" s="607" t="str">
        <f t="shared" si="785"/>
        <v/>
      </c>
      <c r="T675" s="656" t="str">
        <f t="shared" si="786"/>
        <v/>
      </c>
      <c r="U675" s="656" t="str">
        <f t="shared" si="821"/>
        <v/>
      </c>
      <c r="V675" s="656" t="str">
        <f t="shared" si="787"/>
        <v/>
      </c>
      <c r="W675" s="719"/>
      <c r="X675" s="659"/>
      <c r="Y675" s="656" t="str">
        <f t="shared" si="851"/>
        <v/>
      </c>
      <c r="Z675" s="659"/>
      <c r="AA675" s="654"/>
      <c r="AB675" s="656" t="str">
        <f t="shared" si="788"/>
        <v/>
      </c>
      <c r="AC675" s="661" t="str">
        <f t="shared" si="822"/>
        <v/>
      </c>
      <c r="AE675" s="658" t="str">
        <f t="shared" si="789"/>
        <v/>
      </c>
      <c r="AF675" s="659"/>
      <c r="AT675" s="805" t="str">
        <f t="shared" si="847"/>
        <v/>
      </c>
      <c r="AU675" t="str">
        <f t="shared" si="823"/>
        <v/>
      </c>
      <c r="AV675" s="6" t="str">
        <f t="shared" si="790"/>
        <v/>
      </c>
      <c r="AW675" s="317" t="str">
        <f t="shared" si="791"/>
        <v/>
      </c>
      <c r="AX675" s="158" t="str">
        <f t="shared" si="792"/>
        <v/>
      </c>
      <c r="AY675" s="158" t="str">
        <f t="shared" si="782"/>
        <v/>
      </c>
      <c r="AZ675" s="309" t="str">
        <f t="shared" si="781"/>
        <v/>
      </c>
      <c r="BA675" s="318" t="str">
        <f t="shared" si="793"/>
        <v/>
      </c>
      <c r="BB675" s="473" t="str">
        <f t="shared" si="794"/>
        <v/>
      </c>
      <c r="BC675" s="80" t="str">
        <f t="shared" si="845"/>
        <v/>
      </c>
      <c r="BD675" s="56">
        <f t="shared" si="795"/>
        <v>1</v>
      </c>
      <c r="BF675" s="56" t="str">
        <f t="shared" si="796"/>
        <v/>
      </c>
      <c r="BG675" s="56" t="str">
        <f t="shared" si="797"/>
        <v/>
      </c>
      <c r="BH675" s="6" t="str">
        <f t="shared" si="798"/>
        <v/>
      </c>
      <c r="BK675" s="6" t="str">
        <f t="shared" si="799"/>
        <v/>
      </c>
      <c r="BL675" s="56">
        <f t="shared" si="824"/>
        <v>999999</v>
      </c>
      <c r="BM675" s="183">
        <f t="shared" si="825"/>
        <v>99999.000003374997</v>
      </c>
      <c r="BN675" s="61">
        <v>659</v>
      </c>
      <c r="BO675" s="6">
        <f t="shared" si="800"/>
        <v>999999</v>
      </c>
      <c r="BP675" s="6">
        <f t="shared" si="801"/>
        <v>999999</v>
      </c>
      <c r="BQ675" s="6" t="str">
        <f t="shared" si="826"/>
        <v>x</v>
      </c>
      <c r="BR675" s="206">
        <f t="shared" si="802"/>
        <v>99999.000003374997</v>
      </c>
      <c r="BS675" s="6">
        <f t="shared" si="803"/>
        <v>99999.000003374997</v>
      </c>
      <c r="BT675" s="6" t="str">
        <f t="shared" si="827"/>
        <v>x</v>
      </c>
      <c r="BU675" s="6" t="str">
        <f t="shared" si="804"/>
        <v/>
      </c>
      <c r="BW675" s="82">
        <f t="shared" si="828"/>
        <v>9999999999</v>
      </c>
      <c r="BX675" s="80" t="str">
        <f t="shared" si="805"/>
        <v>x</v>
      </c>
      <c r="BY675" s="80" t="str">
        <f t="shared" si="806"/>
        <v/>
      </c>
      <c r="BZ675" s="56" t="str">
        <f t="shared" si="829"/>
        <v/>
      </c>
      <c r="CA675" s="56" t="str">
        <f t="shared" si="830"/>
        <v/>
      </c>
      <c r="CB675" s="88">
        <f t="shared" si="831"/>
        <v>0</v>
      </c>
      <c r="CC675" s="56" t="str">
        <f t="shared" si="807"/>
        <v/>
      </c>
      <c r="CD675" s="56"/>
      <c r="CE675" s="56"/>
      <c r="CF675" s="56"/>
      <c r="CG675" s="56"/>
      <c r="CH675" s="169">
        <f t="shared" si="832"/>
        <v>9999999999</v>
      </c>
      <c r="CI675" s="170">
        <f t="shared" si="833"/>
        <v>9999999999</v>
      </c>
      <c r="CJ675" s="171">
        <f t="shared" si="834"/>
        <v>9999999999</v>
      </c>
      <c r="CK675" s="172" t="str">
        <f t="shared" si="835"/>
        <v/>
      </c>
      <c r="CL675" s="173" t="str">
        <f t="shared" si="808"/>
        <v>x</v>
      </c>
      <c r="CN675" s="6" t="str">
        <f t="shared" si="836"/>
        <v/>
      </c>
      <c r="CO675" s="293" t="e">
        <f t="shared" ca="1" si="846"/>
        <v>#N/A</v>
      </c>
      <c r="CP675" s="6" t="e">
        <f t="shared" ca="1" si="837"/>
        <v>#N/A</v>
      </c>
      <c r="CQ675" s="61">
        <v>659</v>
      </c>
      <c r="CR675" s="6">
        <f t="shared" si="809"/>
        <v>0</v>
      </c>
      <c r="CS675" s="6">
        <f t="shared" si="810"/>
        <v>0</v>
      </c>
      <c r="CT675" s="56" t="str">
        <f t="shared" si="811"/>
        <v/>
      </c>
      <c r="CU675" s="76">
        <f t="shared" si="812"/>
        <v>0</v>
      </c>
      <c r="CV675" s="76">
        <f t="shared" si="813"/>
        <v>0</v>
      </c>
      <c r="CX675" s="6" t="str">
        <f t="shared" si="814"/>
        <v/>
      </c>
      <c r="CY675" s="6" t="str">
        <f t="shared" si="815"/>
        <v/>
      </c>
      <c r="CZ675" s="6" t="str">
        <f t="shared" si="816"/>
        <v/>
      </c>
      <c r="DG675" s="56" t="str">
        <f t="shared" si="817"/>
        <v/>
      </c>
      <c r="DH675" s="6">
        <f t="shared" si="818"/>
        <v>0</v>
      </c>
      <c r="DK675" s="6">
        <f t="shared" si="779"/>
        <v>0</v>
      </c>
      <c r="DL675" s="6" t="e">
        <f t="shared" si="780"/>
        <v>#N/A</v>
      </c>
      <c r="DN675" s="6" t="e">
        <f t="shared" si="852"/>
        <v>#N/A</v>
      </c>
      <c r="DP675" s="6" t="str">
        <f t="shared" si="819"/>
        <v/>
      </c>
      <c r="DQ675" s="293">
        <f t="shared" ca="1" si="848"/>
        <v>669</v>
      </c>
      <c r="DR675" s="6" t="str">
        <f t="shared" ca="1" si="838"/>
        <v>x</v>
      </c>
      <c r="DU675" s="293" t="e">
        <f t="shared" ca="1" si="839"/>
        <v>#N/A</v>
      </c>
      <c r="DV675" s="5"/>
      <c r="DW675" s="293" t="e">
        <f t="shared" ca="1" si="849"/>
        <v>#N/A</v>
      </c>
      <c r="DZ675" s="293" t="e">
        <f t="shared" ca="1" si="840"/>
        <v>#N/A</v>
      </c>
      <c r="EA675" s="293" t="e">
        <f t="shared" ca="1" si="841"/>
        <v>#N/A</v>
      </c>
      <c r="EB675" s="293" t="e">
        <f t="shared" ca="1" si="842"/>
        <v>#N/A</v>
      </c>
      <c r="EE675" s="6" t="str">
        <f t="shared" si="843"/>
        <v/>
      </c>
      <c r="EF675" s="293" t="e">
        <f t="shared" ca="1" si="844"/>
        <v>#N/A</v>
      </c>
      <c r="EG675" s="6" t="e">
        <f t="shared" ca="1" si="820"/>
        <v>#N/A</v>
      </c>
    </row>
    <row r="676" spans="3:137" x14ac:dyDescent="0.2">
      <c r="C676" s="75"/>
      <c r="D676" s="184" t="str">
        <f t="shared" si="784"/>
        <v/>
      </c>
      <c r="E676" s="649" t="str">
        <f t="shared" si="850"/>
        <v/>
      </c>
      <c r="F676" s="607" t="str">
        <f t="shared" si="783"/>
        <v>x</v>
      </c>
      <c r="G676" s="650"/>
      <c r="H676" s="651"/>
      <c r="I676" s="651"/>
      <c r="J676" s="651"/>
      <c r="K676" s="652"/>
      <c r="L676" s="889"/>
      <c r="M676" s="889"/>
      <c r="N676" s="653"/>
      <c r="O676" s="651"/>
      <c r="P676" s="651"/>
      <c r="Q676" s="654"/>
      <c r="R676" s="655"/>
      <c r="S676" s="607" t="str">
        <f t="shared" si="785"/>
        <v/>
      </c>
      <c r="T676" s="656" t="str">
        <f t="shared" si="786"/>
        <v/>
      </c>
      <c r="U676" s="656" t="str">
        <f t="shared" si="821"/>
        <v/>
      </c>
      <c r="V676" s="656" t="str">
        <f t="shared" si="787"/>
        <v/>
      </c>
      <c r="W676" s="719"/>
      <c r="X676" s="659"/>
      <c r="Y676" s="656" t="str">
        <f t="shared" si="851"/>
        <v/>
      </c>
      <c r="Z676" s="659"/>
      <c r="AA676" s="654"/>
      <c r="AB676" s="656" t="str">
        <f t="shared" si="788"/>
        <v/>
      </c>
      <c r="AC676" s="661" t="str">
        <f t="shared" si="822"/>
        <v/>
      </c>
      <c r="AE676" s="658" t="str">
        <f t="shared" si="789"/>
        <v/>
      </c>
      <c r="AF676" s="659"/>
      <c r="AT676" s="805" t="str">
        <f t="shared" si="847"/>
        <v/>
      </c>
      <c r="AU676" t="str">
        <f t="shared" si="823"/>
        <v/>
      </c>
      <c r="AV676" s="6" t="str">
        <f t="shared" si="790"/>
        <v/>
      </c>
      <c r="AW676" s="317" t="str">
        <f t="shared" si="791"/>
        <v/>
      </c>
      <c r="AX676" s="158" t="str">
        <f t="shared" si="792"/>
        <v/>
      </c>
      <c r="AY676" s="158" t="str">
        <f t="shared" si="782"/>
        <v/>
      </c>
      <c r="AZ676" s="309" t="str">
        <f t="shared" si="781"/>
        <v/>
      </c>
      <c r="BA676" s="318" t="str">
        <f t="shared" si="793"/>
        <v/>
      </c>
      <c r="BB676" s="473" t="str">
        <f t="shared" si="794"/>
        <v/>
      </c>
      <c r="BC676" s="80" t="str">
        <f t="shared" si="845"/>
        <v/>
      </c>
      <c r="BD676" s="56">
        <f t="shared" si="795"/>
        <v>1</v>
      </c>
      <c r="BF676" s="56" t="str">
        <f t="shared" si="796"/>
        <v/>
      </c>
      <c r="BG676" s="56" t="str">
        <f t="shared" si="797"/>
        <v/>
      </c>
      <c r="BH676" s="6" t="str">
        <f t="shared" si="798"/>
        <v/>
      </c>
      <c r="BK676" s="6" t="str">
        <f t="shared" si="799"/>
        <v/>
      </c>
      <c r="BL676" s="56">
        <f t="shared" si="824"/>
        <v>999999</v>
      </c>
      <c r="BM676" s="183">
        <f t="shared" si="825"/>
        <v>99999.000003380002</v>
      </c>
      <c r="BN676" s="61">
        <v>660</v>
      </c>
      <c r="BO676" s="6">
        <f t="shared" si="800"/>
        <v>999999</v>
      </c>
      <c r="BP676" s="6">
        <f t="shared" si="801"/>
        <v>999999</v>
      </c>
      <c r="BQ676" s="6" t="str">
        <f t="shared" si="826"/>
        <v>x</v>
      </c>
      <c r="BR676" s="206">
        <f t="shared" si="802"/>
        <v>99999.000003380002</v>
      </c>
      <c r="BS676" s="6">
        <f t="shared" si="803"/>
        <v>99999.000003380002</v>
      </c>
      <c r="BT676" s="6" t="str">
        <f t="shared" si="827"/>
        <v>x</v>
      </c>
      <c r="BU676" s="6" t="str">
        <f t="shared" si="804"/>
        <v/>
      </c>
      <c r="BW676" s="82">
        <f t="shared" si="828"/>
        <v>9999999999</v>
      </c>
      <c r="BX676" s="80" t="str">
        <f t="shared" si="805"/>
        <v>x</v>
      </c>
      <c r="BY676" s="80" t="str">
        <f t="shared" si="806"/>
        <v/>
      </c>
      <c r="BZ676" s="56" t="str">
        <f t="shared" si="829"/>
        <v/>
      </c>
      <c r="CA676" s="56" t="str">
        <f t="shared" si="830"/>
        <v/>
      </c>
      <c r="CB676" s="88">
        <f t="shared" si="831"/>
        <v>0</v>
      </c>
      <c r="CC676" s="56" t="str">
        <f t="shared" si="807"/>
        <v/>
      </c>
      <c r="CD676" s="56"/>
      <c r="CE676" s="56"/>
      <c r="CF676" s="56"/>
      <c r="CG676" s="56"/>
      <c r="CH676" s="169">
        <f t="shared" si="832"/>
        <v>9999999999</v>
      </c>
      <c r="CI676" s="170">
        <f t="shared" si="833"/>
        <v>9999999999</v>
      </c>
      <c r="CJ676" s="171">
        <f t="shared" si="834"/>
        <v>9999999999</v>
      </c>
      <c r="CK676" s="172" t="str">
        <f t="shared" si="835"/>
        <v/>
      </c>
      <c r="CL676" s="173" t="str">
        <f t="shared" si="808"/>
        <v>x</v>
      </c>
      <c r="CN676" s="6" t="str">
        <f t="shared" si="836"/>
        <v/>
      </c>
      <c r="CO676" s="293" t="e">
        <f t="shared" ca="1" si="846"/>
        <v>#N/A</v>
      </c>
      <c r="CP676" s="6" t="e">
        <f t="shared" ca="1" si="837"/>
        <v>#N/A</v>
      </c>
      <c r="CQ676" s="61">
        <v>660</v>
      </c>
      <c r="CR676" s="6">
        <f t="shared" si="809"/>
        <v>0</v>
      </c>
      <c r="CS676" s="6">
        <f t="shared" si="810"/>
        <v>0</v>
      </c>
      <c r="CT676" s="56" t="str">
        <f t="shared" si="811"/>
        <v/>
      </c>
      <c r="CU676" s="76">
        <f t="shared" si="812"/>
        <v>0</v>
      </c>
      <c r="CV676" s="76">
        <f t="shared" si="813"/>
        <v>0</v>
      </c>
      <c r="CX676" s="6" t="str">
        <f t="shared" si="814"/>
        <v/>
      </c>
      <c r="CY676" s="6" t="str">
        <f t="shared" si="815"/>
        <v/>
      </c>
      <c r="CZ676" s="6" t="str">
        <f t="shared" si="816"/>
        <v/>
      </c>
      <c r="DG676" s="56" t="str">
        <f t="shared" si="817"/>
        <v/>
      </c>
      <c r="DH676" s="6">
        <f t="shared" si="818"/>
        <v>0</v>
      </c>
      <c r="DK676" s="6">
        <f t="shared" si="779"/>
        <v>0</v>
      </c>
      <c r="DL676" s="6" t="e">
        <f t="shared" si="780"/>
        <v>#N/A</v>
      </c>
      <c r="DN676" s="6" t="e">
        <f t="shared" si="852"/>
        <v>#N/A</v>
      </c>
      <c r="DP676" s="6" t="str">
        <f t="shared" si="819"/>
        <v/>
      </c>
      <c r="DQ676" s="293">
        <f t="shared" ca="1" si="848"/>
        <v>670</v>
      </c>
      <c r="DR676" s="6" t="str">
        <f t="shared" ca="1" si="838"/>
        <v>x</v>
      </c>
      <c r="DU676" s="293" t="e">
        <f t="shared" ca="1" si="839"/>
        <v>#N/A</v>
      </c>
      <c r="DV676" s="5"/>
      <c r="DW676" s="293" t="e">
        <f t="shared" ca="1" si="849"/>
        <v>#N/A</v>
      </c>
      <c r="DZ676" s="293" t="e">
        <f t="shared" ca="1" si="840"/>
        <v>#N/A</v>
      </c>
      <c r="EA676" s="293" t="e">
        <f t="shared" ca="1" si="841"/>
        <v>#N/A</v>
      </c>
      <c r="EB676" s="293" t="e">
        <f t="shared" ca="1" si="842"/>
        <v>#N/A</v>
      </c>
      <c r="EE676" s="6" t="str">
        <f t="shared" si="843"/>
        <v/>
      </c>
      <c r="EF676" s="293" t="e">
        <f t="shared" ca="1" si="844"/>
        <v>#N/A</v>
      </c>
      <c r="EG676" s="6" t="e">
        <f t="shared" ca="1" si="820"/>
        <v>#N/A</v>
      </c>
    </row>
    <row r="677" spans="3:137" x14ac:dyDescent="0.2">
      <c r="C677" s="75"/>
      <c r="D677" s="184" t="str">
        <f t="shared" si="784"/>
        <v/>
      </c>
      <c r="E677" s="649" t="str">
        <f t="shared" si="850"/>
        <v/>
      </c>
      <c r="F677" s="607" t="str">
        <f t="shared" si="783"/>
        <v>x</v>
      </c>
      <c r="G677" s="650"/>
      <c r="H677" s="651"/>
      <c r="I677" s="651"/>
      <c r="J677" s="651"/>
      <c r="K677" s="652"/>
      <c r="L677" s="889"/>
      <c r="M677" s="889"/>
      <c r="N677" s="653"/>
      <c r="O677" s="651"/>
      <c r="P677" s="651"/>
      <c r="Q677" s="654"/>
      <c r="R677" s="655"/>
      <c r="S677" s="607" t="str">
        <f t="shared" si="785"/>
        <v/>
      </c>
      <c r="T677" s="656" t="str">
        <f t="shared" si="786"/>
        <v/>
      </c>
      <c r="U677" s="656" t="str">
        <f t="shared" si="821"/>
        <v/>
      </c>
      <c r="V677" s="656" t="str">
        <f t="shared" si="787"/>
        <v/>
      </c>
      <c r="W677" s="719"/>
      <c r="X677" s="659"/>
      <c r="Y677" s="656" t="str">
        <f t="shared" si="851"/>
        <v/>
      </c>
      <c r="Z677" s="659"/>
      <c r="AA677" s="654"/>
      <c r="AB677" s="656" t="str">
        <f t="shared" si="788"/>
        <v/>
      </c>
      <c r="AC677" s="661" t="str">
        <f t="shared" si="822"/>
        <v/>
      </c>
      <c r="AE677" s="658" t="str">
        <f t="shared" si="789"/>
        <v/>
      </c>
      <c r="AF677" s="659"/>
      <c r="AT677" s="805" t="str">
        <f t="shared" si="847"/>
        <v/>
      </c>
      <c r="AU677" t="str">
        <f t="shared" si="823"/>
        <v/>
      </c>
      <c r="AV677" s="6" t="str">
        <f t="shared" si="790"/>
        <v/>
      </c>
      <c r="AW677" s="317" t="str">
        <f t="shared" si="791"/>
        <v/>
      </c>
      <c r="AX677" s="158" t="str">
        <f t="shared" si="792"/>
        <v/>
      </c>
      <c r="AY677" s="158" t="str">
        <f t="shared" si="782"/>
        <v/>
      </c>
      <c r="AZ677" s="309" t="str">
        <f t="shared" si="781"/>
        <v/>
      </c>
      <c r="BA677" s="318" t="str">
        <f t="shared" si="793"/>
        <v/>
      </c>
      <c r="BB677" s="473" t="str">
        <f t="shared" si="794"/>
        <v/>
      </c>
      <c r="BC677" s="80" t="str">
        <f t="shared" si="845"/>
        <v/>
      </c>
      <c r="BD677" s="56">
        <f t="shared" si="795"/>
        <v>1</v>
      </c>
      <c r="BF677" s="56" t="str">
        <f t="shared" si="796"/>
        <v/>
      </c>
      <c r="BG677" s="56" t="str">
        <f t="shared" si="797"/>
        <v/>
      </c>
      <c r="BH677" s="6" t="str">
        <f t="shared" si="798"/>
        <v/>
      </c>
      <c r="BK677" s="6" t="str">
        <f t="shared" si="799"/>
        <v/>
      </c>
      <c r="BL677" s="56">
        <f t="shared" si="824"/>
        <v>999999</v>
      </c>
      <c r="BM677" s="183">
        <f t="shared" si="825"/>
        <v>99999.000003384994</v>
      </c>
      <c r="BN677" s="61">
        <v>661</v>
      </c>
      <c r="BO677" s="6">
        <f t="shared" si="800"/>
        <v>999999</v>
      </c>
      <c r="BP677" s="6">
        <f t="shared" si="801"/>
        <v>999999</v>
      </c>
      <c r="BQ677" s="6" t="str">
        <f t="shared" si="826"/>
        <v>x</v>
      </c>
      <c r="BR677" s="206">
        <f t="shared" si="802"/>
        <v>99999.000003384994</v>
      </c>
      <c r="BS677" s="6">
        <f t="shared" si="803"/>
        <v>99999.000003384994</v>
      </c>
      <c r="BT677" s="6" t="str">
        <f t="shared" si="827"/>
        <v>x</v>
      </c>
      <c r="BU677" s="6" t="str">
        <f t="shared" si="804"/>
        <v/>
      </c>
      <c r="BW677" s="82">
        <f t="shared" si="828"/>
        <v>9999999999</v>
      </c>
      <c r="BX677" s="80" t="str">
        <f t="shared" si="805"/>
        <v>x</v>
      </c>
      <c r="BY677" s="80" t="str">
        <f t="shared" si="806"/>
        <v/>
      </c>
      <c r="BZ677" s="56" t="str">
        <f t="shared" si="829"/>
        <v/>
      </c>
      <c r="CA677" s="56" t="str">
        <f t="shared" si="830"/>
        <v/>
      </c>
      <c r="CB677" s="88">
        <f t="shared" si="831"/>
        <v>0</v>
      </c>
      <c r="CC677" s="56" t="str">
        <f t="shared" si="807"/>
        <v/>
      </c>
      <c r="CD677" s="56"/>
      <c r="CE677" s="56"/>
      <c r="CF677" s="56"/>
      <c r="CG677" s="56"/>
      <c r="CH677" s="169">
        <f t="shared" si="832"/>
        <v>9999999999</v>
      </c>
      <c r="CI677" s="170">
        <f t="shared" si="833"/>
        <v>9999999999</v>
      </c>
      <c r="CJ677" s="171">
        <f t="shared" si="834"/>
        <v>9999999999</v>
      </c>
      <c r="CK677" s="172" t="str">
        <f t="shared" si="835"/>
        <v/>
      </c>
      <c r="CL677" s="173" t="str">
        <f t="shared" si="808"/>
        <v>x</v>
      </c>
      <c r="CN677" s="6" t="str">
        <f t="shared" si="836"/>
        <v/>
      </c>
      <c r="CO677" s="293" t="e">
        <f t="shared" ca="1" si="846"/>
        <v>#N/A</v>
      </c>
      <c r="CP677" s="6" t="e">
        <f t="shared" ca="1" si="837"/>
        <v>#N/A</v>
      </c>
      <c r="CQ677" s="61">
        <v>661</v>
      </c>
      <c r="CR677" s="6">
        <f t="shared" si="809"/>
        <v>0</v>
      </c>
      <c r="CS677" s="6">
        <f t="shared" si="810"/>
        <v>0</v>
      </c>
      <c r="CT677" s="56" t="str">
        <f t="shared" si="811"/>
        <v/>
      </c>
      <c r="CU677" s="76">
        <f t="shared" si="812"/>
        <v>0</v>
      </c>
      <c r="CV677" s="76">
        <f t="shared" si="813"/>
        <v>0</v>
      </c>
      <c r="CX677" s="6" t="str">
        <f t="shared" si="814"/>
        <v/>
      </c>
      <c r="CY677" s="6" t="str">
        <f t="shared" si="815"/>
        <v/>
      </c>
      <c r="CZ677" s="6" t="str">
        <f t="shared" si="816"/>
        <v/>
      </c>
      <c r="DG677" s="56" t="str">
        <f t="shared" si="817"/>
        <v/>
      </c>
      <c r="DH677" s="6">
        <f t="shared" si="818"/>
        <v>0</v>
      </c>
      <c r="DK677" s="6">
        <f t="shared" si="779"/>
        <v>0</v>
      </c>
      <c r="DL677" s="6" t="e">
        <f t="shared" si="780"/>
        <v>#N/A</v>
      </c>
      <c r="DN677" s="6" t="e">
        <f t="shared" si="852"/>
        <v>#N/A</v>
      </c>
      <c r="DP677" s="6" t="str">
        <f t="shared" si="819"/>
        <v/>
      </c>
      <c r="DQ677" s="293">
        <f t="shared" ca="1" si="848"/>
        <v>671</v>
      </c>
      <c r="DR677" s="6" t="str">
        <f t="shared" ca="1" si="838"/>
        <v>x</v>
      </c>
      <c r="DU677" s="293" t="e">
        <f t="shared" ca="1" si="839"/>
        <v>#N/A</v>
      </c>
      <c r="DV677" s="5"/>
      <c r="DW677" s="293" t="e">
        <f t="shared" ca="1" si="849"/>
        <v>#N/A</v>
      </c>
      <c r="DZ677" s="293" t="e">
        <f t="shared" ca="1" si="840"/>
        <v>#N/A</v>
      </c>
      <c r="EA677" s="293" t="e">
        <f t="shared" ca="1" si="841"/>
        <v>#N/A</v>
      </c>
      <c r="EB677" s="293" t="e">
        <f t="shared" ca="1" si="842"/>
        <v>#N/A</v>
      </c>
      <c r="EE677" s="6" t="str">
        <f t="shared" si="843"/>
        <v/>
      </c>
      <c r="EF677" s="293" t="e">
        <f t="shared" ca="1" si="844"/>
        <v>#N/A</v>
      </c>
      <c r="EG677" s="6" t="e">
        <f t="shared" ca="1" si="820"/>
        <v>#N/A</v>
      </c>
    </row>
    <row r="678" spans="3:137" x14ac:dyDescent="0.2">
      <c r="C678" s="75"/>
      <c r="D678" s="184" t="str">
        <f t="shared" si="784"/>
        <v/>
      </c>
      <c r="E678" s="649" t="str">
        <f t="shared" si="850"/>
        <v/>
      </c>
      <c r="F678" s="607" t="str">
        <f t="shared" si="783"/>
        <v>x</v>
      </c>
      <c r="G678" s="650"/>
      <c r="H678" s="651"/>
      <c r="I678" s="651"/>
      <c r="J678" s="651"/>
      <c r="K678" s="652"/>
      <c r="L678" s="889"/>
      <c r="M678" s="889"/>
      <c r="N678" s="653"/>
      <c r="O678" s="651"/>
      <c r="P678" s="651"/>
      <c r="Q678" s="654"/>
      <c r="R678" s="655"/>
      <c r="S678" s="607" t="str">
        <f t="shared" si="785"/>
        <v/>
      </c>
      <c r="T678" s="656" t="str">
        <f t="shared" si="786"/>
        <v/>
      </c>
      <c r="U678" s="656" t="str">
        <f t="shared" si="821"/>
        <v/>
      </c>
      <c r="V678" s="656" t="str">
        <f t="shared" si="787"/>
        <v/>
      </c>
      <c r="W678" s="719"/>
      <c r="X678" s="659"/>
      <c r="Y678" s="656" t="str">
        <f t="shared" si="851"/>
        <v/>
      </c>
      <c r="Z678" s="659"/>
      <c r="AA678" s="654"/>
      <c r="AB678" s="656" t="str">
        <f t="shared" si="788"/>
        <v/>
      </c>
      <c r="AC678" s="661" t="str">
        <f t="shared" si="822"/>
        <v/>
      </c>
      <c r="AE678" s="658" t="str">
        <f t="shared" si="789"/>
        <v/>
      </c>
      <c r="AF678" s="659"/>
      <c r="AT678" s="805" t="str">
        <f t="shared" si="847"/>
        <v/>
      </c>
      <c r="AU678" t="str">
        <f t="shared" si="823"/>
        <v/>
      </c>
      <c r="AV678" s="6" t="str">
        <f t="shared" si="790"/>
        <v/>
      </c>
      <c r="AW678" s="317" t="str">
        <f t="shared" si="791"/>
        <v/>
      </c>
      <c r="AX678" s="158" t="str">
        <f t="shared" si="792"/>
        <v/>
      </c>
      <c r="AY678" s="158" t="str">
        <f t="shared" si="782"/>
        <v/>
      </c>
      <c r="AZ678" s="309" t="str">
        <f t="shared" si="781"/>
        <v/>
      </c>
      <c r="BA678" s="318" t="str">
        <f t="shared" si="793"/>
        <v/>
      </c>
      <c r="BB678" s="473" t="str">
        <f t="shared" si="794"/>
        <v/>
      </c>
      <c r="BC678" s="80" t="str">
        <f t="shared" si="845"/>
        <v/>
      </c>
      <c r="BD678" s="56">
        <f t="shared" si="795"/>
        <v>1</v>
      </c>
      <c r="BF678" s="56" t="str">
        <f t="shared" si="796"/>
        <v/>
      </c>
      <c r="BG678" s="56" t="str">
        <f t="shared" si="797"/>
        <v/>
      </c>
      <c r="BH678" s="6" t="str">
        <f t="shared" si="798"/>
        <v/>
      </c>
      <c r="BK678" s="6" t="str">
        <f t="shared" si="799"/>
        <v/>
      </c>
      <c r="BL678" s="56">
        <f t="shared" si="824"/>
        <v>999999</v>
      </c>
      <c r="BM678" s="183">
        <f t="shared" si="825"/>
        <v>99999.00000339</v>
      </c>
      <c r="BN678" s="61">
        <v>662</v>
      </c>
      <c r="BO678" s="6">
        <f t="shared" si="800"/>
        <v>999999</v>
      </c>
      <c r="BP678" s="6">
        <f t="shared" si="801"/>
        <v>999999</v>
      </c>
      <c r="BQ678" s="6" t="str">
        <f t="shared" si="826"/>
        <v>x</v>
      </c>
      <c r="BR678" s="206">
        <f t="shared" si="802"/>
        <v>99999.00000339</v>
      </c>
      <c r="BS678" s="6">
        <f t="shared" si="803"/>
        <v>99999.00000339</v>
      </c>
      <c r="BT678" s="6" t="str">
        <f t="shared" si="827"/>
        <v>x</v>
      </c>
      <c r="BU678" s="6" t="str">
        <f t="shared" si="804"/>
        <v/>
      </c>
      <c r="BW678" s="82">
        <f t="shared" si="828"/>
        <v>9999999999</v>
      </c>
      <c r="BX678" s="80" t="str">
        <f t="shared" si="805"/>
        <v>x</v>
      </c>
      <c r="BY678" s="80" t="str">
        <f t="shared" si="806"/>
        <v/>
      </c>
      <c r="BZ678" s="56" t="str">
        <f t="shared" si="829"/>
        <v/>
      </c>
      <c r="CA678" s="56" t="str">
        <f t="shared" si="830"/>
        <v/>
      </c>
      <c r="CB678" s="88">
        <f t="shared" si="831"/>
        <v>0</v>
      </c>
      <c r="CC678" s="56" t="str">
        <f t="shared" si="807"/>
        <v/>
      </c>
      <c r="CD678" s="56"/>
      <c r="CE678" s="56"/>
      <c r="CF678" s="56"/>
      <c r="CG678" s="56"/>
      <c r="CH678" s="169">
        <f t="shared" si="832"/>
        <v>9999999999</v>
      </c>
      <c r="CI678" s="170">
        <f t="shared" si="833"/>
        <v>9999999999</v>
      </c>
      <c r="CJ678" s="171">
        <f t="shared" si="834"/>
        <v>9999999999</v>
      </c>
      <c r="CK678" s="172" t="str">
        <f t="shared" si="835"/>
        <v/>
      </c>
      <c r="CL678" s="173" t="str">
        <f t="shared" si="808"/>
        <v>x</v>
      </c>
      <c r="CN678" s="6" t="str">
        <f t="shared" si="836"/>
        <v/>
      </c>
      <c r="CO678" s="293" t="e">
        <f t="shared" ca="1" si="846"/>
        <v>#N/A</v>
      </c>
      <c r="CP678" s="6" t="e">
        <f t="shared" ca="1" si="837"/>
        <v>#N/A</v>
      </c>
      <c r="CQ678" s="61">
        <v>662</v>
      </c>
      <c r="CR678" s="6">
        <f t="shared" si="809"/>
        <v>0</v>
      </c>
      <c r="CS678" s="6">
        <f t="shared" si="810"/>
        <v>0</v>
      </c>
      <c r="CT678" s="56" t="str">
        <f t="shared" si="811"/>
        <v/>
      </c>
      <c r="CU678" s="76">
        <f t="shared" si="812"/>
        <v>0</v>
      </c>
      <c r="CV678" s="76">
        <f t="shared" si="813"/>
        <v>0</v>
      </c>
      <c r="CX678" s="6" t="str">
        <f t="shared" si="814"/>
        <v/>
      </c>
      <c r="CY678" s="6" t="str">
        <f t="shared" si="815"/>
        <v/>
      </c>
      <c r="CZ678" s="6" t="str">
        <f t="shared" si="816"/>
        <v/>
      </c>
      <c r="DG678" s="56" t="str">
        <f t="shared" si="817"/>
        <v/>
      </c>
      <c r="DH678" s="6">
        <f t="shared" si="818"/>
        <v>0</v>
      </c>
      <c r="DK678" s="6">
        <f t="shared" ref="DK678:DK741" si="853">IF(AND(H678="Liq",L678="x",M678=""),"LiqD",IF(AND(H678="Liq",L678="",M678="x"),"LiqC",H678))</f>
        <v>0</v>
      </c>
      <c r="DL678" s="6" t="e">
        <f t="shared" ref="DL678:DL741" si="854">VLOOKUP(DK678,$DK$5:$DL$11,2,FALSE)</f>
        <v>#N/A</v>
      </c>
      <c r="DN678" s="6" t="e">
        <f t="shared" si="852"/>
        <v>#N/A</v>
      </c>
      <c r="DP678" s="6" t="str">
        <f t="shared" si="819"/>
        <v/>
      </c>
      <c r="DQ678" s="293">
        <f t="shared" ca="1" si="848"/>
        <v>672</v>
      </c>
      <c r="DR678" s="6" t="str">
        <f t="shared" ca="1" si="838"/>
        <v>x</v>
      </c>
      <c r="DU678" s="293" t="e">
        <f t="shared" ca="1" si="839"/>
        <v>#N/A</v>
      </c>
      <c r="DV678" s="5"/>
      <c r="DW678" s="293" t="e">
        <f t="shared" ca="1" si="849"/>
        <v>#N/A</v>
      </c>
      <c r="DZ678" s="293" t="e">
        <f t="shared" ca="1" si="840"/>
        <v>#N/A</v>
      </c>
      <c r="EA678" s="293" t="e">
        <f t="shared" ca="1" si="841"/>
        <v>#N/A</v>
      </c>
      <c r="EB678" s="293" t="e">
        <f t="shared" ca="1" si="842"/>
        <v>#N/A</v>
      </c>
      <c r="EE678" s="6" t="str">
        <f t="shared" si="843"/>
        <v/>
      </c>
      <c r="EF678" s="293" t="e">
        <f t="shared" ca="1" si="844"/>
        <v>#N/A</v>
      </c>
      <c r="EG678" s="6" t="e">
        <f t="shared" ca="1" si="820"/>
        <v>#N/A</v>
      </c>
    </row>
    <row r="679" spans="3:137" x14ac:dyDescent="0.2">
      <c r="C679" s="75"/>
      <c r="D679" s="184" t="str">
        <f t="shared" si="784"/>
        <v/>
      </c>
      <c r="E679" s="649" t="str">
        <f t="shared" si="850"/>
        <v/>
      </c>
      <c r="F679" s="607" t="str">
        <f t="shared" si="783"/>
        <v>x</v>
      </c>
      <c r="G679" s="650"/>
      <c r="H679" s="651"/>
      <c r="I679" s="651"/>
      <c r="J679" s="651"/>
      <c r="K679" s="652"/>
      <c r="L679" s="889"/>
      <c r="M679" s="889"/>
      <c r="N679" s="653"/>
      <c r="O679" s="651"/>
      <c r="P679" s="651"/>
      <c r="Q679" s="654"/>
      <c r="R679" s="655"/>
      <c r="S679" s="607" t="str">
        <f t="shared" si="785"/>
        <v/>
      </c>
      <c r="T679" s="656" t="str">
        <f t="shared" si="786"/>
        <v/>
      </c>
      <c r="U679" s="656" t="str">
        <f t="shared" si="821"/>
        <v/>
      </c>
      <c r="V679" s="656" t="str">
        <f t="shared" si="787"/>
        <v/>
      </c>
      <c r="W679" s="719"/>
      <c r="X679" s="659"/>
      <c r="Y679" s="656" t="str">
        <f t="shared" si="851"/>
        <v/>
      </c>
      <c r="Z679" s="659"/>
      <c r="AA679" s="654"/>
      <c r="AB679" s="656" t="str">
        <f t="shared" si="788"/>
        <v/>
      </c>
      <c r="AC679" s="661" t="str">
        <f t="shared" si="822"/>
        <v/>
      </c>
      <c r="AE679" s="658" t="str">
        <f t="shared" si="789"/>
        <v/>
      </c>
      <c r="AF679" s="659"/>
      <c r="AT679" s="805" t="str">
        <f t="shared" si="847"/>
        <v/>
      </c>
      <c r="AU679" t="str">
        <f t="shared" si="823"/>
        <v/>
      </c>
      <c r="AV679" s="6" t="str">
        <f t="shared" si="790"/>
        <v/>
      </c>
      <c r="AW679" s="317" t="str">
        <f t="shared" si="791"/>
        <v/>
      </c>
      <c r="AX679" s="158" t="str">
        <f t="shared" si="792"/>
        <v/>
      </c>
      <c r="AY679" s="158" t="str">
        <f t="shared" si="782"/>
        <v/>
      </c>
      <c r="AZ679" s="309" t="str">
        <f t="shared" si="781"/>
        <v/>
      </c>
      <c r="BA679" s="318" t="str">
        <f t="shared" si="793"/>
        <v/>
      </c>
      <c r="BB679" s="473" t="str">
        <f t="shared" si="794"/>
        <v/>
      </c>
      <c r="BC679" s="80" t="str">
        <f t="shared" si="845"/>
        <v/>
      </c>
      <c r="BD679" s="56">
        <f t="shared" si="795"/>
        <v>1</v>
      </c>
      <c r="BF679" s="56" t="str">
        <f t="shared" si="796"/>
        <v/>
      </c>
      <c r="BG679" s="56" t="str">
        <f t="shared" si="797"/>
        <v/>
      </c>
      <c r="BH679" s="6" t="str">
        <f t="shared" si="798"/>
        <v/>
      </c>
      <c r="BK679" s="6" t="str">
        <f t="shared" si="799"/>
        <v/>
      </c>
      <c r="BL679" s="56">
        <f t="shared" si="824"/>
        <v>999999</v>
      </c>
      <c r="BM679" s="183">
        <f t="shared" si="825"/>
        <v>99999.000003395005</v>
      </c>
      <c r="BN679" s="61">
        <v>663</v>
      </c>
      <c r="BO679" s="6">
        <f t="shared" si="800"/>
        <v>999999</v>
      </c>
      <c r="BP679" s="6">
        <f t="shared" si="801"/>
        <v>999999</v>
      </c>
      <c r="BQ679" s="6" t="str">
        <f t="shared" si="826"/>
        <v>x</v>
      </c>
      <c r="BR679" s="206">
        <f t="shared" si="802"/>
        <v>99999.000003395005</v>
      </c>
      <c r="BS679" s="6">
        <f t="shared" si="803"/>
        <v>99999.000003395005</v>
      </c>
      <c r="BT679" s="6" t="str">
        <f t="shared" si="827"/>
        <v>x</v>
      </c>
      <c r="BU679" s="6" t="str">
        <f t="shared" si="804"/>
        <v/>
      </c>
      <c r="BW679" s="82">
        <f t="shared" si="828"/>
        <v>9999999999</v>
      </c>
      <c r="BX679" s="80" t="str">
        <f t="shared" si="805"/>
        <v>x</v>
      </c>
      <c r="BY679" s="80" t="str">
        <f t="shared" si="806"/>
        <v/>
      </c>
      <c r="BZ679" s="56" t="str">
        <f t="shared" si="829"/>
        <v/>
      </c>
      <c r="CA679" s="56" t="str">
        <f t="shared" si="830"/>
        <v/>
      </c>
      <c r="CB679" s="88">
        <f t="shared" si="831"/>
        <v>0</v>
      </c>
      <c r="CC679" s="56" t="str">
        <f t="shared" si="807"/>
        <v/>
      </c>
      <c r="CD679" s="56"/>
      <c r="CE679" s="56"/>
      <c r="CF679" s="56"/>
      <c r="CG679" s="56"/>
      <c r="CH679" s="169">
        <f t="shared" si="832"/>
        <v>9999999999</v>
      </c>
      <c r="CI679" s="170">
        <f t="shared" si="833"/>
        <v>9999999999</v>
      </c>
      <c r="CJ679" s="171">
        <f t="shared" si="834"/>
        <v>9999999999</v>
      </c>
      <c r="CK679" s="172" t="str">
        <f t="shared" si="835"/>
        <v/>
      </c>
      <c r="CL679" s="173" t="str">
        <f t="shared" si="808"/>
        <v>x</v>
      </c>
      <c r="CN679" s="6" t="str">
        <f t="shared" si="836"/>
        <v/>
      </c>
      <c r="CO679" s="293" t="e">
        <f t="shared" ca="1" si="846"/>
        <v>#N/A</v>
      </c>
      <c r="CP679" s="6" t="e">
        <f t="shared" ca="1" si="837"/>
        <v>#N/A</v>
      </c>
      <c r="CQ679" s="61">
        <v>663</v>
      </c>
      <c r="CR679" s="6">
        <f t="shared" si="809"/>
        <v>0</v>
      </c>
      <c r="CS679" s="6">
        <f t="shared" si="810"/>
        <v>0</v>
      </c>
      <c r="CT679" s="56" t="str">
        <f t="shared" si="811"/>
        <v/>
      </c>
      <c r="CU679" s="76">
        <f t="shared" si="812"/>
        <v>0</v>
      </c>
      <c r="CV679" s="76">
        <f t="shared" si="813"/>
        <v>0</v>
      </c>
      <c r="CX679" s="6" t="str">
        <f t="shared" si="814"/>
        <v/>
      </c>
      <c r="CY679" s="6" t="str">
        <f t="shared" si="815"/>
        <v/>
      </c>
      <c r="CZ679" s="6" t="str">
        <f t="shared" si="816"/>
        <v/>
      </c>
      <c r="DG679" s="56" t="str">
        <f t="shared" si="817"/>
        <v/>
      </c>
      <c r="DH679" s="6">
        <f t="shared" si="818"/>
        <v>0</v>
      </c>
      <c r="DK679" s="6">
        <f t="shared" si="853"/>
        <v>0</v>
      </c>
      <c r="DL679" s="6" t="e">
        <f t="shared" si="854"/>
        <v>#N/A</v>
      </c>
      <c r="DN679" s="6" t="e">
        <f t="shared" si="852"/>
        <v>#N/A</v>
      </c>
      <c r="DP679" s="6" t="str">
        <f t="shared" si="819"/>
        <v/>
      </c>
      <c r="DQ679" s="293">
        <f t="shared" ca="1" si="848"/>
        <v>673</v>
      </c>
      <c r="DR679" s="6" t="str">
        <f t="shared" ca="1" si="838"/>
        <v>x</v>
      </c>
      <c r="DU679" s="293" t="e">
        <f t="shared" ca="1" si="839"/>
        <v>#N/A</v>
      </c>
      <c r="DV679" s="5"/>
      <c r="DW679" s="293" t="e">
        <f t="shared" ca="1" si="849"/>
        <v>#N/A</v>
      </c>
      <c r="DZ679" s="293" t="e">
        <f t="shared" ca="1" si="840"/>
        <v>#N/A</v>
      </c>
      <c r="EA679" s="293" t="e">
        <f t="shared" ca="1" si="841"/>
        <v>#N/A</v>
      </c>
      <c r="EB679" s="293" t="e">
        <f t="shared" ca="1" si="842"/>
        <v>#N/A</v>
      </c>
      <c r="EE679" s="6" t="str">
        <f t="shared" si="843"/>
        <v/>
      </c>
      <c r="EF679" s="293" t="e">
        <f t="shared" ca="1" si="844"/>
        <v>#N/A</v>
      </c>
      <c r="EG679" s="6" t="e">
        <f t="shared" ca="1" si="820"/>
        <v>#N/A</v>
      </c>
    </row>
    <row r="680" spans="3:137" x14ac:dyDescent="0.2">
      <c r="C680" s="75"/>
      <c r="D680" s="184" t="str">
        <f t="shared" si="784"/>
        <v/>
      </c>
      <c r="E680" s="649" t="str">
        <f t="shared" si="850"/>
        <v/>
      </c>
      <c r="F680" s="607" t="str">
        <f t="shared" si="783"/>
        <v>x</v>
      </c>
      <c r="G680" s="650"/>
      <c r="H680" s="651"/>
      <c r="I680" s="651"/>
      <c r="J680" s="651"/>
      <c r="K680" s="652"/>
      <c r="L680" s="889"/>
      <c r="M680" s="889"/>
      <c r="N680" s="653"/>
      <c r="O680" s="651"/>
      <c r="P680" s="651"/>
      <c r="Q680" s="654"/>
      <c r="R680" s="655"/>
      <c r="S680" s="607" t="str">
        <f t="shared" si="785"/>
        <v/>
      </c>
      <c r="T680" s="656" t="str">
        <f t="shared" si="786"/>
        <v/>
      </c>
      <c r="U680" s="656" t="str">
        <f t="shared" si="821"/>
        <v/>
      </c>
      <c r="V680" s="656" t="str">
        <f t="shared" si="787"/>
        <v/>
      </c>
      <c r="W680" s="719"/>
      <c r="X680" s="659"/>
      <c r="Y680" s="656" t="str">
        <f t="shared" si="851"/>
        <v/>
      </c>
      <c r="Z680" s="659"/>
      <c r="AA680" s="654"/>
      <c r="AB680" s="656" t="str">
        <f t="shared" si="788"/>
        <v/>
      </c>
      <c r="AC680" s="661" t="str">
        <f t="shared" si="822"/>
        <v/>
      </c>
      <c r="AE680" s="658" t="str">
        <f t="shared" si="789"/>
        <v/>
      </c>
      <c r="AF680" s="659"/>
      <c r="AT680" s="805" t="str">
        <f t="shared" si="847"/>
        <v/>
      </c>
      <c r="AU680" t="str">
        <f t="shared" si="823"/>
        <v/>
      </c>
      <c r="AV680" s="6" t="str">
        <f t="shared" si="790"/>
        <v/>
      </c>
      <c r="AW680" s="317" t="str">
        <f t="shared" si="791"/>
        <v/>
      </c>
      <c r="AX680" s="158" t="str">
        <f t="shared" si="792"/>
        <v/>
      </c>
      <c r="AY680" s="158" t="str">
        <f t="shared" si="782"/>
        <v/>
      </c>
      <c r="AZ680" s="309" t="str">
        <f t="shared" si="781"/>
        <v/>
      </c>
      <c r="BA680" s="318" t="str">
        <f t="shared" si="793"/>
        <v/>
      </c>
      <c r="BB680" s="473" t="str">
        <f t="shared" si="794"/>
        <v/>
      </c>
      <c r="BC680" s="80" t="str">
        <f t="shared" si="845"/>
        <v/>
      </c>
      <c r="BD680" s="56">
        <f t="shared" si="795"/>
        <v>1</v>
      </c>
      <c r="BF680" s="56" t="str">
        <f t="shared" si="796"/>
        <v/>
      </c>
      <c r="BG680" s="56" t="str">
        <f t="shared" si="797"/>
        <v/>
      </c>
      <c r="BH680" s="6" t="str">
        <f t="shared" si="798"/>
        <v/>
      </c>
      <c r="BK680" s="6" t="str">
        <f t="shared" si="799"/>
        <v/>
      </c>
      <c r="BL680" s="56">
        <f t="shared" si="824"/>
        <v>999999</v>
      </c>
      <c r="BM680" s="183">
        <f t="shared" si="825"/>
        <v>99999.000003399997</v>
      </c>
      <c r="BN680" s="61">
        <v>664</v>
      </c>
      <c r="BO680" s="6">
        <f t="shared" si="800"/>
        <v>999999</v>
      </c>
      <c r="BP680" s="6">
        <f t="shared" si="801"/>
        <v>999999</v>
      </c>
      <c r="BQ680" s="6" t="str">
        <f t="shared" si="826"/>
        <v>x</v>
      </c>
      <c r="BR680" s="206">
        <f t="shared" si="802"/>
        <v>99999.000003399997</v>
      </c>
      <c r="BS680" s="6">
        <f t="shared" si="803"/>
        <v>99999.000003399997</v>
      </c>
      <c r="BT680" s="6" t="str">
        <f t="shared" si="827"/>
        <v>x</v>
      </c>
      <c r="BU680" s="6" t="str">
        <f t="shared" si="804"/>
        <v/>
      </c>
      <c r="BW680" s="82">
        <f t="shared" si="828"/>
        <v>9999999999</v>
      </c>
      <c r="BX680" s="80" t="str">
        <f t="shared" si="805"/>
        <v>x</v>
      </c>
      <c r="BY680" s="80" t="str">
        <f t="shared" si="806"/>
        <v/>
      </c>
      <c r="BZ680" s="56" t="str">
        <f t="shared" si="829"/>
        <v/>
      </c>
      <c r="CA680" s="56" t="str">
        <f t="shared" si="830"/>
        <v/>
      </c>
      <c r="CB680" s="88">
        <f t="shared" si="831"/>
        <v>0</v>
      </c>
      <c r="CC680" s="56" t="str">
        <f t="shared" si="807"/>
        <v/>
      </c>
      <c r="CD680" s="56"/>
      <c r="CE680" s="56"/>
      <c r="CF680" s="56"/>
      <c r="CG680" s="56"/>
      <c r="CH680" s="169">
        <f t="shared" si="832"/>
        <v>9999999999</v>
      </c>
      <c r="CI680" s="170">
        <f t="shared" si="833"/>
        <v>9999999999</v>
      </c>
      <c r="CJ680" s="171">
        <f t="shared" si="834"/>
        <v>9999999999</v>
      </c>
      <c r="CK680" s="172" t="str">
        <f t="shared" si="835"/>
        <v/>
      </c>
      <c r="CL680" s="173" t="str">
        <f t="shared" si="808"/>
        <v>x</v>
      </c>
      <c r="CN680" s="6" t="str">
        <f t="shared" si="836"/>
        <v/>
      </c>
      <c r="CO680" s="293" t="e">
        <f t="shared" ca="1" si="846"/>
        <v>#N/A</v>
      </c>
      <c r="CP680" s="6" t="e">
        <f t="shared" ca="1" si="837"/>
        <v>#N/A</v>
      </c>
      <c r="CQ680" s="61">
        <v>664</v>
      </c>
      <c r="CR680" s="6">
        <f t="shared" si="809"/>
        <v>0</v>
      </c>
      <c r="CS680" s="6">
        <f t="shared" si="810"/>
        <v>0</v>
      </c>
      <c r="CT680" s="56" t="str">
        <f t="shared" si="811"/>
        <v/>
      </c>
      <c r="CU680" s="76">
        <f t="shared" si="812"/>
        <v>0</v>
      </c>
      <c r="CV680" s="76">
        <f t="shared" si="813"/>
        <v>0</v>
      </c>
      <c r="CX680" s="6" t="str">
        <f t="shared" si="814"/>
        <v/>
      </c>
      <c r="CY680" s="6" t="str">
        <f t="shared" si="815"/>
        <v/>
      </c>
      <c r="CZ680" s="6" t="str">
        <f t="shared" si="816"/>
        <v/>
      </c>
      <c r="DG680" s="56" t="str">
        <f t="shared" si="817"/>
        <v/>
      </c>
      <c r="DH680" s="6">
        <f t="shared" si="818"/>
        <v>0</v>
      </c>
      <c r="DK680" s="6">
        <f t="shared" si="853"/>
        <v>0</v>
      </c>
      <c r="DL680" s="6" t="e">
        <f t="shared" si="854"/>
        <v>#N/A</v>
      </c>
      <c r="DN680" s="6" t="e">
        <f t="shared" si="852"/>
        <v>#N/A</v>
      </c>
      <c r="DP680" s="6" t="str">
        <f t="shared" si="819"/>
        <v/>
      </c>
      <c r="DQ680" s="293">
        <f t="shared" ca="1" si="848"/>
        <v>674</v>
      </c>
      <c r="DR680" s="6" t="str">
        <f t="shared" ca="1" si="838"/>
        <v>x</v>
      </c>
      <c r="DU680" s="293" t="e">
        <f t="shared" ca="1" si="839"/>
        <v>#N/A</v>
      </c>
      <c r="DV680" s="5"/>
      <c r="DW680" s="293" t="e">
        <f t="shared" ca="1" si="849"/>
        <v>#N/A</v>
      </c>
      <c r="DZ680" s="293" t="e">
        <f t="shared" ca="1" si="840"/>
        <v>#N/A</v>
      </c>
      <c r="EA680" s="293" t="e">
        <f t="shared" ca="1" si="841"/>
        <v>#N/A</v>
      </c>
      <c r="EB680" s="293" t="e">
        <f t="shared" ca="1" si="842"/>
        <v>#N/A</v>
      </c>
      <c r="EE680" s="6" t="str">
        <f t="shared" si="843"/>
        <v/>
      </c>
      <c r="EF680" s="293" t="e">
        <f t="shared" ca="1" si="844"/>
        <v>#N/A</v>
      </c>
      <c r="EG680" s="6" t="e">
        <f t="shared" ca="1" si="820"/>
        <v>#N/A</v>
      </c>
    </row>
    <row r="681" spans="3:137" x14ac:dyDescent="0.2">
      <c r="C681" s="75"/>
      <c r="D681" s="184" t="str">
        <f t="shared" si="784"/>
        <v/>
      </c>
      <c r="E681" s="649" t="str">
        <f t="shared" si="850"/>
        <v/>
      </c>
      <c r="F681" s="607" t="str">
        <f t="shared" si="783"/>
        <v>x</v>
      </c>
      <c r="G681" s="650"/>
      <c r="H681" s="651"/>
      <c r="I681" s="651"/>
      <c r="J681" s="651"/>
      <c r="K681" s="652"/>
      <c r="L681" s="889"/>
      <c r="M681" s="889"/>
      <c r="N681" s="653"/>
      <c r="O681" s="651"/>
      <c r="P681" s="651"/>
      <c r="Q681" s="654"/>
      <c r="R681" s="655"/>
      <c r="S681" s="607" t="str">
        <f t="shared" si="785"/>
        <v/>
      </c>
      <c r="T681" s="656" t="str">
        <f t="shared" si="786"/>
        <v/>
      </c>
      <c r="U681" s="656" t="str">
        <f t="shared" si="821"/>
        <v/>
      </c>
      <c r="V681" s="656" t="str">
        <f t="shared" si="787"/>
        <v/>
      </c>
      <c r="W681" s="719"/>
      <c r="X681" s="659"/>
      <c r="Y681" s="656" t="str">
        <f t="shared" si="851"/>
        <v/>
      </c>
      <c r="Z681" s="659"/>
      <c r="AA681" s="654"/>
      <c r="AB681" s="656" t="str">
        <f t="shared" si="788"/>
        <v/>
      </c>
      <c r="AC681" s="661" t="str">
        <f t="shared" si="822"/>
        <v/>
      </c>
      <c r="AE681" s="658" t="str">
        <f t="shared" si="789"/>
        <v/>
      </c>
      <c r="AF681" s="659"/>
      <c r="AT681" s="805" t="str">
        <f t="shared" si="847"/>
        <v/>
      </c>
      <c r="AU681" t="str">
        <f t="shared" si="823"/>
        <v/>
      </c>
      <c r="AV681" s="6" t="str">
        <f t="shared" si="790"/>
        <v/>
      </c>
      <c r="AW681" s="317" t="str">
        <f t="shared" si="791"/>
        <v/>
      </c>
      <c r="AX681" s="158" t="str">
        <f t="shared" si="792"/>
        <v/>
      </c>
      <c r="AY681" s="158" t="str">
        <f t="shared" si="782"/>
        <v/>
      </c>
      <c r="AZ681" s="309" t="str">
        <f t="shared" si="781"/>
        <v/>
      </c>
      <c r="BA681" s="318" t="str">
        <f t="shared" si="793"/>
        <v/>
      </c>
      <c r="BB681" s="473" t="str">
        <f t="shared" si="794"/>
        <v/>
      </c>
      <c r="BC681" s="80" t="str">
        <f t="shared" si="845"/>
        <v/>
      </c>
      <c r="BD681" s="56">
        <f t="shared" si="795"/>
        <v>1</v>
      </c>
      <c r="BF681" s="56" t="str">
        <f t="shared" si="796"/>
        <v/>
      </c>
      <c r="BG681" s="56" t="str">
        <f t="shared" si="797"/>
        <v/>
      </c>
      <c r="BH681" s="6" t="str">
        <f t="shared" si="798"/>
        <v/>
      </c>
      <c r="BK681" s="6" t="str">
        <f t="shared" si="799"/>
        <v/>
      </c>
      <c r="BL681" s="56">
        <f t="shared" si="824"/>
        <v>999999</v>
      </c>
      <c r="BM681" s="183">
        <f t="shared" si="825"/>
        <v>99999.000003405003</v>
      </c>
      <c r="BN681" s="61">
        <v>665</v>
      </c>
      <c r="BO681" s="6">
        <f t="shared" si="800"/>
        <v>999999</v>
      </c>
      <c r="BP681" s="6">
        <f t="shared" si="801"/>
        <v>999999</v>
      </c>
      <c r="BQ681" s="6" t="str">
        <f t="shared" si="826"/>
        <v>x</v>
      </c>
      <c r="BR681" s="206">
        <f t="shared" si="802"/>
        <v>99999.000003405003</v>
      </c>
      <c r="BS681" s="6">
        <f t="shared" si="803"/>
        <v>99999.000003405003</v>
      </c>
      <c r="BT681" s="6" t="str">
        <f t="shared" si="827"/>
        <v>x</v>
      </c>
      <c r="BU681" s="6" t="str">
        <f t="shared" si="804"/>
        <v/>
      </c>
      <c r="BW681" s="82">
        <f t="shared" si="828"/>
        <v>9999999999</v>
      </c>
      <c r="BX681" s="80" t="str">
        <f t="shared" si="805"/>
        <v>x</v>
      </c>
      <c r="BY681" s="80" t="str">
        <f t="shared" si="806"/>
        <v/>
      </c>
      <c r="BZ681" s="56" t="str">
        <f t="shared" si="829"/>
        <v/>
      </c>
      <c r="CA681" s="56" t="str">
        <f t="shared" si="830"/>
        <v/>
      </c>
      <c r="CB681" s="88">
        <f t="shared" si="831"/>
        <v>0</v>
      </c>
      <c r="CC681" s="56" t="str">
        <f t="shared" si="807"/>
        <v/>
      </c>
      <c r="CD681" s="56"/>
      <c r="CE681" s="56"/>
      <c r="CF681" s="56"/>
      <c r="CG681" s="56"/>
      <c r="CH681" s="169">
        <f t="shared" si="832"/>
        <v>9999999999</v>
      </c>
      <c r="CI681" s="170">
        <f t="shared" si="833"/>
        <v>9999999999</v>
      </c>
      <c r="CJ681" s="171">
        <f t="shared" si="834"/>
        <v>9999999999</v>
      </c>
      <c r="CK681" s="172" t="str">
        <f t="shared" si="835"/>
        <v/>
      </c>
      <c r="CL681" s="173" t="str">
        <f t="shared" si="808"/>
        <v>x</v>
      </c>
      <c r="CN681" s="6" t="str">
        <f t="shared" si="836"/>
        <v/>
      </c>
      <c r="CO681" s="293" t="e">
        <f t="shared" ca="1" si="846"/>
        <v>#N/A</v>
      </c>
      <c r="CP681" s="6" t="e">
        <f t="shared" ca="1" si="837"/>
        <v>#N/A</v>
      </c>
      <c r="CQ681" s="61">
        <v>665</v>
      </c>
      <c r="CR681" s="6">
        <f t="shared" si="809"/>
        <v>0</v>
      </c>
      <c r="CS681" s="6">
        <f t="shared" si="810"/>
        <v>0</v>
      </c>
      <c r="CT681" s="56" t="str">
        <f t="shared" si="811"/>
        <v/>
      </c>
      <c r="CU681" s="76">
        <f t="shared" si="812"/>
        <v>0</v>
      </c>
      <c r="CV681" s="76">
        <f t="shared" si="813"/>
        <v>0</v>
      </c>
      <c r="CX681" s="6" t="str">
        <f t="shared" si="814"/>
        <v/>
      </c>
      <c r="CY681" s="6" t="str">
        <f t="shared" si="815"/>
        <v/>
      </c>
      <c r="CZ681" s="6" t="str">
        <f t="shared" si="816"/>
        <v/>
      </c>
      <c r="DG681" s="56" t="str">
        <f t="shared" si="817"/>
        <v/>
      </c>
      <c r="DH681" s="6">
        <f t="shared" si="818"/>
        <v>0</v>
      </c>
      <c r="DK681" s="6">
        <f t="shared" si="853"/>
        <v>0</v>
      </c>
      <c r="DL681" s="6" t="e">
        <f t="shared" si="854"/>
        <v>#N/A</v>
      </c>
      <c r="DN681" s="6" t="e">
        <f t="shared" si="852"/>
        <v>#N/A</v>
      </c>
      <c r="DP681" s="6" t="str">
        <f t="shared" si="819"/>
        <v/>
      </c>
      <c r="DQ681" s="293">
        <f t="shared" ca="1" si="848"/>
        <v>675</v>
      </c>
      <c r="DR681" s="6" t="str">
        <f t="shared" ca="1" si="838"/>
        <v>x</v>
      </c>
      <c r="DU681" s="293" t="e">
        <f t="shared" ca="1" si="839"/>
        <v>#N/A</v>
      </c>
      <c r="DV681" s="5"/>
      <c r="DW681" s="293" t="e">
        <f t="shared" ca="1" si="849"/>
        <v>#N/A</v>
      </c>
      <c r="DZ681" s="293" t="e">
        <f t="shared" ca="1" si="840"/>
        <v>#N/A</v>
      </c>
      <c r="EA681" s="293" t="e">
        <f t="shared" ca="1" si="841"/>
        <v>#N/A</v>
      </c>
      <c r="EB681" s="293" t="e">
        <f t="shared" ca="1" si="842"/>
        <v>#N/A</v>
      </c>
      <c r="EE681" s="6" t="str">
        <f t="shared" si="843"/>
        <v/>
      </c>
      <c r="EF681" s="293" t="e">
        <f t="shared" ca="1" si="844"/>
        <v>#N/A</v>
      </c>
      <c r="EG681" s="6" t="e">
        <f t="shared" ca="1" si="820"/>
        <v>#N/A</v>
      </c>
    </row>
    <row r="682" spans="3:137" x14ac:dyDescent="0.2">
      <c r="C682" s="75"/>
      <c r="D682" s="184" t="str">
        <f t="shared" si="784"/>
        <v/>
      </c>
      <c r="E682" s="649" t="str">
        <f t="shared" si="850"/>
        <v/>
      </c>
      <c r="F682" s="607" t="str">
        <f t="shared" si="783"/>
        <v>x</v>
      </c>
      <c r="G682" s="650"/>
      <c r="H682" s="651"/>
      <c r="I682" s="651"/>
      <c r="J682" s="651"/>
      <c r="K682" s="652"/>
      <c r="L682" s="889"/>
      <c r="M682" s="889"/>
      <c r="N682" s="653"/>
      <c r="O682" s="651"/>
      <c r="P682" s="651"/>
      <c r="Q682" s="654"/>
      <c r="R682" s="655"/>
      <c r="S682" s="607" t="str">
        <f t="shared" si="785"/>
        <v/>
      </c>
      <c r="T682" s="656" t="str">
        <f t="shared" si="786"/>
        <v/>
      </c>
      <c r="U682" s="656" t="str">
        <f t="shared" si="821"/>
        <v/>
      </c>
      <c r="V682" s="656" t="str">
        <f t="shared" si="787"/>
        <v/>
      </c>
      <c r="W682" s="719"/>
      <c r="X682" s="659"/>
      <c r="Y682" s="656" t="str">
        <f t="shared" si="851"/>
        <v/>
      </c>
      <c r="Z682" s="659"/>
      <c r="AA682" s="654"/>
      <c r="AB682" s="656" t="str">
        <f t="shared" si="788"/>
        <v/>
      </c>
      <c r="AC682" s="661" t="str">
        <f t="shared" si="822"/>
        <v/>
      </c>
      <c r="AE682" s="658" t="str">
        <f t="shared" si="789"/>
        <v/>
      </c>
      <c r="AF682" s="659"/>
      <c r="AT682" s="805" t="str">
        <f t="shared" si="847"/>
        <v/>
      </c>
      <c r="AU682" t="str">
        <f t="shared" si="823"/>
        <v/>
      </c>
      <c r="AV682" s="6" t="str">
        <f t="shared" si="790"/>
        <v/>
      </c>
      <c r="AW682" s="317" t="str">
        <f t="shared" si="791"/>
        <v/>
      </c>
      <c r="AX682" s="158" t="str">
        <f t="shared" si="792"/>
        <v/>
      </c>
      <c r="AY682" s="158" t="str">
        <f t="shared" si="782"/>
        <v/>
      </c>
      <c r="AZ682" s="309" t="str">
        <f t="shared" si="781"/>
        <v/>
      </c>
      <c r="BA682" s="318" t="str">
        <f t="shared" si="793"/>
        <v/>
      </c>
      <c r="BB682" s="473" t="str">
        <f t="shared" si="794"/>
        <v/>
      </c>
      <c r="BC682" s="80" t="str">
        <f t="shared" si="845"/>
        <v/>
      </c>
      <c r="BD682" s="56">
        <f t="shared" si="795"/>
        <v>1</v>
      </c>
      <c r="BF682" s="56" t="str">
        <f t="shared" si="796"/>
        <v/>
      </c>
      <c r="BG682" s="56" t="str">
        <f t="shared" si="797"/>
        <v/>
      </c>
      <c r="BH682" s="6" t="str">
        <f t="shared" si="798"/>
        <v/>
      </c>
      <c r="BK682" s="6" t="str">
        <f t="shared" si="799"/>
        <v/>
      </c>
      <c r="BL682" s="56">
        <f t="shared" si="824"/>
        <v>999999</v>
      </c>
      <c r="BM682" s="183">
        <f t="shared" si="825"/>
        <v>99999.000003409994</v>
      </c>
      <c r="BN682" s="61">
        <v>666</v>
      </c>
      <c r="BO682" s="6">
        <f t="shared" si="800"/>
        <v>999999</v>
      </c>
      <c r="BP682" s="6">
        <f t="shared" si="801"/>
        <v>999999</v>
      </c>
      <c r="BQ682" s="6" t="str">
        <f t="shared" si="826"/>
        <v>x</v>
      </c>
      <c r="BR682" s="206">
        <f t="shared" si="802"/>
        <v>99999.000003409994</v>
      </c>
      <c r="BS682" s="6">
        <f t="shared" si="803"/>
        <v>99999.000003409994</v>
      </c>
      <c r="BT682" s="6" t="str">
        <f t="shared" si="827"/>
        <v>x</v>
      </c>
      <c r="BU682" s="6" t="str">
        <f t="shared" si="804"/>
        <v/>
      </c>
      <c r="BW682" s="82">
        <f t="shared" si="828"/>
        <v>9999999999</v>
      </c>
      <c r="BX682" s="80" t="str">
        <f t="shared" si="805"/>
        <v>x</v>
      </c>
      <c r="BY682" s="80" t="str">
        <f t="shared" si="806"/>
        <v/>
      </c>
      <c r="BZ682" s="56" t="str">
        <f t="shared" si="829"/>
        <v/>
      </c>
      <c r="CA682" s="56" t="str">
        <f t="shared" si="830"/>
        <v/>
      </c>
      <c r="CB682" s="88">
        <f t="shared" si="831"/>
        <v>0</v>
      </c>
      <c r="CC682" s="56" t="str">
        <f t="shared" si="807"/>
        <v/>
      </c>
      <c r="CD682" s="56"/>
      <c r="CE682" s="56"/>
      <c r="CF682" s="56"/>
      <c r="CG682" s="56"/>
      <c r="CH682" s="169">
        <f t="shared" si="832"/>
        <v>9999999999</v>
      </c>
      <c r="CI682" s="170">
        <f t="shared" si="833"/>
        <v>9999999999</v>
      </c>
      <c r="CJ682" s="171">
        <f t="shared" si="834"/>
        <v>9999999999</v>
      </c>
      <c r="CK682" s="172" t="str">
        <f t="shared" si="835"/>
        <v/>
      </c>
      <c r="CL682" s="173" t="str">
        <f t="shared" si="808"/>
        <v>x</v>
      </c>
      <c r="CN682" s="6" t="str">
        <f t="shared" si="836"/>
        <v/>
      </c>
      <c r="CO682" s="293" t="e">
        <f t="shared" ca="1" si="846"/>
        <v>#N/A</v>
      </c>
      <c r="CP682" s="6" t="e">
        <f t="shared" ca="1" si="837"/>
        <v>#N/A</v>
      </c>
      <c r="CQ682" s="61">
        <v>666</v>
      </c>
      <c r="CR682" s="6">
        <f t="shared" si="809"/>
        <v>0</v>
      </c>
      <c r="CS682" s="6">
        <f t="shared" si="810"/>
        <v>0</v>
      </c>
      <c r="CT682" s="56" t="str">
        <f t="shared" si="811"/>
        <v/>
      </c>
      <c r="CU682" s="76">
        <f t="shared" si="812"/>
        <v>0</v>
      </c>
      <c r="CV682" s="76">
        <f t="shared" si="813"/>
        <v>0</v>
      </c>
      <c r="CX682" s="6" t="str">
        <f t="shared" si="814"/>
        <v/>
      </c>
      <c r="CY682" s="6" t="str">
        <f t="shared" si="815"/>
        <v/>
      </c>
      <c r="CZ682" s="6" t="str">
        <f t="shared" si="816"/>
        <v/>
      </c>
      <c r="DG682" s="56" t="str">
        <f t="shared" si="817"/>
        <v/>
      </c>
      <c r="DH682" s="6">
        <f t="shared" si="818"/>
        <v>0</v>
      </c>
      <c r="DK682" s="6">
        <f t="shared" si="853"/>
        <v>0</v>
      </c>
      <c r="DL682" s="6" t="e">
        <f t="shared" si="854"/>
        <v>#N/A</v>
      </c>
      <c r="DN682" s="6" t="e">
        <f t="shared" si="852"/>
        <v>#N/A</v>
      </c>
      <c r="DP682" s="6" t="str">
        <f t="shared" si="819"/>
        <v/>
      </c>
      <c r="DQ682" s="293">
        <f t="shared" ca="1" si="848"/>
        <v>676</v>
      </c>
      <c r="DR682" s="6" t="str">
        <f t="shared" ca="1" si="838"/>
        <v>x</v>
      </c>
      <c r="DU682" s="293" t="e">
        <f t="shared" ca="1" si="839"/>
        <v>#N/A</v>
      </c>
      <c r="DV682" s="5"/>
      <c r="DW682" s="293" t="e">
        <f t="shared" ca="1" si="849"/>
        <v>#N/A</v>
      </c>
      <c r="DZ682" s="293" t="e">
        <f t="shared" ca="1" si="840"/>
        <v>#N/A</v>
      </c>
      <c r="EA682" s="293" t="e">
        <f t="shared" ca="1" si="841"/>
        <v>#N/A</v>
      </c>
      <c r="EB682" s="293" t="e">
        <f t="shared" ca="1" si="842"/>
        <v>#N/A</v>
      </c>
      <c r="EE682" s="6" t="str">
        <f t="shared" si="843"/>
        <v/>
      </c>
      <c r="EF682" s="293" t="e">
        <f t="shared" ca="1" si="844"/>
        <v>#N/A</v>
      </c>
      <c r="EG682" s="6" t="e">
        <f t="shared" ca="1" si="820"/>
        <v>#N/A</v>
      </c>
    </row>
    <row r="683" spans="3:137" x14ac:dyDescent="0.2">
      <c r="C683" s="75"/>
      <c r="D683" s="184" t="str">
        <f t="shared" si="784"/>
        <v/>
      </c>
      <c r="E683" s="649" t="str">
        <f t="shared" si="850"/>
        <v/>
      </c>
      <c r="F683" s="607" t="str">
        <f t="shared" si="783"/>
        <v>x</v>
      </c>
      <c r="G683" s="650"/>
      <c r="H683" s="651"/>
      <c r="I683" s="651"/>
      <c r="J683" s="651"/>
      <c r="K683" s="652"/>
      <c r="L683" s="889"/>
      <c r="M683" s="889"/>
      <c r="N683" s="653"/>
      <c r="O683" s="651"/>
      <c r="P683" s="651"/>
      <c r="Q683" s="654"/>
      <c r="R683" s="655"/>
      <c r="S683" s="607" t="str">
        <f t="shared" si="785"/>
        <v/>
      </c>
      <c r="T683" s="656" t="str">
        <f t="shared" si="786"/>
        <v/>
      </c>
      <c r="U683" s="656" t="str">
        <f t="shared" si="821"/>
        <v/>
      </c>
      <c r="V683" s="656" t="str">
        <f t="shared" si="787"/>
        <v/>
      </c>
      <c r="W683" s="719"/>
      <c r="X683" s="659"/>
      <c r="Y683" s="656" t="str">
        <f t="shared" si="851"/>
        <v/>
      </c>
      <c r="Z683" s="659"/>
      <c r="AA683" s="654"/>
      <c r="AB683" s="656" t="str">
        <f t="shared" si="788"/>
        <v/>
      </c>
      <c r="AC683" s="661" t="str">
        <f t="shared" si="822"/>
        <v/>
      </c>
      <c r="AE683" s="658" t="str">
        <f t="shared" si="789"/>
        <v/>
      </c>
      <c r="AF683" s="659"/>
      <c r="AT683" s="805" t="str">
        <f t="shared" si="847"/>
        <v/>
      </c>
      <c r="AU683" t="str">
        <f t="shared" si="823"/>
        <v/>
      </c>
      <c r="AV683" s="6" t="str">
        <f t="shared" si="790"/>
        <v/>
      </c>
      <c r="AW683" s="317" t="str">
        <f t="shared" si="791"/>
        <v/>
      </c>
      <c r="AX683" s="158" t="str">
        <f t="shared" si="792"/>
        <v/>
      </c>
      <c r="AY683" s="158" t="str">
        <f t="shared" si="782"/>
        <v/>
      </c>
      <c r="AZ683" s="309" t="str">
        <f t="shared" si="781"/>
        <v/>
      </c>
      <c r="BA683" s="318" t="str">
        <f t="shared" si="793"/>
        <v/>
      </c>
      <c r="BB683" s="473" t="str">
        <f t="shared" si="794"/>
        <v/>
      </c>
      <c r="BC683" s="80" t="str">
        <f t="shared" si="845"/>
        <v/>
      </c>
      <c r="BD683" s="56">
        <f t="shared" si="795"/>
        <v>1</v>
      </c>
      <c r="BF683" s="56" t="str">
        <f t="shared" si="796"/>
        <v/>
      </c>
      <c r="BG683" s="56" t="str">
        <f t="shared" si="797"/>
        <v/>
      </c>
      <c r="BH683" s="6" t="str">
        <f t="shared" si="798"/>
        <v/>
      </c>
      <c r="BK683" s="6" t="str">
        <f t="shared" si="799"/>
        <v/>
      </c>
      <c r="BL683" s="56">
        <f t="shared" si="824"/>
        <v>999999</v>
      </c>
      <c r="BM683" s="183">
        <f t="shared" si="825"/>
        <v>99999.000003415</v>
      </c>
      <c r="BN683" s="61">
        <v>667</v>
      </c>
      <c r="BO683" s="6">
        <f t="shared" si="800"/>
        <v>999999</v>
      </c>
      <c r="BP683" s="6">
        <f t="shared" si="801"/>
        <v>999999</v>
      </c>
      <c r="BQ683" s="6" t="str">
        <f t="shared" si="826"/>
        <v>x</v>
      </c>
      <c r="BR683" s="206">
        <f t="shared" si="802"/>
        <v>99999.000003415</v>
      </c>
      <c r="BS683" s="6">
        <f t="shared" si="803"/>
        <v>99999.000003415</v>
      </c>
      <c r="BT683" s="6" t="str">
        <f t="shared" si="827"/>
        <v>x</v>
      </c>
      <c r="BU683" s="6" t="str">
        <f t="shared" si="804"/>
        <v/>
      </c>
      <c r="BW683" s="82">
        <f t="shared" si="828"/>
        <v>9999999999</v>
      </c>
      <c r="BX683" s="80" t="str">
        <f t="shared" si="805"/>
        <v>x</v>
      </c>
      <c r="BY683" s="80" t="str">
        <f t="shared" si="806"/>
        <v/>
      </c>
      <c r="BZ683" s="56" t="str">
        <f t="shared" si="829"/>
        <v/>
      </c>
      <c r="CA683" s="56" t="str">
        <f t="shared" si="830"/>
        <v/>
      </c>
      <c r="CB683" s="88">
        <f t="shared" si="831"/>
        <v>0</v>
      </c>
      <c r="CC683" s="56" t="str">
        <f t="shared" si="807"/>
        <v/>
      </c>
      <c r="CD683" s="56"/>
      <c r="CE683" s="56"/>
      <c r="CF683" s="56"/>
      <c r="CG683" s="56"/>
      <c r="CH683" s="169">
        <f t="shared" si="832"/>
        <v>9999999999</v>
      </c>
      <c r="CI683" s="170">
        <f t="shared" si="833"/>
        <v>9999999999</v>
      </c>
      <c r="CJ683" s="171">
        <f t="shared" si="834"/>
        <v>9999999999</v>
      </c>
      <c r="CK683" s="172" t="str">
        <f t="shared" si="835"/>
        <v/>
      </c>
      <c r="CL683" s="173" t="str">
        <f t="shared" si="808"/>
        <v>x</v>
      </c>
      <c r="CN683" s="6" t="str">
        <f t="shared" si="836"/>
        <v/>
      </c>
      <c r="CO683" s="293" t="e">
        <f t="shared" ca="1" si="846"/>
        <v>#N/A</v>
      </c>
      <c r="CP683" s="6" t="e">
        <f t="shared" ca="1" si="837"/>
        <v>#N/A</v>
      </c>
      <c r="CQ683" s="61">
        <v>667</v>
      </c>
      <c r="CR683" s="6">
        <f t="shared" si="809"/>
        <v>0</v>
      </c>
      <c r="CS683" s="6">
        <f t="shared" si="810"/>
        <v>0</v>
      </c>
      <c r="CT683" s="56" t="str">
        <f t="shared" si="811"/>
        <v/>
      </c>
      <c r="CU683" s="76">
        <f t="shared" si="812"/>
        <v>0</v>
      </c>
      <c r="CV683" s="76">
        <f t="shared" si="813"/>
        <v>0</v>
      </c>
      <c r="CX683" s="6" t="str">
        <f t="shared" si="814"/>
        <v/>
      </c>
      <c r="CY683" s="6" t="str">
        <f t="shared" si="815"/>
        <v/>
      </c>
      <c r="CZ683" s="6" t="str">
        <f t="shared" si="816"/>
        <v/>
      </c>
      <c r="DG683" s="56" t="str">
        <f t="shared" si="817"/>
        <v/>
      </c>
      <c r="DH683" s="6">
        <f t="shared" si="818"/>
        <v>0</v>
      </c>
      <c r="DK683" s="6">
        <f t="shared" si="853"/>
        <v>0</v>
      </c>
      <c r="DL683" s="6" t="e">
        <f t="shared" si="854"/>
        <v>#N/A</v>
      </c>
      <c r="DN683" s="6" t="e">
        <f t="shared" si="852"/>
        <v>#N/A</v>
      </c>
      <c r="DP683" s="6" t="str">
        <f t="shared" si="819"/>
        <v/>
      </c>
      <c r="DQ683" s="293">
        <f t="shared" ca="1" si="848"/>
        <v>677</v>
      </c>
      <c r="DR683" s="6" t="str">
        <f t="shared" ca="1" si="838"/>
        <v>x</v>
      </c>
      <c r="DU683" s="293" t="e">
        <f t="shared" ca="1" si="839"/>
        <v>#N/A</v>
      </c>
      <c r="DV683" s="5"/>
      <c r="DW683" s="293" t="e">
        <f t="shared" ca="1" si="849"/>
        <v>#N/A</v>
      </c>
      <c r="DZ683" s="293" t="e">
        <f t="shared" ca="1" si="840"/>
        <v>#N/A</v>
      </c>
      <c r="EA683" s="293" t="e">
        <f t="shared" ca="1" si="841"/>
        <v>#N/A</v>
      </c>
      <c r="EB683" s="293" t="e">
        <f t="shared" ca="1" si="842"/>
        <v>#N/A</v>
      </c>
      <c r="EE683" s="6" t="str">
        <f t="shared" si="843"/>
        <v/>
      </c>
      <c r="EF683" s="293" t="e">
        <f t="shared" ca="1" si="844"/>
        <v>#N/A</v>
      </c>
      <c r="EG683" s="6" t="e">
        <f t="shared" ca="1" si="820"/>
        <v>#N/A</v>
      </c>
    </row>
    <row r="684" spans="3:137" x14ac:dyDescent="0.2">
      <c r="C684" s="75"/>
      <c r="D684" s="184" t="str">
        <f t="shared" si="784"/>
        <v/>
      </c>
      <c r="E684" s="649" t="str">
        <f t="shared" si="850"/>
        <v/>
      </c>
      <c r="F684" s="607" t="str">
        <f t="shared" si="783"/>
        <v>x</v>
      </c>
      <c r="G684" s="650"/>
      <c r="H684" s="651"/>
      <c r="I684" s="651"/>
      <c r="J684" s="651"/>
      <c r="K684" s="652"/>
      <c r="L684" s="889"/>
      <c r="M684" s="889"/>
      <c r="N684" s="653"/>
      <c r="O684" s="651"/>
      <c r="P684" s="651"/>
      <c r="Q684" s="654"/>
      <c r="R684" s="655"/>
      <c r="S684" s="607" t="str">
        <f t="shared" si="785"/>
        <v/>
      </c>
      <c r="T684" s="656" t="str">
        <f t="shared" si="786"/>
        <v/>
      </c>
      <c r="U684" s="656" t="str">
        <f t="shared" si="821"/>
        <v/>
      </c>
      <c r="V684" s="656" t="str">
        <f t="shared" si="787"/>
        <v/>
      </c>
      <c r="W684" s="719"/>
      <c r="X684" s="659"/>
      <c r="Y684" s="656" t="str">
        <f t="shared" si="851"/>
        <v/>
      </c>
      <c r="Z684" s="659"/>
      <c r="AA684" s="654"/>
      <c r="AB684" s="656" t="str">
        <f t="shared" si="788"/>
        <v/>
      </c>
      <c r="AC684" s="661" t="str">
        <f t="shared" si="822"/>
        <v/>
      </c>
      <c r="AE684" s="658" t="str">
        <f t="shared" si="789"/>
        <v/>
      </c>
      <c r="AF684" s="659"/>
      <c r="AT684" s="805" t="str">
        <f t="shared" si="847"/>
        <v/>
      </c>
      <c r="AU684" t="str">
        <f t="shared" si="823"/>
        <v/>
      </c>
      <c r="AV684" s="6" t="str">
        <f t="shared" si="790"/>
        <v/>
      </c>
      <c r="AW684" s="317" t="str">
        <f t="shared" si="791"/>
        <v/>
      </c>
      <c r="AX684" s="158" t="str">
        <f t="shared" si="792"/>
        <v/>
      </c>
      <c r="AY684" s="158" t="str">
        <f t="shared" si="782"/>
        <v/>
      </c>
      <c r="AZ684" s="309" t="str">
        <f t="shared" si="781"/>
        <v/>
      </c>
      <c r="BA684" s="318" t="str">
        <f t="shared" si="793"/>
        <v/>
      </c>
      <c r="BB684" s="473" t="str">
        <f t="shared" si="794"/>
        <v/>
      </c>
      <c r="BC684" s="80" t="str">
        <f t="shared" si="845"/>
        <v/>
      </c>
      <c r="BD684" s="56">
        <f t="shared" si="795"/>
        <v>1</v>
      </c>
      <c r="BF684" s="56" t="str">
        <f t="shared" si="796"/>
        <v/>
      </c>
      <c r="BG684" s="56" t="str">
        <f t="shared" si="797"/>
        <v/>
      </c>
      <c r="BH684" s="6" t="str">
        <f t="shared" si="798"/>
        <v/>
      </c>
      <c r="BK684" s="6" t="str">
        <f t="shared" si="799"/>
        <v/>
      </c>
      <c r="BL684" s="56">
        <f t="shared" si="824"/>
        <v>999999</v>
      </c>
      <c r="BM684" s="183">
        <f t="shared" si="825"/>
        <v>99999.000003420006</v>
      </c>
      <c r="BN684" s="61">
        <v>668</v>
      </c>
      <c r="BO684" s="6">
        <f t="shared" si="800"/>
        <v>999999</v>
      </c>
      <c r="BP684" s="6">
        <f t="shared" si="801"/>
        <v>999999</v>
      </c>
      <c r="BQ684" s="6" t="str">
        <f t="shared" si="826"/>
        <v>x</v>
      </c>
      <c r="BR684" s="206">
        <f t="shared" si="802"/>
        <v>99999.000003420006</v>
      </c>
      <c r="BS684" s="6">
        <f t="shared" si="803"/>
        <v>99999.000003420006</v>
      </c>
      <c r="BT684" s="6" t="str">
        <f t="shared" si="827"/>
        <v>x</v>
      </c>
      <c r="BU684" s="6" t="str">
        <f t="shared" si="804"/>
        <v/>
      </c>
      <c r="BW684" s="82">
        <f t="shared" si="828"/>
        <v>9999999999</v>
      </c>
      <c r="BX684" s="80" t="str">
        <f t="shared" si="805"/>
        <v>x</v>
      </c>
      <c r="BY684" s="80" t="str">
        <f t="shared" si="806"/>
        <v/>
      </c>
      <c r="BZ684" s="56" t="str">
        <f t="shared" si="829"/>
        <v/>
      </c>
      <c r="CA684" s="56" t="str">
        <f t="shared" si="830"/>
        <v/>
      </c>
      <c r="CB684" s="88">
        <f t="shared" si="831"/>
        <v>0</v>
      </c>
      <c r="CC684" s="56" t="str">
        <f t="shared" si="807"/>
        <v/>
      </c>
      <c r="CD684" s="56"/>
      <c r="CE684" s="56"/>
      <c r="CF684" s="56"/>
      <c r="CG684" s="56"/>
      <c r="CH684" s="169">
        <f t="shared" si="832"/>
        <v>9999999999</v>
      </c>
      <c r="CI684" s="170">
        <f t="shared" si="833"/>
        <v>9999999999</v>
      </c>
      <c r="CJ684" s="171">
        <f t="shared" si="834"/>
        <v>9999999999</v>
      </c>
      <c r="CK684" s="172" t="str">
        <f t="shared" si="835"/>
        <v/>
      </c>
      <c r="CL684" s="173" t="str">
        <f t="shared" si="808"/>
        <v>x</v>
      </c>
      <c r="CN684" s="6" t="str">
        <f t="shared" si="836"/>
        <v/>
      </c>
      <c r="CO684" s="293" t="e">
        <f t="shared" ca="1" si="846"/>
        <v>#N/A</v>
      </c>
      <c r="CP684" s="6" t="e">
        <f t="shared" ca="1" si="837"/>
        <v>#N/A</v>
      </c>
      <c r="CQ684" s="61">
        <v>668</v>
      </c>
      <c r="CR684" s="6">
        <f t="shared" si="809"/>
        <v>0</v>
      </c>
      <c r="CS684" s="6">
        <f t="shared" si="810"/>
        <v>0</v>
      </c>
      <c r="CT684" s="56" t="str">
        <f t="shared" si="811"/>
        <v/>
      </c>
      <c r="CU684" s="76">
        <f t="shared" si="812"/>
        <v>0</v>
      </c>
      <c r="CV684" s="76">
        <f t="shared" si="813"/>
        <v>0</v>
      </c>
      <c r="CX684" s="6" t="str">
        <f t="shared" si="814"/>
        <v/>
      </c>
      <c r="CY684" s="6" t="str">
        <f t="shared" si="815"/>
        <v/>
      </c>
      <c r="CZ684" s="6" t="str">
        <f t="shared" si="816"/>
        <v/>
      </c>
      <c r="DG684" s="56" t="str">
        <f t="shared" si="817"/>
        <v/>
      </c>
      <c r="DH684" s="6">
        <f t="shared" si="818"/>
        <v>0</v>
      </c>
      <c r="DK684" s="6">
        <f t="shared" si="853"/>
        <v>0</v>
      </c>
      <c r="DL684" s="6" t="e">
        <f t="shared" si="854"/>
        <v>#N/A</v>
      </c>
      <c r="DN684" s="6" t="e">
        <f t="shared" si="852"/>
        <v>#N/A</v>
      </c>
      <c r="DP684" s="6" t="str">
        <f t="shared" si="819"/>
        <v/>
      </c>
      <c r="DQ684" s="293">
        <f t="shared" ca="1" si="848"/>
        <v>678</v>
      </c>
      <c r="DR684" s="6" t="str">
        <f t="shared" ca="1" si="838"/>
        <v>x</v>
      </c>
      <c r="DU684" s="293" t="e">
        <f t="shared" ca="1" si="839"/>
        <v>#N/A</v>
      </c>
      <c r="DV684" s="5"/>
      <c r="DW684" s="293" t="e">
        <f t="shared" ca="1" si="849"/>
        <v>#N/A</v>
      </c>
      <c r="DZ684" s="293" t="e">
        <f t="shared" ca="1" si="840"/>
        <v>#N/A</v>
      </c>
      <c r="EA684" s="293" t="e">
        <f t="shared" ca="1" si="841"/>
        <v>#N/A</v>
      </c>
      <c r="EB684" s="293" t="e">
        <f t="shared" ca="1" si="842"/>
        <v>#N/A</v>
      </c>
      <c r="EE684" s="6" t="str">
        <f t="shared" si="843"/>
        <v/>
      </c>
      <c r="EF684" s="293" t="e">
        <f t="shared" ca="1" si="844"/>
        <v>#N/A</v>
      </c>
      <c r="EG684" s="6" t="e">
        <f t="shared" ca="1" si="820"/>
        <v>#N/A</v>
      </c>
    </row>
    <row r="685" spans="3:137" x14ac:dyDescent="0.2">
      <c r="C685" s="75"/>
      <c r="D685" s="184" t="str">
        <f t="shared" si="784"/>
        <v/>
      </c>
      <c r="E685" s="649" t="str">
        <f t="shared" si="850"/>
        <v/>
      </c>
      <c r="F685" s="607" t="str">
        <f t="shared" si="783"/>
        <v>x</v>
      </c>
      <c r="G685" s="650"/>
      <c r="H685" s="651"/>
      <c r="I685" s="651"/>
      <c r="J685" s="651"/>
      <c r="K685" s="652"/>
      <c r="L685" s="889"/>
      <c r="M685" s="889"/>
      <c r="N685" s="653"/>
      <c r="O685" s="651"/>
      <c r="P685" s="651"/>
      <c r="Q685" s="654"/>
      <c r="R685" s="655"/>
      <c r="S685" s="607" t="str">
        <f t="shared" si="785"/>
        <v/>
      </c>
      <c r="T685" s="656" t="str">
        <f t="shared" si="786"/>
        <v/>
      </c>
      <c r="U685" s="656" t="str">
        <f t="shared" si="821"/>
        <v/>
      </c>
      <c r="V685" s="656" t="str">
        <f t="shared" si="787"/>
        <v/>
      </c>
      <c r="W685" s="719"/>
      <c r="X685" s="659"/>
      <c r="Y685" s="656" t="str">
        <f t="shared" si="851"/>
        <v/>
      </c>
      <c r="Z685" s="659"/>
      <c r="AA685" s="654"/>
      <c r="AB685" s="656" t="str">
        <f t="shared" si="788"/>
        <v/>
      </c>
      <c r="AC685" s="661" t="str">
        <f t="shared" si="822"/>
        <v/>
      </c>
      <c r="AE685" s="658" t="str">
        <f t="shared" si="789"/>
        <v/>
      </c>
      <c r="AF685" s="659"/>
      <c r="AT685" s="805" t="str">
        <f t="shared" si="847"/>
        <v/>
      </c>
      <c r="AU685" t="str">
        <f t="shared" si="823"/>
        <v/>
      </c>
      <c r="AV685" s="6" t="str">
        <f t="shared" si="790"/>
        <v/>
      </c>
      <c r="AW685" s="317" t="str">
        <f t="shared" si="791"/>
        <v/>
      </c>
      <c r="AX685" s="158" t="str">
        <f t="shared" si="792"/>
        <v/>
      </c>
      <c r="AY685" s="158" t="str">
        <f t="shared" si="782"/>
        <v/>
      </c>
      <c r="AZ685" s="309" t="str">
        <f t="shared" si="781"/>
        <v/>
      </c>
      <c r="BA685" s="318" t="str">
        <f t="shared" si="793"/>
        <v/>
      </c>
      <c r="BB685" s="473" t="str">
        <f t="shared" si="794"/>
        <v/>
      </c>
      <c r="BC685" s="80" t="str">
        <f t="shared" si="845"/>
        <v/>
      </c>
      <c r="BD685" s="56">
        <f t="shared" si="795"/>
        <v>1</v>
      </c>
      <c r="BF685" s="56" t="str">
        <f t="shared" si="796"/>
        <v/>
      </c>
      <c r="BG685" s="56" t="str">
        <f t="shared" si="797"/>
        <v/>
      </c>
      <c r="BH685" s="6" t="str">
        <f t="shared" si="798"/>
        <v/>
      </c>
      <c r="BK685" s="6" t="str">
        <f t="shared" si="799"/>
        <v/>
      </c>
      <c r="BL685" s="56">
        <f t="shared" si="824"/>
        <v>999999</v>
      </c>
      <c r="BM685" s="183">
        <f t="shared" si="825"/>
        <v>99999.000003424997</v>
      </c>
      <c r="BN685" s="61">
        <v>669</v>
      </c>
      <c r="BO685" s="6">
        <f t="shared" si="800"/>
        <v>999999</v>
      </c>
      <c r="BP685" s="6">
        <f t="shared" si="801"/>
        <v>999999</v>
      </c>
      <c r="BQ685" s="6" t="str">
        <f t="shared" si="826"/>
        <v>x</v>
      </c>
      <c r="BR685" s="206">
        <f t="shared" si="802"/>
        <v>99999.000003424997</v>
      </c>
      <c r="BS685" s="6">
        <f t="shared" si="803"/>
        <v>99999.000003424997</v>
      </c>
      <c r="BT685" s="6" t="str">
        <f t="shared" si="827"/>
        <v>x</v>
      </c>
      <c r="BU685" s="6" t="str">
        <f t="shared" si="804"/>
        <v/>
      </c>
      <c r="BW685" s="82">
        <f t="shared" si="828"/>
        <v>9999999999</v>
      </c>
      <c r="BX685" s="80" t="str">
        <f t="shared" si="805"/>
        <v>x</v>
      </c>
      <c r="BY685" s="80" t="str">
        <f t="shared" si="806"/>
        <v/>
      </c>
      <c r="BZ685" s="56" t="str">
        <f t="shared" si="829"/>
        <v/>
      </c>
      <c r="CA685" s="56" t="str">
        <f t="shared" si="830"/>
        <v/>
      </c>
      <c r="CB685" s="88">
        <f t="shared" si="831"/>
        <v>0</v>
      </c>
      <c r="CC685" s="56" t="str">
        <f t="shared" si="807"/>
        <v/>
      </c>
      <c r="CD685" s="56"/>
      <c r="CE685" s="56"/>
      <c r="CF685" s="56"/>
      <c r="CG685" s="56"/>
      <c r="CH685" s="169">
        <f t="shared" si="832"/>
        <v>9999999999</v>
      </c>
      <c r="CI685" s="170">
        <f t="shared" si="833"/>
        <v>9999999999</v>
      </c>
      <c r="CJ685" s="171">
        <f t="shared" si="834"/>
        <v>9999999999</v>
      </c>
      <c r="CK685" s="172" t="str">
        <f t="shared" si="835"/>
        <v/>
      </c>
      <c r="CL685" s="173" t="str">
        <f t="shared" si="808"/>
        <v>x</v>
      </c>
      <c r="CN685" s="6" t="str">
        <f t="shared" si="836"/>
        <v/>
      </c>
      <c r="CO685" s="293" t="e">
        <f t="shared" ca="1" si="846"/>
        <v>#N/A</v>
      </c>
      <c r="CP685" s="6" t="e">
        <f t="shared" ca="1" si="837"/>
        <v>#N/A</v>
      </c>
      <c r="CQ685" s="61">
        <v>669</v>
      </c>
      <c r="CR685" s="6">
        <f t="shared" si="809"/>
        <v>0</v>
      </c>
      <c r="CS685" s="6">
        <f t="shared" si="810"/>
        <v>0</v>
      </c>
      <c r="CT685" s="56" t="str">
        <f t="shared" si="811"/>
        <v/>
      </c>
      <c r="CU685" s="76">
        <f t="shared" si="812"/>
        <v>0</v>
      </c>
      <c r="CV685" s="76">
        <f t="shared" si="813"/>
        <v>0</v>
      </c>
      <c r="CX685" s="6" t="str">
        <f t="shared" si="814"/>
        <v/>
      </c>
      <c r="CY685" s="6" t="str">
        <f t="shared" si="815"/>
        <v/>
      </c>
      <c r="CZ685" s="6" t="str">
        <f t="shared" si="816"/>
        <v/>
      </c>
      <c r="DG685" s="56" t="str">
        <f t="shared" si="817"/>
        <v/>
      </c>
      <c r="DH685" s="6">
        <f t="shared" si="818"/>
        <v>0</v>
      </c>
      <c r="DK685" s="6">
        <f t="shared" si="853"/>
        <v>0</v>
      </c>
      <c r="DL685" s="6" t="e">
        <f t="shared" si="854"/>
        <v>#N/A</v>
      </c>
      <c r="DN685" s="6" t="e">
        <f t="shared" si="852"/>
        <v>#N/A</v>
      </c>
      <c r="DP685" s="6" t="str">
        <f t="shared" si="819"/>
        <v/>
      </c>
      <c r="DQ685" s="293">
        <f t="shared" ca="1" si="848"/>
        <v>679</v>
      </c>
      <c r="DR685" s="6" t="str">
        <f t="shared" ca="1" si="838"/>
        <v>x</v>
      </c>
      <c r="DU685" s="293" t="e">
        <f t="shared" ca="1" si="839"/>
        <v>#N/A</v>
      </c>
      <c r="DV685" s="5"/>
      <c r="DW685" s="293" t="e">
        <f t="shared" ca="1" si="849"/>
        <v>#N/A</v>
      </c>
      <c r="DZ685" s="293" t="e">
        <f t="shared" ca="1" si="840"/>
        <v>#N/A</v>
      </c>
      <c r="EA685" s="293" t="e">
        <f t="shared" ca="1" si="841"/>
        <v>#N/A</v>
      </c>
      <c r="EB685" s="293" t="e">
        <f t="shared" ca="1" si="842"/>
        <v>#N/A</v>
      </c>
      <c r="EE685" s="6" t="str">
        <f t="shared" si="843"/>
        <v/>
      </c>
      <c r="EF685" s="293" t="e">
        <f t="shared" ca="1" si="844"/>
        <v>#N/A</v>
      </c>
      <c r="EG685" s="6" t="e">
        <f t="shared" ca="1" si="820"/>
        <v>#N/A</v>
      </c>
    </row>
    <row r="686" spans="3:137" x14ac:dyDescent="0.2">
      <c r="C686" s="75"/>
      <c r="D686" s="184" t="str">
        <f t="shared" si="784"/>
        <v/>
      </c>
      <c r="E686" s="649" t="str">
        <f t="shared" si="850"/>
        <v/>
      </c>
      <c r="F686" s="607" t="str">
        <f t="shared" si="783"/>
        <v>x</v>
      </c>
      <c r="G686" s="650"/>
      <c r="H686" s="651"/>
      <c r="I686" s="651"/>
      <c r="J686" s="651"/>
      <c r="K686" s="652"/>
      <c r="L686" s="889"/>
      <c r="M686" s="889"/>
      <c r="N686" s="653"/>
      <c r="O686" s="651"/>
      <c r="P686" s="651"/>
      <c r="Q686" s="654"/>
      <c r="R686" s="655"/>
      <c r="S686" s="607" t="str">
        <f t="shared" si="785"/>
        <v/>
      </c>
      <c r="T686" s="656" t="str">
        <f t="shared" si="786"/>
        <v/>
      </c>
      <c r="U686" s="656" t="str">
        <f t="shared" si="821"/>
        <v/>
      </c>
      <c r="V686" s="656" t="str">
        <f t="shared" si="787"/>
        <v/>
      </c>
      <c r="W686" s="719"/>
      <c r="X686" s="659"/>
      <c r="Y686" s="656" t="str">
        <f t="shared" si="851"/>
        <v/>
      </c>
      <c r="Z686" s="659"/>
      <c r="AA686" s="654"/>
      <c r="AB686" s="656" t="str">
        <f t="shared" si="788"/>
        <v/>
      </c>
      <c r="AC686" s="661" t="str">
        <f t="shared" si="822"/>
        <v/>
      </c>
      <c r="AE686" s="658" t="str">
        <f t="shared" si="789"/>
        <v/>
      </c>
      <c r="AF686" s="659"/>
      <c r="AT686" s="805" t="str">
        <f t="shared" si="847"/>
        <v/>
      </c>
      <c r="AU686" t="str">
        <f t="shared" si="823"/>
        <v/>
      </c>
      <c r="AV686" s="6" t="str">
        <f t="shared" si="790"/>
        <v/>
      </c>
      <c r="AW686" s="317" t="str">
        <f t="shared" si="791"/>
        <v/>
      </c>
      <c r="AX686" s="158" t="str">
        <f t="shared" si="792"/>
        <v/>
      </c>
      <c r="AY686" s="158" t="str">
        <f t="shared" si="782"/>
        <v/>
      </c>
      <c r="AZ686" s="309" t="str">
        <f t="shared" si="781"/>
        <v/>
      </c>
      <c r="BA686" s="318" t="str">
        <f t="shared" si="793"/>
        <v/>
      </c>
      <c r="BB686" s="473" t="str">
        <f t="shared" si="794"/>
        <v/>
      </c>
      <c r="BC686" s="80" t="str">
        <f t="shared" si="845"/>
        <v/>
      </c>
      <c r="BD686" s="56">
        <f t="shared" si="795"/>
        <v>1</v>
      </c>
      <c r="BF686" s="56" t="str">
        <f t="shared" si="796"/>
        <v/>
      </c>
      <c r="BG686" s="56" t="str">
        <f t="shared" si="797"/>
        <v/>
      </c>
      <c r="BH686" s="6" t="str">
        <f t="shared" si="798"/>
        <v/>
      </c>
      <c r="BK686" s="6" t="str">
        <f t="shared" si="799"/>
        <v/>
      </c>
      <c r="BL686" s="56">
        <f t="shared" si="824"/>
        <v>999999</v>
      </c>
      <c r="BM686" s="183">
        <f t="shared" si="825"/>
        <v>99999.000003430003</v>
      </c>
      <c r="BN686" s="61">
        <v>670</v>
      </c>
      <c r="BO686" s="6">
        <f t="shared" si="800"/>
        <v>999999</v>
      </c>
      <c r="BP686" s="6">
        <f t="shared" si="801"/>
        <v>999999</v>
      </c>
      <c r="BQ686" s="6" t="str">
        <f t="shared" si="826"/>
        <v>x</v>
      </c>
      <c r="BR686" s="206">
        <f t="shared" si="802"/>
        <v>99999.000003430003</v>
      </c>
      <c r="BS686" s="6">
        <f t="shared" si="803"/>
        <v>99999.000003430003</v>
      </c>
      <c r="BT686" s="6" t="str">
        <f t="shared" si="827"/>
        <v>x</v>
      </c>
      <c r="BU686" s="6" t="str">
        <f t="shared" si="804"/>
        <v/>
      </c>
      <c r="BW686" s="82">
        <f t="shared" si="828"/>
        <v>9999999999</v>
      </c>
      <c r="BX686" s="80" t="str">
        <f t="shared" si="805"/>
        <v>x</v>
      </c>
      <c r="BY686" s="80" t="str">
        <f t="shared" si="806"/>
        <v/>
      </c>
      <c r="BZ686" s="56" t="str">
        <f t="shared" si="829"/>
        <v/>
      </c>
      <c r="CA686" s="56" t="str">
        <f t="shared" si="830"/>
        <v/>
      </c>
      <c r="CB686" s="88">
        <f t="shared" si="831"/>
        <v>0</v>
      </c>
      <c r="CC686" s="56" t="str">
        <f t="shared" si="807"/>
        <v/>
      </c>
      <c r="CD686" s="56"/>
      <c r="CE686" s="56"/>
      <c r="CF686" s="56"/>
      <c r="CG686" s="56"/>
      <c r="CH686" s="169">
        <f t="shared" si="832"/>
        <v>9999999999</v>
      </c>
      <c r="CI686" s="170">
        <f t="shared" si="833"/>
        <v>9999999999</v>
      </c>
      <c r="CJ686" s="171">
        <f t="shared" si="834"/>
        <v>9999999999</v>
      </c>
      <c r="CK686" s="172" t="str">
        <f t="shared" si="835"/>
        <v/>
      </c>
      <c r="CL686" s="173" t="str">
        <f t="shared" si="808"/>
        <v>x</v>
      </c>
      <c r="CN686" s="6" t="str">
        <f t="shared" si="836"/>
        <v/>
      </c>
      <c r="CO686" s="293" t="e">
        <f t="shared" ca="1" si="846"/>
        <v>#N/A</v>
      </c>
      <c r="CP686" s="6" t="e">
        <f t="shared" ca="1" si="837"/>
        <v>#N/A</v>
      </c>
      <c r="CQ686" s="61">
        <v>670</v>
      </c>
      <c r="CR686" s="6">
        <f t="shared" si="809"/>
        <v>0</v>
      </c>
      <c r="CS686" s="6">
        <f t="shared" si="810"/>
        <v>0</v>
      </c>
      <c r="CT686" s="56" t="str">
        <f t="shared" si="811"/>
        <v/>
      </c>
      <c r="CU686" s="76">
        <f t="shared" si="812"/>
        <v>0</v>
      </c>
      <c r="CV686" s="76">
        <f t="shared" si="813"/>
        <v>0</v>
      </c>
      <c r="CX686" s="6" t="str">
        <f t="shared" si="814"/>
        <v/>
      </c>
      <c r="CY686" s="6" t="str">
        <f t="shared" si="815"/>
        <v/>
      </c>
      <c r="CZ686" s="6" t="str">
        <f t="shared" si="816"/>
        <v/>
      </c>
      <c r="DG686" s="56" t="str">
        <f t="shared" si="817"/>
        <v/>
      </c>
      <c r="DH686" s="6">
        <f t="shared" si="818"/>
        <v>0</v>
      </c>
      <c r="DK686" s="6">
        <f t="shared" si="853"/>
        <v>0</v>
      </c>
      <c r="DL686" s="6" t="e">
        <f t="shared" si="854"/>
        <v>#N/A</v>
      </c>
      <c r="DN686" s="6" t="e">
        <f t="shared" si="852"/>
        <v>#N/A</v>
      </c>
      <c r="DP686" s="6" t="str">
        <f t="shared" si="819"/>
        <v/>
      </c>
      <c r="DQ686" s="293">
        <f t="shared" ca="1" si="848"/>
        <v>680</v>
      </c>
      <c r="DR686" s="6" t="str">
        <f t="shared" ca="1" si="838"/>
        <v>x</v>
      </c>
      <c r="DU686" s="293" t="e">
        <f t="shared" ca="1" si="839"/>
        <v>#N/A</v>
      </c>
      <c r="DV686" s="5"/>
      <c r="DW686" s="293" t="e">
        <f t="shared" ca="1" si="849"/>
        <v>#N/A</v>
      </c>
      <c r="DZ686" s="293" t="e">
        <f t="shared" ca="1" si="840"/>
        <v>#N/A</v>
      </c>
      <c r="EA686" s="293" t="e">
        <f t="shared" ca="1" si="841"/>
        <v>#N/A</v>
      </c>
      <c r="EB686" s="293" t="e">
        <f t="shared" ca="1" si="842"/>
        <v>#N/A</v>
      </c>
      <c r="EE686" s="6" t="str">
        <f t="shared" si="843"/>
        <v/>
      </c>
      <c r="EF686" s="293" t="e">
        <f t="shared" ca="1" si="844"/>
        <v>#N/A</v>
      </c>
      <c r="EG686" s="6" t="e">
        <f t="shared" ca="1" si="820"/>
        <v>#N/A</v>
      </c>
    </row>
    <row r="687" spans="3:137" x14ac:dyDescent="0.2">
      <c r="C687" s="75"/>
      <c r="D687" s="184" t="str">
        <f t="shared" si="784"/>
        <v/>
      </c>
      <c r="E687" s="649" t="str">
        <f t="shared" si="850"/>
        <v/>
      </c>
      <c r="F687" s="607" t="str">
        <f t="shared" si="783"/>
        <v>x</v>
      </c>
      <c r="G687" s="650"/>
      <c r="H687" s="651"/>
      <c r="I687" s="651"/>
      <c r="J687" s="651"/>
      <c r="K687" s="652"/>
      <c r="L687" s="889"/>
      <c r="M687" s="889"/>
      <c r="N687" s="653"/>
      <c r="O687" s="651"/>
      <c r="P687" s="651"/>
      <c r="Q687" s="654"/>
      <c r="R687" s="655"/>
      <c r="S687" s="607" t="str">
        <f t="shared" si="785"/>
        <v/>
      </c>
      <c r="T687" s="656" t="str">
        <f t="shared" si="786"/>
        <v/>
      </c>
      <c r="U687" s="656" t="str">
        <f t="shared" si="821"/>
        <v/>
      </c>
      <c r="V687" s="656" t="str">
        <f t="shared" si="787"/>
        <v/>
      </c>
      <c r="W687" s="719"/>
      <c r="X687" s="659"/>
      <c r="Y687" s="656" t="str">
        <f t="shared" si="851"/>
        <v/>
      </c>
      <c r="Z687" s="659"/>
      <c r="AA687" s="654"/>
      <c r="AB687" s="656" t="str">
        <f t="shared" si="788"/>
        <v/>
      </c>
      <c r="AC687" s="661" t="str">
        <f t="shared" si="822"/>
        <v/>
      </c>
      <c r="AE687" s="658" t="str">
        <f t="shared" si="789"/>
        <v/>
      </c>
      <c r="AF687" s="659"/>
      <c r="AT687" s="805" t="str">
        <f t="shared" si="847"/>
        <v/>
      </c>
      <c r="AU687" t="str">
        <f t="shared" si="823"/>
        <v/>
      </c>
      <c r="AV687" s="6" t="str">
        <f t="shared" si="790"/>
        <v/>
      </c>
      <c r="AW687" s="317" t="str">
        <f t="shared" si="791"/>
        <v/>
      </c>
      <c r="AX687" s="158" t="str">
        <f t="shared" si="792"/>
        <v/>
      </c>
      <c r="AY687" s="158" t="str">
        <f t="shared" si="782"/>
        <v/>
      </c>
      <c r="AZ687" s="309" t="str">
        <f t="shared" si="781"/>
        <v/>
      </c>
      <c r="BA687" s="318" t="str">
        <f t="shared" si="793"/>
        <v/>
      </c>
      <c r="BB687" s="473" t="str">
        <f t="shared" si="794"/>
        <v/>
      </c>
      <c r="BC687" s="80" t="str">
        <f t="shared" si="845"/>
        <v/>
      </c>
      <c r="BD687" s="56">
        <f t="shared" si="795"/>
        <v>1</v>
      </c>
      <c r="BF687" s="56" t="str">
        <f t="shared" si="796"/>
        <v/>
      </c>
      <c r="BG687" s="56" t="str">
        <f t="shared" si="797"/>
        <v/>
      </c>
      <c r="BH687" s="6" t="str">
        <f t="shared" si="798"/>
        <v/>
      </c>
      <c r="BK687" s="6" t="str">
        <f t="shared" si="799"/>
        <v/>
      </c>
      <c r="BL687" s="56">
        <f t="shared" si="824"/>
        <v>999999</v>
      </c>
      <c r="BM687" s="183">
        <f t="shared" si="825"/>
        <v>99999.000003434994</v>
      </c>
      <c r="BN687" s="61">
        <v>671</v>
      </c>
      <c r="BO687" s="6">
        <f t="shared" si="800"/>
        <v>999999</v>
      </c>
      <c r="BP687" s="6">
        <f t="shared" si="801"/>
        <v>999999</v>
      </c>
      <c r="BQ687" s="6" t="str">
        <f t="shared" si="826"/>
        <v>x</v>
      </c>
      <c r="BR687" s="206">
        <f t="shared" si="802"/>
        <v>99999.000003434994</v>
      </c>
      <c r="BS687" s="6">
        <f t="shared" si="803"/>
        <v>99999.000003434994</v>
      </c>
      <c r="BT687" s="6" t="str">
        <f t="shared" si="827"/>
        <v>x</v>
      </c>
      <c r="BU687" s="6" t="str">
        <f t="shared" si="804"/>
        <v/>
      </c>
      <c r="BW687" s="82">
        <f t="shared" si="828"/>
        <v>9999999999</v>
      </c>
      <c r="BX687" s="80" t="str">
        <f t="shared" si="805"/>
        <v>x</v>
      </c>
      <c r="BY687" s="80" t="str">
        <f t="shared" si="806"/>
        <v/>
      </c>
      <c r="BZ687" s="56" t="str">
        <f t="shared" si="829"/>
        <v/>
      </c>
      <c r="CA687" s="56" t="str">
        <f t="shared" si="830"/>
        <v/>
      </c>
      <c r="CB687" s="88">
        <f t="shared" si="831"/>
        <v>0</v>
      </c>
      <c r="CC687" s="56" t="str">
        <f t="shared" si="807"/>
        <v/>
      </c>
      <c r="CD687" s="56"/>
      <c r="CE687" s="56"/>
      <c r="CF687" s="56"/>
      <c r="CG687" s="56"/>
      <c r="CH687" s="169">
        <f t="shared" si="832"/>
        <v>9999999999</v>
      </c>
      <c r="CI687" s="170">
        <f t="shared" si="833"/>
        <v>9999999999</v>
      </c>
      <c r="CJ687" s="171">
        <f t="shared" si="834"/>
        <v>9999999999</v>
      </c>
      <c r="CK687" s="172" t="str">
        <f t="shared" si="835"/>
        <v/>
      </c>
      <c r="CL687" s="173" t="str">
        <f t="shared" si="808"/>
        <v>x</v>
      </c>
      <c r="CN687" s="6" t="str">
        <f t="shared" si="836"/>
        <v/>
      </c>
      <c r="CO687" s="293" t="e">
        <f t="shared" ca="1" si="846"/>
        <v>#N/A</v>
      </c>
      <c r="CP687" s="6" t="e">
        <f t="shared" ca="1" si="837"/>
        <v>#N/A</v>
      </c>
      <c r="CQ687" s="61">
        <v>671</v>
      </c>
      <c r="CR687" s="6">
        <f t="shared" si="809"/>
        <v>0</v>
      </c>
      <c r="CS687" s="6">
        <f t="shared" si="810"/>
        <v>0</v>
      </c>
      <c r="CT687" s="56" t="str">
        <f t="shared" si="811"/>
        <v/>
      </c>
      <c r="CU687" s="76">
        <f t="shared" si="812"/>
        <v>0</v>
      </c>
      <c r="CV687" s="76">
        <f t="shared" si="813"/>
        <v>0</v>
      </c>
      <c r="CX687" s="6" t="str">
        <f t="shared" si="814"/>
        <v/>
      </c>
      <c r="CY687" s="6" t="str">
        <f t="shared" si="815"/>
        <v/>
      </c>
      <c r="CZ687" s="6" t="str">
        <f t="shared" si="816"/>
        <v/>
      </c>
      <c r="DG687" s="56" t="str">
        <f t="shared" si="817"/>
        <v/>
      </c>
      <c r="DH687" s="6">
        <f t="shared" si="818"/>
        <v>0</v>
      </c>
      <c r="DK687" s="6">
        <f t="shared" si="853"/>
        <v>0</v>
      </c>
      <c r="DL687" s="6" t="e">
        <f t="shared" si="854"/>
        <v>#N/A</v>
      </c>
      <c r="DN687" s="6" t="e">
        <f t="shared" si="852"/>
        <v>#N/A</v>
      </c>
      <c r="DP687" s="6" t="str">
        <f t="shared" si="819"/>
        <v/>
      </c>
      <c r="DQ687" s="293">
        <f t="shared" ca="1" si="848"/>
        <v>681</v>
      </c>
      <c r="DR687" s="6" t="str">
        <f t="shared" ca="1" si="838"/>
        <v>x</v>
      </c>
      <c r="DU687" s="293" t="e">
        <f t="shared" ca="1" si="839"/>
        <v>#N/A</v>
      </c>
      <c r="DV687" s="5"/>
      <c r="DW687" s="293" t="e">
        <f t="shared" ca="1" si="849"/>
        <v>#N/A</v>
      </c>
      <c r="DZ687" s="293" t="e">
        <f t="shared" ca="1" si="840"/>
        <v>#N/A</v>
      </c>
      <c r="EA687" s="293" t="e">
        <f t="shared" ca="1" si="841"/>
        <v>#N/A</v>
      </c>
      <c r="EB687" s="293" t="e">
        <f t="shared" ca="1" si="842"/>
        <v>#N/A</v>
      </c>
      <c r="EE687" s="6" t="str">
        <f t="shared" si="843"/>
        <v/>
      </c>
      <c r="EF687" s="293" t="e">
        <f t="shared" ca="1" si="844"/>
        <v>#N/A</v>
      </c>
      <c r="EG687" s="6" t="e">
        <f t="shared" ca="1" si="820"/>
        <v>#N/A</v>
      </c>
    </row>
    <row r="688" spans="3:137" x14ac:dyDescent="0.2">
      <c r="C688" s="75"/>
      <c r="D688" s="184" t="str">
        <f t="shared" si="784"/>
        <v/>
      </c>
      <c r="E688" s="649" t="str">
        <f t="shared" si="850"/>
        <v/>
      </c>
      <c r="F688" s="607" t="str">
        <f t="shared" si="783"/>
        <v>x</v>
      </c>
      <c r="G688" s="650"/>
      <c r="H688" s="651"/>
      <c r="I688" s="651"/>
      <c r="J688" s="651"/>
      <c r="K688" s="652"/>
      <c r="L688" s="889"/>
      <c r="M688" s="889"/>
      <c r="N688" s="653"/>
      <c r="O688" s="651"/>
      <c r="P688" s="651"/>
      <c r="Q688" s="654"/>
      <c r="R688" s="655"/>
      <c r="S688" s="607" t="str">
        <f t="shared" si="785"/>
        <v/>
      </c>
      <c r="T688" s="656" t="str">
        <f t="shared" si="786"/>
        <v/>
      </c>
      <c r="U688" s="656" t="str">
        <f t="shared" si="821"/>
        <v/>
      </c>
      <c r="V688" s="656" t="str">
        <f t="shared" si="787"/>
        <v/>
      </c>
      <c r="W688" s="719"/>
      <c r="X688" s="659"/>
      <c r="Y688" s="656" t="str">
        <f t="shared" si="851"/>
        <v/>
      </c>
      <c r="Z688" s="659"/>
      <c r="AA688" s="654"/>
      <c r="AB688" s="656" t="str">
        <f t="shared" si="788"/>
        <v/>
      </c>
      <c r="AC688" s="661" t="str">
        <f t="shared" si="822"/>
        <v/>
      </c>
      <c r="AE688" s="658" t="str">
        <f t="shared" si="789"/>
        <v/>
      </c>
      <c r="AF688" s="659"/>
      <c r="AT688" s="805" t="str">
        <f t="shared" si="847"/>
        <v/>
      </c>
      <c r="AU688" t="str">
        <f t="shared" si="823"/>
        <v/>
      </c>
      <c r="AV688" s="6" t="str">
        <f t="shared" si="790"/>
        <v/>
      </c>
      <c r="AW688" s="317" t="str">
        <f t="shared" si="791"/>
        <v/>
      </c>
      <c r="AX688" s="158" t="str">
        <f t="shared" si="792"/>
        <v/>
      </c>
      <c r="AY688" s="158" t="str">
        <f t="shared" si="782"/>
        <v/>
      </c>
      <c r="AZ688" s="309" t="str">
        <f t="shared" si="781"/>
        <v/>
      </c>
      <c r="BA688" s="318" t="str">
        <f t="shared" si="793"/>
        <v/>
      </c>
      <c r="BB688" s="473" t="str">
        <f t="shared" si="794"/>
        <v/>
      </c>
      <c r="BC688" s="80" t="str">
        <f t="shared" si="845"/>
        <v/>
      </c>
      <c r="BD688" s="56">
        <f t="shared" si="795"/>
        <v>1</v>
      </c>
      <c r="BF688" s="56" t="str">
        <f t="shared" si="796"/>
        <v/>
      </c>
      <c r="BG688" s="56" t="str">
        <f t="shared" si="797"/>
        <v/>
      </c>
      <c r="BH688" s="6" t="str">
        <f t="shared" si="798"/>
        <v/>
      </c>
      <c r="BK688" s="6" t="str">
        <f t="shared" si="799"/>
        <v/>
      </c>
      <c r="BL688" s="56">
        <f t="shared" si="824"/>
        <v>999999</v>
      </c>
      <c r="BM688" s="183">
        <f t="shared" si="825"/>
        <v>99999.00000344</v>
      </c>
      <c r="BN688" s="61">
        <v>672</v>
      </c>
      <c r="BO688" s="6">
        <f t="shared" si="800"/>
        <v>999999</v>
      </c>
      <c r="BP688" s="6">
        <f t="shared" si="801"/>
        <v>999999</v>
      </c>
      <c r="BQ688" s="6" t="str">
        <f t="shared" si="826"/>
        <v>x</v>
      </c>
      <c r="BR688" s="206">
        <f t="shared" si="802"/>
        <v>99999.00000344</v>
      </c>
      <c r="BS688" s="6">
        <f t="shared" si="803"/>
        <v>99999.00000344</v>
      </c>
      <c r="BT688" s="6" t="str">
        <f t="shared" si="827"/>
        <v>x</v>
      </c>
      <c r="BU688" s="6" t="str">
        <f t="shared" si="804"/>
        <v/>
      </c>
      <c r="BW688" s="82">
        <f t="shared" si="828"/>
        <v>9999999999</v>
      </c>
      <c r="BX688" s="80" t="str">
        <f t="shared" si="805"/>
        <v>x</v>
      </c>
      <c r="BY688" s="80" t="str">
        <f t="shared" si="806"/>
        <v/>
      </c>
      <c r="BZ688" s="56" t="str">
        <f t="shared" si="829"/>
        <v/>
      </c>
      <c r="CA688" s="56" t="str">
        <f t="shared" si="830"/>
        <v/>
      </c>
      <c r="CB688" s="88">
        <f t="shared" si="831"/>
        <v>0</v>
      </c>
      <c r="CC688" s="56" t="str">
        <f t="shared" si="807"/>
        <v/>
      </c>
      <c r="CD688" s="56"/>
      <c r="CE688" s="56"/>
      <c r="CF688" s="56"/>
      <c r="CG688" s="56"/>
      <c r="CH688" s="169">
        <f t="shared" si="832"/>
        <v>9999999999</v>
      </c>
      <c r="CI688" s="170">
        <f t="shared" si="833"/>
        <v>9999999999</v>
      </c>
      <c r="CJ688" s="171">
        <f t="shared" si="834"/>
        <v>9999999999</v>
      </c>
      <c r="CK688" s="172" t="str">
        <f t="shared" si="835"/>
        <v/>
      </c>
      <c r="CL688" s="173" t="str">
        <f t="shared" si="808"/>
        <v>x</v>
      </c>
      <c r="CN688" s="6" t="str">
        <f t="shared" si="836"/>
        <v/>
      </c>
      <c r="CO688" s="293" t="e">
        <f t="shared" ca="1" si="846"/>
        <v>#N/A</v>
      </c>
      <c r="CP688" s="6" t="e">
        <f t="shared" ca="1" si="837"/>
        <v>#N/A</v>
      </c>
      <c r="CQ688" s="61">
        <v>672</v>
      </c>
      <c r="CR688" s="6">
        <f t="shared" si="809"/>
        <v>0</v>
      </c>
      <c r="CS688" s="6">
        <f t="shared" si="810"/>
        <v>0</v>
      </c>
      <c r="CT688" s="56" t="str">
        <f t="shared" si="811"/>
        <v/>
      </c>
      <c r="CU688" s="76">
        <f t="shared" si="812"/>
        <v>0</v>
      </c>
      <c r="CV688" s="76">
        <f t="shared" si="813"/>
        <v>0</v>
      </c>
      <c r="CX688" s="6" t="str">
        <f t="shared" si="814"/>
        <v/>
      </c>
      <c r="CY688" s="6" t="str">
        <f t="shared" si="815"/>
        <v/>
      </c>
      <c r="CZ688" s="6" t="str">
        <f t="shared" si="816"/>
        <v/>
      </c>
      <c r="DG688" s="56" t="str">
        <f t="shared" si="817"/>
        <v/>
      </c>
      <c r="DH688" s="6">
        <f t="shared" si="818"/>
        <v>0</v>
      </c>
      <c r="DK688" s="6">
        <f t="shared" si="853"/>
        <v>0</v>
      </c>
      <c r="DL688" s="6" t="e">
        <f t="shared" si="854"/>
        <v>#N/A</v>
      </c>
      <c r="DN688" s="6" t="e">
        <f t="shared" si="852"/>
        <v>#N/A</v>
      </c>
      <c r="DP688" s="6" t="str">
        <f t="shared" si="819"/>
        <v/>
      </c>
      <c r="DQ688" s="293">
        <f t="shared" ca="1" si="848"/>
        <v>682</v>
      </c>
      <c r="DR688" s="6" t="str">
        <f t="shared" ca="1" si="838"/>
        <v>x</v>
      </c>
      <c r="DU688" s="293" t="e">
        <f t="shared" ca="1" si="839"/>
        <v>#N/A</v>
      </c>
      <c r="DV688" s="5"/>
      <c r="DW688" s="293" t="e">
        <f t="shared" ca="1" si="849"/>
        <v>#N/A</v>
      </c>
      <c r="DZ688" s="293" t="e">
        <f t="shared" ca="1" si="840"/>
        <v>#N/A</v>
      </c>
      <c r="EA688" s="293" t="e">
        <f t="shared" ca="1" si="841"/>
        <v>#N/A</v>
      </c>
      <c r="EB688" s="293" t="e">
        <f t="shared" ca="1" si="842"/>
        <v>#N/A</v>
      </c>
      <c r="EE688" s="6" t="str">
        <f t="shared" si="843"/>
        <v/>
      </c>
      <c r="EF688" s="293" t="e">
        <f t="shared" ca="1" si="844"/>
        <v>#N/A</v>
      </c>
      <c r="EG688" s="6" t="e">
        <f t="shared" ca="1" si="820"/>
        <v>#N/A</v>
      </c>
    </row>
    <row r="689" spans="3:137" x14ac:dyDescent="0.2">
      <c r="C689" s="75"/>
      <c r="D689" s="184" t="str">
        <f t="shared" si="784"/>
        <v/>
      </c>
      <c r="E689" s="649" t="str">
        <f t="shared" si="850"/>
        <v/>
      </c>
      <c r="F689" s="607" t="str">
        <f t="shared" si="783"/>
        <v>x</v>
      </c>
      <c r="G689" s="650"/>
      <c r="H689" s="651"/>
      <c r="I689" s="651"/>
      <c r="J689" s="651"/>
      <c r="K689" s="652"/>
      <c r="L689" s="889"/>
      <c r="M689" s="889"/>
      <c r="N689" s="653"/>
      <c r="O689" s="651"/>
      <c r="P689" s="651"/>
      <c r="Q689" s="654"/>
      <c r="R689" s="655"/>
      <c r="S689" s="607" t="str">
        <f t="shared" si="785"/>
        <v/>
      </c>
      <c r="T689" s="656" t="str">
        <f t="shared" si="786"/>
        <v/>
      </c>
      <c r="U689" s="656" t="str">
        <f t="shared" si="821"/>
        <v/>
      </c>
      <c r="V689" s="656" t="str">
        <f t="shared" si="787"/>
        <v/>
      </c>
      <c r="W689" s="719"/>
      <c r="X689" s="659"/>
      <c r="Y689" s="656" t="str">
        <f t="shared" si="851"/>
        <v/>
      </c>
      <c r="Z689" s="659"/>
      <c r="AA689" s="654"/>
      <c r="AB689" s="656" t="str">
        <f t="shared" si="788"/>
        <v/>
      </c>
      <c r="AC689" s="661" t="str">
        <f t="shared" si="822"/>
        <v/>
      </c>
      <c r="AE689" s="658" t="str">
        <f t="shared" si="789"/>
        <v/>
      </c>
      <c r="AF689" s="659"/>
      <c r="AT689" s="805" t="str">
        <f t="shared" si="847"/>
        <v/>
      </c>
      <c r="AU689" t="str">
        <f t="shared" si="823"/>
        <v/>
      </c>
      <c r="AV689" s="6" t="str">
        <f t="shared" si="790"/>
        <v/>
      </c>
      <c r="AW689" s="317" t="str">
        <f t="shared" si="791"/>
        <v/>
      </c>
      <c r="AX689" s="158" t="str">
        <f t="shared" si="792"/>
        <v/>
      </c>
      <c r="AY689" s="158" t="str">
        <f t="shared" si="782"/>
        <v/>
      </c>
      <c r="AZ689" s="309" t="str">
        <f t="shared" si="781"/>
        <v/>
      </c>
      <c r="BA689" s="318" t="str">
        <f t="shared" si="793"/>
        <v/>
      </c>
      <c r="BB689" s="473" t="str">
        <f t="shared" si="794"/>
        <v/>
      </c>
      <c r="BC689" s="80" t="str">
        <f t="shared" si="845"/>
        <v/>
      </c>
      <c r="BD689" s="56">
        <f t="shared" si="795"/>
        <v>1</v>
      </c>
      <c r="BF689" s="56" t="str">
        <f t="shared" si="796"/>
        <v/>
      </c>
      <c r="BG689" s="56" t="str">
        <f t="shared" si="797"/>
        <v/>
      </c>
      <c r="BH689" s="6" t="str">
        <f t="shared" si="798"/>
        <v/>
      </c>
      <c r="BK689" s="6" t="str">
        <f t="shared" si="799"/>
        <v/>
      </c>
      <c r="BL689" s="56">
        <f t="shared" si="824"/>
        <v>999999</v>
      </c>
      <c r="BM689" s="183">
        <f t="shared" si="825"/>
        <v>99999.000003445006</v>
      </c>
      <c r="BN689" s="61">
        <v>673</v>
      </c>
      <c r="BO689" s="6">
        <f t="shared" si="800"/>
        <v>999999</v>
      </c>
      <c r="BP689" s="6">
        <f t="shared" si="801"/>
        <v>999999</v>
      </c>
      <c r="BQ689" s="6" t="str">
        <f t="shared" si="826"/>
        <v>x</v>
      </c>
      <c r="BR689" s="206">
        <f t="shared" si="802"/>
        <v>99999.000003445006</v>
      </c>
      <c r="BS689" s="6">
        <f t="shared" si="803"/>
        <v>99999.000003445006</v>
      </c>
      <c r="BT689" s="6" t="str">
        <f t="shared" si="827"/>
        <v>x</v>
      </c>
      <c r="BU689" s="6" t="str">
        <f t="shared" si="804"/>
        <v/>
      </c>
      <c r="BW689" s="82">
        <f t="shared" si="828"/>
        <v>9999999999</v>
      </c>
      <c r="BX689" s="80" t="str">
        <f t="shared" si="805"/>
        <v>x</v>
      </c>
      <c r="BY689" s="80" t="str">
        <f t="shared" si="806"/>
        <v/>
      </c>
      <c r="BZ689" s="56" t="str">
        <f t="shared" si="829"/>
        <v/>
      </c>
      <c r="CA689" s="56" t="str">
        <f t="shared" si="830"/>
        <v/>
      </c>
      <c r="CB689" s="88">
        <f t="shared" si="831"/>
        <v>0</v>
      </c>
      <c r="CC689" s="56" t="str">
        <f t="shared" si="807"/>
        <v/>
      </c>
      <c r="CD689" s="56"/>
      <c r="CE689" s="56"/>
      <c r="CF689" s="56"/>
      <c r="CG689" s="56"/>
      <c r="CH689" s="169">
        <f t="shared" si="832"/>
        <v>9999999999</v>
      </c>
      <c r="CI689" s="170">
        <f t="shared" si="833"/>
        <v>9999999999</v>
      </c>
      <c r="CJ689" s="171">
        <f t="shared" si="834"/>
        <v>9999999999</v>
      </c>
      <c r="CK689" s="172" t="str">
        <f t="shared" si="835"/>
        <v/>
      </c>
      <c r="CL689" s="173" t="str">
        <f t="shared" si="808"/>
        <v>x</v>
      </c>
      <c r="CN689" s="6" t="str">
        <f t="shared" si="836"/>
        <v/>
      </c>
      <c r="CO689" s="293" t="e">
        <f t="shared" ca="1" si="846"/>
        <v>#N/A</v>
      </c>
      <c r="CP689" s="6" t="e">
        <f t="shared" ca="1" si="837"/>
        <v>#N/A</v>
      </c>
      <c r="CQ689" s="61">
        <v>673</v>
      </c>
      <c r="CR689" s="6">
        <f t="shared" si="809"/>
        <v>0</v>
      </c>
      <c r="CS689" s="6">
        <f t="shared" si="810"/>
        <v>0</v>
      </c>
      <c r="CT689" s="56" t="str">
        <f t="shared" si="811"/>
        <v/>
      </c>
      <c r="CU689" s="76">
        <f t="shared" si="812"/>
        <v>0</v>
      </c>
      <c r="CV689" s="76">
        <f t="shared" si="813"/>
        <v>0</v>
      </c>
      <c r="CX689" s="6" t="str">
        <f t="shared" si="814"/>
        <v/>
      </c>
      <c r="CY689" s="6" t="str">
        <f t="shared" si="815"/>
        <v/>
      </c>
      <c r="CZ689" s="6" t="str">
        <f t="shared" si="816"/>
        <v/>
      </c>
      <c r="DG689" s="56" t="str">
        <f t="shared" si="817"/>
        <v/>
      </c>
      <c r="DH689" s="6">
        <f t="shared" si="818"/>
        <v>0</v>
      </c>
      <c r="DK689" s="6">
        <f t="shared" si="853"/>
        <v>0</v>
      </c>
      <c r="DL689" s="6" t="e">
        <f t="shared" si="854"/>
        <v>#N/A</v>
      </c>
      <c r="DN689" s="6" t="e">
        <f t="shared" si="852"/>
        <v>#N/A</v>
      </c>
      <c r="DP689" s="6" t="str">
        <f t="shared" si="819"/>
        <v/>
      </c>
      <c r="DQ689" s="293">
        <f t="shared" ca="1" si="848"/>
        <v>683</v>
      </c>
      <c r="DR689" s="6" t="str">
        <f t="shared" ca="1" si="838"/>
        <v>x</v>
      </c>
      <c r="DU689" s="293" t="e">
        <f t="shared" ca="1" si="839"/>
        <v>#N/A</v>
      </c>
      <c r="DV689" s="5"/>
      <c r="DW689" s="293" t="e">
        <f t="shared" ca="1" si="849"/>
        <v>#N/A</v>
      </c>
      <c r="DZ689" s="293" t="e">
        <f t="shared" ca="1" si="840"/>
        <v>#N/A</v>
      </c>
      <c r="EA689" s="293" t="e">
        <f t="shared" ca="1" si="841"/>
        <v>#N/A</v>
      </c>
      <c r="EB689" s="293" t="e">
        <f t="shared" ca="1" si="842"/>
        <v>#N/A</v>
      </c>
      <c r="EE689" s="6" t="str">
        <f t="shared" si="843"/>
        <v/>
      </c>
      <c r="EF689" s="293" t="e">
        <f t="shared" ca="1" si="844"/>
        <v>#N/A</v>
      </c>
      <c r="EG689" s="6" t="e">
        <f t="shared" ca="1" si="820"/>
        <v>#N/A</v>
      </c>
    </row>
    <row r="690" spans="3:137" x14ac:dyDescent="0.2">
      <c r="C690" s="75"/>
      <c r="D690" s="184" t="str">
        <f t="shared" si="784"/>
        <v/>
      </c>
      <c r="E690" s="649" t="str">
        <f t="shared" si="850"/>
        <v/>
      </c>
      <c r="F690" s="607" t="str">
        <f t="shared" si="783"/>
        <v>x</v>
      </c>
      <c r="G690" s="650"/>
      <c r="H690" s="651"/>
      <c r="I690" s="651"/>
      <c r="J690" s="651"/>
      <c r="K690" s="652"/>
      <c r="L690" s="889"/>
      <c r="M690" s="889"/>
      <c r="N690" s="653"/>
      <c r="O690" s="651"/>
      <c r="P690" s="651"/>
      <c r="Q690" s="654"/>
      <c r="R690" s="655"/>
      <c r="S690" s="607" t="str">
        <f t="shared" si="785"/>
        <v/>
      </c>
      <c r="T690" s="656" t="str">
        <f t="shared" si="786"/>
        <v/>
      </c>
      <c r="U690" s="656" t="str">
        <f t="shared" si="821"/>
        <v/>
      </c>
      <c r="V690" s="656" t="str">
        <f t="shared" si="787"/>
        <v/>
      </c>
      <c r="W690" s="719"/>
      <c r="X690" s="659"/>
      <c r="Y690" s="656" t="str">
        <f t="shared" si="851"/>
        <v/>
      </c>
      <c r="Z690" s="659"/>
      <c r="AA690" s="654"/>
      <c r="AB690" s="656" t="str">
        <f t="shared" si="788"/>
        <v/>
      </c>
      <c r="AC690" s="661" t="str">
        <f t="shared" si="822"/>
        <v/>
      </c>
      <c r="AE690" s="658" t="str">
        <f t="shared" si="789"/>
        <v/>
      </c>
      <c r="AF690" s="659"/>
      <c r="AT690" s="805" t="str">
        <f t="shared" si="847"/>
        <v/>
      </c>
      <c r="AU690" t="str">
        <f t="shared" si="823"/>
        <v/>
      </c>
      <c r="AV690" s="6" t="str">
        <f t="shared" si="790"/>
        <v/>
      </c>
      <c r="AW690" s="317" t="str">
        <f t="shared" si="791"/>
        <v/>
      </c>
      <c r="AX690" s="158" t="str">
        <f t="shared" si="792"/>
        <v/>
      </c>
      <c r="AY690" s="158" t="str">
        <f t="shared" si="782"/>
        <v/>
      </c>
      <c r="AZ690" s="309" t="str">
        <f t="shared" si="781"/>
        <v/>
      </c>
      <c r="BA690" s="318" t="str">
        <f t="shared" si="793"/>
        <v/>
      </c>
      <c r="BB690" s="473" t="str">
        <f t="shared" si="794"/>
        <v/>
      </c>
      <c r="BC690" s="80" t="str">
        <f t="shared" si="845"/>
        <v/>
      </c>
      <c r="BD690" s="56">
        <f t="shared" si="795"/>
        <v>1</v>
      </c>
      <c r="BF690" s="56" t="str">
        <f t="shared" si="796"/>
        <v/>
      </c>
      <c r="BG690" s="56" t="str">
        <f t="shared" si="797"/>
        <v/>
      </c>
      <c r="BH690" s="6" t="str">
        <f t="shared" si="798"/>
        <v/>
      </c>
      <c r="BK690" s="6" t="str">
        <f t="shared" si="799"/>
        <v/>
      </c>
      <c r="BL690" s="56">
        <f t="shared" si="824"/>
        <v>999999</v>
      </c>
      <c r="BM690" s="183">
        <f t="shared" si="825"/>
        <v>99999.000003449997</v>
      </c>
      <c r="BN690" s="61">
        <v>674</v>
      </c>
      <c r="BO690" s="6">
        <f t="shared" si="800"/>
        <v>999999</v>
      </c>
      <c r="BP690" s="6">
        <f t="shared" si="801"/>
        <v>999999</v>
      </c>
      <c r="BQ690" s="6" t="str">
        <f t="shared" si="826"/>
        <v>x</v>
      </c>
      <c r="BR690" s="206">
        <f t="shared" si="802"/>
        <v>99999.000003449997</v>
      </c>
      <c r="BS690" s="6">
        <f t="shared" si="803"/>
        <v>99999.000003449997</v>
      </c>
      <c r="BT690" s="6" t="str">
        <f t="shared" si="827"/>
        <v>x</v>
      </c>
      <c r="BU690" s="6" t="str">
        <f t="shared" si="804"/>
        <v/>
      </c>
      <c r="BW690" s="82">
        <f t="shared" si="828"/>
        <v>9999999999</v>
      </c>
      <c r="BX690" s="80" t="str">
        <f t="shared" si="805"/>
        <v>x</v>
      </c>
      <c r="BY690" s="80" t="str">
        <f t="shared" si="806"/>
        <v/>
      </c>
      <c r="BZ690" s="56" t="str">
        <f t="shared" si="829"/>
        <v/>
      </c>
      <c r="CA690" s="56" t="str">
        <f t="shared" si="830"/>
        <v/>
      </c>
      <c r="CB690" s="88">
        <f t="shared" si="831"/>
        <v>0</v>
      </c>
      <c r="CC690" s="56" t="str">
        <f t="shared" si="807"/>
        <v/>
      </c>
      <c r="CD690" s="56"/>
      <c r="CE690" s="56"/>
      <c r="CF690" s="56"/>
      <c r="CG690" s="56"/>
      <c r="CH690" s="169">
        <f t="shared" si="832"/>
        <v>9999999999</v>
      </c>
      <c r="CI690" s="170">
        <f t="shared" si="833"/>
        <v>9999999999</v>
      </c>
      <c r="CJ690" s="171">
        <f t="shared" si="834"/>
        <v>9999999999</v>
      </c>
      <c r="CK690" s="172" t="str">
        <f t="shared" si="835"/>
        <v/>
      </c>
      <c r="CL690" s="173" t="str">
        <f t="shared" si="808"/>
        <v>x</v>
      </c>
      <c r="CN690" s="6" t="str">
        <f t="shared" si="836"/>
        <v/>
      </c>
      <c r="CO690" s="293" t="e">
        <f t="shared" ca="1" si="846"/>
        <v>#N/A</v>
      </c>
      <c r="CP690" s="6" t="e">
        <f t="shared" ca="1" si="837"/>
        <v>#N/A</v>
      </c>
      <c r="CQ690" s="61">
        <v>674</v>
      </c>
      <c r="CR690" s="6">
        <f t="shared" si="809"/>
        <v>0</v>
      </c>
      <c r="CS690" s="6">
        <f t="shared" si="810"/>
        <v>0</v>
      </c>
      <c r="CT690" s="56" t="str">
        <f t="shared" si="811"/>
        <v/>
      </c>
      <c r="CU690" s="76">
        <f t="shared" si="812"/>
        <v>0</v>
      </c>
      <c r="CV690" s="76">
        <f t="shared" si="813"/>
        <v>0</v>
      </c>
      <c r="CX690" s="6" t="str">
        <f t="shared" si="814"/>
        <v/>
      </c>
      <c r="CY690" s="6" t="str">
        <f t="shared" si="815"/>
        <v/>
      </c>
      <c r="CZ690" s="6" t="str">
        <f t="shared" si="816"/>
        <v/>
      </c>
      <c r="DG690" s="56" t="str">
        <f t="shared" si="817"/>
        <v/>
      </c>
      <c r="DH690" s="6">
        <f t="shared" si="818"/>
        <v>0</v>
      </c>
      <c r="DK690" s="6">
        <f t="shared" si="853"/>
        <v>0</v>
      </c>
      <c r="DL690" s="6" t="e">
        <f t="shared" si="854"/>
        <v>#N/A</v>
      </c>
      <c r="DN690" s="6" t="e">
        <f t="shared" si="852"/>
        <v>#N/A</v>
      </c>
      <c r="DP690" s="6" t="str">
        <f t="shared" si="819"/>
        <v/>
      </c>
      <c r="DQ690" s="293">
        <f t="shared" ca="1" si="848"/>
        <v>684</v>
      </c>
      <c r="DR690" s="6" t="str">
        <f t="shared" ca="1" si="838"/>
        <v>x</v>
      </c>
      <c r="DU690" s="293" t="e">
        <f t="shared" ca="1" si="839"/>
        <v>#N/A</v>
      </c>
      <c r="DV690" s="5"/>
      <c r="DW690" s="293" t="e">
        <f t="shared" ca="1" si="849"/>
        <v>#N/A</v>
      </c>
      <c r="DZ690" s="293" t="e">
        <f t="shared" ca="1" si="840"/>
        <v>#N/A</v>
      </c>
      <c r="EA690" s="293" t="e">
        <f t="shared" ca="1" si="841"/>
        <v>#N/A</v>
      </c>
      <c r="EB690" s="293" t="e">
        <f t="shared" ca="1" si="842"/>
        <v>#N/A</v>
      </c>
      <c r="EE690" s="6" t="str">
        <f t="shared" si="843"/>
        <v/>
      </c>
      <c r="EF690" s="293" t="e">
        <f t="shared" ca="1" si="844"/>
        <v>#N/A</v>
      </c>
      <c r="EG690" s="6" t="e">
        <f t="shared" ca="1" si="820"/>
        <v>#N/A</v>
      </c>
    </row>
    <row r="691" spans="3:137" x14ac:dyDescent="0.2">
      <c r="C691" s="75"/>
      <c r="D691" s="184" t="str">
        <f t="shared" si="784"/>
        <v/>
      </c>
      <c r="E691" s="649" t="str">
        <f t="shared" si="850"/>
        <v/>
      </c>
      <c r="F691" s="607" t="str">
        <f t="shared" si="783"/>
        <v>x</v>
      </c>
      <c r="G691" s="650"/>
      <c r="H691" s="651"/>
      <c r="I691" s="651"/>
      <c r="J691" s="651"/>
      <c r="K691" s="652"/>
      <c r="L691" s="889"/>
      <c r="M691" s="889"/>
      <c r="N691" s="653"/>
      <c r="O691" s="651"/>
      <c r="P691" s="651"/>
      <c r="Q691" s="654"/>
      <c r="R691" s="655"/>
      <c r="S691" s="607" t="str">
        <f t="shared" si="785"/>
        <v/>
      </c>
      <c r="T691" s="656" t="str">
        <f t="shared" si="786"/>
        <v/>
      </c>
      <c r="U691" s="656" t="str">
        <f t="shared" si="821"/>
        <v/>
      </c>
      <c r="V691" s="656" t="str">
        <f t="shared" si="787"/>
        <v/>
      </c>
      <c r="W691" s="719"/>
      <c r="X691" s="659"/>
      <c r="Y691" s="656" t="str">
        <f t="shared" si="851"/>
        <v/>
      </c>
      <c r="Z691" s="659"/>
      <c r="AA691" s="654"/>
      <c r="AB691" s="656" t="str">
        <f t="shared" si="788"/>
        <v/>
      </c>
      <c r="AC691" s="661" t="str">
        <f t="shared" si="822"/>
        <v/>
      </c>
      <c r="AE691" s="658" t="str">
        <f t="shared" si="789"/>
        <v/>
      </c>
      <c r="AF691" s="659"/>
      <c r="AT691" s="805" t="str">
        <f t="shared" si="847"/>
        <v/>
      </c>
      <c r="AU691" t="str">
        <f t="shared" si="823"/>
        <v/>
      </c>
      <c r="AV691" s="6" t="str">
        <f t="shared" si="790"/>
        <v/>
      </c>
      <c r="AW691" s="317" t="str">
        <f t="shared" si="791"/>
        <v/>
      </c>
      <c r="AX691" s="158" t="str">
        <f t="shared" si="792"/>
        <v/>
      </c>
      <c r="AY691" s="158" t="str">
        <f t="shared" si="782"/>
        <v/>
      </c>
      <c r="AZ691" s="309" t="str">
        <f t="shared" si="781"/>
        <v/>
      </c>
      <c r="BA691" s="318" t="str">
        <f t="shared" si="793"/>
        <v/>
      </c>
      <c r="BB691" s="473" t="str">
        <f t="shared" si="794"/>
        <v/>
      </c>
      <c r="BC691" s="80" t="str">
        <f t="shared" si="845"/>
        <v/>
      </c>
      <c r="BD691" s="56">
        <f t="shared" si="795"/>
        <v>1</v>
      </c>
      <c r="BF691" s="56" t="str">
        <f t="shared" si="796"/>
        <v/>
      </c>
      <c r="BG691" s="56" t="str">
        <f t="shared" si="797"/>
        <v/>
      </c>
      <c r="BH691" s="6" t="str">
        <f t="shared" si="798"/>
        <v/>
      </c>
      <c r="BK691" s="6" t="str">
        <f t="shared" si="799"/>
        <v/>
      </c>
      <c r="BL691" s="56">
        <f t="shared" si="824"/>
        <v>999999</v>
      </c>
      <c r="BM691" s="183">
        <f t="shared" si="825"/>
        <v>99999.000003455003</v>
      </c>
      <c r="BN691" s="61">
        <v>675</v>
      </c>
      <c r="BO691" s="6">
        <f t="shared" si="800"/>
        <v>999999</v>
      </c>
      <c r="BP691" s="6">
        <f t="shared" si="801"/>
        <v>999999</v>
      </c>
      <c r="BQ691" s="6" t="str">
        <f t="shared" si="826"/>
        <v>x</v>
      </c>
      <c r="BR691" s="206">
        <f t="shared" si="802"/>
        <v>99999.000003455003</v>
      </c>
      <c r="BS691" s="6">
        <f t="shared" si="803"/>
        <v>99999.000003455003</v>
      </c>
      <c r="BT691" s="6" t="str">
        <f t="shared" si="827"/>
        <v>x</v>
      </c>
      <c r="BU691" s="6" t="str">
        <f t="shared" si="804"/>
        <v/>
      </c>
      <c r="BW691" s="82">
        <f t="shared" si="828"/>
        <v>9999999999</v>
      </c>
      <c r="BX691" s="80" t="str">
        <f t="shared" si="805"/>
        <v>x</v>
      </c>
      <c r="BY691" s="80" t="str">
        <f t="shared" si="806"/>
        <v/>
      </c>
      <c r="BZ691" s="56" t="str">
        <f t="shared" si="829"/>
        <v/>
      </c>
      <c r="CA691" s="56" t="str">
        <f t="shared" si="830"/>
        <v/>
      </c>
      <c r="CB691" s="88">
        <f t="shared" si="831"/>
        <v>0</v>
      </c>
      <c r="CC691" s="56" t="str">
        <f t="shared" si="807"/>
        <v/>
      </c>
      <c r="CD691" s="56"/>
      <c r="CE691" s="56"/>
      <c r="CF691" s="56"/>
      <c r="CG691" s="56"/>
      <c r="CH691" s="169">
        <f t="shared" si="832"/>
        <v>9999999999</v>
      </c>
      <c r="CI691" s="170">
        <f t="shared" si="833"/>
        <v>9999999999</v>
      </c>
      <c r="CJ691" s="171">
        <f t="shared" si="834"/>
        <v>9999999999</v>
      </c>
      <c r="CK691" s="172" t="str">
        <f t="shared" si="835"/>
        <v/>
      </c>
      <c r="CL691" s="173" t="str">
        <f t="shared" si="808"/>
        <v>x</v>
      </c>
      <c r="CN691" s="6" t="str">
        <f t="shared" si="836"/>
        <v/>
      </c>
      <c r="CO691" s="293" t="e">
        <f t="shared" ca="1" si="846"/>
        <v>#N/A</v>
      </c>
      <c r="CP691" s="6" t="e">
        <f t="shared" ca="1" si="837"/>
        <v>#N/A</v>
      </c>
      <c r="CQ691" s="61">
        <v>675</v>
      </c>
      <c r="CR691" s="6">
        <f t="shared" si="809"/>
        <v>0</v>
      </c>
      <c r="CS691" s="6">
        <f t="shared" si="810"/>
        <v>0</v>
      </c>
      <c r="CT691" s="56" t="str">
        <f t="shared" si="811"/>
        <v/>
      </c>
      <c r="CU691" s="76">
        <f t="shared" si="812"/>
        <v>0</v>
      </c>
      <c r="CV691" s="76">
        <f t="shared" si="813"/>
        <v>0</v>
      </c>
      <c r="CX691" s="6" t="str">
        <f t="shared" si="814"/>
        <v/>
      </c>
      <c r="CY691" s="6" t="str">
        <f t="shared" si="815"/>
        <v/>
      </c>
      <c r="CZ691" s="6" t="str">
        <f t="shared" si="816"/>
        <v/>
      </c>
      <c r="DG691" s="56" t="str">
        <f t="shared" si="817"/>
        <v/>
      </c>
      <c r="DH691" s="6">
        <f t="shared" si="818"/>
        <v>0</v>
      </c>
      <c r="DK691" s="6">
        <f t="shared" si="853"/>
        <v>0</v>
      </c>
      <c r="DL691" s="6" t="e">
        <f t="shared" si="854"/>
        <v>#N/A</v>
      </c>
      <c r="DN691" s="6" t="e">
        <f t="shared" si="852"/>
        <v>#N/A</v>
      </c>
      <c r="DP691" s="6" t="str">
        <f t="shared" si="819"/>
        <v/>
      </c>
      <c r="DQ691" s="293">
        <f t="shared" ca="1" si="848"/>
        <v>685</v>
      </c>
      <c r="DR691" s="6" t="str">
        <f t="shared" ca="1" si="838"/>
        <v>x</v>
      </c>
      <c r="DU691" s="293" t="e">
        <f t="shared" ca="1" si="839"/>
        <v>#N/A</v>
      </c>
      <c r="DV691" s="5"/>
      <c r="DW691" s="293" t="e">
        <f t="shared" ca="1" si="849"/>
        <v>#N/A</v>
      </c>
      <c r="DZ691" s="293" t="e">
        <f t="shared" ca="1" si="840"/>
        <v>#N/A</v>
      </c>
      <c r="EA691" s="293" t="e">
        <f t="shared" ca="1" si="841"/>
        <v>#N/A</v>
      </c>
      <c r="EB691" s="293" t="e">
        <f t="shared" ca="1" si="842"/>
        <v>#N/A</v>
      </c>
      <c r="EE691" s="6" t="str">
        <f t="shared" si="843"/>
        <v/>
      </c>
      <c r="EF691" s="293" t="e">
        <f t="shared" ca="1" si="844"/>
        <v>#N/A</v>
      </c>
      <c r="EG691" s="6" t="e">
        <f t="shared" ca="1" si="820"/>
        <v>#N/A</v>
      </c>
    </row>
    <row r="692" spans="3:137" x14ac:dyDescent="0.2">
      <c r="C692" s="75"/>
      <c r="D692" s="184" t="str">
        <f t="shared" si="784"/>
        <v/>
      </c>
      <c r="E692" s="649" t="str">
        <f t="shared" si="850"/>
        <v/>
      </c>
      <c r="F692" s="607" t="str">
        <f t="shared" si="783"/>
        <v>x</v>
      </c>
      <c r="G692" s="650"/>
      <c r="H692" s="651"/>
      <c r="I692" s="651"/>
      <c r="J692" s="651"/>
      <c r="K692" s="652"/>
      <c r="L692" s="889"/>
      <c r="M692" s="889"/>
      <c r="N692" s="653"/>
      <c r="O692" s="651"/>
      <c r="P692" s="651"/>
      <c r="Q692" s="654"/>
      <c r="R692" s="655"/>
      <c r="S692" s="607" t="str">
        <f t="shared" si="785"/>
        <v/>
      </c>
      <c r="T692" s="656" t="str">
        <f t="shared" si="786"/>
        <v/>
      </c>
      <c r="U692" s="656" t="str">
        <f t="shared" si="821"/>
        <v/>
      </c>
      <c r="V692" s="656" t="str">
        <f t="shared" si="787"/>
        <v/>
      </c>
      <c r="W692" s="719"/>
      <c r="X692" s="659"/>
      <c r="Y692" s="656" t="str">
        <f t="shared" si="851"/>
        <v/>
      </c>
      <c r="Z692" s="659"/>
      <c r="AA692" s="654"/>
      <c r="AB692" s="656" t="str">
        <f t="shared" si="788"/>
        <v/>
      </c>
      <c r="AC692" s="661" t="str">
        <f t="shared" si="822"/>
        <v/>
      </c>
      <c r="AE692" s="658" t="str">
        <f t="shared" si="789"/>
        <v/>
      </c>
      <c r="AF692" s="659"/>
      <c r="AT692" s="805" t="str">
        <f t="shared" si="847"/>
        <v/>
      </c>
      <c r="AU692" t="str">
        <f t="shared" si="823"/>
        <v/>
      </c>
      <c r="AV692" s="6" t="str">
        <f t="shared" si="790"/>
        <v/>
      </c>
      <c r="AW692" s="317" t="str">
        <f t="shared" si="791"/>
        <v/>
      </c>
      <c r="AX692" s="158" t="str">
        <f t="shared" si="792"/>
        <v/>
      </c>
      <c r="AY692" s="158" t="str">
        <f t="shared" si="782"/>
        <v/>
      </c>
      <c r="AZ692" s="309" t="str">
        <f t="shared" si="781"/>
        <v/>
      </c>
      <c r="BA692" s="318" t="str">
        <f t="shared" si="793"/>
        <v/>
      </c>
      <c r="BB692" s="473" t="str">
        <f t="shared" si="794"/>
        <v/>
      </c>
      <c r="BC692" s="80" t="str">
        <f t="shared" si="845"/>
        <v/>
      </c>
      <c r="BD692" s="56">
        <f t="shared" si="795"/>
        <v>1</v>
      </c>
      <c r="BF692" s="56" t="str">
        <f t="shared" si="796"/>
        <v/>
      </c>
      <c r="BG692" s="56" t="str">
        <f t="shared" si="797"/>
        <v/>
      </c>
      <c r="BH692" s="6" t="str">
        <f t="shared" si="798"/>
        <v/>
      </c>
      <c r="BK692" s="6" t="str">
        <f t="shared" si="799"/>
        <v/>
      </c>
      <c r="BL692" s="56">
        <f t="shared" si="824"/>
        <v>999999</v>
      </c>
      <c r="BM692" s="183">
        <f t="shared" si="825"/>
        <v>99999.000003459994</v>
      </c>
      <c r="BN692" s="61">
        <v>676</v>
      </c>
      <c r="BO692" s="6">
        <f t="shared" si="800"/>
        <v>999999</v>
      </c>
      <c r="BP692" s="6">
        <f t="shared" si="801"/>
        <v>999999</v>
      </c>
      <c r="BQ692" s="6" t="str">
        <f t="shared" si="826"/>
        <v>x</v>
      </c>
      <c r="BR692" s="206">
        <f t="shared" si="802"/>
        <v>99999.000003459994</v>
      </c>
      <c r="BS692" s="6">
        <f t="shared" si="803"/>
        <v>99999.000003459994</v>
      </c>
      <c r="BT692" s="6" t="str">
        <f t="shared" si="827"/>
        <v>x</v>
      </c>
      <c r="BU692" s="6" t="str">
        <f t="shared" si="804"/>
        <v/>
      </c>
      <c r="BW692" s="82">
        <f t="shared" si="828"/>
        <v>9999999999</v>
      </c>
      <c r="BX692" s="80" t="str">
        <f t="shared" si="805"/>
        <v>x</v>
      </c>
      <c r="BY692" s="80" t="str">
        <f t="shared" si="806"/>
        <v/>
      </c>
      <c r="BZ692" s="56" t="str">
        <f t="shared" si="829"/>
        <v/>
      </c>
      <c r="CA692" s="56" t="str">
        <f t="shared" si="830"/>
        <v/>
      </c>
      <c r="CB692" s="88">
        <f t="shared" si="831"/>
        <v>0</v>
      </c>
      <c r="CC692" s="56" t="str">
        <f t="shared" si="807"/>
        <v/>
      </c>
      <c r="CD692" s="56"/>
      <c r="CE692" s="56"/>
      <c r="CF692" s="56"/>
      <c r="CG692" s="56"/>
      <c r="CH692" s="169">
        <f t="shared" si="832"/>
        <v>9999999999</v>
      </c>
      <c r="CI692" s="170">
        <f t="shared" si="833"/>
        <v>9999999999</v>
      </c>
      <c r="CJ692" s="171">
        <f t="shared" si="834"/>
        <v>9999999999</v>
      </c>
      <c r="CK692" s="172" t="str">
        <f t="shared" si="835"/>
        <v/>
      </c>
      <c r="CL692" s="173" t="str">
        <f t="shared" si="808"/>
        <v>x</v>
      </c>
      <c r="CN692" s="6" t="str">
        <f t="shared" si="836"/>
        <v/>
      </c>
      <c r="CO692" s="293" t="e">
        <f t="shared" ca="1" si="846"/>
        <v>#N/A</v>
      </c>
      <c r="CP692" s="6" t="e">
        <f t="shared" ca="1" si="837"/>
        <v>#N/A</v>
      </c>
      <c r="CQ692" s="61">
        <v>676</v>
      </c>
      <c r="CR692" s="6">
        <f t="shared" si="809"/>
        <v>0</v>
      </c>
      <c r="CS692" s="6">
        <f t="shared" si="810"/>
        <v>0</v>
      </c>
      <c r="CT692" s="56" t="str">
        <f t="shared" si="811"/>
        <v/>
      </c>
      <c r="CU692" s="76">
        <f t="shared" si="812"/>
        <v>0</v>
      </c>
      <c r="CV692" s="76">
        <f t="shared" si="813"/>
        <v>0</v>
      </c>
      <c r="CX692" s="6" t="str">
        <f t="shared" si="814"/>
        <v/>
      </c>
      <c r="CY692" s="6" t="str">
        <f t="shared" si="815"/>
        <v/>
      </c>
      <c r="CZ692" s="6" t="str">
        <f t="shared" si="816"/>
        <v/>
      </c>
      <c r="DG692" s="56" t="str">
        <f t="shared" si="817"/>
        <v/>
      </c>
      <c r="DH692" s="6">
        <f t="shared" si="818"/>
        <v>0</v>
      </c>
      <c r="DK692" s="6">
        <f t="shared" si="853"/>
        <v>0</v>
      </c>
      <c r="DL692" s="6" t="e">
        <f t="shared" si="854"/>
        <v>#N/A</v>
      </c>
      <c r="DN692" s="6" t="e">
        <f t="shared" si="852"/>
        <v>#N/A</v>
      </c>
      <c r="DP692" s="6" t="str">
        <f t="shared" si="819"/>
        <v/>
      </c>
      <c r="DQ692" s="293">
        <f t="shared" ca="1" si="848"/>
        <v>686</v>
      </c>
      <c r="DR692" s="6" t="str">
        <f t="shared" ca="1" si="838"/>
        <v>x</v>
      </c>
      <c r="DU692" s="293" t="e">
        <f t="shared" ca="1" si="839"/>
        <v>#N/A</v>
      </c>
      <c r="DV692" s="5"/>
      <c r="DW692" s="293" t="e">
        <f t="shared" ca="1" si="849"/>
        <v>#N/A</v>
      </c>
      <c r="DZ692" s="293" t="e">
        <f t="shared" ca="1" si="840"/>
        <v>#N/A</v>
      </c>
      <c r="EA692" s="293" t="e">
        <f t="shared" ca="1" si="841"/>
        <v>#N/A</v>
      </c>
      <c r="EB692" s="293" t="e">
        <f t="shared" ca="1" si="842"/>
        <v>#N/A</v>
      </c>
      <c r="EE692" s="6" t="str">
        <f t="shared" si="843"/>
        <v/>
      </c>
      <c r="EF692" s="293" t="e">
        <f t="shared" ca="1" si="844"/>
        <v>#N/A</v>
      </c>
      <c r="EG692" s="6" t="e">
        <f t="shared" ca="1" si="820"/>
        <v>#N/A</v>
      </c>
    </row>
    <row r="693" spans="3:137" x14ac:dyDescent="0.2">
      <c r="C693" s="75"/>
      <c r="D693" s="184" t="str">
        <f t="shared" si="784"/>
        <v/>
      </c>
      <c r="E693" s="649" t="str">
        <f t="shared" si="850"/>
        <v/>
      </c>
      <c r="F693" s="607" t="str">
        <f t="shared" si="783"/>
        <v>x</v>
      </c>
      <c r="G693" s="650"/>
      <c r="H693" s="651"/>
      <c r="I693" s="651"/>
      <c r="J693" s="651"/>
      <c r="K693" s="652"/>
      <c r="L693" s="889"/>
      <c r="M693" s="889"/>
      <c r="N693" s="653"/>
      <c r="O693" s="651"/>
      <c r="P693" s="651"/>
      <c r="Q693" s="654"/>
      <c r="R693" s="655"/>
      <c r="S693" s="607" t="str">
        <f t="shared" si="785"/>
        <v/>
      </c>
      <c r="T693" s="656" t="str">
        <f t="shared" si="786"/>
        <v/>
      </c>
      <c r="U693" s="656" t="str">
        <f t="shared" si="821"/>
        <v/>
      </c>
      <c r="V693" s="656" t="str">
        <f t="shared" si="787"/>
        <v/>
      </c>
      <c r="W693" s="719"/>
      <c r="X693" s="659"/>
      <c r="Y693" s="656" t="str">
        <f t="shared" si="851"/>
        <v/>
      </c>
      <c r="Z693" s="659"/>
      <c r="AA693" s="654"/>
      <c r="AB693" s="656" t="str">
        <f t="shared" si="788"/>
        <v/>
      </c>
      <c r="AC693" s="661" t="str">
        <f t="shared" si="822"/>
        <v/>
      </c>
      <c r="AE693" s="658" t="str">
        <f t="shared" si="789"/>
        <v/>
      </c>
      <c r="AF693" s="659"/>
      <c r="AT693" s="805" t="str">
        <f t="shared" si="847"/>
        <v/>
      </c>
      <c r="AU693" t="str">
        <f t="shared" si="823"/>
        <v/>
      </c>
      <c r="AV693" s="6" t="str">
        <f t="shared" si="790"/>
        <v/>
      </c>
      <c r="AW693" s="317" t="str">
        <f t="shared" si="791"/>
        <v/>
      </c>
      <c r="AX693" s="158" t="str">
        <f t="shared" si="792"/>
        <v/>
      </c>
      <c r="AY693" s="158" t="str">
        <f t="shared" si="782"/>
        <v/>
      </c>
      <c r="AZ693" s="309" t="str">
        <f t="shared" si="781"/>
        <v/>
      </c>
      <c r="BA693" s="318" t="str">
        <f t="shared" si="793"/>
        <v/>
      </c>
      <c r="BB693" s="473" t="str">
        <f t="shared" si="794"/>
        <v/>
      </c>
      <c r="BC693" s="80" t="str">
        <f t="shared" si="845"/>
        <v/>
      </c>
      <c r="BD693" s="56">
        <f t="shared" si="795"/>
        <v>1</v>
      </c>
      <c r="BF693" s="56" t="str">
        <f t="shared" si="796"/>
        <v/>
      </c>
      <c r="BG693" s="56" t="str">
        <f t="shared" si="797"/>
        <v/>
      </c>
      <c r="BH693" s="6" t="str">
        <f t="shared" si="798"/>
        <v/>
      </c>
      <c r="BK693" s="6" t="str">
        <f t="shared" si="799"/>
        <v/>
      </c>
      <c r="BL693" s="56">
        <f t="shared" si="824"/>
        <v>999999</v>
      </c>
      <c r="BM693" s="183">
        <f t="shared" si="825"/>
        <v>99999.000003465</v>
      </c>
      <c r="BN693" s="61">
        <v>677</v>
      </c>
      <c r="BO693" s="6">
        <f t="shared" si="800"/>
        <v>999999</v>
      </c>
      <c r="BP693" s="6">
        <f t="shared" si="801"/>
        <v>999999</v>
      </c>
      <c r="BQ693" s="6" t="str">
        <f t="shared" si="826"/>
        <v>x</v>
      </c>
      <c r="BR693" s="206">
        <f t="shared" si="802"/>
        <v>99999.000003465</v>
      </c>
      <c r="BS693" s="6">
        <f t="shared" si="803"/>
        <v>99999.000003465</v>
      </c>
      <c r="BT693" s="6" t="str">
        <f t="shared" si="827"/>
        <v>x</v>
      </c>
      <c r="BU693" s="6" t="str">
        <f t="shared" si="804"/>
        <v/>
      </c>
      <c r="BW693" s="82">
        <f t="shared" si="828"/>
        <v>9999999999</v>
      </c>
      <c r="BX693" s="80" t="str">
        <f t="shared" si="805"/>
        <v>x</v>
      </c>
      <c r="BY693" s="80" t="str">
        <f t="shared" si="806"/>
        <v/>
      </c>
      <c r="BZ693" s="56" t="str">
        <f t="shared" si="829"/>
        <v/>
      </c>
      <c r="CA693" s="56" t="str">
        <f t="shared" si="830"/>
        <v/>
      </c>
      <c r="CB693" s="88">
        <f t="shared" si="831"/>
        <v>0</v>
      </c>
      <c r="CC693" s="56" t="str">
        <f t="shared" si="807"/>
        <v/>
      </c>
      <c r="CD693" s="56"/>
      <c r="CE693" s="56"/>
      <c r="CF693" s="56"/>
      <c r="CG693" s="56"/>
      <c r="CH693" s="169">
        <f t="shared" si="832"/>
        <v>9999999999</v>
      </c>
      <c r="CI693" s="170">
        <f t="shared" si="833"/>
        <v>9999999999</v>
      </c>
      <c r="CJ693" s="171">
        <f t="shared" si="834"/>
        <v>9999999999</v>
      </c>
      <c r="CK693" s="172" t="str">
        <f t="shared" si="835"/>
        <v/>
      </c>
      <c r="CL693" s="173" t="str">
        <f t="shared" si="808"/>
        <v>x</v>
      </c>
      <c r="CN693" s="6" t="str">
        <f t="shared" si="836"/>
        <v/>
      </c>
      <c r="CO693" s="293" t="e">
        <f t="shared" ca="1" si="846"/>
        <v>#N/A</v>
      </c>
      <c r="CP693" s="6" t="e">
        <f t="shared" ca="1" si="837"/>
        <v>#N/A</v>
      </c>
      <c r="CQ693" s="61">
        <v>677</v>
      </c>
      <c r="CR693" s="6">
        <f t="shared" si="809"/>
        <v>0</v>
      </c>
      <c r="CS693" s="6">
        <f t="shared" si="810"/>
        <v>0</v>
      </c>
      <c r="CT693" s="56" t="str">
        <f t="shared" si="811"/>
        <v/>
      </c>
      <c r="CU693" s="76">
        <f t="shared" si="812"/>
        <v>0</v>
      </c>
      <c r="CV693" s="76">
        <f t="shared" si="813"/>
        <v>0</v>
      </c>
      <c r="CX693" s="6" t="str">
        <f t="shared" si="814"/>
        <v/>
      </c>
      <c r="CY693" s="6" t="str">
        <f t="shared" si="815"/>
        <v/>
      </c>
      <c r="CZ693" s="6" t="str">
        <f t="shared" si="816"/>
        <v/>
      </c>
      <c r="DG693" s="56" t="str">
        <f t="shared" si="817"/>
        <v/>
      </c>
      <c r="DH693" s="6">
        <f t="shared" si="818"/>
        <v>0</v>
      </c>
      <c r="DK693" s="6">
        <f t="shared" si="853"/>
        <v>0</v>
      </c>
      <c r="DL693" s="6" t="e">
        <f t="shared" si="854"/>
        <v>#N/A</v>
      </c>
      <c r="DN693" s="6" t="e">
        <f t="shared" si="852"/>
        <v>#N/A</v>
      </c>
      <c r="DP693" s="6" t="str">
        <f t="shared" si="819"/>
        <v/>
      </c>
      <c r="DQ693" s="293">
        <f t="shared" ca="1" si="848"/>
        <v>687</v>
      </c>
      <c r="DR693" s="6" t="str">
        <f t="shared" ca="1" si="838"/>
        <v>x</v>
      </c>
      <c r="DU693" s="293" t="e">
        <f t="shared" ca="1" si="839"/>
        <v>#N/A</v>
      </c>
      <c r="DV693" s="5"/>
      <c r="DW693" s="293" t="e">
        <f t="shared" ca="1" si="849"/>
        <v>#N/A</v>
      </c>
      <c r="DZ693" s="293" t="e">
        <f t="shared" ca="1" si="840"/>
        <v>#N/A</v>
      </c>
      <c r="EA693" s="293" t="e">
        <f t="shared" ca="1" si="841"/>
        <v>#N/A</v>
      </c>
      <c r="EB693" s="293" t="e">
        <f t="shared" ca="1" si="842"/>
        <v>#N/A</v>
      </c>
      <c r="EE693" s="6" t="str">
        <f t="shared" si="843"/>
        <v/>
      </c>
      <c r="EF693" s="293" t="e">
        <f t="shared" ca="1" si="844"/>
        <v>#N/A</v>
      </c>
      <c r="EG693" s="6" t="e">
        <f t="shared" ca="1" si="820"/>
        <v>#N/A</v>
      </c>
    </row>
    <row r="694" spans="3:137" x14ac:dyDescent="0.2">
      <c r="C694" s="75"/>
      <c r="D694" s="184" t="str">
        <f t="shared" si="784"/>
        <v/>
      </c>
      <c r="E694" s="649" t="str">
        <f t="shared" si="850"/>
        <v/>
      </c>
      <c r="F694" s="607" t="str">
        <f t="shared" si="783"/>
        <v>x</v>
      </c>
      <c r="G694" s="650"/>
      <c r="H694" s="651"/>
      <c r="I694" s="651"/>
      <c r="J694" s="651"/>
      <c r="K694" s="652"/>
      <c r="L694" s="889"/>
      <c r="M694" s="889"/>
      <c r="N694" s="653"/>
      <c r="O694" s="651"/>
      <c r="P694" s="651"/>
      <c r="Q694" s="654"/>
      <c r="R694" s="655"/>
      <c r="S694" s="607" t="str">
        <f t="shared" si="785"/>
        <v/>
      </c>
      <c r="T694" s="656" t="str">
        <f t="shared" si="786"/>
        <v/>
      </c>
      <c r="U694" s="656" t="str">
        <f t="shared" si="821"/>
        <v/>
      </c>
      <c r="V694" s="656" t="str">
        <f t="shared" si="787"/>
        <v/>
      </c>
      <c r="W694" s="719"/>
      <c r="X694" s="659"/>
      <c r="Y694" s="656" t="str">
        <f t="shared" si="851"/>
        <v/>
      </c>
      <c r="Z694" s="659"/>
      <c r="AA694" s="654"/>
      <c r="AB694" s="656" t="str">
        <f t="shared" si="788"/>
        <v/>
      </c>
      <c r="AC694" s="661" t="str">
        <f t="shared" si="822"/>
        <v/>
      </c>
      <c r="AE694" s="658" t="str">
        <f t="shared" si="789"/>
        <v/>
      </c>
      <c r="AF694" s="659"/>
      <c r="AT694" s="805" t="str">
        <f t="shared" si="847"/>
        <v/>
      </c>
      <c r="AU694" t="str">
        <f t="shared" si="823"/>
        <v/>
      </c>
      <c r="AV694" s="6" t="str">
        <f t="shared" si="790"/>
        <v/>
      </c>
      <c r="AW694" s="317" t="str">
        <f t="shared" si="791"/>
        <v/>
      </c>
      <c r="AX694" s="158" t="str">
        <f t="shared" si="792"/>
        <v/>
      </c>
      <c r="AY694" s="158" t="str">
        <f t="shared" si="782"/>
        <v/>
      </c>
      <c r="AZ694" s="309" t="str">
        <f t="shared" si="781"/>
        <v/>
      </c>
      <c r="BA694" s="318" t="str">
        <f t="shared" si="793"/>
        <v/>
      </c>
      <c r="BB694" s="473" t="str">
        <f t="shared" si="794"/>
        <v/>
      </c>
      <c r="BC694" s="80" t="str">
        <f t="shared" si="845"/>
        <v/>
      </c>
      <c r="BD694" s="56">
        <f t="shared" si="795"/>
        <v>1</v>
      </c>
      <c r="BF694" s="56" t="str">
        <f t="shared" si="796"/>
        <v/>
      </c>
      <c r="BG694" s="56" t="str">
        <f t="shared" si="797"/>
        <v/>
      </c>
      <c r="BH694" s="6" t="str">
        <f t="shared" si="798"/>
        <v/>
      </c>
      <c r="BK694" s="6" t="str">
        <f t="shared" si="799"/>
        <v/>
      </c>
      <c r="BL694" s="56">
        <f t="shared" si="824"/>
        <v>999999</v>
      </c>
      <c r="BM694" s="183">
        <f t="shared" si="825"/>
        <v>99999.000003470006</v>
      </c>
      <c r="BN694" s="61">
        <v>678</v>
      </c>
      <c r="BO694" s="6">
        <f t="shared" si="800"/>
        <v>999999</v>
      </c>
      <c r="BP694" s="6">
        <f t="shared" si="801"/>
        <v>999999</v>
      </c>
      <c r="BQ694" s="6" t="str">
        <f t="shared" si="826"/>
        <v>x</v>
      </c>
      <c r="BR694" s="206">
        <f t="shared" si="802"/>
        <v>99999.000003470006</v>
      </c>
      <c r="BS694" s="6">
        <f t="shared" si="803"/>
        <v>99999.000003470006</v>
      </c>
      <c r="BT694" s="6" t="str">
        <f t="shared" si="827"/>
        <v>x</v>
      </c>
      <c r="BU694" s="6" t="str">
        <f t="shared" si="804"/>
        <v/>
      </c>
      <c r="BW694" s="82">
        <f t="shared" si="828"/>
        <v>9999999999</v>
      </c>
      <c r="BX694" s="80" t="str">
        <f t="shared" si="805"/>
        <v>x</v>
      </c>
      <c r="BY694" s="80" t="str">
        <f t="shared" si="806"/>
        <v/>
      </c>
      <c r="BZ694" s="56" t="str">
        <f t="shared" si="829"/>
        <v/>
      </c>
      <c r="CA694" s="56" t="str">
        <f t="shared" si="830"/>
        <v/>
      </c>
      <c r="CB694" s="88">
        <f t="shared" si="831"/>
        <v>0</v>
      </c>
      <c r="CC694" s="56" t="str">
        <f t="shared" si="807"/>
        <v/>
      </c>
      <c r="CD694" s="56"/>
      <c r="CE694" s="56"/>
      <c r="CF694" s="56"/>
      <c r="CG694" s="56"/>
      <c r="CH694" s="169">
        <f t="shared" si="832"/>
        <v>9999999999</v>
      </c>
      <c r="CI694" s="170">
        <f t="shared" si="833"/>
        <v>9999999999</v>
      </c>
      <c r="CJ694" s="171">
        <f t="shared" si="834"/>
        <v>9999999999</v>
      </c>
      <c r="CK694" s="172" t="str">
        <f t="shared" si="835"/>
        <v/>
      </c>
      <c r="CL694" s="173" t="str">
        <f t="shared" si="808"/>
        <v>x</v>
      </c>
      <c r="CN694" s="6" t="str">
        <f t="shared" si="836"/>
        <v/>
      </c>
      <c r="CO694" s="293" t="e">
        <f t="shared" ca="1" si="846"/>
        <v>#N/A</v>
      </c>
      <c r="CP694" s="6" t="e">
        <f t="shared" ca="1" si="837"/>
        <v>#N/A</v>
      </c>
      <c r="CQ694" s="61">
        <v>678</v>
      </c>
      <c r="CR694" s="6">
        <f t="shared" si="809"/>
        <v>0</v>
      </c>
      <c r="CS694" s="6">
        <f t="shared" si="810"/>
        <v>0</v>
      </c>
      <c r="CT694" s="56" t="str">
        <f t="shared" si="811"/>
        <v/>
      </c>
      <c r="CU694" s="76">
        <f t="shared" si="812"/>
        <v>0</v>
      </c>
      <c r="CV694" s="76">
        <f t="shared" si="813"/>
        <v>0</v>
      </c>
      <c r="CX694" s="6" t="str">
        <f t="shared" si="814"/>
        <v/>
      </c>
      <c r="CY694" s="6" t="str">
        <f t="shared" si="815"/>
        <v/>
      </c>
      <c r="CZ694" s="6" t="str">
        <f t="shared" si="816"/>
        <v/>
      </c>
      <c r="DG694" s="56" t="str">
        <f t="shared" si="817"/>
        <v/>
      </c>
      <c r="DH694" s="6">
        <f t="shared" si="818"/>
        <v>0</v>
      </c>
      <c r="DK694" s="6">
        <f t="shared" si="853"/>
        <v>0</v>
      </c>
      <c r="DL694" s="6" t="e">
        <f t="shared" si="854"/>
        <v>#N/A</v>
      </c>
      <c r="DN694" s="6" t="e">
        <f t="shared" si="852"/>
        <v>#N/A</v>
      </c>
      <c r="DP694" s="6" t="str">
        <f t="shared" si="819"/>
        <v/>
      </c>
      <c r="DQ694" s="293">
        <f t="shared" ca="1" si="848"/>
        <v>688</v>
      </c>
      <c r="DR694" s="6" t="str">
        <f t="shared" ca="1" si="838"/>
        <v>x</v>
      </c>
      <c r="DU694" s="293" t="e">
        <f t="shared" ca="1" si="839"/>
        <v>#N/A</v>
      </c>
      <c r="DV694" s="5"/>
      <c r="DW694" s="293" t="e">
        <f t="shared" ca="1" si="849"/>
        <v>#N/A</v>
      </c>
      <c r="DZ694" s="293" t="e">
        <f t="shared" ca="1" si="840"/>
        <v>#N/A</v>
      </c>
      <c r="EA694" s="293" t="e">
        <f t="shared" ca="1" si="841"/>
        <v>#N/A</v>
      </c>
      <c r="EB694" s="293" t="e">
        <f t="shared" ca="1" si="842"/>
        <v>#N/A</v>
      </c>
      <c r="EE694" s="6" t="str">
        <f t="shared" si="843"/>
        <v/>
      </c>
      <c r="EF694" s="293" t="e">
        <f t="shared" ca="1" si="844"/>
        <v>#N/A</v>
      </c>
      <c r="EG694" s="6" t="e">
        <f t="shared" ca="1" si="820"/>
        <v>#N/A</v>
      </c>
    </row>
    <row r="695" spans="3:137" x14ac:dyDescent="0.2">
      <c r="C695" s="75"/>
      <c r="D695" s="184" t="str">
        <f t="shared" si="784"/>
        <v/>
      </c>
      <c r="E695" s="649" t="str">
        <f t="shared" si="850"/>
        <v/>
      </c>
      <c r="F695" s="607" t="str">
        <f t="shared" si="783"/>
        <v>x</v>
      </c>
      <c r="G695" s="650"/>
      <c r="H695" s="651"/>
      <c r="I695" s="651"/>
      <c r="J695" s="651"/>
      <c r="K695" s="652"/>
      <c r="L695" s="889"/>
      <c r="M695" s="889"/>
      <c r="N695" s="653"/>
      <c r="O695" s="651"/>
      <c r="P695" s="651"/>
      <c r="Q695" s="654"/>
      <c r="R695" s="655"/>
      <c r="S695" s="607" t="str">
        <f t="shared" si="785"/>
        <v/>
      </c>
      <c r="T695" s="656" t="str">
        <f t="shared" si="786"/>
        <v/>
      </c>
      <c r="U695" s="656" t="str">
        <f t="shared" si="821"/>
        <v/>
      </c>
      <c r="V695" s="656" t="str">
        <f t="shared" si="787"/>
        <v/>
      </c>
      <c r="W695" s="719"/>
      <c r="X695" s="659"/>
      <c r="Y695" s="656" t="str">
        <f t="shared" si="851"/>
        <v/>
      </c>
      <c r="Z695" s="659"/>
      <c r="AA695" s="654"/>
      <c r="AB695" s="656" t="str">
        <f t="shared" si="788"/>
        <v/>
      </c>
      <c r="AC695" s="661" t="str">
        <f t="shared" si="822"/>
        <v/>
      </c>
      <c r="AE695" s="658" t="str">
        <f t="shared" si="789"/>
        <v/>
      </c>
      <c r="AF695" s="659"/>
      <c r="AT695" s="805" t="str">
        <f t="shared" si="847"/>
        <v/>
      </c>
      <c r="AU695" t="str">
        <f t="shared" si="823"/>
        <v/>
      </c>
      <c r="AV695" s="6" t="str">
        <f t="shared" si="790"/>
        <v/>
      </c>
      <c r="AW695" s="317" t="str">
        <f t="shared" si="791"/>
        <v/>
      </c>
      <c r="AX695" s="158" t="str">
        <f t="shared" si="792"/>
        <v/>
      </c>
      <c r="AY695" s="158" t="str">
        <f t="shared" si="782"/>
        <v/>
      </c>
      <c r="AZ695" s="309" t="str">
        <f t="shared" ref="AZ695:AZ758" si="855">IF(BB695="","",ROUND(SUMIF(CX:CX,CX695,CS:CS),3))</f>
        <v/>
      </c>
      <c r="BA695" s="318" t="str">
        <f t="shared" si="793"/>
        <v/>
      </c>
      <c r="BB695" s="473" t="str">
        <f t="shared" si="794"/>
        <v/>
      </c>
      <c r="BC695" s="80" t="str">
        <f t="shared" si="845"/>
        <v/>
      </c>
      <c r="BD695" s="56">
        <f t="shared" si="795"/>
        <v>1</v>
      </c>
      <c r="BF695" s="56" t="str">
        <f t="shared" si="796"/>
        <v/>
      </c>
      <c r="BG695" s="56" t="str">
        <f t="shared" si="797"/>
        <v/>
      </c>
      <c r="BH695" s="6" t="str">
        <f t="shared" si="798"/>
        <v/>
      </c>
      <c r="BK695" s="6" t="str">
        <f t="shared" si="799"/>
        <v/>
      </c>
      <c r="BL695" s="56">
        <f t="shared" si="824"/>
        <v>999999</v>
      </c>
      <c r="BM695" s="183">
        <f t="shared" si="825"/>
        <v>99999.000003474997</v>
      </c>
      <c r="BN695" s="61">
        <v>679</v>
      </c>
      <c r="BO695" s="6">
        <f t="shared" si="800"/>
        <v>999999</v>
      </c>
      <c r="BP695" s="6">
        <f t="shared" si="801"/>
        <v>999999</v>
      </c>
      <c r="BQ695" s="6" t="str">
        <f t="shared" si="826"/>
        <v>x</v>
      </c>
      <c r="BR695" s="206">
        <f t="shared" si="802"/>
        <v>99999.000003474997</v>
      </c>
      <c r="BS695" s="6">
        <f t="shared" si="803"/>
        <v>99999.000003474997</v>
      </c>
      <c r="BT695" s="6" t="str">
        <f t="shared" si="827"/>
        <v>x</v>
      </c>
      <c r="BU695" s="6" t="str">
        <f t="shared" si="804"/>
        <v/>
      </c>
      <c r="BW695" s="82">
        <f t="shared" si="828"/>
        <v>9999999999</v>
      </c>
      <c r="BX695" s="80" t="str">
        <f t="shared" si="805"/>
        <v>x</v>
      </c>
      <c r="BY695" s="80" t="str">
        <f t="shared" si="806"/>
        <v/>
      </c>
      <c r="BZ695" s="56" t="str">
        <f t="shared" si="829"/>
        <v/>
      </c>
      <c r="CA695" s="56" t="str">
        <f t="shared" si="830"/>
        <v/>
      </c>
      <c r="CB695" s="88">
        <f t="shared" si="831"/>
        <v>0</v>
      </c>
      <c r="CC695" s="56" t="str">
        <f t="shared" si="807"/>
        <v/>
      </c>
      <c r="CD695" s="56"/>
      <c r="CE695" s="56"/>
      <c r="CF695" s="56"/>
      <c r="CG695" s="56"/>
      <c r="CH695" s="169">
        <f t="shared" si="832"/>
        <v>9999999999</v>
      </c>
      <c r="CI695" s="170">
        <f t="shared" si="833"/>
        <v>9999999999</v>
      </c>
      <c r="CJ695" s="171">
        <f t="shared" si="834"/>
        <v>9999999999</v>
      </c>
      <c r="CK695" s="172" t="str">
        <f t="shared" si="835"/>
        <v/>
      </c>
      <c r="CL695" s="173" t="str">
        <f t="shared" si="808"/>
        <v>x</v>
      </c>
      <c r="CN695" s="6" t="str">
        <f t="shared" si="836"/>
        <v/>
      </c>
      <c r="CO695" s="293" t="e">
        <f t="shared" ca="1" si="846"/>
        <v>#N/A</v>
      </c>
      <c r="CP695" s="6" t="e">
        <f t="shared" ca="1" si="837"/>
        <v>#N/A</v>
      </c>
      <c r="CQ695" s="61">
        <v>679</v>
      </c>
      <c r="CR695" s="6">
        <f t="shared" si="809"/>
        <v>0</v>
      </c>
      <c r="CS695" s="6">
        <f t="shared" si="810"/>
        <v>0</v>
      </c>
      <c r="CT695" s="56" t="str">
        <f t="shared" si="811"/>
        <v/>
      </c>
      <c r="CU695" s="76">
        <f t="shared" si="812"/>
        <v>0</v>
      </c>
      <c r="CV695" s="76">
        <f t="shared" si="813"/>
        <v>0</v>
      </c>
      <c r="CX695" s="6" t="str">
        <f t="shared" si="814"/>
        <v/>
      </c>
      <c r="CY695" s="6" t="str">
        <f t="shared" si="815"/>
        <v/>
      </c>
      <c r="CZ695" s="6" t="str">
        <f t="shared" si="816"/>
        <v/>
      </c>
      <c r="DG695" s="56" t="str">
        <f t="shared" si="817"/>
        <v/>
      </c>
      <c r="DH695" s="6">
        <f t="shared" si="818"/>
        <v>0</v>
      </c>
      <c r="DK695" s="6">
        <f t="shared" si="853"/>
        <v>0</v>
      </c>
      <c r="DL695" s="6" t="e">
        <f t="shared" si="854"/>
        <v>#N/A</v>
      </c>
      <c r="DN695" s="6" t="e">
        <f t="shared" si="852"/>
        <v>#N/A</v>
      </c>
      <c r="DP695" s="6" t="str">
        <f t="shared" si="819"/>
        <v/>
      </c>
      <c r="DQ695" s="293">
        <f t="shared" ca="1" si="848"/>
        <v>689</v>
      </c>
      <c r="DR695" s="6" t="str">
        <f t="shared" ca="1" si="838"/>
        <v>x</v>
      </c>
      <c r="DU695" s="293" t="e">
        <f t="shared" ca="1" si="839"/>
        <v>#N/A</v>
      </c>
      <c r="DV695" s="5"/>
      <c r="DW695" s="293" t="e">
        <f t="shared" ca="1" si="849"/>
        <v>#N/A</v>
      </c>
      <c r="DZ695" s="293" t="e">
        <f t="shared" ca="1" si="840"/>
        <v>#N/A</v>
      </c>
      <c r="EA695" s="293" t="e">
        <f t="shared" ca="1" si="841"/>
        <v>#N/A</v>
      </c>
      <c r="EB695" s="293" t="e">
        <f t="shared" ca="1" si="842"/>
        <v>#N/A</v>
      </c>
      <c r="EE695" s="6" t="str">
        <f t="shared" si="843"/>
        <v/>
      </c>
      <c r="EF695" s="293" t="e">
        <f t="shared" ca="1" si="844"/>
        <v>#N/A</v>
      </c>
      <c r="EG695" s="6" t="e">
        <f t="shared" ca="1" si="820"/>
        <v>#N/A</v>
      </c>
    </row>
    <row r="696" spans="3:137" x14ac:dyDescent="0.2">
      <c r="C696" s="75"/>
      <c r="D696" s="184" t="str">
        <f t="shared" si="784"/>
        <v/>
      </c>
      <c r="E696" s="649" t="str">
        <f t="shared" si="850"/>
        <v/>
      </c>
      <c r="F696" s="607" t="str">
        <f t="shared" si="783"/>
        <v>x</v>
      </c>
      <c r="G696" s="650"/>
      <c r="H696" s="651"/>
      <c r="I696" s="651"/>
      <c r="J696" s="651"/>
      <c r="K696" s="652"/>
      <c r="L696" s="889"/>
      <c r="M696" s="889"/>
      <c r="N696" s="653"/>
      <c r="O696" s="651"/>
      <c r="P696" s="651"/>
      <c r="Q696" s="654"/>
      <c r="R696" s="655"/>
      <c r="S696" s="607" t="str">
        <f t="shared" si="785"/>
        <v/>
      </c>
      <c r="T696" s="656" t="str">
        <f t="shared" si="786"/>
        <v/>
      </c>
      <c r="U696" s="656" t="str">
        <f t="shared" si="821"/>
        <v/>
      </c>
      <c r="V696" s="656" t="str">
        <f t="shared" si="787"/>
        <v/>
      </c>
      <c r="W696" s="719"/>
      <c r="X696" s="659"/>
      <c r="Y696" s="656" t="str">
        <f t="shared" si="851"/>
        <v/>
      </c>
      <c r="Z696" s="659"/>
      <c r="AA696" s="654"/>
      <c r="AB696" s="656" t="str">
        <f t="shared" si="788"/>
        <v/>
      </c>
      <c r="AC696" s="661" t="str">
        <f t="shared" si="822"/>
        <v/>
      </c>
      <c r="AE696" s="658" t="str">
        <f t="shared" si="789"/>
        <v/>
      </c>
      <c r="AF696" s="659"/>
      <c r="AT696" s="805" t="str">
        <f t="shared" si="847"/>
        <v/>
      </c>
      <c r="AU696" t="str">
        <f t="shared" si="823"/>
        <v/>
      </c>
      <c r="AV696" s="6" t="str">
        <f t="shared" si="790"/>
        <v/>
      </c>
      <c r="AW696" s="317" t="str">
        <f t="shared" si="791"/>
        <v/>
      </c>
      <c r="AX696" s="158" t="str">
        <f t="shared" si="792"/>
        <v/>
      </c>
      <c r="AY696" s="158" t="str">
        <f t="shared" si="782"/>
        <v/>
      </c>
      <c r="AZ696" s="309" t="str">
        <f t="shared" si="855"/>
        <v/>
      </c>
      <c r="BA696" s="318" t="str">
        <f t="shared" si="793"/>
        <v/>
      </c>
      <c r="BB696" s="473" t="str">
        <f t="shared" si="794"/>
        <v/>
      </c>
      <c r="BC696" s="80" t="str">
        <f t="shared" si="845"/>
        <v/>
      </c>
      <c r="BD696" s="56">
        <f t="shared" si="795"/>
        <v>1</v>
      </c>
      <c r="BF696" s="56" t="str">
        <f t="shared" si="796"/>
        <v/>
      </c>
      <c r="BG696" s="56" t="str">
        <f t="shared" si="797"/>
        <v/>
      </c>
      <c r="BH696" s="6" t="str">
        <f t="shared" si="798"/>
        <v/>
      </c>
      <c r="BK696" s="6" t="str">
        <f t="shared" si="799"/>
        <v/>
      </c>
      <c r="BL696" s="56">
        <f t="shared" si="824"/>
        <v>999999</v>
      </c>
      <c r="BM696" s="183">
        <f t="shared" si="825"/>
        <v>99999.000003480003</v>
      </c>
      <c r="BN696" s="61">
        <v>680</v>
      </c>
      <c r="BO696" s="6">
        <f t="shared" si="800"/>
        <v>999999</v>
      </c>
      <c r="BP696" s="6">
        <f t="shared" si="801"/>
        <v>999999</v>
      </c>
      <c r="BQ696" s="6" t="str">
        <f t="shared" si="826"/>
        <v>x</v>
      </c>
      <c r="BR696" s="206">
        <f t="shared" si="802"/>
        <v>99999.000003480003</v>
      </c>
      <c r="BS696" s="6">
        <f t="shared" si="803"/>
        <v>99999.000003480003</v>
      </c>
      <c r="BT696" s="6" t="str">
        <f t="shared" si="827"/>
        <v>x</v>
      </c>
      <c r="BU696" s="6" t="str">
        <f t="shared" si="804"/>
        <v/>
      </c>
      <c r="BW696" s="82">
        <f t="shared" si="828"/>
        <v>9999999999</v>
      </c>
      <c r="BX696" s="80" t="str">
        <f t="shared" si="805"/>
        <v>x</v>
      </c>
      <c r="BY696" s="80" t="str">
        <f t="shared" si="806"/>
        <v/>
      </c>
      <c r="BZ696" s="56" t="str">
        <f t="shared" si="829"/>
        <v/>
      </c>
      <c r="CA696" s="56" t="str">
        <f t="shared" si="830"/>
        <v/>
      </c>
      <c r="CB696" s="88">
        <f t="shared" si="831"/>
        <v>0</v>
      </c>
      <c r="CC696" s="56" t="str">
        <f t="shared" si="807"/>
        <v/>
      </c>
      <c r="CD696" s="56"/>
      <c r="CE696" s="56"/>
      <c r="CF696" s="56"/>
      <c r="CG696" s="56"/>
      <c r="CH696" s="169">
        <f t="shared" si="832"/>
        <v>9999999999</v>
      </c>
      <c r="CI696" s="170">
        <f t="shared" si="833"/>
        <v>9999999999</v>
      </c>
      <c r="CJ696" s="171">
        <f t="shared" si="834"/>
        <v>9999999999</v>
      </c>
      <c r="CK696" s="172" t="str">
        <f t="shared" si="835"/>
        <v/>
      </c>
      <c r="CL696" s="173" t="str">
        <f t="shared" si="808"/>
        <v>x</v>
      </c>
      <c r="CN696" s="6" t="str">
        <f t="shared" si="836"/>
        <v/>
      </c>
      <c r="CO696" s="293" t="e">
        <f t="shared" ca="1" si="846"/>
        <v>#N/A</v>
      </c>
      <c r="CP696" s="6" t="e">
        <f t="shared" ca="1" si="837"/>
        <v>#N/A</v>
      </c>
      <c r="CQ696" s="61">
        <v>680</v>
      </c>
      <c r="CR696" s="6">
        <f t="shared" si="809"/>
        <v>0</v>
      </c>
      <c r="CS696" s="6">
        <f t="shared" si="810"/>
        <v>0</v>
      </c>
      <c r="CT696" s="56" t="str">
        <f t="shared" si="811"/>
        <v/>
      </c>
      <c r="CU696" s="76">
        <f t="shared" si="812"/>
        <v>0</v>
      </c>
      <c r="CV696" s="76">
        <f t="shared" si="813"/>
        <v>0</v>
      </c>
      <c r="CX696" s="6" t="str">
        <f t="shared" si="814"/>
        <v/>
      </c>
      <c r="CY696" s="6" t="str">
        <f t="shared" si="815"/>
        <v/>
      </c>
      <c r="CZ696" s="6" t="str">
        <f t="shared" si="816"/>
        <v/>
      </c>
      <c r="DG696" s="56" t="str">
        <f t="shared" si="817"/>
        <v/>
      </c>
      <c r="DH696" s="6">
        <f t="shared" si="818"/>
        <v>0</v>
      </c>
      <c r="DK696" s="6">
        <f t="shared" si="853"/>
        <v>0</v>
      </c>
      <c r="DL696" s="6" t="e">
        <f t="shared" si="854"/>
        <v>#N/A</v>
      </c>
      <c r="DN696" s="6" t="e">
        <f t="shared" si="852"/>
        <v>#N/A</v>
      </c>
      <c r="DP696" s="6" t="str">
        <f t="shared" si="819"/>
        <v/>
      </c>
      <c r="DQ696" s="293">
        <f t="shared" ca="1" si="848"/>
        <v>690</v>
      </c>
      <c r="DR696" s="6" t="str">
        <f t="shared" ca="1" si="838"/>
        <v>x</v>
      </c>
      <c r="DU696" s="293" t="e">
        <f t="shared" ca="1" si="839"/>
        <v>#N/A</v>
      </c>
      <c r="DV696" s="5"/>
      <c r="DW696" s="293" t="e">
        <f t="shared" ca="1" si="849"/>
        <v>#N/A</v>
      </c>
      <c r="DZ696" s="293" t="e">
        <f t="shared" ca="1" si="840"/>
        <v>#N/A</v>
      </c>
      <c r="EA696" s="293" t="e">
        <f t="shared" ca="1" si="841"/>
        <v>#N/A</v>
      </c>
      <c r="EB696" s="293" t="e">
        <f t="shared" ca="1" si="842"/>
        <v>#N/A</v>
      </c>
      <c r="EE696" s="6" t="str">
        <f t="shared" si="843"/>
        <v/>
      </c>
      <c r="EF696" s="293" t="e">
        <f t="shared" ca="1" si="844"/>
        <v>#N/A</v>
      </c>
      <c r="EG696" s="6" t="e">
        <f t="shared" ca="1" si="820"/>
        <v>#N/A</v>
      </c>
    </row>
    <row r="697" spans="3:137" x14ac:dyDescent="0.2">
      <c r="C697" s="75"/>
      <c r="D697" s="184" t="str">
        <f t="shared" si="784"/>
        <v/>
      </c>
      <c r="E697" s="649" t="str">
        <f t="shared" si="850"/>
        <v/>
      </c>
      <c r="F697" s="607" t="str">
        <f t="shared" si="783"/>
        <v>x</v>
      </c>
      <c r="G697" s="650"/>
      <c r="H697" s="651"/>
      <c r="I697" s="651"/>
      <c r="J697" s="651"/>
      <c r="K697" s="652"/>
      <c r="L697" s="889"/>
      <c r="M697" s="889"/>
      <c r="N697" s="653"/>
      <c r="O697" s="651"/>
      <c r="P697" s="651"/>
      <c r="Q697" s="654"/>
      <c r="R697" s="655"/>
      <c r="S697" s="607" t="str">
        <f t="shared" si="785"/>
        <v/>
      </c>
      <c r="T697" s="656" t="str">
        <f t="shared" si="786"/>
        <v/>
      </c>
      <c r="U697" s="656" t="str">
        <f t="shared" si="821"/>
        <v/>
      </c>
      <c r="V697" s="656" t="str">
        <f t="shared" si="787"/>
        <v/>
      </c>
      <c r="W697" s="719"/>
      <c r="X697" s="659"/>
      <c r="Y697" s="656" t="str">
        <f t="shared" si="851"/>
        <v/>
      </c>
      <c r="Z697" s="659"/>
      <c r="AA697" s="654"/>
      <c r="AB697" s="656" t="str">
        <f t="shared" si="788"/>
        <v/>
      </c>
      <c r="AC697" s="661" t="str">
        <f t="shared" si="822"/>
        <v/>
      </c>
      <c r="AE697" s="658" t="str">
        <f t="shared" si="789"/>
        <v/>
      </c>
      <c r="AF697" s="659"/>
      <c r="AT697" s="805" t="str">
        <f t="shared" si="847"/>
        <v/>
      </c>
      <c r="AU697" t="str">
        <f t="shared" si="823"/>
        <v/>
      </c>
      <c r="AV697" s="6" t="str">
        <f t="shared" si="790"/>
        <v/>
      </c>
      <c r="AW697" s="317" t="str">
        <f t="shared" si="791"/>
        <v/>
      </c>
      <c r="AX697" s="158" t="str">
        <f t="shared" si="792"/>
        <v/>
      </c>
      <c r="AY697" s="158" t="str">
        <f t="shared" si="782"/>
        <v/>
      </c>
      <c r="AZ697" s="309" t="str">
        <f t="shared" si="855"/>
        <v/>
      </c>
      <c r="BA697" s="318" t="str">
        <f t="shared" si="793"/>
        <v/>
      </c>
      <c r="BB697" s="473" t="str">
        <f t="shared" si="794"/>
        <v/>
      </c>
      <c r="BC697" s="80" t="str">
        <f t="shared" si="845"/>
        <v/>
      </c>
      <c r="BD697" s="56">
        <f t="shared" si="795"/>
        <v>1</v>
      </c>
      <c r="BF697" s="56" t="str">
        <f t="shared" si="796"/>
        <v/>
      </c>
      <c r="BG697" s="56" t="str">
        <f t="shared" si="797"/>
        <v/>
      </c>
      <c r="BH697" s="6" t="str">
        <f t="shared" si="798"/>
        <v/>
      </c>
      <c r="BK697" s="6" t="str">
        <f t="shared" si="799"/>
        <v/>
      </c>
      <c r="BL697" s="56">
        <f t="shared" si="824"/>
        <v>999999</v>
      </c>
      <c r="BM697" s="183">
        <f t="shared" si="825"/>
        <v>99999.000003484995</v>
      </c>
      <c r="BN697" s="61">
        <v>681</v>
      </c>
      <c r="BO697" s="6">
        <f t="shared" si="800"/>
        <v>999999</v>
      </c>
      <c r="BP697" s="6">
        <f t="shared" si="801"/>
        <v>999999</v>
      </c>
      <c r="BQ697" s="6" t="str">
        <f t="shared" si="826"/>
        <v>x</v>
      </c>
      <c r="BR697" s="206">
        <f t="shared" si="802"/>
        <v>99999.000003484995</v>
      </c>
      <c r="BS697" s="6">
        <f t="shared" si="803"/>
        <v>99999.000003484995</v>
      </c>
      <c r="BT697" s="6" t="str">
        <f t="shared" si="827"/>
        <v>x</v>
      </c>
      <c r="BU697" s="6" t="str">
        <f t="shared" si="804"/>
        <v/>
      </c>
      <c r="BW697" s="82">
        <f t="shared" si="828"/>
        <v>9999999999</v>
      </c>
      <c r="BX697" s="80" t="str">
        <f t="shared" si="805"/>
        <v>x</v>
      </c>
      <c r="BY697" s="80" t="str">
        <f t="shared" si="806"/>
        <v/>
      </c>
      <c r="BZ697" s="56" t="str">
        <f t="shared" si="829"/>
        <v/>
      </c>
      <c r="CA697" s="56" t="str">
        <f t="shared" si="830"/>
        <v/>
      </c>
      <c r="CB697" s="88">
        <f t="shared" si="831"/>
        <v>0</v>
      </c>
      <c r="CC697" s="56" t="str">
        <f t="shared" si="807"/>
        <v/>
      </c>
      <c r="CD697" s="56"/>
      <c r="CE697" s="56"/>
      <c r="CF697" s="56"/>
      <c r="CG697" s="56"/>
      <c r="CH697" s="169">
        <f t="shared" si="832"/>
        <v>9999999999</v>
      </c>
      <c r="CI697" s="170">
        <f t="shared" si="833"/>
        <v>9999999999</v>
      </c>
      <c r="CJ697" s="171">
        <f t="shared" si="834"/>
        <v>9999999999</v>
      </c>
      <c r="CK697" s="172" t="str">
        <f t="shared" si="835"/>
        <v/>
      </c>
      <c r="CL697" s="173" t="str">
        <f t="shared" si="808"/>
        <v>x</v>
      </c>
      <c r="CN697" s="6" t="str">
        <f t="shared" si="836"/>
        <v/>
      </c>
      <c r="CO697" s="293" t="e">
        <f t="shared" ca="1" si="846"/>
        <v>#N/A</v>
      </c>
      <c r="CP697" s="6" t="e">
        <f t="shared" ca="1" si="837"/>
        <v>#N/A</v>
      </c>
      <c r="CQ697" s="61">
        <v>681</v>
      </c>
      <c r="CR697" s="6">
        <f t="shared" si="809"/>
        <v>0</v>
      </c>
      <c r="CS697" s="6">
        <f t="shared" si="810"/>
        <v>0</v>
      </c>
      <c r="CT697" s="56" t="str">
        <f t="shared" si="811"/>
        <v/>
      </c>
      <c r="CU697" s="76">
        <f t="shared" si="812"/>
        <v>0</v>
      </c>
      <c r="CV697" s="76">
        <f t="shared" si="813"/>
        <v>0</v>
      </c>
      <c r="CX697" s="6" t="str">
        <f t="shared" si="814"/>
        <v/>
      </c>
      <c r="CY697" s="6" t="str">
        <f t="shared" si="815"/>
        <v/>
      </c>
      <c r="CZ697" s="6" t="str">
        <f t="shared" si="816"/>
        <v/>
      </c>
      <c r="DG697" s="56" t="str">
        <f t="shared" si="817"/>
        <v/>
      </c>
      <c r="DH697" s="6">
        <f t="shared" si="818"/>
        <v>0</v>
      </c>
      <c r="DK697" s="6">
        <f t="shared" si="853"/>
        <v>0</v>
      </c>
      <c r="DL697" s="6" t="e">
        <f t="shared" si="854"/>
        <v>#N/A</v>
      </c>
      <c r="DN697" s="6" t="e">
        <f t="shared" si="852"/>
        <v>#N/A</v>
      </c>
      <c r="DP697" s="6" t="str">
        <f t="shared" si="819"/>
        <v/>
      </c>
      <c r="DQ697" s="293">
        <f t="shared" ca="1" si="848"/>
        <v>691</v>
      </c>
      <c r="DR697" s="6" t="str">
        <f t="shared" ca="1" si="838"/>
        <v>x</v>
      </c>
      <c r="DU697" s="293" t="e">
        <f t="shared" ca="1" si="839"/>
        <v>#N/A</v>
      </c>
      <c r="DV697" s="5"/>
      <c r="DW697" s="293" t="e">
        <f t="shared" ca="1" si="849"/>
        <v>#N/A</v>
      </c>
      <c r="DZ697" s="293" t="e">
        <f t="shared" ca="1" si="840"/>
        <v>#N/A</v>
      </c>
      <c r="EA697" s="293" t="e">
        <f t="shared" ca="1" si="841"/>
        <v>#N/A</v>
      </c>
      <c r="EB697" s="293" t="e">
        <f t="shared" ca="1" si="842"/>
        <v>#N/A</v>
      </c>
      <c r="EE697" s="6" t="str">
        <f t="shared" si="843"/>
        <v/>
      </c>
      <c r="EF697" s="293" t="e">
        <f t="shared" ca="1" si="844"/>
        <v>#N/A</v>
      </c>
      <c r="EG697" s="6" t="e">
        <f t="shared" ca="1" si="820"/>
        <v>#N/A</v>
      </c>
    </row>
    <row r="698" spans="3:137" x14ac:dyDescent="0.2">
      <c r="C698" s="75"/>
      <c r="D698" s="184" t="str">
        <f t="shared" si="784"/>
        <v/>
      </c>
      <c r="E698" s="649" t="str">
        <f t="shared" si="850"/>
        <v/>
      </c>
      <c r="F698" s="607" t="str">
        <f t="shared" si="783"/>
        <v>x</v>
      </c>
      <c r="G698" s="650"/>
      <c r="H698" s="651"/>
      <c r="I698" s="651"/>
      <c r="J698" s="651"/>
      <c r="K698" s="652"/>
      <c r="L698" s="889"/>
      <c r="M698" s="889"/>
      <c r="N698" s="653"/>
      <c r="O698" s="651"/>
      <c r="P698" s="651"/>
      <c r="Q698" s="654"/>
      <c r="R698" s="655"/>
      <c r="S698" s="607" t="str">
        <f t="shared" si="785"/>
        <v/>
      </c>
      <c r="T698" s="656" t="str">
        <f t="shared" si="786"/>
        <v/>
      </c>
      <c r="U698" s="656" t="str">
        <f t="shared" si="821"/>
        <v/>
      </c>
      <c r="V698" s="656" t="str">
        <f t="shared" si="787"/>
        <v/>
      </c>
      <c r="W698" s="719"/>
      <c r="X698" s="659"/>
      <c r="Y698" s="656" t="str">
        <f t="shared" si="851"/>
        <v/>
      </c>
      <c r="Z698" s="659"/>
      <c r="AA698" s="654"/>
      <c r="AB698" s="656" t="str">
        <f t="shared" si="788"/>
        <v/>
      </c>
      <c r="AC698" s="661" t="str">
        <f t="shared" si="822"/>
        <v/>
      </c>
      <c r="AE698" s="658" t="str">
        <f t="shared" si="789"/>
        <v/>
      </c>
      <c r="AF698" s="659"/>
      <c r="AT698" s="805" t="str">
        <f t="shared" si="847"/>
        <v/>
      </c>
      <c r="AU698" t="str">
        <f t="shared" si="823"/>
        <v/>
      </c>
      <c r="AV698" s="6" t="str">
        <f t="shared" si="790"/>
        <v/>
      </c>
      <c r="AW698" s="317" t="str">
        <f t="shared" si="791"/>
        <v/>
      </c>
      <c r="AX698" s="158" t="str">
        <f t="shared" si="792"/>
        <v/>
      </c>
      <c r="AY698" s="158" t="str">
        <f t="shared" ref="AY698:AY761" si="856">IF(AX698="","",IF(AX698&lt;4,"Q1",IF(AND(AX698&gt;3,AX698&lt;7),"Q2",IF(AND(AX698&gt;6,AX698&lt;10),"Q3","Q4"))))</f>
        <v/>
      </c>
      <c r="AZ698" s="309" t="str">
        <f t="shared" si="855"/>
        <v/>
      </c>
      <c r="BA698" s="318" t="str">
        <f t="shared" si="793"/>
        <v/>
      </c>
      <c r="BB698" s="473" t="str">
        <f t="shared" si="794"/>
        <v/>
      </c>
      <c r="BC698" s="80" t="str">
        <f t="shared" si="845"/>
        <v/>
      </c>
      <c r="BD698" s="56">
        <f t="shared" si="795"/>
        <v>1</v>
      </c>
      <c r="BF698" s="56" t="str">
        <f t="shared" si="796"/>
        <v/>
      </c>
      <c r="BG698" s="56" t="str">
        <f t="shared" si="797"/>
        <v/>
      </c>
      <c r="BH698" s="6" t="str">
        <f t="shared" si="798"/>
        <v/>
      </c>
      <c r="BK698" s="6" t="str">
        <f t="shared" si="799"/>
        <v/>
      </c>
      <c r="BL698" s="56">
        <f t="shared" si="824"/>
        <v>999999</v>
      </c>
      <c r="BM698" s="183">
        <f t="shared" si="825"/>
        <v>99999.00000349</v>
      </c>
      <c r="BN698" s="61">
        <v>682</v>
      </c>
      <c r="BO698" s="6">
        <f t="shared" si="800"/>
        <v>999999</v>
      </c>
      <c r="BP698" s="6">
        <f t="shared" si="801"/>
        <v>999999</v>
      </c>
      <c r="BQ698" s="6" t="str">
        <f t="shared" si="826"/>
        <v>x</v>
      </c>
      <c r="BR698" s="206">
        <f t="shared" si="802"/>
        <v>99999.00000349</v>
      </c>
      <c r="BS698" s="6">
        <f t="shared" si="803"/>
        <v>99999.00000349</v>
      </c>
      <c r="BT698" s="6" t="str">
        <f t="shared" si="827"/>
        <v>x</v>
      </c>
      <c r="BU698" s="6" t="str">
        <f t="shared" si="804"/>
        <v/>
      </c>
      <c r="BW698" s="82">
        <f t="shared" si="828"/>
        <v>9999999999</v>
      </c>
      <c r="BX698" s="80" t="str">
        <f t="shared" si="805"/>
        <v>x</v>
      </c>
      <c r="BY698" s="80" t="str">
        <f t="shared" si="806"/>
        <v/>
      </c>
      <c r="BZ698" s="56" t="str">
        <f t="shared" si="829"/>
        <v/>
      </c>
      <c r="CA698" s="56" t="str">
        <f t="shared" si="830"/>
        <v/>
      </c>
      <c r="CB698" s="88">
        <f t="shared" si="831"/>
        <v>0</v>
      </c>
      <c r="CC698" s="56" t="str">
        <f t="shared" si="807"/>
        <v/>
      </c>
      <c r="CD698" s="56"/>
      <c r="CE698" s="56"/>
      <c r="CF698" s="56"/>
      <c r="CG698" s="56"/>
      <c r="CH698" s="169">
        <f t="shared" si="832"/>
        <v>9999999999</v>
      </c>
      <c r="CI698" s="170">
        <f t="shared" si="833"/>
        <v>9999999999</v>
      </c>
      <c r="CJ698" s="171">
        <f t="shared" si="834"/>
        <v>9999999999</v>
      </c>
      <c r="CK698" s="172" t="str">
        <f t="shared" si="835"/>
        <v/>
      </c>
      <c r="CL698" s="173" t="str">
        <f t="shared" si="808"/>
        <v>x</v>
      </c>
      <c r="CN698" s="6" t="str">
        <f t="shared" si="836"/>
        <v/>
      </c>
      <c r="CO698" s="293" t="e">
        <f t="shared" ca="1" si="846"/>
        <v>#N/A</v>
      </c>
      <c r="CP698" s="6" t="e">
        <f t="shared" ca="1" si="837"/>
        <v>#N/A</v>
      </c>
      <c r="CQ698" s="61">
        <v>682</v>
      </c>
      <c r="CR698" s="6">
        <f t="shared" si="809"/>
        <v>0</v>
      </c>
      <c r="CS698" s="6">
        <f t="shared" si="810"/>
        <v>0</v>
      </c>
      <c r="CT698" s="56" t="str">
        <f t="shared" si="811"/>
        <v/>
      </c>
      <c r="CU698" s="76">
        <f t="shared" si="812"/>
        <v>0</v>
      </c>
      <c r="CV698" s="76">
        <f t="shared" si="813"/>
        <v>0</v>
      </c>
      <c r="CX698" s="6" t="str">
        <f t="shared" si="814"/>
        <v/>
      </c>
      <c r="CY698" s="6" t="str">
        <f t="shared" si="815"/>
        <v/>
      </c>
      <c r="CZ698" s="6" t="str">
        <f t="shared" si="816"/>
        <v/>
      </c>
      <c r="DG698" s="56" t="str">
        <f t="shared" si="817"/>
        <v/>
      </c>
      <c r="DH698" s="6">
        <f t="shared" si="818"/>
        <v>0</v>
      </c>
      <c r="DK698" s="6">
        <f t="shared" si="853"/>
        <v>0</v>
      </c>
      <c r="DL698" s="6" t="e">
        <f t="shared" si="854"/>
        <v>#N/A</v>
      </c>
      <c r="DN698" s="6" t="e">
        <f t="shared" si="852"/>
        <v>#N/A</v>
      </c>
      <c r="DP698" s="6" t="str">
        <f t="shared" si="819"/>
        <v/>
      </c>
      <c r="DQ698" s="293">
        <f t="shared" ca="1" si="848"/>
        <v>692</v>
      </c>
      <c r="DR698" s="6" t="str">
        <f t="shared" ca="1" si="838"/>
        <v>x</v>
      </c>
      <c r="DU698" s="293" t="e">
        <f t="shared" ca="1" si="839"/>
        <v>#N/A</v>
      </c>
      <c r="DV698" s="5"/>
      <c r="DW698" s="293" t="e">
        <f t="shared" ca="1" si="849"/>
        <v>#N/A</v>
      </c>
      <c r="DZ698" s="293" t="e">
        <f t="shared" ca="1" si="840"/>
        <v>#N/A</v>
      </c>
      <c r="EA698" s="293" t="e">
        <f t="shared" ca="1" si="841"/>
        <v>#N/A</v>
      </c>
      <c r="EB698" s="293" t="e">
        <f t="shared" ca="1" si="842"/>
        <v>#N/A</v>
      </c>
      <c r="EE698" s="6" t="str">
        <f t="shared" si="843"/>
        <v/>
      </c>
      <c r="EF698" s="293" t="e">
        <f t="shared" ca="1" si="844"/>
        <v>#N/A</v>
      </c>
      <c r="EG698" s="6" t="e">
        <f t="shared" ca="1" si="820"/>
        <v>#N/A</v>
      </c>
    </row>
    <row r="699" spans="3:137" x14ac:dyDescent="0.2">
      <c r="C699" s="75"/>
      <c r="D699" s="184" t="str">
        <f t="shared" si="784"/>
        <v/>
      </c>
      <c r="E699" s="649" t="str">
        <f t="shared" si="850"/>
        <v/>
      </c>
      <c r="F699" s="607" t="str">
        <f t="shared" si="783"/>
        <v>x</v>
      </c>
      <c r="G699" s="650"/>
      <c r="H699" s="651"/>
      <c r="I699" s="651"/>
      <c r="J699" s="651"/>
      <c r="K699" s="652"/>
      <c r="L699" s="889"/>
      <c r="M699" s="889"/>
      <c r="N699" s="653"/>
      <c r="O699" s="651"/>
      <c r="P699" s="651"/>
      <c r="Q699" s="654"/>
      <c r="R699" s="655"/>
      <c r="S699" s="607" t="str">
        <f t="shared" si="785"/>
        <v/>
      </c>
      <c r="T699" s="656" t="str">
        <f t="shared" si="786"/>
        <v/>
      </c>
      <c r="U699" s="656" t="str">
        <f t="shared" si="821"/>
        <v/>
      </c>
      <c r="V699" s="656" t="str">
        <f t="shared" si="787"/>
        <v/>
      </c>
      <c r="W699" s="719"/>
      <c r="X699" s="659"/>
      <c r="Y699" s="656" t="str">
        <f t="shared" si="851"/>
        <v/>
      </c>
      <c r="Z699" s="659"/>
      <c r="AA699" s="654"/>
      <c r="AB699" s="656" t="str">
        <f t="shared" si="788"/>
        <v/>
      </c>
      <c r="AC699" s="661" t="str">
        <f t="shared" si="822"/>
        <v/>
      </c>
      <c r="AE699" s="658" t="str">
        <f t="shared" si="789"/>
        <v/>
      </c>
      <c r="AF699" s="659"/>
      <c r="AT699" s="805" t="str">
        <f t="shared" si="847"/>
        <v/>
      </c>
      <c r="AU699" t="str">
        <f t="shared" si="823"/>
        <v/>
      </c>
      <c r="AV699" s="6" t="str">
        <f t="shared" si="790"/>
        <v/>
      </c>
      <c r="AW699" s="317" t="str">
        <f t="shared" si="791"/>
        <v/>
      </c>
      <c r="AX699" s="158" t="str">
        <f t="shared" si="792"/>
        <v/>
      </c>
      <c r="AY699" s="158" t="str">
        <f t="shared" si="856"/>
        <v/>
      </c>
      <c r="AZ699" s="309" t="str">
        <f t="shared" si="855"/>
        <v/>
      </c>
      <c r="BA699" s="318" t="str">
        <f t="shared" si="793"/>
        <v/>
      </c>
      <c r="BB699" s="473" t="str">
        <f t="shared" si="794"/>
        <v/>
      </c>
      <c r="BC699" s="80" t="str">
        <f t="shared" si="845"/>
        <v/>
      </c>
      <c r="BD699" s="56">
        <f t="shared" si="795"/>
        <v>1</v>
      </c>
      <c r="BF699" s="56" t="str">
        <f t="shared" si="796"/>
        <v/>
      </c>
      <c r="BG699" s="56" t="str">
        <f t="shared" si="797"/>
        <v/>
      </c>
      <c r="BH699" s="6" t="str">
        <f t="shared" si="798"/>
        <v/>
      </c>
      <c r="BK699" s="6" t="str">
        <f t="shared" si="799"/>
        <v/>
      </c>
      <c r="BL699" s="56">
        <f t="shared" si="824"/>
        <v>999999</v>
      </c>
      <c r="BM699" s="183">
        <f t="shared" si="825"/>
        <v>99999.000003495006</v>
      </c>
      <c r="BN699" s="61">
        <v>683</v>
      </c>
      <c r="BO699" s="6">
        <f t="shared" si="800"/>
        <v>999999</v>
      </c>
      <c r="BP699" s="6">
        <f t="shared" si="801"/>
        <v>999999</v>
      </c>
      <c r="BQ699" s="6" t="str">
        <f t="shared" si="826"/>
        <v>x</v>
      </c>
      <c r="BR699" s="206">
        <f t="shared" si="802"/>
        <v>99999.000003495006</v>
      </c>
      <c r="BS699" s="6">
        <f t="shared" si="803"/>
        <v>99999.000003495006</v>
      </c>
      <c r="BT699" s="6" t="str">
        <f t="shared" si="827"/>
        <v>x</v>
      </c>
      <c r="BU699" s="6" t="str">
        <f t="shared" si="804"/>
        <v/>
      </c>
      <c r="BW699" s="82">
        <f t="shared" si="828"/>
        <v>9999999999</v>
      </c>
      <c r="BX699" s="80" t="str">
        <f t="shared" si="805"/>
        <v>x</v>
      </c>
      <c r="BY699" s="80" t="str">
        <f t="shared" si="806"/>
        <v/>
      </c>
      <c r="BZ699" s="56" t="str">
        <f t="shared" si="829"/>
        <v/>
      </c>
      <c r="CA699" s="56" t="str">
        <f t="shared" si="830"/>
        <v/>
      </c>
      <c r="CB699" s="88">
        <f t="shared" si="831"/>
        <v>0</v>
      </c>
      <c r="CC699" s="56" t="str">
        <f t="shared" si="807"/>
        <v/>
      </c>
      <c r="CD699" s="56"/>
      <c r="CE699" s="56"/>
      <c r="CF699" s="56"/>
      <c r="CG699" s="56"/>
      <c r="CH699" s="169">
        <f t="shared" si="832"/>
        <v>9999999999</v>
      </c>
      <c r="CI699" s="170">
        <f t="shared" si="833"/>
        <v>9999999999</v>
      </c>
      <c r="CJ699" s="171">
        <f t="shared" si="834"/>
        <v>9999999999</v>
      </c>
      <c r="CK699" s="172" t="str">
        <f t="shared" si="835"/>
        <v/>
      </c>
      <c r="CL699" s="173" t="str">
        <f t="shared" si="808"/>
        <v>x</v>
      </c>
      <c r="CN699" s="6" t="str">
        <f t="shared" si="836"/>
        <v/>
      </c>
      <c r="CO699" s="293" t="e">
        <f t="shared" ca="1" si="846"/>
        <v>#N/A</v>
      </c>
      <c r="CP699" s="6" t="e">
        <f t="shared" ca="1" si="837"/>
        <v>#N/A</v>
      </c>
      <c r="CQ699" s="61">
        <v>683</v>
      </c>
      <c r="CR699" s="6">
        <f t="shared" si="809"/>
        <v>0</v>
      </c>
      <c r="CS699" s="6">
        <f t="shared" si="810"/>
        <v>0</v>
      </c>
      <c r="CT699" s="56" t="str">
        <f t="shared" si="811"/>
        <v/>
      </c>
      <c r="CU699" s="76">
        <f t="shared" si="812"/>
        <v>0</v>
      </c>
      <c r="CV699" s="76">
        <f t="shared" si="813"/>
        <v>0</v>
      </c>
      <c r="CX699" s="6" t="str">
        <f t="shared" si="814"/>
        <v/>
      </c>
      <c r="CY699" s="6" t="str">
        <f t="shared" si="815"/>
        <v/>
      </c>
      <c r="CZ699" s="6" t="str">
        <f t="shared" si="816"/>
        <v/>
      </c>
      <c r="DG699" s="56" t="str">
        <f t="shared" si="817"/>
        <v/>
      </c>
      <c r="DH699" s="6">
        <f t="shared" si="818"/>
        <v>0</v>
      </c>
      <c r="DK699" s="6">
        <f t="shared" si="853"/>
        <v>0</v>
      </c>
      <c r="DL699" s="6" t="e">
        <f t="shared" si="854"/>
        <v>#N/A</v>
      </c>
      <c r="DN699" s="6" t="e">
        <f t="shared" si="852"/>
        <v>#N/A</v>
      </c>
      <c r="DP699" s="6" t="str">
        <f t="shared" si="819"/>
        <v/>
      </c>
      <c r="DQ699" s="293">
        <f t="shared" ca="1" si="848"/>
        <v>693</v>
      </c>
      <c r="DR699" s="6" t="str">
        <f t="shared" ca="1" si="838"/>
        <v>x</v>
      </c>
      <c r="DU699" s="293" t="e">
        <f t="shared" ca="1" si="839"/>
        <v>#N/A</v>
      </c>
      <c r="DV699" s="5"/>
      <c r="DW699" s="293" t="e">
        <f t="shared" ca="1" si="849"/>
        <v>#N/A</v>
      </c>
      <c r="DZ699" s="293" t="e">
        <f t="shared" ca="1" si="840"/>
        <v>#N/A</v>
      </c>
      <c r="EA699" s="293" t="e">
        <f t="shared" ca="1" si="841"/>
        <v>#N/A</v>
      </c>
      <c r="EB699" s="293" t="e">
        <f t="shared" ca="1" si="842"/>
        <v>#N/A</v>
      </c>
      <c r="EE699" s="6" t="str">
        <f t="shared" si="843"/>
        <v/>
      </c>
      <c r="EF699" s="293" t="e">
        <f t="shared" ca="1" si="844"/>
        <v>#N/A</v>
      </c>
      <c r="EG699" s="6" t="e">
        <f t="shared" ca="1" si="820"/>
        <v>#N/A</v>
      </c>
    </row>
    <row r="700" spans="3:137" x14ac:dyDescent="0.2">
      <c r="C700" s="75"/>
      <c r="D700" s="184" t="str">
        <f t="shared" si="784"/>
        <v/>
      </c>
      <c r="E700" s="649" t="str">
        <f t="shared" si="850"/>
        <v/>
      </c>
      <c r="F700" s="607" t="str">
        <f t="shared" si="783"/>
        <v>x</v>
      </c>
      <c r="G700" s="650"/>
      <c r="H700" s="651"/>
      <c r="I700" s="651"/>
      <c r="J700" s="651"/>
      <c r="K700" s="652"/>
      <c r="L700" s="889"/>
      <c r="M700" s="889"/>
      <c r="N700" s="653"/>
      <c r="O700" s="651"/>
      <c r="P700" s="651"/>
      <c r="Q700" s="654"/>
      <c r="R700" s="655"/>
      <c r="S700" s="607" t="str">
        <f t="shared" si="785"/>
        <v/>
      </c>
      <c r="T700" s="656" t="str">
        <f t="shared" si="786"/>
        <v/>
      </c>
      <c r="U700" s="656" t="str">
        <f t="shared" si="821"/>
        <v/>
      </c>
      <c r="V700" s="656" t="str">
        <f t="shared" si="787"/>
        <v/>
      </c>
      <c r="W700" s="719"/>
      <c r="X700" s="659"/>
      <c r="Y700" s="656" t="str">
        <f t="shared" si="851"/>
        <v/>
      </c>
      <c r="Z700" s="659"/>
      <c r="AA700" s="654"/>
      <c r="AB700" s="656" t="str">
        <f t="shared" si="788"/>
        <v/>
      </c>
      <c r="AC700" s="661" t="str">
        <f t="shared" si="822"/>
        <v/>
      </c>
      <c r="AE700" s="658" t="str">
        <f t="shared" si="789"/>
        <v/>
      </c>
      <c r="AF700" s="659"/>
      <c r="AT700" s="805" t="str">
        <f t="shared" si="847"/>
        <v/>
      </c>
      <c r="AU700" t="str">
        <f t="shared" si="823"/>
        <v/>
      </c>
      <c r="AV700" s="6" t="str">
        <f t="shared" si="790"/>
        <v/>
      </c>
      <c r="AW700" s="317" t="str">
        <f t="shared" si="791"/>
        <v/>
      </c>
      <c r="AX700" s="158" t="str">
        <f t="shared" si="792"/>
        <v/>
      </c>
      <c r="AY700" s="158" t="str">
        <f t="shared" si="856"/>
        <v/>
      </c>
      <c r="AZ700" s="309" t="str">
        <f t="shared" si="855"/>
        <v/>
      </c>
      <c r="BA700" s="318" t="str">
        <f t="shared" si="793"/>
        <v/>
      </c>
      <c r="BB700" s="473" t="str">
        <f t="shared" si="794"/>
        <v/>
      </c>
      <c r="BC700" s="80" t="str">
        <f t="shared" si="845"/>
        <v/>
      </c>
      <c r="BD700" s="56">
        <f t="shared" si="795"/>
        <v>1</v>
      </c>
      <c r="BF700" s="56" t="str">
        <f t="shared" si="796"/>
        <v/>
      </c>
      <c r="BG700" s="56" t="str">
        <f t="shared" si="797"/>
        <v/>
      </c>
      <c r="BH700" s="6" t="str">
        <f t="shared" si="798"/>
        <v/>
      </c>
      <c r="BK700" s="6" t="str">
        <f t="shared" si="799"/>
        <v/>
      </c>
      <c r="BL700" s="56">
        <f t="shared" si="824"/>
        <v>999999</v>
      </c>
      <c r="BM700" s="183">
        <f t="shared" si="825"/>
        <v>99999.000003499998</v>
      </c>
      <c r="BN700" s="61">
        <v>684</v>
      </c>
      <c r="BO700" s="6">
        <f t="shared" si="800"/>
        <v>999999</v>
      </c>
      <c r="BP700" s="6">
        <f t="shared" si="801"/>
        <v>999999</v>
      </c>
      <c r="BQ700" s="6" t="str">
        <f t="shared" si="826"/>
        <v>x</v>
      </c>
      <c r="BR700" s="206">
        <f t="shared" si="802"/>
        <v>99999.000003499998</v>
      </c>
      <c r="BS700" s="6">
        <f t="shared" si="803"/>
        <v>99999.000003499998</v>
      </c>
      <c r="BT700" s="6" t="str">
        <f t="shared" si="827"/>
        <v>x</v>
      </c>
      <c r="BU700" s="6" t="str">
        <f t="shared" si="804"/>
        <v/>
      </c>
      <c r="BW700" s="82">
        <f t="shared" si="828"/>
        <v>9999999999</v>
      </c>
      <c r="BX700" s="80" t="str">
        <f t="shared" si="805"/>
        <v>x</v>
      </c>
      <c r="BY700" s="80" t="str">
        <f t="shared" si="806"/>
        <v/>
      </c>
      <c r="BZ700" s="56" t="str">
        <f t="shared" si="829"/>
        <v/>
      </c>
      <c r="CA700" s="56" t="str">
        <f t="shared" si="830"/>
        <v/>
      </c>
      <c r="CB700" s="88">
        <f t="shared" si="831"/>
        <v>0</v>
      </c>
      <c r="CC700" s="56" t="str">
        <f t="shared" si="807"/>
        <v/>
      </c>
      <c r="CD700" s="56"/>
      <c r="CE700" s="56"/>
      <c r="CF700" s="56"/>
      <c r="CG700" s="56"/>
      <c r="CH700" s="169">
        <f t="shared" si="832"/>
        <v>9999999999</v>
      </c>
      <c r="CI700" s="170">
        <f t="shared" si="833"/>
        <v>9999999999</v>
      </c>
      <c r="CJ700" s="171">
        <f t="shared" si="834"/>
        <v>9999999999</v>
      </c>
      <c r="CK700" s="172" t="str">
        <f t="shared" si="835"/>
        <v/>
      </c>
      <c r="CL700" s="173" t="str">
        <f t="shared" si="808"/>
        <v>x</v>
      </c>
      <c r="CN700" s="6" t="str">
        <f t="shared" si="836"/>
        <v/>
      </c>
      <c r="CO700" s="293" t="e">
        <f t="shared" ca="1" si="846"/>
        <v>#N/A</v>
      </c>
      <c r="CP700" s="6" t="e">
        <f t="shared" ca="1" si="837"/>
        <v>#N/A</v>
      </c>
      <c r="CQ700" s="61">
        <v>684</v>
      </c>
      <c r="CR700" s="6">
        <f t="shared" si="809"/>
        <v>0</v>
      </c>
      <c r="CS700" s="6">
        <f t="shared" si="810"/>
        <v>0</v>
      </c>
      <c r="CT700" s="56" t="str">
        <f t="shared" si="811"/>
        <v/>
      </c>
      <c r="CU700" s="76">
        <f t="shared" si="812"/>
        <v>0</v>
      </c>
      <c r="CV700" s="76">
        <f t="shared" si="813"/>
        <v>0</v>
      </c>
      <c r="CX700" s="6" t="str">
        <f t="shared" si="814"/>
        <v/>
      </c>
      <c r="CY700" s="6" t="str">
        <f t="shared" si="815"/>
        <v/>
      </c>
      <c r="CZ700" s="6" t="str">
        <f t="shared" si="816"/>
        <v/>
      </c>
      <c r="DG700" s="56" t="str">
        <f t="shared" si="817"/>
        <v/>
      </c>
      <c r="DH700" s="6">
        <f t="shared" si="818"/>
        <v>0</v>
      </c>
      <c r="DK700" s="6">
        <f t="shared" si="853"/>
        <v>0</v>
      </c>
      <c r="DL700" s="6" t="e">
        <f t="shared" si="854"/>
        <v>#N/A</v>
      </c>
      <c r="DN700" s="6" t="e">
        <f t="shared" si="852"/>
        <v>#N/A</v>
      </c>
      <c r="DP700" s="6" t="str">
        <f t="shared" si="819"/>
        <v/>
      </c>
      <c r="DQ700" s="293">
        <f t="shared" ca="1" si="848"/>
        <v>694</v>
      </c>
      <c r="DR700" s="6" t="str">
        <f t="shared" ca="1" si="838"/>
        <v>x</v>
      </c>
      <c r="DU700" s="293" t="e">
        <f t="shared" ca="1" si="839"/>
        <v>#N/A</v>
      </c>
      <c r="DV700" s="5"/>
      <c r="DW700" s="293" t="e">
        <f t="shared" ca="1" si="849"/>
        <v>#N/A</v>
      </c>
      <c r="DZ700" s="293" t="e">
        <f t="shared" ca="1" si="840"/>
        <v>#N/A</v>
      </c>
      <c r="EA700" s="293" t="e">
        <f t="shared" ca="1" si="841"/>
        <v>#N/A</v>
      </c>
      <c r="EB700" s="293" t="e">
        <f t="shared" ca="1" si="842"/>
        <v>#N/A</v>
      </c>
      <c r="EE700" s="6" t="str">
        <f t="shared" si="843"/>
        <v/>
      </c>
      <c r="EF700" s="293" t="e">
        <f t="shared" ca="1" si="844"/>
        <v>#N/A</v>
      </c>
      <c r="EG700" s="6" t="e">
        <f t="shared" ca="1" si="820"/>
        <v>#N/A</v>
      </c>
    </row>
    <row r="701" spans="3:137" x14ac:dyDescent="0.2">
      <c r="C701" s="75"/>
      <c r="D701" s="184" t="str">
        <f t="shared" si="784"/>
        <v/>
      </c>
      <c r="E701" s="649" t="str">
        <f t="shared" si="850"/>
        <v/>
      </c>
      <c r="F701" s="607" t="str">
        <f t="shared" si="783"/>
        <v>x</v>
      </c>
      <c r="G701" s="650"/>
      <c r="H701" s="651"/>
      <c r="I701" s="651"/>
      <c r="J701" s="651"/>
      <c r="K701" s="652"/>
      <c r="L701" s="889"/>
      <c r="M701" s="889"/>
      <c r="N701" s="653"/>
      <c r="O701" s="651"/>
      <c r="P701" s="651"/>
      <c r="Q701" s="654"/>
      <c r="R701" s="655"/>
      <c r="S701" s="607" t="str">
        <f t="shared" si="785"/>
        <v/>
      </c>
      <c r="T701" s="656" t="str">
        <f t="shared" si="786"/>
        <v/>
      </c>
      <c r="U701" s="656" t="str">
        <f t="shared" si="821"/>
        <v/>
      </c>
      <c r="V701" s="656" t="str">
        <f t="shared" si="787"/>
        <v/>
      </c>
      <c r="W701" s="719"/>
      <c r="X701" s="659"/>
      <c r="Y701" s="656" t="str">
        <f t="shared" si="851"/>
        <v/>
      </c>
      <c r="Z701" s="659"/>
      <c r="AA701" s="654"/>
      <c r="AB701" s="656" t="str">
        <f t="shared" si="788"/>
        <v/>
      </c>
      <c r="AC701" s="661" t="str">
        <f t="shared" si="822"/>
        <v/>
      </c>
      <c r="AE701" s="658" t="str">
        <f t="shared" si="789"/>
        <v/>
      </c>
      <c r="AF701" s="659"/>
      <c r="AT701" s="805" t="str">
        <f t="shared" si="847"/>
        <v/>
      </c>
      <c r="AU701" t="str">
        <f t="shared" si="823"/>
        <v/>
      </c>
      <c r="AV701" s="6" t="str">
        <f t="shared" si="790"/>
        <v/>
      </c>
      <c r="AW701" s="317" t="str">
        <f t="shared" si="791"/>
        <v/>
      </c>
      <c r="AX701" s="158" t="str">
        <f t="shared" si="792"/>
        <v/>
      </c>
      <c r="AY701" s="158" t="str">
        <f t="shared" si="856"/>
        <v/>
      </c>
      <c r="AZ701" s="309" t="str">
        <f t="shared" si="855"/>
        <v/>
      </c>
      <c r="BA701" s="318" t="str">
        <f t="shared" si="793"/>
        <v/>
      </c>
      <c r="BB701" s="473" t="str">
        <f t="shared" si="794"/>
        <v/>
      </c>
      <c r="BC701" s="80" t="str">
        <f t="shared" si="845"/>
        <v/>
      </c>
      <c r="BD701" s="56">
        <f t="shared" si="795"/>
        <v>1</v>
      </c>
      <c r="BF701" s="56" t="str">
        <f t="shared" si="796"/>
        <v/>
      </c>
      <c r="BG701" s="56" t="str">
        <f t="shared" si="797"/>
        <v/>
      </c>
      <c r="BH701" s="6" t="str">
        <f t="shared" si="798"/>
        <v/>
      </c>
      <c r="BK701" s="6" t="str">
        <f t="shared" si="799"/>
        <v/>
      </c>
      <c r="BL701" s="56">
        <f t="shared" si="824"/>
        <v>999999</v>
      </c>
      <c r="BM701" s="183">
        <f t="shared" si="825"/>
        <v>99999.000003505003</v>
      </c>
      <c r="BN701" s="61">
        <v>685</v>
      </c>
      <c r="BO701" s="6">
        <f t="shared" si="800"/>
        <v>999999</v>
      </c>
      <c r="BP701" s="6">
        <f t="shared" si="801"/>
        <v>999999</v>
      </c>
      <c r="BQ701" s="6" t="str">
        <f t="shared" si="826"/>
        <v>x</v>
      </c>
      <c r="BR701" s="206">
        <f t="shared" si="802"/>
        <v>99999.000003505003</v>
      </c>
      <c r="BS701" s="6">
        <f t="shared" si="803"/>
        <v>99999.000003505003</v>
      </c>
      <c r="BT701" s="6" t="str">
        <f t="shared" si="827"/>
        <v>x</v>
      </c>
      <c r="BU701" s="6" t="str">
        <f t="shared" si="804"/>
        <v/>
      </c>
      <c r="BW701" s="82">
        <f t="shared" si="828"/>
        <v>9999999999</v>
      </c>
      <c r="BX701" s="80" t="str">
        <f t="shared" si="805"/>
        <v>x</v>
      </c>
      <c r="BY701" s="80" t="str">
        <f t="shared" si="806"/>
        <v/>
      </c>
      <c r="BZ701" s="56" t="str">
        <f t="shared" si="829"/>
        <v/>
      </c>
      <c r="CA701" s="56" t="str">
        <f t="shared" si="830"/>
        <v/>
      </c>
      <c r="CB701" s="88">
        <f t="shared" si="831"/>
        <v>0</v>
      </c>
      <c r="CC701" s="56" t="str">
        <f t="shared" si="807"/>
        <v/>
      </c>
      <c r="CD701" s="56"/>
      <c r="CE701" s="56"/>
      <c r="CF701" s="56"/>
      <c r="CG701" s="56"/>
      <c r="CH701" s="169">
        <f t="shared" si="832"/>
        <v>9999999999</v>
      </c>
      <c r="CI701" s="170">
        <f t="shared" si="833"/>
        <v>9999999999</v>
      </c>
      <c r="CJ701" s="171">
        <f t="shared" si="834"/>
        <v>9999999999</v>
      </c>
      <c r="CK701" s="172" t="str">
        <f t="shared" si="835"/>
        <v/>
      </c>
      <c r="CL701" s="173" t="str">
        <f t="shared" si="808"/>
        <v>x</v>
      </c>
      <c r="CN701" s="6" t="str">
        <f t="shared" si="836"/>
        <v/>
      </c>
      <c r="CO701" s="293" t="e">
        <f t="shared" ca="1" si="846"/>
        <v>#N/A</v>
      </c>
      <c r="CP701" s="6" t="e">
        <f t="shared" ca="1" si="837"/>
        <v>#N/A</v>
      </c>
      <c r="CQ701" s="61">
        <v>685</v>
      </c>
      <c r="CR701" s="6">
        <f t="shared" si="809"/>
        <v>0</v>
      </c>
      <c r="CS701" s="6">
        <f t="shared" si="810"/>
        <v>0</v>
      </c>
      <c r="CT701" s="56" t="str">
        <f t="shared" si="811"/>
        <v/>
      </c>
      <c r="CU701" s="76">
        <f t="shared" si="812"/>
        <v>0</v>
      </c>
      <c r="CV701" s="76">
        <f t="shared" si="813"/>
        <v>0</v>
      </c>
      <c r="CX701" s="6" t="str">
        <f t="shared" si="814"/>
        <v/>
      </c>
      <c r="CY701" s="6" t="str">
        <f t="shared" si="815"/>
        <v/>
      </c>
      <c r="CZ701" s="6" t="str">
        <f t="shared" si="816"/>
        <v/>
      </c>
      <c r="DG701" s="56" t="str">
        <f t="shared" si="817"/>
        <v/>
      </c>
      <c r="DH701" s="6">
        <f t="shared" si="818"/>
        <v>0</v>
      </c>
      <c r="DK701" s="6">
        <f t="shared" si="853"/>
        <v>0</v>
      </c>
      <c r="DL701" s="6" t="e">
        <f t="shared" si="854"/>
        <v>#N/A</v>
      </c>
      <c r="DN701" s="6" t="e">
        <f t="shared" si="852"/>
        <v>#N/A</v>
      </c>
      <c r="DP701" s="6" t="str">
        <f t="shared" si="819"/>
        <v/>
      </c>
      <c r="DQ701" s="293">
        <f t="shared" ca="1" si="848"/>
        <v>695</v>
      </c>
      <c r="DR701" s="6" t="str">
        <f t="shared" ca="1" si="838"/>
        <v>x</v>
      </c>
      <c r="DU701" s="293" t="e">
        <f t="shared" ca="1" si="839"/>
        <v>#N/A</v>
      </c>
      <c r="DV701" s="5"/>
      <c r="DW701" s="293" t="e">
        <f t="shared" ca="1" si="849"/>
        <v>#N/A</v>
      </c>
      <c r="DZ701" s="293" t="e">
        <f t="shared" ca="1" si="840"/>
        <v>#N/A</v>
      </c>
      <c r="EA701" s="293" t="e">
        <f t="shared" ca="1" si="841"/>
        <v>#N/A</v>
      </c>
      <c r="EB701" s="293" t="e">
        <f t="shared" ca="1" si="842"/>
        <v>#N/A</v>
      </c>
      <c r="EE701" s="6" t="str">
        <f t="shared" si="843"/>
        <v/>
      </c>
      <c r="EF701" s="293" t="e">
        <f t="shared" ca="1" si="844"/>
        <v>#N/A</v>
      </c>
      <c r="EG701" s="6" t="e">
        <f t="shared" ca="1" si="820"/>
        <v>#N/A</v>
      </c>
    </row>
    <row r="702" spans="3:137" x14ac:dyDescent="0.2">
      <c r="C702" s="75"/>
      <c r="D702" s="184" t="str">
        <f t="shared" si="784"/>
        <v/>
      </c>
      <c r="E702" s="649" t="str">
        <f t="shared" si="850"/>
        <v/>
      </c>
      <c r="F702" s="607" t="str">
        <f t="shared" si="783"/>
        <v>x</v>
      </c>
      <c r="G702" s="650"/>
      <c r="H702" s="651"/>
      <c r="I702" s="651"/>
      <c r="J702" s="651"/>
      <c r="K702" s="652"/>
      <c r="L702" s="889"/>
      <c r="M702" s="889"/>
      <c r="N702" s="653"/>
      <c r="O702" s="651"/>
      <c r="P702" s="651"/>
      <c r="Q702" s="654"/>
      <c r="R702" s="655"/>
      <c r="S702" s="607" t="str">
        <f t="shared" si="785"/>
        <v/>
      </c>
      <c r="T702" s="656" t="str">
        <f t="shared" si="786"/>
        <v/>
      </c>
      <c r="U702" s="656" t="str">
        <f t="shared" si="821"/>
        <v/>
      </c>
      <c r="V702" s="656" t="str">
        <f t="shared" si="787"/>
        <v/>
      </c>
      <c r="W702" s="719"/>
      <c r="X702" s="659"/>
      <c r="Y702" s="656" t="str">
        <f t="shared" si="851"/>
        <v/>
      </c>
      <c r="Z702" s="659"/>
      <c r="AA702" s="654"/>
      <c r="AB702" s="656" t="str">
        <f t="shared" si="788"/>
        <v/>
      </c>
      <c r="AC702" s="661" t="str">
        <f t="shared" si="822"/>
        <v/>
      </c>
      <c r="AE702" s="658" t="str">
        <f t="shared" si="789"/>
        <v/>
      </c>
      <c r="AF702" s="659"/>
      <c r="AT702" s="805" t="str">
        <f t="shared" si="847"/>
        <v/>
      </c>
      <c r="AU702" t="str">
        <f t="shared" si="823"/>
        <v/>
      </c>
      <c r="AV702" s="6" t="str">
        <f t="shared" si="790"/>
        <v/>
      </c>
      <c r="AW702" s="317" t="str">
        <f t="shared" si="791"/>
        <v/>
      </c>
      <c r="AX702" s="158" t="str">
        <f t="shared" si="792"/>
        <v/>
      </c>
      <c r="AY702" s="158" t="str">
        <f t="shared" si="856"/>
        <v/>
      </c>
      <c r="AZ702" s="309" t="str">
        <f t="shared" si="855"/>
        <v/>
      </c>
      <c r="BA702" s="318" t="str">
        <f t="shared" si="793"/>
        <v/>
      </c>
      <c r="BB702" s="473" t="str">
        <f t="shared" si="794"/>
        <v/>
      </c>
      <c r="BC702" s="80" t="str">
        <f t="shared" si="845"/>
        <v/>
      </c>
      <c r="BD702" s="56">
        <f t="shared" si="795"/>
        <v>1</v>
      </c>
      <c r="BF702" s="56" t="str">
        <f t="shared" si="796"/>
        <v/>
      </c>
      <c r="BG702" s="56" t="str">
        <f t="shared" si="797"/>
        <v/>
      </c>
      <c r="BH702" s="6" t="str">
        <f t="shared" si="798"/>
        <v/>
      </c>
      <c r="BK702" s="6" t="str">
        <f t="shared" si="799"/>
        <v/>
      </c>
      <c r="BL702" s="56">
        <f t="shared" si="824"/>
        <v>999999</v>
      </c>
      <c r="BM702" s="183">
        <f t="shared" si="825"/>
        <v>99999.000003509995</v>
      </c>
      <c r="BN702" s="61">
        <v>686</v>
      </c>
      <c r="BO702" s="6">
        <f t="shared" si="800"/>
        <v>999999</v>
      </c>
      <c r="BP702" s="6">
        <f t="shared" si="801"/>
        <v>999999</v>
      </c>
      <c r="BQ702" s="6" t="str">
        <f t="shared" si="826"/>
        <v>x</v>
      </c>
      <c r="BR702" s="206">
        <f t="shared" si="802"/>
        <v>99999.000003509995</v>
      </c>
      <c r="BS702" s="6">
        <f t="shared" si="803"/>
        <v>99999.000003509995</v>
      </c>
      <c r="BT702" s="6" t="str">
        <f t="shared" si="827"/>
        <v>x</v>
      </c>
      <c r="BU702" s="6" t="str">
        <f t="shared" si="804"/>
        <v/>
      </c>
      <c r="BW702" s="82">
        <f t="shared" si="828"/>
        <v>9999999999</v>
      </c>
      <c r="BX702" s="80" t="str">
        <f t="shared" si="805"/>
        <v>x</v>
      </c>
      <c r="BY702" s="80" t="str">
        <f t="shared" si="806"/>
        <v/>
      </c>
      <c r="BZ702" s="56" t="str">
        <f t="shared" si="829"/>
        <v/>
      </c>
      <c r="CA702" s="56" t="str">
        <f t="shared" si="830"/>
        <v/>
      </c>
      <c r="CB702" s="88">
        <f t="shared" si="831"/>
        <v>0</v>
      </c>
      <c r="CC702" s="56" t="str">
        <f t="shared" si="807"/>
        <v/>
      </c>
      <c r="CD702" s="56"/>
      <c r="CE702" s="56"/>
      <c r="CF702" s="56"/>
      <c r="CG702" s="56"/>
      <c r="CH702" s="169">
        <f t="shared" si="832"/>
        <v>9999999999</v>
      </c>
      <c r="CI702" s="170">
        <f t="shared" si="833"/>
        <v>9999999999</v>
      </c>
      <c r="CJ702" s="171">
        <f t="shared" si="834"/>
        <v>9999999999</v>
      </c>
      <c r="CK702" s="172" t="str">
        <f t="shared" si="835"/>
        <v/>
      </c>
      <c r="CL702" s="173" t="str">
        <f t="shared" si="808"/>
        <v>x</v>
      </c>
      <c r="CN702" s="6" t="str">
        <f t="shared" si="836"/>
        <v/>
      </c>
      <c r="CO702" s="293" t="e">
        <f t="shared" ca="1" si="846"/>
        <v>#N/A</v>
      </c>
      <c r="CP702" s="6" t="e">
        <f t="shared" ca="1" si="837"/>
        <v>#N/A</v>
      </c>
      <c r="CQ702" s="61">
        <v>686</v>
      </c>
      <c r="CR702" s="6">
        <f t="shared" si="809"/>
        <v>0</v>
      </c>
      <c r="CS702" s="6">
        <f t="shared" si="810"/>
        <v>0</v>
      </c>
      <c r="CT702" s="56" t="str">
        <f t="shared" si="811"/>
        <v/>
      </c>
      <c r="CU702" s="76">
        <f t="shared" si="812"/>
        <v>0</v>
      </c>
      <c r="CV702" s="76">
        <f t="shared" si="813"/>
        <v>0</v>
      </c>
      <c r="CX702" s="6" t="str">
        <f t="shared" si="814"/>
        <v/>
      </c>
      <c r="CY702" s="6" t="str">
        <f t="shared" si="815"/>
        <v/>
      </c>
      <c r="CZ702" s="6" t="str">
        <f t="shared" si="816"/>
        <v/>
      </c>
      <c r="DG702" s="56" t="str">
        <f t="shared" si="817"/>
        <v/>
      </c>
      <c r="DH702" s="6">
        <f t="shared" si="818"/>
        <v>0</v>
      </c>
      <c r="DK702" s="6">
        <f t="shared" si="853"/>
        <v>0</v>
      </c>
      <c r="DL702" s="6" t="e">
        <f t="shared" si="854"/>
        <v>#N/A</v>
      </c>
      <c r="DN702" s="6" t="e">
        <f t="shared" si="852"/>
        <v>#N/A</v>
      </c>
      <c r="DP702" s="6" t="str">
        <f t="shared" si="819"/>
        <v/>
      </c>
      <c r="DQ702" s="293">
        <f t="shared" ca="1" si="848"/>
        <v>696</v>
      </c>
      <c r="DR702" s="6" t="str">
        <f t="shared" ca="1" si="838"/>
        <v>x</v>
      </c>
      <c r="DU702" s="293" t="e">
        <f t="shared" ca="1" si="839"/>
        <v>#N/A</v>
      </c>
      <c r="DV702" s="5"/>
      <c r="DW702" s="293" t="e">
        <f t="shared" ca="1" si="849"/>
        <v>#N/A</v>
      </c>
      <c r="DZ702" s="293" t="e">
        <f t="shared" ca="1" si="840"/>
        <v>#N/A</v>
      </c>
      <c r="EA702" s="293" t="e">
        <f t="shared" ca="1" si="841"/>
        <v>#N/A</v>
      </c>
      <c r="EB702" s="293" t="e">
        <f t="shared" ca="1" si="842"/>
        <v>#N/A</v>
      </c>
      <c r="EE702" s="6" t="str">
        <f t="shared" si="843"/>
        <v/>
      </c>
      <c r="EF702" s="293" t="e">
        <f t="shared" ca="1" si="844"/>
        <v>#N/A</v>
      </c>
      <c r="EG702" s="6" t="e">
        <f t="shared" ca="1" si="820"/>
        <v>#N/A</v>
      </c>
    </row>
    <row r="703" spans="3:137" x14ac:dyDescent="0.2">
      <c r="C703" s="75"/>
      <c r="D703" s="184" t="str">
        <f t="shared" si="784"/>
        <v/>
      </c>
      <c r="E703" s="649" t="str">
        <f t="shared" si="850"/>
        <v/>
      </c>
      <c r="F703" s="607" t="str">
        <f t="shared" si="783"/>
        <v>x</v>
      </c>
      <c r="G703" s="650"/>
      <c r="H703" s="651"/>
      <c r="I703" s="651"/>
      <c r="J703" s="651"/>
      <c r="K703" s="652"/>
      <c r="L703" s="889"/>
      <c r="M703" s="889"/>
      <c r="N703" s="653"/>
      <c r="O703" s="651"/>
      <c r="P703" s="651"/>
      <c r="Q703" s="654"/>
      <c r="R703" s="655"/>
      <c r="S703" s="607" t="str">
        <f t="shared" si="785"/>
        <v/>
      </c>
      <c r="T703" s="656" t="str">
        <f t="shared" si="786"/>
        <v/>
      </c>
      <c r="U703" s="656" t="str">
        <f t="shared" si="821"/>
        <v/>
      </c>
      <c r="V703" s="656" t="str">
        <f t="shared" si="787"/>
        <v/>
      </c>
      <c r="W703" s="719"/>
      <c r="X703" s="659"/>
      <c r="Y703" s="656" t="str">
        <f t="shared" si="851"/>
        <v/>
      </c>
      <c r="Z703" s="659"/>
      <c r="AA703" s="654"/>
      <c r="AB703" s="656" t="str">
        <f t="shared" si="788"/>
        <v/>
      </c>
      <c r="AC703" s="661" t="str">
        <f t="shared" si="822"/>
        <v/>
      </c>
      <c r="AE703" s="658" t="str">
        <f t="shared" si="789"/>
        <v/>
      </c>
      <c r="AF703" s="659"/>
      <c r="AT703" s="805" t="str">
        <f t="shared" si="847"/>
        <v/>
      </c>
      <c r="AU703" t="str">
        <f t="shared" si="823"/>
        <v/>
      </c>
      <c r="AV703" s="6" t="str">
        <f t="shared" si="790"/>
        <v/>
      </c>
      <c r="AW703" s="317" t="str">
        <f t="shared" si="791"/>
        <v/>
      </c>
      <c r="AX703" s="158" t="str">
        <f t="shared" si="792"/>
        <v/>
      </c>
      <c r="AY703" s="158" t="str">
        <f t="shared" si="856"/>
        <v/>
      </c>
      <c r="AZ703" s="309" t="str">
        <f t="shared" si="855"/>
        <v/>
      </c>
      <c r="BA703" s="318" t="str">
        <f t="shared" si="793"/>
        <v/>
      </c>
      <c r="BB703" s="473" t="str">
        <f t="shared" si="794"/>
        <v/>
      </c>
      <c r="BC703" s="80" t="str">
        <f t="shared" si="845"/>
        <v/>
      </c>
      <c r="BD703" s="56">
        <f t="shared" si="795"/>
        <v>1</v>
      </c>
      <c r="BF703" s="56" t="str">
        <f t="shared" si="796"/>
        <v/>
      </c>
      <c r="BG703" s="56" t="str">
        <f t="shared" si="797"/>
        <v/>
      </c>
      <c r="BH703" s="6" t="str">
        <f t="shared" si="798"/>
        <v/>
      </c>
      <c r="BK703" s="6" t="str">
        <f t="shared" si="799"/>
        <v/>
      </c>
      <c r="BL703" s="56">
        <f t="shared" si="824"/>
        <v>999999</v>
      </c>
      <c r="BM703" s="183">
        <f t="shared" si="825"/>
        <v>99999.000003515001</v>
      </c>
      <c r="BN703" s="61">
        <v>687</v>
      </c>
      <c r="BO703" s="6">
        <f t="shared" si="800"/>
        <v>999999</v>
      </c>
      <c r="BP703" s="6">
        <f t="shared" si="801"/>
        <v>999999</v>
      </c>
      <c r="BQ703" s="6" t="str">
        <f t="shared" si="826"/>
        <v>x</v>
      </c>
      <c r="BR703" s="206">
        <f t="shared" si="802"/>
        <v>99999.000003515001</v>
      </c>
      <c r="BS703" s="6">
        <f t="shared" si="803"/>
        <v>99999.000003515001</v>
      </c>
      <c r="BT703" s="6" t="str">
        <f t="shared" si="827"/>
        <v>x</v>
      </c>
      <c r="BU703" s="6" t="str">
        <f t="shared" si="804"/>
        <v/>
      </c>
      <c r="BW703" s="82">
        <f t="shared" si="828"/>
        <v>9999999999</v>
      </c>
      <c r="BX703" s="80" t="str">
        <f t="shared" si="805"/>
        <v>x</v>
      </c>
      <c r="BY703" s="80" t="str">
        <f t="shared" si="806"/>
        <v/>
      </c>
      <c r="BZ703" s="56" t="str">
        <f t="shared" si="829"/>
        <v/>
      </c>
      <c r="CA703" s="56" t="str">
        <f t="shared" si="830"/>
        <v/>
      </c>
      <c r="CB703" s="88">
        <f t="shared" si="831"/>
        <v>0</v>
      </c>
      <c r="CC703" s="56" t="str">
        <f t="shared" si="807"/>
        <v/>
      </c>
      <c r="CD703" s="56"/>
      <c r="CE703" s="56"/>
      <c r="CF703" s="56"/>
      <c r="CG703" s="56"/>
      <c r="CH703" s="169">
        <f t="shared" si="832"/>
        <v>9999999999</v>
      </c>
      <c r="CI703" s="170">
        <f t="shared" si="833"/>
        <v>9999999999</v>
      </c>
      <c r="CJ703" s="171">
        <f t="shared" si="834"/>
        <v>9999999999</v>
      </c>
      <c r="CK703" s="172" t="str">
        <f t="shared" si="835"/>
        <v/>
      </c>
      <c r="CL703" s="173" t="str">
        <f t="shared" si="808"/>
        <v>x</v>
      </c>
      <c r="CN703" s="6" t="str">
        <f t="shared" si="836"/>
        <v/>
      </c>
      <c r="CO703" s="293" t="e">
        <f t="shared" ca="1" si="846"/>
        <v>#N/A</v>
      </c>
      <c r="CP703" s="6" t="e">
        <f t="shared" ca="1" si="837"/>
        <v>#N/A</v>
      </c>
      <c r="CQ703" s="61">
        <v>687</v>
      </c>
      <c r="CR703" s="6">
        <f t="shared" si="809"/>
        <v>0</v>
      </c>
      <c r="CS703" s="6">
        <f t="shared" si="810"/>
        <v>0</v>
      </c>
      <c r="CT703" s="56" t="str">
        <f t="shared" si="811"/>
        <v/>
      </c>
      <c r="CU703" s="76">
        <f t="shared" si="812"/>
        <v>0</v>
      </c>
      <c r="CV703" s="76">
        <f t="shared" si="813"/>
        <v>0</v>
      </c>
      <c r="CX703" s="6" t="str">
        <f t="shared" si="814"/>
        <v/>
      </c>
      <c r="CY703" s="6" t="str">
        <f t="shared" si="815"/>
        <v/>
      </c>
      <c r="CZ703" s="6" t="str">
        <f t="shared" si="816"/>
        <v/>
      </c>
      <c r="DG703" s="56" t="str">
        <f t="shared" si="817"/>
        <v/>
      </c>
      <c r="DH703" s="6">
        <f t="shared" si="818"/>
        <v>0</v>
      </c>
      <c r="DK703" s="6">
        <f t="shared" si="853"/>
        <v>0</v>
      </c>
      <c r="DL703" s="6" t="e">
        <f t="shared" si="854"/>
        <v>#N/A</v>
      </c>
      <c r="DN703" s="6" t="e">
        <f t="shared" si="852"/>
        <v>#N/A</v>
      </c>
      <c r="DP703" s="6" t="str">
        <f t="shared" si="819"/>
        <v/>
      </c>
      <c r="DQ703" s="293">
        <f t="shared" ca="1" si="848"/>
        <v>697</v>
      </c>
      <c r="DR703" s="6" t="str">
        <f t="shared" ca="1" si="838"/>
        <v>x</v>
      </c>
      <c r="DU703" s="293" t="e">
        <f t="shared" ca="1" si="839"/>
        <v>#N/A</v>
      </c>
      <c r="DV703" s="5"/>
      <c r="DW703" s="293" t="e">
        <f t="shared" ca="1" si="849"/>
        <v>#N/A</v>
      </c>
      <c r="DZ703" s="293" t="e">
        <f t="shared" ca="1" si="840"/>
        <v>#N/A</v>
      </c>
      <c r="EA703" s="293" t="e">
        <f t="shared" ca="1" si="841"/>
        <v>#N/A</v>
      </c>
      <c r="EB703" s="293" t="e">
        <f t="shared" ca="1" si="842"/>
        <v>#N/A</v>
      </c>
      <c r="EE703" s="6" t="str">
        <f t="shared" si="843"/>
        <v/>
      </c>
      <c r="EF703" s="293" t="e">
        <f t="shared" ca="1" si="844"/>
        <v>#N/A</v>
      </c>
      <c r="EG703" s="6" t="e">
        <f t="shared" ca="1" si="820"/>
        <v>#N/A</v>
      </c>
    </row>
    <row r="704" spans="3:137" x14ac:dyDescent="0.2">
      <c r="C704" s="75"/>
      <c r="D704" s="184" t="str">
        <f t="shared" si="784"/>
        <v/>
      </c>
      <c r="E704" s="649" t="str">
        <f t="shared" si="850"/>
        <v/>
      </c>
      <c r="F704" s="607" t="str">
        <f t="shared" si="783"/>
        <v>x</v>
      </c>
      <c r="G704" s="650"/>
      <c r="H704" s="651"/>
      <c r="I704" s="651"/>
      <c r="J704" s="651"/>
      <c r="K704" s="652"/>
      <c r="L704" s="889"/>
      <c r="M704" s="889"/>
      <c r="N704" s="653"/>
      <c r="O704" s="651"/>
      <c r="P704" s="651"/>
      <c r="Q704" s="654"/>
      <c r="R704" s="655"/>
      <c r="S704" s="607" t="str">
        <f t="shared" si="785"/>
        <v/>
      </c>
      <c r="T704" s="656" t="str">
        <f t="shared" si="786"/>
        <v/>
      </c>
      <c r="U704" s="656" t="str">
        <f t="shared" si="821"/>
        <v/>
      </c>
      <c r="V704" s="656" t="str">
        <f t="shared" si="787"/>
        <v/>
      </c>
      <c r="W704" s="719"/>
      <c r="X704" s="659"/>
      <c r="Y704" s="656" t="str">
        <f t="shared" si="851"/>
        <v/>
      </c>
      <c r="Z704" s="659"/>
      <c r="AA704" s="654"/>
      <c r="AB704" s="656" t="str">
        <f t="shared" si="788"/>
        <v/>
      </c>
      <c r="AC704" s="661" t="str">
        <f t="shared" si="822"/>
        <v/>
      </c>
      <c r="AE704" s="658" t="str">
        <f t="shared" si="789"/>
        <v/>
      </c>
      <c r="AF704" s="659"/>
      <c r="AT704" s="805" t="str">
        <f t="shared" si="847"/>
        <v/>
      </c>
      <c r="AU704" t="str">
        <f t="shared" si="823"/>
        <v/>
      </c>
      <c r="AV704" s="6" t="str">
        <f t="shared" si="790"/>
        <v/>
      </c>
      <c r="AW704" s="317" t="str">
        <f t="shared" si="791"/>
        <v/>
      </c>
      <c r="AX704" s="158" t="str">
        <f t="shared" si="792"/>
        <v/>
      </c>
      <c r="AY704" s="158" t="str">
        <f t="shared" si="856"/>
        <v/>
      </c>
      <c r="AZ704" s="309" t="str">
        <f t="shared" si="855"/>
        <v/>
      </c>
      <c r="BA704" s="318" t="str">
        <f t="shared" si="793"/>
        <v/>
      </c>
      <c r="BB704" s="473" t="str">
        <f t="shared" si="794"/>
        <v/>
      </c>
      <c r="BC704" s="80" t="str">
        <f t="shared" si="845"/>
        <v/>
      </c>
      <c r="BD704" s="56">
        <f t="shared" si="795"/>
        <v>1</v>
      </c>
      <c r="BF704" s="56" t="str">
        <f t="shared" si="796"/>
        <v/>
      </c>
      <c r="BG704" s="56" t="str">
        <f t="shared" si="797"/>
        <v/>
      </c>
      <c r="BH704" s="6" t="str">
        <f t="shared" si="798"/>
        <v/>
      </c>
      <c r="BK704" s="6" t="str">
        <f t="shared" si="799"/>
        <v/>
      </c>
      <c r="BL704" s="56">
        <f t="shared" si="824"/>
        <v>999999</v>
      </c>
      <c r="BM704" s="183">
        <f t="shared" si="825"/>
        <v>99999.000003520006</v>
      </c>
      <c r="BN704" s="61">
        <v>688</v>
      </c>
      <c r="BO704" s="6">
        <f t="shared" si="800"/>
        <v>999999</v>
      </c>
      <c r="BP704" s="6">
        <f t="shared" si="801"/>
        <v>999999</v>
      </c>
      <c r="BQ704" s="6" t="str">
        <f t="shared" si="826"/>
        <v>x</v>
      </c>
      <c r="BR704" s="206">
        <f t="shared" si="802"/>
        <v>99999.000003520006</v>
      </c>
      <c r="BS704" s="6">
        <f t="shared" si="803"/>
        <v>99999.000003520006</v>
      </c>
      <c r="BT704" s="6" t="str">
        <f t="shared" si="827"/>
        <v>x</v>
      </c>
      <c r="BU704" s="6" t="str">
        <f t="shared" si="804"/>
        <v/>
      </c>
      <c r="BW704" s="82">
        <f t="shared" si="828"/>
        <v>9999999999</v>
      </c>
      <c r="BX704" s="80" t="str">
        <f t="shared" si="805"/>
        <v>x</v>
      </c>
      <c r="BY704" s="80" t="str">
        <f t="shared" si="806"/>
        <v/>
      </c>
      <c r="BZ704" s="56" t="str">
        <f t="shared" si="829"/>
        <v/>
      </c>
      <c r="CA704" s="56" t="str">
        <f t="shared" si="830"/>
        <v/>
      </c>
      <c r="CB704" s="88">
        <f t="shared" si="831"/>
        <v>0</v>
      </c>
      <c r="CC704" s="56" t="str">
        <f t="shared" si="807"/>
        <v/>
      </c>
      <c r="CD704" s="56"/>
      <c r="CE704" s="56"/>
      <c r="CF704" s="56"/>
      <c r="CG704" s="56"/>
      <c r="CH704" s="169">
        <f t="shared" si="832"/>
        <v>9999999999</v>
      </c>
      <c r="CI704" s="170">
        <f t="shared" si="833"/>
        <v>9999999999</v>
      </c>
      <c r="CJ704" s="171">
        <f t="shared" si="834"/>
        <v>9999999999</v>
      </c>
      <c r="CK704" s="172" t="str">
        <f t="shared" si="835"/>
        <v/>
      </c>
      <c r="CL704" s="173" t="str">
        <f t="shared" si="808"/>
        <v>x</v>
      </c>
      <c r="CN704" s="6" t="str">
        <f t="shared" si="836"/>
        <v/>
      </c>
      <c r="CO704" s="293" t="e">
        <f t="shared" ca="1" si="846"/>
        <v>#N/A</v>
      </c>
      <c r="CP704" s="6" t="e">
        <f t="shared" ca="1" si="837"/>
        <v>#N/A</v>
      </c>
      <c r="CQ704" s="61">
        <v>688</v>
      </c>
      <c r="CR704" s="6">
        <f t="shared" si="809"/>
        <v>0</v>
      </c>
      <c r="CS704" s="6">
        <f t="shared" si="810"/>
        <v>0</v>
      </c>
      <c r="CT704" s="56" t="str">
        <f t="shared" si="811"/>
        <v/>
      </c>
      <c r="CU704" s="76">
        <f t="shared" si="812"/>
        <v>0</v>
      </c>
      <c r="CV704" s="76">
        <f t="shared" si="813"/>
        <v>0</v>
      </c>
      <c r="CX704" s="6" t="str">
        <f t="shared" si="814"/>
        <v/>
      </c>
      <c r="CY704" s="6" t="str">
        <f t="shared" si="815"/>
        <v/>
      </c>
      <c r="CZ704" s="6" t="str">
        <f t="shared" si="816"/>
        <v/>
      </c>
      <c r="DG704" s="56" t="str">
        <f t="shared" si="817"/>
        <v/>
      </c>
      <c r="DH704" s="6">
        <f t="shared" si="818"/>
        <v>0</v>
      </c>
      <c r="DK704" s="6">
        <f t="shared" si="853"/>
        <v>0</v>
      </c>
      <c r="DL704" s="6" t="e">
        <f t="shared" si="854"/>
        <v>#N/A</v>
      </c>
      <c r="DN704" s="6" t="e">
        <f t="shared" si="852"/>
        <v>#N/A</v>
      </c>
      <c r="DP704" s="6" t="str">
        <f t="shared" si="819"/>
        <v/>
      </c>
      <c r="DQ704" s="293">
        <f t="shared" ca="1" si="848"/>
        <v>698</v>
      </c>
      <c r="DR704" s="6" t="str">
        <f t="shared" ca="1" si="838"/>
        <v>x</v>
      </c>
      <c r="DU704" s="293" t="e">
        <f t="shared" ca="1" si="839"/>
        <v>#N/A</v>
      </c>
      <c r="DV704" s="5"/>
      <c r="DW704" s="293" t="e">
        <f t="shared" ca="1" si="849"/>
        <v>#N/A</v>
      </c>
      <c r="DZ704" s="293" t="e">
        <f t="shared" ca="1" si="840"/>
        <v>#N/A</v>
      </c>
      <c r="EA704" s="293" t="e">
        <f t="shared" ca="1" si="841"/>
        <v>#N/A</v>
      </c>
      <c r="EB704" s="293" t="e">
        <f t="shared" ca="1" si="842"/>
        <v>#N/A</v>
      </c>
      <c r="EE704" s="6" t="str">
        <f t="shared" si="843"/>
        <v/>
      </c>
      <c r="EF704" s="293" t="e">
        <f t="shared" ca="1" si="844"/>
        <v>#N/A</v>
      </c>
      <c r="EG704" s="6" t="e">
        <f t="shared" ca="1" si="820"/>
        <v>#N/A</v>
      </c>
    </row>
    <row r="705" spans="3:137" x14ac:dyDescent="0.2">
      <c r="C705" s="75"/>
      <c r="D705" s="184" t="str">
        <f t="shared" si="784"/>
        <v/>
      </c>
      <c r="E705" s="649" t="str">
        <f t="shared" si="850"/>
        <v/>
      </c>
      <c r="F705" s="607" t="str">
        <f t="shared" si="783"/>
        <v>x</v>
      </c>
      <c r="G705" s="650"/>
      <c r="H705" s="651"/>
      <c r="I705" s="651"/>
      <c r="J705" s="651"/>
      <c r="K705" s="652"/>
      <c r="L705" s="889"/>
      <c r="M705" s="889"/>
      <c r="N705" s="653"/>
      <c r="O705" s="651"/>
      <c r="P705" s="651"/>
      <c r="Q705" s="654"/>
      <c r="R705" s="655"/>
      <c r="S705" s="607" t="str">
        <f t="shared" si="785"/>
        <v/>
      </c>
      <c r="T705" s="656" t="str">
        <f t="shared" si="786"/>
        <v/>
      </c>
      <c r="U705" s="656" t="str">
        <f t="shared" si="821"/>
        <v/>
      </c>
      <c r="V705" s="656" t="str">
        <f t="shared" si="787"/>
        <v/>
      </c>
      <c r="W705" s="719"/>
      <c r="X705" s="659"/>
      <c r="Y705" s="656" t="str">
        <f t="shared" si="851"/>
        <v/>
      </c>
      <c r="Z705" s="659"/>
      <c r="AA705" s="654"/>
      <c r="AB705" s="656" t="str">
        <f t="shared" si="788"/>
        <v/>
      </c>
      <c r="AC705" s="661" t="str">
        <f t="shared" si="822"/>
        <v/>
      </c>
      <c r="AE705" s="658" t="str">
        <f t="shared" si="789"/>
        <v/>
      </c>
      <c r="AF705" s="659"/>
      <c r="AT705" s="805" t="str">
        <f t="shared" si="847"/>
        <v/>
      </c>
      <c r="AU705" t="str">
        <f t="shared" si="823"/>
        <v/>
      </c>
      <c r="AV705" s="6" t="str">
        <f t="shared" si="790"/>
        <v/>
      </c>
      <c r="AW705" s="317" t="str">
        <f t="shared" si="791"/>
        <v/>
      </c>
      <c r="AX705" s="158" t="str">
        <f t="shared" si="792"/>
        <v/>
      </c>
      <c r="AY705" s="158" t="str">
        <f t="shared" si="856"/>
        <v/>
      </c>
      <c r="AZ705" s="309" t="str">
        <f t="shared" si="855"/>
        <v/>
      </c>
      <c r="BA705" s="318" t="str">
        <f t="shared" si="793"/>
        <v/>
      </c>
      <c r="BB705" s="473" t="str">
        <f t="shared" si="794"/>
        <v/>
      </c>
      <c r="BC705" s="80" t="str">
        <f t="shared" si="845"/>
        <v/>
      </c>
      <c r="BD705" s="56">
        <f t="shared" si="795"/>
        <v>1</v>
      </c>
      <c r="BF705" s="56" t="str">
        <f t="shared" si="796"/>
        <v/>
      </c>
      <c r="BG705" s="56" t="str">
        <f t="shared" si="797"/>
        <v/>
      </c>
      <c r="BH705" s="6" t="str">
        <f t="shared" si="798"/>
        <v/>
      </c>
      <c r="BK705" s="6" t="str">
        <f t="shared" si="799"/>
        <v/>
      </c>
      <c r="BL705" s="56">
        <f t="shared" si="824"/>
        <v>999999</v>
      </c>
      <c r="BM705" s="183">
        <f t="shared" si="825"/>
        <v>99999.000003524998</v>
      </c>
      <c r="BN705" s="61">
        <v>689</v>
      </c>
      <c r="BO705" s="6">
        <f t="shared" si="800"/>
        <v>999999</v>
      </c>
      <c r="BP705" s="6">
        <f t="shared" si="801"/>
        <v>999999</v>
      </c>
      <c r="BQ705" s="6" t="str">
        <f t="shared" si="826"/>
        <v>x</v>
      </c>
      <c r="BR705" s="206">
        <f t="shared" si="802"/>
        <v>99999.000003524998</v>
      </c>
      <c r="BS705" s="6">
        <f t="shared" si="803"/>
        <v>99999.000003524998</v>
      </c>
      <c r="BT705" s="6" t="str">
        <f t="shared" si="827"/>
        <v>x</v>
      </c>
      <c r="BU705" s="6" t="str">
        <f t="shared" si="804"/>
        <v/>
      </c>
      <c r="BW705" s="82">
        <f t="shared" si="828"/>
        <v>9999999999</v>
      </c>
      <c r="BX705" s="80" t="str">
        <f t="shared" si="805"/>
        <v>x</v>
      </c>
      <c r="BY705" s="80" t="str">
        <f t="shared" si="806"/>
        <v/>
      </c>
      <c r="BZ705" s="56" t="str">
        <f t="shared" si="829"/>
        <v/>
      </c>
      <c r="CA705" s="56" t="str">
        <f t="shared" si="830"/>
        <v/>
      </c>
      <c r="CB705" s="88">
        <f t="shared" si="831"/>
        <v>0</v>
      </c>
      <c r="CC705" s="56" t="str">
        <f t="shared" si="807"/>
        <v/>
      </c>
      <c r="CD705" s="56"/>
      <c r="CE705" s="56"/>
      <c r="CF705" s="56"/>
      <c r="CG705" s="56"/>
      <c r="CH705" s="169">
        <f t="shared" si="832"/>
        <v>9999999999</v>
      </c>
      <c r="CI705" s="170">
        <f t="shared" si="833"/>
        <v>9999999999</v>
      </c>
      <c r="CJ705" s="171">
        <f t="shared" si="834"/>
        <v>9999999999</v>
      </c>
      <c r="CK705" s="172" t="str">
        <f t="shared" si="835"/>
        <v/>
      </c>
      <c r="CL705" s="173" t="str">
        <f t="shared" si="808"/>
        <v>x</v>
      </c>
      <c r="CN705" s="6" t="str">
        <f t="shared" si="836"/>
        <v/>
      </c>
      <c r="CO705" s="293" t="e">
        <f t="shared" ca="1" si="846"/>
        <v>#N/A</v>
      </c>
      <c r="CP705" s="6" t="e">
        <f t="shared" ca="1" si="837"/>
        <v>#N/A</v>
      </c>
      <c r="CQ705" s="61">
        <v>689</v>
      </c>
      <c r="CR705" s="6">
        <f t="shared" si="809"/>
        <v>0</v>
      </c>
      <c r="CS705" s="6">
        <f t="shared" si="810"/>
        <v>0</v>
      </c>
      <c r="CT705" s="56" t="str">
        <f t="shared" si="811"/>
        <v/>
      </c>
      <c r="CU705" s="76">
        <f t="shared" si="812"/>
        <v>0</v>
      </c>
      <c r="CV705" s="76">
        <f t="shared" si="813"/>
        <v>0</v>
      </c>
      <c r="CX705" s="6" t="str">
        <f t="shared" si="814"/>
        <v/>
      </c>
      <c r="CY705" s="6" t="str">
        <f t="shared" si="815"/>
        <v/>
      </c>
      <c r="CZ705" s="6" t="str">
        <f t="shared" si="816"/>
        <v/>
      </c>
      <c r="DG705" s="56" t="str">
        <f t="shared" si="817"/>
        <v/>
      </c>
      <c r="DH705" s="6">
        <f t="shared" si="818"/>
        <v>0</v>
      </c>
      <c r="DK705" s="6">
        <f t="shared" si="853"/>
        <v>0</v>
      </c>
      <c r="DL705" s="6" t="e">
        <f t="shared" si="854"/>
        <v>#N/A</v>
      </c>
      <c r="DN705" s="6" t="e">
        <f t="shared" si="852"/>
        <v>#N/A</v>
      </c>
      <c r="DP705" s="6" t="str">
        <f t="shared" si="819"/>
        <v/>
      </c>
      <c r="DQ705" s="293">
        <f t="shared" ca="1" si="848"/>
        <v>699</v>
      </c>
      <c r="DR705" s="6" t="str">
        <f t="shared" ca="1" si="838"/>
        <v>x</v>
      </c>
      <c r="DU705" s="293" t="e">
        <f t="shared" ca="1" si="839"/>
        <v>#N/A</v>
      </c>
      <c r="DV705" s="5"/>
      <c r="DW705" s="293" t="e">
        <f t="shared" ca="1" si="849"/>
        <v>#N/A</v>
      </c>
      <c r="DZ705" s="293" t="e">
        <f t="shared" ca="1" si="840"/>
        <v>#N/A</v>
      </c>
      <c r="EA705" s="293" t="e">
        <f t="shared" ca="1" si="841"/>
        <v>#N/A</v>
      </c>
      <c r="EB705" s="293" t="e">
        <f t="shared" ca="1" si="842"/>
        <v>#N/A</v>
      </c>
      <c r="EE705" s="6" t="str">
        <f t="shared" si="843"/>
        <v/>
      </c>
      <c r="EF705" s="293" t="e">
        <f t="shared" ca="1" si="844"/>
        <v>#N/A</v>
      </c>
      <c r="EG705" s="6" t="e">
        <f t="shared" ca="1" si="820"/>
        <v>#N/A</v>
      </c>
    </row>
    <row r="706" spans="3:137" x14ac:dyDescent="0.2">
      <c r="C706" s="75"/>
      <c r="D706" s="184" t="str">
        <f t="shared" si="784"/>
        <v/>
      </c>
      <c r="E706" s="649" t="str">
        <f t="shared" si="850"/>
        <v/>
      </c>
      <c r="F706" s="607" t="str">
        <f t="shared" si="783"/>
        <v>x</v>
      </c>
      <c r="G706" s="650"/>
      <c r="H706" s="651"/>
      <c r="I706" s="651"/>
      <c r="J706" s="651"/>
      <c r="K706" s="652"/>
      <c r="L706" s="889"/>
      <c r="M706" s="889"/>
      <c r="N706" s="653"/>
      <c r="O706" s="651"/>
      <c r="P706" s="651"/>
      <c r="Q706" s="654"/>
      <c r="R706" s="655"/>
      <c r="S706" s="607" t="str">
        <f t="shared" si="785"/>
        <v/>
      </c>
      <c r="T706" s="656" t="str">
        <f t="shared" si="786"/>
        <v/>
      </c>
      <c r="U706" s="656" t="str">
        <f t="shared" si="821"/>
        <v/>
      </c>
      <c r="V706" s="656" t="str">
        <f t="shared" si="787"/>
        <v/>
      </c>
      <c r="W706" s="719"/>
      <c r="X706" s="659"/>
      <c r="Y706" s="656" t="str">
        <f t="shared" si="851"/>
        <v/>
      </c>
      <c r="Z706" s="659"/>
      <c r="AA706" s="654"/>
      <c r="AB706" s="656" t="str">
        <f t="shared" si="788"/>
        <v/>
      </c>
      <c r="AC706" s="661" t="str">
        <f t="shared" si="822"/>
        <v/>
      </c>
      <c r="AE706" s="658" t="str">
        <f t="shared" si="789"/>
        <v/>
      </c>
      <c r="AF706" s="659"/>
      <c r="AT706" s="805" t="str">
        <f t="shared" si="847"/>
        <v/>
      </c>
      <c r="AU706" t="str">
        <f t="shared" si="823"/>
        <v/>
      </c>
      <c r="AV706" s="6" t="str">
        <f t="shared" si="790"/>
        <v/>
      </c>
      <c r="AW706" s="317" t="str">
        <f t="shared" si="791"/>
        <v/>
      </c>
      <c r="AX706" s="158" t="str">
        <f t="shared" si="792"/>
        <v/>
      </c>
      <c r="AY706" s="158" t="str">
        <f t="shared" si="856"/>
        <v/>
      </c>
      <c r="AZ706" s="309" t="str">
        <f t="shared" si="855"/>
        <v/>
      </c>
      <c r="BA706" s="318" t="str">
        <f t="shared" si="793"/>
        <v/>
      </c>
      <c r="BB706" s="473" t="str">
        <f t="shared" si="794"/>
        <v/>
      </c>
      <c r="BC706" s="80" t="str">
        <f t="shared" si="845"/>
        <v/>
      </c>
      <c r="BD706" s="56">
        <f t="shared" si="795"/>
        <v>1</v>
      </c>
      <c r="BF706" s="56" t="str">
        <f t="shared" si="796"/>
        <v/>
      </c>
      <c r="BG706" s="56" t="str">
        <f t="shared" si="797"/>
        <v/>
      </c>
      <c r="BH706" s="6" t="str">
        <f t="shared" si="798"/>
        <v/>
      </c>
      <c r="BK706" s="6" t="str">
        <f t="shared" si="799"/>
        <v/>
      </c>
      <c r="BL706" s="56">
        <f t="shared" si="824"/>
        <v>999999</v>
      </c>
      <c r="BM706" s="183">
        <f t="shared" si="825"/>
        <v>99999.000003530004</v>
      </c>
      <c r="BN706" s="61">
        <v>690</v>
      </c>
      <c r="BO706" s="6">
        <f t="shared" si="800"/>
        <v>999999</v>
      </c>
      <c r="BP706" s="6">
        <f t="shared" si="801"/>
        <v>999999</v>
      </c>
      <c r="BQ706" s="6" t="str">
        <f t="shared" si="826"/>
        <v>x</v>
      </c>
      <c r="BR706" s="206">
        <f t="shared" si="802"/>
        <v>99999.000003530004</v>
      </c>
      <c r="BS706" s="6">
        <f t="shared" si="803"/>
        <v>99999.000003530004</v>
      </c>
      <c r="BT706" s="6" t="str">
        <f t="shared" si="827"/>
        <v>x</v>
      </c>
      <c r="BU706" s="6" t="str">
        <f t="shared" si="804"/>
        <v/>
      </c>
      <c r="BW706" s="82">
        <f t="shared" si="828"/>
        <v>9999999999</v>
      </c>
      <c r="BX706" s="80" t="str">
        <f t="shared" si="805"/>
        <v>x</v>
      </c>
      <c r="BY706" s="80" t="str">
        <f t="shared" si="806"/>
        <v/>
      </c>
      <c r="BZ706" s="56" t="str">
        <f t="shared" si="829"/>
        <v/>
      </c>
      <c r="CA706" s="56" t="str">
        <f t="shared" si="830"/>
        <v/>
      </c>
      <c r="CB706" s="88">
        <f t="shared" si="831"/>
        <v>0</v>
      </c>
      <c r="CC706" s="56" t="str">
        <f t="shared" si="807"/>
        <v/>
      </c>
      <c r="CD706" s="56"/>
      <c r="CE706" s="56"/>
      <c r="CF706" s="56"/>
      <c r="CG706" s="56"/>
      <c r="CH706" s="169">
        <f t="shared" si="832"/>
        <v>9999999999</v>
      </c>
      <c r="CI706" s="170">
        <f t="shared" si="833"/>
        <v>9999999999</v>
      </c>
      <c r="CJ706" s="171">
        <f t="shared" si="834"/>
        <v>9999999999</v>
      </c>
      <c r="CK706" s="172" t="str">
        <f t="shared" si="835"/>
        <v/>
      </c>
      <c r="CL706" s="173" t="str">
        <f t="shared" si="808"/>
        <v>x</v>
      </c>
      <c r="CN706" s="6" t="str">
        <f t="shared" si="836"/>
        <v/>
      </c>
      <c r="CO706" s="293" t="e">
        <f t="shared" ca="1" si="846"/>
        <v>#N/A</v>
      </c>
      <c r="CP706" s="6" t="e">
        <f t="shared" ca="1" si="837"/>
        <v>#N/A</v>
      </c>
      <c r="CQ706" s="61">
        <v>690</v>
      </c>
      <c r="CR706" s="6">
        <f t="shared" si="809"/>
        <v>0</v>
      </c>
      <c r="CS706" s="6">
        <f t="shared" si="810"/>
        <v>0</v>
      </c>
      <c r="CT706" s="56" t="str">
        <f t="shared" si="811"/>
        <v/>
      </c>
      <c r="CU706" s="76">
        <f t="shared" si="812"/>
        <v>0</v>
      </c>
      <c r="CV706" s="76">
        <f t="shared" si="813"/>
        <v>0</v>
      </c>
      <c r="CX706" s="6" t="str">
        <f t="shared" si="814"/>
        <v/>
      </c>
      <c r="CY706" s="6" t="str">
        <f t="shared" si="815"/>
        <v/>
      </c>
      <c r="CZ706" s="6" t="str">
        <f t="shared" si="816"/>
        <v/>
      </c>
      <c r="DG706" s="56" t="str">
        <f t="shared" si="817"/>
        <v/>
      </c>
      <c r="DH706" s="6">
        <f t="shared" si="818"/>
        <v>0</v>
      </c>
      <c r="DK706" s="6">
        <f t="shared" si="853"/>
        <v>0</v>
      </c>
      <c r="DL706" s="6" t="e">
        <f t="shared" si="854"/>
        <v>#N/A</v>
      </c>
      <c r="DN706" s="6" t="e">
        <f t="shared" si="852"/>
        <v>#N/A</v>
      </c>
      <c r="DP706" s="6" t="str">
        <f t="shared" si="819"/>
        <v/>
      </c>
      <c r="DQ706" s="293">
        <f t="shared" ca="1" si="848"/>
        <v>700</v>
      </c>
      <c r="DR706" s="6" t="str">
        <f t="shared" ca="1" si="838"/>
        <v>x</v>
      </c>
      <c r="DU706" s="293" t="e">
        <f t="shared" ca="1" si="839"/>
        <v>#N/A</v>
      </c>
      <c r="DV706" s="5"/>
      <c r="DW706" s="293" t="e">
        <f t="shared" ca="1" si="849"/>
        <v>#N/A</v>
      </c>
      <c r="DZ706" s="293" t="e">
        <f t="shared" ca="1" si="840"/>
        <v>#N/A</v>
      </c>
      <c r="EA706" s="293" t="e">
        <f t="shared" ca="1" si="841"/>
        <v>#N/A</v>
      </c>
      <c r="EB706" s="293" t="e">
        <f t="shared" ca="1" si="842"/>
        <v>#N/A</v>
      </c>
      <c r="EE706" s="6" t="str">
        <f t="shared" si="843"/>
        <v/>
      </c>
      <c r="EF706" s="293" t="e">
        <f t="shared" ca="1" si="844"/>
        <v>#N/A</v>
      </c>
      <c r="EG706" s="6" t="e">
        <f t="shared" ca="1" si="820"/>
        <v>#N/A</v>
      </c>
    </row>
    <row r="707" spans="3:137" x14ac:dyDescent="0.2">
      <c r="C707" s="75"/>
      <c r="D707" s="184" t="str">
        <f t="shared" si="784"/>
        <v/>
      </c>
      <c r="E707" s="649" t="str">
        <f t="shared" si="850"/>
        <v/>
      </c>
      <c r="F707" s="607" t="str">
        <f t="shared" si="783"/>
        <v>x</v>
      </c>
      <c r="G707" s="650"/>
      <c r="H707" s="651"/>
      <c r="I707" s="651"/>
      <c r="J707" s="651"/>
      <c r="K707" s="652"/>
      <c r="L707" s="889"/>
      <c r="M707" s="889"/>
      <c r="N707" s="653"/>
      <c r="O707" s="651"/>
      <c r="P707" s="651"/>
      <c r="Q707" s="654"/>
      <c r="R707" s="655"/>
      <c r="S707" s="607" t="str">
        <f t="shared" si="785"/>
        <v/>
      </c>
      <c r="T707" s="656" t="str">
        <f t="shared" si="786"/>
        <v/>
      </c>
      <c r="U707" s="656" t="str">
        <f t="shared" si="821"/>
        <v/>
      </c>
      <c r="V707" s="656" t="str">
        <f t="shared" si="787"/>
        <v/>
      </c>
      <c r="W707" s="719"/>
      <c r="X707" s="659"/>
      <c r="Y707" s="656" t="str">
        <f t="shared" si="851"/>
        <v/>
      </c>
      <c r="Z707" s="659"/>
      <c r="AA707" s="654"/>
      <c r="AB707" s="656" t="str">
        <f t="shared" si="788"/>
        <v/>
      </c>
      <c r="AC707" s="661" t="str">
        <f t="shared" si="822"/>
        <v/>
      </c>
      <c r="AE707" s="658" t="str">
        <f t="shared" si="789"/>
        <v/>
      </c>
      <c r="AF707" s="659"/>
      <c r="AT707" s="805" t="str">
        <f t="shared" si="847"/>
        <v/>
      </c>
      <c r="AU707" t="str">
        <f t="shared" si="823"/>
        <v/>
      </c>
      <c r="AV707" s="6" t="str">
        <f t="shared" si="790"/>
        <v/>
      </c>
      <c r="AW707" s="317" t="str">
        <f t="shared" si="791"/>
        <v/>
      </c>
      <c r="AX707" s="158" t="str">
        <f t="shared" si="792"/>
        <v/>
      </c>
      <c r="AY707" s="158" t="str">
        <f t="shared" si="856"/>
        <v/>
      </c>
      <c r="AZ707" s="309" t="str">
        <f t="shared" si="855"/>
        <v/>
      </c>
      <c r="BA707" s="318" t="str">
        <f t="shared" si="793"/>
        <v/>
      </c>
      <c r="BB707" s="473" t="str">
        <f t="shared" si="794"/>
        <v/>
      </c>
      <c r="BC707" s="80" t="str">
        <f t="shared" si="845"/>
        <v/>
      </c>
      <c r="BD707" s="56">
        <f t="shared" si="795"/>
        <v>1</v>
      </c>
      <c r="BF707" s="56" t="str">
        <f t="shared" si="796"/>
        <v/>
      </c>
      <c r="BG707" s="56" t="str">
        <f t="shared" si="797"/>
        <v/>
      </c>
      <c r="BH707" s="6" t="str">
        <f t="shared" si="798"/>
        <v/>
      </c>
      <c r="BK707" s="6" t="str">
        <f t="shared" si="799"/>
        <v/>
      </c>
      <c r="BL707" s="56">
        <f t="shared" si="824"/>
        <v>999999</v>
      </c>
      <c r="BM707" s="183">
        <f t="shared" si="825"/>
        <v>99999.000003534995</v>
      </c>
      <c r="BN707" s="61">
        <v>691</v>
      </c>
      <c r="BO707" s="6">
        <f t="shared" si="800"/>
        <v>999999</v>
      </c>
      <c r="BP707" s="6">
        <f t="shared" si="801"/>
        <v>999999</v>
      </c>
      <c r="BQ707" s="6" t="str">
        <f t="shared" si="826"/>
        <v>x</v>
      </c>
      <c r="BR707" s="206">
        <f t="shared" si="802"/>
        <v>99999.000003534995</v>
      </c>
      <c r="BS707" s="6">
        <f t="shared" si="803"/>
        <v>99999.000003534995</v>
      </c>
      <c r="BT707" s="6" t="str">
        <f t="shared" si="827"/>
        <v>x</v>
      </c>
      <c r="BU707" s="6" t="str">
        <f t="shared" si="804"/>
        <v/>
      </c>
      <c r="BW707" s="82">
        <f t="shared" si="828"/>
        <v>9999999999</v>
      </c>
      <c r="BX707" s="80" t="str">
        <f t="shared" si="805"/>
        <v>x</v>
      </c>
      <c r="BY707" s="80" t="str">
        <f t="shared" si="806"/>
        <v/>
      </c>
      <c r="BZ707" s="56" t="str">
        <f t="shared" si="829"/>
        <v/>
      </c>
      <c r="CA707" s="56" t="str">
        <f t="shared" si="830"/>
        <v/>
      </c>
      <c r="CB707" s="88">
        <f t="shared" si="831"/>
        <v>0</v>
      </c>
      <c r="CC707" s="56" t="str">
        <f t="shared" si="807"/>
        <v/>
      </c>
      <c r="CD707" s="56"/>
      <c r="CE707" s="56"/>
      <c r="CF707" s="56"/>
      <c r="CG707" s="56"/>
      <c r="CH707" s="169">
        <f t="shared" si="832"/>
        <v>9999999999</v>
      </c>
      <c r="CI707" s="170">
        <f t="shared" si="833"/>
        <v>9999999999</v>
      </c>
      <c r="CJ707" s="171">
        <f t="shared" si="834"/>
        <v>9999999999</v>
      </c>
      <c r="CK707" s="172" t="str">
        <f t="shared" si="835"/>
        <v/>
      </c>
      <c r="CL707" s="173" t="str">
        <f t="shared" si="808"/>
        <v>x</v>
      </c>
      <c r="CN707" s="6" t="str">
        <f t="shared" si="836"/>
        <v/>
      </c>
      <c r="CO707" s="293" t="e">
        <f t="shared" ca="1" si="846"/>
        <v>#N/A</v>
      </c>
      <c r="CP707" s="6" t="e">
        <f t="shared" ca="1" si="837"/>
        <v>#N/A</v>
      </c>
      <c r="CQ707" s="61">
        <v>691</v>
      </c>
      <c r="CR707" s="6">
        <f t="shared" si="809"/>
        <v>0</v>
      </c>
      <c r="CS707" s="6">
        <f t="shared" si="810"/>
        <v>0</v>
      </c>
      <c r="CT707" s="56" t="str">
        <f t="shared" si="811"/>
        <v/>
      </c>
      <c r="CU707" s="76">
        <f t="shared" si="812"/>
        <v>0</v>
      </c>
      <c r="CV707" s="76">
        <f t="shared" si="813"/>
        <v>0</v>
      </c>
      <c r="CX707" s="6" t="str">
        <f t="shared" si="814"/>
        <v/>
      </c>
      <c r="CY707" s="6" t="str">
        <f t="shared" si="815"/>
        <v/>
      </c>
      <c r="CZ707" s="6" t="str">
        <f t="shared" si="816"/>
        <v/>
      </c>
      <c r="DG707" s="56" t="str">
        <f t="shared" si="817"/>
        <v/>
      </c>
      <c r="DH707" s="6">
        <f t="shared" si="818"/>
        <v>0</v>
      </c>
      <c r="DK707" s="6">
        <f t="shared" si="853"/>
        <v>0</v>
      </c>
      <c r="DL707" s="6" t="e">
        <f t="shared" si="854"/>
        <v>#N/A</v>
      </c>
      <c r="DN707" s="6" t="e">
        <f t="shared" si="852"/>
        <v>#N/A</v>
      </c>
      <c r="DP707" s="6" t="str">
        <f t="shared" si="819"/>
        <v/>
      </c>
      <c r="DQ707" s="293">
        <f t="shared" ca="1" si="848"/>
        <v>701</v>
      </c>
      <c r="DR707" s="6" t="str">
        <f t="shared" ca="1" si="838"/>
        <v>x</v>
      </c>
      <c r="DU707" s="293" t="e">
        <f t="shared" ca="1" si="839"/>
        <v>#N/A</v>
      </c>
      <c r="DV707" s="5"/>
      <c r="DW707" s="293" t="e">
        <f t="shared" ca="1" si="849"/>
        <v>#N/A</v>
      </c>
      <c r="DZ707" s="293" t="e">
        <f t="shared" ca="1" si="840"/>
        <v>#N/A</v>
      </c>
      <c r="EA707" s="293" t="e">
        <f t="shared" ca="1" si="841"/>
        <v>#N/A</v>
      </c>
      <c r="EB707" s="293" t="e">
        <f t="shared" ca="1" si="842"/>
        <v>#N/A</v>
      </c>
      <c r="EE707" s="6" t="str">
        <f t="shared" si="843"/>
        <v/>
      </c>
      <c r="EF707" s="293" t="e">
        <f t="shared" ca="1" si="844"/>
        <v>#N/A</v>
      </c>
      <c r="EG707" s="6" t="e">
        <f t="shared" ca="1" si="820"/>
        <v>#N/A</v>
      </c>
    </row>
    <row r="708" spans="3:137" x14ac:dyDescent="0.2">
      <c r="C708" s="75"/>
      <c r="D708" s="184" t="str">
        <f t="shared" si="784"/>
        <v/>
      </c>
      <c r="E708" s="649" t="str">
        <f t="shared" si="850"/>
        <v/>
      </c>
      <c r="F708" s="607" t="str">
        <f t="shared" si="783"/>
        <v>x</v>
      </c>
      <c r="G708" s="650"/>
      <c r="H708" s="651"/>
      <c r="I708" s="651"/>
      <c r="J708" s="651"/>
      <c r="K708" s="652"/>
      <c r="L708" s="889"/>
      <c r="M708" s="889"/>
      <c r="N708" s="653"/>
      <c r="O708" s="651"/>
      <c r="P708" s="651"/>
      <c r="Q708" s="654"/>
      <c r="R708" s="655"/>
      <c r="S708" s="607" t="str">
        <f t="shared" si="785"/>
        <v/>
      </c>
      <c r="T708" s="656" t="str">
        <f t="shared" si="786"/>
        <v/>
      </c>
      <c r="U708" s="656" t="str">
        <f t="shared" si="821"/>
        <v/>
      </c>
      <c r="V708" s="656" t="str">
        <f t="shared" si="787"/>
        <v/>
      </c>
      <c r="W708" s="719"/>
      <c r="X708" s="659"/>
      <c r="Y708" s="656" t="str">
        <f t="shared" si="851"/>
        <v/>
      </c>
      <c r="Z708" s="659"/>
      <c r="AA708" s="654"/>
      <c r="AB708" s="656" t="str">
        <f t="shared" si="788"/>
        <v/>
      </c>
      <c r="AC708" s="661" t="str">
        <f t="shared" si="822"/>
        <v/>
      </c>
      <c r="AE708" s="658" t="str">
        <f t="shared" si="789"/>
        <v/>
      </c>
      <c r="AF708" s="659"/>
      <c r="AT708" s="805" t="str">
        <f t="shared" si="847"/>
        <v/>
      </c>
      <c r="AU708" t="str">
        <f t="shared" si="823"/>
        <v/>
      </c>
      <c r="AV708" s="6" t="str">
        <f t="shared" si="790"/>
        <v/>
      </c>
      <c r="AW708" s="317" t="str">
        <f t="shared" si="791"/>
        <v/>
      </c>
      <c r="AX708" s="158" t="str">
        <f t="shared" si="792"/>
        <v/>
      </c>
      <c r="AY708" s="158" t="str">
        <f t="shared" si="856"/>
        <v/>
      </c>
      <c r="AZ708" s="309" t="str">
        <f t="shared" si="855"/>
        <v/>
      </c>
      <c r="BA708" s="318" t="str">
        <f t="shared" si="793"/>
        <v/>
      </c>
      <c r="BB708" s="473" t="str">
        <f t="shared" si="794"/>
        <v/>
      </c>
      <c r="BC708" s="80" t="str">
        <f t="shared" si="845"/>
        <v/>
      </c>
      <c r="BD708" s="56">
        <f t="shared" si="795"/>
        <v>1</v>
      </c>
      <c r="BF708" s="56" t="str">
        <f t="shared" si="796"/>
        <v/>
      </c>
      <c r="BG708" s="56" t="str">
        <f t="shared" si="797"/>
        <v/>
      </c>
      <c r="BH708" s="6" t="str">
        <f t="shared" si="798"/>
        <v/>
      </c>
      <c r="BK708" s="6" t="str">
        <f t="shared" si="799"/>
        <v/>
      </c>
      <c r="BL708" s="56">
        <f t="shared" si="824"/>
        <v>999999</v>
      </c>
      <c r="BM708" s="183">
        <f t="shared" si="825"/>
        <v>99999.000003540001</v>
      </c>
      <c r="BN708" s="61">
        <v>692</v>
      </c>
      <c r="BO708" s="6">
        <f t="shared" si="800"/>
        <v>999999</v>
      </c>
      <c r="BP708" s="6">
        <f t="shared" si="801"/>
        <v>999999</v>
      </c>
      <c r="BQ708" s="6" t="str">
        <f t="shared" si="826"/>
        <v>x</v>
      </c>
      <c r="BR708" s="206">
        <f t="shared" si="802"/>
        <v>99999.000003540001</v>
      </c>
      <c r="BS708" s="6">
        <f t="shared" si="803"/>
        <v>99999.000003540001</v>
      </c>
      <c r="BT708" s="6" t="str">
        <f t="shared" si="827"/>
        <v>x</v>
      </c>
      <c r="BU708" s="6" t="str">
        <f t="shared" si="804"/>
        <v/>
      </c>
      <c r="BW708" s="82">
        <f t="shared" si="828"/>
        <v>9999999999</v>
      </c>
      <c r="BX708" s="80" t="str">
        <f t="shared" si="805"/>
        <v>x</v>
      </c>
      <c r="BY708" s="80" t="str">
        <f t="shared" si="806"/>
        <v/>
      </c>
      <c r="BZ708" s="56" t="str">
        <f t="shared" si="829"/>
        <v/>
      </c>
      <c r="CA708" s="56" t="str">
        <f t="shared" si="830"/>
        <v/>
      </c>
      <c r="CB708" s="88">
        <f t="shared" si="831"/>
        <v>0</v>
      </c>
      <c r="CC708" s="56" t="str">
        <f t="shared" si="807"/>
        <v/>
      </c>
      <c r="CD708" s="56"/>
      <c r="CE708" s="56"/>
      <c r="CF708" s="56"/>
      <c r="CG708" s="56"/>
      <c r="CH708" s="169">
        <f t="shared" si="832"/>
        <v>9999999999</v>
      </c>
      <c r="CI708" s="170">
        <f t="shared" si="833"/>
        <v>9999999999</v>
      </c>
      <c r="CJ708" s="171">
        <f t="shared" si="834"/>
        <v>9999999999</v>
      </c>
      <c r="CK708" s="172" t="str">
        <f t="shared" si="835"/>
        <v/>
      </c>
      <c r="CL708" s="173" t="str">
        <f t="shared" si="808"/>
        <v>x</v>
      </c>
      <c r="CN708" s="6" t="str">
        <f t="shared" si="836"/>
        <v/>
      </c>
      <c r="CO708" s="293" t="e">
        <f t="shared" ca="1" si="846"/>
        <v>#N/A</v>
      </c>
      <c r="CP708" s="6" t="e">
        <f t="shared" ca="1" si="837"/>
        <v>#N/A</v>
      </c>
      <c r="CQ708" s="61">
        <v>692</v>
      </c>
      <c r="CR708" s="6">
        <f t="shared" si="809"/>
        <v>0</v>
      </c>
      <c r="CS708" s="6">
        <f t="shared" si="810"/>
        <v>0</v>
      </c>
      <c r="CT708" s="56" t="str">
        <f t="shared" si="811"/>
        <v/>
      </c>
      <c r="CU708" s="76">
        <f t="shared" si="812"/>
        <v>0</v>
      </c>
      <c r="CV708" s="76">
        <f t="shared" si="813"/>
        <v>0</v>
      </c>
      <c r="CX708" s="6" t="str">
        <f t="shared" si="814"/>
        <v/>
      </c>
      <c r="CY708" s="6" t="str">
        <f t="shared" si="815"/>
        <v/>
      </c>
      <c r="CZ708" s="6" t="str">
        <f t="shared" si="816"/>
        <v/>
      </c>
      <c r="DG708" s="56" t="str">
        <f t="shared" si="817"/>
        <v/>
      </c>
      <c r="DH708" s="6">
        <f t="shared" si="818"/>
        <v>0</v>
      </c>
      <c r="DK708" s="6">
        <f t="shared" si="853"/>
        <v>0</v>
      </c>
      <c r="DL708" s="6" t="e">
        <f t="shared" si="854"/>
        <v>#N/A</v>
      </c>
      <c r="DN708" s="6" t="e">
        <f t="shared" si="852"/>
        <v>#N/A</v>
      </c>
      <c r="DP708" s="6" t="str">
        <f t="shared" si="819"/>
        <v/>
      </c>
      <c r="DQ708" s="293">
        <f t="shared" ca="1" si="848"/>
        <v>702</v>
      </c>
      <c r="DR708" s="6" t="str">
        <f t="shared" ca="1" si="838"/>
        <v>x</v>
      </c>
      <c r="DU708" s="293" t="e">
        <f t="shared" ca="1" si="839"/>
        <v>#N/A</v>
      </c>
      <c r="DV708" s="5"/>
      <c r="DW708" s="293" t="e">
        <f t="shared" ca="1" si="849"/>
        <v>#N/A</v>
      </c>
      <c r="DZ708" s="293" t="e">
        <f t="shared" ca="1" si="840"/>
        <v>#N/A</v>
      </c>
      <c r="EA708" s="293" t="e">
        <f t="shared" ca="1" si="841"/>
        <v>#N/A</v>
      </c>
      <c r="EB708" s="293" t="e">
        <f t="shared" ca="1" si="842"/>
        <v>#N/A</v>
      </c>
      <c r="EE708" s="6" t="str">
        <f t="shared" si="843"/>
        <v/>
      </c>
      <c r="EF708" s="293" t="e">
        <f t="shared" ca="1" si="844"/>
        <v>#N/A</v>
      </c>
      <c r="EG708" s="6" t="e">
        <f t="shared" ca="1" si="820"/>
        <v>#N/A</v>
      </c>
    </row>
    <row r="709" spans="3:137" x14ac:dyDescent="0.2">
      <c r="C709" s="75"/>
      <c r="D709" s="184" t="str">
        <f t="shared" si="784"/>
        <v/>
      </c>
      <c r="E709" s="649" t="str">
        <f t="shared" si="850"/>
        <v/>
      </c>
      <c r="F709" s="607" t="str">
        <f t="shared" si="783"/>
        <v>x</v>
      </c>
      <c r="G709" s="650"/>
      <c r="H709" s="651"/>
      <c r="I709" s="651"/>
      <c r="J709" s="651"/>
      <c r="K709" s="652"/>
      <c r="L709" s="889"/>
      <c r="M709" s="889"/>
      <c r="N709" s="653"/>
      <c r="O709" s="651"/>
      <c r="P709" s="651"/>
      <c r="Q709" s="654"/>
      <c r="R709" s="655"/>
      <c r="S709" s="607" t="str">
        <f t="shared" si="785"/>
        <v/>
      </c>
      <c r="T709" s="656" t="str">
        <f t="shared" si="786"/>
        <v/>
      </c>
      <c r="U709" s="656" t="str">
        <f t="shared" si="821"/>
        <v/>
      </c>
      <c r="V709" s="656" t="str">
        <f t="shared" si="787"/>
        <v/>
      </c>
      <c r="W709" s="719"/>
      <c r="X709" s="659"/>
      <c r="Y709" s="656" t="str">
        <f t="shared" si="851"/>
        <v/>
      </c>
      <c r="Z709" s="659"/>
      <c r="AA709" s="654"/>
      <c r="AB709" s="656" t="str">
        <f t="shared" si="788"/>
        <v/>
      </c>
      <c r="AC709" s="661" t="str">
        <f t="shared" si="822"/>
        <v/>
      </c>
      <c r="AE709" s="658" t="str">
        <f t="shared" si="789"/>
        <v/>
      </c>
      <c r="AF709" s="659"/>
      <c r="AT709" s="805" t="str">
        <f t="shared" si="847"/>
        <v/>
      </c>
      <c r="AU709" t="str">
        <f t="shared" si="823"/>
        <v/>
      </c>
      <c r="AV709" s="6" t="str">
        <f t="shared" si="790"/>
        <v/>
      </c>
      <c r="AW709" s="317" t="str">
        <f t="shared" si="791"/>
        <v/>
      </c>
      <c r="AX709" s="158" t="str">
        <f t="shared" si="792"/>
        <v/>
      </c>
      <c r="AY709" s="158" t="str">
        <f t="shared" si="856"/>
        <v/>
      </c>
      <c r="AZ709" s="309" t="str">
        <f t="shared" si="855"/>
        <v/>
      </c>
      <c r="BA709" s="318" t="str">
        <f t="shared" si="793"/>
        <v/>
      </c>
      <c r="BB709" s="473" t="str">
        <f t="shared" si="794"/>
        <v/>
      </c>
      <c r="BC709" s="80" t="str">
        <f t="shared" si="845"/>
        <v/>
      </c>
      <c r="BD709" s="56">
        <f t="shared" si="795"/>
        <v>1</v>
      </c>
      <c r="BF709" s="56" t="str">
        <f t="shared" si="796"/>
        <v/>
      </c>
      <c r="BG709" s="56" t="str">
        <f t="shared" si="797"/>
        <v/>
      </c>
      <c r="BH709" s="6" t="str">
        <f t="shared" si="798"/>
        <v/>
      </c>
      <c r="BK709" s="6" t="str">
        <f t="shared" si="799"/>
        <v/>
      </c>
      <c r="BL709" s="56">
        <f t="shared" si="824"/>
        <v>999999</v>
      </c>
      <c r="BM709" s="183">
        <f t="shared" si="825"/>
        <v>99999.000003545007</v>
      </c>
      <c r="BN709" s="61">
        <v>693</v>
      </c>
      <c r="BO709" s="6">
        <f t="shared" si="800"/>
        <v>999999</v>
      </c>
      <c r="BP709" s="6">
        <f t="shared" si="801"/>
        <v>999999</v>
      </c>
      <c r="BQ709" s="6" t="str">
        <f t="shared" si="826"/>
        <v>x</v>
      </c>
      <c r="BR709" s="206">
        <f t="shared" si="802"/>
        <v>99999.000003545007</v>
      </c>
      <c r="BS709" s="6">
        <f t="shared" si="803"/>
        <v>99999.000003545007</v>
      </c>
      <c r="BT709" s="6" t="str">
        <f t="shared" si="827"/>
        <v>x</v>
      </c>
      <c r="BU709" s="6" t="str">
        <f t="shared" si="804"/>
        <v/>
      </c>
      <c r="BW709" s="82">
        <f t="shared" si="828"/>
        <v>9999999999</v>
      </c>
      <c r="BX709" s="80" t="str">
        <f t="shared" si="805"/>
        <v>x</v>
      </c>
      <c r="BY709" s="80" t="str">
        <f t="shared" si="806"/>
        <v/>
      </c>
      <c r="BZ709" s="56" t="str">
        <f t="shared" si="829"/>
        <v/>
      </c>
      <c r="CA709" s="56" t="str">
        <f t="shared" si="830"/>
        <v/>
      </c>
      <c r="CB709" s="88">
        <f t="shared" si="831"/>
        <v>0</v>
      </c>
      <c r="CC709" s="56" t="str">
        <f t="shared" si="807"/>
        <v/>
      </c>
      <c r="CD709" s="56"/>
      <c r="CE709" s="56"/>
      <c r="CF709" s="56"/>
      <c r="CG709" s="56"/>
      <c r="CH709" s="169">
        <f t="shared" si="832"/>
        <v>9999999999</v>
      </c>
      <c r="CI709" s="170">
        <f t="shared" si="833"/>
        <v>9999999999</v>
      </c>
      <c r="CJ709" s="171">
        <f t="shared" si="834"/>
        <v>9999999999</v>
      </c>
      <c r="CK709" s="172" t="str">
        <f t="shared" si="835"/>
        <v/>
      </c>
      <c r="CL709" s="173" t="str">
        <f t="shared" si="808"/>
        <v>x</v>
      </c>
      <c r="CN709" s="6" t="str">
        <f t="shared" si="836"/>
        <v/>
      </c>
      <c r="CO709" s="293" t="e">
        <f t="shared" ca="1" si="846"/>
        <v>#N/A</v>
      </c>
      <c r="CP709" s="6" t="e">
        <f t="shared" ca="1" si="837"/>
        <v>#N/A</v>
      </c>
      <c r="CQ709" s="61">
        <v>693</v>
      </c>
      <c r="CR709" s="6">
        <f t="shared" si="809"/>
        <v>0</v>
      </c>
      <c r="CS709" s="6">
        <f t="shared" si="810"/>
        <v>0</v>
      </c>
      <c r="CT709" s="56" t="str">
        <f t="shared" si="811"/>
        <v/>
      </c>
      <c r="CU709" s="76">
        <f t="shared" si="812"/>
        <v>0</v>
      </c>
      <c r="CV709" s="76">
        <f t="shared" si="813"/>
        <v>0</v>
      </c>
      <c r="CX709" s="6" t="str">
        <f t="shared" si="814"/>
        <v/>
      </c>
      <c r="CY709" s="6" t="str">
        <f t="shared" si="815"/>
        <v/>
      </c>
      <c r="CZ709" s="6" t="str">
        <f t="shared" si="816"/>
        <v/>
      </c>
      <c r="DG709" s="56" t="str">
        <f t="shared" si="817"/>
        <v/>
      </c>
      <c r="DH709" s="6">
        <f t="shared" si="818"/>
        <v>0</v>
      </c>
      <c r="DK709" s="6">
        <f t="shared" si="853"/>
        <v>0</v>
      </c>
      <c r="DL709" s="6" t="e">
        <f t="shared" si="854"/>
        <v>#N/A</v>
      </c>
      <c r="DN709" s="6" t="e">
        <f t="shared" si="852"/>
        <v>#N/A</v>
      </c>
      <c r="DP709" s="6" t="str">
        <f t="shared" si="819"/>
        <v/>
      </c>
      <c r="DQ709" s="293">
        <f t="shared" ca="1" si="848"/>
        <v>703</v>
      </c>
      <c r="DR709" s="6" t="str">
        <f t="shared" ca="1" si="838"/>
        <v>x</v>
      </c>
      <c r="DU709" s="293" t="e">
        <f t="shared" ca="1" si="839"/>
        <v>#N/A</v>
      </c>
      <c r="DV709" s="5"/>
      <c r="DW709" s="293" t="e">
        <f t="shared" ca="1" si="849"/>
        <v>#N/A</v>
      </c>
      <c r="DZ709" s="293" t="e">
        <f t="shared" ca="1" si="840"/>
        <v>#N/A</v>
      </c>
      <c r="EA709" s="293" t="e">
        <f t="shared" ca="1" si="841"/>
        <v>#N/A</v>
      </c>
      <c r="EB709" s="293" t="e">
        <f t="shared" ca="1" si="842"/>
        <v>#N/A</v>
      </c>
      <c r="EE709" s="6" t="str">
        <f t="shared" si="843"/>
        <v/>
      </c>
      <c r="EF709" s="293" t="e">
        <f t="shared" ca="1" si="844"/>
        <v>#N/A</v>
      </c>
      <c r="EG709" s="6" t="e">
        <f t="shared" ca="1" si="820"/>
        <v>#N/A</v>
      </c>
    </row>
    <row r="710" spans="3:137" x14ac:dyDescent="0.2">
      <c r="C710" s="75"/>
      <c r="D710" s="184" t="str">
        <f t="shared" si="784"/>
        <v/>
      </c>
      <c r="E710" s="649" t="str">
        <f t="shared" si="850"/>
        <v/>
      </c>
      <c r="F710" s="607" t="str">
        <f t="shared" si="783"/>
        <v>x</v>
      </c>
      <c r="G710" s="650"/>
      <c r="H710" s="651"/>
      <c r="I710" s="651"/>
      <c r="J710" s="651"/>
      <c r="K710" s="652"/>
      <c r="L710" s="889"/>
      <c r="M710" s="889"/>
      <c r="N710" s="653"/>
      <c r="O710" s="651"/>
      <c r="P710" s="651"/>
      <c r="Q710" s="654"/>
      <c r="R710" s="655"/>
      <c r="S710" s="607" t="str">
        <f t="shared" si="785"/>
        <v/>
      </c>
      <c r="T710" s="656" t="str">
        <f t="shared" si="786"/>
        <v/>
      </c>
      <c r="U710" s="656" t="str">
        <f t="shared" si="821"/>
        <v/>
      </c>
      <c r="V710" s="656" t="str">
        <f t="shared" si="787"/>
        <v/>
      </c>
      <c r="W710" s="719"/>
      <c r="X710" s="659"/>
      <c r="Y710" s="656" t="str">
        <f t="shared" si="851"/>
        <v/>
      </c>
      <c r="Z710" s="659"/>
      <c r="AA710" s="654"/>
      <c r="AB710" s="656" t="str">
        <f t="shared" si="788"/>
        <v/>
      </c>
      <c r="AC710" s="661" t="str">
        <f t="shared" si="822"/>
        <v/>
      </c>
      <c r="AE710" s="658" t="str">
        <f t="shared" si="789"/>
        <v/>
      </c>
      <c r="AF710" s="659"/>
      <c r="AT710" s="805" t="str">
        <f t="shared" si="847"/>
        <v/>
      </c>
      <c r="AU710" t="str">
        <f t="shared" si="823"/>
        <v/>
      </c>
      <c r="AV710" s="6" t="str">
        <f t="shared" si="790"/>
        <v/>
      </c>
      <c r="AW710" s="317" t="str">
        <f t="shared" si="791"/>
        <v/>
      </c>
      <c r="AX710" s="158" t="str">
        <f t="shared" si="792"/>
        <v/>
      </c>
      <c r="AY710" s="158" t="str">
        <f t="shared" si="856"/>
        <v/>
      </c>
      <c r="AZ710" s="309" t="str">
        <f t="shared" si="855"/>
        <v/>
      </c>
      <c r="BA710" s="318" t="str">
        <f t="shared" si="793"/>
        <v/>
      </c>
      <c r="BB710" s="473" t="str">
        <f t="shared" si="794"/>
        <v/>
      </c>
      <c r="BC710" s="80" t="str">
        <f t="shared" si="845"/>
        <v/>
      </c>
      <c r="BD710" s="56">
        <f t="shared" si="795"/>
        <v>1</v>
      </c>
      <c r="BF710" s="56" t="str">
        <f t="shared" si="796"/>
        <v/>
      </c>
      <c r="BG710" s="56" t="str">
        <f t="shared" si="797"/>
        <v/>
      </c>
      <c r="BH710" s="6" t="str">
        <f t="shared" si="798"/>
        <v/>
      </c>
      <c r="BK710" s="6" t="str">
        <f t="shared" si="799"/>
        <v/>
      </c>
      <c r="BL710" s="56">
        <f t="shared" si="824"/>
        <v>999999</v>
      </c>
      <c r="BM710" s="183">
        <f t="shared" si="825"/>
        <v>99999.000003549998</v>
      </c>
      <c r="BN710" s="61">
        <v>694</v>
      </c>
      <c r="BO710" s="6">
        <f t="shared" si="800"/>
        <v>999999</v>
      </c>
      <c r="BP710" s="6">
        <f t="shared" si="801"/>
        <v>999999</v>
      </c>
      <c r="BQ710" s="6" t="str">
        <f t="shared" si="826"/>
        <v>x</v>
      </c>
      <c r="BR710" s="206">
        <f t="shared" si="802"/>
        <v>99999.000003549998</v>
      </c>
      <c r="BS710" s="6">
        <f t="shared" si="803"/>
        <v>99999.000003549998</v>
      </c>
      <c r="BT710" s="6" t="str">
        <f t="shared" si="827"/>
        <v>x</v>
      </c>
      <c r="BU710" s="6" t="str">
        <f t="shared" si="804"/>
        <v/>
      </c>
      <c r="BW710" s="82">
        <f t="shared" si="828"/>
        <v>9999999999</v>
      </c>
      <c r="BX710" s="80" t="str">
        <f t="shared" si="805"/>
        <v>x</v>
      </c>
      <c r="BY710" s="80" t="str">
        <f t="shared" si="806"/>
        <v/>
      </c>
      <c r="BZ710" s="56" t="str">
        <f t="shared" si="829"/>
        <v/>
      </c>
      <c r="CA710" s="56" t="str">
        <f t="shared" si="830"/>
        <v/>
      </c>
      <c r="CB710" s="88">
        <f t="shared" si="831"/>
        <v>0</v>
      </c>
      <c r="CC710" s="56" t="str">
        <f t="shared" si="807"/>
        <v/>
      </c>
      <c r="CD710" s="56"/>
      <c r="CE710" s="56"/>
      <c r="CF710" s="56"/>
      <c r="CG710" s="56"/>
      <c r="CH710" s="169">
        <f t="shared" si="832"/>
        <v>9999999999</v>
      </c>
      <c r="CI710" s="170">
        <f t="shared" si="833"/>
        <v>9999999999</v>
      </c>
      <c r="CJ710" s="171">
        <f t="shared" si="834"/>
        <v>9999999999</v>
      </c>
      <c r="CK710" s="172" t="str">
        <f t="shared" si="835"/>
        <v/>
      </c>
      <c r="CL710" s="173" t="str">
        <f t="shared" si="808"/>
        <v>x</v>
      </c>
      <c r="CN710" s="6" t="str">
        <f t="shared" si="836"/>
        <v/>
      </c>
      <c r="CO710" s="293" t="e">
        <f t="shared" ca="1" si="846"/>
        <v>#N/A</v>
      </c>
      <c r="CP710" s="6" t="e">
        <f t="shared" ca="1" si="837"/>
        <v>#N/A</v>
      </c>
      <c r="CQ710" s="61">
        <v>694</v>
      </c>
      <c r="CR710" s="6">
        <f t="shared" si="809"/>
        <v>0</v>
      </c>
      <c r="CS710" s="6">
        <f t="shared" si="810"/>
        <v>0</v>
      </c>
      <c r="CT710" s="56" t="str">
        <f t="shared" si="811"/>
        <v/>
      </c>
      <c r="CU710" s="76">
        <f t="shared" si="812"/>
        <v>0</v>
      </c>
      <c r="CV710" s="76">
        <f t="shared" si="813"/>
        <v>0</v>
      </c>
      <c r="CX710" s="6" t="str">
        <f t="shared" si="814"/>
        <v/>
      </c>
      <c r="CY710" s="6" t="str">
        <f t="shared" si="815"/>
        <v/>
      </c>
      <c r="CZ710" s="6" t="str">
        <f t="shared" si="816"/>
        <v/>
      </c>
      <c r="DG710" s="56" t="str">
        <f t="shared" si="817"/>
        <v/>
      </c>
      <c r="DH710" s="6">
        <f t="shared" si="818"/>
        <v>0</v>
      </c>
      <c r="DK710" s="6">
        <f t="shared" si="853"/>
        <v>0</v>
      </c>
      <c r="DL710" s="6" t="e">
        <f t="shared" si="854"/>
        <v>#N/A</v>
      </c>
      <c r="DN710" s="6" t="e">
        <f t="shared" si="852"/>
        <v>#N/A</v>
      </c>
      <c r="DP710" s="6" t="str">
        <f t="shared" si="819"/>
        <v/>
      </c>
      <c r="DQ710" s="293">
        <f t="shared" ca="1" si="848"/>
        <v>704</v>
      </c>
      <c r="DR710" s="6" t="str">
        <f t="shared" ca="1" si="838"/>
        <v>x</v>
      </c>
      <c r="DU710" s="293" t="e">
        <f t="shared" ca="1" si="839"/>
        <v>#N/A</v>
      </c>
      <c r="DV710" s="5"/>
      <c r="DW710" s="293" t="e">
        <f t="shared" ca="1" si="849"/>
        <v>#N/A</v>
      </c>
      <c r="DZ710" s="293" t="e">
        <f t="shared" ca="1" si="840"/>
        <v>#N/A</v>
      </c>
      <c r="EA710" s="293" t="e">
        <f t="shared" ca="1" si="841"/>
        <v>#N/A</v>
      </c>
      <c r="EB710" s="293" t="e">
        <f t="shared" ca="1" si="842"/>
        <v>#N/A</v>
      </c>
      <c r="EE710" s="6" t="str">
        <f t="shared" si="843"/>
        <v/>
      </c>
      <c r="EF710" s="293" t="e">
        <f t="shared" ca="1" si="844"/>
        <v>#N/A</v>
      </c>
      <c r="EG710" s="6" t="e">
        <f t="shared" ca="1" si="820"/>
        <v>#N/A</v>
      </c>
    </row>
    <row r="711" spans="3:137" x14ac:dyDescent="0.2">
      <c r="C711" s="75"/>
      <c r="D711" s="184" t="str">
        <f t="shared" si="784"/>
        <v/>
      </c>
      <c r="E711" s="649" t="str">
        <f t="shared" si="850"/>
        <v/>
      </c>
      <c r="F711" s="607" t="str">
        <f t="shared" si="783"/>
        <v>x</v>
      </c>
      <c r="G711" s="650"/>
      <c r="H711" s="651"/>
      <c r="I711" s="651"/>
      <c r="J711" s="651"/>
      <c r="K711" s="652"/>
      <c r="L711" s="889"/>
      <c r="M711" s="889"/>
      <c r="N711" s="653"/>
      <c r="O711" s="651"/>
      <c r="P711" s="651"/>
      <c r="Q711" s="654"/>
      <c r="R711" s="655"/>
      <c r="S711" s="607" t="str">
        <f t="shared" si="785"/>
        <v/>
      </c>
      <c r="T711" s="656" t="str">
        <f t="shared" si="786"/>
        <v/>
      </c>
      <c r="U711" s="656" t="str">
        <f t="shared" si="821"/>
        <v/>
      </c>
      <c r="V711" s="656" t="str">
        <f t="shared" si="787"/>
        <v/>
      </c>
      <c r="W711" s="719"/>
      <c r="X711" s="659"/>
      <c r="Y711" s="656" t="str">
        <f t="shared" si="851"/>
        <v/>
      </c>
      <c r="Z711" s="659"/>
      <c r="AA711" s="654"/>
      <c r="AB711" s="656" t="str">
        <f t="shared" si="788"/>
        <v/>
      </c>
      <c r="AC711" s="661" t="str">
        <f t="shared" si="822"/>
        <v/>
      </c>
      <c r="AE711" s="658" t="str">
        <f t="shared" si="789"/>
        <v/>
      </c>
      <c r="AF711" s="659"/>
      <c r="AT711" s="805" t="str">
        <f t="shared" si="847"/>
        <v/>
      </c>
      <c r="AU711" t="str">
        <f t="shared" si="823"/>
        <v/>
      </c>
      <c r="AV711" s="6" t="str">
        <f t="shared" si="790"/>
        <v/>
      </c>
      <c r="AW711" s="317" t="str">
        <f t="shared" si="791"/>
        <v/>
      </c>
      <c r="AX711" s="158" t="str">
        <f t="shared" si="792"/>
        <v/>
      </c>
      <c r="AY711" s="158" t="str">
        <f t="shared" si="856"/>
        <v/>
      </c>
      <c r="AZ711" s="309" t="str">
        <f t="shared" si="855"/>
        <v/>
      </c>
      <c r="BA711" s="318" t="str">
        <f t="shared" si="793"/>
        <v/>
      </c>
      <c r="BB711" s="473" t="str">
        <f t="shared" si="794"/>
        <v/>
      </c>
      <c r="BC711" s="80" t="str">
        <f t="shared" si="845"/>
        <v/>
      </c>
      <c r="BD711" s="56">
        <f t="shared" si="795"/>
        <v>1</v>
      </c>
      <c r="BF711" s="56" t="str">
        <f t="shared" si="796"/>
        <v/>
      </c>
      <c r="BG711" s="56" t="str">
        <f t="shared" si="797"/>
        <v/>
      </c>
      <c r="BH711" s="6" t="str">
        <f t="shared" si="798"/>
        <v/>
      </c>
      <c r="BK711" s="6" t="str">
        <f t="shared" si="799"/>
        <v/>
      </c>
      <c r="BL711" s="56">
        <f t="shared" si="824"/>
        <v>999999</v>
      </c>
      <c r="BM711" s="183">
        <f t="shared" si="825"/>
        <v>99999.000003555004</v>
      </c>
      <c r="BN711" s="61">
        <v>695</v>
      </c>
      <c r="BO711" s="6">
        <f t="shared" si="800"/>
        <v>999999</v>
      </c>
      <c r="BP711" s="6">
        <f t="shared" si="801"/>
        <v>999999</v>
      </c>
      <c r="BQ711" s="6" t="str">
        <f t="shared" si="826"/>
        <v>x</v>
      </c>
      <c r="BR711" s="206">
        <f t="shared" si="802"/>
        <v>99999.000003555004</v>
      </c>
      <c r="BS711" s="6">
        <f t="shared" si="803"/>
        <v>99999.000003555004</v>
      </c>
      <c r="BT711" s="6" t="str">
        <f t="shared" si="827"/>
        <v>x</v>
      </c>
      <c r="BU711" s="6" t="str">
        <f t="shared" si="804"/>
        <v/>
      </c>
      <c r="BW711" s="82">
        <f t="shared" si="828"/>
        <v>9999999999</v>
      </c>
      <c r="BX711" s="80" t="str">
        <f t="shared" si="805"/>
        <v>x</v>
      </c>
      <c r="BY711" s="80" t="str">
        <f t="shared" si="806"/>
        <v/>
      </c>
      <c r="BZ711" s="56" t="str">
        <f t="shared" si="829"/>
        <v/>
      </c>
      <c r="CA711" s="56" t="str">
        <f t="shared" si="830"/>
        <v/>
      </c>
      <c r="CB711" s="88">
        <f t="shared" si="831"/>
        <v>0</v>
      </c>
      <c r="CC711" s="56" t="str">
        <f t="shared" si="807"/>
        <v/>
      </c>
      <c r="CD711" s="56"/>
      <c r="CE711" s="56"/>
      <c r="CF711" s="56"/>
      <c r="CG711" s="56"/>
      <c r="CH711" s="169">
        <f t="shared" si="832"/>
        <v>9999999999</v>
      </c>
      <c r="CI711" s="170">
        <f t="shared" si="833"/>
        <v>9999999999</v>
      </c>
      <c r="CJ711" s="171">
        <f t="shared" si="834"/>
        <v>9999999999</v>
      </c>
      <c r="CK711" s="172" t="str">
        <f t="shared" si="835"/>
        <v/>
      </c>
      <c r="CL711" s="173" t="str">
        <f t="shared" si="808"/>
        <v>x</v>
      </c>
      <c r="CN711" s="6" t="str">
        <f t="shared" si="836"/>
        <v/>
      </c>
      <c r="CO711" s="293" t="e">
        <f t="shared" ca="1" si="846"/>
        <v>#N/A</v>
      </c>
      <c r="CP711" s="6" t="e">
        <f t="shared" ca="1" si="837"/>
        <v>#N/A</v>
      </c>
      <c r="CQ711" s="61">
        <v>695</v>
      </c>
      <c r="CR711" s="6">
        <f t="shared" si="809"/>
        <v>0</v>
      </c>
      <c r="CS711" s="6">
        <f t="shared" si="810"/>
        <v>0</v>
      </c>
      <c r="CT711" s="56" t="str">
        <f t="shared" si="811"/>
        <v/>
      </c>
      <c r="CU711" s="76">
        <f t="shared" si="812"/>
        <v>0</v>
      </c>
      <c r="CV711" s="76">
        <f t="shared" si="813"/>
        <v>0</v>
      </c>
      <c r="CX711" s="6" t="str">
        <f t="shared" si="814"/>
        <v/>
      </c>
      <c r="CY711" s="6" t="str">
        <f t="shared" si="815"/>
        <v/>
      </c>
      <c r="CZ711" s="6" t="str">
        <f t="shared" si="816"/>
        <v/>
      </c>
      <c r="DG711" s="56" t="str">
        <f t="shared" si="817"/>
        <v/>
      </c>
      <c r="DH711" s="6">
        <f t="shared" si="818"/>
        <v>0</v>
      </c>
      <c r="DK711" s="6">
        <f t="shared" si="853"/>
        <v>0</v>
      </c>
      <c r="DL711" s="6" t="e">
        <f t="shared" si="854"/>
        <v>#N/A</v>
      </c>
      <c r="DN711" s="6" t="e">
        <f t="shared" si="852"/>
        <v>#N/A</v>
      </c>
      <c r="DP711" s="6" t="str">
        <f t="shared" si="819"/>
        <v/>
      </c>
      <c r="DQ711" s="293">
        <f t="shared" ca="1" si="848"/>
        <v>705</v>
      </c>
      <c r="DR711" s="6" t="str">
        <f t="shared" ca="1" si="838"/>
        <v>x</v>
      </c>
      <c r="DU711" s="293" t="e">
        <f t="shared" ca="1" si="839"/>
        <v>#N/A</v>
      </c>
      <c r="DV711" s="5"/>
      <c r="DW711" s="293" t="e">
        <f t="shared" ca="1" si="849"/>
        <v>#N/A</v>
      </c>
      <c r="DZ711" s="293" t="e">
        <f t="shared" ca="1" si="840"/>
        <v>#N/A</v>
      </c>
      <c r="EA711" s="293" t="e">
        <f t="shared" ca="1" si="841"/>
        <v>#N/A</v>
      </c>
      <c r="EB711" s="293" t="e">
        <f t="shared" ca="1" si="842"/>
        <v>#N/A</v>
      </c>
      <c r="EE711" s="6" t="str">
        <f t="shared" si="843"/>
        <v/>
      </c>
      <c r="EF711" s="293" t="e">
        <f t="shared" ca="1" si="844"/>
        <v>#N/A</v>
      </c>
      <c r="EG711" s="6" t="e">
        <f t="shared" ca="1" si="820"/>
        <v>#N/A</v>
      </c>
    </row>
    <row r="712" spans="3:137" x14ac:dyDescent="0.2">
      <c r="C712" s="75"/>
      <c r="D712" s="184" t="str">
        <f t="shared" si="784"/>
        <v/>
      </c>
      <c r="E712" s="649" t="str">
        <f t="shared" si="850"/>
        <v/>
      </c>
      <c r="F712" s="607" t="str">
        <f t="shared" si="783"/>
        <v>x</v>
      </c>
      <c r="G712" s="650"/>
      <c r="H712" s="651"/>
      <c r="I712" s="651"/>
      <c r="J712" s="651"/>
      <c r="K712" s="652"/>
      <c r="L712" s="889"/>
      <c r="M712" s="889"/>
      <c r="N712" s="653"/>
      <c r="O712" s="651"/>
      <c r="P712" s="651"/>
      <c r="Q712" s="654"/>
      <c r="R712" s="655"/>
      <c r="S712" s="607" t="str">
        <f t="shared" si="785"/>
        <v/>
      </c>
      <c r="T712" s="656" t="str">
        <f t="shared" si="786"/>
        <v/>
      </c>
      <c r="U712" s="656" t="str">
        <f t="shared" si="821"/>
        <v/>
      </c>
      <c r="V712" s="656" t="str">
        <f t="shared" si="787"/>
        <v/>
      </c>
      <c r="W712" s="719"/>
      <c r="X712" s="659"/>
      <c r="Y712" s="656" t="str">
        <f t="shared" si="851"/>
        <v/>
      </c>
      <c r="Z712" s="659"/>
      <c r="AA712" s="654"/>
      <c r="AB712" s="656" t="str">
        <f t="shared" si="788"/>
        <v/>
      </c>
      <c r="AC712" s="661" t="str">
        <f t="shared" si="822"/>
        <v/>
      </c>
      <c r="AE712" s="658" t="str">
        <f t="shared" si="789"/>
        <v/>
      </c>
      <c r="AF712" s="659"/>
      <c r="AT712" s="805" t="str">
        <f t="shared" si="847"/>
        <v/>
      </c>
      <c r="AU712" t="str">
        <f t="shared" si="823"/>
        <v/>
      </c>
      <c r="AV712" s="6" t="str">
        <f t="shared" si="790"/>
        <v/>
      </c>
      <c r="AW712" s="317" t="str">
        <f t="shared" si="791"/>
        <v/>
      </c>
      <c r="AX712" s="158" t="str">
        <f t="shared" si="792"/>
        <v/>
      </c>
      <c r="AY712" s="158" t="str">
        <f t="shared" si="856"/>
        <v/>
      </c>
      <c r="AZ712" s="309" t="str">
        <f t="shared" si="855"/>
        <v/>
      </c>
      <c r="BA712" s="318" t="str">
        <f t="shared" si="793"/>
        <v/>
      </c>
      <c r="BB712" s="473" t="str">
        <f t="shared" si="794"/>
        <v/>
      </c>
      <c r="BC712" s="80" t="str">
        <f t="shared" si="845"/>
        <v/>
      </c>
      <c r="BD712" s="56">
        <f t="shared" si="795"/>
        <v>1</v>
      </c>
      <c r="BF712" s="56" t="str">
        <f t="shared" si="796"/>
        <v/>
      </c>
      <c r="BG712" s="56" t="str">
        <f t="shared" si="797"/>
        <v/>
      </c>
      <c r="BH712" s="6" t="str">
        <f t="shared" si="798"/>
        <v/>
      </c>
      <c r="BK712" s="6" t="str">
        <f t="shared" si="799"/>
        <v/>
      </c>
      <c r="BL712" s="56">
        <f t="shared" si="824"/>
        <v>999999</v>
      </c>
      <c r="BM712" s="183">
        <f t="shared" si="825"/>
        <v>99999.000003559995</v>
      </c>
      <c r="BN712" s="61">
        <v>696</v>
      </c>
      <c r="BO712" s="6">
        <f t="shared" si="800"/>
        <v>999999</v>
      </c>
      <c r="BP712" s="6">
        <f t="shared" si="801"/>
        <v>999999</v>
      </c>
      <c r="BQ712" s="6" t="str">
        <f t="shared" si="826"/>
        <v>x</v>
      </c>
      <c r="BR712" s="206">
        <f t="shared" si="802"/>
        <v>99999.000003559995</v>
      </c>
      <c r="BS712" s="6">
        <f t="shared" si="803"/>
        <v>99999.000003559995</v>
      </c>
      <c r="BT712" s="6" t="str">
        <f t="shared" si="827"/>
        <v>x</v>
      </c>
      <c r="BU712" s="6" t="str">
        <f t="shared" si="804"/>
        <v/>
      </c>
      <c r="BW712" s="82">
        <f t="shared" si="828"/>
        <v>9999999999</v>
      </c>
      <c r="BX712" s="80" t="str">
        <f t="shared" si="805"/>
        <v>x</v>
      </c>
      <c r="BY712" s="80" t="str">
        <f t="shared" si="806"/>
        <v/>
      </c>
      <c r="BZ712" s="56" t="str">
        <f t="shared" si="829"/>
        <v/>
      </c>
      <c r="CA712" s="56" t="str">
        <f t="shared" si="830"/>
        <v/>
      </c>
      <c r="CB712" s="88">
        <f t="shared" si="831"/>
        <v>0</v>
      </c>
      <c r="CC712" s="56" t="str">
        <f t="shared" si="807"/>
        <v/>
      </c>
      <c r="CD712" s="56"/>
      <c r="CE712" s="56"/>
      <c r="CF712" s="56"/>
      <c r="CG712" s="56"/>
      <c r="CH712" s="169">
        <f t="shared" si="832"/>
        <v>9999999999</v>
      </c>
      <c r="CI712" s="170">
        <f t="shared" si="833"/>
        <v>9999999999</v>
      </c>
      <c r="CJ712" s="171">
        <f t="shared" si="834"/>
        <v>9999999999</v>
      </c>
      <c r="CK712" s="172" t="str">
        <f t="shared" si="835"/>
        <v/>
      </c>
      <c r="CL712" s="173" t="str">
        <f t="shared" si="808"/>
        <v>x</v>
      </c>
      <c r="CN712" s="6" t="str">
        <f t="shared" si="836"/>
        <v/>
      </c>
      <c r="CO712" s="293" t="e">
        <f t="shared" ca="1" si="846"/>
        <v>#N/A</v>
      </c>
      <c r="CP712" s="6" t="e">
        <f t="shared" ca="1" si="837"/>
        <v>#N/A</v>
      </c>
      <c r="CQ712" s="61">
        <v>696</v>
      </c>
      <c r="CR712" s="6">
        <f t="shared" si="809"/>
        <v>0</v>
      </c>
      <c r="CS712" s="6">
        <f t="shared" si="810"/>
        <v>0</v>
      </c>
      <c r="CT712" s="56" t="str">
        <f t="shared" si="811"/>
        <v/>
      </c>
      <c r="CU712" s="76">
        <f t="shared" si="812"/>
        <v>0</v>
      </c>
      <c r="CV712" s="76">
        <f t="shared" si="813"/>
        <v>0</v>
      </c>
      <c r="CX712" s="6" t="str">
        <f t="shared" si="814"/>
        <v/>
      </c>
      <c r="CY712" s="6" t="str">
        <f t="shared" si="815"/>
        <v/>
      </c>
      <c r="CZ712" s="6" t="str">
        <f t="shared" si="816"/>
        <v/>
      </c>
      <c r="DG712" s="56" t="str">
        <f t="shared" si="817"/>
        <v/>
      </c>
      <c r="DH712" s="6">
        <f t="shared" si="818"/>
        <v>0</v>
      </c>
      <c r="DK712" s="6">
        <f t="shared" si="853"/>
        <v>0</v>
      </c>
      <c r="DL712" s="6" t="e">
        <f t="shared" si="854"/>
        <v>#N/A</v>
      </c>
      <c r="DN712" s="6" t="e">
        <f t="shared" si="852"/>
        <v>#N/A</v>
      </c>
      <c r="DP712" s="6" t="str">
        <f t="shared" si="819"/>
        <v/>
      </c>
      <c r="DQ712" s="293">
        <f t="shared" ca="1" si="848"/>
        <v>706</v>
      </c>
      <c r="DR712" s="6" t="str">
        <f t="shared" ca="1" si="838"/>
        <v>x</v>
      </c>
      <c r="DU712" s="293" t="e">
        <f t="shared" ca="1" si="839"/>
        <v>#N/A</v>
      </c>
      <c r="DV712" s="5"/>
      <c r="DW712" s="293" t="e">
        <f t="shared" ca="1" si="849"/>
        <v>#N/A</v>
      </c>
      <c r="DZ712" s="293" t="e">
        <f t="shared" ca="1" si="840"/>
        <v>#N/A</v>
      </c>
      <c r="EA712" s="293" t="e">
        <f t="shared" ca="1" si="841"/>
        <v>#N/A</v>
      </c>
      <c r="EB712" s="293" t="e">
        <f t="shared" ca="1" si="842"/>
        <v>#N/A</v>
      </c>
      <c r="EE712" s="6" t="str">
        <f t="shared" si="843"/>
        <v/>
      </c>
      <c r="EF712" s="293" t="e">
        <f t="shared" ca="1" si="844"/>
        <v>#N/A</v>
      </c>
      <c r="EG712" s="6" t="e">
        <f t="shared" ca="1" si="820"/>
        <v>#N/A</v>
      </c>
    </row>
    <row r="713" spans="3:137" x14ac:dyDescent="0.2">
      <c r="C713" s="75"/>
      <c r="D713" s="184" t="str">
        <f t="shared" si="784"/>
        <v/>
      </c>
      <c r="E713" s="649" t="str">
        <f t="shared" si="850"/>
        <v/>
      </c>
      <c r="F713" s="607" t="str">
        <f t="shared" si="783"/>
        <v>x</v>
      </c>
      <c r="G713" s="650"/>
      <c r="H713" s="651"/>
      <c r="I713" s="651"/>
      <c r="J713" s="651"/>
      <c r="K713" s="652"/>
      <c r="L713" s="889"/>
      <c r="M713" s="889"/>
      <c r="N713" s="653"/>
      <c r="O713" s="651"/>
      <c r="P713" s="651"/>
      <c r="Q713" s="654"/>
      <c r="R713" s="655"/>
      <c r="S713" s="607" t="str">
        <f t="shared" si="785"/>
        <v/>
      </c>
      <c r="T713" s="656" t="str">
        <f t="shared" si="786"/>
        <v/>
      </c>
      <c r="U713" s="656" t="str">
        <f t="shared" si="821"/>
        <v/>
      </c>
      <c r="V713" s="656" t="str">
        <f t="shared" si="787"/>
        <v/>
      </c>
      <c r="W713" s="719"/>
      <c r="X713" s="659"/>
      <c r="Y713" s="656" t="str">
        <f t="shared" si="851"/>
        <v/>
      </c>
      <c r="Z713" s="659"/>
      <c r="AA713" s="654"/>
      <c r="AB713" s="656" t="str">
        <f t="shared" si="788"/>
        <v/>
      </c>
      <c r="AC713" s="661" t="str">
        <f t="shared" si="822"/>
        <v/>
      </c>
      <c r="AE713" s="658" t="str">
        <f t="shared" si="789"/>
        <v/>
      </c>
      <c r="AF713" s="659"/>
      <c r="AT713" s="805" t="str">
        <f t="shared" si="847"/>
        <v/>
      </c>
      <c r="AU713" t="str">
        <f t="shared" si="823"/>
        <v/>
      </c>
      <c r="AV713" s="6" t="str">
        <f t="shared" si="790"/>
        <v/>
      </c>
      <c r="AW713" s="317" t="str">
        <f t="shared" si="791"/>
        <v/>
      </c>
      <c r="AX713" s="158" t="str">
        <f t="shared" si="792"/>
        <v/>
      </c>
      <c r="AY713" s="158" t="str">
        <f t="shared" si="856"/>
        <v/>
      </c>
      <c r="AZ713" s="309" t="str">
        <f t="shared" si="855"/>
        <v/>
      </c>
      <c r="BA713" s="318" t="str">
        <f t="shared" si="793"/>
        <v/>
      </c>
      <c r="BB713" s="473" t="str">
        <f t="shared" si="794"/>
        <v/>
      </c>
      <c r="BC713" s="80" t="str">
        <f t="shared" si="845"/>
        <v/>
      </c>
      <c r="BD713" s="56">
        <f t="shared" si="795"/>
        <v>1</v>
      </c>
      <c r="BF713" s="56" t="str">
        <f t="shared" si="796"/>
        <v/>
      </c>
      <c r="BG713" s="56" t="str">
        <f t="shared" si="797"/>
        <v/>
      </c>
      <c r="BH713" s="6" t="str">
        <f t="shared" si="798"/>
        <v/>
      </c>
      <c r="BK713" s="6" t="str">
        <f t="shared" si="799"/>
        <v/>
      </c>
      <c r="BL713" s="56">
        <f t="shared" si="824"/>
        <v>999999</v>
      </c>
      <c r="BM713" s="183">
        <f t="shared" si="825"/>
        <v>99999.000003565001</v>
      </c>
      <c r="BN713" s="61">
        <v>697</v>
      </c>
      <c r="BO713" s="6">
        <f t="shared" si="800"/>
        <v>999999</v>
      </c>
      <c r="BP713" s="6">
        <f t="shared" si="801"/>
        <v>999999</v>
      </c>
      <c r="BQ713" s="6" t="str">
        <f t="shared" si="826"/>
        <v>x</v>
      </c>
      <c r="BR713" s="206">
        <f t="shared" si="802"/>
        <v>99999.000003565001</v>
      </c>
      <c r="BS713" s="6">
        <f t="shared" si="803"/>
        <v>99999.000003565001</v>
      </c>
      <c r="BT713" s="6" t="str">
        <f t="shared" si="827"/>
        <v>x</v>
      </c>
      <c r="BU713" s="6" t="str">
        <f t="shared" si="804"/>
        <v/>
      </c>
      <c r="BW713" s="82">
        <f t="shared" si="828"/>
        <v>9999999999</v>
      </c>
      <c r="BX713" s="80" t="str">
        <f t="shared" si="805"/>
        <v>x</v>
      </c>
      <c r="BY713" s="80" t="str">
        <f t="shared" si="806"/>
        <v/>
      </c>
      <c r="BZ713" s="56" t="str">
        <f t="shared" si="829"/>
        <v/>
      </c>
      <c r="CA713" s="56" t="str">
        <f t="shared" si="830"/>
        <v/>
      </c>
      <c r="CB713" s="88">
        <f t="shared" si="831"/>
        <v>0</v>
      </c>
      <c r="CC713" s="56" t="str">
        <f t="shared" si="807"/>
        <v/>
      </c>
      <c r="CD713" s="56"/>
      <c r="CE713" s="56"/>
      <c r="CF713" s="56"/>
      <c r="CG713" s="56"/>
      <c r="CH713" s="169">
        <f t="shared" si="832"/>
        <v>9999999999</v>
      </c>
      <c r="CI713" s="170">
        <f t="shared" si="833"/>
        <v>9999999999</v>
      </c>
      <c r="CJ713" s="171">
        <f t="shared" si="834"/>
        <v>9999999999</v>
      </c>
      <c r="CK713" s="172" t="str">
        <f t="shared" si="835"/>
        <v/>
      </c>
      <c r="CL713" s="173" t="str">
        <f t="shared" si="808"/>
        <v>x</v>
      </c>
      <c r="CN713" s="6" t="str">
        <f t="shared" si="836"/>
        <v/>
      </c>
      <c r="CO713" s="293" t="e">
        <f t="shared" ca="1" si="846"/>
        <v>#N/A</v>
      </c>
      <c r="CP713" s="6" t="e">
        <f t="shared" ca="1" si="837"/>
        <v>#N/A</v>
      </c>
      <c r="CQ713" s="61">
        <v>697</v>
      </c>
      <c r="CR713" s="6">
        <f t="shared" si="809"/>
        <v>0</v>
      </c>
      <c r="CS713" s="6">
        <f t="shared" si="810"/>
        <v>0</v>
      </c>
      <c r="CT713" s="56" t="str">
        <f t="shared" si="811"/>
        <v/>
      </c>
      <c r="CU713" s="76">
        <f t="shared" si="812"/>
        <v>0</v>
      </c>
      <c r="CV713" s="76">
        <f t="shared" si="813"/>
        <v>0</v>
      </c>
      <c r="CX713" s="6" t="str">
        <f t="shared" si="814"/>
        <v/>
      </c>
      <c r="CY713" s="6" t="str">
        <f t="shared" si="815"/>
        <v/>
      </c>
      <c r="CZ713" s="6" t="str">
        <f t="shared" si="816"/>
        <v/>
      </c>
      <c r="DG713" s="56" t="str">
        <f t="shared" si="817"/>
        <v/>
      </c>
      <c r="DH713" s="6">
        <f t="shared" si="818"/>
        <v>0</v>
      </c>
      <c r="DK713" s="6">
        <f t="shared" si="853"/>
        <v>0</v>
      </c>
      <c r="DL713" s="6" t="e">
        <f t="shared" si="854"/>
        <v>#N/A</v>
      </c>
      <c r="DN713" s="6" t="e">
        <f t="shared" si="852"/>
        <v>#N/A</v>
      </c>
      <c r="DP713" s="6" t="str">
        <f t="shared" si="819"/>
        <v/>
      </c>
      <c r="DQ713" s="293">
        <f t="shared" ca="1" si="848"/>
        <v>707</v>
      </c>
      <c r="DR713" s="6" t="str">
        <f t="shared" ca="1" si="838"/>
        <v>x</v>
      </c>
      <c r="DU713" s="293" t="e">
        <f t="shared" ca="1" si="839"/>
        <v>#N/A</v>
      </c>
      <c r="DV713" s="5"/>
      <c r="DW713" s="293" t="e">
        <f t="shared" ca="1" si="849"/>
        <v>#N/A</v>
      </c>
      <c r="DZ713" s="293" t="e">
        <f t="shared" ca="1" si="840"/>
        <v>#N/A</v>
      </c>
      <c r="EA713" s="293" t="e">
        <f t="shared" ca="1" si="841"/>
        <v>#N/A</v>
      </c>
      <c r="EB713" s="293" t="e">
        <f t="shared" ca="1" si="842"/>
        <v>#N/A</v>
      </c>
      <c r="EE713" s="6" t="str">
        <f t="shared" si="843"/>
        <v/>
      </c>
      <c r="EF713" s="293" t="e">
        <f t="shared" ca="1" si="844"/>
        <v>#N/A</v>
      </c>
      <c r="EG713" s="6" t="e">
        <f t="shared" ca="1" si="820"/>
        <v>#N/A</v>
      </c>
    </row>
    <row r="714" spans="3:137" x14ac:dyDescent="0.2">
      <c r="C714" s="75"/>
      <c r="D714" s="184" t="str">
        <f t="shared" si="784"/>
        <v/>
      </c>
      <c r="E714" s="649" t="str">
        <f t="shared" si="850"/>
        <v/>
      </c>
      <c r="F714" s="607" t="str">
        <f t="shared" ref="F714:F777" si="857">IF(F713="x","x",IF(OR(H714="",G714="",P714=""),"x",IF(ISERROR(BC713),"x",F713+1)))</f>
        <v>x</v>
      </c>
      <c r="G714" s="650"/>
      <c r="H714" s="651"/>
      <c r="I714" s="651"/>
      <c r="J714" s="651"/>
      <c r="K714" s="652"/>
      <c r="L714" s="889"/>
      <c r="M714" s="889"/>
      <c r="N714" s="653"/>
      <c r="O714" s="651"/>
      <c r="P714" s="651"/>
      <c r="Q714" s="654"/>
      <c r="R714" s="655"/>
      <c r="S714" s="607" t="str">
        <f t="shared" si="785"/>
        <v/>
      </c>
      <c r="T714" s="656" t="str">
        <f t="shared" si="786"/>
        <v/>
      </c>
      <c r="U714" s="656" t="str">
        <f t="shared" si="821"/>
        <v/>
      </c>
      <c r="V714" s="656" t="str">
        <f t="shared" si="787"/>
        <v/>
      </c>
      <c r="W714" s="719"/>
      <c r="X714" s="659"/>
      <c r="Y714" s="656" t="str">
        <f t="shared" si="851"/>
        <v/>
      </c>
      <c r="Z714" s="659"/>
      <c r="AA714" s="654"/>
      <c r="AB714" s="656" t="str">
        <f t="shared" si="788"/>
        <v/>
      </c>
      <c r="AC714" s="661" t="str">
        <f t="shared" si="822"/>
        <v/>
      </c>
      <c r="AE714" s="658" t="str">
        <f t="shared" si="789"/>
        <v/>
      </c>
      <c r="AF714" s="659"/>
      <c r="AT714" s="805" t="str">
        <f t="shared" si="847"/>
        <v/>
      </c>
      <c r="AU714" t="str">
        <f t="shared" si="823"/>
        <v/>
      </c>
      <c r="AV714" s="6" t="str">
        <f t="shared" si="790"/>
        <v/>
      </c>
      <c r="AW714" s="317" t="str">
        <f t="shared" si="791"/>
        <v/>
      </c>
      <c r="AX714" s="158" t="str">
        <f t="shared" si="792"/>
        <v/>
      </c>
      <c r="AY714" s="158" t="str">
        <f t="shared" si="856"/>
        <v/>
      </c>
      <c r="AZ714" s="309" t="str">
        <f t="shared" si="855"/>
        <v/>
      </c>
      <c r="BA714" s="318" t="str">
        <f t="shared" si="793"/>
        <v/>
      </c>
      <c r="BB714" s="473" t="str">
        <f t="shared" si="794"/>
        <v/>
      </c>
      <c r="BC714" s="80" t="str">
        <f t="shared" si="845"/>
        <v/>
      </c>
      <c r="BD714" s="56">
        <f t="shared" si="795"/>
        <v>1</v>
      </c>
      <c r="BF714" s="56" t="str">
        <f t="shared" si="796"/>
        <v/>
      </c>
      <c r="BG714" s="56" t="str">
        <f t="shared" si="797"/>
        <v/>
      </c>
      <c r="BH714" s="6" t="str">
        <f t="shared" si="798"/>
        <v/>
      </c>
      <c r="BK714" s="6" t="str">
        <f t="shared" si="799"/>
        <v/>
      </c>
      <c r="BL714" s="56">
        <f t="shared" si="824"/>
        <v>999999</v>
      </c>
      <c r="BM714" s="183">
        <f t="shared" si="825"/>
        <v>99999.000003570007</v>
      </c>
      <c r="BN714" s="61">
        <v>698</v>
      </c>
      <c r="BO714" s="6">
        <f t="shared" si="800"/>
        <v>999999</v>
      </c>
      <c r="BP714" s="6">
        <f t="shared" si="801"/>
        <v>999999</v>
      </c>
      <c r="BQ714" s="6" t="str">
        <f t="shared" si="826"/>
        <v>x</v>
      </c>
      <c r="BR714" s="206">
        <f t="shared" si="802"/>
        <v>99999.000003570007</v>
      </c>
      <c r="BS714" s="6">
        <f t="shared" si="803"/>
        <v>99999.000003570007</v>
      </c>
      <c r="BT714" s="6" t="str">
        <f t="shared" si="827"/>
        <v>x</v>
      </c>
      <c r="BU714" s="6" t="str">
        <f t="shared" si="804"/>
        <v/>
      </c>
      <c r="BW714" s="82">
        <f t="shared" si="828"/>
        <v>9999999999</v>
      </c>
      <c r="BX714" s="80" t="str">
        <f t="shared" si="805"/>
        <v>x</v>
      </c>
      <c r="BY714" s="80" t="str">
        <f t="shared" si="806"/>
        <v/>
      </c>
      <c r="BZ714" s="56" t="str">
        <f t="shared" si="829"/>
        <v/>
      </c>
      <c r="CA714" s="56" t="str">
        <f t="shared" si="830"/>
        <v/>
      </c>
      <c r="CB714" s="88">
        <f t="shared" si="831"/>
        <v>0</v>
      </c>
      <c r="CC714" s="56" t="str">
        <f t="shared" si="807"/>
        <v/>
      </c>
      <c r="CD714" s="56"/>
      <c r="CE714" s="56"/>
      <c r="CF714" s="56"/>
      <c r="CG714" s="56"/>
      <c r="CH714" s="169">
        <f t="shared" si="832"/>
        <v>9999999999</v>
      </c>
      <c r="CI714" s="170">
        <f t="shared" si="833"/>
        <v>9999999999</v>
      </c>
      <c r="CJ714" s="171">
        <f t="shared" si="834"/>
        <v>9999999999</v>
      </c>
      <c r="CK714" s="172" t="str">
        <f t="shared" si="835"/>
        <v/>
      </c>
      <c r="CL714" s="173" t="str">
        <f t="shared" si="808"/>
        <v>x</v>
      </c>
      <c r="CN714" s="6" t="str">
        <f t="shared" si="836"/>
        <v/>
      </c>
      <c r="CO714" s="293" t="e">
        <f t="shared" ca="1" si="846"/>
        <v>#N/A</v>
      </c>
      <c r="CP714" s="6" t="e">
        <f t="shared" ca="1" si="837"/>
        <v>#N/A</v>
      </c>
      <c r="CQ714" s="61">
        <v>698</v>
      </c>
      <c r="CR714" s="6">
        <f t="shared" si="809"/>
        <v>0</v>
      </c>
      <c r="CS714" s="6">
        <f t="shared" si="810"/>
        <v>0</v>
      </c>
      <c r="CT714" s="56" t="str">
        <f t="shared" si="811"/>
        <v/>
      </c>
      <c r="CU714" s="76">
        <f t="shared" si="812"/>
        <v>0</v>
      </c>
      <c r="CV714" s="76">
        <f t="shared" si="813"/>
        <v>0</v>
      </c>
      <c r="CX714" s="6" t="str">
        <f t="shared" si="814"/>
        <v/>
      </c>
      <c r="CY714" s="6" t="str">
        <f t="shared" si="815"/>
        <v/>
      </c>
      <c r="CZ714" s="6" t="str">
        <f t="shared" si="816"/>
        <v/>
      </c>
      <c r="DG714" s="56" t="str">
        <f t="shared" si="817"/>
        <v/>
      </c>
      <c r="DH714" s="6">
        <f t="shared" si="818"/>
        <v>0</v>
      </c>
      <c r="DK714" s="6">
        <f t="shared" si="853"/>
        <v>0</v>
      </c>
      <c r="DL714" s="6" t="e">
        <f t="shared" si="854"/>
        <v>#N/A</v>
      </c>
      <c r="DN714" s="6" t="e">
        <f t="shared" si="852"/>
        <v>#N/A</v>
      </c>
      <c r="DP714" s="6" t="str">
        <f t="shared" si="819"/>
        <v/>
      </c>
      <c r="DQ714" s="293">
        <f t="shared" ca="1" si="848"/>
        <v>708</v>
      </c>
      <c r="DR714" s="6" t="str">
        <f t="shared" ca="1" si="838"/>
        <v>x</v>
      </c>
      <c r="DU714" s="293" t="e">
        <f t="shared" ca="1" si="839"/>
        <v>#N/A</v>
      </c>
      <c r="DV714" s="5"/>
      <c r="DW714" s="293" t="e">
        <f t="shared" ca="1" si="849"/>
        <v>#N/A</v>
      </c>
      <c r="DZ714" s="293" t="e">
        <f t="shared" ca="1" si="840"/>
        <v>#N/A</v>
      </c>
      <c r="EA714" s="293" t="e">
        <f t="shared" ca="1" si="841"/>
        <v>#N/A</v>
      </c>
      <c r="EB714" s="293" t="e">
        <f t="shared" ca="1" si="842"/>
        <v>#N/A</v>
      </c>
      <c r="EE714" s="6" t="str">
        <f t="shared" si="843"/>
        <v/>
      </c>
      <c r="EF714" s="293" t="e">
        <f t="shared" ca="1" si="844"/>
        <v>#N/A</v>
      </c>
      <c r="EG714" s="6" t="e">
        <f t="shared" ca="1" si="820"/>
        <v>#N/A</v>
      </c>
    </row>
    <row r="715" spans="3:137" x14ac:dyDescent="0.2">
      <c r="C715" s="75"/>
      <c r="D715" s="184" t="str">
        <f t="shared" si="784"/>
        <v/>
      </c>
      <c r="E715" s="649" t="str">
        <f t="shared" si="850"/>
        <v/>
      </c>
      <c r="F715" s="607" t="str">
        <f t="shared" si="857"/>
        <v>x</v>
      </c>
      <c r="G715" s="650"/>
      <c r="H715" s="651"/>
      <c r="I715" s="651"/>
      <c r="J715" s="651"/>
      <c r="K715" s="652"/>
      <c r="L715" s="889"/>
      <c r="M715" s="889"/>
      <c r="N715" s="653"/>
      <c r="O715" s="651"/>
      <c r="P715" s="651"/>
      <c r="Q715" s="654"/>
      <c r="R715" s="655"/>
      <c r="S715" s="607" t="str">
        <f t="shared" si="785"/>
        <v/>
      </c>
      <c r="T715" s="656" t="str">
        <f t="shared" si="786"/>
        <v/>
      </c>
      <c r="U715" s="656" t="str">
        <f t="shared" si="821"/>
        <v/>
      </c>
      <c r="V715" s="656" t="str">
        <f t="shared" si="787"/>
        <v/>
      </c>
      <c r="W715" s="719"/>
      <c r="X715" s="659"/>
      <c r="Y715" s="656" t="str">
        <f t="shared" si="851"/>
        <v/>
      </c>
      <c r="Z715" s="659"/>
      <c r="AA715" s="654"/>
      <c r="AB715" s="656" t="str">
        <f t="shared" si="788"/>
        <v/>
      </c>
      <c r="AC715" s="661" t="str">
        <f t="shared" si="822"/>
        <v/>
      </c>
      <c r="AE715" s="658" t="str">
        <f t="shared" si="789"/>
        <v/>
      </c>
      <c r="AF715" s="659"/>
      <c r="AT715" s="805" t="str">
        <f t="shared" si="847"/>
        <v/>
      </c>
      <c r="AU715" t="str">
        <f t="shared" si="823"/>
        <v/>
      </c>
      <c r="AV715" s="6" t="str">
        <f t="shared" si="790"/>
        <v/>
      </c>
      <c r="AW715" s="317" t="str">
        <f t="shared" si="791"/>
        <v/>
      </c>
      <c r="AX715" s="158" t="str">
        <f t="shared" si="792"/>
        <v/>
      </c>
      <c r="AY715" s="158" t="str">
        <f t="shared" si="856"/>
        <v/>
      </c>
      <c r="AZ715" s="309" t="str">
        <f t="shared" si="855"/>
        <v/>
      </c>
      <c r="BA715" s="318" t="str">
        <f t="shared" si="793"/>
        <v/>
      </c>
      <c r="BB715" s="473" t="str">
        <f t="shared" si="794"/>
        <v/>
      </c>
      <c r="BC715" s="80" t="str">
        <f t="shared" si="845"/>
        <v/>
      </c>
      <c r="BD715" s="56">
        <f t="shared" si="795"/>
        <v>1</v>
      </c>
      <c r="BF715" s="56" t="str">
        <f t="shared" si="796"/>
        <v/>
      </c>
      <c r="BG715" s="56" t="str">
        <f t="shared" si="797"/>
        <v/>
      </c>
      <c r="BH715" s="6" t="str">
        <f t="shared" si="798"/>
        <v/>
      </c>
      <c r="BK715" s="6" t="str">
        <f t="shared" si="799"/>
        <v/>
      </c>
      <c r="BL715" s="56">
        <f t="shared" si="824"/>
        <v>999999</v>
      </c>
      <c r="BM715" s="183">
        <f t="shared" si="825"/>
        <v>99999.000003574998</v>
      </c>
      <c r="BN715" s="61">
        <v>699</v>
      </c>
      <c r="BO715" s="6">
        <f t="shared" si="800"/>
        <v>999999</v>
      </c>
      <c r="BP715" s="6">
        <f t="shared" si="801"/>
        <v>999999</v>
      </c>
      <c r="BQ715" s="6" t="str">
        <f t="shared" si="826"/>
        <v>x</v>
      </c>
      <c r="BR715" s="206">
        <f t="shared" si="802"/>
        <v>99999.000003574998</v>
      </c>
      <c r="BS715" s="6">
        <f t="shared" si="803"/>
        <v>99999.000003574998</v>
      </c>
      <c r="BT715" s="6" t="str">
        <f t="shared" si="827"/>
        <v>x</v>
      </c>
      <c r="BU715" s="6" t="str">
        <f t="shared" si="804"/>
        <v/>
      </c>
      <c r="BW715" s="82">
        <f t="shared" si="828"/>
        <v>9999999999</v>
      </c>
      <c r="BX715" s="80" t="str">
        <f t="shared" si="805"/>
        <v>x</v>
      </c>
      <c r="BY715" s="80" t="str">
        <f t="shared" si="806"/>
        <v/>
      </c>
      <c r="BZ715" s="56" t="str">
        <f t="shared" si="829"/>
        <v/>
      </c>
      <c r="CA715" s="56" t="str">
        <f t="shared" si="830"/>
        <v/>
      </c>
      <c r="CB715" s="88">
        <f t="shared" si="831"/>
        <v>0</v>
      </c>
      <c r="CC715" s="56" t="str">
        <f t="shared" si="807"/>
        <v/>
      </c>
      <c r="CD715" s="56"/>
      <c r="CE715" s="56"/>
      <c r="CF715" s="56"/>
      <c r="CG715" s="56"/>
      <c r="CH715" s="169">
        <f t="shared" si="832"/>
        <v>9999999999</v>
      </c>
      <c r="CI715" s="170">
        <f t="shared" si="833"/>
        <v>9999999999</v>
      </c>
      <c r="CJ715" s="171">
        <f t="shared" si="834"/>
        <v>9999999999</v>
      </c>
      <c r="CK715" s="172" t="str">
        <f t="shared" si="835"/>
        <v/>
      </c>
      <c r="CL715" s="173" t="str">
        <f t="shared" si="808"/>
        <v>x</v>
      </c>
      <c r="CN715" s="6" t="str">
        <f t="shared" si="836"/>
        <v/>
      </c>
      <c r="CO715" s="293" t="e">
        <f t="shared" ca="1" si="846"/>
        <v>#N/A</v>
      </c>
      <c r="CP715" s="6" t="e">
        <f t="shared" ca="1" si="837"/>
        <v>#N/A</v>
      </c>
      <c r="CQ715" s="61">
        <v>699</v>
      </c>
      <c r="CR715" s="6">
        <f t="shared" si="809"/>
        <v>0</v>
      </c>
      <c r="CS715" s="6">
        <f t="shared" si="810"/>
        <v>0</v>
      </c>
      <c r="CT715" s="56" t="str">
        <f t="shared" si="811"/>
        <v/>
      </c>
      <c r="CU715" s="76">
        <f t="shared" si="812"/>
        <v>0</v>
      </c>
      <c r="CV715" s="76">
        <f t="shared" si="813"/>
        <v>0</v>
      </c>
      <c r="CX715" s="6" t="str">
        <f t="shared" si="814"/>
        <v/>
      </c>
      <c r="CY715" s="6" t="str">
        <f t="shared" si="815"/>
        <v/>
      </c>
      <c r="CZ715" s="6" t="str">
        <f t="shared" si="816"/>
        <v/>
      </c>
      <c r="DG715" s="56" t="str">
        <f t="shared" si="817"/>
        <v/>
      </c>
      <c r="DH715" s="6">
        <f t="shared" si="818"/>
        <v>0</v>
      </c>
      <c r="DK715" s="6">
        <f t="shared" si="853"/>
        <v>0</v>
      </c>
      <c r="DL715" s="6" t="e">
        <f t="shared" si="854"/>
        <v>#N/A</v>
      </c>
      <c r="DN715" s="6" t="e">
        <f t="shared" si="852"/>
        <v>#N/A</v>
      </c>
      <c r="DP715" s="6" t="str">
        <f t="shared" si="819"/>
        <v/>
      </c>
      <c r="DQ715" s="293">
        <f t="shared" ca="1" si="848"/>
        <v>709</v>
      </c>
      <c r="DR715" s="6" t="str">
        <f t="shared" ca="1" si="838"/>
        <v>x</v>
      </c>
      <c r="DU715" s="293" t="e">
        <f t="shared" ca="1" si="839"/>
        <v>#N/A</v>
      </c>
      <c r="DV715" s="5"/>
      <c r="DW715" s="293" t="e">
        <f t="shared" ca="1" si="849"/>
        <v>#N/A</v>
      </c>
      <c r="DZ715" s="293" t="e">
        <f t="shared" ca="1" si="840"/>
        <v>#N/A</v>
      </c>
      <c r="EA715" s="293" t="e">
        <f t="shared" ca="1" si="841"/>
        <v>#N/A</v>
      </c>
      <c r="EB715" s="293" t="e">
        <f t="shared" ca="1" si="842"/>
        <v>#N/A</v>
      </c>
      <c r="EE715" s="6" t="str">
        <f t="shared" si="843"/>
        <v/>
      </c>
      <c r="EF715" s="293" t="e">
        <f t="shared" ca="1" si="844"/>
        <v>#N/A</v>
      </c>
      <c r="EG715" s="6" t="e">
        <f t="shared" ca="1" si="820"/>
        <v>#N/A</v>
      </c>
    </row>
    <row r="716" spans="3:137" x14ac:dyDescent="0.2">
      <c r="C716" s="75"/>
      <c r="D716" s="184" t="str">
        <f t="shared" si="784"/>
        <v/>
      </c>
      <c r="E716" s="649" t="str">
        <f t="shared" si="850"/>
        <v/>
      </c>
      <c r="F716" s="607" t="str">
        <f t="shared" si="857"/>
        <v>x</v>
      </c>
      <c r="G716" s="650"/>
      <c r="H716" s="651"/>
      <c r="I716" s="651"/>
      <c r="J716" s="651"/>
      <c r="K716" s="652"/>
      <c r="L716" s="889"/>
      <c r="M716" s="889"/>
      <c r="N716" s="653"/>
      <c r="O716" s="651"/>
      <c r="P716" s="651"/>
      <c r="Q716" s="654"/>
      <c r="R716" s="655"/>
      <c r="S716" s="607" t="str">
        <f t="shared" si="785"/>
        <v/>
      </c>
      <c r="T716" s="656" t="str">
        <f t="shared" si="786"/>
        <v/>
      </c>
      <c r="U716" s="656" t="str">
        <f t="shared" si="821"/>
        <v/>
      </c>
      <c r="V716" s="656" t="str">
        <f t="shared" si="787"/>
        <v/>
      </c>
      <c r="W716" s="719"/>
      <c r="X716" s="659"/>
      <c r="Y716" s="656" t="str">
        <f t="shared" si="851"/>
        <v/>
      </c>
      <c r="Z716" s="659"/>
      <c r="AA716" s="654"/>
      <c r="AB716" s="656" t="str">
        <f t="shared" si="788"/>
        <v/>
      </c>
      <c r="AC716" s="661" t="str">
        <f t="shared" si="822"/>
        <v/>
      </c>
      <c r="AE716" s="658" t="str">
        <f t="shared" si="789"/>
        <v/>
      </c>
      <c r="AF716" s="659"/>
      <c r="AT716" s="805" t="str">
        <f t="shared" si="847"/>
        <v/>
      </c>
      <c r="AU716" t="str">
        <f t="shared" si="823"/>
        <v/>
      </c>
      <c r="AV716" s="6" t="str">
        <f t="shared" si="790"/>
        <v/>
      </c>
      <c r="AW716" s="317" t="str">
        <f t="shared" si="791"/>
        <v/>
      </c>
      <c r="AX716" s="158" t="str">
        <f t="shared" si="792"/>
        <v/>
      </c>
      <c r="AY716" s="158" t="str">
        <f t="shared" si="856"/>
        <v/>
      </c>
      <c r="AZ716" s="309" t="str">
        <f t="shared" si="855"/>
        <v/>
      </c>
      <c r="BA716" s="318" t="str">
        <f t="shared" si="793"/>
        <v/>
      </c>
      <c r="BB716" s="473" t="str">
        <f t="shared" si="794"/>
        <v/>
      </c>
      <c r="BC716" s="80" t="str">
        <f t="shared" si="845"/>
        <v/>
      </c>
      <c r="BD716" s="56">
        <f t="shared" si="795"/>
        <v>1</v>
      </c>
      <c r="BF716" s="56" t="str">
        <f t="shared" si="796"/>
        <v/>
      </c>
      <c r="BG716" s="56" t="str">
        <f t="shared" si="797"/>
        <v/>
      </c>
      <c r="BH716" s="6" t="str">
        <f t="shared" si="798"/>
        <v/>
      </c>
      <c r="BK716" s="6" t="str">
        <f t="shared" si="799"/>
        <v/>
      </c>
      <c r="BL716" s="56">
        <f t="shared" si="824"/>
        <v>999999</v>
      </c>
      <c r="BM716" s="183">
        <f t="shared" si="825"/>
        <v>99999.000003580004</v>
      </c>
      <c r="BN716" s="61">
        <v>700</v>
      </c>
      <c r="BO716" s="6">
        <f t="shared" si="800"/>
        <v>999999</v>
      </c>
      <c r="BP716" s="6">
        <f t="shared" si="801"/>
        <v>999999</v>
      </c>
      <c r="BQ716" s="6" t="str">
        <f t="shared" si="826"/>
        <v>x</v>
      </c>
      <c r="BR716" s="206">
        <f t="shared" si="802"/>
        <v>99999.000003580004</v>
      </c>
      <c r="BS716" s="6">
        <f t="shared" si="803"/>
        <v>99999.000003580004</v>
      </c>
      <c r="BT716" s="6" t="str">
        <f t="shared" si="827"/>
        <v>x</v>
      </c>
      <c r="BU716" s="6" t="str">
        <f t="shared" si="804"/>
        <v/>
      </c>
      <c r="BW716" s="82">
        <f t="shared" si="828"/>
        <v>9999999999</v>
      </c>
      <c r="BX716" s="80" t="str">
        <f t="shared" si="805"/>
        <v>x</v>
      </c>
      <c r="BY716" s="80" t="str">
        <f t="shared" si="806"/>
        <v/>
      </c>
      <c r="BZ716" s="56" t="str">
        <f t="shared" si="829"/>
        <v/>
      </c>
      <c r="CA716" s="56" t="str">
        <f t="shared" si="830"/>
        <v/>
      </c>
      <c r="CB716" s="88">
        <f t="shared" si="831"/>
        <v>0</v>
      </c>
      <c r="CC716" s="56" t="str">
        <f t="shared" si="807"/>
        <v/>
      </c>
      <c r="CD716" s="56"/>
      <c r="CE716" s="56"/>
      <c r="CF716" s="56"/>
      <c r="CG716" s="56"/>
      <c r="CH716" s="169">
        <f t="shared" si="832"/>
        <v>9999999999</v>
      </c>
      <c r="CI716" s="170">
        <f t="shared" si="833"/>
        <v>9999999999</v>
      </c>
      <c r="CJ716" s="171">
        <f t="shared" si="834"/>
        <v>9999999999</v>
      </c>
      <c r="CK716" s="172" t="str">
        <f t="shared" si="835"/>
        <v/>
      </c>
      <c r="CL716" s="173" t="str">
        <f t="shared" si="808"/>
        <v>x</v>
      </c>
      <c r="CN716" s="6" t="str">
        <f t="shared" si="836"/>
        <v/>
      </c>
      <c r="CO716" s="293" t="e">
        <f t="shared" ca="1" si="846"/>
        <v>#N/A</v>
      </c>
      <c r="CP716" s="6" t="e">
        <f t="shared" ca="1" si="837"/>
        <v>#N/A</v>
      </c>
      <c r="CQ716" s="61">
        <v>700</v>
      </c>
      <c r="CR716" s="6">
        <f t="shared" si="809"/>
        <v>0</v>
      </c>
      <c r="CS716" s="6">
        <f t="shared" si="810"/>
        <v>0</v>
      </c>
      <c r="CT716" s="56" t="str">
        <f t="shared" si="811"/>
        <v/>
      </c>
      <c r="CU716" s="76">
        <f t="shared" si="812"/>
        <v>0</v>
      </c>
      <c r="CV716" s="76">
        <f t="shared" si="813"/>
        <v>0</v>
      </c>
      <c r="CX716" s="6" t="str">
        <f t="shared" si="814"/>
        <v/>
      </c>
      <c r="CY716" s="6" t="str">
        <f t="shared" si="815"/>
        <v/>
      </c>
      <c r="CZ716" s="6" t="str">
        <f t="shared" si="816"/>
        <v/>
      </c>
      <c r="DG716" s="56" t="str">
        <f t="shared" si="817"/>
        <v/>
      </c>
      <c r="DH716" s="6">
        <f t="shared" si="818"/>
        <v>0</v>
      </c>
      <c r="DK716" s="6">
        <f t="shared" si="853"/>
        <v>0</v>
      </c>
      <c r="DL716" s="6" t="e">
        <f t="shared" si="854"/>
        <v>#N/A</v>
      </c>
      <c r="DN716" s="6" t="e">
        <f t="shared" si="852"/>
        <v>#N/A</v>
      </c>
      <c r="DP716" s="6" t="str">
        <f t="shared" si="819"/>
        <v/>
      </c>
      <c r="DQ716" s="293">
        <f t="shared" ca="1" si="848"/>
        <v>710</v>
      </c>
      <c r="DR716" s="6" t="str">
        <f t="shared" ca="1" si="838"/>
        <v>x</v>
      </c>
      <c r="DU716" s="293" t="e">
        <f t="shared" ca="1" si="839"/>
        <v>#N/A</v>
      </c>
      <c r="DV716" s="5"/>
      <c r="DW716" s="293" t="e">
        <f t="shared" ca="1" si="849"/>
        <v>#N/A</v>
      </c>
      <c r="DZ716" s="293" t="e">
        <f t="shared" ca="1" si="840"/>
        <v>#N/A</v>
      </c>
      <c r="EA716" s="293" t="e">
        <f t="shared" ca="1" si="841"/>
        <v>#N/A</v>
      </c>
      <c r="EB716" s="293" t="e">
        <f t="shared" ca="1" si="842"/>
        <v>#N/A</v>
      </c>
      <c r="EE716" s="6" t="str">
        <f t="shared" si="843"/>
        <v/>
      </c>
      <c r="EF716" s="293" t="e">
        <f t="shared" ca="1" si="844"/>
        <v>#N/A</v>
      </c>
      <c r="EG716" s="6" t="e">
        <f t="shared" ca="1" si="820"/>
        <v>#N/A</v>
      </c>
    </row>
    <row r="717" spans="3:137" x14ac:dyDescent="0.2">
      <c r="C717" s="75"/>
      <c r="D717" s="184" t="str">
        <f t="shared" si="784"/>
        <v/>
      </c>
      <c r="E717" s="649" t="str">
        <f t="shared" si="850"/>
        <v/>
      </c>
      <c r="F717" s="607" t="str">
        <f t="shared" si="857"/>
        <v>x</v>
      </c>
      <c r="G717" s="650"/>
      <c r="H717" s="651"/>
      <c r="I717" s="651"/>
      <c r="J717" s="651"/>
      <c r="K717" s="652"/>
      <c r="L717" s="889"/>
      <c r="M717" s="889"/>
      <c r="N717" s="653"/>
      <c r="O717" s="651"/>
      <c r="P717" s="651"/>
      <c r="Q717" s="654"/>
      <c r="R717" s="655"/>
      <c r="S717" s="607" t="str">
        <f t="shared" si="785"/>
        <v/>
      </c>
      <c r="T717" s="656" t="str">
        <f t="shared" si="786"/>
        <v/>
      </c>
      <c r="U717" s="656" t="str">
        <f t="shared" si="821"/>
        <v/>
      </c>
      <c r="V717" s="656" t="str">
        <f t="shared" si="787"/>
        <v/>
      </c>
      <c r="W717" s="719"/>
      <c r="X717" s="659"/>
      <c r="Y717" s="656" t="str">
        <f t="shared" si="851"/>
        <v/>
      </c>
      <c r="Z717" s="659"/>
      <c r="AA717" s="654"/>
      <c r="AB717" s="656" t="str">
        <f t="shared" si="788"/>
        <v/>
      </c>
      <c r="AC717" s="661" t="str">
        <f t="shared" si="822"/>
        <v/>
      </c>
      <c r="AE717" s="658" t="str">
        <f t="shared" si="789"/>
        <v/>
      </c>
      <c r="AF717" s="659"/>
      <c r="AT717" s="805" t="str">
        <f t="shared" si="847"/>
        <v/>
      </c>
      <c r="AU717" t="str">
        <f t="shared" si="823"/>
        <v/>
      </c>
      <c r="AV717" s="6" t="str">
        <f t="shared" si="790"/>
        <v/>
      </c>
      <c r="AW717" s="317" t="str">
        <f t="shared" si="791"/>
        <v/>
      </c>
      <c r="AX717" s="158" t="str">
        <f t="shared" si="792"/>
        <v/>
      </c>
      <c r="AY717" s="158" t="str">
        <f t="shared" si="856"/>
        <v/>
      </c>
      <c r="AZ717" s="309" t="str">
        <f t="shared" si="855"/>
        <v/>
      </c>
      <c r="BA717" s="318" t="str">
        <f t="shared" si="793"/>
        <v/>
      </c>
      <c r="BB717" s="473" t="str">
        <f t="shared" si="794"/>
        <v/>
      </c>
      <c r="BC717" s="80" t="str">
        <f t="shared" si="845"/>
        <v/>
      </c>
      <c r="BD717" s="56">
        <f t="shared" si="795"/>
        <v>1</v>
      </c>
      <c r="BF717" s="56" t="str">
        <f t="shared" si="796"/>
        <v/>
      </c>
      <c r="BG717" s="56" t="str">
        <f t="shared" si="797"/>
        <v/>
      </c>
      <c r="BH717" s="6" t="str">
        <f t="shared" si="798"/>
        <v/>
      </c>
      <c r="BK717" s="6" t="str">
        <f t="shared" si="799"/>
        <v/>
      </c>
      <c r="BL717" s="56">
        <f t="shared" si="824"/>
        <v>999999</v>
      </c>
      <c r="BM717" s="183">
        <f t="shared" si="825"/>
        <v>99999.000003584995</v>
      </c>
      <c r="BN717" s="61">
        <v>701</v>
      </c>
      <c r="BO717" s="6">
        <f t="shared" si="800"/>
        <v>999999</v>
      </c>
      <c r="BP717" s="6">
        <f t="shared" si="801"/>
        <v>999999</v>
      </c>
      <c r="BQ717" s="6" t="str">
        <f t="shared" si="826"/>
        <v>x</v>
      </c>
      <c r="BR717" s="206">
        <f t="shared" si="802"/>
        <v>99999.000003584995</v>
      </c>
      <c r="BS717" s="6">
        <f t="shared" si="803"/>
        <v>99999.000003584995</v>
      </c>
      <c r="BT717" s="6" t="str">
        <f t="shared" si="827"/>
        <v>x</v>
      </c>
      <c r="BU717" s="6" t="str">
        <f t="shared" si="804"/>
        <v/>
      </c>
      <c r="BW717" s="82">
        <f t="shared" si="828"/>
        <v>9999999999</v>
      </c>
      <c r="BX717" s="80" t="str">
        <f t="shared" si="805"/>
        <v>x</v>
      </c>
      <c r="BY717" s="80" t="str">
        <f t="shared" si="806"/>
        <v/>
      </c>
      <c r="BZ717" s="56" t="str">
        <f t="shared" si="829"/>
        <v/>
      </c>
      <c r="CA717" s="56" t="str">
        <f t="shared" si="830"/>
        <v/>
      </c>
      <c r="CB717" s="88">
        <f t="shared" si="831"/>
        <v>0</v>
      </c>
      <c r="CC717" s="56" t="str">
        <f t="shared" si="807"/>
        <v/>
      </c>
      <c r="CD717" s="56"/>
      <c r="CE717" s="56"/>
      <c r="CF717" s="56"/>
      <c r="CG717" s="56"/>
      <c r="CH717" s="169">
        <f t="shared" si="832"/>
        <v>9999999999</v>
      </c>
      <c r="CI717" s="170">
        <f t="shared" si="833"/>
        <v>9999999999</v>
      </c>
      <c r="CJ717" s="171">
        <f t="shared" si="834"/>
        <v>9999999999</v>
      </c>
      <c r="CK717" s="172" t="str">
        <f t="shared" si="835"/>
        <v/>
      </c>
      <c r="CL717" s="173" t="str">
        <f t="shared" si="808"/>
        <v>x</v>
      </c>
      <c r="CN717" s="6" t="str">
        <f t="shared" si="836"/>
        <v/>
      </c>
      <c r="CO717" s="293" t="e">
        <f t="shared" ca="1" si="846"/>
        <v>#N/A</v>
      </c>
      <c r="CP717" s="6" t="e">
        <f t="shared" ca="1" si="837"/>
        <v>#N/A</v>
      </c>
      <c r="CQ717" s="61">
        <v>701</v>
      </c>
      <c r="CR717" s="6">
        <f t="shared" si="809"/>
        <v>0</v>
      </c>
      <c r="CS717" s="6">
        <f t="shared" si="810"/>
        <v>0</v>
      </c>
      <c r="CT717" s="56" t="str">
        <f t="shared" si="811"/>
        <v/>
      </c>
      <c r="CU717" s="76">
        <f t="shared" si="812"/>
        <v>0</v>
      </c>
      <c r="CV717" s="76">
        <f t="shared" si="813"/>
        <v>0</v>
      </c>
      <c r="CX717" s="6" t="str">
        <f t="shared" si="814"/>
        <v/>
      </c>
      <c r="CY717" s="6" t="str">
        <f t="shared" si="815"/>
        <v/>
      </c>
      <c r="CZ717" s="6" t="str">
        <f t="shared" si="816"/>
        <v/>
      </c>
      <c r="DG717" s="56" t="str">
        <f t="shared" si="817"/>
        <v/>
      </c>
      <c r="DH717" s="6">
        <f t="shared" si="818"/>
        <v>0</v>
      </c>
      <c r="DK717" s="6">
        <f t="shared" si="853"/>
        <v>0</v>
      </c>
      <c r="DL717" s="6" t="e">
        <f t="shared" si="854"/>
        <v>#N/A</v>
      </c>
      <c r="DN717" s="6" t="e">
        <f t="shared" si="852"/>
        <v>#N/A</v>
      </c>
      <c r="DP717" s="6" t="str">
        <f t="shared" si="819"/>
        <v/>
      </c>
      <c r="DQ717" s="293">
        <f t="shared" ca="1" si="848"/>
        <v>711</v>
      </c>
      <c r="DR717" s="6" t="str">
        <f t="shared" ca="1" si="838"/>
        <v>x</v>
      </c>
      <c r="DU717" s="293" t="e">
        <f t="shared" ca="1" si="839"/>
        <v>#N/A</v>
      </c>
      <c r="DV717" s="5"/>
      <c r="DW717" s="293" t="e">
        <f t="shared" ca="1" si="849"/>
        <v>#N/A</v>
      </c>
      <c r="DZ717" s="293" t="e">
        <f t="shared" ca="1" si="840"/>
        <v>#N/A</v>
      </c>
      <c r="EA717" s="293" t="e">
        <f t="shared" ca="1" si="841"/>
        <v>#N/A</v>
      </c>
      <c r="EB717" s="293" t="e">
        <f t="shared" ca="1" si="842"/>
        <v>#N/A</v>
      </c>
      <c r="EE717" s="6" t="str">
        <f t="shared" si="843"/>
        <v/>
      </c>
      <c r="EF717" s="293" t="e">
        <f t="shared" ca="1" si="844"/>
        <v>#N/A</v>
      </c>
      <c r="EG717" s="6" t="e">
        <f t="shared" ca="1" si="820"/>
        <v>#N/A</v>
      </c>
    </row>
    <row r="718" spans="3:137" x14ac:dyDescent="0.2">
      <c r="C718" s="75"/>
      <c r="D718" s="184" t="str">
        <f t="shared" si="784"/>
        <v/>
      </c>
      <c r="E718" s="649" t="str">
        <f t="shared" si="850"/>
        <v/>
      </c>
      <c r="F718" s="607" t="str">
        <f t="shared" si="857"/>
        <v>x</v>
      </c>
      <c r="G718" s="650"/>
      <c r="H718" s="651"/>
      <c r="I718" s="651"/>
      <c r="J718" s="651"/>
      <c r="K718" s="652"/>
      <c r="L718" s="889"/>
      <c r="M718" s="889"/>
      <c r="N718" s="653"/>
      <c r="O718" s="651"/>
      <c r="P718" s="651"/>
      <c r="Q718" s="654"/>
      <c r="R718" s="655"/>
      <c r="S718" s="607" t="str">
        <f t="shared" si="785"/>
        <v/>
      </c>
      <c r="T718" s="656" t="str">
        <f t="shared" si="786"/>
        <v/>
      </c>
      <c r="U718" s="656" t="str">
        <f t="shared" si="821"/>
        <v/>
      </c>
      <c r="V718" s="656" t="str">
        <f t="shared" si="787"/>
        <v/>
      </c>
      <c r="W718" s="719"/>
      <c r="X718" s="659"/>
      <c r="Y718" s="656" t="str">
        <f t="shared" si="851"/>
        <v/>
      </c>
      <c r="Z718" s="659"/>
      <c r="AA718" s="654"/>
      <c r="AB718" s="656" t="str">
        <f t="shared" si="788"/>
        <v/>
      </c>
      <c r="AC718" s="661" t="str">
        <f t="shared" si="822"/>
        <v/>
      </c>
      <c r="AE718" s="658" t="str">
        <f t="shared" si="789"/>
        <v/>
      </c>
      <c r="AF718" s="659"/>
      <c r="AT718" s="805" t="str">
        <f t="shared" si="847"/>
        <v/>
      </c>
      <c r="AU718" t="str">
        <f t="shared" si="823"/>
        <v/>
      </c>
      <c r="AV718" s="6" t="str">
        <f t="shared" si="790"/>
        <v/>
      </c>
      <c r="AW718" s="317" t="str">
        <f t="shared" si="791"/>
        <v/>
      </c>
      <c r="AX718" s="158" t="str">
        <f t="shared" si="792"/>
        <v/>
      </c>
      <c r="AY718" s="158" t="str">
        <f t="shared" si="856"/>
        <v/>
      </c>
      <c r="AZ718" s="309" t="str">
        <f t="shared" si="855"/>
        <v/>
      </c>
      <c r="BA718" s="318" t="str">
        <f t="shared" si="793"/>
        <v/>
      </c>
      <c r="BB718" s="473" t="str">
        <f t="shared" si="794"/>
        <v/>
      </c>
      <c r="BC718" s="80" t="str">
        <f t="shared" si="845"/>
        <v/>
      </c>
      <c r="BD718" s="56">
        <f t="shared" si="795"/>
        <v>1</v>
      </c>
      <c r="BF718" s="56" t="str">
        <f t="shared" si="796"/>
        <v/>
      </c>
      <c r="BG718" s="56" t="str">
        <f t="shared" si="797"/>
        <v/>
      </c>
      <c r="BH718" s="6" t="str">
        <f t="shared" si="798"/>
        <v/>
      </c>
      <c r="BK718" s="6" t="str">
        <f t="shared" si="799"/>
        <v/>
      </c>
      <c r="BL718" s="56">
        <f t="shared" si="824"/>
        <v>999999</v>
      </c>
      <c r="BM718" s="183">
        <f t="shared" si="825"/>
        <v>99999.000003590001</v>
      </c>
      <c r="BN718" s="61">
        <v>702</v>
      </c>
      <c r="BO718" s="6">
        <f t="shared" si="800"/>
        <v>999999</v>
      </c>
      <c r="BP718" s="6">
        <f t="shared" si="801"/>
        <v>999999</v>
      </c>
      <c r="BQ718" s="6" t="str">
        <f t="shared" si="826"/>
        <v>x</v>
      </c>
      <c r="BR718" s="206">
        <f t="shared" si="802"/>
        <v>99999.000003590001</v>
      </c>
      <c r="BS718" s="6">
        <f t="shared" si="803"/>
        <v>99999.000003590001</v>
      </c>
      <c r="BT718" s="6" t="str">
        <f t="shared" si="827"/>
        <v>x</v>
      </c>
      <c r="BU718" s="6" t="str">
        <f t="shared" si="804"/>
        <v/>
      </c>
      <c r="BW718" s="82">
        <f t="shared" si="828"/>
        <v>9999999999</v>
      </c>
      <c r="BX718" s="80" t="str">
        <f t="shared" si="805"/>
        <v>x</v>
      </c>
      <c r="BY718" s="80" t="str">
        <f t="shared" si="806"/>
        <v/>
      </c>
      <c r="BZ718" s="56" t="str">
        <f t="shared" si="829"/>
        <v/>
      </c>
      <c r="CA718" s="56" t="str">
        <f t="shared" si="830"/>
        <v/>
      </c>
      <c r="CB718" s="88">
        <f t="shared" si="831"/>
        <v>0</v>
      </c>
      <c r="CC718" s="56" t="str">
        <f t="shared" si="807"/>
        <v/>
      </c>
      <c r="CD718" s="56"/>
      <c r="CE718" s="56"/>
      <c r="CF718" s="56"/>
      <c r="CG718" s="56"/>
      <c r="CH718" s="169">
        <f t="shared" si="832"/>
        <v>9999999999</v>
      </c>
      <c r="CI718" s="170">
        <f t="shared" si="833"/>
        <v>9999999999</v>
      </c>
      <c r="CJ718" s="171">
        <f t="shared" si="834"/>
        <v>9999999999</v>
      </c>
      <c r="CK718" s="172" t="str">
        <f t="shared" si="835"/>
        <v/>
      </c>
      <c r="CL718" s="173" t="str">
        <f t="shared" si="808"/>
        <v>x</v>
      </c>
      <c r="CN718" s="6" t="str">
        <f t="shared" si="836"/>
        <v/>
      </c>
      <c r="CO718" s="293" t="e">
        <f t="shared" ca="1" si="846"/>
        <v>#N/A</v>
      </c>
      <c r="CP718" s="6" t="e">
        <f t="shared" ca="1" si="837"/>
        <v>#N/A</v>
      </c>
      <c r="CQ718" s="61">
        <v>702</v>
      </c>
      <c r="CR718" s="6">
        <f t="shared" si="809"/>
        <v>0</v>
      </c>
      <c r="CS718" s="6">
        <f t="shared" si="810"/>
        <v>0</v>
      </c>
      <c r="CT718" s="56" t="str">
        <f t="shared" si="811"/>
        <v/>
      </c>
      <c r="CU718" s="76">
        <f t="shared" si="812"/>
        <v>0</v>
      </c>
      <c r="CV718" s="76">
        <f t="shared" si="813"/>
        <v>0</v>
      </c>
      <c r="CX718" s="6" t="str">
        <f t="shared" si="814"/>
        <v/>
      </c>
      <c r="CY718" s="6" t="str">
        <f t="shared" si="815"/>
        <v/>
      </c>
      <c r="CZ718" s="6" t="str">
        <f t="shared" si="816"/>
        <v/>
      </c>
      <c r="DG718" s="56" t="str">
        <f t="shared" si="817"/>
        <v/>
      </c>
      <c r="DH718" s="6">
        <f t="shared" si="818"/>
        <v>0</v>
      </c>
      <c r="DK718" s="6">
        <f t="shared" si="853"/>
        <v>0</v>
      </c>
      <c r="DL718" s="6" t="e">
        <f t="shared" si="854"/>
        <v>#N/A</v>
      </c>
      <c r="DN718" s="6" t="e">
        <f t="shared" si="852"/>
        <v>#N/A</v>
      </c>
      <c r="DP718" s="6" t="str">
        <f t="shared" si="819"/>
        <v/>
      </c>
      <c r="DQ718" s="293">
        <f t="shared" ca="1" si="848"/>
        <v>712</v>
      </c>
      <c r="DR718" s="6" t="str">
        <f t="shared" ca="1" si="838"/>
        <v>x</v>
      </c>
      <c r="DU718" s="293" t="e">
        <f t="shared" ca="1" si="839"/>
        <v>#N/A</v>
      </c>
      <c r="DV718" s="5"/>
      <c r="DW718" s="293" t="e">
        <f t="shared" ca="1" si="849"/>
        <v>#N/A</v>
      </c>
      <c r="DZ718" s="293" t="e">
        <f t="shared" ca="1" si="840"/>
        <v>#N/A</v>
      </c>
      <c r="EA718" s="293" t="e">
        <f t="shared" ca="1" si="841"/>
        <v>#N/A</v>
      </c>
      <c r="EB718" s="293" t="e">
        <f t="shared" ca="1" si="842"/>
        <v>#N/A</v>
      </c>
      <c r="EE718" s="6" t="str">
        <f t="shared" si="843"/>
        <v/>
      </c>
      <c r="EF718" s="293" t="e">
        <f t="shared" ca="1" si="844"/>
        <v>#N/A</v>
      </c>
      <c r="EG718" s="6" t="e">
        <f t="shared" ca="1" si="820"/>
        <v>#N/A</v>
      </c>
    </row>
    <row r="719" spans="3:137" x14ac:dyDescent="0.2">
      <c r="C719" s="75"/>
      <c r="D719" s="184" t="str">
        <f t="shared" si="784"/>
        <v/>
      </c>
      <c r="E719" s="649" t="str">
        <f t="shared" si="850"/>
        <v/>
      </c>
      <c r="F719" s="607" t="str">
        <f t="shared" si="857"/>
        <v>x</v>
      </c>
      <c r="G719" s="650"/>
      <c r="H719" s="651"/>
      <c r="I719" s="651"/>
      <c r="J719" s="651"/>
      <c r="K719" s="652"/>
      <c r="L719" s="889"/>
      <c r="M719" s="889"/>
      <c r="N719" s="653"/>
      <c r="O719" s="651"/>
      <c r="P719" s="651"/>
      <c r="Q719" s="654"/>
      <c r="R719" s="655"/>
      <c r="S719" s="607" t="str">
        <f t="shared" si="785"/>
        <v/>
      </c>
      <c r="T719" s="656" t="str">
        <f t="shared" si="786"/>
        <v/>
      </c>
      <c r="U719" s="656" t="str">
        <f t="shared" si="821"/>
        <v/>
      </c>
      <c r="V719" s="656" t="str">
        <f t="shared" si="787"/>
        <v/>
      </c>
      <c r="W719" s="719"/>
      <c r="X719" s="659"/>
      <c r="Y719" s="656" t="str">
        <f t="shared" si="851"/>
        <v/>
      </c>
      <c r="Z719" s="659"/>
      <c r="AA719" s="654"/>
      <c r="AB719" s="656" t="str">
        <f t="shared" si="788"/>
        <v/>
      </c>
      <c r="AC719" s="661" t="str">
        <f t="shared" si="822"/>
        <v/>
      </c>
      <c r="AE719" s="658" t="str">
        <f t="shared" si="789"/>
        <v/>
      </c>
      <c r="AF719" s="659"/>
      <c r="AT719" s="805" t="str">
        <f t="shared" si="847"/>
        <v/>
      </c>
      <c r="AU719" t="str">
        <f t="shared" si="823"/>
        <v/>
      </c>
      <c r="AV719" s="6" t="str">
        <f t="shared" si="790"/>
        <v/>
      </c>
      <c r="AW719" s="317" t="str">
        <f t="shared" si="791"/>
        <v/>
      </c>
      <c r="AX719" s="158" t="str">
        <f t="shared" si="792"/>
        <v/>
      </c>
      <c r="AY719" s="158" t="str">
        <f t="shared" si="856"/>
        <v/>
      </c>
      <c r="AZ719" s="309" t="str">
        <f t="shared" si="855"/>
        <v/>
      </c>
      <c r="BA719" s="318" t="str">
        <f t="shared" si="793"/>
        <v/>
      </c>
      <c r="BB719" s="473" t="str">
        <f t="shared" si="794"/>
        <v/>
      </c>
      <c r="BC719" s="80" t="str">
        <f t="shared" si="845"/>
        <v/>
      </c>
      <c r="BD719" s="56">
        <f t="shared" si="795"/>
        <v>1</v>
      </c>
      <c r="BF719" s="56" t="str">
        <f t="shared" si="796"/>
        <v/>
      </c>
      <c r="BG719" s="56" t="str">
        <f t="shared" si="797"/>
        <v/>
      </c>
      <c r="BH719" s="6" t="str">
        <f t="shared" si="798"/>
        <v/>
      </c>
      <c r="BK719" s="6" t="str">
        <f t="shared" si="799"/>
        <v/>
      </c>
      <c r="BL719" s="56">
        <f t="shared" si="824"/>
        <v>999999</v>
      </c>
      <c r="BM719" s="183">
        <f t="shared" si="825"/>
        <v>99999.000003595007</v>
      </c>
      <c r="BN719" s="61">
        <v>703</v>
      </c>
      <c r="BO719" s="6">
        <f t="shared" si="800"/>
        <v>999999</v>
      </c>
      <c r="BP719" s="6">
        <f t="shared" si="801"/>
        <v>999999</v>
      </c>
      <c r="BQ719" s="6" t="str">
        <f t="shared" si="826"/>
        <v>x</v>
      </c>
      <c r="BR719" s="206">
        <f t="shared" si="802"/>
        <v>99999.000003595007</v>
      </c>
      <c r="BS719" s="6">
        <f t="shared" si="803"/>
        <v>99999.000003595007</v>
      </c>
      <c r="BT719" s="6" t="str">
        <f t="shared" si="827"/>
        <v>x</v>
      </c>
      <c r="BU719" s="6" t="str">
        <f t="shared" si="804"/>
        <v/>
      </c>
      <c r="BW719" s="82">
        <f t="shared" si="828"/>
        <v>9999999999</v>
      </c>
      <c r="BX719" s="80" t="str">
        <f t="shared" si="805"/>
        <v>x</v>
      </c>
      <c r="BY719" s="80" t="str">
        <f t="shared" si="806"/>
        <v/>
      </c>
      <c r="BZ719" s="56" t="str">
        <f t="shared" si="829"/>
        <v/>
      </c>
      <c r="CA719" s="56" t="str">
        <f t="shared" si="830"/>
        <v/>
      </c>
      <c r="CB719" s="88">
        <f t="shared" si="831"/>
        <v>0</v>
      </c>
      <c r="CC719" s="56" t="str">
        <f t="shared" si="807"/>
        <v/>
      </c>
      <c r="CD719" s="56"/>
      <c r="CE719" s="56"/>
      <c r="CF719" s="56"/>
      <c r="CG719" s="56"/>
      <c r="CH719" s="169">
        <f t="shared" si="832"/>
        <v>9999999999</v>
      </c>
      <c r="CI719" s="170">
        <f t="shared" si="833"/>
        <v>9999999999</v>
      </c>
      <c r="CJ719" s="171">
        <f t="shared" si="834"/>
        <v>9999999999</v>
      </c>
      <c r="CK719" s="172" t="str">
        <f t="shared" si="835"/>
        <v/>
      </c>
      <c r="CL719" s="173" t="str">
        <f t="shared" si="808"/>
        <v>x</v>
      </c>
      <c r="CN719" s="6" t="str">
        <f t="shared" si="836"/>
        <v/>
      </c>
      <c r="CO719" s="293" t="e">
        <f t="shared" ca="1" si="846"/>
        <v>#N/A</v>
      </c>
      <c r="CP719" s="6" t="e">
        <f t="shared" ca="1" si="837"/>
        <v>#N/A</v>
      </c>
      <c r="CQ719" s="61">
        <v>703</v>
      </c>
      <c r="CR719" s="6">
        <f t="shared" si="809"/>
        <v>0</v>
      </c>
      <c r="CS719" s="6">
        <f t="shared" si="810"/>
        <v>0</v>
      </c>
      <c r="CT719" s="56" t="str">
        <f t="shared" si="811"/>
        <v/>
      </c>
      <c r="CU719" s="76">
        <f t="shared" si="812"/>
        <v>0</v>
      </c>
      <c r="CV719" s="76">
        <f t="shared" si="813"/>
        <v>0</v>
      </c>
      <c r="CX719" s="6" t="str">
        <f t="shared" si="814"/>
        <v/>
      </c>
      <c r="CY719" s="6" t="str">
        <f t="shared" si="815"/>
        <v/>
      </c>
      <c r="CZ719" s="6" t="str">
        <f t="shared" si="816"/>
        <v/>
      </c>
      <c r="DG719" s="56" t="str">
        <f t="shared" si="817"/>
        <v/>
      </c>
      <c r="DH719" s="6">
        <f t="shared" si="818"/>
        <v>0</v>
      </c>
      <c r="DK719" s="6">
        <f t="shared" si="853"/>
        <v>0</v>
      </c>
      <c r="DL719" s="6" t="e">
        <f t="shared" si="854"/>
        <v>#N/A</v>
      </c>
      <c r="DN719" s="6" t="e">
        <f t="shared" si="852"/>
        <v>#N/A</v>
      </c>
      <c r="DP719" s="6" t="str">
        <f t="shared" si="819"/>
        <v/>
      </c>
      <c r="DQ719" s="293">
        <f t="shared" ca="1" si="848"/>
        <v>713</v>
      </c>
      <c r="DR719" s="6" t="str">
        <f t="shared" ca="1" si="838"/>
        <v>x</v>
      </c>
      <c r="DU719" s="293" t="e">
        <f t="shared" ca="1" si="839"/>
        <v>#N/A</v>
      </c>
      <c r="DV719" s="5"/>
      <c r="DW719" s="293" t="e">
        <f t="shared" ca="1" si="849"/>
        <v>#N/A</v>
      </c>
      <c r="DZ719" s="293" t="e">
        <f t="shared" ca="1" si="840"/>
        <v>#N/A</v>
      </c>
      <c r="EA719" s="293" t="e">
        <f t="shared" ca="1" si="841"/>
        <v>#N/A</v>
      </c>
      <c r="EB719" s="293" t="e">
        <f t="shared" ca="1" si="842"/>
        <v>#N/A</v>
      </c>
      <c r="EE719" s="6" t="str">
        <f t="shared" si="843"/>
        <v/>
      </c>
      <c r="EF719" s="293" t="e">
        <f t="shared" ca="1" si="844"/>
        <v>#N/A</v>
      </c>
      <c r="EG719" s="6" t="e">
        <f t="shared" ca="1" si="820"/>
        <v>#N/A</v>
      </c>
    </row>
    <row r="720" spans="3:137" x14ac:dyDescent="0.2">
      <c r="C720" s="75"/>
      <c r="D720" s="184" t="str">
        <f t="shared" si="784"/>
        <v/>
      </c>
      <c r="E720" s="649" t="str">
        <f t="shared" si="850"/>
        <v/>
      </c>
      <c r="F720" s="607" t="str">
        <f t="shared" si="857"/>
        <v>x</v>
      </c>
      <c r="G720" s="650"/>
      <c r="H720" s="651"/>
      <c r="I720" s="651"/>
      <c r="J720" s="651"/>
      <c r="K720" s="652"/>
      <c r="L720" s="889"/>
      <c r="M720" s="889"/>
      <c r="N720" s="653"/>
      <c r="O720" s="651"/>
      <c r="P720" s="651"/>
      <c r="Q720" s="654"/>
      <c r="R720" s="655"/>
      <c r="S720" s="607" t="str">
        <f t="shared" si="785"/>
        <v/>
      </c>
      <c r="T720" s="656" t="str">
        <f t="shared" si="786"/>
        <v/>
      </c>
      <c r="U720" s="656" t="str">
        <f t="shared" si="821"/>
        <v/>
      </c>
      <c r="V720" s="656" t="str">
        <f t="shared" si="787"/>
        <v/>
      </c>
      <c r="W720" s="719"/>
      <c r="X720" s="659"/>
      <c r="Y720" s="656" t="str">
        <f t="shared" si="851"/>
        <v/>
      </c>
      <c r="Z720" s="659"/>
      <c r="AA720" s="654"/>
      <c r="AB720" s="656" t="str">
        <f t="shared" si="788"/>
        <v/>
      </c>
      <c r="AC720" s="661" t="str">
        <f t="shared" si="822"/>
        <v/>
      </c>
      <c r="AE720" s="658" t="str">
        <f t="shared" si="789"/>
        <v/>
      </c>
      <c r="AF720" s="659"/>
      <c r="AT720" s="805" t="str">
        <f t="shared" si="847"/>
        <v/>
      </c>
      <c r="AU720" t="str">
        <f t="shared" si="823"/>
        <v/>
      </c>
      <c r="AV720" s="6" t="str">
        <f t="shared" si="790"/>
        <v/>
      </c>
      <c r="AW720" s="317" t="str">
        <f t="shared" si="791"/>
        <v/>
      </c>
      <c r="AX720" s="158" t="str">
        <f t="shared" si="792"/>
        <v/>
      </c>
      <c r="AY720" s="158" t="str">
        <f t="shared" si="856"/>
        <v/>
      </c>
      <c r="AZ720" s="309" t="str">
        <f t="shared" si="855"/>
        <v/>
      </c>
      <c r="BA720" s="318" t="str">
        <f t="shared" si="793"/>
        <v/>
      </c>
      <c r="BB720" s="473" t="str">
        <f t="shared" si="794"/>
        <v/>
      </c>
      <c r="BC720" s="80" t="str">
        <f t="shared" si="845"/>
        <v/>
      </c>
      <c r="BD720" s="56">
        <f t="shared" si="795"/>
        <v>1</v>
      </c>
      <c r="BF720" s="56" t="str">
        <f t="shared" si="796"/>
        <v/>
      </c>
      <c r="BG720" s="56" t="str">
        <f t="shared" si="797"/>
        <v/>
      </c>
      <c r="BH720" s="6" t="str">
        <f t="shared" si="798"/>
        <v/>
      </c>
      <c r="BK720" s="6" t="str">
        <f t="shared" si="799"/>
        <v/>
      </c>
      <c r="BL720" s="56">
        <f t="shared" si="824"/>
        <v>999999</v>
      </c>
      <c r="BM720" s="183">
        <f t="shared" si="825"/>
        <v>99999.000003599998</v>
      </c>
      <c r="BN720" s="61">
        <v>704</v>
      </c>
      <c r="BO720" s="6">
        <f t="shared" si="800"/>
        <v>999999</v>
      </c>
      <c r="BP720" s="6">
        <f t="shared" si="801"/>
        <v>999999</v>
      </c>
      <c r="BQ720" s="6" t="str">
        <f t="shared" si="826"/>
        <v>x</v>
      </c>
      <c r="BR720" s="206">
        <f t="shared" si="802"/>
        <v>99999.000003599998</v>
      </c>
      <c r="BS720" s="6">
        <f t="shared" si="803"/>
        <v>99999.000003599998</v>
      </c>
      <c r="BT720" s="6" t="str">
        <f t="shared" si="827"/>
        <v>x</v>
      </c>
      <c r="BU720" s="6" t="str">
        <f t="shared" si="804"/>
        <v/>
      </c>
      <c r="BW720" s="82">
        <f t="shared" si="828"/>
        <v>9999999999</v>
      </c>
      <c r="BX720" s="80" t="str">
        <f t="shared" si="805"/>
        <v>x</v>
      </c>
      <c r="BY720" s="80" t="str">
        <f t="shared" si="806"/>
        <v/>
      </c>
      <c r="BZ720" s="56" t="str">
        <f t="shared" si="829"/>
        <v/>
      </c>
      <c r="CA720" s="56" t="str">
        <f t="shared" si="830"/>
        <v/>
      </c>
      <c r="CB720" s="88">
        <f t="shared" si="831"/>
        <v>0</v>
      </c>
      <c r="CC720" s="56" t="str">
        <f t="shared" si="807"/>
        <v/>
      </c>
      <c r="CD720" s="56"/>
      <c r="CE720" s="56"/>
      <c r="CF720" s="56"/>
      <c r="CG720" s="56"/>
      <c r="CH720" s="169">
        <f t="shared" si="832"/>
        <v>9999999999</v>
      </c>
      <c r="CI720" s="170">
        <f t="shared" si="833"/>
        <v>9999999999</v>
      </c>
      <c r="CJ720" s="171">
        <f t="shared" si="834"/>
        <v>9999999999</v>
      </c>
      <c r="CK720" s="172" t="str">
        <f t="shared" si="835"/>
        <v/>
      </c>
      <c r="CL720" s="173" t="str">
        <f t="shared" si="808"/>
        <v>x</v>
      </c>
      <c r="CN720" s="6" t="str">
        <f t="shared" si="836"/>
        <v/>
      </c>
      <c r="CO720" s="293" t="e">
        <f t="shared" ca="1" si="846"/>
        <v>#N/A</v>
      </c>
      <c r="CP720" s="6" t="e">
        <f t="shared" ca="1" si="837"/>
        <v>#N/A</v>
      </c>
      <c r="CQ720" s="61">
        <v>704</v>
      </c>
      <c r="CR720" s="6">
        <f t="shared" si="809"/>
        <v>0</v>
      </c>
      <c r="CS720" s="6">
        <f t="shared" si="810"/>
        <v>0</v>
      </c>
      <c r="CT720" s="56" t="str">
        <f t="shared" si="811"/>
        <v/>
      </c>
      <c r="CU720" s="76">
        <f t="shared" si="812"/>
        <v>0</v>
      </c>
      <c r="CV720" s="76">
        <f t="shared" si="813"/>
        <v>0</v>
      </c>
      <c r="CX720" s="6" t="str">
        <f t="shared" si="814"/>
        <v/>
      </c>
      <c r="CY720" s="6" t="str">
        <f t="shared" si="815"/>
        <v/>
      </c>
      <c r="CZ720" s="6" t="str">
        <f t="shared" si="816"/>
        <v/>
      </c>
      <c r="DG720" s="56" t="str">
        <f t="shared" si="817"/>
        <v/>
      </c>
      <c r="DH720" s="6">
        <f t="shared" si="818"/>
        <v>0</v>
      </c>
      <c r="DK720" s="6">
        <f t="shared" si="853"/>
        <v>0</v>
      </c>
      <c r="DL720" s="6" t="e">
        <f t="shared" si="854"/>
        <v>#N/A</v>
      </c>
      <c r="DN720" s="6" t="e">
        <f t="shared" si="852"/>
        <v>#N/A</v>
      </c>
      <c r="DP720" s="6" t="str">
        <f t="shared" si="819"/>
        <v/>
      </c>
      <c r="DQ720" s="293">
        <f t="shared" ca="1" si="848"/>
        <v>714</v>
      </c>
      <c r="DR720" s="6" t="str">
        <f t="shared" ca="1" si="838"/>
        <v>x</v>
      </c>
      <c r="DU720" s="293" t="e">
        <f t="shared" ca="1" si="839"/>
        <v>#N/A</v>
      </c>
      <c r="DV720" s="5"/>
      <c r="DW720" s="293" t="e">
        <f t="shared" ca="1" si="849"/>
        <v>#N/A</v>
      </c>
      <c r="DZ720" s="293" t="e">
        <f t="shared" ca="1" si="840"/>
        <v>#N/A</v>
      </c>
      <c r="EA720" s="293" t="e">
        <f t="shared" ca="1" si="841"/>
        <v>#N/A</v>
      </c>
      <c r="EB720" s="293" t="e">
        <f t="shared" ca="1" si="842"/>
        <v>#N/A</v>
      </c>
      <c r="EE720" s="6" t="str">
        <f t="shared" si="843"/>
        <v/>
      </c>
      <c r="EF720" s="293" t="e">
        <f t="shared" ca="1" si="844"/>
        <v>#N/A</v>
      </c>
      <c r="EG720" s="6" t="e">
        <f t="shared" ca="1" si="820"/>
        <v>#N/A</v>
      </c>
    </row>
    <row r="721" spans="3:137" x14ac:dyDescent="0.2">
      <c r="C721" s="75"/>
      <c r="D721" s="184" t="str">
        <f t="shared" ref="D721:D784" si="858">IF(OR(ISNUMBER(MATCH($N$3,G721,0)),ISNUMBER(MATCH($N$4,J721,0)),ISNUMBER(MATCH($N$5,N721,0)),ISNUMBER(MATCH($N$6,O721,0)),ISNUMBER(MATCH($N$7,K721,0)),ISNUMBER(MATCH($N$1,T721,0)),ISNUMBER(MATCH($N$9,X721,0))),"t","")</f>
        <v/>
      </c>
      <c r="E721" s="649" t="str">
        <f t="shared" si="850"/>
        <v/>
      </c>
      <c r="F721" s="607" t="str">
        <f t="shared" si="857"/>
        <v>x</v>
      </c>
      <c r="G721" s="650"/>
      <c r="H721" s="651"/>
      <c r="I721" s="651"/>
      <c r="J721" s="651"/>
      <c r="K721" s="652"/>
      <c r="L721" s="889"/>
      <c r="M721" s="889"/>
      <c r="N721" s="653"/>
      <c r="O721" s="651"/>
      <c r="P721" s="651"/>
      <c r="Q721" s="654"/>
      <c r="R721" s="655"/>
      <c r="S721" s="607" t="str">
        <f t="shared" ref="S721:S784" si="859">BB721</f>
        <v/>
      </c>
      <c r="T721" s="656" t="str">
        <f t="shared" ref="T721:T784" si="860">IF(F721="x","",IF(ISERROR(BF721),0,IF(ISERROR(BH721),0,IF(OR(ISTEXT(Q721),ISTEXT(R721),DH721=1),0,IF(AND(H721="Oba",LEFT(P721,3)*1&gt;399),0,IF(AND(H721="Ink",ISNUMBER(AF721)),Q721-R721-AF721,Q721-R721))))))</f>
        <v/>
      </c>
      <c r="U721" s="656" t="str">
        <f t="shared" si="821"/>
        <v/>
      </c>
      <c r="V721" s="656" t="str">
        <f t="shared" ref="V721:V784" si="861">IF(T721="","",T721-Y721-AB721)</f>
        <v/>
      </c>
      <c r="W721" s="719"/>
      <c r="X721" s="659"/>
      <c r="Y721" s="656" t="str">
        <f t="shared" si="851"/>
        <v/>
      </c>
      <c r="Z721" s="659"/>
      <c r="AA721" s="654"/>
      <c r="AB721" s="656" t="str">
        <f t="shared" ref="AB721:AB784" si="862">IF(T721="","",IF(ISERROR(BC721),0,IF(BC721="bet",X721/(1+X721)*T721,0)))</f>
        <v/>
      </c>
      <c r="AC721" s="661" t="str">
        <f t="shared" si="822"/>
        <v/>
      </c>
      <c r="AE721" s="658" t="str">
        <f t="shared" ref="AE721:AE784" si="863">IF($AX$2=2,AW721,IF($AX$2=3,AX721,IF($AX$2=4,AY721,IF($AX$2=5,AZ721,IF($AX$2=6,BA721,IF($AX$2=7,AV721,IF(AND($AX$2=8,H721="Ink")," kbp &gt;",IF($AX$2=9,AU721,IF($AX$2=10,AT721,"")))))))))</f>
        <v/>
      </c>
      <c r="AF721" s="659"/>
      <c r="AT721" s="805" t="str">
        <f t="shared" si="847"/>
        <v/>
      </c>
      <c r="AU721" t="str">
        <f t="shared" si="823"/>
        <v/>
      </c>
      <c r="AV721" s="6" t="str">
        <f t="shared" ref="AV721:AV784" si="864">IF(F721="x","",IF(LEFT(P721,3)*1&gt;399," WV"," Bal"))</f>
        <v/>
      </c>
      <c r="AW721" s="317" t="str">
        <f t="shared" ref="AW721:AW784" si="865">BU721</f>
        <v/>
      </c>
      <c r="AX721" s="158" t="str">
        <f t="shared" ref="AX721:AX784" si="866">IF(OR(F721="x",G721=""),"",MONTH(G721))</f>
        <v/>
      </c>
      <c r="AY721" s="158" t="str">
        <f t="shared" si="856"/>
        <v/>
      </c>
      <c r="AZ721" s="309" t="str">
        <f t="shared" si="855"/>
        <v/>
      </c>
      <c r="BA721" s="318" t="str">
        <f t="shared" ref="BA721:BA784" si="867">IF(OR(F721="x",O721="",O721=0),"",1*COUNTIF($O$17:$O$1517,O721)&amp;" x")</f>
        <v/>
      </c>
      <c r="BB721" s="473" t="str">
        <f t="shared" ref="BB721:BB784" si="868">IF(F721="x","",IF(OR(H721="Ink",P721="130 Crediteuren"),"C",IF(OR(H721="Ver",P721="120 Debiteuren"),"D","")))</f>
        <v/>
      </c>
      <c r="BC721" s="80" t="str">
        <f t="shared" si="845"/>
        <v/>
      </c>
      <c r="BD721" s="56">
        <f t="shared" ref="BD721:BD784" si="869">IF(ISERROR(VLOOKUP(P721,$BE$17:$BE$57,1,FALSE)),1,0)</f>
        <v>1</v>
      </c>
      <c r="BF721" s="56" t="str">
        <f t="shared" ref="BF721:BF784" si="870">IF(P721="","",VLOOKUP(P721,$BJ$17:$BJ$247,1,FALSE))</f>
        <v/>
      </c>
      <c r="BG721" s="56" t="str">
        <f t="shared" ref="BG721:BG784" si="871">IF(I721="","",VLOOKUP(I721,$BJ$1:$BJ$10,1,FALSE))</f>
        <v/>
      </c>
      <c r="BH721" s="6" t="str">
        <f t="shared" ref="BH721:BH784" si="872">IF(H721="","",VLOOKUP(H721,$BH$7:$BH$11,1,FALSE))</f>
        <v/>
      </c>
      <c r="BK721" s="6" t="str">
        <f t="shared" ref="BK721:BK784" si="873">IF(P721="","",LEFT(P721,5))</f>
        <v/>
      </c>
      <c r="BL721" s="56">
        <f t="shared" si="824"/>
        <v>999999</v>
      </c>
      <c r="BM721" s="183">
        <f t="shared" si="825"/>
        <v>99999.000003605004</v>
      </c>
      <c r="BN721" s="61">
        <v>705</v>
      </c>
      <c r="BO721" s="6">
        <f t="shared" ref="BO721:BO784" si="874">IF(F721="x",999999,G721+ROW()/9999999)</f>
        <v>999999</v>
      </c>
      <c r="BP721" s="6">
        <f t="shared" ref="BP721:BP784" si="875">SMALL(BO:BO,BN721)</f>
        <v>999999</v>
      </c>
      <c r="BQ721" s="6" t="str">
        <f t="shared" si="826"/>
        <v>x</v>
      </c>
      <c r="BR721" s="206">
        <f t="shared" ref="BR721:BR784" si="876">IF(F721="x",99999,LEFT(P721,3)*1)+(G721/490000)+(ROW()/199999999)</f>
        <v>99999.000003605004</v>
      </c>
      <c r="BS721" s="6">
        <f t="shared" ref="BS721:BS784" si="877">SMALL(BR:BR,BN721)</f>
        <v>99999.000003605004</v>
      </c>
      <c r="BT721" s="6" t="str">
        <f t="shared" si="827"/>
        <v>x</v>
      </c>
      <c r="BU721" s="6" t="str">
        <f t="shared" ref="BU721:BU784" si="878">IF(F720="x","",IF(ISERROR(VLOOKUP(N721,$N$17:$BK$1517,50,FALSE)),"",VLOOKUP(N721,$N$17:$BK$1517,50,FALSE)))</f>
        <v/>
      </c>
      <c r="BW721" s="82">
        <f t="shared" si="828"/>
        <v>9999999999</v>
      </c>
      <c r="BX721" s="80" t="str">
        <f t="shared" ref="BX721:BX784" si="879">IF(OR(BB721="D",BB721="C"),F721,"x")</f>
        <v>x</v>
      </c>
      <c r="BY721" s="80" t="str">
        <f t="shared" ref="BY721:BY784" si="880">IF(BX721="x","",N721)</f>
        <v/>
      </c>
      <c r="BZ721" s="56" t="str">
        <f t="shared" si="829"/>
        <v/>
      </c>
      <c r="CA721" s="56" t="str">
        <f t="shared" si="830"/>
        <v/>
      </c>
      <c r="CB721" s="88">
        <f t="shared" si="831"/>
        <v>0</v>
      </c>
      <c r="CC721" s="56" t="str">
        <f t="shared" ref="CC721:CC784" si="881">IF(BX721="x","",IF(OR(ISBLANK(O721),ISTEXT(O721)),99998765,RIGHT(O721,5)*1))</f>
        <v/>
      </c>
      <c r="CD721" s="56"/>
      <c r="CE721" s="56"/>
      <c r="CF721" s="56"/>
      <c r="CG721" s="56"/>
      <c r="CH721" s="169">
        <f t="shared" si="832"/>
        <v>9999999999</v>
      </c>
      <c r="CI721" s="170">
        <f t="shared" si="833"/>
        <v>9999999999</v>
      </c>
      <c r="CJ721" s="171">
        <f t="shared" si="834"/>
        <v>9999999999</v>
      </c>
      <c r="CK721" s="172" t="str">
        <f t="shared" si="835"/>
        <v/>
      </c>
      <c r="CL721" s="173" t="str">
        <f t="shared" ref="CL721:CL784" si="882">IF(CK721="","x",VLOOKUP(CJ721,BW:BY,2,FALSE))</f>
        <v>x</v>
      </c>
      <c r="CN721" s="6" t="str">
        <f t="shared" si="836"/>
        <v/>
      </c>
      <c r="CO721" s="293" t="e">
        <f t="shared" ca="1" si="846"/>
        <v>#N/A</v>
      </c>
      <c r="CP721" s="6" t="e">
        <f t="shared" ca="1" si="837"/>
        <v>#N/A</v>
      </c>
      <c r="CQ721" s="61">
        <v>705</v>
      </c>
      <c r="CR721" s="6">
        <f t="shared" ref="CR721:CR784" si="883">IF(F721="x",0,IF(H721="Liq",-T721,0))</f>
        <v>0</v>
      </c>
      <c r="CS721" s="6">
        <f t="shared" ref="CS721:CS784" si="884">IF(F721="x",0,IF(H721="Ver",-T721,IF(P721="120 Debiteuren",T721,IF(H721="Ink",-T721,IF(P721="130 Crediteuren",T721,0)))))</f>
        <v>0</v>
      </c>
      <c r="CT721" s="56" t="str">
        <f t="shared" ref="CT721:CT784" si="885">IF(F721="x","",IF(H721="Ink","130 Crediteuren",IF(H721="Ver","120 Debiteuren",IF(H721="Mem","201 TR Memo afmaken",IF(H721="Oba","202 TR Beginbalans afmaken",IF(AND(H721="Liq",I721=""),"203 TR Bank nog invullen",IF(AND(H721="Liq",I721&lt;&gt;""),I721,"")))))))</f>
        <v/>
      </c>
      <c r="CU721" s="76">
        <f t="shared" ref="CU721:CU784" si="886">IF(F721="x",0,-T721)</f>
        <v>0</v>
      </c>
      <c r="CV721" s="76">
        <f t="shared" ref="CV721:CV784" si="887">IF(F721="x",0,IF(H721="Oba",T721,0))</f>
        <v>0</v>
      </c>
      <c r="CX721" s="6" t="str">
        <f t="shared" ref="CX721:CX784" si="888">IF(OR(BB721="D",BB721="C"),N721&amp;O721,"")</f>
        <v/>
      </c>
      <c r="CY721" s="6" t="str">
        <f t="shared" ref="CY721:CY784" si="889">IF(OR(BB721="D",BB721="C"),N721,"")</f>
        <v/>
      </c>
      <c r="CZ721" s="6" t="str">
        <f t="shared" ref="CZ721:CZ784" si="890">IF(F721="x","",IF(BC721="vord",AX721&amp;BC721,AX721&amp;X721&amp;BC721))</f>
        <v/>
      </c>
      <c r="DG721" s="56" t="str">
        <f t="shared" ref="DG721:DG784" si="891">H721&amp;P721</f>
        <v/>
      </c>
      <c r="DH721" s="6">
        <f t="shared" ref="DH721:DH784" si="892">IF(ISERROR(VLOOKUP(DG721,uitgeslcod,1,FALSE)),0,1)</f>
        <v>0</v>
      </c>
      <c r="DK721" s="6">
        <f t="shared" si="853"/>
        <v>0</v>
      </c>
      <c r="DL721" s="6" t="e">
        <f t="shared" si="854"/>
        <v>#N/A</v>
      </c>
      <c r="DN721" s="6" t="e">
        <f t="shared" si="852"/>
        <v>#N/A</v>
      </c>
      <c r="DP721" s="6" t="str">
        <f t="shared" ref="DP721:DP784" si="893">VLOOKUP(BT721,$F$15:$AY$1999,41,FALSE)</f>
        <v/>
      </c>
      <c r="DQ721" s="293">
        <f t="shared" ca="1" si="848"/>
        <v>715</v>
      </c>
      <c r="DR721" s="6" t="str">
        <f t="shared" ca="1" si="838"/>
        <v>x</v>
      </c>
      <c r="DU721" s="293" t="e">
        <f t="shared" ca="1" si="839"/>
        <v>#N/A</v>
      </c>
      <c r="DV721" s="5"/>
      <c r="DW721" s="293" t="e">
        <f t="shared" ca="1" si="849"/>
        <v>#N/A</v>
      </c>
      <c r="DZ721" s="293" t="e">
        <f t="shared" ca="1" si="840"/>
        <v>#N/A</v>
      </c>
      <c r="EA721" s="293" t="e">
        <f t="shared" ca="1" si="841"/>
        <v>#N/A</v>
      </c>
      <c r="EB721" s="293" t="e">
        <f t="shared" ca="1" si="842"/>
        <v>#N/A</v>
      </c>
      <c r="EE721" s="6" t="str">
        <f t="shared" si="843"/>
        <v/>
      </c>
      <c r="EF721" s="293" t="e">
        <f t="shared" ca="1" si="844"/>
        <v>#N/A</v>
      </c>
      <c r="EG721" s="6" t="e">
        <f t="shared" ref="EG721:EG784" ca="1" si="894">VLOOKUP(EF721,BN:BQ,4,FALSE)</f>
        <v>#N/A</v>
      </c>
    </row>
    <row r="722" spans="3:137" x14ac:dyDescent="0.2">
      <c r="C722" s="75"/>
      <c r="D722" s="184" t="str">
        <f t="shared" si="858"/>
        <v/>
      </c>
      <c r="E722" s="649" t="str">
        <f t="shared" si="850"/>
        <v/>
      </c>
      <c r="F722" s="607" t="str">
        <f t="shared" si="857"/>
        <v>x</v>
      </c>
      <c r="G722" s="650"/>
      <c r="H722" s="651"/>
      <c r="I722" s="651"/>
      <c r="J722" s="651"/>
      <c r="K722" s="652"/>
      <c r="L722" s="889"/>
      <c r="M722" s="889"/>
      <c r="N722" s="653"/>
      <c r="O722" s="651"/>
      <c r="P722" s="651"/>
      <c r="Q722" s="654"/>
      <c r="R722" s="655"/>
      <c r="S722" s="607" t="str">
        <f t="shared" si="859"/>
        <v/>
      </c>
      <c r="T722" s="656" t="str">
        <f t="shared" si="860"/>
        <v/>
      </c>
      <c r="U722" s="656" t="str">
        <f t="shared" ref="U722:U785" si="895">AC722</f>
        <v/>
      </c>
      <c r="V722" s="656" t="str">
        <f t="shared" si="861"/>
        <v/>
      </c>
      <c r="W722" s="719"/>
      <c r="X722" s="659"/>
      <c r="Y722" s="656" t="str">
        <f t="shared" si="851"/>
        <v/>
      </c>
      <c r="Z722" s="659"/>
      <c r="AA722" s="654"/>
      <c r="AB722" s="656" t="str">
        <f t="shared" si="862"/>
        <v/>
      </c>
      <c r="AC722" s="661" t="str">
        <f t="shared" ref="AC722:AC785" si="896">IF(F722="x","",Y722+AB722)</f>
        <v/>
      </c>
      <c r="AE722" s="658" t="str">
        <f t="shared" si="863"/>
        <v/>
      </c>
      <c r="AF722" s="659"/>
      <c r="AT722" s="805" t="str">
        <f t="shared" si="847"/>
        <v/>
      </c>
      <c r="AU722" t="str">
        <f t="shared" ref="AU722:AU785" si="897">AX722&amp;AV722</f>
        <v/>
      </c>
      <c r="AV722" s="6" t="str">
        <f t="shared" si="864"/>
        <v/>
      </c>
      <c r="AW722" s="317" t="str">
        <f t="shared" si="865"/>
        <v/>
      </c>
      <c r="AX722" s="158" t="str">
        <f t="shared" si="866"/>
        <v/>
      </c>
      <c r="AY722" s="158" t="str">
        <f t="shared" si="856"/>
        <v/>
      </c>
      <c r="AZ722" s="309" t="str">
        <f t="shared" si="855"/>
        <v/>
      </c>
      <c r="BA722" s="318" t="str">
        <f t="shared" si="867"/>
        <v/>
      </c>
      <c r="BB722" s="473" t="str">
        <f t="shared" si="868"/>
        <v/>
      </c>
      <c r="BC722" s="80" t="str">
        <f t="shared" si="845"/>
        <v/>
      </c>
      <c r="BD722" s="56">
        <f t="shared" si="869"/>
        <v>1</v>
      </c>
      <c r="BF722" s="56" t="str">
        <f t="shared" si="870"/>
        <v/>
      </c>
      <c r="BG722" s="56" t="str">
        <f t="shared" si="871"/>
        <v/>
      </c>
      <c r="BH722" s="6" t="str">
        <f t="shared" si="872"/>
        <v/>
      </c>
      <c r="BK722" s="6" t="str">
        <f t="shared" si="873"/>
        <v/>
      </c>
      <c r="BL722" s="56">
        <f t="shared" ref="BL722:BL785" si="898">BO722</f>
        <v>999999</v>
      </c>
      <c r="BM722" s="183">
        <f t="shared" ref="BM722:BM785" si="899">BR722</f>
        <v>99999.000003609995</v>
      </c>
      <c r="BN722" s="61">
        <v>706</v>
      </c>
      <c r="BO722" s="6">
        <f t="shared" si="874"/>
        <v>999999</v>
      </c>
      <c r="BP722" s="6">
        <f t="shared" si="875"/>
        <v>999999</v>
      </c>
      <c r="BQ722" s="6" t="str">
        <f t="shared" ref="BQ722:BQ785" si="900">IF(BP722&gt;70000,"x",VLOOKUP(BP722,$BL$17:$BN$1517,3,FALSE))</f>
        <v>x</v>
      </c>
      <c r="BR722" s="206">
        <f t="shared" si="876"/>
        <v>99999.000003609995</v>
      </c>
      <c r="BS722" s="6">
        <f t="shared" si="877"/>
        <v>99999.000003609995</v>
      </c>
      <c r="BT722" s="6" t="str">
        <f t="shared" ref="BT722:BT785" si="901">IF(BS722&gt;70000,"x",VLOOKUP(BS722,$BM$17:$BN$1517,2,FALSE))</f>
        <v>x</v>
      </c>
      <c r="BU722" s="6" t="str">
        <f t="shared" si="878"/>
        <v/>
      </c>
      <c r="BW722" s="82">
        <f t="shared" ref="BW722:BW785" si="902">CI722</f>
        <v>9999999999</v>
      </c>
      <c r="BX722" s="80" t="str">
        <f t="shared" si="879"/>
        <v>x</v>
      </c>
      <c r="BY722" s="80" t="str">
        <f t="shared" si="880"/>
        <v/>
      </c>
      <c r="BZ722" s="56" t="str">
        <f t="shared" ref="BZ722:BZ785" si="903">LEFT(BY722,1)</f>
        <v/>
      </c>
      <c r="CA722" s="56" t="str">
        <f t="shared" ref="CA722:CA785" si="904">IF(BZ722=0,"-",MID(BY722,2,1))</f>
        <v/>
      </c>
      <c r="CB722" s="88">
        <f t="shared" ref="CB722:CB785" si="905">LEN(BY722)</f>
        <v>0</v>
      </c>
      <c r="CC722" s="56" t="str">
        <f t="shared" si="881"/>
        <v/>
      </c>
      <c r="CD722" s="56"/>
      <c r="CE722" s="56"/>
      <c r="CF722" s="56"/>
      <c r="CG722" s="56"/>
      <c r="CH722" s="169">
        <f t="shared" ref="CH722:CH785" si="906">IF(BX722="x",9999999999,VLOOKUP(BZ722,$CE$17:$CF$65,2,FALSE)+VLOOKUP(CA722,$CE$17:$CG$65,3,FALSE)+CB722*100000+CC722+ROW()/2501)</f>
        <v>9999999999</v>
      </c>
      <c r="CI722" s="170">
        <f t="shared" ref="CI722:CI785" si="907">IF(ISERROR(CH722),(24000000+ROW()/2501),CH722)</f>
        <v>9999999999</v>
      </c>
      <c r="CJ722" s="171">
        <f t="shared" ref="CJ722:CJ785" si="908">SMALL($CI$17:$CI$1517,BN722)</f>
        <v>9999999999</v>
      </c>
      <c r="CK722" s="172" t="str">
        <f t="shared" ref="CK722:CK785" si="909">VLOOKUP(CJ722,$BW$17:$BY$1517,3,FALSE)</f>
        <v/>
      </c>
      <c r="CL722" s="173" t="str">
        <f t="shared" si="882"/>
        <v>x</v>
      </c>
      <c r="CN722" s="6" t="str">
        <f t="shared" ref="CN722:CN785" si="910">VLOOKUP(CL722,$F$15:$BB$1999,49,FALSE)</f>
        <v/>
      </c>
      <c r="CO722" s="293" t="e">
        <f t="shared" ca="1" si="846"/>
        <v>#N/A</v>
      </c>
      <c r="CP722" s="6" t="e">
        <f t="shared" ref="CP722:CP785" ca="1" si="911">VLOOKUP(CO722,BN:CL,25,FALSE)</f>
        <v>#N/A</v>
      </c>
      <c r="CQ722" s="61">
        <v>706</v>
      </c>
      <c r="CR722" s="6">
        <f t="shared" si="883"/>
        <v>0</v>
      </c>
      <c r="CS722" s="6">
        <f t="shared" si="884"/>
        <v>0</v>
      </c>
      <c r="CT722" s="56" t="str">
        <f t="shared" si="885"/>
        <v/>
      </c>
      <c r="CU722" s="76">
        <f t="shared" si="886"/>
        <v>0</v>
      </c>
      <c r="CV722" s="76">
        <f t="shared" si="887"/>
        <v>0</v>
      </c>
      <c r="CX722" s="6" t="str">
        <f t="shared" si="888"/>
        <v/>
      </c>
      <c r="CY722" s="6" t="str">
        <f t="shared" si="889"/>
        <v/>
      </c>
      <c r="CZ722" s="6" t="str">
        <f t="shared" si="890"/>
        <v/>
      </c>
      <c r="DG722" s="56" t="str">
        <f t="shared" si="891"/>
        <v/>
      </c>
      <c r="DH722" s="6">
        <f t="shared" si="892"/>
        <v>0</v>
      </c>
      <c r="DK722" s="6">
        <f t="shared" si="853"/>
        <v>0</v>
      </c>
      <c r="DL722" s="6" t="e">
        <f t="shared" si="854"/>
        <v>#N/A</v>
      </c>
      <c r="DN722" s="6" t="e">
        <f t="shared" si="852"/>
        <v>#N/A</v>
      </c>
      <c r="DP722" s="6" t="str">
        <f t="shared" si="893"/>
        <v/>
      </c>
      <c r="DQ722" s="293">
        <f t="shared" ca="1" si="848"/>
        <v>716</v>
      </c>
      <c r="DR722" s="6" t="str">
        <f t="shared" ref="DR722:DR785" ca="1" si="912">VLOOKUP(DQ722,BN:BT,7,FALSE)</f>
        <v>x</v>
      </c>
      <c r="DU722" s="293" t="e">
        <f t="shared" ref="DU722:DU785" ca="1" si="913">MATCH($DU$12,OFFSET(OFFSET($P$17,DU721,0),,,$DU$13-DU721),0)+DU721</f>
        <v>#N/A</v>
      </c>
      <c r="DV722" s="5"/>
      <c r="DW722" s="293" t="e">
        <f t="shared" ca="1" si="849"/>
        <v>#N/A</v>
      </c>
      <c r="DZ722" s="293" t="e">
        <f t="shared" ref="DZ722:DZ785" ca="1" si="914">MATCH($DZ$14,OFFSET(OFFSET($H$17,DZ721,0),,,$DU$13-DZ721),0)+DZ721</f>
        <v>#N/A</v>
      </c>
      <c r="EA722" s="293" t="e">
        <f t="shared" ref="EA722:EA785" ca="1" si="915">MATCH($EA$13,OFFSET(OFFSET($H$17,EA721,0),,,$DU$13-EA721),0)+EA721</f>
        <v>#N/A</v>
      </c>
      <c r="EB722" s="293" t="e">
        <f t="shared" ref="EB722:EB785" ca="1" si="916">MATCH($EB$13,OFFSET(OFFSET($BB$17,EB721,0),,,$DU$13-EB721),0)+EB721</f>
        <v>#N/A</v>
      </c>
      <c r="EE722" s="6" t="str">
        <f t="shared" ref="EE722:EE785" si="917">VLOOKUP(BQ722,$F$17:$BC$1999,50,FALSE)</f>
        <v/>
      </c>
      <c r="EF722" s="293" t="e">
        <f t="shared" ref="EF722:EF785" ca="1" si="918">MATCH($EE$13,OFFSET(OFFSET($EE$17,EF721,0),,,$DU$13-EF721),0)+EF721</f>
        <v>#N/A</v>
      </c>
      <c r="EG722" s="6" t="e">
        <f t="shared" ca="1" si="894"/>
        <v>#N/A</v>
      </c>
    </row>
    <row r="723" spans="3:137" x14ac:dyDescent="0.2">
      <c r="C723" s="75"/>
      <c r="D723" s="184" t="str">
        <f t="shared" si="858"/>
        <v/>
      </c>
      <c r="E723" s="649" t="str">
        <f t="shared" si="850"/>
        <v/>
      </c>
      <c r="F723" s="607" t="str">
        <f t="shared" si="857"/>
        <v>x</v>
      </c>
      <c r="G723" s="650"/>
      <c r="H723" s="651"/>
      <c r="I723" s="651"/>
      <c r="J723" s="651"/>
      <c r="K723" s="652"/>
      <c r="L723" s="889"/>
      <c r="M723" s="889"/>
      <c r="N723" s="653"/>
      <c r="O723" s="651"/>
      <c r="P723" s="651"/>
      <c r="Q723" s="654"/>
      <c r="R723" s="655"/>
      <c r="S723" s="607" t="str">
        <f t="shared" si="859"/>
        <v/>
      </c>
      <c r="T723" s="656" t="str">
        <f t="shared" si="860"/>
        <v/>
      </c>
      <c r="U723" s="656" t="str">
        <f t="shared" si="895"/>
        <v/>
      </c>
      <c r="V723" s="656" t="str">
        <f t="shared" si="861"/>
        <v/>
      </c>
      <c r="W723" s="719"/>
      <c r="X723" s="659"/>
      <c r="Y723" s="656" t="str">
        <f t="shared" si="851"/>
        <v/>
      </c>
      <c r="Z723" s="659"/>
      <c r="AA723" s="654"/>
      <c r="AB723" s="656" t="str">
        <f t="shared" si="862"/>
        <v/>
      </c>
      <c r="AC723" s="661" t="str">
        <f t="shared" si="896"/>
        <v/>
      </c>
      <c r="AE723" s="658" t="str">
        <f t="shared" si="863"/>
        <v/>
      </c>
      <c r="AF723" s="659"/>
      <c r="AT723" s="805" t="str">
        <f t="shared" si="847"/>
        <v/>
      </c>
      <c r="AU723" t="str">
        <f t="shared" si="897"/>
        <v/>
      </c>
      <c r="AV723" s="6" t="str">
        <f t="shared" si="864"/>
        <v/>
      </c>
      <c r="AW723" s="317" t="str">
        <f t="shared" si="865"/>
        <v/>
      </c>
      <c r="AX723" s="158" t="str">
        <f t="shared" si="866"/>
        <v/>
      </c>
      <c r="AY723" s="158" t="str">
        <f t="shared" si="856"/>
        <v/>
      </c>
      <c r="AZ723" s="309" t="str">
        <f t="shared" si="855"/>
        <v/>
      </c>
      <c r="BA723" s="318" t="str">
        <f t="shared" si="867"/>
        <v/>
      </c>
      <c r="BB723" s="473" t="str">
        <f t="shared" si="868"/>
        <v/>
      </c>
      <c r="BC723" s="80" t="str">
        <f t="shared" si="845"/>
        <v/>
      </c>
      <c r="BD723" s="56">
        <f t="shared" si="869"/>
        <v>1</v>
      </c>
      <c r="BF723" s="56" t="str">
        <f t="shared" si="870"/>
        <v/>
      </c>
      <c r="BG723" s="56" t="str">
        <f t="shared" si="871"/>
        <v/>
      </c>
      <c r="BH723" s="6" t="str">
        <f t="shared" si="872"/>
        <v/>
      </c>
      <c r="BK723" s="6" t="str">
        <f t="shared" si="873"/>
        <v/>
      </c>
      <c r="BL723" s="56">
        <f t="shared" si="898"/>
        <v>999999</v>
      </c>
      <c r="BM723" s="183">
        <f t="shared" si="899"/>
        <v>99999.000003615001</v>
      </c>
      <c r="BN723" s="61">
        <v>707</v>
      </c>
      <c r="BO723" s="6">
        <f t="shared" si="874"/>
        <v>999999</v>
      </c>
      <c r="BP723" s="6">
        <f t="shared" si="875"/>
        <v>999999</v>
      </c>
      <c r="BQ723" s="6" t="str">
        <f t="shared" si="900"/>
        <v>x</v>
      </c>
      <c r="BR723" s="206">
        <f t="shared" si="876"/>
        <v>99999.000003615001</v>
      </c>
      <c r="BS723" s="6">
        <f t="shared" si="877"/>
        <v>99999.000003615001</v>
      </c>
      <c r="BT723" s="6" t="str">
        <f t="shared" si="901"/>
        <v>x</v>
      </c>
      <c r="BU723" s="6" t="str">
        <f t="shared" si="878"/>
        <v/>
      </c>
      <c r="BW723" s="82">
        <f t="shared" si="902"/>
        <v>9999999999</v>
      </c>
      <c r="BX723" s="80" t="str">
        <f t="shared" si="879"/>
        <v>x</v>
      </c>
      <c r="BY723" s="80" t="str">
        <f t="shared" si="880"/>
        <v/>
      </c>
      <c r="BZ723" s="56" t="str">
        <f t="shared" si="903"/>
        <v/>
      </c>
      <c r="CA723" s="56" t="str">
        <f t="shared" si="904"/>
        <v/>
      </c>
      <c r="CB723" s="88">
        <f t="shared" si="905"/>
        <v>0</v>
      </c>
      <c r="CC723" s="56" t="str">
        <f t="shared" si="881"/>
        <v/>
      </c>
      <c r="CD723" s="56"/>
      <c r="CE723" s="56"/>
      <c r="CF723" s="56"/>
      <c r="CG723" s="56"/>
      <c r="CH723" s="169">
        <f t="shared" si="906"/>
        <v>9999999999</v>
      </c>
      <c r="CI723" s="170">
        <f t="shared" si="907"/>
        <v>9999999999</v>
      </c>
      <c r="CJ723" s="171">
        <f t="shared" si="908"/>
        <v>9999999999</v>
      </c>
      <c r="CK723" s="172" t="str">
        <f t="shared" si="909"/>
        <v/>
      </c>
      <c r="CL723" s="173" t="str">
        <f t="shared" si="882"/>
        <v>x</v>
      </c>
      <c r="CN723" s="6" t="str">
        <f t="shared" si="910"/>
        <v/>
      </c>
      <c r="CO723" s="293" t="e">
        <f t="shared" ca="1" si="846"/>
        <v>#N/A</v>
      </c>
      <c r="CP723" s="6" t="e">
        <f t="shared" ca="1" si="911"/>
        <v>#N/A</v>
      </c>
      <c r="CQ723" s="61">
        <v>707</v>
      </c>
      <c r="CR723" s="6">
        <f t="shared" si="883"/>
        <v>0</v>
      </c>
      <c r="CS723" s="6">
        <f t="shared" si="884"/>
        <v>0</v>
      </c>
      <c r="CT723" s="56" t="str">
        <f t="shared" si="885"/>
        <v/>
      </c>
      <c r="CU723" s="76">
        <f t="shared" si="886"/>
        <v>0</v>
      </c>
      <c r="CV723" s="76">
        <f t="shared" si="887"/>
        <v>0</v>
      </c>
      <c r="CX723" s="6" t="str">
        <f t="shared" si="888"/>
        <v/>
      </c>
      <c r="CY723" s="6" t="str">
        <f t="shared" si="889"/>
        <v/>
      </c>
      <c r="CZ723" s="6" t="str">
        <f t="shared" si="890"/>
        <v/>
      </c>
      <c r="DG723" s="56" t="str">
        <f t="shared" si="891"/>
        <v/>
      </c>
      <c r="DH723" s="6">
        <f t="shared" si="892"/>
        <v>0</v>
      </c>
      <c r="DK723" s="6">
        <f t="shared" si="853"/>
        <v>0</v>
      </c>
      <c r="DL723" s="6" t="e">
        <f t="shared" si="854"/>
        <v>#N/A</v>
      </c>
      <c r="DN723" s="6" t="e">
        <f t="shared" si="852"/>
        <v>#N/A</v>
      </c>
      <c r="DP723" s="6" t="str">
        <f t="shared" si="893"/>
        <v/>
      </c>
      <c r="DQ723" s="293">
        <f t="shared" ca="1" si="848"/>
        <v>717</v>
      </c>
      <c r="DR723" s="6" t="str">
        <f t="shared" ca="1" si="912"/>
        <v>x</v>
      </c>
      <c r="DU723" s="293" t="e">
        <f t="shared" ca="1" si="913"/>
        <v>#N/A</v>
      </c>
      <c r="DV723" s="5"/>
      <c r="DW723" s="293" t="e">
        <f t="shared" ca="1" si="849"/>
        <v>#N/A</v>
      </c>
      <c r="DZ723" s="293" t="e">
        <f t="shared" ca="1" si="914"/>
        <v>#N/A</v>
      </c>
      <c r="EA723" s="293" t="e">
        <f t="shared" ca="1" si="915"/>
        <v>#N/A</v>
      </c>
      <c r="EB723" s="293" t="e">
        <f t="shared" ca="1" si="916"/>
        <v>#N/A</v>
      </c>
      <c r="EE723" s="6" t="str">
        <f t="shared" si="917"/>
        <v/>
      </c>
      <c r="EF723" s="293" t="e">
        <f t="shared" ca="1" si="918"/>
        <v>#N/A</v>
      </c>
      <c r="EG723" s="6" t="e">
        <f t="shared" ca="1" si="894"/>
        <v>#N/A</v>
      </c>
    </row>
    <row r="724" spans="3:137" x14ac:dyDescent="0.2">
      <c r="C724" s="75"/>
      <c r="D724" s="184" t="str">
        <f t="shared" si="858"/>
        <v/>
      </c>
      <c r="E724" s="649" t="str">
        <f t="shared" si="850"/>
        <v/>
      </c>
      <c r="F724" s="607" t="str">
        <f t="shared" si="857"/>
        <v>x</v>
      </c>
      <c r="G724" s="650"/>
      <c r="H724" s="651"/>
      <c r="I724" s="651"/>
      <c r="J724" s="651"/>
      <c r="K724" s="652"/>
      <c r="L724" s="889"/>
      <c r="M724" s="889"/>
      <c r="N724" s="653"/>
      <c r="O724" s="651"/>
      <c r="P724" s="651"/>
      <c r="Q724" s="654"/>
      <c r="R724" s="655"/>
      <c r="S724" s="607" t="str">
        <f t="shared" si="859"/>
        <v/>
      </c>
      <c r="T724" s="656" t="str">
        <f t="shared" si="860"/>
        <v/>
      </c>
      <c r="U724" s="656" t="str">
        <f t="shared" si="895"/>
        <v/>
      </c>
      <c r="V724" s="656" t="str">
        <f t="shared" si="861"/>
        <v/>
      </c>
      <c r="W724" s="719"/>
      <c r="X724" s="659"/>
      <c r="Y724" s="656" t="str">
        <f t="shared" si="851"/>
        <v/>
      </c>
      <c r="Z724" s="659"/>
      <c r="AA724" s="654"/>
      <c r="AB724" s="656" t="str">
        <f t="shared" si="862"/>
        <v/>
      </c>
      <c r="AC724" s="661" t="str">
        <f t="shared" si="896"/>
        <v/>
      </c>
      <c r="AE724" s="658" t="str">
        <f t="shared" si="863"/>
        <v/>
      </c>
      <c r="AF724" s="659"/>
      <c r="AT724" s="805" t="str">
        <f t="shared" si="847"/>
        <v/>
      </c>
      <c r="AU724" t="str">
        <f t="shared" si="897"/>
        <v/>
      </c>
      <c r="AV724" s="6" t="str">
        <f t="shared" si="864"/>
        <v/>
      </c>
      <c r="AW724" s="317" t="str">
        <f t="shared" si="865"/>
        <v/>
      </c>
      <c r="AX724" s="158" t="str">
        <f t="shared" si="866"/>
        <v/>
      </c>
      <c r="AY724" s="158" t="str">
        <f t="shared" si="856"/>
        <v/>
      </c>
      <c r="AZ724" s="309" t="str">
        <f t="shared" si="855"/>
        <v/>
      </c>
      <c r="BA724" s="318" t="str">
        <f t="shared" si="867"/>
        <v/>
      </c>
      <c r="BB724" s="473" t="str">
        <f t="shared" si="868"/>
        <v/>
      </c>
      <c r="BC724" s="80" t="str">
        <f t="shared" ref="BC724:BC787" si="919">IF(OR(H724="",H724="Oba",G724="",P724="",X724="",BD724=0),"",IF(OR(X724="3a",X724="3b",X724="4a",X724="4b"),"div",IF(H724="Ver","bet",IF(AND(OR(H724="Liq",H724="Mem"),AA724="bet"),"bet","vord"))))</f>
        <v/>
      </c>
      <c r="BD724" s="56">
        <f t="shared" si="869"/>
        <v>1</v>
      </c>
      <c r="BF724" s="56" t="str">
        <f t="shared" si="870"/>
        <v/>
      </c>
      <c r="BG724" s="56" t="str">
        <f t="shared" si="871"/>
        <v/>
      </c>
      <c r="BH724" s="6" t="str">
        <f t="shared" si="872"/>
        <v/>
      </c>
      <c r="BK724" s="6" t="str">
        <f t="shared" si="873"/>
        <v/>
      </c>
      <c r="BL724" s="56">
        <f t="shared" si="898"/>
        <v>999999</v>
      </c>
      <c r="BM724" s="183">
        <f t="shared" si="899"/>
        <v>99999.000003620007</v>
      </c>
      <c r="BN724" s="61">
        <v>708</v>
      </c>
      <c r="BO724" s="6">
        <f t="shared" si="874"/>
        <v>999999</v>
      </c>
      <c r="BP724" s="6">
        <f t="shared" si="875"/>
        <v>999999</v>
      </c>
      <c r="BQ724" s="6" t="str">
        <f t="shared" si="900"/>
        <v>x</v>
      </c>
      <c r="BR724" s="206">
        <f t="shared" si="876"/>
        <v>99999.000003620007</v>
      </c>
      <c r="BS724" s="6">
        <f t="shared" si="877"/>
        <v>99999.000003620007</v>
      </c>
      <c r="BT724" s="6" t="str">
        <f t="shared" si="901"/>
        <v>x</v>
      </c>
      <c r="BU724" s="6" t="str">
        <f t="shared" si="878"/>
        <v/>
      </c>
      <c r="BW724" s="82">
        <f t="shared" si="902"/>
        <v>9999999999</v>
      </c>
      <c r="BX724" s="80" t="str">
        <f t="shared" si="879"/>
        <v>x</v>
      </c>
      <c r="BY724" s="80" t="str">
        <f t="shared" si="880"/>
        <v/>
      </c>
      <c r="BZ724" s="56" t="str">
        <f t="shared" si="903"/>
        <v/>
      </c>
      <c r="CA724" s="56" t="str">
        <f t="shared" si="904"/>
        <v/>
      </c>
      <c r="CB724" s="88">
        <f t="shared" si="905"/>
        <v>0</v>
      </c>
      <c r="CC724" s="56" t="str">
        <f t="shared" si="881"/>
        <v/>
      </c>
      <c r="CD724" s="56"/>
      <c r="CE724" s="56"/>
      <c r="CF724" s="56"/>
      <c r="CG724" s="56"/>
      <c r="CH724" s="169">
        <f t="shared" si="906"/>
        <v>9999999999</v>
      </c>
      <c r="CI724" s="170">
        <f t="shared" si="907"/>
        <v>9999999999</v>
      </c>
      <c r="CJ724" s="171">
        <f t="shared" si="908"/>
        <v>9999999999</v>
      </c>
      <c r="CK724" s="172" t="str">
        <f t="shared" si="909"/>
        <v/>
      </c>
      <c r="CL724" s="173" t="str">
        <f t="shared" si="882"/>
        <v>x</v>
      </c>
      <c r="CN724" s="6" t="str">
        <f t="shared" si="910"/>
        <v/>
      </c>
      <c r="CO724" s="293" t="e">
        <f t="shared" ref="CO724:CO787" ca="1" si="920">MATCH($CO$13,OFFSET(OFFSET($CN$17,CO723,0),,,$DU$13-CO723),0)+CO723</f>
        <v>#N/A</v>
      </c>
      <c r="CP724" s="6" t="e">
        <f t="shared" ca="1" si="911"/>
        <v>#N/A</v>
      </c>
      <c r="CQ724" s="61">
        <v>708</v>
      </c>
      <c r="CR724" s="6">
        <f t="shared" si="883"/>
        <v>0</v>
      </c>
      <c r="CS724" s="6">
        <f t="shared" si="884"/>
        <v>0</v>
      </c>
      <c r="CT724" s="56" t="str">
        <f t="shared" si="885"/>
        <v/>
      </c>
      <c r="CU724" s="76">
        <f t="shared" si="886"/>
        <v>0</v>
      </c>
      <c r="CV724" s="76">
        <f t="shared" si="887"/>
        <v>0</v>
      </c>
      <c r="CX724" s="6" t="str">
        <f t="shared" si="888"/>
        <v/>
      </c>
      <c r="CY724" s="6" t="str">
        <f t="shared" si="889"/>
        <v/>
      </c>
      <c r="CZ724" s="6" t="str">
        <f t="shared" si="890"/>
        <v/>
      </c>
      <c r="DG724" s="56" t="str">
        <f t="shared" si="891"/>
        <v/>
      </c>
      <c r="DH724" s="6">
        <f t="shared" si="892"/>
        <v>0</v>
      </c>
      <c r="DK724" s="6">
        <f t="shared" si="853"/>
        <v>0</v>
      </c>
      <c r="DL724" s="6" t="e">
        <f t="shared" si="854"/>
        <v>#N/A</v>
      </c>
      <c r="DN724" s="6" t="e">
        <f t="shared" si="852"/>
        <v>#N/A</v>
      </c>
      <c r="DP724" s="6" t="str">
        <f t="shared" si="893"/>
        <v/>
      </c>
      <c r="DQ724" s="293">
        <f t="shared" ca="1" si="848"/>
        <v>718</v>
      </c>
      <c r="DR724" s="6" t="str">
        <f t="shared" ca="1" si="912"/>
        <v>x</v>
      </c>
      <c r="DU724" s="293" t="e">
        <f t="shared" ca="1" si="913"/>
        <v>#N/A</v>
      </c>
      <c r="DV724" s="5"/>
      <c r="DW724" s="293" t="e">
        <f t="shared" ca="1" si="849"/>
        <v>#N/A</v>
      </c>
      <c r="DZ724" s="293" t="e">
        <f t="shared" ca="1" si="914"/>
        <v>#N/A</v>
      </c>
      <c r="EA724" s="293" t="e">
        <f t="shared" ca="1" si="915"/>
        <v>#N/A</v>
      </c>
      <c r="EB724" s="293" t="e">
        <f t="shared" ca="1" si="916"/>
        <v>#N/A</v>
      </c>
      <c r="EE724" s="6" t="str">
        <f t="shared" si="917"/>
        <v/>
      </c>
      <c r="EF724" s="293" t="e">
        <f t="shared" ca="1" si="918"/>
        <v>#N/A</v>
      </c>
      <c r="EG724" s="6" t="e">
        <f t="shared" ca="1" si="894"/>
        <v>#N/A</v>
      </c>
    </row>
    <row r="725" spans="3:137" x14ac:dyDescent="0.2">
      <c r="C725" s="75"/>
      <c r="D725" s="184" t="str">
        <f t="shared" si="858"/>
        <v/>
      </c>
      <c r="E725" s="649" t="str">
        <f t="shared" si="850"/>
        <v/>
      </c>
      <c r="F725" s="607" t="str">
        <f t="shared" si="857"/>
        <v>x</v>
      </c>
      <c r="G725" s="650"/>
      <c r="H725" s="651"/>
      <c r="I725" s="651"/>
      <c r="J725" s="651"/>
      <c r="K725" s="652"/>
      <c r="L725" s="889"/>
      <c r="M725" s="889"/>
      <c r="N725" s="653"/>
      <c r="O725" s="651"/>
      <c r="P725" s="651"/>
      <c r="Q725" s="654"/>
      <c r="R725" s="655"/>
      <c r="S725" s="607" t="str">
        <f t="shared" si="859"/>
        <v/>
      </c>
      <c r="T725" s="656" t="str">
        <f t="shared" si="860"/>
        <v/>
      </c>
      <c r="U725" s="656" t="str">
        <f t="shared" si="895"/>
        <v/>
      </c>
      <c r="V725" s="656" t="str">
        <f t="shared" si="861"/>
        <v/>
      </c>
      <c r="W725" s="719"/>
      <c r="X725" s="659"/>
      <c r="Y725" s="656" t="str">
        <f t="shared" si="851"/>
        <v/>
      </c>
      <c r="Z725" s="659"/>
      <c r="AA725" s="654"/>
      <c r="AB725" s="656" t="str">
        <f t="shared" si="862"/>
        <v/>
      </c>
      <c r="AC725" s="661" t="str">
        <f t="shared" si="896"/>
        <v/>
      </c>
      <c r="AE725" s="658" t="str">
        <f t="shared" si="863"/>
        <v/>
      </c>
      <c r="AF725" s="659"/>
      <c r="AT725" s="805" t="str">
        <f t="shared" ref="AT725:AT788" si="921">IF(BB725="","",ROUND(SUMIF(CY:CY,CY725,CS:CS),3))</f>
        <v/>
      </c>
      <c r="AU725" t="str">
        <f t="shared" si="897"/>
        <v/>
      </c>
      <c r="AV725" s="6" t="str">
        <f t="shared" si="864"/>
        <v/>
      </c>
      <c r="AW725" s="317" t="str">
        <f t="shared" si="865"/>
        <v/>
      </c>
      <c r="AX725" s="158" t="str">
        <f t="shared" si="866"/>
        <v/>
      </c>
      <c r="AY725" s="158" t="str">
        <f t="shared" si="856"/>
        <v/>
      </c>
      <c r="AZ725" s="309" t="str">
        <f t="shared" si="855"/>
        <v/>
      </c>
      <c r="BA725" s="318" t="str">
        <f t="shared" si="867"/>
        <v/>
      </c>
      <c r="BB725" s="473" t="str">
        <f t="shared" si="868"/>
        <v/>
      </c>
      <c r="BC725" s="80" t="str">
        <f t="shared" si="919"/>
        <v/>
      </c>
      <c r="BD725" s="56">
        <f t="shared" si="869"/>
        <v>1</v>
      </c>
      <c r="BF725" s="56" t="str">
        <f t="shared" si="870"/>
        <v/>
      </c>
      <c r="BG725" s="56" t="str">
        <f t="shared" si="871"/>
        <v/>
      </c>
      <c r="BH725" s="6" t="str">
        <f t="shared" si="872"/>
        <v/>
      </c>
      <c r="BK725" s="6" t="str">
        <f t="shared" si="873"/>
        <v/>
      </c>
      <c r="BL725" s="56">
        <f t="shared" si="898"/>
        <v>999999</v>
      </c>
      <c r="BM725" s="183">
        <f t="shared" si="899"/>
        <v>99999.000003624998</v>
      </c>
      <c r="BN725" s="61">
        <v>709</v>
      </c>
      <c r="BO725" s="6">
        <f t="shared" si="874"/>
        <v>999999</v>
      </c>
      <c r="BP725" s="6">
        <f t="shared" si="875"/>
        <v>999999</v>
      </c>
      <c r="BQ725" s="6" t="str">
        <f t="shared" si="900"/>
        <v>x</v>
      </c>
      <c r="BR725" s="206">
        <f t="shared" si="876"/>
        <v>99999.000003624998</v>
      </c>
      <c r="BS725" s="6">
        <f t="shared" si="877"/>
        <v>99999.000003624998</v>
      </c>
      <c r="BT725" s="6" t="str">
        <f t="shared" si="901"/>
        <v>x</v>
      </c>
      <c r="BU725" s="6" t="str">
        <f t="shared" si="878"/>
        <v/>
      </c>
      <c r="BW725" s="82">
        <f t="shared" si="902"/>
        <v>9999999999</v>
      </c>
      <c r="BX725" s="80" t="str">
        <f t="shared" si="879"/>
        <v>x</v>
      </c>
      <c r="BY725" s="80" t="str">
        <f t="shared" si="880"/>
        <v/>
      </c>
      <c r="BZ725" s="56" t="str">
        <f t="shared" si="903"/>
        <v/>
      </c>
      <c r="CA725" s="56" t="str">
        <f t="shared" si="904"/>
        <v/>
      </c>
      <c r="CB725" s="88">
        <f t="shared" si="905"/>
        <v>0</v>
      </c>
      <c r="CC725" s="56" t="str">
        <f t="shared" si="881"/>
        <v/>
      </c>
      <c r="CD725" s="56"/>
      <c r="CE725" s="56"/>
      <c r="CF725" s="56"/>
      <c r="CG725" s="56"/>
      <c r="CH725" s="169">
        <f t="shared" si="906"/>
        <v>9999999999</v>
      </c>
      <c r="CI725" s="170">
        <f t="shared" si="907"/>
        <v>9999999999</v>
      </c>
      <c r="CJ725" s="171">
        <f t="shared" si="908"/>
        <v>9999999999</v>
      </c>
      <c r="CK725" s="172" t="str">
        <f t="shared" si="909"/>
        <v/>
      </c>
      <c r="CL725" s="173" t="str">
        <f t="shared" si="882"/>
        <v>x</v>
      </c>
      <c r="CN725" s="6" t="str">
        <f t="shared" si="910"/>
        <v/>
      </c>
      <c r="CO725" s="293" t="e">
        <f t="shared" ca="1" si="920"/>
        <v>#N/A</v>
      </c>
      <c r="CP725" s="6" t="e">
        <f t="shared" ca="1" si="911"/>
        <v>#N/A</v>
      </c>
      <c r="CQ725" s="61">
        <v>709</v>
      </c>
      <c r="CR725" s="6">
        <f t="shared" si="883"/>
        <v>0</v>
      </c>
      <c r="CS725" s="6">
        <f t="shared" si="884"/>
        <v>0</v>
      </c>
      <c r="CT725" s="56" t="str">
        <f t="shared" si="885"/>
        <v/>
      </c>
      <c r="CU725" s="76">
        <f t="shared" si="886"/>
        <v>0</v>
      </c>
      <c r="CV725" s="76">
        <f t="shared" si="887"/>
        <v>0</v>
      </c>
      <c r="CX725" s="6" t="str">
        <f t="shared" si="888"/>
        <v/>
      </c>
      <c r="CY725" s="6" t="str">
        <f t="shared" si="889"/>
        <v/>
      </c>
      <c r="CZ725" s="6" t="str">
        <f t="shared" si="890"/>
        <v/>
      </c>
      <c r="DG725" s="56" t="str">
        <f t="shared" si="891"/>
        <v/>
      </c>
      <c r="DH725" s="6">
        <f t="shared" si="892"/>
        <v>0</v>
      </c>
      <c r="DK725" s="6">
        <f t="shared" si="853"/>
        <v>0</v>
      </c>
      <c r="DL725" s="6" t="e">
        <f t="shared" si="854"/>
        <v>#N/A</v>
      </c>
      <c r="DN725" s="6" t="e">
        <f t="shared" si="852"/>
        <v>#N/A</v>
      </c>
      <c r="DP725" s="6" t="str">
        <f t="shared" si="893"/>
        <v/>
      </c>
      <c r="DQ725" s="293">
        <f t="shared" ref="DQ725:DQ788" ca="1" si="922">MATCH($DP$12,OFFSET(OFFSET($DP$17,DQ724,0),,,$DU$13-DQ724),0)+DQ724</f>
        <v>719</v>
      </c>
      <c r="DR725" s="6" t="str">
        <f t="shared" ca="1" si="912"/>
        <v>x</v>
      </c>
      <c r="DU725" s="293" t="e">
        <f t="shared" ca="1" si="913"/>
        <v>#N/A</v>
      </c>
      <c r="DV725" s="5"/>
      <c r="DW725" s="293" t="e">
        <f t="shared" ca="1" si="849"/>
        <v>#N/A</v>
      </c>
      <c r="DZ725" s="293" t="e">
        <f t="shared" ca="1" si="914"/>
        <v>#N/A</v>
      </c>
      <c r="EA725" s="293" t="e">
        <f t="shared" ca="1" si="915"/>
        <v>#N/A</v>
      </c>
      <c r="EB725" s="293" t="e">
        <f t="shared" ca="1" si="916"/>
        <v>#N/A</v>
      </c>
      <c r="EE725" s="6" t="str">
        <f t="shared" si="917"/>
        <v/>
      </c>
      <c r="EF725" s="293" t="e">
        <f t="shared" ca="1" si="918"/>
        <v>#N/A</v>
      </c>
      <c r="EG725" s="6" t="e">
        <f t="shared" ca="1" si="894"/>
        <v>#N/A</v>
      </c>
    </row>
    <row r="726" spans="3:137" x14ac:dyDescent="0.2">
      <c r="C726" s="75"/>
      <c r="D726" s="184" t="str">
        <f t="shared" si="858"/>
        <v/>
      </c>
      <c r="E726" s="649" t="str">
        <f t="shared" si="850"/>
        <v/>
      </c>
      <c r="F726" s="607" t="str">
        <f t="shared" si="857"/>
        <v>x</v>
      </c>
      <c r="G726" s="650"/>
      <c r="H726" s="651"/>
      <c r="I726" s="651"/>
      <c r="J726" s="651"/>
      <c r="K726" s="652"/>
      <c r="L726" s="889"/>
      <c r="M726" s="889"/>
      <c r="N726" s="653"/>
      <c r="O726" s="651"/>
      <c r="P726" s="651"/>
      <c r="Q726" s="654"/>
      <c r="R726" s="655"/>
      <c r="S726" s="607" t="str">
        <f t="shared" si="859"/>
        <v/>
      </c>
      <c r="T726" s="656" t="str">
        <f t="shared" si="860"/>
        <v/>
      </c>
      <c r="U726" s="656" t="str">
        <f t="shared" si="895"/>
        <v/>
      </c>
      <c r="V726" s="656" t="str">
        <f t="shared" si="861"/>
        <v/>
      </c>
      <c r="W726" s="719"/>
      <c r="X726" s="659"/>
      <c r="Y726" s="656" t="str">
        <f t="shared" si="851"/>
        <v/>
      </c>
      <c r="Z726" s="659"/>
      <c r="AA726" s="654"/>
      <c r="AB726" s="656" t="str">
        <f t="shared" si="862"/>
        <v/>
      </c>
      <c r="AC726" s="661" t="str">
        <f t="shared" si="896"/>
        <v/>
      </c>
      <c r="AE726" s="658" t="str">
        <f t="shared" si="863"/>
        <v/>
      </c>
      <c r="AF726" s="659"/>
      <c r="AT726" s="805" t="str">
        <f t="shared" si="921"/>
        <v/>
      </c>
      <c r="AU726" t="str">
        <f t="shared" si="897"/>
        <v/>
      </c>
      <c r="AV726" s="6" t="str">
        <f t="shared" si="864"/>
        <v/>
      </c>
      <c r="AW726" s="317" t="str">
        <f t="shared" si="865"/>
        <v/>
      </c>
      <c r="AX726" s="158" t="str">
        <f t="shared" si="866"/>
        <v/>
      </c>
      <c r="AY726" s="158" t="str">
        <f t="shared" si="856"/>
        <v/>
      </c>
      <c r="AZ726" s="309" t="str">
        <f t="shared" si="855"/>
        <v/>
      </c>
      <c r="BA726" s="318" t="str">
        <f t="shared" si="867"/>
        <v/>
      </c>
      <c r="BB726" s="473" t="str">
        <f t="shared" si="868"/>
        <v/>
      </c>
      <c r="BC726" s="80" t="str">
        <f t="shared" si="919"/>
        <v/>
      </c>
      <c r="BD726" s="56">
        <f t="shared" si="869"/>
        <v>1</v>
      </c>
      <c r="BF726" s="56" t="str">
        <f t="shared" si="870"/>
        <v/>
      </c>
      <c r="BG726" s="56" t="str">
        <f t="shared" si="871"/>
        <v/>
      </c>
      <c r="BH726" s="6" t="str">
        <f t="shared" si="872"/>
        <v/>
      </c>
      <c r="BK726" s="6" t="str">
        <f t="shared" si="873"/>
        <v/>
      </c>
      <c r="BL726" s="56">
        <f t="shared" si="898"/>
        <v>999999</v>
      </c>
      <c r="BM726" s="183">
        <f t="shared" si="899"/>
        <v>99999.000003630004</v>
      </c>
      <c r="BN726" s="61">
        <v>710</v>
      </c>
      <c r="BO726" s="6">
        <f t="shared" si="874"/>
        <v>999999</v>
      </c>
      <c r="BP726" s="6">
        <f t="shared" si="875"/>
        <v>999999</v>
      </c>
      <c r="BQ726" s="6" t="str">
        <f t="shared" si="900"/>
        <v>x</v>
      </c>
      <c r="BR726" s="206">
        <f t="shared" si="876"/>
        <v>99999.000003630004</v>
      </c>
      <c r="BS726" s="6">
        <f t="shared" si="877"/>
        <v>99999.000003630004</v>
      </c>
      <c r="BT726" s="6" t="str">
        <f t="shared" si="901"/>
        <v>x</v>
      </c>
      <c r="BU726" s="6" t="str">
        <f t="shared" si="878"/>
        <v/>
      </c>
      <c r="BW726" s="82">
        <f t="shared" si="902"/>
        <v>9999999999</v>
      </c>
      <c r="BX726" s="80" t="str">
        <f t="shared" si="879"/>
        <v>x</v>
      </c>
      <c r="BY726" s="80" t="str">
        <f t="shared" si="880"/>
        <v/>
      </c>
      <c r="BZ726" s="56" t="str">
        <f t="shared" si="903"/>
        <v/>
      </c>
      <c r="CA726" s="56" t="str">
        <f t="shared" si="904"/>
        <v/>
      </c>
      <c r="CB726" s="88">
        <f t="shared" si="905"/>
        <v>0</v>
      </c>
      <c r="CC726" s="56" t="str">
        <f t="shared" si="881"/>
        <v/>
      </c>
      <c r="CD726" s="56"/>
      <c r="CE726" s="56"/>
      <c r="CF726" s="56"/>
      <c r="CG726" s="56"/>
      <c r="CH726" s="169">
        <f t="shared" si="906"/>
        <v>9999999999</v>
      </c>
      <c r="CI726" s="170">
        <f t="shared" si="907"/>
        <v>9999999999</v>
      </c>
      <c r="CJ726" s="171">
        <f t="shared" si="908"/>
        <v>9999999999</v>
      </c>
      <c r="CK726" s="172" t="str">
        <f t="shared" si="909"/>
        <v/>
      </c>
      <c r="CL726" s="173" t="str">
        <f t="shared" si="882"/>
        <v>x</v>
      </c>
      <c r="CN726" s="6" t="str">
        <f t="shared" si="910"/>
        <v/>
      </c>
      <c r="CO726" s="293" t="e">
        <f t="shared" ca="1" si="920"/>
        <v>#N/A</v>
      </c>
      <c r="CP726" s="6" t="e">
        <f t="shared" ca="1" si="911"/>
        <v>#N/A</v>
      </c>
      <c r="CQ726" s="61">
        <v>710</v>
      </c>
      <c r="CR726" s="6">
        <f t="shared" si="883"/>
        <v>0</v>
      </c>
      <c r="CS726" s="6">
        <f t="shared" si="884"/>
        <v>0</v>
      </c>
      <c r="CT726" s="56" t="str">
        <f t="shared" si="885"/>
        <v/>
      </c>
      <c r="CU726" s="76">
        <f t="shared" si="886"/>
        <v>0</v>
      </c>
      <c r="CV726" s="76">
        <f t="shared" si="887"/>
        <v>0</v>
      </c>
      <c r="CX726" s="6" t="str">
        <f t="shared" si="888"/>
        <v/>
      </c>
      <c r="CY726" s="6" t="str">
        <f t="shared" si="889"/>
        <v/>
      </c>
      <c r="CZ726" s="6" t="str">
        <f t="shared" si="890"/>
        <v/>
      </c>
      <c r="DG726" s="56" t="str">
        <f t="shared" si="891"/>
        <v/>
      </c>
      <c r="DH726" s="6">
        <f t="shared" si="892"/>
        <v>0</v>
      </c>
      <c r="DK726" s="6">
        <f t="shared" si="853"/>
        <v>0</v>
      </c>
      <c r="DL726" s="6" t="e">
        <f t="shared" si="854"/>
        <v>#N/A</v>
      </c>
      <c r="DN726" s="6" t="e">
        <f t="shared" si="852"/>
        <v>#N/A</v>
      </c>
      <c r="DP726" s="6" t="str">
        <f t="shared" si="893"/>
        <v/>
      </c>
      <c r="DQ726" s="293">
        <f t="shared" ca="1" si="922"/>
        <v>720</v>
      </c>
      <c r="DR726" s="6" t="str">
        <f t="shared" ca="1" si="912"/>
        <v>x</v>
      </c>
      <c r="DU726" s="293" t="e">
        <f t="shared" ca="1" si="913"/>
        <v>#N/A</v>
      </c>
      <c r="DV726" s="5"/>
      <c r="DW726" s="293" t="e">
        <f t="shared" ca="1" si="849"/>
        <v>#N/A</v>
      </c>
      <c r="DZ726" s="293" t="e">
        <f t="shared" ca="1" si="914"/>
        <v>#N/A</v>
      </c>
      <c r="EA726" s="293" t="e">
        <f t="shared" ca="1" si="915"/>
        <v>#N/A</v>
      </c>
      <c r="EB726" s="293" t="e">
        <f t="shared" ca="1" si="916"/>
        <v>#N/A</v>
      </c>
      <c r="EE726" s="6" t="str">
        <f t="shared" si="917"/>
        <v/>
      </c>
      <c r="EF726" s="293" t="e">
        <f t="shared" ca="1" si="918"/>
        <v>#N/A</v>
      </c>
      <c r="EG726" s="6" t="e">
        <f t="shared" ca="1" si="894"/>
        <v>#N/A</v>
      </c>
    </row>
    <row r="727" spans="3:137" x14ac:dyDescent="0.2">
      <c r="C727" s="75"/>
      <c r="D727" s="184" t="str">
        <f t="shared" si="858"/>
        <v/>
      </c>
      <c r="E727" s="649" t="str">
        <f t="shared" si="850"/>
        <v/>
      </c>
      <c r="F727" s="607" t="str">
        <f t="shared" si="857"/>
        <v>x</v>
      </c>
      <c r="G727" s="650"/>
      <c r="H727" s="651"/>
      <c r="I727" s="651"/>
      <c r="J727" s="651"/>
      <c r="K727" s="652"/>
      <c r="L727" s="889"/>
      <c r="M727" s="889"/>
      <c r="N727" s="653"/>
      <c r="O727" s="651"/>
      <c r="P727" s="651"/>
      <c r="Q727" s="654"/>
      <c r="R727" s="655"/>
      <c r="S727" s="607" t="str">
        <f t="shared" si="859"/>
        <v/>
      </c>
      <c r="T727" s="656" t="str">
        <f t="shared" si="860"/>
        <v/>
      </c>
      <c r="U727" s="656" t="str">
        <f t="shared" si="895"/>
        <v/>
      </c>
      <c r="V727" s="656" t="str">
        <f t="shared" si="861"/>
        <v/>
      </c>
      <c r="W727" s="719"/>
      <c r="X727" s="659"/>
      <c r="Y727" s="656" t="str">
        <f t="shared" si="851"/>
        <v/>
      </c>
      <c r="Z727" s="659"/>
      <c r="AA727" s="654"/>
      <c r="AB727" s="656" t="str">
        <f t="shared" si="862"/>
        <v/>
      </c>
      <c r="AC727" s="661" t="str">
        <f t="shared" si="896"/>
        <v/>
      </c>
      <c r="AE727" s="658" t="str">
        <f t="shared" si="863"/>
        <v/>
      </c>
      <c r="AF727" s="659"/>
      <c r="AT727" s="805" t="str">
        <f t="shared" si="921"/>
        <v/>
      </c>
      <c r="AU727" t="str">
        <f t="shared" si="897"/>
        <v/>
      </c>
      <c r="AV727" s="6" t="str">
        <f t="shared" si="864"/>
        <v/>
      </c>
      <c r="AW727" s="317" t="str">
        <f t="shared" si="865"/>
        <v/>
      </c>
      <c r="AX727" s="158" t="str">
        <f t="shared" si="866"/>
        <v/>
      </c>
      <c r="AY727" s="158" t="str">
        <f t="shared" si="856"/>
        <v/>
      </c>
      <c r="AZ727" s="309" t="str">
        <f t="shared" si="855"/>
        <v/>
      </c>
      <c r="BA727" s="318" t="str">
        <f t="shared" si="867"/>
        <v/>
      </c>
      <c r="BB727" s="473" t="str">
        <f t="shared" si="868"/>
        <v/>
      </c>
      <c r="BC727" s="80" t="str">
        <f t="shared" si="919"/>
        <v/>
      </c>
      <c r="BD727" s="56">
        <f t="shared" si="869"/>
        <v>1</v>
      </c>
      <c r="BF727" s="56" t="str">
        <f t="shared" si="870"/>
        <v/>
      </c>
      <c r="BG727" s="56" t="str">
        <f t="shared" si="871"/>
        <v/>
      </c>
      <c r="BH727" s="6" t="str">
        <f t="shared" si="872"/>
        <v/>
      </c>
      <c r="BK727" s="6" t="str">
        <f t="shared" si="873"/>
        <v/>
      </c>
      <c r="BL727" s="56">
        <f t="shared" si="898"/>
        <v>999999</v>
      </c>
      <c r="BM727" s="183">
        <f t="shared" si="899"/>
        <v>99999.000003634996</v>
      </c>
      <c r="BN727" s="61">
        <v>711</v>
      </c>
      <c r="BO727" s="6">
        <f t="shared" si="874"/>
        <v>999999</v>
      </c>
      <c r="BP727" s="6">
        <f t="shared" si="875"/>
        <v>999999</v>
      </c>
      <c r="BQ727" s="6" t="str">
        <f t="shared" si="900"/>
        <v>x</v>
      </c>
      <c r="BR727" s="206">
        <f t="shared" si="876"/>
        <v>99999.000003634996</v>
      </c>
      <c r="BS727" s="6">
        <f t="shared" si="877"/>
        <v>99999.000003634996</v>
      </c>
      <c r="BT727" s="6" t="str">
        <f t="shared" si="901"/>
        <v>x</v>
      </c>
      <c r="BU727" s="6" t="str">
        <f t="shared" si="878"/>
        <v/>
      </c>
      <c r="BW727" s="82">
        <f t="shared" si="902"/>
        <v>9999999999</v>
      </c>
      <c r="BX727" s="80" t="str">
        <f t="shared" si="879"/>
        <v>x</v>
      </c>
      <c r="BY727" s="80" t="str">
        <f t="shared" si="880"/>
        <v/>
      </c>
      <c r="BZ727" s="56" t="str">
        <f t="shared" si="903"/>
        <v/>
      </c>
      <c r="CA727" s="56" t="str">
        <f t="shared" si="904"/>
        <v/>
      </c>
      <c r="CB727" s="88">
        <f t="shared" si="905"/>
        <v>0</v>
      </c>
      <c r="CC727" s="56" t="str">
        <f t="shared" si="881"/>
        <v/>
      </c>
      <c r="CD727" s="56"/>
      <c r="CE727" s="56"/>
      <c r="CF727" s="56"/>
      <c r="CG727" s="56"/>
      <c r="CH727" s="169">
        <f t="shared" si="906"/>
        <v>9999999999</v>
      </c>
      <c r="CI727" s="170">
        <f t="shared" si="907"/>
        <v>9999999999</v>
      </c>
      <c r="CJ727" s="171">
        <f t="shared" si="908"/>
        <v>9999999999</v>
      </c>
      <c r="CK727" s="172" t="str">
        <f t="shared" si="909"/>
        <v/>
      </c>
      <c r="CL727" s="173" t="str">
        <f t="shared" si="882"/>
        <v>x</v>
      </c>
      <c r="CN727" s="6" t="str">
        <f t="shared" si="910"/>
        <v/>
      </c>
      <c r="CO727" s="293" t="e">
        <f t="shared" ca="1" si="920"/>
        <v>#N/A</v>
      </c>
      <c r="CP727" s="6" t="e">
        <f t="shared" ca="1" si="911"/>
        <v>#N/A</v>
      </c>
      <c r="CQ727" s="61">
        <v>711</v>
      </c>
      <c r="CR727" s="6">
        <f t="shared" si="883"/>
        <v>0</v>
      </c>
      <c r="CS727" s="6">
        <f t="shared" si="884"/>
        <v>0</v>
      </c>
      <c r="CT727" s="56" t="str">
        <f t="shared" si="885"/>
        <v/>
      </c>
      <c r="CU727" s="76">
        <f t="shared" si="886"/>
        <v>0</v>
      </c>
      <c r="CV727" s="76">
        <f t="shared" si="887"/>
        <v>0</v>
      </c>
      <c r="CX727" s="6" t="str">
        <f t="shared" si="888"/>
        <v/>
      </c>
      <c r="CY727" s="6" t="str">
        <f t="shared" si="889"/>
        <v/>
      </c>
      <c r="CZ727" s="6" t="str">
        <f t="shared" si="890"/>
        <v/>
      </c>
      <c r="DG727" s="56" t="str">
        <f t="shared" si="891"/>
        <v/>
      </c>
      <c r="DH727" s="6">
        <f t="shared" si="892"/>
        <v>0</v>
      </c>
      <c r="DK727" s="6">
        <f t="shared" si="853"/>
        <v>0</v>
      </c>
      <c r="DL727" s="6" t="e">
        <f t="shared" si="854"/>
        <v>#N/A</v>
      </c>
      <c r="DN727" s="6" t="e">
        <f t="shared" si="852"/>
        <v>#N/A</v>
      </c>
      <c r="DP727" s="6" t="str">
        <f t="shared" si="893"/>
        <v/>
      </c>
      <c r="DQ727" s="293">
        <f t="shared" ca="1" si="922"/>
        <v>721</v>
      </c>
      <c r="DR727" s="6" t="str">
        <f t="shared" ca="1" si="912"/>
        <v>x</v>
      </c>
      <c r="DU727" s="293" t="e">
        <f t="shared" ca="1" si="913"/>
        <v>#N/A</v>
      </c>
      <c r="DV727" s="5"/>
      <c r="DW727" s="293" t="e">
        <f t="shared" ref="DW727:DW790" ca="1" si="923">MATCH($DW$12,OFFSET(OFFSET($CT$17,DW726,0),,,$DU$13-DW726),0)+DW726</f>
        <v>#N/A</v>
      </c>
      <c r="DZ727" s="293" t="e">
        <f t="shared" ca="1" si="914"/>
        <v>#N/A</v>
      </c>
      <c r="EA727" s="293" t="e">
        <f t="shared" ca="1" si="915"/>
        <v>#N/A</v>
      </c>
      <c r="EB727" s="293" t="e">
        <f t="shared" ca="1" si="916"/>
        <v>#N/A</v>
      </c>
      <c r="EE727" s="6" t="str">
        <f t="shared" si="917"/>
        <v/>
      </c>
      <c r="EF727" s="293" t="e">
        <f t="shared" ca="1" si="918"/>
        <v>#N/A</v>
      </c>
      <c r="EG727" s="6" t="e">
        <f t="shared" ca="1" si="894"/>
        <v>#N/A</v>
      </c>
    </row>
    <row r="728" spans="3:137" x14ac:dyDescent="0.2">
      <c r="C728" s="75"/>
      <c r="D728" s="184" t="str">
        <f t="shared" si="858"/>
        <v/>
      </c>
      <c r="E728" s="649" t="str">
        <f t="shared" si="850"/>
        <v/>
      </c>
      <c r="F728" s="607" t="str">
        <f t="shared" si="857"/>
        <v>x</v>
      </c>
      <c r="G728" s="650"/>
      <c r="H728" s="651"/>
      <c r="I728" s="651"/>
      <c r="J728" s="651"/>
      <c r="K728" s="652"/>
      <c r="L728" s="889"/>
      <c r="M728" s="889"/>
      <c r="N728" s="653"/>
      <c r="O728" s="651"/>
      <c r="P728" s="651"/>
      <c r="Q728" s="654"/>
      <c r="R728" s="655"/>
      <c r="S728" s="607" t="str">
        <f t="shared" si="859"/>
        <v/>
      </c>
      <c r="T728" s="656" t="str">
        <f t="shared" si="860"/>
        <v/>
      </c>
      <c r="U728" s="656" t="str">
        <f t="shared" si="895"/>
        <v/>
      </c>
      <c r="V728" s="656" t="str">
        <f t="shared" si="861"/>
        <v/>
      </c>
      <c r="W728" s="719"/>
      <c r="X728" s="659"/>
      <c r="Y728" s="656" t="str">
        <f t="shared" si="851"/>
        <v/>
      </c>
      <c r="Z728" s="659"/>
      <c r="AA728" s="654"/>
      <c r="AB728" s="656" t="str">
        <f t="shared" si="862"/>
        <v/>
      </c>
      <c r="AC728" s="661" t="str">
        <f t="shared" si="896"/>
        <v/>
      </c>
      <c r="AE728" s="658" t="str">
        <f t="shared" si="863"/>
        <v/>
      </c>
      <c r="AF728" s="659"/>
      <c r="AT728" s="805" t="str">
        <f t="shared" si="921"/>
        <v/>
      </c>
      <c r="AU728" t="str">
        <f t="shared" si="897"/>
        <v/>
      </c>
      <c r="AV728" s="6" t="str">
        <f t="shared" si="864"/>
        <v/>
      </c>
      <c r="AW728" s="317" t="str">
        <f t="shared" si="865"/>
        <v/>
      </c>
      <c r="AX728" s="158" t="str">
        <f t="shared" si="866"/>
        <v/>
      </c>
      <c r="AY728" s="158" t="str">
        <f t="shared" si="856"/>
        <v/>
      </c>
      <c r="AZ728" s="309" t="str">
        <f t="shared" si="855"/>
        <v/>
      </c>
      <c r="BA728" s="318" t="str">
        <f t="shared" si="867"/>
        <v/>
      </c>
      <c r="BB728" s="473" t="str">
        <f t="shared" si="868"/>
        <v/>
      </c>
      <c r="BC728" s="80" t="str">
        <f t="shared" si="919"/>
        <v/>
      </c>
      <c r="BD728" s="56">
        <f t="shared" si="869"/>
        <v>1</v>
      </c>
      <c r="BF728" s="56" t="str">
        <f t="shared" si="870"/>
        <v/>
      </c>
      <c r="BG728" s="56" t="str">
        <f t="shared" si="871"/>
        <v/>
      </c>
      <c r="BH728" s="6" t="str">
        <f t="shared" si="872"/>
        <v/>
      </c>
      <c r="BK728" s="6" t="str">
        <f t="shared" si="873"/>
        <v/>
      </c>
      <c r="BL728" s="56">
        <f t="shared" si="898"/>
        <v>999999</v>
      </c>
      <c r="BM728" s="183">
        <f t="shared" si="899"/>
        <v>99999.000003640002</v>
      </c>
      <c r="BN728" s="61">
        <v>712</v>
      </c>
      <c r="BO728" s="6">
        <f t="shared" si="874"/>
        <v>999999</v>
      </c>
      <c r="BP728" s="6">
        <f t="shared" si="875"/>
        <v>999999</v>
      </c>
      <c r="BQ728" s="6" t="str">
        <f t="shared" si="900"/>
        <v>x</v>
      </c>
      <c r="BR728" s="206">
        <f t="shared" si="876"/>
        <v>99999.000003640002</v>
      </c>
      <c r="BS728" s="6">
        <f t="shared" si="877"/>
        <v>99999.000003640002</v>
      </c>
      <c r="BT728" s="6" t="str">
        <f t="shared" si="901"/>
        <v>x</v>
      </c>
      <c r="BU728" s="6" t="str">
        <f t="shared" si="878"/>
        <v/>
      </c>
      <c r="BW728" s="82">
        <f t="shared" si="902"/>
        <v>9999999999</v>
      </c>
      <c r="BX728" s="80" t="str">
        <f t="shared" si="879"/>
        <v>x</v>
      </c>
      <c r="BY728" s="80" t="str">
        <f t="shared" si="880"/>
        <v/>
      </c>
      <c r="BZ728" s="56" t="str">
        <f t="shared" si="903"/>
        <v/>
      </c>
      <c r="CA728" s="56" t="str">
        <f t="shared" si="904"/>
        <v/>
      </c>
      <c r="CB728" s="88">
        <f t="shared" si="905"/>
        <v>0</v>
      </c>
      <c r="CC728" s="56" t="str">
        <f t="shared" si="881"/>
        <v/>
      </c>
      <c r="CD728" s="56"/>
      <c r="CE728" s="56"/>
      <c r="CF728" s="56"/>
      <c r="CG728" s="56"/>
      <c r="CH728" s="169">
        <f t="shared" si="906"/>
        <v>9999999999</v>
      </c>
      <c r="CI728" s="170">
        <f t="shared" si="907"/>
        <v>9999999999</v>
      </c>
      <c r="CJ728" s="171">
        <f t="shared" si="908"/>
        <v>9999999999</v>
      </c>
      <c r="CK728" s="172" t="str">
        <f t="shared" si="909"/>
        <v/>
      </c>
      <c r="CL728" s="173" t="str">
        <f t="shared" si="882"/>
        <v>x</v>
      </c>
      <c r="CN728" s="6" t="str">
        <f t="shared" si="910"/>
        <v/>
      </c>
      <c r="CO728" s="293" t="e">
        <f t="shared" ca="1" si="920"/>
        <v>#N/A</v>
      </c>
      <c r="CP728" s="6" t="e">
        <f t="shared" ca="1" si="911"/>
        <v>#N/A</v>
      </c>
      <c r="CQ728" s="61">
        <v>712</v>
      </c>
      <c r="CR728" s="6">
        <f t="shared" si="883"/>
        <v>0</v>
      </c>
      <c r="CS728" s="6">
        <f t="shared" si="884"/>
        <v>0</v>
      </c>
      <c r="CT728" s="56" t="str">
        <f t="shared" si="885"/>
        <v/>
      </c>
      <c r="CU728" s="76">
        <f t="shared" si="886"/>
        <v>0</v>
      </c>
      <c r="CV728" s="76">
        <f t="shared" si="887"/>
        <v>0</v>
      </c>
      <c r="CX728" s="6" t="str">
        <f t="shared" si="888"/>
        <v/>
      </c>
      <c r="CY728" s="6" t="str">
        <f t="shared" si="889"/>
        <v/>
      </c>
      <c r="CZ728" s="6" t="str">
        <f t="shared" si="890"/>
        <v/>
      </c>
      <c r="DG728" s="56" t="str">
        <f t="shared" si="891"/>
        <v/>
      </c>
      <c r="DH728" s="6">
        <f t="shared" si="892"/>
        <v>0</v>
      </c>
      <c r="DK728" s="6">
        <f t="shared" si="853"/>
        <v>0</v>
      </c>
      <c r="DL728" s="6" t="e">
        <f t="shared" si="854"/>
        <v>#N/A</v>
      </c>
      <c r="DN728" s="6" t="e">
        <f t="shared" si="852"/>
        <v>#N/A</v>
      </c>
      <c r="DP728" s="6" t="str">
        <f t="shared" si="893"/>
        <v/>
      </c>
      <c r="DQ728" s="293">
        <f t="shared" ca="1" si="922"/>
        <v>722</v>
      </c>
      <c r="DR728" s="6" t="str">
        <f t="shared" ca="1" si="912"/>
        <v>x</v>
      </c>
      <c r="DU728" s="293" t="e">
        <f t="shared" ca="1" si="913"/>
        <v>#N/A</v>
      </c>
      <c r="DV728" s="5"/>
      <c r="DW728" s="293" t="e">
        <f t="shared" ca="1" si="923"/>
        <v>#N/A</v>
      </c>
      <c r="DZ728" s="293" t="e">
        <f t="shared" ca="1" si="914"/>
        <v>#N/A</v>
      </c>
      <c r="EA728" s="293" t="e">
        <f t="shared" ca="1" si="915"/>
        <v>#N/A</v>
      </c>
      <c r="EB728" s="293" t="e">
        <f t="shared" ca="1" si="916"/>
        <v>#N/A</v>
      </c>
      <c r="EE728" s="6" t="str">
        <f t="shared" si="917"/>
        <v/>
      </c>
      <c r="EF728" s="293" t="e">
        <f t="shared" ca="1" si="918"/>
        <v>#N/A</v>
      </c>
      <c r="EG728" s="6" t="e">
        <f t="shared" ca="1" si="894"/>
        <v>#N/A</v>
      </c>
    </row>
    <row r="729" spans="3:137" x14ac:dyDescent="0.2">
      <c r="C729" s="75"/>
      <c r="D729" s="184" t="str">
        <f t="shared" si="858"/>
        <v/>
      </c>
      <c r="E729" s="649" t="str">
        <f t="shared" si="850"/>
        <v/>
      </c>
      <c r="F729" s="607" t="str">
        <f t="shared" si="857"/>
        <v>x</v>
      </c>
      <c r="G729" s="650"/>
      <c r="H729" s="651"/>
      <c r="I729" s="651"/>
      <c r="J729" s="651"/>
      <c r="K729" s="652"/>
      <c r="L729" s="889"/>
      <c r="M729" s="889"/>
      <c r="N729" s="653"/>
      <c r="O729" s="651"/>
      <c r="P729" s="651"/>
      <c r="Q729" s="654"/>
      <c r="R729" s="655"/>
      <c r="S729" s="607" t="str">
        <f t="shared" si="859"/>
        <v/>
      </c>
      <c r="T729" s="656" t="str">
        <f t="shared" si="860"/>
        <v/>
      </c>
      <c r="U729" s="656" t="str">
        <f t="shared" si="895"/>
        <v/>
      </c>
      <c r="V729" s="656" t="str">
        <f t="shared" si="861"/>
        <v/>
      </c>
      <c r="W729" s="719"/>
      <c r="X729" s="659"/>
      <c r="Y729" s="656" t="str">
        <f t="shared" si="851"/>
        <v/>
      </c>
      <c r="Z729" s="659"/>
      <c r="AA729" s="654"/>
      <c r="AB729" s="656" t="str">
        <f t="shared" si="862"/>
        <v/>
      </c>
      <c r="AC729" s="661" t="str">
        <f t="shared" si="896"/>
        <v/>
      </c>
      <c r="AE729" s="658" t="str">
        <f t="shared" si="863"/>
        <v/>
      </c>
      <c r="AF729" s="659"/>
      <c r="AT729" s="805" t="str">
        <f t="shared" si="921"/>
        <v/>
      </c>
      <c r="AU729" t="str">
        <f t="shared" si="897"/>
        <v/>
      </c>
      <c r="AV729" s="6" t="str">
        <f t="shared" si="864"/>
        <v/>
      </c>
      <c r="AW729" s="317" t="str">
        <f t="shared" si="865"/>
        <v/>
      </c>
      <c r="AX729" s="158" t="str">
        <f t="shared" si="866"/>
        <v/>
      </c>
      <c r="AY729" s="158" t="str">
        <f t="shared" si="856"/>
        <v/>
      </c>
      <c r="AZ729" s="309" t="str">
        <f t="shared" si="855"/>
        <v/>
      </c>
      <c r="BA729" s="318" t="str">
        <f t="shared" si="867"/>
        <v/>
      </c>
      <c r="BB729" s="473" t="str">
        <f t="shared" si="868"/>
        <v/>
      </c>
      <c r="BC729" s="80" t="str">
        <f t="shared" si="919"/>
        <v/>
      </c>
      <c r="BD729" s="56">
        <f t="shared" si="869"/>
        <v>1</v>
      </c>
      <c r="BF729" s="56" t="str">
        <f t="shared" si="870"/>
        <v/>
      </c>
      <c r="BG729" s="56" t="str">
        <f t="shared" si="871"/>
        <v/>
      </c>
      <c r="BH729" s="6" t="str">
        <f t="shared" si="872"/>
        <v/>
      </c>
      <c r="BK729" s="6" t="str">
        <f t="shared" si="873"/>
        <v/>
      </c>
      <c r="BL729" s="56">
        <f t="shared" si="898"/>
        <v>999999</v>
      </c>
      <c r="BM729" s="183">
        <f t="shared" si="899"/>
        <v>99999.000003644993</v>
      </c>
      <c r="BN729" s="61">
        <v>713</v>
      </c>
      <c r="BO729" s="6">
        <f t="shared" si="874"/>
        <v>999999</v>
      </c>
      <c r="BP729" s="6">
        <f t="shared" si="875"/>
        <v>999999</v>
      </c>
      <c r="BQ729" s="6" t="str">
        <f t="shared" si="900"/>
        <v>x</v>
      </c>
      <c r="BR729" s="206">
        <f t="shared" si="876"/>
        <v>99999.000003644993</v>
      </c>
      <c r="BS729" s="6">
        <f t="shared" si="877"/>
        <v>99999.000003644993</v>
      </c>
      <c r="BT729" s="6" t="str">
        <f t="shared" si="901"/>
        <v>x</v>
      </c>
      <c r="BU729" s="6" t="str">
        <f t="shared" si="878"/>
        <v/>
      </c>
      <c r="BW729" s="82">
        <f t="shared" si="902"/>
        <v>9999999999</v>
      </c>
      <c r="BX729" s="80" t="str">
        <f t="shared" si="879"/>
        <v>x</v>
      </c>
      <c r="BY729" s="80" t="str">
        <f t="shared" si="880"/>
        <v/>
      </c>
      <c r="BZ729" s="56" t="str">
        <f t="shared" si="903"/>
        <v/>
      </c>
      <c r="CA729" s="56" t="str">
        <f t="shared" si="904"/>
        <v/>
      </c>
      <c r="CB729" s="88">
        <f t="shared" si="905"/>
        <v>0</v>
      </c>
      <c r="CC729" s="56" t="str">
        <f t="shared" si="881"/>
        <v/>
      </c>
      <c r="CD729" s="56"/>
      <c r="CE729" s="56"/>
      <c r="CF729" s="56"/>
      <c r="CG729" s="56"/>
      <c r="CH729" s="169">
        <f t="shared" si="906"/>
        <v>9999999999</v>
      </c>
      <c r="CI729" s="170">
        <f t="shared" si="907"/>
        <v>9999999999</v>
      </c>
      <c r="CJ729" s="171">
        <f t="shared" si="908"/>
        <v>9999999999</v>
      </c>
      <c r="CK729" s="172" t="str">
        <f t="shared" si="909"/>
        <v/>
      </c>
      <c r="CL729" s="173" t="str">
        <f t="shared" si="882"/>
        <v>x</v>
      </c>
      <c r="CN729" s="6" t="str">
        <f t="shared" si="910"/>
        <v/>
      </c>
      <c r="CO729" s="293" t="e">
        <f t="shared" ca="1" si="920"/>
        <v>#N/A</v>
      </c>
      <c r="CP729" s="6" t="e">
        <f t="shared" ca="1" si="911"/>
        <v>#N/A</v>
      </c>
      <c r="CQ729" s="61">
        <v>713</v>
      </c>
      <c r="CR729" s="6">
        <f t="shared" si="883"/>
        <v>0</v>
      </c>
      <c r="CS729" s="6">
        <f t="shared" si="884"/>
        <v>0</v>
      </c>
      <c r="CT729" s="56" t="str">
        <f t="shared" si="885"/>
        <v/>
      </c>
      <c r="CU729" s="76">
        <f t="shared" si="886"/>
        <v>0</v>
      </c>
      <c r="CV729" s="76">
        <f t="shared" si="887"/>
        <v>0</v>
      </c>
      <c r="CX729" s="6" t="str">
        <f t="shared" si="888"/>
        <v/>
      </c>
      <c r="CY729" s="6" t="str">
        <f t="shared" si="889"/>
        <v/>
      </c>
      <c r="CZ729" s="6" t="str">
        <f t="shared" si="890"/>
        <v/>
      </c>
      <c r="DG729" s="56" t="str">
        <f t="shared" si="891"/>
        <v/>
      </c>
      <c r="DH729" s="6">
        <f t="shared" si="892"/>
        <v>0</v>
      </c>
      <c r="DK729" s="6">
        <f t="shared" si="853"/>
        <v>0</v>
      </c>
      <c r="DL729" s="6" t="e">
        <f t="shared" si="854"/>
        <v>#N/A</v>
      </c>
      <c r="DN729" s="6" t="e">
        <f t="shared" si="852"/>
        <v>#N/A</v>
      </c>
      <c r="DP729" s="6" t="str">
        <f t="shared" si="893"/>
        <v/>
      </c>
      <c r="DQ729" s="293">
        <f t="shared" ca="1" si="922"/>
        <v>723</v>
      </c>
      <c r="DR729" s="6" t="str">
        <f t="shared" ca="1" si="912"/>
        <v>x</v>
      </c>
      <c r="DU729" s="293" t="e">
        <f t="shared" ca="1" si="913"/>
        <v>#N/A</v>
      </c>
      <c r="DV729" s="5"/>
      <c r="DW729" s="293" t="e">
        <f t="shared" ca="1" si="923"/>
        <v>#N/A</v>
      </c>
      <c r="DZ729" s="293" t="e">
        <f t="shared" ca="1" si="914"/>
        <v>#N/A</v>
      </c>
      <c r="EA729" s="293" t="e">
        <f t="shared" ca="1" si="915"/>
        <v>#N/A</v>
      </c>
      <c r="EB729" s="293" t="e">
        <f t="shared" ca="1" si="916"/>
        <v>#N/A</v>
      </c>
      <c r="EE729" s="6" t="str">
        <f t="shared" si="917"/>
        <v/>
      </c>
      <c r="EF729" s="293" t="e">
        <f t="shared" ca="1" si="918"/>
        <v>#N/A</v>
      </c>
      <c r="EG729" s="6" t="e">
        <f t="shared" ca="1" si="894"/>
        <v>#N/A</v>
      </c>
    </row>
    <row r="730" spans="3:137" x14ac:dyDescent="0.2">
      <c r="C730" s="75"/>
      <c r="D730" s="184" t="str">
        <f t="shared" si="858"/>
        <v/>
      </c>
      <c r="E730" s="649" t="str">
        <f t="shared" si="850"/>
        <v/>
      </c>
      <c r="F730" s="607" t="str">
        <f t="shared" si="857"/>
        <v>x</v>
      </c>
      <c r="G730" s="650"/>
      <c r="H730" s="651"/>
      <c r="I730" s="651"/>
      <c r="J730" s="651"/>
      <c r="K730" s="652"/>
      <c r="L730" s="889"/>
      <c r="M730" s="889"/>
      <c r="N730" s="653"/>
      <c r="O730" s="651"/>
      <c r="P730" s="651"/>
      <c r="Q730" s="654"/>
      <c r="R730" s="655"/>
      <c r="S730" s="607" t="str">
        <f t="shared" si="859"/>
        <v/>
      </c>
      <c r="T730" s="656" t="str">
        <f t="shared" si="860"/>
        <v/>
      </c>
      <c r="U730" s="656" t="str">
        <f t="shared" si="895"/>
        <v/>
      </c>
      <c r="V730" s="656" t="str">
        <f t="shared" si="861"/>
        <v/>
      </c>
      <c r="W730" s="719"/>
      <c r="X730" s="659"/>
      <c r="Y730" s="656" t="str">
        <f t="shared" si="851"/>
        <v/>
      </c>
      <c r="Z730" s="659"/>
      <c r="AA730" s="654"/>
      <c r="AB730" s="656" t="str">
        <f t="shared" si="862"/>
        <v/>
      </c>
      <c r="AC730" s="661" t="str">
        <f t="shared" si="896"/>
        <v/>
      </c>
      <c r="AE730" s="658" t="str">
        <f t="shared" si="863"/>
        <v/>
      </c>
      <c r="AF730" s="659"/>
      <c r="AT730" s="805" t="str">
        <f t="shared" si="921"/>
        <v/>
      </c>
      <c r="AU730" t="str">
        <f t="shared" si="897"/>
        <v/>
      </c>
      <c r="AV730" s="6" t="str">
        <f t="shared" si="864"/>
        <v/>
      </c>
      <c r="AW730" s="317" t="str">
        <f t="shared" si="865"/>
        <v/>
      </c>
      <c r="AX730" s="158" t="str">
        <f t="shared" si="866"/>
        <v/>
      </c>
      <c r="AY730" s="158" t="str">
        <f t="shared" si="856"/>
        <v/>
      </c>
      <c r="AZ730" s="309" t="str">
        <f t="shared" si="855"/>
        <v/>
      </c>
      <c r="BA730" s="318" t="str">
        <f t="shared" si="867"/>
        <v/>
      </c>
      <c r="BB730" s="473" t="str">
        <f t="shared" si="868"/>
        <v/>
      </c>
      <c r="BC730" s="80" t="str">
        <f t="shared" si="919"/>
        <v/>
      </c>
      <c r="BD730" s="56">
        <f t="shared" si="869"/>
        <v>1</v>
      </c>
      <c r="BF730" s="56" t="str">
        <f t="shared" si="870"/>
        <v/>
      </c>
      <c r="BG730" s="56" t="str">
        <f t="shared" si="871"/>
        <v/>
      </c>
      <c r="BH730" s="6" t="str">
        <f t="shared" si="872"/>
        <v/>
      </c>
      <c r="BK730" s="6" t="str">
        <f t="shared" si="873"/>
        <v/>
      </c>
      <c r="BL730" s="56">
        <f t="shared" si="898"/>
        <v>999999</v>
      </c>
      <c r="BM730" s="183">
        <f t="shared" si="899"/>
        <v>99999.000003649999</v>
      </c>
      <c r="BN730" s="61">
        <v>714</v>
      </c>
      <c r="BO730" s="6">
        <f t="shared" si="874"/>
        <v>999999</v>
      </c>
      <c r="BP730" s="6">
        <f t="shared" si="875"/>
        <v>999999</v>
      </c>
      <c r="BQ730" s="6" t="str">
        <f t="shared" si="900"/>
        <v>x</v>
      </c>
      <c r="BR730" s="206">
        <f t="shared" si="876"/>
        <v>99999.000003649999</v>
      </c>
      <c r="BS730" s="6">
        <f t="shared" si="877"/>
        <v>99999.000003649999</v>
      </c>
      <c r="BT730" s="6" t="str">
        <f t="shared" si="901"/>
        <v>x</v>
      </c>
      <c r="BU730" s="6" t="str">
        <f t="shared" si="878"/>
        <v/>
      </c>
      <c r="BW730" s="82">
        <f t="shared" si="902"/>
        <v>9999999999</v>
      </c>
      <c r="BX730" s="80" t="str">
        <f t="shared" si="879"/>
        <v>x</v>
      </c>
      <c r="BY730" s="80" t="str">
        <f t="shared" si="880"/>
        <v/>
      </c>
      <c r="BZ730" s="56" t="str">
        <f t="shared" si="903"/>
        <v/>
      </c>
      <c r="CA730" s="56" t="str">
        <f t="shared" si="904"/>
        <v/>
      </c>
      <c r="CB730" s="88">
        <f t="shared" si="905"/>
        <v>0</v>
      </c>
      <c r="CC730" s="56" t="str">
        <f t="shared" si="881"/>
        <v/>
      </c>
      <c r="CD730" s="56"/>
      <c r="CE730" s="56"/>
      <c r="CF730" s="56"/>
      <c r="CG730" s="56"/>
      <c r="CH730" s="169">
        <f t="shared" si="906"/>
        <v>9999999999</v>
      </c>
      <c r="CI730" s="170">
        <f t="shared" si="907"/>
        <v>9999999999</v>
      </c>
      <c r="CJ730" s="171">
        <f t="shared" si="908"/>
        <v>9999999999</v>
      </c>
      <c r="CK730" s="172" t="str">
        <f t="shared" si="909"/>
        <v/>
      </c>
      <c r="CL730" s="173" t="str">
        <f t="shared" si="882"/>
        <v>x</v>
      </c>
      <c r="CN730" s="6" t="str">
        <f t="shared" si="910"/>
        <v/>
      </c>
      <c r="CO730" s="293" t="e">
        <f t="shared" ca="1" si="920"/>
        <v>#N/A</v>
      </c>
      <c r="CP730" s="6" t="e">
        <f t="shared" ca="1" si="911"/>
        <v>#N/A</v>
      </c>
      <c r="CQ730" s="61">
        <v>714</v>
      </c>
      <c r="CR730" s="6">
        <f t="shared" si="883"/>
        <v>0</v>
      </c>
      <c r="CS730" s="6">
        <f t="shared" si="884"/>
        <v>0</v>
      </c>
      <c r="CT730" s="56" t="str">
        <f t="shared" si="885"/>
        <v/>
      </c>
      <c r="CU730" s="76">
        <f t="shared" si="886"/>
        <v>0</v>
      </c>
      <c r="CV730" s="76">
        <f t="shared" si="887"/>
        <v>0</v>
      </c>
      <c r="CX730" s="6" t="str">
        <f t="shared" si="888"/>
        <v/>
      </c>
      <c r="CY730" s="6" t="str">
        <f t="shared" si="889"/>
        <v/>
      </c>
      <c r="CZ730" s="6" t="str">
        <f t="shared" si="890"/>
        <v/>
      </c>
      <c r="DG730" s="56" t="str">
        <f t="shared" si="891"/>
        <v/>
      </c>
      <c r="DH730" s="6">
        <f t="shared" si="892"/>
        <v>0</v>
      </c>
      <c r="DK730" s="6">
        <f t="shared" si="853"/>
        <v>0</v>
      </c>
      <c r="DL730" s="6" t="e">
        <f t="shared" si="854"/>
        <v>#N/A</v>
      </c>
      <c r="DN730" s="6" t="e">
        <f t="shared" si="852"/>
        <v>#N/A</v>
      </c>
      <c r="DP730" s="6" t="str">
        <f t="shared" si="893"/>
        <v/>
      </c>
      <c r="DQ730" s="293">
        <f t="shared" ca="1" si="922"/>
        <v>724</v>
      </c>
      <c r="DR730" s="6" t="str">
        <f t="shared" ca="1" si="912"/>
        <v>x</v>
      </c>
      <c r="DU730" s="293" t="e">
        <f t="shared" ca="1" si="913"/>
        <v>#N/A</v>
      </c>
      <c r="DV730" s="5"/>
      <c r="DW730" s="293" t="e">
        <f t="shared" ca="1" si="923"/>
        <v>#N/A</v>
      </c>
      <c r="DZ730" s="293" t="e">
        <f t="shared" ca="1" si="914"/>
        <v>#N/A</v>
      </c>
      <c r="EA730" s="293" t="e">
        <f t="shared" ca="1" si="915"/>
        <v>#N/A</v>
      </c>
      <c r="EB730" s="293" t="e">
        <f t="shared" ca="1" si="916"/>
        <v>#N/A</v>
      </c>
      <c r="EE730" s="6" t="str">
        <f t="shared" si="917"/>
        <v/>
      </c>
      <c r="EF730" s="293" t="e">
        <f t="shared" ca="1" si="918"/>
        <v>#N/A</v>
      </c>
      <c r="EG730" s="6" t="e">
        <f t="shared" ca="1" si="894"/>
        <v>#N/A</v>
      </c>
    </row>
    <row r="731" spans="3:137" x14ac:dyDescent="0.2">
      <c r="C731" s="75"/>
      <c r="D731" s="184" t="str">
        <f t="shared" si="858"/>
        <v/>
      </c>
      <c r="E731" s="649" t="str">
        <f t="shared" si="850"/>
        <v/>
      </c>
      <c r="F731" s="607" t="str">
        <f t="shared" si="857"/>
        <v>x</v>
      </c>
      <c r="G731" s="650"/>
      <c r="H731" s="651"/>
      <c r="I731" s="651"/>
      <c r="J731" s="651"/>
      <c r="K731" s="652"/>
      <c r="L731" s="889"/>
      <c r="M731" s="889"/>
      <c r="N731" s="653"/>
      <c r="O731" s="651"/>
      <c r="P731" s="651"/>
      <c r="Q731" s="654"/>
      <c r="R731" s="655"/>
      <c r="S731" s="607" t="str">
        <f t="shared" si="859"/>
        <v/>
      </c>
      <c r="T731" s="656" t="str">
        <f t="shared" si="860"/>
        <v/>
      </c>
      <c r="U731" s="656" t="str">
        <f t="shared" si="895"/>
        <v/>
      </c>
      <c r="V731" s="656" t="str">
        <f t="shared" si="861"/>
        <v/>
      </c>
      <c r="W731" s="719"/>
      <c r="X731" s="659"/>
      <c r="Y731" s="656" t="str">
        <f t="shared" si="851"/>
        <v/>
      </c>
      <c r="Z731" s="659"/>
      <c r="AA731" s="654"/>
      <c r="AB731" s="656" t="str">
        <f t="shared" si="862"/>
        <v/>
      </c>
      <c r="AC731" s="661" t="str">
        <f t="shared" si="896"/>
        <v/>
      </c>
      <c r="AE731" s="658" t="str">
        <f t="shared" si="863"/>
        <v/>
      </c>
      <c r="AF731" s="659"/>
      <c r="AT731" s="805" t="str">
        <f t="shared" si="921"/>
        <v/>
      </c>
      <c r="AU731" t="str">
        <f t="shared" si="897"/>
        <v/>
      </c>
      <c r="AV731" s="6" t="str">
        <f t="shared" si="864"/>
        <v/>
      </c>
      <c r="AW731" s="317" t="str">
        <f t="shared" si="865"/>
        <v/>
      </c>
      <c r="AX731" s="158" t="str">
        <f t="shared" si="866"/>
        <v/>
      </c>
      <c r="AY731" s="158" t="str">
        <f t="shared" si="856"/>
        <v/>
      </c>
      <c r="AZ731" s="309" t="str">
        <f t="shared" si="855"/>
        <v/>
      </c>
      <c r="BA731" s="318" t="str">
        <f t="shared" si="867"/>
        <v/>
      </c>
      <c r="BB731" s="473" t="str">
        <f t="shared" si="868"/>
        <v/>
      </c>
      <c r="BC731" s="80" t="str">
        <f t="shared" si="919"/>
        <v/>
      </c>
      <c r="BD731" s="56">
        <f t="shared" si="869"/>
        <v>1</v>
      </c>
      <c r="BF731" s="56" t="str">
        <f t="shared" si="870"/>
        <v/>
      </c>
      <c r="BG731" s="56" t="str">
        <f t="shared" si="871"/>
        <v/>
      </c>
      <c r="BH731" s="6" t="str">
        <f t="shared" si="872"/>
        <v/>
      </c>
      <c r="BK731" s="6" t="str">
        <f t="shared" si="873"/>
        <v/>
      </c>
      <c r="BL731" s="56">
        <f t="shared" si="898"/>
        <v>999999</v>
      </c>
      <c r="BM731" s="183">
        <f t="shared" si="899"/>
        <v>99999.000003655005</v>
      </c>
      <c r="BN731" s="61">
        <v>715</v>
      </c>
      <c r="BO731" s="6">
        <f t="shared" si="874"/>
        <v>999999</v>
      </c>
      <c r="BP731" s="6">
        <f t="shared" si="875"/>
        <v>999999</v>
      </c>
      <c r="BQ731" s="6" t="str">
        <f t="shared" si="900"/>
        <v>x</v>
      </c>
      <c r="BR731" s="206">
        <f t="shared" si="876"/>
        <v>99999.000003655005</v>
      </c>
      <c r="BS731" s="6">
        <f t="shared" si="877"/>
        <v>99999.000003655005</v>
      </c>
      <c r="BT731" s="6" t="str">
        <f t="shared" si="901"/>
        <v>x</v>
      </c>
      <c r="BU731" s="6" t="str">
        <f t="shared" si="878"/>
        <v/>
      </c>
      <c r="BW731" s="82">
        <f t="shared" si="902"/>
        <v>9999999999</v>
      </c>
      <c r="BX731" s="80" t="str">
        <f t="shared" si="879"/>
        <v>x</v>
      </c>
      <c r="BY731" s="80" t="str">
        <f t="shared" si="880"/>
        <v/>
      </c>
      <c r="BZ731" s="56" t="str">
        <f t="shared" si="903"/>
        <v/>
      </c>
      <c r="CA731" s="56" t="str">
        <f t="shared" si="904"/>
        <v/>
      </c>
      <c r="CB731" s="88">
        <f t="shared" si="905"/>
        <v>0</v>
      </c>
      <c r="CC731" s="56" t="str">
        <f t="shared" si="881"/>
        <v/>
      </c>
      <c r="CD731" s="56"/>
      <c r="CE731" s="56"/>
      <c r="CF731" s="56"/>
      <c r="CG731" s="56"/>
      <c r="CH731" s="169">
        <f t="shared" si="906"/>
        <v>9999999999</v>
      </c>
      <c r="CI731" s="170">
        <f t="shared" si="907"/>
        <v>9999999999</v>
      </c>
      <c r="CJ731" s="171">
        <f t="shared" si="908"/>
        <v>9999999999</v>
      </c>
      <c r="CK731" s="172" t="str">
        <f t="shared" si="909"/>
        <v/>
      </c>
      <c r="CL731" s="173" t="str">
        <f t="shared" si="882"/>
        <v>x</v>
      </c>
      <c r="CN731" s="6" t="str">
        <f t="shared" si="910"/>
        <v/>
      </c>
      <c r="CO731" s="293" t="e">
        <f t="shared" ca="1" si="920"/>
        <v>#N/A</v>
      </c>
      <c r="CP731" s="6" t="e">
        <f t="shared" ca="1" si="911"/>
        <v>#N/A</v>
      </c>
      <c r="CQ731" s="61">
        <v>715</v>
      </c>
      <c r="CR731" s="6">
        <f t="shared" si="883"/>
        <v>0</v>
      </c>
      <c r="CS731" s="6">
        <f t="shared" si="884"/>
        <v>0</v>
      </c>
      <c r="CT731" s="56" t="str">
        <f t="shared" si="885"/>
        <v/>
      </c>
      <c r="CU731" s="76">
        <f t="shared" si="886"/>
        <v>0</v>
      </c>
      <c r="CV731" s="76">
        <f t="shared" si="887"/>
        <v>0</v>
      </c>
      <c r="CX731" s="6" t="str">
        <f t="shared" si="888"/>
        <v/>
      </c>
      <c r="CY731" s="6" t="str">
        <f t="shared" si="889"/>
        <v/>
      </c>
      <c r="CZ731" s="6" t="str">
        <f t="shared" si="890"/>
        <v/>
      </c>
      <c r="DG731" s="56" t="str">
        <f t="shared" si="891"/>
        <v/>
      </c>
      <c r="DH731" s="6">
        <f t="shared" si="892"/>
        <v>0</v>
      </c>
      <c r="DK731" s="6">
        <f t="shared" si="853"/>
        <v>0</v>
      </c>
      <c r="DL731" s="6" t="e">
        <f t="shared" si="854"/>
        <v>#N/A</v>
      </c>
      <c r="DN731" s="6" t="e">
        <f t="shared" si="852"/>
        <v>#N/A</v>
      </c>
      <c r="DP731" s="6" t="str">
        <f t="shared" si="893"/>
        <v/>
      </c>
      <c r="DQ731" s="293">
        <f t="shared" ca="1" si="922"/>
        <v>725</v>
      </c>
      <c r="DR731" s="6" t="str">
        <f t="shared" ca="1" si="912"/>
        <v>x</v>
      </c>
      <c r="DU731" s="293" t="e">
        <f t="shared" ca="1" si="913"/>
        <v>#N/A</v>
      </c>
      <c r="DV731" s="5"/>
      <c r="DW731" s="293" t="e">
        <f t="shared" ca="1" si="923"/>
        <v>#N/A</v>
      </c>
      <c r="DZ731" s="293" t="e">
        <f t="shared" ca="1" si="914"/>
        <v>#N/A</v>
      </c>
      <c r="EA731" s="293" t="e">
        <f t="shared" ca="1" si="915"/>
        <v>#N/A</v>
      </c>
      <c r="EB731" s="293" t="e">
        <f t="shared" ca="1" si="916"/>
        <v>#N/A</v>
      </c>
      <c r="EE731" s="6" t="str">
        <f t="shared" si="917"/>
        <v/>
      </c>
      <c r="EF731" s="293" t="e">
        <f t="shared" ca="1" si="918"/>
        <v>#N/A</v>
      </c>
      <c r="EG731" s="6" t="e">
        <f t="shared" ca="1" si="894"/>
        <v>#N/A</v>
      </c>
    </row>
    <row r="732" spans="3:137" x14ac:dyDescent="0.2">
      <c r="C732" s="75"/>
      <c r="D732" s="184" t="str">
        <f t="shared" si="858"/>
        <v/>
      </c>
      <c r="E732" s="649" t="str">
        <f t="shared" si="850"/>
        <v/>
      </c>
      <c r="F732" s="607" t="str">
        <f t="shared" si="857"/>
        <v>x</v>
      </c>
      <c r="G732" s="650"/>
      <c r="H732" s="651"/>
      <c r="I732" s="651"/>
      <c r="J732" s="651"/>
      <c r="K732" s="652"/>
      <c r="L732" s="889"/>
      <c r="M732" s="889"/>
      <c r="N732" s="653"/>
      <c r="O732" s="651"/>
      <c r="P732" s="651"/>
      <c r="Q732" s="654"/>
      <c r="R732" s="655"/>
      <c r="S732" s="607" t="str">
        <f t="shared" si="859"/>
        <v/>
      </c>
      <c r="T732" s="656" t="str">
        <f t="shared" si="860"/>
        <v/>
      </c>
      <c r="U732" s="656" t="str">
        <f t="shared" si="895"/>
        <v/>
      </c>
      <c r="V732" s="656" t="str">
        <f t="shared" si="861"/>
        <v/>
      </c>
      <c r="W732" s="719"/>
      <c r="X732" s="659"/>
      <c r="Y732" s="656" t="str">
        <f t="shared" si="851"/>
        <v/>
      </c>
      <c r="Z732" s="659"/>
      <c r="AA732" s="654"/>
      <c r="AB732" s="656" t="str">
        <f t="shared" si="862"/>
        <v/>
      </c>
      <c r="AC732" s="661" t="str">
        <f t="shared" si="896"/>
        <v/>
      </c>
      <c r="AE732" s="658" t="str">
        <f t="shared" si="863"/>
        <v/>
      </c>
      <c r="AF732" s="659"/>
      <c r="AT732" s="805" t="str">
        <f t="shared" si="921"/>
        <v/>
      </c>
      <c r="AU732" t="str">
        <f t="shared" si="897"/>
        <v/>
      </c>
      <c r="AV732" s="6" t="str">
        <f t="shared" si="864"/>
        <v/>
      </c>
      <c r="AW732" s="317" t="str">
        <f t="shared" si="865"/>
        <v/>
      </c>
      <c r="AX732" s="158" t="str">
        <f t="shared" si="866"/>
        <v/>
      </c>
      <c r="AY732" s="158" t="str">
        <f t="shared" si="856"/>
        <v/>
      </c>
      <c r="AZ732" s="309" t="str">
        <f t="shared" si="855"/>
        <v/>
      </c>
      <c r="BA732" s="318" t="str">
        <f t="shared" si="867"/>
        <v/>
      </c>
      <c r="BB732" s="473" t="str">
        <f t="shared" si="868"/>
        <v/>
      </c>
      <c r="BC732" s="80" t="str">
        <f t="shared" si="919"/>
        <v/>
      </c>
      <c r="BD732" s="56">
        <f t="shared" si="869"/>
        <v>1</v>
      </c>
      <c r="BF732" s="56" t="str">
        <f t="shared" si="870"/>
        <v/>
      </c>
      <c r="BG732" s="56" t="str">
        <f t="shared" si="871"/>
        <v/>
      </c>
      <c r="BH732" s="6" t="str">
        <f t="shared" si="872"/>
        <v/>
      </c>
      <c r="BK732" s="6" t="str">
        <f t="shared" si="873"/>
        <v/>
      </c>
      <c r="BL732" s="56">
        <f t="shared" si="898"/>
        <v>999999</v>
      </c>
      <c r="BM732" s="183">
        <f t="shared" si="899"/>
        <v>99999.000003659996</v>
      </c>
      <c r="BN732" s="61">
        <v>716</v>
      </c>
      <c r="BO732" s="6">
        <f t="shared" si="874"/>
        <v>999999</v>
      </c>
      <c r="BP732" s="6">
        <f t="shared" si="875"/>
        <v>999999</v>
      </c>
      <c r="BQ732" s="6" t="str">
        <f t="shared" si="900"/>
        <v>x</v>
      </c>
      <c r="BR732" s="206">
        <f t="shared" si="876"/>
        <v>99999.000003659996</v>
      </c>
      <c r="BS732" s="6">
        <f t="shared" si="877"/>
        <v>99999.000003659996</v>
      </c>
      <c r="BT732" s="6" t="str">
        <f t="shared" si="901"/>
        <v>x</v>
      </c>
      <c r="BU732" s="6" t="str">
        <f t="shared" si="878"/>
        <v/>
      </c>
      <c r="BW732" s="82">
        <f t="shared" si="902"/>
        <v>9999999999</v>
      </c>
      <c r="BX732" s="80" t="str">
        <f t="shared" si="879"/>
        <v>x</v>
      </c>
      <c r="BY732" s="80" t="str">
        <f t="shared" si="880"/>
        <v/>
      </c>
      <c r="BZ732" s="56" t="str">
        <f t="shared" si="903"/>
        <v/>
      </c>
      <c r="CA732" s="56" t="str">
        <f t="shared" si="904"/>
        <v/>
      </c>
      <c r="CB732" s="88">
        <f t="shared" si="905"/>
        <v>0</v>
      </c>
      <c r="CC732" s="56" t="str">
        <f t="shared" si="881"/>
        <v/>
      </c>
      <c r="CD732" s="56"/>
      <c r="CE732" s="56"/>
      <c r="CF732" s="56"/>
      <c r="CG732" s="56"/>
      <c r="CH732" s="169">
        <f t="shared" si="906"/>
        <v>9999999999</v>
      </c>
      <c r="CI732" s="170">
        <f t="shared" si="907"/>
        <v>9999999999</v>
      </c>
      <c r="CJ732" s="171">
        <f t="shared" si="908"/>
        <v>9999999999</v>
      </c>
      <c r="CK732" s="172" t="str">
        <f t="shared" si="909"/>
        <v/>
      </c>
      <c r="CL732" s="173" t="str">
        <f t="shared" si="882"/>
        <v>x</v>
      </c>
      <c r="CN732" s="6" t="str">
        <f t="shared" si="910"/>
        <v/>
      </c>
      <c r="CO732" s="293" t="e">
        <f t="shared" ca="1" si="920"/>
        <v>#N/A</v>
      </c>
      <c r="CP732" s="6" t="e">
        <f t="shared" ca="1" si="911"/>
        <v>#N/A</v>
      </c>
      <c r="CQ732" s="61">
        <v>716</v>
      </c>
      <c r="CR732" s="6">
        <f t="shared" si="883"/>
        <v>0</v>
      </c>
      <c r="CS732" s="6">
        <f t="shared" si="884"/>
        <v>0</v>
      </c>
      <c r="CT732" s="56" t="str">
        <f t="shared" si="885"/>
        <v/>
      </c>
      <c r="CU732" s="76">
        <f t="shared" si="886"/>
        <v>0</v>
      </c>
      <c r="CV732" s="76">
        <f t="shared" si="887"/>
        <v>0</v>
      </c>
      <c r="CX732" s="6" t="str">
        <f t="shared" si="888"/>
        <v/>
      </c>
      <c r="CY732" s="6" t="str">
        <f t="shared" si="889"/>
        <v/>
      </c>
      <c r="CZ732" s="6" t="str">
        <f t="shared" si="890"/>
        <v/>
      </c>
      <c r="DG732" s="56" t="str">
        <f t="shared" si="891"/>
        <v/>
      </c>
      <c r="DH732" s="6">
        <f t="shared" si="892"/>
        <v>0</v>
      </c>
      <c r="DK732" s="6">
        <f t="shared" si="853"/>
        <v>0</v>
      </c>
      <c r="DL732" s="6" t="e">
        <f t="shared" si="854"/>
        <v>#N/A</v>
      </c>
      <c r="DN732" s="6" t="e">
        <f t="shared" si="852"/>
        <v>#N/A</v>
      </c>
      <c r="DP732" s="6" t="str">
        <f t="shared" si="893"/>
        <v/>
      </c>
      <c r="DQ732" s="293">
        <f t="shared" ca="1" si="922"/>
        <v>726</v>
      </c>
      <c r="DR732" s="6" t="str">
        <f t="shared" ca="1" si="912"/>
        <v>x</v>
      </c>
      <c r="DU732" s="293" t="e">
        <f t="shared" ca="1" si="913"/>
        <v>#N/A</v>
      </c>
      <c r="DV732" s="5"/>
      <c r="DW732" s="293" t="e">
        <f t="shared" ca="1" si="923"/>
        <v>#N/A</v>
      </c>
      <c r="DZ732" s="293" t="e">
        <f t="shared" ca="1" si="914"/>
        <v>#N/A</v>
      </c>
      <c r="EA732" s="293" t="e">
        <f t="shared" ca="1" si="915"/>
        <v>#N/A</v>
      </c>
      <c r="EB732" s="293" t="e">
        <f t="shared" ca="1" si="916"/>
        <v>#N/A</v>
      </c>
      <c r="EE732" s="6" t="str">
        <f t="shared" si="917"/>
        <v/>
      </c>
      <c r="EF732" s="293" t="e">
        <f t="shared" ca="1" si="918"/>
        <v>#N/A</v>
      </c>
      <c r="EG732" s="6" t="e">
        <f t="shared" ca="1" si="894"/>
        <v>#N/A</v>
      </c>
    </row>
    <row r="733" spans="3:137" x14ac:dyDescent="0.2">
      <c r="C733" s="75"/>
      <c r="D733" s="184" t="str">
        <f t="shared" si="858"/>
        <v/>
      </c>
      <c r="E733" s="649" t="str">
        <f t="shared" si="850"/>
        <v/>
      </c>
      <c r="F733" s="607" t="str">
        <f t="shared" si="857"/>
        <v>x</v>
      </c>
      <c r="G733" s="650"/>
      <c r="H733" s="651"/>
      <c r="I733" s="651"/>
      <c r="J733" s="651"/>
      <c r="K733" s="652"/>
      <c r="L733" s="889"/>
      <c r="M733" s="889"/>
      <c r="N733" s="653"/>
      <c r="O733" s="651"/>
      <c r="P733" s="651"/>
      <c r="Q733" s="654"/>
      <c r="R733" s="655"/>
      <c r="S733" s="607" t="str">
        <f t="shared" si="859"/>
        <v/>
      </c>
      <c r="T733" s="656" t="str">
        <f t="shared" si="860"/>
        <v/>
      </c>
      <c r="U733" s="656" t="str">
        <f t="shared" si="895"/>
        <v/>
      </c>
      <c r="V733" s="656" t="str">
        <f t="shared" si="861"/>
        <v/>
      </c>
      <c r="W733" s="719"/>
      <c r="X733" s="659"/>
      <c r="Y733" s="656" t="str">
        <f t="shared" si="851"/>
        <v/>
      </c>
      <c r="Z733" s="659"/>
      <c r="AA733" s="654"/>
      <c r="AB733" s="656" t="str">
        <f t="shared" si="862"/>
        <v/>
      </c>
      <c r="AC733" s="661" t="str">
        <f t="shared" si="896"/>
        <v/>
      </c>
      <c r="AE733" s="658" t="str">
        <f t="shared" si="863"/>
        <v/>
      </c>
      <c r="AF733" s="659"/>
      <c r="AT733" s="805" t="str">
        <f t="shared" si="921"/>
        <v/>
      </c>
      <c r="AU733" t="str">
        <f t="shared" si="897"/>
        <v/>
      </c>
      <c r="AV733" s="6" t="str">
        <f t="shared" si="864"/>
        <v/>
      </c>
      <c r="AW733" s="317" t="str">
        <f t="shared" si="865"/>
        <v/>
      </c>
      <c r="AX733" s="158" t="str">
        <f t="shared" si="866"/>
        <v/>
      </c>
      <c r="AY733" s="158" t="str">
        <f t="shared" si="856"/>
        <v/>
      </c>
      <c r="AZ733" s="309" t="str">
        <f t="shared" si="855"/>
        <v/>
      </c>
      <c r="BA733" s="318" t="str">
        <f t="shared" si="867"/>
        <v/>
      </c>
      <c r="BB733" s="473" t="str">
        <f t="shared" si="868"/>
        <v/>
      </c>
      <c r="BC733" s="80" t="str">
        <f t="shared" si="919"/>
        <v/>
      </c>
      <c r="BD733" s="56">
        <f t="shared" si="869"/>
        <v>1</v>
      </c>
      <c r="BF733" s="56" t="str">
        <f t="shared" si="870"/>
        <v/>
      </c>
      <c r="BG733" s="56" t="str">
        <f t="shared" si="871"/>
        <v/>
      </c>
      <c r="BH733" s="6" t="str">
        <f t="shared" si="872"/>
        <v/>
      </c>
      <c r="BK733" s="6" t="str">
        <f t="shared" si="873"/>
        <v/>
      </c>
      <c r="BL733" s="56">
        <f t="shared" si="898"/>
        <v>999999</v>
      </c>
      <c r="BM733" s="183">
        <f t="shared" si="899"/>
        <v>99999.000003665002</v>
      </c>
      <c r="BN733" s="61">
        <v>717</v>
      </c>
      <c r="BO733" s="6">
        <f t="shared" si="874"/>
        <v>999999</v>
      </c>
      <c r="BP733" s="6">
        <f t="shared" si="875"/>
        <v>999999</v>
      </c>
      <c r="BQ733" s="6" t="str">
        <f t="shared" si="900"/>
        <v>x</v>
      </c>
      <c r="BR733" s="206">
        <f t="shared" si="876"/>
        <v>99999.000003665002</v>
      </c>
      <c r="BS733" s="6">
        <f t="shared" si="877"/>
        <v>99999.000003665002</v>
      </c>
      <c r="BT733" s="6" t="str">
        <f t="shared" si="901"/>
        <v>x</v>
      </c>
      <c r="BU733" s="6" t="str">
        <f t="shared" si="878"/>
        <v/>
      </c>
      <c r="BW733" s="82">
        <f t="shared" si="902"/>
        <v>9999999999</v>
      </c>
      <c r="BX733" s="80" t="str">
        <f t="shared" si="879"/>
        <v>x</v>
      </c>
      <c r="BY733" s="80" t="str">
        <f t="shared" si="880"/>
        <v/>
      </c>
      <c r="BZ733" s="56" t="str">
        <f t="shared" si="903"/>
        <v/>
      </c>
      <c r="CA733" s="56" t="str">
        <f t="shared" si="904"/>
        <v/>
      </c>
      <c r="CB733" s="88">
        <f t="shared" si="905"/>
        <v>0</v>
      </c>
      <c r="CC733" s="56" t="str">
        <f t="shared" si="881"/>
        <v/>
      </c>
      <c r="CD733" s="56"/>
      <c r="CE733" s="56"/>
      <c r="CF733" s="56"/>
      <c r="CG733" s="56"/>
      <c r="CH733" s="169">
        <f t="shared" si="906"/>
        <v>9999999999</v>
      </c>
      <c r="CI733" s="170">
        <f t="shared" si="907"/>
        <v>9999999999</v>
      </c>
      <c r="CJ733" s="171">
        <f t="shared" si="908"/>
        <v>9999999999</v>
      </c>
      <c r="CK733" s="172" t="str">
        <f t="shared" si="909"/>
        <v/>
      </c>
      <c r="CL733" s="173" t="str">
        <f t="shared" si="882"/>
        <v>x</v>
      </c>
      <c r="CN733" s="6" t="str">
        <f t="shared" si="910"/>
        <v/>
      </c>
      <c r="CO733" s="293" t="e">
        <f t="shared" ca="1" si="920"/>
        <v>#N/A</v>
      </c>
      <c r="CP733" s="6" t="e">
        <f t="shared" ca="1" si="911"/>
        <v>#N/A</v>
      </c>
      <c r="CQ733" s="61">
        <v>717</v>
      </c>
      <c r="CR733" s="6">
        <f t="shared" si="883"/>
        <v>0</v>
      </c>
      <c r="CS733" s="6">
        <f t="shared" si="884"/>
        <v>0</v>
      </c>
      <c r="CT733" s="56" t="str">
        <f t="shared" si="885"/>
        <v/>
      </c>
      <c r="CU733" s="76">
        <f t="shared" si="886"/>
        <v>0</v>
      </c>
      <c r="CV733" s="76">
        <f t="shared" si="887"/>
        <v>0</v>
      </c>
      <c r="CX733" s="6" t="str">
        <f t="shared" si="888"/>
        <v/>
      </c>
      <c r="CY733" s="6" t="str">
        <f t="shared" si="889"/>
        <v/>
      </c>
      <c r="CZ733" s="6" t="str">
        <f t="shared" si="890"/>
        <v/>
      </c>
      <c r="DG733" s="56" t="str">
        <f t="shared" si="891"/>
        <v/>
      </c>
      <c r="DH733" s="6">
        <f t="shared" si="892"/>
        <v>0</v>
      </c>
      <c r="DK733" s="6">
        <f t="shared" si="853"/>
        <v>0</v>
      </c>
      <c r="DL733" s="6" t="e">
        <f t="shared" si="854"/>
        <v>#N/A</v>
      </c>
      <c r="DN733" s="6" t="e">
        <f t="shared" si="852"/>
        <v>#N/A</v>
      </c>
      <c r="DP733" s="6" t="str">
        <f t="shared" si="893"/>
        <v/>
      </c>
      <c r="DQ733" s="293">
        <f t="shared" ca="1" si="922"/>
        <v>727</v>
      </c>
      <c r="DR733" s="6" t="str">
        <f t="shared" ca="1" si="912"/>
        <v>x</v>
      </c>
      <c r="DU733" s="293" t="e">
        <f t="shared" ca="1" si="913"/>
        <v>#N/A</v>
      </c>
      <c r="DV733" s="5"/>
      <c r="DW733" s="293" t="e">
        <f t="shared" ca="1" si="923"/>
        <v>#N/A</v>
      </c>
      <c r="DZ733" s="293" t="e">
        <f t="shared" ca="1" si="914"/>
        <v>#N/A</v>
      </c>
      <c r="EA733" s="293" t="e">
        <f t="shared" ca="1" si="915"/>
        <v>#N/A</v>
      </c>
      <c r="EB733" s="293" t="e">
        <f t="shared" ca="1" si="916"/>
        <v>#N/A</v>
      </c>
      <c r="EE733" s="6" t="str">
        <f t="shared" si="917"/>
        <v/>
      </c>
      <c r="EF733" s="293" t="e">
        <f t="shared" ca="1" si="918"/>
        <v>#N/A</v>
      </c>
      <c r="EG733" s="6" t="e">
        <f t="shared" ca="1" si="894"/>
        <v>#N/A</v>
      </c>
    </row>
    <row r="734" spans="3:137" x14ac:dyDescent="0.2">
      <c r="C734" s="75"/>
      <c r="D734" s="184" t="str">
        <f t="shared" si="858"/>
        <v/>
      </c>
      <c r="E734" s="649" t="str">
        <f t="shared" ref="E734:E797" si="924">IF(ISERROR(BG734),1,IF(ISERROR(BF734),2,IF(AND(H734="Liq",I734=""),3,IF(AND(H734="Liq",Y734&lt;0),4,IF(DH734=1,5,IF(AND($BH$5=1,H734="Oba"),6,IF(AND($BH$4=1,H734="Mem"),7,IF(AND(DK734="LiqD",P734&lt;&gt;"120 Debiteuren"),8,IF(AND(DK734="LiqC",P734&lt;&gt;"130 Crediteuren"),9,"")))))))))</f>
        <v/>
      </c>
      <c r="F734" s="607" t="str">
        <f t="shared" si="857"/>
        <v>x</v>
      </c>
      <c r="G734" s="650"/>
      <c r="H734" s="651"/>
      <c r="I734" s="651"/>
      <c r="J734" s="651"/>
      <c r="K734" s="652"/>
      <c r="L734" s="889"/>
      <c r="M734" s="889"/>
      <c r="N734" s="653"/>
      <c r="O734" s="651"/>
      <c r="P734" s="651"/>
      <c r="Q734" s="654"/>
      <c r="R734" s="655"/>
      <c r="S734" s="607" t="str">
        <f t="shared" si="859"/>
        <v/>
      </c>
      <c r="T734" s="656" t="str">
        <f t="shared" si="860"/>
        <v/>
      </c>
      <c r="U734" s="656" t="str">
        <f t="shared" si="895"/>
        <v/>
      </c>
      <c r="V734" s="656" t="str">
        <f t="shared" si="861"/>
        <v/>
      </c>
      <c r="W734" s="719"/>
      <c r="X734" s="659"/>
      <c r="Y734" s="656" t="str">
        <f t="shared" si="851"/>
        <v/>
      </c>
      <c r="Z734" s="659"/>
      <c r="AA734" s="654"/>
      <c r="AB734" s="656" t="str">
        <f t="shared" si="862"/>
        <v/>
      </c>
      <c r="AC734" s="661" t="str">
        <f t="shared" si="896"/>
        <v/>
      </c>
      <c r="AE734" s="658" t="str">
        <f t="shared" si="863"/>
        <v/>
      </c>
      <c r="AF734" s="659"/>
      <c r="AT734" s="805" t="str">
        <f t="shared" si="921"/>
        <v/>
      </c>
      <c r="AU734" t="str">
        <f t="shared" si="897"/>
        <v/>
      </c>
      <c r="AV734" s="6" t="str">
        <f t="shared" si="864"/>
        <v/>
      </c>
      <c r="AW734" s="317" t="str">
        <f t="shared" si="865"/>
        <v/>
      </c>
      <c r="AX734" s="158" t="str">
        <f t="shared" si="866"/>
        <v/>
      </c>
      <c r="AY734" s="158" t="str">
        <f t="shared" si="856"/>
        <v/>
      </c>
      <c r="AZ734" s="309" t="str">
        <f t="shared" si="855"/>
        <v/>
      </c>
      <c r="BA734" s="318" t="str">
        <f t="shared" si="867"/>
        <v/>
      </c>
      <c r="BB734" s="473" t="str">
        <f t="shared" si="868"/>
        <v/>
      </c>
      <c r="BC734" s="80" t="str">
        <f t="shared" si="919"/>
        <v/>
      </c>
      <c r="BD734" s="56">
        <f t="shared" si="869"/>
        <v>1</v>
      </c>
      <c r="BF734" s="56" t="str">
        <f t="shared" si="870"/>
        <v/>
      </c>
      <c r="BG734" s="56" t="str">
        <f t="shared" si="871"/>
        <v/>
      </c>
      <c r="BH734" s="6" t="str">
        <f t="shared" si="872"/>
        <v/>
      </c>
      <c r="BK734" s="6" t="str">
        <f t="shared" si="873"/>
        <v/>
      </c>
      <c r="BL734" s="56">
        <f t="shared" si="898"/>
        <v>999999</v>
      </c>
      <c r="BM734" s="183">
        <f t="shared" si="899"/>
        <v>99999.000003669993</v>
      </c>
      <c r="BN734" s="61">
        <v>718</v>
      </c>
      <c r="BO734" s="6">
        <f t="shared" si="874"/>
        <v>999999</v>
      </c>
      <c r="BP734" s="6">
        <f t="shared" si="875"/>
        <v>999999</v>
      </c>
      <c r="BQ734" s="6" t="str">
        <f t="shared" si="900"/>
        <v>x</v>
      </c>
      <c r="BR734" s="206">
        <f t="shared" si="876"/>
        <v>99999.000003669993</v>
      </c>
      <c r="BS734" s="6">
        <f t="shared" si="877"/>
        <v>99999.000003669993</v>
      </c>
      <c r="BT734" s="6" t="str">
        <f t="shared" si="901"/>
        <v>x</v>
      </c>
      <c r="BU734" s="6" t="str">
        <f t="shared" si="878"/>
        <v/>
      </c>
      <c r="BW734" s="82">
        <f t="shared" si="902"/>
        <v>9999999999</v>
      </c>
      <c r="BX734" s="80" t="str">
        <f t="shared" si="879"/>
        <v>x</v>
      </c>
      <c r="BY734" s="80" t="str">
        <f t="shared" si="880"/>
        <v/>
      </c>
      <c r="BZ734" s="56" t="str">
        <f t="shared" si="903"/>
        <v/>
      </c>
      <c r="CA734" s="56" t="str">
        <f t="shared" si="904"/>
        <v/>
      </c>
      <c r="CB734" s="88">
        <f t="shared" si="905"/>
        <v>0</v>
      </c>
      <c r="CC734" s="56" t="str">
        <f t="shared" si="881"/>
        <v/>
      </c>
      <c r="CD734" s="56"/>
      <c r="CE734" s="56"/>
      <c r="CF734" s="56"/>
      <c r="CG734" s="56"/>
      <c r="CH734" s="169">
        <f t="shared" si="906"/>
        <v>9999999999</v>
      </c>
      <c r="CI734" s="170">
        <f t="shared" si="907"/>
        <v>9999999999</v>
      </c>
      <c r="CJ734" s="171">
        <f t="shared" si="908"/>
        <v>9999999999</v>
      </c>
      <c r="CK734" s="172" t="str">
        <f t="shared" si="909"/>
        <v/>
      </c>
      <c r="CL734" s="173" t="str">
        <f t="shared" si="882"/>
        <v>x</v>
      </c>
      <c r="CN734" s="6" t="str">
        <f t="shared" si="910"/>
        <v/>
      </c>
      <c r="CO734" s="293" t="e">
        <f t="shared" ca="1" si="920"/>
        <v>#N/A</v>
      </c>
      <c r="CP734" s="6" t="e">
        <f t="shared" ca="1" si="911"/>
        <v>#N/A</v>
      </c>
      <c r="CQ734" s="61">
        <v>718</v>
      </c>
      <c r="CR734" s="6">
        <f t="shared" si="883"/>
        <v>0</v>
      </c>
      <c r="CS734" s="6">
        <f t="shared" si="884"/>
        <v>0</v>
      </c>
      <c r="CT734" s="56" t="str">
        <f t="shared" si="885"/>
        <v/>
      </c>
      <c r="CU734" s="76">
        <f t="shared" si="886"/>
        <v>0</v>
      </c>
      <c r="CV734" s="76">
        <f t="shared" si="887"/>
        <v>0</v>
      </c>
      <c r="CX734" s="6" t="str">
        <f t="shared" si="888"/>
        <v/>
      </c>
      <c r="CY734" s="6" t="str">
        <f t="shared" si="889"/>
        <v/>
      </c>
      <c r="CZ734" s="6" t="str">
        <f t="shared" si="890"/>
        <v/>
      </c>
      <c r="DG734" s="56" t="str">
        <f t="shared" si="891"/>
        <v/>
      </c>
      <c r="DH734" s="6">
        <f t="shared" si="892"/>
        <v>0</v>
      </c>
      <c r="DK734" s="6">
        <f t="shared" si="853"/>
        <v>0</v>
      </c>
      <c r="DL734" s="6" t="e">
        <f t="shared" si="854"/>
        <v>#N/A</v>
      </c>
      <c r="DN734" s="6" t="e">
        <f t="shared" si="852"/>
        <v>#N/A</v>
      </c>
      <c r="DP734" s="6" t="str">
        <f t="shared" si="893"/>
        <v/>
      </c>
      <c r="DQ734" s="293">
        <f t="shared" ca="1" si="922"/>
        <v>728</v>
      </c>
      <c r="DR734" s="6" t="str">
        <f t="shared" ca="1" si="912"/>
        <v>x</v>
      </c>
      <c r="DU734" s="293" t="e">
        <f t="shared" ca="1" si="913"/>
        <v>#N/A</v>
      </c>
      <c r="DV734" s="5"/>
      <c r="DW734" s="293" t="e">
        <f t="shared" ca="1" si="923"/>
        <v>#N/A</v>
      </c>
      <c r="DZ734" s="293" t="e">
        <f t="shared" ca="1" si="914"/>
        <v>#N/A</v>
      </c>
      <c r="EA734" s="293" t="e">
        <f t="shared" ca="1" si="915"/>
        <v>#N/A</v>
      </c>
      <c r="EB734" s="293" t="e">
        <f t="shared" ca="1" si="916"/>
        <v>#N/A</v>
      </c>
      <c r="EE734" s="6" t="str">
        <f t="shared" si="917"/>
        <v/>
      </c>
      <c r="EF734" s="293" t="e">
        <f t="shared" ca="1" si="918"/>
        <v>#N/A</v>
      </c>
      <c r="EG734" s="6" t="e">
        <f t="shared" ca="1" si="894"/>
        <v>#N/A</v>
      </c>
    </row>
    <row r="735" spans="3:137" x14ac:dyDescent="0.2">
      <c r="C735" s="75"/>
      <c r="D735" s="184" t="str">
        <f t="shared" si="858"/>
        <v/>
      </c>
      <c r="E735" s="649" t="str">
        <f t="shared" si="924"/>
        <v/>
      </c>
      <c r="F735" s="607" t="str">
        <f t="shared" si="857"/>
        <v>x</v>
      </c>
      <c r="G735" s="650"/>
      <c r="H735" s="651"/>
      <c r="I735" s="651"/>
      <c r="J735" s="651"/>
      <c r="K735" s="652"/>
      <c r="L735" s="889"/>
      <c r="M735" s="889"/>
      <c r="N735" s="653"/>
      <c r="O735" s="651"/>
      <c r="P735" s="651"/>
      <c r="Q735" s="654"/>
      <c r="R735" s="655"/>
      <c r="S735" s="607" t="str">
        <f t="shared" si="859"/>
        <v/>
      </c>
      <c r="T735" s="656" t="str">
        <f t="shared" si="860"/>
        <v/>
      </c>
      <c r="U735" s="656" t="str">
        <f t="shared" si="895"/>
        <v/>
      </c>
      <c r="V735" s="656" t="str">
        <f t="shared" si="861"/>
        <v/>
      </c>
      <c r="W735" s="719"/>
      <c r="X735" s="659"/>
      <c r="Y735" s="656" t="str">
        <f t="shared" ref="Y735:Y798" si="925">IF(T735="","",IF(ISERROR(BC735),0,IF(AND(OR(H735="Ink",H735="Liq",H735="Mem"),BC735="vord",X735&lt;&gt;"",ISNUMBER(Z735),Z735&gt;0),Z735,IF(AND(BC735="vord",X735&lt;&gt;"",H735="Ink",ISNUMBER(AF735)),X735/(1+X735)*(T735+AF735),IF(BC735="vord",X735/(1+X735)*T735,0)))))</f>
        <v/>
      </c>
      <c r="Z735" s="659"/>
      <c r="AA735" s="654"/>
      <c r="AB735" s="656" t="str">
        <f t="shared" si="862"/>
        <v/>
      </c>
      <c r="AC735" s="661" t="str">
        <f t="shared" si="896"/>
        <v/>
      </c>
      <c r="AE735" s="658" t="str">
        <f t="shared" si="863"/>
        <v/>
      </c>
      <c r="AF735" s="659"/>
      <c r="AT735" s="805" t="str">
        <f t="shared" si="921"/>
        <v/>
      </c>
      <c r="AU735" t="str">
        <f t="shared" si="897"/>
        <v/>
      </c>
      <c r="AV735" s="6" t="str">
        <f t="shared" si="864"/>
        <v/>
      </c>
      <c r="AW735" s="317" t="str">
        <f t="shared" si="865"/>
        <v/>
      </c>
      <c r="AX735" s="158" t="str">
        <f t="shared" si="866"/>
        <v/>
      </c>
      <c r="AY735" s="158" t="str">
        <f t="shared" si="856"/>
        <v/>
      </c>
      <c r="AZ735" s="309" t="str">
        <f t="shared" si="855"/>
        <v/>
      </c>
      <c r="BA735" s="318" t="str">
        <f t="shared" si="867"/>
        <v/>
      </c>
      <c r="BB735" s="473" t="str">
        <f t="shared" si="868"/>
        <v/>
      </c>
      <c r="BC735" s="80" t="str">
        <f t="shared" si="919"/>
        <v/>
      </c>
      <c r="BD735" s="56">
        <f t="shared" si="869"/>
        <v>1</v>
      </c>
      <c r="BF735" s="56" t="str">
        <f t="shared" si="870"/>
        <v/>
      </c>
      <c r="BG735" s="56" t="str">
        <f t="shared" si="871"/>
        <v/>
      </c>
      <c r="BH735" s="6" t="str">
        <f t="shared" si="872"/>
        <v/>
      </c>
      <c r="BK735" s="6" t="str">
        <f t="shared" si="873"/>
        <v/>
      </c>
      <c r="BL735" s="56">
        <f t="shared" si="898"/>
        <v>999999</v>
      </c>
      <c r="BM735" s="183">
        <f t="shared" si="899"/>
        <v>99999.000003674999</v>
      </c>
      <c r="BN735" s="61">
        <v>719</v>
      </c>
      <c r="BO735" s="6">
        <f t="shared" si="874"/>
        <v>999999</v>
      </c>
      <c r="BP735" s="6">
        <f t="shared" si="875"/>
        <v>999999</v>
      </c>
      <c r="BQ735" s="6" t="str">
        <f t="shared" si="900"/>
        <v>x</v>
      </c>
      <c r="BR735" s="206">
        <f t="shared" si="876"/>
        <v>99999.000003674999</v>
      </c>
      <c r="BS735" s="6">
        <f t="shared" si="877"/>
        <v>99999.000003674999</v>
      </c>
      <c r="BT735" s="6" t="str">
        <f t="shared" si="901"/>
        <v>x</v>
      </c>
      <c r="BU735" s="6" t="str">
        <f t="shared" si="878"/>
        <v/>
      </c>
      <c r="BW735" s="82">
        <f t="shared" si="902"/>
        <v>9999999999</v>
      </c>
      <c r="BX735" s="80" t="str">
        <f t="shared" si="879"/>
        <v>x</v>
      </c>
      <c r="BY735" s="80" t="str">
        <f t="shared" si="880"/>
        <v/>
      </c>
      <c r="BZ735" s="56" t="str">
        <f t="shared" si="903"/>
        <v/>
      </c>
      <c r="CA735" s="56" t="str">
        <f t="shared" si="904"/>
        <v/>
      </c>
      <c r="CB735" s="88">
        <f t="shared" si="905"/>
        <v>0</v>
      </c>
      <c r="CC735" s="56" t="str">
        <f t="shared" si="881"/>
        <v/>
      </c>
      <c r="CD735" s="56"/>
      <c r="CE735" s="56"/>
      <c r="CF735" s="56"/>
      <c r="CG735" s="56"/>
      <c r="CH735" s="169">
        <f t="shared" si="906"/>
        <v>9999999999</v>
      </c>
      <c r="CI735" s="170">
        <f t="shared" si="907"/>
        <v>9999999999</v>
      </c>
      <c r="CJ735" s="171">
        <f t="shared" si="908"/>
        <v>9999999999</v>
      </c>
      <c r="CK735" s="172" t="str">
        <f t="shared" si="909"/>
        <v/>
      </c>
      <c r="CL735" s="173" t="str">
        <f t="shared" si="882"/>
        <v>x</v>
      </c>
      <c r="CN735" s="6" t="str">
        <f t="shared" si="910"/>
        <v/>
      </c>
      <c r="CO735" s="293" t="e">
        <f t="shared" ca="1" si="920"/>
        <v>#N/A</v>
      </c>
      <c r="CP735" s="6" t="e">
        <f t="shared" ca="1" si="911"/>
        <v>#N/A</v>
      </c>
      <c r="CQ735" s="61">
        <v>719</v>
      </c>
      <c r="CR735" s="6">
        <f t="shared" si="883"/>
        <v>0</v>
      </c>
      <c r="CS735" s="6">
        <f t="shared" si="884"/>
        <v>0</v>
      </c>
      <c r="CT735" s="56" t="str">
        <f t="shared" si="885"/>
        <v/>
      </c>
      <c r="CU735" s="76">
        <f t="shared" si="886"/>
        <v>0</v>
      </c>
      <c r="CV735" s="76">
        <f t="shared" si="887"/>
        <v>0</v>
      </c>
      <c r="CX735" s="6" t="str">
        <f t="shared" si="888"/>
        <v/>
      </c>
      <c r="CY735" s="6" t="str">
        <f t="shared" si="889"/>
        <v/>
      </c>
      <c r="CZ735" s="6" t="str">
        <f t="shared" si="890"/>
        <v/>
      </c>
      <c r="DG735" s="56" t="str">
        <f t="shared" si="891"/>
        <v/>
      </c>
      <c r="DH735" s="6">
        <f t="shared" si="892"/>
        <v>0</v>
      </c>
      <c r="DK735" s="6">
        <f t="shared" si="853"/>
        <v>0</v>
      </c>
      <c r="DL735" s="6" t="e">
        <f t="shared" si="854"/>
        <v>#N/A</v>
      </c>
      <c r="DN735" s="6" t="e">
        <f t="shared" si="852"/>
        <v>#N/A</v>
      </c>
      <c r="DP735" s="6" t="str">
        <f t="shared" si="893"/>
        <v/>
      </c>
      <c r="DQ735" s="293">
        <f t="shared" ca="1" si="922"/>
        <v>729</v>
      </c>
      <c r="DR735" s="6" t="str">
        <f t="shared" ca="1" si="912"/>
        <v>x</v>
      </c>
      <c r="DU735" s="293" t="e">
        <f t="shared" ca="1" si="913"/>
        <v>#N/A</v>
      </c>
      <c r="DV735" s="5"/>
      <c r="DW735" s="293" t="e">
        <f t="shared" ca="1" si="923"/>
        <v>#N/A</v>
      </c>
      <c r="DZ735" s="293" t="e">
        <f t="shared" ca="1" si="914"/>
        <v>#N/A</v>
      </c>
      <c r="EA735" s="293" t="e">
        <f t="shared" ca="1" si="915"/>
        <v>#N/A</v>
      </c>
      <c r="EB735" s="293" t="e">
        <f t="shared" ca="1" si="916"/>
        <v>#N/A</v>
      </c>
      <c r="EE735" s="6" t="str">
        <f t="shared" si="917"/>
        <v/>
      </c>
      <c r="EF735" s="293" t="e">
        <f t="shared" ca="1" si="918"/>
        <v>#N/A</v>
      </c>
      <c r="EG735" s="6" t="e">
        <f t="shared" ca="1" si="894"/>
        <v>#N/A</v>
      </c>
    </row>
    <row r="736" spans="3:137" x14ac:dyDescent="0.2">
      <c r="C736" s="75"/>
      <c r="D736" s="184" t="str">
        <f t="shared" si="858"/>
        <v/>
      </c>
      <c r="E736" s="649" t="str">
        <f t="shared" si="924"/>
        <v/>
      </c>
      <c r="F736" s="607" t="str">
        <f t="shared" si="857"/>
        <v>x</v>
      </c>
      <c r="G736" s="650"/>
      <c r="H736" s="651"/>
      <c r="I736" s="651"/>
      <c r="J736" s="651"/>
      <c r="K736" s="652"/>
      <c r="L736" s="889"/>
      <c r="M736" s="889"/>
      <c r="N736" s="653"/>
      <c r="O736" s="651"/>
      <c r="P736" s="651"/>
      <c r="Q736" s="654"/>
      <c r="R736" s="655"/>
      <c r="S736" s="607" t="str">
        <f t="shared" si="859"/>
        <v/>
      </c>
      <c r="T736" s="656" t="str">
        <f t="shared" si="860"/>
        <v/>
      </c>
      <c r="U736" s="656" t="str">
        <f t="shared" si="895"/>
        <v/>
      </c>
      <c r="V736" s="656" t="str">
        <f t="shared" si="861"/>
        <v/>
      </c>
      <c r="W736" s="719"/>
      <c r="X736" s="659"/>
      <c r="Y736" s="656" t="str">
        <f t="shared" si="925"/>
        <v/>
      </c>
      <c r="Z736" s="659"/>
      <c r="AA736" s="654"/>
      <c r="AB736" s="656" t="str">
        <f t="shared" si="862"/>
        <v/>
      </c>
      <c r="AC736" s="661" t="str">
        <f t="shared" si="896"/>
        <v/>
      </c>
      <c r="AE736" s="658" t="str">
        <f t="shared" si="863"/>
        <v/>
      </c>
      <c r="AF736" s="659"/>
      <c r="AT736" s="805" t="str">
        <f t="shared" si="921"/>
        <v/>
      </c>
      <c r="AU736" t="str">
        <f t="shared" si="897"/>
        <v/>
      </c>
      <c r="AV736" s="6" t="str">
        <f t="shared" si="864"/>
        <v/>
      </c>
      <c r="AW736" s="317" t="str">
        <f t="shared" si="865"/>
        <v/>
      </c>
      <c r="AX736" s="158" t="str">
        <f t="shared" si="866"/>
        <v/>
      </c>
      <c r="AY736" s="158" t="str">
        <f t="shared" si="856"/>
        <v/>
      </c>
      <c r="AZ736" s="309" t="str">
        <f t="shared" si="855"/>
        <v/>
      </c>
      <c r="BA736" s="318" t="str">
        <f t="shared" si="867"/>
        <v/>
      </c>
      <c r="BB736" s="473" t="str">
        <f t="shared" si="868"/>
        <v/>
      </c>
      <c r="BC736" s="80" t="str">
        <f t="shared" si="919"/>
        <v/>
      </c>
      <c r="BD736" s="56">
        <f t="shared" si="869"/>
        <v>1</v>
      </c>
      <c r="BF736" s="56" t="str">
        <f t="shared" si="870"/>
        <v/>
      </c>
      <c r="BG736" s="56" t="str">
        <f t="shared" si="871"/>
        <v/>
      </c>
      <c r="BH736" s="6" t="str">
        <f t="shared" si="872"/>
        <v/>
      </c>
      <c r="BK736" s="6" t="str">
        <f t="shared" si="873"/>
        <v/>
      </c>
      <c r="BL736" s="56">
        <f t="shared" si="898"/>
        <v>999999</v>
      </c>
      <c r="BM736" s="183">
        <f t="shared" si="899"/>
        <v>99999.000003680005</v>
      </c>
      <c r="BN736" s="61">
        <v>720</v>
      </c>
      <c r="BO736" s="6">
        <f t="shared" si="874"/>
        <v>999999</v>
      </c>
      <c r="BP736" s="6">
        <f t="shared" si="875"/>
        <v>999999</v>
      </c>
      <c r="BQ736" s="6" t="str">
        <f t="shared" si="900"/>
        <v>x</v>
      </c>
      <c r="BR736" s="206">
        <f t="shared" si="876"/>
        <v>99999.000003680005</v>
      </c>
      <c r="BS736" s="6">
        <f t="shared" si="877"/>
        <v>99999.000003680005</v>
      </c>
      <c r="BT736" s="6" t="str">
        <f t="shared" si="901"/>
        <v>x</v>
      </c>
      <c r="BU736" s="6" t="str">
        <f t="shared" si="878"/>
        <v/>
      </c>
      <c r="BW736" s="82">
        <f t="shared" si="902"/>
        <v>9999999999</v>
      </c>
      <c r="BX736" s="80" t="str">
        <f t="shared" si="879"/>
        <v>x</v>
      </c>
      <c r="BY736" s="80" t="str">
        <f t="shared" si="880"/>
        <v/>
      </c>
      <c r="BZ736" s="56" t="str">
        <f t="shared" si="903"/>
        <v/>
      </c>
      <c r="CA736" s="56" t="str">
        <f t="shared" si="904"/>
        <v/>
      </c>
      <c r="CB736" s="88">
        <f t="shared" si="905"/>
        <v>0</v>
      </c>
      <c r="CC736" s="56" t="str">
        <f t="shared" si="881"/>
        <v/>
      </c>
      <c r="CD736" s="56"/>
      <c r="CE736" s="56"/>
      <c r="CF736" s="56"/>
      <c r="CG736" s="56"/>
      <c r="CH736" s="169">
        <f t="shared" si="906"/>
        <v>9999999999</v>
      </c>
      <c r="CI736" s="170">
        <f t="shared" si="907"/>
        <v>9999999999</v>
      </c>
      <c r="CJ736" s="171">
        <f t="shared" si="908"/>
        <v>9999999999</v>
      </c>
      <c r="CK736" s="172" t="str">
        <f t="shared" si="909"/>
        <v/>
      </c>
      <c r="CL736" s="173" t="str">
        <f t="shared" si="882"/>
        <v>x</v>
      </c>
      <c r="CN736" s="6" t="str">
        <f t="shared" si="910"/>
        <v/>
      </c>
      <c r="CO736" s="293" t="e">
        <f t="shared" ca="1" si="920"/>
        <v>#N/A</v>
      </c>
      <c r="CP736" s="6" t="e">
        <f t="shared" ca="1" si="911"/>
        <v>#N/A</v>
      </c>
      <c r="CQ736" s="61">
        <v>720</v>
      </c>
      <c r="CR736" s="6">
        <f t="shared" si="883"/>
        <v>0</v>
      </c>
      <c r="CS736" s="6">
        <f t="shared" si="884"/>
        <v>0</v>
      </c>
      <c r="CT736" s="56" t="str">
        <f t="shared" si="885"/>
        <v/>
      </c>
      <c r="CU736" s="76">
        <f t="shared" si="886"/>
        <v>0</v>
      </c>
      <c r="CV736" s="76">
        <f t="shared" si="887"/>
        <v>0</v>
      </c>
      <c r="CX736" s="6" t="str">
        <f t="shared" si="888"/>
        <v/>
      </c>
      <c r="CY736" s="6" t="str">
        <f t="shared" si="889"/>
        <v/>
      </c>
      <c r="CZ736" s="6" t="str">
        <f t="shared" si="890"/>
        <v/>
      </c>
      <c r="DG736" s="56" t="str">
        <f t="shared" si="891"/>
        <v/>
      </c>
      <c r="DH736" s="6">
        <f t="shared" si="892"/>
        <v>0</v>
      </c>
      <c r="DK736" s="6">
        <f t="shared" si="853"/>
        <v>0</v>
      </c>
      <c r="DL736" s="6" t="e">
        <f t="shared" si="854"/>
        <v>#N/A</v>
      </c>
      <c r="DN736" s="6" t="e">
        <f t="shared" si="852"/>
        <v>#N/A</v>
      </c>
      <c r="DP736" s="6" t="str">
        <f t="shared" si="893"/>
        <v/>
      </c>
      <c r="DQ736" s="293">
        <f t="shared" ca="1" si="922"/>
        <v>730</v>
      </c>
      <c r="DR736" s="6" t="str">
        <f t="shared" ca="1" si="912"/>
        <v>x</v>
      </c>
      <c r="DU736" s="293" t="e">
        <f t="shared" ca="1" si="913"/>
        <v>#N/A</v>
      </c>
      <c r="DV736" s="5"/>
      <c r="DW736" s="293" t="e">
        <f t="shared" ca="1" si="923"/>
        <v>#N/A</v>
      </c>
      <c r="DZ736" s="293" t="e">
        <f t="shared" ca="1" si="914"/>
        <v>#N/A</v>
      </c>
      <c r="EA736" s="293" t="e">
        <f t="shared" ca="1" si="915"/>
        <v>#N/A</v>
      </c>
      <c r="EB736" s="293" t="e">
        <f t="shared" ca="1" si="916"/>
        <v>#N/A</v>
      </c>
      <c r="EE736" s="6" t="str">
        <f t="shared" si="917"/>
        <v/>
      </c>
      <c r="EF736" s="293" t="e">
        <f t="shared" ca="1" si="918"/>
        <v>#N/A</v>
      </c>
      <c r="EG736" s="6" t="e">
        <f t="shared" ca="1" si="894"/>
        <v>#N/A</v>
      </c>
    </row>
    <row r="737" spans="3:137" x14ac:dyDescent="0.2">
      <c r="C737" s="75"/>
      <c r="D737" s="184" t="str">
        <f t="shared" si="858"/>
        <v/>
      </c>
      <c r="E737" s="649" t="str">
        <f t="shared" si="924"/>
        <v/>
      </c>
      <c r="F737" s="607" t="str">
        <f t="shared" si="857"/>
        <v>x</v>
      </c>
      <c r="G737" s="650"/>
      <c r="H737" s="651"/>
      <c r="I737" s="651"/>
      <c r="J737" s="651"/>
      <c r="K737" s="652"/>
      <c r="L737" s="889"/>
      <c r="M737" s="889"/>
      <c r="N737" s="653"/>
      <c r="O737" s="651"/>
      <c r="P737" s="651"/>
      <c r="Q737" s="654"/>
      <c r="R737" s="655"/>
      <c r="S737" s="607" t="str">
        <f t="shared" si="859"/>
        <v/>
      </c>
      <c r="T737" s="656" t="str">
        <f t="shared" si="860"/>
        <v/>
      </c>
      <c r="U737" s="656" t="str">
        <f t="shared" si="895"/>
        <v/>
      </c>
      <c r="V737" s="656" t="str">
        <f t="shared" si="861"/>
        <v/>
      </c>
      <c r="W737" s="719"/>
      <c r="X737" s="659"/>
      <c r="Y737" s="656" t="str">
        <f t="shared" si="925"/>
        <v/>
      </c>
      <c r="Z737" s="659"/>
      <c r="AA737" s="654"/>
      <c r="AB737" s="656" t="str">
        <f t="shared" si="862"/>
        <v/>
      </c>
      <c r="AC737" s="661" t="str">
        <f t="shared" si="896"/>
        <v/>
      </c>
      <c r="AE737" s="658" t="str">
        <f t="shared" si="863"/>
        <v/>
      </c>
      <c r="AF737" s="659"/>
      <c r="AT737" s="805" t="str">
        <f t="shared" si="921"/>
        <v/>
      </c>
      <c r="AU737" t="str">
        <f t="shared" si="897"/>
        <v/>
      </c>
      <c r="AV737" s="6" t="str">
        <f t="shared" si="864"/>
        <v/>
      </c>
      <c r="AW737" s="317" t="str">
        <f t="shared" si="865"/>
        <v/>
      </c>
      <c r="AX737" s="158" t="str">
        <f t="shared" si="866"/>
        <v/>
      </c>
      <c r="AY737" s="158" t="str">
        <f t="shared" si="856"/>
        <v/>
      </c>
      <c r="AZ737" s="309" t="str">
        <f t="shared" si="855"/>
        <v/>
      </c>
      <c r="BA737" s="318" t="str">
        <f t="shared" si="867"/>
        <v/>
      </c>
      <c r="BB737" s="473" t="str">
        <f t="shared" si="868"/>
        <v/>
      </c>
      <c r="BC737" s="80" t="str">
        <f t="shared" si="919"/>
        <v/>
      </c>
      <c r="BD737" s="56">
        <f t="shared" si="869"/>
        <v>1</v>
      </c>
      <c r="BF737" s="56" t="str">
        <f t="shared" si="870"/>
        <v/>
      </c>
      <c r="BG737" s="56" t="str">
        <f t="shared" si="871"/>
        <v/>
      </c>
      <c r="BH737" s="6" t="str">
        <f t="shared" si="872"/>
        <v/>
      </c>
      <c r="BK737" s="6" t="str">
        <f t="shared" si="873"/>
        <v/>
      </c>
      <c r="BL737" s="56">
        <f t="shared" si="898"/>
        <v>999999</v>
      </c>
      <c r="BM737" s="183">
        <f t="shared" si="899"/>
        <v>99999.000003684996</v>
      </c>
      <c r="BN737" s="61">
        <v>721</v>
      </c>
      <c r="BO737" s="6">
        <f t="shared" si="874"/>
        <v>999999</v>
      </c>
      <c r="BP737" s="6">
        <f t="shared" si="875"/>
        <v>999999</v>
      </c>
      <c r="BQ737" s="6" t="str">
        <f t="shared" si="900"/>
        <v>x</v>
      </c>
      <c r="BR737" s="206">
        <f t="shared" si="876"/>
        <v>99999.000003684996</v>
      </c>
      <c r="BS737" s="6">
        <f t="shared" si="877"/>
        <v>99999.000003684996</v>
      </c>
      <c r="BT737" s="6" t="str">
        <f t="shared" si="901"/>
        <v>x</v>
      </c>
      <c r="BU737" s="6" t="str">
        <f t="shared" si="878"/>
        <v/>
      </c>
      <c r="BW737" s="82">
        <f t="shared" si="902"/>
        <v>9999999999</v>
      </c>
      <c r="BX737" s="80" t="str">
        <f t="shared" si="879"/>
        <v>x</v>
      </c>
      <c r="BY737" s="80" t="str">
        <f t="shared" si="880"/>
        <v/>
      </c>
      <c r="BZ737" s="56" t="str">
        <f t="shared" si="903"/>
        <v/>
      </c>
      <c r="CA737" s="56" t="str">
        <f t="shared" si="904"/>
        <v/>
      </c>
      <c r="CB737" s="88">
        <f t="shared" si="905"/>
        <v>0</v>
      </c>
      <c r="CC737" s="56" t="str">
        <f t="shared" si="881"/>
        <v/>
      </c>
      <c r="CD737" s="56"/>
      <c r="CE737" s="56"/>
      <c r="CF737" s="56"/>
      <c r="CG737" s="56"/>
      <c r="CH737" s="169">
        <f t="shared" si="906"/>
        <v>9999999999</v>
      </c>
      <c r="CI737" s="170">
        <f t="shared" si="907"/>
        <v>9999999999</v>
      </c>
      <c r="CJ737" s="171">
        <f t="shared" si="908"/>
        <v>9999999999</v>
      </c>
      <c r="CK737" s="172" t="str">
        <f t="shared" si="909"/>
        <v/>
      </c>
      <c r="CL737" s="173" t="str">
        <f t="shared" si="882"/>
        <v>x</v>
      </c>
      <c r="CN737" s="6" t="str">
        <f t="shared" si="910"/>
        <v/>
      </c>
      <c r="CO737" s="293" t="e">
        <f t="shared" ca="1" si="920"/>
        <v>#N/A</v>
      </c>
      <c r="CP737" s="6" t="e">
        <f t="shared" ca="1" si="911"/>
        <v>#N/A</v>
      </c>
      <c r="CQ737" s="61">
        <v>721</v>
      </c>
      <c r="CR737" s="6">
        <f t="shared" si="883"/>
        <v>0</v>
      </c>
      <c r="CS737" s="6">
        <f t="shared" si="884"/>
        <v>0</v>
      </c>
      <c r="CT737" s="56" t="str">
        <f t="shared" si="885"/>
        <v/>
      </c>
      <c r="CU737" s="76">
        <f t="shared" si="886"/>
        <v>0</v>
      </c>
      <c r="CV737" s="76">
        <f t="shared" si="887"/>
        <v>0</v>
      </c>
      <c r="CX737" s="6" t="str">
        <f t="shared" si="888"/>
        <v/>
      </c>
      <c r="CY737" s="6" t="str">
        <f t="shared" si="889"/>
        <v/>
      </c>
      <c r="CZ737" s="6" t="str">
        <f t="shared" si="890"/>
        <v/>
      </c>
      <c r="DG737" s="56" t="str">
        <f t="shared" si="891"/>
        <v/>
      </c>
      <c r="DH737" s="6">
        <f t="shared" si="892"/>
        <v>0</v>
      </c>
      <c r="DK737" s="6">
        <f t="shared" si="853"/>
        <v>0</v>
      </c>
      <c r="DL737" s="6" t="e">
        <f t="shared" si="854"/>
        <v>#N/A</v>
      </c>
      <c r="DN737" s="6" t="e">
        <f t="shared" ref="DN737:DN800" si="926">IF(OR(DL737="banst",DL737="liqcst",DL737="liqdst"),"bank","")</f>
        <v>#N/A</v>
      </c>
      <c r="DP737" s="6" t="str">
        <f t="shared" si="893"/>
        <v/>
      </c>
      <c r="DQ737" s="293">
        <f t="shared" ca="1" si="922"/>
        <v>731</v>
      </c>
      <c r="DR737" s="6" t="str">
        <f t="shared" ca="1" si="912"/>
        <v>x</v>
      </c>
      <c r="DU737" s="293" t="e">
        <f t="shared" ca="1" si="913"/>
        <v>#N/A</v>
      </c>
      <c r="DV737" s="5"/>
      <c r="DW737" s="293" t="e">
        <f t="shared" ca="1" si="923"/>
        <v>#N/A</v>
      </c>
      <c r="DZ737" s="293" t="e">
        <f t="shared" ca="1" si="914"/>
        <v>#N/A</v>
      </c>
      <c r="EA737" s="293" t="e">
        <f t="shared" ca="1" si="915"/>
        <v>#N/A</v>
      </c>
      <c r="EB737" s="293" t="e">
        <f t="shared" ca="1" si="916"/>
        <v>#N/A</v>
      </c>
      <c r="EE737" s="6" t="str">
        <f t="shared" si="917"/>
        <v/>
      </c>
      <c r="EF737" s="293" t="e">
        <f t="shared" ca="1" si="918"/>
        <v>#N/A</v>
      </c>
      <c r="EG737" s="6" t="e">
        <f t="shared" ca="1" si="894"/>
        <v>#N/A</v>
      </c>
    </row>
    <row r="738" spans="3:137" x14ac:dyDescent="0.2">
      <c r="C738" s="75"/>
      <c r="D738" s="184" t="str">
        <f t="shared" si="858"/>
        <v/>
      </c>
      <c r="E738" s="649" t="str">
        <f t="shared" si="924"/>
        <v/>
      </c>
      <c r="F738" s="607" t="str">
        <f t="shared" si="857"/>
        <v>x</v>
      </c>
      <c r="G738" s="650"/>
      <c r="H738" s="651"/>
      <c r="I738" s="651"/>
      <c r="J738" s="651"/>
      <c r="K738" s="652"/>
      <c r="L738" s="889"/>
      <c r="M738" s="889"/>
      <c r="N738" s="653"/>
      <c r="O738" s="651"/>
      <c r="P738" s="651"/>
      <c r="Q738" s="654"/>
      <c r="R738" s="655"/>
      <c r="S738" s="607" t="str">
        <f t="shared" si="859"/>
        <v/>
      </c>
      <c r="T738" s="656" t="str">
        <f t="shared" si="860"/>
        <v/>
      </c>
      <c r="U738" s="656" t="str">
        <f t="shared" si="895"/>
        <v/>
      </c>
      <c r="V738" s="656" t="str">
        <f t="shared" si="861"/>
        <v/>
      </c>
      <c r="W738" s="719"/>
      <c r="X738" s="659"/>
      <c r="Y738" s="656" t="str">
        <f t="shared" si="925"/>
        <v/>
      </c>
      <c r="Z738" s="659"/>
      <c r="AA738" s="654"/>
      <c r="AB738" s="656" t="str">
        <f t="shared" si="862"/>
        <v/>
      </c>
      <c r="AC738" s="661" t="str">
        <f t="shared" si="896"/>
        <v/>
      </c>
      <c r="AE738" s="658" t="str">
        <f t="shared" si="863"/>
        <v/>
      </c>
      <c r="AF738" s="659"/>
      <c r="AT738" s="805" t="str">
        <f t="shared" si="921"/>
        <v/>
      </c>
      <c r="AU738" t="str">
        <f t="shared" si="897"/>
        <v/>
      </c>
      <c r="AV738" s="6" t="str">
        <f t="shared" si="864"/>
        <v/>
      </c>
      <c r="AW738" s="317" t="str">
        <f t="shared" si="865"/>
        <v/>
      </c>
      <c r="AX738" s="158" t="str">
        <f t="shared" si="866"/>
        <v/>
      </c>
      <c r="AY738" s="158" t="str">
        <f t="shared" si="856"/>
        <v/>
      </c>
      <c r="AZ738" s="309" t="str">
        <f t="shared" si="855"/>
        <v/>
      </c>
      <c r="BA738" s="318" t="str">
        <f t="shared" si="867"/>
        <v/>
      </c>
      <c r="BB738" s="473" t="str">
        <f t="shared" si="868"/>
        <v/>
      </c>
      <c r="BC738" s="80" t="str">
        <f t="shared" si="919"/>
        <v/>
      </c>
      <c r="BD738" s="56">
        <f t="shared" si="869"/>
        <v>1</v>
      </c>
      <c r="BF738" s="56" t="str">
        <f t="shared" si="870"/>
        <v/>
      </c>
      <c r="BG738" s="56" t="str">
        <f t="shared" si="871"/>
        <v/>
      </c>
      <c r="BH738" s="6" t="str">
        <f t="shared" si="872"/>
        <v/>
      </c>
      <c r="BK738" s="6" t="str">
        <f t="shared" si="873"/>
        <v/>
      </c>
      <c r="BL738" s="56">
        <f t="shared" si="898"/>
        <v>999999</v>
      </c>
      <c r="BM738" s="183">
        <f t="shared" si="899"/>
        <v>99999.000003690002</v>
      </c>
      <c r="BN738" s="61">
        <v>722</v>
      </c>
      <c r="BO738" s="6">
        <f t="shared" si="874"/>
        <v>999999</v>
      </c>
      <c r="BP738" s="6">
        <f t="shared" si="875"/>
        <v>999999</v>
      </c>
      <c r="BQ738" s="6" t="str">
        <f t="shared" si="900"/>
        <v>x</v>
      </c>
      <c r="BR738" s="206">
        <f t="shared" si="876"/>
        <v>99999.000003690002</v>
      </c>
      <c r="BS738" s="6">
        <f t="shared" si="877"/>
        <v>99999.000003690002</v>
      </c>
      <c r="BT738" s="6" t="str">
        <f t="shared" si="901"/>
        <v>x</v>
      </c>
      <c r="BU738" s="6" t="str">
        <f t="shared" si="878"/>
        <v/>
      </c>
      <c r="BW738" s="82">
        <f t="shared" si="902"/>
        <v>9999999999</v>
      </c>
      <c r="BX738" s="80" t="str">
        <f t="shared" si="879"/>
        <v>x</v>
      </c>
      <c r="BY738" s="80" t="str">
        <f t="shared" si="880"/>
        <v/>
      </c>
      <c r="BZ738" s="56" t="str">
        <f t="shared" si="903"/>
        <v/>
      </c>
      <c r="CA738" s="56" t="str">
        <f t="shared" si="904"/>
        <v/>
      </c>
      <c r="CB738" s="88">
        <f t="shared" si="905"/>
        <v>0</v>
      </c>
      <c r="CC738" s="56" t="str">
        <f t="shared" si="881"/>
        <v/>
      </c>
      <c r="CD738" s="56"/>
      <c r="CE738" s="56"/>
      <c r="CF738" s="56"/>
      <c r="CG738" s="56"/>
      <c r="CH738" s="169">
        <f t="shared" si="906"/>
        <v>9999999999</v>
      </c>
      <c r="CI738" s="170">
        <f t="shared" si="907"/>
        <v>9999999999</v>
      </c>
      <c r="CJ738" s="171">
        <f t="shared" si="908"/>
        <v>9999999999</v>
      </c>
      <c r="CK738" s="172" t="str">
        <f t="shared" si="909"/>
        <v/>
      </c>
      <c r="CL738" s="173" t="str">
        <f t="shared" si="882"/>
        <v>x</v>
      </c>
      <c r="CN738" s="6" t="str">
        <f t="shared" si="910"/>
        <v/>
      </c>
      <c r="CO738" s="293" t="e">
        <f t="shared" ca="1" si="920"/>
        <v>#N/A</v>
      </c>
      <c r="CP738" s="6" t="e">
        <f t="shared" ca="1" si="911"/>
        <v>#N/A</v>
      </c>
      <c r="CQ738" s="61">
        <v>722</v>
      </c>
      <c r="CR738" s="6">
        <f t="shared" si="883"/>
        <v>0</v>
      </c>
      <c r="CS738" s="6">
        <f t="shared" si="884"/>
        <v>0</v>
      </c>
      <c r="CT738" s="56" t="str">
        <f t="shared" si="885"/>
        <v/>
      </c>
      <c r="CU738" s="76">
        <f t="shared" si="886"/>
        <v>0</v>
      </c>
      <c r="CV738" s="76">
        <f t="shared" si="887"/>
        <v>0</v>
      </c>
      <c r="CX738" s="6" t="str">
        <f t="shared" si="888"/>
        <v/>
      </c>
      <c r="CY738" s="6" t="str">
        <f t="shared" si="889"/>
        <v/>
      </c>
      <c r="CZ738" s="6" t="str">
        <f t="shared" si="890"/>
        <v/>
      </c>
      <c r="DG738" s="56" t="str">
        <f t="shared" si="891"/>
        <v/>
      </c>
      <c r="DH738" s="6">
        <f t="shared" si="892"/>
        <v>0</v>
      </c>
      <c r="DK738" s="6">
        <f t="shared" si="853"/>
        <v>0</v>
      </c>
      <c r="DL738" s="6" t="e">
        <f t="shared" si="854"/>
        <v>#N/A</v>
      </c>
      <c r="DN738" s="6" t="e">
        <f t="shared" si="926"/>
        <v>#N/A</v>
      </c>
      <c r="DP738" s="6" t="str">
        <f t="shared" si="893"/>
        <v/>
      </c>
      <c r="DQ738" s="293">
        <f t="shared" ca="1" si="922"/>
        <v>732</v>
      </c>
      <c r="DR738" s="6" t="str">
        <f t="shared" ca="1" si="912"/>
        <v>x</v>
      </c>
      <c r="DU738" s="293" t="e">
        <f t="shared" ca="1" si="913"/>
        <v>#N/A</v>
      </c>
      <c r="DV738" s="5"/>
      <c r="DW738" s="293" t="e">
        <f t="shared" ca="1" si="923"/>
        <v>#N/A</v>
      </c>
      <c r="DZ738" s="293" t="e">
        <f t="shared" ca="1" si="914"/>
        <v>#N/A</v>
      </c>
      <c r="EA738" s="293" t="e">
        <f t="shared" ca="1" si="915"/>
        <v>#N/A</v>
      </c>
      <c r="EB738" s="293" t="e">
        <f t="shared" ca="1" si="916"/>
        <v>#N/A</v>
      </c>
      <c r="EE738" s="6" t="str">
        <f t="shared" si="917"/>
        <v/>
      </c>
      <c r="EF738" s="293" t="e">
        <f t="shared" ca="1" si="918"/>
        <v>#N/A</v>
      </c>
      <c r="EG738" s="6" t="e">
        <f t="shared" ca="1" si="894"/>
        <v>#N/A</v>
      </c>
    </row>
    <row r="739" spans="3:137" x14ac:dyDescent="0.2">
      <c r="C739" s="75"/>
      <c r="D739" s="184" t="str">
        <f t="shared" si="858"/>
        <v/>
      </c>
      <c r="E739" s="649" t="str">
        <f t="shared" si="924"/>
        <v/>
      </c>
      <c r="F739" s="607" t="str">
        <f t="shared" si="857"/>
        <v>x</v>
      </c>
      <c r="G739" s="650"/>
      <c r="H739" s="651"/>
      <c r="I739" s="651"/>
      <c r="J739" s="651"/>
      <c r="K739" s="652"/>
      <c r="L739" s="889"/>
      <c r="M739" s="889"/>
      <c r="N739" s="653"/>
      <c r="O739" s="651"/>
      <c r="P739" s="651"/>
      <c r="Q739" s="654"/>
      <c r="R739" s="655"/>
      <c r="S739" s="607" t="str">
        <f t="shared" si="859"/>
        <v/>
      </c>
      <c r="T739" s="656" t="str">
        <f t="shared" si="860"/>
        <v/>
      </c>
      <c r="U739" s="656" t="str">
        <f t="shared" si="895"/>
        <v/>
      </c>
      <c r="V739" s="656" t="str">
        <f t="shared" si="861"/>
        <v/>
      </c>
      <c r="W739" s="719"/>
      <c r="X739" s="659"/>
      <c r="Y739" s="656" t="str">
        <f t="shared" si="925"/>
        <v/>
      </c>
      <c r="Z739" s="659"/>
      <c r="AA739" s="654"/>
      <c r="AB739" s="656" t="str">
        <f t="shared" si="862"/>
        <v/>
      </c>
      <c r="AC739" s="661" t="str">
        <f t="shared" si="896"/>
        <v/>
      </c>
      <c r="AE739" s="658" t="str">
        <f t="shared" si="863"/>
        <v/>
      </c>
      <c r="AF739" s="659"/>
      <c r="AT739" s="805" t="str">
        <f t="shared" si="921"/>
        <v/>
      </c>
      <c r="AU739" t="str">
        <f t="shared" si="897"/>
        <v/>
      </c>
      <c r="AV739" s="6" t="str">
        <f t="shared" si="864"/>
        <v/>
      </c>
      <c r="AW739" s="317" t="str">
        <f t="shared" si="865"/>
        <v/>
      </c>
      <c r="AX739" s="158" t="str">
        <f t="shared" si="866"/>
        <v/>
      </c>
      <c r="AY739" s="158" t="str">
        <f t="shared" si="856"/>
        <v/>
      </c>
      <c r="AZ739" s="309" t="str">
        <f t="shared" si="855"/>
        <v/>
      </c>
      <c r="BA739" s="318" t="str">
        <f t="shared" si="867"/>
        <v/>
      </c>
      <c r="BB739" s="473" t="str">
        <f t="shared" si="868"/>
        <v/>
      </c>
      <c r="BC739" s="80" t="str">
        <f t="shared" si="919"/>
        <v/>
      </c>
      <c r="BD739" s="56">
        <f t="shared" si="869"/>
        <v>1</v>
      </c>
      <c r="BF739" s="56" t="str">
        <f t="shared" si="870"/>
        <v/>
      </c>
      <c r="BG739" s="56" t="str">
        <f t="shared" si="871"/>
        <v/>
      </c>
      <c r="BH739" s="6" t="str">
        <f t="shared" si="872"/>
        <v/>
      </c>
      <c r="BK739" s="6" t="str">
        <f t="shared" si="873"/>
        <v/>
      </c>
      <c r="BL739" s="56">
        <f t="shared" si="898"/>
        <v>999999</v>
      </c>
      <c r="BM739" s="183">
        <f t="shared" si="899"/>
        <v>99999.000003694993</v>
      </c>
      <c r="BN739" s="61">
        <v>723</v>
      </c>
      <c r="BO739" s="6">
        <f t="shared" si="874"/>
        <v>999999</v>
      </c>
      <c r="BP739" s="6">
        <f t="shared" si="875"/>
        <v>999999</v>
      </c>
      <c r="BQ739" s="6" t="str">
        <f t="shared" si="900"/>
        <v>x</v>
      </c>
      <c r="BR739" s="206">
        <f t="shared" si="876"/>
        <v>99999.000003694993</v>
      </c>
      <c r="BS739" s="6">
        <f t="shared" si="877"/>
        <v>99999.000003694993</v>
      </c>
      <c r="BT739" s="6" t="str">
        <f t="shared" si="901"/>
        <v>x</v>
      </c>
      <c r="BU739" s="6" t="str">
        <f t="shared" si="878"/>
        <v/>
      </c>
      <c r="BW739" s="82">
        <f t="shared" si="902"/>
        <v>9999999999</v>
      </c>
      <c r="BX739" s="80" t="str">
        <f t="shared" si="879"/>
        <v>x</v>
      </c>
      <c r="BY739" s="80" t="str">
        <f t="shared" si="880"/>
        <v/>
      </c>
      <c r="BZ739" s="56" t="str">
        <f t="shared" si="903"/>
        <v/>
      </c>
      <c r="CA739" s="56" t="str">
        <f t="shared" si="904"/>
        <v/>
      </c>
      <c r="CB739" s="88">
        <f t="shared" si="905"/>
        <v>0</v>
      </c>
      <c r="CC739" s="56" t="str">
        <f t="shared" si="881"/>
        <v/>
      </c>
      <c r="CD739" s="56"/>
      <c r="CE739" s="56"/>
      <c r="CF739" s="56"/>
      <c r="CG739" s="56"/>
      <c r="CH739" s="169">
        <f t="shared" si="906"/>
        <v>9999999999</v>
      </c>
      <c r="CI739" s="170">
        <f t="shared" si="907"/>
        <v>9999999999</v>
      </c>
      <c r="CJ739" s="171">
        <f t="shared" si="908"/>
        <v>9999999999</v>
      </c>
      <c r="CK739" s="172" t="str">
        <f t="shared" si="909"/>
        <v/>
      </c>
      <c r="CL739" s="173" t="str">
        <f t="shared" si="882"/>
        <v>x</v>
      </c>
      <c r="CN739" s="6" t="str">
        <f t="shared" si="910"/>
        <v/>
      </c>
      <c r="CO739" s="293" t="e">
        <f t="shared" ca="1" si="920"/>
        <v>#N/A</v>
      </c>
      <c r="CP739" s="6" t="e">
        <f t="shared" ca="1" si="911"/>
        <v>#N/A</v>
      </c>
      <c r="CQ739" s="61">
        <v>723</v>
      </c>
      <c r="CR739" s="6">
        <f t="shared" si="883"/>
        <v>0</v>
      </c>
      <c r="CS739" s="6">
        <f t="shared" si="884"/>
        <v>0</v>
      </c>
      <c r="CT739" s="56" t="str">
        <f t="shared" si="885"/>
        <v/>
      </c>
      <c r="CU739" s="76">
        <f t="shared" si="886"/>
        <v>0</v>
      </c>
      <c r="CV739" s="76">
        <f t="shared" si="887"/>
        <v>0</v>
      </c>
      <c r="CX739" s="6" t="str">
        <f t="shared" si="888"/>
        <v/>
      </c>
      <c r="CY739" s="6" t="str">
        <f t="shared" si="889"/>
        <v/>
      </c>
      <c r="CZ739" s="6" t="str">
        <f t="shared" si="890"/>
        <v/>
      </c>
      <c r="DG739" s="56" t="str">
        <f t="shared" si="891"/>
        <v/>
      </c>
      <c r="DH739" s="6">
        <f t="shared" si="892"/>
        <v>0</v>
      </c>
      <c r="DK739" s="6">
        <f t="shared" si="853"/>
        <v>0</v>
      </c>
      <c r="DL739" s="6" t="e">
        <f t="shared" si="854"/>
        <v>#N/A</v>
      </c>
      <c r="DN739" s="6" t="e">
        <f t="shared" si="926"/>
        <v>#N/A</v>
      </c>
      <c r="DP739" s="6" t="str">
        <f t="shared" si="893"/>
        <v/>
      </c>
      <c r="DQ739" s="293">
        <f t="shared" ca="1" si="922"/>
        <v>733</v>
      </c>
      <c r="DR739" s="6" t="str">
        <f t="shared" ca="1" si="912"/>
        <v>x</v>
      </c>
      <c r="DU739" s="293" t="e">
        <f t="shared" ca="1" si="913"/>
        <v>#N/A</v>
      </c>
      <c r="DV739" s="5"/>
      <c r="DW739" s="293" t="e">
        <f t="shared" ca="1" si="923"/>
        <v>#N/A</v>
      </c>
      <c r="DZ739" s="293" t="e">
        <f t="shared" ca="1" si="914"/>
        <v>#N/A</v>
      </c>
      <c r="EA739" s="293" t="e">
        <f t="shared" ca="1" si="915"/>
        <v>#N/A</v>
      </c>
      <c r="EB739" s="293" t="e">
        <f t="shared" ca="1" si="916"/>
        <v>#N/A</v>
      </c>
      <c r="EE739" s="6" t="str">
        <f t="shared" si="917"/>
        <v/>
      </c>
      <c r="EF739" s="293" t="e">
        <f t="shared" ca="1" si="918"/>
        <v>#N/A</v>
      </c>
      <c r="EG739" s="6" t="e">
        <f t="shared" ca="1" si="894"/>
        <v>#N/A</v>
      </c>
    </row>
    <row r="740" spans="3:137" x14ac:dyDescent="0.2">
      <c r="C740" s="75"/>
      <c r="D740" s="184" t="str">
        <f t="shared" si="858"/>
        <v/>
      </c>
      <c r="E740" s="649" t="str">
        <f t="shared" si="924"/>
        <v/>
      </c>
      <c r="F740" s="607" t="str">
        <f t="shared" si="857"/>
        <v>x</v>
      </c>
      <c r="G740" s="650"/>
      <c r="H740" s="651"/>
      <c r="I740" s="651"/>
      <c r="J740" s="651"/>
      <c r="K740" s="652"/>
      <c r="L740" s="889"/>
      <c r="M740" s="889"/>
      <c r="N740" s="653"/>
      <c r="O740" s="651"/>
      <c r="P740" s="651"/>
      <c r="Q740" s="654"/>
      <c r="R740" s="655"/>
      <c r="S740" s="607" t="str">
        <f t="shared" si="859"/>
        <v/>
      </c>
      <c r="T740" s="656" t="str">
        <f t="shared" si="860"/>
        <v/>
      </c>
      <c r="U740" s="656" t="str">
        <f t="shared" si="895"/>
        <v/>
      </c>
      <c r="V740" s="656" t="str">
        <f t="shared" si="861"/>
        <v/>
      </c>
      <c r="W740" s="719"/>
      <c r="X740" s="659"/>
      <c r="Y740" s="656" t="str">
        <f t="shared" si="925"/>
        <v/>
      </c>
      <c r="Z740" s="659"/>
      <c r="AA740" s="654"/>
      <c r="AB740" s="656" t="str">
        <f t="shared" si="862"/>
        <v/>
      </c>
      <c r="AC740" s="661" t="str">
        <f t="shared" si="896"/>
        <v/>
      </c>
      <c r="AE740" s="658" t="str">
        <f t="shared" si="863"/>
        <v/>
      </c>
      <c r="AF740" s="659"/>
      <c r="AT740" s="805" t="str">
        <f t="shared" si="921"/>
        <v/>
      </c>
      <c r="AU740" t="str">
        <f t="shared" si="897"/>
        <v/>
      </c>
      <c r="AV740" s="6" t="str">
        <f t="shared" si="864"/>
        <v/>
      </c>
      <c r="AW740" s="317" t="str">
        <f t="shared" si="865"/>
        <v/>
      </c>
      <c r="AX740" s="158" t="str">
        <f t="shared" si="866"/>
        <v/>
      </c>
      <c r="AY740" s="158" t="str">
        <f t="shared" si="856"/>
        <v/>
      </c>
      <c r="AZ740" s="309" t="str">
        <f t="shared" si="855"/>
        <v/>
      </c>
      <c r="BA740" s="318" t="str">
        <f t="shared" si="867"/>
        <v/>
      </c>
      <c r="BB740" s="473" t="str">
        <f t="shared" si="868"/>
        <v/>
      </c>
      <c r="BC740" s="80" t="str">
        <f t="shared" si="919"/>
        <v/>
      </c>
      <c r="BD740" s="56">
        <f t="shared" si="869"/>
        <v>1</v>
      </c>
      <c r="BF740" s="56" t="str">
        <f t="shared" si="870"/>
        <v/>
      </c>
      <c r="BG740" s="56" t="str">
        <f t="shared" si="871"/>
        <v/>
      </c>
      <c r="BH740" s="6" t="str">
        <f t="shared" si="872"/>
        <v/>
      </c>
      <c r="BK740" s="6" t="str">
        <f t="shared" si="873"/>
        <v/>
      </c>
      <c r="BL740" s="56">
        <f t="shared" si="898"/>
        <v>999999</v>
      </c>
      <c r="BM740" s="183">
        <f t="shared" si="899"/>
        <v>99999.000003699999</v>
      </c>
      <c r="BN740" s="61">
        <v>724</v>
      </c>
      <c r="BO740" s="6">
        <f t="shared" si="874"/>
        <v>999999</v>
      </c>
      <c r="BP740" s="6">
        <f t="shared" si="875"/>
        <v>999999</v>
      </c>
      <c r="BQ740" s="6" t="str">
        <f t="shared" si="900"/>
        <v>x</v>
      </c>
      <c r="BR740" s="206">
        <f t="shared" si="876"/>
        <v>99999.000003699999</v>
      </c>
      <c r="BS740" s="6">
        <f t="shared" si="877"/>
        <v>99999.000003699999</v>
      </c>
      <c r="BT740" s="6" t="str">
        <f t="shared" si="901"/>
        <v>x</v>
      </c>
      <c r="BU740" s="6" t="str">
        <f t="shared" si="878"/>
        <v/>
      </c>
      <c r="BW740" s="82">
        <f t="shared" si="902"/>
        <v>9999999999</v>
      </c>
      <c r="BX740" s="80" t="str">
        <f t="shared" si="879"/>
        <v>x</v>
      </c>
      <c r="BY740" s="80" t="str">
        <f t="shared" si="880"/>
        <v/>
      </c>
      <c r="BZ740" s="56" t="str">
        <f t="shared" si="903"/>
        <v/>
      </c>
      <c r="CA740" s="56" t="str">
        <f t="shared" si="904"/>
        <v/>
      </c>
      <c r="CB740" s="88">
        <f t="shared" si="905"/>
        <v>0</v>
      </c>
      <c r="CC740" s="56" t="str">
        <f t="shared" si="881"/>
        <v/>
      </c>
      <c r="CD740" s="56"/>
      <c r="CE740" s="56"/>
      <c r="CF740" s="56"/>
      <c r="CG740" s="56"/>
      <c r="CH740" s="169">
        <f t="shared" si="906"/>
        <v>9999999999</v>
      </c>
      <c r="CI740" s="170">
        <f t="shared" si="907"/>
        <v>9999999999</v>
      </c>
      <c r="CJ740" s="171">
        <f t="shared" si="908"/>
        <v>9999999999</v>
      </c>
      <c r="CK740" s="172" t="str">
        <f t="shared" si="909"/>
        <v/>
      </c>
      <c r="CL740" s="173" t="str">
        <f t="shared" si="882"/>
        <v>x</v>
      </c>
      <c r="CN740" s="6" t="str">
        <f t="shared" si="910"/>
        <v/>
      </c>
      <c r="CO740" s="293" t="e">
        <f t="shared" ca="1" si="920"/>
        <v>#N/A</v>
      </c>
      <c r="CP740" s="6" t="e">
        <f t="shared" ca="1" si="911"/>
        <v>#N/A</v>
      </c>
      <c r="CQ740" s="61">
        <v>724</v>
      </c>
      <c r="CR740" s="6">
        <f t="shared" si="883"/>
        <v>0</v>
      </c>
      <c r="CS740" s="6">
        <f t="shared" si="884"/>
        <v>0</v>
      </c>
      <c r="CT740" s="56" t="str">
        <f t="shared" si="885"/>
        <v/>
      </c>
      <c r="CU740" s="76">
        <f t="shared" si="886"/>
        <v>0</v>
      </c>
      <c r="CV740" s="76">
        <f t="shared" si="887"/>
        <v>0</v>
      </c>
      <c r="CX740" s="6" t="str">
        <f t="shared" si="888"/>
        <v/>
      </c>
      <c r="CY740" s="6" t="str">
        <f t="shared" si="889"/>
        <v/>
      </c>
      <c r="CZ740" s="6" t="str">
        <f t="shared" si="890"/>
        <v/>
      </c>
      <c r="DG740" s="56" t="str">
        <f t="shared" si="891"/>
        <v/>
      </c>
      <c r="DH740" s="6">
        <f t="shared" si="892"/>
        <v>0</v>
      </c>
      <c r="DK740" s="6">
        <f t="shared" si="853"/>
        <v>0</v>
      </c>
      <c r="DL740" s="6" t="e">
        <f t="shared" si="854"/>
        <v>#N/A</v>
      </c>
      <c r="DN740" s="6" t="e">
        <f t="shared" si="926"/>
        <v>#N/A</v>
      </c>
      <c r="DP740" s="6" t="str">
        <f t="shared" si="893"/>
        <v/>
      </c>
      <c r="DQ740" s="293">
        <f t="shared" ca="1" si="922"/>
        <v>734</v>
      </c>
      <c r="DR740" s="6" t="str">
        <f t="shared" ca="1" si="912"/>
        <v>x</v>
      </c>
      <c r="DU740" s="293" t="e">
        <f t="shared" ca="1" si="913"/>
        <v>#N/A</v>
      </c>
      <c r="DV740" s="5"/>
      <c r="DW740" s="293" t="e">
        <f t="shared" ca="1" si="923"/>
        <v>#N/A</v>
      </c>
      <c r="DZ740" s="293" t="e">
        <f t="shared" ca="1" si="914"/>
        <v>#N/A</v>
      </c>
      <c r="EA740" s="293" t="e">
        <f t="shared" ca="1" si="915"/>
        <v>#N/A</v>
      </c>
      <c r="EB740" s="293" t="e">
        <f t="shared" ca="1" si="916"/>
        <v>#N/A</v>
      </c>
      <c r="EE740" s="6" t="str">
        <f t="shared" si="917"/>
        <v/>
      </c>
      <c r="EF740" s="293" t="e">
        <f t="shared" ca="1" si="918"/>
        <v>#N/A</v>
      </c>
      <c r="EG740" s="6" t="e">
        <f t="shared" ca="1" si="894"/>
        <v>#N/A</v>
      </c>
    </row>
    <row r="741" spans="3:137" x14ac:dyDescent="0.2">
      <c r="C741" s="75"/>
      <c r="D741" s="184" t="str">
        <f t="shared" si="858"/>
        <v/>
      </c>
      <c r="E741" s="649" t="str">
        <f t="shared" si="924"/>
        <v/>
      </c>
      <c r="F741" s="607" t="str">
        <f t="shared" si="857"/>
        <v>x</v>
      </c>
      <c r="G741" s="650"/>
      <c r="H741" s="651"/>
      <c r="I741" s="651"/>
      <c r="J741" s="651"/>
      <c r="K741" s="652"/>
      <c r="L741" s="889"/>
      <c r="M741" s="889"/>
      <c r="N741" s="653"/>
      <c r="O741" s="651"/>
      <c r="P741" s="651"/>
      <c r="Q741" s="654"/>
      <c r="R741" s="655"/>
      <c r="S741" s="607" t="str">
        <f t="shared" si="859"/>
        <v/>
      </c>
      <c r="T741" s="656" t="str">
        <f t="shared" si="860"/>
        <v/>
      </c>
      <c r="U741" s="656" t="str">
        <f t="shared" si="895"/>
        <v/>
      </c>
      <c r="V741" s="656" t="str">
        <f t="shared" si="861"/>
        <v/>
      </c>
      <c r="W741" s="719"/>
      <c r="X741" s="659"/>
      <c r="Y741" s="656" t="str">
        <f t="shared" si="925"/>
        <v/>
      </c>
      <c r="Z741" s="659"/>
      <c r="AA741" s="654"/>
      <c r="AB741" s="656" t="str">
        <f t="shared" si="862"/>
        <v/>
      </c>
      <c r="AC741" s="661" t="str">
        <f t="shared" si="896"/>
        <v/>
      </c>
      <c r="AE741" s="658" t="str">
        <f t="shared" si="863"/>
        <v/>
      </c>
      <c r="AF741" s="659"/>
      <c r="AT741" s="805" t="str">
        <f t="shared" si="921"/>
        <v/>
      </c>
      <c r="AU741" t="str">
        <f t="shared" si="897"/>
        <v/>
      </c>
      <c r="AV741" s="6" t="str">
        <f t="shared" si="864"/>
        <v/>
      </c>
      <c r="AW741" s="317" t="str">
        <f t="shared" si="865"/>
        <v/>
      </c>
      <c r="AX741" s="158" t="str">
        <f t="shared" si="866"/>
        <v/>
      </c>
      <c r="AY741" s="158" t="str">
        <f t="shared" si="856"/>
        <v/>
      </c>
      <c r="AZ741" s="309" t="str">
        <f t="shared" si="855"/>
        <v/>
      </c>
      <c r="BA741" s="318" t="str">
        <f t="shared" si="867"/>
        <v/>
      </c>
      <c r="BB741" s="473" t="str">
        <f t="shared" si="868"/>
        <v/>
      </c>
      <c r="BC741" s="80" t="str">
        <f t="shared" si="919"/>
        <v/>
      </c>
      <c r="BD741" s="56">
        <f t="shared" si="869"/>
        <v>1</v>
      </c>
      <c r="BF741" s="56" t="str">
        <f t="shared" si="870"/>
        <v/>
      </c>
      <c r="BG741" s="56" t="str">
        <f t="shared" si="871"/>
        <v/>
      </c>
      <c r="BH741" s="6" t="str">
        <f t="shared" si="872"/>
        <v/>
      </c>
      <c r="BK741" s="6" t="str">
        <f t="shared" si="873"/>
        <v/>
      </c>
      <c r="BL741" s="56">
        <f t="shared" si="898"/>
        <v>999999</v>
      </c>
      <c r="BM741" s="183">
        <f t="shared" si="899"/>
        <v>99999.000003705005</v>
      </c>
      <c r="BN741" s="61">
        <v>725</v>
      </c>
      <c r="BO741" s="6">
        <f t="shared" si="874"/>
        <v>999999</v>
      </c>
      <c r="BP741" s="6">
        <f t="shared" si="875"/>
        <v>999999</v>
      </c>
      <c r="BQ741" s="6" t="str">
        <f t="shared" si="900"/>
        <v>x</v>
      </c>
      <c r="BR741" s="206">
        <f t="shared" si="876"/>
        <v>99999.000003705005</v>
      </c>
      <c r="BS741" s="6">
        <f t="shared" si="877"/>
        <v>99999.000003705005</v>
      </c>
      <c r="BT741" s="6" t="str">
        <f t="shared" si="901"/>
        <v>x</v>
      </c>
      <c r="BU741" s="6" t="str">
        <f t="shared" si="878"/>
        <v/>
      </c>
      <c r="BW741" s="82">
        <f t="shared" si="902"/>
        <v>9999999999</v>
      </c>
      <c r="BX741" s="80" t="str">
        <f t="shared" si="879"/>
        <v>x</v>
      </c>
      <c r="BY741" s="80" t="str">
        <f t="shared" si="880"/>
        <v/>
      </c>
      <c r="BZ741" s="56" t="str">
        <f t="shared" si="903"/>
        <v/>
      </c>
      <c r="CA741" s="56" t="str">
        <f t="shared" si="904"/>
        <v/>
      </c>
      <c r="CB741" s="88">
        <f t="shared" si="905"/>
        <v>0</v>
      </c>
      <c r="CC741" s="56" t="str">
        <f t="shared" si="881"/>
        <v/>
      </c>
      <c r="CD741" s="56"/>
      <c r="CE741" s="56"/>
      <c r="CF741" s="56"/>
      <c r="CG741" s="56"/>
      <c r="CH741" s="169">
        <f t="shared" si="906"/>
        <v>9999999999</v>
      </c>
      <c r="CI741" s="170">
        <f t="shared" si="907"/>
        <v>9999999999</v>
      </c>
      <c r="CJ741" s="171">
        <f t="shared" si="908"/>
        <v>9999999999</v>
      </c>
      <c r="CK741" s="172" t="str">
        <f t="shared" si="909"/>
        <v/>
      </c>
      <c r="CL741" s="173" t="str">
        <f t="shared" si="882"/>
        <v>x</v>
      </c>
      <c r="CN741" s="6" t="str">
        <f t="shared" si="910"/>
        <v/>
      </c>
      <c r="CO741" s="293" t="e">
        <f t="shared" ca="1" si="920"/>
        <v>#N/A</v>
      </c>
      <c r="CP741" s="6" t="e">
        <f t="shared" ca="1" si="911"/>
        <v>#N/A</v>
      </c>
      <c r="CQ741" s="61">
        <v>725</v>
      </c>
      <c r="CR741" s="6">
        <f t="shared" si="883"/>
        <v>0</v>
      </c>
      <c r="CS741" s="6">
        <f t="shared" si="884"/>
        <v>0</v>
      </c>
      <c r="CT741" s="56" t="str">
        <f t="shared" si="885"/>
        <v/>
      </c>
      <c r="CU741" s="76">
        <f t="shared" si="886"/>
        <v>0</v>
      </c>
      <c r="CV741" s="76">
        <f t="shared" si="887"/>
        <v>0</v>
      </c>
      <c r="CX741" s="6" t="str">
        <f t="shared" si="888"/>
        <v/>
      </c>
      <c r="CY741" s="6" t="str">
        <f t="shared" si="889"/>
        <v/>
      </c>
      <c r="CZ741" s="6" t="str">
        <f t="shared" si="890"/>
        <v/>
      </c>
      <c r="DG741" s="56" t="str">
        <f t="shared" si="891"/>
        <v/>
      </c>
      <c r="DH741" s="6">
        <f t="shared" si="892"/>
        <v>0</v>
      </c>
      <c r="DK741" s="6">
        <f t="shared" si="853"/>
        <v>0</v>
      </c>
      <c r="DL741" s="6" t="e">
        <f t="shared" si="854"/>
        <v>#N/A</v>
      </c>
      <c r="DN741" s="6" t="e">
        <f t="shared" si="926"/>
        <v>#N/A</v>
      </c>
      <c r="DP741" s="6" t="str">
        <f t="shared" si="893"/>
        <v/>
      </c>
      <c r="DQ741" s="293">
        <f t="shared" ca="1" si="922"/>
        <v>735</v>
      </c>
      <c r="DR741" s="6" t="str">
        <f t="shared" ca="1" si="912"/>
        <v>x</v>
      </c>
      <c r="DU741" s="293" t="e">
        <f t="shared" ca="1" si="913"/>
        <v>#N/A</v>
      </c>
      <c r="DV741" s="5"/>
      <c r="DW741" s="293" t="e">
        <f t="shared" ca="1" si="923"/>
        <v>#N/A</v>
      </c>
      <c r="DZ741" s="293" t="e">
        <f t="shared" ca="1" si="914"/>
        <v>#N/A</v>
      </c>
      <c r="EA741" s="293" t="e">
        <f t="shared" ca="1" si="915"/>
        <v>#N/A</v>
      </c>
      <c r="EB741" s="293" t="e">
        <f t="shared" ca="1" si="916"/>
        <v>#N/A</v>
      </c>
      <c r="EE741" s="6" t="str">
        <f t="shared" si="917"/>
        <v/>
      </c>
      <c r="EF741" s="293" t="e">
        <f t="shared" ca="1" si="918"/>
        <v>#N/A</v>
      </c>
      <c r="EG741" s="6" t="e">
        <f t="shared" ca="1" si="894"/>
        <v>#N/A</v>
      </c>
    </row>
    <row r="742" spans="3:137" x14ac:dyDescent="0.2">
      <c r="C742" s="75"/>
      <c r="D742" s="184" t="str">
        <f t="shared" si="858"/>
        <v/>
      </c>
      <c r="E742" s="649" t="str">
        <f t="shared" si="924"/>
        <v/>
      </c>
      <c r="F742" s="607" t="str">
        <f t="shared" si="857"/>
        <v>x</v>
      </c>
      <c r="G742" s="650"/>
      <c r="H742" s="651"/>
      <c r="I742" s="651"/>
      <c r="J742" s="651"/>
      <c r="K742" s="652"/>
      <c r="L742" s="889"/>
      <c r="M742" s="889"/>
      <c r="N742" s="653"/>
      <c r="O742" s="651"/>
      <c r="P742" s="651"/>
      <c r="Q742" s="654"/>
      <c r="R742" s="655"/>
      <c r="S742" s="607" t="str">
        <f t="shared" si="859"/>
        <v/>
      </c>
      <c r="T742" s="656" t="str">
        <f t="shared" si="860"/>
        <v/>
      </c>
      <c r="U742" s="656" t="str">
        <f t="shared" si="895"/>
        <v/>
      </c>
      <c r="V742" s="656" t="str">
        <f t="shared" si="861"/>
        <v/>
      </c>
      <c r="W742" s="719"/>
      <c r="X742" s="659"/>
      <c r="Y742" s="656" t="str">
        <f t="shared" si="925"/>
        <v/>
      </c>
      <c r="Z742" s="659"/>
      <c r="AA742" s="654"/>
      <c r="AB742" s="656" t="str">
        <f t="shared" si="862"/>
        <v/>
      </c>
      <c r="AC742" s="661" t="str">
        <f t="shared" si="896"/>
        <v/>
      </c>
      <c r="AE742" s="658" t="str">
        <f t="shared" si="863"/>
        <v/>
      </c>
      <c r="AF742" s="659"/>
      <c r="AT742" s="805" t="str">
        <f t="shared" si="921"/>
        <v/>
      </c>
      <c r="AU742" t="str">
        <f t="shared" si="897"/>
        <v/>
      </c>
      <c r="AV742" s="6" t="str">
        <f t="shared" si="864"/>
        <v/>
      </c>
      <c r="AW742" s="317" t="str">
        <f t="shared" si="865"/>
        <v/>
      </c>
      <c r="AX742" s="158" t="str">
        <f t="shared" si="866"/>
        <v/>
      </c>
      <c r="AY742" s="158" t="str">
        <f t="shared" si="856"/>
        <v/>
      </c>
      <c r="AZ742" s="309" t="str">
        <f t="shared" si="855"/>
        <v/>
      </c>
      <c r="BA742" s="318" t="str">
        <f t="shared" si="867"/>
        <v/>
      </c>
      <c r="BB742" s="473" t="str">
        <f t="shared" si="868"/>
        <v/>
      </c>
      <c r="BC742" s="80" t="str">
        <f t="shared" si="919"/>
        <v/>
      </c>
      <c r="BD742" s="56">
        <f t="shared" si="869"/>
        <v>1</v>
      </c>
      <c r="BF742" s="56" t="str">
        <f t="shared" si="870"/>
        <v/>
      </c>
      <c r="BG742" s="56" t="str">
        <f t="shared" si="871"/>
        <v/>
      </c>
      <c r="BH742" s="6" t="str">
        <f t="shared" si="872"/>
        <v/>
      </c>
      <c r="BK742" s="6" t="str">
        <f t="shared" si="873"/>
        <v/>
      </c>
      <c r="BL742" s="56">
        <f t="shared" si="898"/>
        <v>999999</v>
      </c>
      <c r="BM742" s="183">
        <f t="shared" si="899"/>
        <v>99999.000003709996</v>
      </c>
      <c r="BN742" s="61">
        <v>726</v>
      </c>
      <c r="BO742" s="6">
        <f t="shared" si="874"/>
        <v>999999</v>
      </c>
      <c r="BP742" s="6">
        <f t="shared" si="875"/>
        <v>999999</v>
      </c>
      <c r="BQ742" s="6" t="str">
        <f t="shared" si="900"/>
        <v>x</v>
      </c>
      <c r="BR742" s="206">
        <f t="shared" si="876"/>
        <v>99999.000003709996</v>
      </c>
      <c r="BS742" s="6">
        <f t="shared" si="877"/>
        <v>99999.000003709996</v>
      </c>
      <c r="BT742" s="6" t="str">
        <f t="shared" si="901"/>
        <v>x</v>
      </c>
      <c r="BU742" s="6" t="str">
        <f t="shared" si="878"/>
        <v/>
      </c>
      <c r="BW742" s="82">
        <f t="shared" si="902"/>
        <v>9999999999</v>
      </c>
      <c r="BX742" s="80" t="str">
        <f t="shared" si="879"/>
        <v>x</v>
      </c>
      <c r="BY742" s="80" t="str">
        <f t="shared" si="880"/>
        <v/>
      </c>
      <c r="BZ742" s="56" t="str">
        <f t="shared" si="903"/>
        <v/>
      </c>
      <c r="CA742" s="56" t="str">
        <f t="shared" si="904"/>
        <v/>
      </c>
      <c r="CB742" s="88">
        <f t="shared" si="905"/>
        <v>0</v>
      </c>
      <c r="CC742" s="56" t="str">
        <f t="shared" si="881"/>
        <v/>
      </c>
      <c r="CD742" s="56"/>
      <c r="CE742" s="56"/>
      <c r="CF742" s="56"/>
      <c r="CG742" s="56"/>
      <c r="CH742" s="169">
        <f t="shared" si="906"/>
        <v>9999999999</v>
      </c>
      <c r="CI742" s="170">
        <f t="shared" si="907"/>
        <v>9999999999</v>
      </c>
      <c r="CJ742" s="171">
        <f t="shared" si="908"/>
        <v>9999999999</v>
      </c>
      <c r="CK742" s="172" t="str">
        <f t="shared" si="909"/>
        <v/>
      </c>
      <c r="CL742" s="173" t="str">
        <f t="shared" si="882"/>
        <v>x</v>
      </c>
      <c r="CN742" s="6" t="str">
        <f t="shared" si="910"/>
        <v/>
      </c>
      <c r="CO742" s="293" t="e">
        <f t="shared" ca="1" si="920"/>
        <v>#N/A</v>
      </c>
      <c r="CP742" s="6" t="e">
        <f t="shared" ca="1" si="911"/>
        <v>#N/A</v>
      </c>
      <c r="CQ742" s="61">
        <v>726</v>
      </c>
      <c r="CR742" s="6">
        <f t="shared" si="883"/>
        <v>0</v>
      </c>
      <c r="CS742" s="6">
        <f t="shared" si="884"/>
        <v>0</v>
      </c>
      <c r="CT742" s="56" t="str">
        <f t="shared" si="885"/>
        <v/>
      </c>
      <c r="CU742" s="76">
        <f t="shared" si="886"/>
        <v>0</v>
      </c>
      <c r="CV742" s="76">
        <f t="shared" si="887"/>
        <v>0</v>
      </c>
      <c r="CX742" s="6" t="str">
        <f t="shared" si="888"/>
        <v/>
      </c>
      <c r="CY742" s="6" t="str">
        <f t="shared" si="889"/>
        <v/>
      </c>
      <c r="CZ742" s="6" t="str">
        <f t="shared" si="890"/>
        <v/>
      </c>
      <c r="DG742" s="56" t="str">
        <f t="shared" si="891"/>
        <v/>
      </c>
      <c r="DH742" s="6">
        <f t="shared" si="892"/>
        <v>0</v>
      </c>
      <c r="DK742" s="6">
        <f t="shared" ref="DK742:DK805" si="927">IF(AND(H742="Liq",L742="x",M742=""),"LiqD",IF(AND(H742="Liq",L742="",M742="x"),"LiqC",H742))</f>
        <v>0</v>
      </c>
      <c r="DL742" s="6" t="e">
        <f t="shared" ref="DL742:DL805" si="928">VLOOKUP(DK742,$DK$5:$DL$11,2,FALSE)</f>
        <v>#N/A</v>
      </c>
      <c r="DN742" s="6" t="e">
        <f t="shared" si="926"/>
        <v>#N/A</v>
      </c>
      <c r="DP742" s="6" t="str">
        <f t="shared" si="893"/>
        <v/>
      </c>
      <c r="DQ742" s="293">
        <f t="shared" ca="1" si="922"/>
        <v>736</v>
      </c>
      <c r="DR742" s="6" t="str">
        <f t="shared" ca="1" si="912"/>
        <v>x</v>
      </c>
      <c r="DU742" s="293" t="e">
        <f t="shared" ca="1" si="913"/>
        <v>#N/A</v>
      </c>
      <c r="DV742" s="5"/>
      <c r="DW742" s="293" t="e">
        <f t="shared" ca="1" si="923"/>
        <v>#N/A</v>
      </c>
      <c r="DZ742" s="293" t="e">
        <f t="shared" ca="1" si="914"/>
        <v>#N/A</v>
      </c>
      <c r="EA742" s="293" t="e">
        <f t="shared" ca="1" si="915"/>
        <v>#N/A</v>
      </c>
      <c r="EB742" s="293" t="e">
        <f t="shared" ca="1" si="916"/>
        <v>#N/A</v>
      </c>
      <c r="EE742" s="6" t="str">
        <f t="shared" si="917"/>
        <v/>
      </c>
      <c r="EF742" s="293" t="e">
        <f t="shared" ca="1" si="918"/>
        <v>#N/A</v>
      </c>
      <c r="EG742" s="6" t="e">
        <f t="shared" ca="1" si="894"/>
        <v>#N/A</v>
      </c>
    </row>
    <row r="743" spans="3:137" x14ac:dyDescent="0.2">
      <c r="C743" s="75"/>
      <c r="D743" s="184" t="str">
        <f t="shared" si="858"/>
        <v/>
      </c>
      <c r="E743" s="649" t="str">
        <f t="shared" si="924"/>
        <v/>
      </c>
      <c r="F743" s="607" t="str">
        <f t="shared" si="857"/>
        <v>x</v>
      </c>
      <c r="G743" s="650"/>
      <c r="H743" s="651"/>
      <c r="I743" s="651"/>
      <c r="J743" s="651"/>
      <c r="K743" s="652"/>
      <c r="L743" s="889"/>
      <c r="M743" s="889"/>
      <c r="N743" s="653"/>
      <c r="O743" s="651"/>
      <c r="P743" s="651"/>
      <c r="Q743" s="654"/>
      <c r="R743" s="655"/>
      <c r="S743" s="607" t="str">
        <f t="shared" si="859"/>
        <v/>
      </c>
      <c r="T743" s="656" t="str">
        <f t="shared" si="860"/>
        <v/>
      </c>
      <c r="U743" s="656" t="str">
        <f t="shared" si="895"/>
        <v/>
      </c>
      <c r="V743" s="656" t="str">
        <f t="shared" si="861"/>
        <v/>
      </c>
      <c r="W743" s="719"/>
      <c r="X743" s="659"/>
      <c r="Y743" s="656" t="str">
        <f t="shared" si="925"/>
        <v/>
      </c>
      <c r="Z743" s="659"/>
      <c r="AA743" s="654"/>
      <c r="AB743" s="656" t="str">
        <f t="shared" si="862"/>
        <v/>
      </c>
      <c r="AC743" s="661" t="str">
        <f t="shared" si="896"/>
        <v/>
      </c>
      <c r="AE743" s="658" t="str">
        <f t="shared" si="863"/>
        <v/>
      </c>
      <c r="AF743" s="659"/>
      <c r="AT743" s="805" t="str">
        <f t="shared" si="921"/>
        <v/>
      </c>
      <c r="AU743" t="str">
        <f t="shared" si="897"/>
        <v/>
      </c>
      <c r="AV743" s="6" t="str">
        <f t="shared" si="864"/>
        <v/>
      </c>
      <c r="AW743" s="317" t="str">
        <f t="shared" si="865"/>
        <v/>
      </c>
      <c r="AX743" s="158" t="str">
        <f t="shared" si="866"/>
        <v/>
      </c>
      <c r="AY743" s="158" t="str">
        <f t="shared" si="856"/>
        <v/>
      </c>
      <c r="AZ743" s="309" t="str">
        <f t="shared" si="855"/>
        <v/>
      </c>
      <c r="BA743" s="318" t="str">
        <f t="shared" si="867"/>
        <v/>
      </c>
      <c r="BB743" s="473" t="str">
        <f t="shared" si="868"/>
        <v/>
      </c>
      <c r="BC743" s="80" t="str">
        <f t="shared" si="919"/>
        <v/>
      </c>
      <c r="BD743" s="56">
        <f t="shared" si="869"/>
        <v>1</v>
      </c>
      <c r="BF743" s="56" t="str">
        <f t="shared" si="870"/>
        <v/>
      </c>
      <c r="BG743" s="56" t="str">
        <f t="shared" si="871"/>
        <v/>
      </c>
      <c r="BH743" s="6" t="str">
        <f t="shared" si="872"/>
        <v/>
      </c>
      <c r="BK743" s="6" t="str">
        <f t="shared" si="873"/>
        <v/>
      </c>
      <c r="BL743" s="56">
        <f t="shared" si="898"/>
        <v>999999</v>
      </c>
      <c r="BM743" s="183">
        <f t="shared" si="899"/>
        <v>99999.000003715002</v>
      </c>
      <c r="BN743" s="61">
        <v>727</v>
      </c>
      <c r="BO743" s="6">
        <f t="shared" si="874"/>
        <v>999999</v>
      </c>
      <c r="BP743" s="6">
        <f t="shared" si="875"/>
        <v>999999</v>
      </c>
      <c r="BQ743" s="6" t="str">
        <f t="shared" si="900"/>
        <v>x</v>
      </c>
      <c r="BR743" s="206">
        <f t="shared" si="876"/>
        <v>99999.000003715002</v>
      </c>
      <c r="BS743" s="6">
        <f t="shared" si="877"/>
        <v>99999.000003715002</v>
      </c>
      <c r="BT743" s="6" t="str">
        <f t="shared" si="901"/>
        <v>x</v>
      </c>
      <c r="BU743" s="6" t="str">
        <f t="shared" si="878"/>
        <v/>
      </c>
      <c r="BW743" s="82">
        <f t="shared" si="902"/>
        <v>9999999999</v>
      </c>
      <c r="BX743" s="80" t="str">
        <f t="shared" si="879"/>
        <v>x</v>
      </c>
      <c r="BY743" s="80" t="str">
        <f t="shared" si="880"/>
        <v/>
      </c>
      <c r="BZ743" s="56" t="str">
        <f t="shared" si="903"/>
        <v/>
      </c>
      <c r="CA743" s="56" t="str">
        <f t="shared" si="904"/>
        <v/>
      </c>
      <c r="CB743" s="88">
        <f t="shared" si="905"/>
        <v>0</v>
      </c>
      <c r="CC743" s="56" t="str">
        <f t="shared" si="881"/>
        <v/>
      </c>
      <c r="CD743" s="56"/>
      <c r="CE743" s="56"/>
      <c r="CF743" s="56"/>
      <c r="CG743" s="56"/>
      <c r="CH743" s="169">
        <f t="shared" si="906"/>
        <v>9999999999</v>
      </c>
      <c r="CI743" s="170">
        <f t="shared" si="907"/>
        <v>9999999999</v>
      </c>
      <c r="CJ743" s="171">
        <f t="shared" si="908"/>
        <v>9999999999</v>
      </c>
      <c r="CK743" s="172" t="str">
        <f t="shared" si="909"/>
        <v/>
      </c>
      <c r="CL743" s="173" t="str">
        <f t="shared" si="882"/>
        <v>x</v>
      </c>
      <c r="CN743" s="6" t="str">
        <f t="shared" si="910"/>
        <v/>
      </c>
      <c r="CO743" s="293" t="e">
        <f t="shared" ca="1" si="920"/>
        <v>#N/A</v>
      </c>
      <c r="CP743" s="6" t="e">
        <f t="shared" ca="1" si="911"/>
        <v>#N/A</v>
      </c>
      <c r="CQ743" s="61">
        <v>727</v>
      </c>
      <c r="CR743" s="6">
        <f t="shared" si="883"/>
        <v>0</v>
      </c>
      <c r="CS743" s="6">
        <f t="shared" si="884"/>
        <v>0</v>
      </c>
      <c r="CT743" s="56" t="str">
        <f t="shared" si="885"/>
        <v/>
      </c>
      <c r="CU743" s="76">
        <f t="shared" si="886"/>
        <v>0</v>
      </c>
      <c r="CV743" s="76">
        <f t="shared" si="887"/>
        <v>0</v>
      </c>
      <c r="CX743" s="6" t="str">
        <f t="shared" si="888"/>
        <v/>
      </c>
      <c r="CY743" s="6" t="str">
        <f t="shared" si="889"/>
        <v/>
      </c>
      <c r="CZ743" s="6" t="str">
        <f t="shared" si="890"/>
        <v/>
      </c>
      <c r="DG743" s="56" t="str">
        <f t="shared" si="891"/>
        <v/>
      </c>
      <c r="DH743" s="6">
        <f t="shared" si="892"/>
        <v>0</v>
      </c>
      <c r="DK743" s="6">
        <f t="shared" si="927"/>
        <v>0</v>
      </c>
      <c r="DL743" s="6" t="e">
        <f t="shared" si="928"/>
        <v>#N/A</v>
      </c>
      <c r="DN743" s="6" t="e">
        <f t="shared" si="926"/>
        <v>#N/A</v>
      </c>
      <c r="DP743" s="6" t="str">
        <f t="shared" si="893"/>
        <v/>
      </c>
      <c r="DQ743" s="293">
        <f t="shared" ca="1" si="922"/>
        <v>737</v>
      </c>
      <c r="DR743" s="6" t="str">
        <f t="shared" ca="1" si="912"/>
        <v>x</v>
      </c>
      <c r="DU743" s="293" t="e">
        <f t="shared" ca="1" si="913"/>
        <v>#N/A</v>
      </c>
      <c r="DV743" s="5"/>
      <c r="DW743" s="293" t="e">
        <f t="shared" ca="1" si="923"/>
        <v>#N/A</v>
      </c>
      <c r="DZ743" s="293" t="e">
        <f t="shared" ca="1" si="914"/>
        <v>#N/A</v>
      </c>
      <c r="EA743" s="293" t="e">
        <f t="shared" ca="1" si="915"/>
        <v>#N/A</v>
      </c>
      <c r="EB743" s="293" t="e">
        <f t="shared" ca="1" si="916"/>
        <v>#N/A</v>
      </c>
      <c r="EE743" s="6" t="str">
        <f t="shared" si="917"/>
        <v/>
      </c>
      <c r="EF743" s="293" t="e">
        <f t="shared" ca="1" si="918"/>
        <v>#N/A</v>
      </c>
      <c r="EG743" s="6" t="e">
        <f t="shared" ca="1" si="894"/>
        <v>#N/A</v>
      </c>
    </row>
    <row r="744" spans="3:137" x14ac:dyDescent="0.2">
      <c r="C744" s="75"/>
      <c r="D744" s="184" t="str">
        <f t="shared" si="858"/>
        <v/>
      </c>
      <c r="E744" s="649" t="str">
        <f t="shared" si="924"/>
        <v/>
      </c>
      <c r="F744" s="607" t="str">
        <f t="shared" si="857"/>
        <v>x</v>
      </c>
      <c r="G744" s="650"/>
      <c r="H744" s="651"/>
      <c r="I744" s="651"/>
      <c r="J744" s="651"/>
      <c r="K744" s="652"/>
      <c r="L744" s="889"/>
      <c r="M744" s="889"/>
      <c r="N744" s="653"/>
      <c r="O744" s="651"/>
      <c r="P744" s="651"/>
      <c r="Q744" s="654"/>
      <c r="R744" s="655"/>
      <c r="S744" s="607" t="str">
        <f t="shared" si="859"/>
        <v/>
      </c>
      <c r="T744" s="656" t="str">
        <f t="shared" si="860"/>
        <v/>
      </c>
      <c r="U744" s="656" t="str">
        <f t="shared" si="895"/>
        <v/>
      </c>
      <c r="V744" s="656" t="str">
        <f t="shared" si="861"/>
        <v/>
      </c>
      <c r="W744" s="719"/>
      <c r="X744" s="659"/>
      <c r="Y744" s="656" t="str">
        <f t="shared" si="925"/>
        <v/>
      </c>
      <c r="Z744" s="659"/>
      <c r="AA744" s="654"/>
      <c r="AB744" s="656" t="str">
        <f t="shared" si="862"/>
        <v/>
      </c>
      <c r="AC744" s="661" t="str">
        <f t="shared" si="896"/>
        <v/>
      </c>
      <c r="AE744" s="658" t="str">
        <f t="shared" si="863"/>
        <v/>
      </c>
      <c r="AF744" s="659"/>
      <c r="AT744" s="805" t="str">
        <f t="shared" si="921"/>
        <v/>
      </c>
      <c r="AU744" t="str">
        <f t="shared" si="897"/>
        <v/>
      </c>
      <c r="AV744" s="6" t="str">
        <f t="shared" si="864"/>
        <v/>
      </c>
      <c r="AW744" s="317" t="str">
        <f t="shared" si="865"/>
        <v/>
      </c>
      <c r="AX744" s="158" t="str">
        <f t="shared" si="866"/>
        <v/>
      </c>
      <c r="AY744" s="158" t="str">
        <f t="shared" si="856"/>
        <v/>
      </c>
      <c r="AZ744" s="309" t="str">
        <f t="shared" si="855"/>
        <v/>
      </c>
      <c r="BA744" s="318" t="str">
        <f t="shared" si="867"/>
        <v/>
      </c>
      <c r="BB744" s="473" t="str">
        <f t="shared" si="868"/>
        <v/>
      </c>
      <c r="BC744" s="80" t="str">
        <f t="shared" si="919"/>
        <v/>
      </c>
      <c r="BD744" s="56">
        <f t="shared" si="869"/>
        <v>1</v>
      </c>
      <c r="BF744" s="56" t="str">
        <f t="shared" si="870"/>
        <v/>
      </c>
      <c r="BG744" s="56" t="str">
        <f t="shared" si="871"/>
        <v/>
      </c>
      <c r="BH744" s="6" t="str">
        <f t="shared" si="872"/>
        <v/>
      </c>
      <c r="BK744" s="6" t="str">
        <f t="shared" si="873"/>
        <v/>
      </c>
      <c r="BL744" s="56">
        <f t="shared" si="898"/>
        <v>999999</v>
      </c>
      <c r="BM744" s="183">
        <f t="shared" si="899"/>
        <v>99999.000003719993</v>
      </c>
      <c r="BN744" s="61">
        <v>728</v>
      </c>
      <c r="BO744" s="6">
        <f t="shared" si="874"/>
        <v>999999</v>
      </c>
      <c r="BP744" s="6">
        <f t="shared" si="875"/>
        <v>999999</v>
      </c>
      <c r="BQ744" s="6" t="str">
        <f t="shared" si="900"/>
        <v>x</v>
      </c>
      <c r="BR744" s="206">
        <f t="shared" si="876"/>
        <v>99999.000003719993</v>
      </c>
      <c r="BS744" s="6">
        <f t="shared" si="877"/>
        <v>99999.000003719993</v>
      </c>
      <c r="BT744" s="6" t="str">
        <f t="shared" si="901"/>
        <v>x</v>
      </c>
      <c r="BU744" s="6" t="str">
        <f t="shared" si="878"/>
        <v/>
      </c>
      <c r="BW744" s="82">
        <f t="shared" si="902"/>
        <v>9999999999</v>
      </c>
      <c r="BX744" s="80" t="str">
        <f t="shared" si="879"/>
        <v>x</v>
      </c>
      <c r="BY744" s="80" t="str">
        <f t="shared" si="880"/>
        <v/>
      </c>
      <c r="BZ744" s="56" t="str">
        <f t="shared" si="903"/>
        <v/>
      </c>
      <c r="CA744" s="56" t="str">
        <f t="shared" si="904"/>
        <v/>
      </c>
      <c r="CB744" s="88">
        <f t="shared" si="905"/>
        <v>0</v>
      </c>
      <c r="CC744" s="56" t="str">
        <f t="shared" si="881"/>
        <v/>
      </c>
      <c r="CD744" s="56"/>
      <c r="CE744" s="56"/>
      <c r="CF744" s="56"/>
      <c r="CG744" s="56"/>
      <c r="CH744" s="169">
        <f t="shared" si="906"/>
        <v>9999999999</v>
      </c>
      <c r="CI744" s="170">
        <f t="shared" si="907"/>
        <v>9999999999</v>
      </c>
      <c r="CJ744" s="171">
        <f t="shared" si="908"/>
        <v>9999999999</v>
      </c>
      <c r="CK744" s="172" t="str">
        <f t="shared" si="909"/>
        <v/>
      </c>
      <c r="CL744" s="173" t="str">
        <f t="shared" si="882"/>
        <v>x</v>
      </c>
      <c r="CN744" s="6" t="str">
        <f t="shared" si="910"/>
        <v/>
      </c>
      <c r="CO744" s="293" t="e">
        <f t="shared" ca="1" si="920"/>
        <v>#N/A</v>
      </c>
      <c r="CP744" s="6" t="e">
        <f t="shared" ca="1" si="911"/>
        <v>#N/A</v>
      </c>
      <c r="CQ744" s="61">
        <v>728</v>
      </c>
      <c r="CR744" s="6">
        <f t="shared" si="883"/>
        <v>0</v>
      </c>
      <c r="CS744" s="6">
        <f t="shared" si="884"/>
        <v>0</v>
      </c>
      <c r="CT744" s="56" t="str">
        <f t="shared" si="885"/>
        <v/>
      </c>
      <c r="CU744" s="76">
        <f t="shared" si="886"/>
        <v>0</v>
      </c>
      <c r="CV744" s="76">
        <f t="shared" si="887"/>
        <v>0</v>
      </c>
      <c r="CX744" s="6" t="str">
        <f t="shared" si="888"/>
        <v/>
      </c>
      <c r="CY744" s="6" t="str">
        <f t="shared" si="889"/>
        <v/>
      </c>
      <c r="CZ744" s="6" t="str">
        <f t="shared" si="890"/>
        <v/>
      </c>
      <c r="DG744" s="56" t="str">
        <f t="shared" si="891"/>
        <v/>
      </c>
      <c r="DH744" s="6">
        <f t="shared" si="892"/>
        <v>0</v>
      </c>
      <c r="DK744" s="6">
        <f t="shared" si="927"/>
        <v>0</v>
      </c>
      <c r="DL744" s="6" t="e">
        <f t="shared" si="928"/>
        <v>#N/A</v>
      </c>
      <c r="DN744" s="6" t="e">
        <f t="shared" si="926"/>
        <v>#N/A</v>
      </c>
      <c r="DP744" s="6" t="str">
        <f t="shared" si="893"/>
        <v/>
      </c>
      <c r="DQ744" s="293">
        <f t="shared" ca="1" si="922"/>
        <v>738</v>
      </c>
      <c r="DR744" s="6" t="str">
        <f t="shared" ca="1" si="912"/>
        <v>x</v>
      </c>
      <c r="DU744" s="293" t="e">
        <f t="shared" ca="1" si="913"/>
        <v>#N/A</v>
      </c>
      <c r="DV744" s="5"/>
      <c r="DW744" s="293" t="e">
        <f t="shared" ca="1" si="923"/>
        <v>#N/A</v>
      </c>
      <c r="DZ744" s="293" t="e">
        <f t="shared" ca="1" si="914"/>
        <v>#N/A</v>
      </c>
      <c r="EA744" s="293" t="e">
        <f t="shared" ca="1" si="915"/>
        <v>#N/A</v>
      </c>
      <c r="EB744" s="293" t="e">
        <f t="shared" ca="1" si="916"/>
        <v>#N/A</v>
      </c>
      <c r="EE744" s="6" t="str">
        <f t="shared" si="917"/>
        <v/>
      </c>
      <c r="EF744" s="293" t="e">
        <f t="shared" ca="1" si="918"/>
        <v>#N/A</v>
      </c>
      <c r="EG744" s="6" t="e">
        <f t="shared" ca="1" si="894"/>
        <v>#N/A</v>
      </c>
    </row>
    <row r="745" spans="3:137" x14ac:dyDescent="0.2">
      <c r="C745" s="75"/>
      <c r="D745" s="184" t="str">
        <f t="shared" si="858"/>
        <v/>
      </c>
      <c r="E745" s="649" t="str">
        <f t="shared" si="924"/>
        <v/>
      </c>
      <c r="F745" s="607" t="str">
        <f t="shared" si="857"/>
        <v>x</v>
      </c>
      <c r="G745" s="650"/>
      <c r="H745" s="651"/>
      <c r="I745" s="651"/>
      <c r="J745" s="651"/>
      <c r="K745" s="652"/>
      <c r="L745" s="889"/>
      <c r="M745" s="889"/>
      <c r="N745" s="653"/>
      <c r="O745" s="651"/>
      <c r="P745" s="651"/>
      <c r="Q745" s="654"/>
      <c r="R745" s="655"/>
      <c r="S745" s="607" t="str">
        <f t="shared" si="859"/>
        <v/>
      </c>
      <c r="T745" s="656" t="str">
        <f t="shared" si="860"/>
        <v/>
      </c>
      <c r="U745" s="656" t="str">
        <f t="shared" si="895"/>
        <v/>
      </c>
      <c r="V745" s="656" t="str">
        <f t="shared" si="861"/>
        <v/>
      </c>
      <c r="W745" s="719"/>
      <c r="X745" s="659"/>
      <c r="Y745" s="656" t="str">
        <f t="shared" si="925"/>
        <v/>
      </c>
      <c r="Z745" s="659"/>
      <c r="AA745" s="654"/>
      <c r="AB745" s="656" t="str">
        <f t="shared" si="862"/>
        <v/>
      </c>
      <c r="AC745" s="661" t="str">
        <f t="shared" si="896"/>
        <v/>
      </c>
      <c r="AE745" s="658" t="str">
        <f t="shared" si="863"/>
        <v/>
      </c>
      <c r="AF745" s="659"/>
      <c r="AT745" s="805" t="str">
        <f t="shared" si="921"/>
        <v/>
      </c>
      <c r="AU745" t="str">
        <f t="shared" si="897"/>
        <v/>
      </c>
      <c r="AV745" s="6" t="str">
        <f t="shared" si="864"/>
        <v/>
      </c>
      <c r="AW745" s="317" t="str">
        <f t="shared" si="865"/>
        <v/>
      </c>
      <c r="AX745" s="158" t="str">
        <f t="shared" si="866"/>
        <v/>
      </c>
      <c r="AY745" s="158" t="str">
        <f t="shared" si="856"/>
        <v/>
      </c>
      <c r="AZ745" s="309" t="str">
        <f t="shared" si="855"/>
        <v/>
      </c>
      <c r="BA745" s="318" t="str">
        <f t="shared" si="867"/>
        <v/>
      </c>
      <c r="BB745" s="473" t="str">
        <f t="shared" si="868"/>
        <v/>
      </c>
      <c r="BC745" s="80" t="str">
        <f t="shared" si="919"/>
        <v/>
      </c>
      <c r="BD745" s="56">
        <f t="shared" si="869"/>
        <v>1</v>
      </c>
      <c r="BF745" s="56" t="str">
        <f t="shared" si="870"/>
        <v/>
      </c>
      <c r="BG745" s="56" t="str">
        <f t="shared" si="871"/>
        <v/>
      </c>
      <c r="BH745" s="6" t="str">
        <f t="shared" si="872"/>
        <v/>
      </c>
      <c r="BK745" s="6" t="str">
        <f t="shared" si="873"/>
        <v/>
      </c>
      <c r="BL745" s="56">
        <f t="shared" si="898"/>
        <v>999999</v>
      </c>
      <c r="BM745" s="183">
        <f t="shared" si="899"/>
        <v>99999.000003724999</v>
      </c>
      <c r="BN745" s="61">
        <v>729</v>
      </c>
      <c r="BO745" s="6">
        <f t="shared" si="874"/>
        <v>999999</v>
      </c>
      <c r="BP745" s="6">
        <f t="shared" si="875"/>
        <v>999999</v>
      </c>
      <c r="BQ745" s="6" t="str">
        <f t="shared" si="900"/>
        <v>x</v>
      </c>
      <c r="BR745" s="206">
        <f t="shared" si="876"/>
        <v>99999.000003724999</v>
      </c>
      <c r="BS745" s="6">
        <f t="shared" si="877"/>
        <v>99999.000003724999</v>
      </c>
      <c r="BT745" s="6" t="str">
        <f t="shared" si="901"/>
        <v>x</v>
      </c>
      <c r="BU745" s="6" t="str">
        <f t="shared" si="878"/>
        <v/>
      </c>
      <c r="BW745" s="82">
        <f t="shared" si="902"/>
        <v>9999999999</v>
      </c>
      <c r="BX745" s="80" t="str">
        <f t="shared" si="879"/>
        <v>x</v>
      </c>
      <c r="BY745" s="80" t="str">
        <f t="shared" si="880"/>
        <v/>
      </c>
      <c r="BZ745" s="56" t="str">
        <f t="shared" si="903"/>
        <v/>
      </c>
      <c r="CA745" s="56" t="str">
        <f t="shared" si="904"/>
        <v/>
      </c>
      <c r="CB745" s="88">
        <f t="shared" si="905"/>
        <v>0</v>
      </c>
      <c r="CC745" s="56" t="str">
        <f t="shared" si="881"/>
        <v/>
      </c>
      <c r="CD745" s="56"/>
      <c r="CE745" s="56"/>
      <c r="CF745" s="56"/>
      <c r="CG745" s="56"/>
      <c r="CH745" s="169">
        <f t="shared" si="906"/>
        <v>9999999999</v>
      </c>
      <c r="CI745" s="170">
        <f t="shared" si="907"/>
        <v>9999999999</v>
      </c>
      <c r="CJ745" s="171">
        <f t="shared" si="908"/>
        <v>9999999999</v>
      </c>
      <c r="CK745" s="172" t="str">
        <f t="shared" si="909"/>
        <v/>
      </c>
      <c r="CL745" s="173" t="str">
        <f t="shared" si="882"/>
        <v>x</v>
      </c>
      <c r="CN745" s="6" t="str">
        <f t="shared" si="910"/>
        <v/>
      </c>
      <c r="CO745" s="293" t="e">
        <f t="shared" ca="1" si="920"/>
        <v>#N/A</v>
      </c>
      <c r="CP745" s="6" t="e">
        <f t="shared" ca="1" si="911"/>
        <v>#N/A</v>
      </c>
      <c r="CQ745" s="61">
        <v>729</v>
      </c>
      <c r="CR745" s="6">
        <f t="shared" si="883"/>
        <v>0</v>
      </c>
      <c r="CS745" s="6">
        <f t="shared" si="884"/>
        <v>0</v>
      </c>
      <c r="CT745" s="56" t="str">
        <f t="shared" si="885"/>
        <v/>
      </c>
      <c r="CU745" s="76">
        <f t="shared" si="886"/>
        <v>0</v>
      </c>
      <c r="CV745" s="76">
        <f t="shared" si="887"/>
        <v>0</v>
      </c>
      <c r="CX745" s="6" t="str">
        <f t="shared" si="888"/>
        <v/>
      </c>
      <c r="CY745" s="6" t="str">
        <f t="shared" si="889"/>
        <v/>
      </c>
      <c r="CZ745" s="6" t="str">
        <f t="shared" si="890"/>
        <v/>
      </c>
      <c r="DG745" s="56" t="str">
        <f t="shared" si="891"/>
        <v/>
      </c>
      <c r="DH745" s="6">
        <f t="shared" si="892"/>
        <v>0</v>
      </c>
      <c r="DK745" s="6">
        <f t="shared" si="927"/>
        <v>0</v>
      </c>
      <c r="DL745" s="6" t="e">
        <f t="shared" si="928"/>
        <v>#N/A</v>
      </c>
      <c r="DN745" s="6" t="e">
        <f t="shared" si="926"/>
        <v>#N/A</v>
      </c>
      <c r="DP745" s="6" t="str">
        <f t="shared" si="893"/>
        <v/>
      </c>
      <c r="DQ745" s="293">
        <f t="shared" ca="1" si="922"/>
        <v>739</v>
      </c>
      <c r="DR745" s="6" t="str">
        <f t="shared" ca="1" si="912"/>
        <v>x</v>
      </c>
      <c r="DU745" s="293" t="e">
        <f t="shared" ca="1" si="913"/>
        <v>#N/A</v>
      </c>
      <c r="DV745" s="5"/>
      <c r="DW745" s="293" t="e">
        <f t="shared" ca="1" si="923"/>
        <v>#N/A</v>
      </c>
      <c r="DZ745" s="293" t="e">
        <f t="shared" ca="1" si="914"/>
        <v>#N/A</v>
      </c>
      <c r="EA745" s="293" t="e">
        <f t="shared" ca="1" si="915"/>
        <v>#N/A</v>
      </c>
      <c r="EB745" s="293" t="e">
        <f t="shared" ca="1" si="916"/>
        <v>#N/A</v>
      </c>
      <c r="EE745" s="6" t="str">
        <f t="shared" si="917"/>
        <v/>
      </c>
      <c r="EF745" s="293" t="e">
        <f t="shared" ca="1" si="918"/>
        <v>#N/A</v>
      </c>
      <c r="EG745" s="6" t="e">
        <f t="shared" ca="1" si="894"/>
        <v>#N/A</v>
      </c>
    </row>
    <row r="746" spans="3:137" x14ac:dyDescent="0.2">
      <c r="C746" s="75"/>
      <c r="D746" s="184" t="str">
        <f t="shared" si="858"/>
        <v/>
      </c>
      <c r="E746" s="649" t="str">
        <f t="shared" si="924"/>
        <v/>
      </c>
      <c r="F746" s="607" t="str">
        <f t="shared" si="857"/>
        <v>x</v>
      </c>
      <c r="G746" s="650"/>
      <c r="H746" s="651"/>
      <c r="I746" s="651"/>
      <c r="J746" s="651"/>
      <c r="K746" s="652"/>
      <c r="L746" s="889"/>
      <c r="M746" s="889"/>
      <c r="N746" s="653"/>
      <c r="O746" s="651"/>
      <c r="P746" s="651"/>
      <c r="Q746" s="654"/>
      <c r="R746" s="655"/>
      <c r="S746" s="607" t="str">
        <f t="shared" si="859"/>
        <v/>
      </c>
      <c r="T746" s="656" t="str">
        <f t="shared" si="860"/>
        <v/>
      </c>
      <c r="U746" s="656" t="str">
        <f t="shared" si="895"/>
        <v/>
      </c>
      <c r="V746" s="656" t="str">
        <f t="shared" si="861"/>
        <v/>
      </c>
      <c r="W746" s="719"/>
      <c r="X746" s="659"/>
      <c r="Y746" s="656" t="str">
        <f t="shared" si="925"/>
        <v/>
      </c>
      <c r="Z746" s="659"/>
      <c r="AA746" s="654"/>
      <c r="AB746" s="656" t="str">
        <f t="shared" si="862"/>
        <v/>
      </c>
      <c r="AC746" s="661" t="str">
        <f t="shared" si="896"/>
        <v/>
      </c>
      <c r="AE746" s="658" t="str">
        <f t="shared" si="863"/>
        <v/>
      </c>
      <c r="AF746" s="659"/>
      <c r="AT746" s="805" t="str">
        <f t="shared" si="921"/>
        <v/>
      </c>
      <c r="AU746" t="str">
        <f t="shared" si="897"/>
        <v/>
      </c>
      <c r="AV746" s="6" t="str">
        <f t="shared" si="864"/>
        <v/>
      </c>
      <c r="AW746" s="317" t="str">
        <f t="shared" si="865"/>
        <v/>
      </c>
      <c r="AX746" s="158" t="str">
        <f t="shared" si="866"/>
        <v/>
      </c>
      <c r="AY746" s="158" t="str">
        <f t="shared" si="856"/>
        <v/>
      </c>
      <c r="AZ746" s="309" t="str">
        <f t="shared" si="855"/>
        <v/>
      </c>
      <c r="BA746" s="318" t="str">
        <f t="shared" si="867"/>
        <v/>
      </c>
      <c r="BB746" s="473" t="str">
        <f t="shared" si="868"/>
        <v/>
      </c>
      <c r="BC746" s="80" t="str">
        <f t="shared" si="919"/>
        <v/>
      </c>
      <c r="BD746" s="56">
        <f t="shared" si="869"/>
        <v>1</v>
      </c>
      <c r="BF746" s="56" t="str">
        <f t="shared" si="870"/>
        <v/>
      </c>
      <c r="BG746" s="56" t="str">
        <f t="shared" si="871"/>
        <v/>
      </c>
      <c r="BH746" s="6" t="str">
        <f t="shared" si="872"/>
        <v/>
      </c>
      <c r="BK746" s="6" t="str">
        <f t="shared" si="873"/>
        <v/>
      </c>
      <c r="BL746" s="56">
        <f t="shared" si="898"/>
        <v>999999</v>
      </c>
      <c r="BM746" s="183">
        <f t="shared" si="899"/>
        <v>99999.000003730005</v>
      </c>
      <c r="BN746" s="61">
        <v>730</v>
      </c>
      <c r="BO746" s="6">
        <f t="shared" si="874"/>
        <v>999999</v>
      </c>
      <c r="BP746" s="6">
        <f t="shared" si="875"/>
        <v>999999</v>
      </c>
      <c r="BQ746" s="6" t="str">
        <f t="shared" si="900"/>
        <v>x</v>
      </c>
      <c r="BR746" s="206">
        <f t="shared" si="876"/>
        <v>99999.000003730005</v>
      </c>
      <c r="BS746" s="6">
        <f t="shared" si="877"/>
        <v>99999.000003730005</v>
      </c>
      <c r="BT746" s="6" t="str">
        <f t="shared" si="901"/>
        <v>x</v>
      </c>
      <c r="BU746" s="6" t="str">
        <f t="shared" si="878"/>
        <v/>
      </c>
      <c r="BW746" s="82">
        <f t="shared" si="902"/>
        <v>9999999999</v>
      </c>
      <c r="BX746" s="80" t="str">
        <f t="shared" si="879"/>
        <v>x</v>
      </c>
      <c r="BY746" s="80" t="str">
        <f t="shared" si="880"/>
        <v/>
      </c>
      <c r="BZ746" s="56" t="str">
        <f t="shared" si="903"/>
        <v/>
      </c>
      <c r="CA746" s="56" t="str">
        <f t="shared" si="904"/>
        <v/>
      </c>
      <c r="CB746" s="88">
        <f t="shared" si="905"/>
        <v>0</v>
      </c>
      <c r="CC746" s="56" t="str">
        <f t="shared" si="881"/>
        <v/>
      </c>
      <c r="CD746" s="56"/>
      <c r="CE746" s="56"/>
      <c r="CF746" s="56"/>
      <c r="CG746" s="56"/>
      <c r="CH746" s="169">
        <f t="shared" si="906"/>
        <v>9999999999</v>
      </c>
      <c r="CI746" s="170">
        <f t="shared" si="907"/>
        <v>9999999999</v>
      </c>
      <c r="CJ746" s="171">
        <f t="shared" si="908"/>
        <v>9999999999</v>
      </c>
      <c r="CK746" s="172" t="str">
        <f t="shared" si="909"/>
        <v/>
      </c>
      <c r="CL746" s="173" t="str">
        <f t="shared" si="882"/>
        <v>x</v>
      </c>
      <c r="CN746" s="6" t="str">
        <f t="shared" si="910"/>
        <v/>
      </c>
      <c r="CO746" s="293" t="e">
        <f t="shared" ca="1" si="920"/>
        <v>#N/A</v>
      </c>
      <c r="CP746" s="6" t="e">
        <f t="shared" ca="1" si="911"/>
        <v>#N/A</v>
      </c>
      <c r="CQ746" s="61">
        <v>730</v>
      </c>
      <c r="CR746" s="6">
        <f t="shared" si="883"/>
        <v>0</v>
      </c>
      <c r="CS746" s="6">
        <f t="shared" si="884"/>
        <v>0</v>
      </c>
      <c r="CT746" s="56" t="str">
        <f t="shared" si="885"/>
        <v/>
      </c>
      <c r="CU746" s="76">
        <f t="shared" si="886"/>
        <v>0</v>
      </c>
      <c r="CV746" s="76">
        <f t="shared" si="887"/>
        <v>0</v>
      </c>
      <c r="CX746" s="6" t="str">
        <f t="shared" si="888"/>
        <v/>
      </c>
      <c r="CY746" s="6" t="str">
        <f t="shared" si="889"/>
        <v/>
      </c>
      <c r="CZ746" s="6" t="str">
        <f t="shared" si="890"/>
        <v/>
      </c>
      <c r="DG746" s="56" t="str">
        <f t="shared" si="891"/>
        <v/>
      </c>
      <c r="DH746" s="6">
        <f t="shared" si="892"/>
        <v>0</v>
      </c>
      <c r="DK746" s="6">
        <f t="shared" si="927"/>
        <v>0</v>
      </c>
      <c r="DL746" s="6" t="e">
        <f t="shared" si="928"/>
        <v>#N/A</v>
      </c>
      <c r="DN746" s="6" t="e">
        <f t="shared" si="926"/>
        <v>#N/A</v>
      </c>
      <c r="DP746" s="6" t="str">
        <f t="shared" si="893"/>
        <v/>
      </c>
      <c r="DQ746" s="293">
        <f t="shared" ca="1" si="922"/>
        <v>740</v>
      </c>
      <c r="DR746" s="6" t="str">
        <f t="shared" ca="1" si="912"/>
        <v>x</v>
      </c>
      <c r="DU746" s="293" t="e">
        <f t="shared" ca="1" si="913"/>
        <v>#N/A</v>
      </c>
      <c r="DV746" s="5"/>
      <c r="DW746" s="293" t="e">
        <f t="shared" ca="1" si="923"/>
        <v>#N/A</v>
      </c>
      <c r="DZ746" s="293" t="e">
        <f t="shared" ca="1" si="914"/>
        <v>#N/A</v>
      </c>
      <c r="EA746" s="293" t="e">
        <f t="shared" ca="1" si="915"/>
        <v>#N/A</v>
      </c>
      <c r="EB746" s="293" t="e">
        <f t="shared" ca="1" si="916"/>
        <v>#N/A</v>
      </c>
      <c r="EE746" s="6" t="str">
        <f t="shared" si="917"/>
        <v/>
      </c>
      <c r="EF746" s="293" t="e">
        <f t="shared" ca="1" si="918"/>
        <v>#N/A</v>
      </c>
      <c r="EG746" s="6" t="e">
        <f t="shared" ca="1" si="894"/>
        <v>#N/A</v>
      </c>
    </row>
    <row r="747" spans="3:137" x14ac:dyDescent="0.2">
      <c r="C747" s="75"/>
      <c r="D747" s="184" t="str">
        <f t="shared" si="858"/>
        <v/>
      </c>
      <c r="E747" s="649" t="str">
        <f t="shared" si="924"/>
        <v/>
      </c>
      <c r="F747" s="607" t="str">
        <f t="shared" si="857"/>
        <v>x</v>
      </c>
      <c r="G747" s="650"/>
      <c r="H747" s="651"/>
      <c r="I747" s="651"/>
      <c r="J747" s="651"/>
      <c r="K747" s="652"/>
      <c r="L747" s="889"/>
      <c r="M747" s="889"/>
      <c r="N747" s="653"/>
      <c r="O747" s="651"/>
      <c r="P747" s="651"/>
      <c r="Q747" s="654"/>
      <c r="R747" s="655"/>
      <c r="S747" s="607" t="str">
        <f t="shared" si="859"/>
        <v/>
      </c>
      <c r="T747" s="656" t="str">
        <f t="shared" si="860"/>
        <v/>
      </c>
      <c r="U747" s="656" t="str">
        <f t="shared" si="895"/>
        <v/>
      </c>
      <c r="V747" s="656" t="str">
        <f t="shared" si="861"/>
        <v/>
      </c>
      <c r="W747" s="719"/>
      <c r="X747" s="659"/>
      <c r="Y747" s="656" t="str">
        <f t="shared" si="925"/>
        <v/>
      </c>
      <c r="Z747" s="659"/>
      <c r="AA747" s="654"/>
      <c r="AB747" s="656" t="str">
        <f t="shared" si="862"/>
        <v/>
      </c>
      <c r="AC747" s="661" t="str">
        <f t="shared" si="896"/>
        <v/>
      </c>
      <c r="AE747" s="658" t="str">
        <f t="shared" si="863"/>
        <v/>
      </c>
      <c r="AF747" s="659"/>
      <c r="AT747" s="805" t="str">
        <f t="shared" si="921"/>
        <v/>
      </c>
      <c r="AU747" t="str">
        <f t="shared" si="897"/>
        <v/>
      </c>
      <c r="AV747" s="6" t="str">
        <f t="shared" si="864"/>
        <v/>
      </c>
      <c r="AW747" s="317" t="str">
        <f t="shared" si="865"/>
        <v/>
      </c>
      <c r="AX747" s="158" t="str">
        <f t="shared" si="866"/>
        <v/>
      </c>
      <c r="AY747" s="158" t="str">
        <f t="shared" si="856"/>
        <v/>
      </c>
      <c r="AZ747" s="309" t="str">
        <f t="shared" si="855"/>
        <v/>
      </c>
      <c r="BA747" s="318" t="str">
        <f t="shared" si="867"/>
        <v/>
      </c>
      <c r="BB747" s="473" t="str">
        <f t="shared" si="868"/>
        <v/>
      </c>
      <c r="BC747" s="80" t="str">
        <f t="shared" si="919"/>
        <v/>
      </c>
      <c r="BD747" s="56">
        <f t="shared" si="869"/>
        <v>1</v>
      </c>
      <c r="BF747" s="56" t="str">
        <f t="shared" si="870"/>
        <v/>
      </c>
      <c r="BG747" s="56" t="str">
        <f t="shared" si="871"/>
        <v/>
      </c>
      <c r="BH747" s="6" t="str">
        <f t="shared" si="872"/>
        <v/>
      </c>
      <c r="BK747" s="6" t="str">
        <f t="shared" si="873"/>
        <v/>
      </c>
      <c r="BL747" s="56">
        <f t="shared" si="898"/>
        <v>999999</v>
      </c>
      <c r="BM747" s="183">
        <f t="shared" si="899"/>
        <v>99999.000003734996</v>
      </c>
      <c r="BN747" s="61">
        <v>731</v>
      </c>
      <c r="BO747" s="6">
        <f t="shared" si="874"/>
        <v>999999</v>
      </c>
      <c r="BP747" s="6">
        <f t="shared" si="875"/>
        <v>999999</v>
      </c>
      <c r="BQ747" s="6" t="str">
        <f t="shared" si="900"/>
        <v>x</v>
      </c>
      <c r="BR747" s="206">
        <f t="shared" si="876"/>
        <v>99999.000003734996</v>
      </c>
      <c r="BS747" s="6">
        <f t="shared" si="877"/>
        <v>99999.000003734996</v>
      </c>
      <c r="BT747" s="6" t="str">
        <f t="shared" si="901"/>
        <v>x</v>
      </c>
      <c r="BU747" s="6" t="str">
        <f t="shared" si="878"/>
        <v/>
      </c>
      <c r="BW747" s="82">
        <f t="shared" si="902"/>
        <v>9999999999</v>
      </c>
      <c r="BX747" s="80" t="str">
        <f t="shared" si="879"/>
        <v>x</v>
      </c>
      <c r="BY747" s="80" t="str">
        <f t="shared" si="880"/>
        <v/>
      </c>
      <c r="BZ747" s="56" t="str">
        <f t="shared" si="903"/>
        <v/>
      </c>
      <c r="CA747" s="56" t="str">
        <f t="shared" si="904"/>
        <v/>
      </c>
      <c r="CB747" s="88">
        <f t="shared" si="905"/>
        <v>0</v>
      </c>
      <c r="CC747" s="56" t="str">
        <f t="shared" si="881"/>
        <v/>
      </c>
      <c r="CD747" s="56"/>
      <c r="CE747" s="56"/>
      <c r="CF747" s="56"/>
      <c r="CG747" s="56"/>
      <c r="CH747" s="169">
        <f t="shared" si="906"/>
        <v>9999999999</v>
      </c>
      <c r="CI747" s="170">
        <f t="shared" si="907"/>
        <v>9999999999</v>
      </c>
      <c r="CJ747" s="171">
        <f t="shared" si="908"/>
        <v>9999999999</v>
      </c>
      <c r="CK747" s="172" t="str">
        <f t="shared" si="909"/>
        <v/>
      </c>
      <c r="CL747" s="173" t="str">
        <f t="shared" si="882"/>
        <v>x</v>
      </c>
      <c r="CN747" s="6" t="str">
        <f t="shared" si="910"/>
        <v/>
      </c>
      <c r="CO747" s="293" t="e">
        <f t="shared" ca="1" si="920"/>
        <v>#N/A</v>
      </c>
      <c r="CP747" s="6" t="e">
        <f t="shared" ca="1" si="911"/>
        <v>#N/A</v>
      </c>
      <c r="CQ747" s="61">
        <v>731</v>
      </c>
      <c r="CR747" s="6">
        <f t="shared" si="883"/>
        <v>0</v>
      </c>
      <c r="CS747" s="6">
        <f t="shared" si="884"/>
        <v>0</v>
      </c>
      <c r="CT747" s="56" t="str">
        <f t="shared" si="885"/>
        <v/>
      </c>
      <c r="CU747" s="76">
        <f t="shared" si="886"/>
        <v>0</v>
      </c>
      <c r="CV747" s="76">
        <f t="shared" si="887"/>
        <v>0</v>
      </c>
      <c r="CX747" s="6" t="str">
        <f t="shared" si="888"/>
        <v/>
      </c>
      <c r="CY747" s="6" t="str">
        <f t="shared" si="889"/>
        <v/>
      </c>
      <c r="CZ747" s="6" t="str">
        <f t="shared" si="890"/>
        <v/>
      </c>
      <c r="DG747" s="56" t="str">
        <f t="shared" si="891"/>
        <v/>
      </c>
      <c r="DH747" s="6">
        <f t="shared" si="892"/>
        <v>0</v>
      </c>
      <c r="DK747" s="6">
        <f t="shared" si="927"/>
        <v>0</v>
      </c>
      <c r="DL747" s="6" t="e">
        <f t="shared" si="928"/>
        <v>#N/A</v>
      </c>
      <c r="DN747" s="6" t="e">
        <f t="shared" si="926"/>
        <v>#N/A</v>
      </c>
      <c r="DP747" s="6" t="str">
        <f t="shared" si="893"/>
        <v/>
      </c>
      <c r="DQ747" s="293">
        <f t="shared" ca="1" si="922"/>
        <v>741</v>
      </c>
      <c r="DR747" s="6" t="str">
        <f t="shared" ca="1" si="912"/>
        <v>x</v>
      </c>
      <c r="DU747" s="293" t="e">
        <f t="shared" ca="1" si="913"/>
        <v>#N/A</v>
      </c>
      <c r="DV747" s="5"/>
      <c r="DW747" s="293" t="e">
        <f t="shared" ca="1" si="923"/>
        <v>#N/A</v>
      </c>
      <c r="DZ747" s="293" t="e">
        <f t="shared" ca="1" si="914"/>
        <v>#N/A</v>
      </c>
      <c r="EA747" s="293" t="e">
        <f t="shared" ca="1" si="915"/>
        <v>#N/A</v>
      </c>
      <c r="EB747" s="293" t="e">
        <f t="shared" ca="1" si="916"/>
        <v>#N/A</v>
      </c>
      <c r="EE747" s="6" t="str">
        <f t="shared" si="917"/>
        <v/>
      </c>
      <c r="EF747" s="293" t="e">
        <f t="shared" ca="1" si="918"/>
        <v>#N/A</v>
      </c>
      <c r="EG747" s="6" t="e">
        <f t="shared" ca="1" si="894"/>
        <v>#N/A</v>
      </c>
    </row>
    <row r="748" spans="3:137" x14ac:dyDescent="0.2">
      <c r="C748" s="75"/>
      <c r="D748" s="184" t="str">
        <f t="shared" si="858"/>
        <v/>
      </c>
      <c r="E748" s="649" t="str">
        <f t="shared" si="924"/>
        <v/>
      </c>
      <c r="F748" s="607" t="str">
        <f t="shared" si="857"/>
        <v>x</v>
      </c>
      <c r="G748" s="650"/>
      <c r="H748" s="651"/>
      <c r="I748" s="651"/>
      <c r="J748" s="651"/>
      <c r="K748" s="652"/>
      <c r="L748" s="889"/>
      <c r="M748" s="889"/>
      <c r="N748" s="653"/>
      <c r="O748" s="651"/>
      <c r="P748" s="651"/>
      <c r="Q748" s="654"/>
      <c r="R748" s="655"/>
      <c r="S748" s="607" t="str">
        <f t="shared" si="859"/>
        <v/>
      </c>
      <c r="T748" s="656" t="str">
        <f t="shared" si="860"/>
        <v/>
      </c>
      <c r="U748" s="656" t="str">
        <f t="shared" si="895"/>
        <v/>
      </c>
      <c r="V748" s="656" t="str">
        <f t="shared" si="861"/>
        <v/>
      </c>
      <c r="W748" s="719"/>
      <c r="X748" s="659"/>
      <c r="Y748" s="656" t="str">
        <f t="shared" si="925"/>
        <v/>
      </c>
      <c r="Z748" s="659"/>
      <c r="AA748" s="654"/>
      <c r="AB748" s="656" t="str">
        <f t="shared" si="862"/>
        <v/>
      </c>
      <c r="AC748" s="661" t="str">
        <f t="shared" si="896"/>
        <v/>
      </c>
      <c r="AE748" s="658" t="str">
        <f t="shared" si="863"/>
        <v/>
      </c>
      <c r="AF748" s="659"/>
      <c r="AT748" s="805" t="str">
        <f t="shared" si="921"/>
        <v/>
      </c>
      <c r="AU748" t="str">
        <f t="shared" si="897"/>
        <v/>
      </c>
      <c r="AV748" s="6" t="str">
        <f t="shared" si="864"/>
        <v/>
      </c>
      <c r="AW748" s="317" t="str">
        <f t="shared" si="865"/>
        <v/>
      </c>
      <c r="AX748" s="158" t="str">
        <f t="shared" si="866"/>
        <v/>
      </c>
      <c r="AY748" s="158" t="str">
        <f t="shared" si="856"/>
        <v/>
      </c>
      <c r="AZ748" s="309" t="str">
        <f t="shared" si="855"/>
        <v/>
      </c>
      <c r="BA748" s="318" t="str">
        <f t="shared" si="867"/>
        <v/>
      </c>
      <c r="BB748" s="473" t="str">
        <f t="shared" si="868"/>
        <v/>
      </c>
      <c r="BC748" s="80" t="str">
        <f t="shared" si="919"/>
        <v/>
      </c>
      <c r="BD748" s="56">
        <f t="shared" si="869"/>
        <v>1</v>
      </c>
      <c r="BF748" s="56" t="str">
        <f t="shared" si="870"/>
        <v/>
      </c>
      <c r="BG748" s="56" t="str">
        <f t="shared" si="871"/>
        <v/>
      </c>
      <c r="BH748" s="6" t="str">
        <f t="shared" si="872"/>
        <v/>
      </c>
      <c r="BK748" s="6" t="str">
        <f t="shared" si="873"/>
        <v/>
      </c>
      <c r="BL748" s="56">
        <f t="shared" si="898"/>
        <v>999999</v>
      </c>
      <c r="BM748" s="183">
        <f t="shared" si="899"/>
        <v>99999.000003740002</v>
      </c>
      <c r="BN748" s="61">
        <v>732</v>
      </c>
      <c r="BO748" s="6">
        <f t="shared" si="874"/>
        <v>999999</v>
      </c>
      <c r="BP748" s="6">
        <f t="shared" si="875"/>
        <v>999999</v>
      </c>
      <c r="BQ748" s="6" t="str">
        <f t="shared" si="900"/>
        <v>x</v>
      </c>
      <c r="BR748" s="206">
        <f t="shared" si="876"/>
        <v>99999.000003740002</v>
      </c>
      <c r="BS748" s="6">
        <f t="shared" si="877"/>
        <v>99999.000003740002</v>
      </c>
      <c r="BT748" s="6" t="str">
        <f t="shared" si="901"/>
        <v>x</v>
      </c>
      <c r="BU748" s="6" t="str">
        <f t="shared" si="878"/>
        <v/>
      </c>
      <c r="BW748" s="82">
        <f t="shared" si="902"/>
        <v>9999999999</v>
      </c>
      <c r="BX748" s="80" t="str">
        <f t="shared" si="879"/>
        <v>x</v>
      </c>
      <c r="BY748" s="80" t="str">
        <f t="shared" si="880"/>
        <v/>
      </c>
      <c r="BZ748" s="56" t="str">
        <f t="shared" si="903"/>
        <v/>
      </c>
      <c r="CA748" s="56" t="str">
        <f t="shared" si="904"/>
        <v/>
      </c>
      <c r="CB748" s="88">
        <f t="shared" si="905"/>
        <v>0</v>
      </c>
      <c r="CC748" s="56" t="str">
        <f t="shared" si="881"/>
        <v/>
      </c>
      <c r="CD748" s="56"/>
      <c r="CE748" s="56"/>
      <c r="CF748" s="56"/>
      <c r="CG748" s="56"/>
      <c r="CH748" s="169">
        <f t="shared" si="906"/>
        <v>9999999999</v>
      </c>
      <c r="CI748" s="170">
        <f t="shared" si="907"/>
        <v>9999999999</v>
      </c>
      <c r="CJ748" s="171">
        <f t="shared" si="908"/>
        <v>9999999999</v>
      </c>
      <c r="CK748" s="172" t="str">
        <f t="shared" si="909"/>
        <v/>
      </c>
      <c r="CL748" s="173" t="str">
        <f t="shared" si="882"/>
        <v>x</v>
      </c>
      <c r="CN748" s="6" t="str">
        <f t="shared" si="910"/>
        <v/>
      </c>
      <c r="CO748" s="293" t="e">
        <f t="shared" ca="1" si="920"/>
        <v>#N/A</v>
      </c>
      <c r="CP748" s="6" t="e">
        <f t="shared" ca="1" si="911"/>
        <v>#N/A</v>
      </c>
      <c r="CQ748" s="61">
        <v>732</v>
      </c>
      <c r="CR748" s="6">
        <f t="shared" si="883"/>
        <v>0</v>
      </c>
      <c r="CS748" s="6">
        <f t="shared" si="884"/>
        <v>0</v>
      </c>
      <c r="CT748" s="56" t="str">
        <f t="shared" si="885"/>
        <v/>
      </c>
      <c r="CU748" s="76">
        <f t="shared" si="886"/>
        <v>0</v>
      </c>
      <c r="CV748" s="76">
        <f t="shared" si="887"/>
        <v>0</v>
      </c>
      <c r="CX748" s="6" t="str">
        <f t="shared" si="888"/>
        <v/>
      </c>
      <c r="CY748" s="6" t="str">
        <f t="shared" si="889"/>
        <v/>
      </c>
      <c r="CZ748" s="6" t="str">
        <f t="shared" si="890"/>
        <v/>
      </c>
      <c r="DG748" s="56" t="str">
        <f t="shared" si="891"/>
        <v/>
      </c>
      <c r="DH748" s="6">
        <f t="shared" si="892"/>
        <v>0</v>
      </c>
      <c r="DK748" s="6">
        <f t="shared" si="927"/>
        <v>0</v>
      </c>
      <c r="DL748" s="6" t="e">
        <f t="shared" si="928"/>
        <v>#N/A</v>
      </c>
      <c r="DN748" s="6" t="e">
        <f t="shared" si="926"/>
        <v>#N/A</v>
      </c>
      <c r="DP748" s="6" t="str">
        <f t="shared" si="893"/>
        <v/>
      </c>
      <c r="DQ748" s="293">
        <f t="shared" ca="1" si="922"/>
        <v>742</v>
      </c>
      <c r="DR748" s="6" t="str">
        <f t="shared" ca="1" si="912"/>
        <v>x</v>
      </c>
      <c r="DU748" s="293" t="e">
        <f t="shared" ca="1" si="913"/>
        <v>#N/A</v>
      </c>
      <c r="DV748" s="5"/>
      <c r="DW748" s="293" t="e">
        <f t="shared" ca="1" si="923"/>
        <v>#N/A</v>
      </c>
      <c r="DZ748" s="293" t="e">
        <f t="shared" ca="1" si="914"/>
        <v>#N/A</v>
      </c>
      <c r="EA748" s="293" t="e">
        <f t="shared" ca="1" si="915"/>
        <v>#N/A</v>
      </c>
      <c r="EB748" s="293" t="e">
        <f t="shared" ca="1" si="916"/>
        <v>#N/A</v>
      </c>
      <c r="EE748" s="6" t="str">
        <f t="shared" si="917"/>
        <v/>
      </c>
      <c r="EF748" s="293" t="e">
        <f t="shared" ca="1" si="918"/>
        <v>#N/A</v>
      </c>
      <c r="EG748" s="6" t="e">
        <f t="shared" ca="1" si="894"/>
        <v>#N/A</v>
      </c>
    </row>
    <row r="749" spans="3:137" x14ac:dyDescent="0.2">
      <c r="C749" s="75"/>
      <c r="D749" s="184" t="str">
        <f t="shared" si="858"/>
        <v/>
      </c>
      <c r="E749" s="649" t="str">
        <f t="shared" si="924"/>
        <v/>
      </c>
      <c r="F749" s="607" t="str">
        <f t="shared" si="857"/>
        <v>x</v>
      </c>
      <c r="G749" s="650"/>
      <c r="H749" s="651"/>
      <c r="I749" s="651"/>
      <c r="J749" s="651"/>
      <c r="K749" s="652"/>
      <c r="L749" s="889"/>
      <c r="M749" s="889"/>
      <c r="N749" s="653"/>
      <c r="O749" s="651"/>
      <c r="P749" s="651"/>
      <c r="Q749" s="654"/>
      <c r="R749" s="655"/>
      <c r="S749" s="607" t="str">
        <f t="shared" si="859"/>
        <v/>
      </c>
      <c r="T749" s="656" t="str">
        <f t="shared" si="860"/>
        <v/>
      </c>
      <c r="U749" s="656" t="str">
        <f t="shared" si="895"/>
        <v/>
      </c>
      <c r="V749" s="656" t="str">
        <f t="shared" si="861"/>
        <v/>
      </c>
      <c r="W749" s="719"/>
      <c r="X749" s="659"/>
      <c r="Y749" s="656" t="str">
        <f t="shared" si="925"/>
        <v/>
      </c>
      <c r="Z749" s="659"/>
      <c r="AA749" s="654"/>
      <c r="AB749" s="656" t="str">
        <f t="shared" si="862"/>
        <v/>
      </c>
      <c r="AC749" s="661" t="str">
        <f t="shared" si="896"/>
        <v/>
      </c>
      <c r="AE749" s="658" t="str">
        <f t="shared" si="863"/>
        <v/>
      </c>
      <c r="AF749" s="659"/>
      <c r="AT749" s="805" t="str">
        <f t="shared" si="921"/>
        <v/>
      </c>
      <c r="AU749" t="str">
        <f t="shared" si="897"/>
        <v/>
      </c>
      <c r="AV749" s="6" t="str">
        <f t="shared" si="864"/>
        <v/>
      </c>
      <c r="AW749" s="317" t="str">
        <f t="shared" si="865"/>
        <v/>
      </c>
      <c r="AX749" s="158" t="str">
        <f t="shared" si="866"/>
        <v/>
      </c>
      <c r="AY749" s="158" t="str">
        <f t="shared" si="856"/>
        <v/>
      </c>
      <c r="AZ749" s="309" t="str">
        <f t="shared" si="855"/>
        <v/>
      </c>
      <c r="BA749" s="318" t="str">
        <f t="shared" si="867"/>
        <v/>
      </c>
      <c r="BB749" s="473" t="str">
        <f t="shared" si="868"/>
        <v/>
      </c>
      <c r="BC749" s="80" t="str">
        <f t="shared" si="919"/>
        <v/>
      </c>
      <c r="BD749" s="56">
        <f t="shared" si="869"/>
        <v>1</v>
      </c>
      <c r="BF749" s="56" t="str">
        <f t="shared" si="870"/>
        <v/>
      </c>
      <c r="BG749" s="56" t="str">
        <f t="shared" si="871"/>
        <v/>
      </c>
      <c r="BH749" s="6" t="str">
        <f t="shared" si="872"/>
        <v/>
      </c>
      <c r="BK749" s="6" t="str">
        <f t="shared" si="873"/>
        <v/>
      </c>
      <c r="BL749" s="56">
        <f t="shared" si="898"/>
        <v>999999</v>
      </c>
      <c r="BM749" s="183">
        <f t="shared" si="899"/>
        <v>99999.000003744994</v>
      </c>
      <c r="BN749" s="61">
        <v>733</v>
      </c>
      <c r="BO749" s="6">
        <f t="shared" si="874"/>
        <v>999999</v>
      </c>
      <c r="BP749" s="6">
        <f t="shared" si="875"/>
        <v>999999</v>
      </c>
      <c r="BQ749" s="6" t="str">
        <f t="shared" si="900"/>
        <v>x</v>
      </c>
      <c r="BR749" s="206">
        <f t="shared" si="876"/>
        <v>99999.000003744994</v>
      </c>
      <c r="BS749" s="6">
        <f t="shared" si="877"/>
        <v>99999.000003744994</v>
      </c>
      <c r="BT749" s="6" t="str">
        <f t="shared" si="901"/>
        <v>x</v>
      </c>
      <c r="BU749" s="6" t="str">
        <f t="shared" si="878"/>
        <v/>
      </c>
      <c r="BW749" s="82">
        <f t="shared" si="902"/>
        <v>9999999999</v>
      </c>
      <c r="BX749" s="80" t="str">
        <f t="shared" si="879"/>
        <v>x</v>
      </c>
      <c r="BY749" s="80" t="str">
        <f t="shared" si="880"/>
        <v/>
      </c>
      <c r="BZ749" s="56" t="str">
        <f t="shared" si="903"/>
        <v/>
      </c>
      <c r="CA749" s="56" t="str">
        <f t="shared" si="904"/>
        <v/>
      </c>
      <c r="CB749" s="88">
        <f t="shared" si="905"/>
        <v>0</v>
      </c>
      <c r="CC749" s="56" t="str">
        <f t="shared" si="881"/>
        <v/>
      </c>
      <c r="CD749" s="56"/>
      <c r="CE749" s="56"/>
      <c r="CF749" s="56"/>
      <c r="CG749" s="56"/>
      <c r="CH749" s="169">
        <f t="shared" si="906"/>
        <v>9999999999</v>
      </c>
      <c r="CI749" s="170">
        <f t="shared" si="907"/>
        <v>9999999999</v>
      </c>
      <c r="CJ749" s="171">
        <f t="shared" si="908"/>
        <v>9999999999</v>
      </c>
      <c r="CK749" s="172" t="str">
        <f t="shared" si="909"/>
        <v/>
      </c>
      <c r="CL749" s="173" t="str">
        <f t="shared" si="882"/>
        <v>x</v>
      </c>
      <c r="CN749" s="6" t="str">
        <f t="shared" si="910"/>
        <v/>
      </c>
      <c r="CO749" s="293" t="e">
        <f t="shared" ca="1" si="920"/>
        <v>#N/A</v>
      </c>
      <c r="CP749" s="6" t="e">
        <f t="shared" ca="1" si="911"/>
        <v>#N/A</v>
      </c>
      <c r="CQ749" s="61">
        <v>733</v>
      </c>
      <c r="CR749" s="6">
        <f t="shared" si="883"/>
        <v>0</v>
      </c>
      <c r="CS749" s="6">
        <f t="shared" si="884"/>
        <v>0</v>
      </c>
      <c r="CT749" s="56" t="str">
        <f t="shared" si="885"/>
        <v/>
      </c>
      <c r="CU749" s="76">
        <f t="shared" si="886"/>
        <v>0</v>
      </c>
      <c r="CV749" s="76">
        <f t="shared" si="887"/>
        <v>0</v>
      </c>
      <c r="CX749" s="6" t="str">
        <f t="shared" si="888"/>
        <v/>
      </c>
      <c r="CY749" s="6" t="str">
        <f t="shared" si="889"/>
        <v/>
      </c>
      <c r="CZ749" s="6" t="str">
        <f t="shared" si="890"/>
        <v/>
      </c>
      <c r="DG749" s="56" t="str">
        <f t="shared" si="891"/>
        <v/>
      </c>
      <c r="DH749" s="6">
        <f t="shared" si="892"/>
        <v>0</v>
      </c>
      <c r="DK749" s="6">
        <f t="shared" si="927"/>
        <v>0</v>
      </c>
      <c r="DL749" s="6" t="e">
        <f t="shared" si="928"/>
        <v>#N/A</v>
      </c>
      <c r="DN749" s="6" t="e">
        <f t="shared" si="926"/>
        <v>#N/A</v>
      </c>
      <c r="DP749" s="6" t="str">
        <f t="shared" si="893"/>
        <v/>
      </c>
      <c r="DQ749" s="293">
        <f t="shared" ca="1" si="922"/>
        <v>743</v>
      </c>
      <c r="DR749" s="6" t="str">
        <f t="shared" ca="1" si="912"/>
        <v>x</v>
      </c>
      <c r="DU749" s="293" t="e">
        <f t="shared" ca="1" si="913"/>
        <v>#N/A</v>
      </c>
      <c r="DV749" s="5"/>
      <c r="DW749" s="293" t="e">
        <f t="shared" ca="1" si="923"/>
        <v>#N/A</v>
      </c>
      <c r="DZ749" s="293" t="e">
        <f t="shared" ca="1" si="914"/>
        <v>#N/A</v>
      </c>
      <c r="EA749" s="293" t="e">
        <f t="shared" ca="1" si="915"/>
        <v>#N/A</v>
      </c>
      <c r="EB749" s="293" t="e">
        <f t="shared" ca="1" si="916"/>
        <v>#N/A</v>
      </c>
      <c r="EE749" s="6" t="str">
        <f t="shared" si="917"/>
        <v/>
      </c>
      <c r="EF749" s="293" t="e">
        <f t="shared" ca="1" si="918"/>
        <v>#N/A</v>
      </c>
      <c r="EG749" s="6" t="e">
        <f t="shared" ca="1" si="894"/>
        <v>#N/A</v>
      </c>
    </row>
    <row r="750" spans="3:137" x14ac:dyDescent="0.2">
      <c r="C750" s="75"/>
      <c r="D750" s="184" t="str">
        <f t="shared" si="858"/>
        <v/>
      </c>
      <c r="E750" s="649" t="str">
        <f t="shared" si="924"/>
        <v/>
      </c>
      <c r="F750" s="607" t="str">
        <f t="shared" si="857"/>
        <v>x</v>
      </c>
      <c r="G750" s="650"/>
      <c r="H750" s="651"/>
      <c r="I750" s="651"/>
      <c r="J750" s="651"/>
      <c r="K750" s="652"/>
      <c r="L750" s="889"/>
      <c r="M750" s="889"/>
      <c r="N750" s="653"/>
      <c r="O750" s="651"/>
      <c r="P750" s="651"/>
      <c r="Q750" s="654"/>
      <c r="R750" s="655"/>
      <c r="S750" s="607" t="str">
        <f t="shared" si="859"/>
        <v/>
      </c>
      <c r="T750" s="656" t="str">
        <f t="shared" si="860"/>
        <v/>
      </c>
      <c r="U750" s="656" t="str">
        <f t="shared" si="895"/>
        <v/>
      </c>
      <c r="V750" s="656" t="str">
        <f t="shared" si="861"/>
        <v/>
      </c>
      <c r="W750" s="719"/>
      <c r="X750" s="659"/>
      <c r="Y750" s="656" t="str">
        <f t="shared" si="925"/>
        <v/>
      </c>
      <c r="Z750" s="659"/>
      <c r="AA750" s="654"/>
      <c r="AB750" s="656" t="str">
        <f t="shared" si="862"/>
        <v/>
      </c>
      <c r="AC750" s="661" t="str">
        <f t="shared" si="896"/>
        <v/>
      </c>
      <c r="AE750" s="658" t="str">
        <f t="shared" si="863"/>
        <v/>
      </c>
      <c r="AF750" s="659"/>
      <c r="AT750" s="805" t="str">
        <f t="shared" si="921"/>
        <v/>
      </c>
      <c r="AU750" t="str">
        <f t="shared" si="897"/>
        <v/>
      </c>
      <c r="AV750" s="6" t="str">
        <f t="shared" si="864"/>
        <v/>
      </c>
      <c r="AW750" s="317" t="str">
        <f t="shared" si="865"/>
        <v/>
      </c>
      <c r="AX750" s="158" t="str">
        <f t="shared" si="866"/>
        <v/>
      </c>
      <c r="AY750" s="158" t="str">
        <f t="shared" si="856"/>
        <v/>
      </c>
      <c r="AZ750" s="309" t="str">
        <f t="shared" si="855"/>
        <v/>
      </c>
      <c r="BA750" s="318" t="str">
        <f t="shared" si="867"/>
        <v/>
      </c>
      <c r="BB750" s="473" t="str">
        <f t="shared" si="868"/>
        <v/>
      </c>
      <c r="BC750" s="80" t="str">
        <f t="shared" si="919"/>
        <v/>
      </c>
      <c r="BD750" s="56">
        <f t="shared" si="869"/>
        <v>1</v>
      </c>
      <c r="BF750" s="56" t="str">
        <f t="shared" si="870"/>
        <v/>
      </c>
      <c r="BG750" s="56" t="str">
        <f t="shared" si="871"/>
        <v/>
      </c>
      <c r="BH750" s="6" t="str">
        <f t="shared" si="872"/>
        <v/>
      </c>
      <c r="BK750" s="6" t="str">
        <f t="shared" si="873"/>
        <v/>
      </c>
      <c r="BL750" s="56">
        <f t="shared" si="898"/>
        <v>999999</v>
      </c>
      <c r="BM750" s="183">
        <f t="shared" si="899"/>
        <v>99999.000003749999</v>
      </c>
      <c r="BN750" s="61">
        <v>734</v>
      </c>
      <c r="BO750" s="6">
        <f t="shared" si="874"/>
        <v>999999</v>
      </c>
      <c r="BP750" s="6">
        <f t="shared" si="875"/>
        <v>999999</v>
      </c>
      <c r="BQ750" s="6" t="str">
        <f t="shared" si="900"/>
        <v>x</v>
      </c>
      <c r="BR750" s="206">
        <f t="shared" si="876"/>
        <v>99999.000003749999</v>
      </c>
      <c r="BS750" s="6">
        <f t="shared" si="877"/>
        <v>99999.000003749999</v>
      </c>
      <c r="BT750" s="6" t="str">
        <f t="shared" si="901"/>
        <v>x</v>
      </c>
      <c r="BU750" s="6" t="str">
        <f t="shared" si="878"/>
        <v/>
      </c>
      <c r="BW750" s="82">
        <f t="shared" si="902"/>
        <v>9999999999</v>
      </c>
      <c r="BX750" s="80" t="str">
        <f t="shared" si="879"/>
        <v>x</v>
      </c>
      <c r="BY750" s="80" t="str">
        <f t="shared" si="880"/>
        <v/>
      </c>
      <c r="BZ750" s="56" t="str">
        <f t="shared" si="903"/>
        <v/>
      </c>
      <c r="CA750" s="56" t="str">
        <f t="shared" si="904"/>
        <v/>
      </c>
      <c r="CB750" s="88">
        <f t="shared" si="905"/>
        <v>0</v>
      </c>
      <c r="CC750" s="56" t="str">
        <f t="shared" si="881"/>
        <v/>
      </c>
      <c r="CD750" s="56"/>
      <c r="CE750" s="56"/>
      <c r="CF750" s="56"/>
      <c r="CG750" s="56"/>
      <c r="CH750" s="169">
        <f t="shared" si="906"/>
        <v>9999999999</v>
      </c>
      <c r="CI750" s="170">
        <f t="shared" si="907"/>
        <v>9999999999</v>
      </c>
      <c r="CJ750" s="171">
        <f t="shared" si="908"/>
        <v>9999999999</v>
      </c>
      <c r="CK750" s="172" t="str">
        <f t="shared" si="909"/>
        <v/>
      </c>
      <c r="CL750" s="173" t="str">
        <f t="shared" si="882"/>
        <v>x</v>
      </c>
      <c r="CN750" s="6" t="str">
        <f t="shared" si="910"/>
        <v/>
      </c>
      <c r="CO750" s="293" t="e">
        <f t="shared" ca="1" si="920"/>
        <v>#N/A</v>
      </c>
      <c r="CP750" s="6" t="e">
        <f t="shared" ca="1" si="911"/>
        <v>#N/A</v>
      </c>
      <c r="CQ750" s="61">
        <v>734</v>
      </c>
      <c r="CR750" s="6">
        <f t="shared" si="883"/>
        <v>0</v>
      </c>
      <c r="CS750" s="6">
        <f t="shared" si="884"/>
        <v>0</v>
      </c>
      <c r="CT750" s="56" t="str">
        <f t="shared" si="885"/>
        <v/>
      </c>
      <c r="CU750" s="76">
        <f t="shared" si="886"/>
        <v>0</v>
      </c>
      <c r="CV750" s="76">
        <f t="shared" si="887"/>
        <v>0</v>
      </c>
      <c r="CX750" s="6" t="str">
        <f t="shared" si="888"/>
        <v/>
      </c>
      <c r="CY750" s="6" t="str">
        <f t="shared" si="889"/>
        <v/>
      </c>
      <c r="CZ750" s="6" t="str">
        <f t="shared" si="890"/>
        <v/>
      </c>
      <c r="DG750" s="56" t="str">
        <f t="shared" si="891"/>
        <v/>
      </c>
      <c r="DH750" s="6">
        <f t="shared" si="892"/>
        <v>0</v>
      </c>
      <c r="DK750" s="6">
        <f t="shared" si="927"/>
        <v>0</v>
      </c>
      <c r="DL750" s="6" t="e">
        <f t="shared" si="928"/>
        <v>#N/A</v>
      </c>
      <c r="DN750" s="6" t="e">
        <f t="shared" si="926"/>
        <v>#N/A</v>
      </c>
      <c r="DP750" s="6" t="str">
        <f t="shared" si="893"/>
        <v/>
      </c>
      <c r="DQ750" s="293">
        <f t="shared" ca="1" si="922"/>
        <v>744</v>
      </c>
      <c r="DR750" s="6" t="str">
        <f t="shared" ca="1" si="912"/>
        <v>x</v>
      </c>
      <c r="DU750" s="293" t="e">
        <f t="shared" ca="1" si="913"/>
        <v>#N/A</v>
      </c>
      <c r="DV750" s="5"/>
      <c r="DW750" s="293" t="e">
        <f t="shared" ca="1" si="923"/>
        <v>#N/A</v>
      </c>
      <c r="DZ750" s="293" t="e">
        <f t="shared" ca="1" si="914"/>
        <v>#N/A</v>
      </c>
      <c r="EA750" s="293" t="e">
        <f t="shared" ca="1" si="915"/>
        <v>#N/A</v>
      </c>
      <c r="EB750" s="293" t="e">
        <f t="shared" ca="1" si="916"/>
        <v>#N/A</v>
      </c>
      <c r="EE750" s="6" t="str">
        <f t="shared" si="917"/>
        <v/>
      </c>
      <c r="EF750" s="293" t="e">
        <f t="shared" ca="1" si="918"/>
        <v>#N/A</v>
      </c>
      <c r="EG750" s="6" t="e">
        <f t="shared" ca="1" si="894"/>
        <v>#N/A</v>
      </c>
    </row>
    <row r="751" spans="3:137" x14ac:dyDescent="0.2">
      <c r="C751" s="75"/>
      <c r="D751" s="184" t="str">
        <f t="shared" si="858"/>
        <v/>
      </c>
      <c r="E751" s="649" t="str">
        <f t="shared" si="924"/>
        <v/>
      </c>
      <c r="F751" s="607" t="str">
        <f t="shared" si="857"/>
        <v>x</v>
      </c>
      <c r="G751" s="650"/>
      <c r="H751" s="651"/>
      <c r="I751" s="651"/>
      <c r="J751" s="651"/>
      <c r="K751" s="652"/>
      <c r="L751" s="889"/>
      <c r="M751" s="889"/>
      <c r="N751" s="653"/>
      <c r="O751" s="651"/>
      <c r="P751" s="651"/>
      <c r="Q751" s="654"/>
      <c r="R751" s="655"/>
      <c r="S751" s="607" t="str">
        <f t="shared" si="859"/>
        <v/>
      </c>
      <c r="T751" s="656" t="str">
        <f t="shared" si="860"/>
        <v/>
      </c>
      <c r="U751" s="656" t="str">
        <f t="shared" si="895"/>
        <v/>
      </c>
      <c r="V751" s="656" t="str">
        <f t="shared" si="861"/>
        <v/>
      </c>
      <c r="W751" s="719"/>
      <c r="X751" s="659"/>
      <c r="Y751" s="656" t="str">
        <f t="shared" si="925"/>
        <v/>
      </c>
      <c r="Z751" s="659"/>
      <c r="AA751" s="654"/>
      <c r="AB751" s="656" t="str">
        <f t="shared" si="862"/>
        <v/>
      </c>
      <c r="AC751" s="661" t="str">
        <f t="shared" si="896"/>
        <v/>
      </c>
      <c r="AE751" s="658" t="str">
        <f t="shared" si="863"/>
        <v/>
      </c>
      <c r="AF751" s="659"/>
      <c r="AT751" s="805" t="str">
        <f t="shared" si="921"/>
        <v/>
      </c>
      <c r="AU751" t="str">
        <f t="shared" si="897"/>
        <v/>
      </c>
      <c r="AV751" s="6" t="str">
        <f t="shared" si="864"/>
        <v/>
      </c>
      <c r="AW751" s="317" t="str">
        <f t="shared" si="865"/>
        <v/>
      </c>
      <c r="AX751" s="158" t="str">
        <f t="shared" si="866"/>
        <v/>
      </c>
      <c r="AY751" s="158" t="str">
        <f t="shared" si="856"/>
        <v/>
      </c>
      <c r="AZ751" s="309" t="str">
        <f t="shared" si="855"/>
        <v/>
      </c>
      <c r="BA751" s="318" t="str">
        <f t="shared" si="867"/>
        <v/>
      </c>
      <c r="BB751" s="473" t="str">
        <f t="shared" si="868"/>
        <v/>
      </c>
      <c r="BC751" s="80" t="str">
        <f t="shared" si="919"/>
        <v/>
      </c>
      <c r="BD751" s="56">
        <f t="shared" si="869"/>
        <v>1</v>
      </c>
      <c r="BF751" s="56" t="str">
        <f t="shared" si="870"/>
        <v/>
      </c>
      <c r="BG751" s="56" t="str">
        <f t="shared" si="871"/>
        <v/>
      </c>
      <c r="BH751" s="6" t="str">
        <f t="shared" si="872"/>
        <v/>
      </c>
      <c r="BK751" s="6" t="str">
        <f t="shared" si="873"/>
        <v/>
      </c>
      <c r="BL751" s="56">
        <f t="shared" si="898"/>
        <v>999999</v>
      </c>
      <c r="BM751" s="183">
        <f t="shared" si="899"/>
        <v>99999.000003755005</v>
      </c>
      <c r="BN751" s="61">
        <v>735</v>
      </c>
      <c r="BO751" s="6">
        <f t="shared" si="874"/>
        <v>999999</v>
      </c>
      <c r="BP751" s="6">
        <f t="shared" si="875"/>
        <v>999999</v>
      </c>
      <c r="BQ751" s="6" t="str">
        <f t="shared" si="900"/>
        <v>x</v>
      </c>
      <c r="BR751" s="206">
        <f t="shared" si="876"/>
        <v>99999.000003755005</v>
      </c>
      <c r="BS751" s="6">
        <f t="shared" si="877"/>
        <v>99999.000003755005</v>
      </c>
      <c r="BT751" s="6" t="str">
        <f t="shared" si="901"/>
        <v>x</v>
      </c>
      <c r="BU751" s="6" t="str">
        <f t="shared" si="878"/>
        <v/>
      </c>
      <c r="BW751" s="82">
        <f t="shared" si="902"/>
        <v>9999999999</v>
      </c>
      <c r="BX751" s="80" t="str">
        <f t="shared" si="879"/>
        <v>x</v>
      </c>
      <c r="BY751" s="80" t="str">
        <f t="shared" si="880"/>
        <v/>
      </c>
      <c r="BZ751" s="56" t="str">
        <f t="shared" si="903"/>
        <v/>
      </c>
      <c r="CA751" s="56" t="str">
        <f t="shared" si="904"/>
        <v/>
      </c>
      <c r="CB751" s="88">
        <f t="shared" si="905"/>
        <v>0</v>
      </c>
      <c r="CC751" s="56" t="str">
        <f t="shared" si="881"/>
        <v/>
      </c>
      <c r="CD751" s="56"/>
      <c r="CE751" s="56"/>
      <c r="CF751" s="56"/>
      <c r="CG751" s="56"/>
      <c r="CH751" s="169">
        <f t="shared" si="906"/>
        <v>9999999999</v>
      </c>
      <c r="CI751" s="170">
        <f t="shared" si="907"/>
        <v>9999999999</v>
      </c>
      <c r="CJ751" s="171">
        <f t="shared" si="908"/>
        <v>9999999999</v>
      </c>
      <c r="CK751" s="172" t="str">
        <f t="shared" si="909"/>
        <v/>
      </c>
      <c r="CL751" s="173" t="str">
        <f t="shared" si="882"/>
        <v>x</v>
      </c>
      <c r="CN751" s="6" t="str">
        <f t="shared" si="910"/>
        <v/>
      </c>
      <c r="CO751" s="293" t="e">
        <f t="shared" ca="1" si="920"/>
        <v>#N/A</v>
      </c>
      <c r="CP751" s="6" t="e">
        <f t="shared" ca="1" si="911"/>
        <v>#N/A</v>
      </c>
      <c r="CQ751" s="61">
        <v>735</v>
      </c>
      <c r="CR751" s="6">
        <f t="shared" si="883"/>
        <v>0</v>
      </c>
      <c r="CS751" s="6">
        <f t="shared" si="884"/>
        <v>0</v>
      </c>
      <c r="CT751" s="56" t="str">
        <f t="shared" si="885"/>
        <v/>
      </c>
      <c r="CU751" s="76">
        <f t="shared" si="886"/>
        <v>0</v>
      </c>
      <c r="CV751" s="76">
        <f t="shared" si="887"/>
        <v>0</v>
      </c>
      <c r="CX751" s="6" t="str">
        <f t="shared" si="888"/>
        <v/>
      </c>
      <c r="CY751" s="6" t="str">
        <f t="shared" si="889"/>
        <v/>
      </c>
      <c r="CZ751" s="6" t="str">
        <f t="shared" si="890"/>
        <v/>
      </c>
      <c r="DG751" s="56" t="str">
        <f t="shared" si="891"/>
        <v/>
      </c>
      <c r="DH751" s="6">
        <f t="shared" si="892"/>
        <v>0</v>
      </c>
      <c r="DK751" s="6">
        <f t="shared" si="927"/>
        <v>0</v>
      </c>
      <c r="DL751" s="6" t="e">
        <f t="shared" si="928"/>
        <v>#N/A</v>
      </c>
      <c r="DN751" s="6" t="e">
        <f t="shared" si="926"/>
        <v>#N/A</v>
      </c>
      <c r="DP751" s="6" t="str">
        <f t="shared" si="893"/>
        <v/>
      </c>
      <c r="DQ751" s="293">
        <f t="shared" ca="1" si="922"/>
        <v>745</v>
      </c>
      <c r="DR751" s="6" t="str">
        <f t="shared" ca="1" si="912"/>
        <v>x</v>
      </c>
      <c r="DU751" s="293" t="e">
        <f t="shared" ca="1" si="913"/>
        <v>#N/A</v>
      </c>
      <c r="DV751" s="5"/>
      <c r="DW751" s="293" t="e">
        <f t="shared" ca="1" si="923"/>
        <v>#N/A</v>
      </c>
      <c r="DZ751" s="293" t="e">
        <f t="shared" ca="1" si="914"/>
        <v>#N/A</v>
      </c>
      <c r="EA751" s="293" t="e">
        <f t="shared" ca="1" si="915"/>
        <v>#N/A</v>
      </c>
      <c r="EB751" s="293" t="e">
        <f t="shared" ca="1" si="916"/>
        <v>#N/A</v>
      </c>
      <c r="EE751" s="6" t="str">
        <f t="shared" si="917"/>
        <v/>
      </c>
      <c r="EF751" s="293" t="e">
        <f t="shared" ca="1" si="918"/>
        <v>#N/A</v>
      </c>
      <c r="EG751" s="6" t="e">
        <f t="shared" ca="1" si="894"/>
        <v>#N/A</v>
      </c>
    </row>
    <row r="752" spans="3:137" x14ac:dyDescent="0.2">
      <c r="C752" s="75"/>
      <c r="D752" s="184" t="str">
        <f t="shared" si="858"/>
        <v/>
      </c>
      <c r="E752" s="649" t="str">
        <f t="shared" si="924"/>
        <v/>
      </c>
      <c r="F752" s="607" t="str">
        <f t="shared" si="857"/>
        <v>x</v>
      </c>
      <c r="G752" s="650"/>
      <c r="H752" s="651"/>
      <c r="I752" s="651"/>
      <c r="J752" s="651"/>
      <c r="K752" s="652"/>
      <c r="L752" s="889"/>
      <c r="M752" s="889"/>
      <c r="N752" s="653"/>
      <c r="O752" s="651"/>
      <c r="P752" s="651"/>
      <c r="Q752" s="654"/>
      <c r="R752" s="655"/>
      <c r="S752" s="607" t="str">
        <f t="shared" si="859"/>
        <v/>
      </c>
      <c r="T752" s="656" t="str">
        <f t="shared" si="860"/>
        <v/>
      </c>
      <c r="U752" s="656" t="str">
        <f t="shared" si="895"/>
        <v/>
      </c>
      <c r="V752" s="656" t="str">
        <f t="shared" si="861"/>
        <v/>
      </c>
      <c r="W752" s="719"/>
      <c r="X752" s="659"/>
      <c r="Y752" s="656" t="str">
        <f t="shared" si="925"/>
        <v/>
      </c>
      <c r="Z752" s="659"/>
      <c r="AA752" s="654"/>
      <c r="AB752" s="656" t="str">
        <f t="shared" si="862"/>
        <v/>
      </c>
      <c r="AC752" s="661" t="str">
        <f t="shared" si="896"/>
        <v/>
      </c>
      <c r="AE752" s="658" t="str">
        <f t="shared" si="863"/>
        <v/>
      </c>
      <c r="AF752" s="659"/>
      <c r="AT752" s="805" t="str">
        <f t="shared" si="921"/>
        <v/>
      </c>
      <c r="AU752" t="str">
        <f t="shared" si="897"/>
        <v/>
      </c>
      <c r="AV752" s="6" t="str">
        <f t="shared" si="864"/>
        <v/>
      </c>
      <c r="AW752" s="317" t="str">
        <f t="shared" si="865"/>
        <v/>
      </c>
      <c r="AX752" s="158" t="str">
        <f t="shared" si="866"/>
        <v/>
      </c>
      <c r="AY752" s="158" t="str">
        <f t="shared" si="856"/>
        <v/>
      </c>
      <c r="AZ752" s="309" t="str">
        <f t="shared" si="855"/>
        <v/>
      </c>
      <c r="BA752" s="318" t="str">
        <f t="shared" si="867"/>
        <v/>
      </c>
      <c r="BB752" s="473" t="str">
        <f t="shared" si="868"/>
        <v/>
      </c>
      <c r="BC752" s="80" t="str">
        <f t="shared" si="919"/>
        <v/>
      </c>
      <c r="BD752" s="56">
        <f t="shared" si="869"/>
        <v>1</v>
      </c>
      <c r="BF752" s="56" t="str">
        <f t="shared" si="870"/>
        <v/>
      </c>
      <c r="BG752" s="56" t="str">
        <f t="shared" si="871"/>
        <v/>
      </c>
      <c r="BH752" s="6" t="str">
        <f t="shared" si="872"/>
        <v/>
      </c>
      <c r="BK752" s="6" t="str">
        <f t="shared" si="873"/>
        <v/>
      </c>
      <c r="BL752" s="56">
        <f t="shared" si="898"/>
        <v>999999</v>
      </c>
      <c r="BM752" s="183">
        <f t="shared" si="899"/>
        <v>99999.000003759997</v>
      </c>
      <c r="BN752" s="61">
        <v>736</v>
      </c>
      <c r="BO752" s="6">
        <f t="shared" si="874"/>
        <v>999999</v>
      </c>
      <c r="BP752" s="6">
        <f t="shared" si="875"/>
        <v>999999</v>
      </c>
      <c r="BQ752" s="6" t="str">
        <f t="shared" si="900"/>
        <v>x</v>
      </c>
      <c r="BR752" s="206">
        <f t="shared" si="876"/>
        <v>99999.000003759997</v>
      </c>
      <c r="BS752" s="6">
        <f t="shared" si="877"/>
        <v>99999.000003759997</v>
      </c>
      <c r="BT752" s="6" t="str">
        <f t="shared" si="901"/>
        <v>x</v>
      </c>
      <c r="BU752" s="6" t="str">
        <f t="shared" si="878"/>
        <v/>
      </c>
      <c r="BW752" s="82">
        <f t="shared" si="902"/>
        <v>9999999999</v>
      </c>
      <c r="BX752" s="80" t="str">
        <f t="shared" si="879"/>
        <v>x</v>
      </c>
      <c r="BY752" s="80" t="str">
        <f t="shared" si="880"/>
        <v/>
      </c>
      <c r="BZ752" s="56" t="str">
        <f t="shared" si="903"/>
        <v/>
      </c>
      <c r="CA752" s="56" t="str">
        <f t="shared" si="904"/>
        <v/>
      </c>
      <c r="CB752" s="88">
        <f t="shared" si="905"/>
        <v>0</v>
      </c>
      <c r="CC752" s="56" t="str">
        <f t="shared" si="881"/>
        <v/>
      </c>
      <c r="CD752" s="56"/>
      <c r="CE752" s="56"/>
      <c r="CF752" s="56"/>
      <c r="CG752" s="56"/>
      <c r="CH752" s="169">
        <f t="shared" si="906"/>
        <v>9999999999</v>
      </c>
      <c r="CI752" s="170">
        <f t="shared" si="907"/>
        <v>9999999999</v>
      </c>
      <c r="CJ752" s="171">
        <f t="shared" si="908"/>
        <v>9999999999</v>
      </c>
      <c r="CK752" s="172" t="str">
        <f t="shared" si="909"/>
        <v/>
      </c>
      <c r="CL752" s="173" t="str">
        <f t="shared" si="882"/>
        <v>x</v>
      </c>
      <c r="CN752" s="6" t="str">
        <f t="shared" si="910"/>
        <v/>
      </c>
      <c r="CO752" s="293" t="e">
        <f t="shared" ca="1" si="920"/>
        <v>#N/A</v>
      </c>
      <c r="CP752" s="6" t="e">
        <f t="shared" ca="1" si="911"/>
        <v>#N/A</v>
      </c>
      <c r="CQ752" s="61">
        <v>736</v>
      </c>
      <c r="CR752" s="6">
        <f t="shared" si="883"/>
        <v>0</v>
      </c>
      <c r="CS752" s="6">
        <f t="shared" si="884"/>
        <v>0</v>
      </c>
      <c r="CT752" s="56" t="str">
        <f t="shared" si="885"/>
        <v/>
      </c>
      <c r="CU752" s="76">
        <f t="shared" si="886"/>
        <v>0</v>
      </c>
      <c r="CV752" s="76">
        <f t="shared" si="887"/>
        <v>0</v>
      </c>
      <c r="CX752" s="6" t="str">
        <f t="shared" si="888"/>
        <v/>
      </c>
      <c r="CY752" s="6" t="str">
        <f t="shared" si="889"/>
        <v/>
      </c>
      <c r="CZ752" s="6" t="str">
        <f t="shared" si="890"/>
        <v/>
      </c>
      <c r="DG752" s="56" t="str">
        <f t="shared" si="891"/>
        <v/>
      </c>
      <c r="DH752" s="6">
        <f t="shared" si="892"/>
        <v>0</v>
      </c>
      <c r="DK752" s="6">
        <f t="shared" si="927"/>
        <v>0</v>
      </c>
      <c r="DL752" s="6" t="e">
        <f t="shared" si="928"/>
        <v>#N/A</v>
      </c>
      <c r="DN752" s="6" t="e">
        <f t="shared" si="926"/>
        <v>#N/A</v>
      </c>
      <c r="DP752" s="6" t="str">
        <f t="shared" si="893"/>
        <v/>
      </c>
      <c r="DQ752" s="293">
        <f t="shared" ca="1" si="922"/>
        <v>746</v>
      </c>
      <c r="DR752" s="6" t="str">
        <f t="shared" ca="1" si="912"/>
        <v>x</v>
      </c>
      <c r="DU752" s="293" t="e">
        <f t="shared" ca="1" si="913"/>
        <v>#N/A</v>
      </c>
      <c r="DV752" s="5"/>
      <c r="DW752" s="293" t="e">
        <f t="shared" ca="1" si="923"/>
        <v>#N/A</v>
      </c>
      <c r="DZ752" s="293" t="e">
        <f t="shared" ca="1" si="914"/>
        <v>#N/A</v>
      </c>
      <c r="EA752" s="293" t="e">
        <f t="shared" ca="1" si="915"/>
        <v>#N/A</v>
      </c>
      <c r="EB752" s="293" t="e">
        <f t="shared" ca="1" si="916"/>
        <v>#N/A</v>
      </c>
      <c r="EE752" s="6" t="str">
        <f t="shared" si="917"/>
        <v/>
      </c>
      <c r="EF752" s="293" t="e">
        <f t="shared" ca="1" si="918"/>
        <v>#N/A</v>
      </c>
      <c r="EG752" s="6" t="e">
        <f t="shared" ca="1" si="894"/>
        <v>#N/A</v>
      </c>
    </row>
    <row r="753" spans="1:137" x14ac:dyDescent="0.2">
      <c r="C753" s="75"/>
      <c r="D753" s="184" t="str">
        <f t="shared" si="858"/>
        <v/>
      </c>
      <c r="E753" s="649" t="str">
        <f t="shared" si="924"/>
        <v/>
      </c>
      <c r="F753" s="607" t="str">
        <f t="shared" si="857"/>
        <v>x</v>
      </c>
      <c r="G753" s="650"/>
      <c r="H753" s="651"/>
      <c r="I753" s="651"/>
      <c r="J753" s="651"/>
      <c r="K753" s="652"/>
      <c r="L753" s="889"/>
      <c r="M753" s="889"/>
      <c r="N753" s="653"/>
      <c r="O753" s="651"/>
      <c r="P753" s="651"/>
      <c r="Q753" s="654"/>
      <c r="R753" s="655"/>
      <c r="S753" s="607" t="str">
        <f t="shared" si="859"/>
        <v/>
      </c>
      <c r="T753" s="656" t="str">
        <f t="shared" si="860"/>
        <v/>
      </c>
      <c r="U753" s="656" t="str">
        <f t="shared" si="895"/>
        <v/>
      </c>
      <c r="V753" s="656" t="str">
        <f t="shared" si="861"/>
        <v/>
      </c>
      <c r="W753" s="719"/>
      <c r="X753" s="659"/>
      <c r="Y753" s="656" t="str">
        <f t="shared" si="925"/>
        <v/>
      </c>
      <c r="Z753" s="659"/>
      <c r="AA753" s="654"/>
      <c r="AB753" s="656" t="str">
        <f t="shared" si="862"/>
        <v/>
      </c>
      <c r="AC753" s="661" t="str">
        <f t="shared" si="896"/>
        <v/>
      </c>
      <c r="AE753" s="658" t="str">
        <f t="shared" si="863"/>
        <v/>
      </c>
      <c r="AF753" s="659"/>
      <c r="AT753" s="805" t="str">
        <f t="shared" si="921"/>
        <v/>
      </c>
      <c r="AU753" t="str">
        <f t="shared" si="897"/>
        <v/>
      </c>
      <c r="AV753" s="6" t="str">
        <f t="shared" si="864"/>
        <v/>
      </c>
      <c r="AW753" s="317" t="str">
        <f t="shared" si="865"/>
        <v/>
      </c>
      <c r="AX753" s="158" t="str">
        <f t="shared" si="866"/>
        <v/>
      </c>
      <c r="AY753" s="158" t="str">
        <f t="shared" si="856"/>
        <v/>
      </c>
      <c r="AZ753" s="309" t="str">
        <f t="shared" si="855"/>
        <v/>
      </c>
      <c r="BA753" s="318" t="str">
        <f t="shared" si="867"/>
        <v/>
      </c>
      <c r="BB753" s="473" t="str">
        <f t="shared" si="868"/>
        <v/>
      </c>
      <c r="BC753" s="80" t="str">
        <f t="shared" si="919"/>
        <v/>
      </c>
      <c r="BD753" s="56">
        <f t="shared" si="869"/>
        <v>1</v>
      </c>
      <c r="BF753" s="56" t="str">
        <f t="shared" si="870"/>
        <v/>
      </c>
      <c r="BG753" s="56" t="str">
        <f t="shared" si="871"/>
        <v/>
      </c>
      <c r="BH753" s="6" t="str">
        <f t="shared" si="872"/>
        <v/>
      </c>
      <c r="BK753" s="6" t="str">
        <f t="shared" si="873"/>
        <v/>
      </c>
      <c r="BL753" s="56">
        <f t="shared" si="898"/>
        <v>999999</v>
      </c>
      <c r="BM753" s="183">
        <f t="shared" si="899"/>
        <v>99999.000003765002</v>
      </c>
      <c r="BN753" s="61">
        <v>737</v>
      </c>
      <c r="BO753" s="6">
        <f t="shared" si="874"/>
        <v>999999</v>
      </c>
      <c r="BP753" s="6">
        <f t="shared" si="875"/>
        <v>999999</v>
      </c>
      <c r="BQ753" s="6" t="str">
        <f t="shared" si="900"/>
        <v>x</v>
      </c>
      <c r="BR753" s="206">
        <f t="shared" si="876"/>
        <v>99999.000003765002</v>
      </c>
      <c r="BS753" s="6">
        <f t="shared" si="877"/>
        <v>99999.000003765002</v>
      </c>
      <c r="BT753" s="6" t="str">
        <f t="shared" si="901"/>
        <v>x</v>
      </c>
      <c r="BU753" s="6" t="str">
        <f t="shared" si="878"/>
        <v/>
      </c>
      <c r="BW753" s="82">
        <f t="shared" si="902"/>
        <v>9999999999</v>
      </c>
      <c r="BX753" s="80" t="str">
        <f t="shared" si="879"/>
        <v>x</v>
      </c>
      <c r="BY753" s="80" t="str">
        <f t="shared" si="880"/>
        <v/>
      </c>
      <c r="BZ753" s="56" t="str">
        <f t="shared" si="903"/>
        <v/>
      </c>
      <c r="CA753" s="56" t="str">
        <f t="shared" si="904"/>
        <v/>
      </c>
      <c r="CB753" s="88">
        <f t="shared" si="905"/>
        <v>0</v>
      </c>
      <c r="CC753" s="56" t="str">
        <f t="shared" si="881"/>
        <v/>
      </c>
      <c r="CD753" s="56"/>
      <c r="CE753" s="56"/>
      <c r="CF753" s="56"/>
      <c r="CG753" s="56"/>
      <c r="CH753" s="169">
        <f t="shared" si="906"/>
        <v>9999999999</v>
      </c>
      <c r="CI753" s="170">
        <f t="shared" si="907"/>
        <v>9999999999</v>
      </c>
      <c r="CJ753" s="171">
        <f t="shared" si="908"/>
        <v>9999999999</v>
      </c>
      <c r="CK753" s="172" t="str">
        <f t="shared" si="909"/>
        <v/>
      </c>
      <c r="CL753" s="173" t="str">
        <f t="shared" si="882"/>
        <v>x</v>
      </c>
      <c r="CN753" s="6" t="str">
        <f t="shared" si="910"/>
        <v/>
      </c>
      <c r="CO753" s="293" t="e">
        <f t="shared" ca="1" si="920"/>
        <v>#N/A</v>
      </c>
      <c r="CP753" s="6" t="e">
        <f t="shared" ca="1" si="911"/>
        <v>#N/A</v>
      </c>
      <c r="CQ753" s="61">
        <v>737</v>
      </c>
      <c r="CR753" s="6">
        <f t="shared" si="883"/>
        <v>0</v>
      </c>
      <c r="CS753" s="6">
        <f t="shared" si="884"/>
        <v>0</v>
      </c>
      <c r="CT753" s="56" t="str">
        <f t="shared" si="885"/>
        <v/>
      </c>
      <c r="CU753" s="76">
        <f t="shared" si="886"/>
        <v>0</v>
      </c>
      <c r="CV753" s="76">
        <f t="shared" si="887"/>
        <v>0</v>
      </c>
      <c r="CX753" s="6" t="str">
        <f t="shared" si="888"/>
        <v/>
      </c>
      <c r="CY753" s="6" t="str">
        <f t="shared" si="889"/>
        <v/>
      </c>
      <c r="CZ753" s="6" t="str">
        <f t="shared" si="890"/>
        <v/>
      </c>
      <c r="DG753" s="56" t="str">
        <f t="shared" si="891"/>
        <v/>
      </c>
      <c r="DH753" s="6">
        <f t="shared" si="892"/>
        <v>0</v>
      </c>
      <c r="DK753" s="6">
        <f t="shared" si="927"/>
        <v>0</v>
      </c>
      <c r="DL753" s="6" t="e">
        <f t="shared" si="928"/>
        <v>#N/A</v>
      </c>
      <c r="DN753" s="6" t="e">
        <f t="shared" si="926"/>
        <v>#N/A</v>
      </c>
      <c r="DP753" s="6" t="str">
        <f t="shared" si="893"/>
        <v/>
      </c>
      <c r="DQ753" s="293">
        <f t="shared" ca="1" si="922"/>
        <v>747</v>
      </c>
      <c r="DR753" s="6" t="str">
        <f t="shared" ca="1" si="912"/>
        <v>x</v>
      </c>
      <c r="DU753" s="293" t="e">
        <f t="shared" ca="1" si="913"/>
        <v>#N/A</v>
      </c>
      <c r="DV753" s="5"/>
      <c r="DW753" s="293" t="e">
        <f t="shared" ca="1" si="923"/>
        <v>#N/A</v>
      </c>
      <c r="DZ753" s="293" t="e">
        <f t="shared" ca="1" si="914"/>
        <v>#N/A</v>
      </c>
      <c r="EA753" s="293" t="e">
        <f t="shared" ca="1" si="915"/>
        <v>#N/A</v>
      </c>
      <c r="EB753" s="293" t="e">
        <f t="shared" ca="1" si="916"/>
        <v>#N/A</v>
      </c>
      <c r="EE753" s="6" t="str">
        <f t="shared" si="917"/>
        <v/>
      </c>
      <c r="EF753" s="293" t="e">
        <f t="shared" ca="1" si="918"/>
        <v>#N/A</v>
      </c>
      <c r="EG753" s="6" t="e">
        <f t="shared" ca="1" si="894"/>
        <v>#N/A</v>
      </c>
    </row>
    <row r="754" spans="1:137" x14ac:dyDescent="0.2">
      <c r="C754" s="75"/>
      <c r="D754" s="184" t="str">
        <f t="shared" si="858"/>
        <v/>
      </c>
      <c r="E754" s="649" t="str">
        <f t="shared" si="924"/>
        <v/>
      </c>
      <c r="F754" s="607" t="str">
        <f t="shared" si="857"/>
        <v>x</v>
      </c>
      <c r="G754" s="650"/>
      <c r="H754" s="651"/>
      <c r="I754" s="651"/>
      <c r="J754" s="651"/>
      <c r="K754" s="652"/>
      <c r="L754" s="889"/>
      <c r="M754" s="889"/>
      <c r="N754" s="653"/>
      <c r="O754" s="651"/>
      <c r="P754" s="651"/>
      <c r="Q754" s="654"/>
      <c r="R754" s="655"/>
      <c r="S754" s="607" t="str">
        <f t="shared" si="859"/>
        <v/>
      </c>
      <c r="T754" s="656" t="str">
        <f t="shared" si="860"/>
        <v/>
      </c>
      <c r="U754" s="656" t="str">
        <f t="shared" si="895"/>
        <v/>
      </c>
      <c r="V754" s="656" t="str">
        <f t="shared" si="861"/>
        <v/>
      </c>
      <c r="W754" s="719"/>
      <c r="X754" s="659"/>
      <c r="Y754" s="656" t="str">
        <f t="shared" si="925"/>
        <v/>
      </c>
      <c r="Z754" s="659"/>
      <c r="AA754" s="654"/>
      <c r="AB754" s="656" t="str">
        <f t="shared" si="862"/>
        <v/>
      </c>
      <c r="AC754" s="661" t="str">
        <f t="shared" si="896"/>
        <v/>
      </c>
      <c r="AE754" s="658" t="str">
        <f t="shared" si="863"/>
        <v/>
      </c>
      <c r="AF754" s="659"/>
      <c r="AT754" s="805" t="str">
        <f t="shared" si="921"/>
        <v/>
      </c>
      <c r="AU754" t="str">
        <f t="shared" si="897"/>
        <v/>
      </c>
      <c r="AV754" s="6" t="str">
        <f t="shared" si="864"/>
        <v/>
      </c>
      <c r="AW754" s="317" t="str">
        <f t="shared" si="865"/>
        <v/>
      </c>
      <c r="AX754" s="158" t="str">
        <f t="shared" si="866"/>
        <v/>
      </c>
      <c r="AY754" s="158" t="str">
        <f t="shared" si="856"/>
        <v/>
      </c>
      <c r="AZ754" s="309" t="str">
        <f t="shared" si="855"/>
        <v/>
      </c>
      <c r="BA754" s="318" t="str">
        <f t="shared" si="867"/>
        <v/>
      </c>
      <c r="BB754" s="473" t="str">
        <f t="shared" si="868"/>
        <v/>
      </c>
      <c r="BC754" s="80" t="str">
        <f t="shared" si="919"/>
        <v/>
      </c>
      <c r="BD754" s="56">
        <f t="shared" si="869"/>
        <v>1</v>
      </c>
      <c r="BF754" s="56" t="str">
        <f t="shared" si="870"/>
        <v/>
      </c>
      <c r="BG754" s="56" t="str">
        <f t="shared" si="871"/>
        <v/>
      </c>
      <c r="BH754" s="6" t="str">
        <f t="shared" si="872"/>
        <v/>
      </c>
      <c r="BK754" s="6" t="str">
        <f t="shared" si="873"/>
        <v/>
      </c>
      <c r="BL754" s="56">
        <f t="shared" si="898"/>
        <v>999999</v>
      </c>
      <c r="BM754" s="183">
        <f t="shared" si="899"/>
        <v>99999.000003769994</v>
      </c>
      <c r="BN754" s="61">
        <v>738</v>
      </c>
      <c r="BO754" s="6">
        <f t="shared" si="874"/>
        <v>999999</v>
      </c>
      <c r="BP754" s="6">
        <f t="shared" si="875"/>
        <v>999999</v>
      </c>
      <c r="BQ754" s="6" t="str">
        <f t="shared" si="900"/>
        <v>x</v>
      </c>
      <c r="BR754" s="206">
        <f t="shared" si="876"/>
        <v>99999.000003769994</v>
      </c>
      <c r="BS754" s="6">
        <f t="shared" si="877"/>
        <v>99999.000003769994</v>
      </c>
      <c r="BT754" s="6" t="str">
        <f t="shared" si="901"/>
        <v>x</v>
      </c>
      <c r="BU754" s="6" t="str">
        <f t="shared" si="878"/>
        <v/>
      </c>
      <c r="BW754" s="82">
        <f t="shared" si="902"/>
        <v>9999999999</v>
      </c>
      <c r="BX754" s="80" t="str">
        <f t="shared" si="879"/>
        <v>x</v>
      </c>
      <c r="BY754" s="80" t="str">
        <f t="shared" si="880"/>
        <v/>
      </c>
      <c r="BZ754" s="56" t="str">
        <f t="shared" si="903"/>
        <v/>
      </c>
      <c r="CA754" s="56" t="str">
        <f t="shared" si="904"/>
        <v/>
      </c>
      <c r="CB754" s="88">
        <f t="shared" si="905"/>
        <v>0</v>
      </c>
      <c r="CC754" s="56" t="str">
        <f t="shared" si="881"/>
        <v/>
      </c>
      <c r="CD754" s="56"/>
      <c r="CE754" s="56"/>
      <c r="CF754" s="56"/>
      <c r="CG754" s="56"/>
      <c r="CH754" s="169">
        <f t="shared" si="906"/>
        <v>9999999999</v>
      </c>
      <c r="CI754" s="170">
        <f t="shared" si="907"/>
        <v>9999999999</v>
      </c>
      <c r="CJ754" s="171">
        <f t="shared" si="908"/>
        <v>9999999999</v>
      </c>
      <c r="CK754" s="172" t="str">
        <f t="shared" si="909"/>
        <v/>
      </c>
      <c r="CL754" s="173" t="str">
        <f t="shared" si="882"/>
        <v>x</v>
      </c>
      <c r="CN754" s="6" t="str">
        <f t="shared" si="910"/>
        <v/>
      </c>
      <c r="CO754" s="293" t="e">
        <f t="shared" ca="1" si="920"/>
        <v>#N/A</v>
      </c>
      <c r="CP754" s="6" t="e">
        <f t="shared" ca="1" si="911"/>
        <v>#N/A</v>
      </c>
      <c r="CQ754" s="61">
        <v>738</v>
      </c>
      <c r="CR754" s="6">
        <f t="shared" si="883"/>
        <v>0</v>
      </c>
      <c r="CS754" s="6">
        <f t="shared" si="884"/>
        <v>0</v>
      </c>
      <c r="CT754" s="56" t="str">
        <f t="shared" si="885"/>
        <v/>
      </c>
      <c r="CU754" s="76">
        <f t="shared" si="886"/>
        <v>0</v>
      </c>
      <c r="CV754" s="76">
        <f t="shared" si="887"/>
        <v>0</v>
      </c>
      <c r="CX754" s="6" t="str">
        <f t="shared" si="888"/>
        <v/>
      </c>
      <c r="CY754" s="6" t="str">
        <f t="shared" si="889"/>
        <v/>
      </c>
      <c r="CZ754" s="6" t="str">
        <f t="shared" si="890"/>
        <v/>
      </c>
      <c r="DG754" s="56" t="str">
        <f t="shared" si="891"/>
        <v/>
      </c>
      <c r="DH754" s="6">
        <f t="shared" si="892"/>
        <v>0</v>
      </c>
      <c r="DK754" s="6">
        <f t="shared" si="927"/>
        <v>0</v>
      </c>
      <c r="DL754" s="6" t="e">
        <f t="shared" si="928"/>
        <v>#N/A</v>
      </c>
      <c r="DN754" s="6" t="e">
        <f t="shared" si="926"/>
        <v>#N/A</v>
      </c>
      <c r="DP754" s="6" t="str">
        <f t="shared" si="893"/>
        <v/>
      </c>
      <c r="DQ754" s="293">
        <f t="shared" ca="1" si="922"/>
        <v>748</v>
      </c>
      <c r="DR754" s="6" t="str">
        <f t="shared" ca="1" si="912"/>
        <v>x</v>
      </c>
      <c r="DU754" s="293" t="e">
        <f t="shared" ca="1" si="913"/>
        <v>#N/A</v>
      </c>
      <c r="DV754" s="5"/>
      <c r="DW754" s="293" t="e">
        <f t="shared" ca="1" si="923"/>
        <v>#N/A</v>
      </c>
      <c r="DZ754" s="293" t="e">
        <f t="shared" ca="1" si="914"/>
        <v>#N/A</v>
      </c>
      <c r="EA754" s="293" t="e">
        <f t="shared" ca="1" si="915"/>
        <v>#N/A</v>
      </c>
      <c r="EB754" s="293" t="e">
        <f t="shared" ca="1" si="916"/>
        <v>#N/A</v>
      </c>
      <c r="EE754" s="6" t="str">
        <f t="shared" si="917"/>
        <v/>
      </c>
      <c r="EF754" s="293" t="e">
        <f t="shared" ca="1" si="918"/>
        <v>#N/A</v>
      </c>
      <c r="EG754" s="6" t="e">
        <f t="shared" ca="1" si="894"/>
        <v>#N/A</v>
      </c>
    </row>
    <row r="755" spans="1:137" x14ac:dyDescent="0.2">
      <c r="C755" s="75"/>
      <c r="D755" s="184" t="str">
        <f t="shared" si="858"/>
        <v/>
      </c>
      <c r="E755" s="649" t="str">
        <f t="shared" si="924"/>
        <v/>
      </c>
      <c r="F755" s="607" t="str">
        <f t="shared" si="857"/>
        <v>x</v>
      </c>
      <c r="G755" s="650"/>
      <c r="H755" s="651"/>
      <c r="I755" s="651"/>
      <c r="J755" s="651"/>
      <c r="K755" s="652"/>
      <c r="L755" s="889"/>
      <c r="M755" s="889"/>
      <c r="N755" s="653"/>
      <c r="O755" s="651"/>
      <c r="P755" s="651"/>
      <c r="Q755" s="654"/>
      <c r="R755" s="655"/>
      <c r="S755" s="607" t="str">
        <f t="shared" si="859"/>
        <v/>
      </c>
      <c r="T755" s="656" t="str">
        <f t="shared" si="860"/>
        <v/>
      </c>
      <c r="U755" s="656" t="str">
        <f t="shared" si="895"/>
        <v/>
      </c>
      <c r="V755" s="656" t="str">
        <f t="shared" si="861"/>
        <v/>
      </c>
      <c r="W755" s="719"/>
      <c r="X755" s="659"/>
      <c r="Y755" s="656" t="str">
        <f t="shared" si="925"/>
        <v/>
      </c>
      <c r="Z755" s="659"/>
      <c r="AA755" s="654"/>
      <c r="AB755" s="656" t="str">
        <f t="shared" si="862"/>
        <v/>
      </c>
      <c r="AC755" s="661" t="str">
        <f t="shared" si="896"/>
        <v/>
      </c>
      <c r="AE755" s="658" t="str">
        <f t="shared" si="863"/>
        <v/>
      </c>
      <c r="AF755" s="659"/>
      <c r="AT755" s="805" t="str">
        <f t="shared" si="921"/>
        <v/>
      </c>
      <c r="AU755" t="str">
        <f t="shared" si="897"/>
        <v/>
      </c>
      <c r="AV755" s="6" t="str">
        <f t="shared" si="864"/>
        <v/>
      </c>
      <c r="AW755" s="317" t="str">
        <f t="shared" si="865"/>
        <v/>
      </c>
      <c r="AX755" s="158" t="str">
        <f t="shared" si="866"/>
        <v/>
      </c>
      <c r="AY755" s="158" t="str">
        <f t="shared" si="856"/>
        <v/>
      </c>
      <c r="AZ755" s="309" t="str">
        <f t="shared" si="855"/>
        <v/>
      </c>
      <c r="BA755" s="318" t="str">
        <f t="shared" si="867"/>
        <v/>
      </c>
      <c r="BB755" s="473" t="str">
        <f t="shared" si="868"/>
        <v/>
      </c>
      <c r="BC755" s="80" t="str">
        <f t="shared" si="919"/>
        <v/>
      </c>
      <c r="BD755" s="56">
        <f t="shared" si="869"/>
        <v>1</v>
      </c>
      <c r="BF755" s="56" t="str">
        <f t="shared" si="870"/>
        <v/>
      </c>
      <c r="BG755" s="56" t="str">
        <f t="shared" si="871"/>
        <v/>
      </c>
      <c r="BH755" s="6" t="str">
        <f t="shared" si="872"/>
        <v/>
      </c>
      <c r="BK755" s="6" t="str">
        <f t="shared" si="873"/>
        <v/>
      </c>
      <c r="BL755" s="56">
        <f t="shared" si="898"/>
        <v>999999</v>
      </c>
      <c r="BM755" s="183">
        <f t="shared" si="899"/>
        <v>99999.000003775</v>
      </c>
      <c r="BN755" s="61">
        <v>739</v>
      </c>
      <c r="BO755" s="6">
        <f t="shared" si="874"/>
        <v>999999</v>
      </c>
      <c r="BP755" s="6">
        <f t="shared" si="875"/>
        <v>999999</v>
      </c>
      <c r="BQ755" s="6" t="str">
        <f t="shared" si="900"/>
        <v>x</v>
      </c>
      <c r="BR755" s="206">
        <f t="shared" si="876"/>
        <v>99999.000003775</v>
      </c>
      <c r="BS755" s="6">
        <f t="shared" si="877"/>
        <v>99999.000003775</v>
      </c>
      <c r="BT755" s="6" t="str">
        <f t="shared" si="901"/>
        <v>x</v>
      </c>
      <c r="BU755" s="6" t="str">
        <f t="shared" si="878"/>
        <v/>
      </c>
      <c r="BW755" s="82">
        <f t="shared" si="902"/>
        <v>9999999999</v>
      </c>
      <c r="BX755" s="80" t="str">
        <f t="shared" si="879"/>
        <v>x</v>
      </c>
      <c r="BY755" s="80" t="str">
        <f t="shared" si="880"/>
        <v/>
      </c>
      <c r="BZ755" s="56" t="str">
        <f t="shared" si="903"/>
        <v/>
      </c>
      <c r="CA755" s="56" t="str">
        <f t="shared" si="904"/>
        <v/>
      </c>
      <c r="CB755" s="88">
        <f t="shared" si="905"/>
        <v>0</v>
      </c>
      <c r="CC755" s="56" t="str">
        <f t="shared" si="881"/>
        <v/>
      </c>
      <c r="CD755" s="56"/>
      <c r="CE755" s="56"/>
      <c r="CF755" s="56"/>
      <c r="CG755" s="56"/>
      <c r="CH755" s="169">
        <f t="shared" si="906"/>
        <v>9999999999</v>
      </c>
      <c r="CI755" s="170">
        <f t="shared" si="907"/>
        <v>9999999999</v>
      </c>
      <c r="CJ755" s="171">
        <f t="shared" si="908"/>
        <v>9999999999</v>
      </c>
      <c r="CK755" s="172" t="str">
        <f t="shared" si="909"/>
        <v/>
      </c>
      <c r="CL755" s="173" t="str">
        <f t="shared" si="882"/>
        <v>x</v>
      </c>
      <c r="CN755" s="6" t="str">
        <f t="shared" si="910"/>
        <v/>
      </c>
      <c r="CO755" s="293" t="e">
        <f t="shared" ca="1" si="920"/>
        <v>#N/A</v>
      </c>
      <c r="CP755" s="6" t="e">
        <f t="shared" ca="1" si="911"/>
        <v>#N/A</v>
      </c>
      <c r="CQ755" s="61">
        <v>739</v>
      </c>
      <c r="CR755" s="6">
        <f t="shared" si="883"/>
        <v>0</v>
      </c>
      <c r="CS755" s="6">
        <f t="shared" si="884"/>
        <v>0</v>
      </c>
      <c r="CT755" s="56" t="str">
        <f t="shared" si="885"/>
        <v/>
      </c>
      <c r="CU755" s="76">
        <f t="shared" si="886"/>
        <v>0</v>
      </c>
      <c r="CV755" s="76">
        <f t="shared" si="887"/>
        <v>0</v>
      </c>
      <c r="CX755" s="6" t="str">
        <f t="shared" si="888"/>
        <v/>
      </c>
      <c r="CY755" s="6" t="str">
        <f t="shared" si="889"/>
        <v/>
      </c>
      <c r="CZ755" s="6" t="str">
        <f t="shared" si="890"/>
        <v/>
      </c>
      <c r="DG755" s="56" t="str">
        <f t="shared" si="891"/>
        <v/>
      </c>
      <c r="DH755" s="6">
        <f t="shared" si="892"/>
        <v>0</v>
      </c>
      <c r="DK755" s="6">
        <f t="shared" si="927"/>
        <v>0</v>
      </c>
      <c r="DL755" s="6" t="e">
        <f t="shared" si="928"/>
        <v>#N/A</v>
      </c>
      <c r="DN755" s="6" t="e">
        <f t="shared" si="926"/>
        <v>#N/A</v>
      </c>
      <c r="DP755" s="6" t="str">
        <f t="shared" si="893"/>
        <v/>
      </c>
      <c r="DQ755" s="293">
        <f t="shared" ca="1" si="922"/>
        <v>749</v>
      </c>
      <c r="DR755" s="6" t="str">
        <f t="shared" ca="1" si="912"/>
        <v>x</v>
      </c>
      <c r="DU755" s="293" t="e">
        <f t="shared" ca="1" si="913"/>
        <v>#N/A</v>
      </c>
      <c r="DV755" s="5"/>
      <c r="DW755" s="293" t="e">
        <f t="shared" ca="1" si="923"/>
        <v>#N/A</v>
      </c>
      <c r="DZ755" s="293" t="e">
        <f t="shared" ca="1" si="914"/>
        <v>#N/A</v>
      </c>
      <c r="EA755" s="293" t="e">
        <f t="shared" ca="1" si="915"/>
        <v>#N/A</v>
      </c>
      <c r="EB755" s="293" t="e">
        <f t="shared" ca="1" si="916"/>
        <v>#N/A</v>
      </c>
      <c r="EE755" s="6" t="str">
        <f t="shared" si="917"/>
        <v/>
      </c>
      <c r="EF755" s="293" t="e">
        <f t="shared" ca="1" si="918"/>
        <v>#N/A</v>
      </c>
      <c r="EG755" s="6" t="e">
        <f t="shared" ca="1" si="894"/>
        <v>#N/A</v>
      </c>
    </row>
    <row r="756" spans="1:137" x14ac:dyDescent="0.2">
      <c r="C756" s="75"/>
      <c r="D756" s="184" t="str">
        <f t="shared" si="858"/>
        <v/>
      </c>
      <c r="E756" s="649" t="str">
        <f t="shared" si="924"/>
        <v/>
      </c>
      <c r="F756" s="607" t="str">
        <f t="shared" si="857"/>
        <v>x</v>
      </c>
      <c r="G756" s="650"/>
      <c r="H756" s="651"/>
      <c r="I756" s="651"/>
      <c r="J756" s="651"/>
      <c r="K756" s="652"/>
      <c r="L756" s="889"/>
      <c r="M756" s="889"/>
      <c r="N756" s="653"/>
      <c r="O756" s="651"/>
      <c r="P756" s="651"/>
      <c r="Q756" s="654"/>
      <c r="R756" s="655"/>
      <c r="S756" s="607" t="str">
        <f t="shared" si="859"/>
        <v/>
      </c>
      <c r="T756" s="656" t="str">
        <f t="shared" si="860"/>
        <v/>
      </c>
      <c r="U756" s="656" t="str">
        <f t="shared" si="895"/>
        <v/>
      </c>
      <c r="V756" s="656" t="str">
        <f t="shared" si="861"/>
        <v/>
      </c>
      <c r="W756" s="719"/>
      <c r="X756" s="659"/>
      <c r="Y756" s="656" t="str">
        <f t="shared" si="925"/>
        <v/>
      </c>
      <c r="Z756" s="659"/>
      <c r="AA756" s="654"/>
      <c r="AB756" s="656" t="str">
        <f t="shared" si="862"/>
        <v/>
      </c>
      <c r="AC756" s="661" t="str">
        <f t="shared" si="896"/>
        <v/>
      </c>
      <c r="AE756" s="658" t="str">
        <f t="shared" si="863"/>
        <v/>
      </c>
      <c r="AF756" s="659"/>
      <c r="AT756" s="805" t="str">
        <f t="shared" si="921"/>
        <v/>
      </c>
      <c r="AU756" t="str">
        <f t="shared" si="897"/>
        <v/>
      </c>
      <c r="AV756" s="6" t="str">
        <f t="shared" si="864"/>
        <v/>
      </c>
      <c r="AW756" s="317" t="str">
        <f t="shared" si="865"/>
        <v/>
      </c>
      <c r="AX756" s="158" t="str">
        <f t="shared" si="866"/>
        <v/>
      </c>
      <c r="AY756" s="158" t="str">
        <f t="shared" si="856"/>
        <v/>
      </c>
      <c r="AZ756" s="309" t="str">
        <f t="shared" si="855"/>
        <v/>
      </c>
      <c r="BA756" s="318" t="str">
        <f t="shared" si="867"/>
        <v/>
      </c>
      <c r="BB756" s="473" t="str">
        <f t="shared" si="868"/>
        <v/>
      </c>
      <c r="BC756" s="80" t="str">
        <f t="shared" si="919"/>
        <v/>
      </c>
      <c r="BD756" s="56">
        <f t="shared" si="869"/>
        <v>1</v>
      </c>
      <c r="BF756" s="56" t="str">
        <f t="shared" si="870"/>
        <v/>
      </c>
      <c r="BG756" s="56" t="str">
        <f t="shared" si="871"/>
        <v/>
      </c>
      <c r="BH756" s="6" t="str">
        <f t="shared" si="872"/>
        <v/>
      </c>
      <c r="BK756" s="6" t="str">
        <f t="shared" si="873"/>
        <v/>
      </c>
      <c r="BL756" s="56">
        <f t="shared" si="898"/>
        <v>999999</v>
      </c>
      <c r="BM756" s="183">
        <f t="shared" si="899"/>
        <v>99999.000003780005</v>
      </c>
      <c r="BN756" s="61">
        <v>740</v>
      </c>
      <c r="BO756" s="6">
        <f t="shared" si="874"/>
        <v>999999</v>
      </c>
      <c r="BP756" s="6">
        <f t="shared" si="875"/>
        <v>999999</v>
      </c>
      <c r="BQ756" s="6" t="str">
        <f t="shared" si="900"/>
        <v>x</v>
      </c>
      <c r="BR756" s="206">
        <f t="shared" si="876"/>
        <v>99999.000003780005</v>
      </c>
      <c r="BS756" s="6">
        <f t="shared" si="877"/>
        <v>99999.000003780005</v>
      </c>
      <c r="BT756" s="6" t="str">
        <f t="shared" si="901"/>
        <v>x</v>
      </c>
      <c r="BU756" s="6" t="str">
        <f t="shared" si="878"/>
        <v/>
      </c>
      <c r="BW756" s="82">
        <f t="shared" si="902"/>
        <v>9999999999</v>
      </c>
      <c r="BX756" s="80" t="str">
        <f t="shared" si="879"/>
        <v>x</v>
      </c>
      <c r="BY756" s="80" t="str">
        <f t="shared" si="880"/>
        <v/>
      </c>
      <c r="BZ756" s="56" t="str">
        <f t="shared" si="903"/>
        <v/>
      </c>
      <c r="CA756" s="56" t="str">
        <f t="shared" si="904"/>
        <v/>
      </c>
      <c r="CB756" s="88">
        <f t="shared" si="905"/>
        <v>0</v>
      </c>
      <c r="CC756" s="56" t="str">
        <f t="shared" si="881"/>
        <v/>
      </c>
      <c r="CD756" s="56"/>
      <c r="CE756" s="56"/>
      <c r="CF756" s="56"/>
      <c r="CG756" s="56"/>
      <c r="CH756" s="169">
        <f t="shared" si="906"/>
        <v>9999999999</v>
      </c>
      <c r="CI756" s="170">
        <f t="shared" si="907"/>
        <v>9999999999</v>
      </c>
      <c r="CJ756" s="171">
        <f t="shared" si="908"/>
        <v>9999999999</v>
      </c>
      <c r="CK756" s="172" t="str">
        <f t="shared" si="909"/>
        <v/>
      </c>
      <c r="CL756" s="173" t="str">
        <f t="shared" si="882"/>
        <v>x</v>
      </c>
      <c r="CN756" s="6" t="str">
        <f t="shared" si="910"/>
        <v/>
      </c>
      <c r="CO756" s="293" t="e">
        <f t="shared" ca="1" si="920"/>
        <v>#N/A</v>
      </c>
      <c r="CP756" s="6" t="e">
        <f t="shared" ca="1" si="911"/>
        <v>#N/A</v>
      </c>
      <c r="CQ756" s="61">
        <v>740</v>
      </c>
      <c r="CR756" s="6">
        <f t="shared" si="883"/>
        <v>0</v>
      </c>
      <c r="CS756" s="6">
        <f t="shared" si="884"/>
        <v>0</v>
      </c>
      <c r="CT756" s="56" t="str">
        <f t="shared" si="885"/>
        <v/>
      </c>
      <c r="CU756" s="76">
        <f t="shared" si="886"/>
        <v>0</v>
      </c>
      <c r="CV756" s="76">
        <f t="shared" si="887"/>
        <v>0</v>
      </c>
      <c r="CX756" s="6" t="str">
        <f t="shared" si="888"/>
        <v/>
      </c>
      <c r="CY756" s="6" t="str">
        <f t="shared" si="889"/>
        <v/>
      </c>
      <c r="CZ756" s="6" t="str">
        <f t="shared" si="890"/>
        <v/>
      </c>
      <c r="DG756" s="56" t="str">
        <f t="shared" si="891"/>
        <v/>
      </c>
      <c r="DH756" s="6">
        <f t="shared" si="892"/>
        <v>0</v>
      </c>
      <c r="DK756" s="6">
        <f t="shared" si="927"/>
        <v>0</v>
      </c>
      <c r="DL756" s="6" t="e">
        <f t="shared" si="928"/>
        <v>#N/A</v>
      </c>
      <c r="DN756" s="6" t="e">
        <f t="shared" si="926"/>
        <v>#N/A</v>
      </c>
      <c r="DP756" s="6" t="str">
        <f t="shared" si="893"/>
        <v/>
      </c>
      <c r="DQ756" s="293">
        <f t="shared" ca="1" si="922"/>
        <v>750</v>
      </c>
      <c r="DR756" s="6" t="str">
        <f t="shared" ca="1" si="912"/>
        <v>x</v>
      </c>
      <c r="DU756" s="293" t="e">
        <f t="shared" ca="1" si="913"/>
        <v>#N/A</v>
      </c>
      <c r="DV756" s="5"/>
      <c r="DW756" s="293" t="e">
        <f t="shared" ca="1" si="923"/>
        <v>#N/A</v>
      </c>
      <c r="DZ756" s="293" t="e">
        <f t="shared" ca="1" si="914"/>
        <v>#N/A</v>
      </c>
      <c r="EA756" s="293" t="e">
        <f t="shared" ca="1" si="915"/>
        <v>#N/A</v>
      </c>
      <c r="EB756" s="293" t="e">
        <f t="shared" ca="1" si="916"/>
        <v>#N/A</v>
      </c>
      <c r="EE756" s="6" t="str">
        <f t="shared" si="917"/>
        <v/>
      </c>
      <c r="EF756" s="293" t="e">
        <f t="shared" ca="1" si="918"/>
        <v>#N/A</v>
      </c>
      <c r="EG756" s="6" t="e">
        <f t="shared" ca="1" si="894"/>
        <v>#N/A</v>
      </c>
    </row>
    <row r="757" spans="1:137" x14ac:dyDescent="0.2">
      <c r="C757" s="75"/>
      <c r="D757" s="184" t="str">
        <f t="shared" si="858"/>
        <v/>
      </c>
      <c r="E757" s="649" t="str">
        <f t="shared" si="924"/>
        <v/>
      </c>
      <c r="F757" s="607" t="str">
        <f t="shared" si="857"/>
        <v>x</v>
      </c>
      <c r="G757" s="650"/>
      <c r="H757" s="651"/>
      <c r="I757" s="651"/>
      <c r="J757" s="651"/>
      <c r="K757" s="652"/>
      <c r="L757" s="889"/>
      <c r="M757" s="889"/>
      <c r="N757" s="653"/>
      <c r="O757" s="651"/>
      <c r="P757" s="651"/>
      <c r="Q757" s="654"/>
      <c r="R757" s="655"/>
      <c r="S757" s="607" t="str">
        <f t="shared" si="859"/>
        <v/>
      </c>
      <c r="T757" s="656" t="str">
        <f t="shared" si="860"/>
        <v/>
      </c>
      <c r="U757" s="656" t="str">
        <f t="shared" si="895"/>
        <v/>
      </c>
      <c r="V757" s="656" t="str">
        <f t="shared" si="861"/>
        <v/>
      </c>
      <c r="W757" s="719"/>
      <c r="X757" s="659"/>
      <c r="Y757" s="656" t="str">
        <f t="shared" si="925"/>
        <v/>
      </c>
      <c r="Z757" s="659"/>
      <c r="AA757" s="654"/>
      <c r="AB757" s="656" t="str">
        <f t="shared" si="862"/>
        <v/>
      </c>
      <c r="AC757" s="661" t="str">
        <f t="shared" si="896"/>
        <v/>
      </c>
      <c r="AE757" s="658" t="str">
        <f t="shared" si="863"/>
        <v/>
      </c>
      <c r="AF757" s="659"/>
      <c r="AT757" s="805" t="str">
        <f t="shared" si="921"/>
        <v/>
      </c>
      <c r="AU757" t="str">
        <f t="shared" si="897"/>
        <v/>
      </c>
      <c r="AV757" s="6" t="str">
        <f t="shared" si="864"/>
        <v/>
      </c>
      <c r="AW757" s="317" t="str">
        <f t="shared" si="865"/>
        <v/>
      </c>
      <c r="AX757" s="158" t="str">
        <f t="shared" si="866"/>
        <v/>
      </c>
      <c r="AY757" s="158" t="str">
        <f t="shared" si="856"/>
        <v/>
      </c>
      <c r="AZ757" s="309" t="str">
        <f t="shared" si="855"/>
        <v/>
      </c>
      <c r="BA757" s="318" t="str">
        <f t="shared" si="867"/>
        <v/>
      </c>
      <c r="BB757" s="473" t="str">
        <f t="shared" si="868"/>
        <v/>
      </c>
      <c r="BC757" s="80" t="str">
        <f t="shared" si="919"/>
        <v/>
      </c>
      <c r="BD757" s="56">
        <f t="shared" si="869"/>
        <v>1</v>
      </c>
      <c r="BF757" s="56" t="str">
        <f t="shared" si="870"/>
        <v/>
      </c>
      <c r="BG757" s="56" t="str">
        <f t="shared" si="871"/>
        <v/>
      </c>
      <c r="BH757" s="6" t="str">
        <f t="shared" si="872"/>
        <v/>
      </c>
      <c r="BK757" s="6" t="str">
        <f t="shared" si="873"/>
        <v/>
      </c>
      <c r="BL757" s="56">
        <f t="shared" si="898"/>
        <v>999999</v>
      </c>
      <c r="BM757" s="183">
        <f t="shared" si="899"/>
        <v>99999.000003784997</v>
      </c>
      <c r="BN757" s="61">
        <v>741</v>
      </c>
      <c r="BO757" s="6">
        <f t="shared" si="874"/>
        <v>999999</v>
      </c>
      <c r="BP757" s="6">
        <f t="shared" si="875"/>
        <v>999999</v>
      </c>
      <c r="BQ757" s="6" t="str">
        <f t="shared" si="900"/>
        <v>x</v>
      </c>
      <c r="BR757" s="206">
        <f t="shared" si="876"/>
        <v>99999.000003784997</v>
      </c>
      <c r="BS757" s="6">
        <f t="shared" si="877"/>
        <v>99999.000003784997</v>
      </c>
      <c r="BT757" s="6" t="str">
        <f t="shared" si="901"/>
        <v>x</v>
      </c>
      <c r="BU757" s="6" t="str">
        <f t="shared" si="878"/>
        <v/>
      </c>
      <c r="BW757" s="82">
        <f t="shared" si="902"/>
        <v>9999999999</v>
      </c>
      <c r="BX757" s="80" t="str">
        <f t="shared" si="879"/>
        <v>x</v>
      </c>
      <c r="BY757" s="80" t="str">
        <f t="shared" si="880"/>
        <v/>
      </c>
      <c r="BZ757" s="56" t="str">
        <f t="shared" si="903"/>
        <v/>
      </c>
      <c r="CA757" s="56" t="str">
        <f t="shared" si="904"/>
        <v/>
      </c>
      <c r="CB757" s="88">
        <f t="shared" si="905"/>
        <v>0</v>
      </c>
      <c r="CC757" s="56" t="str">
        <f t="shared" si="881"/>
        <v/>
      </c>
      <c r="CD757" s="56"/>
      <c r="CE757" s="56"/>
      <c r="CF757" s="56"/>
      <c r="CG757" s="56"/>
      <c r="CH757" s="169">
        <f t="shared" si="906"/>
        <v>9999999999</v>
      </c>
      <c r="CI757" s="170">
        <f t="shared" si="907"/>
        <v>9999999999</v>
      </c>
      <c r="CJ757" s="171">
        <f t="shared" si="908"/>
        <v>9999999999</v>
      </c>
      <c r="CK757" s="172" t="str">
        <f t="shared" si="909"/>
        <v/>
      </c>
      <c r="CL757" s="173" t="str">
        <f t="shared" si="882"/>
        <v>x</v>
      </c>
      <c r="CN757" s="6" t="str">
        <f t="shared" si="910"/>
        <v/>
      </c>
      <c r="CO757" s="293" t="e">
        <f t="shared" ca="1" si="920"/>
        <v>#N/A</v>
      </c>
      <c r="CP757" s="6" t="e">
        <f t="shared" ca="1" si="911"/>
        <v>#N/A</v>
      </c>
      <c r="CQ757" s="61">
        <v>741</v>
      </c>
      <c r="CR757" s="6">
        <f t="shared" si="883"/>
        <v>0</v>
      </c>
      <c r="CS757" s="6">
        <f t="shared" si="884"/>
        <v>0</v>
      </c>
      <c r="CT757" s="56" t="str">
        <f t="shared" si="885"/>
        <v/>
      </c>
      <c r="CU757" s="76">
        <f t="shared" si="886"/>
        <v>0</v>
      </c>
      <c r="CV757" s="76">
        <f t="shared" si="887"/>
        <v>0</v>
      </c>
      <c r="CX757" s="6" t="str">
        <f t="shared" si="888"/>
        <v/>
      </c>
      <c r="CY757" s="6" t="str">
        <f t="shared" si="889"/>
        <v/>
      </c>
      <c r="CZ757" s="6" t="str">
        <f t="shared" si="890"/>
        <v/>
      </c>
      <c r="DG757" s="56" t="str">
        <f t="shared" si="891"/>
        <v/>
      </c>
      <c r="DH757" s="6">
        <f t="shared" si="892"/>
        <v>0</v>
      </c>
      <c r="DK757" s="6">
        <f t="shared" si="927"/>
        <v>0</v>
      </c>
      <c r="DL757" s="6" t="e">
        <f t="shared" si="928"/>
        <v>#N/A</v>
      </c>
      <c r="DN757" s="6" t="e">
        <f t="shared" si="926"/>
        <v>#N/A</v>
      </c>
      <c r="DP757" s="6" t="str">
        <f t="shared" si="893"/>
        <v/>
      </c>
      <c r="DQ757" s="293">
        <f t="shared" ca="1" si="922"/>
        <v>751</v>
      </c>
      <c r="DR757" s="6" t="str">
        <f t="shared" ca="1" si="912"/>
        <v>x</v>
      </c>
      <c r="DU757" s="293" t="e">
        <f t="shared" ca="1" si="913"/>
        <v>#N/A</v>
      </c>
      <c r="DV757" s="5"/>
      <c r="DW757" s="293" t="e">
        <f t="shared" ca="1" si="923"/>
        <v>#N/A</v>
      </c>
      <c r="DZ757" s="293" t="e">
        <f t="shared" ca="1" si="914"/>
        <v>#N/A</v>
      </c>
      <c r="EA757" s="293" t="e">
        <f t="shared" ca="1" si="915"/>
        <v>#N/A</v>
      </c>
      <c r="EB757" s="293" t="e">
        <f t="shared" ca="1" si="916"/>
        <v>#N/A</v>
      </c>
      <c r="EE757" s="6" t="str">
        <f t="shared" si="917"/>
        <v/>
      </c>
      <c r="EF757" s="293" t="e">
        <f t="shared" ca="1" si="918"/>
        <v>#N/A</v>
      </c>
      <c r="EG757" s="6" t="e">
        <f t="shared" ca="1" si="894"/>
        <v>#N/A</v>
      </c>
    </row>
    <row r="758" spans="1:137" x14ac:dyDescent="0.2">
      <c r="C758" s="75"/>
      <c r="D758" s="184" t="str">
        <f t="shared" si="858"/>
        <v/>
      </c>
      <c r="E758" s="649" t="str">
        <f t="shared" si="924"/>
        <v/>
      </c>
      <c r="F758" s="607" t="str">
        <f t="shared" si="857"/>
        <v>x</v>
      </c>
      <c r="G758" s="650"/>
      <c r="H758" s="651"/>
      <c r="I758" s="651"/>
      <c r="J758" s="651"/>
      <c r="K758" s="652"/>
      <c r="L758" s="889"/>
      <c r="M758" s="889"/>
      <c r="N758" s="653"/>
      <c r="O758" s="651"/>
      <c r="P758" s="651"/>
      <c r="Q758" s="654"/>
      <c r="R758" s="655"/>
      <c r="S758" s="607" t="str">
        <f t="shared" si="859"/>
        <v/>
      </c>
      <c r="T758" s="656" t="str">
        <f t="shared" si="860"/>
        <v/>
      </c>
      <c r="U758" s="656" t="str">
        <f t="shared" si="895"/>
        <v/>
      </c>
      <c r="V758" s="656" t="str">
        <f t="shared" si="861"/>
        <v/>
      </c>
      <c r="W758" s="719"/>
      <c r="X758" s="659"/>
      <c r="Y758" s="656" t="str">
        <f t="shared" si="925"/>
        <v/>
      </c>
      <c r="Z758" s="659"/>
      <c r="AA758" s="654"/>
      <c r="AB758" s="656" t="str">
        <f t="shared" si="862"/>
        <v/>
      </c>
      <c r="AC758" s="661" t="str">
        <f t="shared" si="896"/>
        <v/>
      </c>
      <c r="AE758" s="658" t="str">
        <f t="shared" si="863"/>
        <v/>
      </c>
      <c r="AF758" s="659"/>
      <c r="AT758" s="805" t="str">
        <f t="shared" si="921"/>
        <v/>
      </c>
      <c r="AU758" t="str">
        <f t="shared" si="897"/>
        <v/>
      </c>
      <c r="AV758" s="6" t="str">
        <f t="shared" si="864"/>
        <v/>
      </c>
      <c r="AW758" s="317" t="str">
        <f t="shared" si="865"/>
        <v/>
      </c>
      <c r="AX758" s="158" t="str">
        <f t="shared" si="866"/>
        <v/>
      </c>
      <c r="AY758" s="158" t="str">
        <f t="shared" si="856"/>
        <v/>
      </c>
      <c r="AZ758" s="309" t="str">
        <f t="shared" si="855"/>
        <v/>
      </c>
      <c r="BA758" s="318" t="str">
        <f t="shared" si="867"/>
        <v/>
      </c>
      <c r="BB758" s="473" t="str">
        <f t="shared" si="868"/>
        <v/>
      </c>
      <c r="BC758" s="80" t="str">
        <f t="shared" si="919"/>
        <v/>
      </c>
      <c r="BD758" s="56">
        <f t="shared" si="869"/>
        <v>1</v>
      </c>
      <c r="BF758" s="56" t="str">
        <f t="shared" si="870"/>
        <v/>
      </c>
      <c r="BG758" s="56" t="str">
        <f t="shared" si="871"/>
        <v/>
      </c>
      <c r="BH758" s="6" t="str">
        <f t="shared" si="872"/>
        <v/>
      </c>
      <c r="BK758" s="6" t="str">
        <f t="shared" si="873"/>
        <v/>
      </c>
      <c r="BL758" s="56">
        <f t="shared" si="898"/>
        <v>999999</v>
      </c>
      <c r="BM758" s="183">
        <f t="shared" si="899"/>
        <v>99999.000003790003</v>
      </c>
      <c r="BN758" s="61">
        <v>742</v>
      </c>
      <c r="BO758" s="6">
        <f t="shared" si="874"/>
        <v>999999</v>
      </c>
      <c r="BP758" s="6">
        <f t="shared" si="875"/>
        <v>999999</v>
      </c>
      <c r="BQ758" s="6" t="str">
        <f t="shared" si="900"/>
        <v>x</v>
      </c>
      <c r="BR758" s="206">
        <f t="shared" si="876"/>
        <v>99999.000003790003</v>
      </c>
      <c r="BS758" s="6">
        <f t="shared" si="877"/>
        <v>99999.000003790003</v>
      </c>
      <c r="BT758" s="6" t="str">
        <f t="shared" si="901"/>
        <v>x</v>
      </c>
      <c r="BU758" s="6" t="str">
        <f t="shared" si="878"/>
        <v/>
      </c>
      <c r="BW758" s="82">
        <f t="shared" si="902"/>
        <v>9999999999</v>
      </c>
      <c r="BX758" s="80" t="str">
        <f t="shared" si="879"/>
        <v>x</v>
      </c>
      <c r="BY758" s="80" t="str">
        <f t="shared" si="880"/>
        <v/>
      </c>
      <c r="BZ758" s="56" t="str">
        <f t="shared" si="903"/>
        <v/>
      </c>
      <c r="CA758" s="56" t="str">
        <f t="shared" si="904"/>
        <v/>
      </c>
      <c r="CB758" s="88">
        <f t="shared" si="905"/>
        <v>0</v>
      </c>
      <c r="CC758" s="56" t="str">
        <f t="shared" si="881"/>
        <v/>
      </c>
      <c r="CD758" s="56"/>
      <c r="CE758" s="56"/>
      <c r="CF758" s="56"/>
      <c r="CG758" s="56"/>
      <c r="CH758" s="169">
        <f t="shared" si="906"/>
        <v>9999999999</v>
      </c>
      <c r="CI758" s="170">
        <f t="shared" si="907"/>
        <v>9999999999</v>
      </c>
      <c r="CJ758" s="171">
        <f t="shared" si="908"/>
        <v>9999999999</v>
      </c>
      <c r="CK758" s="172" t="str">
        <f t="shared" si="909"/>
        <v/>
      </c>
      <c r="CL758" s="173" t="str">
        <f t="shared" si="882"/>
        <v>x</v>
      </c>
      <c r="CN758" s="6" t="str">
        <f t="shared" si="910"/>
        <v/>
      </c>
      <c r="CO758" s="293" t="e">
        <f t="shared" ca="1" si="920"/>
        <v>#N/A</v>
      </c>
      <c r="CP758" s="6" t="e">
        <f t="shared" ca="1" si="911"/>
        <v>#N/A</v>
      </c>
      <c r="CQ758" s="61">
        <v>742</v>
      </c>
      <c r="CR758" s="6">
        <f t="shared" si="883"/>
        <v>0</v>
      </c>
      <c r="CS758" s="6">
        <f t="shared" si="884"/>
        <v>0</v>
      </c>
      <c r="CT758" s="56" t="str">
        <f t="shared" si="885"/>
        <v/>
      </c>
      <c r="CU758" s="76">
        <f t="shared" si="886"/>
        <v>0</v>
      </c>
      <c r="CV758" s="76">
        <f t="shared" si="887"/>
        <v>0</v>
      </c>
      <c r="CX758" s="6" t="str">
        <f t="shared" si="888"/>
        <v/>
      </c>
      <c r="CY758" s="6" t="str">
        <f t="shared" si="889"/>
        <v/>
      </c>
      <c r="CZ758" s="6" t="str">
        <f t="shared" si="890"/>
        <v/>
      </c>
      <c r="DG758" s="56" t="str">
        <f t="shared" si="891"/>
        <v/>
      </c>
      <c r="DH758" s="6">
        <f t="shared" si="892"/>
        <v>0</v>
      </c>
      <c r="DK758" s="6">
        <f t="shared" si="927"/>
        <v>0</v>
      </c>
      <c r="DL758" s="6" t="e">
        <f t="shared" si="928"/>
        <v>#N/A</v>
      </c>
      <c r="DN758" s="6" t="e">
        <f t="shared" si="926"/>
        <v>#N/A</v>
      </c>
      <c r="DP758" s="6" t="str">
        <f t="shared" si="893"/>
        <v/>
      </c>
      <c r="DQ758" s="293">
        <f t="shared" ca="1" si="922"/>
        <v>752</v>
      </c>
      <c r="DR758" s="6" t="str">
        <f t="shared" ca="1" si="912"/>
        <v>x</v>
      </c>
      <c r="DU758" s="293" t="e">
        <f t="shared" ca="1" si="913"/>
        <v>#N/A</v>
      </c>
      <c r="DV758" s="5"/>
      <c r="DW758" s="293" t="e">
        <f t="shared" ca="1" si="923"/>
        <v>#N/A</v>
      </c>
      <c r="DZ758" s="293" t="e">
        <f t="shared" ca="1" si="914"/>
        <v>#N/A</v>
      </c>
      <c r="EA758" s="293" t="e">
        <f t="shared" ca="1" si="915"/>
        <v>#N/A</v>
      </c>
      <c r="EB758" s="293" t="e">
        <f t="shared" ca="1" si="916"/>
        <v>#N/A</v>
      </c>
      <c r="EE758" s="6" t="str">
        <f t="shared" si="917"/>
        <v/>
      </c>
      <c r="EF758" s="293" t="e">
        <f t="shared" ca="1" si="918"/>
        <v>#N/A</v>
      </c>
      <c r="EG758" s="6" t="e">
        <f t="shared" ca="1" si="894"/>
        <v>#N/A</v>
      </c>
    </row>
    <row r="759" spans="1:137" x14ac:dyDescent="0.2">
      <c r="C759" s="75"/>
      <c r="D759" s="184" t="str">
        <f t="shared" si="858"/>
        <v/>
      </c>
      <c r="E759" s="649" t="str">
        <f t="shared" si="924"/>
        <v/>
      </c>
      <c r="F759" s="607" t="str">
        <f t="shared" si="857"/>
        <v>x</v>
      </c>
      <c r="G759" s="650"/>
      <c r="H759" s="651"/>
      <c r="I759" s="651"/>
      <c r="J759" s="651"/>
      <c r="K759" s="652"/>
      <c r="L759" s="889"/>
      <c r="M759" s="889"/>
      <c r="N759" s="653"/>
      <c r="O759" s="651"/>
      <c r="P759" s="651"/>
      <c r="Q759" s="654"/>
      <c r="R759" s="655"/>
      <c r="S759" s="607" t="str">
        <f t="shared" si="859"/>
        <v/>
      </c>
      <c r="T759" s="656" t="str">
        <f t="shared" si="860"/>
        <v/>
      </c>
      <c r="U759" s="656" t="str">
        <f t="shared" si="895"/>
        <v/>
      </c>
      <c r="V759" s="656" t="str">
        <f t="shared" si="861"/>
        <v/>
      </c>
      <c r="W759" s="719"/>
      <c r="X759" s="659"/>
      <c r="Y759" s="656" t="str">
        <f t="shared" si="925"/>
        <v/>
      </c>
      <c r="Z759" s="659"/>
      <c r="AA759" s="654"/>
      <c r="AB759" s="656" t="str">
        <f t="shared" si="862"/>
        <v/>
      </c>
      <c r="AC759" s="661" t="str">
        <f t="shared" si="896"/>
        <v/>
      </c>
      <c r="AE759" s="658" t="str">
        <f t="shared" si="863"/>
        <v/>
      </c>
      <c r="AF759" s="659"/>
      <c r="AT759" s="805" t="str">
        <f t="shared" si="921"/>
        <v/>
      </c>
      <c r="AU759" t="str">
        <f t="shared" si="897"/>
        <v/>
      </c>
      <c r="AV759" s="6" t="str">
        <f t="shared" si="864"/>
        <v/>
      </c>
      <c r="AW759" s="317" t="str">
        <f t="shared" si="865"/>
        <v/>
      </c>
      <c r="AX759" s="158" t="str">
        <f t="shared" si="866"/>
        <v/>
      </c>
      <c r="AY759" s="158" t="str">
        <f t="shared" si="856"/>
        <v/>
      </c>
      <c r="AZ759" s="309" t="str">
        <f t="shared" ref="AZ759:AZ822" si="929">IF(BB759="","",ROUND(SUMIF(CX:CX,CX759,CS:CS),3))</f>
        <v/>
      </c>
      <c r="BA759" s="318" t="str">
        <f t="shared" si="867"/>
        <v/>
      </c>
      <c r="BB759" s="473" t="str">
        <f t="shared" si="868"/>
        <v/>
      </c>
      <c r="BC759" s="80" t="str">
        <f t="shared" si="919"/>
        <v/>
      </c>
      <c r="BD759" s="56">
        <f t="shared" si="869"/>
        <v>1</v>
      </c>
      <c r="BF759" s="56" t="str">
        <f t="shared" si="870"/>
        <v/>
      </c>
      <c r="BG759" s="56" t="str">
        <f t="shared" si="871"/>
        <v/>
      </c>
      <c r="BH759" s="6" t="str">
        <f t="shared" si="872"/>
        <v/>
      </c>
      <c r="BK759" s="6" t="str">
        <f t="shared" si="873"/>
        <v/>
      </c>
      <c r="BL759" s="56">
        <f t="shared" si="898"/>
        <v>999999</v>
      </c>
      <c r="BM759" s="183">
        <f t="shared" si="899"/>
        <v>99999.000003794994</v>
      </c>
      <c r="BN759" s="61">
        <v>743</v>
      </c>
      <c r="BO759" s="6">
        <f t="shared" si="874"/>
        <v>999999</v>
      </c>
      <c r="BP759" s="6">
        <f t="shared" si="875"/>
        <v>999999</v>
      </c>
      <c r="BQ759" s="6" t="str">
        <f t="shared" si="900"/>
        <v>x</v>
      </c>
      <c r="BR759" s="206">
        <f t="shared" si="876"/>
        <v>99999.000003794994</v>
      </c>
      <c r="BS759" s="6">
        <f t="shared" si="877"/>
        <v>99999.000003794994</v>
      </c>
      <c r="BT759" s="6" t="str">
        <f t="shared" si="901"/>
        <v>x</v>
      </c>
      <c r="BU759" s="6" t="str">
        <f t="shared" si="878"/>
        <v/>
      </c>
      <c r="BW759" s="82">
        <f t="shared" si="902"/>
        <v>9999999999</v>
      </c>
      <c r="BX759" s="80" t="str">
        <f t="shared" si="879"/>
        <v>x</v>
      </c>
      <c r="BY759" s="80" t="str">
        <f t="shared" si="880"/>
        <v/>
      </c>
      <c r="BZ759" s="56" t="str">
        <f t="shared" si="903"/>
        <v/>
      </c>
      <c r="CA759" s="56" t="str">
        <f t="shared" si="904"/>
        <v/>
      </c>
      <c r="CB759" s="88">
        <f t="shared" si="905"/>
        <v>0</v>
      </c>
      <c r="CC759" s="56" t="str">
        <f t="shared" si="881"/>
        <v/>
      </c>
      <c r="CD759" s="56"/>
      <c r="CE759" s="56"/>
      <c r="CF759" s="56"/>
      <c r="CG759" s="56"/>
      <c r="CH759" s="169">
        <f t="shared" si="906"/>
        <v>9999999999</v>
      </c>
      <c r="CI759" s="170">
        <f t="shared" si="907"/>
        <v>9999999999</v>
      </c>
      <c r="CJ759" s="171">
        <f t="shared" si="908"/>
        <v>9999999999</v>
      </c>
      <c r="CK759" s="172" t="str">
        <f t="shared" si="909"/>
        <v/>
      </c>
      <c r="CL759" s="173" t="str">
        <f t="shared" si="882"/>
        <v>x</v>
      </c>
      <c r="CN759" s="6" t="str">
        <f t="shared" si="910"/>
        <v/>
      </c>
      <c r="CO759" s="293" t="e">
        <f t="shared" ca="1" si="920"/>
        <v>#N/A</v>
      </c>
      <c r="CP759" s="6" t="e">
        <f t="shared" ca="1" si="911"/>
        <v>#N/A</v>
      </c>
      <c r="CQ759" s="61">
        <v>743</v>
      </c>
      <c r="CR759" s="6">
        <f t="shared" si="883"/>
        <v>0</v>
      </c>
      <c r="CS759" s="6">
        <f t="shared" si="884"/>
        <v>0</v>
      </c>
      <c r="CT759" s="56" t="str">
        <f t="shared" si="885"/>
        <v/>
      </c>
      <c r="CU759" s="76">
        <f t="shared" si="886"/>
        <v>0</v>
      </c>
      <c r="CV759" s="76">
        <f t="shared" si="887"/>
        <v>0</v>
      </c>
      <c r="CX759" s="6" t="str">
        <f t="shared" si="888"/>
        <v/>
      </c>
      <c r="CY759" s="6" t="str">
        <f t="shared" si="889"/>
        <v/>
      </c>
      <c r="CZ759" s="6" t="str">
        <f t="shared" si="890"/>
        <v/>
      </c>
      <c r="DG759" s="56" t="str">
        <f t="shared" si="891"/>
        <v/>
      </c>
      <c r="DH759" s="6">
        <f t="shared" si="892"/>
        <v>0</v>
      </c>
      <c r="DK759" s="6">
        <f t="shared" si="927"/>
        <v>0</v>
      </c>
      <c r="DL759" s="6" t="e">
        <f t="shared" si="928"/>
        <v>#N/A</v>
      </c>
      <c r="DN759" s="6" t="e">
        <f t="shared" si="926"/>
        <v>#N/A</v>
      </c>
      <c r="DP759" s="6" t="str">
        <f t="shared" si="893"/>
        <v/>
      </c>
      <c r="DQ759" s="293">
        <f t="shared" ca="1" si="922"/>
        <v>753</v>
      </c>
      <c r="DR759" s="6" t="str">
        <f t="shared" ca="1" si="912"/>
        <v>x</v>
      </c>
      <c r="DU759" s="293" t="e">
        <f t="shared" ca="1" si="913"/>
        <v>#N/A</v>
      </c>
      <c r="DV759" s="5"/>
      <c r="DW759" s="293" t="e">
        <f t="shared" ca="1" si="923"/>
        <v>#N/A</v>
      </c>
      <c r="DZ759" s="293" t="e">
        <f t="shared" ca="1" si="914"/>
        <v>#N/A</v>
      </c>
      <c r="EA759" s="293" t="e">
        <f t="shared" ca="1" si="915"/>
        <v>#N/A</v>
      </c>
      <c r="EB759" s="293" t="e">
        <f t="shared" ca="1" si="916"/>
        <v>#N/A</v>
      </c>
      <c r="EE759" s="6" t="str">
        <f t="shared" si="917"/>
        <v/>
      </c>
      <c r="EF759" s="293" t="e">
        <f t="shared" ca="1" si="918"/>
        <v>#N/A</v>
      </c>
      <c r="EG759" s="6" t="e">
        <f t="shared" ca="1" si="894"/>
        <v>#N/A</v>
      </c>
    </row>
    <row r="760" spans="1:137" x14ac:dyDescent="0.2">
      <c r="C760" s="75"/>
      <c r="D760" s="184" t="str">
        <f t="shared" si="858"/>
        <v/>
      </c>
      <c r="E760" s="649" t="str">
        <f t="shared" si="924"/>
        <v/>
      </c>
      <c r="F760" s="607" t="str">
        <f t="shared" si="857"/>
        <v>x</v>
      </c>
      <c r="G760" s="650"/>
      <c r="H760" s="651"/>
      <c r="I760" s="651"/>
      <c r="J760" s="651"/>
      <c r="K760" s="652"/>
      <c r="L760" s="889"/>
      <c r="M760" s="889"/>
      <c r="N760" s="653"/>
      <c r="O760" s="651"/>
      <c r="P760" s="651"/>
      <c r="Q760" s="654"/>
      <c r="R760" s="655"/>
      <c r="S760" s="607" t="str">
        <f t="shared" si="859"/>
        <v/>
      </c>
      <c r="T760" s="656" t="str">
        <f t="shared" si="860"/>
        <v/>
      </c>
      <c r="U760" s="656" t="str">
        <f t="shared" si="895"/>
        <v/>
      </c>
      <c r="V760" s="656" t="str">
        <f t="shared" si="861"/>
        <v/>
      </c>
      <c r="W760" s="719"/>
      <c r="X760" s="659"/>
      <c r="Y760" s="656" t="str">
        <f t="shared" si="925"/>
        <v/>
      </c>
      <c r="Z760" s="659"/>
      <c r="AA760" s="654"/>
      <c r="AB760" s="656" t="str">
        <f t="shared" si="862"/>
        <v/>
      </c>
      <c r="AC760" s="661" t="str">
        <f t="shared" si="896"/>
        <v/>
      </c>
      <c r="AE760" s="658" t="str">
        <f t="shared" si="863"/>
        <v/>
      </c>
      <c r="AF760" s="659"/>
      <c r="AT760" s="805" t="str">
        <f t="shared" si="921"/>
        <v/>
      </c>
      <c r="AU760" t="str">
        <f t="shared" si="897"/>
        <v/>
      </c>
      <c r="AV760" s="6" t="str">
        <f t="shared" si="864"/>
        <v/>
      </c>
      <c r="AW760" s="317" t="str">
        <f t="shared" si="865"/>
        <v/>
      </c>
      <c r="AX760" s="158" t="str">
        <f t="shared" si="866"/>
        <v/>
      </c>
      <c r="AY760" s="158" t="str">
        <f t="shared" si="856"/>
        <v/>
      </c>
      <c r="AZ760" s="309" t="str">
        <f t="shared" si="929"/>
        <v/>
      </c>
      <c r="BA760" s="318" t="str">
        <f t="shared" si="867"/>
        <v/>
      </c>
      <c r="BB760" s="473" t="str">
        <f t="shared" si="868"/>
        <v/>
      </c>
      <c r="BC760" s="80" t="str">
        <f t="shared" si="919"/>
        <v/>
      </c>
      <c r="BD760" s="56">
        <f t="shared" si="869"/>
        <v>1</v>
      </c>
      <c r="BF760" s="56" t="str">
        <f t="shared" si="870"/>
        <v/>
      </c>
      <c r="BG760" s="56" t="str">
        <f t="shared" si="871"/>
        <v/>
      </c>
      <c r="BH760" s="6" t="str">
        <f t="shared" si="872"/>
        <v/>
      </c>
      <c r="BK760" s="6" t="str">
        <f t="shared" si="873"/>
        <v/>
      </c>
      <c r="BL760" s="56">
        <f t="shared" si="898"/>
        <v>999999</v>
      </c>
      <c r="BM760" s="183">
        <f t="shared" si="899"/>
        <v>99999.0000038</v>
      </c>
      <c r="BN760" s="61">
        <v>744</v>
      </c>
      <c r="BO760" s="6">
        <f t="shared" si="874"/>
        <v>999999</v>
      </c>
      <c r="BP760" s="6">
        <f t="shared" si="875"/>
        <v>999999</v>
      </c>
      <c r="BQ760" s="6" t="str">
        <f t="shared" si="900"/>
        <v>x</v>
      </c>
      <c r="BR760" s="206">
        <f t="shared" si="876"/>
        <v>99999.0000038</v>
      </c>
      <c r="BS760" s="6">
        <f t="shared" si="877"/>
        <v>99999.0000038</v>
      </c>
      <c r="BT760" s="6" t="str">
        <f t="shared" si="901"/>
        <v>x</v>
      </c>
      <c r="BU760" s="6" t="str">
        <f t="shared" si="878"/>
        <v/>
      </c>
      <c r="BW760" s="82">
        <f t="shared" si="902"/>
        <v>9999999999</v>
      </c>
      <c r="BX760" s="80" t="str">
        <f t="shared" si="879"/>
        <v>x</v>
      </c>
      <c r="BY760" s="80" t="str">
        <f t="shared" si="880"/>
        <v/>
      </c>
      <c r="BZ760" s="56" t="str">
        <f t="shared" si="903"/>
        <v/>
      </c>
      <c r="CA760" s="56" t="str">
        <f t="shared" si="904"/>
        <v/>
      </c>
      <c r="CB760" s="88">
        <f t="shared" si="905"/>
        <v>0</v>
      </c>
      <c r="CC760" s="56" t="str">
        <f t="shared" si="881"/>
        <v/>
      </c>
      <c r="CD760" s="56"/>
      <c r="CE760" s="56"/>
      <c r="CF760" s="56"/>
      <c r="CG760" s="56"/>
      <c r="CH760" s="169">
        <f t="shared" si="906"/>
        <v>9999999999</v>
      </c>
      <c r="CI760" s="170">
        <f t="shared" si="907"/>
        <v>9999999999</v>
      </c>
      <c r="CJ760" s="171">
        <f t="shared" si="908"/>
        <v>9999999999</v>
      </c>
      <c r="CK760" s="172" t="str">
        <f t="shared" si="909"/>
        <v/>
      </c>
      <c r="CL760" s="173" t="str">
        <f t="shared" si="882"/>
        <v>x</v>
      </c>
      <c r="CN760" s="6" t="str">
        <f t="shared" si="910"/>
        <v/>
      </c>
      <c r="CO760" s="293" t="e">
        <f t="shared" ca="1" si="920"/>
        <v>#N/A</v>
      </c>
      <c r="CP760" s="6" t="e">
        <f t="shared" ca="1" si="911"/>
        <v>#N/A</v>
      </c>
      <c r="CQ760" s="61">
        <v>744</v>
      </c>
      <c r="CR760" s="6">
        <f t="shared" si="883"/>
        <v>0</v>
      </c>
      <c r="CS760" s="6">
        <f t="shared" si="884"/>
        <v>0</v>
      </c>
      <c r="CT760" s="56" t="str">
        <f t="shared" si="885"/>
        <v/>
      </c>
      <c r="CU760" s="76">
        <f t="shared" si="886"/>
        <v>0</v>
      </c>
      <c r="CV760" s="76">
        <f t="shared" si="887"/>
        <v>0</v>
      </c>
      <c r="CX760" s="6" t="str">
        <f t="shared" si="888"/>
        <v/>
      </c>
      <c r="CY760" s="6" t="str">
        <f t="shared" si="889"/>
        <v/>
      </c>
      <c r="CZ760" s="6" t="str">
        <f t="shared" si="890"/>
        <v/>
      </c>
      <c r="DG760" s="56" t="str">
        <f t="shared" si="891"/>
        <v/>
      </c>
      <c r="DH760" s="6">
        <f t="shared" si="892"/>
        <v>0</v>
      </c>
      <c r="DK760" s="6">
        <f t="shared" si="927"/>
        <v>0</v>
      </c>
      <c r="DL760" s="6" t="e">
        <f t="shared" si="928"/>
        <v>#N/A</v>
      </c>
      <c r="DN760" s="6" t="e">
        <f t="shared" si="926"/>
        <v>#N/A</v>
      </c>
      <c r="DP760" s="6" t="str">
        <f t="shared" si="893"/>
        <v/>
      </c>
      <c r="DQ760" s="293">
        <f t="shared" ca="1" si="922"/>
        <v>754</v>
      </c>
      <c r="DR760" s="6" t="str">
        <f t="shared" ca="1" si="912"/>
        <v>x</v>
      </c>
      <c r="DU760" s="293" t="e">
        <f t="shared" ca="1" si="913"/>
        <v>#N/A</v>
      </c>
      <c r="DV760" s="5"/>
      <c r="DW760" s="293" t="e">
        <f t="shared" ca="1" si="923"/>
        <v>#N/A</v>
      </c>
      <c r="DZ760" s="293" t="e">
        <f t="shared" ca="1" si="914"/>
        <v>#N/A</v>
      </c>
      <c r="EA760" s="293" t="e">
        <f t="shared" ca="1" si="915"/>
        <v>#N/A</v>
      </c>
      <c r="EB760" s="293" t="e">
        <f t="shared" ca="1" si="916"/>
        <v>#N/A</v>
      </c>
      <c r="EE760" s="6" t="str">
        <f t="shared" si="917"/>
        <v/>
      </c>
      <c r="EF760" s="293" t="e">
        <f t="shared" ca="1" si="918"/>
        <v>#N/A</v>
      </c>
      <c r="EG760" s="6" t="e">
        <f t="shared" ca="1" si="894"/>
        <v>#N/A</v>
      </c>
    </row>
    <row r="761" spans="1:137" x14ac:dyDescent="0.2">
      <c r="C761" s="75"/>
      <c r="D761" s="184" t="str">
        <f t="shared" si="858"/>
        <v/>
      </c>
      <c r="E761" s="649" t="str">
        <f t="shared" si="924"/>
        <v/>
      </c>
      <c r="F761" s="607" t="str">
        <f t="shared" si="857"/>
        <v>x</v>
      </c>
      <c r="G761" s="650"/>
      <c r="H761" s="651"/>
      <c r="I761" s="651"/>
      <c r="J761" s="651"/>
      <c r="K761" s="652"/>
      <c r="L761" s="889"/>
      <c r="M761" s="889"/>
      <c r="N761" s="653"/>
      <c r="O761" s="651"/>
      <c r="P761" s="651"/>
      <c r="Q761" s="654"/>
      <c r="R761" s="655"/>
      <c r="S761" s="607" t="str">
        <f t="shared" si="859"/>
        <v/>
      </c>
      <c r="T761" s="656" t="str">
        <f t="shared" si="860"/>
        <v/>
      </c>
      <c r="U761" s="656" t="str">
        <f t="shared" si="895"/>
        <v/>
      </c>
      <c r="V761" s="656" t="str">
        <f t="shared" si="861"/>
        <v/>
      </c>
      <c r="W761" s="719"/>
      <c r="X761" s="659"/>
      <c r="Y761" s="656" t="str">
        <f t="shared" si="925"/>
        <v/>
      </c>
      <c r="Z761" s="659"/>
      <c r="AA761" s="654"/>
      <c r="AB761" s="656" t="str">
        <f t="shared" si="862"/>
        <v/>
      </c>
      <c r="AC761" s="661" t="str">
        <f t="shared" si="896"/>
        <v/>
      </c>
      <c r="AE761" s="658" t="str">
        <f t="shared" si="863"/>
        <v/>
      </c>
      <c r="AF761" s="659"/>
      <c r="AT761" s="805" t="str">
        <f t="shared" si="921"/>
        <v/>
      </c>
      <c r="AU761" t="str">
        <f t="shared" si="897"/>
        <v/>
      </c>
      <c r="AV761" s="6" t="str">
        <f t="shared" si="864"/>
        <v/>
      </c>
      <c r="AW761" s="317" t="str">
        <f t="shared" si="865"/>
        <v/>
      </c>
      <c r="AX761" s="158" t="str">
        <f t="shared" si="866"/>
        <v/>
      </c>
      <c r="AY761" s="158" t="str">
        <f t="shared" si="856"/>
        <v/>
      </c>
      <c r="AZ761" s="309" t="str">
        <f t="shared" si="929"/>
        <v/>
      </c>
      <c r="BA761" s="318" t="str">
        <f t="shared" si="867"/>
        <v/>
      </c>
      <c r="BB761" s="473" t="str">
        <f t="shared" si="868"/>
        <v/>
      </c>
      <c r="BC761" s="80" t="str">
        <f t="shared" si="919"/>
        <v/>
      </c>
      <c r="BD761" s="56">
        <f t="shared" si="869"/>
        <v>1</v>
      </c>
      <c r="BF761" s="56" t="str">
        <f t="shared" si="870"/>
        <v/>
      </c>
      <c r="BG761" s="56" t="str">
        <f t="shared" si="871"/>
        <v/>
      </c>
      <c r="BH761" s="6" t="str">
        <f t="shared" si="872"/>
        <v/>
      </c>
      <c r="BK761" s="6" t="str">
        <f t="shared" si="873"/>
        <v/>
      </c>
      <c r="BL761" s="56">
        <f t="shared" si="898"/>
        <v>999999</v>
      </c>
      <c r="BM761" s="183">
        <f t="shared" si="899"/>
        <v>99999.000003805006</v>
      </c>
      <c r="BN761" s="61">
        <v>745</v>
      </c>
      <c r="BO761" s="6">
        <f t="shared" si="874"/>
        <v>999999</v>
      </c>
      <c r="BP761" s="6">
        <f t="shared" si="875"/>
        <v>999999</v>
      </c>
      <c r="BQ761" s="6" t="str">
        <f t="shared" si="900"/>
        <v>x</v>
      </c>
      <c r="BR761" s="206">
        <f t="shared" si="876"/>
        <v>99999.000003805006</v>
      </c>
      <c r="BS761" s="6">
        <f t="shared" si="877"/>
        <v>99999.000003805006</v>
      </c>
      <c r="BT761" s="6" t="str">
        <f t="shared" si="901"/>
        <v>x</v>
      </c>
      <c r="BU761" s="6" t="str">
        <f t="shared" si="878"/>
        <v/>
      </c>
      <c r="BW761" s="82">
        <f t="shared" si="902"/>
        <v>9999999999</v>
      </c>
      <c r="BX761" s="80" t="str">
        <f t="shared" si="879"/>
        <v>x</v>
      </c>
      <c r="BY761" s="80" t="str">
        <f t="shared" si="880"/>
        <v/>
      </c>
      <c r="BZ761" s="56" t="str">
        <f t="shared" si="903"/>
        <v/>
      </c>
      <c r="CA761" s="56" t="str">
        <f t="shared" si="904"/>
        <v/>
      </c>
      <c r="CB761" s="88">
        <f t="shared" si="905"/>
        <v>0</v>
      </c>
      <c r="CC761" s="56" t="str">
        <f t="shared" si="881"/>
        <v/>
      </c>
      <c r="CD761" s="56"/>
      <c r="CE761" s="56"/>
      <c r="CF761" s="56"/>
      <c r="CG761" s="56"/>
      <c r="CH761" s="169">
        <f t="shared" si="906"/>
        <v>9999999999</v>
      </c>
      <c r="CI761" s="170">
        <f t="shared" si="907"/>
        <v>9999999999</v>
      </c>
      <c r="CJ761" s="171">
        <f t="shared" si="908"/>
        <v>9999999999</v>
      </c>
      <c r="CK761" s="172" t="str">
        <f t="shared" si="909"/>
        <v/>
      </c>
      <c r="CL761" s="173" t="str">
        <f t="shared" si="882"/>
        <v>x</v>
      </c>
      <c r="CN761" s="6" t="str">
        <f t="shared" si="910"/>
        <v/>
      </c>
      <c r="CO761" s="293" t="e">
        <f t="shared" ca="1" si="920"/>
        <v>#N/A</v>
      </c>
      <c r="CP761" s="6" t="e">
        <f t="shared" ca="1" si="911"/>
        <v>#N/A</v>
      </c>
      <c r="CQ761" s="61">
        <v>745</v>
      </c>
      <c r="CR761" s="6">
        <f t="shared" si="883"/>
        <v>0</v>
      </c>
      <c r="CS761" s="6">
        <f t="shared" si="884"/>
        <v>0</v>
      </c>
      <c r="CT761" s="56" t="str">
        <f t="shared" si="885"/>
        <v/>
      </c>
      <c r="CU761" s="76">
        <f t="shared" si="886"/>
        <v>0</v>
      </c>
      <c r="CV761" s="76">
        <f t="shared" si="887"/>
        <v>0</v>
      </c>
      <c r="CX761" s="6" t="str">
        <f t="shared" si="888"/>
        <v/>
      </c>
      <c r="CY761" s="6" t="str">
        <f t="shared" si="889"/>
        <v/>
      </c>
      <c r="CZ761" s="6" t="str">
        <f t="shared" si="890"/>
        <v/>
      </c>
      <c r="DG761" s="56" t="str">
        <f t="shared" si="891"/>
        <v/>
      </c>
      <c r="DH761" s="6">
        <f t="shared" si="892"/>
        <v>0</v>
      </c>
      <c r="DK761" s="6">
        <f t="shared" si="927"/>
        <v>0</v>
      </c>
      <c r="DL761" s="6" t="e">
        <f t="shared" si="928"/>
        <v>#N/A</v>
      </c>
      <c r="DN761" s="6" t="e">
        <f t="shared" si="926"/>
        <v>#N/A</v>
      </c>
      <c r="DP761" s="6" t="str">
        <f t="shared" si="893"/>
        <v/>
      </c>
      <c r="DQ761" s="293">
        <f t="shared" ca="1" si="922"/>
        <v>755</v>
      </c>
      <c r="DR761" s="6" t="str">
        <f t="shared" ca="1" si="912"/>
        <v>x</v>
      </c>
      <c r="DU761" s="293" t="e">
        <f t="shared" ca="1" si="913"/>
        <v>#N/A</v>
      </c>
      <c r="DV761" s="5"/>
      <c r="DW761" s="293" t="e">
        <f t="shared" ca="1" si="923"/>
        <v>#N/A</v>
      </c>
      <c r="DZ761" s="293" t="e">
        <f t="shared" ca="1" si="914"/>
        <v>#N/A</v>
      </c>
      <c r="EA761" s="293" t="e">
        <f t="shared" ca="1" si="915"/>
        <v>#N/A</v>
      </c>
      <c r="EB761" s="293" t="e">
        <f t="shared" ca="1" si="916"/>
        <v>#N/A</v>
      </c>
      <c r="EE761" s="6" t="str">
        <f t="shared" si="917"/>
        <v/>
      </c>
      <c r="EF761" s="293" t="e">
        <f t="shared" ca="1" si="918"/>
        <v>#N/A</v>
      </c>
      <c r="EG761" s="6" t="e">
        <f t="shared" ca="1" si="894"/>
        <v>#N/A</v>
      </c>
    </row>
    <row r="762" spans="1:137" x14ac:dyDescent="0.2">
      <c r="C762" s="75"/>
      <c r="D762" s="184" t="str">
        <f t="shared" si="858"/>
        <v/>
      </c>
      <c r="E762" s="649" t="str">
        <f t="shared" si="924"/>
        <v/>
      </c>
      <c r="F762" s="607" t="str">
        <f t="shared" si="857"/>
        <v>x</v>
      </c>
      <c r="G762" s="650"/>
      <c r="H762" s="651"/>
      <c r="I762" s="651"/>
      <c r="J762" s="651"/>
      <c r="K762" s="652"/>
      <c r="L762" s="889"/>
      <c r="M762" s="889"/>
      <c r="N762" s="653"/>
      <c r="O762" s="651"/>
      <c r="P762" s="651"/>
      <c r="Q762" s="654"/>
      <c r="R762" s="655"/>
      <c r="S762" s="607" t="str">
        <f t="shared" si="859"/>
        <v/>
      </c>
      <c r="T762" s="656" t="str">
        <f t="shared" si="860"/>
        <v/>
      </c>
      <c r="U762" s="656" t="str">
        <f t="shared" si="895"/>
        <v/>
      </c>
      <c r="V762" s="656" t="str">
        <f t="shared" si="861"/>
        <v/>
      </c>
      <c r="W762" s="719"/>
      <c r="X762" s="659"/>
      <c r="Y762" s="656" t="str">
        <f t="shared" si="925"/>
        <v/>
      </c>
      <c r="Z762" s="659"/>
      <c r="AA762" s="654"/>
      <c r="AB762" s="656" t="str">
        <f t="shared" si="862"/>
        <v/>
      </c>
      <c r="AC762" s="661" t="str">
        <f t="shared" si="896"/>
        <v/>
      </c>
      <c r="AE762" s="658" t="str">
        <f t="shared" si="863"/>
        <v/>
      </c>
      <c r="AF762" s="659"/>
      <c r="AT762" s="805" t="str">
        <f t="shared" si="921"/>
        <v/>
      </c>
      <c r="AU762" t="str">
        <f t="shared" si="897"/>
        <v/>
      </c>
      <c r="AV762" s="6" t="str">
        <f t="shared" si="864"/>
        <v/>
      </c>
      <c r="AW762" s="317" t="str">
        <f t="shared" si="865"/>
        <v/>
      </c>
      <c r="AX762" s="158" t="str">
        <f t="shared" si="866"/>
        <v/>
      </c>
      <c r="AY762" s="158" t="str">
        <f t="shared" ref="AY762:AY825" si="930">IF(AX762="","",IF(AX762&lt;4,"Q1",IF(AND(AX762&gt;3,AX762&lt;7),"Q2",IF(AND(AX762&gt;6,AX762&lt;10),"Q3","Q4"))))</f>
        <v/>
      </c>
      <c r="AZ762" s="309" t="str">
        <f t="shared" si="929"/>
        <v/>
      </c>
      <c r="BA762" s="318" t="str">
        <f t="shared" si="867"/>
        <v/>
      </c>
      <c r="BB762" s="473" t="str">
        <f t="shared" si="868"/>
        <v/>
      </c>
      <c r="BC762" s="80" t="str">
        <f t="shared" si="919"/>
        <v/>
      </c>
      <c r="BD762" s="56">
        <f t="shared" si="869"/>
        <v>1</v>
      </c>
      <c r="BF762" s="56" t="str">
        <f t="shared" si="870"/>
        <v/>
      </c>
      <c r="BG762" s="56" t="str">
        <f t="shared" si="871"/>
        <v/>
      </c>
      <c r="BH762" s="6" t="str">
        <f t="shared" si="872"/>
        <v/>
      </c>
      <c r="BK762" s="6" t="str">
        <f t="shared" si="873"/>
        <v/>
      </c>
      <c r="BL762" s="56">
        <f t="shared" si="898"/>
        <v>999999</v>
      </c>
      <c r="BM762" s="183">
        <f t="shared" si="899"/>
        <v>99999.000003809997</v>
      </c>
      <c r="BN762" s="61">
        <v>746</v>
      </c>
      <c r="BO762" s="6">
        <f t="shared" si="874"/>
        <v>999999</v>
      </c>
      <c r="BP762" s="6">
        <f t="shared" si="875"/>
        <v>999999</v>
      </c>
      <c r="BQ762" s="6" t="str">
        <f t="shared" si="900"/>
        <v>x</v>
      </c>
      <c r="BR762" s="206">
        <f t="shared" si="876"/>
        <v>99999.000003809997</v>
      </c>
      <c r="BS762" s="6">
        <f t="shared" si="877"/>
        <v>99999.000003809997</v>
      </c>
      <c r="BT762" s="6" t="str">
        <f t="shared" si="901"/>
        <v>x</v>
      </c>
      <c r="BU762" s="6" t="str">
        <f t="shared" si="878"/>
        <v/>
      </c>
      <c r="BW762" s="82">
        <f t="shared" si="902"/>
        <v>9999999999</v>
      </c>
      <c r="BX762" s="80" t="str">
        <f t="shared" si="879"/>
        <v>x</v>
      </c>
      <c r="BY762" s="80" t="str">
        <f t="shared" si="880"/>
        <v/>
      </c>
      <c r="BZ762" s="56" t="str">
        <f t="shared" si="903"/>
        <v/>
      </c>
      <c r="CA762" s="56" t="str">
        <f t="shared" si="904"/>
        <v/>
      </c>
      <c r="CB762" s="88">
        <f t="shared" si="905"/>
        <v>0</v>
      </c>
      <c r="CC762" s="56" t="str">
        <f t="shared" si="881"/>
        <v/>
      </c>
      <c r="CD762" s="56"/>
      <c r="CE762" s="56"/>
      <c r="CF762" s="56"/>
      <c r="CG762" s="56"/>
      <c r="CH762" s="169">
        <f t="shared" si="906"/>
        <v>9999999999</v>
      </c>
      <c r="CI762" s="170">
        <f t="shared" si="907"/>
        <v>9999999999</v>
      </c>
      <c r="CJ762" s="171">
        <f t="shared" si="908"/>
        <v>9999999999</v>
      </c>
      <c r="CK762" s="172" t="str">
        <f t="shared" si="909"/>
        <v/>
      </c>
      <c r="CL762" s="173" t="str">
        <f t="shared" si="882"/>
        <v>x</v>
      </c>
      <c r="CN762" s="6" t="str">
        <f t="shared" si="910"/>
        <v/>
      </c>
      <c r="CO762" s="293" t="e">
        <f t="shared" ca="1" si="920"/>
        <v>#N/A</v>
      </c>
      <c r="CP762" s="6" t="e">
        <f t="shared" ca="1" si="911"/>
        <v>#N/A</v>
      </c>
      <c r="CQ762" s="61">
        <v>746</v>
      </c>
      <c r="CR762" s="6">
        <f t="shared" si="883"/>
        <v>0</v>
      </c>
      <c r="CS762" s="6">
        <f t="shared" si="884"/>
        <v>0</v>
      </c>
      <c r="CT762" s="56" t="str">
        <f t="shared" si="885"/>
        <v/>
      </c>
      <c r="CU762" s="76">
        <f t="shared" si="886"/>
        <v>0</v>
      </c>
      <c r="CV762" s="76">
        <f t="shared" si="887"/>
        <v>0</v>
      </c>
      <c r="CX762" s="6" t="str">
        <f t="shared" si="888"/>
        <v/>
      </c>
      <c r="CY762" s="6" t="str">
        <f t="shared" si="889"/>
        <v/>
      </c>
      <c r="CZ762" s="6" t="str">
        <f t="shared" si="890"/>
        <v/>
      </c>
      <c r="DG762" s="56" t="str">
        <f t="shared" si="891"/>
        <v/>
      </c>
      <c r="DH762" s="6">
        <f t="shared" si="892"/>
        <v>0</v>
      </c>
      <c r="DK762" s="6">
        <f t="shared" si="927"/>
        <v>0</v>
      </c>
      <c r="DL762" s="6" t="e">
        <f t="shared" si="928"/>
        <v>#N/A</v>
      </c>
      <c r="DN762" s="6" t="e">
        <f t="shared" si="926"/>
        <v>#N/A</v>
      </c>
      <c r="DP762" s="6" t="str">
        <f t="shared" si="893"/>
        <v/>
      </c>
      <c r="DQ762" s="293">
        <f t="shared" ca="1" si="922"/>
        <v>756</v>
      </c>
      <c r="DR762" s="6" t="str">
        <f t="shared" ca="1" si="912"/>
        <v>x</v>
      </c>
      <c r="DU762" s="293" t="e">
        <f t="shared" ca="1" si="913"/>
        <v>#N/A</v>
      </c>
      <c r="DV762" s="5"/>
      <c r="DW762" s="293" t="e">
        <f t="shared" ca="1" si="923"/>
        <v>#N/A</v>
      </c>
      <c r="DZ762" s="293" t="e">
        <f t="shared" ca="1" si="914"/>
        <v>#N/A</v>
      </c>
      <c r="EA762" s="293" t="e">
        <f t="shared" ca="1" si="915"/>
        <v>#N/A</v>
      </c>
      <c r="EB762" s="293" t="e">
        <f t="shared" ca="1" si="916"/>
        <v>#N/A</v>
      </c>
      <c r="EE762" s="6" t="str">
        <f t="shared" si="917"/>
        <v/>
      </c>
      <c r="EF762" s="293" t="e">
        <f t="shared" ca="1" si="918"/>
        <v>#N/A</v>
      </c>
      <c r="EG762" s="6" t="e">
        <f t="shared" ca="1" si="894"/>
        <v>#N/A</v>
      </c>
    </row>
    <row r="763" spans="1:137" x14ac:dyDescent="0.2">
      <c r="C763" s="75"/>
      <c r="D763" s="184" t="str">
        <f t="shared" si="858"/>
        <v/>
      </c>
      <c r="E763" s="649" t="str">
        <f t="shared" si="924"/>
        <v/>
      </c>
      <c r="F763" s="607" t="str">
        <f t="shared" si="857"/>
        <v>x</v>
      </c>
      <c r="G763" s="650"/>
      <c r="H763" s="651"/>
      <c r="I763" s="651"/>
      <c r="J763" s="651"/>
      <c r="K763" s="652"/>
      <c r="L763" s="889"/>
      <c r="M763" s="889"/>
      <c r="N763" s="653"/>
      <c r="O763" s="651"/>
      <c r="P763" s="651"/>
      <c r="Q763" s="654"/>
      <c r="R763" s="655"/>
      <c r="S763" s="607" t="str">
        <f t="shared" si="859"/>
        <v/>
      </c>
      <c r="T763" s="656" t="str">
        <f t="shared" si="860"/>
        <v/>
      </c>
      <c r="U763" s="656" t="str">
        <f t="shared" si="895"/>
        <v/>
      </c>
      <c r="V763" s="656" t="str">
        <f t="shared" si="861"/>
        <v/>
      </c>
      <c r="W763" s="719"/>
      <c r="X763" s="659"/>
      <c r="Y763" s="656" t="str">
        <f t="shared" si="925"/>
        <v/>
      </c>
      <c r="Z763" s="659"/>
      <c r="AA763" s="654"/>
      <c r="AB763" s="656" t="str">
        <f t="shared" si="862"/>
        <v/>
      </c>
      <c r="AC763" s="661" t="str">
        <f t="shared" si="896"/>
        <v/>
      </c>
      <c r="AE763" s="658" t="str">
        <f t="shared" si="863"/>
        <v/>
      </c>
      <c r="AF763" s="659"/>
      <c r="AT763" s="805" t="str">
        <f t="shared" si="921"/>
        <v/>
      </c>
      <c r="AU763" t="str">
        <f t="shared" si="897"/>
        <v/>
      </c>
      <c r="AV763" s="6" t="str">
        <f t="shared" si="864"/>
        <v/>
      </c>
      <c r="AW763" s="317" t="str">
        <f t="shared" si="865"/>
        <v/>
      </c>
      <c r="AX763" s="158" t="str">
        <f t="shared" si="866"/>
        <v/>
      </c>
      <c r="AY763" s="158" t="str">
        <f t="shared" si="930"/>
        <v/>
      </c>
      <c r="AZ763" s="309" t="str">
        <f t="shared" si="929"/>
        <v/>
      </c>
      <c r="BA763" s="318" t="str">
        <f t="shared" si="867"/>
        <v/>
      </c>
      <c r="BB763" s="473" t="str">
        <f t="shared" si="868"/>
        <v/>
      </c>
      <c r="BC763" s="80" t="str">
        <f t="shared" si="919"/>
        <v/>
      </c>
      <c r="BD763" s="56">
        <f t="shared" si="869"/>
        <v>1</v>
      </c>
      <c r="BF763" s="56" t="str">
        <f t="shared" si="870"/>
        <v/>
      </c>
      <c r="BG763" s="56" t="str">
        <f t="shared" si="871"/>
        <v/>
      </c>
      <c r="BH763" s="6" t="str">
        <f t="shared" si="872"/>
        <v/>
      </c>
      <c r="BK763" s="6" t="str">
        <f t="shared" si="873"/>
        <v/>
      </c>
      <c r="BL763" s="56">
        <f t="shared" si="898"/>
        <v>999999</v>
      </c>
      <c r="BM763" s="183">
        <f t="shared" si="899"/>
        <v>99999.000003815003</v>
      </c>
      <c r="BN763" s="61">
        <v>747</v>
      </c>
      <c r="BO763" s="6">
        <f t="shared" si="874"/>
        <v>999999</v>
      </c>
      <c r="BP763" s="6">
        <f t="shared" si="875"/>
        <v>999999</v>
      </c>
      <c r="BQ763" s="6" t="str">
        <f t="shared" si="900"/>
        <v>x</v>
      </c>
      <c r="BR763" s="206">
        <f t="shared" si="876"/>
        <v>99999.000003815003</v>
      </c>
      <c r="BS763" s="6">
        <f t="shared" si="877"/>
        <v>99999.000003815003</v>
      </c>
      <c r="BT763" s="6" t="str">
        <f t="shared" si="901"/>
        <v>x</v>
      </c>
      <c r="BU763" s="6" t="str">
        <f t="shared" si="878"/>
        <v/>
      </c>
      <c r="BW763" s="82">
        <f t="shared" si="902"/>
        <v>9999999999</v>
      </c>
      <c r="BX763" s="80" t="str">
        <f t="shared" si="879"/>
        <v>x</v>
      </c>
      <c r="BY763" s="80" t="str">
        <f t="shared" si="880"/>
        <v/>
      </c>
      <c r="BZ763" s="56" t="str">
        <f t="shared" si="903"/>
        <v/>
      </c>
      <c r="CA763" s="56" t="str">
        <f t="shared" si="904"/>
        <v/>
      </c>
      <c r="CB763" s="88">
        <f t="shared" si="905"/>
        <v>0</v>
      </c>
      <c r="CC763" s="56" t="str">
        <f t="shared" si="881"/>
        <v/>
      </c>
      <c r="CD763" s="56"/>
      <c r="CE763" s="56"/>
      <c r="CF763" s="56"/>
      <c r="CG763" s="56"/>
      <c r="CH763" s="169">
        <f t="shared" si="906"/>
        <v>9999999999</v>
      </c>
      <c r="CI763" s="170">
        <f t="shared" si="907"/>
        <v>9999999999</v>
      </c>
      <c r="CJ763" s="171">
        <f t="shared" si="908"/>
        <v>9999999999</v>
      </c>
      <c r="CK763" s="172" t="str">
        <f t="shared" si="909"/>
        <v/>
      </c>
      <c r="CL763" s="173" t="str">
        <f t="shared" si="882"/>
        <v>x</v>
      </c>
      <c r="CN763" s="6" t="str">
        <f t="shared" si="910"/>
        <v/>
      </c>
      <c r="CO763" s="293" t="e">
        <f t="shared" ca="1" si="920"/>
        <v>#N/A</v>
      </c>
      <c r="CP763" s="6" t="e">
        <f t="shared" ca="1" si="911"/>
        <v>#N/A</v>
      </c>
      <c r="CQ763" s="61">
        <v>747</v>
      </c>
      <c r="CR763" s="6">
        <f t="shared" si="883"/>
        <v>0</v>
      </c>
      <c r="CS763" s="6">
        <f t="shared" si="884"/>
        <v>0</v>
      </c>
      <c r="CT763" s="56" t="str">
        <f t="shared" si="885"/>
        <v/>
      </c>
      <c r="CU763" s="76">
        <f t="shared" si="886"/>
        <v>0</v>
      </c>
      <c r="CV763" s="76">
        <f t="shared" si="887"/>
        <v>0</v>
      </c>
      <c r="CX763" s="6" t="str">
        <f t="shared" si="888"/>
        <v/>
      </c>
      <c r="CY763" s="6" t="str">
        <f t="shared" si="889"/>
        <v/>
      </c>
      <c r="CZ763" s="6" t="str">
        <f t="shared" si="890"/>
        <v/>
      </c>
      <c r="DG763" s="56" t="str">
        <f t="shared" si="891"/>
        <v/>
      </c>
      <c r="DH763" s="6">
        <f t="shared" si="892"/>
        <v>0</v>
      </c>
      <c r="DK763" s="6">
        <f t="shared" si="927"/>
        <v>0</v>
      </c>
      <c r="DL763" s="6" t="e">
        <f t="shared" si="928"/>
        <v>#N/A</v>
      </c>
      <c r="DN763" s="6" t="e">
        <f t="shared" si="926"/>
        <v>#N/A</v>
      </c>
      <c r="DP763" s="6" t="str">
        <f t="shared" si="893"/>
        <v/>
      </c>
      <c r="DQ763" s="293">
        <f t="shared" ca="1" si="922"/>
        <v>757</v>
      </c>
      <c r="DR763" s="6" t="str">
        <f t="shared" ca="1" si="912"/>
        <v>x</v>
      </c>
      <c r="DU763" s="293" t="e">
        <f t="shared" ca="1" si="913"/>
        <v>#N/A</v>
      </c>
      <c r="DV763" s="5"/>
      <c r="DW763" s="293" t="e">
        <f t="shared" ca="1" si="923"/>
        <v>#N/A</v>
      </c>
      <c r="DZ763" s="293" t="e">
        <f t="shared" ca="1" si="914"/>
        <v>#N/A</v>
      </c>
      <c r="EA763" s="293" t="e">
        <f t="shared" ca="1" si="915"/>
        <v>#N/A</v>
      </c>
      <c r="EB763" s="293" t="e">
        <f t="shared" ca="1" si="916"/>
        <v>#N/A</v>
      </c>
      <c r="EE763" s="6" t="str">
        <f t="shared" si="917"/>
        <v/>
      </c>
      <c r="EF763" s="293" t="e">
        <f t="shared" ca="1" si="918"/>
        <v>#N/A</v>
      </c>
      <c r="EG763" s="6" t="e">
        <f t="shared" ca="1" si="894"/>
        <v>#N/A</v>
      </c>
    </row>
    <row r="764" spans="1:137" x14ac:dyDescent="0.2">
      <c r="C764" s="75"/>
      <c r="D764" s="184" t="str">
        <f t="shared" si="858"/>
        <v/>
      </c>
      <c r="E764" s="649" t="str">
        <f t="shared" si="924"/>
        <v/>
      </c>
      <c r="F764" s="607" t="str">
        <f t="shared" si="857"/>
        <v>x</v>
      </c>
      <c r="G764" s="650"/>
      <c r="H764" s="651"/>
      <c r="I764" s="651"/>
      <c r="J764" s="651"/>
      <c r="K764" s="652"/>
      <c r="L764" s="889"/>
      <c r="M764" s="889"/>
      <c r="N764" s="653"/>
      <c r="O764" s="651"/>
      <c r="P764" s="651"/>
      <c r="Q764" s="654"/>
      <c r="R764" s="655"/>
      <c r="S764" s="607" t="str">
        <f t="shared" si="859"/>
        <v/>
      </c>
      <c r="T764" s="656" t="str">
        <f t="shared" si="860"/>
        <v/>
      </c>
      <c r="U764" s="656" t="str">
        <f t="shared" si="895"/>
        <v/>
      </c>
      <c r="V764" s="656" t="str">
        <f t="shared" si="861"/>
        <v/>
      </c>
      <c r="W764" s="719"/>
      <c r="X764" s="659"/>
      <c r="Y764" s="656" t="str">
        <f t="shared" si="925"/>
        <v/>
      </c>
      <c r="Z764" s="659"/>
      <c r="AA764" s="654"/>
      <c r="AB764" s="656" t="str">
        <f t="shared" si="862"/>
        <v/>
      </c>
      <c r="AC764" s="661" t="str">
        <f t="shared" si="896"/>
        <v/>
      </c>
      <c r="AE764" s="658" t="str">
        <f t="shared" si="863"/>
        <v/>
      </c>
      <c r="AF764" s="659"/>
      <c r="AT764" s="805" t="str">
        <f t="shared" si="921"/>
        <v/>
      </c>
      <c r="AU764" t="str">
        <f t="shared" si="897"/>
        <v/>
      </c>
      <c r="AV764" s="6" t="str">
        <f t="shared" si="864"/>
        <v/>
      </c>
      <c r="AW764" s="317" t="str">
        <f t="shared" si="865"/>
        <v/>
      </c>
      <c r="AX764" s="158" t="str">
        <f t="shared" si="866"/>
        <v/>
      </c>
      <c r="AY764" s="158" t="str">
        <f t="shared" si="930"/>
        <v/>
      </c>
      <c r="AZ764" s="309" t="str">
        <f t="shared" si="929"/>
        <v/>
      </c>
      <c r="BA764" s="318" t="str">
        <f t="shared" si="867"/>
        <v/>
      </c>
      <c r="BB764" s="473" t="str">
        <f t="shared" si="868"/>
        <v/>
      </c>
      <c r="BC764" s="80" t="str">
        <f t="shared" si="919"/>
        <v/>
      </c>
      <c r="BD764" s="56">
        <f t="shared" si="869"/>
        <v>1</v>
      </c>
      <c r="BF764" s="56" t="str">
        <f t="shared" si="870"/>
        <v/>
      </c>
      <c r="BG764" s="56" t="str">
        <f t="shared" si="871"/>
        <v/>
      </c>
      <c r="BH764" s="6" t="str">
        <f t="shared" si="872"/>
        <v/>
      </c>
      <c r="BK764" s="6" t="str">
        <f t="shared" si="873"/>
        <v/>
      </c>
      <c r="BL764" s="56">
        <f t="shared" si="898"/>
        <v>999999</v>
      </c>
      <c r="BM764" s="183">
        <f t="shared" si="899"/>
        <v>99999.000003819994</v>
      </c>
      <c r="BN764" s="61">
        <v>748</v>
      </c>
      <c r="BO764" s="6">
        <f t="shared" si="874"/>
        <v>999999</v>
      </c>
      <c r="BP764" s="6">
        <f t="shared" si="875"/>
        <v>999999</v>
      </c>
      <c r="BQ764" s="6" t="str">
        <f t="shared" si="900"/>
        <v>x</v>
      </c>
      <c r="BR764" s="206">
        <f t="shared" si="876"/>
        <v>99999.000003819994</v>
      </c>
      <c r="BS764" s="6">
        <f t="shared" si="877"/>
        <v>99999.000003819994</v>
      </c>
      <c r="BT764" s="6" t="str">
        <f t="shared" si="901"/>
        <v>x</v>
      </c>
      <c r="BU764" s="6" t="str">
        <f t="shared" si="878"/>
        <v/>
      </c>
      <c r="BW764" s="82">
        <f t="shared" si="902"/>
        <v>9999999999</v>
      </c>
      <c r="BX764" s="80" t="str">
        <f t="shared" si="879"/>
        <v>x</v>
      </c>
      <c r="BY764" s="80" t="str">
        <f t="shared" si="880"/>
        <v/>
      </c>
      <c r="BZ764" s="56" t="str">
        <f t="shared" si="903"/>
        <v/>
      </c>
      <c r="CA764" s="56" t="str">
        <f t="shared" si="904"/>
        <v/>
      </c>
      <c r="CB764" s="88">
        <f t="shared" si="905"/>
        <v>0</v>
      </c>
      <c r="CC764" s="56" t="str">
        <f t="shared" si="881"/>
        <v/>
      </c>
      <c r="CD764" s="56"/>
      <c r="CE764" s="56"/>
      <c r="CF764" s="56"/>
      <c r="CG764" s="56"/>
      <c r="CH764" s="169">
        <f t="shared" si="906"/>
        <v>9999999999</v>
      </c>
      <c r="CI764" s="170">
        <f t="shared" si="907"/>
        <v>9999999999</v>
      </c>
      <c r="CJ764" s="171">
        <f t="shared" si="908"/>
        <v>9999999999</v>
      </c>
      <c r="CK764" s="172" t="str">
        <f t="shared" si="909"/>
        <v/>
      </c>
      <c r="CL764" s="173" t="str">
        <f t="shared" si="882"/>
        <v>x</v>
      </c>
      <c r="CN764" s="6" t="str">
        <f t="shared" si="910"/>
        <v/>
      </c>
      <c r="CO764" s="293" t="e">
        <f t="shared" ca="1" si="920"/>
        <v>#N/A</v>
      </c>
      <c r="CP764" s="6" t="e">
        <f t="shared" ca="1" si="911"/>
        <v>#N/A</v>
      </c>
      <c r="CQ764" s="61">
        <v>748</v>
      </c>
      <c r="CR764" s="6">
        <f t="shared" si="883"/>
        <v>0</v>
      </c>
      <c r="CS764" s="6">
        <f t="shared" si="884"/>
        <v>0</v>
      </c>
      <c r="CT764" s="56" t="str">
        <f t="shared" si="885"/>
        <v/>
      </c>
      <c r="CU764" s="76">
        <f t="shared" si="886"/>
        <v>0</v>
      </c>
      <c r="CV764" s="76">
        <f t="shared" si="887"/>
        <v>0</v>
      </c>
      <c r="CX764" s="6" t="str">
        <f t="shared" si="888"/>
        <v/>
      </c>
      <c r="CY764" s="6" t="str">
        <f t="shared" si="889"/>
        <v/>
      </c>
      <c r="CZ764" s="6" t="str">
        <f t="shared" si="890"/>
        <v/>
      </c>
      <c r="DG764" s="56" t="str">
        <f t="shared" si="891"/>
        <v/>
      </c>
      <c r="DH764" s="6">
        <f t="shared" si="892"/>
        <v>0</v>
      </c>
      <c r="DK764" s="6">
        <f t="shared" si="927"/>
        <v>0</v>
      </c>
      <c r="DL764" s="6" t="e">
        <f t="shared" si="928"/>
        <v>#N/A</v>
      </c>
      <c r="DN764" s="6" t="e">
        <f t="shared" si="926"/>
        <v>#N/A</v>
      </c>
      <c r="DP764" s="6" t="str">
        <f t="shared" si="893"/>
        <v/>
      </c>
      <c r="DQ764" s="293">
        <f t="shared" ca="1" si="922"/>
        <v>758</v>
      </c>
      <c r="DR764" s="6" t="str">
        <f t="shared" ca="1" si="912"/>
        <v>x</v>
      </c>
      <c r="DU764" s="293" t="e">
        <f t="shared" ca="1" si="913"/>
        <v>#N/A</v>
      </c>
      <c r="DV764" s="5"/>
      <c r="DW764" s="293" t="e">
        <f t="shared" ca="1" si="923"/>
        <v>#N/A</v>
      </c>
      <c r="DZ764" s="293" t="e">
        <f t="shared" ca="1" si="914"/>
        <v>#N/A</v>
      </c>
      <c r="EA764" s="293" t="e">
        <f t="shared" ca="1" si="915"/>
        <v>#N/A</v>
      </c>
      <c r="EB764" s="293" t="e">
        <f t="shared" ca="1" si="916"/>
        <v>#N/A</v>
      </c>
      <c r="EE764" s="6" t="str">
        <f t="shared" si="917"/>
        <v/>
      </c>
      <c r="EF764" s="293" t="e">
        <f t="shared" ca="1" si="918"/>
        <v>#N/A</v>
      </c>
      <c r="EG764" s="6" t="e">
        <f t="shared" ca="1" si="894"/>
        <v>#N/A</v>
      </c>
    </row>
    <row r="765" spans="1:137" x14ac:dyDescent="0.2">
      <c r="A765" s="942"/>
      <c r="C765" s="75"/>
      <c r="D765" s="184" t="str">
        <f t="shared" si="858"/>
        <v/>
      </c>
      <c r="E765" s="649" t="str">
        <f t="shared" si="924"/>
        <v/>
      </c>
      <c r="F765" s="607" t="str">
        <f t="shared" si="857"/>
        <v>x</v>
      </c>
      <c r="G765" s="650"/>
      <c r="H765" s="651"/>
      <c r="I765" s="651"/>
      <c r="J765" s="651"/>
      <c r="K765" s="652"/>
      <c r="L765" s="889"/>
      <c r="M765" s="889"/>
      <c r="N765" s="653"/>
      <c r="O765" s="651"/>
      <c r="P765" s="651"/>
      <c r="Q765" s="654"/>
      <c r="R765" s="655"/>
      <c r="S765" s="607" t="str">
        <f t="shared" si="859"/>
        <v/>
      </c>
      <c r="T765" s="656" t="str">
        <f t="shared" si="860"/>
        <v/>
      </c>
      <c r="U765" s="656" t="str">
        <f t="shared" si="895"/>
        <v/>
      </c>
      <c r="V765" s="656" t="str">
        <f t="shared" si="861"/>
        <v/>
      </c>
      <c r="W765" s="719"/>
      <c r="X765" s="659"/>
      <c r="Y765" s="656" t="str">
        <f t="shared" si="925"/>
        <v/>
      </c>
      <c r="Z765" s="659"/>
      <c r="AA765" s="654"/>
      <c r="AB765" s="656" t="str">
        <f t="shared" si="862"/>
        <v/>
      </c>
      <c r="AC765" s="661" t="str">
        <f t="shared" si="896"/>
        <v/>
      </c>
      <c r="AE765" s="658" t="str">
        <f t="shared" si="863"/>
        <v/>
      </c>
      <c r="AF765" s="659"/>
      <c r="AT765" s="805" t="str">
        <f t="shared" si="921"/>
        <v/>
      </c>
      <c r="AU765" t="str">
        <f t="shared" si="897"/>
        <v/>
      </c>
      <c r="AV765" s="6" t="str">
        <f t="shared" si="864"/>
        <v/>
      </c>
      <c r="AW765" s="317" t="str">
        <f t="shared" si="865"/>
        <v/>
      </c>
      <c r="AX765" s="158" t="str">
        <f t="shared" si="866"/>
        <v/>
      </c>
      <c r="AY765" s="158" t="str">
        <f t="shared" si="930"/>
        <v/>
      </c>
      <c r="AZ765" s="309" t="str">
        <f t="shared" si="929"/>
        <v/>
      </c>
      <c r="BA765" s="318" t="str">
        <f t="shared" si="867"/>
        <v/>
      </c>
      <c r="BB765" s="473" t="str">
        <f t="shared" si="868"/>
        <v/>
      </c>
      <c r="BC765" s="80" t="str">
        <f t="shared" si="919"/>
        <v/>
      </c>
      <c r="BD765" s="56">
        <f t="shared" si="869"/>
        <v>1</v>
      </c>
      <c r="BF765" s="56" t="str">
        <f t="shared" si="870"/>
        <v/>
      </c>
      <c r="BG765" s="56" t="str">
        <f t="shared" si="871"/>
        <v/>
      </c>
      <c r="BH765" s="6" t="str">
        <f t="shared" si="872"/>
        <v/>
      </c>
      <c r="BK765" s="6" t="str">
        <f t="shared" si="873"/>
        <v/>
      </c>
      <c r="BL765" s="56">
        <f t="shared" si="898"/>
        <v>999999</v>
      </c>
      <c r="BM765" s="183">
        <f t="shared" si="899"/>
        <v>99999.000003825</v>
      </c>
      <c r="BN765" s="61">
        <v>749</v>
      </c>
      <c r="BO765" s="6">
        <f t="shared" si="874"/>
        <v>999999</v>
      </c>
      <c r="BP765" s="6">
        <f t="shared" si="875"/>
        <v>999999</v>
      </c>
      <c r="BQ765" s="6" t="str">
        <f t="shared" si="900"/>
        <v>x</v>
      </c>
      <c r="BR765" s="206">
        <f t="shared" si="876"/>
        <v>99999.000003825</v>
      </c>
      <c r="BS765" s="6">
        <f t="shared" si="877"/>
        <v>99999.000003825</v>
      </c>
      <c r="BT765" s="6" t="str">
        <f t="shared" si="901"/>
        <v>x</v>
      </c>
      <c r="BU765" s="6" t="str">
        <f t="shared" si="878"/>
        <v/>
      </c>
      <c r="BW765" s="82">
        <f t="shared" si="902"/>
        <v>9999999999</v>
      </c>
      <c r="BX765" s="80" t="str">
        <f t="shared" si="879"/>
        <v>x</v>
      </c>
      <c r="BY765" s="80" t="str">
        <f t="shared" si="880"/>
        <v/>
      </c>
      <c r="BZ765" s="56" t="str">
        <f t="shared" si="903"/>
        <v/>
      </c>
      <c r="CA765" s="56" t="str">
        <f t="shared" si="904"/>
        <v/>
      </c>
      <c r="CB765" s="88">
        <f t="shared" si="905"/>
        <v>0</v>
      </c>
      <c r="CC765" s="56" t="str">
        <f t="shared" si="881"/>
        <v/>
      </c>
      <c r="CD765" s="56"/>
      <c r="CE765" s="56"/>
      <c r="CF765" s="56"/>
      <c r="CG765" s="56"/>
      <c r="CH765" s="169">
        <f t="shared" si="906"/>
        <v>9999999999</v>
      </c>
      <c r="CI765" s="170">
        <f t="shared" si="907"/>
        <v>9999999999</v>
      </c>
      <c r="CJ765" s="171">
        <f t="shared" si="908"/>
        <v>9999999999</v>
      </c>
      <c r="CK765" s="172" t="str">
        <f t="shared" si="909"/>
        <v/>
      </c>
      <c r="CL765" s="173" t="str">
        <f t="shared" si="882"/>
        <v>x</v>
      </c>
      <c r="CN765" s="6" t="str">
        <f t="shared" si="910"/>
        <v/>
      </c>
      <c r="CO765" s="293" t="e">
        <f t="shared" ca="1" si="920"/>
        <v>#N/A</v>
      </c>
      <c r="CP765" s="6" t="e">
        <f t="shared" ca="1" si="911"/>
        <v>#N/A</v>
      </c>
      <c r="CQ765" s="61">
        <v>749</v>
      </c>
      <c r="CR765" s="6">
        <f t="shared" si="883"/>
        <v>0</v>
      </c>
      <c r="CS765" s="6">
        <f t="shared" si="884"/>
        <v>0</v>
      </c>
      <c r="CT765" s="56" t="str">
        <f t="shared" si="885"/>
        <v/>
      </c>
      <c r="CU765" s="76">
        <f t="shared" si="886"/>
        <v>0</v>
      </c>
      <c r="CV765" s="76">
        <f t="shared" si="887"/>
        <v>0</v>
      </c>
      <c r="CX765" s="6" t="str">
        <f t="shared" si="888"/>
        <v/>
      </c>
      <c r="CY765" s="6" t="str">
        <f t="shared" si="889"/>
        <v/>
      </c>
      <c r="CZ765" s="6" t="str">
        <f t="shared" si="890"/>
        <v/>
      </c>
      <c r="DG765" s="56" t="str">
        <f t="shared" si="891"/>
        <v/>
      </c>
      <c r="DH765" s="6">
        <f t="shared" si="892"/>
        <v>0</v>
      </c>
      <c r="DK765" s="6">
        <f t="shared" si="927"/>
        <v>0</v>
      </c>
      <c r="DL765" s="6" t="e">
        <f t="shared" si="928"/>
        <v>#N/A</v>
      </c>
      <c r="DN765" s="6" t="e">
        <f t="shared" si="926"/>
        <v>#N/A</v>
      </c>
      <c r="DP765" s="6" t="str">
        <f t="shared" si="893"/>
        <v/>
      </c>
      <c r="DQ765" s="293">
        <f t="shared" ca="1" si="922"/>
        <v>759</v>
      </c>
      <c r="DR765" s="6" t="str">
        <f t="shared" ca="1" si="912"/>
        <v>x</v>
      </c>
      <c r="DU765" s="293" t="e">
        <f t="shared" ca="1" si="913"/>
        <v>#N/A</v>
      </c>
      <c r="DV765" s="5"/>
      <c r="DW765" s="293" t="e">
        <f t="shared" ca="1" si="923"/>
        <v>#N/A</v>
      </c>
      <c r="DZ765" s="293" t="e">
        <f t="shared" ca="1" si="914"/>
        <v>#N/A</v>
      </c>
      <c r="EA765" s="293" t="e">
        <f t="shared" ca="1" si="915"/>
        <v>#N/A</v>
      </c>
      <c r="EB765" s="293" t="e">
        <f t="shared" ca="1" si="916"/>
        <v>#N/A</v>
      </c>
      <c r="EE765" s="6" t="str">
        <f t="shared" si="917"/>
        <v/>
      </c>
      <c r="EF765" s="293" t="e">
        <f t="shared" ca="1" si="918"/>
        <v>#N/A</v>
      </c>
      <c r="EG765" s="6" t="e">
        <f t="shared" ca="1" si="894"/>
        <v>#N/A</v>
      </c>
    </row>
    <row r="766" spans="1:137" x14ac:dyDescent="0.2">
      <c r="C766" s="75"/>
      <c r="D766" s="184" t="str">
        <f t="shared" si="858"/>
        <v/>
      </c>
      <c r="E766" s="649" t="str">
        <f t="shared" si="924"/>
        <v/>
      </c>
      <c r="F766" s="607" t="str">
        <f t="shared" si="857"/>
        <v>x</v>
      </c>
      <c r="G766" s="650"/>
      <c r="H766" s="651"/>
      <c r="I766" s="651"/>
      <c r="J766" s="651"/>
      <c r="K766" s="652"/>
      <c r="L766" s="889"/>
      <c r="M766" s="889"/>
      <c r="N766" s="653"/>
      <c r="O766" s="651"/>
      <c r="P766" s="651"/>
      <c r="Q766" s="654"/>
      <c r="R766" s="655"/>
      <c r="S766" s="607" t="str">
        <f t="shared" si="859"/>
        <v/>
      </c>
      <c r="T766" s="656" t="str">
        <f t="shared" si="860"/>
        <v/>
      </c>
      <c r="U766" s="656" t="str">
        <f t="shared" si="895"/>
        <v/>
      </c>
      <c r="V766" s="656" t="str">
        <f t="shared" si="861"/>
        <v/>
      </c>
      <c r="W766" s="719"/>
      <c r="X766" s="659"/>
      <c r="Y766" s="656" t="str">
        <f t="shared" si="925"/>
        <v/>
      </c>
      <c r="Z766" s="659"/>
      <c r="AA766" s="654"/>
      <c r="AB766" s="656" t="str">
        <f t="shared" si="862"/>
        <v/>
      </c>
      <c r="AC766" s="661" t="str">
        <f t="shared" si="896"/>
        <v/>
      </c>
      <c r="AE766" s="658" t="str">
        <f t="shared" si="863"/>
        <v/>
      </c>
      <c r="AF766" s="659"/>
      <c r="AT766" s="805" t="str">
        <f t="shared" si="921"/>
        <v/>
      </c>
      <c r="AU766" t="str">
        <f t="shared" si="897"/>
        <v/>
      </c>
      <c r="AV766" s="6" t="str">
        <f t="shared" si="864"/>
        <v/>
      </c>
      <c r="AW766" s="317" t="str">
        <f t="shared" si="865"/>
        <v/>
      </c>
      <c r="AX766" s="158" t="str">
        <f t="shared" si="866"/>
        <v/>
      </c>
      <c r="AY766" s="158" t="str">
        <f t="shared" si="930"/>
        <v/>
      </c>
      <c r="AZ766" s="309" t="str">
        <f t="shared" si="929"/>
        <v/>
      </c>
      <c r="BA766" s="318" t="str">
        <f t="shared" si="867"/>
        <v/>
      </c>
      <c r="BB766" s="473" t="str">
        <f t="shared" si="868"/>
        <v/>
      </c>
      <c r="BC766" s="80" t="str">
        <f t="shared" si="919"/>
        <v/>
      </c>
      <c r="BD766" s="56">
        <f t="shared" si="869"/>
        <v>1</v>
      </c>
      <c r="BF766" s="56" t="str">
        <f t="shared" si="870"/>
        <v/>
      </c>
      <c r="BG766" s="56" t="str">
        <f t="shared" si="871"/>
        <v/>
      </c>
      <c r="BH766" s="6" t="str">
        <f t="shared" si="872"/>
        <v/>
      </c>
      <c r="BK766" s="6" t="str">
        <f t="shared" si="873"/>
        <v/>
      </c>
      <c r="BL766" s="56">
        <f t="shared" si="898"/>
        <v>999999</v>
      </c>
      <c r="BM766" s="183">
        <f t="shared" si="899"/>
        <v>99999.000003830006</v>
      </c>
      <c r="BN766" s="61">
        <v>750</v>
      </c>
      <c r="BO766" s="6">
        <f t="shared" si="874"/>
        <v>999999</v>
      </c>
      <c r="BP766" s="6">
        <f t="shared" si="875"/>
        <v>999999</v>
      </c>
      <c r="BQ766" s="6" t="str">
        <f t="shared" si="900"/>
        <v>x</v>
      </c>
      <c r="BR766" s="206">
        <f t="shared" si="876"/>
        <v>99999.000003830006</v>
      </c>
      <c r="BS766" s="6">
        <f t="shared" si="877"/>
        <v>99999.000003830006</v>
      </c>
      <c r="BT766" s="6" t="str">
        <f t="shared" si="901"/>
        <v>x</v>
      </c>
      <c r="BU766" s="6" t="str">
        <f t="shared" si="878"/>
        <v/>
      </c>
      <c r="BW766" s="82">
        <f t="shared" si="902"/>
        <v>9999999999</v>
      </c>
      <c r="BX766" s="80" t="str">
        <f t="shared" si="879"/>
        <v>x</v>
      </c>
      <c r="BY766" s="80" t="str">
        <f t="shared" si="880"/>
        <v/>
      </c>
      <c r="BZ766" s="56" t="str">
        <f t="shared" si="903"/>
        <v/>
      </c>
      <c r="CA766" s="56" t="str">
        <f t="shared" si="904"/>
        <v/>
      </c>
      <c r="CB766" s="88">
        <f t="shared" si="905"/>
        <v>0</v>
      </c>
      <c r="CC766" s="56" t="str">
        <f t="shared" si="881"/>
        <v/>
      </c>
      <c r="CD766" s="56"/>
      <c r="CE766" s="56"/>
      <c r="CF766" s="56"/>
      <c r="CG766" s="56"/>
      <c r="CH766" s="169">
        <f t="shared" si="906"/>
        <v>9999999999</v>
      </c>
      <c r="CI766" s="170">
        <f t="shared" si="907"/>
        <v>9999999999</v>
      </c>
      <c r="CJ766" s="171">
        <f t="shared" si="908"/>
        <v>9999999999</v>
      </c>
      <c r="CK766" s="172" t="str">
        <f t="shared" si="909"/>
        <v/>
      </c>
      <c r="CL766" s="173" t="str">
        <f t="shared" si="882"/>
        <v>x</v>
      </c>
      <c r="CN766" s="6" t="str">
        <f t="shared" si="910"/>
        <v/>
      </c>
      <c r="CO766" s="293" t="e">
        <f t="shared" ca="1" si="920"/>
        <v>#N/A</v>
      </c>
      <c r="CP766" s="6" t="e">
        <f t="shared" ca="1" si="911"/>
        <v>#N/A</v>
      </c>
      <c r="CQ766" s="61">
        <v>750</v>
      </c>
      <c r="CR766" s="6">
        <f t="shared" si="883"/>
        <v>0</v>
      </c>
      <c r="CS766" s="6">
        <f t="shared" si="884"/>
        <v>0</v>
      </c>
      <c r="CT766" s="56" t="str">
        <f t="shared" si="885"/>
        <v/>
      </c>
      <c r="CU766" s="76">
        <f t="shared" si="886"/>
        <v>0</v>
      </c>
      <c r="CV766" s="76">
        <f t="shared" si="887"/>
        <v>0</v>
      </c>
      <c r="CX766" s="6" t="str">
        <f t="shared" si="888"/>
        <v/>
      </c>
      <c r="CY766" s="6" t="str">
        <f t="shared" si="889"/>
        <v/>
      </c>
      <c r="CZ766" s="6" t="str">
        <f t="shared" si="890"/>
        <v/>
      </c>
      <c r="DG766" s="56" t="str">
        <f t="shared" si="891"/>
        <v/>
      </c>
      <c r="DH766" s="6">
        <f t="shared" si="892"/>
        <v>0</v>
      </c>
      <c r="DK766" s="6">
        <f t="shared" si="927"/>
        <v>0</v>
      </c>
      <c r="DL766" s="6" t="e">
        <f t="shared" si="928"/>
        <v>#N/A</v>
      </c>
      <c r="DN766" s="6" t="e">
        <f t="shared" si="926"/>
        <v>#N/A</v>
      </c>
      <c r="DP766" s="6" t="str">
        <f t="shared" si="893"/>
        <v/>
      </c>
      <c r="DQ766" s="293">
        <f t="shared" ca="1" si="922"/>
        <v>760</v>
      </c>
      <c r="DR766" s="6" t="str">
        <f t="shared" ca="1" si="912"/>
        <v>x</v>
      </c>
      <c r="DU766" s="293" t="e">
        <f t="shared" ca="1" si="913"/>
        <v>#N/A</v>
      </c>
      <c r="DV766" s="5"/>
      <c r="DW766" s="293" t="e">
        <f t="shared" ca="1" si="923"/>
        <v>#N/A</v>
      </c>
      <c r="DZ766" s="293" t="e">
        <f t="shared" ca="1" si="914"/>
        <v>#N/A</v>
      </c>
      <c r="EA766" s="293" t="e">
        <f t="shared" ca="1" si="915"/>
        <v>#N/A</v>
      </c>
      <c r="EB766" s="293" t="e">
        <f t="shared" ca="1" si="916"/>
        <v>#N/A</v>
      </c>
      <c r="EE766" s="6" t="str">
        <f t="shared" si="917"/>
        <v/>
      </c>
      <c r="EF766" s="293" t="e">
        <f t="shared" ca="1" si="918"/>
        <v>#N/A</v>
      </c>
      <c r="EG766" s="6" t="e">
        <f t="shared" ca="1" si="894"/>
        <v>#N/A</v>
      </c>
    </row>
    <row r="767" spans="1:137" x14ac:dyDescent="0.2">
      <c r="C767" s="75"/>
      <c r="D767" s="184" t="str">
        <f t="shared" si="858"/>
        <v/>
      </c>
      <c r="E767" s="649" t="str">
        <f t="shared" si="924"/>
        <v/>
      </c>
      <c r="F767" s="607" t="str">
        <f t="shared" si="857"/>
        <v>x</v>
      </c>
      <c r="G767" s="650"/>
      <c r="H767" s="651"/>
      <c r="I767" s="651"/>
      <c r="J767" s="651"/>
      <c r="K767" s="652"/>
      <c r="L767" s="889"/>
      <c r="M767" s="889"/>
      <c r="N767" s="653"/>
      <c r="O767" s="651"/>
      <c r="P767" s="651"/>
      <c r="Q767" s="654"/>
      <c r="R767" s="655"/>
      <c r="S767" s="607" t="str">
        <f t="shared" si="859"/>
        <v/>
      </c>
      <c r="T767" s="656" t="str">
        <f t="shared" si="860"/>
        <v/>
      </c>
      <c r="U767" s="656" t="str">
        <f t="shared" si="895"/>
        <v/>
      </c>
      <c r="V767" s="656" t="str">
        <f t="shared" si="861"/>
        <v/>
      </c>
      <c r="W767" s="719"/>
      <c r="X767" s="659"/>
      <c r="Y767" s="656" t="str">
        <f t="shared" si="925"/>
        <v/>
      </c>
      <c r="Z767" s="659"/>
      <c r="AA767" s="654"/>
      <c r="AB767" s="656" t="str">
        <f t="shared" si="862"/>
        <v/>
      </c>
      <c r="AC767" s="661" t="str">
        <f t="shared" si="896"/>
        <v/>
      </c>
      <c r="AE767" s="658" t="str">
        <f t="shared" si="863"/>
        <v/>
      </c>
      <c r="AF767" s="659"/>
      <c r="AT767" s="805" t="str">
        <f t="shared" si="921"/>
        <v/>
      </c>
      <c r="AU767" t="str">
        <f t="shared" si="897"/>
        <v/>
      </c>
      <c r="AV767" s="6" t="str">
        <f t="shared" si="864"/>
        <v/>
      </c>
      <c r="AW767" s="317" t="str">
        <f t="shared" si="865"/>
        <v/>
      </c>
      <c r="AX767" s="158" t="str">
        <f t="shared" si="866"/>
        <v/>
      </c>
      <c r="AY767" s="158" t="str">
        <f t="shared" si="930"/>
        <v/>
      </c>
      <c r="AZ767" s="309" t="str">
        <f t="shared" si="929"/>
        <v/>
      </c>
      <c r="BA767" s="318" t="str">
        <f t="shared" si="867"/>
        <v/>
      </c>
      <c r="BB767" s="473" t="str">
        <f t="shared" si="868"/>
        <v/>
      </c>
      <c r="BC767" s="80" t="str">
        <f t="shared" si="919"/>
        <v/>
      </c>
      <c r="BD767" s="56">
        <f t="shared" si="869"/>
        <v>1</v>
      </c>
      <c r="BF767" s="56" t="str">
        <f t="shared" si="870"/>
        <v/>
      </c>
      <c r="BG767" s="56" t="str">
        <f t="shared" si="871"/>
        <v/>
      </c>
      <c r="BH767" s="6" t="str">
        <f t="shared" si="872"/>
        <v/>
      </c>
      <c r="BK767" s="6" t="str">
        <f t="shared" si="873"/>
        <v/>
      </c>
      <c r="BL767" s="56">
        <f t="shared" si="898"/>
        <v>999999</v>
      </c>
      <c r="BM767" s="183">
        <f t="shared" si="899"/>
        <v>99999.000003834997</v>
      </c>
      <c r="BN767" s="61">
        <v>751</v>
      </c>
      <c r="BO767" s="6">
        <f t="shared" si="874"/>
        <v>999999</v>
      </c>
      <c r="BP767" s="6">
        <f t="shared" si="875"/>
        <v>999999</v>
      </c>
      <c r="BQ767" s="6" t="str">
        <f t="shared" si="900"/>
        <v>x</v>
      </c>
      <c r="BR767" s="206">
        <f t="shared" si="876"/>
        <v>99999.000003834997</v>
      </c>
      <c r="BS767" s="6">
        <f t="shared" si="877"/>
        <v>99999.000003834997</v>
      </c>
      <c r="BT767" s="6" t="str">
        <f t="shared" si="901"/>
        <v>x</v>
      </c>
      <c r="BU767" s="6" t="str">
        <f t="shared" si="878"/>
        <v/>
      </c>
      <c r="BW767" s="82">
        <f t="shared" si="902"/>
        <v>9999999999</v>
      </c>
      <c r="BX767" s="80" t="str">
        <f t="shared" si="879"/>
        <v>x</v>
      </c>
      <c r="BY767" s="80" t="str">
        <f t="shared" si="880"/>
        <v/>
      </c>
      <c r="BZ767" s="56" t="str">
        <f t="shared" si="903"/>
        <v/>
      </c>
      <c r="CA767" s="56" t="str">
        <f t="shared" si="904"/>
        <v/>
      </c>
      <c r="CB767" s="88">
        <f t="shared" si="905"/>
        <v>0</v>
      </c>
      <c r="CC767" s="56" t="str">
        <f t="shared" si="881"/>
        <v/>
      </c>
      <c r="CD767" s="56"/>
      <c r="CE767" s="56"/>
      <c r="CF767" s="56"/>
      <c r="CG767" s="56"/>
      <c r="CH767" s="169">
        <f t="shared" si="906"/>
        <v>9999999999</v>
      </c>
      <c r="CI767" s="170">
        <f t="shared" si="907"/>
        <v>9999999999</v>
      </c>
      <c r="CJ767" s="171">
        <f t="shared" si="908"/>
        <v>9999999999</v>
      </c>
      <c r="CK767" s="172" t="str">
        <f t="shared" si="909"/>
        <v/>
      </c>
      <c r="CL767" s="173" t="str">
        <f t="shared" si="882"/>
        <v>x</v>
      </c>
      <c r="CN767" s="6" t="str">
        <f t="shared" si="910"/>
        <v/>
      </c>
      <c r="CO767" s="293" t="e">
        <f t="shared" ca="1" si="920"/>
        <v>#N/A</v>
      </c>
      <c r="CP767" s="6" t="e">
        <f t="shared" ca="1" si="911"/>
        <v>#N/A</v>
      </c>
      <c r="CQ767" s="61">
        <v>751</v>
      </c>
      <c r="CR767" s="6">
        <f t="shared" si="883"/>
        <v>0</v>
      </c>
      <c r="CS767" s="6">
        <f t="shared" si="884"/>
        <v>0</v>
      </c>
      <c r="CT767" s="56" t="str">
        <f t="shared" si="885"/>
        <v/>
      </c>
      <c r="CU767" s="76">
        <f t="shared" si="886"/>
        <v>0</v>
      </c>
      <c r="CV767" s="76">
        <f t="shared" si="887"/>
        <v>0</v>
      </c>
      <c r="CX767" s="6" t="str">
        <f t="shared" si="888"/>
        <v/>
      </c>
      <c r="CY767" s="6" t="str">
        <f t="shared" si="889"/>
        <v/>
      </c>
      <c r="CZ767" s="6" t="str">
        <f t="shared" si="890"/>
        <v/>
      </c>
      <c r="DG767" s="56" t="str">
        <f t="shared" si="891"/>
        <v/>
      </c>
      <c r="DH767" s="6">
        <f t="shared" si="892"/>
        <v>0</v>
      </c>
      <c r="DK767" s="6">
        <f t="shared" si="927"/>
        <v>0</v>
      </c>
      <c r="DL767" s="6" t="e">
        <f t="shared" si="928"/>
        <v>#N/A</v>
      </c>
      <c r="DN767" s="6" t="e">
        <f t="shared" si="926"/>
        <v>#N/A</v>
      </c>
      <c r="DP767" s="6" t="str">
        <f t="shared" si="893"/>
        <v/>
      </c>
      <c r="DQ767" s="293">
        <f t="shared" ca="1" si="922"/>
        <v>761</v>
      </c>
      <c r="DR767" s="6" t="str">
        <f t="shared" ca="1" si="912"/>
        <v>x</v>
      </c>
      <c r="DU767" s="293" t="e">
        <f t="shared" ca="1" si="913"/>
        <v>#N/A</v>
      </c>
      <c r="DV767" s="5"/>
      <c r="DW767" s="293" t="e">
        <f t="shared" ca="1" si="923"/>
        <v>#N/A</v>
      </c>
      <c r="DZ767" s="293" t="e">
        <f t="shared" ca="1" si="914"/>
        <v>#N/A</v>
      </c>
      <c r="EA767" s="293" t="e">
        <f t="shared" ca="1" si="915"/>
        <v>#N/A</v>
      </c>
      <c r="EB767" s="293" t="e">
        <f t="shared" ca="1" si="916"/>
        <v>#N/A</v>
      </c>
      <c r="EE767" s="6" t="str">
        <f t="shared" si="917"/>
        <v/>
      </c>
      <c r="EF767" s="293" t="e">
        <f t="shared" ca="1" si="918"/>
        <v>#N/A</v>
      </c>
      <c r="EG767" s="6" t="e">
        <f t="shared" ca="1" si="894"/>
        <v>#N/A</v>
      </c>
    </row>
    <row r="768" spans="1:137" x14ac:dyDescent="0.2">
      <c r="C768" s="75"/>
      <c r="D768" s="184" t="str">
        <f t="shared" si="858"/>
        <v/>
      </c>
      <c r="E768" s="649" t="str">
        <f t="shared" si="924"/>
        <v/>
      </c>
      <c r="F768" s="607" t="str">
        <f t="shared" si="857"/>
        <v>x</v>
      </c>
      <c r="G768" s="650"/>
      <c r="H768" s="651"/>
      <c r="I768" s="651"/>
      <c r="J768" s="651"/>
      <c r="K768" s="652"/>
      <c r="L768" s="889"/>
      <c r="M768" s="889"/>
      <c r="N768" s="653"/>
      <c r="O768" s="651"/>
      <c r="P768" s="651"/>
      <c r="Q768" s="654"/>
      <c r="R768" s="655"/>
      <c r="S768" s="607" t="str">
        <f t="shared" si="859"/>
        <v/>
      </c>
      <c r="T768" s="656" t="str">
        <f t="shared" si="860"/>
        <v/>
      </c>
      <c r="U768" s="656" t="str">
        <f t="shared" si="895"/>
        <v/>
      </c>
      <c r="V768" s="656" t="str">
        <f t="shared" si="861"/>
        <v/>
      </c>
      <c r="W768" s="719"/>
      <c r="X768" s="659"/>
      <c r="Y768" s="656" t="str">
        <f t="shared" si="925"/>
        <v/>
      </c>
      <c r="Z768" s="659"/>
      <c r="AA768" s="654"/>
      <c r="AB768" s="656" t="str">
        <f t="shared" si="862"/>
        <v/>
      </c>
      <c r="AC768" s="661" t="str">
        <f t="shared" si="896"/>
        <v/>
      </c>
      <c r="AE768" s="658" t="str">
        <f t="shared" si="863"/>
        <v/>
      </c>
      <c r="AF768" s="659"/>
      <c r="AT768" s="805" t="str">
        <f t="shared" si="921"/>
        <v/>
      </c>
      <c r="AU768" t="str">
        <f t="shared" si="897"/>
        <v/>
      </c>
      <c r="AV768" s="6" t="str">
        <f t="shared" si="864"/>
        <v/>
      </c>
      <c r="AW768" s="317" t="str">
        <f t="shared" si="865"/>
        <v/>
      </c>
      <c r="AX768" s="158" t="str">
        <f t="shared" si="866"/>
        <v/>
      </c>
      <c r="AY768" s="158" t="str">
        <f t="shared" si="930"/>
        <v/>
      </c>
      <c r="AZ768" s="309" t="str">
        <f t="shared" si="929"/>
        <v/>
      </c>
      <c r="BA768" s="318" t="str">
        <f t="shared" si="867"/>
        <v/>
      </c>
      <c r="BB768" s="473" t="str">
        <f t="shared" si="868"/>
        <v/>
      </c>
      <c r="BC768" s="80" t="str">
        <f t="shared" si="919"/>
        <v/>
      </c>
      <c r="BD768" s="56">
        <f t="shared" si="869"/>
        <v>1</v>
      </c>
      <c r="BF768" s="56" t="str">
        <f t="shared" si="870"/>
        <v/>
      </c>
      <c r="BG768" s="56" t="str">
        <f t="shared" si="871"/>
        <v/>
      </c>
      <c r="BH768" s="6" t="str">
        <f t="shared" si="872"/>
        <v/>
      </c>
      <c r="BK768" s="6" t="str">
        <f t="shared" si="873"/>
        <v/>
      </c>
      <c r="BL768" s="56">
        <f t="shared" si="898"/>
        <v>999999</v>
      </c>
      <c r="BM768" s="183">
        <f t="shared" si="899"/>
        <v>99999.000003840003</v>
      </c>
      <c r="BN768" s="61">
        <v>752</v>
      </c>
      <c r="BO768" s="6">
        <f t="shared" si="874"/>
        <v>999999</v>
      </c>
      <c r="BP768" s="6">
        <f t="shared" si="875"/>
        <v>999999</v>
      </c>
      <c r="BQ768" s="6" t="str">
        <f t="shared" si="900"/>
        <v>x</v>
      </c>
      <c r="BR768" s="206">
        <f t="shared" si="876"/>
        <v>99999.000003840003</v>
      </c>
      <c r="BS768" s="6">
        <f t="shared" si="877"/>
        <v>99999.000003840003</v>
      </c>
      <c r="BT768" s="6" t="str">
        <f t="shared" si="901"/>
        <v>x</v>
      </c>
      <c r="BU768" s="6" t="str">
        <f t="shared" si="878"/>
        <v/>
      </c>
      <c r="BW768" s="82">
        <f t="shared" si="902"/>
        <v>9999999999</v>
      </c>
      <c r="BX768" s="80" t="str">
        <f t="shared" si="879"/>
        <v>x</v>
      </c>
      <c r="BY768" s="80" t="str">
        <f t="shared" si="880"/>
        <v/>
      </c>
      <c r="BZ768" s="56" t="str">
        <f t="shared" si="903"/>
        <v/>
      </c>
      <c r="CA768" s="56" t="str">
        <f t="shared" si="904"/>
        <v/>
      </c>
      <c r="CB768" s="88">
        <f t="shared" si="905"/>
        <v>0</v>
      </c>
      <c r="CC768" s="56" t="str">
        <f t="shared" si="881"/>
        <v/>
      </c>
      <c r="CD768" s="56"/>
      <c r="CE768" s="56"/>
      <c r="CF768" s="56"/>
      <c r="CG768" s="56"/>
      <c r="CH768" s="169">
        <f t="shared" si="906"/>
        <v>9999999999</v>
      </c>
      <c r="CI768" s="170">
        <f t="shared" si="907"/>
        <v>9999999999</v>
      </c>
      <c r="CJ768" s="171">
        <f t="shared" si="908"/>
        <v>9999999999</v>
      </c>
      <c r="CK768" s="172" t="str">
        <f t="shared" si="909"/>
        <v/>
      </c>
      <c r="CL768" s="173" t="str">
        <f t="shared" si="882"/>
        <v>x</v>
      </c>
      <c r="CN768" s="6" t="str">
        <f t="shared" si="910"/>
        <v/>
      </c>
      <c r="CO768" s="293" t="e">
        <f t="shared" ca="1" si="920"/>
        <v>#N/A</v>
      </c>
      <c r="CP768" s="6" t="e">
        <f t="shared" ca="1" si="911"/>
        <v>#N/A</v>
      </c>
      <c r="CQ768" s="61">
        <v>752</v>
      </c>
      <c r="CR768" s="6">
        <f t="shared" si="883"/>
        <v>0</v>
      </c>
      <c r="CS768" s="6">
        <f t="shared" si="884"/>
        <v>0</v>
      </c>
      <c r="CT768" s="56" t="str">
        <f t="shared" si="885"/>
        <v/>
      </c>
      <c r="CU768" s="76">
        <f t="shared" si="886"/>
        <v>0</v>
      </c>
      <c r="CV768" s="76">
        <f t="shared" si="887"/>
        <v>0</v>
      </c>
      <c r="CX768" s="6" t="str">
        <f t="shared" si="888"/>
        <v/>
      </c>
      <c r="CY768" s="6" t="str">
        <f t="shared" si="889"/>
        <v/>
      </c>
      <c r="CZ768" s="6" t="str">
        <f t="shared" si="890"/>
        <v/>
      </c>
      <c r="DG768" s="56" t="str">
        <f t="shared" si="891"/>
        <v/>
      </c>
      <c r="DH768" s="6">
        <f t="shared" si="892"/>
        <v>0</v>
      </c>
      <c r="DK768" s="6">
        <f t="shared" si="927"/>
        <v>0</v>
      </c>
      <c r="DL768" s="6" t="e">
        <f t="shared" si="928"/>
        <v>#N/A</v>
      </c>
      <c r="DN768" s="6" t="e">
        <f t="shared" si="926"/>
        <v>#N/A</v>
      </c>
      <c r="DP768" s="6" t="str">
        <f t="shared" si="893"/>
        <v/>
      </c>
      <c r="DQ768" s="293">
        <f t="shared" ca="1" si="922"/>
        <v>762</v>
      </c>
      <c r="DR768" s="6" t="str">
        <f t="shared" ca="1" si="912"/>
        <v>x</v>
      </c>
      <c r="DU768" s="293" t="e">
        <f t="shared" ca="1" si="913"/>
        <v>#N/A</v>
      </c>
      <c r="DV768" s="5"/>
      <c r="DW768" s="293" t="e">
        <f t="shared" ca="1" si="923"/>
        <v>#N/A</v>
      </c>
      <c r="DZ768" s="293" t="e">
        <f t="shared" ca="1" si="914"/>
        <v>#N/A</v>
      </c>
      <c r="EA768" s="293" t="e">
        <f t="shared" ca="1" si="915"/>
        <v>#N/A</v>
      </c>
      <c r="EB768" s="293" t="e">
        <f t="shared" ca="1" si="916"/>
        <v>#N/A</v>
      </c>
      <c r="EE768" s="6" t="str">
        <f t="shared" si="917"/>
        <v/>
      </c>
      <c r="EF768" s="293" t="e">
        <f t="shared" ca="1" si="918"/>
        <v>#N/A</v>
      </c>
      <c r="EG768" s="6" t="e">
        <f t="shared" ca="1" si="894"/>
        <v>#N/A</v>
      </c>
    </row>
    <row r="769" spans="3:137" x14ac:dyDescent="0.2">
      <c r="C769" s="75"/>
      <c r="D769" s="184" t="str">
        <f t="shared" si="858"/>
        <v/>
      </c>
      <c r="E769" s="649" t="str">
        <f t="shared" si="924"/>
        <v/>
      </c>
      <c r="F769" s="607" t="str">
        <f t="shared" si="857"/>
        <v>x</v>
      </c>
      <c r="G769" s="650"/>
      <c r="H769" s="651"/>
      <c r="I769" s="651"/>
      <c r="J769" s="651"/>
      <c r="K769" s="652"/>
      <c r="L769" s="889"/>
      <c r="M769" s="889"/>
      <c r="N769" s="653"/>
      <c r="O769" s="651"/>
      <c r="P769" s="651"/>
      <c r="Q769" s="654"/>
      <c r="R769" s="655"/>
      <c r="S769" s="607" t="str">
        <f t="shared" si="859"/>
        <v/>
      </c>
      <c r="T769" s="656" t="str">
        <f t="shared" si="860"/>
        <v/>
      </c>
      <c r="U769" s="656" t="str">
        <f t="shared" si="895"/>
        <v/>
      </c>
      <c r="V769" s="656" t="str">
        <f t="shared" si="861"/>
        <v/>
      </c>
      <c r="W769" s="719"/>
      <c r="X769" s="659"/>
      <c r="Y769" s="656" t="str">
        <f t="shared" si="925"/>
        <v/>
      </c>
      <c r="Z769" s="659"/>
      <c r="AA769" s="654"/>
      <c r="AB769" s="656" t="str">
        <f t="shared" si="862"/>
        <v/>
      </c>
      <c r="AC769" s="661" t="str">
        <f t="shared" si="896"/>
        <v/>
      </c>
      <c r="AE769" s="658" t="str">
        <f t="shared" si="863"/>
        <v/>
      </c>
      <c r="AF769" s="659"/>
      <c r="AT769" s="805" t="str">
        <f t="shared" si="921"/>
        <v/>
      </c>
      <c r="AU769" t="str">
        <f t="shared" si="897"/>
        <v/>
      </c>
      <c r="AV769" s="6" t="str">
        <f t="shared" si="864"/>
        <v/>
      </c>
      <c r="AW769" s="317" t="str">
        <f t="shared" si="865"/>
        <v/>
      </c>
      <c r="AX769" s="158" t="str">
        <f t="shared" si="866"/>
        <v/>
      </c>
      <c r="AY769" s="158" t="str">
        <f t="shared" si="930"/>
        <v/>
      </c>
      <c r="AZ769" s="309" t="str">
        <f t="shared" si="929"/>
        <v/>
      </c>
      <c r="BA769" s="318" t="str">
        <f t="shared" si="867"/>
        <v/>
      </c>
      <c r="BB769" s="473" t="str">
        <f t="shared" si="868"/>
        <v/>
      </c>
      <c r="BC769" s="80" t="str">
        <f t="shared" si="919"/>
        <v/>
      </c>
      <c r="BD769" s="56">
        <f t="shared" si="869"/>
        <v>1</v>
      </c>
      <c r="BF769" s="56" t="str">
        <f t="shared" si="870"/>
        <v/>
      </c>
      <c r="BG769" s="56" t="str">
        <f t="shared" si="871"/>
        <v/>
      </c>
      <c r="BH769" s="6" t="str">
        <f t="shared" si="872"/>
        <v/>
      </c>
      <c r="BK769" s="6" t="str">
        <f t="shared" si="873"/>
        <v/>
      </c>
      <c r="BL769" s="56">
        <f t="shared" si="898"/>
        <v>999999</v>
      </c>
      <c r="BM769" s="183">
        <f t="shared" si="899"/>
        <v>99999.000003844994</v>
      </c>
      <c r="BN769" s="61">
        <v>753</v>
      </c>
      <c r="BO769" s="6">
        <f t="shared" si="874"/>
        <v>999999</v>
      </c>
      <c r="BP769" s="6">
        <f t="shared" si="875"/>
        <v>999999</v>
      </c>
      <c r="BQ769" s="6" t="str">
        <f t="shared" si="900"/>
        <v>x</v>
      </c>
      <c r="BR769" s="206">
        <f t="shared" si="876"/>
        <v>99999.000003844994</v>
      </c>
      <c r="BS769" s="6">
        <f t="shared" si="877"/>
        <v>99999.000003844994</v>
      </c>
      <c r="BT769" s="6" t="str">
        <f t="shared" si="901"/>
        <v>x</v>
      </c>
      <c r="BU769" s="6" t="str">
        <f t="shared" si="878"/>
        <v/>
      </c>
      <c r="BW769" s="82">
        <f t="shared" si="902"/>
        <v>9999999999</v>
      </c>
      <c r="BX769" s="80" t="str">
        <f t="shared" si="879"/>
        <v>x</v>
      </c>
      <c r="BY769" s="80" t="str">
        <f t="shared" si="880"/>
        <v/>
      </c>
      <c r="BZ769" s="56" t="str">
        <f t="shared" si="903"/>
        <v/>
      </c>
      <c r="CA769" s="56" t="str">
        <f t="shared" si="904"/>
        <v/>
      </c>
      <c r="CB769" s="88">
        <f t="shared" si="905"/>
        <v>0</v>
      </c>
      <c r="CC769" s="56" t="str">
        <f t="shared" si="881"/>
        <v/>
      </c>
      <c r="CD769" s="56"/>
      <c r="CE769" s="56"/>
      <c r="CF769" s="56"/>
      <c r="CG769" s="56"/>
      <c r="CH769" s="169">
        <f t="shared" si="906"/>
        <v>9999999999</v>
      </c>
      <c r="CI769" s="170">
        <f t="shared" si="907"/>
        <v>9999999999</v>
      </c>
      <c r="CJ769" s="171">
        <f t="shared" si="908"/>
        <v>9999999999</v>
      </c>
      <c r="CK769" s="172" t="str">
        <f t="shared" si="909"/>
        <v/>
      </c>
      <c r="CL769" s="173" t="str">
        <f t="shared" si="882"/>
        <v>x</v>
      </c>
      <c r="CN769" s="6" t="str">
        <f t="shared" si="910"/>
        <v/>
      </c>
      <c r="CO769" s="293" t="e">
        <f t="shared" ca="1" si="920"/>
        <v>#N/A</v>
      </c>
      <c r="CP769" s="6" t="e">
        <f t="shared" ca="1" si="911"/>
        <v>#N/A</v>
      </c>
      <c r="CQ769" s="61">
        <v>753</v>
      </c>
      <c r="CR769" s="6">
        <f t="shared" si="883"/>
        <v>0</v>
      </c>
      <c r="CS769" s="6">
        <f t="shared" si="884"/>
        <v>0</v>
      </c>
      <c r="CT769" s="56" t="str">
        <f t="shared" si="885"/>
        <v/>
      </c>
      <c r="CU769" s="76">
        <f t="shared" si="886"/>
        <v>0</v>
      </c>
      <c r="CV769" s="76">
        <f t="shared" si="887"/>
        <v>0</v>
      </c>
      <c r="CX769" s="6" t="str">
        <f t="shared" si="888"/>
        <v/>
      </c>
      <c r="CY769" s="6" t="str">
        <f t="shared" si="889"/>
        <v/>
      </c>
      <c r="CZ769" s="6" t="str">
        <f t="shared" si="890"/>
        <v/>
      </c>
      <c r="DG769" s="56" t="str">
        <f t="shared" si="891"/>
        <v/>
      </c>
      <c r="DH769" s="6">
        <f t="shared" si="892"/>
        <v>0</v>
      </c>
      <c r="DK769" s="6">
        <f t="shared" si="927"/>
        <v>0</v>
      </c>
      <c r="DL769" s="6" t="e">
        <f t="shared" si="928"/>
        <v>#N/A</v>
      </c>
      <c r="DN769" s="6" t="e">
        <f t="shared" si="926"/>
        <v>#N/A</v>
      </c>
      <c r="DP769" s="6" t="str">
        <f t="shared" si="893"/>
        <v/>
      </c>
      <c r="DQ769" s="293">
        <f t="shared" ca="1" si="922"/>
        <v>763</v>
      </c>
      <c r="DR769" s="6" t="str">
        <f t="shared" ca="1" si="912"/>
        <v>x</v>
      </c>
      <c r="DU769" s="293" t="e">
        <f t="shared" ca="1" si="913"/>
        <v>#N/A</v>
      </c>
      <c r="DV769" s="5"/>
      <c r="DW769" s="293" t="e">
        <f t="shared" ca="1" si="923"/>
        <v>#N/A</v>
      </c>
      <c r="DZ769" s="293" t="e">
        <f t="shared" ca="1" si="914"/>
        <v>#N/A</v>
      </c>
      <c r="EA769" s="293" t="e">
        <f t="shared" ca="1" si="915"/>
        <v>#N/A</v>
      </c>
      <c r="EB769" s="293" t="e">
        <f t="shared" ca="1" si="916"/>
        <v>#N/A</v>
      </c>
      <c r="EE769" s="6" t="str">
        <f t="shared" si="917"/>
        <v/>
      </c>
      <c r="EF769" s="293" t="e">
        <f t="shared" ca="1" si="918"/>
        <v>#N/A</v>
      </c>
      <c r="EG769" s="6" t="e">
        <f t="shared" ca="1" si="894"/>
        <v>#N/A</v>
      </c>
    </row>
    <row r="770" spans="3:137" x14ac:dyDescent="0.2">
      <c r="C770" s="75"/>
      <c r="D770" s="184" t="str">
        <f t="shared" si="858"/>
        <v/>
      </c>
      <c r="E770" s="649" t="str">
        <f t="shared" si="924"/>
        <v/>
      </c>
      <c r="F770" s="607" t="str">
        <f t="shared" si="857"/>
        <v>x</v>
      </c>
      <c r="G770" s="650"/>
      <c r="H770" s="651"/>
      <c r="I770" s="651"/>
      <c r="J770" s="651"/>
      <c r="K770" s="652"/>
      <c r="L770" s="889"/>
      <c r="M770" s="889"/>
      <c r="N770" s="653"/>
      <c r="O770" s="651"/>
      <c r="P770" s="651"/>
      <c r="Q770" s="654"/>
      <c r="R770" s="655"/>
      <c r="S770" s="607" t="str">
        <f t="shared" si="859"/>
        <v/>
      </c>
      <c r="T770" s="656" t="str">
        <f t="shared" si="860"/>
        <v/>
      </c>
      <c r="U770" s="656" t="str">
        <f t="shared" si="895"/>
        <v/>
      </c>
      <c r="V770" s="656" t="str">
        <f t="shared" si="861"/>
        <v/>
      </c>
      <c r="W770" s="719"/>
      <c r="X770" s="659"/>
      <c r="Y770" s="656" t="str">
        <f t="shared" si="925"/>
        <v/>
      </c>
      <c r="Z770" s="659"/>
      <c r="AA770" s="654"/>
      <c r="AB770" s="656" t="str">
        <f t="shared" si="862"/>
        <v/>
      </c>
      <c r="AC770" s="661" t="str">
        <f t="shared" si="896"/>
        <v/>
      </c>
      <c r="AE770" s="658" t="str">
        <f t="shared" si="863"/>
        <v/>
      </c>
      <c r="AF770" s="659"/>
      <c r="AT770" s="805" t="str">
        <f t="shared" si="921"/>
        <v/>
      </c>
      <c r="AU770" t="str">
        <f t="shared" si="897"/>
        <v/>
      </c>
      <c r="AV770" s="6" t="str">
        <f t="shared" si="864"/>
        <v/>
      </c>
      <c r="AW770" s="317" t="str">
        <f t="shared" si="865"/>
        <v/>
      </c>
      <c r="AX770" s="158" t="str">
        <f t="shared" si="866"/>
        <v/>
      </c>
      <c r="AY770" s="158" t="str">
        <f t="shared" si="930"/>
        <v/>
      </c>
      <c r="AZ770" s="309" t="str">
        <f t="shared" si="929"/>
        <v/>
      </c>
      <c r="BA770" s="318" t="str">
        <f t="shared" si="867"/>
        <v/>
      </c>
      <c r="BB770" s="473" t="str">
        <f t="shared" si="868"/>
        <v/>
      </c>
      <c r="BC770" s="80" t="str">
        <f t="shared" si="919"/>
        <v/>
      </c>
      <c r="BD770" s="56">
        <f t="shared" si="869"/>
        <v>1</v>
      </c>
      <c r="BF770" s="56" t="str">
        <f t="shared" si="870"/>
        <v/>
      </c>
      <c r="BG770" s="56" t="str">
        <f t="shared" si="871"/>
        <v/>
      </c>
      <c r="BH770" s="6" t="str">
        <f t="shared" si="872"/>
        <v/>
      </c>
      <c r="BK770" s="6" t="str">
        <f t="shared" si="873"/>
        <v/>
      </c>
      <c r="BL770" s="56">
        <f t="shared" si="898"/>
        <v>999999</v>
      </c>
      <c r="BM770" s="183">
        <f t="shared" si="899"/>
        <v>99999.00000385</v>
      </c>
      <c r="BN770" s="61">
        <v>754</v>
      </c>
      <c r="BO770" s="6">
        <f t="shared" si="874"/>
        <v>999999</v>
      </c>
      <c r="BP770" s="6">
        <f t="shared" si="875"/>
        <v>999999</v>
      </c>
      <c r="BQ770" s="6" t="str">
        <f t="shared" si="900"/>
        <v>x</v>
      </c>
      <c r="BR770" s="206">
        <f t="shared" si="876"/>
        <v>99999.00000385</v>
      </c>
      <c r="BS770" s="6">
        <f t="shared" si="877"/>
        <v>99999.00000385</v>
      </c>
      <c r="BT770" s="6" t="str">
        <f t="shared" si="901"/>
        <v>x</v>
      </c>
      <c r="BU770" s="6" t="str">
        <f t="shared" si="878"/>
        <v/>
      </c>
      <c r="BW770" s="82">
        <f t="shared" si="902"/>
        <v>9999999999</v>
      </c>
      <c r="BX770" s="80" t="str">
        <f t="shared" si="879"/>
        <v>x</v>
      </c>
      <c r="BY770" s="80" t="str">
        <f t="shared" si="880"/>
        <v/>
      </c>
      <c r="BZ770" s="56" t="str">
        <f t="shared" si="903"/>
        <v/>
      </c>
      <c r="CA770" s="56" t="str">
        <f t="shared" si="904"/>
        <v/>
      </c>
      <c r="CB770" s="88">
        <f t="shared" si="905"/>
        <v>0</v>
      </c>
      <c r="CC770" s="56" t="str">
        <f t="shared" si="881"/>
        <v/>
      </c>
      <c r="CD770" s="56"/>
      <c r="CE770" s="56"/>
      <c r="CF770" s="56"/>
      <c r="CG770" s="56"/>
      <c r="CH770" s="169">
        <f t="shared" si="906"/>
        <v>9999999999</v>
      </c>
      <c r="CI770" s="170">
        <f t="shared" si="907"/>
        <v>9999999999</v>
      </c>
      <c r="CJ770" s="171">
        <f t="shared" si="908"/>
        <v>9999999999</v>
      </c>
      <c r="CK770" s="172" t="str">
        <f t="shared" si="909"/>
        <v/>
      </c>
      <c r="CL770" s="173" t="str">
        <f t="shared" si="882"/>
        <v>x</v>
      </c>
      <c r="CN770" s="6" t="str">
        <f t="shared" si="910"/>
        <v/>
      </c>
      <c r="CO770" s="293" t="e">
        <f t="shared" ca="1" si="920"/>
        <v>#N/A</v>
      </c>
      <c r="CP770" s="6" t="e">
        <f t="shared" ca="1" si="911"/>
        <v>#N/A</v>
      </c>
      <c r="CQ770" s="61">
        <v>754</v>
      </c>
      <c r="CR770" s="6">
        <f t="shared" si="883"/>
        <v>0</v>
      </c>
      <c r="CS770" s="6">
        <f t="shared" si="884"/>
        <v>0</v>
      </c>
      <c r="CT770" s="56" t="str">
        <f t="shared" si="885"/>
        <v/>
      </c>
      <c r="CU770" s="76">
        <f t="shared" si="886"/>
        <v>0</v>
      </c>
      <c r="CV770" s="76">
        <f t="shared" si="887"/>
        <v>0</v>
      </c>
      <c r="CX770" s="6" t="str">
        <f t="shared" si="888"/>
        <v/>
      </c>
      <c r="CY770" s="6" t="str">
        <f t="shared" si="889"/>
        <v/>
      </c>
      <c r="CZ770" s="6" t="str">
        <f t="shared" si="890"/>
        <v/>
      </c>
      <c r="DG770" s="56" t="str">
        <f t="shared" si="891"/>
        <v/>
      </c>
      <c r="DH770" s="6">
        <f t="shared" si="892"/>
        <v>0</v>
      </c>
      <c r="DK770" s="6">
        <f t="shared" si="927"/>
        <v>0</v>
      </c>
      <c r="DL770" s="6" t="e">
        <f t="shared" si="928"/>
        <v>#N/A</v>
      </c>
      <c r="DN770" s="6" t="e">
        <f t="shared" si="926"/>
        <v>#N/A</v>
      </c>
      <c r="DP770" s="6" t="str">
        <f t="shared" si="893"/>
        <v/>
      </c>
      <c r="DQ770" s="293">
        <f t="shared" ca="1" si="922"/>
        <v>764</v>
      </c>
      <c r="DR770" s="6" t="str">
        <f t="shared" ca="1" si="912"/>
        <v>x</v>
      </c>
      <c r="DU770" s="293" t="e">
        <f t="shared" ca="1" si="913"/>
        <v>#N/A</v>
      </c>
      <c r="DV770" s="5"/>
      <c r="DW770" s="293" t="e">
        <f t="shared" ca="1" si="923"/>
        <v>#N/A</v>
      </c>
      <c r="DZ770" s="293" t="e">
        <f t="shared" ca="1" si="914"/>
        <v>#N/A</v>
      </c>
      <c r="EA770" s="293" t="e">
        <f t="shared" ca="1" si="915"/>
        <v>#N/A</v>
      </c>
      <c r="EB770" s="293" t="e">
        <f t="shared" ca="1" si="916"/>
        <v>#N/A</v>
      </c>
      <c r="EE770" s="6" t="str">
        <f t="shared" si="917"/>
        <v/>
      </c>
      <c r="EF770" s="293" t="e">
        <f t="shared" ca="1" si="918"/>
        <v>#N/A</v>
      </c>
      <c r="EG770" s="6" t="e">
        <f t="shared" ca="1" si="894"/>
        <v>#N/A</v>
      </c>
    </row>
    <row r="771" spans="3:137" x14ac:dyDescent="0.2">
      <c r="C771" s="75"/>
      <c r="D771" s="184" t="str">
        <f t="shared" si="858"/>
        <v/>
      </c>
      <c r="E771" s="649" t="str">
        <f t="shared" si="924"/>
        <v/>
      </c>
      <c r="F771" s="607" t="str">
        <f t="shared" si="857"/>
        <v>x</v>
      </c>
      <c r="G771" s="650"/>
      <c r="H771" s="651"/>
      <c r="I771" s="651"/>
      <c r="J771" s="651"/>
      <c r="K771" s="652"/>
      <c r="L771" s="889"/>
      <c r="M771" s="889"/>
      <c r="N771" s="653"/>
      <c r="O771" s="651"/>
      <c r="P771" s="651"/>
      <c r="Q771" s="654"/>
      <c r="R771" s="655"/>
      <c r="S771" s="607" t="str">
        <f t="shared" si="859"/>
        <v/>
      </c>
      <c r="T771" s="656" t="str">
        <f t="shared" si="860"/>
        <v/>
      </c>
      <c r="U771" s="656" t="str">
        <f t="shared" si="895"/>
        <v/>
      </c>
      <c r="V771" s="656" t="str">
        <f t="shared" si="861"/>
        <v/>
      </c>
      <c r="W771" s="719"/>
      <c r="X771" s="659"/>
      <c r="Y771" s="656" t="str">
        <f t="shared" si="925"/>
        <v/>
      </c>
      <c r="Z771" s="659"/>
      <c r="AA771" s="654"/>
      <c r="AB771" s="656" t="str">
        <f t="shared" si="862"/>
        <v/>
      </c>
      <c r="AC771" s="661" t="str">
        <f t="shared" si="896"/>
        <v/>
      </c>
      <c r="AE771" s="658" t="str">
        <f t="shared" si="863"/>
        <v/>
      </c>
      <c r="AF771" s="659"/>
      <c r="AT771" s="805" t="str">
        <f t="shared" si="921"/>
        <v/>
      </c>
      <c r="AU771" t="str">
        <f t="shared" si="897"/>
        <v/>
      </c>
      <c r="AV771" s="6" t="str">
        <f t="shared" si="864"/>
        <v/>
      </c>
      <c r="AW771" s="317" t="str">
        <f t="shared" si="865"/>
        <v/>
      </c>
      <c r="AX771" s="158" t="str">
        <f t="shared" si="866"/>
        <v/>
      </c>
      <c r="AY771" s="158" t="str">
        <f t="shared" si="930"/>
        <v/>
      </c>
      <c r="AZ771" s="309" t="str">
        <f t="shared" si="929"/>
        <v/>
      </c>
      <c r="BA771" s="318" t="str">
        <f t="shared" si="867"/>
        <v/>
      </c>
      <c r="BB771" s="473" t="str">
        <f t="shared" si="868"/>
        <v/>
      </c>
      <c r="BC771" s="80" t="str">
        <f t="shared" si="919"/>
        <v/>
      </c>
      <c r="BD771" s="56">
        <f t="shared" si="869"/>
        <v>1</v>
      </c>
      <c r="BF771" s="56" t="str">
        <f t="shared" si="870"/>
        <v/>
      </c>
      <c r="BG771" s="56" t="str">
        <f t="shared" si="871"/>
        <v/>
      </c>
      <c r="BH771" s="6" t="str">
        <f t="shared" si="872"/>
        <v/>
      </c>
      <c r="BK771" s="6" t="str">
        <f t="shared" si="873"/>
        <v/>
      </c>
      <c r="BL771" s="56">
        <f t="shared" si="898"/>
        <v>999999</v>
      </c>
      <c r="BM771" s="183">
        <f t="shared" si="899"/>
        <v>99999.000003855006</v>
      </c>
      <c r="BN771" s="61">
        <v>755</v>
      </c>
      <c r="BO771" s="6">
        <f t="shared" si="874"/>
        <v>999999</v>
      </c>
      <c r="BP771" s="6">
        <f t="shared" si="875"/>
        <v>999999</v>
      </c>
      <c r="BQ771" s="6" t="str">
        <f t="shared" si="900"/>
        <v>x</v>
      </c>
      <c r="BR771" s="206">
        <f t="shared" si="876"/>
        <v>99999.000003855006</v>
      </c>
      <c r="BS771" s="6">
        <f t="shared" si="877"/>
        <v>99999.000003855006</v>
      </c>
      <c r="BT771" s="6" t="str">
        <f t="shared" si="901"/>
        <v>x</v>
      </c>
      <c r="BU771" s="6" t="str">
        <f t="shared" si="878"/>
        <v/>
      </c>
      <c r="BW771" s="82">
        <f t="shared" si="902"/>
        <v>9999999999</v>
      </c>
      <c r="BX771" s="80" t="str">
        <f t="shared" si="879"/>
        <v>x</v>
      </c>
      <c r="BY771" s="80" t="str">
        <f t="shared" si="880"/>
        <v/>
      </c>
      <c r="BZ771" s="56" t="str">
        <f t="shared" si="903"/>
        <v/>
      </c>
      <c r="CA771" s="56" t="str">
        <f t="shared" si="904"/>
        <v/>
      </c>
      <c r="CB771" s="88">
        <f t="shared" si="905"/>
        <v>0</v>
      </c>
      <c r="CC771" s="56" t="str">
        <f t="shared" si="881"/>
        <v/>
      </c>
      <c r="CD771" s="56"/>
      <c r="CE771" s="56"/>
      <c r="CF771" s="56"/>
      <c r="CG771" s="56"/>
      <c r="CH771" s="169">
        <f t="shared" si="906"/>
        <v>9999999999</v>
      </c>
      <c r="CI771" s="170">
        <f t="shared" si="907"/>
        <v>9999999999</v>
      </c>
      <c r="CJ771" s="171">
        <f t="shared" si="908"/>
        <v>9999999999</v>
      </c>
      <c r="CK771" s="172" t="str">
        <f t="shared" si="909"/>
        <v/>
      </c>
      <c r="CL771" s="173" t="str">
        <f t="shared" si="882"/>
        <v>x</v>
      </c>
      <c r="CN771" s="6" t="str">
        <f t="shared" si="910"/>
        <v/>
      </c>
      <c r="CO771" s="293" t="e">
        <f t="shared" ca="1" si="920"/>
        <v>#N/A</v>
      </c>
      <c r="CP771" s="6" t="e">
        <f t="shared" ca="1" si="911"/>
        <v>#N/A</v>
      </c>
      <c r="CQ771" s="61">
        <v>755</v>
      </c>
      <c r="CR771" s="6">
        <f t="shared" si="883"/>
        <v>0</v>
      </c>
      <c r="CS771" s="6">
        <f t="shared" si="884"/>
        <v>0</v>
      </c>
      <c r="CT771" s="56" t="str">
        <f t="shared" si="885"/>
        <v/>
      </c>
      <c r="CU771" s="76">
        <f t="shared" si="886"/>
        <v>0</v>
      </c>
      <c r="CV771" s="76">
        <f t="shared" si="887"/>
        <v>0</v>
      </c>
      <c r="CX771" s="6" t="str">
        <f t="shared" si="888"/>
        <v/>
      </c>
      <c r="CY771" s="6" t="str">
        <f t="shared" si="889"/>
        <v/>
      </c>
      <c r="CZ771" s="6" t="str">
        <f t="shared" si="890"/>
        <v/>
      </c>
      <c r="DG771" s="56" t="str">
        <f t="shared" si="891"/>
        <v/>
      </c>
      <c r="DH771" s="6">
        <f t="shared" si="892"/>
        <v>0</v>
      </c>
      <c r="DK771" s="6">
        <f t="shared" si="927"/>
        <v>0</v>
      </c>
      <c r="DL771" s="6" t="e">
        <f t="shared" si="928"/>
        <v>#N/A</v>
      </c>
      <c r="DN771" s="6" t="e">
        <f t="shared" si="926"/>
        <v>#N/A</v>
      </c>
      <c r="DP771" s="6" t="str">
        <f t="shared" si="893"/>
        <v/>
      </c>
      <c r="DQ771" s="293">
        <f t="shared" ca="1" si="922"/>
        <v>765</v>
      </c>
      <c r="DR771" s="6" t="str">
        <f t="shared" ca="1" si="912"/>
        <v>x</v>
      </c>
      <c r="DU771" s="293" t="e">
        <f t="shared" ca="1" si="913"/>
        <v>#N/A</v>
      </c>
      <c r="DV771" s="5"/>
      <c r="DW771" s="293" t="e">
        <f t="shared" ca="1" si="923"/>
        <v>#N/A</v>
      </c>
      <c r="DZ771" s="293" t="e">
        <f t="shared" ca="1" si="914"/>
        <v>#N/A</v>
      </c>
      <c r="EA771" s="293" t="e">
        <f t="shared" ca="1" si="915"/>
        <v>#N/A</v>
      </c>
      <c r="EB771" s="293" t="e">
        <f t="shared" ca="1" si="916"/>
        <v>#N/A</v>
      </c>
      <c r="EE771" s="6" t="str">
        <f t="shared" si="917"/>
        <v/>
      </c>
      <c r="EF771" s="293" t="e">
        <f t="shared" ca="1" si="918"/>
        <v>#N/A</v>
      </c>
      <c r="EG771" s="6" t="e">
        <f t="shared" ca="1" si="894"/>
        <v>#N/A</v>
      </c>
    </row>
    <row r="772" spans="3:137" x14ac:dyDescent="0.2">
      <c r="C772" s="75"/>
      <c r="D772" s="184" t="str">
        <f t="shared" si="858"/>
        <v/>
      </c>
      <c r="E772" s="649" t="str">
        <f t="shared" si="924"/>
        <v/>
      </c>
      <c r="F772" s="607" t="str">
        <f t="shared" si="857"/>
        <v>x</v>
      </c>
      <c r="G772" s="650"/>
      <c r="H772" s="651"/>
      <c r="I772" s="651"/>
      <c r="J772" s="651"/>
      <c r="K772" s="652"/>
      <c r="L772" s="889"/>
      <c r="M772" s="889"/>
      <c r="N772" s="653"/>
      <c r="O772" s="651"/>
      <c r="P772" s="651"/>
      <c r="Q772" s="654"/>
      <c r="R772" s="655"/>
      <c r="S772" s="607" t="str">
        <f t="shared" si="859"/>
        <v/>
      </c>
      <c r="T772" s="656" t="str">
        <f t="shared" si="860"/>
        <v/>
      </c>
      <c r="U772" s="656" t="str">
        <f t="shared" si="895"/>
        <v/>
      </c>
      <c r="V772" s="656" t="str">
        <f t="shared" si="861"/>
        <v/>
      </c>
      <c r="W772" s="719"/>
      <c r="X772" s="659"/>
      <c r="Y772" s="656" t="str">
        <f t="shared" si="925"/>
        <v/>
      </c>
      <c r="Z772" s="659"/>
      <c r="AA772" s="654"/>
      <c r="AB772" s="656" t="str">
        <f t="shared" si="862"/>
        <v/>
      </c>
      <c r="AC772" s="661" t="str">
        <f t="shared" si="896"/>
        <v/>
      </c>
      <c r="AE772" s="658" t="str">
        <f t="shared" si="863"/>
        <v/>
      </c>
      <c r="AF772" s="659"/>
      <c r="AT772" s="805" t="str">
        <f t="shared" si="921"/>
        <v/>
      </c>
      <c r="AU772" t="str">
        <f t="shared" si="897"/>
        <v/>
      </c>
      <c r="AV772" s="6" t="str">
        <f t="shared" si="864"/>
        <v/>
      </c>
      <c r="AW772" s="317" t="str">
        <f t="shared" si="865"/>
        <v/>
      </c>
      <c r="AX772" s="158" t="str">
        <f t="shared" si="866"/>
        <v/>
      </c>
      <c r="AY772" s="158" t="str">
        <f t="shared" si="930"/>
        <v/>
      </c>
      <c r="AZ772" s="309" t="str">
        <f t="shared" si="929"/>
        <v/>
      </c>
      <c r="BA772" s="318" t="str">
        <f t="shared" si="867"/>
        <v/>
      </c>
      <c r="BB772" s="473" t="str">
        <f t="shared" si="868"/>
        <v/>
      </c>
      <c r="BC772" s="80" t="str">
        <f t="shared" si="919"/>
        <v/>
      </c>
      <c r="BD772" s="56">
        <f t="shared" si="869"/>
        <v>1</v>
      </c>
      <c r="BF772" s="56" t="str">
        <f t="shared" si="870"/>
        <v/>
      </c>
      <c r="BG772" s="56" t="str">
        <f t="shared" si="871"/>
        <v/>
      </c>
      <c r="BH772" s="6" t="str">
        <f t="shared" si="872"/>
        <v/>
      </c>
      <c r="BK772" s="6" t="str">
        <f t="shared" si="873"/>
        <v/>
      </c>
      <c r="BL772" s="56">
        <f t="shared" si="898"/>
        <v>999999</v>
      </c>
      <c r="BM772" s="183">
        <f t="shared" si="899"/>
        <v>99999.000003859997</v>
      </c>
      <c r="BN772" s="61">
        <v>756</v>
      </c>
      <c r="BO772" s="6">
        <f t="shared" si="874"/>
        <v>999999</v>
      </c>
      <c r="BP772" s="6">
        <f t="shared" si="875"/>
        <v>999999</v>
      </c>
      <c r="BQ772" s="6" t="str">
        <f t="shared" si="900"/>
        <v>x</v>
      </c>
      <c r="BR772" s="206">
        <f t="shared" si="876"/>
        <v>99999.000003859997</v>
      </c>
      <c r="BS772" s="6">
        <f t="shared" si="877"/>
        <v>99999.000003859997</v>
      </c>
      <c r="BT772" s="6" t="str">
        <f t="shared" si="901"/>
        <v>x</v>
      </c>
      <c r="BU772" s="6" t="str">
        <f t="shared" si="878"/>
        <v/>
      </c>
      <c r="BW772" s="82">
        <f t="shared" si="902"/>
        <v>9999999999</v>
      </c>
      <c r="BX772" s="80" t="str">
        <f t="shared" si="879"/>
        <v>x</v>
      </c>
      <c r="BY772" s="80" t="str">
        <f t="shared" si="880"/>
        <v/>
      </c>
      <c r="BZ772" s="56" t="str">
        <f t="shared" si="903"/>
        <v/>
      </c>
      <c r="CA772" s="56" t="str">
        <f t="shared" si="904"/>
        <v/>
      </c>
      <c r="CB772" s="88">
        <f t="shared" si="905"/>
        <v>0</v>
      </c>
      <c r="CC772" s="56" t="str">
        <f t="shared" si="881"/>
        <v/>
      </c>
      <c r="CD772" s="56"/>
      <c r="CE772" s="56"/>
      <c r="CF772" s="56"/>
      <c r="CG772" s="56"/>
      <c r="CH772" s="169">
        <f t="shared" si="906"/>
        <v>9999999999</v>
      </c>
      <c r="CI772" s="170">
        <f t="shared" si="907"/>
        <v>9999999999</v>
      </c>
      <c r="CJ772" s="171">
        <f t="shared" si="908"/>
        <v>9999999999</v>
      </c>
      <c r="CK772" s="172" t="str">
        <f t="shared" si="909"/>
        <v/>
      </c>
      <c r="CL772" s="173" t="str">
        <f t="shared" si="882"/>
        <v>x</v>
      </c>
      <c r="CN772" s="6" t="str">
        <f t="shared" si="910"/>
        <v/>
      </c>
      <c r="CO772" s="293" t="e">
        <f t="shared" ca="1" si="920"/>
        <v>#N/A</v>
      </c>
      <c r="CP772" s="6" t="e">
        <f t="shared" ca="1" si="911"/>
        <v>#N/A</v>
      </c>
      <c r="CQ772" s="61">
        <v>756</v>
      </c>
      <c r="CR772" s="6">
        <f t="shared" si="883"/>
        <v>0</v>
      </c>
      <c r="CS772" s="6">
        <f t="shared" si="884"/>
        <v>0</v>
      </c>
      <c r="CT772" s="56" t="str">
        <f t="shared" si="885"/>
        <v/>
      </c>
      <c r="CU772" s="76">
        <f t="shared" si="886"/>
        <v>0</v>
      </c>
      <c r="CV772" s="76">
        <f t="shared" si="887"/>
        <v>0</v>
      </c>
      <c r="CX772" s="6" t="str">
        <f t="shared" si="888"/>
        <v/>
      </c>
      <c r="CY772" s="6" t="str">
        <f t="shared" si="889"/>
        <v/>
      </c>
      <c r="CZ772" s="6" t="str">
        <f t="shared" si="890"/>
        <v/>
      </c>
      <c r="DG772" s="56" t="str">
        <f t="shared" si="891"/>
        <v/>
      </c>
      <c r="DH772" s="6">
        <f t="shared" si="892"/>
        <v>0</v>
      </c>
      <c r="DK772" s="6">
        <f t="shared" si="927"/>
        <v>0</v>
      </c>
      <c r="DL772" s="6" t="e">
        <f t="shared" si="928"/>
        <v>#N/A</v>
      </c>
      <c r="DN772" s="6" t="e">
        <f t="shared" si="926"/>
        <v>#N/A</v>
      </c>
      <c r="DP772" s="6" t="str">
        <f t="shared" si="893"/>
        <v/>
      </c>
      <c r="DQ772" s="293">
        <f t="shared" ca="1" si="922"/>
        <v>766</v>
      </c>
      <c r="DR772" s="6" t="str">
        <f t="shared" ca="1" si="912"/>
        <v>x</v>
      </c>
      <c r="DU772" s="293" t="e">
        <f t="shared" ca="1" si="913"/>
        <v>#N/A</v>
      </c>
      <c r="DV772" s="5"/>
      <c r="DW772" s="293" t="e">
        <f t="shared" ca="1" si="923"/>
        <v>#N/A</v>
      </c>
      <c r="DZ772" s="293" t="e">
        <f t="shared" ca="1" si="914"/>
        <v>#N/A</v>
      </c>
      <c r="EA772" s="293" t="e">
        <f t="shared" ca="1" si="915"/>
        <v>#N/A</v>
      </c>
      <c r="EB772" s="293" t="e">
        <f t="shared" ca="1" si="916"/>
        <v>#N/A</v>
      </c>
      <c r="EE772" s="6" t="str">
        <f t="shared" si="917"/>
        <v/>
      </c>
      <c r="EF772" s="293" t="e">
        <f t="shared" ca="1" si="918"/>
        <v>#N/A</v>
      </c>
      <c r="EG772" s="6" t="e">
        <f t="shared" ca="1" si="894"/>
        <v>#N/A</v>
      </c>
    </row>
    <row r="773" spans="3:137" x14ac:dyDescent="0.2">
      <c r="C773" s="75"/>
      <c r="D773" s="184" t="str">
        <f t="shared" si="858"/>
        <v/>
      </c>
      <c r="E773" s="649" t="str">
        <f t="shared" si="924"/>
        <v/>
      </c>
      <c r="F773" s="607" t="str">
        <f t="shared" si="857"/>
        <v>x</v>
      </c>
      <c r="G773" s="650"/>
      <c r="H773" s="651"/>
      <c r="I773" s="651"/>
      <c r="J773" s="651"/>
      <c r="K773" s="652"/>
      <c r="L773" s="889"/>
      <c r="M773" s="889"/>
      <c r="N773" s="653"/>
      <c r="O773" s="651"/>
      <c r="P773" s="651"/>
      <c r="Q773" s="654"/>
      <c r="R773" s="655"/>
      <c r="S773" s="607" t="str">
        <f t="shared" si="859"/>
        <v/>
      </c>
      <c r="T773" s="656" t="str">
        <f t="shared" si="860"/>
        <v/>
      </c>
      <c r="U773" s="656" t="str">
        <f t="shared" si="895"/>
        <v/>
      </c>
      <c r="V773" s="656" t="str">
        <f t="shared" si="861"/>
        <v/>
      </c>
      <c r="W773" s="719"/>
      <c r="X773" s="659"/>
      <c r="Y773" s="656" t="str">
        <f t="shared" si="925"/>
        <v/>
      </c>
      <c r="Z773" s="659"/>
      <c r="AA773" s="654"/>
      <c r="AB773" s="656" t="str">
        <f t="shared" si="862"/>
        <v/>
      </c>
      <c r="AC773" s="661" t="str">
        <f t="shared" si="896"/>
        <v/>
      </c>
      <c r="AE773" s="658" t="str">
        <f t="shared" si="863"/>
        <v/>
      </c>
      <c r="AF773" s="659"/>
      <c r="AT773" s="805" t="str">
        <f t="shared" si="921"/>
        <v/>
      </c>
      <c r="AU773" t="str">
        <f t="shared" si="897"/>
        <v/>
      </c>
      <c r="AV773" s="6" t="str">
        <f t="shared" si="864"/>
        <v/>
      </c>
      <c r="AW773" s="317" t="str">
        <f t="shared" si="865"/>
        <v/>
      </c>
      <c r="AX773" s="158" t="str">
        <f t="shared" si="866"/>
        <v/>
      </c>
      <c r="AY773" s="158" t="str">
        <f t="shared" si="930"/>
        <v/>
      </c>
      <c r="AZ773" s="309" t="str">
        <f t="shared" si="929"/>
        <v/>
      </c>
      <c r="BA773" s="318" t="str">
        <f t="shared" si="867"/>
        <v/>
      </c>
      <c r="BB773" s="473" t="str">
        <f t="shared" si="868"/>
        <v/>
      </c>
      <c r="BC773" s="80" t="str">
        <f t="shared" si="919"/>
        <v/>
      </c>
      <c r="BD773" s="56">
        <f t="shared" si="869"/>
        <v>1</v>
      </c>
      <c r="BF773" s="56" t="str">
        <f t="shared" si="870"/>
        <v/>
      </c>
      <c r="BG773" s="56" t="str">
        <f t="shared" si="871"/>
        <v/>
      </c>
      <c r="BH773" s="6" t="str">
        <f t="shared" si="872"/>
        <v/>
      </c>
      <c r="BK773" s="6" t="str">
        <f t="shared" si="873"/>
        <v/>
      </c>
      <c r="BL773" s="56">
        <f t="shared" si="898"/>
        <v>999999</v>
      </c>
      <c r="BM773" s="183">
        <f t="shared" si="899"/>
        <v>99999.000003865003</v>
      </c>
      <c r="BN773" s="61">
        <v>757</v>
      </c>
      <c r="BO773" s="6">
        <f t="shared" si="874"/>
        <v>999999</v>
      </c>
      <c r="BP773" s="6">
        <f t="shared" si="875"/>
        <v>999999</v>
      </c>
      <c r="BQ773" s="6" t="str">
        <f t="shared" si="900"/>
        <v>x</v>
      </c>
      <c r="BR773" s="206">
        <f t="shared" si="876"/>
        <v>99999.000003865003</v>
      </c>
      <c r="BS773" s="6">
        <f t="shared" si="877"/>
        <v>99999.000003865003</v>
      </c>
      <c r="BT773" s="6" t="str">
        <f t="shared" si="901"/>
        <v>x</v>
      </c>
      <c r="BU773" s="6" t="str">
        <f t="shared" si="878"/>
        <v/>
      </c>
      <c r="BW773" s="82">
        <f t="shared" si="902"/>
        <v>9999999999</v>
      </c>
      <c r="BX773" s="80" t="str">
        <f t="shared" si="879"/>
        <v>x</v>
      </c>
      <c r="BY773" s="80" t="str">
        <f t="shared" si="880"/>
        <v/>
      </c>
      <c r="BZ773" s="56" t="str">
        <f t="shared" si="903"/>
        <v/>
      </c>
      <c r="CA773" s="56" t="str">
        <f t="shared" si="904"/>
        <v/>
      </c>
      <c r="CB773" s="88">
        <f t="shared" si="905"/>
        <v>0</v>
      </c>
      <c r="CC773" s="56" t="str">
        <f t="shared" si="881"/>
        <v/>
      </c>
      <c r="CD773" s="56"/>
      <c r="CE773" s="56"/>
      <c r="CF773" s="56"/>
      <c r="CG773" s="56"/>
      <c r="CH773" s="169">
        <f t="shared" si="906"/>
        <v>9999999999</v>
      </c>
      <c r="CI773" s="170">
        <f t="shared" si="907"/>
        <v>9999999999</v>
      </c>
      <c r="CJ773" s="171">
        <f t="shared" si="908"/>
        <v>9999999999</v>
      </c>
      <c r="CK773" s="172" t="str">
        <f t="shared" si="909"/>
        <v/>
      </c>
      <c r="CL773" s="173" t="str">
        <f t="shared" si="882"/>
        <v>x</v>
      </c>
      <c r="CN773" s="6" t="str">
        <f t="shared" si="910"/>
        <v/>
      </c>
      <c r="CO773" s="293" t="e">
        <f t="shared" ca="1" si="920"/>
        <v>#N/A</v>
      </c>
      <c r="CP773" s="6" t="e">
        <f t="shared" ca="1" si="911"/>
        <v>#N/A</v>
      </c>
      <c r="CQ773" s="61">
        <v>757</v>
      </c>
      <c r="CR773" s="6">
        <f t="shared" si="883"/>
        <v>0</v>
      </c>
      <c r="CS773" s="6">
        <f t="shared" si="884"/>
        <v>0</v>
      </c>
      <c r="CT773" s="56" t="str">
        <f t="shared" si="885"/>
        <v/>
      </c>
      <c r="CU773" s="76">
        <f t="shared" si="886"/>
        <v>0</v>
      </c>
      <c r="CV773" s="76">
        <f t="shared" si="887"/>
        <v>0</v>
      </c>
      <c r="CX773" s="6" t="str">
        <f t="shared" si="888"/>
        <v/>
      </c>
      <c r="CY773" s="6" t="str">
        <f t="shared" si="889"/>
        <v/>
      </c>
      <c r="CZ773" s="6" t="str">
        <f t="shared" si="890"/>
        <v/>
      </c>
      <c r="DG773" s="56" t="str">
        <f t="shared" si="891"/>
        <v/>
      </c>
      <c r="DH773" s="6">
        <f t="shared" si="892"/>
        <v>0</v>
      </c>
      <c r="DK773" s="6">
        <f t="shared" si="927"/>
        <v>0</v>
      </c>
      <c r="DL773" s="6" t="e">
        <f t="shared" si="928"/>
        <v>#N/A</v>
      </c>
      <c r="DN773" s="6" t="e">
        <f t="shared" si="926"/>
        <v>#N/A</v>
      </c>
      <c r="DP773" s="6" t="str">
        <f t="shared" si="893"/>
        <v/>
      </c>
      <c r="DQ773" s="293">
        <f t="shared" ca="1" si="922"/>
        <v>767</v>
      </c>
      <c r="DR773" s="6" t="str">
        <f t="shared" ca="1" si="912"/>
        <v>x</v>
      </c>
      <c r="DU773" s="293" t="e">
        <f t="shared" ca="1" si="913"/>
        <v>#N/A</v>
      </c>
      <c r="DV773" s="5"/>
      <c r="DW773" s="293" t="e">
        <f t="shared" ca="1" si="923"/>
        <v>#N/A</v>
      </c>
      <c r="DZ773" s="293" t="e">
        <f t="shared" ca="1" si="914"/>
        <v>#N/A</v>
      </c>
      <c r="EA773" s="293" t="e">
        <f t="shared" ca="1" si="915"/>
        <v>#N/A</v>
      </c>
      <c r="EB773" s="293" t="e">
        <f t="shared" ca="1" si="916"/>
        <v>#N/A</v>
      </c>
      <c r="EE773" s="6" t="str">
        <f t="shared" si="917"/>
        <v/>
      </c>
      <c r="EF773" s="293" t="e">
        <f t="shared" ca="1" si="918"/>
        <v>#N/A</v>
      </c>
      <c r="EG773" s="6" t="e">
        <f t="shared" ca="1" si="894"/>
        <v>#N/A</v>
      </c>
    </row>
    <row r="774" spans="3:137" x14ac:dyDescent="0.2">
      <c r="C774" s="75"/>
      <c r="D774" s="184" t="str">
        <f t="shared" si="858"/>
        <v/>
      </c>
      <c r="E774" s="649" t="str">
        <f t="shared" si="924"/>
        <v/>
      </c>
      <c r="F774" s="607" t="str">
        <f t="shared" si="857"/>
        <v>x</v>
      </c>
      <c r="G774" s="650"/>
      <c r="H774" s="651"/>
      <c r="I774" s="651"/>
      <c r="J774" s="651"/>
      <c r="K774" s="652"/>
      <c r="L774" s="889"/>
      <c r="M774" s="889"/>
      <c r="N774" s="653"/>
      <c r="O774" s="651"/>
      <c r="P774" s="651"/>
      <c r="Q774" s="654"/>
      <c r="R774" s="655"/>
      <c r="S774" s="607" t="str">
        <f t="shared" si="859"/>
        <v/>
      </c>
      <c r="T774" s="656" t="str">
        <f t="shared" si="860"/>
        <v/>
      </c>
      <c r="U774" s="656" t="str">
        <f t="shared" si="895"/>
        <v/>
      </c>
      <c r="V774" s="656" t="str">
        <f t="shared" si="861"/>
        <v/>
      </c>
      <c r="W774" s="719"/>
      <c r="X774" s="659"/>
      <c r="Y774" s="656" t="str">
        <f t="shared" si="925"/>
        <v/>
      </c>
      <c r="Z774" s="659"/>
      <c r="AA774" s="654"/>
      <c r="AB774" s="656" t="str">
        <f t="shared" si="862"/>
        <v/>
      </c>
      <c r="AC774" s="661" t="str">
        <f t="shared" si="896"/>
        <v/>
      </c>
      <c r="AE774" s="658" t="str">
        <f t="shared" si="863"/>
        <v/>
      </c>
      <c r="AF774" s="659"/>
      <c r="AT774" s="805" t="str">
        <f t="shared" si="921"/>
        <v/>
      </c>
      <c r="AU774" t="str">
        <f t="shared" si="897"/>
        <v/>
      </c>
      <c r="AV774" s="6" t="str">
        <f t="shared" si="864"/>
        <v/>
      </c>
      <c r="AW774" s="317" t="str">
        <f t="shared" si="865"/>
        <v/>
      </c>
      <c r="AX774" s="158" t="str">
        <f t="shared" si="866"/>
        <v/>
      </c>
      <c r="AY774" s="158" t="str">
        <f t="shared" si="930"/>
        <v/>
      </c>
      <c r="AZ774" s="309" t="str">
        <f t="shared" si="929"/>
        <v/>
      </c>
      <c r="BA774" s="318" t="str">
        <f t="shared" si="867"/>
        <v/>
      </c>
      <c r="BB774" s="473" t="str">
        <f t="shared" si="868"/>
        <v/>
      </c>
      <c r="BC774" s="80" t="str">
        <f t="shared" si="919"/>
        <v/>
      </c>
      <c r="BD774" s="56">
        <f t="shared" si="869"/>
        <v>1</v>
      </c>
      <c r="BF774" s="56" t="str">
        <f t="shared" si="870"/>
        <v/>
      </c>
      <c r="BG774" s="56" t="str">
        <f t="shared" si="871"/>
        <v/>
      </c>
      <c r="BH774" s="6" t="str">
        <f t="shared" si="872"/>
        <v/>
      </c>
      <c r="BK774" s="6" t="str">
        <f t="shared" si="873"/>
        <v/>
      </c>
      <c r="BL774" s="56">
        <f t="shared" si="898"/>
        <v>999999</v>
      </c>
      <c r="BM774" s="183">
        <f t="shared" si="899"/>
        <v>99999.000003869995</v>
      </c>
      <c r="BN774" s="61">
        <v>758</v>
      </c>
      <c r="BO774" s="6">
        <f t="shared" si="874"/>
        <v>999999</v>
      </c>
      <c r="BP774" s="6">
        <f t="shared" si="875"/>
        <v>999999</v>
      </c>
      <c r="BQ774" s="6" t="str">
        <f t="shared" si="900"/>
        <v>x</v>
      </c>
      <c r="BR774" s="206">
        <f t="shared" si="876"/>
        <v>99999.000003869995</v>
      </c>
      <c r="BS774" s="6">
        <f t="shared" si="877"/>
        <v>99999.000003869995</v>
      </c>
      <c r="BT774" s="6" t="str">
        <f t="shared" si="901"/>
        <v>x</v>
      </c>
      <c r="BU774" s="6" t="str">
        <f t="shared" si="878"/>
        <v/>
      </c>
      <c r="BW774" s="82">
        <f t="shared" si="902"/>
        <v>9999999999</v>
      </c>
      <c r="BX774" s="80" t="str">
        <f t="shared" si="879"/>
        <v>x</v>
      </c>
      <c r="BY774" s="80" t="str">
        <f t="shared" si="880"/>
        <v/>
      </c>
      <c r="BZ774" s="56" t="str">
        <f t="shared" si="903"/>
        <v/>
      </c>
      <c r="CA774" s="56" t="str">
        <f t="shared" si="904"/>
        <v/>
      </c>
      <c r="CB774" s="88">
        <f t="shared" si="905"/>
        <v>0</v>
      </c>
      <c r="CC774" s="56" t="str">
        <f t="shared" si="881"/>
        <v/>
      </c>
      <c r="CD774" s="56"/>
      <c r="CE774" s="56"/>
      <c r="CF774" s="56"/>
      <c r="CG774" s="56"/>
      <c r="CH774" s="169">
        <f t="shared" si="906"/>
        <v>9999999999</v>
      </c>
      <c r="CI774" s="170">
        <f t="shared" si="907"/>
        <v>9999999999</v>
      </c>
      <c r="CJ774" s="171">
        <f t="shared" si="908"/>
        <v>9999999999</v>
      </c>
      <c r="CK774" s="172" t="str">
        <f t="shared" si="909"/>
        <v/>
      </c>
      <c r="CL774" s="173" t="str">
        <f t="shared" si="882"/>
        <v>x</v>
      </c>
      <c r="CN774" s="6" t="str">
        <f t="shared" si="910"/>
        <v/>
      </c>
      <c r="CO774" s="293" t="e">
        <f t="shared" ca="1" si="920"/>
        <v>#N/A</v>
      </c>
      <c r="CP774" s="6" t="e">
        <f t="shared" ca="1" si="911"/>
        <v>#N/A</v>
      </c>
      <c r="CQ774" s="61">
        <v>758</v>
      </c>
      <c r="CR774" s="6">
        <f t="shared" si="883"/>
        <v>0</v>
      </c>
      <c r="CS774" s="6">
        <f t="shared" si="884"/>
        <v>0</v>
      </c>
      <c r="CT774" s="56" t="str">
        <f t="shared" si="885"/>
        <v/>
      </c>
      <c r="CU774" s="76">
        <f t="shared" si="886"/>
        <v>0</v>
      </c>
      <c r="CV774" s="76">
        <f t="shared" si="887"/>
        <v>0</v>
      </c>
      <c r="CX774" s="6" t="str">
        <f t="shared" si="888"/>
        <v/>
      </c>
      <c r="CY774" s="6" t="str">
        <f t="shared" si="889"/>
        <v/>
      </c>
      <c r="CZ774" s="6" t="str">
        <f t="shared" si="890"/>
        <v/>
      </c>
      <c r="DG774" s="56" t="str">
        <f t="shared" si="891"/>
        <v/>
      </c>
      <c r="DH774" s="6">
        <f t="shared" si="892"/>
        <v>0</v>
      </c>
      <c r="DK774" s="6">
        <f t="shared" si="927"/>
        <v>0</v>
      </c>
      <c r="DL774" s="6" t="e">
        <f t="shared" si="928"/>
        <v>#N/A</v>
      </c>
      <c r="DN774" s="6" t="e">
        <f t="shared" si="926"/>
        <v>#N/A</v>
      </c>
      <c r="DP774" s="6" t="str">
        <f t="shared" si="893"/>
        <v/>
      </c>
      <c r="DQ774" s="293">
        <f t="shared" ca="1" si="922"/>
        <v>768</v>
      </c>
      <c r="DR774" s="6" t="str">
        <f t="shared" ca="1" si="912"/>
        <v>x</v>
      </c>
      <c r="DU774" s="293" t="e">
        <f t="shared" ca="1" si="913"/>
        <v>#N/A</v>
      </c>
      <c r="DV774" s="5"/>
      <c r="DW774" s="293" t="e">
        <f t="shared" ca="1" si="923"/>
        <v>#N/A</v>
      </c>
      <c r="DZ774" s="293" t="e">
        <f t="shared" ca="1" si="914"/>
        <v>#N/A</v>
      </c>
      <c r="EA774" s="293" t="e">
        <f t="shared" ca="1" si="915"/>
        <v>#N/A</v>
      </c>
      <c r="EB774" s="293" t="e">
        <f t="shared" ca="1" si="916"/>
        <v>#N/A</v>
      </c>
      <c r="EE774" s="6" t="str">
        <f t="shared" si="917"/>
        <v/>
      </c>
      <c r="EF774" s="293" t="e">
        <f t="shared" ca="1" si="918"/>
        <v>#N/A</v>
      </c>
      <c r="EG774" s="6" t="e">
        <f t="shared" ca="1" si="894"/>
        <v>#N/A</v>
      </c>
    </row>
    <row r="775" spans="3:137" x14ac:dyDescent="0.2">
      <c r="C775" s="75"/>
      <c r="D775" s="184" t="str">
        <f t="shared" si="858"/>
        <v/>
      </c>
      <c r="E775" s="649" t="str">
        <f t="shared" si="924"/>
        <v/>
      </c>
      <c r="F775" s="607" t="str">
        <f t="shared" si="857"/>
        <v>x</v>
      </c>
      <c r="G775" s="650"/>
      <c r="H775" s="651"/>
      <c r="I775" s="651"/>
      <c r="J775" s="651"/>
      <c r="K775" s="652"/>
      <c r="L775" s="889"/>
      <c r="M775" s="889"/>
      <c r="N775" s="653"/>
      <c r="O775" s="651"/>
      <c r="P775" s="651"/>
      <c r="Q775" s="654"/>
      <c r="R775" s="655"/>
      <c r="S775" s="607" t="str">
        <f t="shared" si="859"/>
        <v/>
      </c>
      <c r="T775" s="656" t="str">
        <f t="shared" si="860"/>
        <v/>
      </c>
      <c r="U775" s="656" t="str">
        <f t="shared" si="895"/>
        <v/>
      </c>
      <c r="V775" s="656" t="str">
        <f t="shared" si="861"/>
        <v/>
      </c>
      <c r="W775" s="719"/>
      <c r="X775" s="659"/>
      <c r="Y775" s="656" t="str">
        <f t="shared" si="925"/>
        <v/>
      </c>
      <c r="Z775" s="659"/>
      <c r="AA775" s="654"/>
      <c r="AB775" s="656" t="str">
        <f t="shared" si="862"/>
        <v/>
      </c>
      <c r="AC775" s="661" t="str">
        <f t="shared" si="896"/>
        <v/>
      </c>
      <c r="AE775" s="658" t="str">
        <f t="shared" si="863"/>
        <v/>
      </c>
      <c r="AF775" s="659"/>
      <c r="AT775" s="805" t="str">
        <f t="shared" si="921"/>
        <v/>
      </c>
      <c r="AU775" t="str">
        <f t="shared" si="897"/>
        <v/>
      </c>
      <c r="AV775" s="6" t="str">
        <f t="shared" si="864"/>
        <v/>
      </c>
      <c r="AW775" s="317" t="str">
        <f t="shared" si="865"/>
        <v/>
      </c>
      <c r="AX775" s="158" t="str">
        <f t="shared" si="866"/>
        <v/>
      </c>
      <c r="AY775" s="158" t="str">
        <f t="shared" si="930"/>
        <v/>
      </c>
      <c r="AZ775" s="309" t="str">
        <f t="shared" si="929"/>
        <v/>
      </c>
      <c r="BA775" s="318" t="str">
        <f t="shared" si="867"/>
        <v/>
      </c>
      <c r="BB775" s="473" t="str">
        <f t="shared" si="868"/>
        <v/>
      </c>
      <c r="BC775" s="80" t="str">
        <f t="shared" si="919"/>
        <v/>
      </c>
      <c r="BD775" s="56">
        <f t="shared" si="869"/>
        <v>1</v>
      </c>
      <c r="BF775" s="56" t="str">
        <f t="shared" si="870"/>
        <v/>
      </c>
      <c r="BG775" s="56" t="str">
        <f t="shared" si="871"/>
        <v/>
      </c>
      <c r="BH775" s="6" t="str">
        <f t="shared" si="872"/>
        <v/>
      </c>
      <c r="BK775" s="6" t="str">
        <f t="shared" si="873"/>
        <v/>
      </c>
      <c r="BL775" s="56">
        <f t="shared" si="898"/>
        <v>999999</v>
      </c>
      <c r="BM775" s="183">
        <f t="shared" si="899"/>
        <v>99999.000003875</v>
      </c>
      <c r="BN775" s="61">
        <v>759</v>
      </c>
      <c r="BO775" s="6">
        <f t="shared" si="874"/>
        <v>999999</v>
      </c>
      <c r="BP775" s="6">
        <f t="shared" si="875"/>
        <v>999999</v>
      </c>
      <c r="BQ775" s="6" t="str">
        <f t="shared" si="900"/>
        <v>x</v>
      </c>
      <c r="BR775" s="206">
        <f t="shared" si="876"/>
        <v>99999.000003875</v>
      </c>
      <c r="BS775" s="6">
        <f t="shared" si="877"/>
        <v>99999.000003875</v>
      </c>
      <c r="BT775" s="6" t="str">
        <f t="shared" si="901"/>
        <v>x</v>
      </c>
      <c r="BU775" s="6" t="str">
        <f t="shared" si="878"/>
        <v/>
      </c>
      <c r="BW775" s="82">
        <f t="shared" si="902"/>
        <v>9999999999</v>
      </c>
      <c r="BX775" s="80" t="str">
        <f t="shared" si="879"/>
        <v>x</v>
      </c>
      <c r="BY775" s="80" t="str">
        <f t="shared" si="880"/>
        <v/>
      </c>
      <c r="BZ775" s="56" t="str">
        <f t="shared" si="903"/>
        <v/>
      </c>
      <c r="CA775" s="56" t="str">
        <f t="shared" si="904"/>
        <v/>
      </c>
      <c r="CB775" s="88">
        <f t="shared" si="905"/>
        <v>0</v>
      </c>
      <c r="CC775" s="56" t="str">
        <f t="shared" si="881"/>
        <v/>
      </c>
      <c r="CD775" s="56"/>
      <c r="CE775" s="56"/>
      <c r="CF775" s="56"/>
      <c r="CG775" s="56"/>
      <c r="CH775" s="169">
        <f t="shared" si="906"/>
        <v>9999999999</v>
      </c>
      <c r="CI775" s="170">
        <f t="shared" si="907"/>
        <v>9999999999</v>
      </c>
      <c r="CJ775" s="171">
        <f t="shared" si="908"/>
        <v>9999999999</v>
      </c>
      <c r="CK775" s="172" t="str">
        <f t="shared" si="909"/>
        <v/>
      </c>
      <c r="CL775" s="173" t="str">
        <f t="shared" si="882"/>
        <v>x</v>
      </c>
      <c r="CN775" s="6" t="str">
        <f t="shared" si="910"/>
        <v/>
      </c>
      <c r="CO775" s="293" t="e">
        <f t="shared" ca="1" si="920"/>
        <v>#N/A</v>
      </c>
      <c r="CP775" s="6" t="e">
        <f t="shared" ca="1" si="911"/>
        <v>#N/A</v>
      </c>
      <c r="CQ775" s="61">
        <v>759</v>
      </c>
      <c r="CR775" s="6">
        <f t="shared" si="883"/>
        <v>0</v>
      </c>
      <c r="CS775" s="6">
        <f t="shared" si="884"/>
        <v>0</v>
      </c>
      <c r="CT775" s="56" t="str">
        <f t="shared" si="885"/>
        <v/>
      </c>
      <c r="CU775" s="76">
        <f t="shared" si="886"/>
        <v>0</v>
      </c>
      <c r="CV775" s="76">
        <f t="shared" si="887"/>
        <v>0</v>
      </c>
      <c r="CX775" s="6" t="str">
        <f t="shared" si="888"/>
        <v/>
      </c>
      <c r="CY775" s="6" t="str">
        <f t="shared" si="889"/>
        <v/>
      </c>
      <c r="CZ775" s="6" t="str">
        <f t="shared" si="890"/>
        <v/>
      </c>
      <c r="DG775" s="56" t="str">
        <f t="shared" si="891"/>
        <v/>
      </c>
      <c r="DH775" s="6">
        <f t="shared" si="892"/>
        <v>0</v>
      </c>
      <c r="DK775" s="6">
        <f t="shared" si="927"/>
        <v>0</v>
      </c>
      <c r="DL775" s="6" t="e">
        <f t="shared" si="928"/>
        <v>#N/A</v>
      </c>
      <c r="DN775" s="6" t="e">
        <f t="shared" si="926"/>
        <v>#N/A</v>
      </c>
      <c r="DP775" s="6" t="str">
        <f t="shared" si="893"/>
        <v/>
      </c>
      <c r="DQ775" s="293">
        <f t="shared" ca="1" si="922"/>
        <v>769</v>
      </c>
      <c r="DR775" s="6" t="str">
        <f t="shared" ca="1" si="912"/>
        <v>x</v>
      </c>
      <c r="DU775" s="293" t="e">
        <f t="shared" ca="1" si="913"/>
        <v>#N/A</v>
      </c>
      <c r="DV775" s="5"/>
      <c r="DW775" s="293" t="e">
        <f t="shared" ca="1" si="923"/>
        <v>#N/A</v>
      </c>
      <c r="DZ775" s="293" t="e">
        <f t="shared" ca="1" si="914"/>
        <v>#N/A</v>
      </c>
      <c r="EA775" s="293" t="e">
        <f t="shared" ca="1" si="915"/>
        <v>#N/A</v>
      </c>
      <c r="EB775" s="293" t="e">
        <f t="shared" ca="1" si="916"/>
        <v>#N/A</v>
      </c>
      <c r="EE775" s="6" t="str">
        <f t="shared" si="917"/>
        <v/>
      </c>
      <c r="EF775" s="293" t="e">
        <f t="shared" ca="1" si="918"/>
        <v>#N/A</v>
      </c>
      <c r="EG775" s="6" t="e">
        <f t="shared" ca="1" si="894"/>
        <v>#N/A</v>
      </c>
    </row>
    <row r="776" spans="3:137" x14ac:dyDescent="0.2">
      <c r="C776" s="75"/>
      <c r="D776" s="184" t="str">
        <f t="shared" si="858"/>
        <v/>
      </c>
      <c r="E776" s="649" t="str">
        <f t="shared" si="924"/>
        <v/>
      </c>
      <c r="F776" s="607" t="str">
        <f t="shared" si="857"/>
        <v>x</v>
      </c>
      <c r="G776" s="650"/>
      <c r="H776" s="651"/>
      <c r="I776" s="651"/>
      <c r="J776" s="651"/>
      <c r="K776" s="652"/>
      <c r="L776" s="889"/>
      <c r="M776" s="889"/>
      <c r="N776" s="653"/>
      <c r="O776" s="651"/>
      <c r="P776" s="651"/>
      <c r="Q776" s="654"/>
      <c r="R776" s="655"/>
      <c r="S776" s="607" t="str">
        <f t="shared" si="859"/>
        <v/>
      </c>
      <c r="T776" s="656" t="str">
        <f t="shared" si="860"/>
        <v/>
      </c>
      <c r="U776" s="656" t="str">
        <f t="shared" si="895"/>
        <v/>
      </c>
      <c r="V776" s="656" t="str">
        <f t="shared" si="861"/>
        <v/>
      </c>
      <c r="W776" s="719"/>
      <c r="X776" s="659"/>
      <c r="Y776" s="656" t="str">
        <f t="shared" si="925"/>
        <v/>
      </c>
      <c r="Z776" s="659"/>
      <c r="AA776" s="654"/>
      <c r="AB776" s="656" t="str">
        <f t="shared" si="862"/>
        <v/>
      </c>
      <c r="AC776" s="661" t="str">
        <f t="shared" si="896"/>
        <v/>
      </c>
      <c r="AE776" s="658" t="str">
        <f t="shared" si="863"/>
        <v/>
      </c>
      <c r="AF776" s="659"/>
      <c r="AT776" s="805" t="str">
        <f t="shared" si="921"/>
        <v/>
      </c>
      <c r="AU776" t="str">
        <f t="shared" si="897"/>
        <v/>
      </c>
      <c r="AV776" s="6" t="str">
        <f t="shared" si="864"/>
        <v/>
      </c>
      <c r="AW776" s="317" t="str">
        <f t="shared" si="865"/>
        <v/>
      </c>
      <c r="AX776" s="158" t="str">
        <f t="shared" si="866"/>
        <v/>
      </c>
      <c r="AY776" s="158" t="str">
        <f t="shared" si="930"/>
        <v/>
      </c>
      <c r="AZ776" s="309" t="str">
        <f t="shared" si="929"/>
        <v/>
      </c>
      <c r="BA776" s="318" t="str">
        <f t="shared" si="867"/>
        <v/>
      </c>
      <c r="BB776" s="473" t="str">
        <f t="shared" si="868"/>
        <v/>
      </c>
      <c r="BC776" s="80" t="str">
        <f t="shared" si="919"/>
        <v/>
      </c>
      <c r="BD776" s="56">
        <f t="shared" si="869"/>
        <v>1</v>
      </c>
      <c r="BF776" s="56" t="str">
        <f t="shared" si="870"/>
        <v/>
      </c>
      <c r="BG776" s="56" t="str">
        <f t="shared" si="871"/>
        <v/>
      </c>
      <c r="BH776" s="6" t="str">
        <f t="shared" si="872"/>
        <v/>
      </c>
      <c r="BK776" s="6" t="str">
        <f t="shared" si="873"/>
        <v/>
      </c>
      <c r="BL776" s="56">
        <f t="shared" si="898"/>
        <v>999999</v>
      </c>
      <c r="BM776" s="183">
        <f t="shared" si="899"/>
        <v>99999.000003880006</v>
      </c>
      <c r="BN776" s="61">
        <v>760</v>
      </c>
      <c r="BO776" s="6">
        <f t="shared" si="874"/>
        <v>999999</v>
      </c>
      <c r="BP776" s="6">
        <f t="shared" si="875"/>
        <v>999999</v>
      </c>
      <c r="BQ776" s="6" t="str">
        <f t="shared" si="900"/>
        <v>x</v>
      </c>
      <c r="BR776" s="206">
        <f t="shared" si="876"/>
        <v>99999.000003880006</v>
      </c>
      <c r="BS776" s="6">
        <f t="shared" si="877"/>
        <v>99999.000003880006</v>
      </c>
      <c r="BT776" s="6" t="str">
        <f t="shared" si="901"/>
        <v>x</v>
      </c>
      <c r="BU776" s="6" t="str">
        <f t="shared" si="878"/>
        <v/>
      </c>
      <c r="BW776" s="82">
        <f t="shared" si="902"/>
        <v>9999999999</v>
      </c>
      <c r="BX776" s="80" t="str">
        <f t="shared" si="879"/>
        <v>x</v>
      </c>
      <c r="BY776" s="80" t="str">
        <f t="shared" si="880"/>
        <v/>
      </c>
      <c r="BZ776" s="56" t="str">
        <f t="shared" si="903"/>
        <v/>
      </c>
      <c r="CA776" s="56" t="str">
        <f t="shared" si="904"/>
        <v/>
      </c>
      <c r="CB776" s="88">
        <f t="shared" si="905"/>
        <v>0</v>
      </c>
      <c r="CC776" s="56" t="str">
        <f t="shared" si="881"/>
        <v/>
      </c>
      <c r="CD776" s="56"/>
      <c r="CE776" s="56"/>
      <c r="CF776" s="56"/>
      <c r="CG776" s="56"/>
      <c r="CH776" s="169">
        <f t="shared" si="906"/>
        <v>9999999999</v>
      </c>
      <c r="CI776" s="170">
        <f t="shared" si="907"/>
        <v>9999999999</v>
      </c>
      <c r="CJ776" s="171">
        <f t="shared" si="908"/>
        <v>9999999999</v>
      </c>
      <c r="CK776" s="172" t="str">
        <f t="shared" si="909"/>
        <v/>
      </c>
      <c r="CL776" s="173" t="str">
        <f t="shared" si="882"/>
        <v>x</v>
      </c>
      <c r="CN776" s="6" t="str">
        <f t="shared" si="910"/>
        <v/>
      </c>
      <c r="CO776" s="293" t="e">
        <f t="shared" ca="1" si="920"/>
        <v>#N/A</v>
      </c>
      <c r="CP776" s="6" t="e">
        <f t="shared" ca="1" si="911"/>
        <v>#N/A</v>
      </c>
      <c r="CQ776" s="61">
        <v>760</v>
      </c>
      <c r="CR776" s="6">
        <f t="shared" si="883"/>
        <v>0</v>
      </c>
      <c r="CS776" s="6">
        <f t="shared" si="884"/>
        <v>0</v>
      </c>
      <c r="CT776" s="56" t="str">
        <f t="shared" si="885"/>
        <v/>
      </c>
      <c r="CU776" s="76">
        <f t="shared" si="886"/>
        <v>0</v>
      </c>
      <c r="CV776" s="76">
        <f t="shared" si="887"/>
        <v>0</v>
      </c>
      <c r="CX776" s="6" t="str">
        <f t="shared" si="888"/>
        <v/>
      </c>
      <c r="CY776" s="6" t="str">
        <f t="shared" si="889"/>
        <v/>
      </c>
      <c r="CZ776" s="6" t="str">
        <f t="shared" si="890"/>
        <v/>
      </c>
      <c r="DG776" s="56" t="str">
        <f t="shared" si="891"/>
        <v/>
      </c>
      <c r="DH776" s="6">
        <f t="shared" si="892"/>
        <v>0</v>
      </c>
      <c r="DK776" s="6">
        <f t="shared" si="927"/>
        <v>0</v>
      </c>
      <c r="DL776" s="6" t="e">
        <f t="shared" si="928"/>
        <v>#N/A</v>
      </c>
      <c r="DN776" s="6" t="e">
        <f t="shared" si="926"/>
        <v>#N/A</v>
      </c>
      <c r="DP776" s="6" t="str">
        <f t="shared" si="893"/>
        <v/>
      </c>
      <c r="DQ776" s="293">
        <f t="shared" ca="1" si="922"/>
        <v>770</v>
      </c>
      <c r="DR776" s="6" t="str">
        <f t="shared" ca="1" si="912"/>
        <v>x</v>
      </c>
      <c r="DU776" s="293" t="e">
        <f t="shared" ca="1" si="913"/>
        <v>#N/A</v>
      </c>
      <c r="DV776" s="5"/>
      <c r="DW776" s="293" t="e">
        <f t="shared" ca="1" si="923"/>
        <v>#N/A</v>
      </c>
      <c r="DZ776" s="293" t="e">
        <f t="shared" ca="1" si="914"/>
        <v>#N/A</v>
      </c>
      <c r="EA776" s="293" t="e">
        <f t="shared" ca="1" si="915"/>
        <v>#N/A</v>
      </c>
      <c r="EB776" s="293" t="e">
        <f t="shared" ca="1" si="916"/>
        <v>#N/A</v>
      </c>
      <c r="EE776" s="6" t="str">
        <f t="shared" si="917"/>
        <v/>
      </c>
      <c r="EF776" s="293" t="e">
        <f t="shared" ca="1" si="918"/>
        <v>#N/A</v>
      </c>
      <c r="EG776" s="6" t="e">
        <f t="shared" ca="1" si="894"/>
        <v>#N/A</v>
      </c>
    </row>
    <row r="777" spans="3:137" x14ac:dyDescent="0.2">
      <c r="C777" s="75"/>
      <c r="D777" s="184" t="str">
        <f t="shared" si="858"/>
        <v/>
      </c>
      <c r="E777" s="649" t="str">
        <f t="shared" si="924"/>
        <v/>
      </c>
      <c r="F777" s="607" t="str">
        <f t="shared" si="857"/>
        <v>x</v>
      </c>
      <c r="G777" s="650"/>
      <c r="H777" s="651"/>
      <c r="I777" s="651"/>
      <c r="J777" s="651"/>
      <c r="K777" s="652"/>
      <c r="L777" s="889"/>
      <c r="M777" s="889"/>
      <c r="N777" s="653"/>
      <c r="O777" s="651"/>
      <c r="P777" s="651"/>
      <c r="Q777" s="654"/>
      <c r="R777" s="655"/>
      <c r="S777" s="607" t="str">
        <f t="shared" si="859"/>
        <v/>
      </c>
      <c r="T777" s="656" t="str">
        <f t="shared" si="860"/>
        <v/>
      </c>
      <c r="U777" s="656" t="str">
        <f t="shared" si="895"/>
        <v/>
      </c>
      <c r="V777" s="656" t="str">
        <f t="shared" si="861"/>
        <v/>
      </c>
      <c r="W777" s="719"/>
      <c r="X777" s="659"/>
      <c r="Y777" s="656" t="str">
        <f t="shared" si="925"/>
        <v/>
      </c>
      <c r="Z777" s="659"/>
      <c r="AA777" s="654"/>
      <c r="AB777" s="656" t="str">
        <f t="shared" si="862"/>
        <v/>
      </c>
      <c r="AC777" s="661" t="str">
        <f t="shared" si="896"/>
        <v/>
      </c>
      <c r="AE777" s="658" t="str">
        <f t="shared" si="863"/>
        <v/>
      </c>
      <c r="AF777" s="659"/>
      <c r="AT777" s="805" t="str">
        <f t="shared" si="921"/>
        <v/>
      </c>
      <c r="AU777" t="str">
        <f t="shared" si="897"/>
        <v/>
      </c>
      <c r="AV777" s="6" t="str">
        <f t="shared" si="864"/>
        <v/>
      </c>
      <c r="AW777" s="317" t="str">
        <f t="shared" si="865"/>
        <v/>
      </c>
      <c r="AX777" s="158" t="str">
        <f t="shared" si="866"/>
        <v/>
      </c>
      <c r="AY777" s="158" t="str">
        <f t="shared" si="930"/>
        <v/>
      </c>
      <c r="AZ777" s="309" t="str">
        <f t="shared" si="929"/>
        <v/>
      </c>
      <c r="BA777" s="318" t="str">
        <f t="shared" si="867"/>
        <v/>
      </c>
      <c r="BB777" s="473" t="str">
        <f t="shared" si="868"/>
        <v/>
      </c>
      <c r="BC777" s="80" t="str">
        <f t="shared" si="919"/>
        <v/>
      </c>
      <c r="BD777" s="56">
        <f t="shared" si="869"/>
        <v>1</v>
      </c>
      <c r="BF777" s="56" t="str">
        <f t="shared" si="870"/>
        <v/>
      </c>
      <c r="BG777" s="56" t="str">
        <f t="shared" si="871"/>
        <v/>
      </c>
      <c r="BH777" s="6" t="str">
        <f t="shared" si="872"/>
        <v/>
      </c>
      <c r="BK777" s="6" t="str">
        <f t="shared" si="873"/>
        <v/>
      </c>
      <c r="BL777" s="56">
        <f t="shared" si="898"/>
        <v>999999</v>
      </c>
      <c r="BM777" s="183">
        <f t="shared" si="899"/>
        <v>99999.000003884998</v>
      </c>
      <c r="BN777" s="61">
        <v>761</v>
      </c>
      <c r="BO777" s="6">
        <f t="shared" si="874"/>
        <v>999999</v>
      </c>
      <c r="BP777" s="6">
        <f t="shared" si="875"/>
        <v>999999</v>
      </c>
      <c r="BQ777" s="6" t="str">
        <f t="shared" si="900"/>
        <v>x</v>
      </c>
      <c r="BR777" s="206">
        <f t="shared" si="876"/>
        <v>99999.000003884998</v>
      </c>
      <c r="BS777" s="6">
        <f t="shared" si="877"/>
        <v>99999.000003884998</v>
      </c>
      <c r="BT777" s="6" t="str">
        <f t="shared" si="901"/>
        <v>x</v>
      </c>
      <c r="BU777" s="6" t="str">
        <f t="shared" si="878"/>
        <v/>
      </c>
      <c r="BW777" s="82">
        <f t="shared" si="902"/>
        <v>9999999999</v>
      </c>
      <c r="BX777" s="80" t="str">
        <f t="shared" si="879"/>
        <v>x</v>
      </c>
      <c r="BY777" s="80" t="str">
        <f t="shared" si="880"/>
        <v/>
      </c>
      <c r="BZ777" s="56" t="str">
        <f t="shared" si="903"/>
        <v/>
      </c>
      <c r="CA777" s="56" t="str">
        <f t="shared" si="904"/>
        <v/>
      </c>
      <c r="CB777" s="88">
        <f t="shared" si="905"/>
        <v>0</v>
      </c>
      <c r="CC777" s="56" t="str">
        <f t="shared" si="881"/>
        <v/>
      </c>
      <c r="CD777" s="56"/>
      <c r="CE777" s="56"/>
      <c r="CF777" s="56"/>
      <c r="CG777" s="56"/>
      <c r="CH777" s="169">
        <f t="shared" si="906"/>
        <v>9999999999</v>
      </c>
      <c r="CI777" s="170">
        <f t="shared" si="907"/>
        <v>9999999999</v>
      </c>
      <c r="CJ777" s="171">
        <f t="shared" si="908"/>
        <v>9999999999</v>
      </c>
      <c r="CK777" s="172" t="str">
        <f t="shared" si="909"/>
        <v/>
      </c>
      <c r="CL777" s="173" t="str">
        <f t="shared" si="882"/>
        <v>x</v>
      </c>
      <c r="CN777" s="6" t="str">
        <f t="shared" si="910"/>
        <v/>
      </c>
      <c r="CO777" s="293" t="e">
        <f t="shared" ca="1" si="920"/>
        <v>#N/A</v>
      </c>
      <c r="CP777" s="6" t="e">
        <f t="shared" ca="1" si="911"/>
        <v>#N/A</v>
      </c>
      <c r="CQ777" s="61">
        <v>761</v>
      </c>
      <c r="CR777" s="6">
        <f t="shared" si="883"/>
        <v>0</v>
      </c>
      <c r="CS777" s="6">
        <f t="shared" si="884"/>
        <v>0</v>
      </c>
      <c r="CT777" s="56" t="str">
        <f t="shared" si="885"/>
        <v/>
      </c>
      <c r="CU777" s="76">
        <f t="shared" si="886"/>
        <v>0</v>
      </c>
      <c r="CV777" s="76">
        <f t="shared" si="887"/>
        <v>0</v>
      </c>
      <c r="CX777" s="6" t="str">
        <f t="shared" si="888"/>
        <v/>
      </c>
      <c r="CY777" s="6" t="str">
        <f t="shared" si="889"/>
        <v/>
      </c>
      <c r="CZ777" s="6" t="str">
        <f t="shared" si="890"/>
        <v/>
      </c>
      <c r="DG777" s="56" t="str">
        <f t="shared" si="891"/>
        <v/>
      </c>
      <c r="DH777" s="6">
        <f t="shared" si="892"/>
        <v>0</v>
      </c>
      <c r="DK777" s="6">
        <f t="shared" si="927"/>
        <v>0</v>
      </c>
      <c r="DL777" s="6" t="e">
        <f t="shared" si="928"/>
        <v>#N/A</v>
      </c>
      <c r="DN777" s="6" t="e">
        <f t="shared" si="926"/>
        <v>#N/A</v>
      </c>
      <c r="DP777" s="6" t="str">
        <f t="shared" si="893"/>
        <v/>
      </c>
      <c r="DQ777" s="293">
        <f t="shared" ca="1" si="922"/>
        <v>771</v>
      </c>
      <c r="DR777" s="6" t="str">
        <f t="shared" ca="1" si="912"/>
        <v>x</v>
      </c>
      <c r="DU777" s="293" t="e">
        <f t="shared" ca="1" si="913"/>
        <v>#N/A</v>
      </c>
      <c r="DV777" s="5"/>
      <c r="DW777" s="293" t="e">
        <f t="shared" ca="1" si="923"/>
        <v>#N/A</v>
      </c>
      <c r="DZ777" s="293" t="e">
        <f t="shared" ca="1" si="914"/>
        <v>#N/A</v>
      </c>
      <c r="EA777" s="293" t="e">
        <f t="shared" ca="1" si="915"/>
        <v>#N/A</v>
      </c>
      <c r="EB777" s="293" t="e">
        <f t="shared" ca="1" si="916"/>
        <v>#N/A</v>
      </c>
      <c r="EE777" s="6" t="str">
        <f t="shared" si="917"/>
        <v/>
      </c>
      <c r="EF777" s="293" t="e">
        <f t="shared" ca="1" si="918"/>
        <v>#N/A</v>
      </c>
      <c r="EG777" s="6" t="e">
        <f t="shared" ca="1" si="894"/>
        <v>#N/A</v>
      </c>
    </row>
    <row r="778" spans="3:137" x14ac:dyDescent="0.2">
      <c r="C778" s="75"/>
      <c r="D778" s="184" t="str">
        <f t="shared" si="858"/>
        <v/>
      </c>
      <c r="E778" s="649" t="str">
        <f t="shared" si="924"/>
        <v/>
      </c>
      <c r="F778" s="607" t="str">
        <f t="shared" ref="F778:F841" si="931">IF(F777="x","x",IF(OR(H778="",G778="",P778=""),"x",IF(ISERROR(BC777),"x",F777+1)))</f>
        <v>x</v>
      </c>
      <c r="G778" s="650"/>
      <c r="H778" s="651"/>
      <c r="I778" s="651"/>
      <c r="J778" s="651"/>
      <c r="K778" s="652"/>
      <c r="L778" s="889"/>
      <c r="M778" s="889"/>
      <c r="N778" s="653"/>
      <c r="O778" s="651"/>
      <c r="P778" s="651"/>
      <c r="Q778" s="654"/>
      <c r="R778" s="655"/>
      <c r="S778" s="607" t="str">
        <f t="shared" si="859"/>
        <v/>
      </c>
      <c r="T778" s="656" t="str">
        <f t="shared" si="860"/>
        <v/>
      </c>
      <c r="U778" s="656" t="str">
        <f t="shared" si="895"/>
        <v/>
      </c>
      <c r="V778" s="656" t="str">
        <f t="shared" si="861"/>
        <v/>
      </c>
      <c r="W778" s="719"/>
      <c r="X778" s="659"/>
      <c r="Y778" s="656" t="str">
        <f t="shared" si="925"/>
        <v/>
      </c>
      <c r="Z778" s="659"/>
      <c r="AA778" s="654"/>
      <c r="AB778" s="656" t="str">
        <f t="shared" si="862"/>
        <v/>
      </c>
      <c r="AC778" s="661" t="str">
        <f t="shared" si="896"/>
        <v/>
      </c>
      <c r="AE778" s="658" t="str">
        <f t="shared" si="863"/>
        <v/>
      </c>
      <c r="AF778" s="659"/>
      <c r="AT778" s="805" t="str">
        <f t="shared" si="921"/>
        <v/>
      </c>
      <c r="AU778" t="str">
        <f t="shared" si="897"/>
        <v/>
      </c>
      <c r="AV778" s="6" t="str">
        <f t="shared" si="864"/>
        <v/>
      </c>
      <c r="AW778" s="317" t="str">
        <f t="shared" si="865"/>
        <v/>
      </c>
      <c r="AX778" s="158" t="str">
        <f t="shared" si="866"/>
        <v/>
      </c>
      <c r="AY778" s="158" t="str">
        <f t="shared" si="930"/>
        <v/>
      </c>
      <c r="AZ778" s="309" t="str">
        <f t="shared" si="929"/>
        <v/>
      </c>
      <c r="BA778" s="318" t="str">
        <f t="shared" si="867"/>
        <v/>
      </c>
      <c r="BB778" s="473" t="str">
        <f t="shared" si="868"/>
        <v/>
      </c>
      <c r="BC778" s="80" t="str">
        <f t="shared" si="919"/>
        <v/>
      </c>
      <c r="BD778" s="56">
        <f t="shared" si="869"/>
        <v>1</v>
      </c>
      <c r="BF778" s="56" t="str">
        <f t="shared" si="870"/>
        <v/>
      </c>
      <c r="BG778" s="56" t="str">
        <f t="shared" si="871"/>
        <v/>
      </c>
      <c r="BH778" s="6" t="str">
        <f t="shared" si="872"/>
        <v/>
      </c>
      <c r="BK778" s="6" t="str">
        <f t="shared" si="873"/>
        <v/>
      </c>
      <c r="BL778" s="56">
        <f t="shared" si="898"/>
        <v>999999</v>
      </c>
      <c r="BM778" s="183">
        <f t="shared" si="899"/>
        <v>99999.000003890003</v>
      </c>
      <c r="BN778" s="61">
        <v>762</v>
      </c>
      <c r="BO778" s="6">
        <f t="shared" si="874"/>
        <v>999999</v>
      </c>
      <c r="BP778" s="6">
        <f t="shared" si="875"/>
        <v>999999</v>
      </c>
      <c r="BQ778" s="6" t="str">
        <f t="shared" si="900"/>
        <v>x</v>
      </c>
      <c r="BR778" s="206">
        <f t="shared" si="876"/>
        <v>99999.000003890003</v>
      </c>
      <c r="BS778" s="6">
        <f t="shared" si="877"/>
        <v>99999.000003890003</v>
      </c>
      <c r="BT778" s="6" t="str">
        <f t="shared" si="901"/>
        <v>x</v>
      </c>
      <c r="BU778" s="6" t="str">
        <f t="shared" si="878"/>
        <v/>
      </c>
      <c r="BW778" s="82">
        <f t="shared" si="902"/>
        <v>9999999999</v>
      </c>
      <c r="BX778" s="80" t="str">
        <f t="shared" si="879"/>
        <v>x</v>
      </c>
      <c r="BY778" s="80" t="str">
        <f t="shared" si="880"/>
        <v/>
      </c>
      <c r="BZ778" s="56" t="str">
        <f t="shared" si="903"/>
        <v/>
      </c>
      <c r="CA778" s="56" t="str">
        <f t="shared" si="904"/>
        <v/>
      </c>
      <c r="CB778" s="88">
        <f t="shared" si="905"/>
        <v>0</v>
      </c>
      <c r="CC778" s="56" t="str">
        <f t="shared" si="881"/>
        <v/>
      </c>
      <c r="CD778" s="56"/>
      <c r="CE778" s="56"/>
      <c r="CF778" s="56"/>
      <c r="CG778" s="56"/>
      <c r="CH778" s="169">
        <f t="shared" si="906"/>
        <v>9999999999</v>
      </c>
      <c r="CI778" s="170">
        <f t="shared" si="907"/>
        <v>9999999999</v>
      </c>
      <c r="CJ778" s="171">
        <f t="shared" si="908"/>
        <v>9999999999</v>
      </c>
      <c r="CK778" s="172" t="str">
        <f t="shared" si="909"/>
        <v/>
      </c>
      <c r="CL778" s="173" t="str">
        <f t="shared" si="882"/>
        <v>x</v>
      </c>
      <c r="CN778" s="6" t="str">
        <f t="shared" si="910"/>
        <v/>
      </c>
      <c r="CO778" s="293" t="e">
        <f t="shared" ca="1" si="920"/>
        <v>#N/A</v>
      </c>
      <c r="CP778" s="6" t="e">
        <f t="shared" ca="1" si="911"/>
        <v>#N/A</v>
      </c>
      <c r="CQ778" s="61">
        <v>762</v>
      </c>
      <c r="CR778" s="6">
        <f t="shared" si="883"/>
        <v>0</v>
      </c>
      <c r="CS778" s="6">
        <f t="shared" si="884"/>
        <v>0</v>
      </c>
      <c r="CT778" s="56" t="str">
        <f t="shared" si="885"/>
        <v/>
      </c>
      <c r="CU778" s="76">
        <f t="shared" si="886"/>
        <v>0</v>
      </c>
      <c r="CV778" s="76">
        <f t="shared" si="887"/>
        <v>0</v>
      </c>
      <c r="CX778" s="6" t="str">
        <f t="shared" si="888"/>
        <v/>
      </c>
      <c r="CY778" s="6" t="str">
        <f t="shared" si="889"/>
        <v/>
      </c>
      <c r="CZ778" s="6" t="str">
        <f t="shared" si="890"/>
        <v/>
      </c>
      <c r="DG778" s="56" t="str">
        <f t="shared" si="891"/>
        <v/>
      </c>
      <c r="DH778" s="6">
        <f t="shared" si="892"/>
        <v>0</v>
      </c>
      <c r="DK778" s="6">
        <f t="shared" si="927"/>
        <v>0</v>
      </c>
      <c r="DL778" s="6" t="e">
        <f t="shared" si="928"/>
        <v>#N/A</v>
      </c>
      <c r="DN778" s="6" t="e">
        <f t="shared" si="926"/>
        <v>#N/A</v>
      </c>
      <c r="DP778" s="6" t="str">
        <f t="shared" si="893"/>
        <v/>
      </c>
      <c r="DQ778" s="293">
        <f t="shared" ca="1" si="922"/>
        <v>772</v>
      </c>
      <c r="DR778" s="6" t="str">
        <f t="shared" ca="1" si="912"/>
        <v>x</v>
      </c>
      <c r="DU778" s="293" t="e">
        <f t="shared" ca="1" si="913"/>
        <v>#N/A</v>
      </c>
      <c r="DV778" s="5"/>
      <c r="DW778" s="293" t="e">
        <f t="shared" ca="1" si="923"/>
        <v>#N/A</v>
      </c>
      <c r="DZ778" s="293" t="e">
        <f t="shared" ca="1" si="914"/>
        <v>#N/A</v>
      </c>
      <c r="EA778" s="293" t="e">
        <f t="shared" ca="1" si="915"/>
        <v>#N/A</v>
      </c>
      <c r="EB778" s="293" t="e">
        <f t="shared" ca="1" si="916"/>
        <v>#N/A</v>
      </c>
      <c r="EE778" s="6" t="str">
        <f t="shared" si="917"/>
        <v/>
      </c>
      <c r="EF778" s="293" t="e">
        <f t="shared" ca="1" si="918"/>
        <v>#N/A</v>
      </c>
      <c r="EG778" s="6" t="e">
        <f t="shared" ca="1" si="894"/>
        <v>#N/A</v>
      </c>
    </row>
    <row r="779" spans="3:137" x14ac:dyDescent="0.2">
      <c r="C779" s="75"/>
      <c r="D779" s="184" t="str">
        <f t="shared" si="858"/>
        <v/>
      </c>
      <c r="E779" s="649" t="str">
        <f t="shared" si="924"/>
        <v/>
      </c>
      <c r="F779" s="607" t="str">
        <f t="shared" si="931"/>
        <v>x</v>
      </c>
      <c r="G779" s="650"/>
      <c r="H779" s="651"/>
      <c r="I779" s="651"/>
      <c r="J779" s="651"/>
      <c r="K779" s="652"/>
      <c r="L779" s="889"/>
      <c r="M779" s="889"/>
      <c r="N779" s="653"/>
      <c r="O779" s="651"/>
      <c r="P779" s="651"/>
      <c r="Q779" s="654"/>
      <c r="R779" s="655"/>
      <c r="S779" s="607" t="str">
        <f t="shared" si="859"/>
        <v/>
      </c>
      <c r="T779" s="656" t="str">
        <f t="shared" si="860"/>
        <v/>
      </c>
      <c r="U779" s="656" t="str">
        <f t="shared" si="895"/>
        <v/>
      </c>
      <c r="V779" s="656" t="str">
        <f t="shared" si="861"/>
        <v/>
      </c>
      <c r="W779" s="719"/>
      <c r="X779" s="659"/>
      <c r="Y779" s="656" t="str">
        <f t="shared" si="925"/>
        <v/>
      </c>
      <c r="Z779" s="659"/>
      <c r="AA779" s="654"/>
      <c r="AB779" s="656" t="str">
        <f t="shared" si="862"/>
        <v/>
      </c>
      <c r="AC779" s="661" t="str">
        <f t="shared" si="896"/>
        <v/>
      </c>
      <c r="AE779" s="658" t="str">
        <f t="shared" si="863"/>
        <v/>
      </c>
      <c r="AF779" s="659"/>
      <c r="AT779" s="805" t="str">
        <f t="shared" si="921"/>
        <v/>
      </c>
      <c r="AU779" t="str">
        <f t="shared" si="897"/>
        <v/>
      </c>
      <c r="AV779" s="6" t="str">
        <f t="shared" si="864"/>
        <v/>
      </c>
      <c r="AW779" s="317" t="str">
        <f t="shared" si="865"/>
        <v/>
      </c>
      <c r="AX779" s="158" t="str">
        <f t="shared" si="866"/>
        <v/>
      </c>
      <c r="AY779" s="158" t="str">
        <f t="shared" si="930"/>
        <v/>
      </c>
      <c r="AZ779" s="309" t="str">
        <f t="shared" si="929"/>
        <v/>
      </c>
      <c r="BA779" s="318" t="str">
        <f t="shared" si="867"/>
        <v/>
      </c>
      <c r="BB779" s="473" t="str">
        <f t="shared" si="868"/>
        <v/>
      </c>
      <c r="BC779" s="80" t="str">
        <f t="shared" si="919"/>
        <v/>
      </c>
      <c r="BD779" s="56">
        <f t="shared" si="869"/>
        <v>1</v>
      </c>
      <c r="BF779" s="56" t="str">
        <f t="shared" si="870"/>
        <v/>
      </c>
      <c r="BG779" s="56" t="str">
        <f t="shared" si="871"/>
        <v/>
      </c>
      <c r="BH779" s="6" t="str">
        <f t="shared" si="872"/>
        <v/>
      </c>
      <c r="BK779" s="6" t="str">
        <f t="shared" si="873"/>
        <v/>
      </c>
      <c r="BL779" s="56">
        <f t="shared" si="898"/>
        <v>999999</v>
      </c>
      <c r="BM779" s="183">
        <f t="shared" si="899"/>
        <v>99999.000003894995</v>
      </c>
      <c r="BN779" s="61">
        <v>763</v>
      </c>
      <c r="BO779" s="6">
        <f t="shared" si="874"/>
        <v>999999</v>
      </c>
      <c r="BP779" s="6">
        <f t="shared" si="875"/>
        <v>999999</v>
      </c>
      <c r="BQ779" s="6" t="str">
        <f t="shared" si="900"/>
        <v>x</v>
      </c>
      <c r="BR779" s="206">
        <f t="shared" si="876"/>
        <v>99999.000003894995</v>
      </c>
      <c r="BS779" s="6">
        <f t="shared" si="877"/>
        <v>99999.000003894995</v>
      </c>
      <c r="BT779" s="6" t="str">
        <f t="shared" si="901"/>
        <v>x</v>
      </c>
      <c r="BU779" s="6" t="str">
        <f t="shared" si="878"/>
        <v/>
      </c>
      <c r="BW779" s="82">
        <f t="shared" si="902"/>
        <v>9999999999</v>
      </c>
      <c r="BX779" s="80" t="str">
        <f t="shared" si="879"/>
        <v>x</v>
      </c>
      <c r="BY779" s="80" t="str">
        <f t="shared" si="880"/>
        <v/>
      </c>
      <c r="BZ779" s="56" t="str">
        <f t="shared" si="903"/>
        <v/>
      </c>
      <c r="CA779" s="56" t="str">
        <f t="shared" si="904"/>
        <v/>
      </c>
      <c r="CB779" s="88">
        <f t="shared" si="905"/>
        <v>0</v>
      </c>
      <c r="CC779" s="56" t="str">
        <f t="shared" si="881"/>
        <v/>
      </c>
      <c r="CD779" s="56"/>
      <c r="CE779" s="56"/>
      <c r="CF779" s="56"/>
      <c r="CG779" s="56"/>
      <c r="CH779" s="169">
        <f t="shared" si="906"/>
        <v>9999999999</v>
      </c>
      <c r="CI779" s="170">
        <f t="shared" si="907"/>
        <v>9999999999</v>
      </c>
      <c r="CJ779" s="171">
        <f t="shared" si="908"/>
        <v>9999999999</v>
      </c>
      <c r="CK779" s="172" t="str">
        <f t="shared" si="909"/>
        <v/>
      </c>
      <c r="CL779" s="173" t="str">
        <f t="shared" si="882"/>
        <v>x</v>
      </c>
      <c r="CN779" s="6" t="str">
        <f t="shared" si="910"/>
        <v/>
      </c>
      <c r="CO779" s="293" t="e">
        <f t="shared" ca="1" si="920"/>
        <v>#N/A</v>
      </c>
      <c r="CP779" s="6" t="e">
        <f t="shared" ca="1" si="911"/>
        <v>#N/A</v>
      </c>
      <c r="CQ779" s="61">
        <v>763</v>
      </c>
      <c r="CR779" s="6">
        <f t="shared" si="883"/>
        <v>0</v>
      </c>
      <c r="CS779" s="6">
        <f t="shared" si="884"/>
        <v>0</v>
      </c>
      <c r="CT779" s="56" t="str">
        <f t="shared" si="885"/>
        <v/>
      </c>
      <c r="CU779" s="76">
        <f t="shared" si="886"/>
        <v>0</v>
      </c>
      <c r="CV779" s="76">
        <f t="shared" si="887"/>
        <v>0</v>
      </c>
      <c r="CX779" s="6" t="str">
        <f t="shared" si="888"/>
        <v/>
      </c>
      <c r="CY779" s="6" t="str">
        <f t="shared" si="889"/>
        <v/>
      </c>
      <c r="CZ779" s="6" t="str">
        <f t="shared" si="890"/>
        <v/>
      </c>
      <c r="DG779" s="56" t="str">
        <f t="shared" si="891"/>
        <v/>
      </c>
      <c r="DH779" s="6">
        <f t="shared" si="892"/>
        <v>0</v>
      </c>
      <c r="DK779" s="6">
        <f t="shared" si="927"/>
        <v>0</v>
      </c>
      <c r="DL779" s="6" t="e">
        <f t="shared" si="928"/>
        <v>#N/A</v>
      </c>
      <c r="DN779" s="6" t="e">
        <f t="shared" si="926"/>
        <v>#N/A</v>
      </c>
      <c r="DP779" s="6" t="str">
        <f t="shared" si="893"/>
        <v/>
      </c>
      <c r="DQ779" s="293">
        <f t="shared" ca="1" si="922"/>
        <v>773</v>
      </c>
      <c r="DR779" s="6" t="str">
        <f t="shared" ca="1" si="912"/>
        <v>x</v>
      </c>
      <c r="DU779" s="293" t="e">
        <f t="shared" ca="1" si="913"/>
        <v>#N/A</v>
      </c>
      <c r="DV779" s="5"/>
      <c r="DW779" s="293" t="e">
        <f t="shared" ca="1" si="923"/>
        <v>#N/A</v>
      </c>
      <c r="DZ779" s="293" t="e">
        <f t="shared" ca="1" si="914"/>
        <v>#N/A</v>
      </c>
      <c r="EA779" s="293" t="e">
        <f t="shared" ca="1" si="915"/>
        <v>#N/A</v>
      </c>
      <c r="EB779" s="293" t="e">
        <f t="shared" ca="1" si="916"/>
        <v>#N/A</v>
      </c>
      <c r="EE779" s="6" t="str">
        <f t="shared" si="917"/>
        <v/>
      </c>
      <c r="EF779" s="293" t="e">
        <f t="shared" ca="1" si="918"/>
        <v>#N/A</v>
      </c>
      <c r="EG779" s="6" t="e">
        <f t="shared" ca="1" si="894"/>
        <v>#N/A</v>
      </c>
    </row>
    <row r="780" spans="3:137" x14ac:dyDescent="0.2">
      <c r="C780" s="75"/>
      <c r="D780" s="184" t="str">
        <f t="shared" si="858"/>
        <v/>
      </c>
      <c r="E780" s="649" t="str">
        <f t="shared" si="924"/>
        <v/>
      </c>
      <c r="F780" s="607" t="str">
        <f t="shared" si="931"/>
        <v>x</v>
      </c>
      <c r="G780" s="650"/>
      <c r="H780" s="651"/>
      <c r="I780" s="651"/>
      <c r="J780" s="651"/>
      <c r="K780" s="652"/>
      <c r="L780" s="889"/>
      <c r="M780" s="889"/>
      <c r="N780" s="653"/>
      <c r="O780" s="651"/>
      <c r="P780" s="651"/>
      <c r="Q780" s="654"/>
      <c r="R780" s="655"/>
      <c r="S780" s="607" t="str">
        <f t="shared" si="859"/>
        <v/>
      </c>
      <c r="T780" s="656" t="str">
        <f t="shared" si="860"/>
        <v/>
      </c>
      <c r="U780" s="656" t="str">
        <f t="shared" si="895"/>
        <v/>
      </c>
      <c r="V780" s="656" t="str">
        <f t="shared" si="861"/>
        <v/>
      </c>
      <c r="W780" s="719"/>
      <c r="X780" s="659"/>
      <c r="Y780" s="656" t="str">
        <f t="shared" si="925"/>
        <v/>
      </c>
      <c r="Z780" s="659"/>
      <c r="AA780" s="654"/>
      <c r="AB780" s="656" t="str">
        <f t="shared" si="862"/>
        <v/>
      </c>
      <c r="AC780" s="661" t="str">
        <f t="shared" si="896"/>
        <v/>
      </c>
      <c r="AE780" s="658" t="str">
        <f t="shared" si="863"/>
        <v/>
      </c>
      <c r="AF780" s="659"/>
      <c r="AT780" s="805" t="str">
        <f t="shared" si="921"/>
        <v/>
      </c>
      <c r="AU780" t="str">
        <f t="shared" si="897"/>
        <v/>
      </c>
      <c r="AV780" s="6" t="str">
        <f t="shared" si="864"/>
        <v/>
      </c>
      <c r="AW780" s="317" t="str">
        <f t="shared" si="865"/>
        <v/>
      </c>
      <c r="AX780" s="158" t="str">
        <f t="shared" si="866"/>
        <v/>
      </c>
      <c r="AY780" s="158" t="str">
        <f t="shared" si="930"/>
        <v/>
      </c>
      <c r="AZ780" s="309" t="str">
        <f t="shared" si="929"/>
        <v/>
      </c>
      <c r="BA780" s="318" t="str">
        <f t="shared" si="867"/>
        <v/>
      </c>
      <c r="BB780" s="473" t="str">
        <f t="shared" si="868"/>
        <v/>
      </c>
      <c r="BC780" s="80" t="str">
        <f t="shared" si="919"/>
        <v/>
      </c>
      <c r="BD780" s="56">
        <f t="shared" si="869"/>
        <v>1</v>
      </c>
      <c r="BF780" s="56" t="str">
        <f t="shared" si="870"/>
        <v/>
      </c>
      <c r="BG780" s="56" t="str">
        <f t="shared" si="871"/>
        <v/>
      </c>
      <c r="BH780" s="6" t="str">
        <f t="shared" si="872"/>
        <v/>
      </c>
      <c r="BK780" s="6" t="str">
        <f t="shared" si="873"/>
        <v/>
      </c>
      <c r="BL780" s="56">
        <f t="shared" si="898"/>
        <v>999999</v>
      </c>
      <c r="BM780" s="183">
        <f t="shared" si="899"/>
        <v>99999.000003900001</v>
      </c>
      <c r="BN780" s="61">
        <v>764</v>
      </c>
      <c r="BO780" s="6">
        <f t="shared" si="874"/>
        <v>999999</v>
      </c>
      <c r="BP780" s="6">
        <f t="shared" si="875"/>
        <v>999999</v>
      </c>
      <c r="BQ780" s="6" t="str">
        <f t="shared" si="900"/>
        <v>x</v>
      </c>
      <c r="BR780" s="206">
        <f t="shared" si="876"/>
        <v>99999.000003900001</v>
      </c>
      <c r="BS780" s="6">
        <f t="shared" si="877"/>
        <v>99999.000003900001</v>
      </c>
      <c r="BT780" s="6" t="str">
        <f t="shared" si="901"/>
        <v>x</v>
      </c>
      <c r="BU780" s="6" t="str">
        <f t="shared" si="878"/>
        <v/>
      </c>
      <c r="BW780" s="82">
        <f t="shared" si="902"/>
        <v>9999999999</v>
      </c>
      <c r="BX780" s="80" t="str">
        <f t="shared" si="879"/>
        <v>x</v>
      </c>
      <c r="BY780" s="80" t="str">
        <f t="shared" si="880"/>
        <v/>
      </c>
      <c r="BZ780" s="56" t="str">
        <f t="shared" si="903"/>
        <v/>
      </c>
      <c r="CA780" s="56" t="str">
        <f t="shared" si="904"/>
        <v/>
      </c>
      <c r="CB780" s="88">
        <f t="shared" si="905"/>
        <v>0</v>
      </c>
      <c r="CC780" s="56" t="str">
        <f t="shared" si="881"/>
        <v/>
      </c>
      <c r="CD780" s="56"/>
      <c r="CE780" s="56"/>
      <c r="CF780" s="56"/>
      <c r="CG780" s="56"/>
      <c r="CH780" s="169">
        <f t="shared" si="906"/>
        <v>9999999999</v>
      </c>
      <c r="CI780" s="170">
        <f t="shared" si="907"/>
        <v>9999999999</v>
      </c>
      <c r="CJ780" s="171">
        <f t="shared" si="908"/>
        <v>9999999999</v>
      </c>
      <c r="CK780" s="172" t="str">
        <f t="shared" si="909"/>
        <v/>
      </c>
      <c r="CL780" s="173" t="str">
        <f t="shared" si="882"/>
        <v>x</v>
      </c>
      <c r="CN780" s="6" t="str">
        <f t="shared" si="910"/>
        <v/>
      </c>
      <c r="CO780" s="293" t="e">
        <f t="shared" ca="1" si="920"/>
        <v>#N/A</v>
      </c>
      <c r="CP780" s="6" t="e">
        <f t="shared" ca="1" si="911"/>
        <v>#N/A</v>
      </c>
      <c r="CQ780" s="61">
        <v>764</v>
      </c>
      <c r="CR780" s="6">
        <f t="shared" si="883"/>
        <v>0</v>
      </c>
      <c r="CS780" s="6">
        <f t="shared" si="884"/>
        <v>0</v>
      </c>
      <c r="CT780" s="56" t="str">
        <f t="shared" si="885"/>
        <v/>
      </c>
      <c r="CU780" s="76">
        <f t="shared" si="886"/>
        <v>0</v>
      </c>
      <c r="CV780" s="76">
        <f t="shared" si="887"/>
        <v>0</v>
      </c>
      <c r="CX780" s="6" t="str">
        <f t="shared" si="888"/>
        <v/>
      </c>
      <c r="CY780" s="6" t="str">
        <f t="shared" si="889"/>
        <v/>
      </c>
      <c r="CZ780" s="6" t="str">
        <f t="shared" si="890"/>
        <v/>
      </c>
      <c r="DG780" s="56" t="str">
        <f t="shared" si="891"/>
        <v/>
      </c>
      <c r="DH780" s="6">
        <f t="shared" si="892"/>
        <v>0</v>
      </c>
      <c r="DK780" s="6">
        <f t="shared" si="927"/>
        <v>0</v>
      </c>
      <c r="DL780" s="6" t="e">
        <f t="shared" si="928"/>
        <v>#N/A</v>
      </c>
      <c r="DN780" s="6" t="e">
        <f t="shared" si="926"/>
        <v>#N/A</v>
      </c>
      <c r="DP780" s="6" t="str">
        <f t="shared" si="893"/>
        <v/>
      </c>
      <c r="DQ780" s="293">
        <f t="shared" ca="1" si="922"/>
        <v>774</v>
      </c>
      <c r="DR780" s="6" t="str">
        <f t="shared" ca="1" si="912"/>
        <v>x</v>
      </c>
      <c r="DU780" s="293" t="e">
        <f t="shared" ca="1" si="913"/>
        <v>#N/A</v>
      </c>
      <c r="DV780" s="5"/>
      <c r="DW780" s="293" t="e">
        <f t="shared" ca="1" si="923"/>
        <v>#N/A</v>
      </c>
      <c r="DZ780" s="293" t="e">
        <f t="shared" ca="1" si="914"/>
        <v>#N/A</v>
      </c>
      <c r="EA780" s="293" t="e">
        <f t="shared" ca="1" si="915"/>
        <v>#N/A</v>
      </c>
      <c r="EB780" s="293" t="e">
        <f t="shared" ca="1" si="916"/>
        <v>#N/A</v>
      </c>
      <c r="EE780" s="6" t="str">
        <f t="shared" si="917"/>
        <v/>
      </c>
      <c r="EF780" s="293" t="e">
        <f t="shared" ca="1" si="918"/>
        <v>#N/A</v>
      </c>
      <c r="EG780" s="6" t="e">
        <f t="shared" ca="1" si="894"/>
        <v>#N/A</v>
      </c>
    </row>
    <row r="781" spans="3:137" x14ac:dyDescent="0.2">
      <c r="C781" s="75"/>
      <c r="D781" s="184" t="str">
        <f t="shared" si="858"/>
        <v/>
      </c>
      <c r="E781" s="649" t="str">
        <f t="shared" si="924"/>
        <v/>
      </c>
      <c r="F781" s="607" t="str">
        <f t="shared" si="931"/>
        <v>x</v>
      </c>
      <c r="G781" s="650"/>
      <c r="H781" s="651"/>
      <c r="I781" s="651"/>
      <c r="J781" s="651"/>
      <c r="K781" s="652"/>
      <c r="L781" s="889"/>
      <c r="M781" s="889"/>
      <c r="N781" s="653"/>
      <c r="O781" s="651"/>
      <c r="P781" s="651"/>
      <c r="Q781" s="654"/>
      <c r="R781" s="655"/>
      <c r="S781" s="607" t="str">
        <f t="shared" si="859"/>
        <v/>
      </c>
      <c r="T781" s="656" t="str">
        <f t="shared" si="860"/>
        <v/>
      </c>
      <c r="U781" s="656" t="str">
        <f t="shared" si="895"/>
        <v/>
      </c>
      <c r="V781" s="656" t="str">
        <f t="shared" si="861"/>
        <v/>
      </c>
      <c r="W781" s="719"/>
      <c r="X781" s="659"/>
      <c r="Y781" s="656" t="str">
        <f t="shared" si="925"/>
        <v/>
      </c>
      <c r="Z781" s="659"/>
      <c r="AA781" s="654"/>
      <c r="AB781" s="656" t="str">
        <f t="shared" si="862"/>
        <v/>
      </c>
      <c r="AC781" s="661" t="str">
        <f t="shared" si="896"/>
        <v/>
      </c>
      <c r="AE781" s="658" t="str">
        <f t="shared" si="863"/>
        <v/>
      </c>
      <c r="AF781" s="659"/>
      <c r="AT781" s="805" t="str">
        <f t="shared" si="921"/>
        <v/>
      </c>
      <c r="AU781" t="str">
        <f t="shared" si="897"/>
        <v/>
      </c>
      <c r="AV781" s="6" t="str">
        <f t="shared" si="864"/>
        <v/>
      </c>
      <c r="AW781" s="317" t="str">
        <f t="shared" si="865"/>
        <v/>
      </c>
      <c r="AX781" s="158" t="str">
        <f t="shared" si="866"/>
        <v/>
      </c>
      <c r="AY781" s="158" t="str">
        <f t="shared" si="930"/>
        <v/>
      </c>
      <c r="AZ781" s="309" t="str">
        <f t="shared" si="929"/>
        <v/>
      </c>
      <c r="BA781" s="318" t="str">
        <f t="shared" si="867"/>
        <v/>
      </c>
      <c r="BB781" s="473" t="str">
        <f t="shared" si="868"/>
        <v/>
      </c>
      <c r="BC781" s="80" t="str">
        <f t="shared" si="919"/>
        <v/>
      </c>
      <c r="BD781" s="56">
        <f t="shared" si="869"/>
        <v>1</v>
      </c>
      <c r="BF781" s="56" t="str">
        <f t="shared" si="870"/>
        <v/>
      </c>
      <c r="BG781" s="56" t="str">
        <f t="shared" si="871"/>
        <v/>
      </c>
      <c r="BH781" s="6" t="str">
        <f t="shared" si="872"/>
        <v/>
      </c>
      <c r="BK781" s="6" t="str">
        <f t="shared" si="873"/>
        <v/>
      </c>
      <c r="BL781" s="56">
        <f t="shared" si="898"/>
        <v>999999</v>
      </c>
      <c r="BM781" s="183">
        <f t="shared" si="899"/>
        <v>99999.000003905006</v>
      </c>
      <c r="BN781" s="61">
        <v>765</v>
      </c>
      <c r="BO781" s="6">
        <f t="shared" si="874"/>
        <v>999999</v>
      </c>
      <c r="BP781" s="6">
        <f t="shared" si="875"/>
        <v>999999</v>
      </c>
      <c r="BQ781" s="6" t="str">
        <f t="shared" si="900"/>
        <v>x</v>
      </c>
      <c r="BR781" s="206">
        <f t="shared" si="876"/>
        <v>99999.000003905006</v>
      </c>
      <c r="BS781" s="6">
        <f t="shared" si="877"/>
        <v>99999.000003905006</v>
      </c>
      <c r="BT781" s="6" t="str">
        <f t="shared" si="901"/>
        <v>x</v>
      </c>
      <c r="BU781" s="6" t="str">
        <f t="shared" si="878"/>
        <v/>
      </c>
      <c r="BW781" s="82">
        <f t="shared" si="902"/>
        <v>9999999999</v>
      </c>
      <c r="BX781" s="80" t="str">
        <f t="shared" si="879"/>
        <v>x</v>
      </c>
      <c r="BY781" s="80" t="str">
        <f t="shared" si="880"/>
        <v/>
      </c>
      <c r="BZ781" s="56" t="str">
        <f t="shared" si="903"/>
        <v/>
      </c>
      <c r="CA781" s="56" t="str">
        <f t="shared" si="904"/>
        <v/>
      </c>
      <c r="CB781" s="88">
        <f t="shared" si="905"/>
        <v>0</v>
      </c>
      <c r="CC781" s="56" t="str">
        <f t="shared" si="881"/>
        <v/>
      </c>
      <c r="CD781" s="56"/>
      <c r="CE781" s="56"/>
      <c r="CF781" s="56"/>
      <c r="CG781" s="56"/>
      <c r="CH781" s="169">
        <f t="shared" si="906"/>
        <v>9999999999</v>
      </c>
      <c r="CI781" s="170">
        <f t="shared" si="907"/>
        <v>9999999999</v>
      </c>
      <c r="CJ781" s="171">
        <f t="shared" si="908"/>
        <v>9999999999</v>
      </c>
      <c r="CK781" s="172" t="str">
        <f t="shared" si="909"/>
        <v/>
      </c>
      <c r="CL781" s="173" t="str">
        <f t="shared" si="882"/>
        <v>x</v>
      </c>
      <c r="CN781" s="6" t="str">
        <f t="shared" si="910"/>
        <v/>
      </c>
      <c r="CO781" s="293" t="e">
        <f t="shared" ca="1" si="920"/>
        <v>#N/A</v>
      </c>
      <c r="CP781" s="6" t="e">
        <f t="shared" ca="1" si="911"/>
        <v>#N/A</v>
      </c>
      <c r="CQ781" s="61">
        <v>765</v>
      </c>
      <c r="CR781" s="6">
        <f t="shared" si="883"/>
        <v>0</v>
      </c>
      <c r="CS781" s="6">
        <f t="shared" si="884"/>
        <v>0</v>
      </c>
      <c r="CT781" s="56" t="str">
        <f t="shared" si="885"/>
        <v/>
      </c>
      <c r="CU781" s="76">
        <f t="shared" si="886"/>
        <v>0</v>
      </c>
      <c r="CV781" s="76">
        <f t="shared" si="887"/>
        <v>0</v>
      </c>
      <c r="CX781" s="6" t="str">
        <f t="shared" si="888"/>
        <v/>
      </c>
      <c r="CY781" s="6" t="str">
        <f t="shared" si="889"/>
        <v/>
      </c>
      <c r="CZ781" s="6" t="str">
        <f t="shared" si="890"/>
        <v/>
      </c>
      <c r="DG781" s="56" t="str">
        <f t="shared" si="891"/>
        <v/>
      </c>
      <c r="DH781" s="6">
        <f t="shared" si="892"/>
        <v>0</v>
      </c>
      <c r="DK781" s="6">
        <f t="shared" si="927"/>
        <v>0</v>
      </c>
      <c r="DL781" s="6" t="e">
        <f t="shared" si="928"/>
        <v>#N/A</v>
      </c>
      <c r="DN781" s="6" t="e">
        <f t="shared" si="926"/>
        <v>#N/A</v>
      </c>
      <c r="DP781" s="6" t="str">
        <f t="shared" si="893"/>
        <v/>
      </c>
      <c r="DQ781" s="293">
        <f t="shared" ca="1" si="922"/>
        <v>775</v>
      </c>
      <c r="DR781" s="6" t="str">
        <f t="shared" ca="1" si="912"/>
        <v>x</v>
      </c>
      <c r="DU781" s="293" t="e">
        <f t="shared" ca="1" si="913"/>
        <v>#N/A</v>
      </c>
      <c r="DV781" s="5"/>
      <c r="DW781" s="293" t="e">
        <f t="shared" ca="1" si="923"/>
        <v>#N/A</v>
      </c>
      <c r="DZ781" s="293" t="e">
        <f t="shared" ca="1" si="914"/>
        <v>#N/A</v>
      </c>
      <c r="EA781" s="293" t="e">
        <f t="shared" ca="1" si="915"/>
        <v>#N/A</v>
      </c>
      <c r="EB781" s="293" t="e">
        <f t="shared" ca="1" si="916"/>
        <v>#N/A</v>
      </c>
      <c r="EE781" s="6" t="str">
        <f t="shared" si="917"/>
        <v/>
      </c>
      <c r="EF781" s="293" t="e">
        <f t="shared" ca="1" si="918"/>
        <v>#N/A</v>
      </c>
      <c r="EG781" s="6" t="e">
        <f t="shared" ca="1" si="894"/>
        <v>#N/A</v>
      </c>
    </row>
    <row r="782" spans="3:137" x14ac:dyDescent="0.2">
      <c r="C782" s="75"/>
      <c r="D782" s="184" t="str">
        <f t="shared" si="858"/>
        <v/>
      </c>
      <c r="E782" s="649" t="str">
        <f t="shared" si="924"/>
        <v/>
      </c>
      <c r="F782" s="607" t="str">
        <f t="shared" si="931"/>
        <v>x</v>
      </c>
      <c r="G782" s="650"/>
      <c r="H782" s="651"/>
      <c r="I782" s="651"/>
      <c r="J782" s="651"/>
      <c r="K782" s="652"/>
      <c r="L782" s="889"/>
      <c r="M782" s="889"/>
      <c r="N782" s="653"/>
      <c r="O782" s="651"/>
      <c r="P782" s="651"/>
      <c r="Q782" s="654"/>
      <c r="R782" s="655"/>
      <c r="S782" s="607" t="str">
        <f t="shared" si="859"/>
        <v/>
      </c>
      <c r="T782" s="656" t="str">
        <f t="shared" si="860"/>
        <v/>
      </c>
      <c r="U782" s="656" t="str">
        <f t="shared" si="895"/>
        <v/>
      </c>
      <c r="V782" s="656" t="str">
        <f t="shared" si="861"/>
        <v/>
      </c>
      <c r="W782" s="719"/>
      <c r="X782" s="659"/>
      <c r="Y782" s="656" t="str">
        <f t="shared" si="925"/>
        <v/>
      </c>
      <c r="Z782" s="659"/>
      <c r="AA782" s="654"/>
      <c r="AB782" s="656" t="str">
        <f t="shared" si="862"/>
        <v/>
      </c>
      <c r="AC782" s="661" t="str">
        <f t="shared" si="896"/>
        <v/>
      </c>
      <c r="AE782" s="658" t="str">
        <f t="shared" si="863"/>
        <v/>
      </c>
      <c r="AF782" s="659"/>
      <c r="AT782" s="805" t="str">
        <f t="shared" si="921"/>
        <v/>
      </c>
      <c r="AU782" t="str">
        <f t="shared" si="897"/>
        <v/>
      </c>
      <c r="AV782" s="6" t="str">
        <f t="shared" si="864"/>
        <v/>
      </c>
      <c r="AW782" s="317" t="str">
        <f t="shared" si="865"/>
        <v/>
      </c>
      <c r="AX782" s="158" t="str">
        <f t="shared" si="866"/>
        <v/>
      </c>
      <c r="AY782" s="158" t="str">
        <f t="shared" si="930"/>
        <v/>
      </c>
      <c r="AZ782" s="309" t="str">
        <f t="shared" si="929"/>
        <v/>
      </c>
      <c r="BA782" s="318" t="str">
        <f t="shared" si="867"/>
        <v/>
      </c>
      <c r="BB782" s="473" t="str">
        <f t="shared" si="868"/>
        <v/>
      </c>
      <c r="BC782" s="80" t="str">
        <f t="shared" si="919"/>
        <v/>
      </c>
      <c r="BD782" s="56">
        <f t="shared" si="869"/>
        <v>1</v>
      </c>
      <c r="BF782" s="56" t="str">
        <f t="shared" si="870"/>
        <v/>
      </c>
      <c r="BG782" s="56" t="str">
        <f t="shared" si="871"/>
        <v/>
      </c>
      <c r="BH782" s="6" t="str">
        <f t="shared" si="872"/>
        <v/>
      </c>
      <c r="BK782" s="6" t="str">
        <f t="shared" si="873"/>
        <v/>
      </c>
      <c r="BL782" s="56">
        <f t="shared" si="898"/>
        <v>999999</v>
      </c>
      <c r="BM782" s="183">
        <f t="shared" si="899"/>
        <v>99999.000003909998</v>
      </c>
      <c r="BN782" s="61">
        <v>766</v>
      </c>
      <c r="BO782" s="6">
        <f t="shared" si="874"/>
        <v>999999</v>
      </c>
      <c r="BP782" s="6">
        <f t="shared" si="875"/>
        <v>999999</v>
      </c>
      <c r="BQ782" s="6" t="str">
        <f t="shared" si="900"/>
        <v>x</v>
      </c>
      <c r="BR782" s="206">
        <f t="shared" si="876"/>
        <v>99999.000003909998</v>
      </c>
      <c r="BS782" s="6">
        <f t="shared" si="877"/>
        <v>99999.000003909998</v>
      </c>
      <c r="BT782" s="6" t="str">
        <f t="shared" si="901"/>
        <v>x</v>
      </c>
      <c r="BU782" s="6" t="str">
        <f t="shared" si="878"/>
        <v/>
      </c>
      <c r="BW782" s="82">
        <f t="shared" si="902"/>
        <v>9999999999</v>
      </c>
      <c r="BX782" s="80" t="str">
        <f t="shared" si="879"/>
        <v>x</v>
      </c>
      <c r="BY782" s="80" t="str">
        <f t="shared" si="880"/>
        <v/>
      </c>
      <c r="BZ782" s="56" t="str">
        <f t="shared" si="903"/>
        <v/>
      </c>
      <c r="CA782" s="56" t="str">
        <f t="shared" si="904"/>
        <v/>
      </c>
      <c r="CB782" s="88">
        <f t="shared" si="905"/>
        <v>0</v>
      </c>
      <c r="CC782" s="56" t="str">
        <f t="shared" si="881"/>
        <v/>
      </c>
      <c r="CD782" s="56"/>
      <c r="CE782" s="56"/>
      <c r="CF782" s="56"/>
      <c r="CG782" s="56"/>
      <c r="CH782" s="169">
        <f t="shared" si="906"/>
        <v>9999999999</v>
      </c>
      <c r="CI782" s="170">
        <f t="shared" si="907"/>
        <v>9999999999</v>
      </c>
      <c r="CJ782" s="171">
        <f t="shared" si="908"/>
        <v>9999999999</v>
      </c>
      <c r="CK782" s="172" t="str">
        <f t="shared" si="909"/>
        <v/>
      </c>
      <c r="CL782" s="173" t="str">
        <f t="shared" si="882"/>
        <v>x</v>
      </c>
      <c r="CN782" s="6" t="str">
        <f t="shared" si="910"/>
        <v/>
      </c>
      <c r="CO782" s="293" t="e">
        <f t="shared" ca="1" si="920"/>
        <v>#N/A</v>
      </c>
      <c r="CP782" s="6" t="e">
        <f t="shared" ca="1" si="911"/>
        <v>#N/A</v>
      </c>
      <c r="CQ782" s="61">
        <v>766</v>
      </c>
      <c r="CR782" s="6">
        <f t="shared" si="883"/>
        <v>0</v>
      </c>
      <c r="CS782" s="6">
        <f t="shared" si="884"/>
        <v>0</v>
      </c>
      <c r="CT782" s="56" t="str">
        <f t="shared" si="885"/>
        <v/>
      </c>
      <c r="CU782" s="76">
        <f t="shared" si="886"/>
        <v>0</v>
      </c>
      <c r="CV782" s="76">
        <f t="shared" si="887"/>
        <v>0</v>
      </c>
      <c r="CX782" s="6" t="str">
        <f t="shared" si="888"/>
        <v/>
      </c>
      <c r="CY782" s="6" t="str">
        <f t="shared" si="889"/>
        <v/>
      </c>
      <c r="CZ782" s="6" t="str">
        <f t="shared" si="890"/>
        <v/>
      </c>
      <c r="DG782" s="56" t="str">
        <f t="shared" si="891"/>
        <v/>
      </c>
      <c r="DH782" s="6">
        <f t="shared" si="892"/>
        <v>0</v>
      </c>
      <c r="DK782" s="6">
        <f t="shared" si="927"/>
        <v>0</v>
      </c>
      <c r="DL782" s="6" t="e">
        <f t="shared" si="928"/>
        <v>#N/A</v>
      </c>
      <c r="DN782" s="6" t="e">
        <f t="shared" si="926"/>
        <v>#N/A</v>
      </c>
      <c r="DP782" s="6" t="str">
        <f t="shared" si="893"/>
        <v/>
      </c>
      <c r="DQ782" s="293">
        <f t="shared" ca="1" si="922"/>
        <v>776</v>
      </c>
      <c r="DR782" s="6" t="str">
        <f t="shared" ca="1" si="912"/>
        <v>x</v>
      </c>
      <c r="DU782" s="293" t="e">
        <f t="shared" ca="1" si="913"/>
        <v>#N/A</v>
      </c>
      <c r="DV782" s="5"/>
      <c r="DW782" s="293" t="e">
        <f t="shared" ca="1" si="923"/>
        <v>#N/A</v>
      </c>
      <c r="DZ782" s="293" t="e">
        <f t="shared" ca="1" si="914"/>
        <v>#N/A</v>
      </c>
      <c r="EA782" s="293" t="e">
        <f t="shared" ca="1" si="915"/>
        <v>#N/A</v>
      </c>
      <c r="EB782" s="293" t="e">
        <f t="shared" ca="1" si="916"/>
        <v>#N/A</v>
      </c>
      <c r="EE782" s="6" t="str">
        <f t="shared" si="917"/>
        <v/>
      </c>
      <c r="EF782" s="293" t="e">
        <f t="shared" ca="1" si="918"/>
        <v>#N/A</v>
      </c>
      <c r="EG782" s="6" t="e">
        <f t="shared" ca="1" si="894"/>
        <v>#N/A</v>
      </c>
    </row>
    <row r="783" spans="3:137" x14ac:dyDescent="0.2">
      <c r="C783" s="75"/>
      <c r="D783" s="184" t="str">
        <f t="shared" si="858"/>
        <v/>
      </c>
      <c r="E783" s="649" t="str">
        <f t="shared" si="924"/>
        <v/>
      </c>
      <c r="F783" s="607" t="str">
        <f t="shared" si="931"/>
        <v>x</v>
      </c>
      <c r="G783" s="650"/>
      <c r="H783" s="651"/>
      <c r="I783" s="651"/>
      <c r="J783" s="651"/>
      <c r="K783" s="652"/>
      <c r="L783" s="889"/>
      <c r="M783" s="889"/>
      <c r="N783" s="653"/>
      <c r="O783" s="651"/>
      <c r="P783" s="651"/>
      <c r="Q783" s="654"/>
      <c r="R783" s="655"/>
      <c r="S783" s="607" t="str">
        <f t="shared" si="859"/>
        <v/>
      </c>
      <c r="T783" s="656" t="str">
        <f t="shared" si="860"/>
        <v/>
      </c>
      <c r="U783" s="656" t="str">
        <f t="shared" si="895"/>
        <v/>
      </c>
      <c r="V783" s="656" t="str">
        <f t="shared" si="861"/>
        <v/>
      </c>
      <c r="W783" s="719"/>
      <c r="X783" s="659"/>
      <c r="Y783" s="656" t="str">
        <f t="shared" si="925"/>
        <v/>
      </c>
      <c r="Z783" s="659"/>
      <c r="AA783" s="654"/>
      <c r="AB783" s="656" t="str">
        <f t="shared" si="862"/>
        <v/>
      </c>
      <c r="AC783" s="661" t="str">
        <f t="shared" si="896"/>
        <v/>
      </c>
      <c r="AE783" s="658" t="str">
        <f t="shared" si="863"/>
        <v/>
      </c>
      <c r="AF783" s="659"/>
      <c r="AT783" s="805" t="str">
        <f t="shared" si="921"/>
        <v/>
      </c>
      <c r="AU783" t="str">
        <f t="shared" si="897"/>
        <v/>
      </c>
      <c r="AV783" s="6" t="str">
        <f t="shared" si="864"/>
        <v/>
      </c>
      <c r="AW783" s="317" t="str">
        <f t="shared" si="865"/>
        <v/>
      </c>
      <c r="AX783" s="158" t="str">
        <f t="shared" si="866"/>
        <v/>
      </c>
      <c r="AY783" s="158" t="str">
        <f t="shared" si="930"/>
        <v/>
      </c>
      <c r="AZ783" s="309" t="str">
        <f t="shared" si="929"/>
        <v/>
      </c>
      <c r="BA783" s="318" t="str">
        <f t="shared" si="867"/>
        <v/>
      </c>
      <c r="BB783" s="473" t="str">
        <f t="shared" si="868"/>
        <v/>
      </c>
      <c r="BC783" s="80" t="str">
        <f t="shared" si="919"/>
        <v/>
      </c>
      <c r="BD783" s="56">
        <f t="shared" si="869"/>
        <v>1</v>
      </c>
      <c r="BF783" s="56" t="str">
        <f t="shared" si="870"/>
        <v/>
      </c>
      <c r="BG783" s="56" t="str">
        <f t="shared" si="871"/>
        <v/>
      </c>
      <c r="BH783" s="6" t="str">
        <f t="shared" si="872"/>
        <v/>
      </c>
      <c r="BK783" s="6" t="str">
        <f t="shared" si="873"/>
        <v/>
      </c>
      <c r="BL783" s="56">
        <f t="shared" si="898"/>
        <v>999999</v>
      </c>
      <c r="BM783" s="183">
        <f t="shared" si="899"/>
        <v>99999.000003915004</v>
      </c>
      <c r="BN783" s="61">
        <v>767</v>
      </c>
      <c r="BO783" s="6">
        <f t="shared" si="874"/>
        <v>999999</v>
      </c>
      <c r="BP783" s="6">
        <f t="shared" si="875"/>
        <v>999999</v>
      </c>
      <c r="BQ783" s="6" t="str">
        <f t="shared" si="900"/>
        <v>x</v>
      </c>
      <c r="BR783" s="206">
        <f t="shared" si="876"/>
        <v>99999.000003915004</v>
      </c>
      <c r="BS783" s="6">
        <f t="shared" si="877"/>
        <v>99999.000003915004</v>
      </c>
      <c r="BT783" s="6" t="str">
        <f t="shared" si="901"/>
        <v>x</v>
      </c>
      <c r="BU783" s="6" t="str">
        <f t="shared" si="878"/>
        <v/>
      </c>
      <c r="BW783" s="82">
        <f t="shared" si="902"/>
        <v>9999999999</v>
      </c>
      <c r="BX783" s="80" t="str">
        <f t="shared" si="879"/>
        <v>x</v>
      </c>
      <c r="BY783" s="80" t="str">
        <f t="shared" si="880"/>
        <v/>
      </c>
      <c r="BZ783" s="56" t="str">
        <f t="shared" si="903"/>
        <v/>
      </c>
      <c r="CA783" s="56" t="str">
        <f t="shared" si="904"/>
        <v/>
      </c>
      <c r="CB783" s="88">
        <f t="shared" si="905"/>
        <v>0</v>
      </c>
      <c r="CC783" s="56" t="str">
        <f t="shared" si="881"/>
        <v/>
      </c>
      <c r="CD783" s="56"/>
      <c r="CE783" s="56"/>
      <c r="CF783" s="56"/>
      <c r="CG783" s="56"/>
      <c r="CH783" s="169">
        <f t="shared" si="906"/>
        <v>9999999999</v>
      </c>
      <c r="CI783" s="170">
        <f t="shared" si="907"/>
        <v>9999999999</v>
      </c>
      <c r="CJ783" s="171">
        <f t="shared" si="908"/>
        <v>9999999999</v>
      </c>
      <c r="CK783" s="172" t="str">
        <f t="shared" si="909"/>
        <v/>
      </c>
      <c r="CL783" s="173" t="str">
        <f t="shared" si="882"/>
        <v>x</v>
      </c>
      <c r="CN783" s="6" t="str">
        <f t="shared" si="910"/>
        <v/>
      </c>
      <c r="CO783" s="293" t="e">
        <f t="shared" ca="1" si="920"/>
        <v>#N/A</v>
      </c>
      <c r="CP783" s="6" t="e">
        <f t="shared" ca="1" si="911"/>
        <v>#N/A</v>
      </c>
      <c r="CQ783" s="61">
        <v>767</v>
      </c>
      <c r="CR783" s="6">
        <f t="shared" si="883"/>
        <v>0</v>
      </c>
      <c r="CS783" s="6">
        <f t="shared" si="884"/>
        <v>0</v>
      </c>
      <c r="CT783" s="56" t="str">
        <f t="shared" si="885"/>
        <v/>
      </c>
      <c r="CU783" s="76">
        <f t="shared" si="886"/>
        <v>0</v>
      </c>
      <c r="CV783" s="76">
        <f t="shared" si="887"/>
        <v>0</v>
      </c>
      <c r="CX783" s="6" t="str">
        <f t="shared" si="888"/>
        <v/>
      </c>
      <c r="CY783" s="6" t="str">
        <f t="shared" si="889"/>
        <v/>
      </c>
      <c r="CZ783" s="6" t="str">
        <f t="shared" si="890"/>
        <v/>
      </c>
      <c r="DG783" s="56" t="str">
        <f t="shared" si="891"/>
        <v/>
      </c>
      <c r="DH783" s="6">
        <f t="shared" si="892"/>
        <v>0</v>
      </c>
      <c r="DK783" s="6">
        <f t="shared" si="927"/>
        <v>0</v>
      </c>
      <c r="DL783" s="6" t="e">
        <f t="shared" si="928"/>
        <v>#N/A</v>
      </c>
      <c r="DN783" s="6" t="e">
        <f t="shared" si="926"/>
        <v>#N/A</v>
      </c>
      <c r="DP783" s="6" t="str">
        <f t="shared" si="893"/>
        <v/>
      </c>
      <c r="DQ783" s="293">
        <f t="shared" ca="1" si="922"/>
        <v>777</v>
      </c>
      <c r="DR783" s="6" t="str">
        <f t="shared" ca="1" si="912"/>
        <v>x</v>
      </c>
      <c r="DU783" s="293" t="e">
        <f t="shared" ca="1" si="913"/>
        <v>#N/A</v>
      </c>
      <c r="DV783" s="5"/>
      <c r="DW783" s="293" t="e">
        <f t="shared" ca="1" si="923"/>
        <v>#N/A</v>
      </c>
      <c r="DZ783" s="293" t="e">
        <f t="shared" ca="1" si="914"/>
        <v>#N/A</v>
      </c>
      <c r="EA783" s="293" t="e">
        <f t="shared" ca="1" si="915"/>
        <v>#N/A</v>
      </c>
      <c r="EB783" s="293" t="e">
        <f t="shared" ca="1" si="916"/>
        <v>#N/A</v>
      </c>
      <c r="EE783" s="6" t="str">
        <f t="shared" si="917"/>
        <v/>
      </c>
      <c r="EF783" s="293" t="e">
        <f t="shared" ca="1" si="918"/>
        <v>#N/A</v>
      </c>
      <c r="EG783" s="6" t="e">
        <f t="shared" ca="1" si="894"/>
        <v>#N/A</v>
      </c>
    </row>
    <row r="784" spans="3:137" x14ac:dyDescent="0.2">
      <c r="C784" s="75"/>
      <c r="D784" s="184" t="str">
        <f t="shared" si="858"/>
        <v/>
      </c>
      <c r="E784" s="649" t="str">
        <f t="shared" si="924"/>
        <v/>
      </c>
      <c r="F784" s="607" t="str">
        <f t="shared" si="931"/>
        <v>x</v>
      </c>
      <c r="G784" s="650"/>
      <c r="H784" s="651"/>
      <c r="I784" s="651"/>
      <c r="J784" s="651"/>
      <c r="K784" s="652"/>
      <c r="L784" s="889"/>
      <c r="M784" s="889"/>
      <c r="N784" s="653"/>
      <c r="O784" s="651"/>
      <c r="P784" s="651"/>
      <c r="Q784" s="654"/>
      <c r="R784" s="655"/>
      <c r="S784" s="607" t="str">
        <f t="shared" si="859"/>
        <v/>
      </c>
      <c r="T784" s="656" t="str">
        <f t="shared" si="860"/>
        <v/>
      </c>
      <c r="U784" s="656" t="str">
        <f t="shared" si="895"/>
        <v/>
      </c>
      <c r="V784" s="656" t="str">
        <f t="shared" si="861"/>
        <v/>
      </c>
      <c r="W784" s="719"/>
      <c r="X784" s="659"/>
      <c r="Y784" s="656" t="str">
        <f t="shared" si="925"/>
        <v/>
      </c>
      <c r="Z784" s="659"/>
      <c r="AA784" s="654"/>
      <c r="AB784" s="656" t="str">
        <f t="shared" si="862"/>
        <v/>
      </c>
      <c r="AC784" s="661" t="str">
        <f t="shared" si="896"/>
        <v/>
      </c>
      <c r="AE784" s="658" t="str">
        <f t="shared" si="863"/>
        <v/>
      </c>
      <c r="AF784" s="659"/>
      <c r="AT784" s="805" t="str">
        <f t="shared" si="921"/>
        <v/>
      </c>
      <c r="AU784" t="str">
        <f t="shared" si="897"/>
        <v/>
      </c>
      <c r="AV784" s="6" t="str">
        <f t="shared" si="864"/>
        <v/>
      </c>
      <c r="AW784" s="317" t="str">
        <f t="shared" si="865"/>
        <v/>
      </c>
      <c r="AX784" s="158" t="str">
        <f t="shared" si="866"/>
        <v/>
      </c>
      <c r="AY784" s="158" t="str">
        <f t="shared" si="930"/>
        <v/>
      </c>
      <c r="AZ784" s="309" t="str">
        <f t="shared" si="929"/>
        <v/>
      </c>
      <c r="BA784" s="318" t="str">
        <f t="shared" si="867"/>
        <v/>
      </c>
      <c r="BB784" s="473" t="str">
        <f t="shared" si="868"/>
        <v/>
      </c>
      <c r="BC784" s="80" t="str">
        <f t="shared" si="919"/>
        <v/>
      </c>
      <c r="BD784" s="56">
        <f t="shared" si="869"/>
        <v>1</v>
      </c>
      <c r="BF784" s="56" t="str">
        <f t="shared" si="870"/>
        <v/>
      </c>
      <c r="BG784" s="56" t="str">
        <f t="shared" si="871"/>
        <v/>
      </c>
      <c r="BH784" s="6" t="str">
        <f t="shared" si="872"/>
        <v/>
      </c>
      <c r="BK784" s="6" t="str">
        <f t="shared" si="873"/>
        <v/>
      </c>
      <c r="BL784" s="56">
        <f t="shared" si="898"/>
        <v>999999</v>
      </c>
      <c r="BM784" s="183">
        <f t="shared" si="899"/>
        <v>99999.000003919995</v>
      </c>
      <c r="BN784" s="61">
        <v>768</v>
      </c>
      <c r="BO784" s="6">
        <f t="shared" si="874"/>
        <v>999999</v>
      </c>
      <c r="BP784" s="6">
        <f t="shared" si="875"/>
        <v>999999</v>
      </c>
      <c r="BQ784" s="6" t="str">
        <f t="shared" si="900"/>
        <v>x</v>
      </c>
      <c r="BR784" s="206">
        <f t="shared" si="876"/>
        <v>99999.000003919995</v>
      </c>
      <c r="BS784" s="6">
        <f t="shared" si="877"/>
        <v>99999.000003919995</v>
      </c>
      <c r="BT784" s="6" t="str">
        <f t="shared" si="901"/>
        <v>x</v>
      </c>
      <c r="BU784" s="6" t="str">
        <f t="shared" si="878"/>
        <v/>
      </c>
      <c r="BW784" s="82">
        <f t="shared" si="902"/>
        <v>9999999999</v>
      </c>
      <c r="BX784" s="80" t="str">
        <f t="shared" si="879"/>
        <v>x</v>
      </c>
      <c r="BY784" s="80" t="str">
        <f t="shared" si="880"/>
        <v/>
      </c>
      <c r="BZ784" s="56" t="str">
        <f t="shared" si="903"/>
        <v/>
      </c>
      <c r="CA784" s="56" t="str">
        <f t="shared" si="904"/>
        <v/>
      </c>
      <c r="CB784" s="88">
        <f t="shared" si="905"/>
        <v>0</v>
      </c>
      <c r="CC784" s="56" t="str">
        <f t="shared" si="881"/>
        <v/>
      </c>
      <c r="CD784" s="56"/>
      <c r="CE784" s="56"/>
      <c r="CF784" s="56"/>
      <c r="CG784" s="56"/>
      <c r="CH784" s="169">
        <f t="shared" si="906"/>
        <v>9999999999</v>
      </c>
      <c r="CI784" s="170">
        <f t="shared" si="907"/>
        <v>9999999999</v>
      </c>
      <c r="CJ784" s="171">
        <f t="shared" si="908"/>
        <v>9999999999</v>
      </c>
      <c r="CK784" s="172" t="str">
        <f t="shared" si="909"/>
        <v/>
      </c>
      <c r="CL784" s="173" t="str">
        <f t="shared" si="882"/>
        <v>x</v>
      </c>
      <c r="CN784" s="6" t="str">
        <f t="shared" si="910"/>
        <v/>
      </c>
      <c r="CO784" s="293" t="e">
        <f t="shared" ca="1" si="920"/>
        <v>#N/A</v>
      </c>
      <c r="CP784" s="6" t="e">
        <f t="shared" ca="1" si="911"/>
        <v>#N/A</v>
      </c>
      <c r="CQ784" s="61">
        <v>768</v>
      </c>
      <c r="CR784" s="6">
        <f t="shared" si="883"/>
        <v>0</v>
      </c>
      <c r="CS784" s="6">
        <f t="shared" si="884"/>
        <v>0</v>
      </c>
      <c r="CT784" s="56" t="str">
        <f t="shared" si="885"/>
        <v/>
      </c>
      <c r="CU784" s="76">
        <f t="shared" si="886"/>
        <v>0</v>
      </c>
      <c r="CV784" s="76">
        <f t="shared" si="887"/>
        <v>0</v>
      </c>
      <c r="CX784" s="6" t="str">
        <f t="shared" si="888"/>
        <v/>
      </c>
      <c r="CY784" s="6" t="str">
        <f t="shared" si="889"/>
        <v/>
      </c>
      <c r="CZ784" s="6" t="str">
        <f t="shared" si="890"/>
        <v/>
      </c>
      <c r="DG784" s="56" t="str">
        <f t="shared" si="891"/>
        <v/>
      </c>
      <c r="DH784" s="6">
        <f t="shared" si="892"/>
        <v>0</v>
      </c>
      <c r="DK784" s="6">
        <f t="shared" si="927"/>
        <v>0</v>
      </c>
      <c r="DL784" s="6" t="e">
        <f t="shared" si="928"/>
        <v>#N/A</v>
      </c>
      <c r="DN784" s="6" t="e">
        <f t="shared" si="926"/>
        <v>#N/A</v>
      </c>
      <c r="DP784" s="6" t="str">
        <f t="shared" si="893"/>
        <v/>
      </c>
      <c r="DQ784" s="293">
        <f t="shared" ca="1" si="922"/>
        <v>778</v>
      </c>
      <c r="DR784" s="6" t="str">
        <f t="shared" ca="1" si="912"/>
        <v>x</v>
      </c>
      <c r="DU784" s="293" t="e">
        <f t="shared" ca="1" si="913"/>
        <v>#N/A</v>
      </c>
      <c r="DV784" s="5"/>
      <c r="DW784" s="293" t="e">
        <f t="shared" ca="1" si="923"/>
        <v>#N/A</v>
      </c>
      <c r="DZ784" s="293" t="e">
        <f t="shared" ca="1" si="914"/>
        <v>#N/A</v>
      </c>
      <c r="EA784" s="293" t="e">
        <f t="shared" ca="1" si="915"/>
        <v>#N/A</v>
      </c>
      <c r="EB784" s="293" t="e">
        <f t="shared" ca="1" si="916"/>
        <v>#N/A</v>
      </c>
      <c r="EE784" s="6" t="str">
        <f t="shared" si="917"/>
        <v/>
      </c>
      <c r="EF784" s="293" t="e">
        <f t="shared" ca="1" si="918"/>
        <v>#N/A</v>
      </c>
      <c r="EG784" s="6" t="e">
        <f t="shared" ca="1" si="894"/>
        <v>#N/A</v>
      </c>
    </row>
    <row r="785" spans="3:137" x14ac:dyDescent="0.2">
      <c r="C785" s="75"/>
      <c r="D785" s="184" t="str">
        <f t="shared" ref="D785:D848" si="932">IF(OR(ISNUMBER(MATCH($N$3,G785,0)),ISNUMBER(MATCH($N$4,J785,0)),ISNUMBER(MATCH($N$5,N785,0)),ISNUMBER(MATCH($N$6,O785,0)),ISNUMBER(MATCH($N$7,K785,0)),ISNUMBER(MATCH($N$1,T785,0)),ISNUMBER(MATCH($N$9,X785,0))),"t","")</f>
        <v/>
      </c>
      <c r="E785" s="649" t="str">
        <f t="shared" si="924"/>
        <v/>
      </c>
      <c r="F785" s="607" t="str">
        <f t="shared" si="931"/>
        <v>x</v>
      </c>
      <c r="G785" s="650"/>
      <c r="H785" s="651"/>
      <c r="I785" s="651"/>
      <c r="J785" s="651"/>
      <c r="K785" s="652"/>
      <c r="L785" s="889"/>
      <c r="M785" s="889"/>
      <c r="N785" s="653"/>
      <c r="O785" s="651"/>
      <c r="P785" s="651"/>
      <c r="Q785" s="654"/>
      <c r="R785" s="655"/>
      <c r="S785" s="607" t="str">
        <f t="shared" ref="S785:S848" si="933">BB785</f>
        <v/>
      </c>
      <c r="T785" s="656" t="str">
        <f t="shared" ref="T785:T848" si="934">IF(F785="x","",IF(ISERROR(BF785),0,IF(ISERROR(BH785),0,IF(OR(ISTEXT(Q785),ISTEXT(R785),DH785=1),0,IF(AND(H785="Oba",LEFT(P785,3)*1&gt;399),0,IF(AND(H785="Ink",ISNUMBER(AF785)),Q785-R785-AF785,Q785-R785))))))</f>
        <v/>
      </c>
      <c r="U785" s="656" t="str">
        <f t="shared" si="895"/>
        <v/>
      </c>
      <c r="V785" s="656" t="str">
        <f t="shared" ref="V785:V848" si="935">IF(T785="","",T785-Y785-AB785)</f>
        <v/>
      </c>
      <c r="W785" s="719"/>
      <c r="X785" s="659"/>
      <c r="Y785" s="656" t="str">
        <f t="shared" si="925"/>
        <v/>
      </c>
      <c r="Z785" s="659"/>
      <c r="AA785" s="654"/>
      <c r="AB785" s="656" t="str">
        <f t="shared" ref="AB785:AB848" si="936">IF(T785="","",IF(ISERROR(BC785),0,IF(BC785="bet",X785/(1+X785)*T785,0)))</f>
        <v/>
      </c>
      <c r="AC785" s="661" t="str">
        <f t="shared" si="896"/>
        <v/>
      </c>
      <c r="AE785" s="658" t="str">
        <f t="shared" ref="AE785:AE848" si="937">IF($AX$2=2,AW785,IF($AX$2=3,AX785,IF($AX$2=4,AY785,IF($AX$2=5,AZ785,IF($AX$2=6,BA785,IF($AX$2=7,AV785,IF(AND($AX$2=8,H785="Ink")," kbp &gt;",IF($AX$2=9,AU785,IF($AX$2=10,AT785,"")))))))))</f>
        <v/>
      </c>
      <c r="AF785" s="659"/>
      <c r="AT785" s="805" t="str">
        <f t="shared" si="921"/>
        <v/>
      </c>
      <c r="AU785" t="str">
        <f t="shared" si="897"/>
        <v/>
      </c>
      <c r="AV785" s="6" t="str">
        <f t="shared" ref="AV785:AV848" si="938">IF(F785="x","",IF(LEFT(P785,3)*1&gt;399," WV"," Bal"))</f>
        <v/>
      </c>
      <c r="AW785" s="317" t="str">
        <f t="shared" ref="AW785:AW848" si="939">BU785</f>
        <v/>
      </c>
      <c r="AX785" s="158" t="str">
        <f t="shared" ref="AX785:AX848" si="940">IF(OR(F785="x",G785=""),"",MONTH(G785))</f>
        <v/>
      </c>
      <c r="AY785" s="158" t="str">
        <f t="shared" si="930"/>
        <v/>
      </c>
      <c r="AZ785" s="309" t="str">
        <f t="shared" si="929"/>
        <v/>
      </c>
      <c r="BA785" s="318" t="str">
        <f t="shared" ref="BA785:BA848" si="941">IF(OR(F785="x",O785="",O785=0),"",1*COUNTIF($O$17:$O$1517,O785)&amp;" x")</f>
        <v/>
      </c>
      <c r="BB785" s="473" t="str">
        <f t="shared" ref="BB785:BB848" si="942">IF(F785="x","",IF(OR(H785="Ink",P785="130 Crediteuren"),"C",IF(OR(H785="Ver",P785="120 Debiteuren"),"D","")))</f>
        <v/>
      </c>
      <c r="BC785" s="80" t="str">
        <f t="shared" si="919"/>
        <v/>
      </c>
      <c r="BD785" s="56">
        <f t="shared" ref="BD785:BD848" si="943">IF(ISERROR(VLOOKUP(P785,$BE$17:$BE$57,1,FALSE)),1,0)</f>
        <v>1</v>
      </c>
      <c r="BF785" s="56" t="str">
        <f t="shared" ref="BF785:BF848" si="944">IF(P785="","",VLOOKUP(P785,$BJ$17:$BJ$247,1,FALSE))</f>
        <v/>
      </c>
      <c r="BG785" s="56" t="str">
        <f t="shared" ref="BG785:BG848" si="945">IF(I785="","",VLOOKUP(I785,$BJ$1:$BJ$10,1,FALSE))</f>
        <v/>
      </c>
      <c r="BH785" s="6" t="str">
        <f t="shared" ref="BH785:BH848" si="946">IF(H785="","",VLOOKUP(H785,$BH$7:$BH$11,1,FALSE))</f>
        <v/>
      </c>
      <c r="BK785" s="6" t="str">
        <f t="shared" ref="BK785:BK848" si="947">IF(P785="","",LEFT(P785,5))</f>
        <v/>
      </c>
      <c r="BL785" s="56">
        <f t="shared" si="898"/>
        <v>999999</v>
      </c>
      <c r="BM785" s="183">
        <f t="shared" si="899"/>
        <v>99999.000003925001</v>
      </c>
      <c r="BN785" s="61">
        <v>769</v>
      </c>
      <c r="BO785" s="6">
        <f t="shared" ref="BO785:BO848" si="948">IF(F785="x",999999,G785+ROW()/9999999)</f>
        <v>999999</v>
      </c>
      <c r="BP785" s="6">
        <f t="shared" ref="BP785:BP848" si="949">SMALL(BO:BO,BN785)</f>
        <v>999999</v>
      </c>
      <c r="BQ785" s="6" t="str">
        <f t="shared" si="900"/>
        <v>x</v>
      </c>
      <c r="BR785" s="206">
        <f t="shared" ref="BR785:BR848" si="950">IF(F785="x",99999,LEFT(P785,3)*1)+(G785/490000)+(ROW()/199999999)</f>
        <v>99999.000003925001</v>
      </c>
      <c r="BS785" s="6">
        <f t="shared" ref="BS785:BS848" si="951">SMALL(BR:BR,BN785)</f>
        <v>99999.000003925001</v>
      </c>
      <c r="BT785" s="6" t="str">
        <f t="shared" si="901"/>
        <v>x</v>
      </c>
      <c r="BU785" s="6" t="str">
        <f t="shared" ref="BU785:BU848" si="952">IF(F784="x","",IF(ISERROR(VLOOKUP(N785,$N$17:$BK$1517,50,FALSE)),"",VLOOKUP(N785,$N$17:$BK$1517,50,FALSE)))</f>
        <v/>
      </c>
      <c r="BW785" s="82">
        <f t="shared" si="902"/>
        <v>9999999999</v>
      </c>
      <c r="BX785" s="80" t="str">
        <f t="shared" ref="BX785:BX848" si="953">IF(OR(BB785="D",BB785="C"),F785,"x")</f>
        <v>x</v>
      </c>
      <c r="BY785" s="80" t="str">
        <f t="shared" ref="BY785:BY848" si="954">IF(BX785="x","",N785)</f>
        <v/>
      </c>
      <c r="BZ785" s="56" t="str">
        <f t="shared" si="903"/>
        <v/>
      </c>
      <c r="CA785" s="56" t="str">
        <f t="shared" si="904"/>
        <v/>
      </c>
      <c r="CB785" s="88">
        <f t="shared" si="905"/>
        <v>0</v>
      </c>
      <c r="CC785" s="56" t="str">
        <f t="shared" ref="CC785:CC848" si="955">IF(BX785="x","",IF(OR(ISBLANK(O785),ISTEXT(O785)),99998765,RIGHT(O785,5)*1))</f>
        <v/>
      </c>
      <c r="CD785" s="56"/>
      <c r="CE785" s="56"/>
      <c r="CF785" s="56"/>
      <c r="CG785" s="56"/>
      <c r="CH785" s="169">
        <f t="shared" si="906"/>
        <v>9999999999</v>
      </c>
      <c r="CI785" s="170">
        <f t="shared" si="907"/>
        <v>9999999999</v>
      </c>
      <c r="CJ785" s="171">
        <f t="shared" si="908"/>
        <v>9999999999</v>
      </c>
      <c r="CK785" s="172" t="str">
        <f t="shared" si="909"/>
        <v/>
      </c>
      <c r="CL785" s="173" t="str">
        <f t="shared" ref="CL785:CL848" si="956">IF(CK785="","x",VLOOKUP(CJ785,BW:BY,2,FALSE))</f>
        <v>x</v>
      </c>
      <c r="CN785" s="6" t="str">
        <f t="shared" si="910"/>
        <v/>
      </c>
      <c r="CO785" s="293" t="e">
        <f t="shared" ca="1" si="920"/>
        <v>#N/A</v>
      </c>
      <c r="CP785" s="6" t="e">
        <f t="shared" ca="1" si="911"/>
        <v>#N/A</v>
      </c>
      <c r="CQ785" s="61">
        <v>769</v>
      </c>
      <c r="CR785" s="6">
        <f t="shared" ref="CR785:CR848" si="957">IF(F785="x",0,IF(H785="Liq",-T785,0))</f>
        <v>0</v>
      </c>
      <c r="CS785" s="6">
        <f t="shared" ref="CS785:CS848" si="958">IF(F785="x",0,IF(H785="Ver",-T785,IF(P785="120 Debiteuren",T785,IF(H785="Ink",-T785,IF(P785="130 Crediteuren",T785,0)))))</f>
        <v>0</v>
      </c>
      <c r="CT785" s="56" t="str">
        <f t="shared" ref="CT785:CT848" si="959">IF(F785="x","",IF(H785="Ink","130 Crediteuren",IF(H785="Ver","120 Debiteuren",IF(H785="Mem","201 TR Memo afmaken",IF(H785="Oba","202 TR Beginbalans afmaken",IF(AND(H785="Liq",I785=""),"203 TR Bank nog invullen",IF(AND(H785="Liq",I785&lt;&gt;""),I785,"")))))))</f>
        <v/>
      </c>
      <c r="CU785" s="76">
        <f t="shared" ref="CU785:CU848" si="960">IF(F785="x",0,-T785)</f>
        <v>0</v>
      </c>
      <c r="CV785" s="76">
        <f t="shared" ref="CV785:CV848" si="961">IF(F785="x",0,IF(H785="Oba",T785,0))</f>
        <v>0</v>
      </c>
      <c r="CX785" s="6" t="str">
        <f t="shared" ref="CX785:CX848" si="962">IF(OR(BB785="D",BB785="C"),N785&amp;O785,"")</f>
        <v/>
      </c>
      <c r="CY785" s="6" t="str">
        <f t="shared" ref="CY785:CY848" si="963">IF(OR(BB785="D",BB785="C"),N785,"")</f>
        <v/>
      </c>
      <c r="CZ785" s="6" t="str">
        <f t="shared" ref="CZ785:CZ848" si="964">IF(F785="x","",IF(BC785="vord",AX785&amp;BC785,AX785&amp;X785&amp;BC785))</f>
        <v/>
      </c>
      <c r="DG785" s="56" t="str">
        <f t="shared" ref="DG785:DG848" si="965">H785&amp;P785</f>
        <v/>
      </c>
      <c r="DH785" s="6">
        <f t="shared" ref="DH785:DH848" si="966">IF(ISERROR(VLOOKUP(DG785,uitgeslcod,1,FALSE)),0,1)</f>
        <v>0</v>
      </c>
      <c r="DK785" s="6">
        <f t="shared" si="927"/>
        <v>0</v>
      </c>
      <c r="DL785" s="6" t="e">
        <f t="shared" si="928"/>
        <v>#N/A</v>
      </c>
      <c r="DN785" s="6" t="e">
        <f t="shared" si="926"/>
        <v>#N/A</v>
      </c>
      <c r="DP785" s="6" t="str">
        <f t="shared" ref="DP785:DP848" si="967">VLOOKUP(BT785,$F$15:$AY$1999,41,FALSE)</f>
        <v/>
      </c>
      <c r="DQ785" s="293">
        <f t="shared" ca="1" si="922"/>
        <v>779</v>
      </c>
      <c r="DR785" s="6" t="str">
        <f t="shared" ca="1" si="912"/>
        <v>x</v>
      </c>
      <c r="DU785" s="293" t="e">
        <f t="shared" ca="1" si="913"/>
        <v>#N/A</v>
      </c>
      <c r="DV785" s="5"/>
      <c r="DW785" s="293" t="e">
        <f t="shared" ca="1" si="923"/>
        <v>#N/A</v>
      </c>
      <c r="DZ785" s="293" t="e">
        <f t="shared" ca="1" si="914"/>
        <v>#N/A</v>
      </c>
      <c r="EA785" s="293" t="e">
        <f t="shared" ca="1" si="915"/>
        <v>#N/A</v>
      </c>
      <c r="EB785" s="293" t="e">
        <f t="shared" ca="1" si="916"/>
        <v>#N/A</v>
      </c>
      <c r="EE785" s="6" t="str">
        <f t="shared" si="917"/>
        <v/>
      </c>
      <c r="EF785" s="293" t="e">
        <f t="shared" ca="1" si="918"/>
        <v>#N/A</v>
      </c>
      <c r="EG785" s="6" t="e">
        <f t="shared" ref="EG785:EG848" ca="1" si="968">VLOOKUP(EF785,BN:BQ,4,FALSE)</f>
        <v>#N/A</v>
      </c>
    </row>
    <row r="786" spans="3:137" x14ac:dyDescent="0.2">
      <c r="C786" s="75"/>
      <c r="D786" s="184" t="str">
        <f t="shared" si="932"/>
        <v/>
      </c>
      <c r="E786" s="649" t="str">
        <f t="shared" si="924"/>
        <v/>
      </c>
      <c r="F786" s="607" t="str">
        <f t="shared" si="931"/>
        <v>x</v>
      </c>
      <c r="G786" s="650"/>
      <c r="H786" s="651"/>
      <c r="I786" s="651"/>
      <c r="J786" s="651"/>
      <c r="K786" s="652"/>
      <c r="L786" s="889"/>
      <c r="M786" s="889"/>
      <c r="N786" s="653"/>
      <c r="O786" s="651"/>
      <c r="P786" s="651"/>
      <c r="Q786" s="654"/>
      <c r="R786" s="655"/>
      <c r="S786" s="607" t="str">
        <f t="shared" si="933"/>
        <v/>
      </c>
      <c r="T786" s="656" t="str">
        <f t="shared" si="934"/>
        <v/>
      </c>
      <c r="U786" s="656" t="str">
        <f t="shared" ref="U786:U849" si="969">AC786</f>
        <v/>
      </c>
      <c r="V786" s="656" t="str">
        <f t="shared" si="935"/>
        <v/>
      </c>
      <c r="W786" s="719"/>
      <c r="X786" s="659"/>
      <c r="Y786" s="656" t="str">
        <f t="shared" si="925"/>
        <v/>
      </c>
      <c r="Z786" s="659"/>
      <c r="AA786" s="654"/>
      <c r="AB786" s="656" t="str">
        <f t="shared" si="936"/>
        <v/>
      </c>
      <c r="AC786" s="661" t="str">
        <f t="shared" ref="AC786:AC849" si="970">IF(F786="x","",Y786+AB786)</f>
        <v/>
      </c>
      <c r="AE786" s="658" t="str">
        <f t="shared" si="937"/>
        <v/>
      </c>
      <c r="AF786" s="659"/>
      <c r="AT786" s="805" t="str">
        <f t="shared" si="921"/>
        <v/>
      </c>
      <c r="AU786" t="str">
        <f t="shared" ref="AU786:AU849" si="971">AX786&amp;AV786</f>
        <v/>
      </c>
      <c r="AV786" s="6" t="str">
        <f t="shared" si="938"/>
        <v/>
      </c>
      <c r="AW786" s="317" t="str">
        <f t="shared" si="939"/>
        <v/>
      </c>
      <c r="AX786" s="158" t="str">
        <f t="shared" si="940"/>
        <v/>
      </c>
      <c r="AY786" s="158" t="str">
        <f t="shared" si="930"/>
        <v/>
      </c>
      <c r="AZ786" s="309" t="str">
        <f t="shared" si="929"/>
        <v/>
      </c>
      <c r="BA786" s="318" t="str">
        <f t="shared" si="941"/>
        <v/>
      </c>
      <c r="BB786" s="473" t="str">
        <f t="shared" si="942"/>
        <v/>
      </c>
      <c r="BC786" s="80" t="str">
        <f t="shared" si="919"/>
        <v/>
      </c>
      <c r="BD786" s="56">
        <f t="shared" si="943"/>
        <v>1</v>
      </c>
      <c r="BF786" s="56" t="str">
        <f t="shared" si="944"/>
        <v/>
      </c>
      <c r="BG786" s="56" t="str">
        <f t="shared" si="945"/>
        <v/>
      </c>
      <c r="BH786" s="6" t="str">
        <f t="shared" si="946"/>
        <v/>
      </c>
      <c r="BK786" s="6" t="str">
        <f t="shared" si="947"/>
        <v/>
      </c>
      <c r="BL786" s="56">
        <f t="shared" ref="BL786:BL849" si="972">BO786</f>
        <v>999999</v>
      </c>
      <c r="BM786" s="183">
        <f t="shared" ref="BM786:BM849" si="973">BR786</f>
        <v>99999.000003930007</v>
      </c>
      <c r="BN786" s="61">
        <v>770</v>
      </c>
      <c r="BO786" s="6">
        <f t="shared" si="948"/>
        <v>999999</v>
      </c>
      <c r="BP786" s="6">
        <f t="shared" si="949"/>
        <v>999999</v>
      </c>
      <c r="BQ786" s="6" t="str">
        <f t="shared" ref="BQ786:BQ849" si="974">IF(BP786&gt;70000,"x",VLOOKUP(BP786,$BL$17:$BN$1517,3,FALSE))</f>
        <v>x</v>
      </c>
      <c r="BR786" s="206">
        <f t="shared" si="950"/>
        <v>99999.000003930007</v>
      </c>
      <c r="BS786" s="6">
        <f t="shared" si="951"/>
        <v>99999.000003930007</v>
      </c>
      <c r="BT786" s="6" t="str">
        <f t="shared" ref="BT786:BT849" si="975">IF(BS786&gt;70000,"x",VLOOKUP(BS786,$BM$17:$BN$1517,2,FALSE))</f>
        <v>x</v>
      </c>
      <c r="BU786" s="6" t="str">
        <f t="shared" si="952"/>
        <v/>
      </c>
      <c r="BW786" s="82">
        <f t="shared" ref="BW786:BW849" si="976">CI786</f>
        <v>9999999999</v>
      </c>
      <c r="BX786" s="80" t="str">
        <f t="shared" si="953"/>
        <v>x</v>
      </c>
      <c r="BY786" s="80" t="str">
        <f t="shared" si="954"/>
        <v/>
      </c>
      <c r="BZ786" s="56" t="str">
        <f t="shared" ref="BZ786:BZ849" si="977">LEFT(BY786,1)</f>
        <v/>
      </c>
      <c r="CA786" s="56" t="str">
        <f t="shared" ref="CA786:CA849" si="978">IF(BZ786=0,"-",MID(BY786,2,1))</f>
        <v/>
      </c>
      <c r="CB786" s="88">
        <f t="shared" ref="CB786:CB849" si="979">LEN(BY786)</f>
        <v>0</v>
      </c>
      <c r="CC786" s="56" t="str">
        <f t="shared" si="955"/>
        <v/>
      </c>
      <c r="CD786" s="56"/>
      <c r="CE786" s="56"/>
      <c r="CF786" s="56"/>
      <c r="CG786" s="56"/>
      <c r="CH786" s="169">
        <f t="shared" ref="CH786:CH849" si="980">IF(BX786="x",9999999999,VLOOKUP(BZ786,$CE$17:$CF$65,2,FALSE)+VLOOKUP(CA786,$CE$17:$CG$65,3,FALSE)+CB786*100000+CC786+ROW()/2501)</f>
        <v>9999999999</v>
      </c>
      <c r="CI786" s="170">
        <f t="shared" ref="CI786:CI849" si="981">IF(ISERROR(CH786),(24000000+ROW()/2501),CH786)</f>
        <v>9999999999</v>
      </c>
      <c r="CJ786" s="171">
        <f t="shared" ref="CJ786:CJ849" si="982">SMALL($CI$17:$CI$1517,BN786)</f>
        <v>9999999999</v>
      </c>
      <c r="CK786" s="172" t="str">
        <f t="shared" ref="CK786:CK849" si="983">VLOOKUP(CJ786,$BW$17:$BY$1517,3,FALSE)</f>
        <v/>
      </c>
      <c r="CL786" s="173" t="str">
        <f t="shared" si="956"/>
        <v>x</v>
      </c>
      <c r="CN786" s="6" t="str">
        <f t="shared" ref="CN786:CN849" si="984">VLOOKUP(CL786,$F$15:$BB$1999,49,FALSE)</f>
        <v/>
      </c>
      <c r="CO786" s="293" t="e">
        <f t="shared" ca="1" si="920"/>
        <v>#N/A</v>
      </c>
      <c r="CP786" s="6" t="e">
        <f t="shared" ref="CP786:CP849" ca="1" si="985">VLOOKUP(CO786,BN:CL,25,FALSE)</f>
        <v>#N/A</v>
      </c>
      <c r="CQ786" s="61">
        <v>770</v>
      </c>
      <c r="CR786" s="6">
        <f t="shared" si="957"/>
        <v>0</v>
      </c>
      <c r="CS786" s="6">
        <f t="shared" si="958"/>
        <v>0</v>
      </c>
      <c r="CT786" s="56" t="str">
        <f t="shared" si="959"/>
        <v/>
      </c>
      <c r="CU786" s="76">
        <f t="shared" si="960"/>
        <v>0</v>
      </c>
      <c r="CV786" s="76">
        <f t="shared" si="961"/>
        <v>0</v>
      </c>
      <c r="CX786" s="6" t="str">
        <f t="shared" si="962"/>
        <v/>
      </c>
      <c r="CY786" s="6" t="str">
        <f t="shared" si="963"/>
        <v/>
      </c>
      <c r="CZ786" s="6" t="str">
        <f t="shared" si="964"/>
        <v/>
      </c>
      <c r="DG786" s="56" t="str">
        <f t="shared" si="965"/>
        <v/>
      </c>
      <c r="DH786" s="6">
        <f t="shared" si="966"/>
        <v>0</v>
      </c>
      <c r="DK786" s="6">
        <f t="shared" si="927"/>
        <v>0</v>
      </c>
      <c r="DL786" s="6" t="e">
        <f t="shared" si="928"/>
        <v>#N/A</v>
      </c>
      <c r="DN786" s="6" t="e">
        <f t="shared" si="926"/>
        <v>#N/A</v>
      </c>
      <c r="DP786" s="6" t="str">
        <f t="shared" si="967"/>
        <v/>
      </c>
      <c r="DQ786" s="293">
        <f t="shared" ca="1" si="922"/>
        <v>780</v>
      </c>
      <c r="DR786" s="6" t="str">
        <f t="shared" ref="DR786:DR849" ca="1" si="986">VLOOKUP(DQ786,BN:BT,7,FALSE)</f>
        <v>x</v>
      </c>
      <c r="DU786" s="293" t="e">
        <f t="shared" ref="DU786:DU849" ca="1" si="987">MATCH($DU$12,OFFSET(OFFSET($P$17,DU785,0),,,$DU$13-DU785),0)+DU785</f>
        <v>#N/A</v>
      </c>
      <c r="DV786" s="5"/>
      <c r="DW786" s="293" t="e">
        <f t="shared" ca="1" si="923"/>
        <v>#N/A</v>
      </c>
      <c r="DZ786" s="293" t="e">
        <f t="shared" ref="DZ786:DZ849" ca="1" si="988">MATCH($DZ$14,OFFSET(OFFSET($H$17,DZ785,0),,,$DU$13-DZ785),0)+DZ785</f>
        <v>#N/A</v>
      </c>
      <c r="EA786" s="293" t="e">
        <f t="shared" ref="EA786:EA849" ca="1" si="989">MATCH($EA$13,OFFSET(OFFSET($H$17,EA785,0),,,$DU$13-EA785),0)+EA785</f>
        <v>#N/A</v>
      </c>
      <c r="EB786" s="293" t="e">
        <f t="shared" ref="EB786:EB849" ca="1" si="990">MATCH($EB$13,OFFSET(OFFSET($BB$17,EB785,0),,,$DU$13-EB785),0)+EB785</f>
        <v>#N/A</v>
      </c>
      <c r="EE786" s="6" t="str">
        <f t="shared" ref="EE786:EE849" si="991">VLOOKUP(BQ786,$F$17:$BC$1999,50,FALSE)</f>
        <v/>
      </c>
      <c r="EF786" s="293" t="e">
        <f t="shared" ref="EF786:EF849" ca="1" si="992">MATCH($EE$13,OFFSET(OFFSET($EE$17,EF785,0),,,$DU$13-EF785),0)+EF785</f>
        <v>#N/A</v>
      </c>
      <c r="EG786" s="6" t="e">
        <f t="shared" ca="1" si="968"/>
        <v>#N/A</v>
      </c>
    </row>
    <row r="787" spans="3:137" x14ac:dyDescent="0.2">
      <c r="C787" s="75"/>
      <c r="D787" s="184" t="str">
        <f t="shared" si="932"/>
        <v/>
      </c>
      <c r="E787" s="649" t="str">
        <f t="shared" si="924"/>
        <v/>
      </c>
      <c r="F787" s="607" t="str">
        <f t="shared" si="931"/>
        <v>x</v>
      </c>
      <c r="G787" s="650"/>
      <c r="H787" s="651"/>
      <c r="I787" s="651"/>
      <c r="J787" s="651"/>
      <c r="K787" s="652"/>
      <c r="L787" s="889"/>
      <c r="M787" s="889"/>
      <c r="N787" s="653"/>
      <c r="O787" s="651"/>
      <c r="P787" s="651"/>
      <c r="Q787" s="654"/>
      <c r="R787" s="655"/>
      <c r="S787" s="607" t="str">
        <f t="shared" si="933"/>
        <v/>
      </c>
      <c r="T787" s="656" t="str">
        <f t="shared" si="934"/>
        <v/>
      </c>
      <c r="U787" s="656" t="str">
        <f t="shared" si="969"/>
        <v/>
      </c>
      <c r="V787" s="656" t="str">
        <f t="shared" si="935"/>
        <v/>
      </c>
      <c r="W787" s="719"/>
      <c r="X787" s="659"/>
      <c r="Y787" s="656" t="str">
        <f t="shared" si="925"/>
        <v/>
      </c>
      <c r="Z787" s="659"/>
      <c r="AA787" s="654"/>
      <c r="AB787" s="656" t="str">
        <f t="shared" si="936"/>
        <v/>
      </c>
      <c r="AC787" s="661" t="str">
        <f t="shared" si="970"/>
        <v/>
      </c>
      <c r="AE787" s="658" t="str">
        <f t="shared" si="937"/>
        <v/>
      </c>
      <c r="AF787" s="659"/>
      <c r="AT787" s="805" t="str">
        <f t="shared" si="921"/>
        <v/>
      </c>
      <c r="AU787" t="str">
        <f t="shared" si="971"/>
        <v/>
      </c>
      <c r="AV787" s="6" t="str">
        <f t="shared" si="938"/>
        <v/>
      </c>
      <c r="AW787" s="317" t="str">
        <f t="shared" si="939"/>
        <v/>
      </c>
      <c r="AX787" s="158" t="str">
        <f t="shared" si="940"/>
        <v/>
      </c>
      <c r="AY787" s="158" t="str">
        <f t="shared" si="930"/>
        <v/>
      </c>
      <c r="AZ787" s="309" t="str">
        <f t="shared" si="929"/>
        <v/>
      </c>
      <c r="BA787" s="318" t="str">
        <f t="shared" si="941"/>
        <v/>
      </c>
      <c r="BB787" s="473" t="str">
        <f t="shared" si="942"/>
        <v/>
      </c>
      <c r="BC787" s="80" t="str">
        <f t="shared" si="919"/>
        <v/>
      </c>
      <c r="BD787" s="56">
        <f t="shared" si="943"/>
        <v>1</v>
      </c>
      <c r="BF787" s="56" t="str">
        <f t="shared" si="944"/>
        <v/>
      </c>
      <c r="BG787" s="56" t="str">
        <f t="shared" si="945"/>
        <v/>
      </c>
      <c r="BH787" s="6" t="str">
        <f t="shared" si="946"/>
        <v/>
      </c>
      <c r="BK787" s="6" t="str">
        <f t="shared" si="947"/>
        <v/>
      </c>
      <c r="BL787" s="56">
        <f t="shared" si="972"/>
        <v>999999</v>
      </c>
      <c r="BM787" s="183">
        <f t="shared" si="973"/>
        <v>99999.000003934998</v>
      </c>
      <c r="BN787" s="61">
        <v>771</v>
      </c>
      <c r="BO787" s="6">
        <f t="shared" si="948"/>
        <v>999999</v>
      </c>
      <c r="BP787" s="6">
        <f t="shared" si="949"/>
        <v>999999</v>
      </c>
      <c r="BQ787" s="6" t="str">
        <f t="shared" si="974"/>
        <v>x</v>
      </c>
      <c r="BR787" s="206">
        <f t="shared" si="950"/>
        <v>99999.000003934998</v>
      </c>
      <c r="BS787" s="6">
        <f t="shared" si="951"/>
        <v>99999.000003934998</v>
      </c>
      <c r="BT787" s="6" t="str">
        <f t="shared" si="975"/>
        <v>x</v>
      </c>
      <c r="BU787" s="6" t="str">
        <f t="shared" si="952"/>
        <v/>
      </c>
      <c r="BW787" s="82">
        <f t="shared" si="976"/>
        <v>9999999999</v>
      </c>
      <c r="BX787" s="80" t="str">
        <f t="shared" si="953"/>
        <v>x</v>
      </c>
      <c r="BY787" s="80" t="str">
        <f t="shared" si="954"/>
        <v/>
      </c>
      <c r="BZ787" s="56" t="str">
        <f t="shared" si="977"/>
        <v/>
      </c>
      <c r="CA787" s="56" t="str">
        <f t="shared" si="978"/>
        <v/>
      </c>
      <c r="CB787" s="88">
        <f t="shared" si="979"/>
        <v>0</v>
      </c>
      <c r="CC787" s="56" t="str">
        <f t="shared" si="955"/>
        <v/>
      </c>
      <c r="CD787" s="56"/>
      <c r="CE787" s="56"/>
      <c r="CF787" s="56"/>
      <c r="CG787" s="56"/>
      <c r="CH787" s="169">
        <f t="shared" si="980"/>
        <v>9999999999</v>
      </c>
      <c r="CI787" s="170">
        <f t="shared" si="981"/>
        <v>9999999999</v>
      </c>
      <c r="CJ787" s="171">
        <f t="shared" si="982"/>
        <v>9999999999</v>
      </c>
      <c r="CK787" s="172" t="str">
        <f t="shared" si="983"/>
        <v/>
      </c>
      <c r="CL787" s="173" t="str">
        <f t="shared" si="956"/>
        <v>x</v>
      </c>
      <c r="CN787" s="6" t="str">
        <f t="shared" si="984"/>
        <v/>
      </c>
      <c r="CO787" s="293" t="e">
        <f t="shared" ca="1" si="920"/>
        <v>#N/A</v>
      </c>
      <c r="CP787" s="6" t="e">
        <f t="shared" ca="1" si="985"/>
        <v>#N/A</v>
      </c>
      <c r="CQ787" s="61">
        <v>771</v>
      </c>
      <c r="CR787" s="6">
        <f t="shared" si="957"/>
        <v>0</v>
      </c>
      <c r="CS787" s="6">
        <f t="shared" si="958"/>
        <v>0</v>
      </c>
      <c r="CT787" s="56" t="str">
        <f t="shared" si="959"/>
        <v/>
      </c>
      <c r="CU787" s="76">
        <f t="shared" si="960"/>
        <v>0</v>
      </c>
      <c r="CV787" s="76">
        <f t="shared" si="961"/>
        <v>0</v>
      </c>
      <c r="CX787" s="6" t="str">
        <f t="shared" si="962"/>
        <v/>
      </c>
      <c r="CY787" s="6" t="str">
        <f t="shared" si="963"/>
        <v/>
      </c>
      <c r="CZ787" s="6" t="str">
        <f t="shared" si="964"/>
        <v/>
      </c>
      <c r="DG787" s="56" t="str">
        <f t="shared" si="965"/>
        <v/>
      </c>
      <c r="DH787" s="6">
        <f t="shared" si="966"/>
        <v>0</v>
      </c>
      <c r="DK787" s="6">
        <f t="shared" si="927"/>
        <v>0</v>
      </c>
      <c r="DL787" s="6" t="e">
        <f t="shared" si="928"/>
        <v>#N/A</v>
      </c>
      <c r="DN787" s="6" t="e">
        <f t="shared" si="926"/>
        <v>#N/A</v>
      </c>
      <c r="DP787" s="6" t="str">
        <f t="shared" si="967"/>
        <v/>
      </c>
      <c r="DQ787" s="293">
        <f t="shared" ca="1" si="922"/>
        <v>781</v>
      </c>
      <c r="DR787" s="6" t="str">
        <f t="shared" ca="1" si="986"/>
        <v>x</v>
      </c>
      <c r="DU787" s="293" t="e">
        <f t="shared" ca="1" si="987"/>
        <v>#N/A</v>
      </c>
      <c r="DV787" s="5"/>
      <c r="DW787" s="293" t="e">
        <f t="shared" ca="1" si="923"/>
        <v>#N/A</v>
      </c>
      <c r="DZ787" s="293" t="e">
        <f t="shared" ca="1" si="988"/>
        <v>#N/A</v>
      </c>
      <c r="EA787" s="293" t="e">
        <f t="shared" ca="1" si="989"/>
        <v>#N/A</v>
      </c>
      <c r="EB787" s="293" t="e">
        <f t="shared" ca="1" si="990"/>
        <v>#N/A</v>
      </c>
      <c r="EE787" s="6" t="str">
        <f t="shared" si="991"/>
        <v/>
      </c>
      <c r="EF787" s="293" t="e">
        <f t="shared" ca="1" si="992"/>
        <v>#N/A</v>
      </c>
      <c r="EG787" s="6" t="e">
        <f t="shared" ca="1" si="968"/>
        <v>#N/A</v>
      </c>
    </row>
    <row r="788" spans="3:137" x14ac:dyDescent="0.2">
      <c r="C788" s="75"/>
      <c r="D788" s="184" t="str">
        <f t="shared" si="932"/>
        <v/>
      </c>
      <c r="E788" s="649" t="str">
        <f t="shared" si="924"/>
        <v/>
      </c>
      <c r="F788" s="607" t="str">
        <f t="shared" si="931"/>
        <v>x</v>
      </c>
      <c r="G788" s="650"/>
      <c r="H788" s="651"/>
      <c r="I788" s="651"/>
      <c r="J788" s="651"/>
      <c r="K788" s="652"/>
      <c r="L788" s="889"/>
      <c r="M788" s="889"/>
      <c r="N788" s="653"/>
      <c r="O788" s="651"/>
      <c r="P788" s="651"/>
      <c r="Q788" s="654"/>
      <c r="R788" s="655"/>
      <c r="S788" s="607" t="str">
        <f t="shared" si="933"/>
        <v/>
      </c>
      <c r="T788" s="656" t="str">
        <f t="shared" si="934"/>
        <v/>
      </c>
      <c r="U788" s="656" t="str">
        <f t="shared" si="969"/>
        <v/>
      </c>
      <c r="V788" s="656" t="str">
        <f t="shared" si="935"/>
        <v/>
      </c>
      <c r="W788" s="719"/>
      <c r="X788" s="659"/>
      <c r="Y788" s="656" t="str">
        <f t="shared" si="925"/>
        <v/>
      </c>
      <c r="Z788" s="659"/>
      <c r="AA788" s="654"/>
      <c r="AB788" s="656" t="str">
        <f t="shared" si="936"/>
        <v/>
      </c>
      <c r="AC788" s="661" t="str">
        <f t="shared" si="970"/>
        <v/>
      </c>
      <c r="AE788" s="658" t="str">
        <f t="shared" si="937"/>
        <v/>
      </c>
      <c r="AF788" s="659"/>
      <c r="AT788" s="805" t="str">
        <f t="shared" si="921"/>
        <v/>
      </c>
      <c r="AU788" t="str">
        <f t="shared" si="971"/>
        <v/>
      </c>
      <c r="AV788" s="6" t="str">
        <f t="shared" si="938"/>
        <v/>
      </c>
      <c r="AW788" s="317" t="str">
        <f t="shared" si="939"/>
        <v/>
      </c>
      <c r="AX788" s="158" t="str">
        <f t="shared" si="940"/>
        <v/>
      </c>
      <c r="AY788" s="158" t="str">
        <f t="shared" si="930"/>
        <v/>
      </c>
      <c r="AZ788" s="309" t="str">
        <f t="shared" si="929"/>
        <v/>
      </c>
      <c r="BA788" s="318" t="str">
        <f t="shared" si="941"/>
        <v/>
      </c>
      <c r="BB788" s="473" t="str">
        <f t="shared" si="942"/>
        <v/>
      </c>
      <c r="BC788" s="80" t="str">
        <f t="shared" ref="BC788:BC851" si="993">IF(OR(H788="",H788="Oba",G788="",P788="",X788="",BD788=0),"",IF(OR(X788="3a",X788="3b",X788="4a",X788="4b"),"div",IF(H788="Ver","bet",IF(AND(OR(H788="Liq",H788="Mem"),AA788="bet"),"bet","vord"))))</f>
        <v/>
      </c>
      <c r="BD788" s="56">
        <f t="shared" si="943"/>
        <v>1</v>
      </c>
      <c r="BF788" s="56" t="str">
        <f t="shared" si="944"/>
        <v/>
      </c>
      <c r="BG788" s="56" t="str">
        <f t="shared" si="945"/>
        <v/>
      </c>
      <c r="BH788" s="6" t="str">
        <f t="shared" si="946"/>
        <v/>
      </c>
      <c r="BK788" s="6" t="str">
        <f t="shared" si="947"/>
        <v/>
      </c>
      <c r="BL788" s="56">
        <f t="shared" si="972"/>
        <v>999999</v>
      </c>
      <c r="BM788" s="183">
        <f t="shared" si="973"/>
        <v>99999.000003940004</v>
      </c>
      <c r="BN788" s="61">
        <v>772</v>
      </c>
      <c r="BO788" s="6">
        <f t="shared" si="948"/>
        <v>999999</v>
      </c>
      <c r="BP788" s="6">
        <f t="shared" si="949"/>
        <v>999999</v>
      </c>
      <c r="BQ788" s="6" t="str">
        <f t="shared" si="974"/>
        <v>x</v>
      </c>
      <c r="BR788" s="206">
        <f t="shared" si="950"/>
        <v>99999.000003940004</v>
      </c>
      <c r="BS788" s="6">
        <f t="shared" si="951"/>
        <v>99999.000003940004</v>
      </c>
      <c r="BT788" s="6" t="str">
        <f t="shared" si="975"/>
        <v>x</v>
      </c>
      <c r="BU788" s="6" t="str">
        <f t="shared" si="952"/>
        <v/>
      </c>
      <c r="BW788" s="82">
        <f t="shared" si="976"/>
        <v>9999999999</v>
      </c>
      <c r="BX788" s="80" t="str">
        <f t="shared" si="953"/>
        <v>x</v>
      </c>
      <c r="BY788" s="80" t="str">
        <f t="shared" si="954"/>
        <v/>
      </c>
      <c r="BZ788" s="56" t="str">
        <f t="shared" si="977"/>
        <v/>
      </c>
      <c r="CA788" s="56" t="str">
        <f t="shared" si="978"/>
        <v/>
      </c>
      <c r="CB788" s="88">
        <f t="shared" si="979"/>
        <v>0</v>
      </c>
      <c r="CC788" s="56" t="str">
        <f t="shared" si="955"/>
        <v/>
      </c>
      <c r="CD788" s="56"/>
      <c r="CE788" s="56"/>
      <c r="CF788" s="56"/>
      <c r="CG788" s="56"/>
      <c r="CH788" s="169">
        <f t="shared" si="980"/>
        <v>9999999999</v>
      </c>
      <c r="CI788" s="170">
        <f t="shared" si="981"/>
        <v>9999999999</v>
      </c>
      <c r="CJ788" s="171">
        <f t="shared" si="982"/>
        <v>9999999999</v>
      </c>
      <c r="CK788" s="172" t="str">
        <f t="shared" si="983"/>
        <v/>
      </c>
      <c r="CL788" s="173" t="str">
        <f t="shared" si="956"/>
        <v>x</v>
      </c>
      <c r="CN788" s="6" t="str">
        <f t="shared" si="984"/>
        <v/>
      </c>
      <c r="CO788" s="293" t="e">
        <f t="shared" ref="CO788:CO851" ca="1" si="994">MATCH($CO$13,OFFSET(OFFSET($CN$17,CO787,0),,,$DU$13-CO787),0)+CO787</f>
        <v>#N/A</v>
      </c>
      <c r="CP788" s="6" t="e">
        <f t="shared" ca="1" si="985"/>
        <v>#N/A</v>
      </c>
      <c r="CQ788" s="61">
        <v>772</v>
      </c>
      <c r="CR788" s="6">
        <f t="shared" si="957"/>
        <v>0</v>
      </c>
      <c r="CS788" s="6">
        <f t="shared" si="958"/>
        <v>0</v>
      </c>
      <c r="CT788" s="56" t="str">
        <f t="shared" si="959"/>
        <v/>
      </c>
      <c r="CU788" s="76">
        <f t="shared" si="960"/>
        <v>0</v>
      </c>
      <c r="CV788" s="76">
        <f t="shared" si="961"/>
        <v>0</v>
      </c>
      <c r="CX788" s="6" t="str">
        <f t="shared" si="962"/>
        <v/>
      </c>
      <c r="CY788" s="6" t="str">
        <f t="shared" si="963"/>
        <v/>
      </c>
      <c r="CZ788" s="6" t="str">
        <f t="shared" si="964"/>
        <v/>
      </c>
      <c r="DG788" s="56" t="str">
        <f t="shared" si="965"/>
        <v/>
      </c>
      <c r="DH788" s="6">
        <f t="shared" si="966"/>
        <v>0</v>
      </c>
      <c r="DK788" s="6">
        <f t="shared" si="927"/>
        <v>0</v>
      </c>
      <c r="DL788" s="6" t="e">
        <f t="shared" si="928"/>
        <v>#N/A</v>
      </c>
      <c r="DN788" s="6" t="e">
        <f t="shared" si="926"/>
        <v>#N/A</v>
      </c>
      <c r="DP788" s="6" t="str">
        <f t="shared" si="967"/>
        <v/>
      </c>
      <c r="DQ788" s="293">
        <f t="shared" ca="1" si="922"/>
        <v>782</v>
      </c>
      <c r="DR788" s="6" t="str">
        <f t="shared" ca="1" si="986"/>
        <v>x</v>
      </c>
      <c r="DU788" s="293" t="e">
        <f t="shared" ca="1" si="987"/>
        <v>#N/A</v>
      </c>
      <c r="DV788" s="5"/>
      <c r="DW788" s="293" t="e">
        <f t="shared" ca="1" si="923"/>
        <v>#N/A</v>
      </c>
      <c r="DZ788" s="293" t="e">
        <f t="shared" ca="1" si="988"/>
        <v>#N/A</v>
      </c>
      <c r="EA788" s="293" t="e">
        <f t="shared" ca="1" si="989"/>
        <v>#N/A</v>
      </c>
      <c r="EB788" s="293" t="e">
        <f t="shared" ca="1" si="990"/>
        <v>#N/A</v>
      </c>
      <c r="EE788" s="6" t="str">
        <f t="shared" si="991"/>
        <v/>
      </c>
      <c r="EF788" s="293" t="e">
        <f t="shared" ca="1" si="992"/>
        <v>#N/A</v>
      </c>
      <c r="EG788" s="6" t="e">
        <f t="shared" ca="1" si="968"/>
        <v>#N/A</v>
      </c>
    </row>
    <row r="789" spans="3:137" x14ac:dyDescent="0.2">
      <c r="C789" s="75"/>
      <c r="D789" s="184" t="str">
        <f t="shared" si="932"/>
        <v/>
      </c>
      <c r="E789" s="649" t="str">
        <f t="shared" si="924"/>
        <v/>
      </c>
      <c r="F789" s="607" t="str">
        <f t="shared" si="931"/>
        <v>x</v>
      </c>
      <c r="G789" s="650"/>
      <c r="H789" s="651"/>
      <c r="I789" s="651"/>
      <c r="J789" s="651"/>
      <c r="K789" s="652"/>
      <c r="L789" s="889"/>
      <c r="M789" s="889"/>
      <c r="N789" s="653"/>
      <c r="O789" s="651"/>
      <c r="P789" s="651"/>
      <c r="Q789" s="654"/>
      <c r="R789" s="655"/>
      <c r="S789" s="607" t="str">
        <f t="shared" si="933"/>
        <v/>
      </c>
      <c r="T789" s="656" t="str">
        <f t="shared" si="934"/>
        <v/>
      </c>
      <c r="U789" s="656" t="str">
        <f t="shared" si="969"/>
        <v/>
      </c>
      <c r="V789" s="656" t="str">
        <f t="shared" si="935"/>
        <v/>
      </c>
      <c r="W789" s="719"/>
      <c r="X789" s="659"/>
      <c r="Y789" s="656" t="str">
        <f t="shared" si="925"/>
        <v/>
      </c>
      <c r="Z789" s="659"/>
      <c r="AA789" s="654"/>
      <c r="AB789" s="656" t="str">
        <f t="shared" si="936"/>
        <v/>
      </c>
      <c r="AC789" s="661" t="str">
        <f t="shared" si="970"/>
        <v/>
      </c>
      <c r="AE789" s="658" t="str">
        <f t="shared" si="937"/>
        <v/>
      </c>
      <c r="AF789" s="659"/>
      <c r="AT789" s="805" t="str">
        <f t="shared" ref="AT789:AT852" si="995">IF(BB789="","",ROUND(SUMIF(CY:CY,CY789,CS:CS),3))</f>
        <v/>
      </c>
      <c r="AU789" t="str">
        <f t="shared" si="971"/>
        <v/>
      </c>
      <c r="AV789" s="6" t="str">
        <f t="shared" si="938"/>
        <v/>
      </c>
      <c r="AW789" s="317" t="str">
        <f t="shared" si="939"/>
        <v/>
      </c>
      <c r="AX789" s="158" t="str">
        <f t="shared" si="940"/>
        <v/>
      </c>
      <c r="AY789" s="158" t="str">
        <f t="shared" si="930"/>
        <v/>
      </c>
      <c r="AZ789" s="309" t="str">
        <f t="shared" si="929"/>
        <v/>
      </c>
      <c r="BA789" s="318" t="str">
        <f t="shared" si="941"/>
        <v/>
      </c>
      <c r="BB789" s="473" t="str">
        <f t="shared" si="942"/>
        <v/>
      </c>
      <c r="BC789" s="80" t="str">
        <f t="shared" si="993"/>
        <v/>
      </c>
      <c r="BD789" s="56">
        <f t="shared" si="943"/>
        <v>1</v>
      </c>
      <c r="BF789" s="56" t="str">
        <f t="shared" si="944"/>
        <v/>
      </c>
      <c r="BG789" s="56" t="str">
        <f t="shared" si="945"/>
        <v/>
      </c>
      <c r="BH789" s="6" t="str">
        <f t="shared" si="946"/>
        <v/>
      </c>
      <c r="BK789" s="6" t="str">
        <f t="shared" si="947"/>
        <v/>
      </c>
      <c r="BL789" s="56">
        <f t="shared" si="972"/>
        <v>999999</v>
      </c>
      <c r="BM789" s="183">
        <f t="shared" si="973"/>
        <v>99999.000003944995</v>
      </c>
      <c r="BN789" s="61">
        <v>773</v>
      </c>
      <c r="BO789" s="6">
        <f t="shared" si="948"/>
        <v>999999</v>
      </c>
      <c r="BP789" s="6">
        <f t="shared" si="949"/>
        <v>999999</v>
      </c>
      <c r="BQ789" s="6" t="str">
        <f t="shared" si="974"/>
        <v>x</v>
      </c>
      <c r="BR789" s="206">
        <f t="shared" si="950"/>
        <v>99999.000003944995</v>
      </c>
      <c r="BS789" s="6">
        <f t="shared" si="951"/>
        <v>99999.000003944995</v>
      </c>
      <c r="BT789" s="6" t="str">
        <f t="shared" si="975"/>
        <v>x</v>
      </c>
      <c r="BU789" s="6" t="str">
        <f t="shared" si="952"/>
        <v/>
      </c>
      <c r="BW789" s="82">
        <f t="shared" si="976"/>
        <v>9999999999</v>
      </c>
      <c r="BX789" s="80" t="str">
        <f t="shared" si="953"/>
        <v>x</v>
      </c>
      <c r="BY789" s="80" t="str">
        <f t="shared" si="954"/>
        <v/>
      </c>
      <c r="BZ789" s="56" t="str">
        <f t="shared" si="977"/>
        <v/>
      </c>
      <c r="CA789" s="56" t="str">
        <f t="shared" si="978"/>
        <v/>
      </c>
      <c r="CB789" s="88">
        <f t="shared" si="979"/>
        <v>0</v>
      </c>
      <c r="CC789" s="56" t="str">
        <f t="shared" si="955"/>
        <v/>
      </c>
      <c r="CD789" s="56"/>
      <c r="CE789" s="56"/>
      <c r="CF789" s="56"/>
      <c r="CG789" s="56"/>
      <c r="CH789" s="169">
        <f t="shared" si="980"/>
        <v>9999999999</v>
      </c>
      <c r="CI789" s="170">
        <f t="shared" si="981"/>
        <v>9999999999</v>
      </c>
      <c r="CJ789" s="171">
        <f t="shared" si="982"/>
        <v>9999999999</v>
      </c>
      <c r="CK789" s="172" t="str">
        <f t="shared" si="983"/>
        <v/>
      </c>
      <c r="CL789" s="173" t="str">
        <f t="shared" si="956"/>
        <v>x</v>
      </c>
      <c r="CN789" s="6" t="str">
        <f t="shared" si="984"/>
        <v/>
      </c>
      <c r="CO789" s="293" t="e">
        <f t="shared" ca="1" si="994"/>
        <v>#N/A</v>
      </c>
      <c r="CP789" s="6" t="e">
        <f t="shared" ca="1" si="985"/>
        <v>#N/A</v>
      </c>
      <c r="CQ789" s="61">
        <v>773</v>
      </c>
      <c r="CR789" s="6">
        <f t="shared" si="957"/>
        <v>0</v>
      </c>
      <c r="CS789" s="6">
        <f t="shared" si="958"/>
        <v>0</v>
      </c>
      <c r="CT789" s="56" t="str">
        <f t="shared" si="959"/>
        <v/>
      </c>
      <c r="CU789" s="76">
        <f t="shared" si="960"/>
        <v>0</v>
      </c>
      <c r="CV789" s="76">
        <f t="shared" si="961"/>
        <v>0</v>
      </c>
      <c r="CX789" s="6" t="str">
        <f t="shared" si="962"/>
        <v/>
      </c>
      <c r="CY789" s="6" t="str">
        <f t="shared" si="963"/>
        <v/>
      </c>
      <c r="CZ789" s="6" t="str">
        <f t="shared" si="964"/>
        <v/>
      </c>
      <c r="DG789" s="56" t="str">
        <f t="shared" si="965"/>
        <v/>
      </c>
      <c r="DH789" s="6">
        <f t="shared" si="966"/>
        <v>0</v>
      </c>
      <c r="DK789" s="6">
        <f t="shared" si="927"/>
        <v>0</v>
      </c>
      <c r="DL789" s="6" t="e">
        <f t="shared" si="928"/>
        <v>#N/A</v>
      </c>
      <c r="DN789" s="6" t="e">
        <f t="shared" si="926"/>
        <v>#N/A</v>
      </c>
      <c r="DP789" s="6" t="str">
        <f t="shared" si="967"/>
        <v/>
      </c>
      <c r="DQ789" s="293">
        <f t="shared" ref="DQ789:DQ852" ca="1" si="996">MATCH($DP$12,OFFSET(OFFSET($DP$17,DQ788,0),,,$DU$13-DQ788),0)+DQ788</f>
        <v>783</v>
      </c>
      <c r="DR789" s="6" t="str">
        <f t="shared" ca="1" si="986"/>
        <v>x</v>
      </c>
      <c r="DU789" s="293" t="e">
        <f t="shared" ca="1" si="987"/>
        <v>#N/A</v>
      </c>
      <c r="DV789" s="5"/>
      <c r="DW789" s="293" t="e">
        <f t="shared" ca="1" si="923"/>
        <v>#N/A</v>
      </c>
      <c r="DZ789" s="293" t="e">
        <f t="shared" ca="1" si="988"/>
        <v>#N/A</v>
      </c>
      <c r="EA789" s="293" t="e">
        <f t="shared" ca="1" si="989"/>
        <v>#N/A</v>
      </c>
      <c r="EB789" s="293" t="e">
        <f t="shared" ca="1" si="990"/>
        <v>#N/A</v>
      </c>
      <c r="EE789" s="6" t="str">
        <f t="shared" si="991"/>
        <v/>
      </c>
      <c r="EF789" s="293" t="e">
        <f t="shared" ca="1" si="992"/>
        <v>#N/A</v>
      </c>
      <c r="EG789" s="6" t="e">
        <f t="shared" ca="1" si="968"/>
        <v>#N/A</v>
      </c>
    </row>
    <row r="790" spans="3:137" x14ac:dyDescent="0.2">
      <c r="C790" s="75"/>
      <c r="D790" s="184" t="str">
        <f t="shared" si="932"/>
        <v/>
      </c>
      <c r="E790" s="649" t="str">
        <f t="shared" si="924"/>
        <v/>
      </c>
      <c r="F790" s="607" t="str">
        <f t="shared" si="931"/>
        <v>x</v>
      </c>
      <c r="G790" s="650"/>
      <c r="H790" s="651"/>
      <c r="I790" s="651"/>
      <c r="J790" s="651"/>
      <c r="K790" s="652"/>
      <c r="L790" s="889"/>
      <c r="M790" s="889"/>
      <c r="N790" s="653"/>
      <c r="O790" s="651"/>
      <c r="P790" s="651"/>
      <c r="Q790" s="654"/>
      <c r="R790" s="655"/>
      <c r="S790" s="607" t="str">
        <f t="shared" si="933"/>
        <v/>
      </c>
      <c r="T790" s="656" t="str">
        <f t="shared" si="934"/>
        <v/>
      </c>
      <c r="U790" s="656" t="str">
        <f t="shared" si="969"/>
        <v/>
      </c>
      <c r="V790" s="656" t="str">
        <f t="shared" si="935"/>
        <v/>
      </c>
      <c r="W790" s="719"/>
      <c r="X790" s="659"/>
      <c r="Y790" s="656" t="str">
        <f t="shared" si="925"/>
        <v/>
      </c>
      <c r="Z790" s="659"/>
      <c r="AA790" s="654"/>
      <c r="AB790" s="656" t="str">
        <f t="shared" si="936"/>
        <v/>
      </c>
      <c r="AC790" s="661" t="str">
        <f t="shared" si="970"/>
        <v/>
      </c>
      <c r="AE790" s="658" t="str">
        <f t="shared" si="937"/>
        <v/>
      </c>
      <c r="AF790" s="659"/>
      <c r="AT790" s="805" t="str">
        <f t="shared" si="995"/>
        <v/>
      </c>
      <c r="AU790" t="str">
        <f t="shared" si="971"/>
        <v/>
      </c>
      <c r="AV790" s="6" t="str">
        <f t="shared" si="938"/>
        <v/>
      </c>
      <c r="AW790" s="317" t="str">
        <f t="shared" si="939"/>
        <v/>
      </c>
      <c r="AX790" s="158" t="str">
        <f t="shared" si="940"/>
        <v/>
      </c>
      <c r="AY790" s="158" t="str">
        <f t="shared" si="930"/>
        <v/>
      </c>
      <c r="AZ790" s="309" t="str">
        <f t="shared" si="929"/>
        <v/>
      </c>
      <c r="BA790" s="318" t="str">
        <f t="shared" si="941"/>
        <v/>
      </c>
      <c r="BB790" s="473" t="str">
        <f t="shared" si="942"/>
        <v/>
      </c>
      <c r="BC790" s="80" t="str">
        <f t="shared" si="993"/>
        <v/>
      </c>
      <c r="BD790" s="56">
        <f t="shared" si="943"/>
        <v>1</v>
      </c>
      <c r="BF790" s="56" t="str">
        <f t="shared" si="944"/>
        <v/>
      </c>
      <c r="BG790" s="56" t="str">
        <f t="shared" si="945"/>
        <v/>
      </c>
      <c r="BH790" s="6" t="str">
        <f t="shared" si="946"/>
        <v/>
      </c>
      <c r="BK790" s="6" t="str">
        <f t="shared" si="947"/>
        <v/>
      </c>
      <c r="BL790" s="56">
        <f t="shared" si="972"/>
        <v>999999</v>
      </c>
      <c r="BM790" s="183">
        <f t="shared" si="973"/>
        <v>99999.000003950001</v>
      </c>
      <c r="BN790" s="61">
        <v>774</v>
      </c>
      <c r="BO790" s="6">
        <f t="shared" si="948"/>
        <v>999999</v>
      </c>
      <c r="BP790" s="6">
        <f t="shared" si="949"/>
        <v>999999</v>
      </c>
      <c r="BQ790" s="6" t="str">
        <f t="shared" si="974"/>
        <v>x</v>
      </c>
      <c r="BR790" s="206">
        <f t="shared" si="950"/>
        <v>99999.000003950001</v>
      </c>
      <c r="BS790" s="6">
        <f t="shared" si="951"/>
        <v>99999.000003950001</v>
      </c>
      <c r="BT790" s="6" t="str">
        <f t="shared" si="975"/>
        <v>x</v>
      </c>
      <c r="BU790" s="6" t="str">
        <f t="shared" si="952"/>
        <v/>
      </c>
      <c r="BW790" s="82">
        <f t="shared" si="976"/>
        <v>9999999999</v>
      </c>
      <c r="BX790" s="80" t="str">
        <f t="shared" si="953"/>
        <v>x</v>
      </c>
      <c r="BY790" s="80" t="str">
        <f t="shared" si="954"/>
        <v/>
      </c>
      <c r="BZ790" s="56" t="str">
        <f t="shared" si="977"/>
        <v/>
      </c>
      <c r="CA790" s="56" t="str">
        <f t="shared" si="978"/>
        <v/>
      </c>
      <c r="CB790" s="88">
        <f t="shared" si="979"/>
        <v>0</v>
      </c>
      <c r="CC790" s="56" t="str">
        <f t="shared" si="955"/>
        <v/>
      </c>
      <c r="CD790" s="56"/>
      <c r="CE790" s="56"/>
      <c r="CF790" s="56"/>
      <c r="CG790" s="56"/>
      <c r="CH790" s="169">
        <f t="shared" si="980"/>
        <v>9999999999</v>
      </c>
      <c r="CI790" s="170">
        <f t="shared" si="981"/>
        <v>9999999999</v>
      </c>
      <c r="CJ790" s="171">
        <f t="shared" si="982"/>
        <v>9999999999</v>
      </c>
      <c r="CK790" s="172" t="str">
        <f t="shared" si="983"/>
        <v/>
      </c>
      <c r="CL790" s="173" t="str">
        <f t="shared" si="956"/>
        <v>x</v>
      </c>
      <c r="CN790" s="6" t="str">
        <f t="shared" si="984"/>
        <v/>
      </c>
      <c r="CO790" s="293" t="e">
        <f t="shared" ca="1" si="994"/>
        <v>#N/A</v>
      </c>
      <c r="CP790" s="6" t="e">
        <f t="shared" ca="1" si="985"/>
        <v>#N/A</v>
      </c>
      <c r="CQ790" s="61">
        <v>774</v>
      </c>
      <c r="CR790" s="6">
        <f t="shared" si="957"/>
        <v>0</v>
      </c>
      <c r="CS790" s="6">
        <f t="shared" si="958"/>
        <v>0</v>
      </c>
      <c r="CT790" s="56" t="str">
        <f t="shared" si="959"/>
        <v/>
      </c>
      <c r="CU790" s="76">
        <f t="shared" si="960"/>
        <v>0</v>
      </c>
      <c r="CV790" s="76">
        <f t="shared" si="961"/>
        <v>0</v>
      </c>
      <c r="CX790" s="6" t="str">
        <f t="shared" si="962"/>
        <v/>
      </c>
      <c r="CY790" s="6" t="str">
        <f t="shared" si="963"/>
        <v/>
      </c>
      <c r="CZ790" s="6" t="str">
        <f t="shared" si="964"/>
        <v/>
      </c>
      <c r="DG790" s="56" t="str">
        <f t="shared" si="965"/>
        <v/>
      </c>
      <c r="DH790" s="6">
        <f t="shared" si="966"/>
        <v>0</v>
      </c>
      <c r="DK790" s="6">
        <f t="shared" si="927"/>
        <v>0</v>
      </c>
      <c r="DL790" s="6" t="e">
        <f t="shared" si="928"/>
        <v>#N/A</v>
      </c>
      <c r="DN790" s="6" t="e">
        <f t="shared" si="926"/>
        <v>#N/A</v>
      </c>
      <c r="DP790" s="6" t="str">
        <f t="shared" si="967"/>
        <v/>
      </c>
      <c r="DQ790" s="293">
        <f t="shared" ca="1" si="996"/>
        <v>784</v>
      </c>
      <c r="DR790" s="6" t="str">
        <f t="shared" ca="1" si="986"/>
        <v>x</v>
      </c>
      <c r="DU790" s="293" t="e">
        <f t="shared" ca="1" si="987"/>
        <v>#N/A</v>
      </c>
      <c r="DV790" s="5"/>
      <c r="DW790" s="293" t="e">
        <f t="shared" ca="1" si="923"/>
        <v>#N/A</v>
      </c>
      <c r="DZ790" s="293" t="e">
        <f t="shared" ca="1" si="988"/>
        <v>#N/A</v>
      </c>
      <c r="EA790" s="293" t="e">
        <f t="shared" ca="1" si="989"/>
        <v>#N/A</v>
      </c>
      <c r="EB790" s="293" t="e">
        <f t="shared" ca="1" si="990"/>
        <v>#N/A</v>
      </c>
      <c r="EE790" s="6" t="str">
        <f t="shared" si="991"/>
        <v/>
      </c>
      <c r="EF790" s="293" t="e">
        <f t="shared" ca="1" si="992"/>
        <v>#N/A</v>
      </c>
      <c r="EG790" s="6" t="e">
        <f t="shared" ca="1" si="968"/>
        <v>#N/A</v>
      </c>
    </row>
    <row r="791" spans="3:137" x14ac:dyDescent="0.2">
      <c r="C791" s="75"/>
      <c r="D791" s="184" t="str">
        <f t="shared" si="932"/>
        <v/>
      </c>
      <c r="E791" s="649" t="str">
        <f t="shared" si="924"/>
        <v/>
      </c>
      <c r="F791" s="607" t="str">
        <f t="shared" si="931"/>
        <v>x</v>
      </c>
      <c r="G791" s="650"/>
      <c r="H791" s="651"/>
      <c r="I791" s="651"/>
      <c r="J791" s="651"/>
      <c r="K791" s="652"/>
      <c r="L791" s="889"/>
      <c r="M791" s="889"/>
      <c r="N791" s="653"/>
      <c r="O791" s="651"/>
      <c r="P791" s="651"/>
      <c r="Q791" s="654"/>
      <c r="R791" s="655"/>
      <c r="S791" s="607" t="str">
        <f t="shared" si="933"/>
        <v/>
      </c>
      <c r="T791" s="656" t="str">
        <f t="shared" si="934"/>
        <v/>
      </c>
      <c r="U791" s="656" t="str">
        <f t="shared" si="969"/>
        <v/>
      </c>
      <c r="V791" s="656" t="str">
        <f t="shared" si="935"/>
        <v/>
      </c>
      <c r="W791" s="719"/>
      <c r="X791" s="659"/>
      <c r="Y791" s="656" t="str">
        <f t="shared" si="925"/>
        <v/>
      </c>
      <c r="Z791" s="659"/>
      <c r="AA791" s="654"/>
      <c r="AB791" s="656" t="str">
        <f t="shared" si="936"/>
        <v/>
      </c>
      <c r="AC791" s="661" t="str">
        <f t="shared" si="970"/>
        <v/>
      </c>
      <c r="AE791" s="658" t="str">
        <f t="shared" si="937"/>
        <v/>
      </c>
      <c r="AF791" s="659"/>
      <c r="AT791" s="805" t="str">
        <f t="shared" si="995"/>
        <v/>
      </c>
      <c r="AU791" t="str">
        <f t="shared" si="971"/>
        <v/>
      </c>
      <c r="AV791" s="6" t="str">
        <f t="shared" si="938"/>
        <v/>
      </c>
      <c r="AW791" s="317" t="str">
        <f t="shared" si="939"/>
        <v/>
      </c>
      <c r="AX791" s="158" t="str">
        <f t="shared" si="940"/>
        <v/>
      </c>
      <c r="AY791" s="158" t="str">
        <f t="shared" si="930"/>
        <v/>
      </c>
      <c r="AZ791" s="309" t="str">
        <f t="shared" si="929"/>
        <v/>
      </c>
      <c r="BA791" s="318" t="str">
        <f t="shared" si="941"/>
        <v/>
      </c>
      <c r="BB791" s="473" t="str">
        <f t="shared" si="942"/>
        <v/>
      </c>
      <c r="BC791" s="80" t="str">
        <f t="shared" si="993"/>
        <v/>
      </c>
      <c r="BD791" s="56">
        <f t="shared" si="943"/>
        <v>1</v>
      </c>
      <c r="BF791" s="56" t="str">
        <f t="shared" si="944"/>
        <v/>
      </c>
      <c r="BG791" s="56" t="str">
        <f t="shared" si="945"/>
        <v/>
      </c>
      <c r="BH791" s="6" t="str">
        <f t="shared" si="946"/>
        <v/>
      </c>
      <c r="BK791" s="6" t="str">
        <f t="shared" si="947"/>
        <v/>
      </c>
      <c r="BL791" s="56">
        <f t="shared" si="972"/>
        <v>999999</v>
      </c>
      <c r="BM791" s="183">
        <f t="shared" si="973"/>
        <v>99999.000003955007</v>
      </c>
      <c r="BN791" s="61">
        <v>775</v>
      </c>
      <c r="BO791" s="6">
        <f t="shared" si="948"/>
        <v>999999</v>
      </c>
      <c r="BP791" s="6">
        <f t="shared" si="949"/>
        <v>999999</v>
      </c>
      <c r="BQ791" s="6" t="str">
        <f t="shared" si="974"/>
        <v>x</v>
      </c>
      <c r="BR791" s="206">
        <f t="shared" si="950"/>
        <v>99999.000003955007</v>
      </c>
      <c r="BS791" s="6">
        <f t="shared" si="951"/>
        <v>99999.000003955007</v>
      </c>
      <c r="BT791" s="6" t="str">
        <f t="shared" si="975"/>
        <v>x</v>
      </c>
      <c r="BU791" s="6" t="str">
        <f t="shared" si="952"/>
        <v/>
      </c>
      <c r="BW791" s="82">
        <f t="shared" si="976"/>
        <v>9999999999</v>
      </c>
      <c r="BX791" s="80" t="str">
        <f t="shared" si="953"/>
        <v>x</v>
      </c>
      <c r="BY791" s="80" t="str">
        <f t="shared" si="954"/>
        <v/>
      </c>
      <c r="BZ791" s="56" t="str">
        <f t="shared" si="977"/>
        <v/>
      </c>
      <c r="CA791" s="56" t="str">
        <f t="shared" si="978"/>
        <v/>
      </c>
      <c r="CB791" s="88">
        <f t="shared" si="979"/>
        <v>0</v>
      </c>
      <c r="CC791" s="56" t="str">
        <f t="shared" si="955"/>
        <v/>
      </c>
      <c r="CD791" s="56"/>
      <c r="CE791" s="56"/>
      <c r="CF791" s="56"/>
      <c r="CG791" s="56"/>
      <c r="CH791" s="169">
        <f t="shared" si="980"/>
        <v>9999999999</v>
      </c>
      <c r="CI791" s="170">
        <f t="shared" si="981"/>
        <v>9999999999</v>
      </c>
      <c r="CJ791" s="171">
        <f t="shared" si="982"/>
        <v>9999999999</v>
      </c>
      <c r="CK791" s="172" t="str">
        <f t="shared" si="983"/>
        <v/>
      </c>
      <c r="CL791" s="173" t="str">
        <f t="shared" si="956"/>
        <v>x</v>
      </c>
      <c r="CN791" s="6" t="str">
        <f t="shared" si="984"/>
        <v/>
      </c>
      <c r="CO791" s="293" t="e">
        <f t="shared" ca="1" si="994"/>
        <v>#N/A</v>
      </c>
      <c r="CP791" s="6" t="e">
        <f t="shared" ca="1" si="985"/>
        <v>#N/A</v>
      </c>
      <c r="CQ791" s="61">
        <v>775</v>
      </c>
      <c r="CR791" s="6">
        <f t="shared" si="957"/>
        <v>0</v>
      </c>
      <c r="CS791" s="6">
        <f t="shared" si="958"/>
        <v>0</v>
      </c>
      <c r="CT791" s="56" t="str">
        <f t="shared" si="959"/>
        <v/>
      </c>
      <c r="CU791" s="76">
        <f t="shared" si="960"/>
        <v>0</v>
      </c>
      <c r="CV791" s="76">
        <f t="shared" si="961"/>
        <v>0</v>
      </c>
      <c r="CX791" s="6" t="str">
        <f t="shared" si="962"/>
        <v/>
      </c>
      <c r="CY791" s="6" t="str">
        <f t="shared" si="963"/>
        <v/>
      </c>
      <c r="CZ791" s="6" t="str">
        <f t="shared" si="964"/>
        <v/>
      </c>
      <c r="DG791" s="56" t="str">
        <f t="shared" si="965"/>
        <v/>
      </c>
      <c r="DH791" s="6">
        <f t="shared" si="966"/>
        <v>0</v>
      </c>
      <c r="DK791" s="6">
        <f t="shared" si="927"/>
        <v>0</v>
      </c>
      <c r="DL791" s="6" t="e">
        <f t="shared" si="928"/>
        <v>#N/A</v>
      </c>
      <c r="DN791" s="6" t="e">
        <f t="shared" si="926"/>
        <v>#N/A</v>
      </c>
      <c r="DP791" s="6" t="str">
        <f t="shared" si="967"/>
        <v/>
      </c>
      <c r="DQ791" s="293">
        <f t="shared" ca="1" si="996"/>
        <v>785</v>
      </c>
      <c r="DR791" s="6" t="str">
        <f t="shared" ca="1" si="986"/>
        <v>x</v>
      </c>
      <c r="DU791" s="293" t="e">
        <f t="shared" ca="1" si="987"/>
        <v>#N/A</v>
      </c>
      <c r="DV791" s="5"/>
      <c r="DW791" s="293" t="e">
        <f t="shared" ref="DW791:DW854" ca="1" si="997">MATCH($DW$12,OFFSET(OFFSET($CT$17,DW790,0),,,$DU$13-DW790),0)+DW790</f>
        <v>#N/A</v>
      </c>
      <c r="DZ791" s="293" t="e">
        <f t="shared" ca="1" si="988"/>
        <v>#N/A</v>
      </c>
      <c r="EA791" s="293" t="e">
        <f t="shared" ca="1" si="989"/>
        <v>#N/A</v>
      </c>
      <c r="EB791" s="293" t="e">
        <f t="shared" ca="1" si="990"/>
        <v>#N/A</v>
      </c>
      <c r="EE791" s="6" t="str">
        <f t="shared" si="991"/>
        <v/>
      </c>
      <c r="EF791" s="293" t="e">
        <f t="shared" ca="1" si="992"/>
        <v>#N/A</v>
      </c>
      <c r="EG791" s="6" t="e">
        <f t="shared" ca="1" si="968"/>
        <v>#N/A</v>
      </c>
    </row>
    <row r="792" spans="3:137" x14ac:dyDescent="0.2">
      <c r="C792" s="75"/>
      <c r="D792" s="184" t="str">
        <f t="shared" si="932"/>
        <v/>
      </c>
      <c r="E792" s="649" t="str">
        <f t="shared" si="924"/>
        <v/>
      </c>
      <c r="F792" s="607" t="str">
        <f t="shared" si="931"/>
        <v>x</v>
      </c>
      <c r="G792" s="650"/>
      <c r="H792" s="651"/>
      <c r="I792" s="651"/>
      <c r="J792" s="651"/>
      <c r="K792" s="652"/>
      <c r="L792" s="889"/>
      <c r="M792" s="889"/>
      <c r="N792" s="653"/>
      <c r="O792" s="651"/>
      <c r="P792" s="651"/>
      <c r="Q792" s="654"/>
      <c r="R792" s="655"/>
      <c r="S792" s="607" t="str">
        <f t="shared" si="933"/>
        <v/>
      </c>
      <c r="T792" s="656" t="str">
        <f t="shared" si="934"/>
        <v/>
      </c>
      <c r="U792" s="656" t="str">
        <f t="shared" si="969"/>
        <v/>
      </c>
      <c r="V792" s="656" t="str">
        <f t="shared" si="935"/>
        <v/>
      </c>
      <c r="W792" s="719"/>
      <c r="X792" s="659"/>
      <c r="Y792" s="656" t="str">
        <f t="shared" si="925"/>
        <v/>
      </c>
      <c r="Z792" s="659"/>
      <c r="AA792" s="654"/>
      <c r="AB792" s="656" t="str">
        <f t="shared" si="936"/>
        <v/>
      </c>
      <c r="AC792" s="661" t="str">
        <f t="shared" si="970"/>
        <v/>
      </c>
      <c r="AE792" s="658" t="str">
        <f t="shared" si="937"/>
        <v/>
      </c>
      <c r="AF792" s="659"/>
      <c r="AT792" s="805" t="str">
        <f t="shared" si="995"/>
        <v/>
      </c>
      <c r="AU792" t="str">
        <f t="shared" si="971"/>
        <v/>
      </c>
      <c r="AV792" s="6" t="str">
        <f t="shared" si="938"/>
        <v/>
      </c>
      <c r="AW792" s="317" t="str">
        <f t="shared" si="939"/>
        <v/>
      </c>
      <c r="AX792" s="158" t="str">
        <f t="shared" si="940"/>
        <v/>
      </c>
      <c r="AY792" s="158" t="str">
        <f t="shared" si="930"/>
        <v/>
      </c>
      <c r="AZ792" s="309" t="str">
        <f t="shared" si="929"/>
        <v/>
      </c>
      <c r="BA792" s="318" t="str">
        <f t="shared" si="941"/>
        <v/>
      </c>
      <c r="BB792" s="473" t="str">
        <f t="shared" si="942"/>
        <v/>
      </c>
      <c r="BC792" s="80" t="str">
        <f t="shared" si="993"/>
        <v/>
      </c>
      <c r="BD792" s="56">
        <f t="shared" si="943"/>
        <v>1</v>
      </c>
      <c r="BF792" s="56" t="str">
        <f t="shared" si="944"/>
        <v/>
      </c>
      <c r="BG792" s="56" t="str">
        <f t="shared" si="945"/>
        <v/>
      </c>
      <c r="BH792" s="6" t="str">
        <f t="shared" si="946"/>
        <v/>
      </c>
      <c r="BK792" s="6" t="str">
        <f t="shared" si="947"/>
        <v/>
      </c>
      <c r="BL792" s="56">
        <f t="shared" si="972"/>
        <v>999999</v>
      </c>
      <c r="BM792" s="183">
        <f t="shared" si="973"/>
        <v>99999.000003959998</v>
      </c>
      <c r="BN792" s="61">
        <v>776</v>
      </c>
      <c r="BO792" s="6">
        <f t="shared" si="948"/>
        <v>999999</v>
      </c>
      <c r="BP792" s="6">
        <f t="shared" si="949"/>
        <v>999999</v>
      </c>
      <c r="BQ792" s="6" t="str">
        <f t="shared" si="974"/>
        <v>x</v>
      </c>
      <c r="BR792" s="206">
        <f t="shared" si="950"/>
        <v>99999.000003959998</v>
      </c>
      <c r="BS792" s="6">
        <f t="shared" si="951"/>
        <v>99999.000003959998</v>
      </c>
      <c r="BT792" s="6" t="str">
        <f t="shared" si="975"/>
        <v>x</v>
      </c>
      <c r="BU792" s="6" t="str">
        <f t="shared" si="952"/>
        <v/>
      </c>
      <c r="BW792" s="82">
        <f t="shared" si="976"/>
        <v>9999999999</v>
      </c>
      <c r="BX792" s="80" t="str">
        <f t="shared" si="953"/>
        <v>x</v>
      </c>
      <c r="BY792" s="80" t="str">
        <f t="shared" si="954"/>
        <v/>
      </c>
      <c r="BZ792" s="56" t="str">
        <f t="shared" si="977"/>
        <v/>
      </c>
      <c r="CA792" s="56" t="str">
        <f t="shared" si="978"/>
        <v/>
      </c>
      <c r="CB792" s="88">
        <f t="shared" si="979"/>
        <v>0</v>
      </c>
      <c r="CC792" s="56" t="str">
        <f t="shared" si="955"/>
        <v/>
      </c>
      <c r="CD792" s="56"/>
      <c r="CE792" s="56"/>
      <c r="CF792" s="56"/>
      <c r="CG792" s="56"/>
      <c r="CH792" s="169">
        <f t="shared" si="980"/>
        <v>9999999999</v>
      </c>
      <c r="CI792" s="170">
        <f t="shared" si="981"/>
        <v>9999999999</v>
      </c>
      <c r="CJ792" s="171">
        <f t="shared" si="982"/>
        <v>9999999999</v>
      </c>
      <c r="CK792" s="172" t="str">
        <f t="shared" si="983"/>
        <v/>
      </c>
      <c r="CL792" s="173" t="str">
        <f t="shared" si="956"/>
        <v>x</v>
      </c>
      <c r="CN792" s="6" t="str">
        <f t="shared" si="984"/>
        <v/>
      </c>
      <c r="CO792" s="293" t="e">
        <f t="shared" ca="1" si="994"/>
        <v>#N/A</v>
      </c>
      <c r="CP792" s="6" t="e">
        <f t="shared" ca="1" si="985"/>
        <v>#N/A</v>
      </c>
      <c r="CQ792" s="61">
        <v>776</v>
      </c>
      <c r="CR792" s="6">
        <f t="shared" si="957"/>
        <v>0</v>
      </c>
      <c r="CS792" s="6">
        <f t="shared" si="958"/>
        <v>0</v>
      </c>
      <c r="CT792" s="56" t="str">
        <f t="shared" si="959"/>
        <v/>
      </c>
      <c r="CU792" s="76">
        <f t="shared" si="960"/>
        <v>0</v>
      </c>
      <c r="CV792" s="76">
        <f t="shared" si="961"/>
        <v>0</v>
      </c>
      <c r="CX792" s="6" t="str">
        <f t="shared" si="962"/>
        <v/>
      </c>
      <c r="CY792" s="6" t="str">
        <f t="shared" si="963"/>
        <v/>
      </c>
      <c r="CZ792" s="6" t="str">
        <f t="shared" si="964"/>
        <v/>
      </c>
      <c r="DG792" s="56" t="str">
        <f t="shared" si="965"/>
        <v/>
      </c>
      <c r="DH792" s="6">
        <f t="shared" si="966"/>
        <v>0</v>
      </c>
      <c r="DK792" s="6">
        <f t="shared" si="927"/>
        <v>0</v>
      </c>
      <c r="DL792" s="6" t="e">
        <f t="shared" si="928"/>
        <v>#N/A</v>
      </c>
      <c r="DN792" s="6" t="e">
        <f t="shared" si="926"/>
        <v>#N/A</v>
      </c>
      <c r="DP792" s="6" t="str">
        <f t="shared" si="967"/>
        <v/>
      </c>
      <c r="DQ792" s="293">
        <f t="shared" ca="1" si="996"/>
        <v>786</v>
      </c>
      <c r="DR792" s="6" t="str">
        <f t="shared" ca="1" si="986"/>
        <v>x</v>
      </c>
      <c r="DU792" s="293" t="e">
        <f t="shared" ca="1" si="987"/>
        <v>#N/A</v>
      </c>
      <c r="DV792" s="5"/>
      <c r="DW792" s="293" t="e">
        <f t="shared" ca="1" si="997"/>
        <v>#N/A</v>
      </c>
      <c r="DZ792" s="293" t="e">
        <f t="shared" ca="1" si="988"/>
        <v>#N/A</v>
      </c>
      <c r="EA792" s="293" t="e">
        <f t="shared" ca="1" si="989"/>
        <v>#N/A</v>
      </c>
      <c r="EB792" s="293" t="e">
        <f t="shared" ca="1" si="990"/>
        <v>#N/A</v>
      </c>
      <c r="EE792" s="6" t="str">
        <f t="shared" si="991"/>
        <v/>
      </c>
      <c r="EF792" s="293" t="e">
        <f t="shared" ca="1" si="992"/>
        <v>#N/A</v>
      </c>
      <c r="EG792" s="6" t="e">
        <f t="shared" ca="1" si="968"/>
        <v>#N/A</v>
      </c>
    </row>
    <row r="793" spans="3:137" x14ac:dyDescent="0.2">
      <c r="C793" s="75"/>
      <c r="D793" s="184" t="str">
        <f t="shared" si="932"/>
        <v/>
      </c>
      <c r="E793" s="649" t="str">
        <f t="shared" si="924"/>
        <v/>
      </c>
      <c r="F793" s="607" t="str">
        <f t="shared" si="931"/>
        <v>x</v>
      </c>
      <c r="G793" s="650"/>
      <c r="H793" s="651"/>
      <c r="I793" s="651"/>
      <c r="J793" s="651"/>
      <c r="K793" s="652"/>
      <c r="L793" s="889"/>
      <c r="M793" s="889"/>
      <c r="N793" s="653"/>
      <c r="O793" s="651"/>
      <c r="P793" s="651"/>
      <c r="Q793" s="654"/>
      <c r="R793" s="655"/>
      <c r="S793" s="607" t="str">
        <f t="shared" si="933"/>
        <v/>
      </c>
      <c r="T793" s="656" t="str">
        <f t="shared" si="934"/>
        <v/>
      </c>
      <c r="U793" s="656" t="str">
        <f t="shared" si="969"/>
        <v/>
      </c>
      <c r="V793" s="656" t="str">
        <f t="shared" si="935"/>
        <v/>
      </c>
      <c r="W793" s="719"/>
      <c r="X793" s="659"/>
      <c r="Y793" s="656" t="str">
        <f t="shared" si="925"/>
        <v/>
      </c>
      <c r="Z793" s="659"/>
      <c r="AA793" s="654"/>
      <c r="AB793" s="656" t="str">
        <f t="shared" si="936"/>
        <v/>
      </c>
      <c r="AC793" s="661" t="str">
        <f t="shared" si="970"/>
        <v/>
      </c>
      <c r="AE793" s="658" t="str">
        <f t="shared" si="937"/>
        <v/>
      </c>
      <c r="AF793" s="659"/>
      <c r="AT793" s="805" t="str">
        <f t="shared" si="995"/>
        <v/>
      </c>
      <c r="AU793" t="str">
        <f t="shared" si="971"/>
        <v/>
      </c>
      <c r="AV793" s="6" t="str">
        <f t="shared" si="938"/>
        <v/>
      </c>
      <c r="AW793" s="317" t="str">
        <f t="shared" si="939"/>
        <v/>
      </c>
      <c r="AX793" s="158" t="str">
        <f t="shared" si="940"/>
        <v/>
      </c>
      <c r="AY793" s="158" t="str">
        <f t="shared" si="930"/>
        <v/>
      </c>
      <c r="AZ793" s="309" t="str">
        <f t="shared" si="929"/>
        <v/>
      </c>
      <c r="BA793" s="318" t="str">
        <f t="shared" si="941"/>
        <v/>
      </c>
      <c r="BB793" s="473" t="str">
        <f t="shared" si="942"/>
        <v/>
      </c>
      <c r="BC793" s="80" t="str">
        <f t="shared" si="993"/>
        <v/>
      </c>
      <c r="BD793" s="56">
        <f t="shared" si="943"/>
        <v>1</v>
      </c>
      <c r="BF793" s="56" t="str">
        <f t="shared" si="944"/>
        <v/>
      </c>
      <c r="BG793" s="56" t="str">
        <f t="shared" si="945"/>
        <v/>
      </c>
      <c r="BH793" s="6" t="str">
        <f t="shared" si="946"/>
        <v/>
      </c>
      <c r="BK793" s="6" t="str">
        <f t="shared" si="947"/>
        <v/>
      </c>
      <c r="BL793" s="56">
        <f t="shared" si="972"/>
        <v>999999</v>
      </c>
      <c r="BM793" s="183">
        <f t="shared" si="973"/>
        <v>99999.000003965004</v>
      </c>
      <c r="BN793" s="61">
        <v>777</v>
      </c>
      <c r="BO793" s="6">
        <f t="shared" si="948"/>
        <v>999999</v>
      </c>
      <c r="BP793" s="6">
        <f t="shared" si="949"/>
        <v>999999</v>
      </c>
      <c r="BQ793" s="6" t="str">
        <f t="shared" si="974"/>
        <v>x</v>
      </c>
      <c r="BR793" s="206">
        <f t="shared" si="950"/>
        <v>99999.000003965004</v>
      </c>
      <c r="BS793" s="6">
        <f t="shared" si="951"/>
        <v>99999.000003965004</v>
      </c>
      <c r="BT793" s="6" t="str">
        <f t="shared" si="975"/>
        <v>x</v>
      </c>
      <c r="BU793" s="6" t="str">
        <f t="shared" si="952"/>
        <v/>
      </c>
      <c r="BW793" s="82">
        <f t="shared" si="976"/>
        <v>9999999999</v>
      </c>
      <c r="BX793" s="80" t="str">
        <f t="shared" si="953"/>
        <v>x</v>
      </c>
      <c r="BY793" s="80" t="str">
        <f t="shared" si="954"/>
        <v/>
      </c>
      <c r="BZ793" s="56" t="str">
        <f t="shared" si="977"/>
        <v/>
      </c>
      <c r="CA793" s="56" t="str">
        <f t="shared" si="978"/>
        <v/>
      </c>
      <c r="CB793" s="88">
        <f t="shared" si="979"/>
        <v>0</v>
      </c>
      <c r="CC793" s="56" t="str">
        <f t="shared" si="955"/>
        <v/>
      </c>
      <c r="CD793" s="56"/>
      <c r="CE793" s="56"/>
      <c r="CF793" s="56"/>
      <c r="CG793" s="56"/>
      <c r="CH793" s="169">
        <f t="shared" si="980"/>
        <v>9999999999</v>
      </c>
      <c r="CI793" s="170">
        <f t="shared" si="981"/>
        <v>9999999999</v>
      </c>
      <c r="CJ793" s="171">
        <f t="shared" si="982"/>
        <v>9999999999</v>
      </c>
      <c r="CK793" s="172" t="str">
        <f t="shared" si="983"/>
        <v/>
      </c>
      <c r="CL793" s="173" t="str">
        <f t="shared" si="956"/>
        <v>x</v>
      </c>
      <c r="CN793" s="6" t="str">
        <f t="shared" si="984"/>
        <v/>
      </c>
      <c r="CO793" s="293" t="e">
        <f t="shared" ca="1" si="994"/>
        <v>#N/A</v>
      </c>
      <c r="CP793" s="6" t="e">
        <f t="shared" ca="1" si="985"/>
        <v>#N/A</v>
      </c>
      <c r="CQ793" s="61">
        <v>777</v>
      </c>
      <c r="CR793" s="6">
        <f t="shared" si="957"/>
        <v>0</v>
      </c>
      <c r="CS793" s="6">
        <f t="shared" si="958"/>
        <v>0</v>
      </c>
      <c r="CT793" s="56" t="str">
        <f t="shared" si="959"/>
        <v/>
      </c>
      <c r="CU793" s="76">
        <f t="shared" si="960"/>
        <v>0</v>
      </c>
      <c r="CV793" s="76">
        <f t="shared" si="961"/>
        <v>0</v>
      </c>
      <c r="CX793" s="6" t="str">
        <f t="shared" si="962"/>
        <v/>
      </c>
      <c r="CY793" s="6" t="str">
        <f t="shared" si="963"/>
        <v/>
      </c>
      <c r="CZ793" s="6" t="str">
        <f t="shared" si="964"/>
        <v/>
      </c>
      <c r="DG793" s="56" t="str">
        <f t="shared" si="965"/>
        <v/>
      </c>
      <c r="DH793" s="6">
        <f t="shared" si="966"/>
        <v>0</v>
      </c>
      <c r="DK793" s="6">
        <f t="shared" si="927"/>
        <v>0</v>
      </c>
      <c r="DL793" s="6" t="e">
        <f t="shared" si="928"/>
        <v>#N/A</v>
      </c>
      <c r="DN793" s="6" t="e">
        <f t="shared" si="926"/>
        <v>#N/A</v>
      </c>
      <c r="DP793" s="6" t="str">
        <f t="shared" si="967"/>
        <v/>
      </c>
      <c r="DQ793" s="293">
        <f t="shared" ca="1" si="996"/>
        <v>787</v>
      </c>
      <c r="DR793" s="6" t="str">
        <f t="shared" ca="1" si="986"/>
        <v>x</v>
      </c>
      <c r="DU793" s="293" t="e">
        <f t="shared" ca="1" si="987"/>
        <v>#N/A</v>
      </c>
      <c r="DV793" s="5"/>
      <c r="DW793" s="293" t="e">
        <f t="shared" ca="1" si="997"/>
        <v>#N/A</v>
      </c>
      <c r="DZ793" s="293" t="e">
        <f t="shared" ca="1" si="988"/>
        <v>#N/A</v>
      </c>
      <c r="EA793" s="293" t="e">
        <f t="shared" ca="1" si="989"/>
        <v>#N/A</v>
      </c>
      <c r="EB793" s="293" t="e">
        <f t="shared" ca="1" si="990"/>
        <v>#N/A</v>
      </c>
      <c r="EE793" s="6" t="str">
        <f t="shared" si="991"/>
        <v/>
      </c>
      <c r="EF793" s="293" t="e">
        <f t="shared" ca="1" si="992"/>
        <v>#N/A</v>
      </c>
      <c r="EG793" s="6" t="e">
        <f t="shared" ca="1" si="968"/>
        <v>#N/A</v>
      </c>
    </row>
    <row r="794" spans="3:137" x14ac:dyDescent="0.2">
      <c r="C794" s="75"/>
      <c r="D794" s="184" t="str">
        <f t="shared" si="932"/>
        <v/>
      </c>
      <c r="E794" s="649" t="str">
        <f t="shared" si="924"/>
        <v/>
      </c>
      <c r="F794" s="607" t="str">
        <f t="shared" si="931"/>
        <v>x</v>
      </c>
      <c r="G794" s="650"/>
      <c r="H794" s="651"/>
      <c r="I794" s="651"/>
      <c r="J794" s="651"/>
      <c r="K794" s="652"/>
      <c r="L794" s="889"/>
      <c r="M794" s="889"/>
      <c r="N794" s="653"/>
      <c r="O794" s="651"/>
      <c r="P794" s="651"/>
      <c r="Q794" s="654"/>
      <c r="R794" s="655"/>
      <c r="S794" s="607" t="str">
        <f t="shared" si="933"/>
        <v/>
      </c>
      <c r="T794" s="656" t="str">
        <f t="shared" si="934"/>
        <v/>
      </c>
      <c r="U794" s="656" t="str">
        <f t="shared" si="969"/>
        <v/>
      </c>
      <c r="V794" s="656" t="str">
        <f t="shared" si="935"/>
        <v/>
      </c>
      <c r="W794" s="719"/>
      <c r="X794" s="659"/>
      <c r="Y794" s="656" t="str">
        <f t="shared" si="925"/>
        <v/>
      </c>
      <c r="Z794" s="659"/>
      <c r="AA794" s="654"/>
      <c r="AB794" s="656" t="str">
        <f t="shared" si="936"/>
        <v/>
      </c>
      <c r="AC794" s="661" t="str">
        <f t="shared" si="970"/>
        <v/>
      </c>
      <c r="AE794" s="658" t="str">
        <f t="shared" si="937"/>
        <v/>
      </c>
      <c r="AF794" s="659"/>
      <c r="AT794" s="805" t="str">
        <f t="shared" si="995"/>
        <v/>
      </c>
      <c r="AU794" t="str">
        <f t="shared" si="971"/>
        <v/>
      </c>
      <c r="AV794" s="6" t="str">
        <f t="shared" si="938"/>
        <v/>
      </c>
      <c r="AW794" s="317" t="str">
        <f t="shared" si="939"/>
        <v/>
      </c>
      <c r="AX794" s="158" t="str">
        <f t="shared" si="940"/>
        <v/>
      </c>
      <c r="AY794" s="158" t="str">
        <f t="shared" si="930"/>
        <v/>
      </c>
      <c r="AZ794" s="309" t="str">
        <f t="shared" si="929"/>
        <v/>
      </c>
      <c r="BA794" s="318" t="str">
        <f t="shared" si="941"/>
        <v/>
      </c>
      <c r="BB794" s="473" t="str">
        <f t="shared" si="942"/>
        <v/>
      </c>
      <c r="BC794" s="80" t="str">
        <f t="shared" si="993"/>
        <v/>
      </c>
      <c r="BD794" s="56">
        <f t="shared" si="943"/>
        <v>1</v>
      </c>
      <c r="BF794" s="56" t="str">
        <f t="shared" si="944"/>
        <v/>
      </c>
      <c r="BG794" s="56" t="str">
        <f t="shared" si="945"/>
        <v/>
      </c>
      <c r="BH794" s="6" t="str">
        <f t="shared" si="946"/>
        <v/>
      </c>
      <c r="BK794" s="6" t="str">
        <f t="shared" si="947"/>
        <v/>
      </c>
      <c r="BL794" s="56">
        <f t="shared" si="972"/>
        <v>999999</v>
      </c>
      <c r="BM794" s="183">
        <f t="shared" si="973"/>
        <v>99999.000003969995</v>
      </c>
      <c r="BN794" s="61">
        <v>778</v>
      </c>
      <c r="BO794" s="6">
        <f t="shared" si="948"/>
        <v>999999</v>
      </c>
      <c r="BP794" s="6">
        <f t="shared" si="949"/>
        <v>999999</v>
      </c>
      <c r="BQ794" s="6" t="str">
        <f t="shared" si="974"/>
        <v>x</v>
      </c>
      <c r="BR794" s="206">
        <f t="shared" si="950"/>
        <v>99999.000003969995</v>
      </c>
      <c r="BS794" s="6">
        <f t="shared" si="951"/>
        <v>99999.000003969995</v>
      </c>
      <c r="BT794" s="6" t="str">
        <f t="shared" si="975"/>
        <v>x</v>
      </c>
      <c r="BU794" s="6" t="str">
        <f t="shared" si="952"/>
        <v/>
      </c>
      <c r="BW794" s="82">
        <f t="shared" si="976"/>
        <v>9999999999</v>
      </c>
      <c r="BX794" s="80" t="str">
        <f t="shared" si="953"/>
        <v>x</v>
      </c>
      <c r="BY794" s="80" t="str">
        <f t="shared" si="954"/>
        <v/>
      </c>
      <c r="BZ794" s="56" t="str">
        <f t="shared" si="977"/>
        <v/>
      </c>
      <c r="CA794" s="56" t="str">
        <f t="shared" si="978"/>
        <v/>
      </c>
      <c r="CB794" s="88">
        <f t="shared" si="979"/>
        <v>0</v>
      </c>
      <c r="CC794" s="56" t="str">
        <f t="shared" si="955"/>
        <v/>
      </c>
      <c r="CD794" s="56"/>
      <c r="CE794" s="56"/>
      <c r="CF794" s="56"/>
      <c r="CG794" s="56"/>
      <c r="CH794" s="169">
        <f t="shared" si="980"/>
        <v>9999999999</v>
      </c>
      <c r="CI794" s="170">
        <f t="shared" si="981"/>
        <v>9999999999</v>
      </c>
      <c r="CJ794" s="171">
        <f t="shared" si="982"/>
        <v>9999999999</v>
      </c>
      <c r="CK794" s="172" t="str">
        <f t="shared" si="983"/>
        <v/>
      </c>
      <c r="CL794" s="173" t="str">
        <f t="shared" si="956"/>
        <v>x</v>
      </c>
      <c r="CN794" s="6" t="str">
        <f t="shared" si="984"/>
        <v/>
      </c>
      <c r="CO794" s="293" t="e">
        <f t="shared" ca="1" si="994"/>
        <v>#N/A</v>
      </c>
      <c r="CP794" s="6" t="e">
        <f t="shared" ca="1" si="985"/>
        <v>#N/A</v>
      </c>
      <c r="CQ794" s="61">
        <v>778</v>
      </c>
      <c r="CR794" s="6">
        <f t="shared" si="957"/>
        <v>0</v>
      </c>
      <c r="CS794" s="6">
        <f t="shared" si="958"/>
        <v>0</v>
      </c>
      <c r="CT794" s="56" t="str">
        <f t="shared" si="959"/>
        <v/>
      </c>
      <c r="CU794" s="76">
        <f t="shared" si="960"/>
        <v>0</v>
      </c>
      <c r="CV794" s="76">
        <f t="shared" si="961"/>
        <v>0</v>
      </c>
      <c r="CX794" s="6" t="str">
        <f t="shared" si="962"/>
        <v/>
      </c>
      <c r="CY794" s="6" t="str">
        <f t="shared" si="963"/>
        <v/>
      </c>
      <c r="CZ794" s="6" t="str">
        <f t="shared" si="964"/>
        <v/>
      </c>
      <c r="DG794" s="56" t="str">
        <f t="shared" si="965"/>
        <v/>
      </c>
      <c r="DH794" s="6">
        <f t="shared" si="966"/>
        <v>0</v>
      </c>
      <c r="DK794" s="6">
        <f t="shared" si="927"/>
        <v>0</v>
      </c>
      <c r="DL794" s="6" t="e">
        <f t="shared" si="928"/>
        <v>#N/A</v>
      </c>
      <c r="DN794" s="6" t="e">
        <f t="shared" si="926"/>
        <v>#N/A</v>
      </c>
      <c r="DP794" s="6" t="str">
        <f t="shared" si="967"/>
        <v/>
      </c>
      <c r="DQ794" s="293">
        <f t="shared" ca="1" si="996"/>
        <v>788</v>
      </c>
      <c r="DR794" s="6" t="str">
        <f t="shared" ca="1" si="986"/>
        <v>x</v>
      </c>
      <c r="DU794" s="293" t="e">
        <f t="shared" ca="1" si="987"/>
        <v>#N/A</v>
      </c>
      <c r="DV794" s="5"/>
      <c r="DW794" s="293" t="e">
        <f t="shared" ca="1" si="997"/>
        <v>#N/A</v>
      </c>
      <c r="DZ794" s="293" t="e">
        <f t="shared" ca="1" si="988"/>
        <v>#N/A</v>
      </c>
      <c r="EA794" s="293" t="e">
        <f t="shared" ca="1" si="989"/>
        <v>#N/A</v>
      </c>
      <c r="EB794" s="293" t="e">
        <f t="shared" ca="1" si="990"/>
        <v>#N/A</v>
      </c>
      <c r="EE794" s="6" t="str">
        <f t="shared" si="991"/>
        <v/>
      </c>
      <c r="EF794" s="293" t="e">
        <f t="shared" ca="1" si="992"/>
        <v>#N/A</v>
      </c>
      <c r="EG794" s="6" t="e">
        <f t="shared" ca="1" si="968"/>
        <v>#N/A</v>
      </c>
    </row>
    <row r="795" spans="3:137" x14ac:dyDescent="0.2">
      <c r="C795" s="75"/>
      <c r="D795" s="184" t="str">
        <f t="shared" si="932"/>
        <v/>
      </c>
      <c r="E795" s="649" t="str">
        <f t="shared" si="924"/>
        <v/>
      </c>
      <c r="F795" s="607" t="str">
        <f t="shared" si="931"/>
        <v>x</v>
      </c>
      <c r="G795" s="650"/>
      <c r="H795" s="651"/>
      <c r="I795" s="651"/>
      <c r="J795" s="651"/>
      <c r="K795" s="652"/>
      <c r="L795" s="889"/>
      <c r="M795" s="889"/>
      <c r="N795" s="653"/>
      <c r="O795" s="651"/>
      <c r="P795" s="651"/>
      <c r="Q795" s="654"/>
      <c r="R795" s="655"/>
      <c r="S795" s="607" t="str">
        <f t="shared" si="933"/>
        <v/>
      </c>
      <c r="T795" s="656" t="str">
        <f t="shared" si="934"/>
        <v/>
      </c>
      <c r="U795" s="656" t="str">
        <f t="shared" si="969"/>
        <v/>
      </c>
      <c r="V795" s="656" t="str">
        <f t="shared" si="935"/>
        <v/>
      </c>
      <c r="W795" s="719"/>
      <c r="X795" s="659"/>
      <c r="Y795" s="656" t="str">
        <f t="shared" si="925"/>
        <v/>
      </c>
      <c r="Z795" s="659"/>
      <c r="AA795" s="654"/>
      <c r="AB795" s="656" t="str">
        <f t="shared" si="936"/>
        <v/>
      </c>
      <c r="AC795" s="661" t="str">
        <f t="shared" si="970"/>
        <v/>
      </c>
      <c r="AE795" s="658" t="str">
        <f t="shared" si="937"/>
        <v/>
      </c>
      <c r="AF795" s="659"/>
      <c r="AT795" s="805" t="str">
        <f t="shared" si="995"/>
        <v/>
      </c>
      <c r="AU795" t="str">
        <f t="shared" si="971"/>
        <v/>
      </c>
      <c r="AV795" s="6" t="str">
        <f t="shared" si="938"/>
        <v/>
      </c>
      <c r="AW795" s="317" t="str">
        <f t="shared" si="939"/>
        <v/>
      </c>
      <c r="AX795" s="158" t="str">
        <f t="shared" si="940"/>
        <v/>
      </c>
      <c r="AY795" s="158" t="str">
        <f t="shared" si="930"/>
        <v/>
      </c>
      <c r="AZ795" s="309" t="str">
        <f t="shared" si="929"/>
        <v/>
      </c>
      <c r="BA795" s="318" t="str">
        <f t="shared" si="941"/>
        <v/>
      </c>
      <c r="BB795" s="473" t="str">
        <f t="shared" si="942"/>
        <v/>
      </c>
      <c r="BC795" s="80" t="str">
        <f t="shared" si="993"/>
        <v/>
      </c>
      <c r="BD795" s="56">
        <f t="shared" si="943"/>
        <v>1</v>
      </c>
      <c r="BF795" s="56" t="str">
        <f t="shared" si="944"/>
        <v/>
      </c>
      <c r="BG795" s="56" t="str">
        <f t="shared" si="945"/>
        <v/>
      </c>
      <c r="BH795" s="6" t="str">
        <f t="shared" si="946"/>
        <v/>
      </c>
      <c r="BK795" s="6" t="str">
        <f t="shared" si="947"/>
        <v/>
      </c>
      <c r="BL795" s="56">
        <f t="shared" si="972"/>
        <v>999999</v>
      </c>
      <c r="BM795" s="183">
        <f t="shared" si="973"/>
        <v>99999.000003975001</v>
      </c>
      <c r="BN795" s="61">
        <v>779</v>
      </c>
      <c r="BO795" s="6">
        <f t="shared" si="948"/>
        <v>999999</v>
      </c>
      <c r="BP795" s="6">
        <f t="shared" si="949"/>
        <v>999999</v>
      </c>
      <c r="BQ795" s="6" t="str">
        <f t="shared" si="974"/>
        <v>x</v>
      </c>
      <c r="BR795" s="206">
        <f t="shared" si="950"/>
        <v>99999.000003975001</v>
      </c>
      <c r="BS795" s="6">
        <f t="shared" si="951"/>
        <v>99999.000003975001</v>
      </c>
      <c r="BT795" s="6" t="str">
        <f t="shared" si="975"/>
        <v>x</v>
      </c>
      <c r="BU795" s="6" t="str">
        <f t="shared" si="952"/>
        <v/>
      </c>
      <c r="BW795" s="82">
        <f t="shared" si="976"/>
        <v>9999999999</v>
      </c>
      <c r="BX795" s="80" t="str">
        <f t="shared" si="953"/>
        <v>x</v>
      </c>
      <c r="BY795" s="80" t="str">
        <f t="shared" si="954"/>
        <v/>
      </c>
      <c r="BZ795" s="56" t="str">
        <f t="shared" si="977"/>
        <v/>
      </c>
      <c r="CA795" s="56" t="str">
        <f t="shared" si="978"/>
        <v/>
      </c>
      <c r="CB795" s="88">
        <f t="shared" si="979"/>
        <v>0</v>
      </c>
      <c r="CC795" s="56" t="str">
        <f t="shared" si="955"/>
        <v/>
      </c>
      <c r="CD795" s="56"/>
      <c r="CE795" s="56"/>
      <c r="CF795" s="56"/>
      <c r="CG795" s="56"/>
      <c r="CH795" s="169">
        <f t="shared" si="980"/>
        <v>9999999999</v>
      </c>
      <c r="CI795" s="170">
        <f t="shared" si="981"/>
        <v>9999999999</v>
      </c>
      <c r="CJ795" s="171">
        <f t="shared" si="982"/>
        <v>9999999999</v>
      </c>
      <c r="CK795" s="172" t="str">
        <f t="shared" si="983"/>
        <v/>
      </c>
      <c r="CL795" s="173" t="str">
        <f t="shared" si="956"/>
        <v>x</v>
      </c>
      <c r="CN795" s="6" t="str">
        <f t="shared" si="984"/>
        <v/>
      </c>
      <c r="CO795" s="293" t="e">
        <f t="shared" ca="1" si="994"/>
        <v>#N/A</v>
      </c>
      <c r="CP795" s="6" t="e">
        <f t="shared" ca="1" si="985"/>
        <v>#N/A</v>
      </c>
      <c r="CQ795" s="61">
        <v>779</v>
      </c>
      <c r="CR795" s="6">
        <f t="shared" si="957"/>
        <v>0</v>
      </c>
      <c r="CS795" s="6">
        <f t="shared" si="958"/>
        <v>0</v>
      </c>
      <c r="CT795" s="56" t="str">
        <f t="shared" si="959"/>
        <v/>
      </c>
      <c r="CU795" s="76">
        <f t="shared" si="960"/>
        <v>0</v>
      </c>
      <c r="CV795" s="76">
        <f t="shared" si="961"/>
        <v>0</v>
      </c>
      <c r="CX795" s="6" t="str">
        <f t="shared" si="962"/>
        <v/>
      </c>
      <c r="CY795" s="6" t="str">
        <f t="shared" si="963"/>
        <v/>
      </c>
      <c r="CZ795" s="6" t="str">
        <f t="shared" si="964"/>
        <v/>
      </c>
      <c r="DG795" s="56" t="str">
        <f t="shared" si="965"/>
        <v/>
      </c>
      <c r="DH795" s="6">
        <f t="shared" si="966"/>
        <v>0</v>
      </c>
      <c r="DK795" s="6">
        <f t="shared" si="927"/>
        <v>0</v>
      </c>
      <c r="DL795" s="6" t="e">
        <f t="shared" si="928"/>
        <v>#N/A</v>
      </c>
      <c r="DN795" s="6" t="e">
        <f t="shared" si="926"/>
        <v>#N/A</v>
      </c>
      <c r="DP795" s="6" t="str">
        <f t="shared" si="967"/>
        <v/>
      </c>
      <c r="DQ795" s="293">
        <f t="shared" ca="1" si="996"/>
        <v>789</v>
      </c>
      <c r="DR795" s="6" t="str">
        <f t="shared" ca="1" si="986"/>
        <v>x</v>
      </c>
      <c r="DU795" s="293" t="e">
        <f t="shared" ca="1" si="987"/>
        <v>#N/A</v>
      </c>
      <c r="DV795" s="5"/>
      <c r="DW795" s="293" t="e">
        <f t="shared" ca="1" si="997"/>
        <v>#N/A</v>
      </c>
      <c r="DZ795" s="293" t="e">
        <f t="shared" ca="1" si="988"/>
        <v>#N/A</v>
      </c>
      <c r="EA795" s="293" t="e">
        <f t="shared" ca="1" si="989"/>
        <v>#N/A</v>
      </c>
      <c r="EB795" s="293" t="e">
        <f t="shared" ca="1" si="990"/>
        <v>#N/A</v>
      </c>
      <c r="EE795" s="6" t="str">
        <f t="shared" si="991"/>
        <v/>
      </c>
      <c r="EF795" s="293" t="e">
        <f t="shared" ca="1" si="992"/>
        <v>#N/A</v>
      </c>
      <c r="EG795" s="6" t="e">
        <f t="shared" ca="1" si="968"/>
        <v>#N/A</v>
      </c>
    </row>
    <row r="796" spans="3:137" x14ac:dyDescent="0.2">
      <c r="C796" s="75"/>
      <c r="D796" s="184" t="str">
        <f t="shared" si="932"/>
        <v/>
      </c>
      <c r="E796" s="649" t="str">
        <f t="shared" si="924"/>
        <v/>
      </c>
      <c r="F796" s="607" t="str">
        <f t="shared" si="931"/>
        <v>x</v>
      </c>
      <c r="G796" s="650"/>
      <c r="H796" s="651"/>
      <c r="I796" s="651"/>
      <c r="J796" s="651"/>
      <c r="K796" s="652"/>
      <c r="L796" s="889"/>
      <c r="M796" s="889"/>
      <c r="N796" s="653"/>
      <c r="O796" s="651"/>
      <c r="P796" s="651"/>
      <c r="Q796" s="654"/>
      <c r="R796" s="655"/>
      <c r="S796" s="607" t="str">
        <f t="shared" si="933"/>
        <v/>
      </c>
      <c r="T796" s="656" t="str">
        <f t="shared" si="934"/>
        <v/>
      </c>
      <c r="U796" s="656" t="str">
        <f t="shared" si="969"/>
        <v/>
      </c>
      <c r="V796" s="656" t="str">
        <f t="shared" si="935"/>
        <v/>
      </c>
      <c r="W796" s="719"/>
      <c r="X796" s="659"/>
      <c r="Y796" s="656" t="str">
        <f t="shared" si="925"/>
        <v/>
      </c>
      <c r="Z796" s="659"/>
      <c r="AA796" s="654"/>
      <c r="AB796" s="656" t="str">
        <f t="shared" si="936"/>
        <v/>
      </c>
      <c r="AC796" s="661" t="str">
        <f t="shared" si="970"/>
        <v/>
      </c>
      <c r="AE796" s="658" t="str">
        <f t="shared" si="937"/>
        <v/>
      </c>
      <c r="AF796" s="659"/>
      <c r="AT796" s="805" t="str">
        <f t="shared" si="995"/>
        <v/>
      </c>
      <c r="AU796" t="str">
        <f t="shared" si="971"/>
        <v/>
      </c>
      <c r="AV796" s="6" t="str">
        <f t="shared" si="938"/>
        <v/>
      </c>
      <c r="AW796" s="317" t="str">
        <f t="shared" si="939"/>
        <v/>
      </c>
      <c r="AX796" s="158" t="str">
        <f t="shared" si="940"/>
        <v/>
      </c>
      <c r="AY796" s="158" t="str">
        <f t="shared" si="930"/>
        <v/>
      </c>
      <c r="AZ796" s="309" t="str">
        <f t="shared" si="929"/>
        <v/>
      </c>
      <c r="BA796" s="318" t="str">
        <f t="shared" si="941"/>
        <v/>
      </c>
      <c r="BB796" s="473" t="str">
        <f t="shared" si="942"/>
        <v/>
      </c>
      <c r="BC796" s="80" t="str">
        <f t="shared" si="993"/>
        <v/>
      </c>
      <c r="BD796" s="56">
        <f t="shared" si="943"/>
        <v>1</v>
      </c>
      <c r="BF796" s="56" t="str">
        <f t="shared" si="944"/>
        <v/>
      </c>
      <c r="BG796" s="56" t="str">
        <f t="shared" si="945"/>
        <v/>
      </c>
      <c r="BH796" s="6" t="str">
        <f t="shared" si="946"/>
        <v/>
      </c>
      <c r="BK796" s="6" t="str">
        <f t="shared" si="947"/>
        <v/>
      </c>
      <c r="BL796" s="56">
        <f t="shared" si="972"/>
        <v>999999</v>
      </c>
      <c r="BM796" s="183">
        <f t="shared" si="973"/>
        <v>99999.000003980007</v>
      </c>
      <c r="BN796" s="61">
        <v>780</v>
      </c>
      <c r="BO796" s="6">
        <f t="shared" si="948"/>
        <v>999999</v>
      </c>
      <c r="BP796" s="6">
        <f t="shared" si="949"/>
        <v>999999</v>
      </c>
      <c r="BQ796" s="6" t="str">
        <f t="shared" si="974"/>
        <v>x</v>
      </c>
      <c r="BR796" s="206">
        <f t="shared" si="950"/>
        <v>99999.000003980007</v>
      </c>
      <c r="BS796" s="6">
        <f t="shared" si="951"/>
        <v>99999.000003980007</v>
      </c>
      <c r="BT796" s="6" t="str">
        <f t="shared" si="975"/>
        <v>x</v>
      </c>
      <c r="BU796" s="6" t="str">
        <f t="shared" si="952"/>
        <v/>
      </c>
      <c r="BW796" s="82">
        <f t="shared" si="976"/>
        <v>9999999999</v>
      </c>
      <c r="BX796" s="80" t="str">
        <f t="shared" si="953"/>
        <v>x</v>
      </c>
      <c r="BY796" s="80" t="str">
        <f t="shared" si="954"/>
        <v/>
      </c>
      <c r="BZ796" s="56" t="str">
        <f t="shared" si="977"/>
        <v/>
      </c>
      <c r="CA796" s="56" t="str">
        <f t="shared" si="978"/>
        <v/>
      </c>
      <c r="CB796" s="88">
        <f t="shared" si="979"/>
        <v>0</v>
      </c>
      <c r="CC796" s="56" t="str">
        <f t="shared" si="955"/>
        <v/>
      </c>
      <c r="CD796" s="56"/>
      <c r="CE796" s="56"/>
      <c r="CF796" s="56"/>
      <c r="CG796" s="56"/>
      <c r="CH796" s="169">
        <f t="shared" si="980"/>
        <v>9999999999</v>
      </c>
      <c r="CI796" s="170">
        <f t="shared" si="981"/>
        <v>9999999999</v>
      </c>
      <c r="CJ796" s="171">
        <f t="shared" si="982"/>
        <v>9999999999</v>
      </c>
      <c r="CK796" s="172" t="str">
        <f t="shared" si="983"/>
        <v/>
      </c>
      <c r="CL796" s="173" t="str">
        <f t="shared" si="956"/>
        <v>x</v>
      </c>
      <c r="CN796" s="6" t="str">
        <f t="shared" si="984"/>
        <v/>
      </c>
      <c r="CO796" s="293" t="e">
        <f t="shared" ca="1" si="994"/>
        <v>#N/A</v>
      </c>
      <c r="CP796" s="6" t="e">
        <f t="shared" ca="1" si="985"/>
        <v>#N/A</v>
      </c>
      <c r="CQ796" s="61">
        <v>780</v>
      </c>
      <c r="CR796" s="6">
        <f t="shared" si="957"/>
        <v>0</v>
      </c>
      <c r="CS796" s="6">
        <f t="shared" si="958"/>
        <v>0</v>
      </c>
      <c r="CT796" s="56" t="str">
        <f t="shared" si="959"/>
        <v/>
      </c>
      <c r="CU796" s="76">
        <f t="shared" si="960"/>
        <v>0</v>
      </c>
      <c r="CV796" s="76">
        <f t="shared" si="961"/>
        <v>0</v>
      </c>
      <c r="CX796" s="6" t="str">
        <f t="shared" si="962"/>
        <v/>
      </c>
      <c r="CY796" s="6" t="str">
        <f t="shared" si="963"/>
        <v/>
      </c>
      <c r="CZ796" s="6" t="str">
        <f t="shared" si="964"/>
        <v/>
      </c>
      <c r="DG796" s="56" t="str">
        <f t="shared" si="965"/>
        <v/>
      </c>
      <c r="DH796" s="6">
        <f t="shared" si="966"/>
        <v>0</v>
      </c>
      <c r="DK796" s="6">
        <f t="shared" si="927"/>
        <v>0</v>
      </c>
      <c r="DL796" s="6" t="e">
        <f t="shared" si="928"/>
        <v>#N/A</v>
      </c>
      <c r="DN796" s="6" t="e">
        <f t="shared" si="926"/>
        <v>#N/A</v>
      </c>
      <c r="DP796" s="6" t="str">
        <f t="shared" si="967"/>
        <v/>
      </c>
      <c r="DQ796" s="293">
        <f t="shared" ca="1" si="996"/>
        <v>790</v>
      </c>
      <c r="DR796" s="6" t="str">
        <f t="shared" ca="1" si="986"/>
        <v>x</v>
      </c>
      <c r="DU796" s="293" t="e">
        <f t="shared" ca="1" si="987"/>
        <v>#N/A</v>
      </c>
      <c r="DV796" s="5"/>
      <c r="DW796" s="293" t="e">
        <f t="shared" ca="1" si="997"/>
        <v>#N/A</v>
      </c>
      <c r="DZ796" s="293" t="e">
        <f t="shared" ca="1" si="988"/>
        <v>#N/A</v>
      </c>
      <c r="EA796" s="293" t="e">
        <f t="shared" ca="1" si="989"/>
        <v>#N/A</v>
      </c>
      <c r="EB796" s="293" t="e">
        <f t="shared" ca="1" si="990"/>
        <v>#N/A</v>
      </c>
      <c r="EE796" s="6" t="str">
        <f t="shared" si="991"/>
        <v/>
      </c>
      <c r="EF796" s="293" t="e">
        <f t="shared" ca="1" si="992"/>
        <v>#N/A</v>
      </c>
      <c r="EG796" s="6" t="e">
        <f t="shared" ca="1" si="968"/>
        <v>#N/A</v>
      </c>
    </row>
    <row r="797" spans="3:137" x14ac:dyDescent="0.2">
      <c r="C797" s="75"/>
      <c r="D797" s="184" t="str">
        <f t="shared" si="932"/>
        <v/>
      </c>
      <c r="E797" s="649" t="str">
        <f t="shared" si="924"/>
        <v/>
      </c>
      <c r="F797" s="607" t="str">
        <f t="shared" si="931"/>
        <v>x</v>
      </c>
      <c r="G797" s="650"/>
      <c r="H797" s="651"/>
      <c r="I797" s="651"/>
      <c r="J797" s="651"/>
      <c r="K797" s="652"/>
      <c r="L797" s="889"/>
      <c r="M797" s="889"/>
      <c r="N797" s="653"/>
      <c r="O797" s="651"/>
      <c r="P797" s="651"/>
      <c r="Q797" s="654"/>
      <c r="R797" s="655"/>
      <c r="S797" s="607" t="str">
        <f t="shared" si="933"/>
        <v/>
      </c>
      <c r="T797" s="656" t="str">
        <f t="shared" si="934"/>
        <v/>
      </c>
      <c r="U797" s="656" t="str">
        <f t="shared" si="969"/>
        <v/>
      </c>
      <c r="V797" s="656" t="str">
        <f t="shared" si="935"/>
        <v/>
      </c>
      <c r="W797" s="719"/>
      <c r="X797" s="659"/>
      <c r="Y797" s="656" t="str">
        <f t="shared" si="925"/>
        <v/>
      </c>
      <c r="Z797" s="659"/>
      <c r="AA797" s="654"/>
      <c r="AB797" s="656" t="str">
        <f t="shared" si="936"/>
        <v/>
      </c>
      <c r="AC797" s="661" t="str">
        <f t="shared" si="970"/>
        <v/>
      </c>
      <c r="AE797" s="658" t="str">
        <f t="shared" si="937"/>
        <v/>
      </c>
      <c r="AF797" s="659"/>
      <c r="AT797" s="805" t="str">
        <f t="shared" si="995"/>
        <v/>
      </c>
      <c r="AU797" t="str">
        <f t="shared" si="971"/>
        <v/>
      </c>
      <c r="AV797" s="6" t="str">
        <f t="shared" si="938"/>
        <v/>
      </c>
      <c r="AW797" s="317" t="str">
        <f t="shared" si="939"/>
        <v/>
      </c>
      <c r="AX797" s="158" t="str">
        <f t="shared" si="940"/>
        <v/>
      </c>
      <c r="AY797" s="158" t="str">
        <f t="shared" si="930"/>
        <v/>
      </c>
      <c r="AZ797" s="309" t="str">
        <f t="shared" si="929"/>
        <v/>
      </c>
      <c r="BA797" s="318" t="str">
        <f t="shared" si="941"/>
        <v/>
      </c>
      <c r="BB797" s="473" t="str">
        <f t="shared" si="942"/>
        <v/>
      </c>
      <c r="BC797" s="80" t="str">
        <f t="shared" si="993"/>
        <v/>
      </c>
      <c r="BD797" s="56">
        <f t="shared" si="943"/>
        <v>1</v>
      </c>
      <c r="BF797" s="56" t="str">
        <f t="shared" si="944"/>
        <v/>
      </c>
      <c r="BG797" s="56" t="str">
        <f t="shared" si="945"/>
        <v/>
      </c>
      <c r="BH797" s="6" t="str">
        <f t="shared" si="946"/>
        <v/>
      </c>
      <c r="BK797" s="6" t="str">
        <f t="shared" si="947"/>
        <v/>
      </c>
      <c r="BL797" s="56">
        <f t="shared" si="972"/>
        <v>999999</v>
      </c>
      <c r="BM797" s="183">
        <f t="shared" si="973"/>
        <v>99999.000003984998</v>
      </c>
      <c r="BN797" s="61">
        <v>781</v>
      </c>
      <c r="BO797" s="6">
        <f t="shared" si="948"/>
        <v>999999</v>
      </c>
      <c r="BP797" s="6">
        <f t="shared" si="949"/>
        <v>999999</v>
      </c>
      <c r="BQ797" s="6" t="str">
        <f t="shared" si="974"/>
        <v>x</v>
      </c>
      <c r="BR797" s="206">
        <f t="shared" si="950"/>
        <v>99999.000003984998</v>
      </c>
      <c r="BS797" s="6">
        <f t="shared" si="951"/>
        <v>99999.000003984998</v>
      </c>
      <c r="BT797" s="6" t="str">
        <f t="shared" si="975"/>
        <v>x</v>
      </c>
      <c r="BU797" s="6" t="str">
        <f t="shared" si="952"/>
        <v/>
      </c>
      <c r="BW797" s="82">
        <f t="shared" si="976"/>
        <v>9999999999</v>
      </c>
      <c r="BX797" s="80" t="str">
        <f t="shared" si="953"/>
        <v>x</v>
      </c>
      <c r="BY797" s="80" t="str">
        <f t="shared" si="954"/>
        <v/>
      </c>
      <c r="BZ797" s="56" t="str">
        <f t="shared" si="977"/>
        <v/>
      </c>
      <c r="CA797" s="56" t="str">
        <f t="shared" si="978"/>
        <v/>
      </c>
      <c r="CB797" s="88">
        <f t="shared" si="979"/>
        <v>0</v>
      </c>
      <c r="CC797" s="56" t="str">
        <f t="shared" si="955"/>
        <v/>
      </c>
      <c r="CD797" s="56"/>
      <c r="CE797" s="56"/>
      <c r="CF797" s="56"/>
      <c r="CG797" s="56"/>
      <c r="CH797" s="169">
        <f t="shared" si="980"/>
        <v>9999999999</v>
      </c>
      <c r="CI797" s="170">
        <f t="shared" si="981"/>
        <v>9999999999</v>
      </c>
      <c r="CJ797" s="171">
        <f t="shared" si="982"/>
        <v>9999999999</v>
      </c>
      <c r="CK797" s="172" t="str">
        <f t="shared" si="983"/>
        <v/>
      </c>
      <c r="CL797" s="173" t="str">
        <f t="shared" si="956"/>
        <v>x</v>
      </c>
      <c r="CN797" s="6" t="str">
        <f t="shared" si="984"/>
        <v/>
      </c>
      <c r="CO797" s="293" t="e">
        <f t="shared" ca="1" si="994"/>
        <v>#N/A</v>
      </c>
      <c r="CP797" s="6" t="e">
        <f t="shared" ca="1" si="985"/>
        <v>#N/A</v>
      </c>
      <c r="CQ797" s="61">
        <v>781</v>
      </c>
      <c r="CR797" s="6">
        <f t="shared" si="957"/>
        <v>0</v>
      </c>
      <c r="CS797" s="6">
        <f t="shared" si="958"/>
        <v>0</v>
      </c>
      <c r="CT797" s="56" t="str">
        <f t="shared" si="959"/>
        <v/>
      </c>
      <c r="CU797" s="76">
        <f t="shared" si="960"/>
        <v>0</v>
      </c>
      <c r="CV797" s="76">
        <f t="shared" si="961"/>
        <v>0</v>
      </c>
      <c r="CX797" s="6" t="str">
        <f t="shared" si="962"/>
        <v/>
      </c>
      <c r="CY797" s="6" t="str">
        <f t="shared" si="963"/>
        <v/>
      </c>
      <c r="CZ797" s="6" t="str">
        <f t="shared" si="964"/>
        <v/>
      </c>
      <c r="DG797" s="56" t="str">
        <f t="shared" si="965"/>
        <v/>
      </c>
      <c r="DH797" s="6">
        <f t="shared" si="966"/>
        <v>0</v>
      </c>
      <c r="DK797" s="6">
        <f t="shared" si="927"/>
        <v>0</v>
      </c>
      <c r="DL797" s="6" t="e">
        <f t="shared" si="928"/>
        <v>#N/A</v>
      </c>
      <c r="DN797" s="6" t="e">
        <f t="shared" si="926"/>
        <v>#N/A</v>
      </c>
      <c r="DP797" s="6" t="str">
        <f t="shared" si="967"/>
        <v/>
      </c>
      <c r="DQ797" s="293">
        <f t="shared" ca="1" si="996"/>
        <v>791</v>
      </c>
      <c r="DR797" s="6" t="str">
        <f t="shared" ca="1" si="986"/>
        <v>x</v>
      </c>
      <c r="DU797" s="293" t="e">
        <f t="shared" ca="1" si="987"/>
        <v>#N/A</v>
      </c>
      <c r="DV797" s="5"/>
      <c r="DW797" s="293" t="e">
        <f t="shared" ca="1" si="997"/>
        <v>#N/A</v>
      </c>
      <c r="DZ797" s="293" t="e">
        <f t="shared" ca="1" si="988"/>
        <v>#N/A</v>
      </c>
      <c r="EA797" s="293" t="e">
        <f t="shared" ca="1" si="989"/>
        <v>#N/A</v>
      </c>
      <c r="EB797" s="293" t="e">
        <f t="shared" ca="1" si="990"/>
        <v>#N/A</v>
      </c>
      <c r="EE797" s="6" t="str">
        <f t="shared" si="991"/>
        <v/>
      </c>
      <c r="EF797" s="293" t="e">
        <f t="shared" ca="1" si="992"/>
        <v>#N/A</v>
      </c>
      <c r="EG797" s="6" t="e">
        <f t="shared" ca="1" si="968"/>
        <v>#N/A</v>
      </c>
    </row>
    <row r="798" spans="3:137" x14ac:dyDescent="0.2">
      <c r="C798" s="75"/>
      <c r="D798" s="184" t="str">
        <f t="shared" si="932"/>
        <v/>
      </c>
      <c r="E798" s="649" t="str">
        <f t="shared" ref="E798:E861" si="998">IF(ISERROR(BG798),1,IF(ISERROR(BF798),2,IF(AND(H798="Liq",I798=""),3,IF(AND(H798="Liq",Y798&lt;0),4,IF(DH798=1,5,IF(AND($BH$5=1,H798="Oba"),6,IF(AND($BH$4=1,H798="Mem"),7,IF(AND(DK798="LiqD",P798&lt;&gt;"120 Debiteuren"),8,IF(AND(DK798="LiqC",P798&lt;&gt;"130 Crediteuren"),9,"")))))))))</f>
        <v/>
      </c>
      <c r="F798" s="607" t="str">
        <f t="shared" si="931"/>
        <v>x</v>
      </c>
      <c r="G798" s="650"/>
      <c r="H798" s="651"/>
      <c r="I798" s="651"/>
      <c r="J798" s="651"/>
      <c r="K798" s="652"/>
      <c r="L798" s="889"/>
      <c r="M798" s="889"/>
      <c r="N798" s="653"/>
      <c r="O798" s="651"/>
      <c r="P798" s="651"/>
      <c r="Q798" s="654"/>
      <c r="R798" s="655"/>
      <c r="S798" s="607" t="str">
        <f t="shared" si="933"/>
        <v/>
      </c>
      <c r="T798" s="656" t="str">
        <f t="shared" si="934"/>
        <v/>
      </c>
      <c r="U798" s="656" t="str">
        <f t="shared" si="969"/>
        <v/>
      </c>
      <c r="V798" s="656" t="str">
        <f t="shared" si="935"/>
        <v/>
      </c>
      <c r="W798" s="719"/>
      <c r="X798" s="659"/>
      <c r="Y798" s="656" t="str">
        <f t="shared" si="925"/>
        <v/>
      </c>
      <c r="Z798" s="659"/>
      <c r="AA798" s="654"/>
      <c r="AB798" s="656" t="str">
        <f t="shared" si="936"/>
        <v/>
      </c>
      <c r="AC798" s="661" t="str">
        <f t="shared" si="970"/>
        <v/>
      </c>
      <c r="AE798" s="658" t="str">
        <f t="shared" si="937"/>
        <v/>
      </c>
      <c r="AF798" s="659"/>
      <c r="AT798" s="805" t="str">
        <f t="shared" si="995"/>
        <v/>
      </c>
      <c r="AU798" t="str">
        <f t="shared" si="971"/>
        <v/>
      </c>
      <c r="AV798" s="6" t="str">
        <f t="shared" si="938"/>
        <v/>
      </c>
      <c r="AW798" s="317" t="str">
        <f t="shared" si="939"/>
        <v/>
      </c>
      <c r="AX798" s="158" t="str">
        <f t="shared" si="940"/>
        <v/>
      </c>
      <c r="AY798" s="158" t="str">
        <f t="shared" si="930"/>
        <v/>
      </c>
      <c r="AZ798" s="309" t="str">
        <f t="shared" si="929"/>
        <v/>
      </c>
      <c r="BA798" s="318" t="str">
        <f t="shared" si="941"/>
        <v/>
      </c>
      <c r="BB798" s="473" t="str">
        <f t="shared" si="942"/>
        <v/>
      </c>
      <c r="BC798" s="80" t="str">
        <f t="shared" si="993"/>
        <v/>
      </c>
      <c r="BD798" s="56">
        <f t="shared" si="943"/>
        <v>1</v>
      </c>
      <c r="BF798" s="56" t="str">
        <f t="shared" si="944"/>
        <v/>
      </c>
      <c r="BG798" s="56" t="str">
        <f t="shared" si="945"/>
        <v/>
      </c>
      <c r="BH798" s="6" t="str">
        <f t="shared" si="946"/>
        <v/>
      </c>
      <c r="BK798" s="6" t="str">
        <f t="shared" si="947"/>
        <v/>
      </c>
      <c r="BL798" s="56">
        <f t="shared" si="972"/>
        <v>999999</v>
      </c>
      <c r="BM798" s="183">
        <f t="shared" si="973"/>
        <v>99999.000003990004</v>
      </c>
      <c r="BN798" s="61">
        <v>782</v>
      </c>
      <c r="BO798" s="6">
        <f t="shared" si="948"/>
        <v>999999</v>
      </c>
      <c r="BP798" s="6">
        <f t="shared" si="949"/>
        <v>999999</v>
      </c>
      <c r="BQ798" s="6" t="str">
        <f t="shared" si="974"/>
        <v>x</v>
      </c>
      <c r="BR798" s="206">
        <f t="shared" si="950"/>
        <v>99999.000003990004</v>
      </c>
      <c r="BS798" s="6">
        <f t="shared" si="951"/>
        <v>99999.000003990004</v>
      </c>
      <c r="BT798" s="6" t="str">
        <f t="shared" si="975"/>
        <v>x</v>
      </c>
      <c r="BU798" s="6" t="str">
        <f t="shared" si="952"/>
        <v/>
      </c>
      <c r="BW798" s="82">
        <f t="shared" si="976"/>
        <v>9999999999</v>
      </c>
      <c r="BX798" s="80" t="str">
        <f t="shared" si="953"/>
        <v>x</v>
      </c>
      <c r="BY798" s="80" t="str">
        <f t="shared" si="954"/>
        <v/>
      </c>
      <c r="BZ798" s="56" t="str">
        <f t="shared" si="977"/>
        <v/>
      </c>
      <c r="CA798" s="56" t="str">
        <f t="shared" si="978"/>
        <v/>
      </c>
      <c r="CB798" s="88">
        <f t="shared" si="979"/>
        <v>0</v>
      </c>
      <c r="CC798" s="56" t="str">
        <f t="shared" si="955"/>
        <v/>
      </c>
      <c r="CD798" s="56"/>
      <c r="CE798" s="56"/>
      <c r="CF798" s="56"/>
      <c r="CG798" s="56"/>
      <c r="CH798" s="169">
        <f t="shared" si="980"/>
        <v>9999999999</v>
      </c>
      <c r="CI798" s="170">
        <f t="shared" si="981"/>
        <v>9999999999</v>
      </c>
      <c r="CJ798" s="171">
        <f t="shared" si="982"/>
        <v>9999999999</v>
      </c>
      <c r="CK798" s="172" t="str">
        <f t="shared" si="983"/>
        <v/>
      </c>
      <c r="CL798" s="173" t="str">
        <f t="shared" si="956"/>
        <v>x</v>
      </c>
      <c r="CN798" s="6" t="str">
        <f t="shared" si="984"/>
        <v/>
      </c>
      <c r="CO798" s="293" t="e">
        <f t="shared" ca="1" si="994"/>
        <v>#N/A</v>
      </c>
      <c r="CP798" s="6" t="e">
        <f t="shared" ca="1" si="985"/>
        <v>#N/A</v>
      </c>
      <c r="CQ798" s="61">
        <v>782</v>
      </c>
      <c r="CR798" s="6">
        <f t="shared" si="957"/>
        <v>0</v>
      </c>
      <c r="CS798" s="6">
        <f t="shared" si="958"/>
        <v>0</v>
      </c>
      <c r="CT798" s="56" t="str">
        <f t="shared" si="959"/>
        <v/>
      </c>
      <c r="CU798" s="76">
        <f t="shared" si="960"/>
        <v>0</v>
      </c>
      <c r="CV798" s="76">
        <f t="shared" si="961"/>
        <v>0</v>
      </c>
      <c r="CX798" s="6" t="str">
        <f t="shared" si="962"/>
        <v/>
      </c>
      <c r="CY798" s="6" t="str">
        <f t="shared" si="963"/>
        <v/>
      </c>
      <c r="CZ798" s="6" t="str">
        <f t="shared" si="964"/>
        <v/>
      </c>
      <c r="DG798" s="56" t="str">
        <f t="shared" si="965"/>
        <v/>
      </c>
      <c r="DH798" s="6">
        <f t="shared" si="966"/>
        <v>0</v>
      </c>
      <c r="DK798" s="6">
        <f t="shared" si="927"/>
        <v>0</v>
      </c>
      <c r="DL798" s="6" t="e">
        <f t="shared" si="928"/>
        <v>#N/A</v>
      </c>
      <c r="DN798" s="6" t="e">
        <f t="shared" si="926"/>
        <v>#N/A</v>
      </c>
      <c r="DP798" s="6" t="str">
        <f t="shared" si="967"/>
        <v/>
      </c>
      <c r="DQ798" s="293">
        <f t="shared" ca="1" si="996"/>
        <v>792</v>
      </c>
      <c r="DR798" s="6" t="str">
        <f t="shared" ca="1" si="986"/>
        <v>x</v>
      </c>
      <c r="DU798" s="293" t="e">
        <f t="shared" ca="1" si="987"/>
        <v>#N/A</v>
      </c>
      <c r="DV798" s="5"/>
      <c r="DW798" s="293" t="e">
        <f t="shared" ca="1" si="997"/>
        <v>#N/A</v>
      </c>
      <c r="DZ798" s="293" t="e">
        <f t="shared" ca="1" si="988"/>
        <v>#N/A</v>
      </c>
      <c r="EA798" s="293" t="e">
        <f t="shared" ca="1" si="989"/>
        <v>#N/A</v>
      </c>
      <c r="EB798" s="293" t="e">
        <f t="shared" ca="1" si="990"/>
        <v>#N/A</v>
      </c>
      <c r="EE798" s="6" t="str">
        <f t="shared" si="991"/>
        <v/>
      </c>
      <c r="EF798" s="293" t="e">
        <f t="shared" ca="1" si="992"/>
        <v>#N/A</v>
      </c>
      <c r="EG798" s="6" t="e">
        <f t="shared" ca="1" si="968"/>
        <v>#N/A</v>
      </c>
    </row>
    <row r="799" spans="3:137" x14ac:dyDescent="0.2">
      <c r="C799" s="75"/>
      <c r="D799" s="184" t="str">
        <f t="shared" si="932"/>
        <v/>
      </c>
      <c r="E799" s="649" t="str">
        <f t="shared" si="998"/>
        <v/>
      </c>
      <c r="F799" s="607" t="str">
        <f t="shared" si="931"/>
        <v>x</v>
      </c>
      <c r="G799" s="650"/>
      <c r="H799" s="651"/>
      <c r="I799" s="651"/>
      <c r="J799" s="651"/>
      <c r="K799" s="652"/>
      <c r="L799" s="889"/>
      <c r="M799" s="889"/>
      <c r="N799" s="653"/>
      <c r="O799" s="651"/>
      <c r="P799" s="651"/>
      <c r="Q799" s="654"/>
      <c r="R799" s="655"/>
      <c r="S799" s="607" t="str">
        <f t="shared" si="933"/>
        <v/>
      </c>
      <c r="T799" s="656" t="str">
        <f t="shared" si="934"/>
        <v/>
      </c>
      <c r="U799" s="656" t="str">
        <f t="shared" si="969"/>
        <v/>
      </c>
      <c r="V799" s="656" t="str">
        <f t="shared" si="935"/>
        <v/>
      </c>
      <c r="W799" s="719"/>
      <c r="X799" s="659"/>
      <c r="Y799" s="656" t="str">
        <f t="shared" ref="Y799:Y862" si="999">IF(T799="","",IF(ISERROR(BC799),0,IF(AND(OR(H799="Ink",H799="Liq",H799="Mem"),BC799="vord",X799&lt;&gt;"",ISNUMBER(Z799),Z799&gt;0),Z799,IF(AND(BC799="vord",X799&lt;&gt;"",H799="Ink",ISNUMBER(AF799)),X799/(1+X799)*(T799+AF799),IF(BC799="vord",X799/(1+X799)*T799,0)))))</f>
        <v/>
      </c>
      <c r="Z799" s="659"/>
      <c r="AA799" s="654"/>
      <c r="AB799" s="656" t="str">
        <f t="shared" si="936"/>
        <v/>
      </c>
      <c r="AC799" s="661" t="str">
        <f t="shared" si="970"/>
        <v/>
      </c>
      <c r="AE799" s="658" t="str">
        <f t="shared" si="937"/>
        <v/>
      </c>
      <c r="AF799" s="659"/>
      <c r="AT799" s="805" t="str">
        <f t="shared" si="995"/>
        <v/>
      </c>
      <c r="AU799" t="str">
        <f t="shared" si="971"/>
        <v/>
      </c>
      <c r="AV799" s="6" t="str">
        <f t="shared" si="938"/>
        <v/>
      </c>
      <c r="AW799" s="317" t="str">
        <f t="shared" si="939"/>
        <v/>
      </c>
      <c r="AX799" s="158" t="str">
        <f t="shared" si="940"/>
        <v/>
      </c>
      <c r="AY799" s="158" t="str">
        <f t="shared" si="930"/>
        <v/>
      </c>
      <c r="AZ799" s="309" t="str">
        <f t="shared" si="929"/>
        <v/>
      </c>
      <c r="BA799" s="318" t="str">
        <f t="shared" si="941"/>
        <v/>
      </c>
      <c r="BB799" s="473" t="str">
        <f t="shared" si="942"/>
        <v/>
      </c>
      <c r="BC799" s="80" t="str">
        <f t="shared" si="993"/>
        <v/>
      </c>
      <c r="BD799" s="56">
        <f t="shared" si="943"/>
        <v>1</v>
      </c>
      <c r="BF799" s="56" t="str">
        <f t="shared" si="944"/>
        <v/>
      </c>
      <c r="BG799" s="56" t="str">
        <f t="shared" si="945"/>
        <v/>
      </c>
      <c r="BH799" s="6" t="str">
        <f t="shared" si="946"/>
        <v/>
      </c>
      <c r="BK799" s="6" t="str">
        <f t="shared" si="947"/>
        <v/>
      </c>
      <c r="BL799" s="56">
        <f t="shared" si="972"/>
        <v>999999</v>
      </c>
      <c r="BM799" s="183">
        <f t="shared" si="973"/>
        <v>99999.000003994995</v>
      </c>
      <c r="BN799" s="61">
        <v>783</v>
      </c>
      <c r="BO799" s="6">
        <f t="shared" si="948"/>
        <v>999999</v>
      </c>
      <c r="BP799" s="6">
        <f t="shared" si="949"/>
        <v>999999</v>
      </c>
      <c r="BQ799" s="6" t="str">
        <f t="shared" si="974"/>
        <v>x</v>
      </c>
      <c r="BR799" s="206">
        <f t="shared" si="950"/>
        <v>99999.000003994995</v>
      </c>
      <c r="BS799" s="6">
        <f t="shared" si="951"/>
        <v>99999.000003994995</v>
      </c>
      <c r="BT799" s="6" t="str">
        <f t="shared" si="975"/>
        <v>x</v>
      </c>
      <c r="BU799" s="6" t="str">
        <f t="shared" si="952"/>
        <v/>
      </c>
      <c r="BW799" s="82">
        <f t="shared" si="976"/>
        <v>9999999999</v>
      </c>
      <c r="BX799" s="80" t="str">
        <f t="shared" si="953"/>
        <v>x</v>
      </c>
      <c r="BY799" s="80" t="str">
        <f t="shared" si="954"/>
        <v/>
      </c>
      <c r="BZ799" s="56" t="str">
        <f t="shared" si="977"/>
        <v/>
      </c>
      <c r="CA799" s="56" t="str">
        <f t="shared" si="978"/>
        <v/>
      </c>
      <c r="CB799" s="88">
        <f t="shared" si="979"/>
        <v>0</v>
      </c>
      <c r="CC799" s="56" t="str">
        <f t="shared" si="955"/>
        <v/>
      </c>
      <c r="CD799" s="56"/>
      <c r="CE799" s="56"/>
      <c r="CF799" s="56"/>
      <c r="CG799" s="56"/>
      <c r="CH799" s="169">
        <f t="shared" si="980"/>
        <v>9999999999</v>
      </c>
      <c r="CI799" s="170">
        <f t="shared" si="981"/>
        <v>9999999999</v>
      </c>
      <c r="CJ799" s="171">
        <f t="shared" si="982"/>
        <v>9999999999</v>
      </c>
      <c r="CK799" s="172" t="str">
        <f t="shared" si="983"/>
        <v/>
      </c>
      <c r="CL799" s="173" t="str">
        <f t="shared" si="956"/>
        <v>x</v>
      </c>
      <c r="CN799" s="6" t="str">
        <f t="shared" si="984"/>
        <v/>
      </c>
      <c r="CO799" s="293" t="e">
        <f t="shared" ca="1" si="994"/>
        <v>#N/A</v>
      </c>
      <c r="CP799" s="6" t="e">
        <f t="shared" ca="1" si="985"/>
        <v>#N/A</v>
      </c>
      <c r="CQ799" s="61">
        <v>783</v>
      </c>
      <c r="CR799" s="6">
        <f t="shared" si="957"/>
        <v>0</v>
      </c>
      <c r="CS799" s="6">
        <f t="shared" si="958"/>
        <v>0</v>
      </c>
      <c r="CT799" s="56" t="str">
        <f t="shared" si="959"/>
        <v/>
      </c>
      <c r="CU799" s="76">
        <f t="shared" si="960"/>
        <v>0</v>
      </c>
      <c r="CV799" s="76">
        <f t="shared" si="961"/>
        <v>0</v>
      </c>
      <c r="CX799" s="6" t="str">
        <f t="shared" si="962"/>
        <v/>
      </c>
      <c r="CY799" s="6" t="str">
        <f t="shared" si="963"/>
        <v/>
      </c>
      <c r="CZ799" s="6" t="str">
        <f t="shared" si="964"/>
        <v/>
      </c>
      <c r="DG799" s="56" t="str">
        <f t="shared" si="965"/>
        <v/>
      </c>
      <c r="DH799" s="6">
        <f t="shared" si="966"/>
        <v>0</v>
      </c>
      <c r="DK799" s="6">
        <f t="shared" si="927"/>
        <v>0</v>
      </c>
      <c r="DL799" s="6" t="e">
        <f t="shared" si="928"/>
        <v>#N/A</v>
      </c>
      <c r="DN799" s="6" t="e">
        <f t="shared" si="926"/>
        <v>#N/A</v>
      </c>
      <c r="DP799" s="6" t="str">
        <f t="shared" si="967"/>
        <v/>
      </c>
      <c r="DQ799" s="293">
        <f t="shared" ca="1" si="996"/>
        <v>793</v>
      </c>
      <c r="DR799" s="6" t="str">
        <f t="shared" ca="1" si="986"/>
        <v>x</v>
      </c>
      <c r="DU799" s="293" t="e">
        <f t="shared" ca="1" si="987"/>
        <v>#N/A</v>
      </c>
      <c r="DV799" s="5"/>
      <c r="DW799" s="293" t="e">
        <f t="shared" ca="1" si="997"/>
        <v>#N/A</v>
      </c>
      <c r="DZ799" s="293" t="e">
        <f t="shared" ca="1" si="988"/>
        <v>#N/A</v>
      </c>
      <c r="EA799" s="293" t="e">
        <f t="shared" ca="1" si="989"/>
        <v>#N/A</v>
      </c>
      <c r="EB799" s="293" t="e">
        <f t="shared" ca="1" si="990"/>
        <v>#N/A</v>
      </c>
      <c r="EE799" s="6" t="str">
        <f t="shared" si="991"/>
        <v/>
      </c>
      <c r="EF799" s="293" t="e">
        <f t="shared" ca="1" si="992"/>
        <v>#N/A</v>
      </c>
      <c r="EG799" s="6" t="e">
        <f t="shared" ca="1" si="968"/>
        <v>#N/A</v>
      </c>
    </row>
    <row r="800" spans="3:137" x14ac:dyDescent="0.2">
      <c r="C800" s="75"/>
      <c r="D800" s="184" t="str">
        <f t="shared" si="932"/>
        <v/>
      </c>
      <c r="E800" s="649" t="str">
        <f t="shared" si="998"/>
        <v/>
      </c>
      <c r="F800" s="607" t="str">
        <f t="shared" si="931"/>
        <v>x</v>
      </c>
      <c r="G800" s="650"/>
      <c r="H800" s="651"/>
      <c r="I800" s="651"/>
      <c r="J800" s="651"/>
      <c r="K800" s="652"/>
      <c r="L800" s="889"/>
      <c r="M800" s="889"/>
      <c r="N800" s="653"/>
      <c r="O800" s="651"/>
      <c r="P800" s="651"/>
      <c r="Q800" s="654"/>
      <c r="R800" s="655"/>
      <c r="S800" s="607" t="str">
        <f t="shared" si="933"/>
        <v/>
      </c>
      <c r="T800" s="656" t="str">
        <f t="shared" si="934"/>
        <v/>
      </c>
      <c r="U800" s="656" t="str">
        <f t="shared" si="969"/>
        <v/>
      </c>
      <c r="V800" s="656" t="str">
        <f t="shared" si="935"/>
        <v/>
      </c>
      <c r="W800" s="719"/>
      <c r="X800" s="659"/>
      <c r="Y800" s="656" t="str">
        <f t="shared" si="999"/>
        <v/>
      </c>
      <c r="Z800" s="659"/>
      <c r="AA800" s="654"/>
      <c r="AB800" s="656" t="str">
        <f t="shared" si="936"/>
        <v/>
      </c>
      <c r="AC800" s="661" t="str">
        <f t="shared" si="970"/>
        <v/>
      </c>
      <c r="AE800" s="658" t="str">
        <f t="shared" si="937"/>
        <v/>
      </c>
      <c r="AF800" s="659"/>
      <c r="AT800" s="805" t="str">
        <f t="shared" si="995"/>
        <v/>
      </c>
      <c r="AU800" t="str">
        <f t="shared" si="971"/>
        <v/>
      </c>
      <c r="AV800" s="6" t="str">
        <f t="shared" si="938"/>
        <v/>
      </c>
      <c r="AW800" s="317" t="str">
        <f t="shared" si="939"/>
        <v/>
      </c>
      <c r="AX800" s="158" t="str">
        <f t="shared" si="940"/>
        <v/>
      </c>
      <c r="AY800" s="158" t="str">
        <f t="shared" si="930"/>
        <v/>
      </c>
      <c r="AZ800" s="309" t="str">
        <f t="shared" si="929"/>
        <v/>
      </c>
      <c r="BA800" s="318" t="str">
        <f t="shared" si="941"/>
        <v/>
      </c>
      <c r="BB800" s="473" t="str">
        <f t="shared" si="942"/>
        <v/>
      </c>
      <c r="BC800" s="80" t="str">
        <f t="shared" si="993"/>
        <v/>
      </c>
      <c r="BD800" s="56">
        <f t="shared" si="943"/>
        <v>1</v>
      </c>
      <c r="BF800" s="56" t="str">
        <f t="shared" si="944"/>
        <v/>
      </c>
      <c r="BG800" s="56" t="str">
        <f t="shared" si="945"/>
        <v/>
      </c>
      <c r="BH800" s="6" t="str">
        <f t="shared" si="946"/>
        <v/>
      </c>
      <c r="BK800" s="6" t="str">
        <f t="shared" si="947"/>
        <v/>
      </c>
      <c r="BL800" s="56">
        <f t="shared" si="972"/>
        <v>999999</v>
      </c>
      <c r="BM800" s="183">
        <f t="shared" si="973"/>
        <v>99999.000004000001</v>
      </c>
      <c r="BN800" s="61">
        <v>784</v>
      </c>
      <c r="BO800" s="6">
        <f t="shared" si="948"/>
        <v>999999</v>
      </c>
      <c r="BP800" s="6">
        <f t="shared" si="949"/>
        <v>999999</v>
      </c>
      <c r="BQ800" s="6" t="str">
        <f t="shared" si="974"/>
        <v>x</v>
      </c>
      <c r="BR800" s="206">
        <f t="shared" si="950"/>
        <v>99999.000004000001</v>
      </c>
      <c r="BS800" s="6">
        <f t="shared" si="951"/>
        <v>99999.000004000001</v>
      </c>
      <c r="BT800" s="6" t="str">
        <f t="shared" si="975"/>
        <v>x</v>
      </c>
      <c r="BU800" s="6" t="str">
        <f t="shared" si="952"/>
        <v/>
      </c>
      <c r="BW800" s="82">
        <f t="shared" si="976"/>
        <v>9999999999</v>
      </c>
      <c r="BX800" s="80" t="str">
        <f t="shared" si="953"/>
        <v>x</v>
      </c>
      <c r="BY800" s="80" t="str">
        <f t="shared" si="954"/>
        <v/>
      </c>
      <c r="BZ800" s="56" t="str">
        <f t="shared" si="977"/>
        <v/>
      </c>
      <c r="CA800" s="56" t="str">
        <f t="shared" si="978"/>
        <v/>
      </c>
      <c r="CB800" s="88">
        <f t="shared" si="979"/>
        <v>0</v>
      </c>
      <c r="CC800" s="56" t="str">
        <f t="shared" si="955"/>
        <v/>
      </c>
      <c r="CD800" s="56"/>
      <c r="CE800" s="56"/>
      <c r="CF800" s="56"/>
      <c r="CG800" s="56"/>
      <c r="CH800" s="169">
        <f t="shared" si="980"/>
        <v>9999999999</v>
      </c>
      <c r="CI800" s="170">
        <f t="shared" si="981"/>
        <v>9999999999</v>
      </c>
      <c r="CJ800" s="171">
        <f t="shared" si="982"/>
        <v>9999999999</v>
      </c>
      <c r="CK800" s="172" t="str">
        <f t="shared" si="983"/>
        <v/>
      </c>
      <c r="CL800" s="173" t="str">
        <f t="shared" si="956"/>
        <v>x</v>
      </c>
      <c r="CN800" s="6" t="str">
        <f t="shared" si="984"/>
        <v/>
      </c>
      <c r="CO800" s="293" t="e">
        <f t="shared" ca="1" si="994"/>
        <v>#N/A</v>
      </c>
      <c r="CP800" s="6" t="e">
        <f t="shared" ca="1" si="985"/>
        <v>#N/A</v>
      </c>
      <c r="CQ800" s="61">
        <v>784</v>
      </c>
      <c r="CR800" s="6">
        <f t="shared" si="957"/>
        <v>0</v>
      </c>
      <c r="CS800" s="6">
        <f t="shared" si="958"/>
        <v>0</v>
      </c>
      <c r="CT800" s="56" t="str">
        <f t="shared" si="959"/>
        <v/>
      </c>
      <c r="CU800" s="76">
        <f t="shared" si="960"/>
        <v>0</v>
      </c>
      <c r="CV800" s="76">
        <f t="shared" si="961"/>
        <v>0</v>
      </c>
      <c r="CX800" s="6" t="str">
        <f t="shared" si="962"/>
        <v/>
      </c>
      <c r="CY800" s="6" t="str">
        <f t="shared" si="963"/>
        <v/>
      </c>
      <c r="CZ800" s="6" t="str">
        <f t="shared" si="964"/>
        <v/>
      </c>
      <c r="DG800" s="56" t="str">
        <f t="shared" si="965"/>
        <v/>
      </c>
      <c r="DH800" s="6">
        <f t="shared" si="966"/>
        <v>0</v>
      </c>
      <c r="DK800" s="6">
        <f t="shared" si="927"/>
        <v>0</v>
      </c>
      <c r="DL800" s="6" t="e">
        <f t="shared" si="928"/>
        <v>#N/A</v>
      </c>
      <c r="DN800" s="6" t="e">
        <f t="shared" si="926"/>
        <v>#N/A</v>
      </c>
      <c r="DP800" s="6" t="str">
        <f t="shared" si="967"/>
        <v/>
      </c>
      <c r="DQ800" s="293">
        <f t="shared" ca="1" si="996"/>
        <v>794</v>
      </c>
      <c r="DR800" s="6" t="str">
        <f t="shared" ca="1" si="986"/>
        <v>x</v>
      </c>
      <c r="DU800" s="293" t="e">
        <f t="shared" ca="1" si="987"/>
        <v>#N/A</v>
      </c>
      <c r="DV800" s="5"/>
      <c r="DW800" s="293" t="e">
        <f t="shared" ca="1" si="997"/>
        <v>#N/A</v>
      </c>
      <c r="DZ800" s="293" t="e">
        <f t="shared" ca="1" si="988"/>
        <v>#N/A</v>
      </c>
      <c r="EA800" s="293" t="e">
        <f t="shared" ca="1" si="989"/>
        <v>#N/A</v>
      </c>
      <c r="EB800" s="293" t="e">
        <f t="shared" ca="1" si="990"/>
        <v>#N/A</v>
      </c>
      <c r="EE800" s="6" t="str">
        <f t="shared" si="991"/>
        <v/>
      </c>
      <c r="EF800" s="293" t="e">
        <f t="shared" ca="1" si="992"/>
        <v>#N/A</v>
      </c>
      <c r="EG800" s="6" t="e">
        <f t="shared" ca="1" si="968"/>
        <v>#N/A</v>
      </c>
    </row>
    <row r="801" spans="3:137" x14ac:dyDescent="0.2">
      <c r="C801" s="75"/>
      <c r="D801" s="184" t="str">
        <f t="shared" si="932"/>
        <v/>
      </c>
      <c r="E801" s="649" t="str">
        <f t="shared" si="998"/>
        <v/>
      </c>
      <c r="F801" s="607" t="str">
        <f t="shared" si="931"/>
        <v>x</v>
      </c>
      <c r="G801" s="650"/>
      <c r="H801" s="651"/>
      <c r="I801" s="651"/>
      <c r="J801" s="651"/>
      <c r="K801" s="652"/>
      <c r="L801" s="889"/>
      <c r="M801" s="889"/>
      <c r="N801" s="653"/>
      <c r="O801" s="651"/>
      <c r="P801" s="651"/>
      <c r="Q801" s="654"/>
      <c r="R801" s="655"/>
      <c r="S801" s="607" t="str">
        <f t="shared" si="933"/>
        <v/>
      </c>
      <c r="T801" s="656" t="str">
        <f t="shared" si="934"/>
        <v/>
      </c>
      <c r="U801" s="656" t="str">
        <f t="shared" si="969"/>
        <v/>
      </c>
      <c r="V801" s="656" t="str">
        <f t="shared" si="935"/>
        <v/>
      </c>
      <c r="W801" s="719"/>
      <c r="X801" s="659"/>
      <c r="Y801" s="656" t="str">
        <f t="shared" si="999"/>
        <v/>
      </c>
      <c r="Z801" s="659"/>
      <c r="AA801" s="654"/>
      <c r="AB801" s="656" t="str">
        <f t="shared" si="936"/>
        <v/>
      </c>
      <c r="AC801" s="661" t="str">
        <f t="shared" si="970"/>
        <v/>
      </c>
      <c r="AE801" s="658" t="str">
        <f t="shared" si="937"/>
        <v/>
      </c>
      <c r="AF801" s="659"/>
      <c r="AT801" s="805" t="str">
        <f t="shared" si="995"/>
        <v/>
      </c>
      <c r="AU801" t="str">
        <f t="shared" si="971"/>
        <v/>
      </c>
      <c r="AV801" s="6" t="str">
        <f t="shared" si="938"/>
        <v/>
      </c>
      <c r="AW801" s="317" t="str">
        <f t="shared" si="939"/>
        <v/>
      </c>
      <c r="AX801" s="158" t="str">
        <f t="shared" si="940"/>
        <v/>
      </c>
      <c r="AY801" s="158" t="str">
        <f t="shared" si="930"/>
        <v/>
      </c>
      <c r="AZ801" s="309" t="str">
        <f t="shared" si="929"/>
        <v/>
      </c>
      <c r="BA801" s="318" t="str">
        <f t="shared" si="941"/>
        <v/>
      </c>
      <c r="BB801" s="473" t="str">
        <f t="shared" si="942"/>
        <v/>
      </c>
      <c r="BC801" s="80" t="str">
        <f t="shared" si="993"/>
        <v/>
      </c>
      <c r="BD801" s="56">
        <f t="shared" si="943"/>
        <v>1</v>
      </c>
      <c r="BF801" s="56" t="str">
        <f t="shared" si="944"/>
        <v/>
      </c>
      <c r="BG801" s="56" t="str">
        <f t="shared" si="945"/>
        <v/>
      </c>
      <c r="BH801" s="6" t="str">
        <f t="shared" si="946"/>
        <v/>
      </c>
      <c r="BK801" s="6" t="str">
        <f t="shared" si="947"/>
        <v/>
      </c>
      <c r="BL801" s="56">
        <f t="shared" si="972"/>
        <v>999999</v>
      </c>
      <c r="BM801" s="183">
        <f t="shared" si="973"/>
        <v>99999.000004005007</v>
      </c>
      <c r="BN801" s="61">
        <v>785</v>
      </c>
      <c r="BO801" s="6">
        <f t="shared" si="948"/>
        <v>999999</v>
      </c>
      <c r="BP801" s="6">
        <f t="shared" si="949"/>
        <v>999999</v>
      </c>
      <c r="BQ801" s="6" t="str">
        <f t="shared" si="974"/>
        <v>x</v>
      </c>
      <c r="BR801" s="206">
        <f t="shared" si="950"/>
        <v>99999.000004005007</v>
      </c>
      <c r="BS801" s="6">
        <f t="shared" si="951"/>
        <v>99999.000004005007</v>
      </c>
      <c r="BT801" s="6" t="str">
        <f t="shared" si="975"/>
        <v>x</v>
      </c>
      <c r="BU801" s="6" t="str">
        <f t="shared" si="952"/>
        <v/>
      </c>
      <c r="BW801" s="82">
        <f t="shared" si="976"/>
        <v>9999999999</v>
      </c>
      <c r="BX801" s="80" t="str">
        <f t="shared" si="953"/>
        <v>x</v>
      </c>
      <c r="BY801" s="80" t="str">
        <f t="shared" si="954"/>
        <v/>
      </c>
      <c r="BZ801" s="56" t="str">
        <f t="shared" si="977"/>
        <v/>
      </c>
      <c r="CA801" s="56" t="str">
        <f t="shared" si="978"/>
        <v/>
      </c>
      <c r="CB801" s="88">
        <f t="shared" si="979"/>
        <v>0</v>
      </c>
      <c r="CC801" s="56" t="str">
        <f t="shared" si="955"/>
        <v/>
      </c>
      <c r="CD801" s="56"/>
      <c r="CE801" s="56"/>
      <c r="CF801" s="56"/>
      <c r="CG801" s="56"/>
      <c r="CH801" s="169">
        <f t="shared" si="980"/>
        <v>9999999999</v>
      </c>
      <c r="CI801" s="170">
        <f t="shared" si="981"/>
        <v>9999999999</v>
      </c>
      <c r="CJ801" s="171">
        <f t="shared" si="982"/>
        <v>9999999999</v>
      </c>
      <c r="CK801" s="172" t="str">
        <f t="shared" si="983"/>
        <v/>
      </c>
      <c r="CL801" s="173" t="str">
        <f t="shared" si="956"/>
        <v>x</v>
      </c>
      <c r="CN801" s="6" t="str">
        <f t="shared" si="984"/>
        <v/>
      </c>
      <c r="CO801" s="293" t="e">
        <f t="shared" ca="1" si="994"/>
        <v>#N/A</v>
      </c>
      <c r="CP801" s="6" t="e">
        <f t="shared" ca="1" si="985"/>
        <v>#N/A</v>
      </c>
      <c r="CQ801" s="61">
        <v>785</v>
      </c>
      <c r="CR801" s="6">
        <f t="shared" si="957"/>
        <v>0</v>
      </c>
      <c r="CS801" s="6">
        <f t="shared" si="958"/>
        <v>0</v>
      </c>
      <c r="CT801" s="56" t="str">
        <f t="shared" si="959"/>
        <v/>
      </c>
      <c r="CU801" s="76">
        <f t="shared" si="960"/>
        <v>0</v>
      </c>
      <c r="CV801" s="76">
        <f t="shared" si="961"/>
        <v>0</v>
      </c>
      <c r="CX801" s="6" t="str">
        <f t="shared" si="962"/>
        <v/>
      </c>
      <c r="CY801" s="6" t="str">
        <f t="shared" si="963"/>
        <v/>
      </c>
      <c r="CZ801" s="6" t="str">
        <f t="shared" si="964"/>
        <v/>
      </c>
      <c r="DG801" s="56" t="str">
        <f t="shared" si="965"/>
        <v/>
      </c>
      <c r="DH801" s="6">
        <f t="shared" si="966"/>
        <v>0</v>
      </c>
      <c r="DK801" s="6">
        <f t="shared" si="927"/>
        <v>0</v>
      </c>
      <c r="DL801" s="6" t="e">
        <f t="shared" si="928"/>
        <v>#N/A</v>
      </c>
      <c r="DN801" s="6" t="e">
        <f t="shared" ref="DN801:DN864" si="1000">IF(OR(DL801="banst",DL801="liqcst",DL801="liqdst"),"bank","")</f>
        <v>#N/A</v>
      </c>
      <c r="DP801" s="6" t="str">
        <f t="shared" si="967"/>
        <v/>
      </c>
      <c r="DQ801" s="293">
        <f t="shared" ca="1" si="996"/>
        <v>795</v>
      </c>
      <c r="DR801" s="6" t="str">
        <f t="shared" ca="1" si="986"/>
        <v>x</v>
      </c>
      <c r="DU801" s="293" t="e">
        <f t="shared" ca="1" si="987"/>
        <v>#N/A</v>
      </c>
      <c r="DV801" s="5"/>
      <c r="DW801" s="293" t="e">
        <f t="shared" ca="1" si="997"/>
        <v>#N/A</v>
      </c>
      <c r="DZ801" s="293" t="e">
        <f t="shared" ca="1" si="988"/>
        <v>#N/A</v>
      </c>
      <c r="EA801" s="293" t="e">
        <f t="shared" ca="1" si="989"/>
        <v>#N/A</v>
      </c>
      <c r="EB801" s="293" t="e">
        <f t="shared" ca="1" si="990"/>
        <v>#N/A</v>
      </c>
      <c r="EE801" s="6" t="str">
        <f t="shared" si="991"/>
        <v/>
      </c>
      <c r="EF801" s="293" t="e">
        <f t="shared" ca="1" si="992"/>
        <v>#N/A</v>
      </c>
      <c r="EG801" s="6" t="e">
        <f t="shared" ca="1" si="968"/>
        <v>#N/A</v>
      </c>
    </row>
    <row r="802" spans="3:137" x14ac:dyDescent="0.2">
      <c r="C802" s="75"/>
      <c r="D802" s="184" t="str">
        <f t="shared" si="932"/>
        <v/>
      </c>
      <c r="E802" s="649" t="str">
        <f t="shared" si="998"/>
        <v/>
      </c>
      <c r="F802" s="607" t="str">
        <f t="shared" si="931"/>
        <v>x</v>
      </c>
      <c r="G802" s="650"/>
      <c r="H802" s="651"/>
      <c r="I802" s="651"/>
      <c r="J802" s="651"/>
      <c r="K802" s="652"/>
      <c r="L802" s="889"/>
      <c r="M802" s="889"/>
      <c r="N802" s="653"/>
      <c r="O802" s="651"/>
      <c r="P802" s="651"/>
      <c r="Q802" s="654"/>
      <c r="R802" s="655"/>
      <c r="S802" s="607" t="str">
        <f t="shared" si="933"/>
        <v/>
      </c>
      <c r="T802" s="656" t="str">
        <f t="shared" si="934"/>
        <v/>
      </c>
      <c r="U802" s="656" t="str">
        <f t="shared" si="969"/>
        <v/>
      </c>
      <c r="V802" s="656" t="str">
        <f t="shared" si="935"/>
        <v/>
      </c>
      <c r="W802" s="719"/>
      <c r="X802" s="659"/>
      <c r="Y802" s="656" t="str">
        <f t="shared" si="999"/>
        <v/>
      </c>
      <c r="Z802" s="659"/>
      <c r="AA802" s="654"/>
      <c r="AB802" s="656" t="str">
        <f t="shared" si="936"/>
        <v/>
      </c>
      <c r="AC802" s="661" t="str">
        <f t="shared" si="970"/>
        <v/>
      </c>
      <c r="AE802" s="658" t="str">
        <f t="shared" si="937"/>
        <v/>
      </c>
      <c r="AF802" s="659"/>
      <c r="AT802" s="805" t="str">
        <f t="shared" si="995"/>
        <v/>
      </c>
      <c r="AU802" t="str">
        <f t="shared" si="971"/>
        <v/>
      </c>
      <c r="AV802" s="6" t="str">
        <f t="shared" si="938"/>
        <v/>
      </c>
      <c r="AW802" s="317" t="str">
        <f t="shared" si="939"/>
        <v/>
      </c>
      <c r="AX802" s="158" t="str">
        <f t="shared" si="940"/>
        <v/>
      </c>
      <c r="AY802" s="158" t="str">
        <f t="shared" si="930"/>
        <v/>
      </c>
      <c r="AZ802" s="309" t="str">
        <f t="shared" si="929"/>
        <v/>
      </c>
      <c r="BA802" s="318" t="str">
        <f t="shared" si="941"/>
        <v/>
      </c>
      <c r="BB802" s="473" t="str">
        <f t="shared" si="942"/>
        <v/>
      </c>
      <c r="BC802" s="80" t="str">
        <f t="shared" si="993"/>
        <v/>
      </c>
      <c r="BD802" s="56">
        <f t="shared" si="943"/>
        <v>1</v>
      </c>
      <c r="BF802" s="56" t="str">
        <f t="shared" si="944"/>
        <v/>
      </c>
      <c r="BG802" s="56" t="str">
        <f t="shared" si="945"/>
        <v/>
      </c>
      <c r="BH802" s="6" t="str">
        <f t="shared" si="946"/>
        <v/>
      </c>
      <c r="BK802" s="6" t="str">
        <f t="shared" si="947"/>
        <v/>
      </c>
      <c r="BL802" s="56">
        <f t="shared" si="972"/>
        <v>999999</v>
      </c>
      <c r="BM802" s="183">
        <f t="shared" si="973"/>
        <v>99999.000004009999</v>
      </c>
      <c r="BN802" s="61">
        <v>786</v>
      </c>
      <c r="BO802" s="6">
        <f t="shared" si="948"/>
        <v>999999</v>
      </c>
      <c r="BP802" s="6">
        <f t="shared" si="949"/>
        <v>999999</v>
      </c>
      <c r="BQ802" s="6" t="str">
        <f t="shared" si="974"/>
        <v>x</v>
      </c>
      <c r="BR802" s="206">
        <f t="shared" si="950"/>
        <v>99999.000004009999</v>
      </c>
      <c r="BS802" s="6">
        <f t="shared" si="951"/>
        <v>99999.000004009999</v>
      </c>
      <c r="BT802" s="6" t="str">
        <f t="shared" si="975"/>
        <v>x</v>
      </c>
      <c r="BU802" s="6" t="str">
        <f t="shared" si="952"/>
        <v/>
      </c>
      <c r="BW802" s="82">
        <f t="shared" si="976"/>
        <v>9999999999</v>
      </c>
      <c r="BX802" s="80" t="str">
        <f t="shared" si="953"/>
        <v>x</v>
      </c>
      <c r="BY802" s="80" t="str">
        <f t="shared" si="954"/>
        <v/>
      </c>
      <c r="BZ802" s="56" t="str">
        <f t="shared" si="977"/>
        <v/>
      </c>
      <c r="CA802" s="56" t="str">
        <f t="shared" si="978"/>
        <v/>
      </c>
      <c r="CB802" s="88">
        <f t="shared" si="979"/>
        <v>0</v>
      </c>
      <c r="CC802" s="56" t="str">
        <f t="shared" si="955"/>
        <v/>
      </c>
      <c r="CD802" s="56"/>
      <c r="CE802" s="56"/>
      <c r="CF802" s="56"/>
      <c r="CG802" s="56"/>
      <c r="CH802" s="169">
        <f t="shared" si="980"/>
        <v>9999999999</v>
      </c>
      <c r="CI802" s="170">
        <f t="shared" si="981"/>
        <v>9999999999</v>
      </c>
      <c r="CJ802" s="171">
        <f t="shared" si="982"/>
        <v>9999999999</v>
      </c>
      <c r="CK802" s="172" t="str">
        <f t="shared" si="983"/>
        <v/>
      </c>
      <c r="CL802" s="173" t="str">
        <f t="shared" si="956"/>
        <v>x</v>
      </c>
      <c r="CN802" s="6" t="str">
        <f t="shared" si="984"/>
        <v/>
      </c>
      <c r="CO802" s="293" t="e">
        <f t="shared" ca="1" si="994"/>
        <v>#N/A</v>
      </c>
      <c r="CP802" s="6" t="e">
        <f t="shared" ca="1" si="985"/>
        <v>#N/A</v>
      </c>
      <c r="CQ802" s="61">
        <v>786</v>
      </c>
      <c r="CR802" s="6">
        <f t="shared" si="957"/>
        <v>0</v>
      </c>
      <c r="CS802" s="6">
        <f t="shared" si="958"/>
        <v>0</v>
      </c>
      <c r="CT802" s="56" t="str">
        <f t="shared" si="959"/>
        <v/>
      </c>
      <c r="CU802" s="76">
        <f t="shared" si="960"/>
        <v>0</v>
      </c>
      <c r="CV802" s="76">
        <f t="shared" si="961"/>
        <v>0</v>
      </c>
      <c r="CX802" s="6" t="str">
        <f t="shared" si="962"/>
        <v/>
      </c>
      <c r="CY802" s="6" t="str">
        <f t="shared" si="963"/>
        <v/>
      </c>
      <c r="CZ802" s="6" t="str">
        <f t="shared" si="964"/>
        <v/>
      </c>
      <c r="DG802" s="56" t="str">
        <f t="shared" si="965"/>
        <v/>
      </c>
      <c r="DH802" s="6">
        <f t="shared" si="966"/>
        <v>0</v>
      </c>
      <c r="DK802" s="6">
        <f t="shared" si="927"/>
        <v>0</v>
      </c>
      <c r="DL802" s="6" t="e">
        <f t="shared" si="928"/>
        <v>#N/A</v>
      </c>
      <c r="DN802" s="6" t="e">
        <f t="shared" si="1000"/>
        <v>#N/A</v>
      </c>
      <c r="DP802" s="6" t="str">
        <f t="shared" si="967"/>
        <v/>
      </c>
      <c r="DQ802" s="293">
        <f t="shared" ca="1" si="996"/>
        <v>796</v>
      </c>
      <c r="DR802" s="6" t="str">
        <f t="shared" ca="1" si="986"/>
        <v>x</v>
      </c>
      <c r="DU802" s="293" t="e">
        <f t="shared" ca="1" si="987"/>
        <v>#N/A</v>
      </c>
      <c r="DV802" s="5"/>
      <c r="DW802" s="293" t="e">
        <f t="shared" ca="1" si="997"/>
        <v>#N/A</v>
      </c>
      <c r="DZ802" s="293" t="e">
        <f t="shared" ca="1" si="988"/>
        <v>#N/A</v>
      </c>
      <c r="EA802" s="293" t="e">
        <f t="shared" ca="1" si="989"/>
        <v>#N/A</v>
      </c>
      <c r="EB802" s="293" t="e">
        <f t="shared" ca="1" si="990"/>
        <v>#N/A</v>
      </c>
      <c r="EE802" s="6" t="str">
        <f t="shared" si="991"/>
        <v/>
      </c>
      <c r="EF802" s="293" t="e">
        <f t="shared" ca="1" si="992"/>
        <v>#N/A</v>
      </c>
      <c r="EG802" s="6" t="e">
        <f t="shared" ca="1" si="968"/>
        <v>#N/A</v>
      </c>
    </row>
    <row r="803" spans="3:137" x14ac:dyDescent="0.2">
      <c r="C803" s="75"/>
      <c r="D803" s="184" t="str">
        <f t="shared" si="932"/>
        <v/>
      </c>
      <c r="E803" s="649" t="str">
        <f t="shared" si="998"/>
        <v/>
      </c>
      <c r="F803" s="607" t="str">
        <f t="shared" si="931"/>
        <v>x</v>
      </c>
      <c r="G803" s="650"/>
      <c r="H803" s="651"/>
      <c r="I803" s="651"/>
      <c r="J803" s="651"/>
      <c r="K803" s="652"/>
      <c r="L803" s="889"/>
      <c r="M803" s="889"/>
      <c r="N803" s="653"/>
      <c r="O803" s="651"/>
      <c r="P803" s="651"/>
      <c r="Q803" s="654"/>
      <c r="R803" s="655"/>
      <c r="S803" s="607" t="str">
        <f t="shared" si="933"/>
        <v/>
      </c>
      <c r="T803" s="656" t="str">
        <f t="shared" si="934"/>
        <v/>
      </c>
      <c r="U803" s="656" t="str">
        <f t="shared" si="969"/>
        <v/>
      </c>
      <c r="V803" s="656" t="str">
        <f t="shared" si="935"/>
        <v/>
      </c>
      <c r="W803" s="719"/>
      <c r="X803" s="659"/>
      <c r="Y803" s="656" t="str">
        <f t="shared" si="999"/>
        <v/>
      </c>
      <c r="Z803" s="659"/>
      <c r="AA803" s="654"/>
      <c r="AB803" s="656" t="str">
        <f t="shared" si="936"/>
        <v/>
      </c>
      <c r="AC803" s="661" t="str">
        <f t="shared" si="970"/>
        <v/>
      </c>
      <c r="AE803" s="658" t="str">
        <f t="shared" si="937"/>
        <v/>
      </c>
      <c r="AF803" s="659"/>
      <c r="AT803" s="805" t="str">
        <f t="shared" si="995"/>
        <v/>
      </c>
      <c r="AU803" t="str">
        <f t="shared" si="971"/>
        <v/>
      </c>
      <c r="AV803" s="6" t="str">
        <f t="shared" si="938"/>
        <v/>
      </c>
      <c r="AW803" s="317" t="str">
        <f t="shared" si="939"/>
        <v/>
      </c>
      <c r="AX803" s="158" t="str">
        <f t="shared" si="940"/>
        <v/>
      </c>
      <c r="AY803" s="158" t="str">
        <f t="shared" si="930"/>
        <v/>
      </c>
      <c r="AZ803" s="309" t="str">
        <f t="shared" si="929"/>
        <v/>
      </c>
      <c r="BA803" s="318" t="str">
        <f t="shared" si="941"/>
        <v/>
      </c>
      <c r="BB803" s="473" t="str">
        <f t="shared" si="942"/>
        <v/>
      </c>
      <c r="BC803" s="80" t="str">
        <f t="shared" si="993"/>
        <v/>
      </c>
      <c r="BD803" s="56">
        <f t="shared" si="943"/>
        <v>1</v>
      </c>
      <c r="BF803" s="56" t="str">
        <f t="shared" si="944"/>
        <v/>
      </c>
      <c r="BG803" s="56" t="str">
        <f t="shared" si="945"/>
        <v/>
      </c>
      <c r="BH803" s="6" t="str">
        <f t="shared" si="946"/>
        <v/>
      </c>
      <c r="BK803" s="6" t="str">
        <f t="shared" si="947"/>
        <v/>
      </c>
      <c r="BL803" s="56">
        <f t="shared" si="972"/>
        <v>999999</v>
      </c>
      <c r="BM803" s="183">
        <f t="shared" si="973"/>
        <v>99999.000004015004</v>
      </c>
      <c r="BN803" s="61">
        <v>787</v>
      </c>
      <c r="BO803" s="6">
        <f t="shared" si="948"/>
        <v>999999</v>
      </c>
      <c r="BP803" s="6">
        <f t="shared" si="949"/>
        <v>999999</v>
      </c>
      <c r="BQ803" s="6" t="str">
        <f t="shared" si="974"/>
        <v>x</v>
      </c>
      <c r="BR803" s="206">
        <f t="shared" si="950"/>
        <v>99999.000004015004</v>
      </c>
      <c r="BS803" s="6">
        <f t="shared" si="951"/>
        <v>99999.000004015004</v>
      </c>
      <c r="BT803" s="6" t="str">
        <f t="shared" si="975"/>
        <v>x</v>
      </c>
      <c r="BU803" s="6" t="str">
        <f t="shared" si="952"/>
        <v/>
      </c>
      <c r="BW803" s="82">
        <f t="shared" si="976"/>
        <v>9999999999</v>
      </c>
      <c r="BX803" s="80" t="str">
        <f t="shared" si="953"/>
        <v>x</v>
      </c>
      <c r="BY803" s="80" t="str">
        <f t="shared" si="954"/>
        <v/>
      </c>
      <c r="BZ803" s="56" t="str">
        <f t="shared" si="977"/>
        <v/>
      </c>
      <c r="CA803" s="56" t="str">
        <f t="shared" si="978"/>
        <v/>
      </c>
      <c r="CB803" s="88">
        <f t="shared" si="979"/>
        <v>0</v>
      </c>
      <c r="CC803" s="56" t="str">
        <f t="shared" si="955"/>
        <v/>
      </c>
      <c r="CD803" s="56"/>
      <c r="CE803" s="56"/>
      <c r="CF803" s="56"/>
      <c r="CG803" s="56"/>
      <c r="CH803" s="169">
        <f t="shared" si="980"/>
        <v>9999999999</v>
      </c>
      <c r="CI803" s="170">
        <f t="shared" si="981"/>
        <v>9999999999</v>
      </c>
      <c r="CJ803" s="171">
        <f t="shared" si="982"/>
        <v>9999999999</v>
      </c>
      <c r="CK803" s="172" t="str">
        <f t="shared" si="983"/>
        <v/>
      </c>
      <c r="CL803" s="173" t="str">
        <f t="shared" si="956"/>
        <v>x</v>
      </c>
      <c r="CN803" s="6" t="str">
        <f t="shared" si="984"/>
        <v/>
      </c>
      <c r="CO803" s="293" t="e">
        <f t="shared" ca="1" si="994"/>
        <v>#N/A</v>
      </c>
      <c r="CP803" s="6" t="e">
        <f t="shared" ca="1" si="985"/>
        <v>#N/A</v>
      </c>
      <c r="CQ803" s="61">
        <v>787</v>
      </c>
      <c r="CR803" s="6">
        <f t="shared" si="957"/>
        <v>0</v>
      </c>
      <c r="CS803" s="6">
        <f t="shared" si="958"/>
        <v>0</v>
      </c>
      <c r="CT803" s="56" t="str">
        <f t="shared" si="959"/>
        <v/>
      </c>
      <c r="CU803" s="76">
        <f t="shared" si="960"/>
        <v>0</v>
      </c>
      <c r="CV803" s="76">
        <f t="shared" si="961"/>
        <v>0</v>
      </c>
      <c r="CX803" s="6" t="str">
        <f t="shared" si="962"/>
        <v/>
      </c>
      <c r="CY803" s="6" t="str">
        <f t="shared" si="963"/>
        <v/>
      </c>
      <c r="CZ803" s="6" t="str">
        <f t="shared" si="964"/>
        <v/>
      </c>
      <c r="DG803" s="56" t="str">
        <f t="shared" si="965"/>
        <v/>
      </c>
      <c r="DH803" s="6">
        <f t="shared" si="966"/>
        <v>0</v>
      </c>
      <c r="DK803" s="6">
        <f t="shared" si="927"/>
        <v>0</v>
      </c>
      <c r="DL803" s="6" t="e">
        <f t="shared" si="928"/>
        <v>#N/A</v>
      </c>
      <c r="DN803" s="6" t="e">
        <f t="shared" si="1000"/>
        <v>#N/A</v>
      </c>
      <c r="DP803" s="6" t="str">
        <f t="shared" si="967"/>
        <v/>
      </c>
      <c r="DQ803" s="293">
        <f t="shared" ca="1" si="996"/>
        <v>797</v>
      </c>
      <c r="DR803" s="6" t="str">
        <f t="shared" ca="1" si="986"/>
        <v>x</v>
      </c>
      <c r="DU803" s="293" t="e">
        <f t="shared" ca="1" si="987"/>
        <v>#N/A</v>
      </c>
      <c r="DV803" s="5"/>
      <c r="DW803" s="293" t="e">
        <f t="shared" ca="1" si="997"/>
        <v>#N/A</v>
      </c>
      <c r="DZ803" s="293" t="e">
        <f t="shared" ca="1" si="988"/>
        <v>#N/A</v>
      </c>
      <c r="EA803" s="293" t="e">
        <f t="shared" ca="1" si="989"/>
        <v>#N/A</v>
      </c>
      <c r="EB803" s="293" t="e">
        <f t="shared" ca="1" si="990"/>
        <v>#N/A</v>
      </c>
      <c r="EE803" s="6" t="str">
        <f t="shared" si="991"/>
        <v/>
      </c>
      <c r="EF803" s="293" t="e">
        <f t="shared" ca="1" si="992"/>
        <v>#N/A</v>
      </c>
      <c r="EG803" s="6" t="e">
        <f t="shared" ca="1" si="968"/>
        <v>#N/A</v>
      </c>
    </row>
    <row r="804" spans="3:137" x14ac:dyDescent="0.2">
      <c r="C804" s="75"/>
      <c r="D804" s="184" t="str">
        <f t="shared" si="932"/>
        <v/>
      </c>
      <c r="E804" s="649" t="str">
        <f t="shared" si="998"/>
        <v/>
      </c>
      <c r="F804" s="607" t="str">
        <f t="shared" si="931"/>
        <v>x</v>
      </c>
      <c r="G804" s="650"/>
      <c r="H804" s="651"/>
      <c r="I804" s="651"/>
      <c r="J804" s="651"/>
      <c r="K804" s="652"/>
      <c r="L804" s="889"/>
      <c r="M804" s="889"/>
      <c r="N804" s="653"/>
      <c r="O804" s="651"/>
      <c r="P804" s="651"/>
      <c r="Q804" s="654"/>
      <c r="R804" s="655"/>
      <c r="S804" s="607" t="str">
        <f t="shared" si="933"/>
        <v/>
      </c>
      <c r="T804" s="656" t="str">
        <f t="shared" si="934"/>
        <v/>
      </c>
      <c r="U804" s="656" t="str">
        <f t="shared" si="969"/>
        <v/>
      </c>
      <c r="V804" s="656" t="str">
        <f t="shared" si="935"/>
        <v/>
      </c>
      <c r="W804" s="719"/>
      <c r="X804" s="659"/>
      <c r="Y804" s="656" t="str">
        <f t="shared" si="999"/>
        <v/>
      </c>
      <c r="Z804" s="659"/>
      <c r="AA804" s="654"/>
      <c r="AB804" s="656" t="str">
        <f t="shared" si="936"/>
        <v/>
      </c>
      <c r="AC804" s="661" t="str">
        <f t="shared" si="970"/>
        <v/>
      </c>
      <c r="AE804" s="658" t="str">
        <f t="shared" si="937"/>
        <v/>
      </c>
      <c r="AF804" s="659"/>
      <c r="AT804" s="805" t="str">
        <f t="shared" si="995"/>
        <v/>
      </c>
      <c r="AU804" t="str">
        <f t="shared" si="971"/>
        <v/>
      </c>
      <c r="AV804" s="6" t="str">
        <f t="shared" si="938"/>
        <v/>
      </c>
      <c r="AW804" s="317" t="str">
        <f t="shared" si="939"/>
        <v/>
      </c>
      <c r="AX804" s="158" t="str">
        <f t="shared" si="940"/>
        <v/>
      </c>
      <c r="AY804" s="158" t="str">
        <f t="shared" si="930"/>
        <v/>
      </c>
      <c r="AZ804" s="309" t="str">
        <f t="shared" si="929"/>
        <v/>
      </c>
      <c r="BA804" s="318" t="str">
        <f t="shared" si="941"/>
        <v/>
      </c>
      <c r="BB804" s="473" t="str">
        <f t="shared" si="942"/>
        <v/>
      </c>
      <c r="BC804" s="80" t="str">
        <f t="shared" si="993"/>
        <v/>
      </c>
      <c r="BD804" s="56">
        <f t="shared" si="943"/>
        <v>1</v>
      </c>
      <c r="BF804" s="56" t="str">
        <f t="shared" si="944"/>
        <v/>
      </c>
      <c r="BG804" s="56" t="str">
        <f t="shared" si="945"/>
        <v/>
      </c>
      <c r="BH804" s="6" t="str">
        <f t="shared" si="946"/>
        <v/>
      </c>
      <c r="BK804" s="6" t="str">
        <f t="shared" si="947"/>
        <v/>
      </c>
      <c r="BL804" s="56">
        <f t="shared" si="972"/>
        <v>999999</v>
      </c>
      <c r="BM804" s="183">
        <f t="shared" si="973"/>
        <v>99999.000004019996</v>
      </c>
      <c r="BN804" s="61">
        <v>788</v>
      </c>
      <c r="BO804" s="6">
        <f t="shared" si="948"/>
        <v>999999</v>
      </c>
      <c r="BP804" s="6">
        <f t="shared" si="949"/>
        <v>999999</v>
      </c>
      <c r="BQ804" s="6" t="str">
        <f t="shared" si="974"/>
        <v>x</v>
      </c>
      <c r="BR804" s="206">
        <f t="shared" si="950"/>
        <v>99999.000004019996</v>
      </c>
      <c r="BS804" s="6">
        <f t="shared" si="951"/>
        <v>99999.000004019996</v>
      </c>
      <c r="BT804" s="6" t="str">
        <f t="shared" si="975"/>
        <v>x</v>
      </c>
      <c r="BU804" s="6" t="str">
        <f t="shared" si="952"/>
        <v/>
      </c>
      <c r="BW804" s="82">
        <f t="shared" si="976"/>
        <v>9999999999</v>
      </c>
      <c r="BX804" s="80" t="str">
        <f t="shared" si="953"/>
        <v>x</v>
      </c>
      <c r="BY804" s="80" t="str">
        <f t="shared" si="954"/>
        <v/>
      </c>
      <c r="BZ804" s="56" t="str">
        <f t="shared" si="977"/>
        <v/>
      </c>
      <c r="CA804" s="56" t="str">
        <f t="shared" si="978"/>
        <v/>
      </c>
      <c r="CB804" s="88">
        <f t="shared" si="979"/>
        <v>0</v>
      </c>
      <c r="CC804" s="56" t="str">
        <f t="shared" si="955"/>
        <v/>
      </c>
      <c r="CD804" s="56"/>
      <c r="CE804" s="56"/>
      <c r="CF804" s="56"/>
      <c r="CG804" s="56"/>
      <c r="CH804" s="169">
        <f t="shared" si="980"/>
        <v>9999999999</v>
      </c>
      <c r="CI804" s="170">
        <f t="shared" si="981"/>
        <v>9999999999</v>
      </c>
      <c r="CJ804" s="171">
        <f t="shared" si="982"/>
        <v>9999999999</v>
      </c>
      <c r="CK804" s="172" t="str">
        <f t="shared" si="983"/>
        <v/>
      </c>
      <c r="CL804" s="173" t="str">
        <f t="shared" si="956"/>
        <v>x</v>
      </c>
      <c r="CN804" s="6" t="str">
        <f t="shared" si="984"/>
        <v/>
      </c>
      <c r="CO804" s="293" t="e">
        <f t="shared" ca="1" si="994"/>
        <v>#N/A</v>
      </c>
      <c r="CP804" s="6" t="e">
        <f t="shared" ca="1" si="985"/>
        <v>#N/A</v>
      </c>
      <c r="CQ804" s="61">
        <v>788</v>
      </c>
      <c r="CR804" s="6">
        <f t="shared" si="957"/>
        <v>0</v>
      </c>
      <c r="CS804" s="6">
        <f t="shared" si="958"/>
        <v>0</v>
      </c>
      <c r="CT804" s="56" t="str">
        <f t="shared" si="959"/>
        <v/>
      </c>
      <c r="CU804" s="76">
        <f t="shared" si="960"/>
        <v>0</v>
      </c>
      <c r="CV804" s="76">
        <f t="shared" si="961"/>
        <v>0</v>
      </c>
      <c r="CX804" s="6" t="str">
        <f t="shared" si="962"/>
        <v/>
      </c>
      <c r="CY804" s="6" t="str">
        <f t="shared" si="963"/>
        <v/>
      </c>
      <c r="CZ804" s="6" t="str">
        <f t="shared" si="964"/>
        <v/>
      </c>
      <c r="DG804" s="56" t="str">
        <f t="shared" si="965"/>
        <v/>
      </c>
      <c r="DH804" s="6">
        <f t="shared" si="966"/>
        <v>0</v>
      </c>
      <c r="DK804" s="6">
        <f t="shared" si="927"/>
        <v>0</v>
      </c>
      <c r="DL804" s="6" t="e">
        <f t="shared" si="928"/>
        <v>#N/A</v>
      </c>
      <c r="DN804" s="6" t="e">
        <f t="shared" si="1000"/>
        <v>#N/A</v>
      </c>
      <c r="DP804" s="6" t="str">
        <f t="shared" si="967"/>
        <v/>
      </c>
      <c r="DQ804" s="293">
        <f t="shared" ca="1" si="996"/>
        <v>798</v>
      </c>
      <c r="DR804" s="6" t="str">
        <f t="shared" ca="1" si="986"/>
        <v>x</v>
      </c>
      <c r="DU804" s="293" t="e">
        <f t="shared" ca="1" si="987"/>
        <v>#N/A</v>
      </c>
      <c r="DV804" s="5"/>
      <c r="DW804" s="293" t="e">
        <f t="shared" ca="1" si="997"/>
        <v>#N/A</v>
      </c>
      <c r="DZ804" s="293" t="e">
        <f t="shared" ca="1" si="988"/>
        <v>#N/A</v>
      </c>
      <c r="EA804" s="293" t="e">
        <f t="shared" ca="1" si="989"/>
        <v>#N/A</v>
      </c>
      <c r="EB804" s="293" t="e">
        <f t="shared" ca="1" si="990"/>
        <v>#N/A</v>
      </c>
      <c r="EE804" s="6" t="str">
        <f t="shared" si="991"/>
        <v/>
      </c>
      <c r="EF804" s="293" t="e">
        <f t="shared" ca="1" si="992"/>
        <v>#N/A</v>
      </c>
      <c r="EG804" s="6" t="e">
        <f t="shared" ca="1" si="968"/>
        <v>#N/A</v>
      </c>
    </row>
    <row r="805" spans="3:137" x14ac:dyDescent="0.2">
      <c r="C805" s="75"/>
      <c r="D805" s="184" t="str">
        <f t="shared" si="932"/>
        <v/>
      </c>
      <c r="E805" s="649" t="str">
        <f t="shared" si="998"/>
        <v/>
      </c>
      <c r="F805" s="607" t="str">
        <f t="shared" si="931"/>
        <v>x</v>
      </c>
      <c r="G805" s="650"/>
      <c r="H805" s="651"/>
      <c r="I805" s="651"/>
      <c r="J805" s="651"/>
      <c r="K805" s="652"/>
      <c r="L805" s="889"/>
      <c r="M805" s="889"/>
      <c r="N805" s="653"/>
      <c r="O805" s="651"/>
      <c r="P805" s="651"/>
      <c r="Q805" s="654"/>
      <c r="R805" s="655"/>
      <c r="S805" s="607" t="str">
        <f t="shared" si="933"/>
        <v/>
      </c>
      <c r="T805" s="656" t="str">
        <f t="shared" si="934"/>
        <v/>
      </c>
      <c r="U805" s="656" t="str">
        <f t="shared" si="969"/>
        <v/>
      </c>
      <c r="V805" s="656" t="str">
        <f t="shared" si="935"/>
        <v/>
      </c>
      <c r="W805" s="719"/>
      <c r="X805" s="659"/>
      <c r="Y805" s="656" t="str">
        <f t="shared" si="999"/>
        <v/>
      </c>
      <c r="Z805" s="659"/>
      <c r="AA805" s="654"/>
      <c r="AB805" s="656" t="str">
        <f t="shared" si="936"/>
        <v/>
      </c>
      <c r="AC805" s="661" t="str">
        <f t="shared" si="970"/>
        <v/>
      </c>
      <c r="AE805" s="658" t="str">
        <f t="shared" si="937"/>
        <v/>
      </c>
      <c r="AF805" s="659"/>
      <c r="AT805" s="805" t="str">
        <f t="shared" si="995"/>
        <v/>
      </c>
      <c r="AU805" t="str">
        <f t="shared" si="971"/>
        <v/>
      </c>
      <c r="AV805" s="6" t="str">
        <f t="shared" si="938"/>
        <v/>
      </c>
      <c r="AW805" s="317" t="str">
        <f t="shared" si="939"/>
        <v/>
      </c>
      <c r="AX805" s="158" t="str">
        <f t="shared" si="940"/>
        <v/>
      </c>
      <c r="AY805" s="158" t="str">
        <f t="shared" si="930"/>
        <v/>
      </c>
      <c r="AZ805" s="309" t="str">
        <f t="shared" si="929"/>
        <v/>
      </c>
      <c r="BA805" s="318" t="str">
        <f t="shared" si="941"/>
        <v/>
      </c>
      <c r="BB805" s="473" t="str">
        <f t="shared" si="942"/>
        <v/>
      </c>
      <c r="BC805" s="80" t="str">
        <f t="shared" si="993"/>
        <v/>
      </c>
      <c r="BD805" s="56">
        <f t="shared" si="943"/>
        <v>1</v>
      </c>
      <c r="BF805" s="56" t="str">
        <f t="shared" si="944"/>
        <v/>
      </c>
      <c r="BG805" s="56" t="str">
        <f t="shared" si="945"/>
        <v/>
      </c>
      <c r="BH805" s="6" t="str">
        <f t="shared" si="946"/>
        <v/>
      </c>
      <c r="BK805" s="6" t="str">
        <f t="shared" si="947"/>
        <v/>
      </c>
      <c r="BL805" s="56">
        <f t="shared" si="972"/>
        <v>999999</v>
      </c>
      <c r="BM805" s="183">
        <f t="shared" si="973"/>
        <v>99999.000004025002</v>
      </c>
      <c r="BN805" s="61">
        <v>789</v>
      </c>
      <c r="BO805" s="6">
        <f t="shared" si="948"/>
        <v>999999</v>
      </c>
      <c r="BP805" s="6">
        <f t="shared" si="949"/>
        <v>999999</v>
      </c>
      <c r="BQ805" s="6" t="str">
        <f t="shared" si="974"/>
        <v>x</v>
      </c>
      <c r="BR805" s="206">
        <f t="shared" si="950"/>
        <v>99999.000004025002</v>
      </c>
      <c r="BS805" s="6">
        <f t="shared" si="951"/>
        <v>99999.000004025002</v>
      </c>
      <c r="BT805" s="6" t="str">
        <f t="shared" si="975"/>
        <v>x</v>
      </c>
      <c r="BU805" s="6" t="str">
        <f t="shared" si="952"/>
        <v/>
      </c>
      <c r="BW805" s="82">
        <f t="shared" si="976"/>
        <v>9999999999</v>
      </c>
      <c r="BX805" s="80" t="str">
        <f t="shared" si="953"/>
        <v>x</v>
      </c>
      <c r="BY805" s="80" t="str">
        <f t="shared" si="954"/>
        <v/>
      </c>
      <c r="BZ805" s="56" t="str">
        <f t="shared" si="977"/>
        <v/>
      </c>
      <c r="CA805" s="56" t="str">
        <f t="shared" si="978"/>
        <v/>
      </c>
      <c r="CB805" s="88">
        <f t="shared" si="979"/>
        <v>0</v>
      </c>
      <c r="CC805" s="56" t="str">
        <f t="shared" si="955"/>
        <v/>
      </c>
      <c r="CD805" s="56"/>
      <c r="CE805" s="56"/>
      <c r="CF805" s="56"/>
      <c r="CG805" s="56"/>
      <c r="CH805" s="169">
        <f t="shared" si="980"/>
        <v>9999999999</v>
      </c>
      <c r="CI805" s="170">
        <f t="shared" si="981"/>
        <v>9999999999</v>
      </c>
      <c r="CJ805" s="171">
        <f t="shared" si="982"/>
        <v>9999999999</v>
      </c>
      <c r="CK805" s="172" t="str">
        <f t="shared" si="983"/>
        <v/>
      </c>
      <c r="CL805" s="173" t="str">
        <f t="shared" si="956"/>
        <v>x</v>
      </c>
      <c r="CN805" s="6" t="str">
        <f t="shared" si="984"/>
        <v/>
      </c>
      <c r="CO805" s="293" t="e">
        <f t="shared" ca="1" si="994"/>
        <v>#N/A</v>
      </c>
      <c r="CP805" s="6" t="e">
        <f t="shared" ca="1" si="985"/>
        <v>#N/A</v>
      </c>
      <c r="CQ805" s="61">
        <v>789</v>
      </c>
      <c r="CR805" s="6">
        <f t="shared" si="957"/>
        <v>0</v>
      </c>
      <c r="CS805" s="6">
        <f t="shared" si="958"/>
        <v>0</v>
      </c>
      <c r="CT805" s="56" t="str">
        <f t="shared" si="959"/>
        <v/>
      </c>
      <c r="CU805" s="76">
        <f t="shared" si="960"/>
        <v>0</v>
      </c>
      <c r="CV805" s="76">
        <f t="shared" si="961"/>
        <v>0</v>
      </c>
      <c r="CX805" s="6" t="str">
        <f t="shared" si="962"/>
        <v/>
      </c>
      <c r="CY805" s="6" t="str">
        <f t="shared" si="963"/>
        <v/>
      </c>
      <c r="CZ805" s="6" t="str">
        <f t="shared" si="964"/>
        <v/>
      </c>
      <c r="DG805" s="56" t="str">
        <f t="shared" si="965"/>
        <v/>
      </c>
      <c r="DH805" s="6">
        <f t="shared" si="966"/>
        <v>0</v>
      </c>
      <c r="DK805" s="6">
        <f t="shared" si="927"/>
        <v>0</v>
      </c>
      <c r="DL805" s="6" t="e">
        <f t="shared" si="928"/>
        <v>#N/A</v>
      </c>
      <c r="DN805" s="6" t="e">
        <f t="shared" si="1000"/>
        <v>#N/A</v>
      </c>
      <c r="DP805" s="6" t="str">
        <f t="shared" si="967"/>
        <v/>
      </c>
      <c r="DQ805" s="293">
        <f t="shared" ca="1" si="996"/>
        <v>799</v>
      </c>
      <c r="DR805" s="6" t="str">
        <f t="shared" ca="1" si="986"/>
        <v>x</v>
      </c>
      <c r="DU805" s="293" t="e">
        <f t="shared" ca="1" si="987"/>
        <v>#N/A</v>
      </c>
      <c r="DV805" s="5"/>
      <c r="DW805" s="293" t="e">
        <f t="shared" ca="1" si="997"/>
        <v>#N/A</v>
      </c>
      <c r="DZ805" s="293" t="e">
        <f t="shared" ca="1" si="988"/>
        <v>#N/A</v>
      </c>
      <c r="EA805" s="293" t="e">
        <f t="shared" ca="1" si="989"/>
        <v>#N/A</v>
      </c>
      <c r="EB805" s="293" t="e">
        <f t="shared" ca="1" si="990"/>
        <v>#N/A</v>
      </c>
      <c r="EE805" s="6" t="str">
        <f t="shared" si="991"/>
        <v/>
      </c>
      <c r="EF805" s="293" t="e">
        <f t="shared" ca="1" si="992"/>
        <v>#N/A</v>
      </c>
      <c r="EG805" s="6" t="e">
        <f t="shared" ca="1" si="968"/>
        <v>#N/A</v>
      </c>
    </row>
    <row r="806" spans="3:137" x14ac:dyDescent="0.2">
      <c r="C806" s="75"/>
      <c r="D806" s="184" t="str">
        <f t="shared" si="932"/>
        <v/>
      </c>
      <c r="E806" s="649" t="str">
        <f t="shared" si="998"/>
        <v/>
      </c>
      <c r="F806" s="607" t="str">
        <f t="shared" si="931"/>
        <v>x</v>
      </c>
      <c r="G806" s="650"/>
      <c r="H806" s="651"/>
      <c r="I806" s="651"/>
      <c r="J806" s="651"/>
      <c r="K806" s="652"/>
      <c r="L806" s="889"/>
      <c r="M806" s="889"/>
      <c r="N806" s="653"/>
      <c r="O806" s="651"/>
      <c r="P806" s="651"/>
      <c r="Q806" s="654"/>
      <c r="R806" s="655"/>
      <c r="S806" s="607" t="str">
        <f t="shared" si="933"/>
        <v/>
      </c>
      <c r="T806" s="656" t="str">
        <f t="shared" si="934"/>
        <v/>
      </c>
      <c r="U806" s="656" t="str">
        <f t="shared" si="969"/>
        <v/>
      </c>
      <c r="V806" s="656" t="str">
        <f t="shared" si="935"/>
        <v/>
      </c>
      <c r="W806" s="719"/>
      <c r="X806" s="659"/>
      <c r="Y806" s="656" t="str">
        <f t="shared" si="999"/>
        <v/>
      </c>
      <c r="Z806" s="659"/>
      <c r="AA806" s="654"/>
      <c r="AB806" s="656" t="str">
        <f t="shared" si="936"/>
        <v/>
      </c>
      <c r="AC806" s="661" t="str">
        <f t="shared" si="970"/>
        <v/>
      </c>
      <c r="AE806" s="658" t="str">
        <f t="shared" si="937"/>
        <v/>
      </c>
      <c r="AF806" s="659"/>
      <c r="AT806" s="805" t="str">
        <f t="shared" si="995"/>
        <v/>
      </c>
      <c r="AU806" t="str">
        <f t="shared" si="971"/>
        <v/>
      </c>
      <c r="AV806" s="6" t="str">
        <f t="shared" si="938"/>
        <v/>
      </c>
      <c r="AW806" s="317" t="str">
        <f t="shared" si="939"/>
        <v/>
      </c>
      <c r="AX806" s="158" t="str">
        <f t="shared" si="940"/>
        <v/>
      </c>
      <c r="AY806" s="158" t="str">
        <f t="shared" si="930"/>
        <v/>
      </c>
      <c r="AZ806" s="309" t="str">
        <f t="shared" si="929"/>
        <v/>
      </c>
      <c r="BA806" s="318" t="str">
        <f t="shared" si="941"/>
        <v/>
      </c>
      <c r="BB806" s="473" t="str">
        <f t="shared" si="942"/>
        <v/>
      </c>
      <c r="BC806" s="80" t="str">
        <f t="shared" si="993"/>
        <v/>
      </c>
      <c r="BD806" s="56">
        <f t="shared" si="943"/>
        <v>1</v>
      </c>
      <c r="BF806" s="56" t="str">
        <f t="shared" si="944"/>
        <v/>
      </c>
      <c r="BG806" s="56" t="str">
        <f t="shared" si="945"/>
        <v/>
      </c>
      <c r="BH806" s="6" t="str">
        <f t="shared" si="946"/>
        <v/>
      </c>
      <c r="BK806" s="6" t="str">
        <f t="shared" si="947"/>
        <v/>
      </c>
      <c r="BL806" s="56">
        <f t="shared" si="972"/>
        <v>999999</v>
      </c>
      <c r="BM806" s="183">
        <f t="shared" si="973"/>
        <v>99999.000004029993</v>
      </c>
      <c r="BN806" s="61">
        <v>790</v>
      </c>
      <c r="BO806" s="6">
        <f t="shared" si="948"/>
        <v>999999</v>
      </c>
      <c r="BP806" s="6">
        <f t="shared" si="949"/>
        <v>999999</v>
      </c>
      <c r="BQ806" s="6" t="str">
        <f t="shared" si="974"/>
        <v>x</v>
      </c>
      <c r="BR806" s="206">
        <f t="shared" si="950"/>
        <v>99999.000004029993</v>
      </c>
      <c r="BS806" s="6">
        <f t="shared" si="951"/>
        <v>99999.000004029993</v>
      </c>
      <c r="BT806" s="6" t="str">
        <f t="shared" si="975"/>
        <v>x</v>
      </c>
      <c r="BU806" s="6" t="str">
        <f t="shared" si="952"/>
        <v/>
      </c>
      <c r="BW806" s="82">
        <f t="shared" si="976"/>
        <v>9999999999</v>
      </c>
      <c r="BX806" s="80" t="str">
        <f t="shared" si="953"/>
        <v>x</v>
      </c>
      <c r="BY806" s="80" t="str">
        <f t="shared" si="954"/>
        <v/>
      </c>
      <c r="BZ806" s="56" t="str">
        <f t="shared" si="977"/>
        <v/>
      </c>
      <c r="CA806" s="56" t="str">
        <f t="shared" si="978"/>
        <v/>
      </c>
      <c r="CB806" s="88">
        <f t="shared" si="979"/>
        <v>0</v>
      </c>
      <c r="CC806" s="56" t="str">
        <f t="shared" si="955"/>
        <v/>
      </c>
      <c r="CD806" s="56"/>
      <c r="CE806" s="56"/>
      <c r="CF806" s="56"/>
      <c r="CG806" s="56"/>
      <c r="CH806" s="169">
        <f t="shared" si="980"/>
        <v>9999999999</v>
      </c>
      <c r="CI806" s="170">
        <f t="shared" si="981"/>
        <v>9999999999</v>
      </c>
      <c r="CJ806" s="171">
        <f t="shared" si="982"/>
        <v>9999999999</v>
      </c>
      <c r="CK806" s="172" t="str">
        <f t="shared" si="983"/>
        <v/>
      </c>
      <c r="CL806" s="173" t="str">
        <f t="shared" si="956"/>
        <v>x</v>
      </c>
      <c r="CN806" s="6" t="str">
        <f t="shared" si="984"/>
        <v/>
      </c>
      <c r="CO806" s="293" t="e">
        <f t="shared" ca="1" si="994"/>
        <v>#N/A</v>
      </c>
      <c r="CP806" s="6" t="e">
        <f t="shared" ca="1" si="985"/>
        <v>#N/A</v>
      </c>
      <c r="CQ806" s="61">
        <v>790</v>
      </c>
      <c r="CR806" s="6">
        <f t="shared" si="957"/>
        <v>0</v>
      </c>
      <c r="CS806" s="6">
        <f t="shared" si="958"/>
        <v>0</v>
      </c>
      <c r="CT806" s="56" t="str">
        <f t="shared" si="959"/>
        <v/>
      </c>
      <c r="CU806" s="76">
        <f t="shared" si="960"/>
        <v>0</v>
      </c>
      <c r="CV806" s="76">
        <f t="shared" si="961"/>
        <v>0</v>
      </c>
      <c r="CX806" s="6" t="str">
        <f t="shared" si="962"/>
        <v/>
      </c>
      <c r="CY806" s="6" t="str">
        <f t="shared" si="963"/>
        <v/>
      </c>
      <c r="CZ806" s="6" t="str">
        <f t="shared" si="964"/>
        <v/>
      </c>
      <c r="DG806" s="56" t="str">
        <f t="shared" si="965"/>
        <v/>
      </c>
      <c r="DH806" s="6">
        <f t="shared" si="966"/>
        <v>0</v>
      </c>
      <c r="DK806" s="6">
        <f t="shared" ref="DK806:DK869" si="1001">IF(AND(H806="Liq",L806="x",M806=""),"LiqD",IF(AND(H806="Liq",L806="",M806="x"),"LiqC",H806))</f>
        <v>0</v>
      </c>
      <c r="DL806" s="6" t="e">
        <f t="shared" ref="DL806:DL869" si="1002">VLOOKUP(DK806,$DK$5:$DL$11,2,FALSE)</f>
        <v>#N/A</v>
      </c>
      <c r="DN806" s="6" t="e">
        <f t="shared" si="1000"/>
        <v>#N/A</v>
      </c>
      <c r="DP806" s="6" t="str">
        <f t="shared" si="967"/>
        <v/>
      </c>
      <c r="DQ806" s="293">
        <f t="shared" ca="1" si="996"/>
        <v>800</v>
      </c>
      <c r="DR806" s="6" t="str">
        <f t="shared" ca="1" si="986"/>
        <v>x</v>
      </c>
      <c r="DU806" s="293" t="e">
        <f t="shared" ca="1" si="987"/>
        <v>#N/A</v>
      </c>
      <c r="DV806" s="5"/>
      <c r="DW806" s="293" t="e">
        <f t="shared" ca="1" si="997"/>
        <v>#N/A</v>
      </c>
      <c r="DZ806" s="293" t="e">
        <f t="shared" ca="1" si="988"/>
        <v>#N/A</v>
      </c>
      <c r="EA806" s="293" t="e">
        <f t="shared" ca="1" si="989"/>
        <v>#N/A</v>
      </c>
      <c r="EB806" s="293" t="e">
        <f t="shared" ca="1" si="990"/>
        <v>#N/A</v>
      </c>
      <c r="EE806" s="6" t="str">
        <f t="shared" si="991"/>
        <v/>
      </c>
      <c r="EF806" s="293" t="e">
        <f t="shared" ca="1" si="992"/>
        <v>#N/A</v>
      </c>
      <c r="EG806" s="6" t="e">
        <f t="shared" ca="1" si="968"/>
        <v>#N/A</v>
      </c>
    </row>
    <row r="807" spans="3:137" x14ac:dyDescent="0.2">
      <c r="C807" s="75"/>
      <c r="D807" s="184" t="str">
        <f t="shared" si="932"/>
        <v/>
      </c>
      <c r="E807" s="649" t="str">
        <f t="shared" si="998"/>
        <v/>
      </c>
      <c r="F807" s="607" t="str">
        <f t="shared" si="931"/>
        <v>x</v>
      </c>
      <c r="G807" s="650"/>
      <c r="H807" s="651"/>
      <c r="I807" s="651"/>
      <c r="J807" s="651"/>
      <c r="K807" s="652"/>
      <c r="L807" s="889"/>
      <c r="M807" s="889"/>
      <c r="N807" s="653"/>
      <c r="O807" s="651"/>
      <c r="P807" s="651"/>
      <c r="Q807" s="654"/>
      <c r="R807" s="655"/>
      <c r="S807" s="607" t="str">
        <f t="shared" si="933"/>
        <v/>
      </c>
      <c r="T807" s="656" t="str">
        <f t="shared" si="934"/>
        <v/>
      </c>
      <c r="U807" s="656" t="str">
        <f t="shared" si="969"/>
        <v/>
      </c>
      <c r="V807" s="656" t="str">
        <f t="shared" si="935"/>
        <v/>
      </c>
      <c r="W807" s="719"/>
      <c r="X807" s="659"/>
      <c r="Y807" s="656" t="str">
        <f t="shared" si="999"/>
        <v/>
      </c>
      <c r="Z807" s="659"/>
      <c r="AA807" s="654"/>
      <c r="AB807" s="656" t="str">
        <f t="shared" si="936"/>
        <v/>
      </c>
      <c r="AC807" s="661" t="str">
        <f t="shared" si="970"/>
        <v/>
      </c>
      <c r="AE807" s="658" t="str">
        <f t="shared" si="937"/>
        <v/>
      </c>
      <c r="AF807" s="659"/>
      <c r="AT807" s="805" t="str">
        <f t="shared" si="995"/>
        <v/>
      </c>
      <c r="AU807" t="str">
        <f t="shared" si="971"/>
        <v/>
      </c>
      <c r="AV807" s="6" t="str">
        <f t="shared" si="938"/>
        <v/>
      </c>
      <c r="AW807" s="317" t="str">
        <f t="shared" si="939"/>
        <v/>
      </c>
      <c r="AX807" s="158" t="str">
        <f t="shared" si="940"/>
        <v/>
      </c>
      <c r="AY807" s="158" t="str">
        <f t="shared" si="930"/>
        <v/>
      </c>
      <c r="AZ807" s="309" t="str">
        <f t="shared" si="929"/>
        <v/>
      </c>
      <c r="BA807" s="318" t="str">
        <f t="shared" si="941"/>
        <v/>
      </c>
      <c r="BB807" s="473" t="str">
        <f t="shared" si="942"/>
        <v/>
      </c>
      <c r="BC807" s="80" t="str">
        <f t="shared" si="993"/>
        <v/>
      </c>
      <c r="BD807" s="56">
        <f t="shared" si="943"/>
        <v>1</v>
      </c>
      <c r="BF807" s="56" t="str">
        <f t="shared" si="944"/>
        <v/>
      </c>
      <c r="BG807" s="56" t="str">
        <f t="shared" si="945"/>
        <v/>
      </c>
      <c r="BH807" s="6" t="str">
        <f t="shared" si="946"/>
        <v/>
      </c>
      <c r="BK807" s="6" t="str">
        <f t="shared" si="947"/>
        <v/>
      </c>
      <c r="BL807" s="56">
        <f t="shared" si="972"/>
        <v>999999</v>
      </c>
      <c r="BM807" s="183">
        <f t="shared" si="973"/>
        <v>99999.000004034999</v>
      </c>
      <c r="BN807" s="61">
        <v>791</v>
      </c>
      <c r="BO807" s="6">
        <f t="shared" si="948"/>
        <v>999999</v>
      </c>
      <c r="BP807" s="6">
        <f t="shared" si="949"/>
        <v>999999</v>
      </c>
      <c r="BQ807" s="6" t="str">
        <f t="shared" si="974"/>
        <v>x</v>
      </c>
      <c r="BR807" s="206">
        <f t="shared" si="950"/>
        <v>99999.000004034999</v>
      </c>
      <c r="BS807" s="6">
        <f t="shared" si="951"/>
        <v>99999.000004034999</v>
      </c>
      <c r="BT807" s="6" t="str">
        <f t="shared" si="975"/>
        <v>x</v>
      </c>
      <c r="BU807" s="6" t="str">
        <f t="shared" si="952"/>
        <v/>
      </c>
      <c r="BW807" s="82">
        <f t="shared" si="976"/>
        <v>9999999999</v>
      </c>
      <c r="BX807" s="80" t="str">
        <f t="shared" si="953"/>
        <v>x</v>
      </c>
      <c r="BY807" s="80" t="str">
        <f t="shared" si="954"/>
        <v/>
      </c>
      <c r="BZ807" s="56" t="str">
        <f t="shared" si="977"/>
        <v/>
      </c>
      <c r="CA807" s="56" t="str">
        <f t="shared" si="978"/>
        <v/>
      </c>
      <c r="CB807" s="88">
        <f t="shared" si="979"/>
        <v>0</v>
      </c>
      <c r="CC807" s="56" t="str">
        <f t="shared" si="955"/>
        <v/>
      </c>
      <c r="CD807" s="56"/>
      <c r="CE807" s="56"/>
      <c r="CF807" s="56"/>
      <c r="CG807" s="56"/>
      <c r="CH807" s="169">
        <f t="shared" si="980"/>
        <v>9999999999</v>
      </c>
      <c r="CI807" s="170">
        <f t="shared" si="981"/>
        <v>9999999999</v>
      </c>
      <c r="CJ807" s="171">
        <f t="shared" si="982"/>
        <v>9999999999</v>
      </c>
      <c r="CK807" s="172" t="str">
        <f t="shared" si="983"/>
        <v/>
      </c>
      <c r="CL807" s="173" t="str">
        <f t="shared" si="956"/>
        <v>x</v>
      </c>
      <c r="CN807" s="6" t="str">
        <f t="shared" si="984"/>
        <v/>
      </c>
      <c r="CO807" s="293" t="e">
        <f t="shared" ca="1" si="994"/>
        <v>#N/A</v>
      </c>
      <c r="CP807" s="6" t="e">
        <f t="shared" ca="1" si="985"/>
        <v>#N/A</v>
      </c>
      <c r="CQ807" s="61">
        <v>791</v>
      </c>
      <c r="CR807" s="6">
        <f t="shared" si="957"/>
        <v>0</v>
      </c>
      <c r="CS807" s="6">
        <f t="shared" si="958"/>
        <v>0</v>
      </c>
      <c r="CT807" s="56" t="str">
        <f t="shared" si="959"/>
        <v/>
      </c>
      <c r="CU807" s="76">
        <f t="shared" si="960"/>
        <v>0</v>
      </c>
      <c r="CV807" s="76">
        <f t="shared" si="961"/>
        <v>0</v>
      </c>
      <c r="CX807" s="6" t="str">
        <f t="shared" si="962"/>
        <v/>
      </c>
      <c r="CY807" s="6" t="str">
        <f t="shared" si="963"/>
        <v/>
      </c>
      <c r="CZ807" s="6" t="str">
        <f t="shared" si="964"/>
        <v/>
      </c>
      <c r="DG807" s="56" t="str">
        <f t="shared" si="965"/>
        <v/>
      </c>
      <c r="DH807" s="6">
        <f t="shared" si="966"/>
        <v>0</v>
      </c>
      <c r="DK807" s="6">
        <f t="shared" si="1001"/>
        <v>0</v>
      </c>
      <c r="DL807" s="6" t="e">
        <f t="shared" si="1002"/>
        <v>#N/A</v>
      </c>
      <c r="DN807" s="6" t="e">
        <f t="shared" si="1000"/>
        <v>#N/A</v>
      </c>
      <c r="DP807" s="6" t="str">
        <f t="shared" si="967"/>
        <v/>
      </c>
      <c r="DQ807" s="293">
        <f t="shared" ca="1" si="996"/>
        <v>801</v>
      </c>
      <c r="DR807" s="6" t="str">
        <f t="shared" ca="1" si="986"/>
        <v>x</v>
      </c>
      <c r="DU807" s="293" t="e">
        <f t="shared" ca="1" si="987"/>
        <v>#N/A</v>
      </c>
      <c r="DV807" s="5"/>
      <c r="DW807" s="293" t="e">
        <f t="shared" ca="1" si="997"/>
        <v>#N/A</v>
      </c>
      <c r="DZ807" s="293" t="e">
        <f t="shared" ca="1" si="988"/>
        <v>#N/A</v>
      </c>
      <c r="EA807" s="293" t="e">
        <f t="shared" ca="1" si="989"/>
        <v>#N/A</v>
      </c>
      <c r="EB807" s="293" t="e">
        <f t="shared" ca="1" si="990"/>
        <v>#N/A</v>
      </c>
      <c r="EE807" s="6" t="str">
        <f t="shared" si="991"/>
        <v/>
      </c>
      <c r="EF807" s="293" t="e">
        <f t="shared" ca="1" si="992"/>
        <v>#N/A</v>
      </c>
      <c r="EG807" s="6" t="e">
        <f t="shared" ca="1" si="968"/>
        <v>#N/A</v>
      </c>
    </row>
    <row r="808" spans="3:137" x14ac:dyDescent="0.2">
      <c r="C808" s="75"/>
      <c r="D808" s="184" t="str">
        <f t="shared" si="932"/>
        <v/>
      </c>
      <c r="E808" s="649" t="str">
        <f t="shared" si="998"/>
        <v/>
      </c>
      <c r="F808" s="607" t="str">
        <f t="shared" si="931"/>
        <v>x</v>
      </c>
      <c r="G808" s="650"/>
      <c r="H808" s="651"/>
      <c r="I808" s="651"/>
      <c r="J808" s="651"/>
      <c r="K808" s="652"/>
      <c r="L808" s="889"/>
      <c r="M808" s="889"/>
      <c r="N808" s="653"/>
      <c r="O808" s="651"/>
      <c r="P808" s="651"/>
      <c r="Q808" s="654"/>
      <c r="R808" s="655"/>
      <c r="S808" s="607" t="str">
        <f t="shared" si="933"/>
        <v/>
      </c>
      <c r="T808" s="656" t="str">
        <f t="shared" si="934"/>
        <v/>
      </c>
      <c r="U808" s="656" t="str">
        <f t="shared" si="969"/>
        <v/>
      </c>
      <c r="V808" s="656" t="str">
        <f t="shared" si="935"/>
        <v/>
      </c>
      <c r="W808" s="719"/>
      <c r="X808" s="659"/>
      <c r="Y808" s="656" t="str">
        <f t="shared" si="999"/>
        <v/>
      </c>
      <c r="Z808" s="659"/>
      <c r="AA808" s="654"/>
      <c r="AB808" s="656" t="str">
        <f t="shared" si="936"/>
        <v/>
      </c>
      <c r="AC808" s="661" t="str">
        <f t="shared" si="970"/>
        <v/>
      </c>
      <c r="AE808" s="658" t="str">
        <f t="shared" si="937"/>
        <v/>
      </c>
      <c r="AF808" s="659"/>
      <c r="AT808" s="805" t="str">
        <f t="shared" si="995"/>
        <v/>
      </c>
      <c r="AU808" t="str">
        <f t="shared" si="971"/>
        <v/>
      </c>
      <c r="AV808" s="6" t="str">
        <f t="shared" si="938"/>
        <v/>
      </c>
      <c r="AW808" s="317" t="str">
        <f t="shared" si="939"/>
        <v/>
      </c>
      <c r="AX808" s="158" t="str">
        <f t="shared" si="940"/>
        <v/>
      </c>
      <c r="AY808" s="158" t="str">
        <f t="shared" si="930"/>
        <v/>
      </c>
      <c r="AZ808" s="309" t="str">
        <f t="shared" si="929"/>
        <v/>
      </c>
      <c r="BA808" s="318" t="str">
        <f t="shared" si="941"/>
        <v/>
      </c>
      <c r="BB808" s="473" t="str">
        <f t="shared" si="942"/>
        <v/>
      </c>
      <c r="BC808" s="80" t="str">
        <f t="shared" si="993"/>
        <v/>
      </c>
      <c r="BD808" s="56">
        <f t="shared" si="943"/>
        <v>1</v>
      </c>
      <c r="BF808" s="56" t="str">
        <f t="shared" si="944"/>
        <v/>
      </c>
      <c r="BG808" s="56" t="str">
        <f t="shared" si="945"/>
        <v/>
      </c>
      <c r="BH808" s="6" t="str">
        <f t="shared" si="946"/>
        <v/>
      </c>
      <c r="BK808" s="6" t="str">
        <f t="shared" si="947"/>
        <v/>
      </c>
      <c r="BL808" s="56">
        <f t="shared" si="972"/>
        <v>999999</v>
      </c>
      <c r="BM808" s="183">
        <f t="shared" si="973"/>
        <v>99999.000004040005</v>
      </c>
      <c r="BN808" s="61">
        <v>792</v>
      </c>
      <c r="BO808" s="6">
        <f t="shared" si="948"/>
        <v>999999</v>
      </c>
      <c r="BP808" s="6">
        <f t="shared" si="949"/>
        <v>999999</v>
      </c>
      <c r="BQ808" s="6" t="str">
        <f t="shared" si="974"/>
        <v>x</v>
      </c>
      <c r="BR808" s="206">
        <f t="shared" si="950"/>
        <v>99999.000004040005</v>
      </c>
      <c r="BS808" s="6">
        <f t="shared" si="951"/>
        <v>99999.000004040005</v>
      </c>
      <c r="BT808" s="6" t="str">
        <f t="shared" si="975"/>
        <v>x</v>
      </c>
      <c r="BU808" s="6" t="str">
        <f t="shared" si="952"/>
        <v/>
      </c>
      <c r="BW808" s="82">
        <f t="shared" si="976"/>
        <v>9999999999</v>
      </c>
      <c r="BX808" s="80" t="str">
        <f t="shared" si="953"/>
        <v>x</v>
      </c>
      <c r="BY808" s="80" t="str">
        <f t="shared" si="954"/>
        <v/>
      </c>
      <c r="BZ808" s="56" t="str">
        <f t="shared" si="977"/>
        <v/>
      </c>
      <c r="CA808" s="56" t="str">
        <f t="shared" si="978"/>
        <v/>
      </c>
      <c r="CB808" s="88">
        <f t="shared" si="979"/>
        <v>0</v>
      </c>
      <c r="CC808" s="56" t="str">
        <f t="shared" si="955"/>
        <v/>
      </c>
      <c r="CD808" s="56"/>
      <c r="CE808" s="56"/>
      <c r="CF808" s="56"/>
      <c r="CG808" s="56"/>
      <c r="CH808" s="169">
        <f t="shared" si="980"/>
        <v>9999999999</v>
      </c>
      <c r="CI808" s="170">
        <f t="shared" si="981"/>
        <v>9999999999</v>
      </c>
      <c r="CJ808" s="171">
        <f t="shared" si="982"/>
        <v>9999999999</v>
      </c>
      <c r="CK808" s="172" t="str">
        <f t="shared" si="983"/>
        <v/>
      </c>
      <c r="CL808" s="173" t="str">
        <f t="shared" si="956"/>
        <v>x</v>
      </c>
      <c r="CN808" s="6" t="str">
        <f t="shared" si="984"/>
        <v/>
      </c>
      <c r="CO808" s="293" t="e">
        <f t="shared" ca="1" si="994"/>
        <v>#N/A</v>
      </c>
      <c r="CP808" s="6" t="e">
        <f t="shared" ca="1" si="985"/>
        <v>#N/A</v>
      </c>
      <c r="CQ808" s="61">
        <v>792</v>
      </c>
      <c r="CR808" s="6">
        <f t="shared" si="957"/>
        <v>0</v>
      </c>
      <c r="CS808" s="6">
        <f t="shared" si="958"/>
        <v>0</v>
      </c>
      <c r="CT808" s="56" t="str">
        <f t="shared" si="959"/>
        <v/>
      </c>
      <c r="CU808" s="76">
        <f t="shared" si="960"/>
        <v>0</v>
      </c>
      <c r="CV808" s="76">
        <f t="shared" si="961"/>
        <v>0</v>
      </c>
      <c r="CX808" s="6" t="str">
        <f t="shared" si="962"/>
        <v/>
      </c>
      <c r="CY808" s="6" t="str">
        <f t="shared" si="963"/>
        <v/>
      </c>
      <c r="CZ808" s="6" t="str">
        <f t="shared" si="964"/>
        <v/>
      </c>
      <c r="DG808" s="56" t="str">
        <f t="shared" si="965"/>
        <v/>
      </c>
      <c r="DH808" s="6">
        <f t="shared" si="966"/>
        <v>0</v>
      </c>
      <c r="DK808" s="6">
        <f t="shared" si="1001"/>
        <v>0</v>
      </c>
      <c r="DL808" s="6" t="e">
        <f t="shared" si="1002"/>
        <v>#N/A</v>
      </c>
      <c r="DN808" s="6" t="e">
        <f t="shared" si="1000"/>
        <v>#N/A</v>
      </c>
      <c r="DP808" s="6" t="str">
        <f t="shared" si="967"/>
        <v/>
      </c>
      <c r="DQ808" s="293">
        <f t="shared" ca="1" si="996"/>
        <v>802</v>
      </c>
      <c r="DR808" s="6" t="str">
        <f t="shared" ca="1" si="986"/>
        <v>x</v>
      </c>
      <c r="DU808" s="293" t="e">
        <f t="shared" ca="1" si="987"/>
        <v>#N/A</v>
      </c>
      <c r="DV808" s="5"/>
      <c r="DW808" s="293" t="e">
        <f t="shared" ca="1" si="997"/>
        <v>#N/A</v>
      </c>
      <c r="DZ808" s="293" t="e">
        <f t="shared" ca="1" si="988"/>
        <v>#N/A</v>
      </c>
      <c r="EA808" s="293" t="e">
        <f t="shared" ca="1" si="989"/>
        <v>#N/A</v>
      </c>
      <c r="EB808" s="293" t="e">
        <f t="shared" ca="1" si="990"/>
        <v>#N/A</v>
      </c>
      <c r="EE808" s="6" t="str">
        <f t="shared" si="991"/>
        <v/>
      </c>
      <c r="EF808" s="293" t="e">
        <f t="shared" ca="1" si="992"/>
        <v>#N/A</v>
      </c>
      <c r="EG808" s="6" t="e">
        <f t="shared" ca="1" si="968"/>
        <v>#N/A</v>
      </c>
    </row>
    <row r="809" spans="3:137" x14ac:dyDescent="0.2">
      <c r="C809" s="75"/>
      <c r="D809" s="184" t="str">
        <f t="shared" si="932"/>
        <v/>
      </c>
      <c r="E809" s="649" t="str">
        <f t="shared" si="998"/>
        <v/>
      </c>
      <c r="F809" s="607" t="str">
        <f t="shared" si="931"/>
        <v>x</v>
      </c>
      <c r="G809" s="650"/>
      <c r="H809" s="651"/>
      <c r="I809" s="651"/>
      <c r="J809" s="651"/>
      <c r="K809" s="652"/>
      <c r="L809" s="889"/>
      <c r="M809" s="889"/>
      <c r="N809" s="653"/>
      <c r="O809" s="651"/>
      <c r="P809" s="651"/>
      <c r="Q809" s="654"/>
      <c r="R809" s="655"/>
      <c r="S809" s="607" t="str">
        <f t="shared" si="933"/>
        <v/>
      </c>
      <c r="T809" s="656" t="str">
        <f t="shared" si="934"/>
        <v/>
      </c>
      <c r="U809" s="656" t="str">
        <f t="shared" si="969"/>
        <v/>
      </c>
      <c r="V809" s="656" t="str">
        <f t="shared" si="935"/>
        <v/>
      </c>
      <c r="W809" s="719"/>
      <c r="X809" s="659"/>
      <c r="Y809" s="656" t="str">
        <f t="shared" si="999"/>
        <v/>
      </c>
      <c r="Z809" s="659"/>
      <c r="AA809" s="654"/>
      <c r="AB809" s="656" t="str">
        <f t="shared" si="936"/>
        <v/>
      </c>
      <c r="AC809" s="661" t="str">
        <f t="shared" si="970"/>
        <v/>
      </c>
      <c r="AE809" s="658" t="str">
        <f t="shared" si="937"/>
        <v/>
      </c>
      <c r="AF809" s="659"/>
      <c r="AT809" s="805" t="str">
        <f t="shared" si="995"/>
        <v/>
      </c>
      <c r="AU809" t="str">
        <f t="shared" si="971"/>
        <v/>
      </c>
      <c r="AV809" s="6" t="str">
        <f t="shared" si="938"/>
        <v/>
      </c>
      <c r="AW809" s="317" t="str">
        <f t="shared" si="939"/>
        <v/>
      </c>
      <c r="AX809" s="158" t="str">
        <f t="shared" si="940"/>
        <v/>
      </c>
      <c r="AY809" s="158" t="str">
        <f t="shared" si="930"/>
        <v/>
      </c>
      <c r="AZ809" s="309" t="str">
        <f t="shared" si="929"/>
        <v/>
      </c>
      <c r="BA809" s="318" t="str">
        <f t="shared" si="941"/>
        <v/>
      </c>
      <c r="BB809" s="473" t="str">
        <f t="shared" si="942"/>
        <v/>
      </c>
      <c r="BC809" s="80" t="str">
        <f t="shared" si="993"/>
        <v/>
      </c>
      <c r="BD809" s="56">
        <f t="shared" si="943"/>
        <v>1</v>
      </c>
      <c r="BF809" s="56" t="str">
        <f t="shared" si="944"/>
        <v/>
      </c>
      <c r="BG809" s="56" t="str">
        <f t="shared" si="945"/>
        <v/>
      </c>
      <c r="BH809" s="6" t="str">
        <f t="shared" si="946"/>
        <v/>
      </c>
      <c r="BK809" s="6" t="str">
        <f t="shared" si="947"/>
        <v/>
      </c>
      <c r="BL809" s="56">
        <f t="shared" si="972"/>
        <v>999999</v>
      </c>
      <c r="BM809" s="183">
        <f t="shared" si="973"/>
        <v>99999.000004044996</v>
      </c>
      <c r="BN809" s="61">
        <v>793</v>
      </c>
      <c r="BO809" s="6">
        <f t="shared" si="948"/>
        <v>999999</v>
      </c>
      <c r="BP809" s="6">
        <f t="shared" si="949"/>
        <v>999999</v>
      </c>
      <c r="BQ809" s="6" t="str">
        <f t="shared" si="974"/>
        <v>x</v>
      </c>
      <c r="BR809" s="206">
        <f t="shared" si="950"/>
        <v>99999.000004044996</v>
      </c>
      <c r="BS809" s="6">
        <f t="shared" si="951"/>
        <v>99999.000004044996</v>
      </c>
      <c r="BT809" s="6" t="str">
        <f t="shared" si="975"/>
        <v>x</v>
      </c>
      <c r="BU809" s="6" t="str">
        <f t="shared" si="952"/>
        <v/>
      </c>
      <c r="BW809" s="82">
        <f t="shared" si="976"/>
        <v>9999999999</v>
      </c>
      <c r="BX809" s="80" t="str">
        <f t="shared" si="953"/>
        <v>x</v>
      </c>
      <c r="BY809" s="80" t="str">
        <f t="shared" si="954"/>
        <v/>
      </c>
      <c r="BZ809" s="56" t="str">
        <f t="shared" si="977"/>
        <v/>
      </c>
      <c r="CA809" s="56" t="str">
        <f t="shared" si="978"/>
        <v/>
      </c>
      <c r="CB809" s="88">
        <f t="shared" si="979"/>
        <v>0</v>
      </c>
      <c r="CC809" s="56" t="str">
        <f t="shared" si="955"/>
        <v/>
      </c>
      <c r="CD809" s="56"/>
      <c r="CE809" s="56"/>
      <c r="CF809" s="56"/>
      <c r="CG809" s="56"/>
      <c r="CH809" s="169">
        <f t="shared" si="980"/>
        <v>9999999999</v>
      </c>
      <c r="CI809" s="170">
        <f t="shared" si="981"/>
        <v>9999999999</v>
      </c>
      <c r="CJ809" s="171">
        <f t="shared" si="982"/>
        <v>9999999999</v>
      </c>
      <c r="CK809" s="172" t="str">
        <f t="shared" si="983"/>
        <v/>
      </c>
      <c r="CL809" s="173" t="str">
        <f t="shared" si="956"/>
        <v>x</v>
      </c>
      <c r="CN809" s="6" t="str">
        <f t="shared" si="984"/>
        <v/>
      </c>
      <c r="CO809" s="293" t="e">
        <f t="shared" ca="1" si="994"/>
        <v>#N/A</v>
      </c>
      <c r="CP809" s="6" t="e">
        <f t="shared" ca="1" si="985"/>
        <v>#N/A</v>
      </c>
      <c r="CQ809" s="61">
        <v>793</v>
      </c>
      <c r="CR809" s="6">
        <f t="shared" si="957"/>
        <v>0</v>
      </c>
      <c r="CS809" s="6">
        <f t="shared" si="958"/>
        <v>0</v>
      </c>
      <c r="CT809" s="56" t="str">
        <f t="shared" si="959"/>
        <v/>
      </c>
      <c r="CU809" s="76">
        <f t="shared" si="960"/>
        <v>0</v>
      </c>
      <c r="CV809" s="76">
        <f t="shared" si="961"/>
        <v>0</v>
      </c>
      <c r="CX809" s="6" t="str">
        <f t="shared" si="962"/>
        <v/>
      </c>
      <c r="CY809" s="6" t="str">
        <f t="shared" si="963"/>
        <v/>
      </c>
      <c r="CZ809" s="6" t="str">
        <f t="shared" si="964"/>
        <v/>
      </c>
      <c r="DG809" s="56" t="str">
        <f t="shared" si="965"/>
        <v/>
      </c>
      <c r="DH809" s="6">
        <f t="shared" si="966"/>
        <v>0</v>
      </c>
      <c r="DK809" s="6">
        <f t="shared" si="1001"/>
        <v>0</v>
      </c>
      <c r="DL809" s="6" t="e">
        <f t="shared" si="1002"/>
        <v>#N/A</v>
      </c>
      <c r="DN809" s="6" t="e">
        <f t="shared" si="1000"/>
        <v>#N/A</v>
      </c>
      <c r="DP809" s="6" t="str">
        <f t="shared" si="967"/>
        <v/>
      </c>
      <c r="DQ809" s="293">
        <f t="shared" ca="1" si="996"/>
        <v>803</v>
      </c>
      <c r="DR809" s="6" t="str">
        <f t="shared" ca="1" si="986"/>
        <v>x</v>
      </c>
      <c r="DU809" s="293" t="e">
        <f t="shared" ca="1" si="987"/>
        <v>#N/A</v>
      </c>
      <c r="DV809" s="5"/>
      <c r="DW809" s="293" t="e">
        <f t="shared" ca="1" si="997"/>
        <v>#N/A</v>
      </c>
      <c r="DZ809" s="293" t="e">
        <f t="shared" ca="1" si="988"/>
        <v>#N/A</v>
      </c>
      <c r="EA809" s="293" t="e">
        <f t="shared" ca="1" si="989"/>
        <v>#N/A</v>
      </c>
      <c r="EB809" s="293" t="e">
        <f t="shared" ca="1" si="990"/>
        <v>#N/A</v>
      </c>
      <c r="EE809" s="6" t="str">
        <f t="shared" si="991"/>
        <v/>
      </c>
      <c r="EF809" s="293" t="e">
        <f t="shared" ca="1" si="992"/>
        <v>#N/A</v>
      </c>
      <c r="EG809" s="6" t="e">
        <f t="shared" ca="1" si="968"/>
        <v>#N/A</v>
      </c>
    </row>
    <row r="810" spans="3:137" x14ac:dyDescent="0.2">
      <c r="C810" s="75"/>
      <c r="D810" s="184" t="str">
        <f t="shared" si="932"/>
        <v/>
      </c>
      <c r="E810" s="649" t="str">
        <f t="shared" si="998"/>
        <v/>
      </c>
      <c r="F810" s="607" t="str">
        <f t="shared" si="931"/>
        <v>x</v>
      </c>
      <c r="G810" s="650"/>
      <c r="H810" s="651"/>
      <c r="I810" s="651"/>
      <c r="J810" s="651"/>
      <c r="K810" s="652"/>
      <c r="L810" s="889"/>
      <c r="M810" s="889"/>
      <c r="N810" s="653"/>
      <c r="O810" s="651"/>
      <c r="P810" s="651"/>
      <c r="Q810" s="654"/>
      <c r="R810" s="655"/>
      <c r="S810" s="607" t="str">
        <f t="shared" si="933"/>
        <v/>
      </c>
      <c r="T810" s="656" t="str">
        <f t="shared" si="934"/>
        <v/>
      </c>
      <c r="U810" s="656" t="str">
        <f t="shared" si="969"/>
        <v/>
      </c>
      <c r="V810" s="656" t="str">
        <f t="shared" si="935"/>
        <v/>
      </c>
      <c r="W810" s="719"/>
      <c r="X810" s="659"/>
      <c r="Y810" s="656" t="str">
        <f t="shared" si="999"/>
        <v/>
      </c>
      <c r="Z810" s="659"/>
      <c r="AA810" s="654"/>
      <c r="AB810" s="656" t="str">
        <f t="shared" si="936"/>
        <v/>
      </c>
      <c r="AC810" s="661" t="str">
        <f t="shared" si="970"/>
        <v/>
      </c>
      <c r="AE810" s="658" t="str">
        <f t="shared" si="937"/>
        <v/>
      </c>
      <c r="AF810" s="659"/>
      <c r="AT810" s="805" t="str">
        <f t="shared" si="995"/>
        <v/>
      </c>
      <c r="AU810" t="str">
        <f t="shared" si="971"/>
        <v/>
      </c>
      <c r="AV810" s="6" t="str">
        <f t="shared" si="938"/>
        <v/>
      </c>
      <c r="AW810" s="317" t="str">
        <f t="shared" si="939"/>
        <v/>
      </c>
      <c r="AX810" s="158" t="str">
        <f t="shared" si="940"/>
        <v/>
      </c>
      <c r="AY810" s="158" t="str">
        <f t="shared" si="930"/>
        <v/>
      </c>
      <c r="AZ810" s="309" t="str">
        <f t="shared" si="929"/>
        <v/>
      </c>
      <c r="BA810" s="318" t="str">
        <f t="shared" si="941"/>
        <v/>
      </c>
      <c r="BB810" s="473" t="str">
        <f t="shared" si="942"/>
        <v/>
      </c>
      <c r="BC810" s="80" t="str">
        <f t="shared" si="993"/>
        <v/>
      </c>
      <c r="BD810" s="56">
        <f t="shared" si="943"/>
        <v>1</v>
      </c>
      <c r="BF810" s="56" t="str">
        <f t="shared" si="944"/>
        <v/>
      </c>
      <c r="BG810" s="56" t="str">
        <f t="shared" si="945"/>
        <v/>
      </c>
      <c r="BH810" s="6" t="str">
        <f t="shared" si="946"/>
        <v/>
      </c>
      <c r="BK810" s="6" t="str">
        <f t="shared" si="947"/>
        <v/>
      </c>
      <c r="BL810" s="56">
        <f t="shared" si="972"/>
        <v>999999</v>
      </c>
      <c r="BM810" s="183">
        <f t="shared" si="973"/>
        <v>99999.000004050002</v>
      </c>
      <c r="BN810" s="61">
        <v>794</v>
      </c>
      <c r="BO810" s="6">
        <f t="shared" si="948"/>
        <v>999999</v>
      </c>
      <c r="BP810" s="6">
        <f t="shared" si="949"/>
        <v>999999</v>
      </c>
      <c r="BQ810" s="6" t="str">
        <f t="shared" si="974"/>
        <v>x</v>
      </c>
      <c r="BR810" s="206">
        <f t="shared" si="950"/>
        <v>99999.000004050002</v>
      </c>
      <c r="BS810" s="6">
        <f t="shared" si="951"/>
        <v>99999.000004050002</v>
      </c>
      <c r="BT810" s="6" t="str">
        <f t="shared" si="975"/>
        <v>x</v>
      </c>
      <c r="BU810" s="6" t="str">
        <f t="shared" si="952"/>
        <v/>
      </c>
      <c r="BW810" s="82">
        <f t="shared" si="976"/>
        <v>9999999999</v>
      </c>
      <c r="BX810" s="80" t="str">
        <f t="shared" si="953"/>
        <v>x</v>
      </c>
      <c r="BY810" s="80" t="str">
        <f t="shared" si="954"/>
        <v/>
      </c>
      <c r="BZ810" s="56" t="str">
        <f t="shared" si="977"/>
        <v/>
      </c>
      <c r="CA810" s="56" t="str">
        <f t="shared" si="978"/>
        <v/>
      </c>
      <c r="CB810" s="88">
        <f t="shared" si="979"/>
        <v>0</v>
      </c>
      <c r="CC810" s="56" t="str">
        <f t="shared" si="955"/>
        <v/>
      </c>
      <c r="CD810" s="56"/>
      <c r="CE810" s="56"/>
      <c r="CF810" s="56"/>
      <c r="CG810" s="56"/>
      <c r="CH810" s="169">
        <f t="shared" si="980"/>
        <v>9999999999</v>
      </c>
      <c r="CI810" s="170">
        <f t="shared" si="981"/>
        <v>9999999999</v>
      </c>
      <c r="CJ810" s="171">
        <f t="shared" si="982"/>
        <v>9999999999</v>
      </c>
      <c r="CK810" s="172" t="str">
        <f t="shared" si="983"/>
        <v/>
      </c>
      <c r="CL810" s="173" t="str">
        <f t="shared" si="956"/>
        <v>x</v>
      </c>
      <c r="CN810" s="6" t="str">
        <f t="shared" si="984"/>
        <v/>
      </c>
      <c r="CO810" s="293" t="e">
        <f t="shared" ca="1" si="994"/>
        <v>#N/A</v>
      </c>
      <c r="CP810" s="6" t="e">
        <f t="shared" ca="1" si="985"/>
        <v>#N/A</v>
      </c>
      <c r="CQ810" s="61">
        <v>794</v>
      </c>
      <c r="CR810" s="6">
        <f t="shared" si="957"/>
        <v>0</v>
      </c>
      <c r="CS810" s="6">
        <f t="shared" si="958"/>
        <v>0</v>
      </c>
      <c r="CT810" s="56" t="str">
        <f t="shared" si="959"/>
        <v/>
      </c>
      <c r="CU810" s="76">
        <f t="shared" si="960"/>
        <v>0</v>
      </c>
      <c r="CV810" s="76">
        <f t="shared" si="961"/>
        <v>0</v>
      </c>
      <c r="CX810" s="6" t="str">
        <f t="shared" si="962"/>
        <v/>
      </c>
      <c r="CY810" s="6" t="str">
        <f t="shared" si="963"/>
        <v/>
      </c>
      <c r="CZ810" s="6" t="str">
        <f t="shared" si="964"/>
        <v/>
      </c>
      <c r="DG810" s="56" t="str">
        <f t="shared" si="965"/>
        <v/>
      </c>
      <c r="DH810" s="6">
        <f t="shared" si="966"/>
        <v>0</v>
      </c>
      <c r="DK810" s="6">
        <f t="shared" si="1001"/>
        <v>0</v>
      </c>
      <c r="DL810" s="6" t="e">
        <f t="shared" si="1002"/>
        <v>#N/A</v>
      </c>
      <c r="DN810" s="6" t="e">
        <f t="shared" si="1000"/>
        <v>#N/A</v>
      </c>
      <c r="DP810" s="6" t="str">
        <f t="shared" si="967"/>
        <v/>
      </c>
      <c r="DQ810" s="293">
        <f t="shared" ca="1" si="996"/>
        <v>804</v>
      </c>
      <c r="DR810" s="6" t="str">
        <f t="shared" ca="1" si="986"/>
        <v>x</v>
      </c>
      <c r="DU810" s="293" t="e">
        <f t="shared" ca="1" si="987"/>
        <v>#N/A</v>
      </c>
      <c r="DV810" s="5"/>
      <c r="DW810" s="293" t="e">
        <f t="shared" ca="1" si="997"/>
        <v>#N/A</v>
      </c>
      <c r="DZ810" s="293" t="e">
        <f t="shared" ca="1" si="988"/>
        <v>#N/A</v>
      </c>
      <c r="EA810" s="293" t="e">
        <f t="shared" ca="1" si="989"/>
        <v>#N/A</v>
      </c>
      <c r="EB810" s="293" t="e">
        <f t="shared" ca="1" si="990"/>
        <v>#N/A</v>
      </c>
      <c r="EE810" s="6" t="str">
        <f t="shared" si="991"/>
        <v/>
      </c>
      <c r="EF810" s="293" t="e">
        <f t="shared" ca="1" si="992"/>
        <v>#N/A</v>
      </c>
      <c r="EG810" s="6" t="e">
        <f t="shared" ca="1" si="968"/>
        <v>#N/A</v>
      </c>
    </row>
    <row r="811" spans="3:137" x14ac:dyDescent="0.2">
      <c r="C811" s="75"/>
      <c r="D811" s="184" t="str">
        <f t="shared" si="932"/>
        <v/>
      </c>
      <c r="E811" s="649" t="str">
        <f t="shared" si="998"/>
        <v/>
      </c>
      <c r="F811" s="607" t="str">
        <f t="shared" si="931"/>
        <v>x</v>
      </c>
      <c r="G811" s="650"/>
      <c r="H811" s="651"/>
      <c r="I811" s="651"/>
      <c r="J811" s="651"/>
      <c r="K811" s="652"/>
      <c r="L811" s="889"/>
      <c r="M811" s="889"/>
      <c r="N811" s="653"/>
      <c r="O811" s="651"/>
      <c r="P811" s="651"/>
      <c r="Q811" s="654"/>
      <c r="R811" s="655"/>
      <c r="S811" s="607" t="str">
        <f t="shared" si="933"/>
        <v/>
      </c>
      <c r="T811" s="656" t="str">
        <f t="shared" si="934"/>
        <v/>
      </c>
      <c r="U811" s="656" t="str">
        <f t="shared" si="969"/>
        <v/>
      </c>
      <c r="V811" s="656" t="str">
        <f t="shared" si="935"/>
        <v/>
      </c>
      <c r="W811" s="719"/>
      <c r="X811" s="659"/>
      <c r="Y811" s="656" t="str">
        <f t="shared" si="999"/>
        <v/>
      </c>
      <c r="Z811" s="659"/>
      <c r="AA811" s="654"/>
      <c r="AB811" s="656" t="str">
        <f t="shared" si="936"/>
        <v/>
      </c>
      <c r="AC811" s="661" t="str">
        <f t="shared" si="970"/>
        <v/>
      </c>
      <c r="AE811" s="658" t="str">
        <f t="shared" si="937"/>
        <v/>
      </c>
      <c r="AF811" s="659"/>
      <c r="AT811" s="805" t="str">
        <f t="shared" si="995"/>
        <v/>
      </c>
      <c r="AU811" t="str">
        <f t="shared" si="971"/>
        <v/>
      </c>
      <c r="AV811" s="6" t="str">
        <f t="shared" si="938"/>
        <v/>
      </c>
      <c r="AW811" s="317" t="str">
        <f t="shared" si="939"/>
        <v/>
      </c>
      <c r="AX811" s="158" t="str">
        <f t="shared" si="940"/>
        <v/>
      </c>
      <c r="AY811" s="158" t="str">
        <f t="shared" si="930"/>
        <v/>
      </c>
      <c r="AZ811" s="309" t="str">
        <f t="shared" si="929"/>
        <v/>
      </c>
      <c r="BA811" s="318" t="str">
        <f t="shared" si="941"/>
        <v/>
      </c>
      <c r="BB811" s="473" t="str">
        <f t="shared" si="942"/>
        <v/>
      </c>
      <c r="BC811" s="80" t="str">
        <f t="shared" si="993"/>
        <v/>
      </c>
      <c r="BD811" s="56">
        <f t="shared" si="943"/>
        <v>1</v>
      </c>
      <c r="BF811" s="56" t="str">
        <f t="shared" si="944"/>
        <v/>
      </c>
      <c r="BG811" s="56" t="str">
        <f t="shared" si="945"/>
        <v/>
      </c>
      <c r="BH811" s="6" t="str">
        <f t="shared" si="946"/>
        <v/>
      </c>
      <c r="BK811" s="6" t="str">
        <f t="shared" si="947"/>
        <v/>
      </c>
      <c r="BL811" s="56">
        <f t="shared" si="972"/>
        <v>999999</v>
      </c>
      <c r="BM811" s="183">
        <f t="shared" si="973"/>
        <v>99999.000004054993</v>
      </c>
      <c r="BN811" s="61">
        <v>795</v>
      </c>
      <c r="BO811" s="6">
        <f t="shared" si="948"/>
        <v>999999</v>
      </c>
      <c r="BP811" s="6">
        <f t="shared" si="949"/>
        <v>999999</v>
      </c>
      <c r="BQ811" s="6" t="str">
        <f t="shared" si="974"/>
        <v>x</v>
      </c>
      <c r="BR811" s="206">
        <f t="shared" si="950"/>
        <v>99999.000004054993</v>
      </c>
      <c r="BS811" s="6">
        <f t="shared" si="951"/>
        <v>99999.000004054993</v>
      </c>
      <c r="BT811" s="6" t="str">
        <f t="shared" si="975"/>
        <v>x</v>
      </c>
      <c r="BU811" s="6" t="str">
        <f t="shared" si="952"/>
        <v/>
      </c>
      <c r="BW811" s="82">
        <f t="shared" si="976"/>
        <v>9999999999</v>
      </c>
      <c r="BX811" s="80" t="str">
        <f t="shared" si="953"/>
        <v>x</v>
      </c>
      <c r="BY811" s="80" t="str">
        <f t="shared" si="954"/>
        <v/>
      </c>
      <c r="BZ811" s="56" t="str">
        <f t="shared" si="977"/>
        <v/>
      </c>
      <c r="CA811" s="56" t="str">
        <f t="shared" si="978"/>
        <v/>
      </c>
      <c r="CB811" s="88">
        <f t="shared" si="979"/>
        <v>0</v>
      </c>
      <c r="CC811" s="56" t="str">
        <f t="shared" si="955"/>
        <v/>
      </c>
      <c r="CD811" s="56"/>
      <c r="CE811" s="56"/>
      <c r="CF811" s="56"/>
      <c r="CG811" s="56"/>
      <c r="CH811" s="169">
        <f t="shared" si="980"/>
        <v>9999999999</v>
      </c>
      <c r="CI811" s="170">
        <f t="shared" si="981"/>
        <v>9999999999</v>
      </c>
      <c r="CJ811" s="171">
        <f t="shared" si="982"/>
        <v>9999999999</v>
      </c>
      <c r="CK811" s="172" t="str">
        <f t="shared" si="983"/>
        <v/>
      </c>
      <c r="CL811" s="173" t="str">
        <f t="shared" si="956"/>
        <v>x</v>
      </c>
      <c r="CN811" s="6" t="str">
        <f t="shared" si="984"/>
        <v/>
      </c>
      <c r="CO811" s="293" t="e">
        <f t="shared" ca="1" si="994"/>
        <v>#N/A</v>
      </c>
      <c r="CP811" s="6" t="e">
        <f t="shared" ca="1" si="985"/>
        <v>#N/A</v>
      </c>
      <c r="CQ811" s="61">
        <v>795</v>
      </c>
      <c r="CR811" s="6">
        <f t="shared" si="957"/>
        <v>0</v>
      </c>
      <c r="CS811" s="6">
        <f t="shared" si="958"/>
        <v>0</v>
      </c>
      <c r="CT811" s="56" t="str">
        <f t="shared" si="959"/>
        <v/>
      </c>
      <c r="CU811" s="76">
        <f t="shared" si="960"/>
        <v>0</v>
      </c>
      <c r="CV811" s="76">
        <f t="shared" si="961"/>
        <v>0</v>
      </c>
      <c r="CX811" s="6" t="str">
        <f t="shared" si="962"/>
        <v/>
      </c>
      <c r="CY811" s="6" t="str">
        <f t="shared" si="963"/>
        <v/>
      </c>
      <c r="CZ811" s="6" t="str">
        <f t="shared" si="964"/>
        <v/>
      </c>
      <c r="DG811" s="56" t="str">
        <f t="shared" si="965"/>
        <v/>
      </c>
      <c r="DH811" s="6">
        <f t="shared" si="966"/>
        <v>0</v>
      </c>
      <c r="DK811" s="6">
        <f t="shared" si="1001"/>
        <v>0</v>
      </c>
      <c r="DL811" s="6" t="e">
        <f t="shared" si="1002"/>
        <v>#N/A</v>
      </c>
      <c r="DN811" s="6" t="e">
        <f t="shared" si="1000"/>
        <v>#N/A</v>
      </c>
      <c r="DP811" s="6" t="str">
        <f t="shared" si="967"/>
        <v/>
      </c>
      <c r="DQ811" s="293">
        <f t="shared" ca="1" si="996"/>
        <v>805</v>
      </c>
      <c r="DR811" s="6" t="str">
        <f t="shared" ca="1" si="986"/>
        <v>x</v>
      </c>
      <c r="DU811" s="293" t="e">
        <f t="shared" ca="1" si="987"/>
        <v>#N/A</v>
      </c>
      <c r="DV811" s="5"/>
      <c r="DW811" s="293" t="e">
        <f t="shared" ca="1" si="997"/>
        <v>#N/A</v>
      </c>
      <c r="DZ811" s="293" t="e">
        <f t="shared" ca="1" si="988"/>
        <v>#N/A</v>
      </c>
      <c r="EA811" s="293" t="e">
        <f t="shared" ca="1" si="989"/>
        <v>#N/A</v>
      </c>
      <c r="EB811" s="293" t="e">
        <f t="shared" ca="1" si="990"/>
        <v>#N/A</v>
      </c>
      <c r="EE811" s="6" t="str">
        <f t="shared" si="991"/>
        <v/>
      </c>
      <c r="EF811" s="293" t="e">
        <f t="shared" ca="1" si="992"/>
        <v>#N/A</v>
      </c>
      <c r="EG811" s="6" t="e">
        <f t="shared" ca="1" si="968"/>
        <v>#N/A</v>
      </c>
    </row>
    <row r="812" spans="3:137" x14ac:dyDescent="0.2">
      <c r="C812" s="75"/>
      <c r="D812" s="184" t="str">
        <f t="shared" si="932"/>
        <v/>
      </c>
      <c r="E812" s="649" t="str">
        <f t="shared" si="998"/>
        <v/>
      </c>
      <c r="F812" s="607" t="str">
        <f t="shared" si="931"/>
        <v>x</v>
      </c>
      <c r="G812" s="650"/>
      <c r="H812" s="651"/>
      <c r="I812" s="651"/>
      <c r="J812" s="651"/>
      <c r="K812" s="652"/>
      <c r="L812" s="889"/>
      <c r="M812" s="889"/>
      <c r="N812" s="653"/>
      <c r="O812" s="651"/>
      <c r="P812" s="651"/>
      <c r="Q812" s="654"/>
      <c r="R812" s="655"/>
      <c r="S812" s="607" t="str">
        <f t="shared" si="933"/>
        <v/>
      </c>
      <c r="T812" s="656" t="str">
        <f t="shared" si="934"/>
        <v/>
      </c>
      <c r="U812" s="656" t="str">
        <f t="shared" si="969"/>
        <v/>
      </c>
      <c r="V812" s="656" t="str">
        <f t="shared" si="935"/>
        <v/>
      </c>
      <c r="W812" s="719"/>
      <c r="X812" s="659"/>
      <c r="Y812" s="656" t="str">
        <f t="shared" si="999"/>
        <v/>
      </c>
      <c r="Z812" s="659"/>
      <c r="AA812" s="654"/>
      <c r="AB812" s="656" t="str">
        <f t="shared" si="936"/>
        <v/>
      </c>
      <c r="AC812" s="661" t="str">
        <f t="shared" si="970"/>
        <v/>
      </c>
      <c r="AE812" s="658" t="str">
        <f t="shared" si="937"/>
        <v/>
      </c>
      <c r="AF812" s="659"/>
      <c r="AT812" s="805" t="str">
        <f t="shared" si="995"/>
        <v/>
      </c>
      <c r="AU812" t="str">
        <f t="shared" si="971"/>
        <v/>
      </c>
      <c r="AV812" s="6" t="str">
        <f t="shared" si="938"/>
        <v/>
      </c>
      <c r="AW812" s="317" t="str">
        <f t="shared" si="939"/>
        <v/>
      </c>
      <c r="AX812" s="158" t="str">
        <f t="shared" si="940"/>
        <v/>
      </c>
      <c r="AY812" s="158" t="str">
        <f t="shared" si="930"/>
        <v/>
      </c>
      <c r="AZ812" s="309" t="str">
        <f t="shared" si="929"/>
        <v/>
      </c>
      <c r="BA812" s="318" t="str">
        <f t="shared" si="941"/>
        <v/>
      </c>
      <c r="BB812" s="473" t="str">
        <f t="shared" si="942"/>
        <v/>
      </c>
      <c r="BC812" s="80" t="str">
        <f t="shared" si="993"/>
        <v/>
      </c>
      <c r="BD812" s="56">
        <f t="shared" si="943"/>
        <v>1</v>
      </c>
      <c r="BF812" s="56" t="str">
        <f t="shared" si="944"/>
        <v/>
      </c>
      <c r="BG812" s="56" t="str">
        <f t="shared" si="945"/>
        <v/>
      </c>
      <c r="BH812" s="6" t="str">
        <f t="shared" si="946"/>
        <v/>
      </c>
      <c r="BK812" s="6" t="str">
        <f t="shared" si="947"/>
        <v/>
      </c>
      <c r="BL812" s="56">
        <f t="shared" si="972"/>
        <v>999999</v>
      </c>
      <c r="BM812" s="183">
        <f t="shared" si="973"/>
        <v>99999.000004059999</v>
      </c>
      <c r="BN812" s="61">
        <v>796</v>
      </c>
      <c r="BO812" s="6">
        <f t="shared" si="948"/>
        <v>999999</v>
      </c>
      <c r="BP812" s="6">
        <f t="shared" si="949"/>
        <v>999999</v>
      </c>
      <c r="BQ812" s="6" t="str">
        <f t="shared" si="974"/>
        <v>x</v>
      </c>
      <c r="BR812" s="206">
        <f t="shared" si="950"/>
        <v>99999.000004059999</v>
      </c>
      <c r="BS812" s="6">
        <f t="shared" si="951"/>
        <v>99999.000004059999</v>
      </c>
      <c r="BT812" s="6" t="str">
        <f t="shared" si="975"/>
        <v>x</v>
      </c>
      <c r="BU812" s="6" t="str">
        <f t="shared" si="952"/>
        <v/>
      </c>
      <c r="BW812" s="82">
        <f t="shared" si="976"/>
        <v>9999999999</v>
      </c>
      <c r="BX812" s="80" t="str">
        <f t="shared" si="953"/>
        <v>x</v>
      </c>
      <c r="BY812" s="80" t="str">
        <f t="shared" si="954"/>
        <v/>
      </c>
      <c r="BZ812" s="56" t="str">
        <f t="shared" si="977"/>
        <v/>
      </c>
      <c r="CA812" s="56" t="str">
        <f t="shared" si="978"/>
        <v/>
      </c>
      <c r="CB812" s="88">
        <f t="shared" si="979"/>
        <v>0</v>
      </c>
      <c r="CC812" s="56" t="str">
        <f t="shared" si="955"/>
        <v/>
      </c>
      <c r="CD812" s="56"/>
      <c r="CE812" s="56"/>
      <c r="CF812" s="56"/>
      <c r="CG812" s="56"/>
      <c r="CH812" s="169">
        <f t="shared" si="980"/>
        <v>9999999999</v>
      </c>
      <c r="CI812" s="170">
        <f t="shared" si="981"/>
        <v>9999999999</v>
      </c>
      <c r="CJ812" s="171">
        <f t="shared" si="982"/>
        <v>9999999999</v>
      </c>
      <c r="CK812" s="172" t="str">
        <f t="shared" si="983"/>
        <v/>
      </c>
      <c r="CL812" s="173" t="str">
        <f t="shared" si="956"/>
        <v>x</v>
      </c>
      <c r="CN812" s="6" t="str">
        <f t="shared" si="984"/>
        <v/>
      </c>
      <c r="CO812" s="293" t="e">
        <f t="shared" ca="1" si="994"/>
        <v>#N/A</v>
      </c>
      <c r="CP812" s="6" t="e">
        <f t="shared" ca="1" si="985"/>
        <v>#N/A</v>
      </c>
      <c r="CQ812" s="61">
        <v>796</v>
      </c>
      <c r="CR812" s="6">
        <f t="shared" si="957"/>
        <v>0</v>
      </c>
      <c r="CS812" s="6">
        <f t="shared" si="958"/>
        <v>0</v>
      </c>
      <c r="CT812" s="56" t="str">
        <f t="shared" si="959"/>
        <v/>
      </c>
      <c r="CU812" s="76">
        <f t="shared" si="960"/>
        <v>0</v>
      </c>
      <c r="CV812" s="76">
        <f t="shared" si="961"/>
        <v>0</v>
      </c>
      <c r="CX812" s="6" t="str">
        <f t="shared" si="962"/>
        <v/>
      </c>
      <c r="CY812" s="6" t="str">
        <f t="shared" si="963"/>
        <v/>
      </c>
      <c r="CZ812" s="6" t="str">
        <f t="shared" si="964"/>
        <v/>
      </c>
      <c r="DG812" s="56" t="str">
        <f t="shared" si="965"/>
        <v/>
      </c>
      <c r="DH812" s="6">
        <f t="shared" si="966"/>
        <v>0</v>
      </c>
      <c r="DK812" s="6">
        <f t="shared" si="1001"/>
        <v>0</v>
      </c>
      <c r="DL812" s="6" t="e">
        <f t="shared" si="1002"/>
        <v>#N/A</v>
      </c>
      <c r="DN812" s="6" t="e">
        <f t="shared" si="1000"/>
        <v>#N/A</v>
      </c>
      <c r="DP812" s="6" t="str">
        <f t="shared" si="967"/>
        <v/>
      </c>
      <c r="DQ812" s="293">
        <f t="shared" ca="1" si="996"/>
        <v>806</v>
      </c>
      <c r="DR812" s="6" t="str">
        <f t="shared" ca="1" si="986"/>
        <v>x</v>
      </c>
      <c r="DU812" s="293" t="e">
        <f t="shared" ca="1" si="987"/>
        <v>#N/A</v>
      </c>
      <c r="DV812" s="5"/>
      <c r="DW812" s="293" t="e">
        <f t="shared" ca="1" si="997"/>
        <v>#N/A</v>
      </c>
      <c r="DZ812" s="293" t="e">
        <f t="shared" ca="1" si="988"/>
        <v>#N/A</v>
      </c>
      <c r="EA812" s="293" t="e">
        <f t="shared" ca="1" si="989"/>
        <v>#N/A</v>
      </c>
      <c r="EB812" s="293" t="e">
        <f t="shared" ca="1" si="990"/>
        <v>#N/A</v>
      </c>
      <c r="EE812" s="6" t="str">
        <f t="shared" si="991"/>
        <v/>
      </c>
      <c r="EF812" s="293" t="e">
        <f t="shared" ca="1" si="992"/>
        <v>#N/A</v>
      </c>
      <c r="EG812" s="6" t="e">
        <f t="shared" ca="1" si="968"/>
        <v>#N/A</v>
      </c>
    </row>
    <row r="813" spans="3:137" x14ac:dyDescent="0.2">
      <c r="C813" s="75"/>
      <c r="D813" s="184" t="str">
        <f t="shared" si="932"/>
        <v/>
      </c>
      <c r="E813" s="649" t="str">
        <f t="shared" si="998"/>
        <v/>
      </c>
      <c r="F813" s="607" t="str">
        <f t="shared" si="931"/>
        <v>x</v>
      </c>
      <c r="G813" s="650"/>
      <c r="H813" s="651"/>
      <c r="I813" s="651"/>
      <c r="J813" s="651"/>
      <c r="K813" s="652"/>
      <c r="L813" s="889"/>
      <c r="M813" s="889"/>
      <c r="N813" s="653"/>
      <c r="O813" s="651"/>
      <c r="P813" s="651"/>
      <c r="Q813" s="654"/>
      <c r="R813" s="655"/>
      <c r="S813" s="607" t="str">
        <f t="shared" si="933"/>
        <v/>
      </c>
      <c r="T813" s="656" t="str">
        <f t="shared" si="934"/>
        <v/>
      </c>
      <c r="U813" s="656" t="str">
        <f t="shared" si="969"/>
        <v/>
      </c>
      <c r="V813" s="656" t="str">
        <f t="shared" si="935"/>
        <v/>
      </c>
      <c r="W813" s="719"/>
      <c r="X813" s="659"/>
      <c r="Y813" s="656" t="str">
        <f t="shared" si="999"/>
        <v/>
      </c>
      <c r="Z813" s="659"/>
      <c r="AA813" s="654"/>
      <c r="AB813" s="656" t="str">
        <f t="shared" si="936"/>
        <v/>
      </c>
      <c r="AC813" s="661" t="str">
        <f t="shared" si="970"/>
        <v/>
      </c>
      <c r="AE813" s="658" t="str">
        <f t="shared" si="937"/>
        <v/>
      </c>
      <c r="AF813" s="659"/>
      <c r="AT813" s="805" t="str">
        <f t="shared" si="995"/>
        <v/>
      </c>
      <c r="AU813" t="str">
        <f t="shared" si="971"/>
        <v/>
      </c>
      <c r="AV813" s="6" t="str">
        <f t="shared" si="938"/>
        <v/>
      </c>
      <c r="AW813" s="317" t="str">
        <f t="shared" si="939"/>
        <v/>
      </c>
      <c r="AX813" s="158" t="str">
        <f t="shared" si="940"/>
        <v/>
      </c>
      <c r="AY813" s="158" t="str">
        <f t="shared" si="930"/>
        <v/>
      </c>
      <c r="AZ813" s="309" t="str">
        <f t="shared" si="929"/>
        <v/>
      </c>
      <c r="BA813" s="318" t="str">
        <f t="shared" si="941"/>
        <v/>
      </c>
      <c r="BB813" s="473" t="str">
        <f t="shared" si="942"/>
        <v/>
      </c>
      <c r="BC813" s="80" t="str">
        <f t="shared" si="993"/>
        <v/>
      </c>
      <c r="BD813" s="56">
        <f t="shared" si="943"/>
        <v>1</v>
      </c>
      <c r="BF813" s="56" t="str">
        <f t="shared" si="944"/>
        <v/>
      </c>
      <c r="BG813" s="56" t="str">
        <f t="shared" si="945"/>
        <v/>
      </c>
      <c r="BH813" s="6" t="str">
        <f t="shared" si="946"/>
        <v/>
      </c>
      <c r="BK813" s="6" t="str">
        <f t="shared" si="947"/>
        <v/>
      </c>
      <c r="BL813" s="56">
        <f t="shared" si="972"/>
        <v>999999</v>
      </c>
      <c r="BM813" s="183">
        <f t="shared" si="973"/>
        <v>99999.000004065005</v>
      </c>
      <c r="BN813" s="61">
        <v>797</v>
      </c>
      <c r="BO813" s="6">
        <f t="shared" si="948"/>
        <v>999999</v>
      </c>
      <c r="BP813" s="6">
        <f t="shared" si="949"/>
        <v>999999</v>
      </c>
      <c r="BQ813" s="6" t="str">
        <f t="shared" si="974"/>
        <v>x</v>
      </c>
      <c r="BR813" s="206">
        <f t="shared" si="950"/>
        <v>99999.000004065005</v>
      </c>
      <c r="BS813" s="6">
        <f t="shared" si="951"/>
        <v>99999.000004065005</v>
      </c>
      <c r="BT813" s="6" t="str">
        <f t="shared" si="975"/>
        <v>x</v>
      </c>
      <c r="BU813" s="6" t="str">
        <f t="shared" si="952"/>
        <v/>
      </c>
      <c r="BW813" s="82">
        <f t="shared" si="976"/>
        <v>9999999999</v>
      </c>
      <c r="BX813" s="80" t="str">
        <f t="shared" si="953"/>
        <v>x</v>
      </c>
      <c r="BY813" s="80" t="str">
        <f t="shared" si="954"/>
        <v/>
      </c>
      <c r="BZ813" s="56" t="str">
        <f t="shared" si="977"/>
        <v/>
      </c>
      <c r="CA813" s="56" t="str">
        <f t="shared" si="978"/>
        <v/>
      </c>
      <c r="CB813" s="88">
        <f t="shared" si="979"/>
        <v>0</v>
      </c>
      <c r="CC813" s="56" t="str">
        <f t="shared" si="955"/>
        <v/>
      </c>
      <c r="CD813" s="56"/>
      <c r="CE813" s="56"/>
      <c r="CF813" s="56"/>
      <c r="CG813" s="56"/>
      <c r="CH813" s="169">
        <f t="shared" si="980"/>
        <v>9999999999</v>
      </c>
      <c r="CI813" s="170">
        <f t="shared" si="981"/>
        <v>9999999999</v>
      </c>
      <c r="CJ813" s="171">
        <f t="shared" si="982"/>
        <v>9999999999</v>
      </c>
      <c r="CK813" s="172" t="str">
        <f t="shared" si="983"/>
        <v/>
      </c>
      <c r="CL813" s="173" t="str">
        <f t="shared" si="956"/>
        <v>x</v>
      </c>
      <c r="CN813" s="6" t="str">
        <f t="shared" si="984"/>
        <v/>
      </c>
      <c r="CO813" s="293" t="e">
        <f t="shared" ca="1" si="994"/>
        <v>#N/A</v>
      </c>
      <c r="CP813" s="6" t="e">
        <f t="shared" ca="1" si="985"/>
        <v>#N/A</v>
      </c>
      <c r="CQ813" s="61">
        <v>797</v>
      </c>
      <c r="CR813" s="6">
        <f t="shared" si="957"/>
        <v>0</v>
      </c>
      <c r="CS813" s="6">
        <f t="shared" si="958"/>
        <v>0</v>
      </c>
      <c r="CT813" s="56" t="str">
        <f t="shared" si="959"/>
        <v/>
      </c>
      <c r="CU813" s="76">
        <f t="shared" si="960"/>
        <v>0</v>
      </c>
      <c r="CV813" s="76">
        <f t="shared" si="961"/>
        <v>0</v>
      </c>
      <c r="CX813" s="6" t="str">
        <f t="shared" si="962"/>
        <v/>
      </c>
      <c r="CY813" s="6" t="str">
        <f t="shared" si="963"/>
        <v/>
      </c>
      <c r="CZ813" s="6" t="str">
        <f t="shared" si="964"/>
        <v/>
      </c>
      <c r="DG813" s="56" t="str">
        <f t="shared" si="965"/>
        <v/>
      </c>
      <c r="DH813" s="6">
        <f t="shared" si="966"/>
        <v>0</v>
      </c>
      <c r="DK813" s="6">
        <f t="shared" si="1001"/>
        <v>0</v>
      </c>
      <c r="DL813" s="6" t="e">
        <f t="shared" si="1002"/>
        <v>#N/A</v>
      </c>
      <c r="DN813" s="6" t="e">
        <f t="shared" si="1000"/>
        <v>#N/A</v>
      </c>
      <c r="DP813" s="6" t="str">
        <f t="shared" si="967"/>
        <v/>
      </c>
      <c r="DQ813" s="293">
        <f t="shared" ca="1" si="996"/>
        <v>807</v>
      </c>
      <c r="DR813" s="6" t="str">
        <f t="shared" ca="1" si="986"/>
        <v>x</v>
      </c>
      <c r="DU813" s="293" t="e">
        <f t="shared" ca="1" si="987"/>
        <v>#N/A</v>
      </c>
      <c r="DV813" s="5"/>
      <c r="DW813" s="293" t="e">
        <f t="shared" ca="1" si="997"/>
        <v>#N/A</v>
      </c>
      <c r="DZ813" s="293" t="e">
        <f t="shared" ca="1" si="988"/>
        <v>#N/A</v>
      </c>
      <c r="EA813" s="293" t="e">
        <f t="shared" ca="1" si="989"/>
        <v>#N/A</v>
      </c>
      <c r="EB813" s="293" t="e">
        <f t="shared" ca="1" si="990"/>
        <v>#N/A</v>
      </c>
      <c r="EE813" s="6" t="str">
        <f t="shared" si="991"/>
        <v/>
      </c>
      <c r="EF813" s="293" t="e">
        <f t="shared" ca="1" si="992"/>
        <v>#N/A</v>
      </c>
      <c r="EG813" s="6" t="e">
        <f t="shared" ca="1" si="968"/>
        <v>#N/A</v>
      </c>
    </row>
    <row r="814" spans="3:137" x14ac:dyDescent="0.2">
      <c r="C814" s="75"/>
      <c r="D814" s="184" t="str">
        <f t="shared" si="932"/>
        <v/>
      </c>
      <c r="E814" s="649" t="str">
        <f t="shared" si="998"/>
        <v/>
      </c>
      <c r="F814" s="607" t="str">
        <f t="shared" si="931"/>
        <v>x</v>
      </c>
      <c r="G814" s="650"/>
      <c r="H814" s="651"/>
      <c r="I814" s="651"/>
      <c r="J814" s="651"/>
      <c r="K814" s="652"/>
      <c r="L814" s="889"/>
      <c r="M814" s="889"/>
      <c r="N814" s="653"/>
      <c r="O814" s="651"/>
      <c r="P814" s="651"/>
      <c r="Q814" s="654"/>
      <c r="R814" s="655"/>
      <c r="S814" s="607" t="str">
        <f t="shared" si="933"/>
        <v/>
      </c>
      <c r="T814" s="656" t="str">
        <f t="shared" si="934"/>
        <v/>
      </c>
      <c r="U814" s="656" t="str">
        <f t="shared" si="969"/>
        <v/>
      </c>
      <c r="V814" s="656" t="str">
        <f t="shared" si="935"/>
        <v/>
      </c>
      <c r="W814" s="719"/>
      <c r="X814" s="659"/>
      <c r="Y814" s="656" t="str">
        <f t="shared" si="999"/>
        <v/>
      </c>
      <c r="Z814" s="659"/>
      <c r="AA814" s="654"/>
      <c r="AB814" s="656" t="str">
        <f t="shared" si="936"/>
        <v/>
      </c>
      <c r="AC814" s="661" t="str">
        <f t="shared" si="970"/>
        <v/>
      </c>
      <c r="AE814" s="658" t="str">
        <f t="shared" si="937"/>
        <v/>
      </c>
      <c r="AF814" s="659"/>
      <c r="AT814" s="805" t="str">
        <f t="shared" si="995"/>
        <v/>
      </c>
      <c r="AU814" t="str">
        <f t="shared" si="971"/>
        <v/>
      </c>
      <c r="AV814" s="6" t="str">
        <f t="shared" si="938"/>
        <v/>
      </c>
      <c r="AW814" s="317" t="str">
        <f t="shared" si="939"/>
        <v/>
      </c>
      <c r="AX814" s="158" t="str">
        <f t="shared" si="940"/>
        <v/>
      </c>
      <c r="AY814" s="158" t="str">
        <f t="shared" si="930"/>
        <v/>
      </c>
      <c r="AZ814" s="309" t="str">
        <f t="shared" si="929"/>
        <v/>
      </c>
      <c r="BA814" s="318" t="str">
        <f t="shared" si="941"/>
        <v/>
      </c>
      <c r="BB814" s="473" t="str">
        <f t="shared" si="942"/>
        <v/>
      </c>
      <c r="BC814" s="80" t="str">
        <f t="shared" si="993"/>
        <v/>
      </c>
      <c r="BD814" s="56">
        <f t="shared" si="943"/>
        <v>1</v>
      </c>
      <c r="BF814" s="56" t="str">
        <f t="shared" si="944"/>
        <v/>
      </c>
      <c r="BG814" s="56" t="str">
        <f t="shared" si="945"/>
        <v/>
      </c>
      <c r="BH814" s="6" t="str">
        <f t="shared" si="946"/>
        <v/>
      </c>
      <c r="BK814" s="6" t="str">
        <f t="shared" si="947"/>
        <v/>
      </c>
      <c r="BL814" s="56">
        <f t="shared" si="972"/>
        <v>999999</v>
      </c>
      <c r="BM814" s="183">
        <f t="shared" si="973"/>
        <v>99999.000004069996</v>
      </c>
      <c r="BN814" s="61">
        <v>798</v>
      </c>
      <c r="BO814" s="6">
        <f t="shared" si="948"/>
        <v>999999</v>
      </c>
      <c r="BP814" s="6">
        <f t="shared" si="949"/>
        <v>999999</v>
      </c>
      <c r="BQ814" s="6" t="str">
        <f t="shared" si="974"/>
        <v>x</v>
      </c>
      <c r="BR814" s="206">
        <f t="shared" si="950"/>
        <v>99999.000004069996</v>
      </c>
      <c r="BS814" s="6">
        <f t="shared" si="951"/>
        <v>99999.000004069996</v>
      </c>
      <c r="BT814" s="6" t="str">
        <f t="shared" si="975"/>
        <v>x</v>
      </c>
      <c r="BU814" s="6" t="str">
        <f t="shared" si="952"/>
        <v/>
      </c>
      <c r="BW814" s="82">
        <f t="shared" si="976"/>
        <v>9999999999</v>
      </c>
      <c r="BX814" s="80" t="str">
        <f t="shared" si="953"/>
        <v>x</v>
      </c>
      <c r="BY814" s="80" t="str">
        <f t="shared" si="954"/>
        <v/>
      </c>
      <c r="BZ814" s="56" t="str">
        <f t="shared" si="977"/>
        <v/>
      </c>
      <c r="CA814" s="56" t="str">
        <f t="shared" si="978"/>
        <v/>
      </c>
      <c r="CB814" s="88">
        <f t="shared" si="979"/>
        <v>0</v>
      </c>
      <c r="CC814" s="56" t="str">
        <f t="shared" si="955"/>
        <v/>
      </c>
      <c r="CD814" s="56"/>
      <c r="CE814" s="56"/>
      <c r="CF814" s="56"/>
      <c r="CG814" s="56"/>
      <c r="CH814" s="169">
        <f t="shared" si="980"/>
        <v>9999999999</v>
      </c>
      <c r="CI814" s="170">
        <f t="shared" si="981"/>
        <v>9999999999</v>
      </c>
      <c r="CJ814" s="171">
        <f t="shared" si="982"/>
        <v>9999999999</v>
      </c>
      <c r="CK814" s="172" t="str">
        <f t="shared" si="983"/>
        <v/>
      </c>
      <c r="CL814" s="173" t="str">
        <f t="shared" si="956"/>
        <v>x</v>
      </c>
      <c r="CN814" s="6" t="str">
        <f t="shared" si="984"/>
        <v/>
      </c>
      <c r="CO814" s="293" t="e">
        <f t="shared" ca="1" si="994"/>
        <v>#N/A</v>
      </c>
      <c r="CP814" s="6" t="e">
        <f t="shared" ca="1" si="985"/>
        <v>#N/A</v>
      </c>
      <c r="CQ814" s="61">
        <v>798</v>
      </c>
      <c r="CR814" s="6">
        <f t="shared" si="957"/>
        <v>0</v>
      </c>
      <c r="CS814" s="6">
        <f t="shared" si="958"/>
        <v>0</v>
      </c>
      <c r="CT814" s="56" t="str">
        <f t="shared" si="959"/>
        <v/>
      </c>
      <c r="CU814" s="76">
        <f t="shared" si="960"/>
        <v>0</v>
      </c>
      <c r="CV814" s="76">
        <f t="shared" si="961"/>
        <v>0</v>
      </c>
      <c r="CX814" s="6" t="str">
        <f t="shared" si="962"/>
        <v/>
      </c>
      <c r="CY814" s="6" t="str">
        <f t="shared" si="963"/>
        <v/>
      </c>
      <c r="CZ814" s="6" t="str">
        <f t="shared" si="964"/>
        <v/>
      </c>
      <c r="DG814" s="56" t="str">
        <f t="shared" si="965"/>
        <v/>
      </c>
      <c r="DH814" s="6">
        <f t="shared" si="966"/>
        <v>0</v>
      </c>
      <c r="DK814" s="6">
        <f t="shared" si="1001"/>
        <v>0</v>
      </c>
      <c r="DL814" s="6" t="e">
        <f t="shared" si="1002"/>
        <v>#N/A</v>
      </c>
      <c r="DN814" s="6" t="e">
        <f t="shared" si="1000"/>
        <v>#N/A</v>
      </c>
      <c r="DP814" s="6" t="str">
        <f t="shared" si="967"/>
        <v/>
      </c>
      <c r="DQ814" s="293">
        <f t="shared" ca="1" si="996"/>
        <v>808</v>
      </c>
      <c r="DR814" s="6" t="str">
        <f t="shared" ca="1" si="986"/>
        <v>x</v>
      </c>
      <c r="DU814" s="293" t="e">
        <f t="shared" ca="1" si="987"/>
        <v>#N/A</v>
      </c>
      <c r="DV814" s="5"/>
      <c r="DW814" s="293" t="e">
        <f t="shared" ca="1" si="997"/>
        <v>#N/A</v>
      </c>
      <c r="DZ814" s="293" t="e">
        <f t="shared" ca="1" si="988"/>
        <v>#N/A</v>
      </c>
      <c r="EA814" s="293" t="e">
        <f t="shared" ca="1" si="989"/>
        <v>#N/A</v>
      </c>
      <c r="EB814" s="293" t="e">
        <f t="shared" ca="1" si="990"/>
        <v>#N/A</v>
      </c>
      <c r="EE814" s="6" t="str">
        <f t="shared" si="991"/>
        <v/>
      </c>
      <c r="EF814" s="293" t="e">
        <f t="shared" ca="1" si="992"/>
        <v>#N/A</v>
      </c>
      <c r="EG814" s="6" t="e">
        <f t="shared" ca="1" si="968"/>
        <v>#N/A</v>
      </c>
    </row>
    <row r="815" spans="3:137" x14ac:dyDescent="0.2">
      <c r="C815" s="75"/>
      <c r="D815" s="184" t="str">
        <f t="shared" si="932"/>
        <v/>
      </c>
      <c r="E815" s="649" t="str">
        <f t="shared" si="998"/>
        <v/>
      </c>
      <c r="F815" s="607" t="str">
        <f t="shared" si="931"/>
        <v>x</v>
      </c>
      <c r="G815" s="650"/>
      <c r="H815" s="651"/>
      <c r="I815" s="651"/>
      <c r="J815" s="651"/>
      <c r="K815" s="652"/>
      <c r="L815" s="889"/>
      <c r="M815" s="889"/>
      <c r="N815" s="653"/>
      <c r="O815" s="651"/>
      <c r="P815" s="651"/>
      <c r="Q815" s="654"/>
      <c r="R815" s="655"/>
      <c r="S815" s="607" t="str">
        <f t="shared" si="933"/>
        <v/>
      </c>
      <c r="T815" s="656" t="str">
        <f t="shared" si="934"/>
        <v/>
      </c>
      <c r="U815" s="656" t="str">
        <f t="shared" si="969"/>
        <v/>
      </c>
      <c r="V815" s="656" t="str">
        <f t="shared" si="935"/>
        <v/>
      </c>
      <c r="W815" s="719"/>
      <c r="X815" s="659"/>
      <c r="Y815" s="656" t="str">
        <f t="shared" si="999"/>
        <v/>
      </c>
      <c r="Z815" s="659"/>
      <c r="AA815" s="654"/>
      <c r="AB815" s="656" t="str">
        <f t="shared" si="936"/>
        <v/>
      </c>
      <c r="AC815" s="661" t="str">
        <f t="shared" si="970"/>
        <v/>
      </c>
      <c r="AE815" s="658" t="str">
        <f t="shared" si="937"/>
        <v/>
      </c>
      <c r="AF815" s="659"/>
      <c r="AT815" s="805" t="str">
        <f t="shared" si="995"/>
        <v/>
      </c>
      <c r="AU815" t="str">
        <f t="shared" si="971"/>
        <v/>
      </c>
      <c r="AV815" s="6" t="str">
        <f t="shared" si="938"/>
        <v/>
      </c>
      <c r="AW815" s="317" t="str">
        <f t="shared" si="939"/>
        <v/>
      </c>
      <c r="AX815" s="158" t="str">
        <f t="shared" si="940"/>
        <v/>
      </c>
      <c r="AY815" s="158" t="str">
        <f t="shared" si="930"/>
        <v/>
      </c>
      <c r="AZ815" s="309" t="str">
        <f t="shared" si="929"/>
        <v/>
      </c>
      <c r="BA815" s="318" t="str">
        <f t="shared" si="941"/>
        <v/>
      </c>
      <c r="BB815" s="473" t="str">
        <f t="shared" si="942"/>
        <v/>
      </c>
      <c r="BC815" s="80" t="str">
        <f t="shared" si="993"/>
        <v/>
      </c>
      <c r="BD815" s="56">
        <f t="shared" si="943"/>
        <v>1</v>
      </c>
      <c r="BF815" s="56" t="str">
        <f t="shared" si="944"/>
        <v/>
      </c>
      <c r="BG815" s="56" t="str">
        <f t="shared" si="945"/>
        <v/>
      </c>
      <c r="BH815" s="6" t="str">
        <f t="shared" si="946"/>
        <v/>
      </c>
      <c r="BK815" s="6" t="str">
        <f t="shared" si="947"/>
        <v/>
      </c>
      <c r="BL815" s="56">
        <f t="shared" si="972"/>
        <v>999999</v>
      </c>
      <c r="BM815" s="183">
        <f t="shared" si="973"/>
        <v>99999.000004075002</v>
      </c>
      <c r="BN815" s="61">
        <v>799</v>
      </c>
      <c r="BO815" s="6">
        <f t="shared" si="948"/>
        <v>999999</v>
      </c>
      <c r="BP815" s="6">
        <f t="shared" si="949"/>
        <v>999999</v>
      </c>
      <c r="BQ815" s="6" t="str">
        <f t="shared" si="974"/>
        <v>x</v>
      </c>
      <c r="BR815" s="206">
        <f t="shared" si="950"/>
        <v>99999.000004075002</v>
      </c>
      <c r="BS815" s="6">
        <f t="shared" si="951"/>
        <v>99999.000004075002</v>
      </c>
      <c r="BT815" s="6" t="str">
        <f t="shared" si="975"/>
        <v>x</v>
      </c>
      <c r="BU815" s="6" t="str">
        <f t="shared" si="952"/>
        <v/>
      </c>
      <c r="BW815" s="82">
        <f t="shared" si="976"/>
        <v>9999999999</v>
      </c>
      <c r="BX815" s="80" t="str">
        <f t="shared" si="953"/>
        <v>x</v>
      </c>
      <c r="BY815" s="80" t="str">
        <f t="shared" si="954"/>
        <v/>
      </c>
      <c r="BZ815" s="56" t="str">
        <f t="shared" si="977"/>
        <v/>
      </c>
      <c r="CA815" s="56" t="str">
        <f t="shared" si="978"/>
        <v/>
      </c>
      <c r="CB815" s="88">
        <f t="shared" si="979"/>
        <v>0</v>
      </c>
      <c r="CC815" s="56" t="str">
        <f t="shared" si="955"/>
        <v/>
      </c>
      <c r="CD815" s="56"/>
      <c r="CE815" s="56"/>
      <c r="CF815" s="56"/>
      <c r="CG815" s="56"/>
      <c r="CH815" s="169">
        <f t="shared" si="980"/>
        <v>9999999999</v>
      </c>
      <c r="CI815" s="170">
        <f t="shared" si="981"/>
        <v>9999999999</v>
      </c>
      <c r="CJ815" s="171">
        <f t="shared" si="982"/>
        <v>9999999999</v>
      </c>
      <c r="CK815" s="172" t="str">
        <f t="shared" si="983"/>
        <v/>
      </c>
      <c r="CL815" s="173" t="str">
        <f t="shared" si="956"/>
        <v>x</v>
      </c>
      <c r="CN815" s="6" t="str">
        <f t="shared" si="984"/>
        <v/>
      </c>
      <c r="CO815" s="293" t="e">
        <f t="shared" ca="1" si="994"/>
        <v>#N/A</v>
      </c>
      <c r="CP815" s="6" t="e">
        <f t="shared" ca="1" si="985"/>
        <v>#N/A</v>
      </c>
      <c r="CQ815" s="61">
        <v>799</v>
      </c>
      <c r="CR815" s="6">
        <f t="shared" si="957"/>
        <v>0</v>
      </c>
      <c r="CS815" s="6">
        <f t="shared" si="958"/>
        <v>0</v>
      </c>
      <c r="CT815" s="56" t="str">
        <f t="shared" si="959"/>
        <v/>
      </c>
      <c r="CU815" s="76">
        <f t="shared" si="960"/>
        <v>0</v>
      </c>
      <c r="CV815" s="76">
        <f t="shared" si="961"/>
        <v>0</v>
      </c>
      <c r="CX815" s="6" t="str">
        <f t="shared" si="962"/>
        <v/>
      </c>
      <c r="CY815" s="6" t="str">
        <f t="shared" si="963"/>
        <v/>
      </c>
      <c r="CZ815" s="6" t="str">
        <f t="shared" si="964"/>
        <v/>
      </c>
      <c r="DG815" s="56" t="str">
        <f t="shared" si="965"/>
        <v/>
      </c>
      <c r="DH815" s="6">
        <f t="shared" si="966"/>
        <v>0</v>
      </c>
      <c r="DK815" s="6">
        <f t="shared" si="1001"/>
        <v>0</v>
      </c>
      <c r="DL815" s="6" t="e">
        <f t="shared" si="1002"/>
        <v>#N/A</v>
      </c>
      <c r="DN815" s="6" t="e">
        <f t="shared" si="1000"/>
        <v>#N/A</v>
      </c>
      <c r="DP815" s="6" t="str">
        <f t="shared" si="967"/>
        <v/>
      </c>
      <c r="DQ815" s="293">
        <f t="shared" ca="1" si="996"/>
        <v>809</v>
      </c>
      <c r="DR815" s="6" t="str">
        <f t="shared" ca="1" si="986"/>
        <v>x</v>
      </c>
      <c r="DU815" s="293" t="e">
        <f t="shared" ca="1" si="987"/>
        <v>#N/A</v>
      </c>
      <c r="DV815" s="5"/>
      <c r="DW815" s="293" t="e">
        <f t="shared" ca="1" si="997"/>
        <v>#N/A</v>
      </c>
      <c r="DZ815" s="293" t="e">
        <f t="shared" ca="1" si="988"/>
        <v>#N/A</v>
      </c>
      <c r="EA815" s="293" t="e">
        <f t="shared" ca="1" si="989"/>
        <v>#N/A</v>
      </c>
      <c r="EB815" s="293" t="e">
        <f t="shared" ca="1" si="990"/>
        <v>#N/A</v>
      </c>
      <c r="EE815" s="6" t="str">
        <f t="shared" si="991"/>
        <v/>
      </c>
      <c r="EF815" s="293" t="e">
        <f t="shared" ca="1" si="992"/>
        <v>#N/A</v>
      </c>
      <c r="EG815" s="6" t="e">
        <f t="shared" ca="1" si="968"/>
        <v>#N/A</v>
      </c>
    </row>
    <row r="816" spans="3:137" x14ac:dyDescent="0.2">
      <c r="C816" s="75"/>
      <c r="D816" s="184" t="str">
        <f t="shared" si="932"/>
        <v/>
      </c>
      <c r="E816" s="649" t="str">
        <f t="shared" si="998"/>
        <v/>
      </c>
      <c r="F816" s="607" t="str">
        <f t="shared" si="931"/>
        <v>x</v>
      </c>
      <c r="G816" s="650"/>
      <c r="H816" s="651"/>
      <c r="I816" s="651"/>
      <c r="J816" s="651"/>
      <c r="K816" s="652"/>
      <c r="L816" s="889"/>
      <c r="M816" s="889"/>
      <c r="N816" s="653"/>
      <c r="O816" s="651"/>
      <c r="P816" s="651"/>
      <c r="Q816" s="654"/>
      <c r="R816" s="655"/>
      <c r="S816" s="607" t="str">
        <f t="shared" si="933"/>
        <v/>
      </c>
      <c r="T816" s="656" t="str">
        <f t="shared" si="934"/>
        <v/>
      </c>
      <c r="U816" s="656" t="str">
        <f t="shared" si="969"/>
        <v/>
      </c>
      <c r="V816" s="656" t="str">
        <f t="shared" si="935"/>
        <v/>
      </c>
      <c r="W816" s="719"/>
      <c r="X816" s="659"/>
      <c r="Y816" s="656" t="str">
        <f t="shared" si="999"/>
        <v/>
      </c>
      <c r="Z816" s="659"/>
      <c r="AA816" s="654"/>
      <c r="AB816" s="656" t="str">
        <f t="shared" si="936"/>
        <v/>
      </c>
      <c r="AC816" s="661" t="str">
        <f t="shared" si="970"/>
        <v/>
      </c>
      <c r="AE816" s="658" t="str">
        <f t="shared" si="937"/>
        <v/>
      </c>
      <c r="AF816" s="659"/>
      <c r="AT816" s="805" t="str">
        <f t="shared" si="995"/>
        <v/>
      </c>
      <c r="AU816" t="str">
        <f t="shared" si="971"/>
        <v/>
      </c>
      <c r="AV816" s="6" t="str">
        <f t="shared" si="938"/>
        <v/>
      </c>
      <c r="AW816" s="317" t="str">
        <f t="shared" si="939"/>
        <v/>
      </c>
      <c r="AX816" s="158" t="str">
        <f t="shared" si="940"/>
        <v/>
      </c>
      <c r="AY816" s="158" t="str">
        <f t="shared" si="930"/>
        <v/>
      </c>
      <c r="AZ816" s="309" t="str">
        <f t="shared" si="929"/>
        <v/>
      </c>
      <c r="BA816" s="318" t="str">
        <f t="shared" si="941"/>
        <v/>
      </c>
      <c r="BB816" s="473" t="str">
        <f t="shared" si="942"/>
        <v/>
      </c>
      <c r="BC816" s="80" t="str">
        <f t="shared" si="993"/>
        <v/>
      </c>
      <c r="BD816" s="56">
        <f t="shared" si="943"/>
        <v>1</v>
      </c>
      <c r="BF816" s="56" t="str">
        <f t="shared" si="944"/>
        <v/>
      </c>
      <c r="BG816" s="56" t="str">
        <f t="shared" si="945"/>
        <v/>
      </c>
      <c r="BH816" s="6" t="str">
        <f t="shared" si="946"/>
        <v/>
      </c>
      <c r="BK816" s="6" t="str">
        <f t="shared" si="947"/>
        <v/>
      </c>
      <c r="BL816" s="56">
        <f t="shared" si="972"/>
        <v>999999</v>
      </c>
      <c r="BM816" s="183">
        <f t="shared" si="973"/>
        <v>99999.000004079993</v>
      </c>
      <c r="BN816" s="61">
        <v>800</v>
      </c>
      <c r="BO816" s="6">
        <f t="shared" si="948"/>
        <v>999999</v>
      </c>
      <c r="BP816" s="6">
        <f t="shared" si="949"/>
        <v>999999</v>
      </c>
      <c r="BQ816" s="6" t="str">
        <f t="shared" si="974"/>
        <v>x</v>
      </c>
      <c r="BR816" s="206">
        <f t="shared" si="950"/>
        <v>99999.000004079993</v>
      </c>
      <c r="BS816" s="6">
        <f t="shared" si="951"/>
        <v>99999.000004079993</v>
      </c>
      <c r="BT816" s="6" t="str">
        <f t="shared" si="975"/>
        <v>x</v>
      </c>
      <c r="BU816" s="6" t="str">
        <f t="shared" si="952"/>
        <v/>
      </c>
      <c r="BW816" s="82">
        <f t="shared" si="976"/>
        <v>9999999999</v>
      </c>
      <c r="BX816" s="80" t="str">
        <f t="shared" si="953"/>
        <v>x</v>
      </c>
      <c r="BY816" s="80" t="str">
        <f t="shared" si="954"/>
        <v/>
      </c>
      <c r="BZ816" s="56" t="str">
        <f t="shared" si="977"/>
        <v/>
      </c>
      <c r="CA816" s="56" t="str">
        <f t="shared" si="978"/>
        <v/>
      </c>
      <c r="CB816" s="88">
        <f t="shared" si="979"/>
        <v>0</v>
      </c>
      <c r="CC816" s="56" t="str">
        <f t="shared" si="955"/>
        <v/>
      </c>
      <c r="CD816" s="56"/>
      <c r="CE816" s="56"/>
      <c r="CF816" s="56"/>
      <c r="CG816" s="56"/>
      <c r="CH816" s="169">
        <f t="shared" si="980"/>
        <v>9999999999</v>
      </c>
      <c r="CI816" s="170">
        <f t="shared" si="981"/>
        <v>9999999999</v>
      </c>
      <c r="CJ816" s="171">
        <f t="shared" si="982"/>
        <v>9999999999</v>
      </c>
      <c r="CK816" s="172" t="str">
        <f t="shared" si="983"/>
        <v/>
      </c>
      <c r="CL816" s="173" t="str">
        <f t="shared" si="956"/>
        <v>x</v>
      </c>
      <c r="CN816" s="6" t="str">
        <f t="shared" si="984"/>
        <v/>
      </c>
      <c r="CO816" s="293" t="e">
        <f t="shared" ca="1" si="994"/>
        <v>#N/A</v>
      </c>
      <c r="CP816" s="6" t="e">
        <f t="shared" ca="1" si="985"/>
        <v>#N/A</v>
      </c>
      <c r="CQ816" s="61">
        <v>800</v>
      </c>
      <c r="CR816" s="6">
        <f t="shared" si="957"/>
        <v>0</v>
      </c>
      <c r="CS816" s="6">
        <f t="shared" si="958"/>
        <v>0</v>
      </c>
      <c r="CT816" s="56" t="str">
        <f t="shared" si="959"/>
        <v/>
      </c>
      <c r="CU816" s="76">
        <f t="shared" si="960"/>
        <v>0</v>
      </c>
      <c r="CV816" s="76">
        <f t="shared" si="961"/>
        <v>0</v>
      </c>
      <c r="CX816" s="6" t="str">
        <f t="shared" si="962"/>
        <v/>
      </c>
      <c r="CY816" s="6" t="str">
        <f t="shared" si="963"/>
        <v/>
      </c>
      <c r="CZ816" s="6" t="str">
        <f t="shared" si="964"/>
        <v/>
      </c>
      <c r="DG816" s="56" t="str">
        <f t="shared" si="965"/>
        <v/>
      </c>
      <c r="DH816" s="6">
        <f t="shared" si="966"/>
        <v>0</v>
      </c>
      <c r="DK816" s="6">
        <f t="shared" si="1001"/>
        <v>0</v>
      </c>
      <c r="DL816" s="6" t="e">
        <f t="shared" si="1002"/>
        <v>#N/A</v>
      </c>
      <c r="DN816" s="6" t="e">
        <f t="shared" si="1000"/>
        <v>#N/A</v>
      </c>
      <c r="DP816" s="6" t="str">
        <f t="shared" si="967"/>
        <v/>
      </c>
      <c r="DQ816" s="293">
        <f t="shared" ca="1" si="996"/>
        <v>810</v>
      </c>
      <c r="DR816" s="6" t="str">
        <f t="shared" ca="1" si="986"/>
        <v>x</v>
      </c>
      <c r="DU816" s="293" t="e">
        <f t="shared" ca="1" si="987"/>
        <v>#N/A</v>
      </c>
      <c r="DV816" s="5"/>
      <c r="DW816" s="293" t="e">
        <f t="shared" ca="1" si="997"/>
        <v>#N/A</v>
      </c>
      <c r="DZ816" s="293" t="e">
        <f t="shared" ca="1" si="988"/>
        <v>#N/A</v>
      </c>
      <c r="EA816" s="293" t="e">
        <f t="shared" ca="1" si="989"/>
        <v>#N/A</v>
      </c>
      <c r="EB816" s="293" t="e">
        <f t="shared" ca="1" si="990"/>
        <v>#N/A</v>
      </c>
      <c r="EE816" s="6" t="str">
        <f t="shared" si="991"/>
        <v/>
      </c>
      <c r="EF816" s="293" t="e">
        <f t="shared" ca="1" si="992"/>
        <v>#N/A</v>
      </c>
      <c r="EG816" s="6" t="e">
        <f t="shared" ca="1" si="968"/>
        <v>#N/A</v>
      </c>
    </row>
    <row r="817" spans="1:137" x14ac:dyDescent="0.2">
      <c r="A817" s="842" t="s">
        <v>247</v>
      </c>
      <c r="C817" s="75"/>
      <c r="D817" s="184" t="str">
        <f t="shared" si="932"/>
        <v/>
      </c>
      <c r="E817" s="649" t="str">
        <f t="shared" si="998"/>
        <v/>
      </c>
      <c r="F817" s="607" t="str">
        <f t="shared" si="931"/>
        <v>x</v>
      </c>
      <c r="G817" s="650"/>
      <c r="H817" s="651"/>
      <c r="I817" s="651"/>
      <c r="J817" s="651"/>
      <c r="K817" s="652"/>
      <c r="L817" s="889"/>
      <c r="M817" s="889"/>
      <c r="N817" s="653"/>
      <c r="O817" s="651"/>
      <c r="P817" s="651"/>
      <c r="Q817" s="654"/>
      <c r="R817" s="655"/>
      <c r="S817" s="607" t="str">
        <f t="shared" si="933"/>
        <v/>
      </c>
      <c r="T817" s="656" t="str">
        <f t="shared" si="934"/>
        <v/>
      </c>
      <c r="U817" s="656" t="str">
        <f t="shared" si="969"/>
        <v/>
      </c>
      <c r="V817" s="656" t="str">
        <f t="shared" si="935"/>
        <v/>
      </c>
      <c r="W817" s="719"/>
      <c r="X817" s="659"/>
      <c r="Y817" s="656" t="str">
        <f t="shared" si="999"/>
        <v/>
      </c>
      <c r="Z817" s="659"/>
      <c r="AA817" s="654"/>
      <c r="AB817" s="656" t="str">
        <f t="shared" si="936"/>
        <v/>
      </c>
      <c r="AC817" s="661" t="str">
        <f t="shared" si="970"/>
        <v/>
      </c>
      <c r="AE817" s="658" t="str">
        <f t="shared" si="937"/>
        <v/>
      </c>
      <c r="AF817" s="659"/>
      <c r="AT817" s="805" t="str">
        <f t="shared" si="995"/>
        <v/>
      </c>
      <c r="AU817" t="str">
        <f t="shared" si="971"/>
        <v/>
      </c>
      <c r="AV817" s="6" t="str">
        <f t="shared" si="938"/>
        <v/>
      </c>
      <c r="AW817" s="317" t="str">
        <f t="shared" si="939"/>
        <v/>
      </c>
      <c r="AX817" s="158" t="str">
        <f t="shared" si="940"/>
        <v/>
      </c>
      <c r="AY817" s="158" t="str">
        <f t="shared" si="930"/>
        <v/>
      </c>
      <c r="AZ817" s="309" t="str">
        <f t="shared" si="929"/>
        <v/>
      </c>
      <c r="BA817" s="318" t="str">
        <f t="shared" si="941"/>
        <v/>
      </c>
      <c r="BB817" s="473" t="str">
        <f t="shared" si="942"/>
        <v/>
      </c>
      <c r="BC817" s="80" t="str">
        <f t="shared" si="993"/>
        <v/>
      </c>
      <c r="BD817" s="56">
        <f t="shared" si="943"/>
        <v>1</v>
      </c>
      <c r="BF817" s="56" t="str">
        <f t="shared" si="944"/>
        <v/>
      </c>
      <c r="BG817" s="56" t="str">
        <f t="shared" si="945"/>
        <v/>
      </c>
      <c r="BH817" s="6" t="str">
        <f t="shared" si="946"/>
        <v/>
      </c>
      <c r="BK817" s="6" t="str">
        <f t="shared" si="947"/>
        <v/>
      </c>
      <c r="BL817" s="56">
        <f t="shared" si="972"/>
        <v>999999</v>
      </c>
      <c r="BM817" s="183">
        <f t="shared" si="973"/>
        <v>99999.000004084999</v>
      </c>
      <c r="BN817" s="61">
        <v>801</v>
      </c>
      <c r="BO817" s="6">
        <f t="shared" si="948"/>
        <v>999999</v>
      </c>
      <c r="BP817" s="6">
        <f t="shared" si="949"/>
        <v>999999</v>
      </c>
      <c r="BQ817" s="6" t="str">
        <f t="shared" si="974"/>
        <v>x</v>
      </c>
      <c r="BR817" s="206">
        <f t="shared" si="950"/>
        <v>99999.000004084999</v>
      </c>
      <c r="BS817" s="6">
        <f t="shared" si="951"/>
        <v>99999.000004084999</v>
      </c>
      <c r="BT817" s="6" t="str">
        <f t="shared" si="975"/>
        <v>x</v>
      </c>
      <c r="BU817" s="6" t="str">
        <f t="shared" si="952"/>
        <v/>
      </c>
      <c r="BW817" s="82">
        <f t="shared" si="976"/>
        <v>9999999999</v>
      </c>
      <c r="BX817" s="80" t="str">
        <f t="shared" si="953"/>
        <v>x</v>
      </c>
      <c r="BY817" s="80" t="str">
        <f t="shared" si="954"/>
        <v/>
      </c>
      <c r="BZ817" s="56" t="str">
        <f t="shared" si="977"/>
        <v/>
      </c>
      <c r="CA817" s="56" t="str">
        <f t="shared" si="978"/>
        <v/>
      </c>
      <c r="CB817" s="88">
        <f t="shared" si="979"/>
        <v>0</v>
      </c>
      <c r="CC817" s="56" t="str">
        <f t="shared" si="955"/>
        <v/>
      </c>
      <c r="CD817" s="56"/>
      <c r="CE817" s="56"/>
      <c r="CF817" s="56"/>
      <c r="CG817" s="56"/>
      <c r="CH817" s="169">
        <f t="shared" si="980"/>
        <v>9999999999</v>
      </c>
      <c r="CI817" s="170">
        <f t="shared" si="981"/>
        <v>9999999999</v>
      </c>
      <c r="CJ817" s="171">
        <f t="shared" si="982"/>
        <v>9999999999</v>
      </c>
      <c r="CK817" s="172" t="str">
        <f t="shared" si="983"/>
        <v/>
      </c>
      <c r="CL817" s="173" t="str">
        <f t="shared" si="956"/>
        <v>x</v>
      </c>
      <c r="CN817" s="6" t="str">
        <f t="shared" si="984"/>
        <v/>
      </c>
      <c r="CO817" s="293" t="e">
        <f t="shared" ca="1" si="994"/>
        <v>#N/A</v>
      </c>
      <c r="CP817" s="6" t="e">
        <f t="shared" ca="1" si="985"/>
        <v>#N/A</v>
      </c>
      <c r="CQ817" s="61">
        <v>801</v>
      </c>
      <c r="CR817" s="6">
        <f t="shared" si="957"/>
        <v>0</v>
      </c>
      <c r="CS817" s="6">
        <f t="shared" si="958"/>
        <v>0</v>
      </c>
      <c r="CT817" s="56" t="str">
        <f t="shared" si="959"/>
        <v/>
      </c>
      <c r="CU817" s="76">
        <f t="shared" si="960"/>
        <v>0</v>
      </c>
      <c r="CV817" s="76">
        <f t="shared" si="961"/>
        <v>0</v>
      </c>
      <c r="CX817" s="6" t="str">
        <f t="shared" si="962"/>
        <v/>
      </c>
      <c r="CY817" s="6" t="str">
        <f t="shared" si="963"/>
        <v/>
      </c>
      <c r="CZ817" s="6" t="str">
        <f t="shared" si="964"/>
        <v/>
      </c>
      <c r="DG817" s="56" t="str">
        <f t="shared" si="965"/>
        <v/>
      </c>
      <c r="DH817" s="6">
        <f t="shared" si="966"/>
        <v>0</v>
      </c>
      <c r="DK817" s="6">
        <f t="shared" si="1001"/>
        <v>0</v>
      </c>
      <c r="DL817" s="6" t="e">
        <f t="shared" si="1002"/>
        <v>#N/A</v>
      </c>
      <c r="DN817" s="6" t="e">
        <f t="shared" si="1000"/>
        <v>#N/A</v>
      </c>
      <c r="DP817" s="6" t="str">
        <f t="shared" si="967"/>
        <v/>
      </c>
      <c r="DQ817" s="293">
        <f t="shared" ca="1" si="996"/>
        <v>811</v>
      </c>
      <c r="DR817" s="6" t="str">
        <f t="shared" ca="1" si="986"/>
        <v>x</v>
      </c>
      <c r="DU817" s="293" t="e">
        <f t="shared" ca="1" si="987"/>
        <v>#N/A</v>
      </c>
      <c r="DV817" s="5"/>
      <c r="DW817" s="293" t="e">
        <f t="shared" ca="1" si="997"/>
        <v>#N/A</v>
      </c>
      <c r="DZ817" s="293" t="e">
        <f t="shared" ca="1" si="988"/>
        <v>#N/A</v>
      </c>
      <c r="EA817" s="293" t="e">
        <f t="shared" ca="1" si="989"/>
        <v>#N/A</v>
      </c>
      <c r="EB817" s="293" t="e">
        <f t="shared" ca="1" si="990"/>
        <v>#N/A</v>
      </c>
      <c r="EE817" s="6" t="str">
        <f t="shared" si="991"/>
        <v/>
      </c>
      <c r="EF817" s="293" t="e">
        <f t="shared" ca="1" si="992"/>
        <v>#N/A</v>
      </c>
      <c r="EG817" s="6" t="e">
        <f t="shared" ca="1" si="968"/>
        <v>#N/A</v>
      </c>
    </row>
    <row r="818" spans="1:137" x14ac:dyDescent="0.2">
      <c r="C818" s="75"/>
      <c r="D818" s="184" t="str">
        <f t="shared" si="932"/>
        <v/>
      </c>
      <c r="E818" s="649" t="str">
        <f t="shared" si="998"/>
        <v/>
      </c>
      <c r="F818" s="607" t="str">
        <f t="shared" si="931"/>
        <v>x</v>
      </c>
      <c r="G818" s="650"/>
      <c r="H818" s="651"/>
      <c r="I818" s="651"/>
      <c r="J818" s="651"/>
      <c r="K818" s="652"/>
      <c r="L818" s="889"/>
      <c r="M818" s="889"/>
      <c r="N818" s="653"/>
      <c r="O818" s="651"/>
      <c r="P818" s="651"/>
      <c r="Q818" s="654"/>
      <c r="R818" s="655"/>
      <c r="S818" s="607" t="str">
        <f t="shared" si="933"/>
        <v/>
      </c>
      <c r="T818" s="656" t="str">
        <f t="shared" si="934"/>
        <v/>
      </c>
      <c r="U818" s="656" t="str">
        <f t="shared" si="969"/>
        <v/>
      </c>
      <c r="V818" s="656" t="str">
        <f t="shared" si="935"/>
        <v/>
      </c>
      <c r="W818" s="719"/>
      <c r="X818" s="659"/>
      <c r="Y818" s="656" t="str">
        <f t="shared" si="999"/>
        <v/>
      </c>
      <c r="Z818" s="659"/>
      <c r="AA818" s="654"/>
      <c r="AB818" s="656" t="str">
        <f t="shared" si="936"/>
        <v/>
      </c>
      <c r="AC818" s="661" t="str">
        <f t="shared" si="970"/>
        <v/>
      </c>
      <c r="AE818" s="658" t="str">
        <f t="shared" si="937"/>
        <v/>
      </c>
      <c r="AF818" s="659"/>
      <c r="AT818" s="805" t="str">
        <f t="shared" si="995"/>
        <v/>
      </c>
      <c r="AU818" t="str">
        <f t="shared" si="971"/>
        <v/>
      </c>
      <c r="AV818" s="6" t="str">
        <f t="shared" si="938"/>
        <v/>
      </c>
      <c r="AW818" s="317" t="str">
        <f t="shared" si="939"/>
        <v/>
      </c>
      <c r="AX818" s="158" t="str">
        <f t="shared" si="940"/>
        <v/>
      </c>
      <c r="AY818" s="158" t="str">
        <f t="shared" si="930"/>
        <v/>
      </c>
      <c r="AZ818" s="309" t="str">
        <f t="shared" si="929"/>
        <v/>
      </c>
      <c r="BA818" s="318" t="str">
        <f t="shared" si="941"/>
        <v/>
      </c>
      <c r="BB818" s="473" t="str">
        <f t="shared" si="942"/>
        <v/>
      </c>
      <c r="BC818" s="80" t="str">
        <f t="shared" si="993"/>
        <v/>
      </c>
      <c r="BD818" s="56">
        <f t="shared" si="943"/>
        <v>1</v>
      </c>
      <c r="BF818" s="56" t="str">
        <f t="shared" si="944"/>
        <v/>
      </c>
      <c r="BG818" s="56" t="str">
        <f t="shared" si="945"/>
        <v/>
      </c>
      <c r="BH818" s="6" t="str">
        <f t="shared" si="946"/>
        <v/>
      </c>
      <c r="BK818" s="6" t="str">
        <f t="shared" si="947"/>
        <v/>
      </c>
      <c r="BL818" s="56">
        <f t="shared" si="972"/>
        <v>999999</v>
      </c>
      <c r="BM818" s="183">
        <f t="shared" si="973"/>
        <v>99999.000004090005</v>
      </c>
      <c r="BN818" s="61">
        <v>802</v>
      </c>
      <c r="BO818" s="6">
        <f t="shared" si="948"/>
        <v>999999</v>
      </c>
      <c r="BP818" s="6">
        <f t="shared" si="949"/>
        <v>999999</v>
      </c>
      <c r="BQ818" s="6" t="str">
        <f t="shared" si="974"/>
        <v>x</v>
      </c>
      <c r="BR818" s="206">
        <f t="shared" si="950"/>
        <v>99999.000004090005</v>
      </c>
      <c r="BS818" s="6">
        <f t="shared" si="951"/>
        <v>99999.000004090005</v>
      </c>
      <c r="BT818" s="6" t="str">
        <f t="shared" si="975"/>
        <v>x</v>
      </c>
      <c r="BU818" s="6" t="str">
        <f t="shared" si="952"/>
        <v/>
      </c>
      <c r="BW818" s="82">
        <f t="shared" si="976"/>
        <v>9999999999</v>
      </c>
      <c r="BX818" s="80" t="str">
        <f t="shared" si="953"/>
        <v>x</v>
      </c>
      <c r="BY818" s="80" t="str">
        <f t="shared" si="954"/>
        <v/>
      </c>
      <c r="BZ818" s="56" t="str">
        <f t="shared" si="977"/>
        <v/>
      </c>
      <c r="CA818" s="56" t="str">
        <f t="shared" si="978"/>
        <v/>
      </c>
      <c r="CB818" s="88">
        <f t="shared" si="979"/>
        <v>0</v>
      </c>
      <c r="CC818" s="56" t="str">
        <f t="shared" si="955"/>
        <v/>
      </c>
      <c r="CD818" s="56"/>
      <c r="CE818" s="56"/>
      <c r="CF818" s="56"/>
      <c r="CG818" s="56"/>
      <c r="CH818" s="169">
        <f t="shared" si="980"/>
        <v>9999999999</v>
      </c>
      <c r="CI818" s="170">
        <f t="shared" si="981"/>
        <v>9999999999</v>
      </c>
      <c r="CJ818" s="171">
        <f t="shared" si="982"/>
        <v>9999999999</v>
      </c>
      <c r="CK818" s="172" t="str">
        <f t="shared" si="983"/>
        <v/>
      </c>
      <c r="CL818" s="173" t="str">
        <f t="shared" si="956"/>
        <v>x</v>
      </c>
      <c r="CN818" s="6" t="str">
        <f t="shared" si="984"/>
        <v/>
      </c>
      <c r="CO818" s="293" t="e">
        <f t="shared" ca="1" si="994"/>
        <v>#N/A</v>
      </c>
      <c r="CP818" s="6" t="e">
        <f t="shared" ca="1" si="985"/>
        <v>#N/A</v>
      </c>
      <c r="CQ818" s="61">
        <v>802</v>
      </c>
      <c r="CR818" s="6">
        <f t="shared" si="957"/>
        <v>0</v>
      </c>
      <c r="CS818" s="6">
        <f t="shared" si="958"/>
        <v>0</v>
      </c>
      <c r="CT818" s="56" t="str">
        <f t="shared" si="959"/>
        <v/>
      </c>
      <c r="CU818" s="76">
        <f t="shared" si="960"/>
        <v>0</v>
      </c>
      <c r="CV818" s="76">
        <f t="shared" si="961"/>
        <v>0</v>
      </c>
      <c r="CX818" s="6" t="str">
        <f t="shared" si="962"/>
        <v/>
      </c>
      <c r="CY818" s="6" t="str">
        <f t="shared" si="963"/>
        <v/>
      </c>
      <c r="CZ818" s="6" t="str">
        <f t="shared" si="964"/>
        <v/>
      </c>
      <c r="DG818" s="56" t="str">
        <f t="shared" si="965"/>
        <v/>
      </c>
      <c r="DH818" s="6">
        <f t="shared" si="966"/>
        <v>0</v>
      </c>
      <c r="DK818" s="6">
        <f t="shared" si="1001"/>
        <v>0</v>
      </c>
      <c r="DL818" s="6" t="e">
        <f t="shared" si="1002"/>
        <v>#N/A</v>
      </c>
      <c r="DN818" s="6" t="e">
        <f t="shared" si="1000"/>
        <v>#N/A</v>
      </c>
      <c r="DP818" s="6" t="str">
        <f t="shared" si="967"/>
        <v/>
      </c>
      <c r="DQ818" s="293">
        <f t="shared" ca="1" si="996"/>
        <v>812</v>
      </c>
      <c r="DR818" s="6" t="str">
        <f t="shared" ca="1" si="986"/>
        <v>x</v>
      </c>
      <c r="DU818" s="293" t="e">
        <f t="shared" ca="1" si="987"/>
        <v>#N/A</v>
      </c>
      <c r="DV818" s="5"/>
      <c r="DW818" s="293" t="e">
        <f t="shared" ca="1" si="997"/>
        <v>#N/A</v>
      </c>
      <c r="DZ818" s="293" t="e">
        <f t="shared" ca="1" si="988"/>
        <v>#N/A</v>
      </c>
      <c r="EA818" s="293" t="e">
        <f t="shared" ca="1" si="989"/>
        <v>#N/A</v>
      </c>
      <c r="EB818" s="293" t="e">
        <f t="shared" ca="1" si="990"/>
        <v>#N/A</v>
      </c>
      <c r="EE818" s="6" t="str">
        <f t="shared" si="991"/>
        <v/>
      </c>
      <c r="EF818" s="293" t="e">
        <f t="shared" ca="1" si="992"/>
        <v>#N/A</v>
      </c>
      <c r="EG818" s="6" t="e">
        <f t="shared" ca="1" si="968"/>
        <v>#N/A</v>
      </c>
    </row>
    <row r="819" spans="1:137" x14ac:dyDescent="0.2">
      <c r="C819" s="75"/>
      <c r="D819" s="184" t="str">
        <f t="shared" si="932"/>
        <v/>
      </c>
      <c r="E819" s="649" t="str">
        <f t="shared" si="998"/>
        <v/>
      </c>
      <c r="F819" s="607" t="str">
        <f t="shared" si="931"/>
        <v>x</v>
      </c>
      <c r="G819" s="650"/>
      <c r="H819" s="651"/>
      <c r="I819" s="651"/>
      <c r="J819" s="651"/>
      <c r="K819" s="652"/>
      <c r="L819" s="889"/>
      <c r="M819" s="889"/>
      <c r="N819" s="653"/>
      <c r="O819" s="651"/>
      <c r="P819" s="651"/>
      <c r="Q819" s="654"/>
      <c r="R819" s="655"/>
      <c r="S819" s="607" t="str">
        <f t="shared" si="933"/>
        <v/>
      </c>
      <c r="T819" s="656" t="str">
        <f t="shared" si="934"/>
        <v/>
      </c>
      <c r="U819" s="656" t="str">
        <f t="shared" si="969"/>
        <v/>
      </c>
      <c r="V819" s="656" t="str">
        <f t="shared" si="935"/>
        <v/>
      </c>
      <c r="W819" s="719"/>
      <c r="X819" s="659"/>
      <c r="Y819" s="656" t="str">
        <f t="shared" si="999"/>
        <v/>
      </c>
      <c r="Z819" s="659"/>
      <c r="AA819" s="654"/>
      <c r="AB819" s="656" t="str">
        <f t="shared" si="936"/>
        <v/>
      </c>
      <c r="AC819" s="661" t="str">
        <f t="shared" si="970"/>
        <v/>
      </c>
      <c r="AE819" s="658" t="str">
        <f t="shared" si="937"/>
        <v/>
      </c>
      <c r="AF819" s="659"/>
      <c r="AT819" s="805" t="str">
        <f t="shared" si="995"/>
        <v/>
      </c>
      <c r="AU819" t="str">
        <f t="shared" si="971"/>
        <v/>
      </c>
      <c r="AV819" s="6" t="str">
        <f t="shared" si="938"/>
        <v/>
      </c>
      <c r="AW819" s="317" t="str">
        <f t="shared" si="939"/>
        <v/>
      </c>
      <c r="AX819" s="158" t="str">
        <f t="shared" si="940"/>
        <v/>
      </c>
      <c r="AY819" s="158" t="str">
        <f t="shared" si="930"/>
        <v/>
      </c>
      <c r="AZ819" s="309" t="str">
        <f t="shared" si="929"/>
        <v/>
      </c>
      <c r="BA819" s="318" t="str">
        <f t="shared" si="941"/>
        <v/>
      </c>
      <c r="BB819" s="473" t="str">
        <f t="shared" si="942"/>
        <v/>
      </c>
      <c r="BC819" s="80" t="str">
        <f t="shared" si="993"/>
        <v/>
      </c>
      <c r="BD819" s="56">
        <f t="shared" si="943"/>
        <v>1</v>
      </c>
      <c r="BF819" s="56" t="str">
        <f t="shared" si="944"/>
        <v/>
      </c>
      <c r="BG819" s="56" t="str">
        <f t="shared" si="945"/>
        <v/>
      </c>
      <c r="BH819" s="6" t="str">
        <f t="shared" si="946"/>
        <v/>
      </c>
      <c r="BK819" s="6" t="str">
        <f t="shared" si="947"/>
        <v/>
      </c>
      <c r="BL819" s="56">
        <f t="shared" si="972"/>
        <v>999999</v>
      </c>
      <c r="BM819" s="183">
        <f t="shared" si="973"/>
        <v>99999.000004094996</v>
      </c>
      <c r="BN819" s="61">
        <v>803</v>
      </c>
      <c r="BO819" s="6">
        <f t="shared" si="948"/>
        <v>999999</v>
      </c>
      <c r="BP819" s="6">
        <f t="shared" si="949"/>
        <v>999999</v>
      </c>
      <c r="BQ819" s="6" t="str">
        <f t="shared" si="974"/>
        <v>x</v>
      </c>
      <c r="BR819" s="206">
        <f t="shared" si="950"/>
        <v>99999.000004094996</v>
      </c>
      <c r="BS819" s="6">
        <f t="shared" si="951"/>
        <v>99999.000004094996</v>
      </c>
      <c r="BT819" s="6" t="str">
        <f t="shared" si="975"/>
        <v>x</v>
      </c>
      <c r="BU819" s="6" t="str">
        <f t="shared" si="952"/>
        <v/>
      </c>
      <c r="BW819" s="82">
        <f t="shared" si="976"/>
        <v>9999999999</v>
      </c>
      <c r="BX819" s="80" t="str">
        <f t="shared" si="953"/>
        <v>x</v>
      </c>
      <c r="BY819" s="80" t="str">
        <f t="shared" si="954"/>
        <v/>
      </c>
      <c r="BZ819" s="56" t="str">
        <f t="shared" si="977"/>
        <v/>
      </c>
      <c r="CA819" s="56" t="str">
        <f t="shared" si="978"/>
        <v/>
      </c>
      <c r="CB819" s="88">
        <f t="shared" si="979"/>
        <v>0</v>
      </c>
      <c r="CC819" s="56" t="str">
        <f t="shared" si="955"/>
        <v/>
      </c>
      <c r="CD819" s="56"/>
      <c r="CE819" s="56"/>
      <c r="CF819" s="56"/>
      <c r="CG819" s="56"/>
      <c r="CH819" s="169">
        <f t="shared" si="980"/>
        <v>9999999999</v>
      </c>
      <c r="CI819" s="170">
        <f t="shared" si="981"/>
        <v>9999999999</v>
      </c>
      <c r="CJ819" s="171">
        <f t="shared" si="982"/>
        <v>9999999999</v>
      </c>
      <c r="CK819" s="172" t="str">
        <f t="shared" si="983"/>
        <v/>
      </c>
      <c r="CL819" s="173" t="str">
        <f t="shared" si="956"/>
        <v>x</v>
      </c>
      <c r="CN819" s="6" t="str">
        <f t="shared" si="984"/>
        <v/>
      </c>
      <c r="CO819" s="293" t="e">
        <f t="shared" ca="1" si="994"/>
        <v>#N/A</v>
      </c>
      <c r="CP819" s="6" t="e">
        <f t="shared" ca="1" si="985"/>
        <v>#N/A</v>
      </c>
      <c r="CQ819" s="61">
        <v>803</v>
      </c>
      <c r="CR819" s="6">
        <f t="shared" si="957"/>
        <v>0</v>
      </c>
      <c r="CS819" s="6">
        <f t="shared" si="958"/>
        <v>0</v>
      </c>
      <c r="CT819" s="56" t="str">
        <f t="shared" si="959"/>
        <v/>
      </c>
      <c r="CU819" s="76">
        <f t="shared" si="960"/>
        <v>0</v>
      </c>
      <c r="CV819" s="76">
        <f t="shared" si="961"/>
        <v>0</v>
      </c>
      <c r="CX819" s="6" t="str">
        <f t="shared" si="962"/>
        <v/>
      </c>
      <c r="CY819" s="6" t="str">
        <f t="shared" si="963"/>
        <v/>
      </c>
      <c r="CZ819" s="6" t="str">
        <f t="shared" si="964"/>
        <v/>
      </c>
      <c r="DG819" s="56" t="str">
        <f t="shared" si="965"/>
        <v/>
      </c>
      <c r="DH819" s="6">
        <f t="shared" si="966"/>
        <v>0</v>
      </c>
      <c r="DK819" s="6">
        <f t="shared" si="1001"/>
        <v>0</v>
      </c>
      <c r="DL819" s="6" t="e">
        <f t="shared" si="1002"/>
        <v>#N/A</v>
      </c>
      <c r="DN819" s="6" t="e">
        <f t="shared" si="1000"/>
        <v>#N/A</v>
      </c>
      <c r="DP819" s="6" t="str">
        <f t="shared" si="967"/>
        <v/>
      </c>
      <c r="DQ819" s="293">
        <f t="shared" ca="1" si="996"/>
        <v>813</v>
      </c>
      <c r="DR819" s="6" t="str">
        <f t="shared" ca="1" si="986"/>
        <v>x</v>
      </c>
      <c r="DU819" s="293" t="e">
        <f t="shared" ca="1" si="987"/>
        <v>#N/A</v>
      </c>
      <c r="DV819" s="5"/>
      <c r="DW819" s="293" t="e">
        <f t="shared" ca="1" si="997"/>
        <v>#N/A</v>
      </c>
      <c r="DZ819" s="293" t="e">
        <f t="shared" ca="1" si="988"/>
        <v>#N/A</v>
      </c>
      <c r="EA819" s="293" t="e">
        <f t="shared" ca="1" si="989"/>
        <v>#N/A</v>
      </c>
      <c r="EB819" s="293" t="e">
        <f t="shared" ca="1" si="990"/>
        <v>#N/A</v>
      </c>
      <c r="EE819" s="6" t="str">
        <f t="shared" si="991"/>
        <v/>
      </c>
      <c r="EF819" s="293" t="e">
        <f t="shared" ca="1" si="992"/>
        <v>#N/A</v>
      </c>
      <c r="EG819" s="6" t="e">
        <f t="shared" ca="1" si="968"/>
        <v>#N/A</v>
      </c>
    </row>
    <row r="820" spans="1:137" x14ac:dyDescent="0.2">
      <c r="C820" s="75"/>
      <c r="D820" s="184" t="str">
        <f t="shared" si="932"/>
        <v/>
      </c>
      <c r="E820" s="649" t="str">
        <f t="shared" si="998"/>
        <v/>
      </c>
      <c r="F820" s="607" t="str">
        <f t="shared" si="931"/>
        <v>x</v>
      </c>
      <c r="G820" s="650"/>
      <c r="H820" s="651"/>
      <c r="I820" s="651"/>
      <c r="J820" s="651"/>
      <c r="K820" s="652"/>
      <c r="L820" s="889"/>
      <c r="M820" s="889"/>
      <c r="N820" s="653"/>
      <c r="O820" s="651"/>
      <c r="P820" s="651"/>
      <c r="Q820" s="654"/>
      <c r="R820" s="655"/>
      <c r="S820" s="607" t="str">
        <f t="shared" si="933"/>
        <v/>
      </c>
      <c r="T820" s="656" t="str">
        <f t="shared" si="934"/>
        <v/>
      </c>
      <c r="U820" s="656" t="str">
        <f t="shared" si="969"/>
        <v/>
      </c>
      <c r="V820" s="656" t="str">
        <f t="shared" si="935"/>
        <v/>
      </c>
      <c r="W820" s="719"/>
      <c r="X820" s="659"/>
      <c r="Y820" s="656" t="str">
        <f t="shared" si="999"/>
        <v/>
      </c>
      <c r="Z820" s="659"/>
      <c r="AA820" s="654"/>
      <c r="AB820" s="656" t="str">
        <f t="shared" si="936"/>
        <v/>
      </c>
      <c r="AC820" s="661" t="str">
        <f t="shared" si="970"/>
        <v/>
      </c>
      <c r="AE820" s="658" t="str">
        <f t="shared" si="937"/>
        <v/>
      </c>
      <c r="AF820" s="659"/>
      <c r="AT820" s="805" t="str">
        <f t="shared" si="995"/>
        <v/>
      </c>
      <c r="AU820" t="str">
        <f t="shared" si="971"/>
        <v/>
      </c>
      <c r="AV820" s="6" t="str">
        <f t="shared" si="938"/>
        <v/>
      </c>
      <c r="AW820" s="317" t="str">
        <f t="shared" si="939"/>
        <v/>
      </c>
      <c r="AX820" s="158" t="str">
        <f t="shared" si="940"/>
        <v/>
      </c>
      <c r="AY820" s="158" t="str">
        <f t="shared" si="930"/>
        <v/>
      </c>
      <c r="AZ820" s="309" t="str">
        <f t="shared" si="929"/>
        <v/>
      </c>
      <c r="BA820" s="318" t="str">
        <f t="shared" si="941"/>
        <v/>
      </c>
      <c r="BB820" s="473" t="str">
        <f t="shared" si="942"/>
        <v/>
      </c>
      <c r="BC820" s="80" t="str">
        <f t="shared" si="993"/>
        <v/>
      </c>
      <c r="BD820" s="56">
        <f t="shared" si="943"/>
        <v>1</v>
      </c>
      <c r="BF820" s="56" t="str">
        <f t="shared" si="944"/>
        <v/>
      </c>
      <c r="BG820" s="56" t="str">
        <f t="shared" si="945"/>
        <v/>
      </c>
      <c r="BH820" s="6" t="str">
        <f t="shared" si="946"/>
        <v/>
      </c>
      <c r="BK820" s="6" t="str">
        <f t="shared" si="947"/>
        <v/>
      </c>
      <c r="BL820" s="56">
        <f t="shared" si="972"/>
        <v>999999</v>
      </c>
      <c r="BM820" s="183">
        <f t="shared" si="973"/>
        <v>99999.000004100002</v>
      </c>
      <c r="BN820" s="61">
        <v>804</v>
      </c>
      <c r="BO820" s="6">
        <f t="shared" si="948"/>
        <v>999999</v>
      </c>
      <c r="BP820" s="6">
        <f t="shared" si="949"/>
        <v>999999</v>
      </c>
      <c r="BQ820" s="6" t="str">
        <f t="shared" si="974"/>
        <v>x</v>
      </c>
      <c r="BR820" s="206">
        <f t="shared" si="950"/>
        <v>99999.000004100002</v>
      </c>
      <c r="BS820" s="6">
        <f t="shared" si="951"/>
        <v>99999.000004100002</v>
      </c>
      <c r="BT820" s="6" t="str">
        <f t="shared" si="975"/>
        <v>x</v>
      </c>
      <c r="BU820" s="6" t="str">
        <f t="shared" si="952"/>
        <v/>
      </c>
      <c r="BW820" s="82">
        <f t="shared" si="976"/>
        <v>9999999999</v>
      </c>
      <c r="BX820" s="80" t="str">
        <f t="shared" si="953"/>
        <v>x</v>
      </c>
      <c r="BY820" s="80" t="str">
        <f t="shared" si="954"/>
        <v/>
      </c>
      <c r="BZ820" s="56" t="str">
        <f t="shared" si="977"/>
        <v/>
      </c>
      <c r="CA820" s="56" t="str">
        <f t="shared" si="978"/>
        <v/>
      </c>
      <c r="CB820" s="88">
        <f t="shared" si="979"/>
        <v>0</v>
      </c>
      <c r="CC820" s="56" t="str">
        <f t="shared" si="955"/>
        <v/>
      </c>
      <c r="CD820" s="56"/>
      <c r="CE820" s="56"/>
      <c r="CF820" s="56"/>
      <c r="CG820" s="56"/>
      <c r="CH820" s="169">
        <f t="shared" si="980"/>
        <v>9999999999</v>
      </c>
      <c r="CI820" s="170">
        <f t="shared" si="981"/>
        <v>9999999999</v>
      </c>
      <c r="CJ820" s="171">
        <f t="shared" si="982"/>
        <v>9999999999</v>
      </c>
      <c r="CK820" s="172" t="str">
        <f t="shared" si="983"/>
        <v/>
      </c>
      <c r="CL820" s="173" t="str">
        <f t="shared" si="956"/>
        <v>x</v>
      </c>
      <c r="CN820" s="6" t="str">
        <f t="shared" si="984"/>
        <v/>
      </c>
      <c r="CO820" s="293" t="e">
        <f t="shared" ca="1" si="994"/>
        <v>#N/A</v>
      </c>
      <c r="CP820" s="6" t="e">
        <f t="shared" ca="1" si="985"/>
        <v>#N/A</v>
      </c>
      <c r="CQ820" s="61">
        <v>804</v>
      </c>
      <c r="CR820" s="6">
        <f t="shared" si="957"/>
        <v>0</v>
      </c>
      <c r="CS820" s="6">
        <f t="shared" si="958"/>
        <v>0</v>
      </c>
      <c r="CT820" s="56" t="str">
        <f t="shared" si="959"/>
        <v/>
      </c>
      <c r="CU820" s="76">
        <f t="shared" si="960"/>
        <v>0</v>
      </c>
      <c r="CV820" s="76">
        <f t="shared" si="961"/>
        <v>0</v>
      </c>
      <c r="CX820" s="6" t="str">
        <f t="shared" si="962"/>
        <v/>
      </c>
      <c r="CY820" s="6" t="str">
        <f t="shared" si="963"/>
        <v/>
      </c>
      <c r="CZ820" s="6" t="str">
        <f t="shared" si="964"/>
        <v/>
      </c>
      <c r="DG820" s="56" t="str">
        <f t="shared" si="965"/>
        <v/>
      </c>
      <c r="DH820" s="6">
        <f t="shared" si="966"/>
        <v>0</v>
      </c>
      <c r="DK820" s="6">
        <f t="shared" si="1001"/>
        <v>0</v>
      </c>
      <c r="DL820" s="6" t="e">
        <f t="shared" si="1002"/>
        <v>#N/A</v>
      </c>
      <c r="DN820" s="6" t="e">
        <f t="shared" si="1000"/>
        <v>#N/A</v>
      </c>
      <c r="DP820" s="6" t="str">
        <f t="shared" si="967"/>
        <v/>
      </c>
      <c r="DQ820" s="293">
        <f t="shared" ca="1" si="996"/>
        <v>814</v>
      </c>
      <c r="DR820" s="6" t="str">
        <f t="shared" ca="1" si="986"/>
        <v>x</v>
      </c>
      <c r="DU820" s="293" t="e">
        <f t="shared" ca="1" si="987"/>
        <v>#N/A</v>
      </c>
      <c r="DV820" s="5"/>
      <c r="DW820" s="293" t="e">
        <f t="shared" ca="1" si="997"/>
        <v>#N/A</v>
      </c>
      <c r="DZ820" s="293" t="e">
        <f t="shared" ca="1" si="988"/>
        <v>#N/A</v>
      </c>
      <c r="EA820" s="293" t="e">
        <f t="shared" ca="1" si="989"/>
        <v>#N/A</v>
      </c>
      <c r="EB820" s="293" t="e">
        <f t="shared" ca="1" si="990"/>
        <v>#N/A</v>
      </c>
      <c r="EE820" s="6" t="str">
        <f t="shared" si="991"/>
        <v/>
      </c>
      <c r="EF820" s="293" t="e">
        <f t="shared" ca="1" si="992"/>
        <v>#N/A</v>
      </c>
      <c r="EG820" s="6" t="e">
        <f t="shared" ca="1" si="968"/>
        <v>#N/A</v>
      </c>
    </row>
    <row r="821" spans="1:137" x14ac:dyDescent="0.2">
      <c r="C821" s="75"/>
      <c r="D821" s="184" t="str">
        <f t="shared" si="932"/>
        <v/>
      </c>
      <c r="E821" s="649" t="str">
        <f t="shared" si="998"/>
        <v/>
      </c>
      <c r="F821" s="607" t="str">
        <f t="shared" si="931"/>
        <v>x</v>
      </c>
      <c r="G821" s="650"/>
      <c r="H821" s="651"/>
      <c r="I821" s="651"/>
      <c r="J821" s="651"/>
      <c r="K821" s="652"/>
      <c r="L821" s="889"/>
      <c r="M821" s="889"/>
      <c r="N821" s="653"/>
      <c r="O821" s="651"/>
      <c r="P821" s="651"/>
      <c r="Q821" s="654"/>
      <c r="R821" s="655"/>
      <c r="S821" s="607" t="str">
        <f t="shared" si="933"/>
        <v/>
      </c>
      <c r="T821" s="656" t="str">
        <f t="shared" si="934"/>
        <v/>
      </c>
      <c r="U821" s="656" t="str">
        <f t="shared" si="969"/>
        <v/>
      </c>
      <c r="V821" s="656" t="str">
        <f t="shared" si="935"/>
        <v/>
      </c>
      <c r="W821" s="719"/>
      <c r="X821" s="659"/>
      <c r="Y821" s="656" t="str">
        <f t="shared" si="999"/>
        <v/>
      </c>
      <c r="Z821" s="659"/>
      <c r="AA821" s="654"/>
      <c r="AB821" s="656" t="str">
        <f t="shared" si="936"/>
        <v/>
      </c>
      <c r="AC821" s="661" t="str">
        <f t="shared" si="970"/>
        <v/>
      </c>
      <c r="AE821" s="658" t="str">
        <f t="shared" si="937"/>
        <v/>
      </c>
      <c r="AF821" s="659"/>
      <c r="AT821" s="805" t="str">
        <f t="shared" si="995"/>
        <v/>
      </c>
      <c r="AU821" t="str">
        <f t="shared" si="971"/>
        <v/>
      </c>
      <c r="AV821" s="6" t="str">
        <f t="shared" si="938"/>
        <v/>
      </c>
      <c r="AW821" s="317" t="str">
        <f t="shared" si="939"/>
        <v/>
      </c>
      <c r="AX821" s="158" t="str">
        <f t="shared" si="940"/>
        <v/>
      </c>
      <c r="AY821" s="158" t="str">
        <f t="shared" si="930"/>
        <v/>
      </c>
      <c r="AZ821" s="309" t="str">
        <f t="shared" si="929"/>
        <v/>
      </c>
      <c r="BA821" s="318" t="str">
        <f t="shared" si="941"/>
        <v/>
      </c>
      <c r="BB821" s="473" t="str">
        <f t="shared" si="942"/>
        <v/>
      </c>
      <c r="BC821" s="80" t="str">
        <f t="shared" si="993"/>
        <v/>
      </c>
      <c r="BD821" s="56">
        <f t="shared" si="943"/>
        <v>1</v>
      </c>
      <c r="BF821" s="56" t="str">
        <f t="shared" si="944"/>
        <v/>
      </c>
      <c r="BG821" s="56" t="str">
        <f t="shared" si="945"/>
        <v/>
      </c>
      <c r="BH821" s="6" t="str">
        <f t="shared" si="946"/>
        <v/>
      </c>
      <c r="BK821" s="6" t="str">
        <f t="shared" si="947"/>
        <v/>
      </c>
      <c r="BL821" s="56">
        <f t="shared" si="972"/>
        <v>999999</v>
      </c>
      <c r="BM821" s="183">
        <f t="shared" si="973"/>
        <v>99999.000004104993</v>
      </c>
      <c r="BN821" s="61">
        <v>805</v>
      </c>
      <c r="BO821" s="6">
        <f t="shared" si="948"/>
        <v>999999</v>
      </c>
      <c r="BP821" s="6">
        <f t="shared" si="949"/>
        <v>999999</v>
      </c>
      <c r="BQ821" s="6" t="str">
        <f t="shared" si="974"/>
        <v>x</v>
      </c>
      <c r="BR821" s="206">
        <f t="shared" si="950"/>
        <v>99999.000004104993</v>
      </c>
      <c r="BS821" s="6">
        <f t="shared" si="951"/>
        <v>99999.000004104993</v>
      </c>
      <c r="BT821" s="6" t="str">
        <f t="shared" si="975"/>
        <v>x</v>
      </c>
      <c r="BU821" s="6" t="str">
        <f t="shared" si="952"/>
        <v/>
      </c>
      <c r="BW821" s="82">
        <f t="shared" si="976"/>
        <v>9999999999</v>
      </c>
      <c r="BX821" s="80" t="str">
        <f t="shared" si="953"/>
        <v>x</v>
      </c>
      <c r="BY821" s="80" t="str">
        <f t="shared" si="954"/>
        <v/>
      </c>
      <c r="BZ821" s="56" t="str">
        <f t="shared" si="977"/>
        <v/>
      </c>
      <c r="CA821" s="56" t="str">
        <f t="shared" si="978"/>
        <v/>
      </c>
      <c r="CB821" s="88">
        <f t="shared" si="979"/>
        <v>0</v>
      </c>
      <c r="CC821" s="56" t="str">
        <f t="shared" si="955"/>
        <v/>
      </c>
      <c r="CD821" s="56"/>
      <c r="CE821" s="56"/>
      <c r="CF821" s="56"/>
      <c r="CG821" s="56"/>
      <c r="CH821" s="169">
        <f t="shared" si="980"/>
        <v>9999999999</v>
      </c>
      <c r="CI821" s="170">
        <f t="shared" si="981"/>
        <v>9999999999</v>
      </c>
      <c r="CJ821" s="171">
        <f t="shared" si="982"/>
        <v>9999999999</v>
      </c>
      <c r="CK821" s="172" t="str">
        <f t="shared" si="983"/>
        <v/>
      </c>
      <c r="CL821" s="173" t="str">
        <f t="shared" si="956"/>
        <v>x</v>
      </c>
      <c r="CN821" s="6" t="str">
        <f t="shared" si="984"/>
        <v/>
      </c>
      <c r="CO821" s="293" t="e">
        <f t="shared" ca="1" si="994"/>
        <v>#N/A</v>
      </c>
      <c r="CP821" s="6" t="e">
        <f t="shared" ca="1" si="985"/>
        <v>#N/A</v>
      </c>
      <c r="CQ821" s="61">
        <v>805</v>
      </c>
      <c r="CR821" s="6">
        <f t="shared" si="957"/>
        <v>0</v>
      </c>
      <c r="CS821" s="6">
        <f t="shared" si="958"/>
        <v>0</v>
      </c>
      <c r="CT821" s="56" t="str">
        <f t="shared" si="959"/>
        <v/>
      </c>
      <c r="CU821" s="76">
        <f t="shared" si="960"/>
        <v>0</v>
      </c>
      <c r="CV821" s="76">
        <f t="shared" si="961"/>
        <v>0</v>
      </c>
      <c r="CX821" s="6" t="str">
        <f t="shared" si="962"/>
        <v/>
      </c>
      <c r="CY821" s="6" t="str">
        <f t="shared" si="963"/>
        <v/>
      </c>
      <c r="CZ821" s="6" t="str">
        <f t="shared" si="964"/>
        <v/>
      </c>
      <c r="DG821" s="56" t="str">
        <f t="shared" si="965"/>
        <v/>
      </c>
      <c r="DH821" s="6">
        <f t="shared" si="966"/>
        <v>0</v>
      </c>
      <c r="DK821" s="6">
        <f t="shared" si="1001"/>
        <v>0</v>
      </c>
      <c r="DL821" s="6" t="e">
        <f t="shared" si="1002"/>
        <v>#N/A</v>
      </c>
      <c r="DN821" s="6" t="e">
        <f t="shared" si="1000"/>
        <v>#N/A</v>
      </c>
      <c r="DP821" s="6" t="str">
        <f t="shared" si="967"/>
        <v/>
      </c>
      <c r="DQ821" s="293">
        <f t="shared" ca="1" si="996"/>
        <v>815</v>
      </c>
      <c r="DR821" s="6" t="str">
        <f t="shared" ca="1" si="986"/>
        <v>x</v>
      </c>
      <c r="DU821" s="293" t="e">
        <f t="shared" ca="1" si="987"/>
        <v>#N/A</v>
      </c>
      <c r="DV821" s="5"/>
      <c r="DW821" s="293" t="e">
        <f t="shared" ca="1" si="997"/>
        <v>#N/A</v>
      </c>
      <c r="DZ821" s="293" t="e">
        <f t="shared" ca="1" si="988"/>
        <v>#N/A</v>
      </c>
      <c r="EA821" s="293" t="e">
        <f t="shared" ca="1" si="989"/>
        <v>#N/A</v>
      </c>
      <c r="EB821" s="293" t="e">
        <f t="shared" ca="1" si="990"/>
        <v>#N/A</v>
      </c>
      <c r="EE821" s="6" t="str">
        <f t="shared" si="991"/>
        <v/>
      </c>
      <c r="EF821" s="293" t="e">
        <f t="shared" ca="1" si="992"/>
        <v>#N/A</v>
      </c>
      <c r="EG821" s="6" t="e">
        <f t="shared" ca="1" si="968"/>
        <v>#N/A</v>
      </c>
    </row>
    <row r="822" spans="1:137" x14ac:dyDescent="0.2">
      <c r="C822" s="75"/>
      <c r="D822" s="184" t="str">
        <f t="shared" si="932"/>
        <v/>
      </c>
      <c r="E822" s="649" t="str">
        <f t="shared" si="998"/>
        <v/>
      </c>
      <c r="F822" s="607" t="str">
        <f t="shared" si="931"/>
        <v>x</v>
      </c>
      <c r="G822" s="650"/>
      <c r="H822" s="651"/>
      <c r="I822" s="651"/>
      <c r="J822" s="651"/>
      <c r="K822" s="652"/>
      <c r="L822" s="889"/>
      <c r="M822" s="889"/>
      <c r="N822" s="653"/>
      <c r="O822" s="651"/>
      <c r="P822" s="651"/>
      <c r="Q822" s="654"/>
      <c r="R822" s="655"/>
      <c r="S822" s="607" t="str">
        <f t="shared" si="933"/>
        <v/>
      </c>
      <c r="T822" s="656" t="str">
        <f t="shared" si="934"/>
        <v/>
      </c>
      <c r="U822" s="656" t="str">
        <f t="shared" si="969"/>
        <v/>
      </c>
      <c r="V822" s="656" t="str">
        <f t="shared" si="935"/>
        <v/>
      </c>
      <c r="W822" s="719"/>
      <c r="X822" s="659"/>
      <c r="Y822" s="656" t="str">
        <f t="shared" si="999"/>
        <v/>
      </c>
      <c r="Z822" s="659"/>
      <c r="AA822" s="654"/>
      <c r="AB822" s="656" t="str">
        <f t="shared" si="936"/>
        <v/>
      </c>
      <c r="AC822" s="661" t="str">
        <f t="shared" si="970"/>
        <v/>
      </c>
      <c r="AE822" s="658" t="str">
        <f t="shared" si="937"/>
        <v/>
      </c>
      <c r="AF822" s="659"/>
      <c r="AT822" s="805" t="str">
        <f t="shared" si="995"/>
        <v/>
      </c>
      <c r="AU822" t="str">
        <f t="shared" si="971"/>
        <v/>
      </c>
      <c r="AV822" s="6" t="str">
        <f t="shared" si="938"/>
        <v/>
      </c>
      <c r="AW822" s="317" t="str">
        <f t="shared" si="939"/>
        <v/>
      </c>
      <c r="AX822" s="158" t="str">
        <f t="shared" si="940"/>
        <v/>
      </c>
      <c r="AY822" s="158" t="str">
        <f t="shared" si="930"/>
        <v/>
      </c>
      <c r="AZ822" s="309" t="str">
        <f t="shared" si="929"/>
        <v/>
      </c>
      <c r="BA822" s="318" t="str">
        <f t="shared" si="941"/>
        <v/>
      </c>
      <c r="BB822" s="473" t="str">
        <f t="shared" si="942"/>
        <v/>
      </c>
      <c r="BC822" s="80" t="str">
        <f t="shared" si="993"/>
        <v/>
      </c>
      <c r="BD822" s="56">
        <f t="shared" si="943"/>
        <v>1</v>
      </c>
      <c r="BF822" s="56" t="str">
        <f t="shared" si="944"/>
        <v/>
      </c>
      <c r="BG822" s="56" t="str">
        <f t="shared" si="945"/>
        <v/>
      </c>
      <c r="BH822" s="6" t="str">
        <f t="shared" si="946"/>
        <v/>
      </c>
      <c r="BK822" s="6" t="str">
        <f t="shared" si="947"/>
        <v/>
      </c>
      <c r="BL822" s="56">
        <f t="shared" si="972"/>
        <v>999999</v>
      </c>
      <c r="BM822" s="183">
        <f t="shared" si="973"/>
        <v>99999.000004109999</v>
      </c>
      <c r="BN822" s="61">
        <v>806</v>
      </c>
      <c r="BO822" s="6">
        <f t="shared" si="948"/>
        <v>999999</v>
      </c>
      <c r="BP822" s="6">
        <f t="shared" si="949"/>
        <v>999999</v>
      </c>
      <c r="BQ822" s="6" t="str">
        <f t="shared" si="974"/>
        <v>x</v>
      </c>
      <c r="BR822" s="206">
        <f t="shared" si="950"/>
        <v>99999.000004109999</v>
      </c>
      <c r="BS822" s="6">
        <f t="shared" si="951"/>
        <v>99999.000004109999</v>
      </c>
      <c r="BT822" s="6" t="str">
        <f t="shared" si="975"/>
        <v>x</v>
      </c>
      <c r="BU822" s="6" t="str">
        <f t="shared" si="952"/>
        <v/>
      </c>
      <c r="BW822" s="82">
        <f t="shared" si="976"/>
        <v>9999999999</v>
      </c>
      <c r="BX822" s="80" t="str">
        <f t="shared" si="953"/>
        <v>x</v>
      </c>
      <c r="BY822" s="80" t="str">
        <f t="shared" si="954"/>
        <v/>
      </c>
      <c r="BZ822" s="56" t="str">
        <f t="shared" si="977"/>
        <v/>
      </c>
      <c r="CA822" s="56" t="str">
        <f t="shared" si="978"/>
        <v/>
      </c>
      <c r="CB822" s="88">
        <f t="shared" si="979"/>
        <v>0</v>
      </c>
      <c r="CC822" s="56" t="str">
        <f t="shared" si="955"/>
        <v/>
      </c>
      <c r="CD822" s="56"/>
      <c r="CE822" s="56"/>
      <c r="CF822" s="56"/>
      <c r="CG822" s="56"/>
      <c r="CH822" s="169">
        <f t="shared" si="980"/>
        <v>9999999999</v>
      </c>
      <c r="CI822" s="170">
        <f t="shared" si="981"/>
        <v>9999999999</v>
      </c>
      <c r="CJ822" s="171">
        <f t="shared" si="982"/>
        <v>9999999999</v>
      </c>
      <c r="CK822" s="172" t="str">
        <f t="shared" si="983"/>
        <v/>
      </c>
      <c r="CL822" s="173" t="str">
        <f t="shared" si="956"/>
        <v>x</v>
      </c>
      <c r="CN822" s="6" t="str">
        <f t="shared" si="984"/>
        <v/>
      </c>
      <c r="CO822" s="293" t="e">
        <f t="shared" ca="1" si="994"/>
        <v>#N/A</v>
      </c>
      <c r="CP822" s="6" t="e">
        <f t="shared" ca="1" si="985"/>
        <v>#N/A</v>
      </c>
      <c r="CQ822" s="61">
        <v>806</v>
      </c>
      <c r="CR822" s="6">
        <f t="shared" si="957"/>
        <v>0</v>
      </c>
      <c r="CS822" s="6">
        <f t="shared" si="958"/>
        <v>0</v>
      </c>
      <c r="CT822" s="56" t="str">
        <f t="shared" si="959"/>
        <v/>
      </c>
      <c r="CU822" s="76">
        <f t="shared" si="960"/>
        <v>0</v>
      </c>
      <c r="CV822" s="76">
        <f t="shared" si="961"/>
        <v>0</v>
      </c>
      <c r="CX822" s="6" t="str">
        <f t="shared" si="962"/>
        <v/>
      </c>
      <c r="CY822" s="6" t="str">
        <f t="shared" si="963"/>
        <v/>
      </c>
      <c r="CZ822" s="6" t="str">
        <f t="shared" si="964"/>
        <v/>
      </c>
      <c r="DG822" s="56" t="str">
        <f t="shared" si="965"/>
        <v/>
      </c>
      <c r="DH822" s="6">
        <f t="shared" si="966"/>
        <v>0</v>
      </c>
      <c r="DK822" s="6">
        <f t="shared" si="1001"/>
        <v>0</v>
      </c>
      <c r="DL822" s="6" t="e">
        <f t="shared" si="1002"/>
        <v>#N/A</v>
      </c>
      <c r="DN822" s="6" t="e">
        <f t="shared" si="1000"/>
        <v>#N/A</v>
      </c>
      <c r="DP822" s="6" t="str">
        <f t="shared" si="967"/>
        <v/>
      </c>
      <c r="DQ822" s="293">
        <f t="shared" ca="1" si="996"/>
        <v>816</v>
      </c>
      <c r="DR822" s="6" t="str">
        <f t="shared" ca="1" si="986"/>
        <v>x</v>
      </c>
      <c r="DU822" s="293" t="e">
        <f t="shared" ca="1" si="987"/>
        <v>#N/A</v>
      </c>
      <c r="DV822" s="5"/>
      <c r="DW822" s="293" t="e">
        <f t="shared" ca="1" si="997"/>
        <v>#N/A</v>
      </c>
      <c r="DZ822" s="293" t="e">
        <f t="shared" ca="1" si="988"/>
        <v>#N/A</v>
      </c>
      <c r="EA822" s="293" t="e">
        <f t="shared" ca="1" si="989"/>
        <v>#N/A</v>
      </c>
      <c r="EB822" s="293" t="e">
        <f t="shared" ca="1" si="990"/>
        <v>#N/A</v>
      </c>
      <c r="EE822" s="6" t="str">
        <f t="shared" si="991"/>
        <v/>
      </c>
      <c r="EF822" s="293" t="e">
        <f t="shared" ca="1" si="992"/>
        <v>#N/A</v>
      </c>
      <c r="EG822" s="6" t="e">
        <f t="shared" ca="1" si="968"/>
        <v>#N/A</v>
      </c>
    </row>
    <row r="823" spans="1:137" x14ac:dyDescent="0.2">
      <c r="C823" s="75"/>
      <c r="D823" s="184" t="str">
        <f t="shared" si="932"/>
        <v/>
      </c>
      <c r="E823" s="649" t="str">
        <f t="shared" si="998"/>
        <v/>
      </c>
      <c r="F823" s="607" t="str">
        <f t="shared" si="931"/>
        <v>x</v>
      </c>
      <c r="G823" s="650"/>
      <c r="H823" s="651"/>
      <c r="I823" s="651"/>
      <c r="J823" s="651"/>
      <c r="K823" s="652"/>
      <c r="L823" s="889"/>
      <c r="M823" s="889"/>
      <c r="N823" s="653"/>
      <c r="O823" s="651"/>
      <c r="P823" s="651"/>
      <c r="Q823" s="654"/>
      <c r="R823" s="655"/>
      <c r="S823" s="607" t="str">
        <f t="shared" si="933"/>
        <v/>
      </c>
      <c r="T823" s="656" t="str">
        <f t="shared" si="934"/>
        <v/>
      </c>
      <c r="U823" s="656" t="str">
        <f t="shared" si="969"/>
        <v/>
      </c>
      <c r="V823" s="656" t="str">
        <f t="shared" si="935"/>
        <v/>
      </c>
      <c r="W823" s="719"/>
      <c r="X823" s="659"/>
      <c r="Y823" s="656" t="str">
        <f t="shared" si="999"/>
        <v/>
      </c>
      <c r="Z823" s="659"/>
      <c r="AA823" s="654"/>
      <c r="AB823" s="656" t="str">
        <f t="shared" si="936"/>
        <v/>
      </c>
      <c r="AC823" s="661" t="str">
        <f t="shared" si="970"/>
        <v/>
      </c>
      <c r="AE823" s="658" t="str">
        <f t="shared" si="937"/>
        <v/>
      </c>
      <c r="AF823" s="659"/>
      <c r="AT823" s="805" t="str">
        <f t="shared" si="995"/>
        <v/>
      </c>
      <c r="AU823" t="str">
        <f t="shared" si="971"/>
        <v/>
      </c>
      <c r="AV823" s="6" t="str">
        <f t="shared" si="938"/>
        <v/>
      </c>
      <c r="AW823" s="317" t="str">
        <f t="shared" si="939"/>
        <v/>
      </c>
      <c r="AX823" s="158" t="str">
        <f t="shared" si="940"/>
        <v/>
      </c>
      <c r="AY823" s="158" t="str">
        <f t="shared" si="930"/>
        <v/>
      </c>
      <c r="AZ823" s="309" t="str">
        <f t="shared" ref="AZ823:AZ886" si="1003">IF(BB823="","",ROUND(SUMIF(CX:CX,CX823,CS:CS),3))</f>
        <v/>
      </c>
      <c r="BA823" s="318" t="str">
        <f t="shared" si="941"/>
        <v/>
      </c>
      <c r="BB823" s="473" t="str">
        <f t="shared" si="942"/>
        <v/>
      </c>
      <c r="BC823" s="80" t="str">
        <f t="shared" si="993"/>
        <v/>
      </c>
      <c r="BD823" s="56">
        <f t="shared" si="943"/>
        <v>1</v>
      </c>
      <c r="BF823" s="56" t="str">
        <f t="shared" si="944"/>
        <v/>
      </c>
      <c r="BG823" s="56" t="str">
        <f t="shared" si="945"/>
        <v/>
      </c>
      <c r="BH823" s="6" t="str">
        <f t="shared" si="946"/>
        <v/>
      </c>
      <c r="BK823" s="6" t="str">
        <f t="shared" si="947"/>
        <v/>
      </c>
      <c r="BL823" s="56">
        <f t="shared" si="972"/>
        <v>999999</v>
      </c>
      <c r="BM823" s="183">
        <f t="shared" si="973"/>
        <v>99999.000004115005</v>
      </c>
      <c r="BN823" s="61">
        <v>807</v>
      </c>
      <c r="BO823" s="6">
        <f t="shared" si="948"/>
        <v>999999</v>
      </c>
      <c r="BP823" s="6">
        <f t="shared" si="949"/>
        <v>999999</v>
      </c>
      <c r="BQ823" s="6" t="str">
        <f t="shared" si="974"/>
        <v>x</v>
      </c>
      <c r="BR823" s="206">
        <f t="shared" si="950"/>
        <v>99999.000004115005</v>
      </c>
      <c r="BS823" s="6">
        <f t="shared" si="951"/>
        <v>99999.000004115005</v>
      </c>
      <c r="BT823" s="6" t="str">
        <f t="shared" si="975"/>
        <v>x</v>
      </c>
      <c r="BU823" s="6" t="str">
        <f t="shared" si="952"/>
        <v/>
      </c>
      <c r="BW823" s="82">
        <f t="shared" si="976"/>
        <v>9999999999</v>
      </c>
      <c r="BX823" s="80" t="str">
        <f t="shared" si="953"/>
        <v>x</v>
      </c>
      <c r="BY823" s="80" t="str">
        <f t="shared" si="954"/>
        <v/>
      </c>
      <c r="BZ823" s="56" t="str">
        <f t="shared" si="977"/>
        <v/>
      </c>
      <c r="CA823" s="56" t="str">
        <f t="shared" si="978"/>
        <v/>
      </c>
      <c r="CB823" s="88">
        <f t="shared" si="979"/>
        <v>0</v>
      </c>
      <c r="CC823" s="56" t="str">
        <f t="shared" si="955"/>
        <v/>
      </c>
      <c r="CD823" s="56"/>
      <c r="CE823" s="56"/>
      <c r="CF823" s="56"/>
      <c r="CG823" s="56"/>
      <c r="CH823" s="169">
        <f t="shared" si="980"/>
        <v>9999999999</v>
      </c>
      <c r="CI823" s="170">
        <f t="shared" si="981"/>
        <v>9999999999</v>
      </c>
      <c r="CJ823" s="171">
        <f t="shared" si="982"/>
        <v>9999999999</v>
      </c>
      <c r="CK823" s="172" t="str">
        <f t="shared" si="983"/>
        <v/>
      </c>
      <c r="CL823" s="173" t="str">
        <f t="shared" si="956"/>
        <v>x</v>
      </c>
      <c r="CN823" s="6" t="str">
        <f t="shared" si="984"/>
        <v/>
      </c>
      <c r="CO823" s="293" t="e">
        <f t="shared" ca="1" si="994"/>
        <v>#N/A</v>
      </c>
      <c r="CP823" s="6" t="e">
        <f t="shared" ca="1" si="985"/>
        <v>#N/A</v>
      </c>
      <c r="CQ823" s="61">
        <v>807</v>
      </c>
      <c r="CR823" s="6">
        <f t="shared" si="957"/>
        <v>0</v>
      </c>
      <c r="CS823" s="6">
        <f t="shared" si="958"/>
        <v>0</v>
      </c>
      <c r="CT823" s="56" t="str">
        <f t="shared" si="959"/>
        <v/>
      </c>
      <c r="CU823" s="76">
        <f t="shared" si="960"/>
        <v>0</v>
      </c>
      <c r="CV823" s="76">
        <f t="shared" si="961"/>
        <v>0</v>
      </c>
      <c r="CX823" s="6" t="str">
        <f t="shared" si="962"/>
        <v/>
      </c>
      <c r="CY823" s="6" t="str">
        <f t="shared" si="963"/>
        <v/>
      </c>
      <c r="CZ823" s="6" t="str">
        <f t="shared" si="964"/>
        <v/>
      </c>
      <c r="DG823" s="56" t="str">
        <f t="shared" si="965"/>
        <v/>
      </c>
      <c r="DH823" s="6">
        <f t="shared" si="966"/>
        <v>0</v>
      </c>
      <c r="DK823" s="6">
        <f t="shared" si="1001"/>
        <v>0</v>
      </c>
      <c r="DL823" s="6" t="e">
        <f t="shared" si="1002"/>
        <v>#N/A</v>
      </c>
      <c r="DN823" s="6" t="e">
        <f t="shared" si="1000"/>
        <v>#N/A</v>
      </c>
      <c r="DP823" s="6" t="str">
        <f t="shared" si="967"/>
        <v/>
      </c>
      <c r="DQ823" s="293">
        <f t="shared" ca="1" si="996"/>
        <v>817</v>
      </c>
      <c r="DR823" s="6" t="str">
        <f t="shared" ca="1" si="986"/>
        <v>x</v>
      </c>
      <c r="DU823" s="293" t="e">
        <f t="shared" ca="1" si="987"/>
        <v>#N/A</v>
      </c>
      <c r="DV823" s="5"/>
      <c r="DW823" s="293" t="e">
        <f t="shared" ca="1" si="997"/>
        <v>#N/A</v>
      </c>
      <c r="DZ823" s="293" t="e">
        <f t="shared" ca="1" si="988"/>
        <v>#N/A</v>
      </c>
      <c r="EA823" s="293" t="e">
        <f t="shared" ca="1" si="989"/>
        <v>#N/A</v>
      </c>
      <c r="EB823" s="293" t="e">
        <f t="shared" ca="1" si="990"/>
        <v>#N/A</v>
      </c>
      <c r="EE823" s="6" t="str">
        <f t="shared" si="991"/>
        <v/>
      </c>
      <c r="EF823" s="293" t="e">
        <f t="shared" ca="1" si="992"/>
        <v>#N/A</v>
      </c>
      <c r="EG823" s="6" t="e">
        <f t="shared" ca="1" si="968"/>
        <v>#N/A</v>
      </c>
    </row>
    <row r="824" spans="1:137" x14ac:dyDescent="0.2">
      <c r="C824" s="75"/>
      <c r="D824" s="184" t="str">
        <f t="shared" si="932"/>
        <v/>
      </c>
      <c r="E824" s="649" t="str">
        <f t="shared" si="998"/>
        <v/>
      </c>
      <c r="F824" s="607" t="str">
        <f t="shared" si="931"/>
        <v>x</v>
      </c>
      <c r="G824" s="650"/>
      <c r="H824" s="651"/>
      <c r="I824" s="651"/>
      <c r="J824" s="651"/>
      <c r="K824" s="652"/>
      <c r="L824" s="889"/>
      <c r="M824" s="889"/>
      <c r="N824" s="653"/>
      <c r="O824" s="651"/>
      <c r="P824" s="651"/>
      <c r="Q824" s="654"/>
      <c r="R824" s="655"/>
      <c r="S824" s="607" t="str">
        <f t="shared" si="933"/>
        <v/>
      </c>
      <c r="T824" s="656" t="str">
        <f t="shared" si="934"/>
        <v/>
      </c>
      <c r="U824" s="656" t="str">
        <f t="shared" si="969"/>
        <v/>
      </c>
      <c r="V824" s="656" t="str">
        <f t="shared" si="935"/>
        <v/>
      </c>
      <c r="W824" s="719"/>
      <c r="X824" s="659"/>
      <c r="Y824" s="656" t="str">
        <f t="shared" si="999"/>
        <v/>
      </c>
      <c r="Z824" s="659"/>
      <c r="AA824" s="654"/>
      <c r="AB824" s="656" t="str">
        <f t="shared" si="936"/>
        <v/>
      </c>
      <c r="AC824" s="661" t="str">
        <f t="shared" si="970"/>
        <v/>
      </c>
      <c r="AE824" s="658" t="str">
        <f t="shared" si="937"/>
        <v/>
      </c>
      <c r="AF824" s="659"/>
      <c r="AT824" s="805" t="str">
        <f t="shared" si="995"/>
        <v/>
      </c>
      <c r="AU824" t="str">
        <f t="shared" si="971"/>
        <v/>
      </c>
      <c r="AV824" s="6" t="str">
        <f t="shared" si="938"/>
        <v/>
      </c>
      <c r="AW824" s="317" t="str">
        <f t="shared" si="939"/>
        <v/>
      </c>
      <c r="AX824" s="158" t="str">
        <f t="shared" si="940"/>
        <v/>
      </c>
      <c r="AY824" s="158" t="str">
        <f t="shared" si="930"/>
        <v/>
      </c>
      <c r="AZ824" s="309" t="str">
        <f t="shared" si="1003"/>
        <v/>
      </c>
      <c r="BA824" s="318" t="str">
        <f t="shared" si="941"/>
        <v/>
      </c>
      <c r="BB824" s="473" t="str">
        <f t="shared" si="942"/>
        <v/>
      </c>
      <c r="BC824" s="80" t="str">
        <f t="shared" si="993"/>
        <v/>
      </c>
      <c r="BD824" s="56">
        <f t="shared" si="943"/>
        <v>1</v>
      </c>
      <c r="BF824" s="56" t="str">
        <f t="shared" si="944"/>
        <v/>
      </c>
      <c r="BG824" s="56" t="str">
        <f t="shared" si="945"/>
        <v/>
      </c>
      <c r="BH824" s="6" t="str">
        <f t="shared" si="946"/>
        <v/>
      </c>
      <c r="BK824" s="6" t="str">
        <f t="shared" si="947"/>
        <v/>
      </c>
      <c r="BL824" s="56">
        <f t="shared" si="972"/>
        <v>999999</v>
      </c>
      <c r="BM824" s="183">
        <f t="shared" si="973"/>
        <v>99999.000004119996</v>
      </c>
      <c r="BN824" s="61">
        <v>808</v>
      </c>
      <c r="BO824" s="6">
        <f t="shared" si="948"/>
        <v>999999</v>
      </c>
      <c r="BP824" s="6">
        <f t="shared" si="949"/>
        <v>999999</v>
      </c>
      <c r="BQ824" s="6" t="str">
        <f t="shared" si="974"/>
        <v>x</v>
      </c>
      <c r="BR824" s="206">
        <f t="shared" si="950"/>
        <v>99999.000004119996</v>
      </c>
      <c r="BS824" s="6">
        <f t="shared" si="951"/>
        <v>99999.000004119996</v>
      </c>
      <c r="BT824" s="6" t="str">
        <f t="shared" si="975"/>
        <v>x</v>
      </c>
      <c r="BU824" s="6" t="str">
        <f t="shared" si="952"/>
        <v/>
      </c>
      <c r="BW824" s="82">
        <f t="shared" si="976"/>
        <v>9999999999</v>
      </c>
      <c r="BX824" s="80" t="str">
        <f t="shared" si="953"/>
        <v>x</v>
      </c>
      <c r="BY824" s="80" t="str">
        <f t="shared" si="954"/>
        <v/>
      </c>
      <c r="BZ824" s="56" t="str">
        <f t="shared" si="977"/>
        <v/>
      </c>
      <c r="CA824" s="56" t="str">
        <f t="shared" si="978"/>
        <v/>
      </c>
      <c r="CB824" s="88">
        <f t="shared" si="979"/>
        <v>0</v>
      </c>
      <c r="CC824" s="56" t="str">
        <f t="shared" si="955"/>
        <v/>
      </c>
      <c r="CD824" s="56"/>
      <c r="CE824" s="56"/>
      <c r="CF824" s="56"/>
      <c r="CG824" s="56"/>
      <c r="CH824" s="169">
        <f t="shared" si="980"/>
        <v>9999999999</v>
      </c>
      <c r="CI824" s="170">
        <f t="shared" si="981"/>
        <v>9999999999</v>
      </c>
      <c r="CJ824" s="171">
        <f t="shared" si="982"/>
        <v>9999999999</v>
      </c>
      <c r="CK824" s="172" t="str">
        <f t="shared" si="983"/>
        <v/>
      </c>
      <c r="CL824" s="173" t="str">
        <f t="shared" si="956"/>
        <v>x</v>
      </c>
      <c r="CN824" s="6" t="str">
        <f t="shared" si="984"/>
        <v/>
      </c>
      <c r="CO824" s="293" t="e">
        <f t="shared" ca="1" si="994"/>
        <v>#N/A</v>
      </c>
      <c r="CP824" s="6" t="e">
        <f t="shared" ca="1" si="985"/>
        <v>#N/A</v>
      </c>
      <c r="CQ824" s="61">
        <v>808</v>
      </c>
      <c r="CR824" s="6">
        <f t="shared" si="957"/>
        <v>0</v>
      </c>
      <c r="CS824" s="6">
        <f t="shared" si="958"/>
        <v>0</v>
      </c>
      <c r="CT824" s="56" t="str">
        <f t="shared" si="959"/>
        <v/>
      </c>
      <c r="CU824" s="76">
        <f t="shared" si="960"/>
        <v>0</v>
      </c>
      <c r="CV824" s="76">
        <f t="shared" si="961"/>
        <v>0</v>
      </c>
      <c r="CX824" s="6" t="str">
        <f t="shared" si="962"/>
        <v/>
      </c>
      <c r="CY824" s="6" t="str">
        <f t="shared" si="963"/>
        <v/>
      </c>
      <c r="CZ824" s="6" t="str">
        <f t="shared" si="964"/>
        <v/>
      </c>
      <c r="DG824" s="56" t="str">
        <f t="shared" si="965"/>
        <v/>
      </c>
      <c r="DH824" s="6">
        <f t="shared" si="966"/>
        <v>0</v>
      </c>
      <c r="DK824" s="6">
        <f t="shared" si="1001"/>
        <v>0</v>
      </c>
      <c r="DL824" s="6" t="e">
        <f t="shared" si="1002"/>
        <v>#N/A</v>
      </c>
      <c r="DN824" s="6" t="e">
        <f t="shared" si="1000"/>
        <v>#N/A</v>
      </c>
      <c r="DP824" s="6" t="str">
        <f t="shared" si="967"/>
        <v/>
      </c>
      <c r="DQ824" s="293">
        <f t="shared" ca="1" si="996"/>
        <v>818</v>
      </c>
      <c r="DR824" s="6" t="str">
        <f t="shared" ca="1" si="986"/>
        <v>x</v>
      </c>
      <c r="DU824" s="293" t="e">
        <f t="shared" ca="1" si="987"/>
        <v>#N/A</v>
      </c>
      <c r="DV824" s="5"/>
      <c r="DW824" s="293" t="e">
        <f t="shared" ca="1" si="997"/>
        <v>#N/A</v>
      </c>
      <c r="DZ824" s="293" t="e">
        <f t="shared" ca="1" si="988"/>
        <v>#N/A</v>
      </c>
      <c r="EA824" s="293" t="e">
        <f t="shared" ca="1" si="989"/>
        <v>#N/A</v>
      </c>
      <c r="EB824" s="293" t="e">
        <f t="shared" ca="1" si="990"/>
        <v>#N/A</v>
      </c>
      <c r="EE824" s="6" t="str">
        <f t="shared" si="991"/>
        <v/>
      </c>
      <c r="EF824" s="293" t="e">
        <f t="shared" ca="1" si="992"/>
        <v>#N/A</v>
      </c>
      <c r="EG824" s="6" t="e">
        <f t="shared" ca="1" si="968"/>
        <v>#N/A</v>
      </c>
    </row>
    <row r="825" spans="1:137" x14ac:dyDescent="0.2">
      <c r="C825" s="75"/>
      <c r="D825" s="184" t="str">
        <f t="shared" si="932"/>
        <v/>
      </c>
      <c r="E825" s="649" t="str">
        <f t="shared" si="998"/>
        <v/>
      </c>
      <c r="F825" s="607" t="str">
        <f t="shared" si="931"/>
        <v>x</v>
      </c>
      <c r="G825" s="650"/>
      <c r="H825" s="651"/>
      <c r="I825" s="651"/>
      <c r="J825" s="651"/>
      <c r="K825" s="652"/>
      <c r="L825" s="889"/>
      <c r="M825" s="889"/>
      <c r="N825" s="653"/>
      <c r="O825" s="651"/>
      <c r="P825" s="651"/>
      <c r="Q825" s="654"/>
      <c r="R825" s="655"/>
      <c r="S825" s="607" t="str">
        <f t="shared" si="933"/>
        <v/>
      </c>
      <c r="T825" s="656" t="str">
        <f t="shared" si="934"/>
        <v/>
      </c>
      <c r="U825" s="656" t="str">
        <f t="shared" si="969"/>
        <v/>
      </c>
      <c r="V825" s="656" t="str">
        <f t="shared" si="935"/>
        <v/>
      </c>
      <c r="W825" s="719"/>
      <c r="X825" s="659"/>
      <c r="Y825" s="656" t="str">
        <f t="shared" si="999"/>
        <v/>
      </c>
      <c r="Z825" s="659"/>
      <c r="AA825" s="654"/>
      <c r="AB825" s="656" t="str">
        <f t="shared" si="936"/>
        <v/>
      </c>
      <c r="AC825" s="661" t="str">
        <f t="shared" si="970"/>
        <v/>
      </c>
      <c r="AE825" s="658" t="str">
        <f t="shared" si="937"/>
        <v/>
      </c>
      <c r="AF825" s="659"/>
      <c r="AT825" s="805" t="str">
        <f t="shared" si="995"/>
        <v/>
      </c>
      <c r="AU825" t="str">
        <f t="shared" si="971"/>
        <v/>
      </c>
      <c r="AV825" s="6" t="str">
        <f t="shared" si="938"/>
        <v/>
      </c>
      <c r="AW825" s="317" t="str">
        <f t="shared" si="939"/>
        <v/>
      </c>
      <c r="AX825" s="158" t="str">
        <f t="shared" si="940"/>
        <v/>
      </c>
      <c r="AY825" s="158" t="str">
        <f t="shared" si="930"/>
        <v/>
      </c>
      <c r="AZ825" s="309" t="str">
        <f t="shared" si="1003"/>
        <v/>
      </c>
      <c r="BA825" s="318" t="str">
        <f t="shared" si="941"/>
        <v/>
      </c>
      <c r="BB825" s="473" t="str">
        <f t="shared" si="942"/>
        <v/>
      </c>
      <c r="BC825" s="80" t="str">
        <f t="shared" si="993"/>
        <v/>
      </c>
      <c r="BD825" s="56">
        <f t="shared" si="943"/>
        <v>1</v>
      </c>
      <c r="BF825" s="56" t="str">
        <f t="shared" si="944"/>
        <v/>
      </c>
      <c r="BG825" s="56" t="str">
        <f t="shared" si="945"/>
        <v/>
      </c>
      <c r="BH825" s="6" t="str">
        <f t="shared" si="946"/>
        <v/>
      </c>
      <c r="BK825" s="6" t="str">
        <f t="shared" si="947"/>
        <v/>
      </c>
      <c r="BL825" s="56">
        <f t="shared" si="972"/>
        <v>999999</v>
      </c>
      <c r="BM825" s="183">
        <f t="shared" si="973"/>
        <v>99999.000004125002</v>
      </c>
      <c r="BN825" s="61">
        <v>809</v>
      </c>
      <c r="BO825" s="6">
        <f t="shared" si="948"/>
        <v>999999</v>
      </c>
      <c r="BP825" s="6">
        <f t="shared" si="949"/>
        <v>999999</v>
      </c>
      <c r="BQ825" s="6" t="str">
        <f t="shared" si="974"/>
        <v>x</v>
      </c>
      <c r="BR825" s="206">
        <f t="shared" si="950"/>
        <v>99999.000004125002</v>
      </c>
      <c r="BS825" s="6">
        <f t="shared" si="951"/>
        <v>99999.000004125002</v>
      </c>
      <c r="BT825" s="6" t="str">
        <f t="shared" si="975"/>
        <v>x</v>
      </c>
      <c r="BU825" s="6" t="str">
        <f t="shared" si="952"/>
        <v/>
      </c>
      <c r="BW825" s="82">
        <f t="shared" si="976"/>
        <v>9999999999</v>
      </c>
      <c r="BX825" s="80" t="str">
        <f t="shared" si="953"/>
        <v>x</v>
      </c>
      <c r="BY825" s="80" t="str">
        <f t="shared" si="954"/>
        <v/>
      </c>
      <c r="BZ825" s="56" t="str">
        <f t="shared" si="977"/>
        <v/>
      </c>
      <c r="CA825" s="56" t="str">
        <f t="shared" si="978"/>
        <v/>
      </c>
      <c r="CB825" s="88">
        <f t="shared" si="979"/>
        <v>0</v>
      </c>
      <c r="CC825" s="56" t="str">
        <f t="shared" si="955"/>
        <v/>
      </c>
      <c r="CD825" s="56"/>
      <c r="CE825" s="56"/>
      <c r="CF825" s="56"/>
      <c r="CG825" s="56"/>
      <c r="CH825" s="169">
        <f t="shared" si="980"/>
        <v>9999999999</v>
      </c>
      <c r="CI825" s="170">
        <f t="shared" si="981"/>
        <v>9999999999</v>
      </c>
      <c r="CJ825" s="171">
        <f t="shared" si="982"/>
        <v>9999999999</v>
      </c>
      <c r="CK825" s="172" t="str">
        <f t="shared" si="983"/>
        <v/>
      </c>
      <c r="CL825" s="173" t="str">
        <f t="shared" si="956"/>
        <v>x</v>
      </c>
      <c r="CN825" s="6" t="str">
        <f t="shared" si="984"/>
        <v/>
      </c>
      <c r="CO825" s="293" t="e">
        <f t="shared" ca="1" si="994"/>
        <v>#N/A</v>
      </c>
      <c r="CP825" s="6" t="e">
        <f t="shared" ca="1" si="985"/>
        <v>#N/A</v>
      </c>
      <c r="CQ825" s="61">
        <v>809</v>
      </c>
      <c r="CR825" s="6">
        <f t="shared" si="957"/>
        <v>0</v>
      </c>
      <c r="CS825" s="6">
        <f t="shared" si="958"/>
        <v>0</v>
      </c>
      <c r="CT825" s="56" t="str">
        <f t="shared" si="959"/>
        <v/>
      </c>
      <c r="CU825" s="76">
        <f t="shared" si="960"/>
        <v>0</v>
      </c>
      <c r="CV825" s="76">
        <f t="shared" si="961"/>
        <v>0</v>
      </c>
      <c r="CX825" s="6" t="str">
        <f t="shared" si="962"/>
        <v/>
      </c>
      <c r="CY825" s="6" t="str">
        <f t="shared" si="963"/>
        <v/>
      </c>
      <c r="CZ825" s="6" t="str">
        <f t="shared" si="964"/>
        <v/>
      </c>
      <c r="DG825" s="56" t="str">
        <f t="shared" si="965"/>
        <v/>
      </c>
      <c r="DH825" s="6">
        <f t="shared" si="966"/>
        <v>0</v>
      </c>
      <c r="DK825" s="6">
        <f t="shared" si="1001"/>
        <v>0</v>
      </c>
      <c r="DL825" s="6" t="e">
        <f t="shared" si="1002"/>
        <v>#N/A</v>
      </c>
      <c r="DN825" s="6" t="e">
        <f t="shared" si="1000"/>
        <v>#N/A</v>
      </c>
      <c r="DP825" s="6" t="str">
        <f t="shared" si="967"/>
        <v/>
      </c>
      <c r="DQ825" s="293">
        <f t="shared" ca="1" si="996"/>
        <v>819</v>
      </c>
      <c r="DR825" s="6" t="str">
        <f t="shared" ca="1" si="986"/>
        <v>x</v>
      </c>
      <c r="DU825" s="293" t="e">
        <f t="shared" ca="1" si="987"/>
        <v>#N/A</v>
      </c>
      <c r="DV825" s="5"/>
      <c r="DW825" s="293" t="e">
        <f t="shared" ca="1" si="997"/>
        <v>#N/A</v>
      </c>
      <c r="DZ825" s="293" t="e">
        <f t="shared" ca="1" si="988"/>
        <v>#N/A</v>
      </c>
      <c r="EA825" s="293" t="e">
        <f t="shared" ca="1" si="989"/>
        <v>#N/A</v>
      </c>
      <c r="EB825" s="293" t="e">
        <f t="shared" ca="1" si="990"/>
        <v>#N/A</v>
      </c>
      <c r="EE825" s="6" t="str">
        <f t="shared" si="991"/>
        <v/>
      </c>
      <c r="EF825" s="293" t="e">
        <f t="shared" ca="1" si="992"/>
        <v>#N/A</v>
      </c>
      <c r="EG825" s="6" t="e">
        <f t="shared" ca="1" si="968"/>
        <v>#N/A</v>
      </c>
    </row>
    <row r="826" spans="1:137" x14ac:dyDescent="0.2">
      <c r="C826" s="75"/>
      <c r="D826" s="184" t="str">
        <f t="shared" si="932"/>
        <v/>
      </c>
      <c r="E826" s="649" t="str">
        <f t="shared" si="998"/>
        <v/>
      </c>
      <c r="F826" s="607" t="str">
        <f t="shared" si="931"/>
        <v>x</v>
      </c>
      <c r="G826" s="650"/>
      <c r="H826" s="651"/>
      <c r="I826" s="651"/>
      <c r="J826" s="651"/>
      <c r="K826" s="652"/>
      <c r="L826" s="889"/>
      <c r="M826" s="889"/>
      <c r="N826" s="653"/>
      <c r="O826" s="651"/>
      <c r="P826" s="651"/>
      <c r="Q826" s="654"/>
      <c r="R826" s="655"/>
      <c r="S826" s="607" t="str">
        <f t="shared" si="933"/>
        <v/>
      </c>
      <c r="T826" s="656" t="str">
        <f t="shared" si="934"/>
        <v/>
      </c>
      <c r="U826" s="656" t="str">
        <f t="shared" si="969"/>
        <v/>
      </c>
      <c r="V826" s="656" t="str">
        <f t="shared" si="935"/>
        <v/>
      </c>
      <c r="W826" s="719"/>
      <c r="X826" s="659"/>
      <c r="Y826" s="656" t="str">
        <f t="shared" si="999"/>
        <v/>
      </c>
      <c r="Z826" s="659"/>
      <c r="AA826" s="654"/>
      <c r="AB826" s="656" t="str">
        <f t="shared" si="936"/>
        <v/>
      </c>
      <c r="AC826" s="661" t="str">
        <f t="shared" si="970"/>
        <v/>
      </c>
      <c r="AE826" s="658" t="str">
        <f t="shared" si="937"/>
        <v/>
      </c>
      <c r="AF826" s="659"/>
      <c r="AT826" s="805" t="str">
        <f t="shared" si="995"/>
        <v/>
      </c>
      <c r="AU826" t="str">
        <f t="shared" si="971"/>
        <v/>
      </c>
      <c r="AV826" s="6" t="str">
        <f t="shared" si="938"/>
        <v/>
      </c>
      <c r="AW826" s="317" t="str">
        <f t="shared" si="939"/>
        <v/>
      </c>
      <c r="AX826" s="158" t="str">
        <f t="shared" si="940"/>
        <v/>
      </c>
      <c r="AY826" s="158" t="str">
        <f t="shared" ref="AY826:AY889" si="1004">IF(AX826="","",IF(AX826&lt;4,"Q1",IF(AND(AX826&gt;3,AX826&lt;7),"Q2",IF(AND(AX826&gt;6,AX826&lt;10),"Q3","Q4"))))</f>
        <v/>
      </c>
      <c r="AZ826" s="309" t="str">
        <f t="shared" si="1003"/>
        <v/>
      </c>
      <c r="BA826" s="318" t="str">
        <f t="shared" si="941"/>
        <v/>
      </c>
      <c r="BB826" s="473" t="str">
        <f t="shared" si="942"/>
        <v/>
      </c>
      <c r="BC826" s="80" t="str">
        <f t="shared" si="993"/>
        <v/>
      </c>
      <c r="BD826" s="56">
        <f t="shared" si="943"/>
        <v>1</v>
      </c>
      <c r="BF826" s="56" t="str">
        <f t="shared" si="944"/>
        <v/>
      </c>
      <c r="BG826" s="56" t="str">
        <f t="shared" si="945"/>
        <v/>
      </c>
      <c r="BH826" s="6" t="str">
        <f t="shared" si="946"/>
        <v/>
      </c>
      <c r="BK826" s="6" t="str">
        <f t="shared" si="947"/>
        <v/>
      </c>
      <c r="BL826" s="56">
        <f t="shared" si="972"/>
        <v>999999</v>
      </c>
      <c r="BM826" s="183">
        <f t="shared" si="973"/>
        <v>99999.000004129994</v>
      </c>
      <c r="BN826" s="61">
        <v>810</v>
      </c>
      <c r="BO826" s="6">
        <f t="shared" si="948"/>
        <v>999999</v>
      </c>
      <c r="BP826" s="6">
        <f t="shared" si="949"/>
        <v>999999</v>
      </c>
      <c r="BQ826" s="6" t="str">
        <f t="shared" si="974"/>
        <v>x</v>
      </c>
      <c r="BR826" s="206">
        <f t="shared" si="950"/>
        <v>99999.000004129994</v>
      </c>
      <c r="BS826" s="6">
        <f t="shared" si="951"/>
        <v>99999.000004129994</v>
      </c>
      <c r="BT826" s="6" t="str">
        <f t="shared" si="975"/>
        <v>x</v>
      </c>
      <c r="BU826" s="6" t="str">
        <f t="shared" si="952"/>
        <v/>
      </c>
      <c r="BW826" s="82">
        <f t="shared" si="976"/>
        <v>9999999999</v>
      </c>
      <c r="BX826" s="80" t="str">
        <f t="shared" si="953"/>
        <v>x</v>
      </c>
      <c r="BY826" s="80" t="str">
        <f t="shared" si="954"/>
        <v/>
      </c>
      <c r="BZ826" s="56" t="str">
        <f t="shared" si="977"/>
        <v/>
      </c>
      <c r="CA826" s="56" t="str">
        <f t="shared" si="978"/>
        <v/>
      </c>
      <c r="CB826" s="88">
        <f t="shared" si="979"/>
        <v>0</v>
      </c>
      <c r="CC826" s="56" t="str">
        <f t="shared" si="955"/>
        <v/>
      </c>
      <c r="CD826" s="56"/>
      <c r="CE826" s="56"/>
      <c r="CF826" s="56"/>
      <c r="CG826" s="56"/>
      <c r="CH826" s="169">
        <f t="shared" si="980"/>
        <v>9999999999</v>
      </c>
      <c r="CI826" s="170">
        <f t="shared" si="981"/>
        <v>9999999999</v>
      </c>
      <c r="CJ826" s="171">
        <f t="shared" si="982"/>
        <v>9999999999</v>
      </c>
      <c r="CK826" s="172" t="str">
        <f t="shared" si="983"/>
        <v/>
      </c>
      <c r="CL826" s="173" t="str">
        <f t="shared" si="956"/>
        <v>x</v>
      </c>
      <c r="CN826" s="6" t="str">
        <f t="shared" si="984"/>
        <v/>
      </c>
      <c r="CO826" s="293" t="e">
        <f t="shared" ca="1" si="994"/>
        <v>#N/A</v>
      </c>
      <c r="CP826" s="6" t="e">
        <f t="shared" ca="1" si="985"/>
        <v>#N/A</v>
      </c>
      <c r="CQ826" s="61">
        <v>810</v>
      </c>
      <c r="CR826" s="6">
        <f t="shared" si="957"/>
        <v>0</v>
      </c>
      <c r="CS826" s="6">
        <f t="shared" si="958"/>
        <v>0</v>
      </c>
      <c r="CT826" s="56" t="str">
        <f t="shared" si="959"/>
        <v/>
      </c>
      <c r="CU826" s="76">
        <f t="shared" si="960"/>
        <v>0</v>
      </c>
      <c r="CV826" s="76">
        <f t="shared" si="961"/>
        <v>0</v>
      </c>
      <c r="CX826" s="6" t="str">
        <f t="shared" si="962"/>
        <v/>
      </c>
      <c r="CY826" s="6" t="str">
        <f t="shared" si="963"/>
        <v/>
      </c>
      <c r="CZ826" s="6" t="str">
        <f t="shared" si="964"/>
        <v/>
      </c>
      <c r="DG826" s="56" t="str">
        <f t="shared" si="965"/>
        <v/>
      </c>
      <c r="DH826" s="6">
        <f t="shared" si="966"/>
        <v>0</v>
      </c>
      <c r="DK826" s="6">
        <f t="shared" si="1001"/>
        <v>0</v>
      </c>
      <c r="DL826" s="6" t="e">
        <f t="shared" si="1002"/>
        <v>#N/A</v>
      </c>
      <c r="DN826" s="6" t="e">
        <f t="shared" si="1000"/>
        <v>#N/A</v>
      </c>
      <c r="DP826" s="6" t="str">
        <f t="shared" si="967"/>
        <v/>
      </c>
      <c r="DQ826" s="293">
        <f t="shared" ca="1" si="996"/>
        <v>820</v>
      </c>
      <c r="DR826" s="6" t="str">
        <f t="shared" ca="1" si="986"/>
        <v>x</v>
      </c>
      <c r="DU826" s="293" t="e">
        <f t="shared" ca="1" si="987"/>
        <v>#N/A</v>
      </c>
      <c r="DV826" s="5"/>
      <c r="DW826" s="293" t="e">
        <f t="shared" ca="1" si="997"/>
        <v>#N/A</v>
      </c>
      <c r="DZ826" s="293" t="e">
        <f t="shared" ca="1" si="988"/>
        <v>#N/A</v>
      </c>
      <c r="EA826" s="293" t="e">
        <f t="shared" ca="1" si="989"/>
        <v>#N/A</v>
      </c>
      <c r="EB826" s="293" t="e">
        <f t="shared" ca="1" si="990"/>
        <v>#N/A</v>
      </c>
      <c r="EE826" s="6" t="str">
        <f t="shared" si="991"/>
        <v/>
      </c>
      <c r="EF826" s="293" t="e">
        <f t="shared" ca="1" si="992"/>
        <v>#N/A</v>
      </c>
      <c r="EG826" s="6" t="e">
        <f t="shared" ca="1" si="968"/>
        <v>#N/A</v>
      </c>
    </row>
    <row r="827" spans="1:137" x14ac:dyDescent="0.2">
      <c r="C827" s="75"/>
      <c r="D827" s="184" t="str">
        <f t="shared" si="932"/>
        <v/>
      </c>
      <c r="E827" s="649" t="str">
        <f t="shared" si="998"/>
        <v/>
      </c>
      <c r="F827" s="607" t="str">
        <f t="shared" si="931"/>
        <v>x</v>
      </c>
      <c r="G827" s="650"/>
      <c r="H827" s="651"/>
      <c r="I827" s="651"/>
      <c r="J827" s="651"/>
      <c r="K827" s="652"/>
      <c r="L827" s="889"/>
      <c r="M827" s="889"/>
      <c r="N827" s="653"/>
      <c r="O827" s="651"/>
      <c r="P827" s="651"/>
      <c r="Q827" s="654"/>
      <c r="R827" s="655"/>
      <c r="S827" s="607" t="str">
        <f t="shared" si="933"/>
        <v/>
      </c>
      <c r="T827" s="656" t="str">
        <f t="shared" si="934"/>
        <v/>
      </c>
      <c r="U827" s="656" t="str">
        <f t="shared" si="969"/>
        <v/>
      </c>
      <c r="V827" s="656" t="str">
        <f t="shared" si="935"/>
        <v/>
      </c>
      <c r="W827" s="719"/>
      <c r="X827" s="659"/>
      <c r="Y827" s="656" t="str">
        <f t="shared" si="999"/>
        <v/>
      </c>
      <c r="Z827" s="659"/>
      <c r="AA827" s="654"/>
      <c r="AB827" s="656" t="str">
        <f t="shared" si="936"/>
        <v/>
      </c>
      <c r="AC827" s="661" t="str">
        <f t="shared" si="970"/>
        <v/>
      </c>
      <c r="AE827" s="658" t="str">
        <f t="shared" si="937"/>
        <v/>
      </c>
      <c r="AF827" s="659"/>
      <c r="AT827" s="805" t="str">
        <f t="shared" si="995"/>
        <v/>
      </c>
      <c r="AU827" t="str">
        <f t="shared" si="971"/>
        <v/>
      </c>
      <c r="AV827" s="6" t="str">
        <f t="shared" si="938"/>
        <v/>
      </c>
      <c r="AW827" s="317" t="str">
        <f t="shared" si="939"/>
        <v/>
      </c>
      <c r="AX827" s="158" t="str">
        <f t="shared" si="940"/>
        <v/>
      </c>
      <c r="AY827" s="158" t="str">
        <f t="shared" si="1004"/>
        <v/>
      </c>
      <c r="AZ827" s="309" t="str">
        <f t="shared" si="1003"/>
        <v/>
      </c>
      <c r="BA827" s="318" t="str">
        <f t="shared" si="941"/>
        <v/>
      </c>
      <c r="BB827" s="473" t="str">
        <f t="shared" si="942"/>
        <v/>
      </c>
      <c r="BC827" s="80" t="str">
        <f t="shared" si="993"/>
        <v/>
      </c>
      <c r="BD827" s="56">
        <f t="shared" si="943"/>
        <v>1</v>
      </c>
      <c r="BF827" s="56" t="str">
        <f t="shared" si="944"/>
        <v/>
      </c>
      <c r="BG827" s="56" t="str">
        <f t="shared" si="945"/>
        <v/>
      </c>
      <c r="BH827" s="6" t="str">
        <f t="shared" si="946"/>
        <v/>
      </c>
      <c r="BK827" s="6" t="str">
        <f t="shared" si="947"/>
        <v/>
      </c>
      <c r="BL827" s="56">
        <f t="shared" si="972"/>
        <v>999999</v>
      </c>
      <c r="BM827" s="183">
        <f t="shared" si="973"/>
        <v>99999.000004134999</v>
      </c>
      <c r="BN827" s="61">
        <v>811</v>
      </c>
      <c r="BO827" s="6">
        <f t="shared" si="948"/>
        <v>999999</v>
      </c>
      <c r="BP827" s="6">
        <f t="shared" si="949"/>
        <v>999999</v>
      </c>
      <c r="BQ827" s="6" t="str">
        <f t="shared" si="974"/>
        <v>x</v>
      </c>
      <c r="BR827" s="206">
        <f t="shared" si="950"/>
        <v>99999.000004134999</v>
      </c>
      <c r="BS827" s="6">
        <f t="shared" si="951"/>
        <v>99999.000004134999</v>
      </c>
      <c r="BT827" s="6" t="str">
        <f t="shared" si="975"/>
        <v>x</v>
      </c>
      <c r="BU827" s="6" t="str">
        <f t="shared" si="952"/>
        <v/>
      </c>
      <c r="BW827" s="82">
        <f t="shared" si="976"/>
        <v>9999999999</v>
      </c>
      <c r="BX827" s="80" t="str">
        <f t="shared" si="953"/>
        <v>x</v>
      </c>
      <c r="BY827" s="80" t="str">
        <f t="shared" si="954"/>
        <v/>
      </c>
      <c r="BZ827" s="56" t="str">
        <f t="shared" si="977"/>
        <v/>
      </c>
      <c r="CA827" s="56" t="str">
        <f t="shared" si="978"/>
        <v/>
      </c>
      <c r="CB827" s="88">
        <f t="shared" si="979"/>
        <v>0</v>
      </c>
      <c r="CC827" s="56" t="str">
        <f t="shared" si="955"/>
        <v/>
      </c>
      <c r="CD827" s="56"/>
      <c r="CE827" s="56"/>
      <c r="CF827" s="56"/>
      <c r="CG827" s="56"/>
      <c r="CH827" s="169">
        <f t="shared" si="980"/>
        <v>9999999999</v>
      </c>
      <c r="CI827" s="170">
        <f t="shared" si="981"/>
        <v>9999999999</v>
      </c>
      <c r="CJ827" s="171">
        <f t="shared" si="982"/>
        <v>9999999999</v>
      </c>
      <c r="CK827" s="172" t="str">
        <f t="shared" si="983"/>
        <v/>
      </c>
      <c r="CL827" s="173" t="str">
        <f t="shared" si="956"/>
        <v>x</v>
      </c>
      <c r="CN827" s="6" t="str">
        <f t="shared" si="984"/>
        <v/>
      </c>
      <c r="CO827" s="293" t="e">
        <f t="shared" ca="1" si="994"/>
        <v>#N/A</v>
      </c>
      <c r="CP827" s="6" t="e">
        <f t="shared" ca="1" si="985"/>
        <v>#N/A</v>
      </c>
      <c r="CQ827" s="61">
        <v>811</v>
      </c>
      <c r="CR827" s="6">
        <f t="shared" si="957"/>
        <v>0</v>
      </c>
      <c r="CS827" s="6">
        <f t="shared" si="958"/>
        <v>0</v>
      </c>
      <c r="CT827" s="56" t="str">
        <f t="shared" si="959"/>
        <v/>
      </c>
      <c r="CU827" s="76">
        <f t="shared" si="960"/>
        <v>0</v>
      </c>
      <c r="CV827" s="76">
        <f t="shared" si="961"/>
        <v>0</v>
      </c>
      <c r="CX827" s="6" t="str">
        <f t="shared" si="962"/>
        <v/>
      </c>
      <c r="CY827" s="6" t="str">
        <f t="shared" si="963"/>
        <v/>
      </c>
      <c r="CZ827" s="6" t="str">
        <f t="shared" si="964"/>
        <v/>
      </c>
      <c r="DG827" s="56" t="str">
        <f t="shared" si="965"/>
        <v/>
      </c>
      <c r="DH827" s="6">
        <f t="shared" si="966"/>
        <v>0</v>
      </c>
      <c r="DK827" s="6">
        <f t="shared" si="1001"/>
        <v>0</v>
      </c>
      <c r="DL827" s="6" t="e">
        <f t="shared" si="1002"/>
        <v>#N/A</v>
      </c>
      <c r="DN827" s="6" t="e">
        <f t="shared" si="1000"/>
        <v>#N/A</v>
      </c>
      <c r="DP827" s="6" t="str">
        <f t="shared" si="967"/>
        <v/>
      </c>
      <c r="DQ827" s="293">
        <f t="shared" ca="1" si="996"/>
        <v>821</v>
      </c>
      <c r="DR827" s="6" t="str">
        <f t="shared" ca="1" si="986"/>
        <v>x</v>
      </c>
      <c r="DU827" s="293" t="e">
        <f t="shared" ca="1" si="987"/>
        <v>#N/A</v>
      </c>
      <c r="DV827" s="5"/>
      <c r="DW827" s="293" t="e">
        <f t="shared" ca="1" si="997"/>
        <v>#N/A</v>
      </c>
      <c r="DZ827" s="293" t="e">
        <f t="shared" ca="1" si="988"/>
        <v>#N/A</v>
      </c>
      <c r="EA827" s="293" t="e">
        <f t="shared" ca="1" si="989"/>
        <v>#N/A</v>
      </c>
      <c r="EB827" s="293" t="e">
        <f t="shared" ca="1" si="990"/>
        <v>#N/A</v>
      </c>
      <c r="EE827" s="6" t="str">
        <f t="shared" si="991"/>
        <v/>
      </c>
      <c r="EF827" s="293" t="e">
        <f t="shared" ca="1" si="992"/>
        <v>#N/A</v>
      </c>
      <c r="EG827" s="6" t="e">
        <f t="shared" ca="1" si="968"/>
        <v>#N/A</v>
      </c>
    </row>
    <row r="828" spans="1:137" x14ac:dyDescent="0.2">
      <c r="C828" s="75"/>
      <c r="D828" s="184" t="str">
        <f t="shared" si="932"/>
        <v/>
      </c>
      <c r="E828" s="649" t="str">
        <f t="shared" si="998"/>
        <v/>
      </c>
      <c r="F828" s="607" t="str">
        <f t="shared" si="931"/>
        <v>x</v>
      </c>
      <c r="G828" s="650"/>
      <c r="H828" s="651"/>
      <c r="I828" s="651"/>
      <c r="J828" s="651"/>
      <c r="K828" s="652"/>
      <c r="L828" s="889"/>
      <c r="M828" s="889"/>
      <c r="N828" s="653"/>
      <c r="O828" s="651"/>
      <c r="P828" s="651"/>
      <c r="Q828" s="654"/>
      <c r="R828" s="655"/>
      <c r="S828" s="607" t="str">
        <f t="shared" si="933"/>
        <v/>
      </c>
      <c r="T828" s="656" t="str">
        <f t="shared" si="934"/>
        <v/>
      </c>
      <c r="U828" s="656" t="str">
        <f t="shared" si="969"/>
        <v/>
      </c>
      <c r="V828" s="656" t="str">
        <f t="shared" si="935"/>
        <v/>
      </c>
      <c r="W828" s="719"/>
      <c r="X828" s="659"/>
      <c r="Y828" s="656" t="str">
        <f t="shared" si="999"/>
        <v/>
      </c>
      <c r="Z828" s="659"/>
      <c r="AA828" s="654"/>
      <c r="AB828" s="656" t="str">
        <f t="shared" si="936"/>
        <v/>
      </c>
      <c r="AC828" s="661" t="str">
        <f t="shared" si="970"/>
        <v/>
      </c>
      <c r="AE828" s="658" t="str">
        <f t="shared" si="937"/>
        <v/>
      </c>
      <c r="AF828" s="659"/>
      <c r="AT828" s="805" t="str">
        <f t="shared" si="995"/>
        <v/>
      </c>
      <c r="AU828" t="str">
        <f t="shared" si="971"/>
        <v/>
      </c>
      <c r="AV828" s="6" t="str">
        <f t="shared" si="938"/>
        <v/>
      </c>
      <c r="AW828" s="317" t="str">
        <f t="shared" si="939"/>
        <v/>
      </c>
      <c r="AX828" s="158" t="str">
        <f t="shared" si="940"/>
        <v/>
      </c>
      <c r="AY828" s="158" t="str">
        <f t="shared" si="1004"/>
        <v/>
      </c>
      <c r="AZ828" s="309" t="str">
        <f t="shared" si="1003"/>
        <v/>
      </c>
      <c r="BA828" s="318" t="str">
        <f t="shared" si="941"/>
        <v/>
      </c>
      <c r="BB828" s="473" t="str">
        <f t="shared" si="942"/>
        <v/>
      </c>
      <c r="BC828" s="80" t="str">
        <f t="shared" si="993"/>
        <v/>
      </c>
      <c r="BD828" s="56">
        <f t="shared" si="943"/>
        <v>1</v>
      </c>
      <c r="BF828" s="56" t="str">
        <f t="shared" si="944"/>
        <v/>
      </c>
      <c r="BG828" s="56" t="str">
        <f t="shared" si="945"/>
        <v/>
      </c>
      <c r="BH828" s="6" t="str">
        <f t="shared" si="946"/>
        <v/>
      </c>
      <c r="BK828" s="6" t="str">
        <f t="shared" si="947"/>
        <v/>
      </c>
      <c r="BL828" s="56">
        <f t="shared" si="972"/>
        <v>999999</v>
      </c>
      <c r="BM828" s="183">
        <f t="shared" si="973"/>
        <v>99999.000004140005</v>
      </c>
      <c r="BN828" s="61">
        <v>812</v>
      </c>
      <c r="BO828" s="6">
        <f t="shared" si="948"/>
        <v>999999</v>
      </c>
      <c r="BP828" s="6">
        <f t="shared" si="949"/>
        <v>999999</v>
      </c>
      <c r="BQ828" s="6" t="str">
        <f t="shared" si="974"/>
        <v>x</v>
      </c>
      <c r="BR828" s="206">
        <f t="shared" si="950"/>
        <v>99999.000004140005</v>
      </c>
      <c r="BS828" s="6">
        <f t="shared" si="951"/>
        <v>99999.000004140005</v>
      </c>
      <c r="BT828" s="6" t="str">
        <f t="shared" si="975"/>
        <v>x</v>
      </c>
      <c r="BU828" s="6" t="str">
        <f t="shared" si="952"/>
        <v/>
      </c>
      <c r="BW828" s="82">
        <f t="shared" si="976"/>
        <v>9999999999</v>
      </c>
      <c r="BX828" s="80" t="str">
        <f t="shared" si="953"/>
        <v>x</v>
      </c>
      <c r="BY828" s="80" t="str">
        <f t="shared" si="954"/>
        <v/>
      </c>
      <c r="BZ828" s="56" t="str">
        <f t="shared" si="977"/>
        <v/>
      </c>
      <c r="CA828" s="56" t="str">
        <f t="shared" si="978"/>
        <v/>
      </c>
      <c r="CB828" s="88">
        <f t="shared" si="979"/>
        <v>0</v>
      </c>
      <c r="CC828" s="56" t="str">
        <f t="shared" si="955"/>
        <v/>
      </c>
      <c r="CD828" s="56"/>
      <c r="CE828" s="56"/>
      <c r="CF828" s="56"/>
      <c r="CG828" s="56"/>
      <c r="CH828" s="169">
        <f t="shared" si="980"/>
        <v>9999999999</v>
      </c>
      <c r="CI828" s="170">
        <f t="shared" si="981"/>
        <v>9999999999</v>
      </c>
      <c r="CJ828" s="171">
        <f t="shared" si="982"/>
        <v>9999999999</v>
      </c>
      <c r="CK828" s="172" t="str">
        <f t="shared" si="983"/>
        <v/>
      </c>
      <c r="CL828" s="173" t="str">
        <f t="shared" si="956"/>
        <v>x</v>
      </c>
      <c r="CN828" s="6" t="str">
        <f t="shared" si="984"/>
        <v/>
      </c>
      <c r="CO828" s="293" t="e">
        <f t="shared" ca="1" si="994"/>
        <v>#N/A</v>
      </c>
      <c r="CP828" s="6" t="e">
        <f t="shared" ca="1" si="985"/>
        <v>#N/A</v>
      </c>
      <c r="CQ828" s="61">
        <v>812</v>
      </c>
      <c r="CR828" s="6">
        <f t="shared" si="957"/>
        <v>0</v>
      </c>
      <c r="CS828" s="6">
        <f t="shared" si="958"/>
        <v>0</v>
      </c>
      <c r="CT828" s="56" t="str">
        <f t="shared" si="959"/>
        <v/>
      </c>
      <c r="CU828" s="76">
        <f t="shared" si="960"/>
        <v>0</v>
      </c>
      <c r="CV828" s="76">
        <f t="shared" si="961"/>
        <v>0</v>
      </c>
      <c r="CX828" s="6" t="str">
        <f t="shared" si="962"/>
        <v/>
      </c>
      <c r="CY828" s="6" t="str">
        <f t="shared" si="963"/>
        <v/>
      </c>
      <c r="CZ828" s="6" t="str">
        <f t="shared" si="964"/>
        <v/>
      </c>
      <c r="DG828" s="56" t="str">
        <f t="shared" si="965"/>
        <v/>
      </c>
      <c r="DH828" s="6">
        <f t="shared" si="966"/>
        <v>0</v>
      </c>
      <c r="DK828" s="6">
        <f t="shared" si="1001"/>
        <v>0</v>
      </c>
      <c r="DL828" s="6" t="e">
        <f t="shared" si="1002"/>
        <v>#N/A</v>
      </c>
      <c r="DN828" s="6" t="e">
        <f t="shared" si="1000"/>
        <v>#N/A</v>
      </c>
      <c r="DP828" s="6" t="str">
        <f t="shared" si="967"/>
        <v/>
      </c>
      <c r="DQ828" s="293">
        <f t="shared" ca="1" si="996"/>
        <v>822</v>
      </c>
      <c r="DR828" s="6" t="str">
        <f t="shared" ca="1" si="986"/>
        <v>x</v>
      </c>
      <c r="DU828" s="293" t="e">
        <f t="shared" ca="1" si="987"/>
        <v>#N/A</v>
      </c>
      <c r="DV828" s="5"/>
      <c r="DW828" s="293" t="e">
        <f t="shared" ca="1" si="997"/>
        <v>#N/A</v>
      </c>
      <c r="DZ828" s="293" t="e">
        <f t="shared" ca="1" si="988"/>
        <v>#N/A</v>
      </c>
      <c r="EA828" s="293" t="e">
        <f t="shared" ca="1" si="989"/>
        <v>#N/A</v>
      </c>
      <c r="EB828" s="293" t="e">
        <f t="shared" ca="1" si="990"/>
        <v>#N/A</v>
      </c>
      <c r="EE828" s="6" t="str">
        <f t="shared" si="991"/>
        <v/>
      </c>
      <c r="EF828" s="293" t="e">
        <f t="shared" ca="1" si="992"/>
        <v>#N/A</v>
      </c>
      <c r="EG828" s="6" t="e">
        <f t="shared" ca="1" si="968"/>
        <v>#N/A</v>
      </c>
    </row>
    <row r="829" spans="1:137" x14ac:dyDescent="0.2">
      <c r="C829" s="75"/>
      <c r="D829" s="184" t="str">
        <f t="shared" si="932"/>
        <v/>
      </c>
      <c r="E829" s="649" t="str">
        <f t="shared" si="998"/>
        <v/>
      </c>
      <c r="F829" s="607" t="str">
        <f t="shared" si="931"/>
        <v>x</v>
      </c>
      <c r="G829" s="650"/>
      <c r="H829" s="651"/>
      <c r="I829" s="651"/>
      <c r="J829" s="651"/>
      <c r="K829" s="652"/>
      <c r="L829" s="889"/>
      <c r="M829" s="889"/>
      <c r="N829" s="653"/>
      <c r="O829" s="651"/>
      <c r="P829" s="651"/>
      <c r="Q829" s="654"/>
      <c r="R829" s="655"/>
      <c r="S829" s="607" t="str">
        <f t="shared" si="933"/>
        <v/>
      </c>
      <c r="T829" s="656" t="str">
        <f t="shared" si="934"/>
        <v/>
      </c>
      <c r="U829" s="656" t="str">
        <f t="shared" si="969"/>
        <v/>
      </c>
      <c r="V829" s="656" t="str">
        <f t="shared" si="935"/>
        <v/>
      </c>
      <c r="W829" s="719"/>
      <c r="X829" s="659"/>
      <c r="Y829" s="656" t="str">
        <f t="shared" si="999"/>
        <v/>
      </c>
      <c r="Z829" s="659"/>
      <c r="AA829" s="654"/>
      <c r="AB829" s="656" t="str">
        <f t="shared" si="936"/>
        <v/>
      </c>
      <c r="AC829" s="661" t="str">
        <f t="shared" si="970"/>
        <v/>
      </c>
      <c r="AE829" s="658" t="str">
        <f t="shared" si="937"/>
        <v/>
      </c>
      <c r="AF829" s="659"/>
      <c r="AT829" s="805" t="str">
        <f t="shared" si="995"/>
        <v/>
      </c>
      <c r="AU829" t="str">
        <f t="shared" si="971"/>
        <v/>
      </c>
      <c r="AV829" s="6" t="str">
        <f t="shared" si="938"/>
        <v/>
      </c>
      <c r="AW829" s="317" t="str">
        <f t="shared" si="939"/>
        <v/>
      </c>
      <c r="AX829" s="158" t="str">
        <f t="shared" si="940"/>
        <v/>
      </c>
      <c r="AY829" s="158" t="str">
        <f t="shared" si="1004"/>
        <v/>
      </c>
      <c r="AZ829" s="309" t="str">
        <f t="shared" si="1003"/>
        <v/>
      </c>
      <c r="BA829" s="318" t="str">
        <f t="shared" si="941"/>
        <v/>
      </c>
      <c r="BB829" s="473" t="str">
        <f t="shared" si="942"/>
        <v/>
      </c>
      <c r="BC829" s="80" t="str">
        <f t="shared" si="993"/>
        <v/>
      </c>
      <c r="BD829" s="56">
        <f t="shared" si="943"/>
        <v>1</v>
      </c>
      <c r="BF829" s="56" t="str">
        <f t="shared" si="944"/>
        <v/>
      </c>
      <c r="BG829" s="56" t="str">
        <f t="shared" si="945"/>
        <v/>
      </c>
      <c r="BH829" s="6" t="str">
        <f t="shared" si="946"/>
        <v/>
      </c>
      <c r="BK829" s="6" t="str">
        <f t="shared" si="947"/>
        <v/>
      </c>
      <c r="BL829" s="56">
        <f t="shared" si="972"/>
        <v>999999</v>
      </c>
      <c r="BM829" s="183">
        <f t="shared" si="973"/>
        <v>99999.000004144997</v>
      </c>
      <c r="BN829" s="61">
        <v>813</v>
      </c>
      <c r="BO829" s="6">
        <f t="shared" si="948"/>
        <v>999999</v>
      </c>
      <c r="BP829" s="6">
        <f t="shared" si="949"/>
        <v>999999</v>
      </c>
      <c r="BQ829" s="6" t="str">
        <f t="shared" si="974"/>
        <v>x</v>
      </c>
      <c r="BR829" s="206">
        <f t="shared" si="950"/>
        <v>99999.000004144997</v>
      </c>
      <c r="BS829" s="6">
        <f t="shared" si="951"/>
        <v>99999.000004144997</v>
      </c>
      <c r="BT829" s="6" t="str">
        <f t="shared" si="975"/>
        <v>x</v>
      </c>
      <c r="BU829" s="6" t="str">
        <f t="shared" si="952"/>
        <v/>
      </c>
      <c r="BW829" s="82">
        <f t="shared" si="976"/>
        <v>9999999999</v>
      </c>
      <c r="BX829" s="80" t="str">
        <f t="shared" si="953"/>
        <v>x</v>
      </c>
      <c r="BY829" s="80" t="str">
        <f t="shared" si="954"/>
        <v/>
      </c>
      <c r="BZ829" s="56" t="str">
        <f t="shared" si="977"/>
        <v/>
      </c>
      <c r="CA829" s="56" t="str">
        <f t="shared" si="978"/>
        <v/>
      </c>
      <c r="CB829" s="88">
        <f t="shared" si="979"/>
        <v>0</v>
      </c>
      <c r="CC829" s="56" t="str">
        <f t="shared" si="955"/>
        <v/>
      </c>
      <c r="CD829" s="56"/>
      <c r="CE829" s="56"/>
      <c r="CF829" s="56"/>
      <c r="CG829" s="56"/>
      <c r="CH829" s="169">
        <f t="shared" si="980"/>
        <v>9999999999</v>
      </c>
      <c r="CI829" s="170">
        <f t="shared" si="981"/>
        <v>9999999999</v>
      </c>
      <c r="CJ829" s="171">
        <f t="shared" si="982"/>
        <v>9999999999</v>
      </c>
      <c r="CK829" s="172" t="str">
        <f t="shared" si="983"/>
        <v/>
      </c>
      <c r="CL829" s="173" t="str">
        <f t="shared" si="956"/>
        <v>x</v>
      </c>
      <c r="CN829" s="6" t="str">
        <f t="shared" si="984"/>
        <v/>
      </c>
      <c r="CO829" s="293" t="e">
        <f t="shared" ca="1" si="994"/>
        <v>#N/A</v>
      </c>
      <c r="CP829" s="6" t="e">
        <f t="shared" ca="1" si="985"/>
        <v>#N/A</v>
      </c>
      <c r="CQ829" s="61">
        <v>813</v>
      </c>
      <c r="CR829" s="6">
        <f t="shared" si="957"/>
        <v>0</v>
      </c>
      <c r="CS829" s="6">
        <f t="shared" si="958"/>
        <v>0</v>
      </c>
      <c r="CT829" s="56" t="str">
        <f t="shared" si="959"/>
        <v/>
      </c>
      <c r="CU829" s="76">
        <f t="shared" si="960"/>
        <v>0</v>
      </c>
      <c r="CV829" s="76">
        <f t="shared" si="961"/>
        <v>0</v>
      </c>
      <c r="CX829" s="6" t="str">
        <f t="shared" si="962"/>
        <v/>
      </c>
      <c r="CY829" s="6" t="str">
        <f t="shared" si="963"/>
        <v/>
      </c>
      <c r="CZ829" s="6" t="str">
        <f t="shared" si="964"/>
        <v/>
      </c>
      <c r="DG829" s="56" t="str">
        <f t="shared" si="965"/>
        <v/>
      </c>
      <c r="DH829" s="6">
        <f t="shared" si="966"/>
        <v>0</v>
      </c>
      <c r="DK829" s="6">
        <f t="shared" si="1001"/>
        <v>0</v>
      </c>
      <c r="DL829" s="6" t="e">
        <f t="shared" si="1002"/>
        <v>#N/A</v>
      </c>
      <c r="DN829" s="6" t="e">
        <f t="shared" si="1000"/>
        <v>#N/A</v>
      </c>
      <c r="DP829" s="6" t="str">
        <f t="shared" si="967"/>
        <v/>
      </c>
      <c r="DQ829" s="293">
        <f t="shared" ca="1" si="996"/>
        <v>823</v>
      </c>
      <c r="DR829" s="6" t="str">
        <f t="shared" ca="1" si="986"/>
        <v>x</v>
      </c>
      <c r="DU829" s="293" t="e">
        <f t="shared" ca="1" si="987"/>
        <v>#N/A</v>
      </c>
      <c r="DV829" s="5"/>
      <c r="DW829" s="293" t="e">
        <f t="shared" ca="1" si="997"/>
        <v>#N/A</v>
      </c>
      <c r="DZ829" s="293" t="e">
        <f t="shared" ca="1" si="988"/>
        <v>#N/A</v>
      </c>
      <c r="EA829" s="293" t="e">
        <f t="shared" ca="1" si="989"/>
        <v>#N/A</v>
      </c>
      <c r="EB829" s="293" t="e">
        <f t="shared" ca="1" si="990"/>
        <v>#N/A</v>
      </c>
      <c r="EE829" s="6" t="str">
        <f t="shared" si="991"/>
        <v/>
      </c>
      <c r="EF829" s="293" t="e">
        <f t="shared" ca="1" si="992"/>
        <v>#N/A</v>
      </c>
      <c r="EG829" s="6" t="e">
        <f t="shared" ca="1" si="968"/>
        <v>#N/A</v>
      </c>
    </row>
    <row r="830" spans="1:137" x14ac:dyDescent="0.2">
      <c r="C830" s="75"/>
      <c r="D830" s="184" t="str">
        <f t="shared" si="932"/>
        <v/>
      </c>
      <c r="E830" s="649" t="str">
        <f t="shared" si="998"/>
        <v/>
      </c>
      <c r="F830" s="607" t="str">
        <f t="shared" si="931"/>
        <v>x</v>
      </c>
      <c r="G830" s="650"/>
      <c r="H830" s="651"/>
      <c r="I830" s="651"/>
      <c r="J830" s="651"/>
      <c r="K830" s="652"/>
      <c r="L830" s="889"/>
      <c r="M830" s="889"/>
      <c r="N830" s="653"/>
      <c r="O830" s="651"/>
      <c r="P830" s="651"/>
      <c r="Q830" s="654"/>
      <c r="R830" s="655"/>
      <c r="S830" s="607" t="str">
        <f t="shared" si="933"/>
        <v/>
      </c>
      <c r="T830" s="656" t="str">
        <f t="shared" si="934"/>
        <v/>
      </c>
      <c r="U830" s="656" t="str">
        <f t="shared" si="969"/>
        <v/>
      </c>
      <c r="V830" s="656" t="str">
        <f t="shared" si="935"/>
        <v/>
      </c>
      <c r="W830" s="719"/>
      <c r="X830" s="659"/>
      <c r="Y830" s="656" t="str">
        <f t="shared" si="999"/>
        <v/>
      </c>
      <c r="Z830" s="659"/>
      <c r="AA830" s="654"/>
      <c r="AB830" s="656" t="str">
        <f t="shared" si="936"/>
        <v/>
      </c>
      <c r="AC830" s="661" t="str">
        <f t="shared" si="970"/>
        <v/>
      </c>
      <c r="AE830" s="658" t="str">
        <f t="shared" si="937"/>
        <v/>
      </c>
      <c r="AF830" s="659"/>
      <c r="AT830" s="805" t="str">
        <f t="shared" si="995"/>
        <v/>
      </c>
      <c r="AU830" t="str">
        <f t="shared" si="971"/>
        <v/>
      </c>
      <c r="AV830" s="6" t="str">
        <f t="shared" si="938"/>
        <v/>
      </c>
      <c r="AW830" s="317" t="str">
        <f t="shared" si="939"/>
        <v/>
      </c>
      <c r="AX830" s="158" t="str">
        <f t="shared" si="940"/>
        <v/>
      </c>
      <c r="AY830" s="158" t="str">
        <f t="shared" si="1004"/>
        <v/>
      </c>
      <c r="AZ830" s="309" t="str">
        <f t="shared" si="1003"/>
        <v/>
      </c>
      <c r="BA830" s="318" t="str">
        <f t="shared" si="941"/>
        <v/>
      </c>
      <c r="BB830" s="473" t="str">
        <f t="shared" si="942"/>
        <v/>
      </c>
      <c r="BC830" s="80" t="str">
        <f t="shared" si="993"/>
        <v/>
      </c>
      <c r="BD830" s="56">
        <f t="shared" si="943"/>
        <v>1</v>
      </c>
      <c r="BF830" s="56" t="str">
        <f t="shared" si="944"/>
        <v/>
      </c>
      <c r="BG830" s="56" t="str">
        <f t="shared" si="945"/>
        <v/>
      </c>
      <c r="BH830" s="6" t="str">
        <f t="shared" si="946"/>
        <v/>
      </c>
      <c r="BK830" s="6" t="str">
        <f t="shared" si="947"/>
        <v/>
      </c>
      <c r="BL830" s="56">
        <f t="shared" si="972"/>
        <v>999999</v>
      </c>
      <c r="BM830" s="183">
        <f t="shared" si="973"/>
        <v>99999.000004150002</v>
      </c>
      <c r="BN830" s="61">
        <v>814</v>
      </c>
      <c r="BO830" s="6">
        <f t="shared" si="948"/>
        <v>999999</v>
      </c>
      <c r="BP830" s="6">
        <f t="shared" si="949"/>
        <v>999999</v>
      </c>
      <c r="BQ830" s="6" t="str">
        <f t="shared" si="974"/>
        <v>x</v>
      </c>
      <c r="BR830" s="206">
        <f t="shared" si="950"/>
        <v>99999.000004150002</v>
      </c>
      <c r="BS830" s="6">
        <f t="shared" si="951"/>
        <v>99999.000004150002</v>
      </c>
      <c r="BT830" s="6" t="str">
        <f t="shared" si="975"/>
        <v>x</v>
      </c>
      <c r="BU830" s="6" t="str">
        <f t="shared" si="952"/>
        <v/>
      </c>
      <c r="BW830" s="82">
        <f t="shared" si="976"/>
        <v>9999999999</v>
      </c>
      <c r="BX830" s="80" t="str">
        <f t="shared" si="953"/>
        <v>x</v>
      </c>
      <c r="BY830" s="80" t="str">
        <f t="shared" si="954"/>
        <v/>
      </c>
      <c r="BZ830" s="56" t="str">
        <f t="shared" si="977"/>
        <v/>
      </c>
      <c r="CA830" s="56" t="str">
        <f t="shared" si="978"/>
        <v/>
      </c>
      <c r="CB830" s="88">
        <f t="shared" si="979"/>
        <v>0</v>
      </c>
      <c r="CC830" s="56" t="str">
        <f t="shared" si="955"/>
        <v/>
      </c>
      <c r="CD830" s="56"/>
      <c r="CE830" s="56"/>
      <c r="CF830" s="56"/>
      <c r="CG830" s="56"/>
      <c r="CH830" s="169">
        <f t="shared" si="980"/>
        <v>9999999999</v>
      </c>
      <c r="CI830" s="170">
        <f t="shared" si="981"/>
        <v>9999999999</v>
      </c>
      <c r="CJ830" s="171">
        <f t="shared" si="982"/>
        <v>9999999999</v>
      </c>
      <c r="CK830" s="172" t="str">
        <f t="shared" si="983"/>
        <v/>
      </c>
      <c r="CL830" s="173" t="str">
        <f t="shared" si="956"/>
        <v>x</v>
      </c>
      <c r="CN830" s="6" t="str">
        <f t="shared" si="984"/>
        <v/>
      </c>
      <c r="CO830" s="293" t="e">
        <f t="shared" ca="1" si="994"/>
        <v>#N/A</v>
      </c>
      <c r="CP830" s="6" t="e">
        <f t="shared" ca="1" si="985"/>
        <v>#N/A</v>
      </c>
      <c r="CQ830" s="61">
        <v>814</v>
      </c>
      <c r="CR830" s="6">
        <f t="shared" si="957"/>
        <v>0</v>
      </c>
      <c r="CS830" s="6">
        <f t="shared" si="958"/>
        <v>0</v>
      </c>
      <c r="CT830" s="56" t="str">
        <f t="shared" si="959"/>
        <v/>
      </c>
      <c r="CU830" s="76">
        <f t="shared" si="960"/>
        <v>0</v>
      </c>
      <c r="CV830" s="76">
        <f t="shared" si="961"/>
        <v>0</v>
      </c>
      <c r="CX830" s="6" t="str">
        <f t="shared" si="962"/>
        <v/>
      </c>
      <c r="CY830" s="6" t="str">
        <f t="shared" si="963"/>
        <v/>
      </c>
      <c r="CZ830" s="6" t="str">
        <f t="shared" si="964"/>
        <v/>
      </c>
      <c r="DG830" s="56" t="str">
        <f t="shared" si="965"/>
        <v/>
      </c>
      <c r="DH830" s="6">
        <f t="shared" si="966"/>
        <v>0</v>
      </c>
      <c r="DK830" s="6">
        <f t="shared" si="1001"/>
        <v>0</v>
      </c>
      <c r="DL830" s="6" t="e">
        <f t="shared" si="1002"/>
        <v>#N/A</v>
      </c>
      <c r="DN830" s="6" t="e">
        <f t="shared" si="1000"/>
        <v>#N/A</v>
      </c>
      <c r="DP830" s="6" t="str">
        <f t="shared" si="967"/>
        <v/>
      </c>
      <c r="DQ830" s="293">
        <f t="shared" ca="1" si="996"/>
        <v>824</v>
      </c>
      <c r="DR830" s="6" t="str">
        <f t="shared" ca="1" si="986"/>
        <v>x</v>
      </c>
      <c r="DU830" s="293" t="e">
        <f t="shared" ca="1" si="987"/>
        <v>#N/A</v>
      </c>
      <c r="DV830" s="5"/>
      <c r="DW830" s="293" t="e">
        <f t="shared" ca="1" si="997"/>
        <v>#N/A</v>
      </c>
      <c r="DZ830" s="293" t="e">
        <f t="shared" ca="1" si="988"/>
        <v>#N/A</v>
      </c>
      <c r="EA830" s="293" t="e">
        <f t="shared" ca="1" si="989"/>
        <v>#N/A</v>
      </c>
      <c r="EB830" s="293" t="e">
        <f t="shared" ca="1" si="990"/>
        <v>#N/A</v>
      </c>
      <c r="EE830" s="6" t="str">
        <f t="shared" si="991"/>
        <v/>
      </c>
      <c r="EF830" s="293" t="e">
        <f t="shared" ca="1" si="992"/>
        <v>#N/A</v>
      </c>
      <c r="EG830" s="6" t="e">
        <f t="shared" ca="1" si="968"/>
        <v>#N/A</v>
      </c>
    </row>
    <row r="831" spans="1:137" x14ac:dyDescent="0.2">
      <c r="C831" s="75"/>
      <c r="D831" s="184" t="str">
        <f t="shared" si="932"/>
        <v/>
      </c>
      <c r="E831" s="649" t="str">
        <f t="shared" si="998"/>
        <v/>
      </c>
      <c r="F831" s="607" t="str">
        <f t="shared" si="931"/>
        <v>x</v>
      </c>
      <c r="G831" s="650"/>
      <c r="H831" s="651"/>
      <c r="I831" s="651"/>
      <c r="J831" s="651"/>
      <c r="K831" s="652"/>
      <c r="L831" s="889"/>
      <c r="M831" s="889"/>
      <c r="N831" s="653"/>
      <c r="O831" s="651"/>
      <c r="P831" s="651"/>
      <c r="Q831" s="654"/>
      <c r="R831" s="655"/>
      <c r="S831" s="607" t="str">
        <f t="shared" si="933"/>
        <v/>
      </c>
      <c r="T831" s="656" t="str">
        <f t="shared" si="934"/>
        <v/>
      </c>
      <c r="U831" s="656" t="str">
        <f t="shared" si="969"/>
        <v/>
      </c>
      <c r="V831" s="656" t="str">
        <f t="shared" si="935"/>
        <v/>
      </c>
      <c r="W831" s="719"/>
      <c r="X831" s="659"/>
      <c r="Y831" s="656" t="str">
        <f t="shared" si="999"/>
        <v/>
      </c>
      <c r="Z831" s="659"/>
      <c r="AA831" s="654"/>
      <c r="AB831" s="656" t="str">
        <f t="shared" si="936"/>
        <v/>
      </c>
      <c r="AC831" s="661" t="str">
        <f t="shared" si="970"/>
        <v/>
      </c>
      <c r="AE831" s="658" t="str">
        <f t="shared" si="937"/>
        <v/>
      </c>
      <c r="AF831" s="659"/>
      <c r="AT831" s="805" t="str">
        <f t="shared" si="995"/>
        <v/>
      </c>
      <c r="AU831" t="str">
        <f t="shared" si="971"/>
        <v/>
      </c>
      <c r="AV831" s="6" t="str">
        <f t="shared" si="938"/>
        <v/>
      </c>
      <c r="AW831" s="317" t="str">
        <f t="shared" si="939"/>
        <v/>
      </c>
      <c r="AX831" s="158" t="str">
        <f t="shared" si="940"/>
        <v/>
      </c>
      <c r="AY831" s="158" t="str">
        <f t="shared" si="1004"/>
        <v/>
      </c>
      <c r="AZ831" s="309" t="str">
        <f t="shared" si="1003"/>
        <v/>
      </c>
      <c r="BA831" s="318" t="str">
        <f t="shared" si="941"/>
        <v/>
      </c>
      <c r="BB831" s="473" t="str">
        <f t="shared" si="942"/>
        <v/>
      </c>
      <c r="BC831" s="80" t="str">
        <f t="shared" si="993"/>
        <v/>
      </c>
      <c r="BD831" s="56">
        <f t="shared" si="943"/>
        <v>1</v>
      </c>
      <c r="BF831" s="56" t="str">
        <f t="shared" si="944"/>
        <v/>
      </c>
      <c r="BG831" s="56" t="str">
        <f t="shared" si="945"/>
        <v/>
      </c>
      <c r="BH831" s="6" t="str">
        <f t="shared" si="946"/>
        <v/>
      </c>
      <c r="BK831" s="6" t="str">
        <f t="shared" si="947"/>
        <v/>
      </c>
      <c r="BL831" s="56">
        <f t="shared" si="972"/>
        <v>999999</v>
      </c>
      <c r="BM831" s="183">
        <f t="shared" si="973"/>
        <v>99999.000004154994</v>
      </c>
      <c r="BN831" s="61">
        <v>815</v>
      </c>
      <c r="BO831" s="6">
        <f t="shared" si="948"/>
        <v>999999</v>
      </c>
      <c r="BP831" s="6">
        <f t="shared" si="949"/>
        <v>999999</v>
      </c>
      <c r="BQ831" s="6" t="str">
        <f t="shared" si="974"/>
        <v>x</v>
      </c>
      <c r="BR831" s="206">
        <f t="shared" si="950"/>
        <v>99999.000004154994</v>
      </c>
      <c r="BS831" s="6">
        <f t="shared" si="951"/>
        <v>99999.000004154994</v>
      </c>
      <c r="BT831" s="6" t="str">
        <f t="shared" si="975"/>
        <v>x</v>
      </c>
      <c r="BU831" s="6" t="str">
        <f t="shared" si="952"/>
        <v/>
      </c>
      <c r="BW831" s="82">
        <f t="shared" si="976"/>
        <v>9999999999</v>
      </c>
      <c r="BX831" s="80" t="str">
        <f t="shared" si="953"/>
        <v>x</v>
      </c>
      <c r="BY831" s="80" t="str">
        <f t="shared" si="954"/>
        <v/>
      </c>
      <c r="BZ831" s="56" t="str">
        <f t="shared" si="977"/>
        <v/>
      </c>
      <c r="CA831" s="56" t="str">
        <f t="shared" si="978"/>
        <v/>
      </c>
      <c r="CB831" s="88">
        <f t="shared" si="979"/>
        <v>0</v>
      </c>
      <c r="CC831" s="56" t="str">
        <f t="shared" si="955"/>
        <v/>
      </c>
      <c r="CD831" s="56"/>
      <c r="CE831" s="56"/>
      <c r="CF831" s="56"/>
      <c r="CG831" s="56"/>
      <c r="CH831" s="169">
        <f t="shared" si="980"/>
        <v>9999999999</v>
      </c>
      <c r="CI831" s="170">
        <f t="shared" si="981"/>
        <v>9999999999</v>
      </c>
      <c r="CJ831" s="171">
        <f t="shared" si="982"/>
        <v>9999999999</v>
      </c>
      <c r="CK831" s="172" t="str">
        <f t="shared" si="983"/>
        <v/>
      </c>
      <c r="CL831" s="173" t="str">
        <f t="shared" si="956"/>
        <v>x</v>
      </c>
      <c r="CN831" s="6" t="str">
        <f t="shared" si="984"/>
        <v/>
      </c>
      <c r="CO831" s="293" t="e">
        <f t="shared" ca="1" si="994"/>
        <v>#N/A</v>
      </c>
      <c r="CP831" s="6" t="e">
        <f t="shared" ca="1" si="985"/>
        <v>#N/A</v>
      </c>
      <c r="CQ831" s="61">
        <v>815</v>
      </c>
      <c r="CR831" s="6">
        <f t="shared" si="957"/>
        <v>0</v>
      </c>
      <c r="CS831" s="6">
        <f t="shared" si="958"/>
        <v>0</v>
      </c>
      <c r="CT831" s="56" t="str">
        <f t="shared" si="959"/>
        <v/>
      </c>
      <c r="CU831" s="76">
        <f t="shared" si="960"/>
        <v>0</v>
      </c>
      <c r="CV831" s="76">
        <f t="shared" si="961"/>
        <v>0</v>
      </c>
      <c r="CX831" s="6" t="str">
        <f t="shared" si="962"/>
        <v/>
      </c>
      <c r="CY831" s="6" t="str">
        <f t="shared" si="963"/>
        <v/>
      </c>
      <c r="CZ831" s="6" t="str">
        <f t="shared" si="964"/>
        <v/>
      </c>
      <c r="DG831" s="56" t="str">
        <f t="shared" si="965"/>
        <v/>
      </c>
      <c r="DH831" s="6">
        <f t="shared" si="966"/>
        <v>0</v>
      </c>
      <c r="DK831" s="6">
        <f t="shared" si="1001"/>
        <v>0</v>
      </c>
      <c r="DL831" s="6" t="e">
        <f t="shared" si="1002"/>
        <v>#N/A</v>
      </c>
      <c r="DN831" s="6" t="e">
        <f t="shared" si="1000"/>
        <v>#N/A</v>
      </c>
      <c r="DP831" s="6" t="str">
        <f t="shared" si="967"/>
        <v/>
      </c>
      <c r="DQ831" s="293">
        <f t="shared" ca="1" si="996"/>
        <v>825</v>
      </c>
      <c r="DR831" s="6" t="str">
        <f t="shared" ca="1" si="986"/>
        <v>x</v>
      </c>
      <c r="DU831" s="293" t="e">
        <f t="shared" ca="1" si="987"/>
        <v>#N/A</v>
      </c>
      <c r="DV831" s="5"/>
      <c r="DW831" s="293" t="e">
        <f t="shared" ca="1" si="997"/>
        <v>#N/A</v>
      </c>
      <c r="DZ831" s="293" t="e">
        <f t="shared" ca="1" si="988"/>
        <v>#N/A</v>
      </c>
      <c r="EA831" s="293" t="e">
        <f t="shared" ca="1" si="989"/>
        <v>#N/A</v>
      </c>
      <c r="EB831" s="293" t="e">
        <f t="shared" ca="1" si="990"/>
        <v>#N/A</v>
      </c>
      <c r="EE831" s="6" t="str">
        <f t="shared" si="991"/>
        <v/>
      </c>
      <c r="EF831" s="293" t="e">
        <f t="shared" ca="1" si="992"/>
        <v>#N/A</v>
      </c>
      <c r="EG831" s="6" t="e">
        <f t="shared" ca="1" si="968"/>
        <v>#N/A</v>
      </c>
    </row>
    <row r="832" spans="1:137" x14ac:dyDescent="0.2">
      <c r="C832" s="75"/>
      <c r="D832" s="184" t="str">
        <f t="shared" si="932"/>
        <v/>
      </c>
      <c r="E832" s="649" t="str">
        <f t="shared" si="998"/>
        <v/>
      </c>
      <c r="F832" s="607" t="str">
        <f t="shared" si="931"/>
        <v>x</v>
      </c>
      <c r="G832" s="650"/>
      <c r="H832" s="651"/>
      <c r="I832" s="651"/>
      <c r="J832" s="651"/>
      <c r="K832" s="652"/>
      <c r="L832" s="889"/>
      <c r="M832" s="889"/>
      <c r="N832" s="653"/>
      <c r="O832" s="651"/>
      <c r="P832" s="651"/>
      <c r="Q832" s="654"/>
      <c r="R832" s="655"/>
      <c r="S832" s="607" t="str">
        <f t="shared" si="933"/>
        <v/>
      </c>
      <c r="T832" s="656" t="str">
        <f t="shared" si="934"/>
        <v/>
      </c>
      <c r="U832" s="656" t="str">
        <f t="shared" si="969"/>
        <v/>
      </c>
      <c r="V832" s="656" t="str">
        <f t="shared" si="935"/>
        <v/>
      </c>
      <c r="W832" s="719"/>
      <c r="X832" s="659"/>
      <c r="Y832" s="656" t="str">
        <f t="shared" si="999"/>
        <v/>
      </c>
      <c r="Z832" s="659"/>
      <c r="AA832" s="654"/>
      <c r="AB832" s="656" t="str">
        <f t="shared" si="936"/>
        <v/>
      </c>
      <c r="AC832" s="661" t="str">
        <f t="shared" si="970"/>
        <v/>
      </c>
      <c r="AE832" s="658" t="str">
        <f t="shared" si="937"/>
        <v/>
      </c>
      <c r="AF832" s="659"/>
      <c r="AT832" s="805" t="str">
        <f t="shared" si="995"/>
        <v/>
      </c>
      <c r="AU832" t="str">
        <f t="shared" si="971"/>
        <v/>
      </c>
      <c r="AV832" s="6" t="str">
        <f t="shared" si="938"/>
        <v/>
      </c>
      <c r="AW832" s="317" t="str">
        <f t="shared" si="939"/>
        <v/>
      </c>
      <c r="AX832" s="158" t="str">
        <f t="shared" si="940"/>
        <v/>
      </c>
      <c r="AY832" s="158" t="str">
        <f t="shared" si="1004"/>
        <v/>
      </c>
      <c r="AZ832" s="309" t="str">
        <f t="shared" si="1003"/>
        <v/>
      </c>
      <c r="BA832" s="318" t="str">
        <f t="shared" si="941"/>
        <v/>
      </c>
      <c r="BB832" s="473" t="str">
        <f t="shared" si="942"/>
        <v/>
      </c>
      <c r="BC832" s="80" t="str">
        <f t="shared" si="993"/>
        <v/>
      </c>
      <c r="BD832" s="56">
        <f t="shared" si="943"/>
        <v>1</v>
      </c>
      <c r="BF832" s="56" t="str">
        <f t="shared" si="944"/>
        <v/>
      </c>
      <c r="BG832" s="56" t="str">
        <f t="shared" si="945"/>
        <v/>
      </c>
      <c r="BH832" s="6" t="str">
        <f t="shared" si="946"/>
        <v/>
      </c>
      <c r="BK832" s="6" t="str">
        <f t="shared" si="947"/>
        <v/>
      </c>
      <c r="BL832" s="56">
        <f t="shared" si="972"/>
        <v>999999</v>
      </c>
      <c r="BM832" s="183">
        <f t="shared" si="973"/>
        <v>99999.00000416</v>
      </c>
      <c r="BN832" s="61">
        <v>816</v>
      </c>
      <c r="BO832" s="6">
        <f t="shared" si="948"/>
        <v>999999</v>
      </c>
      <c r="BP832" s="6">
        <f t="shared" si="949"/>
        <v>999999</v>
      </c>
      <c r="BQ832" s="6" t="str">
        <f t="shared" si="974"/>
        <v>x</v>
      </c>
      <c r="BR832" s="206">
        <f t="shared" si="950"/>
        <v>99999.00000416</v>
      </c>
      <c r="BS832" s="6">
        <f t="shared" si="951"/>
        <v>99999.00000416</v>
      </c>
      <c r="BT832" s="6" t="str">
        <f t="shared" si="975"/>
        <v>x</v>
      </c>
      <c r="BU832" s="6" t="str">
        <f t="shared" si="952"/>
        <v/>
      </c>
      <c r="BW832" s="82">
        <f t="shared" si="976"/>
        <v>9999999999</v>
      </c>
      <c r="BX832" s="80" t="str">
        <f t="shared" si="953"/>
        <v>x</v>
      </c>
      <c r="BY832" s="80" t="str">
        <f t="shared" si="954"/>
        <v/>
      </c>
      <c r="BZ832" s="56" t="str">
        <f t="shared" si="977"/>
        <v/>
      </c>
      <c r="CA832" s="56" t="str">
        <f t="shared" si="978"/>
        <v/>
      </c>
      <c r="CB832" s="88">
        <f t="shared" si="979"/>
        <v>0</v>
      </c>
      <c r="CC832" s="56" t="str">
        <f t="shared" si="955"/>
        <v/>
      </c>
      <c r="CD832" s="56"/>
      <c r="CE832" s="56"/>
      <c r="CF832" s="56"/>
      <c r="CG832" s="56"/>
      <c r="CH832" s="169">
        <f t="shared" si="980"/>
        <v>9999999999</v>
      </c>
      <c r="CI832" s="170">
        <f t="shared" si="981"/>
        <v>9999999999</v>
      </c>
      <c r="CJ832" s="171">
        <f t="shared" si="982"/>
        <v>9999999999</v>
      </c>
      <c r="CK832" s="172" t="str">
        <f t="shared" si="983"/>
        <v/>
      </c>
      <c r="CL832" s="173" t="str">
        <f t="shared" si="956"/>
        <v>x</v>
      </c>
      <c r="CN832" s="6" t="str">
        <f t="shared" si="984"/>
        <v/>
      </c>
      <c r="CO832" s="293" t="e">
        <f t="shared" ca="1" si="994"/>
        <v>#N/A</v>
      </c>
      <c r="CP832" s="6" t="e">
        <f t="shared" ca="1" si="985"/>
        <v>#N/A</v>
      </c>
      <c r="CQ832" s="61">
        <v>816</v>
      </c>
      <c r="CR832" s="6">
        <f t="shared" si="957"/>
        <v>0</v>
      </c>
      <c r="CS832" s="6">
        <f t="shared" si="958"/>
        <v>0</v>
      </c>
      <c r="CT832" s="56" t="str">
        <f t="shared" si="959"/>
        <v/>
      </c>
      <c r="CU832" s="76">
        <f t="shared" si="960"/>
        <v>0</v>
      </c>
      <c r="CV832" s="76">
        <f t="shared" si="961"/>
        <v>0</v>
      </c>
      <c r="CX832" s="6" t="str">
        <f t="shared" si="962"/>
        <v/>
      </c>
      <c r="CY832" s="6" t="str">
        <f t="shared" si="963"/>
        <v/>
      </c>
      <c r="CZ832" s="6" t="str">
        <f t="shared" si="964"/>
        <v/>
      </c>
      <c r="DG832" s="56" t="str">
        <f t="shared" si="965"/>
        <v/>
      </c>
      <c r="DH832" s="6">
        <f t="shared" si="966"/>
        <v>0</v>
      </c>
      <c r="DK832" s="6">
        <f t="shared" si="1001"/>
        <v>0</v>
      </c>
      <c r="DL832" s="6" t="e">
        <f t="shared" si="1002"/>
        <v>#N/A</v>
      </c>
      <c r="DN832" s="6" t="e">
        <f t="shared" si="1000"/>
        <v>#N/A</v>
      </c>
      <c r="DP832" s="6" t="str">
        <f t="shared" si="967"/>
        <v/>
      </c>
      <c r="DQ832" s="293">
        <f t="shared" ca="1" si="996"/>
        <v>826</v>
      </c>
      <c r="DR832" s="6" t="str">
        <f t="shared" ca="1" si="986"/>
        <v>x</v>
      </c>
      <c r="DU832" s="293" t="e">
        <f t="shared" ca="1" si="987"/>
        <v>#N/A</v>
      </c>
      <c r="DV832" s="5"/>
      <c r="DW832" s="293" t="e">
        <f t="shared" ca="1" si="997"/>
        <v>#N/A</v>
      </c>
      <c r="DZ832" s="293" t="e">
        <f t="shared" ca="1" si="988"/>
        <v>#N/A</v>
      </c>
      <c r="EA832" s="293" t="e">
        <f t="shared" ca="1" si="989"/>
        <v>#N/A</v>
      </c>
      <c r="EB832" s="293" t="e">
        <f t="shared" ca="1" si="990"/>
        <v>#N/A</v>
      </c>
      <c r="EE832" s="6" t="str">
        <f t="shared" si="991"/>
        <v/>
      </c>
      <c r="EF832" s="293" t="e">
        <f t="shared" ca="1" si="992"/>
        <v>#N/A</v>
      </c>
      <c r="EG832" s="6" t="e">
        <f t="shared" ca="1" si="968"/>
        <v>#N/A</v>
      </c>
    </row>
    <row r="833" spans="3:137" x14ac:dyDescent="0.2">
      <c r="C833" s="75"/>
      <c r="D833" s="184" t="str">
        <f t="shared" si="932"/>
        <v/>
      </c>
      <c r="E833" s="649" t="str">
        <f t="shared" si="998"/>
        <v/>
      </c>
      <c r="F833" s="607" t="str">
        <f t="shared" si="931"/>
        <v>x</v>
      </c>
      <c r="G833" s="650"/>
      <c r="H833" s="651"/>
      <c r="I833" s="651"/>
      <c r="J833" s="651"/>
      <c r="K833" s="652"/>
      <c r="L833" s="889"/>
      <c r="M833" s="889"/>
      <c r="N833" s="653"/>
      <c r="O833" s="651"/>
      <c r="P833" s="651"/>
      <c r="Q833" s="654"/>
      <c r="R833" s="655"/>
      <c r="S833" s="607" t="str">
        <f t="shared" si="933"/>
        <v/>
      </c>
      <c r="T833" s="656" t="str">
        <f t="shared" si="934"/>
        <v/>
      </c>
      <c r="U833" s="656" t="str">
        <f t="shared" si="969"/>
        <v/>
      </c>
      <c r="V833" s="656" t="str">
        <f t="shared" si="935"/>
        <v/>
      </c>
      <c r="W833" s="719"/>
      <c r="X833" s="659"/>
      <c r="Y833" s="656" t="str">
        <f t="shared" si="999"/>
        <v/>
      </c>
      <c r="Z833" s="659"/>
      <c r="AA833" s="654"/>
      <c r="AB833" s="656" t="str">
        <f t="shared" si="936"/>
        <v/>
      </c>
      <c r="AC833" s="661" t="str">
        <f t="shared" si="970"/>
        <v/>
      </c>
      <c r="AE833" s="658" t="str">
        <f t="shared" si="937"/>
        <v/>
      </c>
      <c r="AF833" s="659"/>
      <c r="AT833" s="805" t="str">
        <f t="shared" si="995"/>
        <v/>
      </c>
      <c r="AU833" t="str">
        <f t="shared" si="971"/>
        <v/>
      </c>
      <c r="AV833" s="6" t="str">
        <f t="shared" si="938"/>
        <v/>
      </c>
      <c r="AW833" s="317" t="str">
        <f t="shared" si="939"/>
        <v/>
      </c>
      <c r="AX833" s="158" t="str">
        <f t="shared" si="940"/>
        <v/>
      </c>
      <c r="AY833" s="158" t="str">
        <f t="shared" si="1004"/>
        <v/>
      </c>
      <c r="AZ833" s="309" t="str">
        <f t="shared" si="1003"/>
        <v/>
      </c>
      <c r="BA833" s="318" t="str">
        <f t="shared" si="941"/>
        <v/>
      </c>
      <c r="BB833" s="473" t="str">
        <f t="shared" si="942"/>
        <v/>
      </c>
      <c r="BC833" s="80" t="str">
        <f t="shared" si="993"/>
        <v/>
      </c>
      <c r="BD833" s="56">
        <f t="shared" si="943"/>
        <v>1</v>
      </c>
      <c r="BF833" s="56" t="str">
        <f t="shared" si="944"/>
        <v/>
      </c>
      <c r="BG833" s="56" t="str">
        <f t="shared" si="945"/>
        <v/>
      </c>
      <c r="BH833" s="6" t="str">
        <f t="shared" si="946"/>
        <v/>
      </c>
      <c r="BK833" s="6" t="str">
        <f t="shared" si="947"/>
        <v/>
      </c>
      <c r="BL833" s="56">
        <f t="shared" si="972"/>
        <v>999999</v>
      </c>
      <c r="BM833" s="183">
        <f t="shared" si="973"/>
        <v>99999.000004165006</v>
      </c>
      <c r="BN833" s="61">
        <v>817</v>
      </c>
      <c r="BO833" s="6">
        <f t="shared" si="948"/>
        <v>999999</v>
      </c>
      <c r="BP833" s="6">
        <f t="shared" si="949"/>
        <v>999999</v>
      </c>
      <c r="BQ833" s="6" t="str">
        <f t="shared" si="974"/>
        <v>x</v>
      </c>
      <c r="BR833" s="206">
        <f t="shared" si="950"/>
        <v>99999.000004165006</v>
      </c>
      <c r="BS833" s="6">
        <f t="shared" si="951"/>
        <v>99999.000004165006</v>
      </c>
      <c r="BT833" s="6" t="str">
        <f t="shared" si="975"/>
        <v>x</v>
      </c>
      <c r="BU833" s="6" t="str">
        <f t="shared" si="952"/>
        <v/>
      </c>
      <c r="BW833" s="82">
        <f t="shared" si="976"/>
        <v>9999999999</v>
      </c>
      <c r="BX833" s="80" t="str">
        <f t="shared" si="953"/>
        <v>x</v>
      </c>
      <c r="BY833" s="80" t="str">
        <f t="shared" si="954"/>
        <v/>
      </c>
      <c r="BZ833" s="56" t="str">
        <f t="shared" si="977"/>
        <v/>
      </c>
      <c r="CA833" s="56" t="str">
        <f t="shared" si="978"/>
        <v/>
      </c>
      <c r="CB833" s="88">
        <f t="shared" si="979"/>
        <v>0</v>
      </c>
      <c r="CC833" s="56" t="str">
        <f t="shared" si="955"/>
        <v/>
      </c>
      <c r="CD833" s="56"/>
      <c r="CE833" s="56"/>
      <c r="CF833" s="56"/>
      <c r="CG833" s="56"/>
      <c r="CH833" s="169">
        <f t="shared" si="980"/>
        <v>9999999999</v>
      </c>
      <c r="CI833" s="170">
        <f t="shared" si="981"/>
        <v>9999999999</v>
      </c>
      <c r="CJ833" s="171">
        <f t="shared" si="982"/>
        <v>9999999999</v>
      </c>
      <c r="CK833" s="172" t="str">
        <f t="shared" si="983"/>
        <v/>
      </c>
      <c r="CL833" s="173" t="str">
        <f t="shared" si="956"/>
        <v>x</v>
      </c>
      <c r="CN833" s="6" t="str">
        <f t="shared" si="984"/>
        <v/>
      </c>
      <c r="CO833" s="293" t="e">
        <f t="shared" ca="1" si="994"/>
        <v>#N/A</v>
      </c>
      <c r="CP833" s="6" t="e">
        <f t="shared" ca="1" si="985"/>
        <v>#N/A</v>
      </c>
      <c r="CQ833" s="61">
        <v>817</v>
      </c>
      <c r="CR833" s="6">
        <f t="shared" si="957"/>
        <v>0</v>
      </c>
      <c r="CS833" s="6">
        <f t="shared" si="958"/>
        <v>0</v>
      </c>
      <c r="CT833" s="56" t="str">
        <f t="shared" si="959"/>
        <v/>
      </c>
      <c r="CU833" s="76">
        <f t="shared" si="960"/>
        <v>0</v>
      </c>
      <c r="CV833" s="76">
        <f t="shared" si="961"/>
        <v>0</v>
      </c>
      <c r="CX833" s="6" t="str">
        <f t="shared" si="962"/>
        <v/>
      </c>
      <c r="CY833" s="6" t="str">
        <f t="shared" si="963"/>
        <v/>
      </c>
      <c r="CZ833" s="6" t="str">
        <f t="shared" si="964"/>
        <v/>
      </c>
      <c r="DG833" s="56" t="str">
        <f t="shared" si="965"/>
        <v/>
      </c>
      <c r="DH833" s="6">
        <f t="shared" si="966"/>
        <v>0</v>
      </c>
      <c r="DK833" s="6">
        <f t="shared" si="1001"/>
        <v>0</v>
      </c>
      <c r="DL833" s="6" t="e">
        <f t="shared" si="1002"/>
        <v>#N/A</v>
      </c>
      <c r="DN833" s="6" t="e">
        <f t="shared" si="1000"/>
        <v>#N/A</v>
      </c>
      <c r="DP833" s="6" t="str">
        <f t="shared" si="967"/>
        <v/>
      </c>
      <c r="DQ833" s="293">
        <f t="shared" ca="1" si="996"/>
        <v>827</v>
      </c>
      <c r="DR833" s="6" t="str">
        <f t="shared" ca="1" si="986"/>
        <v>x</v>
      </c>
      <c r="DU833" s="293" t="e">
        <f t="shared" ca="1" si="987"/>
        <v>#N/A</v>
      </c>
      <c r="DV833" s="5"/>
      <c r="DW833" s="293" t="e">
        <f t="shared" ca="1" si="997"/>
        <v>#N/A</v>
      </c>
      <c r="DZ833" s="293" t="e">
        <f t="shared" ca="1" si="988"/>
        <v>#N/A</v>
      </c>
      <c r="EA833" s="293" t="e">
        <f t="shared" ca="1" si="989"/>
        <v>#N/A</v>
      </c>
      <c r="EB833" s="293" t="e">
        <f t="shared" ca="1" si="990"/>
        <v>#N/A</v>
      </c>
      <c r="EE833" s="6" t="str">
        <f t="shared" si="991"/>
        <v/>
      </c>
      <c r="EF833" s="293" t="e">
        <f t="shared" ca="1" si="992"/>
        <v>#N/A</v>
      </c>
      <c r="EG833" s="6" t="e">
        <f t="shared" ca="1" si="968"/>
        <v>#N/A</v>
      </c>
    </row>
    <row r="834" spans="3:137" x14ac:dyDescent="0.2">
      <c r="C834" s="75"/>
      <c r="D834" s="184" t="str">
        <f t="shared" si="932"/>
        <v/>
      </c>
      <c r="E834" s="649" t="str">
        <f t="shared" si="998"/>
        <v/>
      </c>
      <c r="F834" s="607" t="str">
        <f t="shared" si="931"/>
        <v>x</v>
      </c>
      <c r="G834" s="650"/>
      <c r="H834" s="651"/>
      <c r="I834" s="651"/>
      <c r="J834" s="651"/>
      <c r="K834" s="652"/>
      <c r="L834" s="889"/>
      <c r="M834" s="889"/>
      <c r="N834" s="653"/>
      <c r="O834" s="651"/>
      <c r="P834" s="651"/>
      <c r="Q834" s="654"/>
      <c r="R834" s="655"/>
      <c r="S834" s="607" t="str">
        <f t="shared" si="933"/>
        <v/>
      </c>
      <c r="T834" s="656" t="str">
        <f t="shared" si="934"/>
        <v/>
      </c>
      <c r="U834" s="656" t="str">
        <f t="shared" si="969"/>
        <v/>
      </c>
      <c r="V834" s="656" t="str">
        <f t="shared" si="935"/>
        <v/>
      </c>
      <c r="W834" s="719"/>
      <c r="X834" s="659"/>
      <c r="Y834" s="656" t="str">
        <f t="shared" si="999"/>
        <v/>
      </c>
      <c r="Z834" s="659"/>
      <c r="AA834" s="654"/>
      <c r="AB834" s="656" t="str">
        <f t="shared" si="936"/>
        <v/>
      </c>
      <c r="AC834" s="661" t="str">
        <f t="shared" si="970"/>
        <v/>
      </c>
      <c r="AE834" s="658" t="str">
        <f t="shared" si="937"/>
        <v/>
      </c>
      <c r="AF834" s="659"/>
      <c r="AT834" s="805" t="str">
        <f t="shared" si="995"/>
        <v/>
      </c>
      <c r="AU834" t="str">
        <f t="shared" si="971"/>
        <v/>
      </c>
      <c r="AV834" s="6" t="str">
        <f t="shared" si="938"/>
        <v/>
      </c>
      <c r="AW834" s="317" t="str">
        <f t="shared" si="939"/>
        <v/>
      </c>
      <c r="AX834" s="158" t="str">
        <f t="shared" si="940"/>
        <v/>
      </c>
      <c r="AY834" s="158" t="str">
        <f t="shared" si="1004"/>
        <v/>
      </c>
      <c r="AZ834" s="309" t="str">
        <f t="shared" si="1003"/>
        <v/>
      </c>
      <c r="BA834" s="318" t="str">
        <f t="shared" si="941"/>
        <v/>
      </c>
      <c r="BB834" s="473" t="str">
        <f t="shared" si="942"/>
        <v/>
      </c>
      <c r="BC834" s="80" t="str">
        <f t="shared" si="993"/>
        <v/>
      </c>
      <c r="BD834" s="56">
        <f t="shared" si="943"/>
        <v>1</v>
      </c>
      <c r="BF834" s="56" t="str">
        <f t="shared" si="944"/>
        <v/>
      </c>
      <c r="BG834" s="56" t="str">
        <f t="shared" si="945"/>
        <v/>
      </c>
      <c r="BH834" s="6" t="str">
        <f t="shared" si="946"/>
        <v/>
      </c>
      <c r="BK834" s="6" t="str">
        <f t="shared" si="947"/>
        <v/>
      </c>
      <c r="BL834" s="56">
        <f t="shared" si="972"/>
        <v>999999</v>
      </c>
      <c r="BM834" s="183">
        <f t="shared" si="973"/>
        <v>99999.000004169997</v>
      </c>
      <c r="BN834" s="61">
        <v>818</v>
      </c>
      <c r="BO834" s="6">
        <f t="shared" si="948"/>
        <v>999999</v>
      </c>
      <c r="BP834" s="6">
        <f t="shared" si="949"/>
        <v>999999</v>
      </c>
      <c r="BQ834" s="6" t="str">
        <f t="shared" si="974"/>
        <v>x</v>
      </c>
      <c r="BR834" s="206">
        <f t="shared" si="950"/>
        <v>99999.000004169997</v>
      </c>
      <c r="BS834" s="6">
        <f t="shared" si="951"/>
        <v>99999.000004169997</v>
      </c>
      <c r="BT834" s="6" t="str">
        <f t="shared" si="975"/>
        <v>x</v>
      </c>
      <c r="BU834" s="6" t="str">
        <f t="shared" si="952"/>
        <v/>
      </c>
      <c r="BW834" s="82">
        <f t="shared" si="976"/>
        <v>9999999999</v>
      </c>
      <c r="BX834" s="80" t="str">
        <f t="shared" si="953"/>
        <v>x</v>
      </c>
      <c r="BY834" s="80" t="str">
        <f t="shared" si="954"/>
        <v/>
      </c>
      <c r="BZ834" s="56" t="str">
        <f t="shared" si="977"/>
        <v/>
      </c>
      <c r="CA834" s="56" t="str">
        <f t="shared" si="978"/>
        <v/>
      </c>
      <c r="CB834" s="88">
        <f t="shared" si="979"/>
        <v>0</v>
      </c>
      <c r="CC834" s="56" t="str">
        <f t="shared" si="955"/>
        <v/>
      </c>
      <c r="CD834" s="56"/>
      <c r="CE834" s="56"/>
      <c r="CF834" s="56"/>
      <c r="CG834" s="56"/>
      <c r="CH834" s="169">
        <f t="shared" si="980"/>
        <v>9999999999</v>
      </c>
      <c r="CI834" s="170">
        <f t="shared" si="981"/>
        <v>9999999999</v>
      </c>
      <c r="CJ834" s="171">
        <f t="shared" si="982"/>
        <v>9999999999</v>
      </c>
      <c r="CK834" s="172" t="str">
        <f t="shared" si="983"/>
        <v/>
      </c>
      <c r="CL834" s="173" t="str">
        <f t="shared" si="956"/>
        <v>x</v>
      </c>
      <c r="CN834" s="6" t="str">
        <f t="shared" si="984"/>
        <v/>
      </c>
      <c r="CO834" s="293" t="e">
        <f t="shared" ca="1" si="994"/>
        <v>#N/A</v>
      </c>
      <c r="CP834" s="6" t="e">
        <f t="shared" ca="1" si="985"/>
        <v>#N/A</v>
      </c>
      <c r="CQ834" s="61">
        <v>818</v>
      </c>
      <c r="CR834" s="6">
        <f t="shared" si="957"/>
        <v>0</v>
      </c>
      <c r="CS834" s="6">
        <f t="shared" si="958"/>
        <v>0</v>
      </c>
      <c r="CT834" s="56" t="str">
        <f t="shared" si="959"/>
        <v/>
      </c>
      <c r="CU834" s="76">
        <f t="shared" si="960"/>
        <v>0</v>
      </c>
      <c r="CV834" s="76">
        <f t="shared" si="961"/>
        <v>0</v>
      </c>
      <c r="CX834" s="6" t="str">
        <f t="shared" si="962"/>
        <v/>
      </c>
      <c r="CY834" s="6" t="str">
        <f t="shared" si="963"/>
        <v/>
      </c>
      <c r="CZ834" s="6" t="str">
        <f t="shared" si="964"/>
        <v/>
      </c>
      <c r="DG834" s="56" t="str">
        <f t="shared" si="965"/>
        <v/>
      </c>
      <c r="DH834" s="6">
        <f t="shared" si="966"/>
        <v>0</v>
      </c>
      <c r="DK834" s="6">
        <f t="shared" si="1001"/>
        <v>0</v>
      </c>
      <c r="DL834" s="6" t="e">
        <f t="shared" si="1002"/>
        <v>#N/A</v>
      </c>
      <c r="DN834" s="6" t="e">
        <f t="shared" si="1000"/>
        <v>#N/A</v>
      </c>
      <c r="DP834" s="6" t="str">
        <f t="shared" si="967"/>
        <v/>
      </c>
      <c r="DQ834" s="293">
        <f t="shared" ca="1" si="996"/>
        <v>828</v>
      </c>
      <c r="DR834" s="6" t="str">
        <f t="shared" ca="1" si="986"/>
        <v>x</v>
      </c>
      <c r="DU834" s="293" t="e">
        <f t="shared" ca="1" si="987"/>
        <v>#N/A</v>
      </c>
      <c r="DV834" s="5"/>
      <c r="DW834" s="293" t="e">
        <f t="shared" ca="1" si="997"/>
        <v>#N/A</v>
      </c>
      <c r="DZ834" s="293" t="e">
        <f t="shared" ca="1" si="988"/>
        <v>#N/A</v>
      </c>
      <c r="EA834" s="293" t="e">
        <f t="shared" ca="1" si="989"/>
        <v>#N/A</v>
      </c>
      <c r="EB834" s="293" t="e">
        <f t="shared" ca="1" si="990"/>
        <v>#N/A</v>
      </c>
      <c r="EE834" s="6" t="str">
        <f t="shared" si="991"/>
        <v/>
      </c>
      <c r="EF834" s="293" t="e">
        <f t="shared" ca="1" si="992"/>
        <v>#N/A</v>
      </c>
      <c r="EG834" s="6" t="e">
        <f t="shared" ca="1" si="968"/>
        <v>#N/A</v>
      </c>
    </row>
    <row r="835" spans="3:137" x14ac:dyDescent="0.2">
      <c r="C835" s="75"/>
      <c r="D835" s="184" t="str">
        <f t="shared" si="932"/>
        <v/>
      </c>
      <c r="E835" s="649" t="str">
        <f t="shared" si="998"/>
        <v/>
      </c>
      <c r="F835" s="607" t="str">
        <f t="shared" si="931"/>
        <v>x</v>
      </c>
      <c r="G835" s="650"/>
      <c r="H835" s="651"/>
      <c r="I835" s="651"/>
      <c r="J835" s="651"/>
      <c r="K835" s="652"/>
      <c r="L835" s="889"/>
      <c r="M835" s="889"/>
      <c r="N835" s="653"/>
      <c r="O835" s="651"/>
      <c r="P835" s="651"/>
      <c r="Q835" s="654"/>
      <c r="R835" s="655"/>
      <c r="S835" s="607" t="str">
        <f t="shared" si="933"/>
        <v/>
      </c>
      <c r="T835" s="656" t="str">
        <f t="shared" si="934"/>
        <v/>
      </c>
      <c r="U835" s="656" t="str">
        <f t="shared" si="969"/>
        <v/>
      </c>
      <c r="V835" s="656" t="str">
        <f t="shared" si="935"/>
        <v/>
      </c>
      <c r="W835" s="719"/>
      <c r="X835" s="659"/>
      <c r="Y835" s="656" t="str">
        <f t="shared" si="999"/>
        <v/>
      </c>
      <c r="Z835" s="659"/>
      <c r="AA835" s="654"/>
      <c r="AB835" s="656" t="str">
        <f t="shared" si="936"/>
        <v/>
      </c>
      <c r="AC835" s="661" t="str">
        <f t="shared" si="970"/>
        <v/>
      </c>
      <c r="AE835" s="658" t="str">
        <f t="shared" si="937"/>
        <v/>
      </c>
      <c r="AF835" s="659"/>
      <c r="AT835" s="805" t="str">
        <f t="shared" si="995"/>
        <v/>
      </c>
      <c r="AU835" t="str">
        <f t="shared" si="971"/>
        <v/>
      </c>
      <c r="AV835" s="6" t="str">
        <f t="shared" si="938"/>
        <v/>
      </c>
      <c r="AW835" s="317" t="str">
        <f t="shared" si="939"/>
        <v/>
      </c>
      <c r="AX835" s="158" t="str">
        <f t="shared" si="940"/>
        <v/>
      </c>
      <c r="AY835" s="158" t="str">
        <f t="shared" si="1004"/>
        <v/>
      </c>
      <c r="AZ835" s="309" t="str">
        <f t="shared" si="1003"/>
        <v/>
      </c>
      <c r="BA835" s="318" t="str">
        <f t="shared" si="941"/>
        <v/>
      </c>
      <c r="BB835" s="473" t="str">
        <f t="shared" si="942"/>
        <v/>
      </c>
      <c r="BC835" s="80" t="str">
        <f t="shared" si="993"/>
        <v/>
      </c>
      <c r="BD835" s="56">
        <f t="shared" si="943"/>
        <v>1</v>
      </c>
      <c r="BF835" s="56" t="str">
        <f t="shared" si="944"/>
        <v/>
      </c>
      <c r="BG835" s="56" t="str">
        <f t="shared" si="945"/>
        <v/>
      </c>
      <c r="BH835" s="6" t="str">
        <f t="shared" si="946"/>
        <v/>
      </c>
      <c r="BK835" s="6" t="str">
        <f t="shared" si="947"/>
        <v/>
      </c>
      <c r="BL835" s="56">
        <f t="shared" si="972"/>
        <v>999999</v>
      </c>
      <c r="BM835" s="183">
        <f t="shared" si="973"/>
        <v>99999.000004175003</v>
      </c>
      <c r="BN835" s="61">
        <v>819</v>
      </c>
      <c r="BO835" s="6">
        <f t="shared" si="948"/>
        <v>999999</v>
      </c>
      <c r="BP835" s="6">
        <f t="shared" si="949"/>
        <v>999999</v>
      </c>
      <c r="BQ835" s="6" t="str">
        <f t="shared" si="974"/>
        <v>x</v>
      </c>
      <c r="BR835" s="206">
        <f t="shared" si="950"/>
        <v>99999.000004175003</v>
      </c>
      <c r="BS835" s="6">
        <f t="shared" si="951"/>
        <v>99999.000004175003</v>
      </c>
      <c r="BT835" s="6" t="str">
        <f t="shared" si="975"/>
        <v>x</v>
      </c>
      <c r="BU835" s="6" t="str">
        <f t="shared" si="952"/>
        <v/>
      </c>
      <c r="BW835" s="82">
        <f t="shared" si="976"/>
        <v>9999999999</v>
      </c>
      <c r="BX835" s="80" t="str">
        <f t="shared" si="953"/>
        <v>x</v>
      </c>
      <c r="BY835" s="80" t="str">
        <f t="shared" si="954"/>
        <v/>
      </c>
      <c r="BZ835" s="56" t="str">
        <f t="shared" si="977"/>
        <v/>
      </c>
      <c r="CA835" s="56" t="str">
        <f t="shared" si="978"/>
        <v/>
      </c>
      <c r="CB835" s="88">
        <f t="shared" si="979"/>
        <v>0</v>
      </c>
      <c r="CC835" s="56" t="str">
        <f t="shared" si="955"/>
        <v/>
      </c>
      <c r="CD835" s="56"/>
      <c r="CE835" s="56"/>
      <c r="CF835" s="56"/>
      <c r="CG835" s="56"/>
      <c r="CH835" s="169">
        <f t="shared" si="980"/>
        <v>9999999999</v>
      </c>
      <c r="CI835" s="170">
        <f t="shared" si="981"/>
        <v>9999999999</v>
      </c>
      <c r="CJ835" s="171">
        <f t="shared" si="982"/>
        <v>9999999999</v>
      </c>
      <c r="CK835" s="172" t="str">
        <f t="shared" si="983"/>
        <v/>
      </c>
      <c r="CL835" s="173" t="str">
        <f t="shared" si="956"/>
        <v>x</v>
      </c>
      <c r="CN835" s="6" t="str">
        <f t="shared" si="984"/>
        <v/>
      </c>
      <c r="CO835" s="293" t="e">
        <f t="shared" ca="1" si="994"/>
        <v>#N/A</v>
      </c>
      <c r="CP835" s="6" t="e">
        <f t="shared" ca="1" si="985"/>
        <v>#N/A</v>
      </c>
      <c r="CQ835" s="61">
        <v>819</v>
      </c>
      <c r="CR835" s="6">
        <f t="shared" si="957"/>
        <v>0</v>
      </c>
      <c r="CS835" s="6">
        <f t="shared" si="958"/>
        <v>0</v>
      </c>
      <c r="CT835" s="56" t="str">
        <f t="shared" si="959"/>
        <v/>
      </c>
      <c r="CU835" s="76">
        <f t="shared" si="960"/>
        <v>0</v>
      </c>
      <c r="CV835" s="76">
        <f t="shared" si="961"/>
        <v>0</v>
      </c>
      <c r="CX835" s="6" t="str">
        <f t="shared" si="962"/>
        <v/>
      </c>
      <c r="CY835" s="6" t="str">
        <f t="shared" si="963"/>
        <v/>
      </c>
      <c r="CZ835" s="6" t="str">
        <f t="shared" si="964"/>
        <v/>
      </c>
      <c r="DG835" s="56" t="str">
        <f t="shared" si="965"/>
        <v/>
      </c>
      <c r="DH835" s="6">
        <f t="shared" si="966"/>
        <v>0</v>
      </c>
      <c r="DK835" s="6">
        <f t="shared" si="1001"/>
        <v>0</v>
      </c>
      <c r="DL835" s="6" t="e">
        <f t="shared" si="1002"/>
        <v>#N/A</v>
      </c>
      <c r="DN835" s="6" t="e">
        <f t="shared" si="1000"/>
        <v>#N/A</v>
      </c>
      <c r="DP835" s="6" t="str">
        <f t="shared" si="967"/>
        <v/>
      </c>
      <c r="DQ835" s="293">
        <f t="shared" ca="1" si="996"/>
        <v>829</v>
      </c>
      <c r="DR835" s="6" t="str">
        <f t="shared" ca="1" si="986"/>
        <v>x</v>
      </c>
      <c r="DU835" s="293" t="e">
        <f t="shared" ca="1" si="987"/>
        <v>#N/A</v>
      </c>
      <c r="DV835" s="5"/>
      <c r="DW835" s="293" t="e">
        <f t="shared" ca="1" si="997"/>
        <v>#N/A</v>
      </c>
      <c r="DZ835" s="293" t="e">
        <f t="shared" ca="1" si="988"/>
        <v>#N/A</v>
      </c>
      <c r="EA835" s="293" t="e">
        <f t="shared" ca="1" si="989"/>
        <v>#N/A</v>
      </c>
      <c r="EB835" s="293" t="e">
        <f t="shared" ca="1" si="990"/>
        <v>#N/A</v>
      </c>
      <c r="EE835" s="6" t="str">
        <f t="shared" si="991"/>
        <v/>
      </c>
      <c r="EF835" s="293" t="e">
        <f t="shared" ca="1" si="992"/>
        <v>#N/A</v>
      </c>
      <c r="EG835" s="6" t="e">
        <f t="shared" ca="1" si="968"/>
        <v>#N/A</v>
      </c>
    </row>
    <row r="836" spans="3:137" x14ac:dyDescent="0.2">
      <c r="C836" s="75"/>
      <c r="D836" s="184" t="str">
        <f t="shared" si="932"/>
        <v/>
      </c>
      <c r="E836" s="649" t="str">
        <f t="shared" si="998"/>
        <v/>
      </c>
      <c r="F836" s="607" t="str">
        <f t="shared" si="931"/>
        <v>x</v>
      </c>
      <c r="G836" s="650"/>
      <c r="H836" s="651"/>
      <c r="I836" s="651"/>
      <c r="J836" s="651"/>
      <c r="K836" s="652"/>
      <c r="L836" s="889"/>
      <c r="M836" s="889"/>
      <c r="N836" s="653"/>
      <c r="O836" s="651"/>
      <c r="P836" s="651"/>
      <c r="Q836" s="654"/>
      <c r="R836" s="655"/>
      <c r="S836" s="607" t="str">
        <f t="shared" si="933"/>
        <v/>
      </c>
      <c r="T836" s="656" t="str">
        <f t="shared" si="934"/>
        <v/>
      </c>
      <c r="U836" s="656" t="str">
        <f t="shared" si="969"/>
        <v/>
      </c>
      <c r="V836" s="656" t="str">
        <f t="shared" si="935"/>
        <v/>
      </c>
      <c r="W836" s="719"/>
      <c r="X836" s="659"/>
      <c r="Y836" s="656" t="str">
        <f t="shared" si="999"/>
        <v/>
      </c>
      <c r="Z836" s="659"/>
      <c r="AA836" s="654"/>
      <c r="AB836" s="656" t="str">
        <f t="shared" si="936"/>
        <v/>
      </c>
      <c r="AC836" s="661" t="str">
        <f t="shared" si="970"/>
        <v/>
      </c>
      <c r="AE836" s="658" t="str">
        <f t="shared" si="937"/>
        <v/>
      </c>
      <c r="AF836" s="659"/>
      <c r="AT836" s="805" t="str">
        <f t="shared" si="995"/>
        <v/>
      </c>
      <c r="AU836" t="str">
        <f t="shared" si="971"/>
        <v/>
      </c>
      <c r="AV836" s="6" t="str">
        <f t="shared" si="938"/>
        <v/>
      </c>
      <c r="AW836" s="317" t="str">
        <f t="shared" si="939"/>
        <v/>
      </c>
      <c r="AX836" s="158" t="str">
        <f t="shared" si="940"/>
        <v/>
      </c>
      <c r="AY836" s="158" t="str">
        <f t="shared" si="1004"/>
        <v/>
      </c>
      <c r="AZ836" s="309" t="str">
        <f t="shared" si="1003"/>
        <v/>
      </c>
      <c r="BA836" s="318" t="str">
        <f t="shared" si="941"/>
        <v/>
      </c>
      <c r="BB836" s="473" t="str">
        <f t="shared" si="942"/>
        <v/>
      </c>
      <c r="BC836" s="80" t="str">
        <f t="shared" si="993"/>
        <v/>
      </c>
      <c r="BD836" s="56">
        <f t="shared" si="943"/>
        <v>1</v>
      </c>
      <c r="BF836" s="56" t="str">
        <f t="shared" si="944"/>
        <v/>
      </c>
      <c r="BG836" s="56" t="str">
        <f t="shared" si="945"/>
        <v/>
      </c>
      <c r="BH836" s="6" t="str">
        <f t="shared" si="946"/>
        <v/>
      </c>
      <c r="BK836" s="6" t="str">
        <f t="shared" si="947"/>
        <v/>
      </c>
      <c r="BL836" s="56">
        <f t="shared" si="972"/>
        <v>999999</v>
      </c>
      <c r="BM836" s="183">
        <f t="shared" si="973"/>
        <v>99999.000004179994</v>
      </c>
      <c r="BN836" s="61">
        <v>820</v>
      </c>
      <c r="BO836" s="6">
        <f t="shared" si="948"/>
        <v>999999</v>
      </c>
      <c r="BP836" s="6">
        <f t="shared" si="949"/>
        <v>999999</v>
      </c>
      <c r="BQ836" s="6" t="str">
        <f t="shared" si="974"/>
        <v>x</v>
      </c>
      <c r="BR836" s="206">
        <f t="shared" si="950"/>
        <v>99999.000004179994</v>
      </c>
      <c r="BS836" s="6">
        <f t="shared" si="951"/>
        <v>99999.000004179994</v>
      </c>
      <c r="BT836" s="6" t="str">
        <f t="shared" si="975"/>
        <v>x</v>
      </c>
      <c r="BU836" s="6" t="str">
        <f t="shared" si="952"/>
        <v/>
      </c>
      <c r="BW836" s="82">
        <f t="shared" si="976"/>
        <v>9999999999</v>
      </c>
      <c r="BX836" s="80" t="str">
        <f t="shared" si="953"/>
        <v>x</v>
      </c>
      <c r="BY836" s="80" t="str">
        <f t="shared" si="954"/>
        <v/>
      </c>
      <c r="BZ836" s="56" t="str">
        <f t="shared" si="977"/>
        <v/>
      </c>
      <c r="CA836" s="56" t="str">
        <f t="shared" si="978"/>
        <v/>
      </c>
      <c r="CB836" s="88">
        <f t="shared" si="979"/>
        <v>0</v>
      </c>
      <c r="CC836" s="56" t="str">
        <f t="shared" si="955"/>
        <v/>
      </c>
      <c r="CD836" s="56"/>
      <c r="CE836" s="56"/>
      <c r="CF836" s="56"/>
      <c r="CG836" s="56"/>
      <c r="CH836" s="169">
        <f t="shared" si="980"/>
        <v>9999999999</v>
      </c>
      <c r="CI836" s="170">
        <f t="shared" si="981"/>
        <v>9999999999</v>
      </c>
      <c r="CJ836" s="171">
        <f t="shared" si="982"/>
        <v>9999999999</v>
      </c>
      <c r="CK836" s="172" t="str">
        <f t="shared" si="983"/>
        <v/>
      </c>
      <c r="CL836" s="173" t="str">
        <f t="shared" si="956"/>
        <v>x</v>
      </c>
      <c r="CN836" s="6" t="str">
        <f t="shared" si="984"/>
        <v/>
      </c>
      <c r="CO836" s="293" t="e">
        <f t="shared" ca="1" si="994"/>
        <v>#N/A</v>
      </c>
      <c r="CP836" s="6" t="e">
        <f t="shared" ca="1" si="985"/>
        <v>#N/A</v>
      </c>
      <c r="CQ836" s="61">
        <v>820</v>
      </c>
      <c r="CR836" s="6">
        <f t="shared" si="957"/>
        <v>0</v>
      </c>
      <c r="CS836" s="6">
        <f t="shared" si="958"/>
        <v>0</v>
      </c>
      <c r="CT836" s="56" t="str">
        <f t="shared" si="959"/>
        <v/>
      </c>
      <c r="CU836" s="76">
        <f t="shared" si="960"/>
        <v>0</v>
      </c>
      <c r="CV836" s="76">
        <f t="shared" si="961"/>
        <v>0</v>
      </c>
      <c r="CX836" s="6" t="str">
        <f t="shared" si="962"/>
        <v/>
      </c>
      <c r="CY836" s="6" t="str">
        <f t="shared" si="963"/>
        <v/>
      </c>
      <c r="CZ836" s="6" t="str">
        <f t="shared" si="964"/>
        <v/>
      </c>
      <c r="DG836" s="56" t="str">
        <f t="shared" si="965"/>
        <v/>
      </c>
      <c r="DH836" s="6">
        <f t="shared" si="966"/>
        <v>0</v>
      </c>
      <c r="DK836" s="6">
        <f t="shared" si="1001"/>
        <v>0</v>
      </c>
      <c r="DL836" s="6" t="e">
        <f t="shared" si="1002"/>
        <v>#N/A</v>
      </c>
      <c r="DN836" s="6" t="e">
        <f t="shared" si="1000"/>
        <v>#N/A</v>
      </c>
      <c r="DP836" s="6" t="str">
        <f t="shared" si="967"/>
        <v/>
      </c>
      <c r="DQ836" s="293">
        <f t="shared" ca="1" si="996"/>
        <v>830</v>
      </c>
      <c r="DR836" s="6" t="str">
        <f t="shared" ca="1" si="986"/>
        <v>x</v>
      </c>
      <c r="DU836" s="293" t="e">
        <f t="shared" ca="1" si="987"/>
        <v>#N/A</v>
      </c>
      <c r="DV836" s="5"/>
      <c r="DW836" s="293" t="e">
        <f t="shared" ca="1" si="997"/>
        <v>#N/A</v>
      </c>
      <c r="DZ836" s="293" t="e">
        <f t="shared" ca="1" si="988"/>
        <v>#N/A</v>
      </c>
      <c r="EA836" s="293" t="e">
        <f t="shared" ca="1" si="989"/>
        <v>#N/A</v>
      </c>
      <c r="EB836" s="293" t="e">
        <f t="shared" ca="1" si="990"/>
        <v>#N/A</v>
      </c>
      <c r="EE836" s="6" t="str">
        <f t="shared" si="991"/>
        <v/>
      </c>
      <c r="EF836" s="293" t="e">
        <f t="shared" ca="1" si="992"/>
        <v>#N/A</v>
      </c>
      <c r="EG836" s="6" t="e">
        <f t="shared" ca="1" si="968"/>
        <v>#N/A</v>
      </c>
    </row>
    <row r="837" spans="3:137" x14ac:dyDescent="0.2">
      <c r="C837" s="75"/>
      <c r="D837" s="184" t="str">
        <f t="shared" si="932"/>
        <v/>
      </c>
      <c r="E837" s="649" t="str">
        <f t="shared" si="998"/>
        <v/>
      </c>
      <c r="F837" s="607" t="str">
        <f t="shared" si="931"/>
        <v>x</v>
      </c>
      <c r="G837" s="650"/>
      <c r="H837" s="651"/>
      <c r="I837" s="651"/>
      <c r="J837" s="651"/>
      <c r="K837" s="652"/>
      <c r="L837" s="889"/>
      <c r="M837" s="889"/>
      <c r="N837" s="653"/>
      <c r="O837" s="651"/>
      <c r="P837" s="651"/>
      <c r="Q837" s="654"/>
      <c r="R837" s="655"/>
      <c r="S837" s="607" t="str">
        <f t="shared" si="933"/>
        <v/>
      </c>
      <c r="T837" s="656" t="str">
        <f t="shared" si="934"/>
        <v/>
      </c>
      <c r="U837" s="656" t="str">
        <f t="shared" si="969"/>
        <v/>
      </c>
      <c r="V837" s="656" t="str">
        <f t="shared" si="935"/>
        <v/>
      </c>
      <c r="W837" s="719"/>
      <c r="X837" s="659"/>
      <c r="Y837" s="656" t="str">
        <f t="shared" si="999"/>
        <v/>
      </c>
      <c r="Z837" s="659"/>
      <c r="AA837" s="654"/>
      <c r="AB837" s="656" t="str">
        <f t="shared" si="936"/>
        <v/>
      </c>
      <c r="AC837" s="661" t="str">
        <f t="shared" si="970"/>
        <v/>
      </c>
      <c r="AE837" s="658" t="str">
        <f t="shared" si="937"/>
        <v/>
      </c>
      <c r="AF837" s="659"/>
      <c r="AT837" s="805" t="str">
        <f t="shared" si="995"/>
        <v/>
      </c>
      <c r="AU837" t="str">
        <f t="shared" si="971"/>
        <v/>
      </c>
      <c r="AV837" s="6" t="str">
        <f t="shared" si="938"/>
        <v/>
      </c>
      <c r="AW837" s="317" t="str">
        <f t="shared" si="939"/>
        <v/>
      </c>
      <c r="AX837" s="158" t="str">
        <f t="shared" si="940"/>
        <v/>
      </c>
      <c r="AY837" s="158" t="str">
        <f t="shared" si="1004"/>
        <v/>
      </c>
      <c r="AZ837" s="309" t="str">
        <f t="shared" si="1003"/>
        <v/>
      </c>
      <c r="BA837" s="318" t="str">
        <f t="shared" si="941"/>
        <v/>
      </c>
      <c r="BB837" s="473" t="str">
        <f t="shared" si="942"/>
        <v/>
      </c>
      <c r="BC837" s="80" t="str">
        <f t="shared" si="993"/>
        <v/>
      </c>
      <c r="BD837" s="56">
        <f t="shared" si="943"/>
        <v>1</v>
      </c>
      <c r="BF837" s="56" t="str">
        <f t="shared" si="944"/>
        <v/>
      </c>
      <c r="BG837" s="56" t="str">
        <f t="shared" si="945"/>
        <v/>
      </c>
      <c r="BH837" s="6" t="str">
        <f t="shared" si="946"/>
        <v/>
      </c>
      <c r="BK837" s="6" t="str">
        <f t="shared" si="947"/>
        <v/>
      </c>
      <c r="BL837" s="56">
        <f t="shared" si="972"/>
        <v>999999</v>
      </c>
      <c r="BM837" s="183">
        <f t="shared" si="973"/>
        <v>99999.000004185</v>
      </c>
      <c r="BN837" s="61">
        <v>821</v>
      </c>
      <c r="BO837" s="6">
        <f t="shared" si="948"/>
        <v>999999</v>
      </c>
      <c r="BP837" s="6">
        <f t="shared" si="949"/>
        <v>999999</v>
      </c>
      <c r="BQ837" s="6" t="str">
        <f t="shared" si="974"/>
        <v>x</v>
      </c>
      <c r="BR837" s="206">
        <f t="shared" si="950"/>
        <v>99999.000004185</v>
      </c>
      <c r="BS837" s="6">
        <f t="shared" si="951"/>
        <v>99999.000004185</v>
      </c>
      <c r="BT837" s="6" t="str">
        <f t="shared" si="975"/>
        <v>x</v>
      </c>
      <c r="BU837" s="6" t="str">
        <f t="shared" si="952"/>
        <v/>
      </c>
      <c r="BW837" s="82">
        <f t="shared" si="976"/>
        <v>9999999999</v>
      </c>
      <c r="BX837" s="80" t="str">
        <f t="shared" si="953"/>
        <v>x</v>
      </c>
      <c r="BY837" s="80" t="str">
        <f t="shared" si="954"/>
        <v/>
      </c>
      <c r="BZ837" s="56" t="str">
        <f t="shared" si="977"/>
        <v/>
      </c>
      <c r="CA837" s="56" t="str">
        <f t="shared" si="978"/>
        <v/>
      </c>
      <c r="CB837" s="88">
        <f t="shared" si="979"/>
        <v>0</v>
      </c>
      <c r="CC837" s="56" t="str">
        <f t="shared" si="955"/>
        <v/>
      </c>
      <c r="CD837" s="56"/>
      <c r="CE837" s="56"/>
      <c r="CF837" s="56"/>
      <c r="CG837" s="56"/>
      <c r="CH837" s="169">
        <f t="shared" si="980"/>
        <v>9999999999</v>
      </c>
      <c r="CI837" s="170">
        <f t="shared" si="981"/>
        <v>9999999999</v>
      </c>
      <c r="CJ837" s="171">
        <f t="shared" si="982"/>
        <v>9999999999</v>
      </c>
      <c r="CK837" s="172" t="str">
        <f t="shared" si="983"/>
        <v/>
      </c>
      <c r="CL837" s="173" t="str">
        <f t="shared" si="956"/>
        <v>x</v>
      </c>
      <c r="CN837" s="6" t="str">
        <f t="shared" si="984"/>
        <v/>
      </c>
      <c r="CO837" s="293" t="e">
        <f t="shared" ca="1" si="994"/>
        <v>#N/A</v>
      </c>
      <c r="CP837" s="6" t="e">
        <f t="shared" ca="1" si="985"/>
        <v>#N/A</v>
      </c>
      <c r="CQ837" s="61">
        <v>821</v>
      </c>
      <c r="CR837" s="6">
        <f t="shared" si="957"/>
        <v>0</v>
      </c>
      <c r="CS837" s="6">
        <f t="shared" si="958"/>
        <v>0</v>
      </c>
      <c r="CT837" s="56" t="str">
        <f t="shared" si="959"/>
        <v/>
      </c>
      <c r="CU837" s="76">
        <f t="shared" si="960"/>
        <v>0</v>
      </c>
      <c r="CV837" s="76">
        <f t="shared" si="961"/>
        <v>0</v>
      </c>
      <c r="CX837" s="6" t="str">
        <f t="shared" si="962"/>
        <v/>
      </c>
      <c r="CY837" s="6" t="str">
        <f t="shared" si="963"/>
        <v/>
      </c>
      <c r="CZ837" s="6" t="str">
        <f t="shared" si="964"/>
        <v/>
      </c>
      <c r="DG837" s="56" t="str">
        <f t="shared" si="965"/>
        <v/>
      </c>
      <c r="DH837" s="6">
        <f t="shared" si="966"/>
        <v>0</v>
      </c>
      <c r="DK837" s="6">
        <f t="shared" si="1001"/>
        <v>0</v>
      </c>
      <c r="DL837" s="6" t="e">
        <f t="shared" si="1002"/>
        <v>#N/A</v>
      </c>
      <c r="DN837" s="6" t="e">
        <f t="shared" si="1000"/>
        <v>#N/A</v>
      </c>
      <c r="DP837" s="6" t="str">
        <f t="shared" si="967"/>
        <v/>
      </c>
      <c r="DQ837" s="293">
        <f t="shared" ca="1" si="996"/>
        <v>831</v>
      </c>
      <c r="DR837" s="6" t="str">
        <f t="shared" ca="1" si="986"/>
        <v>x</v>
      </c>
      <c r="DU837" s="293" t="e">
        <f t="shared" ca="1" si="987"/>
        <v>#N/A</v>
      </c>
      <c r="DV837" s="5"/>
      <c r="DW837" s="293" t="e">
        <f t="shared" ca="1" si="997"/>
        <v>#N/A</v>
      </c>
      <c r="DZ837" s="293" t="e">
        <f t="shared" ca="1" si="988"/>
        <v>#N/A</v>
      </c>
      <c r="EA837" s="293" t="e">
        <f t="shared" ca="1" si="989"/>
        <v>#N/A</v>
      </c>
      <c r="EB837" s="293" t="e">
        <f t="shared" ca="1" si="990"/>
        <v>#N/A</v>
      </c>
      <c r="EE837" s="6" t="str">
        <f t="shared" si="991"/>
        <v/>
      </c>
      <c r="EF837" s="293" t="e">
        <f t="shared" ca="1" si="992"/>
        <v>#N/A</v>
      </c>
      <c r="EG837" s="6" t="e">
        <f t="shared" ca="1" si="968"/>
        <v>#N/A</v>
      </c>
    </row>
    <row r="838" spans="3:137" x14ac:dyDescent="0.2">
      <c r="C838" s="75"/>
      <c r="D838" s="184" t="str">
        <f t="shared" si="932"/>
        <v/>
      </c>
      <c r="E838" s="649" t="str">
        <f t="shared" si="998"/>
        <v/>
      </c>
      <c r="F838" s="607" t="str">
        <f t="shared" si="931"/>
        <v>x</v>
      </c>
      <c r="G838" s="650"/>
      <c r="H838" s="651"/>
      <c r="I838" s="651"/>
      <c r="J838" s="651"/>
      <c r="K838" s="652"/>
      <c r="L838" s="889"/>
      <c r="M838" s="889"/>
      <c r="N838" s="653"/>
      <c r="O838" s="651"/>
      <c r="P838" s="651"/>
      <c r="Q838" s="654"/>
      <c r="R838" s="655"/>
      <c r="S838" s="607" t="str">
        <f t="shared" si="933"/>
        <v/>
      </c>
      <c r="T838" s="656" t="str">
        <f t="shared" si="934"/>
        <v/>
      </c>
      <c r="U838" s="656" t="str">
        <f t="shared" si="969"/>
        <v/>
      </c>
      <c r="V838" s="656" t="str">
        <f t="shared" si="935"/>
        <v/>
      </c>
      <c r="W838" s="719"/>
      <c r="X838" s="659"/>
      <c r="Y838" s="656" t="str">
        <f t="shared" si="999"/>
        <v/>
      </c>
      <c r="Z838" s="659"/>
      <c r="AA838" s="654"/>
      <c r="AB838" s="656" t="str">
        <f t="shared" si="936"/>
        <v/>
      </c>
      <c r="AC838" s="661" t="str">
        <f t="shared" si="970"/>
        <v/>
      </c>
      <c r="AE838" s="658" t="str">
        <f t="shared" si="937"/>
        <v/>
      </c>
      <c r="AF838" s="659"/>
      <c r="AT838" s="805" t="str">
        <f t="shared" si="995"/>
        <v/>
      </c>
      <c r="AU838" t="str">
        <f t="shared" si="971"/>
        <v/>
      </c>
      <c r="AV838" s="6" t="str">
        <f t="shared" si="938"/>
        <v/>
      </c>
      <c r="AW838" s="317" t="str">
        <f t="shared" si="939"/>
        <v/>
      </c>
      <c r="AX838" s="158" t="str">
        <f t="shared" si="940"/>
        <v/>
      </c>
      <c r="AY838" s="158" t="str">
        <f t="shared" si="1004"/>
        <v/>
      </c>
      <c r="AZ838" s="309" t="str">
        <f t="shared" si="1003"/>
        <v/>
      </c>
      <c r="BA838" s="318" t="str">
        <f t="shared" si="941"/>
        <v/>
      </c>
      <c r="BB838" s="473" t="str">
        <f t="shared" si="942"/>
        <v/>
      </c>
      <c r="BC838" s="80" t="str">
        <f t="shared" si="993"/>
        <v/>
      </c>
      <c r="BD838" s="56">
        <f t="shared" si="943"/>
        <v>1</v>
      </c>
      <c r="BF838" s="56" t="str">
        <f t="shared" si="944"/>
        <v/>
      </c>
      <c r="BG838" s="56" t="str">
        <f t="shared" si="945"/>
        <v/>
      </c>
      <c r="BH838" s="6" t="str">
        <f t="shared" si="946"/>
        <v/>
      </c>
      <c r="BK838" s="6" t="str">
        <f t="shared" si="947"/>
        <v/>
      </c>
      <c r="BL838" s="56">
        <f t="shared" si="972"/>
        <v>999999</v>
      </c>
      <c r="BM838" s="183">
        <f t="shared" si="973"/>
        <v>99999.000004190006</v>
      </c>
      <c r="BN838" s="61">
        <v>822</v>
      </c>
      <c r="BO838" s="6">
        <f t="shared" si="948"/>
        <v>999999</v>
      </c>
      <c r="BP838" s="6">
        <f t="shared" si="949"/>
        <v>999999</v>
      </c>
      <c r="BQ838" s="6" t="str">
        <f t="shared" si="974"/>
        <v>x</v>
      </c>
      <c r="BR838" s="206">
        <f t="shared" si="950"/>
        <v>99999.000004190006</v>
      </c>
      <c r="BS838" s="6">
        <f t="shared" si="951"/>
        <v>99999.000004190006</v>
      </c>
      <c r="BT838" s="6" t="str">
        <f t="shared" si="975"/>
        <v>x</v>
      </c>
      <c r="BU838" s="6" t="str">
        <f t="shared" si="952"/>
        <v/>
      </c>
      <c r="BW838" s="82">
        <f t="shared" si="976"/>
        <v>9999999999</v>
      </c>
      <c r="BX838" s="80" t="str">
        <f t="shared" si="953"/>
        <v>x</v>
      </c>
      <c r="BY838" s="80" t="str">
        <f t="shared" si="954"/>
        <v/>
      </c>
      <c r="BZ838" s="56" t="str">
        <f t="shared" si="977"/>
        <v/>
      </c>
      <c r="CA838" s="56" t="str">
        <f t="shared" si="978"/>
        <v/>
      </c>
      <c r="CB838" s="88">
        <f t="shared" si="979"/>
        <v>0</v>
      </c>
      <c r="CC838" s="56" t="str">
        <f t="shared" si="955"/>
        <v/>
      </c>
      <c r="CD838" s="56"/>
      <c r="CE838" s="56"/>
      <c r="CF838" s="56"/>
      <c r="CG838" s="56"/>
      <c r="CH838" s="169">
        <f t="shared" si="980"/>
        <v>9999999999</v>
      </c>
      <c r="CI838" s="170">
        <f t="shared" si="981"/>
        <v>9999999999</v>
      </c>
      <c r="CJ838" s="171">
        <f t="shared" si="982"/>
        <v>9999999999</v>
      </c>
      <c r="CK838" s="172" t="str">
        <f t="shared" si="983"/>
        <v/>
      </c>
      <c r="CL838" s="173" t="str">
        <f t="shared" si="956"/>
        <v>x</v>
      </c>
      <c r="CN838" s="6" t="str">
        <f t="shared" si="984"/>
        <v/>
      </c>
      <c r="CO838" s="293" t="e">
        <f t="shared" ca="1" si="994"/>
        <v>#N/A</v>
      </c>
      <c r="CP838" s="6" t="e">
        <f t="shared" ca="1" si="985"/>
        <v>#N/A</v>
      </c>
      <c r="CQ838" s="61">
        <v>822</v>
      </c>
      <c r="CR838" s="6">
        <f t="shared" si="957"/>
        <v>0</v>
      </c>
      <c r="CS838" s="6">
        <f t="shared" si="958"/>
        <v>0</v>
      </c>
      <c r="CT838" s="56" t="str">
        <f t="shared" si="959"/>
        <v/>
      </c>
      <c r="CU838" s="76">
        <f t="shared" si="960"/>
        <v>0</v>
      </c>
      <c r="CV838" s="76">
        <f t="shared" si="961"/>
        <v>0</v>
      </c>
      <c r="CX838" s="6" t="str">
        <f t="shared" si="962"/>
        <v/>
      </c>
      <c r="CY838" s="6" t="str">
        <f t="shared" si="963"/>
        <v/>
      </c>
      <c r="CZ838" s="6" t="str">
        <f t="shared" si="964"/>
        <v/>
      </c>
      <c r="DG838" s="56" t="str">
        <f t="shared" si="965"/>
        <v/>
      </c>
      <c r="DH838" s="6">
        <f t="shared" si="966"/>
        <v>0</v>
      </c>
      <c r="DK838" s="6">
        <f t="shared" si="1001"/>
        <v>0</v>
      </c>
      <c r="DL838" s="6" t="e">
        <f t="shared" si="1002"/>
        <v>#N/A</v>
      </c>
      <c r="DN838" s="6" t="e">
        <f t="shared" si="1000"/>
        <v>#N/A</v>
      </c>
      <c r="DP838" s="6" t="str">
        <f t="shared" si="967"/>
        <v/>
      </c>
      <c r="DQ838" s="293">
        <f t="shared" ca="1" si="996"/>
        <v>832</v>
      </c>
      <c r="DR838" s="6" t="str">
        <f t="shared" ca="1" si="986"/>
        <v>x</v>
      </c>
      <c r="DU838" s="293" t="e">
        <f t="shared" ca="1" si="987"/>
        <v>#N/A</v>
      </c>
      <c r="DV838" s="5"/>
      <c r="DW838" s="293" t="e">
        <f t="shared" ca="1" si="997"/>
        <v>#N/A</v>
      </c>
      <c r="DZ838" s="293" t="e">
        <f t="shared" ca="1" si="988"/>
        <v>#N/A</v>
      </c>
      <c r="EA838" s="293" t="e">
        <f t="shared" ca="1" si="989"/>
        <v>#N/A</v>
      </c>
      <c r="EB838" s="293" t="e">
        <f t="shared" ca="1" si="990"/>
        <v>#N/A</v>
      </c>
      <c r="EE838" s="6" t="str">
        <f t="shared" si="991"/>
        <v/>
      </c>
      <c r="EF838" s="293" t="e">
        <f t="shared" ca="1" si="992"/>
        <v>#N/A</v>
      </c>
      <c r="EG838" s="6" t="e">
        <f t="shared" ca="1" si="968"/>
        <v>#N/A</v>
      </c>
    </row>
    <row r="839" spans="3:137" x14ac:dyDescent="0.2">
      <c r="C839" s="75"/>
      <c r="D839" s="184" t="str">
        <f t="shared" si="932"/>
        <v/>
      </c>
      <c r="E839" s="649" t="str">
        <f t="shared" si="998"/>
        <v/>
      </c>
      <c r="F839" s="607" t="str">
        <f t="shared" si="931"/>
        <v>x</v>
      </c>
      <c r="G839" s="650"/>
      <c r="H839" s="651"/>
      <c r="I839" s="651"/>
      <c r="J839" s="651"/>
      <c r="K839" s="652"/>
      <c r="L839" s="889"/>
      <c r="M839" s="889"/>
      <c r="N839" s="653"/>
      <c r="O839" s="651"/>
      <c r="P839" s="651"/>
      <c r="Q839" s="654"/>
      <c r="R839" s="655"/>
      <c r="S839" s="607" t="str">
        <f t="shared" si="933"/>
        <v/>
      </c>
      <c r="T839" s="656" t="str">
        <f t="shared" si="934"/>
        <v/>
      </c>
      <c r="U839" s="656" t="str">
        <f t="shared" si="969"/>
        <v/>
      </c>
      <c r="V839" s="656" t="str">
        <f t="shared" si="935"/>
        <v/>
      </c>
      <c r="W839" s="719"/>
      <c r="X839" s="659"/>
      <c r="Y839" s="656" t="str">
        <f t="shared" si="999"/>
        <v/>
      </c>
      <c r="Z839" s="659"/>
      <c r="AA839" s="654"/>
      <c r="AB839" s="656" t="str">
        <f t="shared" si="936"/>
        <v/>
      </c>
      <c r="AC839" s="661" t="str">
        <f t="shared" si="970"/>
        <v/>
      </c>
      <c r="AE839" s="658" t="str">
        <f t="shared" si="937"/>
        <v/>
      </c>
      <c r="AF839" s="659"/>
      <c r="AT839" s="805" t="str">
        <f t="shared" si="995"/>
        <v/>
      </c>
      <c r="AU839" t="str">
        <f t="shared" si="971"/>
        <v/>
      </c>
      <c r="AV839" s="6" t="str">
        <f t="shared" si="938"/>
        <v/>
      </c>
      <c r="AW839" s="317" t="str">
        <f t="shared" si="939"/>
        <v/>
      </c>
      <c r="AX839" s="158" t="str">
        <f t="shared" si="940"/>
        <v/>
      </c>
      <c r="AY839" s="158" t="str">
        <f t="shared" si="1004"/>
        <v/>
      </c>
      <c r="AZ839" s="309" t="str">
        <f t="shared" si="1003"/>
        <v/>
      </c>
      <c r="BA839" s="318" t="str">
        <f t="shared" si="941"/>
        <v/>
      </c>
      <c r="BB839" s="473" t="str">
        <f t="shared" si="942"/>
        <v/>
      </c>
      <c r="BC839" s="80" t="str">
        <f t="shared" si="993"/>
        <v/>
      </c>
      <c r="BD839" s="56">
        <f t="shared" si="943"/>
        <v>1</v>
      </c>
      <c r="BF839" s="56" t="str">
        <f t="shared" si="944"/>
        <v/>
      </c>
      <c r="BG839" s="56" t="str">
        <f t="shared" si="945"/>
        <v/>
      </c>
      <c r="BH839" s="6" t="str">
        <f t="shared" si="946"/>
        <v/>
      </c>
      <c r="BK839" s="6" t="str">
        <f t="shared" si="947"/>
        <v/>
      </c>
      <c r="BL839" s="56">
        <f t="shared" si="972"/>
        <v>999999</v>
      </c>
      <c r="BM839" s="183">
        <f t="shared" si="973"/>
        <v>99999.000004194997</v>
      </c>
      <c r="BN839" s="61">
        <v>823</v>
      </c>
      <c r="BO839" s="6">
        <f t="shared" si="948"/>
        <v>999999</v>
      </c>
      <c r="BP839" s="6">
        <f t="shared" si="949"/>
        <v>999999</v>
      </c>
      <c r="BQ839" s="6" t="str">
        <f t="shared" si="974"/>
        <v>x</v>
      </c>
      <c r="BR839" s="206">
        <f t="shared" si="950"/>
        <v>99999.000004194997</v>
      </c>
      <c r="BS839" s="6">
        <f t="shared" si="951"/>
        <v>99999.000004194997</v>
      </c>
      <c r="BT839" s="6" t="str">
        <f t="shared" si="975"/>
        <v>x</v>
      </c>
      <c r="BU839" s="6" t="str">
        <f t="shared" si="952"/>
        <v/>
      </c>
      <c r="BW839" s="82">
        <f t="shared" si="976"/>
        <v>9999999999</v>
      </c>
      <c r="BX839" s="80" t="str">
        <f t="shared" si="953"/>
        <v>x</v>
      </c>
      <c r="BY839" s="80" t="str">
        <f t="shared" si="954"/>
        <v/>
      </c>
      <c r="BZ839" s="56" t="str">
        <f t="shared" si="977"/>
        <v/>
      </c>
      <c r="CA839" s="56" t="str">
        <f t="shared" si="978"/>
        <v/>
      </c>
      <c r="CB839" s="88">
        <f t="shared" si="979"/>
        <v>0</v>
      </c>
      <c r="CC839" s="56" t="str">
        <f t="shared" si="955"/>
        <v/>
      </c>
      <c r="CD839" s="56"/>
      <c r="CE839" s="56"/>
      <c r="CF839" s="56"/>
      <c r="CG839" s="56"/>
      <c r="CH839" s="169">
        <f t="shared" si="980"/>
        <v>9999999999</v>
      </c>
      <c r="CI839" s="170">
        <f t="shared" si="981"/>
        <v>9999999999</v>
      </c>
      <c r="CJ839" s="171">
        <f t="shared" si="982"/>
        <v>9999999999</v>
      </c>
      <c r="CK839" s="172" t="str">
        <f t="shared" si="983"/>
        <v/>
      </c>
      <c r="CL839" s="173" t="str">
        <f t="shared" si="956"/>
        <v>x</v>
      </c>
      <c r="CN839" s="6" t="str">
        <f t="shared" si="984"/>
        <v/>
      </c>
      <c r="CO839" s="293" t="e">
        <f t="shared" ca="1" si="994"/>
        <v>#N/A</v>
      </c>
      <c r="CP839" s="6" t="e">
        <f t="shared" ca="1" si="985"/>
        <v>#N/A</v>
      </c>
      <c r="CQ839" s="61">
        <v>823</v>
      </c>
      <c r="CR839" s="6">
        <f t="shared" si="957"/>
        <v>0</v>
      </c>
      <c r="CS839" s="6">
        <f t="shared" si="958"/>
        <v>0</v>
      </c>
      <c r="CT839" s="56" t="str">
        <f t="shared" si="959"/>
        <v/>
      </c>
      <c r="CU839" s="76">
        <f t="shared" si="960"/>
        <v>0</v>
      </c>
      <c r="CV839" s="76">
        <f t="shared" si="961"/>
        <v>0</v>
      </c>
      <c r="CX839" s="6" t="str">
        <f t="shared" si="962"/>
        <v/>
      </c>
      <c r="CY839" s="6" t="str">
        <f t="shared" si="963"/>
        <v/>
      </c>
      <c r="CZ839" s="6" t="str">
        <f t="shared" si="964"/>
        <v/>
      </c>
      <c r="DG839" s="56" t="str">
        <f t="shared" si="965"/>
        <v/>
      </c>
      <c r="DH839" s="6">
        <f t="shared" si="966"/>
        <v>0</v>
      </c>
      <c r="DK839" s="6">
        <f t="shared" si="1001"/>
        <v>0</v>
      </c>
      <c r="DL839" s="6" t="e">
        <f t="shared" si="1002"/>
        <v>#N/A</v>
      </c>
      <c r="DN839" s="6" t="e">
        <f t="shared" si="1000"/>
        <v>#N/A</v>
      </c>
      <c r="DP839" s="6" t="str">
        <f t="shared" si="967"/>
        <v/>
      </c>
      <c r="DQ839" s="293">
        <f t="shared" ca="1" si="996"/>
        <v>833</v>
      </c>
      <c r="DR839" s="6" t="str">
        <f t="shared" ca="1" si="986"/>
        <v>x</v>
      </c>
      <c r="DU839" s="293" t="e">
        <f t="shared" ca="1" si="987"/>
        <v>#N/A</v>
      </c>
      <c r="DV839" s="5"/>
      <c r="DW839" s="293" t="e">
        <f t="shared" ca="1" si="997"/>
        <v>#N/A</v>
      </c>
      <c r="DZ839" s="293" t="e">
        <f t="shared" ca="1" si="988"/>
        <v>#N/A</v>
      </c>
      <c r="EA839" s="293" t="e">
        <f t="shared" ca="1" si="989"/>
        <v>#N/A</v>
      </c>
      <c r="EB839" s="293" t="e">
        <f t="shared" ca="1" si="990"/>
        <v>#N/A</v>
      </c>
      <c r="EE839" s="6" t="str">
        <f t="shared" si="991"/>
        <v/>
      </c>
      <c r="EF839" s="293" t="e">
        <f t="shared" ca="1" si="992"/>
        <v>#N/A</v>
      </c>
      <c r="EG839" s="6" t="e">
        <f t="shared" ca="1" si="968"/>
        <v>#N/A</v>
      </c>
    </row>
    <row r="840" spans="3:137" x14ac:dyDescent="0.2">
      <c r="C840" s="75"/>
      <c r="D840" s="184" t="str">
        <f t="shared" si="932"/>
        <v/>
      </c>
      <c r="E840" s="649" t="str">
        <f t="shared" si="998"/>
        <v/>
      </c>
      <c r="F840" s="607" t="str">
        <f t="shared" si="931"/>
        <v>x</v>
      </c>
      <c r="G840" s="650"/>
      <c r="H840" s="651"/>
      <c r="I840" s="651"/>
      <c r="J840" s="651"/>
      <c r="K840" s="652"/>
      <c r="L840" s="889"/>
      <c r="M840" s="889"/>
      <c r="N840" s="653"/>
      <c r="O840" s="651"/>
      <c r="P840" s="651"/>
      <c r="Q840" s="654"/>
      <c r="R840" s="655"/>
      <c r="S840" s="607" t="str">
        <f t="shared" si="933"/>
        <v/>
      </c>
      <c r="T840" s="656" t="str">
        <f t="shared" si="934"/>
        <v/>
      </c>
      <c r="U840" s="656" t="str">
        <f t="shared" si="969"/>
        <v/>
      </c>
      <c r="V840" s="656" t="str">
        <f t="shared" si="935"/>
        <v/>
      </c>
      <c r="W840" s="719"/>
      <c r="X840" s="659"/>
      <c r="Y840" s="656" t="str">
        <f t="shared" si="999"/>
        <v/>
      </c>
      <c r="Z840" s="659"/>
      <c r="AA840" s="654"/>
      <c r="AB840" s="656" t="str">
        <f t="shared" si="936"/>
        <v/>
      </c>
      <c r="AC840" s="661" t="str">
        <f t="shared" si="970"/>
        <v/>
      </c>
      <c r="AE840" s="658" t="str">
        <f t="shared" si="937"/>
        <v/>
      </c>
      <c r="AF840" s="659"/>
      <c r="AT840" s="805" t="str">
        <f t="shared" si="995"/>
        <v/>
      </c>
      <c r="AU840" t="str">
        <f t="shared" si="971"/>
        <v/>
      </c>
      <c r="AV840" s="6" t="str">
        <f t="shared" si="938"/>
        <v/>
      </c>
      <c r="AW840" s="317" t="str">
        <f t="shared" si="939"/>
        <v/>
      </c>
      <c r="AX840" s="158" t="str">
        <f t="shared" si="940"/>
        <v/>
      </c>
      <c r="AY840" s="158" t="str">
        <f t="shared" si="1004"/>
        <v/>
      </c>
      <c r="AZ840" s="309" t="str">
        <f t="shared" si="1003"/>
        <v/>
      </c>
      <c r="BA840" s="318" t="str">
        <f t="shared" si="941"/>
        <v/>
      </c>
      <c r="BB840" s="473" t="str">
        <f t="shared" si="942"/>
        <v/>
      </c>
      <c r="BC840" s="80" t="str">
        <f t="shared" si="993"/>
        <v/>
      </c>
      <c r="BD840" s="56">
        <f t="shared" si="943"/>
        <v>1</v>
      </c>
      <c r="BF840" s="56" t="str">
        <f t="shared" si="944"/>
        <v/>
      </c>
      <c r="BG840" s="56" t="str">
        <f t="shared" si="945"/>
        <v/>
      </c>
      <c r="BH840" s="6" t="str">
        <f t="shared" si="946"/>
        <v/>
      </c>
      <c r="BK840" s="6" t="str">
        <f t="shared" si="947"/>
        <v/>
      </c>
      <c r="BL840" s="56">
        <f t="shared" si="972"/>
        <v>999999</v>
      </c>
      <c r="BM840" s="183">
        <f t="shared" si="973"/>
        <v>99999.000004200003</v>
      </c>
      <c r="BN840" s="61">
        <v>824</v>
      </c>
      <c r="BO840" s="6">
        <f t="shared" si="948"/>
        <v>999999</v>
      </c>
      <c r="BP840" s="6">
        <f t="shared" si="949"/>
        <v>999999</v>
      </c>
      <c r="BQ840" s="6" t="str">
        <f t="shared" si="974"/>
        <v>x</v>
      </c>
      <c r="BR840" s="206">
        <f t="shared" si="950"/>
        <v>99999.000004200003</v>
      </c>
      <c r="BS840" s="6">
        <f t="shared" si="951"/>
        <v>99999.000004200003</v>
      </c>
      <c r="BT840" s="6" t="str">
        <f t="shared" si="975"/>
        <v>x</v>
      </c>
      <c r="BU840" s="6" t="str">
        <f t="shared" si="952"/>
        <v/>
      </c>
      <c r="BW840" s="82">
        <f t="shared" si="976"/>
        <v>9999999999</v>
      </c>
      <c r="BX840" s="80" t="str">
        <f t="shared" si="953"/>
        <v>x</v>
      </c>
      <c r="BY840" s="80" t="str">
        <f t="shared" si="954"/>
        <v/>
      </c>
      <c r="BZ840" s="56" t="str">
        <f t="shared" si="977"/>
        <v/>
      </c>
      <c r="CA840" s="56" t="str">
        <f t="shared" si="978"/>
        <v/>
      </c>
      <c r="CB840" s="88">
        <f t="shared" si="979"/>
        <v>0</v>
      </c>
      <c r="CC840" s="56" t="str">
        <f t="shared" si="955"/>
        <v/>
      </c>
      <c r="CD840" s="56"/>
      <c r="CE840" s="56"/>
      <c r="CF840" s="56"/>
      <c r="CG840" s="56"/>
      <c r="CH840" s="169">
        <f t="shared" si="980"/>
        <v>9999999999</v>
      </c>
      <c r="CI840" s="170">
        <f t="shared" si="981"/>
        <v>9999999999</v>
      </c>
      <c r="CJ840" s="171">
        <f t="shared" si="982"/>
        <v>9999999999</v>
      </c>
      <c r="CK840" s="172" t="str">
        <f t="shared" si="983"/>
        <v/>
      </c>
      <c r="CL840" s="173" t="str">
        <f t="shared" si="956"/>
        <v>x</v>
      </c>
      <c r="CN840" s="6" t="str">
        <f t="shared" si="984"/>
        <v/>
      </c>
      <c r="CO840" s="293" t="e">
        <f t="shared" ca="1" si="994"/>
        <v>#N/A</v>
      </c>
      <c r="CP840" s="6" t="e">
        <f t="shared" ca="1" si="985"/>
        <v>#N/A</v>
      </c>
      <c r="CQ840" s="61">
        <v>824</v>
      </c>
      <c r="CR840" s="6">
        <f t="shared" si="957"/>
        <v>0</v>
      </c>
      <c r="CS840" s="6">
        <f t="shared" si="958"/>
        <v>0</v>
      </c>
      <c r="CT840" s="56" t="str">
        <f t="shared" si="959"/>
        <v/>
      </c>
      <c r="CU840" s="76">
        <f t="shared" si="960"/>
        <v>0</v>
      </c>
      <c r="CV840" s="76">
        <f t="shared" si="961"/>
        <v>0</v>
      </c>
      <c r="CX840" s="6" t="str">
        <f t="shared" si="962"/>
        <v/>
      </c>
      <c r="CY840" s="6" t="str">
        <f t="shared" si="963"/>
        <v/>
      </c>
      <c r="CZ840" s="6" t="str">
        <f t="shared" si="964"/>
        <v/>
      </c>
      <c r="DG840" s="56" t="str">
        <f t="shared" si="965"/>
        <v/>
      </c>
      <c r="DH840" s="6">
        <f t="shared" si="966"/>
        <v>0</v>
      </c>
      <c r="DK840" s="6">
        <f t="shared" si="1001"/>
        <v>0</v>
      </c>
      <c r="DL840" s="6" t="e">
        <f t="shared" si="1002"/>
        <v>#N/A</v>
      </c>
      <c r="DN840" s="6" t="e">
        <f t="shared" si="1000"/>
        <v>#N/A</v>
      </c>
      <c r="DP840" s="6" t="str">
        <f t="shared" si="967"/>
        <v/>
      </c>
      <c r="DQ840" s="293">
        <f t="shared" ca="1" si="996"/>
        <v>834</v>
      </c>
      <c r="DR840" s="6" t="str">
        <f t="shared" ca="1" si="986"/>
        <v>x</v>
      </c>
      <c r="DU840" s="293" t="e">
        <f t="shared" ca="1" si="987"/>
        <v>#N/A</v>
      </c>
      <c r="DV840" s="5"/>
      <c r="DW840" s="293" t="e">
        <f t="shared" ca="1" si="997"/>
        <v>#N/A</v>
      </c>
      <c r="DZ840" s="293" t="e">
        <f t="shared" ca="1" si="988"/>
        <v>#N/A</v>
      </c>
      <c r="EA840" s="293" t="e">
        <f t="shared" ca="1" si="989"/>
        <v>#N/A</v>
      </c>
      <c r="EB840" s="293" t="e">
        <f t="shared" ca="1" si="990"/>
        <v>#N/A</v>
      </c>
      <c r="EE840" s="6" t="str">
        <f t="shared" si="991"/>
        <v/>
      </c>
      <c r="EF840" s="293" t="e">
        <f t="shared" ca="1" si="992"/>
        <v>#N/A</v>
      </c>
      <c r="EG840" s="6" t="e">
        <f t="shared" ca="1" si="968"/>
        <v>#N/A</v>
      </c>
    </row>
    <row r="841" spans="3:137" x14ac:dyDescent="0.2">
      <c r="C841" s="75"/>
      <c r="D841" s="184" t="str">
        <f t="shared" si="932"/>
        <v/>
      </c>
      <c r="E841" s="649" t="str">
        <f t="shared" si="998"/>
        <v/>
      </c>
      <c r="F841" s="607" t="str">
        <f t="shared" si="931"/>
        <v>x</v>
      </c>
      <c r="G841" s="650"/>
      <c r="H841" s="651"/>
      <c r="I841" s="651"/>
      <c r="J841" s="651"/>
      <c r="K841" s="652"/>
      <c r="L841" s="889"/>
      <c r="M841" s="889"/>
      <c r="N841" s="653"/>
      <c r="O841" s="651"/>
      <c r="P841" s="651"/>
      <c r="Q841" s="654"/>
      <c r="R841" s="655"/>
      <c r="S841" s="607" t="str">
        <f t="shared" si="933"/>
        <v/>
      </c>
      <c r="T841" s="656" t="str">
        <f t="shared" si="934"/>
        <v/>
      </c>
      <c r="U841" s="656" t="str">
        <f t="shared" si="969"/>
        <v/>
      </c>
      <c r="V841" s="656" t="str">
        <f t="shared" si="935"/>
        <v/>
      </c>
      <c r="W841" s="719"/>
      <c r="X841" s="659"/>
      <c r="Y841" s="656" t="str">
        <f t="shared" si="999"/>
        <v/>
      </c>
      <c r="Z841" s="659"/>
      <c r="AA841" s="654"/>
      <c r="AB841" s="656" t="str">
        <f t="shared" si="936"/>
        <v/>
      </c>
      <c r="AC841" s="661" t="str">
        <f t="shared" si="970"/>
        <v/>
      </c>
      <c r="AE841" s="658" t="str">
        <f t="shared" si="937"/>
        <v/>
      </c>
      <c r="AF841" s="659"/>
      <c r="AT841" s="805" t="str">
        <f t="shared" si="995"/>
        <v/>
      </c>
      <c r="AU841" t="str">
        <f t="shared" si="971"/>
        <v/>
      </c>
      <c r="AV841" s="6" t="str">
        <f t="shared" si="938"/>
        <v/>
      </c>
      <c r="AW841" s="317" t="str">
        <f t="shared" si="939"/>
        <v/>
      </c>
      <c r="AX841" s="158" t="str">
        <f t="shared" si="940"/>
        <v/>
      </c>
      <c r="AY841" s="158" t="str">
        <f t="shared" si="1004"/>
        <v/>
      </c>
      <c r="AZ841" s="309" t="str">
        <f t="shared" si="1003"/>
        <v/>
      </c>
      <c r="BA841" s="318" t="str">
        <f t="shared" si="941"/>
        <v/>
      </c>
      <c r="BB841" s="473" t="str">
        <f t="shared" si="942"/>
        <v/>
      </c>
      <c r="BC841" s="80" t="str">
        <f t="shared" si="993"/>
        <v/>
      </c>
      <c r="BD841" s="56">
        <f t="shared" si="943"/>
        <v>1</v>
      </c>
      <c r="BF841" s="56" t="str">
        <f t="shared" si="944"/>
        <v/>
      </c>
      <c r="BG841" s="56" t="str">
        <f t="shared" si="945"/>
        <v/>
      </c>
      <c r="BH841" s="6" t="str">
        <f t="shared" si="946"/>
        <v/>
      </c>
      <c r="BK841" s="6" t="str">
        <f t="shared" si="947"/>
        <v/>
      </c>
      <c r="BL841" s="56">
        <f t="shared" si="972"/>
        <v>999999</v>
      </c>
      <c r="BM841" s="183">
        <f t="shared" si="973"/>
        <v>99999.000004204994</v>
      </c>
      <c r="BN841" s="61">
        <v>825</v>
      </c>
      <c r="BO841" s="6">
        <f t="shared" si="948"/>
        <v>999999</v>
      </c>
      <c r="BP841" s="6">
        <f t="shared" si="949"/>
        <v>999999</v>
      </c>
      <c r="BQ841" s="6" t="str">
        <f t="shared" si="974"/>
        <v>x</v>
      </c>
      <c r="BR841" s="206">
        <f t="shared" si="950"/>
        <v>99999.000004204994</v>
      </c>
      <c r="BS841" s="6">
        <f t="shared" si="951"/>
        <v>99999.000004204994</v>
      </c>
      <c r="BT841" s="6" t="str">
        <f t="shared" si="975"/>
        <v>x</v>
      </c>
      <c r="BU841" s="6" t="str">
        <f t="shared" si="952"/>
        <v/>
      </c>
      <c r="BW841" s="82">
        <f t="shared" si="976"/>
        <v>9999999999</v>
      </c>
      <c r="BX841" s="80" t="str">
        <f t="shared" si="953"/>
        <v>x</v>
      </c>
      <c r="BY841" s="80" t="str">
        <f t="shared" si="954"/>
        <v/>
      </c>
      <c r="BZ841" s="56" t="str">
        <f t="shared" si="977"/>
        <v/>
      </c>
      <c r="CA841" s="56" t="str">
        <f t="shared" si="978"/>
        <v/>
      </c>
      <c r="CB841" s="88">
        <f t="shared" si="979"/>
        <v>0</v>
      </c>
      <c r="CC841" s="56" t="str">
        <f t="shared" si="955"/>
        <v/>
      </c>
      <c r="CD841" s="56"/>
      <c r="CE841" s="56"/>
      <c r="CF841" s="56"/>
      <c r="CG841" s="56"/>
      <c r="CH841" s="169">
        <f t="shared" si="980"/>
        <v>9999999999</v>
      </c>
      <c r="CI841" s="170">
        <f t="shared" si="981"/>
        <v>9999999999</v>
      </c>
      <c r="CJ841" s="171">
        <f t="shared" si="982"/>
        <v>9999999999</v>
      </c>
      <c r="CK841" s="172" t="str">
        <f t="shared" si="983"/>
        <v/>
      </c>
      <c r="CL841" s="173" t="str">
        <f t="shared" si="956"/>
        <v>x</v>
      </c>
      <c r="CN841" s="6" t="str">
        <f t="shared" si="984"/>
        <v/>
      </c>
      <c r="CO841" s="293" t="e">
        <f t="shared" ca="1" si="994"/>
        <v>#N/A</v>
      </c>
      <c r="CP841" s="6" t="e">
        <f t="shared" ca="1" si="985"/>
        <v>#N/A</v>
      </c>
      <c r="CQ841" s="61">
        <v>825</v>
      </c>
      <c r="CR841" s="6">
        <f t="shared" si="957"/>
        <v>0</v>
      </c>
      <c r="CS841" s="6">
        <f t="shared" si="958"/>
        <v>0</v>
      </c>
      <c r="CT841" s="56" t="str">
        <f t="shared" si="959"/>
        <v/>
      </c>
      <c r="CU841" s="76">
        <f t="shared" si="960"/>
        <v>0</v>
      </c>
      <c r="CV841" s="76">
        <f t="shared" si="961"/>
        <v>0</v>
      </c>
      <c r="CX841" s="6" t="str">
        <f t="shared" si="962"/>
        <v/>
      </c>
      <c r="CY841" s="6" t="str">
        <f t="shared" si="963"/>
        <v/>
      </c>
      <c r="CZ841" s="6" t="str">
        <f t="shared" si="964"/>
        <v/>
      </c>
      <c r="DG841" s="56" t="str">
        <f t="shared" si="965"/>
        <v/>
      </c>
      <c r="DH841" s="6">
        <f t="shared" si="966"/>
        <v>0</v>
      </c>
      <c r="DK841" s="6">
        <f t="shared" si="1001"/>
        <v>0</v>
      </c>
      <c r="DL841" s="6" t="e">
        <f t="shared" si="1002"/>
        <v>#N/A</v>
      </c>
      <c r="DN841" s="6" t="e">
        <f t="shared" si="1000"/>
        <v>#N/A</v>
      </c>
      <c r="DP841" s="6" t="str">
        <f t="shared" si="967"/>
        <v/>
      </c>
      <c r="DQ841" s="293">
        <f t="shared" ca="1" si="996"/>
        <v>835</v>
      </c>
      <c r="DR841" s="6" t="str">
        <f t="shared" ca="1" si="986"/>
        <v>x</v>
      </c>
      <c r="DU841" s="293" t="e">
        <f t="shared" ca="1" si="987"/>
        <v>#N/A</v>
      </c>
      <c r="DV841" s="5"/>
      <c r="DW841" s="293" t="e">
        <f t="shared" ca="1" si="997"/>
        <v>#N/A</v>
      </c>
      <c r="DZ841" s="293" t="e">
        <f t="shared" ca="1" si="988"/>
        <v>#N/A</v>
      </c>
      <c r="EA841" s="293" t="e">
        <f t="shared" ca="1" si="989"/>
        <v>#N/A</v>
      </c>
      <c r="EB841" s="293" t="e">
        <f t="shared" ca="1" si="990"/>
        <v>#N/A</v>
      </c>
      <c r="EE841" s="6" t="str">
        <f t="shared" si="991"/>
        <v/>
      </c>
      <c r="EF841" s="293" t="e">
        <f t="shared" ca="1" si="992"/>
        <v>#N/A</v>
      </c>
      <c r="EG841" s="6" t="e">
        <f t="shared" ca="1" si="968"/>
        <v>#N/A</v>
      </c>
    </row>
    <row r="842" spans="3:137" x14ac:dyDescent="0.2">
      <c r="C842" s="75"/>
      <c r="D842" s="184" t="str">
        <f t="shared" si="932"/>
        <v/>
      </c>
      <c r="E842" s="649" t="str">
        <f t="shared" si="998"/>
        <v/>
      </c>
      <c r="F842" s="607" t="str">
        <f t="shared" ref="F842:F905" si="1005">IF(F841="x","x",IF(OR(H842="",G842="",P842=""),"x",IF(ISERROR(BC841),"x",F841+1)))</f>
        <v>x</v>
      </c>
      <c r="G842" s="650"/>
      <c r="H842" s="651"/>
      <c r="I842" s="651"/>
      <c r="J842" s="651"/>
      <c r="K842" s="652"/>
      <c r="L842" s="889"/>
      <c r="M842" s="889"/>
      <c r="N842" s="653"/>
      <c r="O842" s="651"/>
      <c r="P842" s="651"/>
      <c r="Q842" s="654"/>
      <c r="R842" s="655"/>
      <c r="S842" s="607" t="str">
        <f t="shared" si="933"/>
        <v/>
      </c>
      <c r="T842" s="656" t="str">
        <f t="shared" si="934"/>
        <v/>
      </c>
      <c r="U842" s="656" t="str">
        <f t="shared" si="969"/>
        <v/>
      </c>
      <c r="V842" s="656" t="str">
        <f t="shared" si="935"/>
        <v/>
      </c>
      <c r="W842" s="719"/>
      <c r="X842" s="659"/>
      <c r="Y842" s="656" t="str">
        <f t="shared" si="999"/>
        <v/>
      </c>
      <c r="Z842" s="659"/>
      <c r="AA842" s="654"/>
      <c r="AB842" s="656" t="str">
        <f t="shared" si="936"/>
        <v/>
      </c>
      <c r="AC842" s="661" t="str">
        <f t="shared" si="970"/>
        <v/>
      </c>
      <c r="AE842" s="658" t="str">
        <f t="shared" si="937"/>
        <v/>
      </c>
      <c r="AF842" s="659"/>
      <c r="AT842" s="805" t="str">
        <f t="shared" si="995"/>
        <v/>
      </c>
      <c r="AU842" t="str">
        <f t="shared" si="971"/>
        <v/>
      </c>
      <c r="AV842" s="6" t="str">
        <f t="shared" si="938"/>
        <v/>
      </c>
      <c r="AW842" s="317" t="str">
        <f t="shared" si="939"/>
        <v/>
      </c>
      <c r="AX842" s="158" t="str">
        <f t="shared" si="940"/>
        <v/>
      </c>
      <c r="AY842" s="158" t="str">
        <f t="shared" si="1004"/>
        <v/>
      </c>
      <c r="AZ842" s="309" t="str">
        <f t="shared" si="1003"/>
        <v/>
      </c>
      <c r="BA842" s="318" t="str">
        <f t="shared" si="941"/>
        <v/>
      </c>
      <c r="BB842" s="473" t="str">
        <f t="shared" si="942"/>
        <v/>
      </c>
      <c r="BC842" s="80" t="str">
        <f t="shared" si="993"/>
        <v/>
      </c>
      <c r="BD842" s="56">
        <f t="shared" si="943"/>
        <v>1</v>
      </c>
      <c r="BF842" s="56" t="str">
        <f t="shared" si="944"/>
        <v/>
      </c>
      <c r="BG842" s="56" t="str">
        <f t="shared" si="945"/>
        <v/>
      </c>
      <c r="BH842" s="6" t="str">
        <f t="shared" si="946"/>
        <v/>
      </c>
      <c r="BK842" s="6" t="str">
        <f t="shared" si="947"/>
        <v/>
      </c>
      <c r="BL842" s="56">
        <f t="shared" si="972"/>
        <v>999999</v>
      </c>
      <c r="BM842" s="183">
        <f t="shared" si="973"/>
        <v>99999.00000421</v>
      </c>
      <c r="BN842" s="61">
        <v>826</v>
      </c>
      <c r="BO842" s="6">
        <f t="shared" si="948"/>
        <v>999999</v>
      </c>
      <c r="BP842" s="6">
        <f t="shared" si="949"/>
        <v>999999</v>
      </c>
      <c r="BQ842" s="6" t="str">
        <f t="shared" si="974"/>
        <v>x</v>
      </c>
      <c r="BR842" s="206">
        <f t="shared" si="950"/>
        <v>99999.00000421</v>
      </c>
      <c r="BS842" s="6">
        <f t="shared" si="951"/>
        <v>99999.00000421</v>
      </c>
      <c r="BT842" s="6" t="str">
        <f t="shared" si="975"/>
        <v>x</v>
      </c>
      <c r="BU842" s="6" t="str">
        <f t="shared" si="952"/>
        <v/>
      </c>
      <c r="BW842" s="82">
        <f t="shared" si="976"/>
        <v>9999999999</v>
      </c>
      <c r="BX842" s="80" t="str">
        <f t="shared" si="953"/>
        <v>x</v>
      </c>
      <c r="BY842" s="80" t="str">
        <f t="shared" si="954"/>
        <v/>
      </c>
      <c r="BZ842" s="56" t="str">
        <f t="shared" si="977"/>
        <v/>
      </c>
      <c r="CA842" s="56" t="str">
        <f t="shared" si="978"/>
        <v/>
      </c>
      <c r="CB842" s="88">
        <f t="shared" si="979"/>
        <v>0</v>
      </c>
      <c r="CC842" s="56" t="str">
        <f t="shared" si="955"/>
        <v/>
      </c>
      <c r="CD842" s="56"/>
      <c r="CE842" s="56"/>
      <c r="CF842" s="56"/>
      <c r="CG842" s="56"/>
      <c r="CH842" s="169">
        <f t="shared" si="980"/>
        <v>9999999999</v>
      </c>
      <c r="CI842" s="170">
        <f t="shared" si="981"/>
        <v>9999999999</v>
      </c>
      <c r="CJ842" s="171">
        <f t="shared" si="982"/>
        <v>9999999999</v>
      </c>
      <c r="CK842" s="172" t="str">
        <f t="shared" si="983"/>
        <v/>
      </c>
      <c r="CL842" s="173" t="str">
        <f t="shared" si="956"/>
        <v>x</v>
      </c>
      <c r="CN842" s="6" t="str">
        <f t="shared" si="984"/>
        <v/>
      </c>
      <c r="CO842" s="293" t="e">
        <f t="shared" ca="1" si="994"/>
        <v>#N/A</v>
      </c>
      <c r="CP842" s="6" t="e">
        <f t="shared" ca="1" si="985"/>
        <v>#N/A</v>
      </c>
      <c r="CQ842" s="61">
        <v>826</v>
      </c>
      <c r="CR842" s="6">
        <f t="shared" si="957"/>
        <v>0</v>
      </c>
      <c r="CS842" s="6">
        <f t="shared" si="958"/>
        <v>0</v>
      </c>
      <c r="CT842" s="56" t="str">
        <f t="shared" si="959"/>
        <v/>
      </c>
      <c r="CU842" s="76">
        <f t="shared" si="960"/>
        <v>0</v>
      </c>
      <c r="CV842" s="76">
        <f t="shared" si="961"/>
        <v>0</v>
      </c>
      <c r="CX842" s="6" t="str">
        <f t="shared" si="962"/>
        <v/>
      </c>
      <c r="CY842" s="6" t="str">
        <f t="shared" si="963"/>
        <v/>
      </c>
      <c r="CZ842" s="6" t="str">
        <f t="shared" si="964"/>
        <v/>
      </c>
      <c r="DG842" s="56" t="str">
        <f t="shared" si="965"/>
        <v/>
      </c>
      <c r="DH842" s="6">
        <f t="shared" si="966"/>
        <v>0</v>
      </c>
      <c r="DK842" s="6">
        <f t="shared" si="1001"/>
        <v>0</v>
      </c>
      <c r="DL842" s="6" t="e">
        <f t="shared" si="1002"/>
        <v>#N/A</v>
      </c>
      <c r="DN842" s="6" t="e">
        <f t="shared" si="1000"/>
        <v>#N/A</v>
      </c>
      <c r="DP842" s="6" t="str">
        <f t="shared" si="967"/>
        <v/>
      </c>
      <c r="DQ842" s="293">
        <f t="shared" ca="1" si="996"/>
        <v>836</v>
      </c>
      <c r="DR842" s="6" t="str">
        <f t="shared" ca="1" si="986"/>
        <v>x</v>
      </c>
      <c r="DU842" s="293" t="e">
        <f t="shared" ca="1" si="987"/>
        <v>#N/A</v>
      </c>
      <c r="DV842" s="5"/>
      <c r="DW842" s="293" t="e">
        <f t="shared" ca="1" si="997"/>
        <v>#N/A</v>
      </c>
      <c r="DZ842" s="293" t="e">
        <f t="shared" ca="1" si="988"/>
        <v>#N/A</v>
      </c>
      <c r="EA842" s="293" t="e">
        <f t="shared" ca="1" si="989"/>
        <v>#N/A</v>
      </c>
      <c r="EB842" s="293" t="e">
        <f t="shared" ca="1" si="990"/>
        <v>#N/A</v>
      </c>
      <c r="EE842" s="6" t="str">
        <f t="shared" si="991"/>
        <v/>
      </c>
      <c r="EF842" s="293" t="e">
        <f t="shared" ca="1" si="992"/>
        <v>#N/A</v>
      </c>
      <c r="EG842" s="6" t="e">
        <f t="shared" ca="1" si="968"/>
        <v>#N/A</v>
      </c>
    </row>
    <row r="843" spans="3:137" x14ac:dyDescent="0.2">
      <c r="C843" s="75"/>
      <c r="D843" s="184" t="str">
        <f t="shared" si="932"/>
        <v/>
      </c>
      <c r="E843" s="649" t="str">
        <f t="shared" si="998"/>
        <v/>
      </c>
      <c r="F843" s="607" t="str">
        <f t="shared" si="1005"/>
        <v>x</v>
      </c>
      <c r="G843" s="650"/>
      <c r="H843" s="651"/>
      <c r="I843" s="651"/>
      <c r="J843" s="651"/>
      <c r="K843" s="652"/>
      <c r="L843" s="889"/>
      <c r="M843" s="889"/>
      <c r="N843" s="653"/>
      <c r="O843" s="651"/>
      <c r="P843" s="651"/>
      <c r="Q843" s="654"/>
      <c r="R843" s="655"/>
      <c r="S843" s="607" t="str">
        <f t="shared" si="933"/>
        <v/>
      </c>
      <c r="T843" s="656" t="str">
        <f t="shared" si="934"/>
        <v/>
      </c>
      <c r="U843" s="656" t="str">
        <f t="shared" si="969"/>
        <v/>
      </c>
      <c r="V843" s="656" t="str">
        <f t="shared" si="935"/>
        <v/>
      </c>
      <c r="W843" s="719"/>
      <c r="X843" s="659"/>
      <c r="Y843" s="656" t="str">
        <f t="shared" si="999"/>
        <v/>
      </c>
      <c r="Z843" s="659"/>
      <c r="AA843" s="654"/>
      <c r="AB843" s="656" t="str">
        <f t="shared" si="936"/>
        <v/>
      </c>
      <c r="AC843" s="661" t="str">
        <f t="shared" si="970"/>
        <v/>
      </c>
      <c r="AE843" s="658" t="str">
        <f t="shared" si="937"/>
        <v/>
      </c>
      <c r="AF843" s="659"/>
      <c r="AT843" s="805" t="str">
        <f t="shared" si="995"/>
        <v/>
      </c>
      <c r="AU843" t="str">
        <f t="shared" si="971"/>
        <v/>
      </c>
      <c r="AV843" s="6" t="str">
        <f t="shared" si="938"/>
        <v/>
      </c>
      <c r="AW843" s="317" t="str">
        <f t="shared" si="939"/>
        <v/>
      </c>
      <c r="AX843" s="158" t="str">
        <f t="shared" si="940"/>
        <v/>
      </c>
      <c r="AY843" s="158" t="str">
        <f t="shared" si="1004"/>
        <v/>
      </c>
      <c r="AZ843" s="309" t="str">
        <f t="shared" si="1003"/>
        <v/>
      </c>
      <c r="BA843" s="318" t="str">
        <f t="shared" si="941"/>
        <v/>
      </c>
      <c r="BB843" s="473" t="str">
        <f t="shared" si="942"/>
        <v/>
      </c>
      <c r="BC843" s="80" t="str">
        <f t="shared" si="993"/>
        <v/>
      </c>
      <c r="BD843" s="56">
        <f t="shared" si="943"/>
        <v>1</v>
      </c>
      <c r="BF843" s="56" t="str">
        <f t="shared" si="944"/>
        <v/>
      </c>
      <c r="BG843" s="56" t="str">
        <f t="shared" si="945"/>
        <v/>
      </c>
      <c r="BH843" s="6" t="str">
        <f t="shared" si="946"/>
        <v/>
      </c>
      <c r="BK843" s="6" t="str">
        <f t="shared" si="947"/>
        <v/>
      </c>
      <c r="BL843" s="56">
        <f t="shared" si="972"/>
        <v>999999</v>
      </c>
      <c r="BM843" s="183">
        <f t="shared" si="973"/>
        <v>99999.000004215006</v>
      </c>
      <c r="BN843" s="61">
        <v>827</v>
      </c>
      <c r="BO843" s="6">
        <f t="shared" si="948"/>
        <v>999999</v>
      </c>
      <c r="BP843" s="6">
        <f t="shared" si="949"/>
        <v>999999</v>
      </c>
      <c r="BQ843" s="6" t="str">
        <f t="shared" si="974"/>
        <v>x</v>
      </c>
      <c r="BR843" s="206">
        <f t="shared" si="950"/>
        <v>99999.000004215006</v>
      </c>
      <c r="BS843" s="6">
        <f t="shared" si="951"/>
        <v>99999.000004215006</v>
      </c>
      <c r="BT843" s="6" t="str">
        <f t="shared" si="975"/>
        <v>x</v>
      </c>
      <c r="BU843" s="6" t="str">
        <f t="shared" si="952"/>
        <v/>
      </c>
      <c r="BW843" s="82">
        <f t="shared" si="976"/>
        <v>9999999999</v>
      </c>
      <c r="BX843" s="80" t="str">
        <f t="shared" si="953"/>
        <v>x</v>
      </c>
      <c r="BY843" s="80" t="str">
        <f t="shared" si="954"/>
        <v/>
      </c>
      <c r="BZ843" s="56" t="str">
        <f t="shared" si="977"/>
        <v/>
      </c>
      <c r="CA843" s="56" t="str">
        <f t="shared" si="978"/>
        <v/>
      </c>
      <c r="CB843" s="88">
        <f t="shared" si="979"/>
        <v>0</v>
      </c>
      <c r="CC843" s="56" t="str">
        <f t="shared" si="955"/>
        <v/>
      </c>
      <c r="CD843" s="56"/>
      <c r="CE843" s="56"/>
      <c r="CF843" s="56"/>
      <c r="CG843" s="56"/>
      <c r="CH843" s="169">
        <f t="shared" si="980"/>
        <v>9999999999</v>
      </c>
      <c r="CI843" s="170">
        <f t="shared" si="981"/>
        <v>9999999999</v>
      </c>
      <c r="CJ843" s="171">
        <f t="shared" si="982"/>
        <v>9999999999</v>
      </c>
      <c r="CK843" s="172" t="str">
        <f t="shared" si="983"/>
        <v/>
      </c>
      <c r="CL843" s="173" t="str">
        <f t="shared" si="956"/>
        <v>x</v>
      </c>
      <c r="CN843" s="6" t="str">
        <f t="shared" si="984"/>
        <v/>
      </c>
      <c r="CO843" s="293" t="e">
        <f t="shared" ca="1" si="994"/>
        <v>#N/A</v>
      </c>
      <c r="CP843" s="6" t="e">
        <f t="shared" ca="1" si="985"/>
        <v>#N/A</v>
      </c>
      <c r="CQ843" s="61">
        <v>827</v>
      </c>
      <c r="CR843" s="6">
        <f t="shared" si="957"/>
        <v>0</v>
      </c>
      <c r="CS843" s="6">
        <f t="shared" si="958"/>
        <v>0</v>
      </c>
      <c r="CT843" s="56" t="str">
        <f t="shared" si="959"/>
        <v/>
      </c>
      <c r="CU843" s="76">
        <f t="shared" si="960"/>
        <v>0</v>
      </c>
      <c r="CV843" s="76">
        <f t="shared" si="961"/>
        <v>0</v>
      </c>
      <c r="CX843" s="6" t="str">
        <f t="shared" si="962"/>
        <v/>
      </c>
      <c r="CY843" s="6" t="str">
        <f t="shared" si="963"/>
        <v/>
      </c>
      <c r="CZ843" s="6" t="str">
        <f t="shared" si="964"/>
        <v/>
      </c>
      <c r="DG843" s="56" t="str">
        <f t="shared" si="965"/>
        <v/>
      </c>
      <c r="DH843" s="6">
        <f t="shared" si="966"/>
        <v>0</v>
      </c>
      <c r="DK843" s="6">
        <f t="shared" si="1001"/>
        <v>0</v>
      </c>
      <c r="DL843" s="6" t="e">
        <f t="shared" si="1002"/>
        <v>#N/A</v>
      </c>
      <c r="DN843" s="6" t="e">
        <f t="shared" si="1000"/>
        <v>#N/A</v>
      </c>
      <c r="DP843" s="6" t="str">
        <f t="shared" si="967"/>
        <v/>
      </c>
      <c r="DQ843" s="293">
        <f t="shared" ca="1" si="996"/>
        <v>837</v>
      </c>
      <c r="DR843" s="6" t="str">
        <f t="shared" ca="1" si="986"/>
        <v>x</v>
      </c>
      <c r="DU843" s="293" t="e">
        <f t="shared" ca="1" si="987"/>
        <v>#N/A</v>
      </c>
      <c r="DV843" s="5"/>
      <c r="DW843" s="293" t="e">
        <f t="shared" ca="1" si="997"/>
        <v>#N/A</v>
      </c>
      <c r="DZ843" s="293" t="e">
        <f t="shared" ca="1" si="988"/>
        <v>#N/A</v>
      </c>
      <c r="EA843" s="293" t="e">
        <f t="shared" ca="1" si="989"/>
        <v>#N/A</v>
      </c>
      <c r="EB843" s="293" t="e">
        <f t="shared" ca="1" si="990"/>
        <v>#N/A</v>
      </c>
      <c r="EE843" s="6" t="str">
        <f t="shared" si="991"/>
        <v/>
      </c>
      <c r="EF843" s="293" t="e">
        <f t="shared" ca="1" si="992"/>
        <v>#N/A</v>
      </c>
      <c r="EG843" s="6" t="e">
        <f t="shared" ca="1" si="968"/>
        <v>#N/A</v>
      </c>
    </row>
    <row r="844" spans="3:137" x14ac:dyDescent="0.2">
      <c r="C844" s="75"/>
      <c r="D844" s="184" t="str">
        <f t="shared" si="932"/>
        <v/>
      </c>
      <c r="E844" s="649" t="str">
        <f t="shared" si="998"/>
        <v/>
      </c>
      <c r="F844" s="607" t="str">
        <f t="shared" si="1005"/>
        <v>x</v>
      </c>
      <c r="G844" s="650"/>
      <c r="H844" s="651"/>
      <c r="I844" s="651"/>
      <c r="J844" s="651"/>
      <c r="K844" s="652"/>
      <c r="L844" s="889"/>
      <c r="M844" s="889"/>
      <c r="N844" s="653"/>
      <c r="O844" s="651"/>
      <c r="P844" s="651"/>
      <c r="Q844" s="654"/>
      <c r="R844" s="655"/>
      <c r="S844" s="607" t="str">
        <f t="shared" si="933"/>
        <v/>
      </c>
      <c r="T844" s="656" t="str">
        <f t="shared" si="934"/>
        <v/>
      </c>
      <c r="U844" s="656" t="str">
        <f t="shared" si="969"/>
        <v/>
      </c>
      <c r="V844" s="656" t="str">
        <f t="shared" si="935"/>
        <v/>
      </c>
      <c r="W844" s="719"/>
      <c r="X844" s="659"/>
      <c r="Y844" s="656" t="str">
        <f t="shared" si="999"/>
        <v/>
      </c>
      <c r="Z844" s="659"/>
      <c r="AA844" s="654"/>
      <c r="AB844" s="656" t="str">
        <f t="shared" si="936"/>
        <v/>
      </c>
      <c r="AC844" s="661" t="str">
        <f t="shared" si="970"/>
        <v/>
      </c>
      <c r="AE844" s="658" t="str">
        <f t="shared" si="937"/>
        <v/>
      </c>
      <c r="AF844" s="659"/>
      <c r="AT844" s="805" t="str">
        <f t="shared" si="995"/>
        <v/>
      </c>
      <c r="AU844" t="str">
        <f t="shared" si="971"/>
        <v/>
      </c>
      <c r="AV844" s="6" t="str">
        <f t="shared" si="938"/>
        <v/>
      </c>
      <c r="AW844" s="317" t="str">
        <f t="shared" si="939"/>
        <v/>
      </c>
      <c r="AX844" s="158" t="str">
        <f t="shared" si="940"/>
        <v/>
      </c>
      <c r="AY844" s="158" t="str">
        <f t="shared" si="1004"/>
        <v/>
      </c>
      <c r="AZ844" s="309" t="str">
        <f t="shared" si="1003"/>
        <v/>
      </c>
      <c r="BA844" s="318" t="str">
        <f t="shared" si="941"/>
        <v/>
      </c>
      <c r="BB844" s="473" t="str">
        <f t="shared" si="942"/>
        <v/>
      </c>
      <c r="BC844" s="80" t="str">
        <f t="shared" si="993"/>
        <v/>
      </c>
      <c r="BD844" s="56">
        <f t="shared" si="943"/>
        <v>1</v>
      </c>
      <c r="BF844" s="56" t="str">
        <f t="shared" si="944"/>
        <v/>
      </c>
      <c r="BG844" s="56" t="str">
        <f t="shared" si="945"/>
        <v/>
      </c>
      <c r="BH844" s="6" t="str">
        <f t="shared" si="946"/>
        <v/>
      </c>
      <c r="BK844" s="6" t="str">
        <f t="shared" si="947"/>
        <v/>
      </c>
      <c r="BL844" s="56">
        <f t="shared" si="972"/>
        <v>999999</v>
      </c>
      <c r="BM844" s="183">
        <f t="shared" si="973"/>
        <v>99999.000004219997</v>
      </c>
      <c r="BN844" s="61">
        <v>828</v>
      </c>
      <c r="BO844" s="6">
        <f t="shared" si="948"/>
        <v>999999</v>
      </c>
      <c r="BP844" s="6">
        <f t="shared" si="949"/>
        <v>999999</v>
      </c>
      <c r="BQ844" s="6" t="str">
        <f t="shared" si="974"/>
        <v>x</v>
      </c>
      <c r="BR844" s="206">
        <f t="shared" si="950"/>
        <v>99999.000004219997</v>
      </c>
      <c r="BS844" s="6">
        <f t="shared" si="951"/>
        <v>99999.000004219997</v>
      </c>
      <c r="BT844" s="6" t="str">
        <f t="shared" si="975"/>
        <v>x</v>
      </c>
      <c r="BU844" s="6" t="str">
        <f t="shared" si="952"/>
        <v/>
      </c>
      <c r="BW844" s="82">
        <f t="shared" si="976"/>
        <v>9999999999</v>
      </c>
      <c r="BX844" s="80" t="str">
        <f t="shared" si="953"/>
        <v>x</v>
      </c>
      <c r="BY844" s="80" t="str">
        <f t="shared" si="954"/>
        <v/>
      </c>
      <c r="BZ844" s="56" t="str">
        <f t="shared" si="977"/>
        <v/>
      </c>
      <c r="CA844" s="56" t="str">
        <f t="shared" si="978"/>
        <v/>
      </c>
      <c r="CB844" s="88">
        <f t="shared" si="979"/>
        <v>0</v>
      </c>
      <c r="CC844" s="56" t="str">
        <f t="shared" si="955"/>
        <v/>
      </c>
      <c r="CD844" s="56"/>
      <c r="CE844" s="56"/>
      <c r="CF844" s="56"/>
      <c r="CG844" s="56"/>
      <c r="CH844" s="169">
        <f t="shared" si="980"/>
        <v>9999999999</v>
      </c>
      <c r="CI844" s="170">
        <f t="shared" si="981"/>
        <v>9999999999</v>
      </c>
      <c r="CJ844" s="171">
        <f t="shared" si="982"/>
        <v>9999999999</v>
      </c>
      <c r="CK844" s="172" t="str">
        <f t="shared" si="983"/>
        <v/>
      </c>
      <c r="CL844" s="173" t="str">
        <f t="shared" si="956"/>
        <v>x</v>
      </c>
      <c r="CN844" s="6" t="str">
        <f t="shared" si="984"/>
        <v/>
      </c>
      <c r="CO844" s="293" t="e">
        <f t="shared" ca="1" si="994"/>
        <v>#N/A</v>
      </c>
      <c r="CP844" s="6" t="e">
        <f t="shared" ca="1" si="985"/>
        <v>#N/A</v>
      </c>
      <c r="CQ844" s="61">
        <v>828</v>
      </c>
      <c r="CR844" s="6">
        <f t="shared" si="957"/>
        <v>0</v>
      </c>
      <c r="CS844" s="6">
        <f t="shared" si="958"/>
        <v>0</v>
      </c>
      <c r="CT844" s="56" t="str">
        <f t="shared" si="959"/>
        <v/>
      </c>
      <c r="CU844" s="76">
        <f t="shared" si="960"/>
        <v>0</v>
      </c>
      <c r="CV844" s="76">
        <f t="shared" si="961"/>
        <v>0</v>
      </c>
      <c r="CX844" s="6" t="str">
        <f t="shared" si="962"/>
        <v/>
      </c>
      <c r="CY844" s="6" t="str">
        <f t="shared" si="963"/>
        <v/>
      </c>
      <c r="CZ844" s="6" t="str">
        <f t="shared" si="964"/>
        <v/>
      </c>
      <c r="DG844" s="56" t="str">
        <f t="shared" si="965"/>
        <v/>
      </c>
      <c r="DH844" s="6">
        <f t="shared" si="966"/>
        <v>0</v>
      </c>
      <c r="DK844" s="6">
        <f t="shared" si="1001"/>
        <v>0</v>
      </c>
      <c r="DL844" s="6" t="e">
        <f t="shared" si="1002"/>
        <v>#N/A</v>
      </c>
      <c r="DN844" s="6" t="e">
        <f t="shared" si="1000"/>
        <v>#N/A</v>
      </c>
      <c r="DP844" s="6" t="str">
        <f t="shared" si="967"/>
        <v/>
      </c>
      <c r="DQ844" s="293">
        <f t="shared" ca="1" si="996"/>
        <v>838</v>
      </c>
      <c r="DR844" s="6" t="str">
        <f t="shared" ca="1" si="986"/>
        <v>x</v>
      </c>
      <c r="DU844" s="293" t="e">
        <f t="shared" ca="1" si="987"/>
        <v>#N/A</v>
      </c>
      <c r="DV844" s="5"/>
      <c r="DW844" s="293" t="e">
        <f t="shared" ca="1" si="997"/>
        <v>#N/A</v>
      </c>
      <c r="DZ844" s="293" t="e">
        <f t="shared" ca="1" si="988"/>
        <v>#N/A</v>
      </c>
      <c r="EA844" s="293" t="e">
        <f t="shared" ca="1" si="989"/>
        <v>#N/A</v>
      </c>
      <c r="EB844" s="293" t="e">
        <f t="shared" ca="1" si="990"/>
        <v>#N/A</v>
      </c>
      <c r="EE844" s="6" t="str">
        <f t="shared" si="991"/>
        <v/>
      </c>
      <c r="EF844" s="293" t="e">
        <f t="shared" ca="1" si="992"/>
        <v>#N/A</v>
      </c>
      <c r="EG844" s="6" t="e">
        <f t="shared" ca="1" si="968"/>
        <v>#N/A</v>
      </c>
    </row>
    <row r="845" spans="3:137" x14ac:dyDescent="0.2">
      <c r="C845" s="75"/>
      <c r="D845" s="184" t="str">
        <f t="shared" si="932"/>
        <v/>
      </c>
      <c r="E845" s="649" t="str">
        <f t="shared" si="998"/>
        <v/>
      </c>
      <c r="F845" s="607" t="str">
        <f t="shared" si="1005"/>
        <v>x</v>
      </c>
      <c r="G845" s="650"/>
      <c r="H845" s="651"/>
      <c r="I845" s="651"/>
      <c r="J845" s="651"/>
      <c r="K845" s="652"/>
      <c r="L845" s="889"/>
      <c r="M845" s="889"/>
      <c r="N845" s="653"/>
      <c r="O845" s="651"/>
      <c r="P845" s="651"/>
      <c r="Q845" s="654"/>
      <c r="R845" s="655"/>
      <c r="S845" s="607" t="str">
        <f t="shared" si="933"/>
        <v/>
      </c>
      <c r="T845" s="656" t="str">
        <f t="shared" si="934"/>
        <v/>
      </c>
      <c r="U845" s="656" t="str">
        <f t="shared" si="969"/>
        <v/>
      </c>
      <c r="V845" s="656" t="str">
        <f t="shared" si="935"/>
        <v/>
      </c>
      <c r="W845" s="719"/>
      <c r="X845" s="659"/>
      <c r="Y845" s="656" t="str">
        <f t="shared" si="999"/>
        <v/>
      </c>
      <c r="Z845" s="659"/>
      <c r="AA845" s="654"/>
      <c r="AB845" s="656" t="str">
        <f t="shared" si="936"/>
        <v/>
      </c>
      <c r="AC845" s="661" t="str">
        <f t="shared" si="970"/>
        <v/>
      </c>
      <c r="AE845" s="658" t="str">
        <f t="shared" si="937"/>
        <v/>
      </c>
      <c r="AF845" s="659"/>
      <c r="AT845" s="805" t="str">
        <f t="shared" si="995"/>
        <v/>
      </c>
      <c r="AU845" t="str">
        <f t="shared" si="971"/>
        <v/>
      </c>
      <c r="AV845" s="6" t="str">
        <f t="shared" si="938"/>
        <v/>
      </c>
      <c r="AW845" s="317" t="str">
        <f t="shared" si="939"/>
        <v/>
      </c>
      <c r="AX845" s="158" t="str">
        <f t="shared" si="940"/>
        <v/>
      </c>
      <c r="AY845" s="158" t="str">
        <f t="shared" si="1004"/>
        <v/>
      </c>
      <c r="AZ845" s="309" t="str">
        <f t="shared" si="1003"/>
        <v/>
      </c>
      <c r="BA845" s="318" t="str">
        <f t="shared" si="941"/>
        <v/>
      </c>
      <c r="BB845" s="473" t="str">
        <f t="shared" si="942"/>
        <v/>
      </c>
      <c r="BC845" s="80" t="str">
        <f t="shared" si="993"/>
        <v/>
      </c>
      <c r="BD845" s="56">
        <f t="shared" si="943"/>
        <v>1</v>
      </c>
      <c r="BF845" s="56" t="str">
        <f t="shared" si="944"/>
        <v/>
      </c>
      <c r="BG845" s="56" t="str">
        <f t="shared" si="945"/>
        <v/>
      </c>
      <c r="BH845" s="6" t="str">
        <f t="shared" si="946"/>
        <v/>
      </c>
      <c r="BK845" s="6" t="str">
        <f t="shared" si="947"/>
        <v/>
      </c>
      <c r="BL845" s="56">
        <f t="shared" si="972"/>
        <v>999999</v>
      </c>
      <c r="BM845" s="183">
        <f t="shared" si="973"/>
        <v>99999.000004225003</v>
      </c>
      <c r="BN845" s="61">
        <v>829</v>
      </c>
      <c r="BO845" s="6">
        <f t="shared" si="948"/>
        <v>999999</v>
      </c>
      <c r="BP845" s="6">
        <f t="shared" si="949"/>
        <v>999999</v>
      </c>
      <c r="BQ845" s="6" t="str">
        <f t="shared" si="974"/>
        <v>x</v>
      </c>
      <c r="BR845" s="206">
        <f t="shared" si="950"/>
        <v>99999.000004225003</v>
      </c>
      <c r="BS845" s="6">
        <f t="shared" si="951"/>
        <v>99999.000004225003</v>
      </c>
      <c r="BT845" s="6" t="str">
        <f t="shared" si="975"/>
        <v>x</v>
      </c>
      <c r="BU845" s="6" t="str">
        <f t="shared" si="952"/>
        <v/>
      </c>
      <c r="BW845" s="82">
        <f t="shared" si="976"/>
        <v>9999999999</v>
      </c>
      <c r="BX845" s="80" t="str">
        <f t="shared" si="953"/>
        <v>x</v>
      </c>
      <c r="BY845" s="80" t="str">
        <f t="shared" si="954"/>
        <v/>
      </c>
      <c r="BZ845" s="56" t="str">
        <f t="shared" si="977"/>
        <v/>
      </c>
      <c r="CA845" s="56" t="str">
        <f t="shared" si="978"/>
        <v/>
      </c>
      <c r="CB845" s="88">
        <f t="shared" si="979"/>
        <v>0</v>
      </c>
      <c r="CC845" s="56" t="str">
        <f t="shared" si="955"/>
        <v/>
      </c>
      <c r="CD845" s="56"/>
      <c r="CE845" s="56"/>
      <c r="CF845" s="56"/>
      <c r="CG845" s="56"/>
      <c r="CH845" s="169">
        <f t="shared" si="980"/>
        <v>9999999999</v>
      </c>
      <c r="CI845" s="170">
        <f t="shared" si="981"/>
        <v>9999999999</v>
      </c>
      <c r="CJ845" s="171">
        <f t="shared" si="982"/>
        <v>9999999999</v>
      </c>
      <c r="CK845" s="172" t="str">
        <f t="shared" si="983"/>
        <v/>
      </c>
      <c r="CL845" s="173" t="str">
        <f t="shared" si="956"/>
        <v>x</v>
      </c>
      <c r="CN845" s="6" t="str">
        <f t="shared" si="984"/>
        <v/>
      </c>
      <c r="CO845" s="293" t="e">
        <f t="shared" ca="1" si="994"/>
        <v>#N/A</v>
      </c>
      <c r="CP845" s="6" t="e">
        <f t="shared" ca="1" si="985"/>
        <v>#N/A</v>
      </c>
      <c r="CQ845" s="61">
        <v>829</v>
      </c>
      <c r="CR845" s="6">
        <f t="shared" si="957"/>
        <v>0</v>
      </c>
      <c r="CS845" s="6">
        <f t="shared" si="958"/>
        <v>0</v>
      </c>
      <c r="CT845" s="56" t="str">
        <f t="shared" si="959"/>
        <v/>
      </c>
      <c r="CU845" s="76">
        <f t="shared" si="960"/>
        <v>0</v>
      </c>
      <c r="CV845" s="76">
        <f t="shared" si="961"/>
        <v>0</v>
      </c>
      <c r="CX845" s="6" t="str">
        <f t="shared" si="962"/>
        <v/>
      </c>
      <c r="CY845" s="6" t="str">
        <f t="shared" si="963"/>
        <v/>
      </c>
      <c r="CZ845" s="6" t="str">
        <f t="shared" si="964"/>
        <v/>
      </c>
      <c r="DG845" s="56" t="str">
        <f t="shared" si="965"/>
        <v/>
      </c>
      <c r="DH845" s="6">
        <f t="shared" si="966"/>
        <v>0</v>
      </c>
      <c r="DK845" s="6">
        <f t="shared" si="1001"/>
        <v>0</v>
      </c>
      <c r="DL845" s="6" t="e">
        <f t="shared" si="1002"/>
        <v>#N/A</v>
      </c>
      <c r="DN845" s="6" t="e">
        <f t="shared" si="1000"/>
        <v>#N/A</v>
      </c>
      <c r="DP845" s="6" t="str">
        <f t="shared" si="967"/>
        <v/>
      </c>
      <c r="DQ845" s="293">
        <f t="shared" ca="1" si="996"/>
        <v>839</v>
      </c>
      <c r="DR845" s="6" t="str">
        <f t="shared" ca="1" si="986"/>
        <v>x</v>
      </c>
      <c r="DU845" s="293" t="e">
        <f t="shared" ca="1" si="987"/>
        <v>#N/A</v>
      </c>
      <c r="DV845" s="5"/>
      <c r="DW845" s="293" t="e">
        <f t="shared" ca="1" si="997"/>
        <v>#N/A</v>
      </c>
      <c r="DZ845" s="293" t="e">
        <f t="shared" ca="1" si="988"/>
        <v>#N/A</v>
      </c>
      <c r="EA845" s="293" t="e">
        <f t="shared" ca="1" si="989"/>
        <v>#N/A</v>
      </c>
      <c r="EB845" s="293" t="e">
        <f t="shared" ca="1" si="990"/>
        <v>#N/A</v>
      </c>
      <c r="EE845" s="6" t="str">
        <f t="shared" si="991"/>
        <v/>
      </c>
      <c r="EF845" s="293" t="e">
        <f t="shared" ca="1" si="992"/>
        <v>#N/A</v>
      </c>
      <c r="EG845" s="6" t="e">
        <f t="shared" ca="1" si="968"/>
        <v>#N/A</v>
      </c>
    </row>
    <row r="846" spans="3:137" x14ac:dyDescent="0.2">
      <c r="C846" s="75"/>
      <c r="D846" s="184" t="str">
        <f t="shared" si="932"/>
        <v/>
      </c>
      <c r="E846" s="649" t="str">
        <f t="shared" si="998"/>
        <v/>
      </c>
      <c r="F846" s="607" t="str">
        <f t="shared" si="1005"/>
        <v>x</v>
      </c>
      <c r="G846" s="650"/>
      <c r="H846" s="651"/>
      <c r="I846" s="651"/>
      <c r="J846" s="651"/>
      <c r="K846" s="652"/>
      <c r="L846" s="889"/>
      <c r="M846" s="889"/>
      <c r="N846" s="653"/>
      <c r="O846" s="651"/>
      <c r="P846" s="651"/>
      <c r="Q846" s="654"/>
      <c r="R846" s="655"/>
      <c r="S846" s="607" t="str">
        <f t="shared" si="933"/>
        <v/>
      </c>
      <c r="T846" s="656" t="str">
        <f t="shared" si="934"/>
        <v/>
      </c>
      <c r="U846" s="656" t="str">
        <f t="shared" si="969"/>
        <v/>
      </c>
      <c r="V846" s="656" t="str">
        <f t="shared" si="935"/>
        <v/>
      </c>
      <c r="W846" s="719"/>
      <c r="X846" s="659"/>
      <c r="Y846" s="656" t="str">
        <f t="shared" si="999"/>
        <v/>
      </c>
      <c r="Z846" s="659"/>
      <c r="AA846" s="654"/>
      <c r="AB846" s="656" t="str">
        <f t="shared" si="936"/>
        <v/>
      </c>
      <c r="AC846" s="661" t="str">
        <f t="shared" si="970"/>
        <v/>
      </c>
      <c r="AE846" s="658" t="str">
        <f t="shared" si="937"/>
        <v/>
      </c>
      <c r="AF846" s="659"/>
      <c r="AT846" s="805" t="str">
        <f t="shared" si="995"/>
        <v/>
      </c>
      <c r="AU846" t="str">
        <f t="shared" si="971"/>
        <v/>
      </c>
      <c r="AV846" s="6" t="str">
        <f t="shared" si="938"/>
        <v/>
      </c>
      <c r="AW846" s="317" t="str">
        <f t="shared" si="939"/>
        <v/>
      </c>
      <c r="AX846" s="158" t="str">
        <f t="shared" si="940"/>
        <v/>
      </c>
      <c r="AY846" s="158" t="str">
        <f t="shared" si="1004"/>
        <v/>
      </c>
      <c r="AZ846" s="309" t="str">
        <f t="shared" si="1003"/>
        <v/>
      </c>
      <c r="BA846" s="318" t="str">
        <f t="shared" si="941"/>
        <v/>
      </c>
      <c r="BB846" s="473" t="str">
        <f t="shared" si="942"/>
        <v/>
      </c>
      <c r="BC846" s="80" t="str">
        <f t="shared" si="993"/>
        <v/>
      </c>
      <c r="BD846" s="56">
        <f t="shared" si="943"/>
        <v>1</v>
      </c>
      <c r="BF846" s="56" t="str">
        <f t="shared" si="944"/>
        <v/>
      </c>
      <c r="BG846" s="56" t="str">
        <f t="shared" si="945"/>
        <v/>
      </c>
      <c r="BH846" s="6" t="str">
        <f t="shared" si="946"/>
        <v/>
      </c>
      <c r="BK846" s="6" t="str">
        <f t="shared" si="947"/>
        <v/>
      </c>
      <c r="BL846" s="56">
        <f t="shared" si="972"/>
        <v>999999</v>
      </c>
      <c r="BM846" s="183">
        <f t="shared" si="973"/>
        <v>99999.000004229994</v>
      </c>
      <c r="BN846" s="61">
        <v>830</v>
      </c>
      <c r="BO846" s="6">
        <f t="shared" si="948"/>
        <v>999999</v>
      </c>
      <c r="BP846" s="6">
        <f t="shared" si="949"/>
        <v>999999</v>
      </c>
      <c r="BQ846" s="6" t="str">
        <f t="shared" si="974"/>
        <v>x</v>
      </c>
      <c r="BR846" s="206">
        <f t="shared" si="950"/>
        <v>99999.000004229994</v>
      </c>
      <c r="BS846" s="6">
        <f t="shared" si="951"/>
        <v>99999.000004229994</v>
      </c>
      <c r="BT846" s="6" t="str">
        <f t="shared" si="975"/>
        <v>x</v>
      </c>
      <c r="BU846" s="6" t="str">
        <f t="shared" si="952"/>
        <v/>
      </c>
      <c r="BW846" s="82">
        <f t="shared" si="976"/>
        <v>9999999999</v>
      </c>
      <c r="BX846" s="80" t="str">
        <f t="shared" si="953"/>
        <v>x</v>
      </c>
      <c r="BY846" s="80" t="str">
        <f t="shared" si="954"/>
        <v/>
      </c>
      <c r="BZ846" s="56" t="str">
        <f t="shared" si="977"/>
        <v/>
      </c>
      <c r="CA846" s="56" t="str">
        <f t="shared" si="978"/>
        <v/>
      </c>
      <c r="CB846" s="88">
        <f t="shared" si="979"/>
        <v>0</v>
      </c>
      <c r="CC846" s="56" t="str">
        <f t="shared" si="955"/>
        <v/>
      </c>
      <c r="CD846" s="56"/>
      <c r="CE846" s="56"/>
      <c r="CF846" s="56"/>
      <c r="CG846" s="56"/>
      <c r="CH846" s="169">
        <f t="shared" si="980"/>
        <v>9999999999</v>
      </c>
      <c r="CI846" s="170">
        <f t="shared" si="981"/>
        <v>9999999999</v>
      </c>
      <c r="CJ846" s="171">
        <f t="shared" si="982"/>
        <v>9999999999</v>
      </c>
      <c r="CK846" s="172" t="str">
        <f t="shared" si="983"/>
        <v/>
      </c>
      <c r="CL846" s="173" t="str">
        <f t="shared" si="956"/>
        <v>x</v>
      </c>
      <c r="CN846" s="6" t="str">
        <f t="shared" si="984"/>
        <v/>
      </c>
      <c r="CO846" s="293" t="e">
        <f t="shared" ca="1" si="994"/>
        <v>#N/A</v>
      </c>
      <c r="CP846" s="6" t="e">
        <f t="shared" ca="1" si="985"/>
        <v>#N/A</v>
      </c>
      <c r="CQ846" s="61">
        <v>830</v>
      </c>
      <c r="CR846" s="6">
        <f t="shared" si="957"/>
        <v>0</v>
      </c>
      <c r="CS846" s="6">
        <f t="shared" si="958"/>
        <v>0</v>
      </c>
      <c r="CT846" s="56" t="str">
        <f t="shared" si="959"/>
        <v/>
      </c>
      <c r="CU846" s="76">
        <f t="shared" si="960"/>
        <v>0</v>
      </c>
      <c r="CV846" s="76">
        <f t="shared" si="961"/>
        <v>0</v>
      </c>
      <c r="CX846" s="6" t="str">
        <f t="shared" si="962"/>
        <v/>
      </c>
      <c r="CY846" s="6" t="str">
        <f t="shared" si="963"/>
        <v/>
      </c>
      <c r="CZ846" s="6" t="str">
        <f t="shared" si="964"/>
        <v/>
      </c>
      <c r="DG846" s="56" t="str">
        <f t="shared" si="965"/>
        <v/>
      </c>
      <c r="DH846" s="6">
        <f t="shared" si="966"/>
        <v>0</v>
      </c>
      <c r="DK846" s="6">
        <f t="shared" si="1001"/>
        <v>0</v>
      </c>
      <c r="DL846" s="6" t="e">
        <f t="shared" si="1002"/>
        <v>#N/A</v>
      </c>
      <c r="DN846" s="6" t="e">
        <f t="shared" si="1000"/>
        <v>#N/A</v>
      </c>
      <c r="DP846" s="6" t="str">
        <f t="shared" si="967"/>
        <v/>
      </c>
      <c r="DQ846" s="293">
        <f t="shared" ca="1" si="996"/>
        <v>840</v>
      </c>
      <c r="DR846" s="6" t="str">
        <f t="shared" ca="1" si="986"/>
        <v>x</v>
      </c>
      <c r="DU846" s="293" t="e">
        <f t="shared" ca="1" si="987"/>
        <v>#N/A</v>
      </c>
      <c r="DV846" s="5"/>
      <c r="DW846" s="293" t="e">
        <f t="shared" ca="1" si="997"/>
        <v>#N/A</v>
      </c>
      <c r="DZ846" s="293" t="e">
        <f t="shared" ca="1" si="988"/>
        <v>#N/A</v>
      </c>
      <c r="EA846" s="293" t="e">
        <f t="shared" ca="1" si="989"/>
        <v>#N/A</v>
      </c>
      <c r="EB846" s="293" t="e">
        <f t="shared" ca="1" si="990"/>
        <v>#N/A</v>
      </c>
      <c r="EE846" s="6" t="str">
        <f t="shared" si="991"/>
        <v/>
      </c>
      <c r="EF846" s="293" t="e">
        <f t="shared" ca="1" si="992"/>
        <v>#N/A</v>
      </c>
      <c r="EG846" s="6" t="e">
        <f t="shared" ca="1" si="968"/>
        <v>#N/A</v>
      </c>
    </row>
    <row r="847" spans="3:137" x14ac:dyDescent="0.2">
      <c r="C847" s="75"/>
      <c r="D847" s="184" t="str">
        <f t="shared" si="932"/>
        <v/>
      </c>
      <c r="E847" s="649" t="str">
        <f t="shared" si="998"/>
        <v/>
      </c>
      <c r="F847" s="607" t="str">
        <f t="shared" si="1005"/>
        <v>x</v>
      </c>
      <c r="G847" s="650"/>
      <c r="H847" s="651"/>
      <c r="I847" s="651"/>
      <c r="J847" s="651"/>
      <c r="K847" s="652"/>
      <c r="L847" s="889"/>
      <c r="M847" s="889"/>
      <c r="N847" s="653"/>
      <c r="O847" s="651"/>
      <c r="P847" s="651"/>
      <c r="Q847" s="654"/>
      <c r="R847" s="655"/>
      <c r="S847" s="607" t="str">
        <f t="shared" si="933"/>
        <v/>
      </c>
      <c r="T847" s="656" t="str">
        <f t="shared" si="934"/>
        <v/>
      </c>
      <c r="U847" s="656" t="str">
        <f t="shared" si="969"/>
        <v/>
      </c>
      <c r="V847" s="656" t="str">
        <f t="shared" si="935"/>
        <v/>
      </c>
      <c r="W847" s="719"/>
      <c r="X847" s="659"/>
      <c r="Y847" s="656" t="str">
        <f t="shared" si="999"/>
        <v/>
      </c>
      <c r="Z847" s="659"/>
      <c r="AA847" s="654"/>
      <c r="AB847" s="656" t="str">
        <f t="shared" si="936"/>
        <v/>
      </c>
      <c r="AC847" s="661" t="str">
        <f t="shared" si="970"/>
        <v/>
      </c>
      <c r="AE847" s="658" t="str">
        <f t="shared" si="937"/>
        <v/>
      </c>
      <c r="AF847" s="659"/>
      <c r="AT847" s="805" t="str">
        <f t="shared" si="995"/>
        <v/>
      </c>
      <c r="AU847" t="str">
        <f t="shared" si="971"/>
        <v/>
      </c>
      <c r="AV847" s="6" t="str">
        <f t="shared" si="938"/>
        <v/>
      </c>
      <c r="AW847" s="317" t="str">
        <f t="shared" si="939"/>
        <v/>
      </c>
      <c r="AX847" s="158" t="str">
        <f t="shared" si="940"/>
        <v/>
      </c>
      <c r="AY847" s="158" t="str">
        <f t="shared" si="1004"/>
        <v/>
      </c>
      <c r="AZ847" s="309" t="str">
        <f t="shared" si="1003"/>
        <v/>
      </c>
      <c r="BA847" s="318" t="str">
        <f t="shared" si="941"/>
        <v/>
      </c>
      <c r="BB847" s="473" t="str">
        <f t="shared" si="942"/>
        <v/>
      </c>
      <c r="BC847" s="80" t="str">
        <f t="shared" si="993"/>
        <v/>
      </c>
      <c r="BD847" s="56">
        <f t="shared" si="943"/>
        <v>1</v>
      </c>
      <c r="BF847" s="56" t="str">
        <f t="shared" si="944"/>
        <v/>
      </c>
      <c r="BG847" s="56" t="str">
        <f t="shared" si="945"/>
        <v/>
      </c>
      <c r="BH847" s="6" t="str">
        <f t="shared" si="946"/>
        <v/>
      </c>
      <c r="BK847" s="6" t="str">
        <f t="shared" si="947"/>
        <v/>
      </c>
      <c r="BL847" s="56">
        <f t="shared" si="972"/>
        <v>999999</v>
      </c>
      <c r="BM847" s="183">
        <f t="shared" si="973"/>
        <v>99999.000004235</v>
      </c>
      <c r="BN847" s="61">
        <v>831</v>
      </c>
      <c r="BO847" s="6">
        <f t="shared" si="948"/>
        <v>999999</v>
      </c>
      <c r="BP847" s="6">
        <f t="shared" si="949"/>
        <v>999999</v>
      </c>
      <c r="BQ847" s="6" t="str">
        <f t="shared" si="974"/>
        <v>x</v>
      </c>
      <c r="BR847" s="206">
        <f t="shared" si="950"/>
        <v>99999.000004235</v>
      </c>
      <c r="BS847" s="6">
        <f t="shared" si="951"/>
        <v>99999.000004235</v>
      </c>
      <c r="BT847" s="6" t="str">
        <f t="shared" si="975"/>
        <v>x</v>
      </c>
      <c r="BU847" s="6" t="str">
        <f t="shared" si="952"/>
        <v/>
      </c>
      <c r="BW847" s="82">
        <f t="shared" si="976"/>
        <v>9999999999</v>
      </c>
      <c r="BX847" s="80" t="str">
        <f t="shared" si="953"/>
        <v>x</v>
      </c>
      <c r="BY847" s="80" t="str">
        <f t="shared" si="954"/>
        <v/>
      </c>
      <c r="BZ847" s="56" t="str">
        <f t="shared" si="977"/>
        <v/>
      </c>
      <c r="CA847" s="56" t="str">
        <f t="shared" si="978"/>
        <v/>
      </c>
      <c r="CB847" s="88">
        <f t="shared" si="979"/>
        <v>0</v>
      </c>
      <c r="CC847" s="56" t="str">
        <f t="shared" si="955"/>
        <v/>
      </c>
      <c r="CD847" s="56"/>
      <c r="CE847" s="56"/>
      <c r="CF847" s="56"/>
      <c r="CG847" s="56"/>
      <c r="CH847" s="169">
        <f t="shared" si="980"/>
        <v>9999999999</v>
      </c>
      <c r="CI847" s="170">
        <f t="shared" si="981"/>
        <v>9999999999</v>
      </c>
      <c r="CJ847" s="171">
        <f t="shared" si="982"/>
        <v>9999999999</v>
      </c>
      <c r="CK847" s="172" t="str">
        <f t="shared" si="983"/>
        <v/>
      </c>
      <c r="CL847" s="173" t="str">
        <f t="shared" si="956"/>
        <v>x</v>
      </c>
      <c r="CN847" s="6" t="str">
        <f t="shared" si="984"/>
        <v/>
      </c>
      <c r="CO847" s="293" t="e">
        <f t="shared" ca="1" si="994"/>
        <v>#N/A</v>
      </c>
      <c r="CP847" s="6" t="e">
        <f t="shared" ca="1" si="985"/>
        <v>#N/A</v>
      </c>
      <c r="CQ847" s="61">
        <v>831</v>
      </c>
      <c r="CR847" s="6">
        <f t="shared" si="957"/>
        <v>0</v>
      </c>
      <c r="CS847" s="6">
        <f t="shared" si="958"/>
        <v>0</v>
      </c>
      <c r="CT847" s="56" t="str">
        <f t="shared" si="959"/>
        <v/>
      </c>
      <c r="CU847" s="76">
        <f t="shared" si="960"/>
        <v>0</v>
      </c>
      <c r="CV847" s="76">
        <f t="shared" si="961"/>
        <v>0</v>
      </c>
      <c r="CX847" s="6" t="str">
        <f t="shared" si="962"/>
        <v/>
      </c>
      <c r="CY847" s="6" t="str">
        <f t="shared" si="963"/>
        <v/>
      </c>
      <c r="CZ847" s="6" t="str">
        <f t="shared" si="964"/>
        <v/>
      </c>
      <c r="DG847" s="56" t="str">
        <f t="shared" si="965"/>
        <v/>
      </c>
      <c r="DH847" s="6">
        <f t="shared" si="966"/>
        <v>0</v>
      </c>
      <c r="DK847" s="6">
        <f t="shared" si="1001"/>
        <v>0</v>
      </c>
      <c r="DL847" s="6" t="e">
        <f t="shared" si="1002"/>
        <v>#N/A</v>
      </c>
      <c r="DN847" s="6" t="e">
        <f t="shared" si="1000"/>
        <v>#N/A</v>
      </c>
      <c r="DP847" s="6" t="str">
        <f t="shared" si="967"/>
        <v/>
      </c>
      <c r="DQ847" s="293">
        <f t="shared" ca="1" si="996"/>
        <v>841</v>
      </c>
      <c r="DR847" s="6" t="str">
        <f t="shared" ca="1" si="986"/>
        <v>x</v>
      </c>
      <c r="DU847" s="293" t="e">
        <f t="shared" ca="1" si="987"/>
        <v>#N/A</v>
      </c>
      <c r="DV847" s="5"/>
      <c r="DW847" s="293" t="e">
        <f t="shared" ca="1" si="997"/>
        <v>#N/A</v>
      </c>
      <c r="DZ847" s="293" t="e">
        <f t="shared" ca="1" si="988"/>
        <v>#N/A</v>
      </c>
      <c r="EA847" s="293" t="e">
        <f t="shared" ca="1" si="989"/>
        <v>#N/A</v>
      </c>
      <c r="EB847" s="293" t="e">
        <f t="shared" ca="1" si="990"/>
        <v>#N/A</v>
      </c>
      <c r="EE847" s="6" t="str">
        <f t="shared" si="991"/>
        <v/>
      </c>
      <c r="EF847" s="293" t="e">
        <f t="shared" ca="1" si="992"/>
        <v>#N/A</v>
      </c>
      <c r="EG847" s="6" t="e">
        <f t="shared" ca="1" si="968"/>
        <v>#N/A</v>
      </c>
    </row>
    <row r="848" spans="3:137" x14ac:dyDescent="0.2">
      <c r="C848" s="75"/>
      <c r="D848" s="184" t="str">
        <f t="shared" si="932"/>
        <v/>
      </c>
      <c r="E848" s="649" t="str">
        <f t="shared" si="998"/>
        <v/>
      </c>
      <c r="F848" s="607" t="str">
        <f t="shared" si="1005"/>
        <v>x</v>
      </c>
      <c r="G848" s="650"/>
      <c r="H848" s="651"/>
      <c r="I848" s="651"/>
      <c r="J848" s="651"/>
      <c r="K848" s="652"/>
      <c r="L848" s="889"/>
      <c r="M848" s="889"/>
      <c r="N848" s="653"/>
      <c r="O848" s="651"/>
      <c r="P848" s="651"/>
      <c r="Q848" s="654"/>
      <c r="R848" s="655"/>
      <c r="S848" s="607" t="str">
        <f t="shared" si="933"/>
        <v/>
      </c>
      <c r="T848" s="656" t="str">
        <f t="shared" si="934"/>
        <v/>
      </c>
      <c r="U848" s="656" t="str">
        <f t="shared" si="969"/>
        <v/>
      </c>
      <c r="V848" s="656" t="str">
        <f t="shared" si="935"/>
        <v/>
      </c>
      <c r="W848" s="719"/>
      <c r="X848" s="659"/>
      <c r="Y848" s="656" t="str">
        <f t="shared" si="999"/>
        <v/>
      </c>
      <c r="Z848" s="659"/>
      <c r="AA848" s="654"/>
      <c r="AB848" s="656" t="str">
        <f t="shared" si="936"/>
        <v/>
      </c>
      <c r="AC848" s="661" t="str">
        <f t="shared" si="970"/>
        <v/>
      </c>
      <c r="AE848" s="658" t="str">
        <f t="shared" si="937"/>
        <v/>
      </c>
      <c r="AF848" s="659"/>
      <c r="AT848" s="805" t="str">
        <f t="shared" si="995"/>
        <v/>
      </c>
      <c r="AU848" t="str">
        <f t="shared" si="971"/>
        <v/>
      </c>
      <c r="AV848" s="6" t="str">
        <f t="shared" si="938"/>
        <v/>
      </c>
      <c r="AW848" s="317" t="str">
        <f t="shared" si="939"/>
        <v/>
      </c>
      <c r="AX848" s="158" t="str">
        <f t="shared" si="940"/>
        <v/>
      </c>
      <c r="AY848" s="158" t="str">
        <f t="shared" si="1004"/>
        <v/>
      </c>
      <c r="AZ848" s="309" t="str">
        <f t="shared" si="1003"/>
        <v/>
      </c>
      <c r="BA848" s="318" t="str">
        <f t="shared" si="941"/>
        <v/>
      </c>
      <c r="BB848" s="473" t="str">
        <f t="shared" si="942"/>
        <v/>
      </c>
      <c r="BC848" s="80" t="str">
        <f t="shared" si="993"/>
        <v/>
      </c>
      <c r="BD848" s="56">
        <f t="shared" si="943"/>
        <v>1</v>
      </c>
      <c r="BF848" s="56" t="str">
        <f t="shared" si="944"/>
        <v/>
      </c>
      <c r="BG848" s="56" t="str">
        <f t="shared" si="945"/>
        <v/>
      </c>
      <c r="BH848" s="6" t="str">
        <f t="shared" si="946"/>
        <v/>
      </c>
      <c r="BK848" s="6" t="str">
        <f t="shared" si="947"/>
        <v/>
      </c>
      <c r="BL848" s="56">
        <f t="shared" si="972"/>
        <v>999999</v>
      </c>
      <c r="BM848" s="183">
        <f t="shared" si="973"/>
        <v>99999.000004240006</v>
      </c>
      <c r="BN848" s="61">
        <v>832</v>
      </c>
      <c r="BO848" s="6">
        <f t="shared" si="948"/>
        <v>999999</v>
      </c>
      <c r="BP848" s="6">
        <f t="shared" si="949"/>
        <v>999999</v>
      </c>
      <c r="BQ848" s="6" t="str">
        <f t="shared" si="974"/>
        <v>x</v>
      </c>
      <c r="BR848" s="206">
        <f t="shared" si="950"/>
        <v>99999.000004240006</v>
      </c>
      <c r="BS848" s="6">
        <f t="shared" si="951"/>
        <v>99999.000004240006</v>
      </c>
      <c r="BT848" s="6" t="str">
        <f t="shared" si="975"/>
        <v>x</v>
      </c>
      <c r="BU848" s="6" t="str">
        <f t="shared" si="952"/>
        <v/>
      </c>
      <c r="BW848" s="82">
        <f t="shared" si="976"/>
        <v>9999999999</v>
      </c>
      <c r="BX848" s="80" t="str">
        <f t="shared" si="953"/>
        <v>x</v>
      </c>
      <c r="BY848" s="80" t="str">
        <f t="shared" si="954"/>
        <v/>
      </c>
      <c r="BZ848" s="56" t="str">
        <f t="shared" si="977"/>
        <v/>
      </c>
      <c r="CA848" s="56" t="str">
        <f t="shared" si="978"/>
        <v/>
      </c>
      <c r="CB848" s="88">
        <f t="shared" si="979"/>
        <v>0</v>
      </c>
      <c r="CC848" s="56" t="str">
        <f t="shared" si="955"/>
        <v/>
      </c>
      <c r="CD848" s="56"/>
      <c r="CE848" s="56"/>
      <c r="CF848" s="56"/>
      <c r="CG848" s="56"/>
      <c r="CH848" s="169">
        <f t="shared" si="980"/>
        <v>9999999999</v>
      </c>
      <c r="CI848" s="170">
        <f t="shared" si="981"/>
        <v>9999999999</v>
      </c>
      <c r="CJ848" s="171">
        <f t="shared" si="982"/>
        <v>9999999999</v>
      </c>
      <c r="CK848" s="172" t="str">
        <f t="shared" si="983"/>
        <v/>
      </c>
      <c r="CL848" s="173" t="str">
        <f t="shared" si="956"/>
        <v>x</v>
      </c>
      <c r="CN848" s="6" t="str">
        <f t="shared" si="984"/>
        <v/>
      </c>
      <c r="CO848" s="293" t="e">
        <f t="shared" ca="1" si="994"/>
        <v>#N/A</v>
      </c>
      <c r="CP848" s="6" t="e">
        <f t="shared" ca="1" si="985"/>
        <v>#N/A</v>
      </c>
      <c r="CQ848" s="61">
        <v>832</v>
      </c>
      <c r="CR848" s="6">
        <f t="shared" si="957"/>
        <v>0</v>
      </c>
      <c r="CS848" s="6">
        <f t="shared" si="958"/>
        <v>0</v>
      </c>
      <c r="CT848" s="56" t="str">
        <f t="shared" si="959"/>
        <v/>
      </c>
      <c r="CU848" s="76">
        <f t="shared" si="960"/>
        <v>0</v>
      </c>
      <c r="CV848" s="76">
        <f t="shared" si="961"/>
        <v>0</v>
      </c>
      <c r="CX848" s="6" t="str">
        <f t="shared" si="962"/>
        <v/>
      </c>
      <c r="CY848" s="6" t="str">
        <f t="shared" si="963"/>
        <v/>
      </c>
      <c r="CZ848" s="6" t="str">
        <f t="shared" si="964"/>
        <v/>
      </c>
      <c r="DG848" s="56" t="str">
        <f t="shared" si="965"/>
        <v/>
      </c>
      <c r="DH848" s="6">
        <f t="shared" si="966"/>
        <v>0</v>
      </c>
      <c r="DK848" s="6">
        <f t="shared" si="1001"/>
        <v>0</v>
      </c>
      <c r="DL848" s="6" t="e">
        <f t="shared" si="1002"/>
        <v>#N/A</v>
      </c>
      <c r="DN848" s="6" t="e">
        <f t="shared" si="1000"/>
        <v>#N/A</v>
      </c>
      <c r="DP848" s="6" t="str">
        <f t="shared" si="967"/>
        <v/>
      </c>
      <c r="DQ848" s="293">
        <f t="shared" ca="1" si="996"/>
        <v>842</v>
      </c>
      <c r="DR848" s="6" t="str">
        <f t="shared" ca="1" si="986"/>
        <v>x</v>
      </c>
      <c r="DU848" s="293" t="e">
        <f t="shared" ca="1" si="987"/>
        <v>#N/A</v>
      </c>
      <c r="DV848" s="5"/>
      <c r="DW848" s="293" t="e">
        <f t="shared" ca="1" si="997"/>
        <v>#N/A</v>
      </c>
      <c r="DZ848" s="293" t="e">
        <f t="shared" ca="1" si="988"/>
        <v>#N/A</v>
      </c>
      <c r="EA848" s="293" t="e">
        <f t="shared" ca="1" si="989"/>
        <v>#N/A</v>
      </c>
      <c r="EB848" s="293" t="e">
        <f t="shared" ca="1" si="990"/>
        <v>#N/A</v>
      </c>
      <c r="EE848" s="6" t="str">
        <f t="shared" si="991"/>
        <v/>
      </c>
      <c r="EF848" s="293" t="e">
        <f t="shared" ca="1" si="992"/>
        <v>#N/A</v>
      </c>
      <c r="EG848" s="6" t="e">
        <f t="shared" ca="1" si="968"/>
        <v>#N/A</v>
      </c>
    </row>
    <row r="849" spans="3:137" x14ac:dyDescent="0.2">
      <c r="C849" s="75"/>
      <c r="D849" s="184" t="str">
        <f t="shared" ref="D849:D912" si="1006">IF(OR(ISNUMBER(MATCH($N$3,G849,0)),ISNUMBER(MATCH($N$4,J849,0)),ISNUMBER(MATCH($N$5,N849,0)),ISNUMBER(MATCH($N$6,O849,0)),ISNUMBER(MATCH($N$7,K849,0)),ISNUMBER(MATCH($N$1,T849,0)),ISNUMBER(MATCH($N$9,X849,0))),"t","")</f>
        <v/>
      </c>
      <c r="E849" s="649" t="str">
        <f t="shared" si="998"/>
        <v/>
      </c>
      <c r="F849" s="607" t="str">
        <f t="shared" si="1005"/>
        <v>x</v>
      </c>
      <c r="G849" s="650"/>
      <c r="H849" s="651"/>
      <c r="I849" s="651"/>
      <c r="J849" s="651"/>
      <c r="K849" s="652"/>
      <c r="L849" s="889"/>
      <c r="M849" s="889"/>
      <c r="N849" s="653"/>
      <c r="O849" s="651"/>
      <c r="P849" s="651"/>
      <c r="Q849" s="654"/>
      <c r="R849" s="655"/>
      <c r="S849" s="607" t="str">
        <f t="shared" ref="S849:S912" si="1007">BB849</f>
        <v/>
      </c>
      <c r="T849" s="656" t="str">
        <f t="shared" ref="T849:T912" si="1008">IF(F849="x","",IF(ISERROR(BF849),0,IF(ISERROR(BH849),0,IF(OR(ISTEXT(Q849),ISTEXT(R849),DH849=1),0,IF(AND(H849="Oba",LEFT(P849,3)*1&gt;399),0,IF(AND(H849="Ink",ISNUMBER(AF849)),Q849-R849-AF849,Q849-R849))))))</f>
        <v/>
      </c>
      <c r="U849" s="656" t="str">
        <f t="shared" si="969"/>
        <v/>
      </c>
      <c r="V849" s="656" t="str">
        <f t="shared" ref="V849:V912" si="1009">IF(T849="","",T849-Y849-AB849)</f>
        <v/>
      </c>
      <c r="W849" s="719"/>
      <c r="X849" s="659"/>
      <c r="Y849" s="656" t="str">
        <f t="shared" si="999"/>
        <v/>
      </c>
      <c r="Z849" s="659"/>
      <c r="AA849" s="654"/>
      <c r="AB849" s="656" t="str">
        <f t="shared" ref="AB849:AB912" si="1010">IF(T849="","",IF(ISERROR(BC849),0,IF(BC849="bet",X849/(1+X849)*T849,0)))</f>
        <v/>
      </c>
      <c r="AC849" s="661" t="str">
        <f t="shared" si="970"/>
        <v/>
      </c>
      <c r="AE849" s="658" t="str">
        <f t="shared" ref="AE849:AE912" si="1011">IF($AX$2=2,AW849,IF($AX$2=3,AX849,IF($AX$2=4,AY849,IF($AX$2=5,AZ849,IF($AX$2=6,BA849,IF($AX$2=7,AV849,IF(AND($AX$2=8,H849="Ink")," kbp &gt;",IF($AX$2=9,AU849,IF($AX$2=10,AT849,"")))))))))</f>
        <v/>
      </c>
      <c r="AF849" s="659"/>
      <c r="AT849" s="805" t="str">
        <f t="shared" si="995"/>
        <v/>
      </c>
      <c r="AU849" t="str">
        <f t="shared" si="971"/>
        <v/>
      </c>
      <c r="AV849" s="6" t="str">
        <f t="shared" ref="AV849:AV912" si="1012">IF(F849="x","",IF(LEFT(P849,3)*1&gt;399," WV"," Bal"))</f>
        <v/>
      </c>
      <c r="AW849" s="317" t="str">
        <f t="shared" ref="AW849:AW912" si="1013">BU849</f>
        <v/>
      </c>
      <c r="AX849" s="158" t="str">
        <f t="shared" ref="AX849:AX912" si="1014">IF(OR(F849="x",G849=""),"",MONTH(G849))</f>
        <v/>
      </c>
      <c r="AY849" s="158" t="str">
        <f t="shared" si="1004"/>
        <v/>
      </c>
      <c r="AZ849" s="309" t="str">
        <f t="shared" si="1003"/>
        <v/>
      </c>
      <c r="BA849" s="318" t="str">
        <f t="shared" ref="BA849:BA912" si="1015">IF(OR(F849="x",O849="",O849=0),"",1*COUNTIF($O$17:$O$1517,O849)&amp;" x")</f>
        <v/>
      </c>
      <c r="BB849" s="473" t="str">
        <f t="shared" ref="BB849:BB912" si="1016">IF(F849="x","",IF(OR(H849="Ink",P849="130 Crediteuren"),"C",IF(OR(H849="Ver",P849="120 Debiteuren"),"D","")))</f>
        <v/>
      </c>
      <c r="BC849" s="80" t="str">
        <f t="shared" si="993"/>
        <v/>
      </c>
      <c r="BD849" s="56">
        <f t="shared" ref="BD849:BD912" si="1017">IF(ISERROR(VLOOKUP(P849,$BE$17:$BE$57,1,FALSE)),1,0)</f>
        <v>1</v>
      </c>
      <c r="BF849" s="56" t="str">
        <f t="shared" ref="BF849:BF912" si="1018">IF(P849="","",VLOOKUP(P849,$BJ$17:$BJ$247,1,FALSE))</f>
        <v/>
      </c>
      <c r="BG849" s="56" t="str">
        <f t="shared" ref="BG849:BG912" si="1019">IF(I849="","",VLOOKUP(I849,$BJ$1:$BJ$10,1,FALSE))</f>
        <v/>
      </c>
      <c r="BH849" s="6" t="str">
        <f t="shared" ref="BH849:BH912" si="1020">IF(H849="","",VLOOKUP(H849,$BH$7:$BH$11,1,FALSE))</f>
        <v/>
      </c>
      <c r="BK849" s="6" t="str">
        <f t="shared" ref="BK849:BK912" si="1021">IF(P849="","",LEFT(P849,5))</f>
        <v/>
      </c>
      <c r="BL849" s="56">
        <f t="shared" si="972"/>
        <v>999999</v>
      </c>
      <c r="BM849" s="183">
        <f t="shared" si="973"/>
        <v>99999.000004244997</v>
      </c>
      <c r="BN849" s="61">
        <v>833</v>
      </c>
      <c r="BO849" s="6">
        <f t="shared" ref="BO849:BO912" si="1022">IF(F849="x",999999,G849+ROW()/9999999)</f>
        <v>999999</v>
      </c>
      <c r="BP849" s="6">
        <f t="shared" ref="BP849:BP912" si="1023">SMALL(BO:BO,BN849)</f>
        <v>999999</v>
      </c>
      <c r="BQ849" s="6" t="str">
        <f t="shared" si="974"/>
        <v>x</v>
      </c>
      <c r="BR849" s="206">
        <f t="shared" ref="BR849:BR912" si="1024">IF(F849="x",99999,LEFT(P849,3)*1)+(G849/490000)+(ROW()/199999999)</f>
        <v>99999.000004244997</v>
      </c>
      <c r="BS849" s="6">
        <f t="shared" ref="BS849:BS912" si="1025">SMALL(BR:BR,BN849)</f>
        <v>99999.000004244997</v>
      </c>
      <c r="BT849" s="6" t="str">
        <f t="shared" si="975"/>
        <v>x</v>
      </c>
      <c r="BU849" s="6" t="str">
        <f t="shared" ref="BU849:BU912" si="1026">IF(F848="x","",IF(ISERROR(VLOOKUP(N849,$N$17:$BK$1517,50,FALSE)),"",VLOOKUP(N849,$N$17:$BK$1517,50,FALSE)))</f>
        <v/>
      </c>
      <c r="BW849" s="82">
        <f t="shared" si="976"/>
        <v>9999999999</v>
      </c>
      <c r="BX849" s="80" t="str">
        <f t="shared" ref="BX849:BX912" si="1027">IF(OR(BB849="D",BB849="C"),F849,"x")</f>
        <v>x</v>
      </c>
      <c r="BY849" s="80" t="str">
        <f t="shared" ref="BY849:BY912" si="1028">IF(BX849="x","",N849)</f>
        <v/>
      </c>
      <c r="BZ849" s="56" t="str">
        <f t="shared" si="977"/>
        <v/>
      </c>
      <c r="CA849" s="56" t="str">
        <f t="shared" si="978"/>
        <v/>
      </c>
      <c r="CB849" s="88">
        <f t="shared" si="979"/>
        <v>0</v>
      </c>
      <c r="CC849" s="56" t="str">
        <f t="shared" ref="CC849:CC912" si="1029">IF(BX849="x","",IF(OR(ISBLANK(O849),ISTEXT(O849)),99998765,RIGHT(O849,5)*1))</f>
        <v/>
      </c>
      <c r="CD849" s="56"/>
      <c r="CE849" s="56"/>
      <c r="CF849" s="56"/>
      <c r="CG849" s="56"/>
      <c r="CH849" s="169">
        <f t="shared" si="980"/>
        <v>9999999999</v>
      </c>
      <c r="CI849" s="170">
        <f t="shared" si="981"/>
        <v>9999999999</v>
      </c>
      <c r="CJ849" s="171">
        <f t="shared" si="982"/>
        <v>9999999999</v>
      </c>
      <c r="CK849" s="172" t="str">
        <f t="shared" si="983"/>
        <v/>
      </c>
      <c r="CL849" s="173" t="str">
        <f t="shared" ref="CL849:CL912" si="1030">IF(CK849="","x",VLOOKUP(CJ849,BW:BY,2,FALSE))</f>
        <v>x</v>
      </c>
      <c r="CN849" s="6" t="str">
        <f t="shared" si="984"/>
        <v/>
      </c>
      <c r="CO849" s="293" t="e">
        <f t="shared" ca="1" si="994"/>
        <v>#N/A</v>
      </c>
      <c r="CP849" s="6" t="e">
        <f t="shared" ca="1" si="985"/>
        <v>#N/A</v>
      </c>
      <c r="CQ849" s="61">
        <v>833</v>
      </c>
      <c r="CR849" s="6">
        <f t="shared" ref="CR849:CR912" si="1031">IF(F849="x",0,IF(H849="Liq",-T849,0))</f>
        <v>0</v>
      </c>
      <c r="CS849" s="6">
        <f t="shared" ref="CS849:CS912" si="1032">IF(F849="x",0,IF(H849="Ver",-T849,IF(P849="120 Debiteuren",T849,IF(H849="Ink",-T849,IF(P849="130 Crediteuren",T849,0)))))</f>
        <v>0</v>
      </c>
      <c r="CT849" s="56" t="str">
        <f t="shared" ref="CT849:CT912" si="1033">IF(F849="x","",IF(H849="Ink","130 Crediteuren",IF(H849="Ver","120 Debiteuren",IF(H849="Mem","201 TR Memo afmaken",IF(H849="Oba","202 TR Beginbalans afmaken",IF(AND(H849="Liq",I849=""),"203 TR Bank nog invullen",IF(AND(H849="Liq",I849&lt;&gt;""),I849,"")))))))</f>
        <v/>
      </c>
      <c r="CU849" s="76">
        <f t="shared" ref="CU849:CU912" si="1034">IF(F849="x",0,-T849)</f>
        <v>0</v>
      </c>
      <c r="CV849" s="76">
        <f t="shared" ref="CV849:CV912" si="1035">IF(F849="x",0,IF(H849="Oba",T849,0))</f>
        <v>0</v>
      </c>
      <c r="CX849" s="6" t="str">
        <f t="shared" ref="CX849:CX912" si="1036">IF(OR(BB849="D",BB849="C"),N849&amp;O849,"")</f>
        <v/>
      </c>
      <c r="CY849" s="6" t="str">
        <f t="shared" ref="CY849:CY912" si="1037">IF(OR(BB849="D",BB849="C"),N849,"")</f>
        <v/>
      </c>
      <c r="CZ849" s="6" t="str">
        <f t="shared" ref="CZ849:CZ912" si="1038">IF(F849="x","",IF(BC849="vord",AX849&amp;BC849,AX849&amp;X849&amp;BC849))</f>
        <v/>
      </c>
      <c r="DG849" s="56" t="str">
        <f t="shared" ref="DG849:DG912" si="1039">H849&amp;P849</f>
        <v/>
      </c>
      <c r="DH849" s="6">
        <f t="shared" ref="DH849:DH912" si="1040">IF(ISERROR(VLOOKUP(DG849,uitgeslcod,1,FALSE)),0,1)</f>
        <v>0</v>
      </c>
      <c r="DK849" s="6">
        <f t="shared" si="1001"/>
        <v>0</v>
      </c>
      <c r="DL849" s="6" t="e">
        <f t="shared" si="1002"/>
        <v>#N/A</v>
      </c>
      <c r="DN849" s="6" t="e">
        <f t="shared" si="1000"/>
        <v>#N/A</v>
      </c>
      <c r="DP849" s="6" t="str">
        <f t="shared" ref="DP849:DP912" si="1041">VLOOKUP(BT849,$F$15:$AY$1999,41,FALSE)</f>
        <v/>
      </c>
      <c r="DQ849" s="293">
        <f t="shared" ca="1" si="996"/>
        <v>843</v>
      </c>
      <c r="DR849" s="6" t="str">
        <f t="shared" ca="1" si="986"/>
        <v>x</v>
      </c>
      <c r="DU849" s="293" t="e">
        <f t="shared" ca="1" si="987"/>
        <v>#N/A</v>
      </c>
      <c r="DV849" s="5"/>
      <c r="DW849" s="293" t="e">
        <f t="shared" ca="1" si="997"/>
        <v>#N/A</v>
      </c>
      <c r="DZ849" s="293" t="e">
        <f t="shared" ca="1" si="988"/>
        <v>#N/A</v>
      </c>
      <c r="EA849" s="293" t="e">
        <f t="shared" ca="1" si="989"/>
        <v>#N/A</v>
      </c>
      <c r="EB849" s="293" t="e">
        <f t="shared" ca="1" si="990"/>
        <v>#N/A</v>
      </c>
      <c r="EE849" s="6" t="str">
        <f t="shared" si="991"/>
        <v/>
      </c>
      <c r="EF849" s="293" t="e">
        <f t="shared" ca="1" si="992"/>
        <v>#N/A</v>
      </c>
      <c r="EG849" s="6" t="e">
        <f t="shared" ref="EG849:EG912" ca="1" si="1042">VLOOKUP(EF849,BN:BQ,4,FALSE)</f>
        <v>#N/A</v>
      </c>
    </row>
    <row r="850" spans="3:137" x14ac:dyDescent="0.2">
      <c r="C850" s="75"/>
      <c r="D850" s="184" t="str">
        <f t="shared" si="1006"/>
        <v/>
      </c>
      <c r="E850" s="649" t="str">
        <f t="shared" si="998"/>
        <v/>
      </c>
      <c r="F850" s="607" t="str">
        <f t="shared" si="1005"/>
        <v>x</v>
      </c>
      <c r="G850" s="650"/>
      <c r="H850" s="651"/>
      <c r="I850" s="651"/>
      <c r="J850" s="651"/>
      <c r="K850" s="652"/>
      <c r="L850" s="889"/>
      <c r="M850" s="889"/>
      <c r="N850" s="653"/>
      <c r="O850" s="651"/>
      <c r="P850" s="651"/>
      <c r="Q850" s="654"/>
      <c r="R850" s="655"/>
      <c r="S850" s="607" t="str">
        <f t="shared" si="1007"/>
        <v/>
      </c>
      <c r="T850" s="656" t="str">
        <f t="shared" si="1008"/>
        <v/>
      </c>
      <c r="U850" s="656" t="str">
        <f t="shared" ref="U850:U913" si="1043">AC850</f>
        <v/>
      </c>
      <c r="V850" s="656" t="str">
        <f t="shared" si="1009"/>
        <v/>
      </c>
      <c r="W850" s="719"/>
      <c r="X850" s="659"/>
      <c r="Y850" s="656" t="str">
        <f t="shared" si="999"/>
        <v/>
      </c>
      <c r="Z850" s="659"/>
      <c r="AA850" s="654"/>
      <c r="AB850" s="656" t="str">
        <f t="shared" si="1010"/>
        <v/>
      </c>
      <c r="AC850" s="661" t="str">
        <f t="shared" ref="AC850:AC913" si="1044">IF(F850="x","",Y850+AB850)</f>
        <v/>
      </c>
      <c r="AE850" s="658" t="str">
        <f t="shared" si="1011"/>
        <v/>
      </c>
      <c r="AF850" s="659"/>
      <c r="AT850" s="805" t="str">
        <f t="shared" si="995"/>
        <v/>
      </c>
      <c r="AU850" t="str">
        <f t="shared" ref="AU850:AU913" si="1045">AX850&amp;AV850</f>
        <v/>
      </c>
      <c r="AV850" s="6" t="str">
        <f t="shared" si="1012"/>
        <v/>
      </c>
      <c r="AW850" s="317" t="str">
        <f t="shared" si="1013"/>
        <v/>
      </c>
      <c r="AX850" s="158" t="str">
        <f t="shared" si="1014"/>
        <v/>
      </c>
      <c r="AY850" s="158" t="str">
        <f t="shared" si="1004"/>
        <v/>
      </c>
      <c r="AZ850" s="309" t="str">
        <f t="shared" si="1003"/>
        <v/>
      </c>
      <c r="BA850" s="318" t="str">
        <f t="shared" si="1015"/>
        <v/>
      </c>
      <c r="BB850" s="473" t="str">
        <f t="shared" si="1016"/>
        <v/>
      </c>
      <c r="BC850" s="80" t="str">
        <f t="shared" si="993"/>
        <v/>
      </c>
      <c r="BD850" s="56">
        <f t="shared" si="1017"/>
        <v>1</v>
      </c>
      <c r="BF850" s="56" t="str">
        <f t="shared" si="1018"/>
        <v/>
      </c>
      <c r="BG850" s="56" t="str">
        <f t="shared" si="1019"/>
        <v/>
      </c>
      <c r="BH850" s="6" t="str">
        <f t="shared" si="1020"/>
        <v/>
      </c>
      <c r="BK850" s="6" t="str">
        <f t="shared" si="1021"/>
        <v/>
      </c>
      <c r="BL850" s="56">
        <f t="shared" ref="BL850:BL913" si="1046">BO850</f>
        <v>999999</v>
      </c>
      <c r="BM850" s="183">
        <f t="shared" ref="BM850:BM913" si="1047">BR850</f>
        <v>99999.000004250003</v>
      </c>
      <c r="BN850" s="61">
        <v>834</v>
      </c>
      <c r="BO850" s="6">
        <f t="shared" si="1022"/>
        <v>999999</v>
      </c>
      <c r="BP850" s="6">
        <f t="shared" si="1023"/>
        <v>999999</v>
      </c>
      <c r="BQ850" s="6" t="str">
        <f t="shared" ref="BQ850:BQ913" si="1048">IF(BP850&gt;70000,"x",VLOOKUP(BP850,$BL$17:$BN$1517,3,FALSE))</f>
        <v>x</v>
      </c>
      <c r="BR850" s="206">
        <f t="shared" si="1024"/>
        <v>99999.000004250003</v>
      </c>
      <c r="BS850" s="6">
        <f t="shared" si="1025"/>
        <v>99999.000004250003</v>
      </c>
      <c r="BT850" s="6" t="str">
        <f t="shared" ref="BT850:BT913" si="1049">IF(BS850&gt;70000,"x",VLOOKUP(BS850,$BM$17:$BN$1517,2,FALSE))</f>
        <v>x</v>
      </c>
      <c r="BU850" s="6" t="str">
        <f t="shared" si="1026"/>
        <v/>
      </c>
      <c r="BW850" s="82">
        <f t="shared" ref="BW850:BW913" si="1050">CI850</f>
        <v>9999999999</v>
      </c>
      <c r="BX850" s="80" t="str">
        <f t="shared" si="1027"/>
        <v>x</v>
      </c>
      <c r="BY850" s="80" t="str">
        <f t="shared" si="1028"/>
        <v/>
      </c>
      <c r="BZ850" s="56" t="str">
        <f t="shared" ref="BZ850:BZ913" si="1051">LEFT(BY850,1)</f>
        <v/>
      </c>
      <c r="CA850" s="56" t="str">
        <f t="shared" ref="CA850:CA913" si="1052">IF(BZ850=0,"-",MID(BY850,2,1))</f>
        <v/>
      </c>
      <c r="CB850" s="88">
        <f t="shared" ref="CB850:CB913" si="1053">LEN(BY850)</f>
        <v>0</v>
      </c>
      <c r="CC850" s="56" t="str">
        <f t="shared" si="1029"/>
        <v/>
      </c>
      <c r="CD850" s="56"/>
      <c r="CE850" s="56"/>
      <c r="CF850" s="56"/>
      <c r="CG850" s="56"/>
      <c r="CH850" s="169">
        <f t="shared" ref="CH850:CH913" si="1054">IF(BX850="x",9999999999,VLOOKUP(BZ850,$CE$17:$CF$65,2,FALSE)+VLOOKUP(CA850,$CE$17:$CG$65,3,FALSE)+CB850*100000+CC850+ROW()/2501)</f>
        <v>9999999999</v>
      </c>
      <c r="CI850" s="170">
        <f t="shared" ref="CI850:CI913" si="1055">IF(ISERROR(CH850),(24000000+ROW()/2501),CH850)</f>
        <v>9999999999</v>
      </c>
      <c r="CJ850" s="171">
        <f t="shared" ref="CJ850:CJ913" si="1056">SMALL($CI$17:$CI$1517,BN850)</f>
        <v>9999999999</v>
      </c>
      <c r="CK850" s="172" t="str">
        <f t="shared" ref="CK850:CK913" si="1057">VLOOKUP(CJ850,$BW$17:$BY$1517,3,FALSE)</f>
        <v/>
      </c>
      <c r="CL850" s="173" t="str">
        <f t="shared" si="1030"/>
        <v>x</v>
      </c>
      <c r="CN850" s="6" t="str">
        <f t="shared" ref="CN850:CN913" si="1058">VLOOKUP(CL850,$F$15:$BB$1999,49,FALSE)</f>
        <v/>
      </c>
      <c r="CO850" s="293" t="e">
        <f t="shared" ca="1" si="994"/>
        <v>#N/A</v>
      </c>
      <c r="CP850" s="6" t="e">
        <f t="shared" ref="CP850:CP913" ca="1" si="1059">VLOOKUP(CO850,BN:CL,25,FALSE)</f>
        <v>#N/A</v>
      </c>
      <c r="CQ850" s="61">
        <v>834</v>
      </c>
      <c r="CR850" s="6">
        <f t="shared" si="1031"/>
        <v>0</v>
      </c>
      <c r="CS850" s="6">
        <f t="shared" si="1032"/>
        <v>0</v>
      </c>
      <c r="CT850" s="56" t="str">
        <f t="shared" si="1033"/>
        <v/>
      </c>
      <c r="CU850" s="76">
        <f t="shared" si="1034"/>
        <v>0</v>
      </c>
      <c r="CV850" s="76">
        <f t="shared" si="1035"/>
        <v>0</v>
      </c>
      <c r="CX850" s="6" t="str">
        <f t="shared" si="1036"/>
        <v/>
      </c>
      <c r="CY850" s="6" t="str">
        <f t="shared" si="1037"/>
        <v/>
      </c>
      <c r="CZ850" s="6" t="str">
        <f t="shared" si="1038"/>
        <v/>
      </c>
      <c r="DG850" s="56" t="str">
        <f t="shared" si="1039"/>
        <v/>
      </c>
      <c r="DH850" s="6">
        <f t="shared" si="1040"/>
        <v>0</v>
      </c>
      <c r="DK850" s="6">
        <f t="shared" si="1001"/>
        <v>0</v>
      </c>
      <c r="DL850" s="6" t="e">
        <f t="shared" si="1002"/>
        <v>#N/A</v>
      </c>
      <c r="DN850" s="6" t="e">
        <f t="shared" si="1000"/>
        <v>#N/A</v>
      </c>
      <c r="DP850" s="6" t="str">
        <f t="shared" si="1041"/>
        <v/>
      </c>
      <c r="DQ850" s="293">
        <f t="shared" ca="1" si="996"/>
        <v>844</v>
      </c>
      <c r="DR850" s="6" t="str">
        <f t="shared" ref="DR850:DR913" ca="1" si="1060">VLOOKUP(DQ850,BN:BT,7,FALSE)</f>
        <v>x</v>
      </c>
      <c r="DU850" s="293" t="e">
        <f t="shared" ref="DU850:DU913" ca="1" si="1061">MATCH($DU$12,OFFSET(OFFSET($P$17,DU849,0),,,$DU$13-DU849),0)+DU849</f>
        <v>#N/A</v>
      </c>
      <c r="DV850" s="5"/>
      <c r="DW850" s="293" t="e">
        <f t="shared" ca="1" si="997"/>
        <v>#N/A</v>
      </c>
      <c r="DZ850" s="293" t="e">
        <f t="shared" ref="DZ850:DZ913" ca="1" si="1062">MATCH($DZ$14,OFFSET(OFFSET($H$17,DZ849,0),,,$DU$13-DZ849),0)+DZ849</f>
        <v>#N/A</v>
      </c>
      <c r="EA850" s="293" t="e">
        <f t="shared" ref="EA850:EA913" ca="1" si="1063">MATCH($EA$13,OFFSET(OFFSET($H$17,EA849,0),,,$DU$13-EA849),0)+EA849</f>
        <v>#N/A</v>
      </c>
      <c r="EB850" s="293" t="e">
        <f t="shared" ref="EB850:EB913" ca="1" si="1064">MATCH($EB$13,OFFSET(OFFSET($BB$17,EB849,0),,,$DU$13-EB849),0)+EB849</f>
        <v>#N/A</v>
      </c>
      <c r="EE850" s="6" t="str">
        <f t="shared" ref="EE850:EE913" si="1065">VLOOKUP(BQ850,$F$17:$BC$1999,50,FALSE)</f>
        <v/>
      </c>
      <c r="EF850" s="293" t="e">
        <f t="shared" ref="EF850:EF913" ca="1" si="1066">MATCH($EE$13,OFFSET(OFFSET($EE$17,EF849,0),,,$DU$13-EF849),0)+EF849</f>
        <v>#N/A</v>
      </c>
      <c r="EG850" s="6" t="e">
        <f t="shared" ca="1" si="1042"/>
        <v>#N/A</v>
      </c>
    </row>
    <row r="851" spans="3:137" x14ac:dyDescent="0.2">
      <c r="C851" s="75"/>
      <c r="D851" s="184" t="str">
        <f t="shared" si="1006"/>
        <v/>
      </c>
      <c r="E851" s="649" t="str">
        <f t="shared" si="998"/>
        <v/>
      </c>
      <c r="F851" s="607" t="str">
        <f t="shared" si="1005"/>
        <v>x</v>
      </c>
      <c r="G851" s="650"/>
      <c r="H851" s="651"/>
      <c r="I851" s="651"/>
      <c r="J851" s="651"/>
      <c r="K851" s="652"/>
      <c r="L851" s="889"/>
      <c r="M851" s="889"/>
      <c r="N851" s="653"/>
      <c r="O851" s="651"/>
      <c r="P851" s="651"/>
      <c r="Q851" s="654"/>
      <c r="R851" s="655"/>
      <c r="S851" s="607" t="str">
        <f t="shared" si="1007"/>
        <v/>
      </c>
      <c r="T851" s="656" t="str">
        <f t="shared" si="1008"/>
        <v/>
      </c>
      <c r="U851" s="656" t="str">
        <f t="shared" si="1043"/>
        <v/>
      </c>
      <c r="V851" s="656" t="str">
        <f t="shared" si="1009"/>
        <v/>
      </c>
      <c r="W851" s="719"/>
      <c r="X851" s="659"/>
      <c r="Y851" s="656" t="str">
        <f t="shared" si="999"/>
        <v/>
      </c>
      <c r="Z851" s="659"/>
      <c r="AA851" s="654"/>
      <c r="AB851" s="656" t="str">
        <f t="shared" si="1010"/>
        <v/>
      </c>
      <c r="AC851" s="661" t="str">
        <f t="shared" si="1044"/>
        <v/>
      </c>
      <c r="AE851" s="658" t="str">
        <f t="shared" si="1011"/>
        <v/>
      </c>
      <c r="AF851" s="659"/>
      <c r="AT851" s="805" t="str">
        <f t="shared" si="995"/>
        <v/>
      </c>
      <c r="AU851" t="str">
        <f t="shared" si="1045"/>
        <v/>
      </c>
      <c r="AV851" s="6" t="str">
        <f t="shared" si="1012"/>
        <v/>
      </c>
      <c r="AW851" s="317" t="str">
        <f t="shared" si="1013"/>
        <v/>
      </c>
      <c r="AX851" s="158" t="str">
        <f t="shared" si="1014"/>
        <v/>
      </c>
      <c r="AY851" s="158" t="str">
        <f t="shared" si="1004"/>
        <v/>
      </c>
      <c r="AZ851" s="309" t="str">
        <f t="shared" si="1003"/>
        <v/>
      </c>
      <c r="BA851" s="318" t="str">
        <f t="shared" si="1015"/>
        <v/>
      </c>
      <c r="BB851" s="473" t="str">
        <f t="shared" si="1016"/>
        <v/>
      </c>
      <c r="BC851" s="80" t="str">
        <f t="shared" si="993"/>
        <v/>
      </c>
      <c r="BD851" s="56">
        <f t="shared" si="1017"/>
        <v>1</v>
      </c>
      <c r="BF851" s="56" t="str">
        <f t="shared" si="1018"/>
        <v/>
      </c>
      <c r="BG851" s="56" t="str">
        <f t="shared" si="1019"/>
        <v/>
      </c>
      <c r="BH851" s="6" t="str">
        <f t="shared" si="1020"/>
        <v/>
      </c>
      <c r="BK851" s="6" t="str">
        <f t="shared" si="1021"/>
        <v/>
      </c>
      <c r="BL851" s="56">
        <f t="shared" si="1046"/>
        <v>999999</v>
      </c>
      <c r="BM851" s="183">
        <f t="shared" si="1047"/>
        <v>99999.000004254995</v>
      </c>
      <c r="BN851" s="61">
        <v>835</v>
      </c>
      <c r="BO851" s="6">
        <f t="shared" si="1022"/>
        <v>999999</v>
      </c>
      <c r="BP851" s="6">
        <f t="shared" si="1023"/>
        <v>999999</v>
      </c>
      <c r="BQ851" s="6" t="str">
        <f t="shared" si="1048"/>
        <v>x</v>
      </c>
      <c r="BR851" s="206">
        <f t="shared" si="1024"/>
        <v>99999.000004254995</v>
      </c>
      <c r="BS851" s="6">
        <f t="shared" si="1025"/>
        <v>99999.000004254995</v>
      </c>
      <c r="BT851" s="6" t="str">
        <f t="shared" si="1049"/>
        <v>x</v>
      </c>
      <c r="BU851" s="6" t="str">
        <f t="shared" si="1026"/>
        <v/>
      </c>
      <c r="BW851" s="82">
        <f t="shared" si="1050"/>
        <v>9999999999</v>
      </c>
      <c r="BX851" s="80" t="str">
        <f t="shared" si="1027"/>
        <v>x</v>
      </c>
      <c r="BY851" s="80" t="str">
        <f t="shared" si="1028"/>
        <v/>
      </c>
      <c r="BZ851" s="56" t="str">
        <f t="shared" si="1051"/>
        <v/>
      </c>
      <c r="CA851" s="56" t="str">
        <f t="shared" si="1052"/>
        <v/>
      </c>
      <c r="CB851" s="88">
        <f t="shared" si="1053"/>
        <v>0</v>
      </c>
      <c r="CC851" s="56" t="str">
        <f t="shared" si="1029"/>
        <v/>
      </c>
      <c r="CD851" s="56"/>
      <c r="CE851" s="56"/>
      <c r="CF851" s="56"/>
      <c r="CG851" s="56"/>
      <c r="CH851" s="169">
        <f t="shared" si="1054"/>
        <v>9999999999</v>
      </c>
      <c r="CI851" s="170">
        <f t="shared" si="1055"/>
        <v>9999999999</v>
      </c>
      <c r="CJ851" s="171">
        <f t="shared" si="1056"/>
        <v>9999999999</v>
      </c>
      <c r="CK851" s="172" t="str">
        <f t="shared" si="1057"/>
        <v/>
      </c>
      <c r="CL851" s="173" t="str">
        <f t="shared" si="1030"/>
        <v>x</v>
      </c>
      <c r="CN851" s="6" t="str">
        <f t="shared" si="1058"/>
        <v/>
      </c>
      <c r="CO851" s="293" t="e">
        <f t="shared" ca="1" si="994"/>
        <v>#N/A</v>
      </c>
      <c r="CP851" s="6" t="e">
        <f t="shared" ca="1" si="1059"/>
        <v>#N/A</v>
      </c>
      <c r="CQ851" s="61">
        <v>835</v>
      </c>
      <c r="CR851" s="6">
        <f t="shared" si="1031"/>
        <v>0</v>
      </c>
      <c r="CS851" s="6">
        <f t="shared" si="1032"/>
        <v>0</v>
      </c>
      <c r="CT851" s="56" t="str">
        <f t="shared" si="1033"/>
        <v/>
      </c>
      <c r="CU851" s="76">
        <f t="shared" si="1034"/>
        <v>0</v>
      </c>
      <c r="CV851" s="76">
        <f t="shared" si="1035"/>
        <v>0</v>
      </c>
      <c r="CX851" s="6" t="str">
        <f t="shared" si="1036"/>
        <v/>
      </c>
      <c r="CY851" s="6" t="str">
        <f t="shared" si="1037"/>
        <v/>
      </c>
      <c r="CZ851" s="6" t="str">
        <f t="shared" si="1038"/>
        <v/>
      </c>
      <c r="DG851" s="56" t="str">
        <f t="shared" si="1039"/>
        <v/>
      </c>
      <c r="DH851" s="6">
        <f t="shared" si="1040"/>
        <v>0</v>
      </c>
      <c r="DK851" s="6">
        <f t="shared" si="1001"/>
        <v>0</v>
      </c>
      <c r="DL851" s="6" t="e">
        <f t="shared" si="1002"/>
        <v>#N/A</v>
      </c>
      <c r="DN851" s="6" t="e">
        <f t="shared" si="1000"/>
        <v>#N/A</v>
      </c>
      <c r="DP851" s="6" t="str">
        <f t="shared" si="1041"/>
        <v/>
      </c>
      <c r="DQ851" s="293">
        <f t="shared" ca="1" si="996"/>
        <v>845</v>
      </c>
      <c r="DR851" s="6" t="str">
        <f t="shared" ca="1" si="1060"/>
        <v>x</v>
      </c>
      <c r="DU851" s="293" t="e">
        <f t="shared" ca="1" si="1061"/>
        <v>#N/A</v>
      </c>
      <c r="DV851" s="5"/>
      <c r="DW851" s="293" t="e">
        <f t="shared" ca="1" si="997"/>
        <v>#N/A</v>
      </c>
      <c r="DZ851" s="293" t="e">
        <f t="shared" ca="1" si="1062"/>
        <v>#N/A</v>
      </c>
      <c r="EA851" s="293" t="e">
        <f t="shared" ca="1" si="1063"/>
        <v>#N/A</v>
      </c>
      <c r="EB851" s="293" t="e">
        <f t="shared" ca="1" si="1064"/>
        <v>#N/A</v>
      </c>
      <c r="EE851" s="6" t="str">
        <f t="shared" si="1065"/>
        <v/>
      </c>
      <c r="EF851" s="293" t="e">
        <f t="shared" ca="1" si="1066"/>
        <v>#N/A</v>
      </c>
      <c r="EG851" s="6" t="e">
        <f t="shared" ca="1" si="1042"/>
        <v>#N/A</v>
      </c>
    </row>
    <row r="852" spans="3:137" x14ac:dyDescent="0.2">
      <c r="C852" s="75"/>
      <c r="D852" s="184" t="str">
        <f t="shared" si="1006"/>
        <v/>
      </c>
      <c r="E852" s="649" t="str">
        <f t="shared" si="998"/>
        <v/>
      </c>
      <c r="F852" s="607" t="str">
        <f t="shared" si="1005"/>
        <v>x</v>
      </c>
      <c r="G852" s="650"/>
      <c r="H852" s="651"/>
      <c r="I852" s="651"/>
      <c r="J852" s="651"/>
      <c r="K852" s="652"/>
      <c r="L852" s="889"/>
      <c r="M852" s="889"/>
      <c r="N852" s="653"/>
      <c r="O852" s="651"/>
      <c r="P852" s="651"/>
      <c r="Q852" s="654"/>
      <c r="R852" s="655"/>
      <c r="S852" s="607" t="str">
        <f t="shared" si="1007"/>
        <v/>
      </c>
      <c r="T852" s="656" t="str">
        <f t="shared" si="1008"/>
        <v/>
      </c>
      <c r="U852" s="656" t="str">
        <f t="shared" si="1043"/>
        <v/>
      </c>
      <c r="V852" s="656" t="str">
        <f t="shared" si="1009"/>
        <v/>
      </c>
      <c r="W852" s="719"/>
      <c r="X852" s="659"/>
      <c r="Y852" s="656" t="str">
        <f t="shared" si="999"/>
        <v/>
      </c>
      <c r="Z852" s="659"/>
      <c r="AA852" s="654"/>
      <c r="AB852" s="656" t="str">
        <f t="shared" si="1010"/>
        <v/>
      </c>
      <c r="AC852" s="661" t="str">
        <f t="shared" si="1044"/>
        <v/>
      </c>
      <c r="AE852" s="658" t="str">
        <f t="shared" si="1011"/>
        <v/>
      </c>
      <c r="AF852" s="659"/>
      <c r="AT852" s="805" t="str">
        <f t="shared" si="995"/>
        <v/>
      </c>
      <c r="AU852" t="str">
        <f t="shared" si="1045"/>
        <v/>
      </c>
      <c r="AV852" s="6" t="str">
        <f t="shared" si="1012"/>
        <v/>
      </c>
      <c r="AW852" s="317" t="str">
        <f t="shared" si="1013"/>
        <v/>
      </c>
      <c r="AX852" s="158" t="str">
        <f t="shared" si="1014"/>
        <v/>
      </c>
      <c r="AY852" s="158" t="str">
        <f t="shared" si="1004"/>
        <v/>
      </c>
      <c r="AZ852" s="309" t="str">
        <f t="shared" si="1003"/>
        <v/>
      </c>
      <c r="BA852" s="318" t="str">
        <f t="shared" si="1015"/>
        <v/>
      </c>
      <c r="BB852" s="473" t="str">
        <f t="shared" si="1016"/>
        <v/>
      </c>
      <c r="BC852" s="80" t="str">
        <f t="shared" ref="BC852:BC915" si="1067">IF(OR(H852="",H852="Oba",G852="",P852="",X852="",BD852=0),"",IF(OR(X852="3a",X852="3b",X852="4a",X852="4b"),"div",IF(H852="Ver","bet",IF(AND(OR(H852="Liq",H852="Mem"),AA852="bet"),"bet","vord"))))</f>
        <v/>
      </c>
      <c r="BD852" s="56">
        <f t="shared" si="1017"/>
        <v>1</v>
      </c>
      <c r="BF852" s="56" t="str">
        <f t="shared" si="1018"/>
        <v/>
      </c>
      <c r="BG852" s="56" t="str">
        <f t="shared" si="1019"/>
        <v/>
      </c>
      <c r="BH852" s="6" t="str">
        <f t="shared" si="1020"/>
        <v/>
      </c>
      <c r="BK852" s="6" t="str">
        <f t="shared" si="1021"/>
        <v/>
      </c>
      <c r="BL852" s="56">
        <f t="shared" si="1046"/>
        <v>999999</v>
      </c>
      <c r="BM852" s="183">
        <f t="shared" si="1047"/>
        <v>99999.00000426</v>
      </c>
      <c r="BN852" s="61">
        <v>836</v>
      </c>
      <c r="BO852" s="6">
        <f t="shared" si="1022"/>
        <v>999999</v>
      </c>
      <c r="BP852" s="6">
        <f t="shared" si="1023"/>
        <v>999999</v>
      </c>
      <c r="BQ852" s="6" t="str">
        <f t="shared" si="1048"/>
        <v>x</v>
      </c>
      <c r="BR852" s="206">
        <f t="shared" si="1024"/>
        <v>99999.00000426</v>
      </c>
      <c r="BS852" s="6">
        <f t="shared" si="1025"/>
        <v>99999.00000426</v>
      </c>
      <c r="BT852" s="6" t="str">
        <f t="shared" si="1049"/>
        <v>x</v>
      </c>
      <c r="BU852" s="6" t="str">
        <f t="shared" si="1026"/>
        <v/>
      </c>
      <c r="BW852" s="82">
        <f t="shared" si="1050"/>
        <v>9999999999</v>
      </c>
      <c r="BX852" s="80" t="str">
        <f t="shared" si="1027"/>
        <v>x</v>
      </c>
      <c r="BY852" s="80" t="str">
        <f t="shared" si="1028"/>
        <v/>
      </c>
      <c r="BZ852" s="56" t="str">
        <f t="shared" si="1051"/>
        <v/>
      </c>
      <c r="CA852" s="56" t="str">
        <f t="shared" si="1052"/>
        <v/>
      </c>
      <c r="CB852" s="88">
        <f t="shared" si="1053"/>
        <v>0</v>
      </c>
      <c r="CC852" s="56" t="str">
        <f t="shared" si="1029"/>
        <v/>
      </c>
      <c r="CD852" s="56"/>
      <c r="CE852" s="56"/>
      <c r="CF852" s="56"/>
      <c r="CG852" s="56"/>
      <c r="CH852" s="169">
        <f t="shared" si="1054"/>
        <v>9999999999</v>
      </c>
      <c r="CI852" s="170">
        <f t="shared" si="1055"/>
        <v>9999999999</v>
      </c>
      <c r="CJ852" s="171">
        <f t="shared" si="1056"/>
        <v>9999999999</v>
      </c>
      <c r="CK852" s="172" t="str">
        <f t="shared" si="1057"/>
        <v/>
      </c>
      <c r="CL852" s="173" t="str">
        <f t="shared" si="1030"/>
        <v>x</v>
      </c>
      <c r="CN852" s="6" t="str">
        <f t="shared" si="1058"/>
        <v/>
      </c>
      <c r="CO852" s="293" t="e">
        <f t="shared" ref="CO852:CO915" ca="1" si="1068">MATCH($CO$13,OFFSET(OFFSET($CN$17,CO851,0),,,$DU$13-CO851),0)+CO851</f>
        <v>#N/A</v>
      </c>
      <c r="CP852" s="6" t="e">
        <f t="shared" ca="1" si="1059"/>
        <v>#N/A</v>
      </c>
      <c r="CQ852" s="61">
        <v>836</v>
      </c>
      <c r="CR852" s="6">
        <f t="shared" si="1031"/>
        <v>0</v>
      </c>
      <c r="CS852" s="6">
        <f t="shared" si="1032"/>
        <v>0</v>
      </c>
      <c r="CT852" s="56" t="str">
        <f t="shared" si="1033"/>
        <v/>
      </c>
      <c r="CU852" s="76">
        <f t="shared" si="1034"/>
        <v>0</v>
      </c>
      <c r="CV852" s="76">
        <f t="shared" si="1035"/>
        <v>0</v>
      </c>
      <c r="CX852" s="6" t="str">
        <f t="shared" si="1036"/>
        <v/>
      </c>
      <c r="CY852" s="6" t="str">
        <f t="shared" si="1037"/>
        <v/>
      </c>
      <c r="CZ852" s="6" t="str">
        <f t="shared" si="1038"/>
        <v/>
      </c>
      <c r="DG852" s="56" t="str">
        <f t="shared" si="1039"/>
        <v/>
      </c>
      <c r="DH852" s="6">
        <f t="shared" si="1040"/>
        <v>0</v>
      </c>
      <c r="DK852" s="6">
        <f t="shared" si="1001"/>
        <v>0</v>
      </c>
      <c r="DL852" s="6" t="e">
        <f t="shared" si="1002"/>
        <v>#N/A</v>
      </c>
      <c r="DN852" s="6" t="e">
        <f t="shared" si="1000"/>
        <v>#N/A</v>
      </c>
      <c r="DP852" s="6" t="str">
        <f t="shared" si="1041"/>
        <v/>
      </c>
      <c r="DQ852" s="293">
        <f t="shared" ca="1" si="996"/>
        <v>846</v>
      </c>
      <c r="DR852" s="6" t="str">
        <f t="shared" ca="1" si="1060"/>
        <v>x</v>
      </c>
      <c r="DU852" s="293" t="e">
        <f t="shared" ca="1" si="1061"/>
        <v>#N/A</v>
      </c>
      <c r="DV852" s="5"/>
      <c r="DW852" s="293" t="e">
        <f t="shared" ca="1" si="997"/>
        <v>#N/A</v>
      </c>
      <c r="DZ852" s="293" t="e">
        <f t="shared" ca="1" si="1062"/>
        <v>#N/A</v>
      </c>
      <c r="EA852" s="293" t="e">
        <f t="shared" ca="1" si="1063"/>
        <v>#N/A</v>
      </c>
      <c r="EB852" s="293" t="e">
        <f t="shared" ca="1" si="1064"/>
        <v>#N/A</v>
      </c>
      <c r="EE852" s="6" t="str">
        <f t="shared" si="1065"/>
        <v/>
      </c>
      <c r="EF852" s="293" t="e">
        <f t="shared" ca="1" si="1066"/>
        <v>#N/A</v>
      </c>
      <c r="EG852" s="6" t="e">
        <f t="shared" ca="1" si="1042"/>
        <v>#N/A</v>
      </c>
    </row>
    <row r="853" spans="3:137" x14ac:dyDescent="0.2">
      <c r="C853" s="75"/>
      <c r="D853" s="184" t="str">
        <f t="shared" si="1006"/>
        <v/>
      </c>
      <c r="E853" s="649" t="str">
        <f t="shared" si="998"/>
        <v/>
      </c>
      <c r="F853" s="607" t="str">
        <f t="shared" si="1005"/>
        <v>x</v>
      </c>
      <c r="G853" s="650"/>
      <c r="H853" s="651"/>
      <c r="I853" s="651"/>
      <c r="J853" s="651"/>
      <c r="K853" s="652"/>
      <c r="L853" s="889"/>
      <c r="M853" s="889"/>
      <c r="N853" s="653"/>
      <c r="O853" s="651"/>
      <c r="P853" s="651"/>
      <c r="Q853" s="654"/>
      <c r="R853" s="655"/>
      <c r="S853" s="607" t="str">
        <f t="shared" si="1007"/>
        <v/>
      </c>
      <c r="T853" s="656" t="str">
        <f t="shared" si="1008"/>
        <v/>
      </c>
      <c r="U853" s="656" t="str">
        <f t="shared" si="1043"/>
        <v/>
      </c>
      <c r="V853" s="656" t="str">
        <f t="shared" si="1009"/>
        <v/>
      </c>
      <c r="W853" s="719"/>
      <c r="X853" s="659"/>
      <c r="Y853" s="656" t="str">
        <f t="shared" si="999"/>
        <v/>
      </c>
      <c r="Z853" s="659"/>
      <c r="AA853" s="654"/>
      <c r="AB853" s="656" t="str">
        <f t="shared" si="1010"/>
        <v/>
      </c>
      <c r="AC853" s="661" t="str">
        <f t="shared" si="1044"/>
        <v/>
      </c>
      <c r="AE853" s="658" t="str">
        <f t="shared" si="1011"/>
        <v/>
      </c>
      <c r="AF853" s="659"/>
      <c r="AT853" s="805" t="str">
        <f t="shared" ref="AT853:AT916" si="1069">IF(BB853="","",ROUND(SUMIF(CY:CY,CY853,CS:CS),3))</f>
        <v/>
      </c>
      <c r="AU853" t="str">
        <f t="shared" si="1045"/>
        <v/>
      </c>
      <c r="AV853" s="6" t="str">
        <f t="shared" si="1012"/>
        <v/>
      </c>
      <c r="AW853" s="317" t="str">
        <f t="shared" si="1013"/>
        <v/>
      </c>
      <c r="AX853" s="158" t="str">
        <f t="shared" si="1014"/>
        <v/>
      </c>
      <c r="AY853" s="158" t="str">
        <f t="shared" si="1004"/>
        <v/>
      </c>
      <c r="AZ853" s="309" t="str">
        <f t="shared" si="1003"/>
        <v/>
      </c>
      <c r="BA853" s="318" t="str">
        <f t="shared" si="1015"/>
        <v/>
      </c>
      <c r="BB853" s="473" t="str">
        <f t="shared" si="1016"/>
        <v/>
      </c>
      <c r="BC853" s="80" t="str">
        <f t="shared" si="1067"/>
        <v/>
      </c>
      <c r="BD853" s="56">
        <f t="shared" si="1017"/>
        <v>1</v>
      </c>
      <c r="BF853" s="56" t="str">
        <f t="shared" si="1018"/>
        <v/>
      </c>
      <c r="BG853" s="56" t="str">
        <f t="shared" si="1019"/>
        <v/>
      </c>
      <c r="BH853" s="6" t="str">
        <f t="shared" si="1020"/>
        <v/>
      </c>
      <c r="BK853" s="6" t="str">
        <f t="shared" si="1021"/>
        <v/>
      </c>
      <c r="BL853" s="56">
        <f t="shared" si="1046"/>
        <v>999999</v>
      </c>
      <c r="BM853" s="183">
        <f t="shared" si="1047"/>
        <v>99999.000004265006</v>
      </c>
      <c r="BN853" s="61">
        <v>837</v>
      </c>
      <c r="BO853" s="6">
        <f t="shared" si="1022"/>
        <v>999999</v>
      </c>
      <c r="BP853" s="6">
        <f t="shared" si="1023"/>
        <v>999999</v>
      </c>
      <c r="BQ853" s="6" t="str">
        <f t="shared" si="1048"/>
        <v>x</v>
      </c>
      <c r="BR853" s="206">
        <f t="shared" si="1024"/>
        <v>99999.000004265006</v>
      </c>
      <c r="BS853" s="6">
        <f t="shared" si="1025"/>
        <v>99999.000004265006</v>
      </c>
      <c r="BT853" s="6" t="str">
        <f t="shared" si="1049"/>
        <v>x</v>
      </c>
      <c r="BU853" s="6" t="str">
        <f t="shared" si="1026"/>
        <v/>
      </c>
      <c r="BW853" s="82">
        <f t="shared" si="1050"/>
        <v>9999999999</v>
      </c>
      <c r="BX853" s="80" t="str">
        <f t="shared" si="1027"/>
        <v>x</v>
      </c>
      <c r="BY853" s="80" t="str">
        <f t="shared" si="1028"/>
        <v/>
      </c>
      <c r="BZ853" s="56" t="str">
        <f t="shared" si="1051"/>
        <v/>
      </c>
      <c r="CA853" s="56" t="str">
        <f t="shared" si="1052"/>
        <v/>
      </c>
      <c r="CB853" s="88">
        <f t="shared" si="1053"/>
        <v>0</v>
      </c>
      <c r="CC853" s="56" t="str">
        <f t="shared" si="1029"/>
        <v/>
      </c>
      <c r="CD853" s="56"/>
      <c r="CE853" s="56"/>
      <c r="CF853" s="56"/>
      <c r="CG853" s="56"/>
      <c r="CH853" s="169">
        <f t="shared" si="1054"/>
        <v>9999999999</v>
      </c>
      <c r="CI853" s="170">
        <f t="shared" si="1055"/>
        <v>9999999999</v>
      </c>
      <c r="CJ853" s="171">
        <f t="shared" si="1056"/>
        <v>9999999999</v>
      </c>
      <c r="CK853" s="172" t="str">
        <f t="shared" si="1057"/>
        <v/>
      </c>
      <c r="CL853" s="173" t="str">
        <f t="shared" si="1030"/>
        <v>x</v>
      </c>
      <c r="CN853" s="6" t="str">
        <f t="shared" si="1058"/>
        <v/>
      </c>
      <c r="CO853" s="293" t="e">
        <f t="shared" ca="1" si="1068"/>
        <v>#N/A</v>
      </c>
      <c r="CP853" s="6" t="e">
        <f t="shared" ca="1" si="1059"/>
        <v>#N/A</v>
      </c>
      <c r="CQ853" s="61">
        <v>837</v>
      </c>
      <c r="CR853" s="6">
        <f t="shared" si="1031"/>
        <v>0</v>
      </c>
      <c r="CS853" s="6">
        <f t="shared" si="1032"/>
        <v>0</v>
      </c>
      <c r="CT853" s="56" t="str">
        <f t="shared" si="1033"/>
        <v/>
      </c>
      <c r="CU853" s="76">
        <f t="shared" si="1034"/>
        <v>0</v>
      </c>
      <c r="CV853" s="76">
        <f t="shared" si="1035"/>
        <v>0</v>
      </c>
      <c r="CX853" s="6" t="str">
        <f t="shared" si="1036"/>
        <v/>
      </c>
      <c r="CY853" s="6" t="str">
        <f t="shared" si="1037"/>
        <v/>
      </c>
      <c r="CZ853" s="6" t="str">
        <f t="shared" si="1038"/>
        <v/>
      </c>
      <c r="DG853" s="56" t="str">
        <f t="shared" si="1039"/>
        <v/>
      </c>
      <c r="DH853" s="6">
        <f t="shared" si="1040"/>
        <v>0</v>
      </c>
      <c r="DK853" s="6">
        <f t="shared" si="1001"/>
        <v>0</v>
      </c>
      <c r="DL853" s="6" t="e">
        <f t="shared" si="1002"/>
        <v>#N/A</v>
      </c>
      <c r="DN853" s="6" t="e">
        <f t="shared" si="1000"/>
        <v>#N/A</v>
      </c>
      <c r="DP853" s="6" t="str">
        <f t="shared" si="1041"/>
        <v/>
      </c>
      <c r="DQ853" s="293">
        <f t="shared" ref="DQ853:DQ916" ca="1" si="1070">MATCH($DP$12,OFFSET(OFFSET($DP$17,DQ852,0),,,$DU$13-DQ852),0)+DQ852</f>
        <v>847</v>
      </c>
      <c r="DR853" s="6" t="str">
        <f t="shared" ca="1" si="1060"/>
        <v>x</v>
      </c>
      <c r="DU853" s="293" t="e">
        <f t="shared" ca="1" si="1061"/>
        <v>#N/A</v>
      </c>
      <c r="DV853" s="5"/>
      <c r="DW853" s="293" t="e">
        <f t="shared" ca="1" si="997"/>
        <v>#N/A</v>
      </c>
      <c r="DZ853" s="293" t="e">
        <f t="shared" ca="1" si="1062"/>
        <v>#N/A</v>
      </c>
      <c r="EA853" s="293" t="e">
        <f t="shared" ca="1" si="1063"/>
        <v>#N/A</v>
      </c>
      <c r="EB853" s="293" t="e">
        <f t="shared" ca="1" si="1064"/>
        <v>#N/A</v>
      </c>
      <c r="EE853" s="6" t="str">
        <f t="shared" si="1065"/>
        <v/>
      </c>
      <c r="EF853" s="293" t="e">
        <f t="shared" ca="1" si="1066"/>
        <v>#N/A</v>
      </c>
      <c r="EG853" s="6" t="e">
        <f t="shared" ca="1" si="1042"/>
        <v>#N/A</v>
      </c>
    </row>
    <row r="854" spans="3:137" x14ac:dyDescent="0.2">
      <c r="C854" s="75"/>
      <c r="D854" s="184" t="str">
        <f t="shared" si="1006"/>
        <v/>
      </c>
      <c r="E854" s="649" t="str">
        <f t="shared" si="998"/>
        <v/>
      </c>
      <c r="F854" s="607" t="str">
        <f t="shared" si="1005"/>
        <v>x</v>
      </c>
      <c r="G854" s="650"/>
      <c r="H854" s="651"/>
      <c r="I854" s="651"/>
      <c r="J854" s="651"/>
      <c r="K854" s="652"/>
      <c r="L854" s="889"/>
      <c r="M854" s="889"/>
      <c r="N854" s="653"/>
      <c r="O854" s="651"/>
      <c r="P854" s="651"/>
      <c r="Q854" s="654"/>
      <c r="R854" s="655"/>
      <c r="S854" s="607" t="str">
        <f t="shared" si="1007"/>
        <v/>
      </c>
      <c r="T854" s="656" t="str">
        <f t="shared" si="1008"/>
        <v/>
      </c>
      <c r="U854" s="656" t="str">
        <f t="shared" si="1043"/>
        <v/>
      </c>
      <c r="V854" s="656" t="str">
        <f t="shared" si="1009"/>
        <v/>
      </c>
      <c r="W854" s="719"/>
      <c r="X854" s="659"/>
      <c r="Y854" s="656" t="str">
        <f t="shared" si="999"/>
        <v/>
      </c>
      <c r="Z854" s="659"/>
      <c r="AA854" s="654"/>
      <c r="AB854" s="656" t="str">
        <f t="shared" si="1010"/>
        <v/>
      </c>
      <c r="AC854" s="661" t="str">
        <f t="shared" si="1044"/>
        <v/>
      </c>
      <c r="AE854" s="658" t="str">
        <f t="shared" si="1011"/>
        <v/>
      </c>
      <c r="AF854" s="659"/>
      <c r="AT854" s="805" t="str">
        <f t="shared" si="1069"/>
        <v/>
      </c>
      <c r="AU854" t="str">
        <f t="shared" si="1045"/>
        <v/>
      </c>
      <c r="AV854" s="6" t="str">
        <f t="shared" si="1012"/>
        <v/>
      </c>
      <c r="AW854" s="317" t="str">
        <f t="shared" si="1013"/>
        <v/>
      </c>
      <c r="AX854" s="158" t="str">
        <f t="shared" si="1014"/>
        <v/>
      </c>
      <c r="AY854" s="158" t="str">
        <f t="shared" si="1004"/>
        <v/>
      </c>
      <c r="AZ854" s="309" t="str">
        <f t="shared" si="1003"/>
        <v/>
      </c>
      <c r="BA854" s="318" t="str">
        <f t="shared" si="1015"/>
        <v/>
      </c>
      <c r="BB854" s="473" t="str">
        <f t="shared" si="1016"/>
        <v/>
      </c>
      <c r="BC854" s="80" t="str">
        <f t="shared" si="1067"/>
        <v/>
      </c>
      <c r="BD854" s="56">
        <f t="shared" si="1017"/>
        <v>1</v>
      </c>
      <c r="BF854" s="56" t="str">
        <f t="shared" si="1018"/>
        <v/>
      </c>
      <c r="BG854" s="56" t="str">
        <f t="shared" si="1019"/>
        <v/>
      </c>
      <c r="BH854" s="6" t="str">
        <f t="shared" si="1020"/>
        <v/>
      </c>
      <c r="BK854" s="6" t="str">
        <f t="shared" si="1021"/>
        <v/>
      </c>
      <c r="BL854" s="56">
        <f t="shared" si="1046"/>
        <v>999999</v>
      </c>
      <c r="BM854" s="183">
        <f t="shared" si="1047"/>
        <v>99999.000004269998</v>
      </c>
      <c r="BN854" s="61">
        <v>838</v>
      </c>
      <c r="BO854" s="6">
        <f t="shared" si="1022"/>
        <v>999999</v>
      </c>
      <c r="BP854" s="6">
        <f t="shared" si="1023"/>
        <v>999999</v>
      </c>
      <c r="BQ854" s="6" t="str">
        <f t="shared" si="1048"/>
        <v>x</v>
      </c>
      <c r="BR854" s="206">
        <f t="shared" si="1024"/>
        <v>99999.000004269998</v>
      </c>
      <c r="BS854" s="6">
        <f t="shared" si="1025"/>
        <v>99999.000004269998</v>
      </c>
      <c r="BT854" s="6" t="str">
        <f t="shared" si="1049"/>
        <v>x</v>
      </c>
      <c r="BU854" s="6" t="str">
        <f t="shared" si="1026"/>
        <v/>
      </c>
      <c r="BW854" s="82">
        <f t="shared" si="1050"/>
        <v>9999999999</v>
      </c>
      <c r="BX854" s="80" t="str">
        <f t="shared" si="1027"/>
        <v>x</v>
      </c>
      <c r="BY854" s="80" t="str">
        <f t="shared" si="1028"/>
        <v/>
      </c>
      <c r="BZ854" s="56" t="str">
        <f t="shared" si="1051"/>
        <v/>
      </c>
      <c r="CA854" s="56" t="str">
        <f t="shared" si="1052"/>
        <v/>
      </c>
      <c r="CB854" s="88">
        <f t="shared" si="1053"/>
        <v>0</v>
      </c>
      <c r="CC854" s="56" t="str">
        <f t="shared" si="1029"/>
        <v/>
      </c>
      <c r="CD854" s="56"/>
      <c r="CE854" s="56"/>
      <c r="CF854" s="56"/>
      <c r="CG854" s="56"/>
      <c r="CH854" s="169">
        <f t="shared" si="1054"/>
        <v>9999999999</v>
      </c>
      <c r="CI854" s="170">
        <f t="shared" si="1055"/>
        <v>9999999999</v>
      </c>
      <c r="CJ854" s="171">
        <f t="shared" si="1056"/>
        <v>9999999999</v>
      </c>
      <c r="CK854" s="172" t="str">
        <f t="shared" si="1057"/>
        <v/>
      </c>
      <c r="CL854" s="173" t="str">
        <f t="shared" si="1030"/>
        <v>x</v>
      </c>
      <c r="CN854" s="6" t="str">
        <f t="shared" si="1058"/>
        <v/>
      </c>
      <c r="CO854" s="293" t="e">
        <f t="shared" ca="1" si="1068"/>
        <v>#N/A</v>
      </c>
      <c r="CP854" s="6" t="e">
        <f t="shared" ca="1" si="1059"/>
        <v>#N/A</v>
      </c>
      <c r="CQ854" s="61">
        <v>838</v>
      </c>
      <c r="CR854" s="6">
        <f t="shared" si="1031"/>
        <v>0</v>
      </c>
      <c r="CS854" s="6">
        <f t="shared" si="1032"/>
        <v>0</v>
      </c>
      <c r="CT854" s="56" t="str">
        <f t="shared" si="1033"/>
        <v/>
      </c>
      <c r="CU854" s="76">
        <f t="shared" si="1034"/>
        <v>0</v>
      </c>
      <c r="CV854" s="76">
        <f t="shared" si="1035"/>
        <v>0</v>
      </c>
      <c r="CX854" s="6" t="str">
        <f t="shared" si="1036"/>
        <v/>
      </c>
      <c r="CY854" s="6" t="str">
        <f t="shared" si="1037"/>
        <v/>
      </c>
      <c r="CZ854" s="6" t="str">
        <f t="shared" si="1038"/>
        <v/>
      </c>
      <c r="DG854" s="56" t="str">
        <f t="shared" si="1039"/>
        <v/>
      </c>
      <c r="DH854" s="6">
        <f t="shared" si="1040"/>
        <v>0</v>
      </c>
      <c r="DK854" s="6">
        <f t="shared" si="1001"/>
        <v>0</v>
      </c>
      <c r="DL854" s="6" t="e">
        <f t="shared" si="1002"/>
        <v>#N/A</v>
      </c>
      <c r="DN854" s="6" t="e">
        <f t="shared" si="1000"/>
        <v>#N/A</v>
      </c>
      <c r="DP854" s="6" t="str">
        <f t="shared" si="1041"/>
        <v/>
      </c>
      <c r="DQ854" s="293">
        <f t="shared" ca="1" si="1070"/>
        <v>848</v>
      </c>
      <c r="DR854" s="6" t="str">
        <f t="shared" ca="1" si="1060"/>
        <v>x</v>
      </c>
      <c r="DU854" s="293" t="e">
        <f t="shared" ca="1" si="1061"/>
        <v>#N/A</v>
      </c>
      <c r="DV854" s="5"/>
      <c r="DW854" s="293" t="e">
        <f t="shared" ca="1" si="997"/>
        <v>#N/A</v>
      </c>
      <c r="DZ854" s="293" t="e">
        <f t="shared" ca="1" si="1062"/>
        <v>#N/A</v>
      </c>
      <c r="EA854" s="293" t="e">
        <f t="shared" ca="1" si="1063"/>
        <v>#N/A</v>
      </c>
      <c r="EB854" s="293" t="e">
        <f t="shared" ca="1" si="1064"/>
        <v>#N/A</v>
      </c>
      <c r="EE854" s="6" t="str">
        <f t="shared" si="1065"/>
        <v/>
      </c>
      <c r="EF854" s="293" t="e">
        <f t="shared" ca="1" si="1066"/>
        <v>#N/A</v>
      </c>
      <c r="EG854" s="6" t="e">
        <f t="shared" ca="1" si="1042"/>
        <v>#N/A</v>
      </c>
    </row>
    <row r="855" spans="3:137" x14ac:dyDescent="0.2">
      <c r="C855" s="75"/>
      <c r="D855" s="184" t="str">
        <f t="shared" si="1006"/>
        <v/>
      </c>
      <c r="E855" s="649" t="str">
        <f t="shared" si="998"/>
        <v/>
      </c>
      <c r="F855" s="607" t="str">
        <f t="shared" si="1005"/>
        <v>x</v>
      </c>
      <c r="G855" s="650"/>
      <c r="H855" s="651"/>
      <c r="I855" s="651"/>
      <c r="J855" s="651"/>
      <c r="K855" s="652"/>
      <c r="L855" s="889"/>
      <c r="M855" s="889"/>
      <c r="N855" s="653"/>
      <c r="O855" s="651"/>
      <c r="P855" s="651"/>
      <c r="Q855" s="654"/>
      <c r="R855" s="655"/>
      <c r="S855" s="607" t="str">
        <f t="shared" si="1007"/>
        <v/>
      </c>
      <c r="T855" s="656" t="str">
        <f t="shared" si="1008"/>
        <v/>
      </c>
      <c r="U855" s="656" t="str">
        <f t="shared" si="1043"/>
        <v/>
      </c>
      <c r="V855" s="656" t="str">
        <f t="shared" si="1009"/>
        <v/>
      </c>
      <c r="W855" s="719"/>
      <c r="X855" s="659"/>
      <c r="Y855" s="656" t="str">
        <f t="shared" si="999"/>
        <v/>
      </c>
      <c r="Z855" s="659"/>
      <c r="AA855" s="654"/>
      <c r="AB855" s="656" t="str">
        <f t="shared" si="1010"/>
        <v/>
      </c>
      <c r="AC855" s="661" t="str">
        <f t="shared" si="1044"/>
        <v/>
      </c>
      <c r="AE855" s="658" t="str">
        <f t="shared" si="1011"/>
        <v/>
      </c>
      <c r="AF855" s="659"/>
      <c r="AT855" s="805" t="str">
        <f t="shared" si="1069"/>
        <v/>
      </c>
      <c r="AU855" t="str">
        <f t="shared" si="1045"/>
        <v/>
      </c>
      <c r="AV855" s="6" t="str">
        <f t="shared" si="1012"/>
        <v/>
      </c>
      <c r="AW855" s="317" t="str">
        <f t="shared" si="1013"/>
        <v/>
      </c>
      <c r="AX855" s="158" t="str">
        <f t="shared" si="1014"/>
        <v/>
      </c>
      <c r="AY855" s="158" t="str">
        <f t="shared" si="1004"/>
        <v/>
      </c>
      <c r="AZ855" s="309" t="str">
        <f t="shared" si="1003"/>
        <v/>
      </c>
      <c r="BA855" s="318" t="str">
        <f t="shared" si="1015"/>
        <v/>
      </c>
      <c r="BB855" s="473" t="str">
        <f t="shared" si="1016"/>
        <v/>
      </c>
      <c r="BC855" s="80" t="str">
        <f t="shared" si="1067"/>
        <v/>
      </c>
      <c r="BD855" s="56">
        <f t="shared" si="1017"/>
        <v>1</v>
      </c>
      <c r="BF855" s="56" t="str">
        <f t="shared" si="1018"/>
        <v/>
      </c>
      <c r="BG855" s="56" t="str">
        <f t="shared" si="1019"/>
        <v/>
      </c>
      <c r="BH855" s="6" t="str">
        <f t="shared" si="1020"/>
        <v/>
      </c>
      <c r="BK855" s="6" t="str">
        <f t="shared" si="1021"/>
        <v/>
      </c>
      <c r="BL855" s="56">
        <f t="shared" si="1046"/>
        <v>999999</v>
      </c>
      <c r="BM855" s="183">
        <f t="shared" si="1047"/>
        <v>99999.000004275003</v>
      </c>
      <c r="BN855" s="61">
        <v>839</v>
      </c>
      <c r="BO855" s="6">
        <f t="shared" si="1022"/>
        <v>999999</v>
      </c>
      <c r="BP855" s="6">
        <f t="shared" si="1023"/>
        <v>999999</v>
      </c>
      <c r="BQ855" s="6" t="str">
        <f t="shared" si="1048"/>
        <v>x</v>
      </c>
      <c r="BR855" s="206">
        <f t="shared" si="1024"/>
        <v>99999.000004275003</v>
      </c>
      <c r="BS855" s="6">
        <f t="shared" si="1025"/>
        <v>99999.000004275003</v>
      </c>
      <c r="BT855" s="6" t="str">
        <f t="shared" si="1049"/>
        <v>x</v>
      </c>
      <c r="BU855" s="6" t="str">
        <f t="shared" si="1026"/>
        <v/>
      </c>
      <c r="BW855" s="82">
        <f t="shared" si="1050"/>
        <v>9999999999</v>
      </c>
      <c r="BX855" s="80" t="str">
        <f t="shared" si="1027"/>
        <v>x</v>
      </c>
      <c r="BY855" s="80" t="str">
        <f t="shared" si="1028"/>
        <v/>
      </c>
      <c r="BZ855" s="56" t="str">
        <f t="shared" si="1051"/>
        <v/>
      </c>
      <c r="CA855" s="56" t="str">
        <f t="shared" si="1052"/>
        <v/>
      </c>
      <c r="CB855" s="88">
        <f t="shared" si="1053"/>
        <v>0</v>
      </c>
      <c r="CC855" s="56" t="str">
        <f t="shared" si="1029"/>
        <v/>
      </c>
      <c r="CD855" s="56"/>
      <c r="CE855" s="56"/>
      <c r="CF855" s="56"/>
      <c r="CG855" s="56"/>
      <c r="CH855" s="169">
        <f t="shared" si="1054"/>
        <v>9999999999</v>
      </c>
      <c r="CI855" s="170">
        <f t="shared" si="1055"/>
        <v>9999999999</v>
      </c>
      <c r="CJ855" s="171">
        <f t="shared" si="1056"/>
        <v>9999999999</v>
      </c>
      <c r="CK855" s="172" t="str">
        <f t="shared" si="1057"/>
        <v/>
      </c>
      <c r="CL855" s="173" t="str">
        <f t="shared" si="1030"/>
        <v>x</v>
      </c>
      <c r="CN855" s="6" t="str">
        <f t="shared" si="1058"/>
        <v/>
      </c>
      <c r="CO855" s="293" t="e">
        <f t="shared" ca="1" si="1068"/>
        <v>#N/A</v>
      </c>
      <c r="CP855" s="6" t="e">
        <f t="shared" ca="1" si="1059"/>
        <v>#N/A</v>
      </c>
      <c r="CQ855" s="61">
        <v>839</v>
      </c>
      <c r="CR855" s="6">
        <f t="shared" si="1031"/>
        <v>0</v>
      </c>
      <c r="CS855" s="6">
        <f t="shared" si="1032"/>
        <v>0</v>
      </c>
      <c r="CT855" s="56" t="str">
        <f t="shared" si="1033"/>
        <v/>
      </c>
      <c r="CU855" s="76">
        <f t="shared" si="1034"/>
        <v>0</v>
      </c>
      <c r="CV855" s="76">
        <f t="shared" si="1035"/>
        <v>0</v>
      </c>
      <c r="CX855" s="6" t="str">
        <f t="shared" si="1036"/>
        <v/>
      </c>
      <c r="CY855" s="6" t="str">
        <f t="shared" si="1037"/>
        <v/>
      </c>
      <c r="CZ855" s="6" t="str">
        <f t="shared" si="1038"/>
        <v/>
      </c>
      <c r="DG855" s="56" t="str">
        <f t="shared" si="1039"/>
        <v/>
      </c>
      <c r="DH855" s="6">
        <f t="shared" si="1040"/>
        <v>0</v>
      </c>
      <c r="DK855" s="6">
        <f t="shared" si="1001"/>
        <v>0</v>
      </c>
      <c r="DL855" s="6" t="e">
        <f t="shared" si="1002"/>
        <v>#N/A</v>
      </c>
      <c r="DN855" s="6" t="e">
        <f t="shared" si="1000"/>
        <v>#N/A</v>
      </c>
      <c r="DP855" s="6" t="str">
        <f t="shared" si="1041"/>
        <v/>
      </c>
      <c r="DQ855" s="293">
        <f t="shared" ca="1" si="1070"/>
        <v>849</v>
      </c>
      <c r="DR855" s="6" t="str">
        <f t="shared" ca="1" si="1060"/>
        <v>x</v>
      </c>
      <c r="DU855" s="293" t="e">
        <f t="shared" ca="1" si="1061"/>
        <v>#N/A</v>
      </c>
      <c r="DV855" s="5"/>
      <c r="DW855" s="293" t="e">
        <f t="shared" ref="DW855:DW918" ca="1" si="1071">MATCH($DW$12,OFFSET(OFFSET($CT$17,DW854,0),,,$DU$13-DW854),0)+DW854</f>
        <v>#N/A</v>
      </c>
      <c r="DZ855" s="293" t="e">
        <f t="shared" ca="1" si="1062"/>
        <v>#N/A</v>
      </c>
      <c r="EA855" s="293" t="e">
        <f t="shared" ca="1" si="1063"/>
        <v>#N/A</v>
      </c>
      <c r="EB855" s="293" t="e">
        <f t="shared" ca="1" si="1064"/>
        <v>#N/A</v>
      </c>
      <c r="EE855" s="6" t="str">
        <f t="shared" si="1065"/>
        <v/>
      </c>
      <c r="EF855" s="293" t="e">
        <f t="shared" ca="1" si="1066"/>
        <v>#N/A</v>
      </c>
      <c r="EG855" s="6" t="e">
        <f t="shared" ca="1" si="1042"/>
        <v>#N/A</v>
      </c>
    </row>
    <row r="856" spans="3:137" x14ac:dyDescent="0.2">
      <c r="C856" s="75"/>
      <c r="D856" s="184" t="str">
        <f t="shared" si="1006"/>
        <v/>
      </c>
      <c r="E856" s="649" t="str">
        <f t="shared" si="998"/>
        <v/>
      </c>
      <c r="F856" s="607" t="str">
        <f t="shared" si="1005"/>
        <v>x</v>
      </c>
      <c r="G856" s="650"/>
      <c r="H856" s="651"/>
      <c r="I856" s="651"/>
      <c r="J856" s="651"/>
      <c r="K856" s="652"/>
      <c r="L856" s="889"/>
      <c r="M856" s="889"/>
      <c r="N856" s="653"/>
      <c r="O856" s="651"/>
      <c r="P856" s="651"/>
      <c r="Q856" s="654"/>
      <c r="R856" s="655"/>
      <c r="S856" s="607" t="str">
        <f t="shared" si="1007"/>
        <v/>
      </c>
      <c r="T856" s="656" t="str">
        <f t="shared" si="1008"/>
        <v/>
      </c>
      <c r="U856" s="656" t="str">
        <f t="shared" si="1043"/>
        <v/>
      </c>
      <c r="V856" s="656" t="str">
        <f t="shared" si="1009"/>
        <v/>
      </c>
      <c r="W856" s="719"/>
      <c r="X856" s="659"/>
      <c r="Y856" s="656" t="str">
        <f t="shared" si="999"/>
        <v/>
      </c>
      <c r="Z856" s="659"/>
      <c r="AA856" s="654"/>
      <c r="AB856" s="656" t="str">
        <f t="shared" si="1010"/>
        <v/>
      </c>
      <c r="AC856" s="661" t="str">
        <f t="shared" si="1044"/>
        <v/>
      </c>
      <c r="AE856" s="658" t="str">
        <f t="shared" si="1011"/>
        <v/>
      </c>
      <c r="AF856" s="659"/>
      <c r="AT856" s="805" t="str">
        <f t="shared" si="1069"/>
        <v/>
      </c>
      <c r="AU856" t="str">
        <f t="shared" si="1045"/>
        <v/>
      </c>
      <c r="AV856" s="6" t="str">
        <f t="shared" si="1012"/>
        <v/>
      </c>
      <c r="AW856" s="317" t="str">
        <f t="shared" si="1013"/>
        <v/>
      </c>
      <c r="AX856" s="158" t="str">
        <f t="shared" si="1014"/>
        <v/>
      </c>
      <c r="AY856" s="158" t="str">
        <f t="shared" si="1004"/>
        <v/>
      </c>
      <c r="AZ856" s="309" t="str">
        <f t="shared" si="1003"/>
        <v/>
      </c>
      <c r="BA856" s="318" t="str">
        <f t="shared" si="1015"/>
        <v/>
      </c>
      <c r="BB856" s="473" t="str">
        <f t="shared" si="1016"/>
        <v/>
      </c>
      <c r="BC856" s="80" t="str">
        <f t="shared" si="1067"/>
        <v/>
      </c>
      <c r="BD856" s="56">
        <f t="shared" si="1017"/>
        <v>1</v>
      </c>
      <c r="BF856" s="56" t="str">
        <f t="shared" si="1018"/>
        <v/>
      </c>
      <c r="BG856" s="56" t="str">
        <f t="shared" si="1019"/>
        <v/>
      </c>
      <c r="BH856" s="6" t="str">
        <f t="shared" si="1020"/>
        <v/>
      </c>
      <c r="BK856" s="6" t="str">
        <f t="shared" si="1021"/>
        <v/>
      </c>
      <c r="BL856" s="56">
        <f t="shared" si="1046"/>
        <v>999999</v>
      </c>
      <c r="BM856" s="183">
        <f t="shared" si="1047"/>
        <v>99999.000004279995</v>
      </c>
      <c r="BN856" s="61">
        <v>840</v>
      </c>
      <c r="BO856" s="6">
        <f t="shared" si="1022"/>
        <v>999999</v>
      </c>
      <c r="BP856" s="6">
        <f t="shared" si="1023"/>
        <v>999999</v>
      </c>
      <c r="BQ856" s="6" t="str">
        <f t="shared" si="1048"/>
        <v>x</v>
      </c>
      <c r="BR856" s="206">
        <f t="shared" si="1024"/>
        <v>99999.000004279995</v>
      </c>
      <c r="BS856" s="6">
        <f t="shared" si="1025"/>
        <v>99999.000004279995</v>
      </c>
      <c r="BT856" s="6" t="str">
        <f t="shared" si="1049"/>
        <v>x</v>
      </c>
      <c r="BU856" s="6" t="str">
        <f t="shared" si="1026"/>
        <v/>
      </c>
      <c r="BW856" s="82">
        <f t="shared" si="1050"/>
        <v>9999999999</v>
      </c>
      <c r="BX856" s="80" t="str">
        <f t="shared" si="1027"/>
        <v>x</v>
      </c>
      <c r="BY856" s="80" t="str">
        <f t="shared" si="1028"/>
        <v/>
      </c>
      <c r="BZ856" s="56" t="str">
        <f t="shared" si="1051"/>
        <v/>
      </c>
      <c r="CA856" s="56" t="str">
        <f t="shared" si="1052"/>
        <v/>
      </c>
      <c r="CB856" s="88">
        <f t="shared" si="1053"/>
        <v>0</v>
      </c>
      <c r="CC856" s="56" t="str">
        <f t="shared" si="1029"/>
        <v/>
      </c>
      <c r="CD856" s="56"/>
      <c r="CE856" s="56"/>
      <c r="CF856" s="56"/>
      <c r="CG856" s="56"/>
      <c r="CH856" s="169">
        <f t="shared" si="1054"/>
        <v>9999999999</v>
      </c>
      <c r="CI856" s="170">
        <f t="shared" si="1055"/>
        <v>9999999999</v>
      </c>
      <c r="CJ856" s="171">
        <f t="shared" si="1056"/>
        <v>9999999999</v>
      </c>
      <c r="CK856" s="172" t="str">
        <f t="shared" si="1057"/>
        <v/>
      </c>
      <c r="CL856" s="173" t="str">
        <f t="shared" si="1030"/>
        <v>x</v>
      </c>
      <c r="CN856" s="6" t="str">
        <f t="shared" si="1058"/>
        <v/>
      </c>
      <c r="CO856" s="293" t="e">
        <f t="shared" ca="1" si="1068"/>
        <v>#N/A</v>
      </c>
      <c r="CP856" s="6" t="e">
        <f t="shared" ca="1" si="1059"/>
        <v>#N/A</v>
      </c>
      <c r="CQ856" s="61">
        <v>840</v>
      </c>
      <c r="CR856" s="6">
        <f t="shared" si="1031"/>
        <v>0</v>
      </c>
      <c r="CS856" s="6">
        <f t="shared" si="1032"/>
        <v>0</v>
      </c>
      <c r="CT856" s="56" t="str">
        <f t="shared" si="1033"/>
        <v/>
      </c>
      <c r="CU856" s="76">
        <f t="shared" si="1034"/>
        <v>0</v>
      </c>
      <c r="CV856" s="76">
        <f t="shared" si="1035"/>
        <v>0</v>
      </c>
      <c r="CX856" s="6" t="str">
        <f t="shared" si="1036"/>
        <v/>
      </c>
      <c r="CY856" s="6" t="str">
        <f t="shared" si="1037"/>
        <v/>
      </c>
      <c r="CZ856" s="6" t="str">
        <f t="shared" si="1038"/>
        <v/>
      </c>
      <c r="DG856" s="56" t="str">
        <f t="shared" si="1039"/>
        <v/>
      </c>
      <c r="DH856" s="6">
        <f t="shared" si="1040"/>
        <v>0</v>
      </c>
      <c r="DK856" s="6">
        <f t="shared" si="1001"/>
        <v>0</v>
      </c>
      <c r="DL856" s="6" t="e">
        <f t="shared" si="1002"/>
        <v>#N/A</v>
      </c>
      <c r="DN856" s="6" t="e">
        <f t="shared" si="1000"/>
        <v>#N/A</v>
      </c>
      <c r="DP856" s="6" t="str">
        <f t="shared" si="1041"/>
        <v/>
      </c>
      <c r="DQ856" s="293">
        <f t="shared" ca="1" si="1070"/>
        <v>850</v>
      </c>
      <c r="DR856" s="6" t="str">
        <f t="shared" ca="1" si="1060"/>
        <v>x</v>
      </c>
      <c r="DU856" s="293" t="e">
        <f t="shared" ca="1" si="1061"/>
        <v>#N/A</v>
      </c>
      <c r="DV856" s="5"/>
      <c r="DW856" s="293" t="e">
        <f t="shared" ca="1" si="1071"/>
        <v>#N/A</v>
      </c>
      <c r="DZ856" s="293" t="e">
        <f t="shared" ca="1" si="1062"/>
        <v>#N/A</v>
      </c>
      <c r="EA856" s="293" t="e">
        <f t="shared" ca="1" si="1063"/>
        <v>#N/A</v>
      </c>
      <c r="EB856" s="293" t="e">
        <f t="shared" ca="1" si="1064"/>
        <v>#N/A</v>
      </c>
      <c r="EE856" s="6" t="str">
        <f t="shared" si="1065"/>
        <v/>
      </c>
      <c r="EF856" s="293" t="e">
        <f t="shared" ca="1" si="1066"/>
        <v>#N/A</v>
      </c>
      <c r="EG856" s="6" t="e">
        <f t="shared" ca="1" si="1042"/>
        <v>#N/A</v>
      </c>
    </row>
    <row r="857" spans="3:137" x14ac:dyDescent="0.2">
      <c r="C857" s="75"/>
      <c r="D857" s="184" t="str">
        <f t="shared" si="1006"/>
        <v/>
      </c>
      <c r="E857" s="649" t="str">
        <f t="shared" si="998"/>
        <v/>
      </c>
      <c r="F857" s="607" t="str">
        <f t="shared" si="1005"/>
        <v>x</v>
      </c>
      <c r="G857" s="650"/>
      <c r="H857" s="651"/>
      <c r="I857" s="651"/>
      <c r="J857" s="651"/>
      <c r="K857" s="652"/>
      <c r="L857" s="889"/>
      <c r="M857" s="889"/>
      <c r="N857" s="653"/>
      <c r="O857" s="651"/>
      <c r="P857" s="651"/>
      <c r="Q857" s="654"/>
      <c r="R857" s="655"/>
      <c r="S857" s="607" t="str">
        <f t="shared" si="1007"/>
        <v/>
      </c>
      <c r="T857" s="656" t="str">
        <f t="shared" si="1008"/>
        <v/>
      </c>
      <c r="U857" s="656" t="str">
        <f t="shared" si="1043"/>
        <v/>
      </c>
      <c r="V857" s="656" t="str">
        <f t="shared" si="1009"/>
        <v/>
      </c>
      <c r="W857" s="719"/>
      <c r="X857" s="659"/>
      <c r="Y857" s="656" t="str">
        <f t="shared" si="999"/>
        <v/>
      </c>
      <c r="Z857" s="659"/>
      <c r="AA857" s="654"/>
      <c r="AB857" s="656" t="str">
        <f t="shared" si="1010"/>
        <v/>
      </c>
      <c r="AC857" s="661" t="str">
        <f t="shared" si="1044"/>
        <v/>
      </c>
      <c r="AE857" s="658" t="str">
        <f t="shared" si="1011"/>
        <v/>
      </c>
      <c r="AF857" s="659"/>
      <c r="AT857" s="805" t="str">
        <f t="shared" si="1069"/>
        <v/>
      </c>
      <c r="AU857" t="str">
        <f t="shared" si="1045"/>
        <v/>
      </c>
      <c r="AV857" s="6" t="str">
        <f t="shared" si="1012"/>
        <v/>
      </c>
      <c r="AW857" s="317" t="str">
        <f t="shared" si="1013"/>
        <v/>
      </c>
      <c r="AX857" s="158" t="str">
        <f t="shared" si="1014"/>
        <v/>
      </c>
      <c r="AY857" s="158" t="str">
        <f t="shared" si="1004"/>
        <v/>
      </c>
      <c r="AZ857" s="309" t="str">
        <f t="shared" si="1003"/>
        <v/>
      </c>
      <c r="BA857" s="318" t="str">
        <f t="shared" si="1015"/>
        <v/>
      </c>
      <c r="BB857" s="473" t="str">
        <f t="shared" si="1016"/>
        <v/>
      </c>
      <c r="BC857" s="80" t="str">
        <f t="shared" si="1067"/>
        <v/>
      </c>
      <c r="BD857" s="56">
        <f t="shared" si="1017"/>
        <v>1</v>
      </c>
      <c r="BF857" s="56" t="str">
        <f t="shared" si="1018"/>
        <v/>
      </c>
      <c r="BG857" s="56" t="str">
        <f t="shared" si="1019"/>
        <v/>
      </c>
      <c r="BH857" s="6" t="str">
        <f t="shared" si="1020"/>
        <v/>
      </c>
      <c r="BK857" s="6" t="str">
        <f t="shared" si="1021"/>
        <v/>
      </c>
      <c r="BL857" s="56">
        <f t="shared" si="1046"/>
        <v>999999</v>
      </c>
      <c r="BM857" s="183">
        <f t="shared" si="1047"/>
        <v>99999.000004285001</v>
      </c>
      <c r="BN857" s="61">
        <v>841</v>
      </c>
      <c r="BO857" s="6">
        <f t="shared" si="1022"/>
        <v>999999</v>
      </c>
      <c r="BP857" s="6">
        <f t="shared" si="1023"/>
        <v>999999</v>
      </c>
      <c r="BQ857" s="6" t="str">
        <f t="shared" si="1048"/>
        <v>x</v>
      </c>
      <c r="BR857" s="206">
        <f t="shared" si="1024"/>
        <v>99999.000004285001</v>
      </c>
      <c r="BS857" s="6">
        <f t="shared" si="1025"/>
        <v>99999.000004285001</v>
      </c>
      <c r="BT857" s="6" t="str">
        <f t="shared" si="1049"/>
        <v>x</v>
      </c>
      <c r="BU857" s="6" t="str">
        <f t="shared" si="1026"/>
        <v/>
      </c>
      <c r="BW857" s="82">
        <f t="shared" si="1050"/>
        <v>9999999999</v>
      </c>
      <c r="BX857" s="80" t="str">
        <f t="shared" si="1027"/>
        <v>x</v>
      </c>
      <c r="BY857" s="80" t="str">
        <f t="shared" si="1028"/>
        <v/>
      </c>
      <c r="BZ857" s="56" t="str">
        <f t="shared" si="1051"/>
        <v/>
      </c>
      <c r="CA857" s="56" t="str">
        <f t="shared" si="1052"/>
        <v/>
      </c>
      <c r="CB857" s="88">
        <f t="shared" si="1053"/>
        <v>0</v>
      </c>
      <c r="CC857" s="56" t="str">
        <f t="shared" si="1029"/>
        <v/>
      </c>
      <c r="CD857" s="56"/>
      <c r="CE857" s="56"/>
      <c r="CF857" s="56"/>
      <c r="CG857" s="56"/>
      <c r="CH857" s="169">
        <f t="shared" si="1054"/>
        <v>9999999999</v>
      </c>
      <c r="CI857" s="170">
        <f t="shared" si="1055"/>
        <v>9999999999</v>
      </c>
      <c r="CJ857" s="171">
        <f t="shared" si="1056"/>
        <v>9999999999</v>
      </c>
      <c r="CK857" s="172" t="str">
        <f t="shared" si="1057"/>
        <v/>
      </c>
      <c r="CL857" s="173" t="str">
        <f t="shared" si="1030"/>
        <v>x</v>
      </c>
      <c r="CN857" s="6" t="str">
        <f t="shared" si="1058"/>
        <v/>
      </c>
      <c r="CO857" s="293" t="e">
        <f t="shared" ca="1" si="1068"/>
        <v>#N/A</v>
      </c>
      <c r="CP857" s="6" t="e">
        <f t="shared" ca="1" si="1059"/>
        <v>#N/A</v>
      </c>
      <c r="CQ857" s="61">
        <v>841</v>
      </c>
      <c r="CR857" s="6">
        <f t="shared" si="1031"/>
        <v>0</v>
      </c>
      <c r="CS857" s="6">
        <f t="shared" si="1032"/>
        <v>0</v>
      </c>
      <c r="CT857" s="56" t="str">
        <f t="shared" si="1033"/>
        <v/>
      </c>
      <c r="CU857" s="76">
        <f t="shared" si="1034"/>
        <v>0</v>
      </c>
      <c r="CV857" s="76">
        <f t="shared" si="1035"/>
        <v>0</v>
      </c>
      <c r="CX857" s="6" t="str">
        <f t="shared" si="1036"/>
        <v/>
      </c>
      <c r="CY857" s="6" t="str">
        <f t="shared" si="1037"/>
        <v/>
      </c>
      <c r="CZ857" s="6" t="str">
        <f t="shared" si="1038"/>
        <v/>
      </c>
      <c r="DG857" s="56" t="str">
        <f t="shared" si="1039"/>
        <v/>
      </c>
      <c r="DH857" s="6">
        <f t="shared" si="1040"/>
        <v>0</v>
      </c>
      <c r="DK857" s="6">
        <f t="shared" si="1001"/>
        <v>0</v>
      </c>
      <c r="DL857" s="6" t="e">
        <f t="shared" si="1002"/>
        <v>#N/A</v>
      </c>
      <c r="DN857" s="6" t="e">
        <f t="shared" si="1000"/>
        <v>#N/A</v>
      </c>
      <c r="DP857" s="6" t="str">
        <f t="shared" si="1041"/>
        <v/>
      </c>
      <c r="DQ857" s="293">
        <f t="shared" ca="1" si="1070"/>
        <v>851</v>
      </c>
      <c r="DR857" s="6" t="str">
        <f t="shared" ca="1" si="1060"/>
        <v>x</v>
      </c>
      <c r="DU857" s="293" t="e">
        <f t="shared" ca="1" si="1061"/>
        <v>#N/A</v>
      </c>
      <c r="DV857" s="5"/>
      <c r="DW857" s="293" t="e">
        <f t="shared" ca="1" si="1071"/>
        <v>#N/A</v>
      </c>
      <c r="DZ857" s="293" t="e">
        <f t="shared" ca="1" si="1062"/>
        <v>#N/A</v>
      </c>
      <c r="EA857" s="293" t="e">
        <f t="shared" ca="1" si="1063"/>
        <v>#N/A</v>
      </c>
      <c r="EB857" s="293" t="e">
        <f t="shared" ca="1" si="1064"/>
        <v>#N/A</v>
      </c>
      <c r="EE857" s="6" t="str">
        <f t="shared" si="1065"/>
        <v/>
      </c>
      <c r="EF857" s="293" t="e">
        <f t="shared" ca="1" si="1066"/>
        <v>#N/A</v>
      </c>
      <c r="EG857" s="6" t="e">
        <f t="shared" ca="1" si="1042"/>
        <v>#N/A</v>
      </c>
    </row>
    <row r="858" spans="3:137" x14ac:dyDescent="0.2">
      <c r="C858" s="75"/>
      <c r="D858" s="184" t="str">
        <f t="shared" si="1006"/>
        <v/>
      </c>
      <c r="E858" s="649" t="str">
        <f t="shared" si="998"/>
        <v/>
      </c>
      <c r="F858" s="607" t="str">
        <f t="shared" si="1005"/>
        <v>x</v>
      </c>
      <c r="G858" s="650"/>
      <c r="H858" s="651"/>
      <c r="I858" s="651"/>
      <c r="J858" s="651"/>
      <c r="K858" s="652"/>
      <c r="L858" s="889"/>
      <c r="M858" s="889"/>
      <c r="N858" s="653"/>
      <c r="O858" s="651"/>
      <c r="P858" s="651"/>
      <c r="Q858" s="654"/>
      <c r="R858" s="655"/>
      <c r="S858" s="607" t="str">
        <f t="shared" si="1007"/>
        <v/>
      </c>
      <c r="T858" s="656" t="str">
        <f t="shared" si="1008"/>
        <v/>
      </c>
      <c r="U858" s="656" t="str">
        <f t="shared" si="1043"/>
        <v/>
      </c>
      <c r="V858" s="656" t="str">
        <f t="shared" si="1009"/>
        <v/>
      </c>
      <c r="W858" s="719"/>
      <c r="X858" s="659"/>
      <c r="Y858" s="656" t="str">
        <f t="shared" si="999"/>
        <v/>
      </c>
      <c r="Z858" s="659"/>
      <c r="AA858" s="654"/>
      <c r="AB858" s="656" t="str">
        <f t="shared" si="1010"/>
        <v/>
      </c>
      <c r="AC858" s="661" t="str">
        <f t="shared" si="1044"/>
        <v/>
      </c>
      <c r="AE858" s="658" t="str">
        <f t="shared" si="1011"/>
        <v/>
      </c>
      <c r="AF858" s="659"/>
      <c r="AT858" s="805" t="str">
        <f t="shared" si="1069"/>
        <v/>
      </c>
      <c r="AU858" t="str">
        <f t="shared" si="1045"/>
        <v/>
      </c>
      <c r="AV858" s="6" t="str">
        <f t="shared" si="1012"/>
        <v/>
      </c>
      <c r="AW858" s="317" t="str">
        <f t="shared" si="1013"/>
        <v/>
      </c>
      <c r="AX858" s="158" t="str">
        <f t="shared" si="1014"/>
        <v/>
      </c>
      <c r="AY858" s="158" t="str">
        <f t="shared" si="1004"/>
        <v/>
      </c>
      <c r="AZ858" s="309" t="str">
        <f t="shared" si="1003"/>
        <v/>
      </c>
      <c r="BA858" s="318" t="str">
        <f t="shared" si="1015"/>
        <v/>
      </c>
      <c r="BB858" s="473" t="str">
        <f t="shared" si="1016"/>
        <v/>
      </c>
      <c r="BC858" s="80" t="str">
        <f t="shared" si="1067"/>
        <v/>
      </c>
      <c r="BD858" s="56">
        <f t="shared" si="1017"/>
        <v>1</v>
      </c>
      <c r="BF858" s="56" t="str">
        <f t="shared" si="1018"/>
        <v/>
      </c>
      <c r="BG858" s="56" t="str">
        <f t="shared" si="1019"/>
        <v/>
      </c>
      <c r="BH858" s="6" t="str">
        <f t="shared" si="1020"/>
        <v/>
      </c>
      <c r="BK858" s="6" t="str">
        <f t="shared" si="1021"/>
        <v/>
      </c>
      <c r="BL858" s="56">
        <f t="shared" si="1046"/>
        <v>999999</v>
      </c>
      <c r="BM858" s="183">
        <f t="shared" si="1047"/>
        <v>99999.000004290006</v>
      </c>
      <c r="BN858" s="61">
        <v>842</v>
      </c>
      <c r="BO858" s="6">
        <f t="shared" si="1022"/>
        <v>999999</v>
      </c>
      <c r="BP858" s="6">
        <f t="shared" si="1023"/>
        <v>999999</v>
      </c>
      <c r="BQ858" s="6" t="str">
        <f t="shared" si="1048"/>
        <v>x</v>
      </c>
      <c r="BR858" s="206">
        <f t="shared" si="1024"/>
        <v>99999.000004290006</v>
      </c>
      <c r="BS858" s="6">
        <f t="shared" si="1025"/>
        <v>99999.000004290006</v>
      </c>
      <c r="BT858" s="6" t="str">
        <f t="shared" si="1049"/>
        <v>x</v>
      </c>
      <c r="BU858" s="6" t="str">
        <f t="shared" si="1026"/>
        <v/>
      </c>
      <c r="BW858" s="82">
        <f t="shared" si="1050"/>
        <v>9999999999</v>
      </c>
      <c r="BX858" s="80" t="str">
        <f t="shared" si="1027"/>
        <v>x</v>
      </c>
      <c r="BY858" s="80" t="str">
        <f t="shared" si="1028"/>
        <v/>
      </c>
      <c r="BZ858" s="56" t="str">
        <f t="shared" si="1051"/>
        <v/>
      </c>
      <c r="CA858" s="56" t="str">
        <f t="shared" si="1052"/>
        <v/>
      </c>
      <c r="CB858" s="88">
        <f t="shared" si="1053"/>
        <v>0</v>
      </c>
      <c r="CC858" s="56" t="str">
        <f t="shared" si="1029"/>
        <v/>
      </c>
      <c r="CD858" s="56"/>
      <c r="CE858" s="56"/>
      <c r="CF858" s="56"/>
      <c r="CG858" s="56"/>
      <c r="CH858" s="169">
        <f t="shared" si="1054"/>
        <v>9999999999</v>
      </c>
      <c r="CI858" s="170">
        <f t="shared" si="1055"/>
        <v>9999999999</v>
      </c>
      <c r="CJ858" s="171">
        <f t="shared" si="1056"/>
        <v>9999999999</v>
      </c>
      <c r="CK858" s="172" t="str">
        <f t="shared" si="1057"/>
        <v/>
      </c>
      <c r="CL858" s="173" t="str">
        <f t="shared" si="1030"/>
        <v>x</v>
      </c>
      <c r="CN858" s="6" t="str">
        <f t="shared" si="1058"/>
        <v/>
      </c>
      <c r="CO858" s="293" t="e">
        <f t="shared" ca="1" si="1068"/>
        <v>#N/A</v>
      </c>
      <c r="CP858" s="6" t="e">
        <f t="shared" ca="1" si="1059"/>
        <v>#N/A</v>
      </c>
      <c r="CQ858" s="61">
        <v>842</v>
      </c>
      <c r="CR858" s="6">
        <f t="shared" si="1031"/>
        <v>0</v>
      </c>
      <c r="CS858" s="6">
        <f t="shared" si="1032"/>
        <v>0</v>
      </c>
      <c r="CT858" s="56" t="str">
        <f t="shared" si="1033"/>
        <v/>
      </c>
      <c r="CU858" s="76">
        <f t="shared" si="1034"/>
        <v>0</v>
      </c>
      <c r="CV858" s="76">
        <f t="shared" si="1035"/>
        <v>0</v>
      </c>
      <c r="CX858" s="6" t="str">
        <f t="shared" si="1036"/>
        <v/>
      </c>
      <c r="CY858" s="6" t="str">
        <f t="shared" si="1037"/>
        <v/>
      </c>
      <c r="CZ858" s="6" t="str">
        <f t="shared" si="1038"/>
        <v/>
      </c>
      <c r="DG858" s="56" t="str">
        <f t="shared" si="1039"/>
        <v/>
      </c>
      <c r="DH858" s="6">
        <f t="shared" si="1040"/>
        <v>0</v>
      </c>
      <c r="DK858" s="6">
        <f t="shared" si="1001"/>
        <v>0</v>
      </c>
      <c r="DL858" s="6" t="e">
        <f t="shared" si="1002"/>
        <v>#N/A</v>
      </c>
      <c r="DN858" s="6" t="e">
        <f t="shared" si="1000"/>
        <v>#N/A</v>
      </c>
      <c r="DP858" s="6" t="str">
        <f t="shared" si="1041"/>
        <v/>
      </c>
      <c r="DQ858" s="293">
        <f t="shared" ca="1" si="1070"/>
        <v>852</v>
      </c>
      <c r="DR858" s="6" t="str">
        <f t="shared" ca="1" si="1060"/>
        <v>x</v>
      </c>
      <c r="DU858" s="293" t="e">
        <f t="shared" ca="1" si="1061"/>
        <v>#N/A</v>
      </c>
      <c r="DV858" s="5"/>
      <c r="DW858" s="293" t="e">
        <f t="shared" ca="1" si="1071"/>
        <v>#N/A</v>
      </c>
      <c r="DZ858" s="293" t="e">
        <f t="shared" ca="1" si="1062"/>
        <v>#N/A</v>
      </c>
      <c r="EA858" s="293" t="e">
        <f t="shared" ca="1" si="1063"/>
        <v>#N/A</v>
      </c>
      <c r="EB858" s="293" t="e">
        <f t="shared" ca="1" si="1064"/>
        <v>#N/A</v>
      </c>
      <c r="EE858" s="6" t="str">
        <f t="shared" si="1065"/>
        <v/>
      </c>
      <c r="EF858" s="293" t="e">
        <f t="shared" ca="1" si="1066"/>
        <v>#N/A</v>
      </c>
      <c r="EG858" s="6" t="e">
        <f t="shared" ca="1" si="1042"/>
        <v>#N/A</v>
      </c>
    </row>
    <row r="859" spans="3:137" x14ac:dyDescent="0.2">
      <c r="C859" s="75"/>
      <c r="D859" s="184" t="str">
        <f t="shared" si="1006"/>
        <v/>
      </c>
      <c r="E859" s="649" t="str">
        <f t="shared" si="998"/>
        <v/>
      </c>
      <c r="F859" s="607" t="str">
        <f t="shared" si="1005"/>
        <v>x</v>
      </c>
      <c r="G859" s="650"/>
      <c r="H859" s="651"/>
      <c r="I859" s="651"/>
      <c r="J859" s="651"/>
      <c r="K859" s="652"/>
      <c r="L859" s="889"/>
      <c r="M859" s="889"/>
      <c r="N859" s="653"/>
      <c r="O859" s="651"/>
      <c r="P859" s="651"/>
      <c r="Q859" s="654"/>
      <c r="R859" s="655"/>
      <c r="S859" s="607" t="str">
        <f t="shared" si="1007"/>
        <v/>
      </c>
      <c r="T859" s="656" t="str">
        <f t="shared" si="1008"/>
        <v/>
      </c>
      <c r="U859" s="656" t="str">
        <f t="shared" si="1043"/>
        <v/>
      </c>
      <c r="V859" s="656" t="str">
        <f t="shared" si="1009"/>
        <v/>
      </c>
      <c r="W859" s="719"/>
      <c r="X859" s="659"/>
      <c r="Y859" s="656" t="str">
        <f t="shared" si="999"/>
        <v/>
      </c>
      <c r="Z859" s="659"/>
      <c r="AA859" s="654"/>
      <c r="AB859" s="656" t="str">
        <f t="shared" si="1010"/>
        <v/>
      </c>
      <c r="AC859" s="661" t="str">
        <f t="shared" si="1044"/>
        <v/>
      </c>
      <c r="AE859" s="658" t="str">
        <f t="shared" si="1011"/>
        <v/>
      </c>
      <c r="AF859" s="659"/>
      <c r="AT859" s="805" t="str">
        <f t="shared" si="1069"/>
        <v/>
      </c>
      <c r="AU859" t="str">
        <f t="shared" si="1045"/>
        <v/>
      </c>
      <c r="AV859" s="6" t="str">
        <f t="shared" si="1012"/>
        <v/>
      </c>
      <c r="AW859" s="317" t="str">
        <f t="shared" si="1013"/>
        <v/>
      </c>
      <c r="AX859" s="158" t="str">
        <f t="shared" si="1014"/>
        <v/>
      </c>
      <c r="AY859" s="158" t="str">
        <f t="shared" si="1004"/>
        <v/>
      </c>
      <c r="AZ859" s="309" t="str">
        <f t="shared" si="1003"/>
        <v/>
      </c>
      <c r="BA859" s="318" t="str">
        <f t="shared" si="1015"/>
        <v/>
      </c>
      <c r="BB859" s="473" t="str">
        <f t="shared" si="1016"/>
        <v/>
      </c>
      <c r="BC859" s="80" t="str">
        <f t="shared" si="1067"/>
        <v/>
      </c>
      <c r="BD859" s="56">
        <f t="shared" si="1017"/>
        <v>1</v>
      </c>
      <c r="BF859" s="56" t="str">
        <f t="shared" si="1018"/>
        <v/>
      </c>
      <c r="BG859" s="56" t="str">
        <f t="shared" si="1019"/>
        <v/>
      </c>
      <c r="BH859" s="6" t="str">
        <f t="shared" si="1020"/>
        <v/>
      </c>
      <c r="BK859" s="6" t="str">
        <f t="shared" si="1021"/>
        <v/>
      </c>
      <c r="BL859" s="56">
        <f t="shared" si="1046"/>
        <v>999999</v>
      </c>
      <c r="BM859" s="183">
        <f t="shared" si="1047"/>
        <v>99999.000004294998</v>
      </c>
      <c r="BN859" s="61">
        <v>843</v>
      </c>
      <c r="BO859" s="6">
        <f t="shared" si="1022"/>
        <v>999999</v>
      </c>
      <c r="BP859" s="6">
        <f t="shared" si="1023"/>
        <v>999999</v>
      </c>
      <c r="BQ859" s="6" t="str">
        <f t="shared" si="1048"/>
        <v>x</v>
      </c>
      <c r="BR859" s="206">
        <f t="shared" si="1024"/>
        <v>99999.000004294998</v>
      </c>
      <c r="BS859" s="6">
        <f t="shared" si="1025"/>
        <v>99999.000004294998</v>
      </c>
      <c r="BT859" s="6" t="str">
        <f t="shared" si="1049"/>
        <v>x</v>
      </c>
      <c r="BU859" s="6" t="str">
        <f t="shared" si="1026"/>
        <v/>
      </c>
      <c r="BW859" s="82">
        <f t="shared" si="1050"/>
        <v>9999999999</v>
      </c>
      <c r="BX859" s="80" t="str">
        <f t="shared" si="1027"/>
        <v>x</v>
      </c>
      <c r="BY859" s="80" t="str">
        <f t="shared" si="1028"/>
        <v/>
      </c>
      <c r="BZ859" s="56" t="str">
        <f t="shared" si="1051"/>
        <v/>
      </c>
      <c r="CA859" s="56" t="str">
        <f t="shared" si="1052"/>
        <v/>
      </c>
      <c r="CB859" s="88">
        <f t="shared" si="1053"/>
        <v>0</v>
      </c>
      <c r="CC859" s="56" t="str">
        <f t="shared" si="1029"/>
        <v/>
      </c>
      <c r="CD859" s="56"/>
      <c r="CE859" s="56"/>
      <c r="CF859" s="56"/>
      <c r="CG859" s="56"/>
      <c r="CH859" s="169">
        <f t="shared" si="1054"/>
        <v>9999999999</v>
      </c>
      <c r="CI859" s="170">
        <f t="shared" si="1055"/>
        <v>9999999999</v>
      </c>
      <c r="CJ859" s="171">
        <f t="shared" si="1056"/>
        <v>9999999999</v>
      </c>
      <c r="CK859" s="172" t="str">
        <f t="shared" si="1057"/>
        <v/>
      </c>
      <c r="CL859" s="173" t="str">
        <f t="shared" si="1030"/>
        <v>x</v>
      </c>
      <c r="CN859" s="6" t="str">
        <f t="shared" si="1058"/>
        <v/>
      </c>
      <c r="CO859" s="293" t="e">
        <f t="shared" ca="1" si="1068"/>
        <v>#N/A</v>
      </c>
      <c r="CP859" s="6" t="e">
        <f t="shared" ca="1" si="1059"/>
        <v>#N/A</v>
      </c>
      <c r="CQ859" s="61">
        <v>843</v>
      </c>
      <c r="CR859" s="6">
        <f t="shared" si="1031"/>
        <v>0</v>
      </c>
      <c r="CS859" s="6">
        <f t="shared" si="1032"/>
        <v>0</v>
      </c>
      <c r="CT859" s="56" t="str">
        <f t="shared" si="1033"/>
        <v/>
      </c>
      <c r="CU859" s="76">
        <f t="shared" si="1034"/>
        <v>0</v>
      </c>
      <c r="CV859" s="76">
        <f t="shared" si="1035"/>
        <v>0</v>
      </c>
      <c r="CX859" s="6" t="str">
        <f t="shared" si="1036"/>
        <v/>
      </c>
      <c r="CY859" s="6" t="str">
        <f t="shared" si="1037"/>
        <v/>
      </c>
      <c r="CZ859" s="6" t="str">
        <f t="shared" si="1038"/>
        <v/>
      </c>
      <c r="DG859" s="56" t="str">
        <f t="shared" si="1039"/>
        <v/>
      </c>
      <c r="DH859" s="6">
        <f t="shared" si="1040"/>
        <v>0</v>
      </c>
      <c r="DK859" s="6">
        <f t="shared" si="1001"/>
        <v>0</v>
      </c>
      <c r="DL859" s="6" t="e">
        <f t="shared" si="1002"/>
        <v>#N/A</v>
      </c>
      <c r="DN859" s="6" t="e">
        <f t="shared" si="1000"/>
        <v>#N/A</v>
      </c>
      <c r="DP859" s="6" t="str">
        <f t="shared" si="1041"/>
        <v/>
      </c>
      <c r="DQ859" s="293">
        <f t="shared" ca="1" si="1070"/>
        <v>853</v>
      </c>
      <c r="DR859" s="6" t="str">
        <f t="shared" ca="1" si="1060"/>
        <v>x</v>
      </c>
      <c r="DU859" s="293" t="e">
        <f t="shared" ca="1" si="1061"/>
        <v>#N/A</v>
      </c>
      <c r="DV859" s="5"/>
      <c r="DW859" s="293" t="e">
        <f t="shared" ca="1" si="1071"/>
        <v>#N/A</v>
      </c>
      <c r="DZ859" s="293" t="e">
        <f t="shared" ca="1" si="1062"/>
        <v>#N/A</v>
      </c>
      <c r="EA859" s="293" t="e">
        <f t="shared" ca="1" si="1063"/>
        <v>#N/A</v>
      </c>
      <c r="EB859" s="293" t="e">
        <f t="shared" ca="1" si="1064"/>
        <v>#N/A</v>
      </c>
      <c r="EE859" s="6" t="str">
        <f t="shared" si="1065"/>
        <v/>
      </c>
      <c r="EF859" s="293" t="e">
        <f t="shared" ca="1" si="1066"/>
        <v>#N/A</v>
      </c>
      <c r="EG859" s="6" t="e">
        <f t="shared" ca="1" si="1042"/>
        <v>#N/A</v>
      </c>
    </row>
    <row r="860" spans="3:137" x14ac:dyDescent="0.2">
      <c r="C860" s="75"/>
      <c r="D860" s="184" t="str">
        <f t="shared" si="1006"/>
        <v/>
      </c>
      <c r="E860" s="649" t="str">
        <f t="shared" si="998"/>
        <v/>
      </c>
      <c r="F860" s="607" t="str">
        <f t="shared" si="1005"/>
        <v>x</v>
      </c>
      <c r="G860" s="650"/>
      <c r="H860" s="651"/>
      <c r="I860" s="651"/>
      <c r="J860" s="651"/>
      <c r="K860" s="652"/>
      <c r="L860" s="889"/>
      <c r="M860" s="889"/>
      <c r="N860" s="653"/>
      <c r="O860" s="651"/>
      <c r="P860" s="651"/>
      <c r="Q860" s="654"/>
      <c r="R860" s="655"/>
      <c r="S860" s="607" t="str">
        <f t="shared" si="1007"/>
        <v/>
      </c>
      <c r="T860" s="656" t="str">
        <f t="shared" si="1008"/>
        <v/>
      </c>
      <c r="U860" s="656" t="str">
        <f t="shared" si="1043"/>
        <v/>
      </c>
      <c r="V860" s="656" t="str">
        <f t="shared" si="1009"/>
        <v/>
      </c>
      <c r="W860" s="719"/>
      <c r="X860" s="659"/>
      <c r="Y860" s="656" t="str">
        <f t="shared" si="999"/>
        <v/>
      </c>
      <c r="Z860" s="659"/>
      <c r="AA860" s="654"/>
      <c r="AB860" s="656" t="str">
        <f t="shared" si="1010"/>
        <v/>
      </c>
      <c r="AC860" s="661" t="str">
        <f t="shared" si="1044"/>
        <v/>
      </c>
      <c r="AE860" s="658" t="str">
        <f t="shared" si="1011"/>
        <v/>
      </c>
      <c r="AF860" s="659"/>
      <c r="AT860" s="805" t="str">
        <f t="shared" si="1069"/>
        <v/>
      </c>
      <c r="AU860" t="str">
        <f t="shared" si="1045"/>
        <v/>
      </c>
      <c r="AV860" s="6" t="str">
        <f t="shared" si="1012"/>
        <v/>
      </c>
      <c r="AW860" s="317" t="str">
        <f t="shared" si="1013"/>
        <v/>
      </c>
      <c r="AX860" s="158" t="str">
        <f t="shared" si="1014"/>
        <v/>
      </c>
      <c r="AY860" s="158" t="str">
        <f t="shared" si="1004"/>
        <v/>
      </c>
      <c r="AZ860" s="309" t="str">
        <f t="shared" si="1003"/>
        <v/>
      </c>
      <c r="BA860" s="318" t="str">
        <f t="shared" si="1015"/>
        <v/>
      </c>
      <c r="BB860" s="473" t="str">
        <f t="shared" si="1016"/>
        <v/>
      </c>
      <c r="BC860" s="80" t="str">
        <f t="shared" si="1067"/>
        <v/>
      </c>
      <c r="BD860" s="56">
        <f t="shared" si="1017"/>
        <v>1</v>
      </c>
      <c r="BF860" s="56" t="str">
        <f t="shared" si="1018"/>
        <v/>
      </c>
      <c r="BG860" s="56" t="str">
        <f t="shared" si="1019"/>
        <v/>
      </c>
      <c r="BH860" s="6" t="str">
        <f t="shared" si="1020"/>
        <v/>
      </c>
      <c r="BK860" s="6" t="str">
        <f t="shared" si="1021"/>
        <v/>
      </c>
      <c r="BL860" s="56">
        <f t="shared" si="1046"/>
        <v>999999</v>
      </c>
      <c r="BM860" s="183">
        <f t="shared" si="1047"/>
        <v>99999.000004300004</v>
      </c>
      <c r="BN860" s="61">
        <v>844</v>
      </c>
      <c r="BO860" s="6">
        <f t="shared" si="1022"/>
        <v>999999</v>
      </c>
      <c r="BP860" s="6">
        <f t="shared" si="1023"/>
        <v>999999</v>
      </c>
      <c r="BQ860" s="6" t="str">
        <f t="shared" si="1048"/>
        <v>x</v>
      </c>
      <c r="BR860" s="206">
        <f t="shared" si="1024"/>
        <v>99999.000004300004</v>
      </c>
      <c r="BS860" s="6">
        <f t="shared" si="1025"/>
        <v>99999.000004300004</v>
      </c>
      <c r="BT860" s="6" t="str">
        <f t="shared" si="1049"/>
        <v>x</v>
      </c>
      <c r="BU860" s="6" t="str">
        <f t="shared" si="1026"/>
        <v/>
      </c>
      <c r="BW860" s="82">
        <f t="shared" si="1050"/>
        <v>9999999999</v>
      </c>
      <c r="BX860" s="80" t="str">
        <f t="shared" si="1027"/>
        <v>x</v>
      </c>
      <c r="BY860" s="80" t="str">
        <f t="shared" si="1028"/>
        <v/>
      </c>
      <c r="BZ860" s="56" t="str">
        <f t="shared" si="1051"/>
        <v/>
      </c>
      <c r="CA860" s="56" t="str">
        <f t="shared" si="1052"/>
        <v/>
      </c>
      <c r="CB860" s="88">
        <f t="shared" si="1053"/>
        <v>0</v>
      </c>
      <c r="CC860" s="56" t="str">
        <f t="shared" si="1029"/>
        <v/>
      </c>
      <c r="CD860" s="56"/>
      <c r="CE860" s="56"/>
      <c r="CF860" s="56"/>
      <c r="CG860" s="56"/>
      <c r="CH860" s="169">
        <f t="shared" si="1054"/>
        <v>9999999999</v>
      </c>
      <c r="CI860" s="170">
        <f t="shared" si="1055"/>
        <v>9999999999</v>
      </c>
      <c r="CJ860" s="171">
        <f t="shared" si="1056"/>
        <v>9999999999</v>
      </c>
      <c r="CK860" s="172" t="str">
        <f t="shared" si="1057"/>
        <v/>
      </c>
      <c r="CL860" s="173" t="str">
        <f t="shared" si="1030"/>
        <v>x</v>
      </c>
      <c r="CN860" s="6" t="str">
        <f t="shared" si="1058"/>
        <v/>
      </c>
      <c r="CO860" s="293" t="e">
        <f t="shared" ca="1" si="1068"/>
        <v>#N/A</v>
      </c>
      <c r="CP860" s="6" t="e">
        <f t="shared" ca="1" si="1059"/>
        <v>#N/A</v>
      </c>
      <c r="CQ860" s="61">
        <v>844</v>
      </c>
      <c r="CR860" s="6">
        <f t="shared" si="1031"/>
        <v>0</v>
      </c>
      <c r="CS860" s="6">
        <f t="shared" si="1032"/>
        <v>0</v>
      </c>
      <c r="CT860" s="56" t="str">
        <f t="shared" si="1033"/>
        <v/>
      </c>
      <c r="CU860" s="76">
        <f t="shared" si="1034"/>
        <v>0</v>
      </c>
      <c r="CV860" s="76">
        <f t="shared" si="1035"/>
        <v>0</v>
      </c>
      <c r="CX860" s="6" t="str">
        <f t="shared" si="1036"/>
        <v/>
      </c>
      <c r="CY860" s="6" t="str">
        <f t="shared" si="1037"/>
        <v/>
      </c>
      <c r="CZ860" s="6" t="str">
        <f t="shared" si="1038"/>
        <v/>
      </c>
      <c r="DG860" s="56" t="str">
        <f t="shared" si="1039"/>
        <v/>
      </c>
      <c r="DH860" s="6">
        <f t="shared" si="1040"/>
        <v>0</v>
      </c>
      <c r="DK860" s="6">
        <f t="shared" si="1001"/>
        <v>0</v>
      </c>
      <c r="DL860" s="6" t="e">
        <f t="shared" si="1002"/>
        <v>#N/A</v>
      </c>
      <c r="DN860" s="6" t="e">
        <f t="shared" si="1000"/>
        <v>#N/A</v>
      </c>
      <c r="DP860" s="6" t="str">
        <f t="shared" si="1041"/>
        <v/>
      </c>
      <c r="DQ860" s="293">
        <f t="shared" ca="1" si="1070"/>
        <v>854</v>
      </c>
      <c r="DR860" s="6" t="str">
        <f t="shared" ca="1" si="1060"/>
        <v>x</v>
      </c>
      <c r="DU860" s="293" t="e">
        <f t="shared" ca="1" si="1061"/>
        <v>#N/A</v>
      </c>
      <c r="DV860" s="5"/>
      <c r="DW860" s="293" t="e">
        <f t="shared" ca="1" si="1071"/>
        <v>#N/A</v>
      </c>
      <c r="DZ860" s="293" t="e">
        <f t="shared" ca="1" si="1062"/>
        <v>#N/A</v>
      </c>
      <c r="EA860" s="293" t="e">
        <f t="shared" ca="1" si="1063"/>
        <v>#N/A</v>
      </c>
      <c r="EB860" s="293" t="e">
        <f t="shared" ca="1" si="1064"/>
        <v>#N/A</v>
      </c>
      <c r="EE860" s="6" t="str">
        <f t="shared" si="1065"/>
        <v/>
      </c>
      <c r="EF860" s="293" t="e">
        <f t="shared" ca="1" si="1066"/>
        <v>#N/A</v>
      </c>
      <c r="EG860" s="6" t="e">
        <f t="shared" ca="1" si="1042"/>
        <v>#N/A</v>
      </c>
    </row>
    <row r="861" spans="3:137" x14ac:dyDescent="0.2">
      <c r="C861" s="75"/>
      <c r="D861" s="184" t="str">
        <f t="shared" si="1006"/>
        <v/>
      </c>
      <c r="E861" s="649" t="str">
        <f t="shared" si="998"/>
        <v/>
      </c>
      <c r="F861" s="607" t="str">
        <f t="shared" si="1005"/>
        <v>x</v>
      </c>
      <c r="G861" s="650"/>
      <c r="H861" s="651"/>
      <c r="I861" s="651"/>
      <c r="J861" s="651"/>
      <c r="K861" s="652"/>
      <c r="L861" s="889"/>
      <c r="M861" s="889"/>
      <c r="N861" s="653"/>
      <c r="O861" s="651"/>
      <c r="P861" s="651"/>
      <c r="Q861" s="654"/>
      <c r="R861" s="655"/>
      <c r="S861" s="607" t="str">
        <f t="shared" si="1007"/>
        <v/>
      </c>
      <c r="T861" s="656" t="str">
        <f t="shared" si="1008"/>
        <v/>
      </c>
      <c r="U861" s="656" t="str">
        <f t="shared" si="1043"/>
        <v/>
      </c>
      <c r="V861" s="656" t="str">
        <f t="shared" si="1009"/>
        <v/>
      </c>
      <c r="W861" s="719"/>
      <c r="X861" s="659"/>
      <c r="Y861" s="656" t="str">
        <f t="shared" si="999"/>
        <v/>
      </c>
      <c r="Z861" s="659"/>
      <c r="AA861" s="654"/>
      <c r="AB861" s="656" t="str">
        <f t="shared" si="1010"/>
        <v/>
      </c>
      <c r="AC861" s="661" t="str">
        <f t="shared" si="1044"/>
        <v/>
      </c>
      <c r="AE861" s="658" t="str">
        <f t="shared" si="1011"/>
        <v/>
      </c>
      <c r="AF861" s="659"/>
      <c r="AT861" s="805" t="str">
        <f t="shared" si="1069"/>
        <v/>
      </c>
      <c r="AU861" t="str">
        <f t="shared" si="1045"/>
        <v/>
      </c>
      <c r="AV861" s="6" t="str">
        <f t="shared" si="1012"/>
        <v/>
      </c>
      <c r="AW861" s="317" t="str">
        <f t="shared" si="1013"/>
        <v/>
      </c>
      <c r="AX861" s="158" t="str">
        <f t="shared" si="1014"/>
        <v/>
      </c>
      <c r="AY861" s="158" t="str">
        <f t="shared" si="1004"/>
        <v/>
      </c>
      <c r="AZ861" s="309" t="str">
        <f t="shared" si="1003"/>
        <v/>
      </c>
      <c r="BA861" s="318" t="str">
        <f t="shared" si="1015"/>
        <v/>
      </c>
      <c r="BB861" s="473" t="str">
        <f t="shared" si="1016"/>
        <v/>
      </c>
      <c r="BC861" s="80" t="str">
        <f t="shared" si="1067"/>
        <v/>
      </c>
      <c r="BD861" s="56">
        <f t="shared" si="1017"/>
        <v>1</v>
      </c>
      <c r="BF861" s="56" t="str">
        <f t="shared" si="1018"/>
        <v/>
      </c>
      <c r="BG861" s="56" t="str">
        <f t="shared" si="1019"/>
        <v/>
      </c>
      <c r="BH861" s="6" t="str">
        <f t="shared" si="1020"/>
        <v/>
      </c>
      <c r="BK861" s="6" t="str">
        <f t="shared" si="1021"/>
        <v/>
      </c>
      <c r="BL861" s="56">
        <f t="shared" si="1046"/>
        <v>999999</v>
      </c>
      <c r="BM861" s="183">
        <f t="shared" si="1047"/>
        <v>99999.000004304995</v>
      </c>
      <c r="BN861" s="61">
        <v>845</v>
      </c>
      <c r="BO861" s="6">
        <f t="shared" si="1022"/>
        <v>999999</v>
      </c>
      <c r="BP861" s="6">
        <f t="shared" si="1023"/>
        <v>999999</v>
      </c>
      <c r="BQ861" s="6" t="str">
        <f t="shared" si="1048"/>
        <v>x</v>
      </c>
      <c r="BR861" s="206">
        <f t="shared" si="1024"/>
        <v>99999.000004304995</v>
      </c>
      <c r="BS861" s="6">
        <f t="shared" si="1025"/>
        <v>99999.000004304995</v>
      </c>
      <c r="BT861" s="6" t="str">
        <f t="shared" si="1049"/>
        <v>x</v>
      </c>
      <c r="BU861" s="6" t="str">
        <f t="shared" si="1026"/>
        <v/>
      </c>
      <c r="BW861" s="82">
        <f t="shared" si="1050"/>
        <v>9999999999</v>
      </c>
      <c r="BX861" s="80" t="str">
        <f t="shared" si="1027"/>
        <v>x</v>
      </c>
      <c r="BY861" s="80" t="str">
        <f t="shared" si="1028"/>
        <v/>
      </c>
      <c r="BZ861" s="56" t="str">
        <f t="shared" si="1051"/>
        <v/>
      </c>
      <c r="CA861" s="56" t="str">
        <f t="shared" si="1052"/>
        <v/>
      </c>
      <c r="CB861" s="88">
        <f t="shared" si="1053"/>
        <v>0</v>
      </c>
      <c r="CC861" s="56" t="str">
        <f t="shared" si="1029"/>
        <v/>
      </c>
      <c r="CD861" s="56"/>
      <c r="CE861" s="56"/>
      <c r="CF861" s="56"/>
      <c r="CG861" s="56"/>
      <c r="CH861" s="169">
        <f t="shared" si="1054"/>
        <v>9999999999</v>
      </c>
      <c r="CI861" s="170">
        <f t="shared" si="1055"/>
        <v>9999999999</v>
      </c>
      <c r="CJ861" s="171">
        <f t="shared" si="1056"/>
        <v>9999999999</v>
      </c>
      <c r="CK861" s="172" t="str">
        <f t="shared" si="1057"/>
        <v/>
      </c>
      <c r="CL861" s="173" t="str">
        <f t="shared" si="1030"/>
        <v>x</v>
      </c>
      <c r="CN861" s="6" t="str">
        <f t="shared" si="1058"/>
        <v/>
      </c>
      <c r="CO861" s="293" t="e">
        <f t="shared" ca="1" si="1068"/>
        <v>#N/A</v>
      </c>
      <c r="CP861" s="6" t="e">
        <f t="shared" ca="1" si="1059"/>
        <v>#N/A</v>
      </c>
      <c r="CQ861" s="61">
        <v>845</v>
      </c>
      <c r="CR861" s="6">
        <f t="shared" si="1031"/>
        <v>0</v>
      </c>
      <c r="CS861" s="6">
        <f t="shared" si="1032"/>
        <v>0</v>
      </c>
      <c r="CT861" s="56" t="str">
        <f t="shared" si="1033"/>
        <v/>
      </c>
      <c r="CU861" s="76">
        <f t="shared" si="1034"/>
        <v>0</v>
      </c>
      <c r="CV861" s="76">
        <f t="shared" si="1035"/>
        <v>0</v>
      </c>
      <c r="CX861" s="6" t="str">
        <f t="shared" si="1036"/>
        <v/>
      </c>
      <c r="CY861" s="6" t="str">
        <f t="shared" si="1037"/>
        <v/>
      </c>
      <c r="CZ861" s="6" t="str">
        <f t="shared" si="1038"/>
        <v/>
      </c>
      <c r="DG861" s="56" t="str">
        <f t="shared" si="1039"/>
        <v/>
      </c>
      <c r="DH861" s="6">
        <f t="shared" si="1040"/>
        <v>0</v>
      </c>
      <c r="DK861" s="6">
        <f t="shared" si="1001"/>
        <v>0</v>
      </c>
      <c r="DL861" s="6" t="e">
        <f t="shared" si="1002"/>
        <v>#N/A</v>
      </c>
      <c r="DN861" s="6" t="e">
        <f t="shared" si="1000"/>
        <v>#N/A</v>
      </c>
      <c r="DP861" s="6" t="str">
        <f t="shared" si="1041"/>
        <v/>
      </c>
      <c r="DQ861" s="293">
        <f t="shared" ca="1" si="1070"/>
        <v>855</v>
      </c>
      <c r="DR861" s="6" t="str">
        <f t="shared" ca="1" si="1060"/>
        <v>x</v>
      </c>
      <c r="DU861" s="293" t="e">
        <f t="shared" ca="1" si="1061"/>
        <v>#N/A</v>
      </c>
      <c r="DV861" s="5"/>
      <c r="DW861" s="293" t="e">
        <f t="shared" ca="1" si="1071"/>
        <v>#N/A</v>
      </c>
      <c r="DZ861" s="293" t="e">
        <f t="shared" ca="1" si="1062"/>
        <v>#N/A</v>
      </c>
      <c r="EA861" s="293" t="e">
        <f t="shared" ca="1" si="1063"/>
        <v>#N/A</v>
      </c>
      <c r="EB861" s="293" t="e">
        <f t="shared" ca="1" si="1064"/>
        <v>#N/A</v>
      </c>
      <c r="EE861" s="6" t="str">
        <f t="shared" si="1065"/>
        <v/>
      </c>
      <c r="EF861" s="293" t="e">
        <f t="shared" ca="1" si="1066"/>
        <v>#N/A</v>
      </c>
      <c r="EG861" s="6" t="e">
        <f t="shared" ca="1" si="1042"/>
        <v>#N/A</v>
      </c>
    </row>
    <row r="862" spans="3:137" x14ac:dyDescent="0.2">
      <c r="C862" s="75"/>
      <c r="D862" s="184" t="str">
        <f t="shared" si="1006"/>
        <v/>
      </c>
      <c r="E862" s="649" t="str">
        <f t="shared" ref="E862:E925" si="1072">IF(ISERROR(BG862),1,IF(ISERROR(BF862),2,IF(AND(H862="Liq",I862=""),3,IF(AND(H862="Liq",Y862&lt;0),4,IF(DH862=1,5,IF(AND($BH$5=1,H862="Oba"),6,IF(AND($BH$4=1,H862="Mem"),7,IF(AND(DK862="LiqD",P862&lt;&gt;"120 Debiteuren"),8,IF(AND(DK862="LiqC",P862&lt;&gt;"130 Crediteuren"),9,"")))))))))</f>
        <v/>
      </c>
      <c r="F862" s="607" t="str">
        <f t="shared" si="1005"/>
        <v>x</v>
      </c>
      <c r="G862" s="650"/>
      <c r="H862" s="651"/>
      <c r="I862" s="651"/>
      <c r="J862" s="651"/>
      <c r="K862" s="652"/>
      <c r="L862" s="889"/>
      <c r="M862" s="889"/>
      <c r="N862" s="653"/>
      <c r="O862" s="651"/>
      <c r="P862" s="651"/>
      <c r="Q862" s="654"/>
      <c r="R862" s="655"/>
      <c r="S862" s="607" t="str">
        <f t="shared" si="1007"/>
        <v/>
      </c>
      <c r="T862" s="656" t="str">
        <f t="shared" si="1008"/>
        <v/>
      </c>
      <c r="U862" s="656" t="str">
        <f t="shared" si="1043"/>
        <v/>
      </c>
      <c r="V862" s="656" t="str">
        <f t="shared" si="1009"/>
        <v/>
      </c>
      <c r="W862" s="719"/>
      <c r="X862" s="659"/>
      <c r="Y862" s="656" t="str">
        <f t="shared" si="999"/>
        <v/>
      </c>
      <c r="Z862" s="659"/>
      <c r="AA862" s="654"/>
      <c r="AB862" s="656" t="str">
        <f t="shared" si="1010"/>
        <v/>
      </c>
      <c r="AC862" s="661" t="str">
        <f t="shared" si="1044"/>
        <v/>
      </c>
      <c r="AE862" s="658" t="str">
        <f t="shared" si="1011"/>
        <v/>
      </c>
      <c r="AF862" s="659"/>
      <c r="AT862" s="805" t="str">
        <f t="shared" si="1069"/>
        <v/>
      </c>
      <c r="AU862" t="str">
        <f t="shared" si="1045"/>
        <v/>
      </c>
      <c r="AV862" s="6" t="str">
        <f t="shared" si="1012"/>
        <v/>
      </c>
      <c r="AW862" s="317" t="str">
        <f t="shared" si="1013"/>
        <v/>
      </c>
      <c r="AX862" s="158" t="str">
        <f t="shared" si="1014"/>
        <v/>
      </c>
      <c r="AY862" s="158" t="str">
        <f t="shared" si="1004"/>
        <v/>
      </c>
      <c r="AZ862" s="309" t="str">
        <f t="shared" si="1003"/>
        <v/>
      </c>
      <c r="BA862" s="318" t="str">
        <f t="shared" si="1015"/>
        <v/>
      </c>
      <c r="BB862" s="473" t="str">
        <f t="shared" si="1016"/>
        <v/>
      </c>
      <c r="BC862" s="80" t="str">
        <f t="shared" si="1067"/>
        <v/>
      </c>
      <c r="BD862" s="56">
        <f t="shared" si="1017"/>
        <v>1</v>
      </c>
      <c r="BF862" s="56" t="str">
        <f t="shared" si="1018"/>
        <v/>
      </c>
      <c r="BG862" s="56" t="str">
        <f t="shared" si="1019"/>
        <v/>
      </c>
      <c r="BH862" s="6" t="str">
        <f t="shared" si="1020"/>
        <v/>
      </c>
      <c r="BK862" s="6" t="str">
        <f t="shared" si="1021"/>
        <v/>
      </c>
      <c r="BL862" s="56">
        <f t="shared" si="1046"/>
        <v>999999</v>
      </c>
      <c r="BM862" s="183">
        <f t="shared" si="1047"/>
        <v>99999.000004310001</v>
      </c>
      <c r="BN862" s="61">
        <v>846</v>
      </c>
      <c r="BO862" s="6">
        <f t="shared" si="1022"/>
        <v>999999</v>
      </c>
      <c r="BP862" s="6">
        <f t="shared" si="1023"/>
        <v>999999</v>
      </c>
      <c r="BQ862" s="6" t="str">
        <f t="shared" si="1048"/>
        <v>x</v>
      </c>
      <c r="BR862" s="206">
        <f t="shared" si="1024"/>
        <v>99999.000004310001</v>
      </c>
      <c r="BS862" s="6">
        <f t="shared" si="1025"/>
        <v>99999.000004310001</v>
      </c>
      <c r="BT862" s="6" t="str">
        <f t="shared" si="1049"/>
        <v>x</v>
      </c>
      <c r="BU862" s="6" t="str">
        <f t="shared" si="1026"/>
        <v/>
      </c>
      <c r="BW862" s="82">
        <f t="shared" si="1050"/>
        <v>9999999999</v>
      </c>
      <c r="BX862" s="80" t="str">
        <f t="shared" si="1027"/>
        <v>x</v>
      </c>
      <c r="BY862" s="80" t="str">
        <f t="shared" si="1028"/>
        <v/>
      </c>
      <c r="BZ862" s="56" t="str">
        <f t="shared" si="1051"/>
        <v/>
      </c>
      <c r="CA862" s="56" t="str">
        <f t="shared" si="1052"/>
        <v/>
      </c>
      <c r="CB862" s="88">
        <f t="shared" si="1053"/>
        <v>0</v>
      </c>
      <c r="CC862" s="56" t="str">
        <f t="shared" si="1029"/>
        <v/>
      </c>
      <c r="CD862" s="56"/>
      <c r="CE862" s="56"/>
      <c r="CF862" s="56"/>
      <c r="CG862" s="56"/>
      <c r="CH862" s="169">
        <f t="shared" si="1054"/>
        <v>9999999999</v>
      </c>
      <c r="CI862" s="170">
        <f t="shared" si="1055"/>
        <v>9999999999</v>
      </c>
      <c r="CJ862" s="171">
        <f t="shared" si="1056"/>
        <v>9999999999</v>
      </c>
      <c r="CK862" s="172" t="str">
        <f t="shared" si="1057"/>
        <v/>
      </c>
      <c r="CL862" s="173" t="str">
        <f t="shared" si="1030"/>
        <v>x</v>
      </c>
      <c r="CN862" s="6" t="str">
        <f t="shared" si="1058"/>
        <v/>
      </c>
      <c r="CO862" s="293" t="e">
        <f t="shared" ca="1" si="1068"/>
        <v>#N/A</v>
      </c>
      <c r="CP862" s="6" t="e">
        <f t="shared" ca="1" si="1059"/>
        <v>#N/A</v>
      </c>
      <c r="CQ862" s="61">
        <v>846</v>
      </c>
      <c r="CR862" s="6">
        <f t="shared" si="1031"/>
        <v>0</v>
      </c>
      <c r="CS862" s="6">
        <f t="shared" si="1032"/>
        <v>0</v>
      </c>
      <c r="CT862" s="56" t="str">
        <f t="shared" si="1033"/>
        <v/>
      </c>
      <c r="CU862" s="76">
        <f t="shared" si="1034"/>
        <v>0</v>
      </c>
      <c r="CV862" s="76">
        <f t="shared" si="1035"/>
        <v>0</v>
      </c>
      <c r="CX862" s="6" t="str">
        <f t="shared" si="1036"/>
        <v/>
      </c>
      <c r="CY862" s="6" t="str">
        <f t="shared" si="1037"/>
        <v/>
      </c>
      <c r="CZ862" s="6" t="str">
        <f t="shared" si="1038"/>
        <v/>
      </c>
      <c r="DG862" s="56" t="str">
        <f t="shared" si="1039"/>
        <v/>
      </c>
      <c r="DH862" s="6">
        <f t="shared" si="1040"/>
        <v>0</v>
      </c>
      <c r="DK862" s="6">
        <f t="shared" si="1001"/>
        <v>0</v>
      </c>
      <c r="DL862" s="6" t="e">
        <f t="shared" si="1002"/>
        <v>#N/A</v>
      </c>
      <c r="DN862" s="6" t="e">
        <f t="shared" si="1000"/>
        <v>#N/A</v>
      </c>
      <c r="DP862" s="6" t="str">
        <f t="shared" si="1041"/>
        <v/>
      </c>
      <c r="DQ862" s="293">
        <f t="shared" ca="1" si="1070"/>
        <v>856</v>
      </c>
      <c r="DR862" s="6" t="str">
        <f t="shared" ca="1" si="1060"/>
        <v>x</v>
      </c>
      <c r="DU862" s="293" t="e">
        <f t="shared" ca="1" si="1061"/>
        <v>#N/A</v>
      </c>
      <c r="DV862" s="5"/>
      <c r="DW862" s="293" t="e">
        <f t="shared" ca="1" si="1071"/>
        <v>#N/A</v>
      </c>
      <c r="DZ862" s="293" t="e">
        <f t="shared" ca="1" si="1062"/>
        <v>#N/A</v>
      </c>
      <c r="EA862" s="293" t="e">
        <f t="shared" ca="1" si="1063"/>
        <v>#N/A</v>
      </c>
      <c r="EB862" s="293" t="e">
        <f t="shared" ca="1" si="1064"/>
        <v>#N/A</v>
      </c>
      <c r="EE862" s="6" t="str">
        <f t="shared" si="1065"/>
        <v/>
      </c>
      <c r="EF862" s="293" t="e">
        <f t="shared" ca="1" si="1066"/>
        <v>#N/A</v>
      </c>
      <c r="EG862" s="6" t="e">
        <f t="shared" ca="1" si="1042"/>
        <v>#N/A</v>
      </c>
    </row>
    <row r="863" spans="3:137" x14ac:dyDescent="0.2">
      <c r="C863" s="75"/>
      <c r="D863" s="184" t="str">
        <f t="shared" si="1006"/>
        <v/>
      </c>
      <c r="E863" s="649" t="str">
        <f t="shared" si="1072"/>
        <v/>
      </c>
      <c r="F863" s="607" t="str">
        <f t="shared" si="1005"/>
        <v>x</v>
      </c>
      <c r="G863" s="650"/>
      <c r="H863" s="651"/>
      <c r="I863" s="651"/>
      <c r="J863" s="651"/>
      <c r="K863" s="652"/>
      <c r="L863" s="889"/>
      <c r="M863" s="889"/>
      <c r="N863" s="653"/>
      <c r="O863" s="651"/>
      <c r="P863" s="651"/>
      <c r="Q863" s="654"/>
      <c r="R863" s="655"/>
      <c r="S863" s="607" t="str">
        <f t="shared" si="1007"/>
        <v/>
      </c>
      <c r="T863" s="656" t="str">
        <f t="shared" si="1008"/>
        <v/>
      </c>
      <c r="U863" s="656" t="str">
        <f t="shared" si="1043"/>
        <v/>
      </c>
      <c r="V863" s="656" t="str">
        <f t="shared" si="1009"/>
        <v/>
      </c>
      <c r="W863" s="719"/>
      <c r="X863" s="659"/>
      <c r="Y863" s="656" t="str">
        <f t="shared" ref="Y863:Y926" si="1073">IF(T863="","",IF(ISERROR(BC863),0,IF(AND(OR(H863="Ink",H863="Liq",H863="Mem"),BC863="vord",X863&lt;&gt;"",ISNUMBER(Z863),Z863&gt;0),Z863,IF(AND(BC863="vord",X863&lt;&gt;"",H863="Ink",ISNUMBER(AF863)),X863/(1+X863)*(T863+AF863),IF(BC863="vord",X863/(1+X863)*T863,0)))))</f>
        <v/>
      </c>
      <c r="Z863" s="659"/>
      <c r="AA863" s="654"/>
      <c r="AB863" s="656" t="str">
        <f t="shared" si="1010"/>
        <v/>
      </c>
      <c r="AC863" s="661" t="str">
        <f t="shared" si="1044"/>
        <v/>
      </c>
      <c r="AE863" s="658" t="str">
        <f t="shared" si="1011"/>
        <v/>
      </c>
      <c r="AF863" s="659"/>
      <c r="AT863" s="805" t="str">
        <f t="shared" si="1069"/>
        <v/>
      </c>
      <c r="AU863" t="str">
        <f t="shared" si="1045"/>
        <v/>
      </c>
      <c r="AV863" s="6" t="str">
        <f t="shared" si="1012"/>
        <v/>
      </c>
      <c r="AW863" s="317" t="str">
        <f t="shared" si="1013"/>
        <v/>
      </c>
      <c r="AX863" s="158" t="str">
        <f t="shared" si="1014"/>
        <v/>
      </c>
      <c r="AY863" s="158" t="str">
        <f t="shared" si="1004"/>
        <v/>
      </c>
      <c r="AZ863" s="309" t="str">
        <f t="shared" si="1003"/>
        <v/>
      </c>
      <c r="BA863" s="318" t="str">
        <f t="shared" si="1015"/>
        <v/>
      </c>
      <c r="BB863" s="473" t="str">
        <f t="shared" si="1016"/>
        <v/>
      </c>
      <c r="BC863" s="80" t="str">
        <f t="shared" si="1067"/>
        <v/>
      </c>
      <c r="BD863" s="56">
        <f t="shared" si="1017"/>
        <v>1</v>
      </c>
      <c r="BF863" s="56" t="str">
        <f t="shared" si="1018"/>
        <v/>
      </c>
      <c r="BG863" s="56" t="str">
        <f t="shared" si="1019"/>
        <v/>
      </c>
      <c r="BH863" s="6" t="str">
        <f t="shared" si="1020"/>
        <v/>
      </c>
      <c r="BK863" s="6" t="str">
        <f t="shared" si="1021"/>
        <v/>
      </c>
      <c r="BL863" s="56">
        <f t="shared" si="1046"/>
        <v>999999</v>
      </c>
      <c r="BM863" s="183">
        <f t="shared" si="1047"/>
        <v>99999.000004315007</v>
      </c>
      <c r="BN863" s="61">
        <v>847</v>
      </c>
      <c r="BO863" s="6">
        <f t="shared" si="1022"/>
        <v>999999</v>
      </c>
      <c r="BP863" s="6">
        <f t="shared" si="1023"/>
        <v>999999</v>
      </c>
      <c r="BQ863" s="6" t="str">
        <f t="shared" si="1048"/>
        <v>x</v>
      </c>
      <c r="BR863" s="206">
        <f t="shared" si="1024"/>
        <v>99999.000004315007</v>
      </c>
      <c r="BS863" s="6">
        <f t="shared" si="1025"/>
        <v>99999.000004315007</v>
      </c>
      <c r="BT863" s="6" t="str">
        <f t="shared" si="1049"/>
        <v>x</v>
      </c>
      <c r="BU863" s="6" t="str">
        <f t="shared" si="1026"/>
        <v/>
      </c>
      <c r="BW863" s="82">
        <f t="shared" si="1050"/>
        <v>9999999999</v>
      </c>
      <c r="BX863" s="80" t="str">
        <f t="shared" si="1027"/>
        <v>x</v>
      </c>
      <c r="BY863" s="80" t="str">
        <f t="shared" si="1028"/>
        <v/>
      </c>
      <c r="BZ863" s="56" t="str">
        <f t="shared" si="1051"/>
        <v/>
      </c>
      <c r="CA863" s="56" t="str">
        <f t="shared" si="1052"/>
        <v/>
      </c>
      <c r="CB863" s="88">
        <f t="shared" si="1053"/>
        <v>0</v>
      </c>
      <c r="CC863" s="56" t="str">
        <f t="shared" si="1029"/>
        <v/>
      </c>
      <c r="CD863" s="56"/>
      <c r="CE863" s="56"/>
      <c r="CF863" s="56"/>
      <c r="CG863" s="56"/>
      <c r="CH863" s="169">
        <f t="shared" si="1054"/>
        <v>9999999999</v>
      </c>
      <c r="CI863" s="170">
        <f t="shared" si="1055"/>
        <v>9999999999</v>
      </c>
      <c r="CJ863" s="171">
        <f t="shared" si="1056"/>
        <v>9999999999</v>
      </c>
      <c r="CK863" s="172" t="str">
        <f t="shared" si="1057"/>
        <v/>
      </c>
      <c r="CL863" s="173" t="str">
        <f t="shared" si="1030"/>
        <v>x</v>
      </c>
      <c r="CN863" s="6" t="str">
        <f t="shared" si="1058"/>
        <v/>
      </c>
      <c r="CO863" s="293" t="e">
        <f t="shared" ca="1" si="1068"/>
        <v>#N/A</v>
      </c>
      <c r="CP863" s="6" t="e">
        <f t="shared" ca="1" si="1059"/>
        <v>#N/A</v>
      </c>
      <c r="CQ863" s="61">
        <v>847</v>
      </c>
      <c r="CR863" s="6">
        <f t="shared" si="1031"/>
        <v>0</v>
      </c>
      <c r="CS863" s="6">
        <f t="shared" si="1032"/>
        <v>0</v>
      </c>
      <c r="CT863" s="56" t="str">
        <f t="shared" si="1033"/>
        <v/>
      </c>
      <c r="CU863" s="76">
        <f t="shared" si="1034"/>
        <v>0</v>
      </c>
      <c r="CV863" s="76">
        <f t="shared" si="1035"/>
        <v>0</v>
      </c>
      <c r="CX863" s="6" t="str">
        <f t="shared" si="1036"/>
        <v/>
      </c>
      <c r="CY863" s="6" t="str">
        <f t="shared" si="1037"/>
        <v/>
      </c>
      <c r="CZ863" s="6" t="str">
        <f t="shared" si="1038"/>
        <v/>
      </c>
      <c r="DG863" s="56" t="str">
        <f t="shared" si="1039"/>
        <v/>
      </c>
      <c r="DH863" s="6">
        <f t="shared" si="1040"/>
        <v>0</v>
      </c>
      <c r="DK863" s="6">
        <f t="shared" si="1001"/>
        <v>0</v>
      </c>
      <c r="DL863" s="6" t="e">
        <f t="shared" si="1002"/>
        <v>#N/A</v>
      </c>
      <c r="DN863" s="6" t="e">
        <f t="shared" si="1000"/>
        <v>#N/A</v>
      </c>
      <c r="DP863" s="6" t="str">
        <f t="shared" si="1041"/>
        <v/>
      </c>
      <c r="DQ863" s="293">
        <f t="shared" ca="1" si="1070"/>
        <v>857</v>
      </c>
      <c r="DR863" s="6" t="str">
        <f t="shared" ca="1" si="1060"/>
        <v>x</v>
      </c>
      <c r="DU863" s="293" t="e">
        <f t="shared" ca="1" si="1061"/>
        <v>#N/A</v>
      </c>
      <c r="DV863" s="5"/>
      <c r="DW863" s="293" t="e">
        <f t="shared" ca="1" si="1071"/>
        <v>#N/A</v>
      </c>
      <c r="DZ863" s="293" t="e">
        <f t="shared" ca="1" si="1062"/>
        <v>#N/A</v>
      </c>
      <c r="EA863" s="293" t="e">
        <f t="shared" ca="1" si="1063"/>
        <v>#N/A</v>
      </c>
      <c r="EB863" s="293" t="e">
        <f t="shared" ca="1" si="1064"/>
        <v>#N/A</v>
      </c>
      <c r="EE863" s="6" t="str">
        <f t="shared" si="1065"/>
        <v/>
      </c>
      <c r="EF863" s="293" t="e">
        <f t="shared" ca="1" si="1066"/>
        <v>#N/A</v>
      </c>
      <c r="EG863" s="6" t="e">
        <f t="shared" ca="1" si="1042"/>
        <v>#N/A</v>
      </c>
    </row>
    <row r="864" spans="3:137" x14ac:dyDescent="0.2">
      <c r="C864" s="75"/>
      <c r="D864" s="184" t="str">
        <f t="shared" si="1006"/>
        <v/>
      </c>
      <c r="E864" s="649" t="str">
        <f t="shared" si="1072"/>
        <v/>
      </c>
      <c r="F864" s="607" t="str">
        <f t="shared" si="1005"/>
        <v>x</v>
      </c>
      <c r="G864" s="650"/>
      <c r="H864" s="651"/>
      <c r="I864" s="651"/>
      <c r="J864" s="651"/>
      <c r="K864" s="652"/>
      <c r="L864" s="889"/>
      <c r="M864" s="889"/>
      <c r="N864" s="653"/>
      <c r="O864" s="651"/>
      <c r="P864" s="651"/>
      <c r="Q864" s="654"/>
      <c r="R864" s="655"/>
      <c r="S864" s="607" t="str">
        <f t="shared" si="1007"/>
        <v/>
      </c>
      <c r="T864" s="656" t="str">
        <f t="shared" si="1008"/>
        <v/>
      </c>
      <c r="U864" s="656" t="str">
        <f t="shared" si="1043"/>
        <v/>
      </c>
      <c r="V864" s="656" t="str">
        <f t="shared" si="1009"/>
        <v/>
      </c>
      <c r="W864" s="719"/>
      <c r="X864" s="659"/>
      <c r="Y864" s="656" t="str">
        <f t="shared" si="1073"/>
        <v/>
      </c>
      <c r="Z864" s="659"/>
      <c r="AA864" s="654"/>
      <c r="AB864" s="656" t="str">
        <f t="shared" si="1010"/>
        <v/>
      </c>
      <c r="AC864" s="661" t="str">
        <f t="shared" si="1044"/>
        <v/>
      </c>
      <c r="AE864" s="658" t="str">
        <f t="shared" si="1011"/>
        <v/>
      </c>
      <c r="AF864" s="659"/>
      <c r="AT864" s="805" t="str">
        <f t="shared" si="1069"/>
        <v/>
      </c>
      <c r="AU864" t="str">
        <f t="shared" si="1045"/>
        <v/>
      </c>
      <c r="AV864" s="6" t="str">
        <f t="shared" si="1012"/>
        <v/>
      </c>
      <c r="AW864" s="317" t="str">
        <f t="shared" si="1013"/>
        <v/>
      </c>
      <c r="AX864" s="158" t="str">
        <f t="shared" si="1014"/>
        <v/>
      </c>
      <c r="AY864" s="158" t="str">
        <f t="shared" si="1004"/>
        <v/>
      </c>
      <c r="AZ864" s="309" t="str">
        <f t="shared" si="1003"/>
        <v/>
      </c>
      <c r="BA864" s="318" t="str">
        <f t="shared" si="1015"/>
        <v/>
      </c>
      <c r="BB864" s="473" t="str">
        <f t="shared" si="1016"/>
        <v/>
      </c>
      <c r="BC864" s="80" t="str">
        <f t="shared" si="1067"/>
        <v/>
      </c>
      <c r="BD864" s="56">
        <f t="shared" si="1017"/>
        <v>1</v>
      </c>
      <c r="BF864" s="56" t="str">
        <f t="shared" si="1018"/>
        <v/>
      </c>
      <c r="BG864" s="56" t="str">
        <f t="shared" si="1019"/>
        <v/>
      </c>
      <c r="BH864" s="6" t="str">
        <f t="shared" si="1020"/>
        <v/>
      </c>
      <c r="BK864" s="6" t="str">
        <f t="shared" si="1021"/>
        <v/>
      </c>
      <c r="BL864" s="56">
        <f t="shared" si="1046"/>
        <v>999999</v>
      </c>
      <c r="BM864" s="183">
        <f t="shared" si="1047"/>
        <v>99999.000004319998</v>
      </c>
      <c r="BN864" s="61">
        <v>848</v>
      </c>
      <c r="BO864" s="6">
        <f t="shared" si="1022"/>
        <v>999999</v>
      </c>
      <c r="BP864" s="6">
        <f t="shared" si="1023"/>
        <v>999999</v>
      </c>
      <c r="BQ864" s="6" t="str">
        <f t="shared" si="1048"/>
        <v>x</v>
      </c>
      <c r="BR864" s="206">
        <f t="shared" si="1024"/>
        <v>99999.000004319998</v>
      </c>
      <c r="BS864" s="6">
        <f t="shared" si="1025"/>
        <v>99999.000004319998</v>
      </c>
      <c r="BT864" s="6" t="str">
        <f t="shared" si="1049"/>
        <v>x</v>
      </c>
      <c r="BU864" s="6" t="str">
        <f t="shared" si="1026"/>
        <v/>
      </c>
      <c r="BW864" s="82">
        <f t="shared" si="1050"/>
        <v>9999999999</v>
      </c>
      <c r="BX864" s="80" t="str">
        <f t="shared" si="1027"/>
        <v>x</v>
      </c>
      <c r="BY864" s="80" t="str">
        <f t="shared" si="1028"/>
        <v/>
      </c>
      <c r="BZ864" s="56" t="str">
        <f t="shared" si="1051"/>
        <v/>
      </c>
      <c r="CA864" s="56" t="str">
        <f t="shared" si="1052"/>
        <v/>
      </c>
      <c r="CB864" s="88">
        <f t="shared" si="1053"/>
        <v>0</v>
      </c>
      <c r="CC864" s="56" t="str">
        <f t="shared" si="1029"/>
        <v/>
      </c>
      <c r="CD864" s="56"/>
      <c r="CE864" s="56"/>
      <c r="CF864" s="56"/>
      <c r="CG864" s="56"/>
      <c r="CH864" s="169">
        <f t="shared" si="1054"/>
        <v>9999999999</v>
      </c>
      <c r="CI864" s="170">
        <f t="shared" si="1055"/>
        <v>9999999999</v>
      </c>
      <c r="CJ864" s="171">
        <f t="shared" si="1056"/>
        <v>9999999999</v>
      </c>
      <c r="CK864" s="172" t="str">
        <f t="shared" si="1057"/>
        <v/>
      </c>
      <c r="CL864" s="173" t="str">
        <f t="shared" si="1030"/>
        <v>x</v>
      </c>
      <c r="CN864" s="6" t="str">
        <f t="shared" si="1058"/>
        <v/>
      </c>
      <c r="CO864" s="293" t="e">
        <f t="shared" ca="1" si="1068"/>
        <v>#N/A</v>
      </c>
      <c r="CP864" s="6" t="e">
        <f t="shared" ca="1" si="1059"/>
        <v>#N/A</v>
      </c>
      <c r="CQ864" s="61">
        <v>848</v>
      </c>
      <c r="CR864" s="6">
        <f t="shared" si="1031"/>
        <v>0</v>
      </c>
      <c r="CS864" s="6">
        <f t="shared" si="1032"/>
        <v>0</v>
      </c>
      <c r="CT864" s="56" t="str">
        <f t="shared" si="1033"/>
        <v/>
      </c>
      <c r="CU864" s="76">
        <f t="shared" si="1034"/>
        <v>0</v>
      </c>
      <c r="CV864" s="76">
        <f t="shared" si="1035"/>
        <v>0</v>
      </c>
      <c r="CX864" s="6" t="str">
        <f t="shared" si="1036"/>
        <v/>
      </c>
      <c r="CY864" s="6" t="str">
        <f t="shared" si="1037"/>
        <v/>
      </c>
      <c r="CZ864" s="6" t="str">
        <f t="shared" si="1038"/>
        <v/>
      </c>
      <c r="DG864" s="56" t="str">
        <f t="shared" si="1039"/>
        <v/>
      </c>
      <c r="DH864" s="6">
        <f t="shared" si="1040"/>
        <v>0</v>
      </c>
      <c r="DK864" s="6">
        <f t="shared" si="1001"/>
        <v>0</v>
      </c>
      <c r="DL864" s="6" t="e">
        <f t="shared" si="1002"/>
        <v>#N/A</v>
      </c>
      <c r="DN864" s="6" t="e">
        <f t="shared" si="1000"/>
        <v>#N/A</v>
      </c>
      <c r="DP864" s="6" t="str">
        <f t="shared" si="1041"/>
        <v/>
      </c>
      <c r="DQ864" s="293">
        <f t="shared" ca="1" si="1070"/>
        <v>858</v>
      </c>
      <c r="DR864" s="6" t="str">
        <f t="shared" ca="1" si="1060"/>
        <v>x</v>
      </c>
      <c r="DU864" s="293" t="e">
        <f t="shared" ca="1" si="1061"/>
        <v>#N/A</v>
      </c>
      <c r="DV864" s="5"/>
      <c r="DW864" s="293" t="e">
        <f t="shared" ca="1" si="1071"/>
        <v>#N/A</v>
      </c>
      <c r="DZ864" s="293" t="e">
        <f t="shared" ca="1" si="1062"/>
        <v>#N/A</v>
      </c>
      <c r="EA864" s="293" t="e">
        <f t="shared" ca="1" si="1063"/>
        <v>#N/A</v>
      </c>
      <c r="EB864" s="293" t="e">
        <f t="shared" ca="1" si="1064"/>
        <v>#N/A</v>
      </c>
      <c r="EE864" s="6" t="str">
        <f t="shared" si="1065"/>
        <v/>
      </c>
      <c r="EF864" s="293" t="e">
        <f t="shared" ca="1" si="1066"/>
        <v>#N/A</v>
      </c>
      <c r="EG864" s="6" t="e">
        <f t="shared" ca="1" si="1042"/>
        <v>#N/A</v>
      </c>
    </row>
    <row r="865" spans="3:137" x14ac:dyDescent="0.2">
      <c r="C865" s="75"/>
      <c r="D865" s="184" t="str">
        <f t="shared" si="1006"/>
        <v/>
      </c>
      <c r="E865" s="649" t="str">
        <f t="shared" si="1072"/>
        <v/>
      </c>
      <c r="F865" s="607" t="str">
        <f t="shared" si="1005"/>
        <v>x</v>
      </c>
      <c r="G865" s="650"/>
      <c r="H865" s="651"/>
      <c r="I865" s="651"/>
      <c r="J865" s="651"/>
      <c r="K865" s="652"/>
      <c r="L865" s="889"/>
      <c r="M865" s="889"/>
      <c r="N865" s="653"/>
      <c r="O865" s="651"/>
      <c r="P865" s="651"/>
      <c r="Q865" s="654"/>
      <c r="R865" s="655"/>
      <c r="S865" s="607" t="str">
        <f t="shared" si="1007"/>
        <v/>
      </c>
      <c r="T865" s="656" t="str">
        <f t="shared" si="1008"/>
        <v/>
      </c>
      <c r="U865" s="656" t="str">
        <f t="shared" si="1043"/>
        <v/>
      </c>
      <c r="V865" s="656" t="str">
        <f t="shared" si="1009"/>
        <v/>
      </c>
      <c r="W865" s="719"/>
      <c r="X865" s="659"/>
      <c r="Y865" s="656" t="str">
        <f t="shared" si="1073"/>
        <v/>
      </c>
      <c r="Z865" s="659"/>
      <c r="AA865" s="654"/>
      <c r="AB865" s="656" t="str">
        <f t="shared" si="1010"/>
        <v/>
      </c>
      <c r="AC865" s="661" t="str">
        <f t="shared" si="1044"/>
        <v/>
      </c>
      <c r="AE865" s="658" t="str">
        <f t="shared" si="1011"/>
        <v/>
      </c>
      <c r="AF865" s="659"/>
      <c r="AT865" s="805" t="str">
        <f t="shared" si="1069"/>
        <v/>
      </c>
      <c r="AU865" t="str">
        <f t="shared" si="1045"/>
        <v/>
      </c>
      <c r="AV865" s="6" t="str">
        <f t="shared" si="1012"/>
        <v/>
      </c>
      <c r="AW865" s="317" t="str">
        <f t="shared" si="1013"/>
        <v/>
      </c>
      <c r="AX865" s="158" t="str">
        <f t="shared" si="1014"/>
        <v/>
      </c>
      <c r="AY865" s="158" t="str">
        <f t="shared" si="1004"/>
        <v/>
      </c>
      <c r="AZ865" s="309" t="str">
        <f t="shared" si="1003"/>
        <v/>
      </c>
      <c r="BA865" s="318" t="str">
        <f t="shared" si="1015"/>
        <v/>
      </c>
      <c r="BB865" s="473" t="str">
        <f t="shared" si="1016"/>
        <v/>
      </c>
      <c r="BC865" s="80" t="str">
        <f t="shared" si="1067"/>
        <v/>
      </c>
      <c r="BD865" s="56">
        <f t="shared" si="1017"/>
        <v>1</v>
      </c>
      <c r="BF865" s="56" t="str">
        <f t="shared" si="1018"/>
        <v/>
      </c>
      <c r="BG865" s="56" t="str">
        <f t="shared" si="1019"/>
        <v/>
      </c>
      <c r="BH865" s="6" t="str">
        <f t="shared" si="1020"/>
        <v/>
      </c>
      <c r="BK865" s="6" t="str">
        <f t="shared" si="1021"/>
        <v/>
      </c>
      <c r="BL865" s="56">
        <f t="shared" si="1046"/>
        <v>999999</v>
      </c>
      <c r="BM865" s="183">
        <f t="shared" si="1047"/>
        <v>99999.000004325004</v>
      </c>
      <c r="BN865" s="61">
        <v>849</v>
      </c>
      <c r="BO865" s="6">
        <f t="shared" si="1022"/>
        <v>999999</v>
      </c>
      <c r="BP865" s="6">
        <f t="shared" si="1023"/>
        <v>999999</v>
      </c>
      <c r="BQ865" s="6" t="str">
        <f t="shared" si="1048"/>
        <v>x</v>
      </c>
      <c r="BR865" s="206">
        <f t="shared" si="1024"/>
        <v>99999.000004325004</v>
      </c>
      <c r="BS865" s="6">
        <f t="shared" si="1025"/>
        <v>99999.000004325004</v>
      </c>
      <c r="BT865" s="6" t="str">
        <f t="shared" si="1049"/>
        <v>x</v>
      </c>
      <c r="BU865" s="6" t="str">
        <f t="shared" si="1026"/>
        <v/>
      </c>
      <c r="BW865" s="82">
        <f t="shared" si="1050"/>
        <v>9999999999</v>
      </c>
      <c r="BX865" s="80" t="str">
        <f t="shared" si="1027"/>
        <v>x</v>
      </c>
      <c r="BY865" s="80" t="str">
        <f t="shared" si="1028"/>
        <v/>
      </c>
      <c r="BZ865" s="56" t="str">
        <f t="shared" si="1051"/>
        <v/>
      </c>
      <c r="CA865" s="56" t="str">
        <f t="shared" si="1052"/>
        <v/>
      </c>
      <c r="CB865" s="88">
        <f t="shared" si="1053"/>
        <v>0</v>
      </c>
      <c r="CC865" s="56" t="str">
        <f t="shared" si="1029"/>
        <v/>
      </c>
      <c r="CD865" s="56"/>
      <c r="CE865" s="56"/>
      <c r="CF865" s="56"/>
      <c r="CG865" s="56"/>
      <c r="CH865" s="169">
        <f t="shared" si="1054"/>
        <v>9999999999</v>
      </c>
      <c r="CI865" s="170">
        <f t="shared" si="1055"/>
        <v>9999999999</v>
      </c>
      <c r="CJ865" s="171">
        <f t="shared" si="1056"/>
        <v>9999999999</v>
      </c>
      <c r="CK865" s="172" t="str">
        <f t="shared" si="1057"/>
        <v/>
      </c>
      <c r="CL865" s="173" t="str">
        <f t="shared" si="1030"/>
        <v>x</v>
      </c>
      <c r="CN865" s="6" t="str">
        <f t="shared" si="1058"/>
        <v/>
      </c>
      <c r="CO865" s="293" t="e">
        <f t="shared" ca="1" si="1068"/>
        <v>#N/A</v>
      </c>
      <c r="CP865" s="6" t="e">
        <f t="shared" ca="1" si="1059"/>
        <v>#N/A</v>
      </c>
      <c r="CQ865" s="61">
        <v>849</v>
      </c>
      <c r="CR865" s="6">
        <f t="shared" si="1031"/>
        <v>0</v>
      </c>
      <c r="CS865" s="6">
        <f t="shared" si="1032"/>
        <v>0</v>
      </c>
      <c r="CT865" s="56" t="str">
        <f t="shared" si="1033"/>
        <v/>
      </c>
      <c r="CU865" s="76">
        <f t="shared" si="1034"/>
        <v>0</v>
      </c>
      <c r="CV865" s="76">
        <f t="shared" si="1035"/>
        <v>0</v>
      </c>
      <c r="CX865" s="6" t="str">
        <f t="shared" si="1036"/>
        <v/>
      </c>
      <c r="CY865" s="6" t="str">
        <f t="shared" si="1037"/>
        <v/>
      </c>
      <c r="CZ865" s="6" t="str">
        <f t="shared" si="1038"/>
        <v/>
      </c>
      <c r="DG865" s="56" t="str">
        <f t="shared" si="1039"/>
        <v/>
      </c>
      <c r="DH865" s="6">
        <f t="shared" si="1040"/>
        <v>0</v>
      </c>
      <c r="DK865" s="6">
        <f t="shared" si="1001"/>
        <v>0</v>
      </c>
      <c r="DL865" s="6" t="e">
        <f t="shared" si="1002"/>
        <v>#N/A</v>
      </c>
      <c r="DN865" s="6" t="e">
        <f t="shared" ref="DN865:DN928" si="1074">IF(OR(DL865="banst",DL865="liqcst",DL865="liqdst"),"bank","")</f>
        <v>#N/A</v>
      </c>
      <c r="DP865" s="6" t="str">
        <f t="shared" si="1041"/>
        <v/>
      </c>
      <c r="DQ865" s="293">
        <f t="shared" ca="1" si="1070"/>
        <v>859</v>
      </c>
      <c r="DR865" s="6" t="str">
        <f t="shared" ca="1" si="1060"/>
        <v>x</v>
      </c>
      <c r="DU865" s="293" t="e">
        <f t="shared" ca="1" si="1061"/>
        <v>#N/A</v>
      </c>
      <c r="DV865" s="5"/>
      <c r="DW865" s="293" t="e">
        <f t="shared" ca="1" si="1071"/>
        <v>#N/A</v>
      </c>
      <c r="DZ865" s="293" t="e">
        <f t="shared" ca="1" si="1062"/>
        <v>#N/A</v>
      </c>
      <c r="EA865" s="293" t="e">
        <f t="shared" ca="1" si="1063"/>
        <v>#N/A</v>
      </c>
      <c r="EB865" s="293" t="e">
        <f t="shared" ca="1" si="1064"/>
        <v>#N/A</v>
      </c>
      <c r="EE865" s="6" t="str">
        <f t="shared" si="1065"/>
        <v/>
      </c>
      <c r="EF865" s="293" t="e">
        <f t="shared" ca="1" si="1066"/>
        <v>#N/A</v>
      </c>
      <c r="EG865" s="6" t="e">
        <f t="shared" ca="1" si="1042"/>
        <v>#N/A</v>
      </c>
    </row>
    <row r="866" spans="3:137" x14ac:dyDescent="0.2">
      <c r="C866" s="75"/>
      <c r="D866" s="184" t="str">
        <f t="shared" si="1006"/>
        <v/>
      </c>
      <c r="E866" s="649" t="str">
        <f t="shared" si="1072"/>
        <v/>
      </c>
      <c r="F866" s="607" t="str">
        <f t="shared" si="1005"/>
        <v>x</v>
      </c>
      <c r="G866" s="650"/>
      <c r="H866" s="651"/>
      <c r="I866" s="651"/>
      <c r="J866" s="651"/>
      <c r="K866" s="652"/>
      <c r="L866" s="889"/>
      <c r="M866" s="889"/>
      <c r="N866" s="653"/>
      <c r="O866" s="651"/>
      <c r="P866" s="651"/>
      <c r="Q866" s="654"/>
      <c r="R866" s="655"/>
      <c r="S866" s="607" t="str">
        <f t="shared" si="1007"/>
        <v/>
      </c>
      <c r="T866" s="656" t="str">
        <f t="shared" si="1008"/>
        <v/>
      </c>
      <c r="U866" s="656" t="str">
        <f t="shared" si="1043"/>
        <v/>
      </c>
      <c r="V866" s="656" t="str">
        <f t="shared" si="1009"/>
        <v/>
      </c>
      <c r="W866" s="719"/>
      <c r="X866" s="659"/>
      <c r="Y866" s="656" t="str">
        <f t="shared" si="1073"/>
        <v/>
      </c>
      <c r="Z866" s="659"/>
      <c r="AA866" s="654"/>
      <c r="AB866" s="656" t="str">
        <f t="shared" si="1010"/>
        <v/>
      </c>
      <c r="AC866" s="661" t="str">
        <f t="shared" si="1044"/>
        <v/>
      </c>
      <c r="AE866" s="658" t="str">
        <f t="shared" si="1011"/>
        <v/>
      </c>
      <c r="AF866" s="659"/>
      <c r="AT866" s="805" t="str">
        <f t="shared" si="1069"/>
        <v/>
      </c>
      <c r="AU866" t="str">
        <f t="shared" si="1045"/>
        <v/>
      </c>
      <c r="AV866" s="6" t="str">
        <f t="shared" si="1012"/>
        <v/>
      </c>
      <c r="AW866" s="317" t="str">
        <f t="shared" si="1013"/>
        <v/>
      </c>
      <c r="AX866" s="158" t="str">
        <f t="shared" si="1014"/>
        <v/>
      </c>
      <c r="AY866" s="158" t="str">
        <f t="shared" si="1004"/>
        <v/>
      </c>
      <c r="AZ866" s="309" t="str">
        <f t="shared" si="1003"/>
        <v/>
      </c>
      <c r="BA866" s="318" t="str">
        <f t="shared" si="1015"/>
        <v/>
      </c>
      <c r="BB866" s="473" t="str">
        <f t="shared" si="1016"/>
        <v/>
      </c>
      <c r="BC866" s="80" t="str">
        <f t="shared" si="1067"/>
        <v/>
      </c>
      <c r="BD866" s="56">
        <f t="shared" si="1017"/>
        <v>1</v>
      </c>
      <c r="BF866" s="56" t="str">
        <f t="shared" si="1018"/>
        <v/>
      </c>
      <c r="BG866" s="56" t="str">
        <f t="shared" si="1019"/>
        <v/>
      </c>
      <c r="BH866" s="6" t="str">
        <f t="shared" si="1020"/>
        <v/>
      </c>
      <c r="BK866" s="6" t="str">
        <f t="shared" si="1021"/>
        <v/>
      </c>
      <c r="BL866" s="56">
        <f t="shared" si="1046"/>
        <v>999999</v>
      </c>
      <c r="BM866" s="183">
        <f t="shared" si="1047"/>
        <v>99999.000004329995</v>
      </c>
      <c r="BN866" s="61">
        <v>850</v>
      </c>
      <c r="BO866" s="6">
        <f t="shared" si="1022"/>
        <v>999999</v>
      </c>
      <c r="BP866" s="6">
        <f t="shared" si="1023"/>
        <v>999999</v>
      </c>
      <c r="BQ866" s="6" t="str">
        <f t="shared" si="1048"/>
        <v>x</v>
      </c>
      <c r="BR866" s="206">
        <f t="shared" si="1024"/>
        <v>99999.000004329995</v>
      </c>
      <c r="BS866" s="6">
        <f t="shared" si="1025"/>
        <v>99999.000004329995</v>
      </c>
      <c r="BT866" s="6" t="str">
        <f t="shared" si="1049"/>
        <v>x</v>
      </c>
      <c r="BU866" s="6" t="str">
        <f t="shared" si="1026"/>
        <v/>
      </c>
      <c r="BW866" s="82">
        <f t="shared" si="1050"/>
        <v>9999999999</v>
      </c>
      <c r="BX866" s="80" t="str">
        <f t="shared" si="1027"/>
        <v>x</v>
      </c>
      <c r="BY866" s="80" t="str">
        <f t="shared" si="1028"/>
        <v/>
      </c>
      <c r="BZ866" s="56" t="str">
        <f t="shared" si="1051"/>
        <v/>
      </c>
      <c r="CA866" s="56" t="str">
        <f t="shared" si="1052"/>
        <v/>
      </c>
      <c r="CB866" s="88">
        <f t="shared" si="1053"/>
        <v>0</v>
      </c>
      <c r="CC866" s="56" t="str">
        <f t="shared" si="1029"/>
        <v/>
      </c>
      <c r="CD866" s="56"/>
      <c r="CE866" s="56"/>
      <c r="CF866" s="56"/>
      <c r="CG866" s="56"/>
      <c r="CH866" s="169">
        <f t="shared" si="1054"/>
        <v>9999999999</v>
      </c>
      <c r="CI866" s="170">
        <f t="shared" si="1055"/>
        <v>9999999999</v>
      </c>
      <c r="CJ866" s="171">
        <f t="shared" si="1056"/>
        <v>9999999999</v>
      </c>
      <c r="CK866" s="172" t="str">
        <f t="shared" si="1057"/>
        <v/>
      </c>
      <c r="CL866" s="173" t="str">
        <f t="shared" si="1030"/>
        <v>x</v>
      </c>
      <c r="CN866" s="6" t="str">
        <f t="shared" si="1058"/>
        <v/>
      </c>
      <c r="CO866" s="293" t="e">
        <f t="shared" ca="1" si="1068"/>
        <v>#N/A</v>
      </c>
      <c r="CP866" s="6" t="e">
        <f t="shared" ca="1" si="1059"/>
        <v>#N/A</v>
      </c>
      <c r="CQ866" s="61">
        <v>850</v>
      </c>
      <c r="CR866" s="6">
        <f t="shared" si="1031"/>
        <v>0</v>
      </c>
      <c r="CS866" s="6">
        <f t="shared" si="1032"/>
        <v>0</v>
      </c>
      <c r="CT866" s="56" t="str">
        <f t="shared" si="1033"/>
        <v/>
      </c>
      <c r="CU866" s="76">
        <f t="shared" si="1034"/>
        <v>0</v>
      </c>
      <c r="CV866" s="76">
        <f t="shared" si="1035"/>
        <v>0</v>
      </c>
      <c r="CX866" s="6" t="str">
        <f t="shared" si="1036"/>
        <v/>
      </c>
      <c r="CY866" s="6" t="str">
        <f t="shared" si="1037"/>
        <v/>
      </c>
      <c r="CZ866" s="6" t="str">
        <f t="shared" si="1038"/>
        <v/>
      </c>
      <c r="DG866" s="56" t="str">
        <f t="shared" si="1039"/>
        <v/>
      </c>
      <c r="DH866" s="6">
        <f t="shared" si="1040"/>
        <v>0</v>
      </c>
      <c r="DK866" s="6">
        <f t="shared" si="1001"/>
        <v>0</v>
      </c>
      <c r="DL866" s="6" t="e">
        <f t="shared" si="1002"/>
        <v>#N/A</v>
      </c>
      <c r="DN866" s="6" t="e">
        <f t="shared" si="1074"/>
        <v>#N/A</v>
      </c>
      <c r="DP866" s="6" t="str">
        <f t="shared" si="1041"/>
        <v/>
      </c>
      <c r="DQ866" s="293">
        <f t="shared" ca="1" si="1070"/>
        <v>860</v>
      </c>
      <c r="DR866" s="6" t="str">
        <f t="shared" ca="1" si="1060"/>
        <v>x</v>
      </c>
      <c r="DU866" s="293" t="e">
        <f t="shared" ca="1" si="1061"/>
        <v>#N/A</v>
      </c>
      <c r="DV866" s="5"/>
      <c r="DW866" s="293" t="e">
        <f t="shared" ca="1" si="1071"/>
        <v>#N/A</v>
      </c>
      <c r="DZ866" s="293" t="e">
        <f t="shared" ca="1" si="1062"/>
        <v>#N/A</v>
      </c>
      <c r="EA866" s="293" t="e">
        <f t="shared" ca="1" si="1063"/>
        <v>#N/A</v>
      </c>
      <c r="EB866" s="293" t="e">
        <f t="shared" ca="1" si="1064"/>
        <v>#N/A</v>
      </c>
      <c r="EE866" s="6" t="str">
        <f t="shared" si="1065"/>
        <v/>
      </c>
      <c r="EF866" s="293" t="e">
        <f t="shared" ca="1" si="1066"/>
        <v>#N/A</v>
      </c>
      <c r="EG866" s="6" t="e">
        <f t="shared" ca="1" si="1042"/>
        <v>#N/A</v>
      </c>
    </row>
    <row r="867" spans="3:137" x14ac:dyDescent="0.2">
      <c r="C867" s="75"/>
      <c r="D867" s="184" t="str">
        <f t="shared" si="1006"/>
        <v/>
      </c>
      <c r="E867" s="649" t="str">
        <f t="shared" si="1072"/>
        <v/>
      </c>
      <c r="F867" s="607" t="str">
        <f t="shared" si="1005"/>
        <v>x</v>
      </c>
      <c r="G867" s="650"/>
      <c r="H867" s="651"/>
      <c r="I867" s="651"/>
      <c r="J867" s="651"/>
      <c r="K867" s="652"/>
      <c r="L867" s="889"/>
      <c r="M867" s="889"/>
      <c r="N867" s="653"/>
      <c r="O867" s="651"/>
      <c r="P867" s="651"/>
      <c r="Q867" s="654"/>
      <c r="R867" s="655"/>
      <c r="S867" s="607" t="str">
        <f t="shared" si="1007"/>
        <v/>
      </c>
      <c r="T867" s="656" t="str">
        <f t="shared" si="1008"/>
        <v/>
      </c>
      <c r="U867" s="656" t="str">
        <f t="shared" si="1043"/>
        <v/>
      </c>
      <c r="V867" s="656" t="str">
        <f t="shared" si="1009"/>
        <v/>
      </c>
      <c r="W867" s="719"/>
      <c r="X867" s="659"/>
      <c r="Y867" s="656" t="str">
        <f t="shared" si="1073"/>
        <v/>
      </c>
      <c r="Z867" s="659"/>
      <c r="AA867" s="654"/>
      <c r="AB867" s="656" t="str">
        <f t="shared" si="1010"/>
        <v/>
      </c>
      <c r="AC867" s="661" t="str">
        <f t="shared" si="1044"/>
        <v/>
      </c>
      <c r="AE867" s="658" t="str">
        <f t="shared" si="1011"/>
        <v/>
      </c>
      <c r="AF867" s="659"/>
      <c r="AT867" s="805" t="str">
        <f t="shared" si="1069"/>
        <v/>
      </c>
      <c r="AU867" t="str">
        <f t="shared" si="1045"/>
        <v/>
      </c>
      <c r="AV867" s="6" t="str">
        <f t="shared" si="1012"/>
        <v/>
      </c>
      <c r="AW867" s="317" t="str">
        <f t="shared" si="1013"/>
        <v/>
      </c>
      <c r="AX867" s="158" t="str">
        <f t="shared" si="1014"/>
        <v/>
      </c>
      <c r="AY867" s="158" t="str">
        <f t="shared" si="1004"/>
        <v/>
      </c>
      <c r="AZ867" s="309" t="str">
        <f t="shared" si="1003"/>
        <v/>
      </c>
      <c r="BA867" s="318" t="str">
        <f t="shared" si="1015"/>
        <v/>
      </c>
      <c r="BB867" s="473" t="str">
        <f t="shared" si="1016"/>
        <v/>
      </c>
      <c r="BC867" s="80" t="str">
        <f t="shared" si="1067"/>
        <v/>
      </c>
      <c r="BD867" s="56">
        <f t="shared" si="1017"/>
        <v>1</v>
      </c>
      <c r="BF867" s="56" t="str">
        <f t="shared" si="1018"/>
        <v/>
      </c>
      <c r="BG867" s="56" t="str">
        <f t="shared" si="1019"/>
        <v/>
      </c>
      <c r="BH867" s="6" t="str">
        <f t="shared" si="1020"/>
        <v/>
      </c>
      <c r="BK867" s="6" t="str">
        <f t="shared" si="1021"/>
        <v/>
      </c>
      <c r="BL867" s="56">
        <f t="shared" si="1046"/>
        <v>999999</v>
      </c>
      <c r="BM867" s="183">
        <f t="shared" si="1047"/>
        <v>99999.000004335001</v>
      </c>
      <c r="BN867" s="61">
        <v>851</v>
      </c>
      <c r="BO867" s="6">
        <f t="shared" si="1022"/>
        <v>999999</v>
      </c>
      <c r="BP867" s="6">
        <f t="shared" si="1023"/>
        <v>999999</v>
      </c>
      <c r="BQ867" s="6" t="str">
        <f t="shared" si="1048"/>
        <v>x</v>
      </c>
      <c r="BR867" s="206">
        <f t="shared" si="1024"/>
        <v>99999.000004335001</v>
      </c>
      <c r="BS867" s="6">
        <f t="shared" si="1025"/>
        <v>99999.000004335001</v>
      </c>
      <c r="BT867" s="6" t="str">
        <f t="shared" si="1049"/>
        <v>x</v>
      </c>
      <c r="BU867" s="6" t="str">
        <f t="shared" si="1026"/>
        <v/>
      </c>
      <c r="BW867" s="82">
        <f t="shared" si="1050"/>
        <v>9999999999</v>
      </c>
      <c r="BX867" s="80" t="str">
        <f t="shared" si="1027"/>
        <v>x</v>
      </c>
      <c r="BY867" s="80" t="str">
        <f t="shared" si="1028"/>
        <v/>
      </c>
      <c r="BZ867" s="56" t="str">
        <f t="shared" si="1051"/>
        <v/>
      </c>
      <c r="CA867" s="56" t="str">
        <f t="shared" si="1052"/>
        <v/>
      </c>
      <c r="CB867" s="88">
        <f t="shared" si="1053"/>
        <v>0</v>
      </c>
      <c r="CC867" s="56" t="str">
        <f t="shared" si="1029"/>
        <v/>
      </c>
      <c r="CD867" s="56"/>
      <c r="CE867" s="56"/>
      <c r="CF867" s="56"/>
      <c r="CG867" s="56"/>
      <c r="CH867" s="169">
        <f t="shared" si="1054"/>
        <v>9999999999</v>
      </c>
      <c r="CI867" s="170">
        <f t="shared" si="1055"/>
        <v>9999999999</v>
      </c>
      <c r="CJ867" s="171">
        <f t="shared" si="1056"/>
        <v>9999999999</v>
      </c>
      <c r="CK867" s="172" t="str">
        <f t="shared" si="1057"/>
        <v/>
      </c>
      <c r="CL867" s="173" t="str">
        <f t="shared" si="1030"/>
        <v>x</v>
      </c>
      <c r="CN867" s="6" t="str">
        <f t="shared" si="1058"/>
        <v/>
      </c>
      <c r="CO867" s="293" t="e">
        <f t="shared" ca="1" si="1068"/>
        <v>#N/A</v>
      </c>
      <c r="CP867" s="6" t="e">
        <f t="shared" ca="1" si="1059"/>
        <v>#N/A</v>
      </c>
      <c r="CQ867" s="61">
        <v>851</v>
      </c>
      <c r="CR867" s="6">
        <f t="shared" si="1031"/>
        <v>0</v>
      </c>
      <c r="CS867" s="6">
        <f t="shared" si="1032"/>
        <v>0</v>
      </c>
      <c r="CT867" s="56" t="str">
        <f t="shared" si="1033"/>
        <v/>
      </c>
      <c r="CU867" s="76">
        <f t="shared" si="1034"/>
        <v>0</v>
      </c>
      <c r="CV867" s="76">
        <f t="shared" si="1035"/>
        <v>0</v>
      </c>
      <c r="CX867" s="6" t="str">
        <f t="shared" si="1036"/>
        <v/>
      </c>
      <c r="CY867" s="6" t="str">
        <f t="shared" si="1037"/>
        <v/>
      </c>
      <c r="CZ867" s="6" t="str">
        <f t="shared" si="1038"/>
        <v/>
      </c>
      <c r="DG867" s="56" t="str">
        <f t="shared" si="1039"/>
        <v/>
      </c>
      <c r="DH867" s="6">
        <f t="shared" si="1040"/>
        <v>0</v>
      </c>
      <c r="DK867" s="6">
        <f t="shared" si="1001"/>
        <v>0</v>
      </c>
      <c r="DL867" s="6" t="e">
        <f t="shared" si="1002"/>
        <v>#N/A</v>
      </c>
      <c r="DN867" s="6" t="e">
        <f t="shared" si="1074"/>
        <v>#N/A</v>
      </c>
      <c r="DP867" s="6" t="str">
        <f t="shared" si="1041"/>
        <v/>
      </c>
      <c r="DQ867" s="293">
        <f t="shared" ca="1" si="1070"/>
        <v>861</v>
      </c>
      <c r="DR867" s="6" t="str">
        <f t="shared" ca="1" si="1060"/>
        <v>x</v>
      </c>
      <c r="DU867" s="293" t="e">
        <f t="shared" ca="1" si="1061"/>
        <v>#N/A</v>
      </c>
      <c r="DV867" s="5"/>
      <c r="DW867" s="293" t="e">
        <f t="shared" ca="1" si="1071"/>
        <v>#N/A</v>
      </c>
      <c r="DZ867" s="293" t="e">
        <f t="shared" ca="1" si="1062"/>
        <v>#N/A</v>
      </c>
      <c r="EA867" s="293" t="e">
        <f t="shared" ca="1" si="1063"/>
        <v>#N/A</v>
      </c>
      <c r="EB867" s="293" t="e">
        <f t="shared" ca="1" si="1064"/>
        <v>#N/A</v>
      </c>
      <c r="EE867" s="6" t="str">
        <f t="shared" si="1065"/>
        <v/>
      </c>
      <c r="EF867" s="293" t="e">
        <f t="shared" ca="1" si="1066"/>
        <v>#N/A</v>
      </c>
      <c r="EG867" s="6" t="e">
        <f t="shared" ca="1" si="1042"/>
        <v>#N/A</v>
      </c>
    </row>
    <row r="868" spans="3:137" x14ac:dyDescent="0.2">
      <c r="C868" s="75"/>
      <c r="D868" s="184" t="str">
        <f t="shared" si="1006"/>
        <v/>
      </c>
      <c r="E868" s="649" t="str">
        <f t="shared" si="1072"/>
        <v/>
      </c>
      <c r="F868" s="607" t="str">
        <f t="shared" si="1005"/>
        <v>x</v>
      </c>
      <c r="G868" s="650"/>
      <c r="H868" s="651"/>
      <c r="I868" s="651"/>
      <c r="J868" s="651"/>
      <c r="K868" s="652"/>
      <c r="L868" s="889"/>
      <c r="M868" s="889"/>
      <c r="N868" s="653"/>
      <c r="O868" s="651"/>
      <c r="P868" s="651"/>
      <c r="Q868" s="654"/>
      <c r="R868" s="655"/>
      <c r="S868" s="607" t="str">
        <f t="shared" si="1007"/>
        <v/>
      </c>
      <c r="T868" s="656" t="str">
        <f t="shared" si="1008"/>
        <v/>
      </c>
      <c r="U868" s="656" t="str">
        <f t="shared" si="1043"/>
        <v/>
      </c>
      <c r="V868" s="656" t="str">
        <f t="shared" si="1009"/>
        <v/>
      </c>
      <c r="W868" s="719"/>
      <c r="X868" s="659"/>
      <c r="Y868" s="656" t="str">
        <f t="shared" si="1073"/>
        <v/>
      </c>
      <c r="Z868" s="659"/>
      <c r="AA868" s="654"/>
      <c r="AB868" s="656" t="str">
        <f t="shared" si="1010"/>
        <v/>
      </c>
      <c r="AC868" s="661" t="str">
        <f t="shared" si="1044"/>
        <v/>
      </c>
      <c r="AE868" s="658" t="str">
        <f t="shared" si="1011"/>
        <v/>
      </c>
      <c r="AF868" s="659"/>
      <c r="AT868" s="805" t="str">
        <f t="shared" si="1069"/>
        <v/>
      </c>
      <c r="AU868" t="str">
        <f t="shared" si="1045"/>
        <v/>
      </c>
      <c r="AV868" s="6" t="str">
        <f t="shared" si="1012"/>
        <v/>
      </c>
      <c r="AW868" s="317" t="str">
        <f t="shared" si="1013"/>
        <v/>
      </c>
      <c r="AX868" s="158" t="str">
        <f t="shared" si="1014"/>
        <v/>
      </c>
      <c r="AY868" s="158" t="str">
        <f t="shared" si="1004"/>
        <v/>
      </c>
      <c r="AZ868" s="309" t="str">
        <f t="shared" si="1003"/>
        <v/>
      </c>
      <c r="BA868" s="318" t="str">
        <f t="shared" si="1015"/>
        <v/>
      </c>
      <c r="BB868" s="473" t="str">
        <f t="shared" si="1016"/>
        <v/>
      </c>
      <c r="BC868" s="80" t="str">
        <f t="shared" si="1067"/>
        <v/>
      </c>
      <c r="BD868" s="56">
        <f t="shared" si="1017"/>
        <v>1</v>
      </c>
      <c r="BF868" s="56" t="str">
        <f t="shared" si="1018"/>
        <v/>
      </c>
      <c r="BG868" s="56" t="str">
        <f t="shared" si="1019"/>
        <v/>
      </c>
      <c r="BH868" s="6" t="str">
        <f t="shared" si="1020"/>
        <v/>
      </c>
      <c r="BK868" s="6" t="str">
        <f t="shared" si="1021"/>
        <v/>
      </c>
      <c r="BL868" s="56">
        <f t="shared" si="1046"/>
        <v>999999</v>
      </c>
      <c r="BM868" s="183">
        <f t="shared" si="1047"/>
        <v>99999.000004340007</v>
      </c>
      <c r="BN868" s="61">
        <v>852</v>
      </c>
      <c r="BO868" s="6">
        <f t="shared" si="1022"/>
        <v>999999</v>
      </c>
      <c r="BP868" s="6">
        <f t="shared" si="1023"/>
        <v>999999</v>
      </c>
      <c r="BQ868" s="6" t="str">
        <f t="shared" si="1048"/>
        <v>x</v>
      </c>
      <c r="BR868" s="206">
        <f t="shared" si="1024"/>
        <v>99999.000004340007</v>
      </c>
      <c r="BS868" s="6">
        <f t="shared" si="1025"/>
        <v>99999.000004340007</v>
      </c>
      <c r="BT868" s="6" t="str">
        <f t="shared" si="1049"/>
        <v>x</v>
      </c>
      <c r="BU868" s="6" t="str">
        <f t="shared" si="1026"/>
        <v/>
      </c>
      <c r="BW868" s="82">
        <f t="shared" si="1050"/>
        <v>9999999999</v>
      </c>
      <c r="BX868" s="80" t="str">
        <f t="shared" si="1027"/>
        <v>x</v>
      </c>
      <c r="BY868" s="80" t="str">
        <f t="shared" si="1028"/>
        <v/>
      </c>
      <c r="BZ868" s="56" t="str">
        <f t="shared" si="1051"/>
        <v/>
      </c>
      <c r="CA868" s="56" t="str">
        <f t="shared" si="1052"/>
        <v/>
      </c>
      <c r="CB868" s="88">
        <f t="shared" si="1053"/>
        <v>0</v>
      </c>
      <c r="CC868" s="56" t="str">
        <f t="shared" si="1029"/>
        <v/>
      </c>
      <c r="CD868" s="56"/>
      <c r="CE868" s="56"/>
      <c r="CF868" s="56"/>
      <c r="CG868" s="56"/>
      <c r="CH868" s="169">
        <f t="shared" si="1054"/>
        <v>9999999999</v>
      </c>
      <c r="CI868" s="170">
        <f t="shared" si="1055"/>
        <v>9999999999</v>
      </c>
      <c r="CJ868" s="171">
        <f t="shared" si="1056"/>
        <v>9999999999</v>
      </c>
      <c r="CK868" s="172" t="str">
        <f t="shared" si="1057"/>
        <v/>
      </c>
      <c r="CL868" s="173" t="str">
        <f t="shared" si="1030"/>
        <v>x</v>
      </c>
      <c r="CN868" s="6" t="str">
        <f t="shared" si="1058"/>
        <v/>
      </c>
      <c r="CO868" s="293" t="e">
        <f t="shared" ca="1" si="1068"/>
        <v>#N/A</v>
      </c>
      <c r="CP868" s="6" t="e">
        <f t="shared" ca="1" si="1059"/>
        <v>#N/A</v>
      </c>
      <c r="CQ868" s="61">
        <v>852</v>
      </c>
      <c r="CR868" s="6">
        <f t="shared" si="1031"/>
        <v>0</v>
      </c>
      <c r="CS868" s="6">
        <f t="shared" si="1032"/>
        <v>0</v>
      </c>
      <c r="CT868" s="56" t="str">
        <f t="shared" si="1033"/>
        <v/>
      </c>
      <c r="CU868" s="76">
        <f t="shared" si="1034"/>
        <v>0</v>
      </c>
      <c r="CV868" s="76">
        <f t="shared" si="1035"/>
        <v>0</v>
      </c>
      <c r="CX868" s="6" t="str">
        <f t="shared" si="1036"/>
        <v/>
      </c>
      <c r="CY868" s="6" t="str">
        <f t="shared" si="1037"/>
        <v/>
      </c>
      <c r="CZ868" s="6" t="str">
        <f t="shared" si="1038"/>
        <v/>
      </c>
      <c r="DG868" s="56" t="str">
        <f t="shared" si="1039"/>
        <v/>
      </c>
      <c r="DH868" s="6">
        <f t="shared" si="1040"/>
        <v>0</v>
      </c>
      <c r="DK868" s="6">
        <f t="shared" si="1001"/>
        <v>0</v>
      </c>
      <c r="DL868" s="6" t="e">
        <f t="shared" si="1002"/>
        <v>#N/A</v>
      </c>
      <c r="DN868" s="6" t="e">
        <f t="shared" si="1074"/>
        <v>#N/A</v>
      </c>
      <c r="DP868" s="6" t="str">
        <f t="shared" si="1041"/>
        <v/>
      </c>
      <c r="DQ868" s="293">
        <f t="shared" ca="1" si="1070"/>
        <v>862</v>
      </c>
      <c r="DR868" s="6" t="str">
        <f t="shared" ca="1" si="1060"/>
        <v>x</v>
      </c>
      <c r="DU868" s="293" t="e">
        <f t="shared" ca="1" si="1061"/>
        <v>#N/A</v>
      </c>
      <c r="DV868" s="5"/>
      <c r="DW868" s="293" t="e">
        <f t="shared" ca="1" si="1071"/>
        <v>#N/A</v>
      </c>
      <c r="DZ868" s="293" t="e">
        <f t="shared" ca="1" si="1062"/>
        <v>#N/A</v>
      </c>
      <c r="EA868" s="293" t="e">
        <f t="shared" ca="1" si="1063"/>
        <v>#N/A</v>
      </c>
      <c r="EB868" s="293" t="e">
        <f t="shared" ca="1" si="1064"/>
        <v>#N/A</v>
      </c>
      <c r="EE868" s="6" t="str">
        <f t="shared" si="1065"/>
        <v/>
      </c>
      <c r="EF868" s="293" t="e">
        <f t="shared" ca="1" si="1066"/>
        <v>#N/A</v>
      </c>
      <c r="EG868" s="6" t="e">
        <f t="shared" ca="1" si="1042"/>
        <v>#N/A</v>
      </c>
    </row>
    <row r="869" spans="3:137" x14ac:dyDescent="0.2">
      <c r="C869" s="75"/>
      <c r="D869" s="184" t="str">
        <f t="shared" si="1006"/>
        <v/>
      </c>
      <c r="E869" s="649" t="str">
        <f t="shared" si="1072"/>
        <v/>
      </c>
      <c r="F869" s="607" t="str">
        <f t="shared" si="1005"/>
        <v>x</v>
      </c>
      <c r="G869" s="650"/>
      <c r="H869" s="651"/>
      <c r="I869" s="651"/>
      <c r="J869" s="651"/>
      <c r="K869" s="652"/>
      <c r="L869" s="889"/>
      <c r="M869" s="889"/>
      <c r="N869" s="653"/>
      <c r="O869" s="651"/>
      <c r="P869" s="651"/>
      <c r="Q869" s="654"/>
      <c r="R869" s="655"/>
      <c r="S869" s="607" t="str">
        <f t="shared" si="1007"/>
        <v/>
      </c>
      <c r="T869" s="656" t="str">
        <f t="shared" si="1008"/>
        <v/>
      </c>
      <c r="U869" s="656" t="str">
        <f t="shared" si="1043"/>
        <v/>
      </c>
      <c r="V869" s="656" t="str">
        <f t="shared" si="1009"/>
        <v/>
      </c>
      <c r="W869" s="719"/>
      <c r="X869" s="659"/>
      <c r="Y869" s="656" t="str">
        <f t="shared" si="1073"/>
        <v/>
      </c>
      <c r="Z869" s="659"/>
      <c r="AA869" s="654"/>
      <c r="AB869" s="656" t="str">
        <f t="shared" si="1010"/>
        <v/>
      </c>
      <c r="AC869" s="661" t="str">
        <f t="shared" si="1044"/>
        <v/>
      </c>
      <c r="AE869" s="658" t="str">
        <f t="shared" si="1011"/>
        <v/>
      </c>
      <c r="AF869" s="659"/>
      <c r="AT869" s="805" t="str">
        <f t="shared" si="1069"/>
        <v/>
      </c>
      <c r="AU869" t="str">
        <f t="shared" si="1045"/>
        <v/>
      </c>
      <c r="AV869" s="6" t="str">
        <f t="shared" si="1012"/>
        <v/>
      </c>
      <c r="AW869" s="317" t="str">
        <f t="shared" si="1013"/>
        <v/>
      </c>
      <c r="AX869" s="158" t="str">
        <f t="shared" si="1014"/>
        <v/>
      </c>
      <c r="AY869" s="158" t="str">
        <f t="shared" si="1004"/>
        <v/>
      </c>
      <c r="AZ869" s="309" t="str">
        <f t="shared" si="1003"/>
        <v/>
      </c>
      <c r="BA869" s="318" t="str">
        <f t="shared" si="1015"/>
        <v/>
      </c>
      <c r="BB869" s="473" t="str">
        <f t="shared" si="1016"/>
        <v/>
      </c>
      <c r="BC869" s="80" t="str">
        <f t="shared" si="1067"/>
        <v/>
      </c>
      <c r="BD869" s="56">
        <f t="shared" si="1017"/>
        <v>1</v>
      </c>
      <c r="BF869" s="56" t="str">
        <f t="shared" si="1018"/>
        <v/>
      </c>
      <c r="BG869" s="56" t="str">
        <f t="shared" si="1019"/>
        <v/>
      </c>
      <c r="BH869" s="6" t="str">
        <f t="shared" si="1020"/>
        <v/>
      </c>
      <c r="BK869" s="6" t="str">
        <f t="shared" si="1021"/>
        <v/>
      </c>
      <c r="BL869" s="56">
        <f t="shared" si="1046"/>
        <v>999999</v>
      </c>
      <c r="BM869" s="183">
        <f t="shared" si="1047"/>
        <v>99999.000004344998</v>
      </c>
      <c r="BN869" s="61">
        <v>853</v>
      </c>
      <c r="BO869" s="6">
        <f t="shared" si="1022"/>
        <v>999999</v>
      </c>
      <c r="BP869" s="6">
        <f t="shared" si="1023"/>
        <v>999999</v>
      </c>
      <c r="BQ869" s="6" t="str">
        <f t="shared" si="1048"/>
        <v>x</v>
      </c>
      <c r="BR869" s="206">
        <f t="shared" si="1024"/>
        <v>99999.000004344998</v>
      </c>
      <c r="BS869" s="6">
        <f t="shared" si="1025"/>
        <v>99999.000004344998</v>
      </c>
      <c r="BT869" s="6" t="str">
        <f t="shared" si="1049"/>
        <v>x</v>
      </c>
      <c r="BU869" s="6" t="str">
        <f t="shared" si="1026"/>
        <v/>
      </c>
      <c r="BW869" s="82">
        <f t="shared" si="1050"/>
        <v>9999999999</v>
      </c>
      <c r="BX869" s="80" t="str">
        <f t="shared" si="1027"/>
        <v>x</v>
      </c>
      <c r="BY869" s="80" t="str">
        <f t="shared" si="1028"/>
        <v/>
      </c>
      <c r="BZ869" s="56" t="str">
        <f t="shared" si="1051"/>
        <v/>
      </c>
      <c r="CA869" s="56" t="str">
        <f t="shared" si="1052"/>
        <v/>
      </c>
      <c r="CB869" s="88">
        <f t="shared" si="1053"/>
        <v>0</v>
      </c>
      <c r="CC869" s="56" t="str">
        <f t="shared" si="1029"/>
        <v/>
      </c>
      <c r="CD869" s="56"/>
      <c r="CE869" s="56"/>
      <c r="CF869" s="56"/>
      <c r="CG869" s="56"/>
      <c r="CH869" s="169">
        <f t="shared" si="1054"/>
        <v>9999999999</v>
      </c>
      <c r="CI869" s="170">
        <f t="shared" si="1055"/>
        <v>9999999999</v>
      </c>
      <c r="CJ869" s="171">
        <f t="shared" si="1056"/>
        <v>9999999999</v>
      </c>
      <c r="CK869" s="172" t="str">
        <f t="shared" si="1057"/>
        <v/>
      </c>
      <c r="CL869" s="173" t="str">
        <f t="shared" si="1030"/>
        <v>x</v>
      </c>
      <c r="CN869" s="6" t="str">
        <f t="shared" si="1058"/>
        <v/>
      </c>
      <c r="CO869" s="293" t="e">
        <f t="shared" ca="1" si="1068"/>
        <v>#N/A</v>
      </c>
      <c r="CP869" s="6" t="e">
        <f t="shared" ca="1" si="1059"/>
        <v>#N/A</v>
      </c>
      <c r="CQ869" s="61">
        <v>853</v>
      </c>
      <c r="CR869" s="6">
        <f t="shared" si="1031"/>
        <v>0</v>
      </c>
      <c r="CS869" s="6">
        <f t="shared" si="1032"/>
        <v>0</v>
      </c>
      <c r="CT869" s="56" t="str">
        <f t="shared" si="1033"/>
        <v/>
      </c>
      <c r="CU869" s="76">
        <f t="shared" si="1034"/>
        <v>0</v>
      </c>
      <c r="CV869" s="76">
        <f t="shared" si="1035"/>
        <v>0</v>
      </c>
      <c r="CX869" s="6" t="str">
        <f t="shared" si="1036"/>
        <v/>
      </c>
      <c r="CY869" s="6" t="str">
        <f t="shared" si="1037"/>
        <v/>
      </c>
      <c r="CZ869" s="6" t="str">
        <f t="shared" si="1038"/>
        <v/>
      </c>
      <c r="DG869" s="56" t="str">
        <f t="shared" si="1039"/>
        <v/>
      </c>
      <c r="DH869" s="6">
        <f t="shared" si="1040"/>
        <v>0</v>
      </c>
      <c r="DK869" s="6">
        <f t="shared" si="1001"/>
        <v>0</v>
      </c>
      <c r="DL869" s="6" t="e">
        <f t="shared" si="1002"/>
        <v>#N/A</v>
      </c>
      <c r="DN869" s="6" t="e">
        <f t="shared" si="1074"/>
        <v>#N/A</v>
      </c>
      <c r="DP869" s="6" t="str">
        <f t="shared" si="1041"/>
        <v/>
      </c>
      <c r="DQ869" s="293">
        <f t="shared" ca="1" si="1070"/>
        <v>863</v>
      </c>
      <c r="DR869" s="6" t="str">
        <f t="shared" ca="1" si="1060"/>
        <v>x</v>
      </c>
      <c r="DU869" s="293" t="e">
        <f t="shared" ca="1" si="1061"/>
        <v>#N/A</v>
      </c>
      <c r="DV869" s="5"/>
      <c r="DW869" s="293" t="e">
        <f t="shared" ca="1" si="1071"/>
        <v>#N/A</v>
      </c>
      <c r="DZ869" s="293" t="e">
        <f t="shared" ca="1" si="1062"/>
        <v>#N/A</v>
      </c>
      <c r="EA869" s="293" t="e">
        <f t="shared" ca="1" si="1063"/>
        <v>#N/A</v>
      </c>
      <c r="EB869" s="293" t="e">
        <f t="shared" ca="1" si="1064"/>
        <v>#N/A</v>
      </c>
      <c r="EE869" s="6" t="str">
        <f t="shared" si="1065"/>
        <v/>
      </c>
      <c r="EF869" s="293" t="e">
        <f t="shared" ca="1" si="1066"/>
        <v>#N/A</v>
      </c>
      <c r="EG869" s="6" t="e">
        <f t="shared" ca="1" si="1042"/>
        <v>#N/A</v>
      </c>
    </row>
    <row r="870" spans="3:137" x14ac:dyDescent="0.2">
      <c r="C870" s="75"/>
      <c r="D870" s="184" t="str">
        <f t="shared" si="1006"/>
        <v/>
      </c>
      <c r="E870" s="649" t="str">
        <f t="shared" si="1072"/>
        <v/>
      </c>
      <c r="F870" s="607" t="str">
        <f t="shared" si="1005"/>
        <v>x</v>
      </c>
      <c r="G870" s="650"/>
      <c r="H870" s="651"/>
      <c r="I870" s="651"/>
      <c r="J870" s="651"/>
      <c r="K870" s="652"/>
      <c r="L870" s="889"/>
      <c r="M870" s="889"/>
      <c r="N870" s="653"/>
      <c r="O870" s="651"/>
      <c r="P870" s="651"/>
      <c r="Q870" s="654"/>
      <c r="R870" s="655"/>
      <c r="S870" s="607" t="str">
        <f t="shared" si="1007"/>
        <v/>
      </c>
      <c r="T870" s="656" t="str">
        <f t="shared" si="1008"/>
        <v/>
      </c>
      <c r="U870" s="656" t="str">
        <f t="shared" si="1043"/>
        <v/>
      </c>
      <c r="V870" s="656" t="str">
        <f t="shared" si="1009"/>
        <v/>
      </c>
      <c r="W870" s="719"/>
      <c r="X870" s="659"/>
      <c r="Y870" s="656" t="str">
        <f t="shared" si="1073"/>
        <v/>
      </c>
      <c r="Z870" s="659"/>
      <c r="AA870" s="654"/>
      <c r="AB870" s="656" t="str">
        <f t="shared" si="1010"/>
        <v/>
      </c>
      <c r="AC870" s="661" t="str">
        <f t="shared" si="1044"/>
        <v/>
      </c>
      <c r="AE870" s="658" t="str">
        <f t="shared" si="1011"/>
        <v/>
      </c>
      <c r="AF870" s="659"/>
      <c r="AT870" s="805" t="str">
        <f t="shared" si="1069"/>
        <v/>
      </c>
      <c r="AU870" t="str">
        <f t="shared" si="1045"/>
        <v/>
      </c>
      <c r="AV870" s="6" t="str">
        <f t="shared" si="1012"/>
        <v/>
      </c>
      <c r="AW870" s="317" t="str">
        <f t="shared" si="1013"/>
        <v/>
      </c>
      <c r="AX870" s="158" t="str">
        <f t="shared" si="1014"/>
        <v/>
      </c>
      <c r="AY870" s="158" t="str">
        <f t="shared" si="1004"/>
        <v/>
      </c>
      <c r="AZ870" s="309" t="str">
        <f t="shared" si="1003"/>
        <v/>
      </c>
      <c r="BA870" s="318" t="str">
        <f t="shared" si="1015"/>
        <v/>
      </c>
      <c r="BB870" s="473" t="str">
        <f t="shared" si="1016"/>
        <v/>
      </c>
      <c r="BC870" s="80" t="str">
        <f t="shared" si="1067"/>
        <v/>
      </c>
      <c r="BD870" s="56">
        <f t="shared" si="1017"/>
        <v>1</v>
      </c>
      <c r="BF870" s="56" t="str">
        <f t="shared" si="1018"/>
        <v/>
      </c>
      <c r="BG870" s="56" t="str">
        <f t="shared" si="1019"/>
        <v/>
      </c>
      <c r="BH870" s="6" t="str">
        <f t="shared" si="1020"/>
        <v/>
      </c>
      <c r="BK870" s="6" t="str">
        <f t="shared" si="1021"/>
        <v/>
      </c>
      <c r="BL870" s="56">
        <f t="shared" si="1046"/>
        <v>999999</v>
      </c>
      <c r="BM870" s="183">
        <f t="shared" si="1047"/>
        <v>99999.000004350004</v>
      </c>
      <c r="BN870" s="61">
        <v>854</v>
      </c>
      <c r="BO870" s="6">
        <f t="shared" si="1022"/>
        <v>999999</v>
      </c>
      <c r="BP870" s="6">
        <f t="shared" si="1023"/>
        <v>999999</v>
      </c>
      <c r="BQ870" s="6" t="str">
        <f t="shared" si="1048"/>
        <v>x</v>
      </c>
      <c r="BR870" s="206">
        <f t="shared" si="1024"/>
        <v>99999.000004350004</v>
      </c>
      <c r="BS870" s="6">
        <f t="shared" si="1025"/>
        <v>99999.000004350004</v>
      </c>
      <c r="BT870" s="6" t="str">
        <f t="shared" si="1049"/>
        <v>x</v>
      </c>
      <c r="BU870" s="6" t="str">
        <f t="shared" si="1026"/>
        <v/>
      </c>
      <c r="BW870" s="82">
        <f t="shared" si="1050"/>
        <v>9999999999</v>
      </c>
      <c r="BX870" s="80" t="str">
        <f t="shared" si="1027"/>
        <v>x</v>
      </c>
      <c r="BY870" s="80" t="str">
        <f t="shared" si="1028"/>
        <v/>
      </c>
      <c r="BZ870" s="56" t="str">
        <f t="shared" si="1051"/>
        <v/>
      </c>
      <c r="CA870" s="56" t="str">
        <f t="shared" si="1052"/>
        <v/>
      </c>
      <c r="CB870" s="88">
        <f t="shared" si="1053"/>
        <v>0</v>
      </c>
      <c r="CC870" s="56" t="str">
        <f t="shared" si="1029"/>
        <v/>
      </c>
      <c r="CD870" s="56"/>
      <c r="CE870" s="56"/>
      <c r="CF870" s="56"/>
      <c r="CG870" s="56"/>
      <c r="CH870" s="169">
        <f t="shared" si="1054"/>
        <v>9999999999</v>
      </c>
      <c r="CI870" s="170">
        <f t="shared" si="1055"/>
        <v>9999999999</v>
      </c>
      <c r="CJ870" s="171">
        <f t="shared" si="1056"/>
        <v>9999999999</v>
      </c>
      <c r="CK870" s="172" t="str">
        <f t="shared" si="1057"/>
        <v/>
      </c>
      <c r="CL870" s="173" t="str">
        <f t="shared" si="1030"/>
        <v>x</v>
      </c>
      <c r="CN870" s="6" t="str">
        <f t="shared" si="1058"/>
        <v/>
      </c>
      <c r="CO870" s="293" t="e">
        <f t="shared" ca="1" si="1068"/>
        <v>#N/A</v>
      </c>
      <c r="CP870" s="6" t="e">
        <f t="shared" ca="1" si="1059"/>
        <v>#N/A</v>
      </c>
      <c r="CQ870" s="61">
        <v>854</v>
      </c>
      <c r="CR870" s="6">
        <f t="shared" si="1031"/>
        <v>0</v>
      </c>
      <c r="CS870" s="6">
        <f t="shared" si="1032"/>
        <v>0</v>
      </c>
      <c r="CT870" s="56" t="str">
        <f t="shared" si="1033"/>
        <v/>
      </c>
      <c r="CU870" s="76">
        <f t="shared" si="1034"/>
        <v>0</v>
      </c>
      <c r="CV870" s="76">
        <f t="shared" si="1035"/>
        <v>0</v>
      </c>
      <c r="CX870" s="6" t="str">
        <f t="shared" si="1036"/>
        <v/>
      </c>
      <c r="CY870" s="6" t="str">
        <f t="shared" si="1037"/>
        <v/>
      </c>
      <c r="CZ870" s="6" t="str">
        <f t="shared" si="1038"/>
        <v/>
      </c>
      <c r="DG870" s="56" t="str">
        <f t="shared" si="1039"/>
        <v/>
      </c>
      <c r="DH870" s="6">
        <f t="shared" si="1040"/>
        <v>0</v>
      </c>
      <c r="DK870" s="6">
        <f t="shared" ref="DK870:DK933" si="1075">IF(AND(H870="Liq",L870="x",M870=""),"LiqD",IF(AND(H870="Liq",L870="",M870="x"),"LiqC",H870))</f>
        <v>0</v>
      </c>
      <c r="DL870" s="6" t="e">
        <f t="shared" ref="DL870:DL933" si="1076">VLOOKUP(DK870,$DK$5:$DL$11,2,FALSE)</f>
        <v>#N/A</v>
      </c>
      <c r="DN870" s="6" t="e">
        <f t="shared" si="1074"/>
        <v>#N/A</v>
      </c>
      <c r="DP870" s="6" t="str">
        <f t="shared" si="1041"/>
        <v/>
      </c>
      <c r="DQ870" s="293">
        <f t="shared" ca="1" si="1070"/>
        <v>864</v>
      </c>
      <c r="DR870" s="6" t="str">
        <f t="shared" ca="1" si="1060"/>
        <v>x</v>
      </c>
      <c r="DU870" s="293" t="e">
        <f t="shared" ca="1" si="1061"/>
        <v>#N/A</v>
      </c>
      <c r="DV870" s="5"/>
      <c r="DW870" s="293" t="e">
        <f t="shared" ca="1" si="1071"/>
        <v>#N/A</v>
      </c>
      <c r="DZ870" s="293" t="e">
        <f t="shared" ca="1" si="1062"/>
        <v>#N/A</v>
      </c>
      <c r="EA870" s="293" t="e">
        <f t="shared" ca="1" si="1063"/>
        <v>#N/A</v>
      </c>
      <c r="EB870" s="293" t="e">
        <f t="shared" ca="1" si="1064"/>
        <v>#N/A</v>
      </c>
      <c r="EE870" s="6" t="str">
        <f t="shared" si="1065"/>
        <v/>
      </c>
      <c r="EF870" s="293" t="e">
        <f t="shared" ca="1" si="1066"/>
        <v>#N/A</v>
      </c>
      <c r="EG870" s="6" t="e">
        <f t="shared" ca="1" si="1042"/>
        <v>#N/A</v>
      </c>
    </row>
    <row r="871" spans="3:137" x14ac:dyDescent="0.2">
      <c r="C871" s="75"/>
      <c r="D871" s="184" t="str">
        <f t="shared" si="1006"/>
        <v/>
      </c>
      <c r="E871" s="649" t="str">
        <f t="shared" si="1072"/>
        <v/>
      </c>
      <c r="F871" s="607" t="str">
        <f t="shared" si="1005"/>
        <v>x</v>
      </c>
      <c r="G871" s="650"/>
      <c r="H871" s="651"/>
      <c r="I871" s="651"/>
      <c r="J871" s="651"/>
      <c r="K871" s="652"/>
      <c r="L871" s="889"/>
      <c r="M871" s="889"/>
      <c r="N871" s="653"/>
      <c r="O871" s="651"/>
      <c r="P871" s="651"/>
      <c r="Q871" s="654"/>
      <c r="R871" s="655"/>
      <c r="S871" s="607" t="str">
        <f t="shared" si="1007"/>
        <v/>
      </c>
      <c r="T871" s="656" t="str">
        <f t="shared" si="1008"/>
        <v/>
      </c>
      <c r="U871" s="656" t="str">
        <f t="shared" si="1043"/>
        <v/>
      </c>
      <c r="V871" s="656" t="str">
        <f t="shared" si="1009"/>
        <v/>
      </c>
      <c r="W871" s="719"/>
      <c r="X871" s="659"/>
      <c r="Y871" s="656" t="str">
        <f t="shared" si="1073"/>
        <v/>
      </c>
      <c r="Z871" s="659"/>
      <c r="AA871" s="654"/>
      <c r="AB871" s="656" t="str">
        <f t="shared" si="1010"/>
        <v/>
      </c>
      <c r="AC871" s="661" t="str">
        <f t="shared" si="1044"/>
        <v/>
      </c>
      <c r="AE871" s="658" t="str">
        <f t="shared" si="1011"/>
        <v/>
      </c>
      <c r="AF871" s="659"/>
      <c r="AT871" s="805" t="str">
        <f t="shared" si="1069"/>
        <v/>
      </c>
      <c r="AU871" t="str">
        <f t="shared" si="1045"/>
        <v/>
      </c>
      <c r="AV871" s="6" t="str">
        <f t="shared" si="1012"/>
        <v/>
      </c>
      <c r="AW871" s="317" t="str">
        <f t="shared" si="1013"/>
        <v/>
      </c>
      <c r="AX871" s="158" t="str">
        <f t="shared" si="1014"/>
        <v/>
      </c>
      <c r="AY871" s="158" t="str">
        <f t="shared" si="1004"/>
        <v/>
      </c>
      <c r="AZ871" s="309" t="str">
        <f t="shared" si="1003"/>
        <v/>
      </c>
      <c r="BA871" s="318" t="str">
        <f t="shared" si="1015"/>
        <v/>
      </c>
      <c r="BB871" s="473" t="str">
        <f t="shared" si="1016"/>
        <v/>
      </c>
      <c r="BC871" s="80" t="str">
        <f t="shared" si="1067"/>
        <v/>
      </c>
      <c r="BD871" s="56">
        <f t="shared" si="1017"/>
        <v>1</v>
      </c>
      <c r="BF871" s="56" t="str">
        <f t="shared" si="1018"/>
        <v/>
      </c>
      <c r="BG871" s="56" t="str">
        <f t="shared" si="1019"/>
        <v/>
      </c>
      <c r="BH871" s="6" t="str">
        <f t="shared" si="1020"/>
        <v/>
      </c>
      <c r="BK871" s="6" t="str">
        <f t="shared" si="1021"/>
        <v/>
      </c>
      <c r="BL871" s="56">
        <f t="shared" si="1046"/>
        <v>999999</v>
      </c>
      <c r="BM871" s="183">
        <f t="shared" si="1047"/>
        <v>99999.000004354995</v>
      </c>
      <c r="BN871" s="61">
        <v>855</v>
      </c>
      <c r="BO871" s="6">
        <f t="shared" si="1022"/>
        <v>999999</v>
      </c>
      <c r="BP871" s="6">
        <f t="shared" si="1023"/>
        <v>999999</v>
      </c>
      <c r="BQ871" s="6" t="str">
        <f t="shared" si="1048"/>
        <v>x</v>
      </c>
      <c r="BR871" s="206">
        <f t="shared" si="1024"/>
        <v>99999.000004354995</v>
      </c>
      <c r="BS871" s="6">
        <f t="shared" si="1025"/>
        <v>99999.000004354995</v>
      </c>
      <c r="BT871" s="6" t="str">
        <f t="shared" si="1049"/>
        <v>x</v>
      </c>
      <c r="BU871" s="6" t="str">
        <f t="shared" si="1026"/>
        <v/>
      </c>
      <c r="BW871" s="82">
        <f t="shared" si="1050"/>
        <v>9999999999</v>
      </c>
      <c r="BX871" s="80" t="str">
        <f t="shared" si="1027"/>
        <v>x</v>
      </c>
      <c r="BY871" s="80" t="str">
        <f t="shared" si="1028"/>
        <v/>
      </c>
      <c r="BZ871" s="56" t="str">
        <f t="shared" si="1051"/>
        <v/>
      </c>
      <c r="CA871" s="56" t="str">
        <f t="shared" si="1052"/>
        <v/>
      </c>
      <c r="CB871" s="88">
        <f t="shared" si="1053"/>
        <v>0</v>
      </c>
      <c r="CC871" s="56" t="str">
        <f t="shared" si="1029"/>
        <v/>
      </c>
      <c r="CD871" s="56"/>
      <c r="CE871" s="56"/>
      <c r="CF871" s="56"/>
      <c r="CG871" s="56"/>
      <c r="CH871" s="169">
        <f t="shared" si="1054"/>
        <v>9999999999</v>
      </c>
      <c r="CI871" s="170">
        <f t="shared" si="1055"/>
        <v>9999999999</v>
      </c>
      <c r="CJ871" s="171">
        <f t="shared" si="1056"/>
        <v>9999999999</v>
      </c>
      <c r="CK871" s="172" t="str">
        <f t="shared" si="1057"/>
        <v/>
      </c>
      <c r="CL871" s="173" t="str">
        <f t="shared" si="1030"/>
        <v>x</v>
      </c>
      <c r="CN871" s="6" t="str">
        <f t="shared" si="1058"/>
        <v/>
      </c>
      <c r="CO871" s="293" t="e">
        <f t="shared" ca="1" si="1068"/>
        <v>#N/A</v>
      </c>
      <c r="CP871" s="6" t="e">
        <f t="shared" ca="1" si="1059"/>
        <v>#N/A</v>
      </c>
      <c r="CQ871" s="61">
        <v>855</v>
      </c>
      <c r="CR871" s="6">
        <f t="shared" si="1031"/>
        <v>0</v>
      </c>
      <c r="CS871" s="6">
        <f t="shared" si="1032"/>
        <v>0</v>
      </c>
      <c r="CT871" s="56" t="str">
        <f t="shared" si="1033"/>
        <v/>
      </c>
      <c r="CU871" s="76">
        <f t="shared" si="1034"/>
        <v>0</v>
      </c>
      <c r="CV871" s="76">
        <f t="shared" si="1035"/>
        <v>0</v>
      </c>
      <c r="CX871" s="6" t="str">
        <f t="shared" si="1036"/>
        <v/>
      </c>
      <c r="CY871" s="6" t="str">
        <f t="shared" si="1037"/>
        <v/>
      </c>
      <c r="CZ871" s="6" t="str">
        <f t="shared" si="1038"/>
        <v/>
      </c>
      <c r="DG871" s="56" t="str">
        <f t="shared" si="1039"/>
        <v/>
      </c>
      <c r="DH871" s="6">
        <f t="shared" si="1040"/>
        <v>0</v>
      </c>
      <c r="DK871" s="6">
        <f t="shared" si="1075"/>
        <v>0</v>
      </c>
      <c r="DL871" s="6" t="e">
        <f t="shared" si="1076"/>
        <v>#N/A</v>
      </c>
      <c r="DN871" s="6" t="e">
        <f t="shared" si="1074"/>
        <v>#N/A</v>
      </c>
      <c r="DP871" s="6" t="str">
        <f t="shared" si="1041"/>
        <v/>
      </c>
      <c r="DQ871" s="293">
        <f t="shared" ca="1" si="1070"/>
        <v>865</v>
      </c>
      <c r="DR871" s="6" t="str">
        <f t="shared" ca="1" si="1060"/>
        <v>x</v>
      </c>
      <c r="DU871" s="293" t="e">
        <f t="shared" ca="1" si="1061"/>
        <v>#N/A</v>
      </c>
      <c r="DV871" s="5"/>
      <c r="DW871" s="293" t="e">
        <f t="shared" ca="1" si="1071"/>
        <v>#N/A</v>
      </c>
      <c r="DZ871" s="293" t="e">
        <f t="shared" ca="1" si="1062"/>
        <v>#N/A</v>
      </c>
      <c r="EA871" s="293" t="e">
        <f t="shared" ca="1" si="1063"/>
        <v>#N/A</v>
      </c>
      <c r="EB871" s="293" t="e">
        <f t="shared" ca="1" si="1064"/>
        <v>#N/A</v>
      </c>
      <c r="EE871" s="6" t="str">
        <f t="shared" si="1065"/>
        <v/>
      </c>
      <c r="EF871" s="293" t="e">
        <f t="shared" ca="1" si="1066"/>
        <v>#N/A</v>
      </c>
      <c r="EG871" s="6" t="e">
        <f t="shared" ca="1" si="1042"/>
        <v>#N/A</v>
      </c>
    </row>
    <row r="872" spans="3:137" x14ac:dyDescent="0.2">
      <c r="C872" s="75"/>
      <c r="D872" s="184" t="str">
        <f t="shared" si="1006"/>
        <v/>
      </c>
      <c r="E872" s="649" t="str">
        <f t="shared" si="1072"/>
        <v/>
      </c>
      <c r="F872" s="607" t="str">
        <f t="shared" si="1005"/>
        <v>x</v>
      </c>
      <c r="G872" s="650"/>
      <c r="H872" s="651"/>
      <c r="I872" s="651"/>
      <c r="J872" s="651"/>
      <c r="K872" s="652"/>
      <c r="L872" s="889"/>
      <c r="M872" s="889"/>
      <c r="N872" s="653"/>
      <c r="O872" s="651"/>
      <c r="P872" s="651"/>
      <c r="Q872" s="654"/>
      <c r="R872" s="655"/>
      <c r="S872" s="607" t="str">
        <f t="shared" si="1007"/>
        <v/>
      </c>
      <c r="T872" s="656" t="str">
        <f t="shared" si="1008"/>
        <v/>
      </c>
      <c r="U872" s="656" t="str">
        <f t="shared" si="1043"/>
        <v/>
      </c>
      <c r="V872" s="656" t="str">
        <f t="shared" si="1009"/>
        <v/>
      </c>
      <c r="W872" s="719"/>
      <c r="X872" s="659"/>
      <c r="Y872" s="656" t="str">
        <f t="shared" si="1073"/>
        <v/>
      </c>
      <c r="Z872" s="659"/>
      <c r="AA872" s="654"/>
      <c r="AB872" s="656" t="str">
        <f t="shared" si="1010"/>
        <v/>
      </c>
      <c r="AC872" s="661" t="str">
        <f t="shared" si="1044"/>
        <v/>
      </c>
      <c r="AE872" s="658" t="str">
        <f t="shared" si="1011"/>
        <v/>
      </c>
      <c r="AF872" s="659"/>
      <c r="AT872" s="805" t="str">
        <f t="shared" si="1069"/>
        <v/>
      </c>
      <c r="AU872" t="str">
        <f t="shared" si="1045"/>
        <v/>
      </c>
      <c r="AV872" s="6" t="str">
        <f t="shared" si="1012"/>
        <v/>
      </c>
      <c r="AW872" s="317" t="str">
        <f t="shared" si="1013"/>
        <v/>
      </c>
      <c r="AX872" s="158" t="str">
        <f t="shared" si="1014"/>
        <v/>
      </c>
      <c r="AY872" s="158" t="str">
        <f t="shared" si="1004"/>
        <v/>
      </c>
      <c r="AZ872" s="309" t="str">
        <f t="shared" si="1003"/>
        <v/>
      </c>
      <c r="BA872" s="318" t="str">
        <f t="shared" si="1015"/>
        <v/>
      </c>
      <c r="BB872" s="473" t="str">
        <f t="shared" si="1016"/>
        <v/>
      </c>
      <c r="BC872" s="80" t="str">
        <f t="shared" si="1067"/>
        <v/>
      </c>
      <c r="BD872" s="56">
        <f t="shared" si="1017"/>
        <v>1</v>
      </c>
      <c r="BF872" s="56" t="str">
        <f t="shared" si="1018"/>
        <v/>
      </c>
      <c r="BG872" s="56" t="str">
        <f t="shared" si="1019"/>
        <v/>
      </c>
      <c r="BH872" s="6" t="str">
        <f t="shared" si="1020"/>
        <v/>
      </c>
      <c r="BK872" s="6" t="str">
        <f t="shared" si="1021"/>
        <v/>
      </c>
      <c r="BL872" s="56">
        <f t="shared" si="1046"/>
        <v>999999</v>
      </c>
      <c r="BM872" s="183">
        <f t="shared" si="1047"/>
        <v>99999.000004360001</v>
      </c>
      <c r="BN872" s="61">
        <v>856</v>
      </c>
      <c r="BO872" s="6">
        <f t="shared" si="1022"/>
        <v>999999</v>
      </c>
      <c r="BP872" s="6">
        <f t="shared" si="1023"/>
        <v>999999</v>
      </c>
      <c r="BQ872" s="6" t="str">
        <f t="shared" si="1048"/>
        <v>x</v>
      </c>
      <c r="BR872" s="206">
        <f t="shared" si="1024"/>
        <v>99999.000004360001</v>
      </c>
      <c r="BS872" s="6">
        <f t="shared" si="1025"/>
        <v>99999.000004360001</v>
      </c>
      <c r="BT872" s="6" t="str">
        <f t="shared" si="1049"/>
        <v>x</v>
      </c>
      <c r="BU872" s="6" t="str">
        <f t="shared" si="1026"/>
        <v/>
      </c>
      <c r="BW872" s="82">
        <f t="shared" si="1050"/>
        <v>9999999999</v>
      </c>
      <c r="BX872" s="80" t="str">
        <f t="shared" si="1027"/>
        <v>x</v>
      </c>
      <c r="BY872" s="80" t="str">
        <f t="shared" si="1028"/>
        <v/>
      </c>
      <c r="BZ872" s="56" t="str">
        <f t="shared" si="1051"/>
        <v/>
      </c>
      <c r="CA872" s="56" t="str">
        <f t="shared" si="1052"/>
        <v/>
      </c>
      <c r="CB872" s="88">
        <f t="shared" si="1053"/>
        <v>0</v>
      </c>
      <c r="CC872" s="56" t="str">
        <f t="shared" si="1029"/>
        <v/>
      </c>
      <c r="CD872" s="56"/>
      <c r="CE872" s="56"/>
      <c r="CF872" s="56"/>
      <c r="CG872" s="56"/>
      <c r="CH872" s="169">
        <f t="shared" si="1054"/>
        <v>9999999999</v>
      </c>
      <c r="CI872" s="170">
        <f t="shared" si="1055"/>
        <v>9999999999</v>
      </c>
      <c r="CJ872" s="171">
        <f t="shared" si="1056"/>
        <v>9999999999</v>
      </c>
      <c r="CK872" s="172" t="str">
        <f t="shared" si="1057"/>
        <v/>
      </c>
      <c r="CL872" s="173" t="str">
        <f t="shared" si="1030"/>
        <v>x</v>
      </c>
      <c r="CN872" s="6" t="str">
        <f t="shared" si="1058"/>
        <v/>
      </c>
      <c r="CO872" s="293" t="e">
        <f t="shared" ca="1" si="1068"/>
        <v>#N/A</v>
      </c>
      <c r="CP872" s="6" t="e">
        <f t="shared" ca="1" si="1059"/>
        <v>#N/A</v>
      </c>
      <c r="CQ872" s="61">
        <v>856</v>
      </c>
      <c r="CR872" s="6">
        <f t="shared" si="1031"/>
        <v>0</v>
      </c>
      <c r="CS872" s="6">
        <f t="shared" si="1032"/>
        <v>0</v>
      </c>
      <c r="CT872" s="56" t="str">
        <f t="shared" si="1033"/>
        <v/>
      </c>
      <c r="CU872" s="76">
        <f t="shared" si="1034"/>
        <v>0</v>
      </c>
      <c r="CV872" s="76">
        <f t="shared" si="1035"/>
        <v>0</v>
      </c>
      <c r="CX872" s="6" t="str">
        <f t="shared" si="1036"/>
        <v/>
      </c>
      <c r="CY872" s="6" t="str">
        <f t="shared" si="1037"/>
        <v/>
      </c>
      <c r="CZ872" s="6" t="str">
        <f t="shared" si="1038"/>
        <v/>
      </c>
      <c r="DG872" s="56" t="str">
        <f t="shared" si="1039"/>
        <v/>
      </c>
      <c r="DH872" s="6">
        <f t="shared" si="1040"/>
        <v>0</v>
      </c>
      <c r="DK872" s="6">
        <f t="shared" si="1075"/>
        <v>0</v>
      </c>
      <c r="DL872" s="6" t="e">
        <f t="shared" si="1076"/>
        <v>#N/A</v>
      </c>
      <c r="DN872" s="6" t="e">
        <f t="shared" si="1074"/>
        <v>#N/A</v>
      </c>
      <c r="DP872" s="6" t="str">
        <f t="shared" si="1041"/>
        <v/>
      </c>
      <c r="DQ872" s="293">
        <f t="shared" ca="1" si="1070"/>
        <v>866</v>
      </c>
      <c r="DR872" s="6" t="str">
        <f t="shared" ca="1" si="1060"/>
        <v>x</v>
      </c>
      <c r="DU872" s="293" t="e">
        <f t="shared" ca="1" si="1061"/>
        <v>#N/A</v>
      </c>
      <c r="DV872" s="5"/>
      <c r="DW872" s="293" t="e">
        <f t="shared" ca="1" si="1071"/>
        <v>#N/A</v>
      </c>
      <c r="DZ872" s="293" t="e">
        <f t="shared" ca="1" si="1062"/>
        <v>#N/A</v>
      </c>
      <c r="EA872" s="293" t="e">
        <f t="shared" ca="1" si="1063"/>
        <v>#N/A</v>
      </c>
      <c r="EB872" s="293" t="e">
        <f t="shared" ca="1" si="1064"/>
        <v>#N/A</v>
      </c>
      <c r="EE872" s="6" t="str">
        <f t="shared" si="1065"/>
        <v/>
      </c>
      <c r="EF872" s="293" t="e">
        <f t="shared" ca="1" si="1066"/>
        <v>#N/A</v>
      </c>
      <c r="EG872" s="6" t="e">
        <f t="shared" ca="1" si="1042"/>
        <v>#N/A</v>
      </c>
    </row>
    <row r="873" spans="3:137" x14ac:dyDescent="0.2">
      <c r="C873" s="75"/>
      <c r="D873" s="184" t="str">
        <f t="shared" si="1006"/>
        <v/>
      </c>
      <c r="E873" s="649" t="str">
        <f t="shared" si="1072"/>
        <v/>
      </c>
      <c r="F873" s="607" t="str">
        <f t="shared" si="1005"/>
        <v>x</v>
      </c>
      <c r="G873" s="650"/>
      <c r="H873" s="651"/>
      <c r="I873" s="651"/>
      <c r="J873" s="651"/>
      <c r="K873" s="652"/>
      <c r="L873" s="889"/>
      <c r="M873" s="889"/>
      <c r="N873" s="653"/>
      <c r="O873" s="651"/>
      <c r="P873" s="651"/>
      <c r="Q873" s="654"/>
      <c r="R873" s="655"/>
      <c r="S873" s="607" t="str">
        <f t="shared" si="1007"/>
        <v/>
      </c>
      <c r="T873" s="656" t="str">
        <f t="shared" si="1008"/>
        <v/>
      </c>
      <c r="U873" s="656" t="str">
        <f t="shared" si="1043"/>
        <v/>
      </c>
      <c r="V873" s="656" t="str">
        <f t="shared" si="1009"/>
        <v/>
      </c>
      <c r="W873" s="719"/>
      <c r="X873" s="659"/>
      <c r="Y873" s="656" t="str">
        <f t="shared" si="1073"/>
        <v/>
      </c>
      <c r="Z873" s="659"/>
      <c r="AA873" s="654"/>
      <c r="AB873" s="656" t="str">
        <f t="shared" si="1010"/>
        <v/>
      </c>
      <c r="AC873" s="661" t="str">
        <f t="shared" si="1044"/>
        <v/>
      </c>
      <c r="AE873" s="658" t="str">
        <f t="shared" si="1011"/>
        <v/>
      </c>
      <c r="AF873" s="659"/>
      <c r="AT873" s="805" t="str">
        <f t="shared" si="1069"/>
        <v/>
      </c>
      <c r="AU873" t="str">
        <f t="shared" si="1045"/>
        <v/>
      </c>
      <c r="AV873" s="6" t="str">
        <f t="shared" si="1012"/>
        <v/>
      </c>
      <c r="AW873" s="317" t="str">
        <f t="shared" si="1013"/>
        <v/>
      </c>
      <c r="AX873" s="158" t="str">
        <f t="shared" si="1014"/>
        <v/>
      </c>
      <c r="AY873" s="158" t="str">
        <f t="shared" si="1004"/>
        <v/>
      </c>
      <c r="AZ873" s="309" t="str">
        <f t="shared" si="1003"/>
        <v/>
      </c>
      <c r="BA873" s="318" t="str">
        <f t="shared" si="1015"/>
        <v/>
      </c>
      <c r="BB873" s="473" t="str">
        <f t="shared" si="1016"/>
        <v/>
      </c>
      <c r="BC873" s="80" t="str">
        <f t="shared" si="1067"/>
        <v/>
      </c>
      <c r="BD873" s="56">
        <f t="shared" si="1017"/>
        <v>1</v>
      </c>
      <c r="BF873" s="56" t="str">
        <f t="shared" si="1018"/>
        <v/>
      </c>
      <c r="BG873" s="56" t="str">
        <f t="shared" si="1019"/>
        <v/>
      </c>
      <c r="BH873" s="6" t="str">
        <f t="shared" si="1020"/>
        <v/>
      </c>
      <c r="BK873" s="6" t="str">
        <f t="shared" si="1021"/>
        <v/>
      </c>
      <c r="BL873" s="56">
        <f t="shared" si="1046"/>
        <v>999999</v>
      </c>
      <c r="BM873" s="183">
        <f t="shared" si="1047"/>
        <v>99999.000004365007</v>
      </c>
      <c r="BN873" s="61">
        <v>857</v>
      </c>
      <c r="BO873" s="6">
        <f t="shared" si="1022"/>
        <v>999999</v>
      </c>
      <c r="BP873" s="6">
        <f t="shared" si="1023"/>
        <v>999999</v>
      </c>
      <c r="BQ873" s="6" t="str">
        <f t="shared" si="1048"/>
        <v>x</v>
      </c>
      <c r="BR873" s="206">
        <f t="shared" si="1024"/>
        <v>99999.000004365007</v>
      </c>
      <c r="BS873" s="6">
        <f t="shared" si="1025"/>
        <v>99999.000004365007</v>
      </c>
      <c r="BT873" s="6" t="str">
        <f t="shared" si="1049"/>
        <v>x</v>
      </c>
      <c r="BU873" s="6" t="str">
        <f t="shared" si="1026"/>
        <v/>
      </c>
      <c r="BW873" s="82">
        <f t="shared" si="1050"/>
        <v>9999999999</v>
      </c>
      <c r="BX873" s="80" t="str">
        <f t="shared" si="1027"/>
        <v>x</v>
      </c>
      <c r="BY873" s="80" t="str">
        <f t="shared" si="1028"/>
        <v/>
      </c>
      <c r="BZ873" s="56" t="str">
        <f t="shared" si="1051"/>
        <v/>
      </c>
      <c r="CA873" s="56" t="str">
        <f t="shared" si="1052"/>
        <v/>
      </c>
      <c r="CB873" s="88">
        <f t="shared" si="1053"/>
        <v>0</v>
      </c>
      <c r="CC873" s="56" t="str">
        <f t="shared" si="1029"/>
        <v/>
      </c>
      <c r="CD873" s="56"/>
      <c r="CE873" s="56"/>
      <c r="CF873" s="56"/>
      <c r="CG873" s="56"/>
      <c r="CH873" s="169">
        <f t="shared" si="1054"/>
        <v>9999999999</v>
      </c>
      <c r="CI873" s="170">
        <f t="shared" si="1055"/>
        <v>9999999999</v>
      </c>
      <c r="CJ873" s="171">
        <f t="shared" si="1056"/>
        <v>9999999999</v>
      </c>
      <c r="CK873" s="172" t="str">
        <f t="shared" si="1057"/>
        <v/>
      </c>
      <c r="CL873" s="173" t="str">
        <f t="shared" si="1030"/>
        <v>x</v>
      </c>
      <c r="CN873" s="6" t="str">
        <f t="shared" si="1058"/>
        <v/>
      </c>
      <c r="CO873" s="293" t="e">
        <f t="shared" ca="1" si="1068"/>
        <v>#N/A</v>
      </c>
      <c r="CP873" s="6" t="e">
        <f t="shared" ca="1" si="1059"/>
        <v>#N/A</v>
      </c>
      <c r="CQ873" s="61">
        <v>857</v>
      </c>
      <c r="CR873" s="6">
        <f t="shared" si="1031"/>
        <v>0</v>
      </c>
      <c r="CS873" s="6">
        <f t="shared" si="1032"/>
        <v>0</v>
      </c>
      <c r="CT873" s="56" t="str">
        <f t="shared" si="1033"/>
        <v/>
      </c>
      <c r="CU873" s="76">
        <f t="shared" si="1034"/>
        <v>0</v>
      </c>
      <c r="CV873" s="76">
        <f t="shared" si="1035"/>
        <v>0</v>
      </c>
      <c r="CX873" s="6" t="str">
        <f t="shared" si="1036"/>
        <v/>
      </c>
      <c r="CY873" s="6" t="str">
        <f t="shared" si="1037"/>
        <v/>
      </c>
      <c r="CZ873" s="6" t="str">
        <f t="shared" si="1038"/>
        <v/>
      </c>
      <c r="DG873" s="56" t="str">
        <f t="shared" si="1039"/>
        <v/>
      </c>
      <c r="DH873" s="6">
        <f t="shared" si="1040"/>
        <v>0</v>
      </c>
      <c r="DK873" s="6">
        <f t="shared" si="1075"/>
        <v>0</v>
      </c>
      <c r="DL873" s="6" t="e">
        <f t="shared" si="1076"/>
        <v>#N/A</v>
      </c>
      <c r="DN873" s="6" t="e">
        <f t="shared" si="1074"/>
        <v>#N/A</v>
      </c>
      <c r="DP873" s="6" t="str">
        <f t="shared" si="1041"/>
        <v/>
      </c>
      <c r="DQ873" s="293">
        <f t="shared" ca="1" si="1070"/>
        <v>867</v>
      </c>
      <c r="DR873" s="6" t="str">
        <f t="shared" ca="1" si="1060"/>
        <v>x</v>
      </c>
      <c r="DU873" s="293" t="e">
        <f t="shared" ca="1" si="1061"/>
        <v>#N/A</v>
      </c>
      <c r="DV873" s="5"/>
      <c r="DW873" s="293" t="e">
        <f t="shared" ca="1" si="1071"/>
        <v>#N/A</v>
      </c>
      <c r="DZ873" s="293" t="e">
        <f t="shared" ca="1" si="1062"/>
        <v>#N/A</v>
      </c>
      <c r="EA873" s="293" t="e">
        <f t="shared" ca="1" si="1063"/>
        <v>#N/A</v>
      </c>
      <c r="EB873" s="293" t="e">
        <f t="shared" ca="1" si="1064"/>
        <v>#N/A</v>
      </c>
      <c r="EE873" s="6" t="str">
        <f t="shared" si="1065"/>
        <v/>
      </c>
      <c r="EF873" s="293" t="e">
        <f t="shared" ca="1" si="1066"/>
        <v>#N/A</v>
      </c>
      <c r="EG873" s="6" t="e">
        <f t="shared" ca="1" si="1042"/>
        <v>#N/A</v>
      </c>
    </row>
    <row r="874" spans="3:137" x14ac:dyDescent="0.2">
      <c r="C874" s="75"/>
      <c r="D874" s="184" t="str">
        <f t="shared" si="1006"/>
        <v/>
      </c>
      <c r="E874" s="649" t="str">
        <f t="shared" si="1072"/>
        <v/>
      </c>
      <c r="F874" s="607" t="str">
        <f t="shared" si="1005"/>
        <v>x</v>
      </c>
      <c r="G874" s="650"/>
      <c r="H874" s="651"/>
      <c r="I874" s="651"/>
      <c r="J874" s="651"/>
      <c r="K874" s="652"/>
      <c r="L874" s="889"/>
      <c r="M874" s="889"/>
      <c r="N874" s="653"/>
      <c r="O874" s="651"/>
      <c r="P874" s="651"/>
      <c r="Q874" s="654"/>
      <c r="R874" s="655"/>
      <c r="S874" s="607" t="str">
        <f t="shared" si="1007"/>
        <v/>
      </c>
      <c r="T874" s="656" t="str">
        <f t="shared" si="1008"/>
        <v/>
      </c>
      <c r="U874" s="656" t="str">
        <f t="shared" si="1043"/>
        <v/>
      </c>
      <c r="V874" s="656" t="str">
        <f t="shared" si="1009"/>
        <v/>
      </c>
      <c r="W874" s="719"/>
      <c r="X874" s="659"/>
      <c r="Y874" s="656" t="str">
        <f t="shared" si="1073"/>
        <v/>
      </c>
      <c r="Z874" s="659"/>
      <c r="AA874" s="654"/>
      <c r="AB874" s="656" t="str">
        <f t="shared" si="1010"/>
        <v/>
      </c>
      <c r="AC874" s="661" t="str">
        <f t="shared" si="1044"/>
        <v/>
      </c>
      <c r="AE874" s="658" t="str">
        <f t="shared" si="1011"/>
        <v/>
      </c>
      <c r="AF874" s="659"/>
      <c r="AT874" s="805" t="str">
        <f t="shared" si="1069"/>
        <v/>
      </c>
      <c r="AU874" t="str">
        <f t="shared" si="1045"/>
        <v/>
      </c>
      <c r="AV874" s="6" t="str">
        <f t="shared" si="1012"/>
        <v/>
      </c>
      <c r="AW874" s="317" t="str">
        <f t="shared" si="1013"/>
        <v/>
      </c>
      <c r="AX874" s="158" t="str">
        <f t="shared" si="1014"/>
        <v/>
      </c>
      <c r="AY874" s="158" t="str">
        <f t="shared" si="1004"/>
        <v/>
      </c>
      <c r="AZ874" s="309" t="str">
        <f t="shared" si="1003"/>
        <v/>
      </c>
      <c r="BA874" s="318" t="str">
        <f t="shared" si="1015"/>
        <v/>
      </c>
      <c r="BB874" s="473" t="str">
        <f t="shared" si="1016"/>
        <v/>
      </c>
      <c r="BC874" s="80" t="str">
        <f t="shared" si="1067"/>
        <v/>
      </c>
      <c r="BD874" s="56">
        <f t="shared" si="1017"/>
        <v>1</v>
      </c>
      <c r="BF874" s="56" t="str">
        <f t="shared" si="1018"/>
        <v/>
      </c>
      <c r="BG874" s="56" t="str">
        <f t="shared" si="1019"/>
        <v/>
      </c>
      <c r="BH874" s="6" t="str">
        <f t="shared" si="1020"/>
        <v/>
      </c>
      <c r="BK874" s="6" t="str">
        <f t="shared" si="1021"/>
        <v/>
      </c>
      <c r="BL874" s="56">
        <f t="shared" si="1046"/>
        <v>999999</v>
      </c>
      <c r="BM874" s="183">
        <f t="shared" si="1047"/>
        <v>99999.000004369998</v>
      </c>
      <c r="BN874" s="61">
        <v>858</v>
      </c>
      <c r="BO874" s="6">
        <f t="shared" si="1022"/>
        <v>999999</v>
      </c>
      <c r="BP874" s="6">
        <f t="shared" si="1023"/>
        <v>999999</v>
      </c>
      <c r="BQ874" s="6" t="str">
        <f t="shared" si="1048"/>
        <v>x</v>
      </c>
      <c r="BR874" s="206">
        <f t="shared" si="1024"/>
        <v>99999.000004369998</v>
      </c>
      <c r="BS874" s="6">
        <f t="shared" si="1025"/>
        <v>99999.000004369998</v>
      </c>
      <c r="BT874" s="6" t="str">
        <f t="shared" si="1049"/>
        <v>x</v>
      </c>
      <c r="BU874" s="6" t="str">
        <f t="shared" si="1026"/>
        <v/>
      </c>
      <c r="BW874" s="82">
        <f t="shared" si="1050"/>
        <v>9999999999</v>
      </c>
      <c r="BX874" s="80" t="str">
        <f t="shared" si="1027"/>
        <v>x</v>
      </c>
      <c r="BY874" s="80" t="str">
        <f t="shared" si="1028"/>
        <v/>
      </c>
      <c r="BZ874" s="56" t="str">
        <f t="shared" si="1051"/>
        <v/>
      </c>
      <c r="CA874" s="56" t="str">
        <f t="shared" si="1052"/>
        <v/>
      </c>
      <c r="CB874" s="88">
        <f t="shared" si="1053"/>
        <v>0</v>
      </c>
      <c r="CC874" s="56" t="str">
        <f t="shared" si="1029"/>
        <v/>
      </c>
      <c r="CD874" s="56"/>
      <c r="CE874" s="56"/>
      <c r="CF874" s="56"/>
      <c r="CG874" s="56"/>
      <c r="CH874" s="169">
        <f t="shared" si="1054"/>
        <v>9999999999</v>
      </c>
      <c r="CI874" s="170">
        <f t="shared" si="1055"/>
        <v>9999999999</v>
      </c>
      <c r="CJ874" s="171">
        <f t="shared" si="1056"/>
        <v>9999999999</v>
      </c>
      <c r="CK874" s="172" t="str">
        <f t="shared" si="1057"/>
        <v/>
      </c>
      <c r="CL874" s="173" t="str">
        <f t="shared" si="1030"/>
        <v>x</v>
      </c>
      <c r="CN874" s="6" t="str">
        <f t="shared" si="1058"/>
        <v/>
      </c>
      <c r="CO874" s="293" t="e">
        <f t="shared" ca="1" si="1068"/>
        <v>#N/A</v>
      </c>
      <c r="CP874" s="6" t="e">
        <f t="shared" ca="1" si="1059"/>
        <v>#N/A</v>
      </c>
      <c r="CQ874" s="61">
        <v>858</v>
      </c>
      <c r="CR874" s="6">
        <f t="shared" si="1031"/>
        <v>0</v>
      </c>
      <c r="CS874" s="6">
        <f t="shared" si="1032"/>
        <v>0</v>
      </c>
      <c r="CT874" s="56" t="str">
        <f t="shared" si="1033"/>
        <v/>
      </c>
      <c r="CU874" s="76">
        <f t="shared" si="1034"/>
        <v>0</v>
      </c>
      <c r="CV874" s="76">
        <f t="shared" si="1035"/>
        <v>0</v>
      </c>
      <c r="CX874" s="6" t="str">
        <f t="shared" si="1036"/>
        <v/>
      </c>
      <c r="CY874" s="6" t="str">
        <f t="shared" si="1037"/>
        <v/>
      </c>
      <c r="CZ874" s="6" t="str">
        <f t="shared" si="1038"/>
        <v/>
      </c>
      <c r="DG874" s="56" t="str">
        <f t="shared" si="1039"/>
        <v/>
      </c>
      <c r="DH874" s="6">
        <f t="shared" si="1040"/>
        <v>0</v>
      </c>
      <c r="DK874" s="6">
        <f t="shared" si="1075"/>
        <v>0</v>
      </c>
      <c r="DL874" s="6" t="e">
        <f t="shared" si="1076"/>
        <v>#N/A</v>
      </c>
      <c r="DN874" s="6" t="e">
        <f t="shared" si="1074"/>
        <v>#N/A</v>
      </c>
      <c r="DP874" s="6" t="str">
        <f t="shared" si="1041"/>
        <v/>
      </c>
      <c r="DQ874" s="293">
        <f t="shared" ca="1" si="1070"/>
        <v>868</v>
      </c>
      <c r="DR874" s="6" t="str">
        <f t="shared" ca="1" si="1060"/>
        <v>x</v>
      </c>
      <c r="DU874" s="293" t="e">
        <f t="shared" ca="1" si="1061"/>
        <v>#N/A</v>
      </c>
      <c r="DV874" s="5"/>
      <c r="DW874" s="293" t="e">
        <f t="shared" ca="1" si="1071"/>
        <v>#N/A</v>
      </c>
      <c r="DZ874" s="293" t="e">
        <f t="shared" ca="1" si="1062"/>
        <v>#N/A</v>
      </c>
      <c r="EA874" s="293" t="e">
        <f t="shared" ca="1" si="1063"/>
        <v>#N/A</v>
      </c>
      <c r="EB874" s="293" t="e">
        <f t="shared" ca="1" si="1064"/>
        <v>#N/A</v>
      </c>
      <c r="EE874" s="6" t="str">
        <f t="shared" si="1065"/>
        <v/>
      </c>
      <c r="EF874" s="293" t="e">
        <f t="shared" ca="1" si="1066"/>
        <v>#N/A</v>
      </c>
      <c r="EG874" s="6" t="e">
        <f t="shared" ca="1" si="1042"/>
        <v>#N/A</v>
      </c>
    </row>
    <row r="875" spans="3:137" x14ac:dyDescent="0.2">
      <c r="C875" s="75"/>
      <c r="D875" s="184" t="str">
        <f t="shared" si="1006"/>
        <v/>
      </c>
      <c r="E875" s="649" t="str">
        <f t="shared" si="1072"/>
        <v/>
      </c>
      <c r="F875" s="607" t="str">
        <f t="shared" si="1005"/>
        <v>x</v>
      </c>
      <c r="G875" s="650"/>
      <c r="H875" s="651"/>
      <c r="I875" s="651"/>
      <c r="J875" s="651"/>
      <c r="K875" s="652"/>
      <c r="L875" s="889"/>
      <c r="M875" s="889"/>
      <c r="N875" s="653"/>
      <c r="O875" s="651"/>
      <c r="P875" s="651"/>
      <c r="Q875" s="654"/>
      <c r="R875" s="655"/>
      <c r="S875" s="607" t="str">
        <f t="shared" si="1007"/>
        <v/>
      </c>
      <c r="T875" s="656" t="str">
        <f t="shared" si="1008"/>
        <v/>
      </c>
      <c r="U875" s="656" t="str">
        <f t="shared" si="1043"/>
        <v/>
      </c>
      <c r="V875" s="656" t="str">
        <f t="shared" si="1009"/>
        <v/>
      </c>
      <c r="W875" s="719"/>
      <c r="X875" s="659"/>
      <c r="Y875" s="656" t="str">
        <f t="shared" si="1073"/>
        <v/>
      </c>
      <c r="Z875" s="659"/>
      <c r="AA875" s="654"/>
      <c r="AB875" s="656" t="str">
        <f t="shared" si="1010"/>
        <v/>
      </c>
      <c r="AC875" s="661" t="str">
        <f t="shared" si="1044"/>
        <v/>
      </c>
      <c r="AE875" s="658" t="str">
        <f t="shared" si="1011"/>
        <v/>
      </c>
      <c r="AF875" s="659"/>
      <c r="AT875" s="805" t="str">
        <f t="shared" si="1069"/>
        <v/>
      </c>
      <c r="AU875" t="str">
        <f t="shared" si="1045"/>
        <v/>
      </c>
      <c r="AV875" s="6" t="str">
        <f t="shared" si="1012"/>
        <v/>
      </c>
      <c r="AW875" s="317" t="str">
        <f t="shared" si="1013"/>
        <v/>
      </c>
      <c r="AX875" s="158" t="str">
        <f t="shared" si="1014"/>
        <v/>
      </c>
      <c r="AY875" s="158" t="str">
        <f t="shared" si="1004"/>
        <v/>
      </c>
      <c r="AZ875" s="309" t="str">
        <f t="shared" si="1003"/>
        <v/>
      </c>
      <c r="BA875" s="318" t="str">
        <f t="shared" si="1015"/>
        <v/>
      </c>
      <c r="BB875" s="473" t="str">
        <f t="shared" si="1016"/>
        <v/>
      </c>
      <c r="BC875" s="80" t="str">
        <f t="shared" si="1067"/>
        <v/>
      </c>
      <c r="BD875" s="56">
        <f t="shared" si="1017"/>
        <v>1</v>
      </c>
      <c r="BF875" s="56" t="str">
        <f t="shared" si="1018"/>
        <v/>
      </c>
      <c r="BG875" s="56" t="str">
        <f t="shared" si="1019"/>
        <v/>
      </c>
      <c r="BH875" s="6" t="str">
        <f t="shared" si="1020"/>
        <v/>
      </c>
      <c r="BK875" s="6" t="str">
        <f t="shared" si="1021"/>
        <v/>
      </c>
      <c r="BL875" s="56">
        <f t="shared" si="1046"/>
        <v>999999</v>
      </c>
      <c r="BM875" s="183">
        <f t="shared" si="1047"/>
        <v>99999.000004375004</v>
      </c>
      <c r="BN875" s="61">
        <v>859</v>
      </c>
      <c r="BO875" s="6">
        <f t="shared" si="1022"/>
        <v>999999</v>
      </c>
      <c r="BP875" s="6">
        <f t="shared" si="1023"/>
        <v>999999</v>
      </c>
      <c r="BQ875" s="6" t="str">
        <f t="shared" si="1048"/>
        <v>x</v>
      </c>
      <c r="BR875" s="206">
        <f t="shared" si="1024"/>
        <v>99999.000004375004</v>
      </c>
      <c r="BS875" s="6">
        <f t="shared" si="1025"/>
        <v>99999.000004375004</v>
      </c>
      <c r="BT875" s="6" t="str">
        <f t="shared" si="1049"/>
        <v>x</v>
      </c>
      <c r="BU875" s="6" t="str">
        <f t="shared" si="1026"/>
        <v/>
      </c>
      <c r="BW875" s="82">
        <f t="shared" si="1050"/>
        <v>9999999999</v>
      </c>
      <c r="BX875" s="80" t="str">
        <f t="shared" si="1027"/>
        <v>x</v>
      </c>
      <c r="BY875" s="80" t="str">
        <f t="shared" si="1028"/>
        <v/>
      </c>
      <c r="BZ875" s="56" t="str">
        <f t="shared" si="1051"/>
        <v/>
      </c>
      <c r="CA875" s="56" t="str">
        <f t="shared" si="1052"/>
        <v/>
      </c>
      <c r="CB875" s="88">
        <f t="shared" si="1053"/>
        <v>0</v>
      </c>
      <c r="CC875" s="56" t="str">
        <f t="shared" si="1029"/>
        <v/>
      </c>
      <c r="CD875" s="56"/>
      <c r="CE875" s="56"/>
      <c r="CF875" s="56"/>
      <c r="CG875" s="56"/>
      <c r="CH875" s="169">
        <f t="shared" si="1054"/>
        <v>9999999999</v>
      </c>
      <c r="CI875" s="170">
        <f t="shared" si="1055"/>
        <v>9999999999</v>
      </c>
      <c r="CJ875" s="171">
        <f t="shared" si="1056"/>
        <v>9999999999</v>
      </c>
      <c r="CK875" s="172" t="str">
        <f t="shared" si="1057"/>
        <v/>
      </c>
      <c r="CL875" s="173" t="str">
        <f t="shared" si="1030"/>
        <v>x</v>
      </c>
      <c r="CN875" s="6" t="str">
        <f t="shared" si="1058"/>
        <v/>
      </c>
      <c r="CO875" s="293" t="e">
        <f t="shared" ca="1" si="1068"/>
        <v>#N/A</v>
      </c>
      <c r="CP875" s="6" t="e">
        <f t="shared" ca="1" si="1059"/>
        <v>#N/A</v>
      </c>
      <c r="CQ875" s="61">
        <v>859</v>
      </c>
      <c r="CR875" s="6">
        <f t="shared" si="1031"/>
        <v>0</v>
      </c>
      <c r="CS875" s="6">
        <f t="shared" si="1032"/>
        <v>0</v>
      </c>
      <c r="CT875" s="56" t="str">
        <f t="shared" si="1033"/>
        <v/>
      </c>
      <c r="CU875" s="76">
        <f t="shared" si="1034"/>
        <v>0</v>
      </c>
      <c r="CV875" s="76">
        <f t="shared" si="1035"/>
        <v>0</v>
      </c>
      <c r="CX875" s="6" t="str">
        <f t="shared" si="1036"/>
        <v/>
      </c>
      <c r="CY875" s="6" t="str">
        <f t="shared" si="1037"/>
        <v/>
      </c>
      <c r="CZ875" s="6" t="str">
        <f t="shared" si="1038"/>
        <v/>
      </c>
      <c r="DG875" s="56" t="str">
        <f t="shared" si="1039"/>
        <v/>
      </c>
      <c r="DH875" s="6">
        <f t="shared" si="1040"/>
        <v>0</v>
      </c>
      <c r="DK875" s="6">
        <f t="shared" si="1075"/>
        <v>0</v>
      </c>
      <c r="DL875" s="6" t="e">
        <f t="shared" si="1076"/>
        <v>#N/A</v>
      </c>
      <c r="DN875" s="6" t="e">
        <f t="shared" si="1074"/>
        <v>#N/A</v>
      </c>
      <c r="DP875" s="6" t="str">
        <f t="shared" si="1041"/>
        <v/>
      </c>
      <c r="DQ875" s="293">
        <f t="shared" ca="1" si="1070"/>
        <v>869</v>
      </c>
      <c r="DR875" s="6" t="str">
        <f t="shared" ca="1" si="1060"/>
        <v>x</v>
      </c>
      <c r="DU875" s="293" t="e">
        <f t="shared" ca="1" si="1061"/>
        <v>#N/A</v>
      </c>
      <c r="DV875" s="5"/>
      <c r="DW875" s="293" t="e">
        <f t="shared" ca="1" si="1071"/>
        <v>#N/A</v>
      </c>
      <c r="DZ875" s="293" t="e">
        <f t="shared" ca="1" si="1062"/>
        <v>#N/A</v>
      </c>
      <c r="EA875" s="293" t="e">
        <f t="shared" ca="1" si="1063"/>
        <v>#N/A</v>
      </c>
      <c r="EB875" s="293" t="e">
        <f t="shared" ca="1" si="1064"/>
        <v>#N/A</v>
      </c>
      <c r="EE875" s="6" t="str">
        <f t="shared" si="1065"/>
        <v/>
      </c>
      <c r="EF875" s="293" t="e">
        <f t="shared" ca="1" si="1066"/>
        <v>#N/A</v>
      </c>
      <c r="EG875" s="6" t="e">
        <f t="shared" ca="1" si="1042"/>
        <v>#N/A</v>
      </c>
    </row>
    <row r="876" spans="3:137" x14ac:dyDescent="0.2">
      <c r="C876" s="75"/>
      <c r="D876" s="184" t="str">
        <f t="shared" si="1006"/>
        <v/>
      </c>
      <c r="E876" s="649" t="str">
        <f t="shared" si="1072"/>
        <v/>
      </c>
      <c r="F876" s="607" t="str">
        <f t="shared" si="1005"/>
        <v>x</v>
      </c>
      <c r="G876" s="650"/>
      <c r="H876" s="651"/>
      <c r="I876" s="651"/>
      <c r="J876" s="651"/>
      <c r="K876" s="652"/>
      <c r="L876" s="889"/>
      <c r="M876" s="889"/>
      <c r="N876" s="653"/>
      <c r="O876" s="651"/>
      <c r="P876" s="651"/>
      <c r="Q876" s="654"/>
      <c r="R876" s="655"/>
      <c r="S876" s="607" t="str">
        <f t="shared" si="1007"/>
        <v/>
      </c>
      <c r="T876" s="656" t="str">
        <f t="shared" si="1008"/>
        <v/>
      </c>
      <c r="U876" s="656" t="str">
        <f t="shared" si="1043"/>
        <v/>
      </c>
      <c r="V876" s="656" t="str">
        <f t="shared" si="1009"/>
        <v/>
      </c>
      <c r="W876" s="719"/>
      <c r="X876" s="659"/>
      <c r="Y876" s="656" t="str">
        <f t="shared" si="1073"/>
        <v/>
      </c>
      <c r="Z876" s="659"/>
      <c r="AA876" s="654"/>
      <c r="AB876" s="656" t="str">
        <f t="shared" si="1010"/>
        <v/>
      </c>
      <c r="AC876" s="661" t="str">
        <f t="shared" si="1044"/>
        <v/>
      </c>
      <c r="AE876" s="658" t="str">
        <f t="shared" si="1011"/>
        <v/>
      </c>
      <c r="AF876" s="659"/>
      <c r="AT876" s="805" t="str">
        <f t="shared" si="1069"/>
        <v/>
      </c>
      <c r="AU876" t="str">
        <f t="shared" si="1045"/>
        <v/>
      </c>
      <c r="AV876" s="6" t="str">
        <f t="shared" si="1012"/>
        <v/>
      </c>
      <c r="AW876" s="317" t="str">
        <f t="shared" si="1013"/>
        <v/>
      </c>
      <c r="AX876" s="158" t="str">
        <f t="shared" si="1014"/>
        <v/>
      </c>
      <c r="AY876" s="158" t="str">
        <f t="shared" si="1004"/>
        <v/>
      </c>
      <c r="AZ876" s="309" t="str">
        <f t="shared" si="1003"/>
        <v/>
      </c>
      <c r="BA876" s="318" t="str">
        <f t="shared" si="1015"/>
        <v/>
      </c>
      <c r="BB876" s="473" t="str">
        <f t="shared" si="1016"/>
        <v/>
      </c>
      <c r="BC876" s="80" t="str">
        <f t="shared" si="1067"/>
        <v/>
      </c>
      <c r="BD876" s="56">
        <f t="shared" si="1017"/>
        <v>1</v>
      </c>
      <c r="BF876" s="56" t="str">
        <f t="shared" si="1018"/>
        <v/>
      </c>
      <c r="BG876" s="56" t="str">
        <f t="shared" si="1019"/>
        <v/>
      </c>
      <c r="BH876" s="6" t="str">
        <f t="shared" si="1020"/>
        <v/>
      </c>
      <c r="BK876" s="6" t="str">
        <f t="shared" si="1021"/>
        <v/>
      </c>
      <c r="BL876" s="56">
        <f t="shared" si="1046"/>
        <v>999999</v>
      </c>
      <c r="BM876" s="183">
        <f t="shared" si="1047"/>
        <v>99999.000004379996</v>
      </c>
      <c r="BN876" s="61">
        <v>860</v>
      </c>
      <c r="BO876" s="6">
        <f t="shared" si="1022"/>
        <v>999999</v>
      </c>
      <c r="BP876" s="6">
        <f t="shared" si="1023"/>
        <v>999999</v>
      </c>
      <c r="BQ876" s="6" t="str">
        <f t="shared" si="1048"/>
        <v>x</v>
      </c>
      <c r="BR876" s="206">
        <f t="shared" si="1024"/>
        <v>99999.000004379996</v>
      </c>
      <c r="BS876" s="6">
        <f t="shared" si="1025"/>
        <v>99999.000004379996</v>
      </c>
      <c r="BT876" s="6" t="str">
        <f t="shared" si="1049"/>
        <v>x</v>
      </c>
      <c r="BU876" s="6" t="str">
        <f t="shared" si="1026"/>
        <v/>
      </c>
      <c r="BW876" s="82">
        <f t="shared" si="1050"/>
        <v>9999999999</v>
      </c>
      <c r="BX876" s="80" t="str">
        <f t="shared" si="1027"/>
        <v>x</v>
      </c>
      <c r="BY876" s="80" t="str">
        <f t="shared" si="1028"/>
        <v/>
      </c>
      <c r="BZ876" s="56" t="str">
        <f t="shared" si="1051"/>
        <v/>
      </c>
      <c r="CA876" s="56" t="str">
        <f t="shared" si="1052"/>
        <v/>
      </c>
      <c r="CB876" s="88">
        <f t="shared" si="1053"/>
        <v>0</v>
      </c>
      <c r="CC876" s="56" t="str">
        <f t="shared" si="1029"/>
        <v/>
      </c>
      <c r="CD876" s="56"/>
      <c r="CE876" s="56"/>
      <c r="CF876" s="56"/>
      <c r="CG876" s="56"/>
      <c r="CH876" s="169">
        <f t="shared" si="1054"/>
        <v>9999999999</v>
      </c>
      <c r="CI876" s="170">
        <f t="shared" si="1055"/>
        <v>9999999999</v>
      </c>
      <c r="CJ876" s="171">
        <f t="shared" si="1056"/>
        <v>9999999999</v>
      </c>
      <c r="CK876" s="172" t="str">
        <f t="shared" si="1057"/>
        <v/>
      </c>
      <c r="CL876" s="173" t="str">
        <f t="shared" si="1030"/>
        <v>x</v>
      </c>
      <c r="CN876" s="6" t="str">
        <f t="shared" si="1058"/>
        <v/>
      </c>
      <c r="CO876" s="293" t="e">
        <f t="shared" ca="1" si="1068"/>
        <v>#N/A</v>
      </c>
      <c r="CP876" s="6" t="e">
        <f t="shared" ca="1" si="1059"/>
        <v>#N/A</v>
      </c>
      <c r="CQ876" s="61">
        <v>860</v>
      </c>
      <c r="CR876" s="6">
        <f t="shared" si="1031"/>
        <v>0</v>
      </c>
      <c r="CS876" s="6">
        <f t="shared" si="1032"/>
        <v>0</v>
      </c>
      <c r="CT876" s="56" t="str">
        <f t="shared" si="1033"/>
        <v/>
      </c>
      <c r="CU876" s="76">
        <f t="shared" si="1034"/>
        <v>0</v>
      </c>
      <c r="CV876" s="76">
        <f t="shared" si="1035"/>
        <v>0</v>
      </c>
      <c r="CX876" s="6" t="str">
        <f t="shared" si="1036"/>
        <v/>
      </c>
      <c r="CY876" s="6" t="str">
        <f t="shared" si="1037"/>
        <v/>
      </c>
      <c r="CZ876" s="6" t="str">
        <f t="shared" si="1038"/>
        <v/>
      </c>
      <c r="DG876" s="56" t="str">
        <f t="shared" si="1039"/>
        <v/>
      </c>
      <c r="DH876" s="6">
        <f t="shared" si="1040"/>
        <v>0</v>
      </c>
      <c r="DK876" s="6">
        <f t="shared" si="1075"/>
        <v>0</v>
      </c>
      <c r="DL876" s="6" t="e">
        <f t="shared" si="1076"/>
        <v>#N/A</v>
      </c>
      <c r="DN876" s="6" t="e">
        <f t="shared" si="1074"/>
        <v>#N/A</v>
      </c>
      <c r="DP876" s="6" t="str">
        <f t="shared" si="1041"/>
        <v/>
      </c>
      <c r="DQ876" s="293">
        <f t="shared" ca="1" si="1070"/>
        <v>870</v>
      </c>
      <c r="DR876" s="6" t="str">
        <f t="shared" ca="1" si="1060"/>
        <v>x</v>
      </c>
      <c r="DU876" s="293" t="e">
        <f t="shared" ca="1" si="1061"/>
        <v>#N/A</v>
      </c>
      <c r="DV876" s="5"/>
      <c r="DW876" s="293" t="e">
        <f t="shared" ca="1" si="1071"/>
        <v>#N/A</v>
      </c>
      <c r="DZ876" s="293" t="e">
        <f t="shared" ca="1" si="1062"/>
        <v>#N/A</v>
      </c>
      <c r="EA876" s="293" t="e">
        <f t="shared" ca="1" si="1063"/>
        <v>#N/A</v>
      </c>
      <c r="EB876" s="293" t="e">
        <f t="shared" ca="1" si="1064"/>
        <v>#N/A</v>
      </c>
      <c r="EE876" s="6" t="str">
        <f t="shared" si="1065"/>
        <v/>
      </c>
      <c r="EF876" s="293" t="e">
        <f t="shared" ca="1" si="1066"/>
        <v>#N/A</v>
      </c>
      <c r="EG876" s="6" t="e">
        <f t="shared" ca="1" si="1042"/>
        <v>#N/A</v>
      </c>
    </row>
    <row r="877" spans="3:137" x14ac:dyDescent="0.2">
      <c r="C877" s="75"/>
      <c r="D877" s="184" t="str">
        <f t="shared" si="1006"/>
        <v/>
      </c>
      <c r="E877" s="649" t="str">
        <f t="shared" si="1072"/>
        <v/>
      </c>
      <c r="F877" s="607" t="str">
        <f t="shared" si="1005"/>
        <v>x</v>
      </c>
      <c r="G877" s="650"/>
      <c r="H877" s="651"/>
      <c r="I877" s="651"/>
      <c r="J877" s="651"/>
      <c r="K877" s="652"/>
      <c r="L877" s="889"/>
      <c r="M877" s="889"/>
      <c r="N877" s="653"/>
      <c r="O877" s="651"/>
      <c r="P877" s="651"/>
      <c r="Q877" s="654"/>
      <c r="R877" s="655"/>
      <c r="S877" s="607" t="str">
        <f t="shared" si="1007"/>
        <v/>
      </c>
      <c r="T877" s="656" t="str">
        <f t="shared" si="1008"/>
        <v/>
      </c>
      <c r="U877" s="656" t="str">
        <f t="shared" si="1043"/>
        <v/>
      </c>
      <c r="V877" s="656" t="str">
        <f t="shared" si="1009"/>
        <v/>
      </c>
      <c r="W877" s="719"/>
      <c r="X877" s="659"/>
      <c r="Y877" s="656" t="str">
        <f t="shared" si="1073"/>
        <v/>
      </c>
      <c r="Z877" s="659"/>
      <c r="AA877" s="654"/>
      <c r="AB877" s="656" t="str">
        <f t="shared" si="1010"/>
        <v/>
      </c>
      <c r="AC877" s="661" t="str">
        <f t="shared" si="1044"/>
        <v/>
      </c>
      <c r="AE877" s="658" t="str">
        <f t="shared" si="1011"/>
        <v/>
      </c>
      <c r="AF877" s="659"/>
      <c r="AT877" s="805" t="str">
        <f t="shared" si="1069"/>
        <v/>
      </c>
      <c r="AU877" t="str">
        <f t="shared" si="1045"/>
        <v/>
      </c>
      <c r="AV877" s="6" t="str">
        <f t="shared" si="1012"/>
        <v/>
      </c>
      <c r="AW877" s="317" t="str">
        <f t="shared" si="1013"/>
        <v/>
      </c>
      <c r="AX877" s="158" t="str">
        <f t="shared" si="1014"/>
        <v/>
      </c>
      <c r="AY877" s="158" t="str">
        <f t="shared" si="1004"/>
        <v/>
      </c>
      <c r="AZ877" s="309" t="str">
        <f t="shared" si="1003"/>
        <v/>
      </c>
      <c r="BA877" s="318" t="str">
        <f t="shared" si="1015"/>
        <v/>
      </c>
      <c r="BB877" s="473" t="str">
        <f t="shared" si="1016"/>
        <v/>
      </c>
      <c r="BC877" s="80" t="str">
        <f t="shared" si="1067"/>
        <v/>
      </c>
      <c r="BD877" s="56">
        <f t="shared" si="1017"/>
        <v>1</v>
      </c>
      <c r="BF877" s="56" t="str">
        <f t="shared" si="1018"/>
        <v/>
      </c>
      <c r="BG877" s="56" t="str">
        <f t="shared" si="1019"/>
        <v/>
      </c>
      <c r="BH877" s="6" t="str">
        <f t="shared" si="1020"/>
        <v/>
      </c>
      <c r="BK877" s="6" t="str">
        <f t="shared" si="1021"/>
        <v/>
      </c>
      <c r="BL877" s="56">
        <f t="shared" si="1046"/>
        <v>999999</v>
      </c>
      <c r="BM877" s="183">
        <f t="shared" si="1047"/>
        <v>99999.000004385001</v>
      </c>
      <c r="BN877" s="61">
        <v>861</v>
      </c>
      <c r="BO877" s="6">
        <f t="shared" si="1022"/>
        <v>999999</v>
      </c>
      <c r="BP877" s="6">
        <f t="shared" si="1023"/>
        <v>999999</v>
      </c>
      <c r="BQ877" s="6" t="str">
        <f t="shared" si="1048"/>
        <v>x</v>
      </c>
      <c r="BR877" s="206">
        <f t="shared" si="1024"/>
        <v>99999.000004385001</v>
      </c>
      <c r="BS877" s="6">
        <f t="shared" si="1025"/>
        <v>99999.000004385001</v>
      </c>
      <c r="BT877" s="6" t="str">
        <f t="shared" si="1049"/>
        <v>x</v>
      </c>
      <c r="BU877" s="6" t="str">
        <f t="shared" si="1026"/>
        <v/>
      </c>
      <c r="BW877" s="82">
        <f t="shared" si="1050"/>
        <v>9999999999</v>
      </c>
      <c r="BX877" s="80" t="str">
        <f t="shared" si="1027"/>
        <v>x</v>
      </c>
      <c r="BY877" s="80" t="str">
        <f t="shared" si="1028"/>
        <v/>
      </c>
      <c r="BZ877" s="56" t="str">
        <f t="shared" si="1051"/>
        <v/>
      </c>
      <c r="CA877" s="56" t="str">
        <f t="shared" si="1052"/>
        <v/>
      </c>
      <c r="CB877" s="88">
        <f t="shared" si="1053"/>
        <v>0</v>
      </c>
      <c r="CC877" s="56" t="str">
        <f t="shared" si="1029"/>
        <v/>
      </c>
      <c r="CD877" s="56"/>
      <c r="CE877" s="56"/>
      <c r="CF877" s="56"/>
      <c r="CG877" s="56"/>
      <c r="CH877" s="169">
        <f t="shared" si="1054"/>
        <v>9999999999</v>
      </c>
      <c r="CI877" s="170">
        <f t="shared" si="1055"/>
        <v>9999999999</v>
      </c>
      <c r="CJ877" s="171">
        <f t="shared" si="1056"/>
        <v>9999999999</v>
      </c>
      <c r="CK877" s="172" t="str">
        <f t="shared" si="1057"/>
        <v/>
      </c>
      <c r="CL877" s="173" t="str">
        <f t="shared" si="1030"/>
        <v>x</v>
      </c>
      <c r="CN877" s="6" t="str">
        <f t="shared" si="1058"/>
        <v/>
      </c>
      <c r="CO877" s="293" t="e">
        <f t="shared" ca="1" si="1068"/>
        <v>#N/A</v>
      </c>
      <c r="CP877" s="6" t="e">
        <f t="shared" ca="1" si="1059"/>
        <v>#N/A</v>
      </c>
      <c r="CQ877" s="61">
        <v>861</v>
      </c>
      <c r="CR877" s="6">
        <f t="shared" si="1031"/>
        <v>0</v>
      </c>
      <c r="CS877" s="6">
        <f t="shared" si="1032"/>
        <v>0</v>
      </c>
      <c r="CT877" s="56" t="str">
        <f t="shared" si="1033"/>
        <v/>
      </c>
      <c r="CU877" s="76">
        <f t="shared" si="1034"/>
        <v>0</v>
      </c>
      <c r="CV877" s="76">
        <f t="shared" si="1035"/>
        <v>0</v>
      </c>
      <c r="CX877" s="6" t="str">
        <f t="shared" si="1036"/>
        <v/>
      </c>
      <c r="CY877" s="6" t="str">
        <f t="shared" si="1037"/>
        <v/>
      </c>
      <c r="CZ877" s="6" t="str">
        <f t="shared" si="1038"/>
        <v/>
      </c>
      <c r="DG877" s="56" t="str">
        <f t="shared" si="1039"/>
        <v/>
      </c>
      <c r="DH877" s="6">
        <f t="shared" si="1040"/>
        <v>0</v>
      </c>
      <c r="DK877" s="6">
        <f t="shared" si="1075"/>
        <v>0</v>
      </c>
      <c r="DL877" s="6" t="e">
        <f t="shared" si="1076"/>
        <v>#N/A</v>
      </c>
      <c r="DN877" s="6" t="e">
        <f t="shared" si="1074"/>
        <v>#N/A</v>
      </c>
      <c r="DP877" s="6" t="str">
        <f t="shared" si="1041"/>
        <v/>
      </c>
      <c r="DQ877" s="293">
        <f t="shared" ca="1" si="1070"/>
        <v>871</v>
      </c>
      <c r="DR877" s="6" t="str">
        <f t="shared" ca="1" si="1060"/>
        <v>x</v>
      </c>
      <c r="DU877" s="293" t="e">
        <f t="shared" ca="1" si="1061"/>
        <v>#N/A</v>
      </c>
      <c r="DV877" s="5"/>
      <c r="DW877" s="293" t="e">
        <f t="shared" ca="1" si="1071"/>
        <v>#N/A</v>
      </c>
      <c r="DZ877" s="293" t="e">
        <f t="shared" ca="1" si="1062"/>
        <v>#N/A</v>
      </c>
      <c r="EA877" s="293" t="e">
        <f t="shared" ca="1" si="1063"/>
        <v>#N/A</v>
      </c>
      <c r="EB877" s="293" t="e">
        <f t="shared" ca="1" si="1064"/>
        <v>#N/A</v>
      </c>
      <c r="EE877" s="6" t="str">
        <f t="shared" si="1065"/>
        <v/>
      </c>
      <c r="EF877" s="293" t="e">
        <f t="shared" ca="1" si="1066"/>
        <v>#N/A</v>
      </c>
      <c r="EG877" s="6" t="e">
        <f t="shared" ca="1" si="1042"/>
        <v>#N/A</v>
      </c>
    </row>
    <row r="878" spans="3:137" x14ac:dyDescent="0.2">
      <c r="C878" s="75"/>
      <c r="D878" s="184" t="str">
        <f t="shared" si="1006"/>
        <v/>
      </c>
      <c r="E878" s="649" t="str">
        <f t="shared" si="1072"/>
        <v/>
      </c>
      <c r="F878" s="607" t="str">
        <f t="shared" si="1005"/>
        <v>x</v>
      </c>
      <c r="G878" s="650"/>
      <c r="H878" s="651"/>
      <c r="I878" s="651"/>
      <c r="J878" s="651"/>
      <c r="K878" s="652"/>
      <c r="L878" s="889"/>
      <c r="M878" s="889"/>
      <c r="N878" s="653"/>
      <c r="O878" s="651"/>
      <c r="P878" s="651"/>
      <c r="Q878" s="654"/>
      <c r="R878" s="655"/>
      <c r="S878" s="607" t="str">
        <f t="shared" si="1007"/>
        <v/>
      </c>
      <c r="T878" s="656" t="str">
        <f t="shared" si="1008"/>
        <v/>
      </c>
      <c r="U878" s="656" t="str">
        <f t="shared" si="1043"/>
        <v/>
      </c>
      <c r="V878" s="656" t="str">
        <f t="shared" si="1009"/>
        <v/>
      </c>
      <c r="W878" s="719"/>
      <c r="X878" s="659"/>
      <c r="Y878" s="656" t="str">
        <f t="shared" si="1073"/>
        <v/>
      </c>
      <c r="Z878" s="659"/>
      <c r="AA878" s="654"/>
      <c r="AB878" s="656" t="str">
        <f t="shared" si="1010"/>
        <v/>
      </c>
      <c r="AC878" s="661" t="str">
        <f t="shared" si="1044"/>
        <v/>
      </c>
      <c r="AE878" s="658" t="str">
        <f t="shared" si="1011"/>
        <v/>
      </c>
      <c r="AF878" s="659"/>
      <c r="AT878" s="805" t="str">
        <f t="shared" si="1069"/>
        <v/>
      </c>
      <c r="AU878" t="str">
        <f t="shared" si="1045"/>
        <v/>
      </c>
      <c r="AV878" s="6" t="str">
        <f t="shared" si="1012"/>
        <v/>
      </c>
      <c r="AW878" s="317" t="str">
        <f t="shared" si="1013"/>
        <v/>
      </c>
      <c r="AX878" s="158" t="str">
        <f t="shared" si="1014"/>
        <v/>
      </c>
      <c r="AY878" s="158" t="str">
        <f t="shared" si="1004"/>
        <v/>
      </c>
      <c r="AZ878" s="309" t="str">
        <f t="shared" si="1003"/>
        <v/>
      </c>
      <c r="BA878" s="318" t="str">
        <f t="shared" si="1015"/>
        <v/>
      </c>
      <c r="BB878" s="473" t="str">
        <f t="shared" si="1016"/>
        <v/>
      </c>
      <c r="BC878" s="80" t="str">
        <f t="shared" si="1067"/>
        <v/>
      </c>
      <c r="BD878" s="56">
        <f t="shared" si="1017"/>
        <v>1</v>
      </c>
      <c r="BF878" s="56" t="str">
        <f t="shared" si="1018"/>
        <v/>
      </c>
      <c r="BG878" s="56" t="str">
        <f t="shared" si="1019"/>
        <v/>
      </c>
      <c r="BH878" s="6" t="str">
        <f t="shared" si="1020"/>
        <v/>
      </c>
      <c r="BK878" s="6" t="str">
        <f t="shared" si="1021"/>
        <v/>
      </c>
      <c r="BL878" s="56">
        <f t="shared" si="1046"/>
        <v>999999</v>
      </c>
      <c r="BM878" s="183">
        <f t="shared" si="1047"/>
        <v>99999.000004390007</v>
      </c>
      <c r="BN878" s="61">
        <v>862</v>
      </c>
      <c r="BO878" s="6">
        <f t="shared" si="1022"/>
        <v>999999</v>
      </c>
      <c r="BP878" s="6">
        <f t="shared" si="1023"/>
        <v>999999</v>
      </c>
      <c r="BQ878" s="6" t="str">
        <f t="shared" si="1048"/>
        <v>x</v>
      </c>
      <c r="BR878" s="206">
        <f t="shared" si="1024"/>
        <v>99999.000004390007</v>
      </c>
      <c r="BS878" s="6">
        <f t="shared" si="1025"/>
        <v>99999.000004390007</v>
      </c>
      <c r="BT878" s="6" t="str">
        <f t="shared" si="1049"/>
        <v>x</v>
      </c>
      <c r="BU878" s="6" t="str">
        <f t="shared" si="1026"/>
        <v/>
      </c>
      <c r="BW878" s="82">
        <f t="shared" si="1050"/>
        <v>9999999999</v>
      </c>
      <c r="BX878" s="80" t="str">
        <f t="shared" si="1027"/>
        <v>x</v>
      </c>
      <c r="BY878" s="80" t="str">
        <f t="shared" si="1028"/>
        <v/>
      </c>
      <c r="BZ878" s="56" t="str">
        <f t="shared" si="1051"/>
        <v/>
      </c>
      <c r="CA878" s="56" t="str">
        <f t="shared" si="1052"/>
        <v/>
      </c>
      <c r="CB878" s="88">
        <f t="shared" si="1053"/>
        <v>0</v>
      </c>
      <c r="CC878" s="56" t="str">
        <f t="shared" si="1029"/>
        <v/>
      </c>
      <c r="CD878" s="56"/>
      <c r="CE878" s="56"/>
      <c r="CF878" s="56"/>
      <c r="CG878" s="56"/>
      <c r="CH878" s="169">
        <f t="shared" si="1054"/>
        <v>9999999999</v>
      </c>
      <c r="CI878" s="170">
        <f t="shared" si="1055"/>
        <v>9999999999</v>
      </c>
      <c r="CJ878" s="171">
        <f t="shared" si="1056"/>
        <v>9999999999</v>
      </c>
      <c r="CK878" s="172" t="str">
        <f t="shared" si="1057"/>
        <v/>
      </c>
      <c r="CL878" s="173" t="str">
        <f t="shared" si="1030"/>
        <v>x</v>
      </c>
      <c r="CN878" s="6" t="str">
        <f t="shared" si="1058"/>
        <v/>
      </c>
      <c r="CO878" s="293" t="e">
        <f t="shared" ca="1" si="1068"/>
        <v>#N/A</v>
      </c>
      <c r="CP878" s="6" t="e">
        <f t="shared" ca="1" si="1059"/>
        <v>#N/A</v>
      </c>
      <c r="CQ878" s="61">
        <v>862</v>
      </c>
      <c r="CR878" s="6">
        <f t="shared" si="1031"/>
        <v>0</v>
      </c>
      <c r="CS878" s="6">
        <f t="shared" si="1032"/>
        <v>0</v>
      </c>
      <c r="CT878" s="56" t="str">
        <f t="shared" si="1033"/>
        <v/>
      </c>
      <c r="CU878" s="76">
        <f t="shared" si="1034"/>
        <v>0</v>
      </c>
      <c r="CV878" s="76">
        <f t="shared" si="1035"/>
        <v>0</v>
      </c>
      <c r="CX878" s="6" t="str">
        <f t="shared" si="1036"/>
        <v/>
      </c>
      <c r="CY878" s="6" t="str">
        <f t="shared" si="1037"/>
        <v/>
      </c>
      <c r="CZ878" s="6" t="str">
        <f t="shared" si="1038"/>
        <v/>
      </c>
      <c r="DG878" s="56" t="str">
        <f t="shared" si="1039"/>
        <v/>
      </c>
      <c r="DH878" s="6">
        <f t="shared" si="1040"/>
        <v>0</v>
      </c>
      <c r="DK878" s="6">
        <f t="shared" si="1075"/>
        <v>0</v>
      </c>
      <c r="DL878" s="6" t="e">
        <f t="shared" si="1076"/>
        <v>#N/A</v>
      </c>
      <c r="DN878" s="6" t="e">
        <f t="shared" si="1074"/>
        <v>#N/A</v>
      </c>
      <c r="DP878" s="6" t="str">
        <f t="shared" si="1041"/>
        <v/>
      </c>
      <c r="DQ878" s="293">
        <f t="shared" ca="1" si="1070"/>
        <v>872</v>
      </c>
      <c r="DR878" s="6" t="str">
        <f t="shared" ca="1" si="1060"/>
        <v>x</v>
      </c>
      <c r="DU878" s="293" t="e">
        <f t="shared" ca="1" si="1061"/>
        <v>#N/A</v>
      </c>
      <c r="DV878" s="5"/>
      <c r="DW878" s="293" t="e">
        <f t="shared" ca="1" si="1071"/>
        <v>#N/A</v>
      </c>
      <c r="DZ878" s="293" t="e">
        <f t="shared" ca="1" si="1062"/>
        <v>#N/A</v>
      </c>
      <c r="EA878" s="293" t="e">
        <f t="shared" ca="1" si="1063"/>
        <v>#N/A</v>
      </c>
      <c r="EB878" s="293" t="e">
        <f t="shared" ca="1" si="1064"/>
        <v>#N/A</v>
      </c>
      <c r="EE878" s="6" t="str">
        <f t="shared" si="1065"/>
        <v/>
      </c>
      <c r="EF878" s="293" t="e">
        <f t="shared" ca="1" si="1066"/>
        <v>#N/A</v>
      </c>
      <c r="EG878" s="6" t="e">
        <f t="shared" ca="1" si="1042"/>
        <v>#N/A</v>
      </c>
    </row>
    <row r="879" spans="3:137" x14ac:dyDescent="0.2">
      <c r="C879" s="75"/>
      <c r="D879" s="184" t="str">
        <f t="shared" si="1006"/>
        <v/>
      </c>
      <c r="E879" s="649" t="str">
        <f t="shared" si="1072"/>
        <v/>
      </c>
      <c r="F879" s="607" t="str">
        <f t="shared" si="1005"/>
        <v>x</v>
      </c>
      <c r="G879" s="650"/>
      <c r="H879" s="651"/>
      <c r="I879" s="651"/>
      <c r="J879" s="651"/>
      <c r="K879" s="652"/>
      <c r="L879" s="889"/>
      <c r="M879" s="889"/>
      <c r="N879" s="653"/>
      <c r="O879" s="651"/>
      <c r="P879" s="651"/>
      <c r="Q879" s="654"/>
      <c r="R879" s="655"/>
      <c r="S879" s="607" t="str">
        <f t="shared" si="1007"/>
        <v/>
      </c>
      <c r="T879" s="656" t="str">
        <f t="shared" si="1008"/>
        <v/>
      </c>
      <c r="U879" s="656" t="str">
        <f t="shared" si="1043"/>
        <v/>
      </c>
      <c r="V879" s="656" t="str">
        <f t="shared" si="1009"/>
        <v/>
      </c>
      <c r="W879" s="719"/>
      <c r="X879" s="659"/>
      <c r="Y879" s="656" t="str">
        <f t="shared" si="1073"/>
        <v/>
      </c>
      <c r="Z879" s="659"/>
      <c r="AA879" s="654"/>
      <c r="AB879" s="656" t="str">
        <f t="shared" si="1010"/>
        <v/>
      </c>
      <c r="AC879" s="661" t="str">
        <f t="shared" si="1044"/>
        <v/>
      </c>
      <c r="AE879" s="658" t="str">
        <f t="shared" si="1011"/>
        <v/>
      </c>
      <c r="AF879" s="659"/>
      <c r="AT879" s="805" t="str">
        <f t="shared" si="1069"/>
        <v/>
      </c>
      <c r="AU879" t="str">
        <f t="shared" si="1045"/>
        <v/>
      </c>
      <c r="AV879" s="6" t="str">
        <f t="shared" si="1012"/>
        <v/>
      </c>
      <c r="AW879" s="317" t="str">
        <f t="shared" si="1013"/>
        <v/>
      </c>
      <c r="AX879" s="158" t="str">
        <f t="shared" si="1014"/>
        <v/>
      </c>
      <c r="AY879" s="158" t="str">
        <f t="shared" si="1004"/>
        <v/>
      </c>
      <c r="AZ879" s="309" t="str">
        <f t="shared" si="1003"/>
        <v/>
      </c>
      <c r="BA879" s="318" t="str">
        <f t="shared" si="1015"/>
        <v/>
      </c>
      <c r="BB879" s="473" t="str">
        <f t="shared" si="1016"/>
        <v/>
      </c>
      <c r="BC879" s="80" t="str">
        <f t="shared" si="1067"/>
        <v/>
      </c>
      <c r="BD879" s="56">
        <f t="shared" si="1017"/>
        <v>1</v>
      </c>
      <c r="BF879" s="56" t="str">
        <f t="shared" si="1018"/>
        <v/>
      </c>
      <c r="BG879" s="56" t="str">
        <f t="shared" si="1019"/>
        <v/>
      </c>
      <c r="BH879" s="6" t="str">
        <f t="shared" si="1020"/>
        <v/>
      </c>
      <c r="BK879" s="6" t="str">
        <f t="shared" si="1021"/>
        <v/>
      </c>
      <c r="BL879" s="56">
        <f t="shared" si="1046"/>
        <v>999999</v>
      </c>
      <c r="BM879" s="183">
        <f t="shared" si="1047"/>
        <v>99999.000004394999</v>
      </c>
      <c r="BN879" s="61">
        <v>863</v>
      </c>
      <c r="BO879" s="6">
        <f t="shared" si="1022"/>
        <v>999999</v>
      </c>
      <c r="BP879" s="6">
        <f t="shared" si="1023"/>
        <v>999999</v>
      </c>
      <c r="BQ879" s="6" t="str">
        <f t="shared" si="1048"/>
        <v>x</v>
      </c>
      <c r="BR879" s="206">
        <f t="shared" si="1024"/>
        <v>99999.000004394999</v>
      </c>
      <c r="BS879" s="6">
        <f t="shared" si="1025"/>
        <v>99999.000004394999</v>
      </c>
      <c r="BT879" s="6" t="str">
        <f t="shared" si="1049"/>
        <v>x</v>
      </c>
      <c r="BU879" s="6" t="str">
        <f t="shared" si="1026"/>
        <v/>
      </c>
      <c r="BW879" s="82">
        <f t="shared" si="1050"/>
        <v>9999999999</v>
      </c>
      <c r="BX879" s="80" t="str">
        <f t="shared" si="1027"/>
        <v>x</v>
      </c>
      <c r="BY879" s="80" t="str">
        <f t="shared" si="1028"/>
        <v/>
      </c>
      <c r="BZ879" s="56" t="str">
        <f t="shared" si="1051"/>
        <v/>
      </c>
      <c r="CA879" s="56" t="str">
        <f t="shared" si="1052"/>
        <v/>
      </c>
      <c r="CB879" s="88">
        <f t="shared" si="1053"/>
        <v>0</v>
      </c>
      <c r="CC879" s="56" t="str">
        <f t="shared" si="1029"/>
        <v/>
      </c>
      <c r="CD879" s="56"/>
      <c r="CE879" s="56"/>
      <c r="CF879" s="56"/>
      <c r="CG879" s="56"/>
      <c r="CH879" s="169">
        <f t="shared" si="1054"/>
        <v>9999999999</v>
      </c>
      <c r="CI879" s="170">
        <f t="shared" si="1055"/>
        <v>9999999999</v>
      </c>
      <c r="CJ879" s="171">
        <f t="shared" si="1056"/>
        <v>9999999999</v>
      </c>
      <c r="CK879" s="172" t="str">
        <f t="shared" si="1057"/>
        <v/>
      </c>
      <c r="CL879" s="173" t="str">
        <f t="shared" si="1030"/>
        <v>x</v>
      </c>
      <c r="CN879" s="6" t="str">
        <f t="shared" si="1058"/>
        <v/>
      </c>
      <c r="CO879" s="293" t="e">
        <f t="shared" ca="1" si="1068"/>
        <v>#N/A</v>
      </c>
      <c r="CP879" s="6" t="e">
        <f t="shared" ca="1" si="1059"/>
        <v>#N/A</v>
      </c>
      <c r="CQ879" s="61">
        <v>863</v>
      </c>
      <c r="CR879" s="6">
        <f t="shared" si="1031"/>
        <v>0</v>
      </c>
      <c r="CS879" s="6">
        <f t="shared" si="1032"/>
        <v>0</v>
      </c>
      <c r="CT879" s="56" t="str">
        <f t="shared" si="1033"/>
        <v/>
      </c>
      <c r="CU879" s="76">
        <f t="shared" si="1034"/>
        <v>0</v>
      </c>
      <c r="CV879" s="76">
        <f t="shared" si="1035"/>
        <v>0</v>
      </c>
      <c r="CX879" s="6" t="str">
        <f t="shared" si="1036"/>
        <v/>
      </c>
      <c r="CY879" s="6" t="str">
        <f t="shared" si="1037"/>
        <v/>
      </c>
      <c r="CZ879" s="6" t="str">
        <f t="shared" si="1038"/>
        <v/>
      </c>
      <c r="DG879" s="56" t="str">
        <f t="shared" si="1039"/>
        <v/>
      </c>
      <c r="DH879" s="6">
        <f t="shared" si="1040"/>
        <v>0</v>
      </c>
      <c r="DK879" s="6">
        <f t="shared" si="1075"/>
        <v>0</v>
      </c>
      <c r="DL879" s="6" t="e">
        <f t="shared" si="1076"/>
        <v>#N/A</v>
      </c>
      <c r="DN879" s="6" t="e">
        <f t="shared" si="1074"/>
        <v>#N/A</v>
      </c>
      <c r="DP879" s="6" t="str">
        <f t="shared" si="1041"/>
        <v/>
      </c>
      <c r="DQ879" s="293">
        <f t="shared" ca="1" si="1070"/>
        <v>873</v>
      </c>
      <c r="DR879" s="6" t="str">
        <f t="shared" ca="1" si="1060"/>
        <v>x</v>
      </c>
      <c r="DU879" s="293" t="e">
        <f t="shared" ca="1" si="1061"/>
        <v>#N/A</v>
      </c>
      <c r="DV879" s="5"/>
      <c r="DW879" s="293" t="e">
        <f t="shared" ca="1" si="1071"/>
        <v>#N/A</v>
      </c>
      <c r="DZ879" s="293" t="e">
        <f t="shared" ca="1" si="1062"/>
        <v>#N/A</v>
      </c>
      <c r="EA879" s="293" t="e">
        <f t="shared" ca="1" si="1063"/>
        <v>#N/A</v>
      </c>
      <c r="EB879" s="293" t="e">
        <f t="shared" ca="1" si="1064"/>
        <v>#N/A</v>
      </c>
      <c r="EE879" s="6" t="str">
        <f t="shared" si="1065"/>
        <v/>
      </c>
      <c r="EF879" s="293" t="e">
        <f t="shared" ca="1" si="1066"/>
        <v>#N/A</v>
      </c>
      <c r="EG879" s="6" t="e">
        <f t="shared" ca="1" si="1042"/>
        <v>#N/A</v>
      </c>
    </row>
    <row r="880" spans="3:137" x14ac:dyDescent="0.2">
      <c r="C880" s="75"/>
      <c r="D880" s="184" t="str">
        <f t="shared" si="1006"/>
        <v/>
      </c>
      <c r="E880" s="649" t="str">
        <f t="shared" si="1072"/>
        <v/>
      </c>
      <c r="F880" s="607" t="str">
        <f t="shared" si="1005"/>
        <v>x</v>
      </c>
      <c r="G880" s="650"/>
      <c r="H880" s="651"/>
      <c r="I880" s="651"/>
      <c r="J880" s="651"/>
      <c r="K880" s="652"/>
      <c r="L880" s="889"/>
      <c r="M880" s="889"/>
      <c r="N880" s="653"/>
      <c r="O880" s="651"/>
      <c r="P880" s="651"/>
      <c r="Q880" s="654"/>
      <c r="R880" s="655"/>
      <c r="S880" s="607" t="str">
        <f t="shared" si="1007"/>
        <v/>
      </c>
      <c r="T880" s="656" t="str">
        <f t="shared" si="1008"/>
        <v/>
      </c>
      <c r="U880" s="656" t="str">
        <f t="shared" si="1043"/>
        <v/>
      </c>
      <c r="V880" s="656" t="str">
        <f t="shared" si="1009"/>
        <v/>
      </c>
      <c r="W880" s="719"/>
      <c r="X880" s="659"/>
      <c r="Y880" s="656" t="str">
        <f t="shared" si="1073"/>
        <v/>
      </c>
      <c r="Z880" s="659"/>
      <c r="AA880" s="654"/>
      <c r="AB880" s="656" t="str">
        <f t="shared" si="1010"/>
        <v/>
      </c>
      <c r="AC880" s="661" t="str">
        <f t="shared" si="1044"/>
        <v/>
      </c>
      <c r="AE880" s="658" t="str">
        <f t="shared" si="1011"/>
        <v/>
      </c>
      <c r="AF880" s="659"/>
      <c r="AT880" s="805" t="str">
        <f t="shared" si="1069"/>
        <v/>
      </c>
      <c r="AU880" t="str">
        <f t="shared" si="1045"/>
        <v/>
      </c>
      <c r="AV880" s="6" t="str">
        <f t="shared" si="1012"/>
        <v/>
      </c>
      <c r="AW880" s="317" t="str">
        <f t="shared" si="1013"/>
        <v/>
      </c>
      <c r="AX880" s="158" t="str">
        <f t="shared" si="1014"/>
        <v/>
      </c>
      <c r="AY880" s="158" t="str">
        <f t="shared" si="1004"/>
        <v/>
      </c>
      <c r="AZ880" s="309" t="str">
        <f t="shared" si="1003"/>
        <v/>
      </c>
      <c r="BA880" s="318" t="str">
        <f t="shared" si="1015"/>
        <v/>
      </c>
      <c r="BB880" s="473" t="str">
        <f t="shared" si="1016"/>
        <v/>
      </c>
      <c r="BC880" s="80" t="str">
        <f t="shared" si="1067"/>
        <v/>
      </c>
      <c r="BD880" s="56">
        <f t="shared" si="1017"/>
        <v>1</v>
      </c>
      <c r="BF880" s="56" t="str">
        <f t="shared" si="1018"/>
        <v/>
      </c>
      <c r="BG880" s="56" t="str">
        <f t="shared" si="1019"/>
        <v/>
      </c>
      <c r="BH880" s="6" t="str">
        <f t="shared" si="1020"/>
        <v/>
      </c>
      <c r="BK880" s="6" t="str">
        <f t="shared" si="1021"/>
        <v/>
      </c>
      <c r="BL880" s="56">
        <f t="shared" si="1046"/>
        <v>999999</v>
      </c>
      <c r="BM880" s="183">
        <f t="shared" si="1047"/>
        <v>99999.000004400004</v>
      </c>
      <c r="BN880" s="61">
        <v>864</v>
      </c>
      <c r="BO880" s="6">
        <f t="shared" si="1022"/>
        <v>999999</v>
      </c>
      <c r="BP880" s="6">
        <f t="shared" si="1023"/>
        <v>999999</v>
      </c>
      <c r="BQ880" s="6" t="str">
        <f t="shared" si="1048"/>
        <v>x</v>
      </c>
      <c r="BR880" s="206">
        <f t="shared" si="1024"/>
        <v>99999.000004400004</v>
      </c>
      <c r="BS880" s="6">
        <f t="shared" si="1025"/>
        <v>99999.000004400004</v>
      </c>
      <c r="BT880" s="6" t="str">
        <f t="shared" si="1049"/>
        <v>x</v>
      </c>
      <c r="BU880" s="6" t="str">
        <f t="shared" si="1026"/>
        <v/>
      </c>
      <c r="BW880" s="82">
        <f t="shared" si="1050"/>
        <v>9999999999</v>
      </c>
      <c r="BX880" s="80" t="str">
        <f t="shared" si="1027"/>
        <v>x</v>
      </c>
      <c r="BY880" s="80" t="str">
        <f t="shared" si="1028"/>
        <v/>
      </c>
      <c r="BZ880" s="56" t="str">
        <f t="shared" si="1051"/>
        <v/>
      </c>
      <c r="CA880" s="56" t="str">
        <f t="shared" si="1052"/>
        <v/>
      </c>
      <c r="CB880" s="88">
        <f t="shared" si="1053"/>
        <v>0</v>
      </c>
      <c r="CC880" s="56" t="str">
        <f t="shared" si="1029"/>
        <v/>
      </c>
      <c r="CD880" s="56"/>
      <c r="CE880" s="56"/>
      <c r="CF880" s="56"/>
      <c r="CG880" s="56"/>
      <c r="CH880" s="169">
        <f t="shared" si="1054"/>
        <v>9999999999</v>
      </c>
      <c r="CI880" s="170">
        <f t="shared" si="1055"/>
        <v>9999999999</v>
      </c>
      <c r="CJ880" s="171">
        <f t="shared" si="1056"/>
        <v>9999999999</v>
      </c>
      <c r="CK880" s="172" t="str">
        <f t="shared" si="1057"/>
        <v/>
      </c>
      <c r="CL880" s="173" t="str">
        <f t="shared" si="1030"/>
        <v>x</v>
      </c>
      <c r="CN880" s="6" t="str">
        <f t="shared" si="1058"/>
        <v/>
      </c>
      <c r="CO880" s="293" t="e">
        <f t="shared" ca="1" si="1068"/>
        <v>#N/A</v>
      </c>
      <c r="CP880" s="6" t="e">
        <f t="shared" ca="1" si="1059"/>
        <v>#N/A</v>
      </c>
      <c r="CQ880" s="61">
        <v>864</v>
      </c>
      <c r="CR880" s="6">
        <f t="shared" si="1031"/>
        <v>0</v>
      </c>
      <c r="CS880" s="6">
        <f t="shared" si="1032"/>
        <v>0</v>
      </c>
      <c r="CT880" s="56" t="str">
        <f t="shared" si="1033"/>
        <v/>
      </c>
      <c r="CU880" s="76">
        <f t="shared" si="1034"/>
        <v>0</v>
      </c>
      <c r="CV880" s="76">
        <f t="shared" si="1035"/>
        <v>0</v>
      </c>
      <c r="CX880" s="6" t="str">
        <f t="shared" si="1036"/>
        <v/>
      </c>
      <c r="CY880" s="6" t="str">
        <f t="shared" si="1037"/>
        <v/>
      </c>
      <c r="CZ880" s="6" t="str">
        <f t="shared" si="1038"/>
        <v/>
      </c>
      <c r="DG880" s="56" t="str">
        <f t="shared" si="1039"/>
        <v/>
      </c>
      <c r="DH880" s="6">
        <f t="shared" si="1040"/>
        <v>0</v>
      </c>
      <c r="DK880" s="6">
        <f t="shared" si="1075"/>
        <v>0</v>
      </c>
      <c r="DL880" s="6" t="e">
        <f t="shared" si="1076"/>
        <v>#N/A</v>
      </c>
      <c r="DN880" s="6" t="e">
        <f t="shared" si="1074"/>
        <v>#N/A</v>
      </c>
      <c r="DP880" s="6" t="str">
        <f t="shared" si="1041"/>
        <v/>
      </c>
      <c r="DQ880" s="293">
        <f t="shared" ca="1" si="1070"/>
        <v>874</v>
      </c>
      <c r="DR880" s="6" t="str">
        <f t="shared" ca="1" si="1060"/>
        <v>x</v>
      </c>
      <c r="DU880" s="293" t="e">
        <f t="shared" ca="1" si="1061"/>
        <v>#N/A</v>
      </c>
      <c r="DV880" s="5"/>
      <c r="DW880" s="293" t="e">
        <f t="shared" ca="1" si="1071"/>
        <v>#N/A</v>
      </c>
      <c r="DZ880" s="293" t="e">
        <f t="shared" ca="1" si="1062"/>
        <v>#N/A</v>
      </c>
      <c r="EA880" s="293" t="e">
        <f t="shared" ca="1" si="1063"/>
        <v>#N/A</v>
      </c>
      <c r="EB880" s="293" t="e">
        <f t="shared" ca="1" si="1064"/>
        <v>#N/A</v>
      </c>
      <c r="EE880" s="6" t="str">
        <f t="shared" si="1065"/>
        <v/>
      </c>
      <c r="EF880" s="293" t="e">
        <f t="shared" ca="1" si="1066"/>
        <v>#N/A</v>
      </c>
      <c r="EG880" s="6" t="e">
        <f t="shared" ca="1" si="1042"/>
        <v>#N/A</v>
      </c>
    </row>
    <row r="881" spans="3:137" x14ac:dyDescent="0.2">
      <c r="C881" s="75"/>
      <c r="D881" s="184" t="str">
        <f t="shared" si="1006"/>
        <v/>
      </c>
      <c r="E881" s="649" t="str">
        <f t="shared" si="1072"/>
        <v/>
      </c>
      <c r="F881" s="607" t="str">
        <f t="shared" si="1005"/>
        <v>x</v>
      </c>
      <c r="G881" s="650"/>
      <c r="H881" s="651"/>
      <c r="I881" s="651"/>
      <c r="J881" s="651"/>
      <c r="K881" s="652"/>
      <c r="L881" s="889"/>
      <c r="M881" s="889"/>
      <c r="N881" s="653"/>
      <c r="O881" s="651"/>
      <c r="P881" s="651"/>
      <c r="Q881" s="654"/>
      <c r="R881" s="655"/>
      <c r="S881" s="607" t="str">
        <f t="shared" si="1007"/>
        <v/>
      </c>
      <c r="T881" s="656" t="str">
        <f t="shared" si="1008"/>
        <v/>
      </c>
      <c r="U881" s="656" t="str">
        <f t="shared" si="1043"/>
        <v/>
      </c>
      <c r="V881" s="656" t="str">
        <f t="shared" si="1009"/>
        <v/>
      </c>
      <c r="W881" s="719"/>
      <c r="X881" s="659"/>
      <c r="Y881" s="656" t="str">
        <f t="shared" si="1073"/>
        <v/>
      </c>
      <c r="Z881" s="659"/>
      <c r="AA881" s="654"/>
      <c r="AB881" s="656" t="str">
        <f t="shared" si="1010"/>
        <v/>
      </c>
      <c r="AC881" s="661" t="str">
        <f t="shared" si="1044"/>
        <v/>
      </c>
      <c r="AE881" s="658" t="str">
        <f t="shared" si="1011"/>
        <v/>
      </c>
      <c r="AF881" s="659"/>
      <c r="AT881" s="805" t="str">
        <f t="shared" si="1069"/>
        <v/>
      </c>
      <c r="AU881" t="str">
        <f t="shared" si="1045"/>
        <v/>
      </c>
      <c r="AV881" s="6" t="str">
        <f t="shared" si="1012"/>
        <v/>
      </c>
      <c r="AW881" s="317" t="str">
        <f t="shared" si="1013"/>
        <v/>
      </c>
      <c r="AX881" s="158" t="str">
        <f t="shared" si="1014"/>
        <v/>
      </c>
      <c r="AY881" s="158" t="str">
        <f t="shared" si="1004"/>
        <v/>
      </c>
      <c r="AZ881" s="309" t="str">
        <f t="shared" si="1003"/>
        <v/>
      </c>
      <c r="BA881" s="318" t="str">
        <f t="shared" si="1015"/>
        <v/>
      </c>
      <c r="BB881" s="473" t="str">
        <f t="shared" si="1016"/>
        <v/>
      </c>
      <c r="BC881" s="80" t="str">
        <f t="shared" si="1067"/>
        <v/>
      </c>
      <c r="BD881" s="56">
        <f t="shared" si="1017"/>
        <v>1</v>
      </c>
      <c r="BF881" s="56" t="str">
        <f t="shared" si="1018"/>
        <v/>
      </c>
      <c r="BG881" s="56" t="str">
        <f t="shared" si="1019"/>
        <v/>
      </c>
      <c r="BH881" s="6" t="str">
        <f t="shared" si="1020"/>
        <v/>
      </c>
      <c r="BK881" s="6" t="str">
        <f t="shared" si="1021"/>
        <v/>
      </c>
      <c r="BL881" s="56">
        <f t="shared" si="1046"/>
        <v>999999</v>
      </c>
      <c r="BM881" s="183">
        <f t="shared" si="1047"/>
        <v>99999.000004404996</v>
      </c>
      <c r="BN881" s="61">
        <v>865</v>
      </c>
      <c r="BO881" s="6">
        <f t="shared" si="1022"/>
        <v>999999</v>
      </c>
      <c r="BP881" s="6">
        <f t="shared" si="1023"/>
        <v>999999</v>
      </c>
      <c r="BQ881" s="6" t="str">
        <f t="shared" si="1048"/>
        <v>x</v>
      </c>
      <c r="BR881" s="206">
        <f t="shared" si="1024"/>
        <v>99999.000004404996</v>
      </c>
      <c r="BS881" s="6">
        <f t="shared" si="1025"/>
        <v>99999.000004404996</v>
      </c>
      <c r="BT881" s="6" t="str">
        <f t="shared" si="1049"/>
        <v>x</v>
      </c>
      <c r="BU881" s="6" t="str">
        <f t="shared" si="1026"/>
        <v/>
      </c>
      <c r="BW881" s="82">
        <f t="shared" si="1050"/>
        <v>9999999999</v>
      </c>
      <c r="BX881" s="80" t="str">
        <f t="shared" si="1027"/>
        <v>x</v>
      </c>
      <c r="BY881" s="80" t="str">
        <f t="shared" si="1028"/>
        <v/>
      </c>
      <c r="BZ881" s="56" t="str">
        <f t="shared" si="1051"/>
        <v/>
      </c>
      <c r="CA881" s="56" t="str">
        <f t="shared" si="1052"/>
        <v/>
      </c>
      <c r="CB881" s="88">
        <f t="shared" si="1053"/>
        <v>0</v>
      </c>
      <c r="CC881" s="56" t="str">
        <f t="shared" si="1029"/>
        <v/>
      </c>
      <c r="CD881" s="56"/>
      <c r="CE881" s="56"/>
      <c r="CF881" s="56"/>
      <c r="CG881" s="56"/>
      <c r="CH881" s="169">
        <f t="shared" si="1054"/>
        <v>9999999999</v>
      </c>
      <c r="CI881" s="170">
        <f t="shared" si="1055"/>
        <v>9999999999</v>
      </c>
      <c r="CJ881" s="171">
        <f t="shared" si="1056"/>
        <v>9999999999</v>
      </c>
      <c r="CK881" s="172" t="str">
        <f t="shared" si="1057"/>
        <v/>
      </c>
      <c r="CL881" s="173" t="str">
        <f t="shared" si="1030"/>
        <v>x</v>
      </c>
      <c r="CN881" s="6" t="str">
        <f t="shared" si="1058"/>
        <v/>
      </c>
      <c r="CO881" s="293" t="e">
        <f t="shared" ca="1" si="1068"/>
        <v>#N/A</v>
      </c>
      <c r="CP881" s="6" t="e">
        <f t="shared" ca="1" si="1059"/>
        <v>#N/A</v>
      </c>
      <c r="CQ881" s="61">
        <v>865</v>
      </c>
      <c r="CR881" s="6">
        <f t="shared" si="1031"/>
        <v>0</v>
      </c>
      <c r="CS881" s="6">
        <f t="shared" si="1032"/>
        <v>0</v>
      </c>
      <c r="CT881" s="56" t="str">
        <f t="shared" si="1033"/>
        <v/>
      </c>
      <c r="CU881" s="76">
        <f t="shared" si="1034"/>
        <v>0</v>
      </c>
      <c r="CV881" s="76">
        <f t="shared" si="1035"/>
        <v>0</v>
      </c>
      <c r="CX881" s="6" t="str">
        <f t="shared" si="1036"/>
        <v/>
      </c>
      <c r="CY881" s="6" t="str">
        <f t="shared" si="1037"/>
        <v/>
      </c>
      <c r="CZ881" s="6" t="str">
        <f t="shared" si="1038"/>
        <v/>
      </c>
      <c r="DG881" s="56" t="str">
        <f t="shared" si="1039"/>
        <v/>
      </c>
      <c r="DH881" s="6">
        <f t="shared" si="1040"/>
        <v>0</v>
      </c>
      <c r="DK881" s="6">
        <f t="shared" si="1075"/>
        <v>0</v>
      </c>
      <c r="DL881" s="6" t="e">
        <f t="shared" si="1076"/>
        <v>#N/A</v>
      </c>
      <c r="DN881" s="6" t="e">
        <f t="shared" si="1074"/>
        <v>#N/A</v>
      </c>
      <c r="DP881" s="6" t="str">
        <f t="shared" si="1041"/>
        <v/>
      </c>
      <c r="DQ881" s="293">
        <f t="shared" ca="1" si="1070"/>
        <v>875</v>
      </c>
      <c r="DR881" s="6" t="str">
        <f t="shared" ca="1" si="1060"/>
        <v>x</v>
      </c>
      <c r="DU881" s="293" t="e">
        <f t="shared" ca="1" si="1061"/>
        <v>#N/A</v>
      </c>
      <c r="DV881" s="5"/>
      <c r="DW881" s="293" t="e">
        <f t="shared" ca="1" si="1071"/>
        <v>#N/A</v>
      </c>
      <c r="DZ881" s="293" t="e">
        <f t="shared" ca="1" si="1062"/>
        <v>#N/A</v>
      </c>
      <c r="EA881" s="293" t="e">
        <f t="shared" ca="1" si="1063"/>
        <v>#N/A</v>
      </c>
      <c r="EB881" s="293" t="e">
        <f t="shared" ca="1" si="1064"/>
        <v>#N/A</v>
      </c>
      <c r="EE881" s="6" t="str">
        <f t="shared" si="1065"/>
        <v/>
      </c>
      <c r="EF881" s="293" t="e">
        <f t="shared" ca="1" si="1066"/>
        <v>#N/A</v>
      </c>
      <c r="EG881" s="6" t="e">
        <f t="shared" ca="1" si="1042"/>
        <v>#N/A</v>
      </c>
    </row>
    <row r="882" spans="3:137" x14ac:dyDescent="0.2">
      <c r="C882" s="75"/>
      <c r="D882" s="184" t="str">
        <f t="shared" si="1006"/>
        <v/>
      </c>
      <c r="E882" s="649" t="str">
        <f t="shared" si="1072"/>
        <v/>
      </c>
      <c r="F882" s="607" t="str">
        <f t="shared" si="1005"/>
        <v>x</v>
      </c>
      <c r="G882" s="650"/>
      <c r="H882" s="651"/>
      <c r="I882" s="651"/>
      <c r="J882" s="651"/>
      <c r="K882" s="652"/>
      <c r="L882" s="889"/>
      <c r="M882" s="889"/>
      <c r="N882" s="653"/>
      <c r="O882" s="651"/>
      <c r="P882" s="651"/>
      <c r="Q882" s="654"/>
      <c r="R882" s="655"/>
      <c r="S882" s="607" t="str">
        <f t="shared" si="1007"/>
        <v/>
      </c>
      <c r="T882" s="656" t="str">
        <f t="shared" si="1008"/>
        <v/>
      </c>
      <c r="U882" s="656" t="str">
        <f t="shared" si="1043"/>
        <v/>
      </c>
      <c r="V882" s="656" t="str">
        <f t="shared" si="1009"/>
        <v/>
      </c>
      <c r="W882" s="719"/>
      <c r="X882" s="659"/>
      <c r="Y882" s="656" t="str">
        <f t="shared" si="1073"/>
        <v/>
      </c>
      <c r="Z882" s="659"/>
      <c r="AA882" s="654"/>
      <c r="AB882" s="656" t="str">
        <f t="shared" si="1010"/>
        <v/>
      </c>
      <c r="AC882" s="661" t="str">
        <f t="shared" si="1044"/>
        <v/>
      </c>
      <c r="AE882" s="658" t="str">
        <f t="shared" si="1011"/>
        <v/>
      </c>
      <c r="AF882" s="659"/>
      <c r="AT882" s="805" t="str">
        <f t="shared" si="1069"/>
        <v/>
      </c>
      <c r="AU882" t="str">
        <f t="shared" si="1045"/>
        <v/>
      </c>
      <c r="AV882" s="6" t="str">
        <f t="shared" si="1012"/>
        <v/>
      </c>
      <c r="AW882" s="317" t="str">
        <f t="shared" si="1013"/>
        <v/>
      </c>
      <c r="AX882" s="158" t="str">
        <f t="shared" si="1014"/>
        <v/>
      </c>
      <c r="AY882" s="158" t="str">
        <f t="shared" si="1004"/>
        <v/>
      </c>
      <c r="AZ882" s="309" t="str">
        <f t="shared" si="1003"/>
        <v/>
      </c>
      <c r="BA882" s="318" t="str">
        <f t="shared" si="1015"/>
        <v/>
      </c>
      <c r="BB882" s="473" t="str">
        <f t="shared" si="1016"/>
        <v/>
      </c>
      <c r="BC882" s="80" t="str">
        <f t="shared" si="1067"/>
        <v/>
      </c>
      <c r="BD882" s="56">
        <f t="shared" si="1017"/>
        <v>1</v>
      </c>
      <c r="BF882" s="56" t="str">
        <f t="shared" si="1018"/>
        <v/>
      </c>
      <c r="BG882" s="56" t="str">
        <f t="shared" si="1019"/>
        <v/>
      </c>
      <c r="BH882" s="6" t="str">
        <f t="shared" si="1020"/>
        <v/>
      </c>
      <c r="BK882" s="6" t="str">
        <f t="shared" si="1021"/>
        <v/>
      </c>
      <c r="BL882" s="56">
        <f t="shared" si="1046"/>
        <v>999999</v>
      </c>
      <c r="BM882" s="183">
        <f t="shared" si="1047"/>
        <v>99999.000004410002</v>
      </c>
      <c r="BN882" s="61">
        <v>866</v>
      </c>
      <c r="BO882" s="6">
        <f t="shared" si="1022"/>
        <v>999999</v>
      </c>
      <c r="BP882" s="6">
        <f t="shared" si="1023"/>
        <v>999999</v>
      </c>
      <c r="BQ882" s="6" t="str">
        <f t="shared" si="1048"/>
        <v>x</v>
      </c>
      <c r="BR882" s="206">
        <f t="shared" si="1024"/>
        <v>99999.000004410002</v>
      </c>
      <c r="BS882" s="6">
        <f t="shared" si="1025"/>
        <v>99999.000004410002</v>
      </c>
      <c r="BT882" s="6" t="str">
        <f t="shared" si="1049"/>
        <v>x</v>
      </c>
      <c r="BU882" s="6" t="str">
        <f t="shared" si="1026"/>
        <v/>
      </c>
      <c r="BW882" s="82">
        <f t="shared" si="1050"/>
        <v>9999999999</v>
      </c>
      <c r="BX882" s="80" t="str">
        <f t="shared" si="1027"/>
        <v>x</v>
      </c>
      <c r="BY882" s="80" t="str">
        <f t="shared" si="1028"/>
        <v/>
      </c>
      <c r="BZ882" s="56" t="str">
        <f t="shared" si="1051"/>
        <v/>
      </c>
      <c r="CA882" s="56" t="str">
        <f t="shared" si="1052"/>
        <v/>
      </c>
      <c r="CB882" s="88">
        <f t="shared" si="1053"/>
        <v>0</v>
      </c>
      <c r="CC882" s="56" t="str">
        <f t="shared" si="1029"/>
        <v/>
      </c>
      <c r="CD882" s="56"/>
      <c r="CE882" s="56"/>
      <c r="CF882" s="56"/>
      <c r="CG882" s="56"/>
      <c r="CH882" s="169">
        <f t="shared" si="1054"/>
        <v>9999999999</v>
      </c>
      <c r="CI882" s="170">
        <f t="shared" si="1055"/>
        <v>9999999999</v>
      </c>
      <c r="CJ882" s="171">
        <f t="shared" si="1056"/>
        <v>9999999999</v>
      </c>
      <c r="CK882" s="172" t="str">
        <f t="shared" si="1057"/>
        <v/>
      </c>
      <c r="CL882" s="173" t="str">
        <f t="shared" si="1030"/>
        <v>x</v>
      </c>
      <c r="CN882" s="6" t="str">
        <f t="shared" si="1058"/>
        <v/>
      </c>
      <c r="CO882" s="293" t="e">
        <f t="shared" ca="1" si="1068"/>
        <v>#N/A</v>
      </c>
      <c r="CP882" s="6" t="e">
        <f t="shared" ca="1" si="1059"/>
        <v>#N/A</v>
      </c>
      <c r="CQ882" s="61">
        <v>866</v>
      </c>
      <c r="CR882" s="6">
        <f t="shared" si="1031"/>
        <v>0</v>
      </c>
      <c r="CS882" s="6">
        <f t="shared" si="1032"/>
        <v>0</v>
      </c>
      <c r="CT882" s="56" t="str">
        <f t="shared" si="1033"/>
        <v/>
      </c>
      <c r="CU882" s="76">
        <f t="shared" si="1034"/>
        <v>0</v>
      </c>
      <c r="CV882" s="76">
        <f t="shared" si="1035"/>
        <v>0</v>
      </c>
      <c r="CX882" s="6" t="str">
        <f t="shared" si="1036"/>
        <v/>
      </c>
      <c r="CY882" s="6" t="str">
        <f t="shared" si="1037"/>
        <v/>
      </c>
      <c r="CZ882" s="6" t="str">
        <f t="shared" si="1038"/>
        <v/>
      </c>
      <c r="DG882" s="56" t="str">
        <f t="shared" si="1039"/>
        <v/>
      </c>
      <c r="DH882" s="6">
        <f t="shared" si="1040"/>
        <v>0</v>
      </c>
      <c r="DK882" s="6">
        <f t="shared" si="1075"/>
        <v>0</v>
      </c>
      <c r="DL882" s="6" t="e">
        <f t="shared" si="1076"/>
        <v>#N/A</v>
      </c>
      <c r="DN882" s="6" t="e">
        <f t="shared" si="1074"/>
        <v>#N/A</v>
      </c>
      <c r="DP882" s="6" t="str">
        <f t="shared" si="1041"/>
        <v/>
      </c>
      <c r="DQ882" s="293">
        <f t="shared" ca="1" si="1070"/>
        <v>876</v>
      </c>
      <c r="DR882" s="6" t="str">
        <f t="shared" ca="1" si="1060"/>
        <v>x</v>
      </c>
      <c r="DU882" s="293" t="e">
        <f t="shared" ca="1" si="1061"/>
        <v>#N/A</v>
      </c>
      <c r="DV882" s="5"/>
      <c r="DW882" s="293" t="e">
        <f t="shared" ca="1" si="1071"/>
        <v>#N/A</v>
      </c>
      <c r="DZ882" s="293" t="e">
        <f t="shared" ca="1" si="1062"/>
        <v>#N/A</v>
      </c>
      <c r="EA882" s="293" t="e">
        <f t="shared" ca="1" si="1063"/>
        <v>#N/A</v>
      </c>
      <c r="EB882" s="293" t="e">
        <f t="shared" ca="1" si="1064"/>
        <v>#N/A</v>
      </c>
      <c r="EE882" s="6" t="str">
        <f t="shared" si="1065"/>
        <v/>
      </c>
      <c r="EF882" s="293" t="e">
        <f t="shared" ca="1" si="1066"/>
        <v>#N/A</v>
      </c>
      <c r="EG882" s="6" t="e">
        <f t="shared" ca="1" si="1042"/>
        <v>#N/A</v>
      </c>
    </row>
    <row r="883" spans="3:137" x14ac:dyDescent="0.2">
      <c r="C883" s="75"/>
      <c r="D883" s="184" t="str">
        <f t="shared" si="1006"/>
        <v/>
      </c>
      <c r="E883" s="649" t="str">
        <f t="shared" si="1072"/>
        <v/>
      </c>
      <c r="F883" s="607" t="str">
        <f t="shared" si="1005"/>
        <v>x</v>
      </c>
      <c r="G883" s="650"/>
      <c r="H883" s="651"/>
      <c r="I883" s="651"/>
      <c r="J883" s="651"/>
      <c r="K883" s="652"/>
      <c r="L883" s="889"/>
      <c r="M883" s="889"/>
      <c r="N883" s="653"/>
      <c r="O883" s="651"/>
      <c r="P883" s="651"/>
      <c r="Q883" s="654"/>
      <c r="R883" s="655"/>
      <c r="S883" s="607" t="str">
        <f t="shared" si="1007"/>
        <v/>
      </c>
      <c r="T883" s="656" t="str">
        <f t="shared" si="1008"/>
        <v/>
      </c>
      <c r="U883" s="656" t="str">
        <f t="shared" si="1043"/>
        <v/>
      </c>
      <c r="V883" s="656" t="str">
        <f t="shared" si="1009"/>
        <v/>
      </c>
      <c r="W883" s="719"/>
      <c r="X883" s="659"/>
      <c r="Y883" s="656" t="str">
        <f t="shared" si="1073"/>
        <v/>
      </c>
      <c r="Z883" s="659"/>
      <c r="AA883" s="654"/>
      <c r="AB883" s="656" t="str">
        <f t="shared" si="1010"/>
        <v/>
      </c>
      <c r="AC883" s="661" t="str">
        <f t="shared" si="1044"/>
        <v/>
      </c>
      <c r="AE883" s="658" t="str">
        <f t="shared" si="1011"/>
        <v/>
      </c>
      <c r="AF883" s="659"/>
      <c r="AT883" s="805" t="str">
        <f t="shared" si="1069"/>
        <v/>
      </c>
      <c r="AU883" t="str">
        <f t="shared" si="1045"/>
        <v/>
      </c>
      <c r="AV883" s="6" t="str">
        <f t="shared" si="1012"/>
        <v/>
      </c>
      <c r="AW883" s="317" t="str">
        <f t="shared" si="1013"/>
        <v/>
      </c>
      <c r="AX883" s="158" t="str">
        <f t="shared" si="1014"/>
        <v/>
      </c>
      <c r="AY883" s="158" t="str">
        <f t="shared" si="1004"/>
        <v/>
      </c>
      <c r="AZ883" s="309" t="str">
        <f t="shared" si="1003"/>
        <v/>
      </c>
      <c r="BA883" s="318" t="str">
        <f t="shared" si="1015"/>
        <v/>
      </c>
      <c r="BB883" s="473" t="str">
        <f t="shared" si="1016"/>
        <v/>
      </c>
      <c r="BC883" s="80" t="str">
        <f t="shared" si="1067"/>
        <v/>
      </c>
      <c r="BD883" s="56">
        <f t="shared" si="1017"/>
        <v>1</v>
      </c>
      <c r="BF883" s="56" t="str">
        <f t="shared" si="1018"/>
        <v/>
      </c>
      <c r="BG883" s="56" t="str">
        <f t="shared" si="1019"/>
        <v/>
      </c>
      <c r="BH883" s="6" t="str">
        <f t="shared" si="1020"/>
        <v/>
      </c>
      <c r="BK883" s="6" t="str">
        <f t="shared" si="1021"/>
        <v/>
      </c>
      <c r="BL883" s="56">
        <f t="shared" si="1046"/>
        <v>999999</v>
      </c>
      <c r="BM883" s="183">
        <f t="shared" si="1047"/>
        <v>99999.000004414993</v>
      </c>
      <c r="BN883" s="61">
        <v>867</v>
      </c>
      <c r="BO883" s="6">
        <f t="shared" si="1022"/>
        <v>999999</v>
      </c>
      <c r="BP883" s="6">
        <f t="shared" si="1023"/>
        <v>999999</v>
      </c>
      <c r="BQ883" s="6" t="str">
        <f t="shared" si="1048"/>
        <v>x</v>
      </c>
      <c r="BR883" s="206">
        <f t="shared" si="1024"/>
        <v>99999.000004414993</v>
      </c>
      <c r="BS883" s="6">
        <f t="shared" si="1025"/>
        <v>99999.000004414993</v>
      </c>
      <c r="BT883" s="6" t="str">
        <f t="shared" si="1049"/>
        <v>x</v>
      </c>
      <c r="BU883" s="6" t="str">
        <f t="shared" si="1026"/>
        <v/>
      </c>
      <c r="BW883" s="82">
        <f t="shared" si="1050"/>
        <v>9999999999</v>
      </c>
      <c r="BX883" s="80" t="str">
        <f t="shared" si="1027"/>
        <v>x</v>
      </c>
      <c r="BY883" s="80" t="str">
        <f t="shared" si="1028"/>
        <v/>
      </c>
      <c r="BZ883" s="56" t="str">
        <f t="shared" si="1051"/>
        <v/>
      </c>
      <c r="CA883" s="56" t="str">
        <f t="shared" si="1052"/>
        <v/>
      </c>
      <c r="CB883" s="88">
        <f t="shared" si="1053"/>
        <v>0</v>
      </c>
      <c r="CC883" s="56" t="str">
        <f t="shared" si="1029"/>
        <v/>
      </c>
      <c r="CD883" s="56"/>
      <c r="CE883" s="56"/>
      <c r="CF883" s="56"/>
      <c r="CG883" s="56"/>
      <c r="CH883" s="169">
        <f t="shared" si="1054"/>
        <v>9999999999</v>
      </c>
      <c r="CI883" s="170">
        <f t="shared" si="1055"/>
        <v>9999999999</v>
      </c>
      <c r="CJ883" s="171">
        <f t="shared" si="1056"/>
        <v>9999999999</v>
      </c>
      <c r="CK883" s="172" t="str">
        <f t="shared" si="1057"/>
        <v/>
      </c>
      <c r="CL883" s="173" t="str">
        <f t="shared" si="1030"/>
        <v>x</v>
      </c>
      <c r="CN883" s="6" t="str">
        <f t="shared" si="1058"/>
        <v/>
      </c>
      <c r="CO883" s="293" t="e">
        <f t="shared" ca="1" si="1068"/>
        <v>#N/A</v>
      </c>
      <c r="CP883" s="6" t="e">
        <f t="shared" ca="1" si="1059"/>
        <v>#N/A</v>
      </c>
      <c r="CQ883" s="61">
        <v>867</v>
      </c>
      <c r="CR883" s="6">
        <f t="shared" si="1031"/>
        <v>0</v>
      </c>
      <c r="CS883" s="6">
        <f t="shared" si="1032"/>
        <v>0</v>
      </c>
      <c r="CT883" s="56" t="str">
        <f t="shared" si="1033"/>
        <v/>
      </c>
      <c r="CU883" s="76">
        <f t="shared" si="1034"/>
        <v>0</v>
      </c>
      <c r="CV883" s="76">
        <f t="shared" si="1035"/>
        <v>0</v>
      </c>
      <c r="CX883" s="6" t="str">
        <f t="shared" si="1036"/>
        <v/>
      </c>
      <c r="CY883" s="6" t="str">
        <f t="shared" si="1037"/>
        <v/>
      </c>
      <c r="CZ883" s="6" t="str">
        <f t="shared" si="1038"/>
        <v/>
      </c>
      <c r="DG883" s="56" t="str">
        <f t="shared" si="1039"/>
        <v/>
      </c>
      <c r="DH883" s="6">
        <f t="shared" si="1040"/>
        <v>0</v>
      </c>
      <c r="DK883" s="6">
        <f t="shared" si="1075"/>
        <v>0</v>
      </c>
      <c r="DL883" s="6" t="e">
        <f t="shared" si="1076"/>
        <v>#N/A</v>
      </c>
      <c r="DN883" s="6" t="e">
        <f t="shared" si="1074"/>
        <v>#N/A</v>
      </c>
      <c r="DP883" s="6" t="str">
        <f t="shared" si="1041"/>
        <v/>
      </c>
      <c r="DQ883" s="293">
        <f t="shared" ca="1" si="1070"/>
        <v>877</v>
      </c>
      <c r="DR883" s="6" t="str">
        <f t="shared" ca="1" si="1060"/>
        <v>x</v>
      </c>
      <c r="DU883" s="293" t="e">
        <f t="shared" ca="1" si="1061"/>
        <v>#N/A</v>
      </c>
      <c r="DV883" s="5"/>
      <c r="DW883" s="293" t="e">
        <f t="shared" ca="1" si="1071"/>
        <v>#N/A</v>
      </c>
      <c r="DZ883" s="293" t="e">
        <f t="shared" ca="1" si="1062"/>
        <v>#N/A</v>
      </c>
      <c r="EA883" s="293" t="e">
        <f t="shared" ca="1" si="1063"/>
        <v>#N/A</v>
      </c>
      <c r="EB883" s="293" t="e">
        <f t="shared" ca="1" si="1064"/>
        <v>#N/A</v>
      </c>
      <c r="EE883" s="6" t="str">
        <f t="shared" si="1065"/>
        <v/>
      </c>
      <c r="EF883" s="293" t="e">
        <f t="shared" ca="1" si="1066"/>
        <v>#N/A</v>
      </c>
      <c r="EG883" s="6" t="e">
        <f t="shared" ca="1" si="1042"/>
        <v>#N/A</v>
      </c>
    </row>
    <row r="884" spans="3:137" x14ac:dyDescent="0.2">
      <c r="C884" s="75"/>
      <c r="D884" s="184" t="str">
        <f t="shared" si="1006"/>
        <v/>
      </c>
      <c r="E884" s="649" t="str">
        <f t="shared" si="1072"/>
        <v/>
      </c>
      <c r="F884" s="607" t="str">
        <f t="shared" si="1005"/>
        <v>x</v>
      </c>
      <c r="G884" s="650"/>
      <c r="H884" s="651"/>
      <c r="I884" s="651"/>
      <c r="J884" s="651"/>
      <c r="K884" s="652"/>
      <c r="L884" s="889"/>
      <c r="M884" s="889"/>
      <c r="N884" s="653"/>
      <c r="O884" s="651"/>
      <c r="P884" s="651"/>
      <c r="Q884" s="654"/>
      <c r="R884" s="655"/>
      <c r="S884" s="607" t="str">
        <f t="shared" si="1007"/>
        <v/>
      </c>
      <c r="T884" s="656" t="str">
        <f t="shared" si="1008"/>
        <v/>
      </c>
      <c r="U884" s="656" t="str">
        <f t="shared" si="1043"/>
        <v/>
      </c>
      <c r="V884" s="656" t="str">
        <f t="shared" si="1009"/>
        <v/>
      </c>
      <c r="W884" s="719"/>
      <c r="X884" s="659"/>
      <c r="Y884" s="656" t="str">
        <f t="shared" si="1073"/>
        <v/>
      </c>
      <c r="Z884" s="659"/>
      <c r="AA884" s="654"/>
      <c r="AB884" s="656" t="str">
        <f t="shared" si="1010"/>
        <v/>
      </c>
      <c r="AC884" s="661" t="str">
        <f t="shared" si="1044"/>
        <v/>
      </c>
      <c r="AE884" s="658" t="str">
        <f t="shared" si="1011"/>
        <v/>
      </c>
      <c r="AF884" s="659"/>
      <c r="AT884" s="805" t="str">
        <f t="shared" si="1069"/>
        <v/>
      </c>
      <c r="AU884" t="str">
        <f t="shared" si="1045"/>
        <v/>
      </c>
      <c r="AV884" s="6" t="str">
        <f t="shared" si="1012"/>
        <v/>
      </c>
      <c r="AW884" s="317" t="str">
        <f t="shared" si="1013"/>
        <v/>
      </c>
      <c r="AX884" s="158" t="str">
        <f t="shared" si="1014"/>
        <v/>
      </c>
      <c r="AY884" s="158" t="str">
        <f t="shared" si="1004"/>
        <v/>
      </c>
      <c r="AZ884" s="309" t="str">
        <f t="shared" si="1003"/>
        <v/>
      </c>
      <c r="BA884" s="318" t="str">
        <f t="shared" si="1015"/>
        <v/>
      </c>
      <c r="BB884" s="473" t="str">
        <f t="shared" si="1016"/>
        <v/>
      </c>
      <c r="BC884" s="80" t="str">
        <f t="shared" si="1067"/>
        <v/>
      </c>
      <c r="BD884" s="56">
        <f t="shared" si="1017"/>
        <v>1</v>
      </c>
      <c r="BF884" s="56" t="str">
        <f t="shared" si="1018"/>
        <v/>
      </c>
      <c r="BG884" s="56" t="str">
        <f t="shared" si="1019"/>
        <v/>
      </c>
      <c r="BH884" s="6" t="str">
        <f t="shared" si="1020"/>
        <v/>
      </c>
      <c r="BK884" s="6" t="str">
        <f t="shared" si="1021"/>
        <v/>
      </c>
      <c r="BL884" s="56">
        <f t="shared" si="1046"/>
        <v>999999</v>
      </c>
      <c r="BM884" s="183">
        <f t="shared" si="1047"/>
        <v>99999.000004419999</v>
      </c>
      <c r="BN884" s="61">
        <v>868</v>
      </c>
      <c r="BO884" s="6">
        <f t="shared" si="1022"/>
        <v>999999</v>
      </c>
      <c r="BP884" s="6">
        <f t="shared" si="1023"/>
        <v>999999</v>
      </c>
      <c r="BQ884" s="6" t="str">
        <f t="shared" si="1048"/>
        <v>x</v>
      </c>
      <c r="BR884" s="206">
        <f t="shared" si="1024"/>
        <v>99999.000004419999</v>
      </c>
      <c r="BS884" s="6">
        <f t="shared" si="1025"/>
        <v>99999.000004419999</v>
      </c>
      <c r="BT884" s="6" t="str">
        <f t="shared" si="1049"/>
        <v>x</v>
      </c>
      <c r="BU884" s="6" t="str">
        <f t="shared" si="1026"/>
        <v/>
      </c>
      <c r="BW884" s="82">
        <f t="shared" si="1050"/>
        <v>9999999999</v>
      </c>
      <c r="BX884" s="80" t="str">
        <f t="shared" si="1027"/>
        <v>x</v>
      </c>
      <c r="BY884" s="80" t="str">
        <f t="shared" si="1028"/>
        <v/>
      </c>
      <c r="BZ884" s="56" t="str">
        <f t="shared" si="1051"/>
        <v/>
      </c>
      <c r="CA884" s="56" t="str">
        <f t="shared" si="1052"/>
        <v/>
      </c>
      <c r="CB884" s="88">
        <f t="shared" si="1053"/>
        <v>0</v>
      </c>
      <c r="CC884" s="56" t="str">
        <f t="shared" si="1029"/>
        <v/>
      </c>
      <c r="CD884" s="56"/>
      <c r="CE884" s="56"/>
      <c r="CF884" s="56"/>
      <c r="CG884" s="56"/>
      <c r="CH884" s="169">
        <f t="shared" si="1054"/>
        <v>9999999999</v>
      </c>
      <c r="CI884" s="170">
        <f t="shared" si="1055"/>
        <v>9999999999</v>
      </c>
      <c r="CJ884" s="171">
        <f t="shared" si="1056"/>
        <v>9999999999</v>
      </c>
      <c r="CK884" s="172" t="str">
        <f t="shared" si="1057"/>
        <v/>
      </c>
      <c r="CL884" s="173" t="str">
        <f t="shared" si="1030"/>
        <v>x</v>
      </c>
      <c r="CN884" s="6" t="str">
        <f t="shared" si="1058"/>
        <v/>
      </c>
      <c r="CO884" s="293" t="e">
        <f t="shared" ca="1" si="1068"/>
        <v>#N/A</v>
      </c>
      <c r="CP884" s="6" t="e">
        <f t="shared" ca="1" si="1059"/>
        <v>#N/A</v>
      </c>
      <c r="CQ884" s="61">
        <v>868</v>
      </c>
      <c r="CR884" s="6">
        <f t="shared" si="1031"/>
        <v>0</v>
      </c>
      <c r="CS884" s="6">
        <f t="shared" si="1032"/>
        <v>0</v>
      </c>
      <c r="CT884" s="56" t="str">
        <f t="shared" si="1033"/>
        <v/>
      </c>
      <c r="CU884" s="76">
        <f t="shared" si="1034"/>
        <v>0</v>
      </c>
      <c r="CV884" s="76">
        <f t="shared" si="1035"/>
        <v>0</v>
      </c>
      <c r="CX884" s="6" t="str">
        <f t="shared" si="1036"/>
        <v/>
      </c>
      <c r="CY884" s="6" t="str">
        <f t="shared" si="1037"/>
        <v/>
      </c>
      <c r="CZ884" s="6" t="str">
        <f t="shared" si="1038"/>
        <v/>
      </c>
      <c r="DG884" s="56" t="str">
        <f t="shared" si="1039"/>
        <v/>
      </c>
      <c r="DH884" s="6">
        <f t="shared" si="1040"/>
        <v>0</v>
      </c>
      <c r="DK884" s="6">
        <f t="shared" si="1075"/>
        <v>0</v>
      </c>
      <c r="DL884" s="6" t="e">
        <f t="shared" si="1076"/>
        <v>#N/A</v>
      </c>
      <c r="DN884" s="6" t="e">
        <f t="shared" si="1074"/>
        <v>#N/A</v>
      </c>
      <c r="DP884" s="6" t="str">
        <f t="shared" si="1041"/>
        <v/>
      </c>
      <c r="DQ884" s="293">
        <f t="shared" ca="1" si="1070"/>
        <v>878</v>
      </c>
      <c r="DR884" s="6" t="str">
        <f t="shared" ca="1" si="1060"/>
        <v>x</v>
      </c>
      <c r="DU884" s="293" t="e">
        <f t="shared" ca="1" si="1061"/>
        <v>#N/A</v>
      </c>
      <c r="DV884" s="5"/>
      <c r="DW884" s="293" t="e">
        <f t="shared" ca="1" si="1071"/>
        <v>#N/A</v>
      </c>
      <c r="DZ884" s="293" t="e">
        <f t="shared" ca="1" si="1062"/>
        <v>#N/A</v>
      </c>
      <c r="EA884" s="293" t="e">
        <f t="shared" ca="1" si="1063"/>
        <v>#N/A</v>
      </c>
      <c r="EB884" s="293" t="e">
        <f t="shared" ca="1" si="1064"/>
        <v>#N/A</v>
      </c>
      <c r="EE884" s="6" t="str">
        <f t="shared" si="1065"/>
        <v/>
      </c>
      <c r="EF884" s="293" t="e">
        <f t="shared" ca="1" si="1066"/>
        <v>#N/A</v>
      </c>
      <c r="EG884" s="6" t="e">
        <f t="shared" ca="1" si="1042"/>
        <v>#N/A</v>
      </c>
    </row>
    <row r="885" spans="3:137" x14ac:dyDescent="0.2">
      <c r="C885" s="75"/>
      <c r="D885" s="184" t="str">
        <f t="shared" si="1006"/>
        <v/>
      </c>
      <c r="E885" s="649" t="str">
        <f t="shared" si="1072"/>
        <v/>
      </c>
      <c r="F885" s="607" t="str">
        <f t="shared" si="1005"/>
        <v>x</v>
      </c>
      <c r="G885" s="650"/>
      <c r="H885" s="651"/>
      <c r="I885" s="651"/>
      <c r="J885" s="651"/>
      <c r="K885" s="652"/>
      <c r="L885" s="889"/>
      <c r="M885" s="889"/>
      <c r="N885" s="653"/>
      <c r="O885" s="651"/>
      <c r="P885" s="651"/>
      <c r="Q885" s="654"/>
      <c r="R885" s="655"/>
      <c r="S885" s="607" t="str">
        <f t="shared" si="1007"/>
        <v/>
      </c>
      <c r="T885" s="656" t="str">
        <f t="shared" si="1008"/>
        <v/>
      </c>
      <c r="U885" s="656" t="str">
        <f t="shared" si="1043"/>
        <v/>
      </c>
      <c r="V885" s="656" t="str">
        <f t="shared" si="1009"/>
        <v/>
      </c>
      <c r="W885" s="719"/>
      <c r="X885" s="659"/>
      <c r="Y885" s="656" t="str">
        <f t="shared" si="1073"/>
        <v/>
      </c>
      <c r="Z885" s="659"/>
      <c r="AA885" s="654"/>
      <c r="AB885" s="656" t="str">
        <f t="shared" si="1010"/>
        <v/>
      </c>
      <c r="AC885" s="661" t="str">
        <f t="shared" si="1044"/>
        <v/>
      </c>
      <c r="AE885" s="658" t="str">
        <f t="shared" si="1011"/>
        <v/>
      </c>
      <c r="AF885" s="659"/>
      <c r="AT885" s="805" t="str">
        <f t="shared" si="1069"/>
        <v/>
      </c>
      <c r="AU885" t="str">
        <f t="shared" si="1045"/>
        <v/>
      </c>
      <c r="AV885" s="6" t="str">
        <f t="shared" si="1012"/>
        <v/>
      </c>
      <c r="AW885" s="317" t="str">
        <f t="shared" si="1013"/>
        <v/>
      </c>
      <c r="AX885" s="158" t="str">
        <f t="shared" si="1014"/>
        <v/>
      </c>
      <c r="AY885" s="158" t="str">
        <f t="shared" si="1004"/>
        <v/>
      </c>
      <c r="AZ885" s="309" t="str">
        <f t="shared" si="1003"/>
        <v/>
      </c>
      <c r="BA885" s="318" t="str">
        <f t="shared" si="1015"/>
        <v/>
      </c>
      <c r="BB885" s="473" t="str">
        <f t="shared" si="1016"/>
        <v/>
      </c>
      <c r="BC885" s="80" t="str">
        <f t="shared" si="1067"/>
        <v/>
      </c>
      <c r="BD885" s="56">
        <f t="shared" si="1017"/>
        <v>1</v>
      </c>
      <c r="BF885" s="56" t="str">
        <f t="shared" si="1018"/>
        <v/>
      </c>
      <c r="BG885" s="56" t="str">
        <f t="shared" si="1019"/>
        <v/>
      </c>
      <c r="BH885" s="6" t="str">
        <f t="shared" si="1020"/>
        <v/>
      </c>
      <c r="BK885" s="6" t="str">
        <f t="shared" si="1021"/>
        <v/>
      </c>
      <c r="BL885" s="56">
        <f t="shared" si="1046"/>
        <v>999999</v>
      </c>
      <c r="BM885" s="183">
        <f t="shared" si="1047"/>
        <v>99999.000004425005</v>
      </c>
      <c r="BN885" s="61">
        <v>869</v>
      </c>
      <c r="BO885" s="6">
        <f t="shared" si="1022"/>
        <v>999999</v>
      </c>
      <c r="BP885" s="6">
        <f t="shared" si="1023"/>
        <v>999999</v>
      </c>
      <c r="BQ885" s="6" t="str">
        <f t="shared" si="1048"/>
        <v>x</v>
      </c>
      <c r="BR885" s="206">
        <f t="shared" si="1024"/>
        <v>99999.000004425005</v>
      </c>
      <c r="BS885" s="6">
        <f t="shared" si="1025"/>
        <v>99999.000004425005</v>
      </c>
      <c r="BT885" s="6" t="str">
        <f t="shared" si="1049"/>
        <v>x</v>
      </c>
      <c r="BU885" s="6" t="str">
        <f t="shared" si="1026"/>
        <v/>
      </c>
      <c r="BW885" s="82">
        <f t="shared" si="1050"/>
        <v>9999999999</v>
      </c>
      <c r="BX885" s="80" t="str">
        <f t="shared" si="1027"/>
        <v>x</v>
      </c>
      <c r="BY885" s="80" t="str">
        <f t="shared" si="1028"/>
        <v/>
      </c>
      <c r="BZ885" s="56" t="str">
        <f t="shared" si="1051"/>
        <v/>
      </c>
      <c r="CA885" s="56" t="str">
        <f t="shared" si="1052"/>
        <v/>
      </c>
      <c r="CB885" s="88">
        <f t="shared" si="1053"/>
        <v>0</v>
      </c>
      <c r="CC885" s="56" t="str">
        <f t="shared" si="1029"/>
        <v/>
      </c>
      <c r="CD885" s="56"/>
      <c r="CE885" s="56"/>
      <c r="CF885" s="56"/>
      <c r="CG885" s="56"/>
      <c r="CH885" s="169">
        <f t="shared" si="1054"/>
        <v>9999999999</v>
      </c>
      <c r="CI885" s="170">
        <f t="shared" si="1055"/>
        <v>9999999999</v>
      </c>
      <c r="CJ885" s="171">
        <f t="shared" si="1056"/>
        <v>9999999999</v>
      </c>
      <c r="CK885" s="172" t="str">
        <f t="shared" si="1057"/>
        <v/>
      </c>
      <c r="CL885" s="173" t="str">
        <f t="shared" si="1030"/>
        <v>x</v>
      </c>
      <c r="CN885" s="6" t="str">
        <f t="shared" si="1058"/>
        <v/>
      </c>
      <c r="CO885" s="293" t="e">
        <f t="shared" ca="1" si="1068"/>
        <v>#N/A</v>
      </c>
      <c r="CP885" s="6" t="e">
        <f t="shared" ca="1" si="1059"/>
        <v>#N/A</v>
      </c>
      <c r="CQ885" s="61">
        <v>869</v>
      </c>
      <c r="CR885" s="6">
        <f t="shared" si="1031"/>
        <v>0</v>
      </c>
      <c r="CS885" s="6">
        <f t="shared" si="1032"/>
        <v>0</v>
      </c>
      <c r="CT885" s="56" t="str">
        <f t="shared" si="1033"/>
        <v/>
      </c>
      <c r="CU885" s="76">
        <f t="shared" si="1034"/>
        <v>0</v>
      </c>
      <c r="CV885" s="76">
        <f t="shared" si="1035"/>
        <v>0</v>
      </c>
      <c r="CX885" s="6" t="str">
        <f t="shared" si="1036"/>
        <v/>
      </c>
      <c r="CY885" s="6" t="str">
        <f t="shared" si="1037"/>
        <v/>
      </c>
      <c r="CZ885" s="6" t="str">
        <f t="shared" si="1038"/>
        <v/>
      </c>
      <c r="DG885" s="56" t="str">
        <f t="shared" si="1039"/>
        <v/>
      </c>
      <c r="DH885" s="6">
        <f t="shared" si="1040"/>
        <v>0</v>
      </c>
      <c r="DK885" s="6">
        <f t="shared" si="1075"/>
        <v>0</v>
      </c>
      <c r="DL885" s="6" t="e">
        <f t="shared" si="1076"/>
        <v>#N/A</v>
      </c>
      <c r="DN885" s="6" t="e">
        <f t="shared" si="1074"/>
        <v>#N/A</v>
      </c>
      <c r="DP885" s="6" t="str">
        <f t="shared" si="1041"/>
        <v/>
      </c>
      <c r="DQ885" s="293">
        <f t="shared" ca="1" si="1070"/>
        <v>879</v>
      </c>
      <c r="DR885" s="6" t="str">
        <f t="shared" ca="1" si="1060"/>
        <v>x</v>
      </c>
      <c r="DU885" s="293" t="e">
        <f t="shared" ca="1" si="1061"/>
        <v>#N/A</v>
      </c>
      <c r="DV885" s="5"/>
      <c r="DW885" s="293" t="e">
        <f t="shared" ca="1" si="1071"/>
        <v>#N/A</v>
      </c>
      <c r="DZ885" s="293" t="e">
        <f t="shared" ca="1" si="1062"/>
        <v>#N/A</v>
      </c>
      <c r="EA885" s="293" t="e">
        <f t="shared" ca="1" si="1063"/>
        <v>#N/A</v>
      </c>
      <c r="EB885" s="293" t="e">
        <f t="shared" ca="1" si="1064"/>
        <v>#N/A</v>
      </c>
      <c r="EE885" s="6" t="str">
        <f t="shared" si="1065"/>
        <v/>
      </c>
      <c r="EF885" s="293" t="e">
        <f t="shared" ca="1" si="1066"/>
        <v>#N/A</v>
      </c>
      <c r="EG885" s="6" t="e">
        <f t="shared" ca="1" si="1042"/>
        <v>#N/A</v>
      </c>
    </row>
    <row r="886" spans="3:137" x14ac:dyDescent="0.2">
      <c r="C886" s="75"/>
      <c r="D886" s="184" t="str">
        <f t="shared" si="1006"/>
        <v/>
      </c>
      <c r="E886" s="649" t="str">
        <f t="shared" si="1072"/>
        <v/>
      </c>
      <c r="F886" s="607" t="str">
        <f t="shared" si="1005"/>
        <v>x</v>
      </c>
      <c r="G886" s="650"/>
      <c r="H886" s="651"/>
      <c r="I886" s="651"/>
      <c r="J886" s="651"/>
      <c r="K886" s="652"/>
      <c r="L886" s="889"/>
      <c r="M886" s="889"/>
      <c r="N886" s="653"/>
      <c r="O886" s="651"/>
      <c r="P886" s="651"/>
      <c r="Q886" s="654"/>
      <c r="R886" s="655"/>
      <c r="S886" s="607" t="str">
        <f t="shared" si="1007"/>
        <v/>
      </c>
      <c r="T886" s="656" t="str">
        <f t="shared" si="1008"/>
        <v/>
      </c>
      <c r="U886" s="656" t="str">
        <f t="shared" si="1043"/>
        <v/>
      </c>
      <c r="V886" s="656" t="str">
        <f t="shared" si="1009"/>
        <v/>
      </c>
      <c r="W886" s="719"/>
      <c r="X886" s="659"/>
      <c r="Y886" s="656" t="str">
        <f t="shared" si="1073"/>
        <v/>
      </c>
      <c r="Z886" s="659"/>
      <c r="AA886" s="654"/>
      <c r="AB886" s="656" t="str">
        <f t="shared" si="1010"/>
        <v/>
      </c>
      <c r="AC886" s="661" t="str">
        <f t="shared" si="1044"/>
        <v/>
      </c>
      <c r="AE886" s="658" t="str">
        <f t="shared" si="1011"/>
        <v/>
      </c>
      <c r="AF886" s="659"/>
      <c r="AT886" s="805" t="str">
        <f t="shared" si="1069"/>
        <v/>
      </c>
      <c r="AU886" t="str">
        <f t="shared" si="1045"/>
        <v/>
      </c>
      <c r="AV886" s="6" t="str">
        <f t="shared" si="1012"/>
        <v/>
      </c>
      <c r="AW886" s="317" t="str">
        <f t="shared" si="1013"/>
        <v/>
      </c>
      <c r="AX886" s="158" t="str">
        <f t="shared" si="1014"/>
        <v/>
      </c>
      <c r="AY886" s="158" t="str">
        <f t="shared" si="1004"/>
        <v/>
      </c>
      <c r="AZ886" s="309" t="str">
        <f t="shared" si="1003"/>
        <v/>
      </c>
      <c r="BA886" s="318" t="str">
        <f t="shared" si="1015"/>
        <v/>
      </c>
      <c r="BB886" s="473" t="str">
        <f t="shared" si="1016"/>
        <v/>
      </c>
      <c r="BC886" s="80" t="str">
        <f t="shared" si="1067"/>
        <v/>
      </c>
      <c r="BD886" s="56">
        <f t="shared" si="1017"/>
        <v>1</v>
      </c>
      <c r="BF886" s="56" t="str">
        <f t="shared" si="1018"/>
        <v/>
      </c>
      <c r="BG886" s="56" t="str">
        <f t="shared" si="1019"/>
        <v/>
      </c>
      <c r="BH886" s="6" t="str">
        <f t="shared" si="1020"/>
        <v/>
      </c>
      <c r="BK886" s="6" t="str">
        <f t="shared" si="1021"/>
        <v/>
      </c>
      <c r="BL886" s="56">
        <f t="shared" si="1046"/>
        <v>999999</v>
      </c>
      <c r="BM886" s="183">
        <f t="shared" si="1047"/>
        <v>99999.000004429996</v>
      </c>
      <c r="BN886" s="61">
        <v>870</v>
      </c>
      <c r="BO886" s="6">
        <f t="shared" si="1022"/>
        <v>999999</v>
      </c>
      <c r="BP886" s="6">
        <f t="shared" si="1023"/>
        <v>999999</v>
      </c>
      <c r="BQ886" s="6" t="str">
        <f t="shared" si="1048"/>
        <v>x</v>
      </c>
      <c r="BR886" s="206">
        <f t="shared" si="1024"/>
        <v>99999.000004429996</v>
      </c>
      <c r="BS886" s="6">
        <f t="shared" si="1025"/>
        <v>99999.000004429996</v>
      </c>
      <c r="BT886" s="6" t="str">
        <f t="shared" si="1049"/>
        <v>x</v>
      </c>
      <c r="BU886" s="6" t="str">
        <f t="shared" si="1026"/>
        <v/>
      </c>
      <c r="BW886" s="82">
        <f t="shared" si="1050"/>
        <v>9999999999</v>
      </c>
      <c r="BX886" s="80" t="str">
        <f t="shared" si="1027"/>
        <v>x</v>
      </c>
      <c r="BY886" s="80" t="str">
        <f t="shared" si="1028"/>
        <v/>
      </c>
      <c r="BZ886" s="56" t="str">
        <f t="shared" si="1051"/>
        <v/>
      </c>
      <c r="CA886" s="56" t="str">
        <f t="shared" si="1052"/>
        <v/>
      </c>
      <c r="CB886" s="88">
        <f t="shared" si="1053"/>
        <v>0</v>
      </c>
      <c r="CC886" s="56" t="str">
        <f t="shared" si="1029"/>
        <v/>
      </c>
      <c r="CD886" s="56"/>
      <c r="CE886" s="56"/>
      <c r="CF886" s="56"/>
      <c r="CG886" s="56"/>
      <c r="CH886" s="169">
        <f t="shared" si="1054"/>
        <v>9999999999</v>
      </c>
      <c r="CI886" s="170">
        <f t="shared" si="1055"/>
        <v>9999999999</v>
      </c>
      <c r="CJ886" s="171">
        <f t="shared" si="1056"/>
        <v>9999999999</v>
      </c>
      <c r="CK886" s="172" t="str">
        <f t="shared" si="1057"/>
        <v/>
      </c>
      <c r="CL886" s="173" t="str">
        <f t="shared" si="1030"/>
        <v>x</v>
      </c>
      <c r="CN886" s="6" t="str">
        <f t="shared" si="1058"/>
        <v/>
      </c>
      <c r="CO886" s="293" t="e">
        <f t="shared" ca="1" si="1068"/>
        <v>#N/A</v>
      </c>
      <c r="CP886" s="6" t="e">
        <f t="shared" ca="1" si="1059"/>
        <v>#N/A</v>
      </c>
      <c r="CQ886" s="61">
        <v>870</v>
      </c>
      <c r="CR886" s="6">
        <f t="shared" si="1031"/>
        <v>0</v>
      </c>
      <c r="CS886" s="6">
        <f t="shared" si="1032"/>
        <v>0</v>
      </c>
      <c r="CT886" s="56" t="str">
        <f t="shared" si="1033"/>
        <v/>
      </c>
      <c r="CU886" s="76">
        <f t="shared" si="1034"/>
        <v>0</v>
      </c>
      <c r="CV886" s="76">
        <f t="shared" si="1035"/>
        <v>0</v>
      </c>
      <c r="CX886" s="6" t="str">
        <f t="shared" si="1036"/>
        <v/>
      </c>
      <c r="CY886" s="6" t="str">
        <f t="shared" si="1037"/>
        <v/>
      </c>
      <c r="CZ886" s="6" t="str">
        <f t="shared" si="1038"/>
        <v/>
      </c>
      <c r="DG886" s="56" t="str">
        <f t="shared" si="1039"/>
        <v/>
      </c>
      <c r="DH886" s="6">
        <f t="shared" si="1040"/>
        <v>0</v>
      </c>
      <c r="DK886" s="6">
        <f t="shared" si="1075"/>
        <v>0</v>
      </c>
      <c r="DL886" s="6" t="e">
        <f t="shared" si="1076"/>
        <v>#N/A</v>
      </c>
      <c r="DN886" s="6" t="e">
        <f t="shared" si="1074"/>
        <v>#N/A</v>
      </c>
      <c r="DP886" s="6" t="str">
        <f t="shared" si="1041"/>
        <v/>
      </c>
      <c r="DQ886" s="293">
        <f t="shared" ca="1" si="1070"/>
        <v>880</v>
      </c>
      <c r="DR886" s="6" t="str">
        <f t="shared" ca="1" si="1060"/>
        <v>x</v>
      </c>
      <c r="DU886" s="293" t="e">
        <f t="shared" ca="1" si="1061"/>
        <v>#N/A</v>
      </c>
      <c r="DV886" s="5"/>
      <c r="DW886" s="293" t="e">
        <f t="shared" ca="1" si="1071"/>
        <v>#N/A</v>
      </c>
      <c r="DZ886" s="293" t="e">
        <f t="shared" ca="1" si="1062"/>
        <v>#N/A</v>
      </c>
      <c r="EA886" s="293" t="e">
        <f t="shared" ca="1" si="1063"/>
        <v>#N/A</v>
      </c>
      <c r="EB886" s="293" t="e">
        <f t="shared" ca="1" si="1064"/>
        <v>#N/A</v>
      </c>
      <c r="EE886" s="6" t="str">
        <f t="shared" si="1065"/>
        <v/>
      </c>
      <c r="EF886" s="293" t="e">
        <f t="shared" ca="1" si="1066"/>
        <v>#N/A</v>
      </c>
      <c r="EG886" s="6" t="e">
        <f t="shared" ca="1" si="1042"/>
        <v>#N/A</v>
      </c>
    </row>
    <row r="887" spans="3:137" x14ac:dyDescent="0.2">
      <c r="C887" s="75"/>
      <c r="D887" s="184" t="str">
        <f t="shared" si="1006"/>
        <v/>
      </c>
      <c r="E887" s="649" t="str">
        <f t="shared" si="1072"/>
        <v/>
      </c>
      <c r="F887" s="607" t="str">
        <f t="shared" si="1005"/>
        <v>x</v>
      </c>
      <c r="G887" s="650"/>
      <c r="H887" s="651"/>
      <c r="I887" s="651"/>
      <c r="J887" s="651"/>
      <c r="K887" s="652"/>
      <c r="L887" s="889"/>
      <c r="M887" s="889"/>
      <c r="N887" s="653"/>
      <c r="O887" s="651"/>
      <c r="P887" s="651"/>
      <c r="Q887" s="654"/>
      <c r="R887" s="655"/>
      <c r="S887" s="607" t="str">
        <f t="shared" si="1007"/>
        <v/>
      </c>
      <c r="T887" s="656" t="str">
        <f t="shared" si="1008"/>
        <v/>
      </c>
      <c r="U887" s="656" t="str">
        <f t="shared" si="1043"/>
        <v/>
      </c>
      <c r="V887" s="656" t="str">
        <f t="shared" si="1009"/>
        <v/>
      </c>
      <c r="W887" s="719"/>
      <c r="X887" s="659"/>
      <c r="Y887" s="656" t="str">
        <f t="shared" si="1073"/>
        <v/>
      </c>
      <c r="Z887" s="659"/>
      <c r="AA887" s="654"/>
      <c r="AB887" s="656" t="str">
        <f t="shared" si="1010"/>
        <v/>
      </c>
      <c r="AC887" s="661" t="str">
        <f t="shared" si="1044"/>
        <v/>
      </c>
      <c r="AE887" s="658" t="str">
        <f t="shared" si="1011"/>
        <v/>
      </c>
      <c r="AF887" s="659"/>
      <c r="AT887" s="805" t="str">
        <f t="shared" si="1069"/>
        <v/>
      </c>
      <c r="AU887" t="str">
        <f t="shared" si="1045"/>
        <v/>
      </c>
      <c r="AV887" s="6" t="str">
        <f t="shared" si="1012"/>
        <v/>
      </c>
      <c r="AW887" s="317" t="str">
        <f t="shared" si="1013"/>
        <v/>
      </c>
      <c r="AX887" s="158" t="str">
        <f t="shared" si="1014"/>
        <v/>
      </c>
      <c r="AY887" s="158" t="str">
        <f t="shared" si="1004"/>
        <v/>
      </c>
      <c r="AZ887" s="309" t="str">
        <f t="shared" ref="AZ887:AZ950" si="1077">IF(BB887="","",ROUND(SUMIF(CX:CX,CX887,CS:CS),3))</f>
        <v/>
      </c>
      <c r="BA887" s="318" t="str">
        <f t="shared" si="1015"/>
        <v/>
      </c>
      <c r="BB887" s="473" t="str">
        <f t="shared" si="1016"/>
        <v/>
      </c>
      <c r="BC887" s="80" t="str">
        <f t="shared" si="1067"/>
        <v/>
      </c>
      <c r="BD887" s="56">
        <f t="shared" si="1017"/>
        <v>1</v>
      </c>
      <c r="BF887" s="56" t="str">
        <f t="shared" si="1018"/>
        <v/>
      </c>
      <c r="BG887" s="56" t="str">
        <f t="shared" si="1019"/>
        <v/>
      </c>
      <c r="BH887" s="6" t="str">
        <f t="shared" si="1020"/>
        <v/>
      </c>
      <c r="BK887" s="6" t="str">
        <f t="shared" si="1021"/>
        <v/>
      </c>
      <c r="BL887" s="56">
        <f t="shared" si="1046"/>
        <v>999999</v>
      </c>
      <c r="BM887" s="183">
        <f t="shared" si="1047"/>
        <v>99999.000004435002</v>
      </c>
      <c r="BN887" s="61">
        <v>871</v>
      </c>
      <c r="BO887" s="6">
        <f t="shared" si="1022"/>
        <v>999999</v>
      </c>
      <c r="BP887" s="6">
        <f t="shared" si="1023"/>
        <v>999999</v>
      </c>
      <c r="BQ887" s="6" t="str">
        <f t="shared" si="1048"/>
        <v>x</v>
      </c>
      <c r="BR887" s="206">
        <f t="shared" si="1024"/>
        <v>99999.000004435002</v>
      </c>
      <c r="BS887" s="6">
        <f t="shared" si="1025"/>
        <v>99999.000004435002</v>
      </c>
      <c r="BT887" s="6" t="str">
        <f t="shared" si="1049"/>
        <v>x</v>
      </c>
      <c r="BU887" s="6" t="str">
        <f t="shared" si="1026"/>
        <v/>
      </c>
      <c r="BW887" s="82">
        <f t="shared" si="1050"/>
        <v>9999999999</v>
      </c>
      <c r="BX887" s="80" t="str">
        <f t="shared" si="1027"/>
        <v>x</v>
      </c>
      <c r="BY887" s="80" t="str">
        <f t="shared" si="1028"/>
        <v/>
      </c>
      <c r="BZ887" s="56" t="str">
        <f t="shared" si="1051"/>
        <v/>
      </c>
      <c r="CA887" s="56" t="str">
        <f t="shared" si="1052"/>
        <v/>
      </c>
      <c r="CB887" s="88">
        <f t="shared" si="1053"/>
        <v>0</v>
      </c>
      <c r="CC887" s="56" t="str">
        <f t="shared" si="1029"/>
        <v/>
      </c>
      <c r="CD887" s="56"/>
      <c r="CE887" s="56"/>
      <c r="CF887" s="56"/>
      <c r="CG887" s="56"/>
      <c r="CH887" s="169">
        <f t="shared" si="1054"/>
        <v>9999999999</v>
      </c>
      <c r="CI887" s="170">
        <f t="shared" si="1055"/>
        <v>9999999999</v>
      </c>
      <c r="CJ887" s="171">
        <f t="shared" si="1056"/>
        <v>9999999999</v>
      </c>
      <c r="CK887" s="172" t="str">
        <f t="shared" si="1057"/>
        <v/>
      </c>
      <c r="CL887" s="173" t="str">
        <f t="shared" si="1030"/>
        <v>x</v>
      </c>
      <c r="CN887" s="6" t="str">
        <f t="shared" si="1058"/>
        <v/>
      </c>
      <c r="CO887" s="293" t="e">
        <f t="shared" ca="1" si="1068"/>
        <v>#N/A</v>
      </c>
      <c r="CP887" s="6" t="e">
        <f t="shared" ca="1" si="1059"/>
        <v>#N/A</v>
      </c>
      <c r="CQ887" s="61">
        <v>871</v>
      </c>
      <c r="CR887" s="6">
        <f t="shared" si="1031"/>
        <v>0</v>
      </c>
      <c r="CS887" s="6">
        <f t="shared" si="1032"/>
        <v>0</v>
      </c>
      <c r="CT887" s="56" t="str">
        <f t="shared" si="1033"/>
        <v/>
      </c>
      <c r="CU887" s="76">
        <f t="shared" si="1034"/>
        <v>0</v>
      </c>
      <c r="CV887" s="76">
        <f t="shared" si="1035"/>
        <v>0</v>
      </c>
      <c r="CX887" s="6" t="str">
        <f t="shared" si="1036"/>
        <v/>
      </c>
      <c r="CY887" s="6" t="str">
        <f t="shared" si="1037"/>
        <v/>
      </c>
      <c r="CZ887" s="6" t="str">
        <f t="shared" si="1038"/>
        <v/>
      </c>
      <c r="DG887" s="56" t="str">
        <f t="shared" si="1039"/>
        <v/>
      </c>
      <c r="DH887" s="6">
        <f t="shared" si="1040"/>
        <v>0</v>
      </c>
      <c r="DK887" s="6">
        <f t="shared" si="1075"/>
        <v>0</v>
      </c>
      <c r="DL887" s="6" t="e">
        <f t="shared" si="1076"/>
        <v>#N/A</v>
      </c>
      <c r="DN887" s="6" t="e">
        <f t="shared" si="1074"/>
        <v>#N/A</v>
      </c>
      <c r="DP887" s="6" t="str">
        <f t="shared" si="1041"/>
        <v/>
      </c>
      <c r="DQ887" s="293">
        <f t="shared" ca="1" si="1070"/>
        <v>881</v>
      </c>
      <c r="DR887" s="6" t="str">
        <f t="shared" ca="1" si="1060"/>
        <v>x</v>
      </c>
      <c r="DU887" s="293" t="e">
        <f t="shared" ca="1" si="1061"/>
        <v>#N/A</v>
      </c>
      <c r="DV887" s="5"/>
      <c r="DW887" s="293" t="e">
        <f t="shared" ca="1" si="1071"/>
        <v>#N/A</v>
      </c>
      <c r="DZ887" s="293" t="e">
        <f t="shared" ca="1" si="1062"/>
        <v>#N/A</v>
      </c>
      <c r="EA887" s="293" t="e">
        <f t="shared" ca="1" si="1063"/>
        <v>#N/A</v>
      </c>
      <c r="EB887" s="293" t="e">
        <f t="shared" ca="1" si="1064"/>
        <v>#N/A</v>
      </c>
      <c r="EE887" s="6" t="str">
        <f t="shared" si="1065"/>
        <v/>
      </c>
      <c r="EF887" s="293" t="e">
        <f t="shared" ca="1" si="1066"/>
        <v>#N/A</v>
      </c>
      <c r="EG887" s="6" t="e">
        <f t="shared" ca="1" si="1042"/>
        <v>#N/A</v>
      </c>
    </row>
    <row r="888" spans="3:137" x14ac:dyDescent="0.2">
      <c r="C888" s="75"/>
      <c r="D888" s="184" t="str">
        <f t="shared" si="1006"/>
        <v/>
      </c>
      <c r="E888" s="649" t="str">
        <f t="shared" si="1072"/>
        <v/>
      </c>
      <c r="F888" s="607" t="str">
        <f t="shared" si="1005"/>
        <v>x</v>
      </c>
      <c r="G888" s="650"/>
      <c r="H888" s="651"/>
      <c r="I888" s="651"/>
      <c r="J888" s="651"/>
      <c r="K888" s="652"/>
      <c r="L888" s="889"/>
      <c r="M888" s="889"/>
      <c r="N888" s="653"/>
      <c r="O888" s="651"/>
      <c r="P888" s="651"/>
      <c r="Q888" s="654"/>
      <c r="R888" s="655"/>
      <c r="S888" s="607" t="str">
        <f t="shared" si="1007"/>
        <v/>
      </c>
      <c r="T888" s="656" t="str">
        <f t="shared" si="1008"/>
        <v/>
      </c>
      <c r="U888" s="656" t="str">
        <f t="shared" si="1043"/>
        <v/>
      </c>
      <c r="V888" s="656" t="str">
        <f t="shared" si="1009"/>
        <v/>
      </c>
      <c r="W888" s="719"/>
      <c r="X888" s="659"/>
      <c r="Y888" s="656" t="str">
        <f t="shared" si="1073"/>
        <v/>
      </c>
      <c r="Z888" s="659"/>
      <c r="AA888" s="654"/>
      <c r="AB888" s="656" t="str">
        <f t="shared" si="1010"/>
        <v/>
      </c>
      <c r="AC888" s="661" t="str">
        <f t="shared" si="1044"/>
        <v/>
      </c>
      <c r="AE888" s="658" t="str">
        <f t="shared" si="1011"/>
        <v/>
      </c>
      <c r="AF888" s="659"/>
      <c r="AT888" s="805" t="str">
        <f t="shared" si="1069"/>
        <v/>
      </c>
      <c r="AU888" t="str">
        <f t="shared" si="1045"/>
        <v/>
      </c>
      <c r="AV888" s="6" t="str">
        <f t="shared" si="1012"/>
        <v/>
      </c>
      <c r="AW888" s="317" t="str">
        <f t="shared" si="1013"/>
        <v/>
      </c>
      <c r="AX888" s="158" t="str">
        <f t="shared" si="1014"/>
        <v/>
      </c>
      <c r="AY888" s="158" t="str">
        <f t="shared" si="1004"/>
        <v/>
      </c>
      <c r="AZ888" s="309" t="str">
        <f t="shared" si="1077"/>
        <v/>
      </c>
      <c r="BA888" s="318" t="str">
        <f t="shared" si="1015"/>
        <v/>
      </c>
      <c r="BB888" s="473" t="str">
        <f t="shared" si="1016"/>
        <v/>
      </c>
      <c r="BC888" s="80" t="str">
        <f t="shared" si="1067"/>
        <v/>
      </c>
      <c r="BD888" s="56">
        <f t="shared" si="1017"/>
        <v>1</v>
      </c>
      <c r="BF888" s="56" t="str">
        <f t="shared" si="1018"/>
        <v/>
      </c>
      <c r="BG888" s="56" t="str">
        <f t="shared" si="1019"/>
        <v/>
      </c>
      <c r="BH888" s="6" t="str">
        <f t="shared" si="1020"/>
        <v/>
      </c>
      <c r="BK888" s="6" t="str">
        <f t="shared" si="1021"/>
        <v/>
      </c>
      <c r="BL888" s="56">
        <f t="shared" si="1046"/>
        <v>999999</v>
      </c>
      <c r="BM888" s="183">
        <f t="shared" si="1047"/>
        <v>99999.000004439993</v>
      </c>
      <c r="BN888" s="61">
        <v>872</v>
      </c>
      <c r="BO888" s="6">
        <f t="shared" si="1022"/>
        <v>999999</v>
      </c>
      <c r="BP888" s="6">
        <f t="shared" si="1023"/>
        <v>999999</v>
      </c>
      <c r="BQ888" s="6" t="str">
        <f t="shared" si="1048"/>
        <v>x</v>
      </c>
      <c r="BR888" s="206">
        <f t="shared" si="1024"/>
        <v>99999.000004439993</v>
      </c>
      <c r="BS888" s="6">
        <f t="shared" si="1025"/>
        <v>99999.000004439993</v>
      </c>
      <c r="BT888" s="6" t="str">
        <f t="shared" si="1049"/>
        <v>x</v>
      </c>
      <c r="BU888" s="6" t="str">
        <f t="shared" si="1026"/>
        <v/>
      </c>
      <c r="BW888" s="82">
        <f t="shared" si="1050"/>
        <v>9999999999</v>
      </c>
      <c r="BX888" s="80" t="str">
        <f t="shared" si="1027"/>
        <v>x</v>
      </c>
      <c r="BY888" s="80" t="str">
        <f t="shared" si="1028"/>
        <v/>
      </c>
      <c r="BZ888" s="56" t="str">
        <f t="shared" si="1051"/>
        <v/>
      </c>
      <c r="CA888" s="56" t="str">
        <f t="shared" si="1052"/>
        <v/>
      </c>
      <c r="CB888" s="88">
        <f t="shared" si="1053"/>
        <v>0</v>
      </c>
      <c r="CC888" s="56" t="str">
        <f t="shared" si="1029"/>
        <v/>
      </c>
      <c r="CD888" s="56"/>
      <c r="CE888" s="56"/>
      <c r="CF888" s="56"/>
      <c r="CG888" s="56"/>
      <c r="CH888" s="169">
        <f t="shared" si="1054"/>
        <v>9999999999</v>
      </c>
      <c r="CI888" s="170">
        <f t="shared" si="1055"/>
        <v>9999999999</v>
      </c>
      <c r="CJ888" s="171">
        <f t="shared" si="1056"/>
        <v>9999999999</v>
      </c>
      <c r="CK888" s="172" t="str">
        <f t="shared" si="1057"/>
        <v/>
      </c>
      <c r="CL888" s="173" t="str">
        <f t="shared" si="1030"/>
        <v>x</v>
      </c>
      <c r="CN888" s="6" t="str">
        <f t="shared" si="1058"/>
        <v/>
      </c>
      <c r="CO888" s="293" t="e">
        <f t="shared" ca="1" si="1068"/>
        <v>#N/A</v>
      </c>
      <c r="CP888" s="6" t="e">
        <f t="shared" ca="1" si="1059"/>
        <v>#N/A</v>
      </c>
      <c r="CQ888" s="61">
        <v>872</v>
      </c>
      <c r="CR888" s="6">
        <f t="shared" si="1031"/>
        <v>0</v>
      </c>
      <c r="CS888" s="6">
        <f t="shared" si="1032"/>
        <v>0</v>
      </c>
      <c r="CT888" s="56" t="str">
        <f t="shared" si="1033"/>
        <v/>
      </c>
      <c r="CU888" s="76">
        <f t="shared" si="1034"/>
        <v>0</v>
      </c>
      <c r="CV888" s="76">
        <f t="shared" si="1035"/>
        <v>0</v>
      </c>
      <c r="CX888" s="6" t="str">
        <f t="shared" si="1036"/>
        <v/>
      </c>
      <c r="CY888" s="6" t="str">
        <f t="shared" si="1037"/>
        <v/>
      </c>
      <c r="CZ888" s="6" t="str">
        <f t="shared" si="1038"/>
        <v/>
      </c>
      <c r="DG888" s="56" t="str">
        <f t="shared" si="1039"/>
        <v/>
      </c>
      <c r="DH888" s="6">
        <f t="shared" si="1040"/>
        <v>0</v>
      </c>
      <c r="DK888" s="6">
        <f t="shared" si="1075"/>
        <v>0</v>
      </c>
      <c r="DL888" s="6" t="e">
        <f t="shared" si="1076"/>
        <v>#N/A</v>
      </c>
      <c r="DN888" s="6" t="e">
        <f t="shared" si="1074"/>
        <v>#N/A</v>
      </c>
      <c r="DP888" s="6" t="str">
        <f t="shared" si="1041"/>
        <v/>
      </c>
      <c r="DQ888" s="293">
        <f t="shared" ca="1" si="1070"/>
        <v>882</v>
      </c>
      <c r="DR888" s="6" t="str">
        <f t="shared" ca="1" si="1060"/>
        <v>x</v>
      </c>
      <c r="DU888" s="293" t="e">
        <f t="shared" ca="1" si="1061"/>
        <v>#N/A</v>
      </c>
      <c r="DV888" s="5"/>
      <c r="DW888" s="293" t="e">
        <f t="shared" ca="1" si="1071"/>
        <v>#N/A</v>
      </c>
      <c r="DZ888" s="293" t="e">
        <f t="shared" ca="1" si="1062"/>
        <v>#N/A</v>
      </c>
      <c r="EA888" s="293" t="e">
        <f t="shared" ca="1" si="1063"/>
        <v>#N/A</v>
      </c>
      <c r="EB888" s="293" t="e">
        <f t="shared" ca="1" si="1064"/>
        <v>#N/A</v>
      </c>
      <c r="EE888" s="6" t="str">
        <f t="shared" si="1065"/>
        <v/>
      </c>
      <c r="EF888" s="293" t="e">
        <f t="shared" ca="1" si="1066"/>
        <v>#N/A</v>
      </c>
      <c r="EG888" s="6" t="e">
        <f t="shared" ca="1" si="1042"/>
        <v>#N/A</v>
      </c>
    </row>
    <row r="889" spans="3:137" x14ac:dyDescent="0.2">
      <c r="C889" s="75"/>
      <c r="D889" s="184" t="str">
        <f t="shared" si="1006"/>
        <v/>
      </c>
      <c r="E889" s="649" t="str">
        <f t="shared" si="1072"/>
        <v/>
      </c>
      <c r="F889" s="607" t="str">
        <f t="shared" si="1005"/>
        <v>x</v>
      </c>
      <c r="G889" s="650"/>
      <c r="H889" s="651"/>
      <c r="I889" s="651"/>
      <c r="J889" s="651"/>
      <c r="K889" s="652"/>
      <c r="L889" s="889"/>
      <c r="M889" s="889"/>
      <c r="N889" s="653"/>
      <c r="O889" s="651"/>
      <c r="P889" s="651"/>
      <c r="Q889" s="654"/>
      <c r="R889" s="655"/>
      <c r="S889" s="607" t="str">
        <f t="shared" si="1007"/>
        <v/>
      </c>
      <c r="T889" s="656" t="str">
        <f t="shared" si="1008"/>
        <v/>
      </c>
      <c r="U889" s="656" t="str">
        <f t="shared" si="1043"/>
        <v/>
      </c>
      <c r="V889" s="656" t="str">
        <f t="shared" si="1009"/>
        <v/>
      </c>
      <c r="W889" s="719"/>
      <c r="X889" s="659"/>
      <c r="Y889" s="656" t="str">
        <f t="shared" si="1073"/>
        <v/>
      </c>
      <c r="Z889" s="659"/>
      <c r="AA889" s="654"/>
      <c r="AB889" s="656" t="str">
        <f t="shared" si="1010"/>
        <v/>
      </c>
      <c r="AC889" s="661" t="str">
        <f t="shared" si="1044"/>
        <v/>
      </c>
      <c r="AE889" s="658" t="str">
        <f t="shared" si="1011"/>
        <v/>
      </c>
      <c r="AF889" s="659"/>
      <c r="AT889" s="805" t="str">
        <f t="shared" si="1069"/>
        <v/>
      </c>
      <c r="AU889" t="str">
        <f t="shared" si="1045"/>
        <v/>
      </c>
      <c r="AV889" s="6" t="str">
        <f t="shared" si="1012"/>
        <v/>
      </c>
      <c r="AW889" s="317" t="str">
        <f t="shared" si="1013"/>
        <v/>
      </c>
      <c r="AX889" s="158" t="str">
        <f t="shared" si="1014"/>
        <v/>
      </c>
      <c r="AY889" s="158" t="str">
        <f t="shared" si="1004"/>
        <v/>
      </c>
      <c r="AZ889" s="309" t="str">
        <f t="shared" si="1077"/>
        <v/>
      </c>
      <c r="BA889" s="318" t="str">
        <f t="shared" si="1015"/>
        <v/>
      </c>
      <c r="BB889" s="473" t="str">
        <f t="shared" si="1016"/>
        <v/>
      </c>
      <c r="BC889" s="80" t="str">
        <f t="shared" si="1067"/>
        <v/>
      </c>
      <c r="BD889" s="56">
        <f t="shared" si="1017"/>
        <v>1</v>
      </c>
      <c r="BF889" s="56" t="str">
        <f t="shared" si="1018"/>
        <v/>
      </c>
      <c r="BG889" s="56" t="str">
        <f t="shared" si="1019"/>
        <v/>
      </c>
      <c r="BH889" s="6" t="str">
        <f t="shared" si="1020"/>
        <v/>
      </c>
      <c r="BK889" s="6" t="str">
        <f t="shared" si="1021"/>
        <v/>
      </c>
      <c r="BL889" s="56">
        <f t="shared" si="1046"/>
        <v>999999</v>
      </c>
      <c r="BM889" s="183">
        <f t="shared" si="1047"/>
        <v>99999.000004444999</v>
      </c>
      <c r="BN889" s="61">
        <v>873</v>
      </c>
      <c r="BO889" s="6">
        <f t="shared" si="1022"/>
        <v>999999</v>
      </c>
      <c r="BP889" s="6">
        <f t="shared" si="1023"/>
        <v>999999</v>
      </c>
      <c r="BQ889" s="6" t="str">
        <f t="shared" si="1048"/>
        <v>x</v>
      </c>
      <c r="BR889" s="206">
        <f t="shared" si="1024"/>
        <v>99999.000004444999</v>
      </c>
      <c r="BS889" s="6">
        <f t="shared" si="1025"/>
        <v>99999.000004444999</v>
      </c>
      <c r="BT889" s="6" t="str">
        <f t="shared" si="1049"/>
        <v>x</v>
      </c>
      <c r="BU889" s="6" t="str">
        <f t="shared" si="1026"/>
        <v/>
      </c>
      <c r="BW889" s="82">
        <f t="shared" si="1050"/>
        <v>9999999999</v>
      </c>
      <c r="BX889" s="80" t="str">
        <f t="shared" si="1027"/>
        <v>x</v>
      </c>
      <c r="BY889" s="80" t="str">
        <f t="shared" si="1028"/>
        <v/>
      </c>
      <c r="BZ889" s="56" t="str">
        <f t="shared" si="1051"/>
        <v/>
      </c>
      <c r="CA889" s="56" t="str">
        <f t="shared" si="1052"/>
        <v/>
      </c>
      <c r="CB889" s="88">
        <f t="shared" si="1053"/>
        <v>0</v>
      </c>
      <c r="CC889" s="56" t="str">
        <f t="shared" si="1029"/>
        <v/>
      </c>
      <c r="CD889" s="56"/>
      <c r="CE889" s="56"/>
      <c r="CF889" s="56"/>
      <c r="CG889" s="56"/>
      <c r="CH889" s="169">
        <f t="shared" si="1054"/>
        <v>9999999999</v>
      </c>
      <c r="CI889" s="170">
        <f t="shared" si="1055"/>
        <v>9999999999</v>
      </c>
      <c r="CJ889" s="171">
        <f t="shared" si="1056"/>
        <v>9999999999</v>
      </c>
      <c r="CK889" s="172" t="str">
        <f t="shared" si="1057"/>
        <v/>
      </c>
      <c r="CL889" s="173" t="str">
        <f t="shared" si="1030"/>
        <v>x</v>
      </c>
      <c r="CN889" s="6" t="str">
        <f t="shared" si="1058"/>
        <v/>
      </c>
      <c r="CO889" s="293" t="e">
        <f t="shared" ca="1" si="1068"/>
        <v>#N/A</v>
      </c>
      <c r="CP889" s="6" t="e">
        <f t="shared" ca="1" si="1059"/>
        <v>#N/A</v>
      </c>
      <c r="CQ889" s="61">
        <v>873</v>
      </c>
      <c r="CR889" s="6">
        <f t="shared" si="1031"/>
        <v>0</v>
      </c>
      <c r="CS889" s="6">
        <f t="shared" si="1032"/>
        <v>0</v>
      </c>
      <c r="CT889" s="56" t="str">
        <f t="shared" si="1033"/>
        <v/>
      </c>
      <c r="CU889" s="76">
        <f t="shared" si="1034"/>
        <v>0</v>
      </c>
      <c r="CV889" s="76">
        <f t="shared" si="1035"/>
        <v>0</v>
      </c>
      <c r="CX889" s="6" t="str">
        <f t="shared" si="1036"/>
        <v/>
      </c>
      <c r="CY889" s="6" t="str">
        <f t="shared" si="1037"/>
        <v/>
      </c>
      <c r="CZ889" s="6" t="str">
        <f t="shared" si="1038"/>
        <v/>
      </c>
      <c r="DG889" s="56" t="str">
        <f t="shared" si="1039"/>
        <v/>
      </c>
      <c r="DH889" s="6">
        <f t="shared" si="1040"/>
        <v>0</v>
      </c>
      <c r="DK889" s="6">
        <f t="shared" si="1075"/>
        <v>0</v>
      </c>
      <c r="DL889" s="6" t="e">
        <f t="shared" si="1076"/>
        <v>#N/A</v>
      </c>
      <c r="DN889" s="6" t="e">
        <f t="shared" si="1074"/>
        <v>#N/A</v>
      </c>
      <c r="DP889" s="6" t="str">
        <f t="shared" si="1041"/>
        <v/>
      </c>
      <c r="DQ889" s="293">
        <f t="shared" ca="1" si="1070"/>
        <v>883</v>
      </c>
      <c r="DR889" s="6" t="str">
        <f t="shared" ca="1" si="1060"/>
        <v>x</v>
      </c>
      <c r="DU889" s="293" t="e">
        <f t="shared" ca="1" si="1061"/>
        <v>#N/A</v>
      </c>
      <c r="DV889" s="5"/>
      <c r="DW889" s="293" t="e">
        <f t="shared" ca="1" si="1071"/>
        <v>#N/A</v>
      </c>
      <c r="DZ889" s="293" t="e">
        <f t="shared" ca="1" si="1062"/>
        <v>#N/A</v>
      </c>
      <c r="EA889" s="293" t="e">
        <f t="shared" ca="1" si="1063"/>
        <v>#N/A</v>
      </c>
      <c r="EB889" s="293" t="e">
        <f t="shared" ca="1" si="1064"/>
        <v>#N/A</v>
      </c>
      <c r="EE889" s="6" t="str">
        <f t="shared" si="1065"/>
        <v/>
      </c>
      <c r="EF889" s="293" t="e">
        <f t="shared" ca="1" si="1066"/>
        <v>#N/A</v>
      </c>
      <c r="EG889" s="6" t="e">
        <f t="shared" ca="1" si="1042"/>
        <v>#N/A</v>
      </c>
    </row>
    <row r="890" spans="3:137" x14ac:dyDescent="0.2">
      <c r="C890" s="75"/>
      <c r="D890" s="184" t="str">
        <f t="shared" si="1006"/>
        <v/>
      </c>
      <c r="E890" s="649" t="str">
        <f t="shared" si="1072"/>
        <v/>
      </c>
      <c r="F890" s="607" t="str">
        <f t="shared" si="1005"/>
        <v>x</v>
      </c>
      <c r="G890" s="650"/>
      <c r="H890" s="651"/>
      <c r="I890" s="651"/>
      <c r="J890" s="651"/>
      <c r="K890" s="652"/>
      <c r="L890" s="889"/>
      <c r="M890" s="889"/>
      <c r="N890" s="653"/>
      <c r="O890" s="651"/>
      <c r="P890" s="651"/>
      <c r="Q890" s="654"/>
      <c r="R890" s="655"/>
      <c r="S890" s="607" t="str">
        <f t="shared" si="1007"/>
        <v/>
      </c>
      <c r="T890" s="656" t="str">
        <f t="shared" si="1008"/>
        <v/>
      </c>
      <c r="U890" s="656" t="str">
        <f t="shared" si="1043"/>
        <v/>
      </c>
      <c r="V890" s="656" t="str">
        <f t="shared" si="1009"/>
        <v/>
      </c>
      <c r="W890" s="719"/>
      <c r="X890" s="659"/>
      <c r="Y890" s="656" t="str">
        <f t="shared" si="1073"/>
        <v/>
      </c>
      <c r="Z890" s="659"/>
      <c r="AA890" s="654"/>
      <c r="AB890" s="656" t="str">
        <f t="shared" si="1010"/>
        <v/>
      </c>
      <c r="AC890" s="661" t="str">
        <f t="shared" si="1044"/>
        <v/>
      </c>
      <c r="AE890" s="658" t="str">
        <f t="shared" si="1011"/>
        <v/>
      </c>
      <c r="AF890" s="659"/>
      <c r="AT890" s="805" t="str">
        <f t="shared" si="1069"/>
        <v/>
      </c>
      <c r="AU890" t="str">
        <f t="shared" si="1045"/>
        <v/>
      </c>
      <c r="AV890" s="6" t="str">
        <f t="shared" si="1012"/>
        <v/>
      </c>
      <c r="AW890" s="317" t="str">
        <f t="shared" si="1013"/>
        <v/>
      </c>
      <c r="AX890" s="158" t="str">
        <f t="shared" si="1014"/>
        <v/>
      </c>
      <c r="AY890" s="158" t="str">
        <f t="shared" ref="AY890:AY953" si="1078">IF(AX890="","",IF(AX890&lt;4,"Q1",IF(AND(AX890&gt;3,AX890&lt;7),"Q2",IF(AND(AX890&gt;6,AX890&lt;10),"Q3","Q4"))))</f>
        <v/>
      </c>
      <c r="AZ890" s="309" t="str">
        <f t="shared" si="1077"/>
        <v/>
      </c>
      <c r="BA890" s="318" t="str">
        <f t="shared" si="1015"/>
        <v/>
      </c>
      <c r="BB890" s="473" t="str">
        <f t="shared" si="1016"/>
        <v/>
      </c>
      <c r="BC890" s="80" t="str">
        <f t="shared" si="1067"/>
        <v/>
      </c>
      <c r="BD890" s="56">
        <f t="shared" si="1017"/>
        <v>1</v>
      </c>
      <c r="BF890" s="56" t="str">
        <f t="shared" si="1018"/>
        <v/>
      </c>
      <c r="BG890" s="56" t="str">
        <f t="shared" si="1019"/>
        <v/>
      </c>
      <c r="BH890" s="6" t="str">
        <f t="shared" si="1020"/>
        <v/>
      </c>
      <c r="BK890" s="6" t="str">
        <f t="shared" si="1021"/>
        <v/>
      </c>
      <c r="BL890" s="56">
        <f t="shared" si="1046"/>
        <v>999999</v>
      </c>
      <c r="BM890" s="183">
        <f t="shared" si="1047"/>
        <v>99999.000004450005</v>
      </c>
      <c r="BN890" s="61">
        <v>874</v>
      </c>
      <c r="BO890" s="6">
        <f t="shared" si="1022"/>
        <v>999999</v>
      </c>
      <c r="BP890" s="6">
        <f t="shared" si="1023"/>
        <v>999999</v>
      </c>
      <c r="BQ890" s="6" t="str">
        <f t="shared" si="1048"/>
        <v>x</v>
      </c>
      <c r="BR890" s="206">
        <f t="shared" si="1024"/>
        <v>99999.000004450005</v>
      </c>
      <c r="BS890" s="6">
        <f t="shared" si="1025"/>
        <v>99999.000004450005</v>
      </c>
      <c r="BT890" s="6" t="str">
        <f t="shared" si="1049"/>
        <v>x</v>
      </c>
      <c r="BU890" s="6" t="str">
        <f t="shared" si="1026"/>
        <v/>
      </c>
      <c r="BW890" s="82">
        <f t="shared" si="1050"/>
        <v>9999999999</v>
      </c>
      <c r="BX890" s="80" t="str">
        <f t="shared" si="1027"/>
        <v>x</v>
      </c>
      <c r="BY890" s="80" t="str">
        <f t="shared" si="1028"/>
        <v/>
      </c>
      <c r="BZ890" s="56" t="str">
        <f t="shared" si="1051"/>
        <v/>
      </c>
      <c r="CA890" s="56" t="str">
        <f t="shared" si="1052"/>
        <v/>
      </c>
      <c r="CB890" s="88">
        <f t="shared" si="1053"/>
        <v>0</v>
      </c>
      <c r="CC890" s="56" t="str">
        <f t="shared" si="1029"/>
        <v/>
      </c>
      <c r="CD890" s="56"/>
      <c r="CE890" s="56"/>
      <c r="CF890" s="56"/>
      <c r="CG890" s="56"/>
      <c r="CH890" s="169">
        <f t="shared" si="1054"/>
        <v>9999999999</v>
      </c>
      <c r="CI890" s="170">
        <f t="shared" si="1055"/>
        <v>9999999999</v>
      </c>
      <c r="CJ890" s="171">
        <f t="shared" si="1056"/>
        <v>9999999999</v>
      </c>
      <c r="CK890" s="172" t="str">
        <f t="shared" si="1057"/>
        <v/>
      </c>
      <c r="CL890" s="173" t="str">
        <f t="shared" si="1030"/>
        <v>x</v>
      </c>
      <c r="CN890" s="6" t="str">
        <f t="shared" si="1058"/>
        <v/>
      </c>
      <c r="CO890" s="293" t="e">
        <f t="shared" ca="1" si="1068"/>
        <v>#N/A</v>
      </c>
      <c r="CP890" s="6" t="e">
        <f t="shared" ca="1" si="1059"/>
        <v>#N/A</v>
      </c>
      <c r="CQ890" s="61">
        <v>874</v>
      </c>
      <c r="CR890" s="6">
        <f t="shared" si="1031"/>
        <v>0</v>
      </c>
      <c r="CS890" s="6">
        <f t="shared" si="1032"/>
        <v>0</v>
      </c>
      <c r="CT890" s="56" t="str">
        <f t="shared" si="1033"/>
        <v/>
      </c>
      <c r="CU890" s="76">
        <f t="shared" si="1034"/>
        <v>0</v>
      </c>
      <c r="CV890" s="76">
        <f t="shared" si="1035"/>
        <v>0</v>
      </c>
      <c r="CX890" s="6" t="str">
        <f t="shared" si="1036"/>
        <v/>
      </c>
      <c r="CY890" s="6" t="str">
        <f t="shared" si="1037"/>
        <v/>
      </c>
      <c r="CZ890" s="6" t="str">
        <f t="shared" si="1038"/>
        <v/>
      </c>
      <c r="DG890" s="56" t="str">
        <f t="shared" si="1039"/>
        <v/>
      </c>
      <c r="DH890" s="6">
        <f t="shared" si="1040"/>
        <v>0</v>
      </c>
      <c r="DK890" s="6">
        <f t="shared" si="1075"/>
        <v>0</v>
      </c>
      <c r="DL890" s="6" t="e">
        <f t="shared" si="1076"/>
        <v>#N/A</v>
      </c>
      <c r="DN890" s="6" t="e">
        <f t="shared" si="1074"/>
        <v>#N/A</v>
      </c>
      <c r="DP890" s="6" t="str">
        <f t="shared" si="1041"/>
        <v/>
      </c>
      <c r="DQ890" s="293">
        <f t="shared" ca="1" si="1070"/>
        <v>884</v>
      </c>
      <c r="DR890" s="6" t="str">
        <f t="shared" ca="1" si="1060"/>
        <v>x</v>
      </c>
      <c r="DU890" s="293" t="e">
        <f t="shared" ca="1" si="1061"/>
        <v>#N/A</v>
      </c>
      <c r="DV890" s="5"/>
      <c r="DW890" s="293" t="e">
        <f t="shared" ca="1" si="1071"/>
        <v>#N/A</v>
      </c>
      <c r="DZ890" s="293" t="e">
        <f t="shared" ca="1" si="1062"/>
        <v>#N/A</v>
      </c>
      <c r="EA890" s="293" t="e">
        <f t="shared" ca="1" si="1063"/>
        <v>#N/A</v>
      </c>
      <c r="EB890" s="293" t="e">
        <f t="shared" ca="1" si="1064"/>
        <v>#N/A</v>
      </c>
      <c r="EE890" s="6" t="str">
        <f t="shared" si="1065"/>
        <v/>
      </c>
      <c r="EF890" s="293" t="e">
        <f t="shared" ca="1" si="1066"/>
        <v>#N/A</v>
      </c>
      <c r="EG890" s="6" t="e">
        <f t="shared" ca="1" si="1042"/>
        <v>#N/A</v>
      </c>
    </row>
    <row r="891" spans="3:137" x14ac:dyDescent="0.2">
      <c r="C891" s="75"/>
      <c r="D891" s="184" t="str">
        <f t="shared" si="1006"/>
        <v/>
      </c>
      <c r="E891" s="649" t="str">
        <f t="shared" si="1072"/>
        <v/>
      </c>
      <c r="F891" s="607" t="str">
        <f t="shared" si="1005"/>
        <v>x</v>
      </c>
      <c r="G891" s="650"/>
      <c r="H891" s="651"/>
      <c r="I891" s="651"/>
      <c r="J891" s="651"/>
      <c r="K891" s="652"/>
      <c r="L891" s="889"/>
      <c r="M891" s="889"/>
      <c r="N891" s="653"/>
      <c r="O891" s="651"/>
      <c r="P891" s="651"/>
      <c r="Q891" s="654"/>
      <c r="R891" s="655"/>
      <c r="S891" s="607" t="str">
        <f t="shared" si="1007"/>
        <v/>
      </c>
      <c r="T891" s="656" t="str">
        <f t="shared" si="1008"/>
        <v/>
      </c>
      <c r="U891" s="656" t="str">
        <f t="shared" si="1043"/>
        <v/>
      </c>
      <c r="V891" s="656" t="str">
        <f t="shared" si="1009"/>
        <v/>
      </c>
      <c r="W891" s="719"/>
      <c r="X891" s="659"/>
      <c r="Y891" s="656" t="str">
        <f t="shared" si="1073"/>
        <v/>
      </c>
      <c r="Z891" s="659"/>
      <c r="AA891" s="654"/>
      <c r="AB891" s="656" t="str">
        <f t="shared" si="1010"/>
        <v/>
      </c>
      <c r="AC891" s="661" t="str">
        <f t="shared" si="1044"/>
        <v/>
      </c>
      <c r="AE891" s="658" t="str">
        <f t="shared" si="1011"/>
        <v/>
      </c>
      <c r="AF891" s="659"/>
      <c r="AT891" s="805" t="str">
        <f t="shared" si="1069"/>
        <v/>
      </c>
      <c r="AU891" t="str">
        <f t="shared" si="1045"/>
        <v/>
      </c>
      <c r="AV891" s="6" t="str">
        <f t="shared" si="1012"/>
        <v/>
      </c>
      <c r="AW891" s="317" t="str">
        <f t="shared" si="1013"/>
        <v/>
      </c>
      <c r="AX891" s="158" t="str">
        <f t="shared" si="1014"/>
        <v/>
      </c>
      <c r="AY891" s="158" t="str">
        <f t="shared" si="1078"/>
        <v/>
      </c>
      <c r="AZ891" s="309" t="str">
        <f t="shared" si="1077"/>
        <v/>
      </c>
      <c r="BA891" s="318" t="str">
        <f t="shared" si="1015"/>
        <v/>
      </c>
      <c r="BB891" s="473" t="str">
        <f t="shared" si="1016"/>
        <v/>
      </c>
      <c r="BC891" s="80" t="str">
        <f t="shared" si="1067"/>
        <v/>
      </c>
      <c r="BD891" s="56">
        <f t="shared" si="1017"/>
        <v>1</v>
      </c>
      <c r="BF891" s="56" t="str">
        <f t="shared" si="1018"/>
        <v/>
      </c>
      <c r="BG891" s="56" t="str">
        <f t="shared" si="1019"/>
        <v/>
      </c>
      <c r="BH891" s="6" t="str">
        <f t="shared" si="1020"/>
        <v/>
      </c>
      <c r="BK891" s="6" t="str">
        <f t="shared" si="1021"/>
        <v/>
      </c>
      <c r="BL891" s="56">
        <f t="shared" si="1046"/>
        <v>999999</v>
      </c>
      <c r="BM891" s="183">
        <f t="shared" si="1047"/>
        <v>99999.000004454996</v>
      </c>
      <c r="BN891" s="61">
        <v>875</v>
      </c>
      <c r="BO891" s="6">
        <f t="shared" si="1022"/>
        <v>999999</v>
      </c>
      <c r="BP891" s="6">
        <f t="shared" si="1023"/>
        <v>999999</v>
      </c>
      <c r="BQ891" s="6" t="str">
        <f t="shared" si="1048"/>
        <v>x</v>
      </c>
      <c r="BR891" s="206">
        <f t="shared" si="1024"/>
        <v>99999.000004454996</v>
      </c>
      <c r="BS891" s="6">
        <f t="shared" si="1025"/>
        <v>99999.000004454996</v>
      </c>
      <c r="BT891" s="6" t="str">
        <f t="shared" si="1049"/>
        <v>x</v>
      </c>
      <c r="BU891" s="6" t="str">
        <f t="shared" si="1026"/>
        <v/>
      </c>
      <c r="BW891" s="82">
        <f t="shared" si="1050"/>
        <v>9999999999</v>
      </c>
      <c r="BX891" s="80" t="str">
        <f t="shared" si="1027"/>
        <v>x</v>
      </c>
      <c r="BY891" s="80" t="str">
        <f t="shared" si="1028"/>
        <v/>
      </c>
      <c r="BZ891" s="56" t="str">
        <f t="shared" si="1051"/>
        <v/>
      </c>
      <c r="CA891" s="56" t="str">
        <f t="shared" si="1052"/>
        <v/>
      </c>
      <c r="CB891" s="88">
        <f t="shared" si="1053"/>
        <v>0</v>
      </c>
      <c r="CC891" s="56" t="str">
        <f t="shared" si="1029"/>
        <v/>
      </c>
      <c r="CD891" s="56"/>
      <c r="CE891" s="56"/>
      <c r="CF891" s="56"/>
      <c r="CG891" s="56"/>
      <c r="CH891" s="169">
        <f t="shared" si="1054"/>
        <v>9999999999</v>
      </c>
      <c r="CI891" s="170">
        <f t="shared" si="1055"/>
        <v>9999999999</v>
      </c>
      <c r="CJ891" s="171">
        <f t="shared" si="1056"/>
        <v>9999999999</v>
      </c>
      <c r="CK891" s="172" t="str">
        <f t="shared" si="1057"/>
        <v/>
      </c>
      <c r="CL891" s="173" t="str">
        <f t="shared" si="1030"/>
        <v>x</v>
      </c>
      <c r="CN891" s="6" t="str">
        <f t="shared" si="1058"/>
        <v/>
      </c>
      <c r="CO891" s="293" t="e">
        <f t="shared" ca="1" si="1068"/>
        <v>#N/A</v>
      </c>
      <c r="CP891" s="6" t="e">
        <f t="shared" ca="1" si="1059"/>
        <v>#N/A</v>
      </c>
      <c r="CQ891" s="61">
        <v>875</v>
      </c>
      <c r="CR891" s="6">
        <f t="shared" si="1031"/>
        <v>0</v>
      </c>
      <c r="CS891" s="6">
        <f t="shared" si="1032"/>
        <v>0</v>
      </c>
      <c r="CT891" s="56" t="str">
        <f t="shared" si="1033"/>
        <v/>
      </c>
      <c r="CU891" s="76">
        <f t="shared" si="1034"/>
        <v>0</v>
      </c>
      <c r="CV891" s="76">
        <f t="shared" si="1035"/>
        <v>0</v>
      </c>
      <c r="CX891" s="6" t="str">
        <f t="shared" si="1036"/>
        <v/>
      </c>
      <c r="CY891" s="6" t="str">
        <f t="shared" si="1037"/>
        <v/>
      </c>
      <c r="CZ891" s="6" t="str">
        <f t="shared" si="1038"/>
        <v/>
      </c>
      <c r="DG891" s="56" t="str">
        <f t="shared" si="1039"/>
        <v/>
      </c>
      <c r="DH891" s="6">
        <f t="shared" si="1040"/>
        <v>0</v>
      </c>
      <c r="DK891" s="6">
        <f t="shared" si="1075"/>
        <v>0</v>
      </c>
      <c r="DL891" s="6" t="e">
        <f t="shared" si="1076"/>
        <v>#N/A</v>
      </c>
      <c r="DN891" s="6" t="e">
        <f t="shared" si="1074"/>
        <v>#N/A</v>
      </c>
      <c r="DP891" s="6" t="str">
        <f t="shared" si="1041"/>
        <v/>
      </c>
      <c r="DQ891" s="293">
        <f t="shared" ca="1" si="1070"/>
        <v>885</v>
      </c>
      <c r="DR891" s="6" t="str">
        <f t="shared" ca="1" si="1060"/>
        <v>x</v>
      </c>
      <c r="DU891" s="293" t="e">
        <f t="shared" ca="1" si="1061"/>
        <v>#N/A</v>
      </c>
      <c r="DV891" s="5"/>
      <c r="DW891" s="293" t="e">
        <f t="shared" ca="1" si="1071"/>
        <v>#N/A</v>
      </c>
      <c r="DZ891" s="293" t="e">
        <f t="shared" ca="1" si="1062"/>
        <v>#N/A</v>
      </c>
      <c r="EA891" s="293" t="e">
        <f t="shared" ca="1" si="1063"/>
        <v>#N/A</v>
      </c>
      <c r="EB891" s="293" t="e">
        <f t="shared" ca="1" si="1064"/>
        <v>#N/A</v>
      </c>
      <c r="EE891" s="6" t="str">
        <f t="shared" si="1065"/>
        <v/>
      </c>
      <c r="EF891" s="293" t="e">
        <f t="shared" ca="1" si="1066"/>
        <v>#N/A</v>
      </c>
      <c r="EG891" s="6" t="e">
        <f t="shared" ca="1" si="1042"/>
        <v>#N/A</v>
      </c>
    </row>
    <row r="892" spans="3:137" x14ac:dyDescent="0.2">
      <c r="C892" s="75"/>
      <c r="D892" s="184" t="str">
        <f t="shared" si="1006"/>
        <v/>
      </c>
      <c r="E892" s="649" t="str">
        <f t="shared" si="1072"/>
        <v/>
      </c>
      <c r="F892" s="607" t="str">
        <f t="shared" si="1005"/>
        <v>x</v>
      </c>
      <c r="G892" s="650"/>
      <c r="H892" s="651"/>
      <c r="I892" s="651"/>
      <c r="J892" s="651"/>
      <c r="K892" s="652"/>
      <c r="L892" s="889"/>
      <c r="M892" s="889"/>
      <c r="N892" s="653"/>
      <c r="O892" s="651"/>
      <c r="P892" s="651"/>
      <c r="Q892" s="654"/>
      <c r="R892" s="655"/>
      <c r="S892" s="607" t="str">
        <f t="shared" si="1007"/>
        <v/>
      </c>
      <c r="T892" s="656" t="str">
        <f t="shared" si="1008"/>
        <v/>
      </c>
      <c r="U892" s="656" t="str">
        <f t="shared" si="1043"/>
        <v/>
      </c>
      <c r="V892" s="656" t="str">
        <f t="shared" si="1009"/>
        <v/>
      </c>
      <c r="W892" s="719"/>
      <c r="X892" s="659"/>
      <c r="Y892" s="656" t="str">
        <f t="shared" si="1073"/>
        <v/>
      </c>
      <c r="Z892" s="659"/>
      <c r="AA892" s="654"/>
      <c r="AB892" s="656" t="str">
        <f t="shared" si="1010"/>
        <v/>
      </c>
      <c r="AC892" s="661" t="str">
        <f t="shared" si="1044"/>
        <v/>
      </c>
      <c r="AE892" s="658" t="str">
        <f t="shared" si="1011"/>
        <v/>
      </c>
      <c r="AF892" s="659"/>
      <c r="AT892" s="805" t="str">
        <f t="shared" si="1069"/>
        <v/>
      </c>
      <c r="AU892" t="str">
        <f t="shared" si="1045"/>
        <v/>
      </c>
      <c r="AV892" s="6" t="str">
        <f t="shared" si="1012"/>
        <v/>
      </c>
      <c r="AW892" s="317" t="str">
        <f t="shared" si="1013"/>
        <v/>
      </c>
      <c r="AX892" s="158" t="str">
        <f t="shared" si="1014"/>
        <v/>
      </c>
      <c r="AY892" s="158" t="str">
        <f t="shared" si="1078"/>
        <v/>
      </c>
      <c r="AZ892" s="309" t="str">
        <f t="shared" si="1077"/>
        <v/>
      </c>
      <c r="BA892" s="318" t="str">
        <f t="shared" si="1015"/>
        <v/>
      </c>
      <c r="BB892" s="473" t="str">
        <f t="shared" si="1016"/>
        <v/>
      </c>
      <c r="BC892" s="80" t="str">
        <f t="shared" si="1067"/>
        <v/>
      </c>
      <c r="BD892" s="56">
        <f t="shared" si="1017"/>
        <v>1</v>
      </c>
      <c r="BF892" s="56" t="str">
        <f t="shared" si="1018"/>
        <v/>
      </c>
      <c r="BG892" s="56" t="str">
        <f t="shared" si="1019"/>
        <v/>
      </c>
      <c r="BH892" s="6" t="str">
        <f t="shared" si="1020"/>
        <v/>
      </c>
      <c r="BK892" s="6" t="str">
        <f t="shared" si="1021"/>
        <v/>
      </c>
      <c r="BL892" s="56">
        <f t="shared" si="1046"/>
        <v>999999</v>
      </c>
      <c r="BM892" s="183">
        <f t="shared" si="1047"/>
        <v>99999.000004460002</v>
      </c>
      <c r="BN892" s="61">
        <v>876</v>
      </c>
      <c r="BO892" s="6">
        <f t="shared" si="1022"/>
        <v>999999</v>
      </c>
      <c r="BP892" s="6">
        <f t="shared" si="1023"/>
        <v>999999</v>
      </c>
      <c r="BQ892" s="6" t="str">
        <f t="shared" si="1048"/>
        <v>x</v>
      </c>
      <c r="BR892" s="206">
        <f t="shared" si="1024"/>
        <v>99999.000004460002</v>
      </c>
      <c r="BS892" s="6">
        <f t="shared" si="1025"/>
        <v>99999.000004460002</v>
      </c>
      <c r="BT892" s="6" t="str">
        <f t="shared" si="1049"/>
        <v>x</v>
      </c>
      <c r="BU892" s="6" t="str">
        <f t="shared" si="1026"/>
        <v/>
      </c>
      <c r="BW892" s="82">
        <f t="shared" si="1050"/>
        <v>9999999999</v>
      </c>
      <c r="BX892" s="80" t="str">
        <f t="shared" si="1027"/>
        <v>x</v>
      </c>
      <c r="BY892" s="80" t="str">
        <f t="shared" si="1028"/>
        <v/>
      </c>
      <c r="BZ892" s="56" t="str">
        <f t="shared" si="1051"/>
        <v/>
      </c>
      <c r="CA892" s="56" t="str">
        <f t="shared" si="1052"/>
        <v/>
      </c>
      <c r="CB892" s="88">
        <f t="shared" si="1053"/>
        <v>0</v>
      </c>
      <c r="CC892" s="56" t="str">
        <f t="shared" si="1029"/>
        <v/>
      </c>
      <c r="CD892" s="56"/>
      <c r="CE892" s="56"/>
      <c r="CF892" s="56"/>
      <c r="CG892" s="56"/>
      <c r="CH892" s="169">
        <f t="shared" si="1054"/>
        <v>9999999999</v>
      </c>
      <c r="CI892" s="170">
        <f t="shared" si="1055"/>
        <v>9999999999</v>
      </c>
      <c r="CJ892" s="171">
        <f t="shared" si="1056"/>
        <v>9999999999</v>
      </c>
      <c r="CK892" s="172" t="str">
        <f t="shared" si="1057"/>
        <v/>
      </c>
      <c r="CL892" s="173" t="str">
        <f t="shared" si="1030"/>
        <v>x</v>
      </c>
      <c r="CN892" s="6" t="str">
        <f t="shared" si="1058"/>
        <v/>
      </c>
      <c r="CO892" s="293" t="e">
        <f t="shared" ca="1" si="1068"/>
        <v>#N/A</v>
      </c>
      <c r="CP892" s="6" t="e">
        <f t="shared" ca="1" si="1059"/>
        <v>#N/A</v>
      </c>
      <c r="CQ892" s="61">
        <v>876</v>
      </c>
      <c r="CR892" s="6">
        <f t="shared" si="1031"/>
        <v>0</v>
      </c>
      <c r="CS892" s="6">
        <f t="shared" si="1032"/>
        <v>0</v>
      </c>
      <c r="CT892" s="56" t="str">
        <f t="shared" si="1033"/>
        <v/>
      </c>
      <c r="CU892" s="76">
        <f t="shared" si="1034"/>
        <v>0</v>
      </c>
      <c r="CV892" s="76">
        <f t="shared" si="1035"/>
        <v>0</v>
      </c>
      <c r="CX892" s="6" t="str">
        <f t="shared" si="1036"/>
        <v/>
      </c>
      <c r="CY892" s="6" t="str">
        <f t="shared" si="1037"/>
        <v/>
      </c>
      <c r="CZ892" s="6" t="str">
        <f t="shared" si="1038"/>
        <v/>
      </c>
      <c r="DG892" s="56" t="str">
        <f t="shared" si="1039"/>
        <v/>
      </c>
      <c r="DH892" s="6">
        <f t="shared" si="1040"/>
        <v>0</v>
      </c>
      <c r="DK892" s="6">
        <f t="shared" si="1075"/>
        <v>0</v>
      </c>
      <c r="DL892" s="6" t="e">
        <f t="shared" si="1076"/>
        <v>#N/A</v>
      </c>
      <c r="DN892" s="6" t="e">
        <f t="shared" si="1074"/>
        <v>#N/A</v>
      </c>
      <c r="DP892" s="6" t="str">
        <f t="shared" si="1041"/>
        <v/>
      </c>
      <c r="DQ892" s="293">
        <f t="shared" ca="1" si="1070"/>
        <v>886</v>
      </c>
      <c r="DR892" s="6" t="str">
        <f t="shared" ca="1" si="1060"/>
        <v>x</v>
      </c>
      <c r="DU892" s="293" t="e">
        <f t="shared" ca="1" si="1061"/>
        <v>#N/A</v>
      </c>
      <c r="DV892" s="5"/>
      <c r="DW892" s="293" t="e">
        <f t="shared" ca="1" si="1071"/>
        <v>#N/A</v>
      </c>
      <c r="DZ892" s="293" t="e">
        <f t="shared" ca="1" si="1062"/>
        <v>#N/A</v>
      </c>
      <c r="EA892" s="293" t="e">
        <f t="shared" ca="1" si="1063"/>
        <v>#N/A</v>
      </c>
      <c r="EB892" s="293" t="e">
        <f t="shared" ca="1" si="1064"/>
        <v>#N/A</v>
      </c>
      <c r="EE892" s="6" t="str">
        <f t="shared" si="1065"/>
        <v/>
      </c>
      <c r="EF892" s="293" t="e">
        <f t="shared" ca="1" si="1066"/>
        <v>#N/A</v>
      </c>
      <c r="EG892" s="6" t="e">
        <f t="shared" ca="1" si="1042"/>
        <v>#N/A</v>
      </c>
    </row>
    <row r="893" spans="3:137" x14ac:dyDescent="0.2">
      <c r="C893" s="75"/>
      <c r="D893" s="184" t="str">
        <f t="shared" si="1006"/>
        <v/>
      </c>
      <c r="E893" s="649" t="str">
        <f t="shared" si="1072"/>
        <v/>
      </c>
      <c r="F893" s="607" t="str">
        <f t="shared" si="1005"/>
        <v>x</v>
      </c>
      <c r="G893" s="650"/>
      <c r="H893" s="651"/>
      <c r="I893" s="651"/>
      <c r="J893" s="651"/>
      <c r="K893" s="652"/>
      <c r="L893" s="889"/>
      <c r="M893" s="889"/>
      <c r="N893" s="653"/>
      <c r="O893" s="651"/>
      <c r="P893" s="651"/>
      <c r="Q893" s="654"/>
      <c r="R893" s="655"/>
      <c r="S893" s="607" t="str">
        <f t="shared" si="1007"/>
        <v/>
      </c>
      <c r="T893" s="656" t="str">
        <f t="shared" si="1008"/>
        <v/>
      </c>
      <c r="U893" s="656" t="str">
        <f t="shared" si="1043"/>
        <v/>
      </c>
      <c r="V893" s="656" t="str">
        <f t="shared" si="1009"/>
        <v/>
      </c>
      <c r="W893" s="719"/>
      <c r="X893" s="659"/>
      <c r="Y893" s="656" t="str">
        <f t="shared" si="1073"/>
        <v/>
      </c>
      <c r="Z893" s="659"/>
      <c r="AA893" s="654"/>
      <c r="AB893" s="656" t="str">
        <f t="shared" si="1010"/>
        <v/>
      </c>
      <c r="AC893" s="661" t="str">
        <f t="shared" si="1044"/>
        <v/>
      </c>
      <c r="AE893" s="658" t="str">
        <f t="shared" si="1011"/>
        <v/>
      </c>
      <c r="AF893" s="659"/>
      <c r="AT893" s="805" t="str">
        <f t="shared" si="1069"/>
        <v/>
      </c>
      <c r="AU893" t="str">
        <f t="shared" si="1045"/>
        <v/>
      </c>
      <c r="AV893" s="6" t="str">
        <f t="shared" si="1012"/>
        <v/>
      </c>
      <c r="AW893" s="317" t="str">
        <f t="shared" si="1013"/>
        <v/>
      </c>
      <c r="AX893" s="158" t="str">
        <f t="shared" si="1014"/>
        <v/>
      </c>
      <c r="AY893" s="158" t="str">
        <f t="shared" si="1078"/>
        <v/>
      </c>
      <c r="AZ893" s="309" t="str">
        <f t="shared" si="1077"/>
        <v/>
      </c>
      <c r="BA893" s="318" t="str">
        <f t="shared" si="1015"/>
        <v/>
      </c>
      <c r="BB893" s="473" t="str">
        <f t="shared" si="1016"/>
        <v/>
      </c>
      <c r="BC893" s="80" t="str">
        <f t="shared" si="1067"/>
        <v/>
      </c>
      <c r="BD893" s="56">
        <f t="shared" si="1017"/>
        <v>1</v>
      </c>
      <c r="BF893" s="56" t="str">
        <f t="shared" si="1018"/>
        <v/>
      </c>
      <c r="BG893" s="56" t="str">
        <f t="shared" si="1019"/>
        <v/>
      </c>
      <c r="BH893" s="6" t="str">
        <f t="shared" si="1020"/>
        <v/>
      </c>
      <c r="BK893" s="6" t="str">
        <f t="shared" si="1021"/>
        <v/>
      </c>
      <c r="BL893" s="56">
        <f t="shared" si="1046"/>
        <v>999999</v>
      </c>
      <c r="BM893" s="183">
        <f t="shared" si="1047"/>
        <v>99999.000004464993</v>
      </c>
      <c r="BN893" s="61">
        <v>877</v>
      </c>
      <c r="BO893" s="6">
        <f t="shared" si="1022"/>
        <v>999999</v>
      </c>
      <c r="BP893" s="6">
        <f t="shared" si="1023"/>
        <v>999999</v>
      </c>
      <c r="BQ893" s="6" t="str">
        <f t="shared" si="1048"/>
        <v>x</v>
      </c>
      <c r="BR893" s="206">
        <f t="shared" si="1024"/>
        <v>99999.000004464993</v>
      </c>
      <c r="BS893" s="6">
        <f t="shared" si="1025"/>
        <v>99999.000004464993</v>
      </c>
      <c r="BT893" s="6" t="str">
        <f t="shared" si="1049"/>
        <v>x</v>
      </c>
      <c r="BU893" s="6" t="str">
        <f t="shared" si="1026"/>
        <v/>
      </c>
      <c r="BW893" s="82">
        <f t="shared" si="1050"/>
        <v>9999999999</v>
      </c>
      <c r="BX893" s="80" t="str">
        <f t="shared" si="1027"/>
        <v>x</v>
      </c>
      <c r="BY893" s="80" t="str">
        <f t="shared" si="1028"/>
        <v/>
      </c>
      <c r="BZ893" s="56" t="str">
        <f t="shared" si="1051"/>
        <v/>
      </c>
      <c r="CA893" s="56" t="str">
        <f t="shared" si="1052"/>
        <v/>
      </c>
      <c r="CB893" s="88">
        <f t="shared" si="1053"/>
        <v>0</v>
      </c>
      <c r="CC893" s="56" t="str">
        <f t="shared" si="1029"/>
        <v/>
      </c>
      <c r="CD893" s="56"/>
      <c r="CE893" s="56"/>
      <c r="CF893" s="56"/>
      <c r="CG893" s="56"/>
      <c r="CH893" s="169">
        <f t="shared" si="1054"/>
        <v>9999999999</v>
      </c>
      <c r="CI893" s="170">
        <f t="shared" si="1055"/>
        <v>9999999999</v>
      </c>
      <c r="CJ893" s="171">
        <f t="shared" si="1056"/>
        <v>9999999999</v>
      </c>
      <c r="CK893" s="172" t="str">
        <f t="shared" si="1057"/>
        <v/>
      </c>
      <c r="CL893" s="173" t="str">
        <f t="shared" si="1030"/>
        <v>x</v>
      </c>
      <c r="CN893" s="6" t="str">
        <f t="shared" si="1058"/>
        <v/>
      </c>
      <c r="CO893" s="293" t="e">
        <f t="shared" ca="1" si="1068"/>
        <v>#N/A</v>
      </c>
      <c r="CP893" s="6" t="e">
        <f t="shared" ca="1" si="1059"/>
        <v>#N/A</v>
      </c>
      <c r="CQ893" s="61">
        <v>877</v>
      </c>
      <c r="CR893" s="6">
        <f t="shared" si="1031"/>
        <v>0</v>
      </c>
      <c r="CS893" s="6">
        <f t="shared" si="1032"/>
        <v>0</v>
      </c>
      <c r="CT893" s="56" t="str">
        <f t="shared" si="1033"/>
        <v/>
      </c>
      <c r="CU893" s="76">
        <f t="shared" si="1034"/>
        <v>0</v>
      </c>
      <c r="CV893" s="76">
        <f t="shared" si="1035"/>
        <v>0</v>
      </c>
      <c r="CX893" s="6" t="str">
        <f t="shared" si="1036"/>
        <v/>
      </c>
      <c r="CY893" s="6" t="str">
        <f t="shared" si="1037"/>
        <v/>
      </c>
      <c r="CZ893" s="6" t="str">
        <f t="shared" si="1038"/>
        <v/>
      </c>
      <c r="DG893" s="56" t="str">
        <f t="shared" si="1039"/>
        <v/>
      </c>
      <c r="DH893" s="6">
        <f t="shared" si="1040"/>
        <v>0</v>
      </c>
      <c r="DK893" s="6">
        <f t="shared" si="1075"/>
        <v>0</v>
      </c>
      <c r="DL893" s="6" t="e">
        <f t="shared" si="1076"/>
        <v>#N/A</v>
      </c>
      <c r="DN893" s="6" t="e">
        <f t="shared" si="1074"/>
        <v>#N/A</v>
      </c>
      <c r="DP893" s="6" t="str">
        <f t="shared" si="1041"/>
        <v/>
      </c>
      <c r="DQ893" s="293">
        <f t="shared" ca="1" si="1070"/>
        <v>887</v>
      </c>
      <c r="DR893" s="6" t="str">
        <f t="shared" ca="1" si="1060"/>
        <v>x</v>
      </c>
      <c r="DU893" s="293" t="e">
        <f t="shared" ca="1" si="1061"/>
        <v>#N/A</v>
      </c>
      <c r="DV893" s="5"/>
      <c r="DW893" s="293" t="e">
        <f t="shared" ca="1" si="1071"/>
        <v>#N/A</v>
      </c>
      <c r="DZ893" s="293" t="e">
        <f t="shared" ca="1" si="1062"/>
        <v>#N/A</v>
      </c>
      <c r="EA893" s="293" t="e">
        <f t="shared" ca="1" si="1063"/>
        <v>#N/A</v>
      </c>
      <c r="EB893" s="293" t="e">
        <f t="shared" ca="1" si="1064"/>
        <v>#N/A</v>
      </c>
      <c r="EE893" s="6" t="str">
        <f t="shared" si="1065"/>
        <v/>
      </c>
      <c r="EF893" s="293" t="e">
        <f t="shared" ca="1" si="1066"/>
        <v>#N/A</v>
      </c>
      <c r="EG893" s="6" t="e">
        <f t="shared" ca="1" si="1042"/>
        <v>#N/A</v>
      </c>
    </row>
    <row r="894" spans="3:137" x14ac:dyDescent="0.2">
      <c r="C894" s="75"/>
      <c r="D894" s="184" t="str">
        <f t="shared" si="1006"/>
        <v/>
      </c>
      <c r="E894" s="649" t="str">
        <f t="shared" si="1072"/>
        <v/>
      </c>
      <c r="F894" s="607" t="str">
        <f t="shared" si="1005"/>
        <v>x</v>
      </c>
      <c r="G894" s="650"/>
      <c r="H894" s="651"/>
      <c r="I894" s="651"/>
      <c r="J894" s="651"/>
      <c r="K894" s="652"/>
      <c r="L894" s="889"/>
      <c r="M894" s="889"/>
      <c r="N894" s="653"/>
      <c r="O894" s="651"/>
      <c r="P894" s="651"/>
      <c r="Q894" s="654"/>
      <c r="R894" s="655"/>
      <c r="S894" s="607" t="str">
        <f t="shared" si="1007"/>
        <v/>
      </c>
      <c r="T894" s="656" t="str">
        <f t="shared" si="1008"/>
        <v/>
      </c>
      <c r="U894" s="656" t="str">
        <f t="shared" si="1043"/>
        <v/>
      </c>
      <c r="V894" s="656" t="str">
        <f t="shared" si="1009"/>
        <v/>
      </c>
      <c r="W894" s="719"/>
      <c r="X894" s="659"/>
      <c r="Y894" s="656" t="str">
        <f t="shared" si="1073"/>
        <v/>
      </c>
      <c r="Z894" s="659"/>
      <c r="AA894" s="654"/>
      <c r="AB894" s="656" t="str">
        <f t="shared" si="1010"/>
        <v/>
      </c>
      <c r="AC894" s="661" t="str">
        <f t="shared" si="1044"/>
        <v/>
      </c>
      <c r="AE894" s="658" t="str">
        <f t="shared" si="1011"/>
        <v/>
      </c>
      <c r="AF894" s="659"/>
      <c r="AT894" s="805" t="str">
        <f t="shared" si="1069"/>
        <v/>
      </c>
      <c r="AU894" t="str">
        <f t="shared" si="1045"/>
        <v/>
      </c>
      <c r="AV894" s="6" t="str">
        <f t="shared" si="1012"/>
        <v/>
      </c>
      <c r="AW894" s="317" t="str">
        <f t="shared" si="1013"/>
        <v/>
      </c>
      <c r="AX894" s="158" t="str">
        <f t="shared" si="1014"/>
        <v/>
      </c>
      <c r="AY894" s="158" t="str">
        <f t="shared" si="1078"/>
        <v/>
      </c>
      <c r="AZ894" s="309" t="str">
        <f t="shared" si="1077"/>
        <v/>
      </c>
      <c r="BA894" s="318" t="str">
        <f t="shared" si="1015"/>
        <v/>
      </c>
      <c r="BB894" s="473" t="str">
        <f t="shared" si="1016"/>
        <v/>
      </c>
      <c r="BC894" s="80" t="str">
        <f t="shared" si="1067"/>
        <v/>
      </c>
      <c r="BD894" s="56">
        <f t="shared" si="1017"/>
        <v>1</v>
      </c>
      <c r="BF894" s="56" t="str">
        <f t="shared" si="1018"/>
        <v/>
      </c>
      <c r="BG894" s="56" t="str">
        <f t="shared" si="1019"/>
        <v/>
      </c>
      <c r="BH894" s="6" t="str">
        <f t="shared" si="1020"/>
        <v/>
      </c>
      <c r="BK894" s="6" t="str">
        <f t="shared" si="1021"/>
        <v/>
      </c>
      <c r="BL894" s="56">
        <f t="shared" si="1046"/>
        <v>999999</v>
      </c>
      <c r="BM894" s="183">
        <f t="shared" si="1047"/>
        <v>99999.000004469999</v>
      </c>
      <c r="BN894" s="61">
        <v>878</v>
      </c>
      <c r="BO894" s="6">
        <f t="shared" si="1022"/>
        <v>999999</v>
      </c>
      <c r="BP894" s="6">
        <f t="shared" si="1023"/>
        <v>999999</v>
      </c>
      <c r="BQ894" s="6" t="str">
        <f t="shared" si="1048"/>
        <v>x</v>
      </c>
      <c r="BR894" s="206">
        <f t="shared" si="1024"/>
        <v>99999.000004469999</v>
      </c>
      <c r="BS894" s="6">
        <f t="shared" si="1025"/>
        <v>99999.000004469999</v>
      </c>
      <c r="BT894" s="6" t="str">
        <f t="shared" si="1049"/>
        <v>x</v>
      </c>
      <c r="BU894" s="6" t="str">
        <f t="shared" si="1026"/>
        <v/>
      </c>
      <c r="BW894" s="82">
        <f t="shared" si="1050"/>
        <v>9999999999</v>
      </c>
      <c r="BX894" s="80" t="str">
        <f t="shared" si="1027"/>
        <v>x</v>
      </c>
      <c r="BY894" s="80" t="str">
        <f t="shared" si="1028"/>
        <v/>
      </c>
      <c r="BZ894" s="56" t="str">
        <f t="shared" si="1051"/>
        <v/>
      </c>
      <c r="CA894" s="56" t="str">
        <f t="shared" si="1052"/>
        <v/>
      </c>
      <c r="CB894" s="88">
        <f t="shared" si="1053"/>
        <v>0</v>
      </c>
      <c r="CC894" s="56" t="str">
        <f t="shared" si="1029"/>
        <v/>
      </c>
      <c r="CD894" s="56"/>
      <c r="CE894" s="56"/>
      <c r="CF894" s="56"/>
      <c r="CG894" s="56"/>
      <c r="CH894" s="169">
        <f t="shared" si="1054"/>
        <v>9999999999</v>
      </c>
      <c r="CI894" s="170">
        <f t="shared" si="1055"/>
        <v>9999999999</v>
      </c>
      <c r="CJ894" s="171">
        <f t="shared" si="1056"/>
        <v>9999999999</v>
      </c>
      <c r="CK894" s="172" t="str">
        <f t="shared" si="1057"/>
        <v/>
      </c>
      <c r="CL894" s="173" t="str">
        <f t="shared" si="1030"/>
        <v>x</v>
      </c>
      <c r="CN894" s="6" t="str">
        <f t="shared" si="1058"/>
        <v/>
      </c>
      <c r="CO894" s="293" t="e">
        <f t="shared" ca="1" si="1068"/>
        <v>#N/A</v>
      </c>
      <c r="CP894" s="6" t="e">
        <f t="shared" ca="1" si="1059"/>
        <v>#N/A</v>
      </c>
      <c r="CQ894" s="61">
        <v>878</v>
      </c>
      <c r="CR894" s="6">
        <f t="shared" si="1031"/>
        <v>0</v>
      </c>
      <c r="CS894" s="6">
        <f t="shared" si="1032"/>
        <v>0</v>
      </c>
      <c r="CT894" s="56" t="str">
        <f t="shared" si="1033"/>
        <v/>
      </c>
      <c r="CU894" s="76">
        <f t="shared" si="1034"/>
        <v>0</v>
      </c>
      <c r="CV894" s="76">
        <f t="shared" si="1035"/>
        <v>0</v>
      </c>
      <c r="CX894" s="6" t="str">
        <f t="shared" si="1036"/>
        <v/>
      </c>
      <c r="CY894" s="6" t="str">
        <f t="shared" si="1037"/>
        <v/>
      </c>
      <c r="CZ894" s="6" t="str">
        <f t="shared" si="1038"/>
        <v/>
      </c>
      <c r="DG894" s="56" t="str">
        <f t="shared" si="1039"/>
        <v/>
      </c>
      <c r="DH894" s="6">
        <f t="shared" si="1040"/>
        <v>0</v>
      </c>
      <c r="DK894" s="6">
        <f t="shared" si="1075"/>
        <v>0</v>
      </c>
      <c r="DL894" s="6" t="e">
        <f t="shared" si="1076"/>
        <v>#N/A</v>
      </c>
      <c r="DN894" s="6" t="e">
        <f t="shared" si="1074"/>
        <v>#N/A</v>
      </c>
      <c r="DP894" s="6" t="str">
        <f t="shared" si="1041"/>
        <v/>
      </c>
      <c r="DQ894" s="293">
        <f t="shared" ca="1" si="1070"/>
        <v>888</v>
      </c>
      <c r="DR894" s="6" t="str">
        <f t="shared" ca="1" si="1060"/>
        <v>x</v>
      </c>
      <c r="DU894" s="293" t="e">
        <f t="shared" ca="1" si="1061"/>
        <v>#N/A</v>
      </c>
      <c r="DV894" s="5"/>
      <c r="DW894" s="293" t="e">
        <f t="shared" ca="1" si="1071"/>
        <v>#N/A</v>
      </c>
      <c r="DZ894" s="293" t="e">
        <f t="shared" ca="1" si="1062"/>
        <v>#N/A</v>
      </c>
      <c r="EA894" s="293" t="e">
        <f t="shared" ca="1" si="1063"/>
        <v>#N/A</v>
      </c>
      <c r="EB894" s="293" t="e">
        <f t="shared" ca="1" si="1064"/>
        <v>#N/A</v>
      </c>
      <c r="EE894" s="6" t="str">
        <f t="shared" si="1065"/>
        <v/>
      </c>
      <c r="EF894" s="293" t="e">
        <f t="shared" ca="1" si="1066"/>
        <v>#N/A</v>
      </c>
      <c r="EG894" s="6" t="e">
        <f t="shared" ca="1" si="1042"/>
        <v>#N/A</v>
      </c>
    </row>
    <row r="895" spans="3:137" x14ac:dyDescent="0.2">
      <c r="C895" s="75"/>
      <c r="D895" s="184" t="str">
        <f t="shared" si="1006"/>
        <v/>
      </c>
      <c r="E895" s="649" t="str">
        <f t="shared" si="1072"/>
        <v/>
      </c>
      <c r="F895" s="607" t="str">
        <f t="shared" si="1005"/>
        <v>x</v>
      </c>
      <c r="G895" s="650"/>
      <c r="H895" s="651"/>
      <c r="I895" s="651"/>
      <c r="J895" s="651"/>
      <c r="K895" s="652"/>
      <c r="L895" s="889"/>
      <c r="M895" s="889"/>
      <c r="N895" s="653"/>
      <c r="O895" s="651"/>
      <c r="P895" s="651"/>
      <c r="Q895" s="654"/>
      <c r="R895" s="655"/>
      <c r="S895" s="607" t="str">
        <f t="shared" si="1007"/>
        <v/>
      </c>
      <c r="T895" s="656" t="str">
        <f t="shared" si="1008"/>
        <v/>
      </c>
      <c r="U895" s="656" t="str">
        <f t="shared" si="1043"/>
        <v/>
      </c>
      <c r="V895" s="656" t="str">
        <f t="shared" si="1009"/>
        <v/>
      </c>
      <c r="W895" s="719"/>
      <c r="X895" s="659"/>
      <c r="Y895" s="656" t="str">
        <f t="shared" si="1073"/>
        <v/>
      </c>
      <c r="Z895" s="659"/>
      <c r="AA895" s="654"/>
      <c r="AB895" s="656" t="str">
        <f t="shared" si="1010"/>
        <v/>
      </c>
      <c r="AC895" s="661" t="str">
        <f t="shared" si="1044"/>
        <v/>
      </c>
      <c r="AE895" s="658" t="str">
        <f t="shared" si="1011"/>
        <v/>
      </c>
      <c r="AF895" s="659"/>
      <c r="AT895" s="805" t="str">
        <f t="shared" si="1069"/>
        <v/>
      </c>
      <c r="AU895" t="str">
        <f t="shared" si="1045"/>
        <v/>
      </c>
      <c r="AV895" s="6" t="str">
        <f t="shared" si="1012"/>
        <v/>
      </c>
      <c r="AW895" s="317" t="str">
        <f t="shared" si="1013"/>
        <v/>
      </c>
      <c r="AX895" s="158" t="str">
        <f t="shared" si="1014"/>
        <v/>
      </c>
      <c r="AY895" s="158" t="str">
        <f t="shared" si="1078"/>
        <v/>
      </c>
      <c r="AZ895" s="309" t="str">
        <f t="shared" si="1077"/>
        <v/>
      </c>
      <c r="BA895" s="318" t="str">
        <f t="shared" si="1015"/>
        <v/>
      </c>
      <c r="BB895" s="473" t="str">
        <f t="shared" si="1016"/>
        <v/>
      </c>
      <c r="BC895" s="80" t="str">
        <f t="shared" si="1067"/>
        <v/>
      </c>
      <c r="BD895" s="56">
        <f t="shared" si="1017"/>
        <v>1</v>
      </c>
      <c r="BF895" s="56" t="str">
        <f t="shared" si="1018"/>
        <v/>
      </c>
      <c r="BG895" s="56" t="str">
        <f t="shared" si="1019"/>
        <v/>
      </c>
      <c r="BH895" s="6" t="str">
        <f t="shared" si="1020"/>
        <v/>
      </c>
      <c r="BK895" s="6" t="str">
        <f t="shared" si="1021"/>
        <v/>
      </c>
      <c r="BL895" s="56">
        <f t="shared" si="1046"/>
        <v>999999</v>
      </c>
      <c r="BM895" s="183">
        <f t="shared" si="1047"/>
        <v>99999.000004475005</v>
      </c>
      <c r="BN895" s="61">
        <v>879</v>
      </c>
      <c r="BO895" s="6">
        <f t="shared" si="1022"/>
        <v>999999</v>
      </c>
      <c r="BP895" s="6">
        <f t="shared" si="1023"/>
        <v>999999</v>
      </c>
      <c r="BQ895" s="6" t="str">
        <f t="shared" si="1048"/>
        <v>x</v>
      </c>
      <c r="BR895" s="206">
        <f t="shared" si="1024"/>
        <v>99999.000004475005</v>
      </c>
      <c r="BS895" s="6">
        <f t="shared" si="1025"/>
        <v>99999.000004475005</v>
      </c>
      <c r="BT895" s="6" t="str">
        <f t="shared" si="1049"/>
        <v>x</v>
      </c>
      <c r="BU895" s="6" t="str">
        <f t="shared" si="1026"/>
        <v/>
      </c>
      <c r="BW895" s="82">
        <f t="shared" si="1050"/>
        <v>9999999999</v>
      </c>
      <c r="BX895" s="80" t="str">
        <f t="shared" si="1027"/>
        <v>x</v>
      </c>
      <c r="BY895" s="80" t="str">
        <f t="shared" si="1028"/>
        <v/>
      </c>
      <c r="BZ895" s="56" t="str">
        <f t="shared" si="1051"/>
        <v/>
      </c>
      <c r="CA895" s="56" t="str">
        <f t="shared" si="1052"/>
        <v/>
      </c>
      <c r="CB895" s="88">
        <f t="shared" si="1053"/>
        <v>0</v>
      </c>
      <c r="CC895" s="56" t="str">
        <f t="shared" si="1029"/>
        <v/>
      </c>
      <c r="CD895" s="56"/>
      <c r="CE895" s="56"/>
      <c r="CF895" s="56"/>
      <c r="CG895" s="56"/>
      <c r="CH895" s="169">
        <f t="shared" si="1054"/>
        <v>9999999999</v>
      </c>
      <c r="CI895" s="170">
        <f t="shared" si="1055"/>
        <v>9999999999</v>
      </c>
      <c r="CJ895" s="171">
        <f t="shared" si="1056"/>
        <v>9999999999</v>
      </c>
      <c r="CK895" s="172" t="str">
        <f t="shared" si="1057"/>
        <v/>
      </c>
      <c r="CL895" s="173" t="str">
        <f t="shared" si="1030"/>
        <v>x</v>
      </c>
      <c r="CN895" s="6" t="str">
        <f t="shared" si="1058"/>
        <v/>
      </c>
      <c r="CO895" s="293" t="e">
        <f t="shared" ca="1" si="1068"/>
        <v>#N/A</v>
      </c>
      <c r="CP895" s="6" t="e">
        <f t="shared" ca="1" si="1059"/>
        <v>#N/A</v>
      </c>
      <c r="CQ895" s="61">
        <v>879</v>
      </c>
      <c r="CR895" s="6">
        <f t="shared" si="1031"/>
        <v>0</v>
      </c>
      <c r="CS895" s="6">
        <f t="shared" si="1032"/>
        <v>0</v>
      </c>
      <c r="CT895" s="56" t="str">
        <f t="shared" si="1033"/>
        <v/>
      </c>
      <c r="CU895" s="76">
        <f t="shared" si="1034"/>
        <v>0</v>
      </c>
      <c r="CV895" s="76">
        <f t="shared" si="1035"/>
        <v>0</v>
      </c>
      <c r="CX895" s="6" t="str">
        <f t="shared" si="1036"/>
        <v/>
      </c>
      <c r="CY895" s="6" t="str">
        <f t="shared" si="1037"/>
        <v/>
      </c>
      <c r="CZ895" s="6" t="str">
        <f t="shared" si="1038"/>
        <v/>
      </c>
      <c r="DG895" s="56" t="str">
        <f t="shared" si="1039"/>
        <v/>
      </c>
      <c r="DH895" s="6">
        <f t="shared" si="1040"/>
        <v>0</v>
      </c>
      <c r="DK895" s="6">
        <f t="shared" si="1075"/>
        <v>0</v>
      </c>
      <c r="DL895" s="6" t="e">
        <f t="shared" si="1076"/>
        <v>#N/A</v>
      </c>
      <c r="DN895" s="6" t="e">
        <f t="shared" si="1074"/>
        <v>#N/A</v>
      </c>
      <c r="DP895" s="6" t="str">
        <f t="shared" si="1041"/>
        <v/>
      </c>
      <c r="DQ895" s="293">
        <f t="shared" ca="1" si="1070"/>
        <v>889</v>
      </c>
      <c r="DR895" s="6" t="str">
        <f t="shared" ca="1" si="1060"/>
        <v>x</v>
      </c>
      <c r="DU895" s="293" t="e">
        <f t="shared" ca="1" si="1061"/>
        <v>#N/A</v>
      </c>
      <c r="DV895" s="5"/>
      <c r="DW895" s="293" t="e">
        <f t="shared" ca="1" si="1071"/>
        <v>#N/A</v>
      </c>
      <c r="DZ895" s="293" t="e">
        <f t="shared" ca="1" si="1062"/>
        <v>#N/A</v>
      </c>
      <c r="EA895" s="293" t="e">
        <f t="shared" ca="1" si="1063"/>
        <v>#N/A</v>
      </c>
      <c r="EB895" s="293" t="e">
        <f t="shared" ca="1" si="1064"/>
        <v>#N/A</v>
      </c>
      <c r="EE895" s="6" t="str">
        <f t="shared" si="1065"/>
        <v/>
      </c>
      <c r="EF895" s="293" t="e">
        <f t="shared" ca="1" si="1066"/>
        <v>#N/A</v>
      </c>
      <c r="EG895" s="6" t="e">
        <f t="shared" ca="1" si="1042"/>
        <v>#N/A</v>
      </c>
    </row>
    <row r="896" spans="3:137" x14ac:dyDescent="0.2">
      <c r="C896" s="75"/>
      <c r="D896" s="184" t="str">
        <f t="shared" si="1006"/>
        <v/>
      </c>
      <c r="E896" s="649" t="str">
        <f t="shared" si="1072"/>
        <v/>
      </c>
      <c r="F896" s="607" t="str">
        <f t="shared" si="1005"/>
        <v>x</v>
      </c>
      <c r="G896" s="650"/>
      <c r="H896" s="651"/>
      <c r="I896" s="651"/>
      <c r="J896" s="651"/>
      <c r="K896" s="652"/>
      <c r="L896" s="889"/>
      <c r="M896" s="889"/>
      <c r="N896" s="653"/>
      <c r="O896" s="651"/>
      <c r="P896" s="651"/>
      <c r="Q896" s="654"/>
      <c r="R896" s="655"/>
      <c r="S896" s="607" t="str">
        <f t="shared" si="1007"/>
        <v/>
      </c>
      <c r="T896" s="656" t="str">
        <f t="shared" si="1008"/>
        <v/>
      </c>
      <c r="U896" s="656" t="str">
        <f t="shared" si="1043"/>
        <v/>
      </c>
      <c r="V896" s="656" t="str">
        <f t="shared" si="1009"/>
        <v/>
      </c>
      <c r="W896" s="719"/>
      <c r="X896" s="659"/>
      <c r="Y896" s="656" t="str">
        <f t="shared" si="1073"/>
        <v/>
      </c>
      <c r="Z896" s="659"/>
      <c r="AA896" s="654"/>
      <c r="AB896" s="656" t="str">
        <f t="shared" si="1010"/>
        <v/>
      </c>
      <c r="AC896" s="661" t="str">
        <f t="shared" si="1044"/>
        <v/>
      </c>
      <c r="AE896" s="658" t="str">
        <f t="shared" si="1011"/>
        <v/>
      </c>
      <c r="AF896" s="659"/>
      <c r="AT896" s="805" t="str">
        <f t="shared" si="1069"/>
        <v/>
      </c>
      <c r="AU896" t="str">
        <f t="shared" si="1045"/>
        <v/>
      </c>
      <c r="AV896" s="6" t="str">
        <f t="shared" si="1012"/>
        <v/>
      </c>
      <c r="AW896" s="317" t="str">
        <f t="shared" si="1013"/>
        <v/>
      </c>
      <c r="AX896" s="158" t="str">
        <f t="shared" si="1014"/>
        <v/>
      </c>
      <c r="AY896" s="158" t="str">
        <f t="shared" si="1078"/>
        <v/>
      </c>
      <c r="AZ896" s="309" t="str">
        <f t="shared" si="1077"/>
        <v/>
      </c>
      <c r="BA896" s="318" t="str">
        <f t="shared" si="1015"/>
        <v/>
      </c>
      <c r="BB896" s="473" t="str">
        <f t="shared" si="1016"/>
        <v/>
      </c>
      <c r="BC896" s="80" t="str">
        <f t="shared" si="1067"/>
        <v/>
      </c>
      <c r="BD896" s="56">
        <f t="shared" si="1017"/>
        <v>1</v>
      </c>
      <c r="BF896" s="56" t="str">
        <f t="shared" si="1018"/>
        <v/>
      </c>
      <c r="BG896" s="56" t="str">
        <f t="shared" si="1019"/>
        <v/>
      </c>
      <c r="BH896" s="6" t="str">
        <f t="shared" si="1020"/>
        <v/>
      </c>
      <c r="BK896" s="6" t="str">
        <f t="shared" si="1021"/>
        <v/>
      </c>
      <c r="BL896" s="56">
        <f t="shared" si="1046"/>
        <v>999999</v>
      </c>
      <c r="BM896" s="183">
        <f t="shared" si="1047"/>
        <v>99999.000004479996</v>
      </c>
      <c r="BN896" s="61">
        <v>880</v>
      </c>
      <c r="BO896" s="6">
        <f t="shared" si="1022"/>
        <v>999999</v>
      </c>
      <c r="BP896" s="6">
        <f t="shared" si="1023"/>
        <v>999999</v>
      </c>
      <c r="BQ896" s="6" t="str">
        <f t="shared" si="1048"/>
        <v>x</v>
      </c>
      <c r="BR896" s="206">
        <f t="shared" si="1024"/>
        <v>99999.000004479996</v>
      </c>
      <c r="BS896" s="6">
        <f t="shared" si="1025"/>
        <v>99999.000004479996</v>
      </c>
      <c r="BT896" s="6" t="str">
        <f t="shared" si="1049"/>
        <v>x</v>
      </c>
      <c r="BU896" s="6" t="str">
        <f t="shared" si="1026"/>
        <v/>
      </c>
      <c r="BW896" s="82">
        <f t="shared" si="1050"/>
        <v>9999999999</v>
      </c>
      <c r="BX896" s="80" t="str">
        <f t="shared" si="1027"/>
        <v>x</v>
      </c>
      <c r="BY896" s="80" t="str">
        <f t="shared" si="1028"/>
        <v/>
      </c>
      <c r="BZ896" s="56" t="str">
        <f t="shared" si="1051"/>
        <v/>
      </c>
      <c r="CA896" s="56" t="str">
        <f t="shared" si="1052"/>
        <v/>
      </c>
      <c r="CB896" s="88">
        <f t="shared" si="1053"/>
        <v>0</v>
      </c>
      <c r="CC896" s="56" t="str">
        <f t="shared" si="1029"/>
        <v/>
      </c>
      <c r="CD896" s="56"/>
      <c r="CE896" s="56"/>
      <c r="CF896" s="56"/>
      <c r="CG896" s="56"/>
      <c r="CH896" s="169">
        <f t="shared" si="1054"/>
        <v>9999999999</v>
      </c>
      <c r="CI896" s="170">
        <f t="shared" si="1055"/>
        <v>9999999999</v>
      </c>
      <c r="CJ896" s="171">
        <f t="shared" si="1056"/>
        <v>9999999999</v>
      </c>
      <c r="CK896" s="172" t="str">
        <f t="shared" si="1057"/>
        <v/>
      </c>
      <c r="CL896" s="173" t="str">
        <f t="shared" si="1030"/>
        <v>x</v>
      </c>
      <c r="CN896" s="6" t="str">
        <f t="shared" si="1058"/>
        <v/>
      </c>
      <c r="CO896" s="293" t="e">
        <f t="shared" ca="1" si="1068"/>
        <v>#N/A</v>
      </c>
      <c r="CP896" s="6" t="e">
        <f t="shared" ca="1" si="1059"/>
        <v>#N/A</v>
      </c>
      <c r="CQ896" s="61">
        <v>880</v>
      </c>
      <c r="CR896" s="6">
        <f t="shared" si="1031"/>
        <v>0</v>
      </c>
      <c r="CS896" s="6">
        <f t="shared" si="1032"/>
        <v>0</v>
      </c>
      <c r="CT896" s="56" t="str">
        <f t="shared" si="1033"/>
        <v/>
      </c>
      <c r="CU896" s="76">
        <f t="shared" si="1034"/>
        <v>0</v>
      </c>
      <c r="CV896" s="76">
        <f t="shared" si="1035"/>
        <v>0</v>
      </c>
      <c r="CX896" s="6" t="str">
        <f t="shared" si="1036"/>
        <v/>
      </c>
      <c r="CY896" s="6" t="str">
        <f t="shared" si="1037"/>
        <v/>
      </c>
      <c r="CZ896" s="6" t="str">
        <f t="shared" si="1038"/>
        <v/>
      </c>
      <c r="DG896" s="56" t="str">
        <f t="shared" si="1039"/>
        <v/>
      </c>
      <c r="DH896" s="6">
        <f t="shared" si="1040"/>
        <v>0</v>
      </c>
      <c r="DK896" s="6">
        <f t="shared" si="1075"/>
        <v>0</v>
      </c>
      <c r="DL896" s="6" t="e">
        <f t="shared" si="1076"/>
        <v>#N/A</v>
      </c>
      <c r="DN896" s="6" t="e">
        <f t="shared" si="1074"/>
        <v>#N/A</v>
      </c>
      <c r="DP896" s="6" t="str">
        <f t="shared" si="1041"/>
        <v/>
      </c>
      <c r="DQ896" s="293">
        <f t="shared" ca="1" si="1070"/>
        <v>890</v>
      </c>
      <c r="DR896" s="6" t="str">
        <f t="shared" ca="1" si="1060"/>
        <v>x</v>
      </c>
      <c r="DU896" s="293" t="e">
        <f t="shared" ca="1" si="1061"/>
        <v>#N/A</v>
      </c>
      <c r="DV896" s="5"/>
      <c r="DW896" s="293" t="e">
        <f t="shared" ca="1" si="1071"/>
        <v>#N/A</v>
      </c>
      <c r="DZ896" s="293" t="e">
        <f t="shared" ca="1" si="1062"/>
        <v>#N/A</v>
      </c>
      <c r="EA896" s="293" t="e">
        <f t="shared" ca="1" si="1063"/>
        <v>#N/A</v>
      </c>
      <c r="EB896" s="293" t="e">
        <f t="shared" ca="1" si="1064"/>
        <v>#N/A</v>
      </c>
      <c r="EE896" s="6" t="str">
        <f t="shared" si="1065"/>
        <v/>
      </c>
      <c r="EF896" s="293" t="e">
        <f t="shared" ca="1" si="1066"/>
        <v>#N/A</v>
      </c>
      <c r="EG896" s="6" t="e">
        <f t="shared" ca="1" si="1042"/>
        <v>#N/A</v>
      </c>
    </row>
    <row r="897" spans="3:137" x14ac:dyDescent="0.2">
      <c r="C897" s="75"/>
      <c r="D897" s="184" t="str">
        <f t="shared" si="1006"/>
        <v/>
      </c>
      <c r="E897" s="649" t="str">
        <f t="shared" si="1072"/>
        <v/>
      </c>
      <c r="F897" s="607" t="str">
        <f t="shared" si="1005"/>
        <v>x</v>
      </c>
      <c r="G897" s="650"/>
      <c r="H897" s="651"/>
      <c r="I897" s="651"/>
      <c r="J897" s="651"/>
      <c r="K897" s="652"/>
      <c r="L897" s="889"/>
      <c r="M897" s="889"/>
      <c r="N897" s="653"/>
      <c r="O897" s="651"/>
      <c r="P897" s="651"/>
      <c r="Q897" s="654"/>
      <c r="R897" s="655"/>
      <c r="S897" s="607" t="str">
        <f t="shared" si="1007"/>
        <v/>
      </c>
      <c r="T897" s="656" t="str">
        <f t="shared" si="1008"/>
        <v/>
      </c>
      <c r="U897" s="656" t="str">
        <f t="shared" si="1043"/>
        <v/>
      </c>
      <c r="V897" s="656" t="str">
        <f t="shared" si="1009"/>
        <v/>
      </c>
      <c r="W897" s="719"/>
      <c r="X897" s="659"/>
      <c r="Y897" s="656" t="str">
        <f t="shared" si="1073"/>
        <v/>
      </c>
      <c r="Z897" s="659"/>
      <c r="AA897" s="654"/>
      <c r="AB897" s="656" t="str">
        <f t="shared" si="1010"/>
        <v/>
      </c>
      <c r="AC897" s="661" t="str">
        <f t="shared" si="1044"/>
        <v/>
      </c>
      <c r="AE897" s="658" t="str">
        <f t="shared" si="1011"/>
        <v/>
      </c>
      <c r="AF897" s="659"/>
      <c r="AT897" s="805" t="str">
        <f t="shared" si="1069"/>
        <v/>
      </c>
      <c r="AU897" t="str">
        <f t="shared" si="1045"/>
        <v/>
      </c>
      <c r="AV897" s="6" t="str">
        <f t="shared" si="1012"/>
        <v/>
      </c>
      <c r="AW897" s="317" t="str">
        <f t="shared" si="1013"/>
        <v/>
      </c>
      <c r="AX897" s="158" t="str">
        <f t="shared" si="1014"/>
        <v/>
      </c>
      <c r="AY897" s="158" t="str">
        <f t="shared" si="1078"/>
        <v/>
      </c>
      <c r="AZ897" s="309" t="str">
        <f t="shared" si="1077"/>
        <v/>
      </c>
      <c r="BA897" s="318" t="str">
        <f t="shared" si="1015"/>
        <v/>
      </c>
      <c r="BB897" s="473" t="str">
        <f t="shared" si="1016"/>
        <v/>
      </c>
      <c r="BC897" s="80" t="str">
        <f t="shared" si="1067"/>
        <v/>
      </c>
      <c r="BD897" s="56">
        <f t="shared" si="1017"/>
        <v>1</v>
      </c>
      <c r="BF897" s="56" t="str">
        <f t="shared" si="1018"/>
        <v/>
      </c>
      <c r="BG897" s="56" t="str">
        <f t="shared" si="1019"/>
        <v/>
      </c>
      <c r="BH897" s="6" t="str">
        <f t="shared" si="1020"/>
        <v/>
      </c>
      <c r="BK897" s="6" t="str">
        <f t="shared" si="1021"/>
        <v/>
      </c>
      <c r="BL897" s="56">
        <f t="shared" si="1046"/>
        <v>999999</v>
      </c>
      <c r="BM897" s="183">
        <f t="shared" si="1047"/>
        <v>99999.000004485002</v>
      </c>
      <c r="BN897" s="61">
        <v>881</v>
      </c>
      <c r="BO897" s="6">
        <f t="shared" si="1022"/>
        <v>999999</v>
      </c>
      <c r="BP897" s="6">
        <f t="shared" si="1023"/>
        <v>999999</v>
      </c>
      <c r="BQ897" s="6" t="str">
        <f t="shared" si="1048"/>
        <v>x</v>
      </c>
      <c r="BR897" s="206">
        <f t="shared" si="1024"/>
        <v>99999.000004485002</v>
      </c>
      <c r="BS897" s="6">
        <f t="shared" si="1025"/>
        <v>99999.000004485002</v>
      </c>
      <c r="BT897" s="6" t="str">
        <f t="shared" si="1049"/>
        <v>x</v>
      </c>
      <c r="BU897" s="6" t="str">
        <f t="shared" si="1026"/>
        <v/>
      </c>
      <c r="BW897" s="82">
        <f t="shared" si="1050"/>
        <v>9999999999</v>
      </c>
      <c r="BX897" s="80" t="str">
        <f t="shared" si="1027"/>
        <v>x</v>
      </c>
      <c r="BY897" s="80" t="str">
        <f t="shared" si="1028"/>
        <v/>
      </c>
      <c r="BZ897" s="56" t="str">
        <f t="shared" si="1051"/>
        <v/>
      </c>
      <c r="CA897" s="56" t="str">
        <f t="shared" si="1052"/>
        <v/>
      </c>
      <c r="CB897" s="88">
        <f t="shared" si="1053"/>
        <v>0</v>
      </c>
      <c r="CC897" s="56" t="str">
        <f t="shared" si="1029"/>
        <v/>
      </c>
      <c r="CD897" s="56"/>
      <c r="CE897" s="56"/>
      <c r="CF897" s="56"/>
      <c r="CG897" s="56"/>
      <c r="CH897" s="169">
        <f t="shared" si="1054"/>
        <v>9999999999</v>
      </c>
      <c r="CI897" s="170">
        <f t="shared" si="1055"/>
        <v>9999999999</v>
      </c>
      <c r="CJ897" s="171">
        <f t="shared" si="1056"/>
        <v>9999999999</v>
      </c>
      <c r="CK897" s="172" t="str">
        <f t="shared" si="1057"/>
        <v/>
      </c>
      <c r="CL897" s="173" t="str">
        <f t="shared" si="1030"/>
        <v>x</v>
      </c>
      <c r="CN897" s="6" t="str">
        <f t="shared" si="1058"/>
        <v/>
      </c>
      <c r="CO897" s="293" t="e">
        <f t="shared" ca="1" si="1068"/>
        <v>#N/A</v>
      </c>
      <c r="CP897" s="6" t="e">
        <f t="shared" ca="1" si="1059"/>
        <v>#N/A</v>
      </c>
      <c r="CQ897" s="61">
        <v>881</v>
      </c>
      <c r="CR897" s="6">
        <f t="shared" si="1031"/>
        <v>0</v>
      </c>
      <c r="CS897" s="6">
        <f t="shared" si="1032"/>
        <v>0</v>
      </c>
      <c r="CT897" s="56" t="str">
        <f t="shared" si="1033"/>
        <v/>
      </c>
      <c r="CU897" s="76">
        <f t="shared" si="1034"/>
        <v>0</v>
      </c>
      <c r="CV897" s="76">
        <f t="shared" si="1035"/>
        <v>0</v>
      </c>
      <c r="CX897" s="6" t="str">
        <f t="shared" si="1036"/>
        <v/>
      </c>
      <c r="CY897" s="6" t="str">
        <f t="shared" si="1037"/>
        <v/>
      </c>
      <c r="CZ897" s="6" t="str">
        <f t="shared" si="1038"/>
        <v/>
      </c>
      <c r="DG897" s="56" t="str">
        <f t="shared" si="1039"/>
        <v/>
      </c>
      <c r="DH897" s="6">
        <f t="shared" si="1040"/>
        <v>0</v>
      </c>
      <c r="DK897" s="6">
        <f t="shared" si="1075"/>
        <v>0</v>
      </c>
      <c r="DL897" s="6" t="e">
        <f t="shared" si="1076"/>
        <v>#N/A</v>
      </c>
      <c r="DN897" s="6" t="e">
        <f t="shared" si="1074"/>
        <v>#N/A</v>
      </c>
      <c r="DP897" s="6" t="str">
        <f t="shared" si="1041"/>
        <v/>
      </c>
      <c r="DQ897" s="293">
        <f t="shared" ca="1" si="1070"/>
        <v>891</v>
      </c>
      <c r="DR897" s="6" t="str">
        <f t="shared" ca="1" si="1060"/>
        <v>x</v>
      </c>
      <c r="DU897" s="293" t="e">
        <f t="shared" ca="1" si="1061"/>
        <v>#N/A</v>
      </c>
      <c r="DV897" s="5"/>
      <c r="DW897" s="293" t="e">
        <f t="shared" ca="1" si="1071"/>
        <v>#N/A</v>
      </c>
      <c r="DZ897" s="293" t="e">
        <f t="shared" ca="1" si="1062"/>
        <v>#N/A</v>
      </c>
      <c r="EA897" s="293" t="e">
        <f t="shared" ca="1" si="1063"/>
        <v>#N/A</v>
      </c>
      <c r="EB897" s="293" t="e">
        <f t="shared" ca="1" si="1064"/>
        <v>#N/A</v>
      </c>
      <c r="EE897" s="6" t="str">
        <f t="shared" si="1065"/>
        <v/>
      </c>
      <c r="EF897" s="293" t="e">
        <f t="shared" ca="1" si="1066"/>
        <v>#N/A</v>
      </c>
      <c r="EG897" s="6" t="e">
        <f t="shared" ca="1" si="1042"/>
        <v>#N/A</v>
      </c>
    </row>
    <row r="898" spans="3:137" x14ac:dyDescent="0.2">
      <c r="C898" s="75"/>
      <c r="D898" s="184" t="str">
        <f t="shared" si="1006"/>
        <v/>
      </c>
      <c r="E898" s="649" t="str">
        <f t="shared" si="1072"/>
        <v/>
      </c>
      <c r="F898" s="607" t="str">
        <f t="shared" si="1005"/>
        <v>x</v>
      </c>
      <c r="G898" s="650"/>
      <c r="H898" s="651"/>
      <c r="I898" s="651"/>
      <c r="J898" s="651"/>
      <c r="K898" s="652"/>
      <c r="L898" s="889"/>
      <c r="M898" s="889"/>
      <c r="N898" s="653"/>
      <c r="O898" s="651"/>
      <c r="P898" s="651"/>
      <c r="Q898" s="654"/>
      <c r="R898" s="655"/>
      <c r="S898" s="607" t="str">
        <f t="shared" si="1007"/>
        <v/>
      </c>
      <c r="T898" s="656" t="str">
        <f t="shared" si="1008"/>
        <v/>
      </c>
      <c r="U898" s="656" t="str">
        <f t="shared" si="1043"/>
        <v/>
      </c>
      <c r="V898" s="656" t="str">
        <f t="shared" si="1009"/>
        <v/>
      </c>
      <c r="W898" s="719"/>
      <c r="X898" s="659"/>
      <c r="Y898" s="656" t="str">
        <f t="shared" si="1073"/>
        <v/>
      </c>
      <c r="Z898" s="659"/>
      <c r="AA898" s="654"/>
      <c r="AB898" s="656" t="str">
        <f t="shared" si="1010"/>
        <v/>
      </c>
      <c r="AC898" s="661" t="str">
        <f t="shared" si="1044"/>
        <v/>
      </c>
      <c r="AE898" s="658" t="str">
        <f t="shared" si="1011"/>
        <v/>
      </c>
      <c r="AF898" s="659"/>
      <c r="AT898" s="805" t="str">
        <f t="shared" si="1069"/>
        <v/>
      </c>
      <c r="AU898" t="str">
        <f t="shared" si="1045"/>
        <v/>
      </c>
      <c r="AV898" s="6" t="str">
        <f t="shared" si="1012"/>
        <v/>
      </c>
      <c r="AW898" s="317" t="str">
        <f t="shared" si="1013"/>
        <v/>
      </c>
      <c r="AX898" s="158" t="str">
        <f t="shared" si="1014"/>
        <v/>
      </c>
      <c r="AY898" s="158" t="str">
        <f t="shared" si="1078"/>
        <v/>
      </c>
      <c r="AZ898" s="309" t="str">
        <f t="shared" si="1077"/>
        <v/>
      </c>
      <c r="BA898" s="318" t="str">
        <f t="shared" si="1015"/>
        <v/>
      </c>
      <c r="BB898" s="473" t="str">
        <f t="shared" si="1016"/>
        <v/>
      </c>
      <c r="BC898" s="80" t="str">
        <f t="shared" si="1067"/>
        <v/>
      </c>
      <c r="BD898" s="56">
        <f t="shared" si="1017"/>
        <v>1</v>
      </c>
      <c r="BF898" s="56" t="str">
        <f t="shared" si="1018"/>
        <v/>
      </c>
      <c r="BG898" s="56" t="str">
        <f t="shared" si="1019"/>
        <v/>
      </c>
      <c r="BH898" s="6" t="str">
        <f t="shared" si="1020"/>
        <v/>
      </c>
      <c r="BK898" s="6" t="str">
        <f t="shared" si="1021"/>
        <v/>
      </c>
      <c r="BL898" s="56">
        <f t="shared" si="1046"/>
        <v>999999</v>
      </c>
      <c r="BM898" s="183">
        <f t="shared" si="1047"/>
        <v>99999.000004489993</v>
      </c>
      <c r="BN898" s="61">
        <v>882</v>
      </c>
      <c r="BO898" s="6">
        <f t="shared" si="1022"/>
        <v>999999</v>
      </c>
      <c r="BP898" s="6">
        <f t="shared" si="1023"/>
        <v>999999</v>
      </c>
      <c r="BQ898" s="6" t="str">
        <f t="shared" si="1048"/>
        <v>x</v>
      </c>
      <c r="BR898" s="206">
        <f t="shared" si="1024"/>
        <v>99999.000004489993</v>
      </c>
      <c r="BS898" s="6">
        <f t="shared" si="1025"/>
        <v>99999.000004489993</v>
      </c>
      <c r="BT898" s="6" t="str">
        <f t="shared" si="1049"/>
        <v>x</v>
      </c>
      <c r="BU898" s="6" t="str">
        <f t="shared" si="1026"/>
        <v/>
      </c>
      <c r="BW898" s="82">
        <f t="shared" si="1050"/>
        <v>9999999999</v>
      </c>
      <c r="BX898" s="80" t="str">
        <f t="shared" si="1027"/>
        <v>x</v>
      </c>
      <c r="BY898" s="80" t="str">
        <f t="shared" si="1028"/>
        <v/>
      </c>
      <c r="BZ898" s="56" t="str">
        <f t="shared" si="1051"/>
        <v/>
      </c>
      <c r="CA898" s="56" t="str">
        <f t="shared" si="1052"/>
        <v/>
      </c>
      <c r="CB898" s="88">
        <f t="shared" si="1053"/>
        <v>0</v>
      </c>
      <c r="CC898" s="56" t="str">
        <f t="shared" si="1029"/>
        <v/>
      </c>
      <c r="CD898" s="56"/>
      <c r="CE898" s="56"/>
      <c r="CF898" s="56"/>
      <c r="CG898" s="56"/>
      <c r="CH898" s="169">
        <f t="shared" si="1054"/>
        <v>9999999999</v>
      </c>
      <c r="CI898" s="170">
        <f t="shared" si="1055"/>
        <v>9999999999</v>
      </c>
      <c r="CJ898" s="171">
        <f t="shared" si="1056"/>
        <v>9999999999</v>
      </c>
      <c r="CK898" s="172" t="str">
        <f t="shared" si="1057"/>
        <v/>
      </c>
      <c r="CL898" s="173" t="str">
        <f t="shared" si="1030"/>
        <v>x</v>
      </c>
      <c r="CN898" s="6" t="str">
        <f t="shared" si="1058"/>
        <v/>
      </c>
      <c r="CO898" s="293" t="e">
        <f t="shared" ca="1" si="1068"/>
        <v>#N/A</v>
      </c>
      <c r="CP898" s="6" t="e">
        <f t="shared" ca="1" si="1059"/>
        <v>#N/A</v>
      </c>
      <c r="CQ898" s="61">
        <v>882</v>
      </c>
      <c r="CR898" s="6">
        <f t="shared" si="1031"/>
        <v>0</v>
      </c>
      <c r="CS898" s="6">
        <f t="shared" si="1032"/>
        <v>0</v>
      </c>
      <c r="CT898" s="56" t="str">
        <f t="shared" si="1033"/>
        <v/>
      </c>
      <c r="CU898" s="76">
        <f t="shared" si="1034"/>
        <v>0</v>
      </c>
      <c r="CV898" s="76">
        <f t="shared" si="1035"/>
        <v>0</v>
      </c>
      <c r="CX898" s="6" t="str">
        <f t="shared" si="1036"/>
        <v/>
      </c>
      <c r="CY898" s="6" t="str">
        <f t="shared" si="1037"/>
        <v/>
      </c>
      <c r="CZ898" s="6" t="str">
        <f t="shared" si="1038"/>
        <v/>
      </c>
      <c r="DG898" s="56" t="str">
        <f t="shared" si="1039"/>
        <v/>
      </c>
      <c r="DH898" s="6">
        <f t="shared" si="1040"/>
        <v>0</v>
      </c>
      <c r="DK898" s="6">
        <f t="shared" si="1075"/>
        <v>0</v>
      </c>
      <c r="DL898" s="6" t="e">
        <f t="shared" si="1076"/>
        <v>#N/A</v>
      </c>
      <c r="DN898" s="6" t="e">
        <f t="shared" si="1074"/>
        <v>#N/A</v>
      </c>
      <c r="DP898" s="6" t="str">
        <f t="shared" si="1041"/>
        <v/>
      </c>
      <c r="DQ898" s="293">
        <f t="shared" ca="1" si="1070"/>
        <v>892</v>
      </c>
      <c r="DR898" s="6" t="str">
        <f t="shared" ca="1" si="1060"/>
        <v>x</v>
      </c>
      <c r="DU898" s="293" t="e">
        <f t="shared" ca="1" si="1061"/>
        <v>#N/A</v>
      </c>
      <c r="DV898" s="5"/>
      <c r="DW898" s="293" t="e">
        <f t="shared" ca="1" si="1071"/>
        <v>#N/A</v>
      </c>
      <c r="DZ898" s="293" t="e">
        <f t="shared" ca="1" si="1062"/>
        <v>#N/A</v>
      </c>
      <c r="EA898" s="293" t="e">
        <f t="shared" ca="1" si="1063"/>
        <v>#N/A</v>
      </c>
      <c r="EB898" s="293" t="e">
        <f t="shared" ca="1" si="1064"/>
        <v>#N/A</v>
      </c>
      <c r="EE898" s="6" t="str">
        <f t="shared" si="1065"/>
        <v/>
      </c>
      <c r="EF898" s="293" t="e">
        <f t="shared" ca="1" si="1066"/>
        <v>#N/A</v>
      </c>
      <c r="EG898" s="6" t="e">
        <f t="shared" ca="1" si="1042"/>
        <v>#N/A</v>
      </c>
    </row>
    <row r="899" spans="3:137" x14ac:dyDescent="0.2">
      <c r="C899" s="75"/>
      <c r="D899" s="184" t="str">
        <f t="shared" si="1006"/>
        <v/>
      </c>
      <c r="E899" s="649" t="str">
        <f t="shared" si="1072"/>
        <v/>
      </c>
      <c r="F899" s="607" t="str">
        <f t="shared" si="1005"/>
        <v>x</v>
      </c>
      <c r="G899" s="650"/>
      <c r="H899" s="651"/>
      <c r="I899" s="651"/>
      <c r="J899" s="651"/>
      <c r="K899" s="652"/>
      <c r="L899" s="889"/>
      <c r="M899" s="889"/>
      <c r="N899" s="653"/>
      <c r="O899" s="651"/>
      <c r="P899" s="651"/>
      <c r="Q899" s="654"/>
      <c r="R899" s="655"/>
      <c r="S899" s="607" t="str">
        <f t="shared" si="1007"/>
        <v/>
      </c>
      <c r="T899" s="656" t="str">
        <f t="shared" si="1008"/>
        <v/>
      </c>
      <c r="U899" s="656" t="str">
        <f t="shared" si="1043"/>
        <v/>
      </c>
      <c r="V899" s="656" t="str">
        <f t="shared" si="1009"/>
        <v/>
      </c>
      <c r="W899" s="719"/>
      <c r="X899" s="659"/>
      <c r="Y899" s="656" t="str">
        <f t="shared" si="1073"/>
        <v/>
      </c>
      <c r="Z899" s="659"/>
      <c r="AA899" s="654"/>
      <c r="AB899" s="656" t="str">
        <f t="shared" si="1010"/>
        <v/>
      </c>
      <c r="AC899" s="661" t="str">
        <f t="shared" si="1044"/>
        <v/>
      </c>
      <c r="AE899" s="658" t="str">
        <f t="shared" si="1011"/>
        <v/>
      </c>
      <c r="AF899" s="659"/>
      <c r="AT899" s="805" t="str">
        <f t="shared" si="1069"/>
        <v/>
      </c>
      <c r="AU899" t="str">
        <f t="shared" si="1045"/>
        <v/>
      </c>
      <c r="AV899" s="6" t="str">
        <f t="shared" si="1012"/>
        <v/>
      </c>
      <c r="AW899" s="317" t="str">
        <f t="shared" si="1013"/>
        <v/>
      </c>
      <c r="AX899" s="158" t="str">
        <f t="shared" si="1014"/>
        <v/>
      </c>
      <c r="AY899" s="158" t="str">
        <f t="shared" si="1078"/>
        <v/>
      </c>
      <c r="AZ899" s="309" t="str">
        <f t="shared" si="1077"/>
        <v/>
      </c>
      <c r="BA899" s="318" t="str">
        <f t="shared" si="1015"/>
        <v/>
      </c>
      <c r="BB899" s="473" t="str">
        <f t="shared" si="1016"/>
        <v/>
      </c>
      <c r="BC899" s="80" t="str">
        <f t="shared" si="1067"/>
        <v/>
      </c>
      <c r="BD899" s="56">
        <f t="shared" si="1017"/>
        <v>1</v>
      </c>
      <c r="BF899" s="56" t="str">
        <f t="shared" si="1018"/>
        <v/>
      </c>
      <c r="BG899" s="56" t="str">
        <f t="shared" si="1019"/>
        <v/>
      </c>
      <c r="BH899" s="6" t="str">
        <f t="shared" si="1020"/>
        <v/>
      </c>
      <c r="BK899" s="6" t="str">
        <f t="shared" si="1021"/>
        <v/>
      </c>
      <c r="BL899" s="56">
        <f t="shared" si="1046"/>
        <v>999999</v>
      </c>
      <c r="BM899" s="183">
        <f t="shared" si="1047"/>
        <v>99999.000004494999</v>
      </c>
      <c r="BN899" s="61">
        <v>883</v>
      </c>
      <c r="BO899" s="6">
        <f t="shared" si="1022"/>
        <v>999999</v>
      </c>
      <c r="BP899" s="6">
        <f t="shared" si="1023"/>
        <v>999999</v>
      </c>
      <c r="BQ899" s="6" t="str">
        <f t="shared" si="1048"/>
        <v>x</v>
      </c>
      <c r="BR899" s="206">
        <f t="shared" si="1024"/>
        <v>99999.000004494999</v>
      </c>
      <c r="BS899" s="6">
        <f t="shared" si="1025"/>
        <v>99999.000004494999</v>
      </c>
      <c r="BT899" s="6" t="str">
        <f t="shared" si="1049"/>
        <v>x</v>
      </c>
      <c r="BU899" s="6" t="str">
        <f t="shared" si="1026"/>
        <v/>
      </c>
      <c r="BW899" s="82">
        <f t="shared" si="1050"/>
        <v>9999999999</v>
      </c>
      <c r="BX899" s="80" t="str">
        <f t="shared" si="1027"/>
        <v>x</v>
      </c>
      <c r="BY899" s="80" t="str">
        <f t="shared" si="1028"/>
        <v/>
      </c>
      <c r="BZ899" s="56" t="str">
        <f t="shared" si="1051"/>
        <v/>
      </c>
      <c r="CA899" s="56" t="str">
        <f t="shared" si="1052"/>
        <v/>
      </c>
      <c r="CB899" s="88">
        <f t="shared" si="1053"/>
        <v>0</v>
      </c>
      <c r="CC899" s="56" t="str">
        <f t="shared" si="1029"/>
        <v/>
      </c>
      <c r="CD899" s="56"/>
      <c r="CE899" s="56"/>
      <c r="CF899" s="56"/>
      <c r="CG899" s="56"/>
      <c r="CH899" s="169">
        <f t="shared" si="1054"/>
        <v>9999999999</v>
      </c>
      <c r="CI899" s="170">
        <f t="shared" si="1055"/>
        <v>9999999999</v>
      </c>
      <c r="CJ899" s="171">
        <f t="shared" si="1056"/>
        <v>9999999999</v>
      </c>
      <c r="CK899" s="172" t="str">
        <f t="shared" si="1057"/>
        <v/>
      </c>
      <c r="CL899" s="173" t="str">
        <f t="shared" si="1030"/>
        <v>x</v>
      </c>
      <c r="CN899" s="6" t="str">
        <f t="shared" si="1058"/>
        <v/>
      </c>
      <c r="CO899" s="293" t="e">
        <f t="shared" ca="1" si="1068"/>
        <v>#N/A</v>
      </c>
      <c r="CP899" s="6" t="e">
        <f t="shared" ca="1" si="1059"/>
        <v>#N/A</v>
      </c>
      <c r="CQ899" s="61">
        <v>883</v>
      </c>
      <c r="CR899" s="6">
        <f t="shared" si="1031"/>
        <v>0</v>
      </c>
      <c r="CS899" s="6">
        <f t="shared" si="1032"/>
        <v>0</v>
      </c>
      <c r="CT899" s="56" t="str">
        <f t="shared" si="1033"/>
        <v/>
      </c>
      <c r="CU899" s="76">
        <f t="shared" si="1034"/>
        <v>0</v>
      </c>
      <c r="CV899" s="76">
        <f t="shared" si="1035"/>
        <v>0</v>
      </c>
      <c r="CX899" s="6" t="str">
        <f t="shared" si="1036"/>
        <v/>
      </c>
      <c r="CY899" s="6" t="str">
        <f t="shared" si="1037"/>
        <v/>
      </c>
      <c r="CZ899" s="6" t="str">
        <f t="shared" si="1038"/>
        <v/>
      </c>
      <c r="DG899" s="56" t="str">
        <f t="shared" si="1039"/>
        <v/>
      </c>
      <c r="DH899" s="6">
        <f t="shared" si="1040"/>
        <v>0</v>
      </c>
      <c r="DK899" s="6">
        <f t="shared" si="1075"/>
        <v>0</v>
      </c>
      <c r="DL899" s="6" t="e">
        <f t="shared" si="1076"/>
        <v>#N/A</v>
      </c>
      <c r="DN899" s="6" t="e">
        <f t="shared" si="1074"/>
        <v>#N/A</v>
      </c>
      <c r="DP899" s="6" t="str">
        <f t="shared" si="1041"/>
        <v/>
      </c>
      <c r="DQ899" s="293">
        <f t="shared" ca="1" si="1070"/>
        <v>893</v>
      </c>
      <c r="DR899" s="6" t="str">
        <f t="shared" ca="1" si="1060"/>
        <v>x</v>
      </c>
      <c r="DU899" s="293" t="e">
        <f t="shared" ca="1" si="1061"/>
        <v>#N/A</v>
      </c>
      <c r="DV899" s="5"/>
      <c r="DW899" s="293" t="e">
        <f t="shared" ca="1" si="1071"/>
        <v>#N/A</v>
      </c>
      <c r="DZ899" s="293" t="e">
        <f t="shared" ca="1" si="1062"/>
        <v>#N/A</v>
      </c>
      <c r="EA899" s="293" t="e">
        <f t="shared" ca="1" si="1063"/>
        <v>#N/A</v>
      </c>
      <c r="EB899" s="293" t="e">
        <f t="shared" ca="1" si="1064"/>
        <v>#N/A</v>
      </c>
      <c r="EE899" s="6" t="str">
        <f t="shared" si="1065"/>
        <v/>
      </c>
      <c r="EF899" s="293" t="e">
        <f t="shared" ca="1" si="1066"/>
        <v>#N/A</v>
      </c>
      <c r="EG899" s="6" t="e">
        <f t="shared" ca="1" si="1042"/>
        <v>#N/A</v>
      </c>
    </row>
    <row r="900" spans="3:137" x14ac:dyDescent="0.2">
      <c r="C900" s="75"/>
      <c r="D900" s="184" t="str">
        <f t="shared" si="1006"/>
        <v/>
      </c>
      <c r="E900" s="649" t="str">
        <f t="shared" si="1072"/>
        <v/>
      </c>
      <c r="F900" s="607" t="str">
        <f t="shared" si="1005"/>
        <v>x</v>
      </c>
      <c r="G900" s="650"/>
      <c r="H900" s="651"/>
      <c r="I900" s="651"/>
      <c r="J900" s="651"/>
      <c r="K900" s="652"/>
      <c r="L900" s="889"/>
      <c r="M900" s="889"/>
      <c r="N900" s="653"/>
      <c r="O900" s="651"/>
      <c r="P900" s="651"/>
      <c r="Q900" s="654"/>
      <c r="R900" s="655"/>
      <c r="S900" s="607" t="str">
        <f t="shared" si="1007"/>
        <v/>
      </c>
      <c r="T900" s="656" t="str">
        <f t="shared" si="1008"/>
        <v/>
      </c>
      <c r="U900" s="656" t="str">
        <f t="shared" si="1043"/>
        <v/>
      </c>
      <c r="V900" s="656" t="str">
        <f t="shared" si="1009"/>
        <v/>
      </c>
      <c r="W900" s="719"/>
      <c r="X900" s="659"/>
      <c r="Y900" s="656" t="str">
        <f t="shared" si="1073"/>
        <v/>
      </c>
      <c r="Z900" s="659"/>
      <c r="AA900" s="654"/>
      <c r="AB900" s="656" t="str">
        <f t="shared" si="1010"/>
        <v/>
      </c>
      <c r="AC900" s="661" t="str">
        <f t="shared" si="1044"/>
        <v/>
      </c>
      <c r="AE900" s="658" t="str">
        <f t="shared" si="1011"/>
        <v/>
      </c>
      <c r="AF900" s="659"/>
      <c r="AT900" s="805" t="str">
        <f t="shared" si="1069"/>
        <v/>
      </c>
      <c r="AU900" t="str">
        <f t="shared" si="1045"/>
        <v/>
      </c>
      <c r="AV900" s="6" t="str">
        <f t="shared" si="1012"/>
        <v/>
      </c>
      <c r="AW900" s="317" t="str">
        <f t="shared" si="1013"/>
        <v/>
      </c>
      <c r="AX900" s="158" t="str">
        <f t="shared" si="1014"/>
        <v/>
      </c>
      <c r="AY900" s="158" t="str">
        <f t="shared" si="1078"/>
        <v/>
      </c>
      <c r="AZ900" s="309" t="str">
        <f t="shared" si="1077"/>
        <v/>
      </c>
      <c r="BA900" s="318" t="str">
        <f t="shared" si="1015"/>
        <v/>
      </c>
      <c r="BB900" s="473" t="str">
        <f t="shared" si="1016"/>
        <v/>
      </c>
      <c r="BC900" s="80" t="str">
        <f t="shared" si="1067"/>
        <v/>
      </c>
      <c r="BD900" s="56">
        <f t="shared" si="1017"/>
        <v>1</v>
      </c>
      <c r="BF900" s="56" t="str">
        <f t="shared" si="1018"/>
        <v/>
      </c>
      <c r="BG900" s="56" t="str">
        <f t="shared" si="1019"/>
        <v/>
      </c>
      <c r="BH900" s="6" t="str">
        <f t="shared" si="1020"/>
        <v/>
      </c>
      <c r="BK900" s="6" t="str">
        <f t="shared" si="1021"/>
        <v/>
      </c>
      <c r="BL900" s="56">
        <f t="shared" si="1046"/>
        <v>999999</v>
      </c>
      <c r="BM900" s="183">
        <f t="shared" si="1047"/>
        <v>99999.000004500005</v>
      </c>
      <c r="BN900" s="61">
        <v>884</v>
      </c>
      <c r="BO900" s="6">
        <f t="shared" si="1022"/>
        <v>999999</v>
      </c>
      <c r="BP900" s="6">
        <f t="shared" si="1023"/>
        <v>999999</v>
      </c>
      <c r="BQ900" s="6" t="str">
        <f t="shared" si="1048"/>
        <v>x</v>
      </c>
      <c r="BR900" s="206">
        <f t="shared" si="1024"/>
        <v>99999.000004500005</v>
      </c>
      <c r="BS900" s="6">
        <f t="shared" si="1025"/>
        <v>99999.000004500005</v>
      </c>
      <c r="BT900" s="6" t="str">
        <f t="shared" si="1049"/>
        <v>x</v>
      </c>
      <c r="BU900" s="6" t="str">
        <f t="shared" si="1026"/>
        <v/>
      </c>
      <c r="BW900" s="82">
        <f t="shared" si="1050"/>
        <v>9999999999</v>
      </c>
      <c r="BX900" s="80" t="str">
        <f t="shared" si="1027"/>
        <v>x</v>
      </c>
      <c r="BY900" s="80" t="str">
        <f t="shared" si="1028"/>
        <v/>
      </c>
      <c r="BZ900" s="56" t="str">
        <f t="shared" si="1051"/>
        <v/>
      </c>
      <c r="CA900" s="56" t="str">
        <f t="shared" si="1052"/>
        <v/>
      </c>
      <c r="CB900" s="88">
        <f t="shared" si="1053"/>
        <v>0</v>
      </c>
      <c r="CC900" s="56" t="str">
        <f t="shared" si="1029"/>
        <v/>
      </c>
      <c r="CD900" s="56"/>
      <c r="CE900" s="56"/>
      <c r="CF900" s="56"/>
      <c r="CG900" s="56"/>
      <c r="CH900" s="169">
        <f t="shared" si="1054"/>
        <v>9999999999</v>
      </c>
      <c r="CI900" s="170">
        <f t="shared" si="1055"/>
        <v>9999999999</v>
      </c>
      <c r="CJ900" s="171">
        <f t="shared" si="1056"/>
        <v>9999999999</v>
      </c>
      <c r="CK900" s="172" t="str">
        <f t="shared" si="1057"/>
        <v/>
      </c>
      <c r="CL900" s="173" t="str">
        <f t="shared" si="1030"/>
        <v>x</v>
      </c>
      <c r="CN900" s="6" t="str">
        <f t="shared" si="1058"/>
        <v/>
      </c>
      <c r="CO900" s="293" t="e">
        <f t="shared" ca="1" si="1068"/>
        <v>#N/A</v>
      </c>
      <c r="CP900" s="6" t="e">
        <f t="shared" ca="1" si="1059"/>
        <v>#N/A</v>
      </c>
      <c r="CQ900" s="61">
        <v>884</v>
      </c>
      <c r="CR900" s="6">
        <f t="shared" si="1031"/>
        <v>0</v>
      </c>
      <c r="CS900" s="6">
        <f t="shared" si="1032"/>
        <v>0</v>
      </c>
      <c r="CT900" s="56" t="str">
        <f t="shared" si="1033"/>
        <v/>
      </c>
      <c r="CU900" s="76">
        <f t="shared" si="1034"/>
        <v>0</v>
      </c>
      <c r="CV900" s="76">
        <f t="shared" si="1035"/>
        <v>0</v>
      </c>
      <c r="CX900" s="6" t="str">
        <f t="shared" si="1036"/>
        <v/>
      </c>
      <c r="CY900" s="6" t="str">
        <f t="shared" si="1037"/>
        <v/>
      </c>
      <c r="CZ900" s="6" t="str">
        <f t="shared" si="1038"/>
        <v/>
      </c>
      <c r="DG900" s="56" t="str">
        <f t="shared" si="1039"/>
        <v/>
      </c>
      <c r="DH900" s="6">
        <f t="shared" si="1040"/>
        <v>0</v>
      </c>
      <c r="DK900" s="6">
        <f t="shared" si="1075"/>
        <v>0</v>
      </c>
      <c r="DL900" s="6" t="e">
        <f t="shared" si="1076"/>
        <v>#N/A</v>
      </c>
      <c r="DN900" s="6" t="e">
        <f t="shared" si="1074"/>
        <v>#N/A</v>
      </c>
      <c r="DP900" s="6" t="str">
        <f t="shared" si="1041"/>
        <v/>
      </c>
      <c r="DQ900" s="293">
        <f t="shared" ca="1" si="1070"/>
        <v>894</v>
      </c>
      <c r="DR900" s="6" t="str">
        <f t="shared" ca="1" si="1060"/>
        <v>x</v>
      </c>
      <c r="DU900" s="293" t="e">
        <f t="shared" ca="1" si="1061"/>
        <v>#N/A</v>
      </c>
      <c r="DV900" s="5"/>
      <c r="DW900" s="293" t="e">
        <f t="shared" ca="1" si="1071"/>
        <v>#N/A</v>
      </c>
      <c r="DZ900" s="293" t="e">
        <f t="shared" ca="1" si="1062"/>
        <v>#N/A</v>
      </c>
      <c r="EA900" s="293" t="e">
        <f t="shared" ca="1" si="1063"/>
        <v>#N/A</v>
      </c>
      <c r="EB900" s="293" t="e">
        <f t="shared" ca="1" si="1064"/>
        <v>#N/A</v>
      </c>
      <c r="EE900" s="6" t="str">
        <f t="shared" si="1065"/>
        <v/>
      </c>
      <c r="EF900" s="293" t="e">
        <f t="shared" ca="1" si="1066"/>
        <v>#N/A</v>
      </c>
      <c r="EG900" s="6" t="e">
        <f t="shared" ca="1" si="1042"/>
        <v>#N/A</v>
      </c>
    </row>
    <row r="901" spans="3:137" x14ac:dyDescent="0.2">
      <c r="C901" s="75"/>
      <c r="D901" s="184" t="str">
        <f t="shared" si="1006"/>
        <v/>
      </c>
      <c r="E901" s="649" t="str">
        <f t="shared" si="1072"/>
        <v/>
      </c>
      <c r="F901" s="607" t="str">
        <f t="shared" si="1005"/>
        <v>x</v>
      </c>
      <c r="G901" s="650"/>
      <c r="H901" s="651"/>
      <c r="I901" s="651"/>
      <c r="J901" s="651"/>
      <c r="K901" s="652"/>
      <c r="L901" s="889"/>
      <c r="M901" s="889"/>
      <c r="N901" s="653"/>
      <c r="O901" s="651"/>
      <c r="P901" s="651"/>
      <c r="Q901" s="654"/>
      <c r="R901" s="655"/>
      <c r="S901" s="607" t="str">
        <f t="shared" si="1007"/>
        <v/>
      </c>
      <c r="T901" s="656" t="str">
        <f t="shared" si="1008"/>
        <v/>
      </c>
      <c r="U901" s="656" t="str">
        <f t="shared" si="1043"/>
        <v/>
      </c>
      <c r="V901" s="656" t="str">
        <f t="shared" si="1009"/>
        <v/>
      </c>
      <c r="W901" s="719"/>
      <c r="X901" s="659"/>
      <c r="Y901" s="656" t="str">
        <f t="shared" si="1073"/>
        <v/>
      </c>
      <c r="Z901" s="659"/>
      <c r="AA901" s="654"/>
      <c r="AB901" s="656" t="str">
        <f t="shared" si="1010"/>
        <v/>
      </c>
      <c r="AC901" s="661" t="str">
        <f t="shared" si="1044"/>
        <v/>
      </c>
      <c r="AE901" s="658" t="str">
        <f t="shared" si="1011"/>
        <v/>
      </c>
      <c r="AF901" s="659"/>
      <c r="AT901" s="805" t="str">
        <f t="shared" si="1069"/>
        <v/>
      </c>
      <c r="AU901" t="str">
        <f t="shared" si="1045"/>
        <v/>
      </c>
      <c r="AV901" s="6" t="str">
        <f t="shared" si="1012"/>
        <v/>
      </c>
      <c r="AW901" s="317" t="str">
        <f t="shared" si="1013"/>
        <v/>
      </c>
      <c r="AX901" s="158" t="str">
        <f t="shared" si="1014"/>
        <v/>
      </c>
      <c r="AY901" s="158" t="str">
        <f t="shared" si="1078"/>
        <v/>
      </c>
      <c r="AZ901" s="309" t="str">
        <f t="shared" si="1077"/>
        <v/>
      </c>
      <c r="BA901" s="318" t="str">
        <f t="shared" si="1015"/>
        <v/>
      </c>
      <c r="BB901" s="473" t="str">
        <f t="shared" si="1016"/>
        <v/>
      </c>
      <c r="BC901" s="80" t="str">
        <f t="shared" si="1067"/>
        <v/>
      </c>
      <c r="BD901" s="56">
        <f t="shared" si="1017"/>
        <v>1</v>
      </c>
      <c r="BF901" s="56" t="str">
        <f t="shared" si="1018"/>
        <v/>
      </c>
      <c r="BG901" s="56" t="str">
        <f t="shared" si="1019"/>
        <v/>
      </c>
      <c r="BH901" s="6" t="str">
        <f t="shared" si="1020"/>
        <v/>
      </c>
      <c r="BK901" s="6" t="str">
        <f t="shared" si="1021"/>
        <v/>
      </c>
      <c r="BL901" s="56">
        <f t="shared" si="1046"/>
        <v>999999</v>
      </c>
      <c r="BM901" s="183">
        <f t="shared" si="1047"/>
        <v>99999.000004504996</v>
      </c>
      <c r="BN901" s="61">
        <v>885</v>
      </c>
      <c r="BO901" s="6">
        <f t="shared" si="1022"/>
        <v>999999</v>
      </c>
      <c r="BP901" s="6">
        <f t="shared" si="1023"/>
        <v>999999</v>
      </c>
      <c r="BQ901" s="6" t="str">
        <f t="shared" si="1048"/>
        <v>x</v>
      </c>
      <c r="BR901" s="206">
        <f t="shared" si="1024"/>
        <v>99999.000004504996</v>
      </c>
      <c r="BS901" s="6">
        <f t="shared" si="1025"/>
        <v>99999.000004504996</v>
      </c>
      <c r="BT901" s="6" t="str">
        <f t="shared" si="1049"/>
        <v>x</v>
      </c>
      <c r="BU901" s="6" t="str">
        <f t="shared" si="1026"/>
        <v/>
      </c>
      <c r="BW901" s="82">
        <f t="shared" si="1050"/>
        <v>9999999999</v>
      </c>
      <c r="BX901" s="80" t="str">
        <f t="shared" si="1027"/>
        <v>x</v>
      </c>
      <c r="BY901" s="80" t="str">
        <f t="shared" si="1028"/>
        <v/>
      </c>
      <c r="BZ901" s="56" t="str">
        <f t="shared" si="1051"/>
        <v/>
      </c>
      <c r="CA901" s="56" t="str">
        <f t="shared" si="1052"/>
        <v/>
      </c>
      <c r="CB901" s="88">
        <f t="shared" si="1053"/>
        <v>0</v>
      </c>
      <c r="CC901" s="56" t="str">
        <f t="shared" si="1029"/>
        <v/>
      </c>
      <c r="CD901" s="56"/>
      <c r="CE901" s="56"/>
      <c r="CF901" s="56"/>
      <c r="CG901" s="56"/>
      <c r="CH901" s="169">
        <f t="shared" si="1054"/>
        <v>9999999999</v>
      </c>
      <c r="CI901" s="170">
        <f t="shared" si="1055"/>
        <v>9999999999</v>
      </c>
      <c r="CJ901" s="171">
        <f t="shared" si="1056"/>
        <v>9999999999</v>
      </c>
      <c r="CK901" s="172" t="str">
        <f t="shared" si="1057"/>
        <v/>
      </c>
      <c r="CL901" s="173" t="str">
        <f t="shared" si="1030"/>
        <v>x</v>
      </c>
      <c r="CN901" s="6" t="str">
        <f t="shared" si="1058"/>
        <v/>
      </c>
      <c r="CO901" s="293" t="e">
        <f t="shared" ca="1" si="1068"/>
        <v>#N/A</v>
      </c>
      <c r="CP901" s="6" t="e">
        <f t="shared" ca="1" si="1059"/>
        <v>#N/A</v>
      </c>
      <c r="CQ901" s="61">
        <v>885</v>
      </c>
      <c r="CR901" s="6">
        <f t="shared" si="1031"/>
        <v>0</v>
      </c>
      <c r="CS901" s="6">
        <f t="shared" si="1032"/>
        <v>0</v>
      </c>
      <c r="CT901" s="56" t="str">
        <f t="shared" si="1033"/>
        <v/>
      </c>
      <c r="CU901" s="76">
        <f t="shared" si="1034"/>
        <v>0</v>
      </c>
      <c r="CV901" s="76">
        <f t="shared" si="1035"/>
        <v>0</v>
      </c>
      <c r="CX901" s="6" t="str">
        <f t="shared" si="1036"/>
        <v/>
      </c>
      <c r="CY901" s="6" t="str">
        <f t="shared" si="1037"/>
        <v/>
      </c>
      <c r="CZ901" s="6" t="str">
        <f t="shared" si="1038"/>
        <v/>
      </c>
      <c r="DG901" s="56" t="str">
        <f t="shared" si="1039"/>
        <v/>
      </c>
      <c r="DH901" s="6">
        <f t="shared" si="1040"/>
        <v>0</v>
      </c>
      <c r="DK901" s="6">
        <f t="shared" si="1075"/>
        <v>0</v>
      </c>
      <c r="DL901" s="6" t="e">
        <f t="shared" si="1076"/>
        <v>#N/A</v>
      </c>
      <c r="DN901" s="6" t="e">
        <f t="shared" si="1074"/>
        <v>#N/A</v>
      </c>
      <c r="DP901" s="6" t="str">
        <f t="shared" si="1041"/>
        <v/>
      </c>
      <c r="DQ901" s="293">
        <f t="shared" ca="1" si="1070"/>
        <v>895</v>
      </c>
      <c r="DR901" s="6" t="str">
        <f t="shared" ca="1" si="1060"/>
        <v>x</v>
      </c>
      <c r="DU901" s="293" t="e">
        <f t="shared" ca="1" si="1061"/>
        <v>#N/A</v>
      </c>
      <c r="DV901" s="5"/>
      <c r="DW901" s="293" t="e">
        <f t="shared" ca="1" si="1071"/>
        <v>#N/A</v>
      </c>
      <c r="DZ901" s="293" t="e">
        <f t="shared" ca="1" si="1062"/>
        <v>#N/A</v>
      </c>
      <c r="EA901" s="293" t="e">
        <f t="shared" ca="1" si="1063"/>
        <v>#N/A</v>
      </c>
      <c r="EB901" s="293" t="e">
        <f t="shared" ca="1" si="1064"/>
        <v>#N/A</v>
      </c>
      <c r="EE901" s="6" t="str">
        <f t="shared" si="1065"/>
        <v/>
      </c>
      <c r="EF901" s="293" t="e">
        <f t="shared" ca="1" si="1066"/>
        <v>#N/A</v>
      </c>
      <c r="EG901" s="6" t="e">
        <f t="shared" ca="1" si="1042"/>
        <v>#N/A</v>
      </c>
    </row>
    <row r="902" spans="3:137" x14ac:dyDescent="0.2">
      <c r="C902" s="75"/>
      <c r="D902" s="184" t="str">
        <f t="shared" si="1006"/>
        <v/>
      </c>
      <c r="E902" s="649" t="str">
        <f t="shared" si="1072"/>
        <v/>
      </c>
      <c r="F902" s="607" t="str">
        <f t="shared" si="1005"/>
        <v>x</v>
      </c>
      <c r="G902" s="650"/>
      <c r="H902" s="651"/>
      <c r="I902" s="651"/>
      <c r="J902" s="651"/>
      <c r="K902" s="652"/>
      <c r="L902" s="889"/>
      <c r="M902" s="889"/>
      <c r="N902" s="653"/>
      <c r="O902" s="651"/>
      <c r="P902" s="651"/>
      <c r="Q902" s="654"/>
      <c r="R902" s="655"/>
      <c r="S902" s="607" t="str">
        <f t="shared" si="1007"/>
        <v/>
      </c>
      <c r="T902" s="656" t="str">
        <f t="shared" si="1008"/>
        <v/>
      </c>
      <c r="U902" s="656" t="str">
        <f t="shared" si="1043"/>
        <v/>
      </c>
      <c r="V902" s="656" t="str">
        <f t="shared" si="1009"/>
        <v/>
      </c>
      <c r="W902" s="719"/>
      <c r="X902" s="659"/>
      <c r="Y902" s="656" t="str">
        <f t="shared" si="1073"/>
        <v/>
      </c>
      <c r="Z902" s="659"/>
      <c r="AA902" s="654"/>
      <c r="AB902" s="656" t="str">
        <f t="shared" si="1010"/>
        <v/>
      </c>
      <c r="AC902" s="661" t="str">
        <f t="shared" si="1044"/>
        <v/>
      </c>
      <c r="AE902" s="658" t="str">
        <f t="shared" si="1011"/>
        <v/>
      </c>
      <c r="AF902" s="659"/>
      <c r="AT902" s="805" t="str">
        <f t="shared" si="1069"/>
        <v/>
      </c>
      <c r="AU902" t="str">
        <f t="shared" si="1045"/>
        <v/>
      </c>
      <c r="AV902" s="6" t="str">
        <f t="shared" si="1012"/>
        <v/>
      </c>
      <c r="AW902" s="317" t="str">
        <f t="shared" si="1013"/>
        <v/>
      </c>
      <c r="AX902" s="158" t="str">
        <f t="shared" si="1014"/>
        <v/>
      </c>
      <c r="AY902" s="158" t="str">
        <f t="shared" si="1078"/>
        <v/>
      </c>
      <c r="AZ902" s="309" t="str">
        <f t="shared" si="1077"/>
        <v/>
      </c>
      <c r="BA902" s="318" t="str">
        <f t="shared" si="1015"/>
        <v/>
      </c>
      <c r="BB902" s="473" t="str">
        <f t="shared" si="1016"/>
        <v/>
      </c>
      <c r="BC902" s="80" t="str">
        <f t="shared" si="1067"/>
        <v/>
      </c>
      <c r="BD902" s="56">
        <f t="shared" si="1017"/>
        <v>1</v>
      </c>
      <c r="BF902" s="56" t="str">
        <f t="shared" si="1018"/>
        <v/>
      </c>
      <c r="BG902" s="56" t="str">
        <f t="shared" si="1019"/>
        <v/>
      </c>
      <c r="BH902" s="6" t="str">
        <f t="shared" si="1020"/>
        <v/>
      </c>
      <c r="BK902" s="6" t="str">
        <f t="shared" si="1021"/>
        <v/>
      </c>
      <c r="BL902" s="56">
        <f t="shared" si="1046"/>
        <v>999999</v>
      </c>
      <c r="BM902" s="183">
        <f t="shared" si="1047"/>
        <v>99999.000004510002</v>
      </c>
      <c r="BN902" s="61">
        <v>886</v>
      </c>
      <c r="BO902" s="6">
        <f t="shared" si="1022"/>
        <v>999999</v>
      </c>
      <c r="BP902" s="6">
        <f t="shared" si="1023"/>
        <v>999999</v>
      </c>
      <c r="BQ902" s="6" t="str">
        <f t="shared" si="1048"/>
        <v>x</v>
      </c>
      <c r="BR902" s="206">
        <f t="shared" si="1024"/>
        <v>99999.000004510002</v>
      </c>
      <c r="BS902" s="6">
        <f t="shared" si="1025"/>
        <v>99999.000004510002</v>
      </c>
      <c r="BT902" s="6" t="str">
        <f t="shared" si="1049"/>
        <v>x</v>
      </c>
      <c r="BU902" s="6" t="str">
        <f t="shared" si="1026"/>
        <v/>
      </c>
      <c r="BW902" s="82">
        <f t="shared" si="1050"/>
        <v>9999999999</v>
      </c>
      <c r="BX902" s="80" t="str">
        <f t="shared" si="1027"/>
        <v>x</v>
      </c>
      <c r="BY902" s="80" t="str">
        <f t="shared" si="1028"/>
        <v/>
      </c>
      <c r="BZ902" s="56" t="str">
        <f t="shared" si="1051"/>
        <v/>
      </c>
      <c r="CA902" s="56" t="str">
        <f t="shared" si="1052"/>
        <v/>
      </c>
      <c r="CB902" s="88">
        <f t="shared" si="1053"/>
        <v>0</v>
      </c>
      <c r="CC902" s="56" t="str">
        <f t="shared" si="1029"/>
        <v/>
      </c>
      <c r="CD902" s="56"/>
      <c r="CE902" s="56"/>
      <c r="CF902" s="56"/>
      <c r="CG902" s="56"/>
      <c r="CH902" s="169">
        <f t="shared" si="1054"/>
        <v>9999999999</v>
      </c>
      <c r="CI902" s="170">
        <f t="shared" si="1055"/>
        <v>9999999999</v>
      </c>
      <c r="CJ902" s="171">
        <f t="shared" si="1056"/>
        <v>9999999999</v>
      </c>
      <c r="CK902" s="172" t="str">
        <f t="shared" si="1057"/>
        <v/>
      </c>
      <c r="CL902" s="173" t="str">
        <f t="shared" si="1030"/>
        <v>x</v>
      </c>
      <c r="CN902" s="6" t="str">
        <f t="shared" si="1058"/>
        <v/>
      </c>
      <c r="CO902" s="293" t="e">
        <f t="shared" ca="1" si="1068"/>
        <v>#N/A</v>
      </c>
      <c r="CP902" s="6" t="e">
        <f t="shared" ca="1" si="1059"/>
        <v>#N/A</v>
      </c>
      <c r="CQ902" s="61">
        <v>886</v>
      </c>
      <c r="CR902" s="6">
        <f t="shared" si="1031"/>
        <v>0</v>
      </c>
      <c r="CS902" s="6">
        <f t="shared" si="1032"/>
        <v>0</v>
      </c>
      <c r="CT902" s="56" t="str">
        <f t="shared" si="1033"/>
        <v/>
      </c>
      <c r="CU902" s="76">
        <f t="shared" si="1034"/>
        <v>0</v>
      </c>
      <c r="CV902" s="76">
        <f t="shared" si="1035"/>
        <v>0</v>
      </c>
      <c r="CX902" s="6" t="str">
        <f t="shared" si="1036"/>
        <v/>
      </c>
      <c r="CY902" s="6" t="str">
        <f t="shared" si="1037"/>
        <v/>
      </c>
      <c r="CZ902" s="6" t="str">
        <f t="shared" si="1038"/>
        <v/>
      </c>
      <c r="DG902" s="56" t="str">
        <f t="shared" si="1039"/>
        <v/>
      </c>
      <c r="DH902" s="6">
        <f t="shared" si="1040"/>
        <v>0</v>
      </c>
      <c r="DK902" s="6">
        <f t="shared" si="1075"/>
        <v>0</v>
      </c>
      <c r="DL902" s="6" t="e">
        <f t="shared" si="1076"/>
        <v>#N/A</v>
      </c>
      <c r="DN902" s="6" t="e">
        <f t="shared" si="1074"/>
        <v>#N/A</v>
      </c>
      <c r="DP902" s="6" t="str">
        <f t="shared" si="1041"/>
        <v/>
      </c>
      <c r="DQ902" s="293">
        <f t="shared" ca="1" si="1070"/>
        <v>896</v>
      </c>
      <c r="DR902" s="6" t="str">
        <f t="shared" ca="1" si="1060"/>
        <v>x</v>
      </c>
      <c r="DU902" s="293" t="e">
        <f t="shared" ca="1" si="1061"/>
        <v>#N/A</v>
      </c>
      <c r="DV902" s="5"/>
      <c r="DW902" s="293" t="e">
        <f t="shared" ca="1" si="1071"/>
        <v>#N/A</v>
      </c>
      <c r="DZ902" s="293" t="e">
        <f t="shared" ca="1" si="1062"/>
        <v>#N/A</v>
      </c>
      <c r="EA902" s="293" t="e">
        <f t="shared" ca="1" si="1063"/>
        <v>#N/A</v>
      </c>
      <c r="EB902" s="293" t="e">
        <f t="shared" ca="1" si="1064"/>
        <v>#N/A</v>
      </c>
      <c r="EE902" s="6" t="str">
        <f t="shared" si="1065"/>
        <v/>
      </c>
      <c r="EF902" s="293" t="e">
        <f t="shared" ca="1" si="1066"/>
        <v>#N/A</v>
      </c>
      <c r="EG902" s="6" t="e">
        <f t="shared" ca="1" si="1042"/>
        <v>#N/A</v>
      </c>
    </row>
    <row r="903" spans="3:137" x14ac:dyDescent="0.2">
      <c r="C903" s="75"/>
      <c r="D903" s="184" t="str">
        <f t="shared" si="1006"/>
        <v/>
      </c>
      <c r="E903" s="649" t="str">
        <f t="shared" si="1072"/>
        <v/>
      </c>
      <c r="F903" s="607" t="str">
        <f t="shared" si="1005"/>
        <v>x</v>
      </c>
      <c r="G903" s="650"/>
      <c r="H903" s="651"/>
      <c r="I903" s="651"/>
      <c r="J903" s="651"/>
      <c r="K903" s="652"/>
      <c r="L903" s="889"/>
      <c r="M903" s="889"/>
      <c r="N903" s="653"/>
      <c r="O903" s="651"/>
      <c r="P903" s="651"/>
      <c r="Q903" s="654"/>
      <c r="R903" s="655"/>
      <c r="S903" s="607" t="str">
        <f t="shared" si="1007"/>
        <v/>
      </c>
      <c r="T903" s="656" t="str">
        <f t="shared" si="1008"/>
        <v/>
      </c>
      <c r="U903" s="656" t="str">
        <f t="shared" si="1043"/>
        <v/>
      </c>
      <c r="V903" s="656" t="str">
        <f t="shared" si="1009"/>
        <v/>
      </c>
      <c r="W903" s="719"/>
      <c r="X903" s="659"/>
      <c r="Y903" s="656" t="str">
        <f t="shared" si="1073"/>
        <v/>
      </c>
      <c r="Z903" s="659"/>
      <c r="AA903" s="654"/>
      <c r="AB903" s="656" t="str">
        <f t="shared" si="1010"/>
        <v/>
      </c>
      <c r="AC903" s="661" t="str">
        <f t="shared" si="1044"/>
        <v/>
      </c>
      <c r="AE903" s="658" t="str">
        <f t="shared" si="1011"/>
        <v/>
      </c>
      <c r="AF903" s="659"/>
      <c r="AT903" s="805" t="str">
        <f t="shared" si="1069"/>
        <v/>
      </c>
      <c r="AU903" t="str">
        <f t="shared" si="1045"/>
        <v/>
      </c>
      <c r="AV903" s="6" t="str">
        <f t="shared" si="1012"/>
        <v/>
      </c>
      <c r="AW903" s="317" t="str">
        <f t="shared" si="1013"/>
        <v/>
      </c>
      <c r="AX903" s="158" t="str">
        <f t="shared" si="1014"/>
        <v/>
      </c>
      <c r="AY903" s="158" t="str">
        <f t="shared" si="1078"/>
        <v/>
      </c>
      <c r="AZ903" s="309" t="str">
        <f t="shared" si="1077"/>
        <v/>
      </c>
      <c r="BA903" s="318" t="str">
        <f t="shared" si="1015"/>
        <v/>
      </c>
      <c r="BB903" s="473" t="str">
        <f t="shared" si="1016"/>
        <v/>
      </c>
      <c r="BC903" s="80" t="str">
        <f t="shared" si="1067"/>
        <v/>
      </c>
      <c r="BD903" s="56">
        <f t="shared" si="1017"/>
        <v>1</v>
      </c>
      <c r="BF903" s="56" t="str">
        <f t="shared" si="1018"/>
        <v/>
      </c>
      <c r="BG903" s="56" t="str">
        <f t="shared" si="1019"/>
        <v/>
      </c>
      <c r="BH903" s="6" t="str">
        <f t="shared" si="1020"/>
        <v/>
      </c>
      <c r="BK903" s="6" t="str">
        <f t="shared" si="1021"/>
        <v/>
      </c>
      <c r="BL903" s="56">
        <f t="shared" si="1046"/>
        <v>999999</v>
      </c>
      <c r="BM903" s="183">
        <f t="shared" si="1047"/>
        <v>99999.000004514994</v>
      </c>
      <c r="BN903" s="61">
        <v>887</v>
      </c>
      <c r="BO903" s="6">
        <f t="shared" si="1022"/>
        <v>999999</v>
      </c>
      <c r="BP903" s="6">
        <f t="shared" si="1023"/>
        <v>999999</v>
      </c>
      <c r="BQ903" s="6" t="str">
        <f t="shared" si="1048"/>
        <v>x</v>
      </c>
      <c r="BR903" s="206">
        <f t="shared" si="1024"/>
        <v>99999.000004514994</v>
      </c>
      <c r="BS903" s="6">
        <f t="shared" si="1025"/>
        <v>99999.000004514994</v>
      </c>
      <c r="BT903" s="6" t="str">
        <f t="shared" si="1049"/>
        <v>x</v>
      </c>
      <c r="BU903" s="6" t="str">
        <f t="shared" si="1026"/>
        <v/>
      </c>
      <c r="BW903" s="82">
        <f t="shared" si="1050"/>
        <v>9999999999</v>
      </c>
      <c r="BX903" s="80" t="str">
        <f t="shared" si="1027"/>
        <v>x</v>
      </c>
      <c r="BY903" s="80" t="str">
        <f t="shared" si="1028"/>
        <v/>
      </c>
      <c r="BZ903" s="56" t="str">
        <f t="shared" si="1051"/>
        <v/>
      </c>
      <c r="CA903" s="56" t="str">
        <f t="shared" si="1052"/>
        <v/>
      </c>
      <c r="CB903" s="88">
        <f t="shared" si="1053"/>
        <v>0</v>
      </c>
      <c r="CC903" s="56" t="str">
        <f t="shared" si="1029"/>
        <v/>
      </c>
      <c r="CD903" s="56"/>
      <c r="CE903" s="56"/>
      <c r="CF903" s="56"/>
      <c r="CG903" s="56"/>
      <c r="CH903" s="169">
        <f t="shared" si="1054"/>
        <v>9999999999</v>
      </c>
      <c r="CI903" s="170">
        <f t="shared" si="1055"/>
        <v>9999999999</v>
      </c>
      <c r="CJ903" s="171">
        <f t="shared" si="1056"/>
        <v>9999999999</v>
      </c>
      <c r="CK903" s="172" t="str">
        <f t="shared" si="1057"/>
        <v/>
      </c>
      <c r="CL903" s="173" t="str">
        <f t="shared" si="1030"/>
        <v>x</v>
      </c>
      <c r="CN903" s="6" t="str">
        <f t="shared" si="1058"/>
        <v/>
      </c>
      <c r="CO903" s="293" t="e">
        <f t="shared" ca="1" si="1068"/>
        <v>#N/A</v>
      </c>
      <c r="CP903" s="6" t="e">
        <f t="shared" ca="1" si="1059"/>
        <v>#N/A</v>
      </c>
      <c r="CQ903" s="61">
        <v>887</v>
      </c>
      <c r="CR903" s="6">
        <f t="shared" si="1031"/>
        <v>0</v>
      </c>
      <c r="CS903" s="6">
        <f t="shared" si="1032"/>
        <v>0</v>
      </c>
      <c r="CT903" s="56" t="str">
        <f t="shared" si="1033"/>
        <v/>
      </c>
      <c r="CU903" s="76">
        <f t="shared" si="1034"/>
        <v>0</v>
      </c>
      <c r="CV903" s="76">
        <f t="shared" si="1035"/>
        <v>0</v>
      </c>
      <c r="CX903" s="6" t="str">
        <f t="shared" si="1036"/>
        <v/>
      </c>
      <c r="CY903" s="6" t="str">
        <f t="shared" si="1037"/>
        <v/>
      </c>
      <c r="CZ903" s="6" t="str">
        <f t="shared" si="1038"/>
        <v/>
      </c>
      <c r="DG903" s="56" t="str">
        <f t="shared" si="1039"/>
        <v/>
      </c>
      <c r="DH903" s="6">
        <f t="shared" si="1040"/>
        <v>0</v>
      </c>
      <c r="DK903" s="6">
        <f t="shared" si="1075"/>
        <v>0</v>
      </c>
      <c r="DL903" s="6" t="e">
        <f t="shared" si="1076"/>
        <v>#N/A</v>
      </c>
      <c r="DN903" s="6" t="e">
        <f t="shared" si="1074"/>
        <v>#N/A</v>
      </c>
      <c r="DP903" s="6" t="str">
        <f t="shared" si="1041"/>
        <v/>
      </c>
      <c r="DQ903" s="293">
        <f t="shared" ca="1" si="1070"/>
        <v>897</v>
      </c>
      <c r="DR903" s="6" t="str">
        <f t="shared" ca="1" si="1060"/>
        <v>x</v>
      </c>
      <c r="DU903" s="293" t="e">
        <f t="shared" ca="1" si="1061"/>
        <v>#N/A</v>
      </c>
      <c r="DV903" s="5"/>
      <c r="DW903" s="293" t="e">
        <f t="shared" ca="1" si="1071"/>
        <v>#N/A</v>
      </c>
      <c r="DZ903" s="293" t="e">
        <f t="shared" ca="1" si="1062"/>
        <v>#N/A</v>
      </c>
      <c r="EA903" s="293" t="e">
        <f t="shared" ca="1" si="1063"/>
        <v>#N/A</v>
      </c>
      <c r="EB903" s="293" t="e">
        <f t="shared" ca="1" si="1064"/>
        <v>#N/A</v>
      </c>
      <c r="EE903" s="6" t="str">
        <f t="shared" si="1065"/>
        <v/>
      </c>
      <c r="EF903" s="293" t="e">
        <f t="shared" ca="1" si="1066"/>
        <v>#N/A</v>
      </c>
      <c r="EG903" s="6" t="e">
        <f t="shared" ca="1" si="1042"/>
        <v>#N/A</v>
      </c>
    </row>
    <row r="904" spans="3:137" x14ac:dyDescent="0.2">
      <c r="C904" s="75"/>
      <c r="D904" s="184" t="str">
        <f t="shared" si="1006"/>
        <v/>
      </c>
      <c r="E904" s="649" t="str">
        <f t="shared" si="1072"/>
        <v/>
      </c>
      <c r="F904" s="607" t="str">
        <f t="shared" si="1005"/>
        <v>x</v>
      </c>
      <c r="G904" s="650"/>
      <c r="H904" s="651"/>
      <c r="I904" s="651"/>
      <c r="J904" s="651"/>
      <c r="K904" s="652"/>
      <c r="L904" s="889"/>
      <c r="M904" s="889"/>
      <c r="N904" s="653"/>
      <c r="O904" s="651"/>
      <c r="P904" s="651"/>
      <c r="Q904" s="654"/>
      <c r="R904" s="655"/>
      <c r="S904" s="607" t="str">
        <f t="shared" si="1007"/>
        <v/>
      </c>
      <c r="T904" s="656" t="str">
        <f t="shared" si="1008"/>
        <v/>
      </c>
      <c r="U904" s="656" t="str">
        <f t="shared" si="1043"/>
        <v/>
      </c>
      <c r="V904" s="656" t="str">
        <f t="shared" si="1009"/>
        <v/>
      </c>
      <c r="W904" s="719"/>
      <c r="X904" s="659"/>
      <c r="Y904" s="656" t="str">
        <f t="shared" si="1073"/>
        <v/>
      </c>
      <c r="Z904" s="659"/>
      <c r="AA904" s="654"/>
      <c r="AB904" s="656" t="str">
        <f t="shared" si="1010"/>
        <v/>
      </c>
      <c r="AC904" s="661" t="str">
        <f t="shared" si="1044"/>
        <v/>
      </c>
      <c r="AE904" s="658" t="str">
        <f t="shared" si="1011"/>
        <v/>
      </c>
      <c r="AF904" s="659"/>
      <c r="AT904" s="805" t="str">
        <f t="shared" si="1069"/>
        <v/>
      </c>
      <c r="AU904" t="str">
        <f t="shared" si="1045"/>
        <v/>
      </c>
      <c r="AV904" s="6" t="str">
        <f t="shared" si="1012"/>
        <v/>
      </c>
      <c r="AW904" s="317" t="str">
        <f t="shared" si="1013"/>
        <v/>
      </c>
      <c r="AX904" s="158" t="str">
        <f t="shared" si="1014"/>
        <v/>
      </c>
      <c r="AY904" s="158" t="str">
        <f t="shared" si="1078"/>
        <v/>
      </c>
      <c r="AZ904" s="309" t="str">
        <f t="shared" si="1077"/>
        <v/>
      </c>
      <c r="BA904" s="318" t="str">
        <f t="shared" si="1015"/>
        <v/>
      </c>
      <c r="BB904" s="473" t="str">
        <f t="shared" si="1016"/>
        <v/>
      </c>
      <c r="BC904" s="80" t="str">
        <f t="shared" si="1067"/>
        <v/>
      </c>
      <c r="BD904" s="56">
        <f t="shared" si="1017"/>
        <v>1</v>
      </c>
      <c r="BF904" s="56" t="str">
        <f t="shared" si="1018"/>
        <v/>
      </c>
      <c r="BG904" s="56" t="str">
        <f t="shared" si="1019"/>
        <v/>
      </c>
      <c r="BH904" s="6" t="str">
        <f t="shared" si="1020"/>
        <v/>
      </c>
      <c r="BK904" s="6" t="str">
        <f t="shared" si="1021"/>
        <v/>
      </c>
      <c r="BL904" s="56">
        <f t="shared" si="1046"/>
        <v>999999</v>
      </c>
      <c r="BM904" s="183">
        <f t="shared" si="1047"/>
        <v>99999.000004519999</v>
      </c>
      <c r="BN904" s="61">
        <v>888</v>
      </c>
      <c r="BO904" s="6">
        <f t="shared" si="1022"/>
        <v>999999</v>
      </c>
      <c r="BP904" s="6">
        <f t="shared" si="1023"/>
        <v>999999</v>
      </c>
      <c r="BQ904" s="6" t="str">
        <f t="shared" si="1048"/>
        <v>x</v>
      </c>
      <c r="BR904" s="206">
        <f t="shared" si="1024"/>
        <v>99999.000004519999</v>
      </c>
      <c r="BS904" s="6">
        <f t="shared" si="1025"/>
        <v>99999.000004519999</v>
      </c>
      <c r="BT904" s="6" t="str">
        <f t="shared" si="1049"/>
        <v>x</v>
      </c>
      <c r="BU904" s="6" t="str">
        <f t="shared" si="1026"/>
        <v/>
      </c>
      <c r="BW904" s="82">
        <f t="shared" si="1050"/>
        <v>9999999999</v>
      </c>
      <c r="BX904" s="80" t="str">
        <f t="shared" si="1027"/>
        <v>x</v>
      </c>
      <c r="BY904" s="80" t="str">
        <f t="shared" si="1028"/>
        <v/>
      </c>
      <c r="BZ904" s="56" t="str">
        <f t="shared" si="1051"/>
        <v/>
      </c>
      <c r="CA904" s="56" t="str">
        <f t="shared" si="1052"/>
        <v/>
      </c>
      <c r="CB904" s="88">
        <f t="shared" si="1053"/>
        <v>0</v>
      </c>
      <c r="CC904" s="56" t="str">
        <f t="shared" si="1029"/>
        <v/>
      </c>
      <c r="CD904" s="56"/>
      <c r="CE904" s="56"/>
      <c r="CF904" s="56"/>
      <c r="CG904" s="56"/>
      <c r="CH904" s="169">
        <f t="shared" si="1054"/>
        <v>9999999999</v>
      </c>
      <c r="CI904" s="170">
        <f t="shared" si="1055"/>
        <v>9999999999</v>
      </c>
      <c r="CJ904" s="171">
        <f t="shared" si="1056"/>
        <v>9999999999</v>
      </c>
      <c r="CK904" s="172" t="str">
        <f t="shared" si="1057"/>
        <v/>
      </c>
      <c r="CL904" s="173" t="str">
        <f t="shared" si="1030"/>
        <v>x</v>
      </c>
      <c r="CN904" s="6" t="str">
        <f t="shared" si="1058"/>
        <v/>
      </c>
      <c r="CO904" s="293" t="e">
        <f t="shared" ca="1" si="1068"/>
        <v>#N/A</v>
      </c>
      <c r="CP904" s="6" t="e">
        <f t="shared" ca="1" si="1059"/>
        <v>#N/A</v>
      </c>
      <c r="CQ904" s="61">
        <v>888</v>
      </c>
      <c r="CR904" s="6">
        <f t="shared" si="1031"/>
        <v>0</v>
      </c>
      <c r="CS904" s="6">
        <f t="shared" si="1032"/>
        <v>0</v>
      </c>
      <c r="CT904" s="56" t="str">
        <f t="shared" si="1033"/>
        <v/>
      </c>
      <c r="CU904" s="76">
        <f t="shared" si="1034"/>
        <v>0</v>
      </c>
      <c r="CV904" s="76">
        <f t="shared" si="1035"/>
        <v>0</v>
      </c>
      <c r="CX904" s="6" t="str">
        <f t="shared" si="1036"/>
        <v/>
      </c>
      <c r="CY904" s="6" t="str">
        <f t="shared" si="1037"/>
        <v/>
      </c>
      <c r="CZ904" s="6" t="str">
        <f t="shared" si="1038"/>
        <v/>
      </c>
      <c r="DG904" s="56" t="str">
        <f t="shared" si="1039"/>
        <v/>
      </c>
      <c r="DH904" s="6">
        <f t="shared" si="1040"/>
        <v>0</v>
      </c>
      <c r="DK904" s="6">
        <f t="shared" si="1075"/>
        <v>0</v>
      </c>
      <c r="DL904" s="6" t="e">
        <f t="shared" si="1076"/>
        <v>#N/A</v>
      </c>
      <c r="DN904" s="6" t="e">
        <f t="shared" si="1074"/>
        <v>#N/A</v>
      </c>
      <c r="DP904" s="6" t="str">
        <f t="shared" si="1041"/>
        <v/>
      </c>
      <c r="DQ904" s="293">
        <f t="shared" ca="1" si="1070"/>
        <v>898</v>
      </c>
      <c r="DR904" s="6" t="str">
        <f t="shared" ca="1" si="1060"/>
        <v>x</v>
      </c>
      <c r="DU904" s="293" t="e">
        <f t="shared" ca="1" si="1061"/>
        <v>#N/A</v>
      </c>
      <c r="DV904" s="5"/>
      <c r="DW904" s="293" t="e">
        <f t="shared" ca="1" si="1071"/>
        <v>#N/A</v>
      </c>
      <c r="DZ904" s="293" t="e">
        <f t="shared" ca="1" si="1062"/>
        <v>#N/A</v>
      </c>
      <c r="EA904" s="293" t="e">
        <f t="shared" ca="1" si="1063"/>
        <v>#N/A</v>
      </c>
      <c r="EB904" s="293" t="e">
        <f t="shared" ca="1" si="1064"/>
        <v>#N/A</v>
      </c>
      <c r="EE904" s="6" t="str">
        <f t="shared" si="1065"/>
        <v/>
      </c>
      <c r="EF904" s="293" t="e">
        <f t="shared" ca="1" si="1066"/>
        <v>#N/A</v>
      </c>
      <c r="EG904" s="6" t="e">
        <f t="shared" ca="1" si="1042"/>
        <v>#N/A</v>
      </c>
    </row>
    <row r="905" spans="3:137" x14ac:dyDescent="0.2">
      <c r="C905" s="75"/>
      <c r="D905" s="184" t="str">
        <f t="shared" si="1006"/>
        <v/>
      </c>
      <c r="E905" s="649" t="str">
        <f t="shared" si="1072"/>
        <v/>
      </c>
      <c r="F905" s="607" t="str">
        <f t="shared" si="1005"/>
        <v>x</v>
      </c>
      <c r="G905" s="650"/>
      <c r="H905" s="651"/>
      <c r="I905" s="651"/>
      <c r="J905" s="651"/>
      <c r="K905" s="652"/>
      <c r="L905" s="889"/>
      <c r="M905" s="889"/>
      <c r="N905" s="653"/>
      <c r="O905" s="651"/>
      <c r="P905" s="651"/>
      <c r="Q905" s="654"/>
      <c r="R905" s="655"/>
      <c r="S905" s="607" t="str">
        <f t="shared" si="1007"/>
        <v/>
      </c>
      <c r="T905" s="656" t="str">
        <f t="shared" si="1008"/>
        <v/>
      </c>
      <c r="U905" s="656" t="str">
        <f t="shared" si="1043"/>
        <v/>
      </c>
      <c r="V905" s="656" t="str">
        <f t="shared" si="1009"/>
        <v/>
      </c>
      <c r="W905" s="719"/>
      <c r="X905" s="659"/>
      <c r="Y905" s="656" t="str">
        <f t="shared" si="1073"/>
        <v/>
      </c>
      <c r="Z905" s="659"/>
      <c r="AA905" s="654"/>
      <c r="AB905" s="656" t="str">
        <f t="shared" si="1010"/>
        <v/>
      </c>
      <c r="AC905" s="661" t="str">
        <f t="shared" si="1044"/>
        <v/>
      </c>
      <c r="AE905" s="658" t="str">
        <f t="shared" si="1011"/>
        <v/>
      </c>
      <c r="AF905" s="659"/>
      <c r="AT905" s="805" t="str">
        <f t="shared" si="1069"/>
        <v/>
      </c>
      <c r="AU905" t="str">
        <f t="shared" si="1045"/>
        <v/>
      </c>
      <c r="AV905" s="6" t="str">
        <f t="shared" si="1012"/>
        <v/>
      </c>
      <c r="AW905" s="317" t="str">
        <f t="shared" si="1013"/>
        <v/>
      </c>
      <c r="AX905" s="158" t="str">
        <f t="shared" si="1014"/>
        <v/>
      </c>
      <c r="AY905" s="158" t="str">
        <f t="shared" si="1078"/>
        <v/>
      </c>
      <c r="AZ905" s="309" t="str">
        <f t="shared" si="1077"/>
        <v/>
      </c>
      <c r="BA905" s="318" t="str">
        <f t="shared" si="1015"/>
        <v/>
      </c>
      <c r="BB905" s="473" t="str">
        <f t="shared" si="1016"/>
        <v/>
      </c>
      <c r="BC905" s="80" t="str">
        <f t="shared" si="1067"/>
        <v/>
      </c>
      <c r="BD905" s="56">
        <f t="shared" si="1017"/>
        <v>1</v>
      </c>
      <c r="BF905" s="56" t="str">
        <f t="shared" si="1018"/>
        <v/>
      </c>
      <c r="BG905" s="56" t="str">
        <f t="shared" si="1019"/>
        <v/>
      </c>
      <c r="BH905" s="6" t="str">
        <f t="shared" si="1020"/>
        <v/>
      </c>
      <c r="BK905" s="6" t="str">
        <f t="shared" si="1021"/>
        <v/>
      </c>
      <c r="BL905" s="56">
        <f t="shared" si="1046"/>
        <v>999999</v>
      </c>
      <c r="BM905" s="183">
        <f t="shared" si="1047"/>
        <v>99999.000004525005</v>
      </c>
      <c r="BN905" s="61">
        <v>889</v>
      </c>
      <c r="BO905" s="6">
        <f t="shared" si="1022"/>
        <v>999999</v>
      </c>
      <c r="BP905" s="6">
        <f t="shared" si="1023"/>
        <v>999999</v>
      </c>
      <c r="BQ905" s="6" t="str">
        <f t="shared" si="1048"/>
        <v>x</v>
      </c>
      <c r="BR905" s="206">
        <f t="shared" si="1024"/>
        <v>99999.000004525005</v>
      </c>
      <c r="BS905" s="6">
        <f t="shared" si="1025"/>
        <v>99999.000004525005</v>
      </c>
      <c r="BT905" s="6" t="str">
        <f t="shared" si="1049"/>
        <v>x</v>
      </c>
      <c r="BU905" s="6" t="str">
        <f t="shared" si="1026"/>
        <v/>
      </c>
      <c r="BW905" s="82">
        <f t="shared" si="1050"/>
        <v>9999999999</v>
      </c>
      <c r="BX905" s="80" t="str">
        <f t="shared" si="1027"/>
        <v>x</v>
      </c>
      <c r="BY905" s="80" t="str">
        <f t="shared" si="1028"/>
        <v/>
      </c>
      <c r="BZ905" s="56" t="str">
        <f t="shared" si="1051"/>
        <v/>
      </c>
      <c r="CA905" s="56" t="str">
        <f t="shared" si="1052"/>
        <v/>
      </c>
      <c r="CB905" s="88">
        <f t="shared" si="1053"/>
        <v>0</v>
      </c>
      <c r="CC905" s="56" t="str">
        <f t="shared" si="1029"/>
        <v/>
      </c>
      <c r="CD905" s="56"/>
      <c r="CE905" s="56"/>
      <c r="CF905" s="56"/>
      <c r="CG905" s="56"/>
      <c r="CH905" s="169">
        <f t="shared" si="1054"/>
        <v>9999999999</v>
      </c>
      <c r="CI905" s="170">
        <f t="shared" si="1055"/>
        <v>9999999999</v>
      </c>
      <c r="CJ905" s="171">
        <f t="shared" si="1056"/>
        <v>9999999999</v>
      </c>
      <c r="CK905" s="172" t="str">
        <f t="shared" si="1057"/>
        <v/>
      </c>
      <c r="CL905" s="173" t="str">
        <f t="shared" si="1030"/>
        <v>x</v>
      </c>
      <c r="CN905" s="6" t="str">
        <f t="shared" si="1058"/>
        <v/>
      </c>
      <c r="CO905" s="293" t="e">
        <f t="shared" ca="1" si="1068"/>
        <v>#N/A</v>
      </c>
      <c r="CP905" s="6" t="e">
        <f t="shared" ca="1" si="1059"/>
        <v>#N/A</v>
      </c>
      <c r="CQ905" s="61">
        <v>889</v>
      </c>
      <c r="CR905" s="6">
        <f t="shared" si="1031"/>
        <v>0</v>
      </c>
      <c r="CS905" s="6">
        <f t="shared" si="1032"/>
        <v>0</v>
      </c>
      <c r="CT905" s="56" t="str">
        <f t="shared" si="1033"/>
        <v/>
      </c>
      <c r="CU905" s="76">
        <f t="shared" si="1034"/>
        <v>0</v>
      </c>
      <c r="CV905" s="76">
        <f t="shared" si="1035"/>
        <v>0</v>
      </c>
      <c r="CX905" s="6" t="str">
        <f t="shared" si="1036"/>
        <v/>
      </c>
      <c r="CY905" s="6" t="str">
        <f t="shared" si="1037"/>
        <v/>
      </c>
      <c r="CZ905" s="6" t="str">
        <f t="shared" si="1038"/>
        <v/>
      </c>
      <c r="DG905" s="56" t="str">
        <f t="shared" si="1039"/>
        <v/>
      </c>
      <c r="DH905" s="6">
        <f t="shared" si="1040"/>
        <v>0</v>
      </c>
      <c r="DK905" s="6">
        <f t="shared" si="1075"/>
        <v>0</v>
      </c>
      <c r="DL905" s="6" t="e">
        <f t="shared" si="1076"/>
        <v>#N/A</v>
      </c>
      <c r="DN905" s="6" t="e">
        <f t="shared" si="1074"/>
        <v>#N/A</v>
      </c>
      <c r="DP905" s="6" t="str">
        <f t="shared" si="1041"/>
        <v/>
      </c>
      <c r="DQ905" s="293">
        <f t="shared" ca="1" si="1070"/>
        <v>899</v>
      </c>
      <c r="DR905" s="6" t="str">
        <f t="shared" ca="1" si="1060"/>
        <v>x</v>
      </c>
      <c r="DU905" s="293" t="e">
        <f t="shared" ca="1" si="1061"/>
        <v>#N/A</v>
      </c>
      <c r="DV905" s="5"/>
      <c r="DW905" s="293" t="e">
        <f t="shared" ca="1" si="1071"/>
        <v>#N/A</v>
      </c>
      <c r="DZ905" s="293" t="e">
        <f t="shared" ca="1" si="1062"/>
        <v>#N/A</v>
      </c>
      <c r="EA905" s="293" t="e">
        <f t="shared" ca="1" si="1063"/>
        <v>#N/A</v>
      </c>
      <c r="EB905" s="293" t="e">
        <f t="shared" ca="1" si="1064"/>
        <v>#N/A</v>
      </c>
      <c r="EE905" s="6" t="str">
        <f t="shared" si="1065"/>
        <v/>
      </c>
      <c r="EF905" s="293" t="e">
        <f t="shared" ca="1" si="1066"/>
        <v>#N/A</v>
      </c>
      <c r="EG905" s="6" t="e">
        <f t="shared" ca="1" si="1042"/>
        <v>#N/A</v>
      </c>
    </row>
    <row r="906" spans="3:137" x14ac:dyDescent="0.2">
      <c r="C906" s="75"/>
      <c r="D906" s="184" t="str">
        <f t="shared" si="1006"/>
        <v/>
      </c>
      <c r="E906" s="649" t="str">
        <f t="shared" si="1072"/>
        <v/>
      </c>
      <c r="F906" s="607" t="str">
        <f t="shared" ref="F906:F969" si="1079">IF(F905="x","x",IF(OR(H906="",G906="",P906=""),"x",IF(ISERROR(BC905),"x",F905+1)))</f>
        <v>x</v>
      </c>
      <c r="G906" s="650"/>
      <c r="H906" s="651"/>
      <c r="I906" s="651"/>
      <c r="J906" s="651"/>
      <c r="K906" s="652"/>
      <c r="L906" s="889"/>
      <c r="M906" s="889"/>
      <c r="N906" s="653"/>
      <c r="O906" s="651"/>
      <c r="P906" s="651"/>
      <c r="Q906" s="654"/>
      <c r="R906" s="655"/>
      <c r="S906" s="607" t="str">
        <f t="shared" si="1007"/>
        <v/>
      </c>
      <c r="T906" s="656" t="str">
        <f t="shared" si="1008"/>
        <v/>
      </c>
      <c r="U906" s="656" t="str">
        <f t="shared" si="1043"/>
        <v/>
      </c>
      <c r="V906" s="656" t="str">
        <f t="shared" si="1009"/>
        <v/>
      </c>
      <c r="W906" s="719"/>
      <c r="X906" s="659"/>
      <c r="Y906" s="656" t="str">
        <f t="shared" si="1073"/>
        <v/>
      </c>
      <c r="Z906" s="659"/>
      <c r="AA906" s="654"/>
      <c r="AB906" s="656" t="str">
        <f t="shared" si="1010"/>
        <v/>
      </c>
      <c r="AC906" s="661" t="str">
        <f t="shared" si="1044"/>
        <v/>
      </c>
      <c r="AE906" s="658" t="str">
        <f t="shared" si="1011"/>
        <v/>
      </c>
      <c r="AF906" s="659"/>
      <c r="AT906" s="805" t="str">
        <f t="shared" si="1069"/>
        <v/>
      </c>
      <c r="AU906" t="str">
        <f t="shared" si="1045"/>
        <v/>
      </c>
      <c r="AV906" s="6" t="str">
        <f t="shared" si="1012"/>
        <v/>
      </c>
      <c r="AW906" s="317" t="str">
        <f t="shared" si="1013"/>
        <v/>
      </c>
      <c r="AX906" s="158" t="str">
        <f t="shared" si="1014"/>
        <v/>
      </c>
      <c r="AY906" s="158" t="str">
        <f t="shared" si="1078"/>
        <v/>
      </c>
      <c r="AZ906" s="309" t="str">
        <f t="shared" si="1077"/>
        <v/>
      </c>
      <c r="BA906" s="318" t="str">
        <f t="shared" si="1015"/>
        <v/>
      </c>
      <c r="BB906" s="473" t="str">
        <f t="shared" si="1016"/>
        <v/>
      </c>
      <c r="BC906" s="80" t="str">
        <f t="shared" si="1067"/>
        <v/>
      </c>
      <c r="BD906" s="56">
        <f t="shared" si="1017"/>
        <v>1</v>
      </c>
      <c r="BF906" s="56" t="str">
        <f t="shared" si="1018"/>
        <v/>
      </c>
      <c r="BG906" s="56" t="str">
        <f t="shared" si="1019"/>
        <v/>
      </c>
      <c r="BH906" s="6" t="str">
        <f t="shared" si="1020"/>
        <v/>
      </c>
      <c r="BK906" s="6" t="str">
        <f t="shared" si="1021"/>
        <v/>
      </c>
      <c r="BL906" s="56">
        <f t="shared" si="1046"/>
        <v>999999</v>
      </c>
      <c r="BM906" s="183">
        <f t="shared" si="1047"/>
        <v>99999.000004529997</v>
      </c>
      <c r="BN906" s="61">
        <v>890</v>
      </c>
      <c r="BO906" s="6">
        <f t="shared" si="1022"/>
        <v>999999</v>
      </c>
      <c r="BP906" s="6">
        <f t="shared" si="1023"/>
        <v>999999</v>
      </c>
      <c r="BQ906" s="6" t="str">
        <f t="shared" si="1048"/>
        <v>x</v>
      </c>
      <c r="BR906" s="206">
        <f t="shared" si="1024"/>
        <v>99999.000004529997</v>
      </c>
      <c r="BS906" s="6">
        <f t="shared" si="1025"/>
        <v>99999.000004529997</v>
      </c>
      <c r="BT906" s="6" t="str">
        <f t="shared" si="1049"/>
        <v>x</v>
      </c>
      <c r="BU906" s="6" t="str">
        <f t="shared" si="1026"/>
        <v/>
      </c>
      <c r="BW906" s="82">
        <f t="shared" si="1050"/>
        <v>9999999999</v>
      </c>
      <c r="BX906" s="80" t="str">
        <f t="shared" si="1027"/>
        <v>x</v>
      </c>
      <c r="BY906" s="80" t="str">
        <f t="shared" si="1028"/>
        <v/>
      </c>
      <c r="BZ906" s="56" t="str">
        <f t="shared" si="1051"/>
        <v/>
      </c>
      <c r="CA906" s="56" t="str">
        <f t="shared" si="1052"/>
        <v/>
      </c>
      <c r="CB906" s="88">
        <f t="shared" si="1053"/>
        <v>0</v>
      </c>
      <c r="CC906" s="56" t="str">
        <f t="shared" si="1029"/>
        <v/>
      </c>
      <c r="CD906" s="56"/>
      <c r="CE906" s="56"/>
      <c r="CF906" s="56"/>
      <c r="CG906" s="56"/>
      <c r="CH906" s="169">
        <f t="shared" si="1054"/>
        <v>9999999999</v>
      </c>
      <c r="CI906" s="170">
        <f t="shared" si="1055"/>
        <v>9999999999</v>
      </c>
      <c r="CJ906" s="171">
        <f t="shared" si="1056"/>
        <v>9999999999</v>
      </c>
      <c r="CK906" s="172" t="str">
        <f t="shared" si="1057"/>
        <v/>
      </c>
      <c r="CL906" s="173" t="str">
        <f t="shared" si="1030"/>
        <v>x</v>
      </c>
      <c r="CN906" s="6" t="str">
        <f t="shared" si="1058"/>
        <v/>
      </c>
      <c r="CO906" s="293" t="e">
        <f t="shared" ca="1" si="1068"/>
        <v>#N/A</v>
      </c>
      <c r="CP906" s="6" t="e">
        <f t="shared" ca="1" si="1059"/>
        <v>#N/A</v>
      </c>
      <c r="CQ906" s="61">
        <v>890</v>
      </c>
      <c r="CR906" s="6">
        <f t="shared" si="1031"/>
        <v>0</v>
      </c>
      <c r="CS906" s="6">
        <f t="shared" si="1032"/>
        <v>0</v>
      </c>
      <c r="CT906" s="56" t="str">
        <f t="shared" si="1033"/>
        <v/>
      </c>
      <c r="CU906" s="76">
        <f t="shared" si="1034"/>
        <v>0</v>
      </c>
      <c r="CV906" s="76">
        <f t="shared" si="1035"/>
        <v>0</v>
      </c>
      <c r="CX906" s="6" t="str">
        <f t="shared" si="1036"/>
        <v/>
      </c>
      <c r="CY906" s="6" t="str">
        <f t="shared" si="1037"/>
        <v/>
      </c>
      <c r="CZ906" s="6" t="str">
        <f t="shared" si="1038"/>
        <v/>
      </c>
      <c r="DG906" s="56" t="str">
        <f t="shared" si="1039"/>
        <v/>
      </c>
      <c r="DH906" s="6">
        <f t="shared" si="1040"/>
        <v>0</v>
      </c>
      <c r="DK906" s="6">
        <f t="shared" si="1075"/>
        <v>0</v>
      </c>
      <c r="DL906" s="6" t="e">
        <f t="shared" si="1076"/>
        <v>#N/A</v>
      </c>
      <c r="DN906" s="6" t="e">
        <f t="shared" si="1074"/>
        <v>#N/A</v>
      </c>
      <c r="DP906" s="6" t="str">
        <f t="shared" si="1041"/>
        <v/>
      </c>
      <c r="DQ906" s="293">
        <f t="shared" ca="1" si="1070"/>
        <v>900</v>
      </c>
      <c r="DR906" s="6" t="str">
        <f t="shared" ca="1" si="1060"/>
        <v>x</v>
      </c>
      <c r="DU906" s="293" t="e">
        <f t="shared" ca="1" si="1061"/>
        <v>#N/A</v>
      </c>
      <c r="DV906" s="5"/>
      <c r="DW906" s="293" t="e">
        <f t="shared" ca="1" si="1071"/>
        <v>#N/A</v>
      </c>
      <c r="DZ906" s="293" t="e">
        <f t="shared" ca="1" si="1062"/>
        <v>#N/A</v>
      </c>
      <c r="EA906" s="293" t="e">
        <f t="shared" ca="1" si="1063"/>
        <v>#N/A</v>
      </c>
      <c r="EB906" s="293" t="e">
        <f t="shared" ca="1" si="1064"/>
        <v>#N/A</v>
      </c>
      <c r="EE906" s="6" t="str">
        <f t="shared" si="1065"/>
        <v/>
      </c>
      <c r="EF906" s="293" t="e">
        <f t="shared" ca="1" si="1066"/>
        <v>#N/A</v>
      </c>
      <c r="EG906" s="6" t="e">
        <f t="shared" ca="1" si="1042"/>
        <v>#N/A</v>
      </c>
    </row>
    <row r="907" spans="3:137" x14ac:dyDescent="0.2">
      <c r="C907" s="75"/>
      <c r="D907" s="184" t="str">
        <f t="shared" si="1006"/>
        <v/>
      </c>
      <c r="E907" s="649" t="str">
        <f t="shared" si="1072"/>
        <v/>
      </c>
      <c r="F907" s="607" t="str">
        <f t="shared" si="1079"/>
        <v>x</v>
      </c>
      <c r="G907" s="650"/>
      <c r="H907" s="651"/>
      <c r="I907" s="651"/>
      <c r="J907" s="651"/>
      <c r="K907" s="652"/>
      <c r="L907" s="889"/>
      <c r="M907" s="889"/>
      <c r="N907" s="653"/>
      <c r="O907" s="651"/>
      <c r="P907" s="651"/>
      <c r="Q907" s="654"/>
      <c r="R907" s="655"/>
      <c r="S907" s="607" t="str">
        <f t="shared" si="1007"/>
        <v/>
      </c>
      <c r="T907" s="656" t="str">
        <f t="shared" si="1008"/>
        <v/>
      </c>
      <c r="U907" s="656" t="str">
        <f t="shared" si="1043"/>
        <v/>
      </c>
      <c r="V907" s="656" t="str">
        <f t="shared" si="1009"/>
        <v/>
      </c>
      <c r="W907" s="719"/>
      <c r="X907" s="659"/>
      <c r="Y907" s="656" t="str">
        <f t="shared" si="1073"/>
        <v/>
      </c>
      <c r="Z907" s="659"/>
      <c r="AA907" s="654"/>
      <c r="AB907" s="656" t="str">
        <f t="shared" si="1010"/>
        <v/>
      </c>
      <c r="AC907" s="661" t="str">
        <f t="shared" si="1044"/>
        <v/>
      </c>
      <c r="AE907" s="658" t="str">
        <f t="shared" si="1011"/>
        <v/>
      </c>
      <c r="AF907" s="659"/>
      <c r="AT907" s="805" t="str">
        <f t="shared" si="1069"/>
        <v/>
      </c>
      <c r="AU907" t="str">
        <f t="shared" si="1045"/>
        <v/>
      </c>
      <c r="AV907" s="6" t="str">
        <f t="shared" si="1012"/>
        <v/>
      </c>
      <c r="AW907" s="317" t="str">
        <f t="shared" si="1013"/>
        <v/>
      </c>
      <c r="AX907" s="158" t="str">
        <f t="shared" si="1014"/>
        <v/>
      </c>
      <c r="AY907" s="158" t="str">
        <f t="shared" si="1078"/>
        <v/>
      </c>
      <c r="AZ907" s="309" t="str">
        <f t="shared" si="1077"/>
        <v/>
      </c>
      <c r="BA907" s="318" t="str">
        <f t="shared" si="1015"/>
        <v/>
      </c>
      <c r="BB907" s="473" t="str">
        <f t="shared" si="1016"/>
        <v/>
      </c>
      <c r="BC907" s="80" t="str">
        <f t="shared" si="1067"/>
        <v/>
      </c>
      <c r="BD907" s="56">
        <f t="shared" si="1017"/>
        <v>1</v>
      </c>
      <c r="BF907" s="56" t="str">
        <f t="shared" si="1018"/>
        <v/>
      </c>
      <c r="BG907" s="56" t="str">
        <f t="shared" si="1019"/>
        <v/>
      </c>
      <c r="BH907" s="6" t="str">
        <f t="shared" si="1020"/>
        <v/>
      </c>
      <c r="BK907" s="6" t="str">
        <f t="shared" si="1021"/>
        <v/>
      </c>
      <c r="BL907" s="56">
        <f t="shared" si="1046"/>
        <v>999999</v>
      </c>
      <c r="BM907" s="183">
        <f t="shared" si="1047"/>
        <v>99999.000004535003</v>
      </c>
      <c r="BN907" s="61">
        <v>891</v>
      </c>
      <c r="BO907" s="6">
        <f t="shared" si="1022"/>
        <v>999999</v>
      </c>
      <c r="BP907" s="6">
        <f t="shared" si="1023"/>
        <v>999999</v>
      </c>
      <c r="BQ907" s="6" t="str">
        <f t="shared" si="1048"/>
        <v>x</v>
      </c>
      <c r="BR907" s="206">
        <f t="shared" si="1024"/>
        <v>99999.000004535003</v>
      </c>
      <c r="BS907" s="6">
        <f t="shared" si="1025"/>
        <v>99999.000004535003</v>
      </c>
      <c r="BT907" s="6" t="str">
        <f t="shared" si="1049"/>
        <v>x</v>
      </c>
      <c r="BU907" s="6" t="str">
        <f t="shared" si="1026"/>
        <v/>
      </c>
      <c r="BW907" s="82">
        <f t="shared" si="1050"/>
        <v>9999999999</v>
      </c>
      <c r="BX907" s="80" t="str">
        <f t="shared" si="1027"/>
        <v>x</v>
      </c>
      <c r="BY907" s="80" t="str">
        <f t="shared" si="1028"/>
        <v/>
      </c>
      <c r="BZ907" s="56" t="str">
        <f t="shared" si="1051"/>
        <v/>
      </c>
      <c r="CA907" s="56" t="str">
        <f t="shared" si="1052"/>
        <v/>
      </c>
      <c r="CB907" s="88">
        <f t="shared" si="1053"/>
        <v>0</v>
      </c>
      <c r="CC907" s="56" t="str">
        <f t="shared" si="1029"/>
        <v/>
      </c>
      <c r="CD907" s="56"/>
      <c r="CE907" s="56"/>
      <c r="CF907" s="56"/>
      <c r="CG907" s="56"/>
      <c r="CH907" s="169">
        <f t="shared" si="1054"/>
        <v>9999999999</v>
      </c>
      <c r="CI907" s="170">
        <f t="shared" si="1055"/>
        <v>9999999999</v>
      </c>
      <c r="CJ907" s="171">
        <f t="shared" si="1056"/>
        <v>9999999999</v>
      </c>
      <c r="CK907" s="172" t="str">
        <f t="shared" si="1057"/>
        <v/>
      </c>
      <c r="CL907" s="173" t="str">
        <f t="shared" si="1030"/>
        <v>x</v>
      </c>
      <c r="CN907" s="6" t="str">
        <f t="shared" si="1058"/>
        <v/>
      </c>
      <c r="CO907" s="293" t="e">
        <f t="shared" ca="1" si="1068"/>
        <v>#N/A</v>
      </c>
      <c r="CP907" s="6" t="e">
        <f t="shared" ca="1" si="1059"/>
        <v>#N/A</v>
      </c>
      <c r="CQ907" s="61">
        <v>891</v>
      </c>
      <c r="CR907" s="6">
        <f t="shared" si="1031"/>
        <v>0</v>
      </c>
      <c r="CS907" s="6">
        <f t="shared" si="1032"/>
        <v>0</v>
      </c>
      <c r="CT907" s="56" t="str">
        <f t="shared" si="1033"/>
        <v/>
      </c>
      <c r="CU907" s="76">
        <f t="shared" si="1034"/>
        <v>0</v>
      </c>
      <c r="CV907" s="76">
        <f t="shared" si="1035"/>
        <v>0</v>
      </c>
      <c r="CX907" s="6" t="str">
        <f t="shared" si="1036"/>
        <v/>
      </c>
      <c r="CY907" s="6" t="str">
        <f t="shared" si="1037"/>
        <v/>
      </c>
      <c r="CZ907" s="6" t="str">
        <f t="shared" si="1038"/>
        <v/>
      </c>
      <c r="DG907" s="56" t="str">
        <f t="shared" si="1039"/>
        <v/>
      </c>
      <c r="DH907" s="6">
        <f t="shared" si="1040"/>
        <v>0</v>
      </c>
      <c r="DK907" s="6">
        <f t="shared" si="1075"/>
        <v>0</v>
      </c>
      <c r="DL907" s="6" t="e">
        <f t="shared" si="1076"/>
        <v>#N/A</v>
      </c>
      <c r="DN907" s="6" t="e">
        <f t="shared" si="1074"/>
        <v>#N/A</v>
      </c>
      <c r="DP907" s="6" t="str">
        <f t="shared" si="1041"/>
        <v/>
      </c>
      <c r="DQ907" s="293">
        <f t="shared" ca="1" si="1070"/>
        <v>901</v>
      </c>
      <c r="DR907" s="6" t="str">
        <f t="shared" ca="1" si="1060"/>
        <v>x</v>
      </c>
      <c r="DU907" s="293" t="e">
        <f t="shared" ca="1" si="1061"/>
        <v>#N/A</v>
      </c>
      <c r="DV907" s="5"/>
      <c r="DW907" s="293" t="e">
        <f t="shared" ca="1" si="1071"/>
        <v>#N/A</v>
      </c>
      <c r="DZ907" s="293" t="e">
        <f t="shared" ca="1" si="1062"/>
        <v>#N/A</v>
      </c>
      <c r="EA907" s="293" t="e">
        <f t="shared" ca="1" si="1063"/>
        <v>#N/A</v>
      </c>
      <c r="EB907" s="293" t="e">
        <f t="shared" ca="1" si="1064"/>
        <v>#N/A</v>
      </c>
      <c r="EE907" s="6" t="str">
        <f t="shared" si="1065"/>
        <v/>
      </c>
      <c r="EF907" s="293" t="e">
        <f t="shared" ca="1" si="1066"/>
        <v>#N/A</v>
      </c>
      <c r="EG907" s="6" t="e">
        <f t="shared" ca="1" si="1042"/>
        <v>#N/A</v>
      </c>
    </row>
    <row r="908" spans="3:137" x14ac:dyDescent="0.2">
      <c r="C908" s="75"/>
      <c r="D908" s="184" t="str">
        <f t="shared" si="1006"/>
        <v/>
      </c>
      <c r="E908" s="649" t="str">
        <f t="shared" si="1072"/>
        <v/>
      </c>
      <c r="F908" s="607" t="str">
        <f t="shared" si="1079"/>
        <v>x</v>
      </c>
      <c r="G908" s="650"/>
      <c r="H908" s="651"/>
      <c r="I908" s="651"/>
      <c r="J908" s="651"/>
      <c r="K908" s="652"/>
      <c r="L908" s="889"/>
      <c r="M908" s="889"/>
      <c r="N908" s="653"/>
      <c r="O908" s="651"/>
      <c r="P908" s="651"/>
      <c r="Q908" s="654"/>
      <c r="R908" s="655"/>
      <c r="S908" s="607" t="str">
        <f t="shared" si="1007"/>
        <v/>
      </c>
      <c r="T908" s="656" t="str">
        <f t="shared" si="1008"/>
        <v/>
      </c>
      <c r="U908" s="656" t="str">
        <f t="shared" si="1043"/>
        <v/>
      </c>
      <c r="V908" s="656" t="str">
        <f t="shared" si="1009"/>
        <v/>
      </c>
      <c r="W908" s="719"/>
      <c r="X908" s="659"/>
      <c r="Y908" s="656" t="str">
        <f t="shared" si="1073"/>
        <v/>
      </c>
      <c r="Z908" s="659"/>
      <c r="AA908" s="654"/>
      <c r="AB908" s="656" t="str">
        <f t="shared" si="1010"/>
        <v/>
      </c>
      <c r="AC908" s="661" t="str">
        <f t="shared" si="1044"/>
        <v/>
      </c>
      <c r="AE908" s="658" t="str">
        <f t="shared" si="1011"/>
        <v/>
      </c>
      <c r="AF908" s="659"/>
      <c r="AT908" s="805" t="str">
        <f t="shared" si="1069"/>
        <v/>
      </c>
      <c r="AU908" t="str">
        <f t="shared" si="1045"/>
        <v/>
      </c>
      <c r="AV908" s="6" t="str">
        <f t="shared" si="1012"/>
        <v/>
      </c>
      <c r="AW908" s="317" t="str">
        <f t="shared" si="1013"/>
        <v/>
      </c>
      <c r="AX908" s="158" t="str">
        <f t="shared" si="1014"/>
        <v/>
      </c>
      <c r="AY908" s="158" t="str">
        <f t="shared" si="1078"/>
        <v/>
      </c>
      <c r="AZ908" s="309" t="str">
        <f t="shared" si="1077"/>
        <v/>
      </c>
      <c r="BA908" s="318" t="str">
        <f t="shared" si="1015"/>
        <v/>
      </c>
      <c r="BB908" s="473" t="str">
        <f t="shared" si="1016"/>
        <v/>
      </c>
      <c r="BC908" s="80" t="str">
        <f t="shared" si="1067"/>
        <v/>
      </c>
      <c r="BD908" s="56">
        <f t="shared" si="1017"/>
        <v>1</v>
      </c>
      <c r="BF908" s="56" t="str">
        <f t="shared" si="1018"/>
        <v/>
      </c>
      <c r="BG908" s="56" t="str">
        <f t="shared" si="1019"/>
        <v/>
      </c>
      <c r="BH908" s="6" t="str">
        <f t="shared" si="1020"/>
        <v/>
      </c>
      <c r="BK908" s="6" t="str">
        <f t="shared" si="1021"/>
        <v/>
      </c>
      <c r="BL908" s="56">
        <f t="shared" si="1046"/>
        <v>999999</v>
      </c>
      <c r="BM908" s="183">
        <f t="shared" si="1047"/>
        <v>99999.000004539994</v>
      </c>
      <c r="BN908" s="61">
        <v>892</v>
      </c>
      <c r="BO908" s="6">
        <f t="shared" si="1022"/>
        <v>999999</v>
      </c>
      <c r="BP908" s="6">
        <f t="shared" si="1023"/>
        <v>999999</v>
      </c>
      <c r="BQ908" s="6" t="str">
        <f t="shared" si="1048"/>
        <v>x</v>
      </c>
      <c r="BR908" s="206">
        <f t="shared" si="1024"/>
        <v>99999.000004539994</v>
      </c>
      <c r="BS908" s="6">
        <f t="shared" si="1025"/>
        <v>99999.000004539994</v>
      </c>
      <c r="BT908" s="6" t="str">
        <f t="shared" si="1049"/>
        <v>x</v>
      </c>
      <c r="BU908" s="6" t="str">
        <f t="shared" si="1026"/>
        <v/>
      </c>
      <c r="BW908" s="82">
        <f t="shared" si="1050"/>
        <v>9999999999</v>
      </c>
      <c r="BX908" s="80" t="str">
        <f t="shared" si="1027"/>
        <v>x</v>
      </c>
      <c r="BY908" s="80" t="str">
        <f t="shared" si="1028"/>
        <v/>
      </c>
      <c r="BZ908" s="56" t="str">
        <f t="shared" si="1051"/>
        <v/>
      </c>
      <c r="CA908" s="56" t="str">
        <f t="shared" si="1052"/>
        <v/>
      </c>
      <c r="CB908" s="88">
        <f t="shared" si="1053"/>
        <v>0</v>
      </c>
      <c r="CC908" s="56" t="str">
        <f t="shared" si="1029"/>
        <v/>
      </c>
      <c r="CD908" s="56"/>
      <c r="CE908" s="56"/>
      <c r="CF908" s="56"/>
      <c r="CG908" s="56"/>
      <c r="CH908" s="169">
        <f t="shared" si="1054"/>
        <v>9999999999</v>
      </c>
      <c r="CI908" s="170">
        <f t="shared" si="1055"/>
        <v>9999999999</v>
      </c>
      <c r="CJ908" s="171">
        <f t="shared" si="1056"/>
        <v>9999999999</v>
      </c>
      <c r="CK908" s="172" t="str">
        <f t="shared" si="1057"/>
        <v/>
      </c>
      <c r="CL908" s="173" t="str">
        <f t="shared" si="1030"/>
        <v>x</v>
      </c>
      <c r="CN908" s="6" t="str">
        <f t="shared" si="1058"/>
        <v/>
      </c>
      <c r="CO908" s="293" t="e">
        <f t="shared" ca="1" si="1068"/>
        <v>#N/A</v>
      </c>
      <c r="CP908" s="6" t="e">
        <f t="shared" ca="1" si="1059"/>
        <v>#N/A</v>
      </c>
      <c r="CQ908" s="61">
        <v>892</v>
      </c>
      <c r="CR908" s="6">
        <f t="shared" si="1031"/>
        <v>0</v>
      </c>
      <c r="CS908" s="6">
        <f t="shared" si="1032"/>
        <v>0</v>
      </c>
      <c r="CT908" s="56" t="str">
        <f t="shared" si="1033"/>
        <v/>
      </c>
      <c r="CU908" s="76">
        <f t="shared" si="1034"/>
        <v>0</v>
      </c>
      <c r="CV908" s="76">
        <f t="shared" si="1035"/>
        <v>0</v>
      </c>
      <c r="CX908" s="6" t="str">
        <f t="shared" si="1036"/>
        <v/>
      </c>
      <c r="CY908" s="6" t="str">
        <f t="shared" si="1037"/>
        <v/>
      </c>
      <c r="CZ908" s="6" t="str">
        <f t="shared" si="1038"/>
        <v/>
      </c>
      <c r="DG908" s="56" t="str">
        <f t="shared" si="1039"/>
        <v/>
      </c>
      <c r="DH908" s="6">
        <f t="shared" si="1040"/>
        <v>0</v>
      </c>
      <c r="DK908" s="6">
        <f t="shared" si="1075"/>
        <v>0</v>
      </c>
      <c r="DL908" s="6" t="e">
        <f t="shared" si="1076"/>
        <v>#N/A</v>
      </c>
      <c r="DN908" s="6" t="e">
        <f t="shared" si="1074"/>
        <v>#N/A</v>
      </c>
      <c r="DP908" s="6" t="str">
        <f t="shared" si="1041"/>
        <v/>
      </c>
      <c r="DQ908" s="293">
        <f t="shared" ca="1" si="1070"/>
        <v>902</v>
      </c>
      <c r="DR908" s="6" t="str">
        <f t="shared" ca="1" si="1060"/>
        <v>x</v>
      </c>
      <c r="DU908" s="293" t="e">
        <f t="shared" ca="1" si="1061"/>
        <v>#N/A</v>
      </c>
      <c r="DV908" s="5"/>
      <c r="DW908" s="293" t="e">
        <f t="shared" ca="1" si="1071"/>
        <v>#N/A</v>
      </c>
      <c r="DZ908" s="293" t="e">
        <f t="shared" ca="1" si="1062"/>
        <v>#N/A</v>
      </c>
      <c r="EA908" s="293" t="e">
        <f t="shared" ca="1" si="1063"/>
        <v>#N/A</v>
      </c>
      <c r="EB908" s="293" t="e">
        <f t="shared" ca="1" si="1064"/>
        <v>#N/A</v>
      </c>
      <c r="EE908" s="6" t="str">
        <f t="shared" si="1065"/>
        <v/>
      </c>
      <c r="EF908" s="293" t="e">
        <f t="shared" ca="1" si="1066"/>
        <v>#N/A</v>
      </c>
      <c r="EG908" s="6" t="e">
        <f t="shared" ca="1" si="1042"/>
        <v>#N/A</v>
      </c>
    </row>
    <row r="909" spans="3:137" x14ac:dyDescent="0.2">
      <c r="C909" s="75"/>
      <c r="D909" s="184" t="str">
        <f t="shared" si="1006"/>
        <v/>
      </c>
      <c r="E909" s="649" t="str">
        <f t="shared" si="1072"/>
        <v/>
      </c>
      <c r="F909" s="607" t="str">
        <f t="shared" si="1079"/>
        <v>x</v>
      </c>
      <c r="G909" s="650"/>
      <c r="H909" s="651"/>
      <c r="I909" s="651"/>
      <c r="J909" s="651"/>
      <c r="K909" s="652"/>
      <c r="L909" s="889"/>
      <c r="M909" s="889"/>
      <c r="N909" s="653"/>
      <c r="O909" s="651"/>
      <c r="P909" s="651"/>
      <c r="Q909" s="654"/>
      <c r="R909" s="655"/>
      <c r="S909" s="607" t="str">
        <f t="shared" si="1007"/>
        <v/>
      </c>
      <c r="T909" s="656" t="str">
        <f t="shared" si="1008"/>
        <v/>
      </c>
      <c r="U909" s="656" t="str">
        <f t="shared" si="1043"/>
        <v/>
      </c>
      <c r="V909" s="656" t="str">
        <f t="shared" si="1009"/>
        <v/>
      </c>
      <c r="W909" s="719"/>
      <c r="X909" s="659"/>
      <c r="Y909" s="656" t="str">
        <f t="shared" si="1073"/>
        <v/>
      </c>
      <c r="Z909" s="659"/>
      <c r="AA909" s="654"/>
      <c r="AB909" s="656" t="str">
        <f t="shared" si="1010"/>
        <v/>
      </c>
      <c r="AC909" s="661" t="str">
        <f t="shared" si="1044"/>
        <v/>
      </c>
      <c r="AE909" s="658" t="str">
        <f t="shared" si="1011"/>
        <v/>
      </c>
      <c r="AF909" s="659"/>
      <c r="AT909" s="805" t="str">
        <f t="shared" si="1069"/>
        <v/>
      </c>
      <c r="AU909" t="str">
        <f t="shared" si="1045"/>
        <v/>
      </c>
      <c r="AV909" s="6" t="str">
        <f t="shared" si="1012"/>
        <v/>
      </c>
      <c r="AW909" s="317" t="str">
        <f t="shared" si="1013"/>
        <v/>
      </c>
      <c r="AX909" s="158" t="str">
        <f t="shared" si="1014"/>
        <v/>
      </c>
      <c r="AY909" s="158" t="str">
        <f t="shared" si="1078"/>
        <v/>
      </c>
      <c r="AZ909" s="309" t="str">
        <f t="shared" si="1077"/>
        <v/>
      </c>
      <c r="BA909" s="318" t="str">
        <f t="shared" si="1015"/>
        <v/>
      </c>
      <c r="BB909" s="473" t="str">
        <f t="shared" si="1016"/>
        <v/>
      </c>
      <c r="BC909" s="80" t="str">
        <f t="shared" si="1067"/>
        <v/>
      </c>
      <c r="BD909" s="56">
        <f t="shared" si="1017"/>
        <v>1</v>
      </c>
      <c r="BF909" s="56" t="str">
        <f t="shared" si="1018"/>
        <v/>
      </c>
      <c r="BG909" s="56" t="str">
        <f t="shared" si="1019"/>
        <v/>
      </c>
      <c r="BH909" s="6" t="str">
        <f t="shared" si="1020"/>
        <v/>
      </c>
      <c r="BK909" s="6" t="str">
        <f t="shared" si="1021"/>
        <v/>
      </c>
      <c r="BL909" s="56">
        <f t="shared" si="1046"/>
        <v>999999</v>
      </c>
      <c r="BM909" s="183">
        <f t="shared" si="1047"/>
        <v>99999.000004545</v>
      </c>
      <c r="BN909" s="61">
        <v>893</v>
      </c>
      <c r="BO909" s="6">
        <f t="shared" si="1022"/>
        <v>999999</v>
      </c>
      <c r="BP909" s="6">
        <f t="shared" si="1023"/>
        <v>999999</v>
      </c>
      <c r="BQ909" s="6" t="str">
        <f t="shared" si="1048"/>
        <v>x</v>
      </c>
      <c r="BR909" s="206">
        <f t="shared" si="1024"/>
        <v>99999.000004545</v>
      </c>
      <c r="BS909" s="6">
        <f t="shared" si="1025"/>
        <v>99999.000004545</v>
      </c>
      <c r="BT909" s="6" t="str">
        <f t="shared" si="1049"/>
        <v>x</v>
      </c>
      <c r="BU909" s="6" t="str">
        <f t="shared" si="1026"/>
        <v/>
      </c>
      <c r="BW909" s="82">
        <f t="shared" si="1050"/>
        <v>9999999999</v>
      </c>
      <c r="BX909" s="80" t="str">
        <f t="shared" si="1027"/>
        <v>x</v>
      </c>
      <c r="BY909" s="80" t="str">
        <f t="shared" si="1028"/>
        <v/>
      </c>
      <c r="BZ909" s="56" t="str">
        <f t="shared" si="1051"/>
        <v/>
      </c>
      <c r="CA909" s="56" t="str">
        <f t="shared" si="1052"/>
        <v/>
      </c>
      <c r="CB909" s="88">
        <f t="shared" si="1053"/>
        <v>0</v>
      </c>
      <c r="CC909" s="56" t="str">
        <f t="shared" si="1029"/>
        <v/>
      </c>
      <c r="CD909" s="56"/>
      <c r="CE909" s="56"/>
      <c r="CF909" s="56"/>
      <c r="CG909" s="56"/>
      <c r="CH909" s="169">
        <f t="shared" si="1054"/>
        <v>9999999999</v>
      </c>
      <c r="CI909" s="170">
        <f t="shared" si="1055"/>
        <v>9999999999</v>
      </c>
      <c r="CJ909" s="171">
        <f t="shared" si="1056"/>
        <v>9999999999</v>
      </c>
      <c r="CK909" s="172" t="str">
        <f t="shared" si="1057"/>
        <v/>
      </c>
      <c r="CL909" s="173" t="str">
        <f t="shared" si="1030"/>
        <v>x</v>
      </c>
      <c r="CN909" s="6" t="str">
        <f t="shared" si="1058"/>
        <v/>
      </c>
      <c r="CO909" s="293" t="e">
        <f t="shared" ca="1" si="1068"/>
        <v>#N/A</v>
      </c>
      <c r="CP909" s="6" t="e">
        <f t="shared" ca="1" si="1059"/>
        <v>#N/A</v>
      </c>
      <c r="CQ909" s="61">
        <v>893</v>
      </c>
      <c r="CR909" s="6">
        <f t="shared" si="1031"/>
        <v>0</v>
      </c>
      <c r="CS909" s="6">
        <f t="shared" si="1032"/>
        <v>0</v>
      </c>
      <c r="CT909" s="56" t="str">
        <f t="shared" si="1033"/>
        <v/>
      </c>
      <c r="CU909" s="76">
        <f t="shared" si="1034"/>
        <v>0</v>
      </c>
      <c r="CV909" s="76">
        <f t="shared" si="1035"/>
        <v>0</v>
      </c>
      <c r="CX909" s="6" t="str">
        <f t="shared" si="1036"/>
        <v/>
      </c>
      <c r="CY909" s="6" t="str">
        <f t="shared" si="1037"/>
        <v/>
      </c>
      <c r="CZ909" s="6" t="str">
        <f t="shared" si="1038"/>
        <v/>
      </c>
      <c r="DG909" s="56" t="str">
        <f t="shared" si="1039"/>
        <v/>
      </c>
      <c r="DH909" s="6">
        <f t="shared" si="1040"/>
        <v>0</v>
      </c>
      <c r="DK909" s="6">
        <f t="shared" si="1075"/>
        <v>0</v>
      </c>
      <c r="DL909" s="6" t="e">
        <f t="shared" si="1076"/>
        <v>#N/A</v>
      </c>
      <c r="DN909" s="6" t="e">
        <f t="shared" si="1074"/>
        <v>#N/A</v>
      </c>
      <c r="DP909" s="6" t="str">
        <f t="shared" si="1041"/>
        <v/>
      </c>
      <c r="DQ909" s="293">
        <f t="shared" ca="1" si="1070"/>
        <v>903</v>
      </c>
      <c r="DR909" s="6" t="str">
        <f t="shared" ca="1" si="1060"/>
        <v>x</v>
      </c>
      <c r="DU909" s="293" t="e">
        <f t="shared" ca="1" si="1061"/>
        <v>#N/A</v>
      </c>
      <c r="DV909" s="5"/>
      <c r="DW909" s="293" t="e">
        <f t="shared" ca="1" si="1071"/>
        <v>#N/A</v>
      </c>
      <c r="DZ909" s="293" t="e">
        <f t="shared" ca="1" si="1062"/>
        <v>#N/A</v>
      </c>
      <c r="EA909" s="293" t="e">
        <f t="shared" ca="1" si="1063"/>
        <v>#N/A</v>
      </c>
      <c r="EB909" s="293" t="e">
        <f t="shared" ca="1" si="1064"/>
        <v>#N/A</v>
      </c>
      <c r="EE909" s="6" t="str">
        <f t="shared" si="1065"/>
        <v/>
      </c>
      <c r="EF909" s="293" t="e">
        <f t="shared" ca="1" si="1066"/>
        <v>#N/A</v>
      </c>
      <c r="EG909" s="6" t="e">
        <f t="shared" ca="1" si="1042"/>
        <v>#N/A</v>
      </c>
    </row>
    <row r="910" spans="3:137" x14ac:dyDescent="0.2">
      <c r="C910" s="75"/>
      <c r="D910" s="184" t="str">
        <f t="shared" si="1006"/>
        <v/>
      </c>
      <c r="E910" s="649" t="str">
        <f t="shared" si="1072"/>
        <v/>
      </c>
      <c r="F910" s="607" t="str">
        <f t="shared" si="1079"/>
        <v>x</v>
      </c>
      <c r="G910" s="650"/>
      <c r="H910" s="651"/>
      <c r="I910" s="651"/>
      <c r="J910" s="651"/>
      <c r="K910" s="652"/>
      <c r="L910" s="889"/>
      <c r="M910" s="889"/>
      <c r="N910" s="653"/>
      <c r="O910" s="651"/>
      <c r="P910" s="651"/>
      <c r="Q910" s="654"/>
      <c r="R910" s="655"/>
      <c r="S910" s="607" t="str">
        <f t="shared" si="1007"/>
        <v/>
      </c>
      <c r="T910" s="656" t="str">
        <f t="shared" si="1008"/>
        <v/>
      </c>
      <c r="U910" s="656" t="str">
        <f t="shared" si="1043"/>
        <v/>
      </c>
      <c r="V910" s="656" t="str">
        <f t="shared" si="1009"/>
        <v/>
      </c>
      <c r="W910" s="719"/>
      <c r="X910" s="659"/>
      <c r="Y910" s="656" t="str">
        <f t="shared" si="1073"/>
        <v/>
      </c>
      <c r="Z910" s="659"/>
      <c r="AA910" s="654"/>
      <c r="AB910" s="656" t="str">
        <f t="shared" si="1010"/>
        <v/>
      </c>
      <c r="AC910" s="661" t="str">
        <f t="shared" si="1044"/>
        <v/>
      </c>
      <c r="AE910" s="658" t="str">
        <f t="shared" si="1011"/>
        <v/>
      </c>
      <c r="AF910" s="659"/>
      <c r="AT910" s="805" t="str">
        <f t="shared" si="1069"/>
        <v/>
      </c>
      <c r="AU910" t="str">
        <f t="shared" si="1045"/>
        <v/>
      </c>
      <c r="AV910" s="6" t="str">
        <f t="shared" si="1012"/>
        <v/>
      </c>
      <c r="AW910" s="317" t="str">
        <f t="shared" si="1013"/>
        <v/>
      </c>
      <c r="AX910" s="158" t="str">
        <f t="shared" si="1014"/>
        <v/>
      </c>
      <c r="AY910" s="158" t="str">
        <f t="shared" si="1078"/>
        <v/>
      </c>
      <c r="AZ910" s="309" t="str">
        <f t="shared" si="1077"/>
        <v/>
      </c>
      <c r="BA910" s="318" t="str">
        <f t="shared" si="1015"/>
        <v/>
      </c>
      <c r="BB910" s="473" t="str">
        <f t="shared" si="1016"/>
        <v/>
      </c>
      <c r="BC910" s="80" t="str">
        <f t="shared" si="1067"/>
        <v/>
      </c>
      <c r="BD910" s="56">
        <f t="shared" si="1017"/>
        <v>1</v>
      </c>
      <c r="BF910" s="56" t="str">
        <f t="shared" si="1018"/>
        <v/>
      </c>
      <c r="BG910" s="56" t="str">
        <f t="shared" si="1019"/>
        <v/>
      </c>
      <c r="BH910" s="6" t="str">
        <f t="shared" si="1020"/>
        <v/>
      </c>
      <c r="BK910" s="6" t="str">
        <f t="shared" si="1021"/>
        <v/>
      </c>
      <c r="BL910" s="56">
        <f t="shared" si="1046"/>
        <v>999999</v>
      </c>
      <c r="BM910" s="183">
        <f t="shared" si="1047"/>
        <v>99999.000004550006</v>
      </c>
      <c r="BN910" s="61">
        <v>894</v>
      </c>
      <c r="BO910" s="6">
        <f t="shared" si="1022"/>
        <v>999999</v>
      </c>
      <c r="BP910" s="6">
        <f t="shared" si="1023"/>
        <v>999999</v>
      </c>
      <c r="BQ910" s="6" t="str">
        <f t="shared" si="1048"/>
        <v>x</v>
      </c>
      <c r="BR910" s="206">
        <f t="shared" si="1024"/>
        <v>99999.000004550006</v>
      </c>
      <c r="BS910" s="6">
        <f t="shared" si="1025"/>
        <v>99999.000004550006</v>
      </c>
      <c r="BT910" s="6" t="str">
        <f t="shared" si="1049"/>
        <v>x</v>
      </c>
      <c r="BU910" s="6" t="str">
        <f t="shared" si="1026"/>
        <v/>
      </c>
      <c r="BW910" s="82">
        <f t="shared" si="1050"/>
        <v>9999999999</v>
      </c>
      <c r="BX910" s="80" t="str">
        <f t="shared" si="1027"/>
        <v>x</v>
      </c>
      <c r="BY910" s="80" t="str">
        <f t="shared" si="1028"/>
        <v/>
      </c>
      <c r="BZ910" s="56" t="str">
        <f t="shared" si="1051"/>
        <v/>
      </c>
      <c r="CA910" s="56" t="str">
        <f t="shared" si="1052"/>
        <v/>
      </c>
      <c r="CB910" s="88">
        <f t="shared" si="1053"/>
        <v>0</v>
      </c>
      <c r="CC910" s="56" t="str">
        <f t="shared" si="1029"/>
        <v/>
      </c>
      <c r="CD910" s="56"/>
      <c r="CE910" s="56"/>
      <c r="CF910" s="56"/>
      <c r="CG910" s="56"/>
      <c r="CH910" s="169">
        <f t="shared" si="1054"/>
        <v>9999999999</v>
      </c>
      <c r="CI910" s="170">
        <f t="shared" si="1055"/>
        <v>9999999999</v>
      </c>
      <c r="CJ910" s="171">
        <f t="shared" si="1056"/>
        <v>9999999999</v>
      </c>
      <c r="CK910" s="172" t="str">
        <f t="shared" si="1057"/>
        <v/>
      </c>
      <c r="CL910" s="173" t="str">
        <f t="shared" si="1030"/>
        <v>x</v>
      </c>
      <c r="CN910" s="6" t="str">
        <f t="shared" si="1058"/>
        <v/>
      </c>
      <c r="CO910" s="293" t="e">
        <f t="shared" ca="1" si="1068"/>
        <v>#N/A</v>
      </c>
      <c r="CP910" s="6" t="e">
        <f t="shared" ca="1" si="1059"/>
        <v>#N/A</v>
      </c>
      <c r="CQ910" s="61">
        <v>894</v>
      </c>
      <c r="CR910" s="6">
        <f t="shared" si="1031"/>
        <v>0</v>
      </c>
      <c r="CS910" s="6">
        <f t="shared" si="1032"/>
        <v>0</v>
      </c>
      <c r="CT910" s="56" t="str">
        <f t="shared" si="1033"/>
        <v/>
      </c>
      <c r="CU910" s="76">
        <f t="shared" si="1034"/>
        <v>0</v>
      </c>
      <c r="CV910" s="76">
        <f t="shared" si="1035"/>
        <v>0</v>
      </c>
      <c r="CX910" s="6" t="str">
        <f t="shared" si="1036"/>
        <v/>
      </c>
      <c r="CY910" s="6" t="str">
        <f t="shared" si="1037"/>
        <v/>
      </c>
      <c r="CZ910" s="6" t="str">
        <f t="shared" si="1038"/>
        <v/>
      </c>
      <c r="DG910" s="56" t="str">
        <f t="shared" si="1039"/>
        <v/>
      </c>
      <c r="DH910" s="6">
        <f t="shared" si="1040"/>
        <v>0</v>
      </c>
      <c r="DK910" s="6">
        <f t="shared" si="1075"/>
        <v>0</v>
      </c>
      <c r="DL910" s="6" t="e">
        <f t="shared" si="1076"/>
        <v>#N/A</v>
      </c>
      <c r="DN910" s="6" t="e">
        <f t="shared" si="1074"/>
        <v>#N/A</v>
      </c>
      <c r="DP910" s="6" t="str">
        <f t="shared" si="1041"/>
        <v/>
      </c>
      <c r="DQ910" s="293">
        <f t="shared" ca="1" si="1070"/>
        <v>904</v>
      </c>
      <c r="DR910" s="6" t="str">
        <f t="shared" ca="1" si="1060"/>
        <v>x</v>
      </c>
      <c r="DU910" s="293" t="e">
        <f t="shared" ca="1" si="1061"/>
        <v>#N/A</v>
      </c>
      <c r="DV910" s="5"/>
      <c r="DW910" s="293" t="e">
        <f t="shared" ca="1" si="1071"/>
        <v>#N/A</v>
      </c>
      <c r="DZ910" s="293" t="e">
        <f t="shared" ca="1" si="1062"/>
        <v>#N/A</v>
      </c>
      <c r="EA910" s="293" t="e">
        <f t="shared" ca="1" si="1063"/>
        <v>#N/A</v>
      </c>
      <c r="EB910" s="293" t="e">
        <f t="shared" ca="1" si="1064"/>
        <v>#N/A</v>
      </c>
      <c r="EE910" s="6" t="str">
        <f t="shared" si="1065"/>
        <v/>
      </c>
      <c r="EF910" s="293" t="e">
        <f t="shared" ca="1" si="1066"/>
        <v>#N/A</v>
      </c>
      <c r="EG910" s="6" t="e">
        <f t="shared" ca="1" si="1042"/>
        <v>#N/A</v>
      </c>
    </row>
    <row r="911" spans="3:137" x14ac:dyDescent="0.2">
      <c r="C911" s="75"/>
      <c r="D911" s="184" t="str">
        <f t="shared" si="1006"/>
        <v/>
      </c>
      <c r="E911" s="649" t="str">
        <f t="shared" si="1072"/>
        <v/>
      </c>
      <c r="F911" s="607" t="str">
        <f t="shared" si="1079"/>
        <v>x</v>
      </c>
      <c r="G911" s="650"/>
      <c r="H911" s="651"/>
      <c r="I911" s="651"/>
      <c r="J911" s="651"/>
      <c r="K911" s="652"/>
      <c r="L911" s="889"/>
      <c r="M911" s="889"/>
      <c r="N911" s="653"/>
      <c r="O911" s="651"/>
      <c r="P911" s="651"/>
      <c r="Q911" s="654"/>
      <c r="R911" s="655"/>
      <c r="S911" s="607" t="str">
        <f t="shared" si="1007"/>
        <v/>
      </c>
      <c r="T911" s="656" t="str">
        <f t="shared" si="1008"/>
        <v/>
      </c>
      <c r="U911" s="656" t="str">
        <f t="shared" si="1043"/>
        <v/>
      </c>
      <c r="V911" s="656" t="str">
        <f t="shared" si="1009"/>
        <v/>
      </c>
      <c r="W911" s="719"/>
      <c r="X911" s="659"/>
      <c r="Y911" s="656" t="str">
        <f t="shared" si="1073"/>
        <v/>
      </c>
      <c r="Z911" s="659"/>
      <c r="AA911" s="654"/>
      <c r="AB911" s="656" t="str">
        <f t="shared" si="1010"/>
        <v/>
      </c>
      <c r="AC911" s="661" t="str">
        <f t="shared" si="1044"/>
        <v/>
      </c>
      <c r="AE911" s="658" t="str">
        <f t="shared" si="1011"/>
        <v/>
      </c>
      <c r="AF911" s="659"/>
      <c r="AT911" s="805" t="str">
        <f t="shared" si="1069"/>
        <v/>
      </c>
      <c r="AU911" t="str">
        <f t="shared" si="1045"/>
        <v/>
      </c>
      <c r="AV911" s="6" t="str">
        <f t="shared" si="1012"/>
        <v/>
      </c>
      <c r="AW911" s="317" t="str">
        <f t="shared" si="1013"/>
        <v/>
      </c>
      <c r="AX911" s="158" t="str">
        <f t="shared" si="1014"/>
        <v/>
      </c>
      <c r="AY911" s="158" t="str">
        <f t="shared" si="1078"/>
        <v/>
      </c>
      <c r="AZ911" s="309" t="str">
        <f t="shared" si="1077"/>
        <v/>
      </c>
      <c r="BA911" s="318" t="str">
        <f t="shared" si="1015"/>
        <v/>
      </c>
      <c r="BB911" s="473" t="str">
        <f t="shared" si="1016"/>
        <v/>
      </c>
      <c r="BC911" s="80" t="str">
        <f t="shared" si="1067"/>
        <v/>
      </c>
      <c r="BD911" s="56">
        <f t="shared" si="1017"/>
        <v>1</v>
      </c>
      <c r="BF911" s="56" t="str">
        <f t="shared" si="1018"/>
        <v/>
      </c>
      <c r="BG911" s="56" t="str">
        <f t="shared" si="1019"/>
        <v/>
      </c>
      <c r="BH911" s="6" t="str">
        <f t="shared" si="1020"/>
        <v/>
      </c>
      <c r="BK911" s="6" t="str">
        <f t="shared" si="1021"/>
        <v/>
      </c>
      <c r="BL911" s="56">
        <f t="shared" si="1046"/>
        <v>999999</v>
      </c>
      <c r="BM911" s="183">
        <f t="shared" si="1047"/>
        <v>99999.000004554997</v>
      </c>
      <c r="BN911" s="61">
        <v>895</v>
      </c>
      <c r="BO911" s="6">
        <f t="shared" si="1022"/>
        <v>999999</v>
      </c>
      <c r="BP911" s="6">
        <f t="shared" si="1023"/>
        <v>999999</v>
      </c>
      <c r="BQ911" s="6" t="str">
        <f t="shared" si="1048"/>
        <v>x</v>
      </c>
      <c r="BR911" s="206">
        <f t="shared" si="1024"/>
        <v>99999.000004554997</v>
      </c>
      <c r="BS911" s="6">
        <f t="shared" si="1025"/>
        <v>99999.000004554997</v>
      </c>
      <c r="BT911" s="6" t="str">
        <f t="shared" si="1049"/>
        <v>x</v>
      </c>
      <c r="BU911" s="6" t="str">
        <f t="shared" si="1026"/>
        <v/>
      </c>
      <c r="BW911" s="82">
        <f t="shared" si="1050"/>
        <v>9999999999</v>
      </c>
      <c r="BX911" s="80" t="str">
        <f t="shared" si="1027"/>
        <v>x</v>
      </c>
      <c r="BY911" s="80" t="str">
        <f t="shared" si="1028"/>
        <v/>
      </c>
      <c r="BZ911" s="56" t="str">
        <f t="shared" si="1051"/>
        <v/>
      </c>
      <c r="CA911" s="56" t="str">
        <f t="shared" si="1052"/>
        <v/>
      </c>
      <c r="CB911" s="88">
        <f t="shared" si="1053"/>
        <v>0</v>
      </c>
      <c r="CC911" s="56" t="str">
        <f t="shared" si="1029"/>
        <v/>
      </c>
      <c r="CD911" s="56"/>
      <c r="CE911" s="56"/>
      <c r="CF911" s="56"/>
      <c r="CG911" s="56"/>
      <c r="CH911" s="169">
        <f t="shared" si="1054"/>
        <v>9999999999</v>
      </c>
      <c r="CI911" s="170">
        <f t="shared" si="1055"/>
        <v>9999999999</v>
      </c>
      <c r="CJ911" s="171">
        <f t="shared" si="1056"/>
        <v>9999999999</v>
      </c>
      <c r="CK911" s="172" t="str">
        <f t="shared" si="1057"/>
        <v/>
      </c>
      <c r="CL911" s="173" t="str">
        <f t="shared" si="1030"/>
        <v>x</v>
      </c>
      <c r="CN911" s="6" t="str">
        <f t="shared" si="1058"/>
        <v/>
      </c>
      <c r="CO911" s="293" t="e">
        <f t="shared" ca="1" si="1068"/>
        <v>#N/A</v>
      </c>
      <c r="CP911" s="6" t="e">
        <f t="shared" ca="1" si="1059"/>
        <v>#N/A</v>
      </c>
      <c r="CQ911" s="61">
        <v>895</v>
      </c>
      <c r="CR911" s="6">
        <f t="shared" si="1031"/>
        <v>0</v>
      </c>
      <c r="CS911" s="6">
        <f t="shared" si="1032"/>
        <v>0</v>
      </c>
      <c r="CT911" s="56" t="str">
        <f t="shared" si="1033"/>
        <v/>
      </c>
      <c r="CU911" s="76">
        <f t="shared" si="1034"/>
        <v>0</v>
      </c>
      <c r="CV911" s="76">
        <f t="shared" si="1035"/>
        <v>0</v>
      </c>
      <c r="CX911" s="6" t="str">
        <f t="shared" si="1036"/>
        <v/>
      </c>
      <c r="CY911" s="6" t="str">
        <f t="shared" si="1037"/>
        <v/>
      </c>
      <c r="CZ911" s="6" t="str">
        <f t="shared" si="1038"/>
        <v/>
      </c>
      <c r="DG911" s="56" t="str">
        <f t="shared" si="1039"/>
        <v/>
      </c>
      <c r="DH911" s="6">
        <f t="shared" si="1040"/>
        <v>0</v>
      </c>
      <c r="DK911" s="6">
        <f t="shared" si="1075"/>
        <v>0</v>
      </c>
      <c r="DL911" s="6" t="e">
        <f t="shared" si="1076"/>
        <v>#N/A</v>
      </c>
      <c r="DN911" s="6" t="e">
        <f t="shared" si="1074"/>
        <v>#N/A</v>
      </c>
      <c r="DP911" s="6" t="str">
        <f t="shared" si="1041"/>
        <v/>
      </c>
      <c r="DQ911" s="293">
        <f t="shared" ca="1" si="1070"/>
        <v>905</v>
      </c>
      <c r="DR911" s="6" t="str">
        <f t="shared" ca="1" si="1060"/>
        <v>x</v>
      </c>
      <c r="DU911" s="293" t="e">
        <f t="shared" ca="1" si="1061"/>
        <v>#N/A</v>
      </c>
      <c r="DV911" s="5"/>
      <c r="DW911" s="293" t="e">
        <f t="shared" ca="1" si="1071"/>
        <v>#N/A</v>
      </c>
      <c r="DZ911" s="293" t="e">
        <f t="shared" ca="1" si="1062"/>
        <v>#N/A</v>
      </c>
      <c r="EA911" s="293" t="e">
        <f t="shared" ca="1" si="1063"/>
        <v>#N/A</v>
      </c>
      <c r="EB911" s="293" t="e">
        <f t="shared" ca="1" si="1064"/>
        <v>#N/A</v>
      </c>
      <c r="EE911" s="6" t="str">
        <f t="shared" si="1065"/>
        <v/>
      </c>
      <c r="EF911" s="293" t="e">
        <f t="shared" ca="1" si="1066"/>
        <v>#N/A</v>
      </c>
      <c r="EG911" s="6" t="e">
        <f t="shared" ca="1" si="1042"/>
        <v>#N/A</v>
      </c>
    </row>
    <row r="912" spans="3:137" x14ac:dyDescent="0.2">
      <c r="C912" s="75"/>
      <c r="D912" s="184" t="str">
        <f t="shared" si="1006"/>
        <v/>
      </c>
      <c r="E912" s="649" t="str">
        <f t="shared" si="1072"/>
        <v/>
      </c>
      <c r="F912" s="607" t="str">
        <f t="shared" si="1079"/>
        <v>x</v>
      </c>
      <c r="G912" s="650"/>
      <c r="H912" s="651"/>
      <c r="I912" s="651"/>
      <c r="J912" s="651"/>
      <c r="K912" s="652"/>
      <c r="L912" s="889"/>
      <c r="M912" s="889"/>
      <c r="N912" s="653"/>
      <c r="O912" s="651"/>
      <c r="P912" s="651"/>
      <c r="Q912" s="654"/>
      <c r="R912" s="655"/>
      <c r="S912" s="607" t="str">
        <f t="shared" si="1007"/>
        <v/>
      </c>
      <c r="T912" s="656" t="str">
        <f t="shared" si="1008"/>
        <v/>
      </c>
      <c r="U912" s="656" t="str">
        <f t="shared" si="1043"/>
        <v/>
      </c>
      <c r="V912" s="656" t="str">
        <f t="shared" si="1009"/>
        <v/>
      </c>
      <c r="W912" s="719"/>
      <c r="X912" s="659"/>
      <c r="Y912" s="656" t="str">
        <f t="shared" si="1073"/>
        <v/>
      </c>
      <c r="Z912" s="659"/>
      <c r="AA912" s="654"/>
      <c r="AB912" s="656" t="str">
        <f t="shared" si="1010"/>
        <v/>
      </c>
      <c r="AC912" s="661" t="str">
        <f t="shared" si="1044"/>
        <v/>
      </c>
      <c r="AE912" s="658" t="str">
        <f t="shared" si="1011"/>
        <v/>
      </c>
      <c r="AF912" s="659"/>
      <c r="AT912" s="805" t="str">
        <f t="shared" si="1069"/>
        <v/>
      </c>
      <c r="AU912" t="str">
        <f t="shared" si="1045"/>
        <v/>
      </c>
      <c r="AV912" s="6" t="str">
        <f t="shared" si="1012"/>
        <v/>
      </c>
      <c r="AW912" s="317" t="str">
        <f t="shared" si="1013"/>
        <v/>
      </c>
      <c r="AX912" s="158" t="str">
        <f t="shared" si="1014"/>
        <v/>
      </c>
      <c r="AY912" s="158" t="str">
        <f t="shared" si="1078"/>
        <v/>
      </c>
      <c r="AZ912" s="309" t="str">
        <f t="shared" si="1077"/>
        <v/>
      </c>
      <c r="BA912" s="318" t="str">
        <f t="shared" si="1015"/>
        <v/>
      </c>
      <c r="BB912" s="473" t="str">
        <f t="shared" si="1016"/>
        <v/>
      </c>
      <c r="BC912" s="80" t="str">
        <f t="shared" si="1067"/>
        <v/>
      </c>
      <c r="BD912" s="56">
        <f t="shared" si="1017"/>
        <v>1</v>
      </c>
      <c r="BF912" s="56" t="str">
        <f t="shared" si="1018"/>
        <v/>
      </c>
      <c r="BG912" s="56" t="str">
        <f t="shared" si="1019"/>
        <v/>
      </c>
      <c r="BH912" s="6" t="str">
        <f t="shared" si="1020"/>
        <v/>
      </c>
      <c r="BK912" s="6" t="str">
        <f t="shared" si="1021"/>
        <v/>
      </c>
      <c r="BL912" s="56">
        <f t="shared" si="1046"/>
        <v>999999</v>
      </c>
      <c r="BM912" s="183">
        <f t="shared" si="1047"/>
        <v>99999.000004560003</v>
      </c>
      <c r="BN912" s="61">
        <v>896</v>
      </c>
      <c r="BO912" s="6">
        <f t="shared" si="1022"/>
        <v>999999</v>
      </c>
      <c r="BP912" s="6">
        <f t="shared" si="1023"/>
        <v>999999</v>
      </c>
      <c r="BQ912" s="6" t="str">
        <f t="shared" si="1048"/>
        <v>x</v>
      </c>
      <c r="BR912" s="206">
        <f t="shared" si="1024"/>
        <v>99999.000004560003</v>
      </c>
      <c r="BS912" s="6">
        <f t="shared" si="1025"/>
        <v>99999.000004560003</v>
      </c>
      <c r="BT912" s="6" t="str">
        <f t="shared" si="1049"/>
        <v>x</v>
      </c>
      <c r="BU912" s="6" t="str">
        <f t="shared" si="1026"/>
        <v/>
      </c>
      <c r="BW912" s="82">
        <f t="shared" si="1050"/>
        <v>9999999999</v>
      </c>
      <c r="BX912" s="80" t="str">
        <f t="shared" si="1027"/>
        <v>x</v>
      </c>
      <c r="BY912" s="80" t="str">
        <f t="shared" si="1028"/>
        <v/>
      </c>
      <c r="BZ912" s="56" t="str">
        <f t="shared" si="1051"/>
        <v/>
      </c>
      <c r="CA912" s="56" t="str">
        <f t="shared" si="1052"/>
        <v/>
      </c>
      <c r="CB912" s="88">
        <f t="shared" si="1053"/>
        <v>0</v>
      </c>
      <c r="CC912" s="56" t="str">
        <f t="shared" si="1029"/>
        <v/>
      </c>
      <c r="CD912" s="56"/>
      <c r="CE912" s="56"/>
      <c r="CF912" s="56"/>
      <c r="CG912" s="56"/>
      <c r="CH912" s="169">
        <f t="shared" si="1054"/>
        <v>9999999999</v>
      </c>
      <c r="CI912" s="170">
        <f t="shared" si="1055"/>
        <v>9999999999</v>
      </c>
      <c r="CJ912" s="171">
        <f t="shared" si="1056"/>
        <v>9999999999</v>
      </c>
      <c r="CK912" s="172" t="str">
        <f t="shared" si="1057"/>
        <v/>
      </c>
      <c r="CL912" s="173" t="str">
        <f t="shared" si="1030"/>
        <v>x</v>
      </c>
      <c r="CN912" s="6" t="str">
        <f t="shared" si="1058"/>
        <v/>
      </c>
      <c r="CO912" s="293" t="e">
        <f t="shared" ca="1" si="1068"/>
        <v>#N/A</v>
      </c>
      <c r="CP912" s="6" t="e">
        <f t="shared" ca="1" si="1059"/>
        <v>#N/A</v>
      </c>
      <c r="CQ912" s="61">
        <v>896</v>
      </c>
      <c r="CR912" s="6">
        <f t="shared" si="1031"/>
        <v>0</v>
      </c>
      <c r="CS912" s="6">
        <f t="shared" si="1032"/>
        <v>0</v>
      </c>
      <c r="CT912" s="56" t="str">
        <f t="shared" si="1033"/>
        <v/>
      </c>
      <c r="CU912" s="76">
        <f t="shared" si="1034"/>
        <v>0</v>
      </c>
      <c r="CV912" s="76">
        <f t="shared" si="1035"/>
        <v>0</v>
      </c>
      <c r="CX912" s="6" t="str">
        <f t="shared" si="1036"/>
        <v/>
      </c>
      <c r="CY912" s="6" t="str">
        <f t="shared" si="1037"/>
        <v/>
      </c>
      <c r="CZ912" s="6" t="str">
        <f t="shared" si="1038"/>
        <v/>
      </c>
      <c r="DG912" s="56" t="str">
        <f t="shared" si="1039"/>
        <v/>
      </c>
      <c r="DH912" s="6">
        <f t="shared" si="1040"/>
        <v>0</v>
      </c>
      <c r="DK912" s="6">
        <f t="shared" si="1075"/>
        <v>0</v>
      </c>
      <c r="DL912" s="6" t="e">
        <f t="shared" si="1076"/>
        <v>#N/A</v>
      </c>
      <c r="DN912" s="6" t="e">
        <f t="shared" si="1074"/>
        <v>#N/A</v>
      </c>
      <c r="DP912" s="6" t="str">
        <f t="shared" si="1041"/>
        <v/>
      </c>
      <c r="DQ912" s="293">
        <f t="shared" ca="1" si="1070"/>
        <v>906</v>
      </c>
      <c r="DR912" s="6" t="str">
        <f t="shared" ca="1" si="1060"/>
        <v>x</v>
      </c>
      <c r="DU912" s="293" t="e">
        <f t="shared" ca="1" si="1061"/>
        <v>#N/A</v>
      </c>
      <c r="DV912" s="5"/>
      <c r="DW912" s="293" t="e">
        <f t="shared" ca="1" si="1071"/>
        <v>#N/A</v>
      </c>
      <c r="DZ912" s="293" t="e">
        <f t="shared" ca="1" si="1062"/>
        <v>#N/A</v>
      </c>
      <c r="EA912" s="293" t="e">
        <f t="shared" ca="1" si="1063"/>
        <v>#N/A</v>
      </c>
      <c r="EB912" s="293" t="e">
        <f t="shared" ca="1" si="1064"/>
        <v>#N/A</v>
      </c>
      <c r="EE912" s="6" t="str">
        <f t="shared" si="1065"/>
        <v/>
      </c>
      <c r="EF912" s="293" t="e">
        <f t="shared" ca="1" si="1066"/>
        <v>#N/A</v>
      </c>
      <c r="EG912" s="6" t="e">
        <f t="shared" ca="1" si="1042"/>
        <v>#N/A</v>
      </c>
    </row>
    <row r="913" spans="1:137" x14ac:dyDescent="0.2">
      <c r="C913" s="75"/>
      <c r="D913" s="184" t="str">
        <f t="shared" ref="D913:D976" si="1080">IF(OR(ISNUMBER(MATCH($N$3,G913,0)),ISNUMBER(MATCH($N$4,J913,0)),ISNUMBER(MATCH($N$5,N913,0)),ISNUMBER(MATCH($N$6,O913,0)),ISNUMBER(MATCH($N$7,K913,0)),ISNUMBER(MATCH($N$1,T913,0)),ISNUMBER(MATCH($N$9,X913,0))),"t","")</f>
        <v/>
      </c>
      <c r="E913" s="649" t="str">
        <f t="shared" si="1072"/>
        <v/>
      </c>
      <c r="F913" s="607" t="str">
        <f t="shared" si="1079"/>
        <v>x</v>
      </c>
      <c r="G913" s="650"/>
      <c r="H913" s="651"/>
      <c r="I913" s="651"/>
      <c r="J913" s="651"/>
      <c r="K913" s="652"/>
      <c r="L913" s="889"/>
      <c r="M913" s="889"/>
      <c r="N913" s="653"/>
      <c r="O913" s="651"/>
      <c r="P913" s="651"/>
      <c r="Q913" s="654"/>
      <c r="R913" s="655"/>
      <c r="S913" s="607" t="str">
        <f t="shared" ref="S913:S976" si="1081">BB913</f>
        <v/>
      </c>
      <c r="T913" s="656" t="str">
        <f t="shared" ref="T913:T976" si="1082">IF(F913="x","",IF(ISERROR(BF913),0,IF(ISERROR(BH913),0,IF(OR(ISTEXT(Q913),ISTEXT(R913),DH913=1),0,IF(AND(H913="Oba",LEFT(P913,3)*1&gt;399),0,IF(AND(H913="Ink",ISNUMBER(AF913)),Q913-R913-AF913,Q913-R913))))))</f>
        <v/>
      </c>
      <c r="U913" s="656" t="str">
        <f t="shared" si="1043"/>
        <v/>
      </c>
      <c r="V913" s="656" t="str">
        <f t="shared" ref="V913:V976" si="1083">IF(T913="","",T913-Y913-AB913)</f>
        <v/>
      </c>
      <c r="W913" s="719"/>
      <c r="X913" s="659"/>
      <c r="Y913" s="656" t="str">
        <f t="shared" si="1073"/>
        <v/>
      </c>
      <c r="Z913" s="659"/>
      <c r="AA913" s="654"/>
      <c r="AB913" s="656" t="str">
        <f t="shared" ref="AB913:AB976" si="1084">IF(T913="","",IF(ISERROR(BC913),0,IF(BC913="bet",X913/(1+X913)*T913,0)))</f>
        <v/>
      </c>
      <c r="AC913" s="661" t="str">
        <f t="shared" si="1044"/>
        <v/>
      </c>
      <c r="AE913" s="658" t="str">
        <f t="shared" ref="AE913:AE976" si="1085">IF($AX$2=2,AW913,IF($AX$2=3,AX913,IF($AX$2=4,AY913,IF($AX$2=5,AZ913,IF($AX$2=6,BA913,IF($AX$2=7,AV913,IF(AND($AX$2=8,H913="Ink")," kbp &gt;",IF($AX$2=9,AU913,IF($AX$2=10,AT913,"")))))))))</f>
        <v/>
      </c>
      <c r="AF913" s="659"/>
      <c r="AT913" s="805" t="str">
        <f t="shared" si="1069"/>
        <v/>
      </c>
      <c r="AU913" t="str">
        <f t="shared" si="1045"/>
        <v/>
      </c>
      <c r="AV913" s="6" t="str">
        <f t="shared" ref="AV913:AV976" si="1086">IF(F913="x","",IF(LEFT(P913,3)*1&gt;399," WV"," Bal"))</f>
        <v/>
      </c>
      <c r="AW913" s="317" t="str">
        <f t="shared" ref="AW913:AW976" si="1087">BU913</f>
        <v/>
      </c>
      <c r="AX913" s="158" t="str">
        <f t="shared" ref="AX913:AX976" si="1088">IF(OR(F913="x",G913=""),"",MONTH(G913))</f>
        <v/>
      </c>
      <c r="AY913" s="158" t="str">
        <f t="shared" si="1078"/>
        <v/>
      </c>
      <c r="AZ913" s="309" t="str">
        <f t="shared" si="1077"/>
        <v/>
      </c>
      <c r="BA913" s="318" t="str">
        <f t="shared" ref="BA913:BA976" si="1089">IF(OR(F913="x",O913="",O913=0),"",1*COUNTIF($O$17:$O$1517,O913)&amp;" x")</f>
        <v/>
      </c>
      <c r="BB913" s="473" t="str">
        <f t="shared" ref="BB913:BB976" si="1090">IF(F913="x","",IF(OR(H913="Ink",P913="130 Crediteuren"),"C",IF(OR(H913="Ver",P913="120 Debiteuren"),"D","")))</f>
        <v/>
      </c>
      <c r="BC913" s="80" t="str">
        <f t="shared" si="1067"/>
        <v/>
      </c>
      <c r="BD913" s="56">
        <f t="shared" ref="BD913:BD976" si="1091">IF(ISERROR(VLOOKUP(P913,$BE$17:$BE$57,1,FALSE)),1,0)</f>
        <v>1</v>
      </c>
      <c r="BF913" s="56" t="str">
        <f t="shared" ref="BF913:BF976" si="1092">IF(P913="","",VLOOKUP(P913,$BJ$17:$BJ$247,1,FALSE))</f>
        <v/>
      </c>
      <c r="BG913" s="56" t="str">
        <f t="shared" ref="BG913:BG976" si="1093">IF(I913="","",VLOOKUP(I913,$BJ$1:$BJ$10,1,FALSE))</f>
        <v/>
      </c>
      <c r="BH913" s="6" t="str">
        <f t="shared" ref="BH913:BH976" si="1094">IF(H913="","",VLOOKUP(H913,$BH$7:$BH$11,1,FALSE))</f>
        <v/>
      </c>
      <c r="BK913" s="6" t="str">
        <f t="shared" ref="BK913:BK976" si="1095">IF(P913="","",LEFT(P913,5))</f>
        <v/>
      </c>
      <c r="BL913" s="56">
        <f t="shared" si="1046"/>
        <v>999999</v>
      </c>
      <c r="BM913" s="183">
        <f t="shared" si="1047"/>
        <v>99999.000004564994</v>
      </c>
      <c r="BN913" s="61">
        <v>897</v>
      </c>
      <c r="BO913" s="6">
        <f t="shared" ref="BO913:BO976" si="1096">IF(F913="x",999999,G913+ROW()/9999999)</f>
        <v>999999</v>
      </c>
      <c r="BP913" s="6">
        <f t="shared" ref="BP913:BP976" si="1097">SMALL(BO:BO,BN913)</f>
        <v>999999</v>
      </c>
      <c r="BQ913" s="6" t="str">
        <f t="shared" si="1048"/>
        <v>x</v>
      </c>
      <c r="BR913" s="206">
        <f t="shared" ref="BR913:BR976" si="1098">IF(F913="x",99999,LEFT(P913,3)*1)+(G913/490000)+(ROW()/199999999)</f>
        <v>99999.000004564994</v>
      </c>
      <c r="BS913" s="6">
        <f t="shared" ref="BS913:BS976" si="1099">SMALL(BR:BR,BN913)</f>
        <v>99999.000004564994</v>
      </c>
      <c r="BT913" s="6" t="str">
        <f t="shared" si="1049"/>
        <v>x</v>
      </c>
      <c r="BU913" s="6" t="str">
        <f t="shared" ref="BU913:BU976" si="1100">IF(F912="x","",IF(ISERROR(VLOOKUP(N913,$N$17:$BK$1517,50,FALSE)),"",VLOOKUP(N913,$N$17:$BK$1517,50,FALSE)))</f>
        <v/>
      </c>
      <c r="BW913" s="82">
        <f t="shared" si="1050"/>
        <v>9999999999</v>
      </c>
      <c r="BX913" s="80" t="str">
        <f t="shared" ref="BX913:BX976" si="1101">IF(OR(BB913="D",BB913="C"),F913,"x")</f>
        <v>x</v>
      </c>
      <c r="BY913" s="80" t="str">
        <f t="shared" ref="BY913:BY976" si="1102">IF(BX913="x","",N913)</f>
        <v/>
      </c>
      <c r="BZ913" s="56" t="str">
        <f t="shared" si="1051"/>
        <v/>
      </c>
      <c r="CA913" s="56" t="str">
        <f t="shared" si="1052"/>
        <v/>
      </c>
      <c r="CB913" s="88">
        <f t="shared" si="1053"/>
        <v>0</v>
      </c>
      <c r="CC913" s="56" t="str">
        <f t="shared" ref="CC913:CC976" si="1103">IF(BX913="x","",IF(OR(ISBLANK(O913),ISTEXT(O913)),99998765,RIGHT(O913,5)*1))</f>
        <v/>
      </c>
      <c r="CD913" s="56"/>
      <c r="CE913" s="56"/>
      <c r="CF913" s="56"/>
      <c r="CG913" s="56"/>
      <c r="CH913" s="169">
        <f t="shared" si="1054"/>
        <v>9999999999</v>
      </c>
      <c r="CI913" s="170">
        <f t="shared" si="1055"/>
        <v>9999999999</v>
      </c>
      <c r="CJ913" s="171">
        <f t="shared" si="1056"/>
        <v>9999999999</v>
      </c>
      <c r="CK913" s="172" t="str">
        <f t="shared" si="1057"/>
        <v/>
      </c>
      <c r="CL913" s="173" t="str">
        <f t="shared" ref="CL913:CL976" si="1104">IF(CK913="","x",VLOOKUP(CJ913,BW:BY,2,FALSE))</f>
        <v>x</v>
      </c>
      <c r="CN913" s="6" t="str">
        <f t="shared" si="1058"/>
        <v/>
      </c>
      <c r="CO913" s="293" t="e">
        <f t="shared" ca="1" si="1068"/>
        <v>#N/A</v>
      </c>
      <c r="CP913" s="6" t="e">
        <f t="shared" ca="1" si="1059"/>
        <v>#N/A</v>
      </c>
      <c r="CQ913" s="61">
        <v>897</v>
      </c>
      <c r="CR913" s="6">
        <f t="shared" ref="CR913:CR976" si="1105">IF(F913="x",0,IF(H913="Liq",-T913,0))</f>
        <v>0</v>
      </c>
      <c r="CS913" s="6">
        <f t="shared" ref="CS913:CS976" si="1106">IF(F913="x",0,IF(H913="Ver",-T913,IF(P913="120 Debiteuren",T913,IF(H913="Ink",-T913,IF(P913="130 Crediteuren",T913,0)))))</f>
        <v>0</v>
      </c>
      <c r="CT913" s="56" t="str">
        <f t="shared" ref="CT913:CT976" si="1107">IF(F913="x","",IF(H913="Ink","130 Crediteuren",IF(H913="Ver","120 Debiteuren",IF(H913="Mem","201 TR Memo afmaken",IF(H913="Oba","202 TR Beginbalans afmaken",IF(AND(H913="Liq",I913=""),"203 TR Bank nog invullen",IF(AND(H913="Liq",I913&lt;&gt;""),I913,"")))))))</f>
        <v/>
      </c>
      <c r="CU913" s="76">
        <f t="shared" ref="CU913:CU976" si="1108">IF(F913="x",0,-T913)</f>
        <v>0</v>
      </c>
      <c r="CV913" s="76">
        <f t="shared" ref="CV913:CV976" si="1109">IF(F913="x",0,IF(H913="Oba",T913,0))</f>
        <v>0</v>
      </c>
      <c r="CX913" s="6" t="str">
        <f t="shared" ref="CX913:CX976" si="1110">IF(OR(BB913="D",BB913="C"),N913&amp;O913,"")</f>
        <v/>
      </c>
      <c r="CY913" s="6" t="str">
        <f t="shared" ref="CY913:CY976" si="1111">IF(OR(BB913="D",BB913="C"),N913,"")</f>
        <v/>
      </c>
      <c r="CZ913" s="6" t="str">
        <f t="shared" ref="CZ913:CZ976" si="1112">IF(F913="x","",IF(BC913="vord",AX913&amp;BC913,AX913&amp;X913&amp;BC913))</f>
        <v/>
      </c>
      <c r="DG913" s="56" t="str">
        <f t="shared" ref="DG913:DG976" si="1113">H913&amp;P913</f>
        <v/>
      </c>
      <c r="DH913" s="6">
        <f t="shared" ref="DH913:DH976" si="1114">IF(ISERROR(VLOOKUP(DG913,uitgeslcod,1,FALSE)),0,1)</f>
        <v>0</v>
      </c>
      <c r="DK913" s="6">
        <f t="shared" si="1075"/>
        <v>0</v>
      </c>
      <c r="DL913" s="6" t="e">
        <f t="shared" si="1076"/>
        <v>#N/A</v>
      </c>
      <c r="DN913" s="6" t="e">
        <f t="shared" si="1074"/>
        <v>#N/A</v>
      </c>
      <c r="DP913" s="6" t="str">
        <f t="shared" ref="DP913:DP976" si="1115">VLOOKUP(BT913,$F$15:$AY$1999,41,FALSE)</f>
        <v/>
      </c>
      <c r="DQ913" s="293">
        <f t="shared" ca="1" si="1070"/>
        <v>907</v>
      </c>
      <c r="DR913" s="6" t="str">
        <f t="shared" ca="1" si="1060"/>
        <v>x</v>
      </c>
      <c r="DU913" s="293" t="e">
        <f t="shared" ca="1" si="1061"/>
        <v>#N/A</v>
      </c>
      <c r="DV913" s="5"/>
      <c r="DW913" s="293" t="e">
        <f t="shared" ca="1" si="1071"/>
        <v>#N/A</v>
      </c>
      <c r="DZ913" s="293" t="e">
        <f t="shared" ca="1" si="1062"/>
        <v>#N/A</v>
      </c>
      <c r="EA913" s="293" t="e">
        <f t="shared" ca="1" si="1063"/>
        <v>#N/A</v>
      </c>
      <c r="EB913" s="293" t="e">
        <f t="shared" ca="1" si="1064"/>
        <v>#N/A</v>
      </c>
      <c r="EE913" s="6" t="str">
        <f t="shared" si="1065"/>
        <v/>
      </c>
      <c r="EF913" s="293" t="e">
        <f t="shared" ca="1" si="1066"/>
        <v>#N/A</v>
      </c>
      <c r="EG913" s="6" t="e">
        <f t="shared" ref="EG913:EG976" ca="1" si="1116">VLOOKUP(EF913,BN:BQ,4,FALSE)</f>
        <v>#N/A</v>
      </c>
    </row>
    <row r="914" spans="1:137" x14ac:dyDescent="0.2">
      <c r="C914" s="75"/>
      <c r="D914" s="184" t="str">
        <f t="shared" si="1080"/>
        <v/>
      </c>
      <c r="E914" s="649" t="str">
        <f t="shared" si="1072"/>
        <v/>
      </c>
      <c r="F914" s="607" t="str">
        <f t="shared" si="1079"/>
        <v>x</v>
      </c>
      <c r="G914" s="650"/>
      <c r="H914" s="651"/>
      <c r="I914" s="651"/>
      <c r="J914" s="651"/>
      <c r="K914" s="652"/>
      <c r="L914" s="889"/>
      <c r="M914" s="889"/>
      <c r="N914" s="653"/>
      <c r="O914" s="651"/>
      <c r="P914" s="651"/>
      <c r="Q914" s="654"/>
      <c r="R914" s="655"/>
      <c r="S914" s="607" t="str">
        <f t="shared" si="1081"/>
        <v/>
      </c>
      <c r="T914" s="656" t="str">
        <f t="shared" si="1082"/>
        <v/>
      </c>
      <c r="U914" s="656" t="str">
        <f t="shared" ref="U914:U977" si="1117">AC914</f>
        <v/>
      </c>
      <c r="V914" s="656" t="str">
        <f t="shared" si="1083"/>
        <v/>
      </c>
      <c r="W914" s="719"/>
      <c r="X914" s="659"/>
      <c r="Y914" s="656" t="str">
        <f t="shared" si="1073"/>
        <v/>
      </c>
      <c r="Z914" s="659"/>
      <c r="AA914" s="654"/>
      <c r="AB914" s="656" t="str">
        <f t="shared" si="1084"/>
        <v/>
      </c>
      <c r="AC914" s="661" t="str">
        <f t="shared" ref="AC914:AC977" si="1118">IF(F914="x","",Y914+AB914)</f>
        <v/>
      </c>
      <c r="AE914" s="658" t="str">
        <f t="shared" si="1085"/>
        <v/>
      </c>
      <c r="AF914" s="659"/>
      <c r="AT914" s="805" t="str">
        <f t="shared" si="1069"/>
        <v/>
      </c>
      <c r="AU914" t="str">
        <f t="shared" ref="AU914:AU977" si="1119">AX914&amp;AV914</f>
        <v/>
      </c>
      <c r="AV914" s="6" t="str">
        <f t="shared" si="1086"/>
        <v/>
      </c>
      <c r="AW914" s="317" t="str">
        <f t="shared" si="1087"/>
        <v/>
      </c>
      <c r="AX914" s="158" t="str">
        <f t="shared" si="1088"/>
        <v/>
      </c>
      <c r="AY914" s="158" t="str">
        <f t="shared" si="1078"/>
        <v/>
      </c>
      <c r="AZ914" s="309" t="str">
        <f t="shared" si="1077"/>
        <v/>
      </c>
      <c r="BA914" s="318" t="str">
        <f t="shared" si="1089"/>
        <v/>
      </c>
      <c r="BB914" s="473" t="str">
        <f t="shared" si="1090"/>
        <v/>
      </c>
      <c r="BC914" s="80" t="str">
        <f t="shared" si="1067"/>
        <v/>
      </c>
      <c r="BD914" s="56">
        <f t="shared" si="1091"/>
        <v>1</v>
      </c>
      <c r="BF914" s="56" t="str">
        <f t="shared" si="1092"/>
        <v/>
      </c>
      <c r="BG914" s="56" t="str">
        <f t="shared" si="1093"/>
        <v/>
      </c>
      <c r="BH914" s="6" t="str">
        <f t="shared" si="1094"/>
        <v/>
      </c>
      <c r="BK914" s="6" t="str">
        <f t="shared" si="1095"/>
        <v/>
      </c>
      <c r="BL914" s="56">
        <f t="shared" ref="BL914:BL977" si="1120">BO914</f>
        <v>999999</v>
      </c>
      <c r="BM914" s="183">
        <f t="shared" ref="BM914:BM977" si="1121">BR914</f>
        <v>99999.00000457</v>
      </c>
      <c r="BN914" s="61">
        <v>898</v>
      </c>
      <c r="BO914" s="6">
        <f t="shared" si="1096"/>
        <v>999999</v>
      </c>
      <c r="BP914" s="6">
        <f t="shared" si="1097"/>
        <v>999999</v>
      </c>
      <c r="BQ914" s="6" t="str">
        <f t="shared" ref="BQ914:BQ977" si="1122">IF(BP914&gt;70000,"x",VLOOKUP(BP914,$BL$17:$BN$1517,3,FALSE))</f>
        <v>x</v>
      </c>
      <c r="BR914" s="206">
        <f t="shared" si="1098"/>
        <v>99999.00000457</v>
      </c>
      <c r="BS914" s="6">
        <f t="shared" si="1099"/>
        <v>99999.00000457</v>
      </c>
      <c r="BT914" s="6" t="str">
        <f t="shared" ref="BT914:BT977" si="1123">IF(BS914&gt;70000,"x",VLOOKUP(BS914,$BM$17:$BN$1517,2,FALSE))</f>
        <v>x</v>
      </c>
      <c r="BU914" s="6" t="str">
        <f t="shared" si="1100"/>
        <v/>
      </c>
      <c r="BW914" s="82">
        <f t="shared" ref="BW914:BW977" si="1124">CI914</f>
        <v>9999999999</v>
      </c>
      <c r="BX914" s="80" t="str">
        <f t="shared" si="1101"/>
        <v>x</v>
      </c>
      <c r="BY914" s="80" t="str">
        <f t="shared" si="1102"/>
        <v/>
      </c>
      <c r="BZ914" s="56" t="str">
        <f t="shared" ref="BZ914:BZ977" si="1125">LEFT(BY914,1)</f>
        <v/>
      </c>
      <c r="CA914" s="56" t="str">
        <f t="shared" ref="CA914:CA977" si="1126">IF(BZ914=0,"-",MID(BY914,2,1))</f>
        <v/>
      </c>
      <c r="CB914" s="88">
        <f t="shared" ref="CB914:CB977" si="1127">LEN(BY914)</f>
        <v>0</v>
      </c>
      <c r="CC914" s="56" t="str">
        <f t="shared" si="1103"/>
        <v/>
      </c>
      <c r="CD914" s="56"/>
      <c r="CE914" s="56"/>
      <c r="CF914" s="56"/>
      <c r="CG914" s="56"/>
      <c r="CH914" s="169">
        <f t="shared" ref="CH914:CH977" si="1128">IF(BX914="x",9999999999,VLOOKUP(BZ914,$CE$17:$CF$65,2,FALSE)+VLOOKUP(CA914,$CE$17:$CG$65,3,FALSE)+CB914*100000+CC914+ROW()/2501)</f>
        <v>9999999999</v>
      </c>
      <c r="CI914" s="170">
        <f t="shared" ref="CI914:CI977" si="1129">IF(ISERROR(CH914),(24000000+ROW()/2501),CH914)</f>
        <v>9999999999</v>
      </c>
      <c r="CJ914" s="171">
        <f t="shared" ref="CJ914:CJ977" si="1130">SMALL($CI$17:$CI$1517,BN914)</f>
        <v>9999999999</v>
      </c>
      <c r="CK914" s="172" t="str">
        <f t="shared" ref="CK914:CK977" si="1131">VLOOKUP(CJ914,$BW$17:$BY$1517,3,FALSE)</f>
        <v/>
      </c>
      <c r="CL914" s="173" t="str">
        <f t="shared" si="1104"/>
        <v>x</v>
      </c>
      <c r="CN914" s="6" t="str">
        <f t="shared" ref="CN914:CN977" si="1132">VLOOKUP(CL914,$F$15:$BB$1999,49,FALSE)</f>
        <v/>
      </c>
      <c r="CO914" s="293" t="e">
        <f t="shared" ca="1" si="1068"/>
        <v>#N/A</v>
      </c>
      <c r="CP914" s="6" t="e">
        <f t="shared" ref="CP914:CP977" ca="1" si="1133">VLOOKUP(CO914,BN:CL,25,FALSE)</f>
        <v>#N/A</v>
      </c>
      <c r="CQ914" s="61">
        <v>898</v>
      </c>
      <c r="CR914" s="6">
        <f t="shared" si="1105"/>
        <v>0</v>
      </c>
      <c r="CS914" s="6">
        <f t="shared" si="1106"/>
        <v>0</v>
      </c>
      <c r="CT914" s="56" t="str">
        <f t="shared" si="1107"/>
        <v/>
      </c>
      <c r="CU914" s="76">
        <f t="shared" si="1108"/>
        <v>0</v>
      </c>
      <c r="CV914" s="76">
        <f t="shared" si="1109"/>
        <v>0</v>
      </c>
      <c r="CX914" s="6" t="str">
        <f t="shared" si="1110"/>
        <v/>
      </c>
      <c r="CY914" s="6" t="str">
        <f t="shared" si="1111"/>
        <v/>
      </c>
      <c r="CZ914" s="6" t="str">
        <f t="shared" si="1112"/>
        <v/>
      </c>
      <c r="DG914" s="56" t="str">
        <f t="shared" si="1113"/>
        <v/>
      </c>
      <c r="DH914" s="6">
        <f t="shared" si="1114"/>
        <v>0</v>
      </c>
      <c r="DK914" s="6">
        <f t="shared" si="1075"/>
        <v>0</v>
      </c>
      <c r="DL914" s="6" t="e">
        <f t="shared" si="1076"/>
        <v>#N/A</v>
      </c>
      <c r="DN914" s="6" t="e">
        <f t="shared" si="1074"/>
        <v>#N/A</v>
      </c>
      <c r="DP914" s="6" t="str">
        <f t="shared" si="1115"/>
        <v/>
      </c>
      <c r="DQ914" s="293">
        <f t="shared" ca="1" si="1070"/>
        <v>908</v>
      </c>
      <c r="DR914" s="6" t="str">
        <f t="shared" ref="DR914:DR977" ca="1" si="1134">VLOOKUP(DQ914,BN:BT,7,FALSE)</f>
        <v>x</v>
      </c>
      <c r="DU914" s="293" t="e">
        <f t="shared" ref="DU914:DU977" ca="1" si="1135">MATCH($DU$12,OFFSET(OFFSET($P$17,DU913,0),,,$DU$13-DU913),0)+DU913</f>
        <v>#N/A</v>
      </c>
      <c r="DV914" s="5"/>
      <c r="DW914" s="293" t="e">
        <f t="shared" ca="1" si="1071"/>
        <v>#N/A</v>
      </c>
      <c r="DZ914" s="293" t="e">
        <f t="shared" ref="DZ914:DZ977" ca="1" si="1136">MATCH($DZ$14,OFFSET(OFFSET($H$17,DZ913,0),,,$DU$13-DZ913),0)+DZ913</f>
        <v>#N/A</v>
      </c>
      <c r="EA914" s="293" t="e">
        <f t="shared" ref="EA914:EA977" ca="1" si="1137">MATCH($EA$13,OFFSET(OFFSET($H$17,EA913,0),,,$DU$13-EA913),0)+EA913</f>
        <v>#N/A</v>
      </c>
      <c r="EB914" s="293" t="e">
        <f t="shared" ref="EB914:EB977" ca="1" si="1138">MATCH($EB$13,OFFSET(OFFSET($BB$17,EB913,0),,,$DU$13-EB913),0)+EB913</f>
        <v>#N/A</v>
      </c>
      <c r="EE914" s="6" t="str">
        <f t="shared" ref="EE914:EE977" si="1139">VLOOKUP(BQ914,$F$17:$BC$1999,50,FALSE)</f>
        <v/>
      </c>
      <c r="EF914" s="293" t="e">
        <f t="shared" ref="EF914:EF977" ca="1" si="1140">MATCH($EE$13,OFFSET(OFFSET($EE$17,EF913,0),,,$DU$13-EF913),0)+EF913</f>
        <v>#N/A</v>
      </c>
      <c r="EG914" s="6" t="e">
        <f t="shared" ca="1" si="1116"/>
        <v>#N/A</v>
      </c>
    </row>
    <row r="915" spans="1:137" x14ac:dyDescent="0.2">
      <c r="C915" s="75"/>
      <c r="D915" s="184" t="str">
        <f t="shared" si="1080"/>
        <v/>
      </c>
      <c r="E915" s="649" t="str">
        <f t="shared" si="1072"/>
        <v/>
      </c>
      <c r="F915" s="607" t="str">
        <f t="shared" si="1079"/>
        <v>x</v>
      </c>
      <c r="G915" s="650"/>
      <c r="H915" s="651"/>
      <c r="I915" s="651"/>
      <c r="J915" s="651"/>
      <c r="K915" s="652"/>
      <c r="L915" s="889"/>
      <c r="M915" s="889"/>
      <c r="N915" s="653"/>
      <c r="O915" s="651"/>
      <c r="P915" s="651"/>
      <c r="Q915" s="654"/>
      <c r="R915" s="655"/>
      <c r="S915" s="607" t="str">
        <f t="shared" si="1081"/>
        <v/>
      </c>
      <c r="T915" s="656" t="str">
        <f t="shared" si="1082"/>
        <v/>
      </c>
      <c r="U915" s="656" t="str">
        <f t="shared" si="1117"/>
        <v/>
      </c>
      <c r="V915" s="656" t="str">
        <f t="shared" si="1083"/>
        <v/>
      </c>
      <c r="W915" s="719"/>
      <c r="X915" s="659"/>
      <c r="Y915" s="656" t="str">
        <f t="shared" si="1073"/>
        <v/>
      </c>
      <c r="Z915" s="659"/>
      <c r="AA915" s="654"/>
      <c r="AB915" s="656" t="str">
        <f t="shared" si="1084"/>
        <v/>
      </c>
      <c r="AC915" s="661" t="str">
        <f t="shared" si="1118"/>
        <v/>
      </c>
      <c r="AE915" s="658" t="str">
        <f t="shared" si="1085"/>
        <v/>
      </c>
      <c r="AF915" s="659"/>
      <c r="AT915" s="805" t="str">
        <f t="shared" si="1069"/>
        <v/>
      </c>
      <c r="AU915" t="str">
        <f t="shared" si="1119"/>
        <v/>
      </c>
      <c r="AV915" s="6" t="str">
        <f t="shared" si="1086"/>
        <v/>
      </c>
      <c r="AW915" s="317" t="str">
        <f t="shared" si="1087"/>
        <v/>
      </c>
      <c r="AX915" s="158" t="str">
        <f t="shared" si="1088"/>
        <v/>
      </c>
      <c r="AY915" s="158" t="str">
        <f t="shared" si="1078"/>
        <v/>
      </c>
      <c r="AZ915" s="309" t="str">
        <f t="shared" si="1077"/>
        <v/>
      </c>
      <c r="BA915" s="318" t="str">
        <f t="shared" si="1089"/>
        <v/>
      </c>
      <c r="BB915" s="473" t="str">
        <f t="shared" si="1090"/>
        <v/>
      </c>
      <c r="BC915" s="80" t="str">
        <f t="shared" si="1067"/>
        <v/>
      </c>
      <c r="BD915" s="56">
        <f t="shared" si="1091"/>
        <v>1</v>
      </c>
      <c r="BF915" s="56" t="str">
        <f t="shared" si="1092"/>
        <v/>
      </c>
      <c r="BG915" s="56" t="str">
        <f t="shared" si="1093"/>
        <v/>
      </c>
      <c r="BH915" s="6" t="str">
        <f t="shared" si="1094"/>
        <v/>
      </c>
      <c r="BK915" s="6" t="str">
        <f t="shared" si="1095"/>
        <v/>
      </c>
      <c r="BL915" s="56">
        <f t="shared" si="1120"/>
        <v>999999</v>
      </c>
      <c r="BM915" s="183">
        <f t="shared" si="1121"/>
        <v>99999.000004575006</v>
      </c>
      <c r="BN915" s="61">
        <v>899</v>
      </c>
      <c r="BO915" s="6">
        <f t="shared" si="1096"/>
        <v>999999</v>
      </c>
      <c r="BP915" s="6">
        <f t="shared" si="1097"/>
        <v>999999</v>
      </c>
      <c r="BQ915" s="6" t="str">
        <f t="shared" si="1122"/>
        <v>x</v>
      </c>
      <c r="BR915" s="206">
        <f t="shared" si="1098"/>
        <v>99999.000004575006</v>
      </c>
      <c r="BS915" s="6">
        <f t="shared" si="1099"/>
        <v>99999.000004575006</v>
      </c>
      <c r="BT915" s="6" t="str">
        <f t="shared" si="1123"/>
        <v>x</v>
      </c>
      <c r="BU915" s="6" t="str">
        <f t="shared" si="1100"/>
        <v/>
      </c>
      <c r="BW915" s="82">
        <f t="shared" si="1124"/>
        <v>9999999999</v>
      </c>
      <c r="BX915" s="80" t="str">
        <f t="shared" si="1101"/>
        <v>x</v>
      </c>
      <c r="BY915" s="80" t="str">
        <f t="shared" si="1102"/>
        <v/>
      </c>
      <c r="BZ915" s="56" t="str">
        <f t="shared" si="1125"/>
        <v/>
      </c>
      <c r="CA915" s="56" t="str">
        <f t="shared" si="1126"/>
        <v/>
      </c>
      <c r="CB915" s="88">
        <f t="shared" si="1127"/>
        <v>0</v>
      </c>
      <c r="CC915" s="56" t="str">
        <f t="shared" si="1103"/>
        <v/>
      </c>
      <c r="CD915" s="56"/>
      <c r="CE915" s="56"/>
      <c r="CF915" s="56"/>
      <c r="CG915" s="56"/>
      <c r="CH915" s="169">
        <f t="shared" si="1128"/>
        <v>9999999999</v>
      </c>
      <c r="CI915" s="170">
        <f t="shared" si="1129"/>
        <v>9999999999</v>
      </c>
      <c r="CJ915" s="171">
        <f t="shared" si="1130"/>
        <v>9999999999</v>
      </c>
      <c r="CK915" s="172" t="str">
        <f t="shared" si="1131"/>
        <v/>
      </c>
      <c r="CL915" s="173" t="str">
        <f t="shared" si="1104"/>
        <v>x</v>
      </c>
      <c r="CN915" s="6" t="str">
        <f t="shared" si="1132"/>
        <v/>
      </c>
      <c r="CO915" s="293" t="e">
        <f t="shared" ca="1" si="1068"/>
        <v>#N/A</v>
      </c>
      <c r="CP915" s="6" t="e">
        <f t="shared" ca="1" si="1133"/>
        <v>#N/A</v>
      </c>
      <c r="CQ915" s="61">
        <v>899</v>
      </c>
      <c r="CR915" s="6">
        <f t="shared" si="1105"/>
        <v>0</v>
      </c>
      <c r="CS915" s="6">
        <f t="shared" si="1106"/>
        <v>0</v>
      </c>
      <c r="CT915" s="56" t="str">
        <f t="shared" si="1107"/>
        <v/>
      </c>
      <c r="CU915" s="76">
        <f t="shared" si="1108"/>
        <v>0</v>
      </c>
      <c r="CV915" s="76">
        <f t="shared" si="1109"/>
        <v>0</v>
      </c>
      <c r="CX915" s="6" t="str">
        <f t="shared" si="1110"/>
        <v/>
      </c>
      <c r="CY915" s="6" t="str">
        <f t="shared" si="1111"/>
        <v/>
      </c>
      <c r="CZ915" s="6" t="str">
        <f t="shared" si="1112"/>
        <v/>
      </c>
      <c r="DG915" s="56" t="str">
        <f t="shared" si="1113"/>
        <v/>
      </c>
      <c r="DH915" s="6">
        <f t="shared" si="1114"/>
        <v>0</v>
      </c>
      <c r="DK915" s="6">
        <f t="shared" si="1075"/>
        <v>0</v>
      </c>
      <c r="DL915" s="6" t="e">
        <f t="shared" si="1076"/>
        <v>#N/A</v>
      </c>
      <c r="DN915" s="6" t="e">
        <f t="shared" si="1074"/>
        <v>#N/A</v>
      </c>
      <c r="DP915" s="6" t="str">
        <f t="shared" si="1115"/>
        <v/>
      </c>
      <c r="DQ915" s="293">
        <f t="shared" ca="1" si="1070"/>
        <v>909</v>
      </c>
      <c r="DR915" s="6" t="str">
        <f t="shared" ca="1" si="1134"/>
        <v>x</v>
      </c>
      <c r="DU915" s="293" t="e">
        <f t="shared" ca="1" si="1135"/>
        <v>#N/A</v>
      </c>
      <c r="DV915" s="5"/>
      <c r="DW915" s="293" t="e">
        <f t="shared" ca="1" si="1071"/>
        <v>#N/A</v>
      </c>
      <c r="DZ915" s="293" t="e">
        <f t="shared" ca="1" si="1136"/>
        <v>#N/A</v>
      </c>
      <c r="EA915" s="293" t="e">
        <f t="shared" ca="1" si="1137"/>
        <v>#N/A</v>
      </c>
      <c r="EB915" s="293" t="e">
        <f t="shared" ca="1" si="1138"/>
        <v>#N/A</v>
      </c>
      <c r="EE915" s="6" t="str">
        <f t="shared" si="1139"/>
        <v/>
      </c>
      <c r="EF915" s="293" t="e">
        <f t="shared" ca="1" si="1140"/>
        <v>#N/A</v>
      </c>
      <c r="EG915" s="6" t="e">
        <f t="shared" ca="1" si="1116"/>
        <v>#N/A</v>
      </c>
    </row>
    <row r="916" spans="1:137" x14ac:dyDescent="0.2">
      <c r="A916" s="842" t="s">
        <v>247</v>
      </c>
      <c r="C916" s="75"/>
      <c r="D916" s="184" t="str">
        <f t="shared" si="1080"/>
        <v/>
      </c>
      <c r="E916" s="649" t="str">
        <f t="shared" si="1072"/>
        <v/>
      </c>
      <c r="F916" s="607" t="str">
        <f t="shared" si="1079"/>
        <v>x</v>
      </c>
      <c r="G916" s="650"/>
      <c r="H916" s="651"/>
      <c r="I916" s="651"/>
      <c r="J916" s="651"/>
      <c r="K916" s="652"/>
      <c r="L916" s="889"/>
      <c r="M916" s="889"/>
      <c r="N916" s="653"/>
      <c r="O916" s="651"/>
      <c r="P916" s="651"/>
      <c r="Q916" s="654"/>
      <c r="R916" s="655"/>
      <c r="S916" s="607" t="str">
        <f t="shared" si="1081"/>
        <v/>
      </c>
      <c r="T916" s="656" t="str">
        <f t="shared" si="1082"/>
        <v/>
      </c>
      <c r="U916" s="656" t="str">
        <f t="shared" si="1117"/>
        <v/>
      </c>
      <c r="V916" s="656" t="str">
        <f t="shared" si="1083"/>
        <v/>
      </c>
      <c r="W916" s="719"/>
      <c r="X916" s="659"/>
      <c r="Y916" s="656" t="str">
        <f t="shared" si="1073"/>
        <v/>
      </c>
      <c r="Z916" s="659"/>
      <c r="AA916" s="654"/>
      <c r="AB916" s="656" t="str">
        <f t="shared" si="1084"/>
        <v/>
      </c>
      <c r="AC916" s="661" t="str">
        <f t="shared" si="1118"/>
        <v/>
      </c>
      <c r="AE916" s="658" t="str">
        <f t="shared" si="1085"/>
        <v/>
      </c>
      <c r="AF916" s="659"/>
      <c r="AT916" s="805" t="str">
        <f t="shared" si="1069"/>
        <v/>
      </c>
      <c r="AU916" t="str">
        <f t="shared" si="1119"/>
        <v/>
      </c>
      <c r="AV916" s="6" t="str">
        <f t="shared" si="1086"/>
        <v/>
      </c>
      <c r="AW916" s="317" t="str">
        <f t="shared" si="1087"/>
        <v/>
      </c>
      <c r="AX916" s="158" t="str">
        <f t="shared" si="1088"/>
        <v/>
      </c>
      <c r="AY916" s="158" t="str">
        <f t="shared" si="1078"/>
        <v/>
      </c>
      <c r="AZ916" s="309" t="str">
        <f t="shared" si="1077"/>
        <v/>
      </c>
      <c r="BA916" s="318" t="str">
        <f t="shared" si="1089"/>
        <v/>
      </c>
      <c r="BB916" s="473" t="str">
        <f t="shared" si="1090"/>
        <v/>
      </c>
      <c r="BC916" s="80" t="str">
        <f t="shared" ref="BC916:BC979" si="1141">IF(OR(H916="",H916="Oba",G916="",P916="",X916="",BD916=0),"",IF(OR(X916="3a",X916="3b",X916="4a",X916="4b"),"div",IF(H916="Ver","bet",IF(AND(OR(H916="Liq",H916="Mem"),AA916="bet"),"bet","vord"))))</f>
        <v/>
      </c>
      <c r="BD916" s="56">
        <f t="shared" si="1091"/>
        <v>1</v>
      </c>
      <c r="BF916" s="56" t="str">
        <f t="shared" si="1092"/>
        <v/>
      </c>
      <c r="BG916" s="56" t="str">
        <f t="shared" si="1093"/>
        <v/>
      </c>
      <c r="BH916" s="6" t="str">
        <f t="shared" si="1094"/>
        <v/>
      </c>
      <c r="BK916" s="6" t="str">
        <f t="shared" si="1095"/>
        <v/>
      </c>
      <c r="BL916" s="56">
        <f t="shared" si="1120"/>
        <v>999999</v>
      </c>
      <c r="BM916" s="183">
        <f t="shared" si="1121"/>
        <v>99999.000004579997</v>
      </c>
      <c r="BN916" s="61">
        <v>900</v>
      </c>
      <c r="BO916" s="6">
        <f t="shared" si="1096"/>
        <v>999999</v>
      </c>
      <c r="BP916" s="6">
        <f t="shared" si="1097"/>
        <v>999999</v>
      </c>
      <c r="BQ916" s="6" t="str">
        <f t="shared" si="1122"/>
        <v>x</v>
      </c>
      <c r="BR916" s="206">
        <f t="shared" si="1098"/>
        <v>99999.000004579997</v>
      </c>
      <c r="BS916" s="6">
        <f t="shared" si="1099"/>
        <v>99999.000004579997</v>
      </c>
      <c r="BT916" s="6" t="str">
        <f t="shared" si="1123"/>
        <v>x</v>
      </c>
      <c r="BU916" s="6" t="str">
        <f t="shared" si="1100"/>
        <v/>
      </c>
      <c r="BW916" s="82">
        <f t="shared" si="1124"/>
        <v>9999999999</v>
      </c>
      <c r="BX916" s="80" t="str">
        <f t="shared" si="1101"/>
        <v>x</v>
      </c>
      <c r="BY916" s="80" t="str">
        <f t="shared" si="1102"/>
        <v/>
      </c>
      <c r="BZ916" s="56" t="str">
        <f t="shared" si="1125"/>
        <v/>
      </c>
      <c r="CA916" s="56" t="str">
        <f t="shared" si="1126"/>
        <v/>
      </c>
      <c r="CB916" s="88">
        <f t="shared" si="1127"/>
        <v>0</v>
      </c>
      <c r="CC916" s="56" t="str">
        <f t="shared" si="1103"/>
        <v/>
      </c>
      <c r="CD916" s="56"/>
      <c r="CE916" s="56"/>
      <c r="CF916" s="56"/>
      <c r="CG916" s="56"/>
      <c r="CH916" s="169">
        <f t="shared" si="1128"/>
        <v>9999999999</v>
      </c>
      <c r="CI916" s="170">
        <f t="shared" si="1129"/>
        <v>9999999999</v>
      </c>
      <c r="CJ916" s="171">
        <f t="shared" si="1130"/>
        <v>9999999999</v>
      </c>
      <c r="CK916" s="172" t="str">
        <f t="shared" si="1131"/>
        <v/>
      </c>
      <c r="CL916" s="173" t="str">
        <f t="shared" si="1104"/>
        <v>x</v>
      </c>
      <c r="CN916" s="6" t="str">
        <f t="shared" si="1132"/>
        <v/>
      </c>
      <c r="CO916" s="293" t="e">
        <f t="shared" ref="CO916:CO979" ca="1" si="1142">MATCH($CO$13,OFFSET(OFFSET($CN$17,CO915,0),,,$DU$13-CO915),0)+CO915</f>
        <v>#N/A</v>
      </c>
      <c r="CP916" s="6" t="e">
        <f t="shared" ca="1" si="1133"/>
        <v>#N/A</v>
      </c>
      <c r="CQ916" s="61">
        <v>900</v>
      </c>
      <c r="CR916" s="6">
        <f t="shared" si="1105"/>
        <v>0</v>
      </c>
      <c r="CS916" s="6">
        <f t="shared" si="1106"/>
        <v>0</v>
      </c>
      <c r="CT916" s="56" t="str">
        <f t="shared" si="1107"/>
        <v/>
      </c>
      <c r="CU916" s="76">
        <f t="shared" si="1108"/>
        <v>0</v>
      </c>
      <c r="CV916" s="76">
        <f t="shared" si="1109"/>
        <v>0</v>
      </c>
      <c r="CX916" s="6" t="str">
        <f t="shared" si="1110"/>
        <v/>
      </c>
      <c r="CY916" s="6" t="str">
        <f t="shared" si="1111"/>
        <v/>
      </c>
      <c r="CZ916" s="6" t="str">
        <f t="shared" si="1112"/>
        <v/>
      </c>
      <c r="DG916" s="56" t="str">
        <f t="shared" si="1113"/>
        <v/>
      </c>
      <c r="DH916" s="6">
        <f t="shared" si="1114"/>
        <v>0</v>
      </c>
      <c r="DK916" s="6">
        <f t="shared" si="1075"/>
        <v>0</v>
      </c>
      <c r="DL916" s="6" t="e">
        <f t="shared" si="1076"/>
        <v>#N/A</v>
      </c>
      <c r="DN916" s="6" t="e">
        <f t="shared" si="1074"/>
        <v>#N/A</v>
      </c>
      <c r="DP916" s="6" t="str">
        <f t="shared" si="1115"/>
        <v/>
      </c>
      <c r="DQ916" s="293">
        <f t="shared" ca="1" si="1070"/>
        <v>910</v>
      </c>
      <c r="DR916" s="6" t="str">
        <f t="shared" ca="1" si="1134"/>
        <v>x</v>
      </c>
      <c r="DU916" s="293" t="e">
        <f t="shared" ca="1" si="1135"/>
        <v>#N/A</v>
      </c>
      <c r="DV916" s="5"/>
      <c r="DW916" s="293" t="e">
        <f t="shared" ca="1" si="1071"/>
        <v>#N/A</v>
      </c>
      <c r="DZ916" s="293" t="e">
        <f t="shared" ca="1" si="1136"/>
        <v>#N/A</v>
      </c>
      <c r="EA916" s="293" t="e">
        <f t="shared" ca="1" si="1137"/>
        <v>#N/A</v>
      </c>
      <c r="EB916" s="293" t="e">
        <f t="shared" ca="1" si="1138"/>
        <v>#N/A</v>
      </c>
      <c r="EE916" s="6" t="str">
        <f t="shared" si="1139"/>
        <v/>
      </c>
      <c r="EF916" s="293" t="e">
        <f t="shared" ca="1" si="1140"/>
        <v>#N/A</v>
      </c>
      <c r="EG916" s="6" t="e">
        <f t="shared" ca="1" si="1116"/>
        <v>#N/A</v>
      </c>
    </row>
    <row r="917" spans="1:137" x14ac:dyDescent="0.2">
      <c r="C917" s="75"/>
      <c r="D917" s="184" t="str">
        <f t="shared" si="1080"/>
        <v/>
      </c>
      <c r="E917" s="649" t="str">
        <f t="shared" si="1072"/>
        <v/>
      </c>
      <c r="F917" s="607" t="str">
        <f t="shared" si="1079"/>
        <v>x</v>
      </c>
      <c r="G917" s="650"/>
      <c r="H917" s="651"/>
      <c r="I917" s="651"/>
      <c r="J917" s="651"/>
      <c r="K917" s="652"/>
      <c r="L917" s="889"/>
      <c r="M917" s="889"/>
      <c r="N917" s="653"/>
      <c r="O917" s="651"/>
      <c r="P917" s="651"/>
      <c r="Q917" s="654"/>
      <c r="R917" s="655"/>
      <c r="S917" s="607" t="str">
        <f t="shared" si="1081"/>
        <v/>
      </c>
      <c r="T917" s="656" t="str">
        <f t="shared" si="1082"/>
        <v/>
      </c>
      <c r="U917" s="656" t="str">
        <f t="shared" si="1117"/>
        <v/>
      </c>
      <c r="V917" s="656" t="str">
        <f t="shared" si="1083"/>
        <v/>
      </c>
      <c r="W917" s="719"/>
      <c r="X917" s="659"/>
      <c r="Y917" s="656" t="str">
        <f t="shared" si="1073"/>
        <v/>
      </c>
      <c r="Z917" s="659"/>
      <c r="AA917" s="654"/>
      <c r="AB917" s="656" t="str">
        <f t="shared" si="1084"/>
        <v/>
      </c>
      <c r="AC917" s="661" t="str">
        <f t="shared" si="1118"/>
        <v/>
      </c>
      <c r="AE917" s="658" t="str">
        <f t="shared" si="1085"/>
        <v/>
      </c>
      <c r="AF917" s="659"/>
      <c r="AT917" s="805" t="str">
        <f t="shared" ref="AT917:AT980" si="1143">IF(BB917="","",ROUND(SUMIF(CY:CY,CY917,CS:CS),3))</f>
        <v/>
      </c>
      <c r="AU917" t="str">
        <f t="shared" si="1119"/>
        <v/>
      </c>
      <c r="AV917" s="6" t="str">
        <f t="shared" si="1086"/>
        <v/>
      </c>
      <c r="AW917" s="317" t="str">
        <f t="shared" si="1087"/>
        <v/>
      </c>
      <c r="AX917" s="158" t="str">
        <f t="shared" si="1088"/>
        <v/>
      </c>
      <c r="AY917" s="158" t="str">
        <f t="shared" si="1078"/>
        <v/>
      </c>
      <c r="AZ917" s="309" t="str">
        <f t="shared" si="1077"/>
        <v/>
      </c>
      <c r="BA917" s="318" t="str">
        <f t="shared" si="1089"/>
        <v/>
      </c>
      <c r="BB917" s="473" t="str">
        <f t="shared" si="1090"/>
        <v/>
      </c>
      <c r="BC917" s="80" t="str">
        <f t="shared" si="1141"/>
        <v/>
      </c>
      <c r="BD917" s="56">
        <f t="shared" si="1091"/>
        <v>1</v>
      </c>
      <c r="BF917" s="56" t="str">
        <f t="shared" si="1092"/>
        <v/>
      </c>
      <c r="BG917" s="56" t="str">
        <f t="shared" si="1093"/>
        <v/>
      </c>
      <c r="BH917" s="6" t="str">
        <f t="shared" si="1094"/>
        <v/>
      </c>
      <c r="BK917" s="6" t="str">
        <f t="shared" si="1095"/>
        <v/>
      </c>
      <c r="BL917" s="56">
        <f t="shared" si="1120"/>
        <v>999999</v>
      </c>
      <c r="BM917" s="183">
        <f t="shared" si="1121"/>
        <v>99999.000004585003</v>
      </c>
      <c r="BN917" s="61">
        <v>901</v>
      </c>
      <c r="BO917" s="6">
        <f t="shared" si="1096"/>
        <v>999999</v>
      </c>
      <c r="BP917" s="6">
        <f t="shared" si="1097"/>
        <v>999999</v>
      </c>
      <c r="BQ917" s="6" t="str">
        <f t="shared" si="1122"/>
        <v>x</v>
      </c>
      <c r="BR917" s="206">
        <f t="shared" si="1098"/>
        <v>99999.000004585003</v>
      </c>
      <c r="BS917" s="6">
        <f t="shared" si="1099"/>
        <v>99999.000004585003</v>
      </c>
      <c r="BT917" s="6" t="str">
        <f t="shared" si="1123"/>
        <v>x</v>
      </c>
      <c r="BU917" s="6" t="str">
        <f t="shared" si="1100"/>
        <v/>
      </c>
      <c r="BW917" s="82">
        <f t="shared" si="1124"/>
        <v>9999999999</v>
      </c>
      <c r="BX917" s="80" t="str">
        <f t="shared" si="1101"/>
        <v>x</v>
      </c>
      <c r="BY917" s="80" t="str">
        <f t="shared" si="1102"/>
        <v/>
      </c>
      <c r="BZ917" s="56" t="str">
        <f t="shared" si="1125"/>
        <v/>
      </c>
      <c r="CA917" s="56" t="str">
        <f t="shared" si="1126"/>
        <v/>
      </c>
      <c r="CB917" s="88">
        <f t="shared" si="1127"/>
        <v>0</v>
      </c>
      <c r="CC917" s="56" t="str">
        <f t="shared" si="1103"/>
        <v/>
      </c>
      <c r="CD917" s="56"/>
      <c r="CE917" s="56"/>
      <c r="CF917" s="56"/>
      <c r="CG917" s="56"/>
      <c r="CH917" s="169">
        <f t="shared" si="1128"/>
        <v>9999999999</v>
      </c>
      <c r="CI917" s="170">
        <f t="shared" si="1129"/>
        <v>9999999999</v>
      </c>
      <c r="CJ917" s="171">
        <f t="shared" si="1130"/>
        <v>9999999999</v>
      </c>
      <c r="CK917" s="172" t="str">
        <f t="shared" si="1131"/>
        <v/>
      </c>
      <c r="CL917" s="173" t="str">
        <f t="shared" si="1104"/>
        <v>x</v>
      </c>
      <c r="CN917" s="6" t="str">
        <f t="shared" si="1132"/>
        <v/>
      </c>
      <c r="CO917" s="293" t="e">
        <f t="shared" ca="1" si="1142"/>
        <v>#N/A</v>
      </c>
      <c r="CP917" s="6" t="e">
        <f t="shared" ca="1" si="1133"/>
        <v>#N/A</v>
      </c>
      <c r="CQ917" s="61">
        <v>901</v>
      </c>
      <c r="CR917" s="6">
        <f t="shared" si="1105"/>
        <v>0</v>
      </c>
      <c r="CS917" s="6">
        <f t="shared" si="1106"/>
        <v>0</v>
      </c>
      <c r="CT917" s="56" t="str">
        <f t="shared" si="1107"/>
        <v/>
      </c>
      <c r="CU917" s="76">
        <f t="shared" si="1108"/>
        <v>0</v>
      </c>
      <c r="CV917" s="76">
        <f t="shared" si="1109"/>
        <v>0</v>
      </c>
      <c r="CX917" s="6" t="str">
        <f t="shared" si="1110"/>
        <v/>
      </c>
      <c r="CY917" s="6" t="str">
        <f t="shared" si="1111"/>
        <v/>
      </c>
      <c r="CZ917" s="6" t="str">
        <f t="shared" si="1112"/>
        <v/>
      </c>
      <c r="DG917" s="56" t="str">
        <f t="shared" si="1113"/>
        <v/>
      </c>
      <c r="DH917" s="6">
        <f t="shared" si="1114"/>
        <v>0</v>
      </c>
      <c r="DK917" s="6">
        <f t="shared" si="1075"/>
        <v>0</v>
      </c>
      <c r="DL917" s="6" t="e">
        <f t="shared" si="1076"/>
        <v>#N/A</v>
      </c>
      <c r="DN917" s="6" t="e">
        <f t="shared" si="1074"/>
        <v>#N/A</v>
      </c>
      <c r="DP917" s="6" t="str">
        <f t="shared" si="1115"/>
        <v/>
      </c>
      <c r="DQ917" s="293">
        <f t="shared" ref="DQ917:DQ980" ca="1" si="1144">MATCH($DP$12,OFFSET(OFFSET($DP$17,DQ916,0),,,$DU$13-DQ916),0)+DQ916</f>
        <v>911</v>
      </c>
      <c r="DR917" s="6" t="str">
        <f t="shared" ca="1" si="1134"/>
        <v>x</v>
      </c>
      <c r="DU917" s="293" t="e">
        <f t="shared" ca="1" si="1135"/>
        <v>#N/A</v>
      </c>
      <c r="DV917" s="5"/>
      <c r="DW917" s="293" t="e">
        <f t="shared" ca="1" si="1071"/>
        <v>#N/A</v>
      </c>
      <c r="DZ917" s="293" t="e">
        <f t="shared" ca="1" si="1136"/>
        <v>#N/A</v>
      </c>
      <c r="EA917" s="293" t="e">
        <f t="shared" ca="1" si="1137"/>
        <v>#N/A</v>
      </c>
      <c r="EB917" s="293" t="e">
        <f t="shared" ca="1" si="1138"/>
        <v>#N/A</v>
      </c>
      <c r="EE917" s="6" t="str">
        <f t="shared" si="1139"/>
        <v/>
      </c>
      <c r="EF917" s="293" t="e">
        <f t="shared" ca="1" si="1140"/>
        <v>#N/A</v>
      </c>
      <c r="EG917" s="6" t="e">
        <f t="shared" ca="1" si="1116"/>
        <v>#N/A</v>
      </c>
    </row>
    <row r="918" spans="1:137" x14ac:dyDescent="0.2">
      <c r="C918" s="75"/>
      <c r="D918" s="184" t="str">
        <f t="shared" si="1080"/>
        <v/>
      </c>
      <c r="E918" s="649" t="str">
        <f t="shared" si="1072"/>
        <v/>
      </c>
      <c r="F918" s="607" t="str">
        <f t="shared" si="1079"/>
        <v>x</v>
      </c>
      <c r="G918" s="650"/>
      <c r="H918" s="651"/>
      <c r="I918" s="651"/>
      <c r="J918" s="651"/>
      <c r="K918" s="652"/>
      <c r="L918" s="889"/>
      <c r="M918" s="889"/>
      <c r="N918" s="653"/>
      <c r="O918" s="651"/>
      <c r="P918" s="651"/>
      <c r="Q918" s="654"/>
      <c r="R918" s="655"/>
      <c r="S918" s="607" t="str">
        <f t="shared" si="1081"/>
        <v/>
      </c>
      <c r="T918" s="656" t="str">
        <f t="shared" si="1082"/>
        <v/>
      </c>
      <c r="U918" s="656" t="str">
        <f t="shared" si="1117"/>
        <v/>
      </c>
      <c r="V918" s="656" t="str">
        <f t="shared" si="1083"/>
        <v/>
      </c>
      <c r="W918" s="719"/>
      <c r="X918" s="659"/>
      <c r="Y918" s="656" t="str">
        <f t="shared" si="1073"/>
        <v/>
      </c>
      <c r="Z918" s="659"/>
      <c r="AA918" s="654"/>
      <c r="AB918" s="656" t="str">
        <f t="shared" si="1084"/>
        <v/>
      </c>
      <c r="AC918" s="661" t="str">
        <f t="shared" si="1118"/>
        <v/>
      </c>
      <c r="AE918" s="658" t="str">
        <f t="shared" si="1085"/>
        <v/>
      </c>
      <c r="AF918" s="659"/>
      <c r="AT918" s="805" t="str">
        <f t="shared" si="1143"/>
        <v/>
      </c>
      <c r="AU918" t="str">
        <f t="shared" si="1119"/>
        <v/>
      </c>
      <c r="AV918" s="6" t="str">
        <f t="shared" si="1086"/>
        <v/>
      </c>
      <c r="AW918" s="317" t="str">
        <f t="shared" si="1087"/>
        <v/>
      </c>
      <c r="AX918" s="158" t="str">
        <f t="shared" si="1088"/>
        <v/>
      </c>
      <c r="AY918" s="158" t="str">
        <f t="shared" si="1078"/>
        <v/>
      </c>
      <c r="AZ918" s="309" t="str">
        <f t="shared" si="1077"/>
        <v/>
      </c>
      <c r="BA918" s="318" t="str">
        <f t="shared" si="1089"/>
        <v/>
      </c>
      <c r="BB918" s="473" t="str">
        <f t="shared" si="1090"/>
        <v/>
      </c>
      <c r="BC918" s="80" t="str">
        <f t="shared" si="1141"/>
        <v/>
      </c>
      <c r="BD918" s="56">
        <f t="shared" si="1091"/>
        <v>1</v>
      </c>
      <c r="BF918" s="56" t="str">
        <f t="shared" si="1092"/>
        <v/>
      </c>
      <c r="BG918" s="56" t="str">
        <f t="shared" si="1093"/>
        <v/>
      </c>
      <c r="BH918" s="6" t="str">
        <f t="shared" si="1094"/>
        <v/>
      </c>
      <c r="BK918" s="6" t="str">
        <f t="shared" si="1095"/>
        <v/>
      </c>
      <c r="BL918" s="56">
        <f t="shared" si="1120"/>
        <v>999999</v>
      </c>
      <c r="BM918" s="183">
        <f t="shared" si="1121"/>
        <v>99999.000004589994</v>
      </c>
      <c r="BN918" s="61">
        <v>902</v>
      </c>
      <c r="BO918" s="6">
        <f t="shared" si="1096"/>
        <v>999999</v>
      </c>
      <c r="BP918" s="6">
        <f t="shared" si="1097"/>
        <v>999999</v>
      </c>
      <c r="BQ918" s="6" t="str">
        <f t="shared" si="1122"/>
        <v>x</v>
      </c>
      <c r="BR918" s="206">
        <f t="shared" si="1098"/>
        <v>99999.000004589994</v>
      </c>
      <c r="BS918" s="6">
        <f t="shared" si="1099"/>
        <v>99999.000004589994</v>
      </c>
      <c r="BT918" s="6" t="str">
        <f t="shared" si="1123"/>
        <v>x</v>
      </c>
      <c r="BU918" s="6" t="str">
        <f t="shared" si="1100"/>
        <v/>
      </c>
      <c r="BW918" s="82">
        <f t="shared" si="1124"/>
        <v>9999999999</v>
      </c>
      <c r="BX918" s="80" t="str">
        <f t="shared" si="1101"/>
        <v>x</v>
      </c>
      <c r="BY918" s="80" t="str">
        <f t="shared" si="1102"/>
        <v/>
      </c>
      <c r="BZ918" s="56" t="str">
        <f t="shared" si="1125"/>
        <v/>
      </c>
      <c r="CA918" s="56" t="str">
        <f t="shared" si="1126"/>
        <v/>
      </c>
      <c r="CB918" s="88">
        <f t="shared" si="1127"/>
        <v>0</v>
      </c>
      <c r="CC918" s="56" t="str">
        <f t="shared" si="1103"/>
        <v/>
      </c>
      <c r="CD918" s="56"/>
      <c r="CE918" s="56"/>
      <c r="CF918" s="56"/>
      <c r="CG918" s="56"/>
      <c r="CH918" s="169">
        <f t="shared" si="1128"/>
        <v>9999999999</v>
      </c>
      <c r="CI918" s="170">
        <f t="shared" si="1129"/>
        <v>9999999999</v>
      </c>
      <c r="CJ918" s="171">
        <f t="shared" si="1130"/>
        <v>9999999999</v>
      </c>
      <c r="CK918" s="172" t="str">
        <f t="shared" si="1131"/>
        <v/>
      </c>
      <c r="CL918" s="173" t="str">
        <f t="shared" si="1104"/>
        <v>x</v>
      </c>
      <c r="CN918" s="6" t="str">
        <f t="shared" si="1132"/>
        <v/>
      </c>
      <c r="CO918" s="293" t="e">
        <f t="shared" ca="1" si="1142"/>
        <v>#N/A</v>
      </c>
      <c r="CP918" s="6" t="e">
        <f t="shared" ca="1" si="1133"/>
        <v>#N/A</v>
      </c>
      <c r="CQ918" s="61">
        <v>902</v>
      </c>
      <c r="CR918" s="6">
        <f t="shared" si="1105"/>
        <v>0</v>
      </c>
      <c r="CS918" s="6">
        <f t="shared" si="1106"/>
        <v>0</v>
      </c>
      <c r="CT918" s="56" t="str">
        <f t="shared" si="1107"/>
        <v/>
      </c>
      <c r="CU918" s="76">
        <f t="shared" si="1108"/>
        <v>0</v>
      </c>
      <c r="CV918" s="76">
        <f t="shared" si="1109"/>
        <v>0</v>
      </c>
      <c r="CX918" s="6" t="str">
        <f t="shared" si="1110"/>
        <v/>
      </c>
      <c r="CY918" s="6" t="str">
        <f t="shared" si="1111"/>
        <v/>
      </c>
      <c r="CZ918" s="6" t="str">
        <f t="shared" si="1112"/>
        <v/>
      </c>
      <c r="DG918" s="56" t="str">
        <f t="shared" si="1113"/>
        <v/>
      </c>
      <c r="DH918" s="6">
        <f t="shared" si="1114"/>
        <v>0</v>
      </c>
      <c r="DK918" s="6">
        <f t="shared" si="1075"/>
        <v>0</v>
      </c>
      <c r="DL918" s="6" t="e">
        <f t="shared" si="1076"/>
        <v>#N/A</v>
      </c>
      <c r="DN918" s="6" t="e">
        <f t="shared" si="1074"/>
        <v>#N/A</v>
      </c>
      <c r="DP918" s="6" t="str">
        <f t="shared" si="1115"/>
        <v/>
      </c>
      <c r="DQ918" s="293">
        <f t="shared" ca="1" si="1144"/>
        <v>912</v>
      </c>
      <c r="DR918" s="6" t="str">
        <f t="shared" ca="1" si="1134"/>
        <v>x</v>
      </c>
      <c r="DU918" s="293" t="e">
        <f t="shared" ca="1" si="1135"/>
        <v>#N/A</v>
      </c>
      <c r="DV918" s="5"/>
      <c r="DW918" s="293" t="e">
        <f t="shared" ca="1" si="1071"/>
        <v>#N/A</v>
      </c>
      <c r="DZ918" s="293" t="e">
        <f t="shared" ca="1" si="1136"/>
        <v>#N/A</v>
      </c>
      <c r="EA918" s="293" t="e">
        <f t="shared" ca="1" si="1137"/>
        <v>#N/A</v>
      </c>
      <c r="EB918" s="293" t="e">
        <f t="shared" ca="1" si="1138"/>
        <v>#N/A</v>
      </c>
      <c r="EE918" s="6" t="str">
        <f t="shared" si="1139"/>
        <v/>
      </c>
      <c r="EF918" s="293" t="e">
        <f t="shared" ca="1" si="1140"/>
        <v>#N/A</v>
      </c>
      <c r="EG918" s="6" t="e">
        <f t="shared" ca="1" si="1116"/>
        <v>#N/A</v>
      </c>
    </row>
    <row r="919" spans="1:137" x14ac:dyDescent="0.2">
      <c r="C919" s="75"/>
      <c r="D919" s="184" t="str">
        <f t="shared" si="1080"/>
        <v/>
      </c>
      <c r="E919" s="649" t="str">
        <f t="shared" si="1072"/>
        <v/>
      </c>
      <c r="F919" s="607" t="str">
        <f t="shared" si="1079"/>
        <v>x</v>
      </c>
      <c r="G919" s="650"/>
      <c r="H919" s="651"/>
      <c r="I919" s="651"/>
      <c r="J919" s="651"/>
      <c r="K919" s="652"/>
      <c r="L919" s="889"/>
      <c r="M919" s="889"/>
      <c r="N919" s="653"/>
      <c r="O919" s="651"/>
      <c r="P919" s="651"/>
      <c r="Q919" s="654"/>
      <c r="R919" s="655"/>
      <c r="S919" s="607" t="str">
        <f t="shared" si="1081"/>
        <v/>
      </c>
      <c r="T919" s="656" t="str">
        <f t="shared" si="1082"/>
        <v/>
      </c>
      <c r="U919" s="656" t="str">
        <f t="shared" si="1117"/>
        <v/>
      </c>
      <c r="V919" s="656" t="str">
        <f t="shared" si="1083"/>
        <v/>
      </c>
      <c r="W919" s="719"/>
      <c r="X919" s="659"/>
      <c r="Y919" s="656" t="str">
        <f t="shared" si="1073"/>
        <v/>
      </c>
      <c r="Z919" s="659"/>
      <c r="AA919" s="654"/>
      <c r="AB919" s="656" t="str">
        <f t="shared" si="1084"/>
        <v/>
      </c>
      <c r="AC919" s="661" t="str">
        <f t="shared" si="1118"/>
        <v/>
      </c>
      <c r="AE919" s="658" t="str">
        <f t="shared" si="1085"/>
        <v/>
      </c>
      <c r="AF919" s="659"/>
      <c r="AT919" s="805" t="str">
        <f t="shared" si="1143"/>
        <v/>
      </c>
      <c r="AU919" t="str">
        <f t="shared" si="1119"/>
        <v/>
      </c>
      <c r="AV919" s="6" t="str">
        <f t="shared" si="1086"/>
        <v/>
      </c>
      <c r="AW919" s="317" t="str">
        <f t="shared" si="1087"/>
        <v/>
      </c>
      <c r="AX919" s="158" t="str">
        <f t="shared" si="1088"/>
        <v/>
      </c>
      <c r="AY919" s="158" t="str">
        <f t="shared" si="1078"/>
        <v/>
      </c>
      <c r="AZ919" s="309" t="str">
        <f t="shared" si="1077"/>
        <v/>
      </c>
      <c r="BA919" s="318" t="str">
        <f t="shared" si="1089"/>
        <v/>
      </c>
      <c r="BB919" s="473" t="str">
        <f t="shared" si="1090"/>
        <v/>
      </c>
      <c r="BC919" s="80" t="str">
        <f t="shared" si="1141"/>
        <v/>
      </c>
      <c r="BD919" s="56">
        <f t="shared" si="1091"/>
        <v>1</v>
      </c>
      <c r="BF919" s="56" t="str">
        <f t="shared" si="1092"/>
        <v/>
      </c>
      <c r="BG919" s="56" t="str">
        <f t="shared" si="1093"/>
        <v/>
      </c>
      <c r="BH919" s="6" t="str">
        <f t="shared" si="1094"/>
        <v/>
      </c>
      <c r="BK919" s="6" t="str">
        <f t="shared" si="1095"/>
        <v/>
      </c>
      <c r="BL919" s="56">
        <f t="shared" si="1120"/>
        <v>999999</v>
      </c>
      <c r="BM919" s="183">
        <f t="shared" si="1121"/>
        <v>99999.000004595</v>
      </c>
      <c r="BN919" s="61">
        <v>903</v>
      </c>
      <c r="BO919" s="6">
        <f t="shared" si="1096"/>
        <v>999999</v>
      </c>
      <c r="BP919" s="6">
        <f t="shared" si="1097"/>
        <v>999999</v>
      </c>
      <c r="BQ919" s="6" t="str">
        <f t="shared" si="1122"/>
        <v>x</v>
      </c>
      <c r="BR919" s="206">
        <f t="shared" si="1098"/>
        <v>99999.000004595</v>
      </c>
      <c r="BS919" s="6">
        <f t="shared" si="1099"/>
        <v>99999.000004595</v>
      </c>
      <c r="BT919" s="6" t="str">
        <f t="shared" si="1123"/>
        <v>x</v>
      </c>
      <c r="BU919" s="6" t="str">
        <f t="shared" si="1100"/>
        <v/>
      </c>
      <c r="BW919" s="82">
        <f t="shared" si="1124"/>
        <v>9999999999</v>
      </c>
      <c r="BX919" s="80" t="str">
        <f t="shared" si="1101"/>
        <v>x</v>
      </c>
      <c r="BY919" s="80" t="str">
        <f t="shared" si="1102"/>
        <v/>
      </c>
      <c r="BZ919" s="56" t="str">
        <f t="shared" si="1125"/>
        <v/>
      </c>
      <c r="CA919" s="56" t="str">
        <f t="shared" si="1126"/>
        <v/>
      </c>
      <c r="CB919" s="88">
        <f t="shared" si="1127"/>
        <v>0</v>
      </c>
      <c r="CC919" s="56" t="str">
        <f t="shared" si="1103"/>
        <v/>
      </c>
      <c r="CD919" s="56"/>
      <c r="CE919" s="56"/>
      <c r="CF919" s="56"/>
      <c r="CG919" s="56"/>
      <c r="CH919" s="169">
        <f t="shared" si="1128"/>
        <v>9999999999</v>
      </c>
      <c r="CI919" s="170">
        <f t="shared" si="1129"/>
        <v>9999999999</v>
      </c>
      <c r="CJ919" s="171">
        <f t="shared" si="1130"/>
        <v>9999999999</v>
      </c>
      <c r="CK919" s="172" t="str">
        <f t="shared" si="1131"/>
        <v/>
      </c>
      <c r="CL919" s="173" t="str">
        <f t="shared" si="1104"/>
        <v>x</v>
      </c>
      <c r="CN919" s="6" t="str">
        <f t="shared" si="1132"/>
        <v/>
      </c>
      <c r="CO919" s="293" t="e">
        <f t="shared" ca="1" si="1142"/>
        <v>#N/A</v>
      </c>
      <c r="CP919" s="6" t="e">
        <f t="shared" ca="1" si="1133"/>
        <v>#N/A</v>
      </c>
      <c r="CQ919" s="61">
        <v>903</v>
      </c>
      <c r="CR919" s="6">
        <f t="shared" si="1105"/>
        <v>0</v>
      </c>
      <c r="CS919" s="6">
        <f t="shared" si="1106"/>
        <v>0</v>
      </c>
      <c r="CT919" s="56" t="str">
        <f t="shared" si="1107"/>
        <v/>
      </c>
      <c r="CU919" s="76">
        <f t="shared" si="1108"/>
        <v>0</v>
      </c>
      <c r="CV919" s="76">
        <f t="shared" si="1109"/>
        <v>0</v>
      </c>
      <c r="CX919" s="6" t="str">
        <f t="shared" si="1110"/>
        <v/>
      </c>
      <c r="CY919" s="6" t="str">
        <f t="shared" si="1111"/>
        <v/>
      </c>
      <c r="CZ919" s="6" t="str">
        <f t="shared" si="1112"/>
        <v/>
      </c>
      <c r="DG919" s="56" t="str">
        <f t="shared" si="1113"/>
        <v/>
      </c>
      <c r="DH919" s="6">
        <f t="shared" si="1114"/>
        <v>0</v>
      </c>
      <c r="DK919" s="6">
        <f t="shared" si="1075"/>
        <v>0</v>
      </c>
      <c r="DL919" s="6" t="e">
        <f t="shared" si="1076"/>
        <v>#N/A</v>
      </c>
      <c r="DN919" s="6" t="e">
        <f t="shared" si="1074"/>
        <v>#N/A</v>
      </c>
      <c r="DP919" s="6" t="str">
        <f t="shared" si="1115"/>
        <v/>
      </c>
      <c r="DQ919" s="293">
        <f t="shared" ca="1" si="1144"/>
        <v>913</v>
      </c>
      <c r="DR919" s="6" t="str">
        <f t="shared" ca="1" si="1134"/>
        <v>x</v>
      </c>
      <c r="DU919" s="293" t="e">
        <f t="shared" ca="1" si="1135"/>
        <v>#N/A</v>
      </c>
      <c r="DV919" s="5"/>
      <c r="DW919" s="293" t="e">
        <f t="shared" ref="DW919:DW982" ca="1" si="1145">MATCH($DW$12,OFFSET(OFFSET($CT$17,DW918,0),,,$DU$13-DW918),0)+DW918</f>
        <v>#N/A</v>
      </c>
      <c r="DZ919" s="293" t="e">
        <f t="shared" ca="1" si="1136"/>
        <v>#N/A</v>
      </c>
      <c r="EA919" s="293" t="e">
        <f t="shared" ca="1" si="1137"/>
        <v>#N/A</v>
      </c>
      <c r="EB919" s="293" t="e">
        <f t="shared" ca="1" si="1138"/>
        <v>#N/A</v>
      </c>
      <c r="EE919" s="6" t="str">
        <f t="shared" si="1139"/>
        <v/>
      </c>
      <c r="EF919" s="293" t="e">
        <f t="shared" ca="1" si="1140"/>
        <v>#N/A</v>
      </c>
      <c r="EG919" s="6" t="e">
        <f t="shared" ca="1" si="1116"/>
        <v>#N/A</v>
      </c>
    </row>
    <row r="920" spans="1:137" x14ac:dyDescent="0.2">
      <c r="C920" s="75"/>
      <c r="D920" s="184" t="str">
        <f t="shared" si="1080"/>
        <v/>
      </c>
      <c r="E920" s="649" t="str">
        <f t="shared" si="1072"/>
        <v/>
      </c>
      <c r="F920" s="607" t="str">
        <f t="shared" si="1079"/>
        <v>x</v>
      </c>
      <c r="G920" s="650"/>
      <c r="H920" s="651"/>
      <c r="I920" s="651"/>
      <c r="J920" s="651"/>
      <c r="K920" s="652"/>
      <c r="L920" s="889"/>
      <c r="M920" s="889"/>
      <c r="N920" s="653"/>
      <c r="O920" s="651"/>
      <c r="P920" s="651"/>
      <c r="Q920" s="654"/>
      <c r="R920" s="655"/>
      <c r="S920" s="607" t="str">
        <f t="shared" si="1081"/>
        <v/>
      </c>
      <c r="T920" s="656" t="str">
        <f t="shared" si="1082"/>
        <v/>
      </c>
      <c r="U920" s="656" t="str">
        <f t="shared" si="1117"/>
        <v/>
      </c>
      <c r="V920" s="656" t="str">
        <f t="shared" si="1083"/>
        <v/>
      </c>
      <c r="W920" s="719"/>
      <c r="X920" s="659"/>
      <c r="Y920" s="656" t="str">
        <f t="shared" si="1073"/>
        <v/>
      </c>
      <c r="Z920" s="659"/>
      <c r="AA920" s="654"/>
      <c r="AB920" s="656" t="str">
        <f t="shared" si="1084"/>
        <v/>
      </c>
      <c r="AC920" s="661" t="str">
        <f t="shared" si="1118"/>
        <v/>
      </c>
      <c r="AE920" s="658" t="str">
        <f t="shared" si="1085"/>
        <v/>
      </c>
      <c r="AF920" s="659"/>
      <c r="AT920" s="805" t="str">
        <f t="shared" si="1143"/>
        <v/>
      </c>
      <c r="AU920" t="str">
        <f t="shared" si="1119"/>
        <v/>
      </c>
      <c r="AV920" s="6" t="str">
        <f t="shared" si="1086"/>
        <v/>
      </c>
      <c r="AW920" s="317" t="str">
        <f t="shared" si="1087"/>
        <v/>
      </c>
      <c r="AX920" s="158" t="str">
        <f t="shared" si="1088"/>
        <v/>
      </c>
      <c r="AY920" s="158" t="str">
        <f t="shared" si="1078"/>
        <v/>
      </c>
      <c r="AZ920" s="309" t="str">
        <f t="shared" si="1077"/>
        <v/>
      </c>
      <c r="BA920" s="318" t="str">
        <f t="shared" si="1089"/>
        <v/>
      </c>
      <c r="BB920" s="473" t="str">
        <f t="shared" si="1090"/>
        <v/>
      </c>
      <c r="BC920" s="80" t="str">
        <f t="shared" si="1141"/>
        <v/>
      </c>
      <c r="BD920" s="56">
        <f t="shared" si="1091"/>
        <v>1</v>
      </c>
      <c r="BF920" s="56" t="str">
        <f t="shared" si="1092"/>
        <v/>
      </c>
      <c r="BG920" s="56" t="str">
        <f t="shared" si="1093"/>
        <v/>
      </c>
      <c r="BH920" s="6" t="str">
        <f t="shared" si="1094"/>
        <v/>
      </c>
      <c r="BK920" s="6" t="str">
        <f t="shared" si="1095"/>
        <v/>
      </c>
      <c r="BL920" s="56">
        <f t="shared" si="1120"/>
        <v>999999</v>
      </c>
      <c r="BM920" s="183">
        <f t="shared" si="1121"/>
        <v>99999.000004600006</v>
      </c>
      <c r="BN920" s="61">
        <v>904</v>
      </c>
      <c r="BO920" s="6">
        <f t="shared" si="1096"/>
        <v>999999</v>
      </c>
      <c r="BP920" s="6">
        <f t="shared" si="1097"/>
        <v>999999</v>
      </c>
      <c r="BQ920" s="6" t="str">
        <f t="shared" si="1122"/>
        <v>x</v>
      </c>
      <c r="BR920" s="206">
        <f t="shared" si="1098"/>
        <v>99999.000004600006</v>
      </c>
      <c r="BS920" s="6">
        <f t="shared" si="1099"/>
        <v>99999.000004600006</v>
      </c>
      <c r="BT920" s="6" t="str">
        <f t="shared" si="1123"/>
        <v>x</v>
      </c>
      <c r="BU920" s="6" t="str">
        <f t="shared" si="1100"/>
        <v/>
      </c>
      <c r="BW920" s="82">
        <f t="shared" si="1124"/>
        <v>9999999999</v>
      </c>
      <c r="BX920" s="80" t="str">
        <f t="shared" si="1101"/>
        <v>x</v>
      </c>
      <c r="BY920" s="80" t="str">
        <f t="shared" si="1102"/>
        <v/>
      </c>
      <c r="BZ920" s="56" t="str">
        <f t="shared" si="1125"/>
        <v/>
      </c>
      <c r="CA920" s="56" t="str">
        <f t="shared" si="1126"/>
        <v/>
      </c>
      <c r="CB920" s="88">
        <f t="shared" si="1127"/>
        <v>0</v>
      </c>
      <c r="CC920" s="56" t="str">
        <f t="shared" si="1103"/>
        <v/>
      </c>
      <c r="CD920" s="56"/>
      <c r="CE920" s="56"/>
      <c r="CF920" s="56"/>
      <c r="CG920" s="56"/>
      <c r="CH920" s="169">
        <f t="shared" si="1128"/>
        <v>9999999999</v>
      </c>
      <c r="CI920" s="170">
        <f t="shared" si="1129"/>
        <v>9999999999</v>
      </c>
      <c r="CJ920" s="171">
        <f t="shared" si="1130"/>
        <v>9999999999</v>
      </c>
      <c r="CK920" s="172" t="str">
        <f t="shared" si="1131"/>
        <v/>
      </c>
      <c r="CL920" s="173" t="str">
        <f t="shared" si="1104"/>
        <v>x</v>
      </c>
      <c r="CN920" s="6" t="str">
        <f t="shared" si="1132"/>
        <v/>
      </c>
      <c r="CO920" s="293" t="e">
        <f t="shared" ca="1" si="1142"/>
        <v>#N/A</v>
      </c>
      <c r="CP920" s="6" t="e">
        <f t="shared" ca="1" si="1133"/>
        <v>#N/A</v>
      </c>
      <c r="CQ920" s="61">
        <v>904</v>
      </c>
      <c r="CR920" s="6">
        <f t="shared" si="1105"/>
        <v>0</v>
      </c>
      <c r="CS920" s="6">
        <f t="shared" si="1106"/>
        <v>0</v>
      </c>
      <c r="CT920" s="56" t="str">
        <f t="shared" si="1107"/>
        <v/>
      </c>
      <c r="CU920" s="76">
        <f t="shared" si="1108"/>
        <v>0</v>
      </c>
      <c r="CV920" s="76">
        <f t="shared" si="1109"/>
        <v>0</v>
      </c>
      <c r="CX920" s="6" t="str">
        <f t="shared" si="1110"/>
        <v/>
      </c>
      <c r="CY920" s="6" t="str">
        <f t="shared" si="1111"/>
        <v/>
      </c>
      <c r="CZ920" s="6" t="str">
        <f t="shared" si="1112"/>
        <v/>
      </c>
      <c r="DG920" s="56" t="str">
        <f t="shared" si="1113"/>
        <v/>
      </c>
      <c r="DH920" s="6">
        <f t="shared" si="1114"/>
        <v>0</v>
      </c>
      <c r="DK920" s="6">
        <f t="shared" si="1075"/>
        <v>0</v>
      </c>
      <c r="DL920" s="6" t="e">
        <f t="shared" si="1076"/>
        <v>#N/A</v>
      </c>
      <c r="DN920" s="6" t="e">
        <f t="shared" si="1074"/>
        <v>#N/A</v>
      </c>
      <c r="DP920" s="6" t="str">
        <f t="shared" si="1115"/>
        <v/>
      </c>
      <c r="DQ920" s="293">
        <f t="shared" ca="1" si="1144"/>
        <v>914</v>
      </c>
      <c r="DR920" s="6" t="str">
        <f t="shared" ca="1" si="1134"/>
        <v>x</v>
      </c>
      <c r="DU920" s="293" t="e">
        <f t="shared" ca="1" si="1135"/>
        <v>#N/A</v>
      </c>
      <c r="DV920" s="5"/>
      <c r="DW920" s="293" t="e">
        <f t="shared" ca="1" si="1145"/>
        <v>#N/A</v>
      </c>
      <c r="DZ920" s="293" t="e">
        <f t="shared" ca="1" si="1136"/>
        <v>#N/A</v>
      </c>
      <c r="EA920" s="293" t="e">
        <f t="shared" ca="1" si="1137"/>
        <v>#N/A</v>
      </c>
      <c r="EB920" s="293" t="e">
        <f t="shared" ca="1" si="1138"/>
        <v>#N/A</v>
      </c>
      <c r="EE920" s="6" t="str">
        <f t="shared" si="1139"/>
        <v/>
      </c>
      <c r="EF920" s="293" t="e">
        <f t="shared" ca="1" si="1140"/>
        <v>#N/A</v>
      </c>
      <c r="EG920" s="6" t="e">
        <f t="shared" ca="1" si="1116"/>
        <v>#N/A</v>
      </c>
    </row>
    <row r="921" spans="1:137" x14ac:dyDescent="0.2">
      <c r="C921" s="75"/>
      <c r="D921" s="184" t="str">
        <f t="shared" si="1080"/>
        <v/>
      </c>
      <c r="E921" s="649" t="str">
        <f t="shared" si="1072"/>
        <v/>
      </c>
      <c r="F921" s="607" t="str">
        <f t="shared" si="1079"/>
        <v>x</v>
      </c>
      <c r="G921" s="650"/>
      <c r="H921" s="651"/>
      <c r="I921" s="651"/>
      <c r="J921" s="651"/>
      <c r="K921" s="652"/>
      <c r="L921" s="889"/>
      <c r="M921" s="889"/>
      <c r="N921" s="653"/>
      <c r="O921" s="651"/>
      <c r="P921" s="651"/>
      <c r="Q921" s="654"/>
      <c r="R921" s="655"/>
      <c r="S921" s="607" t="str">
        <f t="shared" si="1081"/>
        <v/>
      </c>
      <c r="T921" s="656" t="str">
        <f t="shared" si="1082"/>
        <v/>
      </c>
      <c r="U921" s="656" t="str">
        <f t="shared" si="1117"/>
        <v/>
      </c>
      <c r="V921" s="656" t="str">
        <f t="shared" si="1083"/>
        <v/>
      </c>
      <c r="W921" s="719"/>
      <c r="X921" s="659"/>
      <c r="Y921" s="656" t="str">
        <f t="shared" si="1073"/>
        <v/>
      </c>
      <c r="Z921" s="659"/>
      <c r="AA921" s="654"/>
      <c r="AB921" s="656" t="str">
        <f t="shared" si="1084"/>
        <v/>
      </c>
      <c r="AC921" s="661" t="str">
        <f t="shared" si="1118"/>
        <v/>
      </c>
      <c r="AE921" s="658" t="str">
        <f t="shared" si="1085"/>
        <v/>
      </c>
      <c r="AF921" s="659"/>
      <c r="AT921" s="805" t="str">
        <f t="shared" si="1143"/>
        <v/>
      </c>
      <c r="AU921" t="str">
        <f t="shared" si="1119"/>
        <v/>
      </c>
      <c r="AV921" s="6" t="str">
        <f t="shared" si="1086"/>
        <v/>
      </c>
      <c r="AW921" s="317" t="str">
        <f t="shared" si="1087"/>
        <v/>
      </c>
      <c r="AX921" s="158" t="str">
        <f t="shared" si="1088"/>
        <v/>
      </c>
      <c r="AY921" s="158" t="str">
        <f t="shared" si="1078"/>
        <v/>
      </c>
      <c r="AZ921" s="309" t="str">
        <f t="shared" si="1077"/>
        <v/>
      </c>
      <c r="BA921" s="318" t="str">
        <f t="shared" si="1089"/>
        <v/>
      </c>
      <c r="BB921" s="473" t="str">
        <f t="shared" si="1090"/>
        <v/>
      </c>
      <c r="BC921" s="80" t="str">
        <f t="shared" si="1141"/>
        <v/>
      </c>
      <c r="BD921" s="56">
        <f t="shared" si="1091"/>
        <v>1</v>
      </c>
      <c r="BF921" s="56" t="str">
        <f t="shared" si="1092"/>
        <v/>
      </c>
      <c r="BG921" s="56" t="str">
        <f t="shared" si="1093"/>
        <v/>
      </c>
      <c r="BH921" s="6" t="str">
        <f t="shared" si="1094"/>
        <v/>
      </c>
      <c r="BK921" s="6" t="str">
        <f t="shared" si="1095"/>
        <v/>
      </c>
      <c r="BL921" s="56">
        <f t="shared" si="1120"/>
        <v>999999</v>
      </c>
      <c r="BM921" s="183">
        <f t="shared" si="1121"/>
        <v>99999.000004604997</v>
      </c>
      <c r="BN921" s="61">
        <v>905</v>
      </c>
      <c r="BO921" s="6">
        <f t="shared" si="1096"/>
        <v>999999</v>
      </c>
      <c r="BP921" s="6">
        <f t="shared" si="1097"/>
        <v>999999</v>
      </c>
      <c r="BQ921" s="6" t="str">
        <f t="shared" si="1122"/>
        <v>x</v>
      </c>
      <c r="BR921" s="206">
        <f t="shared" si="1098"/>
        <v>99999.000004604997</v>
      </c>
      <c r="BS921" s="6">
        <f t="shared" si="1099"/>
        <v>99999.000004604997</v>
      </c>
      <c r="BT921" s="6" t="str">
        <f t="shared" si="1123"/>
        <v>x</v>
      </c>
      <c r="BU921" s="6" t="str">
        <f t="shared" si="1100"/>
        <v/>
      </c>
      <c r="BW921" s="82">
        <f t="shared" si="1124"/>
        <v>9999999999</v>
      </c>
      <c r="BX921" s="80" t="str">
        <f t="shared" si="1101"/>
        <v>x</v>
      </c>
      <c r="BY921" s="80" t="str">
        <f t="shared" si="1102"/>
        <v/>
      </c>
      <c r="BZ921" s="56" t="str">
        <f t="shared" si="1125"/>
        <v/>
      </c>
      <c r="CA921" s="56" t="str">
        <f t="shared" si="1126"/>
        <v/>
      </c>
      <c r="CB921" s="88">
        <f t="shared" si="1127"/>
        <v>0</v>
      </c>
      <c r="CC921" s="56" t="str">
        <f t="shared" si="1103"/>
        <v/>
      </c>
      <c r="CD921" s="56"/>
      <c r="CE921" s="56"/>
      <c r="CF921" s="56"/>
      <c r="CG921" s="56"/>
      <c r="CH921" s="169">
        <f t="shared" si="1128"/>
        <v>9999999999</v>
      </c>
      <c r="CI921" s="170">
        <f t="shared" si="1129"/>
        <v>9999999999</v>
      </c>
      <c r="CJ921" s="171">
        <f t="shared" si="1130"/>
        <v>9999999999</v>
      </c>
      <c r="CK921" s="172" t="str">
        <f t="shared" si="1131"/>
        <v/>
      </c>
      <c r="CL921" s="173" t="str">
        <f t="shared" si="1104"/>
        <v>x</v>
      </c>
      <c r="CN921" s="6" t="str">
        <f t="shared" si="1132"/>
        <v/>
      </c>
      <c r="CO921" s="293" t="e">
        <f t="shared" ca="1" si="1142"/>
        <v>#N/A</v>
      </c>
      <c r="CP921" s="6" t="e">
        <f t="shared" ca="1" si="1133"/>
        <v>#N/A</v>
      </c>
      <c r="CQ921" s="61">
        <v>905</v>
      </c>
      <c r="CR921" s="6">
        <f t="shared" si="1105"/>
        <v>0</v>
      </c>
      <c r="CS921" s="6">
        <f t="shared" si="1106"/>
        <v>0</v>
      </c>
      <c r="CT921" s="56" t="str">
        <f t="shared" si="1107"/>
        <v/>
      </c>
      <c r="CU921" s="76">
        <f t="shared" si="1108"/>
        <v>0</v>
      </c>
      <c r="CV921" s="76">
        <f t="shared" si="1109"/>
        <v>0</v>
      </c>
      <c r="CX921" s="6" t="str">
        <f t="shared" si="1110"/>
        <v/>
      </c>
      <c r="CY921" s="6" t="str">
        <f t="shared" si="1111"/>
        <v/>
      </c>
      <c r="CZ921" s="6" t="str">
        <f t="shared" si="1112"/>
        <v/>
      </c>
      <c r="DG921" s="56" t="str">
        <f t="shared" si="1113"/>
        <v/>
      </c>
      <c r="DH921" s="6">
        <f t="shared" si="1114"/>
        <v>0</v>
      </c>
      <c r="DK921" s="6">
        <f t="shared" si="1075"/>
        <v>0</v>
      </c>
      <c r="DL921" s="6" t="e">
        <f t="shared" si="1076"/>
        <v>#N/A</v>
      </c>
      <c r="DN921" s="6" t="e">
        <f t="shared" si="1074"/>
        <v>#N/A</v>
      </c>
      <c r="DP921" s="6" t="str">
        <f t="shared" si="1115"/>
        <v/>
      </c>
      <c r="DQ921" s="293">
        <f t="shared" ca="1" si="1144"/>
        <v>915</v>
      </c>
      <c r="DR921" s="6" t="str">
        <f t="shared" ca="1" si="1134"/>
        <v>x</v>
      </c>
      <c r="DU921" s="293" t="e">
        <f t="shared" ca="1" si="1135"/>
        <v>#N/A</v>
      </c>
      <c r="DV921" s="5"/>
      <c r="DW921" s="293" t="e">
        <f t="shared" ca="1" si="1145"/>
        <v>#N/A</v>
      </c>
      <c r="DZ921" s="293" t="e">
        <f t="shared" ca="1" si="1136"/>
        <v>#N/A</v>
      </c>
      <c r="EA921" s="293" t="e">
        <f t="shared" ca="1" si="1137"/>
        <v>#N/A</v>
      </c>
      <c r="EB921" s="293" t="e">
        <f t="shared" ca="1" si="1138"/>
        <v>#N/A</v>
      </c>
      <c r="EE921" s="6" t="str">
        <f t="shared" si="1139"/>
        <v/>
      </c>
      <c r="EF921" s="293" t="e">
        <f t="shared" ca="1" si="1140"/>
        <v>#N/A</v>
      </c>
      <c r="EG921" s="6" t="e">
        <f t="shared" ca="1" si="1116"/>
        <v>#N/A</v>
      </c>
    </row>
    <row r="922" spans="1:137" x14ac:dyDescent="0.2">
      <c r="C922" s="75"/>
      <c r="D922" s="184" t="str">
        <f t="shared" si="1080"/>
        <v/>
      </c>
      <c r="E922" s="649" t="str">
        <f t="shared" si="1072"/>
        <v/>
      </c>
      <c r="F922" s="607" t="str">
        <f t="shared" si="1079"/>
        <v>x</v>
      </c>
      <c r="G922" s="650"/>
      <c r="H922" s="651"/>
      <c r="I922" s="651"/>
      <c r="J922" s="651"/>
      <c r="K922" s="652"/>
      <c r="L922" s="889"/>
      <c r="M922" s="889"/>
      <c r="N922" s="653"/>
      <c r="O922" s="651"/>
      <c r="P922" s="651"/>
      <c r="Q922" s="654"/>
      <c r="R922" s="655"/>
      <c r="S922" s="607" t="str">
        <f t="shared" si="1081"/>
        <v/>
      </c>
      <c r="T922" s="656" t="str">
        <f t="shared" si="1082"/>
        <v/>
      </c>
      <c r="U922" s="656" t="str">
        <f t="shared" si="1117"/>
        <v/>
      </c>
      <c r="V922" s="656" t="str">
        <f t="shared" si="1083"/>
        <v/>
      </c>
      <c r="W922" s="719"/>
      <c r="X922" s="659"/>
      <c r="Y922" s="656" t="str">
        <f t="shared" si="1073"/>
        <v/>
      </c>
      <c r="Z922" s="659"/>
      <c r="AA922" s="654"/>
      <c r="AB922" s="656" t="str">
        <f t="shared" si="1084"/>
        <v/>
      </c>
      <c r="AC922" s="661" t="str">
        <f t="shared" si="1118"/>
        <v/>
      </c>
      <c r="AE922" s="658" t="str">
        <f t="shared" si="1085"/>
        <v/>
      </c>
      <c r="AF922" s="659"/>
      <c r="AT922" s="805" t="str">
        <f t="shared" si="1143"/>
        <v/>
      </c>
      <c r="AU922" t="str">
        <f t="shared" si="1119"/>
        <v/>
      </c>
      <c r="AV922" s="6" t="str">
        <f t="shared" si="1086"/>
        <v/>
      </c>
      <c r="AW922" s="317" t="str">
        <f t="shared" si="1087"/>
        <v/>
      </c>
      <c r="AX922" s="158" t="str">
        <f t="shared" si="1088"/>
        <v/>
      </c>
      <c r="AY922" s="158" t="str">
        <f t="shared" si="1078"/>
        <v/>
      </c>
      <c r="AZ922" s="309" t="str">
        <f t="shared" si="1077"/>
        <v/>
      </c>
      <c r="BA922" s="318" t="str">
        <f t="shared" si="1089"/>
        <v/>
      </c>
      <c r="BB922" s="473" t="str">
        <f t="shared" si="1090"/>
        <v/>
      </c>
      <c r="BC922" s="80" t="str">
        <f t="shared" si="1141"/>
        <v/>
      </c>
      <c r="BD922" s="56">
        <f t="shared" si="1091"/>
        <v>1</v>
      </c>
      <c r="BF922" s="56" t="str">
        <f t="shared" si="1092"/>
        <v/>
      </c>
      <c r="BG922" s="56" t="str">
        <f t="shared" si="1093"/>
        <v/>
      </c>
      <c r="BH922" s="6" t="str">
        <f t="shared" si="1094"/>
        <v/>
      </c>
      <c r="BK922" s="6" t="str">
        <f t="shared" si="1095"/>
        <v/>
      </c>
      <c r="BL922" s="56">
        <f t="shared" si="1120"/>
        <v>999999</v>
      </c>
      <c r="BM922" s="183">
        <f t="shared" si="1121"/>
        <v>99999.000004610003</v>
      </c>
      <c r="BN922" s="61">
        <v>906</v>
      </c>
      <c r="BO922" s="6">
        <f t="shared" si="1096"/>
        <v>999999</v>
      </c>
      <c r="BP922" s="6">
        <f t="shared" si="1097"/>
        <v>999999</v>
      </c>
      <c r="BQ922" s="6" t="str">
        <f t="shared" si="1122"/>
        <v>x</v>
      </c>
      <c r="BR922" s="206">
        <f t="shared" si="1098"/>
        <v>99999.000004610003</v>
      </c>
      <c r="BS922" s="6">
        <f t="shared" si="1099"/>
        <v>99999.000004610003</v>
      </c>
      <c r="BT922" s="6" t="str">
        <f t="shared" si="1123"/>
        <v>x</v>
      </c>
      <c r="BU922" s="6" t="str">
        <f t="shared" si="1100"/>
        <v/>
      </c>
      <c r="BW922" s="82">
        <f t="shared" si="1124"/>
        <v>9999999999</v>
      </c>
      <c r="BX922" s="80" t="str">
        <f t="shared" si="1101"/>
        <v>x</v>
      </c>
      <c r="BY922" s="80" t="str">
        <f t="shared" si="1102"/>
        <v/>
      </c>
      <c r="BZ922" s="56" t="str">
        <f t="shared" si="1125"/>
        <v/>
      </c>
      <c r="CA922" s="56" t="str">
        <f t="shared" si="1126"/>
        <v/>
      </c>
      <c r="CB922" s="88">
        <f t="shared" si="1127"/>
        <v>0</v>
      </c>
      <c r="CC922" s="56" t="str">
        <f t="shared" si="1103"/>
        <v/>
      </c>
      <c r="CD922" s="56"/>
      <c r="CE922" s="56"/>
      <c r="CF922" s="56"/>
      <c r="CG922" s="56"/>
      <c r="CH922" s="169">
        <f t="shared" si="1128"/>
        <v>9999999999</v>
      </c>
      <c r="CI922" s="170">
        <f t="shared" si="1129"/>
        <v>9999999999</v>
      </c>
      <c r="CJ922" s="171">
        <f t="shared" si="1130"/>
        <v>9999999999</v>
      </c>
      <c r="CK922" s="172" t="str">
        <f t="shared" si="1131"/>
        <v/>
      </c>
      <c r="CL922" s="173" t="str">
        <f t="shared" si="1104"/>
        <v>x</v>
      </c>
      <c r="CN922" s="6" t="str">
        <f t="shared" si="1132"/>
        <v/>
      </c>
      <c r="CO922" s="293" t="e">
        <f t="shared" ca="1" si="1142"/>
        <v>#N/A</v>
      </c>
      <c r="CP922" s="6" t="e">
        <f t="shared" ca="1" si="1133"/>
        <v>#N/A</v>
      </c>
      <c r="CQ922" s="61">
        <v>906</v>
      </c>
      <c r="CR922" s="6">
        <f t="shared" si="1105"/>
        <v>0</v>
      </c>
      <c r="CS922" s="6">
        <f t="shared" si="1106"/>
        <v>0</v>
      </c>
      <c r="CT922" s="56" t="str">
        <f t="shared" si="1107"/>
        <v/>
      </c>
      <c r="CU922" s="76">
        <f t="shared" si="1108"/>
        <v>0</v>
      </c>
      <c r="CV922" s="76">
        <f t="shared" si="1109"/>
        <v>0</v>
      </c>
      <c r="CX922" s="6" t="str">
        <f t="shared" si="1110"/>
        <v/>
      </c>
      <c r="CY922" s="6" t="str">
        <f t="shared" si="1111"/>
        <v/>
      </c>
      <c r="CZ922" s="6" t="str">
        <f t="shared" si="1112"/>
        <v/>
      </c>
      <c r="DG922" s="56" t="str">
        <f t="shared" si="1113"/>
        <v/>
      </c>
      <c r="DH922" s="6">
        <f t="shared" si="1114"/>
        <v>0</v>
      </c>
      <c r="DK922" s="6">
        <f t="shared" si="1075"/>
        <v>0</v>
      </c>
      <c r="DL922" s="6" t="e">
        <f t="shared" si="1076"/>
        <v>#N/A</v>
      </c>
      <c r="DN922" s="6" t="e">
        <f t="shared" si="1074"/>
        <v>#N/A</v>
      </c>
      <c r="DP922" s="6" t="str">
        <f t="shared" si="1115"/>
        <v/>
      </c>
      <c r="DQ922" s="293">
        <f t="shared" ca="1" si="1144"/>
        <v>916</v>
      </c>
      <c r="DR922" s="6" t="str">
        <f t="shared" ca="1" si="1134"/>
        <v>x</v>
      </c>
      <c r="DU922" s="293" t="e">
        <f t="shared" ca="1" si="1135"/>
        <v>#N/A</v>
      </c>
      <c r="DV922" s="5"/>
      <c r="DW922" s="293" t="e">
        <f t="shared" ca="1" si="1145"/>
        <v>#N/A</v>
      </c>
      <c r="DZ922" s="293" t="e">
        <f t="shared" ca="1" si="1136"/>
        <v>#N/A</v>
      </c>
      <c r="EA922" s="293" t="e">
        <f t="shared" ca="1" si="1137"/>
        <v>#N/A</v>
      </c>
      <c r="EB922" s="293" t="e">
        <f t="shared" ca="1" si="1138"/>
        <v>#N/A</v>
      </c>
      <c r="EE922" s="6" t="str">
        <f t="shared" si="1139"/>
        <v/>
      </c>
      <c r="EF922" s="293" t="e">
        <f t="shared" ca="1" si="1140"/>
        <v>#N/A</v>
      </c>
      <c r="EG922" s="6" t="e">
        <f t="shared" ca="1" si="1116"/>
        <v>#N/A</v>
      </c>
    </row>
    <row r="923" spans="1:137" x14ac:dyDescent="0.2">
      <c r="C923" s="75"/>
      <c r="D923" s="184" t="str">
        <f t="shared" si="1080"/>
        <v/>
      </c>
      <c r="E923" s="649" t="str">
        <f t="shared" si="1072"/>
        <v/>
      </c>
      <c r="F923" s="607" t="str">
        <f t="shared" si="1079"/>
        <v>x</v>
      </c>
      <c r="G923" s="650"/>
      <c r="H923" s="651"/>
      <c r="I923" s="651"/>
      <c r="J923" s="651"/>
      <c r="K923" s="652"/>
      <c r="L923" s="889"/>
      <c r="M923" s="889"/>
      <c r="N923" s="653"/>
      <c r="O923" s="651"/>
      <c r="P923" s="651"/>
      <c r="Q923" s="654"/>
      <c r="R923" s="655"/>
      <c r="S923" s="607" t="str">
        <f t="shared" si="1081"/>
        <v/>
      </c>
      <c r="T923" s="656" t="str">
        <f t="shared" si="1082"/>
        <v/>
      </c>
      <c r="U923" s="656" t="str">
        <f t="shared" si="1117"/>
        <v/>
      </c>
      <c r="V923" s="656" t="str">
        <f t="shared" si="1083"/>
        <v/>
      </c>
      <c r="W923" s="719"/>
      <c r="X923" s="659"/>
      <c r="Y923" s="656" t="str">
        <f t="shared" si="1073"/>
        <v/>
      </c>
      <c r="Z923" s="659"/>
      <c r="AA923" s="654"/>
      <c r="AB923" s="656" t="str">
        <f t="shared" si="1084"/>
        <v/>
      </c>
      <c r="AC923" s="661" t="str">
        <f t="shared" si="1118"/>
        <v/>
      </c>
      <c r="AE923" s="658" t="str">
        <f t="shared" si="1085"/>
        <v/>
      </c>
      <c r="AF923" s="659"/>
      <c r="AT923" s="805" t="str">
        <f t="shared" si="1143"/>
        <v/>
      </c>
      <c r="AU923" t="str">
        <f t="shared" si="1119"/>
        <v/>
      </c>
      <c r="AV923" s="6" t="str">
        <f t="shared" si="1086"/>
        <v/>
      </c>
      <c r="AW923" s="317" t="str">
        <f t="shared" si="1087"/>
        <v/>
      </c>
      <c r="AX923" s="158" t="str">
        <f t="shared" si="1088"/>
        <v/>
      </c>
      <c r="AY923" s="158" t="str">
        <f t="shared" si="1078"/>
        <v/>
      </c>
      <c r="AZ923" s="309" t="str">
        <f t="shared" si="1077"/>
        <v/>
      </c>
      <c r="BA923" s="318" t="str">
        <f t="shared" si="1089"/>
        <v/>
      </c>
      <c r="BB923" s="473" t="str">
        <f t="shared" si="1090"/>
        <v/>
      </c>
      <c r="BC923" s="80" t="str">
        <f t="shared" si="1141"/>
        <v/>
      </c>
      <c r="BD923" s="56">
        <f t="shared" si="1091"/>
        <v>1</v>
      </c>
      <c r="BF923" s="56" t="str">
        <f t="shared" si="1092"/>
        <v/>
      </c>
      <c r="BG923" s="56" t="str">
        <f t="shared" si="1093"/>
        <v/>
      </c>
      <c r="BH923" s="6" t="str">
        <f t="shared" si="1094"/>
        <v/>
      </c>
      <c r="BK923" s="6" t="str">
        <f t="shared" si="1095"/>
        <v/>
      </c>
      <c r="BL923" s="56">
        <f t="shared" si="1120"/>
        <v>999999</v>
      </c>
      <c r="BM923" s="183">
        <f t="shared" si="1121"/>
        <v>99999.000004614994</v>
      </c>
      <c r="BN923" s="61">
        <v>907</v>
      </c>
      <c r="BO923" s="6">
        <f t="shared" si="1096"/>
        <v>999999</v>
      </c>
      <c r="BP923" s="6">
        <f t="shared" si="1097"/>
        <v>999999</v>
      </c>
      <c r="BQ923" s="6" t="str">
        <f t="shared" si="1122"/>
        <v>x</v>
      </c>
      <c r="BR923" s="206">
        <f t="shared" si="1098"/>
        <v>99999.000004614994</v>
      </c>
      <c r="BS923" s="6">
        <f t="shared" si="1099"/>
        <v>99999.000004614994</v>
      </c>
      <c r="BT923" s="6" t="str">
        <f t="shared" si="1123"/>
        <v>x</v>
      </c>
      <c r="BU923" s="6" t="str">
        <f t="shared" si="1100"/>
        <v/>
      </c>
      <c r="BW923" s="82">
        <f t="shared" si="1124"/>
        <v>9999999999</v>
      </c>
      <c r="BX923" s="80" t="str">
        <f t="shared" si="1101"/>
        <v>x</v>
      </c>
      <c r="BY923" s="80" t="str">
        <f t="shared" si="1102"/>
        <v/>
      </c>
      <c r="BZ923" s="56" t="str">
        <f t="shared" si="1125"/>
        <v/>
      </c>
      <c r="CA923" s="56" t="str">
        <f t="shared" si="1126"/>
        <v/>
      </c>
      <c r="CB923" s="88">
        <f t="shared" si="1127"/>
        <v>0</v>
      </c>
      <c r="CC923" s="56" t="str">
        <f t="shared" si="1103"/>
        <v/>
      </c>
      <c r="CD923" s="56"/>
      <c r="CE923" s="56"/>
      <c r="CF923" s="56"/>
      <c r="CG923" s="56"/>
      <c r="CH923" s="169">
        <f t="shared" si="1128"/>
        <v>9999999999</v>
      </c>
      <c r="CI923" s="170">
        <f t="shared" si="1129"/>
        <v>9999999999</v>
      </c>
      <c r="CJ923" s="171">
        <f t="shared" si="1130"/>
        <v>9999999999</v>
      </c>
      <c r="CK923" s="172" t="str">
        <f t="shared" si="1131"/>
        <v/>
      </c>
      <c r="CL923" s="173" t="str">
        <f t="shared" si="1104"/>
        <v>x</v>
      </c>
      <c r="CN923" s="6" t="str">
        <f t="shared" si="1132"/>
        <v/>
      </c>
      <c r="CO923" s="293" t="e">
        <f t="shared" ca="1" si="1142"/>
        <v>#N/A</v>
      </c>
      <c r="CP923" s="6" t="e">
        <f t="shared" ca="1" si="1133"/>
        <v>#N/A</v>
      </c>
      <c r="CQ923" s="61">
        <v>907</v>
      </c>
      <c r="CR923" s="6">
        <f t="shared" si="1105"/>
        <v>0</v>
      </c>
      <c r="CS923" s="6">
        <f t="shared" si="1106"/>
        <v>0</v>
      </c>
      <c r="CT923" s="56" t="str">
        <f t="shared" si="1107"/>
        <v/>
      </c>
      <c r="CU923" s="76">
        <f t="shared" si="1108"/>
        <v>0</v>
      </c>
      <c r="CV923" s="76">
        <f t="shared" si="1109"/>
        <v>0</v>
      </c>
      <c r="CX923" s="6" t="str">
        <f t="shared" si="1110"/>
        <v/>
      </c>
      <c r="CY923" s="6" t="str">
        <f t="shared" si="1111"/>
        <v/>
      </c>
      <c r="CZ923" s="6" t="str">
        <f t="shared" si="1112"/>
        <v/>
      </c>
      <c r="DG923" s="56" t="str">
        <f t="shared" si="1113"/>
        <v/>
      </c>
      <c r="DH923" s="6">
        <f t="shared" si="1114"/>
        <v>0</v>
      </c>
      <c r="DK923" s="6">
        <f t="shared" si="1075"/>
        <v>0</v>
      </c>
      <c r="DL923" s="6" t="e">
        <f t="shared" si="1076"/>
        <v>#N/A</v>
      </c>
      <c r="DN923" s="6" t="e">
        <f t="shared" si="1074"/>
        <v>#N/A</v>
      </c>
      <c r="DP923" s="6" t="str">
        <f t="shared" si="1115"/>
        <v/>
      </c>
      <c r="DQ923" s="293">
        <f t="shared" ca="1" si="1144"/>
        <v>917</v>
      </c>
      <c r="DR923" s="6" t="str">
        <f t="shared" ca="1" si="1134"/>
        <v>x</v>
      </c>
      <c r="DU923" s="293" t="e">
        <f t="shared" ca="1" si="1135"/>
        <v>#N/A</v>
      </c>
      <c r="DV923" s="5"/>
      <c r="DW923" s="293" t="e">
        <f t="shared" ca="1" si="1145"/>
        <v>#N/A</v>
      </c>
      <c r="DZ923" s="293" t="e">
        <f t="shared" ca="1" si="1136"/>
        <v>#N/A</v>
      </c>
      <c r="EA923" s="293" t="e">
        <f t="shared" ca="1" si="1137"/>
        <v>#N/A</v>
      </c>
      <c r="EB923" s="293" t="e">
        <f t="shared" ca="1" si="1138"/>
        <v>#N/A</v>
      </c>
      <c r="EE923" s="6" t="str">
        <f t="shared" si="1139"/>
        <v/>
      </c>
      <c r="EF923" s="293" t="e">
        <f t="shared" ca="1" si="1140"/>
        <v>#N/A</v>
      </c>
      <c r="EG923" s="6" t="e">
        <f t="shared" ca="1" si="1116"/>
        <v>#N/A</v>
      </c>
    </row>
    <row r="924" spans="1:137" x14ac:dyDescent="0.2">
      <c r="C924" s="75"/>
      <c r="D924" s="184" t="str">
        <f t="shared" si="1080"/>
        <v/>
      </c>
      <c r="E924" s="649" t="str">
        <f t="shared" si="1072"/>
        <v/>
      </c>
      <c r="F924" s="607" t="str">
        <f t="shared" si="1079"/>
        <v>x</v>
      </c>
      <c r="G924" s="650"/>
      <c r="H924" s="651"/>
      <c r="I924" s="651"/>
      <c r="J924" s="651"/>
      <c r="K924" s="652"/>
      <c r="L924" s="889"/>
      <c r="M924" s="889"/>
      <c r="N924" s="653"/>
      <c r="O924" s="651"/>
      <c r="P924" s="651"/>
      <c r="Q924" s="654"/>
      <c r="R924" s="655"/>
      <c r="S924" s="607" t="str">
        <f t="shared" si="1081"/>
        <v/>
      </c>
      <c r="T924" s="656" t="str">
        <f t="shared" si="1082"/>
        <v/>
      </c>
      <c r="U924" s="656" t="str">
        <f t="shared" si="1117"/>
        <v/>
      </c>
      <c r="V924" s="656" t="str">
        <f t="shared" si="1083"/>
        <v/>
      </c>
      <c r="W924" s="719"/>
      <c r="X924" s="659"/>
      <c r="Y924" s="656" t="str">
        <f t="shared" si="1073"/>
        <v/>
      </c>
      <c r="Z924" s="659"/>
      <c r="AA924" s="654"/>
      <c r="AB924" s="656" t="str">
        <f t="shared" si="1084"/>
        <v/>
      </c>
      <c r="AC924" s="661" t="str">
        <f t="shared" si="1118"/>
        <v/>
      </c>
      <c r="AE924" s="658" t="str">
        <f t="shared" si="1085"/>
        <v/>
      </c>
      <c r="AF924" s="659"/>
      <c r="AT924" s="805" t="str">
        <f t="shared" si="1143"/>
        <v/>
      </c>
      <c r="AU924" t="str">
        <f t="shared" si="1119"/>
        <v/>
      </c>
      <c r="AV924" s="6" t="str">
        <f t="shared" si="1086"/>
        <v/>
      </c>
      <c r="AW924" s="317" t="str">
        <f t="shared" si="1087"/>
        <v/>
      </c>
      <c r="AX924" s="158" t="str">
        <f t="shared" si="1088"/>
        <v/>
      </c>
      <c r="AY924" s="158" t="str">
        <f t="shared" si="1078"/>
        <v/>
      </c>
      <c r="AZ924" s="309" t="str">
        <f t="shared" si="1077"/>
        <v/>
      </c>
      <c r="BA924" s="318" t="str">
        <f t="shared" si="1089"/>
        <v/>
      </c>
      <c r="BB924" s="473" t="str">
        <f t="shared" si="1090"/>
        <v/>
      </c>
      <c r="BC924" s="80" t="str">
        <f t="shared" si="1141"/>
        <v/>
      </c>
      <c r="BD924" s="56">
        <f t="shared" si="1091"/>
        <v>1</v>
      </c>
      <c r="BF924" s="56" t="str">
        <f t="shared" si="1092"/>
        <v/>
      </c>
      <c r="BG924" s="56" t="str">
        <f t="shared" si="1093"/>
        <v/>
      </c>
      <c r="BH924" s="6" t="str">
        <f t="shared" si="1094"/>
        <v/>
      </c>
      <c r="BK924" s="6" t="str">
        <f t="shared" si="1095"/>
        <v/>
      </c>
      <c r="BL924" s="56">
        <f t="shared" si="1120"/>
        <v>999999</v>
      </c>
      <c r="BM924" s="183">
        <f t="shared" si="1121"/>
        <v>99999.00000462</v>
      </c>
      <c r="BN924" s="61">
        <v>908</v>
      </c>
      <c r="BO924" s="6">
        <f t="shared" si="1096"/>
        <v>999999</v>
      </c>
      <c r="BP924" s="6">
        <f t="shared" si="1097"/>
        <v>999999</v>
      </c>
      <c r="BQ924" s="6" t="str">
        <f t="shared" si="1122"/>
        <v>x</v>
      </c>
      <c r="BR924" s="206">
        <f t="shared" si="1098"/>
        <v>99999.00000462</v>
      </c>
      <c r="BS924" s="6">
        <f t="shared" si="1099"/>
        <v>99999.00000462</v>
      </c>
      <c r="BT924" s="6" t="str">
        <f t="shared" si="1123"/>
        <v>x</v>
      </c>
      <c r="BU924" s="6" t="str">
        <f t="shared" si="1100"/>
        <v/>
      </c>
      <c r="BW924" s="82">
        <f t="shared" si="1124"/>
        <v>9999999999</v>
      </c>
      <c r="BX924" s="80" t="str">
        <f t="shared" si="1101"/>
        <v>x</v>
      </c>
      <c r="BY924" s="80" t="str">
        <f t="shared" si="1102"/>
        <v/>
      </c>
      <c r="BZ924" s="56" t="str">
        <f t="shared" si="1125"/>
        <v/>
      </c>
      <c r="CA924" s="56" t="str">
        <f t="shared" si="1126"/>
        <v/>
      </c>
      <c r="CB924" s="88">
        <f t="shared" si="1127"/>
        <v>0</v>
      </c>
      <c r="CC924" s="56" t="str">
        <f t="shared" si="1103"/>
        <v/>
      </c>
      <c r="CD924" s="56"/>
      <c r="CE924" s="56"/>
      <c r="CF924" s="56"/>
      <c r="CG924" s="56"/>
      <c r="CH924" s="169">
        <f t="shared" si="1128"/>
        <v>9999999999</v>
      </c>
      <c r="CI924" s="170">
        <f t="shared" si="1129"/>
        <v>9999999999</v>
      </c>
      <c r="CJ924" s="171">
        <f t="shared" si="1130"/>
        <v>9999999999</v>
      </c>
      <c r="CK924" s="172" t="str">
        <f t="shared" si="1131"/>
        <v/>
      </c>
      <c r="CL924" s="173" t="str">
        <f t="shared" si="1104"/>
        <v>x</v>
      </c>
      <c r="CN924" s="6" t="str">
        <f t="shared" si="1132"/>
        <v/>
      </c>
      <c r="CO924" s="293" t="e">
        <f t="shared" ca="1" si="1142"/>
        <v>#N/A</v>
      </c>
      <c r="CP924" s="6" t="e">
        <f t="shared" ca="1" si="1133"/>
        <v>#N/A</v>
      </c>
      <c r="CQ924" s="61">
        <v>908</v>
      </c>
      <c r="CR924" s="6">
        <f t="shared" si="1105"/>
        <v>0</v>
      </c>
      <c r="CS924" s="6">
        <f t="shared" si="1106"/>
        <v>0</v>
      </c>
      <c r="CT924" s="56" t="str">
        <f t="shared" si="1107"/>
        <v/>
      </c>
      <c r="CU924" s="76">
        <f t="shared" si="1108"/>
        <v>0</v>
      </c>
      <c r="CV924" s="76">
        <f t="shared" si="1109"/>
        <v>0</v>
      </c>
      <c r="CX924" s="6" t="str">
        <f t="shared" si="1110"/>
        <v/>
      </c>
      <c r="CY924" s="6" t="str">
        <f t="shared" si="1111"/>
        <v/>
      </c>
      <c r="CZ924" s="6" t="str">
        <f t="shared" si="1112"/>
        <v/>
      </c>
      <c r="DG924" s="56" t="str">
        <f t="shared" si="1113"/>
        <v/>
      </c>
      <c r="DH924" s="6">
        <f t="shared" si="1114"/>
        <v>0</v>
      </c>
      <c r="DK924" s="6">
        <f t="shared" si="1075"/>
        <v>0</v>
      </c>
      <c r="DL924" s="6" t="e">
        <f t="shared" si="1076"/>
        <v>#N/A</v>
      </c>
      <c r="DN924" s="6" t="e">
        <f t="shared" si="1074"/>
        <v>#N/A</v>
      </c>
      <c r="DP924" s="6" t="str">
        <f t="shared" si="1115"/>
        <v/>
      </c>
      <c r="DQ924" s="293">
        <f t="shared" ca="1" si="1144"/>
        <v>918</v>
      </c>
      <c r="DR924" s="6" t="str">
        <f t="shared" ca="1" si="1134"/>
        <v>x</v>
      </c>
      <c r="DU924" s="293" t="e">
        <f t="shared" ca="1" si="1135"/>
        <v>#N/A</v>
      </c>
      <c r="DV924" s="5"/>
      <c r="DW924" s="293" t="e">
        <f t="shared" ca="1" si="1145"/>
        <v>#N/A</v>
      </c>
      <c r="DZ924" s="293" t="e">
        <f t="shared" ca="1" si="1136"/>
        <v>#N/A</v>
      </c>
      <c r="EA924" s="293" t="e">
        <f t="shared" ca="1" si="1137"/>
        <v>#N/A</v>
      </c>
      <c r="EB924" s="293" t="e">
        <f t="shared" ca="1" si="1138"/>
        <v>#N/A</v>
      </c>
      <c r="EE924" s="6" t="str">
        <f t="shared" si="1139"/>
        <v/>
      </c>
      <c r="EF924" s="293" t="e">
        <f t="shared" ca="1" si="1140"/>
        <v>#N/A</v>
      </c>
      <c r="EG924" s="6" t="e">
        <f t="shared" ca="1" si="1116"/>
        <v>#N/A</v>
      </c>
    </row>
    <row r="925" spans="1:137" x14ac:dyDescent="0.2">
      <c r="C925" s="75"/>
      <c r="D925" s="184" t="str">
        <f t="shared" si="1080"/>
        <v/>
      </c>
      <c r="E925" s="649" t="str">
        <f t="shared" si="1072"/>
        <v/>
      </c>
      <c r="F925" s="607" t="str">
        <f t="shared" si="1079"/>
        <v>x</v>
      </c>
      <c r="G925" s="650"/>
      <c r="H925" s="651"/>
      <c r="I925" s="651"/>
      <c r="J925" s="651"/>
      <c r="K925" s="652"/>
      <c r="L925" s="889"/>
      <c r="M925" s="889"/>
      <c r="N925" s="653"/>
      <c r="O925" s="651"/>
      <c r="P925" s="651"/>
      <c r="Q925" s="654"/>
      <c r="R925" s="655"/>
      <c r="S925" s="607" t="str">
        <f t="shared" si="1081"/>
        <v/>
      </c>
      <c r="T925" s="656" t="str">
        <f t="shared" si="1082"/>
        <v/>
      </c>
      <c r="U925" s="656" t="str">
        <f t="shared" si="1117"/>
        <v/>
      </c>
      <c r="V925" s="656" t="str">
        <f t="shared" si="1083"/>
        <v/>
      </c>
      <c r="W925" s="719"/>
      <c r="X925" s="659"/>
      <c r="Y925" s="656" t="str">
        <f t="shared" si="1073"/>
        <v/>
      </c>
      <c r="Z925" s="659"/>
      <c r="AA925" s="654"/>
      <c r="AB925" s="656" t="str">
        <f t="shared" si="1084"/>
        <v/>
      </c>
      <c r="AC925" s="661" t="str">
        <f t="shared" si="1118"/>
        <v/>
      </c>
      <c r="AE925" s="658" t="str">
        <f t="shared" si="1085"/>
        <v/>
      </c>
      <c r="AF925" s="659"/>
      <c r="AT925" s="805" t="str">
        <f t="shared" si="1143"/>
        <v/>
      </c>
      <c r="AU925" t="str">
        <f t="shared" si="1119"/>
        <v/>
      </c>
      <c r="AV925" s="6" t="str">
        <f t="shared" si="1086"/>
        <v/>
      </c>
      <c r="AW925" s="317" t="str">
        <f t="shared" si="1087"/>
        <v/>
      </c>
      <c r="AX925" s="158" t="str">
        <f t="shared" si="1088"/>
        <v/>
      </c>
      <c r="AY925" s="158" t="str">
        <f t="shared" si="1078"/>
        <v/>
      </c>
      <c r="AZ925" s="309" t="str">
        <f t="shared" si="1077"/>
        <v/>
      </c>
      <c r="BA925" s="318" t="str">
        <f t="shared" si="1089"/>
        <v/>
      </c>
      <c r="BB925" s="473" t="str">
        <f t="shared" si="1090"/>
        <v/>
      </c>
      <c r="BC925" s="80" t="str">
        <f t="shared" si="1141"/>
        <v/>
      </c>
      <c r="BD925" s="56">
        <f t="shared" si="1091"/>
        <v>1</v>
      </c>
      <c r="BF925" s="56" t="str">
        <f t="shared" si="1092"/>
        <v/>
      </c>
      <c r="BG925" s="56" t="str">
        <f t="shared" si="1093"/>
        <v/>
      </c>
      <c r="BH925" s="6" t="str">
        <f t="shared" si="1094"/>
        <v/>
      </c>
      <c r="BK925" s="6" t="str">
        <f t="shared" si="1095"/>
        <v/>
      </c>
      <c r="BL925" s="56">
        <f t="shared" si="1120"/>
        <v>999999</v>
      </c>
      <c r="BM925" s="183">
        <f t="shared" si="1121"/>
        <v>99999.000004625006</v>
      </c>
      <c r="BN925" s="61">
        <v>909</v>
      </c>
      <c r="BO925" s="6">
        <f t="shared" si="1096"/>
        <v>999999</v>
      </c>
      <c r="BP925" s="6">
        <f t="shared" si="1097"/>
        <v>999999</v>
      </c>
      <c r="BQ925" s="6" t="str">
        <f t="shared" si="1122"/>
        <v>x</v>
      </c>
      <c r="BR925" s="206">
        <f t="shared" si="1098"/>
        <v>99999.000004625006</v>
      </c>
      <c r="BS925" s="6">
        <f t="shared" si="1099"/>
        <v>99999.000004625006</v>
      </c>
      <c r="BT925" s="6" t="str">
        <f t="shared" si="1123"/>
        <v>x</v>
      </c>
      <c r="BU925" s="6" t="str">
        <f t="shared" si="1100"/>
        <v/>
      </c>
      <c r="BW925" s="82">
        <f t="shared" si="1124"/>
        <v>9999999999</v>
      </c>
      <c r="BX925" s="80" t="str">
        <f t="shared" si="1101"/>
        <v>x</v>
      </c>
      <c r="BY925" s="80" t="str">
        <f t="shared" si="1102"/>
        <v/>
      </c>
      <c r="BZ925" s="56" t="str">
        <f t="shared" si="1125"/>
        <v/>
      </c>
      <c r="CA925" s="56" t="str">
        <f t="shared" si="1126"/>
        <v/>
      </c>
      <c r="CB925" s="88">
        <f t="shared" si="1127"/>
        <v>0</v>
      </c>
      <c r="CC925" s="56" t="str">
        <f t="shared" si="1103"/>
        <v/>
      </c>
      <c r="CD925" s="56"/>
      <c r="CE925" s="56"/>
      <c r="CF925" s="56"/>
      <c r="CG925" s="56"/>
      <c r="CH925" s="169">
        <f t="shared" si="1128"/>
        <v>9999999999</v>
      </c>
      <c r="CI925" s="170">
        <f t="shared" si="1129"/>
        <v>9999999999</v>
      </c>
      <c r="CJ925" s="171">
        <f t="shared" si="1130"/>
        <v>9999999999</v>
      </c>
      <c r="CK925" s="172" t="str">
        <f t="shared" si="1131"/>
        <v/>
      </c>
      <c r="CL925" s="173" t="str">
        <f t="shared" si="1104"/>
        <v>x</v>
      </c>
      <c r="CN925" s="6" t="str">
        <f t="shared" si="1132"/>
        <v/>
      </c>
      <c r="CO925" s="293" t="e">
        <f t="shared" ca="1" si="1142"/>
        <v>#N/A</v>
      </c>
      <c r="CP925" s="6" t="e">
        <f t="shared" ca="1" si="1133"/>
        <v>#N/A</v>
      </c>
      <c r="CQ925" s="61">
        <v>909</v>
      </c>
      <c r="CR925" s="6">
        <f t="shared" si="1105"/>
        <v>0</v>
      </c>
      <c r="CS925" s="6">
        <f t="shared" si="1106"/>
        <v>0</v>
      </c>
      <c r="CT925" s="56" t="str">
        <f t="shared" si="1107"/>
        <v/>
      </c>
      <c r="CU925" s="76">
        <f t="shared" si="1108"/>
        <v>0</v>
      </c>
      <c r="CV925" s="76">
        <f t="shared" si="1109"/>
        <v>0</v>
      </c>
      <c r="CX925" s="6" t="str">
        <f t="shared" si="1110"/>
        <v/>
      </c>
      <c r="CY925" s="6" t="str">
        <f t="shared" si="1111"/>
        <v/>
      </c>
      <c r="CZ925" s="6" t="str">
        <f t="shared" si="1112"/>
        <v/>
      </c>
      <c r="DG925" s="56" t="str">
        <f t="shared" si="1113"/>
        <v/>
      </c>
      <c r="DH925" s="6">
        <f t="shared" si="1114"/>
        <v>0</v>
      </c>
      <c r="DK925" s="6">
        <f t="shared" si="1075"/>
        <v>0</v>
      </c>
      <c r="DL925" s="6" t="e">
        <f t="shared" si="1076"/>
        <v>#N/A</v>
      </c>
      <c r="DN925" s="6" t="e">
        <f t="shared" si="1074"/>
        <v>#N/A</v>
      </c>
      <c r="DP925" s="6" t="str">
        <f t="shared" si="1115"/>
        <v/>
      </c>
      <c r="DQ925" s="293">
        <f t="shared" ca="1" si="1144"/>
        <v>919</v>
      </c>
      <c r="DR925" s="6" t="str">
        <f t="shared" ca="1" si="1134"/>
        <v>x</v>
      </c>
      <c r="DU925" s="293" t="e">
        <f t="shared" ca="1" si="1135"/>
        <v>#N/A</v>
      </c>
      <c r="DV925" s="5"/>
      <c r="DW925" s="293" t="e">
        <f t="shared" ca="1" si="1145"/>
        <v>#N/A</v>
      </c>
      <c r="DZ925" s="293" t="e">
        <f t="shared" ca="1" si="1136"/>
        <v>#N/A</v>
      </c>
      <c r="EA925" s="293" t="e">
        <f t="shared" ca="1" si="1137"/>
        <v>#N/A</v>
      </c>
      <c r="EB925" s="293" t="e">
        <f t="shared" ca="1" si="1138"/>
        <v>#N/A</v>
      </c>
      <c r="EE925" s="6" t="str">
        <f t="shared" si="1139"/>
        <v/>
      </c>
      <c r="EF925" s="293" t="e">
        <f t="shared" ca="1" si="1140"/>
        <v>#N/A</v>
      </c>
      <c r="EG925" s="6" t="e">
        <f t="shared" ca="1" si="1116"/>
        <v>#N/A</v>
      </c>
    </row>
    <row r="926" spans="1:137" x14ac:dyDescent="0.2">
      <c r="C926" s="75"/>
      <c r="D926" s="184" t="str">
        <f t="shared" si="1080"/>
        <v/>
      </c>
      <c r="E926" s="649" t="str">
        <f t="shared" ref="E926:E989" si="1146">IF(ISERROR(BG926),1,IF(ISERROR(BF926),2,IF(AND(H926="Liq",I926=""),3,IF(AND(H926="Liq",Y926&lt;0),4,IF(DH926=1,5,IF(AND($BH$5=1,H926="Oba"),6,IF(AND($BH$4=1,H926="Mem"),7,IF(AND(DK926="LiqD",P926&lt;&gt;"120 Debiteuren"),8,IF(AND(DK926="LiqC",P926&lt;&gt;"130 Crediteuren"),9,"")))))))))</f>
        <v/>
      </c>
      <c r="F926" s="607" t="str">
        <f t="shared" si="1079"/>
        <v>x</v>
      </c>
      <c r="G926" s="650"/>
      <c r="H926" s="651"/>
      <c r="I926" s="651"/>
      <c r="J926" s="651"/>
      <c r="K926" s="652"/>
      <c r="L926" s="889"/>
      <c r="M926" s="889"/>
      <c r="N926" s="653"/>
      <c r="O926" s="651"/>
      <c r="P926" s="651"/>
      <c r="Q926" s="654"/>
      <c r="R926" s="655"/>
      <c r="S926" s="607" t="str">
        <f t="shared" si="1081"/>
        <v/>
      </c>
      <c r="T926" s="656" t="str">
        <f t="shared" si="1082"/>
        <v/>
      </c>
      <c r="U926" s="656" t="str">
        <f t="shared" si="1117"/>
        <v/>
      </c>
      <c r="V926" s="656" t="str">
        <f t="shared" si="1083"/>
        <v/>
      </c>
      <c r="W926" s="719"/>
      <c r="X926" s="659"/>
      <c r="Y926" s="656" t="str">
        <f t="shared" si="1073"/>
        <v/>
      </c>
      <c r="Z926" s="659"/>
      <c r="AA926" s="654"/>
      <c r="AB926" s="656" t="str">
        <f t="shared" si="1084"/>
        <v/>
      </c>
      <c r="AC926" s="661" t="str">
        <f t="shared" si="1118"/>
        <v/>
      </c>
      <c r="AE926" s="658" t="str">
        <f t="shared" si="1085"/>
        <v/>
      </c>
      <c r="AF926" s="659"/>
      <c r="AT926" s="805" t="str">
        <f t="shared" si="1143"/>
        <v/>
      </c>
      <c r="AU926" t="str">
        <f t="shared" si="1119"/>
        <v/>
      </c>
      <c r="AV926" s="6" t="str">
        <f t="shared" si="1086"/>
        <v/>
      </c>
      <c r="AW926" s="317" t="str">
        <f t="shared" si="1087"/>
        <v/>
      </c>
      <c r="AX926" s="158" t="str">
        <f t="shared" si="1088"/>
        <v/>
      </c>
      <c r="AY926" s="158" t="str">
        <f t="shared" si="1078"/>
        <v/>
      </c>
      <c r="AZ926" s="309" t="str">
        <f t="shared" si="1077"/>
        <v/>
      </c>
      <c r="BA926" s="318" t="str">
        <f t="shared" si="1089"/>
        <v/>
      </c>
      <c r="BB926" s="473" t="str">
        <f t="shared" si="1090"/>
        <v/>
      </c>
      <c r="BC926" s="80" t="str">
        <f t="shared" si="1141"/>
        <v/>
      </c>
      <c r="BD926" s="56">
        <f t="shared" si="1091"/>
        <v>1</v>
      </c>
      <c r="BF926" s="56" t="str">
        <f t="shared" si="1092"/>
        <v/>
      </c>
      <c r="BG926" s="56" t="str">
        <f t="shared" si="1093"/>
        <v/>
      </c>
      <c r="BH926" s="6" t="str">
        <f t="shared" si="1094"/>
        <v/>
      </c>
      <c r="BK926" s="6" t="str">
        <f t="shared" si="1095"/>
        <v/>
      </c>
      <c r="BL926" s="56">
        <f t="shared" si="1120"/>
        <v>999999</v>
      </c>
      <c r="BM926" s="183">
        <f t="shared" si="1121"/>
        <v>99999.000004629997</v>
      </c>
      <c r="BN926" s="61">
        <v>910</v>
      </c>
      <c r="BO926" s="6">
        <f t="shared" si="1096"/>
        <v>999999</v>
      </c>
      <c r="BP926" s="6">
        <f t="shared" si="1097"/>
        <v>999999</v>
      </c>
      <c r="BQ926" s="6" t="str">
        <f t="shared" si="1122"/>
        <v>x</v>
      </c>
      <c r="BR926" s="206">
        <f t="shared" si="1098"/>
        <v>99999.000004629997</v>
      </c>
      <c r="BS926" s="6">
        <f t="shared" si="1099"/>
        <v>99999.000004629997</v>
      </c>
      <c r="BT926" s="6" t="str">
        <f t="shared" si="1123"/>
        <v>x</v>
      </c>
      <c r="BU926" s="6" t="str">
        <f t="shared" si="1100"/>
        <v/>
      </c>
      <c r="BW926" s="82">
        <f t="shared" si="1124"/>
        <v>9999999999</v>
      </c>
      <c r="BX926" s="80" t="str">
        <f t="shared" si="1101"/>
        <v>x</v>
      </c>
      <c r="BY926" s="80" t="str">
        <f t="shared" si="1102"/>
        <v/>
      </c>
      <c r="BZ926" s="56" t="str">
        <f t="shared" si="1125"/>
        <v/>
      </c>
      <c r="CA926" s="56" t="str">
        <f t="shared" si="1126"/>
        <v/>
      </c>
      <c r="CB926" s="88">
        <f t="shared" si="1127"/>
        <v>0</v>
      </c>
      <c r="CC926" s="56" t="str">
        <f t="shared" si="1103"/>
        <v/>
      </c>
      <c r="CD926" s="56"/>
      <c r="CE926" s="56"/>
      <c r="CF926" s="56"/>
      <c r="CG926" s="56"/>
      <c r="CH926" s="169">
        <f t="shared" si="1128"/>
        <v>9999999999</v>
      </c>
      <c r="CI926" s="170">
        <f t="shared" si="1129"/>
        <v>9999999999</v>
      </c>
      <c r="CJ926" s="171">
        <f t="shared" si="1130"/>
        <v>9999999999</v>
      </c>
      <c r="CK926" s="172" t="str">
        <f t="shared" si="1131"/>
        <v/>
      </c>
      <c r="CL926" s="173" t="str">
        <f t="shared" si="1104"/>
        <v>x</v>
      </c>
      <c r="CN926" s="6" t="str">
        <f t="shared" si="1132"/>
        <v/>
      </c>
      <c r="CO926" s="293" t="e">
        <f t="shared" ca="1" si="1142"/>
        <v>#N/A</v>
      </c>
      <c r="CP926" s="6" t="e">
        <f t="shared" ca="1" si="1133"/>
        <v>#N/A</v>
      </c>
      <c r="CQ926" s="61">
        <v>910</v>
      </c>
      <c r="CR926" s="6">
        <f t="shared" si="1105"/>
        <v>0</v>
      </c>
      <c r="CS926" s="6">
        <f t="shared" si="1106"/>
        <v>0</v>
      </c>
      <c r="CT926" s="56" t="str">
        <f t="shared" si="1107"/>
        <v/>
      </c>
      <c r="CU926" s="76">
        <f t="shared" si="1108"/>
        <v>0</v>
      </c>
      <c r="CV926" s="76">
        <f t="shared" si="1109"/>
        <v>0</v>
      </c>
      <c r="CX926" s="6" t="str">
        <f t="shared" si="1110"/>
        <v/>
      </c>
      <c r="CY926" s="6" t="str">
        <f t="shared" si="1111"/>
        <v/>
      </c>
      <c r="CZ926" s="6" t="str">
        <f t="shared" si="1112"/>
        <v/>
      </c>
      <c r="DG926" s="56" t="str">
        <f t="shared" si="1113"/>
        <v/>
      </c>
      <c r="DH926" s="6">
        <f t="shared" si="1114"/>
        <v>0</v>
      </c>
      <c r="DK926" s="6">
        <f t="shared" si="1075"/>
        <v>0</v>
      </c>
      <c r="DL926" s="6" t="e">
        <f t="shared" si="1076"/>
        <v>#N/A</v>
      </c>
      <c r="DN926" s="6" t="e">
        <f t="shared" si="1074"/>
        <v>#N/A</v>
      </c>
      <c r="DP926" s="6" t="str">
        <f t="shared" si="1115"/>
        <v/>
      </c>
      <c r="DQ926" s="293">
        <f t="shared" ca="1" si="1144"/>
        <v>920</v>
      </c>
      <c r="DR926" s="6" t="str">
        <f t="shared" ca="1" si="1134"/>
        <v>x</v>
      </c>
      <c r="DU926" s="293" t="e">
        <f t="shared" ca="1" si="1135"/>
        <v>#N/A</v>
      </c>
      <c r="DV926" s="5"/>
      <c r="DW926" s="293" t="e">
        <f t="shared" ca="1" si="1145"/>
        <v>#N/A</v>
      </c>
      <c r="DZ926" s="293" t="e">
        <f t="shared" ca="1" si="1136"/>
        <v>#N/A</v>
      </c>
      <c r="EA926" s="293" t="e">
        <f t="shared" ca="1" si="1137"/>
        <v>#N/A</v>
      </c>
      <c r="EB926" s="293" t="e">
        <f t="shared" ca="1" si="1138"/>
        <v>#N/A</v>
      </c>
      <c r="EE926" s="6" t="str">
        <f t="shared" si="1139"/>
        <v/>
      </c>
      <c r="EF926" s="293" t="e">
        <f t="shared" ca="1" si="1140"/>
        <v>#N/A</v>
      </c>
      <c r="EG926" s="6" t="e">
        <f t="shared" ca="1" si="1116"/>
        <v>#N/A</v>
      </c>
    </row>
    <row r="927" spans="1:137" x14ac:dyDescent="0.2">
      <c r="C927" s="75"/>
      <c r="D927" s="184" t="str">
        <f t="shared" si="1080"/>
        <v/>
      </c>
      <c r="E927" s="649" t="str">
        <f t="shared" si="1146"/>
        <v/>
      </c>
      <c r="F927" s="607" t="str">
        <f t="shared" si="1079"/>
        <v>x</v>
      </c>
      <c r="G927" s="650"/>
      <c r="H927" s="651"/>
      <c r="I927" s="651"/>
      <c r="J927" s="651"/>
      <c r="K927" s="652"/>
      <c r="L927" s="889"/>
      <c r="M927" s="889"/>
      <c r="N927" s="653"/>
      <c r="O927" s="651"/>
      <c r="P927" s="651"/>
      <c r="Q927" s="654"/>
      <c r="R927" s="655"/>
      <c r="S927" s="607" t="str">
        <f t="shared" si="1081"/>
        <v/>
      </c>
      <c r="T927" s="656" t="str">
        <f t="shared" si="1082"/>
        <v/>
      </c>
      <c r="U927" s="656" t="str">
        <f t="shared" si="1117"/>
        <v/>
      </c>
      <c r="V927" s="656" t="str">
        <f t="shared" si="1083"/>
        <v/>
      </c>
      <c r="W927" s="719"/>
      <c r="X927" s="659"/>
      <c r="Y927" s="656" t="str">
        <f t="shared" ref="Y927:Y990" si="1147">IF(T927="","",IF(ISERROR(BC927),0,IF(AND(OR(H927="Ink",H927="Liq",H927="Mem"),BC927="vord",X927&lt;&gt;"",ISNUMBER(Z927),Z927&gt;0),Z927,IF(AND(BC927="vord",X927&lt;&gt;"",H927="Ink",ISNUMBER(AF927)),X927/(1+X927)*(T927+AF927),IF(BC927="vord",X927/(1+X927)*T927,0)))))</f>
        <v/>
      </c>
      <c r="Z927" s="659"/>
      <c r="AA927" s="654"/>
      <c r="AB927" s="656" t="str">
        <f t="shared" si="1084"/>
        <v/>
      </c>
      <c r="AC927" s="661" t="str">
        <f t="shared" si="1118"/>
        <v/>
      </c>
      <c r="AE927" s="658" t="str">
        <f t="shared" si="1085"/>
        <v/>
      </c>
      <c r="AF927" s="659"/>
      <c r="AT927" s="805" t="str">
        <f t="shared" si="1143"/>
        <v/>
      </c>
      <c r="AU927" t="str">
        <f t="shared" si="1119"/>
        <v/>
      </c>
      <c r="AV927" s="6" t="str">
        <f t="shared" si="1086"/>
        <v/>
      </c>
      <c r="AW927" s="317" t="str">
        <f t="shared" si="1087"/>
        <v/>
      </c>
      <c r="AX927" s="158" t="str">
        <f t="shared" si="1088"/>
        <v/>
      </c>
      <c r="AY927" s="158" t="str">
        <f t="shared" si="1078"/>
        <v/>
      </c>
      <c r="AZ927" s="309" t="str">
        <f t="shared" si="1077"/>
        <v/>
      </c>
      <c r="BA927" s="318" t="str">
        <f t="shared" si="1089"/>
        <v/>
      </c>
      <c r="BB927" s="473" t="str">
        <f t="shared" si="1090"/>
        <v/>
      </c>
      <c r="BC927" s="80" t="str">
        <f t="shared" si="1141"/>
        <v/>
      </c>
      <c r="BD927" s="56">
        <f t="shared" si="1091"/>
        <v>1</v>
      </c>
      <c r="BF927" s="56" t="str">
        <f t="shared" si="1092"/>
        <v/>
      </c>
      <c r="BG927" s="56" t="str">
        <f t="shared" si="1093"/>
        <v/>
      </c>
      <c r="BH927" s="6" t="str">
        <f t="shared" si="1094"/>
        <v/>
      </c>
      <c r="BK927" s="6" t="str">
        <f t="shared" si="1095"/>
        <v/>
      </c>
      <c r="BL927" s="56">
        <f t="shared" si="1120"/>
        <v>999999</v>
      </c>
      <c r="BM927" s="183">
        <f t="shared" si="1121"/>
        <v>99999.000004635003</v>
      </c>
      <c r="BN927" s="61">
        <v>911</v>
      </c>
      <c r="BO927" s="6">
        <f t="shared" si="1096"/>
        <v>999999</v>
      </c>
      <c r="BP927" s="6">
        <f t="shared" si="1097"/>
        <v>999999</v>
      </c>
      <c r="BQ927" s="6" t="str">
        <f t="shared" si="1122"/>
        <v>x</v>
      </c>
      <c r="BR927" s="206">
        <f t="shared" si="1098"/>
        <v>99999.000004635003</v>
      </c>
      <c r="BS927" s="6">
        <f t="shared" si="1099"/>
        <v>99999.000004635003</v>
      </c>
      <c r="BT927" s="6" t="str">
        <f t="shared" si="1123"/>
        <v>x</v>
      </c>
      <c r="BU927" s="6" t="str">
        <f t="shared" si="1100"/>
        <v/>
      </c>
      <c r="BW927" s="82">
        <f t="shared" si="1124"/>
        <v>9999999999</v>
      </c>
      <c r="BX927" s="80" t="str">
        <f t="shared" si="1101"/>
        <v>x</v>
      </c>
      <c r="BY927" s="80" t="str">
        <f t="shared" si="1102"/>
        <v/>
      </c>
      <c r="BZ927" s="56" t="str">
        <f t="shared" si="1125"/>
        <v/>
      </c>
      <c r="CA927" s="56" t="str">
        <f t="shared" si="1126"/>
        <v/>
      </c>
      <c r="CB927" s="88">
        <f t="shared" si="1127"/>
        <v>0</v>
      </c>
      <c r="CC927" s="56" t="str">
        <f t="shared" si="1103"/>
        <v/>
      </c>
      <c r="CD927" s="56"/>
      <c r="CE927" s="56"/>
      <c r="CF927" s="56"/>
      <c r="CG927" s="56"/>
      <c r="CH927" s="169">
        <f t="shared" si="1128"/>
        <v>9999999999</v>
      </c>
      <c r="CI927" s="170">
        <f t="shared" si="1129"/>
        <v>9999999999</v>
      </c>
      <c r="CJ927" s="171">
        <f t="shared" si="1130"/>
        <v>9999999999</v>
      </c>
      <c r="CK927" s="172" t="str">
        <f t="shared" si="1131"/>
        <v/>
      </c>
      <c r="CL927" s="173" t="str">
        <f t="shared" si="1104"/>
        <v>x</v>
      </c>
      <c r="CN927" s="6" t="str">
        <f t="shared" si="1132"/>
        <v/>
      </c>
      <c r="CO927" s="293" t="e">
        <f t="shared" ca="1" si="1142"/>
        <v>#N/A</v>
      </c>
      <c r="CP927" s="6" t="e">
        <f t="shared" ca="1" si="1133"/>
        <v>#N/A</v>
      </c>
      <c r="CQ927" s="61">
        <v>911</v>
      </c>
      <c r="CR927" s="6">
        <f t="shared" si="1105"/>
        <v>0</v>
      </c>
      <c r="CS927" s="6">
        <f t="shared" si="1106"/>
        <v>0</v>
      </c>
      <c r="CT927" s="56" t="str">
        <f t="shared" si="1107"/>
        <v/>
      </c>
      <c r="CU927" s="76">
        <f t="shared" si="1108"/>
        <v>0</v>
      </c>
      <c r="CV927" s="76">
        <f t="shared" si="1109"/>
        <v>0</v>
      </c>
      <c r="CX927" s="6" t="str">
        <f t="shared" si="1110"/>
        <v/>
      </c>
      <c r="CY927" s="6" t="str">
        <f t="shared" si="1111"/>
        <v/>
      </c>
      <c r="CZ927" s="6" t="str">
        <f t="shared" si="1112"/>
        <v/>
      </c>
      <c r="DG927" s="56" t="str">
        <f t="shared" si="1113"/>
        <v/>
      </c>
      <c r="DH927" s="6">
        <f t="shared" si="1114"/>
        <v>0</v>
      </c>
      <c r="DK927" s="6">
        <f t="shared" si="1075"/>
        <v>0</v>
      </c>
      <c r="DL927" s="6" t="e">
        <f t="shared" si="1076"/>
        <v>#N/A</v>
      </c>
      <c r="DN927" s="6" t="e">
        <f t="shared" si="1074"/>
        <v>#N/A</v>
      </c>
      <c r="DP927" s="6" t="str">
        <f t="shared" si="1115"/>
        <v/>
      </c>
      <c r="DQ927" s="293">
        <f t="shared" ca="1" si="1144"/>
        <v>921</v>
      </c>
      <c r="DR927" s="6" t="str">
        <f t="shared" ca="1" si="1134"/>
        <v>x</v>
      </c>
      <c r="DU927" s="293" t="e">
        <f t="shared" ca="1" si="1135"/>
        <v>#N/A</v>
      </c>
      <c r="DV927" s="5"/>
      <c r="DW927" s="293" t="e">
        <f t="shared" ca="1" si="1145"/>
        <v>#N/A</v>
      </c>
      <c r="DZ927" s="293" t="e">
        <f t="shared" ca="1" si="1136"/>
        <v>#N/A</v>
      </c>
      <c r="EA927" s="293" t="e">
        <f t="shared" ca="1" si="1137"/>
        <v>#N/A</v>
      </c>
      <c r="EB927" s="293" t="e">
        <f t="shared" ca="1" si="1138"/>
        <v>#N/A</v>
      </c>
      <c r="EE927" s="6" t="str">
        <f t="shared" si="1139"/>
        <v/>
      </c>
      <c r="EF927" s="293" t="e">
        <f t="shared" ca="1" si="1140"/>
        <v>#N/A</v>
      </c>
      <c r="EG927" s="6" t="e">
        <f t="shared" ca="1" si="1116"/>
        <v>#N/A</v>
      </c>
    </row>
    <row r="928" spans="1:137" x14ac:dyDescent="0.2">
      <c r="C928" s="75"/>
      <c r="D928" s="184" t="str">
        <f t="shared" si="1080"/>
        <v/>
      </c>
      <c r="E928" s="649" t="str">
        <f t="shared" si="1146"/>
        <v/>
      </c>
      <c r="F928" s="607" t="str">
        <f t="shared" si="1079"/>
        <v>x</v>
      </c>
      <c r="G928" s="650"/>
      <c r="H928" s="651"/>
      <c r="I928" s="651"/>
      <c r="J928" s="651"/>
      <c r="K928" s="652"/>
      <c r="L928" s="889"/>
      <c r="M928" s="889"/>
      <c r="N928" s="653"/>
      <c r="O928" s="651"/>
      <c r="P928" s="651"/>
      <c r="Q928" s="654"/>
      <c r="R928" s="655"/>
      <c r="S928" s="607" t="str">
        <f t="shared" si="1081"/>
        <v/>
      </c>
      <c r="T928" s="656" t="str">
        <f t="shared" si="1082"/>
        <v/>
      </c>
      <c r="U928" s="656" t="str">
        <f t="shared" si="1117"/>
        <v/>
      </c>
      <c r="V928" s="656" t="str">
        <f t="shared" si="1083"/>
        <v/>
      </c>
      <c r="W928" s="719"/>
      <c r="X928" s="659"/>
      <c r="Y928" s="656" t="str">
        <f t="shared" si="1147"/>
        <v/>
      </c>
      <c r="Z928" s="659"/>
      <c r="AA928" s="654"/>
      <c r="AB928" s="656" t="str">
        <f t="shared" si="1084"/>
        <v/>
      </c>
      <c r="AC928" s="661" t="str">
        <f t="shared" si="1118"/>
        <v/>
      </c>
      <c r="AE928" s="658" t="str">
        <f t="shared" si="1085"/>
        <v/>
      </c>
      <c r="AF928" s="659"/>
      <c r="AT928" s="805" t="str">
        <f t="shared" si="1143"/>
        <v/>
      </c>
      <c r="AU928" t="str">
        <f t="shared" si="1119"/>
        <v/>
      </c>
      <c r="AV928" s="6" t="str">
        <f t="shared" si="1086"/>
        <v/>
      </c>
      <c r="AW928" s="317" t="str">
        <f t="shared" si="1087"/>
        <v/>
      </c>
      <c r="AX928" s="158" t="str">
        <f t="shared" si="1088"/>
        <v/>
      </c>
      <c r="AY928" s="158" t="str">
        <f t="shared" si="1078"/>
        <v/>
      </c>
      <c r="AZ928" s="309" t="str">
        <f t="shared" si="1077"/>
        <v/>
      </c>
      <c r="BA928" s="318" t="str">
        <f t="shared" si="1089"/>
        <v/>
      </c>
      <c r="BB928" s="473" t="str">
        <f t="shared" si="1090"/>
        <v/>
      </c>
      <c r="BC928" s="80" t="str">
        <f t="shared" si="1141"/>
        <v/>
      </c>
      <c r="BD928" s="56">
        <f t="shared" si="1091"/>
        <v>1</v>
      </c>
      <c r="BF928" s="56" t="str">
        <f t="shared" si="1092"/>
        <v/>
      </c>
      <c r="BG928" s="56" t="str">
        <f t="shared" si="1093"/>
        <v/>
      </c>
      <c r="BH928" s="6" t="str">
        <f t="shared" si="1094"/>
        <v/>
      </c>
      <c r="BK928" s="6" t="str">
        <f t="shared" si="1095"/>
        <v/>
      </c>
      <c r="BL928" s="56">
        <f t="shared" si="1120"/>
        <v>999999</v>
      </c>
      <c r="BM928" s="183">
        <f t="shared" si="1121"/>
        <v>99999.000004639995</v>
      </c>
      <c r="BN928" s="61">
        <v>912</v>
      </c>
      <c r="BO928" s="6">
        <f t="shared" si="1096"/>
        <v>999999</v>
      </c>
      <c r="BP928" s="6">
        <f t="shared" si="1097"/>
        <v>999999</v>
      </c>
      <c r="BQ928" s="6" t="str">
        <f t="shared" si="1122"/>
        <v>x</v>
      </c>
      <c r="BR928" s="206">
        <f t="shared" si="1098"/>
        <v>99999.000004639995</v>
      </c>
      <c r="BS928" s="6">
        <f t="shared" si="1099"/>
        <v>99999.000004639995</v>
      </c>
      <c r="BT928" s="6" t="str">
        <f t="shared" si="1123"/>
        <v>x</v>
      </c>
      <c r="BU928" s="6" t="str">
        <f t="shared" si="1100"/>
        <v/>
      </c>
      <c r="BW928" s="82">
        <f t="shared" si="1124"/>
        <v>9999999999</v>
      </c>
      <c r="BX928" s="80" t="str">
        <f t="shared" si="1101"/>
        <v>x</v>
      </c>
      <c r="BY928" s="80" t="str">
        <f t="shared" si="1102"/>
        <v/>
      </c>
      <c r="BZ928" s="56" t="str">
        <f t="shared" si="1125"/>
        <v/>
      </c>
      <c r="CA928" s="56" t="str">
        <f t="shared" si="1126"/>
        <v/>
      </c>
      <c r="CB928" s="88">
        <f t="shared" si="1127"/>
        <v>0</v>
      </c>
      <c r="CC928" s="56" t="str">
        <f t="shared" si="1103"/>
        <v/>
      </c>
      <c r="CD928" s="56"/>
      <c r="CE928" s="56"/>
      <c r="CF928" s="56"/>
      <c r="CG928" s="56"/>
      <c r="CH928" s="169">
        <f t="shared" si="1128"/>
        <v>9999999999</v>
      </c>
      <c r="CI928" s="170">
        <f t="shared" si="1129"/>
        <v>9999999999</v>
      </c>
      <c r="CJ928" s="171">
        <f t="shared" si="1130"/>
        <v>9999999999</v>
      </c>
      <c r="CK928" s="172" t="str">
        <f t="shared" si="1131"/>
        <v/>
      </c>
      <c r="CL928" s="173" t="str">
        <f t="shared" si="1104"/>
        <v>x</v>
      </c>
      <c r="CN928" s="6" t="str">
        <f t="shared" si="1132"/>
        <v/>
      </c>
      <c r="CO928" s="293" t="e">
        <f t="shared" ca="1" si="1142"/>
        <v>#N/A</v>
      </c>
      <c r="CP928" s="6" t="e">
        <f t="shared" ca="1" si="1133"/>
        <v>#N/A</v>
      </c>
      <c r="CQ928" s="61">
        <v>912</v>
      </c>
      <c r="CR928" s="6">
        <f t="shared" si="1105"/>
        <v>0</v>
      </c>
      <c r="CS928" s="6">
        <f t="shared" si="1106"/>
        <v>0</v>
      </c>
      <c r="CT928" s="56" t="str">
        <f t="shared" si="1107"/>
        <v/>
      </c>
      <c r="CU928" s="76">
        <f t="shared" si="1108"/>
        <v>0</v>
      </c>
      <c r="CV928" s="76">
        <f t="shared" si="1109"/>
        <v>0</v>
      </c>
      <c r="CX928" s="6" t="str">
        <f t="shared" si="1110"/>
        <v/>
      </c>
      <c r="CY928" s="6" t="str">
        <f t="shared" si="1111"/>
        <v/>
      </c>
      <c r="CZ928" s="6" t="str">
        <f t="shared" si="1112"/>
        <v/>
      </c>
      <c r="DG928" s="56" t="str">
        <f t="shared" si="1113"/>
        <v/>
      </c>
      <c r="DH928" s="6">
        <f t="shared" si="1114"/>
        <v>0</v>
      </c>
      <c r="DK928" s="6">
        <f t="shared" si="1075"/>
        <v>0</v>
      </c>
      <c r="DL928" s="6" t="e">
        <f t="shared" si="1076"/>
        <v>#N/A</v>
      </c>
      <c r="DN928" s="6" t="e">
        <f t="shared" si="1074"/>
        <v>#N/A</v>
      </c>
      <c r="DP928" s="6" t="str">
        <f t="shared" si="1115"/>
        <v/>
      </c>
      <c r="DQ928" s="293">
        <f t="shared" ca="1" si="1144"/>
        <v>922</v>
      </c>
      <c r="DR928" s="6" t="str">
        <f t="shared" ca="1" si="1134"/>
        <v>x</v>
      </c>
      <c r="DU928" s="293" t="e">
        <f t="shared" ca="1" si="1135"/>
        <v>#N/A</v>
      </c>
      <c r="DV928" s="5"/>
      <c r="DW928" s="293" t="e">
        <f t="shared" ca="1" si="1145"/>
        <v>#N/A</v>
      </c>
      <c r="DZ928" s="293" t="e">
        <f t="shared" ca="1" si="1136"/>
        <v>#N/A</v>
      </c>
      <c r="EA928" s="293" t="e">
        <f t="shared" ca="1" si="1137"/>
        <v>#N/A</v>
      </c>
      <c r="EB928" s="293" t="e">
        <f t="shared" ca="1" si="1138"/>
        <v>#N/A</v>
      </c>
      <c r="EE928" s="6" t="str">
        <f t="shared" si="1139"/>
        <v/>
      </c>
      <c r="EF928" s="293" t="e">
        <f t="shared" ca="1" si="1140"/>
        <v>#N/A</v>
      </c>
      <c r="EG928" s="6" t="e">
        <f t="shared" ca="1" si="1116"/>
        <v>#N/A</v>
      </c>
    </row>
    <row r="929" spans="3:137" x14ac:dyDescent="0.2">
      <c r="C929" s="75"/>
      <c r="D929" s="184" t="str">
        <f t="shared" si="1080"/>
        <v/>
      </c>
      <c r="E929" s="649" t="str">
        <f t="shared" si="1146"/>
        <v/>
      </c>
      <c r="F929" s="607" t="str">
        <f t="shared" si="1079"/>
        <v>x</v>
      </c>
      <c r="G929" s="650"/>
      <c r="H929" s="651"/>
      <c r="I929" s="651"/>
      <c r="J929" s="651"/>
      <c r="K929" s="652"/>
      <c r="L929" s="889"/>
      <c r="M929" s="889"/>
      <c r="N929" s="653"/>
      <c r="O929" s="651"/>
      <c r="P929" s="651"/>
      <c r="Q929" s="654"/>
      <c r="R929" s="655"/>
      <c r="S929" s="607" t="str">
        <f t="shared" si="1081"/>
        <v/>
      </c>
      <c r="T929" s="656" t="str">
        <f t="shared" si="1082"/>
        <v/>
      </c>
      <c r="U929" s="656" t="str">
        <f t="shared" si="1117"/>
        <v/>
      </c>
      <c r="V929" s="656" t="str">
        <f t="shared" si="1083"/>
        <v/>
      </c>
      <c r="W929" s="719"/>
      <c r="X929" s="659"/>
      <c r="Y929" s="656" t="str">
        <f t="shared" si="1147"/>
        <v/>
      </c>
      <c r="Z929" s="659"/>
      <c r="AA929" s="654"/>
      <c r="AB929" s="656" t="str">
        <f t="shared" si="1084"/>
        <v/>
      </c>
      <c r="AC929" s="661" t="str">
        <f t="shared" si="1118"/>
        <v/>
      </c>
      <c r="AE929" s="658" t="str">
        <f t="shared" si="1085"/>
        <v/>
      </c>
      <c r="AF929" s="659"/>
      <c r="AT929" s="805" t="str">
        <f t="shared" si="1143"/>
        <v/>
      </c>
      <c r="AU929" t="str">
        <f t="shared" si="1119"/>
        <v/>
      </c>
      <c r="AV929" s="6" t="str">
        <f t="shared" si="1086"/>
        <v/>
      </c>
      <c r="AW929" s="317" t="str">
        <f t="shared" si="1087"/>
        <v/>
      </c>
      <c r="AX929" s="158" t="str">
        <f t="shared" si="1088"/>
        <v/>
      </c>
      <c r="AY929" s="158" t="str">
        <f t="shared" si="1078"/>
        <v/>
      </c>
      <c r="AZ929" s="309" t="str">
        <f t="shared" si="1077"/>
        <v/>
      </c>
      <c r="BA929" s="318" t="str">
        <f t="shared" si="1089"/>
        <v/>
      </c>
      <c r="BB929" s="473" t="str">
        <f t="shared" si="1090"/>
        <v/>
      </c>
      <c r="BC929" s="80" t="str">
        <f t="shared" si="1141"/>
        <v/>
      </c>
      <c r="BD929" s="56">
        <f t="shared" si="1091"/>
        <v>1</v>
      </c>
      <c r="BF929" s="56" t="str">
        <f t="shared" si="1092"/>
        <v/>
      </c>
      <c r="BG929" s="56" t="str">
        <f t="shared" si="1093"/>
        <v/>
      </c>
      <c r="BH929" s="6" t="str">
        <f t="shared" si="1094"/>
        <v/>
      </c>
      <c r="BK929" s="6" t="str">
        <f t="shared" si="1095"/>
        <v/>
      </c>
      <c r="BL929" s="56">
        <f t="shared" si="1120"/>
        <v>999999</v>
      </c>
      <c r="BM929" s="183">
        <f t="shared" si="1121"/>
        <v>99999.000004645</v>
      </c>
      <c r="BN929" s="61">
        <v>913</v>
      </c>
      <c r="BO929" s="6">
        <f t="shared" si="1096"/>
        <v>999999</v>
      </c>
      <c r="BP929" s="6">
        <f t="shared" si="1097"/>
        <v>999999</v>
      </c>
      <c r="BQ929" s="6" t="str">
        <f t="shared" si="1122"/>
        <v>x</v>
      </c>
      <c r="BR929" s="206">
        <f t="shared" si="1098"/>
        <v>99999.000004645</v>
      </c>
      <c r="BS929" s="6">
        <f t="shared" si="1099"/>
        <v>99999.000004645</v>
      </c>
      <c r="BT929" s="6" t="str">
        <f t="shared" si="1123"/>
        <v>x</v>
      </c>
      <c r="BU929" s="6" t="str">
        <f t="shared" si="1100"/>
        <v/>
      </c>
      <c r="BW929" s="82">
        <f t="shared" si="1124"/>
        <v>9999999999</v>
      </c>
      <c r="BX929" s="80" t="str">
        <f t="shared" si="1101"/>
        <v>x</v>
      </c>
      <c r="BY929" s="80" t="str">
        <f t="shared" si="1102"/>
        <v/>
      </c>
      <c r="BZ929" s="56" t="str">
        <f t="shared" si="1125"/>
        <v/>
      </c>
      <c r="CA929" s="56" t="str">
        <f t="shared" si="1126"/>
        <v/>
      </c>
      <c r="CB929" s="88">
        <f t="shared" si="1127"/>
        <v>0</v>
      </c>
      <c r="CC929" s="56" t="str">
        <f t="shared" si="1103"/>
        <v/>
      </c>
      <c r="CD929" s="56"/>
      <c r="CE929" s="56"/>
      <c r="CF929" s="56"/>
      <c r="CG929" s="56"/>
      <c r="CH929" s="169">
        <f t="shared" si="1128"/>
        <v>9999999999</v>
      </c>
      <c r="CI929" s="170">
        <f t="shared" si="1129"/>
        <v>9999999999</v>
      </c>
      <c r="CJ929" s="171">
        <f t="shared" si="1130"/>
        <v>9999999999</v>
      </c>
      <c r="CK929" s="172" t="str">
        <f t="shared" si="1131"/>
        <v/>
      </c>
      <c r="CL929" s="173" t="str">
        <f t="shared" si="1104"/>
        <v>x</v>
      </c>
      <c r="CN929" s="6" t="str">
        <f t="shared" si="1132"/>
        <v/>
      </c>
      <c r="CO929" s="293" t="e">
        <f t="shared" ca="1" si="1142"/>
        <v>#N/A</v>
      </c>
      <c r="CP929" s="6" t="e">
        <f t="shared" ca="1" si="1133"/>
        <v>#N/A</v>
      </c>
      <c r="CQ929" s="61">
        <v>913</v>
      </c>
      <c r="CR929" s="6">
        <f t="shared" si="1105"/>
        <v>0</v>
      </c>
      <c r="CS929" s="6">
        <f t="shared" si="1106"/>
        <v>0</v>
      </c>
      <c r="CT929" s="56" t="str">
        <f t="shared" si="1107"/>
        <v/>
      </c>
      <c r="CU929" s="76">
        <f t="shared" si="1108"/>
        <v>0</v>
      </c>
      <c r="CV929" s="76">
        <f t="shared" si="1109"/>
        <v>0</v>
      </c>
      <c r="CX929" s="6" t="str">
        <f t="shared" si="1110"/>
        <v/>
      </c>
      <c r="CY929" s="6" t="str">
        <f t="shared" si="1111"/>
        <v/>
      </c>
      <c r="CZ929" s="6" t="str">
        <f t="shared" si="1112"/>
        <v/>
      </c>
      <c r="DG929" s="56" t="str">
        <f t="shared" si="1113"/>
        <v/>
      </c>
      <c r="DH929" s="6">
        <f t="shared" si="1114"/>
        <v>0</v>
      </c>
      <c r="DK929" s="6">
        <f t="shared" si="1075"/>
        <v>0</v>
      </c>
      <c r="DL929" s="6" t="e">
        <f t="shared" si="1076"/>
        <v>#N/A</v>
      </c>
      <c r="DN929" s="6" t="e">
        <f t="shared" ref="DN929:DN992" si="1148">IF(OR(DL929="banst",DL929="liqcst",DL929="liqdst"),"bank","")</f>
        <v>#N/A</v>
      </c>
      <c r="DP929" s="6" t="str">
        <f t="shared" si="1115"/>
        <v/>
      </c>
      <c r="DQ929" s="293">
        <f t="shared" ca="1" si="1144"/>
        <v>923</v>
      </c>
      <c r="DR929" s="6" t="str">
        <f t="shared" ca="1" si="1134"/>
        <v>x</v>
      </c>
      <c r="DU929" s="293" t="e">
        <f t="shared" ca="1" si="1135"/>
        <v>#N/A</v>
      </c>
      <c r="DV929" s="5"/>
      <c r="DW929" s="293" t="e">
        <f t="shared" ca="1" si="1145"/>
        <v>#N/A</v>
      </c>
      <c r="DZ929" s="293" t="e">
        <f t="shared" ca="1" si="1136"/>
        <v>#N/A</v>
      </c>
      <c r="EA929" s="293" t="e">
        <f t="shared" ca="1" si="1137"/>
        <v>#N/A</v>
      </c>
      <c r="EB929" s="293" t="e">
        <f t="shared" ca="1" si="1138"/>
        <v>#N/A</v>
      </c>
      <c r="EE929" s="6" t="str">
        <f t="shared" si="1139"/>
        <v/>
      </c>
      <c r="EF929" s="293" t="e">
        <f t="shared" ca="1" si="1140"/>
        <v>#N/A</v>
      </c>
      <c r="EG929" s="6" t="e">
        <f t="shared" ca="1" si="1116"/>
        <v>#N/A</v>
      </c>
    </row>
    <row r="930" spans="3:137" x14ac:dyDescent="0.2">
      <c r="C930" s="75"/>
      <c r="D930" s="184" t="str">
        <f t="shared" si="1080"/>
        <v/>
      </c>
      <c r="E930" s="649" t="str">
        <f t="shared" si="1146"/>
        <v/>
      </c>
      <c r="F930" s="607" t="str">
        <f t="shared" si="1079"/>
        <v>x</v>
      </c>
      <c r="G930" s="650"/>
      <c r="H930" s="651"/>
      <c r="I930" s="651"/>
      <c r="J930" s="651"/>
      <c r="K930" s="652"/>
      <c r="L930" s="889"/>
      <c r="M930" s="889"/>
      <c r="N930" s="653"/>
      <c r="O930" s="651"/>
      <c r="P930" s="651"/>
      <c r="Q930" s="654"/>
      <c r="R930" s="655"/>
      <c r="S930" s="607" t="str">
        <f t="shared" si="1081"/>
        <v/>
      </c>
      <c r="T930" s="656" t="str">
        <f t="shared" si="1082"/>
        <v/>
      </c>
      <c r="U930" s="656" t="str">
        <f t="shared" si="1117"/>
        <v/>
      </c>
      <c r="V930" s="656" t="str">
        <f t="shared" si="1083"/>
        <v/>
      </c>
      <c r="W930" s="719"/>
      <c r="X930" s="659"/>
      <c r="Y930" s="656" t="str">
        <f t="shared" si="1147"/>
        <v/>
      </c>
      <c r="Z930" s="659"/>
      <c r="AA930" s="654"/>
      <c r="AB930" s="656" t="str">
        <f t="shared" si="1084"/>
        <v/>
      </c>
      <c r="AC930" s="661" t="str">
        <f t="shared" si="1118"/>
        <v/>
      </c>
      <c r="AE930" s="658" t="str">
        <f t="shared" si="1085"/>
        <v/>
      </c>
      <c r="AF930" s="659"/>
      <c r="AT930" s="805" t="str">
        <f t="shared" si="1143"/>
        <v/>
      </c>
      <c r="AU930" t="str">
        <f t="shared" si="1119"/>
        <v/>
      </c>
      <c r="AV930" s="6" t="str">
        <f t="shared" si="1086"/>
        <v/>
      </c>
      <c r="AW930" s="317" t="str">
        <f t="shared" si="1087"/>
        <v/>
      </c>
      <c r="AX930" s="158" t="str">
        <f t="shared" si="1088"/>
        <v/>
      </c>
      <c r="AY930" s="158" t="str">
        <f t="shared" si="1078"/>
        <v/>
      </c>
      <c r="AZ930" s="309" t="str">
        <f t="shared" si="1077"/>
        <v/>
      </c>
      <c r="BA930" s="318" t="str">
        <f t="shared" si="1089"/>
        <v/>
      </c>
      <c r="BB930" s="473" t="str">
        <f t="shared" si="1090"/>
        <v/>
      </c>
      <c r="BC930" s="80" t="str">
        <f t="shared" si="1141"/>
        <v/>
      </c>
      <c r="BD930" s="56">
        <f t="shared" si="1091"/>
        <v>1</v>
      </c>
      <c r="BF930" s="56" t="str">
        <f t="shared" si="1092"/>
        <v/>
      </c>
      <c r="BG930" s="56" t="str">
        <f t="shared" si="1093"/>
        <v/>
      </c>
      <c r="BH930" s="6" t="str">
        <f t="shared" si="1094"/>
        <v/>
      </c>
      <c r="BK930" s="6" t="str">
        <f t="shared" si="1095"/>
        <v/>
      </c>
      <c r="BL930" s="56">
        <f t="shared" si="1120"/>
        <v>999999</v>
      </c>
      <c r="BM930" s="183">
        <f t="shared" si="1121"/>
        <v>99999.000004650006</v>
      </c>
      <c r="BN930" s="61">
        <v>914</v>
      </c>
      <c r="BO930" s="6">
        <f t="shared" si="1096"/>
        <v>999999</v>
      </c>
      <c r="BP930" s="6">
        <f t="shared" si="1097"/>
        <v>999999</v>
      </c>
      <c r="BQ930" s="6" t="str">
        <f t="shared" si="1122"/>
        <v>x</v>
      </c>
      <c r="BR930" s="206">
        <f t="shared" si="1098"/>
        <v>99999.000004650006</v>
      </c>
      <c r="BS930" s="6">
        <f t="shared" si="1099"/>
        <v>99999.000004650006</v>
      </c>
      <c r="BT930" s="6" t="str">
        <f t="shared" si="1123"/>
        <v>x</v>
      </c>
      <c r="BU930" s="6" t="str">
        <f t="shared" si="1100"/>
        <v/>
      </c>
      <c r="BW930" s="82">
        <f t="shared" si="1124"/>
        <v>9999999999</v>
      </c>
      <c r="BX930" s="80" t="str">
        <f t="shared" si="1101"/>
        <v>x</v>
      </c>
      <c r="BY930" s="80" t="str">
        <f t="shared" si="1102"/>
        <v/>
      </c>
      <c r="BZ930" s="56" t="str">
        <f t="shared" si="1125"/>
        <v/>
      </c>
      <c r="CA930" s="56" t="str">
        <f t="shared" si="1126"/>
        <v/>
      </c>
      <c r="CB930" s="88">
        <f t="shared" si="1127"/>
        <v>0</v>
      </c>
      <c r="CC930" s="56" t="str">
        <f t="shared" si="1103"/>
        <v/>
      </c>
      <c r="CD930" s="56"/>
      <c r="CE930" s="56"/>
      <c r="CF930" s="56"/>
      <c r="CG930" s="56"/>
      <c r="CH930" s="169">
        <f t="shared" si="1128"/>
        <v>9999999999</v>
      </c>
      <c r="CI930" s="170">
        <f t="shared" si="1129"/>
        <v>9999999999</v>
      </c>
      <c r="CJ930" s="171">
        <f t="shared" si="1130"/>
        <v>9999999999</v>
      </c>
      <c r="CK930" s="172" t="str">
        <f t="shared" si="1131"/>
        <v/>
      </c>
      <c r="CL930" s="173" t="str">
        <f t="shared" si="1104"/>
        <v>x</v>
      </c>
      <c r="CN930" s="6" t="str">
        <f t="shared" si="1132"/>
        <v/>
      </c>
      <c r="CO930" s="293" t="e">
        <f t="shared" ca="1" si="1142"/>
        <v>#N/A</v>
      </c>
      <c r="CP930" s="6" t="e">
        <f t="shared" ca="1" si="1133"/>
        <v>#N/A</v>
      </c>
      <c r="CQ930" s="61">
        <v>914</v>
      </c>
      <c r="CR930" s="6">
        <f t="shared" si="1105"/>
        <v>0</v>
      </c>
      <c r="CS930" s="6">
        <f t="shared" si="1106"/>
        <v>0</v>
      </c>
      <c r="CT930" s="56" t="str">
        <f t="shared" si="1107"/>
        <v/>
      </c>
      <c r="CU930" s="76">
        <f t="shared" si="1108"/>
        <v>0</v>
      </c>
      <c r="CV930" s="76">
        <f t="shared" si="1109"/>
        <v>0</v>
      </c>
      <c r="CX930" s="6" t="str">
        <f t="shared" si="1110"/>
        <v/>
      </c>
      <c r="CY930" s="6" t="str">
        <f t="shared" si="1111"/>
        <v/>
      </c>
      <c r="CZ930" s="6" t="str">
        <f t="shared" si="1112"/>
        <v/>
      </c>
      <c r="DG930" s="56" t="str">
        <f t="shared" si="1113"/>
        <v/>
      </c>
      <c r="DH930" s="6">
        <f t="shared" si="1114"/>
        <v>0</v>
      </c>
      <c r="DK930" s="6">
        <f t="shared" si="1075"/>
        <v>0</v>
      </c>
      <c r="DL930" s="6" t="e">
        <f t="shared" si="1076"/>
        <v>#N/A</v>
      </c>
      <c r="DN930" s="6" t="e">
        <f t="shared" si="1148"/>
        <v>#N/A</v>
      </c>
      <c r="DP930" s="6" t="str">
        <f t="shared" si="1115"/>
        <v/>
      </c>
      <c r="DQ930" s="293">
        <f t="shared" ca="1" si="1144"/>
        <v>924</v>
      </c>
      <c r="DR930" s="6" t="str">
        <f t="shared" ca="1" si="1134"/>
        <v>x</v>
      </c>
      <c r="DU930" s="293" t="e">
        <f t="shared" ca="1" si="1135"/>
        <v>#N/A</v>
      </c>
      <c r="DV930" s="5"/>
      <c r="DW930" s="293" t="e">
        <f t="shared" ca="1" si="1145"/>
        <v>#N/A</v>
      </c>
      <c r="DZ930" s="293" t="e">
        <f t="shared" ca="1" si="1136"/>
        <v>#N/A</v>
      </c>
      <c r="EA930" s="293" t="e">
        <f t="shared" ca="1" si="1137"/>
        <v>#N/A</v>
      </c>
      <c r="EB930" s="293" t="e">
        <f t="shared" ca="1" si="1138"/>
        <v>#N/A</v>
      </c>
      <c r="EE930" s="6" t="str">
        <f t="shared" si="1139"/>
        <v/>
      </c>
      <c r="EF930" s="293" t="e">
        <f t="shared" ca="1" si="1140"/>
        <v>#N/A</v>
      </c>
      <c r="EG930" s="6" t="e">
        <f t="shared" ca="1" si="1116"/>
        <v>#N/A</v>
      </c>
    </row>
    <row r="931" spans="3:137" x14ac:dyDescent="0.2">
      <c r="C931" s="75"/>
      <c r="D931" s="184" t="str">
        <f t="shared" si="1080"/>
        <v/>
      </c>
      <c r="E931" s="649" t="str">
        <f t="shared" si="1146"/>
        <v/>
      </c>
      <c r="F931" s="607" t="str">
        <f t="shared" si="1079"/>
        <v>x</v>
      </c>
      <c r="G931" s="650"/>
      <c r="H931" s="651"/>
      <c r="I931" s="651"/>
      <c r="J931" s="651"/>
      <c r="K931" s="652"/>
      <c r="L931" s="889"/>
      <c r="M931" s="889"/>
      <c r="N931" s="653"/>
      <c r="O931" s="651"/>
      <c r="P931" s="651"/>
      <c r="Q931" s="654"/>
      <c r="R931" s="655"/>
      <c r="S931" s="607" t="str">
        <f t="shared" si="1081"/>
        <v/>
      </c>
      <c r="T931" s="656" t="str">
        <f t="shared" si="1082"/>
        <v/>
      </c>
      <c r="U931" s="656" t="str">
        <f t="shared" si="1117"/>
        <v/>
      </c>
      <c r="V931" s="656" t="str">
        <f t="shared" si="1083"/>
        <v/>
      </c>
      <c r="W931" s="719"/>
      <c r="X931" s="659"/>
      <c r="Y931" s="656" t="str">
        <f t="shared" si="1147"/>
        <v/>
      </c>
      <c r="Z931" s="659"/>
      <c r="AA931" s="654"/>
      <c r="AB931" s="656" t="str">
        <f t="shared" si="1084"/>
        <v/>
      </c>
      <c r="AC931" s="661" t="str">
        <f t="shared" si="1118"/>
        <v/>
      </c>
      <c r="AE931" s="658" t="str">
        <f t="shared" si="1085"/>
        <v/>
      </c>
      <c r="AF931" s="659"/>
      <c r="AT931" s="805" t="str">
        <f t="shared" si="1143"/>
        <v/>
      </c>
      <c r="AU931" t="str">
        <f t="shared" si="1119"/>
        <v/>
      </c>
      <c r="AV931" s="6" t="str">
        <f t="shared" si="1086"/>
        <v/>
      </c>
      <c r="AW931" s="317" t="str">
        <f t="shared" si="1087"/>
        <v/>
      </c>
      <c r="AX931" s="158" t="str">
        <f t="shared" si="1088"/>
        <v/>
      </c>
      <c r="AY931" s="158" t="str">
        <f t="shared" si="1078"/>
        <v/>
      </c>
      <c r="AZ931" s="309" t="str">
        <f t="shared" si="1077"/>
        <v/>
      </c>
      <c r="BA931" s="318" t="str">
        <f t="shared" si="1089"/>
        <v/>
      </c>
      <c r="BB931" s="473" t="str">
        <f t="shared" si="1090"/>
        <v/>
      </c>
      <c r="BC931" s="80" t="str">
        <f t="shared" si="1141"/>
        <v/>
      </c>
      <c r="BD931" s="56">
        <f t="shared" si="1091"/>
        <v>1</v>
      </c>
      <c r="BF931" s="56" t="str">
        <f t="shared" si="1092"/>
        <v/>
      </c>
      <c r="BG931" s="56" t="str">
        <f t="shared" si="1093"/>
        <v/>
      </c>
      <c r="BH931" s="6" t="str">
        <f t="shared" si="1094"/>
        <v/>
      </c>
      <c r="BK931" s="6" t="str">
        <f t="shared" si="1095"/>
        <v/>
      </c>
      <c r="BL931" s="56">
        <f t="shared" si="1120"/>
        <v>999999</v>
      </c>
      <c r="BM931" s="183">
        <f t="shared" si="1121"/>
        <v>99999.000004654998</v>
      </c>
      <c r="BN931" s="61">
        <v>915</v>
      </c>
      <c r="BO931" s="6">
        <f t="shared" si="1096"/>
        <v>999999</v>
      </c>
      <c r="BP931" s="6">
        <f t="shared" si="1097"/>
        <v>999999</v>
      </c>
      <c r="BQ931" s="6" t="str">
        <f t="shared" si="1122"/>
        <v>x</v>
      </c>
      <c r="BR931" s="206">
        <f t="shared" si="1098"/>
        <v>99999.000004654998</v>
      </c>
      <c r="BS931" s="6">
        <f t="shared" si="1099"/>
        <v>99999.000004654998</v>
      </c>
      <c r="BT931" s="6" t="str">
        <f t="shared" si="1123"/>
        <v>x</v>
      </c>
      <c r="BU931" s="6" t="str">
        <f t="shared" si="1100"/>
        <v/>
      </c>
      <c r="BW931" s="82">
        <f t="shared" si="1124"/>
        <v>9999999999</v>
      </c>
      <c r="BX931" s="80" t="str">
        <f t="shared" si="1101"/>
        <v>x</v>
      </c>
      <c r="BY931" s="80" t="str">
        <f t="shared" si="1102"/>
        <v/>
      </c>
      <c r="BZ931" s="56" t="str">
        <f t="shared" si="1125"/>
        <v/>
      </c>
      <c r="CA931" s="56" t="str">
        <f t="shared" si="1126"/>
        <v/>
      </c>
      <c r="CB931" s="88">
        <f t="shared" si="1127"/>
        <v>0</v>
      </c>
      <c r="CC931" s="56" t="str">
        <f t="shared" si="1103"/>
        <v/>
      </c>
      <c r="CD931" s="56"/>
      <c r="CE931" s="56"/>
      <c r="CF931" s="56"/>
      <c r="CG931" s="56"/>
      <c r="CH931" s="169">
        <f t="shared" si="1128"/>
        <v>9999999999</v>
      </c>
      <c r="CI931" s="170">
        <f t="shared" si="1129"/>
        <v>9999999999</v>
      </c>
      <c r="CJ931" s="171">
        <f t="shared" si="1130"/>
        <v>9999999999</v>
      </c>
      <c r="CK931" s="172" t="str">
        <f t="shared" si="1131"/>
        <v/>
      </c>
      <c r="CL931" s="173" t="str">
        <f t="shared" si="1104"/>
        <v>x</v>
      </c>
      <c r="CN931" s="6" t="str">
        <f t="shared" si="1132"/>
        <v/>
      </c>
      <c r="CO931" s="293" t="e">
        <f t="shared" ca="1" si="1142"/>
        <v>#N/A</v>
      </c>
      <c r="CP931" s="6" t="e">
        <f t="shared" ca="1" si="1133"/>
        <v>#N/A</v>
      </c>
      <c r="CQ931" s="61">
        <v>915</v>
      </c>
      <c r="CR931" s="6">
        <f t="shared" si="1105"/>
        <v>0</v>
      </c>
      <c r="CS931" s="6">
        <f t="shared" si="1106"/>
        <v>0</v>
      </c>
      <c r="CT931" s="56" t="str">
        <f t="shared" si="1107"/>
        <v/>
      </c>
      <c r="CU931" s="76">
        <f t="shared" si="1108"/>
        <v>0</v>
      </c>
      <c r="CV931" s="76">
        <f t="shared" si="1109"/>
        <v>0</v>
      </c>
      <c r="CX931" s="6" t="str">
        <f t="shared" si="1110"/>
        <v/>
      </c>
      <c r="CY931" s="6" t="str">
        <f t="shared" si="1111"/>
        <v/>
      </c>
      <c r="CZ931" s="6" t="str">
        <f t="shared" si="1112"/>
        <v/>
      </c>
      <c r="DG931" s="56" t="str">
        <f t="shared" si="1113"/>
        <v/>
      </c>
      <c r="DH931" s="6">
        <f t="shared" si="1114"/>
        <v>0</v>
      </c>
      <c r="DK931" s="6">
        <f t="shared" si="1075"/>
        <v>0</v>
      </c>
      <c r="DL931" s="6" t="e">
        <f t="shared" si="1076"/>
        <v>#N/A</v>
      </c>
      <c r="DN931" s="6" t="e">
        <f t="shared" si="1148"/>
        <v>#N/A</v>
      </c>
      <c r="DP931" s="6" t="str">
        <f t="shared" si="1115"/>
        <v/>
      </c>
      <c r="DQ931" s="293">
        <f t="shared" ca="1" si="1144"/>
        <v>925</v>
      </c>
      <c r="DR931" s="6" t="str">
        <f t="shared" ca="1" si="1134"/>
        <v>x</v>
      </c>
      <c r="DU931" s="293" t="e">
        <f t="shared" ca="1" si="1135"/>
        <v>#N/A</v>
      </c>
      <c r="DV931" s="5"/>
      <c r="DW931" s="293" t="e">
        <f t="shared" ca="1" si="1145"/>
        <v>#N/A</v>
      </c>
      <c r="DZ931" s="293" t="e">
        <f t="shared" ca="1" si="1136"/>
        <v>#N/A</v>
      </c>
      <c r="EA931" s="293" t="e">
        <f t="shared" ca="1" si="1137"/>
        <v>#N/A</v>
      </c>
      <c r="EB931" s="293" t="e">
        <f t="shared" ca="1" si="1138"/>
        <v>#N/A</v>
      </c>
      <c r="EE931" s="6" t="str">
        <f t="shared" si="1139"/>
        <v/>
      </c>
      <c r="EF931" s="293" t="e">
        <f t="shared" ca="1" si="1140"/>
        <v>#N/A</v>
      </c>
      <c r="EG931" s="6" t="e">
        <f t="shared" ca="1" si="1116"/>
        <v>#N/A</v>
      </c>
    </row>
    <row r="932" spans="3:137" x14ac:dyDescent="0.2">
      <c r="C932" s="75"/>
      <c r="D932" s="184" t="str">
        <f t="shared" si="1080"/>
        <v/>
      </c>
      <c r="E932" s="649" t="str">
        <f t="shared" si="1146"/>
        <v/>
      </c>
      <c r="F932" s="607" t="str">
        <f t="shared" si="1079"/>
        <v>x</v>
      </c>
      <c r="G932" s="650"/>
      <c r="H932" s="651"/>
      <c r="I932" s="651"/>
      <c r="J932" s="651"/>
      <c r="K932" s="652"/>
      <c r="L932" s="889"/>
      <c r="M932" s="889"/>
      <c r="N932" s="653"/>
      <c r="O932" s="651"/>
      <c r="P932" s="651"/>
      <c r="Q932" s="654"/>
      <c r="R932" s="655"/>
      <c r="S932" s="607" t="str">
        <f t="shared" si="1081"/>
        <v/>
      </c>
      <c r="T932" s="656" t="str">
        <f t="shared" si="1082"/>
        <v/>
      </c>
      <c r="U932" s="656" t="str">
        <f t="shared" si="1117"/>
        <v/>
      </c>
      <c r="V932" s="656" t="str">
        <f t="shared" si="1083"/>
        <v/>
      </c>
      <c r="W932" s="719"/>
      <c r="X932" s="659"/>
      <c r="Y932" s="656" t="str">
        <f t="shared" si="1147"/>
        <v/>
      </c>
      <c r="Z932" s="659"/>
      <c r="AA932" s="654"/>
      <c r="AB932" s="656" t="str">
        <f t="shared" si="1084"/>
        <v/>
      </c>
      <c r="AC932" s="661" t="str">
        <f t="shared" si="1118"/>
        <v/>
      </c>
      <c r="AE932" s="658" t="str">
        <f t="shared" si="1085"/>
        <v/>
      </c>
      <c r="AF932" s="659"/>
      <c r="AT932" s="805" t="str">
        <f t="shared" si="1143"/>
        <v/>
      </c>
      <c r="AU932" t="str">
        <f t="shared" si="1119"/>
        <v/>
      </c>
      <c r="AV932" s="6" t="str">
        <f t="shared" si="1086"/>
        <v/>
      </c>
      <c r="AW932" s="317" t="str">
        <f t="shared" si="1087"/>
        <v/>
      </c>
      <c r="AX932" s="158" t="str">
        <f t="shared" si="1088"/>
        <v/>
      </c>
      <c r="AY932" s="158" t="str">
        <f t="shared" si="1078"/>
        <v/>
      </c>
      <c r="AZ932" s="309" t="str">
        <f t="shared" si="1077"/>
        <v/>
      </c>
      <c r="BA932" s="318" t="str">
        <f t="shared" si="1089"/>
        <v/>
      </c>
      <c r="BB932" s="473" t="str">
        <f t="shared" si="1090"/>
        <v/>
      </c>
      <c r="BC932" s="80" t="str">
        <f t="shared" si="1141"/>
        <v/>
      </c>
      <c r="BD932" s="56">
        <f t="shared" si="1091"/>
        <v>1</v>
      </c>
      <c r="BF932" s="56" t="str">
        <f t="shared" si="1092"/>
        <v/>
      </c>
      <c r="BG932" s="56" t="str">
        <f t="shared" si="1093"/>
        <v/>
      </c>
      <c r="BH932" s="6" t="str">
        <f t="shared" si="1094"/>
        <v/>
      </c>
      <c r="BK932" s="6" t="str">
        <f t="shared" si="1095"/>
        <v/>
      </c>
      <c r="BL932" s="56">
        <f t="shared" si="1120"/>
        <v>999999</v>
      </c>
      <c r="BM932" s="183">
        <f t="shared" si="1121"/>
        <v>99999.000004660003</v>
      </c>
      <c r="BN932" s="61">
        <v>916</v>
      </c>
      <c r="BO932" s="6">
        <f t="shared" si="1096"/>
        <v>999999</v>
      </c>
      <c r="BP932" s="6">
        <f t="shared" si="1097"/>
        <v>999999</v>
      </c>
      <c r="BQ932" s="6" t="str">
        <f t="shared" si="1122"/>
        <v>x</v>
      </c>
      <c r="BR932" s="206">
        <f t="shared" si="1098"/>
        <v>99999.000004660003</v>
      </c>
      <c r="BS932" s="6">
        <f t="shared" si="1099"/>
        <v>99999.000004660003</v>
      </c>
      <c r="BT932" s="6" t="str">
        <f t="shared" si="1123"/>
        <v>x</v>
      </c>
      <c r="BU932" s="6" t="str">
        <f t="shared" si="1100"/>
        <v/>
      </c>
      <c r="BW932" s="82">
        <f t="shared" si="1124"/>
        <v>9999999999</v>
      </c>
      <c r="BX932" s="80" t="str">
        <f t="shared" si="1101"/>
        <v>x</v>
      </c>
      <c r="BY932" s="80" t="str">
        <f t="shared" si="1102"/>
        <v/>
      </c>
      <c r="BZ932" s="56" t="str">
        <f t="shared" si="1125"/>
        <v/>
      </c>
      <c r="CA932" s="56" t="str">
        <f t="shared" si="1126"/>
        <v/>
      </c>
      <c r="CB932" s="88">
        <f t="shared" si="1127"/>
        <v>0</v>
      </c>
      <c r="CC932" s="56" t="str">
        <f t="shared" si="1103"/>
        <v/>
      </c>
      <c r="CD932" s="56"/>
      <c r="CE932" s="56"/>
      <c r="CF932" s="56"/>
      <c r="CG932" s="56"/>
      <c r="CH932" s="169">
        <f t="shared" si="1128"/>
        <v>9999999999</v>
      </c>
      <c r="CI932" s="170">
        <f t="shared" si="1129"/>
        <v>9999999999</v>
      </c>
      <c r="CJ932" s="171">
        <f t="shared" si="1130"/>
        <v>9999999999</v>
      </c>
      <c r="CK932" s="172" t="str">
        <f t="shared" si="1131"/>
        <v/>
      </c>
      <c r="CL932" s="173" t="str">
        <f t="shared" si="1104"/>
        <v>x</v>
      </c>
      <c r="CN932" s="6" t="str">
        <f t="shared" si="1132"/>
        <v/>
      </c>
      <c r="CO932" s="293" t="e">
        <f t="shared" ca="1" si="1142"/>
        <v>#N/A</v>
      </c>
      <c r="CP932" s="6" t="e">
        <f t="shared" ca="1" si="1133"/>
        <v>#N/A</v>
      </c>
      <c r="CQ932" s="61">
        <v>916</v>
      </c>
      <c r="CR932" s="6">
        <f t="shared" si="1105"/>
        <v>0</v>
      </c>
      <c r="CS932" s="6">
        <f t="shared" si="1106"/>
        <v>0</v>
      </c>
      <c r="CT932" s="56" t="str">
        <f t="shared" si="1107"/>
        <v/>
      </c>
      <c r="CU932" s="76">
        <f t="shared" si="1108"/>
        <v>0</v>
      </c>
      <c r="CV932" s="76">
        <f t="shared" si="1109"/>
        <v>0</v>
      </c>
      <c r="CX932" s="6" t="str">
        <f t="shared" si="1110"/>
        <v/>
      </c>
      <c r="CY932" s="6" t="str">
        <f t="shared" si="1111"/>
        <v/>
      </c>
      <c r="CZ932" s="6" t="str">
        <f t="shared" si="1112"/>
        <v/>
      </c>
      <c r="DG932" s="56" t="str">
        <f t="shared" si="1113"/>
        <v/>
      </c>
      <c r="DH932" s="6">
        <f t="shared" si="1114"/>
        <v>0</v>
      </c>
      <c r="DK932" s="6">
        <f t="shared" si="1075"/>
        <v>0</v>
      </c>
      <c r="DL932" s="6" t="e">
        <f t="shared" si="1076"/>
        <v>#N/A</v>
      </c>
      <c r="DN932" s="6" t="e">
        <f t="shared" si="1148"/>
        <v>#N/A</v>
      </c>
      <c r="DP932" s="6" t="str">
        <f t="shared" si="1115"/>
        <v/>
      </c>
      <c r="DQ932" s="293">
        <f t="shared" ca="1" si="1144"/>
        <v>926</v>
      </c>
      <c r="DR932" s="6" t="str">
        <f t="shared" ca="1" si="1134"/>
        <v>x</v>
      </c>
      <c r="DU932" s="293" t="e">
        <f t="shared" ca="1" si="1135"/>
        <v>#N/A</v>
      </c>
      <c r="DV932" s="5"/>
      <c r="DW932" s="293" t="e">
        <f t="shared" ca="1" si="1145"/>
        <v>#N/A</v>
      </c>
      <c r="DZ932" s="293" t="e">
        <f t="shared" ca="1" si="1136"/>
        <v>#N/A</v>
      </c>
      <c r="EA932" s="293" t="e">
        <f t="shared" ca="1" si="1137"/>
        <v>#N/A</v>
      </c>
      <c r="EB932" s="293" t="e">
        <f t="shared" ca="1" si="1138"/>
        <v>#N/A</v>
      </c>
      <c r="EE932" s="6" t="str">
        <f t="shared" si="1139"/>
        <v/>
      </c>
      <c r="EF932" s="293" t="e">
        <f t="shared" ca="1" si="1140"/>
        <v>#N/A</v>
      </c>
      <c r="EG932" s="6" t="e">
        <f t="shared" ca="1" si="1116"/>
        <v>#N/A</v>
      </c>
    </row>
    <row r="933" spans="3:137" x14ac:dyDescent="0.2">
      <c r="C933" s="75"/>
      <c r="D933" s="184" t="str">
        <f t="shared" si="1080"/>
        <v/>
      </c>
      <c r="E933" s="649" t="str">
        <f t="shared" si="1146"/>
        <v/>
      </c>
      <c r="F933" s="607" t="str">
        <f t="shared" si="1079"/>
        <v>x</v>
      </c>
      <c r="G933" s="650"/>
      <c r="H933" s="651"/>
      <c r="I933" s="651"/>
      <c r="J933" s="651"/>
      <c r="K933" s="652"/>
      <c r="L933" s="889"/>
      <c r="M933" s="889"/>
      <c r="N933" s="653"/>
      <c r="O933" s="651"/>
      <c r="P933" s="651"/>
      <c r="Q933" s="654"/>
      <c r="R933" s="655"/>
      <c r="S933" s="607" t="str">
        <f t="shared" si="1081"/>
        <v/>
      </c>
      <c r="T933" s="656" t="str">
        <f t="shared" si="1082"/>
        <v/>
      </c>
      <c r="U933" s="656" t="str">
        <f t="shared" si="1117"/>
        <v/>
      </c>
      <c r="V933" s="656" t="str">
        <f t="shared" si="1083"/>
        <v/>
      </c>
      <c r="W933" s="719"/>
      <c r="X933" s="659"/>
      <c r="Y933" s="656" t="str">
        <f t="shared" si="1147"/>
        <v/>
      </c>
      <c r="Z933" s="659"/>
      <c r="AA933" s="654"/>
      <c r="AB933" s="656" t="str">
        <f t="shared" si="1084"/>
        <v/>
      </c>
      <c r="AC933" s="661" t="str">
        <f t="shared" si="1118"/>
        <v/>
      </c>
      <c r="AE933" s="658" t="str">
        <f t="shared" si="1085"/>
        <v/>
      </c>
      <c r="AF933" s="659"/>
      <c r="AT933" s="805" t="str">
        <f t="shared" si="1143"/>
        <v/>
      </c>
      <c r="AU933" t="str">
        <f t="shared" si="1119"/>
        <v/>
      </c>
      <c r="AV933" s="6" t="str">
        <f t="shared" si="1086"/>
        <v/>
      </c>
      <c r="AW933" s="317" t="str">
        <f t="shared" si="1087"/>
        <v/>
      </c>
      <c r="AX933" s="158" t="str">
        <f t="shared" si="1088"/>
        <v/>
      </c>
      <c r="AY933" s="158" t="str">
        <f t="shared" si="1078"/>
        <v/>
      </c>
      <c r="AZ933" s="309" t="str">
        <f t="shared" si="1077"/>
        <v/>
      </c>
      <c r="BA933" s="318" t="str">
        <f t="shared" si="1089"/>
        <v/>
      </c>
      <c r="BB933" s="473" t="str">
        <f t="shared" si="1090"/>
        <v/>
      </c>
      <c r="BC933" s="80" t="str">
        <f t="shared" si="1141"/>
        <v/>
      </c>
      <c r="BD933" s="56">
        <f t="shared" si="1091"/>
        <v>1</v>
      </c>
      <c r="BF933" s="56" t="str">
        <f t="shared" si="1092"/>
        <v/>
      </c>
      <c r="BG933" s="56" t="str">
        <f t="shared" si="1093"/>
        <v/>
      </c>
      <c r="BH933" s="6" t="str">
        <f t="shared" si="1094"/>
        <v/>
      </c>
      <c r="BK933" s="6" t="str">
        <f t="shared" si="1095"/>
        <v/>
      </c>
      <c r="BL933" s="56">
        <f t="shared" si="1120"/>
        <v>999999</v>
      </c>
      <c r="BM933" s="183">
        <f t="shared" si="1121"/>
        <v>99999.000004664995</v>
      </c>
      <c r="BN933" s="61">
        <v>917</v>
      </c>
      <c r="BO933" s="6">
        <f t="shared" si="1096"/>
        <v>999999</v>
      </c>
      <c r="BP933" s="6">
        <f t="shared" si="1097"/>
        <v>999999</v>
      </c>
      <c r="BQ933" s="6" t="str">
        <f t="shared" si="1122"/>
        <v>x</v>
      </c>
      <c r="BR933" s="206">
        <f t="shared" si="1098"/>
        <v>99999.000004664995</v>
      </c>
      <c r="BS933" s="6">
        <f t="shared" si="1099"/>
        <v>99999.000004664995</v>
      </c>
      <c r="BT933" s="6" t="str">
        <f t="shared" si="1123"/>
        <v>x</v>
      </c>
      <c r="BU933" s="6" t="str">
        <f t="shared" si="1100"/>
        <v/>
      </c>
      <c r="BW933" s="82">
        <f t="shared" si="1124"/>
        <v>9999999999</v>
      </c>
      <c r="BX933" s="80" t="str">
        <f t="shared" si="1101"/>
        <v>x</v>
      </c>
      <c r="BY933" s="80" t="str">
        <f t="shared" si="1102"/>
        <v/>
      </c>
      <c r="BZ933" s="56" t="str">
        <f t="shared" si="1125"/>
        <v/>
      </c>
      <c r="CA933" s="56" t="str">
        <f t="shared" si="1126"/>
        <v/>
      </c>
      <c r="CB933" s="88">
        <f t="shared" si="1127"/>
        <v>0</v>
      </c>
      <c r="CC933" s="56" t="str">
        <f t="shared" si="1103"/>
        <v/>
      </c>
      <c r="CD933" s="56"/>
      <c r="CE933" s="56"/>
      <c r="CF933" s="56"/>
      <c r="CG933" s="56"/>
      <c r="CH933" s="169">
        <f t="shared" si="1128"/>
        <v>9999999999</v>
      </c>
      <c r="CI933" s="170">
        <f t="shared" si="1129"/>
        <v>9999999999</v>
      </c>
      <c r="CJ933" s="171">
        <f t="shared" si="1130"/>
        <v>9999999999</v>
      </c>
      <c r="CK933" s="172" t="str">
        <f t="shared" si="1131"/>
        <v/>
      </c>
      <c r="CL933" s="173" t="str">
        <f t="shared" si="1104"/>
        <v>x</v>
      </c>
      <c r="CN933" s="6" t="str">
        <f t="shared" si="1132"/>
        <v/>
      </c>
      <c r="CO933" s="293" t="e">
        <f t="shared" ca="1" si="1142"/>
        <v>#N/A</v>
      </c>
      <c r="CP933" s="6" t="e">
        <f t="shared" ca="1" si="1133"/>
        <v>#N/A</v>
      </c>
      <c r="CQ933" s="61">
        <v>917</v>
      </c>
      <c r="CR933" s="6">
        <f t="shared" si="1105"/>
        <v>0</v>
      </c>
      <c r="CS933" s="6">
        <f t="shared" si="1106"/>
        <v>0</v>
      </c>
      <c r="CT933" s="56" t="str">
        <f t="shared" si="1107"/>
        <v/>
      </c>
      <c r="CU933" s="76">
        <f t="shared" si="1108"/>
        <v>0</v>
      </c>
      <c r="CV933" s="76">
        <f t="shared" si="1109"/>
        <v>0</v>
      </c>
      <c r="CX933" s="6" t="str">
        <f t="shared" si="1110"/>
        <v/>
      </c>
      <c r="CY933" s="6" t="str">
        <f t="shared" si="1111"/>
        <v/>
      </c>
      <c r="CZ933" s="6" t="str">
        <f t="shared" si="1112"/>
        <v/>
      </c>
      <c r="DG933" s="56" t="str">
        <f t="shared" si="1113"/>
        <v/>
      </c>
      <c r="DH933" s="6">
        <f t="shared" si="1114"/>
        <v>0</v>
      </c>
      <c r="DK933" s="6">
        <f t="shared" si="1075"/>
        <v>0</v>
      </c>
      <c r="DL933" s="6" t="e">
        <f t="shared" si="1076"/>
        <v>#N/A</v>
      </c>
      <c r="DN933" s="6" t="e">
        <f t="shared" si="1148"/>
        <v>#N/A</v>
      </c>
      <c r="DP933" s="6" t="str">
        <f t="shared" si="1115"/>
        <v/>
      </c>
      <c r="DQ933" s="293">
        <f t="shared" ca="1" si="1144"/>
        <v>927</v>
      </c>
      <c r="DR933" s="6" t="str">
        <f t="shared" ca="1" si="1134"/>
        <v>x</v>
      </c>
      <c r="DU933" s="293" t="e">
        <f t="shared" ca="1" si="1135"/>
        <v>#N/A</v>
      </c>
      <c r="DV933" s="5"/>
      <c r="DW933" s="293" t="e">
        <f t="shared" ca="1" si="1145"/>
        <v>#N/A</v>
      </c>
      <c r="DZ933" s="293" t="e">
        <f t="shared" ca="1" si="1136"/>
        <v>#N/A</v>
      </c>
      <c r="EA933" s="293" t="e">
        <f t="shared" ca="1" si="1137"/>
        <v>#N/A</v>
      </c>
      <c r="EB933" s="293" t="e">
        <f t="shared" ca="1" si="1138"/>
        <v>#N/A</v>
      </c>
      <c r="EE933" s="6" t="str">
        <f t="shared" si="1139"/>
        <v/>
      </c>
      <c r="EF933" s="293" t="e">
        <f t="shared" ca="1" si="1140"/>
        <v>#N/A</v>
      </c>
      <c r="EG933" s="6" t="e">
        <f t="shared" ca="1" si="1116"/>
        <v>#N/A</v>
      </c>
    </row>
    <row r="934" spans="3:137" x14ac:dyDescent="0.2">
      <c r="C934" s="75"/>
      <c r="D934" s="184" t="str">
        <f t="shared" si="1080"/>
        <v/>
      </c>
      <c r="E934" s="649" t="str">
        <f t="shared" si="1146"/>
        <v/>
      </c>
      <c r="F934" s="607" t="str">
        <f t="shared" si="1079"/>
        <v>x</v>
      </c>
      <c r="G934" s="650"/>
      <c r="H934" s="651"/>
      <c r="I934" s="651"/>
      <c r="J934" s="651"/>
      <c r="K934" s="652"/>
      <c r="L934" s="889"/>
      <c r="M934" s="889"/>
      <c r="N934" s="653"/>
      <c r="O934" s="651"/>
      <c r="P934" s="651"/>
      <c r="Q934" s="654"/>
      <c r="R934" s="655"/>
      <c r="S934" s="607" t="str">
        <f t="shared" si="1081"/>
        <v/>
      </c>
      <c r="T934" s="656" t="str">
        <f t="shared" si="1082"/>
        <v/>
      </c>
      <c r="U934" s="656" t="str">
        <f t="shared" si="1117"/>
        <v/>
      </c>
      <c r="V934" s="656" t="str">
        <f t="shared" si="1083"/>
        <v/>
      </c>
      <c r="W934" s="719"/>
      <c r="X934" s="659"/>
      <c r="Y934" s="656" t="str">
        <f t="shared" si="1147"/>
        <v/>
      </c>
      <c r="Z934" s="659"/>
      <c r="AA934" s="654"/>
      <c r="AB934" s="656" t="str">
        <f t="shared" si="1084"/>
        <v/>
      </c>
      <c r="AC934" s="661" t="str">
        <f t="shared" si="1118"/>
        <v/>
      </c>
      <c r="AE934" s="658" t="str">
        <f t="shared" si="1085"/>
        <v/>
      </c>
      <c r="AF934" s="659"/>
      <c r="AT934" s="805" t="str">
        <f t="shared" si="1143"/>
        <v/>
      </c>
      <c r="AU934" t="str">
        <f t="shared" si="1119"/>
        <v/>
      </c>
      <c r="AV934" s="6" t="str">
        <f t="shared" si="1086"/>
        <v/>
      </c>
      <c r="AW934" s="317" t="str">
        <f t="shared" si="1087"/>
        <v/>
      </c>
      <c r="AX934" s="158" t="str">
        <f t="shared" si="1088"/>
        <v/>
      </c>
      <c r="AY934" s="158" t="str">
        <f t="shared" si="1078"/>
        <v/>
      </c>
      <c r="AZ934" s="309" t="str">
        <f t="shared" si="1077"/>
        <v/>
      </c>
      <c r="BA934" s="318" t="str">
        <f t="shared" si="1089"/>
        <v/>
      </c>
      <c r="BB934" s="473" t="str">
        <f t="shared" si="1090"/>
        <v/>
      </c>
      <c r="BC934" s="80" t="str">
        <f t="shared" si="1141"/>
        <v/>
      </c>
      <c r="BD934" s="56">
        <f t="shared" si="1091"/>
        <v>1</v>
      </c>
      <c r="BF934" s="56" t="str">
        <f t="shared" si="1092"/>
        <v/>
      </c>
      <c r="BG934" s="56" t="str">
        <f t="shared" si="1093"/>
        <v/>
      </c>
      <c r="BH934" s="6" t="str">
        <f t="shared" si="1094"/>
        <v/>
      </c>
      <c r="BK934" s="6" t="str">
        <f t="shared" si="1095"/>
        <v/>
      </c>
      <c r="BL934" s="56">
        <f t="shared" si="1120"/>
        <v>999999</v>
      </c>
      <c r="BM934" s="183">
        <f t="shared" si="1121"/>
        <v>99999.000004670001</v>
      </c>
      <c r="BN934" s="61">
        <v>918</v>
      </c>
      <c r="BO934" s="6">
        <f t="shared" si="1096"/>
        <v>999999</v>
      </c>
      <c r="BP934" s="6">
        <f t="shared" si="1097"/>
        <v>999999</v>
      </c>
      <c r="BQ934" s="6" t="str">
        <f t="shared" si="1122"/>
        <v>x</v>
      </c>
      <c r="BR934" s="206">
        <f t="shared" si="1098"/>
        <v>99999.000004670001</v>
      </c>
      <c r="BS934" s="6">
        <f t="shared" si="1099"/>
        <v>99999.000004670001</v>
      </c>
      <c r="BT934" s="6" t="str">
        <f t="shared" si="1123"/>
        <v>x</v>
      </c>
      <c r="BU934" s="6" t="str">
        <f t="shared" si="1100"/>
        <v/>
      </c>
      <c r="BW934" s="82">
        <f t="shared" si="1124"/>
        <v>9999999999</v>
      </c>
      <c r="BX934" s="80" t="str">
        <f t="shared" si="1101"/>
        <v>x</v>
      </c>
      <c r="BY934" s="80" t="str">
        <f t="shared" si="1102"/>
        <v/>
      </c>
      <c r="BZ934" s="56" t="str">
        <f t="shared" si="1125"/>
        <v/>
      </c>
      <c r="CA934" s="56" t="str">
        <f t="shared" si="1126"/>
        <v/>
      </c>
      <c r="CB934" s="88">
        <f t="shared" si="1127"/>
        <v>0</v>
      </c>
      <c r="CC934" s="56" t="str">
        <f t="shared" si="1103"/>
        <v/>
      </c>
      <c r="CD934" s="56"/>
      <c r="CE934" s="56"/>
      <c r="CF934" s="56"/>
      <c r="CG934" s="56"/>
      <c r="CH934" s="169">
        <f t="shared" si="1128"/>
        <v>9999999999</v>
      </c>
      <c r="CI934" s="170">
        <f t="shared" si="1129"/>
        <v>9999999999</v>
      </c>
      <c r="CJ934" s="171">
        <f t="shared" si="1130"/>
        <v>9999999999</v>
      </c>
      <c r="CK934" s="172" t="str">
        <f t="shared" si="1131"/>
        <v/>
      </c>
      <c r="CL934" s="173" t="str">
        <f t="shared" si="1104"/>
        <v>x</v>
      </c>
      <c r="CN934" s="6" t="str">
        <f t="shared" si="1132"/>
        <v/>
      </c>
      <c r="CO934" s="293" t="e">
        <f t="shared" ca="1" si="1142"/>
        <v>#N/A</v>
      </c>
      <c r="CP934" s="6" t="e">
        <f t="shared" ca="1" si="1133"/>
        <v>#N/A</v>
      </c>
      <c r="CQ934" s="61">
        <v>918</v>
      </c>
      <c r="CR934" s="6">
        <f t="shared" si="1105"/>
        <v>0</v>
      </c>
      <c r="CS934" s="6">
        <f t="shared" si="1106"/>
        <v>0</v>
      </c>
      <c r="CT934" s="56" t="str">
        <f t="shared" si="1107"/>
        <v/>
      </c>
      <c r="CU934" s="76">
        <f t="shared" si="1108"/>
        <v>0</v>
      </c>
      <c r="CV934" s="76">
        <f t="shared" si="1109"/>
        <v>0</v>
      </c>
      <c r="CX934" s="6" t="str">
        <f t="shared" si="1110"/>
        <v/>
      </c>
      <c r="CY934" s="6" t="str">
        <f t="shared" si="1111"/>
        <v/>
      </c>
      <c r="CZ934" s="6" t="str">
        <f t="shared" si="1112"/>
        <v/>
      </c>
      <c r="DG934" s="56" t="str">
        <f t="shared" si="1113"/>
        <v/>
      </c>
      <c r="DH934" s="6">
        <f t="shared" si="1114"/>
        <v>0</v>
      </c>
      <c r="DK934" s="6">
        <f t="shared" ref="DK934:DK997" si="1149">IF(AND(H934="Liq",L934="x",M934=""),"LiqD",IF(AND(H934="Liq",L934="",M934="x"),"LiqC",H934))</f>
        <v>0</v>
      </c>
      <c r="DL934" s="6" t="e">
        <f t="shared" ref="DL934:DL997" si="1150">VLOOKUP(DK934,$DK$5:$DL$11,2,FALSE)</f>
        <v>#N/A</v>
      </c>
      <c r="DN934" s="6" t="e">
        <f t="shared" si="1148"/>
        <v>#N/A</v>
      </c>
      <c r="DP934" s="6" t="str">
        <f t="shared" si="1115"/>
        <v/>
      </c>
      <c r="DQ934" s="293">
        <f t="shared" ca="1" si="1144"/>
        <v>928</v>
      </c>
      <c r="DR934" s="6" t="str">
        <f t="shared" ca="1" si="1134"/>
        <v>x</v>
      </c>
      <c r="DU934" s="293" t="e">
        <f t="shared" ca="1" si="1135"/>
        <v>#N/A</v>
      </c>
      <c r="DV934" s="5"/>
      <c r="DW934" s="293" t="e">
        <f t="shared" ca="1" si="1145"/>
        <v>#N/A</v>
      </c>
      <c r="DZ934" s="293" t="e">
        <f t="shared" ca="1" si="1136"/>
        <v>#N/A</v>
      </c>
      <c r="EA934" s="293" t="e">
        <f t="shared" ca="1" si="1137"/>
        <v>#N/A</v>
      </c>
      <c r="EB934" s="293" t="e">
        <f t="shared" ca="1" si="1138"/>
        <v>#N/A</v>
      </c>
      <c r="EE934" s="6" t="str">
        <f t="shared" si="1139"/>
        <v/>
      </c>
      <c r="EF934" s="293" t="e">
        <f t="shared" ca="1" si="1140"/>
        <v>#N/A</v>
      </c>
      <c r="EG934" s="6" t="e">
        <f t="shared" ca="1" si="1116"/>
        <v>#N/A</v>
      </c>
    </row>
    <row r="935" spans="3:137" x14ac:dyDescent="0.2">
      <c r="C935" s="75"/>
      <c r="D935" s="184" t="str">
        <f t="shared" si="1080"/>
        <v/>
      </c>
      <c r="E935" s="649" t="str">
        <f t="shared" si="1146"/>
        <v/>
      </c>
      <c r="F935" s="607" t="str">
        <f t="shared" si="1079"/>
        <v>x</v>
      </c>
      <c r="G935" s="650"/>
      <c r="H935" s="651"/>
      <c r="I935" s="651"/>
      <c r="J935" s="651"/>
      <c r="K935" s="652"/>
      <c r="L935" s="889"/>
      <c r="M935" s="889"/>
      <c r="N935" s="653"/>
      <c r="O935" s="651"/>
      <c r="P935" s="651"/>
      <c r="Q935" s="654"/>
      <c r="R935" s="655"/>
      <c r="S935" s="607" t="str">
        <f t="shared" si="1081"/>
        <v/>
      </c>
      <c r="T935" s="656" t="str">
        <f t="shared" si="1082"/>
        <v/>
      </c>
      <c r="U935" s="656" t="str">
        <f t="shared" si="1117"/>
        <v/>
      </c>
      <c r="V935" s="656" t="str">
        <f t="shared" si="1083"/>
        <v/>
      </c>
      <c r="W935" s="719"/>
      <c r="X935" s="659"/>
      <c r="Y935" s="656" t="str">
        <f t="shared" si="1147"/>
        <v/>
      </c>
      <c r="Z935" s="659"/>
      <c r="AA935" s="654"/>
      <c r="AB935" s="656" t="str">
        <f t="shared" si="1084"/>
        <v/>
      </c>
      <c r="AC935" s="661" t="str">
        <f t="shared" si="1118"/>
        <v/>
      </c>
      <c r="AE935" s="658" t="str">
        <f t="shared" si="1085"/>
        <v/>
      </c>
      <c r="AF935" s="659"/>
      <c r="AT935" s="805" t="str">
        <f t="shared" si="1143"/>
        <v/>
      </c>
      <c r="AU935" t="str">
        <f t="shared" si="1119"/>
        <v/>
      </c>
      <c r="AV935" s="6" t="str">
        <f t="shared" si="1086"/>
        <v/>
      </c>
      <c r="AW935" s="317" t="str">
        <f t="shared" si="1087"/>
        <v/>
      </c>
      <c r="AX935" s="158" t="str">
        <f t="shared" si="1088"/>
        <v/>
      </c>
      <c r="AY935" s="158" t="str">
        <f t="shared" si="1078"/>
        <v/>
      </c>
      <c r="AZ935" s="309" t="str">
        <f t="shared" si="1077"/>
        <v/>
      </c>
      <c r="BA935" s="318" t="str">
        <f t="shared" si="1089"/>
        <v/>
      </c>
      <c r="BB935" s="473" t="str">
        <f t="shared" si="1090"/>
        <v/>
      </c>
      <c r="BC935" s="80" t="str">
        <f t="shared" si="1141"/>
        <v/>
      </c>
      <c r="BD935" s="56">
        <f t="shared" si="1091"/>
        <v>1</v>
      </c>
      <c r="BF935" s="56" t="str">
        <f t="shared" si="1092"/>
        <v/>
      </c>
      <c r="BG935" s="56" t="str">
        <f t="shared" si="1093"/>
        <v/>
      </c>
      <c r="BH935" s="6" t="str">
        <f t="shared" si="1094"/>
        <v/>
      </c>
      <c r="BK935" s="6" t="str">
        <f t="shared" si="1095"/>
        <v/>
      </c>
      <c r="BL935" s="56">
        <f t="shared" si="1120"/>
        <v>999999</v>
      </c>
      <c r="BM935" s="183">
        <f t="shared" si="1121"/>
        <v>99999.000004675006</v>
      </c>
      <c r="BN935" s="61">
        <v>919</v>
      </c>
      <c r="BO935" s="6">
        <f t="shared" si="1096"/>
        <v>999999</v>
      </c>
      <c r="BP935" s="6">
        <f t="shared" si="1097"/>
        <v>999999</v>
      </c>
      <c r="BQ935" s="6" t="str">
        <f t="shared" si="1122"/>
        <v>x</v>
      </c>
      <c r="BR935" s="206">
        <f t="shared" si="1098"/>
        <v>99999.000004675006</v>
      </c>
      <c r="BS935" s="6">
        <f t="shared" si="1099"/>
        <v>99999.000004675006</v>
      </c>
      <c r="BT935" s="6" t="str">
        <f t="shared" si="1123"/>
        <v>x</v>
      </c>
      <c r="BU935" s="6" t="str">
        <f t="shared" si="1100"/>
        <v/>
      </c>
      <c r="BW935" s="82">
        <f t="shared" si="1124"/>
        <v>9999999999</v>
      </c>
      <c r="BX935" s="80" t="str">
        <f t="shared" si="1101"/>
        <v>x</v>
      </c>
      <c r="BY935" s="80" t="str">
        <f t="shared" si="1102"/>
        <v/>
      </c>
      <c r="BZ935" s="56" t="str">
        <f t="shared" si="1125"/>
        <v/>
      </c>
      <c r="CA935" s="56" t="str">
        <f t="shared" si="1126"/>
        <v/>
      </c>
      <c r="CB935" s="88">
        <f t="shared" si="1127"/>
        <v>0</v>
      </c>
      <c r="CC935" s="56" t="str">
        <f t="shared" si="1103"/>
        <v/>
      </c>
      <c r="CD935" s="56"/>
      <c r="CE935" s="56"/>
      <c r="CF935" s="56"/>
      <c r="CG935" s="56"/>
      <c r="CH935" s="169">
        <f t="shared" si="1128"/>
        <v>9999999999</v>
      </c>
      <c r="CI935" s="170">
        <f t="shared" si="1129"/>
        <v>9999999999</v>
      </c>
      <c r="CJ935" s="171">
        <f t="shared" si="1130"/>
        <v>9999999999</v>
      </c>
      <c r="CK935" s="172" t="str">
        <f t="shared" si="1131"/>
        <v/>
      </c>
      <c r="CL935" s="173" t="str">
        <f t="shared" si="1104"/>
        <v>x</v>
      </c>
      <c r="CN935" s="6" t="str">
        <f t="shared" si="1132"/>
        <v/>
      </c>
      <c r="CO935" s="293" t="e">
        <f t="shared" ca="1" si="1142"/>
        <v>#N/A</v>
      </c>
      <c r="CP935" s="6" t="e">
        <f t="shared" ca="1" si="1133"/>
        <v>#N/A</v>
      </c>
      <c r="CQ935" s="61">
        <v>919</v>
      </c>
      <c r="CR935" s="6">
        <f t="shared" si="1105"/>
        <v>0</v>
      </c>
      <c r="CS935" s="6">
        <f t="shared" si="1106"/>
        <v>0</v>
      </c>
      <c r="CT935" s="56" t="str">
        <f t="shared" si="1107"/>
        <v/>
      </c>
      <c r="CU935" s="76">
        <f t="shared" si="1108"/>
        <v>0</v>
      </c>
      <c r="CV935" s="76">
        <f t="shared" si="1109"/>
        <v>0</v>
      </c>
      <c r="CX935" s="6" t="str">
        <f t="shared" si="1110"/>
        <v/>
      </c>
      <c r="CY935" s="6" t="str">
        <f t="shared" si="1111"/>
        <v/>
      </c>
      <c r="CZ935" s="6" t="str">
        <f t="shared" si="1112"/>
        <v/>
      </c>
      <c r="DG935" s="56" t="str">
        <f t="shared" si="1113"/>
        <v/>
      </c>
      <c r="DH935" s="6">
        <f t="shared" si="1114"/>
        <v>0</v>
      </c>
      <c r="DK935" s="6">
        <f t="shared" si="1149"/>
        <v>0</v>
      </c>
      <c r="DL935" s="6" t="e">
        <f t="shared" si="1150"/>
        <v>#N/A</v>
      </c>
      <c r="DN935" s="6" t="e">
        <f t="shared" si="1148"/>
        <v>#N/A</v>
      </c>
      <c r="DP935" s="6" t="str">
        <f t="shared" si="1115"/>
        <v/>
      </c>
      <c r="DQ935" s="293">
        <f t="shared" ca="1" si="1144"/>
        <v>929</v>
      </c>
      <c r="DR935" s="6" t="str">
        <f t="shared" ca="1" si="1134"/>
        <v>x</v>
      </c>
      <c r="DU935" s="293" t="e">
        <f t="shared" ca="1" si="1135"/>
        <v>#N/A</v>
      </c>
      <c r="DV935" s="5"/>
      <c r="DW935" s="293" t="e">
        <f t="shared" ca="1" si="1145"/>
        <v>#N/A</v>
      </c>
      <c r="DZ935" s="293" t="e">
        <f t="shared" ca="1" si="1136"/>
        <v>#N/A</v>
      </c>
      <c r="EA935" s="293" t="e">
        <f t="shared" ca="1" si="1137"/>
        <v>#N/A</v>
      </c>
      <c r="EB935" s="293" t="e">
        <f t="shared" ca="1" si="1138"/>
        <v>#N/A</v>
      </c>
      <c r="EE935" s="6" t="str">
        <f t="shared" si="1139"/>
        <v/>
      </c>
      <c r="EF935" s="293" t="e">
        <f t="shared" ca="1" si="1140"/>
        <v>#N/A</v>
      </c>
      <c r="EG935" s="6" t="e">
        <f t="shared" ca="1" si="1116"/>
        <v>#N/A</v>
      </c>
    </row>
    <row r="936" spans="3:137" x14ac:dyDescent="0.2">
      <c r="C936" s="75"/>
      <c r="D936" s="184" t="str">
        <f t="shared" si="1080"/>
        <v/>
      </c>
      <c r="E936" s="649" t="str">
        <f t="shared" si="1146"/>
        <v/>
      </c>
      <c r="F936" s="607" t="str">
        <f t="shared" si="1079"/>
        <v>x</v>
      </c>
      <c r="G936" s="650"/>
      <c r="H936" s="651"/>
      <c r="I936" s="651"/>
      <c r="J936" s="651"/>
      <c r="K936" s="652"/>
      <c r="L936" s="889"/>
      <c r="M936" s="889"/>
      <c r="N936" s="653"/>
      <c r="O936" s="651"/>
      <c r="P936" s="651"/>
      <c r="Q936" s="654"/>
      <c r="R936" s="655"/>
      <c r="S936" s="607" t="str">
        <f t="shared" si="1081"/>
        <v/>
      </c>
      <c r="T936" s="656" t="str">
        <f t="shared" si="1082"/>
        <v/>
      </c>
      <c r="U936" s="656" t="str">
        <f t="shared" si="1117"/>
        <v/>
      </c>
      <c r="V936" s="656" t="str">
        <f t="shared" si="1083"/>
        <v/>
      </c>
      <c r="W936" s="719"/>
      <c r="X936" s="659"/>
      <c r="Y936" s="656" t="str">
        <f t="shared" si="1147"/>
        <v/>
      </c>
      <c r="Z936" s="659"/>
      <c r="AA936" s="654"/>
      <c r="AB936" s="656" t="str">
        <f t="shared" si="1084"/>
        <v/>
      </c>
      <c r="AC936" s="661" t="str">
        <f t="shared" si="1118"/>
        <v/>
      </c>
      <c r="AE936" s="658" t="str">
        <f t="shared" si="1085"/>
        <v/>
      </c>
      <c r="AF936" s="659"/>
      <c r="AT936" s="805" t="str">
        <f t="shared" si="1143"/>
        <v/>
      </c>
      <c r="AU936" t="str">
        <f t="shared" si="1119"/>
        <v/>
      </c>
      <c r="AV936" s="6" t="str">
        <f t="shared" si="1086"/>
        <v/>
      </c>
      <c r="AW936" s="317" t="str">
        <f t="shared" si="1087"/>
        <v/>
      </c>
      <c r="AX936" s="158" t="str">
        <f t="shared" si="1088"/>
        <v/>
      </c>
      <c r="AY936" s="158" t="str">
        <f t="shared" si="1078"/>
        <v/>
      </c>
      <c r="AZ936" s="309" t="str">
        <f t="shared" si="1077"/>
        <v/>
      </c>
      <c r="BA936" s="318" t="str">
        <f t="shared" si="1089"/>
        <v/>
      </c>
      <c r="BB936" s="473" t="str">
        <f t="shared" si="1090"/>
        <v/>
      </c>
      <c r="BC936" s="80" t="str">
        <f t="shared" si="1141"/>
        <v/>
      </c>
      <c r="BD936" s="56">
        <f t="shared" si="1091"/>
        <v>1</v>
      </c>
      <c r="BF936" s="56" t="str">
        <f t="shared" si="1092"/>
        <v/>
      </c>
      <c r="BG936" s="56" t="str">
        <f t="shared" si="1093"/>
        <v/>
      </c>
      <c r="BH936" s="6" t="str">
        <f t="shared" si="1094"/>
        <v/>
      </c>
      <c r="BK936" s="6" t="str">
        <f t="shared" si="1095"/>
        <v/>
      </c>
      <c r="BL936" s="56">
        <f t="shared" si="1120"/>
        <v>999999</v>
      </c>
      <c r="BM936" s="183">
        <f t="shared" si="1121"/>
        <v>99999.000004679998</v>
      </c>
      <c r="BN936" s="61">
        <v>920</v>
      </c>
      <c r="BO936" s="6">
        <f t="shared" si="1096"/>
        <v>999999</v>
      </c>
      <c r="BP936" s="6">
        <f t="shared" si="1097"/>
        <v>999999</v>
      </c>
      <c r="BQ936" s="6" t="str">
        <f t="shared" si="1122"/>
        <v>x</v>
      </c>
      <c r="BR936" s="206">
        <f t="shared" si="1098"/>
        <v>99999.000004679998</v>
      </c>
      <c r="BS936" s="6">
        <f t="shared" si="1099"/>
        <v>99999.000004679998</v>
      </c>
      <c r="BT936" s="6" t="str">
        <f t="shared" si="1123"/>
        <v>x</v>
      </c>
      <c r="BU936" s="6" t="str">
        <f t="shared" si="1100"/>
        <v/>
      </c>
      <c r="BW936" s="82">
        <f t="shared" si="1124"/>
        <v>9999999999</v>
      </c>
      <c r="BX936" s="80" t="str">
        <f t="shared" si="1101"/>
        <v>x</v>
      </c>
      <c r="BY936" s="80" t="str">
        <f t="shared" si="1102"/>
        <v/>
      </c>
      <c r="BZ936" s="56" t="str">
        <f t="shared" si="1125"/>
        <v/>
      </c>
      <c r="CA936" s="56" t="str">
        <f t="shared" si="1126"/>
        <v/>
      </c>
      <c r="CB936" s="88">
        <f t="shared" si="1127"/>
        <v>0</v>
      </c>
      <c r="CC936" s="56" t="str">
        <f t="shared" si="1103"/>
        <v/>
      </c>
      <c r="CD936" s="56"/>
      <c r="CE936" s="56"/>
      <c r="CF936" s="56"/>
      <c r="CG936" s="56"/>
      <c r="CH936" s="169">
        <f t="shared" si="1128"/>
        <v>9999999999</v>
      </c>
      <c r="CI936" s="170">
        <f t="shared" si="1129"/>
        <v>9999999999</v>
      </c>
      <c r="CJ936" s="171">
        <f t="shared" si="1130"/>
        <v>9999999999</v>
      </c>
      <c r="CK936" s="172" t="str">
        <f t="shared" si="1131"/>
        <v/>
      </c>
      <c r="CL936" s="173" t="str">
        <f t="shared" si="1104"/>
        <v>x</v>
      </c>
      <c r="CN936" s="6" t="str">
        <f t="shared" si="1132"/>
        <v/>
      </c>
      <c r="CO936" s="293" t="e">
        <f t="shared" ca="1" si="1142"/>
        <v>#N/A</v>
      </c>
      <c r="CP936" s="6" t="e">
        <f t="shared" ca="1" si="1133"/>
        <v>#N/A</v>
      </c>
      <c r="CQ936" s="61">
        <v>920</v>
      </c>
      <c r="CR936" s="6">
        <f t="shared" si="1105"/>
        <v>0</v>
      </c>
      <c r="CS936" s="6">
        <f t="shared" si="1106"/>
        <v>0</v>
      </c>
      <c r="CT936" s="56" t="str">
        <f t="shared" si="1107"/>
        <v/>
      </c>
      <c r="CU936" s="76">
        <f t="shared" si="1108"/>
        <v>0</v>
      </c>
      <c r="CV936" s="76">
        <f t="shared" si="1109"/>
        <v>0</v>
      </c>
      <c r="CX936" s="6" t="str">
        <f t="shared" si="1110"/>
        <v/>
      </c>
      <c r="CY936" s="6" t="str">
        <f t="shared" si="1111"/>
        <v/>
      </c>
      <c r="CZ936" s="6" t="str">
        <f t="shared" si="1112"/>
        <v/>
      </c>
      <c r="DG936" s="56" t="str">
        <f t="shared" si="1113"/>
        <v/>
      </c>
      <c r="DH936" s="6">
        <f t="shared" si="1114"/>
        <v>0</v>
      </c>
      <c r="DK936" s="6">
        <f t="shared" si="1149"/>
        <v>0</v>
      </c>
      <c r="DL936" s="6" t="e">
        <f t="shared" si="1150"/>
        <v>#N/A</v>
      </c>
      <c r="DN936" s="6" t="e">
        <f t="shared" si="1148"/>
        <v>#N/A</v>
      </c>
      <c r="DP936" s="6" t="str">
        <f t="shared" si="1115"/>
        <v/>
      </c>
      <c r="DQ936" s="293">
        <f t="shared" ca="1" si="1144"/>
        <v>930</v>
      </c>
      <c r="DR936" s="6" t="str">
        <f t="shared" ca="1" si="1134"/>
        <v>x</v>
      </c>
      <c r="DU936" s="293" t="e">
        <f t="shared" ca="1" si="1135"/>
        <v>#N/A</v>
      </c>
      <c r="DV936" s="5"/>
      <c r="DW936" s="293" t="e">
        <f t="shared" ca="1" si="1145"/>
        <v>#N/A</v>
      </c>
      <c r="DZ936" s="293" t="e">
        <f t="shared" ca="1" si="1136"/>
        <v>#N/A</v>
      </c>
      <c r="EA936" s="293" t="e">
        <f t="shared" ca="1" si="1137"/>
        <v>#N/A</v>
      </c>
      <c r="EB936" s="293" t="e">
        <f t="shared" ca="1" si="1138"/>
        <v>#N/A</v>
      </c>
      <c r="EE936" s="6" t="str">
        <f t="shared" si="1139"/>
        <v/>
      </c>
      <c r="EF936" s="293" t="e">
        <f t="shared" ca="1" si="1140"/>
        <v>#N/A</v>
      </c>
      <c r="EG936" s="6" t="e">
        <f t="shared" ca="1" si="1116"/>
        <v>#N/A</v>
      </c>
    </row>
    <row r="937" spans="3:137" x14ac:dyDescent="0.2">
      <c r="C937" s="75"/>
      <c r="D937" s="184" t="str">
        <f t="shared" si="1080"/>
        <v/>
      </c>
      <c r="E937" s="649" t="str">
        <f t="shared" si="1146"/>
        <v/>
      </c>
      <c r="F937" s="607" t="str">
        <f t="shared" si="1079"/>
        <v>x</v>
      </c>
      <c r="G937" s="650"/>
      <c r="H937" s="651"/>
      <c r="I937" s="651"/>
      <c r="J937" s="651"/>
      <c r="K937" s="652"/>
      <c r="L937" s="889"/>
      <c r="M937" s="889"/>
      <c r="N937" s="653"/>
      <c r="O937" s="651"/>
      <c r="P937" s="651"/>
      <c r="Q937" s="654"/>
      <c r="R937" s="655"/>
      <c r="S937" s="607" t="str">
        <f t="shared" si="1081"/>
        <v/>
      </c>
      <c r="T937" s="656" t="str">
        <f t="shared" si="1082"/>
        <v/>
      </c>
      <c r="U937" s="656" t="str">
        <f t="shared" si="1117"/>
        <v/>
      </c>
      <c r="V937" s="656" t="str">
        <f t="shared" si="1083"/>
        <v/>
      </c>
      <c r="W937" s="719"/>
      <c r="X937" s="659"/>
      <c r="Y937" s="656" t="str">
        <f t="shared" si="1147"/>
        <v/>
      </c>
      <c r="Z937" s="659"/>
      <c r="AA937" s="654"/>
      <c r="AB937" s="656" t="str">
        <f t="shared" si="1084"/>
        <v/>
      </c>
      <c r="AC937" s="661" t="str">
        <f t="shared" si="1118"/>
        <v/>
      </c>
      <c r="AE937" s="658" t="str">
        <f t="shared" si="1085"/>
        <v/>
      </c>
      <c r="AF937" s="659"/>
      <c r="AT937" s="805" t="str">
        <f t="shared" si="1143"/>
        <v/>
      </c>
      <c r="AU937" t="str">
        <f t="shared" si="1119"/>
        <v/>
      </c>
      <c r="AV937" s="6" t="str">
        <f t="shared" si="1086"/>
        <v/>
      </c>
      <c r="AW937" s="317" t="str">
        <f t="shared" si="1087"/>
        <v/>
      </c>
      <c r="AX937" s="158" t="str">
        <f t="shared" si="1088"/>
        <v/>
      </c>
      <c r="AY937" s="158" t="str">
        <f t="shared" si="1078"/>
        <v/>
      </c>
      <c r="AZ937" s="309" t="str">
        <f t="shared" si="1077"/>
        <v/>
      </c>
      <c r="BA937" s="318" t="str">
        <f t="shared" si="1089"/>
        <v/>
      </c>
      <c r="BB937" s="473" t="str">
        <f t="shared" si="1090"/>
        <v/>
      </c>
      <c r="BC937" s="80" t="str">
        <f t="shared" si="1141"/>
        <v/>
      </c>
      <c r="BD937" s="56">
        <f t="shared" si="1091"/>
        <v>1</v>
      </c>
      <c r="BF937" s="56" t="str">
        <f t="shared" si="1092"/>
        <v/>
      </c>
      <c r="BG937" s="56" t="str">
        <f t="shared" si="1093"/>
        <v/>
      </c>
      <c r="BH937" s="6" t="str">
        <f t="shared" si="1094"/>
        <v/>
      </c>
      <c r="BK937" s="6" t="str">
        <f t="shared" si="1095"/>
        <v/>
      </c>
      <c r="BL937" s="56">
        <f t="shared" si="1120"/>
        <v>999999</v>
      </c>
      <c r="BM937" s="183">
        <f t="shared" si="1121"/>
        <v>99999.000004685004</v>
      </c>
      <c r="BN937" s="61">
        <v>921</v>
      </c>
      <c r="BO937" s="6">
        <f t="shared" si="1096"/>
        <v>999999</v>
      </c>
      <c r="BP937" s="6">
        <f t="shared" si="1097"/>
        <v>999999</v>
      </c>
      <c r="BQ937" s="6" t="str">
        <f t="shared" si="1122"/>
        <v>x</v>
      </c>
      <c r="BR937" s="206">
        <f t="shared" si="1098"/>
        <v>99999.000004685004</v>
      </c>
      <c r="BS937" s="6">
        <f t="shared" si="1099"/>
        <v>99999.000004685004</v>
      </c>
      <c r="BT937" s="6" t="str">
        <f t="shared" si="1123"/>
        <v>x</v>
      </c>
      <c r="BU937" s="6" t="str">
        <f t="shared" si="1100"/>
        <v/>
      </c>
      <c r="BW937" s="82">
        <f t="shared" si="1124"/>
        <v>9999999999</v>
      </c>
      <c r="BX937" s="80" t="str">
        <f t="shared" si="1101"/>
        <v>x</v>
      </c>
      <c r="BY937" s="80" t="str">
        <f t="shared" si="1102"/>
        <v/>
      </c>
      <c r="BZ937" s="56" t="str">
        <f t="shared" si="1125"/>
        <v/>
      </c>
      <c r="CA937" s="56" t="str">
        <f t="shared" si="1126"/>
        <v/>
      </c>
      <c r="CB937" s="88">
        <f t="shared" si="1127"/>
        <v>0</v>
      </c>
      <c r="CC937" s="56" t="str">
        <f t="shared" si="1103"/>
        <v/>
      </c>
      <c r="CD937" s="56"/>
      <c r="CE937" s="56"/>
      <c r="CF937" s="56"/>
      <c r="CG937" s="56"/>
      <c r="CH937" s="169">
        <f t="shared" si="1128"/>
        <v>9999999999</v>
      </c>
      <c r="CI937" s="170">
        <f t="shared" si="1129"/>
        <v>9999999999</v>
      </c>
      <c r="CJ937" s="171">
        <f t="shared" si="1130"/>
        <v>9999999999</v>
      </c>
      <c r="CK937" s="172" t="str">
        <f t="shared" si="1131"/>
        <v/>
      </c>
      <c r="CL937" s="173" t="str">
        <f t="shared" si="1104"/>
        <v>x</v>
      </c>
      <c r="CN937" s="6" t="str">
        <f t="shared" si="1132"/>
        <v/>
      </c>
      <c r="CO937" s="293" t="e">
        <f t="shared" ca="1" si="1142"/>
        <v>#N/A</v>
      </c>
      <c r="CP937" s="6" t="e">
        <f t="shared" ca="1" si="1133"/>
        <v>#N/A</v>
      </c>
      <c r="CQ937" s="61">
        <v>921</v>
      </c>
      <c r="CR937" s="6">
        <f t="shared" si="1105"/>
        <v>0</v>
      </c>
      <c r="CS937" s="6">
        <f t="shared" si="1106"/>
        <v>0</v>
      </c>
      <c r="CT937" s="56" t="str">
        <f t="shared" si="1107"/>
        <v/>
      </c>
      <c r="CU937" s="76">
        <f t="shared" si="1108"/>
        <v>0</v>
      </c>
      <c r="CV937" s="76">
        <f t="shared" si="1109"/>
        <v>0</v>
      </c>
      <c r="CX937" s="6" t="str">
        <f t="shared" si="1110"/>
        <v/>
      </c>
      <c r="CY937" s="6" t="str">
        <f t="shared" si="1111"/>
        <v/>
      </c>
      <c r="CZ937" s="6" t="str">
        <f t="shared" si="1112"/>
        <v/>
      </c>
      <c r="DG937" s="56" t="str">
        <f t="shared" si="1113"/>
        <v/>
      </c>
      <c r="DH937" s="6">
        <f t="shared" si="1114"/>
        <v>0</v>
      </c>
      <c r="DK937" s="6">
        <f t="shared" si="1149"/>
        <v>0</v>
      </c>
      <c r="DL937" s="6" t="e">
        <f t="shared" si="1150"/>
        <v>#N/A</v>
      </c>
      <c r="DN937" s="6" t="e">
        <f t="shared" si="1148"/>
        <v>#N/A</v>
      </c>
      <c r="DP937" s="6" t="str">
        <f t="shared" si="1115"/>
        <v/>
      </c>
      <c r="DQ937" s="293">
        <f t="shared" ca="1" si="1144"/>
        <v>931</v>
      </c>
      <c r="DR937" s="6" t="str">
        <f t="shared" ca="1" si="1134"/>
        <v>x</v>
      </c>
      <c r="DU937" s="293" t="e">
        <f t="shared" ca="1" si="1135"/>
        <v>#N/A</v>
      </c>
      <c r="DV937" s="5"/>
      <c r="DW937" s="293" t="e">
        <f t="shared" ca="1" si="1145"/>
        <v>#N/A</v>
      </c>
      <c r="DZ937" s="293" t="e">
        <f t="shared" ca="1" si="1136"/>
        <v>#N/A</v>
      </c>
      <c r="EA937" s="293" t="e">
        <f t="shared" ca="1" si="1137"/>
        <v>#N/A</v>
      </c>
      <c r="EB937" s="293" t="e">
        <f t="shared" ca="1" si="1138"/>
        <v>#N/A</v>
      </c>
      <c r="EE937" s="6" t="str">
        <f t="shared" si="1139"/>
        <v/>
      </c>
      <c r="EF937" s="293" t="e">
        <f t="shared" ca="1" si="1140"/>
        <v>#N/A</v>
      </c>
      <c r="EG937" s="6" t="e">
        <f t="shared" ca="1" si="1116"/>
        <v>#N/A</v>
      </c>
    </row>
    <row r="938" spans="3:137" x14ac:dyDescent="0.2">
      <c r="C938" s="75"/>
      <c r="D938" s="184" t="str">
        <f t="shared" si="1080"/>
        <v/>
      </c>
      <c r="E938" s="649" t="str">
        <f t="shared" si="1146"/>
        <v/>
      </c>
      <c r="F938" s="607" t="str">
        <f t="shared" si="1079"/>
        <v>x</v>
      </c>
      <c r="G938" s="650"/>
      <c r="H938" s="651"/>
      <c r="I938" s="651"/>
      <c r="J938" s="651"/>
      <c r="K938" s="652"/>
      <c r="L938" s="889"/>
      <c r="M938" s="889"/>
      <c r="N938" s="653"/>
      <c r="O938" s="651"/>
      <c r="P938" s="651"/>
      <c r="Q938" s="654"/>
      <c r="R938" s="655"/>
      <c r="S938" s="607" t="str">
        <f t="shared" si="1081"/>
        <v/>
      </c>
      <c r="T938" s="656" t="str">
        <f t="shared" si="1082"/>
        <v/>
      </c>
      <c r="U938" s="656" t="str">
        <f t="shared" si="1117"/>
        <v/>
      </c>
      <c r="V938" s="656" t="str">
        <f t="shared" si="1083"/>
        <v/>
      </c>
      <c r="W938" s="719"/>
      <c r="X938" s="659"/>
      <c r="Y938" s="656" t="str">
        <f t="shared" si="1147"/>
        <v/>
      </c>
      <c r="Z938" s="659"/>
      <c r="AA938" s="654"/>
      <c r="AB938" s="656" t="str">
        <f t="shared" si="1084"/>
        <v/>
      </c>
      <c r="AC938" s="661" t="str">
        <f t="shared" si="1118"/>
        <v/>
      </c>
      <c r="AE938" s="658" t="str">
        <f t="shared" si="1085"/>
        <v/>
      </c>
      <c r="AF938" s="659"/>
      <c r="AT938" s="805" t="str">
        <f t="shared" si="1143"/>
        <v/>
      </c>
      <c r="AU938" t="str">
        <f t="shared" si="1119"/>
        <v/>
      </c>
      <c r="AV938" s="6" t="str">
        <f t="shared" si="1086"/>
        <v/>
      </c>
      <c r="AW938" s="317" t="str">
        <f t="shared" si="1087"/>
        <v/>
      </c>
      <c r="AX938" s="158" t="str">
        <f t="shared" si="1088"/>
        <v/>
      </c>
      <c r="AY938" s="158" t="str">
        <f t="shared" si="1078"/>
        <v/>
      </c>
      <c r="AZ938" s="309" t="str">
        <f t="shared" si="1077"/>
        <v/>
      </c>
      <c r="BA938" s="318" t="str">
        <f t="shared" si="1089"/>
        <v/>
      </c>
      <c r="BB938" s="473" t="str">
        <f t="shared" si="1090"/>
        <v/>
      </c>
      <c r="BC938" s="80" t="str">
        <f t="shared" si="1141"/>
        <v/>
      </c>
      <c r="BD938" s="56">
        <f t="shared" si="1091"/>
        <v>1</v>
      </c>
      <c r="BF938" s="56" t="str">
        <f t="shared" si="1092"/>
        <v/>
      </c>
      <c r="BG938" s="56" t="str">
        <f t="shared" si="1093"/>
        <v/>
      </c>
      <c r="BH938" s="6" t="str">
        <f t="shared" si="1094"/>
        <v/>
      </c>
      <c r="BK938" s="6" t="str">
        <f t="shared" si="1095"/>
        <v/>
      </c>
      <c r="BL938" s="56">
        <f t="shared" si="1120"/>
        <v>999999</v>
      </c>
      <c r="BM938" s="183">
        <f t="shared" si="1121"/>
        <v>99999.000004689995</v>
      </c>
      <c r="BN938" s="61">
        <v>922</v>
      </c>
      <c r="BO938" s="6">
        <f t="shared" si="1096"/>
        <v>999999</v>
      </c>
      <c r="BP938" s="6">
        <f t="shared" si="1097"/>
        <v>999999</v>
      </c>
      <c r="BQ938" s="6" t="str">
        <f t="shared" si="1122"/>
        <v>x</v>
      </c>
      <c r="BR938" s="206">
        <f t="shared" si="1098"/>
        <v>99999.000004689995</v>
      </c>
      <c r="BS938" s="6">
        <f t="shared" si="1099"/>
        <v>99999.000004689995</v>
      </c>
      <c r="BT938" s="6" t="str">
        <f t="shared" si="1123"/>
        <v>x</v>
      </c>
      <c r="BU938" s="6" t="str">
        <f t="shared" si="1100"/>
        <v/>
      </c>
      <c r="BW938" s="82">
        <f t="shared" si="1124"/>
        <v>9999999999</v>
      </c>
      <c r="BX938" s="80" t="str">
        <f t="shared" si="1101"/>
        <v>x</v>
      </c>
      <c r="BY938" s="80" t="str">
        <f t="shared" si="1102"/>
        <v/>
      </c>
      <c r="BZ938" s="56" t="str">
        <f t="shared" si="1125"/>
        <v/>
      </c>
      <c r="CA938" s="56" t="str">
        <f t="shared" si="1126"/>
        <v/>
      </c>
      <c r="CB938" s="88">
        <f t="shared" si="1127"/>
        <v>0</v>
      </c>
      <c r="CC938" s="56" t="str">
        <f t="shared" si="1103"/>
        <v/>
      </c>
      <c r="CD938" s="56"/>
      <c r="CE938" s="56"/>
      <c r="CF938" s="56"/>
      <c r="CG938" s="56"/>
      <c r="CH938" s="169">
        <f t="shared" si="1128"/>
        <v>9999999999</v>
      </c>
      <c r="CI938" s="170">
        <f t="shared" si="1129"/>
        <v>9999999999</v>
      </c>
      <c r="CJ938" s="171">
        <f t="shared" si="1130"/>
        <v>9999999999</v>
      </c>
      <c r="CK938" s="172" t="str">
        <f t="shared" si="1131"/>
        <v/>
      </c>
      <c r="CL938" s="173" t="str">
        <f t="shared" si="1104"/>
        <v>x</v>
      </c>
      <c r="CN938" s="6" t="str">
        <f t="shared" si="1132"/>
        <v/>
      </c>
      <c r="CO938" s="293" t="e">
        <f t="shared" ca="1" si="1142"/>
        <v>#N/A</v>
      </c>
      <c r="CP938" s="6" t="e">
        <f t="shared" ca="1" si="1133"/>
        <v>#N/A</v>
      </c>
      <c r="CQ938" s="61">
        <v>922</v>
      </c>
      <c r="CR938" s="6">
        <f t="shared" si="1105"/>
        <v>0</v>
      </c>
      <c r="CS938" s="6">
        <f t="shared" si="1106"/>
        <v>0</v>
      </c>
      <c r="CT938" s="56" t="str">
        <f t="shared" si="1107"/>
        <v/>
      </c>
      <c r="CU938" s="76">
        <f t="shared" si="1108"/>
        <v>0</v>
      </c>
      <c r="CV938" s="76">
        <f t="shared" si="1109"/>
        <v>0</v>
      </c>
      <c r="CX938" s="6" t="str">
        <f t="shared" si="1110"/>
        <v/>
      </c>
      <c r="CY938" s="6" t="str">
        <f t="shared" si="1111"/>
        <v/>
      </c>
      <c r="CZ938" s="6" t="str">
        <f t="shared" si="1112"/>
        <v/>
      </c>
      <c r="DG938" s="56" t="str">
        <f t="shared" si="1113"/>
        <v/>
      </c>
      <c r="DH938" s="6">
        <f t="shared" si="1114"/>
        <v>0</v>
      </c>
      <c r="DK938" s="6">
        <f t="shared" si="1149"/>
        <v>0</v>
      </c>
      <c r="DL938" s="6" t="e">
        <f t="shared" si="1150"/>
        <v>#N/A</v>
      </c>
      <c r="DN938" s="6" t="e">
        <f t="shared" si="1148"/>
        <v>#N/A</v>
      </c>
      <c r="DP938" s="6" t="str">
        <f t="shared" si="1115"/>
        <v/>
      </c>
      <c r="DQ938" s="293">
        <f t="shared" ca="1" si="1144"/>
        <v>932</v>
      </c>
      <c r="DR938" s="6" t="str">
        <f t="shared" ca="1" si="1134"/>
        <v>x</v>
      </c>
      <c r="DU938" s="293" t="e">
        <f t="shared" ca="1" si="1135"/>
        <v>#N/A</v>
      </c>
      <c r="DV938" s="5"/>
      <c r="DW938" s="293" t="e">
        <f t="shared" ca="1" si="1145"/>
        <v>#N/A</v>
      </c>
      <c r="DZ938" s="293" t="e">
        <f t="shared" ca="1" si="1136"/>
        <v>#N/A</v>
      </c>
      <c r="EA938" s="293" t="e">
        <f t="shared" ca="1" si="1137"/>
        <v>#N/A</v>
      </c>
      <c r="EB938" s="293" t="e">
        <f t="shared" ca="1" si="1138"/>
        <v>#N/A</v>
      </c>
      <c r="EE938" s="6" t="str">
        <f t="shared" si="1139"/>
        <v/>
      </c>
      <c r="EF938" s="293" t="e">
        <f t="shared" ca="1" si="1140"/>
        <v>#N/A</v>
      </c>
      <c r="EG938" s="6" t="e">
        <f t="shared" ca="1" si="1116"/>
        <v>#N/A</v>
      </c>
    </row>
    <row r="939" spans="3:137" x14ac:dyDescent="0.2">
      <c r="C939" s="75"/>
      <c r="D939" s="184" t="str">
        <f t="shared" si="1080"/>
        <v/>
      </c>
      <c r="E939" s="649" t="str">
        <f t="shared" si="1146"/>
        <v/>
      </c>
      <c r="F939" s="607" t="str">
        <f t="shared" si="1079"/>
        <v>x</v>
      </c>
      <c r="G939" s="650"/>
      <c r="H939" s="651"/>
      <c r="I939" s="651"/>
      <c r="J939" s="651"/>
      <c r="K939" s="652"/>
      <c r="L939" s="889"/>
      <c r="M939" s="889"/>
      <c r="N939" s="653"/>
      <c r="O939" s="651"/>
      <c r="P939" s="651"/>
      <c r="Q939" s="654"/>
      <c r="R939" s="655"/>
      <c r="S939" s="607" t="str">
        <f t="shared" si="1081"/>
        <v/>
      </c>
      <c r="T939" s="656" t="str">
        <f t="shared" si="1082"/>
        <v/>
      </c>
      <c r="U939" s="656" t="str">
        <f t="shared" si="1117"/>
        <v/>
      </c>
      <c r="V939" s="656" t="str">
        <f t="shared" si="1083"/>
        <v/>
      </c>
      <c r="W939" s="719"/>
      <c r="X939" s="659"/>
      <c r="Y939" s="656" t="str">
        <f t="shared" si="1147"/>
        <v/>
      </c>
      <c r="Z939" s="659"/>
      <c r="AA939" s="654"/>
      <c r="AB939" s="656" t="str">
        <f t="shared" si="1084"/>
        <v/>
      </c>
      <c r="AC939" s="661" t="str">
        <f t="shared" si="1118"/>
        <v/>
      </c>
      <c r="AE939" s="658" t="str">
        <f t="shared" si="1085"/>
        <v/>
      </c>
      <c r="AF939" s="659"/>
      <c r="AT939" s="805" t="str">
        <f t="shared" si="1143"/>
        <v/>
      </c>
      <c r="AU939" t="str">
        <f t="shared" si="1119"/>
        <v/>
      </c>
      <c r="AV939" s="6" t="str">
        <f t="shared" si="1086"/>
        <v/>
      </c>
      <c r="AW939" s="317" t="str">
        <f t="shared" si="1087"/>
        <v/>
      </c>
      <c r="AX939" s="158" t="str">
        <f t="shared" si="1088"/>
        <v/>
      </c>
      <c r="AY939" s="158" t="str">
        <f t="shared" si="1078"/>
        <v/>
      </c>
      <c r="AZ939" s="309" t="str">
        <f t="shared" si="1077"/>
        <v/>
      </c>
      <c r="BA939" s="318" t="str">
        <f t="shared" si="1089"/>
        <v/>
      </c>
      <c r="BB939" s="473" t="str">
        <f t="shared" si="1090"/>
        <v/>
      </c>
      <c r="BC939" s="80" t="str">
        <f t="shared" si="1141"/>
        <v/>
      </c>
      <c r="BD939" s="56">
        <f t="shared" si="1091"/>
        <v>1</v>
      </c>
      <c r="BF939" s="56" t="str">
        <f t="shared" si="1092"/>
        <v/>
      </c>
      <c r="BG939" s="56" t="str">
        <f t="shared" si="1093"/>
        <v/>
      </c>
      <c r="BH939" s="6" t="str">
        <f t="shared" si="1094"/>
        <v/>
      </c>
      <c r="BK939" s="6" t="str">
        <f t="shared" si="1095"/>
        <v/>
      </c>
      <c r="BL939" s="56">
        <f t="shared" si="1120"/>
        <v>999999</v>
      </c>
      <c r="BM939" s="183">
        <f t="shared" si="1121"/>
        <v>99999.000004695001</v>
      </c>
      <c r="BN939" s="61">
        <v>923</v>
      </c>
      <c r="BO939" s="6">
        <f t="shared" si="1096"/>
        <v>999999</v>
      </c>
      <c r="BP939" s="6">
        <f t="shared" si="1097"/>
        <v>999999</v>
      </c>
      <c r="BQ939" s="6" t="str">
        <f t="shared" si="1122"/>
        <v>x</v>
      </c>
      <c r="BR939" s="206">
        <f t="shared" si="1098"/>
        <v>99999.000004695001</v>
      </c>
      <c r="BS939" s="6">
        <f t="shared" si="1099"/>
        <v>99999.000004695001</v>
      </c>
      <c r="BT939" s="6" t="str">
        <f t="shared" si="1123"/>
        <v>x</v>
      </c>
      <c r="BU939" s="6" t="str">
        <f t="shared" si="1100"/>
        <v/>
      </c>
      <c r="BW939" s="82">
        <f t="shared" si="1124"/>
        <v>9999999999</v>
      </c>
      <c r="BX939" s="80" t="str">
        <f t="shared" si="1101"/>
        <v>x</v>
      </c>
      <c r="BY939" s="80" t="str">
        <f t="shared" si="1102"/>
        <v/>
      </c>
      <c r="BZ939" s="56" t="str">
        <f t="shared" si="1125"/>
        <v/>
      </c>
      <c r="CA939" s="56" t="str">
        <f t="shared" si="1126"/>
        <v/>
      </c>
      <c r="CB939" s="88">
        <f t="shared" si="1127"/>
        <v>0</v>
      </c>
      <c r="CC939" s="56" t="str">
        <f t="shared" si="1103"/>
        <v/>
      </c>
      <c r="CD939" s="56"/>
      <c r="CE939" s="56"/>
      <c r="CF939" s="56"/>
      <c r="CG939" s="56"/>
      <c r="CH939" s="169">
        <f t="shared" si="1128"/>
        <v>9999999999</v>
      </c>
      <c r="CI939" s="170">
        <f t="shared" si="1129"/>
        <v>9999999999</v>
      </c>
      <c r="CJ939" s="171">
        <f t="shared" si="1130"/>
        <v>9999999999</v>
      </c>
      <c r="CK939" s="172" t="str">
        <f t="shared" si="1131"/>
        <v/>
      </c>
      <c r="CL939" s="173" t="str">
        <f t="shared" si="1104"/>
        <v>x</v>
      </c>
      <c r="CN939" s="6" t="str">
        <f t="shared" si="1132"/>
        <v/>
      </c>
      <c r="CO939" s="293" t="e">
        <f t="shared" ca="1" si="1142"/>
        <v>#N/A</v>
      </c>
      <c r="CP939" s="6" t="e">
        <f t="shared" ca="1" si="1133"/>
        <v>#N/A</v>
      </c>
      <c r="CQ939" s="61">
        <v>923</v>
      </c>
      <c r="CR939" s="6">
        <f t="shared" si="1105"/>
        <v>0</v>
      </c>
      <c r="CS939" s="6">
        <f t="shared" si="1106"/>
        <v>0</v>
      </c>
      <c r="CT939" s="56" t="str">
        <f t="shared" si="1107"/>
        <v/>
      </c>
      <c r="CU939" s="76">
        <f t="shared" si="1108"/>
        <v>0</v>
      </c>
      <c r="CV939" s="76">
        <f t="shared" si="1109"/>
        <v>0</v>
      </c>
      <c r="CX939" s="6" t="str">
        <f t="shared" si="1110"/>
        <v/>
      </c>
      <c r="CY939" s="6" t="str">
        <f t="shared" si="1111"/>
        <v/>
      </c>
      <c r="CZ939" s="6" t="str">
        <f t="shared" si="1112"/>
        <v/>
      </c>
      <c r="DG939" s="56" t="str">
        <f t="shared" si="1113"/>
        <v/>
      </c>
      <c r="DH939" s="6">
        <f t="shared" si="1114"/>
        <v>0</v>
      </c>
      <c r="DK939" s="6">
        <f t="shared" si="1149"/>
        <v>0</v>
      </c>
      <c r="DL939" s="6" t="e">
        <f t="shared" si="1150"/>
        <v>#N/A</v>
      </c>
      <c r="DN939" s="6" t="e">
        <f t="shared" si="1148"/>
        <v>#N/A</v>
      </c>
      <c r="DP939" s="6" t="str">
        <f t="shared" si="1115"/>
        <v/>
      </c>
      <c r="DQ939" s="293">
        <f t="shared" ca="1" si="1144"/>
        <v>933</v>
      </c>
      <c r="DR939" s="6" t="str">
        <f t="shared" ca="1" si="1134"/>
        <v>x</v>
      </c>
      <c r="DU939" s="293" t="e">
        <f t="shared" ca="1" si="1135"/>
        <v>#N/A</v>
      </c>
      <c r="DV939" s="5"/>
      <c r="DW939" s="293" t="e">
        <f t="shared" ca="1" si="1145"/>
        <v>#N/A</v>
      </c>
      <c r="DZ939" s="293" t="e">
        <f t="shared" ca="1" si="1136"/>
        <v>#N/A</v>
      </c>
      <c r="EA939" s="293" t="e">
        <f t="shared" ca="1" si="1137"/>
        <v>#N/A</v>
      </c>
      <c r="EB939" s="293" t="e">
        <f t="shared" ca="1" si="1138"/>
        <v>#N/A</v>
      </c>
      <c r="EE939" s="6" t="str">
        <f t="shared" si="1139"/>
        <v/>
      </c>
      <c r="EF939" s="293" t="e">
        <f t="shared" ca="1" si="1140"/>
        <v>#N/A</v>
      </c>
      <c r="EG939" s="6" t="e">
        <f t="shared" ca="1" si="1116"/>
        <v>#N/A</v>
      </c>
    </row>
    <row r="940" spans="3:137" x14ac:dyDescent="0.2">
      <c r="C940" s="75"/>
      <c r="D940" s="184" t="str">
        <f t="shared" si="1080"/>
        <v/>
      </c>
      <c r="E940" s="649" t="str">
        <f t="shared" si="1146"/>
        <v/>
      </c>
      <c r="F940" s="607" t="str">
        <f t="shared" si="1079"/>
        <v>x</v>
      </c>
      <c r="G940" s="650"/>
      <c r="H940" s="651"/>
      <c r="I940" s="651"/>
      <c r="J940" s="651"/>
      <c r="K940" s="652"/>
      <c r="L940" s="889"/>
      <c r="M940" s="889"/>
      <c r="N940" s="653"/>
      <c r="O940" s="651"/>
      <c r="P940" s="651"/>
      <c r="Q940" s="654"/>
      <c r="R940" s="655"/>
      <c r="S940" s="607" t="str">
        <f t="shared" si="1081"/>
        <v/>
      </c>
      <c r="T940" s="656" t="str">
        <f t="shared" si="1082"/>
        <v/>
      </c>
      <c r="U940" s="656" t="str">
        <f t="shared" si="1117"/>
        <v/>
      </c>
      <c r="V940" s="656" t="str">
        <f t="shared" si="1083"/>
        <v/>
      </c>
      <c r="W940" s="719"/>
      <c r="X940" s="659"/>
      <c r="Y940" s="656" t="str">
        <f t="shared" si="1147"/>
        <v/>
      </c>
      <c r="Z940" s="659"/>
      <c r="AA940" s="654"/>
      <c r="AB940" s="656" t="str">
        <f t="shared" si="1084"/>
        <v/>
      </c>
      <c r="AC940" s="661" t="str">
        <f t="shared" si="1118"/>
        <v/>
      </c>
      <c r="AE940" s="658" t="str">
        <f t="shared" si="1085"/>
        <v/>
      </c>
      <c r="AF940" s="659"/>
      <c r="AT940" s="805" t="str">
        <f t="shared" si="1143"/>
        <v/>
      </c>
      <c r="AU940" t="str">
        <f t="shared" si="1119"/>
        <v/>
      </c>
      <c r="AV940" s="6" t="str">
        <f t="shared" si="1086"/>
        <v/>
      </c>
      <c r="AW940" s="317" t="str">
        <f t="shared" si="1087"/>
        <v/>
      </c>
      <c r="AX940" s="158" t="str">
        <f t="shared" si="1088"/>
        <v/>
      </c>
      <c r="AY940" s="158" t="str">
        <f t="shared" si="1078"/>
        <v/>
      </c>
      <c r="AZ940" s="309" t="str">
        <f t="shared" si="1077"/>
        <v/>
      </c>
      <c r="BA940" s="318" t="str">
        <f t="shared" si="1089"/>
        <v/>
      </c>
      <c r="BB940" s="473" t="str">
        <f t="shared" si="1090"/>
        <v/>
      </c>
      <c r="BC940" s="80" t="str">
        <f t="shared" si="1141"/>
        <v/>
      </c>
      <c r="BD940" s="56">
        <f t="shared" si="1091"/>
        <v>1</v>
      </c>
      <c r="BF940" s="56" t="str">
        <f t="shared" si="1092"/>
        <v/>
      </c>
      <c r="BG940" s="56" t="str">
        <f t="shared" si="1093"/>
        <v/>
      </c>
      <c r="BH940" s="6" t="str">
        <f t="shared" si="1094"/>
        <v/>
      </c>
      <c r="BK940" s="6" t="str">
        <f t="shared" si="1095"/>
        <v/>
      </c>
      <c r="BL940" s="56">
        <f t="shared" si="1120"/>
        <v>999999</v>
      </c>
      <c r="BM940" s="183">
        <f t="shared" si="1121"/>
        <v>99999.000004700007</v>
      </c>
      <c r="BN940" s="61">
        <v>924</v>
      </c>
      <c r="BO940" s="6">
        <f t="shared" si="1096"/>
        <v>999999</v>
      </c>
      <c r="BP940" s="6">
        <f t="shared" si="1097"/>
        <v>999999</v>
      </c>
      <c r="BQ940" s="6" t="str">
        <f t="shared" si="1122"/>
        <v>x</v>
      </c>
      <c r="BR940" s="206">
        <f t="shared" si="1098"/>
        <v>99999.000004700007</v>
      </c>
      <c r="BS940" s="6">
        <f t="shared" si="1099"/>
        <v>99999.000004700007</v>
      </c>
      <c r="BT940" s="6" t="str">
        <f t="shared" si="1123"/>
        <v>x</v>
      </c>
      <c r="BU940" s="6" t="str">
        <f t="shared" si="1100"/>
        <v/>
      </c>
      <c r="BW940" s="82">
        <f t="shared" si="1124"/>
        <v>9999999999</v>
      </c>
      <c r="BX940" s="80" t="str">
        <f t="shared" si="1101"/>
        <v>x</v>
      </c>
      <c r="BY940" s="80" t="str">
        <f t="shared" si="1102"/>
        <v/>
      </c>
      <c r="BZ940" s="56" t="str">
        <f t="shared" si="1125"/>
        <v/>
      </c>
      <c r="CA940" s="56" t="str">
        <f t="shared" si="1126"/>
        <v/>
      </c>
      <c r="CB940" s="88">
        <f t="shared" si="1127"/>
        <v>0</v>
      </c>
      <c r="CC940" s="56" t="str">
        <f t="shared" si="1103"/>
        <v/>
      </c>
      <c r="CD940" s="56"/>
      <c r="CE940" s="56"/>
      <c r="CF940" s="56"/>
      <c r="CG940" s="56"/>
      <c r="CH940" s="169">
        <f t="shared" si="1128"/>
        <v>9999999999</v>
      </c>
      <c r="CI940" s="170">
        <f t="shared" si="1129"/>
        <v>9999999999</v>
      </c>
      <c r="CJ940" s="171">
        <f t="shared" si="1130"/>
        <v>9999999999</v>
      </c>
      <c r="CK940" s="172" t="str">
        <f t="shared" si="1131"/>
        <v/>
      </c>
      <c r="CL940" s="173" t="str">
        <f t="shared" si="1104"/>
        <v>x</v>
      </c>
      <c r="CN940" s="6" t="str">
        <f t="shared" si="1132"/>
        <v/>
      </c>
      <c r="CO940" s="293" t="e">
        <f t="shared" ca="1" si="1142"/>
        <v>#N/A</v>
      </c>
      <c r="CP940" s="6" t="e">
        <f t="shared" ca="1" si="1133"/>
        <v>#N/A</v>
      </c>
      <c r="CQ940" s="61">
        <v>924</v>
      </c>
      <c r="CR940" s="6">
        <f t="shared" si="1105"/>
        <v>0</v>
      </c>
      <c r="CS940" s="6">
        <f t="shared" si="1106"/>
        <v>0</v>
      </c>
      <c r="CT940" s="56" t="str">
        <f t="shared" si="1107"/>
        <v/>
      </c>
      <c r="CU940" s="76">
        <f t="shared" si="1108"/>
        <v>0</v>
      </c>
      <c r="CV940" s="76">
        <f t="shared" si="1109"/>
        <v>0</v>
      </c>
      <c r="CX940" s="6" t="str">
        <f t="shared" si="1110"/>
        <v/>
      </c>
      <c r="CY940" s="6" t="str">
        <f t="shared" si="1111"/>
        <v/>
      </c>
      <c r="CZ940" s="6" t="str">
        <f t="shared" si="1112"/>
        <v/>
      </c>
      <c r="DG940" s="56" t="str">
        <f t="shared" si="1113"/>
        <v/>
      </c>
      <c r="DH940" s="6">
        <f t="shared" si="1114"/>
        <v>0</v>
      </c>
      <c r="DK940" s="6">
        <f t="shared" si="1149"/>
        <v>0</v>
      </c>
      <c r="DL940" s="6" t="e">
        <f t="shared" si="1150"/>
        <v>#N/A</v>
      </c>
      <c r="DN940" s="6" t="e">
        <f t="shared" si="1148"/>
        <v>#N/A</v>
      </c>
      <c r="DP940" s="6" t="str">
        <f t="shared" si="1115"/>
        <v/>
      </c>
      <c r="DQ940" s="293">
        <f t="shared" ca="1" si="1144"/>
        <v>934</v>
      </c>
      <c r="DR940" s="6" t="str">
        <f t="shared" ca="1" si="1134"/>
        <v>x</v>
      </c>
      <c r="DU940" s="293" t="e">
        <f t="shared" ca="1" si="1135"/>
        <v>#N/A</v>
      </c>
      <c r="DV940" s="5"/>
      <c r="DW940" s="293" t="e">
        <f t="shared" ca="1" si="1145"/>
        <v>#N/A</v>
      </c>
      <c r="DZ940" s="293" t="e">
        <f t="shared" ca="1" si="1136"/>
        <v>#N/A</v>
      </c>
      <c r="EA940" s="293" t="e">
        <f t="shared" ca="1" si="1137"/>
        <v>#N/A</v>
      </c>
      <c r="EB940" s="293" t="e">
        <f t="shared" ca="1" si="1138"/>
        <v>#N/A</v>
      </c>
      <c r="EE940" s="6" t="str">
        <f t="shared" si="1139"/>
        <v/>
      </c>
      <c r="EF940" s="293" t="e">
        <f t="shared" ca="1" si="1140"/>
        <v>#N/A</v>
      </c>
      <c r="EG940" s="6" t="e">
        <f t="shared" ca="1" si="1116"/>
        <v>#N/A</v>
      </c>
    </row>
    <row r="941" spans="3:137" x14ac:dyDescent="0.2">
      <c r="C941" s="75"/>
      <c r="D941" s="184" t="str">
        <f t="shared" si="1080"/>
        <v/>
      </c>
      <c r="E941" s="649" t="str">
        <f t="shared" si="1146"/>
        <v/>
      </c>
      <c r="F941" s="607" t="str">
        <f t="shared" si="1079"/>
        <v>x</v>
      </c>
      <c r="G941" s="650"/>
      <c r="H941" s="651"/>
      <c r="I941" s="651"/>
      <c r="J941" s="651"/>
      <c r="K941" s="652"/>
      <c r="L941" s="889"/>
      <c r="M941" s="889"/>
      <c r="N941" s="653"/>
      <c r="O941" s="651"/>
      <c r="P941" s="651"/>
      <c r="Q941" s="654"/>
      <c r="R941" s="655"/>
      <c r="S941" s="607" t="str">
        <f t="shared" si="1081"/>
        <v/>
      </c>
      <c r="T941" s="656" t="str">
        <f t="shared" si="1082"/>
        <v/>
      </c>
      <c r="U941" s="656" t="str">
        <f t="shared" si="1117"/>
        <v/>
      </c>
      <c r="V941" s="656" t="str">
        <f t="shared" si="1083"/>
        <v/>
      </c>
      <c r="W941" s="719"/>
      <c r="X941" s="659"/>
      <c r="Y941" s="656" t="str">
        <f t="shared" si="1147"/>
        <v/>
      </c>
      <c r="Z941" s="659"/>
      <c r="AA941" s="654"/>
      <c r="AB941" s="656" t="str">
        <f t="shared" si="1084"/>
        <v/>
      </c>
      <c r="AC941" s="661" t="str">
        <f t="shared" si="1118"/>
        <v/>
      </c>
      <c r="AE941" s="658" t="str">
        <f t="shared" si="1085"/>
        <v/>
      </c>
      <c r="AF941" s="659"/>
      <c r="AT941" s="805" t="str">
        <f t="shared" si="1143"/>
        <v/>
      </c>
      <c r="AU941" t="str">
        <f t="shared" si="1119"/>
        <v/>
      </c>
      <c r="AV941" s="6" t="str">
        <f t="shared" si="1086"/>
        <v/>
      </c>
      <c r="AW941" s="317" t="str">
        <f t="shared" si="1087"/>
        <v/>
      </c>
      <c r="AX941" s="158" t="str">
        <f t="shared" si="1088"/>
        <v/>
      </c>
      <c r="AY941" s="158" t="str">
        <f t="shared" si="1078"/>
        <v/>
      </c>
      <c r="AZ941" s="309" t="str">
        <f t="shared" si="1077"/>
        <v/>
      </c>
      <c r="BA941" s="318" t="str">
        <f t="shared" si="1089"/>
        <v/>
      </c>
      <c r="BB941" s="473" t="str">
        <f t="shared" si="1090"/>
        <v/>
      </c>
      <c r="BC941" s="80" t="str">
        <f t="shared" si="1141"/>
        <v/>
      </c>
      <c r="BD941" s="56">
        <f t="shared" si="1091"/>
        <v>1</v>
      </c>
      <c r="BF941" s="56" t="str">
        <f t="shared" si="1092"/>
        <v/>
      </c>
      <c r="BG941" s="56" t="str">
        <f t="shared" si="1093"/>
        <v/>
      </c>
      <c r="BH941" s="6" t="str">
        <f t="shared" si="1094"/>
        <v/>
      </c>
      <c r="BK941" s="6" t="str">
        <f t="shared" si="1095"/>
        <v/>
      </c>
      <c r="BL941" s="56">
        <f t="shared" si="1120"/>
        <v>999999</v>
      </c>
      <c r="BM941" s="183">
        <f t="shared" si="1121"/>
        <v>99999.000004704998</v>
      </c>
      <c r="BN941" s="61">
        <v>925</v>
      </c>
      <c r="BO941" s="6">
        <f t="shared" si="1096"/>
        <v>999999</v>
      </c>
      <c r="BP941" s="6">
        <f t="shared" si="1097"/>
        <v>999999</v>
      </c>
      <c r="BQ941" s="6" t="str">
        <f t="shared" si="1122"/>
        <v>x</v>
      </c>
      <c r="BR941" s="206">
        <f t="shared" si="1098"/>
        <v>99999.000004704998</v>
      </c>
      <c r="BS941" s="6">
        <f t="shared" si="1099"/>
        <v>99999.000004704998</v>
      </c>
      <c r="BT941" s="6" t="str">
        <f t="shared" si="1123"/>
        <v>x</v>
      </c>
      <c r="BU941" s="6" t="str">
        <f t="shared" si="1100"/>
        <v/>
      </c>
      <c r="BW941" s="82">
        <f t="shared" si="1124"/>
        <v>9999999999</v>
      </c>
      <c r="BX941" s="80" t="str">
        <f t="shared" si="1101"/>
        <v>x</v>
      </c>
      <c r="BY941" s="80" t="str">
        <f t="shared" si="1102"/>
        <v/>
      </c>
      <c r="BZ941" s="56" t="str">
        <f t="shared" si="1125"/>
        <v/>
      </c>
      <c r="CA941" s="56" t="str">
        <f t="shared" si="1126"/>
        <v/>
      </c>
      <c r="CB941" s="88">
        <f t="shared" si="1127"/>
        <v>0</v>
      </c>
      <c r="CC941" s="56" t="str">
        <f t="shared" si="1103"/>
        <v/>
      </c>
      <c r="CD941" s="56"/>
      <c r="CE941" s="56"/>
      <c r="CF941" s="56"/>
      <c r="CG941" s="56"/>
      <c r="CH941" s="169">
        <f t="shared" si="1128"/>
        <v>9999999999</v>
      </c>
      <c r="CI941" s="170">
        <f t="shared" si="1129"/>
        <v>9999999999</v>
      </c>
      <c r="CJ941" s="171">
        <f t="shared" si="1130"/>
        <v>9999999999</v>
      </c>
      <c r="CK941" s="172" t="str">
        <f t="shared" si="1131"/>
        <v/>
      </c>
      <c r="CL941" s="173" t="str">
        <f t="shared" si="1104"/>
        <v>x</v>
      </c>
      <c r="CN941" s="6" t="str">
        <f t="shared" si="1132"/>
        <v/>
      </c>
      <c r="CO941" s="293" t="e">
        <f t="shared" ca="1" si="1142"/>
        <v>#N/A</v>
      </c>
      <c r="CP941" s="6" t="e">
        <f t="shared" ca="1" si="1133"/>
        <v>#N/A</v>
      </c>
      <c r="CQ941" s="61">
        <v>925</v>
      </c>
      <c r="CR941" s="6">
        <f t="shared" si="1105"/>
        <v>0</v>
      </c>
      <c r="CS941" s="6">
        <f t="shared" si="1106"/>
        <v>0</v>
      </c>
      <c r="CT941" s="56" t="str">
        <f t="shared" si="1107"/>
        <v/>
      </c>
      <c r="CU941" s="76">
        <f t="shared" si="1108"/>
        <v>0</v>
      </c>
      <c r="CV941" s="76">
        <f t="shared" si="1109"/>
        <v>0</v>
      </c>
      <c r="CX941" s="6" t="str">
        <f t="shared" si="1110"/>
        <v/>
      </c>
      <c r="CY941" s="6" t="str">
        <f t="shared" si="1111"/>
        <v/>
      </c>
      <c r="CZ941" s="6" t="str">
        <f t="shared" si="1112"/>
        <v/>
      </c>
      <c r="DG941" s="56" t="str">
        <f t="shared" si="1113"/>
        <v/>
      </c>
      <c r="DH941" s="6">
        <f t="shared" si="1114"/>
        <v>0</v>
      </c>
      <c r="DK941" s="6">
        <f t="shared" si="1149"/>
        <v>0</v>
      </c>
      <c r="DL941" s="6" t="e">
        <f t="shared" si="1150"/>
        <v>#N/A</v>
      </c>
      <c r="DN941" s="6" t="e">
        <f t="shared" si="1148"/>
        <v>#N/A</v>
      </c>
      <c r="DP941" s="6" t="str">
        <f t="shared" si="1115"/>
        <v/>
      </c>
      <c r="DQ941" s="293">
        <f t="shared" ca="1" si="1144"/>
        <v>935</v>
      </c>
      <c r="DR941" s="6" t="str">
        <f t="shared" ca="1" si="1134"/>
        <v>x</v>
      </c>
      <c r="DU941" s="293" t="e">
        <f t="shared" ca="1" si="1135"/>
        <v>#N/A</v>
      </c>
      <c r="DV941" s="5"/>
      <c r="DW941" s="293" t="e">
        <f t="shared" ca="1" si="1145"/>
        <v>#N/A</v>
      </c>
      <c r="DZ941" s="293" t="e">
        <f t="shared" ca="1" si="1136"/>
        <v>#N/A</v>
      </c>
      <c r="EA941" s="293" t="e">
        <f t="shared" ca="1" si="1137"/>
        <v>#N/A</v>
      </c>
      <c r="EB941" s="293" t="e">
        <f t="shared" ca="1" si="1138"/>
        <v>#N/A</v>
      </c>
      <c r="EE941" s="6" t="str">
        <f t="shared" si="1139"/>
        <v/>
      </c>
      <c r="EF941" s="293" t="e">
        <f t="shared" ca="1" si="1140"/>
        <v>#N/A</v>
      </c>
      <c r="EG941" s="6" t="e">
        <f t="shared" ca="1" si="1116"/>
        <v>#N/A</v>
      </c>
    </row>
    <row r="942" spans="3:137" x14ac:dyDescent="0.2">
      <c r="C942" s="75"/>
      <c r="D942" s="184" t="str">
        <f t="shared" si="1080"/>
        <v/>
      </c>
      <c r="E942" s="649" t="str">
        <f t="shared" si="1146"/>
        <v/>
      </c>
      <c r="F942" s="607" t="str">
        <f t="shared" si="1079"/>
        <v>x</v>
      </c>
      <c r="G942" s="650"/>
      <c r="H942" s="651"/>
      <c r="I942" s="651"/>
      <c r="J942" s="651"/>
      <c r="K942" s="652"/>
      <c r="L942" s="889"/>
      <c r="M942" s="889"/>
      <c r="N942" s="653"/>
      <c r="O942" s="651"/>
      <c r="P942" s="651"/>
      <c r="Q942" s="654"/>
      <c r="R942" s="655"/>
      <c r="S942" s="607" t="str">
        <f t="shared" si="1081"/>
        <v/>
      </c>
      <c r="T942" s="656" t="str">
        <f t="shared" si="1082"/>
        <v/>
      </c>
      <c r="U942" s="656" t="str">
        <f t="shared" si="1117"/>
        <v/>
      </c>
      <c r="V942" s="656" t="str">
        <f t="shared" si="1083"/>
        <v/>
      </c>
      <c r="W942" s="719"/>
      <c r="X942" s="659"/>
      <c r="Y942" s="656" t="str">
        <f t="shared" si="1147"/>
        <v/>
      </c>
      <c r="Z942" s="659"/>
      <c r="AA942" s="654"/>
      <c r="AB942" s="656" t="str">
        <f t="shared" si="1084"/>
        <v/>
      </c>
      <c r="AC942" s="661" t="str">
        <f t="shared" si="1118"/>
        <v/>
      </c>
      <c r="AE942" s="658" t="str">
        <f t="shared" si="1085"/>
        <v/>
      </c>
      <c r="AF942" s="659"/>
      <c r="AT942" s="805" t="str">
        <f t="shared" si="1143"/>
        <v/>
      </c>
      <c r="AU942" t="str">
        <f t="shared" si="1119"/>
        <v/>
      </c>
      <c r="AV942" s="6" t="str">
        <f t="shared" si="1086"/>
        <v/>
      </c>
      <c r="AW942" s="317" t="str">
        <f t="shared" si="1087"/>
        <v/>
      </c>
      <c r="AX942" s="158" t="str">
        <f t="shared" si="1088"/>
        <v/>
      </c>
      <c r="AY942" s="158" t="str">
        <f t="shared" si="1078"/>
        <v/>
      </c>
      <c r="AZ942" s="309" t="str">
        <f t="shared" si="1077"/>
        <v/>
      </c>
      <c r="BA942" s="318" t="str">
        <f t="shared" si="1089"/>
        <v/>
      </c>
      <c r="BB942" s="473" t="str">
        <f t="shared" si="1090"/>
        <v/>
      </c>
      <c r="BC942" s="80" t="str">
        <f t="shared" si="1141"/>
        <v/>
      </c>
      <c r="BD942" s="56">
        <f t="shared" si="1091"/>
        <v>1</v>
      </c>
      <c r="BF942" s="56" t="str">
        <f t="shared" si="1092"/>
        <v/>
      </c>
      <c r="BG942" s="56" t="str">
        <f t="shared" si="1093"/>
        <v/>
      </c>
      <c r="BH942" s="6" t="str">
        <f t="shared" si="1094"/>
        <v/>
      </c>
      <c r="BK942" s="6" t="str">
        <f t="shared" si="1095"/>
        <v/>
      </c>
      <c r="BL942" s="56">
        <f t="shared" si="1120"/>
        <v>999999</v>
      </c>
      <c r="BM942" s="183">
        <f t="shared" si="1121"/>
        <v>99999.000004710004</v>
      </c>
      <c r="BN942" s="61">
        <v>926</v>
      </c>
      <c r="BO942" s="6">
        <f t="shared" si="1096"/>
        <v>999999</v>
      </c>
      <c r="BP942" s="6">
        <f t="shared" si="1097"/>
        <v>999999</v>
      </c>
      <c r="BQ942" s="6" t="str">
        <f t="shared" si="1122"/>
        <v>x</v>
      </c>
      <c r="BR942" s="206">
        <f t="shared" si="1098"/>
        <v>99999.000004710004</v>
      </c>
      <c r="BS942" s="6">
        <f t="shared" si="1099"/>
        <v>99999.000004710004</v>
      </c>
      <c r="BT942" s="6" t="str">
        <f t="shared" si="1123"/>
        <v>x</v>
      </c>
      <c r="BU942" s="6" t="str">
        <f t="shared" si="1100"/>
        <v/>
      </c>
      <c r="BW942" s="82">
        <f t="shared" si="1124"/>
        <v>9999999999</v>
      </c>
      <c r="BX942" s="80" t="str">
        <f t="shared" si="1101"/>
        <v>x</v>
      </c>
      <c r="BY942" s="80" t="str">
        <f t="shared" si="1102"/>
        <v/>
      </c>
      <c r="BZ942" s="56" t="str">
        <f t="shared" si="1125"/>
        <v/>
      </c>
      <c r="CA942" s="56" t="str">
        <f t="shared" si="1126"/>
        <v/>
      </c>
      <c r="CB942" s="88">
        <f t="shared" si="1127"/>
        <v>0</v>
      </c>
      <c r="CC942" s="56" t="str">
        <f t="shared" si="1103"/>
        <v/>
      </c>
      <c r="CD942" s="56"/>
      <c r="CE942" s="56"/>
      <c r="CF942" s="56"/>
      <c r="CG942" s="56"/>
      <c r="CH942" s="169">
        <f t="shared" si="1128"/>
        <v>9999999999</v>
      </c>
      <c r="CI942" s="170">
        <f t="shared" si="1129"/>
        <v>9999999999</v>
      </c>
      <c r="CJ942" s="171">
        <f t="shared" si="1130"/>
        <v>9999999999</v>
      </c>
      <c r="CK942" s="172" t="str">
        <f t="shared" si="1131"/>
        <v/>
      </c>
      <c r="CL942" s="173" t="str">
        <f t="shared" si="1104"/>
        <v>x</v>
      </c>
      <c r="CN942" s="6" t="str">
        <f t="shared" si="1132"/>
        <v/>
      </c>
      <c r="CO942" s="293" t="e">
        <f t="shared" ca="1" si="1142"/>
        <v>#N/A</v>
      </c>
      <c r="CP942" s="6" t="e">
        <f t="shared" ca="1" si="1133"/>
        <v>#N/A</v>
      </c>
      <c r="CQ942" s="61">
        <v>926</v>
      </c>
      <c r="CR942" s="6">
        <f t="shared" si="1105"/>
        <v>0</v>
      </c>
      <c r="CS942" s="6">
        <f t="shared" si="1106"/>
        <v>0</v>
      </c>
      <c r="CT942" s="56" t="str">
        <f t="shared" si="1107"/>
        <v/>
      </c>
      <c r="CU942" s="76">
        <f t="shared" si="1108"/>
        <v>0</v>
      </c>
      <c r="CV942" s="76">
        <f t="shared" si="1109"/>
        <v>0</v>
      </c>
      <c r="CX942" s="6" t="str">
        <f t="shared" si="1110"/>
        <v/>
      </c>
      <c r="CY942" s="6" t="str">
        <f t="shared" si="1111"/>
        <v/>
      </c>
      <c r="CZ942" s="6" t="str">
        <f t="shared" si="1112"/>
        <v/>
      </c>
      <c r="DG942" s="56" t="str">
        <f t="shared" si="1113"/>
        <v/>
      </c>
      <c r="DH942" s="6">
        <f t="shared" si="1114"/>
        <v>0</v>
      </c>
      <c r="DK942" s="6">
        <f t="shared" si="1149"/>
        <v>0</v>
      </c>
      <c r="DL942" s="6" t="e">
        <f t="shared" si="1150"/>
        <v>#N/A</v>
      </c>
      <c r="DN942" s="6" t="e">
        <f t="shared" si="1148"/>
        <v>#N/A</v>
      </c>
      <c r="DP942" s="6" t="str">
        <f t="shared" si="1115"/>
        <v/>
      </c>
      <c r="DQ942" s="293">
        <f t="shared" ca="1" si="1144"/>
        <v>936</v>
      </c>
      <c r="DR942" s="6" t="str">
        <f t="shared" ca="1" si="1134"/>
        <v>x</v>
      </c>
      <c r="DU942" s="293" t="e">
        <f t="shared" ca="1" si="1135"/>
        <v>#N/A</v>
      </c>
      <c r="DV942" s="5"/>
      <c r="DW942" s="293" t="e">
        <f t="shared" ca="1" si="1145"/>
        <v>#N/A</v>
      </c>
      <c r="DZ942" s="293" t="e">
        <f t="shared" ca="1" si="1136"/>
        <v>#N/A</v>
      </c>
      <c r="EA942" s="293" t="e">
        <f t="shared" ca="1" si="1137"/>
        <v>#N/A</v>
      </c>
      <c r="EB942" s="293" t="e">
        <f t="shared" ca="1" si="1138"/>
        <v>#N/A</v>
      </c>
      <c r="EE942" s="6" t="str">
        <f t="shared" si="1139"/>
        <v/>
      </c>
      <c r="EF942" s="293" t="e">
        <f t="shared" ca="1" si="1140"/>
        <v>#N/A</v>
      </c>
      <c r="EG942" s="6" t="e">
        <f t="shared" ca="1" si="1116"/>
        <v>#N/A</v>
      </c>
    </row>
    <row r="943" spans="3:137" x14ac:dyDescent="0.2">
      <c r="C943" s="75"/>
      <c r="D943" s="184" t="str">
        <f t="shared" si="1080"/>
        <v/>
      </c>
      <c r="E943" s="649" t="str">
        <f t="shared" si="1146"/>
        <v/>
      </c>
      <c r="F943" s="607" t="str">
        <f t="shared" si="1079"/>
        <v>x</v>
      </c>
      <c r="G943" s="650"/>
      <c r="H943" s="651"/>
      <c r="I943" s="651"/>
      <c r="J943" s="651"/>
      <c r="K943" s="652"/>
      <c r="L943" s="889"/>
      <c r="M943" s="889"/>
      <c r="N943" s="653"/>
      <c r="O943" s="651"/>
      <c r="P943" s="651"/>
      <c r="Q943" s="654"/>
      <c r="R943" s="655"/>
      <c r="S943" s="607" t="str">
        <f t="shared" si="1081"/>
        <v/>
      </c>
      <c r="T943" s="656" t="str">
        <f t="shared" si="1082"/>
        <v/>
      </c>
      <c r="U943" s="656" t="str">
        <f t="shared" si="1117"/>
        <v/>
      </c>
      <c r="V943" s="656" t="str">
        <f t="shared" si="1083"/>
        <v/>
      </c>
      <c r="W943" s="719"/>
      <c r="X943" s="659"/>
      <c r="Y943" s="656" t="str">
        <f t="shared" si="1147"/>
        <v/>
      </c>
      <c r="Z943" s="659"/>
      <c r="AA943" s="654"/>
      <c r="AB943" s="656" t="str">
        <f t="shared" si="1084"/>
        <v/>
      </c>
      <c r="AC943" s="661" t="str">
        <f t="shared" si="1118"/>
        <v/>
      </c>
      <c r="AE943" s="658" t="str">
        <f t="shared" si="1085"/>
        <v/>
      </c>
      <c r="AF943" s="659"/>
      <c r="AT943" s="805" t="str">
        <f t="shared" si="1143"/>
        <v/>
      </c>
      <c r="AU943" t="str">
        <f t="shared" si="1119"/>
        <v/>
      </c>
      <c r="AV943" s="6" t="str">
        <f t="shared" si="1086"/>
        <v/>
      </c>
      <c r="AW943" s="317" t="str">
        <f t="shared" si="1087"/>
        <v/>
      </c>
      <c r="AX943" s="158" t="str">
        <f t="shared" si="1088"/>
        <v/>
      </c>
      <c r="AY943" s="158" t="str">
        <f t="shared" si="1078"/>
        <v/>
      </c>
      <c r="AZ943" s="309" t="str">
        <f t="shared" si="1077"/>
        <v/>
      </c>
      <c r="BA943" s="318" t="str">
        <f t="shared" si="1089"/>
        <v/>
      </c>
      <c r="BB943" s="473" t="str">
        <f t="shared" si="1090"/>
        <v/>
      </c>
      <c r="BC943" s="80" t="str">
        <f t="shared" si="1141"/>
        <v/>
      </c>
      <c r="BD943" s="56">
        <f t="shared" si="1091"/>
        <v>1</v>
      </c>
      <c r="BF943" s="56" t="str">
        <f t="shared" si="1092"/>
        <v/>
      </c>
      <c r="BG943" s="56" t="str">
        <f t="shared" si="1093"/>
        <v/>
      </c>
      <c r="BH943" s="6" t="str">
        <f t="shared" si="1094"/>
        <v/>
      </c>
      <c r="BK943" s="6" t="str">
        <f t="shared" si="1095"/>
        <v/>
      </c>
      <c r="BL943" s="56">
        <f t="shared" si="1120"/>
        <v>999999</v>
      </c>
      <c r="BM943" s="183">
        <f t="shared" si="1121"/>
        <v>99999.000004714995</v>
      </c>
      <c r="BN943" s="61">
        <v>927</v>
      </c>
      <c r="BO943" s="6">
        <f t="shared" si="1096"/>
        <v>999999</v>
      </c>
      <c r="BP943" s="6">
        <f t="shared" si="1097"/>
        <v>999999</v>
      </c>
      <c r="BQ943" s="6" t="str">
        <f t="shared" si="1122"/>
        <v>x</v>
      </c>
      <c r="BR943" s="206">
        <f t="shared" si="1098"/>
        <v>99999.000004714995</v>
      </c>
      <c r="BS943" s="6">
        <f t="shared" si="1099"/>
        <v>99999.000004714995</v>
      </c>
      <c r="BT943" s="6" t="str">
        <f t="shared" si="1123"/>
        <v>x</v>
      </c>
      <c r="BU943" s="6" t="str">
        <f t="shared" si="1100"/>
        <v/>
      </c>
      <c r="BW943" s="82">
        <f t="shared" si="1124"/>
        <v>9999999999</v>
      </c>
      <c r="BX943" s="80" t="str">
        <f t="shared" si="1101"/>
        <v>x</v>
      </c>
      <c r="BY943" s="80" t="str">
        <f t="shared" si="1102"/>
        <v/>
      </c>
      <c r="BZ943" s="56" t="str">
        <f t="shared" si="1125"/>
        <v/>
      </c>
      <c r="CA943" s="56" t="str">
        <f t="shared" si="1126"/>
        <v/>
      </c>
      <c r="CB943" s="88">
        <f t="shared" si="1127"/>
        <v>0</v>
      </c>
      <c r="CC943" s="56" t="str">
        <f t="shared" si="1103"/>
        <v/>
      </c>
      <c r="CD943" s="56"/>
      <c r="CE943" s="56"/>
      <c r="CF943" s="56"/>
      <c r="CG943" s="56"/>
      <c r="CH943" s="169">
        <f t="shared" si="1128"/>
        <v>9999999999</v>
      </c>
      <c r="CI943" s="170">
        <f t="shared" si="1129"/>
        <v>9999999999</v>
      </c>
      <c r="CJ943" s="171">
        <f t="shared" si="1130"/>
        <v>9999999999</v>
      </c>
      <c r="CK943" s="172" t="str">
        <f t="shared" si="1131"/>
        <v/>
      </c>
      <c r="CL943" s="173" t="str">
        <f t="shared" si="1104"/>
        <v>x</v>
      </c>
      <c r="CN943" s="6" t="str">
        <f t="shared" si="1132"/>
        <v/>
      </c>
      <c r="CO943" s="293" t="e">
        <f t="shared" ca="1" si="1142"/>
        <v>#N/A</v>
      </c>
      <c r="CP943" s="6" t="e">
        <f t="shared" ca="1" si="1133"/>
        <v>#N/A</v>
      </c>
      <c r="CQ943" s="61">
        <v>927</v>
      </c>
      <c r="CR943" s="6">
        <f t="shared" si="1105"/>
        <v>0</v>
      </c>
      <c r="CS943" s="6">
        <f t="shared" si="1106"/>
        <v>0</v>
      </c>
      <c r="CT943" s="56" t="str">
        <f t="shared" si="1107"/>
        <v/>
      </c>
      <c r="CU943" s="76">
        <f t="shared" si="1108"/>
        <v>0</v>
      </c>
      <c r="CV943" s="76">
        <f t="shared" si="1109"/>
        <v>0</v>
      </c>
      <c r="CX943" s="6" t="str">
        <f t="shared" si="1110"/>
        <v/>
      </c>
      <c r="CY943" s="6" t="str">
        <f t="shared" si="1111"/>
        <v/>
      </c>
      <c r="CZ943" s="6" t="str">
        <f t="shared" si="1112"/>
        <v/>
      </c>
      <c r="DG943" s="56" t="str">
        <f t="shared" si="1113"/>
        <v/>
      </c>
      <c r="DH943" s="6">
        <f t="shared" si="1114"/>
        <v>0</v>
      </c>
      <c r="DK943" s="6">
        <f t="shared" si="1149"/>
        <v>0</v>
      </c>
      <c r="DL943" s="6" t="e">
        <f t="shared" si="1150"/>
        <v>#N/A</v>
      </c>
      <c r="DN943" s="6" t="e">
        <f t="shared" si="1148"/>
        <v>#N/A</v>
      </c>
      <c r="DP943" s="6" t="str">
        <f t="shared" si="1115"/>
        <v/>
      </c>
      <c r="DQ943" s="293">
        <f t="shared" ca="1" si="1144"/>
        <v>937</v>
      </c>
      <c r="DR943" s="6" t="str">
        <f t="shared" ca="1" si="1134"/>
        <v>x</v>
      </c>
      <c r="DU943" s="293" t="e">
        <f t="shared" ca="1" si="1135"/>
        <v>#N/A</v>
      </c>
      <c r="DV943" s="5"/>
      <c r="DW943" s="293" t="e">
        <f t="shared" ca="1" si="1145"/>
        <v>#N/A</v>
      </c>
      <c r="DZ943" s="293" t="e">
        <f t="shared" ca="1" si="1136"/>
        <v>#N/A</v>
      </c>
      <c r="EA943" s="293" t="e">
        <f t="shared" ca="1" si="1137"/>
        <v>#N/A</v>
      </c>
      <c r="EB943" s="293" t="e">
        <f t="shared" ca="1" si="1138"/>
        <v>#N/A</v>
      </c>
      <c r="EE943" s="6" t="str">
        <f t="shared" si="1139"/>
        <v/>
      </c>
      <c r="EF943" s="293" t="e">
        <f t="shared" ca="1" si="1140"/>
        <v>#N/A</v>
      </c>
      <c r="EG943" s="6" t="e">
        <f t="shared" ca="1" si="1116"/>
        <v>#N/A</v>
      </c>
    </row>
    <row r="944" spans="3:137" x14ac:dyDescent="0.2">
      <c r="C944" s="75"/>
      <c r="D944" s="184" t="str">
        <f t="shared" si="1080"/>
        <v/>
      </c>
      <c r="E944" s="649" t="str">
        <f t="shared" si="1146"/>
        <v/>
      </c>
      <c r="F944" s="607" t="str">
        <f t="shared" si="1079"/>
        <v>x</v>
      </c>
      <c r="G944" s="650"/>
      <c r="H944" s="651"/>
      <c r="I944" s="651"/>
      <c r="J944" s="651"/>
      <c r="K944" s="652"/>
      <c r="L944" s="889"/>
      <c r="M944" s="889"/>
      <c r="N944" s="653"/>
      <c r="O944" s="651"/>
      <c r="P944" s="651"/>
      <c r="Q944" s="654"/>
      <c r="R944" s="655"/>
      <c r="S944" s="607" t="str">
        <f t="shared" si="1081"/>
        <v/>
      </c>
      <c r="T944" s="656" t="str">
        <f t="shared" si="1082"/>
        <v/>
      </c>
      <c r="U944" s="656" t="str">
        <f t="shared" si="1117"/>
        <v/>
      </c>
      <c r="V944" s="656" t="str">
        <f t="shared" si="1083"/>
        <v/>
      </c>
      <c r="W944" s="719"/>
      <c r="X944" s="659"/>
      <c r="Y944" s="656" t="str">
        <f t="shared" si="1147"/>
        <v/>
      </c>
      <c r="Z944" s="659"/>
      <c r="AA944" s="654"/>
      <c r="AB944" s="656" t="str">
        <f t="shared" si="1084"/>
        <v/>
      </c>
      <c r="AC944" s="661" t="str">
        <f t="shared" si="1118"/>
        <v/>
      </c>
      <c r="AE944" s="658" t="str">
        <f t="shared" si="1085"/>
        <v/>
      </c>
      <c r="AF944" s="659"/>
      <c r="AT944" s="805" t="str">
        <f t="shared" si="1143"/>
        <v/>
      </c>
      <c r="AU944" t="str">
        <f t="shared" si="1119"/>
        <v/>
      </c>
      <c r="AV944" s="6" t="str">
        <f t="shared" si="1086"/>
        <v/>
      </c>
      <c r="AW944" s="317" t="str">
        <f t="shared" si="1087"/>
        <v/>
      </c>
      <c r="AX944" s="158" t="str">
        <f t="shared" si="1088"/>
        <v/>
      </c>
      <c r="AY944" s="158" t="str">
        <f t="shared" si="1078"/>
        <v/>
      </c>
      <c r="AZ944" s="309" t="str">
        <f t="shared" si="1077"/>
        <v/>
      </c>
      <c r="BA944" s="318" t="str">
        <f t="shared" si="1089"/>
        <v/>
      </c>
      <c r="BB944" s="473" t="str">
        <f t="shared" si="1090"/>
        <v/>
      </c>
      <c r="BC944" s="80" t="str">
        <f t="shared" si="1141"/>
        <v/>
      </c>
      <c r="BD944" s="56">
        <f t="shared" si="1091"/>
        <v>1</v>
      </c>
      <c r="BF944" s="56" t="str">
        <f t="shared" si="1092"/>
        <v/>
      </c>
      <c r="BG944" s="56" t="str">
        <f t="shared" si="1093"/>
        <v/>
      </c>
      <c r="BH944" s="6" t="str">
        <f t="shared" si="1094"/>
        <v/>
      </c>
      <c r="BK944" s="6" t="str">
        <f t="shared" si="1095"/>
        <v/>
      </c>
      <c r="BL944" s="56">
        <f t="shared" si="1120"/>
        <v>999999</v>
      </c>
      <c r="BM944" s="183">
        <f t="shared" si="1121"/>
        <v>99999.000004720001</v>
      </c>
      <c r="BN944" s="61">
        <v>928</v>
      </c>
      <c r="BO944" s="6">
        <f t="shared" si="1096"/>
        <v>999999</v>
      </c>
      <c r="BP944" s="6">
        <f t="shared" si="1097"/>
        <v>999999</v>
      </c>
      <c r="BQ944" s="6" t="str">
        <f t="shared" si="1122"/>
        <v>x</v>
      </c>
      <c r="BR944" s="206">
        <f t="shared" si="1098"/>
        <v>99999.000004720001</v>
      </c>
      <c r="BS944" s="6">
        <f t="shared" si="1099"/>
        <v>99999.000004720001</v>
      </c>
      <c r="BT944" s="6" t="str">
        <f t="shared" si="1123"/>
        <v>x</v>
      </c>
      <c r="BU944" s="6" t="str">
        <f t="shared" si="1100"/>
        <v/>
      </c>
      <c r="BW944" s="82">
        <f t="shared" si="1124"/>
        <v>9999999999</v>
      </c>
      <c r="BX944" s="80" t="str">
        <f t="shared" si="1101"/>
        <v>x</v>
      </c>
      <c r="BY944" s="80" t="str">
        <f t="shared" si="1102"/>
        <v/>
      </c>
      <c r="BZ944" s="56" t="str">
        <f t="shared" si="1125"/>
        <v/>
      </c>
      <c r="CA944" s="56" t="str">
        <f t="shared" si="1126"/>
        <v/>
      </c>
      <c r="CB944" s="88">
        <f t="shared" si="1127"/>
        <v>0</v>
      </c>
      <c r="CC944" s="56" t="str">
        <f t="shared" si="1103"/>
        <v/>
      </c>
      <c r="CD944" s="56"/>
      <c r="CE944" s="56"/>
      <c r="CF944" s="56"/>
      <c r="CG944" s="56"/>
      <c r="CH944" s="169">
        <f t="shared" si="1128"/>
        <v>9999999999</v>
      </c>
      <c r="CI944" s="170">
        <f t="shared" si="1129"/>
        <v>9999999999</v>
      </c>
      <c r="CJ944" s="171">
        <f t="shared" si="1130"/>
        <v>9999999999</v>
      </c>
      <c r="CK944" s="172" t="str">
        <f t="shared" si="1131"/>
        <v/>
      </c>
      <c r="CL944" s="173" t="str">
        <f t="shared" si="1104"/>
        <v>x</v>
      </c>
      <c r="CN944" s="6" t="str">
        <f t="shared" si="1132"/>
        <v/>
      </c>
      <c r="CO944" s="293" t="e">
        <f t="shared" ca="1" si="1142"/>
        <v>#N/A</v>
      </c>
      <c r="CP944" s="6" t="e">
        <f t="shared" ca="1" si="1133"/>
        <v>#N/A</v>
      </c>
      <c r="CQ944" s="61">
        <v>928</v>
      </c>
      <c r="CR944" s="6">
        <f t="shared" si="1105"/>
        <v>0</v>
      </c>
      <c r="CS944" s="6">
        <f t="shared" si="1106"/>
        <v>0</v>
      </c>
      <c r="CT944" s="56" t="str">
        <f t="shared" si="1107"/>
        <v/>
      </c>
      <c r="CU944" s="76">
        <f t="shared" si="1108"/>
        <v>0</v>
      </c>
      <c r="CV944" s="76">
        <f t="shared" si="1109"/>
        <v>0</v>
      </c>
      <c r="CX944" s="6" t="str">
        <f t="shared" si="1110"/>
        <v/>
      </c>
      <c r="CY944" s="6" t="str">
        <f t="shared" si="1111"/>
        <v/>
      </c>
      <c r="CZ944" s="6" t="str">
        <f t="shared" si="1112"/>
        <v/>
      </c>
      <c r="DG944" s="56" t="str">
        <f t="shared" si="1113"/>
        <v/>
      </c>
      <c r="DH944" s="6">
        <f t="shared" si="1114"/>
        <v>0</v>
      </c>
      <c r="DK944" s="6">
        <f t="shared" si="1149"/>
        <v>0</v>
      </c>
      <c r="DL944" s="6" t="e">
        <f t="shared" si="1150"/>
        <v>#N/A</v>
      </c>
      <c r="DN944" s="6" t="e">
        <f t="shared" si="1148"/>
        <v>#N/A</v>
      </c>
      <c r="DP944" s="6" t="str">
        <f t="shared" si="1115"/>
        <v/>
      </c>
      <c r="DQ944" s="293">
        <f t="shared" ca="1" si="1144"/>
        <v>938</v>
      </c>
      <c r="DR944" s="6" t="str">
        <f t="shared" ca="1" si="1134"/>
        <v>x</v>
      </c>
      <c r="DU944" s="293" t="e">
        <f t="shared" ca="1" si="1135"/>
        <v>#N/A</v>
      </c>
      <c r="DV944" s="5"/>
      <c r="DW944" s="293" t="e">
        <f t="shared" ca="1" si="1145"/>
        <v>#N/A</v>
      </c>
      <c r="DZ944" s="293" t="e">
        <f t="shared" ca="1" si="1136"/>
        <v>#N/A</v>
      </c>
      <c r="EA944" s="293" t="e">
        <f t="shared" ca="1" si="1137"/>
        <v>#N/A</v>
      </c>
      <c r="EB944" s="293" t="e">
        <f t="shared" ca="1" si="1138"/>
        <v>#N/A</v>
      </c>
      <c r="EE944" s="6" t="str">
        <f t="shared" si="1139"/>
        <v/>
      </c>
      <c r="EF944" s="293" t="e">
        <f t="shared" ca="1" si="1140"/>
        <v>#N/A</v>
      </c>
      <c r="EG944" s="6" t="e">
        <f t="shared" ca="1" si="1116"/>
        <v>#N/A</v>
      </c>
    </row>
    <row r="945" spans="3:137" x14ac:dyDescent="0.2">
      <c r="C945" s="75"/>
      <c r="D945" s="184" t="str">
        <f t="shared" si="1080"/>
        <v/>
      </c>
      <c r="E945" s="649" t="str">
        <f t="shared" si="1146"/>
        <v/>
      </c>
      <c r="F945" s="607" t="str">
        <f t="shared" si="1079"/>
        <v>x</v>
      </c>
      <c r="G945" s="650"/>
      <c r="H945" s="651"/>
      <c r="I945" s="651"/>
      <c r="J945" s="651"/>
      <c r="K945" s="652"/>
      <c r="L945" s="889"/>
      <c r="M945" s="889"/>
      <c r="N945" s="653"/>
      <c r="O945" s="651"/>
      <c r="P945" s="651"/>
      <c r="Q945" s="654"/>
      <c r="R945" s="655"/>
      <c r="S945" s="607" t="str">
        <f t="shared" si="1081"/>
        <v/>
      </c>
      <c r="T945" s="656" t="str">
        <f t="shared" si="1082"/>
        <v/>
      </c>
      <c r="U945" s="656" t="str">
        <f t="shared" si="1117"/>
        <v/>
      </c>
      <c r="V945" s="656" t="str">
        <f t="shared" si="1083"/>
        <v/>
      </c>
      <c r="W945" s="719"/>
      <c r="X945" s="659"/>
      <c r="Y945" s="656" t="str">
        <f t="shared" si="1147"/>
        <v/>
      </c>
      <c r="Z945" s="659"/>
      <c r="AA945" s="654"/>
      <c r="AB945" s="656" t="str">
        <f t="shared" si="1084"/>
        <v/>
      </c>
      <c r="AC945" s="661" t="str">
        <f t="shared" si="1118"/>
        <v/>
      </c>
      <c r="AE945" s="658" t="str">
        <f t="shared" si="1085"/>
        <v/>
      </c>
      <c r="AF945" s="659"/>
      <c r="AT945" s="805" t="str">
        <f t="shared" si="1143"/>
        <v/>
      </c>
      <c r="AU945" t="str">
        <f t="shared" si="1119"/>
        <v/>
      </c>
      <c r="AV945" s="6" t="str">
        <f t="shared" si="1086"/>
        <v/>
      </c>
      <c r="AW945" s="317" t="str">
        <f t="shared" si="1087"/>
        <v/>
      </c>
      <c r="AX945" s="158" t="str">
        <f t="shared" si="1088"/>
        <v/>
      </c>
      <c r="AY945" s="158" t="str">
        <f t="shared" si="1078"/>
        <v/>
      </c>
      <c r="AZ945" s="309" t="str">
        <f t="shared" si="1077"/>
        <v/>
      </c>
      <c r="BA945" s="318" t="str">
        <f t="shared" si="1089"/>
        <v/>
      </c>
      <c r="BB945" s="473" t="str">
        <f t="shared" si="1090"/>
        <v/>
      </c>
      <c r="BC945" s="80" t="str">
        <f t="shared" si="1141"/>
        <v/>
      </c>
      <c r="BD945" s="56">
        <f t="shared" si="1091"/>
        <v>1</v>
      </c>
      <c r="BF945" s="56" t="str">
        <f t="shared" si="1092"/>
        <v/>
      </c>
      <c r="BG945" s="56" t="str">
        <f t="shared" si="1093"/>
        <v/>
      </c>
      <c r="BH945" s="6" t="str">
        <f t="shared" si="1094"/>
        <v/>
      </c>
      <c r="BK945" s="6" t="str">
        <f t="shared" si="1095"/>
        <v/>
      </c>
      <c r="BL945" s="56">
        <f t="shared" si="1120"/>
        <v>999999</v>
      </c>
      <c r="BM945" s="183">
        <f t="shared" si="1121"/>
        <v>99999.000004725007</v>
      </c>
      <c r="BN945" s="61">
        <v>929</v>
      </c>
      <c r="BO945" s="6">
        <f t="shared" si="1096"/>
        <v>999999</v>
      </c>
      <c r="BP945" s="6">
        <f t="shared" si="1097"/>
        <v>999999</v>
      </c>
      <c r="BQ945" s="6" t="str">
        <f t="shared" si="1122"/>
        <v>x</v>
      </c>
      <c r="BR945" s="206">
        <f t="shared" si="1098"/>
        <v>99999.000004725007</v>
      </c>
      <c r="BS945" s="6">
        <f t="shared" si="1099"/>
        <v>99999.000004725007</v>
      </c>
      <c r="BT945" s="6" t="str">
        <f t="shared" si="1123"/>
        <v>x</v>
      </c>
      <c r="BU945" s="6" t="str">
        <f t="shared" si="1100"/>
        <v/>
      </c>
      <c r="BW945" s="82">
        <f t="shared" si="1124"/>
        <v>9999999999</v>
      </c>
      <c r="BX945" s="80" t="str">
        <f t="shared" si="1101"/>
        <v>x</v>
      </c>
      <c r="BY945" s="80" t="str">
        <f t="shared" si="1102"/>
        <v/>
      </c>
      <c r="BZ945" s="56" t="str">
        <f t="shared" si="1125"/>
        <v/>
      </c>
      <c r="CA945" s="56" t="str">
        <f t="shared" si="1126"/>
        <v/>
      </c>
      <c r="CB945" s="88">
        <f t="shared" si="1127"/>
        <v>0</v>
      </c>
      <c r="CC945" s="56" t="str">
        <f t="shared" si="1103"/>
        <v/>
      </c>
      <c r="CD945" s="56"/>
      <c r="CE945" s="56"/>
      <c r="CF945" s="56"/>
      <c r="CG945" s="56"/>
      <c r="CH945" s="169">
        <f t="shared" si="1128"/>
        <v>9999999999</v>
      </c>
      <c r="CI945" s="170">
        <f t="shared" si="1129"/>
        <v>9999999999</v>
      </c>
      <c r="CJ945" s="171">
        <f t="shared" si="1130"/>
        <v>9999999999</v>
      </c>
      <c r="CK945" s="172" t="str">
        <f t="shared" si="1131"/>
        <v/>
      </c>
      <c r="CL945" s="173" t="str">
        <f t="shared" si="1104"/>
        <v>x</v>
      </c>
      <c r="CN945" s="6" t="str">
        <f t="shared" si="1132"/>
        <v/>
      </c>
      <c r="CO945" s="293" t="e">
        <f t="shared" ca="1" si="1142"/>
        <v>#N/A</v>
      </c>
      <c r="CP945" s="6" t="e">
        <f t="shared" ca="1" si="1133"/>
        <v>#N/A</v>
      </c>
      <c r="CQ945" s="61">
        <v>929</v>
      </c>
      <c r="CR945" s="6">
        <f t="shared" si="1105"/>
        <v>0</v>
      </c>
      <c r="CS945" s="6">
        <f t="shared" si="1106"/>
        <v>0</v>
      </c>
      <c r="CT945" s="56" t="str">
        <f t="shared" si="1107"/>
        <v/>
      </c>
      <c r="CU945" s="76">
        <f t="shared" si="1108"/>
        <v>0</v>
      </c>
      <c r="CV945" s="76">
        <f t="shared" si="1109"/>
        <v>0</v>
      </c>
      <c r="CX945" s="6" t="str">
        <f t="shared" si="1110"/>
        <v/>
      </c>
      <c r="CY945" s="6" t="str">
        <f t="shared" si="1111"/>
        <v/>
      </c>
      <c r="CZ945" s="6" t="str">
        <f t="shared" si="1112"/>
        <v/>
      </c>
      <c r="DG945" s="56" t="str">
        <f t="shared" si="1113"/>
        <v/>
      </c>
      <c r="DH945" s="6">
        <f t="shared" si="1114"/>
        <v>0</v>
      </c>
      <c r="DK945" s="6">
        <f t="shared" si="1149"/>
        <v>0</v>
      </c>
      <c r="DL945" s="6" t="e">
        <f t="shared" si="1150"/>
        <v>#N/A</v>
      </c>
      <c r="DN945" s="6" t="e">
        <f t="shared" si="1148"/>
        <v>#N/A</v>
      </c>
      <c r="DP945" s="6" t="str">
        <f t="shared" si="1115"/>
        <v/>
      </c>
      <c r="DQ945" s="293">
        <f t="shared" ca="1" si="1144"/>
        <v>939</v>
      </c>
      <c r="DR945" s="6" t="str">
        <f t="shared" ca="1" si="1134"/>
        <v>x</v>
      </c>
      <c r="DU945" s="293" t="e">
        <f t="shared" ca="1" si="1135"/>
        <v>#N/A</v>
      </c>
      <c r="DV945" s="5"/>
      <c r="DW945" s="293" t="e">
        <f t="shared" ca="1" si="1145"/>
        <v>#N/A</v>
      </c>
      <c r="DZ945" s="293" t="e">
        <f t="shared" ca="1" si="1136"/>
        <v>#N/A</v>
      </c>
      <c r="EA945" s="293" t="e">
        <f t="shared" ca="1" si="1137"/>
        <v>#N/A</v>
      </c>
      <c r="EB945" s="293" t="e">
        <f t="shared" ca="1" si="1138"/>
        <v>#N/A</v>
      </c>
      <c r="EE945" s="6" t="str">
        <f t="shared" si="1139"/>
        <v/>
      </c>
      <c r="EF945" s="293" t="e">
        <f t="shared" ca="1" si="1140"/>
        <v>#N/A</v>
      </c>
      <c r="EG945" s="6" t="e">
        <f t="shared" ca="1" si="1116"/>
        <v>#N/A</v>
      </c>
    </row>
    <row r="946" spans="3:137" x14ac:dyDescent="0.2">
      <c r="C946" s="75"/>
      <c r="D946" s="184" t="str">
        <f t="shared" si="1080"/>
        <v/>
      </c>
      <c r="E946" s="649" t="str">
        <f t="shared" si="1146"/>
        <v/>
      </c>
      <c r="F946" s="607" t="str">
        <f t="shared" si="1079"/>
        <v>x</v>
      </c>
      <c r="G946" s="650"/>
      <c r="H946" s="651"/>
      <c r="I946" s="651"/>
      <c r="J946" s="651"/>
      <c r="K946" s="652"/>
      <c r="L946" s="889"/>
      <c r="M946" s="889"/>
      <c r="N946" s="653"/>
      <c r="O946" s="651"/>
      <c r="P946" s="651"/>
      <c r="Q946" s="654"/>
      <c r="R946" s="655"/>
      <c r="S946" s="607" t="str">
        <f t="shared" si="1081"/>
        <v/>
      </c>
      <c r="T946" s="656" t="str">
        <f t="shared" si="1082"/>
        <v/>
      </c>
      <c r="U946" s="656" t="str">
        <f t="shared" si="1117"/>
        <v/>
      </c>
      <c r="V946" s="656" t="str">
        <f t="shared" si="1083"/>
        <v/>
      </c>
      <c r="W946" s="719"/>
      <c r="X946" s="659"/>
      <c r="Y946" s="656" t="str">
        <f t="shared" si="1147"/>
        <v/>
      </c>
      <c r="Z946" s="659"/>
      <c r="AA946" s="654"/>
      <c r="AB946" s="656" t="str">
        <f t="shared" si="1084"/>
        <v/>
      </c>
      <c r="AC946" s="661" t="str">
        <f t="shared" si="1118"/>
        <v/>
      </c>
      <c r="AE946" s="658" t="str">
        <f t="shared" si="1085"/>
        <v/>
      </c>
      <c r="AF946" s="659"/>
      <c r="AT946" s="805" t="str">
        <f t="shared" si="1143"/>
        <v/>
      </c>
      <c r="AU946" t="str">
        <f t="shared" si="1119"/>
        <v/>
      </c>
      <c r="AV946" s="6" t="str">
        <f t="shared" si="1086"/>
        <v/>
      </c>
      <c r="AW946" s="317" t="str">
        <f t="shared" si="1087"/>
        <v/>
      </c>
      <c r="AX946" s="158" t="str">
        <f t="shared" si="1088"/>
        <v/>
      </c>
      <c r="AY946" s="158" t="str">
        <f t="shared" si="1078"/>
        <v/>
      </c>
      <c r="AZ946" s="309" t="str">
        <f t="shared" si="1077"/>
        <v/>
      </c>
      <c r="BA946" s="318" t="str">
        <f t="shared" si="1089"/>
        <v/>
      </c>
      <c r="BB946" s="473" t="str">
        <f t="shared" si="1090"/>
        <v/>
      </c>
      <c r="BC946" s="80" t="str">
        <f t="shared" si="1141"/>
        <v/>
      </c>
      <c r="BD946" s="56">
        <f t="shared" si="1091"/>
        <v>1</v>
      </c>
      <c r="BF946" s="56" t="str">
        <f t="shared" si="1092"/>
        <v/>
      </c>
      <c r="BG946" s="56" t="str">
        <f t="shared" si="1093"/>
        <v/>
      </c>
      <c r="BH946" s="6" t="str">
        <f t="shared" si="1094"/>
        <v/>
      </c>
      <c r="BK946" s="6" t="str">
        <f t="shared" si="1095"/>
        <v/>
      </c>
      <c r="BL946" s="56">
        <f t="shared" si="1120"/>
        <v>999999</v>
      </c>
      <c r="BM946" s="183">
        <f t="shared" si="1121"/>
        <v>99999.000004729998</v>
      </c>
      <c r="BN946" s="61">
        <v>930</v>
      </c>
      <c r="BO946" s="6">
        <f t="shared" si="1096"/>
        <v>999999</v>
      </c>
      <c r="BP946" s="6">
        <f t="shared" si="1097"/>
        <v>999999</v>
      </c>
      <c r="BQ946" s="6" t="str">
        <f t="shared" si="1122"/>
        <v>x</v>
      </c>
      <c r="BR946" s="206">
        <f t="shared" si="1098"/>
        <v>99999.000004729998</v>
      </c>
      <c r="BS946" s="6">
        <f t="shared" si="1099"/>
        <v>99999.000004729998</v>
      </c>
      <c r="BT946" s="6" t="str">
        <f t="shared" si="1123"/>
        <v>x</v>
      </c>
      <c r="BU946" s="6" t="str">
        <f t="shared" si="1100"/>
        <v/>
      </c>
      <c r="BW946" s="82">
        <f t="shared" si="1124"/>
        <v>9999999999</v>
      </c>
      <c r="BX946" s="80" t="str">
        <f t="shared" si="1101"/>
        <v>x</v>
      </c>
      <c r="BY946" s="80" t="str">
        <f t="shared" si="1102"/>
        <v/>
      </c>
      <c r="BZ946" s="56" t="str">
        <f t="shared" si="1125"/>
        <v/>
      </c>
      <c r="CA946" s="56" t="str">
        <f t="shared" si="1126"/>
        <v/>
      </c>
      <c r="CB946" s="88">
        <f t="shared" si="1127"/>
        <v>0</v>
      </c>
      <c r="CC946" s="56" t="str">
        <f t="shared" si="1103"/>
        <v/>
      </c>
      <c r="CD946" s="56"/>
      <c r="CE946" s="56"/>
      <c r="CF946" s="56"/>
      <c r="CG946" s="56"/>
      <c r="CH946" s="169">
        <f t="shared" si="1128"/>
        <v>9999999999</v>
      </c>
      <c r="CI946" s="170">
        <f t="shared" si="1129"/>
        <v>9999999999</v>
      </c>
      <c r="CJ946" s="171">
        <f t="shared" si="1130"/>
        <v>9999999999</v>
      </c>
      <c r="CK946" s="172" t="str">
        <f t="shared" si="1131"/>
        <v/>
      </c>
      <c r="CL946" s="173" t="str">
        <f t="shared" si="1104"/>
        <v>x</v>
      </c>
      <c r="CN946" s="6" t="str">
        <f t="shared" si="1132"/>
        <v/>
      </c>
      <c r="CO946" s="293" t="e">
        <f t="shared" ca="1" si="1142"/>
        <v>#N/A</v>
      </c>
      <c r="CP946" s="6" t="e">
        <f t="shared" ca="1" si="1133"/>
        <v>#N/A</v>
      </c>
      <c r="CQ946" s="61">
        <v>930</v>
      </c>
      <c r="CR946" s="6">
        <f t="shared" si="1105"/>
        <v>0</v>
      </c>
      <c r="CS946" s="6">
        <f t="shared" si="1106"/>
        <v>0</v>
      </c>
      <c r="CT946" s="56" t="str">
        <f t="shared" si="1107"/>
        <v/>
      </c>
      <c r="CU946" s="76">
        <f t="shared" si="1108"/>
        <v>0</v>
      </c>
      <c r="CV946" s="76">
        <f t="shared" si="1109"/>
        <v>0</v>
      </c>
      <c r="CX946" s="6" t="str">
        <f t="shared" si="1110"/>
        <v/>
      </c>
      <c r="CY946" s="6" t="str">
        <f t="shared" si="1111"/>
        <v/>
      </c>
      <c r="CZ946" s="6" t="str">
        <f t="shared" si="1112"/>
        <v/>
      </c>
      <c r="DG946" s="56" t="str">
        <f t="shared" si="1113"/>
        <v/>
      </c>
      <c r="DH946" s="6">
        <f t="shared" si="1114"/>
        <v>0</v>
      </c>
      <c r="DK946" s="6">
        <f t="shared" si="1149"/>
        <v>0</v>
      </c>
      <c r="DL946" s="6" t="e">
        <f t="shared" si="1150"/>
        <v>#N/A</v>
      </c>
      <c r="DN946" s="6" t="e">
        <f t="shared" si="1148"/>
        <v>#N/A</v>
      </c>
      <c r="DP946" s="6" t="str">
        <f t="shared" si="1115"/>
        <v/>
      </c>
      <c r="DQ946" s="293">
        <f t="shared" ca="1" si="1144"/>
        <v>940</v>
      </c>
      <c r="DR946" s="6" t="str">
        <f t="shared" ca="1" si="1134"/>
        <v>x</v>
      </c>
      <c r="DU946" s="293" t="e">
        <f t="shared" ca="1" si="1135"/>
        <v>#N/A</v>
      </c>
      <c r="DV946" s="5"/>
      <c r="DW946" s="293" t="e">
        <f t="shared" ca="1" si="1145"/>
        <v>#N/A</v>
      </c>
      <c r="DZ946" s="293" t="e">
        <f t="shared" ca="1" si="1136"/>
        <v>#N/A</v>
      </c>
      <c r="EA946" s="293" t="e">
        <f t="shared" ca="1" si="1137"/>
        <v>#N/A</v>
      </c>
      <c r="EB946" s="293" t="e">
        <f t="shared" ca="1" si="1138"/>
        <v>#N/A</v>
      </c>
      <c r="EE946" s="6" t="str">
        <f t="shared" si="1139"/>
        <v/>
      </c>
      <c r="EF946" s="293" t="e">
        <f t="shared" ca="1" si="1140"/>
        <v>#N/A</v>
      </c>
      <c r="EG946" s="6" t="e">
        <f t="shared" ca="1" si="1116"/>
        <v>#N/A</v>
      </c>
    </row>
    <row r="947" spans="3:137" x14ac:dyDescent="0.2">
      <c r="C947" s="75"/>
      <c r="D947" s="184" t="str">
        <f t="shared" si="1080"/>
        <v/>
      </c>
      <c r="E947" s="649" t="str">
        <f t="shared" si="1146"/>
        <v/>
      </c>
      <c r="F947" s="607" t="str">
        <f t="shared" si="1079"/>
        <v>x</v>
      </c>
      <c r="G947" s="650"/>
      <c r="H947" s="651"/>
      <c r="I947" s="651"/>
      <c r="J947" s="651"/>
      <c r="K947" s="652"/>
      <c r="L947" s="889"/>
      <c r="M947" s="889"/>
      <c r="N947" s="653"/>
      <c r="O947" s="651"/>
      <c r="P947" s="651"/>
      <c r="Q947" s="654"/>
      <c r="R947" s="655"/>
      <c r="S947" s="607" t="str">
        <f t="shared" si="1081"/>
        <v/>
      </c>
      <c r="T947" s="656" t="str">
        <f t="shared" si="1082"/>
        <v/>
      </c>
      <c r="U947" s="656" t="str">
        <f t="shared" si="1117"/>
        <v/>
      </c>
      <c r="V947" s="656" t="str">
        <f t="shared" si="1083"/>
        <v/>
      </c>
      <c r="W947" s="719"/>
      <c r="X947" s="659"/>
      <c r="Y947" s="656" t="str">
        <f t="shared" si="1147"/>
        <v/>
      </c>
      <c r="Z947" s="659"/>
      <c r="AA947" s="654"/>
      <c r="AB947" s="656" t="str">
        <f t="shared" si="1084"/>
        <v/>
      </c>
      <c r="AC947" s="661" t="str">
        <f t="shared" si="1118"/>
        <v/>
      </c>
      <c r="AE947" s="658" t="str">
        <f t="shared" si="1085"/>
        <v/>
      </c>
      <c r="AF947" s="659"/>
      <c r="AT947" s="805" t="str">
        <f t="shared" si="1143"/>
        <v/>
      </c>
      <c r="AU947" t="str">
        <f t="shared" si="1119"/>
        <v/>
      </c>
      <c r="AV947" s="6" t="str">
        <f t="shared" si="1086"/>
        <v/>
      </c>
      <c r="AW947" s="317" t="str">
        <f t="shared" si="1087"/>
        <v/>
      </c>
      <c r="AX947" s="158" t="str">
        <f t="shared" si="1088"/>
        <v/>
      </c>
      <c r="AY947" s="158" t="str">
        <f t="shared" si="1078"/>
        <v/>
      </c>
      <c r="AZ947" s="309" t="str">
        <f t="shared" si="1077"/>
        <v/>
      </c>
      <c r="BA947" s="318" t="str">
        <f t="shared" si="1089"/>
        <v/>
      </c>
      <c r="BB947" s="473" t="str">
        <f t="shared" si="1090"/>
        <v/>
      </c>
      <c r="BC947" s="80" t="str">
        <f t="shared" si="1141"/>
        <v/>
      </c>
      <c r="BD947" s="56">
        <f t="shared" si="1091"/>
        <v>1</v>
      </c>
      <c r="BF947" s="56" t="str">
        <f t="shared" si="1092"/>
        <v/>
      </c>
      <c r="BG947" s="56" t="str">
        <f t="shared" si="1093"/>
        <v/>
      </c>
      <c r="BH947" s="6" t="str">
        <f t="shared" si="1094"/>
        <v/>
      </c>
      <c r="BK947" s="6" t="str">
        <f t="shared" si="1095"/>
        <v/>
      </c>
      <c r="BL947" s="56">
        <f t="shared" si="1120"/>
        <v>999999</v>
      </c>
      <c r="BM947" s="183">
        <f t="shared" si="1121"/>
        <v>99999.000004735004</v>
      </c>
      <c r="BN947" s="61">
        <v>931</v>
      </c>
      <c r="BO947" s="6">
        <f t="shared" si="1096"/>
        <v>999999</v>
      </c>
      <c r="BP947" s="6">
        <f t="shared" si="1097"/>
        <v>999999</v>
      </c>
      <c r="BQ947" s="6" t="str">
        <f t="shared" si="1122"/>
        <v>x</v>
      </c>
      <c r="BR947" s="206">
        <f t="shared" si="1098"/>
        <v>99999.000004735004</v>
      </c>
      <c r="BS947" s="6">
        <f t="shared" si="1099"/>
        <v>99999.000004735004</v>
      </c>
      <c r="BT947" s="6" t="str">
        <f t="shared" si="1123"/>
        <v>x</v>
      </c>
      <c r="BU947" s="6" t="str">
        <f t="shared" si="1100"/>
        <v/>
      </c>
      <c r="BW947" s="82">
        <f t="shared" si="1124"/>
        <v>9999999999</v>
      </c>
      <c r="BX947" s="80" t="str">
        <f t="shared" si="1101"/>
        <v>x</v>
      </c>
      <c r="BY947" s="80" t="str">
        <f t="shared" si="1102"/>
        <v/>
      </c>
      <c r="BZ947" s="56" t="str">
        <f t="shared" si="1125"/>
        <v/>
      </c>
      <c r="CA947" s="56" t="str">
        <f t="shared" si="1126"/>
        <v/>
      </c>
      <c r="CB947" s="88">
        <f t="shared" si="1127"/>
        <v>0</v>
      </c>
      <c r="CC947" s="56" t="str">
        <f t="shared" si="1103"/>
        <v/>
      </c>
      <c r="CD947" s="56"/>
      <c r="CE947" s="56"/>
      <c r="CF947" s="56"/>
      <c r="CG947" s="56"/>
      <c r="CH947" s="169">
        <f t="shared" si="1128"/>
        <v>9999999999</v>
      </c>
      <c r="CI947" s="170">
        <f t="shared" si="1129"/>
        <v>9999999999</v>
      </c>
      <c r="CJ947" s="171">
        <f t="shared" si="1130"/>
        <v>9999999999</v>
      </c>
      <c r="CK947" s="172" t="str">
        <f t="shared" si="1131"/>
        <v/>
      </c>
      <c r="CL947" s="173" t="str">
        <f t="shared" si="1104"/>
        <v>x</v>
      </c>
      <c r="CN947" s="6" t="str">
        <f t="shared" si="1132"/>
        <v/>
      </c>
      <c r="CO947" s="293" t="e">
        <f t="shared" ca="1" si="1142"/>
        <v>#N/A</v>
      </c>
      <c r="CP947" s="6" t="e">
        <f t="shared" ca="1" si="1133"/>
        <v>#N/A</v>
      </c>
      <c r="CQ947" s="61">
        <v>931</v>
      </c>
      <c r="CR947" s="6">
        <f t="shared" si="1105"/>
        <v>0</v>
      </c>
      <c r="CS947" s="6">
        <f t="shared" si="1106"/>
        <v>0</v>
      </c>
      <c r="CT947" s="56" t="str">
        <f t="shared" si="1107"/>
        <v/>
      </c>
      <c r="CU947" s="76">
        <f t="shared" si="1108"/>
        <v>0</v>
      </c>
      <c r="CV947" s="76">
        <f t="shared" si="1109"/>
        <v>0</v>
      </c>
      <c r="CX947" s="6" t="str">
        <f t="shared" si="1110"/>
        <v/>
      </c>
      <c r="CY947" s="6" t="str">
        <f t="shared" si="1111"/>
        <v/>
      </c>
      <c r="CZ947" s="6" t="str">
        <f t="shared" si="1112"/>
        <v/>
      </c>
      <c r="DG947" s="56" t="str">
        <f t="shared" si="1113"/>
        <v/>
      </c>
      <c r="DH947" s="6">
        <f t="shared" si="1114"/>
        <v>0</v>
      </c>
      <c r="DK947" s="6">
        <f t="shared" si="1149"/>
        <v>0</v>
      </c>
      <c r="DL947" s="6" t="e">
        <f t="shared" si="1150"/>
        <v>#N/A</v>
      </c>
      <c r="DN947" s="6" t="e">
        <f t="shared" si="1148"/>
        <v>#N/A</v>
      </c>
      <c r="DP947" s="6" t="str">
        <f t="shared" si="1115"/>
        <v/>
      </c>
      <c r="DQ947" s="293">
        <f t="shared" ca="1" si="1144"/>
        <v>941</v>
      </c>
      <c r="DR947" s="6" t="str">
        <f t="shared" ca="1" si="1134"/>
        <v>x</v>
      </c>
      <c r="DU947" s="293" t="e">
        <f t="shared" ca="1" si="1135"/>
        <v>#N/A</v>
      </c>
      <c r="DV947" s="5"/>
      <c r="DW947" s="293" t="e">
        <f t="shared" ca="1" si="1145"/>
        <v>#N/A</v>
      </c>
      <c r="DZ947" s="293" t="e">
        <f t="shared" ca="1" si="1136"/>
        <v>#N/A</v>
      </c>
      <c r="EA947" s="293" t="e">
        <f t="shared" ca="1" si="1137"/>
        <v>#N/A</v>
      </c>
      <c r="EB947" s="293" t="e">
        <f t="shared" ca="1" si="1138"/>
        <v>#N/A</v>
      </c>
      <c r="EE947" s="6" t="str">
        <f t="shared" si="1139"/>
        <v/>
      </c>
      <c r="EF947" s="293" t="e">
        <f t="shared" ca="1" si="1140"/>
        <v>#N/A</v>
      </c>
      <c r="EG947" s="6" t="e">
        <f t="shared" ca="1" si="1116"/>
        <v>#N/A</v>
      </c>
    </row>
    <row r="948" spans="3:137" x14ac:dyDescent="0.2">
      <c r="C948" s="75"/>
      <c r="D948" s="184" t="str">
        <f t="shared" si="1080"/>
        <v/>
      </c>
      <c r="E948" s="649" t="str">
        <f t="shared" si="1146"/>
        <v/>
      </c>
      <c r="F948" s="607" t="str">
        <f t="shared" si="1079"/>
        <v>x</v>
      </c>
      <c r="G948" s="650"/>
      <c r="H948" s="651"/>
      <c r="I948" s="651"/>
      <c r="J948" s="651"/>
      <c r="K948" s="652"/>
      <c r="L948" s="889"/>
      <c r="M948" s="889"/>
      <c r="N948" s="653"/>
      <c r="O948" s="651"/>
      <c r="P948" s="651"/>
      <c r="Q948" s="654"/>
      <c r="R948" s="655"/>
      <c r="S948" s="607" t="str">
        <f t="shared" si="1081"/>
        <v/>
      </c>
      <c r="T948" s="656" t="str">
        <f t="shared" si="1082"/>
        <v/>
      </c>
      <c r="U948" s="656" t="str">
        <f t="shared" si="1117"/>
        <v/>
      </c>
      <c r="V948" s="656" t="str">
        <f t="shared" si="1083"/>
        <v/>
      </c>
      <c r="W948" s="719"/>
      <c r="X948" s="659"/>
      <c r="Y948" s="656" t="str">
        <f t="shared" si="1147"/>
        <v/>
      </c>
      <c r="Z948" s="659"/>
      <c r="AA948" s="654"/>
      <c r="AB948" s="656" t="str">
        <f t="shared" si="1084"/>
        <v/>
      </c>
      <c r="AC948" s="661" t="str">
        <f t="shared" si="1118"/>
        <v/>
      </c>
      <c r="AE948" s="658" t="str">
        <f t="shared" si="1085"/>
        <v/>
      </c>
      <c r="AF948" s="659"/>
      <c r="AT948" s="805" t="str">
        <f t="shared" si="1143"/>
        <v/>
      </c>
      <c r="AU948" t="str">
        <f t="shared" si="1119"/>
        <v/>
      </c>
      <c r="AV948" s="6" t="str">
        <f t="shared" si="1086"/>
        <v/>
      </c>
      <c r="AW948" s="317" t="str">
        <f t="shared" si="1087"/>
        <v/>
      </c>
      <c r="AX948" s="158" t="str">
        <f t="shared" si="1088"/>
        <v/>
      </c>
      <c r="AY948" s="158" t="str">
        <f t="shared" si="1078"/>
        <v/>
      </c>
      <c r="AZ948" s="309" t="str">
        <f t="shared" si="1077"/>
        <v/>
      </c>
      <c r="BA948" s="318" t="str">
        <f t="shared" si="1089"/>
        <v/>
      </c>
      <c r="BB948" s="473" t="str">
        <f t="shared" si="1090"/>
        <v/>
      </c>
      <c r="BC948" s="80" t="str">
        <f t="shared" si="1141"/>
        <v/>
      </c>
      <c r="BD948" s="56">
        <f t="shared" si="1091"/>
        <v>1</v>
      </c>
      <c r="BF948" s="56" t="str">
        <f t="shared" si="1092"/>
        <v/>
      </c>
      <c r="BG948" s="56" t="str">
        <f t="shared" si="1093"/>
        <v/>
      </c>
      <c r="BH948" s="6" t="str">
        <f t="shared" si="1094"/>
        <v/>
      </c>
      <c r="BK948" s="6" t="str">
        <f t="shared" si="1095"/>
        <v/>
      </c>
      <c r="BL948" s="56">
        <f t="shared" si="1120"/>
        <v>999999</v>
      </c>
      <c r="BM948" s="183">
        <f t="shared" si="1121"/>
        <v>99999.000004739995</v>
      </c>
      <c r="BN948" s="61">
        <v>932</v>
      </c>
      <c r="BO948" s="6">
        <f t="shared" si="1096"/>
        <v>999999</v>
      </c>
      <c r="BP948" s="6">
        <f t="shared" si="1097"/>
        <v>999999</v>
      </c>
      <c r="BQ948" s="6" t="str">
        <f t="shared" si="1122"/>
        <v>x</v>
      </c>
      <c r="BR948" s="206">
        <f t="shared" si="1098"/>
        <v>99999.000004739995</v>
      </c>
      <c r="BS948" s="6">
        <f t="shared" si="1099"/>
        <v>99999.000004739995</v>
      </c>
      <c r="BT948" s="6" t="str">
        <f t="shared" si="1123"/>
        <v>x</v>
      </c>
      <c r="BU948" s="6" t="str">
        <f t="shared" si="1100"/>
        <v/>
      </c>
      <c r="BW948" s="82">
        <f t="shared" si="1124"/>
        <v>9999999999</v>
      </c>
      <c r="BX948" s="80" t="str">
        <f t="shared" si="1101"/>
        <v>x</v>
      </c>
      <c r="BY948" s="80" t="str">
        <f t="shared" si="1102"/>
        <v/>
      </c>
      <c r="BZ948" s="56" t="str">
        <f t="shared" si="1125"/>
        <v/>
      </c>
      <c r="CA948" s="56" t="str">
        <f t="shared" si="1126"/>
        <v/>
      </c>
      <c r="CB948" s="88">
        <f t="shared" si="1127"/>
        <v>0</v>
      </c>
      <c r="CC948" s="56" t="str">
        <f t="shared" si="1103"/>
        <v/>
      </c>
      <c r="CD948" s="56"/>
      <c r="CE948" s="56"/>
      <c r="CF948" s="56"/>
      <c r="CG948" s="56"/>
      <c r="CH948" s="169">
        <f t="shared" si="1128"/>
        <v>9999999999</v>
      </c>
      <c r="CI948" s="170">
        <f t="shared" si="1129"/>
        <v>9999999999</v>
      </c>
      <c r="CJ948" s="171">
        <f t="shared" si="1130"/>
        <v>9999999999</v>
      </c>
      <c r="CK948" s="172" t="str">
        <f t="shared" si="1131"/>
        <v/>
      </c>
      <c r="CL948" s="173" t="str">
        <f t="shared" si="1104"/>
        <v>x</v>
      </c>
      <c r="CN948" s="6" t="str">
        <f t="shared" si="1132"/>
        <v/>
      </c>
      <c r="CO948" s="293" t="e">
        <f t="shared" ca="1" si="1142"/>
        <v>#N/A</v>
      </c>
      <c r="CP948" s="6" t="e">
        <f t="shared" ca="1" si="1133"/>
        <v>#N/A</v>
      </c>
      <c r="CQ948" s="61">
        <v>932</v>
      </c>
      <c r="CR948" s="6">
        <f t="shared" si="1105"/>
        <v>0</v>
      </c>
      <c r="CS948" s="6">
        <f t="shared" si="1106"/>
        <v>0</v>
      </c>
      <c r="CT948" s="56" t="str">
        <f t="shared" si="1107"/>
        <v/>
      </c>
      <c r="CU948" s="76">
        <f t="shared" si="1108"/>
        <v>0</v>
      </c>
      <c r="CV948" s="76">
        <f t="shared" si="1109"/>
        <v>0</v>
      </c>
      <c r="CX948" s="6" t="str">
        <f t="shared" si="1110"/>
        <v/>
      </c>
      <c r="CY948" s="6" t="str">
        <f t="shared" si="1111"/>
        <v/>
      </c>
      <c r="CZ948" s="6" t="str">
        <f t="shared" si="1112"/>
        <v/>
      </c>
      <c r="DG948" s="56" t="str">
        <f t="shared" si="1113"/>
        <v/>
      </c>
      <c r="DH948" s="6">
        <f t="shared" si="1114"/>
        <v>0</v>
      </c>
      <c r="DK948" s="6">
        <f t="shared" si="1149"/>
        <v>0</v>
      </c>
      <c r="DL948" s="6" t="e">
        <f t="shared" si="1150"/>
        <v>#N/A</v>
      </c>
      <c r="DN948" s="6" t="e">
        <f t="shared" si="1148"/>
        <v>#N/A</v>
      </c>
      <c r="DP948" s="6" t="str">
        <f t="shared" si="1115"/>
        <v/>
      </c>
      <c r="DQ948" s="293">
        <f t="shared" ca="1" si="1144"/>
        <v>942</v>
      </c>
      <c r="DR948" s="6" t="str">
        <f t="shared" ca="1" si="1134"/>
        <v>x</v>
      </c>
      <c r="DU948" s="293" t="e">
        <f t="shared" ca="1" si="1135"/>
        <v>#N/A</v>
      </c>
      <c r="DV948" s="5"/>
      <c r="DW948" s="293" t="e">
        <f t="shared" ca="1" si="1145"/>
        <v>#N/A</v>
      </c>
      <c r="DZ948" s="293" t="e">
        <f t="shared" ca="1" si="1136"/>
        <v>#N/A</v>
      </c>
      <c r="EA948" s="293" t="e">
        <f t="shared" ca="1" si="1137"/>
        <v>#N/A</v>
      </c>
      <c r="EB948" s="293" t="e">
        <f t="shared" ca="1" si="1138"/>
        <v>#N/A</v>
      </c>
      <c r="EE948" s="6" t="str">
        <f t="shared" si="1139"/>
        <v/>
      </c>
      <c r="EF948" s="293" t="e">
        <f t="shared" ca="1" si="1140"/>
        <v>#N/A</v>
      </c>
      <c r="EG948" s="6" t="e">
        <f t="shared" ca="1" si="1116"/>
        <v>#N/A</v>
      </c>
    </row>
    <row r="949" spans="3:137" x14ac:dyDescent="0.2">
      <c r="C949" s="75"/>
      <c r="D949" s="184" t="str">
        <f t="shared" si="1080"/>
        <v/>
      </c>
      <c r="E949" s="649" t="str">
        <f t="shared" si="1146"/>
        <v/>
      </c>
      <c r="F949" s="607" t="str">
        <f t="shared" si="1079"/>
        <v>x</v>
      </c>
      <c r="G949" s="650"/>
      <c r="H949" s="651"/>
      <c r="I949" s="651"/>
      <c r="J949" s="651"/>
      <c r="K949" s="652"/>
      <c r="L949" s="889"/>
      <c r="M949" s="889"/>
      <c r="N949" s="653"/>
      <c r="O949" s="651"/>
      <c r="P949" s="651"/>
      <c r="Q949" s="654"/>
      <c r="R949" s="655"/>
      <c r="S949" s="607" t="str">
        <f t="shared" si="1081"/>
        <v/>
      </c>
      <c r="T949" s="656" t="str">
        <f t="shared" si="1082"/>
        <v/>
      </c>
      <c r="U949" s="656" t="str">
        <f t="shared" si="1117"/>
        <v/>
      </c>
      <c r="V949" s="656" t="str">
        <f t="shared" si="1083"/>
        <v/>
      </c>
      <c r="W949" s="719"/>
      <c r="X949" s="659"/>
      <c r="Y949" s="656" t="str">
        <f t="shared" si="1147"/>
        <v/>
      </c>
      <c r="Z949" s="659"/>
      <c r="AA949" s="654"/>
      <c r="AB949" s="656" t="str">
        <f t="shared" si="1084"/>
        <v/>
      </c>
      <c r="AC949" s="661" t="str">
        <f t="shared" si="1118"/>
        <v/>
      </c>
      <c r="AE949" s="658" t="str">
        <f t="shared" si="1085"/>
        <v/>
      </c>
      <c r="AF949" s="659"/>
      <c r="AT949" s="805" t="str">
        <f t="shared" si="1143"/>
        <v/>
      </c>
      <c r="AU949" t="str">
        <f t="shared" si="1119"/>
        <v/>
      </c>
      <c r="AV949" s="6" t="str">
        <f t="shared" si="1086"/>
        <v/>
      </c>
      <c r="AW949" s="317" t="str">
        <f t="shared" si="1087"/>
        <v/>
      </c>
      <c r="AX949" s="158" t="str">
        <f t="shared" si="1088"/>
        <v/>
      </c>
      <c r="AY949" s="158" t="str">
        <f t="shared" si="1078"/>
        <v/>
      </c>
      <c r="AZ949" s="309" t="str">
        <f t="shared" si="1077"/>
        <v/>
      </c>
      <c r="BA949" s="318" t="str">
        <f t="shared" si="1089"/>
        <v/>
      </c>
      <c r="BB949" s="473" t="str">
        <f t="shared" si="1090"/>
        <v/>
      </c>
      <c r="BC949" s="80" t="str">
        <f t="shared" si="1141"/>
        <v/>
      </c>
      <c r="BD949" s="56">
        <f t="shared" si="1091"/>
        <v>1</v>
      </c>
      <c r="BF949" s="56" t="str">
        <f t="shared" si="1092"/>
        <v/>
      </c>
      <c r="BG949" s="56" t="str">
        <f t="shared" si="1093"/>
        <v/>
      </c>
      <c r="BH949" s="6" t="str">
        <f t="shared" si="1094"/>
        <v/>
      </c>
      <c r="BK949" s="6" t="str">
        <f t="shared" si="1095"/>
        <v/>
      </c>
      <c r="BL949" s="56">
        <f t="shared" si="1120"/>
        <v>999999</v>
      </c>
      <c r="BM949" s="183">
        <f t="shared" si="1121"/>
        <v>99999.000004745001</v>
      </c>
      <c r="BN949" s="61">
        <v>933</v>
      </c>
      <c r="BO949" s="6">
        <f t="shared" si="1096"/>
        <v>999999</v>
      </c>
      <c r="BP949" s="6">
        <f t="shared" si="1097"/>
        <v>999999</v>
      </c>
      <c r="BQ949" s="6" t="str">
        <f t="shared" si="1122"/>
        <v>x</v>
      </c>
      <c r="BR949" s="206">
        <f t="shared" si="1098"/>
        <v>99999.000004745001</v>
      </c>
      <c r="BS949" s="6">
        <f t="shared" si="1099"/>
        <v>99999.000004745001</v>
      </c>
      <c r="BT949" s="6" t="str">
        <f t="shared" si="1123"/>
        <v>x</v>
      </c>
      <c r="BU949" s="6" t="str">
        <f t="shared" si="1100"/>
        <v/>
      </c>
      <c r="BW949" s="82">
        <f t="shared" si="1124"/>
        <v>9999999999</v>
      </c>
      <c r="BX949" s="80" t="str">
        <f t="shared" si="1101"/>
        <v>x</v>
      </c>
      <c r="BY949" s="80" t="str">
        <f t="shared" si="1102"/>
        <v/>
      </c>
      <c r="BZ949" s="56" t="str">
        <f t="shared" si="1125"/>
        <v/>
      </c>
      <c r="CA949" s="56" t="str">
        <f t="shared" si="1126"/>
        <v/>
      </c>
      <c r="CB949" s="88">
        <f t="shared" si="1127"/>
        <v>0</v>
      </c>
      <c r="CC949" s="56" t="str">
        <f t="shared" si="1103"/>
        <v/>
      </c>
      <c r="CD949" s="56"/>
      <c r="CE949" s="56"/>
      <c r="CF949" s="56"/>
      <c r="CG949" s="56"/>
      <c r="CH949" s="169">
        <f t="shared" si="1128"/>
        <v>9999999999</v>
      </c>
      <c r="CI949" s="170">
        <f t="shared" si="1129"/>
        <v>9999999999</v>
      </c>
      <c r="CJ949" s="171">
        <f t="shared" si="1130"/>
        <v>9999999999</v>
      </c>
      <c r="CK949" s="172" t="str">
        <f t="shared" si="1131"/>
        <v/>
      </c>
      <c r="CL949" s="173" t="str">
        <f t="shared" si="1104"/>
        <v>x</v>
      </c>
      <c r="CN949" s="6" t="str">
        <f t="shared" si="1132"/>
        <v/>
      </c>
      <c r="CO949" s="293" t="e">
        <f t="shared" ca="1" si="1142"/>
        <v>#N/A</v>
      </c>
      <c r="CP949" s="6" t="e">
        <f t="shared" ca="1" si="1133"/>
        <v>#N/A</v>
      </c>
      <c r="CQ949" s="61">
        <v>933</v>
      </c>
      <c r="CR949" s="6">
        <f t="shared" si="1105"/>
        <v>0</v>
      </c>
      <c r="CS949" s="6">
        <f t="shared" si="1106"/>
        <v>0</v>
      </c>
      <c r="CT949" s="56" t="str">
        <f t="shared" si="1107"/>
        <v/>
      </c>
      <c r="CU949" s="76">
        <f t="shared" si="1108"/>
        <v>0</v>
      </c>
      <c r="CV949" s="76">
        <f t="shared" si="1109"/>
        <v>0</v>
      </c>
      <c r="CX949" s="6" t="str">
        <f t="shared" si="1110"/>
        <v/>
      </c>
      <c r="CY949" s="6" t="str">
        <f t="shared" si="1111"/>
        <v/>
      </c>
      <c r="CZ949" s="6" t="str">
        <f t="shared" si="1112"/>
        <v/>
      </c>
      <c r="DG949" s="56" t="str">
        <f t="shared" si="1113"/>
        <v/>
      </c>
      <c r="DH949" s="6">
        <f t="shared" si="1114"/>
        <v>0</v>
      </c>
      <c r="DK949" s="6">
        <f t="shared" si="1149"/>
        <v>0</v>
      </c>
      <c r="DL949" s="6" t="e">
        <f t="shared" si="1150"/>
        <v>#N/A</v>
      </c>
      <c r="DN949" s="6" t="e">
        <f t="shared" si="1148"/>
        <v>#N/A</v>
      </c>
      <c r="DP949" s="6" t="str">
        <f t="shared" si="1115"/>
        <v/>
      </c>
      <c r="DQ949" s="293">
        <f t="shared" ca="1" si="1144"/>
        <v>943</v>
      </c>
      <c r="DR949" s="6" t="str">
        <f t="shared" ca="1" si="1134"/>
        <v>x</v>
      </c>
      <c r="DU949" s="293" t="e">
        <f t="shared" ca="1" si="1135"/>
        <v>#N/A</v>
      </c>
      <c r="DV949" s="5"/>
      <c r="DW949" s="293" t="e">
        <f t="shared" ca="1" si="1145"/>
        <v>#N/A</v>
      </c>
      <c r="DZ949" s="293" t="e">
        <f t="shared" ca="1" si="1136"/>
        <v>#N/A</v>
      </c>
      <c r="EA949" s="293" t="e">
        <f t="shared" ca="1" si="1137"/>
        <v>#N/A</v>
      </c>
      <c r="EB949" s="293" t="e">
        <f t="shared" ca="1" si="1138"/>
        <v>#N/A</v>
      </c>
      <c r="EE949" s="6" t="str">
        <f t="shared" si="1139"/>
        <v/>
      </c>
      <c r="EF949" s="293" t="e">
        <f t="shared" ca="1" si="1140"/>
        <v>#N/A</v>
      </c>
      <c r="EG949" s="6" t="e">
        <f t="shared" ca="1" si="1116"/>
        <v>#N/A</v>
      </c>
    </row>
    <row r="950" spans="3:137" x14ac:dyDescent="0.2">
      <c r="C950" s="75"/>
      <c r="D950" s="184" t="str">
        <f t="shared" si="1080"/>
        <v/>
      </c>
      <c r="E950" s="649" t="str">
        <f t="shared" si="1146"/>
        <v/>
      </c>
      <c r="F950" s="607" t="str">
        <f t="shared" si="1079"/>
        <v>x</v>
      </c>
      <c r="G950" s="650"/>
      <c r="H950" s="651"/>
      <c r="I950" s="651"/>
      <c r="J950" s="651"/>
      <c r="K950" s="652"/>
      <c r="L950" s="889"/>
      <c r="M950" s="889"/>
      <c r="N950" s="653"/>
      <c r="O950" s="651"/>
      <c r="P950" s="651"/>
      <c r="Q950" s="654"/>
      <c r="R950" s="655"/>
      <c r="S950" s="607" t="str">
        <f t="shared" si="1081"/>
        <v/>
      </c>
      <c r="T950" s="656" t="str">
        <f t="shared" si="1082"/>
        <v/>
      </c>
      <c r="U950" s="656" t="str">
        <f t="shared" si="1117"/>
        <v/>
      </c>
      <c r="V950" s="656" t="str">
        <f t="shared" si="1083"/>
        <v/>
      </c>
      <c r="W950" s="719"/>
      <c r="X950" s="659"/>
      <c r="Y950" s="656" t="str">
        <f t="shared" si="1147"/>
        <v/>
      </c>
      <c r="Z950" s="659"/>
      <c r="AA950" s="654"/>
      <c r="AB950" s="656" t="str">
        <f t="shared" si="1084"/>
        <v/>
      </c>
      <c r="AC950" s="661" t="str">
        <f t="shared" si="1118"/>
        <v/>
      </c>
      <c r="AE950" s="658" t="str">
        <f t="shared" si="1085"/>
        <v/>
      </c>
      <c r="AF950" s="659"/>
      <c r="AT950" s="805" t="str">
        <f t="shared" si="1143"/>
        <v/>
      </c>
      <c r="AU950" t="str">
        <f t="shared" si="1119"/>
        <v/>
      </c>
      <c r="AV950" s="6" t="str">
        <f t="shared" si="1086"/>
        <v/>
      </c>
      <c r="AW950" s="317" t="str">
        <f t="shared" si="1087"/>
        <v/>
      </c>
      <c r="AX950" s="158" t="str">
        <f t="shared" si="1088"/>
        <v/>
      </c>
      <c r="AY950" s="158" t="str">
        <f t="shared" si="1078"/>
        <v/>
      </c>
      <c r="AZ950" s="309" t="str">
        <f t="shared" si="1077"/>
        <v/>
      </c>
      <c r="BA950" s="318" t="str">
        <f t="shared" si="1089"/>
        <v/>
      </c>
      <c r="BB950" s="473" t="str">
        <f t="shared" si="1090"/>
        <v/>
      </c>
      <c r="BC950" s="80" t="str">
        <f t="shared" si="1141"/>
        <v/>
      </c>
      <c r="BD950" s="56">
        <f t="shared" si="1091"/>
        <v>1</v>
      </c>
      <c r="BF950" s="56" t="str">
        <f t="shared" si="1092"/>
        <v/>
      </c>
      <c r="BG950" s="56" t="str">
        <f t="shared" si="1093"/>
        <v/>
      </c>
      <c r="BH950" s="6" t="str">
        <f t="shared" si="1094"/>
        <v/>
      </c>
      <c r="BK950" s="6" t="str">
        <f t="shared" si="1095"/>
        <v/>
      </c>
      <c r="BL950" s="56">
        <f t="shared" si="1120"/>
        <v>999999</v>
      </c>
      <c r="BM950" s="183">
        <f t="shared" si="1121"/>
        <v>99999.000004750007</v>
      </c>
      <c r="BN950" s="61">
        <v>934</v>
      </c>
      <c r="BO950" s="6">
        <f t="shared" si="1096"/>
        <v>999999</v>
      </c>
      <c r="BP950" s="6">
        <f t="shared" si="1097"/>
        <v>999999</v>
      </c>
      <c r="BQ950" s="6" t="str">
        <f t="shared" si="1122"/>
        <v>x</v>
      </c>
      <c r="BR950" s="206">
        <f t="shared" si="1098"/>
        <v>99999.000004750007</v>
      </c>
      <c r="BS950" s="6">
        <f t="shared" si="1099"/>
        <v>99999.000004750007</v>
      </c>
      <c r="BT950" s="6" t="str">
        <f t="shared" si="1123"/>
        <v>x</v>
      </c>
      <c r="BU950" s="6" t="str">
        <f t="shared" si="1100"/>
        <v/>
      </c>
      <c r="BW950" s="82">
        <f t="shared" si="1124"/>
        <v>9999999999</v>
      </c>
      <c r="BX950" s="80" t="str">
        <f t="shared" si="1101"/>
        <v>x</v>
      </c>
      <c r="BY950" s="80" t="str">
        <f t="shared" si="1102"/>
        <v/>
      </c>
      <c r="BZ950" s="56" t="str">
        <f t="shared" si="1125"/>
        <v/>
      </c>
      <c r="CA950" s="56" t="str">
        <f t="shared" si="1126"/>
        <v/>
      </c>
      <c r="CB950" s="88">
        <f t="shared" si="1127"/>
        <v>0</v>
      </c>
      <c r="CC950" s="56" t="str">
        <f t="shared" si="1103"/>
        <v/>
      </c>
      <c r="CD950" s="56"/>
      <c r="CE950" s="56"/>
      <c r="CF950" s="56"/>
      <c r="CG950" s="56"/>
      <c r="CH950" s="169">
        <f t="shared" si="1128"/>
        <v>9999999999</v>
      </c>
      <c r="CI950" s="170">
        <f t="shared" si="1129"/>
        <v>9999999999</v>
      </c>
      <c r="CJ950" s="171">
        <f t="shared" si="1130"/>
        <v>9999999999</v>
      </c>
      <c r="CK950" s="172" t="str">
        <f t="shared" si="1131"/>
        <v/>
      </c>
      <c r="CL950" s="173" t="str">
        <f t="shared" si="1104"/>
        <v>x</v>
      </c>
      <c r="CN950" s="6" t="str">
        <f t="shared" si="1132"/>
        <v/>
      </c>
      <c r="CO950" s="293" t="e">
        <f t="shared" ca="1" si="1142"/>
        <v>#N/A</v>
      </c>
      <c r="CP950" s="6" t="e">
        <f t="shared" ca="1" si="1133"/>
        <v>#N/A</v>
      </c>
      <c r="CQ950" s="61">
        <v>934</v>
      </c>
      <c r="CR950" s="6">
        <f t="shared" si="1105"/>
        <v>0</v>
      </c>
      <c r="CS950" s="6">
        <f t="shared" si="1106"/>
        <v>0</v>
      </c>
      <c r="CT950" s="56" t="str">
        <f t="shared" si="1107"/>
        <v/>
      </c>
      <c r="CU950" s="76">
        <f t="shared" si="1108"/>
        <v>0</v>
      </c>
      <c r="CV950" s="76">
        <f t="shared" si="1109"/>
        <v>0</v>
      </c>
      <c r="CX950" s="6" t="str">
        <f t="shared" si="1110"/>
        <v/>
      </c>
      <c r="CY950" s="6" t="str">
        <f t="shared" si="1111"/>
        <v/>
      </c>
      <c r="CZ950" s="6" t="str">
        <f t="shared" si="1112"/>
        <v/>
      </c>
      <c r="DG950" s="56" t="str">
        <f t="shared" si="1113"/>
        <v/>
      </c>
      <c r="DH950" s="6">
        <f t="shared" si="1114"/>
        <v>0</v>
      </c>
      <c r="DK950" s="6">
        <f t="shared" si="1149"/>
        <v>0</v>
      </c>
      <c r="DL950" s="6" t="e">
        <f t="shared" si="1150"/>
        <v>#N/A</v>
      </c>
      <c r="DN950" s="6" t="e">
        <f t="shared" si="1148"/>
        <v>#N/A</v>
      </c>
      <c r="DP950" s="6" t="str">
        <f t="shared" si="1115"/>
        <v/>
      </c>
      <c r="DQ950" s="293">
        <f t="shared" ca="1" si="1144"/>
        <v>944</v>
      </c>
      <c r="DR950" s="6" t="str">
        <f t="shared" ca="1" si="1134"/>
        <v>x</v>
      </c>
      <c r="DU950" s="293" t="e">
        <f t="shared" ca="1" si="1135"/>
        <v>#N/A</v>
      </c>
      <c r="DV950" s="5"/>
      <c r="DW950" s="293" t="e">
        <f t="shared" ca="1" si="1145"/>
        <v>#N/A</v>
      </c>
      <c r="DZ950" s="293" t="e">
        <f t="shared" ca="1" si="1136"/>
        <v>#N/A</v>
      </c>
      <c r="EA950" s="293" t="e">
        <f t="shared" ca="1" si="1137"/>
        <v>#N/A</v>
      </c>
      <c r="EB950" s="293" t="e">
        <f t="shared" ca="1" si="1138"/>
        <v>#N/A</v>
      </c>
      <c r="EE950" s="6" t="str">
        <f t="shared" si="1139"/>
        <v/>
      </c>
      <c r="EF950" s="293" t="e">
        <f t="shared" ca="1" si="1140"/>
        <v>#N/A</v>
      </c>
      <c r="EG950" s="6" t="e">
        <f t="shared" ca="1" si="1116"/>
        <v>#N/A</v>
      </c>
    </row>
    <row r="951" spans="3:137" x14ac:dyDescent="0.2">
      <c r="C951" s="75"/>
      <c r="D951" s="184" t="str">
        <f t="shared" si="1080"/>
        <v/>
      </c>
      <c r="E951" s="649" t="str">
        <f t="shared" si="1146"/>
        <v/>
      </c>
      <c r="F951" s="607" t="str">
        <f t="shared" si="1079"/>
        <v>x</v>
      </c>
      <c r="G951" s="650"/>
      <c r="H951" s="651"/>
      <c r="I951" s="651"/>
      <c r="J951" s="651"/>
      <c r="K951" s="652"/>
      <c r="L951" s="889"/>
      <c r="M951" s="889"/>
      <c r="N951" s="653"/>
      <c r="O951" s="651"/>
      <c r="P951" s="651"/>
      <c r="Q951" s="654"/>
      <c r="R951" s="655"/>
      <c r="S951" s="607" t="str">
        <f t="shared" si="1081"/>
        <v/>
      </c>
      <c r="T951" s="656" t="str">
        <f t="shared" si="1082"/>
        <v/>
      </c>
      <c r="U951" s="656" t="str">
        <f t="shared" si="1117"/>
        <v/>
      </c>
      <c r="V951" s="656" t="str">
        <f t="shared" si="1083"/>
        <v/>
      </c>
      <c r="W951" s="719"/>
      <c r="X951" s="659"/>
      <c r="Y951" s="656" t="str">
        <f t="shared" si="1147"/>
        <v/>
      </c>
      <c r="Z951" s="659"/>
      <c r="AA951" s="654"/>
      <c r="AB951" s="656" t="str">
        <f t="shared" si="1084"/>
        <v/>
      </c>
      <c r="AC951" s="661" t="str">
        <f t="shared" si="1118"/>
        <v/>
      </c>
      <c r="AE951" s="658" t="str">
        <f t="shared" si="1085"/>
        <v/>
      </c>
      <c r="AF951" s="659"/>
      <c r="AT951" s="805" t="str">
        <f t="shared" si="1143"/>
        <v/>
      </c>
      <c r="AU951" t="str">
        <f t="shared" si="1119"/>
        <v/>
      </c>
      <c r="AV951" s="6" t="str">
        <f t="shared" si="1086"/>
        <v/>
      </c>
      <c r="AW951" s="317" t="str">
        <f t="shared" si="1087"/>
        <v/>
      </c>
      <c r="AX951" s="158" t="str">
        <f t="shared" si="1088"/>
        <v/>
      </c>
      <c r="AY951" s="158" t="str">
        <f t="shared" si="1078"/>
        <v/>
      </c>
      <c r="AZ951" s="309" t="str">
        <f t="shared" ref="AZ951:AZ1014" si="1151">IF(BB951="","",ROUND(SUMIF(CX:CX,CX951,CS:CS),3))</f>
        <v/>
      </c>
      <c r="BA951" s="318" t="str">
        <f t="shared" si="1089"/>
        <v/>
      </c>
      <c r="BB951" s="473" t="str">
        <f t="shared" si="1090"/>
        <v/>
      </c>
      <c r="BC951" s="80" t="str">
        <f t="shared" si="1141"/>
        <v/>
      </c>
      <c r="BD951" s="56">
        <f t="shared" si="1091"/>
        <v>1</v>
      </c>
      <c r="BF951" s="56" t="str">
        <f t="shared" si="1092"/>
        <v/>
      </c>
      <c r="BG951" s="56" t="str">
        <f t="shared" si="1093"/>
        <v/>
      </c>
      <c r="BH951" s="6" t="str">
        <f t="shared" si="1094"/>
        <v/>
      </c>
      <c r="BK951" s="6" t="str">
        <f t="shared" si="1095"/>
        <v/>
      </c>
      <c r="BL951" s="56">
        <f t="shared" si="1120"/>
        <v>999999</v>
      </c>
      <c r="BM951" s="183">
        <f t="shared" si="1121"/>
        <v>99999.000004754998</v>
      </c>
      <c r="BN951" s="61">
        <v>935</v>
      </c>
      <c r="BO951" s="6">
        <f t="shared" si="1096"/>
        <v>999999</v>
      </c>
      <c r="BP951" s="6">
        <f t="shared" si="1097"/>
        <v>999999</v>
      </c>
      <c r="BQ951" s="6" t="str">
        <f t="shared" si="1122"/>
        <v>x</v>
      </c>
      <c r="BR951" s="206">
        <f t="shared" si="1098"/>
        <v>99999.000004754998</v>
      </c>
      <c r="BS951" s="6">
        <f t="shared" si="1099"/>
        <v>99999.000004754998</v>
      </c>
      <c r="BT951" s="6" t="str">
        <f t="shared" si="1123"/>
        <v>x</v>
      </c>
      <c r="BU951" s="6" t="str">
        <f t="shared" si="1100"/>
        <v/>
      </c>
      <c r="BW951" s="82">
        <f t="shared" si="1124"/>
        <v>9999999999</v>
      </c>
      <c r="BX951" s="80" t="str">
        <f t="shared" si="1101"/>
        <v>x</v>
      </c>
      <c r="BY951" s="80" t="str">
        <f t="shared" si="1102"/>
        <v/>
      </c>
      <c r="BZ951" s="56" t="str">
        <f t="shared" si="1125"/>
        <v/>
      </c>
      <c r="CA951" s="56" t="str">
        <f t="shared" si="1126"/>
        <v/>
      </c>
      <c r="CB951" s="88">
        <f t="shared" si="1127"/>
        <v>0</v>
      </c>
      <c r="CC951" s="56" t="str">
        <f t="shared" si="1103"/>
        <v/>
      </c>
      <c r="CD951" s="56"/>
      <c r="CE951" s="56"/>
      <c r="CF951" s="56"/>
      <c r="CG951" s="56"/>
      <c r="CH951" s="169">
        <f t="shared" si="1128"/>
        <v>9999999999</v>
      </c>
      <c r="CI951" s="170">
        <f t="shared" si="1129"/>
        <v>9999999999</v>
      </c>
      <c r="CJ951" s="171">
        <f t="shared" si="1130"/>
        <v>9999999999</v>
      </c>
      <c r="CK951" s="172" t="str">
        <f t="shared" si="1131"/>
        <v/>
      </c>
      <c r="CL951" s="173" t="str">
        <f t="shared" si="1104"/>
        <v>x</v>
      </c>
      <c r="CN951" s="6" t="str">
        <f t="shared" si="1132"/>
        <v/>
      </c>
      <c r="CO951" s="293" t="e">
        <f t="shared" ca="1" si="1142"/>
        <v>#N/A</v>
      </c>
      <c r="CP951" s="6" t="e">
        <f t="shared" ca="1" si="1133"/>
        <v>#N/A</v>
      </c>
      <c r="CQ951" s="61">
        <v>935</v>
      </c>
      <c r="CR951" s="6">
        <f t="shared" si="1105"/>
        <v>0</v>
      </c>
      <c r="CS951" s="6">
        <f t="shared" si="1106"/>
        <v>0</v>
      </c>
      <c r="CT951" s="56" t="str">
        <f t="shared" si="1107"/>
        <v/>
      </c>
      <c r="CU951" s="76">
        <f t="shared" si="1108"/>
        <v>0</v>
      </c>
      <c r="CV951" s="76">
        <f t="shared" si="1109"/>
        <v>0</v>
      </c>
      <c r="CX951" s="6" t="str">
        <f t="shared" si="1110"/>
        <v/>
      </c>
      <c r="CY951" s="6" t="str">
        <f t="shared" si="1111"/>
        <v/>
      </c>
      <c r="CZ951" s="6" t="str">
        <f t="shared" si="1112"/>
        <v/>
      </c>
      <c r="DG951" s="56" t="str">
        <f t="shared" si="1113"/>
        <v/>
      </c>
      <c r="DH951" s="6">
        <f t="shared" si="1114"/>
        <v>0</v>
      </c>
      <c r="DK951" s="6">
        <f t="shared" si="1149"/>
        <v>0</v>
      </c>
      <c r="DL951" s="6" t="e">
        <f t="shared" si="1150"/>
        <v>#N/A</v>
      </c>
      <c r="DN951" s="6" t="e">
        <f t="shared" si="1148"/>
        <v>#N/A</v>
      </c>
      <c r="DP951" s="6" t="str">
        <f t="shared" si="1115"/>
        <v/>
      </c>
      <c r="DQ951" s="293">
        <f t="shared" ca="1" si="1144"/>
        <v>945</v>
      </c>
      <c r="DR951" s="6" t="str">
        <f t="shared" ca="1" si="1134"/>
        <v>x</v>
      </c>
      <c r="DU951" s="293" t="e">
        <f t="shared" ca="1" si="1135"/>
        <v>#N/A</v>
      </c>
      <c r="DV951" s="5"/>
      <c r="DW951" s="293" t="e">
        <f t="shared" ca="1" si="1145"/>
        <v>#N/A</v>
      </c>
      <c r="DZ951" s="293" t="e">
        <f t="shared" ca="1" si="1136"/>
        <v>#N/A</v>
      </c>
      <c r="EA951" s="293" t="e">
        <f t="shared" ca="1" si="1137"/>
        <v>#N/A</v>
      </c>
      <c r="EB951" s="293" t="e">
        <f t="shared" ca="1" si="1138"/>
        <v>#N/A</v>
      </c>
      <c r="EE951" s="6" t="str">
        <f t="shared" si="1139"/>
        <v/>
      </c>
      <c r="EF951" s="293" t="e">
        <f t="shared" ca="1" si="1140"/>
        <v>#N/A</v>
      </c>
      <c r="EG951" s="6" t="e">
        <f t="shared" ca="1" si="1116"/>
        <v>#N/A</v>
      </c>
    </row>
    <row r="952" spans="3:137" x14ac:dyDescent="0.2">
      <c r="C952" s="75"/>
      <c r="D952" s="184" t="str">
        <f t="shared" si="1080"/>
        <v/>
      </c>
      <c r="E952" s="649" t="str">
        <f t="shared" si="1146"/>
        <v/>
      </c>
      <c r="F952" s="607" t="str">
        <f t="shared" si="1079"/>
        <v>x</v>
      </c>
      <c r="G952" s="650"/>
      <c r="H952" s="651"/>
      <c r="I952" s="651"/>
      <c r="J952" s="651"/>
      <c r="K952" s="652"/>
      <c r="L952" s="889"/>
      <c r="M952" s="889"/>
      <c r="N952" s="653"/>
      <c r="O952" s="651"/>
      <c r="P952" s="651"/>
      <c r="Q952" s="654"/>
      <c r="R952" s="655"/>
      <c r="S952" s="607" t="str">
        <f t="shared" si="1081"/>
        <v/>
      </c>
      <c r="T952" s="656" t="str">
        <f t="shared" si="1082"/>
        <v/>
      </c>
      <c r="U952" s="656" t="str">
        <f t="shared" si="1117"/>
        <v/>
      </c>
      <c r="V952" s="656" t="str">
        <f t="shared" si="1083"/>
        <v/>
      </c>
      <c r="W952" s="719"/>
      <c r="X952" s="659"/>
      <c r="Y952" s="656" t="str">
        <f t="shared" si="1147"/>
        <v/>
      </c>
      <c r="Z952" s="659"/>
      <c r="AA952" s="654"/>
      <c r="AB952" s="656" t="str">
        <f t="shared" si="1084"/>
        <v/>
      </c>
      <c r="AC952" s="661" t="str">
        <f t="shared" si="1118"/>
        <v/>
      </c>
      <c r="AE952" s="658" t="str">
        <f t="shared" si="1085"/>
        <v/>
      </c>
      <c r="AF952" s="659"/>
      <c r="AT952" s="805" t="str">
        <f t="shared" si="1143"/>
        <v/>
      </c>
      <c r="AU952" t="str">
        <f t="shared" si="1119"/>
        <v/>
      </c>
      <c r="AV952" s="6" t="str">
        <f t="shared" si="1086"/>
        <v/>
      </c>
      <c r="AW952" s="317" t="str">
        <f t="shared" si="1087"/>
        <v/>
      </c>
      <c r="AX952" s="158" t="str">
        <f t="shared" si="1088"/>
        <v/>
      </c>
      <c r="AY952" s="158" t="str">
        <f t="shared" si="1078"/>
        <v/>
      </c>
      <c r="AZ952" s="309" t="str">
        <f t="shared" si="1151"/>
        <v/>
      </c>
      <c r="BA952" s="318" t="str">
        <f t="shared" si="1089"/>
        <v/>
      </c>
      <c r="BB952" s="473" t="str">
        <f t="shared" si="1090"/>
        <v/>
      </c>
      <c r="BC952" s="80" t="str">
        <f t="shared" si="1141"/>
        <v/>
      </c>
      <c r="BD952" s="56">
        <f t="shared" si="1091"/>
        <v>1</v>
      </c>
      <c r="BF952" s="56" t="str">
        <f t="shared" si="1092"/>
        <v/>
      </c>
      <c r="BG952" s="56" t="str">
        <f t="shared" si="1093"/>
        <v/>
      </c>
      <c r="BH952" s="6" t="str">
        <f t="shared" si="1094"/>
        <v/>
      </c>
      <c r="BK952" s="6" t="str">
        <f t="shared" si="1095"/>
        <v/>
      </c>
      <c r="BL952" s="56">
        <f t="shared" si="1120"/>
        <v>999999</v>
      </c>
      <c r="BM952" s="183">
        <f t="shared" si="1121"/>
        <v>99999.000004760004</v>
      </c>
      <c r="BN952" s="61">
        <v>936</v>
      </c>
      <c r="BO952" s="6">
        <f t="shared" si="1096"/>
        <v>999999</v>
      </c>
      <c r="BP952" s="6">
        <f t="shared" si="1097"/>
        <v>999999</v>
      </c>
      <c r="BQ952" s="6" t="str">
        <f t="shared" si="1122"/>
        <v>x</v>
      </c>
      <c r="BR952" s="206">
        <f t="shared" si="1098"/>
        <v>99999.000004760004</v>
      </c>
      <c r="BS952" s="6">
        <f t="shared" si="1099"/>
        <v>99999.000004760004</v>
      </c>
      <c r="BT952" s="6" t="str">
        <f t="shared" si="1123"/>
        <v>x</v>
      </c>
      <c r="BU952" s="6" t="str">
        <f t="shared" si="1100"/>
        <v/>
      </c>
      <c r="BW952" s="82">
        <f t="shared" si="1124"/>
        <v>9999999999</v>
      </c>
      <c r="BX952" s="80" t="str">
        <f t="shared" si="1101"/>
        <v>x</v>
      </c>
      <c r="BY952" s="80" t="str">
        <f t="shared" si="1102"/>
        <v/>
      </c>
      <c r="BZ952" s="56" t="str">
        <f t="shared" si="1125"/>
        <v/>
      </c>
      <c r="CA952" s="56" t="str">
        <f t="shared" si="1126"/>
        <v/>
      </c>
      <c r="CB952" s="88">
        <f t="shared" si="1127"/>
        <v>0</v>
      </c>
      <c r="CC952" s="56" t="str">
        <f t="shared" si="1103"/>
        <v/>
      </c>
      <c r="CD952" s="56"/>
      <c r="CE952" s="56"/>
      <c r="CF952" s="56"/>
      <c r="CG952" s="56"/>
      <c r="CH952" s="169">
        <f t="shared" si="1128"/>
        <v>9999999999</v>
      </c>
      <c r="CI952" s="170">
        <f t="shared" si="1129"/>
        <v>9999999999</v>
      </c>
      <c r="CJ952" s="171">
        <f t="shared" si="1130"/>
        <v>9999999999</v>
      </c>
      <c r="CK952" s="172" t="str">
        <f t="shared" si="1131"/>
        <v/>
      </c>
      <c r="CL952" s="173" t="str">
        <f t="shared" si="1104"/>
        <v>x</v>
      </c>
      <c r="CN952" s="6" t="str">
        <f t="shared" si="1132"/>
        <v/>
      </c>
      <c r="CO952" s="293" t="e">
        <f t="shared" ca="1" si="1142"/>
        <v>#N/A</v>
      </c>
      <c r="CP952" s="6" t="e">
        <f t="shared" ca="1" si="1133"/>
        <v>#N/A</v>
      </c>
      <c r="CQ952" s="61">
        <v>936</v>
      </c>
      <c r="CR952" s="6">
        <f t="shared" si="1105"/>
        <v>0</v>
      </c>
      <c r="CS952" s="6">
        <f t="shared" si="1106"/>
        <v>0</v>
      </c>
      <c r="CT952" s="56" t="str">
        <f t="shared" si="1107"/>
        <v/>
      </c>
      <c r="CU952" s="76">
        <f t="shared" si="1108"/>
        <v>0</v>
      </c>
      <c r="CV952" s="76">
        <f t="shared" si="1109"/>
        <v>0</v>
      </c>
      <c r="CX952" s="6" t="str">
        <f t="shared" si="1110"/>
        <v/>
      </c>
      <c r="CY952" s="6" t="str">
        <f t="shared" si="1111"/>
        <v/>
      </c>
      <c r="CZ952" s="6" t="str">
        <f t="shared" si="1112"/>
        <v/>
      </c>
      <c r="DG952" s="56" t="str">
        <f t="shared" si="1113"/>
        <v/>
      </c>
      <c r="DH952" s="6">
        <f t="shared" si="1114"/>
        <v>0</v>
      </c>
      <c r="DK952" s="6">
        <f t="shared" si="1149"/>
        <v>0</v>
      </c>
      <c r="DL952" s="6" t="e">
        <f t="shared" si="1150"/>
        <v>#N/A</v>
      </c>
      <c r="DN952" s="6" t="e">
        <f t="shared" si="1148"/>
        <v>#N/A</v>
      </c>
      <c r="DP952" s="6" t="str">
        <f t="shared" si="1115"/>
        <v/>
      </c>
      <c r="DQ952" s="293">
        <f t="shared" ca="1" si="1144"/>
        <v>946</v>
      </c>
      <c r="DR952" s="6" t="str">
        <f t="shared" ca="1" si="1134"/>
        <v>x</v>
      </c>
      <c r="DU952" s="293" t="e">
        <f t="shared" ca="1" si="1135"/>
        <v>#N/A</v>
      </c>
      <c r="DV952" s="5"/>
      <c r="DW952" s="293" t="e">
        <f t="shared" ca="1" si="1145"/>
        <v>#N/A</v>
      </c>
      <c r="DZ952" s="293" t="e">
        <f t="shared" ca="1" si="1136"/>
        <v>#N/A</v>
      </c>
      <c r="EA952" s="293" t="e">
        <f t="shared" ca="1" si="1137"/>
        <v>#N/A</v>
      </c>
      <c r="EB952" s="293" t="e">
        <f t="shared" ca="1" si="1138"/>
        <v>#N/A</v>
      </c>
      <c r="EE952" s="6" t="str">
        <f t="shared" si="1139"/>
        <v/>
      </c>
      <c r="EF952" s="293" t="e">
        <f t="shared" ca="1" si="1140"/>
        <v>#N/A</v>
      </c>
      <c r="EG952" s="6" t="e">
        <f t="shared" ca="1" si="1116"/>
        <v>#N/A</v>
      </c>
    </row>
    <row r="953" spans="3:137" x14ac:dyDescent="0.2">
      <c r="C953" s="75"/>
      <c r="D953" s="184" t="str">
        <f t="shared" si="1080"/>
        <v/>
      </c>
      <c r="E953" s="649" t="str">
        <f t="shared" si="1146"/>
        <v/>
      </c>
      <c r="F953" s="607" t="str">
        <f t="shared" si="1079"/>
        <v>x</v>
      </c>
      <c r="G953" s="650"/>
      <c r="H953" s="651"/>
      <c r="I953" s="651"/>
      <c r="J953" s="651"/>
      <c r="K953" s="652"/>
      <c r="L953" s="889"/>
      <c r="M953" s="889"/>
      <c r="N953" s="653"/>
      <c r="O953" s="651"/>
      <c r="P953" s="651"/>
      <c r="Q953" s="654"/>
      <c r="R953" s="655"/>
      <c r="S953" s="607" t="str">
        <f t="shared" si="1081"/>
        <v/>
      </c>
      <c r="T953" s="656" t="str">
        <f t="shared" si="1082"/>
        <v/>
      </c>
      <c r="U953" s="656" t="str">
        <f t="shared" si="1117"/>
        <v/>
      </c>
      <c r="V953" s="656" t="str">
        <f t="shared" si="1083"/>
        <v/>
      </c>
      <c r="W953" s="719"/>
      <c r="X953" s="659"/>
      <c r="Y953" s="656" t="str">
        <f t="shared" si="1147"/>
        <v/>
      </c>
      <c r="Z953" s="659"/>
      <c r="AA953" s="654"/>
      <c r="AB953" s="656" t="str">
        <f t="shared" si="1084"/>
        <v/>
      </c>
      <c r="AC953" s="661" t="str">
        <f t="shared" si="1118"/>
        <v/>
      </c>
      <c r="AE953" s="658" t="str">
        <f t="shared" si="1085"/>
        <v/>
      </c>
      <c r="AF953" s="659"/>
      <c r="AT953" s="805" t="str">
        <f t="shared" si="1143"/>
        <v/>
      </c>
      <c r="AU953" t="str">
        <f t="shared" si="1119"/>
        <v/>
      </c>
      <c r="AV953" s="6" t="str">
        <f t="shared" si="1086"/>
        <v/>
      </c>
      <c r="AW953" s="317" t="str">
        <f t="shared" si="1087"/>
        <v/>
      </c>
      <c r="AX953" s="158" t="str">
        <f t="shared" si="1088"/>
        <v/>
      </c>
      <c r="AY953" s="158" t="str">
        <f t="shared" si="1078"/>
        <v/>
      </c>
      <c r="AZ953" s="309" t="str">
        <f t="shared" si="1151"/>
        <v/>
      </c>
      <c r="BA953" s="318" t="str">
        <f t="shared" si="1089"/>
        <v/>
      </c>
      <c r="BB953" s="473" t="str">
        <f t="shared" si="1090"/>
        <v/>
      </c>
      <c r="BC953" s="80" t="str">
        <f t="shared" si="1141"/>
        <v/>
      </c>
      <c r="BD953" s="56">
        <f t="shared" si="1091"/>
        <v>1</v>
      </c>
      <c r="BF953" s="56" t="str">
        <f t="shared" si="1092"/>
        <v/>
      </c>
      <c r="BG953" s="56" t="str">
        <f t="shared" si="1093"/>
        <v/>
      </c>
      <c r="BH953" s="6" t="str">
        <f t="shared" si="1094"/>
        <v/>
      </c>
      <c r="BK953" s="6" t="str">
        <f t="shared" si="1095"/>
        <v/>
      </c>
      <c r="BL953" s="56">
        <f t="shared" si="1120"/>
        <v>999999</v>
      </c>
      <c r="BM953" s="183">
        <f t="shared" si="1121"/>
        <v>99999.000004764996</v>
      </c>
      <c r="BN953" s="61">
        <v>937</v>
      </c>
      <c r="BO953" s="6">
        <f t="shared" si="1096"/>
        <v>999999</v>
      </c>
      <c r="BP953" s="6">
        <f t="shared" si="1097"/>
        <v>999999</v>
      </c>
      <c r="BQ953" s="6" t="str">
        <f t="shared" si="1122"/>
        <v>x</v>
      </c>
      <c r="BR953" s="206">
        <f t="shared" si="1098"/>
        <v>99999.000004764996</v>
      </c>
      <c r="BS953" s="6">
        <f t="shared" si="1099"/>
        <v>99999.000004764996</v>
      </c>
      <c r="BT953" s="6" t="str">
        <f t="shared" si="1123"/>
        <v>x</v>
      </c>
      <c r="BU953" s="6" t="str">
        <f t="shared" si="1100"/>
        <v/>
      </c>
      <c r="BW953" s="82">
        <f t="shared" si="1124"/>
        <v>9999999999</v>
      </c>
      <c r="BX953" s="80" t="str">
        <f t="shared" si="1101"/>
        <v>x</v>
      </c>
      <c r="BY953" s="80" t="str">
        <f t="shared" si="1102"/>
        <v/>
      </c>
      <c r="BZ953" s="56" t="str">
        <f t="shared" si="1125"/>
        <v/>
      </c>
      <c r="CA953" s="56" t="str">
        <f t="shared" si="1126"/>
        <v/>
      </c>
      <c r="CB953" s="88">
        <f t="shared" si="1127"/>
        <v>0</v>
      </c>
      <c r="CC953" s="56" t="str">
        <f t="shared" si="1103"/>
        <v/>
      </c>
      <c r="CD953" s="56"/>
      <c r="CE953" s="56"/>
      <c r="CF953" s="56"/>
      <c r="CG953" s="56"/>
      <c r="CH953" s="169">
        <f t="shared" si="1128"/>
        <v>9999999999</v>
      </c>
      <c r="CI953" s="170">
        <f t="shared" si="1129"/>
        <v>9999999999</v>
      </c>
      <c r="CJ953" s="171">
        <f t="shared" si="1130"/>
        <v>9999999999</v>
      </c>
      <c r="CK953" s="172" t="str">
        <f t="shared" si="1131"/>
        <v/>
      </c>
      <c r="CL953" s="173" t="str">
        <f t="shared" si="1104"/>
        <v>x</v>
      </c>
      <c r="CN953" s="6" t="str">
        <f t="shared" si="1132"/>
        <v/>
      </c>
      <c r="CO953" s="293" t="e">
        <f t="shared" ca="1" si="1142"/>
        <v>#N/A</v>
      </c>
      <c r="CP953" s="6" t="e">
        <f t="shared" ca="1" si="1133"/>
        <v>#N/A</v>
      </c>
      <c r="CQ953" s="61">
        <v>937</v>
      </c>
      <c r="CR953" s="6">
        <f t="shared" si="1105"/>
        <v>0</v>
      </c>
      <c r="CS953" s="6">
        <f t="shared" si="1106"/>
        <v>0</v>
      </c>
      <c r="CT953" s="56" t="str">
        <f t="shared" si="1107"/>
        <v/>
      </c>
      <c r="CU953" s="76">
        <f t="shared" si="1108"/>
        <v>0</v>
      </c>
      <c r="CV953" s="76">
        <f t="shared" si="1109"/>
        <v>0</v>
      </c>
      <c r="CX953" s="6" t="str">
        <f t="shared" si="1110"/>
        <v/>
      </c>
      <c r="CY953" s="6" t="str">
        <f t="shared" si="1111"/>
        <v/>
      </c>
      <c r="CZ953" s="6" t="str">
        <f t="shared" si="1112"/>
        <v/>
      </c>
      <c r="DG953" s="56" t="str">
        <f t="shared" si="1113"/>
        <v/>
      </c>
      <c r="DH953" s="6">
        <f t="shared" si="1114"/>
        <v>0</v>
      </c>
      <c r="DK953" s="6">
        <f t="shared" si="1149"/>
        <v>0</v>
      </c>
      <c r="DL953" s="6" t="e">
        <f t="shared" si="1150"/>
        <v>#N/A</v>
      </c>
      <c r="DN953" s="6" t="e">
        <f t="shared" si="1148"/>
        <v>#N/A</v>
      </c>
      <c r="DP953" s="6" t="str">
        <f t="shared" si="1115"/>
        <v/>
      </c>
      <c r="DQ953" s="293">
        <f t="shared" ca="1" si="1144"/>
        <v>947</v>
      </c>
      <c r="DR953" s="6" t="str">
        <f t="shared" ca="1" si="1134"/>
        <v>x</v>
      </c>
      <c r="DU953" s="293" t="e">
        <f t="shared" ca="1" si="1135"/>
        <v>#N/A</v>
      </c>
      <c r="DV953" s="5"/>
      <c r="DW953" s="293" t="e">
        <f t="shared" ca="1" si="1145"/>
        <v>#N/A</v>
      </c>
      <c r="DZ953" s="293" t="e">
        <f t="shared" ca="1" si="1136"/>
        <v>#N/A</v>
      </c>
      <c r="EA953" s="293" t="e">
        <f t="shared" ca="1" si="1137"/>
        <v>#N/A</v>
      </c>
      <c r="EB953" s="293" t="e">
        <f t="shared" ca="1" si="1138"/>
        <v>#N/A</v>
      </c>
      <c r="EE953" s="6" t="str">
        <f t="shared" si="1139"/>
        <v/>
      </c>
      <c r="EF953" s="293" t="e">
        <f t="shared" ca="1" si="1140"/>
        <v>#N/A</v>
      </c>
      <c r="EG953" s="6" t="e">
        <f t="shared" ca="1" si="1116"/>
        <v>#N/A</v>
      </c>
    </row>
    <row r="954" spans="3:137" x14ac:dyDescent="0.2">
      <c r="C954" s="75"/>
      <c r="D954" s="184" t="str">
        <f t="shared" si="1080"/>
        <v/>
      </c>
      <c r="E954" s="649" t="str">
        <f t="shared" si="1146"/>
        <v/>
      </c>
      <c r="F954" s="607" t="str">
        <f t="shared" si="1079"/>
        <v>x</v>
      </c>
      <c r="G954" s="650"/>
      <c r="H954" s="651"/>
      <c r="I954" s="651"/>
      <c r="J954" s="651"/>
      <c r="K954" s="652"/>
      <c r="L954" s="889"/>
      <c r="M954" s="889"/>
      <c r="N954" s="653"/>
      <c r="O954" s="651"/>
      <c r="P954" s="651"/>
      <c r="Q954" s="654"/>
      <c r="R954" s="655"/>
      <c r="S954" s="607" t="str">
        <f t="shared" si="1081"/>
        <v/>
      </c>
      <c r="T954" s="656" t="str">
        <f t="shared" si="1082"/>
        <v/>
      </c>
      <c r="U954" s="656" t="str">
        <f t="shared" si="1117"/>
        <v/>
      </c>
      <c r="V954" s="656" t="str">
        <f t="shared" si="1083"/>
        <v/>
      </c>
      <c r="W954" s="719"/>
      <c r="X954" s="659"/>
      <c r="Y954" s="656" t="str">
        <f t="shared" si="1147"/>
        <v/>
      </c>
      <c r="Z954" s="659"/>
      <c r="AA954" s="654"/>
      <c r="AB954" s="656" t="str">
        <f t="shared" si="1084"/>
        <v/>
      </c>
      <c r="AC954" s="661" t="str">
        <f t="shared" si="1118"/>
        <v/>
      </c>
      <c r="AE954" s="658" t="str">
        <f t="shared" si="1085"/>
        <v/>
      </c>
      <c r="AF954" s="659"/>
      <c r="AT954" s="805" t="str">
        <f t="shared" si="1143"/>
        <v/>
      </c>
      <c r="AU954" t="str">
        <f t="shared" si="1119"/>
        <v/>
      </c>
      <c r="AV954" s="6" t="str">
        <f t="shared" si="1086"/>
        <v/>
      </c>
      <c r="AW954" s="317" t="str">
        <f t="shared" si="1087"/>
        <v/>
      </c>
      <c r="AX954" s="158" t="str">
        <f t="shared" si="1088"/>
        <v/>
      </c>
      <c r="AY954" s="158" t="str">
        <f t="shared" ref="AY954:AY1016" si="1152">IF(AX954="","",IF(AX954&lt;4,"Q1",IF(AND(AX954&gt;3,AX954&lt;7),"Q2",IF(AND(AX954&gt;6,AX954&lt;10),"Q3","Q4"))))</f>
        <v/>
      </c>
      <c r="AZ954" s="309" t="str">
        <f t="shared" si="1151"/>
        <v/>
      </c>
      <c r="BA954" s="318" t="str">
        <f t="shared" si="1089"/>
        <v/>
      </c>
      <c r="BB954" s="473" t="str">
        <f t="shared" si="1090"/>
        <v/>
      </c>
      <c r="BC954" s="80" t="str">
        <f t="shared" si="1141"/>
        <v/>
      </c>
      <c r="BD954" s="56">
        <f t="shared" si="1091"/>
        <v>1</v>
      </c>
      <c r="BF954" s="56" t="str">
        <f t="shared" si="1092"/>
        <v/>
      </c>
      <c r="BG954" s="56" t="str">
        <f t="shared" si="1093"/>
        <v/>
      </c>
      <c r="BH954" s="6" t="str">
        <f t="shared" si="1094"/>
        <v/>
      </c>
      <c r="BK954" s="6" t="str">
        <f t="shared" si="1095"/>
        <v/>
      </c>
      <c r="BL954" s="56">
        <f t="shared" si="1120"/>
        <v>999999</v>
      </c>
      <c r="BM954" s="183">
        <f t="shared" si="1121"/>
        <v>99999.000004770001</v>
      </c>
      <c r="BN954" s="61">
        <v>938</v>
      </c>
      <c r="BO954" s="6">
        <f t="shared" si="1096"/>
        <v>999999</v>
      </c>
      <c r="BP954" s="6">
        <f t="shared" si="1097"/>
        <v>999999</v>
      </c>
      <c r="BQ954" s="6" t="str">
        <f t="shared" si="1122"/>
        <v>x</v>
      </c>
      <c r="BR954" s="206">
        <f t="shared" si="1098"/>
        <v>99999.000004770001</v>
      </c>
      <c r="BS954" s="6">
        <f t="shared" si="1099"/>
        <v>99999.000004770001</v>
      </c>
      <c r="BT954" s="6" t="str">
        <f t="shared" si="1123"/>
        <v>x</v>
      </c>
      <c r="BU954" s="6" t="str">
        <f t="shared" si="1100"/>
        <v/>
      </c>
      <c r="BW954" s="82">
        <f t="shared" si="1124"/>
        <v>9999999999</v>
      </c>
      <c r="BX954" s="80" t="str">
        <f t="shared" si="1101"/>
        <v>x</v>
      </c>
      <c r="BY954" s="80" t="str">
        <f t="shared" si="1102"/>
        <v/>
      </c>
      <c r="BZ954" s="56" t="str">
        <f t="shared" si="1125"/>
        <v/>
      </c>
      <c r="CA954" s="56" t="str">
        <f t="shared" si="1126"/>
        <v/>
      </c>
      <c r="CB954" s="88">
        <f t="shared" si="1127"/>
        <v>0</v>
      </c>
      <c r="CC954" s="56" t="str">
        <f t="shared" si="1103"/>
        <v/>
      </c>
      <c r="CD954" s="56"/>
      <c r="CE954" s="56"/>
      <c r="CF954" s="56"/>
      <c r="CG954" s="56"/>
      <c r="CH954" s="169">
        <f t="shared" si="1128"/>
        <v>9999999999</v>
      </c>
      <c r="CI954" s="170">
        <f t="shared" si="1129"/>
        <v>9999999999</v>
      </c>
      <c r="CJ954" s="171">
        <f t="shared" si="1130"/>
        <v>9999999999</v>
      </c>
      <c r="CK954" s="172" t="str">
        <f t="shared" si="1131"/>
        <v/>
      </c>
      <c r="CL954" s="173" t="str">
        <f t="shared" si="1104"/>
        <v>x</v>
      </c>
      <c r="CN954" s="6" t="str">
        <f t="shared" si="1132"/>
        <v/>
      </c>
      <c r="CO954" s="293" t="e">
        <f t="shared" ca="1" si="1142"/>
        <v>#N/A</v>
      </c>
      <c r="CP954" s="6" t="e">
        <f t="shared" ca="1" si="1133"/>
        <v>#N/A</v>
      </c>
      <c r="CQ954" s="61">
        <v>938</v>
      </c>
      <c r="CR954" s="6">
        <f t="shared" si="1105"/>
        <v>0</v>
      </c>
      <c r="CS954" s="6">
        <f t="shared" si="1106"/>
        <v>0</v>
      </c>
      <c r="CT954" s="56" t="str">
        <f t="shared" si="1107"/>
        <v/>
      </c>
      <c r="CU954" s="76">
        <f t="shared" si="1108"/>
        <v>0</v>
      </c>
      <c r="CV954" s="76">
        <f t="shared" si="1109"/>
        <v>0</v>
      </c>
      <c r="CX954" s="6" t="str">
        <f t="shared" si="1110"/>
        <v/>
      </c>
      <c r="CY954" s="6" t="str">
        <f t="shared" si="1111"/>
        <v/>
      </c>
      <c r="CZ954" s="6" t="str">
        <f t="shared" si="1112"/>
        <v/>
      </c>
      <c r="DG954" s="56" t="str">
        <f t="shared" si="1113"/>
        <v/>
      </c>
      <c r="DH954" s="6">
        <f t="shared" si="1114"/>
        <v>0</v>
      </c>
      <c r="DK954" s="6">
        <f t="shared" si="1149"/>
        <v>0</v>
      </c>
      <c r="DL954" s="6" t="e">
        <f t="shared" si="1150"/>
        <v>#N/A</v>
      </c>
      <c r="DN954" s="6" t="e">
        <f t="shared" si="1148"/>
        <v>#N/A</v>
      </c>
      <c r="DP954" s="6" t="str">
        <f t="shared" si="1115"/>
        <v/>
      </c>
      <c r="DQ954" s="293">
        <f t="shared" ca="1" si="1144"/>
        <v>948</v>
      </c>
      <c r="DR954" s="6" t="str">
        <f t="shared" ca="1" si="1134"/>
        <v>x</v>
      </c>
      <c r="DU954" s="293" t="e">
        <f t="shared" ca="1" si="1135"/>
        <v>#N/A</v>
      </c>
      <c r="DV954" s="5"/>
      <c r="DW954" s="293" t="e">
        <f t="shared" ca="1" si="1145"/>
        <v>#N/A</v>
      </c>
      <c r="DZ954" s="293" t="e">
        <f t="shared" ca="1" si="1136"/>
        <v>#N/A</v>
      </c>
      <c r="EA954" s="293" t="e">
        <f t="shared" ca="1" si="1137"/>
        <v>#N/A</v>
      </c>
      <c r="EB954" s="293" t="e">
        <f t="shared" ca="1" si="1138"/>
        <v>#N/A</v>
      </c>
      <c r="EE954" s="6" t="str">
        <f t="shared" si="1139"/>
        <v/>
      </c>
      <c r="EF954" s="293" t="e">
        <f t="shared" ca="1" si="1140"/>
        <v>#N/A</v>
      </c>
      <c r="EG954" s="6" t="e">
        <f t="shared" ca="1" si="1116"/>
        <v>#N/A</v>
      </c>
    </row>
    <row r="955" spans="3:137" x14ac:dyDescent="0.2">
      <c r="C955" s="75"/>
      <c r="D955" s="184" t="str">
        <f t="shared" si="1080"/>
        <v/>
      </c>
      <c r="E955" s="649" t="str">
        <f t="shared" si="1146"/>
        <v/>
      </c>
      <c r="F955" s="607" t="str">
        <f t="shared" si="1079"/>
        <v>x</v>
      </c>
      <c r="G955" s="650"/>
      <c r="H955" s="651"/>
      <c r="I955" s="651"/>
      <c r="J955" s="651"/>
      <c r="K955" s="652"/>
      <c r="L955" s="889"/>
      <c r="M955" s="889"/>
      <c r="N955" s="653"/>
      <c r="O955" s="651"/>
      <c r="P955" s="651"/>
      <c r="Q955" s="654"/>
      <c r="R955" s="655"/>
      <c r="S955" s="607" t="str">
        <f t="shared" si="1081"/>
        <v/>
      </c>
      <c r="T955" s="656" t="str">
        <f t="shared" si="1082"/>
        <v/>
      </c>
      <c r="U955" s="656" t="str">
        <f t="shared" si="1117"/>
        <v/>
      </c>
      <c r="V955" s="656" t="str">
        <f t="shared" si="1083"/>
        <v/>
      </c>
      <c r="W955" s="719"/>
      <c r="X955" s="659"/>
      <c r="Y955" s="656" t="str">
        <f t="shared" si="1147"/>
        <v/>
      </c>
      <c r="Z955" s="659"/>
      <c r="AA955" s="654"/>
      <c r="AB955" s="656" t="str">
        <f t="shared" si="1084"/>
        <v/>
      </c>
      <c r="AC955" s="661" t="str">
        <f t="shared" si="1118"/>
        <v/>
      </c>
      <c r="AE955" s="658" t="str">
        <f t="shared" si="1085"/>
        <v/>
      </c>
      <c r="AF955" s="659"/>
      <c r="AT955" s="805" t="str">
        <f t="shared" si="1143"/>
        <v/>
      </c>
      <c r="AU955" t="str">
        <f t="shared" si="1119"/>
        <v/>
      </c>
      <c r="AV955" s="6" t="str">
        <f t="shared" si="1086"/>
        <v/>
      </c>
      <c r="AW955" s="317" t="str">
        <f t="shared" si="1087"/>
        <v/>
      </c>
      <c r="AX955" s="158" t="str">
        <f t="shared" si="1088"/>
        <v/>
      </c>
      <c r="AY955" s="158" t="str">
        <f t="shared" si="1152"/>
        <v/>
      </c>
      <c r="AZ955" s="309" t="str">
        <f t="shared" si="1151"/>
        <v/>
      </c>
      <c r="BA955" s="318" t="str">
        <f t="shared" si="1089"/>
        <v/>
      </c>
      <c r="BB955" s="473" t="str">
        <f t="shared" si="1090"/>
        <v/>
      </c>
      <c r="BC955" s="80" t="str">
        <f t="shared" si="1141"/>
        <v/>
      </c>
      <c r="BD955" s="56">
        <f t="shared" si="1091"/>
        <v>1</v>
      </c>
      <c r="BF955" s="56" t="str">
        <f t="shared" si="1092"/>
        <v/>
      </c>
      <c r="BG955" s="56" t="str">
        <f t="shared" si="1093"/>
        <v/>
      </c>
      <c r="BH955" s="6" t="str">
        <f t="shared" si="1094"/>
        <v/>
      </c>
      <c r="BK955" s="6" t="str">
        <f t="shared" si="1095"/>
        <v/>
      </c>
      <c r="BL955" s="56">
        <f t="shared" si="1120"/>
        <v>999999</v>
      </c>
      <c r="BM955" s="183">
        <f t="shared" si="1121"/>
        <v>99999.000004775007</v>
      </c>
      <c r="BN955" s="61">
        <v>939</v>
      </c>
      <c r="BO955" s="6">
        <f t="shared" si="1096"/>
        <v>999999</v>
      </c>
      <c r="BP955" s="6">
        <f t="shared" si="1097"/>
        <v>999999</v>
      </c>
      <c r="BQ955" s="6" t="str">
        <f t="shared" si="1122"/>
        <v>x</v>
      </c>
      <c r="BR955" s="206">
        <f t="shared" si="1098"/>
        <v>99999.000004775007</v>
      </c>
      <c r="BS955" s="6">
        <f t="shared" si="1099"/>
        <v>99999.000004775007</v>
      </c>
      <c r="BT955" s="6" t="str">
        <f t="shared" si="1123"/>
        <v>x</v>
      </c>
      <c r="BU955" s="6" t="str">
        <f t="shared" si="1100"/>
        <v/>
      </c>
      <c r="BW955" s="82">
        <f t="shared" si="1124"/>
        <v>9999999999</v>
      </c>
      <c r="BX955" s="80" t="str">
        <f t="shared" si="1101"/>
        <v>x</v>
      </c>
      <c r="BY955" s="80" t="str">
        <f t="shared" si="1102"/>
        <v/>
      </c>
      <c r="BZ955" s="56" t="str">
        <f t="shared" si="1125"/>
        <v/>
      </c>
      <c r="CA955" s="56" t="str">
        <f t="shared" si="1126"/>
        <v/>
      </c>
      <c r="CB955" s="88">
        <f t="shared" si="1127"/>
        <v>0</v>
      </c>
      <c r="CC955" s="56" t="str">
        <f t="shared" si="1103"/>
        <v/>
      </c>
      <c r="CD955" s="56"/>
      <c r="CE955" s="56"/>
      <c r="CF955" s="56"/>
      <c r="CG955" s="56"/>
      <c r="CH955" s="169">
        <f t="shared" si="1128"/>
        <v>9999999999</v>
      </c>
      <c r="CI955" s="170">
        <f t="shared" si="1129"/>
        <v>9999999999</v>
      </c>
      <c r="CJ955" s="171">
        <f t="shared" si="1130"/>
        <v>9999999999</v>
      </c>
      <c r="CK955" s="172" t="str">
        <f t="shared" si="1131"/>
        <v/>
      </c>
      <c r="CL955" s="173" t="str">
        <f t="shared" si="1104"/>
        <v>x</v>
      </c>
      <c r="CN955" s="6" t="str">
        <f t="shared" si="1132"/>
        <v/>
      </c>
      <c r="CO955" s="293" t="e">
        <f t="shared" ca="1" si="1142"/>
        <v>#N/A</v>
      </c>
      <c r="CP955" s="6" t="e">
        <f t="shared" ca="1" si="1133"/>
        <v>#N/A</v>
      </c>
      <c r="CQ955" s="61">
        <v>939</v>
      </c>
      <c r="CR955" s="6">
        <f t="shared" si="1105"/>
        <v>0</v>
      </c>
      <c r="CS955" s="6">
        <f t="shared" si="1106"/>
        <v>0</v>
      </c>
      <c r="CT955" s="56" t="str">
        <f t="shared" si="1107"/>
        <v/>
      </c>
      <c r="CU955" s="76">
        <f t="shared" si="1108"/>
        <v>0</v>
      </c>
      <c r="CV955" s="76">
        <f t="shared" si="1109"/>
        <v>0</v>
      </c>
      <c r="CX955" s="6" t="str">
        <f t="shared" si="1110"/>
        <v/>
      </c>
      <c r="CY955" s="6" t="str">
        <f t="shared" si="1111"/>
        <v/>
      </c>
      <c r="CZ955" s="6" t="str">
        <f t="shared" si="1112"/>
        <v/>
      </c>
      <c r="DG955" s="56" t="str">
        <f t="shared" si="1113"/>
        <v/>
      </c>
      <c r="DH955" s="6">
        <f t="shared" si="1114"/>
        <v>0</v>
      </c>
      <c r="DK955" s="6">
        <f t="shared" si="1149"/>
        <v>0</v>
      </c>
      <c r="DL955" s="6" t="e">
        <f t="shared" si="1150"/>
        <v>#N/A</v>
      </c>
      <c r="DN955" s="6" t="e">
        <f t="shared" si="1148"/>
        <v>#N/A</v>
      </c>
      <c r="DP955" s="6" t="str">
        <f t="shared" si="1115"/>
        <v/>
      </c>
      <c r="DQ955" s="293">
        <f t="shared" ca="1" si="1144"/>
        <v>949</v>
      </c>
      <c r="DR955" s="6" t="str">
        <f t="shared" ca="1" si="1134"/>
        <v>x</v>
      </c>
      <c r="DU955" s="293" t="e">
        <f t="shared" ca="1" si="1135"/>
        <v>#N/A</v>
      </c>
      <c r="DV955" s="5"/>
      <c r="DW955" s="293" t="e">
        <f t="shared" ca="1" si="1145"/>
        <v>#N/A</v>
      </c>
      <c r="DZ955" s="293" t="e">
        <f t="shared" ca="1" si="1136"/>
        <v>#N/A</v>
      </c>
      <c r="EA955" s="293" t="e">
        <f t="shared" ca="1" si="1137"/>
        <v>#N/A</v>
      </c>
      <c r="EB955" s="293" t="e">
        <f t="shared" ca="1" si="1138"/>
        <v>#N/A</v>
      </c>
      <c r="EE955" s="6" t="str">
        <f t="shared" si="1139"/>
        <v/>
      </c>
      <c r="EF955" s="293" t="e">
        <f t="shared" ca="1" si="1140"/>
        <v>#N/A</v>
      </c>
      <c r="EG955" s="6" t="e">
        <f t="shared" ca="1" si="1116"/>
        <v>#N/A</v>
      </c>
    </row>
    <row r="956" spans="3:137" x14ac:dyDescent="0.2">
      <c r="C956" s="75"/>
      <c r="D956" s="184" t="str">
        <f t="shared" si="1080"/>
        <v/>
      </c>
      <c r="E956" s="649" t="str">
        <f t="shared" si="1146"/>
        <v/>
      </c>
      <c r="F956" s="607" t="str">
        <f t="shared" si="1079"/>
        <v>x</v>
      </c>
      <c r="G956" s="650"/>
      <c r="H956" s="651"/>
      <c r="I956" s="651"/>
      <c r="J956" s="651"/>
      <c r="K956" s="652"/>
      <c r="L956" s="889"/>
      <c r="M956" s="889"/>
      <c r="N956" s="653"/>
      <c r="O956" s="651"/>
      <c r="P956" s="651"/>
      <c r="Q956" s="654"/>
      <c r="R956" s="655"/>
      <c r="S956" s="607" t="str">
        <f t="shared" si="1081"/>
        <v/>
      </c>
      <c r="T956" s="656" t="str">
        <f t="shared" si="1082"/>
        <v/>
      </c>
      <c r="U956" s="656" t="str">
        <f t="shared" si="1117"/>
        <v/>
      </c>
      <c r="V956" s="656" t="str">
        <f t="shared" si="1083"/>
        <v/>
      </c>
      <c r="W956" s="719"/>
      <c r="X956" s="659"/>
      <c r="Y956" s="656" t="str">
        <f t="shared" si="1147"/>
        <v/>
      </c>
      <c r="Z956" s="659"/>
      <c r="AA956" s="654"/>
      <c r="AB956" s="656" t="str">
        <f t="shared" si="1084"/>
        <v/>
      </c>
      <c r="AC956" s="661" t="str">
        <f t="shared" si="1118"/>
        <v/>
      </c>
      <c r="AE956" s="658" t="str">
        <f t="shared" si="1085"/>
        <v/>
      </c>
      <c r="AF956" s="659"/>
      <c r="AT956" s="805" t="str">
        <f t="shared" si="1143"/>
        <v/>
      </c>
      <c r="AU956" t="str">
        <f t="shared" si="1119"/>
        <v/>
      </c>
      <c r="AV956" s="6" t="str">
        <f t="shared" si="1086"/>
        <v/>
      </c>
      <c r="AW956" s="317" t="str">
        <f t="shared" si="1087"/>
        <v/>
      </c>
      <c r="AX956" s="158" t="str">
        <f t="shared" si="1088"/>
        <v/>
      </c>
      <c r="AY956" s="158" t="str">
        <f t="shared" si="1152"/>
        <v/>
      </c>
      <c r="AZ956" s="309" t="str">
        <f t="shared" si="1151"/>
        <v/>
      </c>
      <c r="BA956" s="318" t="str">
        <f t="shared" si="1089"/>
        <v/>
      </c>
      <c r="BB956" s="473" t="str">
        <f t="shared" si="1090"/>
        <v/>
      </c>
      <c r="BC956" s="80" t="str">
        <f t="shared" si="1141"/>
        <v/>
      </c>
      <c r="BD956" s="56">
        <f t="shared" si="1091"/>
        <v>1</v>
      </c>
      <c r="BF956" s="56" t="str">
        <f t="shared" si="1092"/>
        <v/>
      </c>
      <c r="BG956" s="56" t="str">
        <f t="shared" si="1093"/>
        <v/>
      </c>
      <c r="BH956" s="6" t="str">
        <f t="shared" si="1094"/>
        <v/>
      </c>
      <c r="BK956" s="6" t="str">
        <f t="shared" si="1095"/>
        <v/>
      </c>
      <c r="BL956" s="56">
        <f t="shared" si="1120"/>
        <v>999999</v>
      </c>
      <c r="BM956" s="183">
        <f t="shared" si="1121"/>
        <v>99999.000004779999</v>
      </c>
      <c r="BN956" s="61">
        <v>940</v>
      </c>
      <c r="BO956" s="6">
        <f t="shared" si="1096"/>
        <v>999999</v>
      </c>
      <c r="BP956" s="6">
        <f t="shared" si="1097"/>
        <v>999999</v>
      </c>
      <c r="BQ956" s="6" t="str">
        <f t="shared" si="1122"/>
        <v>x</v>
      </c>
      <c r="BR956" s="206">
        <f t="shared" si="1098"/>
        <v>99999.000004779999</v>
      </c>
      <c r="BS956" s="6">
        <f t="shared" si="1099"/>
        <v>99999.000004779999</v>
      </c>
      <c r="BT956" s="6" t="str">
        <f t="shared" si="1123"/>
        <v>x</v>
      </c>
      <c r="BU956" s="6" t="str">
        <f t="shared" si="1100"/>
        <v/>
      </c>
      <c r="BW956" s="82">
        <f t="shared" si="1124"/>
        <v>9999999999</v>
      </c>
      <c r="BX956" s="80" t="str">
        <f t="shared" si="1101"/>
        <v>x</v>
      </c>
      <c r="BY956" s="80" t="str">
        <f t="shared" si="1102"/>
        <v/>
      </c>
      <c r="BZ956" s="56" t="str">
        <f t="shared" si="1125"/>
        <v/>
      </c>
      <c r="CA956" s="56" t="str">
        <f t="shared" si="1126"/>
        <v/>
      </c>
      <c r="CB956" s="88">
        <f t="shared" si="1127"/>
        <v>0</v>
      </c>
      <c r="CC956" s="56" t="str">
        <f t="shared" si="1103"/>
        <v/>
      </c>
      <c r="CD956" s="56"/>
      <c r="CE956" s="56"/>
      <c r="CF956" s="56"/>
      <c r="CG956" s="56"/>
      <c r="CH956" s="169">
        <f t="shared" si="1128"/>
        <v>9999999999</v>
      </c>
      <c r="CI956" s="170">
        <f t="shared" si="1129"/>
        <v>9999999999</v>
      </c>
      <c r="CJ956" s="171">
        <f t="shared" si="1130"/>
        <v>9999999999</v>
      </c>
      <c r="CK956" s="172" t="str">
        <f t="shared" si="1131"/>
        <v/>
      </c>
      <c r="CL956" s="173" t="str">
        <f t="shared" si="1104"/>
        <v>x</v>
      </c>
      <c r="CN956" s="6" t="str">
        <f t="shared" si="1132"/>
        <v/>
      </c>
      <c r="CO956" s="293" t="e">
        <f t="shared" ca="1" si="1142"/>
        <v>#N/A</v>
      </c>
      <c r="CP956" s="6" t="e">
        <f t="shared" ca="1" si="1133"/>
        <v>#N/A</v>
      </c>
      <c r="CQ956" s="61">
        <v>940</v>
      </c>
      <c r="CR956" s="6">
        <f t="shared" si="1105"/>
        <v>0</v>
      </c>
      <c r="CS956" s="6">
        <f t="shared" si="1106"/>
        <v>0</v>
      </c>
      <c r="CT956" s="56" t="str">
        <f t="shared" si="1107"/>
        <v/>
      </c>
      <c r="CU956" s="76">
        <f t="shared" si="1108"/>
        <v>0</v>
      </c>
      <c r="CV956" s="76">
        <f t="shared" si="1109"/>
        <v>0</v>
      </c>
      <c r="CX956" s="6" t="str">
        <f t="shared" si="1110"/>
        <v/>
      </c>
      <c r="CY956" s="6" t="str">
        <f t="shared" si="1111"/>
        <v/>
      </c>
      <c r="CZ956" s="6" t="str">
        <f t="shared" si="1112"/>
        <v/>
      </c>
      <c r="DG956" s="56" t="str">
        <f t="shared" si="1113"/>
        <v/>
      </c>
      <c r="DH956" s="6">
        <f t="shared" si="1114"/>
        <v>0</v>
      </c>
      <c r="DK956" s="6">
        <f t="shared" si="1149"/>
        <v>0</v>
      </c>
      <c r="DL956" s="6" t="e">
        <f t="shared" si="1150"/>
        <v>#N/A</v>
      </c>
      <c r="DN956" s="6" t="e">
        <f t="shared" si="1148"/>
        <v>#N/A</v>
      </c>
      <c r="DP956" s="6" t="str">
        <f t="shared" si="1115"/>
        <v/>
      </c>
      <c r="DQ956" s="293">
        <f t="shared" ca="1" si="1144"/>
        <v>950</v>
      </c>
      <c r="DR956" s="6" t="str">
        <f t="shared" ca="1" si="1134"/>
        <v>x</v>
      </c>
      <c r="DU956" s="293" t="e">
        <f t="shared" ca="1" si="1135"/>
        <v>#N/A</v>
      </c>
      <c r="DV956" s="5"/>
      <c r="DW956" s="293" t="e">
        <f t="shared" ca="1" si="1145"/>
        <v>#N/A</v>
      </c>
      <c r="DZ956" s="293" t="e">
        <f t="shared" ca="1" si="1136"/>
        <v>#N/A</v>
      </c>
      <c r="EA956" s="293" t="e">
        <f t="shared" ca="1" si="1137"/>
        <v>#N/A</v>
      </c>
      <c r="EB956" s="293" t="e">
        <f t="shared" ca="1" si="1138"/>
        <v>#N/A</v>
      </c>
      <c r="EE956" s="6" t="str">
        <f t="shared" si="1139"/>
        <v/>
      </c>
      <c r="EF956" s="293" t="e">
        <f t="shared" ca="1" si="1140"/>
        <v>#N/A</v>
      </c>
      <c r="EG956" s="6" t="e">
        <f t="shared" ca="1" si="1116"/>
        <v>#N/A</v>
      </c>
    </row>
    <row r="957" spans="3:137" x14ac:dyDescent="0.2">
      <c r="C957" s="75"/>
      <c r="D957" s="184" t="str">
        <f t="shared" si="1080"/>
        <v/>
      </c>
      <c r="E957" s="649" t="str">
        <f t="shared" si="1146"/>
        <v/>
      </c>
      <c r="F957" s="607" t="str">
        <f t="shared" si="1079"/>
        <v>x</v>
      </c>
      <c r="G957" s="650"/>
      <c r="H957" s="651"/>
      <c r="I957" s="651"/>
      <c r="J957" s="651"/>
      <c r="K957" s="652"/>
      <c r="L957" s="889"/>
      <c r="M957" s="889"/>
      <c r="N957" s="653"/>
      <c r="O957" s="651"/>
      <c r="P957" s="651"/>
      <c r="Q957" s="654"/>
      <c r="R957" s="655"/>
      <c r="S957" s="607" t="str">
        <f t="shared" si="1081"/>
        <v/>
      </c>
      <c r="T957" s="656" t="str">
        <f t="shared" si="1082"/>
        <v/>
      </c>
      <c r="U957" s="656" t="str">
        <f t="shared" si="1117"/>
        <v/>
      </c>
      <c r="V957" s="656" t="str">
        <f t="shared" si="1083"/>
        <v/>
      </c>
      <c r="W957" s="719"/>
      <c r="X957" s="659"/>
      <c r="Y957" s="656" t="str">
        <f t="shared" si="1147"/>
        <v/>
      </c>
      <c r="Z957" s="659"/>
      <c r="AA957" s="654"/>
      <c r="AB957" s="656" t="str">
        <f t="shared" si="1084"/>
        <v/>
      </c>
      <c r="AC957" s="661" t="str">
        <f t="shared" si="1118"/>
        <v/>
      </c>
      <c r="AE957" s="658" t="str">
        <f t="shared" si="1085"/>
        <v/>
      </c>
      <c r="AF957" s="659"/>
      <c r="AT957" s="805" t="str">
        <f t="shared" si="1143"/>
        <v/>
      </c>
      <c r="AU957" t="str">
        <f t="shared" si="1119"/>
        <v/>
      </c>
      <c r="AV957" s="6" t="str">
        <f t="shared" si="1086"/>
        <v/>
      </c>
      <c r="AW957" s="317" t="str">
        <f t="shared" si="1087"/>
        <v/>
      </c>
      <c r="AX957" s="158" t="str">
        <f t="shared" si="1088"/>
        <v/>
      </c>
      <c r="AY957" s="158" t="str">
        <f t="shared" si="1152"/>
        <v/>
      </c>
      <c r="AZ957" s="309" t="str">
        <f t="shared" si="1151"/>
        <v/>
      </c>
      <c r="BA957" s="318" t="str">
        <f t="shared" si="1089"/>
        <v/>
      </c>
      <c r="BB957" s="473" t="str">
        <f t="shared" si="1090"/>
        <v/>
      </c>
      <c r="BC957" s="80" t="str">
        <f t="shared" si="1141"/>
        <v/>
      </c>
      <c r="BD957" s="56">
        <f t="shared" si="1091"/>
        <v>1</v>
      </c>
      <c r="BF957" s="56" t="str">
        <f t="shared" si="1092"/>
        <v/>
      </c>
      <c r="BG957" s="56" t="str">
        <f t="shared" si="1093"/>
        <v/>
      </c>
      <c r="BH957" s="6" t="str">
        <f t="shared" si="1094"/>
        <v/>
      </c>
      <c r="BK957" s="6" t="str">
        <f t="shared" si="1095"/>
        <v/>
      </c>
      <c r="BL957" s="56">
        <f t="shared" si="1120"/>
        <v>999999</v>
      </c>
      <c r="BM957" s="183">
        <f t="shared" si="1121"/>
        <v>99999.000004785004</v>
      </c>
      <c r="BN957" s="61">
        <v>941</v>
      </c>
      <c r="BO957" s="6">
        <f t="shared" si="1096"/>
        <v>999999</v>
      </c>
      <c r="BP957" s="6">
        <f t="shared" si="1097"/>
        <v>999999</v>
      </c>
      <c r="BQ957" s="6" t="str">
        <f t="shared" si="1122"/>
        <v>x</v>
      </c>
      <c r="BR957" s="206">
        <f t="shared" si="1098"/>
        <v>99999.000004785004</v>
      </c>
      <c r="BS957" s="6">
        <f t="shared" si="1099"/>
        <v>99999.000004785004</v>
      </c>
      <c r="BT957" s="6" t="str">
        <f t="shared" si="1123"/>
        <v>x</v>
      </c>
      <c r="BU957" s="6" t="str">
        <f t="shared" si="1100"/>
        <v/>
      </c>
      <c r="BW957" s="82">
        <f t="shared" si="1124"/>
        <v>9999999999</v>
      </c>
      <c r="BX957" s="80" t="str">
        <f t="shared" si="1101"/>
        <v>x</v>
      </c>
      <c r="BY957" s="80" t="str">
        <f t="shared" si="1102"/>
        <v/>
      </c>
      <c r="BZ957" s="56" t="str">
        <f t="shared" si="1125"/>
        <v/>
      </c>
      <c r="CA957" s="56" t="str">
        <f t="shared" si="1126"/>
        <v/>
      </c>
      <c r="CB957" s="88">
        <f t="shared" si="1127"/>
        <v>0</v>
      </c>
      <c r="CC957" s="56" t="str">
        <f t="shared" si="1103"/>
        <v/>
      </c>
      <c r="CD957" s="56"/>
      <c r="CE957" s="56"/>
      <c r="CF957" s="56"/>
      <c r="CG957" s="56"/>
      <c r="CH957" s="169">
        <f t="shared" si="1128"/>
        <v>9999999999</v>
      </c>
      <c r="CI957" s="170">
        <f t="shared" si="1129"/>
        <v>9999999999</v>
      </c>
      <c r="CJ957" s="171">
        <f t="shared" si="1130"/>
        <v>9999999999</v>
      </c>
      <c r="CK957" s="172" t="str">
        <f t="shared" si="1131"/>
        <v/>
      </c>
      <c r="CL957" s="173" t="str">
        <f t="shared" si="1104"/>
        <v>x</v>
      </c>
      <c r="CN957" s="6" t="str">
        <f t="shared" si="1132"/>
        <v/>
      </c>
      <c r="CO957" s="293" t="e">
        <f t="shared" ca="1" si="1142"/>
        <v>#N/A</v>
      </c>
      <c r="CP957" s="6" t="e">
        <f t="shared" ca="1" si="1133"/>
        <v>#N/A</v>
      </c>
      <c r="CQ957" s="61">
        <v>941</v>
      </c>
      <c r="CR957" s="6">
        <f t="shared" si="1105"/>
        <v>0</v>
      </c>
      <c r="CS957" s="6">
        <f t="shared" si="1106"/>
        <v>0</v>
      </c>
      <c r="CT957" s="56" t="str">
        <f t="shared" si="1107"/>
        <v/>
      </c>
      <c r="CU957" s="76">
        <f t="shared" si="1108"/>
        <v>0</v>
      </c>
      <c r="CV957" s="76">
        <f t="shared" si="1109"/>
        <v>0</v>
      </c>
      <c r="CX957" s="6" t="str">
        <f t="shared" si="1110"/>
        <v/>
      </c>
      <c r="CY957" s="6" t="str">
        <f t="shared" si="1111"/>
        <v/>
      </c>
      <c r="CZ957" s="6" t="str">
        <f t="shared" si="1112"/>
        <v/>
      </c>
      <c r="DG957" s="56" t="str">
        <f t="shared" si="1113"/>
        <v/>
      </c>
      <c r="DH957" s="6">
        <f t="shared" si="1114"/>
        <v>0</v>
      </c>
      <c r="DK957" s="6">
        <f t="shared" si="1149"/>
        <v>0</v>
      </c>
      <c r="DL957" s="6" t="e">
        <f t="shared" si="1150"/>
        <v>#N/A</v>
      </c>
      <c r="DN957" s="6" t="e">
        <f t="shared" si="1148"/>
        <v>#N/A</v>
      </c>
      <c r="DP957" s="6" t="str">
        <f t="shared" si="1115"/>
        <v/>
      </c>
      <c r="DQ957" s="293">
        <f t="shared" ca="1" si="1144"/>
        <v>951</v>
      </c>
      <c r="DR957" s="6" t="str">
        <f t="shared" ca="1" si="1134"/>
        <v>x</v>
      </c>
      <c r="DU957" s="293" t="e">
        <f t="shared" ca="1" si="1135"/>
        <v>#N/A</v>
      </c>
      <c r="DV957" s="5"/>
      <c r="DW957" s="293" t="e">
        <f t="shared" ca="1" si="1145"/>
        <v>#N/A</v>
      </c>
      <c r="DZ957" s="293" t="e">
        <f t="shared" ca="1" si="1136"/>
        <v>#N/A</v>
      </c>
      <c r="EA957" s="293" t="e">
        <f t="shared" ca="1" si="1137"/>
        <v>#N/A</v>
      </c>
      <c r="EB957" s="293" t="e">
        <f t="shared" ca="1" si="1138"/>
        <v>#N/A</v>
      </c>
      <c r="EE957" s="6" t="str">
        <f t="shared" si="1139"/>
        <v/>
      </c>
      <c r="EF957" s="293" t="e">
        <f t="shared" ca="1" si="1140"/>
        <v>#N/A</v>
      </c>
      <c r="EG957" s="6" t="e">
        <f t="shared" ca="1" si="1116"/>
        <v>#N/A</v>
      </c>
    </row>
    <row r="958" spans="3:137" x14ac:dyDescent="0.2">
      <c r="C958" s="75"/>
      <c r="D958" s="184" t="str">
        <f t="shared" si="1080"/>
        <v/>
      </c>
      <c r="E958" s="649" t="str">
        <f t="shared" si="1146"/>
        <v/>
      </c>
      <c r="F958" s="607" t="str">
        <f t="shared" si="1079"/>
        <v>x</v>
      </c>
      <c r="G958" s="650"/>
      <c r="H958" s="651"/>
      <c r="I958" s="651"/>
      <c r="J958" s="651"/>
      <c r="K958" s="652"/>
      <c r="L958" s="889"/>
      <c r="M958" s="889"/>
      <c r="N958" s="653"/>
      <c r="O958" s="651"/>
      <c r="P958" s="651"/>
      <c r="Q958" s="654"/>
      <c r="R958" s="655"/>
      <c r="S958" s="607" t="str">
        <f t="shared" si="1081"/>
        <v/>
      </c>
      <c r="T958" s="656" t="str">
        <f t="shared" si="1082"/>
        <v/>
      </c>
      <c r="U958" s="656" t="str">
        <f t="shared" si="1117"/>
        <v/>
      </c>
      <c r="V958" s="656" t="str">
        <f t="shared" si="1083"/>
        <v/>
      </c>
      <c r="W958" s="719"/>
      <c r="X958" s="659"/>
      <c r="Y958" s="656" t="str">
        <f t="shared" si="1147"/>
        <v/>
      </c>
      <c r="Z958" s="659"/>
      <c r="AA958" s="654"/>
      <c r="AB958" s="656" t="str">
        <f t="shared" si="1084"/>
        <v/>
      </c>
      <c r="AC958" s="661" t="str">
        <f t="shared" si="1118"/>
        <v/>
      </c>
      <c r="AE958" s="658" t="str">
        <f t="shared" si="1085"/>
        <v/>
      </c>
      <c r="AF958" s="659"/>
      <c r="AT958" s="805" t="str">
        <f t="shared" si="1143"/>
        <v/>
      </c>
      <c r="AU958" t="str">
        <f t="shared" si="1119"/>
        <v/>
      </c>
      <c r="AV958" s="6" t="str">
        <f t="shared" si="1086"/>
        <v/>
      </c>
      <c r="AW958" s="317" t="str">
        <f t="shared" si="1087"/>
        <v/>
      </c>
      <c r="AX958" s="158" t="str">
        <f t="shared" si="1088"/>
        <v/>
      </c>
      <c r="AY958" s="158" t="str">
        <f t="shared" si="1152"/>
        <v/>
      </c>
      <c r="AZ958" s="309" t="str">
        <f t="shared" si="1151"/>
        <v/>
      </c>
      <c r="BA958" s="318" t="str">
        <f t="shared" si="1089"/>
        <v/>
      </c>
      <c r="BB958" s="473" t="str">
        <f t="shared" si="1090"/>
        <v/>
      </c>
      <c r="BC958" s="80" t="str">
        <f t="shared" si="1141"/>
        <v/>
      </c>
      <c r="BD958" s="56">
        <f t="shared" si="1091"/>
        <v>1</v>
      </c>
      <c r="BF958" s="56" t="str">
        <f t="shared" si="1092"/>
        <v/>
      </c>
      <c r="BG958" s="56" t="str">
        <f t="shared" si="1093"/>
        <v/>
      </c>
      <c r="BH958" s="6" t="str">
        <f t="shared" si="1094"/>
        <v/>
      </c>
      <c r="BK958" s="6" t="str">
        <f t="shared" si="1095"/>
        <v/>
      </c>
      <c r="BL958" s="56">
        <f t="shared" si="1120"/>
        <v>999999</v>
      </c>
      <c r="BM958" s="183">
        <f t="shared" si="1121"/>
        <v>99999.000004789996</v>
      </c>
      <c r="BN958" s="61">
        <v>942</v>
      </c>
      <c r="BO958" s="6">
        <f t="shared" si="1096"/>
        <v>999999</v>
      </c>
      <c r="BP958" s="6">
        <f t="shared" si="1097"/>
        <v>999999</v>
      </c>
      <c r="BQ958" s="6" t="str">
        <f t="shared" si="1122"/>
        <v>x</v>
      </c>
      <c r="BR958" s="206">
        <f t="shared" si="1098"/>
        <v>99999.000004789996</v>
      </c>
      <c r="BS958" s="6">
        <f t="shared" si="1099"/>
        <v>99999.000004789996</v>
      </c>
      <c r="BT958" s="6" t="str">
        <f t="shared" si="1123"/>
        <v>x</v>
      </c>
      <c r="BU958" s="6" t="str">
        <f t="shared" si="1100"/>
        <v/>
      </c>
      <c r="BW958" s="82">
        <f t="shared" si="1124"/>
        <v>9999999999</v>
      </c>
      <c r="BX958" s="80" t="str">
        <f t="shared" si="1101"/>
        <v>x</v>
      </c>
      <c r="BY958" s="80" t="str">
        <f t="shared" si="1102"/>
        <v/>
      </c>
      <c r="BZ958" s="56" t="str">
        <f t="shared" si="1125"/>
        <v/>
      </c>
      <c r="CA958" s="56" t="str">
        <f t="shared" si="1126"/>
        <v/>
      </c>
      <c r="CB958" s="88">
        <f t="shared" si="1127"/>
        <v>0</v>
      </c>
      <c r="CC958" s="56" t="str">
        <f t="shared" si="1103"/>
        <v/>
      </c>
      <c r="CD958" s="56"/>
      <c r="CE958" s="56"/>
      <c r="CF958" s="56"/>
      <c r="CG958" s="56"/>
      <c r="CH958" s="169">
        <f t="shared" si="1128"/>
        <v>9999999999</v>
      </c>
      <c r="CI958" s="170">
        <f t="shared" si="1129"/>
        <v>9999999999</v>
      </c>
      <c r="CJ958" s="171">
        <f t="shared" si="1130"/>
        <v>9999999999</v>
      </c>
      <c r="CK958" s="172" t="str">
        <f t="shared" si="1131"/>
        <v/>
      </c>
      <c r="CL958" s="173" t="str">
        <f t="shared" si="1104"/>
        <v>x</v>
      </c>
      <c r="CN958" s="6" t="str">
        <f t="shared" si="1132"/>
        <v/>
      </c>
      <c r="CO958" s="293" t="e">
        <f t="shared" ca="1" si="1142"/>
        <v>#N/A</v>
      </c>
      <c r="CP958" s="6" t="e">
        <f t="shared" ca="1" si="1133"/>
        <v>#N/A</v>
      </c>
      <c r="CQ958" s="61">
        <v>942</v>
      </c>
      <c r="CR958" s="6">
        <f t="shared" si="1105"/>
        <v>0</v>
      </c>
      <c r="CS958" s="6">
        <f t="shared" si="1106"/>
        <v>0</v>
      </c>
      <c r="CT958" s="56" t="str">
        <f t="shared" si="1107"/>
        <v/>
      </c>
      <c r="CU958" s="76">
        <f t="shared" si="1108"/>
        <v>0</v>
      </c>
      <c r="CV958" s="76">
        <f t="shared" si="1109"/>
        <v>0</v>
      </c>
      <c r="CX958" s="6" t="str">
        <f t="shared" si="1110"/>
        <v/>
      </c>
      <c r="CY958" s="6" t="str">
        <f t="shared" si="1111"/>
        <v/>
      </c>
      <c r="CZ958" s="6" t="str">
        <f t="shared" si="1112"/>
        <v/>
      </c>
      <c r="DG958" s="56" t="str">
        <f t="shared" si="1113"/>
        <v/>
      </c>
      <c r="DH958" s="6">
        <f t="shared" si="1114"/>
        <v>0</v>
      </c>
      <c r="DK958" s="6">
        <f t="shared" si="1149"/>
        <v>0</v>
      </c>
      <c r="DL958" s="6" t="e">
        <f t="shared" si="1150"/>
        <v>#N/A</v>
      </c>
      <c r="DN958" s="6" t="e">
        <f t="shared" si="1148"/>
        <v>#N/A</v>
      </c>
      <c r="DP958" s="6" t="str">
        <f t="shared" si="1115"/>
        <v/>
      </c>
      <c r="DQ958" s="293">
        <f t="shared" ca="1" si="1144"/>
        <v>952</v>
      </c>
      <c r="DR958" s="6" t="str">
        <f t="shared" ca="1" si="1134"/>
        <v>x</v>
      </c>
      <c r="DU958" s="293" t="e">
        <f t="shared" ca="1" si="1135"/>
        <v>#N/A</v>
      </c>
      <c r="DV958" s="5"/>
      <c r="DW958" s="293" t="e">
        <f t="shared" ca="1" si="1145"/>
        <v>#N/A</v>
      </c>
      <c r="DZ958" s="293" t="e">
        <f t="shared" ca="1" si="1136"/>
        <v>#N/A</v>
      </c>
      <c r="EA958" s="293" t="e">
        <f t="shared" ca="1" si="1137"/>
        <v>#N/A</v>
      </c>
      <c r="EB958" s="293" t="e">
        <f t="shared" ca="1" si="1138"/>
        <v>#N/A</v>
      </c>
      <c r="EE958" s="6" t="str">
        <f t="shared" si="1139"/>
        <v/>
      </c>
      <c r="EF958" s="293" t="e">
        <f t="shared" ca="1" si="1140"/>
        <v>#N/A</v>
      </c>
      <c r="EG958" s="6" t="e">
        <f t="shared" ca="1" si="1116"/>
        <v>#N/A</v>
      </c>
    </row>
    <row r="959" spans="3:137" x14ac:dyDescent="0.2">
      <c r="C959" s="75"/>
      <c r="D959" s="184" t="str">
        <f t="shared" si="1080"/>
        <v/>
      </c>
      <c r="E959" s="649" t="str">
        <f t="shared" si="1146"/>
        <v/>
      </c>
      <c r="F959" s="607" t="str">
        <f t="shared" si="1079"/>
        <v>x</v>
      </c>
      <c r="G959" s="650"/>
      <c r="H959" s="651"/>
      <c r="I959" s="651"/>
      <c r="J959" s="651"/>
      <c r="K959" s="652"/>
      <c r="L959" s="889"/>
      <c r="M959" s="889"/>
      <c r="N959" s="653"/>
      <c r="O959" s="651"/>
      <c r="P959" s="651"/>
      <c r="Q959" s="654"/>
      <c r="R959" s="655"/>
      <c r="S959" s="607" t="str">
        <f t="shared" si="1081"/>
        <v/>
      </c>
      <c r="T959" s="656" t="str">
        <f t="shared" si="1082"/>
        <v/>
      </c>
      <c r="U959" s="656" t="str">
        <f t="shared" si="1117"/>
        <v/>
      </c>
      <c r="V959" s="656" t="str">
        <f t="shared" si="1083"/>
        <v/>
      </c>
      <c r="W959" s="719"/>
      <c r="X959" s="659"/>
      <c r="Y959" s="656" t="str">
        <f t="shared" si="1147"/>
        <v/>
      </c>
      <c r="Z959" s="659"/>
      <c r="AA959" s="654"/>
      <c r="AB959" s="656" t="str">
        <f t="shared" si="1084"/>
        <v/>
      </c>
      <c r="AC959" s="661" t="str">
        <f t="shared" si="1118"/>
        <v/>
      </c>
      <c r="AE959" s="658" t="str">
        <f t="shared" si="1085"/>
        <v/>
      </c>
      <c r="AF959" s="659"/>
      <c r="AT959" s="805" t="str">
        <f t="shared" si="1143"/>
        <v/>
      </c>
      <c r="AU959" t="str">
        <f t="shared" si="1119"/>
        <v/>
      </c>
      <c r="AV959" s="6" t="str">
        <f t="shared" si="1086"/>
        <v/>
      </c>
      <c r="AW959" s="317" t="str">
        <f t="shared" si="1087"/>
        <v/>
      </c>
      <c r="AX959" s="158" t="str">
        <f t="shared" si="1088"/>
        <v/>
      </c>
      <c r="AY959" s="158" t="str">
        <f t="shared" si="1152"/>
        <v/>
      </c>
      <c r="AZ959" s="309" t="str">
        <f t="shared" si="1151"/>
        <v/>
      </c>
      <c r="BA959" s="318" t="str">
        <f t="shared" si="1089"/>
        <v/>
      </c>
      <c r="BB959" s="473" t="str">
        <f t="shared" si="1090"/>
        <v/>
      </c>
      <c r="BC959" s="80" t="str">
        <f t="shared" si="1141"/>
        <v/>
      </c>
      <c r="BD959" s="56">
        <f t="shared" si="1091"/>
        <v>1</v>
      </c>
      <c r="BF959" s="56" t="str">
        <f t="shared" si="1092"/>
        <v/>
      </c>
      <c r="BG959" s="56" t="str">
        <f t="shared" si="1093"/>
        <v/>
      </c>
      <c r="BH959" s="6" t="str">
        <f t="shared" si="1094"/>
        <v/>
      </c>
      <c r="BK959" s="6" t="str">
        <f t="shared" si="1095"/>
        <v/>
      </c>
      <c r="BL959" s="56">
        <f t="shared" si="1120"/>
        <v>999999</v>
      </c>
      <c r="BM959" s="183">
        <f t="shared" si="1121"/>
        <v>99999.000004795002</v>
      </c>
      <c r="BN959" s="61">
        <v>943</v>
      </c>
      <c r="BO959" s="6">
        <f t="shared" si="1096"/>
        <v>999999</v>
      </c>
      <c r="BP959" s="6">
        <f t="shared" si="1097"/>
        <v>999999</v>
      </c>
      <c r="BQ959" s="6" t="str">
        <f t="shared" si="1122"/>
        <v>x</v>
      </c>
      <c r="BR959" s="206">
        <f t="shared" si="1098"/>
        <v>99999.000004795002</v>
      </c>
      <c r="BS959" s="6">
        <f t="shared" si="1099"/>
        <v>99999.000004795002</v>
      </c>
      <c r="BT959" s="6" t="str">
        <f t="shared" si="1123"/>
        <v>x</v>
      </c>
      <c r="BU959" s="6" t="str">
        <f t="shared" si="1100"/>
        <v/>
      </c>
      <c r="BW959" s="82">
        <f t="shared" si="1124"/>
        <v>9999999999</v>
      </c>
      <c r="BX959" s="80" t="str">
        <f t="shared" si="1101"/>
        <v>x</v>
      </c>
      <c r="BY959" s="80" t="str">
        <f t="shared" si="1102"/>
        <v/>
      </c>
      <c r="BZ959" s="56" t="str">
        <f t="shared" si="1125"/>
        <v/>
      </c>
      <c r="CA959" s="56" t="str">
        <f t="shared" si="1126"/>
        <v/>
      </c>
      <c r="CB959" s="88">
        <f t="shared" si="1127"/>
        <v>0</v>
      </c>
      <c r="CC959" s="56" t="str">
        <f t="shared" si="1103"/>
        <v/>
      </c>
      <c r="CD959" s="56"/>
      <c r="CE959" s="56"/>
      <c r="CF959" s="56"/>
      <c r="CG959" s="56"/>
      <c r="CH959" s="169">
        <f t="shared" si="1128"/>
        <v>9999999999</v>
      </c>
      <c r="CI959" s="170">
        <f t="shared" si="1129"/>
        <v>9999999999</v>
      </c>
      <c r="CJ959" s="171">
        <f t="shared" si="1130"/>
        <v>9999999999</v>
      </c>
      <c r="CK959" s="172" t="str">
        <f t="shared" si="1131"/>
        <v/>
      </c>
      <c r="CL959" s="173" t="str">
        <f t="shared" si="1104"/>
        <v>x</v>
      </c>
      <c r="CN959" s="6" t="str">
        <f t="shared" si="1132"/>
        <v/>
      </c>
      <c r="CO959" s="293" t="e">
        <f t="shared" ca="1" si="1142"/>
        <v>#N/A</v>
      </c>
      <c r="CP959" s="6" t="e">
        <f t="shared" ca="1" si="1133"/>
        <v>#N/A</v>
      </c>
      <c r="CQ959" s="61">
        <v>943</v>
      </c>
      <c r="CR959" s="6">
        <f t="shared" si="1105"/>
        <v>0</v>
      </c>
      <c r="CS959" s="6">
        <f t="shared" si="1106"/>
        <v>0</v>
      </c>
      <c r="CT959" s="56" t="str">
        <f t="shared" si="1107"/>
        <v/>
      </c>
      <c r="CU959" s="76">
        <f t="shared" si="1108"/>
        <v>0</v>
      </c>
      <c r="CV959" s="76">
        <f t="shared" si="1109"/>
        <v>0</v>
      </c>
      <c r="CX959" s="6" t="str">
        <f t="shared" si="1110"/>
        <v/>
      </c>
      <c r="CY959" s="6" t="str">
        <f t="shared" si="1111"/>
        <v/>
      </c>
      <c r="CZ959" s="6" t="str">
        <f t="shared" si="1112"/>
        <v/>
      </c>
      <c r="DG959" s="56" t="str">
        <f t="shared" si="1113"/>
        <v/>
      </c>
      <c r="DH959" s="6">
        <f t="shared" si="1114"/>
        <v>0</v>
      </c>
      <c r="DK959" s="6">
        <f t="shared" si="1149"/>
        <v>0</v>
      </c>
      <c r="DL959" s="6" t="e">
        <f t="shared" si="1150"/>
        <v>#N/A</v>
      </c>
      <c r="DN959" s="6" t="e">
        <f t="shared" si="1148"/>
        <v>#N/A</v>
      </c>
      <c r="DP959" s="6" t="str">
        <f t="shared" si="1115"/>
        <v/>
      </c>
      <c r="DQ959" s="293">
        <f t="shared" ca="1" si="1144"/>
        <v>953</v>
      </c>
      <c r="DR959" s="6" t="str">
        <f t="shared" ca="1" si="1134"/>
        <v>x</v>
      </c>
      <c r="DU959" s="293" t="e">
        <f t="shared" ca="1" si="1135"/>
        <v>#N/A</v>
      </c>
      <c r="DV959" s="5"/>
      <c r="DW959" s="293" t="e">
        <f t="shared" ca="1" si="1145"/>
        <v>#N/A</v>
      </c>
      <c r="DZ959" s="293" t="e">
        <f t="shared" ca="1" si="1136"/>
        <v>#N/A</v>
      </c>
      <c r="EA959" s="293" t="e">
        <f t="shared" ca="1" si="1137"/>
        <v>#N/A</v>
      </c>
      <c r="EB959" s="293" t="e">
        <f t="shared" ca="1" si="1138"/>
        <v>#N/A</v>
      </c>
      <c r="EE959" s="6" t="str">
        <f t="shared" si="1139"/>
        <v/>
      </c>
      <c r="EF959" s="293" t="e">
        <f t="shared" ca="1" si="1140"/>
        <v>#N/A</v>
      </c>
      <c r="EG959" s="6" t="e">
        <f t="shared" ca="1" si="1116"/>
        <v>#N/A</v>
      </c>
    </row>
    <row r="960" spans="3:137" x14ac:dyDescent="0.2">
      <c r="C960" s="75"/>
      <c r="D960" s="184" t="str">
        <f t="shared" si="1080"/>
        <v/>
      </c>
      <c r="E960" s="649" t="str">
        <f t="shared" si="1146"/>
        <v/>
      </c>
      <c r="F960" s="607" t="str">
        <f t="shared" si="1079"/>
        <v>x</v>
      </c>
      <c r="G960" s="650"/>
      <c r="H960" s="651"/>
      <c r="I960" s="651"/>
      <c r="J960" s="651"/>
      <c r="K960" s="652"/>
      <c r="L960" s="889"/>
      <c r="M960" s="889"/>
      <c r="N960" s="653"/>
      <c r="O960" s="651"/>
      <c r="P960" s="651"/>
      <c r="Q960" s="654"/>
      <c r="R960" s="655"/>
      <c r="S960" s="607" t="str">
        <f t="shared" si="1081"/>
        <v/>
      </c>
      <c r="T960" s="656" t="str">
        <f t="shared" si="1082"/>
        <v/>
      </c>
      <c r="U960" s="656" t="str">
        <f t="shared" si="1117"/>
        <v/>
      </c>
      <c r="V960" s="656" t="str">
        <f t="shared" si="1083"/>
        <v/>
      </c>
      <c r="W960" s="719"/>
      <c r="X960" s="659"/>
      <c r="Y960" s="656" t="str">
        <f t="shared" si="1147"/>
        <v/>
      </c>
      <c r="Z960" s="659"/>
      <c r="AA960" s="654"/>
      <c r="AB960" s="656" t="str">
        <f t="shared" si="1084"/>
        <v/>
      </c>
      <c r="AC960" s="661" t="str">
        <f t="shared" si="1118"/>
        <v/>
      </c>
      <c r="AE960" s="658" t="str">
        <f t="shared" si="1085"/>
        <v/>
      </c>
      <c r="AF960" s="659"/>
      <c r="AT960" s="805" t="str">
        <f t="shared" si="1143"/>
        <v/>
      </c>
      <c r="AU960" t="str">
        <f t="shared" si="1119"/>
        <v/>
      </c>
      <c r="AV960" s="6" t="str">
        <f t="shared" si="1086"/>
        <v/>
      </c>
      <c r="AW960" s="317" t="str">
        <f t="shared" si="1087"/>
        <v/>
      </c>
      <c r="AX960" s="158" t="str">
        <f t="shared" si="1088"/>
        <v/>
      </c>
      <c r="AY960" s="158" t="str">
        <f t="shared" si="1152"/>
        <v/>
      </c>
      <c r="AZ960" s="309" t="str">
        <f t="shared" si="1151"/>
        <v/>
      </c>
      <c r="BA960" s="318" t="str">
        <f t="shared" si="1089"/>
        <v/>
      </c>
      <c r="BB960" s="473" t="str">
        <f t="shared" si="1090"/>
        <v/>
      </c>
      <c r="BC960" s="80" t="str">
        <f t="shared" si="1141"/>
        <v/>
      </c>
      <c r="BD960" s="56">
        <f t="shared" si="1091"/>
        <v>1</v>
      </c>
      <c r="BF960" s="56" t="str">
        <f t="shared" si="1092"/>
        <v/>
      </c>
      <c r="BG960" s="56" t="str">
        <f t="shared" si="1093"/>
        <v/>
      </c>
      <c r="BH960" s="6" t="str">
        <f t="shared" si="1094"/>
        <v/>
      </c>
      <c r="BK960" s="6" t="str">
        <f t="shared" si="1095"/>
        <v/>
      </c>
      <c r="BL960" s="56">
        <f t="shared" si="1120"/>
        <v>999999</v>
      </c>
      <c r="BM960" s="183">
        <f t="shared" si="1121"/>
        <v>99999.000004799993</v>
      </c>
      <c r="BN960" s="61">
        <v>944</v>
      </c>
      <c r="BO960" s="6">
        <f t="shared" si="1096"/>
        <v>999999</v>
      </c>
      <c r="BP960" s="6">
        <f t="shared" si="1097"/>
        <v>999999</v>
      </c>
      <c r="BQ960" s="6" t="str">
        <f t="shared" si="1122"/>
        <v>x</v>
      </c>
      <c r="BR960" s="206">
        <f t="shared" si="1098"/>
        <v>99999.000004799993</v>
      </c>
      <c r="BS960" s="6">
        <f t="shared" si="1099"/>
        <v>99999.000004799993</v>
      </c>
      <c r="BT960" s="6" t="str">
        <f t="shared" si="1123"/>
        <v>x</v>
      </c>
      <c r="BU960" s="6" t="str">
        <f t="shared" si="1100"/>
        <v/>
      </c>
      <c r="BW960" s="82">
        <f t="shared" si="1124"/>
        <v>9999999999</v>
      </c>
      <c r="BX960" s="80" t="str">
        <f t="shared" si="1101"/>
        <v>x</v>
      </c>
      <c r="BY960" s="80" t="str">
        <f t="shared" si="1102"/>
        <v/>
      </c>
      <c r="BZ960" s="56" t="str">
        <f t="shared" si="1125"/>
        <v/>
      </c>
      <c r="CA960" s="56" t="str">
        <f t="shared" si="1126"/>
        <v/>
      </c>
      <c r="CB960" s="88">
        <f t="shared" si="1127"/>
        <v>0</v>
      </c>
      <c r="CC960" s="56" t="str">
        <f t="shared" si="1103"/>
        <v/>
      </c>
      <c r="CD960" s="56"/>
      <c r="CE960" s="56"/>
      <c r="CF960" s="56"/>
      <c r="CG960" s="56"/>
      <c r="CH960" s="169">
        <f t="shared" si="1128"/>
        <v>9999999999</v>
      </c>
      <c r="CI960" s="170">
        <f t="shared" si="1129"/>
        <v>9999999999</v>
      </c>
      <c r="CJ960" s="171">
        <f t="shared" si="1130"/>
        <v>9999999999</v>
      </c>
      <c r="CK960" s="172" t="str">
        <f t="shared" si="1131"/>
        <v/>
      </c>
      <c r="CL960" s="173" t="str">
        <f t="shared" si="1104"/>
        <v>x</v>
      </c>
      <c r="CN960" s="6" t="str">
        <f t="shared" si="1132"/>
        <v/>
      </c>
      <c r="CO960" s="293" t="e">
        <f t="shared" ca="1" si="1142"/>
        <v>#N/A</v>
      </c>
      <c r="CP960" s="6" t="e">
        <f t="shared" ca="1" si="1133"/>
        <v>#N/A</v>
      </c>
      <c r="CQ960" s="61">
        <v>944</v>
      </c>
      <c r="CR960" s="6">
        <f t="shared" si="1105"/>
        <v>0</v>
      </c>
      <c r="CS960" s="6">
        <f t="shared" si="1106"/>
        <v>0</v>
      </c>
      <c r="CT960" s="56" t="str">
        <f t="shared" si="1107"/>
        <v/>
      </c>
      <c r="CU960" s="76">
        <f t="shared" si="1108"/>
        <v>0</v>
      </c>
      <c r="CV960" s="76">
        <f t="shared" si="1109"/>
        <v>0</v>
      </c>
      <c r="CX960" s="6" t="str">
        <f t="shared" si="1110"/>
        <v/>
      </c>
      <c r="CY960" s="6" t="str">
        <f t="shared" si="1111"/>
        <v/>
      </c>
      <c r="CZ960" s="6" t="str">
        <f t="shared" si="1112"/>
        <v/>
      </c>
      <c r="DG960" s="56" t="str">
        <f t="shared" si="1113"/>
        <v/>
      </c>
      <c r="DH960" s="6">
        <f t="shared" si="1114"/>
        <v>0</v>
      </c>
      <c r="DK960" s="6">
        <f t="shared" si="1149"/>
        <v>0</v>
      </c>
      <c r="DL960" s="6" t="e">
        <f t="shared" si="1150"/>
        <v>#N/A</v>
      </c>
      <c r="DN960" s="6" t="e">
        <f t="shared" si="1148"/>
        <v>#N/A</v>
      </c>
      <c r="DP960" s="6" t="str">
        <f t="shared" si="1115"/>
        <v/>
      </c>
      <c r="DQ960" s="293">
        <f t="shared" ca="1" si="1144"/>
        <v>954</v>
      </c>
      <c r="DR960" s="6" t="str">
        <f t="shared" ca="1" si="1134"/>
        <v>x</v>
      </c>
      <c r="DU960" s="293" t="e">
        <f t="shared" ca="1" si="1135"/>
        <v>#N/A</v>
      </c>
      <c r="DV960" s="5"/>
      <c r="DW960" s="293" t="e">
        <f t="shared" ca="1" si="1145"/>
        <v>#N/A</v>
      </c>
      <c r="DZ960" s="293" t="e">
        <f t="shared" ca="1" si="1136"/>
        <v>#N/A</v>
      </c>
      <c r="EA960" s="293" t="e">
        <f t="shared" ca="1" si="1137"/>
        <v>#N/A</v>
      </c>
      <c r="EB960" s="293" t="e">
        <f t="shared" ca="1" si="1138"/>
        <v>#N/A</v>
      </c>
      <c r="EE960" s="6" t="str">
        <f t="shared" si="1139"/>
        <v/>
      </c>
      <c r="EF960" s="293" t="e">
        <f t="shared" ca="1" si="1140"/>
        <v>#N/A</v>
      </c>
      <c r="EG960" s="6" t="e">
        <f t="shared" ca="1" si="1116"/>
        <v>#N/A</v>
      </c>
    </row>
    <row r="961" spans="3:137" x14ac:dyDescent="0.2">
      <c r="C961" s="75"/>
      <c r="D961" s="184" t="str">
        <f t="shared" si="1080"/>
        <v/>
      </c>
      <c r="E961" s="649" t="str">
        <f t="shared" si="1146"/>
        <v/>
      </c>
      <c r="F961" s="607" t="str">
        <f t="shared" si="1079"/>
        <v>x</v>
      </c>
      <c r="G961" s="650"/>
      <c r="H961" s="651"/>
      <c r="I961" s="651"/>
      <c r="J961" s="651"/>
      <c r="K961" s="652"/>
      <c r="L961" s="889"/>
      <c r="M961" s="889"/>
      <c r="N961" s="653"/>
      <c r="O961" s="651"/>
      <c r="P961" s="651"/>
      <c r="Q961" s="654"/>
      <c r="R961" s="655"/>
      <c r="S961" s="607" t="str">
        <f t="shared" si="1081"/>
        <v/>
      </c>
      <c r="T961" s="656" t="str">
        <f t="shared" si="1082"/>
        <v/>
      </c>
      <c r="U961" s="656" t="str">
        <f t="shared" si="1117"/>
        <v/>
      </c>
      <c r="V961" s="656" t="str">
        <f t="shared" si="1083"/>
        <v/>
      </c>
      <c r="W961" s="719"/>
      <c r="X961" s="659"/>
      <c r="Y961" s="656" t="str">
        <f t="shared" si="1147"/>
        <v/>
      </c>
      <c r="Z961" s="659"/>
      <c r="AA961" s="654"/>
      <c r="AB961" s="656" t="str">
        <f t="shared" si="1084"/>
        <v/>
      </c>
      <c r="AC961" s="661" t="str">
        <f t="shared" si="1118"/>
        <v/>
      </c>
      <c r="AE961" s="658" t="str">
        <f t="shared" si="1085"/>
        <v/>
      </c>
      <c r="AF961" s="659"/>
      <c r="AT961" s="805" t="str">
        <f t="shared" si="1143"/>
        <v/>
      </c>
      <c r="AU961" t="str">
        <f t="shared" si="1119"/>
        <v/>
      </c>
      <c r="AV961" s="6" t="str">
        <f t="shared" si="1086"/>
        <v/>
      </c>
      <c r="AW961" s="317" t="str">
        <f t="shared" si="1087"/>
        <v/>
      </c>
      <c r="AX961" s="158" t="str">
        <f t="shared" si="1088"/>
        <v/>
      </c>
      <c r="AY961" s="158" t="str">
        <f t="shared" si="1152"/>
        <v/>
      </c>
      <c r="AZ961" s="309" t="str">
        <f t="shared" si="1151"/>
        <v/>
      </c>
      <c r="BA961" s="318" t="str">
        <f t="shared" si="1089"/>
        <v/>
      </c>
      <c r="BB961" s="473" t="str">
        <f t="shared" si="1090"/>
        <v/>
      </c>
      <c r="BC961" s="80" t="str">
        <f t="shared" si="1141"/>
        <v/>
      </c>
      <c r="BD961" s="56">
        <f t="shared" si="1091"/>
        <v>1</v>
      </c>
      <c r="BF961" s="56" t="str">
        <f t="shared" si="1092"/>
        <v/>
      </c>
      <c r="BG961" s="56" t="str">
        <f t="shared" si="1093"/>
        <v/>
      </c>
      <c r="BH961" s="6" t="str">
        <f t="shared" si="1094"/>
        <v/>
      </c>
      <c r="BK961" s="6" t="str">
        <f t="shared" si="1095"/>
        <v/>
      </c>
      <c r="BL961" s="56">
        <f t="shared" si="1120"/>
        <v>999999</v>
      </c>
      <c r="BM961" s="183">
        <f t="shared" si="1121"/>
        <v>99999.000004804999</v>
      </c>
      <c r="BN961" s="61">
        <v>945</v>
      </c>
      <c r="BO961" s="6">
        <f t="shared" si="1096"/>
        <v>999999</v>
      </c>
      <c r="BP961" s="6">
        <f t="shared" si="1097"/>
        <v>999999</v>
      </c>
      <c r="BQ961" s="6" t="str">
        <f t="shared" si="1122"/>
        <v>x</v>
      </c>
      <c r="BR961" s="206">
        <f t="shared" si="1098"/>
        <v>99999.000004804999</v>
      </c>
      <c r="BS961" s="6">
        <f t="shared" si="1099"/>
        <v>99999.000004804999</v>
      </c>
      <c r="BT961" s="6" t="str">
        <f t="shared" si="1123"/>
        <v>x</v>
      </c>
      <c r="BU961" s="6" t="str">
        <f t="shared" si="1100"/>
        <v/>
      </c>
      <c r="BW961" s="82">
        <f t="shared" si="1124"/>
        <v>9999999999</v>
      </c>
      <c r="BX961" s="80" t="str">
        <f t="shared" si="1101"/>
        <v>x</v>
      </c>
      <c r="BY961" s="80" t="str">
        <f t="shared" si="1102"/>
        <v/>
      </c>
      <c r="BZ961" s="56" t="str">
        <f t="shared" si="1125"/>
        <v/>
      </c>
      <c r="CA961" s="56" t="str">
        <f t="shared" si="1126"/>
        <v/>
      </c>
      <c r="CB961" s="88">
        <f t="shared" si="1127"/>
        <v>0</v>
      </c>
      <c r="CC961" s="56" t="str">
        <f t="shared" si="1103"/>
        <v/>
      </c>
      <c r="CD961" s="56"/>
      <c r="CE961" s="56"/>
      <c r="CF961" s="56"/>
      <c r="CG961" s="56"/>
      <c r="CH961" s="169">
        <f t="shared" si="1128"/>
        <v>9999999999</v>
      </c>
      <c r="CI961" s="170">
        <f t="shared" si="1129"/>
        <v>9999999999</v>
      </c>
      <c r="CJ961" s="171">
        <f t="shared" si="1130"/>
        <v>9999999999</v>
      </c>
      <c r="CK961" s="172" t="str">
        <f t="shared" si="1131"/>
        <v/>
      </c>
      <c r="CL961" s="173" t="str">
        <f t="shared" si="1104"/>
        <v>x</v>
      </c>
      <c r="CN961" s="6" t="str">
        <f t="shared" si="1132"/>
        <v/>
      </c>
      <c r="CO961" s="293" t="e">
        <f t="shared" ca="1" si="1142"/>
        <v>#N/A</v>
      </c>
      <c r="CP961" s="6" t="e">
        <f t="shared" ca="1" si="1133"/>
        <v>#N/A</v>
      </c>
      <c r="CQ961" s="61">
        <v>945</v>
      </c>
      <c r="CR961" s="6">
        <f t="shared" si="1105"/>
        <v>0</v>
      </c>
      <c r="CS961" s="6">
        <f t="shared" si="1106"/>
        <v>0</v>
      </c>
      <c r="CT961" s="56" t="str">
        <f t="shared" si="1107"/>
        <v/>
      </c>
      <c r="CU961" s="76">
        <f t="shared" si="1108"/>
        <v>0</v>
      </c>
      <c r="CV961" s="76">
        <f t="shared" si="1109"/>
        <v>0</v>
      </c>
      <c r="CX961" s="6" t="str">
        <f t="shared" si="1110"/>
        <v/>
      </c>
      <c r="CY961" s="6" t="str">
        <f t="shared" si="1111"/>
        <v/>
      </c>
      <c r="CZ961" s="6" t="str">
        <f t="shared" si="1112"/>
        <v/>
      </c>
      <c r="DG961" s="56" t="str">
        <f t="shared" si="1113"/>
        <v/>
      </c>
      <c r="DH961" s="6">
        <f t="shared" si="1114"/>
        <v>0</v>
      </c>
      <c r="DK961" s="6">
        <f t="shared" si="1149"/>
        <v>0</v>
      </c>
      <c r="DL961" s="6" t="e">
        <f t="shared" si="1150"/>
        <v>#N/A</v>
      </c>
      <c r="DN961" s="6" t="e">
        <f t="shared" si="1148"/>
        <v>#N/A</v>
      </c>
      <c r="DP961" s="6" t="str">
        <f t="shared" si="1115"/>
        <v/>
      </c>
      <c r="DQ961" s="293">
        <f t="shared" ca="1" si="1144"/>
        <v>955</v>
      </c>
      <c r="DR961" s="6" t="str">
        <f t="shared" ca="1" si="1134"/>
        <v>x</v>
      </c>
      <c r="DU961" s="293" t="e">
        <f t="shared" ca="1" si="1135"/>
        <v>#N/A</v>
      </c>
      <c r="DV961" s="5"/>
      <c r="DW961" s="293" t="e">
        <f t="shared" ca="1" si="1145"/>
        <v>#N/A</v>
      </c>
      <c r="DZ961" s="293" t="e">
        <f t="shared" ca="1" si="1136"/>
        <v>#N/A</v>
      </c>
      <c r="EA961" s="293" t="e">
        <f t="shared" ca="1" si="1137"/>
        <v>#N/A</v>
      </c>
      <c r="EB961" s="293" t="e">
        <f t="shared" ca="1" si="1138"/>
        <v>#N/A</v>
      </c>
      <c r="EE961" s="6" t="str">
        <f t="shared" si="1139"/>
        <v/>
      </c>
      <c r="EF961" s="293" t="e">
        <f t="shared" ca="1" si="1140"/>
        <v>#N/A</v>
      </c>
      <c r="EG961" s="6" t="e">
        <f t="shared" ca="1" si="1116"/>
        <v>#N/A</v>
      </c>
    </row>
    <row r="962" spans="3:137" x14ac:dyDescent="0.2">
      <c r="C962" s="75"/>
      <c r="D962" s="184" t="str">
        <f t="shared" si="1080"/>
        <v/>
      </c>
      <c r="E962" s="649" t="str">
        <f t="shared" si="1146"/>
        <v/>
      </c>
      <c r="F962" s="607" t="str">
        <f t="shared" si="1079"/>
        <v>x</v>
      </c>
      <c r="G962" s="650"/>
      <c r="H962" s="651"/>
      <c r="I962" s="651"/>
      <c r="J962" s="651"/>
      <c r="K962" s="652"/>
      <c r="L962" s="889"/>
      <c r="M962" s="889"/>
      <c r="N962" s="653"/>
      <c r="O962" s="651"/>
      <c r="P962" s="651"/>
      <c r="Q962" s="654"/>
      <c r="R962" s="655"/>
      <c r="S962" s="607" t="str">
        <f t="shared" si="1081"/>
        <v/>
      </c>
      <c r="T962" s="656" t="str">
        <f t="shared" si="1082"/>
        <v/>
      </c>
      <c r="U962" s="656" t="str">
        <f t="shared" si="1117"/>
        <v/>
      </c>
      <c r="V962" s="656" t="str">
        <f t="shared" si="1083"/>
        <v/>
      </c>
      <c r="W962" s="719"/>
      <c r="X962" s="659"/>
      <c r="Y962" s="656" t="str">
        <f t="shared" si="1147"/>
        <v/>
      </c>
      <c r="Z962" s="659"/>
      <c r="AA962" s="654"/>
      <c r="AB962" s="656" t="str">
        <f t="shared" si="1084"/>
        <v/>
      </c>
      <c r="AC962" s="661" t="str">
        <f t="shared" si="1118"/>
        <v/>
      </c>
      <c r="AE962" s="658" t="str">
        <f t="shared" si="1085"/>
        <v/>
      </c>
      <c r="AF962" s="659"/>
      <c r="AT962" s="805" t="str">
        <f t="shared" si="1143"/>
        <v/>
      </c>
      <c r="AU962" t="str">
        <f t="shared" si="1119"/>
        <v/>
      </c>
      <c r="AV962" s="6" t="str">
        <f t="shared" si="1086"/>
        <v/>
      </c>
      <c r="AW962" s="317" t="str">
        <f t="shared" si="1087"/>
        <v/>
      </c>
      <c r="AX962" s="158" t="str">
        <f t="shared" si="1088"/>
        <v/>
      </c>
      <c r="AY962" s="158" t="str">
        <f t="shared" si="1152"/>
        <v/>
      </c>
      <c r="AZ962" s="309" t="str">
        <f t="shared" si="1151"/>
        <v/>
      </c>
      <c r="BA962" s="318" t="str">
        <f t="shared" si="1089"/>
        <v/>
      </c>
      <c r="BB962" s="473" t="str">
        <f t="shared" si="1090"/>
        <v/>
      </c>
      <c r="BC962" s="80" t="str">
        <f t="shared" si="1141"/>
        <v/>
      </c>
      <c r="BD962" s="56">
        <f t="shared" si="1091"/>
        <v>1</v>
      </c>
      <c r="BF962" s="56" t="str">
        <f t="shared" si="1092"/>
        <v/>
      </c>
      <c r="BG962" s="56" t="str">
        <f t="shared" si="1093"/>
        <v/>
      </c>
      <c r="BH962" s="6" t="str">
        <f t="shared" si="1094"/>
        <v/>
      </c>
      <c r="BK962" s="6" t="str">
        <f t="shared" si="1095"/>
        <v/>
      </c>
      <c r="BL962" s="56">
        <f t="shared" si="1120"/>
        <v>999999</v>
      </c>
      <c r="BM962" s="183">
        <f t="shared" si="1121"/>
        <v>99999.000004810005</v>
      </c>
      <c r="BN962" s="61">
        <v>946</v>
      </c>
      <c r="BO962" s="6">
        <f t="shared" si="1096"/>
        <v>999999</v>
      </c>
      <c r="BP962" s="6">
        <f t="shared" si="1097"/>
        <v>999999</v>
      </c>
      <c r="BQ962" s="6" t="str">
        <f t="shared" si="1122"/>
        <v>x</v>
      </c>
      <c r="BR962" s="206">
        <f t="shared" si="1098"/>
        <v>99999.000004810005</v>
      </c>
      <c r="BS962" s="6">
        <f t="shared" si="1099"/>
        <v>99999.000004810005</v>
      </c>
      <c r="BT962" s="6" t="str">
        <f t="shared" si="1123"/>
        <v>x</v>
      </c>
      <c r="BU962" s="6" t="str">
        <f t="shared" si="1100"/>
        <v/>
      </c>
      <c r="BW962" s="82">
        <f t="shared" si="1124"/>
        <v>9999999999</v>
      </c>
      <c r="BX962" s="80" t="str">
        <f t="shared" si="1101"/>
        <v>x</v>
      </c>
      <c r="BY962" s="80" t="str">
        <f t="shared" si="1102"/>
        <v/>
      </c>
      <c r="BZ962" s="56" t="str">
        <f t="shared" si="1125"/>
        <v/>
      </c>
      <c r="CA962" s="56" t="str">
        <f t="shared" si="1126"/>
        <v/>
      </c>
      <c r="CB962" s="88">
        <f t="shared" si="1127"/>
        <v>0</v>
      </c>
      <c r="CC962" s="56" t="str">
        <f t="shared" si="1103"/>
        <v/>
      </c>
      <c r="CD962" s="56"/>
      <c r="CE962" s="56"/>
      <c r="CF962" s="56"/>
      <c r="CG962" s="56"/>
      <c r="CH962" s="169">
        <f t="shared" si="1128"/>
        <v>9999999999</v>
      </c>
      <c r="CI962" s="170">
        <f t="shared" si="1129"/>
        <v>9999999999</v>
      </c>
      <c r="CJ962" s="171">
        <f t="shared" si="1130"/>
        <v>9999999999</v>
      </c>
      <c r="CK962" s="172" t="str">
        <f t="shared" si="1131"/>
        <v/>
      </c>
      <c r="CL962" s="173" t="str">
        <f t="shared" si="1104"/>
        <v>x</v>
      </c>
      <c r="CN962" s="6" t="str">
        <f t="shared" si="1132"/>
        <v/>
      </c>
      <c r="CO962" s="293" t="e">
        <f t="shared" ca="1" si="1142"/>
        <v>#N/A</v>
      </c>
      <c r="CP962" s="6" t="e">
        <f t="shared" ca="1" si="1133"/>
        <v>#N/A</v>
      </c>
      <c r="CQ962" s="61">
        <v>946</v>
      </c>
      <c r="CR962" s="6">
        <f t="shared" si="1105"/>
        <v>0</v>
      </c>
      <c r="CS962" s="6">
        <f t="shared" si="1106"/>
        <v>0</v>
      </c>
      <c r="CT962" s="56" t="str">
        <f t="shared" si="1107"/>
        <v/>
      </c>
      <c r="CU962" s="76">
        <f t="shared" si="1108"/>
        <v>0</v>
      </c>
      <c r="CV962" s="76">
        <f t="shared" si="1109"/>
        <v>0</v>
      </c>
      <c r="CX962" s="6" t="str">
        <f t="shared" si="1110"/>
        <v/>
      </c>
      <c r="CY962" s="6" t="str">
        <f t="shared" si="1111"/>
        <v/>
      </c>
      <c r="CZ962" s="6" t="str">
        <f t="shared" si="1112"/>
        <v/>
      </c>
      <c r="DG962" s="56" t="str">
        <f t="shared" si="1113"/>
        <v/>
      </c>
      <c r="DH962" s="6">
        <f t="shared" si="1114"/>
        <v>0</v>
      </c>
      <c r="DK962" s="6">
        <f t="shared" si="1149"/>
        <v>0</v>
      </c>
      <c r="DL962" s="6" t="e">
        <f t="shared" si="1150"/>
        <v>#N/A</v>
      </c>
      <c r="DN962" s="6" t="e">
        <f t="shared" si="1148"/>
        <v>#N/A</v>
      </c>
      <c r="DP962" s="6" t="str">
        <f t="shared" si="1115"/>
        <v/>
      </c>
      <c r="DQ962" s="293">
        <f t="shared" ca="1" si="1144"/>
        <v>956</v>
      </c>
      <c r="DR962" s="6" t="str">
        <f t="shared" ca="1" si="1134"/>
        <v>x</v>
      </c>
      <c r="DU962" s="293" t="e">
        <f t="shared" ca="1" si="1135"/>
        <v>#N/A</v>
      </c>
      <c r="DV962" s="5"/>
      <c r="DW962" s="293" t="e">
        <f t="shared" ca="1" si="1145"/>
        <v>#N/A</v>
      </c>
      <c r="DZ962" s="293" t="e">
        <f t="shared" ca="1" si="1136"/>
        <v>#N/A</v>
      </c>
      <c r="EA962" s="293" t="e">
        <f t="shared" ca="1" si="1137"/>
        <v>#N/A</v>
      </c>
      <c r="EB962" s="293" t="e">
        <f t="shared" ca="1" si="1138"/>
        <v>#N/A</v>
      </c>
      <c r="EE962" s="6" t="str">
        <f t="shared" si="1139"/>
        <v/>
      </c>
      <c r="EF962" s="293" t="e">
        <f t="shared" ca="1" si="1140"/>
        <v>#N/A</v>
      </c>
      <c r="EG962" s="6" t="e">
        <f t="shared" ca="1" si="1116"/>
        <v>#N/A</v>
      </c>
    </row>
    <row r="963" spans="3:137" x14ac:dyDescent="0.2">
      <c r="C963" s="75"/>
      <c r="D963" s="184" t="str">
        <f t="shared" si="1080"/>
        <v/>
      </c>
      <c r="E963" s="649" t="str">
        <f t="shared" si="1146"/>
        <v/>
      </c>
      <c r="F963" s="607" t="str">
        <f t="shared" si="1079"/>
        <v>x</v>
      </c>
      <c r="G963" s="650"/>
      <c r="H963" s="651"/>
      <c r="I963" s="651"/>
      <c r="J963" s="651"/>
      <c r="K963" s="652"/>
      <c r="L963" s="889"/>
      <c r="M963" s="889"/>
      <c r="N963" s="653"/>
      <c r="O963" s="651"/>
      <c r="P963" s="651"/>
      <c r="Q963" s="654"/>
      <c r="R963" s="655"/>
      <c r="S963" s="607" t="str">
        <f t="shared" si="1081"/>
        <v/>
      </c>
      <c r="T963" s="656" t="str">
        <f t="shared" si="1082"/>
        <v/>
      </c>
      <c r="U963" s="656" t="str">
        <f t="shared" si="1117"/>
        <v/>
      </c>
      <c r="V963" s="656" t="str">
        <f t="shared" si="1083"/>
        <v/>
      </c>
      <c r="W963" s="719"/>
      <c r="X963" s="659"/>
      <c r="Y963" s="656" t="str">
        <f t="shared" si="1147"/>
        <v/>
      </c>
      <c r="Z963" s="659"/>
      <c r="AA963" s="654"/>
      <c r="AB963" s="656" t="str">
        <f t="shared" si="1084"/>
        <v/>
      </c>
      <c r="AC963" s="661" t="str">
        <f t="shared" si="1118"/>
        <v/>
      </c>
      <c r="AE963" s="658" t="str">
        <f t="shared" si="1085"/>
        <v/>
      </c>
      <c r="AF963" s="659"/>
      <c r="AT963" s="805" t="str">
        <f t="shared" si="1143"/>
        <v/>
      </c>
      <c r="AU963" t="str">
        <f t="shared" si="1119"/>
        <v/>
      </c>
      <c r="AV963" s="6" t="str">
        <f t="shared" si="1086"/>
        <v/>
      </c>
      <c r="AW963" s="317" t="str">
        <f t="shared" si="1087"/>
        <v/>
      </c>
      <c r="AX963" s="158" t="str">
        <f t="shared" si="1088"/>
        <v/>
      </c>
      <c r="AY963" s="158" t="str">
        <f t="shared" si="1152"/>
        <v/>
      </c>
      <c r="AZ963" s="309" t="str">
        <f t="shared" si="1151"/>
        <v/>
      </c>
      <c r="BA963" s="318" t="str">
        <f t="shared" si="1089"/>
        <v/>
      </c>
      <c r="BB963" s="473" t="str">
        <f t="shared" si="1090"/>
        <v/>
      </c>
      <c r="BC963" s="80" t="str">
        <f t="shared" si="1141"/>
        <v/>
      </c>
      <c r="BD963" s="56">
        <f t="shared" si="1091"/>
        <v>1</v>
      </c>
      <c r="BF963" s="56" t="str">
        <f t="shared" si="1092"/>
        <v/>
      </c>
      <c r="BG963" s="56" t="str">
        <f t="shared" si="1093"/>
        <v/>
      </c>
      <c r="BH963" s="6" t="str">
        <f t="shared" si="1094"/>
        <v/>
      </c>
      <c r="BK963" s="6" t="str">
        <f t="shared" si="1095"/>
        <v/>
      </c>
      <c r="BL963" s="56">
        <f t="shared" si="1120"/>
        <v>999999</v>
      </c>
      <c r="BM963" s="183">
        <f t="shared" si="1121"/>
        <v>99999.000004814996</v>
      </c>
      <c r="BN963" s="61">
        <v>947</v>
      </c>
      <c r="BO963" s="6">
        <f t="shared" si="1096"/>
        <v>999999</v>
      </c>
      <c r="BP963" s="6">
        <f t="shared" si="1097"/>
        <v>999999</v>
      </c>
      <c r="BQ963" s="6" t="str">
        <f t="shared" si="1122"/>
        <v>x</v>
      </c>
      <c r="BR963" s="206">
        <f t="shared" si="1098"/>
        <v>99999.000004814996</v>
      </c>
      <c r="BS963" s="6">
        <f t="shared" si="1099"/>
        <v>99999.000004814996</v>
      </c>
      <c r="BT963" s="6" t="str">
        <f t="shared" si="1123"/>
        <v>x</v>
      </c>
      <c r="BU963" s="6" t="str">
        <f t="shared" si="1100"/>
        <v/>
      </c>
      <c r="BW963" s="82">
        <f t="shared" si="1124"/>
        <v>9999999999</v>
      </c>
      <c r="BX963" s="80" t="str">
        <f t="shared" si="1101"/>
        <v>x</v>
      </c>
      <c r="BY963" s="80" t="str">
        <f t="shared" si="1102"/>
        <v/>
      </c>
      <c r="BZ963" s="56" t="str">
        <f t="shared" si="1125"/>
        <v/>
      </c>
      <c r="CA963" s="56" t="str">
        <f t="shared" si="1126"/>
        <v/>
      </c>
      <c r="CB963" s="88">
        <f t="shared" si="1127"/>
        <v>0</v>
      </c>
      <c r="CC963" s="56" t="str">
        <f t="shared" si="1103"/>
        <v/>
      </c>
      <c r="CD963" s="56"/>
      <c r="CE963" s="56"/>
      <c r="CF963" s="56"/>
      <c r="CG963" s="56"/>
      <c r="CH963" s="169">
        <f t="shared" si="1128"/>
        <v>9999999999</v>
      </c>
      <c r="CI963" s="170">
        <f t="shared" si="1129"/>
        <v>9999999999</v>
      </c>
      <c r="CJ963" s="171">
        <f t="shared" si="1130"/>
        <v>9999999999</v>
      </c>
      <c r="CK963" s="172" t="str">
        <f t="shared" si="1131"/>
        <v/>
      </c>
      <c r="CL963" s="173" t="str">
        <f t="shared" si="1104"/>
        <v>x</v>
      </c>
      <c r="CN963" s="6" t="str">
        <f t="shared" si="1132"/>
        <v/>
      </c>
      <c r="CO963" s="293" t="e">
        <f t="shared" ca="1" si="1142"/>
        <v>#N/A</v>
      </c>
      <c r="CP963" s="6" t="e">
        <f t="shared" ca="1" si="1133"/>
        <v>#N/A</v>
      </c>
      <c r="CQ963" s="61">
        <v>947</v>
      </c>
      <c r="CR963" s="6">
        <f t="shared" si="1105"/>
        <v>0</v>
      </c>
      <c r="CS963" s="6">
        <f t="shared" si="1106"/>
        <v>0</v>
      </c>
      <c r="CT963" s="56" t="str">
        <f t="shared" si="1107"/>
        <v/>
      </c>
      <c r="CU963" s="76">
        <f t="shared" si="1108"/>
        <v>0</v>
      </c>
      <c r="CV963" s="76">
        <f t="shared" si="1109"/>
        <v>0</v>
      </c>
      <c r="CX963" s="6" t="str">
        <f t="shared" si="1110"/>
        <v/>
      </c>
      <c r="CY963" s="6" t="str">
        <f t="shared" si="1111"/>
        <v/>
      </c>
      <c r="CZ963" s="6" t="str">
        <f t="shared" si="1112"/>
        <v/>
      </c>
      <c r="DG963" s="56" t="str">
        <f t="shared" si="1113"/>
        <v/>
      </c>
      <c r="DH963" s="6">
        <f t="shared" si="1114"/>
        <v>0</v>
      </c>
      <c r="DK963" s="6">
        <f t="shared" si="1149"/>
        <v>0</v>
      </c>
      <c r="DL963" s="6" t="e">
        <f t="shared" si="1150"/>
        <v>#N/A</v>
      </c>
      <c r="DN963" s="6" t="e">
        <f t="shared" si="1148"/>
        <v>#N/A</v>
      </c>
      <c r="DP963" s="6" t="str">
        <f t="shared" si="1115"/>
        <v/>
      </c>
      <c r="DQ963" s="293">
        <f t="shared" ca="1" si="1144"/>
        <v>957</v>
      </c>
      <c r="DR963" s="6" t="str">
        <f t="shared" ca="1" si="1134"/>
        <v>x</v>
      </c>
      <c r="DU963" s="293" t="e">
        <f t="shared" ca="1" si="1135"/>
        <v>#N/A</v>
      </c>
      <c r="DV963" s="5"/>
      <c r="DW963" s="293" t="e">
        <f t="shared" ca="1" si="1145"/>
        <v>#N/A</v>
      </c>
      <c r="DZ963" s="293" t="e">
        <f t="shared" ca="1" si="1136"/>
        <v>#N/A</v>
      </c>
      <c r="EA963" s="293" t="e">
        <f t="shared" ca="1" si="1137"/>
        <v>#N/A</v>
      </c>
      <c r="EB963" s="293" t="e">
        <f t="shared" ca="1" si="1138"/>
        <v>#N/A</v>
      </c>
      <c r="EE963" s="6" t="str">
        <f t="shared" si="1139"/>
        <v/>
      </c>
      <c r="EF963" s="293" t="e">
        <f t="shared" ca="1" si="1140"/>
        <v>#N/A</v>
      </c>
      <c r="EG963" s="6" t="e">
        <f t="shared" ca="1" si="1116"/>
        <v>#N/A</v>
      </c>
    </row>
    <row r="964" spans="3:137" x14ac:dyDescent="0.2">
      <c r="C964" s="75"/>
      <c r="D964" s="184" t="str">
        <f t="shared" si="1080"/>
        <v/>
      </c>
      <c r="E964" s="649" t="str">
        <f t="shared" si="1146"/>
        <v/>
      </c>
      <c r="F964" s="607" t="str">
        <f t="shared" si="1079"/>
        <v>x</v>
      </c>
      <c r="G964" s="650"/>
      <c r="H964" s="651"/>
      <c r="I964" s="651"/>
      <c r="J964" s="651"/>
      <c r="K964" s="652"/>
      <c r="L964" s="889"/>
      <c r="M964" s="889"/>
      <c r="N964" s="653"/>
      <c r="O964" s="651"/>
      <c r="P964" s="651"/>
      <c r="Q964" s="654"/>
      <c r="R964" s="655"/>
      <c r="S964" s="607" t="str">
        <f t="shared" si="1081"/>
        <v/>
      </c>
      <c r="T964" s="656" t="str">
        <f t="shared" si="1082"/>
        <v/>
      </c>
      <c r="U964" s="656" t="str">
        <f t="shared" si="1117"/>
        <v/>
      </c>
      <c r="V964" s="656" t="str">
        <f t="shared" si="1083"/>
        <v/>
      </c>
      <c r="W964" s="719"/>
      <c r="X964" s="659"/>
      <c r="Y964" s="656" t="str">
        <f t="shared" si="1147"/>
        <v/>
      </c>
      <c r="Z964" s="659"/>
      <c r="AA964" s="654"/>
      <c r="AB964" s="656" t="str">
        <f t="shared" si="1084"/>
        <v/>
      </c>
      <c r="AC964" s="661" t="str">
        <f t="shared" si="1118"/>
        <v/>
      </c>
      <c r="AE964" s="658" t="str">
        <f t="shared" si="1085"/>
        <v/>
      </c>
      <c r="AF964" s="659"/>
      <c r="AT964" s="805" t="str">
        <f t="shared" si="1143"/>
        <v/>
      </c>
      <c r="AU964" t="str">
        <f t="shared" si="1119"/>
        <v/>
      </c>
      <c r="AV964" s="6" t="str">
        <f t="shared" si="1086"/>
        <v/>
      </c>
      <c r="AW964" s="317" t="str">
        <f t="shared" si="1087"/>
        <v/>
      </c>
      <c r="AX964" s="158" t="str">
        <f t="shared" si="1088"/>
        <v/>
      </c>
      <c r="AY964" s="158" t="str">
        <f t="shared" si="1152"/>
        <v/>
      </c>
      <c r="AZ964" s="309" t="str">
        <f t="shared" si="1151"/>
        <v/>
      </c>
      <c r="BA964" s="318" t="str">
        <f t="shared" si="1089"/>
        <v/>
      </c>
      <c r="BB964" s="473" t="str">
        <f t="shared" si="1090"/>
        <v/>
      </c>
      <c r="BC964" s="80" t="str">
        <f t="shared" si="1141"/>
        <v/>
      </c>
      <c r="BD964" s="56">
        <f t="shared" si="1091"/>
        <v>1</v>
      </c>
      <c r="BF964" s="56" t="str">
        <f t="shared" si="1092"/>
        <v/>
      </c>
      <c r="BG964" s="56" t="str">
        <f t="shared" si="1093"/>
        <v/>
      </c>
      <c r="BH964" s="6" t="str">
        <f t="shared" si="1094"/>
        <v/>
      </c>
      <c r="BK964" s="6" t="str">
        <f t="shared" si="1095"/>
        <v/>
      </c>
      <c r="BL964" s="56">
        <f t="shared" si="1120"/>
        <v>999999</v>
      </c>
      <c r="BM964" s="183">
        <f t="shared" si="1121"/>
        <v>99999.000004820002</v>
      </c>
      <c r="BN964" s="61">
        <v>948</v>
      </c>
      <c r="BO964" s="6">
        <f t="shared" si="1096"/>
        <v>999999</v>
      </c>
      <c r="BP964" s="6">
        <f t="shared" si="1097"/>
        <v>999999</v>
      </c>
      <c r="BQ964" s="6" t="str">
        <f t="shared" si="1122"/>
        <v>x</v>
      </c>
      <c r="BR964" s="206">
        <f t="shared" si="1098"/>
        <v>99999.000004820002</v>
      </c>
      <c r="BS964" s="6">
        <f t="shared" si="1099"/>
        <v>99999.000004820002</v>
      </c>
      <c r="BT964" s="6" t="str">
        <f t="shared" si="1123"/>
        <v>x</v>
      </c>
      <c r="BU964" s="6" t="str">
        <f t="shared" si="1100"/>
        <v/>
      </c>
      <c r="BW964" s="82">
        <f t="shared" si="1124"/>
        <v>9999999999</v>
      </c>
      <c r="BX964" s="80" t="str">
        <f t="shared" si="1101"/>
        <v>x</v>
      </c>
      <c r="BY964" s="80" t="str">
        <f t="shared" si="1102"/>
        <v/>
      </c>
      <c r="BZ964" s="56" t="str">
        <f t="shared" si="1125"/>
        <v/>
      </c>
      <c r="CA964" s="56" t="str">
        <f t="shared" si="1126"/>
        <v/>
      </c>
      <c r="CB964" s="88">
        <f t="shared" si="1127"/>
        <v>0</v>
      </c>
      <c r="CC964" s="56" t="str">
        <f t="shared" si="1103"/>
        <v/>
      </c>
      <c r="CD964" s="56"/>
      <c r="CE964" s="56"/>
      <c r="CF964" s="56"/>
      <c r="CG964" s="56"/>
      <c r="CH964" s="169">
        <f t="shared" si="1128"/>
        <v>9999999999</v>
      </c>
      <c r="CI964" s="170">
        <f t="shared" si="1129"/>
        <v>9999999999</v>
      </c>
      <c r="CJ964" s="171">
        <f t="shared" si="1130"/>
        <v>9999999999</v>
      </c>
      <c r="CK964" s="172" t="str">
        <f t="shared" si="1131"/>
        <v/>
      </c>
      <c r="CL964" s="173" t="str">
        <f t="shared" si="1104"/>
        <v>x</v>
      </c>
      <c r="CN964" s="6" t="str">
        <f t="shared" si="1132"/>
        <v/>
      </c>
      <c r="CO964" s="293" t="e">
        <f t="shared" ca="1" si="1142"/>
        <v>#N/A</v>
      </c>
      <c r="CP964" s="6" t="e">
        <f t="shared" ca="1" si="1133"/>
        <v>#N/A</v>
      </c>
      <c r="CQ964" s="61">
        <v>948</v>
      </c>
      <c r="CR964" s="6">
        <f t="shared" si="1105"/>
        <v>0</v>
      </c>
      <c r="CS964" s="6">
        <f t="shared" si="1106"/>
        <v>0</v>
      </c>
      <c r="CT964" s="56" t="str">
        <f t="shared" si="1107"/>
        <v/>
      </c>
      <c r="CU964" s="76">
        <f t="shared" si="1108"/>
        <v>0</v>
      </c>
      <c r="CV964" s="76">
        <f t="shared" si="1109"/>
        <v>0</v>
      </c>
      <c r="CX964" s="6" t="str">
        <f t="shared" si="1110"/>
        <v/>
      </c>
      <c r="CY964" s="6" t="str">
        <f t="shared" si="1111"/>
        <v/>
      </c>
      <c r="CZ964" s="6" t="str">
        <f t="shared" si="1112"/>
        <v/>
      </c>
      <c r="DG964" s="56" t="str">
        <f t="shared" si="1113"/>
        <v/>
      </c>
      <c r="DH964" s="6">
        <f t="shared" si="1114"/>
        <v>0</v>
      </c>
      <c r="DK964" s="6">
        <f t="shared" si="1149"/>
        <v>0</v>
      </c>
      <c r="DL964" s="6" t="e">
        <f t="shared" si="1150"/>
        <v>#N/A</v>
      </c>
      <c r="DN964" s="6" t="e">
        <f t="shared" si="1148"/>
        <v>#N/A</v>
      </c>
      <c r="DP964" s="6" t="str">
        <f t="shared" si="1115"/>
        <v/>
      </c>
      <c r="DQ964" s="293">
        <f t="shared" ca="1" si="1144"/>
        <v>958</v>
      </c>
      <c r="DR964" s="6" t="str">
        <f t="shared" ca="1" si="1134"/>
        <v>x</v>
      </c>
      <c r="DU964" s="293" t="e">
        <f t="shared" ca="1" si="1135"/>
        <v>#N/A</v>
      </c>
      <c r="DV964" s="5"/>
      <c r="DW964" s="293" t="e">
        <f t="shared" ca="1" si="1145"/>
        <v>#N/A</v>
      </c>
      <c r="DZ964" s="293" t="e">
        <f t="shared" ca="1" si="1136"/>
        <v>#N/A</v>
      </c>
      <c r="EA964" s="293" t="e">
        <f t="shared" ca="1" si="1137"/>
        <v>#N/A</v>
      </c>
      <c r="EB964" s="293" t="e">
        <f t="shared" ca="1" si="1138"/>
        <v>#N/A</v>
      </c>
      <c r="EE964" s="6" t="str">
        <f t="shared" si="1139"/>
        <v/>
      </c>
      <c r="EF964" s="293" t="e">
        <f t="shared" ca="1" si="1140"/>
        <v>#N/A</v>
      </c>
      <c r="EG964" s="6" t="e">
        <f t="shared" ca="1" si="1116"/>
        <v>#N/A</v>
      </c>
    </row>
    <row r="965" spans="3:137" x14ac:dyDescent="0.2">
      <c r="C965" s="75"/>
      <c r="D965" s="184" t="str">
        <f t="shared" si="1080"/>
        <v/>
      </c>
      <c r="E965" s="649" t="str">
        <f t="shared" si="1146"/>
        <v/>
      </c>
      <c r="F965" s="607" t="str">
        <f t="shared" si="1079"/>
        <v>x</v>
      </c>
      <c r="G965" s="650"/>
      <c r="H965" s="651"/>
      <c r="I965" s="651"/>
      <c r="J965" s="651"/>
      <c r="K965" s="652"/>
      <c r="L965" s="889"/>
      <c r="M965" s="889"/>
      <c r="N965" s="653"/>
      <c r="O965" s="651"/>
      <c r="P965" s="651"/>
      <c r="Q965" s="654"/>
      <c r="R965" s="655"/>
      <c r="S965" s="607" t="str">
        <f t="shared" si="1081"/>
        <v/>
      </c>
      <c r="T965" s="656" t="str">
        <f t="shared" si="1082"/>
        <v/>
      </c>
      <c r="U965" s="656" t="str">
        <f t="shared" si="1117"/>
        <v/>
      </c>
      <c r="V965" s="656" t="str">
        <f t="shared" si="1083"/>
        <v/>
      </c>
      <c r="W965" s="719"/>
      <c r="X965" s="659"/>
      <c r="Y965" s="656" t="str">
        <f t="shared" si="1147"/>
        <v/>
      </c>
      <c r="Z965" s="659"/>
      <c r="AA965" s="654"/>
      <c r="AB965" s="656" t="str">
        <f t="shared" si="1084"/>
        <v/>
      </c>
      <c r="AC965" s="661" t="str">
        <f t="shared" si="1118"/>
        <v/>
      </c>
      <c r="AE965" s="658" t="str">
        <f t="shared" si="1085"/>
        <v/>
      </c>
      <c r="AF965" s="659"/>
      <c r="AT965" s="805" t="str">
        <f t="shared" si="1143"/>
        <v/>
      </c>
      <c r="AU965" t="str">
        <f t="shared" si="1119"/>
        <v/>
      </c>
      <c r="AV965" s="6" t="str">
        <f t="shared" si="1086"/>
        <v/>
      </c>
      <c r="AW965" s="317" t="str">
        <f t="shared" si="1087"/>
        <v/>
      </c>
      <c r="AX965" s="158" t="str">
        <f t="shared" si="1088"/>
        <v/>
      </c>
      <c r="AY965" s="158" t="str">
        <f t="shared" si="1152"/>
        <v/>
      </c>
      <c r="AZ965" s="309" t="str">
        <f t="shared" si="1151"/>
        <v/>
      </c>
      <c r="BA965" s="318" t="str">
        <f t="shared" si="1089"/>
        <v/>
      </c>
      <c r="BB965" s="473" t="str">
        <f t="shared" si="1090"/>
        <v/>
      </c>
      <c r="BC965" s="80" t="str">
        <f t="shared" si="1141"/>
        <v/>
      </c>
      <c r="BD965" s="56">
        <f t="shared" si="1091"/>
        <v>1</v>
      </c>
      <c r="BF965" s="56" t="str">
        <f t="shared" si="1092"/>
        <v/>
      </c>
      <c r="BG965" s="56" t="str">
        <f t="shared" si="1093"/>
        <v/>
      </c>
      <c r="BH965" s="6" t="str">
        <f t="shared" si="1094"/>
        <v/>
      </c>
      <c r="BK965" s="6" t="str">
        <f t="shared" si="1095"/>
        <v/>
      </c>
      <c r="BL965" s="56">
        <f t="shared" si="1120"/>
        <v>999999</v>
      </c>
      <c r="BM965" s="183">
        <f t="shared" si="1121"/>
        <v>99999.000004824993</v>
      </c>
      <c r="BN965" s="61">
        <v>949</v>
      </c>
      <c r="BO965" s="6">
        <f t="shared" si="1096"/>
        <v>999999</v>
      </c>
      <c r="BP965" s="6">
        <f t="shared" si="1097"/>
        <v>999999</v>
      </c>
      <c r="BQ965" s="6" t="str">
        <f t="shared" si="1122"/>
        <v>x</v>
      </c>
      <c r="BR965" s="206">
        <f t="shared" si="1098"/>
        <v>99999.000004824993</v>
      </c>
      <c r="BS965" s="6">
        <f t="shared" si="1099"/>
        <v>99999.000004824993</v>
      </c>
      <c r="BT965" s="6" t="str">
        <f t="shared" si="1123"/>
        <v>x</v>
      </c>
      <c r="BU965" s="6" t="str">
        <f t="shared" si="1100"/>
        <v/>
      </c>
      <c r="BW965" s="82">
        <f t="shared" si="1124"/>
        <v>9999999999</v>
      </c>
      <c r="BX965" s="80" t="str">
        <f t="shared" si="1101"/>
        <v>x</v>
      </c>
      <c r="BY965" s="80" t="str">
        <f t="shared" si="1102"/>
        <v/>
      </c>
      <c r="BZ965" s="56" t="str">
        <f t="shared" si="1125"/>
        <v/>
      </c>
      <c r="CA965" s="56" t="str">
        <f t="shared" si="1126"/>
        <v/>
      </c>
      <c r="CB965" s="88">
        <f t="shared" si="1127"/>
        <v>0</v>
      </c>
      <c r="CC965" s="56" t="str">
        <f t="shared" si="1103"/>
        <v/>
      </c>
      <c r="CD965" s="56"/>
      <c r="CE965" s="56"/>
      <c r="CF965" s="56"/>
      <c r="CG965" s="56"/>
      <c r="CH965" s="169">
        <f t="shared" si="1128"/>
        <v>9999999999</v>
      </c>
      <c r="CI965" s="170">
        <f t="shared" si="1129"/>
        <v>9999999999</v>
      </c>
      <c r="CJ965" s="171">
        <f t="shared" si="1130"/>
        <v>9999999999</v>
      </c>
      <c r="CK965" s="172" t="str">
        <f t="shared" si="1131"/>
        <v/>
      </c>
      <c r="CL965" s="173" t="str">
        <f t="shared" si="1104"/>
        <v>x</v>
      </c>
      <c r="CN965" s="6" t="str">
        <f t="shared" si="1132"/>
        <v/>
      </c>
      <c r="CO965" s="293" t="e">
        <f t="shared" ca="1" si="1142"/>
        <v>#N/A</v>
      </c>
      <c r="CP965" s="6" t="e">
        <f t="shared" ca="1" si="1133"/>
        <v>#N/A</v>
      </c>
      <c r="CQ965" s="61">
        <v>949</v>
      </c>
      <c r="CR965" s="6">
        <f t="shared" si="1105"/>
        <v>0</v>
      </c>
      <c r="CS965" s="6">
        <f t="shared" si="1106"/>
        <v>0</v>
      </c>
      <c r="CT965" s="56" t="str">
        <f t="shared" si="1107"/>
        <v/>
      </c>
      <c r="CU965" s="76">
        <f t="shared" si="1108"/>
        <v>0</v>
      </c>
      <c r="CV965" s="76">
        <f t="shared" si="1109"/>
        <v>0</v>
      </c>
      <c r="CX965" s="6" t="str">
        <f t="shared" si="1110"/>
        <v/>
      </c>
      <c r="CY965" s="6" t="str">
        <f t="shared" si="1111"/>
        <v/>
      </c>
      <c r="CZ965" s="6" t="str">
        <f t="shared" si="1112"/>
        <v/>
      </c>
      <c r="DG965" s="56" t="str">
        <f t="shared" si="1113"/>
        <v/>
      </c>
      <c r="DH965" s="6">
        <f t="shared" si="1114"/>
        <v>0</v>
      </c>
      <c r="DK965" s="6">
        <f t="shared" si="1149"/>
        <v>0</v>
      </c>
      <c r="DL965" s="6" t="e">
        <f t="shared" si="1150"/>
        <v>#N/A</v>
      </c>
      <c r="DN965" s="6" t="e">
        <f t="shared" si="1148"/>
        <v>#N/A</v>
      </c>
      <c r="DP965" s="6" t="str">
        <f t="shared" si="1115"/>
        <v/>
      </c>
      <c r="DQ965" s="293">
        <f t="shared" ca="1" si="1144"/>
        <v>959</v>
      </c>
      <c r="DR965" s="6" t="str">
        <f t="shared" ca="1" si="1134"/>
        <v>x</v>
      </c>
      <c r="DU965" s="293" t="e">
        <f t="shared" ca="1" si="1135"/>
        <v>#N/A</v>
      </c>
      <c r="DV965" s="5"/>
      <c r="DW965" s="293" t="e">
        <f t="shared" ca="1" si="1145"/>
        <v>#N/A</v>
      </c>
      <c r="DZ965" s="293" t="e">
        <f t="shared" ca="1" si="1136"/>
        <v>#N/A</v>
      </c>
      <c r="EA965" s="293" t="e">
        <f t="shared" ca="1" si="1137"/>
        <v>#N/A</v>
      </c>
      <c r="EB965" s="293" t="e">
        <f t="shared" ca="1" si="1138"/>
        <v>#N/A</v>
      </c>
      <c r="EE965" s="6" t="str">
        <f t="shared" si="1139"/>
        <v/>
      </c>
      <c r="EF965" s="293" t="e">
        <f t="shared" ca="1" si="1140"/>
        <v>#N/A</v>
      </c>
      <c r="EG965" s="6" t="e">
        <f t="shared" ca="1" si="1116"/>
        <v>#N/A</v>
      </c>
    </row>
    <row r="966" spans="3:137" x14ac:dyDescent="0.2">
      <c r="C966" s="75"/>
      <c r="D966" s="184" t="str">
        <f t="shared" si="1080"/>
        <v/>
      </c>
      <c r="E966" s="649" t="str">
        <f t="shared" si="1146"/>
        <v/>
      </c>
      <c r="F966" s="607" t="str">
        <f t="shared" si="1079"/>
        <v>x</v>
      </c>
      <c r="G966" s="650"/>
      <c r="H966" s="651"/>
      <c r="I966" s="651"/>
      <c r="J966" s="651"/>
      <c r="K966" s="652"/>
      <c r="L966" s="889"/>
      <c r="M966" s="889"/>
      <c r="N966" s="653"/>
      <c r="O966" s="651"/>
      <c r="P966" s="651"/>
      <c r="Q966" s="654"/>
      <c r="R966" s="655"/>
      <c r="S966" s="607" t="str">
        <f t="shared" si="1081"/>
        <v/>
      </c>
      <c r="T966" s="656" t="str">
        <f t="shared" si="1082"/>
        <v/>
      </c>
      <c r="U966" s="656" t="str">
        <f t="shared" si="1117"/>
        <v/>
      </c>
      <c r="V966" s="656" t="str">
        <f t="shared" si="1083"/>
        <v/>
      </c>
      <c r="W966" s="719"/>
      <c r="X966" s="659"/>
      <c r="Y966" s="656" t="str">
        <f t="shared" si="1147"/>
        <v/>
      </c>
      <c r="Z966" s="659"/>
      <c r="AA966" s="654"/>
      <c r="AB966" s="656" t="str">
        <f t="shared" si="1084"/>
        <v/>
      </c>
      <c r="AC966" s="661" t="str">
        <f t="shared" si="1118"/>
        <v/>
      </c>
      <c r="AE966" s="658" t="str">
        <f t="shared" si="1085"/>
        <v/>
      </c>
      <c r="AF966" s="659"/>
      <c r="AT966" s="805" t="str">
        <f t="shared" si="1143"/>
        <v/>
      </c>
      <c r="AU966" t="str">
        <f t="shared" si="1119"/>
        <v/>
      </c>
      <c r="AV966" s="6" t="str">
        <f t="shared" si="1086"/>
        <v/>
      </c>
      <c r="AW966" s="317" t="str">
        <f t="shared" si="1087"/>
        <v/>
      </c>
      <c r="AX966" s="158" t="str">
        <f t="shared" si="1088"/>
        <v/>
      </c>
      <c r="AY966" s="158" t="str">
        <f t="shared" si="1152"/>
        <v/>
      </c>
      <c r="AZ966" s="309" t="str">
        <f t="shared" si="1151"/>
        <v/>
      </c>
      <c r="BA966" s="318" t="str">
        <f t="shared" si="1089"/>
        <v/>
      </c>
      <c r="BB966" s="473" t="str">
        <f t="shared" si="1090"/>
        <v/>
      </c>
      <c r="BC966" s="80" t="str">
        <f t="shared" si="1141"/>
        <v/>
      </c>
      <c r="BD966" s="56">
        <f t="shared" si="1091"/>
        <v>1</v>
      </c>
      <c r="BF966" s="56" t="str">
        <f t="shared" si="1092"/>
        <v/>
      </c>
      <c r="BG966" s="56" t="str">
        <f t="shared" si="1093"/>
        <v/>
      </c>
      <c r="BH966" s="6" t="str">
        <f t="shared" si="1094"/>
        <v/>
      </c>
      <c r="BK966" s="6" t="str">
        <f t="shared" si="1095"/>
        <v/>
      </c>
      <c r="BL966" s="56">
        <f t="shared" si="1120"/>
        <v>999999</v>
      </c>
      <c r="BM966" s="183">
        <f t="shared" si="1121"/>
        <v>99999.000004829999</v>
      </c>
      <c r="BN966" s="61">
        <v>950</v>
      </c>
      <c r="BO966" s="6">
        <f t="shared" si="1096"/>
        <v>999999</v>
      </c>
      <c r="BP966" s="6">
        <f t="shared" si="1097"/>
        <v>999999</v>
      </c>
      <c r="BQ966" s="6" t="str">
        <f t="shared" si="1122"/>
        <v>x</v>
      </c>
      <c r="BR966" s="206">
        <f t="shared" si="1098"/>
        <v>99999.000004829999</v>
      </c>
      <c r="BS966" s="6">
        <f t="shared" si="1099"/>
        <v>99999.000004829999</v>
      </c>
      <c r="BT966" s="6" t="str">
        <f t="shared" si="1123"/>
        <v>x</v>
      </c>
      <c r="BU966" s="6" t="str">
        <f t="shared" si="1100"/>
        <v/>
      </c>
      <c r="BW966" s="82">
        <f t="shared" si="1124"/>
        <v>9999999999</v>
      </c>
      <c r="BX966" s="80" t="str">
        <f t="shared" si="1101"/>
        <v>x</v>
      </c>
      <c r="BY966" s="80" t="str">
        <f t="shared" si="1102"/>
        <v/>
      </c>
      <c r="BZ966" s="56" t="str">
        <f t="shared" si="1125"/>
        <v/>
      </c>
      <c r="CA966" s="56" t="str">
        <f t="shared" si="1126"/>
        <v/>
      </c>
      <c r="CB966" s="88">
        <f t="shared" si="1127"/>
        <v>0</v>
      </c>
      <c r="CC966" s="56" t="str">
        <f t="shared" si="1103"/>
        <v/>
      </c>
      <c r="CD966" s="56"/>
      <c r="CE966" s="56"/>
      <c r="CF966" s="56"/>
      <c r="CG966" s="56"/>
      <c r="CH966" s="169">
        <f t="shared" si="1128"/>
        <v>9999999999</v>
      </c>
      <c r="CI966" s="170">
        <f t="shared" si="1129"/>
        <v>9999999999</v>
      </c>
      <c r="CJ966" s="171">
        <f t="shared" si="1130"/>
        <v>9999999999</v>
      </c>
      <c r="CK966" s="172" t="str">
        <f t="shared" si="1131"/>
        <v/>
      </c>
      <c r="CL966" s="173" t="str">
        <f t="shared" si="1104"/>
        <v>x</v>
      </c>
      <c r="CN966" s="6" t="str">
        <f t="shared" si="1132"/>
        <v/>
      </c>
      <c r="CO966" s="293" t="e">
        <f t="shared" ca="1" si="1142"/>
        <v>#N/A</v>
      </c>
      <c r="CP966" s="6" t="e">
        <f t="shared" ca="1" si="1133"/>
        <v>#N/A</v>
      </c>
      <c r="CQ966" s="61">
        <v>950</v>
      </c>
      <c r="CR966" s="6">
        <f t="shared" si="1105"/>
        <v>0</v>
      </c>
      <c r="CS966" s="6">
        <f t="shared" si="1106"/>
        <v>0</v>
      </c>
      <c r="CT966" s="56" t="str">
        <f t="shared" si="1107"/>
        <v/>
      </c>
      <c r="CU966" s="76">
        <f t="shared" si="1108"/>
        <v>0</v>
      </c>
      <c r="CV966" s="76">
        <f t="shared" si="1109"/>
        <v>0</v>
      </c>
      <c r="CX966" s="6" t="str">
        <f t="shared" si="1110"/>
        <v/>
      </c>
      <c r="CY966" s="6" t="str">
        <f t="shared" si="1111"/>
        <v/>
      </c>
      <c r="CZ966" s="6" t="str">
        <f t="shared" si="1112"/>
        <v/>
      </c>
      <c r="DG966" s="56" t="str">
        <f t="shared" si="1113"/>
        <v/>
      </c>
      <c r="DH966" s="6">
        <f t="shared" si="1114"/>
        <v>0</v>
      </c>
      <c r="DK966" s="6">
        <f t="shared" si="1149"/>
        <v>0</v>
      </c>
      <c r="DL966" s="6" t="e">
        <f t="shared" si="1150"/>
        <v>#N/A</v>
      </c>
      <c r="DN966" s="6" t="e">
        <f t="shared" si="1148"/>
        <v>#N/A</v>
      </c>
      <c r="DP966" s="6" t="str">
        <f t="shared" si="1115"/>
        <v/>
      </c>
      <c r="DQ966" s="293">
        <f t="shared" ca="1" si="1144"/>
        <v>960</v>
      </c>
      <c r="DR966" s="6" t="str">
        <f t="shared" ca="1" si="1134"/>
        <v>x</v>
      </c>
      <c r="DU966" s="293" t="e">
        <f t="shared" ca="1" si="1135"/>
        <v>#N/A</v>
      </c>
      <c r="DV966" s="5"/>
      <c r="DW966" s="293" t="e">
        <f t="shared" ca="1" si="1145"/>
        <v>#N/A</v>
      </c>
      <c r="DZ966" s="293" t="e">
        <f t="shared" ca="1" si="1136"/>
        <v>#N/A</v>
      </c>
      <c r="EA966" s="293" t="e">
        <f t="shared" ca="1" si="1137"/>
        <v>#N/A</v>
      </c>
      <c r="EB966" s="293" t="e">
        <f t="shared" ca="1" si="1138"/>
        <v>#N/A</v>
      </c>
      <c r="EE966" s="6" t="str">
        <f t="shared" si="1139"/>
        <v/>
      </c>
      <c r="EF966" s="293" t="e">
        <f t="shared" ca="1" si="1140"/>
        <v>#N/A</v>
      </c>
      <c r="EG966" s="6" t="e">
        <f t="shared" ca="1" si="1116"/>
        <v>#N/A</v>
      </c>
    </row>
    <row r="967" spans="3:137" x14ac:dyDescent="0.2">
      <c r="C967" s="75"/>
      <c r="D967" s="184" t="str">
        <f t="shared" si="1080"/>
        <v/>
      </c>
      <c r="E967" s="649" t="str">
        <f t="shared" si="1146"/>
        <v/>
      </c>
      <c r="F967" s="607" t="str">
        <f t="shared" si="1079"/>
        <v>x</v>
      </c>
      <c r="G967" s="650"/>
      <c r="H967" s="651"/>
      <c r="I967" s="651"/>
      <c r="J967" s="651"/>
      <c r="K967" s="652"/>
      <c r="L967" s="889"/>
      <c r="M967" s="889"/>
      <c r="N967" s="653"/>
      <c r="O967" s="651"/>
      <c r="P967" s="651"/>
      <c r="Q967" s="654"/>
      <c r="R967" s="655"/>
      <c r="S967" s="607" t="str">
        <f t="shared" si="1081"/>
        <v/>
      </c>
      <c r="T967" s="656" t="str">
        <f t="shared" si="1082"/>
        <v/>
      </c>
      <c r="U967" s="656" t="str">
        <f t="shared" si="1117"/>
        <v/>
      </c>
      <c r="V967" s="656" t="str">
        <f t="shared" si="1083"/>
        <v/>
      </c>
      <c r="W967" s="719"/>
      <c r="X967" s="659"/>
      <c r="Y967" s="656" t="str">
        <f t="shared" si="1147"/>
        <v/>
      </c>
      <c r="Z967" s="659"/>
      <c r="AA967" s="654"/>
      <c r="AB967" s="656" t="str">
        <f t="shared" si="1084"/>
        <v/>
      </c>
      <c r="AC967" s="661" t="str">
        <f t="shared" si="1118"/>
        <v/>
      </c>
      <c r="AE967" s="658" t="str">
        <f t="shared" si="1085"/>
        <v/>
      </c>
      <c r="AF967" s="659"/>
      <c r="AT967" s="805" t="str">
        <f t="shared" si="1143"/>
        <v/>
      </c>
      <c r="AU967" t="str">
        <f t="shared" si="1119"/>
        <v/>
      </c>
      <c r="AV967" s="6" t="str">
        <f t="shared" si="1086"/>
        <v/>
      </c>
      <c r="AW967" s="317" t="str">
        <f t="shared" si="1087"/>
        <v/>
      </c>
      <c r="AX967" s="158" t="str">
        <f t="shared" si="1088"/>
        <v/>
      </c>
      <c r="AY967" s="158" t="str">
        <f t="shared" si="1152"/>
        <v/>
      </c>
      <c r="AZ967" s="309" t="str">
        <f t="shared" si="1151"/>
        <v/>
      </c>
      <c r="BA967" s="318" t="str">
        <f t="shared" si="1089"/>
        <v/>
      </c>
      <c r="BB967" s="473" t="str">
        <f t="shared" si="1090"/>
        <v/>
      </c>
      <c r="BC967" s="80" t="str">
        <f t="shared" si="1141"/>
        <v/>
      </c>
      <c r="BD967" s="56">
        <f t="shared" si="1091"/>
        <v>1</v>
      </c>
      <c r="BF967" s="56" t="str">
        <f t="shared" si="1092"/>
        <v/>
      </c>
      <c r="BG967" s="56" t="str">
        <f t="shared" si="1093"/>
        <v/>
      </c>
      <c r="BH967" s="6" t="str">
        <f t="shared" si="1094"/>
        <v/>
      </c>
      <c r="BK967" s="6" t="str">
        <f t="shared" si="1095"/>
        <v/>
      </c>
      <c r="BL967" s="56">
        <f t="shared" si="1120"/>
        <v>999999</v>
      </c>
      <c r="BM967" s="183">
        <f t="shared" si="1121"/>
        <v>99999.000004835005</v>
      </c>
      <c r="BN967" s="61">
        <v>951</v>
      </c>
      <c r="BO967" s="6">
        <f t="shared" si="1096"/>
        <v>999999</v>
      </c>
      <c r="BP967" s="6">
        <f t="shared" si="1097"/>
        <v>999999</v>
      </c>
      <c r="BQ967" s="6" t="str">
        <f t="shared" si="1122"/>
        <v>x</v>
      </c>
      <c r="BR967" s="206">
        <f t="shared" si="1098"/>
        <v>99999.000004835005</v>
      </c>
      <c r="BS967" s="6">
        <f t="shared" si="1099"/>
        <v>99999.000004835005</v>
      </c>
      <c r="BT967" s="6" t="str">
        <f t="shared" si="1123"/>
        <v>x</v>
      </c>
      <c r="BU967" s="6" t="str">
        <f t="shared" si="1100"/>
        <v/>
      </c>
      <c r="BW967" s="82">
        <f t="shared" si="1124"/>
        <v>9999999999</v>
      </c>
      <c r="BX967" s="80" t="str">
        <f t="shared" si="1101"/>
        <v>x</v>
      </c>
      <c r="BY967" s="80" t="str">
        <f t="shared" si="1102"/>
        <v/>
      </c>
      <c r="BZ967" s="56" t="str">
        <f t="shared" si="1125"/>
        <v/>
      </c>
      <c r="CA967" s="56" t="str">
        <f t="shared" si="1126"/>
        <v/>
      </c>
      <c r="CB967" s="88">
        <f t="shared" si="1127"/>
        <v>0</v>
      </c>
      <c r="CC967" s="56" t="str">
        <f t="shared" si="1103"/>
        <v/>
      </c>
      <c r="CD967" s="56"/>
      <c r="CE967" s="56"/>
      <c r="CF967" s="56"/>
      <c r="CG967" s="56"/>
      <c r="CH967" s="169">
        <f t="shared" si="1128"/>
        <v>9999999999</v>
      </c>
      <c r="CI967" s="170">
        <f t="shared" si="1129"/>
        <v>9999999999</v>
      </c>
      <c r="CJ967" s="171">
        <f t="shared" si="1130"/>
        <v>9999999999</v>
      </c>
      <c r="CK967" s="172" t="str">
        <f t="shared" si="1131"/>
        <v/>
      </c>
      <c r="CL967" s="173" t="str">
        <f t="shared" si="1104"/>
        <v>x</v>
      </c>
      <c r="CN967" s="6" t="str">
        <f t="shared" si="1132"/>
        <v/>
      </c>
      <c r="CO967" s="293" t="e">
        <f t="shared" ca="1" si="1142"/>
        <v>#N/A</v>
      </c>
      <c r="CP967" s="6" t="e">
        <f t="shared" ca="1" si="1133"/>
        <v>#N/A</v>
      </c>
      <c r="CQ967" s="61">
        <v>951</v>
      </c>
      <c r="CR967" s="6">
        <f t="shared" si="1105"/>
        <v>0</v>
      </c>
      <c r="CS967" s="6">
        <f t="shared" si="1106"/>
        <v>0</v>
      </c>
      <c r="CT967" s="56" t="str">
        <f t="shared" si="1107"/>
        <v/>
      </c>
      <c r="CU967" s="76">
        <f t="shared" si="1108"/>
        <v>0</v>
      </c>
      <c r="CV967" s="76">
        <f t="shared" si="1109"/>
        <v>0</v>
      </c>
      <c r="CX967" s="6" t="str">
        <f t="shared" si="1110"/>
        <v/>
      </c>
      <c r="CY967" s="6" t="str">
        <f t="shared" si="1111"/>
        <v/>
      </c>
      <c r="CZ967" s="6" t="str">
        <f t="shared" si="1112"/>
        <v/>
      </c>
      <c r="DG967" s="56" t="str">
        <f t="shared" si="1113"/>
        <v/>
      </c>
      <c r="DH967" s="6">
        <f t="shared" si="1114"/>
        <v>0</v>
      </c>
      <c r="DK967" s="6">
        <f t="shared" si="1149"/>
        <v>0</v>
      </c>
      <c r="DL967" s="6" t="e">
        <f t="shared" si="1150"/>
        <v>#N/A</v>
      </c>
      <c r="DN967" s="6" t="e">
        <f t="shared" si="1148"/>
        <v>#N/A</v>
      </c>
      <c r="DP967" s="6" t="str">
        <f t="shared" si="1115"/>
        <v/>
      </c>
      <c r="DQ967" s="293">
        <f t="shared" ca="1" si="1144"/>
        <v>961</v>
      </c>
      <c r="DR967" s="6" t="str">
        <f t="shared" ca="1" si="1134"/>
        <v>x</v>
      </c>
      <c r="DU967" s="293" t="e">
        <f t="shared" ca="1" si="1135"/>
        <v>#N/A</v>
      </c>
      <c r="DV967" s="5"/>
      <c r="DW967" s="293" t="e">
        <f t="shared" ca="1" si="1145"/>
        <v>#N/A</v>
      </c>
      <c r="DZ967" s="293" t="e">
        <f t="shared" ca="1" si="1136"/>
        <v>#N/A</v>
      </c>
      <c r="EA967" s="293" t="e">
        <f t="shared" ca="1" si="1137"/>
        <v>#N/A</v>
      </c>
      <c r="EB967" s="293" t="e">
        <f t="shared" ca="1" si="1138"/>
        <v>#N/A</v>
      </c>
      <c r="EE967" s="6" t="str">
        <f t="shared" si="1139"/>
        <v/>
      </c>
      <c r="EF967" s="293" t="e">
        <f t="shared" ca="1" si="1140"/>
        <v>#N/A</v>
      </c>
      <c r="EG967" s="6" t="e">
        <f t="shared" ca="1" si="1116"/>
        <v>#N/A</v>
      </c>
    </row>
    <row r="968" spans="3:137" x14ac:dyDescent="0.2">
      <c r="C968" s="75"/>
      <c r="D968" s="184" t="str">
        <f t="shared" si="1080"/>
        <v/>
      </c>
      <c r="E968" s="649" t="str">
        <f t="shared" si="1146"/>
        <v/>
      </c>
      <c r="F968" s="607" t="str">
        <f t="shared" si="1079"/>
        <v>x</v>
      </c>
      <c r="G968" s="650"/>
      <c r="H968" s="651"/>
      <c r="I968" s="651"/>
      <c r="J968" s="651"/>
      <c r="K968" s="652"/>
      <c r="L968" s="889"/>
      <c r="M968" s="889"/>
      <c r="N968" s="653"/>
      <c r="O968" s="651"/>
      <c r="P968" s="651"/>
      <c r="Q968" s="654"/>
      <c r="R968" s="655"/>
      <c r="S968" s="607" t="str">
        <f t="shared" si="1081"/>
        <v/>
      </c>
      <c r="T968" s="656" t="str">
        <f t="shared" si="1082"/>
        <v/>
      </c>
      <c r="U968" s="656" t="str">
        <f t="shared" si="1117"/>
        <v/>
      </c>
      <c r="V968" s="656" t="str">
        <f t="shared" si="1083"/>
        <v/>
      </c>
      <c r="W968" s="719"/>
      <c r="X968" s="659"/>
      <c r="Y968" s="656" t="str">
        <f t="shared" si="1147"/>
        <v/>
      </c>
      <c r="Z968" s="659"/>
      <c r="AA968" s="654"/>
      <c r="AB968" s="656" t="str">
        <f t="shared" si="1084"/>
        <v/>
      </c>
      <c r="AC968" s="661" t="str">
        <f t="shared" si="1118"/>
        <v/>
      </c>
      <c r="AE968" s="658" t="str">
        <f t="shared" si="1085"/>
        <v/>
      </c>
      <c r="AF968" s="659"/>
      <c r="AT968" s="805" t="str">
        <f t="shared" si="1143"/>
        <v/>
      </c>
      <c r="AU968" t="str">
        <f t="shared" si="1119"/>
        <v/>
      </c>
      <c r="AV968" s="6" t="str">
        <f t="shared" si="1086"/>
        <v/>
      </c>
      <c r="AW968" s="317" t="str">
        <f t="shared" si="1087"/>
        <v/>
      </c>
      <c r="AX968" s="158" t="str">
        <f t="shared" si="1088"/>
        <v/>
      </c>
      <c r="AY968" s="158" t="str">
        <f t="shared" si="1152"/>
        <v/>
      </c>
      <c r="AZ968" s="309" t="str">
        <f t="shared" si="1151"/>
        <v/>
      </c>
      <c r="BA968" s="318" t="str">
        <f t="shared" si="1089"/>
        <v/>
      </c>
      <c r="BB968" s="473" t="str">
        <f t="shared" si="1090"/>
        <v/>
      </c>
      <c r="BC968" s="80" t="str">
        <f t="shared" si="1141"/>
        <v/>
      </c>
      <c r="BD968" s="56">
        <f t="shared" si="1091"/>
        <v>1</v>
      </c>
      <c r="BF968" s="56" t="str">
        <f t="shared" si="1092"/>
        <v/>
      </c>
      <c r="BG968" s="56" t="str">
        <f t="shared" si="1093"/>
        <v/>
      </c>
      <c r="BH968" s="6" t="str">
        <f t="shared" si="1094"/>
        <v/>
      </c>
      <c r="BK968" s="6" t="str">
        <f t="shared" si="1095"/>
        <v/>
      </c>
      <c r="BL968" s="56">
        <f t="shared" si="1120"/>
        <v>999999</v>
      </c>
      <c r="BM968" s="183">
        <f t="shared" si="1121"/>
        <v>99999.000004839996</v>
      </c>
      <c r="BN968" s="61">
        <v>952</v>
      </c>
      <c r="BO968" s="6">
        <f t="shared" si="1096"/>
        <v>999999</v>
      </c>
      <c r="BP968" s="6">
        <f t="shared" si="1097"/>
        <v>999999</v>
      </c>
      <c r="BQ968" s="6" t="str">
        <f t="shared" si="1122"/>
        <v>x</v>
      </c>
      <c r="BR968" s="206">
        <f t="shared" si="1098"/>
        <v>99999.000004839996</v>
      </c>
      <c r="BS968" s="6">
        <f t="shared" si="1099"/>
        <v>99999.000004839996</v>
      </c>
      <c r="BT968" s="6" t="str">
        <f t="shared" si="1123"/>
        <v>x</v>
      </c>
      <c r="BU968" s="6" t="str">
        <f t="shared" si="1100"/>
        <v/>
      </c>
      <c r="BW968" s="82">
        <f t="shared" si="1124"/>
        <v>9999999999</v>
      </c>
      <c r="BX968" s="80" t="str">
        <f t="shared" si="1101"/>
        <v>x</v>
      </c>
      <c r="BY968" s="80" t="str">
        <f t="shared" si="1102"/>
        <v/>
      </c>
      <c r="BZ968" s="56" t="str">
        <f t="shared" si="1125"/>
        <v/>
      </c>
      <c r="CA968" s="56" t="str">
        <f t="shared" si="1126"/>
        <v/>
      </c>
      <c r="CB968" s="88">
        <f t="shared" si="1127"/>
        <v>0</v>
      </c>
      <c r="CC968" s="56" t="str">
        <f t="shared" si="1103"/>
        <v/>
      </c>
      <c r="CD968" s="56"/>
      <c r="CE968" s="56"/>
      <c r="CF968" s="56"/>
      <c r="CG968" s="56"/>
      <c r="CH968" s="169">
        <f t="shared" si="1128"/>
        <v>9999999999</v>
      </c>
      <c r="CI968" s="170">
        <f t="shared" si="1129"/>
        <v>9999999999</v>
      </c>
      <c r="CJ968" s="171">
        <f t="shared" si="1130"/>
        <v>9999999999</v>
      </c>
      <c r="CK968" s="172" t="str">
        <f t="shared" si="1131"/>
        <v/>
      </c>
      <c r="CL968" s="173" t="str">
        <f t="shared" si="1104"/>
        <v>x</v>
      </c>
      <c r="CN968" s="6" t="str">
        <f t="shared" si="1132"/>
        <v/>
      </c>
      <c r="CO968" s="293" t="e">
        <f t="shared" ca="1" si="1142"/>
        <v>#N/A</v>
      </c>
      <c r="CP968" s="6" t="e">
        <f t="shared" ca="1" si="1133"/>
        <v>#N/A</v>
      </c>
      <c r="CQ968" s="61">
        <v>952</v>
      </c>
      <c r="CR968" s="6">
        <f t="shared" si="1105"/>
        <v>0</v>
      </c>
      <c r="CS968" s="6">
        <f t="shared" si="1106"/>
        <v>0</v>
      </c>
      <c r="CT968" s="56" t="str">
        <f t="shared" si="1107"/>
        <v/>
      </c>
      <c r="CU968" s="76">
        <f t="shared" si="1108"/>
        <v>0</v>
      </c>
      <c r="CV968" s="76">
        <f t="shared" si="1109"/>
        <v>0</v>
      </c>
      <c r="CX968" s="6" t="str">
        <f t="shared" si="1110"/>
        <v/>
      </c>
      <c r="CY968" s="6" t="str">
        <f t="shared" si="1111"/>
        <v/>
      </c>
      <c r="CZ968" s="6" t="str">
        <f t="shared" si="1112"/>
        <v/>
      </c>
      <c r="DG968" s="56" t="str">
        <f t="shared" si="1113"/>
        <v/>
      </c>
      <c r="DH968" s="6">
        <f t="shared" si="1114"/>
        <v>0</v>
      </c>
      <c r="DK968" s="6">
        <f t="shared" si="1149"/>
        <v>0</v>
      </c>
      <c r="DL968" s="6" t="e">
        <f t="shared" si="1150"/>
        <v>#N/A</v>
      </c>
      <c r="DN968" s="6" t="e">
        <f t="shared" si="1148"/>
        <v>#N/A</v>
      </c>
      <c r="DP968" s="6" t="str">
        <f t="shared" si="1115"/>
        <v/>
      </c>
      <c r="DQ968" s="293">
        <f t="shared" ca="1" si="1144"/>
        <v>962</v>
      </c>
      <c r="DR968" s="6" t="str">
        <f t="shared" ca="1" si="1134"/>
        <v>x</v>
      </c>
      <c r="DU968" s="293" t="e">
        <f t="shared" ca="1" si="1135"/>
        <v>#N/A</v>
      </c>
      <c r="DV968" s="5"/>
      <c r="DW968" s="293" t="e">
        <f t="shared" ca="1" si="1145"/>
        <v>#N/A</v>
      </c>
      <c r="DZ968" s="293" t="e">
        <f t="shared" ca="1" si="1136"/>
        <v>#N/A</v>
      </c>
      <c r="EA968" s="293" t="e">
        <f t="shared" ca="1" si="1137"/>
        <v>#N/A</v>
      </c>
      <c r="EB968" s="293" t="e">
        <f t="shared" ca="1" si="1138"/>
        <v>#N/A</v>
      </c>
      <c r="EE968" s="6" t="str">
        <f t="shared" si="1139"/>
        <v/>
      </c>
      <c r="EF968" s="293" t="e">
        <f t="shared" ca="1" si="1140"/>
        <v>#N/A</v>
      </c>
      <c r="EG968" s="6" t="e">
        <f t="shared" ca="1" si="1116"/>
        <v>#N/A</v>
      </c>
    </row>
    <row r="969" spans="3:137" x14ac:dyDescent="0.2">
      <c r="C969" s="75"/>
      <c r="D969" s="184" t="str">
        <f t="shared" si="1080"/>
        <v/>
      </c>
      <c r="E969" s="649" t="str">
        <f t="shared" si="1146"/>
        <v/>
      </c>
      <c r="F969" s="607" t="str">
        <f t="shared" si="1079"/>
        <v>x</v>
      </c>
      <c r="G969" s="650"/>
      <c r="H969" s="651"/>
      <c r="I969" s="651"/>
      <c r="J969" s="651"/>
      <c r="K969" s="652"/>
      <c r="L969" s="889"/>
      <c r="M969" s="889"/>
      <c r="N969" s="653"/>
      <c r="O969" s="651"/>
      <c r="P969" s="651"/>
      <c r="Q969" s="654"/>
      <c r="R969" s="655"/>
      <c r="S969" s="607" t="str">
        <f t="shared" si="1081"/>
        <v/>
      </c>
      <c r="T969" s="656" t="str">
        <f t="shared" si="1082"/>
        <v/>
      </c>
      <c r="U969" s="656" t="str">
        <f t="shared" si="1117"/>
        <v/>
      </c>
      <c r="V969" s="656" t="str">
        <f t="shared" si="1083"/>
        <v/>
      </c>
      <c r="W969" s="719"/>
      <c r="X969" s="659"/>
      <c r="Y969" s="656" t="str">
        <f t="shared" si="1147"/>
        <v/>
      </c>
      <c r="Z969" s="659"/>
      <c r="AA969" s="654"/>
      <c r="AB969" s="656" t="str">
        <f t="shared" si="1084"/>
        <v/>
      </c>
      <c r="AC969" s="661" t="str">
        <f t="shared" si="1118"/>
        <v/>
      </c>
      <c r="AE969" s="658" t="str">
        <f t="shared" si="1085"/>
        <v/>
      </c>
      <c r="AF969" s="659"/>
      <c r="AT969" s="805" t="str">
        <f t="shared" si="1143"/>
        <v/>
      </c>
      <c r="AU969" t="str">
        <f t="shared" si="1119"/>
        <v/>
      </c>
      <c r="AV969" s="6" t="str">
        <f t="shared" si="1086"/>
        <v/>
      </c>
      <c r="AW969" s="317" t="str">
        <f t="shared" si="1087"/>
        <v/>
      </c>
      <c r="AX969" s="158" t="str">
        <f t="shared" si="1088"/>
        <v/>
      </c>
      <c r="AY969" s="158" t="str">
        <f t="shared" si="1152"/>
        <v/>
      </c>
      <c r="AZ969" s="309" t="str">
        <f t="shared" si="1151"/>
        <v/>
      </c>
      <c r="BA969" s="318" t="str">
        <f t="shared" si="1089"/>
        <v/>
      </c>
      <c r="BB969" s="473" t="str">
        <f t="shared" si="1090"/>
        <v/>
      </c>
      <c r="BC969" s="80" t="str">
        <f t="shared" si="1141"/>
        <v/>
      </c>
      <c r="BD969" s="56">
        <f t="shared" si="1091"/>
        <v>1</v>
      </c>
      <c r="BF969" s="56" t="str">
        <f t="shared" si="1092"/>
        <v/>
      </c>
      <c r="BG969" s="56" t="str">
        <f t="shared" si="1093"/>
        <v/>
      </c>
      <c r="BH969" s="6" t="str">
        <f t="shared" si="1094"/>
        <v/>
      </c>
      <c r="BK969" s="6" t="str">
        <f t="shared" si="1095"/>
        <v/>
      </c>
      <c r="BL969" s="56">
        <f t="shared" si="1120"/>
        <v>999999</v>
      </c>
      <c r="BM969" s="183">
        <f t="shared" si="1121"/>
        <v>99999.000004845002</v>
      </c>
      <c r="BN969" s="61">
        <v>953</v>
      </c>
      <c r="BO969" s="6">
        <f t="shared" si="1096"/>
        <v>999999</v>
      </c>
      <c r="BP969" s="6">
        <f t="shared" si="1097"/>
        <v>999999</v>
      </c>
      <c r="BQ969" s="6" t="str">
        <f t="shared" si="1122"/>
        <v>x</v>
      </c>
      <c r="BR969" s="206">
        <f t="shared" si="1098"/>
        <v>99999.000004845002</v>
      </c>
      <c r="BS969" s="6">
        <f t="shared" si="1099"/>
        <v>99999.000004845002</v>
      </c>
      <c r="BT969" s="6" t="str">
        <f t="shared" si="1123"/>
        <v>x</v>
      </c>
      <c r="BU969" s="6" t="str">
        <f t="shared" si="1100"/>
        <v/>
      </c>
      <c r="BW969" s="82">
        <f t="shared" si="1124"/>
        <v>9999999999</v>
      </c>
      <c r="BX969" s="80" t="str">
        <f t="shared" si="1101"/>
        <v>x</v>
      </c>
      <c r="BY969" s="80" t="str">
        <f t="shared" si="1102"/>
        <v/>
      </c>
      <c r="BZ969" s="56" t="str">
        <f t="shared" si="1125"/>
        <v/>
      </c>
      <c r="CA969" s="56" t="str">
        <f t="shared" si="1126"/>
        <v/>
      </c>
      <c r="CB969" s="88">
        <f t="shared" si="1127"/>
        <v>0</v>
      </c>
      <c r="CC969" s="56" t="str">
        <f t="shared" si="1103"/>
        <v/>
      </c>
      <c r="CD969" s="56"/>
      <c r="CE969" s="56"/>
      <c r="CF969" s="56"/>
      <c r="CG969" s="56"/>
      <c r="CH969" s="169">
        <f t="shared" si="1128"/>
        <v>9999999999</v>
      </c>
      <c r="CI969" s="170">
        <f t="shared" si="1129"/>
        <v>9999999999</v>
      </c>
      <c r="CJ969" s="171">
        <f t="shared" si="1130"/>
        <v>9999999999</v>
      </c>
      <c r="CK969" s="172" t="str">
        <f t="shared" si="1131"/>
        <v/>
      </c>
      <c r="CL969" s="173" t="str">
        <f t="shared" si="1104"/>
        <v>x</v>
      </c>
      <c r="CN969" s="6" t="str">
        <f t="shared" si="1132"/>
        <v/>
      </c>
      <c r="CO969" s="293" t="e">
        <f t="shared" ca="1" si="1142"/>
        <v>#N/A</v>
      </c>
      <c r="CP969" s="6" t="e">
        <f t="shared" ca="1" si="1133"/>
        <v>#N/A</v>
      </c>
      <c r="CQ969" s="61">
        <v>953</v>
      </c>
      <c r="CR969" s="6">
        <f t="shared" si="1105"/>
        <v>0</v>
      </c>
      <c r="CS969" s="6">
        <f t="shared" si="1106"/>
        <v>0</v>
      </c>
      <c r="CT969" s="56" t="str">
        <f t="shared" si="1107"/>
        <v/>
      </c>
      <c r="CU969" s="76">
        <f t="shared" si="1108"/>
        <v>0</v>
      </c>
      <c r="CV969" s="76">
        <f t="shared" si="1109"/>
        <v>0</v>
      </c>
      <c r="CX969" s="6" t="str">
        <f t="shared" si="1110"/>
        <v/>
      </c>
      <c r="CY969" s="6" t="str">
        <f t="shared" si="1111"/>
        <v/>
      </c>
      <c r="CZ969" s="6" t="str">
        <f t="shared" si="1112"/>
        <v/>
      </c>
      <c r="DG969" s="56" t="str">
        <f t="shared" si="1113"/>
        <v/>
      </c>
      <c r="DH969" s="6">
        <f t="shared" si="1114"/>
        <v>0</v>
      </c>
      <c r="DK969" s="6">
        <f t="shared" si="1149"/>
        <v>0</v>
      </c>
      <c r="DL969" s="6" t="e">
        <f t="shared" si="1150"/>
        <v>#N/A</v>
      </c>
      <c r="DN969" s="6" t="e">
        <f t="shared" si="1148"/>
        <v>#N/A</v>
      </c>
      <c r="DP969" s="6" t="str">
        <f t="shared" si="1115"/>
        <v/>
      </c>
      <c r="DQ969" s="293">
        <f t="shared" ca="1" si="1144"/>
        <v>963</v>
      </c>
      <c r="DR969" s="6" t="str">
        <f t="shared" ca="1" si="1134"/>
        <v>x</v>
      </c>
      <c r="DU969" s="293" t="e">
        <f t="shared" ca="1" si="1135"/>
        <v>#N/A</v>
      </c>
      <c r="DV969" s="5"/>
      <c r="DW969" s="293" t="e">
        <f t="shared" ca="1" si="1145"/>
        <v>#N/A</v>
      </c>
      <c r="DZ969" s="293" t="e">
        <f t="shared" ca="1" si="1136"/>
        <v>#N/A</v>
      </c>
      <c r="EA969" s="293" t="e">
        <f t="shared" ca="1" si="1137"/>
        <v>#N/A</v>
      </c>
      <c r="EB969" s="293" t="e">
        <f t="shared" ca="1" si="1138"/>
        <v>#N/A</v>
      </c>
      <c r="EE969" s="6" t="str">
        <f t="shared" si="1139"/>
        <v/>
      </c>
      <c r="EF969" s="293" t="e">
        <f t="shared" ca="1" si="1140"/>
        <v>#N/A</v>
      </c>
      <c r="EG969" s="6" t="e">
        <f t="shared" ca="1" si="1116"/>
        <v>#N/A</v>
      </c>
    </row>
    <row r="970" spans="3:137" x14ac:dyDescent="0.2">
      <c r="C970" s="75"/>
      <c r="D970" s="184" t="str">
        <f t="shared" si="1080"/>
        <v/>
      </c>
      <c r="E970" s="649" t="str">
        <f t="shared" si="1146"/>
        <v/>
      </c>
      <c r="F970" s="607" t="str">
        <f t="shared" ref="F970:F1016" si="1153">IF(F969="x","x",IF(OR(H970="",G970="",P970=""),"x",IF(ISERROR(BC969),"x",F969+1)))</f>
        <v>x</v>
      </c>
      <c r="G970" s="650"/>
      <c r="H970" s="651"/>
      <c r="I970" s="651"/>
      <c r="J970" s="651"/>
      <c r="K970" s="652"/>
      <c r="L970" s="889"/>
      <c r="M970" s="889"/>
      <c r="N970" s="653"/>
      <c r="O970" s="651"/>
      <c r="P970" s="651"/>
      <c r="Q970" s="654"/>
      <c r="R970" s="655"/>
      <c r="S970" s="607" t="str">
        <f t="shared" si="1081"/>
        <v/>
      </c>
      <c r="T970" s="656" t="str">
        <f t="shared" si="1082"/>
        <v/>
      </c>
      <c r="U970" s="656" t="str">
        <f t="shared" si="1117"/>
        <v/>
      </c>
      <c r="V970" s="656" t="str">
        <f t="shared" si="1083"/>
        <v/>
      </c>
      <c r="W970" s="719"/>
      <c r="X970" s="659"/>
      <c r="Y970" s="656" t="str">
        <f t="shared" si="1147"/>
        <v/>
      </c>
      <c r="Z970" s="659"/>
      <c r="AA970" s="654"/>
      <c r="AB970" s="656" t="str">
        <f t="shared" si="1084"/>
        <v/>
      </c>
      <c r="AC970" s="661" t="str">
        <f t="shared" si="1118"/>
        <v/>
      </c>
      <c r="AE970" s="658" t="str">
        <f t="shared" si="1085"/>
        <v/>
      </c>
      <c r="AF970" s="659"/>
      <c r="AT970" s="805" t="str">
        <f t="shared" si="1143"/>
        <v/>
      </c>
      <c r="AU970" t="str">
        <f t="shared" si="1119"/>
        <v/>
      </c>
      <c r="AV970" s="6" t="str">
        <f t="shared" si="1086"/>
        <v/>
      </c>
      <c r="AW970" s="317" t="str">
        <f t="shared" si="1087"/>
        <v/>
      </c>
      <c r="AX970" s="158" t="str">
        <f t="shared" si="1088"/>
        <v/>
      </c>
      <c r="AY970" s="158" t="str">
        <f t="shared" si="1152"/>
        <v/>
      </c>
      <c r="AZ970" s="309" t="str">
        <f t="shared" si="1151"/>
        <v/>
      </c>
      <c r="BA970" s="318" t="str">
        <f t="shared" si="1089"/>
        <v/>
      </c>
      <c r="BB970" s="473" t="str">
        <f t="shared" si="1090"/>
        <v/>
      </c>
      <c r="BC970" s="80" t="str">
        <f t="shared" si="1141"/>
        <v/>
      </c>
      <c r="BD970" s="56">
        <f t="shared" si="1091"/>
        <v>1</v>
      </c>
      <c r="BF970" s="56" t="str">
        <f t="shared" si="1092"/>
        <v/>
      </c>
      <c r="BG970" s="56" t="str">
        <f t="shared" si="1093"/>
        <v/>
      </c>
      <c r="BH970" s="6" t="str">
        <f t="shared" si="1094"/>
        <v/>
      </c>
      <c r="BK970" s="6" t="str">
        <f t="shared" si="1095"/>
        <v/>
      </c>
      <c r="BL970" s="56">
        <f t="shared" si="1120"/>
        <v>999999</v>
      </c>
      <c r="BM970" s="183">
        <f t="shared" si="1121"/>
        <v>99999.000004849993</v>
      </c>
      <c r="BN970" s="61">
        <v>954</v>
      </c>
      <c r="BO970" s="6">
        <f t="shared" si="1096"/>
        <v>999999</v>
      </c>
      <c r="BP970" s="6">
        <f t="shared" si="1097"/>
        <v>999999</v>
      </c>
      <c r="BQ970" s="6" t="str">
        <f t="shared" si="1122"/>
        <v>x</v>
      </c>
      <c r="BR970" s="206">
        <f t="shared" si="1098"/>
        <v>99999.000004849993</v>
      </c>
      <c r="BS970" s="6">
        <f t="shared" si="1099"/>
        <v>99999.000004849993</v>
      </c>
      <c r="BT970" s="6" t="str">
        <f t="shared" si="1123"/>
        <v>x</v>
      </c>
      <c r="BU970" s="6" t="str">
        <f t="shared" si="1100"/>
        <v/>
      </c>
      <c r="BW970" s="82">
        <f t="shared" si="1124"/>
        <v>9999999999</v>
      </c>
      <c r="BX970" s="80" t="str">
        <f t="shared" si="1101"/>
        <v>x</v>
      </c>
      <c r="BY970" s="80" t="str">
        <f t="shared" si="1102"/>
        <v/>
      </c>
      <c r="BZ970" s="56" t="str">
        <f t="shared" si="1125"/>
        <v/>
      </c>
      <c r="CA970" s="56" t="str">
        <f t="shared" si="1126"/>
        <v/>
      </c>
      <c r="CB970" s="88">
        <f t="shared" si="1127"/>
        <v>0</v>
      </c>
      <c r="CC970" s="56" t="str">
        <f t="shared" si="1103"/>
        <v/>
      </c>
      <c r="CD970" s="56"/>
      <c r="CE970" s="56"/>
      <c r="CF970" s="56"/>
      <c r="CG970" s="56"/>
      <c r="CH970" s="169">
        <f t="shared" si="1128"/>
        <v>9999999999</v>
      </c>
      <c r="CI970" s="170">
        <f t="shared" si="1129"/>
        <v>9999999999</v>
      </c>
      <c r="CJ970" s="171">
        <f t="shared" si="1130"/>
        <v>9999999999</v>
      </c>
      <c r="CK970" s="172" t="str">
        <f t="shared" si="1131"/>
        <v/>
      </c>
      <c r="CL970" s="173" t="str">
        <f t="shared" si="1104"/>
        <v>x</v>
      </c>
      <c r="CN970" s="6" t="str">
        <f t="shared" si="1132"/>
        <v/>
      </c>
      <c r="CO970" s="293" t="e">
        <f t="shared" ca="1" si="1142"/>
        <v>#N/A</v>
      </c>
      <c r="CP970" s="6" t="e">
        <f t="shared" ca="1" si="1133"/>
        <v>#N/A</v>
      </c>
      <c r="CQ970" s="61">
        <v>954</v>
      </c>
      <c r="CR970" s="6">
        <f t="shared" si="1105"/>
        <v>0</v>
      </c>
      <c r="CS970" s="6">
        <f t="shared" si="1106"/>
        <v>0</v>
      </c>
      <c r="CT970" s="56" t="str">
        <f t="shared" si="1107"/>
        <v/>
      </c>
      <c r="CU970" s="76">
        <f t="shared" si="1108"/>
        <v>0</v>
      </c>
      <c r="CV970" s="76">
        <f t="shared" si="1109"/>
        <v>0</v>
      </c>
      <c r="CX970" s="6" t="str">
        <f t="shared" si="1110"/>
        <v/>
      </c>
      <c r="CY970" s="6" t="str">
        <f t="shared" si="1111"/>
        <v/>
      </c>
      <c r="CZ970" s="6" t="str">
        <f t="shared" si="1112"/>
        <v/>
      </c>
      <c r="DG970" s="56" t="str">
        <f t="shared" si="1113"/>
        <v/>
      </c>
      <c r="DH970" s="6">
        <f t="shared" si="1114"/>
        <v>0</v>
      </c>
      <c r="DK970" s="6">
        <f t="shared" si="1149"/>
        <v>0</v>
      </c>
      <c r="DL970" s="6" t="e">
        <f t="shared" si="1150"/>
        <v>#N/A</v>
      </c>
      <c r="DN970" s="6" t="e">
        <f t="shared" si="1148"/>
        <v>#N/A</v>
      </c>
      <c r="DP970" s="6" t="str">
        <f t="shared" si="1115"/>
        <v/>
      </c>
      <c r="DQ970" s="293">
        <f t="shared" ca="1" si="1144"/>
        <v>964</v>
      </c>
      <c r="DR970" s="6" t="str">
        <f t="shared" ca="1" si="1134"/>
        <v>x</v>
      </c>
      <c r="DU970" s="293" t="e">
        <f t="shared" ca="1" si="1135"/>
        <v>#N/A</v>
      </c>
      <c r="DV970" s="5"/>
      <c r="DW970" s="293" t="e">
        <f t="shared" ca="1" si="1145"/>
        <v>#N/A</v>
      </c>
      <c r="DZ970" s="293" t="e">
        <f t="shared" ca="1" si="1136"/>
        <v>#N/A</v>
      </c>
      <c r="EA970" s="293" t="e">
        <f t="shared" ca="1" si="1137"/>
        <v>#N/A</v>
      </c>
      <c r="EB970" s="293" t="e">
        <f t="shared" ca="1" si="1138"/>
        <v>#N/A</v>
      </c>
      <c r="EE970" s="6" t="str">
        <f t="shared" si="1139"/>
        <v/>
      </c>
      <c r="EF970" s="293" t="e">
        <f t="shared" ca="1" si="1140"/>
        <v>#N/A</v>
      </c>
      <c r="EG970" s="6" t="e">
        <f t="shared" ca="1" si="1116"/>
        <v>#N/A</v>
      </c>
    </row>
    <row r="971" spans="3:137" x14ac:dyDescent="0.2">
      <c r="C971" s="75"/>
      <c r="D971" s="184" t="str">
        <f t="shared" si="1080"/>
        <v/>
      </c>
      <c r="E971" s="649" t="str">
        <f t="shared" si="1146"/>
        <v/>
      </c>
      <c r="F971" s="607" t="str">
        <f t="shared" si="1153"/>
        <v>x</v>
      </c>
      <c r="G971" s="650"/>
      <c r="H971" s="651"/>
      <c r="I971" s="651"/>
      <c r="J971" s="651"/>
      <c r="K971" s="652"/>
      <c r="L971" s="889"/>
      <c r="M971" s="889"/>
      <c r="N971" s="653"/>
      <c r="O971" s="651"/>
      <c r="P971" s="651"/>
      <c r="Q971" s="654"/>
      <c r="R971" s="655"/>
      <c r="S971" s="607" t="str">
        <f t="shared" si="1081"/>
        <v/>
      </c>
      <c r="T971" s="656" t="str">
        <f t="shared" si="1082"/>
        <v/>
      </c>
      <c r="U971" s="656" t="str">
        <f t="shared" si="1117"/>
        <v/>
      </c>
      <c r="V971" s="656" t="str">
        <f t="shared" si="1083"/>
        <v/>
      </c>
      <c r="W971" s="719"/>
      <c r="X971" s="659"/>
      <c r="Y971" s="656" t="str">
        <f t="shared" si="1147"/>
        <v/>
      </c>
      <c r="Z971" s="659"/>
      <c r="AA971" s="654"/>
      <c r="AB971" s="656" t="str">
        <f t="shared" si="1084"/>
        <v/>
      </c>
      <c r="AC971" s="661" t="str">
        <f t="shared" si="1118"/>
        <v/>
      </c>
      <c r="AE971" s="658" t="str">
        <f t="shared" si="1085"/>
        <v/>
      </c>
      <c r="AF971" s="659"/>
      <c r="AT971" s="805" t="str">
        <f t="shared" si="1143"/>
        <v/>
      </c>
      <c r="AU971" t="str">
        <f t="shared" si="1119"/>
        <v/>
      </c>
      <c r="AV971" s="6" t="str">
        <f t="shared" si="1086"/>
        <v/>
      </c>
      <c r="AW971" s="317" t="str">
        <f t="shared" si="1087"/>
        <v/>
      </c>
      <c r="AX971" s="158" t="str">
        <f t="shared" si="1088"/>
        <v/>
      </c>
      <c r="AY971" s="158" t="str">
        <f t="shared" si="1152"/>
        <v/>
      </c>
      <c r="AZ971" s="309" t="str">
        <f t="shared" si="1151"/>
        <v/>
      </c>
      <c r="BA971" s="318" t="str">
        <f t="shared" si="1089"/>
        <v/>
      </c>
      <c r="BB971" s="473" t="str">
        <f t="shared" si="1090"/>
        <v/>
      </c>
      <c r="BC971" s="80" t="str">
        <f t="shared" si="1141"/>
        <v/>
      </c>
      <c r="BD971" s="56">
        <f t="shared" si="1091"/>
        <v>1</v>
      </c>
      <c r="BF971" s="56" t="str">
        <f t="shared" si="1092"/>
        <v/>
      </c>
      <c r="BG971" s="56" t="str">
        <f t="shared" si="1093"/>
        <v/>
      </c>
      <c r="BH971" s="6" t="str">
        <f t="shared" si="1094"/>
        <v/>
      </c>
      <c r="BK971" s="6" t="str">
        <f t="shared" si="1095"/>
        <v/>
      </c>
      <c r="BL971" s="56">
        <f t="shared" si="1120"/>
        <v>999999</v>
      </c>
      <c r="BM971" s="183">
        <f t="shared" si="1121"/>
        <v>99999.000004854999</v>
      </c>
      <c r="BN971" s="61">
        <v>955</v>
      </c>
      <c r="BO971" s="6">
        <f t="shared" si="1096"/>
        <v>999999</v>
      </c>
      <c r="BP971" s="6">
        <f t="shared" si="1097"/>
        <v>999999</v>
      </c>
      <c r="BQ971" s="6" t="str">
        <f t="shared" si="1122"/>
        <v>x</v>
      </c>
      <c r="BR971" s="206">
        <f t="shared" si="1098"/>
        <v>99999.000004854999</v>
      </c>
      <c r="BS971" s="6">
        <f t="shared" si="1099"/>
        <v>99999.000004854999</v>
      </c>
      <c r="BT971" s="6" t="str">
        <f t="shared" si="1123"/>
        <v>x</v>
      </c>
      <c r="BU971" s="6" t="str">
        <f t="shared" si="1100"/>
        <v/>
      </c>
      <c r="BW971" s="82">
        <f t="shared" si="1124"/>
        <v>9999999999</v>
      </c>
      <c r="BX971" s="80" t="str">
        <f t="shared" si="1101"/>
        <v>x</v>
      </c>
      <c r="BY971" s="80" t="str">
        <f t="shared" si="1102"/>
        <v/>
      </c>
      <c r="BZ971" s="56" t="str">
        <f t="shared" si="1125"/>
        <v/>
      </c>
      <c r="CA971" s="56" t="str">
        <f t="shared" si="1126"/>
        <v/>
      </c>
      <c r="CB971" s="88">
        <f t="shared" si="1127"/>
        <v>0</v>
      </c>
      <c r="CC971" s="56" t="str">
        <f t="shared" si="1103"/>
        <v/>
      </c>
      <c r="CD971" s="56"/>
      <c r="CE971" s="56"/>
      <c r="CF971" s="56"/>
      <c r="CG971" s="56"/>
      <c r="CH971" s="169">
        <f t="shared" si="1128"/>
        <v>9999999999</v>
      </c>
      <c r="CI971" s="170">
        <f t="shared" si="1129"/>
        <v>9999999999</v>
      </c>
      <c r="CJ971" s="171">
        <f t="shared" si="1130"/>
        <v>9999999999</v>
      </c>
      <c r="CK971" s="172" t="str">
        <f t="shared" si="1131"/>
        <v/>
      </c>
      <c r="CL971" s="173" t="str">
        <f t="shared" si="1104"/>
        <v>x</v>
      </c>
      <c r="CN971" s="6" t="str">
        <f t="shared" si="1132"/>
        <v/>
      </c>
      <c r="CO971" s="293" t="e">
        <f t="shared" ca="1" si="1142"/>
        <v>#N/A</v>
      </c>
      <c r="CP971" s="6" t="e">
        <f t="shared" ca="1" si="1133"/>
        <v>#N/A</v>
      </c>
      <c r="CQ971" s="61">
        <v>955</v>
      </c>
      <c r="CR971" s="6">
        <f t="shared" si="1105"/>
        <v>0</v>
      </c>
      <c r="CS971" s="6">
        <f t="shared" si="1106"/>
        <v>0</v>
      </c>
      <c r="CT971" s="56" t="str">
        <f t="shared" si="1107"/>
        <v/>
      </c>
      <c r="CU971" s="76">
        <f t="shared" si="1108"/>
        <v>0</v>
      </c>
      <c r="CV971" s="76">
        <f t="shared" si="1109"/>
        <v>0</v>
      </c>
      <c r="CX971" s="6" t="str">
        <f t="shared" si="1110"/>
        <v/>
      </c>
      <c r="CY971" s="6" t="str">
        <f t="shared" si="1111"/>
        <v/>
      </c>
      <c r="CZ971" s="6" t="str">
        <f t="shared" si="1112"/>
        <v/>
      </c>
      <c r="DG971" s="56" t="str">
        <f t="shared" si="1113"/>
        <v/>
      </c>
      <c r="DH971" s="6">
        <f t="shared" si="1114"/>
        <v>0</v>
      </c>
      <c r="DK971" s="6">
        <f t="shared" si="1149"/>
        <v>0</v>
      </c>
      <c r="DL971" s="6" t="e">
        <f t="shared" si="1150"/>
        <v>#N/A</v>
      </c>
      <c r="DN971" s="6" t="e">
        <f t="shared" si="1148"/>
        <v>#N/A</v>
      </c>
      <c r="DP971" s="6" t="str">
        <f t="shared" si="1115"/>
        <v/>
      </c>
      <c r="DQ971" s="293">
        <f t="shared" ca="1" si="1144"/>
        <v>965</v>
      </c>
      <c r="DR971" s="6" t="str">
        <f t="shared" ca="1" si="1134"/>
        <v>x</v>
      </c>
      <c r="DU971" s="293" t="e">
        <f t="shared" ca="1" si="1135"/>
        <v>#N/A</v>
      </c>
      <c r="DV971" s="5"/>
      <c r="DW971" s="293" t="e">
        <f t="shared" ca="1" si="1145"/>
        <v>#N/A</v>
      </c>
      <c r="DZ971" s="293" t="e">
        <f t="shared" ca="1" si="1136"/>
        <v>#N/A</v>
      </c>
      <c r="EA971" s="293" t="e">
        <f t="shared" ca="1" si="1137"/>
        <v>#N/A</v>
      </c>
      <c r="EB971" s="293" t="e">
        <f t="shared" ca="1" si="1138"/>
        <v>#N/A</v>
      </c>
      <c r="EE971" s="6" t="str">
        <f t="shared" si="1139"/>
        <v/>
      </c>
      <c r="EF971" s="293" t="e">
        <f t="shared" ca="1" si="1140"/>
        <v>#N/A</v>
      </c>
      <c r="EG971" s="6" t="e">
        <f t="shared" ca="1" si="1116"/>
        <v>#N/A</v>
      </c>
    </row>
    <row r="972" spans="3:137" x14ac:dyDescent="0.2">
      <c r="C972" s="75"/>
      <c r="D972" s="184" t="str">
        <f t="shared" si="1080"/>
        <v/>
      </c>
      <c r="E972" s="649" t="str">
        <f t="shared" si="1146"/>
        <v/>
      </c>
      <c r="F972" s="607" t="str">
        <f t="shared" si="1153"/>
        <v>x</v>
      </c>
      <c r="G972" s="650"/>
      <c r="H972" s="651"/>
      <c r="I972" s="651"/>
      <c r="J972" s="651"/>
      <c r="K972" s="652"/>
      <c r="L972" s="889"/>
      <c r="M972" s="889"/>
      <c r="N972" s="653"/>
      <c r="O972" s="651"/>
      <c r="P972" s="651"/>
      <c r="Q972" s="654"/>
      <c r="R972" s="655"/>
      <c r="S972" s="607" t="str">
        <f t="shared" si="1081"/>
        <v/>
      </c>
      <c r="T972" s="656" t="str">
        <f t="shared" si="1082"/>
        <v/>
      </c>
      <c r="U972" s="656" t="str">
        <f t="shared" si="1117"/>
        <v/>
      </c>
      <c r="V972" s="656" t="str">
        <f t="shared" si="1083"/>
        <v/>
      </c>
      <c r="W972" s="719"/>
      <c r="X972" s="659"/>
      <c r="Y972" s="656" t="str">
        <f t="shared" si="1147"/>
        <v/>
      </c>
      <c r="Z972" s="659"/>
      <c r="AA972" s="654"/>
      <c r="AB972" s="656" t="str">
        <f t="shared" si="1084"/>
        <v/>
      </c>
      <c r="AC972" s="661" t="str">
        <f t="shared" si="1118"/>
        <v/>
      </c>
      <c r="AE972" s="658" t="str">
        <f t="shared" si="1085"/>
        <v/>
      </c>
      <c r="AF972" s="659"/>
      <c r="AT972" s="805" t="str">
        <f t="shared" si="1143"/>
        <v/>
      </c>
      <c r="AU972" t="str">
        <f t="shared" si="1119"/>
        <v/>
      </c>
      <c r="AV972" s="6" t="str">
        <f t="shared" si="1086"/>
        <v/>
      </c>
      <c r="AW972" s="317" t="str">
        <f t="shared" si="1087"/>
        <v/>
      </c>
      <c r="AX972" s="158" t="str">
        <f t="shared" si="1088"/>
        <v/>
      </c>
      <c r="AY972" s="158" t="str">
        <f t="shared" si="1152"/>
        <v/>
      </c>
      <c r="AZ972" s="309" t="str">
        <f t="shared" si="1151"/>
        <v/>
      </c>
      <c r="BA972" s="318" t="str">
        <f t="shared" si="1089"/>
        <v/>
      </c>
      <c r="BB972" s="473" t="str">
        <f t="shared" si="1090"/>
        <v/>
      </c>
      <c r="BC972" s="80" t="str">
        <f t="shared" si="1141"/>
        <v/>
      </c>
      <c r="BD972" s="56">
        <f t="shared" si="1091"/>
        <v>1</v>
      </c>
      <c r="BF972" s="56" t="str">
        <f t="shared" si="1092"/>
        <v/>
      </c>
      <c r="BG972" s="56" t="str">
        <f t="shared" si="1093"/>
        <v/>
      </c>
      <c r="BH972" s="6" t="str">
        <f t="shared" si="1094"/>
        <v/>
      </c>
      <c r="BK972" s="6" t="str">
        <f t="shared" si="1095"/>
        <v/>
      </c>
      <c r="BL972" s="56">
        <f t="shared" si="1120"/>
        <v>999999</v>
      </c>
      <c r="BM972" s="183">
        <f t="shared" si="1121"/>
        <v>99999.000004860005</v>
      </c>
      <c r="BN972" s="61">
        <v>956</v>
      </c>
      <c r="BO972" s="6">
        <f t="shared" si="1096"/>
        <v>999999</v>
      </c>
      <c r="BP972" s="6">
        <f t="shared" si="1097"/>
        <v>999999</v>
      </c>
      <c r="BQ972" s="6" t="str">
        <f t="shared" si="1122"/>
        <v>x</v>
      </c>
      <c r="BR972" s="206">
        <f t="shared" si="1098"/>
        <v>99999.000004860005</v>
      </c>
      <c r="BS972" s="6">
        <f t="shared" si="1099"/>
        <v>99999.000004860005</v>
      </c>
      <c r="BT972" s="6" t="str">
        <f t="shared" si="1123"/>
        <v>x</v>
      </c>
      <c r="BU972" s="6" t="str">
        <f t="shared" si="1100"/>
        <v/>
      </c>
      <c r="BW972" s="82">
        <f t="shared" si="1124"/>
        <v>9999999999</v>
      </c>
      <c r="BX972" s="80" t="str">
        <f t="shared" si="1101"/>
        <v>x</v>
      </c>
      <c r="BY972" s="80" t="str">
        <f t="shared" si="1102"/>
        <v/>
      </c>
      <c r="BZ972" s="56" t="str">
        <f t="shared" si="1125"/>
        <v/>
      </c>
      <c r="CA972" s="56" t="str">
        <f t="shared" si="1126"/>
        <v/>
      </c>
      <c r="CB972" s="88">
        <f t="shared" si="1127"/>
        <v>0</v>
      </c>
      <c r="CC972" s="56" t="str">
        <f t="shared" si="1103"/>
        <v/>
      </c>
      <c r="CD972" s="56"/>
      <c r="CE972" s="56"/>
      <c r="CF972" s="56"/>
      <c r="CG972" s="56"/>
      <c r="CH972" s="169">
        <f t="shared" si="1128"/>
        <v>9999999999</v>
      </c>
      <c r="CI972" s="170">
        <f t="shared" si="1129"/>
        <v>9999999999</v>
      </c>
      <c r="CJ972" s="171">
        <f t="shared" si="1130"/>
        <v>9999999999</v>
      </c>
      <c r="CK972" s="172" t="str">
        <f t="shared" si="1131"/>
        <v/>
      </c>
      <c r="CL972" s="173" t="str">
        <f t="shared" si="1104"/>
        <v>x</v>
      </c>
      <c r="CN972" s="6" t="str">
        <f t="shared" si="1132"/>
        <v/>
      </c>
      <c r="CO972" s="293" t="e">
        <f t="shared" ca="1" si="1142"/>
        <v>#N/A</v>
      </c>
      <c r="CP972" s="6" t="e">
        <f t="shared" ca="1" si="1133"/>
        <v>#N/A</v>
      </c>
      <c r="CQ972" s="61">
        <v>956</v>
      </c>
      <c r="CR972" s="6">
        <f t="shared" si="1105"/>
        <v>0</v>
      </c>
      <c r="CS972" s="6">
        <f t="shared" si="1106"/>
        <v>0</v>
      </c>
      <c r="CT972" s="56" t="str">
        <f t="shared" si="1107"/>
        <v/>
      </c>
      <c r="CU972" s="76">
        <f t="shared" si="1108"/>
        <v>0</v>
      </c>
      <c r="CV972" s="76">
        <f t="shared" si="1109"/>
        <v>0</v>
      </c>
      <c r="CX972" s="6" t="str">
        <f t="shared" si="1110"/>
        <v/>
      </c>
      <c r="CY972" s="6" t="str">
        <f t="shared" si="1111"/>
        <v/>
      </c>
      <c r="CZ972" s="6" t="str">
        <f t="shared" si="1112"/>
        <v/>
      </c>
      <c r="DG972" s="56" t="str">
        <f t="shared" si="1113"/>
        <v/>
      </c>
      <c r="DH972" s="6">
        <f t="shared" si="1114"/>
        <v>0</v>
      </c>
      <c r="DK972" s="6">
        <f t="shared" si="1149"/>
        <v>0</v>
      </c>
      <c r="DL972" s="6" t="e">
        <f t="shared" si="1150"/>
        <v>#N/A</v>
      </c>
      <c r="DN972" s="6" t="e">
        <f t="shared" si="1148"/>
        <v>#N/A</v>
      </c>
      <c r="DP972" s="6" t="str">
        <f t="shared" si="1115"/>
        <v/>
      </c>
      <c r="DQ972" s="293">
        <f t="shared" ca="1" si="1144"/>
        <v>966</v>
      </c>
      <c r="DR972" s="6" t="str">
        <f t="shared" ca="1" si="1134"/>
        <v>x</v>
      </c>
      <c r="DU972" s="293" t="e">
        <f t="shared" ca="1" si="1135"/>
        <v>#N/A</v>
      </c>
      <c r="DV972" s="5"/>
      <c r="DW972" s="293" t="e">
        <f t="shared" ca="1" si="1145"/>
        <v>#N/A</v>
      </c>
      <c r="DZ972" s="293" t="e">
        <f t="shared" ca="1" si="1136"/>
        <v>#N/A</v>
      </c>
      <c r="EA972" s="293" t="e">
        <f t="shared" ca="1" si="1137"/>
        <v>#N/A</v>
      </c>
      <c r="EB972" s="293" t="e">
        <f t="shared" ca="1" si="1138"/>
        <v>#N/A</v>
      </c>
      <c r="EE972" s="6" t="str">
        <f t="shared" si="1139"/>
        <v/>
      </c>
      <c r="EF972" s="293" t="e">
        <f t="shared" ca="1" si="1140"/>
        <v>#N/A</v>
      </c>
      <c r="EG972" s="6" t="e">
        <f t="shared" ca="1" si="1116"/>
        <v>#N/A</v>
      </c>
    </row>
    <row r="973" spans="3:137" x14ac:dyDescent="0.2">
      <c r="C973" s="75"/>
      <c r="D973" s="184" t="str">
        <f t="shared" si="1080"/>
        <v/>
      </c>
      <c r="E973" s="649" t="str">
        <f t="shared" si="1146"/>
        <v/>
      </c>
      <c r="F973" s="607" t="str">
        <f t="shared" si="1153"/>
        <v>x</v>
      </c>
      <c r="G973" s="650"/>
      <c r="H973" s="651"/>
      <c r="I973" s="651"/>
      <c r="J973" s="651"/>
      <c r="K973" s="652"/>
      <c r="L973" s="889"/>
      <c r="M973" s="889"/>
      <c r="N973" s="653"/>
      <c r="O973" s="651"/>
      <c r="P973" s="651"/>
      <c r="Q973" s="654"/>
      <c r="R973" s="655"/>
      <c r="S973" s="607" t="str">
        <f t="shared" si="1081"/>
        <v/>
      </c>
      <c r="T973" s="656" t="str">
        <f t="shared" si="1082"/>
        <v/>
      </c>
      <c r="U973" s="656" t="str">
        <f t="shared" si="1117"/>
        <v/>
      </c>
      <c r="V973" s="656" t="str">
        <f t="shared" si="1083"/>
        <v/>
      </c>
      <c r="W973" s="719"/>
      <c r="X973" s="659"/>
      <c r="Y973" s="656" t="str">
        <f t="shared" si="1147"/>
        <v/>
      </c>
      <c r="Z973" s="659"/>
      <c r="AA973" s="654"/>
      <c r="AB973" s="656" t="str">
        <f t="shared" si="1084"/>
        <v/>
      </c>
      <c r="AC973" s="661" t="str">
        <f t="shared" si="1118"/>
        <v/>
      </c>
      <c r="AE973" s="658" t="str">
        <f t="shared" si="1085"/>
        <v/>
      </c>
      <c r="AF973" s="659"/>
      <c r="AT973" s="805" t="str">
        <f t="shared" si="1143"/>
        <v/>
      </c>
      <c r="AU973" t="str">
        <f t="shared" si="1119"/>
        <v/>
      </c>
      <c r="AV973" s="6" t="str">
        <f t="shared" si="1086"/>
        <v/>
      </c>
      <c r="AW973" s="317" t="str">
        <f t="shared" si="1087"/>
        <v/>
      </c>
      <c r="AX973" s="158" t="str">
        <f t="shared" si="1088"/>
        <v/>
      </c>
      <c r="AY973" s="158" t="str">
        <f t="shared" si="1152"/>
        <v/>
      </c>
      <c r="AZ973" s="309" t="str">
        <f t="shared" si="1151"/>
        <v/>
      </c>
      <c r="BA973" s="318" t="str">
        <f t="shared" si="1089"/>
        <v/>
      </c>
      <c r="BB973" s="473" t="str">
        <f t="shared" si="1090"/>
        <v/>
      </c>
      <c r="BC973" s="80" t="str">
        <f t="shared" si="1141"/>
        <v/>
      </c>
      <c r="BD973" s="56">
        <f t="shared" si="1091"/>
        <v>1</v>
      </c>
      <c r="BF973" s="56" t="str">
        <f t="shared" si="1092"/>
        <v/>
      </c>
      <c r="BG973" s="56" t="str">
        <f t="shared" si="1093"/>
        <v/>
      </c>
      <c r="BH973" s="6" t="str">
        <f t="shared" si="1094"/>
        <v/>
      </c>
      <c r="BK973" s="6" t="str">
        <f t="shared" si="1095"/>
        <v/>
      </c>
      <c r="BL973" s="56">
        <f t="shared" si="1120"/>
        <v>999999</v>
      </c>
      <c r="BM973" s="183">
        <f t="shared" si="1121"/>
        <v>99999.000004864996</v>
      </c>
      <c r="BN973" s="61">
        <v>957</v>
      </c>
      <c r="BO973" s="6">
        <f t="shared" si="1096"/>
        <v>999999</v>
      </c>
      <c r="BP973" s="6">
        <f t="shared" si="1097"/>
        <v>999999</v>
      </c>
      <c r="BQ973" s="6" t="str">
        <f t="shared" si="1122"/>
        <v>x</v>
      </c>
      <c r="BR973" s="206">
        <f t="shared" si="1098"/>
        <v>99999.000004864996</v>
      </c>
      <c r="BS973" s="6">
        <f t="shared" si="1099"/>
        <v>99999.000004864996</v>
      </c>
      <c r="BT973" s="6" t="str">
        <f t="shared" si="1123"/>
        <v>x</v>
      </c>
      <c r="BU973" s="6" t="str">
        <f t="shared" si="1100"/>
        <v/>
      </c>
      <c r="BW973" s="82">
        <f t="shared" si="1124"/>
        <v>9999999999</v>
      </c>
      <c r="BX973" s="80" t="str">
        <f t="shared" si="1101"/>
        <v>x</v>
      </c>
      <c r="BY973" s="80" t="str">
        <f t="shared" si="1102"/>
        <v/>
      </c>
      <c r="BZ973" s="56" t="str">
        <f t="shared" si="1125"/>
        <v/>
      </c>
      <c r="CA973" s="56" t="str">
        <f t="shared" si="1126"/>
        <v/>
      </c>
      <c r="CB973" s="88">
        <f t="shared" si="1127"/>
        <v>0</v>
      </c>
      <c r="CC973" s="56" t="str">
        <f t="shared" si="1103"/>
        <v/>
      </c>
      <c r="CD973" s="56"/>
      <c r="CE973" s="56"/>
      <c r="CF973" s="56"/>
      <c r="CG973" s="56"/>
      <c r="CH973" s="169">
        <f t="shared" si="1128"/>
        <v>9999999999</v>
      </c>
      <c r="CI973" s="170">
        <f t="shared" si="1129"/>
        <v>9999999999</v>
      </c>
      <c r="CJ973" s="171">
        <f t="shared" si="1130"/>
        <v>9999999999</v>
      </c>
      <c r="CK973" s="172" t="str">
        <f t="shared" si="1131"/>
        <v/>
      </c>
      <c r="CL973" s="173" t="str">
        <f t="shared" si="1104"/>
        <v>x</v>
      </c>
      <c r="CN973" s="6" t="str">
        <f t="shared" si="1132"/>
        <v/>
      </c>
      <c r="CO973" s="293" t="e">
        <f t="shared" ca="1" si="1142"/>
        <v>#N/A</v>
      </c>
      <c r="CP973" s="6" t="e">
        <f t="shared" ca="1" si="1133"/>
        <v>#N/A</v>
      </c>
      <c r="CQ973" s="61">
        <v>957</v>
      </c>
      <c r="CR973" s="6">
        <f t="shared" si="1105"/>
        <v>0</v>
      </c>
      <c r="CS973" s="6">
        <f t="shared" si="1106"/>
        <v>0</v>
      </c>
      <c r="CT973" s="56" t="str">
        <f t="shared" si="1107"/>
        <v/>
      </c>
      <c r="CU973" s="76">
        <f t="shared" si="1108"/>
        <v>0</v>
      </c>
      <c r="CV973" s="76">
        <f t="shared" si="1109"/>
        <v>0</v>
      </c>
      <c r="CX973" s="6" t="str">
        <f t="shared" si="1110"/>
        <v/>
      </c>
      <c r="CY973" s="6" t="str">
        <f t="shared" si="1111"/>
        <v/>
      </c>
      <c r="CZ973" s="6" t="str">
        <f t="shared" si="1112"/>
        <v/>
      </c>
      <c r="DG973" s="56" t="str">
        <f t="shared" si="1113"/>
        <v/>
      </c>
      <c r="DH973" s="6">
        <f t="shared" si="1114"/>
        <v>0</v>
      </c>
      <c r="DK973" s="6">
        <f t="shared" si="1149"/>
        <v>0</v>
      </c>
      <c r="DL973" s="6" t="e">
        <f t="shared" si="1150"/>
        <v>#N/A</v>
      </c>
      <c r="DN973" s="6" t="e">
        <f t="shared" si="1148"/>
        <v>#N/A</v>
      </c>
      <c r="DP973" s="6" t="str">
        <f t="shared" si="1115"/>
        <v/>
      </c>
      <c r="DQ973" s="293">
        <f t="shared" ca="1" si="1144"/>
        <v>967</v>
      </c>
      <c r="DR973" s="6" t="str">
        <f t="shared" ca="1" si="1134"/>
        <v>x</v>
      </c>
      <c r="DU973" s="293" t="e">
        <f t="shared" ca="1" si="1135"/>
        <v>#N/A</v>
      </c>
      <c r="DV973" s="5"/>
      <c r="DW973" s="293" t="e">
        <f t="shared" ca="1" si="1145"/>
        <v>#N/A</v>
      </c>
      <c r="DZ973" s="293" t="e">
        <f t="shared" ca="1" si="1136"/>
        <v>#N/A</v>
      </c>
      <c r="EA973" s="293" t="e">
        <f t="shared" ca="1" si="1137"/>
        <v>#N/A</v>
      </c>
      <c r="EB973" s="293" t="e">
        <f t="shared" ca="1" si="1138"/>
        <v>#N/A</v>
      </c>
      <c r="EE973" s="6" t="str">
        <f t="shared" si="1139"/>
        <v/>
      </c>
      <c r="EF973" s="293" t="e">
        <f t="shared" ca="1" si="1140"/>
        <v>#N/A</v>
      </c>
      <c r="EG973" s="6" t="e">
        <f t="shared" ca="1" si="1116"/>
        <v>#N/A</v>
      </c>
    </row>
    <row r="974" spans="3:137" x14ac:dyDescent="0.2">
      <c r="C974" s="75"/>
      <c r="D974" s="184" t="str">
        <f t="shared" si="1080"/>
        <v/>
      </c>
      <c r="E974" s="649" t="str">
        <f t="shared" si="1146"/>
        <v/>
      </c>
      <c r="F974" s="607" t="str">
        <f t="shared" si="1153"/>
        <v>x</v>
      </c>
      <c r="G974" s="650"/>
      <c r="H974" s="651"/>
      <c r="I974" s="651"/>
      <c r="J974" s="651"/>
      <c r="K974" s="652"/>
      <c r="L974" s="889"/>
      <c r="M974" s="889"/>
      <c r="N974" s="653"/>
      <c r="O974" s="651"/>
      <c r="P974" s="651"/>
      <c r="Q974" s="654"/>
      <c r="R974" s="655"/>
      <c r="S974" s="607" t="str">
        <f t="shared" si="1081"/>
        <v/>
      </c>
      <c r="T974" s="656" t="str">
        <f t="shared" si="1082"/>
        <v/>
      </c>
      <c r="U974" s="656" t="str">
        <f t="shared" si="1117"/>
        <v/>
      </c>
      <c r="V974" s="656" t="str">
        <f t="shared" si="1083"/>
        <v/>
      </c>
      <c r="W974" s="719"/>
      <c r="X974" s="659"/>
      <c r="Y974" s="656" t="str">
        <f t="shared" si="1147"/>
        <v/>
      </c>
      <c r="Z974" s="659"/>
      <c r="AA974" s="654"/>
      <c r="AB974" s="656" t="str">
        <f t="shared" si="1084"/>
        <v/>
      </c>
      <c r="AC974" s="661" t="str">
        <f t="shared" si="1118"/>
        <v/>
      </c>
      <c r="AE974" s="658" t="str">
        <f t="shared" si="1085"/>
        <v/>
      </c>
      <c r="AF974" s="659"/>
      <c r="AT974" s="805" t="str">
        <f t="shared" si="1143"/>
        <v/>
      </c>
      <c r="AU974" t="str">
        <f t="shared" si="1119"/>
        <v/>
      </c>
      <c r="AV974" s="6" t="str">
        <f t="shared" si="1086"/>
        <v/>
      </c>
      <c r="AW974" s="317" t="str">
        <f t="shared" si="1087"/>
        <v/>
      </c>
      <c r="AX974" s="158" t="str">
        <f t="shared" si="1088"/>
        <v/>
      </c>
      <c r="AY974" s="158" t="str">
        <f t="shared" si="1152"/>
        <v/>
      </c>
      <c r="AZ974" s="309" t="str">
        <f t="shared" si="1151"/>
        <v/>
      </c>
      <c r="BA974" s="318" t="str">
        <f t="shared" si="1089"/>
        <v/>
      </c>
      <c r="BB974" s="473" t="str">
        <f t="shared" si="1090"/>
        <v/>
      </c>
      <c r="BC974" s="80" t="str">
        <f t="shared" si="1141"/>
        <v/>
      </c>
      <c r="BD974" s="56">
        <f t="shared" si="1091"/>
        <v>1</v>
      </c>
      <c r="BF974" s="56" t="str">
        <f t="shared" si="1092"/>
        <v/>
      </c>
      <c r="BG974" s="56" t="str">
        <f t="shared" si="1093"/>
        <v/>
      </c>
      <c r="BH974" s="6" t="str">
        <f t="shared" si="1094"/>
        <v/>
      </c>
      <c r="BK974" s="6" t="str">
        <f t="shared" si="1095"/>
        <v/>
      </c>
      <c r="BL974" s="56">
        <f t="shared" si="1120"/>
        <v>999999</v>
      </c>
      <c r="BM974" s="183">
        <f t="shared" si="1121"/>
        <v>99999.000004870002</v>
      </c>
      <c r="BN974" s="61">
        <v>958</v>
      </c>
      <c r="BO974" s="6">
        <f t="shared" si="1096"/>
        <v>999999</v>
      </c>
      <c r="BP974" s="6">
        <f t="shared" si="1097"/>
        <v>999999</v>
      </c>
      <c r="BQ974" s="6" t="str">
        <f t="shared" si="1122"/>
        <v>x</v>
      </c>
      <c r="BR974" s="206">
        <f t="shared" si="1098"/>
        <v>99999.000004870002</v>
      </c>
      <c r="BS974" s="6">
        <f t="shared" si="1099"/>
        <v>99999.000004870002</v>
      </c>
      <c r="BT974" s="6" t="str">
        <f t="shared" si="1123"/>
        <v>x</v>
      </c>
      <c r="BU974" s="6" t="str">
        <f t="shared" si="1100"/>
        <v/>
      </c>
      <c r="BW974" s="82">
        <f t="shared" si="1124"/>
        <v>9999999999</v>
      </c>
      <c r="BX974" s="80" t="str">
        <f t="shared" si="1101"/>
        <v>x</v>
      </c>
      <c r="BY974" s="80" t="str">
        <f t="shared" si="1102"/>
        <v/>
      </c>
      <c r="BZ974" s="56" t="str">
        <f t="shared" si="1125"/>
        <v/>
      </c>
      <c r="CA974" s="56" t="str">
        <f t="shared" si="1126"/>
        <v/>
      </c>
      <c r="CB974" s="88">
        <f t="shared" si="1127"/>
        <v>0</v>
      </c>
      <c r="CC974" s="56" t="str">
        <f t="shared" si="1103"/>
        <v/>
      </c>
      <c r="CD974" s="56"/>
      <c r="CE974" s="56"/>
      <c r="CF974" s="56"/>
      <c r="CG974" s="56"/>
      <c r="CH974" s="169">
        <f t="shared" si="1128"/>
        <v>9999999999</v>
      </c>
      <c r="CI974" s="170">
        <f t="shared" si="1129"/>
        <v>9999999999</v>
      </c>
      <c r="CJ974" s="171">
        <f t="shared" si="1130"/>
        <v>9999999999</v>
      </c>
      <c r="CK974" s="172" t="str">
        <f t="shared" si="1131"/>
        <v/>
      </c>
      <c r="CL974" s="173" t="str">
        <f t="shared" si="1104"/>
        <v>x</v>
      </c>
      <c r="CN974" s="6" t="str">
        <f t="shared" si="1132"/>
        <v/>
      </c>
      <c r="CO974" s="293" t="e">
        <f t="shared" ca="1" si="1142"/>
        <v>#N/A</v>
      </c>
      <c r="CP974" s="6" t="e">
        <f t="shared" ca="1" si="1133"/>
        <v>#N/A</v>
      </c>
      <c r="CQ974" s="61">
        <v>958</v>
      </c>
      <c r="CR974" s="6">
        <f t="shared" si="1105"/>
        <v>0</v>
      </c>
      <c r="CS974" s="6">
        <f t="shared" si="1106"/>
        <v>0</v>
      </c>
      <c r="CT974" s="56" t="str">
        <f t="shared" si="1107"/>
        <v/>
      </c>
      <c r="CU974" s="76">
        <f t="shared" si="1108"/>
        <v>0</v>
      </c>
      <c r="CV974" s="76">
        <f t="shared" si="1109"/>
        <v>0</v>
      </c>
      <c r="CX974" s="6" t="str">
        <f t="shared" si="1110"/>
        <v/>
      </c>
      <c r="CY974" s="6" t="str">
        <f t="shared" si="1111"/>
        <v/>
      </c>
      <c r="CZ974" s="6" t="str">
        <f t="shared" si="1112"/>
        <v/>
      </c>
      <c r="DG974" s="56" t="str">
        <f t="shared" si="1113"/>
        <v/>
      </c>
      <c r="DH974" s="6">
        <f t="shared" si="1114"/>
        <v>0</v>
      </c>
      <c r="DK974" s="6">
        <f t="shared" si="1149"/>
        <v>0</v>
      </c>
      <c r="DL974" s="6" t="e">
        <f t="shared" si="1150"/>
        <v>#N/A</v>
      </c>
      <c r="DN974" s="6" t="e">
        <f t="shared" si="1148"/>
        <v>#N/A</v>
      </c>
      <c r="DP974" s="6" t="str">
        <f t="shared" si="1115"/>
        <v/>
      </c>
      <c r="DQ974" s="293">
        <f t="shared" ca="1" si="1144"/>
        <v>968</v>
      </c>
      <c r="DR974" s="6" t="str">
        <f t="shared" ca="1" si="1134"/>
        <v>x</v>
      </c>
      <c r="DU974" s="293" t="e">
        <f t="shared" ca="1" si="1135"/>
        <v>#N/A</v>
      </c>
      <c r="DV974" s="5"/>
      <c r="DW974" s="293" t="e">
        <f t="shared" ca="1" si="1145"/>
        <v>#N/A</v>
      </c>
      <c r="DZ974" s="293" t="e">
        <f t="shared" ca="1" si="1136"/>
        <v>#N/A</v>
      </c>
      <c r="EA974" s="293" t="e">
        <f t="shared" ca="1" si="1137"/>
        <v>#N/A</v>
      </c>
      <c r="EB974" s="293" t="e">
        <f t="shared" ca="1" si="1138"/>
        <v>#N/A</v>
      </c>
      <c r="EE974" s="6" t="str">
        <f t="shared" si="1139"/>
        <v/>
      </c>
      <c r="EF974" s="293" t="e">
        <f t="shared" ca="1" si="1140"/>
        <v>#N/A</v>
      </c>
      <c r="EG974" s="6" t="e">
        <f t="shared" ca="1" si="1116"/>
        <v>#N/A</v>
      </c>
    </row>
    <row r="975" spans="3:137" x14ac:dyDescent="0.2">
      <c r="C975" s="75"/>
      <c r="D975" s="184" t="str">
        <f t="shared" si="1080"/>
        <v/>
      </c>
      <c r="E975" s="649" t="str">
        <f t="shared" si="1146"/>
        <v/>
      </c>
      <c r="F975" s="607" t="str">
        <f t="shared" si="1153"/>
        <v>x</v>
      </c>
      <c r="G975" s="650"/>
      <c r="H975" s="651"/>
      <c r="I975" s="651"/>
      <c r="J975" s="651"/>
      <c r="K975" s="652"/>
      <c r="L975" s="889"/>
      <c r="M975" s="889"/>
      <c r="N975" s="653"/>
      <c r="O975" s="651"/>
      <c r="P975" s="651"/>
      <c r="Q975" s="654"/>
      <c r="R975" s="655"/>
      <c r="S975" s="607" t="str">
        <f t="shared" si="1081"/>
        <v/>
      </c>
      <c r="T975" s="656" t="str">
        <f t="shared" si="1082"/>
        <v/>
      </c>
      <c r="U975" s="656" t="str">
        <f t="shared" si="1117"/>
        <v/>
      </c>
      <c r="V975" s="656" t="str">
        <f t="shared" si="1083"/>
        <v/>
      </c>
      <c r="W975" s="719"/>
      <c r="X975" s="659"/>
      <c r="Y975" s="656" t="str">
        <f t="shared" si="1147"/>
        <v/>
      </c>
      <c r="Z975" s="659"/>
      <c r="AA975" s="654"/>
      <c r="AB975" s="656" t="str">
        <f t="shared" si="1084"/>
        <v/>
      </c>
      <c r="AC975" s="661" t="str">
        <f t="shared" si="1118"/>
        <v/>
      </c>
      <c r="AE975" s="658" t="str">
        <f t="shared" si="1085"/>
        <v/>
      </c>
      <c r="AF975" s="659"/>
      <c r="AT975" s="805" t="str">
        <f t="shared" si="1143"/>
        <v/>
      </c>
      <c r="AU975" t="str">
        <f t="shared" si="1119"/>
        <v/>
      </c>
      <c r="AV975" s="6" t="str">
        <f t="shared" si="1086"/>
        <v/>
      </c>
      <c r="AW975" s="317" t="str">
        <f t="shared" si="1087"/>
        <v/>
      </c>
      <c r="AX975" s="158" t="str">
        <f t="shared" si="1088"/>
        <v/>
      </c>
      <c r="AY975" s="158" t="str">
        <f t="shared" si="1152"/>
        <v/>
      </c>
      <c r="AZ975" s="309" t="str">
        <f t="shared" si="1151"/>
        <v/>
      </c>
      <c r="BA975" s="318" t="str">
        <f t="shared" si="1089"/>
        <v/>
      </c>
      <c r="BB975" s="473" t="str">
        <f t="shared" si="1090"/>
        <v/>
      </c>
      <c r="BC975" s="80" t="str">
        <f t="shared" si="1141"/>
        <v/>
      </c>
      <c r="BD975" s="56">
        <f t="shared" si="1091"/>
        <v>1</v>
      </c>
      <c r="BF975" s="56" t="str">
        <f t="shared" si="1092"/>
        <v/>
      </c>
      <c r="BG975" s="56" t="str">
        <f t="shared" si="1093"/>
        <v/>
      </c>
      <c r="BH975" s="6" t="str">
        <f t="shared" si="1094"/>
        <v/>
      </c>
      <c r="BK975" s="6" t="str">
        <f t="shared" si="1095"/>
        <v/>
      </c>
      <c r="BL975" s="56">
        <f t="shared" si="1120"/>
        <v>999999</v>
      </c>
      <c r="BM975" s="183">
        <f t="shared" si="1121"/>
        <v>99999.000004874993</v>
      </c>
      <c r="BN975" s="61">
        <v>959</v>
      </c>
      <c r="BO975" s="6">
        <f t="shared" si="1096"/>
        <v>999999</v>
      </c>
      <c r="BP975" s="6">
        <f t="shared" si="1097"/>
        <v>999999</v>
      </c>
      <c r="BQ975" s="6" t="str">
        <f t="shared" si="1122"/>
        <v>x</v>
      </c>
      <c r="BR975" s="206">
        <f t="shared" si="1098"/>
        <v>99999.000004874993</v>
      </c>
      <c r="BS975" s="6">
        <f t="shared" si="1099"/>
        <v>99999.000004874993</v>
      </c>
      <c r="BT975" s="6" t="str">
        <f t="shared" si="1123"/>
        <v>x</v>
      </c>
      <c r="BU975" s="6" t="str">
        <f t="shared" si="1100"/>
        <v/>
      </c>
      <c r="BW975" s="82">
        <f t="shared" si="1124"/>
        <v>9999999999</v>
      </c>
      <c r="BX975" s="80" t="str">
        <f t="shared" si="1101"/>
        <v>x</v>
      </c>
      <c r="BY975" s="80" t="str">
        <f t="shared" si="1102"/>
        <v/>
      </c>
      <c r="BZ975" s="56" t="str">
        <f t="shared" si="1125"/>
        <v/>
      </c>
      <c r="CA975" s="56" t="str">
        <f t="shared" si="1126"/>
        <v/>
      </c>
      <c r="CB975" s="88">
        <f t="shared" si="1127"/>
        <v>0</v>
      </c>
      <c r="CC975" s="56" t="str">
        <f t="shared" si="1103"/>
        <v/>
      </c>
      <c r="CD975" s="56"/>
      <c r="CE975" s="56"/>
      <c r="CF975" s="56"/>
      <c r="CG975" s="56"/>
      <c r="CH975" s="169">
        <f t="shared" si="1128"/>
        <v>9999999999</v>
      </c>
      <c r="CI975" s="170">
        <f t="shared" si="1129"/>
        <v>9999999999</v>
      </c>
      <c r="CJ975" s="171">
        <f t="shared" si="1130"/>
        <v>9999999999</v>
      </c>
      <c r="CK975" s="172" t="str">
        <f t="shared" si="1131"/>
        <v/>
      </c>
      <c r="CL975" s="173" t="str">
        <f t="shared" si="1104"/>
        <v>x</v>
      </c>
      <c r="CN975" s="6" t="str">
        <f t="shared" si="1132"/>
        <v/>
      </c>
      <c r="CO975" s="293" t="e">
        <f t="shared" ca="1" si="1142"/>
        <v>#N/A</v>
      </c>
      <c r="CP975" s="6" t="e">
        <f t="shared" ca="1" si="1133"/>
        <v>#N/A</v>
      </c>
      <c r="CQ975" s="61">
        <v>959</v>
      </c>
      <c r="CR975" s="6">
        <f t="shared" si="1105"/>
        <v>0</v>
      </c>
      <c r="CS975" s="6">
        <f t="shared" si="1106"/>
        <v>0</v>
      </c>
      <c r="CT975" s="56" t="str">
        <f t="shared" si="1107"/>
        <v/>
      </c>
      <c r="CU975" s="76">
        <f t="shared" si="1108"/>
        <v>0</v>
      </c>
      <c r="CV975" s="76">
        <f t="shared" si="1109"/>
        <v>0</v>
      </c>
      <c r="CX975" s="6" t="str">
        <f t="shared" si="1110"/>
        <v/>
      </c>
      <c r="CY975" s="6" t="str">
        <f t="shared" si="1111"/>
        <v/>
      </c>
      <c r="CZ975" s="6" t="str">
        <f t="shared" si="1112"/>
        <v/>
      </c>
      <c r="DG975" s="56" t="str">
        <f t="shared" si="1113"/>
        <v/>
      </c>
      <c r="DH975" s="6">
        <f t="shared" si="1114"/>
        <v>0</v>
      </c>
      <c r="DK975" s="6">
        <f t="shared" si="1149"/>
        <v>0</v>
      </c>
      <c r="DL975" s="6" t="e">
        <f t="shared" si="1150"/>
        <v>#N/A</v>
      </c>
      <c r="DN975" s="6" t="e">
        <f t="shared" si="1148"/>
        <v>#N/A</v>
      </c>
      <c r="DP975" s="6" t="str">
        <f t="shared" si="1115"/>
        <v/>
      </c>
      <c r="DQ975" s="293">
        <f t="shared" ca="1" si="1144"/>
        <v>969</v>
      </c>
      <c r="DR975" s="6" t="str">
        <f t="shared" ca="1" si="1134"/>
        <v>x</v>
      </c>
      <c r="DU975" s="293" t="e">
        <f t="shared" ca="1" si="1135"/>
        <v>#N/A</v>
      </c>
      <c r="DV975" s="5"/>
      <c r="DW975" s="293" t="e">
        <f t="shared" ca="1" si="1145"/>
        <v>#N/A</v>
      </c>
      <c r="DZ975" s="293" t="e">
        <f t="shared" ca="1" si="1136"/>
        <v>#N/A</v>
      </c>
      <c r="EA975" s="293" t="e">
        <f t="shared" ca="1" si="1137"/>
        <v>#N/A</v>
      </c>
      <c r="EB975" s="293" t="e">
        <f t="shared" ca="1" si="1138"/>
        <v>#N/A</v>
      </c>
      <c r="EE975" s="6" t="str">
        <f t="shared" si="1139"/>
        <v/>
      </c>
      <c r="EF975" s="293" t="e">
        <f t="shared" ca="1" si="1140"/>
        <v>#N/A</v>
      </c>
      <c r="EG975" s="6" t="e">
        <f t="shared" ca="1" si="1116"/>
        <v>#N/A</v>
      </c>
    </row>
    <row r="976" spans="3:137" x14ac:dyDescent="0.2">
      <c r="C976" s="75"/>
      <c r="D976" s="184" t="str">
        <f t="shared" si="1080"/>
        <v/>
      </c>
      <c r="E976" s="649" t="str">
        <f t="shared" si="1146"/>
        <v/>
      </c>
      <c r="F976" s="607" t="str">
        <f t="shared" si="1153"/>
        <v>x</v>
      </c>
      <c r="G976" s="650"/>
      <c r="H976" s="651"/>
      <c r="I976" s="651"/>
      <c r="J976" s="651"/>
      <c r="K976" s="652"/>
      <c r="L976" s="889"/>
      <c r="M976" s="889"/>
      <c r="N976" s="653"/>
      <c r="O976" s="651"/>
      <c r="P976" s="651"/>
      <c r="Q976" s="654"/>
      <c r="R976" s="655"/>
      <c r="S976" s="607" t="str">
        <f t="shared" si="1081"/>
        <v/>
      </c>
      <c r="T976" s="656" t="str">
        <f t="shared" si="1082"/>
        <v/>
      </c>
      <c r="U976" s="656" t="str">
        <f t="shared" si="1117"/>
        <v/>
      </c>
      <c r="V976" s="656" t="str">
        <f t="shared" si="1083"/>
        <v/>
      </c>
      <c r="W976" s="719"/>
      <c r="X976" s="659"/>
      <c r="Y976" s="656" t="str">
        <f t="shared" si="1147"/>
        <v/>
      </c>
      <c r="Z976" s="659"/>
      <c r="AA976" s="654"/>
      <c r="AB976" s="656" t="str">
        <f t="shared" si="1084"/>
        <v/>
      </c>
      <c r="AC976" s="661" t="str">
        <f t="shared" si="1118"/>
        <v/>
      </c>
      <c r="AE976" s="658" t="str">
        <f t="shared" si="1085"/>
        <v/>
      </c>
      <c r="AF976" s="659"/>
      <c r="AT976" s="805" t="str">
        <f t="shared" si="1143"/>
        <v/>
      </c>
      <c r="AU976" t="str">
        <f t="shared" si="1119"/>
        <v/>
      </c>
      <c r="AV976" s="6" t="str">
        <f t="shared" si="1086"/>
        <v/>
      </c>
      <c r="AW976" s="317" t="str">
        <f t="shared" si="1087"/>
        <v/>
      </c>
      <c r="AX976" s="158" t="str">
        <f t="shared" si="1088"/>
        <v/>
      </c>
      <c r="AY976" s="158" t="str">
        <f t="shared" si="1152"/>
        <v/>
      </c>
      <c r="AZ976" s="309" t="str">
        <f t="shared" si="1151"/>
        <v/>
      </c>
      <c r="BA976" s="318" t="str">
        <f t="shared" si="1089"/>
        <v/>
      </c>
      <c r="BB976" s="473" t="str">
        <f t="shared" si="1090"/>
        <v/>
      </c>
      <c r="BC976" s="80" t="str">
        <f t="shared" si="1141"/>
        <v/>
      </c>
      <c r="BD976" s="56">
        <f t="shared" si="1091"/>
        <v>1</v>
      </c>
      <c r="BF976" s="56" t="str">
        <f t="shared" si="1092"/>
        <v/>
      </c>
      <c r="BG976" s="56" t="str">
        <f t="shared" si="1093"/>
        <v/>
      </c>
      <c r="BH976" s="6" t="str">
        <f t="shared" si="1094"/>
        <v/>
      </c>
      <c r="BK976" s="6" t="str">
        <f t="shared" si="1095"/>
        <v/>
      </c>
      <c r="BL976" s="56">
        <f t="shared" si="1120"/>
        <v>999999</v>
      </c>
      <c r="BM976" s="183">
        <f t="shared" si="1121"/>
        <v>99999.000004879999</v>
      </c>
      <c r="BN976" s="61">
        <v>960</v>
      </c>
      <c r="BO976" s="6">
        <f t="shared" si="1096"/>
        <v>999999</v>
      </c>
      <c r="BP976" s="6">
        <f t="shared" si="1097"/>
        <v>999999</v>
      </c>
      <c r="BQ976" s="6" t="str">
        <f t="shared" si="1122"/>
        <v>x</v>
      </c>
      <c r="BR976" s="206">
        <f t="shared" si="1098"/>
        <v>99999.000004879999</v>
      </c>
      <c r="BS976" s="6">
        <f t="shared" si="1099"/>
        <v>99999.000004879999</v>
      </c>
      <c r="BT976" s="6" t="str">
        <f t="shared" si="1123"/>
        <v>x</v>
      </c>
      <c r="BU976" s="6" t="str">
        <f t="shared" si="1100"/>
        <v/>
      </c>
      <c r="BW976" s="82">
        <f t="shared" si="1124"/>
        <v>9999999999</v>
      </c>
      <c r="BX976" s="80" t="str">
        <f t="shared" si="1101"/>
        <v>x</v>
      </c>
      <c r="BY976" s="80" t="str">
        <f t="shared" si="1102"/>
        <v/>
      </c>
      <c r="BZ976" s="56" t="str">
        <f t="shared" si="1125"/>
        <v/>
      </c>
      <c r="CA976" s="56" t="str">
        <f t="shared" si="1126"/>
        <v/>
      </c>
      <c r="CB976" s="88">
        <f t="shared" si="1127"/>
        <v>0</v>
      </c>
      <c r="CC976" s="56" t="str">
        <f t="shared" si="1103"/>
        <v/>
      </c>
      <c r="CD976" s="56"/>
      <c r="CE976" s="56"/>
      <c r="CF976" s="56"/>
      <c r="CG976" s="56"/>
      <c r="CH976" s="169">
        <f t="shared" si="1128"/>
        <v>9999999999</v>
      </c>
      <c r="CI976" s="170">
        <f t="shared" si="1129"/>
        <v>9999999999</v>
      </c>
      <c r="CJ976" s="171">
        <f t="shared" si="1130"/>
        <v>9999999999</v>
      </c>
      <c r="CK976" s="172" t="str">
        <f t="shared" si="1131"/>
        <v/>
      </c>
      <c r="CL976" s="173" t="str">
        <f t="shared" si="1104"/>
        <v>x</v>
      </c>
      <c r="CN976" s="6" t="str">
        <f t="shared" si="1132"/>
        <v/>
      </c>
      <c r="CO976" s="293" t="e">
        <f t="shared" ca="1" si="1142"/>
        <v>#N/A</v>
      </c>
      <c r="CP976" s="6" t="e">
        <f t="shared" ca="1" si="1133"/>
        <v>#N/A</v>
      </c>
      <c r="CQ976" s="61">
        <v>960</v>
      </c>
      <c r="CR976" s="6">
        <f t="shared" si="1105"/>
        <v>0</v>
      </c>
      <c r="CS976" s="6">
        <f t="shared" si="1106"/>
        <v>0</v>
      </c>
      <c r="CT976" s="56" t="str">
        <f t="shared" si="1107"/>
        <v/>
      </c>
      <c r="CU976" s="76">
        <f t="shared" si="1108"/>
        <v>0</v>
      </c>
      <c r="CV976" s="76">
        <f t="shared" si="1109"/>
        <v>0</v>
      </c>
      <c r="CX976" s="6" t="str">
        <f t="shared" si="1110"/>
        <v/>
      </c>
      <c r="CY976" s="6" t="str">
        <f t="shared" si="1111"/>
        <v/>
      </c>
      <c r="CZ976" s="6" t="str">
        <f t="shared" si="1112"/>
        <v/>
      </c>
      <c r="DG976" s="56" t="str">
        <f t="shared" si="1113"/>
        <v/>
      </c>
      <c r="DH976" s="6">
        <f t="shared" si="1114"/>
        <v>0</v>
      </c>
      <c r="DK976" s="6">
        <f t="shared" si="1149"/>
        <v>0</v>
      </c>
      <c r="DL976" s="6" t="e">
        <f t="shared" si="1150"/>
        <v>#N/A</v>
      </c>
      <c r="DN976" s="6" t="e">
        <f t="shared" si="1148"/>
        <v>#N/A</v>
      </c>
      <c r="DP976" s="6" t="str">
        <f t="shared" si="1115"/>
        <v/>
      </c>
      <c r="DQ976" s="293">
        <f t="shared" ca="1" si="1144"/>
        <v>970</v>
      </c>
      <c r="DR976" s="6" t="str">
        <f t="shared" ca="1" si="1134"/>
        <v>x</v>
      </c>
      <c r="DU976" s="293" t="e">
        <f t="shared" ca="1" si="1135"/>
        <v>#N/A</v>
      </c>
      <c r="DV976" s="5"/>
      <c r="DW976" s="293" t="e">
        <f t="shared" ca="1" si="1145"/>
        <v>#N/A</v>
      </c>
      <c r="DZ976" s="293" t="e">
        <f t="shared" ca="1" si="1136"/>
        <v>#N/A</v>
      </c>
      <c r="EA976" s="293" t="e">
        <f t="shared" ca="1" si="1137"/>
        <v>#N/A</v>
      </c>
      <c r="EB976" s="293" t="e">
        <f t="shared" ca="1" si="1138"/>
        <v>#N/A</v>
      </c>
      <c r="EE976" s="6" t="str">
        <f t="shared" si="1139"/>
        <v/>
      </c>
      <c r="EF976" s="293" t="e">
        <f t="shared" ca="1" si="1140"/>
        <v>#N/A</v>
      </c>
      <c r="EG976" s="6" t="e">
        <f t="shared" ca="1" si="1116"/>
        <v>#N/A</v>
      </c>
    </row>
    <row r="977" spans="3:137" x14ac:dyDescent="0.2">
      <c r="C977" s="75"/>
      <c r="D977" s="184" t="str">
        <f t="shared" ref="D977:D1016" si="1154">IF(OR(ISNUMBER(MATCH($N$3,G977,0)),ISNUMBER(MATCH($N$4,J977,0)),ISNUMBER(MATCH($N$5,N977,0)),ISNUMBER(MATCH($N$6,O977,0)),ISNUMBER(MATCH($N$7,K977,0)),ISNUMBER(MATCH($N$1,T977,0)),ISNUMBER(MATCH($N$9,X977,0))),"t","")</f>
        <v/>
      </c>
      <c r="E977" s="649" t="str">
        <f t="shared" si="1146"/>
        <v/>
      </c>
      <c r="F977" s="607" t="str">
        <f t="shared" si="1153"/>
        <v>x</v>
      </c>
      <c r="G977" s="650"/>
      <c r="H977" s="651"/>
      <c r="I977" s="651"/>
      <c r="J977" s="651"/>
      <c r="K977" s="652"/>
      <c r="L977" s="889"/>
      <c r="M977" s="889"/>
      <c r="N977" s="653"/>
      <c r="O977" s="651"/>
      <c r="P977" s="651"/>
      <c r="Q977" s="654"/>
      <c r="R977" s="655"/>
      <c r="S977" s="607" t="str">
        <f t="shared" ref="S977:S1016" si="1155">BB977</f>
        <v/>
      </c>
      <c r="T977" s="656" t="str">
        <f t="shared" ref="T977:T1016" si="1156">IF(F977="x","",IF(ISERROR(BF977),0,IF(ISERROR(BH977),0,IF(OR(ISTEXT(Q977),ISTEXT(R977),DH977=1),0,IF(AND(H977="Oba",LEFT(P977,3)*1&gt;399),0,IF(AND(H977="Ink",ISNUMBER(AF977)),Q977-R977-AF977,Q977-R977))))))</f>
        <v/>
      </c>
      <c r="U977" s="656" t="str">
        <f t="shared" si="1117"/>
        <v/>
      </c>
      <c r="V977" s="656" t="str">
        <f t="shared" ref="V977:V1016" si="1157">IF(T977="","",T977-Y977-AB977)</f>
        <v/>
      </c>
      <c r="W977" s="719"/>
      <c r="X977" s="659"/>
      <c r="Y977" s="656" t="str">
        <f t="shared" si="1147"/>
        <v/>
      </c>
      <c r="Z977" s="659"/>
      <c r="AA977" s="654"/>
      <c r="AB977" s="656" t="str">
        <f t="shared" ref="AB977:AB1016" si="1158">IF(T977="","",IF(ISERROR(BC977),0,IF(BC977="bet",X977/(1+X977)*T977,0)))</f>
        <v/>
      </c>
      <c r="AC977" s="661" t="str">
        <f t="shared" si="1118"/>
        <v/>
      </c>
      <c r="AE977" s="658" t="str">
        <f t="shared" ref="AE977:AE1016" si="1159">IF($AX$2=2,AW977,IF($AX$2=3,AX977,IF($AX$2=4,AY977,IF($AX$2=5,AZ977,IF($AX$2=6,BA977,IF($AX$2=7,AV977,IF(AND($AX$2=8,H977="Ink")," kbp &gt;",IF($AX$2=9,AU977,IF($AX$2=10,AT977,"")))))))))</f>
        <v/>
      </c>
      <c r="AF977" s="659"/>
      <c r="AT977" s="805" t="str">
        <f t="shared" si="1143"/>
        <v/>
      </c>
      <c r="AU977" t="str">
        <f t="shared" si="1119"/>
        <v/>
      </c>
      <c r="AV977" s="6" t="str">
        <f t="shared" ref="AV977:AV1016" si="1160">IF(F977="x","",IF(LEFT(P977,3)*1&gt;399," WV"," Bal"))</f>
        <v/>
      </c>
      <c r="AW977" s="317" t="str">
        <f t="shared" ref="AW977:AW1016" si="1161">BU977</f>
        <v/>
      </c>
      <c r="AX977" s="158" t="str">
        <f t="shared" ref="AX977:AX1016" si="1162">IF(OR(F977="x",G977=""),"",MONTH(G977))</f>
        <v/>
      </c>
      <c r="AY977" s="158" t="str">
        <f t="shared" si="1152"/>
        <v/>
      </c>
      <c r="AZ977" s="309" t="str">
        <f t="shared" si="1151"/>
        <v/>
      </c>
      <c r="BA977" s="318" t="str">
        <f t="shared" ref="BA977:BA1016" si="1163">IF(OR(F977="x",O977="",O977=0),"",1*COUNTIF($O$17:$O$1517,O977)&amp;" x")</f>
        <v/>
      </c>
      <c r="BB977" s="473" t="str">
        <f t="shared" ref="BB977:BB1016" si="1164">IF(F977="x","",IF(OR(H977="Ink",P977="130 Crediteuren"),"C",IF(OR(H977="Ver",P977="120 Debiteuren"),"D","")))</f>
        <v/>
      </c>
      <c r="BC977" s="80" t="str">
        <f t="shared" si="1141"/>
        <v/>
      </c>
      <c r="BD977" s="56">
        <f t="shared" ref="BD977:BD1016" si="1165">IF(ISERROR(VLOOKUP(P977,$BE$17:$BE$57,1,FALSE)),1,0)</f>
        <v>1</v>
      </c>
      <c r="BF977" s="56" t="str">
        <f t="shared" ref="BF977:BF1016" si="1166">IF(P977="","",VLOOKUP(P977,$BJ$17:$BJ$247,1,FALSE))</f>
        <v/>
      </c>
      <c r="BG977" s="56" t="str">
        <f t="shared" ref="BG977:BG1016" si="1167">IF(I977="","",VLOOKUP(I977,$BJ$1:$BJ$10,1,FALSE))</f>
        <v/>
      </c>
      <c r="BH977" s="6" t="str">
        <f t="shared" ref="BH977:BH1016" si="1168">IF(H977="","",VLOOKUP(H977,$BH$7:$BH$11,1,FALSE))</f>
        <v/>
      </c>
      <c r="BK977" s="6" t="str">
        <f t="shared" ref="BK977:BK1016" si="1169">IF(P977="","",LEFT(P977,5))</f>
        <v/>
      </c>
      <c r="BL977" s="56">
        <f t="shared" si="1120"/>
        <v>999999</v>
      </c>
      <c r="BM977" s="183">
        <f t="shared" si="1121"/>
        <v>99999.000004885005</v>
      </c>
      <c r="BN977" s="61">
        <v>961</v>
      </c>
      <c r="BO977" s="6">
        <f t="shared" ref="BO977:BO1016" si="1170">IF(F977="x",999999,G977+ROW()/9999999)</f>
        <v>999999</v>
      </c>
      <c r="BP977" s="6">
        <f t="shared" ref="BP977:BP1016" si="1171">SMALL(BO:BO,BN977)</f>
        <v>999999</v>
      </c>
      <c r="BQ977" s="6" t="str">
        <f t="shared" si="1122"/>
        <v>x</v>
      </c>
      <c r="BR977" s="206">
        <f t="shared" ref="BR977:BR1016" si="1172">IF(F977="x",99999,LEFT(P977,3)*1)+(G977/490000)+(ROW()/199999999)</f>
        <v>99999.000004885005</v>
      </c>
      <c r="BS977" s="6">
        <f t="shared" ref="BS977:BS1016" si="1173">SMALL(BR:BR,BN977)</f>
        <v>99999.000004885005</v>
      </c>
      <c r="BT977" s="6" t="str">
        <f t="shared" si="1123"/>
        <v>x</v>
      </c>
      <c r="BU977" s="6" t="str">
        <f t="shared" ref="BU977:BU1016" si="1174">IF(F976="x","",IF(ISERROR(VLOOKUP(N977,$N$17:$BK$1517,50,FALSE)),"",VLOOKUP(N977,$N$17:$BK$1517,50,FALSE)))</f>
        <v/>
      </c>
      <c r="BW977" s="82">
        <f t="shared" si="1124"/>
        <v>9999999999</v>
      </c>
      <c r="BX977" s="80" t="str">
        <f t="shared" ref="BX977:BX1016" si="1175">IF(OR(BB977="D",BB977="C"),F977,"x")</f>
        <v>x</v>
      </c>
      <c r="BY977" s="80" t="str">
        <f t="shared" ref="BY977:BY1016" si="1176">IF(BX977="x","",N977)</f>
        <v/>
      </c>
      <c r="BZ977" s="56" t="str">
        <f t="shared" si="1125"/>
        <v/>
      </c>
      <c r="CA977" s="56" t="str">
        <f t="shared" si="1126"/>
        <v/>
      </c>
      <c r="CB977" s="88">
        <f t="shared" si="1127"/>
        <v>0</v>
      </c>
      <c r="CC977" s="56" t="str">
        <f t="shared" ref="CC977:CC1016" si="1177">IF(BX977="x","",IF(OR(ISBLANK(O977),ISTEXT(O977)),99998765,RIGHT(O977,5)*1))</f>
        <v/>
      </c>
      <c r="CD977" s="56"/>
      <c r="CE977" s="56"/>
      <c r="CF977" s="56"/>
      <c r="CG977" s="56"/>
      <c r="CH977" s="169">
        <f t="shared" si="1128"/>
        <v>9999999999</v>
      </c>
      <c r="CI977" s="170">
        <f t="shared" si="1129"/>
        <v>9999999999</v>
      </c>
      <c r="CJ977" s="171">
        <f t="shared" si="1130"/>
        <v>9999999999</v>
      </c>
      <c r="CK977" s="172" t="str">
        <f t="shared" si="1131"/>
        <v/>
      </c>
      <c r="CL977" s="173" t="str">
        <f t="shared" ref="CL977:CL1016" si="1178">IF(CK977="","x",VLOOKUP(CJ977,BW:BY,2,FALSE))</f>
        <v>x</v>
      </c>
      <c r="CN977" s="6" t="str">
        <f t="shared" si="1132"/>
        <v/>
      </c>
      <c r="CO977" s="293" t="e">
        <f t="shared" ca="1" si="1142"/>
        <v>#N/A</v>
      </c>
      <c r="CP977" s="6" t="e">
        <f t="shared" ca="1" si="1133"/>
        <v>#N/A</v>
      </c>
      <c r="CQ977" s="61">
        <v>961</v>
      </c>
      <c r="CR977" s="6">
        <f t="shared" ref="CR977:CR1016" si="1179">IF(F977="x",0,IF(H977="Liq",-T977,0))</f>
        <v>0</v>
      </c>
      <c r="CS977" s="6">
        <f t="shared" ref="CS977:CS1016" si="1180">IF(F977="x",0,IF(H977="Ver",-T977,IF(P977="120 Debiteuren",T977,IF(H977="Ink",-T977,IF(P977="130 Crediteuren",T977,0)))))</f>
        <v>0</v>
      </c>
      <c r="CT977" s="56" t="str">
        <f t="shared" ref="CT977:CT1016" si="1181">IF(F977="x","",IF(H977="Ink","130 Crediteuren",IF(H977="Ver","120 Debiteuren",IF(H977="Mem","201 TR Memo afmaken",IF(H977="Oba","202 TR Beginbalans afmaken",IF(AND(H977="Liq",I977=""),"203 TR Bank nog invullen",IF(AND(H977="Liq",I977&lt;&gt;""),I977,"")))))))</f>
        <v/>
      </c>
      <c r="CU977" s="76">
        <f t="shared" ref="CU977:CU1016" si="1182">IF(F977="x",0,-T977)</f>
        <v>0</v>
      </c>
      <c r="CV977" s="76">
        <f t="shared" ref="CV977:CV1016" si="1183">IF(F977="x",0,IF(H977="Oba",T977,0))</f>
        <v>0</v>
      </c>
      <c r="CX977" s="6" t="str">
        <f t="shared" ref="CX977:CX1016" si="1184">IF(OR(BB977="D",BB977="C"),N977&amp;O977,"")</f>
        <v/>
      </c>
      <c r="CY977" s="6" t="str">
        <f t="shared" ref="CY977:CY1016" si="1185">IF(OR(BB977="D",BB977="C"),N977,"")</f>
        <v/>
      </c>
      <c r="CZ977" s="6" t="str">
        <f t="shared" ref="CZ977:CZ1016" si="1186">IF(F977="x","",IF(BC977="vord",AX977&amp;BC977,AX977&amp;X977&amp;BC977))</f>
        <v/>
      </c>
      <c r="DG977" s="56" t="str">
        <f t="shared" ref="DG977:DG1016" si="1187">H977&amp;P977</f>
        <v/>
      </c>
      <c r="DH977" s="6">
        <f t="shared" ref="DH977:DH1016" si="1188">IF(ISERROR(VLOOKUP(DG977,uitgeslcod,1,FALSE)),0,1)</f>
        <v>0</v>
      </c>
      <c r="DK977" s="6">
        <f t="shared" si="1149"/>
        <v>0</v>
      </c>
      <c r="DL977" s="6" t="e">
        <f t="shared" si="1150"/>
        <v>#N/A</v>
      </c>
      <c r="DN977" s="6" t="e">
        <f t="shared" si="1148"/>
        <v>#N/A</v>
      </c>
      <c r="DP977" s="6" t="str">
        <f t="shared" ref="DP977:DP1016" si="1189">VLOOKUP(BT977,$F$15:$AY$1999,41,FALSE)</f>
        <v/>
      </c>
      <c r="DQ977" s="293">
        <f t="shared" ca="1" si="1144"/>
        <v>971</v>
      </c>
      <c r="DR977" s="6" t="str">
        <f t="shared" ca="1" si="1134"/>
        <v>x</v>
      </c>
      <c r="DU977" s="293" t="e">
        <f t="shared" ca="1" si="1135"/>
        <v>#N/A</v>
      </c>
      <c r="DV977" s="5"/>
      <c r="DW977" s="293" t="e">
        <f t="shared" ca="1" si="1145"/>
        <v>#N/A</v>
      </c>
      <c r="DZ977" s="293" t="e">
        <f t="shared" ca="1" si="1136"/>
        <v>#N/A</v>
      </c>
      <c r="EA977" s="293" t="e">
        <f t="shared" ca="1" si="1137"/>
        <v>#N/A</v>
      </c>
      <c r="EB977" s="293" t="e">
        <f t="shared" ca="1" si="1138"/>
        <v>#N/A</v>
      </c>
      <c r="EE977" s="6" t="str">
        <f t="shared" si="1139"/>
        <v/>
      </c>
      <c r="EF977" s="293" t="e">
        <f t="shared" ca="1" si="1140"/>
        <v>#N/A</v>
      </c>
      <c r="EG977" s="6" t="e">
        <f t="shared" ref="EG977:EG1016" ca="1" si="1190">VLOOKUP(EF977,BN:BQ,4,FALSE)</f>
        <v>#N/A</v>
      </c>
    </row>
    <row r="978" spans="3:137" x14ac:dyDescent="0.2">
      <c r="C978" s="75"/>
      <c r="D978" s="184" t="str">
        <f t="shared" si="1154"/>
        <v/>
      </c>
      <c r="E978" s="649" t="str">
        <f t="shared" si="1146"/>
        <v/>
      </c>
      <c r="F978" s="607" t="str">
        <f t="shared" si="1153"/>
        <v>x</v>
      </c>
      <c r="G978" s="650"/>
      <c r="H978" s="651"/>
      <c r="I978" s="651"/>
      <c r="J978" s="651"/>
      <c r="K978" s="652"/>
      <c r="L978" s="889"/>
      <c r="M978" s="889"/>
      <c r="N978" s="653"/>
      <c r="O978" s="651"/>
      <c r="P978" s="651"/>
      <c r="Q978" s="654"/>
      <c r="R978" s="655"/>
      <c r="S978" s="607" t="str">
        <f t="shared" si="1155"/>
        <v/>
      </c>
      <c r="T978" s="656" t="str">
        <f t="shared" si="1156"/>
        <v/>
      </c>
      <c r="U978" s="656" t="str">
        <f t="shared" ref="U978:U1016" si="1191">AC978</f>
        <v/>
      </c>
      <c r="V978" s="656" t="str">
        <f t="shared" si="1157"/>
        <v/>
      </c>
      <c r="W978" s="719"/>
      <c r="X978" s="659"/>
      <c r="Y978" s="656" t="str">
        <f t="shared" si="1147"/>
        <v/>
      </c>
      <c r="Z978" s="659"/>
      <c r="AA978" s="654"/>
      <c r="AB978" s="656" t="str">
        <f t="shared" si="1158"/>
        <v/>
      </c>
      <c r="AC978" s="661" t="str">
        <f t="shared" ref="AC978:AC1016" si="1192">IF(F978="x","",Y978+AB978)</f>
        <v/>
      </c>
      <c r="AE978" s="658" t="str">
        <f t="shared" si="1159"/>
        <v/>
      </c>
      <c r="AF978" s="659"/>
      <c r="AT978" s="805" t="str">
        <f t="shared" si="1143"/>
        <v/>
      </c>
      <c r="AU978" t="str">
        <f t="shared" ref="AU978:AU1016" si="1193">AX978&amp;AV978</f>
        <v/>
      </c>
      <c r="AV978" s="6" t="str">
        <f t="shared" si="1160"/>
        <v/>
      </c>
      <c r="AW978" s="317" t="str">
        <f t="shared" si="1161"/>
        <v/>
      </c>
      <c r="AX978" s="158" t="str">
        <f t="shared" si="1162"/>
        <v/>
      </c>
      <c r="AY978" s="158" t="str">
        <f t="shared" si="1152"/>
        <v/>
      </c>
      <c r="AZ978" s="309" t="str">
        <f t="shared" si="1151"/>
        <v/>
      </c>
      <c r="BA978" s="318" t="str">
        <f t="shared" si="1163"/>
        <v/>
      </c>
      <c r="BB978" s="473" t="str">
        <f t="shared" si="1164"/>
        <v/>
      </c>
      <c r="BC978" s="80" t="str">
        <f t="shared" si="1141"/>
        <v/>
      </c>
      <c r="BD978" s="56">
        <f t="shared" si="1165"/>
        <v>1</v>
      </c>
      <c r="BF978" s="56" t="str">
        <f t="shared" si="1166"/>
        <v/>
      </c>
      <c r="BG978" s="56" t="str">
        <f t="shared" si="1167"/>
        <v/>
      </c>
      <c r="BH978" s="6" t="str">
        <f t="shared" si="1168"/>
        <v/>
      </c>
      <c r="BK978" s="6" t="str">
        <f t="shared" si="1169"/>
        <v/>
      </c>
      <c r="BL978" s="56">
        <f t="shared" ref="BL978:BL1016" si="1194">BO978</f>
        <v>999999</v>
      </c>
      <c r="BM978" s="183">
        <f t="shared" ref="BM978:BM1016" si="1195">BR978</f>
        <v>99999.000004889996</v>
      </c>
      <c r="BN978" s="61">
        <v>962</v>
      </c>
      <c r="BO978" s="6">
        <f t="shared" si="1170"/>
        <v>999999</v>
      </c>
      <c r="BP978" s="6">
        <f t="shared" si="1171"/>
        <v>999999</v>
      </c>
      <c r="BQ978" s="6" t="str">
        <f t="shared" ref="BQ978:BQ1016" si="1196">IF(BP978&gt;70000,"x",VLOOKUP(BP978,$BL$17:$BN$1517,3,FALSE))</f>
        <v>x</v>
      </c>
      <c r="BR978" s="206">
        <f t="shared" si="1172"/>
        <v>99999.000004889996</v>
      </c>
      <c r="BS978" s="6">
        <f t="shared" si="1173"/>
        <v>99999.000004889996</v>
      </c>
      <c r="BT978" s="6" t="str">
        <f t="shared" ref="BT978:BT1016" si="1197">IF(BS978&gt;70000,"x",VLOOKUP(BS978,$BM$17:$BN$1517,2,FALSE))</f>
        <v>x</v>
      </c>
      <c r="BU978" s="6" t="str">
        <f t="shared" si="1174"/>
        <v/>
      </c>
      <c r="BW978" s="82">
        <f t="shared" ref="BW978:BW1016" si="1198">CI978</f>
        <v>9999999999</v>
      </c>
      <c r="BX978" s="80" t="str">
        <f t="shared" si="1175"/>
        <v>x</v>
      </c>
      <c r="BY978" s="80" t="str">
        <f t="shared" si="1176"/>
        <v/>
      </c>
      <c r="BZ978" s="56" t="str">
        <f t="shared" ref="BZ978:BZ1016" si="1199">LEFT(BY978,1)</f>
        <v/>
      </c>
      <c r="CA978" s="56" t="str">
        <f t="shared" ref="CA978:CA1016" si="1200">IF(BZ978=0,"-",MID(BY978,2,1))</f>
        <v/>
      </c>
      <c r="CB978" s="88">
        <f t="shared" ref="CB978:CB1016" si="1201">LEN(BY978)</f>
        <v>0</v>
      </c>
      <c r="CC978" s="56" t="str">
        <f t="shared" si="1177"/>
        <v/>
      </c>
      <c r="CD978" s="56"/>
      <c r="CE978" s="56"/>
      <c r="CF978" s="56"/>
      <c r="CG978" s="56"/>
      <c r="CH978" s="169">
        <f t="shared" ref="CH978:CH1016" si="1202">IF(BX978="x",9999999999,VLOOKUP(BZ978,$CE$17:$CF$65,2,FALSE)+VLOOKUP(CA978,$CE$17:$CG$65,3,FALSE)+CB978*100000+CC978+ROW()/2501)</f>
        <v>9999999999</v>
      </c>
      <c r="CI978" s="170">
        <f t="shared" ref="CI978:CI1016" si="1203">IF(ISERROR(CH978),(24000000+ROW()/2501),CH978)</f>
        <v>9999999999</v>
      </c>
      <c r="CJ978" s="171">
        <f t="shared" ref="CJ978:CJ1016" si="1204">SMALL($CI$17:$CI$1517,BN978)</f>
        <v>9999999999</v>
      </c>
      <c r="CK978" s="172" t="str">
        <f t="shared" ref="CK978:CK1016" si="1205">VLOOKUP(CJ978,$BW$17:$BY$1517,3,FALSE)</f>
        <v/>
      </c>
      <c r="CL978" s="173" t="str">
        <f t="shared" si="1178"/>
        <v>x</v>
      </c>
      <c r="CN978" s="6" t="str">
        <f t="shared" ref="CN978:CN1016" si="1206">VLOOKUP(CL978,$F$15:$BB$1999,49,FALSE)</f>
        <v/>
      </c>
      <c r="CO978" s="293" t="e">
        <f t="shared" ca="1" si="1142"/>
        <v>#N/A</v>
      </c>
      <c r="CP978" s="6" t="e">
        <f t="shared" ref="CP978:CP1016" ca="1" si="1207">VLOOKUP(CO978,BN:CL,25,FALSE)</f>
        <v>#N/A</v>
      </c>
      <c r="CQ978" s="61">
        <v>962</v>
      </c>
      <c r="CR978" s="6">
        <f t="shared" si="1179"/>
        <v>0</v>
      </c>
      <c r="CS978" s="6">
        <f t="shared" si="1180"/>
        <v>0</v>
      </c>
      <c r="CT978" s="56" t="str">
        <f t="shared" si="1181"/>
        <v/>
      </c>
      <c r="CU978" s="76">
        <f t="shared" si="1182"/>
        <v>0</v>
      </c>
      <c r="CV978" s="76">
        <f t="shared" si="1183"/>
        <v>0</v>
      </c>
      <c r="CX978" s="6" t="str">
        <f t="shared" si="1184"/>
        <v/>
      </c>
      <c r="CY978" s="6" t="str">
        <f t="shared" si="1185"/>
        <v/>
      </c>
      <c r="CZ978" s="6" t="str">
        <f t="shared" si="1186"/>
        <v/>
      </c>
      <c r="DG978" s="56" t="str">
        <f t="shared" si="1187"/>
        <v/>
      </c>
      <c r="DH978" s="6">
        <f t="shared" si="1188"/>
        <v>0</v>
      </c>
      <c r="DK978" s="6">
        <f t="shared" si="1149"/>
        <v>0</v>
      </c>
      <c r="DL978" s="6" t="e">
        <f t="shared" si="1150"/>
        <v>#N/A</v>
      </c>
      <c r="DN978" s="6" t="e">
        <f t="shared" si="1148"/>
        <v>#N/A</v>
      </c>
      <c r="DP978" s="6" t="str">
        <f t="shared" si="1189"/>
        <v/>
      </c>
      <c r="DQ978" s="293">
        <f t="shared" ca="1" si="1144"/>
        <v>972</v>
      </c>
      <c r="DR978" s="6" t="str">
        <f t="shared" ref="DR978:DR1016" ca="1" si="1208">VLOOKUP(DQ978,BN:BT,7,FALSE)</f>
        <v>x</v>
      </c>
      <c r="DU978" s="293" t="e">
        <f t="shared" ref="DU978:DU1016" ca="1" si="1209">MATCH($DU$12,OFFSET(OFFSET($P$17,DU977,0),,,$DU$13-DU977),0)+DU977</f>
        <v>#N/A</v>
      </c>
      <c r="DV978" s="5"/>
      <c r="DW978" s="293" t="e">
        <f t="shared" ca="1" si="1145"/>
        <v>#N/A</v>
      </c>
      <c r="DZ978" s="293" t="e">
        <f t="shared" ref="DZ978:DZ1016" ca="1" si="1210">MATCH($DZ$14,OFFSET(OFFSET($H$17,DZ977,0),,,$DU$13-DZ977),0)+DZ977</f>
        <v>#N/A</v>
      </c>
      <c r="EA978" s="293" t="e">
        <f t="shared" ref="EA978:EA1016" ca="1" si="1211">MATCH($EA$13,OFFSET(OFFSET($H$17,EA977,0),,,$DU$13-EA977),0)+EA977</f>
        <v>#N/A</v>
      </c>
      <c r="EB978" s="293" t="e">
        <f t="shared" ref="EB978:EB1016" ca="1" si="1212">MATCH($EB$13,OFFSET(OFFSET($BB$17,EB977,0),,,$DU$13-EB977),0)+EB977</f>
        <v>#N/A</v>
      </c>
      <c r="EE978" s="6" t="str">
        <f t="shared" ref="EE978:EE1016" si="1213">VLOOKUP(BQ978,$F$17:$BC$1999,50,FALSE)</f>
        <v/>
      </c>
      <c r="EF978" s="293" t="e">
        <f t="shared" ref="EF978:EF1016" ca="1" si="1214">MATCH($EE$13,OFFSET(OFFSET($EE$17,EF977,0),,,$DU$13-EF977),0)+EF977</f>
        <v>#N/A</v>
      </c>
      <c r="EG978" s="6" t="e">
        <f t="shared" ca="1" si="1190"/>
        <v>#N/A</v>
      </c>
    </row>
    <row r="979" spans="3:137" x14ac:dyDescent="0.2">
      <c r="C979" s="75"/>
      <c r="D979" s="184" t="str">
        <f t="shared" si="1154"/>
        <v/>
      </c>
      <c r="E979" s="649" t="str">
        <f t="shared" si="1146"/>
        <v/>
      </c>
      <c r="F979" s="607" t="str">
        <f t="shared" si="1153"/>
        <v>x</v>
      </c>
      <c r="G979" s="650"/>
      <c r="H979" s="651"/>
      <c r="I979" s="651"/>
      <c r="J979" s="651"/>
      <c r="K979" s="652"/>
      <c r="L979" s="889"/>
      <c r="M979" s="889"/>
      <c r="N979" s="653"/>
      <c r="O979" s="651"/>
      <c r="P979" s="651"/>
      <c r="Q979" s="654"/>
      <c r="R979" s="655"/>
      <c r="S979" s="607" t="str">
        <f t="shared" si="1155"/>
        <v/>
      </c>
      <c r="T979" s="656" t="str">
        <f t="shared" si="1156"/>
        <v/>
      </c>
      <c r="U979" s="656" t="str">
        <f t="shared" si="1191"/>
        <v/>
      </c>
      <c r="V979" s="656" t="str">
        <f t="shared" si="1157"/>
        <v/>
      </c>
      <c r="W979" s="719"/>
      <c r="X979" s="659"/>
      <c r="Y979" s="656" t="str">
        <f t="shared" si="1147"/>
        <v/>
      </c>
      <c r="Z979" s="659"/>
      <c r="AA979" s="654"/>
      <c r="AB979" s="656" t="str">
        <f t="shared" si="1158"/>
        <v/>
      </c>
      <c r="AC979" s="661" t="str">
        <f t="shared" si="1192"/>
        <v/>
      </c>
      <c r="AE979" s="658" t="str">
        <f t="shared" si="1159"/>
        <v/>
      </c>
      <c r="AF979" s="659"/>
      <c r="AT979" s="805" t="str">
        <f t="shared" si="1143"/>
        <v/>
      </c>
      <c r="AU979" t="str">
        <f t="shared" si="1193"/>
        <v/>
      </c>
      <c r="AV979" s="6" t="str">
        <f t="shared" si="1160"/>
        <v/>
      </c>
      <c r="AW979" s="317" t="str">
        <f t="shared" si="1161"/>
        <v/>
      </c>
      <c r="AX979" s="158" t="str">
        <f t="shared" si="1162"/>
        <v/>
      </c>
      <c r="AY979" s="158" t="str">
        <f t="shared" si="1152"/>
        <v/>
      </c>
      <c r="AZ979" s="309" t="str">
        <f t="shared" si="1151"/>
        <v/>
      </c>
      <c r="BA979" s="318" t="str">
        <f t="shared" si="1163"/>
        <v/>
      </c>
      <c r="BB979" s="473" t="str">
        <f t="shared" si="1164"/>
        <v/>
      </c>
      <c r="BC979" s="80" t="str">
        <f t="shared" si="1141"/>
        <v/>
      </c>
      <c r="BD979" s="56">
        <f t="shared" si="1165"/>
        <v>1</v>
      </c>
      <c r="BF979" s="56" t="str">
        <f t="shared" si="1166"/>
        <v/>
      </c>
      <c r="BG979" s="56" t="str">
        <f t="shared" si="1167"/>
        <v/>
      </c>
      <c r="BH979" s="6" t="str">
        <f t="shared" si="1168"/>
        <v/>
      </c>
      <c r="BK979" s="6" t="str">
        <f t="shared" si="1169"/>
        <v/>
      </c>
      <c r="BL979" s="56">
        <f t="shared" si="1194"/>
        <v>999999</v>
      </c>
      <c r="BM979" s="183">
        <f t="shared" si="1195"/>
        <v>99999.000004895002</v>
      </c>
      <c r="BN979" s="61">
        <v>963</v>
      </c>
      <c r="BO979" s="6">
        <f t="shared" si="1170"/>
        <v>999999</v>
      </c>
      <c r="BP979" s="6">
        <f t="shared" si="1171"/>
        <v>999999</v>
      </c>
      <c r="BQ979" s="6" t="str">
        <f t="shared" si="1196"/>
        <v>x</v>
      </c>
      <c r="BR979" s="206">
        <f t="shared" si="1172"/>
        <v>99999.000004895002</v>
      </c>
      <c r="BS979" s="6">
        <f t="shared" si="1173"/>
        <v>99999.000004895002</v>
      </c>
      <c r="BT979" s="6" t="str">
        <f t="shared" si="1197"/>
        <v>x</v>
      </c>
      <c r="BU979" s="6" t="str">
        <f t="shared" si="1174"/>
        <v/>
      </c>
      <c r="BW979" s="82">
        <f t="shared" si="1198"/>
        <v>9999999999</v>
      </c>
      <c r="BX979" s="80" t="str">
        <f t="shared" si="1175"/>
        <v>x</v>
      </c>
      <c r="BY979" s="80" t="str">
        <f t="shared" si="1176"/>
        <v/>
      </c>
      <c r="BZ979" s="56" t="str">
        <f t="shared" si="1199"/>
        <v/>
      </c>
      <c r="CA979" s="56" t="str">
        <f t="shared" si="1200"/>
        <v/>
      </c>
      <c r="CB979" s="88">
        <f t="shared" si="1201"/>
        <v>0</v>
      </c>
      <c r="CC979" s="56" t="str">
        <f t="shared" si="1177"/>
        <v/>
      </c>
      <c r="CD979" s="56"/>
      <c r="CE979" s="56"/>
      <c r="CF979" s="56"/>
      <c r="CG979" s="56"/>
      <c r="CH979" s="169">
        <f t="shared" si="1202"/>
        <v>9999999999</v>
      </c>
      <c r="CI979" s="170">
        <f t="shared" si="1203"/>
        <v>9999999999</v>
      </c>
      <c r="CJ979" s="171">
        <f t="shared" si="1204"/>
        <v>9999999999</v>
      </c>
      <c r="CK979" s="172" t="str">
        <f t="shared" si="1205"/>
        <v/>
      </c>
      <c r="CL979" s="173" t="str">
        <f t="shared" si="1178"/>
        <v>x</v>
      </c>
      <c r="CN979" s="6" t="str">
        <f t="shared" si="1206"/>
        <v/>
      </c>
      <c r="CO979" s="293" t="e">
        <f t="shared" ca="1" si="1142"/>
        <v>#N/A</v>
      </c>
      <c r="CP979" s="6" t="e">
        <f t="shared" ca="1" si="1207"/>
        <v>#N/A</v>
      </c>
      <c r="CQ979" s="61">
        <v>963</v>
      </c>
      <c r="CR979" s="6">
        <f t="shared" si="1179"/>
        <v>0</v>
      </c>
      <c r="CS979" s="6">
        <f t="shared" si="1180"/>
        <v>0</v>
      </c>
      <c r="CT979" s="56" t="str">
        <f t="shared" si="1181"/>
        <v/>
      </c>
      <c r="CU979" s="76">
        <f t="shared" si="1182"/>
        <v>0</v>
      </c>
      <c r="CV979" s="76">
        <f t="shared" si="1183"/>
        <v>0</v>
      </c>
      <c r="CX979" s="6" t="str">
        <f t="shared" si="1184"/>
        <v/>
      </c>
      <c r="CY979" s="6" t="str">
        <f t="shared" si="1185"/>
        <v/>
      </c>
      <c r="CZ979" s="6" t="str">
        <f t="shared" si="1186"/>
        <v/>
      </c>
      <c r="DG979" s="56" t="str">
        <f t="shared" si="1187"/>
        <v/>
      </c>
      <c r="DH979" s="6">
        <f t="shared" si="1188"/>
        <v>0</v>
      </c>
      <c r="DK979" s="6">
        <f t="shared" si="1149"/>
        <v>0</v>
      </c>
      <c r="DL979" s="6" t="e">
        <f t="shared" si="1150"/>
        <v>#N/A</v>
      </c>
      <c r="DN979" s="6" t="e">
        <f t="shared" si="1148"/>
        <v>#N/A</v>
      </c>
      <c r="DP979" s="6" t="str">
        <f t="shared" si="1189"/>
        <v/>
      </c>
      <c r="DQ979" s="293">
        <f t="shared" ca="1" si="1144"/>
        <v>973</v>
      </c>
      <c r="DR979" s="6" t="str">
        <f t="shared" ca="1" si="1208"/>
        <v>x</v>
      </c>
      <c r="DU979" s="293" t="e">
        <f t="shared" ca="1" si="1209"/>
        <v>#N/A</v>
      </c>
      <c r="DV979" s="5"/>
      <c r="DW979" s="293" t="e">
        <f t="shared" ca="1" si="1145"/>
        <v>#N/A</v>
      </c>
      <c r="DZ979" s="293" t="e">
        <f t="shared" ca="1" si="1210"/>
        <v>#N/A</v>
      </c>
      <c r="EA979" s="293" t="e">
        <f t="shared" ca="1" si="1211"/>
        <v>#N/A</v>
      </c>
      <c r="EB979" s="293" t="e">
        <f t="shared" ca="1" si="1212"/>
        <v>#N/A</v>
      </c>
      <c r="EE979" s="6" t="str">
        <f t="shared" si="1213"/>
        <v/>
      </c>
      <c r="EF979" s="293" t="e">
        <f t="shared" ca="1" si="1214"/>
        <v>#N/A</v>
      </c>
      <c r="EG979" s="6" t="e">
        <f t="shared" ca="1" si="1190"/>
        <v>#N/A</v>
      </c>
    </row>
    <row r="980" spans="3:137" x14ac:dyDescent="0.2">
      <c r="C980" s="75"/>
      <c r="D980" s="184" t="str">
        <f t="shared" si="1154"/>
        <v/>
      </c>
      <c r="E980" s="649" t="str">
        <f t="shared" si="1146"/>
        <v/>
      </c>
      <c r="F980" s="607" t="str">
        <f t="shared" si="1153"/>
        <v>x</v>
      </c>
      <c r="G980" s="650"/>
      <c r="H980" s="651"/>
      <c r="I980" s="651"/>
      <c r="J980" s="651"/>
      <c r="K980" s="652"/>
      <c r="L980" s="889"/>
      <c r="M980" s="889"/>
      <c r="N980" s="653"/>
      <c r="O980" s="651"/>
      <c r="P980" s="651"/>
      <c r="Q980" s="654"/>
      <c r="R980" s="655"/>
      <c r="S980" s="607" t="str">
        <f t="shared" si="1155"/>
        <v/>
      </c>
      <c r="T980" s="656" t="str">
        <f t="shared" si="1156"/>
        <v/>
      </c>
      <c r="U980" s="656" t="str">
        <f t="shared" si="1191"/>
        <v/>
      </c>
      <c r="V980" s="656" t="str">
        <f t="shared" si="1157"/>
        <v/>
      </c>
      <c r="W980" s="719"/>
      <c r="X980" s="659"/>
      <c r="Y980" s="656" t="str">
        <f t="shared" si="1147"/>
        <v/>
      </c>
      <c r="Z980" s="659"/>
      <c r="AA980" s="654"/>
      <c r="AB980" s="656" t="str">
        <f t="shared" si="1158"/>
        <v/>
      </c>
      <c r="AC980" s="661" t="str">
        <f t="shared" si="1192"/>
        <v/>
      </c>
      <c r="AE980" s="658" t="str">
        <f t="shared" si="1159"/>
        <v/>
      </c>
      <c r="AF980" s="659"/>
      <c r="AT980" s="805" t="str">
        <f t="shared" si="1143"/>
        <v/>
      </c>
      <c r="AU980" t="str">
        <f t="shared" si="1193"/>
        <v/>
      </c>
      <c r="AV980" s="6" t="str">
        <f t="shared" si="1160"/>
        <v/>
      </c>
      <c r="AW980" s="317" t="str">
        <f t="shared" si="1161"/>
        <v/>
      </c>
      <c r="AX980" s="158" t="str">
        <f t="shared" si="1162"/>
        <v/>
      </c>
      <c r="AY980" s="158" t="str">
        <f t="shared" si="1152"/>
        <v/>
      </c>
      <c r="AZ980" s="309" t="str">
        <f t="shared" si="1151"/>
        <v/>
      </c>
      <c r="BA980" s="318" t="str">
        <f t="shared" si="1163"/>
        <v/>
      </c>
      <c r="BB980" s="473" t="str">
        <f t="shared" si="1164"/>
        <v/>
      </c>
      <c r="BC980" s="80" t="str">
        <f t="shared" ref="BC980:BC1016" si="1215">IF(OR(H980="",H980="Oba",G980="",P980="",X980="",BD980=0),"",IF(OR(X980="3a",X980="3b",X980="4a",X980="4b"),"div",IF(H980="Ver","bet",IF(AND(OR(H980="Liq",H980="Mem"),AA980="bet"),"bet","vord"))))</f>
        <v/>
      </c>
      <c r="BD980" s="56">
        <f t="shared" si="1165"/>
        <v>1</v>
      </c>
      <c r="BF980" s="56" t="str">
        <f t="shared" si="1166"/>
        <v/>
      </c>
      <c r="BG980" s="56" t="str">
        <f t="shared" si="1167"/>
        <v/>
      </c>
      <c r="BH980" s="6" t="str">
        <f t="shared" si="1168"/>
        <v/>
      </c>
      <c r="BK980" s="6" t="str">
        <f t="shared" si="1169"/>
        <v/>
      </c>
      <c r="BL980" s="56">
        <f t="shared" si="1194"/>
        <v>999999</v>
      </c>
      <c r="BM980" s="183">
        <f t="shared" si="1195"/>
        <v>99999.000004899994</v>
      </c>
      <c r="BN980" s="61">
        <v>964</v>
      </c>
      <c r="BO980" s="6">
        <f t="shared" si="1170"/>
        <v>999999</v>
      </c>
      <c r="BP980" s="6">
        <f t="shared" si="1171"/>
        <v>999999</v>
      </c>
      <c r="BQ980" s="6" t="str">
        <f t="shared" si="1196"/>
        <v>x</v>
      </c>
      <c r="BR980" s="206">
        <f t="shared" si="1172"/>
        <v>99999.000004899994</v>
      </c>
      <c r="BS980" s="6">
        <f t="shared" si="1173"/>
        <v>99999.000004899994</v>
      </c>
      <c r="BT980" s="6" t="str">
        <f t="shared" si="1197"/>
        <v>x</v>
      </c>
      <c r="BU980" s="6" t="str">
        <f t="shared" si="1174"/>
        <v/>
      </c>
      <c r="BW980" s="82">
        <f t="shared" si="1198"/>
        <v>9999999999</v>
      </c>
      <c r="BX980" s="80" t="str">
        <f t="shared" si="1175"/>
        <v>x</v>
      </c>
      <c r="BY980" s="80" t="str">
        <f t="shared" si="1176"/>
        <v/>
      </c>
      <c r="BZ980" s="56" t="str">
        <f t="shared" si="1199"/>
        <v/>
      </c>
      <c r="CA980" s="56" t="str">
        <f t="shared" si="1200"/>
        <v/>
      </c>
      <c r="CB980" s="88">
        <f t="shared" si="1201"/>
        <v>0</v>
      </c>
      <c r="CC980" s="56" t="str">
        <f t="shared" si="1177"/>
        <v/>
      </c>
      <c r="CD980" s="56"/>
      <c r="CE980" s="56"/>
      <c r="CF980" s="56"/>
      <c r="CG980" s="56"/>
      <c r="CH980" s="169">
        <f t="shared" si="1202"/>
        <v>9999999999</v>
      </c>
      <c r="CI980" s="170">
        <f t="shared" si="1203"/>
        <v>9999999999</v>
      </c>
      <c r="CJ980" s="171">
        <f t="shared" si="1204"/>
        <v>9999999999</v>
      </c>
      <c r="CK980" s="172" t="str">
        <f t="shared" si="1205"/>
        <v/>
      </c>
      <c r="CL980" s="173" t="str">
        <f t="shared" si="1178"/>
        <v>x</v>
      </c>
      <c r="CN980" s="6" t="str">
        <f t="shared" si="1206"/>
        <v/>
      </c>
      <c r="CO980" s="293" t="e">
        <f t="shared" ref="CO980:CO1016" ca="1" si="1216">MATCH($CO$13,OFFSET(OFFSET($CN$17,CO979,0),,,$DU$13-CO979),0)+CO979</f>
        <v>#N/A</v>
      </c>
      <c r="CP980" s="6" t="e">
        <f t="shared" ca="1" si="1207"/>
        <v>#N/A</v>
      </c>
      <c r="CQ980" s="61">
        <v>964</v>
      </c>
      <c r="CR980" s="6">
        <f t="shared" si="1179"/>
        <v>0</v>
      </c>
      <c r="CS980" s="6">
        <f t="shared" si="1180"/>
        <v>0</v>
      </c>
      <c r="CT980" s="56" t="str">
        <f t="shared" si="1181"/>
        <v/>
      </c>
      <c r="CU980" s="76">
        <f t="shared" si="1182"/>
        <v>0</v>
      </c>
      <c r="CV980" s="76">
        <f t="shared" si="1183"/>
        <v>0</v>
      </c>
      <c r="CX980" s="6" t="str">
        <f t="shared" si="1184"/>
        <v/>
      </c>
      <c r="CY980" s="6" t="str">
        <f t="shared" si="1185"/>
        <v/>
      </c>
      <c r="CZ980" s="6" t="str">
        <f t="shared" si="1186"/>
        <v/>
      </c>
      <c r="DG980" s="56" t="str">
        <f t="shared" si="1187"/>
        <v/>
      </c>
      <c r="DH980" s="6">
        <f t="shared" si="1188"/>
        <v>0</v>
      </c>
      <c r="DK980" s="6">
        <f t="shared" si="1149"/>
        <v>0</v>
      </c>
      <c r="DL980" s="6" t="e">
        <f t="shared" si="1150"/>
        <v>#N/A</v>
      </c>
      <c r="DN980" s="6" t="e">
        <f t="shared" si="1148"/>
        <v>#N/A</v>
      </c>
      <c r="DP980" s="6" t="str">
        <f t="shared" si="1189"/>
        <v/>
      </c>
      <c r="DQ980" s="293">
        <f t="shared" ca="1" si="1144"/>
        <v>974</v>
      </c>
      <c r="DR980" s="6" t="str">
        <f t="shared" ca="1" si="1208"/>
        <v>x</v>
      </c>
      <c r="DU980" s="293" t="e">
        <f t="shared" ca="1" si="1209"/>
        <v>#N/A</v>
      </c>
      <c r="DV980" s="5"/>
      <c r="DW980" s="293" t="e">
        <f t="shared" ca="1" si="1145"/>
        <v>#N/A</v>
      </c>
      <c r="DZ980" s="293" t="e">
        <f t="shared" ca="1" si="1210"/>
        <v>#N/A</v>
      </c>
      <c r="EA980" s="293" t="e">
        <f t="shared" ca="1" si="1211"/>
        <v>#N/A</v>
      </c>
      <c r="EB980" s="293" t="e">
        <f t="shared" ca="1" si="1212"/>
        <v>#N/A</v>
      </c>
      <c r="EE980" s="6" t="str">
        <f t="shared" si="1213"/>
        <v/>
      </c>
      <c r="EF980" s="293" t="e">
        <f t="shared" ca="1" si="1214"/>
        <v>#N/A</v>
      </c>
      <c r="EG980" s="6" t="e">
        <f t="shared" ca="1" si="1190"/>
        <v>#N/A</v>
      </c>
    </row>
    <row r="981" spans="3:137" x14ac:dyDescent="0.2">
      <c r="C981" s="75"/>
      <c r="D981" s="184" t="str">
        <f t="shared" si="1154"/>
        <v/>
      </c>
      <c r="E981" s="649" t="str">
        <f t="shared" si="1146"/>
        <v/>
      </c>
      <c r="F981" s="607" t="str">
        <f t="shared" si="1153"/>
        <v>x</v>
      </c>
      <c r="G981" s="650"/>
      <c r="H981" s="651"/>
      <c r="I981" s="651"/>
      <c r="J981" s="651"/>
      <c r="K981" s="652"/>
      <c r="L981" s="889"/>
      <c r="M981" s="889"/>
      <c r="N981" s="653"/>
      <c r="O981" s="651"/>
      <c r="P981" s="651"/>
      <c r="Q981" s="654"/>
      <c r="R981" s="655"/>
      <c r="S981" s="607" t="str">
        <f t="shared" si="1155"/>
        <v/>
      </c>
      <c r="T981" s="656" t="str">
        <f t="shared" si="1156"/>
        <v/>
      </c>
      <c r="U981" s="656" t="str">
        <f t="shared" si="1191"/>
        <v/>
      </c>
      <c r="V981" s="656" t="str">
        <f t="shared" si="1157"/>
        <v/>
      </c>
      <c r="W981" s="719"/>
      <c r="X981" s="659"/>
      <c r="Y981" s="656" t="str">
        <f t="shared" si="1147"/>
        <v/>
      </c>
      <c r="Z981" s="659"/>
      <c r="AA981" s="654"/>
      <c r="AB981" s="656" t="str">
        <f t="shared" si="1158"/>
        <v/>
      </c>
      <c r="AC981" s="661" t="str">
        <f t="shared" si="1192"/>
        <v/>
      </c>
      <c r="AE981" s="658" t="str">
        <f t="shared" si="1159"/>
        <v/>
      </c>
      <c r="AF981" s="659"/>
      <c r="AT981" s="805" t="str">
        <f t="shared" ref="AT981:AT1016" si="1217">IF(BB981="","",ROUND(SUMIF(CY:CY,CY981,CS:CS),3))</f>
        <v/>
      </c>
      <c r="AU981" t="str">
        <f t="shared" si="1193"/>
        <v/>
      </c>
      <c r="AV981" s="6" t="str">
        <f t="shared" si="1160"/>
        <v/>
      </c>
      <c r="AW981" s="317" t="str">
        <f t="shared" si="1161"/>
        <v/>
      </c>
      <c r="AX981" s="158" t="str">
        <f t="shared" si="1162"/>
        <v/>
      </c>
      <c r="AY981" s="158" t="str">
        <f t="shared" si="1152"/>
        <v/>
      </c>
      <c r="AZ981" s="309" t="str">
        <f t="shared" si="1151"/>
        <v/>
      </c>
      <c r="BA981" s="318" t="str">
        <f t="shared" si="1163"/>
        <v/>
      </c>
      <c r="BB981" s="473" t="str">
        <f t="shared" si="1164"/>
        <v/>
      </c>
      <c r="BC981" s="80" t="str">
        <f t="shared" si="1215"/>
        <v/>
      </c>
      <c r="BD981" s="56">
        <f t="shared" si="1165"/>
        <v>1</v>
      </c>
      <c r="BF981" s="56" t="str">
        <f t="shared" si="1166"/>
        <v/>
      </c>
      <c r="BG981" s="56" t="str">
        <f t="shared" si="1167"/>
        <v/>
      </c>
      <c r="BH981" s="6" t="str">
        <f t="shared" si="1168"/>
        <v/>
      </c>
      <c r="BK981" s="6" t="str">
        <f t="shared" si="1169"/>
        <v/>
      </c>
      <c r="BL981" s="56">
        <f t="shared" si="1194"/>
        <v>999999</v>
      </c>
      <c r="BM981" s="183">
        <f t="shared" si="1195"/>
        <v>99999.000004905</v>
      </c>
      <c r="BN981" s="61">
        <v>965</v>
      </c>
      <c r="BO981" s="6">
        <f t="shared" si="1170"/>
        <v>999999</v>
      </c>
      <c r="BP981" s="6">
        <f t="shared" si="1171"/>
        <v>999999</v>
      </c>
      <c r="BQ981" s="6" t="str">
        <f t="shared" si="1196"/>
        <v>x</v>
      </c>
      <c r="BR981" s="206">
        <f t="shared" si="1172"/>
        <v>99999.000004905</v>
      </c>
      <c r="BS981" s="6">
        <f t="shared" si="1173"/>
        <v>99999.000004905</v>
      </c>
      <c r="BT981" s="6" t="str">
        <f t="shared" si="1197"/>
        <v>x</v>
      </c>
      <c r="BU981" s="6" t="str">
        <f t="shared" si="1174"/>
        <v/>
      </c>
      <c r="BW981" s="82">
        <f t="shared" si="1198"/>
        <v>9999999999</v>
      </c>
      <c r="BX981" s="80" t="str">
        <f t="shared" si="1175"/>
        <v>x</v>
      </c>
      <c r="BY981" s="80" t="str">
        <f t="shared" si="1176"/>
        <v/>
      </c>
      <c r="BZ981" s="56" t="str">
        <f t="shared" si="1199"/>
        <v/>
      </c>
      <c r="CA981" s="56" t="str">
        <f t="shared" si="1200"/>
        <v/>
      </c>
      <c r="CB981" s="88">
        <f t="shared" si="1201"/>
        <v>0</v>
      </c>
      <c r="CC981" s="56" t="str">
        <f t="shared" si="1177"/>
        <v/>
      </c>
      <c r="CD981" s="56"/>
      <c r="CE981" s="56"/>
      <c r="CF981" s="56"/>
      <c r="CG981" s="56"/>
      <c r="CH981" s="169">
        <f t="shared" si="1202"/>
        <v>9999999999</v>
      </c>
      <c r="CI981" s="170">
        <f t="shared" si="1203"/>
        <v>9999999999</v>
      </c>
      <c r="CJ981" s="171">
        <f t="shared" si="1204"/>
        <v>9999999999</v>
      </c>
      <c r="CK981" s="172" t="str">
        <f t="shared" si="1205"/>
        <v/>
      </c>
      <c r="CL981" s="173" t="str">
        <f t="shared" si="1178"/>
        <v>x</v>
      </c>
      <c r="CN981" s="6" t="str">
        <f t="shared" si="1206"/>
        <v/>
      </c>
      <c r="CO981" s="293" t="e">
        <f t="shared" ca="1" si="1216"/>
        <v>#N/A</v>
      </c>
      <c r="CP981" s="6" t="e">
        <f t="shared" ca="1" si="1207"/>
        <v>#N/A</v>
      </c>
      <c r="CQ981" s="61">
        <v>965</v>
      </c>
      <c r="CR981" s="6">
        <f t="shared" si="1179"/>
        <v>0</v>
      </c>
      <c r="CS981" s="6">
        <f t="shared" si="1180"/>
        <v>0</v>
      </c>
      <c r="CT981" s="56" t="str">
        <f t="shared" si="1181"/>
        <v/>
      </c>
      <c r="CU981" s="76">
        <f t="shared" si="1182"/>
        <v>0</v>
      </c>
      <c r="CV981" s="76">
        <f t="shared" si="1183"/>
        <v>0</v>
      </c>
      <c r="CX981" s="6" t="str">
        <f t="shared" si="1184"/>
        <v/>
      </c>
      <c r="CY981" s="6" t="str">
        <f t="shared" si="1185"/>
        <v/>
      </c>
      <c r="CZ981" s="6" t="str">
        <f t="shared" si="1186"/>
        <v/>
      </c>
      <c r="DG981" s="56" t="str">
        <f t="shared" si="1187"/>
        <v/>
      </c>
      <c r="DH981" s="6">
        <f t="shared" si="1188"/>
        <v>0</v>
      </c>
      <c r="DK981" s="6">
        <f t="shared" si="1149"/>
        <v>0</v>
      </c>
      <c r="DL981" s="6" t="e">
        <f t="shared" si="1150"/>
        <v>#N/A</v>
      </c>
      <c r="DN981" s="6" t="e">
        <f t="shared" si="1148"/>
        <v>#N/A</v>
      </c>
      <c r="DP981" s="6" t="str">
        <f t="shared" si="1189"/>
        <v/>
      </c>
      <c r="DQ981" s="293">
        <f t="shared" ref="DQ981:DQ1016" ca="1" si="1218">MATCH($DP$12,OFFSET(OFFSET($DP$17,DQ980,0),,,$DU$13-DQ980),0)+DQ980</f>
        <v>975</v>
      </c>
      <c r="DR981" s="6" t="str">
        <f t="shared" ca="1" si="1208"/>
        <v>x</v>
      </c>
      <c r="DU981" s="293" t="e">
        <f t="shared" ca="1" si="1209"/>
        <v>#N/A</v>
      </c>
      <c r="DV981" s="5"/>
      <c r="DW981" s="293" t="e">
        <f t="shared" ca="1" si="1145"/>
        <v>#N/A</v>
      </c>
      <c r="DZ981" s="293" t="e">
        <f t="shared" ca="1" si="1210"/>
        <v>#N/A</v>
      </c>
      <c r="EA981" s="293" t="e">
        <f t="shared" ca="1" si="1211"/>
        <v>#N/A</v>
      </c>
      <c r="EB981" s="293" t="e">
        <f t="shared" ca="1" si="1212"/>
        <v>#N/A</v>
      </c>
      <c r="EE981" s="6" t="str">
        <f t="shared" si="1213"/>
        <v/>
      </c>
      <c r="EF981" s="293" t="e">
        <f t="shared" ca="1" si="1214"/>
        <v>#N/A</v>
      </c>
      <c r="EG981" s="6" t="e">
        <f t="shared" ca="1" si="1190"/>
        <v>#N/A</v>
      </c>
    </row>
    <row r="982" spans="3:137" x14ac:dyDescent="0.2">
      <c r="C982" s="75"/>
      <c r="D982" s="184" t="str">
        <f t="shared" si="1154"/>
        <v/>
      </c>
      <c r="E982" s="649" t="str">
        <f t="shared" si="1146"/>
        <v/>
      </c>
      <c r="F982" s="607" t="str">
        <f t="shared" si="1153"/>
        <v>x</v>
      </c>
      <c r="G982" s="650"/>
      <c r="H982" s="651"/>
      <c r="I982" s="651"/>
      <c r="J982" s="651"/>
      <c r="K982" s="652"/>
      <c r="L982" s="889"/>
      <c r="M982" s="889"/>
      <c r="N982" s="653"/>
      <c r="O982" s="651"/>
      <c r="P982" s="651"/>
      <c r="Q982" s="654"/>
      <c r="R982" s="655"/>
      <c r="S982" s="607" t="str">
        <f t="shared" si="1155"/>
        <v/>
      </c>
      <c r="T982" s="656" t="str">
        <f t="shared" si="1156"/>
        <v/>
      </c>
      <c r="U982" s="656" t="str">
        <f t="shared" si="1191"/>
        <v/>
      </c>
      <c r="V982" s="656" t="str">
        <f t="shared" si="1157"/>
        <v/>
      </c>
      <c r="W982" s="719"/>
      <c r="X982" s="659"/>
      <c r="Y982" s="656" t="str">
        <f t="shared" si="1147"/>
        <v/>
      </c>
      <c r="Z982" s="659"/>
      <c r="AA982" s="654"/>
      <c r="AB982" s="656" t="str">
        <f t="shared" si="1158"/>
        <v/>
      </c>
      <c r="AC982" s="661" t="str">
        <f t="shared" si="1192"/>
        <v/>
      </c>
      <c r="AE982" s="658" t="str">
        <f t="shared" si="1159"/>
        <v/>
      </c>
      <c r="AF982" s="659"/>
      <c r="AT982" s="805" t="str">
        <f t="shared" si="1217"/>
        <v/>
      </c>
      <c r="AU982" t="str">
        <f t="shared" si="1193"/>
        <v/>
      </c>
      <c r="AV982" s="6" t="str">
        <f t="shared" si="1160"/>
        <v/>
      </c>
      <c r="AW982" s="317" t="str">
        <f t="shared" si="1161"/>
        <v/>
      </c>
      <c r="AX982" s="158" t="str">
        <f t="shared" si="1162"/>
        <v/>
      </c>
      <c r="AY982" s="158" t="str">
        <f t="shared" si="1152"/>
        <v/>
      </c>
      <c r="AZ982" s="309" t="str">
        <f t="shared" si="1151"/>
        <v/>
      </c>
      <c r="BA982" s="318" t="str">
        <f t="shared" si="1163"/>
        <v/>
      </c>
      <c r="BB982" s="473" t="str">
        <f t="shared" si="1164"/>
        <v/>
      </c>
      <c r="BC982" s="80" t="str">
        <f t="shared" si="1215"/>
        <v/>
      </c>
      <c r="BD982" s="56">
        <f t="shared" si="1165"/>
        <v>1</v>
      </c>
      <c r="BF982" s="56" t="str">
        <f t="shared" si="1166"/>
        <v/>
      </c>
      <c r="BG982" s="56" t="str">
        <f t="shared" si="1167"/>
        <v/>
      </c>
      <c r="BH982" s="6" t="str">
        <f t="shared" si="1168"/>
        <v/>
      </c>
      <c r="BK982" s="6" t="str">
        <f t="shared" si="1169"/>
        <v/>
      </c>
      <c r="BL982" s="56">
        <f t="shared" si="1194"/>
        <v>999999</v>
      </c>
      <c r="BM982" s="183">
        <f t="shared" si="1195"/>
        <v>99999.000004910005</v>
      </c>
      <c r="BN982" s="61">
        <v>966</v>
      </c>
      <c r="BO982" s="6">
        <f t="shared" si="1170"/>
        <v>999999</v>
      </c>
      <c r="BP982" s="6">
        <f t="shared" si="1171"/>
        <v>999999</v>
      </c>
      <c r="BQ982" s="6" t="str">
        <f t="shared" si="1196"/>
        <v>x</v>
      </c>
      <c r="BR982" s="206">
        <f t="shared" si="1172"/>
        <v>99999.000004910005</v>
      </c>
      <c r="BS982" s="6">
        <f t="shared" si="1173"/>
        <v>99999.000004910005</v>
      </c>
      <c r="BT982" s="6" t="str">
        <f t="shared" si="1197"/>
        <v>x</v>
      </c>
      <c r="BU982" s="6" t="str">
        <f t="shared" si="1174"/>
        <v/>
      </c>
      <c r="BW982" s="82">
        <f t="shared" si="1198"/>
        <v>9999999999</v>
      </c>
      <c r="BX982" s="80" t="str">
        <f t="shared" si="1175"/>
        <v>x</v>
      </c>
      <c r="BY982" s="80" t="str">
        <f t="shared" si="1176"/>
        <v/>
      </c>
      <c r="BZ982" s="56" t="str">
        <f t="shared" si="1199"/>
        <v/>
      </c>
      <c r="CA982" s="56" t="str">
        <f t="shared" si="1200"/>
        <v/>
      </c>
      <c r="CB982" s="88">
        <f t="shared" si="1201"/>
        <v>0</v>
      </c>
      <c r="CC982" s="56" t="str">
        <f t="shared" si="1177"/>
        <v/>
      </c>
      <c r="CD982" s="56"/>
      <c r="CE982" s="56"/>
      <c r="CF982" s="56"/>
      <c r="CG982" s="56"/>
      <c r="CH982" s="169">
        <f t="shared" si="1202"/>
        <v>9999999999</v>
      </c>
      <c r="CI982" s="170">
        <f t="shared" si="1203"/>
        <v>9999999999</v>
      </c>
      <c r="CJ982" s="171">
        <f t="shared" si="1204"/>
        <v>9999999999</v>
      </c>
      <c r="CK982" s="172" t="str">
        <f t="shared" si="1205"/>
        <v/>
      </c>
      <c r="CL982" s="173" t="str">
        <f t="shared" si="1178"/>
        <v>x</v>
      </c>
      <c r="CN982" s="6" t="str">
        <f t="shared" si="1206"/>
        <v/>
      </c>
      <c r="CO982" s="293" t="e">
        <f t="shared" ca="1" si="1216"/>
        <v>#N/A</v>
      </c>
      <c r="CP982" s="6" t="e">
        <f t="shared" ca="1" si="1207"/>
        <v>#N/A</v>
      </c>
      <c r="CQ982" s="61">
        <v>966</v>
      </c>
      <c r="CR982" s="6">
        <f t="shared" si="1179"/>
        <v>0</v>
      </c>
      <c r="CS982" s="6">
        <f t="shared" si="1180"/>
        <v>0</v>
      </c>
      <c r="CT982" s="56" t="str">
        <f t="shared" si="1181"/>
        <v/>
      </c>
      <c r="CU982" s="76">
        <f t="shared" si="1182"/>
        <v>0</v>
      </c>
      <c r="CV982" s="76">
        <f t="shared" si="1183"/>
        <v>0</v>
      </c>
      <c r="CX982" s="6" t="str">
        <f t="shared" si="1184"/>
        <v/>
      </c>
      <c r="CY982" s="6" t="str">
        <f t="shared" si="1185"/>
        <v/>
      </c>
      <c r="CZ982" s="6" t="str">
        <f t="shared" si="1186"/>
        <v/>
      </c>
      <c r="DG982" s="56" t="str">
        <f t="shared" si="1187"/>
        <v/>
      </c>
      <c r="DH982" s="6">
        <f t="shared" si="1188"/>
        <v>0</v>
      </c>
      <c r="DK982" s="6">
        <f t="shared" si="1149"/>
        <v>0</v>
      </c>
      <c r="DL982" s="6" t="e">
        <f t="shared" si="1150"/>
        <v>#N/A</v>
      </c>
      <c r="DN982" s="6" t="e">
        <f t="shared" si="1148"/>
        <v>#N/A</v>
      </c>
      <c r="DP982" s="6" t="str">
        <f t="shared" si="1189"/>
        <v/>
      </c>
      <c r="DQ982" s="293">
        <f t="shared" ca="1" si="1218"/>
        <v>976</v>
      </c>
      <c r="DR982" s="6" t="str">
        <f t="shared" ca="1" si="1208"/>
        <v>x</v>
      </c>
      <c r="DU982" s="293" t="e">
        <f t="shared" ca="1" si="1209"/>
        <v>#N/A</v>
      </c>
      <c r="DV982" s="5"/>
      <c r="DW982" s="293" t="e">
        <f t="shared" ca="1" si="1145"/>
        <v>#N/A</v>
      </c>
      <c r="DZ982" s="293" t="e">
        <f t="shared" ca="1" si="1210"/>
        <v>#N/A</v>
      </c>
      <c r="EA982" s="293" t="e">
        <f t="shared" ca="1" si="1211"/>
        <v>#N/A</v>
      </c>
      <c r="EB982" s="293" t="e">
        <f t="shared" ca="1" si="1212"/>
        <v>#N/A</v>
      </c>
      <c r="EE982" s="6" t="str">
        <f t="shared" si="1213"/>
        <v/>
      </c>
      <c r="EF982" s="293" t="e">
        <f t="shared" ca="1" si="1214"/>
        <v>#N/A</v>
      </c>
      <c r="EG982" s="6" t="e">
        <f t="shared" ca="1" si="1190"/>
        <v>#N/A</v>
      </c>
    </row>
    <row r="983" spans="3:137" x14ac:dyDescent="0.2">
      <c r="C983" s="75"/>
      <c r="D983" s="184" t="str">
        <f t="shared" si="1154"/>
        <v/>
      </c>
      <c r="E983" s="649" t="str">
        <f t="shared" si="1146"/>
        <v/>
      </c>
      <c r="F983" s="607" t="str">
        <f t="shared" si="1153"/>
        <v>x</v>
      </c>
      <c r="G983" s="650"/>
      <c r="H983" s="651"/>
      <c r="I983" s="651"/>
      <c r="J983" s="651"/>
      <c r="K983" s="652"/>
      <c r="L983" s="889"/>
      <c r="M983" s="889"/>
      <c r="N983" s="653"/>
      <c r="O983" s="651"/>
      <c r="P983" s="651"/>
      <c r="Q983" s="654"/>
      <c r="R983" s="655"/>
      <c r="S983" s="607" t="str">
        <f t="shared" si="1155"/>
        <v/>
      </c>
      <c r="T983" s="656" t="str">
        <f t="shared" si="1156"/>
        <v/>
      </c>
      <c r="U983" s="656" t="str">
        <f t="shared" si="1191"/>
        <v/>
      </c>
      <c r="V983" s="656" t="str">
        <f t="shared" si="1157"/>
        <v/>
      </c>
      <c r="W983" s="719"/>
      <c r="X983" s="659"/>
      <c r="Y983" s="656" t="str">
        <f t="shared" si="1147"/>
        <v/>
      </c>
      <c r="Z983" s="659"/>
      <c r="AA983" s="654"/>
      <c r="AB983" s="656" t="str">
        <f t="shared" si="1158"/>
        <v/>
      </c>
      <c r="AC983" s="661" t="str">
        <f t="shared" si="1192"/>
        <v/>
      </c>
      <c r="AE983" s="658" t="str">
        <f t="shared" si="1159"/>
        <v/>
      </c>
      <c r="AF983" s="659"/>
      <c r="AT983" s="805" t="str">
        <f t="shared" si="1217"/>
        <v/>
      </c>
      <c r="AU983" t="str">
        <f t="shared" si="1193"/>
        <v/>
      </c>
      <c r="AV983" s="6" t="str">
        <f t="shared" si="1160"/>
        <v/>
      </c>
      <c r="AW983" s="317" t="str">
        <f t="shared" si="1161"/>
        <v/>
      </c>
      <c r="AX983" s="158" t="str">
        <f t="shared" si="1162"/>
        <v/>
      </c>
      <c r="AY983" s="158" t="str">
        <f t="shared" si="1152"/>
        <v/>
      </c>
      <c r="AZ983" s="309" t="str">
        <f t="shared" si="1151"/>
        <v/>
      </c>
      <c r="BA983" s="318" t="str">
        <f t="shared" si="1163"/>
        <v/>
      </c>
      <c r="BB983" s="473" t="str">
        <f t="shared" si="1164"/>
        <v/>
      </c>
      <c r="BC983" s="80" t="str">
        <f t="shared" si="1215"/>
        <v/>
      </c>
      <c r="BD983" s="56">
        <f t="shared" si="1165"/>
        <v>1</v>
      </c>
      <c r="BF983" s="56" t="str">
        <f t="shared" si="1166"/>
        <v/>
      </c>
      <c r="BG983" s="56" t="str">
        <f t="shared" si="1167"/>
        <v/>
      </c>
      <c r="BH983" s="6" t="str">
        <f t="shared" si="1168"/>
        <v/>
      </c>
      <c r="BK983" s="6" t="str">
        <f t="shared" si="1169"/>
        <v/>
      </c>
      <c r="BL983" s="56">
        <f t="shared" si="1194"/>
        <v>999999</v>
      </c>
      <c r="BM983" s="183">
        <f t="shared" si="1195"/>
        <v>99999.000004914997</v>
      </c>
      <c r="BN983" s="61">
        <v>967</v>
      </c>
      <c r="BO983" s="6">
        <f t="shared" si="1170"/>
        <v>999999</v>
      </c>
      <c r="BP983" s="6">
        <f t="shared" si="1171"/>
        <v>999999</v>
      </c>
      <c r="BQ983" s="6" t="str">
        <f t="shared" si="1196"/>
        <v>x</v>
      </c>
      <c r="BR983" s="206">
        <f t="shared" si="1172"/>
        <v>99999.000004914997</v>
      </c>
      <c r="BS983" s="6">
        <f t="shared" si="1173"/>
        <v>99999.000004914997</v>
      </c>
      <c r="BT983" s="6" t="str">
        <f t="shared" si="1197"/>
        <v>x</v>
      </c>
      <c r="BU983" s="6" t="str">
        <f t="shared" si="1174"/>
        <v/>
      </c>
      <c r="BW983" s="82">
        <f t="shared" si="1198"/>
        <v>9999999999</v>
      </c>
      <c r="BX983" s="80" t="str">
        <f t="shared" si="1175"/>
        <v>x</v>
      </c>
      <c r="BY983" s="80" t="str">
        <f t="shared" si="1176"/>
        <v/>
      </c>
      <c r="BZ983" s="56" t="str">
        <f t="shared" si="1199"/>
        <v/>
      </c>
      <c r="CA983" s="56" t="str">
        <f t="shared" si="1200"/>
        <v/>
      </c>
      <c r="CB983" s="88">
        <f t="shared" si="1201"/>
        <v>0</v>
      </c>
      <c r="CC983" s="56" t="str">
        <f t="shared" si="1177"/>
        <v/>
      </c>
      <c r="CD983" s="56"/>
      <c r="CE983" s="56"/>
      <c r="CF983" s="56"/>
      <c r="CG983" s="56"/>
      <c r="CH983" s="169">
        <f t="shared" si="1202"/>
        <v>9999999999</v>
      </c>
      <c r="CI983" s="170">
        <f t="shared" si="1203"/>
        <v>9999999999</v>
      </c>
      <c r="CJ983" s="171">
        <f t="shared" si="1204"/>
        <v>9999999999</v>
      </c>
      <c r="CK983" s="172" t="str">
        <f t="shared" si="1205"/>
        <v/>
      </c>
      <c r="CL983" s="173" t="str">
        <f t="shared" si="1178"/>
        <v>x</v>
      </c>
      <c r="CN983" s="6" t="str">
        <f t="shared" si="1206"/>
        <v/>
      </c>
      <c r="CO983" s="293" t="e">
        <f t="shared" ca="1" si="1216"/>
        <v>#N/A</v>
      </c>
      <c r="CP983" s="6" t="e">
        <f t="shared" ca="1" si="1207"/>
        <v>#N/A</v>
      </c>
      <c r="CQ983" s="61">
        <v>967</v>
      </c>
      <c r="CR983" s="6">
        <f t="shared" si="1179"/>
        <v>0</v>
      </c>
      <c r="CS983" s="6">
        <f t="shared" si="1180"/>
        <v>0</v>
      </c>
      <c r="CT983" s="56" t="str">
        <f t="shared" si="1181"/>
        <v/>
      </c>
      <c r="CU983" s="76">
        <f t="shared" si="1182"/>
        <v>0</v>
      </c>
      <c r="CV983" s="76">
        <f t="shared" si="1183"/>
        <v>0</v>
      </c>
      <c r="CX983" s="6" t="str">
        <f t="shared" si="1184"/>
        <v/>
      </c>
      <c r="CY983" s="6" t="str">
        <f t="shared" si="1185"/>
        <v/>
      </c>
      <c r="CZ983" s="6" t="str">
        <f t="shared" si="1186"/>
        <v/>
      </c>
      <c r="DG983" s="56" t="str">
        <f t="shared" si="1187"/>
        <v/>
      </c>
      <c r="DH983" s="6">
        <f t="shared" si="1188"/>
        <v>0</v>
      </c>
      <c r="DK983" s="6">
        <f t="shared" si="1149"/>
        <v>0</v>
      </c>
      <c r="DL983" s="6" t="e">
        <f t="shared" si="1150"/>
        <v>#N/A</v>
      </c>
      <c r="DN983" s="6" t="e">
        <f t="shared" si="1148"/>
        <v>#N/A</v>
      </c>
      <c r="DP983" s="6" t="str">
        <f t="shared" si="1189"/>
        <v/>
      </c>
      <c r="DQ983" s="293">
        <f t="shared" ca="1" si="1218"/>
        <v>977</v>
      </c>
      <c r="DR983" s="6" t="str">
        <f t="shared" ca="1" si="1208"/>
        <v>x</v>
      </c>
      <c r="DU983" s="293" t="e">
        <f t="shared" ca="1" si="1209"/>
        <v>#N/A</v>
      </c>
      <c r="DV983" s="5"/>
      <c r="DW983" s="293" t="e">
        <f t="shared" ref="DW983:DW1016" ca="1" si="1219">MATCH($DW$12,OFFSET(OFFSET($CT$17,DW982,0),,,$DU$13-DW982),0)+DW982</f>
        <v>#N/A</v>
      </c>
      <c r="DZ983" s="293" t="e">
        <f t="shared" ca="1" si="1210"/>
        <v>#N/A</v>
      </c>
      <c r="EA983" s="293" t="e">
        <f t="shared" ca="1" si="1211"/>
        <v>#N/A</v>
      </c>
      <c r="EB983" s="293" t="e">
        <f t="shared" ca="1" si="1212"/>
        <v>#N/A</v>
      </c>
      <c r="EE983" s="6" t="str">
        <f t="shared" si="1213"/>
        <v/>
      </c>
      <c r="EF983" s="293" t="e">
        <f t="shared" ca="1" si="1214"/>
        <v>#N/A</v>
      </c>
      <c r="EG983" s="6" t="e">
        <f t="shared" ca="1" si="1190"/>
        <v>#N/A</v>
      </c>
    </row>
    <row r="984" spans="3:137" x14ac:dyDescent="0.2">
      <c r="C984" s="75"/>
      <c r="D984" s="184" t="str">
        <f t="shared" si="1154"/>
        <v/>
      </c>
      <c r="E984" s="649" t="str">
        <f t="shared" si="1146"/>
        <v/>
      </c>
      <c r="F984" s="607" t="str">
        <f t="shared" si="1153"/>
        <v>x</v>
      </c>
      <c r="G984" s="650"/>
      <c r="H984" s="651"/>
      <c r="I984" s="651"/>
      <c r="J984" s="651"/>
      <c r="K984" s="652"/>
      <c r="L984" s="889"/>
      <c r="M984" s="889"/>
      <c r="N984" s="653"/>
      <c r="O984" s="651"/>
      <c r="P984" s="651"/>
      <c r="Q984" s="654"/>
      <c r="R984" s="655"/>
      <c r="S984" s="607" t="str">
        <f t="shared" si="1155"/>
        <v/>
      </c>
      <c r="T984" s="656" t="str">
        <f t="shared" si="1156"/>
        <v/>
      </c>
      <c r="U984" s="656" t="str">
        <f t="shared" si="1191"/>
        <v/>
      </c>
      <c r="V984" s="656" t="str">
        <f t="shared" si="1157"/>
        <v/>
      </c>
      <c r="W984" s="719"/>
      <c r="X984" s="659"/>
      <c r="Y984" s="656" t="str">
        <f t="shared" si="1147"/>
        <v/>
      </c>
      <c r="Z984" s="659"/>
      <c r="AA984" s="654"/>
      <c r="AB984" s="656" t="str">
        <f t="shared" si="1158"/>
        <v/>
      </c>
      <c r="AC984" s="661" t="str">
        <f t="shared" si="1192"/>
        <v/>
      </c>
      <c r="AE984" s="658" t="str">
        <f t="shared" si="1159"/>
        <v/>
      </c>
      <c r="AF984" s="659"/>
      <c r="AT984" s="805" t="str">
        <f t="shared" si="1217"/>
        <v/>
      </c>
      <c r="AU984" t="str">
        <f t="shared" si="1193"/>
        <v/>
      </c>
      <c r="AV984" s="6" t="str">
        <f t="shared" si="1160"/>
        <v/>
      </c>
      <c r="AW984" s="317" t="str">
        <f t="shared" si="1161"/>
        <v/>
      </c>
      <c r="AX984" s="158" t="str">
        <f t="shared" si="1162"/>
        <v/>
      </c>
      <c r="AY984" s="158" t="str">
        <f t="shared" si="1152"/>
        <v/>
      </c>
      <c r="AZ984" s="309" t="str">
        <f t="shared" si="1151"/>
        <v/>
      </c>
      <c r="BA984" s="318" t="str">
        <f t="shared" si="1163"/>
        <v/>
      </c>
      <c r="BB984" s="473" t="str">
        <f t="shared" si="1164"/>
        <v/>
      </c>
      <c r="BC984" s="80" t="str">
        <f t="shared" si="1215"/>
        <v/>
      </c>
      <c r="BD984" s="56">
        <f t="shared" si="1165"/>
        <v>1</v>
      </c>
      <c r="BF984" s="56" t="str">
        <f t="shared" si="1166"/>
        <v/>
      </c>
      <c r="BG984" s="56" t="str">
        <f t="shared" si="1167"/>
        <v/>
      </c>
      <c r="BH984" s="6" t="str">
        <f t="shared" si="1168"/>
        <v/>
      </c>
      <c r="BK984" s="6" t="str">
        <f t="shared" si="1169"/>
        <v/>
      </c>
      <c r="BL984" s="56">
        <f t="shared" si="1194"/>
        <v>999999</v>
      </c>
      <c r="BM984" s="183">
        <f t="shared" si="1195"/>
        <v>99999.000004920003</v>
      </c>
      <c r="BN984" s="61">
        <v>968</v>
      </c>
      <c r="BO984" s="6">
        <f t="shared" si="1170"/>
        <v>999999</v>
      </c>
      <c r="BP984" s="6">
        <f t="shared" si="1171"/>
        <v>999999</v>
      </c>
      <c r="BQ984" s="6" t="str">
        <f t="shared" si="1196"/>
        <v>x</v>
      </c>
      <c r="BR984" s="206">
        <f t="shared" si="1172"/>
        <v>99999.000004920003</v>
      </c>
      <c r="BS984" s="6">
        <f t="shared" si="1173"/>
        <v>99999.000004920003</v>
      </c>
      <c r="BT984" s="6" t="str">
        <f t="shared" si="1197"/>
        <v>x</v>
      </c>
      <c r="BU984" s="6" t="str">
        <f t="shared" si="1174"/>
        <v/>
      </c>
      <c r="BW984" s="82">
        <f t="shared" si="1198"/>
        <v>9999999999</v>
      </c>
      <c r="BX984" s="80" t="str">
        <f t="shared" si="1175"/>
        <v>x</v>
      </c>
      <c r="BY984" s="80" t="str">
        <f t="shared" si="1176"/>
        <v/>
      </c>
      <c r="BZ984" s="56" t="str">
        <f t="shared" si="1199"/>
        <v/>
      </c>
      <c r="CA984" s="56" t="str">
        <f t="shared" si="1200"/>
        <v/>
      </c>
      <c r="CB984" s="88">
        <f t="shared" si="1201"/>
        <v>0</v>
      </c>
      <c r="CC984" s="56" t="str">
        <f t="shared" si="1177"/>
        <v/>
      </c>
      <c r="CD984" s="56"/>
      <c r="CE984" s="56"/>
      <c r="CF984" s="56"/>
      <c r="CG984" s="56"/>
      <c r="CH984" s="169">
        <f t="shared" si="1202"/>
        <v>9999999999</v>
      </c>
      <c r="CI984" s="170">
        <f t="shared" si="1203"/>
        <v>9999999999</v>
      </c>
      <c r="CJ984" s="171">
        <f t="shared" si="1204"/>
        <v>9999999999</v>
      </c>
      <c r="CK984" s="172" t="str">
        <f t="shared" si="1205"/>
        <v/>
      </c>
      <c r="CL984" s="173" t="str">
        <f t="shared" si="1178"/>
        <v>x</v>
      </c>
      <c r="CN984" s="6" t="str">
        <f t="shared" si="1206"/>
        <v/>
      </c>
      <c r="CO984" s="293" t="e">
        <f t="shared" ca="1" si="1216"/>
        <v>#N/A</v>
      </c>
      <c r="CP984" s="6" t="e">
        <f t="shared" ca="1" si="1207"/>
        <v>#N/A</v>
      </c>
      <c r="CQ984" s="61">
        <v>968</v>
      </c>
      <c r="CR984" s="6">
        <f t="shared" si="1179"/>
        <v>0</v>
      </c>
      <c r="CS984" s="6">
        <f t="shared" si="1180"/>
        <v>0</v>
      </c>
      <c r="CT984" s="56" t="str">
        <f t="shared" si="1181"/>
        <v/>
      </c>
      <c r="CU984" s="76">
        <f t="shared" si="1182"/>
        <v>0</v>
      </c>
      <c r="CV984" s="76">
        <f t="shared" si="1183"/>
        <v>0</v>
      </c>
      <c r="CX984" s="6" t="str">
        <f t="shared" si="1184"/>
        <v/>
      </c>
      <c r="CY984" s="6" t="str">
        <f t="shared" si="1185"/>
        <v/>
      </c>
      <c r="CZ984" s="6" t="str">
        <f t="shared" si="1186"/>
        <v/>
      </c>
      <c r="DG984" s="56" t="str">
        <f t="shared" si="1187"/>
        <v/>
      </c>
      <c r="DH984" s="6">
        <f t="shared" si="1188"/>
        <v>0</v>
      </c>
      <c r="DK984" s="6">
        <f t="shared" si="1149"/>
        <v>0</v>
      </c>
      <c r="DL984" s="6" t="e">
        <f t="shared" si="1150"/>
        <v>#N/A</v>
      </c>
      <c r="DN984" s="6" t="e">
        <f t="shared" si="1148"/>
        <v>#N/A</v>
      </c>
      <c r="DP984" s="6" t="str">
        <f t="shared" si="1189"/>
        <v/>
      </c>
      <c r="DQ984" s="293">
        <f t="shared" ca="1" si="1218"/>
        <v>978</v>
      </c>
      <c r="DR984" s="6" t="str">
        <f t="shared" ca="1" si="1208"/>
        <v>x</v>
      </c>
      <c r="DU984" s="293" t="e">
        <f t="shared" ca="1" si="1209"/>
        <v>#N/A</v>
      </c>
      <c r="DV984" s="5"/>
      <c r="DW984" s="293" t="e">
        <f t="shared" ca="1" si="1219"/>
        <v>#N/A</v>
      </c>
      <c r="DZ984" s="293" t="e">
        <f t="shared" ca="1" si="1210"/>
        <v>#N/A</v>
      </c>
      <c r="EA984" s="293" t="e">
        <f t="shared" ca="1" si="1211"/>
        <v>#N/A</v>
      </c>
      <c r="EB984" s="293" t="e">
        <f t="shared" ca="1" si="1212"/>
        <v>#N/A</v>
      </c>
      <c r="EE984" s="6" t="str">
        <f t="shared" si="1213"/>
        <v/>
      </c>
      <c r="EF984" s="293" t="e">
        <f t="shared" ca="1" si="1214"/>
        <v>#N/A</v>
      </c>
      <c r="EG984" s="6" t="e">
        <f t="shared" ca="1" si="1190"/>
        <v>#N/A</v>
      </c>
    </row>
    <row r="985" spans="3:137" x14ac:dyDescent="0.2">
      <c r="C985" s="75"/>
      <c r="D985" s="184" t="str">
        <f t="shared" si="1154"/>
        <v/>
      </c>
      <c r="E985" s="649" t="str">
        <f t="shared" si="1146"/>
        <v/>
      </c>
      <c r="F985" s="607" t="str">
        <f t="shared" si="1153"/>
        <v>x</v>
      </c>
      <c r="G985" s="650"/>
      <c r="H985" s="651"/>
      <c r="I985" s="651"/>
      <c r="J985" s="651"/>
      <c r="K985" s="652"/>
      <c r="L985" s="889"/>
      <c r="M985" s="889"/>
      <c r="N985" s="653"/>
      <c r="O985" s="651"/>
      <c r="P985" s="651"/>
      <c r="Q985" s="654"/>
      <c r="R985" s="655"/>
      <c r="S985" s="607" t="str">
        <f t="shared" si="1155"/>
        <v/>
      </c>
      <c r="T985" s="656" t="str">
        <f t="shared" si="1156"/>
        <v/>
      </c>
      <c r="U985" s="656" t="str">
        <f t="shared" si="1191"/>
        <v/>
      </c>
      <c r="V985" s="656" t="str">
        <f t="shared" si="1157"/>
        <v/>
      </c>
      <c r="W985" s="719"/>
      <c r="X985" s="659"/>
      <c r="Y985" s="656" t="str">
        <f t="shared" si="1147"/>
        <v/>
      </c>
      <c r="Z985" s="659"/>
      <c r="AA985" s="654"/>
      <c r="AB985" s="656" t="str">
        <f t="shared" si="1158"/>
        <v/>
      </c>
      <c r="AC985" s="661" t="str">
        <f t="shared" si="1192"/>
        <v/>
      </c>
      <c r="AE985" s="658" t="str">
        <f t="shared" si="1159"/>
        <v/>
      </c>
      <c r="AF985" s="659"/>
      <c r="AT985" s="805" t="str">
        <f t="shared" si="1217"/>
        <v/>
      </c>
      <c r="AU985" t="str">
        <f t="shared" si="1193"/>
        <v/>
      </c>
      <c r="AV985" s="6" t="str">
        <f t="shared" si="1160"/>
        <v/>
      </c>
      <c r="AW985" s="317" t="str">
        <f t="shared" si="1161"/>
        <v/>
      </c>
      <c r="AX985" s="158" t="str">
        <f t="shared" si="1162"/>
        <v/>
      </c>
      <c r="AY985" s="158" t="str">
        <f t="shared" si="1152"/>
        <v/>
      </c>
      <c r="AZ985" s="309" t="str">
        <f t="shared" si="1151"/>
        <v/>
      </c>
      <c r="BA985" s="318" t="str">
        <f t="shared" si="1163"/>
        <v/>
      </c>
      <c r="BB985" s="473" t="str">
        <f t="shared" si="1164"/>
        <v/>
      </c>
      <c r="BC985" s="80" t="str">
        <f t="shared" si="1215"/>
        <v/>
      </c>
      <c r="BD985" s="56">
        <f t="shared" si="1165"/>
        <v>1</v>
      </c>
      <c r="BF985" s="56" t="str">
        <f t="shared" si="1166"/>
        <v/>
      </c>
      <c r="BG985" s="56" t="str">
        <f t="shared" si="1167"/>
        <v/>
      </c>
      <c r="BH985" s="6" t="str">
        <f t="shared" si="1168"/>
        <v/>
      </c>
      <c r="BK985" s="6" t="str">
        <f t="shared" si="1169"/>
        <v/>
      </c>
      <c r="BL985" s="56">
        <f t="shared" si="1194"/>
        <v>999999</v>
      </c>
      <c r="BM985" s="183">
        <f t="shared" si="1195"/>
        <v>99999.000004924994</v>
      </c>
      <c r="BN985" s="61">
        <v>969</v>
      </c>
      <c r="BO985" s="6">
        <f t="shared" si="1170"/>
        <v>999999</v>
      </c>
      <c r="BP985" s="6">
        <f t="shared" si="1171"/>
        <v>999999</v>
      </c>
      <c r="BQ985" s="6" t="str">
        <f t="shared" si="1196"/>
        <v>x</v>
      </c>
      <c r="BR985" s="206">
        <f t="shared" si="1172"/>
        <v>99999.000004924994</v>
      </c>
      <c r="BS985" s="6">
        <f t="shared" si="1173"/>
        <v>99999.000004924994</v>
      </c>
      <c r="BT985" s="6" t="str">
        <f t="shared" si="1197"/>
        <v>x</v>
      </c>
      <c r="BU985" s="6" t="str">
        <f t="shared" si="1174"/>
        <v/>
      </c>
      <c r="BW985" s="82">
        <f t="shared" si="1198"/>
        <v>9999999999</v>
      </c>
      <c r="BX985" s="80" t="str">
        <f t="shared" si="1175"/>
        <v>x</v>
      </c>
      <c r="BY985" s="80" t="str">
        <f t="shared" si="1176"/>
        <v/>
      </c>
      <c r="BZ985" s="56" t="str">
        <f t="shared" si="1199"/>
        <v/>
      </c>
      <c r="CA985" s="56" t="str">
        <f t="shared" si="1200"/>
        <v/>
      </c>
      <c r="CB985" s="88">
        <f t="shared" si="1201"/>
        <v>0</v>
      </c>
      <c r="CC985" s="56" t="str">
        <f t="shared" si="1177"/>
        <v/>
      </c>
      <c r="CD985" s="56"/>
      <c r="CE985" s="56"/>
      <c r="CF985" s="56"/>
      <c r="CG985" s="56"/>
      <c r="CH985" s="169">
        <f t="shared" si="1202"/>
        <v>9999999999</v>
      </c>
      <c r="CI985" s="170">
        <f t="shared" si="1203"/>
        <v>9999999999</v>
      </c>
      <c r="CJ985" s="171">
        <f t="shared" si="1204"/>
        <v>9999999999</v>
      </c>
      <c r="CK985" s="172" t="str">
        <f t="shared" si="1205"/>
        <v/>
      </c>
      <c r="CL985" s="173" t="str">
        <f t="shared" si="1178"/>
        <v>x</v>
      </c>
      <c r="CN985" s="6" t="str">
        <f t="shared" si="1206"/>
        <v/>
      </c>
      <c r="CO985" s="293" t="e">
        <f t="shared" ca="1" si="1216"/>
        <v>#N/A</v>
      </c>
      <c r="CP985" s="6" t="e">
        <f t="shared" ca="1" si="1207"/>
        <v>#N/A</v>
      </c>
      <c r="CQ985" s="61">
        <v>969</v>
      </c>
      <c r="CR985" s="6">
        <f t="shared" si="1179"/>
        <v>0</v>
      </c>
      <c r="CS985" s="6">
        <f t="shared" si="1180"/>
        <v>0</v>
      </c>
      <c r="CT985" s="56" t="str">
        <f t="shared" si="1181"/>
        <v/>
      </c>
      <c r="CU985" s="76">
        <f t="shared" si="1182"/>
        <v>0</v>
      </c>
      <c r="CV985" s="76">
        <f t="shared" si="1183"/>
        <v>0</v>
      </c>
      <c r="CX985" s="6" t="str">
        <f t="shared" si="1184"/>
        <v/>
      </c>
      <c r="CY985" s="6" t="str">
        <f t="shared" si="1185"/>
        <v/>
      </c>
      <c r="CZ985" s="6" t="str">
        <f t="shared" si="1186"/>
        <v/>
      </c>
      <c r="DG985" s="56" t="str">
        <f t="shared" si="1187"/>
        <v/>
      </c>
      <c r="DH985" s="6">
        <f t="shared" si="1188"/>
        <v>0</v>
      </c>
      <c r="DK985" s="6">
        <f t="shared" si="1149"/>
        <v>0</v>
      </c>
      <c r="DL985" s="6" t="e">
        <f t="shared" si="1150"/>
        <v>#N/A</v>
      </c>
      <c r="DN985" s="6" t="e">
        <f t="shared" si="1148"/>
        <v>#N/A</v>
      </c>
      <c r="DP985" s="6" t="str">
        <f t="shared" si="1189"/>
        <v/>
      </c>
      <c r="DQ985" s="293">
        <f t="shared" ca="1" si="1218"/>
        <v>979</v>
      </c>
      <c r="DR985" s="6" t="str">
        <f t="shared" ca="1" si="1208"/>
        <v>x</v>
      </c>
      <c r="DU985" s="293" t="e">
        <f t="shared" ca="1" si="1209"/>
        <v>#N/A</v>
      </c>
      <c r="DV985" s="5"/>
      <c r="DW985" s="293" t="e">
        <f t="shared" ca="1" si="1219"/>
        <v>#N/A</v>
      </c>
      <c r="DZ985" s="293" t="e">
        <f t="shared" ca="1" si="1210"/>
        <v>#N/A</v>
      </c>
      <c r="EA985" s="293" t="e">
        <f t="shared" ca="1" si="1211"/>
        <v>#N/A</v>
      </c>
      <c r="EB985" s="293" t="e">
        <f t="shared" ca="1" si="1212"/>
        <v>#N/A</v>
      </c>
      <c r="EE985" s="6" t="str">
        <f t="shared" si="1213"/>
        <v/>
      </c>
      <c r="EF985" s="293" t="e">
        <f t="shared" ca="1" si="1214"/>
        <v>#N/A</v>
      </c>
      <c r="EG985" s="6" t="e">
        <f t="shared" ca="1" si="1190"/>
        <v>#N/A</v>
      </c>
    </row>
    <row r="986" spans="3:137" x14ac:dyDescent="0.2">
      <c r="C986" s="75"/>
      <c r="D986" s="184" t="str">
        <f t="shared" si="1154"/>
        <v/>
      </c>
      <c r="E986" s="649" t="str">
        <f t="shared" si="1146"/>
        <v/>
      </c>
      <c r="F986" s="607" t="str">
        <f t="shared" si="1153"/>
        <v>x</v>
      </c>
      <c r="G986" s="650"/>
      <c r="H986" s="651"/>
      <c r="I986" s="651"/>
      <c r="J986" s="651"/>
      <c r="K986" s="652"/>
      <c r="L986" s="889"/>
      <c r="M986" s="889"/>
      <c r="N986" s="653"/>
      <c r="O986" s="651"/>
      <c r="P986" s="651"/>
      <c r="Q986" s="654"/>
      <c r="R986" s="655"/>
      <c r="S986" s="607" t="str">
        <f t="shared" si="1155"/>
        <v/>
      </c>
      <c r="T986" s="656" t="str">
        <f t="shared" si="1156"/>
        <v/>
      </c>
      <c r="U986" s="656" t="str">
        <f t="shared" si="1191"/>
        <v/>
      </c>
      <c r="V986" s="656" t="str">
        <f t="shared" si="1157"/>
        <v/>
      </c>
      <c r="W986" s="719"/>
      <c r="X986" s="659"/>
      <c r="Y986" s="656" t="str">
        <f t="shared" si="1147"/>
        <v/>
      </c>
      <c r="Z986" s="659"/>
      <c r="AA986" s="654"/>
      <c r="AB986" s="656" t="str">
        <f t="shared" si="1158"/>
        <v/>
      </c>
      <c r="AC986" s="661" t="str">
        <f t="shared" si="1192"/>
        <v/>
      </c>
      <c r="AE986" s="658" t="str">
        <f t="shared" si="1159"/>
        <v/>
      </c>
      <c r="AF986" s="659"/>
      <c r="AT986" s="805" t="str">
        <f t="shared" si="1217"/>
        <v/>
      </c>
      <c r="AU986" t="str">
        <f t="shared" si="1193"/>
        <v/>
      </c>
      <c r="AV986" s="6" t="str">
        <f t="shared" si="1160"/>
        <v/>
      </c>
      <c r="AW986" s="317" t="str">
        <f t="shared" si="1161"/>
        <v/>
      </c>
      <c r="AX986" s="158" t="str">
        <f t="shared" si="1162"/>
        <v/>
      </c>
      <c r="AY986" s="158" t="str">
        <f t="shared" si="1152"/>
        <v/>
      </c>
      <c r="AZ986" s="309" t="str">
        <f t="shared" si="1151"/>
        <v/>
      </c>
      <c r="BA986" s="318" t="str">
        <f t="shared" si="1163"/>
        <v/>
      </c>
      <c r="BB986" s="473" t="str">
        <f t="shared" si="1164"/>
        <v/>
      </c>
      <c r="BC986" s="80" t="str">
        <f t="shared" si="1215"/>
        <v/>
      </c>
      <c r="BD986" s="56">
        <f t="shared" si="1165"/>
        <v>1</v>
      </c>
      <c r="BF986" s="56" t="str">
        <f t="shared" si="1166"/>
        <v/>
      </c>
      <c r="BG986" s="56" t="str">
        <f t="shared" si="1167"/>
        <v/>
      </c>
      <c r="BH986" s="6" t="str">
        <f t="shared" si="1168"/>
        <v/>
      </c>
      <c r="BK986" s="6" t="str">
        <f t="shared" si="1169"/>
        <v/>
      </c>
      <c r="BL986" s="56">
        <f t="shared" si="1194"/>
        <v>999999</v>
      </c>
      <c r="BM986" s="183">
        <f t="shared" si="1195"/>
        <v>99999.00000493</v>
      </c>
      <c r="BN986" s="61">
        <v>970</v>
      </c>
      <c r="BO986" s="6">
        <f t="shared" si="1170"/>
        <v>999999</v>
      </c>
      <c r="BP986" s="6">
        <f t="shared" si="1171"/>
        <v>999999</v>
      </c>
      <c r="BQ986" s="6" t="str">
        <f t="shared" si="1196"/>
        <v>x</v>
      </c>
      <c r="BR986" s="206">
        <f t="shared" si="1172"/>
        <v>99999.00000493</v>
      </c>
      <c r="BS986" s="6">
        <f t="shared" si="1173"/>
        <v>99999.00000493</v>
      </c>
      <c r="BT986" s="6" t="str">
        <f t="shared" si="1197"/>
        <v>x</v>
      </c>
      <c r="BU986" s="6" t="str">
        <f t="shared" si="1174"/>
        <v/>
      </c>
      <c r="BW986" s="82">
        <f t="shared" si="1198"/>
        <v>9999999999</v>
      </c>
      <c r="BX986" s="80" t="str">
        <f t="shared" si="1175"/>
        <v>x</v>
      </c>
      <c r="BY986" s="80" t="str">
        <f t="shared" si="1176"/>
        <v/>
      </c>
      <c r="BZ986" s="56" t="str">
        <f t="shared" si="1199"/>
        <v/>
      </c>
      <c r="CA986" s="56" t="str">
        <f t="shared" si="1200"/>
        <v/>
      </c>
      <c r="CB986" s="88">
        <f t="shared" si="1201"/>
        <v>0</v>
      </c>
      <c r="CC986" s="56" t="str">
        <f t="shared" si="1177"/>
        <v/>
      </c>
      <c r="CD986" s="56"/>
      <c r="CE986" s="56"/>
      <c r="CF986" s="56"/>
      <c r="CG986" s="56"/>
      <c r="CH986" s="169">
        <f t="shared" si="1202"/>
        <v>9999999999</v>
      </c>
      <c r="CI986" s="170">
        <f t="shared" si="1203"/>
        <v>9999999999</v>
      </c>
      <c r="CJ986" s="171">
        <f t="shared" si="1204"/>
        <v>9999999999</v>
      </c>
      <c r="CK986" s="172" t="str">
        <f t="shared" si="1205"/>
        <v/>
      </c>
      <c r="CL986" s="173" t="str">
        <f t="shared" si="1178"/>
        <v>x</v>
      </c>
      <c r="CN986" s="6" t="str">
        <f t="shared" si="1206"/>
        <v/>
      </c>
      <c r="CO986" s="293" t="e">
        <f t="shared" ca="1" si="1216"/>
        <v>#N/A</v>
      </c>
      <c r="CP986" s="6" t="e">
        <f t="shared" ca="1" si="1207"/>
        <v>#N/A</v>
      </c>
      <c r="CQ986" s="61">
        <v>970</v>
      </c>
      <c r="CR986" s="6">
        <f t="shared" si="1179"/>
        <v>0</v>
      </c>
      <c r="CS986" s="6">
        <f t="shared" si="1180"/>
        <v>0</v>
      </c>
      <c r="CT986" s="56" t="str">
        <f t="shared" si="1181"/>
        <v/>
      </c>
      <c r="CU986" s="76">
        <f t="shared" si="1182"/>
        <v>0</v>
      </c>
      <c r="CV986" s="76">
        <f t="shared" si="1183"/>
        <v>0</v>
      </c>
      <c r="CX986" s="6" t="str">
        <f t="shared" si="1184"/>
        <v/>
      </c>
      <c r="CY986" s="6" t="str">
        <f t="shared" si="1185"/>
        <v/>
      </c>
      <c r="CZ986" s="6" t="str">
        <f t="shared" si="1186"/>
        <v/>
      </c>
      <c r="DG986" s="56" t="str">
        <f t="shared" si="1187"/>
        <v/>
      </c>
      <c r="DH986" s="6">
        <f t="shared" si="1188"/>
        <v>0</v>
      </c>
      <c r="DK986" s="6">
        <f t="shared" si="1149"/>
        <v>0</v>
      </c>
      <c r="DL986" s="6" t="e">
        <f t="shared" si="1150"/>
        <v>#N/A</v>
      </c>
      <c r="DN986" s="6" t="e">
        <f t="shared" si="1148"/>
        <v>#N/A</v>
      </c>
      <c r="DP986" s="6" t="str">
        <f t="shared" si="1189"/>
        <v/>
      </c>
      <c r="DQ986" s="293">
        <f t="shared" ca="1" si="1218"/>
        <v>980</v>
      </c>
      <c r="DR986" s="6" t="str">
        <f t="shared" ca="1" si="1208"/>
        <v>x</v>
      </c>
      <c r="DU986" s="293" t="e">
        <f t="shared" ca="1" si="1209"/>
        <v>#N/A</v>
      </c>
      <c r="DV986" s="5"/>
      <c r="DW986" s="293" t="e">
        <f t="shared" ca="1" si="1219"/>
        <v>#N/A</v>
      </c>
      <c r="DZ986" s="293" t="e">
        <f t="shared" ca="1" si="1210"/>
        <v>#N/A</v>
      </c>
      <c r="EA986" s="293" t="e">
        <f t="shared" ca="1" si="1211"/>
        <v>#N/A</v>
      </c>
      <c r="EB986" s="293" t="e">
        <f t="shared" ca="1" si="1212"/>
        <v>#N/A</v>
      </c>
      <c r="EE986" s="6" t="str">
        <f t="shared" si="1213"/>
        <v/>
      </c>
      <c r="EF986" s="293" t="e">
        <f t="shared" ca="1" si="1214"/>
        <v>#N/A</v>
      </c>
      <c r="EG986" s="6" t="e">
        <f t="shared" ca="1" si="1190"/>
        <v>#N/A</v>
      </c>
    </row>
    <row r="987" spans="3:137" x14ac:dyDescent="0.2">
      <c r="C987" s="75"/>
      <c r="D987" s="184" t="str">
        <f t="shared" si="1154"/>
        <v/>
      </c>
      <c r="E987" s="649" t="str">
        <f t="shared" si="1146"/>
        <v/>
      </c>
      <c r="F987" s="607" t="str">
        <f t="shared" si="1153"/>
        <v>x</v>
      </c>
      <c r="G987" s="650"/>
      <c r="H987" s="651"/>
      <c r="I987" s="651"/>
      <c r="J987" s="651"/>
      <c r="K987" s="652"/>
      <c r="L987" s="889"/>
      <c r="M987" s="889"/>
      <c r="N987" s="653"/>
      <c r="O987" s="651"/>
      <c r="P987" s="651"/>
      <c r="Q987" s="654"/>
      <c r="R987" s="655"/>
      <c r="S987" s="607" t="str">
        <f t="shared" si="1155"/>
        <v/>
      </c>
      <c r="T987" s="656" t="str">
        <f t="shared" si="1156"/>
        <v/>
      </c>
      <c r="U987" s="656" t="str">
        <f t="shared" si="1191"/>
        <v/>
      </c>
      <c r="V987" s="656" t="str">
        <f t="shared" si="1157"/>
        <v/>
      </c>
      <c r="W987" s="719"/>
      <c r="X987" s="659"/>
      <c r="Y987" s="656" t="str">
        <f t="shared" si="1147"/>
        <v/>
      </c>
      <c r="Z987" s="659"/>
      <c r="AA987" s="654"/>
      <c r="AB987" s="656" t="str">
        <f t="shared" si="1158"/>
        <v/>
      </c>
      <c r="AC987" s="661" t="str">
        <f t="shared" si="1192"/>
        <v/>
      </c>
      <c r="AE987" s="658" t="str">
        <f t="shared" si="1159"/>
        <v/>
      </c>
      <c r="AF987" s="659"/>
      <c r="AT987" s="805" t="str">
        <f t="shared" si="1217"/>
        <v/>
      </c>
      <c r="AU987" t="str">
        <f t="shared" si="1193"/>
        <v/>
      </c>
      <c r="AV987" s="6" t="str">
        <f t="shared" si="1160"/>
        <v/>
      </c>
      <c r="AW987" s="317" t="str">
        <f t="shared" si="1161"/>
        <v/>
      </c>
      <c r="AX987" s="158" t="str">
        <f t="shared" si="1162"/>
        <v/>
      </c>
      <c r="AY987" s="158" t="str">
        <f t="shared" si="1152"/>
        <v/>
      </c>
      <c r="AZ987" s="309" t="str">
        <f t="shared" si="1151"/>
        <v/>
      </c>
      <c r="BA987" s="318" t="str">
        <f t="shared" si="1163"/>
        <v/>
      </c>
      <c r="BB987" s="473" t="str">
        <f t="shared" si="1164"/>
        <v/>
      </c>
      <c r="BC987" s="80" t="str">
        <f t="shared" si="1215"/>
        <v/>
      </c>
      <c r="BD987" s="56">
        <f t="shared" si="1165"/>
        <v>1</v>
      </c>
      <c r="BF987" s="56" t="str">
        <f t="shared" si="1166"/>
        <v/>
      </c>
      <c r="BG987" s="56" t="str">
        <f t="shared" si="1167"/>
        <v/>
      </c>
      <c r="BH987" s="6" t="str">
        <f t="shared" si="1168"/>
        <v/>
      </c>
      <c r="BK987" s="6" t="str">
        <f t="shared" si="1169"/>
        <v/>
      </c>
      <c r="BL987" s="56">
        <f t="shared" si="1194"/>
        <v>999999</v>
      </c>
      <c r="BM987" s="183">
        <f t="shared" si="1195"/>
        <v>99999.000004935006</v>
      </c>
      <c r="BN987" s="61">
        <v>971</v>
      </c>
      <c r="BO987" s="6">
        <f t="shared" si="1170"/>
        <v>999999</v>
      </c>
      <c r="BP987" s="6">
        <f t="shared" si="1171"/>
        <v>999999</v>
      </c>
      <c r="BQ987" s="6" t="str">
        <f t="shared" si="1196"/>
        <v>x</v>
      </c>
      <c r="BR987" s="206">
        <f t="shared" si="1172"/>
        <v>99999.000004935006</v>
      </c>
      <c r="BS987" s="6">
        <f t="shared" si="1173"/>
        <v>99999.000004935006</v>
      </c>
      <c r="BT987" s="6" t="str">
        <f t="shared" si="1197"/>
        <v>x</v>
      </c>
      <c r="BU987" s="6" t="str">
        <f t="shared" si="1174"/>
        <v/>
      </c>
      <c r="BW987" s="82">
        <f t="shared" si="1198"/>
        <v>9999999999</v>
      </c>
      <c r="BX987" s="80" t="str">
        <f t="shared" si="1175"/>
        <v>x</v>
      </c>
      <c r="BY987" s="80" t="str">
        <f t="shared" si="1176"/>
        <v/>
      </c>
      <c r="BZ987" s="56" t="str">
        <f t="shared" si="1199"/>
        <v/>
      </c>
      <c r="CA987" s="56" t="str">
        <f t="shared" si="1200"/>
        <v/>
      </c>
      <c r="CB987" s="88">
        <f t="shared" si="1201"/>
        <v>0</v>
      </c>
      <c r="CC987" s="56" t="str">
        <f t="shared" si="1177"/>
        <v/>
      </c>
      <c r="CD987" s="56"/>
      <c r="CE987" s="56"/>
      <c r="CF987" s="56"/>
      <c r="CG987" s="56"/>
      <c r="CH987" s="169">
        <f t="shared" si="1202"/>
        <v>9999999999</v>
      </c>
      <c r="CI987" s="170">
        <f t="shared" si="1203"/>
        <v>9999999999</v>
      </c>
      <c r="CJ987" s="171">
        <f t="shared" si="1204"/>
        <v>9999999999</v>
      </c>
      <c r="CK987" s="172" t="str">
        <f t="shared" si="1205"/>
        <v/>
      </c>
      <c r="CL987" s="173" t="str">
        <f t="shared" si="1178"/>
        <v>x</v>
      </c>
      <c r="CN987" s="6" t="str">
        <f t="shared" si="1206"/>
        <v/>
      </c>
      <c r="CO987" s="293" t="e">
        <f t="shared" ca="1" si="1216"/>
        <v>#N/A</v>
      </c>
      <c r="CP987" s="6" t="e">
        <f t="shared" ca="1" si="1207"/>
        <v>#N/A</v>
      </c>
      <c r="CQ987" s="61">
        <v>971</v>
      </c>
      <c r="CR987" s="6">
        <f t="shared" si="1179"/>
        <v>0</v>
      </c>
      <c r="CS987" s="6">
        <f t="shared" si="1180"/>
        <v>0</v>
      </c>
      <c r="CT987" s="56" t="str">
        <f t="shared" si="1181"/>
        <v/>
      </c>
      <c r="CU987" s="76">
        <f t="shared" si="1182"/>
        <v>0</v>
      </c>
      <c r="CV987" s="76">
        <f t="shared" si="1183"/>
        <v>0</v>
      </c>
      <c r="CX987" s="6" t="str">
        <f t="shared" si="1184"/>
        <v/>
      </c>
      <c r="CY987" s="6" t="str">
        <f t="shared" si="1185"/>
        <v/>
      </c>
      <c r="CZ987" s="6" t="str">
        <f t="shared" si="1186"/>
        <v/>
      </c>
      <c r="DG987" s="56" t="str">
        <f t="shared" si="1187"/>
        <v/>
      </c>
      <c r="DH987" s="6">
        <f t="shared" si="1188"/>
        <v>0</v>
      </c>
      <c r="DK987" s="6">
        <f t="shared" si="1149"/>
        <v>0</v>
      </c>
      <c r="DL987" s="6" t="e">
        <f t="shared" si="1150"/>
        <v>#N/A</v>
      </c>
      <c r="DN987" s="6" t="e">
        <f t="shared" si="1148"/>
        <v>#N/A</v>
      </c>
      <c r="DP987" s="6" t="str">
        <f t="shared" si="1189"/>
        <v/>
      </c>
      <c r="DQ987" s="293">
        <f t="shared" ca="1" si="1218"/>
        <v>981</v>
      </c>
      <c r="DR987" s="6" t="str">
        <f t="shared" ca="1" si="1208"/>
        <v>x</v>
      </c>
      <c r="DU987" s="293" t="e">
        <f t="shared" ca="1" si="1209"/>
        <v>#N/A</v>
      </c>
      <c r="DV987" s="5"/>
      <c r="DW987" s="293" t="e">
        <f t="shared" ca="1" si="1219"/>
        <v>#N/A</v>
      </c>
      <c r="DZ987" s="293" t="e">
        <f t="shared" ca="1" si="1210"/>
        <v>#N/A</v>
      </c>
      <c r="EA987" s="293" t="e">
        <f t="shared" ca="1" si="1211"/>
        <v>#N/A</v>
      </c>
      <c r="EB987" s="293" t="e">
        <f t="shared" ca="1" si="1212"/>
        <v>#N/A</v>
      </c>
      <c r="EE987" s="6" t="str">
        <f t="shared" si="1213"/>
        <v/>
      </c>
      <c r="EF987" s="293" t="e">
        <f t="shared" ca="1" si="1214"/>
        <v>#N/A</v>
      </c>
      <c r="EG987" s="6" t="e">
        <f t="shared" ca="1" si="1190"/>
        <v>#N/A</v>
      </c>
    </row>
    <row r="988" spans="3:137" x14ac:dyDescent="0.2">
      <c r="C988" s="75"/>
      <c r="D988" s="184" t="str">
        <f t="shared" si="1154"/>
        <v/>
      </c>
      <c r="E988" s="649" t="str">
        <f t="shared" si="1146"/>
        <v/>
      </c>
      <c r="F988" s="607" t="str">
        <f t="shared" si="1153"/>
        <v>x</v>
      </c>
      <c r="G988" s="650"/>
      <c r="H988" s="651"/>
      <c r="I988" s="651"/>
      <c r="J988" s="651"/>
      <c r="K988" s="652"/>
      <c r="L988" s="889"/>
      <c r="M988" s="889"/>
      <c r="N988" s="653"/>
      <c r="O988" s="651"/>
      <c r="P988" s="651"/>
      <c r="Q988" s="654"/>
      <c r="R988" s="655"/>
      <c r="S988" s="607" t="str">
        <f t="shared" si="1155"/>
        <v/>
      </c>
      <c r="T988" s="656" t="str">
        <f t="shared" si="1156"/>
        <v/>
      </c>
      <c r="U988" s="656" t="str">
        <f t="shared" si="1191"/>
        <v/>
      </c>
      <c r="V988" s="656" t="str">
        <f t="shared" si="1157"/>
        <v/>
      </c>
      <c r="W988" s="719"/>
      <c r="X988" s="659"/>
      <c r="Y988" s="656" t="str">
        <f t="shared" si="1147"/>
        <v/>
      </c>
      <c r="Z988" s="659"/>
      <c r="AA988" s="654"/>
      <c r="AB988" s="656" t="str">
        <f t="shared" si="1158"/>
        <v/>
      </c>
      <c r="AC988" s="661" t="str">
        <f t="shared" si="1192"/>
        <v/>
      </c>
      <c r="AE988" s="658" t="str">
        <f t="shared" si="1159"/>
        <v/>
      </c>
      <c r="AF988" s="659"/>
      <c r="AT988" s="805" t="str">
        <f t="shared" si="1217"/>
        <v/>
      </c>
      <c r="AU988" t="str">
        <f t="shared" si="1193"/>
        <v/>
      </c>
      <c r="AV988" s="6" t="str">
        <f t="shared" si="1160"/>
        <v/>
      </c>
      <c r="AW988" s="317" t="str">
        <f t="shared" si="1161"/>
        <v/>
      </c>
      <c r="AX988" s="158" t="str">
        <f t="shared" si="1162"/>
        <v/>
      </c>
      <c r="AY988" s="158" t="str">
        <f t="shared" si="1152"/>
        <v/>
      </c>
      <c r="AZ988" s="309" t="str">
        <f t="shared" si="1151"/>
        <v/>
      </c>
      <c r="BA988" s="318" t="str">
        <f t="shared" si="1163"/>
        <v/>
      </c>
      <c r="BB988" s="473" t="str">
        <f t="shared" si="1164"/>
        <v/>
      </c>
      <c r="BC988" s="80" t="str">
        <f t="shared" si="1215"/>
        <v/>
      </c>
      <c r="BD988" s="56">
        <f t="shared" si="1165"/>
        <v>1</v>
      </c>
      <c r="BF988" s="56" t="str">
        <f t="shared" si="1166"/>
        <v/>
      </c>
      <c r="BG988" s="56" t="str">
        <f t="shared" si="1167"/>
        <v/>
      </c>
      <c r="BH988" s="6" t="str">
        <f t="shared" si="1168"/>
        <v/>
      </c>
      <c r="BK988" s="6" t="str">
        <f t="shared" si="1169"/>
        <v/>
      </c>
      <c r="BL988" s="56">
        <f t="shared" si="1194"/>
        <v>999999</v>
      </c>
      <c r="BM988" s="183">
        <f t="shared" si="1195"/>
        <v>99999.000004939997</v>
      </c>
      <c r="BN988" s="61">
        <v>972</v>
      </c>
      <c r="BO988" s="6">
        <f t="shared" si="1170"/>
        <v>999999</v>
      </c>
      <c r="BP988" s="6">
        <f t="shared" si="1171"/>
        <v>999999</v>
      </c>
      <c r="BQ988" s="6" t="str">
        <f t="shared" si="1196"/>
        <v>x</v>
      </c>
      <c r="BR988" s="206">
        <f t="shared" si="1172"/>
        <v>99999.000004939997</v>
      </c>
      <c r="BS988" s="6">
        <f t="shared" si="1173"/>
        <v>99999.000004939997</v>
      </c>
      <c r="BT988" s="6" t="str">
        <f t="shared" si="1197"/>
        <v>x</v>
      </c>
      <c r="BU988" s="6" t="str">
        <f t="shared" si="1174"/>
        <v/>
      </c>
      <c r="BW988" s="82">
        <f t="shared" si="1198"/>
        <v>9999999999</v>
      </c>
      <c r="BX988" s="80" t="str">
        <f t="shared" si="1175"/>
        <v>x</v>
      </c>
      <c r="BY988" s="80" t="str">
        <f t="shared" si="1176"/>
        <v/>
      </c>
      <c r="BZ988" s="56" t="str">
        <f t="shared" si="1199"/>
        <v/>
      </c>
      <c r="CA988" s="56" t="str">
        <f t="shared" si="1200"/>
        <v/>
      </c>
      <c r="CB988" s="88">
        <f t="shared" si="1201"/>
        <v>0</v>
      </c>
      <c r="CC988" s="56" t="str">
        <f t="shared" si="1177"/>
        <v/>
      </c>
      <c r="CD988" s="56"/>
      <c r="CE988" s="56"/>
      <c r="CF988" s="56"/>
      <c r="CG988" s="56"/>
      <c r="CH988" s="169">
        <f t="shared" si="1202"/>
        <v>9999999999</v>
      </c>
      <c r="CI988" s="170">
        <f t="shared" si="1203"/>
        <v>9999999999</v>
      </c>
      <c r="CJ988" s="171">
        <f t="shared" si="1204"/>
        <v>9999999999</v>
      </c>
      <c r="CK988" s="172" t="str">
        <f t="shared" si="1205"/>
        <v/>
      </c>
      <c r="CL988" s="173" t="str">
        <f t="shared" si="1178"/>
        <v>x</v>
      </c>
      <c r="CN988" s="6" t="str">
        <f t="shared" si="1206"/>
        <v/>
      </c>
      <c r="CO988" s="293" t="e">
        <f t="shared" ca="1" si="1216"/>
        <v>#N/A</v>
      </c>
      <c r="CP988" s="6" t="e">
        <f t="shared" ca="1" si="1207"/>
        <v>#N/A</v>
      </c>
      <c r="CQ988" s="61">
        <v>972</v>
      </c>
      <c r="CR988" s="6">
        <f t="shared" si="1179"/>
        <v>0</v>
      </c>
      <c r="CS988" s="6">
        <f t="shared" si="1180"/>
        <v>0</v>
      </c>
      <c r="CT988" s="56" t="str">
        <f t="shared" si="1181"/>
        <v/>
      </c>
      <c r="CU988" s="76">
        <f t="shared" si="1182"/>
        <v>0</v>
      </c>
      <c r="CV988" s="76">
        <f t="shared" si="1183"/>
        <v>0</v>
      </c>
      <c r="CX988" s="6" t="str">
        <f t="shared" si="1184"/>
        <v/>
      </c>
      <c r="CY988" s="6" t="str">
        <f t="shared" si="1185"/>
        <v/>
      </c>
      <c r="CZ988" s="6" t="str">
        <f t="shared" si="1186"/>
        <v/>
      </c>
      <c r="DG988" s="56" t="str">
        <f t="shared" si="1187"/>
        <v/>
      </c>
      <c r="DH988" s="6">
        <f t="shared" si="1188"/>
        <v>0</v>
      </c>
      <c r="DK988" s="6">
        <f t="shared" si="1149"/>
        <v>0</v>
      </c>
      <c r="DL988" s="6" t="e">
        <f t="shared" si="1150"/>
        <v>#N/A</v>
      </c>
      <c r="DN988" s="6" t="e">
        <f t="shared" si="1148"/>
        <v>#N/A</v>
      </c>
      <c r="DP988" s="6" t="str">
        <f t="shared" si="1189"/>
        <v/>
      </c>
      <c r="DQ988" s="293">
        <f t="shared" ca="1" si="1218"/>
        <v>982</v>
      </c>
      <c r="DR988" s="6" t="str">
        <f t="shared" ca="1" si="1208"/>
        <v>x</v>
      </c>
      <c r="DU988" s="293" t="e">
        <f t="shared" ca="1" si="1209"/>
        <v>#N/A</v>
      </c>
      <c r="DV988" s="5"/>
      <c r="DW988" s="293" t="e">
        <f t="shared" ca="1" si="1219"/>
        <v>#N/A</v>
      </c>
      <c r="DZ988" s="293" t="e">
        <f t="shared" ca="1" si="1210"/>
        <v>#N/A</v>
      </c>
      <c r="EA988" s="293" t="e">
        <f t="shared" ca="1" si="1211"/>
        <v>#N/A</v>
      </c>
      <c r="EB988" s="293" t="e">
        <f t="shared" ca="1" si="1212"/>
        <v>#N/A</v>
      </c>
      <c r="EE988" s="6" t="str">
        <f t="shared" si="1213"/>
        <v/>
      </c>
      <c r="EF988" s="293" t="e">
        <f t="shared" ca="1" si="1214"/>
        <v>#N/A</v>
      </c>
      <c r="EG988" s="6" t="e">
        <f t="shared" ca="1" si="1190"/>
        <v>#N/A</v>
      </c>
    </row>
    <row r="989" spans="3:137" x14ac:dyDescent="0.2">
      <c r="C989" s="75"/>
      <c r="D989" s="184" t="str">
        <f t="shared" si="1154"/>
        <v/>
      </c>
      <c r="E989" s="649" t="str">
        <f t="shared" si="1146"/>
        <v/>
      </c>
      <c r="F989" s="607" t="str">
        <f t="shared" si="1153"/>
        <v>x</v>
      </c>
      <c r="G989" s="650"/>
      <c r="H989" s="651"/>
      <c r="I989" s="651"/>
      <c r="J989" s="651"/>
      <c r="K989" s="652"/>
      <c r="L989" s="889"/>
      <c r="M989" s="889"/>
      <c r="N989" s="653"/>
      <c r="O989" s="651"/>
      <c r="P989" s="651"/>
      <c r="Q989" s="654"/>
      <c r="R989" s="655"/>
      <c r="S989" s="607" t="str">
        <f t="shared" si="1155"/>
        <v/>
      </c>
      <c r="T989" s="656" t="str">
        <f t="shared" si="1156"/>
        <v/>
      </c>
      <c r="U989" s="656" t="str">
        <f t="shared" si="1191"/>
        <v/>
      </c>
      <c r="V989" s="656" t="str">
        <f t="shared" si="1157"/>
        <v/>
      </c>
      <c r="W989" s="719"/>
      <c r="X989" s="659"/>
      <c r="Y989" s="656" t="str">
        <f t="shared" si="1147"/>
        <v/>
      </c>
      <c r="Z989" s="659"/>
      <c r="AA989" s="654"/>
      <c r="AB989" s="656" t="str">
        <f t="shared" si="1158"/>
        <v/>
      </c>
      <c r="AC989" s="661" t="str">
        <f t="shared" si="1192"/>
        <v/>
      </c>
      <c r="AE989" s="658" t="str">
        <f t="shared" si="1159"/>
        <v/>
      </c>
      <c r="AF989" s="659"/>
      <c r="AT989" s="805" t="str">
        <f t="shared" si="1217"/>
        <v/>
      </c>
      <c r="AU989" t="str">
        <f t="shared" si="1193"/>
        <v/>
      </c>
      <c r="AV989" s="6" t="str">
        <f t="shared" si="1160"/>
        <v/>
      </c>
      <c r="AW989" s="317" t="str">
        <f t="shared" si="1161"/>
        <v/>
      </c>
      <c r="AX989" s="158" t="str">
        <f t="shared" si="1162"/>
        <v/>
      </c>
      <c r="AY989" s="158" t="str">
        <f t="shared" si="1152"/>
        <v/>
      </c>
      <c r="AZ989" s="309" t="str">
        <f t="shared" si="1151"/>
        <v/>
      </c>
      <c r="BA989" s="318" t="str">
        <f t="shared" si="1163"/>
        <v/>
      </c>
      <c r="BB989" s="473" t="str">
        <f t="shared" si="1164"/>
        <v/>
      </c>
      <c r="BC989" s="80" t="str">
        <f t="shared" si="1215"/>
        <v/>
      </c>
      <c r="BD989" s="56">
        <f t="shared" si="1165"/>
        <v>1</v>
      </c>
      <c r="BF989" s="56" t="str">
        <f t="shared" si="1166"/>
        <v/>
      </c>
      <c r="BG989" s="56" t="str">
        <f t="shared" si="1167"/>
        <v/>
      </c>
      <c r="BH989" s="6" t="str">
        <f t="shared" si="1168"/>
        <v/>
      </c>
      <c r="BK989" s="6" t="str">
        <f t="shared" si="1169"/>
        <v/>
      </c>
      <c r="BL989" s="56">
        <f t="shared" si="1194"/>
        <v>999999</v>
      </c>
      <c r="BM989" s="183">
        <f t="shared" si="1195"/>
        <v>99999.000004945003</v>
      </c>
      <c r="BN989" s="61">
        <v>973</v>
      </c>
      <c r="BO989" s="6">
        <f t="shared" si="1170"/>
        <v>999999</v>
      </c>
      <c r="BP989" s="6">
        <f t="shared" si="1171"/>
        <v>999999</v>
      </c>
      <c r="BQ989" s="6" t="str">
        <f t="shared" si="1196"/>
        <v>x</v>
      </c>
      <c r="BR989" s="206">
        <f t="shared" si="1172"/>
        <v>99999.000004945003</v>
      </c>
      <c r="BS989" s="6">
        <f t="shared" si="1173"/>
        <v>99999.000004945003</v>
      </c>
      <c r="BT989" s="6" t="str">
        <f t="shared" si="1197"/>
        <v>x</v>
      </c>
      <c r="BU989" s="6" t="str">
        <f t="shared" si="1174"/>
        <v/>
      </c>
      <c r="BW989" s="82">
        <f t="shared" si="1198"/>
        <v>9999999999</v>
      </c>
      <c r="BX989" s="80" t="str">
        <f t="shared" si="1175"/>
        <v>x</v>
      </c>
      <c r="BY989" s="80" t="str">
        <f t="shared" si="1176"/>
        <v/>
      </c>
      <c r="BZ989" s="56" t="str">
        <f t="shared" si="1199"/>
        <v/>
      </c>
      <c r="CA989" s="56" t="str">
        <f t="shared" si="1200"/>
        <v/>
      </c>
      <c r="CB989" s="88">
        <f t="shared" si="1201"/>
        <v>0</v>
      </c>
      <c r="CC989" s="56" t="str">
        <f t="shared" si="1177"/>
        <v/>
      </c>
      <c r="CD989" s="56"/>
      <c r="CE989" s="56"/>
      <c r="CF989" s="56"/>
      <c r="CG989" s="56"/>
      <c r="CH989" s="169">
        <f t="shared" si="1202"/>
        <v>9999999999</v>
      </c>
      <c r="CI989" s="170">
        <f t="shared" si="1203"/>
        <v>9999999999</v>
      </c>
      <c r="CJ989" s="171">
        <f t="shared" si="1204"/>
        <v>9999999999</v>
      </c>
      <c r="CK989" s="172" t="str">
        <f t="shared" si="1205"/>
        <v/>
      </c>
      <c r="CL989" s="173" t="str">
        <f t="shared" si="1178"/>
        <v>x</v>
      </c>
      <c r="CN989" s="6" t="str">
        <f t="shared" si="1206"/>
        <v/>
      </c>
      <c r="CO989" s="293" t="e">
        <f t="shared" ca="1" si="1216"/>
        <v>#N/A</v>
      </c>
      <c r="CP989" s="6" t="e">
        <f t="shared" ca="1" si="1207"/>
        <v>#N/A</v>
      </c>
      <c r="CQ989" s="61">
        <v>973</v>
      </c>
      <c r="CR989" s="6">
        <f t="shared" si="1179"/>
        <v>0</v>
      </c>
      <c r="CS989" s="6">
        <f t="shared" si="1180"/>
        <v>0</v>
      </c>
      <c r="CT989" s="56" t="str">
        <f t="shared" si="1181"/>
        <v/>
      </c>
      <c r="CU989" s="76">
        <f t="shared" si="1182"/>
        <v>0</v>
      </c>
      <c r="CV989" s="76">
        <f t="shared" si="1183"/>
        <v>0</v>
      </c>
      <c r="CX989" s="6" t="str">
        <f t="shared" si="1184"/>
        <v/>
      </c>
      <c r="CY989" s="6" t="str">
        <f t="shared" si="1185"/>
        <v/>
      </c>
      <c r="CZ989" s="6" t="str">
        <f t="shared" si="1186"/>
        <v/>
      </c>
      <c r="DG989" s="56" t="str">
        <f t="shared" si="1187"/>
        <v/>
      </c>
      <c r="DH989" s="6">
        <f t="shared" si="1188"/>
        <v>0</v>
      </c>
      <c r="DK989" s="6">
        <f t="shared" si="1149"/>
        <v>0</v>
      </c>
      <c r="DL989" s="6" t="e">
        <f t="shared" si="1150"/>
        <v>#N/A</v>
      </c>
      <c r="DN989" s="6" t="e">
        <f t="shared" si="1148"/>
        <v>#N/A</v>
      </c>
      <c r="DP989" s="6" t="str">
        <f t="shared" si="1189"/>
        <v/>
      </c>
      <c r="DQ989" s="293">
        <f t="shared" ca="1" si="1218"/>
        <v>983</v>
      </c>
      <c r="DR989" s="6" t="str">
        <f t="shared" ca="1" si="1208"/>
        <v>x</v>
      </c>
      <c r="DU989" s="293" t="e">
        <f t="shared" ca="1" si="1209"/>
        <v>#N/A</v>
      </c>
      <c r="DV989" s="5"/>
      <c r="DW989" s="293" t="e">
        <f t="shared" ca="1" si="1219"/>
        <v>#N/A</v>
      </c>
      <c r="DZ989" s="293" t="e">
        <f t="shared" ca="1" si="1210"/>
        <v>#N/A</v>
      </c>
      <c r="EA989" s="293" t="e">
        <f t="shared" ca="1" si="1211"/>
        <v>#N/A</v>
      </c>
      <c r="EB989" s="293" t="e">
        <f t="shared" ca="1" si="1212"/>
        <v>#N/A</v>
      </c>
      <c r="EE989" s="6" t="str">
        <f t="shared" si="1213"/>
        <v/>
      </c>
      <c r="EF989" s="293" t="e">
        <f t="shared" ca="1" si="1214"/>
        <v>#N/A</v>
      </c>
      <c r="EG989" s="6" t="e">
        <f t="shared" ca="1" si="1190"/>
        <v>#N/A</v>
      </c>
    </row>
    <row r="990" spans="3:137" x14ac:dyDescent="0.2">
      <c r="C990" s="75"/>
      <c r="D990" s="184" t="str">
        <f t="shared" si="1154"/>
        <v/>
      </c>
      <c r="E990" s="649" t="str">
        <f t="shared" ref="E990:E1016" si="1220">IF(ISERROR(BG990),1,IF(ISERROR(BF990),2,IF(AND(H990="Liq",I990=""),3,IF(AND(H990="Liq",Y990&lt;0),4,IF(DH990=1,5,IF(AND($BH$5=1,H990="Oba"),6,IF(AND($BH$4=1,H990="Mem"),7,IF(AND(DK990="LiqD",P990&lt;&gt;"120 Debiteuren"),8,IF(AND(DK990="LiqC",P990&lt;&gt;"130 Crediteuren"),9,"")))))))))</f>
        <v/>
      </c>
      <c r="F990" s="607" t="str">
        <f t="shared" si="1153"/>
        <v>x</v>
      </c>
      <c r="G990" s="650"/>
      <c r="H990" s="651"/>
      <c r="I990" s="651"/>
      <c r="J990" s="651"/>
      <c r="K990" s="652"/>
      <c r="L990" s="889"/>
      <c r="M990" s="889"/>
      <c r="N990" s="653"/>
      <c r="O990" s="651"/>
      <c r="P990" s="651"/>
      <c r="Q990" s="654"/>
      <c r="R990" s="655"/>
      <c r="S990" s="607" t="str">
        <f t="shared" si="1155"/>
        <v/>
      </c>
      <c r="T990" s="656" t="str">
        <f t="shared" si="1156"/>
        <v/>
      </c>
      <c r="U990" s="656" t="str">
        <f t="shared" si="1191"/>
        <v/>
      </c>
      <c r="V990" s="656" t="str">
        <f t="shared" si="1157"/>
        <v/>
      </c>
      <c r="W990" s="719"/>
      <c r="X990" s="659"/>
      <c r="Y990" s="656" t="str">
        <f t="shared" si="1147"/>
        <v/>
      </c>
      <c r="Z990" s="659"/>
      <c r="AA990" s="654"/>
      <c r="AB990" s="656" t="str">
        <f t="shared" si="1158"/>
        <v/>
      </c>
      <c r="AC990" s="661" t="str">
        <f t="shared" si="1192"/>
        <v/>
      </c>
      <c r="AE990" s="658" t="str">
        <f t="shared" si="1159"/>
        <v/>
      </c>
      <c r="AF990" s="659"/>
      <c r="AT990" s="805" t="str">
        <f t="shared" si="1217"/>
        <v/>
      </c>
      <c r="AU990" t="str">
        <f t="shared" si="1193"/>
        <v/>
      </c>
      <c r="AV990" s="6" t="str">
        <f t="shared" si="1160"/>
        <v/>
      </c>
      <c r="AW990" s="317" t="str">
        <f t="shared" si="1161"/>
        <v/>
      </c>
      <c r="AX990" s="158" t="str">
        <f t="shared" si="1162"/>
        <v/>
      </c>
      <c r="AY990" s="158" t="str">
        <f t="shared" si="1152"/>
        <v/>
      </c>
      <c r="AZ990" s="309" t="str">
        <f t="shared" si="1151"/>
        <v/>
      </c>
      <c r="BA990" s="318" t="str">
        <f t="shared" si="1163"/>
        <v/>
      </c>
      <c r="BB990" s="473" t="str">
        <f t="shared" si="1164"/>
        <v/>
      </c>
      <c r="BC990" s="80" t="str">
        <f t="shared" si="1215"/>
        <v/>
      </c>
      <c r="BD990" s="56">
        <f t="shared" si="1165"/>
        <v>1</v>
      </c>
      <c r="BF990" s="56" t="str">
        <f t="shared" si="1166"/>
        <v/>
      </c>
      <c r="BG990" s="56" t="str">
        <f t="shared" si="1167"/>
        <v/>
      </c>
      <c r="BH990" s="6" t="str">
        <f t="shared" si="1168"/>
        <v/>
      </c>
      <c r="BK990" s="6" t="str">
        <f t="shared" si="1169"/>
        <v/>
      </c>
      <c r="BL990" s="56">
        <f t="shared" si="1194"/>
        <v>999999</v>
      </c>
      <c r="BM990" s="183">
        <f t="shared" si="1195"/>
        <v>99999.000004949994</v>
      </c>
      <c r="BN990" s="61">
        <v>974</v>
      </c>
      <c r="BO990" s="6">
        <f t="shared" si="1170"/>
        <v>999999</v>
      </c>
      <c r="BP990" s="6">
        <f t="shared" si="1171"/>
        <v>999999</v>
      </c>
      <c r="BQ990" s="6" t="str">
        <f t="shared" si="1196"/>
        <v>x</v>
      </c>
      <c r="BR990" s="206">
        <f t="shared" si="1172"/>
        <v>99999.000004949994</v>
      </c>
      <c r="BS990" s="6">
        <f t="shared" si="1173"/>
        <v>99999.000004949994</v>
      </c>
      <c r="BT990" s="6" t="str">
        <f t="shared" si="1197"/>
        <v>x</v>
      </c>
      <c r="BU990" s="6" t="str">
        <f t="shared" si="1174"/>
        <v/>
      </c>
      <c r="BW990" s="82">
        <f t="shared" si="1198"/>
        <v>9999999999</v>
      </c>
      <c r="BX990" s="80" t="str">
        <f t="shared" si="1175"/>
        <v>x</v>
      </c>
      <c r="BY990" s="80" t="str">
        <f t="shared" si="1176"/>
        <v/>
      </c>
      <c r="BZ990" s="56" t="str">
        <f t="shared" si="1199"/>
        <v/>
      </c>
      <c r="CA990" s="56" t="str">
        <f t="shared" si="1200"/>
        <v/>
      </c>
      <c r="CB990" s="88">
        <f t="shared" si="1201"/>
        <v>0</v>
      </c>
      <c r="CC990" s="56" t="str">
        <f t="shared" si="1177"/>
        <v/>
      </c>
      <c r="CD990" s="56"/>
      <c r="CE990" s="56"/>
      <c r="CF990" s="56"/>
      <c r="CG990" s="56"/>
      <c r="CH990" s="169">
        <f t="shared" si="1202"/>
        <v>9999999999</v>
      </c>
      <c r="CI990" s="170">
        <f t="shared" si="1203"/>
        <v>9999999999</v>
      </c>
      <c r="CJ990" s="171">
        <f t="shared" si="1204"/>
        <v>9999999999</v>
      </c>
      <c r="CK990" s="172" t="str">
        <f t="shared" si="1205"/>
        <v/>
      </c>
      <c r="CL990" s="173" t="str">
        <f t="shared" si="1178"/>
        <v>x</v>
      </c>
      <c r="CN990" s="6" t="str">
        <f t="shared" si="1206"/>
        <v/>
      </c>
      <c r="CO990" s="293" t="e">
        <f t="shared" ca="1" si="1216"/>
        <v>#N/A</v>
      </c>
      <c r="CP990" s="6" t="e">
        <f t="shared" ca="1" si="1207"/>
        <v>#N/A</v>
      </c>
      <c r="CQ990" s="61">
        <v>974</v>
      </c>
      <c r="CR990" s="6">
        <f t="shared" si="1179"/>
        <v>0</v>
      </c>
      <c r="CS990" s="6">
        <f t="shared" si="1180"/>
        <v>0</v>
      </c>
      <c r="CT990" s="56" t="str">
        <f t="shared" si="1181"/>
        <v/>
      </c>
      <c r="CU990" s="76">
        <f t="shared" si="1182"/>
        <v>0</v>
      </c>
      <c r="CV990" s="76">
        <f t="shared" si="1183"/>
        <v>0</v>
      </c>
      <c r="CX990" s="6" t="str">
        <f t="shared" si="1184"/>
        <v/>
      </c>
      <c r="CY990" s="6" t="str">
        <f t="shared" si="1185"/>
        <v/>
      </c>
      <c r="CZ990" s="6" t="str">
        <f t="shared" si="1186"/>
        <v/>
      </c>
      <c r="DG990" s="56" t="str">
        <f t="shared" si="1187"/>
        <v/>
      </c>
      <c r="DH990" s="6">
        <f t="shared" si="1188"/>
        <v>0</v>
      </c>
      <c r="DK990" s="6">
        <f t="shared" si="1149"/>
        <v>0</v>
      </c>
      <c r="DL990" s="6" t="e">
        <f t="shared" si="1150"/>
        <v>#N/A</v>
      </c>
      <c r="DN990" s="6" t="e">
        <f t="shared" si="1148"/>
        <v>#N/A</v>
      </c>
      <c r="DP990" s="6" t="str">
        <f t="shared" si="1189"/>
        <v/>
      </c>
      <c r="DQ990" s="293">
        <f t="shared" ca="1" si="1218"/>
        <v>984</v>
      </c>
      <c r="DR990" s="6" t="str">
        <f t="shared" ca="1" si="1208"/>
        <v>x</v>
      </c>
      <c r="DU990" s="293" t="e">
        <f t="shared" ca="1" si="1209"/>
        <v>#N/A</v>
      </c>
      <c r="DV990" s="5"/>
      <c r="DW990" s="293" t="e">
        <f t="shared" ca="1" si="1219"/>
        <v>#N/A</v>
      </c>
      <c r="DZ990" s="293" t="e">
        <f t="shared" ca="1" si="1210"/>
        <v>#N/A</v>
      </c>
      <c r="EA990" s="293" t="e">
        <f t="shared" ca="1" si="1211"/>
        <v>#N/A</v>
      </c>
      <c r="EB990" s="293" t="e">
        <f t="shared" ca="1" si="1212"/>
        <v>#N/A</v>
      </c>
      <c r="EE990" s="6" t="str">
        <f t="shared" si="1213"/>
        <v/>
      </c>
      <c r="EF990" s="293" t="e">
        <f t="shared" ca="1" si="1214"/>
        <v>#N/A</v>
      </c>
      <c r="EG990" s="6" t="e">
        <f t="shared" ca="1" si="1190"/>
        <v>#N/A</v>
      </c>
    </row>
    <row r="991" spans="3:137" x14ac:dyDescent="0.2">
      <c r="C991" s="75"/>
      <c r="D991" s="184" t="str">
        <f t="shared" si="1154"/>
        <v/>
      </c>
      <c r="E991" s="649" t="str">
        <f t="shared" si="1220"/>
        <v/>
      </c>
      <c r="F991" s="607" t="str">
        <f t="shared" si="1153"/>
        <v>x</v>
      </c>
      <c r="G991" s="650"/>
      <c r="H991" s="651"/>
      <c r="I991" s="651"/>
      <c r="J991" s="651"/>
      <c r="K991" s="652"/>
      <c r="L991" s="889"/>
      <c r="M991" s="889"/>
      <c r="N991" s="653"/>
      <c r="O991" s="651"/>
      <c r="P991" s="651"/>
      <c r="Q991" s="654"/>
      <c r="R991" s="655"/>
      <c r="S991" s="607" t="str">
        <f t="shared" si="1155"/>
        <v/>
      </c>
      <c r="T991" s="656" t="str">
        <f t="shared" si="1156"/>
        <v/>
      </c>
      <c r="U991" s="656" t="str">
        <f t="shared" si="1191"/>
        <v/>
      </c>
      <c r="V991" s="656" t="str">
        <f t="shared" si="1157"/>
        <v/>
      </c>
      <c r="W991" s="719" t="s">
        <v>804</v>
      </c>
      <c r="X991" s="659"/>
      <c r="Y991" s="656" t="str">
        <f t="shared" ref="Y991:Y1016" si="1221">IF(T991="","",IF(ISERROR(BC991),0,IF(AND(OR(H991="Ink",H991="Liq",H991="Mem"),BC991="vord",X991&lt;&gt;"",ISNUMBER(Z991),Z991&gt;0),Z991,IF(AND(BC991="vord",X991&lt;&gt;"",H991="Ink",ISNUMBER(AF991)),X991/(1+X991)*(T991+AF991),IF(BC991="vord",X991/(1+X991)*T991,0)))))</f>
        <v/>
      </c>
      <c r="Z991" s="659"/>
      <c r="AA991" s="654"/>
      <c r="AB991" s="656" t="str">
        <f t="shared" si="1158"/>
        <v/>
      </c>
      <c r="AC991" s="661" t="str">
        <f t="shared" si="1192"/>
        <v/>
      </c>
      <c r="AE991" s="658" t="str">
        <f t="shared" si="1159"/>
        <v/>
      </c>
      <c r="AF991" s="659"/>
      <c r="AT991" s="805" t="str">
        <f t="shared" si="1217"/>
        <v/>
      </c>
      <c r="AU991" t="str">
        <f t="shared" si="1193"/>
        <v/>
      </c>
      <c r="AV991" s="6" t="str">
        <f t="shared" si="1160"/>
        <v/>
      </c>
      <c r="AW991" s="317" t="str">
        <f t="shared" si="1161"/>
        <v/>
      </c>
      <c r="AX991" s="158" t="str">
        <f t="shared" si="1162"/>
        <v/>
      </c>
      <c r="AY991" s="158" t="str">
        <f t="shared" si="1152"/>
        <v/>
      </c>
      <c r="AZ991" s="309" t="str">
        <f t="shared" si="1151"/>
        <v/>
      </c>
      <c r="BA991" s="318" t="str">
        <f t="shared" si="1163"/>
        <v/>
      </c>
      <c r="BB991" s="473" t="str">
        <f t="shared" si="1164"/>
        <v/>
      </c>
      <c r="BC991" s="80" t="str">
        <f t="shared" si="1215"/>
        <v/>
      </c>
      <c r="BD991" s="56">
        <f t="shared" si="1165"/>
        <v>1</v>
      </c>
      <c r="BF991" s="56" t="str">
        <f t="shared" si="1166"/>
        <v/>
      </c>
      <c r="BG991" s="56" t="str">
        <f t="shared" si="1167"/>
        <v/>
      </c>
      <c r="BH991" s="6" t="str">
        <f t="shared" si="1168"/>
        <v/>
      </c>
      <c r="BK991" s="6" t="str">
        <f t="shared" si="1169"/>
        <v/>
      </c>
      <c r="BL991" s="56">
        <f t="shared" si="1194"/>
        <v>999999</v>
      </c>
      <c r="BM991" s="183">
        <f t="shared" si="1195"/>
        <v>99999.000004955</v>
      </c>
      <c r="BN991" s="61">
        <v>975</v>
      </c>
      <c r="BO991" s="6">
        <f t="shared" si="1170"/>
        <v>999999</v>
      </c>
      <c r="BP991" s="6">
        <f t="shared" si="1171"/>
        <v>999999</v>
      </c>
      <c r="BQ991" s="6" t="str">
        <f t="shared" si="1196"/>
        <v>x</v>
      </c>
      <c r="BR991" s="206">
        <f t="shared" si="1172"/>
        <v>99999.000004955</v>
      </c>
      <c r="BS991" s="6">
        <f t="shared" si="1173"/>
        <v>99999.000004955</v>
      </c>
      <c r="BT991" s="6" t="str">
        <f t="shared" si="1197"/>
        <v>x</v>
      </c>
      <c r="BU991" s="6" t="str">
        <f t="shared" si="1174"/>
        <v/>
      </c>
      <c r="BW991" s="82">
        <f t="shared" si="1198"/>
        <v>9999999999</v>
      </c>
      <c r="BX991" s="80" t="str">
        <f t="shared" si="1175"/>
        <v>x</v>
      </c>
      <c r="BY991" s="80" t="str">
        <f t="shared" si="1176"/>
        <v/>
      </c>
      <c r="BZ991" s="56" t="str">
        <f t="shared" si="1199"/>
        <v/>
      </c>
      <c r="CA991" s="56" t="str">
        <f t="shared" si="1200"/>
        <v/>
      </c>
      <c r="CB991" s="88">
        <f t="shared" si="1201"/>
        <v>0</v>
      </c>
      <c r="CC991" s="56" t="str">
        <f t="shared" si="1177"/>
        <v/>
      </c>
      <c r="CD991" s="56"/>
      <c r="CE991" s="56"/>
      <c r="CF991" s="56"/>
      <c r="CG991" s="56"/>
      <c r="CH991" s="169">
        <f t="shared" si="1202"/>
        <v>9999999999</v>
      </c>
      <c r="CI991" s="170">
        <f t="shared" si="1203"/>
        <v>9999999999</v>
      </c>
      <c r="CJ991" s="171">
        <f t="shared" si="1204"/>
        <v>9999999999</v>
      </c>
      <c r="CK991" s="172" t="str">
        <f t="shared" si="1205"/>
        <v/>
      </c>
      <c r="CL991" s="173" t="str">
        <f t="shared" si="1178"/>
        <v>x</v>
      </c>
      <c r="CN991" s="6" t="str">
        <f t="shared" si="1206"/>
        <v/>
      </c>
      <c r="CO991" s="293" t="e">
        <f t="shared" ca="1" si="1216"/>
        <v>#N/A</v>
      </c>
      <c r="CP991" s="6" t="e">
        <f t="shared" ca="1" si="1207"/>
        <v>#N/A</v>
      </c>
      <c r="CQ991" s="61">
        <v>975</v>
      </c>
      <c r="CR991" s="6">
        <f t="shared" si="1179"/>
        <v>0</v>
      </c>
      <c r="CS991" s="6">
        <f t="shared" si="1180"/>
        <v>0</v>
      </c>
      <c r="CT991" s="56" t="str">
        <f t="shared" si="1181"/>
        <v/>
      </c>
      <c r="CU991" s="76">
        <f t="shared" si="1182"/>
        <v>0</v>
      </c>
      <c r="CV991" s="76">
        <f t="shared" si="1183"/>
        <v>0</v>
      </c>
      <c r="CX991" s="6" t="str">
        <f t="shared" si="1184"/>
        <v/>
      </c>
      <c r="CY991" s="6" t="str">
        <f t="shared" si="1185"/>
        <v/>
      </c>
      <c r="CZ991" s="6" t="str">
        <f t="shared" si="1186"/>
        <v/>
      </c>
      <c r="DG991" s="56" t="str">
        <f t="shared" si="1187"/>
        <v/>
      </c>
      <c r="DH991" s="6">
        <f t="shared" si="1188"/>
        <v>0</v>
      </c>
      <c r="DK991" s="6">
        <f t="shared" si="1149"/>
        <v>0</v>
      </c>
      <c r="DL991" s="6" t="e">
        <f t="shared" si="1150"/>
        <v>#N/A</v>
      </c>
      <c r="DN991" s="6" t="e">
        <f t="shared" si="1148"/>
        <v>#N/A</v>
      </c>
      <c r="DP991" s="6" t="str">
        <f t="shared" si="1189"/>
        <v/>
      </c>
      <c r="DQ991" s="293">
        <f t="shared" ca="1" si="1218"/>
        <v>985</v>
      </c>
      <c r="DR991" s="6" t="str">
        <f t="shared" ca="1" si="1208"/>
        <v>x</v>
      </c>
      <c r="DU991" s="293" t="e">
        <f t="shared" ca="1" si="1209"/>
        <v>#N/A</v>
      </c>
      <c r="DV991" s="5"/>
      <c r="DW991" s="293" t="e">
        <f t="shared" ca="1" si="1219"/>
        <v>#N/A</v>
      </c>
      <c r="DZ991" s="293" t="e">
        <f t="shared" ca="1" si="1210"/>
        <v>#N/A</v>
      </c>
      <c r="EA991" s="293" t="e">
        <f t="shared" ca="1" si="1211"/>
        <v>#N/A</v>
      </c>
      <c r="EB991" s="293" t="e">
        <f t="shared" ca="1" si="1212"/>
        <v>#N/A</v>
      </c>
      <c r="EE991" s="6" t="str">
        <f t="shared" si="1213"/>
        <v/>
      </c>
      <c r="EF991" s="293" t="e">
        <f t="shared" ca="1" si="1214"/>
        <v>#N/A</v>
      </c>
      <c r="EG991" s="6" t="e">
        <f t="shared" ca="1" si="1190"/>
        <v>#N/A</v>
      </c>
    </row>
    <row r="992" spans="3:137" x14ac:dyDescent="0.2">
      <c r="C992" s="75"/>
      <c r="D992" s="184" t="str">
        <f t="shared" si="1154"/>
        <v/>
      </c>
      <c r="E992" s="649" t="str">
        <f t="shared" si="1220"/>
        <v/>
      </c>
      <c r="F992" s="607" t="str">
        <f t="shared" si="1153"/>
        <v>x</v>
      </c>
      <c r="G992" s="650"/>
      <c r="H992" s="651"/>
      <c r="I992" s="651"/>
      <c r="J992" s="651"/>
      <c r="K992" s="652"/>
      <c r="L992" s="889"/>
      <c r="M992" s="889"/>
      <c r="N992" s="653"/>
      <c r="O992" s="651"/>
      <c r="P992" s="651"/>
      <c r="Q992" s="654"/>
      <c r="R992" s="655"/>
      <c r="S992" s="607" t="str">
        <f t="shared" si="1155"/>
        <v/>
      </c>
      <c r="T992" s="656" t="str">
        <f t="shared" si="1156"/>
        <v/>
      </c>
      <c r="U992" s="656" t="str">
        <f t="shared" si="1191"/>
        <v/>
      </c>
      <c r="V992" s="656" t="str">
        <f t="shared" si="1157"/>
        <v/>
      </c>
      <c r="W992" s="719"/>
      <c r="X992" s="659"/>
      <c r="Y992" s="656" t="str">
        <f t="shared" si="1221"/>
        <v/>
      </c>
      <c r="Z992" s="659"/>
      <c r="AA992" s="654"/>
      <c r="AB992" s="656" t="str">
        <f t="shared" si="1158"/>
        <v/>
      </c>
      <c r="AC992" s="661" t="str">
        <f t="shared" si="1192"/>
        <v/>
      </c>
      <c r="AE992" s="658" t="str">
        <f t="shared" si="1159"/>
        <v/>
      </c>
      <c r="AF992" s="659"/>
      <c r="AT992" s="805" t="str">
        <f t="shared" si="1217"/>
        <v/>
      </c>
      <c r="AU992" t="str">
        <f t="shared" si="1193"/>
        <v/>
      </c>
      <c r="AV992" s="6" t="str">
        <f t="shared" si="1160"/>
        <v/>
      </c>
      <c r="AW992" s="317" t="str">
        <f t="shared" si="1161"/>
        <v/>
      </c>
      <c r="AX992" s="158" t="str">
        <f t="shared" si="1162"/>
        <v/>
      </c>
      <c r="AY992" s="158" t="str">
        <f t="shared" si="1152"/>
        <v/>
      </c>
      <c r="AZ992" s="309" t="str">
        <f t="shared" si="1151"/>
        <v/>
      </c>
      <c r="BA992" s="318" t="str">
        <f t="shared" si="1163"/>
        <v/>
      </c>
      <c r="BB992" s="473" t="str">
        <f t="shared" si="1164"/>
        <v/>
      </c>
      <c r="BC992" s="80" t="str">
        <f t="shared" si="1215"/>
        <v/>
      </c>
      <c r="BD992" s="56">
        <f t="shared" si="1165"/>
        <v>1</v>
      </c>
      <c r="BF992" s="56" t="str">
        <f t="shared" si="1166"/>
        <v/>
      </c>
      <c r="BG992" s="56" t="str">
        <f t="shared" si="1167"/>
        <v/>
      </c>
      <c r="BH992" s="6" t="str">
        <f t="shared" si="1168"/>
        <v/>
      </c>
      <c r="BK992" s="6" t="str">
        <f t="shared" si="1169"/>
        <v/>
      </c>
      <c r="BL992" s="56">
        <f t="shared" si="1194"/>
        <v>999999</v>
      </c>
      <c r="BM992" s="183">
        <f t="shared" si="1195"/>
        <v>99999.000004960006</v>
      </c>
      <c r="BN992" s="61">
        <v>976</v>
      </c>
      <c r="BO992" s="6">
        <f t="shared" si="1170"/>
        <v>999999</v>
      </c>
      <c r="BP992" s="6">
        <f t="shared" si="1171"/>
        <v>999999</v>
      </c>
      <c r="BQ992" s="6" t="str">
        <f t="shared" si="1196"/>
        <v>x</v>
      </c>
      <c r="BR992" s="206">
        <f t="shared" si="1172"/>
        <v>99999.000004960006</v>
      </c>
      <c r="BS992" s="6">
        <f t="shared" si="1173"/>
        <v>99999.000004960006</v>
      </c>
      <c r="BT992" s="6" t="str">
        <f t="shared" si="1197"/>
        <v>x</v>
      </c>
      <c r="BU992" s="6" t="str">
        <f t="shared" si="1174"/>
        <v/>
      </c>
      <c r="BW992" s="82">
        <f t="shared" si="1198"/>
        <v>9999999999</v>
      </c>
      <c r="BX992" s="80" t="str">
        <f t="shared" si="1175"/>
        <v>x</v>
      </c>
      <c r="BY992" s="80" t="str">
        <f t="shared" si="1176"/>
        <v/>
      </c>
      <c r="BZ992" s="56" t="str">
        <f t="shared" si="1199"/>
        <v/>
      </c>
      <c r="CA992" s="56" t="str">
        <f t="shared" si="1200"/>
        <v/>
      </c>
      <c r="CB992" s="88">
        <f t="shared" si="1201"/>
        <v>0</v>
      </c>
      <c r="CC992" s="56" t="str">
        <f t="shared" si="1177"/>
        <v/>
      </c>
      <c r="CD992" s="56"/>
      <c r="CE992" s="56"/>
      <c r="CF992" s="56"/>
      <c r="CG992" s="56"/>
      <c r="CH992" s="169">
        <f t="shared" si="1202"/>
        <v>9999999999</v>
      </c>
      <c r="CI992" s="170">
        <f t="shared" si="1203"/>
        <v>9999999999</v>
      </c>
      <c r="CJ992" s="171">
        <f t="shared" si="1204"/>
        <v>9999999999</v>
      </c>
      <c r="CK992" s="172" t="str">
        <f t="shared" si="1205"/>
        <v/>
      </c>
      <c r="CL992" s="173" t="str">
        <f t="shared" si="1178"/>
        <v>x</v>
      </c>
      <c r="CN992" s="6" t="str">
        <f t="shared" si="1206"/>
        <v/>
      </c>
      <c r="CO992" s="293" t="e">
        <f t="shared" ca="1" si="1216"/>
        <v>#N/A</v>
      </c>
      <c r="CP992" s="6" t="e">
        <f t="shared" ca="1" si="1207"/>
        <v>#N/A</v>
      </c>
      <c r="CQ992" s="61">
        <v>976</v>
      </c>
      <c r="CR992" s="6">
        <f t="shared" si="1179"/>
        <v>0</v>
      </c>
      <c r="CS992" s="6">
        <f t="shared" si="1180"/>
        <v>0</v>
      </c>
      <c r="CT992" s="56" t="str">
        <f t="shared" si="1181"/>
        <v/>
      </c>
      <c r="CU992" s="76">
        <f t="shared" si="1182"/>
        <v>0</v>
      </c>
      <c r="CV992" s="76">
        <f t="shared" si="1183"/>
        <v>0</v>
      </c>
      <c r="CX992" s="6" t="str">
        <f t="shared" si="1184"/>
        <v/>
      </c>
      <c r="CY992" s="6" t="str">
        <f t="shared" si="1185"/>
        <v/>
      </c>
      <c r="CZ992" s="6" t="str">
        <f t="shared" si="1186"/>
        <v/>
      </c>
      <c r="DG992" s="56" t="str">
        <f t="shared" si="1187"/>
        <v/>
      </c>
      <c r="DH992" s="6">
        <f t="shared" si="1188"/>
        <v>0</v>
      </c>
      <c r="DK992" s="6">
        <f t="shared" si="1149"/>
        <v>0</v>
      </c>
      <c r="DL992" s="6" t="e">
        <f t="shared" si="1150"/>
        <v>#N/A</v>
      </c>
      <c r="DN992" s="6" t="e">
        <f t="shared" si="1148"/>
        <v>#N/A</v>
      </c>
      <c r="DP992" s="6" t="str">
        <f t="shared" si="1189"/>
        <v/>
      </c>
      <c r="DQ992" s="293">
        <f t="shared" ca="1" si="1218"/>
        <v>986</v>
      </c>
      <c r="DR992" s="6" t="str">
        <f t="shared" ca="1" si="1208"/>
        <v>x</v>
      </c>
      <c r="DU992" s="293" t="e">
        <f t="shared" ca="1" si="1209"/>
        <v>#N/A</v>
      </c>
      <c r="DV992" s="5"/>
      <c r="DW992" s="293" t="e">
        <f t="shared" ca="1" si="1219"/>
        <v>#N/A</v>
      </c>
      <c r="DZ992" s="293" t="e">
        <f t="shared" ca="1" si="1210"/>
        <v>#N/A</v>
      </c>
      <c r="EA992" s="293" t="e">
        <f t="shared" ca="1" si="1211"/>
        <v>#N/A</v>
      </c>
      <c r="EB992" s="293" t="e">
        <f t="shared" ca="1" si="1212"/>
        <v>#N/A</v>
      </c>
      <c r="EE992" s="6" t="str">
        <f t="shared" si="1213"/>
        <v/>
      </c>
      <c r="EF992" s="293" t="e">
        <f t="shared" ca="1" si="1214"/>
        <v>#N/A</v>
      </c>
      <c r="EG992" s="6" t="e">
        <f t="shared" ca="1" si="1190"/>
        <v>#N/A</v>
      </c>
    </row>
    <row r="993" spans="3:137" x14ac:dyDescent="0.2">
      <c r="C993" s="75"/>
      <c r="D993" s="184" t="str">
        <f t="shared" si="1154"/>
        <v/>
      </c>
      <c r="E993" s="649" t="str">
        <f t="shared" si="1220"/>
        <v/>
      </c>
      <c r="F993" s="607" t="str">
        <f t="shared" si="1153"/>
        <v>x</v>
      </c>
      <c r="G993" s="650"/>
      <c r="H993" s="651"/>
      <c r="I993" s="651"/>
      <c r="J993" s="651"/>
      <c r="K993" s="652"/>
      <c r="L993" s="889"/>
      <c r="M993" s="889"/>
      <c r="N993" s="653"/>
      <c r="O993" s="651"/>
      <c r="P993" s="651"/>
      <c r="Q993" s="654"/>
      <c r="R993" s="655"/>
      <c r="S993" s="607" t="str">
        <f t="shared" si="1155"/>
        <v/>
      </c>
      <c r="T993" s="656" t="str">
        <f t="shared" si="1156"/>
        <v/>
      </c>
      <c r="U993" s="656" t="str">
        <f t="shared" si="1191"/>
        <v/>
      </c>
      <c r="V993" s="656" t="str">
        <f t="shared" si="1157"/>
        <v/>
      </c>
      <c r="W993" s="719"/>
      <c r="X993" s="659"/>
      <c r="Y993" s="656" t="str">
        <f t="shared" si="1221"/>
        <v/>
      </c>
      <c r="Z993" s="659"/>
      <c r="AA993" s="654"/>
      <c r="AB993" s="656" t="str">
        <f t="shared" si="1158"/>
        <v/>
      </c>
      <c r="AC993" s="661" t="str">
        <f t="shared" si="1192"/>
        <v/>
      </c>
      <c r="AE993" s="658" t="str">
        <f t="shared" si="1159"/>
        <v/>
      </c>
      <c r="AF993" s="659"/>
      <c r="AT993" s="805" t="str">
        <f t="shared" si="1217"/>
        <v/>
      </c>
      <c r="AU993" t="str">
        <f t="shared" si="1193"/>
        <v/>
      </c>
      <c r="AV993" s="6" t="str">
        <f t="shared" si="1160"/>
        <v/>
      </c>
      <c r="AW993" s="317" t="str">
        <f t="shared" si="1161"/>
        <v/>
      </c>
      <c r="AX993" s="158" t="str">
        <f t="shared" si="1162"/>
        <v/>
      </c>
      <c r="AY993" s="158" t="str">
        <f t="shared" si="1152"/>
        <v/>
      </c>
      <c r="AZ993" s="309" t="str">
        <f t="shared" si="1151"/>
        <v/>
      </c>
      <c r="BA993" s="318" t="str">
        <f t="shared" si="1163"/>
        <v/>
      </c>
      <c r="BB993" s="473" t="str">
        <f t="shared" si="1164"/>
        <v/>
      </c>
      <c r="BC993" s="80" t="str">
        <f t="shared" si="1215"/>
        <v/>
      </c>
      <c r="BD993" s="56">
        <f t="shared" si="1165"/>
        <v>1</v>
      </c>
      <c r="BF993" s="56" t="str">
        <f t="shared" si="1166"/>
        <v/>
      </c>
      <c r="BG993" s="56" t="str">
        <f t="shared" si="1167"/>
        <v/>
      </c>
      <c r="BH993" s="6" t="str">
        <f t="shared" si="1168"/>
        <v/>
      </c>
      <c r="BK993" s="6" t="str">
        <f t="shared" si="1169"/>
        <v/>
      </c>
      <c r="BL993" s="56">
        <f t="shared" si="1194"/>
        <v>999999</v>
      </c>
      <c r="BM993" s="183">
        <f t="shared" si="1195"/>
        <v>99999.000004964997</v>
      </c>
      <c r="BN993" s="61">
        <v>977</v>
      </c>
      <c r="BO993" s="6">
        <f t="shared" si="1170"/>
        <v>999999</v>
      </c>
      <c r="BP993" s="6">
        <f t="shared" si="1171"/>
        <v>999999</v>
      </c>
      <c r="BQ993" s="6" t="str">
        <f t="shared" si="1196"/>
        <v>x</v>
      </c>
      <c r="BR993" s="206">
        <f t="shared" si="1172"/>
        <v>99999.000004964997</v>
      </c>
      <c r="BS993" s="6">
        <f t="shared" si="1173"/>
        <v>99999.000004964997</v>
      </c>
      <c r="BT993" s="6" t="str">
        <f t="shared" si="1197"/>
        <v>x</v>
      </c>
      <c r="BU993" s="6" t="str">
        <f t="shared" si="1174"/>
        <v/>
      </c>
      <c r="BW993" s="82">
        <f t="shared" si="1198"/>
        <v>9999999999</v>
      </c>
      <c r="BX993" s="80" t="str">
        <f t="shared" si="1175"/>
        <v>x</v>
      </c>
      <c r="BY993" s="80" t="str">
        <f t="shared" si="1176"/>
        <v/>
      </c>
      <c r="BZ993" s="56" t="str">
        <f t="shared" si="1199"/>
        <v/>
      </c>
      <c r="CA993" s="56" t="str">
        <f t="shared" si="1200"/>
        <v/>
      </c>
      <c r="CB993" s="88">
        <f t="shared" si="1201"/>
        <v>0</v>
      </c>
      <c r="CC993" s="56" t="str">
        <f t="shared" si="1177"/>
        <v/>
      </c>
      <c r="CD993" s="56"/>
      <c r="CE993" s="56"/>
      <c r="CF993" s="56"/>
      <c r="CG993" s="56"/>
      <c r="CH993" s="169">
        <f t="shared" si="1202"/>
        <v>9999999999</v>
      </c>
      <c r="CI993" s="170">
        <f t="shared" si="1203"/>
        <v>9999999999</v>
      </c>
      <c r="CJ993" s="171">
        <f t="shared" si="1204"/>
        <v>9999999999</v>
      </c>
      <c r="CK993" s="172" t="str">
        <f t="shared" si="1205"/>
        <v/>
      </c>
      <c r="CL993" s="173" t="str">
        <f t="shared" si="1178"/>
        <v>x</v>
      </c>
      <c r="CN993" s="6" t="str">
        <f t="shared" si="1206"/>
        <v/>
      </c>
      <c r="CO993" s="293" t="e">
        <f t="shared" ca="1" si="1216"/>
        <v>#N/A</v>
      </c>
      <c r="CP993" s="6" t="e">
        <f t="shared" ca="1" si="1207"/>
        <v>#N/A</v>
      </c>
      <c r="CQ993" s="61">
        <v>977</v>
      </c>
      <c r="CR993" s="6">
        <f t="shared" si="1179"/>
        <v>0</v>
      </c>
      <c r="CS993" s="6">
        <f t="shared" si="1180"/>
        <v>0</v>
      </c>
      <c r="CT993" s="56" t="str">
        <f t="shared" si="1181"/>
        <v/>
      </c>
      <c r="CU993" s="76">
        <f t="shared" si="1182"/>
        <v>0</v>
      </c>
      <c r="CV993" s="76">
        <f t="shared" si="1183"/>
        <v>0</v>
      </c>
      <c r="CX993" s="6" t="str">
        <f t="shared" si="1184"/>
        <v/>
      </c>
      <c r="CY993" s="6" t="str">
        <f t="shared" si="1185"/>
        <v/>
      </c>
      <c r="CZ993" s="6" t="str">
        <f t="shared" si="1186"/>
        <v/>
      </c>
      <c r="DG993" s="56" t="str">
        <f t="shared" si="1187"/>
        <v/>
      </c>
      <c r="DH993" s="6">
        <f t="shared" si="1188"/>
        <v>0</v>
      </c>
      <c r="DK993" s="6">
        <f t="shared" si="1149"/>
        <v>0</v>
      </c>
      <c r="DL993" s="6" t="e">
        <f t="shared" si="1150"/>
        <v>#N/A</v>
      </c>
      <c r="DN993" s="6" t="e">
        <f t="shared" ref="DN993:DN1016" si="1222">IF(OR(DL993="banst",DL993="liqcst",DL993="liqdst"),"bank","")</f>
        <v>#N/A</v>
      </c>
      <c r="DP993" s="6" t="str">
        <f t="shared" si="1189"/>
        <v/>
      </c>
      <c r="DQ993" s="293">
        <f t="shared" ca="1" si="1218"/>
        <v>987</v>
      </c>
      <c r="DR993" s="6" t="str">
        <f t="shared" ca="1" si="1208"/>
        <v>x</v>
      </c>
      <c r="DU993" s="293" t="e">
        <f t="shared" ca="1" si="1209"/>
        <v>#N/A</v>
      </c>
      <c r="DV993" s="5"/>
      <c r="DW993" s="293" t="e">
        <f t="shared" ca="1" si="1219"/>
        <v>#N/A</v>
      </c>
      <c r="DZ993" s="293" t="e">
        <f t="shared" ca="1" si="1210"/>
        <v>#N/A</v>
      </c>
      <c r="EA993" s="293" t="e">
        <f t="shared" ca="1" si="1211"/>
        <v>#N/A</v>
      </c>
      <c r="EB993" s="293" t="e">
        <f t="shared" ca="1" si="1212"/>
        <v>#N/A</v>
      </c>
      <c r="EE993" s="6" t="str">
        <f t="shared" si="1213"/>
        <v/>
      </c>
      <c r="EF993" s="293" t="e">
        <f t="shared" ca="1" si="1214"/>
        <v>#N/A</v>
      </c>
      <c r="EG993" s="6" t="e">
        <f t="shared" ca="1" si="1190"/>
        <v>#N/A</v>
      </c>
    </row>
    <row r="994" spans="3:137" x14ac:dyDescent="0.2">
      <c r="C994" s="75"/>
      <c r="D994" s="184" t="str">
        <f t="shared" si="1154"/>
        <v/>
      </c>
      <c r="E994" s="649" t="str">
        <f t="shared" si="1220"/>
        <v/>
      </c>
      <c r="F994" s="607" t="str">
        <f t="shared" si="1153"/>
        <v>x</v>
      </c>
      <c r="G994" s="650"/>
      <c r="H994" s="651"/>
      <c r="I994" s="651"/>
      <c r="J994" s="651"/>
      <c r="K994" s="652"/>
      <c r="L994" s="889"/>
      <c r="M994" s="889"/>
      <c r="N994" s="653"/>
      <c r="O994" s="651"/>
      <c r="P994" s="651"/>
      <c r="Q994" s="654"/>
      <c r="R994" s="655"/>
      <c r="S994" s="607" t="str">
        <f t="shared" si="1155"/>
        <v/>
      </c>
      <c r="T994" s="656" t="str">
        <f t="shared" si="1156"/>
        <v/>
      </c>
      <c r="U994" s="656" t="str">
        <f t="shared" si="1191"/>
        <v/>
      </c>
      <c r="V994" s="656" t="str">
        <f t="shared" si="1157"/>
        <v/>
      </c>
      <c r="W994" s="719"/>
      <c r="X994" s="659"/>
      <c r="Y994" s="656" t="str">
        <f t="shared" si="1221"/>
        <v/>
      </c>
      <c r="Z994" s="659"/>
      <c r="AA994" s="654"/>
      <c r="AB994" s="656" t="str">
        <f t="shared" si="1158"/>
        <v/>
      </c>
      <c r="AC994" s="661" t="str">
        <f t="shared" si="1192"/>
        <v/>
      </c>
      <c r="AE994" s="658" t="str">
        <f t="shared" si="1159"/>
        <v/>
      </c>
      <c r="AF994" s="659"/>
      <c r="AT994" s="805" t="str">
        <f t="shared" si="1217"/>
        <v/>
      </c>
      <c r="AU994" t="str">
        <f t="shared" si="1193"/>
        <v/>
      </c>
      <c r="AV994" s="6" t="str">
        <f t="shared" si="1160"/>
        <v/>
      </c>
      <c r="AW994" s="317" t="str">
        <f t="shared" si="1161"/>
        <v/>
      </c>
      <c r="AX994" s="158" t="str">
        <f t="shared" si="1162"/>
        <v/>
      </c>
      <c r="AY994" s="158" t="str">
        <f t="shared" si="1152"/>
        <v/>
      </c>
      <c r="AZ994" s="309" t="str">
        <f t="shared" si="1151"/>
        <v/>
      </c>
      <c r="BA994" s="318" t="str">
        <f t="shared" si="1163"/>
        <v/>
      </c>
      <c r="BB994" s="473" t="str">
        <f t="shared" si="1164"/>
        <v/>
      </c>
      <c r="BC994" s="80" t="str">
        <f t="shared" si="1215"/>
        <v/>
      </c>
      <c r="BD994" s="56">
        <f t="shared" si="1165"/>
        <v>1</v>
      </c>
      <c r="BF994" s="56" t="str">
        <f t="shared" si="1166"/>
        <v/>
      </c>
      <c r="BG994" s="56" t="str">
        <f t="shared" si="1167"/>
        <v/>
      </c>
      <c r="BH994" s="6" t="str">
        <f t="shared" si="1168"/>
        <v/>
      </c>
      <c r="BK994" s="6" t="str">
        <f t="shared" si="1169"/>
        <v/>
      </c>
      <c r="BL994" s="56">
        <f t="shared" si="1194"/>
        <v>999999</v>
      </c>
      <c r="BM994" s="183">
        <f t="shared" si="1195"/>
        <v>99999.000004970003</v>
      </c>
      <c r="BN994" s="61">
        <v>978</v>
      </c>
      <c r="BO994" s="6">
        <f t="shared" si="1170"/>
        <v>999999</v>
      </c>
      <c r="BP994" s="6">
        <f t="shared" si="1171"/>
        <v>999999</v>
      </c>
      <c r="BQ994" s="6" t="str">
        <f t="shared" si="1196"/>
        <v>x</v>
      </c>
      <c r="BR994" s="206">
        <f t="shared" si="1172"/>
        <v>99999.000004970003</v>
      </c>
      <c r="BS994" s="6">
        <f t="shared" si="1173"/>
        <v>99999.000004970003</v>
      </c>
      <c r="BT994" s="6" t="str">
        <f t="shared" si="1197"/>
        <v>x</v>
      </c>
      <c r="BU994" s="6" t="str">
        <f t="shared" si="1174"/>
        <v/>
      </c>
      <c r="BW994" s="82">
        <f t="shared" si="1198"/>
        <v>9999999999</v>
      </c>
      <c r="BX994" s="80" t="str">
        <f t="shared" si="1175"/>
        <v>x</v>
      </c>
      <c r="BY994" s="80" t="str">
        <f t="shared" si="1176"/>
        <v/>
      </c>
      <c r="BZ994" s="56" t="str">
        <f t="shared" si="1199"/>
        <v/>
      </c>
      <c r="CA994" s="56" t="str">
        <f t="shared" si="1200"/>
        <v/>
      </c>
      <c r="CB994" s="88">
        <f t="shared" si="1201"/>
        <v>0</v>
      </c>
      <c r="CC994" s="56" t="str">
        <f t="shared" si="1177"/>
        <v/>
      </c>
      <c r="CD994" s="56"/>
      <c r="CE994" s="56"/>
      <c r="CF994" s="56"/>
      <c r="CG994" s="56"/>
      <c r="CH994" s="169">
        <f t="shared" si="1202"/>
        <v>9999999999</v>
      </c>
      <c r="CI994" s="170">
        <f t="shared" si="1203"/>
        <v>9999999999</v>
      </c>
      <c r="CJ994" s="171">
        <f t="shared" si="1204"/>
        <v>9999999999</v>
      </c>
      <c r="CK994" s="172" t="str">
        <f t="shared" si="1205"/>
        <v/>
      </c>
      <c r="CL994" s="173" t="str">
        <f t="shared" si="1178"/>
        <v>x</v>
      </c>
      <c r="CN994" s="6" t="str">
        <f t="shared" si="1206"/>
        <v/>
      </c>
      <c r="CO994" s="293" t="e">
        <f t="shared" ca="1" si="1216"/>
        <v>#N/A</v>
      </c>
      <c r="CP994" s="6" t="e">
        <f t="shared" ca="1" si="1207"/>
        <v>#N/A</v>
      </c>
      <c r="CQ994" s="61">
        <v>978</v>
      </c>
      <c r="CR994" s="6">
        <f t="shared" si="1179"/>
        <v>0</v>
      </c>
      <c r="CS994" s="6">
        <f t="shared" si="1180"/>
        <v>0</v>
      </c>
      <c r="CT994" s="56" t="str">
        <f t="shared" si="1181"/>
        <v/>
      </c>
      <c r="CU994" s="76">
        <f t="shared" si="1182"/>
        <v>0</v>
      </c>
      <c r="CV994" s="76">
        <f t="shared" si="1183"/>
        <v>0</v>
      </c>
      <c r="CX994" s="6" t="str">
        <f t="shared" si="1184"/>
        <v/>
      </c>
      <c r="CY994" s="6" t="str">
        <f t="shared" si="1185"/>
        <v/>
      </c>
      <c r="CZ994" s="6" t="str">
        <f t="shared" si="1186"/>
        <v/>
      </c>
      <c r="DG994" s="56" t="str">
        <f t="shared" si="1187"/>
        <v/>
      </c>
      <c r="DH994" s="6">
        <f t="shared" si="1188"/>
        <v>0</v>
      </c>
      <c r="DK994" s="6">
        <f t="shared" si="1149"/>
        <v>0</v>
      </c>
      <c r="DL994" s="6" t="e">
        <f t="shared" si="1150"/>
        <v>#N/A</v>
      </c>
      <c r="DN994" s="6" t="e">
        <f t="shared" si="1222"/>
        <v>#N/A</v>
      </c>
      <c r="DP994" s="6" t="str">
        <f t="shared" si="1189"/>
        <v/>
      </c>
      <c r="DQ994" s="293">
        <f t="shared" ca="1" si="1218"/>
        <v>988</v>
      </c>
      <c r="DR994" s="6" t="str">
        <f t="shared" ca="1" si="1208"/>
        <v>x</v>
      </c>
      <c r="DU994" s="293" t="e">
        <f t="shared" ca="1" si="1209"/>
        <v>#N/A</v>
      </c>
      <c r="DV994" s="5"/>
      <c r="DW994" s="293" t="e">
        <f t="shared" ca="1" si="1219"/>
        <v>#N/A</v>
      </c>
      <c r="DZ994" s="293" t="e">
        <f t="shared" ca="1" si="1210"/>
        <v>#N/A</v>
      </c>
      <c r="EA994" s="293" t="e">
        <f t="shared" ca="1" si="1211"/>
        <v>#N/A</v>
      </c>
      <c r="EB994" s="293" t="e">
        <f t="shared" ca="1" si="1212"/>
        <v>#N/A</v>
      </c>
      <c r="EE994" s="6" t="str">
        <f t="shared" si="1213"/>
        <v/>
      </c>
      <c r="EF994" s="293" t="e">
        <f t="shared" ca="1" si="1214"/>
        <v>#N/A</v>
      </c>
      <c r="EG994" s="6" t="e">
        <f t="shared" ca="1" si="1190"/>
        <v>#N/A</v>
      </c>
    </row>
    <row r="995" spans="3:137" x14ac:dyDescent="0.2">
      <c r="C995" s="75"/>
      <c r="D995" s="184" t="str">
        <f t="shared" si="1154"/>
        <v/>
      </c>
      <c r="E995" s="649" t="str">
        <f t="shared" si="1220"/>
        <v/>
      </c>
      <c r="F995" s="607" t="str">
        <f t="shared" si="1153"/>
        <v>x</v>
      </c>
      <c r="G995" s="650"/>
      <c r="H995" s="651"/>
      <c r="I995" s="651"/>
      <c r="J995" s="651"/>
      <c r="K995" s="652"/>
      <c r="L995" s="889"/>
      <c r="M995" s="889"/>
      <c r="N995" s="653"/>
      <c r="O995" s="651"/>
      <c r="P995" s="651"/>
      <c r="Q995" s="654"/>
      <c r="R995" s="655"/>
      <c r="S995" s="607" t="str">
        <f t="shared" si="1155"/>
        <v/>
      </c>
      <c r="T995" s="656" t="str">
        <f t="shared" si="1156"/>
        <v/>
      </c>
      <c r="U995" s="656" t="str">
        <f t="shared" si="1191"/>
        <v/>
      </c>
      <c r="V995" s="656" t="str">
        <f t="shared" si="1157"/>
        <v/>
      </c>
      <c r="W995" s="719"/>
      <c r="X995" s="659"/>
      <c r="Y995" s="656" t="str">
        <f t="shared" si="1221"/>
        <v/>
      </c>
      <c r="Z995" s="659"/>
      <c r="AA995" s="654"/>
      <c r="AB995" s="656" t="str">
        <f t="shared" si="1158"/>
        <v/>
      </c>
      <c r="AC995" s="661" t="str">
        <f t="shared" si="1192"/>
        <v/>
      </c>
      <c r="AE995" s="658" t="str">
        <f t="shared" si="1159"/>
        <v/>
      </c>
      <c r="AF995" s="659"/>
      <c r="AT995" s="805" t="str">
        <f t="shared" si="1217"/>
        <v/>
      </c>
      <c r="AU995" t="str">
        <f t="shared" si="1193"/>
        <v/>
      </c>
      <c r="AV995" s="6" t="str">
        <f t="shared" si="1160"/>
        <v/>
      </c>
      <c r="AW995" s="317" t="str">
        <f t="shared" si="1161"/>
        <v/>
      </c>
      <c r="AX995" s="158" t="str">
        <f t="shared" si="1162"/>
        <v/>
      </c>
      <c r="AY995" s="158" t="str">
        <f t="shared" si="1152"/>
        <v/>
      </c>
      <c r="AZ995" s="309" t="str">
        <f t="shared" si="1151"/>
        <v/>
      </c>
      <c r="BA995" s="318" t="str">
        <f t="shared" si="1163"/>
        <v/>
      </c>
      <c r="BB995" s="473" t="str">
        <f t="shared" si="1164"/>
        <v/>
      </c>
      <c r="BC995" s="80" t="str">
        <f t="shared" si="1215"/>
        <v/>
      </c>
      <c r="BD995" s="56">
        <f t="shared" si="1165"/>
        <v>1</v>
      </c>
      <c r="BF995" s="56" t="str">
        <f t="shared" si="1166"/>
        <v/>
      </c>
      <c r="BG995" s="56" t="str">
        <f t="shared" si="1167"/>
        <v/>
      </c>
      <c r="BH995" s="6" t="str">
        <f t="shared" si="1168"/>
        <v/>
      </c>
      <c r="BK995" s="6" t="str">
        <f t="shared" si="1169"/>
        <v/>
      </c>
      <c r="BL995" s="56">
        <f t="shared" si="1194"/>
        <v>999999</v>
      </c>
      <c r="BM995" s="183">
        <f t="shared" si="1195"/>
        <v>99999.000004974994</v>
      </c>
      <c r="BN995" s="61">
        <v>979</v>
      </c>
      <c r="BO995" s="6">
        <f t="shared" si="1170"/>
        <v>999999</v>
      </c>
      <c r="BP995" s="6">
        <f t="shared" si="1171"/>
        <v>999999</v>
      </c>
      <c r="BQ995" s="6" t="str">
        <f t="shared" si="1196"/>
        <v>x</v>
      </c>
      <c r="BR995" s="206">
        <f t="shared" si="1172"/>
        <v>99999.000004974994</v>
      </c>
      <c r="BS995" s="6">
        <f t="shared" si="1173"/>
        <v>99999.000004974994</v>
      </c>
      <c r="BT995" s="6" t="str">
        <f t="shared" si="1197"/>
        <v>x</v>
      </c>
      <c r="BU995" s="6" t="str">
        <f t="shared" si="1174"/>
        <v/>
      </c>
      <c r="BW995" s="82">
        <f t="shared" si="1198"/>
        <v>9999999999</v>
      </c>
      <c r="BX995" s="80" t="str">
        <f t="shared" si="1175"/>
        <v>x</v>
      </c>
      <c r="BY995" s="80" t="str">
        <f t="shared" si="1176"/>
        <v/>
      </c>
      <c r="BZ995" s="56" t="str">
        <f t="shared" si="1199"/>
        <v/>
      </c>
      <c r="CA995" s="56" t="str">
        <f t="shared" si="1200"/>
        <v/>
      </c>
      <c r="CB995" s="88">
        <f t="shared" si="1201"/>
        <v>0</v>
      </c>
      <c r="CC995" s="56" t="str">
        <f t="shared" si="1177"/>
        <v/>
      </c>
      <c r="CD995" s="56"/>
      <c r="CE995" s="56"/>
      <c r="CF995" s="56"/>
      <c r="CG995" s="56"/>
      <c r="CH995" s="169">
        <f t="shared" si="1202"/>
        <v>9999999999</v>
      </c>
      <c r="CI995" s="170">
        <f t="shared" si="1203"/>
        <v>9999999999</v>
      </c>
      <c r="CJ995" s="171">
        <f t="shared" si="1204"/>
        <v>9999999999</v>
      </c>
      <c r="CK995" s="172" t="str">
        <f t="shared" si="1205"/>
        <v/>
      </c>
      <c r="CL995" s="173" t="str">
        <f t="shared" si="1178"/>
        <v>x</v>
      </c>
      <c r="CN995" s="6" t="str">
        <f t="shared" si="1206"/>
        <v/>
      </c>
      <c r="CO995" s="293" t="e">
        <f t="shared" ca="1" si="1216"/>
        <v>#N/A</v>
      </c>
      <c r="CP995" s="6" t="e">
        <f t="shared" ca="1" si="1207"/>
        <v>#N/A</v>
      </c>
      <c r="CQ995" s="61">
        <v>979</v>
      </c>
      <c r="CR995" s="6">
        <f t="shared" si="1179"/>
        <v>0</v>
      </c>
      <c r="CS995" s="6">
        <f t="shared" si="1180"/>
        <v>0</v>
      </c>
      <c r="CT995" s="56" t="str">
        <f t="shared" si="1181"/>
        <v/>
      </c>
      <c r="CU995" s="76">
        <f t="shared" si="1182"/>
        <v>0</v>
      </c>
      <c r="CV995" s="76">
        <f t="shared" si="1183"/>
        <v>0</v>
      </c>
      <c r="CX995" s="6" t="str">
        <f t="shared" si="1184"/>
        <v/>
      </c>
      <c r="CY995" s="6" t="str">
        <f t="shared" si="1185"/>
        <v/>
      </c>
      <c r="CZ995" s="6" t="str">
        <f t="shared" si="1186"/>
        <v/>
      </c>
      <c r="DG995" s="56" t="str">
        <f t="shared" si="1187"/>
        <v/>
      </c>
      <c r="DH995" s="6">
        <f t="shared" si="1188"/>
        <v>0</v>
      </c>
      <c r="DK995" s="6">
        <f t="shared" si="1149"/>
        <v>0</v>
      </c>
      <c r="DL995" s="6" t="e">
        <f t="shared" si="1150"/>
        <v>#N/A</v>
      </c>
      <c r="DN995" s="6" t="e">
        <f t="shared" si="1222"/>
        <v>#N/A</v>
      </c>
      <c r="DP995" s="6" t="str">
        <f t="shared" si="1189"/>
        <v/>
      </c>
      <c r="DQ995" s="293">
        <f t="shared" ca="1" si="1218"/>
        <v>989</v>
      </c>
      <c r="DR995" s="6" t="str">
        <f t="shared" ca="1" si="1208"/>
        <v>x</v>
      </c>
      <c r="DU995" s="293" t="e">
        <f t="shared" ca="1" si="1209"/>
        <v>#N/A</v>
      </c>
      <c r="DV995" s="5"/>
      <c r="DW995" s="293" t="e">
        <f t="shared" ca="1" si="1219"/>
        <v>#N/A</v>
      </c>
      <c r="DZ995" s="293" t="e">
        <f t="shared" ca="1" si="1210"/>
        <v>#N/A</v>
      </c>
      <c r="EA995" s="293" t="e">
        <f t="shared" ca="1" si="1211"/>
        <v>#N/A</v>
      </c>
      <c r="EB995" s="293" t="e">
        <f t="shared" ca="1" si="1212"/>
        <v>#N/A</v>
      </c>
      <c r="EE995" s="6" t="str">
        <f t="shared" si="1213"/>
        <v/>
      </c>
      <c r="EF995" s="293" t="e">
        <f t="shared" ca="1" si="1214"/>
        <v>#N/A</v>
      </c>
      <c r="EG995" s="6" t="e">
        <f t="shared" ca="1" si="1190"/>
        <v>#N/A</v>
      </c>
    </row>
    <row r="996" spans="3:137" x14ac:dyDescent="0.2">
      <c r="C996" s="75"/>
      <c r="D996" s="184" t="str">
        <f t="shared" si="1154"/>
        <v/>
      </c>
      <c r="E996" s="649" t="str">
        <f t="shared" si="1220"/>
        <v/>
      </c>
      <c r="F996" s="607" t="str">
        <f t="shared" si="1153"/>
        <v>x</v>
      </c>
      <c r="G996" s="650"/>
      <c r="H996" s="651"/>
      <c r="I996" s="651"/>
      <c r="J996" s="651"/>
      <c r="K996" s="652"/>
      <c r="L996" s="889"/>
      <c r="M996" s="889"/>
      <c r="N996" s="653"/>
      <c r="O996" s="651"/>
      <c r="P996" s="651"/>
      <c r="Q996" s="654"/>
      <c r="R996" s="655"/>
      <c r="S996" s="607" t="str">
        <f t="shared" si="1155"/>
        <v/>
      </c>
      <c r="T996" s="656" t="str">
        <f t="shared" si="1156"/>
        <v/>
      </c>
      <c r="U996" s="656" t="str">
        <f t="shared" si="1191"/>
        <v/>
      </c>
      <c r="V996" s="656" t="str">
        <f t="shared" si="1157"/>
        <v/>
      </c>
      <c r="W996" s="719"/>
      <c r="X996" s="659"/>
      <c r="Y996" s="656" t="str">
        <f t="shared" si="1221"/>
        <v/>
      </c>
      <c r="Z996" s="659"/>
      <c r="AA996" s="654"/>
      <c r="AB996" s="656" t="str">
        <f t="shared" si="1158"/>
        <v/>
      </c>
      <c r="AC996" s="661" t="str">
        <f t="shared" si="1192"/>
        <v/>
      </c>
      <c r="AE996" s="658" t="str">
        <f t="shared" si="1159"/>
        <v/>
      </c>
      <c r="AF996" s="659"/>
      <c r="AT996" s="805" t="str">
        <f t="shared" si="1217"/>
        <v/>
      </c>
      <c r="AU996" t="str">
        <f t="shared" si="1193"/>
        <v/>
      </c>
      <c r="AV996" s="6" t="str">
        <f t="shared" si="1160"/>
        <v/>
      </c>
      <c r="AW996" s="317" t="str">
        <f t="shared" si="1161"/>
        <v/>
      </c>
      <c r="AX996" s="158" t="str">
        <f t="shared" si="1162"/>
        <v/>
      </c>
      <c r="AY996" s="158" t="str">
        <f t="shared" si="1152"/>
        <v/>
      </c>
      <c r="AZ996" s="309" t="str">
        <f t="shared" si="1151"/>
        <v/>
      </c>
      <c r="BA996" s="318" t="str">
        <f t="shared" si="1163"/>
        <v/>
      </c>
      <c r="BB996" s="473" t="str">
        <f t="shared" si="1164"/>
        <v/>
      </c>
      <c r="BC996" s="80" t="str">
        <f t="shared" si="1215"/>
        <v/>
      </c>
      <c r="BD996" s="56">
        <f t="shared" si="1165"/>
        <v>1</v>
      </c>
      <c r="BF996" s="56" t="str">
        <f t="shared" si="1166"/>
        <v/>
      </c>
      <c r="BG996" s="56" t="str">
        <f t="shared" si="1167"/>
        <v/>
      </c>
      <c r="BH996" s="6" t="str">
        <f t="shared" si="1168"/>
        <v/>
      </c>
      <c r="BK996" s="6" t="str">
        <f t="shared" si="1169"/>
        <v/>
      </c>
      <c r="BL996" s="56">
        <f t="shared" si="1194"/>
        <v>999999</v>
      </c>
      <c r="BM996" s="183">
        <f t="shared" si="1195"/>
        <v>99999.00000498</v>
      </c>
      <c r="BN996" s="61">
        <v>980</v>
      </c>
      <c r="BO996" s="6">
        <f t="shared" si="1170"/>
        <v>999999</v>
      </c>
      <c r="BP996" s="6">
        <f t="shared" si="1171"/>
        <v>999999</v>
      </c>
      <c r="BQ996" s="6" t="str">
        <f t="shared" si="1196"/>
        <v>x</v>
      </c>
      <c r="BR996" s="206">
        <f t="shared" si="1172"/>
        <v>99999.00000498</v>
      </c>
      <c r="BS996" s="6">
        <f t="shared" si="1173"/>
        <v>99999.00000498</v>
      </c>
      <c r="BT996" s="6" t="str">
        <f t="shared" si="1197"/>
        <v>x</v>
      </c>
      <c r="BU996" s="6" t="str">
        <f t="shared" si="1174"/>
        <v/>
      </c>
      <c r="BW996" s="82">
        <f t="shared" si="1198"/>
        <v>9999999999</v>
      </c>
      <c r="BX996" s="80" t="str">
        <f t="shared" si="1175"/>
        <v>x</v>
      </c>
      <c r="BY996" s="80" t="str">
        <f t="shared" si="1176"/>
        <v/>
      </c>
      <c r="BZ996" s="56" t="str">
        <f t="shared" si="1199"/>
        <v/>
      </c>
      <c r="CA996" s="56" t="str">
        <f t="shared" si="1200"/>
        <v/>
      </c>
      <c r="CB996" s="88">
        <f t="shared" si="1201"/>
        <v>0</v>
      </c>
      <c r="CC996" s="56" t="str">
        <f t="shared" si="1177"/>
        <v/>
      </c>
      <c r="CD996" s="56"/>
      <c r="CE996" s="56"/>
      <c r="CF996" s="56"/>
      <c r="CG996" s="56"/>
      <c r="CH996" s="169">
        <f t="shared" si="1202"/>
        <v>9999999999</v>
      </c>
      <c r="CI996" s="170">
        <f t="shared" si="1203"/>
        <v>9999999999</v>
      </c>
      <c r="CJ996" s="171">
        <f t="shared" si="1204"/>
        <v>9999999999</v>
      </c>
      <c r="CK996" s="172" t="str">
        <f t="shared" si="1205"/>
        <v/>
      </c>
      <c r="CL996" s="173" t="str">
        <f t="shared" si="1178"/>
        <v>x</v>
      </c>
      <c r="CN996" s="6" t="str">
        <f t="shared" si="1206"/>
        <v/>
      </c>
      <c r="CO996" s="293" t="e">
        <f t="shared" ca="1" si="1216"/>
        <v>#N/A</v>
      </c>
      <c r="CP996" s="6" t="e">
        <f t="shared" ca="1" si="1207"/>
        <v>#N/A</v>
      </c>
      <c r="CQ996" s="61">
        <v>980</v>
      </c>
      <c r="CR996" s="6">
        <f t="shared" si="1179"/>
        <v>0</v>
      </c>
      <c r="CS996" s="6">
        <f t="shared" si="1180"/>
        <v>0</v>
      </c>
      <c r="CT996" s="56" t="str">
        <f t="shared" si="1181"/>
        <v/>
      </c>
      <c r="CU996" s="76">
        <f t="shared" si="1182"/>
        <v>0</v>
      </c>
      <c r="CV996" s="76">
        <f t="shared" si="1183"/>
        <v>0</v>
      </c>
      <c r="CX996" s="6" t="str">
        <f t="shared" si="1184"/>
        <v/>
      </c>
      <c r="CY996" s="6" t="str">
        <f t="shared" si="1185"/>
        <v/>
      </c>
      <c r="CZ996" s="6" t="str">
        <f t="shared" si="1186"/>
        <v/>
      </c>
      <c r="DG996" s="56" t="str">
        <f t="shared" si="1187"/>
        <v/>
      </c>
      <c r="DH996" s="6">
        <f t="shared" si="1188"/>
        <v>0</v>
      </c>
      <c r="DK996" s="6">
        <f t="shared" si="1149"/>
        <v>0</v>
      </c>
      <c r="DL996" s="6" t="e">
        <f t="shared" si="1150"/>
        <v>#N/A</v>
      </c>
      <c r="DN996" s="6" t="e">
        <f t="shared" si="1222"/>
        <v>#N/A</v>
      </c>
      <c r="DP996" s="6" t="str">
        <f t="shared" si="1189"/>
        <v/>
      </c>
      <c r="DQ996" s="293">
        <f t="shared" ca="1" si="1218"/>
        <v>990</v>
      </c>
      <c r="DR996" s="6" t="str">
        <f t="shared" ca="1" si="1208"/>
        <v>x</v>
      </c>
      <c r="DU996" s="293" t="e">
        <f t="shared" ca="1" si="1209"/>
        <v>#N/A</v>
      </c>
      <c r="DV996" s="5"/>
      <c r="DW996" s="293" t="e">
        <f t="shared" ca="1" si="1219"/>
        <v>#N/A</v>
      </c>
      <c r="DZ996" s="293" t="e">
        <f t="shared" ca="1" si="1210"/>
        <v>#N/A</v>
      </c>
      <c r="EA996" s="293" t="e">
        <f t="shared" ca="1" si="1211"/>
        <v>#N/A</v>
      </c>
      <c r="EB996" s="293" t="e">
        <f t="shared" ca="1" si="1212"/>
        <v>#N/A</v>
      </c>
      <c r="EE996" s="6" t="str">
        <f t="shared" si="1213"/>
        <v/>
      </c>
      <c r="EF996" s="293" t="e">
        <f t="shared" ca="1" si="1214"/>
        <v>#N/A</v>
      </c>
      <c r="EG996" s="6" t="e">
        <f t="shared" ca="1" si="1190"/>
        <v>#N/A</v>
      </c>
    </row>
    <row r="997" spans="3:137" x14ac:dyDescent="0.2">
      <c r="C997" s="75"/>
      <c r="D997" s="184" t="str">
        <f t="shared" si="1154"/>
        <v/>
      </c>
      <c r="E997" s="649" t="str">
        <f t="shared" si="1220"/>
        <v/>
      </c>
      <c r="F997" s="607" t="str">
        <f t="shared" si="1153"/>
        <v>x</v>
      </c>
      <c r="G997" s="650"/>
      <c r="H997" s="651"/>
      <c r="I997" s="651"/>
      <c r="J997" s="651"/>
      <c r="K997" s="652"/>
      <c r="L997" s="889"/>
      <c r="M997" s="889"/>
      <c r="N997" s="653"/>
      <c r="O997" s="651"/>
      <c r="P997" s="651"/>
      <c r="Q997" s="654"/>
      <c r="R997" s="655"/>
      <c r="S997" s="607" t="str">
        <f t="shared" si="1155"/>
        <v/>
      </c>
      <c r="T997" s="656" t="str">
        <f t="shared" si="1156"/>
        <v/>
      </c>
      <c r="U997" s="656" t="str">
        <f t="shared" si="1191"/>
        <v/>
      </c>
      <c r="V997" s="656" t="str">
        <f t="shared" si="1157"/>
        <v/>
      </c>
      <c r="W997" s="719"/>
      <c r="X997" s="659"/>
      <c r="Y997" s="656" t="str">
        <f t="shared" si="1221"/>
        <v/>
      </c>
      <c r="Z997" s="659"/>
      <c r="AA997" s="654"/>
      <c r="AB997" s="656" t="str">
        <f t="shared" si="1158"/>
        <v/>
      </c>
      <c r="AC997" s="661" t="str">
        <f t="shared" si="1192"/>
        <v/>
      </c>
      <c r="AE997" s="658" t="str">
        <f t="shared" si="1159"/>
        <v/>
      </c>
      <c r="AF997" s="659"/>
      <c r="AT997" s="805" t="str">
        <f t="shared" si="1217"/>
        <v/>
      </c>
      <c r="AU997" t="str">
        <f t="shared" si="1193"/>
        <v/>
      </c>
      <c r="AV997" s="6" t="str">
        <f t="shared" si="1160"/>
        <v/>
      </c>
      <c r="AW997" s="317" t="str">
        <f t="shared" si="1161"/>
        <v/>
      </c>
      <c r="AX997" s="158" t="str">
        <f t="shared" si="1162"/>
        <v/>
      </c>
      <c r="AY997" s="158" t="str">
        <f t="shared" si="1152"/>
        <v/>
      </c>
      <c r="AZ997" s="309" t="str">
        <f t="shared" si="1151"/>
        <v/>
      </c>
      <c r="BA997" s="318" t="str">
        <f t="shared" si="1163"/>
        <v/>
      </c>
      <c r="BB997" s="473" t="str">
        <f t="shared" si="1164"/>
        <v/>
      </c>
      <c r="BC997" s="80" t="str">
        <f t="shared" si="1215"/>
        <v/>
      </c>
      <c r="BD997" s="56">
        <f t="shared" si="1165"/>
        <v>1</v>
      </c>
      <c r="BF997" s="56" t="str">
        <f t="shared" si="1166"/>
        <v/>
      </c>
      <c r="BG997" s="56" t="str">
        <f t="shared" si="1167"/>
        <v/>
      </c>
      <c r="BH997" s="6" t="str">
        <f t="shared" si="1168"/>
        <v/>
      </c>
      <c r="BK997" s="6" t="str">
        <f t="shared" si="1169"/>
        <v/>
      </c>
      <c r="BL997" s="56">
        <f t="shared" si="1194"/>
        <v>999999</v>
      </c>
      <c r="BM997" s="183">
        <f t="shared" si="1195"/>
        <v>99999.000004985006</v>
      </c>
      <c r="BN997" s="61">
        <v>981</v>
      </c>
      <c r="BO997" s="6">
        <f t="shared" si="1170"/>
        <v>999999</v>
      </c>
      <c r="BP997" s="6">
        <f t="shared" si="1171"/>
        <v>999999</v>
      </c>
      <c r="BQ997" s="6" t="str">
        <f t="shared" si="1196"/>
        <v>x</v>
      </c>
      <c r="BR997" s="206">
        <f t="shared" si="1172"/>
        <v>99999.000004985006</v>
      </c>
      <c r="BS997" s="6">
        <f t="shared" si="1173"/>
        <v>99999.000004985006</v>
      </c>
      <c r="BT997" s="6" t="str">
        <f t="shared" si="1197"/>
        <v>x</v>
      </c>
      <c r="BU997" s="6" t="str">
        <f t="shared" si="1174"/>
        <v/>
      </c>
      <c r="BW997" s="82">
        <f t="shared" si="1198"/>
        <v>9999999999</v>
      </c>
      <c r="BX997" s="80" t="str">
        <f t="shared" si="1175"/>
        <v>x</v>
      </c>
      <c r="BY997" s="80" t="str">
        <f t="shared" si="1176"/>
        <v/>
      </c>
      <c r="BZ997" s="56" t="str">
        <f t="shared" si="1199"/>
        <v/>
      </c>
      <c r="CA997" s="56" t="str">
        <f t="shared" si="1200"/>
        <v/>
      </c>
      <c r="CB997" s="88">
        <f t="shared" si="1201"/>
        <v>0</v>
      </c>
      <c r="CC997" s="56" t="str">
        <f t="shared" si="1177"/>
        <v/>
      </c>
      <c r="CD997" s="56"/>
      <c r="CE997" s="56"/>
      <c r="CF997" s="56"/>
      <c r="CG997" s="56"/>
      <c r="CH997" s="169">
        <f t="shared" si="1202"/>
        <v>9999999999</v>
      </c>
      <c r="CI997" s="170">
        <f t="shared" si="1203"/>
        <v>9999999999</v>
      </c>
      <c r="CJ997" s="171">
        <f t="shared" si="1204"/>
        <v>9999999999</v>
      </c>
      <c r="CK997" s="172" t="str">
        <f t="shared" si="1205"/>
        <v/>
      </c>
      <c r="CL997" s="173" t="str">
        <f t="shared" si="1178"/>
        <v>x</v>
      </c>
      <c r="CN997" s="6" t="str">
        <f t="shared" si="1206"/>
        <v/>
      </c>
      <c r="CO997" s="293" t="e">
        <f t="shared" ca="1" si="1216"/>
        <v>#N/A</v>
      </c>
      <c r="CP997" s="6" t="e">
        <f t="shared" ca="1" si="1207"/>
        <v>#N/A</v>
      </c>
      <c r="CQ997" s="61">
        <v>981</v>
      </c>
      <c r="CR997" s="6">
        <f t="shared" si="1179"/>
        <v>0</v>
      </c>
      <c r="CS997" s="6">
        <f t="shared" si="1180"/>
        <v>0</v>
      </c>
      <c r="CT997" s="56" t="str">
        <f t="shared" si="1181"/>
        <v/>
      </c>
      <c r="CU997" s="76">
        <f t="shared" si="1182"/>
        <v>0</v>
      </c>
      <c r="CV997" s="76">
        <f t="shared" si="1183"/>
        <v>0</v>
      </c>
      <c r="CX997" s="6" t="str">
        <f t="shared" si="1184"/>
        <v/>
      </c>
      <c r="CY997" s="6" t="str">
        <f t="shared" si="1185"/>
        <v/>
      </c>
      <c r="CZ997" s="6" t="str">
        <f t="shared" si="1186"/>
        <v/>
      </c>
      <c r="DG997" s="56" t="str">
        <f t="shared" si="1187"/>
        <v/>
      </c>
      <c r="DH997" s="6">
        <f t="shared" si="1188"/>
        <v>0</v>
      </c>
      <c r="DK997" s="6">
        <f t="shared" si="1149"/>
        <v>0</v>
      </c>
      <c r="DL997" s="6" t="e">
        <f t="shared" si="1150"/>
        <v>#N/A</v>
      </c>
      <c r="DN997" s="6" t="e">
        <f t="shared" si="1222"/>
        <v>#N/A</v>
      </c>
      <c r="DP997" s="6" t="str">
        <f t="shared" si="1189"/>
        <v/>
      </c>
      <c r="DQ997" s="293">
        <f t="shared" ca="1" si="1218"/>
        <v>991</v>
      </c>
      <c r="DR997" s="6" t="str">
        <f t="shared" ca="1" si="1208"/>
        <v>x</v>
      </c>
      <c r="DU997" s="293" t="e">
        <f t="shared" ca="1" si="1209"/>
        <v>#N/A</v>
      </c>
      <c r="DV997" s="5"/>
      <c r="DW997" s="293" t="e">
        <f t="shared" ca="1" si="1219"/>
        <v>#N/A</v>
      </c>
      <c r="DZ997" s="293" t="e">
        <f t="shared" ca="1" si="1210"/>
        <v>#N/A</v>
      </c>
      <c r="EA997" s="293" t="e">
        <f t="shared" ca="1" si="1211"/>
        <v>#N/A</v>
      </c>
      <c r="EB997" s="293" t="e">
        <f t="shared" ca="1" si="1212"/>
        <v>#N/A</v>
      </c>
      <c r="EE997" s="6" t="str">
        <f t="shared" si="1213"/>
        <v/>
      </c>
      <c r="EF997" s="293" t="e">
        <f t="shared" ca="1" si="1214"/>
        <v>#N/A</v>
      </c>
      <c r="EG997" s="6" t="e">
        <f t="shared" ca="1" si="1190"/>
        <v>#N/A</v>
      </c>
    </row>
    <row r="998" spans="3:137" x14ac:dyDescent="0.2">
      <c r="C998" s="75"/>
      <c r="D998" s="184" t="str">
        <f t="shared" si="1154"/>
        <v/>
      </c>
      <c r="E998" s="649" t="str">
        <f t="shared" si="1220"/>
        <v/>
      </c>
      <c r="F998" s="607" t="str">
        <f t="shared" si="1153"/>
        <v>x</v>
      </c>
      <c r="G998" s="650"/>
      <c r="H998" s="651"/>
      <c r="I998" s="651"/>
      <c r="J998" s="651"/>
      <c r="K998" s="652"/>
      <c r="L998" s="889"/>
      <c r="M998" s="889"/>
      <c r="N998" s="653"/>
      <c r="O998" s="651"/>
      <c r="P998" s="651"/>
      <c r="Q998" s="654"/>
      <c r="R998" s="655"/>
      <c r="S998" s="607" t="str">
        <f t="shared" si="1155"/>
        <v/>
      </c>
      <c r="T998" s="656" t="str">
        <f t="shared" si="1156"/>
        <v/>
      </c>
      <c r="U998" s="656" t="str">
        <f t="shared" si="1191"/>
        <v/>
      </c>
      <c r="V998" s="656" t="str">
        <f t="shared" si="1157"/>
        <v/>
      </c>
      <c r="W998" s="719"/>
      <c r="X998" s="659"/>
      <c r="Y998" s="656" t="str">
        <f t="shared" si="1221"/>
        <v/>
      </c>
      <c r="Z998" s="659"/>
      <c r="AA998" s="654"/>
      <c r="AB998" s="656" t="str">
        <f t="shared" si="1158"/>
        <v/>
      </c>
      <c r="AC998" s="661" t="str">
        <f t="shared" si="1192"/>
        <v/>
      </c>
      <c r="AE998" s="658" t="str">
        <f t="shared" si="1159"/>
        <v/>
      </c>
      <c r="AF998" s="659"/>
      <c r="AT998" s="805" t="str">
        <f t="shared" si="1217"/>
        <v/>
      </c>
      <c r="AU998" t="str">
        <f t="shared" si="1193"/>
        <v/>
      </c>
      <c r="AV998" s="6" t="str">
        <f t="shared" si="1160"/>
        <v/>
      </c>
      <c r="AW998" s="317" t="str">
        <f t="shared" si="1161"/>
        <v/>
      </c>
      <c r="AX998" s="158" t="str">
        <f t="shared" si="1162"/>
        <v/>
      </c>
      <c r="AY998" s="158" t="str">
        <f t="shared" si="1152"/>
        <v/>
      </c>
      <c r="AZ998" s="309" t="str">
        <f t="shared" si="1151"/>
        <v/>
      </c>
      <c r="BA998" s="318" t="str">
        <f t="shared" si="1163"/>
        <v/>
      </c>
      <c r="BB998" s="473" t="str">
        <f t="shared" si="1164"/>
        <v/>
      </c>
      <c r="BC998" s="80" t="str">
        <f t="shared" si="1215"/>
        <v/>
      </c>
      <c r="BD998" s="56">
        <f t="shared" si="1165"/>
        <v>1</v>
      </c>
      <c r="BF998" s="56" t="str">
        <f t="shared" si="1166"/>
        <v/>
      </c>
      <c r="BG998" s="56" t="str">
        <f t="shared" si="1167"/>
        <v/>
      </c>
      <c r="BH998" s="6" t="str">
        <f t="shared" si="1168"/>
        <v/>
      </c>
      <c r="BK998" s="6" t="str">
        <f t="shared" si="1169"/>
        <v/>
      </c>
      <c r="BL998" s="56">
        <f t="shared" si="1194"/>
        <v>999999</v>
      </c>
      <c r="BM998" s="183">
        <f t="shared" si="1195"/>
        <v>99999.000004989997</v>
      </c>
      <c r="BN998" s="61">
        <v>982</v>
      </c>
      <c r="BO998" s="6">
        <f t="shared" si="1170"/>
        <v>999999</v>
      </c>
      <c r="BP998" s="6">
        <f t="shared" si="1171"/>
        <v>999999</v>
      </c>
      <c r="BQ998" s="6" t="str">
        <f t="shared" si="1196"/>
        <v>x</v>
      </c>
      <c r="BR998" s="206">
        <f t="shared" si="1172"/>
        <v>99999.000004989997</v>
      </c>
      <c r="BS998" s="6">
        <f t="shared" si="1173"/>
        <v>99999.000004989997</v>
      </c>
      <c r="BT998" s="6" t="str">
        <f t="shared" si="1197"/>
        <v>x</v>
      </c>
      <c r="BU998" s="6" t="str">
        <f t="shared" si="1174"/>
        <v/>
      </c>
      <c r="BW998" s="82">
        <f t="shared" si="1198"/>
        <v>9999999999</v>
      </c>
      <c r="BX998" s="80" t="str">
        <f t="shared" si="1175"/>
        <v>x</v>
      </c>
      <c r="BY998" s="80" t="str">
        <f t="shared" si="1176"/>
        <v/>
      </c>
      <c r="BZ998" s="56" t="str">
        <f t="shared" si="1199"/>
        <v/>
      </c>
      <c r="CA998" s="56" t="str">
        <f t="shared" si="1200"/>
        <v/>
      </c>
      <c r="CB998" s="88">
        <f t="shared" si="1201"/>
        <v>0</v>
      </c>
      <c r="CC998" s="56" t="str">
        <f t="shared" si="1177"/>
        <v/>
      </c>
      <c r="CD998" s="56"/>
      <c r="CE998" s="56"/>
      <c r="CF998" s="56"/>
      <c r="CG998" s="56"/>
      <c r="CH998" s="169">
        <f t="shared" si="1202"/>
        <v>9999999999</v>
      </c>
      <c r="CI998" s="170">
        <f t="shared" si="1203"/>
        <v>9999999999</v>
      </c>
      <c r="CJ998" s="171">
        <f t="shared" si="1204"/>
        <v>9999999999</v>
      </c>
      <c r="CK998" s="172" t="str">
        <f t="shared" si="1205"/>
        <v/>
      </c>
      <c r="CL998" s="173" t="str">
        <f t="shared" si="1178"/>
        <v>x</v>
      </c>
      <c r="CN998" s="6" t="str">
        <f t="shared" si="1206"/>
        <v/>
      </c>
      <c r="CO998" s="293" t="e">
        <f t="shared" ca="1" si="1216"/>
        <v>#N/A</v>
      </c>
      <c r="CP998" s="6" t="e">
        <f t="shared" ca="1" si="1207"/>
        <v>#N/A</v>
      </c>
      <c r="CQ998" s="61">
        <v>982</v>
      </c>
      <c r="CR998" s="6">
        <f t="shared" si="1179"/>
        <v>0</v>
      </c>
      <c r="CS998" s="6">
        <f t="shared" si="1180"/>
        <v>0</v>
      </c>
      <c r="CT998" s="56" t="str">
        <f t="shared" si="1181"/>
        <v/>
      </c>
      <c r="CU998" s="76">
        <f t="shared" si="1182"/>
        <v>0</v>
      </c>
      <c r="CV998" s="76">
        <f t="shared" si="1183"/>
        <v>0</v>
      </c>
      <c r="CX998" s="6" t="str">
        <f t="shared" si="1184"/>
        <v/>
      </c>
      <c r="CY998" s="6" t="str">
        <f t="shared" si="1185"/>
        <v/>
      </c>
      <c r="CZ998" s="6" t="str">
        <f t="shared" si="1186"/>
        <v/>
      </c>
      <c r="DG998" s="56" t="str">
        <f t="shared" si="1187"/>
        <v/>
      </c>
      <c r="DH998" s="6">
        <f t="shared" si="1188"/>
        <v>0</v>
      </c>
      <c r="DK998" s="6">
        <f t="shared" ref="DK998:DK1016" si="1223">IF(AND(H998="Liq",L998="x",M998=""),"LiqD",IF(AND(H998="Liq",L998="",M998="x"),"LiqC",H998))</f>
        <v>0</v>
      </c>
      <c r="DL998" s="6" t="e">
        <f t="shared" ref="DL998:DL1016" si="1224">VLOOKUP(DK998,$DK$5:$DL$11,2,FALSE)</f>
        <v>#N/A</v>
      </c>
      <c r="DN998" s="6" t="e">
        <f t="shared" si="1222"/>
        <v>#N/A</v>
      </c>
      <c r="DP998" s="6" t="str">
        <f t="shared" si="1189"/>
        <v/>
      </c>
      <c r="DQ998" s="293">
        <f t="shared" ca="1" si="1218"/>
        <v>992</v>
      </c>
      <c r="DR998" s="6" t="str">
        <f t="shared" ca="1" si="1208"/>
        <v>x</v>
      </c>
      <c r="DU998" s="293" t="e">
        <f t="shared" ca="1" si="1209"/>
        <v>#N/A</v>
      </c>
      <c r="DV998" s="5"/>
      <c r="DW998" s="293" t="e">
        <f t="shared" ca="1" si="1219"/>
        <v>#N/A</v>
      </c>
      <c r="DZ998" s="293" t="e">
        <f t="shared" ca="1" si="1210"/>
        <v>#N/A</v>
      </c>
      <c r="EA998" s="293" t="e">
        <f t="shared" ca="1" si="1211"/>
        <v>#N/A</v>
      </c>
      <c r="EB998" s="293" t="e">
        <f t="shared" ca="1" si="1212"/>
        <v>#N/A</v>
      </c>
      <c r="EE998" s="6" t="str">
        <f t="shared" si="1213"/>
        <v/>
      </c>
      <c r="EF998" s="293" t="e">
        <f t="shared" ca="1" si="1214"/>
        <v>#N/A</v>
      </c>
      <c r="EG998" s="6" t="e">
        <f t="shared" ca="1" si="1190"/>
        <v>#N/A</v>
      </c>
    </row>
    <row r="999" spans="3:137" x14ac:dyDescent="0.2">
      <c r="C999" s="75"/>
      <c r="D999" s="184" t="str">
        <f t="shared" si="1154"/>
        <v/>
      </c>
      <c r="E999" s="649" t="str">
        <f t="shared" si="1220"/>
        <v/>
      </c>
      <c r="F999" s="607" t="str">
        <f t="shared" si="1153"/>
        <v>x</v>
      </c>
      <c r="G999" s="650"/>
      <c r="H999" s="651"/>
      <c r="I999" s="651"/>
      <c r="J999" s="651"/>
      <c r="K999" s="652"/>
      <c r="L999" s="889"/>
      <c r="M999" s="889"/>
      <c r="N999" s="653"/>
      <c r="O999" s="651"/>
      <c r="P999" s="651"/>
      <c r="Q999" s="654"/>
      <c r="R999" s="655"/>
      <c r="S999" s="607" t="str">
        <f t="shared" si="1155"/>
        <v/>
      </c>
      <c r="T999" s="656" t="str">
        <f t="shared" si="1156"/>
        <v/>
      </c>
      <c r="U999" s="656" t="str">
        <f t="shared" si="1191"/>
        <v/>
      </c>
      <c r="V999" s="656" t="str">
        <f t="shared" si="1157"/>
        <v/>
      </c>
      <c r="W999" s="719"/>
      <c r="X999" s="659"/>
      <c r="Y999" s="656" t="str">
        <f t="shared" si="1221"/>
        <v/>
      </c>
      <c r="Z999" s="659"/>
      <c r="AA999" s="654"/>
      <c r="AB999" s="656" t="str">
        <f t="shared" si="1158"/>
        <v/>
      </c>
      <c r="AC999" s="661" t="str">
        <f t="shared" si="1192"/>
        <v/>
      </c>
      <c r="AE999" s="658" t="str">
        <f t="shared" si="1159"/>
        <v/>
      </c>
      <c r="AF999" s="659"/>
      <c r="AT999" s="805" t="str">
        <f t="shared" si="1217"/>
        <v/>
      </c>
      <c r="AU999" t="str">
        <f t="shared" si="1193"/>
        <v/>
      </c>
      <c r="AV999" s="6" t="str">
        <f t="shared" si="1160"/>
        <v/>
      </c>
      <c r="AW999" s="317" t="str">
        <f t="shared" si="1161"/>
        <v/>
      </c>
      <c r="AX999" s="158" t="str">
        <f t="shared" si="1162"/>
        <v/>
      </c>
      <c r="AY999" s="158" t="str">
        <f t="shared" si="1152"/>
        <v/>
      </c>
      <c r="AZ999" s="309" t="str">
        <f t="shared" si="1151"/>
        <v/>
      </c>
      <c r="BA999" s="318" t="str">
        <f t="shared" si="1163"/>
        <v/>
      </c>
      <c r="BB999" s="473" t="str">
        <f t="shared" si="1164"/>
        <v/>
      </c>
      <c r="BC999" s="80" t="str">
        <f t="shared" si="1215"/>
        <v/>
      </c>
      <c r="BD999" s="56">
        <f t="shared" si="1165"/>
        <v>1</v>
      </c>
      <c r="BF999" s="56" t="str">
        <f t="shared" si="1166"/>
        <v/>
      </c>
      <c r="BG999" s="56" t="str">
        <f t="shared" si="1167"/>
        <v/>
      </c>
      <c r="BH999" s="6" t="str">
        <f t="shared" si="1168"/>
        <v/>
      </c>
      <c r="BK999" s="6" t="str">
        <f t="shared" si="1169"/>
        <v/>
      </c>
      <c r="BL999" s="56">
        <f t="shared" si="1194"/>
        <v>999999</v>
      </c>
      <c r="BM999" s="183">
        <f t="shared" si="1195"/>
        <v>99999.000004995003</v>
      </c>
      <c r="BN999" s="61">
        <v>983</v>
      </c>
      <c r="BO999" s="6">
        <f t="shared" si="1170"/>
        <v>999999</v>
      </c>
      <c r="BP999" s="6">
        <f t="shared" si="1171"/>
        <v>999999</v>
      </c>
      <c r="BQ999" s="6" t="str">
        <f t="shared" si="1196"/>
        <v>x</v>
      </c>
      <c r="BR999" s="206">
        <f t="shared" si="1172"/>
        <v>99999.000004995003</v>
      </c>
      <c r="BS999" s="6">
        <f t="shared" si="1173"/>
        <v>99999.000004995003</v>
      </c>
      <c r="BT999" s="6" t="str">
        <f t="shared" si="1197"/>
        <v>x</v>
      </c>
      <c r="BU999" s="6" t="str">
        <f t="shared" si="1174"/>
        <v/>
      </c>
      <c r="BW999" s="82">
        <f t="shared" si="1198"/>
        <v>9999999999</v>
      </c>
      <c r="BX999" s="80" t="str">
        <f t="shared" si="1175"/>
        <v>x</v>
      </c>
      <c r="BY999" s="80" t="str">
        <f t="shared" si="1176"/>
        <v/>
      </c>
      <c r="BZ999" s="56" t="str">
        <f t="shared" si="1199"/>
        <v/>
      </c>
      <c r="CA999" s="56" t="str">
        <f t="shared" si="1200"/>
        <v/>
      </c>
      <c r="CB999" s="88">
        <f t="shared" si="1201"/>
        <v>0</v>
      </c>
      <c r="CC999" s="56" t="str">
        <f t="shared" si="1177"/>
        <v/>
      </c>
      <c r="CD999" s="56"/>
      <c r="CE999" s="56"/>
      <c r="CF999" s="56"/>
      <c r="CG999" s="56"/>
      <c r="CH999" s="169">
        <f t="shared" si="1202"/>
        <v>9999999999</v>
      </c>
      <c r="CI999" s="170">
        <f t="shared" si="1203"/>
        <v>9999999999</v>
      </c>
      <c r="CJ999" s="171">
        <f t="shared" si="1204"/>
        <v>9999999999</v>
      </c>
      <c r="CK999" s="172" t="str">
        <f t="shared" si="1205"/>
        <v/>
      </c>
      <c r="CL999" s="173" t="str">
        <f t="shared" si="1178"/>
        <v>x</v>
      </c>
      <c r="CN999" s="6" t="str">
        <f t="shared" si="1206"/>
        <v/>
      </c>
      <c r="CO999" s="293" t="e">
        <f t="shared" ca="1" si="1216"/>
        <v>#N/A</v>
      </c>
      <c r="CP999" s="6" t="e">
        <f t="shared" ca="1" si="1207"/>
        <v>#N/A</v>
      </c>
      <c r="CQ999" s="61">
        <v>983</v>
      </c>
      <c r="CR999" s="6">
        <f t="shared" si="1179"/>
        <v>0</v>
      </c>
      <c r="CS999" s="6">
        <f t="shared" si="1180"/>
        <v>0</v>
      </c>
      <c r="CT999" s="56" t="str">
        <f t="shared" si="1181"/>
        <v/>
      </c>
      <c r="CU999" s="76">
        <f t="shared" si="1182"/>
        <v>0</v>
      </c>
      <c r="CV999" s="76">
        <f t="shared" si="1183"/>
        <v>0</v>
      </c>
      <c r="CX999" s="6" t="str">
        <f t="shared" si="1184"/>
        <v/>
      </c>
      <c r="CY999" s="6" t="str">
        <f t="shared" si="1185"/>
        <v/>
      </c>
      <c r="CZ999" s="6" t="str">
        <f t="shared" si="1186"/>
        <v/>
      </c>
      <c r="DG999" s="56" t="str">
        <f t="shared" si="1187"/>
        <v/>
      </c>
      <c r="DH999" s="6">
        <f t="shared" si="1188"/>
        <v>0</v>
      </c>
      <c r="DK999" s="6">
        <f t="shared" si="1223"/>
        <v>0</v>
      </c>
      <c r="DL999" s="6" t="e">
        <f t="shared" si="1224"/>
        <v>#N/A</v>
      </c>
      <c r="DN999" s="6" t="e">
        <f t="shared" si="1222"/>
        <v>#N/A</v>
      </c>
      <c r="DP999" s="6" t="str">
        <f t="shared" si="1189"/>
        <v/>
      </c>
      <c r="DQ999" s="293">
        <f t="shared" ca="1" si="1218"/>
        <v>993</v>
      </c>
      <c r="DR999" s="6" t="str">
        <f t="shared" ca="1" si="1208"/>
        <v>x</v>
      </c>
      <c r="DU999" s="293" t="e">
        <f t="shared" ca="1" si="1209"/>
        <v>#N/A</v>
      </c>
      <c r="DV999" s="5"/>
      <c r="DW999" s="293" t="e">
        <f t="shared" ca="1" si="1219"/>
        <v>#N/A</v>
      </c>
      <c r="DZ999" s="293" t="e">
        <f t="shared" ca="1" si="1210"/>
        <v>#N/A</v>
      </c>
      <c r="EA999" s="293" t="e">
        <f t="shared" ca="1" si="1211"/>
        <v>#N/A</v>
      </c>
      <c r="EB999" s="293" t="e">
        <f t="shared" ca="1" si="1212"/>
        <v>#N/A</v>
      </c>
      <c r="EE999" s="6" t="str">
        <f t="shared" si="1213"/>
        <v/>
      </c>
      <c r="EF999" s="293" t="e">
        <f t="shared" ca="1" si="1214"/>
        <v>#N/A</v>
      </c>
      <c r="EG999" s="6" t="e">
        <f t="shared" ca="1" si="1190"/>
        <v>#N/A</v>
      </c>
    </row>
    <row r="1000" spans="3:137" x14ac:dyDescent="0.2">
      <c r="C1000" s="75"/>
      <c r="D1000" s="184" t="str">
        <f t="shared" si="1154"/>
        <v/>
      </c>
      <c r="E1000" s="649" t="str">
        <f t="shared" si="1220"/>
        <v/>
      </c>
      <c r="F1000" s="607" t="str">
        <f t="shared" si="1153"/>
        <v>x</v>
      </c>
      <c r="G1000" s="650"/>
      <c r="H1000" s="651"/>
      <c r="I1000" s="651"/>
      <c r="J1000" s="651"/>
      <c r="K1000" s="652"/>
      <c r="L1000" s="889"/>
      <c r="M1000" s="889"/>
      <c r="N1000" s="653"/>
      <c r="O1000" s="651"/>
      <c r="P1000" s="651"/>
      <c r="Q1000" s="654"/>
      <c r="R1000" s="655"/>
      <c r="S1000" s="607" t="str">
        <f t="shared" si="1155"/>
        <v/>
      </c>
      <c r="T1000" s="656" t="str">
        <f t="shared" si="1156"/>
        <v/>
      </c>
      <c r="U1000" s="656" t="str">
        <f t="shared" si="1191"/>
        <v/>
      </c>
      <c r="V1000" s="656" t="str">
        <f t="shared" si="1157"/>
        <v/>
      </c>
      <c r="W1000" s="719"/>
      <c r="X1000" s="659"/>
      <c r="Y1000" s="656" t="str">
        <f t="shared" si="1221"/>
        <v/>
      </c>
      <c r="Z1000" s="659"/>
      <c r="AA1000" s="654"/>
      <c r="AB1000" s="656" t="str">
        <f t="shared" si="1158"/>
        <v/>
      </c>
      <c r="AC1000" s="661" t="str">
        <f t="shared" si="1192"/>
        <v/>
      </c>
      <c r="AE1000" s="658" t="str">
        <f t="shared" si="1159"/>
        <v/>
      </c>
      <c r="AF1000" s="659"/>
      <c r="AT1000" s="805" t="str">
        <f t="shared" si="1217"/>
        <v/>
      </c>
      <c r="AU1000" t="str">
        <f t="shared" si="1193"/>
        <v/>
      </c>
      <c r="AV1000" s="6" t="str">
        <f t="shared" si="1160"/>
        <v/>
      </c>
      <c r="AW1000" s="317" t="str">
        <f t="shared" si="1161"/>
        <v/>
      </c>
      <c r="AX1000" s="158" t="str">
        <f t="shared" si="1162"/>
        <v/>
      </c>
      <c r="AY1000" s="158" t="str">
        <f t="shared" si="1152"/>
        <v/>
      </c>
      <c r="AZ1000" s="309" t="str">
        <f t="shared" si="1151"/>
        <v/>
      </c>
      <c r="BA1000" s="318" t="str">
        <f t="shared" si="1163"/>
        <v/>
      </c>
      <c r="BB1000" s="473" t="str">
        <f t="shared" si="1164"/>
        <v/>
      </c>
      <c r="BC1000" s="80" t="str">
        <f t="shared" si="1215"/>
        <v/>
      </c>
      <c r="BD1000" s="56">
        <f t="shared" si="1165"/>
        <v>1</v>
      </c>
      <c r="BF1000" s="56" t="str">
        <f t="shared" si="1166"/>
        <v/>
      </c>
      <c r="BG1000" s="56" t="str">
        <f t="shared" si="1167"/>
        <v/>
      </c>
      <c r="BH1000" s="6" t="str">
        <f t="shared" si="1168"/>
        <v/>
      </c>
      <c r="BK1000" s="6" t="str">
        <f t="shared" si="1169"/>
        <v/>
      </c>
      <c r="BL1000" s="56">
        <f t="shared" si="1194"/>
        <v>999999</v>
      </c>
      <c r="BM1000" s="183">
        <f t="shared" si="1195"/>
        <v>99999.000004999994</v>
      </c>
      <c r="BN1000" s="61">
        <v>984</v>
      </c>
      <c r="BO1000" s="6">
        <f t="shared" si="1170"/>
        <v>999999</v>
      </c>
      <c r="BP1000" s="6">
        <f t="shared" si="1171"/>
        <v>999999</v>
      </c>
      <c r="BQ1000" s="6" t="str">
        <f t="shared" si="1196"/>
        <v>x</v>
      </c>
      <c r="BR1000" s="206">
        <f t="shared" si="1172"/>
        <v>99999.000004999994</v>
      </c>
      <c r="BS1000" s="6">
        <f t="shared" si="1173"/>
        <v>99999.000004999994</v>
      </c>
      <c r="BT1000" s="6" t="str">
        <f t="shared" si="1197"/>
        <v>x</v>
      </c>
      <c r="BU1000" s="6" t="str">
        <f t="shared" si="1174"/>
        <v/>
      </c>
      <c r="BW1000" s="82">
        <f t="shared" si="1198"/>
        <v>9999999999</v>
      </c>
      <c r="BX1000" s="80" t="str">
        <f t="shared" si="1175"/>
        <v>x</v>
      </c>
      <c r="BY1000" s="80" t="str">
        <f t="shared" si="1176"/>
        <v/>
      </c>
      <c r="BZ1000" s="56" t="str">
        <f t="shared" si="1199"/>
        <v/>
      </c>
      <c r="CA1000" s="56" t="str">
        <f t="shared" si="1200"/>
        <v/>
      </c>
      <c r="CB1000" s="88">
        <f t="shared" si="1201"/>
        <v>0</v>
      </c>
      <c r="CC1000" s="56" t="str">
        <f t="shared" si="1177"/>
        <v/>
      </c>
      <c r="CD1000" s="56"/>
      <c r="CE1000" s="56"/>
      <c r="CF1000" s="56"/>
      <c r="CG1000" s="56"/>
      <c r="CH1000" s="169">
        <f t="shared" si="1202"/>
        <v>9999999999</v>
      </c>
      <c r="CI1000" s="170">
        <f t="shared" si="1203"/>
        <v>9999999999</v>
      </c>
      <c r="CJ1000" s="171">
        <f t="shared" si="1204"/>
        <v>9999999999</v>
      </c>
      <c r="CK1000" s="172" t="str">
        <f t="shared" si="1205"/>
        <v/>
      </c>
      <c r="CL1000" s="173" t="str">
        <f t="shared" si="1178"/>
        <v>x</v>
      </c>
      <c r="CN1000" s="6" t="str">
        <f t="shared" si="1206"/>
        <v/>
      </c>
      <c r="CO1000" s="293" t="e">
        <f t="shared" ca="1" si="1216"/>
        <v>#N/A</v>
      </c>
      <c r="CP1000" s="6" t="e">
        <f t="shared" ca="1" si="1207"/>
        <v>#N/A</v>
      </c>
      <c r="CQ1000" s="61">
        <v>984</v>
      </c>
      <c r="CR1000" s="6">
        <f t="shared" si="1179"/>
        <v>0</v>
      </c>
      <c r="CS1000" s="6">
        <f t="shared" si="1180"/>
        <v>0</v>
      </c>
      <c r="CT1000" s="56" t="str">
        <f t="shared" si="1181"/>
        <v/>
      </c>
      <c r="CU1000" s="76">
        <f t="shared" si="1182"/>
        <v>0</v>
      </c>
      <c r="CV1000" s="76">
        <f t="shared" si="1183"/>
        <v>0</v>
      </c>
      <c r="CX1000" s="6" t="str">
        <f t="shared" si="1184"/>
        <v/>
      </c>
      <c r="CY1000" s="6" t="str">
        <f t="shared" si="1185"/>
        <v/>
      </c>
      <c r="CZ1000" s="6" t="str">
        <f t="shared" si="1186"/>
        <v/>
      </c>
      <c r="DG1000" s="56" t="str">
        <f t="shared" si="1187"/>
        <v/>
      </c>
      <c r="DH1000" s="6">
        <f t="shared" si="1188"/>
        <v>0</v>
      </c>
      <c r="DK1000" s="6">
        <f t="shared" si="1223"/>
        <v>0</v>
      </c>
      <c r="DL1000" s="6" t="e">
        <f t="shared" si="1224"/>
        <v>#N/A</v>
      </c>
      <c r="DN1000" s="6" t="e">
        <f t="shared" si="1222"/>
        <v>#N/A</v>
      </c>
      <c r="DP1000" s="6" t="str">
        <f t="shared" si="1189"/>
        <v/>
      </c>
      <c r="DQ1000" s="293">
        <f t="shared" ca="1" si="1218"/>
        <v>994</v>
      </c>
      <c r="DR1000" s="6" t="str">
        <f t="shared" ca="1" si="1208"/>
        <v>x</v>
      </c>
      <c r="DU1000" s="293" t="e">
        <f t="shared" ca="1" si="1209"/>
        <v>#N/A</v>
      </c>
      <c r="DV1000" s="5"/>
      <c r="DW1000" s="293" t="e">
        <f t="shared" ca="1" si="1219"/>
        <v>#N/A</v>
      </c>
      <c r="DZ1000" s="293" t="e">
        <f t="shared" ca="1" si="1210"/>
        <v>#N/A</v>
      </c>
      <c r="EA1000" s="293" t="e">
        <f t="shared" ca="1" si="1211"/>
        <v>#N/A</v>
      </c>
      <c r="EB1000" s="293" t="e">
        <f t="shared" ca="1" si="1212"/>
        <v>#N/A</v>
      </c>
      <c r="EE1000" s="6" t="str">
        <f t="shared" si="1213"/>
        <v/>
      </c>
      <c r="EF1000" s="293" t="e">
        <f t="shared" ca="1" si="1214"/>
        <v>#N/A</v>
      </c>
      <c r="EG1000" s="6" t="e">
        <f t="shared" ca="1" si="1190"/>
        <v>#N/A</v>
      </c>
    </row>
    <row r="1001" spans="3:137" x14ac:dyDescent="0.2">
      <c r="C1001" s="75"/>
      <c r="D1001" s="184" t="str">
        <f t="shared" si="1154"/>
        <v/>
      </c>
      <c r="E1001" s="649" t="str">
        <f t="shared" si="1220"/>
        <v/>
      </c>
      <c r="F1001" s="607" t="str">
        <f t="shared" si="1153"/>
        <v>x</v>
      </c>
      <c r="G1001" s="650"/>
      <c r="H1001" s="651"/>
      <c r="I1001" s="651"/>
      <c r="J1001" s="651"/>
      <c r="K1001" s="652"/>
      <c r="L1001" s="889"/>
      <c r="M1001" s="889"/>
      <c r="N1001" s="653"/>
      <c r="O1001" s="651"/>
      <c r="P1001" s="651"/>
      <c r="Q1001" s="654"/>
      <c r="R1001" s="655"/>
      <c r="S1001" s="607" t="str">
        <f t="shared" si="1155"/>
        <v/>
      </c>
      <c r="T1001" s="656" t="str">
        <f t="shared" si="1156"/>
        <v/>
      </c>
      <c r="U1001" s="656" t="str">
        <f t="shared" si="1191"/>
        <v/>
      </c>
      <c r="V1001" s="656" t="str">
        <f t="shared" si="1157"/>
        <v/>
      </c>
      <c r="W1001" s="719"/>
      <c r="X1001" s="659"/>
      <c r="Y1001" s="656" t="str">
        <f t="shared" si="1221"/>
        <v/>
      </c>
      <c r="Z1001" s="659"/>
      <c r="AA1001" s="654"/>
      <c r="AB1001" s="656" t="str">
        <f t="shared" si="1158"/>
        <v/>
      </c>
      <c r="AC1001" s="661" t="str">
        <f t="shared" si="1192"/>
        <v/>
      </c>
      <c r="AE1001" s="658" t="str">
        <f t="shared" si="1159"/>
        <v/>
      </c>
      <c r="AF1001" s="659"/>
      <c r="AT1001" s="805" t="str">
        <f t="shared" si="1217"/>
        <v/>
      </c>
      <c r="AU1001" t="str">
        <f t="shared" si="1193"/>
        <v/>
      </c>
      <c r="AV1001" s="6" t="str">
        <f t="shared" si="1160"/>
        <v/>
      </c>
      <c r="AW1001" s="317" t="str">
        <f t="shared" si="1161"/>
        <v/>
      </c>
      <c r="AX1001" s="158" t="str">
        <f t="shared" si="1162"/>
        <v/>
      </c>
      <c r="AY1001" s="158" t="str">
        <f t="shared" si="1152"/>
        <v/>
      </c>
      <c r="AZ1001" s="309" t="str">
        <f t="shared" si="1151"/>
        <v/>
      </c>
      <c r="BA1001" s="318" t="str">
        <f t="shared" si="1163"/>
        <v/>
      </c>
      <c r="BB1001" s="473" t="str">
        <f t="shared" si="1164"/>
        <v/>
      </c>
      <c r="BC1001" s="80" t="str">
        <f t="shared" si="1215"/>
        <v/>
      </c>
      <c r="BD1001" s="56">
        <f t="shared" si="1165"/>
        <v>1</v>
      </c>
      <c r="BF1001" s="56" t="str">
        <f t="shared" si="1166"/>
        <v/>
      </c>
      <c r="BG1001" s="56" t="str">
        <f t="shared" si="1167"/>
        <v/>
      </c>
      <c r="BH1001" s="6" t="str">
        <f t="shared" si="1168"/>
        <v/>
      </c>
      <c r="BK1001" s="6" t="str">
        <f t="shared" si="1169"/>
        <v/>
      </c>
      <c r="BL1001" s="56">
        <f t="shared" si="1194"/>
        <v>999999</v>
      </c>
      <c r="BM1001" s="183">
        <f t="shared" si="1195"/>
        <v>99999.000005005</v>
      </c>
      <c r="BN1001" s="61">
        <v>985</v>
      </c>
      <c r="BO1001" s="6">
        <f t="shared" si="1170"/>
        <v>999999</v>
      </c>
      <c r="BP1001" s="6">
        <f t="shared" si="1171"/>
        <v>999999</v>
      </c>
      <c r="BQ1001" s="6" t="str">
        <f t="shared" si="1196"/>
        <v>x</v>
      </c>
      <c r="BR1001" s="206">
        <f t="shared" si="1172"/>
        <v>99999.000005005</v>
      </c>
      <c r="BS1001" s="6">
        <f t="shared" si="1173"/>
        <v>99999.000005005</v>
      </c>
      <c r="BT1001" s="6" t="str">
        <f t="shared" si="1197"/>
        <v>x</v>
      </c>
      <c r="BU1001" s="6" t="str">
        <f t="shared" si="1174"/>
        <v/>
      </c>
      <c r="BW1001" s="82">
        <f t="shared" si="1198"/>
        <v>9999999999</v>
      </c>
      <c r="BX1001" s="80" t="str">
        <f t="shared" si="1175"/>
        <v>x</v>
      </c>
      <c r="BY1001" s="80" t="str">
        <f t="shared" si="1176"/>
        <v/>
      </c>
      <c r="BZ1001" s="56" t="str">
        <f t="shared" si="1199"/>
        <v/>
      </c>
      <c r="CA1001" s="56" t="str">
        <f t="shared" si="1200"/>
        <v/>
      </c>
      <c r="CB1001" s="88">
        <f t="shared" si="1201"/>
        <v>0</v>
      </c>
      <c r="CC1001" s="56" t="str">
        <f t="shared" si="1177"/>
        <v/>
      </c>
      <c r="CD1001" s="56"/>
      <c r="CE1001" s="56"/>
      <c r="CF1001" s="56"/>
      <c r="CG1001" s="56"/>
      <c r="CH1001" s="169">
        <f t="shared" si="1202"/>
        <v>9999999999</v>
      </c>
      <c r="CI1001" s="170">
        <f t="shared" si="1203"/>
        <v>9999999999</v>
      </c>
      <c r="CJ1001" s="171">
        <f t="shared" si="1204"/>
        <v>9999999999</v>
      </c>
      <c r="CK1001" s="172" t="str">
        <f t="shared" si="1205"/>
        <v/>
      </c>
      <c r="CL1001" s="173" t="str">
        <f t="shared" si="1178"/>
        <v>x</v>
      </c>
      <c r="CN1001" s="6" t="str">
        <f t="shared" si="1206"/>
        <v/>
      </c>
      <c r="CO1001" s="293" t="e">
        <f t="shared" ca="1" si="1216"/>
        <v>#N/A</v>
      </c>
      <c r="CP1001" s="6" t="e">
        <f t="shared" ca="1" si="1207"/>
        <v>#N/A</v>
      </c>
      <c r="CQ1001" s="61">
        <v>985</v>
      </c>
      <c r="CR1001" s="6">
        <f t="shared" si="1179"/>
        <v>0</v>
      </c>
      <c r="CS1001" s="6">
        <f t="shared" si="1180"/>
        <v>0</v>
      </c>
      <c r="CT1001" s="56" t="str">
        <f t="shared" si="1181"/>
        <v/>
      </c>
      <c r="CU1001" s="76">
        <f t="shared" si="1182"/>
        <v>0</v>
      </c>
      <c r="CV1001" s="76">
        <f t="shared" si="1183"/>
        <v>0</v>
      </c>
      <c r="CX1001" s="6" t="str">
        <f t="shared" si="1184"/>
        <v/>
      </c>
      <c r="CY1001" s="6" t="str">
        <f t="shared" si="1185"/>
        <v/>
      </c>
      <c r="CZ1001" s="6" t="str">
        <f t="shared" si="1186"/>
        <v/>
      </c>
      <c r="DG1001" s="56" t="str">
        <f t="shared" si="1187"/>
        <v/>
      </c>
      <c r="DH1001" s="6">
        <f t="shared" si="1188"/>
        <v>0</v>
      </c>
      <c r="DK1001" s="6">
        <f t="shared" si="1223"/>
        <v>0</v>
      </c>
      <c r="DL1001" s="6" t="e">
        <f t="shared" si="1224"/>
        <v>#N/A</v>
      </c>
      <c r="DN1001" s="6" t="e">
        <f t="shared" si="1222"/>
        <v>#N/A</v>
      </c>
      <c r="DP1001" s="6" t="str">
        <f t="shared" si="1189"/>
        <v/>
      </c>
      <c r="DQ1001" s="293">
        <f t="shared" ca="1" si="1218"/>
        <v>995</v>
      </c>
      <c r="DR1001" s="6" t="str">
        <f t="shared" ca="1" si="1208"/>
        <v>x</v>
      </c>
      <c r="DU1001" s="293" t="e">
        <f t="shared" ca="1" si="1209"/>
        <v>#N/A</v>
      </c>
      <c r="DV1001" s="5"/>
      <c r="DW1001" s="293" t="e">
        <f t="shared" ca="1" si="1219"/>
        <v>#N/A</v>
      </c>
      <c r="DZ1001" s="293" t="e">
        <f t="shared" ca="1" si="1210"/>
        <v>#N/A</v>
      </c>
      <c r="EA1001" s="293" t="e">
        <f t="shared" ca="1" si="1211"/>
        <v>#N/A</v>
      </c>
      <c r="EB1001" s="293" t="e">
        <f t="shared" ca="1" si="1212"/>
        <v>#N/A</v>
      </c>
      <c r="EE1001" s="6" t="str">
        <f t="shared" si="1213"/>
        <v/>
      </c>
      <c r="EF1001" s="293" t="e">
        <f t="shared" ca="1" si="1214"/>
        <v>#N/A</v>
      </c>
      <c r="EG1001" s="6" t="e">
        <f t="shared" ca="1" si="1190"/>
        <v>#N/A</v>
      </c>
    </row>
    <row r="1002" spans="3:137" x14ac:dyDescent="0.2">
      <c r="C1002" s="75"/>
      <c r="D1002" s="184" t="str">
        <f t="shared" si="1154"/>
        <v/>
      </c>
      <c r="E1002" s="649" t="str">
        <f t="shared" si="1220"/>
        <v/>
      </c>
      <c r="F1002" s="607" t="str">
        <f t="shared" si="1153"/>
        <v>x</v>
      </c>
      <c r="G1002" s="650"/>
      <c r="H1002" s="651"/>
      <c r="I1002" s="651"/>
      <c r="J1002" s="651"/>
      <c r="K1002" s="652"/>
      <c r="L1002" s="889"/>
      <c r="M1002" s="889"/>
      <c r="N1002" s="653"/>
      <c r="O1002" s="651"/>
      <c r="P1002" s="651"/>
      <c r="Q1002" s="654"/>
      <c r="R1002" s="655"/>
      <c r="S1002" s="607" t="str">
        <f t="shared" si="1155"/>
        <v/>
      </c>
      <c r="T1002" s="656" t="str">
        <f t="shared" si="1156"/>
        <v/>
      </c>
      <c r="U1002" s="656" t="str">
        <f t="shared" si="1191"/>
        <v/>
      </c>
      <c r="V1002" s="656" t="str">
        <f t="shared" si="1157"/>
        <v/>
      </c>
      <c r="W1002" s="719"/>
      <c r="X1002" s="659"/>
      <c r="Y1002" s="656" t="str">
        <f t="shared" si="1221"/>
        <v/>
      </c>
      <c r="Z1002" s="659"/>
      <c r="AA1002" s="654"/>
      <c r="AB1002" s="656" t="str">
        <f t="shared" si="1158"/>
        <v/>
      </c>
      <c r="AC1002" s="661" t="str">
        <f t="shared" si="1192"/>
        <v/>
      </c>
      <c r="AE1002" s="658" t="str">
        <f t="shared" si="1159"/>
        <v/>
      </c>
      <c r="AF1002" s="659"/>
      <c r="AT1002" s="805" t="str">
        <f t="shared" si="1217"/>
        <v/>
      </c>
      <c r="AU1002" t="str">
        <f t="shared" si="1193"/>
        <v/>
      </c>
      <c r="AV1002" s="6" t="str">
        <f t="shared" si="1160"/>
        <v/>
      </c>
      <c r="AW1002" s="317" t="str">
        <f t="shared" si="1161"/>
        <v/>
      </c>
      <c r="AX1002" s="158" t="str">
        <f t="shared" si="1162"/>
        <v/>
      </c>
      <c r="AY1002" s="158" t="str">
        <f t="shared" si="1152"/>
        <v/>
      </c>
      <c r="AZ1002" s="309" t="str">
        <f t="shared" si="1151"/>
        <v/>
      </c>
      <c r="BA1002" s="318" t="str">
        <f t="shared" si="1163"/>
        <v/>
      </c>
      <c r="BB1002" s="473" t="str">
        <f t="shared" si="1164"/>
        <v/>
      </c>
      <c r="BC1002" s="80" t="str">
        <f t="shared" si="1215"/>
        <v/>
      </c>
      <c r="BD1002" s="56">
        <f t="shared" si="1165"/>
        <v>1</v>
      </c>
      <c r="BF1002" s="56" t="str">
        <f t="shared" si="1166"/>
        <v/>
      </c>
      <c r="BG1002" s="56" t="str">
        <f t="shared" si="1167"/>
        <v/>
      </c>
      <c r="BH1002" s="6" t="str">
        <f t="shared" si="1168"/>
        <v/>
      </c>
      <c r="BK1002" s="6" t="str">
        <f t="shared" si="1169"/>
        <v/>
      </c>
      <c r="BL1002" s="56">
        <f t="shared" si="1194"/>
        <v>999999</v>
      </c>
      <c r="BM1002" s="183">
        <f t="shared" si="1195"/>
        <v>99999.000005010006</v>
      </c>
      <c r="BN1002" s="61">
        <v>986</v>
      </c>
      <c r="BO1002" s="6">
        <f t="shared" si="1170"/>
        <v>999999</v>
      </c>
      <c r="BP1002" s="6">
        <f t="shared" si="1171"/>
        <v>999999</v>
      </c>
      <c r="BQ1002" s="6" t="str">
        <f t="shared" si="1196"/>
        <v>x</v>
      </c>
      <c r="BR1002" s="206">
        <f t="shared" si="1172"/>
        <v>99999.000005010006</v>
      </c>
      <c r="BS1002" s="6">
        <f t="shared" si="1173"/>
        <v>99999.000005010006</v>
      </c>
      <c r="BT1002" s="6" t="str">
        <f t="shared" si="1197"/>
        <v>x</v>
      </c>
      <c r="BU1002" s="6" t="str">
        <f t="shared" si="1174"/>
        <v/>
      </c>
      <c r="BW1002" s="82">
        <f t="shared" si="1198"/>
        <v>9999999999</v>
      </c>
      <c r="BX1002" s="80" t="str">
        <f t="shared" si="1175"/>
        <v>x</v>
      </c>
      <c r="BY1002" s="80" t="str">
        <f t="shared" si="1176"/>
        <v/>
      </c>
      <c r="BZ1002" s="56" t="str">
        <f t="shared" si="1199"/>
        <v/>
      </c>
      <c r="CA1002" s="56" t="str">
        <f t="shared" si="1200"/>
        <v/>
      </c>
      <c r="CB1002" s="88">
        <f t="shared" si="1201"/>
        <v>0</v>
      </c>
      <c r="CC1002" s="56" t="str">
        <f t="shared" si="1177"/>
        <v/>
      </c>
      <c r="CD1002" s="56"/>
      <c r="CE1002" s="56"/>
      <c r="CF1002" s="56"/>
      <c r="CG1002" s="56"/>
      <c r="CH1002" s="169">
        <f t="shared" si="1202"/>
        <v>9999999999</v>
      </c>
      <c r="CI1002" s="170">
        <f t="shared" si="1203"/>
        <v>9999999999</v>
      </c>
      <c r="CJ1002" s="171">
        <f t="shared" si="1204"/>
        <v>9999999999</v>
      </c>
      <c r="CK1002" s="172" t="str">
        <f t="shared" si="1205"/>
        <v/>
      </c>
      <c r="CL1002" s="173" t="str">
        <f t="shared" si="1178"/>
        <v>x</v>
      </c>
      <c r="CN1002" s="6" t="str">
        <f t="shared" si="1206"/>
        <v/>
      </c>
      <c r="CO1002" s="293" t="e">
        <f t="shared" ca="1" si="1216"/>
        <v>#N/A</v>
      </c>
      <c r="CP1002" s="6" t="e">
        <f t="shared" ca="1" si="1207"/>
        <v>#N/A</v>
      </c>
      <c r="CQ1002" s="61">
        <v>986</v>
      </c>
      <c r="CR1002" s="6">
        <f t="shared" si="1179"/>
        <v>0</v>
      </c>
      <c r="CS1002" s="6">
        <f t="shared" si="1180"/>
        <v>0</v>
      </c>
      <c r="CT1002" s="56" t="str">
        <f t="shared" si="1181"/>
        <v/>
      </c>
      <c r="CU1002" s="76">
        <f t="shared" si="1182"/>
        <v>0</v>
      </c>
      <c r="CV1002" s="76">
        <f t="shared" si="1183"/>
        <v>0</v>
      </c>
      <c r="CX1002" s="6" t="str">
        <f t="shared" si="1184"/>
        <v/>
      </c>
      <c r="CY1002" s="6" t="str">
        <f t="shared" si="1185"/>
        <v/>
      </c>
      <c r="CZ1002" s="6" t="str">
        <f t="shared" si="1186"/>
        <v/>
      </c>
      <c r="DG1002" s="56" t="str">
        <f t="shared" si="1187"/>
        <v/>
      </c>
      <c r="DH1002" s="6">
        <f t="shared" si="1188"/>
        <v>0</v>
      </c>
      <c r="DK1002" s="6">
        <f t="shared" si="1223"/>
        <v>0</v>
      </c>
      <c r="DL1002" s="6" t="e">
        <f t="shared" si="1224"/>
        <v>#N/A</v>
      </c>
      <c r="DN1002" s="6" t="e">
        <f t="shared" si="1222"/>
        <v>#N/A</v>
      </c>
      <c r="DP1002" s="6" t="str">
        <f t="shared" si="1189"/>
        <v/>
      </c>
      <c r="DQ1002" s="293">
        <f t="shared" ca="1" si="1218"/>
        <v>996</v>
      </c>
      <c r="DR1002" s="6" t="str">
        <f t="shared" ca="1" si="1208"/>
        <v>x</v>
      </c>
      <c r="DU1002" s="293" t="e">
        <f t="shared" ca="1" si="1209"/>
        <v>#N/A</v>
      </c>
      <c r="DV1002" s="5"/>
      <c r="DW1002" s="293" t="e">
        <f t="shared" ca="1" si="1219"/>
        <v>#N/A</v>
      </c>
      <c r="DZ1002" s="293" t="e">
        <f t="shared" ca="1" si="1210"/>
        <v>#N/A</v>
      </c>
      <c r="EA1002" s="293" t="e">
        <f t="shared" ca="1" si="1211"/>
        <v>#N/A</v>
      </c>
      <c r="EB1002" s="293" t="e">
        <f t="shared" ca="1" si="1212"/>
        <v>#N/A</v>
      </c>
      <c r="EE1002" s="6" t="str">
        <f t="shared" si="1213"/>
        <v/>
      </c>
      <c r="EF1002" s="293" t="e">
        <f t="shared" ca="1" si="1214"/>
        <v>#N/A</v>
      </c>
      <c r="EG1002" s="6" t="e">
        <f t="shared" ca="1" si="1190"/>
        <v>#N/A</v>
      </c>
    </row>
    <row r="1003" spans="3:137" x14ac:dyDescent="0.2">
      <c r="C1003" s="75"/>
      <c r="D1003" s="184" t="str">
        <f t="shared" si="1154"/>
        <v/>
      </c>
      <c r="E1003" s="649" t="str">
        <f t="shared" si="1220"/>
        <v/>
      </c>
      <c r="F1003" s="607" t="str">
        <f t="shared" si="1153"/>
        <v>x</v>
      </c>
      <c r="G1003" s="650"/>
      <c r="H1003" s="651"/>
      <c r="I1003" s="651"/>
      <c r="J1003" s="651"/>
      <c r="K1003" s="652"/>
      <c r="L1003" s="889"/>
      <c r="M1003" s="889"/>
      <c r="N1003" s="653"/>
      <c r="O1003" s="651"/>
      <c r="P1003" s="651"/>
      <c r="Q1003" s="654"/>
      <c r="R1003" s="655"/>
      <c r="S1003" s="607" t="str">
        <f t="shared" si="1155"/>
        <v/>
      </c>
      <c r="T1003" s="656" t="str">
        <f t="shared" si="1156"/>
        <v/>
      </c>
      <c r="U1003" s="656" t="str">
        <f t="shared" si="1191"/>
        <v/>
      </c>
      <c r="V1003" s="656" t="str">
        <f t="shared" si="1157"/>
        <v/>
      </c>
      <c r="W1003" s="719"/>
      <c r="X1003" s="659"/>
      <c r="Y1003" s="656" t="str">
        <f t="shared" si="1221"/>
        <v/>
      </c>
      <c r="Z1003" s="659"/>
      <c r="AA1003" s="654"/>
      <c r="AB1003" s="656" t="str">
        <f t="shared" si="1158"/>
        <v/>
      </c>
      <c r="AC1003" s="661" t="str">
        <f t="shared" si="1192"/>
        <v/>
      </c>
      <c r="AE1003" s="658" t="str">
        <f t="shared" si="1159"/>
        <v/>
      </c>
      <c r="AF1003" s="659"/>
      <c r="AT1003" s="805" t="str">
        <f t="shared" si="1217"/>
        <v/>
      </c>
      <c r="AU1003" t="str">
        <f t="shared" si="1193"/>
        <v/>
      </c>
      <c r="AV1003" s="6" t="str">
        <f t="shared" si="1160"/>
        <v/>
      </c>
      <c r="AW1003" s="317" t="str">
        <f t="shared" si="1161"/>
        <v/>
      </c>
      <c r="AX1003" s="158" t="str">
        <f t="shared" si="1162"/>
        <v/>
      </c>
      <c r="AY1003" s="158" t="str">
        <f t="shared" si="1152"/>
        <v/>
      </c>
      <c r="AZ1003" s="309" t="str">
        <f t="shared" si="1151"/>
        <v/>
      </c>
      <c r="BA1003" s="318" t="str">
        <f t="shared" si="1163"/>
        <v/>
      </c>
      <c r="BB1003" s="473" t="str">
        <f t="shared" si="1164"/>
        <v/>
      </c>
      <c r="BC1003" s="80" t="str">
        <f t="shared" si="1215"/>
        <v/>
      </c>
      <c r="BD1003" s="56">
        <f t="shared" si="1165"/>
        <v>1</v>
      </c>
      <c r="BF1003" s="56" t="str">
        <f t="shared" si="1166"/>
        <v/>
      </c>
      <c r="BG1003" s="56" t="str">
        <f t="shared" si="1167"/>
        <v/>
      </c>
      <c r="BH1003" s="6" t="str">
        <f t="shared" si="1168"/>
        <v/>
      </c>
      <c r="BK1003" s="6" t="str">
        <f t="shared" si="1169"/>
        <v/>
      </c>
      <c r="BL1003" s="56">
        <f t="shared" si="1194"/>
        <v>999999</v>
      </c>
      <c r="BM1003" s="183">
        <f t="shared" si="1195"/>
        <v>99999.000005014997</v>
      </c>
      <c r="BN1003" s="61">
        <v>987</v>
      </c>
      <c r="BO1003" s="6">
        <f t="shared" si="1170"/>
        <v>999999</v>
      </c>
      <c r="BP1003" s="6">
        <f t="shared" si="1171"/>
        <v>999999</v>
      </c>
      <c r="BQ1003" s="6" t="str">
        <f t="shared" si="1196"/>
        <v>x</v>
      </c>
      <c r="BR1003" s="206">
        <f t="shared" si="1172"/>
        <v>99999.000005014997</v>
      </c>
      <c r="BS1003" s="6">
        <f t="shared" si="1173"/>
        <v>99999.000005014997</v>
      </c>
      <c r="BT1003" s="6" t="str">
        <f t="shared" si="1197"/>
        <v>x</v>
      </c>
      <c r="BU1003" s="6" t="str">
        <f t="shared" si="1174"/>
        <v/>
      </c>
      <c r="BW1003" s="82">
        <f t="shared" si="1198"/>
        <v>9999999999</v>
      </c>
      <c r="BX1003" s="80" t="str">
        <f t="shared" si="1175"/>
        <v>x</v>
      </c>
      <c r="BY1003" s="80" t="str">
        <f t="shared" si="1176"/>
        <v/>
      </c>
      <c r="BZ1003" s="56" t="str">
        <f t="shared" si="1199"/>
        <v/>
      </c>
      <c r="CA1003" s="56" t="str">
        <f t="shared" si="1200"/>
        <v/>
      </c>
      <c r="CB1003" s="88">
        <f t="shared" si="1201"/>
        <v>0</v>
      </c>
      <c r="CC1003" s="56" t="str">
        <f t="shared" si="1177"/>
        <v/>
      </c>
      <c r="CD1003" s="56"/>
      <c r="CE1003" s="56"/>
      <c r="CF1003" s="56"/>
      <c r="CG1003" s="56"/>
      <c r="CH1003" s="169">
        <f t="shared" si="1202"/>
        <v>9999999999</v>
      </c>
      <c r="CI1003" s="170">
        <f t="shared" si="1203"/>
        <v>9999999999</v>
      </c>
      <c r="CJ1003" s="171">
        <f t="shared" si="1204"/>
        <v>9999999999</v>
      </c>
      <c r="CK1003" s="172" t="str">
        <f t="shared" si="1205"/>
        <v/>
      </c>
      <c r="CL1003" s="173" t="str">
        <f t="shared" si="1178"/>
        <v>x</v>
      </c>
      <c r="CN1003" s="6" t="str">
        <f t="shared" si="1206"/>
        <v/>
      </c>
      <c r="CO1003" s="293" t="e">
        <f t="shared" ca="1" si="1216"/>
        <v>#N/A</v>
      </c>
      <c r="CP1003" s="6" t="e">
        <f t="shared" ca="1" si="1207"/>
        <v>#N/A</v>
      </c>
      <c r="CQ1003" s="61">
        <v>987</v>
      </c>
      <c r="CR1003" s="6">
        <f t="shared" si="1179"/>
        <v>0</v>
      </c>
      <c r="CS1003" s="6">
        <f t="shared" si="1180"/>
        <v>0</v>
      </c>
      <c r="CT1003" s="56" t="str">
        <f t="shared" si="1181"/>
        <v/>
      </c>
      <c r="CU1003" s="76">
        <f t="shared" si="1182"/>
        <v>0</v>
      </c>
      <c r="CV1003" s="76">
        <f t="shared" si="1183"/>
        <v>0</v>
      </c>
      <c r="CX1003" s="6" t="str">
        <f t="shared" si="1184"/>
        <v/>
      </c>
      <c r="CY1003" s="6" t="str">
        <f t="shared" si="1185"/>
        <v/>
      </c>
      <c r="CZ1003" s="6" t="str">
        <f t="shared" si="1186"/>
        <v/>
      </c>
      <c r="DG1003" s="56" t="str">
        <f t="shared" si="1187"/>
        <v/>
      </c>
      <c r="DH1003" s="6">
        <f t="shared" si="1188"/>
        <v>0</v>
      </c>
      <c r="DK1003" s="6">
        <f t="shared" si="1223"/>
        <v>0</v>
      </c>
      <c r="DL1003" s="6" t="e">
        <f t="shared" si="1224"/>
        <v>#N/A</v>
      </c>
      <c r="DN1003" s="6" t="e">
        <f t="shared" si="1222"/>
        <v>#N/A</v>
      </c>
      <c r="DP1003" s="6" t="str">
        <f t="shared" si="1189"/>
        <v/>
      </c>
      <c r="DQ1003" s="293">
        <f t="shared" ca="1" si="1218"/>
        <v>997</v>
      </c>
      <c r="DR1003" s="6" t="str">
        <f t="shared" ca="1" si="1208"/>
        <v>x</v>
      </c>
      <c r="DU1003" s="293" t="e">
        <f t="shared" ca="1" si="1209"/>
        <v>#N/A</v>
      </c>
      <c r="DV1003" s="5"/>
      <c r="DW1003" s="293" t="e">
        <f t="shared" ca="1" si="1219"/>
        <v>#N/A</v>
      </c>
      <c r="DZ1003" s="293" t="e">
        <f t="shared" ca="1" si="1210"/>
        <v>#N/A</v>
      </c>
      <c r="EA1003" s="293" t="e">
        <f t="shared" ca="1" si="1211"/>
        <v>#N/A</v>
      </c>
      <c r="EB1003" s="293" t="e">
        <f t="shared" ca="1" si="1212"/>
        <v>#N/A</v>
      </c>
      <c r="EE1003" s="6" t="str">
        <f t="shared" si="1213"/>
        <v/>
      </c>
      <c r="EF1003" s="293" t="e">
        <f t="shared" ca="1" si="1214"/>
        <v>#N/A</v>
      </c>
      <c r="EG1003" s="6" t="e">
        <f t="shared" ca="1" si="1190"/>
        <v>#N/A</v>
      </c>
    </row>
    <row r="1004" spans="3:137" x14ac:dyDescent="0.2">
      <c r="C1004" s="75"/>
      <c r="D1004" s="184" t="str">
        <f t="shared" si="1154"/>
        <v/>
      </c>
      <c r="E1004" s="649" t="str">
        <f t="shared" si="1220"/>
        <v/>
      </c>
      <c r="F1004" s="607" t="str">
        <f t="shared" si="1153"/>
        <v>x</v>
      </c>
      <c r="G1004" s="650"/>
      <c r="H1004" s="651"/>
      <c r="I1004" s="651"/>
      <c r="J1004" s="651"/>
      <c r="K1004" s="652"/>
      <c r="L1004" s="889"/>
      <c r="M1004" s="889"/>
      <c r="N1004" s="653"/>
      <c r="O1004" s="651"/>
      <c r="P1004" s="651"/>
      <c r="Q1004" s="654"/>
      <c r="R1004" s="655"/>
      <c r="S1004" s="607" t="str">
        <f t="shared" si="1155"/>
        <v/>
      </c>
      <c r="T1004" s="656" t="str">
        <f t="shared" si="1156"/>
        <v/>
      </c>
      <c r="U1004" s="656" t="str">
        <f t="shared" si="1191"/>
        <v/>
      </c>
      <c r="V1004" s="656" t="str">
        <f t="shared" si="1157"/>
        <v/>
      </c>
      <c r="W1004" s="719"/>
      <c r="X1004" s="659"/>
      <c r="Y1004" s="656" t="str">
        <f t="shared" si="1221"/>
        <v/>
      </c>
      <c r="Z1004" s="659"/>
      <c r="AA1004" s="654"/>
      <c r="AB1004" s="656" t="str">
        <f t="shared" si="1158"/>
        <v/>
      </c>
      <c r="AC1004" s="661" t="str">
        <f t="shared" si="1192"/>
        <v/>
      </c>
      <c r="AE1004" s="658" t="str">
        <f t="shared" si="1159"/>
        <v/>
      </c>
      <c r="AF1004" s="659"/>
      <c r="AT1004" s="805" t="str">
        <f t="shared" si="1217"/>
        <v/>
      </c>
      <c r="AU1004" t="str">
        <f t="shared" si="1193"/>
        <v/>
      </c>
      <c r="AV1004" s="6" t="str">
        <f t="shared" si="1160"/>
        <v/>
      </c>
      <c r="AW1004" s="317" t="str">
        <f t="shared" si="1161"/>
        <v/>
      </c>
      <c r="AX1004" s="158" t="str">
        <f t="shared" si="1162"/>
        <v/>
      </c>
      <c r="AY1004" s="158" t="str">
        <f t="shared" si="1152"/>
        <v/>
      </c>
      <c r="AZ1004" s="309" t="str">
        <f t="shared" si="1151"/>
        <v/>
      </c>
      <c r="BA1004" s="318" t="str">
        <f t="shared" si="1163"/>
        <v/>
      </c>
      <c r="BB1004" s="473" t="str">
        <f t="shared" si="1164"/>
        <v/>
      </c>
      <c r="BC1004" s="80" t="str">
        <f t="shared" si="1215"/>
        <v/>
      </c>
      <c r="BD1004" s="56">
        <f t="shared" si="1165"/>
        <v>1</v>
      </c>
      <c r="BF1004" s="56" t="str">
        <f t="shared" si="1166"/>
        <v/>
      </c>
      <c r="BG1004" s="56" t="str">
        <f t="shared" si="1167"/>
        <v/>
      </c>
      <c r="BH1004" s="6" t="str">
        <f t="shared" si="1168"/>
        <v/>
      </c>
      <c r="BK1004" s="6" t="str">
        <f t="shared" si="1169"/>
        <v/>
      </c>
      <c r="BL1004" s="56">
        <f t="shared" si="1194"/>
        <v>999999</v>
      </c>
      <c r="BM1004" s="183">
        <f t="shared" si="1195"/>
        <v>99999.000005020003</v>
      </c>
      <c r="BN1004" s="61">
        <v>988</v>
      </c>
      <c r="BO1004" s="6">
        <f t="shared" si="1170"/>
        <v>999999</v>
      </c>
      <c r="BP1004" s="6">
        <f t="shared" si="1171"/>
        <v>999999</v>
      </c>
      <c r="BQ1004" s="6" t="str">
        <f t="shared" si="1196"/>
        <v>x</v>
      </c>
      <c r="BR1004" s="206">
        <f t="shared" si="1172"/>
        <v>99999.000005020003</v>
      </c>
      <c r="BS1004" s="6">
        <f t="shared" si="1173"/>
        <v>99999.000005020003</v>
      </c>
      <c r="BT1004" s="6" t="str">
        <f t="shared" si="1197"/>
        <v>x</v>
      </c>
      <c r="BU1004" s="6" t="str">
        <f t="shared" si="1174"/>
        <v/>
      </c>
      <c r="BW1004" s="82">
        <f t="shared" si="1198"/>
        <v>9999999999</v>
      </c>
      <c r="BX1004" s="80" t="str">
        <f t="shared" si="1175"/>
        <v>x</v>
      </c>
      <c r="BY1004" s="80" t="str">
        <f t="shared" si="1176"/>
        <v/>
      </c>
      <c r="BZ1004" s="56" t="str">
        <f t="shared" si="1199"/>
        <v/>
      </c>
      <c r="CA1004" s="56" t="str">
        <f t="shared" si="1200"/>
        <v/>
      </c>
      <c r="CB1004" s="88">
        <f t="shared" si="1201"/>
        <v>0</v>
      </c>
      <c r="CC1004" s="56" t="str">
        <f t="shared" si="1177"/>
        <v/>
      </c>
      <c r="CD1004" s="56"/>
      <c r="CE1004" s="56"/>
      <c r="CF1004" s="56"/>
      <c r="CG1004" s="56"/>
      <c r="CH1004" s="169">
        <f t="shared" si="1202"/>
        <v>9999999999</v>
      </c>
      <c r="CI1004" s="170">
        <f t="shared" si="1203"/>
        <v>9999999999</v>
      </c>
      <c r="CJ1004" s="171">
        <f t="shared" si="1204"/>
        <v>9999999999</v>
      </c>
      <c r="CK1004" s="172" t="str">
        <f t="shared" si="1205"/>
        <v/>
      </c>
      <c r="CL1004" s="173" t="str">
        <f t="shared" si="1178"/>
        <v>x</v>
      </c>
      <c r="CN1004" s="6" t="str">
        <f t="shared" si="1206"/>
        <v/>
      </c>
      <c r="CO1004" s="293" t="e">
        <f t="shared" ca="1" si="1216"/>
        <v>#N/A</v>
      </c>
      <c r="CP1004" s="6" t="e">
        <f t="shared" ca="1" si="1207"/>
        <v>#N/A</v>
      </c>
      <c r="CQ1004" s="61">
        <v>988</v>
      </c>
      <c r="CR1004" s="6">
        <f t="shared" si="1179"/>
        <v>0</v>
      </c>
      <c r="CS1004" s="6">
        <f t="shared" si="1180"/>
        <v>0</v>
      </c>
      <c r="CT1004" s="56" t="str">
        <f t="shared" si="1181"/>
        <v/>
      </c>
      <c r="CU1004" s="76">
        <f t="shared" si="1182"/>
        <v>0</v>
      </c>
      <c r="CV1004" s="76">
        <f t="shared" si="1183"/>
        <v>0</v>
      </c>
      <c r="CX1004" s="6" t="str">
        <f t="shared" si="1184"/>
        <v/>
      </c>
      <c r="CY1004" s="6" t="str">
        <f t="shared" si="1185"/>
        <v/>
      </c>
      <c r="CZ1004" s="6" t="str">
        <f t="shared" si="1186"/>
        <v/>
      </c>
      <c r="DG1004" s="56" t="str">
        <f t="shared" si="1187"/>
        <v/>
      </c>
      <c r="DH1004" s="6">
        <f t="shared" si="1188"/>
        <v>0</v>
      </c>
      <c r="DK1004" s="6">
        <f t="shared" si="1223"/>
        <v>0</v>
      </c>
      <c r="DL1004" s="6" t="e">
        <f t="shared" si="1224"/>
        <v>#N/A</v>
      </c>
      <c r="DN1004" s="6" t="e">
        <f t="shared" si="1222"/>
        <v>#N/A</v>
      </c>
      <c r="DP1004" s="6" t="str">
        <f t="shared" si="1189"/>
        <v/>
      </c>
      <c r="DQ1004" s="293">
        <f t="shared" ca="1" si="1218"/>
        <v>998</v>
      </c>
      <c r="DR1004" s="6" t="str">
        <f t="shared" ca="1" si="1208"/>
        <v>x</v>
      </c>
      <c r="DU1004" s="293" t="e">
        <f t="shared" ca="1" si="1209"/>
        <v>#N/A</v>
      </c>
      <c r="DV1004" s="5"/>
      <c r="DW1004" s="293" t="e">
        <f t="shared" ca="1" si="1219"/>
        <v>#N/A</v>
      </c>
      <c r="DZ1004" s="293" t="e">
        <f t="shared" ca="1" si="1210"/>
        <v>#N/A</v>
      </c>
      <c r="EA1004" s="293" t="e">
        <f t="shared" ca="1" si="1211"/>
        <v>#N/A</v>
      </c>
      <c r="EB1004" s="293" t="e">
        <f t="shared" ca="1" si="1212"/>
        <v>#N/A</v>
      </c>
      <c r="EE1004" s="6" t="str">
        <f t="shared" si="1213"/>
        <v/>
      </c>
      <c r="EF1004" s="293" t="e">
        <f t="shared" ca="1" si="1214"/>
        <v>#N/A</v>
      </c>
      <c r="EG1004" s="6" t="e">
        <f t="shared" ca="1" si="1190"/>
        <v>#N/A</v>
      </c>
    </row>
    <row r="1005" spans="3:137" x14ac:dyDescent="0.2">
      <c r="C1005" s="75"/>
      <c r="D1005" s="184" t="str">
        <f t="shared" si="1154"/>
        <v/>
      </c>
      <c r="E1005" s="649" t="str">
        <f t="shared" si="1220"/>
        <v/>
      </c>
      <c r="F1005" s="607" t="str">
        <f t="shared" si="1153"/>
        <v>x</v>
      </c>
      <c r="G1005" s="650"/>
      <c r="H1005" s="651"/>
      <c r="I1005" s="651"/>
      <c r="J1005" s="651"/>
      <c r="K1005" s="652"/>
      <c r="L1005" s="889"/>
      <c r="M1005" s="889"/>
      <c r="N1005" s="653"/>
      <c r="O1005" s="651"/>
      <c r="P1005" s="651"/>
      <c r="Q1005" s="654"/>
      <c r="R1005" s="655"/>
      <c r="S1005" s="607" t="str">
        <f t="shared" si="1155"/>
        <v/>
      </c>
      <c r="T1005" s="656" t="str">
        <f t="shared" si="1156"/>
        <v/>
      </c>
      <c r="U1005" s="656" t="str">
        <f t="shared" si="1191"/>
        <v/>
      </c>
      <c r="V1005" s="656" t="str">
        <f t="shared" si="1157"/>
        <v/>
      </c>
      <c r="W1005" s="719"/>
      <c r="X1005" s="659"/>
      <c r="Y1005" s="656" t="str">
        <f t="shared" si="1221"/>
        <v/>
      </c>
      <c r="Z1005" s="659"/>
      <c r="AA1005" s="654"/>
      <c r="AB1005" s="656" t="str">
        <f t="shared" si="1158"/>
        <v/>
      </c>
      <c r="AC1005" s="661" t="str">
        <f t="shared" si="1192"/>
        <v/>
      </c>
      <c r="AE1005" s="658" t="str">
        <f t="shared" si="1159"/>
        <v/>
      </c>
      <c r="AF1005" s="659"/>
      <c r="AT1005" s="805" t="str">
        <f t="shared" si="1217"/>
        <v/>
      </c>
      <c r="AU1005" t="str">
        <f t="shared" si="1193"/>
        <v/>
      </c>
      <c r="AV1005" s="6" t="str">
        <f t="shared" si="1160"/>
        <v/>
      </c>
      <c r="AW1005" s="317" t="str">
        <f t="shared" si="1161"/>
        <v/>
      </c>
      <c r="AX1005" s="158" t="str">
        <f t="shared" si="1162"/>
        <v/>
      </c>
      <c r="AY1005" s="158" t="str">
        <f t="shared" si="1152"/>
        <v/>
      </c>
      <c r="AZ1005" s="309" t="str">
        <f t="shared" si="1151"/>
        <v/>
      </c>
      <c r="BA1005" s="318" t="str">
        <f t="shared" si="1163"/>
        <v/>
      </c>
      <c r="BB1005" s="473" t="str">
        <f t="shared" si="1164"/>
        <v/>
      </c>
      <c r="BC1005" s="80" t="str">
        <f t="shared" si="1215"/>
        <v/>
      </c>
      <c r="BD1005" s="56">
        <f t="shared" si="1165"/>
        <v>1</v>
      </c>
      <c r="BF1005" s="56" t="str">
        <f t="shared" si="1166"/>
        <v/>
      </c>
      <c r="BG1005" s="56" t="str">
        <f t="shared" si="1167"/>
        <v/>
      </c>
      <c r="BH1005" s="6" t="str">
        <f t="shared" si="1168"/>
        <v/>
      </c>
      <c r="BK1005" s="6" t="str">
        <f t="shared" si="1169"/>
        <v/>
      </c>
      <c r="BL1005" s="56">
        <f t="shared" si="1194"/>
        <v>999999</v>
      </c>
      <c r="BM1005" s="183">
        <f t="shared" si="1195"/>
        <v>99999.000005024995</v>
      </c>
      <c r="BN1005" s="61">
        <v>989</v>
      </c>
      <c r="BO1005" s="6">
        <f t="shared" si="1170"/>
        <v>999999</v>
      </c>
      <c r="BP1005" s="6">
        <f t="shared" si="1171"/>
        <v>999999</v>
      </c>
      <c r="BQ1005" s="6" t="str">
        <f t="shared" si="1196"/>
        <v>x</v>
      </c>
      <c r="BR1005" s="206">
        <f t="shared" si="1172"/>
        <v>99999.000005024995</v>
      </c>
      <c r="BS1005" s="6">
        <f t="shared" si="1173"/>
        <v>99999.000005024995</v>
      </c>
      <c r="BT1005" s="6" t="str">
        <f t="shared" si="1197"/>
        <v>x</v>
      </c>
      <c r="BU1005" s="6" t="str">
        <f t="shared" si="1174"/>
        <v/>
      </c>
      <c r="BW1005" s="82">
        <f t="shared" si="1198"/>
        <v>9999999999</v>
      </c>
      <c r="BX1005" s="80" t="str">
        <f t="shared" si="1175"/>
        <v>x</v>
      </c>
      <c r="BY1005" s="80" t="str">
        <f t="shared" si="1176"/>
        <v/>
      </c>
      <c r="BZ1005" s="56" t="str">
        <f t="shared" si="1199"/>
        <v/>
      </c>
      <c r="CA1005" s="56" t="str">
        <f t="shared" si="1200"/>
        <v/>
      </c>
      <c r="CB1005" s="88">
        <f t="shared" si="1201"/>
        <v>0</v>
      </c>
      <c r="CC1005" s="56" t="str">
        <f t="shared" si="1177"/>
        <v/>
      </c>
      <c r="CD1005" s="56"/>
      <c r="CE1005" s="56"/>
      <c r="CF1005" s="56"/>
      <c r="CG1005" s="56"/>
      <c r="CH1005" s="169">
        <f t="shared" si="1202"/>
        <v>9999999999</v>
      </c>
      <c r="CI1005" s="170">
        <f t="shared" si="1203"/>
        <v>9999999999</v>
      </c>
      <c r="CJ1005" s="171">
        <f t="shared" si="1204"/>
        <v>9999999999</v>
      </c>
      <c r="CK1005" s="172" t="str">
        <f t="shared" si="1205"/>
        <v/>
      </c>
      <c r="CL1005" s="173" t="str">
        <f t="shared" si="1178"/>
        <v>x</v>
      </c>
      <c r="CN1005" s="6" t="str">
        <f t="shared" si="1206"/>
        <v/>
      </c>
      <c r="CO1005" s="293" t="e">
        <f t="shared" ca="1" si="1216"/>
        <v>#N/A</v>
      </c>
      <c r="CP1005" s="6" t="e">
        <f t="shared" ca="1" si="1207"/>
        <v>#N/A</v>
      </c>
      <c r="CQ1005" s="61">
        <v>989</v>
      </c>
      <c r="CR1005" s="6">
        <f t="shared" si="1179"/>
        <v>0</v>
      </c>
      <c r="CS1005" s="6">
        <f t="shared" si="1180"/>
        <v>0</v>
      </c>
      <c r="CT1005" s="56" t="str">
        <f t="shared" si="1181"/>
        <v/>
      </c>
      <c r="CU1005" s="76">
        <f t="shared" si="1182"/>
        <v>0</v>
      </c>
      <c r="CV1005" s="76">
        <f t="shared" si="1183"/>
        <v>0</v>
      </c>
      <c r="CX1005" s="6" t="str">
        <f t="shared" si="1184"/>
        <v/>
      </c>
      <c r="CY1005" s="6" t="str">
        <f t="shared" si="1185"/>
        <v/>
      </c>
      <c r="CZ1005" s="6" t="str">
        <f t="shared" si="1186"/>
        <v/>
      </c>
      <c r="DG1005" s="56" t="str">
        <f t="shared" si="1187"/>
        <v/>
      </c>
      <c r="DH1005" s="6">
        <f t="shared" si="1188"/>
        <v>0</v>
      </c>
      <c r="DK1005" s="6">
        <f t="shared" si="1223"/>
        <v>0</v>
      </c>
      <c r="DL1005" s="6" t="e">
        <f t="shared" si="1224"/>
        <v>#N/A</v>
      </c>
      <c r="DN1005" s="6" t="e">
        <f t="shared" si="1222"/>
        <v>#N/A</v>
      </c>
      <c r="DP1005" s="6" t="str">
        <f t="shared" si="1189"/>
        <v/>
      </c>
      <c r="DQ1005" s="293">
        <f t="shared" ca="1" si="1218"/>
        <v>999</v>
      </c>
      <c r="DR1005" s="6" t="str">
        <f t="shared" ca="1" si="1208"/>
        <v>x</v>
      </c>
      <c r="DU1005" s="293" t="e">
        <f t="shared" ca="1" si="1209"/>
        <v>#N/A</v>
      </c>
      <c r="DV1005" s="5"/>
      <c r="DW1005" s="293" t="e">
        <f t="shared" ca="1" si="1219"/>
        <v>#N/A</v>
      </c>
      <c r="DZ1005" s="293" t="e">
        <f t="shared" ca="1" si="1210"/>
        <v>#N/A</v>
      </c>
      <c r="EA1005" s="293" t="e">
        <f t="shared" ca="1" si="1211"/>
        <v>#N/A</v>
      </c>
      <c r="EB1005" s="293" t="e">
        <f t="shared" ca="1" si="1212"/>
        <v>#N/A</v>
      </c>
      <c r="EE1005" s="6" t="str">
        <f t="shared" si="1213"/>
        <v/>
      </c>
      <c r="EF1005" s="293" t="e">
        <f t="shared" ca="1" si="1214"/>
        <v>#N/A</v>
      </c>
      <c r="EG1005" s="6" t="e">
        <f t="shared" ca="1" si="1190"/>
        <v>#N/A</v>
      </c>
    </row>
    <row r="1006" spans="3:137" x14ac:dyDescent="0.2">
      <c r="C1006" s="75"/>
      <c r="D1006" s="184" t="str">
        <f t="shared" si="1154"/>
        <v/>
      </c>
      <c r="E1006" s="649" t="str">
        <f t="shared" si="1220"/>
        <v/>
      </c>
      <c r="F1006" s="607" t="str">
        <f t="shared" si="1153"/>
        <v>x</v>
      </c>
      <c r="G1006" s="650"/>
      <c r="H1006" s="651"/>
      <c r="I1006" s="651"/>
      <c r="J1006" s="651"/>
      <c r="K1006" s="652"/>
      <c r="L1006" s="889"/>
      <c r="M1006" s="889"/>
      <c r="N1006" s="653"/>
      <c r="O1006" s="651"/>
      <c r="P1006" s="651"/>
      <c r="Q1006" s="654"/>
      <c r="R1006" s="655"/>
      <c r="S1006" s="607" t="str">
        <f t="shared" si="1155"/>
        <v/>
      </c>
      <c r="T1006" s="656" t="str">
        <f t="shared" si="1156"/>
        <v/>
      </c>
      <c r="U1006" s="656" t="str">
        <f t="shared" si="1191"/>
        <v/>
      </c>
      <c r="V1006" s="656" t="str">
        <f t="shared" si="1157"/>
        <v/>
      </c>
      <c r="W1006" s="719"/>
      <c r="X1006" s="659"/>
      <c r="Y1006" s="656" t="str">
        <f t="shared" si="1221"/>
        <v/>
      </c>
      <c r="Z1006" s="659"/>
      <c r="AA1006" s="654"/>
      <c r="AB1006" s="656" t="str">
        <f t="shared" si="1158"/>
        <v/>
      </c>
      <c r="AC1006" s="661" t="str">
        <f t="shared" si="1192"/>
        <v/>
      </c>
      <c r="AE1006" s="658" t="str">
        <f t="shared" si="1159"/>
        <v/>
      </c>
      <c r="AF1006" s="659"/>
      <c r="AT1006" s="805" t="str">
        <f t="shared" si="1217"/>
        <v/>
      </c>
      <c r="AU1006" t="str">
        <f t="shared" si="1193"/>
        <v/>
      </c>
      <c r="AV1006" s="6" t="str">
        <f t="shared" si="1160"/>
        <v/>
      </c>
      <c r="AW1006" s="317" t="str">
        <f t="shared" si="1161"/>
        <v/>
      </c>
      <c r="AX1006" s="158" t="str">
        <f t="shared" si="1162"/>
        <v/>
      </c>
      <c r="AY1006" s="158" t="str">
        <f t="shared" si="1152"/>
        <v/>
      </c>
      <c r="AZ1006" s="309" t="str">
        <f t="shared" si="1151"/>
        <v/>
      </c>
      <c r="BA1006" s="318" t="str">
        <f t="shared" si="1163"/>
        <v/>
      </c>
      <c r="BB1006" s="473" t="str">
        <f t="shared" si="1164"/>
        <v/>
      </c>
      <c r="BC1006" s="80" t="str">
        <f t="shared" si="1215"/>
        <v/>
      </c>
      <c r="BD1006" s="56">
        <f t="shared" si="1165"/>
        <v>1</v>
      </c>
      <c r="BF1006" s="56" t="str">
        <f t="shared" si="1166"/>
        <v/>
      </c>
      <c r="BG1006" s="56" t="str">
        <f t="shared" si="1167"/>
        <v/>
      </c>
      <c r="BH1006" s="6" t="str">
        <f t="shared" si="1168"/>
        <v/>
      </c>
      <c r="BK1006" s="6" t="str">
        <f t="shared" si="1169"/>
        <v/>
      </c>
      <c r="BL1006" s="56">
        <f t="shared" si="1194"/>
        <v>999999</v>
      </c>
      <c r="BM1006" s="183">
        <f t="shared" si="1195"/>
        <v>99999.00000503</v>
      </c>
      <c r="BN1006" s="61">
        <v>990</v>
      </c>
      <c r="BO1006" s="6">
        <f t="shared" si="1170"/>
        <v>999999</v>
      </c>
      <c r="BP1006" s="6">
        <f t="shared" si="1171"/>
        <v>999999</v>
      </c>
      <c r="BQ1006" s="6" t="str">
        <f t="shared" si="1196"/>
        <v>x</v>
      </c>
      <c r="BR1006" s="206">
        <f t="shared" si="1172"/>
        <v>99999.00000503</v>
      </c>
      <c r="BS1006" s="6">
        <f t="shared" si="1173"/>
        <v>99999.00000503</v>
      </c>
      <c r="BT1006" s="6" t="str">
        <f t="shared" si="1197"/>
        <v>x</v>
      </c>
      <c r="BU1006" s="6" t="str">
        <f t="shared" si="1174"/>
        <v/>
      </c>
      <c r="BW1006" s="82">
        <f t="shared" si="1198"/>
        <v>9999999999</v>
      </c>
      <c r="BX1006" s="80" t="str">
        <f t="shared" si="1175"/>
        <v>x</v>
      </c>
      <c r="BY1006" s="80" t="str">
        <f t="shared" si="1176"/>
        <v/>
      </c>
      <c r="BZ1006" s="56" t="str">
        <f t="shared" si="1199"/>
        <v/>
      </c>
      <c r="CA1006" s="56" t="str">
        <f t="shared" si="1200"/>
        <v/>
      </c>
      <c r="CB1006" s="88">
        <f t="shared" si="1201"/>
        <v>0</v>
      </c>
      <c r="CC1006" s="56" t="str">
        <f t="shared" si="1177"/>
        <v/>
      </c>
      <c r="CD1006" s="56"/>
      <c r="CE1006" s="56"/>
      <c r="CF1006" s="56"/>
      <c r="CG1006" s="56"/>
      <c r="CH1006" s="169">
        <f t="shared" si="1202"/>
        <v>9999999999</v>
      </c>
      <c r="CI1006" s="170">
        <f t="shared" si="1203"/>
        <v>9999999999</v>
      </c>
      <c r="CJ1006" s="171">
        <f t="shared" si="1204"/>
        <v>9999999999</v>
      </c>
      <c r="CK1006" s="172" t="str">
        <f t="shared" si="1205"/>
        <v/>
      </c>
      <c r="CL1006" s="173" t="str">
        <f t="shared" si="1178"/>
        <v>x</v>
      </c>
      <c r="CN1006" s="6" t="str">
        <f t="shared" si="1206"/>
        <v/>
      </c>
      <c r="CO1006" s="293" t="e">
        <f t="shared" ca="1" si="1216"/>
        <v>#N/A</v>
      </c>
      <c r="CP1006" s="6" t="e">
        <f t="shared" ca="1" si="1207"/>
        <v>#N/A</v>
      </c>
      <c r="CQ1006" s="61">
        <v>990</v>
      </c>
      <c r="CR1006" s="6">
        <f t="shared" si="1179"/>
        <v>0</v>
      </c>
      <c r="CS1006" s="6">
        <f t="shared" si="1180"/>
        <v>0</v>
      </c>
      <c r="CT1006" s="56" t="str">
        <f t="shared" si="1181"/>
        <v/>
      </c>
      <c r="CU1006" s="76">
        <f t="shared" si="1182"/>
        <v>0</v>
      </c>
      <c r="CV1006" s="76">
        <f t="shared" si="1183"/>
        <v>0</v>
      </c>
      <c r="CX1006" s="6" t="str">
        <f t="shared" si="1184"/>
        <v/>
      </c>
      <c r="CY1006" s="6" t="str">
        <f t="shared" si="1185"/>
        <v/>
      </c>
      <c r="CZ1006" s="6" t="str">
        <f t="shared" si="1186"/>
        <v/>
      </c>
      <c r="DG1006" s="56" t="str">
        <f t="shared" si="1187"/>
        <v/>
      </c>
      <c r="DH1006" s="6">
        <f t="shared" si="1188"/>
        <v>0</v>
      </c>
      <c r="DK1006" s="6">
        <f t="shared" si="1223"/>
        <v>0</v>
      </c>
      <c r="DL1006" s="6" t="e">
        <f t="shared" si="1224"/>
        <v>#N/A</v>
      </c>
      <c r="DN1006" s="6" t="e">
        <f t="shared" si="1222"/>
        <v>#N/A</v>
      </c>
      <c r="DP1006" s="6" t="str">
        <f t="shared" si="1189"/>
        <v/>
      </c>
      <c r="DQ1006" s="293">
        <f t="shared" ca="1" si="1218"/>
        <v>1000</v>
      </c>
      <c r="DR1006" s="6" t="str">
        <f t="shared" ca="1" si="1208"/>
        <v>x</v>
      </c>
      <c r="DU1006" s="293" t="e">
        <f t="shared" ca="1" si="1209"/>
        <v>#N/A</v>
      </c>
      <c r="DV1006" s="5"/>
      <c r="DW1006" s="293" t="e">
        <f t="shared" ca="1" si="1219"/>
        <v>#N/A</v>
      </c>
      <c r="DZ1006" s="293" t="e">
        <f t="shared" ca="1" si="1210"/>
        <v>#N/A</v>
      </c>
      <c r="EA1006" s="293" t="e">
        <f t="shared" ca="1" si="1211"/>
        <v>#N/A</v>
      </c>
      <c r="EB1006" s="293" t="e">
        <f t="shared" ca="1" si="1212"/>
        <v>#N/A</v>
      </c>
      <c r="EE1006" s="6" t="str">
        <f t="shared" si="1213"/>
        <v/>
      </c>
      <c r="EF1006" s="293" t="e">
        <f t="shared" ca="1" si="1214"/>
        <v>#N/A</v>
      </c>
      <c r="EG1006" s="6" t="e">
        <f t="shared" ca="1" si="1190"/>
        <v>#N/A</v>
      </c>
    </row>
    <row r="1007" spans="3:137" x14ac:dyDescent="0.2">
      <c r="C1007" s="75"/>
      <c r="D1007" s="184" t="str">
        <f t="shared" si="1154"/>
        <v/>
      </c>
      <c r="E1007" s="649" t="str">
        <f t="shared" si="1220"/>
        <v/>
      </c>
      <c r="F1007" s="607" t="str">
        <f t="shared" si="1153"/>
        <v>x</v>
      </c>
      <c r="G1007" s="650"/>
      <c r="H1007" s="651"/>
      <c r="I1007" s="651"/>
      <c r="J1007" s="651"/>
      <c r="K1007" s="652"/>
      <c r="L1007" s="889"/>
      <c r="M1007" s="889"/>
      <c r="N1007" s="653"/>
      <c r="O1007" s="651"/>
      <c r="P1007" s="651"/>
      <c r="Q1007" s="654"/>
      <c r="R1007" s="655"/>
      <c r="S1007" s="607" t="str">
        <f t="shared" si="1155"/>
        <v/>
      </c>
      <c r="T1007" s="656" t="str">
        <f t="shared" si="1156"/>
        <v/>
      </c>
      <c r="U1007" s="656" t="str">
        <f t="shared" si="1191"/>
        <v/>
      </c>
      <c r="V1007" s="656" t="str">
        <f t="shared" si="1157"/>
        <v/>
      </c>
      <c r="W1007" s="719"/>
      <c r="X1007" s="659"/>
      <c r="Y1007" s="656" t="str">
        <f t="shared" si="1221"/>
        <v/>
      </c>
      <c r="Z1007" s="659"/>
      <c r="AA1007" s="654"/>
      <c r="AB1007" s="656" t="str">
        <f t="shared" si="1158"/>
        <v/>
      </c>
      <c r="AC1007" s="661" t="str">
        <f t="shared" si="1192"/>
        <v/>
      </c>
      <c r="AE1007" s="658" t="str">
        <f t="shared" si="1159"/>
        <v/>
      </c>
      <c r="AF1007" s="659"/>
      <c r="AT1007" s="805" t="str">
        <f t="shared" si="1217"/>
        <v/>
      </c>
      <c r="AU1007" t="str">
        <f t="shared" si="1193"/>
        <v/>
      </c>
      <c r="AV1007" s="6" t="str">
        <f t="shared" si="1160"/>
        <v/>
      </c>
      <c r="AW1007" s="317" t="str">
        <f t="shared" si="1161"/>
        <v/>
      </c>
      <c r="AX1007" s="158" t="str">
        <f t="shared" si="1162"/>
        <v/>
      </c>
      <c r="AY1007" s="158" t="str">
        <f t="shared" si="1152"/>
        <v/>
      </c>
      <c r="AZ1007" s="309" t="str">
        <f t="shared" si="1151"/>
        <v/>
      </c>
      <c r="BA1007" s="318" t="str">
        <f t="shared" si="1163"/>
        <v/>
      </c>
      <c r="BB1007" s="473" t="str">
        <f t="shared" si="1164"/>
        <v/>
      </c>
      <c r="BC1007" s="80" t="str">
        <f t="shared" si="1215"/>
        <v/>
      </c>
      <c r="BD1007" s="56">
        <f t="shared" si="1165"/>
        <v>1</v>
      </c>
      <c r="BF1007" s="56" t="str">
        <f t="shared" si="1166"/>
        <v/>
      </c>
      <c r="BG1007" s="56" t="str">
        <f t="shared" si="1167"/>
        <v/>
      </c>
      <c r="BH1007" s="6" t="str">
        <f t="shared" si="1168"/>
        <v/>
      </c>
      <c r="BK1007" s="6" t="str">
        <f t="shared" si="1169"/>
        <v/>
      </c>
      <c r="BL1007" s="56">
        <f t="shared" si="1194"/>
        <v>999999</v>
      </c>
      <c r="BM1007" s="183">
        <f t="shared" si="1195"/>
        <v>99999.000005035006</v>
      </c>
      <c r="BN1007" s="61">
        <v>991</v>
      </c>
      <c r="BO1007" s="6">
        <f t="shared" si="1170"/>
        <v>999999</v>
      </c>
      <c r="BP1007" s="6">
        <f t="shared" si="1171"/>
        <v>999999</v>
      </c>
      <c r="BQ1007" s="6" t="str">
        <f t="shared" si="1196"/>
        <v>x</v>
      </c>
      <c r="BR1007" s="206">
        <f t="shared" si="1172"/>
        <v>99999.000005035006</v>
      </c>
      <c r="BS1007" s="6">
        <f t="shared" si="1173"/>
        <v>99999.000005035006</v>
      </c>
      <c r="BT1007" s="6" t="str">
        <f t="shared" si="1197"/>
        <v>x</v>
      </c>
      <c r="BU1007" s="6" t="str">
        <f t="shared" si="1174"/>
        <v/>
      </c>
      <c r="BW1007" s="82">
        <f t="shared" si="1198"/>
        <v>9999999999</v>
      </c>
      <c r="BX1007" s="80" t="str">
        <f t="shared" si="1175"/>
        <v>x</v>
      </c>
      <c r="BY1007" s="80" t="str">
        <f t="shared" si="1176"/>
        <v/>
      </c>
      <c r="BZ1007" s="56" t="str">
        <f t="shared" si="1199"/>
        <v/>
      </c>
      <c r="CA1007" s="56" t="str">
        <f t="shared" si="1200"/>
        <v/>
      </c>
      <c r="CB1007" s="88">
        <f t="shared" si="1201"/>
        <v>0</v>
      </c>
      <c r="CC1007" s="56" t="str">
        <f t="shared" si="1177"/>
        <v/>
      </c>
      <c r="CD1007" s="56"/>
      <c r="CE1007" s="56"/>
      <c r="CF1007" s="56"/>
      <c r="CG1007" s="56"/>
      <c r="CH1007" s="169">
        <f t="shared" si="1202"/>
        <v>9999999999</v>
      </c>
      <c r="CI1007" s="170">
        <f t="shared" si="1203"/>
        <v>9999999999</v>
      </c>
      <c r="CJ1007" s="171">
        <f t="shared" si="1204"/>
        <v>9999999999</v>
      </c>
      <c r="CK1007" s="172" t="str">
        <f t="shared" si="1205"/>
        <v/>
      </c>
      <c r="CL1007" s="173" t="str">
        <f t="shared" si="1178"/>
        <v>x</v>
      </c>
      <c r="CN1007" s="6" t="str">
        <f t="shared" si="1206"/>
        <v/>
      </c>
      <c r="CO1007" s="293" t="e">
        <f t="shared" ca="1" si="1216"/>
        <v>#N/A</v>
      </c>
      <c r="CP1007" s="6" t="e">
        <f t="shared" ca="1" si="1207"/>
        <v>#N/A</v>
      </c>
      <c r="CQ1007" s="61">
        <v>991</v>
      </c>
      <c r="CR1007" s="6">
        <f t="shared" si="1179"/>
        <v>0</v>
      </c>
      <c r="CS1007" s="6">
        <f t="shared" si="1180"/>
        <v>0</v>
      </c>
      <c r="CT1007" s="56" t="str">
        <f t="shared" si="1181"/>
        <v/>
      </c>
      <c r="CU1007" s="76">
        <f t="shared" si="1182"/>
        <v>0</v>
      </c>
      <c r="CV1007" s="76">
        <f t="shared" si="1183"/>
        <v>0</v>
      </c>
      <c r="CX1007" s="6" t="str">
        <f t="shared" si="1184"/>
        <v/>
      </c>
      <c r="CY1007" s="6" t="str">
        <f t="shared" si="1185"/>
        <v/>
      </c>
      <c r="CZ1007" s="6" t="str">
        <f t="shared" si="1186"/>
        <v/>
      </c>
      <c r="DG1007" s="56" t="str">
        <f t="shared" si="1187"/>
        <v/>
      </c>
      <c r="DH1007" s="6">
        <f t="shared" si="1188"/>
        <v>0</v>
      </c>
      <c r="DK1007" s="6">
        <f t="shared" si="1223"/>
        <v>0</v>
      </c>
      <c r="DL1007" s="6" t="e">
        <f t="shared" si="1224"/>
        <v>#N/A</v>
      </c>
      <c r="DN1007" s="6" t="e">
        <f t="shared" si="1222"/>
        <v>#N/A</v>
      </c>
      <c r="DP1007" s="6" t="str">
        <f t="shared" si="1189"/>
        <v/>
      </c>
      <c r="DQ1007" s="293" t="e">
        <f t="shared" ca="1" si="1218"/>
        <v>#N/A</v>
      </c>
      <c r="DR1007" s="6" t="e">
        <f t="shared" ca="1" si="1208"/>
        <v>#N/A</v>
      </c>
      <c r="DU1007" s="293" t="e">
        <f t="shared" ca="1" si="1209"/>
        <v>#N/A</v>
      </c>
      <c r="DV1007" s="5"/>
      <c r="DW1007" s="293" t="e">
        <f t="shared" ca="1" si="1219"/>
        <v>#N/A</v>
      </c>
      <c r="DZ1007" s="293" t="e">
        <f t="shared" ca="1" si="1210"/>
        <v>#N/A</v>
      </c>
      <c r="EA1007" s="293" t="e">
        <f t="shared" ca="1" si="1211"/>
        <v>#N/A</v>
      </c>
      <c r="EB1007" s="293" t="e">
        <f t="shared" ca="1" si="1212"/>
        <v>#N/A</v>
      </c>
      <c r="EE1007" s="6" t="str">
        <f t="shared" si="1213"/>
        <v/>
      </c>
      <c r="EF1007" s="293" t="e">
        <f t="shared" ca="1" si="1214"/>
        <v>#N/A</v>
      </c>
      <c r="EG1007" s="6" t="e">
        <f t="shared" ca="1" si="1190"/>
        <v>#N/A</v>
      </c>
    </row>
    <row r="1008" spans="3:137" x14ac:dyDescent="0.2">
      <c r="C1008" s="75"/>
      <c r="D1008" s="184" t="str">
        <f t="shared" si="1154"/>
        <v/>
      </c>
      <c r="E1008" s="649" t="str">
        <f t="shared" si="1220"/>
        <v/>
      </c>
      <c r="F1008" s="607" t="str">
        <f t="shared" si="1153"/>
        <v>x</v>
      </c>
      <c r="G1008" s="650"/>
      <c r="H1008" s="651"/>
      <c r="I1008" s="651"/>
      <c r="J1008" s="651"/>
      <c r="K1008" s="652"/>
      <c r="L1008" s="889"/>
      <c r="M1008" s="889"/>
      <c r="N1008" s="653"/>
      <c r="O1008" s="651"/>
      <c r="P1008" s="651"/>
      <c r="Q1008" s="654"/>
      <c r="R1008" s="655"/>
      <c r="S1008" s="607" t="str">
        <f t="shared" si="1155"/>
        <v/>
      </c>
      <c r="T1008" s="656" t="str">
        <f t="shared" si="1156"/>
        <v/>
      </c>
      <c r="U1008" s="656" t="str">
        <f t="shared" si="1191"/>
        <v/>
      </c>
      <c r="V1008" s="656" t="str">
        <f t="shared" si="1157"/>
        <v/>
      </c>
      <c r="W1008" s="719"/>
      <c r="X1008" s="659"/>
      <c r="Y1008" s="656" t="str">
        <f t="shared" si="1221"/>
        <v/>
      </c>
      <c r="Z1008" s="659"/>
      <c r="AA1008" s="654"/>
      <c r="AB1008" s="656" t="str">
        <f t="shared" si="1158"/>
        <v/>
      </c>
      <c r="AC1008" s="661" t="str">
        <f t="shared" si="1192"/>
        <v/>
      </c>
      <c r="AE1008" s="658" t="str">
        <f t="shared" si="1159"/>
        <v/>
      </c>
      <c r="AF1008" s="659"/>
      <c r="AT1008" s="805" t="str">
        <f t="shared" si="1217"/>
        <v/>
      </c>
      <c r="AU1008" t="str">
        <f t="shared" si="1193"/>
        <v/>
      </c>
      <c r="AV1008" s="6" t="str">
        <f t="shared" si="1160"/>
        <v/>
      </c>
      <c r="AW1008" s="317" t="str">
        <f t="shared" si="1161"/>
        <v/>
      </c>
      <c r="AX1008" s="158" t="str">
        <f t="shared" si="1162"/>
        <v/>
      </c>
      <c r="AY1008" s="158" t="str">
        <f t="shared" si="1152"/>
        <v/>
      </c>
      <c r="AZ1008" s="309" t="str">
        <f t="shared" si="1151"/>
        <v/>
      </c>
      <c r="BA1008" s="318" t="str">
        <f t="shared" si="1163"/>
        <v/>
      </c>
      <c r="BB1008" s="473" t="str">
        <f t="shared" si="1164"/>
        <v/>
      </c>
      <c r="BC1008" s="80" t="str">
        <f t="shared" si="1215"/>
        <v/>
      </c>
      <c r="BD1008" s="56">
        <f t="shared" si="1165"/>
        <v>1</v>
      </c>
      <c r="BF1008" s="56" t="str">
        <f t="shared" si="1166"/>
        <v/>
      </c>
      <c r="BG1008" s="56" t="str">
        <f t="shared" si="1167"/>
        <v/>
      </c>
      <c r="BH1008" s="6" t="str">
        <f t="shared" si="1168"/>
        <v/>
      </c>
      <c r="BK1008" s="6" t="str">
        <f t="shared" si="1169"/>
        <v/>
      </c>
      <c r="BL1008" s="56">
        <f t="shared" si="1194"/>
        <v>999999</v>
      </c>
      <c r="BM1008" s="183">
        <f t="shared" si="1195"/>
        <v>99999.000005039998</v>
      </c>
      <c r="BN1008" s="61">
        <v>992</v>
      </c>
      <c r="BO1008" s="6">
        <f t="shared" si="1170"/>
        <v>999999</v>
      </c>
      <c r="BP1008" s="6">
        <f t="shared" si="1171"/>
        <v>999999</v>
      </c>
      <c r="BQ1008" s="6" t="str">
        <f t="shared" si="1196"/>
        <v>x</v>
      </c>
      <c r="BR1008" s="206">
        <f t="shared" si="1172"/>
        <v>99999.000005039998</v>
      </c>
      <c r="BS1008" s="6">
        <f t="shared" si="1173"/>
        <v>99999.000005039998</v>
      </c>
      <c r="BT1008" s="6" t="str">
        <f t="shared" si="1197"/>
        <v>x</v>
      </c>
      <c r="BU1008" s="6" t="str">
        <f t="shared" si="1174"/>
        <v/>
      </c>
      <c r="BW1008" s="82">
        <f t="shared" si="1198"/>
        <v>9999999999</v>
      </c>
      <c r="BX1008" s="80" t="str">
        <f t="shared" si="1175"/>
        <v>x</v>
      </c>
      <c r="BY1008" s="80" t="str">
        <f t="shared" si="1176"/>
        <v/>
      </c>
      <c r="BZ1008" s="56" t="str">
        <f t="shared" si="1199"/>
        <v/>
      </c>
      <c r="CA1008" s="56" t="str">
        <f t="shared" si="1200"/>
        <v/>
      </c>
      <c r="CB1008" s="88">
        <f t="shared" si="1201"/>
        <v>0</v>
      </c>
      <c r="CC1008" s="56" t="str">
        <f t="shared" si="1177"/>
        <v/>
      </c>
      <c r="CD1008" s="56"/>
      <c r="CE1008" s="56"/>
      <c r="CF1008" s="56"/>
      <c r="CG1008" s="56"/>
      <c r="CH1008" s="169">
        <f t="shared" si="1202"/>
        <v>9999999999</v>
      </c>
      <c r="CI1008" s="170">
        <f t="shared" si="1203"/>
        <v>9999999999</v>
      </c>
      <c r="CJ1008" s="171">
        <f t="shared" si="1204"/>
        <v>9999999999</v>
      </c>
      <c r="CK1008" s="172" t="str">
        <f t="shared" si="1205"/>
        <v/>
      </c>
      <c r="CL1008" s="173" t="str">
        <f t="shared" si="1178"/>
        <v>x</v>
      </c>
      <c r="CN1008" s="6" t="str">
        <f t="shared" si="1206"/>
        <v/>
      </c>
      <c r="CO1008" s="293" t="e">
        <f t="shared" ca="1" si="1216"/>
        <v>#N/A</v>
      </c>
      <c r="CP1008" s="6" t="e">
        <f t="shared" ca="1" si="1207"/>
        <v>#N/A</v>
      </c>
      <c r="CQ1008" s="61">
        <v>992</v>
      </c>
      <c r="CR1008" s="6">
        <f t="shared" si="1179"/>
        <v>0</v>
      </c>
      <c r="CS1008" s="6">
        <f t="shared" si="1180"/>
        <v>0</v>
      </c>
      <c r="CT1008" s="56" t="str">
        <f t="shared" si="1181"/>
        <v/>
      </c>
      <c r="CU1008" s="76">
        <f t="shared" si="1182"/>
        <v>0</v>
      </c>
      <c r="CV1008" s="76">
        <f t="shared" si="1183"/>
        <v>0</v>
      </c>
      <c r="CX1008" s="6" t="str">
        <f t="shared" si="1184"/>
        <v/>
      </c>
      <c r="CY1008" s="6" t="str">
        <f t="shared" si="1185"/>
        <v/>
      </c>
      <c r="CZ1008" s="6" t="str">
        <f t="shared" si="1186"/>
        <v/>
      </c>
      <c r="DG1008" s="56" t="str">
        <f t="shared" si="1187"/>
        <v/>
      </c>
      <c r="DH1008" s="6">
        <f t="shared" si="1188"/>
        <v>0</v>
      </c>
      <c r="DK1008" s="6">
        <f t="shared" si="1223"/>
        <v>0</v>
      </c>
      <c r="DL1008" s="6" t="e">
        <f t="shared" si="1224"/>
        <v>#N/A</v>
      </c>
      <c r="DN1008" s="6" t="e">
        <f t="shared" si="1222"/>
        <v>#N/A</v>
      </c>
      <c r="DP1008" s="6" t="str">
        <f t="shared" si="1189"/>
        <v/>
      </c>
      <c r="DQ1008" s="293" t="e">
        <f t="shared" ca="1" si="1218"/>
        <v>#N/A</v>
      </c>
      <c r="DR1008" s="6" t="e">
        <f t="shared" ca="1" si="1208"/>
        <v>#N/A</v>
      </c>
      <c r="DU1008" s="293" t="e">
        <f t="shared" ca="1" si="1209"/>
        <v>#N/A</v>
      </c>
      <c r="DV1008" s="5"/>
      <c r="DW1008" s="293" t="e">
        <f t="shared" ca="1" si="1219"/>
        <v>#N/A</v>
      </c>
      <c r="DZ1008" s="293" t="e">
        <f t="shared" ca="1" si="1210"/>
        <v>#N/A</v>
      </c>
      <c r="EA1008" s="293" t="e">
        <f t="shared" ca="1" si="1211"/>
        <v>#N/A</v>
      </c>
      <c r="EB1008" s="293" t="e">
        <f t="shared" ca="1" si="1212"/>
        <v>#N/A</v>
      </c>
      <c r="EE1008" s="6" t="str">
        <f t="shared" si="1213"/>
        <v/>
      </c>
      <c r="EF1008" s="293" t="e">
        <f t="shared" ca="1" si="1214"/>
        <v>#N/A</v>
      </c>
      <c r="EG1008" s="6" t="e">
        <f t="shared" ca="1" si="1190"/>
        <v>#N/A</v>
      </c>
    </row>
    <row r="1009" spans="1:137" x14ac:dyDescent="0.2">
      <c r="C1009" s="75"/>
      <c r="D1009" s="184" t="str">
        <f t="shared" si="1154"/>
        <v/>
      </c>
      <c r="E1009" s="649" t="str">
        <f t="shared" si="1220"/>
        <v/>
      </c>
      <c r="F1009" s="607" t="str">
        <f t="shared" si="1153"/>
        <v>x</v>
      </c>
      <c r="G1009" s="650"/>
      <c r="H1009" s="651"/>
      <c r="I1009" s="651"/>
      <c r="J1009" s="651"/>
      <c r="K1009" s="652"/>
      <c r="L1009" s="889"/>
      <c r="M1009" s="889"/>
      <c r="N1009" s="653"/>
      <c r="O1009" s="651"/>
      <c r="P1009" s="651"/>
      <c r="Q1009" s="654"/>
      <c r="R1009" s="655"/>
      <c r="S1009" s="607" t="str">
        <f t="shared" si="1155"/>
        <v/>
      </c>
      <c r="T1009" s="656" t="str">
        <f t="shared" si="1156"/>
        <v/>
      </c>
      <c r="U1009" s="656" t="str">
        <f t="shared" si="1191"/>
        <v/>
      </c>
      <c r="V1009" s="656" t="str">
        <f t="shared" si="1157"/>
        <v/>
      </c>
      <c r="W1009" s="719"/>
      <c r="X1009" s="659"/>
      <c r="Y1009" s="656" t="str">
        <f t="shared" si="1221"/>
        <v/>
      </c>
      <c r="Z1009" s="659"/>
      <c r="AA1009" s="654"/>
      <c r="AB1009" s="656" t="str">
        <f t="shared" si="1158"/>
        <v/>
      </c>
      <c r="AC1009" s="661" t="str">
        <f t="shared" si="1192"/>
        <v/>
      </c>
      <c r="AE1009" s="658" t="str">
        <f t="shared" si="1159"/>
        <v/>
      </c>
      <c r="AF1009" s="659"/>
      <c r="AT1009" s="805" t="str">
        <f t="shared" si="1217"/>
        <v/>
      </c>
      <c r="AU1009" t="str">
        <f t="shared" si="1193"/>
        <v/>
      </c>
      <c r="AV1009" s="6" t="str">
        <f t="shared" si="1160"/>
        <v/>
      </c>
      <c r="AW1009" s="317" t="str">
        <f t="shared" si="1161"/>
        <v/>
      </c>
      <c r="AX1009" s="158" t="str">
        <f t="shared" si="1162"/>
        <v/>
      </c>
      <c r="AY1009" s="158" t="str">
        <f t="shared" si="1152"/>
        <v/>
      </c>
      <c r="AZ1009" s="309" t="str">
        <f t="shared" si="1151"/>
        <v/>
      </c>
      <c r="BA1009" s="318" t="str">
        <f t="shared" si="1163"/>
        <v/>
      </c>
      <c r="BB1009" s="473" t="str">
        <f t="shared" si="1164"/>
        <v/>
      </c>
      <c r="BC1009" s="80" t="str">
        <f t="shared" si="1215"/>
        <v/>
      </c>
      <c r="BD1009" s="56">
        <f t="shared" si="1165"/>
        <v>1</v>
      </c>
      <c r="BF1009" s="56" t="str">
        <f t="shared" si="1166"/>
        <v/>
      </c>
      <c r="BG1009" s="56" t="str">
        <f t="shared" si="1167"/>
        <v/>
      </c>
      <c r="BH1009" s="6" t="str">
        <f t="shared" si="1168"/>
        <v/>
      </c>
      <c r="BK1009" s="6" t="str">
        <f t="shared" si="1169"/>
        <v/>
      </c>
      <c r="BL1009" s="56">
        <f t="shared" si="1194"/>
        <v>999999</v>
      </c>
      <c r="BM1009" s="183">
        <f t="shared" si="1195"/>
        <v>99999.000005045003</v>
      </c>
      <c r="BN1009" s="61">
        <v>993</v>
      </c>
      <c r="BO1009" s="6">
        <f t="shared" si="1170"/>
        <v>999999</v>
      </c>
      <c r="BP1009" s="6">
        <f t="shared" si="1171"/>
        <v>999999</v>
      </c>
      <c r="BQ1009" s="6" t="str">
        <f t="shared" si="1196"/>
        <v>x</v>
      </c>
      <c r="BR1009" s="206">
        <f t="shared" si="1172"/>
        <v>99999.000005045003</v>
      </c>
      <c r="BS1009" s="6">
        <f t="shared" si="1173"/>
        <v>99999.000005045003</v>
      </c>
      <c r="BT1009" s="6" t="str">
        <f t="shared" si="1197"/>
        <v>x</v>
      </c>
      <c r="BU1009" s="6" t="str">
        <f t="shared" si="1174"/>
        <v/>
      </c>
      <c r="BW1009" s="82">
        <f t="shared" si="1198"/>
        <v>9999999999</v>
      </c>
      <c r="BX1009" s="80" t="str">
        <f t="shared" si="1175"/>
        <v>x</v>
      </c>
      <c r="BY1009" s="80" t="str">
        <f t="shared" si="1176"/>
        <v/>
      </c>
      <c r="BZ1009" s="56" t="str">
        <f t="shared" si="1199"/>
        <v/>
      </c>
      <c r="CA1009" s="56" t="str">
        <f t="shared" si="1200"/>
        <v/>
      </c>
      <c r="CB1009" s="88">
        <f t="shared" si="1201"/>
        <v>0</v>
      </c>
      <c r="CC1009" s="56" t="str">
        <f t="shared" si="1177"/>
        <v/>
      </c>
      <c r="CD1009" s="56"/>
      <c r="CE1009" s="56"/>
      <c r="CF1009" s="56"/>
      <c r="CG1009" s="56"/>
      <c r="CH1009" s="169">
        <f t="shared" si="1202"/>
        <v>9999999999</v>
      </c>
      <c r="CI1009" s="170">
        <f t="shared" si="1203"/>
        <v>9999999999</v>
      </c>
      <c r="CJ1009" s="171">
        <f t="shared" si="1204"/>
        <v>9999999999</v>
      </c>
      <c r="CK1009" s="172" t="str">
        <f t="shared" si="1205"/>
        <v/>
      </c>
      <c r="CL1009" s="173" t="str">
        <f t="shared" si="1178"/>
        <v>x</v>
      </c>
      <c r="CN1009" s="6" t="str">
        <f t="shared" si="1206"/>
        <v/>
      </c>
      <c r="CO1009" s="293" t="e">
        <f t="shared" ca="1" si="1216"/>
        <v>#N/A</v>
      </c>
      <c r="CP1009" s="6" t="e">
        <f t="shared" ca="1" si="1207"/>
        <v>#N/A</v>
      </c>
      <c r="CQ1009" s="61">
        <v>993</v>
      </c>
      <c r="CR1009" s="6">
        <f t="shared" si="1179"/>
        <v>0</v>
      </c>
      <c r="CS1009" s="6">
        <f t="shared" si="1180"/>
        <v>0</v>
      </c>
      <c r="CT1009" s="56" t="str">
        <f t="shared" si="1181"/>
        <v/>
      </c>
      <c r="CU1009" s="76">
        <f t="shared" si="1182"/>
        <v>0</v>
      </c>
      <c r="CV1009" s="76">
        <f t="shared" si="1183"/>
        <v>0</v>
      </c>
      <c r="CX1009" s="6" t="str">
        <f t="shared" si="1184"/>
        <v/>
      </c>
      <c r="CY1009" s="6" t="str">
        <f t="shared" si="1185"/>
        <v/>
      </c>
      <c r="CZ1009" s="6" t="str">
        <f t="shared" si="1186"/>
        <v/>
      </c>
      <c r="DG1009" s="56" t="str">
        <f t="shared" si="1187"/>
        <v/>
      </c>
      <c r="DH1009" s="6">
        <f t="shared" si="1188"/>
        <v>0</v>
      </c>
      <c r="DK1009" s="6">
        <f t="shared" si="1223"/>
        <v>0</v>
      </c>
      <c r="DL1009" s="6" t="e">
        <f t="shared" si="1224"/>
        <v>#N/A</v>
      </c>
      <c r="DN1009" s="6" t="e">
        <f t="shared" si="1222"/>
        <v>#N/A</v>
      </c>
      <c r="DP1009" s="6" t="str">
        <f t="shared" si="1189"/>
        <v/>
      </c>
      <c r="DQ1009" s="293" t="e">
        <f t="shared" ca="1" si="1218"/>
        <v>#N/A</v>
      </c>
      <c r="DR1009" s="6" t="e">
        <f t="shared" ca="1" si="1208"/>
        <v>#N/A</v>
      </c>
      <c r="DU1009" s="293" t="e">
        <f t="shared" ca="1" si="1209"/>
        <v>#N/A</v>
      </c>
      <c r="DV1009" s="5"/>
      <c r="DW1009" s="293" t="e">
        <f t="shared" ca="1" si="1219"/>
        <v>#N/A</v>
      </c>
      <c r="DZ1009" s="293" t="e">
        <f t="shared" ca="1" si="1210"/>
        <v>#N/A</v>
      </c>
      <c r="EA1009" s="293" t="e">
        <f t="shared" ca="1" si="1211"/>
        <v>#N/A</v>
      </c>
      <c r="EB1009" s="293" t="e">
        <f t="shared" ca="1" si="1212"/>
        <v>#N/A</v>
      </c>
      <c r="EE1009" s="6" t="str">
        <f t="shared" si="1213"/>
        <v/>
      </c>
      <c r="EF1009" s="293" t="e">
        <f t="shared" ca="1" si="1214"/>
        <v>#N/A</v>
      </c>
      <c r="EG1009" s="6" t="e">
        <f t="shared" ca="1" si="1190"/>
        <v>#N/A</v>
      </c>
    </row>
    <row r="1010" spans="1:137" x14ac:dyDescent="0.2">
      <c r="C1010" s="75"/>
      <c r="D1010" s="184" t="str">
        <f t="shared" si="1154"/>
        <v/>
      </c>
      <c r="E1010" s="649" t="str">
        <f t="shared" si="1220"/>
        <v/>
      </c>
      <c r="F1010" s="607" t="str">
        <f t="shared" si="1153"/>
        <v>x</v>
      </c>
      <c r="G1010" s="650"/>
      <c r="H1010" s="651"/>
      <c r="I1010" s="651"/>
      <c r="J1010" s="651"/>
      <c r="K1010" s="652"/>
      <c r="L1010" s="889"/>
      <c r="M1010" s="889"/>
      <c r="N1010" s="653"/>
      <c r="O1010" s="651"/>
      <c r="P1010" s="651"/>
      <c r="Q1010" s="654"/>
      <c r="R1010" s="655"/>
      <c r="S1010" s="607" t="str">
        <f t="shared" si="1155"/>
        <v/>
      </c>
      <c r="T1010" s="656" t="str">
        <f t="shared" si="1156"/>
        <v/>
      </c>
      <c r="U1010" s="656" t="str">
        <f t="shared" si="1191"/>
        <v/>
      </c>
      <c r="V1010" s="656" t="str">
        <f t="shared" si="1157"/>
        <v/>
      </c>
      <c r="W1010" s="719"/>
      <c r="X1010" s="659"/>
      <c r="Y1010" s="656" t="str">
        <f t="shared" si="1221"/>
        <v/>
      </c>
      <c r="Z1010" s="659"/>
      <c r="AA1010" s="654"/>
      <c r="AB1010" s="656" t="str">
        <f t="shared" si="1158"/>
        <v/>
      </c>
      <c r="AC1010" s="661" t="str">
        <f t="shared" si="1192"/>
        <v/>
      </c>
      <c r="AE1010" s="658" t="str">
        <f t="shared" si="1159"/>
        <v/>
      </c>
      <c r="AF1010" s="659"/>
      <c r="AT1010" s="805" t="str">
        <f t="shared" si="1217"/>
        <v/>
      </c>
      <c r="AU1010" t="str">
        <f t="shared" si="1193"/>
        <v/>
      </c>
      <c r="AV1010" s="6" t="str">
        <f t="shared" si="1160"/>
        <v/>
      </c>
      <c r="AW1010" s="317" t="str">
        <f t="shared" si="1161"/>
        <v/>
      </c>
      <c r="AX1010" s="158" t="str">
        <f t="shared" si="1162"/>
        <v/>
      </c>
      <c r="AY1010" s="158" t="str">
        <f t="shared" si="1152"/>
        <v/>
      </c>
      <c r="AZ1010" s="309" t="str">
        <f t="shared" si="1151"/>
        <v/>
      </c>
      <c r="BA1010" s="318" t="str">
        <f t="shared" si="1163"/>
        <v/>
      </c>
      <c r="BB1010" s="473" t="str">
        <f t="shared" si="1164"/>
        <v/>
      </c>
      <c r="BC1010" s="80" t="str">
        <f t="shared" si="1215"/>
        <v/>
      </c>
      <c r="BD1010" s="56">
        <f t="shared" si="1165"/>
        <v>1</v>
      </c>
      <c r="BF1010" s="56" t="str">
        <f t="shared" si="1166"/>
        <v/>
      </c>
      <c r="BG1010" s="56" t="str">
        <f t="shared" si="1167"/>
        <v/>
      </c>
      <c r="BH1010" s="6" t="str">
        <f t="shared" si="1168"/>
        <v/>
      </c>
      <c r="BK1010" s="6" t="str">
        <f t="shared" si="1169"/>
        <v/>
      </c>
      <c r="BL1010" s="56">
        <f t="shared" si="1194"/>
        <v>999999</v>
      </c>
      <c r="BM1010" s="183">
        <f t="shared" si="1195"/>
        <v>99999.000005049995</v>
      </c>
      <c r="BN1010" s="61">
        <v>994</v>
      </c>
      <c r="BO1010" s="6">
        <f t="shared" si="1170"/>
        <v>999999</v>
      </c>
      <c r="BP1010" s="6">
        <f t="shared" si="1171"/>
        <v>999999</v>
      </c>
      <c r="BQ1010" s="6" t="str">
        <f t="shared" si="1196"/>
        <v>x</v>
      </c>
      <c r="BR1010" s="206">
        <f t="shared" si="1172"/>
        <v>99999.000005049995</v>
      </c>
      <c r="BS1010" s="6">
        <f t="shared" si="1173"/>
        <v>99999.000005049995</v>
      </c>
      <c r="BT1010" s="6" t="str">
        <f t="shared" si="1197"/>
        <v>x</v>
      </c>
      <c r="BU1010" s="6" t="str">
        <f t="shared" si="1174"/>
        <v/>
      </c>
      <c r="BW1010" s="82">
        <f t="shared" si="1198"/>
        <v>9999999999</v>
      </c>
      <c r="BX1010" s="80" t="str">
        <f t="shared" si="1175"/>
        <v>x</v>
      </c>
      <c r="BY1010" s="80" t="str">
        <f t="shared" si="1176"/>
        <v/>
      </c>
      <c r="BZ1010" s="56" t="str">
        <f t="shared" si="1199"/>
        <v/>
      </c>
      <c r="CA1010" s="56" t="str">
        <f t="shared" si="1200"/>
        <v/>
      </c>
      <c r="CB1010" s="88">
        <f t="shared" si="1201"/>
        <v>0</v>
      </c>
      <c r="CC1010" s="56" t="str">
        <f t="shared" si="1177"/>
        <v/>
      </c>
      <c r="CD1010" s="56"/>
      <c r="CE1010" s="56"/>
      <c r="CF1010" s="56"/>
      <c r="CG1010" s="56"/>
      <c r="CH1010" s="169">
        <f t="shared" si="1202"/>
        <v>9999999999</v>
      </c>
      <c r="CI1010" s="170">
        <f t="shared" si="1203"/>
        <v>9999999999</v>
      </c>
      <c r="CJ1010" s="171">
        <f t="shared" si="1204"/>
        <v>9999999999</v>
      </c>
      <c r="CK1010" s="172" t="str">
        <f t="shared" si="1205"/>
        <v/>
      </c>
      <c r="CL1010" s="173" t="str">
        <f t="shared" si="1178"/>
        <v>x</v>
      </c>
      <c r="CN1010" s="6" t="str">
        <f t="shared" si="1206"/>
        <v/>
      </c>
      <c r="CO1010" s="293" t="e">
        <f t="shared" ca="1" si="1216"/>
        <v>#N/A</v>
      </c>
      <c r="CP1010" s="6" t="e">
        <f t="shared" ca="1" si="1207"/>
        <v>#N/A</v>
      </c>
      <c r="CQ1010" s="61">
        <v>994</v>
      </c>
      <c r="CR1010" s="6">
        <f t="shared" si="1179"/>
        <v>0</v>
      </c>
      <c r="CS1010" s="6">
        <f t="shared" si="1180"/>
        <v>0</v>
      </c>
      <c r="CT1010" s="56" t="str">
        <f t="shared" si="1181"/>
        <v/>
      </c>
      <c r="CU1010" s="76">
        <f t="shared" si="1182"/>
        <v>0</v>
      </c>
      <c r="CV1010" s="76">
        <f t="shared" si="1183"/>
        <v>0</v>
      </c>
      <c r="CX1010" s="6" t="str">
        <f t="shared" si="1184"/>
        <v/>
      </c>
      <c r="CY1010" s="6" t="str">
        <f t="shared" si="1185"/>
        <v/>
      </c>
      <c r="CZ1010" s="6" t="str">
        <f t="shared" si="1186"/>
        <v/>
      </c>
      <c r="DG1010" s="56" t="str">
        <f t="shared" si="1187"/>
        <v/>
      </c>
      <c r="DH1010" s="6">
        <f t="shared" si="1188"/>
        <v>0</v>
      </c>
      <c r="DK1010" s="6">
        <f t="shared" si="1223"/>
        <v>0</v>
      </c>
      <c r="DL1010" s="6" t="e">
        <f t="shared" si="1224"/>
        <v>#N/A</v>
      </c>
      <c r="DN1010" s="6" t="e">
        <f t="shared" si="1222"/>
        <v>#N/A</v>
      </c>
      <c r="DP1010" s="6" t="str">
        <f t="shared" si="1189"/>
        <v/>
      </c>
      <c r="DQ1010" s="293" t="e">
        <f t="shared" ca="1" si="1218"/>
        <v>#N/A</v>
      </c>
      <c r="DR1010" s="6" t="e">
        <f t="shared" ca="1" si="1208"/>
        <v>#N/A</v>
      </c>
      <c r="DU1010" s="293" t="e">
        <f t="shared" ca="1" si="1209"/>
        <v>#N/A</v>
      </c>
      <c r="DV1010" s="5"/>
      <c r="DW1010" s="293" t="e">
        <f t="shared" ca="1" si="1219"/>
        <v>#N/A</v>
      </c>
      <c r="DZ1010" s="293" t="e">
        <f t="shared" ca="1" si="1210"/>
        <v>#N/A</v>
      </c>
      <c r="EA1010" s="293" t="e">
        <f t="shared" ca="1" si="1211"/>
        <v>#N/A</v>
      </c>
      <c r="EB1010" s="293" t="e">
        <f t="shared" ca="1" si="1212"/>
        <v>#N/A</v>
      </c>
      <c r="EE1010" s="6" t="str">
        <f t="shared" si="1213"/>
        <v/>
      </c>
      <c r="EF1010" s="293" t="e">
        <f t="shared" ca="1" si="1214"/>
        <v>#N/A</v>
      </c>
      <c r="EG1010" s="6" t="e">
        <f t="shared" ca="1" si="1190"/>
        <v>#N/A</v>
      </c>
    </row>
    <row r="1011" spans="1:137" x14ac:dyDescent="0.2">
      <c r="C1011" s="75"/>
      <c r="D1011" s="184" t="str">
        <f t="shared" si="1154"/>
        <v/>
      </c>
      <c r="E1011" s="649" t="str">
        <f t="shared" si="1220"/>
        <v/>
      </c>
      <c r="F1011" s="607" t="str">
        <f t="shared" si="1153"/>
        <v>x</v>
      </c>
      <c r="G1011" s="650"/>
      <c r="H1011" s="651"/>
      <c r="I1011" s="651"/>
      <c r="J1011" s="651"/>
      <c r="K1011" s="652"/>
      <c r="L1011" s="889"/>
      <c r="M1011" s="889"/>
      <c r="N1011" s="653"/>
      <c r="O1011" s="651"/>
      <c r="P1011" s="651"/>
      <c r="Q1011" s="654"/>
      <c r="R1011" s="655"/>
      <c r="S1011" s="607" t="str">
        <f t="shared" si="1155"/>
        <v/>
      </c>
      <c r="T1011" s="656" t="str">
        <f t="shared" si="1156"/>
        <v/>
      </c>
      <c r="U1011" s="656" t="str">
        <f t="shared" si="1191"/>
        <v/>
      </c>
      <c r="V1011" s="656" t="str">
        <f t="shared" si="1157"/>
        <v/>
      </c>
      <c r="W1011" s="719"/>
      <c r="X1011" s="659"/>
      <c r="Y1011" s="656" t="str">
        <f t="shared" si="1221"/>
        <v/>
      </c>
      <c r="Z1011" s="659"/>
      <c r="AA1011" s="654"/>
      <c r="AB1011" s="656" t="str">
        <f t="shared" si="1158"/>
        <v/>
      </c>
      <c r="AC1011" s="661" t="str">
        <f t="shared" si="1192"/>
        <v/>
      </c>
      <c r="AE1011" s="658" t="str">
        <f t="shared" si="1159"/>
        <v/>
      </c>
      <c r="AF1011" s="659"/>
      <c r="AT1011" s="805" t="str">
        <f t="shared" si="1217"/>
        <v/>
      </c>
      <c r="AU1011" t="str">
        <f t="shared" si="1193"/>
        <v/>
      </c>
      <c r="AV1011" s="6" t="str">
        <f t="shared" si="1160"/>
        <v/>
      </c>
      <c r="AW1011" s="317" t="str">
        <f t="shared" si="1161"/>
        <v/>
      </c>
      <c r="AX1011" s="158" t="str">
        <f t="shared" si="1162"/>
        <v/>
      </c>
      <c r="AY1011" s="158" t="str">
        <f t="shared" si="1152"/>
        <v/>
      </c>
      <c r="AZ1011" s="309" t="str">
        <f t="shared" si="1151"/>
        <v/>
      </c>
      <c r="BA1011" s="318" t="str">
        <f t="shared" si="1163"/>
        <v/>
      </c>
      <c r="BB1011" s="473" t="str">
        <f t="shared" si="1164"/>
        <v/>
      </c>
      <c r="BC1011" s="80" t="str">
        <f t="shared" si="1215"/>
        <v/>
      </c>
      <c r="BD1011" s="56">
        <f t="shared" si="1165"/>
        <v>1</v>
      </c>
      <c r="BF1011" s="56" t="str">
        <f t="shared" si="1166"/>
        <v/>
      </c>
      <c r="BG1011" s="56" t="str">
        <f t="shared" si="1167"/>
        <v/>
      </c>
      <c r="BH1011" s="6" t="str">
        <f t="shared" si="1168"/>
        <v/>
      </c>
      <c r="BK1011" s="6" t="str">
        <f t="shared" si="1169"/>
        <v/>
      </c>
      <c r="BL1011" s="56">
        <f t="shared" si="1194"/>
        <v>999999</v>
      </c>
      <c r="BM1011" s="183">
        <f t="shared" si="1195"/>
        <v>99999.000005055001</v>
      </c>
      <c r="BN1011" s="61">
        <v>995</v>
      </c>
      <c r="BO1011" s="6">
        <f t="shared" si="1170"/>
        <v>999999</v>
      </c>
      <c r="BP1011" s="6">
        <f t="shared" si="1171"/>
        <v>999999</v>
      </c>
      <c r="BQ1011" s="6" t="str">
        <f t="shared" si="1196"/>
        <v>x</v>
      </c>
      <c r="BR1011" s="206">
        <f t="shared" si="1172"/>
        <v>99999.000005055001</v>
      </c>
      <c r="BS1011" s="6">
        <f t="shared" si="1173"/>
        <v>99999.000005055001</v>
      </c>
      <c r="BT1011" s="6" t="str">
        <f t="shared" si="1197"/>
        <v>x</v>
      </c>
      <c r="BU1011" s="6" t="str">
        <f t="shared" si="1174"/>
        <v/>
      </c>
      <c r="BW1011" s="82">
        <f t="shared" si="1198"/>
        <v>9999999999</v>
      </c>
      <c r="BX1011" s="80" t="str">
        <f t="shared" si="1175"/>
        <v>x</v>
      </c>
      <c r="BY1011" s="80" t="str">
        <f t="shared" si="1176"/>
        <v/>
      </c>
      <c r="BZ1011" s="56" t="str">
        <f t="shared" si="1199"/>
        <v/>
      </c>
      <c r="CA1011" s="56" t="str">
        <f t="shared" si="1200"/>
        <v/>
      </c>
      <c r="CB1011" s="88">
        <f t="shared" si="1201"/>
        <v>0</v>
      </c>
      <c r="CC1011" s="56" t="str">
        <f t="shared" si="1177"/>
        <v/>
      </c>
      <c r="CD1011" s="56"/>
      <c r="CE1011" s="56"/>
      <c r="CF1011" s="56"/>
      <c r="CG1011" s="56"/>
      <c r="CH1011" s="169">
        <f t="shared" si="1202"/>
        <v>9999999999</v>
      </c>
      <c r="CI1011" s="170">
        <f t="shared" si="1203"/>
        <v>9999999999</v>
      </c>
      <c r="CJ1011" s="171">
        <f t="shared" si="1204"/>
        <v>9999999999</v>
      </c>
      <c r="CK1011" s="172" t="str">
        <f t="shared" si="1205"/>
        <v/>
      </c>
      <c r="CL1011" s="173" t="str">
        <f t="shared" si="1178"/>
        <v>x</v>
      </c>
      <c r="CN1011" s="6" t="str">
        <f t="shared" si="1206"/>
        <v/>
      </c>
      <c r="CO1011" s="293" t="e">
        <f t="shared" ca="1" si="1216"/>
        <v>#N/A</v>
      </c>
      <c r="CP1011" s="6" t="e">
        <f t="shared" ca="1" si="1207"/>
        <v>#N/A</v>
      </c>
      <c r="CQ1011" s="61">
        <v>995</v>
      </c>
      <c r="CR1011" s="6">
        <f t="shared" si="1179"/>
        <v>0</v>
      </c>
      <c r="CS1011" s="6">
        <f t="shared" si="1180"/>
        <v>0</v>
      </c>
      <c r="CT1011" s="56" t="str">
        <f t="shared" si="1181"/>
        <v/>
      </c>
      <c r="CU1011" s="76">
        <f t="shared" si="1182"/>
        <v>0</v>
      </c>
      <c r="CV1011" s="76">
        <f t="shared" si="1183"/>
        <v>0</v>
      </c>
      <c r="CX1011" s="6" t="str">
        <f t="shared" si="1184"/>
        <v/>
      </c>
      <c r="CY1011" s="6" t="str">
        <f t="shared" si="1185"/>
        <v/>
      </c>
      <c r="CZ1011" s="6" t="str">
        <f t="shared" si="1186"/>
        <v/>
      </c>
      <c r="DG1011" s="56" t="str">
        <f t="shared" si="1187"/>
        <v/>
      </c>
      <c r="DH1011" s="6">
        <f t="shared" si="1188"/>
        <v>0</v>
      </c>
      <c r="DK1011" s="6">
        <f t="shared" si="1223"/>
        <v>0</v>
      </c>
      <c r="DL1011" s="6" t="e">
        <f t="shared" si="1224"/>
        <v>#N/A</v>
      </c>
      <c r="DN1011" s="6" t="e">
        <f t="shared" si="1222"/>
        <v>#N/A</v>
      </c>
      <c r="DP1011" s="6" t="str">
        <f t="shared" si="1189"/>
        <v/>
      </c>
      <c r="DQ1011" s="293" t="e">
        <f t="shared" ca="1" si="1218"/>
        <v>#N/A</v>
      </c>
      <c r="DR1011" s="6" t="e">
        <f t="shared" ca="1" si="1208"/>
        <v>#N/A</v>
      </c>
      <c r="DU1011" s="293" t="e">
        <f t="shared" ca="1" si="1209"/>
        <v>#N/A</v>
      </c>
      <c r="DV1011" s="5"/>
      <c r="DW1011" s="293" t="e">
        <f t="shared" ca="1" si="1219"/>
        <v>#N/A</v>
      </c>
      <c r="DZ1011" s="293" t="e">
        <f t="shared" ca="1" si="1210"/>
        <v>#N/A</v>
      </c>
      <c r="EA1011" s="293" t="e">
        <f t="shared" ca="1" si="1211"/>
        <v>#N/A</v>
      </c>
      <c r="EB1011" s="293" t="e">
        <f t="shared" ca="1" si="1212"/>
        <v>#N/A</v>
      </c>
      <c r="EE1011" s="6" t="str">
        <f t="shared" si="1213"/>
        <v/>
      </c>
      <c r="EF1011" s="293" t="e">
        <f t="shared" ca="1" si="1214"/>
        <v>#N/A</v>
      </c>
      <c r="EG1011" s="6" t="e">
        <f t="shared" ca="1" si="1190"/>
        <v>#N/A</v>
      </c>
    </row>
    <row r="1012" spans="1:137" x14ac:dyDescent="0.2">
      <c r="C1012" s="75"/>
      <c r="D1012" s="184" t="str">
        <f t="shared" si="1154"/>
        <v/>
      </c>
      <c r="E1012" s="649" t="str">
        <f t="shared" si="1220"/>
        <v/>
      </c>
      <c r="F1012" s="607" t="str">
        <f t="shared" si="1153"/>
        <v>x</v>
      </c>
      <c r="G1012" s="650"/>
      <c r="H1012" s="651"/>
      <c r="I1012" s="651"/>
      <c r="J1012" s="651"/>
      <c r="K1012" s="652"/>
      <c r="L1012" s="889"/>
      <c r="M1012" s="889"/>
      <c r="N1012" s="653"/>
      <c r="O1012" s="651"/>
      <c r="P1012" s="651"/>
      <c r="Q1012" s="654"/>
      <c r="R1012" s="655"/>
      <c r="S1012" s="607" t="str">
        <f t="shared" si="1155"/>
        <v/>
      </c>
      <c r="T1012" s="656" t="str">
        <f t="shared" si="1156"/>
        <v/>
      </c>
      <c r="U1012" s="656" t="str">
        <f t="shared" si="1191"/>
        <v/>
      </c>
      <c r="V1012" s="656" t="str">
        <f t="shared" si="1157"/>
        <v/>
      </c>
      <c r="W1012" s="719"/>
      <c r="X1012" s="659"/>
      <c r="Y1012" s="656" t="str">
        <f t="shared" si="1221"/>
        <v/>
      </c>
      <c r="Z1012" s="659"/>
      <c r="AA1012" s="654"/>
      <c r="AB1012" s="656" t="str">
        <f t="shared" si="1158"/>
        <v/>
      </c>
      <c r="AC1012" s="661" t="str">
        <f t="shared" si="1192"/>
        <v/>
      </c>
      <c r="AE1012" s="658" t="str">
        <f t="shared" si="1159"/>
        <v/>
      </c>
      <c r="AF1012" s="659"/>
      <c r="AT1012" s="805" t="str">
        <f t="shared" si="1217"/>
        <v/>
      </c>
      <c r="AU1012" t="str">
        <f t="shared" si="1193"/>
        <v/>
      </c>
      <c r="AV1012" s="6" t="str">
        <f t="shared" si="1160"/>
        <v/>
      </c>
      <c r="AW1012" s="317" t="str">
        <f t="shared" si="1161"/>
        <v/>
      </c>
      <c r="AX1012" s="158" t="str">
        <f t="shared" si="1162"/>
        <v/>
      </c>
      <c r="AY1012" s="158" t="str">
        <f t="shared" si="1152"/>
        <v/>
      </c>
      <c r="AZ1012" s="309" t="str">
        <f t="shared" si="1151"/>
        <v/>
      </c>
      <c r="BA1012" s="318" t="str">
        <f t="shared" si="1163"/>
        <v/>
      </c>
      <c r="BB1012" s="473" t="str">
        <f t="shared" si="1164"/>
        <v/>
      </c>
      <c r="BC1012" s="80" t="str">
        <f t="shared" si="1215"/>
        <v/>
      </c>
      <c r="BD1012" s="56">
        <f t="shared" si="1165"/>
        <v>1</v>
      </c>
      <c r="BF1012" s="56" t="str">
        <f t="shared" si="1166"/>
        <v/>
      </c>
      <c r="BG1012" s="56" t="str">
        <f t="shared" si="1167"/>
        <v/>
      </c>
      <c r="BH1012" s="6" t="str">
        <f t="shared" si="1168"/>
        <v/>
      </c>
      <c r="BK1012" s="6" t="str">
        <f t="shared" si="1169"/>
        <v/>
      </c>
      <c r="BL1012" s="56">
        <f t="shared" si="1194"/>
        <v>999999</v>
      </c>
      <c r="BM1012" s="183">
        <f t="shared" si="1195"/>
        <v>99999.000005060007</v>
      </c>
      <c r="BN1012" s="61">
        <v>996</v>
      </c>
      <c r="BO1012" s="6">
        <f t="shared" si="1170"/>
        <v>999999</v>
      </c>
      <c r="BP1012" s="6">
        <f t="shared" si="1171"/>
        <v>999999</v>
      </c>
      <c r="BQ1012" s="6" t="str">
        <f t="shared" si="1196"/>
        <v>x</v>
      </c>
      <c r="BR1012" s="206">
        <f t="shared" si="1172"/>
        <v>99999.000005060007</v>
      </c>
      <c r="BS1012" s="6">
        <f t="shared" si="1173"/>
        <v>99999.000005060007</v>
      </c>
      <c r="BT1012" s="6" t="str">
        <f t="shared" si="1197"/>
        <v>x</v>
      </c>
      <c r="BU1012" s="6" t="str">
        <f t="shared" si="1174"/>
        <v/>
      </c>
      <c r="BW1012" s="82">
        <f t="shared" si="1198"/>
        <v>9999999999</v>
      </c>
      <c r="BX1012" s="80" t="str">
        <f t="shared" si="1175"/>
        <v>x</v>
      </c>
      <c r="BY1012" s="80" t="str">
        <f t="shared" si="1176"/>
        <v/>
      </c>
      <c r="BZ1012" s="56" t="str">
        <f t="shared" si="1199"/>
        <v/>
      </c>
      <c r="CA1012" s="56" t="str">
        <f t="shared" si="1200"/>
        <v/>
      </c>
      <c r="CB1012" s="88">
        <f t="shared" si="1201"/>
        <v>0</v>
      </c>
      <c r="CC1012" s="56" t="str">
        <f t="shared" si="1177"/>
        <v/>
      </c>
      <c r="CD1012" s="56"/>
      <c r="CE1012" s="56"/>
      <c r="CF1012" s="56"/>
      <c r="CG1012" s="56"/>
      <c r="CH1012" s="169">
        <f t="shared" si="1202"/>
        <v>9999999999</v>
      </c>
      <c r="CI1012" s="170">
        <f t="shared" si="1203"/>
        <v>9999999999</v>
      </c>
      <c r="CJ1012" s="171">
        <f t="shared" si="1204"/>
        <v>9999999999</v>
      </c>
      <c r="CK1012" s="172" t="str">
        <f t="shared" si="1205"/>
        <v/>
      </c>
      <c r="CL1012" s="173" t="str">
        <f t="shared" si="1178"/>
        <v>x</v>
      </c>
      <c r="CN1012" s="6" t="str">
        <f t="shared" si="1206"/>
        <v/>
      </c>
      <c r="CO1012" s="293" t="e">
        <f t="shared" ca="1" si="1216"/>
        <v>#N/A</v>
      </c>
      <c r="CP1012" s="6" t="e">
        <f t="shared" ca="1" si="1207"/>
        <v>#N/A</v>
      </c>
      <c r="CQ1012" s="61">
        <v>996</v>
      </c>
      <c r="CR1012" s="6">
        <f t="shared" si="1179"/>
        <v>0</v>
      </c>
      <c r="CS1012" s="6">
        <f t="shared" si="1180"/>
        <v>0</v>
      </c>
      <c r="CT1012" s="56" t="str">
        <f t="shared" si="1181"/>
        <v/>
      </c>
      <c r="CU1012" s="76">
        <f t="shared" si="1182"/>
        <v>0</v>
      </c>
      <c r="CV1012" s="76">
        <f t="shared" si="1183"/>
        <v>0</v>
      </c>
      <c r="CX1012" s="6" t="str">
        <f t="shared" si="1184"/>
        <v/>
      </c>
      <c r="CY1012" s="6" t="str">
        <f t="shared" si="1185"/>
        <v/>
      </c>
      <c r="CZ1012" s="6" t="str">
        <f t="shared" si="1186"/>
        <v/>
      </c>
      <c r="DG1012" s="56" t="str">
        <f t="shared" si="1187"/>
        <v/>
      </c>
      <c r="DH1012" s="6">
        <f t="shared" si="1188"/>
        <v>0</v>
      </c>
      <c r="DK1012" s="6">
        <f t="shared" si="1223"/>
        <v>0</v>
      </c>
      <c r="DL1012" s="6" t="e">
        <f t="shared" si="1224"/>
        <v>#N/A</v>
      </c>
      <c r="DN1012" s="6" t="e">
        <f t="shared" si="1222"/>
        <v>#N/A</v>
      </c>
      <c r="DP1012" s="6" t="str">
        <f t="shared" si="1189"/>
        <v/>
      </c>
      <c r="DQ1012" s="293" t="e">
        <f t="shared" ca="1" si="1218"/>
        <v>#N/A</v>
      </c>
      <c r="DR1012" s="6" t="e">
        <f t="shared" ca="1" si="1208"/>
        <v>#N/A</v>
      </c>
      <c r="DU1012" s="293" t="e">
        <f t="shared" ca="1" si="1209"/>
        <v>#N/A</v>
      </c>
      <c r="DV1012" s="5"/>
      <c r="DW1012" s="293" t="e">
        <f t="shared" ca="1" si="1219"/>
        <v>#N/A</v>
      </c>
      <c r="DZ1012" s="293" t="e">
        <f t="shared" ca="1" si="1210"/>
        <v>#N/A</v>
      </c>
      <c r="EA1012" s="293" t="e">
        <f t="shared" ca="1" si="1211"/>
        <v>#N/A</v>
      </c>
      <c r="EB1012" s="293" t="e">
        <f t="shared" ca="1" si="1212"/>
        <v>#N/A</v>
      </c>
      <c r="EE1012" s="6" t="str">
        <f t="shared" si="1213"/>
        <v/>
      </c>
      <c r="EF1012" s="293" t="e">
        <f t="shared" ca="1" si="1214"/>
        <v>#N/A</v>
      </c>
      <c r="EG1012" s="6" t="e">
        <f t="shared" ca="1" si="1190"/>
        <v>#N/A</v>
      </c>
    </row>
    <row r="1013" spans="1:137" x14ac:dyDescent="0.2">
      <c r="A1013" s="842" t="s">
        <v>247</v>
      </c>
      <c r="C1013" s="75"/>
      <c r="D1013" s="184" t="str">
        <f t="shared" si="1154"/>
        <v/>
      </c>
      <c r="E1013" s="649" t="str">
        <f t="shared" si="1220"/>
        <v/>
      </c>
      <c r="F1013" s="607" t="str">
        <f t="shared" si="1153"/>
        <v>x</v>
      </c>
      <c r="G1013" s="650"/>
      <c r="H1013" s="651"/>
      <c r="I1013" s="651"/>
      <c r="J1013" s="651"/>
      <c r="K1013" s="652"/>
      <c r="L1013" s="889"/>
      <c r="M1013" s="889"/>
      <c r="N1013" s="653"/>
      <c r="O1013" s="651"/>
      <c r="P1013" s="651"/>
      <c r="Q1013" s="654"/>
      <c r="R1013" s="655"/>
      <c r="S1013" s="607" t="str">
        <f t="shared" si="1155"/>
        <v/>
      </c>
      <c r="T1013" s="656" t="str">
        <f t="shared" si="1156"/>
        <v/>
      </c>
      <c r="U1013" s="656" t="str">
        <f t="shared" si="1191"/>
        <v/>
      </c>
      <c r="V1013" s="656" t="str">
        <f t="shared" si="1157"/>
        <v/>
      </c>
      <c r="W1013" s="719"/>
      <c r="X1013" s="659"/>
      <c r="Y1013" s="656" t="str">
        <f t="shared" si="1221"/>
        <v/>
      </c>
      <c r="Z1013" s="659"/>
      <c r="AA1013" s="654"/>
      <c r="AB1013" s="656" t="str">
        <f t="shared" si="1158"/>
        <v/>
      </c>
      <c r="AC1013" s="661" t="str">
        <f t="shared" si="1192"/>
        <v/>
      </c>
      <c r="AE1013" s="658" t="str">
        <f t="shared" si="1159"/>
        <v/>
      </c>
      <c r="AF1013" s="659"/>
      <c r="AT1013" s="805" t="str">
        <f t="shared" si="1217"/>
        <v/>
      </c>
      <c r="AU1013" t="str">
        <f t="shared" si="1193"/>
        <v/>
      </c>
      <c r="AV1013" s="6" t="str">
        <f t="shared" si="1160"/>
        <v/>
      </c>
      <c r="AW1013" s="317" t="str">
        <f t="shared" si="1161"/>
        <v/>
      </c>
      <c r="AX1013" s="158" t="str">
        <f t="shared" si="1162"/>
        <v/>
      </c>
      <c r="AY1013" s="158" t="str">
        <f t="shared" si="1152"/>
        <v/>
      </c>
      <c r="AZ1013" s="309" t="str">
        <f t="shared" si="1151"/>
        <v/>
      </c>
      <c r="BA1013" s="318" t="str">
        <f t="shared" si="1163"/>
        <v/>
      </c>
      <c r="BB1013" s="473" t="str">
        <f t="shared" si="1164"/>
        <v/>
      </c>
      <c r="BC1013" s="80" t="str">
        <f t="shared" si="1215"/>
        <v/>
      </c>
      <c r="BD1013" s="56">
        <f t="shared" si="1165"/>
        <v>1</v>
      </c>
      <c r="BF1013" s="56" t="str">
        <f t="shared" si="1166"/>
        <v/>
      </c>
      <c r="BG1013" s="56" t="str">
        <f t="shared" si="1167"/>
        <v/>
      </c>
      <c r="BH1013" s="6" t="str">
        <f t="shared" si="1168"/>
        <v/>
      </c>
      <c r="BK1013" s="6" t="str">
        <f t="shared" si="1169"/>
        <v/>
      </c>
      <c r="BL1013" s="56">
        <f t="shared" si="1194"/>
        <v>999999</v>
      </c>
      <c r="BM1013" s="183">
        <f t="shared" si="1195"/>
        <v>99999.000005064998</v>
      </c>
      <c r="BN1013" s="61">
        <v>997</v>
      </c>
      <c r="BO1013" s="6">
        <f t="shared" si="1170"/>
        <v>999999</v>
      </c>
      <c r="BP1013" s="6">
        <f t="shared" si="1171"/>
        <v>999999</v>
      </c>
      <c r="BQ1013" s="6" t="str">
        <f t="shared" si="1196"/>
        <v>x</v>
      </c>
      <c r="BR1013" s="206">
        <f t="shared" si="1172"/>
        <v>99999.000005064998</v>
      </c>
      <c r="BS1013" s="6">
        <f t="shared" si="1173"/>
        <v>99999.000005064998</v>
      </c>
      <c r="BT1013" s="6" t="str">
        <f t="shared" si="1197"/>
        <v>x</v>
      </c>
      <c r="BU1013" s="6" t="str">
        <f t="shared" si="1174"/>
        <v/>
      </c>
      <c r="BW1013" s="82">
        <f t="shared" si="1198"/>
        <v>9999999999</v>
      </c>
      <c r="BX1013" s="80" t="str">
        <f t="shared" si="1175"/>
        <v>x</v>
      </c>
      <c r="BY1013" s="80" t="str">
        <f t="shared" si="1176"/>
        <v/>
      </c>
      <c r="BZ1013" s="56" t="str">
        <f t="shared" si="1199"/>
        <v/>
      </c>
      <c r="CA1013" s="56" t="str">
        <f t="shared" si="1200"/>
        <v/>
      </c>
      <c r="CB1013" s="88">
        <f t="shared" si="1201"/>
        <v>0</v>
      </c>
      <c r="CC1013" s="56" t="str">
        <f t="shared" si="1177"/>
        <v/>
      </c>
      <c r="CD1013" s="56"/>
      <c r="CE1013" s="56"/>
      <c r="CF1013" s="56"/>
      <c r="CG1013" s="56"/>
      <c r="CH1013" s="169">
        <f t="shared" si="1202"/>
        <v>9999999999</v>
      </c>
      <c r="CI1013" s="170">
        <f t="shared" si="1203"/>
        <v>9999999999</v>
      </c>
      <c r="CJ1013" s="171">
        <f t="shared" si="1204"/>
        <v>9999999999</v>
      </c>
      <c r="CK1013" s="172" t="str">
        <f t="shared" si="1205"/>
        <v/>
      </c>
      <c r="CL1013" s="173" t="str">
        <f t="shared" si="1178"/>
        <v>x</v>
      </c>
      <c r="CN1013" s="6" t="str">
        <f t="shared" si="1206"/>
        <v/>
      </c>
      <c r="CO1013" s="293" t="e">
        <f t="shared" ca="1" si="1216"/>
        <v>#N/A</v>
      </c>
      <c r="CP1013" s="6" t="e">
        <f t="shared" ca="1" si="1207"/>
        <v>#N/A</v>
      </c>
      <c r="CQ1013" s="61">
        <v>997</v>
      </c>
      <c r="CR1013" s="6">
        <f t="shared" si="1179"/>
        <v>0</v>
      </c>
      <c r="CS1013" s="6">
        <f t="shared" si="1180"/>
        <v>0</v>
      </c>
      <c r="CT1013" s="56" t="str">
        <f t="shared" si="1181"/>
        <v/>
      </c>
      <c r="CU1013" s="76">
        <f t="shared" si="1182"/>
        <v>0</v>
      </c>
      <c r="CV1013" s="76">
        <f t="shared" si="1183"/>
        <v>0</v>
      </c>
      <c r="CX1013" s="6" t="str">
        <f t="shared" si="1184"/>
        <v/>
      </c>
      <c r="CY1013" s="6" t="str">
        <f t="shared" si="1185"/>
        <v/>
      </c>
      <c r="CZ1013" s="6" t="str">
        <f t="shared" si="1186"/>
        <v/>
      </c>
      <c r="DG1013" s="56" t="str">
        <f t="shared" si="1187"/>
        <v/>
      </c>
      <c r="DH1013" s="6">
        <f t="shared" si="1188"/>
        <v>0</v>
      </c>
      <c r="DK1013" s="6">
        <f t="shared" si="1223"/>
        <v>0</v>
      </c>
      <c r="DL1013" s="6" t="e">
        <f t="shared" si="1224"/>
        <v>#N/A</v>
      </c>
      <c r="DN1013" s="6" t="e">
        <f t="shared" si="1222"/>
        <v>#N/A</v>
      </c>
      <c r="DP1013" s="6" t="str">
        <f t="shared" si="1189"/>
        <v/>
      </c>
      <c r="DQ1013" s="293" t="e">
        <f t="shared" ca="1" si="1218"/>
        <v>#N/A</v>
      </c>
      <c r="DR1013" s="6" t="e">
        <f t="shared" ca="1" si="1208"/>
        <v>#N/A</v>
      </c>
      <c r="DU1013" s="293" t="e">
        <f t="shared" ca="1" si="1209"/>
        <v>#N/A</v>
      </c>
      <c r="DV1013" s="5"/>
      <c r="DW1013" s="293" t="e">
        <f t="shared" ca="1" si="1219"/>
        <v>#N/A</v>
      </c>
      <c r="DZ1013" s="293" t="e">
        <f t="shared" ca="1" si="1210"/>
        <v>#N/A</v>
      </c>
      <c r="EA1013" s="293" t="e">
        <f t="shared" ca="1" si="1211"/>
        <v>#N/A</v>
      </c>
      <c r="EB1013" s="293" t="e">
        <f t="shared" ca="1" si="1212"/>
        <v>#N/A</v>
      </c>
      <c r="EE1013" s="6" t="str">
        <f t="shared" si="1213"/>
        <v/>
      </c>
      <c r="EF1013" s="293" t="e">
        <f t="shared" ca="1" si="1214"/>
        <v>#N/A</v>
      </c>
      <c r="EG1013" s="6" t="e">
        <f t="shared" ca="1" si="1190"/>
        <v>#N/A</v>
      </c>
    </row>
    <row r="1014" spans="1:137" x14ac:dyDescent="0.2">
      <c r="C1014" s="75"/>
      <c r="D1014" s="184" t="str">
        <f t="shared" si="1154"/>
        <v/>
      </c>
      <c r="E1014" s="649" t="str">
        <f t="shared" si="1220"/>
        <v/>
      </c>
      <c r="F1014" s="607" t="str">
        <f t="shared" si="1153"/>
        <v>x</v>
      </c>
      <c r="G1014" s="650"/>
      <c r="H1014" s="651"/>
      <c r="I1014" s="651"/>
      <c r="J1014" s="651"/>
      <c r="K1014" s="652"/>
      <c r="L1014" s="889"/>
      <c r="M1014" s="889"/>
      <c r="N1014" s="653"/>
      <c r="O1014" s="651"/>
      <c r="P1014" s="651"/>
      <c r="Q1014" s="654"/>
      <c r="R1014" s="655"/>
      <c r="S1014" s="607" t="str">
        <f t="shared" si="1155"/>
        <v/>
      </c>
      <c r="T1014" s="656" t="str">
        <f t="shared" si="1156"/>
        <v/>
      </c>
      <c r="U1014" s="656" t="str">
        <f t="shared" si="1191"/>
        <v/>
      </c>
      <c r="V1014" s="656" t="str">
        <f t="shared" si="1157"/>
        <v/>
      </c>
      <c r="W1014" s="719"/>
      <c r="X1014" s="659"/>
      <c r="Y1014" s="656" t="str">
        <f t="shared" si="1221"/>
        <v/>
      </c>
      <c r="Z1014" s="659"/>
      <c r="AA1014" s="654"/>
      <c r="AB1014" s="656" t="str">
        <f t="shared" si="1158"/>
        <v/>
      </c>
      <c r="AC1014" s="661" t="str">
        <f t="shared" si="1192"/>
        <v/>
      </c>
      <c r="AE1014" s="658" t="str">
        <f t="shared" si="1159"/>
        <v/>
      </c>
      <c r="AF1014" s="659"/>
      <c r="AT1014" s="805" t="str">
        <f t="shared" si="1217"/>
        <v/>
      </c>
      <c r="AU1014" t="str">
        <f t="shared" si="1193"/>
        <v/>
      </c>
      <c r="AV1014" s="6" t="str">
        <f t="shared" si="1160"/>
        <v/>
      </c>
      <c r="AW1014" s="317" t="str">
        <f t="shared" si="1161"/>
        <v/>
      </c>
      <c r="AX1014" s="158" t="str">
        <f t="shared" si="1162"/>
        <v/>
      </c>
      <c r="AY1014" s="158" t="str">
        <f t="shared" si="1152"/>
        <v/>
      </c>
      <c r="AZ1014" s="309" t="str">
        <f t="shared" si="1151"/>
        <v/>
      </c>
      <c r="BA1014" s="318" t="str">
        <f t="shared" si="1163"/>
        <v/>
      </c>
      <c r="BB1014" s="473" t="str">
        <f t="shared" si="1164"/>
        <v/>
      </c>
      <c r="BC1014" s="80" t="str">
        <f t="shared" si="1215"/>
        <v/>
      </c>
      <c r="BD1014" s="56">
        <f t="shared" si="1165"/>
        <v>1</v>
      </c>
      <c r="BF1014" s="56" t="str">
        <f t="shared" si="1166"/>
        <v/>
      </c>
      <c r="BG1014" s="56" t="str">
        <f t="shared" si="1167"/>
        <v/>
      </c>
      <c r="BH1014" s="6" t="str">
        <f t="shared" si="1168"/>
        <v/>
      </c>
      <c r="BK1014" s="6" t="str">
        <f t="shared" si="1169"/>
        <v/>
      </c>
      <c r="BL1014" s="56">
        <f t="shared" si="1194"/>
        <v>999999</v>
      </c>
      <c r="BM1014" s="183">
        <f t="shared" si="1195"/>
        <v>99999.000005070004</v>
      </c>
      <c r="BN1014" s="61">
        <v>998</v>
      </c>
      <c r="BO1014" s="6">
        <f t="shared" si="1170"/>
        <v>999999</v>
      </c>
      <c r="BP1014" s="6">
        <f t="shared" si="1171"/>
        <v>999999</v>
      </c>
      <c r="BQ1014" s="6" t="str">
        <f t="shared" si="1196"/>
        <v>x</v>
      </c>
      <c r="BR1014" s="206">
        <f t="shared" si="1172"/>
        <v>99999.000005070004</v>
      </c>
      <c r="BS1014" s="6">
        <f t="shared" si="1173"/>
        <v>99999.000005070004</v>
      </c>
      <c r="BT1014" s="6" t="str">
        <f t="shared" si="1197"/>
        <v>x</v>
      </c>
      <c r="BU1014" s="6" t="str">
        <f t="shared" si="1174"/>
        <v/>
      </c>
      <c r="BW1014" s="82">
        <f t="shared" si="1198"/>
        <v>9999999999</v>
      </c>
      <c r="BX1014" s="80" t="str">
        <f t="shared" si="1175"/>
        <v>x</v>
      </c>
      <c r="BY1014" s="80" t="str">
        <f t="shared" si="1176"/>
        <v/>
      </c>
      <c r="BZ1014" s="56" t="str">
        <f t="shared" si="1199"/>
        <v/>
      </c>
      <c r="CA1014" s="56" t="str">
        <f t="shared" si="1200"/>
        <v/>
      </c>
      <c r="CB1014" s="88">
        <f t="shared" si="1201"/>
        <v>0</v>
      </c>
      <c r="CC1014" s="56" t="str">
        <f t="shared" si="1177"/>
        <v/>
      </c>
      <c r="CD1014" s="56"/>
      <c r="CE1014" s="56"/>
      <c r="CF1014" s="56"/>
      <c r="CG1014" s="56"/>
      <c r="CH1014" s="169">
        <f t="shared" si="1202"/>
        <v>9999999999</v>
      </c>
      <c r="CI1014" s="170">
        <f t="shared" si="1203"/>
        <v>9999999999</v>
      </c>
      <c r="CJ1014" s="171">
        <f t="shared" si="1204"/>
        <v>9999999999</v>
      </c>
      <c r="CK1014" s="172" t="str">
        <f t="shared" si="1205"/>
        <v/>
      </c>
      <c r="CL1014" s="173" t="str">
        <f t="shared" si="1178"/>
        <v>x</v>
      </c>
      <c r="CN1014" s="6" t="str">
        <f t="shared" si="1206"/>
        <v/>
      </c>
      <c r="CO1014" s="293" t="e">
        <f t="shared" ca="1" si="1216"/>
        <v>#N/A</v>
      </c>
      <c r="CP1014" s="6" t="e">
        <f t="shared" ca="1" si="1207"/>
        <v>#N/A</v>
      </c>
      <c r="CQ1014" s="61">
        <v>998</v>
      </c>
      <c r="CR1014" s="6">
        <f t="shared" si="1179"/>
        <v>0</v>
      </c>
      <c r="CS1014" s="6">
        <f t="shared" si="1180"/>
        <v>0</v>
      </c>
      <c r="CT1014" s="56" t="str">
        <f t="shared" si="1181"/>
        <v/>
      </c>
      <c r="CU1014" s="76">
        <f t="shared" si="1182"/>
        <v>0</v>
      </c>
      <c r="CV1014" s="76">
        <f t="shared" si="1183"/>
        <v>0</v>
      </c>
      <c r="CX1014" s="6" t="str">
        <f t="shared" si="1184"/>
        <v/>
      </c>
      <c r="CY1014" s="6" t="str">
        <f t="shared" si="1185"/>
        <v/>
      </c>
      <c r="CZ1014" s="6" t="str">
        <f t="shared" si="1186"/>
        <v/>
      </c>
      <c r="DG1014" s="56" t="str">
        <f t="shared" si="1187"/>
        <v/>
      </c>
      <c r="DH1014" s="6">
        <f t="shared" si="1188"/>
        <v>0</v>
      </c>
      <c r="DK1014" s="6">
        <f t="shared" si="1223"/>
        <v>0</v>
      </c>
      <c r="DL1014" s="6" t="e">
        <f t="shared" si="1224"/>
        <v>#N/A</v>
      </c>
      <c r="DN1014" s="6" t="e">
        <f t="shared" si="1222"/>
        <v>#N/A</v>
      </c>
      <c r="DP1014" s="6" t="str">
        <f t="shared" si="1189"/>
        <v/>
      </c>
      <c r="DQ1014" s="293" t="e">
        <f t="shared" ca="1" si="1218"/>
        <v>#N/A</v>
      </c>
      <c r="DR1014" s="6" t="e">
        <f t="shared" ca="1" si="1208"/>
        <v>#N/A</v>
      </c>
      <c r="DU1014" s="293" t="e">
        <f t="shared" ca="1" si="1209"/>
        <v>#N/A</v>
      </c>
      <c r="DV1014" s="5"/>
      <c r="DW1014" s="293" t="e">
        <f t="shared" ca="1" si="1219"/>
        <v>#N/A</v>
      </c>
      <c r="DZ1014" s="293" t="e">
        <f t="shared" ca="1" si="1210"/>
        <v>#N/A</v>
      </c>
      <c r="EA1014" s="293" t="e">
        <f t="shared" ca="1" si="1211"/>
        <v>#N/A</v>
      </c>
      <c r="EB1014" s="293" t="e">
        <f t="shared" ca="1" si="1212"/>
        <v>#N/A</v>
      </c>
      <c r="EE1014" s="6" t="str">
        <f t="shared" si="1213"/>
        <v/>
      </c>
      <c r="EF1014" s="293" t="e">
        <f t="shared" ca="1" si="1214"/>
        <v>#N/A</v>
      </c>
      <c r="EG1014" s="6" t="e">
        <f t="shared" ca="1" si="1190"/>
        <v>#N/A</v>
      </c>
    </row>
    <row r="1015" spans="1:137" x14ac:dyDescent="0.2">
      <c r="C1015" s="75"/>
      <c r="D1015" s="184" t="str">
        <f t="shared" si="1154"/>
        <v/>
      </c>
      <c r="E1015" s="649" t="str">
        <f t="shared" si="1220"/>
        <v/>
      </c>
      <c r="F1015" s="607" t="str">
        <f t="shared" si="1153"/>
        <v>x</v>
      </c>
      <c r="G1015" s="650"/>
      <c r="H1015" s="651"/>
      <c r="I1015" s="651"/>
      <c r="J1015" s="651"/>
      <c r="K1015" s="652"/>
      <c r="L1015" s="889"/>
      <c r="M1015" s="889"/>
      <c r="N1015" s="653"/>
      <c r="O1015" s="651"/>
      <c r="P1015" s="651"/>
      <c r="Q1015" s="654"/>
      <c r="R1015" s="655"/>
      <c r="S1015" s="607" t="str">
        <f t="shared" si="1155"/>
        <v/>
      </c>
      <c r="T1015" s="656" t="str">
        <f t="shared" si="1156"/>
        <v/>
      </c>
      <c r="U1015" s="656" t="str">
        <f t="shared" si="1191"/>
        <v/>
      </c>
      <c r="V1015" s="656" t="str">
        <f t="shared" si="1157"/>
        <v/>
      </c>
      <c r="W1015" s="719"/>
      <c r="X1015" s="659"/>
      <c r="Y1015" s="656" t="str">
        <f t="shared" si="1221"/>
        <v/>
      </c>
      <c r="Z1015" s="659"/>
      <c r="AA1015" s="654"/>
      <c r="AB1015" s="656" t="str">
        <f t="shared" si="1158"/>
        <v/>
      </c>
      <c r="AC1015" s="661" t="str">
        <f t="shared" si="1192"/>
        <v/>
      </c>
      <c r="AE1015" s="658" t="str">
        <f t="shared" si="1159"/>
        <v/>
      </c>
      <c r="AF1015" s="659"/>
      <c r="AT1015" s="805" t="str">
        <f t="shared" si="1217"/>
        <v/>
      </c>
      <c r="AU1015" t="str">
        <f t="shared" si="1193"/>
        <v/>
      </c>
      <c r="AV1015" s="6" t="str">
        <f t="shared" si="1160"/>
        <v/>
      </c>
      <c r="AW1015" s="317" t="str">
        <f t="shared" si="1161"/>
        <v/>
      </c>
      <c r="AX1015" s="158" t="str">
        <f t="shared" si="1162"/>
        <v/>
      </c>
      <c r="AY1015" s="158" t="str">
        <f t="shared" si="1152"/>
        <v/>
      </c>
      <c r="AZ1015" s="309" t="str">
        <f t="shared" ref="AZ1015:AZ1016" si="1225">IF(BB1015="","",ROUND(SUMIF(CX:CX,CX1015,CS:CS),3))</f>
        <v/>
      </c>
      <c r="BA1015" s="318" t="str">
        <f t="shared" si="1163"/>
        <v/>
      </c>
      <c r="BB1015" s="473" t="str">
        <f t="shared" si="1164"/>
        <v/>
      </c>
      <c r="BC1015" s="80" t="str">
        <f t="shared" si="1215"/>
        <v/>
      </c>
      <c r="BD1015" s="56">
        <f t="shared" si="1165"/>
        <v>1</v>
      </c>
      <c r="BF1015" s="56" t="str">
        <f t="shared" si="1166"/>
        <v/>
      </c>
      <c r="BG1015" s="56" t="str">
        <f t="shared" si="1167"/>
        <v/>
      </c>
      <c r="BH1015" s="6" t="str">
        <f t="shared" si="1168"/>
        <v/>
      </c>
      <c r="BK1015" s="6" t="str">
        <f t="shared" si="1169"/>
        <v/>
      </c>
      <c r="BL1015" s="56">
        <f t="shared" si="1194"/>
        <v>999999</v>
      </c>
      <c r="BM1015" s="183">
        <f t="shared" si="1195"/>
        <v>99999.000005074995</v>
      </c>
      <c r="BN1015" s="61">
        <v>999</v>
      </c>
      <c r="BO1015" s="6">
        <f t="shared" si="1170"/>
        <v>999999</v>
      </c>
      <c r="BP1015" s="6">
        <f t="shared" si="1171"/>
        <v>999999</v>
      </c>
      <c r="BQ1015" s="6" t="str">
        <f t="shared" si="1196"/>
        <v>x</v>
      </c>
      <c r="BR1015" s="206">
        <f t="shared" si="1172"/>
        <v>99999.000005074995</v>
      </c>
      <c r="BS1015" s="6">
        <f t="shared" si="1173"/>
        <v>99999.000005074995</v>
      </c>
      <c r="BT1015" s="6" t="str">
        <f t="shared" si="1197"/>
        <v>x</v>
      </c>
      <c r="BU1015" s="6" t="str">
        <f t="shared" si="1174"/>
        <v/>
      </c>
      <c r="BW1015" s="82">
        <f t="shared" si="1198"/>
        <v>9999999999</v>
      </c>
      <c r="BX1015" s="80" t="str">
        <f t="shared" si="1175"/>
        <v>x</v>
      </c>
      <c r="BY1015" s="80" t="str">
        <f t="shared" si="1176"/>
        <v/>
      </c>
      <c r="BZ1015" s="56" t="str">
        <f t="shared" si="1199"/>
        <v/>
      </c>
      <c r="CA1015" s="56" t="str">
        <f t="shared" si="1200"/>
        <v/>
      </c>
      <c r="CB1015" s="88">
        <f t="shared" si="1201"/>
        <v>0</v>
      </c>
      <c r="CC1015" s="56" t="str">
        <f t="shared" si="1177"/>
        <v/>
      </c>
      <c r="CD1015" s="56"/>
      <c r="CE1015" s="56"/>
      <c r="CF1015" s="56"/>
      <c r="CG1015" s="56"/>
      <c r="CH1015" s="169">
        <f t="shared" si="1202"/>
        <v>9999999999</v>
      </c>
      <c r="CI1015" s="170">
        <f t="shared" si="1203"/>
        <v>9999999999</v>
      </c>
      <c r="CJ1015" s="171">
        <f t="shared" si="1204"/>
        <v>9999999999</v>
      </c>
      <c r="CK1015" s="172" t="str">
        <f t="shared" si="1205"/>
        <v/>
      </c>
      <c r="CL1015" s="173" t="str">
        <f t="shared" si="1178"/>
        <v>x</v>
      </c>
      <c r="CN1015" s="6" t="str">
        <f t="shared" si="1206"/>
        <v/>
      </c>
      <c r="CO1015" s="293" t="e">
        <f t="shared" ca="1" si="1216"/>
        <v>#N/A</v>
      </c>
      <c r="CP1015" s="6" t="e">
        <f t="shared" ca="1" si="1207"/>
        <v>#N/A</v>
      </c>
      <c r="CQ1015" s="61">
        <v>999</v>
      </c>
      <c r="CR1015" s="6">
        <f t="shared" si="1179"/>
        <v>0</v>
      </c>
      <c r="CS1015" s="6">
        <f t="shared" si="1180"/>
        <v>0</v>
      </c>
      <c r="CT1015" s="56" t="str">
        <f t="shared" si="1181"/>
        <v/>
      </c>
      <c r="CU1015" s="76">
        <f t="shared" si="1182"/>
        <v>0</v>
      </c>
      <c r="CV1015" s="76">
        <f t="shared" si="1183"/>
        <v>0</v>
      </c>
      <c r="CX1015" s="6" t="str">
        <f t="shared" si="1184"/>
        <v/>
      </c>
      <c r="CY1015" s="6" t="str">
        <f t="shared" si="1185"/>
        <v/>
      </c>
      <c r="CZ1015" s="6" t="str">
        <f t="shared" si="1186"/>
        <v/>
      </c>
      <c r="DG1015" s="56" t="str">
        <f t="shared" si="1187"/>
        <v/>
      </c>
      <c r="DH1015" s="6">
        <f t="shared" si="1188"/>
        <v>0</v>
      </c>
      <c r="DK1015" s="6">
        <f t="shared" si="1223"/>
        <v>0</v>
      </c>
      <c r="DL1015" s="6" t="e">
        <f t="shared" si="1224"/>
        <v>#N/A</v>
      </c>
      <c r="DN1015" s="6" t="e">
        <f t="shared" si="1222"/>
        <v>#N/A</v>
      </c>
      <c r="DP1015" s="6" t="str">
        <f t="shared" si="1189"/>
        <v/>
      </c>
      <c r="DQ1015" s="293" t="e">
        <f t="shared" ca="1" si="1218"/>
        <v>#N/A</v>
      </c>
      <c r="DR1015" s="6" t="e">
        <f t="shared" ca="1" si="1208"/>
        <v>#N/A</v>
      </c>
      <c r="DU1015" s="293" t="e">
        <f t="shared" ca="1" si="1209"/>
        <v>#N/A</v>
      </c>
      <c r="DV1015" s="5"/>
      <c r="DW1015" s="293" t="e">
        <f t="shared" ca="1" si="1219"/>
        <v>#N/A</v>
      </c>
      <c r="DZ1015" s="293" t="e">
        <f t="shared" ca="1" si="1210"/>
        <v>#N/A</v>
      </c>
      <c r="EA1015" s="293" t="e">
        <f t="shared" ca="1" si="1211"/>
        <v>#N/A</v>
      </c>
      <c r="EB1015" s="293" t="e">
        <f t="shared" ca="1" si="1212"/>
        <v>#N/A</v>
      </c>
      <c r="EE1015" s="6" t="str">
        <f t="shared" si="1213"/>
        <v/>
      </c>
      <c r="EF1015" s="293" t="e">
        <f t="shared" ca="1" si="1214"/>
        <v>#N/A</v>
      </c>
      <c r="EG1015" s="6" t="e">
        <f t="shared" ca="1" si="1190"/>
        <v>#N/A</v>
      </c>
    </row>
    <row r="1016" spans="1:137" x14ac:dyDescent="0.2">
      <c r="C1016" s="75"/>
      <c r="D1016" s="184" t="str">
        <f t="shared" si="1154"/>
        <v/>
      </c>
      <c r="E1016" s="649" t="str">
        <f t="shared" si="1220"/>
        <v/>
      </c>
      <c r="F1016" s="607" t="str">
        <f t="shared" si="1153"/>
        <v>x</v>
      </c>
      <c r="G1016" s="650"/>
      <c r="H1016" s="651"/>
      <c r="I1016" s="651"/>
      <c r="J1016" s="651"/>
      <c r="K1016" s="652"/>
      <c r="L1016" s="889"/>
      <c r="M1016" s="889"/>
      <c r="N1016" s="653"/>
      <c r="O1016" s="651"/>
      <c r="P1016" s="651"/>
      <c r="Q1016" s="654"/>
      <c r="R1016" s="655"/>
      <c r="S1016" s="607" t="str">
        <f t="shared" si="1155"/>
        <v/>
      </c>
      <c r="T1016" s="656" t="str">
        <f t="shared" si="1156"/>
        <v/>
      </c>
      <c r="U1016" s="656" t="str">
        <f t="shared" si="1191"/>
        <v/>
      </c>
      <c r="V1016" s="656" t="str">
        <f t="shared" si="1157"/>
        <v/>
      </c>
      <c r="W1016" s="719"/>
      <c r="X1016" s="659"/>
      <c r="Y1016" s="656" t="str">
        <f t="shared" si="1221"/>
        <v/>
      </c>
      <c r="Z1016" s="659"/>
      <c r="AA1016" s="654"/>
      <c r="AB1016" s="656" t="str">
        <f t="shared" si="1158"/>
        <v/>
      </c>
      <c r="AC1016" s="661" t="str">
        <f t="shared" si="1192"/>
        <v/>
      </c>
      <c r="AE1016" s="658" t="str">
        <f t="shared" si="1159"/>
        <v/>
      </c>
      <c r="AF1016" s="659"/>
      <c r="AT1016" s="805" t="str">
        <f t="shared" si="1217"/>
        <v/>
      </c>
      <c r="AU1016" t="str">
        <f t="shared" si="1193"/>
        <v/>
      </c>
      <c r="AV1016" s="6" t="str">
        <f t="shared" si="1160"/>
        <v/>
      </c>
      <c r="AW1016" s="317" t="str">
        <f t="shared" si="1161"/>
        <v/>
      </c>
      <c r="AX1016" s="158" t="str">
        <f t="shared" si="1162"/>
        <v/>
      </c>
      <c r="AY1016" s="158" t="str">
        <f t="shared" si="1152"/>
        <v/>
      </c>
      <c r="AZ1016" s="309" t="str">
        <f t="shared" si="1225"/>
        <v/>
      </c>
      <c r="BA1016" s="318" t="str">
        <f t="shared" si="1163"/>
        <v/>
      </c>
      <c r="BB1016" s="473" t="str">
        <f t="shared" si="1164"/>
        <v/>
      </c>
      <c r="BC1016" s="80" t="str">
        <f t="shared" si="1215"/>
        <v/>
      </c>
      <c r="BD1016" s="56">
        <f t="shared" si="1165"/>
        <v>1</v>
      </c>
      <c r="BF1016" s="56" t="str">
        <f t="shared" si="1166"/>
        <v/>
      </c>
      <c r="BG1016" s="56" t="str">
        <f t="shared" si="1167"/>
        <v/>
      </c>
      <c r="BH1016" s="6" t="str">
        <f t="shared" si="1168"/>
        <v/>
      </c>
      <c r="BK1016" s="6" t="str">
        <f t="shared" si="1169"/>
        <v/>
      </c>
      <c r="BL1016" s="56">
        <f t="shared" si="1194"/>
        <v>999999</v>
      </c>
      <c r="BM1016" s="183">
        <f t="shared" si="1195"/>
        <v>99999.000005080001</v>
      </c>
      <c r="BN1016" s="61">
        <v>1000</v>
      </c>
      <c r="BO1016" s="6">
        <f t="shared" si="1170"/>
        <v>999999</v>
      </c>
      <c r="BP1016" s="6">
        <f t="shared" si="1171"/>
        <v>999999</v>
      </c>
      <c r="BQ1016" s="6" t="str">
        <f t="shared" si="1196"/>
        <v>x</v>
      </c>
      <c r="BR1016" s="206">
        <f t="shared" si="1172"/>
        <v>99999.000005080001</v>
      </c>
      <c r="BS1016" s="6">
        <f t="shared" si="1173"/>
        <v>99999.000005080001</v>
      </c>
      <c r="BT1016" s="6" t="str">
        <f t="shared" si="1197"/>
        <v>x</v>
      </c>
      <c r="BU1016" s="6" t="str">
        <f t="shared" si="1174"/>
        <v/>
      </c>
      <c r="BW1016" s="82">
        <f t="shared" si="1198"/>
        <v>9999999999</v>
      </c>
      <c r="BX1016" s="80" t="str">
        <f t="shared" si="1175"/>
        <v>x</v>
      </c>
      <c r="BY1016" s="80" t="str">
        <f t="shared" si="1176"/>
        <v/>
      </c>
      <c r="BZ1016" s="56" t="str">
        <f t="shared" si="1199"/>
        <v/>
      </c>
      <c r="CA1016" s="56" t="str">
        <f t="shared" si="1200"/>
        <v/>
      </c>
      <c r="CB1016" s="88">
        <f t="shared" si="1201"/>
        <v>0</v>
      </c>
      <c r="CC1016" s="56" t="str">
        <f t="shared" si="1177"/>
        <v/>
      </c>
      <c r="CD1016" s="56"/>
      <c r="CE1016" s="56"/>
      <c r="CF1016" s="56"/>
      <c r="CG1016" s="56"/>
      <c r="CH1016" s="169">
        <f t="shared" si="1202"/>
        <v>9999999999</v>
      </c>
      <c r="CI1016" s="170">
        <f t="shared" si="1203"/>
        <v>9999999999</v>
      </c>
      <c r="CJ1016" s="171">
        <f t="shared" si="1204"/>
        <v>9999999999</v>
      </c>
      <c r="CK1016" s="172" t="str">
        <f t="shared" si="1205"/>
        <v/>
      </c>
      <c r="CL1016" s="173" t="str">
        <f t="shared" si="1178"/>
        <v>x</v>
      </c>
      <c r="CN1016" s="6" t="str">
        <f t="shared" si="1206"/>
        <v/>
      </c>
      <c r="CO1016" s="293" t="e">
        <f t="shared" ca="1" si="1216"/>
        <v>#N/A</v>
      </c>
      <c r="CP1016" s="6" t="e">
        <f t="shared" ca="1" si="1207"/>
        <v>#N/A</v>
      </c>
      <c r="CQ1016" s="61">
        <v>1000</v>
      </c>
      <c r="CR1016" s="6">
        <f t="shared" si="1179"/>
        <v>0</v>
      </c>
      <c r="CS1016" s="6">
        <f t="shared" si="1180"/>
        <v>0</v>
      </c>
      <c r="CT1016" s="56" t="str">
        <f t="shared" si="1181"/>
        <v/>
      </c>
      <c r="CU1016" s="76">
        <f t="shared" si="1182"/>
        <v>0</v>
      </c>
      <c r="CV1016" s="76">
        <f t="shared" si="1183"/>
        <v>0</v>
      </c>
      <c r="CX1016" s="6" t="str">
        <f t="shared" si="1184"/>
        <v/>
      </c>
      <c r="CY1016" s="6" t="str">
        <f t="shared" si="1185"/>
        <v/>
      </c>
      <c r="CZ1016" s="6" t="str">
        <f t="shared" si="1186"/>
        <v/>
      </c>
      <c r="DG1016" s="56" t="str">
        <f t="shared" si="1187"/>
        <v/>
      </c>
      <c r="DH1016" s="6">
        <f t="shared" si="1188"/>
        <v>0</v>
      </c>
      <c r="DK1016" s="6">
        <f t="shared" si="1223"/>
        <v>0</v>
      </c>
      <c r="DL1016" s="6" t="e">
        <f t="shared" si="1224"/>
        <v>#N/A</v>
      </c>
      <c r="DN1016" s="6" t="e">
        <f t="shared" si="1222"/>
        <v>#N/A</v>
      </c>
      <c r="DP1016" s="6" t="str">
        <f t="shared" si="1189"/>
        <v/>
      </c>
      <c r="DQ1016" s="293" t="e">
        <f t="shared" ca="1" si="1218"/>
        <v>#N/A</v>
      </c>
      <c r="DR1016" s="6" t="e">
        <f t="shared" ca="1" si="1208"/>
        <v>#N/A</v>
      </c>
      <c r="DU1016" s="293" t="e">
        <f t="shared" ca="1" si="1209"/>
        <v>#N/A</v>
      </c>
      <c r="DV1016" s="5"/>
      <c r="DW1016" s="293" t="e">
        <f t="shared" ca="1" si="1219"/>
        <v>#N/A</v>
      </c>
      <c r="DZ1016" s="293" t="e">
        <f t="shared" ca="1" si="1210"/>
        <v>#N/A</v>
      </c>
      <c r="EA1016" s="293" t="e">
        <f t="shared" ca="1" si="1211"/>
        <v>#N/A</v>
      </c>
      <c r="EB1016" s="293" t="e">
        <f t="shared" ca="1" si="1212"/>
        <v>#N/A</v>
      </c>
      <c r="EE1016" s="6" t="str">
        <f t="shared" si="1213"/>
        <v/>
      </c>
      <c r="EF1016" s="293" t="e">
        <f t="shared" ca="1" si="1214"/>
        <v>#N/A</v>
      </c>
      <c r="EG1016" s="6" t="e">
        <f t="shared" ca="1" si="1190"/>
        <v>#N/A</v>
      </c>
    </row>
    <row r="1017" spans="1:137" customFormat="1" x14ac:dyDescent="0.2">
      <c r="AV1017" s="6"/>
      <c r="AW1017" s="6"/>
      <c r="AX1017" s="6"/>
      <c r="AY1017" s="6"/>
      <c r="AZ1017" s="6"/>
      <c r="BA1017" s="6"/>
      <c r="BB1017" s="490"/>
      <c r="BC1017" s="6"/>
      <c r="BD1017" s="6"/>
      <c r="BE1017" s="6"/>
      <c r="BF1017" s="6"/>
      <c r="BG1017" s="6"/>
      <c r="BH1017" s="6"/>
      <c r="BI1017" s="6"/>
      <c r="BJ1017" s="6"/>
      <c r="BK1017" s="6"/>
      <c r="BL1017" s="6"/>
      <c r="BM1017" s="6"/>
      <c r="BN1017" s="6"/>
      <c r="BO1017" s="6"/>
      <c r="BP1017" s="6"/>
      <c r="BQ1017" s="6"/>
      <c r="BR1017" s="6"/>
      <c r="BS1017" s="6"/>
      <c r="BT1017" s="6"/>
      <c r="BU1017" s="6"/>
      <c r="BV1017" s="6"/>
      <c r="BW1017" s="6"/>
      <c r="BX1017" s="6"/>
      <c r="BY1017" s="6"/>
      <c r="BZ1017" s="6"/>
      <c r="CA1017" s="6"/>
      <c r="CB1017" s="6"/>
      <c r="CC1017" s="6"/>
      <c r="CD1017" s="6"/>
      <c r="CE1017" s="6"/>
      <c r="CF1017" s="6"/>
      <c r="CG1017" s="6"/>
      <c r="CH1017" s="6"/>
      <c r="CI1017" s="6"/>
      <c r="CJ1017" s="6"/>
      <c r="CK1017" s="6"/>
      <c r="CL1017" s="6"/>
      <c r="CN1017" s="6"/>
      <c r="CO1017" s="6"/>
      <c r="CP1017" s="6"/>
      <c r="CQ1017" s="6"/>
      <c r="CR1017" s="6"/>
      <c r="CS1017" s="6"/>
      <c r="CT1017" s="6"/>
      <c r="CU1017" s="6"/>
      <c r="CV1017" s="6"/>
      <c r="CW1017" s="6"/>
      <c r="CX1017" s="6"/>
      <c r="CY1017" s="6"/>
      <c r="CZ1017" s="6"/>
      <c r="DA1017" s="6"/>
      <c r="DB1017" s="6"/>
      <c r="DC1017" s="6"/>
      <c r="DD1017" s="6"/>
      <c r="DE1017" s="6"/>
      <c r="DF1017" s="6"/>
      <c r="DG1017" s="6"/>
      <c r="DH1017" s="6"/>
      <c r="DJ1017" s="6"/>
      <c r="DK1017" s="6"/>
      <c r="DL1017" s="6"/>
      <c r="DM1017" s="6"/>
      <c r="DN1017" s="6"/>
      <c r="DO1017" s="6"/>
      <c r="DP1017" s="6"/>
      <c r="DQ1017" s="6"/>
      <c r="DR1017" s="6"/>
      <c r="DS1017" s="6"/>
      <c r="DU1017" s="6"/>
      <c r="DV1017" s="6"/>
      <c r="DW1017" s="6"/>
      <c r="DX1017" s="6"/>
      <c r="DY1017" s="6"/>
      <c r="DZ1017" s="6"/>
      <c r="EA1017" s="6"/>
      <c r="EB1017" s="6"/>
      <c r="EC1017" s="6"/>
      <c r="ED1017" s="6"/>
      <c r="EE1017" s="6"/>
      <c r="EF1017" s="6"/>
      <c r="EG1017" s="6"/>
    </row>
    <row r="1018" spans="1:137" customFormat="1" x14ac:dyDescent="0.2">
      <c r="AV1018" s="6"/>
      <c r="AW1018" s="6"/>
      <c r="AX1018" s="6"/>
      <c r="AY1018" s="6"/>
      <c r="AZ1018" s="6"/>
      <c r="BA1018" s="6"/>
      <c r="BB1018" s="490"/>
      <c r="BC1018" s="6"/>
      <c r="BD1018" s="6"/>
      <c r="BE1018" s="6"/>
      <c r="BF1018" s="6"/>
      <c r="BG1018" s="6"/>
      <c r="BH1018" s="6"/>
      <c r="BI1018" s="6"/>
      <c r="BJ1018" s="6"/>
      <c r="BK1018" s="6"/>
      <c r="BL1018" s="6"/>
      <c r="BM1018" s="6"/>
      <c r="BN1018" s="6"/>
      <c r="BO1018" s="6"/>
      <c r="BP1018" s="6"/>
      <c r="BQ1018" s="6"/>
      <c r="BR1018" s="6"/>
      <c r="BS1018" s="6"/>
      <c r="BT1018" s="6"/>
      <c r="BU1018" s="6"/>
      <c r="BV1018" s="6"/>
      <c r="BW1018" s="6"/>
      <c r="BX1018" s="6"/>
      <c r="BY1018" s="6"/>
      <c r="BZ1018" s="6"/>
      <c r="CA1018" s="6"/>
      <c r="CB1018" s="6"/>
      <c r="CC1018" s="6"/>
      <c r="CD1018" s="6"/>
      <c r="CE1018" s="6"/>
      <c r="CF1018" s="6"/>
      <c r="CG1018" s="6"/>
      <c r="CH1018" s="6"/>
      <c r="CI1018" s="6"/>
      <c r="CJ1018" s="6"/>
      <c r="CK1018" s="6"/>
      <c r="CL1018" s="6"/>
      <c r="CN1018" s="6"/>
      <c r="CO1018" s="6"/>
      <c r="CP1018" s="6"/>
      <c r="CQ1018" s="6"/>
      <c r="CR1018" s="6"/>
      <c r="CS1018" s="6"/>
      <c r="CT1018" s="6"/>
      <c r="CU1018" s="6"/>
      <c r="CV1018" s="6"/>
      <c r="CW1018" s="6"/>
      <c r="CX1018" s="6"/>
      <c r="CY1018" s="6"/>
      <c r="CZ1018" s="6"/>
      <c r="DA1018" s="6"/>
      <c r="DB1018" s="6"/>
      <c r="DC1018" s="6"/>
      <c r="DD1018" s="6"/>
      <c r="DE1018" s="6"/>
      <c r="DF1018" s="6"/>
      <c r="DG1018" s="6"/>
      <c r="DH1018" s="6"/>
      <c r="DJ1018" s="6"/>
      <c r="DK1018" s="6"/>
      <c r="DL1018" s="6"/>
      <c r="DM1018" s="6"/>
      <c r="DN1018" s="6"/>
      <c r="DO1018" s="6"/>
      <c r="DP1018" s="6"/>
      <c r="DQ1018" s="6"/>
      <c r="DR1018" s="6"/>
      <c r="DS1018" s="6"/>
      <c r="DU1018" s="6"/>
      <c r="DV1018" s="6"/>
      <c r="DW1018" s="6"/>
      <c r="DX1018" s="6"/>
      <c r="DY1018" s="6"/>
      <c r="DZ1018" s="6"/>
      <c r="EA1018" s="6"/>
      <c r="EB1018" s="6"/>
      <c r="EC1018" s="6"/>
      <c r="ED1018" s="6"/>
      <c r="EE1018" s="6"/>
      <c r="EF1018" s="6"/>
      <c r="EG1018" s="6"/>
    </row>
    <row r="1019" spans="1:137" customFormat="1" x14ac:dyDescent="0.2">
      <c r="AV1019" s="6"/>
      <c r="AW1019" s="158"/>
      <c r="AX1019" s="158"/>
      <c r="AY1019" s="158"/>
      <c r="AZ1019" s="158"/>
      <c r="BA1019" s="158"/>
      <c r="BB1019" s="473"/>
      <c r="BC1019" s="6"/>
      <c r="BD1019" s="6"/>
      <c r="BE1019" s="6"/>
      <c r="BF1019" s="6"/>
      <c r="BG1019" s="6"/>
      <c r="BH1019" s="6"/>
      <c r="BI1019" s="6"/>
      <c r="BJ1019" s="6"/>
      <c r="BK1019" s="6"/>
      <c r="BL1019" s="6"/>
      <c r="BM1019" s="6"/>
      <c r="BN1019" s="6"/>
      <c r="BO1019" s="6"/>
      <c r="BP1019" s="6"/>
      <c r="BQ1019" s="6"/>
      <c r="BR1019" s="6"/>
      <c r="BS1019" s="6"/>
      <c r="BT1019" s="6"/>
      <c r="BU1019" s="6"/>
      <c r="BV1019" s="6"/>
      <c r="BW1019" s="6"/>
      <c r="BX1019" s="6"/>
      <c r="BY1019" s="6"/>
      <c r="BZ1019" s="6"/>
      <c r="CA1019" s="6"/>
      <c r="CB1019" s="6"/>
      <c r="CC1019" s="6"/>
      <c r="CD1019" s="6"/>
      <c r="CE1019" s="6"/>
      <c r="CF1019" s="6"/>
      <c r="CG1019" s="6"/>
      <c r="CH1019" s="6"/>
      <c r="CI1019" s="6"/>
      <c r="CJ1019" s="6"/>
      <c r="CK1019" s="6"/>
      <c r="CL1019" s="6"/>
      <c r="CN1019" s="6"/>
      <c r="CO1019" s="6"/>
      <c r="CP1019" s="6"/>
      <c r="CQ1019" s="6"/>
      <c r="CR1019" s="6"/>
      <c r="CS1019" s="6"/>
      <c r="CT1019" s="6"/>
      <c r="CU1019" s="6"/>
      <c r="CV1019" s="6"/>
      <c r="CW1019" s="6"/>
      <c r="CX1019" s="6"/>
      <c r="CY1019" s="6"/>
      <c r="CZ1019" s="6"/>
      <c r="DA1019" s="6"/>
      <c r="DB1019" s="6"/>
      <c r="DC1019" s="6"/>
      <c r="DD1019" s="6"/>
      <c r="DE1019" s="6"/>
      <c r="DF1019" s="6"/>
      <c r="DG1019" s="6"/>
      <c r="DH1019" s="6"/>
      <c r="DJ1019" s="6"/>
      <c r="DK1019" s="6"/>
      <c r="DL1019" s="6"/>
      <c r="DM1019" s="6"/>
      <c r="DN1019" s="6"/>
      <c r="DO1019" s="6"/>
      <c r="DP1019" s="6"/>
      <c r="DQ1019" s="6"/>
      <c r="DR1019" s="6"/>
      <c r="DS1019" s="6"/>
      <c r="DU1019" s="6"/>
      <c r="DV1019" s="6"/>
      <c r="DW1019" s="6"/>
      <c r="DX1019" s="6"/>
      <c r="DY1019" s="6"/>
      <c r="DZ1019" s="6"/>
      <c r="EA1019" s="6"/>
      <c r="EB1019" s="6"/>
      <c r="EC1019" s="6"/>
      <c r="ED1019" s="6"/>
      <c r="EE1019" s="6"/>
      <c r="EF1019" s="6"/>
      <c r="EG1019" s="6"/>
    </row>
    <row r="1020" spans="1:137" customFormat="1" x14ac:dyDescent="0.2">
      <c r="AV1020" s="6"/>
      <c r="AW1020" s="158"/>
      <c r="AX1020" s="158"/>
      <c r="AY1020" s="158"/>
      <c r="AZ1020" s="158"/>
      <c r="BA1020" s="158"/>
      <c r="BB1020" s="473"/>
      <c r="BC1020" s="6"/>
      <c r="BD1020" s="6"/>
      <c r="BE1020" s="6"/>
      <c r="BF1020" s="6"/>
      <c r="BG1020" s="6"/>
      <c r="BH1020" s="6"/>
      <c r="BI1020" s="6"/>
      <c r="BJ1020" s="6"/>
      <c r="BK1020" s="6"/>
      <c r="BL1020" s="6"/>
      <c r="BM1020" s="6"/>
      <c r="BN1020" s="6"/>
      <c r="BO1020" s="6"/>
      <c r="BP1020" s="6"/>
      <c r="BQ1020" s="6"/>
      <c r="BR1020" s="6"/>
      <c r="BS1020" s="6"/>
      <c r="BT1020" s="6"/>
      <c r="BU1020" s="6"/>
      <c r="BV1020" s="6"/>
      <c r="BW1020" s="6"/>
      <c r="BX1020" s="6"/>
      <c r="BY1020" s="6"/>
      <c r="BZ1020" s="6"/>
      <c r="CA1020" s="6"/>
      <c r="CB1020" s="6"/>
      <c r="CC1020" s="6"/>
      <c r="CD1020" s="6"/>
      <c r="CE1020" s="6"/>
      <c r="CF1020" s="6"/>
      <c r="CG1020" s="6"/>
      <c r="CH1020" s="6"/>
      <c r="CI1020" s="6"/>
      <c r="CJ1020" s="6"/>
      <c r="CK1020" s="6"/>
      <c r="CL1020" s="6"/>
      <c r="CN1020" s="6"/>
      <c r="CO1020" s="6"/>
      <c r="CP1020" s="6"/>
      <c r="CQ1020" s="6"/>
      <c r="CR1020" s="6"/>
      <c r="CS1020" s="6"/>
      <c r="CT1020" s="6"/>
      <c r="CU1020" s="6"/>
      <c r="CV1020" s="6"/>
      <c r="CW1020" s="6"/>
      <c r="CX1020" s="6"/>
      <c r="CY1020" s="6"/>
      <c r="CZ1020" s="6"/>
      <c r="DA1020" s="6"/>
      <c r="DB1020" s="6"/>
      <c r="DC1020" s="6"/>
      <c r="DD1020" s="6"/>
      <c r="DE1020" s="6"/>
      <c r="DF1020" s="6"/>
      <c r="DG1020" s="6"/>
      <c r="DH1020" s="6"/>
      <c r="DJ1020" s="6"/>
      <c r="DK1020" s="6"/>
      <c r="DL1020" s="6"/>
      <c r="DM1020" s="6"/>
      <c r="DN1020" s="6"/>
      <c r="DO1020" s="6"/>
      <c r="DP1020" s="6"/>
      <c r="DQ1020" s="6"/>
      <c r="DR1020" s="6"/>
      <c r="DS1020" s="6"/>
      <c r="DU1020" s="6"/>
      <c r="DV1020" s="6"/>
      <c r="DW1020" s="6"/>
      <c r="DX1020" s="6"/>
      <c r="DY1020" s="6"/>
      <c r="DZ1020" s="6"/>
      <c r="EA1020" s="6"/>
      <c r="EB1020" s="6"/>
      <c r="EC1020" s="6"/>
      <c r="ED1020" s="6"/>
      <c r="EE1020" s="6"/>
      <c r="EF1020" s="6"/>
      <c r="EG1020" s="6"/>
    </row>
    <row r="1021" spans="1:137" customFormat="1" x14ac:dyDescent="0.2">
      <c r="AV1021" s="6"/>
      <c r="AW1021" s="158"/>
      <c r="AX1021" s="158"/>
      <c r="AY1021" s="158"/>
      <c r="AZ1021" s="158"/>
      <c r="BA1021" s="158"/>
      <c r="BB1021" s="473"/>
      <c r="BC1021" s="6"/>
      <c r="BD1021" s="6"/>
      <c r="BE1021" s="6"/>
      <c r="BF1021" s="6"/>
      <c r="BG1021" s="6"/>
      <c r="BH1021" s="6"/>
      <c r="BI1021" s="6"/>
      <c r="BJ1021" s="6"/>
      <c r="BK1021" s="6"/>
      <c r="BL1021" s="6"/>
      <c r="BM1021" s="6"/>
      <c r="BN1021" s="6"/>
      <c r="BO1021" s="6"/>
      <c r="BP1021" s="6"/>
      <c r="BQ1021" s="6"/>
      <c r="BR1021" s="6"/>
      <c r="BS1021" s="6"/>
      <c r="BT1021" s="6"/>
      <c r="BU1021" s="6"/>
      <c r="BV1021" s="6"/>
      <c r="BW1021" s="6"/>
      <c r="BX1021" s="6"/>
      <c r="BY1021" s="6"/>
      <c r="BZ1021" s="6"/>
      <c r="CA1021" s="6"/>
      <c r="CB1021" s="6"/>
      <c r="CC1021" s="6"/>
      <c r="CD1021" s="6"/>
      <c r="CE1021" s="6"/>
      <c r="CF1021" s="6"/>
      <c r="CG1021" s="6"/>
      <c r="CH1021" s="6"/>
      <c r="CI1021" s="6"/>
      <c r="CJ1021" s="6"/>
      <c r="CK1021" s="6"/>
      <c r="CL1021" s="6"/>
      <c r="CN1021" s="6"/>
      <c r="CO1021" s="6"/>
      <c r="CP1021" s="6"/>
      <c r="CQ1021" s="6"/>
      <c r="CR1021" s="6"/>
      <c r="CS1021" s="6"/>
      <c r="CT1021" s="6"/>
      <c r="CU1021" s="6"/>
      <c r="CV1021" s="6"/>
      <c r="CW1021" s="6"/>
      <c r="CX1021" s="6"/>
      <c r="CY1021" s="6"/>
      <c r="CZ1021" s="6"/>
      <c r="DA1021" s="6"/>
      <c r="DB1021" s="6"/>
      <c r="DC1021" s="6"/>
      <c r="DD1021" s="6"/>
      <c r="DE1021" s="6"/>
      <c r="DF1021" s="6"/>
      <c r="DG1021" s="6"/>
      <c r="DH1021" s="6"/>
      <c r="DJ1021" s="6"/>
      <c r="DK1021" s="6"/>
      <c r="DL1021" s="6"/>
      <c r="DM1021" s="6"/>
      <c r="DN1021" s="6"/>
      <c r="DO1021" s="6"/>
      <c r="DP1021" s="6"/>
      <c r="DQ1021" s="6"/>
      <c r="DR1021" s="6"/>
      <c r="DS1021" s="6"/>
      <c r="DU1021" s="6"/>
      <c r="DV1021" s="6"/>
      <c r="DW1021" s="6"/>
      <c r="DX1021" s="6"/>
      <c r="DY1021" s="6"/>
      <c r="DZ1021" s="6"/>
      <c r="EA1021" s="6"/>
      <c r="EB1021" s="6"/>
      <c r="EC1021" s="6"/>
      <c r="ED1021" s="6"/>
      <c r="EE1021" s="6"/>
      <c r="EF1021" s="6"/>
      <c r="EG1021" s="6"/>
    </row>
    <row r="1022" spans="1:137" customFormat="1" x14ac:dyDescent="0.2">
      <c r="AV1022" s="6"/>
      <c r="AW1022" s="158"/>
      <c r="AX1022" s="158"/>
      <c r="AY1022" s="158"/>
      <c r="AZ1022" s="158"/>
      <c r="BA1022" s="158"/>
      <c r="BB1022" s="6"/>
      <c r="BC1022" s="6"/>
      <c r="BD1022" s="6"/>
      <c r="BE1022" s="6"/>
      <c r="BF1022" s="6"/>
      <c r="BG1022" s="6"/>
      <c r="BH1022" s="6"/>
      <c r="BI1022" s="6"/>
      <c r="BJ1022" s="6"/>
      <c r="BK1022" s="6"/>
      <c r="BL1022" s="6"/>
      <c r="BM1022" s="6"/>
      <c r="BN1022" s="6"/>
      <c r="BO1022" s="6"/>
      <c r="BP1022" s="6"/>
      <c r="BQ1022" s="6"/>
      <c r="BR1022" s="6"/>
      <c r="BS1022" s="6"/>
      <c r="BT1022" s="6"/>
      <c r="BU1022" s="6"/>
      <c r="BV1022" s="6"/>
      <c r="BW1022" s="6"/>
      <c r="BX1022" s="6"/>
      <c r="BY1022" s="6"/>
      <c r="BZ1022" s="6"/>
      <c r="CA1022" s="6"/>
      <c r="CB1022" s="6"/>
      <c r="CC1022" s="6"/>
      <c r="CD1022" s="6"/>
      <c r="CE1022" s="6"/>
      <c r="CF1022" s="6"/>
      <c r="CG1022" s="6"/>
      <c r="CH1022" s="6"/>
      <c r="CI1022" s="6"/>
      <c r="CJ1022" s="6"/>
      <c r="CK1022" s="6"/>
      <c r="CL1022" s="6"/>
      <c r="CN1022" s="6"/>
      <c r="CO1022" s="6"/>
      <c r="CP1022" s="6"/>
      <c r="CQ1022" s="6"/>
      <c r="CR1022" s="6"/>
      <c r="CS1022" s="6"/>
      <c r="CT1022" s="6"/>
      <c r="CU1022" s="6"/>
      <c r="CV1022" s="6"/>
      <c r="CW1022" s="6"/>
      <c r="CX1022" s="6"/>
      <c r="CY1022" s="6"/>
      <c r="CZ1022" s="6"/>
      <c r="DA1022" s="6"/>
      <c r="DB1022" s="6"/>
      <c r="DC1022" s="6"/>
      <c r="DD1022" s="6"/>
      <c r="DE1022" s="6"/>
      <c r="DF1022" s="6"/>
      <c r="DG1022" s="6"/>
      <c r="DH1022" s="6"/>
      <c r="DJ1022" s="6"/>
      <c r="DK1022" s="6"/>
      <c r="DL1022" s="6"/>
      <c r="DM1022" s="6"/>
      <c r="DN1022" s="6"/>
      <c r="DO1022" s="6"/>
      <c r="DP1022" s="6"/>
      <c r="DQ1022" s="6"/>
      <c r="DR1022" s="6"/>
      <c r="DS1022" s="6"/>
      <c r="DU1022" s="6"/>
      <c r="DV1022" s="6"/>
      <c r="DW1022" s="6"/>
      <c r="DX1022" s="6"/>
      <c r="DY1022" s="6"/>
      <c r="DZ1022" s="6"/>
      <c r="EA1022" s="6"/>
      <c r="EB1022" s="6"/>
      <c r="EC1022" s="6"/>
      <c r="ED1022" s="6"/>
      <c r="EE1022" s="6"/>
      <c r="EF1022" s="6"/>
      <c r="EG1022" s="6"/>
    </row>
    <row r="1023" spans="1:137" customFormat="1" x14ac:dyDescent="0.2">
      <c r="AV1023" s="6"/>
      <c r="AW1023" s="158"/>
      <c r="AX1023" s="158"/>
      <c r="AY1023" s="158"/>
      <c r="AZ1023" s="158"/>
      <c r="BA1023" s="158"/>
      <c r="BB1023" s="6"/>
      <c r="BC1023" s="6"/>
      <c r="BD1023" s="6"/>
      <c r="BE1023" s="6"/>
      <c r="BF1023" s="6"/>
      <c r="BG1023" s="6"/>
      <c r="BH1023" s="6"/>
      <c r="BI1023" s="6"/>
      <c r="BJ1023" s="6"/>
      <c r="BK1023" s="6"/>
      <c r="BL1023" s="6"/>
      <c r="BM1023" s="6"/>
      <c r="BN1023" s="6"/>
      <c r="BO1023" s="6"/>
      <c r="BP1023" s="6"/>
      <c r="BQ1023" s="6"/>
      <c r="BR1023" s="6"/>
      <c r="BS1023" s="6"/>
      <c r="BT1023" s="6"/>
      <c r="BU1023" s="6"/>
      <c r="BV1023" s="6"/>
      <c r="BW1023" s="6"/>
      <c r="BX1023" s="6"/>
      <c r="BY1023" s="6"/>
      <c r="BZ1023" s="6"/>
      <c r="CA1023" s="6"/>
      <c r="CB1023" s="6"/>
      <c r="CC1023" s="6"/>
      <c r="CD1023" s="6"/>
      <c r="CE1023" s="6"/>
      <c r="CF1023" s="6"/>
      <c r="CG1023" s="6"/>
      <c r="CH1023" s="6"/>
      <c r="CI1023" s="6"/>
      <c r="CJ1023" s="6"/>
      <c r="CK1023" s="6"/>
      <c r="CL1023" s="6"/>
      <c r="CN1023" s="6"/>
      <c r="CO1023" s="6"/>
      <c r="CP1023" s="6"/>
      <c r="CQ1023" s="6"/>
      <c r="CR1023" s="6"/>
      <c r="CS1023" s="6"/>
      <c r="CT1023" s="6"/>
      <c r="CU1023" s="6"/>
      <c r="CV1023" s="6"/>
      <c r="CW1023" s="6"/>
      <c r="CX1023" s="6"/>
      <c r="CY1023" s="6"/>
      <c r="CZ1023" s="6"/>
      <c r="DA1023" s="6"/>
      <c r="DB1023" s="6"/>
      <c r="DC1023" s="6"/>
      <c r="DD1023" s="6"/>
      <c r="DE1023" s="6"/>
      <c r="DF1023" s="6"/>
      <c r="DG1023" s="6"/>
      <c r="DH1023" s="6"/>
      <c r="DJ1023" s="6"/>
      <c r="DK1023" s="6"/>
      <c r="DL1023" s="6"/>
      <c r="DM1023" s="6"/>
      <c r="DN1023" s="6"/>
      <c r="DO1023" s="6"/>
      <c r="DP1023" s="6"/>
      <c r="DQ1023" s="6"/>
      <c r="DR1023" s="6"/>
      <c r="DS1023" s="6"/>
      <c r="DU1023" s="6"/>
      <c r="DV1023" s="6"/>
      <c r="DW1023" s="6"/>
      <c r="DX1023" s="6"/>
      <c r="DY1023" s="6"/>
      <c r="DZ1023" s="6"/>
      <c r="EA1023" s="6"/>
      <c r="EB1023" s="6"/>
      <c r="EC1023" s="6"/>
      <c r="ED1023" s="6"/>
      <c r="EE1023" s="6"/>
      <c r="EF1023" s="6"/>
      <c r="EG1023" s="6"/>
    </row>
    <row r="1024" spans="1:137" customFormat="1" x14ac:dyDescent="0.2">
      <c r="AV1024" s="6"/>
      <c r="AW1024" s="158"/>
      <c r="AX1024" s="158"/>
      <c r="AY1024" s="158"/>
      <c r="AZ1024" s="158"/>
      <c r="BA1024" s="158"/>
      <c r="BB1024" s="6"/>
      <c r="BC1024" s="6"/>
      <c r="BD1024" s="6"/>
      <c r="BE1024" s="6"/>
      <c r="BF1024" s="6"/>
      <c r="BG1024" s="6"/>
      <c r="BH1024" s="6"/>
      <c r="BI1024" s="6"/>
      <c r="BJ1024" s="6"/>
      <c r="BK1024" s="6"/>
      <c r="BL1024" s="6"/>
      <c r="BM1024" s="6"/>
      <c r="BN1024" s="6"/>
      <c r="BO1024" s="6"/>
      <c r="BP1024" s="6"/>
      <c r="BQ1024" s="6"/>
      <c r="BR1024" s="6"/>
      <c r="BS1024" s="6"/>
      <c r="BT1024" s="6"/>
      <c r="BU1024" s="6"/>
      <c r="BV1024" s="6"/>
      <c r="BW1024" s="6"/>
      <c r="BX1024" s="6"/>
      <c r="BY1024" s="6"/>
      <c r="BZ1024" s="6"/>
      <c r="CA1024" s="6"/>
      <c r="CB1024" s="6"/>
      <c r="CC1024" s="6"/>
      <c r="CD1024" s="6"/>
      <c r="CE1024" s="6"/>
      <c r="CF1024" s="6"/>
      <c r="CG1024" s="6"/>
      <c r="CH1024" s="6"/>
      <c r="CI1024" s="6"/>
      <c r="CJ1024" s="6"/>
      <c r="CK1024" s="6"/>
      <c r="CL1024" s="6"/>
      <c r="CN1024" s="6"/>
      <c r="CO1024" s="6"/>
      <c r="CP1024" s="6"/>
      <c r="CQ1024" s="6"/>
      <c r="CR1024" s="6"/>
      <c r="CS1024" s="6"/>
      <c r="CT1024" s="6"/>
      <c r="CU1024" s="6"/>
      <c r="CV1024" s="6"/>
      <c r="CW1024" s="6"/>
      <c r="CX1024" s="6"/>
      <c r="CY1024" s="6"/>
      <c r="CZ1024" s="6"/>
      <c r="DA1024" s="6"/>
      <c r="DB1024" s="6"/>
      <c r="DC1024" s="6"/>
      <c r="DD1024" s="6"/>
      <c r="DE1024" s="6"/>
      <c r="DF1024" s="6"/>
      <c r="DG1024" s="6"/>
      <c r="DH1024" s="6"/>
      <c r="DJ1024" s="6"/>
      <c r="DK1024" s="6"/>
      <c r="DL1024" s="6"/>
      <c r="DM1024" s="6"/>
      <c r="DN1024" s="6"/>
      <c r="DO1024" s="6"/>
      <c r="DP1024" s="6"/>
      <c r="DQ1024" s="6"/>
      <c r="DR1024" s="6"/>
      <c r="DS1024" s="6"/>
      <c r="DU1024" s="6"/>
      <c r="DV1024" s="6"/>
      <c r="DW1024" s="6"/>
      <c r="DX1024" s="6"/>
      <c r="DY1024" s="6"/>
      <c r="DZ1024" s="6"/>
      <c r="EA1024" s="6"/>
      <c r="EB1024" s="6"/>
      <c r="EC1024" s="6"/>
      <c r="ED1024" s="6"/>
      <c r="EE1024" s="6"/>
      <c r="EF1024" s="6"/>
      <c r="EG1024" s="6"/>
    </row>
    <row r="1025" spans="48:137" customFormat="1" x14ac:dyDescent="0.2">
      <c r="AV1025" s="6"/>
      <c r="AW1025" s="158"/>
      <c r="AX1025" s="158"/>
      <c r="AY1025" s="158"/>
      <c r="AZ1025" s="158"/>
      <c r="BA1025" s="158"/>
      <c r="BB1025" s="6"/>
      <c r="BC1025" s="6"/>
      <c r="BD1025" s="6"/>
      <c r="BE1025" s="6"/>
      <c r="BF1025" s="6"/>
      <c r="BG1025" s="6"/>
      <c r="BH1025" s="6"/>
      <c r="BI1025" s="6"/>
      <c r="BJ1025" s="6"/>
      <c r="BK1025" s="6"/>
      <c r="BL1025" s="6"/>
      <c r="BM1025" s="6"/>
      <c r="BN1025" s="6"/>
      <c r="BO1025" s="6"/>
      <c r="BP1025" s="6"/>
      <c r="BQ1025" s="6"/>
      <c r="BR1025" s="6"/>
      <c r="BS1025" s="6"/>
      <c r="BT1025" s="6"/>
      <c r="BU1025" s="6"/>
      <c r="BV1025" s="6"/>
      <c r="BW1025" s="6"/>
      <c r="BX1025" s="6"/>
      <c r="BY1025" s="6"/>
      <c r="BZ1025" s="6"/>
      <c r="CA1025" s="6"/>
      <c r="CB1025" s="6"/>
      <c r="CC1025" s="6"/>
      <c r="CD1025" s="6"/>
      <c r="CE1025" s="6"/>
      <c r="CF1025" s="6"/>
      <c r="CG1025" s="6"/>
      <c r="CH1025" s="6"/>
      <c r="CI1025" s="6"/>
      <c r="CJ1025" s="6"/>
      <c r="CK1025" s="6"/>
      <c r="CL1025" s="6"/>
      <c r="CN1025" s="6"/>
      <c r="CO1025" s="6"/>
      <c r="CP1025" s="6"/>
      <c r="CQ1025" s="6"/>
      <c r="CR1025" s="6"/>
      <c r="CS1025" s="6"/>
      <c r="CT1025" s="6"/>
      <c r="CU1025" s="6"/>
      <c r="CV1025" s="6"/>
      <c r="CW1025" s="6"/>
      <c r="CX1025" s="6"/>
      <c r="CY1025" s="6"/>
      <c r="CZ1025" s="6"/>
      <c r="DA1025" s="6"/>
      <c r="DB1025" s="6"/>
      <c r="DC1025" s="6"/>
      <c r="DD1025" s="6"/>
      <c r="DE1025" s="6"/>
      <c r="DF1025" s="6"/>
      <c r="DG1025" s="6"/>
      <c r="DH1025" s="6"/>
      <c r="DJ1025" s="6"/>
      <c r="DK1025" s="6"/>
      <c r="DL1025" s="6"/>
      <c r="DM1025" s="6"/>
      <c r="DN1025" s="6"/>
      <c r="DO1025" s="6"/>
      <c r="DP1025" s="6"/>
      <c r="DQ1025" s="6"/>
      <c r="DR1025" s="6"/>
      <c r="DS1025" s="6"/>
      <c r="DU1025" s="6"/>
      <c r="DV1025" s="6"/>
      <c r="DW1025" s="6"/>
      <c r="DX1025" s="6"/>
      <c r="DY1025" s="6"/>
      <c r="DZ1025" s="6"/>
      <c r="EA1025" s="6"/>
      <c r="EB1025" s="6"/>
      <c r="EC1025" s="6"/>
      <c r="ED1025" s="6"/>
      <c r="EE1025" s="6"/>
      <c r="EF1025" s="6"/>
      <c r="EG1025" s="6"/>
    </row>
    <row r="1026" spans="48:137" customFormat="1" x14ac:dyDescent="0.2">
      <c r="AV1026" s="6"/>
      <c r="AW1026" s="158"/>
      <c r="AX1026" s="158"/>
      <c r="AY1026" s="158"/>
      <c r="AZ1026" s="158"/>
      <c r="BA1026" s="158"/>
      <c r="BB1026" s="6"/>
      <c r="BC1026" s="6"/>
      <c r="BD1026" s="6"/>
      <c r="BE1026" s="6"/>
      <c r="BF1026" s="6"/>
      <c r="BG1026" s="6"/>
      <c r="BH1026" s="6"/>
      <c r="BI1026" s="6"/>
      <c r="BJ1026" s="6"/>
      <c r="BK1026" s="6"/>
      <c r="BL1026" s="6"/>
      <c r="BM1026" s="6"/>
      <c r="BN1026" s="6"/>
      <c r="BO1026" s="6"/>
      <c r="BP1026" s="6"/>
      <c r="BQ1026" s="6"/>
      <c r="BR1026" s="6"/>
      <c r="BS1026" s="6"/>
      <c r="BT1026" s="6"/>
      <c r="BU1026" s="6"/>
      <c r="BV1026" s="6"/>
      <c r="BW1026" s="6"/>
      <c r="BX1026" s="6"/>
      <c r="BY1026" s="6"/>
      <c r="BZ1026" s="6"/>
      <c r="CA1026" s="6"/>
      <c r="CB1026" s="6"/>
      <c r="CC1026" s="6"/>
      <c r="CD1026" s="6"/>
      <c r="CE1026" s="6"/>
      <c r="CF1026" s="6"/>
      <c r="CG1026" s="6"/>
      <c r="CH1026" s="6"/>
      <c r="CI1026" s="6"/>
      <c r="CJ1026" s="6"/>
      <c r="CK1026" s="6"/>
      <c r="CL1026" s="6"/>
      <c r="CN1026" s="6"/>
      <c r="CO1026" s="6"/>
      <c r="CP1026" s="6"/>
      <c r="CQ1026" s="6"/>
      <c r="CR1026" s="6"/>
      <c r="CS1026" s="6"/>
      <c r="CT1026" s="6"/>
      <c r="CU1026" s="6"/>
      <c r="CV1026" s="6"/>
      <c r="CW1026" s="6"/>
      <c r="CX1026" s="6"/>
      <c r="CY1026" s="6"/>
      <c r="CZ1026" s="6"/>
      <c r="DA1026" s="6"/>
      <c r="DB1026" s="6"/>
      <c r="DC1026" s="6"/>
      <c r="DD1026" s="6"/>
      <c r="DE1026" s="6"/>
      <c r="DF1026" s="6"/>
      <c r="DG1026" s="6"/>
      <c r="DH1026" s="6"/>
      <c r="DJ1026" s="6"/>
      <c r="DK1026" s="6"/>
      <c r="DL1026" s="6"/>
      <c r="DM1026" s="6"/>
      <c r="DN1026" s="6"/>
      <c r="DO1026" s="6"/>
      <c r="DP1026" s="6"/>
      <c r="DQ1026" s="6"/>
      <c r="DR1026" s="6"/>
      <c r="DS1026" s="6"/>
      <c r="DU1026" s="6"/>
      <c r="DV1026" s="6"/>
      <c r="DW1026" s="6"/>
      <c r="DX1026" s="6"/>
      <c r="DY1026" s="6"/>
      <c r="DZ1026" s="6"/>
      <c r="EA1026" s="6"/>
      <c r="EB1026" s="6"/>
      <c r="EC1026" s="6"/>
      <c r="ED1026" s="6"/>
      <c r="EE1026" s="6"/>
      <c r="EF1026" s="6"/>
      <c r="EG1026" s="6"/>
    </row>
    <row r="1027" spans="48:137" customFormat="1" x14ac:dyDescent="0.2">
      <c r="AV1027" s="6"/>
      <c r="AW1027" s="158"/>
      <c r="AX1027" s="158"/>
      <c r="AY1027" s="158"/>
      <c r="AZ1027" s="158"/>
      <c r="BA1027" s="158"/>
      <c r="BB1027" s="6"/>
      <c r="BC1027" s="6"/>
      <c r="BD1027" s="6"/>
      <c r="BE1027" s="6"/>
      <c r="BF1027" s="6"/>
      <c r="BG1027" s="6"/>
      <c r="BH1027" s="6"/>
      <c r="BI1027" s="6"/>
      <c r="BJ1027" s="6"/>
      <c r="BK1027" s="6"/>
      <c r="BL1027" s="6"/>
      <c r="BM1027" s="6"/>
      <c r="BN1027" s="6"/>
      <c r="BO1027" s="6"/>
      <c r="BP1027" s="6"/>
      <c r="BQ1027" s="6"/>
      <c r="BR1027" s="6"/>
      <c r="BS1027" s="6"/>
      <c r="BT1027" s="6"/>
      <c r="BU1027" s="6"/>
      <c r="BV1027" s="6"/>
      <c r="BW1027" s="6"/>
      <c r="BX1027" s="6"/>
      <c r="BY1027" s="6"/>
      <c r="BZ1027" s="6"/>
      <c r="CA1027" s="6"/>
      <c r="CB1027" s="6"/>
      <c r="CC1027" s="6"/>
      <c r="CD1027" s="6"/>
      <c r="CE1027" s="6"/>
      <c r="CF1027" s="6"/>
      <c r="CG1027" s="6"/>
      <c r="CH1027" s="6"/>
      <c r="CI1027" s="6"/>
      <c r="CJ1027" s="6"/>
      <c r="CK1027" s="6"/>
      <c r="CL1027" s="6"/>
      <c r="CN1027" s="6"/>
      <c r="CO1027" s="6"/>
      <c r="CP1027" s="6"/>
      <c r="CQ1027" s="6"/>
      <c r="CR1027" s="6"/>
      <c r="CS1027" s="6"/>
      <c r="CT1027" s="6"/>
      <c r="CU1027" s="6"/>
      <c r="CV1027" s="6"/>
      <c r="CW1027" s="6"/>
      <c r="CX1027" s="6"/>
      <c r="CY1027" s="6"/>
      <c r="CZ1027" s="6"/>
      <c r="DA1027" s="6"/>
      <c r="DB1027" s="6"/>
      <c r="DC1027" s="6"/>
      <c r="DD1027" s="6"/>
      <c r="DE1027" s="6"/>
      <c r="DF1027" s="6"/>
      <c r="DG1027" s="6"/>
      <c r="DH1027" s="6"/>
      <c r="DJ1027" s="6"/>
      <c r="DK1027" s="6"/>
      <c r="DL1027" s="6"/>
      <c r="DM1027" s="6"/>
      <c r="DN1027" s="6"/>
      <c r="DO1027" s="6"/>
      <c r="DP1027" s="6"/>
      <c r="DQ1027" s="6"/>
      <c r="DR1027" s="6"/>
      <c r="DS1027" s="6"/>
      <c r="DU1027" s="6"/>
      <c r="DV1027" s="6"/>
      <c r="DW1027" s="6"/>
      <c r="DX1027" s="6"/>
      <c r="DY1027" s="6"/>
      <c r="DZ1027" s="6"/>
      <c r="EA1027" s="6"/>
      <c r="EB1027" s="6"/>
      <c r="EC1027" s="6"/>
      <c r="ED1027" s="6"/>
      <c r="EE1027" s="6"/>
      <c r="EF1027" s="6"/>
      <c r="EG1027" s="6"/>
    </row>
    <row r="1028" spans="48:137" customFormat="1" x14ac:dyDescent="0.2">
      <c r="AV1028" s="6"/>
      <c r="AW1028" s="158"/>
      <c r="AX1028" s="158"/>
      <c r="AY1028" s="158"/>
      <c r="AZ1028" s="158"/>
      <c r="BA1028" s="158"/>
      <c r="BB1028" s="6"/>
      <c r="BC1028" s="6"/>
      <c r="BD1028" s="6"/>
      <c r="BE1028" s="6"/>
      <c r="BF1028" s="6"/>
      <c r="BG1028" s="6"/>
      <c r="BH1028" s="6"/>
      <c r="BI1028" s="6"/>
      <c r="BJ1028" s="6"/>
      <c r="BK1028" s="6"/>
      <c r="BL1028" s="6"/>
      <c r="BM1028" s="6"/>
      <c r="BN1028" s="6"/>
      <c r="BO1028" s="6"/>
      <c r="BP1028" s="6"/>
      <c r="BQ1028" s="6"/>
      <c r="BR1028" s="6"/>
      <c r="BS1028" s="6"/>
      <c r="BT1028" s="6"/>
      <c r="BU1028" s="6"/>
      <c r="BV1028" s="6"/>
      <c r="BW1028" s="6"/>
      <c r="BX1028" s="6"/>
      <c r="BY1028" s="6"/>
      <c r="BZ1028" s="6"/>
      <c r="CA1028" s="6"/>
      <c r="CB1028" s="6"/>
      <c r="CC1028" s="6"/>
      <c r="CD1028" s="6"/>
      <c r="CE1028" s="6"/>
      <c r="CF1028" s="6"/>
      <c r="CG1028" s="6"/>
      <c r="CH1028" s="6"/>
      <c r="CI1028" s="6"/>
      <c r="CJ1028" s="6"/>
      <c r="CK1028" s="6"/>
      <c r="CL1028" s="6"/>
      <c r="CN1028" s="6"/>
      <c r="CO1028" s="6"/>
      <c r="CP1028" s="6"/>
      <c r="CQ1028" s="6"/>
      <c r="CR1028" s="6"/>
      <c r="CS1028" s="6"/>
      <c r="CT1028" s="6"/>
      <c r="CU1028" s="6"/>
      <c r="CV1028" s="6"/>
      <c r="CW1028" s="6"/>
      <c r="CX1028" s="6"/>
      <c r="CY1028" s="6"/>
      <c r="CZ1028" s="6"/>
      <c r="DA1028" s="6"/>
      <c r="DB1028" s="6"/>
      <c r="DC1028" s="6"/>
      <c r="DD1028" s="6"/>
      <c r="DE1028" s="6"/>
      <c r="DF1028" s="6"/>
      <c r="DG1028" s="6"/>
      <c r="DH1028" s="6"/>
      <c r="DJ1028" s="6"/>
      <c r="DK1028" s="6"/>
      <c r="DL1028" s="6"/>
      <c r="DM1028" s="6"/>
      <c r="DN1028" s="6"/>
      <c r="DO1028" s="6"/>
      <c r="DP1028" s="6"/>
      <c r="DQ1028" s="6"/>
      <c r="DR1028" s="6"/>
      <c r="DS1028" s="6"/>
      <c r="DU1028" s="6"/>
      <c r="DV1028" s="6"/>
      <c r="DW1028" s="6"/>
      <c r="DX1028" s="6"/>
      <c r="DY1028" s="6"/>
      <c r="DZ1028" s="6"/>
      <c r="EA1028" s="6"/>
      <c r="EB1028" s="6"/>
      <c r="EC1028" s="6"/>
      <c r="ED1028" s="6"/>
      <c r="EE1028" s="6"/>
      <c r="EF1028" s="6"/>
      <c r="EG1028" s="6"/>
    </row>
    <row r="1029" spans="48:137" customFormat="1" x14ac:dyDescent="0.2">
      <c r="AV1029" s="6"/>
      <c r="AW1029" s="158"/>
      <c r="AX1029" s="158"/>
      <c r="AY1029" s="158"/>
      <c r="AZ1029" s="158"/>
      <c r="BA1029" s="158"/>
      <c r="BB1029" s="6"/>
      <c r="BC1029" s="6"/>
      <c r="BD1029" s="6"/>
      <c r="BE1029" s="6"/>
      <c r="BF1029" s="6"/>
      <c r="BG1029" s="6"/>
      <c r="BH1029" s="6"/>
      <c r="BI1029" s="6"/>
      <c r="BJ1029" s="6"/>
      <c r="BK1029" s="6"/>
      <c r="BL1029" s="6"/>
      <c r="BM1029" s="6"/>
      <c r="BN1029" s="6"/>
      <c r="BO1029" s="6"/>
      <c r="BP1029" s="6"/>
      <c r="BQ1029" s="6"/>
      <c r="BR1029" s="6"/>
      <c r="BS1029" s="6"/>
      <c r="BT1029" s="6"/>
      <c r="BU1029" s="6"/>
      <c r="BV1029" s="6"/>
      <c r="BW1029" s="6"/>
      <c r="BX1029" s="6"/>
      <c r="BY1029" s="6"/>
      <c r="BZ1029" s="6"/>
      <c r="CA1029" s="6"/>
      <c r="CB1029" s="6"/>
      <c r="CC1029" s="6"/>
      <c r="CD1029" s="6"/>
      <c r="CE1029" s="6"/>
      <c r="CF1029" s="6"/>
      <c r="CG1029" s="6"/>
      <c r="CH1029" s="6"/>
      <c r="CI1029" s="6"/>
      <c r="CJ1029" s="6"/>
      <c r="CK1029" s="6"/>
      <c r="CL1029" s="6"/>
      <c r="CN1029" s="6"/>
      <c r="CO1029" s="6"/>
      <c r="CP1029" s="6"/>
      <c r="CQ1029" s="6"/>
      <c r="CR1029" s="6"/>
      <c r="CS1029" s="6"/>
      <c r="CT1029" s="6"/>
      <c r="CU1029" s="6"/>
      <c r="CV1029" s="6"/>
      <c r="CW1029" s="6"/>
      <c r="CX1029" s="6"/>
      <c r="CY1029" s="6"/>
      <c r="CZ1029" s="6"/>
      <c r="DA1029" s="6"/>
      <c r="DB1029" s="6"/>
      <c r="DC1029" s="6"/>
      <c r="DD1029" s="6"/>
      <c r="DE1029" s="6"/>
      <c r="DF1029" s="6"/>
      <c r="DG1029" s="6"/>
      <c r="DH1029" s="6"/>
      <c r="DJ1029" s="6"/>
      <c r="DK1029" s="6"/>
      <c r="DL1029" s="6"/>
      <c r="DM1029" s="6"/>
      <c r="DN1029" s="6"/>
      <c r="DO1029" s="6"/>
      <c r="DP1029" s="6"/>
      <c r="DQ1029" s="6"/>
      <c r="DR1029" s="6"/>
      <c r="DS1029" s="6"/>
      <c r="DU1029" s="6"/>
      <c r="DV1029" s="6"/>
      <c r="DW1029" s="6"/>
      <c r="DX1029" s="6"/>
      <c r="DY1029" s="6"/>
      <c r="DZ1029" s="6"/>
      <c r="EA1029" s="6"/>
      <c r="EB1029" s="6"/>
      <c r="EC1029" s="6"/>
      <c r="ED1029" s="6"/>
      <c r="EE1029" s="6"/>
      <c r="EF1029" s="6"/>
      <c r="EG1029" s="6"/>
    </row>
    <row r="1030" spans="48:137" customFormat="1" x14ac:dyDescent="0.2">
      <c r="AV1030" s="6"/>
      <c r="AW1030" s="158"/>
      <c r="AX1030" s="158"/>
      <c r="AY1030" s="158"/>
      <c r="AZ1030" s="158"/>
      <c r="BA1030" s="158"/>
      <c r="BB1030" s="6"/>
      <c r="BC1030" s="6"/>
      <c r="BD1030" s="6"/>
      <c r="BE1030" s="6"/>
      <c r="BF1030" s="6"/>
      <c r="BG1030" s="6"/>
      <c r="BH1030" s="6"/>
      <c r="BI1030" s="6"/>
      <c r="BJ1030" s="6"/>
      <c r="BK1030" s="6"/>
      <c r="BL1030" s="6"/>
      <c r="BM1030" s="6"/>
      <c r="BN1030" s="6"/>
      <c r="BO1030" s="6"/>
      <c r="BP1030" s="6"/>
      <c r="BQ1030" s="6"/>
      <c r="BR1030" s="6"/>
      <c r="BS1030" s="6"/>
      <c r="BT1030" s="6"/>
      <c r="BU1030" s="6"/>
      <c r="BV1030" s="6"/>
      <c r="BW1030" s="6"/>
      <c r="BX1030" s="6"/>
      <c r="BY1030" s="6"/>
      <c r="BZ1030" s="6"/>
      <c r="CA1030" s="6"/>
      <c r="CB1030" s="6"/>
      <c r="CC1030" s="6"/>
      <c r="CD1030" s="6"/>
      <c r="CE1030" s="6"/>
      <c r="CF1030" s="6"/>
      <c r="CG1030" s="6"/>
      <c r="CH1030" s="6"/>
      <c r="CI1030" s="6"/>
      <c r="CJ1030" s="6"/>
      <c r="CK1030" s="6"/>
      <c r="CL1030" s="6"/>
      <c r="CN1030" s="6"/>
      <c r="CO1030" s="6"/>
      <c r="CP1030" s="6"/>
      <c r="CQ1030" s="6"/>
      <c r="CR1030" s="6"/>
      <c r="CS1030" s="6"/>
      <c r="CT1030" s="6"/>
      <c r="CU1030" s="6"/>
      <c r="CV1030" s="6"/>
      <c r="CW1030" s="6"/>
      <c r="CX1030" s="6"/>
      <c r="CY1030" s="6"/>
      <c r="CZ1030" s="6"/>
      <c r="DA1030" s="6"/>
      <c r="DB1030" s="6"/>
      <c r="DC1030" s="6"/>
      <c r="DD1030" s="6"/>
      <c r="DE1030" s="6"/>
      <c r="DF1030" s="6"/>
      <c r="DG1030" s="6"/>
      <c r="DH1030" s="6"/>
      <c r="DJ1030" s="6"/>
      <c r="DK1030" s="6"/>
      <c r="DL1030" s="6"/>
      <c r="DM1030" s="6"/>
      <c r="DN1030" s="6"/>
      <c r="DO1030" s="6"/>
      <c r="DP1030" s="6"/>
      <c r="DQ1030" s="6"/>
      <c r="DR1030" s="6"/>
      <c r="DS1030" s="6"/>
      <c r="DU1030" s="6"/>
      <c r="DV1030" s="6"/>
      <c r="DW1030" s="6"/>
      <c r="DX1030" s="6"/>
      <c r="DY1030" s="6"/>
      <c r="DZ1030" s="6"/>
      <c r="EA1030" s="6"/>
      <c r="EB1030" s="6"/>
      <c r="EC1030" s="6"/>
      <c r="ED1030" s="6"/>
      <c r="EE1030" s="6"/>
      <c r="EF1030" s="6"/>
      <c r="EG1030" s="6"/>
    </row>
    <row r="1031" spans="48:137" customFormat="1" x14ac:dyDescent="0.2">
      <c r="AV1031" s="6"/>
      <c r="AW1031" s="158"/>
      <c r="AX1031" s="158"/>
      <c r="AY1031" s="158"/>
      <c r="AZ1031" s="158"/>
      <c r="BA1031" s="158"/>
      <c r="BB1031" s="6"/>
      <c r="BC1031" s="6"/>
      <c r="BD1031" s="6"/>
      <c r="BE1031" s="6"/>
      <c r="BF1031" s="6"/>
      <c r="BG1031" s="6"/>
      <c r="BH1031" s="6"/>
      <c r="BI1031" s="6"/>
      <c r="BJ1031" s="6"/>
      <c r="BK1031" s="6"/>
      <c r="BL1031" s="6"/>
      <c r="BM1031" s="6"/>
      <c r="BN1031" s="6"/>
      <c r="BO1031" s="6"/>
      <c r="BP1031" s="6"/>
      <c r="BQ1031" s="6"/>
      <c r="BR1031" s="6"/>
      <c r="BS1031" s="6"/>
      <c r="BT1031" s="6"/>
      <c r="BU1031" s="6"/>
      <c r="BV1031" s="6"/>
      <c r="BW1031" s="6"/>
      <c r="BX1031" s="6"/>
      <c r="BY1031" s="6"/>
      <c r="BZ1031" s="6"/>
      <c r="CA1031" s="6"/>
      <c r="CB1031" s="6"/>
      <c r="CC1031" s="6"/>
      <c r="CD1031" s="6"/>
      <c r="CE1031" s="6"/>
      <c r="CF1031" s="6"/>
      <c r="CG1031" s="6"/>
      <c r="CH1031" s="6"/>
      <c r="CI1031" s="6"/>
      <c r="CJ1031" s="6"/>
      <c r="CK1031" s="6"/>
      <c r="CL1031" s="6"/>
      <c r="CN1031" s="6"/>
      <c r="CO1031" s="6"/>
      <c r="CP1031" s="6"/>
      <c r="CQ1031" s="6"/>
      <c r="CR1031" s="6"/>
      <c r="CS1031" s="6"/>
      <c r="CT1031" s="6"/>
      <c r="CU1031" s="6"/>
      <c r="CV1031" s="6"/>
      <c r="CW1031" s="6"/>
      <c r="CX1031" s="6"/>
      <c r="CY1031" s="6"/>
      <c r="CZ1031" s="6"/>
      <c r="DA1031" s="6"/>
      <c r="DB1031" s="6"/>
      <c r="DC1031" s="6"/>
      <c r="DD1031" s="6"/>
      <c r="DE1031" s="6"/>
      <c r="DF1031" s="6"/>
      <c r="DG1031" s="6"/>
      <c r="DH1031" s="6"/>
      <c r="DJ1031" s="6"/>
      <c r="DK1031" s="6"/>
      <c r="DL1031" s="6"/>
      <c r="DM1031" s="6"/>
      <c r="DN1031" s="6"/>
      <c r="DO1031" s="6"/>
      <c r="DP1031" s="6"/>
      <c r="DQ1031" s="6"/>
      <c r="DR1031" s="6"/>
      <c r="DS1031" s="6"/>
      <c r="DU1031" s="6"/>
      <c r="DV1031" s="6"/>
      <c r="DW1031" s="6"/>
      <c r="DX1031" s="6"/>
      <c r="DY1031" s="6"/>
      <c r="DZ1031" s="6"/>
      <c r="EA1031" s="6"/>
      <c r="EB1031" s="6"/>
      <c r="EC1031" s="6"/>
      <c r="ED1031" s="6"/>
      <c r="EE1031" s="6"/>
      <c r="EF1031" s="6"/>
      <c r="EG1031" s="6"/>
    </row>
    <row r="1032" spans="48:137" customFormat="1" x14ac:dyDescent="0.2">
      <c r="AV1032" s="6"/>
      <c r="AW1032" s="158"/>
      <c r="AX1032" s="158"/>
      <c r="AY1032" s="158"/>
      <c r="AZ1032" s="158"/>
      <c r="BA1032" s="158"/>
      <c r="BB1032" s="6"/>
      <c r="BC1032" s="6"/>
      <c r="BD1032" s="6"/>
      <c r="BE1032" s="6"/>
      <c r="BF1032" s="6"/>
      <c r="BG1032" s="6"/>
      <c r="BH1032" s="6"/>
      <c r="BI1032" s="6"/>
      <c r="BJ1032" s="6"/>
      <c r="BK1032" s="6"/>
      <c r="BL1032" s="6"/>
      <c r="BM1032" s="6"/>
      <c r="BN1032" s="6"/>
      <c r="BO1032" s="6"/>
      <c r="BP1032" s="6"/>
      <c r="BQ1032" s="6"/>
      <c r="BR1032" s="6"/>
      <c r="BS1032" s="6"/>
      <c r="BT1032" s="6"/>
      <c r="BU1032" s="6"/>
      <c r="BV1032" s="6"/>
      <c r="BW1032" s="6"/>
      <c r="BX1032" s="6"/>
      <c r="BY1032" s="6"/>
      <c r="BZ1032" s="6"/>
      <c r="CA1032" s="6"/>
      <c r="CB1032" s="6"/>
      <c r="CC1032" s="6"/>
      <c r="CD1032" s="6"/>
      <c r="CE1032" s="6"/>
      <c r="CF1032" s="6"/>
      <c r="CG1032" s="6"/>
      <c r="CH1032" s="6"/>
      <c r="CI1032" s="6"/>
      <c r="CJ1032" s="6"/>
      <c r="CK1032" s="6"/>
      <c r="CL1032" s="6"/>
      <c r="CN1032" s="6"/>
      <c r="CO1032" s="6"/>
      <c r="CP1032" s="6"/>
      <c r="CQ1032" s="6"/>
      <c r="CR1032" s="6"/>
      <c r="CS1032" s="6"/>
      <c r="CT1032" s="6"/>
      <c r="CU1032" s="6"/>
      <c r="CV1032" s="6"/>
      <c r="CW1032" s="6"/>
      <c r="CX1032" s="6"/>
      <c r="CY1032" s="6"/>
      <c r="CZ1032" s="6"/>
      <c r="DA1032" s="6"/>
      <c r="DB1032" s="6"/>
      <c r="DC1032" s="6"/>
      <c r="DD1032" s="6"/>
      <c r="DE1032" s="6"/>
      <c r="DF1032" s="6"/>
      <c r="DG1032" s="6"/>
      <c r="DH1032" s="6"/>
      <c r="DJ1032" s="6"/>
      <c r="DK1032" s="6"/>
      <c r="DL1032" s="6"/>
      <c r="DM1032" s="6"/>
      <c r="DN1032" s="6"/>
      <c r="DO1032" s="6"/>
      <c r="DP1032" s="6"/>
      <c r="DQ1032" s="6"/>
      <c r="DR1032" s="6"/>
      <c r="DS1032" s="6"/>
      <c r="DU1032" s="6"/>
      <c r="DV1032" s="6"/>
      <c r="DW1032" s="6"/>
      <c r="DX1032" s="6"/>
      <c r="DY1032" s="6"/>
      <c r="DZ1032" s="6"/>
      <c r="EA1032" s="6"/>
      <c r="EB1032" s="6"/>
      <c r="EC1032" s="6"/>
      <c r="ED1032" s="6"/>
      <c r="EE1032" s="6"/>
      <c r="EF1032" s="6"/>
      <c r="EG1032" s="6"/>
    </row>
    <row r="1033" spans="48:137" customFormat="1" x14ac:dyDescent="0.2">
      <c r="AV1033" s="6"/>
      <c r="AW1033" s="158"/>
      <c r="AX1033" s="158"/>
      <c r="AY1033" s="158"/>
      <c r="AZ1033" s="158"/>
      <c r="BA1033" s="158"/>
      <c r="BB1033" s="6"/>
      <c r="BC1033" s="6"/>
      <c r="BD1033" s="6"/>
      <c r="BE1033" s="6"/>
      <c r="BF1033" s="6"/>
      <c r="BG1033" s="6"/>
      <c r="BH1033" s="6"/>
      <c r="BI1033" s="6"/>
      <c r="BJ1033" s="6"/>
      <c r="BK1033" s="6"/>
      <c r="BL1033" s="6"/>
      <c r="BM1033" s="6"/>
      <c r="BN1033" s="6"/>
      <c r="BO1033" s="6"/>
      <c r="BP1033" s="6"/>
      <c r="BQ1033" s="6"/>
      <c r="BR1033" s="6"/>
      <c r="BS1033" s="6"/>
      <c r="BT1033" s="6"/>
      <c r="BU1033" s="6"/>
      <c r="BV1033" s="6"/>
      <c r="BW1033" s="6"/>
      <c r="BX1033" s="6"/>
      <c r="BY1033" s="6"/>
      <c r="BZ1033" s="6"/>
      <c r="CA1033" s="6"/>
      <c r="CB1033" s="6"/>
      <c r="CC1033" s="6"/>
      <c r="CD1033" s="6"/>
      <c r="CE1033" s="6"/>
      <c r="CF1033" s="6"/>
      <c r="CG1033" s="6"/>
      <c r="CH1033" s="6"/>
      <c r="CI1033" s="6"/>
      <c r="CJ1033" s="6"/>
      <c r="CK1033" s="6"/>
      <c r="CL1033" s="6"/>
      <c r="CN1033" s="6"/>
      <c r="CO1033" s="6"/>
      <c r="CP1033" s="6"/>
      <c r="CQ1033" s="6"/>
      <c r="CR1033" s="6"/>
      <c r="CS1033" s="6"/>
      <c r="CT1033" s="6"/>
      <c r="CU1033" s="6"/>
      <c r="CV1033" s="6"/>
      <c r="CW1033" s="6"/>
      <c r="CX1033" s="6"/>
      <c r="CY1033" s="6"/>
      <c r="CZ1033" s="6"/>
      <c r="DA1033" s="6"/>
      <c r="DB1033" s="6"/>
      <c r="DC1033" s="6"/>
      <c r="DD1033" s="6"/>
      <c r="DE1033" s="6"/>
      <c r="DF1033" s="6"/>
      <c r="DG1033" s="6"/>
      <c r="DH1033" s="6"/>
      <c r="DJ1033" s="6"/>
      <c r="DK1033" s="6"/>
      <c r="DL1033" s="6"/>
      <c r="DM1033" s="6"/>
      <c r="DN1033" s="6"/>
      <c r="DO1033" s="6"/>
      <c r="DP1033" s="6"/>
      <c r="DQ1033" s="6"/>
      <c r="DR1033" s="6"/>
      <c r="DS1033" s="6"/>
      <c r="DU1033" s="6"/>
      <c r="DV1033" s="6"/>
      <c r="DW1033" s="6"/>
      <c r="DX1033" s="6"/>
      <c r="DY1033" s="6"/>
      <c r="DZ1033" s="6"/>
      <c r="EA1033" s="6"/>
      <c r="EB1033" s="6"/>
      <c r="EC1033" s="6"/>
      <c r="ED1033" s="6"/>
      <c r="EE1033" s="6"/>
      <c r="EF1033" s="6"/>
      <c r="EG1033" s="6"/>
    </row>
    <row r="1034" spans="48:137" customFormat="1" x14ac:dyDescent="0.2">
      <c r="AV1034" s="6"/>
      <c r="AW1034" s="158"/>
      <c r="AX1034" s="158"/>
      <c r="AY1034" s="158"/>
      <c r="AZ1034" s="158"/>
      <c r="BA1034" s="158"/>
      <c r="BB1034" s="6"/>
      <c r="BC1034" s="6"/>
      <c r="BD1034" s="6"/>
      <c r="BE1034" s="6"/>
      <c r="BF1034" s="6"/>
      <c r="BG1034" s="6"/>
      <c r="BH1034" s="6"/>
      <c r="BI1034" s="6"/>
      <c r="BJ1034" s="6"/>
      <c r="BK1034" s="6"/>
      <c r="BL1034" s="6"/>
      <c r="BM1034" s="6"/>
      <c r="BN1034" s="6"/>
      <c r="BO1034" s="6"/>
      <c r="BP1034" s="6"/>
      <c r="BQ1034" s="6"/>
      <c r="BR1034" s="6"/>
      <c r="BS1034" s="6"/>
      <c r="BT1034" s="6"/>
      <c r="BU1034" s="6"/>
      <c r="BV1034" s="6"/>
      <c r="BW1034" s="6"/>
      <c r="BX1034" s="6"/>
      <c r="BY1034" s="6"/>
      <c r="BZ1034" s="6"/>
      <c r="CA1034" s="6"/>
      <c r="CB1034" s="6"/>
      <c r="CC1034" s="6"/>
      <c r="CD1034" s="6"/>
      <c r="CE1034" s="6"/>
      <c r="CF1034" s="6"/>
      <c r="CG1034" s="6"/>
      <c r="CH1034" s="6"/>
      <c r="CI1034" s="6"/>
      <c r="CJ1034" s="6"/>
      <c r="CK1034" s="6"/>
      <c r="CL1034" s="6"/>
      <c r="CN1034" s="6"/>
      <c r="CO1034" s="6"/>
      <c r="CP1034" s="6"/>
      <c r="CQ1034" s="6"/>
      <c r="CR1034" s="6"/>
      <c r="CS1034" s="6"/>
      <c r="CT1034" s="6"/>
      <c r="CU1034" s="6"/>
      <c r="CV1034" s="6"/>
      <c r="CW1034" s="6"/>
      <c r="CX1034" s="6"/>
      <c r="CY1034" s="6"/>
      <c r="CZ1034" s="6"/>
      <c r="DA1034" s="6"/>
      <c r="DB1034" s="6"/>
      <c r="DC1034" s="6"/>
      <c r="DD1034" s="6"/>
      <c r="DE1034" s="6"/>
      <c r="DF1034" s="6"/>
      <c r="DG1034" s="6"/>
      <c r="DH1034" s="6"/>
      <c r="DJ1034" s="6"/>
      <c r="DK1034" s="6"/>
      <c r="DL1034" s="6"/>
      <c r="DM1034" s="6"/>
      <c r="DN1034" s="6"/>
      <c r="DO1034" s="6"/>
      <c r="DP1034" s="6"/>
      <c r="DQ1034" s="6"/>
      <c r="DR1034" s="6"/>
      <c r="DS1034" s="6"/>
      <c r="DU1034" s="6"/>
      <c r="DV1034" s="6"/>
      <c r="DW1034" s="6"/>
      <c r="DX1034" s="6"/>
      <c r="DY1034" s="6"/>
      <c r="DZ1034" s="6"/>
      <c r="EA1034" s="6"/>
      <c r="EB1034" s="6"/>
      <c r="EC1034" s="6"/>
      <c r="ED1034" s="6"/>
      <c r="EE1034" s="6"/>
      <c r="EF1034" s="6"/>
      <c r="EG1034" s="6"/>
    </row>
    <row r="1035" spans="48:137" customFormat="1" x14ac:dyDescent="0.2">
      <c r="AV1035" s="6"/>
      <c r="AW1035" s="158"/>
      <c r="AX1035" s="158"/>
      <c r="AY1035" s="158"/>
      <c r="AZ1035" s="158"/>
      <c r="BA1035" s="158"/>
      <c r="BB1035" s="6"/>
      <c r="BC1035" s="6"/>
      <c r="BD1035" s="6"/>
      <c r="BE1035" s="6"/>
      <c r="BF1035" s="6"/>
      <c r="BG1035" s="6"/>
      <c r="BH1035" s="6"/>
      <c r="BI1035" s="6"/>
      <c r="BJ1035" s="6"/>
      <c r="BK1035" s="6"/>
      <c r="BL1035" s="6"/>
      <c r="BM1035" s="6"/>
      <c r="BN1035" s="6"/>
      <c r="BO1035" s="6"/>
      <c r="BP1035" s="6"/>
      <c r="BQ1035" s="6"/>
      <c r="BR1035" s="6"/>
      <c r="BS1035" s="6"/>
      <c r="BT1035" s="6"/>
      <c r="BU1035" s="6"/>
      <c r="BV1035" s="6"/>
      <c r="BW1035" s="6"/>
      <c r="BX1035" s="6"/>
      <c r="BY1035" s="6"/>
      <c r="BZ1035" s="6"/>
      <c r="CA1035" s="6"/>
      <c r="CB1035" s="6"/>
      <c r="CC1035" s="6"/>
      <c r="CD1035" s="6"/>
      <c r="CE1035" s="6"/>
      <c r="CF1035" s="6"/>
      <c r="CG1035" s="6"/>
      <c r="CH1035" s="6"/>
      <c r="CI1035" s="6"/>
      <c r="CJ1035" s="6"/>
      <c r="CK1035" s="6"/>
      <c r="CL1035" s="6"/>
      <c r="CN1035" s="6"/>
      <c r="CO1035" s="6"/>
      <c r="CP1035" s="6"/>
      <c r="CQ1035" s="6"/>
      <c r="CR1035" s="6"/>
      <c r="CS1035" s="6"/>
      <c r="CT1035" s="6"/>
      <c r="CU1035" s="6"/>
      <c r="CV1035" s="6"/>
      <c r="CW1035" s="6"/>
      <c r="CX1035" s="6"/>
      <c r="CY1035" s="6"/>
      <c r="CZ1035" s="6"/>
      <c r="DA1035" s="6"/>
      <c r="DB1035" s="6"/>
      <c r="DC1035" s="6"/>
      <c r="DD1035" s="6"/>
      <c r="DE1035" s="6"/>
      <c r="DF1035" s="6"/>
      <c r="DG1035" s="6"/>
      <c r="DH1035" s="6"/>
      <c r="DJ1035" s="6"/>
      <c r="DK1035" s="6"/>
      <c r="DL1035" s="6"/>
      <c r="DM1035" s="6"/>
      <c r="DN1035" s="6"/>
      <c r="DO1035" s="6"/>
      <c r="DP1035" s="6"/>
      <c r="DQ1035" s="6"/>
      <c r="DR1035" s="6"/>
      <c r="DS1035" s="6"/>
      <c r="DU1035" s="6"/>
      <c r="DV1035" s="6"/>
      <c r="DW1035" s="6"/>
      <c r="DX1035" s="6"/>
      <c r="DY1035" s="6"/>
      <c r="DZ1035" s="6"/>
      <c r="EA1035" s="6"/>
      <c r="EB1035" s="6"/>
      <c r="EC1035" s="6"/>
      <c r="ED1035" s="6"/>
      <c r="EE1035" s="6"/>
      <c r="EF1035" s="6"/>
      <c r="EG1035" s="6"/>
    </row>
    <row r="1036" spans="48:137" customFormat="1" x14ac:dyDescent="0.2">
      <c r="AV1036" s="6"/>
      <c r="AW1036" s="158"/>
      <c r="AX1036" s="158"/>
      <c r="AY1036" s="158"/>
      <c r="AZ1036" s="158"/>
      <c r="BA1036" s="158"/>
      <c r="BB1036" s="6"/>
      <c r="BC1036" s="6"/>
      <c r="BD1036" s="6"/>
      <c r="BE1036" s="6"/>
      <c r="BF1036" s="6"/>
      <c r="BG1036" s="6"/>
      <c r="BH1036" s="6"/>
      <c r="BI1036" s="6"/>
      <c r="BJ1036" s="6"/>
      <c r="BK1036" s="6"/>
      <c r="BL1036" s="6"/>
      <c r="BM1036" s="6"/>
      <c r="BN1036" s="6"/>
      <c r="BO1036" s="6"/>
      <c r="BP1036" s="6"/>
      <c r="BQ1036" s="6"/>
      <c r="BR1036" s="6"/>
      <c r="BS1036" s="6"/>
      <c r="BT1036" s="6"/>
      <c r="BU1036" s="6"/>
      <c r="BV1036" s="6"/>
      <c r="BW1036" s="6"/>
      <c r="BX1036" s="6"/>
      <c r="BY1036" s="6"/>
      <c r="BZ1036" s="6"/>
      <c r="CA1036" s="6"/>
      <c r="CB1036" s="6"/>
      <c r="CC1036" s="6"/>
      <c r="CD1036" s="6"/>
      <c r="CE1036" s="6"/>
      <c r="CF1036" s="6"/>
      <c r="CG1036" s="6"/>
      <c r="CH1036" s="6"/>
      <c r="CI1036" s="6"/>
      <c r="CJ1036" s="6"/>
      <c r="CK1036" s="6"/>
      <c r="CL1036" s="6"/>
      <c r="CN1036" s="6"/>
      <c r="CO1036" s="6"/>
      <c r="CP1036" s="6"/>
      <c r="CQ1036" s="6"/>
      <c r="CR1036" s="6"/>
      <c r="CS1036" s="6"/>
      <c r="CT1036" s="6"/>
      <c r="CU1036" s="6"/>
      <c r="CV1036" s="6"/>
      <c r="CW1036" s="6"/>
      <c r="CX1036" s="6"/>
      <c r="CY1036" s="6"/>
      <c r="CZ1036" s="6"/>
      <c r="DA1036" s="6"/>
      <c r="DB1036" s="6"/>
      <c r="DC1036" s="6"/>
      <c r="DD1036" s="6"/>
      <c r="DE1036" s="6"/>
      <c r="DF1036" s="6"/>
      <c r="DG1036" s="6"/>
      <c r="DH1036" s="6"/>
      <c r="DJ1036" s="6"/>
      <c r="DK1036" s="6"/>
      <c r="DL1036" s="6"/>
      <c r="DM1036" s="6"/>
      <c r="DN1036" s="6"/>
      <c r="DO1036" s="6"/>
      <c r="DP1036" s="6"/>
      <c r="DQ1036" s="6"/>
      <c r="DR1036" s="6"/>
      <c r="DS1036" s="6"/>
      <c r="DU1036" s="6"/>
      <c r="DV1036" s="6"/>
      <c r="DW1036" s="6"/>
      <c r="DX1036" s="6"/>
      <c r="DY1036" s="6"/>
      <c r="DZ1036" s="6"/>
      <c r="EA1036" s="6"/>
      <c r="EB1036" s="6"/>
      <c r="EC1036" s="6"/>
      <c r="ED1036" s="6"/>
      <c r="EE1036" s="6"/>
      <c r="EF1036" s="6"/>
      <c r="EG1036" s="6"/>
    </row>
    <row r="1037" spans="48:137" customFormat="1" x14ac:dyDescent="0.2">
      <c r="AV1037" s="6"/>
      <c r="AW1037" s="158"/>
      <c r="AX1037" s="158"/>
      <c r="AY1037" s="158"/>
      <c r="AZ1037" s="158"/>
      <c r="BA1037" s="158"/>
      <c r="BB1037" s="6"/>
      <c r="BC1037" s="6"/>
      <c r="BD1037" s="6"/>
      <c r="BE1037" s="6"/>
      <c r="BF1037" s="6"/>
      <c r="BG1037" s="6"/>
      <c r="BH1037" s="6"/>
      <c r="BI1037" s="6"/>
      <c r="BJ1037" s="6"/>
      <c r="BK1037" s="6"/>
      <c r="BL1037" s="6"/>
      <c r="BM1037" s="6"/>
      <c r="BN1037" s="6"/>
      <c r="BO1037" s="6"/>
      <c r="BP1037" s="6"/>
      <c r="BQ1037" s="6"/>
      <c r="BR1037" s="6"/>
      <c r="BS1037" s="6"/>
      <c r="BT1037" s="6"/>
      <c r="BU1037" s="6"/>
      <c r="BV1037" s="6"/>
      <c r="BW1037" s="6"/>
      <c r="BX1037" s="6"/>
      <c r="BY1037" s="6"/>
      <c r="BZ1037" s="6"/>
      <c r="CA1037" s="6"/>
      <c r="CB1037" s="6"/>
      <c r="CC1037" s="6"/>
      <c r="CD1037" s="6"/>
      <c r="CE1037" s="6"/>
      <c r="CF1037" s="6"/>
      <c r="CG1037" s="6"/>
      <c r="CH1037" s="6"/>
      <c r="CI1037" s="6"/>
      <c r="CJ1037" s="6"/>
      <c r="CK1037" s="6"/>
      <c r="CL1037" s="6"/>
      <c r="CN1037" s="6"/>
      <c r="CO1037" s="6"/>
      <c r="CP1037" s="6"/>
      <c r="CQ1037" s="6"/>
      <c r="CR1037" s="6"/>
      <c r="CS1037" s="6"/>
      <c r="CT1037" s="6"/>
      <c r="CU1037" s="6"/>
      <c r="CV1037" s="6"/>
      <c r="CW1037" s="6"/>
      <c r="CX1037" s="6"/>
      <c r="CY1037" s="6"/>
      <c r="CZ1037" s="6"/>
      <c r="DA1037" s="6"/>
      <c r="DB1037" s="6"/>
      <c r="DC1037" s="6"/>
      <c r="DD1037" s="6"/>
      <c r="DE1037" s="6"/>
      <c r="DF1037" s="6"/>
      <c r="DG1037" s="6"/>
      <c r="DH1037" s="6"/>
      <c r="DJ1037" s="6"/>
      <c r="DK1037" s="6"/>
      <c r="DL1037" s="6"/>
      <c r="DM1037" s="6"/>
      <c r="DN1037" s="6"/>
      <c r="DO1037" s="6"/>
      <c r="DP1037" s="6"/>
      <c r="DQ1037" s="6"/>
      <c r="DR1037" s="6"/>
      <c r="DS1037" s="6"/>
      <c r="DU1037" s="6"/>
      <c r="DV1037" s="6"/>
      <c r="DW1037" s="6"/>
      <c r="DX1037" s="6"/>
      <c r="DY1037" s="6"/>
      <c r="DZ1037" s="6"/>
      <c r="EA1037" s="6"/>
      <c r="EB1037" s="6"/>
      <c r="EC1037" s="6"/>
      <c r="ED1037" s="6"/>
      <c r="EE1037" s="6"/>
      <c r="EF1037" s="6"/>
      <c r="EG1037" s="6"/>
    </row>
    <row r="1038" spans="48:137" customFormat="1" x14ac:dyDescent="0.2">
      <c r="AV1038" s="6"/>
      <c r="AW1038" s="158"/>
      <c r="AX1038" s="158"/>
      <c r="AY1038" s="158"/>
      <c r="AZ1038" s="158"/>
      <c r="BA1038" s="158"/>
      <c r="BB1038" s="6"/>
      <c r="BC1038" s="6"/>
      <c r="BD1038" s="6"/>
      <c r="BE1038" s="6"/>
      <c r="BF1038" s="6"/>
      <c r="BG1038" s="6"/>
      <c r="BH1038" s="6"/>
      <c r="BI1038" s="6"/>
      <c r="BJ1038" s="6"/>
      <c r="BK1038" s="6"/>
      <c r="BL1038" s="6"/>
      <c r="BM1038" s="6"/>
      <c r="BN1038" s="6"/>
      <c r="BO1038" s="6"/>
      <c r="BP1038" s="6"/>
      <c r="BQ1038" s="6"/>
      <c r="BR1038" s="6"/>
      <c r="BS1038" s="6"/>
      <c r="BT1038" s="6"/>
      <c r="BU1038" s="6"/>
      <c r="BV1038" s="6"/>
      <c r="BW1038" s="6"/>
      <c r="BX1038" s="6"/>
      <c r="BY1038" s="6"/>
      <c r="BZ1038" s="6"/>
      <c r="CA1038" s="6"/>
      <c r="CB1038" s="6"/>
      <c r="CC1038" s="6"/>
      <c r="CD1038" s="6"/>
      <c r="CE1038" s="6"/>
      <c r="CF1038" s="6"/>
      <c r="CG1038" s="6"/>
      <c r="CH1038" s="6"/>
      <c r="CI1038" s="6"/>
      <c r="CJ1038" s="6"/>
      <c r="CK1038" s="6"/>
      <c r="CL1038" s="6"/>
      <c r="CN1038" s="6"/>
      <c r="CO1038" s="6"/>
      <c r="CP1038" s="6"/>
      <c r="CQ1038" s="6"/>
      <c r="CR1038" s="6"/>
      <c r="CS1038" s="6"/>
      <c r="CT1038" s="6"/>
      <c r="CU1038" s="6"/>
      <c r="CV1038" s="6"/>
      <c r="CW1038" s="6"/>
      <c r="CX1038" s="6"/>
      <c r="CY1038" s="6"/>
      <c r="CZ1038" s="6"/>
      <c r="DA1038" s="6"/>
      <c r="DB1038" s="6"/>
      <c r="DC1038" s="6"/>
      <c r="DD1038" s="6"/>
      <c r="DE1038" s="6"/>
      <c r="DF1038" s="6"/>
      <c r="DG1038" s="6"/>
      <c r="DH1038" s="6"/>
      <c r="DJ1038" s="6"/>
      <c r="DK1038" s="6"/>
      <c r="DL1038" s="6"/>
      <c r="DM1038" s="6"/>
      <c r="DN1038" s="6"/>
      <c r="DO1038" s="6"/>
      <c r="DP1038" s="6"/>
      <c r="DQ1038" s="6"/>
      <c r="DR1038" s="6"/>
      <c r="DS1038" s="6"/>
      <c r="DU1038" s="6"/>
      <c r="DV1038" s="6"/>
      <c r="DW1038" s="6"/>
      <c r="DX1038" s="6"/>
      <c r="DY1038" s="6"/>
      <c r="DZ1038" s="6"/>
      <c r="EA1038" s="6"/>
      <c r="EB1038" s="6"/>
      <c r="EC1038" s="6"/>
      <c r="ED1038" s="6"/>
      <c r="EE1038" s="6"/>
      <c r="EF1038" s="6"/>
      <c r="EG1038" s="6"/>
    </row>
    <row r="1039" spans="48:137" customFormat="1" x14ac:dyDescent="0.2">
      <c r="AV1039" s="6"/>
      <c r="AW1039" s="158"/>
      <c r="AX1039" s="158"/>
      <c r="AY1039" s="158"/>
      <c r="AZ1039" s="158"/>
      <c r="BA1039" s="158"/>
      <c r="BB1039" s="6"/>
      <c r="BC1039" s="6"/>
      <c r="BD1039" s="6"/>
      <c r="BE1039" s="6"/>
      <c r="BF1039" s="6"/>
      <c r="BG1039" s="6"/>
      <c r="BH1039" s="6"/>
      <c r="BI1039" s="6"/>
      <c r="BJ1039" s="6"/>
      <c r="BK1039" s="6"/>
      <c r="BL1039" s="6"/>
      <c r="BM1039" s="6"/>
      <c r="BN1039" s="6"/>
      <c r="BO1039" s="6"/>
      <c r="BP1039" s="6"/>
      <c r="BQ1039" s="6"/>
      <c r="BR1039" s="6"/>
      <c r="BS1039" s="6"/>
      <c r="BT1039" s="6"/>
      <c r="BU1039" s="6"/>
      <c r="BV1039" s="6"/>
      <c r="BW1039" s="6"/>
      <c r="BX1039" s="6"/>
      <c r="BY1039" s="6"/>
      <c r="BZ1039" s="6"/>
      <c r="CA1039" s="6"/>
      <c r="CB1039" s="6"/>
      <c r="CC1039" s="6"/>
      <c r="CD1039" s="6"/>
      <c r="CE1039" s="6"/>
      <c r="CF1039" s="6"/>
      <c r="CG1039" s="6"/>
      <c r="CH1039" s="6"/>
      <c r="CI1039" s="6"/>
      <c r="CJ1039" s="6"/>
      <c r="CK1039" s="6"/>
      <c r="CL1039" s="6"/>
      <c r="CN1039" s="6"/>
      <c r="CO1039" s="6"/>
      <c r="CP1039" s="6"/>
      <c r="CQ1039" s="6"/>
      <c r="CR1039" s="6"/>
      <c r="CS1039" s="6"/>
      <c r="CT1039" s="6"/>
      <c r="CU1039" s="6"/>
      <c r="CV1039" s="6"/>
      <c r="CW1039" s="6"/>
      <c r="CX1039" s="6"/>
      <c r="CY1039" s="6"/>
      <c r="CZ1039" s="6"/>
      <c r="DA1039" s="6"/>
      <c r="DB1039" s="6"/>
      <c r="DC1039" s="6"/>
      <c r="DD1039" s="6"/>
      <c r="DE1039" s="6"/>
      <c r="DF1039" s="6"/>
      <c r="DG1039" s="6"/>
      <c r="DH1039" s="6"/>
      <c r="DJ1039" s="6"/>
      <c r="DK1039" s="6"/>
      <c r="DL1039" s="6"/>
      <c r="DM1039" s="6"/>
      <c r="DN1039" s="6"/>
      <c r="DO1039" s="6"/>
      <c r="DP1039" s="6"/>
      <c r="DQ1039" s="6"/>
      <c r="DR1039" s="6"/>
      <c r="DS1039" s="6"/>
      <c r="DU1039" s="6"/>
      <c r="DV1039" s="6"/>
      <c r="DW1039" s="6"/>
      <c r="DX1039" s="6"/>
      <c r="DY1039" s="6"/>
      <c r="DZ1039" s="6"/>
      <c r="EA1039" s="6"/>
      <c r="EB1039" s="6"/>
      <c r="EC1039" s="6"/>
      <c r="ED1039" s="6"/>
      <c r="EE1039" s="6"/>
      <c r="EF1039" s="6"/>
      <c r="EG1039" s="6"/>
    </row>
    <row r="1040" spans="48:137" customFormat="1" x14ac:dyDescent="0.2">
      <c r="AV1040" s="6"/>
      <c r="AW1040" s="158"/>
      <c r="AX1040" s="158"/>
      <c r="AY1040" s="158"/>
      <c r="AZ1040" s="158"/>
      <c r="BA1040" s="158"/>
      <c r="BB1040" s="6"/>
      <c r="BC1040" s="6"/>
      <c r="BD1040" s="6"/>
      <c r="BE1040" s="6"/>
      <c r="BF1040" s="6"/>
      <c r="BG1040" s="6"/>
      <c r="BH1040" s="6"/>
      <c r="BI1040" s="6"/>
      <c r="BJ1040" s="6"/>
      <c r="BK1040" s="6"/>
      <c r="BL1040" s="6"/>
      <c r="BM1040" s="6"/>
      <c r="BN1040" s="6"/>
      <c r="BO1040" s="6"/>
      <c r="BP1040" s="6"/>
      <c r="BQ1040" s="6"/>
      <c r="BR1040" s="6"/>
      <c r="BS1040" s="6"/>
      <c r="BT1040" s="6"/>
      <c r="BU1040" s="6"/>
      <c r="BV1040" s="6"/>
      <c r="BW1040" s="6"/>
      <c r="BX1040" s="6"/>
      <c r="BY1040" s="6"/>
      <c r="BZ1040" s="6"/>
      <c r="CA1040" s="6"/>
      <c r="CB1040" s="6"/>
      <c r="CC1040" s="6"/>
      <c r="CD1040" s="6"/>
      <c r="CE1040" s="6"/>
      <c r="CF1040" s="6"/>
      <c r="CG1040" s="6"/>
      <c r="CH1040" s="6"/>
      <c r="CI1040" s="6"/>
      <c r="CJ1040" s="6"/>
      <c r="CK1040" s="6"/>
      <c r="CL1040" s="6"/>
      <c r="CN1040" s="6"/>
      <c r="CO1040" s="6"/>
      <c r="CP1040" s="6"/>
      <c r="CQ1040" s="6"/>
      <c r="CR1040" s="6"/>
      <c r="CS1040" s="6"/>
      <c r="CT1040" s="6"/>
      <c r="CU1040" s="6"/>
      <c r="CV1040" s="6"/>
      <c r="CW1040" s="6"/>
      <c r="CX1040" s="6"/>
      <c r="CY1040" s="6"/>
      <c r="CZ1040" s="6"/>
      <c r="DA1040" s="6"/>
      <c r="DB1040" s="6"/>
      <c r="DC1040" s="6"/>
      <c r="DD1040" s="6"/>
      <c r="DE1040" s="6"/>
      <c r="DF1040" s="6"/>
      <c r="DG1040" s="6"/>
      <c r="DH1040" s="6"/>
      <c r="DJ1040" s="6"/>
      <c r="DK1040" s="6"/>
      <c r="DL1040" s="6"/>
      <c r="DM1040" s="6"/>
      <c r="DN1040" s="6"/>
      <c r="DO1040" s="6"/>
      <c r="DP1040" s="6"/>
      <c r="DQ1040" s="6"/>
      <c r="DR1040" s="6"/>
      <c r="DS1040" s="6"/>
      <c r="DU1040" s="6"/>
      <c r="DV1040" s="6"/>
      <c r="DW1040" s="6"/>
      <c r="DX1040" s="6"/>
      <c r="DY1040" s="6"/>
      <c r="DZ1040" s="6"/>
      <c r="EA1040" s="6"/>
      <c r="EB1040" s="6"/>
      <c r="EC1040" s="6"/>
      <c r="ED1040" s="6"/>
      <c r="EE1040" s="6"/>
      <c r="EF1040" s="6"/>
      <c r="EG1040" s="6"/>
    </row>
    <row r="1041" spans="48:137" customFormat="1" x14ac:dyDescent="0.2">
      <c r="AV1041" s="6"/>
      <c r="AW1041" s="158"/>
      <c r="AX1041" s="158"/>
      <c r="AY1041" s="158"/>
      <c r="AZ1041" s="158"/>
      <c r="BA1041" s="158"/>
      <c r="BB1041" s="6"/>
      <c r="BC1041" s="6"/>
      <c r="BD1041" s="6"/>
      <c r="BE1041" s="6"/>
      <c r="BF1041" s="6"/>
      <c r="BG1041" s="6"/>
      <c r="BH1041" s="6"/>
      <c r="BI1041" s="6"/>
      <c r="BJ1041" s="6"/>
      <c r="BK1041" s="6"/>
      <c r="BL1041" s="6"/>
      <c r="BM1041" s="6"/>
      <c r="BN1041" s="6"/>
      <c r="BO1041" s="6"/>
      <c r="BP1041" s="6"/>
      <c r="BQ1041" s="6"/>
      <c r="BR1041" s="6"/>
      <c r="BS1041" s="6"/>
      <c r="BT1041" s="6"/>
      <c r="BU1041" s="6"/>
      <c r="BV1041" s="6"/>
      <c r="BW1041" s="6"/>
      <c r="BX1041" s="6"/>
      <c r="BY1041" s="6"/>
      <c r="BZ1041" s="6"/>
      <c r="CA1041" s="6"/>
      <c r="CB1041" s="6"/>
      <c r="CC1041" s="6"/>
      <c r="CD1041" s="6"/>
      <c r="CE1041" s="6"/>
      <c r="CF1041" s="6"/>
      <c r="CG1041" s="6"/>
      <c r="CH1041" s="6"/>
      <c r="CI1041" s="6"/>
      <c r="CJ1041" s="6"/>
      <c r="CK1041" s="6"/>
      <c r="CL1041" s="6"/>
      <c r="CN1041" s="6"/>
      <c r="CO1041" s="6"/>
      <c r="CP1041" s="6"/>
      <c r="CQ1041" s="6"/>
      <c r="CR1041" s="6"/>
      <c r="CS1041" s="6"/>
      <c r="CT1041" s="6"/>
      <c r="CU1041" s="6"/>
      <c r="CV1041" s="6"/>
      <c r="CW1041" s="6"/>
      <c r="CX1041" s="6"/>
      <c r="CY1041" s="6"/>
      <c r="CZ1041" s="6"/>
      <c r="DA1041" s="6"/>
      <c r="DB1041" s="6"/>
      <c r="DC1041" s="6"/>
      <c r="DD1041" s="6"/>
      <c r="DE1041" s="6"/>
      <c r="DF1041" s="6"/>
      <c r="DG1041" s="6"/>
      <c r="DH1041" s="6"/>
      <c r="DJ1041" s="6"/>
      <c r="DK1041" s="6"/>
      <c r="DL1041" s="6"/>
      <c r="DM1041" s="6"/>
      <c r="DN1041" s="6"/>
      <c r="DO1041" s="6"/>
      <c r="DP1041" s="6"/>
      <c r="DQ1041" s="6"/>
      <c r="DR1041" s="6"/>
      <c r="DS1041" s="6"/>
      <c r="DU1041" s="6"/>
      <c r="DV1041" s="6"/>
      <c r="DW1041" s="6"/>
      <c r="DX1041" s="6"/>
      <c r="DY1041" s="6"/>
      <c r="DZ1041" s="6"/>
      <c r="EA1041" s="6"/>
      <c r="EB1041" s="6"/>
      <c r="EC1041" s="6"/>
      <c r="ED1041" s="6"/>
      <c r="EE1041" s="6"/>
      <c r="EF1041" s="6"/>
      <c r="EG1041" s="6"/>
    </row>
    <row r="1042" spans="48:137" customFormat="1" x14ac:dyDescent="0.2">
      <c r="AV1042" s="6"/>
      <c r="AW1042" s="158"/>
      <c r="AX1042" s="158"/>
      <c r="AY1042" s="158"/>
      <c r="AZ1042" s="158"/>
      <c r="BA1042" s="158"/>
      <c r="BB1042" s="6"/>
      <c r="BC1042" s="6"/>
      <c r="BD1042" s="6"/>
      <c r="BE1042" s="6"/>
      <c r="BF1042" s="6"/>
      <c r="BG1042" s="6"/>
      <c r="BH1042" s="6"/>
      <c r="BI1042" s="6"/>
      <c r="BJ1042" s="6"/>
      <c r="BK1042" s="6"/>
      <c r="BL1042" s="6"/>
      <c r="BM1042" s="6"/>
      <c r="BN1042" s="6"/>
      <c r="BO1042" s="6"/>
      <c r="BP1042" s="6"/>
      <c r="BQ1042" s="6"/>
      <c r="BR1042" s="6"/>
      <c r="BS1042" s="6"/>
      <c r="BT1042" s="6"/>
      <c r="BU1042" s="6"/>
      <c r="BV1042" s="6"/>
      <c r="BW1042" s="6"/>
      <c r="BX1042" s="6"/>
      <c r="BY1042" s="6"/>
      <c r="BZ1042" s="6"/>
      <c r="CA1042" s="6"/>
      <c r="CB1042" s="6"/>
      <c r="CC1042" s="6"/>
      <c r="CD1042" s="6"/>
      <c r="CE1042" s="6"/>
      <c r="CF1042" s="6"/>
      <c r="CG1042" s="6"/>
      <c r="CH1042" s="6"/>
      <c r="CI1042" s="6"/>
      <c r="CJ1042" s="6"/>
      <c r="CK1042" s="6"/>
      <c r="CL1042" s="6"/>
      <c r="CN1042" s="6"/>
      <c r="CO1042" s="6"/>
      <c r="CP1042" s="6"/>
      <c r="CQ1042" s="6"/>
      <c r="CR1042" s="6"/>
      <c r="CS1042" s="6"/>
      <c r="CT1042" s="6"/>
      <c r="CU1042" s="6"/>
      <c r="CV1042" s="6"/>
      <c r="CW1042" s="6"/>
      <c r="CX1042" s="6"/>
      <c r="CY1042" s="6"/>
      <c r="CZ1042" s="6"/>
      <c r="DA1042" s="6"/>
      <c r="DB1042" s="6"/>
      <c r="DC1042" s="6"/>
      <c r="DD1042" s="6"/>
      <c r="DE1042" s="6"/>
      <c r="DF1042" s="6"/>
      <c r="DG1042" s="6"/>
      <c r="DH1042" s="6"/>
      <c r="DJ1042" s="6"/>
      <c r="DK1042" s="6"/>
      <c r="DL1042" s="6"/>
      <c r="DM1042" s="6"/>
      <c r="DN1042" s="6"/>
      <c r="DO1042" s="6"/>
      <c r="DP1042" s="6"/>
      <c r="DQ1042" s="6"/>
      <c r="DR1042" s="6"/>
      <c r="DS1042" s="6"/>
      <c r="DU1042" s="6"/>
      <c r="DV1042" s="6"/>
      <c r="DW1042" s="6"/>
      <c r="DX1042" s="6"/>
      <c r="DY1042" s="6"/>
      <c r="DZ1042" s="6"/>
      <c r="EA1042" s="6"/>
      <c r="EB1042" s="6"/>
      <c r="EC1042" s="6"/>
      <c r="ED1042" s="6"/>
      <c r="EE1042" s="6"/>
      <c r="EF1042" s="6"/>
      <c r="EG1042" s="6"/>
    </row>
    <row r="1043" spans="48:137" customFormat="1" x14ac:dyDescent="0.2">
      <c r="AV1043" s="6"/>
      <c r="AW1043" s="158"/>
      <c r="AX1043" s="158"/>
      <c r="AY1043" s="158"/>
      <c r="AZ1043" s="158"/>
      <c r="BA1043" s="158"/>
      <c r="BB1043" s="6"/>
      <c r="BC1043" s="6"/>
      <c r="BD1043" s="6"/>
      <c r="BE1043" s="6"/>
      <c r="BF1043" s="6"/>
      <c r="BG1043" s="6"/>
      <c r="BH1043" s="6"/>
      <c r="BI1043" s="6"/>
      <c r="BJ1043" s="6"/>
      <c r="BK1043" s="6"/>
      <c r="BL1043" s="6"/>
      <c r="BM1043" s="6"/>
      <c r="BN1043" s="6"/>
      <c r="BO1043" s="6"/>
      <c r="BP1043" s="6"/>
      <c r="BQ1043" s="6"/>
      <c r="BR1043" s="6"/>
      <c r="BS1043" s="6"/>
      <c r="BT1043" s="6"/>
      <c r="BU1043" s="6"/>
      <c r="BV1043" s="6"/>
      <c r="BW1043" s="6"/>
      <c r="BX1043" s="6"/>
      <c r="BY1043" s="6"/>
      <c r="BZ1043" s="6"/>
      <c r="CA1043" s="6"/>
      <c r="CB1043" s="6"/>
      <c r="CC1043" s="6"/>
      <c r="CD1043" s="6"/>
      <c r="CE1043" s="6"/>
      <c r="CF1043" s="6"/>
      <c r="CG1043" s="6"/>
      <c r="CH1043" s="6"/>
      <c r="CI1043" s="6"/>
      <c r="CJ1043" s="6"/>
      <c r="CK1043" s="6"/>
      <c r="CL1043" s="6"/>
      <c r="CN1043" s="6"/>
      <c r="CO1043" s="6"/>
      <c r="CP1043" s="6"/>
      <c r="CQ1043" s="6"/>
      <c r="CR1043" s="6"/>
      <c r="CS1043" s="6"/>
      <c r="CT1043" s="6"/>
      <c r="CU1043" s="6"/>
      <c r="CV1043" s="6"/>
      <c r="CW1043" s="6"/>
      <c r="CX1043" s="6"/>
      <c r="CY1043" s="6"/>
      <c r="CZ1043" s="6"/>
      <c r="DA1043" s="6"/>
      <c r="DB1043" s="6"/>
      <c r="DC1043" s="6"/>
      <c r="DD1043" s="6"/>
      <c r="DE1043" s="6"/>
      <c r="DF1043" s="6"/>
      <c r="DG1043" s="6"/>
      <c r="DH1043" s="6"/>
      <c r="DJ1043" s="6"/>
      <c r="DK1043" s="6"/>
      <c r="DL1043" s="6"/>
      <c r="DM1043" s="6"/>
      <c r="DN1043" s="6"/>
      <c r="DO1043" s="6"/>
      <c r="DP1043" s="6"/>
      <c r="DQ1043" s="6"/>
      <c r="DR1043" s="6"/>
      <c r="DS1043" s="6"/>
      <c r="DU1043" s="6"/>
      <c r="DV1043" s="6"/>
      <c r="DW1043" s="6"/>
      <c r="DX1043" s="6"/>
      <c r="DY1043" s="6"/>
      <c r="DZ1043" s="6"/>
      <c r="EA1043" s="6"/>
      <c r="EB1043" s="6"/>
      <c r="EC1043" s="6"/>
      <c r="ED1043" s="6"/>
      <c r="EE1043" s="6"/>
      <c r="EF1043" s="6"/>
      <c r="EG1043" s="6"/>
    </row>
    <row r="1044" spans="48:137" customFormat="1" x14ac:dyDescent="0.2">
      <c r="AV1044" s="6"/>
      <c r="AW1044" s="158"/>
      <c r="AX1044" s="158"/>
      <c r="AY1044" s="158"/>
      <c r="AZ1044" s="158"/>
      <c r="BA1044" s="158"/>
      <c r="BB1044" s="6"/>
      <c r="BC1044" s="6"/>
      <c r="BD1044" s="6"/>
      <c r="BE1044" s="6"/>
      <c r="BF1044" s="6"/>
      <c r="BG1044" s="6"/>
      <c r="BH1044" s="6"/>
      <c r="BI1044" s="6"/>
      <c r="BJ1044" s="6"/>
      <c r="BK1044" s="6"/>
      <c r="BL1044" s="6"/>
      <c r="BM1044" s="6"/>
      <c r="BN1044" s="6"/>
      <c r="BO1044" s="6"/>
      <c r="BP1044" s="6"/>
      <c r="BQ1044" s="6"/>
      <c r="BR1044" s="6"/>
      <c r="BS1044" s="6"/>
      <c r="BT1044" s="6"/>
      <c r="BU1044" s="6"/>
      <c r="BV1044" s="6"/>
      <c r="BW1044" s="6"/>
      <c r="BX1044" s="6"/>
      <c r="BY1044" s="6"/>
      <c r="BZ1044" s="6"/>
      <c r="CA1044" s="6"/>
      <c r="CB1044" s="6"/>
      <c r="CC1044" s="6"/>
      <c r="CD1044" s="6"/>
      <c r="CE1044" s="6"/>
      <c r="CF1044" s="6"/>
      <c r="CG1044" s="6"/>
      <c r="CH1044" s="6"/>
      <c r="CI1044" s="6"/>
      <c r="CJ1044" s="6"/>
      <c r="CK1044" s="6"/>
      <c r="CL1044" s="6"/>
      <c r="CN1044" s="6"/>
      <c r="CO1044" s="6"/>
      <c r="CP1044" s="6"/>
      <c r="CQ1044" s="6"/>
      <c r="CR1044" s="6"/>
      <c r="CS1044" s="6"/>
      <c r="CT1044" s="6"/>
      <c r="CU1044" s="6"/>
      <c r="CV1044" s="6"/>
      <c r="CW1044" s="6"/>
      <c r="CX1044" s="6"/>
      <c r="CY1044" s="6"/>
      <c r="CZ1044" s="6"/>
      <c r="DA1044" s="6"/>
      <c r="DB1044" s="6"/>
      <c r="DC1044" s="6"/>
      <c r="DD1044" s="6"/>
      <c r="DE1044" s="6"/>
      <c r="DF1044" s="6"/>
      <c r="DG1044" s="6"/>
      <c r="DH1044" s="6"/>
      <c r="DJ1044" s="6"/>
      <c r="DK1044" s="6"/>
      <c r="DL1044" s="6"/>
      <c r="DM1044" s="6"/>
      <c r="DN1044" s="6"/>
      <c r="DO1044" s="6"/>
      <c r="DP1044" s="6"/>
      <c r="DQ1044" s="6"/>
      <c r="DR1044" s="6"/>
      <c r="DS1044" s="6"/>
      <c r="DU1044" s="6"/>
      <c r="DV1044" s="6"/>
      <c r="DW1044" s="6"/>
      <c r="DX1044" s="6"/>
      <c r="DY1044" s="6"/>
      <c r="DZ1044" s="6"/>
      <c r="EA1044" s="6"/>
      <c r="EB1044" s="6"/>
      <c r="EC1044" s="6"/>
      <c r="ED1044" s="6"/>
      <c r="EE1044" s="6"/>
      <c r="EF1044" s="6"/>
      <c r="EG1044" s="6"/>
    </row>
    <row r="1045" spans="48:137" customFormat="1" x14ac:dyDescent="0.2">
      <c r="AV1045" s="6"/>
      <c r="AW1045" s="158"/>
      <c r="AX1045" s="158"/>
      <c r="AY1045" s="158"/>
      <c r="AZ1045" s="158"/>
      <c r="BA1045" s="158"/>
      <c r="BB1045" s="6"/>
      <c r="BC1045" s="6"/>
      <c r="BD1045" s="6"/>
      <c r="BE1045" s="6"/>
      <c r="BF1045" s="6"/>
      <c r="BG1045" s="6"/>
      <c r="BH1045" s="6"/>
      <c r="BI1045" s="6"/>
      <c r="BJ1045" s="6"/>
      <c r="BK1045" s="6"/>
      <c r="BL1045" s="6"/>
      <c r="BM1045" s="6"/>
      <c r="BN1045" s="6"/>
      <c r="BO1045" s="6"/>
      <c r="BP1045" s="6"/>
      <c r="BQ1045" s="6"/>
      <c r="BR1045" s="6"/>
      <c r="BS1045" s="6"/>
      <c r="BT1045" s="6"/>
      <c r="BU1045" s="6"/>
      <c r="BV1045" s="6"/>
      <c r="BW1045" s="6"/>
      <c r="BX1045" s="6"/>
      <c r="BY1045" s="6"/>
      <c r="BZ1045" s="6"/>
      <c r="CA1045" s="6"/>
      <c r="CB1045" s="6"/>
      <c r="CC1045" s="6"/>
      <c r="CD1045" s="6"/>
      <c r="CE1045" s="6"/>
      <c r="CF1045" s="6"/>
      <c r="CG1045" s="6"/>
      <c r="CH1045" s="6"/>
      <c r="CI1045" s="6"/>
      <c r="CJ1045" s="6"/>
      <c r="CK1045" s="6"/>
      <c r="CL1045" s="6"/>
      <c r="CN1045" s="6"/>
      <c r="CO1045" s="6"/>
      <c r="CP1045" s="6"/>
      <c r="CQ1045" s="6"/>
      <c r="CR1045" s="6"/>
      <c r="CS1045" s="6"/>
      <c r="CT1045" s="6"/>
      <c r="CU1045" s="6"/>
      <c r="CV1045" s="6"/>
      <c r="CW1045" s="6"/>
      <c r="CX1045" s="6"/>
      <c r="CY1045" s="6"/>
      <c r="CZ1045" s="6"/>
      <c r="DA1045" s="6"/>
      <c r="DB1045" s="6"/>
      <c r="DC1045" s="6"/>
      <c r="DD1045" s="6"/>
      <c r="DE1045" s="6"/>
      <c r="DF1045" s="6"/>
      <c r="DG1045" s="6"/>
      <c r="DH1045" s="6"/>
      <c r="DJ1045" s="6"/>
      <c r="DK1045" s="6"/>
      <c r="DL1045" s="6"/>
      <c r="DM1045" s="6"/>
      <c r="DN1045" s="6"/>
      <c r="DO1045" s="6"/>
      <c r="DP1045" s="6"/>
      <c r="DQ1045" s="6"/>
      <c r="DR1045" s="6"/>
      <c r="DS1045" s="6"/>
      <c r="DU1045" s="6"/>
      <c r="DV1045" s="6"/>
      <c r="DW1045" s="6"/>
      <c r="DX1045" s="6"/>
      <c r="DY1045" s="6"/>
      <c r="DZ1045" s="6"/>
      <c r="EA1045" s="6"/>
      <c r="EB1045" s="6"/>
      <c r="EC1045" s="6"/>
      <c r="ED1045" s="6"/>
      <c r="EE1045" s="6"/>
      <c r="EF1045" s="6"/>
      <c r="EG1045" s="6"/>
    </row>
    <row r="1046" spans="48:137" customFormat="1" x14ac:dyDescent="0.2">
      <c r="AV1046" s="6"/>
      <c r="AW1046" s="158"/>
      <c r="AX1046" s="158"/>
      <c r="AY1046" s="158"/>
      <c r="AZ1046" s="158"/>
      <c r="BA1046" s="158"/>
      <c r="BB1046" s="6"/>
      <c r="BC1046" s="6"/>
      <c r="BD1046" s="6"/>
      <c r="BE1046" s="6"/>
      <c r="BF1046" s="6"/>
      <c r="BG1046" s="6"/>
      <c r="BH1046" s="6"/>
      <c r="BI1046" s="6"/>
      <c r="BJ1046" s="6"/>
      <c r="BK1046" s="6"/>
      <c r="BL1046" s="6"/>
      <c r="BM1046" s="6"/>
      <c r="BN1046" s="6"/>
      <c r="BO1046" s="6"/>
      <c r="BP1046" s="6"/>
      <c r="BQ1046" s="6"/>
      <c r="BR1046" s="6"/>
      <c r="BS1046" s="6"/>
      <c r="BT1046" s="6"/>
      <c r="BU1046" s="6"/>
      <c r="BV1046" s="6"/>
      <c r="BW1046" s="6"/>
      <c r="BX1046" s="6"/>
      <c r="BY1046" s="6"/>
      <c r="BZ1046" s="6"/>
      <c r="CA1046" s="6"/>
      <c r="CB1046" s="6"/>
      <c r="CC1046" s="6"/>
      <c r="CD1046" s="6"/>
      <c r="CE1046" s="6"/>
      <c r="CF1046" s="6"/>
      <c r="CG1046" s="6"/>
      <c r="CH1046" s="6"/>
      <c r="CI1046" s="6"/>
      <c r="CJ1046" s="6"/>
      <c r="CK1046" s="6"/>
      <c r="CL1046" s="6"/>
      <c r="CN1046" s="6"/>
      <c r="CO1046" s="6"/>
      <c r="CP1046" s="6"/>
      <c r="CQ1046" s="6"/>
      <c r="CR1046" s="6"/>
      <c r="CS1046" s="6"/>
      <c r="CT1046" s="6"/>
      <c r="CU1046" s="6"/>
      <c r="CV1046" s="6"/>
      <c r="CW1046" s="6"/>
      <c r="CX1046" s="6"/>
      <c r="CY1046" s="6"/>
      <c r="CZ1046" s="6"/>
      <c r="DA1046" s="6"/>
      <c r="DB1046" s="6"/>
      <c r="DC1046" s="6"/>
      <c r="DD1046" s="6"/>
      <c r="DE1046" s="6"/>
      <c r="DF1046" s="6"/>
      <c r="DG1046" s="6"/>
      <c r="DH1046" s="6"/>
      <c r="DJ1046" s="6"/>
      <c r="DK1046" s="6"/>
      <c r="DL1046" s="6"/>
      <c r="DM1046" s="6"/>
      <c r="DN1046" s="6"/>
      <c r="DO1046" s="6"/>
      <c r="DP1046" s="6"/>
      <c r="DQ1046" s="6"/>
      <c r="DR1046" s="6"/>
      <c r="DS1046" s="6"/>
      <c r="DU1046" s="6"/>
      <c r="DV1046" s="6"/>
      <c r="DW1046" s="6"/>
      <c r="DX1046" s="6"/>
      <c r="DY1046" s="6"/>
      <c r="DZ1046" s="6"/>
      <c r="EA1046" s="6"/>
      <c r="EB1046" s="6"/>
      <c r="EC1046" s="6"/>
      <c r="ED1046" s="6"/>
      <c r="EE1046" s="6"/>
      <c r="EF1046" s="6"/>
      <c r="EG1046" s="6"/>
    </row>
    <row r="1047" spans="48:137" customFormat="1" x14ac:dyDescent="0.2">
      <c r="AV1047" s="6"/>
      <c r="AW1047" s="158"/>
      <c r="AX1047" s="158"/>
      <c r="AY1047" s="158"/>
      <c r="AZ1047" s="158"/>
      <c r="BA1047" s="158"/>
      <c r="BB1047" s="6"/>
      <c r="BC1047" s="6"/>
      <c r="BD1047" s="6"/>
      <c r="BE1047" s="6"/>
      <c r="BF1047" s="6"/>
      <c r="BG1047" s="6"/>
      <c r="BH1047" s="6"/>
      <c r="BI1047" s="6"/>
      <c r="BJ1047" s="6"/>
      <c r="BK1047" s="6"/>
      <c r="BL1047" s="6"/>
      <c r="BM1047" s="6"/>
      <c r="BN1047" s="6"/>
      <c r="BO1047" s="6"/>
      <c r="BP1047" s="6"/>
      <c r="BQ1047" s="6"/>
      <c r="BR1047" s="6"/>
      <c r="BS1047" s="6"/>
      <c r="BT1047" s="6"/>
      <c r="BU1047" s="6"/>
      <c r="BV1047" s="6"/>
      <c r="BW1047" s="6"/>
      <c r="BX1047" s="6"/>
      <c r="BY1047" s="6"/>
      <c r="BZ1047" s="6"/>
      <c r="CA1047" s="6"/>
      <c r="CB1047" s="6"/>
      <c r="CC1047" s="6"/>
      <c r="CD1047" s="6"/>
      <c r="CE1047" s="6"/>
      <c r="CF1047" s="6"/>
      <c r="CG1047" s="6"/>
      <c r="CH1047" s="6"/>
      <c r="CI1047" s="6"/>
      <c r="CJ1047" s="6"/>
      <c r="CK1047" s="6"/>
      <c r="CL1047" s="6"/>
      <c r="CN1047" s="6"/>
      <c r="CO1047" s="6"/>
      <c r="CP1047" s="6"/>
      <c r="CQ1047" s="6"/>
      <c r="CR1047" s="6"/>
      <c r="CS1047" s="6"/>
      <c r="CT1047" s="6"/>
      <c r="CU1047" s="6"/>
      <c r="CV1047" s="6"/>
      <c r="CW1047" s="6"/>
      <c r="CX1047" s="6"/>
      <c r="CY1047" s="6"/>
      <c r="CZ1047" s="6"/>
      <c r="DA1047" s="6"/>
      <c r="DB1047" s="6"/>
      <c r="DC1047" s="6"/>
      <c r="DD1047" s="6"/>
      <c r="DE1047" s="6"/>
      <c r="DF1047" s="6"/>
      <c r="DG1047" s="6"/>
      <c r="DH1047" s="6"/>
      <c r="DJ1047" s="6"/>
      <c r="DK1047" s="6"/>
      <c r="DL1047" s="6"/>
      <c r="DM1047" s="6"/>
      <c r="DN1047" s="6"/>
      <c r="DO1047" s="6"/>
      <c r="DP1047" s="6"/>
      <c r="DQ1047" s="6"/>
      <c r="DR1047" s="6"/>
      <c r="DS1047" s="6"/>
      <c r="DU1047" s="6"/>
      <c r="DV1047" s="6"/>
      <c r="DW1047" s="6"/>
      <c r="DX1047" s="6"/>
      <c r="DY1047" s="6"/>
      <c r="DZ1047" s="6"/>
      <c r="EA1047" s="6"/>
      <c r="EB1047" s="6"/>
      <c r="EC1047" s="6"/>
      <c r="ED1047" s="6"/>
      <c r="EE1047" s="6"/>
      <c r="EF1047" s="6"/>
      <c r="EG1047" s="6"/>
    </row>
    <row r="1048" spans="48:137" customFormat="1" x14ac:dyDescent="0.2">
      <c r="AV1048" s="6"/>
      <c r="AW1048" s="158"/>
      <c r="AX1048" s="158"/>
      <c r="AY1048" s="158"/>
      <c r="AZ1048" s="158"/>
      <c r="BA1048" s="158"/>
      <c r="BB1048" s="6"/>
      <c r="BC1048" s="6"/>
      <c r="BD1048" s="6"/>
      <c r="BE1048" s="6"/>
      <c r="BF1048" s="6"/>
      <c r="BG1048" s="6"/>
      <c r="BH1048" s="6"/>
      <c r="BI1048" s="6"/>
      <c r="BJ1048" s="6"/>
      <c r="BK1048" s="6"/>
      <c r="BL1048" s="6"/>
      <c r="BM1048" s="6"/>
      <c r="BN1048" s="6"/>
      <c r="BO1048" s="6"/>
      <c r="BP1048" s="6"/>
      <c r="BQ1048" s="6"/>
      <c r="BR1048" s="6"/>
      <c r="BS1048" s="6"/>
      <c r="BT1048" s="6"/>
      <c r="BU1048" s="6"/>
      <c r="BV1048" s="6"/>
      <c r="BW1048" s="6"/>
      <c r="BX1048" s="6"/>
      <c r="BY1048" s="6"/>
      <c r="BZ1048" s="6"/>
      <c r="CA1048" s="6"/>
      <c r="CB1048" s="6"/>
      <c r="CC1048" s="6"/>
      <c r="CD1048" s="6"/>
      <c r="CE1048" s="6"/>
      <c r="CF1048" s="6"/>
      <c r="CG1048" s="6"/>
      <c r="CH1048" s="6"/>
      <c r="CI1048" s="6"/>
      <c r="CJ1048" s="6"/>
      <c r="CK1048" s="6"/>
      <c r="CL1048" s="6"/>
      <c r="CN1048" s="6"/>
      <c r="CO1048" s="6"/>
      <c r="CP1048" s="6"/>
      <c r="CQ1048" s="6"/>
      <c r="CR1048" s="6"/>
      <c r="CS1048" s="6"/>
      <c r="CT1048" s="6"/>
      <c r="CU1048" s="6"/>
      <c r="CV1048" s="6"/>
      <c r="CW1048" s="6"/>
      <c r="CX1048" s="6"/>
      <c r="CY1048" s="6"/>
      <c r="CZ1048" s="6"/>
      <c r="DA1048" s="6"/>
      <c r="DB1048" s="6"/>
      <c r="DC1048" s="6"/>
      <c r="DD1048" s="6"/>
      <c r="DE1048" s="6"/>
      <c r="DF1048" s="6"/>
      <c r="DG1048" s="6"/>
      <c r="DH1048" s="6"/>
      <c r="DJ1048" s="6"/>
      <c r="DK1048" s="6"/>
      <c r="DL1048" s="6"/>
      <c r="DM1048" s="6"/>
      <c r="DN1048" s="6"/>
      <c r="DO1048" s="6"/>
      <c r="DP1048" s="6"/>
      <c r="DQ1048" s="6"/>
      <c r="DR1048" s="6"/>
      <c r="DS1048" s="6"/>
      <c r="DU1048" s="6"/>
      <c r="DV1048" s="6"/>
      <c r="DW1048" s="6"/>
      <c r="DX1048" s="6"/>
      <c r="DY1048" s="6"/>
      <c r="DZ1048" s="6"/>
      <c r="EA1048" s="6"/>
      <c r="EB1048" s="6"/>
      <c r="EC1048" s="6"/>
      <c r="ED1048" s="6"/>
      <c r="EE1048" s="6"/>
      <c r="EF1048" s="6"/>
      <c r="EG1048" s="6"/>
    </row>
    <row r="1049" spans="48:137" customFormat="1" x14ac:dyDescent="0.2">
      <c r="AV1049" s="6"/>
      <c r="AW1049" s="158"/>
      <c r="AX1049" s="158"/>
      <c r="AY1049" s="158"/>
      <c r="AZ1049" s="158"/>
      <c r="BA1049" s="158"/>
      <c r="BB1049" s="6"/>
      <c r="BC1049" s="6"/>
      <c r="BD1049" s="6"/>
      <c r="BE1049" s="6"/>
      <c r="BF1049" s="6"/>
      <c r="BG1049" s="6"/>
      <c r="BH1049" s="6"/>
      <c r="BI1049" s="6"/>
      <c r="BJ1049" s="6"/>
      <c r="BK1049" s="6"/>
      <c r="BL1049" s="6"/>
      <c r="BM1049" s="6"/>
      <c r="BN1049" s="6"/>
      <c r="BO1049" s="6"/>
      <c r="BP1049" s="6"/>
      <c r="BQ1049" s="6"/>
      <c r="BR1049" s="6"/>
      <c r="BS1049" s="6"/>
      <c r="BT1049" s="6"/>
      <c r="BU1049" s="6"/>
      <c r="BV1049" s="6"/>
      <c r="BW1049" s="6"/>
      <c r="BX1049" s="6"/>
      <c r="BY1049" s="6"/>
      <c r="BZ1049" s="6"/>
      <c r="CA1049" s="6"/>
      <c r="CB1049" s="6"/>
      <c r="CC1049" s="6"/>
      <c r="CD1049" s="6"/>
      <c r="CE1049" s="6"/>
      <c r="CF1049" s="6"/>
      <c r="CG1049" s="6"/>
      <c r="CH1049" s="6"/>
      <c r="CI1049" s="6"/>
      <c r="CJ1049" s="6"/>
      <c r="CK1049" s="6"/>
      <c r="CL1049" s="6"/>
      <c r="CN1049" s="6"/>
      <c r="CO1049" s="6"/>
      <c r="CP1049" s="6"/>
      <c r="CQ1049" s="6"/>
      <c r="CR1049" s="6"/>
      <c r="CS1049" s="6"/>
      <c r="CT1049" s="6"/>
      <c r="CU1049" s="6"/>
      <c r="CV1049" s="6"/>
      <c r="CW1049" s="6"/>
      <c r="CX1049" s="6"/>
      <c r="CY1049" s="6"/>
      <c r="CZ1049" s="6"/>
      <c r="DA1049" s="6"/>
      <c r="DB1049" s="6"/>
      <c r="DC1049" s="6"/>
      <c r="DD1049" s="6"/>
      <c r="DE1049" s="6"/>
      <c r="DF1049" s="6"/>
      <c r="DG1049" s="6"/>
      <c r="DH1049" s="6"/>
      <c r="DJ1049" s="6"/>
      <c r="DK1049" s="6"/>
      <c r="DL1049" s="6"/>
      <c r="DM1049" s="6"/>
      <c r="DN1049" s="6"/>
      <c r="DO1049" s="6"/>
      <c r="DP1049" s="6"/>
      <c r="DQ1049" s="6"/>
      <c r="DR1049" s="6"/>
      <c r="DS1049" s="6"/>
      <c r="DU1049" s="6"/>
      <c r="DV1049" s="6"/>
      <c r="DW1049" s="6"/>
      <c r="DX1049" s="6"/>
      <c r="DY1049" s="6"/>
      <c r="DZ1049" s="6"/>
      <c r="EA1049" s="6"/>
      <c r="EB1049" s="6"/>
      <c r="EC1049" s="6"/>
      <c r="ED1049" s="6"/>
      <c r="EE1049" s="6"/>
      <c r="EF1049" s="6"/>
      <c r="EG1049" s="6"/>
    </row>
    <row r="1050" spans="48:137" customFormat="1" x14ac:dyDescent="0.2">
      <c r="AV1050" s="6"/>
      <c r="AW1050" s="158"/>
      <c r="AX1050" s="158"/>
      <c r="AY1050" s="158"/>
      <c r="AZ1050" s="158"/>
      <c r="BA1050" s="158"/>
      <c r="BB1050" s="6"/>
      <c r="BC1050" s="6"/>
      <c r="BD1050" s="6"/>
      <c r="BE1050" s="6"/>
      <c r="BF1050" s="6"/>
      <c r="BG1050" s="6"/>
      <c r="BH1050" s="6"/>
      <c r="BI1050" s="6"/>
      <c r="BJ1050" s="6"/>
      <c r="BK1050" s="6"/>
      <c r="BL1050" s="6"/>
      <c r="BM1050" s="6"/>
      <c r="BN1050" s="6"/>
      <c r="BO1050" s="6"/>
      <c r="BP1050" s="6"/>
      <c r="BQ1050" s="6"/>
      <c r="BR1050" s="6"/>
      <c r="BS1050" s="6"/>
      <c r="BT1050" s="6"/>
      <c r="BU1050" s="6"/>
      <c r="BV1050" s="6"/>
      <c r="BW1050" s="6"/>
      <c r="BX1050" s="6"/>
      <c r="BY1050" s="6"/>
      <c r="BZ1050" s="6"/>
      <c r="CA1050" s="6"/>
      <c r="CB1050" s="6"/>
      <c r="CC1050" s="6"/>
      <c r="CD1050" s="6"/>
      <c r="CE1050" s="6"/>
      <c r="CF1050" s="6"/>
      <c r="CG1050" s="6"/>
      <c r="CH1050" s="6"/>
      <c r="CI1050" s="6"/>
      <c r="CJ1050" s="6"/>
      <c r="CK1050" s="6"/>
      <c r="CL1050" s="6"/>
      <c r="CN1050" s="6"/>
      <c r="CO1050" s="6"/>
      <c r="CP1050" s="6"/>
      <c r="CQ1050" s="6"/>
      <c r="CR1050" s="6"/>
      <c r="CS1050" s="6"/>
      <c r="CT1050" s="6"/>
      <c r="CU1050" s="6"/>
      <c r="CV1050" s="6"/>
      <c r="CW1050" s="6"/>
      <c r="CX1050" s="6"/>
      <c r="CY1050" s="6"/>
      <c r="CZ1050" s="6"/>
      <c r="DA1050" s="6"/>
      <c r="DB1050" s="6"/>
      <c r="DC1050" s="6"/>
      <c r="DD1050" s="6"/>
      <c r="DE1050" s="6"/>
      <c r="DF1050" s="6"/>
      <c r="DG1050" s="6"/>
      <c r="DH1050" s="6"/>
      <c r="DJ1050" s="6"/>
      <c r="DK1050" s="6"/>
      <c r="DL1050" s="6"/>
      <c r="DM1050" s="6"/>
      <c r="DN1050" s="6"/>
      <c r="DO1050" s="6"/>
      <c r="DP1050" s="6"/>
      <c r="DQ1050" s="6"/>
      <c r="DR1050" s="6"/>
      <c r="DS1050" s="6"/>
      <c r="DU1050" s="6"/>
      <c r="DV1050" s="6"/>
      <c r="DW1050" s="6"/>
      <c r="DX1050" s="6"/>
      <c r="DY1050" s="6"/>
      <c r="DZ1050" s="6"/>
      <c r="EA1050" s="6"/>
      <c r="EB1050" s="6"/>
      <c r="EC1050" s="6"/>
      <c r="ED1050" s="6"/>
      <c r="EE1050" s="6"/>
      <c r="EF1050" s="6"/>
      <c r="EG1050" s="6"/>
    </row>
    <row r="1051" spans="48:137" customFormat="1" x14ac:dyDescent="0.2">
      <c r="AV1051" s="6"/>
      <c r="AW1051" s="158"/>
      <c r="AX1051" s="158"/>
      <c r="AY1051" s="158"/>
      <c r="AZ1051" s="158"/>
      <c r="BA1051" s="158"/>
      <c r="BB1051" s="6"/>
      <c r="BC1051" s="6"/>
      <c r="BD1051" s="6"/>
      <c r="BE1051" s="6"/>
      <c r="BF1051" s="6"/>
      <c r="BG1051" s="6"/>
      <c r="BH1051" s="6"/>
      <c r="BI1051" s="6"/>
      <c r="BJ1051" s="6"/>
      <c r="BK1051" s="6"/>
      <c r="BL1051" s="6"/>
      <c r="BM1051" s="6"/>
      <c r="BN1051" s="6"/>
      <c r="BO1051" s="6"/>
      <c r="BP1051" s="6"/>
      <c r="BQ1051" s="6"/>
      <c r="BR1051" s="6"/>
      <c r="BS1051" s="6"/>
      <c r="BT1051" s="6"/>
      <c r="BU1051" s="6"/>
      <c r="BV1051" s="6"/>
      <c r="BW1051" s="6"/>
      <c r="BX1051" s="6"/>
      <c r="BY1051" s="6"/>
      <c r="BZ1051" s="6"/>
      <c r="CA1051" s="6"/>
      <c r="CB1051" s="6"/>
      <c r="CC1051" s="6"/>
      <c r="CD1051" s="6"/>
      <c r="CE1051" s="6"/>
      <c r="CF1051" s="6"/>
      <c r="CG1051" s="6"/>
      <c r="CH1051" s="6"/>
      <c r="CI1051" s="6"/>
      <c r="CJ1051" s="6"/>
      <c r="CK1051" s="6"/>
      <c r="CL1051" s="6"/>
      <c r="CN1051" s="6"/>
      <c r="CO1051" s="6"/>
      <c r="CP1051" s="6"/>
      <c r="CQ1051" s="6"/>
      <c r="CR1051" s="6"/>
      <c r="CS1051" s="6"/>
      <c r="CT1051" s="6"/>
      <c r="CU1051" s="6"/>
      <c r="CV1051" s="6"/>
      <c r="CW1051" s="6"/>
      <c r="CX1051" s="6"/>
      <c r="CY1051" s="6"/>
      <c r="CZ1051" s="6"/>
      <c r="DA1051" s="6"/>
      <c r="DB1051" s="6"/>
      <c r="DC1051" s="6"/>
      <c r="DD1051" s="6"/>
      <c r="DE1051" s="6"/>
      <c r="DF1051" s="6"/>
      <c r="DG1051" s="6"/>
      <c r="DH1051" s="6"/>
      <c r="DJ1051" s="6"/>
      <c r="DK1051" s="6"/>
      <c r="DL1051" s="6"/>
      <c r="DM1051" s="6"/>
      <c r="DN1051" s="6"/>
      <c r="DO1051" s="6"/>
      <c r="DP1051" s="6"/>
      <c r="DQ1051" s="6"/>
      <c r="DR1051" s="6"/>
      <c r="DS1051" s="6"/>
      <c r="DU1051" s="6"/>
      <c r="DV1051" s="6"/>
      <c r="DW1051" s="6"/>
      <c r="DX1051" s="6"/>
      <c r="DY1051" s="6"/>
      <c r="DZ1051" s="6"/>
      <c r="EA1051" s="6"/>
      <c r="EB1051" s="6"/>
      <c r="EC1051" s="6"/>
      <c r="ED1051" s="6"/>
      <c r="EE1051" s="6"/>
      <c r="EF1051" s="6"/>
      <c r="EG1051" s="6"/>
    </row>
    <row r="1052" spans="48:137" customFormat="1" x14ac:dyDescent="0.2">
      <c r="AV1052" s="6"/>
      <c r="AW1052" s="158"/>
      <c r="AX1052" s="158"/>
      <c r="AY1052" s="158"/>
      <c r="AZ1052" s="158"/>
      <c r="BA1052" s="158"/>
      <c r="BB1052" s="6"/>
      <c r="BC1052" s="6"/>
      <c r="BD1052" s="6"/>
      <c r="BE1052" s="6"/>
      <c r="BF1052" s="6"/>
      <c r="BG1052" s="6"/>
      <c r="BH1052" s="6"/>
      <c r="BI1052" s="6"/>
      <c r="BJ1052" s="6"/>
      <c r="BK1052" s="6"/>
      <c r="BL1052" s="6"/>
      <c r="BM1052" s="6"/>
      <c r="BN1052" s="6"/>
      <c r="BO1052" s="6"/>
      <c r="BP1052" s="6"/>
      <c r="BQ1052" s="6"/>
      <c r="BR1052" s="6"/>
      <c r="BS1052" s="6"/>
      <c r="BT1052" s="6"/>
      <c r="BU1052" s="6"/>
      <c r="BV1052" s="6"/>
      <c r="BW1052" s="6"/>
      <c r="BX1052" s="6"/>
      <c r="BY1052" s="6"/>
      <c r="BZ1052" s="6"/>
      <c r="CA1052" s="6"/>
      <c r="CB1052" s="6"/>
      <c r="CC1052" s="6"/>
      <c r="CD1052" s="6"/>
      <c r="CE1052" s="6"/>
      <c r="CF1052" s="6"/>
      <c r="CG1052" s="6"/>
      <c r="CH1052" s="6"/>
      <c r="CI1052" s="6"/>
      <c r="CJ1052" s="6"/>
      <c r="CK1052" s="6"/>
      <c r="CL1052" s="6"/>
      <c r="CN1052" s="6"/>
      <c r="CO1052" s="6"/>
      <c r="CP1052" s="6"/>
      <c r="CQ1052" s="6"/>
      <c r="CR1052" s="6"/>
      <c r="CS1052" s="6"/>
      <c r="CT1052" s="6"/>
      <c r="CU1052" s="6"/>
      <c r="CV1052" s="6"/>
      <c r="CW1052" s="6"/>
      <c r="CX1052" s="6"/>
      <c r="CY1052" s="6"/>
      <c r="CZ1052" s="6"/>
      <c r="DA1052" s="6"/>
      <c r="DB1052" s="6"/>
      <c r="DC1052" s="6"/>
      <c r="DD1052" s="6"/>
      <c r="DE1052" s="6"/>
      <c r="DF1052" s="6"/>
      <c r="DG1052" s="6"/>
      <c r="DH1052" s="6"/>
      <c r="DJ1052" s="6"/>
      <c r="DK1052" s="6"/>
      <c r="DL1052" s="6"/>
      <c r="DM1052" s="6"/>
      <c r="DN1052" s="6"/>
      <c r="DO1052" s="6"/>
      <c r="DP1052" s="6"/>
      <c r="DQ1052" s="6"/>
      <c r="DR1052" s="6"/>
      <c r="DS1052" s="6"/>
      <c r="DU1052" s="6"/>
      <c r="DV1052" s="6"/>
      <c r="DW1052" s="6"/>
      <c r="DX1052" s="6"/>
      <c r="DY1052" s="6"/>
      <c r="DZ1052" s="6"/>
      <c r="EA1052" s="6"/>
      <c r="EB1052" s="6"/>
      <c r="EC1052" s="6"/>
      <c r="ED1052" s="6"/>
      <c r="EE1052" s="6"/>
      <c r="EF1052" s="6"/>
      <c r="EG1052" s="6"/>
    </row>
    <row r="1053" spans="48:137" customFormat="1" x14ac:dyDescent="0.2">
      <c r="AV1053" s="6"/>
      <c r="AW1053" s="158"/>
      <c r="AX1053" s="158"/>
      <c r="AY1053" s="158"/>
      <c r="AZ1053" s="158"/>
      <c r="BA1053" s="158"/>
      <c r="BB1053" s="6"/>
      <c r="BC1053" s="6"/>
      <c r="BD1053" s="6"/>
      <c r="BE1053" s="6"/>
      <c r="BF1053" s="6"/>
      <c r="BG1053" s="6"/>
      <c r="BH1053" s="6"/>
      <c r="BI1053" s="6"/>
      <c r="BJ1053" s="6"/>
      <c r="BK1053" s="6"/>
      <c r="BL1053" s="6"/>
      <c r="BM1053" s="6"/>
      <c r="BN1053" s="6"/>
      <c r="BO1053" s="6"/>
      <c r="BP1053" s="6"/>
      <c r="BQ1053" s="6"/>
      <c r="BR1053" s="6"/>
      <c r="BS1053" s="6"/>
      <c r="BT1053" s="6"/>
      <c r="BU1053" s="6"/>
      <c r="BV1053" s="6"/>
      <c r="BW1053" s="6"/>
      <c r="BX1053" s="6"/>
      <c r="BY1053" s="6"/>
      <c r="BZ1053" s="6"/>
      <c r="CA1053" s="6"/>
      <c r="CB1053" s="6"/>
      <c r="CC1053" s="6"/>
      <c r="CD1053" s="6"/>
      <c r="CE1053" s="6"/>
      <c r="CF1053" s="6"/>
      <c r="CG1053" s="6"/>
      <c r="CH1053" s="6"/>
      <c r="CI1053" s="6"/>
      <c r="CJ1053" s="6"/>
      <c r="CK1053" s="6"/>
      <c r="CL1053" s="6"/>
      <c r="CN1053" s="6"/>
      <c r="CO1053" s="6"/>
      <c r="CP1053" s="6"/>
      <c r="CQ1053" s="6"/>
      <c r="CR1053" s="6"/>
      <c r="CS1053" s="6"/>
      <c r="CT1053" s="6"/>
      <c r="CU1053" s="6"/>
      <c r="CV1053" s="6"/>
      <c r="CW1053" s="6"/>
      <c r="CX1053" s="6"/>
      <c r="CY1053" s="6"/>
      <c r="CZ1053" s="6"/>
      <c r="DA1053" s="6"/>
      <c r="DB1053" s="6"/>
      <c r="DC1053" s="6"/>
      <c r="DD1053" s="6"/>
      <c r="DE1053" s="6"/>
      <c r="DF1053" s="6"/>
      <c r="DG1053" s="6"/>
      <c r="DH1053" s="6"/>
      <c r="DJ1053" s="6"/>
      <c r="DK1053" s="6"/>
      <c r="DL1053" s="6"/>
      <c r="DM1053" s="6"/>
      <c r="DN1053" s="6"/>
      <c r="DO1053" s="6"/>
      <c r="DP1053" s="6"/>
      <c r="DQ1053" s="6"/>
      <c r="DR1053" s="6"/>
      <c r="DS1053" s="6"/>
      <c r="DU1053" s="6"/>
      <c r="DV1053" s="6"/>
      <c r="DW1053" s="6"/>
      <c r="DX1053" s="6"/>
      <c r="DY1053" s="6"/>
      <c r="DZ1053" s="6"/>
      <c r="EA1053" s="6"/>
      <c r="EB1053" s="6"/>
      <c r="EC1053" s="6"/>
      <c r="ED1053" s="6"/>
      <c r="EE1053" s="6"/>
      <c r="EF1053" s="6"/>
      <c r="EG1053" s="6"/>
    </row>
    <row r="1054" spans="48:137" customFormat="1" x14ac:dyDescent="0.2">
      <c r="AV1054" s="6"/>
      <c r="AW1054" s="158"/>
      <c r="AX1054" s="158"/>
      <c r="AY1054" s="158"/>
      <c r="AZ1054" s="158"/>
      <c r="BA1054" s="158"/>
      <c r="BB1054" s="6"/>
      <c r="BC1054" s="6"/>
      <c r="BD1054" s="6"/>
      <c r="BE1054" s="6"/>
      <c r="BF1054" s="6"/>
      <c r="BG1054" s="6"/>
      <c r="BH1054" s="6"/>
      <c r="BI1054" s="6"/>
      <c r="BJ1054" s="6"/>
      <c r="BK1054" s="6"/>
      <c r="BL1054" s="6"/>
      <c r="BM1054" s="6"/>
      <c r="BN1054" s="6"/>
      <c r="BO1054" s="6"/>
      <c r="BP1054" s="6"/>
      <c r="BQ1054" s="6"/>
      <c r="BR1054" s="6"/>
      <c r="BS1054" s="6"/>
      <c r="BT1054" s="6"/>
      <c r="BU1054" s="6"/>
      <c r="BV1054" s="6"/>
      <c r="BW1054" s="6"/>
      <c r="BX1054" s="6"/>
      <c r="BY1054" s="6"/>
      <c r="BZ1054" s="6"/>
      <c r="CA1054" s="6"/>
      <c r="CB1054" s="6"/>
      <c r="CC1054" s="6"/>
      <c r="CD1054" s="6"/>
      <c r="CE1054" s="6"/>
      <c r="CF1054" s="6"/>
      <c r="CG1054" s="6"/>
      <c r="CH1054" s="6"/>
      <c r="CI1054" s="6"/>
      <c r="CJ1054" s="6"/>
      <c r="CK1054" s="6"/>
      <c r="CL1054" s="6"/>
      <c r="CN1054" s="6"/>
      <c r="CO1054" s="6"/>
      <c r="CP1054" s="6"/>
      <c r="CQ1054" s="6"/>
      <c r="CR1054" s="6"/>
      <c r="CS1054" s="6"/>
      <c r="CT1054" s="6"/>
      <c r="CU1054" s="6"/>
      <c r="CV1054" s="6"/>
      <c r="CW1054" s="6"/>
      <c r="CX1054" s="6"/>
      <c r="CY1054" s="6"/>
      <c r="CZ1054" s="6"/>
      <c r="DA1054" s="6"/>
      <c r="DB1054" s="6"/>
      <c r="DC1054" s="6"/>
      <c r="DD1054" s="6"/>
      <c r="DE1054" s="6"/>
      <c r="DF1054" s="6"/>
      <c r="DG1054" s="6"/>
      <c r="DH1054" s="6"/>
      <c r="DJ1054" s="6"/>
      <c r="DK1054" s="6"/>
      <c r="DL1054" s="6"/>
      <c r="DM1054" s="6"/>
      <c r="DN1054" s="6"/>
      <c r="DO1054" s="6"/>
      <c r="DP1054" s="6"/>
      <c r="DQ1054" s="6"/>
      <c r="DR1054" s="6"/>
      <c r="DS1054" s="6"/>
      <c r="DU1054" s="6"/>
      <c r="DV1054" s="6"/>
      <c r="DW1054" s="6"/>
      <c r="DX1054" s="6"/>
      <c r="DY1054" s="6"/>
      <c r="DZ1054" s="6"/>
      <c r="EA1054" s="6"/>
      <c r="EB1054" s="6"/>
      <c r="EC1054" s="6"/>
      <c r="ED1054" s="6"/>
      <c r="EE1054" s="6"/>
      <c r="EF1054" s="6"/>
      <c r="EG1054" s="6"/>
    </row>
    <row r="1055" spans="48:137" customFormat="1" x14ac:dyDescent="0.2">
      <c r="AV1055" s="6"/>
      <c r="AW1055" s="158"/>
      <c r="AX1055" s="158"/>
      <c r="AY1055" s="158"/>
      <c r="AZ1055" s="158"/>
      <c r="BA1055" s="158"/>
      <c r="BB1055" s="6"/>
      <c r="BC1055" s="6"/>
      <c r="BD1055" s="6"/>
      <c r="BE1055" s="6"/>
      <c r="BF1055" s="6"/>
      <c r="BG1055" s="6"/>
      <c r="BH1055" s="6"/>
      <c r="BI1055" s="6"/>
      <c r="BJ1055" s="6"/>
      <c r="BK1055" s="6"/>
      <c r="BL1055" s="6"/>
      <c r="BM1055" s="6"/>
      <c r="BN1055" s="6"/>
      <c r="BO1055" s="6"/>
      <c r="BP1055" s="6"/>
      <c r="BQ1055" s="6"/>
      <c r="BR1055" s="6"/>
      <c r="BS1055" s="6"/>
      <c r="BT1055" s="6"/>
      <c r="BU1055" s="6"/>
      <c r="BV1055" s="6"/>
      <c r="BW1055" s="6"/>
      <c r="BX1055" s="6"/>
      <c r="BY1055" s="6"/>
      <c r="BZ1055" s="6"/>
      <c r="CA1055" s="6"/>
      <c r="CB1055" s="6"/>
      <c r="CC1055" s="6"/>
      <c r="CD1055" s="6"/>
      <c r="CE1055" s="6"/>
      <c r="CF1055" s="6"/>
      <c r="CG1055" s="6"/>
      <c r="CH1055" s="6"/>
      <c r="CI1055" s="6"/>
      <c r="CJ1055" s="6"/>
      <c r="CK1055" s="6"/>
      <c r="CL1055" s="6"/>
      <c r="CN1055" s="6"/>
      <c r="CO1055" s="6"/>
      <c r="CP1055" s="6"/>
      <c r="CQ1055" s="6"/>
      <c r="CR1055" s="6"/>
      <c r="CS1055" s="6"/>
      <c r="CT1055" s="6"/>
      <c r="CU1055" s="6"/>
      <c r="CV1055" s="6"/>
      <c r="CW1055" s="6"/>
      <c r="CX1055" s="6"/>
      <c r="CY1055" s="6"/>
      <c r="CZ1055" s="6"/>
      <c r="DA1055" s="6"/>
      <c r="DB1055" s="6"/>
      <c r="DC1055" s="6"/>
      <c r="DD1055" s="6"/>
      <c r="DE1055" s="6"/>
      <c r="DF1055" s="6"/>
      <c r="DG1055" s="6"/>
      <c r="DH1055" s="6"/>
      <c r="DJ1055" s="6"/>
      <c r="DK1055" s="6"/>
      <c r="DL1055" s="6"/>
      <c r="DM1055" s="6"/>
      <c r="DN1055" s="6"/>
      <c r="DO1055" s="6"/>
      <c r="DP1055" s="6"/>
      <c r="DQ1055" s="6"/>
      <c r="DR1055" s="6"/>
      <c r="DS1055" s="6"/>
      <c r="DU1055" s="6"/>
      <c r="DV1055" s="6"/>
      <c r="DW1055" s="6"/>
      <c r="DX1055" s="6"/>
      <c r="DY1055" s="6"/>
      <c r="DZ1055" s="6"/>
      <c r="EA1055" s="6"/>
      <c r="EB1055" s="6"/>
      <c r="EC1055" s="6"/>
      <c r="ED1055" s="6"/>
      <c r="EE1055" s="6"/>
      <c r="EF1055" s="6"/>
      <c r="EG1055" s="6"/>
    </row>
    <row r="1056" spans="48:137" customFormat="1" x14ac:dyDescent="0.2">
      <c r="AV1056" s="6"/>
      <c r="AW1056" s="158"/>
      <c r="AX1056" s="158"/>
      <c r="AY1056" s="158"/>
      <c r="AZ1056" s="158"/>
      <c r="BA1056" s="158"/>
      <c r="BB1056" s="6"/>
      <c r="BC1056" s="6"/>
      <c r="BD1056" s="6"/>
      <c r="BE1056" s="6"/>
      <c r="BF1056" s="6"/>
      <c r="BG1056" s="6"/>
      <c r="BH1056" s="6"/>
      <c r="BI1056" s="6"/>
      <c r="BJ1056" s="6"/>
      <c r="BK1056" s="6"/>
      <c r="BL1056" s="6"/>
      <c r="BM1056" s="6"/>
      <c r="BN1056" s="6"/>
      <c r="BO1056" s="6"/>
      <c r="BP1056" s="6"/>
      <c r="BQ1056" s="6"/>
      <c r="BR1056" s="6"/>
      <c r="BS1056" s="6"/>
      <c r="BT1056" s="6"/>
      <c r="BU1056" s="6"/>
      <c r="BV1056" s="6"/>
      <c r="BW1056" s="6"/>
      <c r="BX1056" s="6"/>
      <c r="BY1056" s="6"/>
      <c r="BZ1056" s="6"/>
      <c r="CA1056" s="6"/>
      <c r="CB1056" s="6"/>
      <c r="CC1056" s="6"/>
      <c r="CD1056" s="6"/>
      <c r="CE1056" s="6"/>
      <c r="CF1056" s="6"/>
      <c r="CG1056" s="6"/>
      <c r="CH1056" s="6"/>
      <c r="CI1056" s="6"/>
      <c r="CJ1056" s="6"/>
      <c r="CK1056" s="6"/>
      <c r="CL1056" s="6"/>
      <c r="CN1056" s="6"/>
      <c r="CO1056" s="6"/>
      <c r="CP1056" s="6"/>
      <c r="CQ1056" s="6"/>
      <c r="CR1056" s="6"/>
      <c r="CS1056" s="6"/>
      <c r="CT1056" s="6"/>
      <c r="CU1056" s="6"/>
      <c r="CV1056" s="6"/>
      <c r="CW1056" s="6"/>
      <c r="CX1056" s="6"/>
      <c r="CY1056" s="6"/>
      <c r="CZ1056" s="6"/>
      <c r="DA1056" s="6"/>
      <c r="DB1056" s="6"/>
      <c r="DC1056" s="6"/>
      <c r="DD1056" s="6"/>
      <c r="DE1056" s="6"/>
      <c r="DF1056" s="6"/>
      <c r="DG1056" s="6"/>
      <c r="DH1056" s="6"/>
      <c r="DJ1056" s="6"/>
      <c r="DK1056" s="6"/>
      <c r="DL1056" s="6"/>
      <c r="DM1056" s="6"/>
      <c r="DN1056" s="6"/>
      <c r="DO1056" s="6"/>
      <c r="DP1056" s="6"/>
      <c r="DQ1056" s="6"/>
      <c r="DR1056" s="6"/>
      <c r="DS1056" s="6"/>
      <c r="DU1056" s="6"/>
      <c r="DV1056" s="6"/>
      <c r="DW1056" s="6"/>
      <c r="DX1056" s="6"/>
      <c r="DY1056" s="6"/>
      <c r="DZ1056" s="6"/>
      <c r="EA1056" s="6"/>
      <c r="EB1056" s="6"/>
      <c r="EC1056" s="6"/>
      <c r="ED1056" s="6"/>
      <c r="EE1056" s="6"/>
      <c r="EF1056" s="6"/>
      <c r="EG1056" s="6"/>
    </row>
    <row r="1057" spans="48:137" customFormat="1" x14ac:dyDescent="0.2">
      <c r="AV1057" s="6"/>
      <c r="AW1057" s="158"/>
      <c r="AX1057" s="158"/>
      <c r="AY1057" s="158"/>
      <c r="AZ1057" s="158"/>
      <c r="BA1057" s="158"/>
      <c r="BB1057" s="6"/>
      <c r="BC1057" s="6"/>
      <c r="BD1057" s="6"/>
      <c r="BE1057" s="6"/>
      <c r="BF1057" s="6"/>
      <c r="BG1057" s="6"/>
      <c r="BH1057" s="6"/>
      <c r="BI1057" s="6"/>
      <c r="BJ1057" s="6"/>
      <c r="BK1057" s="6"/>
      <c r="BL1057" s="6"/>
      <c r="BM1057" s="6"/>
      <c r="BN1057" s="6"/>
      <c r="BO1057" s="6"/>
      <c r="BP1057" s="6"/>
      <c r="BQ1057" s="6"/>
      <c r="BR1057" s="6"/>
      <c r="BS1057" s="6"/>
      <c r="BT1057" s="6"/>
      <c r="BU1057" s="6"/>
      <c r="BV1057" s="6"/>
      <c r="BW1057" s="6"/>
      <c r="BX1057" s="6"/>
      <c r="BY1057" s="6"/>
      <c r="BZ1057" s="6"/>
      <c r="CA1057" s="6"/>
      <c r="CB1057" s="6"/>
      <c r="CC1057" s="6"/>
      <c r="CD1057" s="6"/>
      <c r="CE1057" s="6"/>
      <c r="CF1057" s="6"/>
      <c r="CG1057" s="6"/>
      <c r="CH1057" s="6"/>
      <c r="CI1057" s="6"/>
      <c r="CJ1057" s="6"/>
      <c r="CK1057" s="6"/>
      <c r="CL1057" s="6"/>
      <c r="CN1057" s="6"/>
      <c r="CO1057" s="6"/>
      <c r="CP1057" s="6"/>
      <c r="CQ1057" s="6"/>
      <c r="CR1057" s="6"/>
      <c r="CS1057" s="6"/>
      <c r="CT1057" s="6"/>
      <c r="CU1057" s="6"/>
      <c r="CV1057" s="6"/>
      <c r="CW1057" s="6"/>
      <c r="CX1057" s="6"/>
      <c r="CY1057" s="6"/>
      <c r="CZ1057" s="6"/>
      <c r="DA1057" s="6"/>
      <c r="DB1057" s="6"/>
      <c r="DC1057" s="6"/>
      <c r="DD1057" s="6"/>
      <c r="DE1057" s="6"/>
      <c r="DF1057" s="6"/>
      <c r="DG1057" s="6"/>
      <c r="DH1057" s="6"/>
      <c r="DJ1057" s="6"/>
      <c r="DK1057" s="6"/>
      <c r="DL1057" s="6"/>
      <c r="DM1057" s="6"/>
      <c r="DN1057" s="6"/>
      <c r="DO1057" s="6"/>
      <c r="DP1057" s="6"/>
      <c r="DQ1057" s="6"/>
      <c r="DR1057" s="6"/>
      <c r="DS1057" s="6"/>
      <c r="DU1057" s="6"/>
      <c r="DV1057" s="6"/>
      <c r="DW1057" s="6"/>
      <c r="DX1057" s="6"/>
      <c r="DY1057" s="6"/>
      <c r="DZ1057" s="6"/>
      <c r="EA1057" s="6"/>
      <c r="EB1057" s="6"/>
      <c r="EC1057" s="6"/>
      <c r="ED1057" s="6"/>
      <c r="EE1057" s="6"/>
      <c r="EF1057" s="6"/>
      <c r="EG1057" s="6"/>
    </row>
    <row r="1058" spans="48:137" customFormat="1" x14ac:dyDescent="0.2">
      <c r="AV1058" s="6"/>
      <c r="AW1058" s="158"/>
      <c r="AX1058" s="158"/>
      <c r="AY1058" s="158"/>
      <c r="AZ1058" s="158"/>
      <c r="BA1058" s="158"/>
      <c r="BB1058" s="6"/>
      <c r="BC1058" s="6"/>
      <c r="BD1058" s="6"/>
      <c r="BE1058" s="6"/>
      <c r="BF1058" s="6"/>
      <c r="BG1058" s="6"/>
      <c r="BH1058" s="6"/>
      <c r="BI1058" s="6"/>
      <c r="BJ1058" s="6"/>
      <c r="BK1058" s="6"/>
      <c r="BL1058" s="6"/>
      <c r="BM1058" s="6"/>
      <c r="BN1058" s="6"/>
      <c r="BO1058" s="6"/>
      <c r="BP1058" s="6"/>
      <c r="BQ1058" s="6"/>
      <c r="BR1058" s="6"/>
      <c r="BS1058" s="6"/>
      <c r="BT1058" s="6"/>
      <c r="BU1058" s="6"/>
      <c r="BV1058" s="6"/>
      <c r="BW1058" s="6"/>
      <c r="BX1058" s="6"/>
      <c r="BY1058" s="6"/>
      <c r="BZ1058" s="6"/>
      <c r="CA1058" s="6"/>
      <c r="CB1058" s="6"/>
      <c r="CC1058" s="6"/>
      <c r="CD1058" s="6"/>
      <c r="CE1058" s="6"/>
      <c r="CF1058" s="6"/>
      <c r="CG1058" s="6"/>
      <c r="CH1058" s="6"/>
      <c r="CI1058" s="6"/>
      <c r="CJ1058" s="6"/>
      <c r="CK1058" s="6"/>
      <c r="CL1058" s="6"/>
      <c r="CN1058" s="6"/>
      <c r="CO1058" s="6"/>
      <c r="CP1058" s="6"/>
      <c r="CQ1058" s="6"/>
      <c r="CR1058" s="6"/>
      <c r="CS1058" s="6"/>
      <c r="CT1058" s="6"/>
      <c r="CU1058" s="6"/>
      <c r="CV1058" s="6"/>
      <c r="CW1058" s="6"/>
      <c r="CX1058" s="6"/>
      <c r="CY1058" s="6"/>
      <c r="CZ1058" s="6"/>
      <c r="DA1058" s="6"/>
      <c r="DB1058" s="6"/>
      <c r="DC1058" s="6"/>
      <c r="DD1058" s="6"/>
      <c r="DE1058" s="6"/>
      <c r="DF1058" s="6"/>
      <c r="DG1058" s="6"/>
      <c r="DH1058" s="6"/>
      <c r="DJ1058" s="6"/>
      <c r="DK1058" s="6"/>
      <c r="DL1058" s="6"/>
      <c r="DM1058" s="6"/>
      <c r="DN1058" s="6"/>
      <c r="DO1058" s="6"/>
      <c r="DP1058" s="6"/>
      <c r="DQ1058" s="6"/>
      <c r="DR1058" s="6"/>
      <c r="DS1058" s="6"/>
      <c r="DU1058" s="6"/>
      <c r="DV1058" s="6"/>
      <c r="DW1058" s="6"/>
      <c r="DX1058" s="6"/>
      <c r="DY1058" s="6"/>
      <c r="DZ1058" s="6"/>
      <c r="EA1058" s="6"/>
      <c r="EB1058" s="6"/>
      <c r="EC1058" s="6"/>
      <c r="ED1058" s="6"/>
      <c r="EE1058" s="6"/>
      <c r="EF1058" s="6"/>
      <c r="EG1058" s="6"/>
    </row>
    <row r="1059" spans="48:137" customFormat="1" x14ac:dyDescent="0.2">
      <c r="AV1059" s="6"/>
      <c r="AW1059" s="158"/>
      <c r="AX1059" s="158"/>
      <c r="AY1059" s="158"/>
      <c r="AZ1059" s="158"/>
      <c r="BA1059" s="158"/>
      <c r="BB1059" s="6"/>
      <c r="BC1059" s="6"/>
      <c r="BD1059" s="6"/>
      <c r="BE1059" s="6"/>
      <c r="BF1059" s="6"/>
      <c r="BG1059" s="6"/>
      <c r="BH1059" s="6"/>
      <c r="BI1059" s="6"/>
      <c r="BJ1059" s="6"/>
      <c r="BK1059" s="6"/>
      <c r="BL1059" s="6"/>
      <c r="BM1059" s="6"/>
      <c r="BN1059" s="6"/>
      <c r="BO1059" s="6"/>
      <c r="BP1059" s="6"/>
      <c r="BQ1059" s="6"/>
      <c r="BR1059" s="6"/>
      <c r="BS1059" s="6"/>
      <c r="BT1059" s="6"/>
      <c r="BU1059" s="6"/>
      <c r="BV1059" s="6"/>
      <c r="BW1059" s="6"/>
      <c r="BX1059" s="6"/>
      <c r="BY1059" s="6"/>
      <c r="BZ1059" s="6"/>
      <c r="CA1059" s="6"/>
      <c r="CB1059" s="6"/>
      <c r="CC1059" s="6"/>
      <c r="CD1059" s="6"/>
      <c r="CE1059" s="6"/>
      <c r="CF1059" s="6"/>
      <c r="CG1059" s="6"/>
      <c r="CH1059" s="6"/>
      <c r="CI1059" s="6"/>
      <c r="CJ1059" s="6"/>
      <c r="CK1059" s="6"/>
      <c r="CL1059" s="6"/>
      <c r="CN1059" s="6"/>
      <c r="CO1059" s="6"/>
      <c r="CP1059" s="6"/>
      <c r="CQ1059" s="6"/>
      <c r="CR1059" s="6"/>
      <c r="CS1059" s="6"/>
      <c r="CT1059" s="6"/>
      <c r="CU1059" s="6"/>
      <c r="CV1059" s="6"/>
      <c r="CW1059" s="6"/>
      <c r="CX1059" s="6"/>
      <c r="CY1059" s="6"/>
      <c r="CZ1059" s="6"/>
      <c r="DA1059" s="6"/>
      <c r="DB1059" s="6"/>
      <c r="DC1059" s="6"/>
      <c r="DD1059" s="6"/>
      <c r="DE1059" s="6"/>
      <c r="DF1059" s="6"/>
      <c r="DG1059" s="6"/>
      <c r="DH1059" s="6"/>
      <c r="DJ1059" s="6"/>
      <c r="DK1059" s="6"/>
      <c r="DL1059" s="6"/>
      <c r="DM1059" s="6"/>
      <c r="DN1059" s="6"/>
      <c r="DO1059" s="6"/>
      <c r="DP1059" s="6"/>
      <c r="DQ1059" s="6"/>
      <c r="DR1059" s="6"/>
      <c r="DS1059" s="6"/>
      <c r="DU1059" s="6"/>
      <c r="DV1059" s="6"/>
      <c r="DW1059" s="6"/>
      <c r="DX1059" s="6"/>
      <c r="DY1059" s="6"/>
      <c r="DZ1059" s="6"/>
      <c r="EA1059" s="6"/>
      <c r="EB1059" s="6"/>
      <c r="EC1059" s="6"/>
      <c r="ED1059" s="6"/>
      <c r="EE1059" s="6"/>
      <c r="EF1059" s="6"/>
      <c r="EG1059" s="6"/>
    </row>
    <row r="1060" spans="48:137" customFormat="1" x14ac:dyDescent="0.2">
      <c r="AV1060" s="6"/>
      <c r="AW1060" s="158"/>
      <c r="AX1060" s="158"/>
      <c r="AY1060" s="158"/>
      <c r="AZ1060" s="158"/>
      <c r="BA1060" s="158"/>
      <c r="BB1060" s="6"/>
      <c r="BC1060" s="6"/>
      <c r="BD1060" s="6"/>
      <c r="BE1060" s="6"/>
      <c r="BF1060" s="6"/>
      <c r="BG1060" s="6"/>
      <c r="BH1060" s="6"/>
      <c r="BI1060" s="6"/>
      <c r="BJ1060" s="6"/>
      <c r="BK1060" s="6"/>
      <c r="BL1060" s="6"/>
      <c r="BM1060" s="6"/>
      <c r="BN1060" s="6"/>
      <c r="BO1060" s="6"/>
      <c r="BP1060" s="6"/>
      <c r="BQ1060" s="6"/>
      <c r="BR1060" s="6"/>
      <c r="BS1060" s="6"/>
      <c r="BT1060" s="6"/>
      <c r="BU1060" s="6"/>
      <c r="BV1060" s="6"/>
      <c r="BW1060" s="6"/>
      <c r="BX1060" s="6"/>
      <c r="BY1060" s="6"/>
      <c r="BZ1060" s="6"/>
      <c r="CA1060" s="6"/>
      <c r="CB1060" s="6"/>
      <c r="CC1060" s="6"/>
      <c r="CD1060" s="6"/>
      <c r="CE1060" s="6"/>
      <c r="CF1060" s="6"/>
      <c r="CG1060" s="6"/>
      <c r="CH1060" s="6"/>
      <c r="CI1060" s="6"/>
      <c r="CJ1060" s="6"/>
      <c r="CK1060" s="6"/>
      <c r="CL1060" s="6"/>
      <c r="CN1060" s="6"/>
      <c r="CO1060" s="6"/>
      <c r="CP1060" s="6"/>
      <c r="CQ1060" s="6"/>
      <c r="CR1060" s="6"/>
      <c r="CS1060" s="6"/>
      <c r="CT1060" s="6"/>
      <c r="CU1060" s="6"/>
      <c r="CV1060" s="6"/>
      <c r="CW1060" s="6"/>
      <c r="CX1060" s="6"/>
      <c r="CY1060" s="6"/>
      <c r="CZ1060" s="6"/>
      <c r="DA1060" s="6"/>
      <c r="DB1060" s="6"/>
      <c r="DC1060" s="6"/>
      <c r="DD1060" s="6"/>
      <c r="DE1060" s="6"/>
      <c r="DF1060" s="6"/>
      <c r="DG1060" s="6"/>
      <c r="DH1060" s="6"/>
      <c r="DJ1060" s="6"/>
      <c r="DK1060" s="6"/>
      <c r="DL1060" s="6"/>
      <c r="DM1060" s="6"/>
      <c r="DN1060" s="6"/>
      <c r="DO1060" s="6"/>
      <c r="DP1060" s="6"/>
      <c r="DQ1060" s="6"/>
      <c r="DR1060" s="6"/>
      <c r="DS1060" s="6"/>
      <c r="DU1060" s="6"/>
      <c r="DV1060" s="6"/>
      <c r="DW1060" s="6"/>
      <c r="DX1060" s="6"/>
      <c r="DY1060" s="6"/>
      <c r="DZ1060" s="6"/>
      <c r="EA1060" s="6"/>
      <c r="EB1060" s="6"/>
      <c r="EC1060" s="6"/>
      <c r="ED1060" s="6"/>
      <c r="EE1060" s="6"/>
      <c r="EF1060" s="6"/>
      <c r="EG1060" s="6"/>
    </row>
    <row r="1061" spans="48:137" customFormat="1" x14ac:dyDescent="0.2">
      <c r="AV1061" s="6"/>
      <c r="AW1061" s="158"/>
      <c r="AX1061" s="158"/>
      <c r="AY1061" s="158"/>
      <c r="AZ1061" s="158"/>
      <c r="BA1061" s="158"/>
      <c r="BB1061" s="6"/>
      <c r="BC1061" s="6"/>
      <c r="BD1061" s="6"/>
      <c r="BE1061" s="6"/>
      <c r="BF1061" s="6"/>
      <c r="BG1061" s="6"/>
      <c r="BH1061" s="6"/>
      <c r="BI1061" s="6"/>
      <c r="BJ1061" s="6"/>
      <c r="BK1061" s="6"/>
      <c r="BL1061" s="6"/>
      <c r="BM1061" s="6"/>
      <c r="BN1061" s="6"/>
      <c r="BO1061" s="6"/>
      <c r="BP1061" s="6"/>
      <c r="BQ1061" s="6"/>
      <c r="BR1061" s="6"/>
      <c r="BS1061" s="6"/>
      <c r="BT1061" s="6"/>
      <c r="BU1061" s="6"/>
      <c r="BV1061" s="6"/>
      <c r="BW1061" s="6"/>
      <c r="BX1061" s="6"/>
      <c r="BY1061" s="6"/>
      <c r="BZ1061" s="6"/>
      <c r="CA1061" s="6"/>
      <c r="CB1061" s="6"/>
      <c r="CC1061" s="6"/>
      <c r="CD1061" s="6"/>
      <c r="CE1061" s="6"/>
      <c r="CF1061" s="6"/>
      <c r="CG1061" s="6"/>
      <c r="CH1061" s="6"/>
      <c r="CI1061" s="6"/>
      <c r="CJ1061" s="6"/>
      <c r="CK1061" s="6"/>
      <c r="CL1061" s="6"/>
      <c r="CN1061" s="6"/>
      <c r="CO1061" s="6"/>
      <c r="CP1061" s="6"/>
      <c r="CQ1061" s="6"/>
      <c r="CR1061" s="6"/>
      <c r="CS1061" s="6"/>
      <c r="CT1061" s="6"/>
      <c r="CU1061" s="6"/>
      <c r="CV1061" s="6"/>
      <c r="CW1061" s="6"/>
      <c r="CX1061" s="6"/>
      <c r="CY1061" s="6"/>
      <c r="CZ1061" s="6"/>
      <c r="DA1061" s="6"/>
      <c r="DB1061" s="6"/>
      <c r="DC1061" s="6"/>
      <c r="DD1061" s="6"/>
      <c r="DE1061" s="6"/>
      <c r="DF1061" s="6"/>
      <c r="DG1061" s="6"/>
      <c r="DH1061" s="6"/>
      <c r="DJ1061" s="6"/>
      <c r="DK1061" s="6"/>
      <c r="DL1061" s="6"/>
      <c r="DM1061" s="6"/>
      <c r="DN1061" s="6"/>
      <c r="DO1061" s="6"/>
      <c r="DP1061" s="6"/>
      <c r="DQ1061" s="6"/>
      <c r="DR1061" s="6"/>
      <c r="DS1061" s="6"/>
      <c r="DU1061" s="6"/>
      <c r="DV1061" s="6"/>
      <c r="DW1061" s="6"/>
      <c r="DX1061" s="6"/>
      <c r="DY1061" s="6"/>
      <c r="DZ1061" s="6"/>
      <c r="EA1061" s="6"/>
      <c r="EB1061" s="6"/>
      <c r="EC1061" s="6"/>
      <c r="ED1061" s="6"/>
      <c r="EE1061" s="6"/>
      <c r="EF1061" s="6"/>
      <c r="EG1061" s="6"/>
    </row>
    <row r="1062" spans="48:137" customFormat="1" x14ac:dyDescent="0.2">
      <c r="AV1062" s="6"/>
      <c r="AW1062" s="158"/>
      <c r="AX1062" s="158"/>
      <c r="AY1062" s="158"/>
      <c r="AZ1062" s="158"/>
      <c r="BA1062" s="158"/>
      <c r="BB1062" s="6"/>
      <c r="BC1062" s="6"/>
      <c r="BD1062" s="6"/>
      <c r="BE1062" s="6"/>
      <c r="BF1062" s="6"/>
      <c r="BG1062" s="6"/>
      <c r="BH1062" s="6"/>
      <c r="BI1062" s="6"/>
      <c r="BJ1062" s="6"/>
      <c r="BK1062" s="6"/>
      <c r="BL1062" s="6"/>
      <c r="BM1062" s="6"/>
      <c r="BN1062" s="6"/>
      <c r="BO1062" s="6"/>
      <c r="BP1062" s="6"/>
      <c r="BQ1062" s="6"/>
      <c r="BR1062" s="6"/>
      <c r="BS1062" s="6"/>
      <c r="BT1062" s="6"/>
      <c r="BU1062" s="6"/>
      <c r="BV1062" s="6"/>
      <c r="BW1062" s="6"/>
      <c r="BX1062" s="6"/>
      <c r="BY1062" s="6"/>
      <c r="BZ1062" s="6"/>
      <c r="CA1062" s="6"/>
      <c r="CB1062" s="6"/>
      <c r="CC1062" s="6"/>
      <c r="CD1062" s="6"/>
      <c r="CE1062" s="6"/>
      <c r="CF1062" s="6"/>
      <c r="CG1062" s="6"/>
      <c r="CH1062" s="6"/>
      <c r="CI1062" s="6"/>
      <c r="CJ1062" s="6"/>
      <c r="CK1062" s="6"/>
      <c r="CL1062" s="6"/>
      <c r="CN1062" s="6"/>
      <c r="CO1062" s="6"/>
      <c r="CP1062" s="6"/>
      <c r="CQ1062" s="6"/>
      <c r="CR1062" s="6"/>
      <c r="CS1062" s="6"/>
      <c r="CT1062" s="6"/>
      <c r="CU1062" s="6"/>
      <c r="CV1062" s="6"/>
      <c r="CW1062" s="6"/>
      <c r="CX1062" s="6"/>
      <c r="CY1062" s="6"/>
      <c r="CZ1062" s="6"/>
      <c r="DA1062" s="6"/>
      <c r="DB1062" s="6"/>
      <c r="DC1062" s="6"/>
      <c r="DD1062" s="6"/>
      <c r="DE1062" s="6"/>
      <c r="DF1062" s="6"/>
      <c r="DG1062" s="6"/>
      <c r="DH1062" s="6"/>
      <c r="DJ1062" s="6"/>
      <c r="DK1062" s="6"/>
      <c r="DL1062" s="6"/>
      <c r="DM1062" s="6"/>
      <c r="DN1062" s="6"/>
      <c r="DO1062" s="6"/>
      <c r="DP1062" s="6"/>
      <c r="DQ1062" s="6"/>
      <c r="DR1062" s="6"/>
      <c r="DS1062" s="6"/>
      <c r="DU1062" s="6"/>
      <c r="DV1062" s="6"/>
      <c r="DW1062" s="6"/>
      <c r="DX1062" s="6"/>
      <c r="DY1062" s="6"/>
      <c r="DZ1062" s="6"/>
      <c r="EA1062" s="6"/>
      <c r="EB1062" s="6"/>
      <c r="EC1062" s="6"/>
      <c r="ED1062" s="6"/>
      <c r="EE1062" s="6"/>
      <c r="EF1062" s="6"/>
      <c r="EG1062" s="6"/>
    </row>
    <row r="1063" spans="48:137" customFormat="1" x14ac:dyDescent="0.2">
      <c r="AV1063" s="6"/>
      <c r="AW1063" s="158"/>
      <c r="AX1063" s="158"/>
      <c r="AY1063" s="158"/>
      <c r="AZ1063" s="158"/>
      <c r="BA1063" s="158"/>
      <c r="BB1063" s="6"/>
      <c r="BC1063" s="6"/>
      <c r="BD1063" s="6"/>
      <c r="BE1063" s="6"/>
      <c r="BF1063" s="6"/>
      <c r="BG1063" s="6"/>
      <c r="BH1063" s="6"/>
      <c r="BI1063" s="6"/>
      <c r="BJ1063" s="6"/>
      <c r="BK1063" s="6"/>
      <c r="BL1063" s="6"/>
      <c r="BM1063" s="6"/>
      <c r="BN1063" s="6"/>
      <c r="BO1063" s="6"/>
      <c r="BP1063" s="6"/>
      <c r="BQ1063" s="6"/>
      <c r="BR1063" s="6"/>
      <c r="BS1063" s="6"/>
      <c r="BT1063" s="6"/>
      <c r="BU1063" s="6"/>
      <c r="BV1063" s="6"/>
      <c r="BW1063" s="6"/>
      <c r="BX1063" s="6"/>
      <c r="BY1063" s="6"/>
      <c r="BZ1063" s="6"/>
      <c r="CA1063" s="6"/>
      <c r="CB1063" s="6"/>
      <c r="CC1063" s="6"/>
      <c r="CD1063" s="6"/>
      <c r="CE1063" s="6"/>
      <c r="CF1063" s="6"/>
      <c r="CG1063" s="6"/>
      <c r="CH1063" s="6"/>
      <c r="CI1063" s="6"/>
      <c r="CJ1063" s="6"/>
      <c r="CK1063" s="6"/>
      <c r="CL1063" s="6"/>
      <c r="CN1063" s="6"/>
      <c r="CO1063" s="6"/>
      <c r="CP1063" s="6"/>
      <c r="CQ1063" s="6"/>
      <c r="CR1063" s="6"/>
      <c r="CS1063" s="6"/>
      <c r="CT1063" s="6"/>
      <c r="CU1063" s="6"/>
      <c r="CV1063" s="6"/>
      <c r="CW1063" s="6"/>
      <c r="CX1063" s="6"/>
      <c r="CY1063" s="6"/>
      <c r="CZ1063" s="6"/>
      <c r="DA1063" s="6"/>
      <c r="DB1063" s="6"/>
      <c r="DC1063" s="6"/>
      <c r="DD1063" s="6"/>
      <c r="DE1063" s="6"/>
      <c r="DF1063" s="6"/>
      <c r="DG1063" s="6"/>
      <c r="DH1063" s="6"/>
      <c r="DJ1063" s="6"/>
      <c r="DK1063" s="6"/>
      <c r="DL1063" s="6"/>
      <c r="DM1063" s="6"/>
      <c r="DN1063" s="6"/>
      <c r="DO1063" s="6"/>
      <c r="DP1063" s="6"/>
      <c r="DQ1063" s="6"/>
      <c r="DR1063" s="6"/>
      <c r="DS1063" s="6"/>
      <c r="DU1063" s="6"/>
      <c r="DV1063" s="6"/>
      <c r="DW1063" s="6"/>
      <c r="DX1063" s="6"/>
      <c r="DY1063" s="6"/>
      <c r="DZ1063" s="6"/>
      <c r="EA1063" s="6"/>
      <c r="EB1063" s="6"/>
      <c r="EC1063" s="6"/>
      <c r="ED1063" s="6"/>
      <c r="EE1063" s="6"/>
      <c r="EF1063" s="6"/>
      <c r="EG1063" s="6"/>
    </row>
    <row r="1064" spans="48:137" customFormat="1" x14ac:dyDescent="0.2">
      <c r="AV1064" s="6"/>
      <c r="AW1064" s="158"/>
      <c r="AX1064" s="158"/>
      <c r="AY1064" s="158"/>
      <c r="AZ1064" s="158"/>
      <c r="BA1064" s="158"/>
      <c r="BB1064" s="6"/>
      <c r="BC1064" s="6"/>
      <c r="BD1064" s="6"/>
      <c r="BE1064" s="6"/>
      <c r="BF1064" s="6"/>
      <c r="BG1064" s="6"/>
      <c r="BH1064" s="6"/>
      <c r="BI1064" s="6"/>
      <c r="BJ1064" s="6"/>
      <c r="BK1064" s="6"/>
      <c r="BL1064" s="6"/>
      <c r="BM1064" s="6"/>
      <c r="BN1064" s="6"/>
      <c r="BO1064" s="6"/>
      <c r="BP1064" s="6"/>
      <c r="BQ1064" s="6"/>
      <c r="BR1064" s="6"/>
      <c r="BS1064" s="6"/>
      <c r="BT1064" s="6"/>
      <c r="BU1064" s="6"/>
      <c r="BV1064" s="6"/>
      <c r="BW1064" s="6"/>
      <c r="BX1064" s="6"/>
      <c r="BY1064" s="6"/>
      <c r="BZ1064" s="6"/>
      <c r="CA1064" s="6"/>
      <c r="CB1064" s="6"/>
      <c r="CC1064" s="6"/>
      <c r="CD1064" s="6"/>
      <c r="CE1064" s="6"/>
      <c r="CF1064" s="6"/>
      <c r="CG1064" s="6"/>
      <c r="CH1064" s="6"/>
      <c r="CI1064" s="6"/>
      <c r="CJ1064" s="6"/>
      <c r="CK1064" s="6"/>
      <c r="CL1064" s="6"/>
      <c r="CN1064" s="6"/>
      <c r="CO1064" s="6"/>
      <c r="CP1064" s="6"/>
      <c r="CQ1064" s="6"/>
      <c r="CR1064" s="6"/>
      <c r="CS1064" s="6"/>
      <c r="CT1064" s="6"/>
      <c r="CU1064" s="6"/>
      <c r="CV1064" s="6"/>
      <c r="CW1064" s="6"/>
      <c r="CX1064" s="6"/>
      <c r="CY1064" s="6"/>
      <c r="CZ1064" s="6"/>
      <c r="DA1064" s="6"/>
      <c r="DB1064" s="6"/>
      <c r="DC1064" s="6"/>
      <c r="DD1064" s="6"/>
      <c r="DE1064" s="6"/>
      <c r="DF1064" s="6"/>
      <c r="DG1064" s="6"/>
      <c r="DH1064" s="6"/>
      <c r="DJ1064" s="6"/>
      <c r="DK1064" s="6"/>
      <c r="DL1064" s="6"/>
      <c r="DM1064" s="6"/>
      <c r="DN1064" s="6"/>
      <c r="DO1064" s="6"/>
      <c r="DP1064" s="6"/>
      <c r="DQ1064" s="6"/>
      <c r="DR1064" s="6"/>
      <c r="DS1064" s="6"/>
      <c r="DU1064" s="6"/>
      <c r="DV1064" s="6"/>
      <c r="DW1064" s="6"/>
      <c r="DX1064" s="6"/>
      <c r="DY1064" s="6"/>
      <c r="DZ1064" s="6"/>
      <c r="EA1064" s="6"/>
      <c r="EB1064" s="6"/>
      <c r="EC1064" s="6"/>
      <c r="ED1064" s="6"/>
      <c r="EE1064" s="6"/>
      <c r="EF1064" s="6"/>
      <c r="EG1064" s="6"/>
    </row>
    <row r="1065" spans="48:137" customFormat="1" x14ac:dyDescent="0.2">
      <c r="AV1065" s="6"/>
      <c r="AW1065" s="158"/>
      <c r="AX1065" s="158"/>
      <c r="AY1065" s="158"/>
      <c r="AZ1065" s="158"/>
      <c r="BA1065" s="158"/>
      <c r="BB1065" s="6"/>
      <c r="BC1065" s="6"/>
      <c r="BD1065" s="6"/>
      <c r="BE1065" s="6"/>
      <c r="BF1065" s="6"/>
      <c r="BG1065" s="6"/>
      <c r="BH1065" s="6"/>
      <c r="BI1065" s="6"/>
      <c r="BJ1065" s="6"/>
      <c r="BK1065" s="6"/>
      <c r="BL1065" s="6"/>
      <c r="BM1065" s="6"/>
      <c r="BN1065" s="6"/>
      <c r="BO1065" s="6"/>
      <c r="BP1065" s="6"/>
      <c r="BQ1065" s="6"/>
      <c r="BR1065" s="6"/>
      <c r="BS1065" s="6"/>
      <c r="BT1065" s="6"/>
      <c r="BU1065" s="6"/>
      <c r="BV1065" s="6"/>
      <c r="BW1065" s="6"/>
      <c r="BX1065" s="6"/>
      <c r="BY1065" s="6"/>
      <c r="BZ1065" s="6"/>
      <c r="CA1065" s="6"/>
      <c r="CB1065" s="6"/>
      <c r="CC1065" s="6"/>
      <c r="CD1065" s="6"/>
      <c r="CE1065" s="6"/>
      <c r="CF1065" s="6"/>
      <c r="CG1065" s="6"/>
      <c r="CH1065" s="6"/>
      <c r="CI1065" s="6"/>
      <c r="CJ1065" s="6"/>
      <c r="CK1065" s="6"/>
      <c r="CL1065" s="6"/>
      <c r="CN1065" s="6"/>
      <c r="CO1065" s="6"/>
      <c r="CP1065" s="6"/>
      <c r="CQ1065" s="6"/>
      <c r="CR1065" s="6"/>
      <c r="CS1065" s="6"/>
      <c r="CT1065" s="6"/>
      <c r="CU1065" s="6"/>
      <c r="CV1065" s="6"/>
      <c r="CW1065" s="6"/>
      <c r="CX1065" s="6"/>
      <c r="CY1065" s="6"/>
      <c r="CZ1065" s="6"/>
      <c r="DA1065" s="6"/>
      <c r="DB1065" s="6"/>
      <c r="DC1065" s="6"/>
      <c r="DD1065" s="6"/>
      <c r="DE1065" s="6"/>
      <c r="DF1065" s="6"/>
      <c r="DG1065" s="6"/>
      <c r="DH1065" s="6"/>
      <c r="DJ1065" s="6"/>
      <c r="DK1065" s="6"/>
      <c r="DL1065" s="6"/>
      <c r="DM1065" s="6"/>
      <c r="DN1065" s="6"/>
      <c r="DO1065" s="6"/>
      <c r="DP1065" s="6"/>
      <c r="DQ1065" s="6"/>
      <c r="DR1065" s="6"/>
      <c r="DS1065" s="6"/>
      <c r="DU1065" s="6"/>
      <c r="DV1065" s="6"/>
      <c r="DW1065" s="6"/>
      <c r="DX1065" s="6"/>
      <c r="DY1065" s="6"/>
      <c r="DZ1065" s="6"/>
      <c r="EA1065" s="6"/>
      <c r="EB1065" s="6"/>
      <c r="EC1065" s="6"/>
      <c r="ED1065" s="6"/>
      <c r="EE1065" s="6"/>
      <c r="EF1065" s="6"/>
      <c r="EG1065" s="6"/>
    </row>
    <row r="1066" spans="48:137" customFormat="1" x14ac:dyDescent="0.2">
      <c r="AV1066" s="6"/>
      <c r="AW1066" s="158"/>
      <c r="AX1066" s="158"/>
      <c r="AY1066" s="158"/>
      <c r="AZ1066" s="158"/>
      <c r="BA1066" s="158"/>
      <c r="BB1066" s="6"/>
      <c r="BC1066" s="6"/>
      <c r="BD1066" s="6"/>
      <c r="BE1066" s="6"/>
      <c r="BF1066" s="6"/>
      <c r="BG1066" s="6"/>
      <c r="BH1066" s="6"/>
      <c r="BI1066" s="6"/>
      <c r="BJ1066" s="6"/>
      <c r="BK1066" s="6"/>
      <c r="BL1066" s="6"/>
      <c r="BM1066" s="6"/>
      <c r="BN1066" s="6"/>
      <c r="BO1066" s="6"/>
      <c r="BP1066" s="6"/>
      <c r="BQ1066" s="6"/>
      <c r="BR1066" s="6"/>
      <c r="BS1066" s="6"/>
      <c r="BT1066" s="6"/>
      <c r="BU1066" s="6"/>
      <c r="BV1066" s="6"/>
      <c r="BW1066" s="6"/>
      <c r="BX1066" s="6"/>
      <c r="BY1066" s="6"/>
      <c r="BZ1066" s="6"/>
      <c r="CA1066" s="6"/>
      <c r="CB1066" s="6"/>
      <c r="CC1066" s="6"/>
      <c r="CD1066" s="6"/>
      <c r="CE1066" s="6"/>
      <c r="CF1066" s="6"/>
      <c r="CG1066" s="6"/>
      <c r="CH1066" s="6"/>
      <c r="CI1066" s="6"/>
      <c r="CJ1066" s="6"/>
      <c r="CK1066" s="6"/>
      <c r="CL1066" s="6"/>
      <c r="CN1066" s="6"/>
      <c r="CO1066" s="6"/>
      <c r="CP1066" s="6"/>
      <c r="CQ1066" s="6"/>
      <c r="CR1066" s="6"/>
      <c r="CS1066" s="6"/>
      <c r="CT1066" s="6"/>
      <c r="CU1066" s="6"/>
      <c r="CV1066" s="6"/>
      <c r="CW1066" s="6"/>
      <c r="CX1066" s="6"/>
      <c r="CY1066" s="6"/>
      <c r="CZ1066" s="6"/>
      <c r="DA1066" s="6"/>
      <c r="DB1066" s="6"/>
      <c r="DC1066" s="6"/>
      <c r="DD1066" s="6"/>
      <c r="DE1066" s="6"/>
      <c r="DF1066" s="6"/>
      <c r="DG1066" s="6"/>
      <c r="DH1066" s="6"/>
      <c r="DJ1066" s="6"/>
      <c r="DK1066" s="6"/>
      <c r="DL1066" s="6"/>
      <c r="DM1066" s="6"/>
      <c r="DN1066" s="6"/>
      <c r="DO1066" s="6"/>
      <c r="DP1066" s="6"/>
      <c r="DQ1066" s="6"/>
      <c r="DR1066" s="6"/>
      <c r="DS1066" s="6"/>
      <c r="DU1066" s="6"/>
      <c r="DV1066" s="6"/>
      <c r="DW1066" s="6"/>
      <c r="DX1066" s="6"/>
      <c r="DY1066" s="6"/>
      <c r="DZ1066" s="6"/>
      <c r="EA1066" s="6"/>
      <c r="EB1066" s="6"/>
      <c r="EC1066" s="6"/>
      <c r="ED1066" s="6"/>
      <c r="EE1066" s="6"/>
      <c r="EF1066" s="6"/>
      <c r="EG1066" s="6"/>
    </row>
    <row r="1067" spans="48:137" customFormat="1" x14ac:dyDescent="0.2">
      <c r="AV1067" s="6"/>
      <c r="AW1067" s="158"/>
      <c r="AX1067" s="158"/>
      <c r="AY1067" s="158"/>
      <c r="AZ1067" s="158"/>
      <c r="BA1067" s="158"/>
      <c r="BB1067" s="6"/>
      <c r="BC1067" s="6"/>
      <c r="BD1067" s="6"/>
      <c r="BE1067" s="6"/>
      <c r="BF1067" s="6"/>
      <c r="BG1067" s="6"/>
      <c r="BH1067" s="6"/>
      <c r="BI1067" s="6"/>
      <c r="BJ1067" s="6"/>
      <c r="BK1067" s="6"/>
      <c r="BL1067" s="6"/>
      <c r="BM1067" s="6"/>
      <c r="BN1067" s="6"/>
      <c r="BO1067" s="6"/>
      <c r="BP1067" s="6"/>
      <c r="BQ1067" s="6"/>
      <c r="BR1067" s="6"/>
      <c r="BS1067" s="6"/>
      <c r="BT1067" s="6"/>
      <c r="BU1067" s="6"/>
      <c r="BV1067" s="6"/>
      <c r="BW1067" s="6"/>
      <c r="BX1067" s="6"/>
      <c r="BY1067" s="6"/>
      <c r="BZ1067" s="6"/>
      <c r="CA1067" s="6"/>
      <c r="CB1067" s="6"/>
      <c r="CC1067" s="6"/>
      <c r="CD1067" s="6"/>
      <c r="CE1067" s="6"/>
      <c r="CF1067" s="6"/>
      <c r="CG1067" s="6"/>
      <c r="CH1067" s="6"/>
      <c r="CI1067" s="6"/>
      <c r="CJ1067" s="6"/>
      <c r="CK1067" s="6"/>
      <c r="CL1067" s="6"/>
      <c r="CN1067" s="6"/>
      <c r="CO1067" s="6"/>
      <c r="CP1067" s="6"/>
      <c r="CQ1067" s="6"/>
      <c r="CR1067" s="6"/>
      <c r="CS1067" s="6"/>
      <c r="CT1067" s="6"/>
      <c r="CU1067" s="6"/>
      <c r="CV1067" s="6"/>
      <c r="CW1067" s="6"/>
      <c r="CX1067" s="6"/>
      <c r="CY1067" s="6"/>
      <c r="CZ1067" s="6"/>
      <c r="DA1067" s="6"/>
      <c r="DB1067" s="6"/>
      <c r="DC1067" s="6"/>
      <c r="DD1067" s="6"/>
      <c r="DE1067" s="6"/>
      <c r="DF1067" s="6"/>
      <c r="DG1067" s="6"/>
      <c r="DH1067" s="6"/>
      <c r="DJ1067" s="6"/>
      <c r="DK1067" s="6"/>
      <c r="DL1067" s="6"/>
      <c r="DM1067" s="6"/>
      <c r="DN1067" s="6"/>
      <c r="DO1067" s="6"/>
      <c r="DP1067" s="6"/>
      <c r="DQ1067" s="6"/>
      <c r="DR1067" s="6"/>
      <c r="DS1067" s="6"/>
      <c r="DU1067" s="6"/>
      <c r="DV1067" s="6"/>
      <c r="DW1067" s="6"/>
      <c r="DX1067" s="6"/>
      <c r="DY1067" s="6"/>
      <c r="DZ1067" s="6"/>
      <c r="EA1067" s="6"/>
      <c r="EB1067" s="6"/>
      <c r="EC1067" s="6"/>
      <c r="ED1067" s="6"/>
      <c r="EE1067" s="6"/>
      <c r="EF1067" s="6"/>
      <c r="EG1067" s="6"/>
    </row>
    <row r="1068" spans="48:137" customFormat="1" x14ac:dyDescent="0.2">
      <c r="AV1068" s="6"/>
      <c r="AW1068" s="158"/>
      <c r="AX1068" s="158"/>
      <c r="AY1068" s="158"/>
      <c r="AZ1068" s="158"/>
      <c r="BA1068" s="158"/>
      <c r="BB1068" s="6"/>
      <c r="BC1068" s="6"/>
      <c r="BD1068" s="6"/>
      <c r="BE1068" s="6"/>
      <c r="BF1068" s="6"/>
      <c r="BG1068" s="6"/>
      <c r="BH1068" s="6"/>
      <c r="BI1068" s="6"/>
      <c r="BJ1068" s="6"/>
      <c r="BK1068" s="6"/>
      <c r="BL1068" s="6"/>
      <c r="BM1068" s="6"/>
      <c r="BN1068" s="6"/>
      <c r="BO1068" s="6"/>
      <c r="BP1068" s="6"/>
      <c r="BQ1068" s="6"/>
      <c r="BR1068" s="6"/>
      <c r="BS1068" s="6"/>
      <c r="BT1068" s="6"/>
      <c r="BU1068" s="6"/>
      <c r="BV1068" s="6"/>
      <c r="BW1068" s="6"/>
      <c r="BX1068" s="6"/>
      <c r="BY1068" s="6"/>
      <c r="BZ1068" s="6"/>
      <c r="CA1068" s="6"/>
      <c r="CB1068" s="6"/>
      <c r="CC1068" s="6"/>
      <c r="CD1068" s="6"/>
      <c r="CE1068" s="6"/>
      <c r="CF1068" s="6"/>
      <c r="CG1068" s="6"/>
      <c r="CH1068" s="6"/>
      <c r="CI1068" s="6"/>
      <c r="CJ1068" s="6"/>
      <c r="CK1068" s="6"/>
      <c r="CL1068" s="6"/>
      <c r="CN1068" s="6"/>
      <c r="CO1068" s="6"/>
      <c r="CP1068" s="6"/>
      <c r="CQ1068" s="6"/>
      <c r="CR1068" s="6"/>
      <c r="CS1068" s="6"/>
      <c r="CT1068" s="6"/>
      <c r="CU1068" s="6"/>
      <c r="CV1068" s="6"/>
      <c r="CW1068" s="6"/>
      <c r="CX1068" s="6"/>
      <c r="CY1068" s="6"/>
      <c r="CZ1068" s="6"/>
      <c r="DA1068" s="6"/>
      <c r="DB1068" s="6"/>
      <c r="DC1068" s="6"/>
      <c r="DD1068" s="6"/>
      <c r="DE1068" s="6"/>
      <c r="DF1068" s="6"/>
      <c r="DG1068" s="6"/>
      <c r="DH1068" s="6"/>
      <c r="DJ1068" s="6"/>
      <c r="DK1068" s="6"/>
      <c r="DL1068" s="6"/>
      <c r="DM1068" s="6"/>
      <c r="DN1068" s="6"/>
      <c r="DO1068" s="6"/>
      <c r="DP1068" s="6"/>
      <c r="DQ1068" s="6"/>
      <c r="DR1068" s="6"/>
      <c r="DS1068" s="6"/>
      <c r="DU1068" s="6"/>
      <c r="DV1068" s="6"/>
      <c r="DW1068" s="6"/>
      <c r="DX1068" s="6"/>
      <c r="DY1068" s="6"/>
      <c r="DZ1068" s="6"/>
      <c r="EA1068" s="6"/>
      <c r="EB1068" s="6"/>
      <c r="EC1068" s="6"/>
      <c r="ED1068" s="6"/>
      <c r="EE1068" s="6"/>
      <c r="EF1068" s="6"/>
      <c r="EG1068" s="6"/>
    </row>
    <row r="1069" spans="48:137" customFormat="1" x14ac:dyDescent="0.2">
      <c r="AV1069" s="6"/>
      <c r="AW1069" s="158"/>
      <c r="AX1069" s="158"/>
      <c r="AY1069" s="158"/>
      <c r="AZ1069" s="158"/>
      <c r="BA1069" s="158"/>
      <c r="BB1069" s="6"/>
      <c r="BC1069" s="6"/>
      <c r="BD1069" s="6"/>
      <c r="BE1069" s="6"/>
      <c r="BF1069" s="6"/>
      <c r="BG1069" s="6"/>
      <c r="BH1069" s="6"/>
      <c r="BI1069" s="6"/>
      <c r="BJ1069" s="6"/>
      <c r="BK1069" s="6"/>
      <c r="BL1069" s="6"/>
      <c r="BM1069" s="6"/>
      <c r="BN1069" s="6"/>
      <c r="BO1069" s="6"/>
      <c r="BP1069" s="6"/>
      <c r="BQ1069" s="6"/>
      <c r="BR1069" s="6"/>
      <c r="BS1069" s="6"/>
      <c r="BT1069" s="6"/>
      <c r="BU1069" s="6"/>
      <c r="BV1069" s="6"/>
      <c r="BW1069" s="6"/>
      <c r="BX1069" s="6"/>
      <c r="BY1069" s="6"/>
      <c r="BZ1069" s="6"/>
      <c r="CA1069" s="6"/>
      <c r="CB1069" s="6"/>
      <c r="CC1069" s="6"/>
      <c r="CD1069" s="6"/>
      <c r="CE1069" s="6"/>
      <c r="CF1069" s="6"/>
      <c r="CG1069" s="6"/>
      <c r="CH1069" s="6"/>
      <c r="CI1069" s="6"/>
      <c r="CJ1069" s="6"/>
      <c r="CK1069" s="6"/>
      <c r="CL1069" s="6"/>
      <c r="CN1069" s="6"/>
      <c r="CO1069" s="6"/>
      <c r="CP1069" s="6"/>
      <c r="CQ1069" s="6"/>
      <c r="CR1069" s="6"/>
      <c r="CS1069" s="6"/>
      <c r="CT1069" s="6"/>
      <c r="CU1069" s="6"/>
      <c r="CV1069" s="6"/>
      <c r="CW1069" s="6"/>
      <c r="CX1069" s="6"/>
      <c r="CY1069" s="6"/>
      <c r="CZ1069" s="6"/>
      <c r="DA1069" s="6"/>
      <c r="DB1069" s="6"/>
      <c r="DC1069" s="6"/>
      <c r="DD1069" s="6"/>
      <c r="DE1069" s="6"/>
      <c r="DF1069" s="6"/>
      <c r="DG1069" s="6"/>
      <c r="DH1069" s="6"/>
      <c r="DJ1069" s="6"/>
      <c r="DK1069" s="6"/>
      <c r="DL1069" s="6"/>
      <c r="DM1069" s="6"/>
      <c r="DN1069" s="6"/>
      <c r="DO1069" s="6"/>
      <c r="DP1069" s="6"/>
      <c r="DQ1069" s="6"/>
      <c r="DR1069" s="6"/>
      <c r="DS1069" s="6"/>
      <c r="DU1069" s="6"/>
      <c r="DV1069" s="6"/>
      <c r="DW1069" s="6"/>
      <c r="DX1069" s="6"/>
      <c r="DY1069" s="6"/>
      <c r="DZ1069" s="6"/>
      <c r="EA1069" s="6"/>
      <c r="EB1069" s="6"/>
      <c r="EC1069" s="6"/>
      <c r="ED1069" s="6"/>
      <c r="EE1069" s="6"/>
      <c r="EF1069" s="6"/>
      <c r="EG1069" s="6"/>
    </row>
    <row r="1070" spans="48:137" customFormat="1" x14ac:dyDescent="0.2">
      <c r="AV1070" s="6"/>
      <c r="AW1070" s="158"/>
      <c r="AX1070" s="158"/>
      <c r="AY1070" s="158"/>
      <c r="AZ1070" s="158"/>
      <c r="BA1070" s="158"/>
      <c r="BB1070" s="6"/>
      <c r="BC1070" s="6"/>
      <c r="BD1070" s="6"/>
      <c r="BE1070" s="6"/>
      <c r="BF1070" s="6"/>
      <c r="BG1070" s="6"/>
      <c r="BH1070" s="6"/>
      <c r="BI1070" s="6"/>
      <c r="BJ1070" s="6"/>
      <c r="BK1070" s="6"/>
      <c r="BL1070" s="6"/>
      <c r="BM1070" s="6"/>
      <c r="BN1070" s="6"/>
      <c r="BO1070" s="6"/>
      <c r="BP1070" s="6"/>
      <c r="BQ1070" s="6"/>
      <c r="BR1070" s="6"/>
      <c r="BS1070" s="6"/>
      <c r="BT1070" s="6"/>
      <c r="BU1070" s="6"/>
      <c r="BV1070" s="6"/>
      <c r="BW1070" s="6"/>
      <c r="BX1070" s="6"/>
      <c r="BY1070" s="6"/>
      <c r="BZ1070" s="6"/>
      <c r="CA1070" s="6"/>
      <c r="CB1070" s="6"/>
      <c r="CC1070" s="6"/>
      <c r="CD1070" s="6"/>
      <c r="CE1070" s="6"/>
      <c r="CF1070" s="6"/>
      <c r="CG1070" s="6"/>
      <c r="CH1070" s="6"/>
      <c r="CI1070" s="6"/>
      <c r="CJ1070" s="6"/>
      <c r="CK1070" s="6"/>
      <c r="CL1070" s="6"/>
      <c r="CN1070" s="6"/>
      <c r="CO1070" s="6"/>
      <c r="CP1070" s="6"/>
      <c r="CQ1070" s="6"/>
      <c r="CR1070" s="6"/>
      <c r="CS1070" s="6"/>
      <c r="CT1070" s="6"/>
      <c r="CU1070" s="6"/>
      <c r="CV1070" s="6"/>
      <c r="CW1070" s="6"/>
      <c r="CX1070" s="6"/>
      <c r="CY1070" s="6"/>
      <c r="CZ1070" s="6"/>
      <c r="DA1070" s="6"/>
      <c r="DB1070" s="6"/>
      <c r="DC1070" s="6"/>
      <c r="DD1070" s="6"/>
      <c r="DE1070" s="6"/>
      <c r="DF1070" s="6"/>
      <c r="DG1070" s="6"/>
      <c r="DH1070" s="6"/>
      <c r="DJ1070" s="6"/>
      <c r="DK1070" s="6"/>
      <c r="DL1070" s="6"/>
      <c r="DM1070" s="6"/>
      <c r="DN1070" s="6"/>
      <c r="DO1070" s="6"/>
      <c r="DP1070" s="6"/>
      <c r="DQ1070" s="6"/>
      <c r="DR1070" s="6"/>
      <c r="DS1070" s="6"/>
      <c r="DU1070" s="6"/>
      <c r="DV1070" s="6"/>
      <c r="DW1070" s="6"/>
      <c r="DX1070" s="6"/>
      <c r="DY1070" s="6"/>
      <c r="DZ1070" s="6"/>
      <c r="EA1070" s="6"/>
      <c r="EB1070" s="6"/>
      <c r="EC1070" s="6"/>
      <c r="ED1070" s="6"/>
      <c r="EE1070" s="6"/>
      <c r="EF1070" s="6"/>
      <c r="EG1070" s="6"/>
    </row>
    <row r="1071" spans="48:137" customFormat="1" x14ac:dyDescent="0.2">
      <c r="AV1071" s="6"/>
      <c r="AW1071" s="158"/>
      <c r="AX1071" s="158"/>
      <c r="AY1071" s="158"/>
      <c r="AZ1071" s="158"/>
      <c r="BA1071" s="158"/>
      <c r="BB1071" s="6"/>
      <c r="BC1071" s="6"/>
      <c r="BD1071" s="6"/>
      <c r="BE1071" s="6"/>
      <c r="BF1071" s="6"/>
      <c r="BG1071" s="6"/>
      <c r="BH1071" s="6"/>
      <c r="BI1071" s="6"/>
      <c r="BJ1071" s="6"/>
      <c r="BK1071" s="6"/>
      <c r="BL1071" s="6"/>
      <c r="BM1071" s="6"/>
      <c r="BN1071" s="6"/>
      <c r="BO1071" s="6"/>
      <c r="BP1071" s="6"/>
      <c r="BQ1071" s="6"/>
      <c r="BR1071" s="6"/>
      <c r="BS1071" s="6"/>
      <c r="BT1071" s="6"/>
      <c r="BU1071" s="6"/>
      <c r="BV1071" s="6"/>
      <c r="BW1071" s="6"/>
      <c r="BX1071" s="6"/>
      <c r="BY1071" s="6"/>
      <c r="BZ1071" s="6"/>
      <c r="CA1071" s="6"/>
      <c r="CB1071" s="6"/>
      <c r="CC1071" s="6"/>
      <c r="CD1071" s="6"/>
      <c r="CE1071" s="6"/>
      <c r="CF1071" s="6"/>
      <c r="CG1071" s="6"/>
      <c r="CH1071" s="6"/>
      <c r="CI1071" s="6"/>
      <c r="CJ1071" s="6"/>
      <c r="CK1071" s="6"/>
      <c r="CL1071" s="6"/>
      <c r="CN1071" s="6"/>
      <c r="CO1071" s="6"/>
      <c r="CP1071" s="6"/>
      <c r="CQ1071" s="6"/>
      <c r="CR1071" s="6"/>
      <c r="CS1071" s="6"/>
      <c r="CT1071" s="6"/>
      <c r="CU1071" s="6"/>
      <c r="CV1071" s="6"/>
      <c r="CW1071" s="6"/>
      <c r="CX1071" s="6"/>
      <c r="CY1071" s="6"/>
      <c r="CZ1071" s="6"/>
      <c r="DA1071" s="6"/>
      <c r="DB1071" s="6"/>
      <c r="DC1071" s="6"/>
      <c r="DD1071" s="6"/>
      <c r="DE1071" s="6"/>
      <c r="DF1071" s="6"/>
      <c r="DG1071" s="6"/>
      <c r="DH1071" s="6"/>
      <c r="DJ1071" s="6"/>
      <c r="DK1071" s="6"/>
      <c r="DL1071" s="6"/>
      <c r="DM1071" s="6"/>
      <c r="DN1071" s="6"/>
      <c r="DO1071" s="6"/>
      <c r="DP1071" s="6"/>
      <c r="DQ1071" s="6"/>
      <c r="DR1071" s="6"/>
      <c r="DS1071" s="6"/>
      <c r="DU1071" s="6"/>
      <c r="DV1071" s="6"/>
      <c r="DW1071" s="6"/>
      <c r="DX1071" s="6"/>
      <c r="DY1071" s="6"/>
      <c r="DZ1071" s="6"/>
      <c r="EA1071" s="6"/>
      <c r="EB1071" s="6"/>
      <c r="EC1071" s="6"/>
      <c r="ED1071" s="6"/>
      <c r="EE1071" s="6"/>
      <c r="EF1071" s="6"/>
      <c r="EG1071" s="6"/>
    </row>
    <row r="1072" spans="48:137" customFormat="1" x14ac:dyDescent="0.2">
      <c r="AV1072" s="6"/>
      <c r="AW1072" s="158"/>
      <c r="AX1072" s="158"/>
      <c r="AY1072" s="158"/>
      <c r="AZ1072" s="158"/>
      <c r="BA1072" s="158"/>
      <c r="BB1072" s="6"/>
      <c r="BC1072" s="6"/>
      <c r="BD1072" s="6"/>
      <c r="BE1072" s="6"/>
      <c r="BF1072" s="6"/>
      <c r="BG1072" s="6"/>
      <c r="BH1072" s="6"/>
      <c r="BI1072" s="6"/>
      <c r="BJ1072" s="6"/>
      <c r="BK1072" s="6"/>
      <c r="BL1072" s="6"/>
      <c r="BM1072" s="6"/>
      <c r="BN1072" s="6"/>
      <c r="BO1072" s="6"/>
      <c r="BP1072" s="6"/>
      <c r="BQ1072" s="6"/>
      <c r="BR1072" s="6"/>
      <c r="BS1072" s="6"/>
      <c r="BT1072" s="6"/>
      <c r="BU1072" s="6"/>
      <c r="BV1072" s="6"/>
      <c r="BW1072" s="6"/>
      <c r="BX1072" s="6"/>
      <c r="BY1072" s="6"/>
      <c r="BZ1072" s="6"/>
      <c r="CA1072" s="6"/>
      <c r="CB1072" s="6"/>
      <c r="CC1072" s="6"/>
      <c r="CD1072" s="6"/>
      <c r="CE1072" s="6"/>
      <c r="CF1072" s="6"/>
      <c r="CG1072" s="6"/>
      <c r="CH1072" s="6"/>
      <c r="CI1072" s="6"/>
      <c r="CJ1072" s="6"/>
      <c r="CK1072" s="6"/>
      <c r="CL1072" s="6"/>
      <c r="CN1072" s="6"/>
      <c r="CO1072" s="6"/>
      <c r="CP1072" s="6"/>
      <c r="CQ1072" s="6"/>
      <c r="CR1072" s="6"/>
      <c r="CS1072" s="6"/>
      <c r="CT1072" s="6"/>
      <c r="CU1072" s="6"/>
      <c r="CV1072" s="6"/>
      <c r="CW1072" s="6"/>
      <c r="CX1072" s="6"/>
      <c r="CY1072" s="6"/>
      <c r="CZ1072" s="6"/>
      <c r="DA1072" s="6"/>
      <c r="DB1072" s="6"/>
      <c r="DC1072" s="6"/>
      <c r="DD1072" s="6"/>
      <c r="DE1072" s="6"/>
      <c r="DF1072" s="6"/>
      <c r="DG1072" s="6"/>
      <c r="DH1072" s="6"/>
      <c r="DJ1072" s="6"/>
      <c r="DK1072" s="6"/>
      <c r="DL1072" s="6"/>
      <c r="DM1072" s="6"/>
      <c r="DN1072" s="6"/>
      <c r="DO1072" s="6"/>
      <c r="DP1072" s="6"/>
      <c r="DQ1072" s="6"/>
      <c r="DR1072" s="6"/>
      <c r="DS1072" s="6"/>
      <c r="DU1072" s="6"/>
      <c r="DV1072" s="6"/>
      <c r="DW1072" s="6"/>
      <c r="DX1072" s="6"/>
      <c r="DY1072" s="6"/>
      <c r="DZ1072" s="6"/>
      <c r="EA1072" s="6"/>
      <c r="EB1072" s="6"/>
      <c r="EC1072" s="6"/>
      <c r="ED1072" s="6"/>
      <c r="EE1072" s="6"/>
      <c r="EF1072" s="6"/>
      <c r="EG1072" s="6"/>
    </row>
    <row r="1073" spans="48:137" customFormat="1" x14ac:dyDescent="0.2">
      <c r="AV1073" s="6"/>
      <c r="AW1073" s="158"/>
      <c r="AX1073" s="158"/>
      <c r="AY1073" s="158"/>
      <c r="AZ1073" s="158"/>
      <c r="BA1073" s="158"/>
      <c r="BB1073" s="6"/>
      <c r="BC1073" s="6"/>
      <c r="BD1073" s="6"/>
      <c r="BE1073" s="6"/>
      <c r="BF1073" s="6"/>
      <c r="BG1073" s="6"/>
      <c r="BH1073" s="6"/>
      <c r="BI1073" s="6"/>
      <c r="BJ1073" s="6"/>
      <c r="BK1073" s="6"/>
      <c r="BL1073" s="6"/>
      <c r="BM1073" s="6"/>
      <c r="BN1073" s="6"/>
      <c r="BO1073" s="6"/>
      <c r="BP1073" s="6"/>
      <c r="BQ1073" s="6"/>
      <c r="BR1073" s="6"/>
      <c r="BS1073" s="6"/>
      <c r="BT1073" s="6"/>
      <c r="BU1073" s="6"/>
      <c r="BV1073" s="6"/>
      <c r="BW1073" s="6"/>
      <c r="BX1073" s="6"/>
      <c r="BY1073" s="6"/>
      <c r="BZ1073" s="6"/>
      <c r="CA1073" s="6"/>
      <c r="CB1073" s="6"/>
      <c r="CC1073" s="6"/>
      <c r="CD1073" s="6"/>
      <c r="CE1073" s="6"/>
      <c r="CF1073" s="6"/>
      <c r="CG1073" s="6"/>
      <c r="CH1073" s="6"/>
      <c r="CI1073" s="6"/>
      <c r="CJ1073" s="6"/>
      <c r="CK1073" s="6"/>
      <c r="CL1073" s="6"/>
      <c r="CN1073" s="6"/>
      <c r="CO1073" s="6"/>
      <c r="CP1073" s="6"/>
      <c r="CQ1073" s="6"/>
      <c r="CR1073" s="6"/>
      <c r="CS1073" s="6"/>
      <c r="CT1073" s="6"/>
      <c r="CU1073" s="6"/>
      <c r="CV1073" s="6"/>
      <c r="CW1073" s="6"/>
      <c r="CX1073" s="6"/>
      <c r="CY1073" s="6"/>
      <c r="CZ1073" s="6"/>
      <c r="DA1073" s="6"/>
      <c r="DB1073" s="6"/>
      <c r="DC1073" s="6"/>
      <c r="DD1073" s="6"/>
      <c r="DE1073" s="6"/>
      <c r="DF1073" s="6"/>
      <c r="DG1073" s="6"/>
      <c r="DH1073" s="6"/>
      <c r="DJ1073" s="6"/>
      <c r="DK1073" s="6"/>
      <c r="DL1073" s="6"/>
      <c r="DM1073" s="6"/>
      <c r="DN1073" s="6"/>
      <c r="DO1073" s="6"/>
      <c r="DP1073" s="6"/>
      <c r="DQ1073" s="6"/>
      <c r="DR1073" s="6"/>
      <c r="DS1073" s="6"/>
      <c r="DU1073" s="6"/>
      <c r="DV1073" s="6"/>
      <c r="DW1073" s="6"/>
      <c r="DX1073" s="6"/>
      <c r="DY1073" s="6"/>
      <c r="DZ1073" s="6"/>
      <c r="EA1073" s="6"/>
      <c r="EB1073" s="6"/>
      <c r="EC1073" s="6"/>
      <c r="ED1073" s="6"/>
      <c r="EE1073" s="6"/>
      <c r="EF1073" s="6"/>
      <c r="EG1073" s="6"/>
    </row>
    <row r="1074" spans="48:137" customFormat="1" x14ac:dyDescent="0.2">
      <c r="AV1074" s="6"/>
      <c r="AW1074" s="158"/>
      <c r="AX1074" s="158"/>
      <c r="AY1074" s="158"/>
      <c r="AZ1074" s="158"/>
      <c r="BA1074" s="158"/>
      <c r="BB1074" s="6"/>
      <c r="BC1074" s="6"/>
      <c r="BD1074" s="6"/>
      <c r="BE1074" s="6"/>
      <c r="BF1074" s="6"/>
      <c r="BG1074" s="6"/>
      <c r="BH1074" s="6"/>
      <c r="BI1074" s="6"/>
      <c r="BJ1074" s="6"/>
      <c r="BK1074" s="6"/>
      <c r="BL1074" s="6"/>
      <c r="BM1074" s="6"/>
      <c r="BN1074" s="6"/>
      <c r="BO1074" s="6"/>
      <c r="BP1074" s="6"/>
      <c r="BQ1074" s="6"/>
      <c r="BR1074" s="6"/>
      <c r="BS1074" s="6"/>
      <c r="BT1074" s="6"/>
      <c r="BU1074" s="6"/>
      <c r="BV1074" s="6"/>
      <c r="BW1074" s="6"/>
      <c r="BX1074" s="6"/>
      <c r="BY1074" s="6"/>
      <c r="BZ1074" s="6"/>
      <c r="CA1074" s="6"/>
      <c r="CB1074" s="6"/>
      <c r="CC1074" s="6"/>
      <c r="CD1074" s="6"/>
      <c r="CE1074" s="6"/>
      <c r="CF1074" s="6"/>
      <c r="CG1074" s="6"/>
      <c r="CH1074" s="6"/>
      <c r="CI1074" s="6"/>
      <c r="CJ1074" s="6"/>
      <c r="CK1074" s="6"/>
      <c r="CL1074" s="6"/>
      <c r="CN1074" s="6"/>
      <c r="CO1074" s="6"/>
      <c r="CP1074" s="6"/>
      <c r="CQ1074" s="6"/>
      <c r="CR1074" s="6"/>
      <c r="CS1074" s="6"/>
      <c r="CT1074" s="6"/>
      <c r="CU1074" s="6"/>
      <c r="CV1074" s="6"/>
      <c r="CW1074" s="6"/>
      <c r="CX1074" s="6"/>
      <c r="CY1074" s="6"/>
      <c r="CZ1074" s="6"/>
      <c r="DA1074" s="6"/>
      <c r="DB1074" s="6"/>
      <c r="DC1074" s="6"/>
      <c r="DD1074" s="6"/>
      <c r="DE1074" s="6"/>
      <c r="DF1074" s="6"/>
      <c r="DG1074" s="6"/>
      <c r="DH1074" s="6"/>
      <c r="DJ1074" s="6"/>
      <c r="DK1074" s="6"/>
      <c r="DL1074" s="6"/>
      <c r="DM1074" s="6"/>
      <c r="DN1074" s="6"/>
      <c r="DO1074" s="6"/>
      <c r="DP1074" s="6"/>
      <c r="DQ1074" s="6"/>
      <c r="DR1074" s="6"/>
      <c r="DS1074" s="6"/>
      <c r="DU1074" s="6"/>
      <c r="DV1074" s="6"/>
      <c r="DW1074" s="6"/>
      <c r="DX1074" s="6"/>
      <c r="DY1074" s="6"/>
      <c r="DZ1074" s="6"/>
      <c r="EA1074" s="6"/>
      <c r="EB1074" s="6"/>
      <c r="EC1074" s="6"/>
      <c r="ED1074" s="6"/>
      <c r="EE1074" s="6"/>
      <c r="EF1074" s="6"/>
      <c r="EG1074" s="6"/>
    </row>
    <row r="1075" spans="48:137" customFormat="1" x14ac:dyDescent="0.2">
      <c r="AV1075" s="6"/>
      <c r="AW1075" s="158"/>
      <c r="AX1075" s="158"/>
      <c r="AY1075" s="158"/>
      <c r="AZ1075" s="158"/>
      <c r="BA1075" s="158"/>
      <c r="BB1075" s="6"/>
      <c r="BC1075" s="6"/>
      <c r="BD1075" s="6"/>
      <c r="BE1075" s="6"/>
      <c r="BF1075" s="6"/>
      <c r="BG1075" s="6"/>
      <c r="BH1075" s="6"/>
      <c r="BI1075" s="6"/>
      <c r="BJ1075" s="6"/>
      <c r="BK1075" s="6"/>
      <c r="BL1075" s="6"/>
      <c r="BM1075" s="6"/>
      <c r="BN1075" s="6"/>
      <c r="BO1075" s="6"/>
      <c r="BP1075" s="6"/>
      <c r="BQ1075" s="6"/>
      <c r="BR1075" s="6"/>
      <c r="BS1075" s="6"/>
      <c r="BT1075" s="6"/>
      <c r="BU1075" s="6"/>
      <c r="BV1075" s="6"/>
      <c r="BW1075" s="6"/>
      <c r="BX1075" s="6"/>
      <c r="BY1075" s="6"/>
      <c r="BZ1075" s="6"/>
      <c r="CA1075" s="6"/>
      <c r="CB1075" s="6"/>
      <c r="CC1075" s="6"/>
      <c r="CD1075" s="6"/>
      <c r="CE1075" s="6"/>
      <c r="CF1075" s="6"/>
      <c r="CG1075" s="6"/>
      <c r="CH1075" s="6"/>
      <c r="CI1075" s="6"/>
      <c r="CJ1075" s="6"/>
      <c r="CK1075" s="6"/>
      <c r="CL1075" s="6"/>
      <c r="CN1075" s="6"/>
      <c r="CO1075" s="6"/>
      <c r="CP1075" s="6"/>
      <c r="CQ1075" s="6"/>
      <c r="CR1075" s="6"/>
      <c r="CS1075" s="6"/>
      <c r="CT1075" s="6"/>
      <c r="CU1075" s="6"/>
      <c r="CV1075" s="6"/>
      <c r="CW1075" s="6"/>
      <c r="CX1075" s="6"/>
      <c r="CY1075" s="6"/>
      <c r="CZ1075" s="6"/>
      <c r="DA1075" s="6"/>
      <c r="DB1075" s="6"/>
      <c r="DC1075" s="6"/>
      <c r="DD1075" s="6"/>
      <c r="DE1075" s="6"/>
      <c r="DF1075" s="6"/>
      <c r="DG1075" s="6"/>
      <c r="DH1075" s="6"/>
      <c r="DJ1075" s="6"/>
      <c r="DK1075" s="6"/>
      <c r="DL1075" s="6"/>
      <c r="DM1075" s="6"/>
      <c r="DN1075" s="6"/>
      <c r="DO1075" s="6"/>
      <c r="DP1075" s="6"/>
      <c r="DQ1075" s="6"/>
      <c r="DR1075" s="6"/>
      <c r="DS1075" s="6"/>
      <c r="DU1075" s="6"/>
      <c r="DV1075" s="6"/>
      <c r="DW1075" s="6"/>
      <c r="DX1075" s="6"/>
      <c r="DY1075" s="6"/>
      <c r="DZ1075" s="6"/>
      <c r="EA1075" s="6"/>
      <c r="EB1075" s="6"/>
      <c r="EC1075" s="6"/>
      <c r="ED1075" s="6"/>
      <c r="EE1075" s="6"/>
      <c r="EF1075" s="6"/>
      <c r="EG1075" s="6"/>
    </row>
    <row r="1076" spans="48:137" customFormat="1" x14ac:dyDescent="0.2">
      <c r="AV1076" s="6"/>
      <c r="AW1076" s="158"/>
      <c r="AX1076" s="158"/>
      <c r="AY1076" s="158"/>
      <c r="AZ1076" s="158"/>
      <c r="BA1076" s="158"/>
      <c r="BB1076" s="6"/>
      <c r="BC1076" s="6"/>
      <c r="BD1076" s="6"/>
      <c r="BE1076" s="6"/>
      <c r="BF1076" s="6"/>
      <c r="BG1076" s="6"/>
      <c r="BH1076" s="6"/>
      <c r="BI1076" s="6"/>
      <c r="BJ1076" s="6"/>
      <c r="BK1076" s="6"/>
      <c r="BL1076" s="6"/>
      <c r="BM1076" s="6"/>
      <c r="BN1076" s="6"/>
      <c r="BO1076" s="6"/>
      <c r="BP1076" s="6"/>
      <c r="BQ1076" s="6"/>
      <c r="BR1076" s="6"/>
      <c r="BS1076" s="6"/>
      <c r="BT1076" s="6"/>
      <c r="BU1076" s="6"/>
      <c r="BV1076" s="6"/>
      <c r="BW1076" s="6"/>
      <c r="BX1076" s="6"/>
      <c r="BY1076" s="6"/>
      <c r="BZ1076" s="6"/>
      <c r="CA1076" s="6"/>
      <c r="CB1076" s="6"/>
      <c r="CC1076" s="6"/>
      <c r="CD1076" s="6"/>
      <c r="CE1076" s="6"/>
      <c r="CF1076" s="6"/>
      <c r="CG1076" s="6"/>
      <c r="CH1076" s="6"/>
      <c r="CI1076" s="6"/>
      <c r="CJ1076" s="6"/>
      <c r="CK1076" s="6"/>
      <c r="CL1076" s="6"/>
      <c r="CN1076" s="6"/>
      <c r="CO1076" s="6"/>
      <c r="CP1076" s="6"/>
      <c r="CQ1076" s="6"/>
      <c r="CR1076" s="6"/>
      <c r="CS1076" s="6"/>
      <c r="CT1076" s="6"/>
      <c r="CU1076" s="6"/>
      <c r="CV1076" s="6"/>
      <c r="CW1076" s="6"/>
      <c r="CX1076" s="6"/>
      <c r="CY1076" s="6"/>
      <c r="CZ1076" s="6"/>
      <c r="DA1076" s="6"/>
      <c r="DB1076" s="6"/>
      <c r="DC1076" s="6"/>
      <c r="DD1076" s="6"/>
      <c r="DE1076" s="6"/>
      <c r="DF1076" s="6"/>
      <c r="DG1076" s="6"/>
      <c r="DH1076" s="6"/>
      <c r="DJ1076" s="6"/>
      <c r="DK1076" s="6"/>
      <c r="DL1076" s="6"/>
      <c r="DM1076" s="6"/>
      <c r="DN1076" s="6"/>
      <c r="DO1076" s="6"/>
      <c r="DP1076" s="6"/>
      <c r="DQ1076" s="6"/>
      <c r="DR1076" s="6"/>
      <c r="DS1076" s="6"/>
      <c r="DU1076" s="6"/>
      <c r="DV1076" s="6"/>
      <c r="DW1076" s="6"/>
      <c r="DX1076" s="6"/>
      <c r="DY1076" s="6"/>
      <c r="DZ1076" s="6"/>
      <c r="EA1076" s="6"/>
      <c r="EB1076" s="6"/>
      <c r="EC1076" s="6"/>
      <c r="ED1076" s="6"/>
      <c r="EE1076" s="6"/>
      <c r="EF1076" s="6"/>
      <c r="EG1076" s="6"/>
    </row>
    <row r="1077" spans="48:137" customFormat="1" x14ac:dyDescent="0.2">
      <c r="AV1077" s="6"/>
      <c r="AW1077" s="158"/>
      <c r="AX1077" s="158"/>
      <c r="AY1077" s="158"/>
      <c r="AZ1077" s="158"/>
      <c r="BA1077" s="158"/>
      <c r="BB1077" s="6"/>
      <c r="BC1077" s="6"/>
      <c r="BD1077" s="6"/>
      <c r="BE1077" s="6"/>
      <c r="BF1077" s="6"/>
      <c r="BG1077" s="6"/>
      <c r="BH1077" s="6"/>
      <c r="BI1077" s="6"/>
      <c r="BJ1077" s="6"/>
      <c r="BK1077" s="6"/>
      <c r="BL1077" s="6"/>
      <c r="BM1077" s="6"/>
      <c r="BN1077" s="6"/>
      <c r="BO1077" s="6"/>
      <c r="BP1077" s="6"/>
      <c r="BQ1077" s="6"/>
      <c r="BR1077" s="6"/>
      <c r="BS1077" s="6"/>
      <c r="BT1077" s="6"/>
      <c r="BU1077" s="6"/>
      <c r="BV1077" s="6"/>
      <c r="BW1077" s="6"/>
      <c r="BX1077" s="6"/>
      <c r="BY1077" s="6"/>
      <c r="BZ1077" s="6"/>
      <c r="CA1077" s="6"/>
      <c r="CB1077" s="6"/>
      <c r="CC1077" s="6"/>
      <c r="CD1077" s="6"/>
      <c r="CE1077" s="6"/>
      <c r="CF1077" s="6"/>
      <c r="CG1077" s="6"/>
      <c r="CH1077" s="6"/>
      <c r="CI1077" s="6"/>
      <c r="CJ1077" s="6"/>
      <c r="CK1077" s="6"/>
      <c r="CL1077" s="6"/>
      <c r="CN1077" s="6"/>
      <c r="CO1077" s="6"/>
      <c r="CP1077" s="6"/>
      <c r="CQ1077" s="6"/>
      <c r="CR1077" s="6"/>
      <c r="CS1077" s="6"/>
      <c r="CT1077" s="6"/>
      <c r="CU1077" s="6"/>
      <c r="CV1077" s="6"/>
      <c r="CW1077" s="6"/>
      <c r="CX1077" s="6"/>
      <c r="CY1077" s="6"/>
      <c r="CZ1077" s="6"/>
      <c r="DA1077" s="6"/>
      <c r="DB1077" s="6"/>
      <c r="DC1077" s="6"/>
      <c r="DD1077" s="6"/>
      <c r="DE1077" s="6"/>
      <c r="DF1077" s="6"/>
      <c r="DG1077" s="6"/>
      <c r="DH1077" s="6"/>
      <c r="DJ1077" s="6"/>
      <c r="DK1077" s="6"/>
      <c r="DL1077" s="6"/>
      <c r="DM1077" s="6"/>
      <c r="DN1077" s="6"/>
      <c r="DO1077" s="6"/>
      <c r="DP1077" s="6"/>
      <c r="DQ1077" s="6"/>
      <c r="DR1077" s="6"/>
      <c r="DS1077" s="6"/>
      <c r="DU1077" s="6"/>
      <c r="DV1077" s="6"/>
      <c r="DW1077" s="6"/>
      <c r="DX1077" s="6"/>
      <c r="DY1077" s="6"/>
      <c r="DZ1077" s="6"/>
      <c r="EA1077" s="6"/>
      <c r="EB1077" s="6"/>
      <c r="EC1077" s="6"/>
      <c r="ED1077" s="6"/>
      <c r="EE1077" s="6"/>
      <c r="EF1077" s="6"/>
      <c r="EG1077" s="6"/>
    </row>
    <row r="1078" spans="48:137" customFormat="1" x14ac:dyDescent="0.2">
      <c r="AV1078" s="6"/>
      <c r="AW1078" s="158"/>
      <c r="AX1078" s="158"/>
      <c r="AY1078" s="158"/>
      <c r="AZ1078" s="158"/>
      <c r="BA1078" s="158"/>
      <c r="BB1078" s="6"/>
      <c r="BC1078" s="6"/>
      <c r="BD1078" s="6"/>
      <c r="BE1078" s="6"/>
      <c r="BF1078" s="6"/>
      <c r="BG1078" s="6"/>
      <c r="BH1078" s="6"/>
      <c r="BI1078" s="6"/>
      <c r="BJ1078" s="6"/>
      <c r="BK1078" s="6"/>
      <c r="BL1078" s="6"/>
      <c r="BM1078" s="6"/>
      <c r="BN1078" s="6"/>
      <c r="BO1078" s="6"/>
      <c r="BP1078" s="6"/>
      <c r="BQ1078" s="6"/>
      <c r="BR1078" s="6"/>
      <c r="BS1078" s="6"/>
      <c r="BT1078" s="6"/>
      <c r="BU1078" s="6"/>
      <c r="BV1078" s="6"/>
      <c r="BW1078" s="6"/>
      <c r="BX1078" s="6"/>
      <c r="BY1078" s="6"/>
      <c r="BZ1078" s="6"/>
      <c r="CA1078" s="6"/>
      <c r="CB1078" s="6"/>
      <c r="CC1078" s="6"/>
      <c r="CD1078" s="6"/>
      <c r="CE1078" s="6"/>
      <c r="CF1078" s="6"/>
      <c r="CG1078" s="6"/>
      <c r="CH1078" s="6"/>
      <c r="CI1078" s="6"/>
      <c r="CJ1078" s="6"/>
      <c r="CK1078" s="6"/>
      <c r="CL1078" s="6"/>
      <c r="CN1078" s="6"/>
      <c r="CO1078" s="6"/>
      <c r="CP1078" s="6"/>
      <c r="CQ1078" s="6"/>
      <c r="CR1078" s="6"/>
      <c r="CS1078" s="6"/>
      <c r="CT1078" s="6"/>
      <c r="CU1078" s="6"/>
      <c r="CV1078" s="6"/>
      <c r="CW1078" s="6"/>
      <c r="CX1078" s="6"/>
      <c r="CY1078" s="6"/>
      <c r="CZ1078" s="6"/>
      <c r="DA1078" s="6"/>
      <c r="DB1078" s="6"/>
      <c r="DC1078" s="6"/>
      <c r="DD1078" s="6"/>
      <c r="DE1078" s="6"/>
      <c r="DF1078" s="6"/>
      <c r="DG1078" s="6"/>
      <c r="DH1078" s="6"/>
      <c r="DJ1078" s="6"/>
      <c r="DK1078" s="6"/>
      <c r="DL1078" s="6"/>
      <c r="DM1078" s="6"/>
      <c r="DN1078" s="6"/>
      <c r="DO1078" s="6"/>
      <c r="DP1078" s="6"/>
      <c r="DQ1078" s="6"/>
      <c r="DR1078" s="6"/>
      <c r="DS1078" s="6"/>
      <c r="DU1078" s="6"/>
      <c r="DV1078" s="6"/>
      <c r="DW1078" s="6"/>
      <c r="DX1078" s="6"/>
      <c r="DY1078" s="6"/>
      <c r="DZ1078" s="6"/>
      <c r="EA1078" s="6"/>
      <c r="EB1078" s="6"/>
      <c r="EC1078" s="6"/>
      <c r="ED1078" s="6"/>
      <c r="EE1078" s="6"/>
      <c r="EF1078" s="6"/>
      <c r="EG1078" s="6"/>
    </row>
    <row r="1079" spans="48:137" customFormat="1" x14ac:dyDescent="0.2">
      <c r="AV1079" s="6"/>
      <c r="AW1079" s="158"/>
      <c r="AX1079" s="158"/>
      <c r="AY1079" s="158"/>
      <c r="AZ1079" s="158"/>
      <c r="BA1079" s="158"/>
      <c r="BB1079" s="6"/>
      <c r="BC1079" s="6"/>
      <c r="BD1079" s="6"/>
      <c r="BE1079" s="6"/>
      <c r="BF1079" s="6"/>
      <c r="BG1079" s="6"/>
      <c r="BH1079" s="6"/>
      <c r="BI1079" s="6"/>
      <c r="BJ1079" s="6"/>
      <c r="BK1079" s="6"/>
      <c r="BL1079" s="6"/>
      <c r="BM1079" s="6"/>
      <c r="BN1079" s="6"/>
      <c r="BO1079" s="6"/>
      <c r="BP1079" s="6"/>
      <c r="BQ1079" s="6"/>
      <c r="BR1079" s="6"/>
      <c r="BS1079" s="6"/>
      <c r="BT1079" s="6"/>
      <c r="BU1079" s="6"/>
      <c r="BV1079" s="6"/>
      <c r="BW1079" s="6"/>
      <c r="BX1079" s="6"/>
      <c r="BY1079" s="6"/>
      <c r="BZ1079" s="6"/>
      <c r="CA1079" s="6"/>
      <c r="CB1079" s="6"/>
      <c r="CC1079" s="6"/>
      <c r="CD1079" s="6"/>
      <c r="CE1079" s="6"/>
      <c r="CF1079" s="6"/>
      <c r="CG1079" s="6"/>
      <c r="CH1079" s="6"/>
      <c r="CI1079" s="6"/>
      <c r="CJ1079" s="6"/>
      <c r="CK1079" s="6"/>
      <c r="CL1079" s="6"/>
      <c r="CN1079" s="6"/>
      <c r="CO1079" s="6"/>
      <c r="CP1079" s="6"/>
      <c r="CQ1079" s="6"/>
      <c r="CR1079" s="6"/>
      <c r="CS1079" s="6"/>
      <c r="CT1079" s="6"/>
      <c r="CU1079" s="6"/>
      <c r="CV1079" s="6"/>
      <c r="CW1079" s="6"/>
      <c r="CX1079" s="6"/>
      <c r="CY1079" s="6"/>
      <c r="CZ1079" s="6"/>
      <c r="DA1079" s="6"/>
      <c r="DB1079" s="6"/>
      <c r="DC1079" s="6"/>
      <c r="DD1079" s="6"/>
      <c r="DE1079" s="6"/>
      <c r="DF1079" s="6"/>
      <c r="DG1079" s="6"/>
      <c r="DH1079" s="6"/>
      <c r="DJ1079" s="6"/>
      <c r="DK1079" s="6"/>
      <c r="DL1079" s="6"/>
      <c r="DM1079" s="6"/>
      <c r="DN1079" s="6"/>
      <c r="DO1079" s="6"/>
      <c r="DP1079" s="6"/>
      <c r="DQ1079" s="6"/>
      <c r="DR1079" s="6"/>
      <c r="DS1079" s="6"/>
      <c r="DU1079" s="6"/>
      <c r="DV1079" s="6"/>
      <c r="DW1079" s="6"/>
      <c r="DX1079" s="6"/>
      <c r="DY1079" s="6"/>
      <c r="DZ1079" s="6"/>
      <c r="EA1079" s="6"/>
      <c r="EB1079" s="6"/>
      <c r="EC1079" s="6"/>
      <c r="ED1079" s="6"/>
      <c r="EE1079" s="6"/>
      <c r="EF1079" s="6"/>
      <c r="EG1079" s="6"/>
    </row>
    <row r="1080" spans="48:137" customFormat="1" x14ac:dyDescent="0.2">
      <c r="AV1080" s="6"/>
      <c r="AW1080" s="158"/>
      <c r="AX1080" s="158"/>
      <c r="AY1080" s="158"/>
      <c r="AZ1080" s="158"/>
      <c r="BA1080" s="158"/>
      <c r="BB1080" s="6"/>
      <c r="BC1080" s="6"/>
      <c r="BD1080" s="6"/>
      <c r="BE1080" s="6"/>
      <c r="BF1080" s="6"/>
      <c r="BG1080" s="6"/>
      <c r="BH1080" s="6"/>
      <c r="BI1080" s="6"/>
      <c r="BJ1080" s="6"/>
      <c r="BK1080" s="6"/>
      <c r="BL1080" s="6"/>
      <c r="BM1080" s="6"/>
      <c r="BN1080" s="6"/>
      <c r="BO1080" s="6"/>
      <c r="BP1080" s="6"/>
      <c r="BQ1080" s="6"/>
      <c r="BR1080" s="6"/>
      <c r="BS1080" s="6"/>
      <c r="BT1080" s="6"/>
      <c r="BU1080" s="6"/>
      <c r="BV1080" s="6"/>
      <c r="BW1080" s="6"/>
      <c r="BX1080" s="6"/>
      <c r="BY1080" s="6"/>
      <c r="BZ1080" s="6"/>
      <c r="CA1080" s="6"/>
      <c r="CB1080" s="6"/>
      <c r="CC1080" s="6"/>
      <c r="CD1080" s="6"/>
      <c r="CE1080" s="6"/>
      <c r="CF1080" s="6"/>
      <c r="CG1080" s="6"/>
      <c r="CH1080" s="6"/>
      <c r="CI1080" s="6"/>
      <c r="CJ1080" s="6"/>
      <c r="CK1080" s="6"/>
      <c r="CL1080" s="6"/>
      <c r="CN1080" s="6"/>
      <c r="CO1080" s="6"/>
      <c r="CP1080" s="6"/>
      <c r="CQ1080" s="6"/>
      <c r="CR1080" s="6"/>
      <c r="CS1080" s="6"/>
      <c r="CT1080" s="6"/>
      <c r="CU1080" s="6"/>
      <c r="CV1080" s="6"/>
      <c r="CW1080" s="6"/>
      <c r="CX1080" s="6"/>
      <c r="CY1080" s="6"/>
      <c r="CZ1080" s="6"/>
      <c r="DA1080" s="6"/>
      <c r="DB1080" s="6"/>
      <c r="DC1080" s="6"/>
      <c r="DD1080" s="6"/>
      <c r="DE1080" s="6"/>
      <c r="DF1080" s="6"/>
      <c r="DG1080" s="6"/>
      <c r="DH1080" s="6"/>
      <c r="DJ1080" s="6"/>
      <c r="DK1080" s="6"/>
      <c r="DL1080" s="6"/>
      <c r="DM1080" s="6"/>
      <c r="DN1080" s="6"/>
      <c r="DO1080" s="6"/>
      <c r="DP1080" s="6"/>
      <c r="DQ1080" s="6"/>
      <c r="DR1080" s="6"/>
      <c r="DS1080" s="6"/>
      <c r="DU1080" s="6"/>
      <c r="DV1080" s="6"/>
      <c r="DW1080" s="6"/>
      <c r="DX1080" s="6"/>
      <c r="DY1080" s="6"/>
      <c r="DZ1080" s="6"/>
      <c r="EA1080" s="6"/>
      <c r="EB1080" s="6"/>
      <c r="EC1080" s="6"/>
      <c r="ED1080" s="6"/>
      <c r="EE1080" s="6"/>
      <c r="EF1080" s="6"/>
      <c r="EG1080" s="6"/>
    </row>
    <row r="1081" spans="48:137" customFormat="1" x14ac:dyDescent="0.2">
      <c r="AV1081" s="6"/>
      <c r="AW1081" s="158"/>
      <c r="AX1081" s="158"/>
      <c r="AY1081" s="158"/>
      <c r="AZ1081" s="158"/>
      <c r="BA1081" s="158"/>
      <c r="BB1081" s="6"/>
      <c r="BC1081" s="6"/>
      <c r="BD1081" s="6"/>
      <c r="BE1081" s="6"/>
      <c r="BF1081" s="6"/>
      <c r="BG1081" s="6"/>
      <c r="BH1081" s="6"/>
      <c r="BI1081" s="6"/>
      <c r="BJ1081" s="6"/>
      <c r="BK1081" s="6"/>
      <c r="BL1081" s="6"/>
      <c r="BM1081" s="6"/>
      <c r="BN1081" s="6"/>
      <c r="BO1081" s="6"/>
      <c r="BP1081" s="6"/>
      <c r="BQ1081" s="6"/>
      <c r="BR1081" s="6"/>
      <c r="BS1081" s="6"/>
      <c r="BT1081" s="6"/>
      <c r="BU1081" s="6"/>
      <c r="BV1081" s="6"/>
      <c r="BW1081" s="6"/>
      <c r="BX1081" s="6"/>
      <c r="BY1081" s="6"/>
      <c r="BZ1081" s="6"/>
      <c r="CA1081" s="6"/>
      <c r="CB1081" s="6"/>
      <c r="CC1081" s="6"/>
      <c r="CD1081" s="6"/>
      <c r="CE1081" s="6"/>
      <c r="CF1081" s="6"/>
      <c r="CG1081" s="6"/>
      <c r="CH1081" s="6"/>
      <c r="CI1081" s="6"/>
      <c r="CJ1081" s="6"/>
      <c r="CK1081" s="6"/>
      <c r="CL1081" s="6"/>
      <c r="CN1081" s="6"/>
      <c r="CO1081" s="6"/>
      <c r="CP1081" s="6"/>
      <c r="CQ1081" s="6"/>
      <c r="CR1081" s="6"/>
      <c r="CS1081" s="6"/>
      <c r="CT1081" s="6"/>
      <c r="CU1081" s="6"/>
      <c r="CV1081" s="6"/>
      <c r="CW1081" s="6"/>
      <c r="CX1081" s="6"/>
      <c r="CY1081" s="6"/>
      <c r="CZ1081" s="6"/>
      <c r="DA1081" s="6"/>
      <c r="DB1081" s="6"/>
      <c r="DC1081" s="6"/>
      <c r="DD1081" s="6"/>
      <c r="DE1081" s="6"/>
      <c r="DF1081" s="6"/>
      <c r="DG1081" s="6"/>
      <c r="DH1081" s="6"/>
      <c r="DJ1081" s="6"/>
      <c r="DK1081" s="6"/>
      <c r="DL1081" s="6"/>
      <c r="DM1081" s="6"/>
      <c r="DN1081" s="6"/>
      <c r="DO1081" s="6"/>
      <c r="DP1081" s="6"/>
      <c r="DQ1081" s="6"/>
      <c r="DR1081" s="6"/>
      <c r="DS1081" s="6"/>
      <c r="DU1081" s="6"/>
      <c r="DV1081" s="6"/>
      <c r="DW1081" s="6"/>
      <c r="DX1081" s="6"/>
      <c r="DY1081" s="6"/>
      <c r="DZ1081" s="6"/>
      <c r="EA1081" s="6"/>
      <c r="EB1081" s="6"/>
      <c r="EC1081" s="6"/>
      <c r="ED1081" s="6"/>
      <c r="EE1081" s="6"/>
      <c r="EF1081" s="6"/>
      <c r="EG1081" s="6"/>
    </row>
    <row r="1082" spans="48:137" customFormat="1" x14ac:dyDescent="0.2">
      <c r="AV1082" s="6"/>
      <c r="AW1082" s="158"/>
      <c r="AX1082" s="158"/>
      <c r="AY1082" s="158"/>
      <c r="AZ1082" s="158"/>
      <c r="BA1082" s="158"/>
      <c r="BB1082" s="6"/>
      <c r="BC1082" s="6"/>
      <c r="BD1082" s="6"/>
      <c r="BE1082" s="6"/>
      <c r="BF1082" s="6"/>
      <c r="BG1082" s="6"/>
      <c r="BH1082" s="6"/>
      <c r="BI1082" s="6"/>
      <c r="BJ1082" s="6"/>
      <c r="BK1082" s="6"/>
      <c r="BL1082" s="6"/>
      <c r="BM1082" s="6"/>
      <c r="BN1082" s="6"/>
      <c r="BO1082" s="6"/>
      <c r="BP1082" s="6"/>
      <c r="BQ1082" s="6"/>
      <c r="BR1082" s="6"/>
      <c r="BS1082" s="6"/>
      <c r="BT1082" s="6"/>
      <c r="BU1082" s="6"/>
      <c r="BV1082" s="6"/>
      <c r="BW1082" s="6"/>
      <c r="BX1082" s="6"/>
      <c r="BY1082" s="6"/>
      <c r="BZ1082" s="6"/>
      <c r="CA1082" s="6"/>
      <c r="CB1082" s="6"/>
      <c r="CC1082" s="6"/>
      <c r="CD1082" s="6"/>
      <c r="CE1082" s="6"/>
      <c r="CF1082" s="6"/>
      <c r="CG1082" s="6"/>
      <c r="CH1082" s="6"/>
      <c r="CI1082" s="6"/>
      <c r="CJ1082" s="6"/>
      <c r="CK1082" s="6"/>
      <c r="CL1082" s="6"/>
      <c r="CN1082" s="6"/>
      <c r="CO1082" s="6"/>
      <c r="CP1082" s="6"/>
      <c r="CQ1082" s="6"/>
      <c r="CR1082" s="6"/>
      <c r="CS1082" s="6"/>
      <c r="CT1082" s="6"/>
      <c r="CU1082" s="6"/>
      <c r="CV1082" s="6"/>
      <c r="CW1082" s="6"/>
      <c r="CX1082" s="6"/>
      <c r="CY1082" s="6"/>
      <c r="CZ1082" s="6"/>
      <c r="DA1082" s="6"/>
      <c r="DB1082" s="6"/>
      <c r="DC1082" s="6"/>
      <c r="DD1082" s="6"/>
      <c r="DE1082" s="6"/>
      <c r="DF1082" s="6"/>
      <c r="DG1082" s="6"/>
      <c r="DH1082" s="6"/>
      <c r="DJ1082" s="6"/>
      <c r="DK1082" s="6"/>
      <c r="DL1082" s="6"/>
      <c r="DM1082" s="6"/>
      <c r="DN1082" s="6"/>
      <c r="DO1082" s="6"/>
      <c r="DP1082" s="6"/>
      <c r="DQ1082" s="6"/>
      <c r="DR1082" s="6"/>
      <c r="DS1082" s="6"/>
      <c r="DU1082" s="6"/>
      <c r="DV1082" s="6"/>
      <c r="DW1082" s="6"/>
      <c r="DX1082" s="6"/>
      <c r="DY1082" s="6"/>
      <c r="DZ1082" s="6"/>
      <c r="EA1082" s="6"/>
      <c r="EB1082" s="6"/>
      <c r="EC1082" s="6"/>
      <c r="ED1082" s="6"/>
      <c r="EE1082" s="6"/>
      <c r="EF1082" s="6"/>
      <c r="EG1082" s="6"/>
    </row>
    <row r="1083" spans="48:137" customFormat="1" x14ac:dyDescent="0.2">
      <c r="AV1083" s="6"/>
      <c r="AW1083" s="158"/>
      <c r="AX1083" s="158"/>
      <c r="AY1083" s="158"/>
      <c r="AZ1083" s="158"/>
      <c r="BA1083" s="158"/>
      <c r="BB1083" s="6"/>
      <c r="BC1083" s="6"/>
      <c r="BD1083" s="6"/>
      <c r="BE1083" s="6"/>
      <c r="BF1083" s="6"/>
      <c r="BG1083" s="6"/>
      <c r="BH1083" s="6"/>
      <c r="BI1083" s="6"/>
      <c r="BJ1083" s="6"/>
      <c r="BK1083" s="6"/>
      <c r="BL1083" s="6"/>
      <c r="BM1083" s="6"/>
      <c r="BN1083" s="6"/>
      <c r="BO1083" s="6"/>
      <c r="BP1083" s="6"/>
      <c r="BQ1083" s="6"/>
      <c r="BR1083" s="6"/>
      <c r="BS1083" s="6"/>
      <c r="BT1083" s="6"/>
      <c r="BU1083" s="6"/>
      <c r="BV1083" s="6"/>
      <c r="BW1083" s="6"/>
      <c r="BX1083" s="6"/>
      <c r="BY1083" s="6"/>
      <c r="BZ1083" s="6"/>
      <c r="CA1083" s="6"/>
      <c r="CB1083" s="6"/>
      <c r="CC1083" s="6"/>
      <c r="CD1083" s="6"/>
      <c r="CE1083" s="6"/>
      <c r="CF1083" s="6"/>
      <c r="CG1083" s="6"/>
      <c r="CH1083" s="6"/>
      <c r="CI1083" s="6"/>
      <c r="CJ1083" s="6"/>
      <c r="CK1083" s="6"/>
      <c r="CL1083" s="6"/>
      <c r="CN1083" s="6"/>
      <c r="CO1083" s="6"/>
      <c r="CP1083" s="6"/>
      <c r="CQ1083" s="6"/>
      <c r="CR1083" s="6"/>
      <c r="CS1083" s="6"/>
      <c r="CT1083" s="6"/>
      <c r="CU1083" s="6"/>
      <c r="CV1083" s="6"/>
      <c r="CW1083" s="6"/>
      <c r="CX1083" s="6"/>
      <c r="CY1083" s="6"/>
      <c r="CZ1083" s="6"/>
      <c r="DA1083" s="6"/>
      <c r="DB1083" s="6"/>
      <c r="DC1083" s="6"/>
      <c r="DD1083" s="6"/>
      <c r="DE1083" s="6"/>
      <c r="DF1083" s="6"/>
      <c r="DG1083" s="6"/>
      <c r="DH1083" s="6"/>
      <c r="DJ1083" s="6"/>
      <c r="DK1083" s="6"/>
      <c r="DL1083" s="6"/>
      <c r="DM1083" s="6"/>
      <c r="DN1083" s="6"/>
      <c r="DO1083" s="6"/>
      <c r="DP1083" s="6"/>
      <c r="DQ1083" s="6"/>
      <c r="DR1083" s="6"/>
      <c r="DS1083" s="6"/>
      <c r="DU1083" s="6"/>
      <c r="DV1083" s="6"/>
      <c r="DW1083" s="6"/>
      <c r="DX1083" s="6"/>
      <c r="DY1083" s="6"/>
      <c r="DZ1083" s="6"/>
      <c r="EA1083" s="6"/>
      <c r="EB1083" s="6"/>
      <c r="EC1083" s="6"/>
      <c r="ED1083" s="6"/>
      <c r="EE1083" s="6"/>
      <c r="EF1083" s="6"/>
      <c r="EG1083" s="6"/>
    </row>
    <row r="1084" spans="48:137" customFormat="1" x14ac:dyDescent="0.2">
      <c r="AV1084" s="6"/>
      <c r="AW1084" s="158"/>
      <c r="AX1084" s="158"/>
      <c r="AY1084" s="158"/>
      <c r="AZ1084" s="158"/>
      <c r="BA1084" s="158"/>
      <c r="BB1084" s="6"/>
      <c r="BC1084" s="6"/>
      <c r="BD1084" s="6"/>
      <c r="BE1084" s="6"/>
      <c r="BF1084" s="6"/>
      <c r="BG1084" s="6"/>
      <c r="BH1084" s="6"/>
      <c r="BI1084" s="6"/>
      <c r="BJ1084" s="6"/>
      <c r="BK1084" s="6"/>
      <c r="BL1084" s="6"/>
      <c r="BM1084" s="6"/>
      <c r="BN1084" s="6"/>
      <c r="BO1084" s="6"/>
      <c r="BP1084" s="6"/>
      <c r="BQ1084" s="6"/>
      <c r="BR1084" s="6"/>
      <c r="BS1084" s="6"/>
      <c r="BT1084" s="6"/>
      <c r="BU1084" s="6"/>
      <c r="BV1084" s="6"/>
      <c r="BW1084" s="6"/>
      <c r="BX1084" s="6"/>
      <c r="BY1084" s="6"/>
      <c r="BZ1084" s="6"/>
      <c r="CA1084" s="6"/>
      <c r="CB1084" s="6"/>
      <c r="CC1084" s="6"/>
      <c r="CD1084" s="6"/>
      <c r="CE1084" s="6"/>
      <c r="CF1084" s="6"/>
      <c r="CG1084" s="6"/>
      <c r="CH1084" s="6"/>
      <c r="CI1084" s="6"/>
      <c r="CJ1084" s="6"/>
      <c r="CK1084" s="6"/>
      <c r="CL1084" s="6"/>
      <c r="CN1084" s="6"/>
      <c r="CO1084" s="6"/>
      <c r="CP1084" s="6"/>
      <c r="CQ1084" s="6"/>
      <c r="CR1084" s="6"/>
      <c r="CS1084" s="6"/>
      <c r="CT1084" s="6"/>
      <c r="CU1084" s="6"/>
      <c r="CV1084" s="6"/>
      <c r="CW1084" s="6"/>
      <c r="CX1084" s="6"/>
      <c r="CY1084" s="6"/>
      <c r="CZ1084" s="6"/>
      <c r="DA1084" s="6"/>
      <c r="DB1084" s="6"/>
      <c r="DC1084" s="6"/>
      <c r="DD1084" s="6"/>
      <c r="DE1084" s="6"/>
      <c r="DF1084" s="6"/>
      <c r="DG1084" s="6"/>
      <c r="DH1084" s="6"/>
      <c r="DJ1084" s="6"/>
      <c r="DK1084" s="6"/>
      <c r="DL1084" s="6"/>
      <c r="DM1084" s="6"/>
      <c r="DN1084" s="6"/>
      <c r="DO1084" s="6"/>
      <c r="DP1084" s="6"/>
      <c r="DQ1084" s="6"/>
      <c r="DR1084" s="6"/>
      <c r="DS1084" s="6"/>
      <c r="DU1084" s="6"/>
      <c r="DV1084" s="6"/>
      <c r="DW1084" s="6"/>
      <c r="DX1084" s="6"/>
      <c r="DY1084" s="6"/>
      <c r="DZ1084" s="6"/>
      <c r="EA1084" s="6"/>
      <c r="EB1084" s="6"/>
      <c r="EC1084" s="6"/>
      <c r="ED1084" s="6"/>
      <c r="EE1084" s="6"/>
      <c r="EF1084" s="6"/>
      <c r="EG1084" s="6"/>
    </row>
    <row r="1085" spans="48:137" customFormat="1" x14ac:dyDescent="0.2">
      <c r="AV1085" s="6"/>
      <c r="AW1085" s="158"/>
      <c r="AX1085" s="158"/>
      <c r="AY1085" s="158"/>
      <c r="AZ1085" s="158"/>
      <c r="BA1085" s="158"/>
      <c r="BB1085" s="6"/>
      <c r="BC1085" s="6"/>
      <c r="BD1085" s="6"/>
      <c r="BE1085" s="6"/>
      <c r="BF1085" s="6"/>
      <c r="BG1085" s="6"/>
      <c r="BH1085" s="6"/>
      <c r="BI1085" s="6"/>
      <c r="BJ1085" s="6"/>
      <c r="BK1085" s="6"/>
      <c r="BL1085" s="6"/>
      <c r="BM1085" s="6"/>
      <c r="BN1085" s="6"/>
      <c r="BO1085" s="6"/>
      <c r="BP1085" s="6"/>
      <c r="BQ1085" s="6"/>
      <c r="BR1085" s="6"/>
      <c r="BS1085" s="6"/>
      <c r="BT1085" s="6"/>
      <c r="BU1085" s="6"/>
      <c r="BV1085" s="6"/>
      <c r="BW1085" s="6"/>
      <c r="BX1085" s="6"/>
      <c r="BY1085" s="6"/>
      <c r="BZ1085" s="6"/>
      <c r="CA1085" s="6"/>
      <c r="CB1085" s="6"/>
      <c r="CC1085" s="6"/>
      <c r="CD1085" s="6"/>
      <c r="CE1085" s="6"/>
      <c r="CF1085" s="6"/>
      <c r="CG1085" s="6"/>
      <c r="CH1085" s="6"/>
      <c r="CI1085" s="6"/>
      <c r="CJ1085" s="6"/>
      <c r="CK1085" s="6"/>
      <c r="CL1085" s="6"/>
      <c r="CN1085" s="6"/>
      <c r="CO1085" s="6"/>
      <c r="CP1085" s="6"/>
      <c r="CQ1085" s="6"/>
      <c r="CR1085" s="6"/>
      <c r="CS1085" s="6"/>
      <c r="CT1085" s="6"/>
      <c r="CU1085" s="6"/>
      <c r="CV1085" s="6"/>
      <c r="CW1085" s="6"/>
      <c r="CX1085" s="6"/>
      <c r="CY1085" s="6"/>
      <c r="CZ1085" s="6"/>
      <c r="DA1085" s="6"/>
      <c r="DB1085" s="6"/>
      <c r="DC1085" s="6"/>
      <c r="DD1085" s="6"/>
      <c r="DE1085" s="6"/>
      <c r="DF1085" s="6"/>
      <c r="DG1085" s="6"/>
      <c r="DH1085" s="6"/>
      <c r="DJ1085" s="6"/>
      <c r="DK1085" s="6"/>
      <c r="DL1085" s="6"/>
      <c r="DM1085" s="6"/>
      <c r="DN1085" s="6"/>
      <c r="DO1085" s="6"/>
      <c r="DP1085" s="6"/>
      <c r="DQ1085" s="6"/>
      <c r="DR1085" s="6"/>
      <c r="DS1085" s="6"/>
      <c r="DU1085" s="6"/>
      <c r="DV1085" s="6"/>
      <c r="DW1085" s="6"/>
      <c r="DX1085" s="6"/>
      <c r="DY1085" s="6"/>
      <c r="DZ1085" s="6"/>
      <c r="EA1085" s="6"/>
      <c r="EB1085" s="6"/>
      <c r="EC1085" s="6"/>
      <c r="ED1085" s="6"/>
      <c r="EE1085" s="6"/>
      <c r="EF1085" s="6"/>
      <c r="EG1085" s="6"/>
    </row>
    <row r="1086" spans="48:137" customFormat="1" x14ac:dyDescent="0.2">
      <c r="AV1086" s="6"/>
      <c r="AW1086" s="158"/>
      <c r="AX1086" s="158"/>
      <c r="AY1086" s="158"/>
      <c r="AZ1086" s="158"/>
      <c r="BA1086" s="158"/>
      <c r="BB1086" s="6"/>
      <c r="BC1086" s="6"/>
      <c r="BD1086" s="6"/>
      <c r="BE1086" s="6"/>
      <c r="BF1086" s="6"/>
      <c r="BG1086" s="6"/>
      <c r="BH1086" s="6"/>
      <c r="BI1086" s="6"/>
      <c r="BJ1086" s="6"/>
      <c r="BK1086" s="6"/>
      <c r="BL1086" s="6"/>
      <c r="BM1086" s="6"/>
      <c r="BN1086" s="6"/>
      <c r="BO1086" s="6"/>
      <c r="BP1086" s="6"/>
      <c r="BQ1086" s="6"/>
      <c r="BR1086" s="6"/>
      <c r="BS1086" s="6"/>
      <c r="BT1086" s="6"/>
      <c r="BU1086" s="6"/>
      <c r="BV1086" s="6"/>
      <c r="BW1086" s="6"/>
      <c r="BX1086" s="6"/>
      <c r="BY1086" s="6"/>
      <c r="BZ1086" s="6"/>
      <c r="CA1086" s="6"/>
      <c r="CB1086" s="6"/>
      <c r="CC1086" s="6"/>
      <c r="CD1086" s="6"/>
      <c r="CE1086" s="6"/>
      <c r="CF1086" s="6"/>
      <c r="CG1086" s="6"/>
      <c r="CH1086" s="6"/>
      <c r="CI1086" s="6"/>
      <c r="CJ1086" s="6"/>
      <c r="CK1086" s="6"/>
      <c r="CL1086" s="6"/>
      <c r="CN1086" s="6"/>
      <c r="CO1086" s="6"/>
      <c r="CP1086" s="6"/>
      <c r="CQ1086" s="6"/>
      <c r="CR1086" s="6"/>
      <c r="CS1086" s="6"/>
      <c r="CT1086" s="6"/>
      <c r="CU1086" s="6"/>
      <c r="CV1086" s="6"/>
      <c r="CW1086" s="6"/>
      <c r="CX1086" s="6"/>
      <c r="CY1086" s="6"/>
      <c r="CZ1086" s="6"/>
      <c r="DA1086" s="6"/>
      <c r="DB1086" s="6"/>
      <c r="DC1086" s="6"/>
      <c r="DD1086" s="6"/>
      <c r="DE1086" s="6"/>
      <c r="DF1086" s="6"/>
      <c r="DG1086" s="6"/>
      <c r="DH1086" s="6"/>
      <c r="DJ1086" s="6"/>
      <c r="DK1086" s="6"/>
      <c r="DL1086" s="6"/>
      <c r="DM1086" s="6"/>
      <c r="DN1086" s="6"/>
      <c r="DO1086" s="6"/>
      <c r="DP1086" s="6"/>
      <c r="DQ1086" s="6"/>
      <c r="DR1086" s="6"/>
      <c r="DS1086" s="6"/>
      <c r="DU1086" s="6"/>
      <c r="DV1086" s="6"/>
      <c r="DW1086" s="6"/>
      <c r="DX1086" s="6"/>
      <c r="DY1086" s="6"/>
      <c r="DZ1086" s="6"/>
      <c r="EA1086" s="6"/>
      <c r="EB1086" s="6"/>
      <c r="EC1086" s="6"/>
      <c r="ED1086" s="6"/>
      <c r="EE1086" s="6"/>
      <c r="EF1086" s="6"/>
      <c r="EG1086" s="6"/>
    </row>
    <row r="1087" spans="48:137" customFormat="1" x14ac:dyDescent="0.2">
      <c r="AV1087" s="6"/>
      <c r="AW1087" s="158"/>
      <c r="AX1087" s="158"/>
      <c r="AY1087" s="158"/>
      <c r="AZ1087" s="158"/>
      <c r="BA1087" s="158"/>
      <c r="BB1087" s="6"/>
      <c r="BC1087" s="6"/>
      <c r="BD1087" s="6"/>
      <c r="BE1087" s="6"/>
      <c r="BF1087" s="6"/>
      <c r="BG1087" s="6"/>
      <c r="BH1087" s="6"/>
      <c r="BI1087" s="6"/>
      <c r="BJ1087" s="6"/>
      <c r="BK1087" s="6"/>
      <c r="BL1087" s="6"/>
      <c r="BM1087" s="6"/>
      <c r="BN1087" s="6"/>
      <c r="BO1087" s="6"/>
      <c r="BP1087" s="6"/>
      <c r="BQ1087" s="6"/>
      <c r="BR1087" s="6"/>
      <c r="BS1087" s="6"/>
      <c r="BT1087" s="6"/>
      <c r="BU1087" s="6"/>
      <c r="BV1087" s="6"/>
      <c r="BW1087" s="6"/>
      <c r="BX1087" s="6"/>
      <c r="BY1087" s="6"/>
      <c r="BZ1087" s="6"/>
      <c r="CA1087" s="6"/>
      <c r="CB1087" s="6"/>
      <c r="CC1087" s="6"/>
      <c r="CD1087" s="6"/>
      <c r="CE1087" s="6"/>
      <c r="CF1087" s="6"/>
      <c r="CG1087" s="6"/>
      <c r="CH1087" s="6"/>
      <c r="CI1087" s="6"/>
      <c r="CJ1087" s="6"/>
      <c r="CK1087" s="6"/>
      <c r="CL1087" s="6"/>
      <c r="CN1087" s="6"/>
      <c r="CO1087" s="6"/>
      <c r="CP1087" s="6"/>
      <c r="CQ1087" s="6"/>
      <c r="CR1087" s="6"/>
      <c r="CS1087" s="6"/>
      <c r="CT1087" s="6"/>
      <c r="CU1087" s="6"/>
      <c r="CV1087" s="6"/>
      <c r="CW1087" s="6"/>
      <c r="CX1087" s="6"/>
      <c r="CY1087" s="6"/>
      <c r="CZ1087" s="6"/>
      <c r="DA1087" s="6"/>
      <c r="DB1087" s="6"/>
      <c r="DC1087" s="6"/>
      <c r="DD1087" s="6"/>
      <c r="DE1087" s="6"/>
      <c r="DF1087" s="6"/>
      <c r="DG1087" s="6"/>
      <c r="DH1087" s="6"/>
      <c r="DJ1087" s="6"/>
      <c r="DK1087" s="6"/>
      <c r="DL1087" s="6"/>
      <c r="DM1087" s="6"/>
      <c r="DN1087" s="6"/>
      <c r="DO1087" s="6"/>
      <c r="DP1087" s="6"/>
      <c r="DQ1087" s="6"/>
      <c r="DR1087" s="6"/>
      <c r="DS1087" s="6"/>
      <c r="DU1087" s="6"/>
      <c r="DV1087" s="6"/>
      <c r="DW1087" s="6"/>
      <c r="DX1087" s="6"/>
      <c r="DY1087" s="6"/>
      <c r="DZ1087" s="6"/>
      <c r="EA1087" s="6"/>
      <c r="EB1087" s="6"/>
      <c r="EC1087" s="6"/>
      <c r="ED1087" s="6"/>
      <c r="EE1087" s="6"/>
      <c r="EF1087" s="6"/>
      <c r="EG1087" s="6"/>
    </row>
    <row r="1088" spans="48:137" customFormat="1" x14ac:dyDescent="0.2">
      <c r="AV1088" s="6"/>
      <c r="AW1088" s="158"/>
      <c r="AX1088" s="158"/>
      <c r="AY1088" s="158"/>
      <c r="AZ1088" s="158"/>
      <c r="BA1088" s="158"/>
      <c r="BB1088" s="6"/>
      <c r="BC1088" s="6"/>
      <c r="BD1088" s="6"/>
      <c r="BE1088" s="6"/>
      <c r="BF1088" s="6"/>
      <c r="BG1088" s="6"/>
      <c r="BH1088" s="6"/>
      <c r="BI1088" s="6"/>
      <c r="BJ1088" s="6"/>
      <c r="BK1088" s="6"/>
      <c r="BL1088" s="6"/>
      <c r="BM1088" s="6"/>
      <c r="BN1088" s="6"/>
      <c r="BO1088" s="6"/>
      <c r="BP1088" s="6"/>
      <c r="BQ1088" s="6"/>
      <c r="BR1088" s="6"/>
      <c r="BS1088" s="6"/>
      <c r="BT1088" s="6"/>
      <c r="BU1088" s="6"/>
      <c r="BV1088" s="6"/>
      <c r="BW1088" s="6"/>
      <c r="BX1088" s="6"/>
      <c r="BY1088" s="6"/>
      <c r="BZ1088" s="6"/>
      <c r="CA1088" s="6"/>
      <c r="CB1088" s="6"/>
      <c r="CC1088" s="6"/>
      <c r="CD1088" s="6"/>
      <c r="CE1088" s="6"/>
      <c r="CF1088" s="6"/>
      <c r="CG1088" s="6"/>
      <c r="CH1088" s="6"/>
      <c r="CI1088" s="6"/>
      <c r="CJ1088" s="6"/>
      <c r="CK1088" s="6"/>
      <c r="CL1088" s="6"/>
      <c r="CN1088" s="6"/>
      <c r="CO1088" s="6"/>
      <c r="CP1088" s="6"/>
      <c r="CQ1088" s="6"/>
      <c r="CR1088" s="6"/>
      <c r="CS1088" s="6"/>
      <c r="CT1088" s="6"/>
      <c r="CU1088" s="6"/>
      <c r="CV1088" s="6"/>
      <c r="CW1088" s="6"/>
      <c r="CX1088" s="6"/>
      <c r="CY1088" s="6"/>
      <c r="CZ1088" s="6"/>
      <c r="DA1088" s="6"/>
      <c r="DB1088" s="6"/>
      <c r="DC1088" s="6"/>
      <c r="DD1088" s="6"/>
      <c r="DE1088" s="6"/>
      <c r="DF1088" s="6"/>
      <c r="DG1088" s="6"/>
      <c r="DH1088" s="6"/>
      <c r="DJ1088" s="6"/>
      <c r="DK1088" s="6"/>
      <c r="DL1088" s="6"/>
      <c r="DM1088" s="6"/>
      <c r="DN1088" s="6"/>
      <c r="DO1088" s="6"/>
      <c r="DP1088" s="6"/>
      <c r="DQ1088" s="6"/>
      <c r="DR1088" s="6"/>
      <c r="DS1088" s="6"/>
      <c r="DU1088" s="6"/>
      <c r="DV1088" s="6"/>
      <c r="DW1088" s="6"/>
      <c r="DX1088" s="6"/>
      <c r="DY1088" s="6"/>
      <c r="DZ1088" s="6"/>
      <c r="EA1088" s="6"/>
      <c r="EB1088" s="6"/>
      <c r="EC1088" s="6"/>
      <c r="ED1088" s="6"/>
      <c r="EE1088" s="6"/>
      <c r="EF1088" s="6"/>
      <c r="EG1088" s="6"/>
    </row>
    <row r="1089" spans="48:137" customFormat="1" x14ac:dyDescent="0.2">
      <c r="AV1089" s="6"/>
      <c r="AW1089" s="158"/>
      <c r="AX1089" s="158"/>
      <c r="AY1089" s="158"/>
      <c r="AZ1089" s="158"/>
      <c r="BA1089" s="158"/>
      <c r="BB1089" s="6"/>
      <c r="BC1089" s="6"/>
      <c r="BD1089" s="6"/>
      <c r="BE1089" s="6"/>
      <c r="BF1089" s="6"/>
      <c r="BG1089" s="6"/>
      <c r="BH1089" s="6"/>
      <c r="BI1089" s="6"/>
      <c r="BJ1089" s="6"/>
      <c r="BK1089" s="6"/>
      <c r="BL1089" s="6"/>
      <c r="BM1089" s="6"/>
      <c r="BN1089" s="6"/>
      <c r="BO1089" s="6"/>
      <c r="BP1089" s="6"/>
      <c r="BQ1089" s="6"/>
      <c r="BR1089" s="6"/>
      <c r="BS1089" s="6"/>
      <c r="BT1089" s="6"/>
      <c r="BU1089" s="6"/>
      <c r="BV1089" s="6"/>
      <c r="BW1089" s="6"/>
      <c r="BX1089" s="6"/>
      <c r="BY1089" s="6"/>
      <c r="BZ1089" s="6"/>
      <c r="CA1089" s="6"/>
      <c r="CB1089" s="6"/>
      <c r="CC1089" s="6"/>
      <c r="CD1089" s="6"/>
      <c r="CE1089" s="6"/>
      <c r="CF1089" s="6"/>
      <c r="CG1089" s="6"/>
      <c r="CH1089" s="6"/>
      <c r="CI1089" s="6"/>
      <c r="CJ1089" s="6"/>
      <c r="CK1089" s="6"/>
      <c r="CL1089" s="6"/>
      <c r="CN1089" s="6"/>
      <c r="CO1089" s="6"/>
      <c r="CP1089" s="6"/>
      <c r="CQ1089" s="6"/>
      <c r="CR1089" s="6"/>
      <c r="CS1089" s="6"/>
      <c r="CT1089" s="6"/>
      <c r="CU1089" s="6"/>
      <c r="CV1089" s="6"/>
      <c r="CW1089" s="6"/>
      <c r="CX1089" s="6"/>
      <c r="CY1089" s="6"/>
      <c r="CZ1089" s="6"/>
      <c r="DA1089" s="6"/>
      <c r="DB1089" s="6"/>
      <c r="DC1089" s="6"/>
      <c r="DD1089" s="6"/>
      <c r="DE1089" s="6"/>
      <c r="DF1089" s="6"/>
      <c r="DG1089" s="6"/>
      <c r="DH1089" s="6"/>
      <c r="DJ1089" s="6"/>
      <c r="DK1089" s="6"/>
      <c r="DL1089" s="6"/>
      <c r="DM1089" s="6"/>
      <c r="DN1089" s="6"/>
      <c r="DO1089" s="6"/>
      <c r="DP1089" s="6"/>
      <c r="DQ1089" s="6"/>
      <c r="DR1089" s="6"/>
      <c r="DS1089" s="6"/>
      <c r="DU1089" s="6"/>
      <c r="DV1089" s="6"/>
      <c r="DW1089" s="6"/>
      <c r="DX1089" s="6"/>
      <c r="DY1089" s="6"/>
      <c r="DZ1089" s="6"/>
      <c r="EA1089" s="6"/>
      <c r="EB1089" s="6"/>
      <c r="EC1089" s="6"/>
      <c r="ED1089" s="6"/>
      <c r="EE1089" s="6"/>
      <c r="EF1089" s="6"/>
      <c r="EG1089" s="6"/>
    </row>
    <row r="1090" spans="48:137" customFormat="1" x14ac:dyDescent="0.2">
      <c r="AV1090" s="6"/>
      <c r="AW1090" s="158"/>
      <c r="AX1090" s="158"/>
      <c r="AY1090" s="158"/>
      <c r="AZ1090" s="158"/>
      <c r="BA1090" s="158"/>
      <c r="BB1090" s="6"/>
      <c r="BC1090" s="6"/>
      <c r="BD1090" s="6"/>
      <c r="BE1090" s="6"/>
      <c r="BF1090" s="6"/>
      <c r="BG1090" s="6"/>
      <c r="BH1090" s="6"/>
      <c r="BI1090" s="6"/>
      <c r="BJ1090" s="6"/>
      <c r="BK1090" s="6"/>
      <c r="BL1090" s="6"/>
      <c r="BM1090" s="6"/>
      <c r="BN1090" s="6"/>
      <c r="BO1090" s="6"/>
      <c r="BP1090" s="6"/>
      <c r="BQ1090" s="6"/>
      <c r="BR1090" s="6"/>
      <c r="BS1090" s="6"/>
      <c r="BT1090" s="6"/>
      <c r="BU1090" s="6"/>
      <c r="BV1090" s="6"/>
      <c r="BW1090" s="6"/>
      <c r="BX1090" s="6"/>
      <c r="BY1090" s="6"/>
      <c r="BZ1090" s="6"/>
      <c r="CA1090" s="6"/>
      <c r="CB1090" s="6"/>
      <c r="CC1090" s="6"/>
      <c r="CD1090" s="6"/>
      <c r="CE1090" s="6"/>
      <c r="CF1090" s="6"/>
      <c r="CG1090" s="6"/>
      <c r="CH1090" s="6"/>
      <c r="CI1090" s="6"/>
      <c r="CJ1090" s="6"/>
      <c r="CK1090" s="6"/>
      <c r="CL1090" s="6"/>
      <c r="CN1090" s="6"/>
      <c r="CO1090" s="6"/>
      <c r="CP1090" s="6"/>
      <c r="CQ1090" s="6"/>
      <c r="CR1090" s="6"/>
      <c r="CS1090" s="6"/>
      <c r="CT1090" s="6"/>
      <c r="CU1090" s="6"/>
      <c r="CV1090" s="6"/>
      <c r="CW1090" s="6"/>
      <c r="CX1090" s="6"/>
      <c r="CY1090" s="6"/>
      <c r="CZ1090" s="6"/>
      <c r="DA1090" s="6"/>
      <c r="DB1090" s="6"/>
      <c r="DC1090" s="6"/>
      <c r="DD1090" s="6"/>
      <c r="DE1090" s="6"/>
      <c r="DF1090" s="6"/>
      <c r="DG1090" s="6"/>
      <c r="DH1090" s="6"/>
      <c r="DJ1090" s="6"/>
      <c r="DK1090" s="6"/>
      <c r="DL1090" s="6"/>
      <c r="DM1090" s="6"/>
      <c r="DN1090" s="6"/>
      <c r="DO1090" s="6"/>
      <c r="DP1090" s="6"/>
      <c r="DQ1090" s="6"/>
      <c r="DR1090" s="6"/>
      <c r="DS1090" s="6"/>
      <c r="DU1090" s="6"/>
      <c r="DV1090" s="6"/>
      <c r="DW1090" s="6"/>
      <c r="DX1090" s="6"/>
      <c r="DY1090" s="6"/>
      <c r="DZ1090" s="6"/>
      <c r="EA1090" s="6"/>
      <c r="EB1090" s="6"/>
      <c r="EC1090" s="6"/>
      <c r="ED1090" s="6"/>
      <c r="EE1090" s="6"/>
      <c r="EF1090" s="6"/>
      <c r="EG1090" s="6"/>
    </row>
    <row r="1091" spans="48:137" customFormat="1" x14ac:dyDescent="0.2">
      <c r="AV1091" s="6"/>
      <c r="AW1091" s="158"/>
      <c r="AX1091" s="158"/>
      <c r="AY1091" s="158"/>
      <c r="AZ1091" s="158"/>
      <c r="BA1091" s="158"/>
      <c r="BB1091" s="6"/>
      <c r="BC1091" s="6"/>
      <c r="BD1091" s="6"/>
      <c r="BE1091" s="6"/>
      <c r="BF1091" s="6"/>
      <c r="BG1091" s="6"/>
      <c r="BH1091" s="6"/>
      <c r="BI1091" s="6"/>
      <c r="BJ1091" s="6"/>
      <c r="BK1091" s="6"/>
      <c r="BL1091" s="6"/>
      <c r="BM1091" s="6"/>
      <c r="BN1091" s="6"/>
      <c r="BO1091" s="6"/>
      <c r="BP1091" s="6"/>
      <c r="BQ1091" s="6"/>
      <c r="BR1091" s="6"/>
      <c r="BS1091" s="6"/>
      <c r="BT1091" s="6"/>
      <c r="BU1091" s="6"/>
      <c r="BV1091" s="6"/>
      <c r="BW1091" s="6"/>
      <c r="BX1091" s="6"/>
      <c r="BY1091" s="6"/>
      <c r="BZ1091" s="6"/>
      <c r="CA1091" s="6"/>
      <c r="CB1091" s="6"/>
      <c r="CC1091" s="6"/>
      <c r="CD1091" s="6"/>
      <c r="CE1091" s="6"/>
      <c r="CF1091" s="6"/>
      <c r="CG1091" s="6"/>
      <c r="CH1091" s="6"/>
      <c r="CI1091" s="6"/>
      <c r="CJ1091" s="6"/>
      <c r="CK1091" s="6"/>
      <c r="CL1091" s="6"/>
      <c r="CN1091" s="6"/>
      <c r="CO1091" s="6"/>
      <c r="CP1091" s="6"/>
      <c r="CQ1091" s="6"/>
      <c r="CR1091" s="6"/>
      <c r="CS1091" s="6"/>
      <c r="CT1091" s="6"/>
      <c r="CU1091" s="6"/>
      <c r="CV1091" s="6"/>
      <c r="CW1091" s="6"/>
      <c r="CX1091" s="6"/>
      <c r="CY1091" s="6"/>
      <c r="CZ1091" s="6"/>
      <c r="DA1091" s="6"/>
      <c r="DB1091" s="6"/>
      <c r="DC1091" s="6"/>
      <c r="DD1091" s="6"/>
      <c r="DE1091" s="6"/>
      <c r="DF1091" s="6"/>
      <c r="DG1091" s="6"/>
      <c r="DH1091" s="6"/>
      <c r="DJ1091" s="6"/>
      <c r="DK1091" s="6"/>
      <c r="DL1091" s="6"/>
      <c r="DM1091" s="6"/>
      <c r="DN1091" s="6"/>
      <c r="DO1091" s="6"/>
      <c r="DP1091" s="6"/>
      <c r="DQ1091" s="6"/>
      <c r="DR1091" s="6"/>
      <c r="DS1091" s="6"/>
      <c r="DU1091" s="6"/>
      <c r="DV1091" s="6"/>
      <c r="DW1091" s="6"/>
      <c r="DX1091" s="6"/>
      <c r="DY1091" s="6"/>
      <c r="DZ1091" s="6"/>
      <c r="EA1091" s="6"/>
      <c r="EB1091" s="6"/>
      <c r="EC1091" s="6"/>
      <c r="ED1091" s="6"/>
      <c r="EE1091" s="6"/>
      <c r="EF1091" s="6"/>
      <c r="EG1091" s="6"/>
    </row>
    <row r="1092" spans="48:137" customFormat="1" x14ac:dyDescent="0.2">
      <c r="AV1092" s="6"/>
      <c r="AW1092" s="158"/>
      <c r="AX1092" s="158"/>
      <c r="AY1092" s="158"/>
      <c r="AZ1092" s="158"/>
      <c r="BA1092" s="158"/>
      <c r="BB1092" s="6"/>
      <c r="BC1092" s="6"/>
      <c r="BD1092" s="6"/>
      <c r="BE1092" s="6"/>
      <c r="BF1092" s="6"/>
      <c r="BG1092" s="6"/>
      <c r="BH1092" s="6"/>
      <c r="BI1092" s="6"/>
      <c r="BJ1092" s="6"/>
      <c r="BK1092" s="6"/>
      <c r="BL1092" s="6"/>
      <c r="BM1092" s="6"/>
      <c r="BN1092" s="6"/>
      <c r="BO1092" s="6"/>
      <c r="BP1092" s="6"/>
      <c r="BQ1092" s="6"/>
      <c r="BR1092" s="6"/>
      <c r="BS1092" s="6"/>
      <c r="BT1092" s="6"/>
      <c r="BU1092" s="6"/>
      <c r="BV1092" s="6"/>
      <c r="BW1092" s="6"/>
      <c r="BX1092" s="6"/>
      <c r="BY1092" s="6"/>
      <c r="BZ1092" s="6"/>
      <c r="CA1092" s="6"/>
      <c r="CB1092" s="6"/>
      <c r="CC1092" s="6"/>
      <c r="CD1092" s="6"/>
      <c r="CE1092" s="6"/>
      <c r="CF1092" s="6"/>
      <c r="CG1092" s="6"/>
      <c r="CH1092" s="6"/>
      <c r="CI1092" s="6"/>
      <c r="CJ1092" s="6"/>
      <c r="CK1092" s="6"/>
      <c r="CL1092" s="6"/>
      <c r="CN1092" s="6"/>
      <c r="CO1092" s="6"/>
      <c r="CP1092" s="6"/>
      <c r="CQ1092" s="6"/>
      <c r="CR1092" s="6"/>
      <c r="CS1092" s="6"/>
      <c r="CT1092" s="6"/>
      <c r="CU1092" s="6"/>
      <c r="CV1092" s="6"/>
      <c r="CW1092" s="6"/>
      <c r="CX1092" s="6"/>
      <c r="CY1092" s="6"/>
      <c r="CZ1092" s="6"/>
      <c r="DA1092" s="6"/>
      <c r="DB1092" s="6"/>
      <c r="DC1092" s="6"/>
      <c r="DD1092" s="6"/>
      <c r="DE1092" s="6"/>
      <c r="DF1092" s="6"/>
      <c r="DG1092" s="6"/>
      <c r="DH1092" s="6"/>
      <c r="DJ1092" s="6"/>
      <c r="DK1092" s="6"/>
      <c r="DL1092" s="6"/>
      <c r="DM1092" s="6"/>
      <c r="DN1092" s="6"/>
      <c r="DO1092" s="6"/>
      <c r="DP1092" s="6"/>
      <c r="DQ1092" s="6"/>
      <c r="DR1092" s="6"/>
      <c r="DS1092" s="6"/>
      <c r="DU1092" s="6"/>
      <c r="DV1092" s="6"/>
      <c r="DW1092" s="6"/>
      <c r="DX1092" s="6"/>
      <c r="DY1092" s="6"/>
      <c r="DZ1092" s="6"/>
      <c r="EA1092" s="6"/>
      <c r="EB1092" s="6"/>
      <c r="EC1092" s="6"/>
      <c r="ED1092" s="6"/>
      <c r="EE1092" s="6"/>
      <c r="EF1092" s="6"/>
      <c r="EG1092" s="6"/>
    </row>
    <row r="1093" spans="48:137" customFormat="1" x14ac:dyDescent="0.2">
      <c r="AV1093" s="6"/>
      <c r="AW1093" s="158"/>
      <c r="AX1093" s="158"/>
      <c r="AY1093" s="158"/>
      <c r="AZ1093" s="158"/>
      <c r="BA1093" s="158"/>
      <c r="BB1093" s="6"/>
      <c r="BC1093" s="6"/>
      <c r="BD1093" s="6"/>
      <c r="BE1093" s="6"/>
      <c r="BF1093" s="6"/>
      <c r="BG1093" s="6"/>
      <c r="BH1093" s="6"/>
      <c r="BI1093" s="6"/>
      <c r="BJ1093" s="6"/>
      <c r="BK1093" s="6"/>
      <c r="BL1093" s="6"/>
      <c r="BM1093" s="6"/>
      <c r="BN1093" s="6"/>
      <c r="BO1093" s="6"/>
      <c r="BP1093" s="6"/>
      <c r="BQ1093" s="6"/>
      <c r="BR1093" s="6"/>
      <c r="BS1093" s="6"/>
      <c r="BT1093" s="6"/>
      <c r="BU1093" s="6"/>
      <c r="BV1093" s="6"/>
      <c r="BW1093" s="6"/>
      <c r="BX1093" s="6"/>
      <c r="BY1093" s="6"/>
      <c r="BZ1093" s="6"/>
      <c r="CA1093" s="6"/>
      <c r="CB1093" s="6"/>
      <c r="CC1093" s="6"/>
      <c r="CD1093" s="6"/>
      <c r="CE1093" s="6"/>
      <c r="CF1093" s="6"/>
      <c r="CG1093" s="6"/>
      <c r="CH1093" s="6"/>
      <c r="CI1093" s="6"/>
      <c r="CJ1093" s="6"/>
      <c r="CK1093" s="6"/>
      <c r="CL1093" s="6"/>
      <c r="CN1093" s="6"/>
      <c r="CO1093" s="6"/>
      <c r="CP1093" s="6"/>
      <c r="CQ1093" s="6"/>
      <c r="CR1093" s="6"/>
      <c r="CS1093" s="6"/>
      <c r="CT1093" s="6"/>
      <c r="CU1093" s="6"/>
      <c r="CV1093" s="6"/>
      <c r="CW1093" s="6"/>
      <c r="CX1093" s="6"/>
      <c r="CY1093" s="6"/>
      <c r="CZ1093" s="6"/>
      <c r="DA1093" s="6"/>
      <c r="DB1093" s="6"/>
      <c r="DC1093" s="6"/>
      <c r="DD1093" s="6"/>
      <c r="DE1093" s="6"/>
      <c r="DF1093" s="6"/>
      <c r="DG1093" s="6"/>
      <c r="DH1093" s="6"/>
      <c r="DJ1093" s="6"/>
      <c r="DK1093" s="6"/>
      <c r="DL1093" s="6"/>
      <c r="DM1093" s="6"/>
      <c r="DN1093" s="6"/>
      <c r="DO1093" s="6"/>
      <c r="DP1093" s="6"/>
      <c r="DQ1093" s="6"/>
      <c r="DR1093" s="6"/>
      <c r="DS1093" s="6"/>
      <c r="DU1093" s="6"/>
      <c r="DV1093" s="6"/>
      <c r="DW1093" s="6"/>
      <c r="DX1093" s="6"/>
      <c r="DY1093" s="6"/>
      <c r="DZ1093" s="6"/>
      <c r="EA1093" s="6"/>
      <c r="EB1093" s="6"/>
      <c r="EC1093" s="6"/>
      <c r="ED1093" s="6"/>
      <c r="EE1093" s="6"/>
      <c r="EF1093" s="6"/>
      <c r="EG1093" s="6"/>
    </row>
    <row r="1094" spans="48:137" customFormat="1" x14ac:dyDescent="0.2">
      <c r="AV1094" s="6"/>
      <c r="AW1094" s="158"/>
      <c r="AX1094" s="158"/>
      <c r="AY1094" s="158"/>
      <c r="AZ1094" s="158"/>
      <c r="BA1094" s="158"/>
      <c r="BB1094" s="6"/>
      <c r="BC1094" s="6"/>
      <c r="BD1094" s="6"/>
      <c r="BE1094" s="6"/>
      <c r="BF1094" s="6"/>
      <c r="BG1094" s="6"/>
      <c r="BH1094" s="6"/>
      <c r="BI1094" s="6"/>
      <c r="BJ1094" s="6"/>
      <c r="BK1094" s="6"/>
      <c r="BL1094" s="6"/>
      <c r="BM1094" s="6"/>
      <c r="BN1094" s="6"/>
      <c r="BO1094" s="6"/>
      <c r="BP1094" s="6"/>
      <c r="BQ1094" s="6"/>
      <c r="BR1094" s="6"/>
      <c r="BS1094" s="6"/>
      <c r="BT1094" s="6"/>
      <c r="BU1094" s="6"/>
      <c r="BV1094" s="6"/>
      <c r="BW1094" s="6"/>
      <c r="BX1094" s="6"/>
      <c r="BY1094" s="6"/>
      <c r="BZ1094" s="6"/>
      <c r="CA1094" s="6"/>
      <c r="CB1094" s="6"/>
      <c r="CC1094" s="6"/>
      <c r="CD1094" s="6"/>
      <c r="CE1094" s="6"/>
      <c r="CF1094" s="6"/>
      <c r="CG1094" s="6"/>
      <c r="CH1094" s="6"/>
      <c r="CI1094" s="6"/>
      <c r="CJ1094" s="6"/>
      <c r="CK1094" s="6"/>
      <c r="CL1094" s="6"/>
      <c r="CN1094" s="6"/>
      <c r="CO1094" s="6"/>
      <c r="CP1094" s="6"/>
      <c r="CQ1094" s="6"/>
      <c r="CR1094" s="6"/>
      <c r="CS1094" s="6"/>
      <c r="CT1094" s="6"/>
      <c r="CU1094" s="6"/>
      <c r="CV1094" s="6"/>
      <c r="CW1094" s="6"/>
      <c r="CX1094" s="6"/>
      <c r="CY1094" s="6"/>
      <c r="CZ1094" s="6"/>
      <c r="DA1094" s="6"/>
      <c r="DB1094" s="6"/>
      <c r="DC1094" s="6"/>
      <c r="DD1094" s="6"/>
      <c r="DE1094" s="6"/>
      <c r="DF1094" s="6"/>
      <c r="DG1094" s="6"/>
      <c r="DH1094" s="6"/>
      <c r="DJ1094" s="6"/>
      <c r="DK1094" s="6"/>
      <c r="DL1094" s="6"/>
      <c r="DM1094" s="6"/>
      <c r="DN1094" s="6"/>
      <c r="DO1094" s="6"/>
      <c r="DP1094" s="6"/>
      <c r="DQ1094" s="6"/>
      <c r="DR1094" s="6"/>
      <c r="DS1094" s="6"/>
      <c r="DU1094" s="6"/>
      <c r="DV1094" s="6"/>
      <c r="DW1094" s="6"/>
      <c r="DX1094" s="6"/>
      <c r="DY1094" s="6"/>
      <c r="DZ1094" s="6"/>
      <c r="EA1094" s="6"/>
      <c r="EB1094" s="6"/>
      <c r="EC1094" s="6"/>
      <c r="ED1094" s="6"/>
      <c r="EE1094" s="6"/>
      <c r="EF1094" s="6"/>
      <c r="EG1094" s="6"/>
    </row>
    <row r="1095" spans="48:137" customFormat="1" x14ac:dyDescent="0.2">
      <c r="AV1095" s="6"/>
      <c r="AW1095" s="158"/>
      <c r="AX1095" s="158"/>
      <c r="AY1095" s="158"/>
      <c r="AZ1095" s="158"/>
      <c r="BA1095" s="158"/>
      <c r="BB1095" s="6"/>
      <c r="BC1095" s="6"/>
      <c r="BD1095" s="6"/>
      <c r="BE1095" s="6"/>
      <c r="BF1095" s="6"/>
      <c r="BG1095" s="6"/>
      <c r="BH1095" s="6"/>
      <c r="BI1095" s="6"/>
      <c r="BJ1095" s="6"/>
      <c r="BK1095" s="6"/>
      <c r="BL1095" s="6"/>
      <c r="BM1095" s="6"/>
      <c r="BN1095" s="6"/>
      <c r="BO1095" s="6"/>
      <c r="BP1095" s="6"/>
      <c r="BQ1095" s="6"/>
      <c r="BR1095" s="6"/>
      <c r="BS1095" s="6"/>
      <c r="BT1095" s="6"/>
      <c r="BU1095" s="6"/>
      <c r="BV1095" s="6"/>
      <c r="BW1095" s="6"/>
      <c r="BX1095" s="6"/>
      <c r="BY1095" s="6"/>
      <c r="BZ1095" s="6"/>
      <c r="CA1095" s="6"/>
      <c r="CB1095" s="6"/>
      <c r="CC1095" s="6"/>
      <c r="CD1095" s="6"/>
      <c r="CE1095" s="6"/>
      <c r="CF1095" s="6"/>
      <c r="CG1095" s="6"/>
      <c r="CH1095" s="6"/>
      <c r="CI1095" s="6"/>
      <c r="CJ1095" s="6"/>
      <c r="CK1095" s="6"/>
      <c r="CL1095" s="6"/>
      <c r="CN1095" s="6"/>
      <c r="CO1095" s="6"/>
      <c r="CP1095" s="6"/>
      <c r="CQ1095" s="6"/>
      <c r="CR1095" s="6"/>
      <c r="CS1095" s="6"/>
      <c r="CT1095" s="6"/>
      <c r="CU1095" s="6"/>
      <c r="CV1095" s="6"/>
      <c r="CW1095" s="6"/>
      <c r="CX1095" s="6"/>
      <c r="CY1095" s="6"/>
      <c r="CZ1095" s="6"/>
      <c r="DA1095" s="6"/>
      <c r="DB1095" s="6"/>
      <c r="DC1095" s="6"/>
      <c r="DD1095" s="6"/>
      <c r="DE1095" s="6"/>
      <c r="DF1095" s="6"/>
      <c r="DG1095" s="6"/>
      <c r="DH1095" s="6"/>
      <c r="DJ1095" s="6"/>
      <c r="DK1095" s="6"/>
      <c r="DL1095" s="6"/>
      <c r="DM1095" s="6"/>
      <c r="DN1095" s="6"/>
      <c r="DO1095" s="6"/>
      <c r="DP1095" s="6"/>
      <c r="DQ1095" s="6"/>
      <c r="DR1095" s="6"/>
      <c r="DS1095" s="6"/>
      <c r="DU1095" s="6"/>
      <c r="DV1095" s="6"/>
      <c r="DW1095" s="6"/>
      <c r="DX1095" s="6"/>
      <c r="DY1095" s="6"/>
      <c r="DZ1095" s="6"/>
      <c r="EA1095" s="6"/>
      <c r="EB1095" s="6"/>
      <c r="EC1095" s="6"/>
      <c r="ED1095" s="6"/>
      <c r="EE1095" s="6"/>
      <c r="EF1095" s="6"/>
      <c r="EG1095" s="6"/>
    </row>
    <row r="1096" spans="48:137" customFormat="1" x14ac:dyDescent="0.2">
      <c r="AV1096" s="6"/>
      <c r="AW1096" s="158"/>
      <c r="AX1096" s="158"/>
      <c r="AY1096" s="158"/>
      <c r="AZ1096" s="158"/>
      <c r="BA1096" s="158"/>
      <c r="BB1096" s="6"/>
      <c r="BC1096" s="6"/>
      <c r="BD1096" s="6"/>
      <c r="BE1096" s="6"/>
      <c r="BF1096" s="6"/>
      <c r="BG1096" s="6"/>
      <c r="BH1096" s="6"/>
      <c r="BI1096" s="6"/>
      <c r="BJ1096" s="6"/>
      <c r="BK1096" s="6"/>
      <c r="BL1096" s="6"/>
      <c r="BM1096" s="6"/>
      <c r="BN1096" s="6"/>
      <c r="BO1096" s="6"/>
      <c r="BP1096" s="6"/>
      <c r="BQ1096" s="6"/>
      <c r="BR1096" s="6"/>
      <c r="BS1096" s="6"/>
      <c r="BT1096" s="6"/>
      <c r="BU1096" s="6"/>
      <c r="BV1096" s="6"/>
      <c r="BW1096" s="6"/>
      <c r="BX1096" s="6"/>
      <c r="BY1096" s="6"/>
      <c r="BZ1096" s="6"/>
      <c r="CA1096" s="6"/>
      <c r="CB1096" s="6"/>
      <c r="CC1096" s="6"/>
      <c r="CD1096" s="6"/>
      <c r="CE1096" s="6"/>
      <c r="CF1096" s="6"/>
      <c r="CG1096" s="6"/>
      <c r="CH1096" s="6"/>
      <c r="CI1096" s="6"/>
      <c r="CJ1096" s="6"/>
      <c r="CK1096" s="6"/>
      <c r="CL1096" s="6"/>
      <c r="CN1096" s="6"/>
      <c r="CO1096" s="6"/>
      <c r="CP1096" s="6"/>
      <c r="CQ1096" s="6"/>
      <c r="CR1096" s="6"/>
      <c r="CS1096" s="6"/>
      <c r="CT1096" s="6"/>
      <c r="CU1096" s="6"/>
      <c r="CV1096" s="6"/>
      <c r="CW1096" s="6"/>
      <c r="CX1096" s="6"/>
      <c r="CY1096" s="6"/>
      <c r="CZ1096" s="6"/>
      <c r="DA1096" s="6"/>
      <c r="DB1096" s="6"/>
      <c r="DC1096" s="6"/>
      <c r="DD1096" s="6"/>
      <c r="DE1096" s="6"/>
      <c r="DF1096" s="6"/>
      <c r="DG1096" s="6"/>
      <c r="DH1096" s="6"/>
      <c r="DJ1096" s="6"/>
      <c r="DK1096" s="6"/>
      <c r="DL1096" s="6"/>
      <c r="DM1096" s="6"/>
      <c r="DN1096" s="6"/>
      <c r="DO1096" s="6"/>
      <c r="DP1096" s="6"/>
      <c r="DQ1096" s="6"/>
      <c r="DR1096" s="6"/>
      <c r="DS1096" s="6"/>
      <c r="DU1096" s="6"/>
      <c r="DV1096" s="6"/>
      <c r="DW1096" s="6"/>
      <c r="DX1096" s="6"/>
      <c r="DY1096" s="6"/>
      <c r="DZ1096" s="6"/>
      <c r="EA1096" s="6"/>
      <c r="EB1096" s="6"/>
      <c r="EC1096" s="6"/>
      <c r="ED1096" s="6"/>
      <c r="EE1096" s="6"/>
      <c r="EF1096" s="6"/>
      <c r="EG1096" s="6"/>
    </row>
    <row r="1097" spans="48:137" customFormat="1" x14ac:dyDescent="0.2">
      <c r="AV1097" s="6"/>
      <c r="AW1097" s="158"/>
      <c r="AX1097" s="158"/>
      <c r="AY1097" s="158"/>
      <c r="AZ1097" s="158"/>
      <c r="BA1097" s="158"/>
      <c r="BB1097" s="6"/>
      <c r="BC1097" s="6"/>
      <c r="BD1097" s="6"/>
      <c r="BE1097" s="6"/>
      <c r="BF1097" s="6"/>
      <c r="BG1097" s="6"/>
      <c r="BH1097" s="6"/>
      <c r="BI1097" s="6"/>
      <c r="BJ1097" s="6"/>
      <c r="BK1097" s="6"/>
      <c r="BL1097" s="6"/>
      <c r="BM1097" s="6"/>
      <c r="BN1097" s="6"/>
      <c r="BO1097" s="6"/>
      <c r="BP1097" s="6"/>
      <c r="BQ1097" s="6"/>
      <c r="BR1097" s="6"/>
      <c r="BS1097" s="6"/>
      <c r="BT1097" s="6"/>
      <c r="BU1097" s="6"/>
      <c r="BV1097" s="6"/>
      <c r="BW1097" s="6"/>
      <c r="BX1097" s="6"/>
      <c r="BY1097" s="6"/>
      <c r="BZ1097" s="6"/>
      <c r="CA1097" s="6"/>
      <c r="CB1097" s="6"/>
      <c r="CC1097" s="6"/>
      <c r="CD1097" s="6"/>
      <c r="CE1097" s="6"/>
      <c r="CF1097" s="6"/>
      <c r="CG1097" s="6"/>
      <c r="CH1097" s="6"/>
      <c r="CI1097" s="6"/>
      <c r="CJ1097" s="6"/>
      <c r="CK1097" s="6"/>
      <c r="CL1097" s="6"/>
      <c r="CN1097" s="6"/>
      <c r="CO1097" s="6"/>
      <c r="CP1097" s="6"/>
      <c r="CQ1097" s="6"/>
      <c r="CR1097" s="6"/>
      <c r="CS1097" s="6"/>
      <c r="CT1097" s="6"/>
      <c r="CU1097" s="6"/>
      <c r="CV1097" s="6"/>
      <c r="CW1097" s="6"/>
      <c r="CX1097" s="6"/>
      <c r="CY1097" s="6"/>
      <c r="CZ1097" s="6"/>
      <c r="DA1097" s="6"/>
      <c r="DB1097" s="6"/>
      <c r="DC1097" s="6"/>
      <c r="DD1097" s="6"/>
      <c r="DE1097" s="6"/>
      <c r="DF1097" s="6"/>
      <c r="DG1097" s="6"/>
      <c r="DH1097" s="6"/>
      <c r="DJ1097" s="6"/>
      <c r="DK1097" s="6"/>
      <c r="DL1097" s="6"/>
      <c r="DM1097" s="6"/>
      <c r="DN1097" s="6"/>
      <c r="DO1097" s="6"/>
      <c r="DP1097" s="6"/>
      <c r="DQ1097" s="6"/>
      <c r="DR1097" s="6"/>
      <c r="DS1097" s="6"/>
      <c r="DU1097" s="6"/>
      <c r="DV1097" s="6"/>
      <c r="DW1097" s="6"/>
      <c r="DX1097" s="6"/>
      <c r="DY1097" s="6"/>
      <c r="DZ1097" s="6"/>
      <c r="EA1097" s="6"/>
      <c r="EB1097" s="6"/>
      <c r="EC1097" s="6"/>
      <c r="ED1097" s="6"/>
      <c r="EE1097" s="6"/>
      <c r="EF1097" s="6"/>
      <c r="EG1097" s="6"/>
    </row>
    <row r="1098" spans="48:137" customFormat="1" x14ac:dyDescent="0.2">
      <c r="AV1098" s="6"/>
      <c r="AW1098" s="158"/>
      <c r="AX1098" s="158"/>
      <c r="AY1098" s="158"/>
      <c r="AZ1098" s="158"/>
      <c r="BA1098" s="158"/>
      <c r="BB1098" s="6"/>
      <c r="BC1098" s="6"/>
      <c r="BD1098" s="6"/>
      <c r="BE1098" s="6"/>
      <c r="BF1098" s="6"/>
      <c r="BG1098" s="6"/>
      <c r="BH1098" s="6"/>
      <c r="BI1098" s="6"/>
      <c r="BJ1098" s="6"/>
      <c r="BK1098" s="6"/>
      <c r="BL1098" s="6"/>
      <c r="BM1098" s="6"/>
      <c r="BN1098" s="6"/>
      <c r="BO1098" s="6"/>
      <c r="BP1098" s="6"/>
      <c r="BQ1098" s="6"/>
      <c r="BR1098" s="6"/>
      <c r="BS1098" s="6"/>
      <c r="BT1098" s="6"/>
      <c r="BU1098" s="6"/>
      <c r="BV1098" s="6"/>
      <c r="BW1098" s="6"/>
      <c r="BX1098" s="6"/>
      <c r="BY1098" s="6"/>
      <c r="BZ1098" s="6"/>
      <c r="CA1098" s="6"/>
      <c r="CB1098" s="6"/>
      <c r="CC1098" s="6"/>
      <c r="CD1098" s="6"/>
      <c r="CE1098" s="6"/>
      <c r="CF1098" s="6"/>
      <c r="CG1098" s="6"/>
      <c r="CH1098" s="6"/>
      <c r="CI1098" s="6"/>
      <c r="CJ1098" s="6"/>
      <c r="CK1098" s="6"/>
      <c r="CL1098" s="6"/>
      <c r="CN1098" s="6"/>
      <c r="CO1098" s="6"/>
      <c r="CP1098" s="6"/>
      <c r="CQ1098" s="6"/>
      <c r="CR1098" s="6"/>
      <c r="CS1098" s="6"/>
      <c r="CT1098" s="6"/>
      <c r="CU1098" s="6"/>
      <c r="CV1098" s="6"/>
      <c r="CW1098" s="6"/>
      <c r="CX1098" s="6"/>
      <c r="CY1098" s="6"/>
      <c r="CZ1098" s="6"/>
      <c r="DA1098" s="6"/>
      <c r="DB1098" s="6"/>
      <c r="DC1098" s="6"/>
      <c r="DD1098" s="6"/>
      <c r="DE1098" s="6"/>
      <c r="DF1098" s="6"/>
      <c r="DG1098" s="6"/>
      <c r="DH1098" s="6"/>
      <c r="DJ1098" s="6"/>
      <c r="DK1098" s="6"/>
      <c r="DL1098" s="6"/>
      <c r="DM1098" s="6"/>
      <c r="DN1098" s="6"/>
      <c r="DO1098" s="6"/>
      <c r="DP1098" s="6"/>
      <c r="DQ1098" s="6"/>
      <c r="DR1098" s="6"/>
      <c r="DS1098" s="6"/>
      <c r="DU1098" s="6"/>
      <c r="DV1098" s="6"/>
      <c r="DW1098" s="6"/>
      <c r="DX1098" s="6"/>
      <c r="DY1098" s="6"/>
      <c r="DZ1098" s="6"/>
      <c r="EA1098" s="6"/>
      <c r="EB1098" s="6"/>
      <c r="EC1098" s="6"/>
      <c r="ED1098" s="6"/>
      <c r="EE1098" s="6"/>
      <c r="EF1098" s="6"/>
      <c r="EG1098" s="6"/>
    </row>
    <row r="1099" spans="48:137" customFormat="1" x14ac:dyDescent="0.2">
      <c r="AV1099" s="6"/>
      <c r="AW1099" s="158"/>
      <c r="AX1099" s="158"/>
      <c r="AY1099" s="158"/>
      <c r="AZ1099" s="158"/>
      <c r="BA1099" s="158"/>
      <c r="BB1099" s="6"/>
      <c r="BC1099" s="6"/>
      <c r="BD1099" s="6"/>
      <c r="BE1099" s="6"/>
      <c r="BF1099" s="6"/>
      <c r="BG1099" s="6"/>
      <c r="BH1099" s="6"/>
      <c r="BI1099" s="6"/>
      <c r="BJ1099" s="6"/>
      <c r="BK1099" s="6"/>
      <c r="BL1099" s="6"/>
      <c r="BM1099" s="6"/>
      <c r="BN1099" s="6"/>
      <c r="BO1099" s="6"/>
      <c r="BP1099" s="6"/>
      <c r="BQ1099" s="6"/>
      <c r="BR1099" s="6"/>
      <c r="BS1099" s="6"/>
      <c r="BT1099" s="6"/>
      <c r="BU1099" s="6"/>
      <c r="BV1099" s="6"/>
      <c r="BW1099" s="6"/>
      <c r="BX1099" s="6"/>
      <c r="BY1099" s="6"/>
      <c r="BZ1099" s="6"/>
      <c r="CA1099" s="6"/>
      <c r="CB1099" s="6"/>
      <c r="CC1099" s="6"/>
      <c r="CD1099" s="6"/>
      <c r="CE1099" s="6"/>
      <c r="CF1099" s="6"/>
      <c r="CG1099" s="6"/>
      <c r="CH1099" s="6"/>
      <c r="CI1099" s="6"/>
      <c r="CJ1099" s="6"/>
      <c r="CK1099" s="6"/>
      <c r="CL1099" s="6"/>
      <c r="CN1099" s="6"/>
      <c r="CO1099" s="6"/>
      <c r="CP1099" s="6"/>
      <c r="CQ1099" s="6"/>
      <c r="CR1099" s="6"/>
      <c r="CS1099" s="6"/>
      <c r="CT1099" s="6"/>
      <c r="CU1099" s="6"/>
      <c r="CV1099" s="6"/>
      <c r="CW1099" s="6"/>
      <c r="CX1099" s="6"/>
      <c r="CY1099" s="6"/>
      <c r="CZ1099" s="6"/>
      <c r="DA1099" s="6"/>
      <c r="DB1099" s="6"/>
      <c r="DC1099" s="6"/>
      <c r="DD1099" s="6"/>
      <c r="DE1099" s="6"/>
      <c r="DF1099" s="6"/>
      <c r="DG1099" s="6"/>
      <c r="DH1099" s="6"/>
      <c r="DJ1099" s="6"/>
      <c r="DK1099" s="6"/>
      <c r="DL1099" s="6"/>
      <c r="DM1099" s="6"/>
      <c r="DN1099" s="6"/>
      <c r="DO1099" s="6"/>
      <c r="DP1099" s="6"/>
      <c r="DQ1099" s="6"/>
      <c r="DR1099" s="6"/>
      <c r="DS1099" s="6"/>
      <c r="DU1099" s="6"/>
      <c r="DV1099" s="6"/>
      <c r="DW1099" s="6"/>
      <c r="DX1099" s="6"/>
      <c r="DY1099" s="6"/>
      <c r="DZ1099" s="6"/>
      <c r="EA1099" s="6"/>
      <c r="EB1099" s="6"/>
      <c r="EC1099" s="6"/>
      <c r="ED1099" s="6"/>
      <c r="EE1099" s="6"/>
      <c r="EF1099" s="6"/>
      <c r="EG1099" s="6"/>
    </row>
    <row r="1100" spans="48:137" customFormat="1" x14ac:dyDescent="0.2">
      <c r="AV1100" s="6"/>
      <c r="AW1100" s="158"/>
      <c r="AX1100" s="158"/>
      <c r="AY1100" s="158"/>
      <c r="AZ1100" s="158"/>
      <c r="BA1100" s="158"/>
      <c r="BB1100" s="6"/>
      <c r="BC1100" s="6"/>
      <c r="BD1100" s="6"/>
      <c r="BE1100" s="6"/>
      <c r="BF1100" s="6"/>
      <c r="BG1100" s="6"/>
      <c r="BH1100" s="6"/>
      <c r="BI1100" s="6"/>
      <c r="BJ1100" s="6"/>
      <c r="BK1100" s="6"/>
      <c r="BL1100" s="6"/>
      <c r="BM1100" s="6"/>
      <c r="BN1100" s="6"/>
      <c r="BO1100" s="6"/>
      <c r="BP1100" s="6"/>
      <c r="BQ1100" s="6"/>
      <c r="BR1100" s="6"/>
      <c r="BS1100" s="6"/>
      <c r="BT1100" s="6"/>
      <c r="BU1100" s="6"/>
      <c r="BV1100" s="6"/>
      <c r="BW1100" s="6"/>
      <c r="BX1100" s="6"/>
      <c r="BY1100" s="6"/>
      <c r="BZ1100" s="6"/>
      <c r="CA1100" s="6"/>
      <c r="CB1100" s="6"/>
      <c r="CC1100" s="6"/>
      <c r="CD1100" s="6"/>
      <c r="CE1100" s="6"/>
      <c r="CF1100" s="6"/>
      <c r="CG1100" s="6"/>
      <c r="CH1100" s="6"/>
      <c r="CI1100" s="6"/>
      <c r="CJ1100" s="6"/>
      <c r="CK1100" s="6"/>
      <c r="CL1100" s="6"/>
      <c r="CN1100" s="6"/>
      <c r="CO1100" s="6"/>
      <c r="CP1100" s="6"/>
      <c r="CQ1100" s="6"/>
      <c r="CR1100" s="6"/>
      <c r="CS1100" s="6"/>
      <c r="CT1100" s="6"/>
      <c r="CU1100" s="6"/>
      <c r="CV1100" s="6"/>
      <c r="CW1100" s="6"/>
      <c r="CX1100" s="6"/>
      <c r="CY1100" s="6"/>
      <c r="CZ1100" s="6"/>
      <c r="DA1100" s="6"/>
      <c r="DB1100" s="6"/>
      <c r="DC1100" s="6"/>
      <c r="DD1100" s="6"/>
      <c r="DE1100" s="6"/>
      <c r="DF1100" s="6"/>
      <c r="DG1100" s="6"/>
      <c r="DH1100" s="6"/>
      <c r="DJ1100" s="6"/>
      <c r="DK1100" s="6"/>
      <c r="DL1100" s="6"/>
      <c r="DM1100" s="6"/>
      <c r="DN1100" s="6"/>
      <c r="DO1100" s="6"/>
      <c r="DP1100" s="6"/>
      <c r="DQ1100" s="6"/>
      <c r="DR1100" s="6"/>
      <c r="DS1100" s="6"/>
      <c r="DU1100" s="6"/>
      <c r="DV1100" s="6"/>
      <c r="DW1100" s="6"/>
      <c r="DX1100" s="6"/>
      <c r="DY1100" s="6"/>
      <c r="DZ1100" s="6"/>
      <c r="EA1100" s="6"/>
      <c r="EB1100" s="6"/>
      <c r="EC1100" s="6"/>
      <c r="ED1100" s="6"/>
      <c r="EE1100" s="6"/>
      <c r="EF1100" s="6"/>
      <c r="EG1100" s="6"/>
    </row>
    <row r="1101" spans="48:137" customFormat="1" x14ac:dyDescent="0.2">
      <c r="AV1101" s="6"/>
      <c r="AW1101" s="158"/>
      <c r="AX1101" s="158"/>
      <c r="AY1101" s="158"/>
      <c r="AZ1101" s="158"/>
      <c r="BA1101" s="158"/>
      <c r="BB1101" s="6"/>
      <c r="BC1101" s="6"/>
      <c r="BD1101" s="6"/>
      <c r="BE1101" s="6"/>
      <c r="BF1101" s="6"/>
      <c r="BG1101" s="6"/>
      <c r="BH1101" s="6"/>
      <c r="BI1101" s="6"/>
      <c r="BJ1101" s="6"/>
      <c r="BK1101" s="6"/>
      <c r="BL1101" s="6"/>
      <c r="BM1101" s="6"/>
      <c r="BN1101" s="6"/>
      <c r="BO1101" s="6"/>
      <c r="BP1101" s="6"/>
      <c r="BQ1101" s="6"/>
      <c r="BR1101" s="6"/>
      <c r="BS1101" s="6"/>
      <c r="BT1101" s="6"/>
      <c r="BU1101" s="6"/>
      <c r="BV1101" s="6"/>
      <c r="BW1101" s="6"/>
      <c r="BX1101" s="6"/>
      <c r="BY1101" s="6"/>
      <c r="BZ1101" s="6"/>
      <c r="CA1101" s="6"/>
      <c r="CB1101" s="6"/>
      <c r="CC1101" s="6"/>
      <c r="CD1101" s="6"/>
      <c r="CE1101" s="6"/>
      <c r="CF1101" s="6"/>
      <c r="CG1101" s="6"/>
      <c r="CH1101" s="6"/>
      <c r="CI1101" s="6"/>
      <c r="CJ1101" s="6"/>
      <c r="CK1101" s="6"/>
      <c r="CL1101" s="6"/>
      <c r="CN1101" s="6"/>
      <c r="CO1101" s="6"/>
      <c r="CP1101" s="6"/>
      <c r="CQ1101" s="6"/>
      <c r="CR1101" s="6"/>
      <c r="CS1101" s="6"/>
      <c r="CT1101" s="6"/>
      <c r="CU1101" s="6"/>
      <c r="CV1101" s="6"/>
      <c r="CW1101" s="6"/>
      <c r="CX1101" s="6"/>
      <c r="CY1101" s="6"/>
      <c r="CZ1101" s="6"/>
      <c r="DA1101" s="6"/>
      <c r="DB1101" s="6"/>
      <c r="DC1101" s="6"/>
      <c r="DD1101" s="6"/>
      <c r="DE1101" s="6"/>
      <c r="DF1101" s="6"/>
      <c r="DG1101" s="6"/>
      <c r="DH1101" s="6"/>
      <c r="DJ1101" s="6"/>
      <c r="DK1101" s="6"/>
      <c r="DL1101" s="6"/>
      <c r="DM1101" s="6"/>
      <c r="DN1101" s="6"/>
      <c r="DO1101" s="6"/>
      <c r="DP1101" s="6"/>
      <c r="DQ1101" s="6"/>
      <c r="DR1101" s="6"/>
      <c r="DS1101" s="6"/>
      <c r="DU1101" s="6"/>
      <c r="DV1101" s="6"/>
      <c r="DW1101" s="6"/>
      <c r="DX1101" s="6"/>
      <c r="DY1101" s="6"/>
      <c r="DZ1101" s="6"/>
      <c r="EA1101" s="6"/>
      <c r="EB1101" s="6"/>
      <c r="EC1101" s="6"/>
      <c r="ED1101" s="6"/>
      <c r="EE1101" s="6"/>
      <c r="EF1101" s="6"/>
      <c r="EG1101" s="6"/>
    </row>
    <row r="1102" spans="48:137" customFormat="1" x14ac:dyDescent="0.2">
      <c r="AV1102" s="6"/>
      <c r="AW1102" s="158"/>
      <c r="AX1102" s="158"/>
      <c r="AY1102" s="158"/>
      <c r="AZ1102" s="158"/>
      <c r="BA1102" s="158"/>
      <c r="BB1102" s="6"/>
      <c r="BC1102" s="6"/>
      <c r="BD1102" s="6"/>
      <c r="BE1102" s="6"/>
      <c r="BF1102" s="6"/>
      <c r="BG1102" s="6"/>
      <c r="BH1102" s="6"/>
      <c r="BI1102" s="6"/>
      <c r="BJ1102" s="6"/>
      <c r="BK1102" s="6"/>
      <c r="BL1102" s="6"/>
      <c r="BM1102" s="6"/>
      <c r="BN1102" s="6"/>
      <c r="BO1102" s="6"/>
      <c r="BP1102" s="6"/>
      <c r="BQ1102" s="6"/>
      <c r="BR1102" s="6"/>
      <c r="BS1102" s="6"/>
      <c r="BT1102" s="6"/>
      <c r="BU1102" s="6"/>
      <c r="BV1102" s="6"/>
      <c r="BW1102" s="6"/>
      <c r="BX1102" s="6"/>
      <c r="BY1102" s="6"/>
      <c r="BZ1102" s="6"/>
      <c r="CA1102" s="6"/>
      <c r="CB1102" s="6"/>
      <c r="CC1102" s="6"/>
      <c r="CD1102" s="6"/>
      <c r="CE1102" s="6"/>
      <c r="CF1102" s="6"/>
      <c r="CG1102" s="6"/>
      <c r="CH1102" s="6"/>
      <c r="CI1102" s="6"/>
      <c r="CJ1102" s="6"/>
      <c r="CK1102" s="6"/>
      <c r="CL1102" s="6"/>
      <c r="CN1102" s="6"/>
      <c r="CO1102" s="6"/>
      <c r="CP1102" s="6"/>
      <c r="CQ1102" s="6"/>
      <c r="CR1102" s="6"/>
      <c r="CS1102" s="6"/>
      <c r="CT1102" s="6"/>
      <c r="CU1102" s="6"/>
      <c r="CV1102" s="6"/>
      <c r="CW1102" s="6"/>
      <c r="CX1102" s="6"/>
      <c r="CY1102" s="6"/>
      <c r="CZ1102" s="6"/>
      <c r="DA1102" s="6"/>
      <c r="DB1102" s="6"/>
      <c r="DC1102" s="6"/>
      <c r="DD1102" s="6"/>
      <c r="DE1102" s="6"/>
      <c r="DF1102" s="6"/>
      <c r="DG1102" s="6"/>
      <c r="DH1102" s="6"/>
      <c r="DJ1102" s="6"/>
      <c r="DK1102" s="6"/>
      <c r="DL1102" s="6"/>
      <c r="DM1102" s="6"/>
      <c r="DN1102" s="6"/>
      <c r="DO1102" s="6"/>
      <c r="DP1102" s="6"/>
      <c r="DQ1102" s="6"/>
      <c r="DR1102" s="6"/>
      <c r="DS1102" s="6"/>
      <c r="DU1102" s="6"/>
      <c r="DV1102" s="6"/>
      <c r="DW1102" s="6"/>
      <c r="DX1102" s="6"/>
      <c r="DY1102" s="6"/>
      <c r="DZ1102" s="6"/>
      <c r="EA1102" s="6"/>
      <c r="EB1102" s="6"/>
      <c r="EC1102" s="6"/>
      <c r="ED1102" s="6"/>
      <c r="EE1102" s="6"/>
      <c r="EF1102" s="6"/>
      <c r="EG1102" s="6"/>
    </row>
    <row r="1103" spans="48:137" customFormat="1" x14ac:dyDescent="0.2">
      <c r="AV1103" s="6"/>
      <c r="AW1103" s="158"/>
      <c r="AX1103" s="158"/>
      <c r="AY1103" s="158"/>
      <c r="AZ1103" s="158"/>
      <c r="BA1103" s="158"/>
      <c r="BB1103" s="6"/>
      <c r="BC1103" s="6"/>
      <c r="BD1103" s="6"/>
      <c r="BE1103" s="6"/>
      <c r="BF1103" s="6"/>
      <c r="BG1103" s="6"/>
      <c r="BH1103" s="6"/>
      <c r="BI1103" s="6"/>
      <c r="BJ1103" s="6"/>
      <c r="BK1103" s="6"/>
      <c r="BL1103" s="6"/>
      <c r="BM1103" s="6"/>
      <c r="BN1103" s="6"/>
      <c r="BO1103" s="6"/>
      <c r="BP1103" s="6"/>
      <c r="BQ1103" s="6"/>
      <c r="BR1103" s="6"/>
      <c r="BS1103" s="6"/>
      <c r="BT1103" s="6"/>
      <c r="BU1103" s="6"/>
      <c r="BV1103" s="6"/>
      <c r="BW1103" s="6"/>
      <c r="BX1103" s="6"/>
      <c r="BY1103" s="6"/>
      <c r="BZ1103" s="6"/>
      <c r="CA1103" s="6"/>
      <c r="CB1103" s="6"/>
      <c r="CC1103" s="6"/>
      <c r="CD1103" s="6"/>
      <c r="CE1103" s="6"/>
      <c r="CF1103" s="6"/>
      <c r="CG1103" s="6"/>
      <c r="CH1103" s="6"/>
      <c r="CI1103" s="6"/>
      <c r="CJ1103" s="6"/>
      <c r="CK1103" s="6"/>
      <c r="CL1103" s="6"/>
      <c r="CN1103" s="6"/>
      <c r="CO1103" s="6"/>
      <c r="CP1103" s="6"/>
      <c r="CQ1103" s="6"/>
      <c r="CR1103" s="6"/>
      <c r="CS1103" s="6"/>
      <c r="CT1103" s="6"/>
      <c r="CU1103" s="6"/>
      <c r="CV1103" s="6"/>
      <c r="CW1103" s="6"/>
      <c r="CX1103" s="6"/>
      <c r="CY1103" s="6"/>
      <c r="CZ1103" s="6"/>
      <c r="DA1103" s="6"/>
      <c r="DB1103" s="6"/>
      <c r="DC1103" s="6"/>
      <c r="DD1103" s="6"/>
      <c r="DE1103" s="6"/>
      <c r="DF1103" s="6"/>
      <c r="DG1103" s="6"/>
      <c r="DH1103" s="6"/>
      <c r="DJ1103" s="6"/>
      <c r="DK1103" s="6"/>
      <c r="DL1103" s="6"/>
      <c r="DM1103" s="6"/>
      <c r="DN1103" s="6"/>
      <c r="DO1103" s="6"/>
      <c r="DP1103" s="6"/>
      <c r="DQ1103" s="6"/>
      <c r="DR1103" s="6"/>
      <c r="DS1103" s="6"/>
      <c r="DU1103" s="6"/>
      <c r="DV1103" s="6"/>
      <c r="DW1103" s="6"/>
      <c r="DX1103" s="6"/>
      <c r="DY1103" s="6"/>
      <c r="DZ1103" s="6"/>
      <c r="EA1103" s="6"/>
      <c r="EB1103" s="6"/>
      <c r="EC1103" s="6"/>
      <c r="ED1103" s="6"/>
      <c r="EE1103" s="6"/>
      <c r="EF1103" s="6"/>
      <c r="EG1103" s="6"/>
    </row>
    <row r="1104" spans="48:137" customFormat="1" x14ac:dyDescent="0.2">
      <c r="AV1104" s="6"/>
      <c r="AW1104" s="158"/>
      <c r="AX1104" s="158"/>
      <c r="AY1104" s="158"/>
      <c r="AZ1104" s="158"/>
      <c r="BA1104" s="158"/>
      <c r="BB1104" s="6"/>
      <c r="BC1104" s="6"/>
      <c r="BD1104" s="6"/>
      <c r="BE1104" s="6"/>
      <c r="BF1104" s="6"/>
      <c r="BG1104" s="6"/>
      <c r="BH1104" s="6"/>
      <c r="BI1104" s="6"/>
      <c r="BJ1104" s="6"/>
      <c r="BK1104" s="6"/>
      <c r="BL1104" s="6"/>
      <c r="BM1104" s="6"/>
      <c r="BN1104" s="6"/>
      <c r="BO1104" s="6"/>
      <c r="BP1104" s="6"/>
      <c r="BQ1104" s="6"/>
      <c r="BR1104" s="6"/>
      <c r="BS1104" s="6"/>
      <c r="BT1104" s="6"/>
      <c r="BU1104" s="6"/>
      <c r="BV1104" s="6"/>
      <c r="BW1104" s="6"/>
      <c r="BX1104" s="6"/>
      <c r="BY1104" s="6"/>
      <c r="BZ1104" s="6"/>
      <c r="CA1104" s="6"/>
      <c r="CB1104" s="6"/>
      <c r="CC1104" s="6"/>
      <c r="CD1104" s="6"/>
      <c r="CE1104" s="6"/>
      <c r="CF1104" s="6"/>
      <c r="CG1104" s="6"/>
      <c r="CH1104" s="6"/>
      <c r="CI1104" s="6"/>
      <c r="CJ1104" s="6"/>
      <c r="CK1104" s="6"/>
      <c r="CL1104" s="6"/>
      <c r="CN1104" s="6"/>
      <c r="CO1104" s="6"/>
      <c r="CP1104" s="6"/>
      <c r="CQ1104" s="6"/>
      <c r="CR1104" s="6"/>
      <c r="CS1104" s="6"/>
      <c r="CT1104" s="6"/>
      <c r="CU1104" s="6"/>
      <c r="CV1104" s="6"/>
      <c r="CW1104" s="6"/>
      <c r="CX1104" s="6"/>
      <c r="CY1104" s="6"/>
      <c r="CZ1104" s="6"/>
      <c r="DA1104" s="6"/>
      <c r="DB1104" s="6"/>
      <c r="DC1104" s="6"/>
      <c r="DD1104" s="6"/>
      <c r="DE1104" s="6"/>
      <c r="DF1104" s="6"/>
      <c r="DG1104" s="6"/>
      <c r="DH1104" s="6"/>
      <c r="DJ1104" s="6"/>
      <c r="DK1104" s="6"/>
      <c r="DL1104" s="6"/>
      <c r="DM1104" s="6"/>
      <c r="DN1104" s="6"/>
      <c r="DO1104" s="6"/>
      <c r="DP1104" s="6"/>
      <c r="DQ1104" s="6"/>
      <c r="DR1104" s="6"/>
      <c r="DS1104" s="6"/>
      <c r="DU1104" s="6"/>
      <c r="DV1104" s="6"/>
      <c r="DW1104" s="6"/>
      <c r="DX1104" s="6"/>
      <c r="DY1104" s="6"/>
      <c r="DZ1104" s="6"/>
      <c r="EA1104" s="6"/>
      <c r="EB1104" s="6"/>
      <c r="EC1104" s="6"/>
      <c r="ED1104" s="6"/>
      <c r="EE1104" s="6"/>
      <c r="EF1104" s="6"/>
      <c r="EG1104" s="6"/>
    </row>
    <row r="1105" spans="48:137" customFormat="1" x14ac:dyDescent="0.2">
      <c r="AV1105" s="6"/>
      <c r="AW1105" s="158"/>
      <c r="AX1105" s="158"/>
      <c r="AY1105" s="158"/>
      <c r="AZ1105" s="158"/>
      <c r="BA1105" s="158"/>
      <c r="BB1105" s="6"/>
      <c r="BC1105" s="6"/>
      <c r="BD1105" s="6"/>
      <c r="BE1105" s="6"/>
      <c r="BF1105" s="6"/>
      <c r="BG1105" s="6"/>
      <c r="BH1105" s="6"/>
      <c r="BI1105" s="6"/>
      <c r="BJ1105" s="6"/>
      <c r="BK1105" s="6"/>
      <c r="BL1105" s="6"/>
      <c r="BM1105" s="6"/>
      <c r="BN1105" s="6"/>
      <c r="BO1105" s="6"/>
      <c r="BP1105" s="6"/>
      <c r="BQ1105" s="6"/>
      <c r="BR1105" s="6"/>
      <c r="BS1105" s="6"/>
      <c r="BT1105" s="6"/>
      <c r="BU1105" s="6"/>
      <c r="BV1105" s="6"/>
      <c r="BW1105" s="6"/>
      <c r="BX1105" s="6"/>
      <c r="BY1105" s="6"/>
      <c r="BZ1105" s="6"/>
      <c r="CA1105" s="6"/>
      <c r="CB1105" s="6"/>
      <c r="CC1105" s="6"/>
      <c r="CD1105" s="6"/>
      <c r="CE1105" s="6"/>
      <c r="CF1105" s="6"/>
      <c r="CG1105" s="6"/>
      <c r="CH1105" s="6"/>
      <c r="CI1105" s="6"/>
      <c r="CJ1105" s="6"/>
      <c r="CK1105" s="6"/>
      <c r="CL1105" s="6"/>
      <c r="CN1105" s="6"/>
      <c r="CO1105" s="6"/>
      <c r="CP1105" s="6"/>
      <c r="CQ1105" s="6"/>
      <c r="CR1105" s="6"/>
      <c r="CS1105" s="6"/>
      <c r="CT1105" s="6"/>
      <c r="CU1105" s="6"/>
      <c r="CV1105" s="6"/>
      <c r="CW1105" s="6"/>
      <c r="CX1105" s="6"/>
      <c r="CY1105" s="6"/>
      <c r="CZ1105" s="6"/>
      <c r="DA1105" s="6"/>
      <c r="DB1105" s="6"/>
      <c r="DC1105" s="6"/>
      <c r="DD1105" s="6"/>
      <c r="DE1105" s="6"/>
      <c r="DF1105" s="6"/>
      <c r="DG1105" s="6"/>
      <c r="DH1105" s="6"/>
      <c r="DJ1105" s="6"/>
      <c r="DK1105" s="6"/>
      <c r="DL1105" s="6"/>
      <c r="DM1105" s="6"/>
      <c r="DN1105" s="6"/>
      <c r="DO1105" s="6"/>
      <c r="DP1105" s="6"/>
      <c r="DQ1105" s="6"/>
      <c r="DR1105" s="6"/>
      <c r="DS1105" s="6"/>
      <c r="DU1105" s="6"/>
      <c r="DV1105" s="6"/>
      <c r="DW1105" s="6"/>
      <c r="DX1105" s="6"/>
      <c r="DY1105" s="6"/>
      <c r="DZ1105" s="6"/>
      <c r="EA1105" s="6"/>
      <c r="EB1105" s="6"/>
      <c r="EC1105" s="6"/>
      <c r="ED1105" s="6"/>
      <c r="EE1105" s="6"/>
      <c r="EF1105" s="6"/>
      <c r="EG1105" s="6"/>
    </row>
    <row r="1106" spans="48:137" customFormat="1" x14ac:dyDescent="0.2">
      <c r="AV1106" s="6"/>
      <c r="AW1106" s="158"/>
      <c r="AX1106" s="158"/>
      <c r="AY1106" s="158"/>
      <c r="AZ1106" s="158"/>
      <c r="BA1106" s="158"/>
      <c r="BB1106" s="6"/>
      <c r="BC1106" s="6"/>
      <c r="BD1106" s="6"/>
      <c r="BE1106" s="6"/>
      <c r="BF1106" s="6"/>
      <c r="BG1106" s="6"/>
      <c r="BH1106" s="6"/>
      <c r="BI1106" s="6"/>
      <c r="BJ1106" s="6"/>
      <c r="BK1106" s="6"/>
      <c r="BL1106" s="6"/>
      <c r="BM1106" s="6"/>
      <c r="BN1106" s="6"/>
      <c r="BO1106" s="6"/>
      <c r="BP1106" s="6"/>
      <c r="BQ1106" s="6"/>
      <c r="BR1106" s="6"/>
      <c r="BS1106" s="6"/>
      <c r="BT1106" s="6"/>
      <c r="BU1106" s="6"/>
      <c r="BV1106" s="6"/>
      <c r="BW1106" s="6"/>
      <c r="BX1106" s="6"/>
      <c r="BY1106" s="6"/>
      <c r="BZ1106" s="6"/>
      <c r="CA1106" s="6"/>
      <c r="CB1106" s="6"/>
      <c r="CC1106" s="6"/>
      <c r="CD1106" s="6"/>
      <c r="CE1106" s="6"/>
      <c r="CF1106" s="6"/>
      <c r="CG1106" s="6"/>
      <c r="CH1106" s="6"/>
      <c r="CI1106" s="6"/>
      <c r="CJ1106" s="6"/>
      <c r="CK1106" s="6"/>
      <c r="CL1106" s="6"/>
      <c r="CN1106" s="6"/>
      <c r="CO1106" s="6"/>
      <c r="CP1106" s="6"/>
      <c r="CQ1106" s="6"/>
      <c r="CR1106" s="6"/>
      <c r="CS1106" s="6"/>
      <c r="CT1106" s="6"/>
      <c r="CU1106" s="6"/>
      <c r="CV1106" s="6"/>
      <c r="CW1106" s="6"/>
      <c r="CX1106" s="6"/>
      <c r="CY1106" s="6"/>
      <c r="CZ1106" s="6"/>
      <c r="DA1106" s="6"/>
      <c r="DB1106" s="6"/>
      <c r="DC1106" s="6"/>
      <c r="DD1106" s="6"/>
      <c r="DE1106" s="6"/>
      <c r="DF1106" s="6"/>
      <c r="DG1106" s="6"/>
      <c r="DH1106" s="6"/>
      <c r="DJ1106" s="6"/>
      <c r="DK1106" s="6"/>
      <c r="DL1106" s="6"/>
      <c r="DM1106" s="6"/>
      <c r="DN1106" s="6"/>
      <c r="DO1106" s="6"/>
      <c r="DP1106" s="6"/>
      <c r="DQ1106" s="6"/>
      <c r="DR1106" s="6"/>
      <c r="DS1106" s="6"/>
      <c r="DU1106" s="6"/>
      <c r="DV1106" s="6"/>
      <c r="DW1106" s="6"/>
      <c r="DX1106" s="6"/>
      <c r="DY1106" s="6"/>
      <c r="DZ1106" s="6"/>
      <c r="EA1106" s="6"/>
      <c r="EB1106" s="6"/>
      <c r="EC1106" s="6"/>
      <c r="ED1106" s="6"/>
      <c r="EE1106" s="6"/>
      <c r="EF1106" s="6"/>
      <c r="EG1106" s="6"/>
    </row>
    <row r="1107" spans="48:137" customFormat="1" x14ac:dyDescent="0.2">
      <c r="AV1107" s="6"/>
      <c r="AW1107" s="158"/>
      <c r="AX1107" s="158"/>
      <c r="AY1107" s="158"/>
      <c r="AZ1107" s="158"/>
      <c r="BA1107" s="158"/>
      <c r="BB1107" s="6"/>
      <c r="BC1107" s="6"/>
      <c r="BD1107" s="6"/>
      <c r="BE1107" s="6"/>
      <c r="BF1107" s="6"/>
      <c r="BG1107" s="6"/>
      <c r="BH1107" s="6"/>
      <c r="BI1107" s="6"/>
      <c r="BJ1107" s="6"/>
      <c r="BK1107" s="6"/>
      <c r="BL1107" s="6"/>
      <c r="BM1107" s="6"/>
      <c r="BN1107" s="6"/>
      <c r="BO1107" s="6"/>
      <c r="BP1107" s="6"/>
      <c r="BQ1107" s="6"/>
      <c r="BR1107" s="6"/>
      <c r="BS1107" s="6"/>
      <c r="BT1107" s="6"/>
      <c r="BU1107" s="6"/>
      <c r="BV1107" s="6"/>
      <c r="BW1107" s="6"/>
      <c r="BX1107" s="6"/>
      <c r="BY1107" s="6"/>
      <c r="BZ1107" s="6"/>
      <c r="CA1107" s="6"/>
      <c r="CB1107" s="6"/>
      <c r="CC1107" s="6"/>
      <c r="CD1107" s="6"/>
      <c r="CE1107" s="6"/>
      <c r="CF1107" s="6"/>
      <c r="CG1107" s="6"/>
      <c r="CH1107" s="6"/>
      <c r="CI1107" s="6"/>
      <c r="CJ1107" s="6"/>
      <c r="CK1107" s="6"/>
      <c r="CL1107" s="6"/>
      <c r="CN1107" s="6"/>
      <c r="CO1107" s="6"/>
      <c r="CP1107" s="6"/>
      <c r="CQ1107" s="6"/>
      <c r="CR1107" s="6"/>
      <c r="CS1107" s="6"/>
      <c r="CT1107" s="6"/>
      <c r="CU1107" s="6"/>
      <c r="CV1107" s="6"/>
      <c r="CW1107" s="6"/>
      <c r="CX1107" s="6"/>
      <c r="CY1107" s="6"/>
      <c r="CZ1107" s="6"/>
      <c r="DA1107" s="6"/>
      <c r="DB1107" s="6"/>
      <c r="DC1107" s="6"/>
      <c r="DD1107" s="6"/>
      <c r="DE1107" s="6"/>
      <c r="DF1107" s="6"/>
      <c r="DG1107" s="6"/>
      <c r="DH1107" s="6"/>
      <c r="DJ1107" s="6"/>
      <c r="DK1107" s="6"/>
      <c r="DL1107" s="6"/>
      <c r="DM1107" s="6"/>
      <c r="DN1107" s="6"/>
      <c r="DO1107" s="6"/>
      <c r="DP1107" s="6"/>
      <c r="DQ1107" s="6"/>
      <c r="DR1107" s="6"/>
      <c r="DS1107" s="6"/>
      <c r="DU1107" s="6"/>
      <c r="DV1107" s="6"/>
      <c r="DW1107" s="6"/>
      <c r="DX1107" s="6"/>
      <c r="DY1107" s="6"/>
      <c r="DZ1107" s="6"/>
      <c r="EA1107" s="6"/>
      <c r="EB1107" s="6"/>
      <c r="EC1107" s="6"/>
      <c r="ED1107" s="6"/>
      <c r="EE1107" s="6"/>
      <c r="EF1107" s="6"/>
      <c r="EG1107" s="6"/>
    </row>
    <row r="1108" spans="48:137" customFormat="1" x14ac:dyDescent="0.2">
      <c r="AV1108" s="6"/>
      <c r="AW1108" s="158"/>
      <c r="AX1108" s="158"/>
      <c r="AY1108" s="158"/>
      <c r="AZ1108" s="158"/>
      <c r="BA1108" s="158"/>
      <c r="BB1108" s="6"/>
      <c r="BC1108" s="6"/>
      <c r="BD1108" s="6"/>
      <c r="BE1108" s="6"/>
      <c r="BF1108" s="6"/>
      <c r="BG1108" s="6"/>
      <c r="BH1108" s="6"/>
      <c r="BI1108" s="6"/>
      <c r="BJ1108" s="6"/>
      <c r="BK1108" s="6"/>
      <c r="BL1108" s="6"/>
      <c r="BM1108" s="6"/>
      <c r="BN1108" s="6"/>
      <c r="BO1108" s="6"/>
      <c r="BP1108" s="6"/>
      <c r="BQ1108" s="6"/>
      <c r="BR1108" s="6"/>
      <c r="BS1108" s="6"/>
      <c r="BT1108" s="6"/>
      <c r="BU1108" s="6"/>
      <c r="BV1108" s="6"/>
      <c r="BW1108" s="6"/>
      <c r="BX1108" s="6"/>
      <c r="BY1108" s="6"/>
      <c r="BZ1108" s="6"/>
      <c r="CA1108" s="6"/>
      <c r="CB1108" s="6"/>
      <c r="CC1108" s="6"/>
      <c r="CD1108" s="6"/>
      <c r="CE1108" s="6"/>
      <c r="CF1108" s="6"/>
      <c r="CG1108" s="6"/>
      <c r="CH1108" s="6"/>
      <c r="CI1108" s="6"/>
      <c r="CJ1108" s="6"/>
      <c r="CK1108" s="6"/>
      <c r="CL1108" s="6"/>
      <c r="CN1108" s="6"/>
      <c r="CO1108" s="6"/>
      <c r="CP1108" s="6"/>
      <c r="CQ1108" s="6"/>
      <c r="CR1108" s="6"/>
      <c r="CS1108" s="6"/>
      <c r="CT1108" s="6"/>
      <c r="CU1108" s="6"/>
      <c r="CV1108" s="6"/>
      <c r="CW1108" s="6"/>
      <c r="CX1108" s="6"/>
      <c r="CY1108" s="6"/>
      <c r="CZ1108" s="6"/>
      <c r="DA1108" s="6"/>
      <c r="DB1108" s="6"/>
      <c r="DC1108" s="6"/>
      <c r="DD1108" s="6"/>
      <c r="DE1108" s="6"/>
      <c r="DF1108" s="6"/>
      <c r="DG1108" s="6"/>
      <c r="DH1108" s="6"/>
      <c r="DJ1108" s="6"/>
      <c r="DK1108" s="6"/>
      <c r="DL1108" s="6"/>
      <c r="DM1108" s="6"/>
      <c r="DN1108" s="6"/>
      <c r="DO1108" s="6"/>
      <c r="DP1108" s="6"/>
      <c r="DQ1108" s="6"/>
      <c r="DR1108" s="6"/>
      <c r="DS1108" s="6"/>
      <c r="DU1108" s="6"/>
      <c r="DV1108" s="6"/>
      <c r="DW1108" s="6"/>
      <c r="DX1108" s="6"/>
      <c r="DY1108" s="6"/>
      <c r="DZ1108" s="6"/>
      <c r="EA1108" s="6"/>
      <c r="EB1108" s="6"/>
      <c r="EC1108" s="6"/>
      <c r="ED1108" s="6"/>
      <c r="EE1108" s="6"/>
      <c r="EF1108" s="6"/>
      <c r="EG1108" s="6"/>
    </row>
    <row r="1109" spans="48:137" customFormat="1" x14ac:dyDescent="0.2">
      <c r="AV1109" s="6"/>
      <c r="AW1109" s="158"/>
      <c r="AX1109" s="158"/>
      <c r="AY1109" s="158"/>
      <c r="AZ1109" s="158"/>
      <c r="BA1109" s="158"/>
      <c r="BB1109" s="6"/>
      <c r="BC1109" s="6"/>
      <c r="BD1109" s="6"/>
      <c r="BE1109" s="6"/>
      <c r="BF1109" s="6"/>
      <c r="BG1109" s="6"/>
      <c r="BH1109" s="6"/>
      <c r="BI1109" s="6"/>
      <c r="BJ1109" s="6"/>
      <c r="BK1109" s="6"/>
      <c r="BL1109" s="6"/>
      <c r="BM1109" s="6"/>
      <c r="BN1109" s="6"/>
      <c r="BO1109" s="6"/>
      <c r="BP1109" s="6"/>
      <c r="BQ1109" s="6"/>
      <c r="BR1109" s="6"/>
      <c r="BS1109" s="6"/>
      <c r="BT1109" s="6"/>
      <c r="BU1109" s="6"/>
      <c r="BV1109" s="6"/>
      <c r="BW1109" s="6"/>
      <c r="BX1109" s="6"/>
      <c r="BY1109" s="6"/>
      <c r="BZ1109" s="6"/>
      <c r="CA1109" s="6"/>
      <c r="CB1109" s="6"/>
      <c r="CC1109" s="6"/>
      <c r="CD1109" s="6"/>
      <c r="CE1109" s="6"/>
      <c r="CF1109" s="6"/>
      <c r="CG1109" s="6"/>
      <c r="CH1109" s="6"/>
      <c r="CI1109" s="6"/>
      <c r="CJ1109" s="6"/>
      <c r="CK1109" s="6"/>
      <c r="CL1109" s="6"/>
      <c r="CN1109" s="6"/>
      <c r="CO1109" s="6"/>
      <c r="CP1109" s="6"/>
      <c r="CQ1109" s="6"/>
      <c r="CR1109" s="6"/>
      <c r="CS1109" s="6"/>
      <c r="CT1109" s="6"/>
      <c r="CU1109" s="6"/>
      <c r="CV1109" s="6"/>
      <c r="CW1109" s="6"/>
      <c r="CX1109" s="6"/>
      <c r="CY1109" s="6"/>
      <c r="CZ1109" s="6"/>
      <c r="DA1109" s="6"/>
      <c r="DB1109" s="6"/>
      <c r="DC1109" s="6"/>
      <c r="DD1109" s="6"/>
      <c r="DE1109" s="6"/>
      <c r="DF1109" s="6"/>
      <c r="DG1109" s="6"/>
      <c r="DH1109" s="6"/>
      <c r="DJ1109" s="6"/>
      <c r="DK1109" s="6"/>
      <c r="DL1109" s="6"/>
      <c r="DM1109" s="6"/>
      <c r="DN1109" s="6"/>
      <c r="DO1109" s="6"/>
      <c r="DP1109" s="6"/>
      <c r="DQ1109" s="6"/>
      <c r="DR1109" s="6"/>
      <c r="DS1109" s="6"/>
      <c r="DU1109" s="6"/>
      <c r="DV1109" s="6"/>
      <c r="DW1109" s="6"/>
      <c r="DX1109" s="6"/>
      <c r="DY1109" s="6"/>
      <c r="DZ1109" s="6"/>
      <c r="EA1109" s="6"/>
      <c r="EB1109" s="6"/>
      <c r="EC1109" s="6"/>
      <c r="ED1109" s="6"/>
      <c r="EE1109" s="6"/>
      <c r="EF1109" s="6"/>
      <c r="EG1109" s="6"/>
    </row>
    <row r="1110" spans="48:137" customFormat="1" x14ac:dyDescent="0.2">
      <c r="AV1110" s="6"/>
      <c r="AW1110" s="158"/>
      <c r="AX1110" s="158"/>
      <c r="AY1110" s="158"/>
      <c r="AZ1110" s="158"/>
      <c r="BA1110" s="158"/>
      <c r="BB1110" s="6"/>
      <c r="BC1110" s="6"/>
      <c r="BD1110" s="6"/>
      <c r="BE1110" s="6"/>
      <c r="BF1110" s="6"/>
      <c r="BG1110" s="6"/>
      <c r="BH1110" s="6"/>
      <c r="BI1110" s="6"/>
      <c r="BJ1110" s="6"/>
      <c r="BK1110" s="6"/>
      <c r="BL1110" s="6"/>
      <c r="BM1110" s="6"/>
      <c r="BN1110" s="6"/>
      <c r="BO1110" s="6"/>
      <c r="BP1110" s="6"/>
      <c r="BQ1110" s="6"/>
      <c r="BR1110" s="6"/>
      <c r="BS1110" s="6"/>
      <c r="BT1110" s="6"/>
      <c r="BU1110" s="6"/>
      <c r="BV1110" s="6"/>
      <c r="BW1110" s="6"/>
      <c r="BX1110" s="6"/>
      <c r="BY1110" s="6"/>
      <c r="BZ1110" s="6"/>
      <c r="CA1110" s="6"/>
      <c r="CB1110" s="6"/>
      <c r="CC1110" s="6"/>
      <c r="CD1110" s="6"/>
      <c r="CE1110" s="6"/>
      <c r="CF1110" s="6"/>
      <c r="CG1110" s="6"/>
      <c r="CH1110" s="6"/>
      <c r="CI1110" s="6"/>
      <c r="CJ1110" s="6"/>
      <c r="CK1110" s="6"/>
      <c r="CL1110" s="6"/>
      <c r="CN1110" s="6"/>
      <c r="CO1110" s="6"/>
      <c r="CP1110" s="6"/>
      <c r="CQ1110" s="6"/>
      <c r="CR1110" s="6"/>
      <c r="CS1110" s="6"/>
      <c r="CT1110" s="6"/>
      <c r="CU1110" s="6"/>
      <c r="CV1110" s="6"/>
      <c r="CW1110" s="6"/>
      <c r="CX1110" s="6"/>
      <c r="CY1110" s="6"/>
      <c r="CZ1110" s="6"/>
      <c r="DA1110" s="6"/>
      <c r="DB1110" s="6"/>
      <c r="DC1110" s="6"/>
      <c r="DD1110" s="6"/>
      <c r="DE1110" s="6"/>
      <c r="DF1110" s="6"/>
      <c r="DG1110" s="6"/>
      <c r="DH1110" s="6"/>
      <c r="DJ1110" s="6"/>
      <c r="DK1110" s="6"/>
      <c r="DL1110" s="6"/>
      <c r="DM1110" s="6"/>
      <c r="DN1110" s="6"/>
      <c r="DO1110" s="6"/>
      <c r="DP1110" s="6"/>
      <c r="DQ1110" s="6"/>
      <c r="DR1110" s="6"/>
      <c r="DS1110" s="6"/>
      <c r="DU1110" s="6"/>
      <c r="DV1110" s="6"/>
      <c r="DW1110" s="6"/>
      <c r="DX1110" s="6"/>
      <c r="DY1110" s="6"/>
      <c r="DZ1110" s="6"/>
      <c r="EA1110" s="6"/>
      <c r="EB1110" s="6"/>
      <c r="EC1110" s="6"/>
      <c r="ED1110" s="6"/>
      <c r="EE1110" s="6"/>
      <c r="EF1110" s="6"/>
      <c r="EG1110" s="6"/>
    </row>
    <row r="1111" spans="48:137" customFormat="1" x14ac:dyDescent="0.2">
      <c r="AV1111" s="6"/>
      <c r="AW1111" s="158"/>
      <c r="AX1111" s="158"/>
      <c r="AY1111" s="158"/>
      <c r="AZ1111" s="158"/>
      <c r="BA1111" s="158"/>
      <c r="BB1111" s="6"/>
      <c r="BC1111" s="6"/>
      <c r="BD1111" s="6"/>
      <c r="BE1111" s="6"/>
      <c r="BF1111" s="6"/>
      <c r="BG1111" s="6"/>
      <c r="BH1111" s="6"/>
      <c r="BI1111" s="6"/>
      <c r="BJ1111" s="6"/>
      <c r="BK1111" s="6"/>
      <c r="BL1111" s="6"/>
      <c r="BM1111" s="6"/>
      <c r="BN1111" s="6"/>
      <c r="BO1111" s="6"/>
      <c r="BP1111" s="6"/>
      <c r="BQ1111" s="6"/>
      <c r="BR1111" s="6"/>
      <c r="BS1111" s="6"/>
      <c r="BT1111" s="6"/>
      <c r="BU1111" s="6"/>
      <c r="BV1111" s="6"/>
      <c r="BW1111" s="6"/>
      <c r="BX1111" s="6"/>
      <c r="BY1111" s="6"/>
      <c r="BZ1111" s="6"/>
      <c r="CA1111" s="6"/>
      <c r="CB1111" s="6"/>
      <c r="CC1111" s="6"/>
      <c r="CD1111" s="6"/>
      <c r="CE1111" s="6"/>
      <c r="CF1111" s="6"/>
      <c r="CG1111" s="6"/>
      <c r="CH1111" s="6"/>
      <c r="CI1111" s="6"/>
      <c r="CJ1111" s="6"/>
      <c r="CK1111" s="6"/>
      <c r="CL1111" s="6"/>
      <c r="CN1111" s="6"/>
      <c r="CO1111" s="6"/>
      <c r="CP1111" s="6"/>
      <c r="CQ1111" s="6"/>
      <c r="CR1111" s="6"/>
      <c r="CS1111" s="6"/>
      <c r="CT1111" s="6"/>
      <c r="CU1111" s="6"/>
      <c r="CV1111" s="6"/>
      <c r="CW1111" s="6"/>
      <c r="CX1111" s="6"/>
      <c r="CY1111" s="6"/>
      <c r="CZ1111" s="6"/>
      <c r="DA1111" s="6"/>
      <c r="DB1111" s="6"/>
      <c r="DC1111" s="6"/>
      <c r="DD1111" s="6"/>
      <c r="DE1111" s="6"/>
      <c r="DF1111" s="6"/>
      <c r="DG1111" s="6"/>
      <c r="DH1111" s="6"/>
      <c r="DJ1111" s="6"/>
      <c r="DK1111" s="6"/>
      <c r="DL1111" s="6"/>
      <c r="DM1111" s="6"/>
      <c r="DN1111" s="6"/>
      <c r="DO1111" s="6"/>
      <c r="DP1111" s="6"/>
      <c r="DQ1111" s="6"/>
      <c r="DR1111" s="6"/>
      <c r="DS1111" s="6"/>
      <c r="DU1111" s="6"/>
      <c r="DV1111" s="6"/>
      <c r="DW1111" s="6"/>
      <c r="DX1111" s="6"/>
      <c r="DY1111" s="6"/>
      <c r="DZ1111" s="6"/>
      <c r="EA1111" s="6"/>
      <c r="EB1111" s="6"/>
      <c r="EC1111" s="6"/>
      <c r="ED1111" s="6"/>
      <c r="EE1111" s="6"/>
      <c r="EF1111" s="6"/>
      <c r="EG1111" s="6"/>
    </row>
    <row r="1112" spans="48:137" customFormat="1" x14ac:dyDescent="0.2">
      <c r="AV1112" s="6"/>
      <c r="AW1112" s="158"/>
      <c r="AX1112" s="158"/>
      <c r="AY1112" s="158"/>
      <c r="AZ1112" s="158"/>
      <c r="BA1112" s="158"/>
      <c r="BB1112" s="6"/>
      <c r="BC1112" s="6"/>
      <c r="BD1112" s="6"/>
      <c r="BE1112" s="6"/>
      <c r="BF1112" s="6"/>
      <c r="BG1112" s="6"/>
      <c r="BH1112" s="6"/>
      <c r="BI1112" s="6"/>
      <c r="BJ1112" s="6"/>
      <c r="BK1112" s="6"/>
      <c r="BL1112" s="6"/>
      <c r="BM1112" s="6"/>
      <c r="BN1112" s="6"/>
      <c r="BO1112" s="6"/>
      <c r="BP1112" s="6"/>
      <c r="BQ1112" s="6"/>
      <c r="BR1112" s="6"/>
      <c r="BS1112" s="6"/>
      <c r="BT1112" s="6"/>
      <c r="BU1112" s="6"/>
      <c r="BV1112" s="6"/>
      <c r="BW1112" s="6"/>
      <c r="BX1112" s="6"/>
      <c r="BY1112" s="6"/>
      <c r="BZ1112" s="6"/>
      <c r="CA1112" s="6"/>
      <c r="CB1112" s="6"/>
      <c r="CC1112" s="6"/>
      <c r="CD1112" s="6"/>
      <c r="CE1112" s="6"/>
      <c r="CF1112" s="6"/>
      <c r="CG1112" s="6"/>
      <c r="CH1112" s="6"/>
      <c r="CI1112" s="6"/>
      <c r="CJ1112" s="6"/>
      <c r="CK1112" s="6"/>
      <c r="CL1112" s="6"/>
      <c r="CN1112" s="6"/>
      <c r="CO1112" s="6"/>
      <c r="CP1112" s="6"/>
      <c r="CQ1112" s="6"/>
      <c r="CR1112" s="6"/>
      <c r="CS1112" s="6"/>
      <c r="CT1112" s="6"/>
      <c r="CU1112" s="6"/>
      <c r="CV1112" s="6"/>
      <c r="CW1112" s="6"/>
      <c r="CX1112" s="6"/>
      <c r="CY1112" s="6"/>
      <c r="CZ1112" s="6"/>
      <c r="DA1112" s="6"/>
      <c r="DB1112" s="6"/>
      <c r="DC1112" s="6"/>
      <c r="DD1112" s="6"/>
      <c r="DE1112" s="6"/>
      <c r="DF1112" s="6"/>
      <c r="DG1112" s="6"/>
      <c r="DH1112" s="6"/>
      <c r="DJ1112" s="6"/>
      <c r="DK1112" s="6"/>
      <c r="DL1112" s="6"/>
      <c r="DM1112" s="6"/>
      <c r="DN1112" s="6"/>
      <c r="DO1112" s="6"/>
      <c r="DP1112" s="6"/>
      <c r="DQ1112" s="6"/>
      <c r="DR1112" s="6"/>
      <c r="DS1112" s="6"/>
      <c r="DU1112" s="6"/>
      <c r="DV1112" s="6"/>
      <c r="DW1112" s="6"/>
      <c r="DX1112" s="6"/>
      <c r="DY1112" s="6"/>
      <c r="DZ1112" s="6"/>
      <c r="EA1112" s="6"/>
      <c r="EB1112" s="6"/>
      <c r="EC1112" s="6"/>
      <c r="ED1112" s="6"/>
      <c r="EE1112" s="6"/>
      <c r="EF1112" s="6"/>
      <c r="EG1112" s="6"/>
    </row>
    <row r="1113" spans="48:137" customFormat="1" x14ac:dyDescent="0.2">
      <c r="AV1113" s="6"/>
      <c r="AW1113" s="158"/>
      <c r="AX1113" s="158"/>
      <c r="AY1113" s="158"/>
      <c r="AZ1113" s="158"/>
      <c r="BA1113" s="158"/>
      <c r="BB1113" s="6"/>
      <c r="BC1113" s="6"/>
      <c r="BD1113" s="6"/>
      <c r="BE1113" s="6"/>
      <c r="BF1113" s="6"/>
      <c r="BG1113" s="6"/>
      <c r="BH1113" s="6"/>
      <c r="BI1113" s="6"/>
      <c r="BJ1113" s="6"/>
      <c r="BK1113" s="6"/>
      <c r="BL1113" s="6"/>
      <c r="BM1113" s="6"/>
      <c r="BN1113" s="6"/>
      <c r="BO1113" s="6"/>
      <c r="BP1113" s="6"/>
      <c r="BQ1113" s="6"/>
      <c r="BR1113" s="6"/>
      <c r="BS1113" s="6"/>
      <c r="BT1113" s="6"/>
      <c r="BU1113" s="6"/>
      <c r="BV1113" s="6"/>
      <c r="BW1113" s="6"/>
      <c r="BX1113" s="6"/>
      <c r="BY1113" s="6"/>
      <c r="BZ1113" s="6"/>
      <c r="CA1113" s="6"/>
      <c r="CB1113" s="6"/>
      <c r="CC1113" s="6"/>
      <c r="CD1113" s="6"/>
      <c r="CE1113" s="6"/>
      <c r="CF1113" s="6"/>
      <c r="CG1113" s="6"/>
      <c r="CH1113" s="6"/>
      <c r="CI1113" s="6"/>
      <c r="CJ1113" s="6"/>
      <c r="CK1113" s="6"/>
      <c r="CL1113" s="6"/>
      <c r="CN1113" s="6"/>
      <c r="CO1113" s="6"/>
      <c r="CP1113" s="6"/>
      <c r="CQ1113" s="6"/>
      <c r="CR1113" s="6"/>
      <c r="CS1113" s="6"/>
      <c r="CT1113" s="6"/>
      <c r="CU1113" s="6"/>
      <c r="CV1113" s="6"/>
      <c r="CW1113" s="6"/>
      <c r="CX1113" s="6"/>
      <c r="CY1113" s="6"/>
      <c r="CZ1113" s="6"/>
      <c r="DA1113" s="6"/>
      <c r="DB1113" s="6"/>
      <c r="DC1113" s="6"/>
      <c r="DD1113" s="6"/>
      <c r="DE1113" s="6"/>
      <c r="DF1113" s="6"/>
      <c r="DG1113" s="6"/>
      <c r="DH1113" s="6"/>
      <c r="DJ1113" s="6"/>
      <c r="DK1113" s="6"/>
      <c r="DL1113" s="6"/>
      <c r="DM1113" s="6"/>
      <c r="DN1113" s="6"/>
      <c r="DO1113" s="6"/>
      <c r="DP1113" s="6"/>
      <c r="DQ1113" s="6"/>
      <c r="DR1113" s="6"/>
      <c r="DS1113" s="6"/>
      <c r="DU1113" s="6"/>
      <c r="DV1113" s="6"/>
      <c r="DW1113" s="6"/>
      <c r="DX1113" s="6"/>
      <c r="DY1113" s="6"/>
      <c r="DZ1113" s="6"/>
      <c r="EA1113" s="6"/>
      <c r="EB1113" s="6"/>
      <c r="EC1113" s="6"/>
      <c r="ED1113" s="6"/>
      <c r="EE1113" s="6"/>
      <c r="EF1113" s="6"/>
      <c r="EG1113" s="6"/>
    </row>
    <row r="1114" spans="48:137" customFormat="1" x14ac:dyDescent="0.2">
      <c r="AV1114" s="6"/>
      <c r="AW1114" s="158"/>
      <c r="AX1114" s="158"/>
      <c r="AY1114" s="158"/>
      <c r="AZ1114" s="158"/>
      <c r="BA1114" s="158"/>
      <c r="BB1114" s="6"/>
      <c r="BC1114" s="6"/>
      <c r="BD1114" s="6"/>
      <c r="BE1114" s="6"/>
      <c r="BF1114" s="6"/>
      <c r="BG1114" s="6"/>
      <c r="BH1114" s="6"/>
      <c r="BI1114" s="6"/>
      <c r="BJ1114" s="6"/>
      <c r="BK1114" s="6"/>
      <c r="BL1114" s="6"/>
      <c r="BM1114" s="6"/>
      <c r="BN1114" s="6"/>
      <c r="BO1114" s="6"/>
      <c r="BP1114" s="6"/>
      <c r="BQ1114" s="6"/>
      <c r="BR1114" s="6"/>
      <c r="BS1114" s="6"/>
      <c r="BT1114" s="6"/>
      <c r="BU1114" s="6"/>
      <c r="BV1114" s="6"/>
      <c r="BW1114" s="6"/>
      <c r="BX1114" s="6"/>
      <c r="BY1114" s="6"/>
      <c r="BZ1114" s="6"/>
      <c r="CA1114" s="6"/>
      <c r="CB1114" s="6"/>
      <c r="CC1114" s="6"/>
      <c r="CD1114" s="6"/>
      <c r="CE1114" s="6"/>
      <c r="CF1114" s="6"/>
      <c r="CG1114" s="6"/>
      <c r="CH1114" s="6"/>
      <c r="CI1114" s="6"/>
      <c r="CJ1114" s="6"/>
      <c r="CK1114" s="6"/>
      <c r="CL1114" s="6"/>
      <c r="CN1114" s="6"/>
      <c r="CO1114" s="6"/>
      <c r="CP1114" s="6"/>
      <c r="CQ1114" s="6"/>
      <c r="CR1114" s="6"/>
      <c r="CS1114" s="6"/>
      <c r="CT1114" s="6"/>
      <c r="CU1114" s="6"/>
      <c r="CV1114" s="6"/>
      <c r="CW1114" s="6"/>
      <c r="CX1114" s="6"/>
      <c r="CY1114" s="6"/>
      <c r="CZ1114" s="6"/>
      <c r="DA1114" s="6"/>
      <c r="DB1114" s="6"/>
      <c r="DC1114" s="6"/>
      <c r="DD1114" s="6"/>
      <c r="DE1114" s="6"/>
      <c r="DF1114" s="6"/>
      <c r="DG1114" s="6"/>
      <c r="DH1114" s="6"/>
      <c r="DJ1114" s="6"/>
      <c r="DK1114" s="6"/>
      <c r="DL1114" s="6"/>
      <c r="DM1114" s="6"/>
      <c r="DN1114" s="6"/>
      <c r="DO1114" s="6"/>
      <c r="DP1114" s="6"/>
      <c r="DQ1114" s="6"/>
      <c r="DR1114" s="6"/>
      <c r="DS1114" s="6"/>
      <c r="DU1114" s="6"/>
      <c r="DV1114" s="6"/>
      <c r="DW1114" s="6"/>
      <c r="DX1114" s="6"/>
      <c r="DY1114" s="6"/>
      <c r="DZ1114" s="6"/>
      <c r="EA1114" s="6"/>
      <c r="EB1114" s="6"/>
      <c r="EC1114" s="6"/>
      <c r="ED1114" s="6"/>
      <c r="EE1114" s="6"/>
      <c r="EF1114" s="6"/>
      <c r="EG1114" s="6"/>
    </row>
    <row r="1115" spans="48:137" customFormat="1" x14ac:dyDescent="0.2">
      <c r="AV1115" s="6"/>
      <c r="AW1115" s="158"/>
      <c r="AX1115" s="158"/>
      <c r="AY1115" s="158"/>
      <c r="AZ1115" s="158"/>
      <c r="BA1115" s="158"/>
      <c r="BB1115" s="6"/>
      <c r="BC1115" s="6"/>
      <c r="BD1115" s="6"/>
      <c r="BE1115" s="6"/>
      <c r="BF1115" s="6"/>
      <c r="BG1115" s="6"/>
      <c r="BH1115" s="6"/>
      <c r="BI1115" s="6"/>
      <c r="BJ1115" s="6"/>
      <c r="BK1115" s="6"/>
      <c r="BL1115" s="6"/>
      <c r="BM1115" s="6"/>
      <c r="BN1115" s="6"/>
      <c r="BO1115" s="6"/>
      <c r="BP1115" s="6"/>
      <c r="BQ1115" s="6"/>
      <c r="BR1115" s="6"/>
      <c r="BS1115" s="6"/>
      <c r="BT1115" s="6"/>
      <c r="BU1115" s="6"/>
      <c r="BV1115" s="6"/>
      <c r="BW1115" s="6"/>
      <c r="BX1115" s="6"/>
      <c r="BY1115" s="6"/>
      <c r="BZ1115" s="6"/>
      <c r="CA1115" s="6"/>
      <c r="CB1115" s="6"/>
      <c r="CC1115" s="6"/>
      <c r="CD1115" s="6"/>
      <c r="CE1115" s="6"/>
      <c r="CF1115" s="6"/>
      <c r="CG1115" s="6"/>
      <c r="CH1115" s="6"/>
      <c r="CI1115" s="6"/>
      <c r="CJ1115" s="6"/>
      <c r="CK1115" s="6"/>
      <c r="CL1115" s="6"/>
      <c r="CN1115" s="6"/>
      <c r="CO1115" s="6"/>
      <c r="CP1115" s="6"/>
      <c r="CQ1115" s="6"/>
      <c r="CR1115" s="6"/>
      <c r="CS1115" s="6"/>
      <c r="CT1115" s="6"/>
      <c r="CU1115" s="6"/>
      <c r="CV1115" s="6"/>
      <c r="CW1115" s="6"/>
      <c r="CX1115" s="6"/>
      <c r="CY1115" s="6"/>
      <c r="CZ1115" s="6"/>
      <c r="DA1115" s="6"/>
      <c r="DB1115" s="6"/>
      <c r="DC1115" s="6"/>
      <c r="DD1115" s="6"/>
      <c r="DE1115" s="6"/>
      <c r="DF1115" s="6"/>
      <c r="DG1115" s="6"/>
      <c r="DH1115" s="6"/>
      <c r="DJ1115" s="6"/>
      <c r="DK1115" s="6"/>
      <c r="DL1115" s="6"/>
      <c r="DM1115" s="6"/>
      <c r="DN1115" s="6"/>
      <c r="DO1115" s="6"/>
      <c r="DP1115" s="6"/>
      <c r="DQ1115" s="6"/>
      <c r="DR1115" s="6"/>
      <c r="DS1115" s="6"/>
      <c r="DU1115" s="6"/>
      <c r="DV1115" s="6"/>
      <c r="DW1115" s="6"/>
      <c r="DX1115" s="6"/>
      <c r="DY1115" s="6"/>
      <c r="DZ1115" s="6"/>
      <c r="EA1115" s="6"/>
      <c r="EB1115" s="6"/>
      <c r="EC1115" s="6"/>
      <c r="ED1115" s="6"/>
      <c r="EE1115" s="6"/>
      <c r="EF1115" s="6"/>
      <c r="EG1115" s="6"/>
    </row>
    <row r="1116" spans="48:137" customFormat="1" x14ac:dyDescent="0.2">
      <c r="AV1116" s="6"/>
      <c r="AW1116" s="158"/>
      <c r="AX1116" s="158"/>
      <c r="AY1116" s="158"/>
      <c r="AZ1116" s="158"/>
      <c r="BA1116" s="158"/>
      <c r="BB1116" s="6"/>
      <c r="BC1116" s="6"/>
      <c r="BD1116" s="6"/>
      <c r="BE1116" s="6"/>
      <c r="BF1116" s="6"/>
      <c r="BG1116" s="6"/>
      <c r="BH1116" s="6"/>
      <c r="BI1116" s="6"/>
      <c r="BJ1116" s="6"/>
      <c r="BK1116" s="6"/>
      <c r="BL1116" s="6"/>
      <c r="BM1116" s="6"/>
      <c r="BN1116" s="6"/>
      <c r="BO1116" s="6"/>
      <c r="BP1116" s="6"/>
      <c r="BQ1116" s="6"/>
      <c r="BR1116" s="6"/>
      <c r="BS1116" s="6"/>
      <c r="BT1116" s="6"/>
      <c r="BU1116" s="6"/>
      <c r="BV1116" s="6"/>
      <c r="BW1116" s="6"/>
      <c r="BX1116" s="6"/>
      <c r="BY1116" s="6"/>
      <c r="BZ1116" s="6"/>
      <c r="CA1116" s="6"/>
      <c r="CB1116" s="6"/>
      <c r="CC1116" s="6"/>
      <c r="CD1116" s="6"/>
      <c r="CE1116" s="6"/>
      <c r="CF1116" s="6"/>
      <c r="CG1116" s="6"/>
      <c r="CH1116" s="6"/>
      <c r="CI1116" s="6"/>
      <c r="CJ1116" s="6"/>
      <c r="CK1116" s="6"/>
      <c r="CL1116" s="6"/>
      <c r="CN1116" s="6"/>
      <c r="CO1116" s="6"/>
      <c r="CP1116" s="6"/>
      <c r="CQ1116" s="6"/>
      <c r="CR1116" s="6"/>
      <c r="CS1116" s="6"/>
      <c r="CT1116" s="6"/>
      <c r="CU1116" s="6"/>
      <c r="CV1116" s="6"/>
      <c r="CW1116" s="6"/>
      <c r="CX1116" s="6"/>
      <c r="CY1116" s="6"/>
      <c r="CZ1116" s="6"/>
      <c r="DA1116" s="6"/>
      <c r="DB1116" s="6"/>
      <c r="DC1116" s="6"/>
      <c r="DD1116" s="6"/>
      <c r="DE1116" s="6"/>
      <c r="DF1116" s="6"/>
      <c r="DG1116" s="6"/>
      <c r="DH1116" s="6"/>
      <c r="DJ1116" s="6"/>
      <c r="DK1116" s="6"/>
      <c r="DL1116" s="6"/>
      <c r="DM1116" s="6"/>
      <c r="DN1116" s="6"/>
      <c r="DO1116" s="6"/>
      <c r="DP1116" s="6"/>
      <c r="DQ1116" s="6"/>
      <c r="DR1116" s="6"/>
      <c r="DS1116" s="6"/>
      <c r="DU1116" s="6"/>
      <c r="DV1116" s="6"/>
      <c r="DW1116" s="6"/>
      <c r="DX1116" s="6"/>
      <c r="DY1116" s="6"/>
      <c r="DZ1116" s="6"/>
      <c r="EA1116" s="6"/>
      <c r="EB1116" s="6"/>
      <c r="EC1116" s="6"/>
      <c r="ED1116" s="6"/>
      <c r="EE1116" s="6"/>
      <c r="EF1116" s="6"/>
      <c r="EG1116" s="6"/>
    </row>
    <row r="1117" spans="48:137" customFormat="1" x14ac:dyDescent="0.2">
      <c r="AV1117" s="6"/>
      <c r="AW1117" s="158"/>
      <c r="AX1117" s="158"/>
      <c r="AY1117" s="158"/>
      <c r="AZ1117" s="158"/>
      <c r="BA1117" s="158"/>
      <c r="BB1117" s="6"/>
      <c r="BC1117" s="6"/>
      <c r="BD1117" s="6"/>
      <c r="BE1117" s="6"/>
      <c r="BF1117" s="6"/>
      <c r="BG1117" s="6"/>
      <c r="BH1117" s="6"/>
      <c r="BI1117" s="6"/>
      <c r="BJ1117" s="6"/>
      <c r="BK1117" s="6"/>
      <c r="BL1117" s="6"/>
      <c r="BM1117" s="6"/>
      <c r="BN1117" s="6"/>
      <c r="BO1117" s="6"/>
      <c r="BP1117" s="6"/>
      <c r="BQ1117" s="6"/>
      <c r="BR1117" s="6"/>
      <c r="BS1117" s="6"/>
      <c r="BT1117" s="6"/>
      <c r="BU1117" s="6"/>
      <c r="BV1117" s="6"/>
      <c r="BW1117" s="6"/>
      <c r="BX1117" s="6"/>
      <c r="BY1117" s="6"/>
      <c r="BZ1117" s="6"/>
      <c r="CA1117" s="6"/>
      <c r="CB1117" s="6"/>
      <c r="CC1117" s="6"/>
      <c r="CD1117" s="6"/>
      <c r="CE1117" s="6"/>
      <c r="CF1117" s="6"/>
      <c r="CG1117" s="6"/>
      <c r="CH1117" s="6"/>
      <c r="CI1117" s="6"/>
      <c r="CJ1117" s="6"/>
      <c r="CK1117" s="6"/>
      <c r="CL1117" s="6"/>
      <c r="CN1117" s="6"/>
      <c r="CO1117" s="6"/>
      <c r="CP1117" s="6"/>
      <c r="CQ1117" s="6"/>
      <c r="CR1117" s="6"/>
      <c r="CS1117" s="6"/>
      <c r="CT1117" s="6"/>
      <c r="CU1117" s="6"/>
      <c r="CV1117" s="6"/>
      <c r="CW1117" s="6"/>
      <c r="CX1117" s="6"/>
      <c r="CY1117" s="6"/>
      <c r="CZ1117" s="6"/>
      <c r="DA1117" s="6"/>
      <c r="DB1117" s="6"/>
      <c r="DC1117" s="6"/>
      <c r="DD1117" s="6"/>
      <c r="DE1117" s="6"/>
      <c r="DF1117" s="6"/>
      <c r="DG1117" s="6"/>
      <c r="DH1117" s="6"/>
      <c r="DJ1117" s="6"/>
      <c r="DK1117" s="6"/>
      <c r="DL1117" s="6"/>
      <c r="DM1117" s="6"/>
      <c r="DN1117" s="6"/>
      <c r="DO1117" s="6"/>
      <c r="DP1117" s="6"/>
      <c r="DQ1117" s="6"/>
      <c r="DR1117" s="6"/>
      <c r="DS1117" s="6"/>
      <c r="DU1117" s="6"/>
      <c r="DV1117" s="6"/>
      <c r="DW1117" s="6"/>
      <c r="DX1117" s="6"/>
      <c r="DY1117" s="6"/>
      <c r="DZ1117" s="6"/>
      <c r="EA1117" s="6"/>
      <c r="EB1117" s="6"/>
      <c r="EC1117" s="6"/>
      <c r="ED1117" s="6"/>
      <c r="EE1117" s="6"/>
      <c r="EF1117" s="6"/>
      <c r="EG1117" s="6"/>
    </row>
    <row r="1118" spans="48:137" customFormat="1" x14ac:dyDescent="0.2">
      <c r="AV1118" s="6"/>
      <c r="AW1118" s="158"/>
      <c r="AX1118" s="158"/>
      <c r="AY1118" s="158"/>
      <c r="AZ1118" s="158"/>
      <c r="BA1118" s="158"/>
      <c r="BB1118" s="6"/>
      <c r="BC1118" s="6"/>
      <c r="BD1118" s="6"/>
      <c r="BE1118" s="6"/>
      <c r="BF1118" s="6"/>
      <c r="BG1118" s="6"/>
      <c r="BH1118" s="6"/>
      <c r="BI1118" s="6"/>
      <c r="BJ1118" s="6"/>
      <c r="BK1118" s="6"/>
      <c r="BL1118" s="6"/>
      <c r="BM1118" s="6"/>
      <c r="BN1118" s="6"/>
      <c r="BO1118" s="6"/>
      <c r="BP1118" s="6"/>
      <c r="BQ1118" s="6"/>
      <c r="BR1118" s="6"/>
      <c r="BS1118" s="6"/>
      <c r="BT1118" s="6"/>
      <c r="BU1118" s="6"/>
      <c r="BV1118" s="6"/>
      <c r="BW1118" s="6"/>
      <c r="BX1118" s="6"/>
      <c r="BY1118" s="6"/>
      <c r="BZ1118" s="6"/>
      <c r="CA1118" s="6"/>
      <c r="CB1118" s="6"/>
      <c r="CC1118" s="6"/>
      <c r="CD1118" s="6"/>
      <c r="CE1118" s="6"/>
      <c r="CF1118" s="6"/>
      <c r="CG1118" s="6"/>
      <c r="CH1118" s="6"/>
      <c r="CI1118" s="6"/>
      <c r="CJ1118" s="6"/>
      <c r="CK1118" s="6"/>
      <c r="CL1118" s="6"/>
      <c r="CN1118" s="6"/>
      <c r="CO1118" s="6"/>
      <c r="CP1118" s="6"/>
      <c r="CQ1118" s="6"/>
      <c r="CR1118" s="6"/>
      <c r="CS1118" s="6"/>
      <c r="CT1118" s="6"/>
      <c r="CU1118" s="6"/>
      <c r="CV1118" s="6"/>
      <c r="CW1118" s="6"/>
      <c r="CX1118" s="6"/>
      <c r="CY1118" s="6"/>
      <c r="CZ1118" s="6"/>
      <c r="DA1118" s="6"/>
      <c r="DB1118" s="6"/>
      <c r="DC1118" s="6"/>
      <c r="DD1118" s="6"/>
      <c r="DE1118" s="6"/>
      <c r="DF1118" s="6"/>
      <c r="DG1118" s="6"/>
      <c r="DH1118" s="6"/>
      <c r="DJ1118" s="6"/>
      <c r="DK1118" s="6"/>
      <c r="DL1118" s="6"/>
      <c r="DM1118" s="6"/>
      <c r="DN1118" s="6"/>
      <c r="DO1118" s="6"/>
      <c r="DP1118" s="6"/>
      <c r="DQ1118" s="6"/>
      <c r="DR1118" s="6"/>
      <c r="DS1118" s="6"/>
      <c r="DU1118" s="6"/>
      <c r="DV1118" s="6"/>
      <c r="DW1118" s="6"/>
      <c r="DX1118" s="6"/>
      <c r="DY1118" s="6"/>
      <c r="DZ1118" s="6"/>
      <c r="EA1118" s="6"/>
      <c r="EB1118" s="6"/>
      <c r="EC1118" s="6"/>
      <c r="ED1118" s="6"/>
      <c r="EE1118" s="6"/>
      <c r="EF1118" s="6"/>
      <c r="EG1118" s="6"/>
    </row>
    <row r="1119" spans="48:137" customFormat="1" x14ac:dyDescent="0.2">
      <c r="AV1119" s="6"/>
      <c r="AW1119" s="158"/>
      <c r="AX1119" s="158"/>
      <c r="AY1119" s="158"/>
      <c r="AZ1119" s="158"/>
      <c r="BA1119" s="158"/>
      <c r="BB1119" s="6"/>
      <c r="BC1119" s="6"/>
      <c r="BD1119" s="6"/>
      <c r="BE1119" s="6"/>
      <c r="BF1119" s="6"/>
      <c r="BG1119" s="6"/>
      <c r="BH1119" s="6"/>
      <c r="BI1119" s="6"/>
      <c r="BJ1119" s="6"/>
      <c r="BK1119" s="6"/>
      <c r="BL1119" s="6"/>
      <c r="BM1119" s="6"/>
      <c r="BN1119" s="6"/>
      <c r="BO1119" s="6"/>
      <c r="BP1119" s="6"/>
      <c r="BQ1119" s="6"/>
      <c r="BR1119" s="6"/>
      <c r="BS1119" s="6"/>
      <c r="BT1119" s="6"/>
      <c r="BU1119" s="6"/>
      <c r="BV1119" s="6"/>
      <c r="BW1119" s="6"/>
      <c r="BX1119" s="6"/>
      <c r="BY1119" s="6"/>
      <c r="BZ1119" s="6"/>
      <c r="CA1119" s="6"/>
      <c r="CB1119" s="6"/>
      <c r="CC1119" s="6"/>
      <c r="CD1119" s="6"/>
      <c r="CE1119" s="6"/>
      <c r="CF1119" s="6"/>
      <c r="CG1119" s="6"/>
      <c r="CH1119" s="6"/>
      <c r="CI1119" s="6"/>
      <c r="CJ1119" s="6"/>
      <c r="CK1119" s="6"/>
      <c r="CL1119" s="6"/>
      <c r="CN1119" s="6"/>
      <c r="CO1119" s="6"/>
      <c r="CP1119" s="6"/>
      <c r="CQ1119" s="6"/>
      <c r="CR1119" s="6"/>
      <c r="CS1119" s="6"/>
      <c r="CT1119" s="6"/>
      <c r="CU1119" s="6"/>
      <c r="CV1119" s="6"/>
      <c r="CW1119" s="6"/>
      <c r="CX1119" s="6"/>
      <c r="CY1119" s="6"/>
      <c r="CZ1119" s="6"/>
      <c r="DA1119" s="6"/>
      <c r="DB1119" s="6"/>
      <c r="DC1119" s="6"/>
      <c r="DD1119" s="6"/>
      <c r="DE1119" s="6"/>
      <c r="DF1119" s="6"/>
      <c r="DG1119" s="6"/>
      <c r="DH1119" s="6"/>
      <c r="DJ1119" s="6"/>
      <c r="DK1119" s="6"/>
      <c r="DL1119" s="6"/>
      <c r="DM1119" s="6"/>
      <c r="DN1119" s="6"/>
      <c r="DO1119" s="6"/>
      <c r="DP1119" s="6"/>
      <c r="DQ1119" s="6"/>
      <c r="DR1119" s="6"/>
      <c r="DS1119" s="6"/>
      <c r="DU1119" s="6"/>
      <c r="DV1119" s="6"/>
      <c r="DW1119" s="6"/>
      <c r="DX1119" s="6"/>
      <c r="DY1119" s="6"/>
      <c r="DZ1119" s="6"/>
      <c r="EA1119" s="6"/>
      <c r="EB1119" s="6"/>
      <c r="EC1119" s="6"/>
      <c r="ED1119" s="6"/>
      <c r="EE1119" s="6"/>
      <c r="EF1119" s="6"/>
      <c r="EG1119" s="6"/>
    </row>
    <row r="1120" spans="48:137" customFormat="1" x14ac:dyDescent="0.2">
      <c r="AV1120" s="6"/>
      <c r="AW1120" s="158"/>
      <c r="AX1120" s="158"/>
      <c r="AY1120" s="158"/>
      <c r="AZ1120" s="158"/>
      <c r="BA1120" s="158"/>
      <c r="BB1120" s="6"/>
      <c r="BC1120" s="6"/>
      <c r="BD1120" s="6"/>
      <c r="BE1120" s="6"/>
      <c r="BF1120" s="6"/>
      <c r="BG1120" s="6"/>
      <c r="BH1120" s="6"/>
      <c r="BI1120" s="6"/>
      <c r="BJ1120" s="6"/>
      <c r="BK1120" s="6"/>
      <c r="BL1120" s="6"/>
      <c r="BM1120" s="6"/>
      <c r="BN1120" s="6"/>
      <c r="BO1120" s="6"/>
      <c r="BP1120" s="6"/>
      <c r="BQ1120" s="6"/>
      <c r="BR1120" s="6"/>
      <c r="BS1120" s="6"/>
      <c r="BT1120" s="6"/>
      <c r="BU1120" s="6"/>
      <c r="BV1120" s="6"/>
      <c r="BW1120" s="6"/>
      <c r="BX1120" s="6"/>
      <c r="BY1120" s="6"/>
      <c r="BZ1120" s="6"/>
      <c r="CA1120" s="6"/>
      <c r="CB1120" s="6"/>
      <c r="CC1120" s="6"/>
      <c r="CD1120" s="6"/>
      <c r="CE1120" s="6"/>
      <c r="CF1120" s="6"/>
      <c r="CG1120" s="6"/>
      <c r="CH1120" s="6"/>
      <c r="CI1120" s="6"/>
      <c r="CJ1120" s="6"/>
      <c r="CK1120" s="6"/>
      <c r="CL1120" s="6"/>
      <c r="CN1120" s="6"/>
      <c r="CO1120" s="6"/>
      <c r="CP1120" s="6"/>
      <c r="CQ1120" s="6"/>
      <c r="CR1120" s="6"/>
      <c r="CS1120" s="6"/>
      <c r="CT1120" s="6"/>
      <c r="CU1120" s="6"/>
      <c r="CV1120" s="6"/>
      <c r="CW1120" s="6"/>
      <c r="CX1120" s="6"/>
      <c r="CY1120" s="6"/>
      <c r="CZ1120" s="6"/>
      <c r="DA1120" s="6"/>
      <c r="DB1120" s="6"/>
      <c r="DC1120" s="6"/>
      <c r="DD1120" s="6"/>
      <c r="DE1120" s="6"/>
      <c r="DF1120" s="6"/>
      <c r="DG1120" s="6"/>
      <c r="DH1120" s="6"/>
      <c r="DJ1120" s="6"/>
      <c r="DK1120" s="6"/>
      <c r="DL1120" s="6"/>
      <c r="DM1120" s="6"/>
      <c r="DN1120" s="6"/>
      <c r="DO1120" s="6"/>
      <c r="DP1120" s="6"/>
      <c r="DQ1120" s="6"/>
      <c r="DR1120" s="6"/>
      <c r="DS1120" s="6"/>
      <c r="DU1120" s="6"/>
      <c r="DV1120" s="6"/>
      <c r="DW1120" s="6"/>
      <c r="DX1120" s="6"/>
      <c r="DY1120" s="6"/>
      <c r="DZ1120" s="6"/>
      <c r="EA1120" s="6"/>
      <c r="EB1120" s="6"/>
      <c r="EC1120" s="6"/>
      <c r="ED1120" s="6"/>
      <c r="EE1120" s="6"/>
      <c r="EF1120" s="6"/>
      <c r="EG1120" s="6"/>
    </row>
    <row r="1121" spans="48:137" customFormat="1" x14ac:dyDescent="0.2">
      <c r="AV1121" s="6"/>
      <c r="AW1121" s="158"/>
      <c r="AX1121" s="158"/>
      <c r="AY1121" s="158"/>
      <c r="AZ1121" s="158"/>
      <c r="BA1121" s="158"/>
      <c r="BB1121" s="6"/>
      <c r="BC1121" s="6"/>
      <c r="BD1121" s="6"/>
      <c r="BE1121" s="6"/>
      <c r="BF1121" s="6"/>
      <c r="BG1121" s="6"/>
      <c r="BH1121" s="6"/>
      <c r="BI1121" s="6"/>
      <c r="BJ1121" s="6"/>
      <c r="BK1121" s="6"/>
      <c r="BL1121" s="6"/>
      <c r="BM1121" s="6"/>
      <c r="BN1121" s="6"/>
      <c r="BO1121" s="6"/>
      <c r="BP1121" s="6"/>
      <c r="BQ1121" s="6"/>
      <c r="BR1121" s="6"/>
      <c r="BS1121" s="6"/>
      <c r="BT1121" s="6"/>
      <c r="BU1121" s="6"/>
      <c r="BV1121" s="6"/>
      <c r="BW1121" s="6"/>
      <c r="BX1121" s="6"/>
      <c r="BY1121" s="6"/>
      <c r="BZ1121" s="6"/>
      <c r="CA1121" s="6"/>
      <c r="CB1121" s="6"/>
      <c r="CC1121" s="6"/>
      <c r="CD1121" s="6"/>
      <c r="CE1121" s="6"/>
      <c r="CF1121" s="6"/>
      <c r="CG1121" s="6"/>
      <c r="CH1121" s="6"/>
      <c r="CI1121" s="6"/>
      <c r="CJ1121" s="6"/>
      <c r="CK1121" s="6"/>
      <c r="CL1121" s="6"/>
      <c r="CN1121" s="6"/>
      <c r="CO1121" s="6"/>
      <c r="CP1121" s="6"/>
      <c r="CQ1121" s="6"/>
      <c r="CR1121" s="6"/>
      <c r="CS1121" s="6"/>
      <c r="CT1121" s="6"/>
      <c r="CU1121" s="6"/>
      <c r="CV1121" s="6"/>
      <c r="CW1121" s="6"/>
      <c r="CX1121" s="6"/>
      <c r="CY1121" s="6"/>
      <c r="CZ1121" s="6"/>
      <c r="DA1121" s="6"/>
      <c r="DB1121" s="6"/>
      <c r="DC1121" s="6"/>
      <c r="DD1121" s="6"/>
      <c r="DE1121" s="6"/>
      <c r="DF1121" s="6"/>
      <c r="DG1121" s="6"/>
      <c r="DH1121" s="6"/>
      <c r="DJ1121" s="6"/>
      <c r="DK1121" s="6"/>
      <c r="DL1121" s="6"/>
      <c r="DM1121" s="6"/>
      <c r="DN1121" s="6"/>
      <c r="DO1121" s="6"/>
      <c r="DP1121" s="6"/>
      <c r="DQ1121" s="6"/>
      <c r="DR1121" s="6"/>
      <c r="DS1121" s="6"/>
      <c r="DU1121" s="6"/>
      <c r="DV1121" s="6"/>
      <c r="DW1121" s="6"/>
      <c r="DX1121" s="6"/>
      <c r="DY1121" s="6"/>
      <c r="DZ1121" s="6"/>
      <c r="EA1121" s="6"/>
      <c r="EB1121" s="6"/>
      <c r="EC1121" s="6"/>
      <c r="ED1121" s="6"/>
      <c r="EE1121" s="6"/>
      <c r="EF1121" s="6"/>
      <c r="EG1121" s="6"/>
    </row>
    <row r="1122" spans="48:137" customFormat="1" x14ac:dyDescent="0.2">
      <c r="AV1122" s="6"/>
      <c r="AW1122" s="158"/>
      <c r="AX1122" s="158"/>
      <c r="AY1122" s="158"/>
      <c r="AZ1122" s="158"/>
      <c r="BA1122" s="158"/>
      <c r="BB1122" s="6"/>
      <c r="BC1122" s="6"/>
      <c r="BD1122" s="6"/>
      <c r="BE1122" s="6"/>
      <c r="BF1122" s="6"/>
      <c r="BG1122" s="6"/>
      <c r="BH1122" s="6"/>
      <c r="BI1122" s="6"/>
      <c r="BJ1122" s="6"/>
      <c r="BK1122" s="6"/>
      <c r="BL1122" s="6"/>
      <c r="BM1122" s="6"/>
      <c r="BN1122" s="6"/>
      <c r="BO1122" s="6"/>
      <c r="BP1122" s="6"/>
      <c r="BQ1122" s="6"/>
      <c r="BR1122" s="6"/>
      <c r="BS1122" s="6"/>
      <c r="BT1122" s="6"/>
      <c r="BU1122" s="6"/>
      <c r="BV1122" s="6"/>
      <c r="BW1122" s="6"/>
      <c r="BX1122" s="6"/>
      <c r="BY1122" s="6"/>
      <c r="BZ1122" s="6"/>
      <c r="CA1122" s="6"/>
      <c r="CB1122" s="6"/>
      <c r="CC1122" s="6"/>
      <c r="CD1122" s="6"/>
      <c r="CE1122" s="6"/>
      <c r="CF1122" s="6"/>
      <c r="CG1122" s="6"/>
      <c r="CH1122" s="6"/>
      <c r="CI1122" s="6"/>
      <c r="CJ1122" s="6"/>
      <c r="CK1122" s="6"/>
      <c r="CL1122" s="6"/>
      <c r="CN1122" s="6"/>
      <c r="CO1122" s="6"/>
      <c r="CP1122" s="6"/>
      <c r="CQ1122" s="6"/>
      <c r="CR1122" s="6"/>
      <c r="CS1122" s="6"/>
      <c r="CT1122" s="6"/>
      <c r="CU1122" s="6"/>
      <c r="CV1122" s="6"/>
      <c r="CW1122" s="6"/>
      <c r="CX1122" s="6"/>
      <c r="CY1122" s="6"/>
      <c r="CZ1122" s="6"/>
      <c r="DA1122" s="6"/>
      <c r="DB1122" s="6"/>
      <c r="DC1122" s="6"/>
      <c r="DD1122" s="6"/>
      <c r="DE1122" s="6"/>
      <c r="DF1122" s="6"/>
      <c r="DG1122" s="6"/>
      <c r="DH1122" s="6"/>
      <c r="DJ1122" s="6"/>
      <c r="DK1122" s="6"/>
      <c r="DL1122" s="6"/>
      <c r="DM1122" s="6"/>
      <c r="DN1122" s="6"/>
      <c r="DO1122" s="6"/>
      <c r="DP1122" s="6"/>
      <c r="DQ1122" s="6"/>
      <c r="DR1122" s="6"/>
      <c r="DS1122" s="6"/>
      <c r="DU1122" s="6"/>
      <c r="DV1122" s="6"/>
      <c r="DW1122" s="6"/>
      <c r="DX1122" s="6"/>
      <c r="DY1122" s="6"/>
      <c r="DZ1122" s="6"/>
      <c r="EA1122" s="6"/>
      <c r="EB1122" s="6"/>
      <c r="EC1122" s="6"/>
      <c r="ED1122" s="6"/>
      <c r="EE1122" s="6"/>
      <c r="EF1122" s="6"/>
      <c r="EG1122" s="6"/>
    </row>
    <row r="1123" spans="48:137" customFormat="1" x14ac:dyDescent="0.2">
      <c r="AV1123" s="6"/>
      <c r="AW1123" s="158"/>
      <c r="AX1123" s="158"/>
      <c r="AY1123" s="158"/>
      <c r="AZ1123" s="158"/>
      <c r="BA1123" s="158"/>
      <c r="BB1123" s="6"/>
      <c r="BC1123" s="6"/>
      <c r="BD1123" s="6"/>
      <c r="BE1123" s="6"/>
      <c r="BF1123" s="6"/>
      <c r="BG1123" s="6"/>
      <c r="BH1123" s="6"/>
      <c r="BI1123" s="6"/>
      <c r="BJ1123" s="6"/>
      <c r="BK1123" s="6"/>
      <c r="BL1123" s="6"/>
      <c r="BM1123" s="6"/>
      <c r="BN1123" s="6"/>
      <c r="BO1123" s="6"/>
      <c r="BP1123" s="6"/>
      <c r="BQ1123" s="6"/>
      <c r="BR1123" s="6"/>
      <c r="BS1123" s="6"/>
      <c r="BT1123" s="6"/>
      <c r="BU1123" s="6"/>
      <c r="BV1123" s="6"/>
      <c r="BW1123" s="6"/>
      <c r="BX1123" s="6"/>
      <c r="BY1123" s="6"/>
      <c r="BZ1123" s="6"/>
      <c r="CA1123" s="6"/>
      <c r="CB1123" s="6"/>
      <c r="CC1123" s="6"/>
      <c r="CD1123" s="6"/>
      <c r="CE1123" s="6"/>
      <c r="CF1123" s="6"/>
      <c r="CG1123" s="6"/>
      <c r="CH1123" s="6"/>
      <c r="CI1123" s="6"/>
      <c r="CJ1123" s="6"/>
      <c r="CK1123" s="6"/>
      <c r="CL1123" s="6"/>
      <c r="CN1123" s="6"/>
      <c r="CO1123" s="6"/>
      <c r="CP1123" s="6"/>
      <c r="CQ1123" s="6"/>
      <c r="CR1123" s="6"/>
      <c r="CS1123" s="6"/>
      <c r="CT1123" s="6"/>
      <c r="CU1123" s="6"/>
      <c r="CV1123" s="6"/>
      <c r="CW1123" s="6"/>
      <c r="CX1123" s="6"/>
      <c r="CY1123" s="6"/>
      <c r="CZ1123" s="6"/>
      <c r="DA1123" s="6"/>
      <c r="DB1123" s="6"/>
      <c r="DC1123" s="6"/>
      <c r="DD1123" s="6"/>
      <c r="DE1123" s="6"/>
      <c r="DF1123" s="6"/>
      <c r="DG1123" s="6"/>
      <c r="DH1123" s="6"/>
      <c r="DJ1123" s="6"/>
      <c r="DK1123" s="6"/>
      <c r="DL1123" s="6"/>
      <c r="DM1123" s="6"/>
      <c r="DN1123" s="6"/>
      <c r="DO1123" s="6"/>
      <c r="DP1123" s="6"/>
      <c r="DQ1123" s="6"/>
      <c r="DR1123" s="6"/>
      <c r="DS1123" s="6"/>
      <c r="DU1123" s="6"/>
      <c r="DV1123" s="6"/>
      <c r="DW1123" s="6"/>
      <c r="DX1123" s="6"/>
      <c r="DY1123" s="6"/>
      <c r="DZ1123" s="6"/>
      <c r="EA1123" s="6"/>
      <c r="EB1123" s="6"/>
      <c r="EC1123" s="6"/>
      <c r="ED1123" s="6"/>
      <c r="EE1123" s="6"/>
      <c r="EF1123" s="6"/>
      <c r="EG1123" s="6"/>
    </row>
    <row r="1124" spans="48:137" customFormat="1" x14ac:dyDescent="0.2">
      <c r="AV1124" s="6"/>
      <c r="AW1124" s="158"/>
      <c r="AX1124" s="158"/>
      <c r="AY1124" s="158"/>
      <c r="AZ1124" s="158"/>
      <c r="BA1124" s="158"/>
      <c r="BB1124" s="6"/>
      <c r="BC1124" s="6"/>
      <c r="BD1124" s="6"/>
      <c r="BE1124" s="6"/>
      <c r="BF1124" s="6"/>
      <c r="BG1124" s="6"/>
      <c r="BH1124" s="6"/>
      <c r="BI1124" s="6"/>
      <c r="BJ1124" s="6"/>
      <c r="BK1124" s="6"/>
      <c r="BL1124" s="6"/>
      <c r="BM1124" s="6"/>
      <c r="BN1124" s="6"/>
      <c r="BO1124" s="6"/>
      <c r="BP1124" s="6"/>
      <c r="BQ1124" s="6"/>
      <c r="BR1124" s="6"/>
      <c r="BS1124" s="6"/>
      <c r="BT1124" s="6"/>
      <c r="BU1124" s="6"/>
      <c r="BV1124" s="6"/>
      <c r="BW1124" s="6"/>
      <c r="BX1124" s="6"/>
      <c r="BY1124" s="6"/>
      <c r="BZ1124" s="6"/>
      <c r="CA1124" s="6"/>
      <c r="CB1124" s="6"/>
      <c r="CC1124" s="6"/>
      <c r="CD1124" s="6"/>
      <c r="CE1124" s="6"/>
      <c r="CF1124" s="6"/>
      <c r="CG1124" s="6"/>
      <c r="CH1124" s="6"/>
      <c r="CI1124" s="6"/>
      <c r="CJ1124" s="6"/>
      <c r="CK1124" s="6"/>
      <c r="CL1124" s="6"/>
      <c r="CN1124" s="6"/>
      <c r="CO1124" s="6"/>
      <c r="CP1124" s="6"/>
      <c r="CQ1124" s="6"/>
      <c r="CR1124" s="6"/>
      <c r="CS1124" s="6"/>
      <c r="CT1124" s="6"/>
      <c r="CU1124" s="6"/>
      <c r="CV1124" s="6"/>
      <c r="CW1124" s="6"/>
      <c r="CX1124" s="6"/>
      <c r="CY1124" s="6"/>
      <c r="CZ1124" s="6"/>
      <c r="DA1124" s="6"/>
      <c r="DB1124" s="6"/>
      <c r="DC1124" s="6"/>
      <c r="DD1124" s="6"/>
      <c r="DE1124" s="6"/>
      <c r="DF1124" s="6"/>
      <c r="DG1124" s="6"/>
      <c r="DH1124" s="6"/>
      <c r="DJ1124" s="6"/>
      <c r="DK1124" s="6"/>
      <c r="DL1124" s="6"/>
      <c r="DM1124" s="6"/>
      <c r="DN1124" s="6"/>
      <c r="DO1124" s="6"/>
      <c r="DP1124" s="6"/>
      <c r="DQ1124" s="6"/>
      <c r="DR1124" s="6"/>
      <c r="DS1124" s="6"/>
      <c r="DU1124" s="6"/>
      <c r="DV1124" s="6"/>
      <c r="DW1124" s="6"/>
      <c r="DX1124" s="6"/>
      <c r="DY1124" s="6"/>
      <c r="DZ1124" s="6"/>
      <c r="EA1124" s="6"/>
      <c r="EB1124" s="6"/>
      <c r="EC1124" s="6"/>
      <c r="ED1124" s="6"/>
      <c r="EE1124" s="6"/>
      <c r="EF1124" s="6"/>
      <c r="EG1124" s="6"/>
    </row>
    <row r="1125" spans="48:137" customFormat="1" x14ac:dyDescent="0.2">
      <c r="AV1125" s="6"/>
      <c r="AW1125" s="158"/>
      <c r="AX1125" s="158"/>
      <c r="AY1125" s="158"/>
      <c r="AZ1125" s="158"/>
      <c r="BA1125" s="158"/>
      <c r="BB1125" s="6"/>
      <c r="BC1125" s="6"/>
      <c r="BD1125" s="6"/>
      <c r="BE1125" s="6"/>
      <c r="BF1125" s="6"/>
      <c r="BG1125" s="6"/>
      <c r="BH1125" s="6"/>
      <c r="BI1125" s="6"/>
      <c r="BJ1125" s="6"/>
      <c r="BK1125" s="6"/>
      <c r="BL1125" s="6"/>
      <c r="BM1125" s="6"/>
      <c r="BN1125" s="6"/>
      <c r="BO1125" s="6"/>
      <c r="BP1125" s="6"/>
      <c r="BQ1125" s="6"/>
      <c r="BR1125" s="6"/>
      <c r="BS1125" s="6"/>
      <c r="BT1125" s="6"/>
      <c r="BU1125" s="6"/>
      <c r="BV1125" s="6"/>
      <c r="BW1125" s="6"/>
      <c r="BX1125" s="6"/>
      <c r="BY1125" s="6"/>
      <c r="BZ1125" s="6"/>
      <c r="CA1125" s="6"/>
      <c r="CB1125" s="6"/>
      <c r="CC1125" s="6"/>
      <c r="CD1125" s="6"/>
      <c r="CE1125" s="6"/>
      <c r="CF1125" s="6"/>
      <c r="CG1125" s="6"/>
      <c r="CH1125" s="6"/>
      <c r="CI1125" s="6"/>
      <c r="CJ1125" s="6"/>
      <c r="CK1125" s="6"/>
      <c r="CL1125" s="6"/>
      <c r="CN1125" s="6"/>
      <c r="CO1125" s="6"/>
      <c r="CP1125" s="6"/>
      <c r="CQ1125" s="6"/>
      <c r="CR1125" s="6"/>
      <c r="CS1125" s="6"/>
      <c r="CT1125" s="6"/>
      <c r="CU1125" s="6"/>
      <c r="CV1125" s="6"/>
      <c r="CW1125" s="6"/>
      <c r="CX1125" s="6"/>
      <c r="CY1125" s="6"/>
      <c r="CZ1125" s="6"/>
      <c r="DA1125" s="6"/>
      <c r="DB1125" s="6"/>
      <c r="DC1125" s="6"/>
      <c r="DD1125" s="6"/>
      <c r="DE1125" s="6"/>
      <c r="DF1125" s="6"/>
      <c r="DG1125" s="6"/>
      <c r="DH1125" s="6"/>
      <c r="DJ1125" s="6"/>
      <c r="DK1125" s="6"/>
      <c r="DL1125" s="6"/>
      <c r="DM1125" s="6"/>
      <c r="DN1125" s="6"/>
      <c r="DO1125" s="6"/>
      <c r="DP1125" s="6"/>
      <c r="DQ1125" s="6"/>
      <c r="DR1125" s="6"/>
      <c r="DS1125" s="6"/>
      <c r="DU1125" s="6"/>
      <c r="DV1125" s="6"/>
      <c r="DW1125" s="6"/>
      <c r="DX1125" s="6"/>
      <c r="DY1125" s="6"/>
      <c r="DZ1125" s="6"/>
      <c r="EA1125" s="6"/>
      <c r="EB1125" s="6"/>
      <c r="EC1125" s="6"/>
      <c r="ED1125" s="6"/>
      <c r="EE1125" s="6"/>
      <c r="EF1125" s="6"/>
      <c r="EG1125" s="6"/>
    </row>
    <row r="1126" spans="48:137" customFormat="1" x14ac:dyDescent="0.2">
      <c r="AV1126" s="6"/>
      <c r="AW1126" s="158"/>
      <c r="AX1126" s="158"/>
      <c r="AY1126" s="158"/>
      <c r="AZ1126" s="158"/>
      <c r="BA1126" s="158"/>
      <c r="BB1126" s="6"/>
      <c r="BC1126" s="6"/>
      <c r="BD1126" s="6"/>
      <c r="BE1126" s="6"/>
      <c r="BF1126" s="6"/>
      <c r="BG1126" s="6"/>
      <c r="BH1126" s="6"/>
      <c r="BI1126" s="6"/>
      <c r="BJ1126" s="6"/>
      <c r="BK1126" s="6"/>
      <c r="BL1126" s="6"/>
      <c r="BM1126" s="6"/>
      <c r="BN1126" s="6"/>
      <c r="BO1126" s="6"/>
      <c r="BP1126" s="6"/>
      <c r="BQ1126" s="6"/>
      <c r="BR1126" s="6"/>
      <c r="BS1126" s="6"/>
      <c r="BT1126" s="6"/>
      <c r="BU1126" s="6"/>
      <c r="BV1126" s="6"/>
      <c r="BW1126" s="6"/>
      <c r="BX1126" s="6"/>
      <c r="BY1126" s="6"/>
      <c r="BZ1126" s="6"/>
      <c r="CA1126" s="6"/>
      <c r="CB1126" s="6"/>
      <c r="CC1126" s="6"/>
      <c r="CD1126" s="6"/>
      <c r="CE1126" s="6"/>
      <c r="CF1126" s="6"/>
      <c r="CG1126" s="6"/>
      <c r="CH1126" s="6"/>
      <c r="CI1126" s="6"/>
      <c r="CJ1126" s="6"/>
      <c r="CK1126" s="6"/>
      <c r="CL1126" s="6"/>
      <c r="CN1126" s="6"/>
      <c r="CO1126" s="6"/>
      <c r="CP1126" s="6"/>
      <c r="CQ1126" s="6"/>
      <c r="CR1126" s="6"/>
      <c r="CS1126" s="6"/>
      <c r="CT1126" s="6"/>
      <c r="CU1126" s="6"/>
      <c r="CV1126" s="6"/>
      <c r="CW1126" s="6"/>
      <c r="CX1126" s="6"/>
      <c r="CY1126" s="6"/>
      <c r="CZ1126" s="6"/>
      <c r="DA1126" s="6"/>
      <c r="DB1126" s="6"/>
      <c r="DC1126" s="6"/>
      <c r="DD1126" s="6"/>
      <c r="DE1126" s="6"/>
      <c r="DF1126" s="6"/>
      <c r="DG1126" s="6"/>
      <c r="DH1126" s="6"/>
      <c r="DJ1126" s="6"/>
      <c r="DK1126" s="6"/>
      <c r="DL1126" s="6"/>
      <c r="DM1126" s="6"/>
      <c r="DN1126" s="6"/>
      <c r="DO1126" s="6"/>
      <c r="DP1126" s="6"/>
      <c r="DQ1126" s="6"/>
      <c r="DR1126" s="6"/>
      <c r="DS1126" s="6"/>
      <c r="DU1126" s="6"/>
      <c r="DV1126" s="6"/>
      <c r="DW1126" s="6"/>
      <c r="DX1126" s="6"/>
      <c r="DY1126" s="6"/>
      <c r="DZ1126" s="6"/>
      <c r="EA1126" s="6"/>
      <c r="EB1126" s="6"/>
      <c r="EC1126" s="6"/>
      <c r="ED1126" s="6"/>
      <c r="EE1126" s="6"/>
      <c r="EF1126" s="6"/>
      <c r="EG1126" s="6"/>
    </row>
    <row r="1127" spans="48:137" customFormat="1" x14ac:dyDescent="0.2">
      <c r="AV1127" s="6"/>
      <c r="AW1127" s="158"/>
      <c r="AX1127" s="158"/>
      <c r="AY1127" s="158"/>
      <c r="AZ1127" s="158"/>
      <c r="BA1127" s="158"/>
      <c r="BB1127" s="6"/>
      <c r="BC1127" s="6"/>
      <c r="BD1127" s="6"/>
      <c r="BE1127" s="6"/>
      <c r="BF1127" s="6"/>
      <c r="BG1127" s="6"/>
      <c r="BH1127" s="6"/>
      <c r="BI1127" s="6"/>
      <c r="BJ1127" s="6"/>
      <c r="BK1127" s="6"/>
      <c r="BL1127" s="6"/>
      <c r="BM1127" s="6"/>
      <c r="BN1127" s="6"/>
      <c r="BO1127" s="6"/>
      <c r="BP1127" s="6"/>
      <c r="BQ1127" s="6"/>
      <c r="BR1127" s="6"/>
      <c r="BS1127" s="6"/>
      <c r="BT1127" s="6"/>
      <c r="BU1127" s="6"/>
      <c r="BV1127" s="6"/>
      <c r="BW1127" s="6"/>
      <c r="BX1127" s="6"/>
      <c r="BY1127" s="6"/>
      <c r="BZ1127" s="6"/>
      <c r="CA1127" s="6"/>
      <c r="CB1127" s="6"/>
      <c r="CC1127" s="6"/>
      <c r="CD1127" s="6"/>
      <c r="CE1127" s="6"/>
      <c r="CF1127" s="6"/>
      <c r="CG1127" s="6"/>
      <c r="CH1127" s="6"/>
      <c r="CI1127" s="6"/>
      <c r="CJ1127" s="6"/>
      <c r="CK1127" s="6"/>
      <c r="CL1127" s="6"/>
      <c r="CN1127" s="6"/>
      <c r="CO1127" s="6"/>
      <c r="CP1127" s="6"/>
      <c r="CQ1127" s="6"/>
      <c r="CR1127" s="6"/>
      <c r="CS1127" s="6"/>
      <c r="CT1127" s="6"/>
      <c r="CU1127" s="6"/>
      <c r="CV1127" s="6"/>
      <c r="CW1127" s="6"/>
      <c r="CX1127" s="6"/>
      <c r="CY1127" s="6"/>
      <c r="CZ1127" s="6"/>
      <c r="DA1127" s="6"/>
      <c r="DB1127" s="6"/>
      <c r="DC1127" s="6"/>
      <c r="DD1127" s="6"/>
      <c r="DE1127" s="6"/>
      <c r="DF1127" s="6"/>
      <c r="DG1127" s="6"/>
      <c r="DH1127" s="6"/>
      <c r="DJ1127" s="6"/>
      <c r="DK1127" s="6"/>
      <c r="DL1127" s="6"/>
      <c r="DM1127" s="6"/>
      <c r="DN1127" s="6"/>
      <c r="DO1127" s="6"/>
      <c r="DP1127" s="6"/>
      <c r="DQ1127" s="6"/>
      <c r="DR1127" s="6"/>
      <c r="DS1127" s="6"/>
      <c r="DU1127" s="6"/>
      <c r="DV1127" s="6"/>
      <c r="DW1127" s="6"/>
      <c r="DX1127" s="6"/>
      <c r="DY1127" s="6"/>
      <c r="DZ1127" s="6"/>
      <c r="EA1127" s="6"/>
      <c r="EB1127" s="6"/>
      <c r="EC1127" s="6"/>
      <c r="ED1127" s="6"/>
      <c r="EE1127" s="6"/>
      <c r="EF1127" s="6"/>
      <c r="EG1127" s="6"/>
    </row>
    <row r="1128" spans="48:137" customFormat="1" x14ac:dyDescent="0.2">
      <c r="AV1128" s="6"/>
      <c r="AW1128" s="158"/>
      <c r="AX1128" s="158"/>
      <c r="AY1128" s="158"/>
      <c r="AZ1128" s="158"/>
      <c r="BA1128" s="158"/>
      <c r="BB1128" s="6"/>
      <c r="BC1128" s="6"/>
      <c r="BD1128" s="6"/>
      <c r="BE1128" s="6"/>
      <c r="BF1128" s="6"/>
      <c r="BG1128" s="6"/>
      <c r="BH1128" s="6"/>
      <c r="BI1128" s="6"/>
      <c r="BJ1128" s="6"/>
      <c r="BK1128" s="6"/>
      <c r="BL1128" s="6"/>
      <c r="BM1128" s="6"/>
      <c r="BN1128" s="6"/>
      <c r="BO1128" s="6"/>
      <c r="BP1128" s="6"/>
      <c r="BQ1128" s="6"/>
      <c r="BR1128" s="6"/>
      <c r="BS1128" s="6"/>
      <c r="BT1128" s="6"/>
      <c r="BU1128" s="6"/>
      <c r="BV1128" s="6"/>
      <c r="BW1128" s="6"/>
      <c r="BX1128" s="6"/>
      <c r="BY1128" s="6"/>
      <c r="BZ1128" s="6"/>
      <c r="CA1128" s="6"/>
      <c r="CB1128" s="6"/>
      <c r="CC1128" s="6"/>
      <c r="CD1128" s="6"/>
      <c r="CE1128" s="6"/>
      <c r="CF1128" s="6"/>
      <c r="CG1128" s="6"/>
      <c r="CH1128" s="6"/>
      <c r="CI1128" s="6"/>
      <c r="CJ1128" s="6"/>
      <c r="CK1128" s="6"/>
      <c r="CL1128" s="6"/>
      <c r="CN1128" s="6"/>
      <c r="CO1128" s="6"/>
      <c r="CP1128" s="6"/>
      <c r="CQ1128" s="6"/>
      <c r="CR1128" s="6"/>
      <c r="CS1128" s="6"/>
      <c r="CT1128" s="6"/>
      <c r="CU1128" s="6"/>
      <c r="CV1128" s="6"/>
      <c r="CW1128" s="6"/>
      <c r="CX1128" s="6"/>
      <c r="CY1128" s="6"/>
      <c r="CZ1128" s="6"/>
      <c r="DA1128" s="6"/>
      <c r="DB1128" s="6"/>
      <c r="DC1128" s="6"/>
      <c r="DD1128" s="6"/>
      <c r="DE1128" s="6"/>
      <c r="DF1128" s="6"/>
      <c r="DG1128" s="6"/>
      <c r="DH1128" s="6"/>
      <c r="DJ1128" s="6"/>
      <c r="DK1128" s="6"/>
      <c r="DL1128" s="6"/>
      <c r="DM1128" s="6"/>
      <c r="DN1128" s="6"/>
      <c r="DO1128" s="6"/>
      <c r="DP1128" s="6"/>
      <c r="DQ1128" s="6"/>
      <c r="DR1128" s="6"/>
      <c r="DS1128" s="6"/>
      <c r="DU1128" s="6"/>
      <c r="DV1128" s="6"/>
      <c r="DW1128" s="6"/>
      <c r="DX1128" s="6"/>
      <c r="DY1128" s="6"/>
      <c r="DZ1128" s="6"/>
      <c r="EA1128" s="6"/>
      <c r="EB1128" s="6"/>
      <c r="EC1128" s="6"/>
      <c r="ED1128" s="6"/>
      <c r="EE1128" s="6"/>
      <c r="EF1128" s="6"/>
      <c r="EG1128" s="6"/>
    </row>
    <row r="1129" spans="48:137" customFormat="1" x14ac:dyDescent="0.2">
      <c r="AV1129" s="6"/>
      <c r="AW1129" s="158"/>
      <c r="AX1129" s="158"/>
      <c r="AY1129" s="158"/>
      <c r="AZ1129" s="158"/>
      <c r="BA1129" s="158"/>
      <c r="BB1129" s="6"/>
      <c r="BC1129" s="6"/>
      <c r="BD1129" s="6"/>
      <c r="BE1129" s="6"/>
      <c r="BF1129" s="6"/>
      <c r="BG1129" s="6"/>
      <c r="BH1129" s="6"/>
      <c r="BI1129" s="6"/>
      <c r="BJ1129" s="6"/>
      <c r="BK1129" s="6"/>
      <c r="BL1129" s="6"/>
      <c r="BM1129" s="6"/>
      <c r="BN1129" s="6"/>
      <c r="BO1129" s="6"/>
      <c r="BP1129" s="6"/>
      <c r="BQ1129" s="6"/>
      <c r="BR1129" s="6"/>
      <c r="BS1129" s="6"/>
      <c r="BT1129" s="6"/>
      <c r="BU1129" s="6"/>
      <c r="BV1129" s="6"/>
      <c r="BW1129" s="6"/>
      <c r="BX1129" s="6"/>
      <c r="BY1129" s="6"/>
      <c r="BZ1129" s="6"/>
      <c r="CA1129" s="6"/>
      <c r="CB1129" s="6"/>
      <c r="CC1129" s="6"/>
      <c r="CD1129" s="6"/>
      <c r="CE1129" s="6"/>
      <c r="CF1129" s="6"/>
      <c r="CG1129" s="6"/>
      <c r="CH1129" s="6"/>
      <c r="CI1129" s="6"/>
      <c r="CJ1129" s="6"/>
      <c r="CK1129" s="6"/>
      <c r="CL1129" s="6"/>
      <c r="CN1129" s="6"/>
      <c r="CO1129" s="6"/>
      <c r="CP1129" s="6"/>
      <c r="CQ1129" s="6"/>
      <c r="CR1129" s="6"/>
      <c r="CS1129" s="6"/>
      <c r="CT1129" s="6"/>
      <c r="CU1129" s="6"/>
      <c r="CV1129" s="6"/>
      <c r="CW1129" s="6"/>
      <c r="CX1129" s="6"/>
      <c r="CY1129" s="6"/>
      <c r="CZ1129" s="6"/>
      <c r="DA1129" s="6"/>
      <c r="DB1129" s="6"/>
      <c r="DC1129" s="6"/>
      <c r="DD1129" s="6"/>
      <c r="DE1129" s="6"/>
      <c r="DF1129" s="6"/>
      <c r="DG1129" s="6"/>
      <c r="DH1129" s="6"/>
      <c r="DJ1129" s="6"/>
      <c r="DK1129" s="6"/>
      <c r="DL1129" s="6"/>
      <c r="DM1129" s="6"/>
      <c r="DN1129" s="6"/>
      <c r="DO1129" s="6"/>
      <c r="DP1129" s="6"/>
      <c r="DQ1129" s="6"/>
      <c r="DR1129" s="6"/>
      <c r="DS1129" s="6"/>
      <c r="DU1129" s="6"/>
      <c r="DV1129" s="6"/>
      <c r="DW1129" s="6"/>
      <c r="DX1129" s="6"/>
      <c r="DY1129" s="6"/>
      <c r="DZ1129" s="6"/>
      <c r="EA1129" s="6"/>
      <c r="EB1129" s="6"/>
      <c r="EC1129" s="6"/>
      <c r="ED1129" s="6"/>
      <c r="EE1129" s="6"/>
      <c r="EF1129" s="6"/>
      <c r="EG1129" s="6"/>
    </row>
    <row r="1130" spans="48:137" customFormat="1" x14ac:dyDescent="0.2">
      <c r="AV1130" s="6"/>
      <c r="AW1130" s="158"/>
      <c r="AX1130" s="158"/>
      <c r="AY1130" s="158"/>
      <c r="AZ1130" s="158"/>
      <c r="BA1130" s="158"/>
      <c r="BB1130" s="6"/>
      <c r="BC1130" s="6"/>
      <c r="BD1130" s="6"/>
      <c r="BE1130" s="6"/>
      <c r="BF1130" s="6"/>
      <c r="BG1130" s="6"/>
      <c r="BH1130" s="6"/>
      <c r="BI1130" s="6"/>
      <c r="BJ1130" s="6"/>
      <c r="BK1130" s="6"/>
      <c r="BL1130" s="6"/>
      <c r="BM1130" s="6"/>
      <c r="BN1130" s="6"/>
      <c r="BO1130" s="6"/>
      <c r="BP1130" s="6"/>
      <c r="BQ1130" s="6"/>
      <c r="BR1130" s="6"/>
      <c r="BS1130" s="6"/>
      <c r="BT1130" s="6"/>
      <c r="BU1130" s="6"/>
      <c r="BV1130" s="6"/>
      <c r="BW1130" s="6"/>
      <c r="BX1130" s="6"/>
      <c r="BY1130" s="6"/>
      <c r="BZ1130" s="6"/>
      <c r="CA1130" s="6"/>
      <c r="CB1130" s="6"/>
      <c r="CC1130" s="6"/>
      <c r="CD1130" s="6"/>
      <c r="CE1130" s="6"/>
      <c r="CF1130" s="6"/>
      <c r="CG1130" s="6"/>
      <c r="CH1130" s="6"/>
      <c r="CI1130" s="6"/>
      <c r="CJ1130" s="6"/>
      <c r="CK1130" s="6"/>
      <c r="CL1130" s="6"/>
      <c r="CN1130" s="6"/>
      <c r="CO1130" s="6"/>
      <c r="CP1130" s="6"/>
      <c r="CQ1130" s="6"/>
      <c r="CR1130" s="6"/>
      <c r="CS1130" s="6"/>
      <c r="CT1130" s="6"/>
      <c r="CU1130" s="6"/>
      <c r="CV1130" s="6"/>
      <c r="CW1130" s="6"/>
      <c r="CX1130" s="6"/>
      <c r="CY1130" s="6"/>
      <c r="CZ1130" s="6"/>
      <c r="DA1130" s="6"/>
      <c r="DB1130" s="6"/>
      <c r="DC1130" s="6"/>
      <c r="DD1130" s="6"/>
      <c r="DE1130" s="6"/>
      <c r="DF1130" s="6"/>
      <c r="DG1130" s="6"/>
      <c r="DH1130" s="6"/>
      <c r="DJ1130" s="6"/>
      <c r="DK1130" s="6"/>
      <c r="DL1130" s="6"/>
      <c r="DM1130" s="6"/>
      <c r="DN1130" s="6"/>
      <c r="DO1130" s="6"/>
      <c r="DP1130" s="6"/>
      <c r="DQ1130" s="6"/>
      <c r="DR1130" s="6"/>
      <c r="DS1130" s="6"/>
      <c r="DU1130" s="6"/>
      <c r="DV1130" s="6"/>
      <c r="DW1130" s="6"/>
      <c r="DX1130" s="6"/>
      <c r="DY1130" s="6"/>
      <c r="DZ1130" s="6"/>
      <c r="EA1130" s="6"/>
      <c r="EB1130" s="6"/>
      <c r="EC1130" s="6"/>
      <c r="ED1130" s="6"/>
      <c r="EE1130" s="6"/>
      <c r="EF1130" s="6"/>
      <c r="EG1130" s="6"/>
    </row>
    <row r="1131" spans="48:137" customFormat="1" x14ac:dyDescent="0.2">
      <c r="AV1131" s="6"/>
      <c r="AW1131" s="158"/>
      <c r="AX1131" s="158"/>
      <c r="AY1131" s="158"/>
      <c r="AZ1131" s="158"/>
      <c r="BA1131" s="158"/>
      <c r="BB1131" s="6"/>
      <c r="BC1131" s="6"/>
      <c r="BD1131" s="6"/>
      <c r="BE1131" s="6"/>
      <c r="BF1131" s="6"/>
      <c r="BG1131" s="6"/>
      <c r="BH1131" s="6"/>
      <c r="BI1131" s="6"/>
      <c r="BJ1131" s="6"/>
      <c r="BK1131" s="6"/>
      <c r="BL1131" s="6"/>
      <c r="BM1131" s="6"/>
      <c r="BN1131" s="6"/>
      <c r="BO1131" s="6"/>
      <c r="BP1131" s="6"/>
      <c r="BQ1131" s="6"/>
      <c r="BR1131" s="6"/>
      <c r="BS1131" s="6"/>
      <c r="BT1131" s="6"/>
      <c r="BU1131" s="6"/>
      <c r="BV1131" s="6"/>
      <c r="BW1131" s="6"/>
      <c r="BX1131" s="6"/>
      <c r="BY1131" s="6"/>
      <c r="BZ1131" s="6"/>
      <c r="CA1131" s="6"/>
      <c r="CB1131" s="6"/>
      <c r="CC1131" s="6"/>
      <c r="CD1131" s="6"/>
      <c r="CE1131" s="6"/>
      <c r="CF1131" s="6"/>
      <c r="CG1131" s="6"/>
      <c r="CH1131" s="6"/>
      <c r="CI1131" s="6"/>
      <c r="CJ1131" s="6"/>
      <c r="CK1131" s="6"/>
      <c r="CL1131" s="6"/>
      <c r="CN1131" s="6"/>
      <c r="CO1131" s="6"/>
      <c r="CP1131" s="6"/>
      <c r="CQ1131" s="6"/>
      <c r="CR1131" s="6"/>
      <c r="CS1131" s="6"/>
      <c r="CT1131" s="6"/>
      <c r="CU1131" s="6"/>
      <c r="CV1131" s="6"/>
      <c r="CW1131" s="6"/>
      <c r="CX1131" s="6"/>
      <c r="CY1131" s="6"/>
      <c r="CZ1131" s="6"/>
      <c r="DA1131" s="6"/>
      <c r="DB1131" s="6"/>
      <c r="DC1131" s="6"/>
      <c r="DD1131" s="6"/>
      <c r="DE1131" s="6"/>
      <c r="DF1131" s="6"/>
      <c r="DG1131" s="6"/>
      <c r="DH1131" s="6"/>
      <c r="DJ1131" s="6"/>
      <c r="DK1131" s="6"/>
      <c r="DL1131" s="6"/>
      <c r="DM1131" s="6"/>
      <c r="DN1131" s="6"/>
      <c r="DO1131" s="6"/>
      <c r="DP1131" s="6"/>
      <c r="DQ1131" s="6"/>
      <c r="DR1131" s="6"/>
      <c r="DS1131" s="6"/>
      <c r="DU1131" s="6"/>
      <c r="DV1131" s="6"/>
      <c r="DW1131" s="6"/>
      <c r="DX1131" s="6"/>
      <c r="DY1131" s="6"/>
      <c r="DZ1131" s="6"/>
      <c r="EA1131" s="6"/>
      <c r="EB1131" s="6"/>
      <c r="EC1131" s="6"/>
      <c r="ED1131" s="6"/>
      <c r="EE1131" s="6"/>
      <c r="EF1131" s="6"/>
      <c r="EG1131" s="6"/>
    </row>
    <row r="1132" spans="48:137" customFormat="1" x14ac:dyDescent="0.2">
      <c r="AV1132" s="6"/>
      <c r="AW1132" s="158"/>
      <c r="AX1132" s="158"/>
      <c r="AY1132" s="158"/>
      <c r="AZ1132" s="158"/>
      <c r="BA1132" s="158"/>
      <c r="BB1132" s="6"/>
      <c r="BC1132" s="6"/>
      <c r="BD1132" s="6"/>
      <c r="BE1132" s="6"/>
      <c r="BF1132" s="6"/>
      <c r="BG1132" s="6"/>
      <c r="BH1132" s="6"/>
      <c r="BI1132" s="6"/>
      <c r="BJ1132" s="6"/>
      <c r="BK1132" s="6"/>
      <c r="BL1132" s="6"/>
      <c r="BM1132" s="6"/>
      <c r="BN1132" s="6"/>
      <c r="BO1132" s="6"/>
      <c r="BP1132" s="6"/>
      <c r="BQ1132" s="6"/>
      <c r="BR1132" s="6"/>
      <c r="BS1132" s="6"/>
      <c r="BT1132" s="6"/>
      <c r="BU1132" s="6"/>
      <c r="BV1132" s="6"/>
      <c r="BW1132" s="6"/>
      <c r="BX1132" s="6"/>
      <c r="BY1132" s="6"/>
      <c r="BZ1132" s="6"/>
      <c r="CA1132" s="6"/>
      <c r="CB1132" s="6"/>
      <c r="CC1132" s="6"/>
      <c r="CD1132" s="6"/>
      <c r="CE1132" s="6"/>
      <c r="CF1132" s="6"/>
      <c r="CG1132" s="6"/>
      <c r="CH1132" s="6"/>
      <c r="CI1132" s="6"/>
      <c r="CJ1132" s="6"/>
      <c r="CK1132" s="6"/>
      <c r="CL1132" s="6"/>
      <c r="CN1132" s="6"/>
      <c r="CO1132" s="6"/>
      <c r="CP1132" s="6"/>
      <c r="CQ1132" s="6"/>
      <c r="CR1132" s="6"/>
      <c r="CS1132" s="6"/>
      <c r="CT1132" s="6"/>
      <c r="CU1132" s="6"/>
      <c r="CV1132" s="6"/>
      <c r="CW1132" s="6"/>
      <c r="CX1132" s="6"/>
      <c r="CY1132" s="6"/>
      <c r="CZ1132" s="6"/>
      <c r="DA1132" s="6"/>
      <c r="DB1132" s="6"/>
      <c r="DC1132" s="6"/>
      <c r="DD1132" s="6"/>
      <c r="DE1132" s="6"/>
      <c r="DF1132" s="6"/>
      <c r="DG1132" s="6"/>
      <c r="DH1132" s="6"/>
      <c r="DJ1132" s="6"/>
      <c r="DK1132" s="6"/>
      <c r="DL1132" s="6"/>
      <c r="DM1132" s="6"/>
      <c r="DN1132" s="6"/>
      <c r="DO1132" s="6"/>
      <c r="DP1132" s="6"/>
      <c r="DQ1132" s="6"/>
      <c r="DR1132" s="6"/>
      <c r="DS1132" s="6"/>
      <c r="DU1132" s="6"/>
      <c r="DV1132" s="6"/>
      <c r="DW1132" s="6"/>
      <c r="DX1132" s="6"/>
      <c r="DY1132" s="6"/>
      <c r="DZ1132" s="6"/>
      <c r="EA1132" s="6"/>
      <c r="EB1132" s="6"/>
      <c r="EC1132" s="6"/>
      <c r="ED1132" s="6"/>
      <c r="EE1132" s="6"/>
      <c r="EF1132" s="6"/>
      <c r="EG1132" s="6"/>
    </row>
    <row r="1133" spans="48:137" customFormat="1" x14ac:dyDescent="0.2">
      <c r="AV1133" s="6"/>
      <c r="AW1133" s="158"/>
      <c r="AX1133" s="158"/>
      <c r="AY1133" s="158"/>
      <c r="AZ1133" s="158"/>
      <c r="BA1133" s="158"/>
      <c r="BB1133" s="6"/>
      <c r="BC1133" s="6"/>
      <c r="BD1133" s="6"/>
      <c r="BE1133" s="6"/>
      <c r="BF1133" s="6"/>
      <c r="BG1133" s="6"/>
      <c r="BH1133" s="6"/>
      <c r="BI1133" s="6"/>
      <c r="BJ1133" s="6"/>
      <c r="BK1133" s="6"/>
      <c r="BL1133" s="6"/>
      <c r="BM1133" s="6"/>
      <c r="BN1133" s="6"/>
      <c r="BO1133" s="6"/>
      <c r="BP1133" s="6"/>
      <c r="BQ1133" s="6"/>
      <c r="BR1133" s="6"/>
      <c r="BS1133" s="6"/>
      <c r="BT1133" s="6"/>
      <c r="BU1133" s="6"/>
      <c r="BV1133" s="6"/>
      <c r="BW1133" s="6"/>
      <c r="BX1133" s="6"/>
      <c r="BY1133" s="6"/>
      <c r="BZ1133" s="6"/>
      <c r="CA1133" s="6"/>
      <c r="CB1133" s="6"/>
      <c r="CC1133" s="6"/>
      <c r="CD1133" s="6"/>
      <c r="CE1133" s="6"/>
      <c r="CF1133" s="6"/>
      <c r="CG1133" s="6"/>
      <c r="CH1133" s="6"/>
      <c r="CI1133" s="6"/>
      <c r="CJ1133" s="6"/>
      <c r="CK1133" s="6"/>
      <c r="CL1133" s="6"/>
      <c r="CN1133" s="6"/>
      <c r="CO1133" s="6"/>
      <c r="CP1133" s="6"/>
      <c r="CQ1133" s="6"/>
      <c r="CR1133" s="6"/>
      <c r="CS1133" s="6"/>
      <c r="CT1133" s="6"/>
      <c r="CU1133" s="6"/>
      <c r="CV1133" s="6"/>
      <c r="CW1133" s="6"/>
      <c r="CX1133" s="6"/>
      <c r="CY1133" s="6"/>
      <c r="CZ1133" s="6"/>
      <c r="DA1133" s="6"/>
      <c r="DB1133" s="6"/>
      <c r="DC1133" s="6"/>
      <c r="DD1133" s="6"/>
      <c r="DE1133" s="6"/>
      <c r="DF1133" s="6"/>
      <c r="DG1133" s="6"/>
      <c r="DH1133" s="6"/>
      <c r="DJ1133" s="6"/>
      <c r="DK1133" s="6"/>
      <c r="DL1133" s="6"/>
      <c r="DM1133" s="6"/>
      <c r="DN1133" s="6"/>
      <c r="DO1133" s="6"/>
      <c r="DP1133" s="6"/>
      <c r="DQ1133" s="6"/>
      <c r="DR1133" s="6"/>
      <c r="DS1133" s="6"/>
      <c r="DU1133" s="6"/>
      <c r="DV1133" s="6"/>
      <c r="DW1133" s="6"/>
      <c r="DX1133" s="6"/>
      <c r="DY1133" s="6"/>
      <c r="DZ1133" s="6"/>
      <c r="EA1133" s="6"/>
      <c r="EB1133" s="6"/>
      <c r="EC1133" s="6"/>
      <c r="ED1133" s="6"/>
      <c r="EE1133" s="6"/>
      <c r="EF1133" s="6"/>
      <c r="EG1133" s="6"/>
    </row>
    <row r="1134" spans="48:137" customFormat="1" x14ac:dyDescent="0.2">
      <c r="AV1134" s="6"/>
      <c r="AW1134" s="158"/>
      <c r="AX1134" s="158"/>
      <c r="AY1134" s="158"/>
      <c r="AZ1134" s="158"/>
      <c r="BA1134" s="158"/>
      <c r="BB1134" s="6"/>
      <c r="BC1134" s="6"/>
      <c r="BD1134" s="6"/>
      <c r="BE1134" s="6"/>
      <c r="BF1134" s="6"/>
      <c r="BG1134" s="6"/>
      <c r="BH1134" s="6"/>
      <c r="BI1134" s="6"/>
      <c r="BJ1134" s="6"/>
      <c r="BK1134" s="6"/>
      <c r="BL1134" s="6"/>
      <c r="BM1134" s="6"/>
      <c r="BN1134" s="6"/>
      <c r="BO1134" s="6"/>
      <c r="BP1134" s="6"/>
      <c r="BQ1134" s="6"/>
      <c r="BR1134" s="6"/>
      <c r="BS1134" s="6"/>
      <c r="BT1134" s="6"/>
      <c r="BU1134" s="6"/>
      <c r="BV1134" s="6"/>
      <c r="BW1134" s="6"/>
      <c r="BX1134" s="6"/>
      <c r="BY1134" s="6"/>
      <c r="BZ1134" s="6"/>
      <c r="CA1134" s="6"/>
      <c r="CB1134" s="6"/>
      <c r="CC1134" s="6"/>
      <c r="CD1134" s="6"/>
      <c r="CE1134" s="6"/>
      <c r="CF1134" s="6"/>
      <c r="CG1134" s="6"/>
      <c r="CH1134" s="6"/>
      <c r="CI1134" s="6"/>
      <c r="CJ1134" s="6"/>
      <c r="CK1134" s="6"/>
      <c r="CL1134" s="6"/>
      <c r="CN1134" s="6"/>
      <c r="CO1134" s="6"/>
      <c r="CP1134" s="6"/>
      <c r="CQ1134" s="6"/>
      <c r="CR1134" s="6"/>
      <c r="CS1134" s="6"/>
      <c r="CT1134" s="6"/>
      <c r="CU1134" s="6"/>
      <c r="CV1134" s="6"/>
      <c r="CW1134" s="6"/>
      <c r="CX1134" s="6"/>
      <c r="CY1134" s="6"/>
      <c r="CZ1134" s="6"/>
      <c r="DA1134" s="6"/>
      <c r="DB1134" s="6"/>
      <c r="DC1134" s="6"/>
      <c r="DD1134" s="6"/>
      <c r="DE1134" s="6"/>
      <c r="DF1134" s="6"/>
      <c r="DG1134" s="6"/>
      <c r="DH1134" s="6"/>
      <c r="DJ1134" s="6"/>
      <c r="DK1134" s="6"/>
      <c r="DL1134" s="6"/>
      <c r="DM1134" s="6"/>
      <c r="DN1134" s="6"/>
      <c r="DO1134" s="6"/>
      <c r="DP1134" s="6"/>
      <c r="DQ1134" s="6"/>
      <c r="DR1134" s="6"/>
      <c r="DS1134" s="6"/>
      <c r="DU1134" s="6"/>
      <c r="DV1134" s="6"/>
      <c r="DW1134" s="6"/>
      <c r="DX1134" s="6"/>
      <c r="DY1134" s="6"/>
      <c r="DZ1134" s="6"/>
      <c r="EA1134" s="6"/>
      <c r="EB1134" s="6"/>
      <c r="EC1134" s="6"/>
      <c r="ED1134" s="6"/>
      <c r="EE1134" s="6"/>
      <c r="EF1134" s="6"/>
      <c r="EG1134" s="6"/>
    </row>
    <row r="1135" spans="48:137" customFormat="1" x14ac:dyDescent="0.2">
      <c r="AV1135" s="6"/>
      <c r="AW1135" s="158"/>
      <c r="AX1135" s="158"/>
      <c r="AY1135" s="158"/>
      <c r="AZ1135" s="158"/>
      <c r="BA1135" s="158"/>
      <c r="BB1135" s="6"/>
      <c r="BC1135" s="6"/>
      <c r="BD1135" s="6"/>
      <c r="BE1135" s="6"/>
      <c r="BF1135" s="6"/>
      <c r="BG1135" s="6"/>
      <c r="BH1135" s="6"/>
      <c r="BI1135" s="6"/>
      <c r="BJ1135" s="6"/>
      <c r="BK1135" s="6"/>
      <c r="BL1135" s="6"/>
      <c r="BM1135" s="6"/>
      <c r="BN1135" s="6"/>
      <c r="BO1135" s="6"/>
      <c r="BP1135" s="6"/>
      <c r="BQ1135" s="6"/>
      <c r="BR1135" s="6"/>
      <c r="BS1135" s="6"/>
      <c r="BT1135" s="6"/>
      <c r="BU1135" s="6"/>
      <c r="BV1135" s="6"/>
      <c r="BW1135" s="6"/>
      <c r="BX1135" s="6"/>
      <c r="BY1135" s="6"/>
      <c r="BZ1135" s="6"/>
      <c r="CA1135" s="6"/>
      <c r="CB1135" s="6"/>
      <c r="CC1135" s="6"/>
      <c r="CD1135" s="6"/>
      <c r="CE1135" s="6"/>
      <c r="CF1135" s="6"/>
      <c r="CG1135" s="6"/>
      <c r="CH1135" s="6"/>
      <c r="CI1135" s="6"/>
      <c r="CJ1135" s="6"/>
      <c r="CK1135" s="6"/>
      <c r="CL1135" s="6"/>
      <c r="CN1135" s="6"/>
      <c r="CO1135" s="6"/>
      <c r="CP1135" s="6"/>
      <c r="CQ1135" s="6"/>
      <c r="CR1135" s="6"/>
      <c r="CS1135" s="6"/>
      <c r="CT1135" s="6"/>
      <c r="CU1135" s="6"/>
      <c r="CV1135" s="6"/>
      <c r="CW1135" s="6"/>
      <c r="CX1135" s="6"/>
      <c r="CY1135" s="6"/>
      <c r="CZ1135" s="6"/>
      <c r="DA1135" s="6"/>
      <c r="DB1135" s="6"/>
      <c r="DC1135" s="6"/>
      <c r="DD1135" s="6"/>
      <c r="DE1135" s="6"/>
      <c r="DF1135" s="6"/>
      <c r="DG1135" s="6"/>
      <c r="DH1135" s="6"/>
      <c r="DJ1135" s="6"/>
      <c r="DK1135" s="6"/>
      <c r="DL1135" s="6"/>
      <c r="DM1135" s="6"/>
      <c r="DN1135" s="6"/>
      <c r="DO1135" s="6"/>
      <c r="DP1135" s="6"/>
      <c r="DQ1135" s="6"/>
      <c r="DR1135" s="6"/>
      <c r="DS1135" s="6"/>
      <c r="DU1135" s="6"/>
      <c r="DV1135" s="6"/>
      <c r="DW1135" s="6"/>
      <c r="DX1135" s="6"/>
      <c r="DY1135" s="6"/>
      <c r="DZ1135" s="6"/>
      <c r="EA1135" s="6"/>
      <c r="EB1135" s="6"/>
      <c r="EC1135" s="6"/>
      <c r="ED1135" s="6"/>
      <c r="EE1135" s="6"/>
      <c r="EF1135" s="6"/>
      <c r="EG1135" s="6"/>
    </row>
    <row r="1136" spans="48:137" customFormat="1" x14ac:dyDescent="0.2">
      <c r="AV1136" s="6"/>
      <c r="AW1136" s="158"/>
      <c r="AX1136" s="158"/>
      <c r="AY1136" s="158"/>
      <c r="AZ1136" s="158"/>
      <c r="BA1136" s="158"/>
      <c r="BB1136" s="6"/>
      <c r="BC1136" s="6"/>
      <c r="BD1136" s="6"/>
      <c r="BE1136" s="6"/>
      <c r="BF1136" s="6"/>
      <c r="BG1136" s="6"/>
      <c r="BH1136" s="6"/>
      <c r="BI1136" s="6"/>
      <c r="BJ1136" s="6"/>
      <c r="BK1136" s="6"/>
      <c r="BL1136" s="6"/>
      <c r="BM1136" s="6"/>
      <c r="BN1136" s="6"/>
      <c r="BO1136" s="6"/>
      <c r="BP1136" s="6"/>
      <c r="BQ1136" s="6"/>
      <c r="BR1136" s="6"/>
      <c r="BS1136" s="6"/>
      <c r="BT1136" s="6"/>
      <c r="BU1136" s="6"/>
      <c r="BV1136" s="6"/>
      <c r="BW1136" s="6"/>
      <c r="BX1136" s="6"/>
      <c r="BY1136" s="6"/>
      <c r="BZ1136" s="6"/>
      <c r="CA1136" s="6"/>
      <c r="CB1136" s="6"/>
      <c r="CC1136" s="6"/>
      <c r="CD1136" s="6"/>
      <c r="CE1136" s="6"/>
      <c r="CF1136" s="6"/>
      <c r="CG1136" s="6"/>
      <c r="CH1136" s="6"/>
      <c r="CI1136" s="6"/>
      <c r="CJ1136" s="6"/>
      <c r="CK1136" s="6"/>
      <c r="CL1136" s="6"/>
      <c r="CN1136" s="6"/>
      <c r="CO1136" s="6"/>
      <c r="CP1136" s="6"/>
      <c r="CQ1136" s="6"/>
      <c r="CR1136" s="6"/>
      <c r="CS1136" s="6"/>
      <c r="CT1136" s="6"/>
      <c r="CU1136" s="6"/>
      <c r="CV1136" s="6"/>
      <c r="CW1136" s="6"/>
      <c r="CX1136" s="6"/>
      <c r="CY1136" s="6"/>
      <c r="CZ1136" s="6"/>
      <c r="DA1136" s="6"/>
      <c r="DB1136" s="6"/>
      <c r="DC1136" s="6"/>
      <c r="DD1136" s="6"/>
      <c r="DE1136" s="6"/>
      <c r="DF1136" s="6"/>
      <c r="DG1136" s="6"/>
      <c r="DH1136" s="6"/>
      <c r="DJ1136" s="6"/>
      <c r="DK1136" s="6"/>
      <c r="DL1136" s="6"/>
      <c r="DM1136" s="6"/>
      <c r="DN1136" s="6"/>
      <c r="DO1136" s="6"/>
      <c r="DP1136" s="6"/>
      <c r="DQ1136" s="6"/>
      <c r="DR1136" s="6"/>
      <c r="DS1136" s="6"/>
      <c r="DU1136" s="6"/>
      <c r="DV1136" s="6"/>
      <c r="DW1136" s="6"/>
      <c r="DX1136" s="6"/>
      <c r="DY1136" s="6"/>
      <c r="DZ1136" s="6"/>
      <c r="EA1136" s="6"/>
      <c r="EB1136" s="6"/>
      <c r="EC1136" s="6"/>
      <c r="ED1136" s="6"/>
      <c r="EE1136" s="6"/>
      <c r="EF1136" s="6"/>
      <c r="EG1136" s="6"/>
    </row>
    <row r="1137" spans="48:137" customFormat="1" x14ac:dyDescent="0.2">
      <c r="AV1137" s="6"/>
      <c r="AW1137" s="158"/>
      <c r="AX1137" s="158"/>
      <c r="AY1137" s="158"/>
      <c r="AZ1137" s="158"/>
      <c r="BA1137" s="158"/>
      <c r="BB1137" s="6"/>
      <c r="BC1137" s="6"/>
      <c r="BD1137" s="6"/>
      <c r="BE1137" s="6"/>
      <c r="BF1137" s="6"/>
      <c r="BG1137" s="6"/>
      <c r="BH1137" s="6"/>
      <c r="BI1137" s="6"/>
      <c r="BJ1137" s="6"/>
      <c r="BK1137" s="6"/>
      <c r="BL1137" s="6"/>
      <c r="BM1137" s="6"/>
      <c r="BN1137" s="6"/>
      <c r="BO1137" s="6"/>
      <c r="BP1137" s="6"/>
      <c r="BQ1137" s="6"/>
      <c r="BR1137" s="6"/>
      <c r="BS1137" s="6"/>
      <c r="BT1137" s="6"/>
      <c r="BU1137" s="6"/>
      <c r="BV1137" s="6"/>
      <c r="BW1137" s="6"/>
      <c r="BX1137" s="6"/>
      <c r="BY1137" s="6"/>
      <c r="BZ1137" s="6"/>
      <c r="CA1137" s="6"/>
      <c r="CB1137" s="6"/>
      <c r="CC1137" s="6"/>
      <c r="CD1137" s="6"/>
      <c r="CE1137" s="6"/>
      <c r="CF1137" s="6"/>
      <c r="CG1137" s="6"/>
      <c r="CH1137" s="6"/>
      <c r="CI1137" s="6"/>
      <c r="CJ1137" s="6"/>
      <c r="CK1137" s="6"/>
      <c r="CL1137" s="6"/>
      <c r="CN1137" s="6"/>
      <c r="CO1137" s="6"/>
      <c r="CP1137" s="6"/>
      <c r="CQ1137" s="6"/>
      <c r="CR1137" s="6"/>
      <c r="CS1137" s="6"/>
      <c r="CT1137" s="6"/>
      <c r="CU1137" s="6"/>
      <c r="CV1137" s="6"/>
      <c r="CW1137" s="6"/>
      <c r="CX1137" s="6"/>
      <c r="CY1137" s="6"/>
      <c r="CZ1137" s="6"/>
      <c r="DA1137" s="6"/>
      <c r="DB1137" s="6"/>
      <c r="DC1137" s="6"/>
      <c r="DD1137" s="6"/>
      <c r="DE1137" s="6"/>
      <c r="DF1137" s="6"/>
      <c r="DG1137" s="6"/>
      <c r="DH1137" s="6"/>
      <c r="DJ1137" s="6"/>
      <c r="DK1137" s="6"/>
      <c r="DL1137" s="6"/>
      <c r="DM1137" s="6"/>
      <c r="DN1137" s="6"/>
      <c r="DO1137" s="6"/>
      <c r="DP1137" s="6"/>
      <c r="DQ1137" s="6"/>
      <c r="DR1137" s="6"/>
      <c r="DS1137" s="6"/>
      <c r="DU1137" s="6"/>
      <c r="DV1137" s="6"/>
      <c r="DW1137" s="6"/>
      <c r="DX1137" s="6"/>
      <c r="DY1137" s="6"/>
      <c r="DZ1137" s="6"/>
      <c r="EA1137" s="6"/>
      <c r="EB1137" s="6"/>
      <c r="EC1137" s="6"/>
      <c r="ED1137" s="6"/>
      <c r="EE1137" s="6"/>
      <c r="EF1137" s="6"/>
      <c r="EG1137" s="6"/>
    </row>
    <row r="1138" spans="48:137" customFormat="1" x14ac:dyDescent="0.2">
      <c r="AV1138" s="6"/>
      <c r="AW1138" s="158"/>
      <c r="AX1138" s="158"/>
      <c r="AY1138" s="158"/>
      <c r="AZ1138" s="158"/>
      <c r="BA1138" s="158"/>
      <c r="BB1138" s="6"/>
      <c r="BC1138" s="6"/>
      <c r="BD1138" s="6"/>
      <c r="BE1138" s="6"/>
      <c r="BF1138" s="6"/>
      <c r="BG1138" s="6"/>
      <c r="BH1138" s="6"/>
      <c r="BI1138" s="6"/>
      <c r="BJ1138" s="6"/>
      <c r="BK1138" s="6"/>
      <c r="BL1138" s="6"/>
      <c r="BM1138" s="6"/>
      <c r="BN1138" s="6"/>
      <c r="BO1138" s="6"/>
      <c r="BP1138" s="6"/>
      <c r="BQ1138" s="6"/>
      <c r="BR1138" s="6"/>
      <c r="BS1138" s="6"/>
      <c r="BT1138" s="6"/>
      <c r="BU1138" s="6"/>
      <c r="BV1138" s="6"/>
      <c r="BW1138" s="6"/>
      <c r="BX1138" s="6"/>
      <c r="BY1138" s="6"/>
      <c r="BZ1138" s="6"/>
      <c r="CA1138" s="6"/>
      <c r="CB1138" s="6"/>
      <c r="CC1138" s="6"/>
      <c r="CD1138" s="6"/>
      <c r="CE1138" s="6"/>
      <c r="CF1138" s="6"/>
      <c r="CG1138" s="6"/>
      <c r="CH1138" s="6"/>
      <c r="CI1138" s="6"/>
      <c r="CJ1138" s="6"/>
      <c r="CK1138" s="6"/>
      <c r="CL1138" s="6"/>
      <c r="CN1138" s="6"/>
      <c r="CO1138" s="6"/>
      <c r="CP1138" s="6"/>
      <c r="CQ1138" s="6"/>
      <c r="CR1138" s="6"/>
      <c r="CS1138" s="6"/>
      <c r="CT1138" s="6"/>
      <c r="CU1138" s="6"/>
      <c r="CV1138" s="6"/>
      <c r="CW1138" s="6"/>
      <c r="CX1138" s="6"/>
      <c r="CY1138" s="6"/>
      <c r="CZ1138" s="6"/>
      <c r="DA1138" s="6"/>
      <c r="DB1138" s="6"/>
      <c r="DC1138" s="6"/>
      <c r="DD1138" s="6"/>
      <c r="DE1138" s="6"/>
      <c r="DF1138" s="6"/>
      <c r="DG1138" s="6"/>
      <c r="DH1138" s="6"/>
      <c r="DJ1138" s="6"/>
      <c r="DK1138" s="6"/>
      <c r="DL1138" s="6"/>
      <c r="DM1138" s="6"/>
      <c r="DN1138" s="6"/>
      <c r="DO1138" s="6"/>
      <c r="DP1138" s="6"/>
      <c r="DQ1138" s="6"/>
      <c r="DR1138" s="6"/>
      <c r="DS1138" s="6"/>
      <c r="DU1138" s="6"/>
      <c r="DV1138" s="6"/>
      <c r="DW1138" s="6"/>
      <c r="DX1138" s="6"/>
      <c r="DY1138" s="6"/>
      <c r="DZ1138" s="6"/>
      <c r="EA1138" s="6"/>
      <c r="EB1138" s="6"/>
      <c r="EC1138" s="6"/>
      <c r="ED1138" s="6"/>
      <c r="EE1138" s="6"/>
      <c r="EF1138" s="6"/>
      <c r="EG1138" s="6"/>
    </row>
    <row r="1139" spans="48:137" customFormat="1" x14ac:dyDescent="0.2">
      <c r="AV1139" s="6"/>
      <c r="AW1139" s="158"/>
      <c r="AX1139" s="158"/>
      <c r="AY1139" s="158"/>
      <c r="AZ1139" s="158"/>
      <c r="BA1139" s="158"/>
      <c r="BB1139" s="6"/>
      <c r="BC1139" s="6"/>
      <c r="BD1139" s="6"/>
      <c r="BE1139" s="6"/>
      <c r="BF1139" s="6"/>
      <c r="BG1139" s="6"/>
      <c r="BH1139" s="6"/>
      <c r="BI1139" s="6"/>
      <c r="BJ1139" s="6"/>
      <c r="BK1139" s="6"/>
      <c r="BL1139" s="6"/>
      <c r="BM1139" s="6"/>
      <c r="BN1139" s="6"/>
      <c r="BO1139" s="6"/>
      <c r="BP1139" s="6"/>
      <c r="BQ1139" s="6"/>
      <c r="BR1139" s="6"/>
      <c r="BS1139" s="6"/>
      <c r="BT1139" s="6"/>
      <c r="BU1139" s="6"/>
      <c r="BV1139" s="6"/>
      <c r="BW1139" s="6"/>
      <c r="BX1139" s="6"/>
      <c r="BY1139" s="6"/>
      <c r="BZ1139" s="6"/>
      <c r="CA1139" s="6"/>
      <c r="CB1139" s="6"/>
      <c r="CC1139" s="6"/>
      <c r="CD1139" s="6"/>
      <c r="CE1139" s="6"/>
      <c r="CF1139" s="6"/>
      <c r="CG1139" s="6"/>
      <c r="CH1139" s="6"/>
      <c r="CI1139" s="6"/>
      <c r="CJ1139" s="6"/>
      <c r="CK1139" s="6"/>
      <c r="CL1139" s="6"/>
      <c r="CN1139" s="6"/>
      <c r="CO1139" s="6"/>
      <c r="CP1139" s="6"/>
      <c r="CQ1139" s="6"/>
      <c r="CR1139" s="6"/>
      <c r="CS1139" s="6"/>
      <c r="CT1139" s="6"/>
      <c r="CU1139" s="6"/>
      <c r="CV1139" s="6"/>
      <c r="CW1139" s="6"/>
      <c r="CX1139" s="6"/>
      <c r="CY1139" s="6"/>
      <c r="CZ1139" s="6"/>
      <c r="DA1139" s="6"/>
      <c r="DB1139" s="6"/>
      <c r="DC1139" s="6"/>
      <c r="DD1139" s="6"/>
      <c r="DE1139" s="6"/>
      <c r="DF1139" s="6"/>
      <c r="DG1139" s="6"/>
      <c r="DH1139" s="6"/>
      <c r="DJ1139" s="6"/>
      <c r="DK1139" s="6"/>
      <c r="DL1139" s="6"/>
      <c r="DM1139" s="6"/>
      <c r="DN1139" s="6"/>
      <c r="DO1139" s="6"/>
      <c r="DP1139" s="6"/>
      <c r="DQ1139" s="6"/>
      <c r="DR1139" s="6"/>
      <c r="DS1139" s="6"/>
      <c r="DU1139" s="6"/>
      <c r="DV1139" s="6"/>
      <c r="DW1139" s="6"/>
      <c r="DX1139" s="6"/>
      <c r="DY1139" s="6"/>
      <c r="DZ1139" s="6"/>
      <c r="EA1139" s="6"/>
      <c r="EB1139" s="6"/>
      <c r="EC1139" s="6"/>
      <c r="ED1139" s="6"/>
      <c r="EE1139" s="6"/>
      <c r="EF1139" s="6"/>
      <c r="EG1139" s="6"/>
    </row>
    <row r="1140" spans="48:137" customFormat="1" x14ac:dyDescent="0.2">
      <c r="AV1140" s="6"/>
      <c r="AW1140" s="158"/>
      <c r="AX1140" s="158"/>
      <c r="AY1140" s="158"/>
      <c r="AZ1140" s="158"/>
      <c r="BA1140" s="158"/>
      <c r="BB1140" s="6"/>
      <c r="BC1140" s="6"/>
      <c r="BD1140" s="6"/>
      <c r="BE1140" s="6"/>
      <c r="BF1140" s="6"/>
      <c r="BG1140" s="6"/>
      <c r="BH1140" s="6"/>
      <c r="BI1140" s="6"/>
      <c r="BJ1140" s="6"/>
      <c r="BK1140" s="6"/>
      <c r="BL1140" s="6"/>
      <c r="BM1140" s="6"/>
      <c r="BN1140" s="6"/>
      <c r="BO1140" s="6"/>
      <c r="BP1140" s="6"/>
      <c r="BQ1140" s="6"/>
      <c r="BR1140" s="6"/>
      <c r="BS1140" s="6"/>
      <c r="BT1140" s="6"/>
      <c r="BU1140" s="6"/>
      <c r="BV1140" s="6"/>
      <c r="BW1140" s="6"/>
      <c r="BX1140" s="6"/>
      <c r="BY1140" s="6"/>
      <c r="BZ1140" s="6"/>
      <c r="CA1140" s="6"/>
      <c r="CB1140" s="6"/>
      <c r="CC1140" s="6"/>
      <c r="CD1140" s="6"/>
      <c r="CE1140" s="6"/>
      <c r="CF1140" s="6"/>
      <c r="CG1140" s="6"/>
      <c r="CH1140" s="6"/>
      <c r="CI1140" s="6"/>
      <c r="CJ1140" s="6"/>
      <c r="CK1140" s="6"/>
      <c r="CL1140" s="6"/>
      <c r="CN1140" s="6"/>
      <c r="CO1140" s="6"/>
      <c r="CP1140" s="6"/>
      <c r="CQ1140" s="6"/>
      <c r="CR1140" s="6"/>
      <c r="CS1140" s="6"/>
      <c r="CT1140" s="6"/>
      <c r="CU1140" s="6"/>
      <c r="CV1140" s="6"/>
      <c r="CW1140" s="6"/>
      <c r="CX1140" s="6"/>
      <c r="CY1140" s="6"/>
      <c r="CZ1140" s="6"/>
      <c r="DA1140" s="6"/>
      <c r="DB1140" s="6"/>
      <c r="DC1140" s="6"/>
      <c r="DD1140" s="6"/>
      <c r="DE1140" s="6"/>
      <c r="DF1140" s="6"/>
      <c r="DG1140" s="6"/>
      <c r="DH1140" s="6"/>
      <c r="DJ1140" s="6"/>
      <c r="DK1140" s="6"/>
      <c r="DL1140" s="6"/>
      <c r="DM1140" s="6"/>
      <c r="DN1140" s="6"/>
      <c r="DO1140" s="6"/>
      <c r="DP1140" s="6"/>
      <c r="DQ1140" s="6"/>
      <c r="DR1140" s="6"/>
      <c r="DS1140" s="6"/>
      <c r="DU1140" s="6"/>
      <c r="DV1140" s="6"/>
      <c r="DW1140" s="6"/>
      <c r="DX1140" s="6"/>
      <c r="DY1140" s="6"/>
      <c r="DZ1140" s="6"/>
      <c r="EA1140" s="6"/>
      <c r="EB1140" s="6"/>
      <c r="EC1140" s="6"/>
      <c r="ED1140" s="6"/>
      <c r="EE1140" s="6"/>
      <c r="EF1140" s="6"/>
      <c r="EG1140" s="6"/>
    </row>
    <row r="1141" spans="48:137" customFormat="1" x14ac:dyDescent="0.2">
      <c r="AV1141" s="6"/>
      <c r="AW1141" s="158"/>
      <c r="AX1141" s="158"/>
      <c r="AY1141" s="158"/>
      <c r="AZ1141" s="158"/>
      <c r="BA1141" s="158"/>
      <c r="BB1141" s="6"/>
      <c r="BC1141" s="6"/>
      <c r="BD1141" s="6"/>
      <c r="BE1141" s="6"/>
      <c r="BF1141" s="6"/>
      <c r="BG1141" s="6"/>
      <c r="BH1141" s="6"/>
      <c r="BI1141" s="6"/>
      <c r="BJ1141" s="6"/>
      <c r="BK1141" s="6"/>
      <c r="BL1141" s="6"/>
      <c r="BM1141" s="6"/>
      <c r="BN1141" s="6"/>
      <c r="BO1141" s="6"/>
      <c r="BP1141" s="6"/>
      <c r="BQ1141" s="6"/>
      <c r="BR1141" s="6"/>
      <c r="BS1141" s="6"/>
      <c r="BT1141" s="6"/>
      <c r="BU1141" s="6"/>
      <c r="BV1141" s="6"/>
      <c r="BW1141" s="6"/>
      <c r="BX1141" s="6"/>
      <c r="BY1141" s="6"/>
      <c r="BZ1141" s="6"/>
      <c r="CA1141" s="6"/>
      <c r="CB1141" s="6"/>
      <c r="CC1141" s="6"/>
      <c r="CD1141" s="6"/>
      <c r="CE1141" s="6"/>
      <c r="CF1141" s="6"/>
      <c r="CG1141" s="6"/>
      <c r="CH1141" s="6"/>
      <c r="CI1141" s="6"/>
      <c r="CJ1141" s="6"/>
      <c r="CK1141" s="6"/>
      <c r="CL1141" s="6"/>
      <c r="CN1141" s="6"/>
      <c r="CO1141" s="6"/>
      <c r="CP1141" s="6"/>
      <c r="CQ1141" s="6"/>
      <c r="CR1141" s="6"/>
      <c r="CS1141" s="6"/>
      <c r="CT1141" s="6"/>
      <c r="CU1141" s="6"/>
      <c r="CV1141" s="6"/>
      <c r="CW1141" s="6"/>
      <c r="CX1141" s="6"/>
      <c r="CY1141" s="6"/>
      <c r="CZ1141" s="6"/>
      <c r="DA1141" s="6"/>
      <c r="DB1141" s="6"/>
      <c r="DC1141" s="6"/>
      <c r="DD1141" s="6"/>
      <c r="DE1141" s="6"/>
      <c r="DF1141" s="6"/>
      <c r="DG1141" s="6"/>
      <c r="DH1141" s="6"/>
      <c r="DJ1141" s="6"/>
      <c r="DK1141" s="6"/>
      <c r="DL1141" s="6"/>
      <c r="DM1141" s="6"/>
      <c r="DN1141" s="6"/>
      <c r="DO1141" s="6"/>
      <c r="DP1141" s="6"/>
      <c r="DQ1141" s="6"/>
      <c r="DR1141" s="6"/>
      <c r="DS1141" s="6"/>
      <c r="DU1141" s="6"/>
      <c r="DV1141" s="6"/>
      <c r="DW1141" s="6"/>
      <c r="DX1141" s="6"/>
      <c r="DY1141" s="6"/>
      <c r="DZ1141" s="6"/>
      <c r="EA1141" s="6"/>
      <c r="EB1141" s="6"/>
      <c r="EC1141" s="6"/>
      <c r="ED1141" s="6"/>
      <c r="EE1141" s="6"/>
      <c r="EF1141" s="6"/>
      <c r="EG1141" s="6"/>
    </row>
    <row r="1142" spans="48:137" customFormat="1" x14ac:dyDescent="0.2">
      <c r="AV1142" s="6"/>
      <c r="AW1142" s="158"/>
      <c r="AX1142" s="158"/>
      <c r="AY1142" s="158"/>
      <c r="AZ1142" s="158"/>
      <c r="BA1142" s="158"/>
      <c r="BB1142" s="6"/>
      <c r="BC1142" s="6"/>
      <c r="BD1142" s="6"/>
      <c r="BE1142" s="6"/>
      <c r="BF1142" s="6"/>
      <c r="BG1142" s="6"/>
      <c r="BH1142" s="6"/>
      <c r="BI1142" s="6"/>
      <c r="BJ1142" s="6"/>
      <c r="BK1142" s="6"/>
      <c r="BL1142" s="6"/>
      <c r="BM1142" s="6"/>
      <c r="BN1142" s="6"/>
      <c r="BO1142" s="6"/>
      <c r="BP1142" s="6"/>
      <c r="BQ1142" s="6"/>
      <c r="BR1142" s="6"/>
      <c r="BS1142" s="6"/>
      <c r="BT1142" s="6"/>
      <c r="BU1142" s="6"/>
      <c r="BV1142" s="6"/>
      <c r="BW1142" s="6"/>
      <c r="BX1142" s="6"/>
      <c r="BY1142" s="6"/>
      <c r="BZ1142" s="6"/>
      <c r="CA1142" s="6"/>
      <c r="CB1142" s="6"/>
      <c r="CC1142" s="6"/>
      <c r="CD1142" s="6"/>
      <c r="CE1142" s="6"/>
      <c r="CF1142" s="6"/>
      <c r="CG1142" s="6"/>
      <c r="CH1142" s="6"/>
      <c r="CI1142" s="6"/>
      <c r="CJ1142" s="6"/>
      <c r="CK1142" s="6"/>
      <c r="CL1142" s="6"/>
      <c r="CN1142" s="6"/>
      <c r="CO1142" s="6"/>
      <c r="CP1142" s="6"/>
      <c r="CQ1142" s="6"/>
      <c r="CR1142" s="6"/>
      <c r="CS1142" s="6"/>
      <c r="CT1142" s="6"/>
      <c r="CU1142" s="6"/>
      <c r="CV1142" s="6"/>
      <c r="CW1142" s="6"/>
      <c r="CX1142" s="6"/>
      <c r="CY1142" s="6"/>
      <c r="CZ1142" s="6"/>
      <c r="DA1142" s="6"/>
      <c r="DB1142" s="6"/>
      <c r="DC1142" s="6"/>
      <c r="DD1142" s="6"/>
      <c r="DE1142" s="6"/>
      <c r="DF1142" s="6"/>
      <c r="DG1142" s="6"/>
      <c r="DH1142" s="6"/>
      <c r="DJ1142" s="6"/>
      <c r="DK1142" s="6"/>
      <c r="DL1142" s="6"/>
      <c r="DM1142" s="6"/>
      <c r="DN1142" s="6"/>
      <c r="DO1142" s="6"/>
      <c r="DP1142" s="6"/>
      <c r="DQ1142" s="6"/>
      <c r="DR1142" s="6"/>
      <c r="DS1142" s="6"/>
      <c r="DU1142" s="6"/>
      <c r="DV1142" s="6"/>
      <c r="DW1142" s="6"/>
      <c r="DX1142" s="6"/>
      <c r="DY1142" s="6"/>
      <c r="DZ1142" s="6"/>
      <c r="EA1142" s="6"/>
      <c r="EB1142" s="6"/>
      <c r="EC1142" s="6"/>
      <c r="ED1142" s="6"/>
      <c r="EE1142" s="6"/>
      <c r="EF1142" s="6"/>
      <c r="EG1142" s="6"/>
    </row>
    <row r="1143" spans="48:137" customFormat="1" x14ac:dyDescent="0.2">
      <c r="AV1143" s="6"/>
      <c r="AW1143" s="158"/>
      <c r="AX1143" s="158"/>
      <c r="AY1143" s="158"/>
      <c r="AZ1143" s="158"/>
      <c r="BA1143" s="158"/>
      <c r="BB1143" s="6"/>
      <c r="BC1143" s="6"/>
      <c r="BD1143" s="6"/>
      <c r="BE1143" s="6"/>
      <c r="BF1143" s="6"/>
      <c r="BG1143" s="6"/>
      <c r="BH1143" s="6"/>
      <c r="BI1143" s="6"/>
      <c r="BJ1143" s="6"/>
      <c r="BK1143" s="6"/>
      <c r="BL1143" s="6"/>
      <c r="BM1143" s="6"/>
      <c r="BN1143" s="6"/>
      <c r="BO1143" s="6"/>
      <c r="BP1143" s="6"/>
      <c r="BQ1143" s="6"/>
      <c r="BR1143" s="6"/>
      <c r="BS1143" s="6"/>
      <c r="BT1143" s="6"/>
      <c r="BU1143" s="6"/>
      <c r="BV1143" s="6"/>
      <c r="BW1143" s="6"/>
      <c r="BX1143" s="6"/>
      <c r="BY1143" s="6"/>
      <c r="BZ1143" s="6"/>
      <c r="CA1143" s="6"/>
      <c r="CB1143" s="6"/>
      <c r="CC1143" s="6"/>
      <c r="CD1143" s="6"/>
      <c r="CE1143" s="6"/>
      <c r="CF1143" s="6"/>
      <c r="CG1143" s="6"/>
      <c r="CH1143" s="6"/>
      <c r="CI1143" s="6"/>
      <c r="CJ1143" s="6"/>
      <c r="CK1143" s="6"/>
      <c r="CL1143" s="6"/>
      <c r="CN1143" s="6"/>
      <c r="CO1143" s="6"/>
      <c r="CP1143" s="6"/>
      <c r="CQ1143" s="6"/>
      <c r="CR1143" s="6"/>
      <c r="CS1143" s="6"/>
      <c r="CT1143" s="6"/>
      <c r="CU1143" s="6"/>
      <c r="CV1143" s="6"/>
      <c r="CW1143" s="6"/>
      <c r="CX1143" s="6"/>
      <c r="CY1143" s="6"/>
      <c r="CZ1143" s="6"/>
      <c r="DA1143" s="6"/>
      <c r="DB1143" s="6"/>
      <c r="DC1143" s="6"/>
      <c r="DD1143" s="6"/>
      <c r="DE1143" s="6"/>
      <c r="DF1143" s="6"/>
      <c r="DG1143" s="6"/>
      <c r="DH1143" s="6"/>
      <c r="DJ1143" s="6"/>
      <c r="DK1143" s="6"/>
      <c r="DL1143" s="6"/>
      <c r="DM1143" s="6"/>
      <c r="DN1143" s="6"/>
      <c r="DO1143" s="6"/>
      <c r="DP1143" s="6"/>
      <c r="DQ1143" s="6"/>
      <c r="DR1143" s="6"/>
      <c r="DS1143" s="6"/>
      <c r="DU1143" s="6"/>
      <c r="DV1143" s="6"/>
      <c r="DW1143" s="6"/>
      <c r="DX1143" s="6"/>
      <c r="DY1143" s="6"/>
      <c r="DZ1143" s="6"/>
      <c r="EA1143" s="6"/>
      <c r="EB1143" s="6"/>
      <c r="EC1143" s="6"/>
      <c r="ED1143" s="6"/>
      <c r="EE1143" s="6"/>
      <c r="EF1143" s="6"/>
      <c r="EG1143" s="6"/>
    </row>
    <row r="1144" spans="48:137" customFormat="1" x14ac:dyDescent="0.2">
      <c r="AV1144" s="6"/>
      <c r="AW1144" s="158"/>
      <c r="AX1144" s="158"/>
      <c r="AY1144" s="158"/>
      <c r="AZ1144" s="158"/>
      <c r="BA1144" s="158"/>
      <c r="BB1144" s="6"/>
      <c r="BC1144" s="6"/>
      <c r="BD1144" s="6"/>
      <c r="BE1144" s="6"/>
      <c r="BF1144" s="6"/>
      <c r="BG1144" s="6"/>
      <c r="BH1144" s="6"/>
      <c r="BI1144" s="6"/>
      <c r="BJ1144" s="6"/>
      <c r="BK1144" s="6"/>
      <c r="BL1144" s="6"/>
      <c r="BM1144" s="6"/>
      <c r="BN1144" s="6"/>
      <c r="BO1144" s="6"/>
      <c r="BP1144" s="6"/>
      <c r="BQ1144" s="6"/>
      <c r="BR1144" s="6"/>
      <c r="BS1144" s="6"/>
      <c r="BT1144" s="6"/>
      <c r="BU1144" s="6"/>
      <c r="BV1144" s="6"/>
      <c r="BW1144" s="6"/>
      <c r="BX1144" s="6"/>
      <c r="BY1144" s="6"/>
      <c r="BZ1144" s="6"/>
      <c r="CA1144" s="6"/>
      <c r="CB1144" s="6"/>
      <c r="CC1144" s="6"/>
      <c r="CD1144" s="6"/>
      <c r="CE1144" s="6"/>
      <c r="CF1144" s="6"/>
      <c r="CG1144" s="6"/>
      <c r="CH1144" s="6"/>
      <c r="CI1144" s="6"/>
      <c r="CJ1144" s="6"/>
      <c r="CK1144" s="6"/>
      <c r="CL1144" s="6"/>
      <c r="CN1144" s="6"/>
      <c r="CO1144" s="6"/>
      <c r="CP1144" s="6"/>
      <c r="CQ1144" s="6"/>
      <c r="CR1144" s="6"/>
      <c r="CS1144" s="6"/>
      <c r="CT1144" s="6"/>
      <c r="CU1144" s="6"/>
      <c r="CV1144" s="6"/>
      <c r="CW1144" s="6"/>
      <c r="CX1144" s="6"/>
      <c r="CY1144" s="6"/>
      <c r="CZ1144" s="6"/>
      <c r="DA1144" s="6"/>
      <c r="DB1144" s="6"/>
      <c r="DC1144" s="6"/>
      <c r="DD1144" s="6"/>
      <c r="DE1144" s="6"/>
      <c r="DF1144" s="6"/>
      <c r="DG1144" s="6"/>
      <c r="DH1144" s="6"/>
      <c r="DJ1144" s="6"/>
      <c r="DK1144" s="6"/>
      <c r="DL1144" s="6"/>
      <c r="DM1144" s="6"/>
      <c r="DN1144" s="6"/>
      <c r="DO1144" s="6"/>
      <c r="DP1144" s="6"/>
      <c r="DQ1144" s="6"/>
      <c r="DR1144" s="6"/>
      <c r="DS1144" s="6"/>
      <c r="DU1144" s="6"/>
      <c r="DV1144" s="6"/>
      <c r="DW1144" s="6"/>
      <c r="DX1144" s="6"/>
      <c r="DY1144" s="6"/>
      <c r="DZ1144" s="6"/>
      <c r="EA1144" s="6"/>
      <c r="EB1144" s="6"/>
      <c r="EC1144" s="6"/>
      <c r="ED1144" s="6"/>
      <c r="EE1144" s="6"/>
      <c r="EF1144" s="6"/>
      <c r="EG1144" s="6"/>
    </row>
    <row r="1145" spans="48:137" customFormat="1" x14ac:dyDescent="0.2">
      <c r="AV1145" s="6"/>
      <c r="AW1145" s="158"/>
      <c r="AX1145" s="158"/>
      <c r="AY1145" s="158"/>
      <c r="AZ1145" s="158"/>
      <c r="BA1145" s="158"/>
      <c r="BB1145" s="6"/>
      <c r="BC1145" s="6"/>
      <c r="BD1145" s="6"/>
      <c r="BE1145" s="6"/>
      <c r="BF1145" s="6"/>
      <c r="BG1145" s="6"/>
      <c r="BH1145" s="6"/>
      <c r="BI1145" s="6"/>
      <c r="BJ1145" s="6"/>
      <c r="BK1145" s="6"/>
      <c r="BL1145" s="6"/>
      <c r="BM1145" s="6"/>
      <c r="BN1145" s="6"/>
      <c r="BO1145" s="6"/>
      <c r="BP1145" s="6"/>
      <c r="BQ1145" s="6"/>
      <c r="BR1145" s="6"/>
      <c r="BS1145" s="6"/>
      <c r="BT1145" s="6"/>
      <c r="BU1145" s="6"/>
      <c r="BV1145" s="6"/>
      <c r="BW1145" s="6"/>
      <c r="BX1145" s="6"/>
      <c r="BY1145" s="6"/>
      <c r="BZ1145" s="6"/>
      <c r="CA1145" s="6"/>
      <c r="CB1145" s="6"/>
      <c r="CC1145" s="6"/>
      <c r="CD1145" s="6"/>
      <c r="CE1145" s="6"/>
      <c r="CF1145" s="6"/>
      <c r="CG1145" s="6"/>
      <c r="CH1145" s="6"/>
      <c r="CI1145" s="6"/>
      <c r="CJ1145" s="6"/>
      <c r="CK1145" s="6"/>
      <c r="CL1145" s="6"/>
      <c r="CN1145" s="6"/>
      <c r="CO1145" s="6"/>
      <c r="CP1145" s="6"/>
      <c r="CQ1145" s="6"/>
      <c r="CR1145" s="6"/>
      <c r="CS1145" s="6"/>
      <c r="CT1145" s="6"/>
      <c r="CU1145" s="6"/>
      <c r="CV1145" s="6"/>
      <c r="CW1145" s="6"/>
      <c r="CX1145" s="6"/>
      <c r="CY1145" s="6"/>
      <c r="CZ1145" s="6"/>
      <c r="DA1145" s="6"/>
      <c r="DB1145" s="6"/>
      <c r="DC1145" s="6"/>
      <c r="DD1145" s="6"/>
      <c r="DE1145" s="6"/>
      <c r="DF1145" s="6"/>
      <c r="DG1145" s="6"/>
      <c r="DH1145" s="6"/>
      <c r="DJ1145" s="6"/>
      <c r="DK1145" s="6"/>
      <c r="DL1145" s="6"/>
      <c r="DM1145" s="6"/>
      <c r="DN1145" s="6"/>
      <c r="DO1145" s="6"/>
      <c r="DP1145" s="6"/>
      <c r="DQ1145" s="6"/>
      <c r="DR1145" s="6"/>
      <c r="DS1145" s="6"/>
      <c r="DU1145" s="6"/>
      <c r="DV1145" s="6"/>
      <c r="DW1145" s="6"/>
      <c r="DX1145" s="6"/>
      <c r="DY1145" s="6"/>
      <c r="DZ1145" s="6"/>
      <c r="EA1145" s="6"/>
      <c r="EB1145" s="6"/>
      <c r="EC1145" s="6"/>
      <c r="ED1145" s="6"/>
      <c r="EE1145" s="6"/>
      <c r="EF1145" s="6"/>
      <c r="EG1145" s="6"/>
    </row>
    <row r="1146" spans="48:137" customFormat="1" x14ac:dyDescent="0.2">
      <c r="AV1146" s="6"/>
      <c r="AW1146" s="158"/>
      <c r="AX1146" s="158"/>
      <c r="AY1146" s="158"/>
      <c r="AZ1146" s="158"/>
      <c r="BA1146" s="158"/>
      <c r="BB1146" s="6"/>
      <c r="BC1146" s="6"/>
      <c r="BD1146" s="6"/>
      <c r="BE1146" s="6"/>
      <c r="BF1146" s="6"/>
      <c r="BG1146" s="6"/>
      <c r="BH1146" s="6"/>
      <c r="BI1146" s="6"/>
      <c r="BJ1146" s="6"/>
      <c r="BK1146" s="6"/>
      <c r="BL1146" s="6"/>
      <c r="BM1146" s="6"/>
      <c r="BN1146" s="6"/>
      <c r="BO1146" s="6"/>
      <c r="BP1146" s="6"/>
      <c r="BQ1146" s="6"/>
      <c r="BR1146" s="6"/>
      <c r="BS1146" s="6"/>
      <c r="BT1146" s="6"/>
      <c r="BU1146" s="6"/>
      <c r="BV1146" s="6"/>
      <c r="BW1146" s="6"/>
      <c r="BX1146" s="6"/>
      <c r="BY1146" s="6"/>
      <c r="BZ1146" s="6"/>
      <c r="CA1146" s="6"/>
      <c r="CB1146" s="6"/>
      <c r="CC1146" s="6"/>
      <c r="CD1146" s="6"/>
      <c r="CE1146" s="6"/>
      <c r="CF1146" s="6"/>
      <c r="CG1146" s="6"/>
      <c r="CH1146" s="6"/>
      <c r="CI1146" s="6"/>
      <c r="CJ1146" s="6"/>
      <c r="CK1146" s="6"/>
      <c r="CL1146" s="6"/>
      <c r="CN1146" s="6"/>
      <c r="CO1146" s="6"/>
      <c r="CP1146" s="6"/>
      <c r="CQ1146" s="6"/>
      <c r="CR1146" s="6"/>
      <c r="CS1146" s="6"/>
      <c r="CT1146" s="6"/>
      <c r="CU1146" s="6"/>
      <c r="CV1146" s="6"/>
      <c r="CW1146" s="6"/>
      <c r="CX1146" s="6"/>
      <c r="CY1146" s="6"/>
      <c r="CZ1146" s="6"/>
      <c r="DA1146" s="6"/>
      <c r="DB1146" s="6"/>
      <c r="DC1146" s="6"/>
      <c r="DD1146" s="6"/>
      <c r="DE1146" s="6"/>
      <c r="DF1146" s="6"/>
      <c r="DG1146" s="6"/>
      <c r="DH1146" s="6"/>
      <c r="DJ1146" s="6"/>
      <c r="DK1146" s="6"/>
      <c r="DL1146" s="6"/>
      <c r="DM1146" s="6"/>
      <c r="DN1146" s="6"/>
      <c r="DO1146" s="6"/>
      <c r="DP1146" s="6"/>
      <c r="DQ1146" s="6"/>
      <c r="DR1146" s="6"/>
      <c r="DS1146" s="6"/>
      <c r="DU1146" s="6"/>
      <c r="DV1146" s="6"/>
      <c r="DW1146" s="6"/>
      <c r="DX1146" s="6"/>
      <c r="DY1146" s="6"/>
      <c r="DZ1146" s="6"/>
      <c r="EA1146" s="6"/>
      <c r="EB1146" s="6"/>
      <c r="EC1146" s="6"/>
      <c r="ED1146" s="6"/>
      <c r="EE1146" s="6"/>
      <c r="EF1146" s="6"/>
      <c r="EG1146" s="6"/>
    </row>
    <row r="1147" spans="48:137" customFormat="1" x14ac:dyDescent="0.2">
      <c r="AV1147" s="6"/>
      <c r="AW1147" s="158"/>
      <c r="AX1147" s="158"/>
      <c r="AY1147" s="158"/>
      <c r="AZ1147" s="158"/>
      <c r="BA1147" s="158"/>
      <c r="BB1147" s="6"/>
      <c r="BC1147" s="6"/>
      <c r="BD1147" s="6"/>
      <c r="BE1147" s="6"/>
      <c r="BF1147" s="6"/>
      <c r="BG1147" s="6"/>
      <c r="BH1147" s="6"/>
      <c r="BI1147" s="6"/>
      <c r="BJ1147" s="6"/>
      <c r="BK1147" s="6"/>
      <c r="BL1147" s="6"/>
      <c r="BM1147" s="6"/>
      <c r="BN1147" s="6"/>
      <c r="BO1147" s="6"/>
      <c r="BP1147" s="6"/>
      <c r="BQ1147" s="6"/>
      <c r="BR1147" s="6"/>
      <c r="BS1147" s="6"/>
      <c r="BT1147" s="6"/>
      <c r="BU1147" s="6"/>
      <c r="BV1147" s="6"/>
      <c r="BW1147" s="6"/>
      <c r="BX1147" s="6"/>
      <c r="BY1147" s="6"/>
      <c r="BZ1147" s="6"/>
      <c r="CA1147" s="6"/>
      <c r="CB1147" s="6"/>
      <c r="CC1147" s="6"/>
      <c r="CD1147" s="6"/>
      <c r="CE1147" s="6"/>
      <c r="CF1147" s="6"/>
      <c r="CG1147" s="6"/>
      <c r="CH1147" s="6"/>
      <c r="CI1147" s="6"/>
      <c r="CJ1147" s="6"/>
      <c r="CK1147" s="6"/>
      <c r="CL1147" s="6"/>
      <c r="CN1147" s="6"/>
      <c r="CO1147" s="6"/>
      <c r="CP1147" s="6"/>
      <c r="CQ1147" s="6"/>
      <c r="CR1147" s="6"/>
      <c r="CS1147" s="6"/>
      <c r="CT1147" s="6"/>
      <c r="CU1147" s="6"/>
      <c r="CV1147" s="6"/>
      <c r="CW1147" s="6"/>
      <c r="CX1147" s="6"/>
      <c r="CY1147" s="6"/>
      <c r="CZ1147" s="6"/>
      <c r="DA1147" s="6"/>
      <c r="DB1147" s="6"/>
      <c r="DC1147" s="6"/>
      <c r="DD1147" s="6"/>
      <c r="DE1147" s="6"/>
      <c r="DF1147" s="6"/>
      <c r="DG1147" s="6"/>
      <c r="DH1147" s="6"/>
      <c r="DJ1147" s="6"/>
      <c r="DK1147" s="6"/>
      <c r="DL1147" s="6"/>
      <c r="DM1147" s="6"/>
      <c r="DN1147" s="6"/>
      <c r="DO1147" s="6"/>
      <c r="DP1147" s="6"/>
      <c r="DQ1147" s="6"/>
      <c r="DR1147" s="6"/>
      <c r="DS1147" s="6"/>
      <c r="DU1147" s="6"/>
      <c r="DV1147" s="6"/>
      <c r="DW1147" s="6"/>
      <c r="DX1147" s="6"/>
      <c r="DY1147" s="6"/>
      <c r="DZ1147" s="6"/>
      <c r="EA1147" s="6"/>
      <c r="EB1147" s="6"/>
      <c r="EC1147" s="6"/>
      <c r="ED1147" s="6"/>
      <c r="EE1147" s="6"/>
      <c r="EF1147" s="6"/>
      <c r="EG1147" s="6"/>
    </row>
    <row r="1148" spans="48:137" customFormat="1" x14ac:dyDescent="0.2">
      <c r="AV1148" s="6"/>
      <c r="AW1148" s="158"/>
      <c r="AX1148" s="158"/>
      <c r="AY1148" s="158"/>
      <c r="AZ1148" s="158"/>
      <c r="BA1148" s="158"/>
      <c r="BB1148" s="6"/>
      <c r="BC1148" s="6"/>
      <c r="BD1148" s="6"/>
      <c r="BE1148" s="6"/>
      <c r="BF1148" s="6"/>
      <c r="BG1148" s="6"/>
      <c r="BH1148" s="6"/>
      <c r="BI1148" s="6"/>
      <c r="BJ1148" s="6"/>
      <c r="BK1148" s="6"/>
      <c r="BL1148" s="6"/>
      <c r="BM1148" s="6"/>
      <c r="BN1148" s="6"/>
      <c r="BO1148" s="6"/>
      <c r="BP1148" s="6"/>
      <c r="BQ1148" s="6"/>
      <c r="BR1148" s="6"/>
      <c r="BS1148" s="6"/>
      <c r="BT1148" s="6"/>
      <c r="BU1148" s="6"/>
      <c r="BV1148" s="6"/>
      <c r="BW1148" s="6"/>
      <c r="BX1148" s="6"/>
      <c r="BY1148" s="6"/>
      <c r="BZ1148" s="6"/>
      <c r="CA1148" s="6"/>
      <c r="CB1148" s="6"/>
      <c r="CC1148" s="6"/>
      <c r="CD1148" s="6"/>
      <c r="CE1148" s="6"/>
      <c r="CF1148" s="6"/>
      <c r="CG1148" s="6"/>
      <c r="CH1148" s="6"/>
      <c r="CI1148" s="6"/>
      <c r="CJ1148" s="6"/>
      <c r="CK1148" s="6"/>
      <c r="CL1148" s="6"/>
      <c r="CN1148" s="6"/>
      <c r="CO1148" s="6"/>
      <c r="CP1148" s="6"/>
      <c r="CQ1148" s="6"/>
      <c r="CR1148" s="6"/>
      <c r="CS1148" s="6"/>
      <c r="CT1148" s="6"/>
      <c r="CU1148" s="6"/>
      <c r="CV1148" s="6"/>
      <c r="CW1148" s="6"/>
      <c r="CX1148" s="6"/>
      <c r="CY1148" s="6"/>
      <c r="CZ1148" s="6"/>
      <c r="DA1148" s="6"/>
      <c r="DB1148" s="6"/>
      <c r="DC1148" s="6"/>
      <c r="DD1148" s="6"/>
      <c r="DE1148" s="6"/>
      <c r="DF1148" s="6"/>
      <c r="DG1148" s="6"/>
      <c r="DH1148" s="6"/>
      <c r="DJ1148" s="6"/>
      <c r="DK1148" s="6"/>
      <c r="DL1148" s="6"/>
      <c r="DM1148" s="6"/>
      <c r="DN1148" s="6"/>
      <c r="DO1148" s="6"/>
      <c r="DP1148" s="6"/>
      <c r="DQ1148" s="6"/>
      <c r="DR1148" s="6"/>
      <c r="DS1148" s="6"/>
      <c r="DU1148" s="6"/>
      <c r="DV1148" s="6"/>
      <c r="DW1148" s="6"/>
      <c r="DX1148" s="6"/>
      <c r="DY1148" s="6"/>
      <c r="DZ1148" s="6"/>
      <c r="EA1148" s="6"/>
      <c r="EB1148" s="6"/>
      <c r="EC1148" s="6"/>
      <c r="ED1148" s="6"/>
      <c r="EE1148" s="6"/>
      <c r="EF1148" s="6"/>
      <c r="EG1148" s="6"/>
    </row>
    <row r="1149" spans="48:137" customFormat="1" x14ac:dyDescent="0.2">
      <c r="AV1149" s="6"/>
      <c r="AW1149" s="158"/>
      <c r="AX1149" s="158"/>
      <c r="AY1149" s="158"/>
      <c r="AZ1149" s="158"/>
      <c r="BA1149" s="158"/>
      <c r="BB1149" s="6"/>
      <c r="BC1149" s="6"/>
      <c r="BD1149" s="6"/>
      <c r="BE1149" s="6"/>
      <c r="BF1149" s="6"/>
      <c r="BG1149" s="6"/>
      <c r="BH1149" s="6"/>
      <c r="BI1149" s="6"/>
      <c r="BJ1149" s="6"/>
      <c r="BK1149" s="6"/>
      <c r="BL1149" s="6"/>
      <c r="BM1149" s="6"/>
      <c r="BN1149" s="6"/>
      <c r="BO1149" s="6"/>
      <c r="BP1149" s="6"/>
      <c r="BQ1149" s="6"/>
      <c r="BR1149" s="6"/>
      <c r="BS1149" s="6"/>
      <c r="BT1149" s="6"/>
      <c r="BU1149" s="6"/>
      <c r="BV1149" s="6"/>
      <c r="BW1149" s="6"/>
      <c r="BX1149" s="6"/>
      <c r="BY1149" s="6"/>
      <c r="BZ1149" s="6"/>
      <c r="CA1149" s="6"/>
      <c r="CB1149" s="6"/>
      <c r="CC1149" s="6"/>
      <c r="CD1149" s="6"/>
      <c r="CE1149" s="6"/>
      <c r="CF1149" s="6"/>
      <c r="CG1149" s="6"/>
      <c r="CH1149" s="6"/>
      <c r="CI1149" s="6"/>
      <c r="CJ1149" s="6"/>
      <c r="CK1149" s="6"/>
      <c r="CL1149" s="6"/>
      <c r="CN1149" s="6"/>
      <c r="CO1149" s="6"/>
      <c r="CP1149" s="6"/>
      <c r="CQ1149" s="6"/>
      <c r="CR1149" s="6"/>
      <c r="CS1149" s="6"/>
      <c r="CT1149" s="6"/>
      <c r="CU1149" s="6"/>
      <c r="CV1149" s="6"/>
      <c r="CW1149" s="6"/>
      <c r="CX1149" s="6"/>
      <c r="CY1149" s="6"/>
      <c r="CZ1149" s="6"/>
      <c r="DA1149" s="6"/>
      <c r="DB1149" s="6"/>
      <c r="DC1149" s="6"/>
      <c r="DD1149" s="6"/>
      <c r="DE1149" s="6"/>
      <c r="DF1149" s="6"/>
      <c r="DG1149" s="6"/>
      <c r="DH1149" s="6"/>
      <c r="DJ1149" s="6"/>
      <c r="DK1149" s="6"/>
      <c r="DL1149" s="6"/>
      <c r="DM1149" s="6"/>
      <c r="DN1149" s="6"/>
      <c r="DO1149" s="6"/>
      <c r="DP1149" s="6"/>
      <c r="DQ1149" s="6"/>
      <c r="DR1149" s="6"/>
      <c r="DS1149" s="6"/>
      <c r="DU1149" s="6"/>
      <c r="DV1149" s="6"/>
      <c r="DW1149" s="6"/>
      <c r="DX1149" s="6"/>
      <c r="DY1149" s="6"/>
      <c r="DZ1149" s="6"/>
      <c r="EA1149" s="6"/>
      <c r="EB1149" s="6"/>
      <c r="EC1149" s="6"/>
      <c r="ED1149" s="6"/>
      <c r="EE1149" s="6"/>
      <c r="EF1149" s="6"/>
      <c r="EG1149" s="6"/>
    </row>
    <row r="1150" spans="48:137" customFormat="1" x14ac:dyDescent="0.2">
      <c r="AV1150" s="6"/>
      <c r="AW1150" s="158"/>
      <c r="AX1150" s="158"/>
      <c r="AY1150" s="158"/>
      <c r="AZ1150" s="158"/>
      <c r="BA1150" s="158"/>
      <c r="BB1150" s="6"/>
      <c r="BC1150" s="6"/>
      <c r="BD1150" s="6"/>
      <c r="BE1150" s="6"/>
      <c r="BF1150" s="6"/>
      <c r="BG1150" s="6"/>
      <c r="BH1150" s="6"/>
      <c r="BI1150" s="6"/>
      <c r="BJ1150" s="6"/>
      <c r="BK1150" s="6"/>
      <c r="BL1150" s="6"/>
      <c r="BM1150" s="6"/>
      <c r="BN1150" s="6"/>
      <c r="BO1150" s="6"/>
      <c r="BP1150" s="6"/>
      <c r="BQ1150" s="6"/>
      <c r="BR1150" s="6"/>
      <c r="BS1150" s="6"/>
      <c r="BT1150" s="6"/>
      <c r="BU1150" s="6"/>
      <c r="BV1150" s="6"/>
      <c r="BW1150" s="6"/>
      <c r="BX1150" s="6"/>
      <c r="BY1150" s="6"/>
      <c r="BZ1150" s="6"/>
      <c r="CA1150" s="6"/>
      <c r="CB1150" s="6"/>
      <c r="CC1150" s="6"/>
      <c r="CD1150" s="6"/>
      <c r="CE1150" s="6"/>
      <c r="CF1150" s="6"/>
      <c r="CG1150" s="6"/>
      <c r="CH1150" s="6"/>
      <c r="CI1150" s="6"/>
      <c r="CJ1150" s="6"/>
      <c r="CK1150" s="6"/>
      <c r="CL1150" s="6"/>
      <c r="CN1150" s="6"/>
      <c r="CO1150" s="6"/>
      <c r="CP1150" s="6"/>
      <c r="CQ1150" s="6"/>
      <c r="CR1150" s="6"/>
      <c r="CS1150" s="6"/>
      <c r="CT1150" s="6"/>
      <c r="CU1150" s="6"/>
      <c r="CV1150" s="6"/>
      <c r="CW1150" s="6"/>
      <c r="CX1150" s="6"/>
      <c r="CY1150" s="6"/>
      <c r="CZ1150" s="6"/>
      <c r="DA1150" s="6"/>
      <c r="DB1150" s="6"/>
      <c r="DC1150" s="6"/>
      <c r="DD1150" s="6"/>
      <c r="DE1150" s="6"/>
      <c r="DF1150" s="6"/>
      <c r="DG1150" s="6"/>
      <c r="DH1150" s="6"/>
      <c r="DJ1150" s="6"/>
      <c r="DK1150" s="6"/>
      <c r="DL1150" s="6"/>
      <c r="DM1150" s="6"/>
      <c r="DN1150" s="6"/>
      <c r="DO1150" s="6"/>
      <c r="DP1150" s="6"/>
      <c r="DQ1150" s="6"/>
      <c r="DR1150" s="6"/>
      <c r="DS1150" s="6"/>
      <c r="DU1150" s="6"/>
      <c r="DV1150" s="6"/>
      <c r="DW1150" s="6"/>
      <c r="DX1150" s="6"/>
      <c r="DY1150" s="6"/>
      <c r="DZ1150" s="6"/>
      <c r="EA1150" s="6"/>
      <c r="EB1150" s="6"/>
      <c r="EC1150" s="6"/>
      <c r="ED1150" s="6"/>
      <c r="EE1150" s="6"/>
      <c r="EF1150" s="6"/>
      <c r="EG1150" s="6"/>
    </row>
    <row r="1151" spans="48:137" customFormat="1" x14ac:dyDescent="0.2">
      <c r="AV1151" s="6"/>
      <c r="AW1151" s="158"/>
      <c r="AX1151" s="158"/>
      <c r="AY1151" s="158"/>
      <c r="AZ1151" s="158"/>
      <c r="BA1151" s="158"/>
      <c r="BB1151" s="6"/>
      <c r="BC1151" s="6"/>
      <c r="BD1151" s="6"/>
      <c r="BE1151" s="6"/>
      <c r="BF1151" s="6"/>
      <c r="BG1151" s="6"/>
      <c r="BH1151" s="6"/>
      <c r="BI1151" s="6"/>
      <c r="BJ1151" s="6"/>
      <c r="BK1151" s="6"/>
      <c r="BL1151" s="6"/>
      <c r="BM1151" s="6"/>
      <c r="BN1151" s="6"/>
      <c r="BO1151" s="6"/>
      <c r="BP1151" s="6"/>
      <c r="BQ1151" s="6"/>
      <c r="BR1151" s="6"/>
      <c r="BS1151" s="6"/>
      <c r="BT1151" s="6"/>
      <c r="BU1151" s="6"/>
      <c r="BV1151" s="6"/>
      <c r="BW1151" s="6"/>
      <c r="BX1151" s="6"/>
      <c r="BY1151" s="6"/>
      <c r="BZ1151" s="6"/>
      <c r="CA1151" s="6"/>
      <c r="CB1151" s="6"/>
      <c r="CC1151" s="6"/>
      <c r="CD1151" s="6"/>
      <c r="CE1151" s="6"/>
      <c r="CF1151" s="6"/>
      <c r="CG1151" s="6"/>
      <c r="CH1151" s="6"/>
      <c r="CI1151" s="6"/>
      <c r="CJ1151" s="6"/>
      <c r="CK1151" s="6"/>
      <c r="CL1151" s="6"/>
      <c r="CN1151" s="6"/>
      <c r="CO1151" s="6"/>
      <c r="CP1151" s="6"/>
      <c r="CQ1151" s="6"/>
      <c r="CR1151" s="6"/>
      <c r="CS1151" s="6"/>
      <c r="CT1151" s="6"/>
      <c r="CU1151" s="6"/>
      <c r="CV1151" s="6"/>
      <c r="CW1151" s="6"/>
      <c r="CX1151" s="6"/>
      <c r="CY1151" s="6"/>
      <c r="CZ1151" s="6"/>
      <c r="DA1151" s="6"/>
      <c r="DB1151" s="6"/>
      <c r="DC1151" s="6"/>
      <c r="DD1151" s="6"/>
      <c r="DE1151" s="6"/>
      <c r="DF1151" s="6"/>
      <c r="DG1151" s="6"/>
      <c r="DH1151" s="6"/>
      <c r="DJ1151" s="6"/>
      <c r="DK1151" s="6"/>
      <c r="DL1151" s="6"/>
      <c r="DM1151" s="6"/>
      <c r="DN1151" s="6"/>
      <c r="DO1151" s="6"/>
      <c r="DP1151" s="6"/>
      <c r="DQ1151" s="6"/>
      <c r="DR1151" s="6"/>
      <c r="DS1151" s="6"/>
      <c r="DU1151" s="6"/>
      <c r="DV1151" s="6"/>
      <c r="DW1151" s="6"/>
      <c r="DX1151" s="6"/>
      <c r="DY1151" s="6"/>
      <c r="DZ1151" s="6"/>
      <c r="EA1151" s="6"/>
      <c r="EB1151" s="6"/>
      <c r="EC1151" s="6"/>
      <c r="ED1151" s="6"/>
      <c r="EE1151" s="6"/>
      <c r="EF1151" s="6"/>
      <c r="EG1151" s="6"/>
    </row>
    <row r="1152" spans="48:137" customFormat="1" x14ac:dyDescent="0.2">
      <c r="AV1152" s="6"/>
      <c r="AW1152" s="158"/>
      <c r="AX1152" s="158"/>
      <c r="AY1152" s="158"/>
      <c r="AZ1152" s="158"/>
      <c r="BA1152" s="158"/>
      <c r="BB1152" s="6"/>
      <c r="BC1152" s="6"/>
      <c r="BD1152" s="6"/>
      <c r="BE1152" s="6"/>
      <c r="BF1152" s="6"/>
      <c r="BG1152" s="6"/>
      <c r="BH1152" s="6"/>
      <c r="BI1152" s="6"/>
      <c r="BJ1152" s="6"/>
      <c r="BK1152" s="6"/>
      <c r="BL1152" s="6"/>
      <c r="BM1152" s="6"/>
      <c r="BN1152" s="6"/>
      <c r="BO1152" s="6"/>
      <c r="BP1152" s="6"/>
      <c r="BQ1152" s="6"/>
      <c r="BR1152" s="6"/>
      <c r="BS1152" s="6"/>
      <c r="BT1152" s="6"/>
      <c r="BU1152" s="6"/>
      <c r="BV1152" s="6"/>
      <c r="BW1152" s="6"/>
      <c r="BX1152" s="6"/>
      <c r="BY1152" s="6"/>
      <c r="BZ1152" s="6"/>
      <c r="CA1152" s="6"/>
      <c r="CB1152" s="6"/>
      <c r="CC1152" s="6"/>
      <c r="CD1152" s="6"/>
      <c r="CE1152" s="6"/>
      <c r="CF1152" s="6"/>
      <c r="CG1152" s="6"/>
      <c r="CH1152" s="6"/>
      <c r="CI1152" s="6"/>
      <c r="CJ1152" s="6"/>
      <c r="CK1152" s="6"/>
      <c r="CL1152" s="6"/>
      <c r="CN1152" s="6"/>
      <c r="CO1152" s="6"/>
      <c r="CP1152" s="6"/>
      <c r="CQ1152" s="6"/>
      <c r="CR1152" s="6"/>
      <c r="CS1152" s="6"/>
      <c r="CT1152" s="6"/>
      <c r="CU1152" s="6"/>
      <c r="CV1152" s="6"/>
      <c r="CW1152" s="6"/>
      <c r="CX1152" s="6"/>
      <c r="CY1152" s="6"/>
      <c r="CZ1152" s="6"/>
      <c r="DA1152" s="6"/>
      <c r="DB1152" s="6"/>
      <c r="DC1152" s="6"/>
      <c r="DD1152" s="6"/>
      <c r="DE1152" s="6"/>
      <c r="DF1152" s="6"/>
      <c r="DG1152" s="6"/>
      <c r="DH1152" s="6"/>
      <c r="DJ1152" s="6"/>
      <c r="DK1152" s="6"/>
      <c r="DL1152" s="6"/>
      <c r="DM1152" s="6"/>
      <c r="DN1152" s="6"/>
      <c r="DO1152" s="6"/>
      <c r="DP1152" s="6"/>
      <c r="DQ1152" s="6"/>
      <c r="DR1152" s="6"/>
      <c r="DS1152" s="6"/>
      <c r="DU1152" s="6"/>
      <c r="DV1152" s="6"/>
      <c r="DW1152" s="6"/>
      <c r="DX1152" s="6"/>
      <c r="DY1152" s="6"/>
      <c r="DZ1152" s="6"/>
      <c r="EA1152" s="6"/>
      <c r="EB1152" s="6"/>
      <c r="EC1152" s="6"/>
      <c r="ED1152" s="6"/>
      <c r="EE1152" s="6"/>
      <c r="EF1152" s="6"/>
      <c r="EG1152" s="6"/>
    </row>
    <row r="1153" spans="48:137" customFormat="1" x14ac:dyDescent="0.2">
      <c r="AV1153" s="6"/>
      <c r="AW1153" s="158"/>
      <c r="AX1153" s="158"/>
      <c r="AY1153" s="158"/>
      <c r="AZ1153" s="158"/>
      <c r="BA1153" s="158"/>
      <c r="BB1153" s="6"/>
      <c r="BC1153" s="6"/>
      <c r="BD1153" s="6"/>
      <c r="BE1153" s="6"/>
      <c r="BF1153" s="6"/>
      <c r="BG1153" s="6"/>
      <c r="BH1153" s="6"/>
      <c r="BI1153" s="6"/>
      <c r="BJ1153" s="6"/>
      <c r="BK1153" s="6"/>
      <c r="BL1153" s="6"/>
      <c r="BM1153" s="6"/>
      <c r="BN1153" s="6"/>
      <c r="BO1153" s="6"/>
      <c r="BP1153" s="6"/>
      <c r="BQ1153" s="6"/>
      <c r="BR1153" s="6"/>
      <c r="BS1153" s="6"/>
      <c r="BT1153" s="6"/>
      <c r="BU1153" s="6"/>
      <c r="BV1153" s="6"/>
      <c r="BW1153" s="6"/>
      <c r="BX1153" s="6"/>
      <c r="BY1153" s="6"/>
      <c r="BZ1153" s="6"/>
      <c r="CA1153" s="6"/>
      <c r="CB1153" s="6"/>
      <c r="CC1153" s="6"/>
      <c r="CD1153" s="6"/>
      <c r="CE1153" s="6"/>
      <c r="CF1153" s="6"/>
      <c r="CG1153" s="6"/>
      <c r="CH1153" s="6"/>
      <c r="CI1153" s="6"/>
      <c r="CJ1153" s="6"/>
      <c r="CK1153" s="6"/>
      <c r="CL1153" s="6"/>
      <c r="CN1153" s="6"/>
      <c r="CO1153" s="6"/>
      <c r="CP1153" s="6"/>
      <c r="CQ1153" s="6"/>
      <c r="CR1153" s="6"/>
      <c r="CS1153" s="6"/>
      <c r="CT1153" s="6"/>
      <c r="CU1153" s="6"/>
      <c r="CV1153" s="6"/>
      <c r="CW1153" s="6"/>
      <c r="CX1153" s="6"/>
      <c r="CY1153" s="6"/>
      <c r="CZ1153" s="6"/>
      <c r="DA1153" s="6"/>
      <c r="DB1153" s="6"/>
      <c r="DC1153" s="6"/>
      <c r="DD1153" s="6"/>
      <c r="DE1153" s="6"/>
      <c r="DF1153" s="6"/>
      <c r="DG1153" s="6"/>
      <c r="DH1153" s="6"/>
      <c r="DJ1153" s="6"/>
      <c r="DK1153" s="6"/>
      <c r="DL1153" s="6"/>
      <c r="DM1153" s="6"/>
      <c r="DN1153" s="6"/>
      <c r="DO1153" s="6"/>
      <c r="DP1153" s="6"/>
      <c r="DQ1153" s="6"/>
      <c r="DR1153" s="6"/>
      <c r="DS1153" s="6"/>
      <c r="DU1153" s="6"/>
      <c r="DV1153" s="6"/>
      <c r="DW1153" s="6"/>
      <c r="DX1153" s="6"/>
      <c r="DY1153" s="6"/>
      <c r="DZ1153" s="6"/>
      <c r="EA1153" s="6"/>
      <c r="EB1153" s="6"/>
      <c r="EC1153" s="6"/>
      <c r="ED1153" s="6"/>
      <c r="EE1153" s="6"/>
      <c r="EF1153" s="6"/>
      <c r="EG1153" s="6"/>
    </row>
    <row r="1154" spans="48:137" customFormat="1" x14ac:dyDescent="0.2">
      <c r="AV1154" s="6"/>
      <c r="AW1154" s="158"/>
      <c r="AX1154" s="158"/>
      <c r="AY1154" s="158"/>
      <c r="AZ1154" s="158"/>
      <c r="BA1154" s="158"/>
      <c r="BB1154" s="6"/>
      <c r="BC1154" s="6"/>
      <c r="BD1154" s="6"/>
      <c r="BE1154" s="6"/>
      <c r="BF1154" s="6"/>
      <c r="BG1154" s="6"/>
      <c r="BH1154" s="6"/>
      <c r="BI1154" s="6"/>
      <c r="BJ1154" s="6"/>
      <c r="BK1154" s="6"/>
      <c r="BL1154" s="6"/>
      <c r="BM1154" s="6"/>
      <c r="BN1154" s="6"/>
      <c r="BO1154" s="6"/>
      <c r="BP1154" s="6"/>
      <c r="BQ1154" s="6"/>
      <c r="BR1154" s="6"/>
      <c r="BS1154" s="6"/>
      <c r="BT1154" s="6"/>
      <c r="BU1154" s="6"/>
      <c r="BV1154" s="6"/>
      <c r="BW1154" s="6"/>
      <c r="BX1154" s="6"/>
      <c r="BY1154" s="6"/>
      <c r="BZ1154" s="6"/>
      <c r="CA1154" s="6"/>
      <c r="CB1154" s="6"/>
      <c r="CC1154" s="6"/>
      <c r="CD1154" s="6"/>
      <c r="CE1154" s="6"/>
      <c r="CF1154" s="6"/>
      <c r="CG1154" s="6"/>
      <c r="CH1154" s="6"/>
      <c r="CI1154" s="6"/>
      <c r="CJ1154" s="6"/>
      <c r="CK1154" s="6"/>
      <c r="CL1154" s="6"/>
      <c r="CN1154" s="6"/>
      <c r="CO1154" s="6"/>
      <c r="CP1154" s="6"/>
      <c r="CQ1154" s="6"/>
      <c r="CR1154" s="6"/>
      <c r="CS1154" s="6"/>
      <c r="CT1154" s="6"/>
      <c r="CU1154" s="6"/>
      <c r="CV1154" s="6"/>
      <c r="CW1154" s="6"/>
      <c r="CX1154" s="6"/>
      <c r="CY1154" s="6"/>
      <c r="CZ1154" s="6"/>
      <c r="DA1154" s="6"/>
      <c r="DB1154" s="6"/>
      <c r="DC1154" s="6"/>
      <c r="DD1154" s="6"/>
      <c r="DE1154" s="6"/>
      <c r="DF1154" s="6"/>
      <c r="DG1154" s="6"/>
      <c r="DH1154" s="6"/>
      <c r="DJ1154" s="6"/>
      <c r="DK1154" s="6"/>
      <c r="DL1154" s="6"/>
      <c r="DM1154" s="6"/>
      <c r="DN1154" s="6"/>
      <c r="DO1154" s="6"/>
      <c r="DP1154" s="6"/>
      <c r="DQ1154" s="6"/>
      <c r="DR1154" s="6"/>
      <c r="DS1154" s="6"/>
      <c r="DU1154" s="6"/>
      <c r="DV1154" s="6"/>
      <c r="DW1154" s="6"/>
      <c r="DX1154" s="6"/>
      <c r="DY1154" s="6"/>
      <c r="DZ1154" s="6"/>
      <c r="EA1154" s="6"/>
      <c r="EB1154" s="6"/>
      <c r="EC1154" s="6"/>
      <c r="ED1154" s="6"/>
      <c r="EE1154" s="6"/>
      <c r="EF1154" s="6"/>
      <c r="EG1154" s="6"/>
    </row>
    <row r="1155" spans="48:137" customFormat="1" x14ac:dyDescent="0.2">
      <c r="AV1155" s="6"/>
      <c r="AW1155" s="158"/>
      <c r="AX1155" s="158"/>
      <c r="AY1155" s="158"/>
      <c r="AZ1155" s="158"/>
      <c r="BA1155" s="158"/>
      <c r="BB1155" s="6"/>
      <c r="BC1155" s="6"/>
      <c r="BD1155" s="6"/>
      <c r="BE1155" s="6"/>
      <c r="BF1155" s="6"/>
      <c r="BG1155" s="6"/>
      <c r="BH1155" s="6"/>
      <c r="BI1155" s="6"/>
      <c r="BJ1155" s="6"/>
      <c r="BK1155" s="6"/>
      <c r="BL1155" s="6"/>
      <c r="BM1155" s="6"/>
      <c r="BN1155" s="6"/>
      <c r="BO1155" s="6"/>
      <c r="BP1155" s="6"/>
      <c r="BQ1155" s="6"/>
      <c r="BR1155" s="6"/>
      <c r="BS1155" s="6"/>
      <c r="BT1155" s="6"/>
      <c r="BU1155" s="6"/>
      <c r="BV1155" s="6"/>
      <c r="BW1155" s="6"/>
      <c r="BX1155" s="6"/>
      <c r="BY1155" s="6"/>
      <c r="BZ1155" s="6"/>
      <c r="CA1155" s="6"/>
      <c r="CB1155" s="6"/>
      <c r="CC1155" s="6"/>
      <c r="CD1155" s="6"/>
      <c r="CE1155" s="6"/>
      <c r="CF1155" s="6"/>
      <c r="CG1155" s="6"/>
      <c r="CH1155" s="6"/>
      <c r="CI1155" s="6"/>
      <c r="CJ1155" s="6"/>
      <c r="CK1155" s="6"/>
      <c r="CL1155" s="6"/>
      <c r="CN1155" s="6"/>
      <c r="CO1155" s="6"/>
      <c r="CP1155" s="6"/>
      <c r="CQ1155" s="6"/>
      <c r="CR1155" s="6"/>
      <c r="CS1155" s="6"/>
      <c r="CT1155" s="6"/>
      <c r="CU1155" s="6"/>
      <c r="CV1155" s="6"/>
      <c r="CW1155" s="6"/>
      <c r="CX1155" s="6"/>
      <c r="CY1155" s="6"/>
      <c r="CZ1155" s="6"/>
      <c r="DA1155" s="6"/>
      <c r="DB1155" s="6"/>
      <c r="DC1155" s="6"/>
      <c r="DD1155" s="6"/>
      <c r="DE1155" s="6"/>
      <c r="DF1155" s="6"/>
      <c r="DG1155" s="6"/>
      <c r="DH1155" s="6"/>
      <c r="DJ1155" s="6"/>
      <c r="DK1155" s="6"/>
      <c r="DL1155" s="6"/>
      <c r="DM1155" s="6"/>
      <c r="DN1155" s="6"/>
      <c r="DO1155" s="6"/>
      <c r="DP1155" s="6"/>
      <c r="DQ1155" s="6"/>
      <c r="DR1155" s="6"/>
      <c r="DS1155" s="6"/>
      <c r="DU1155" s="6"/>
      <c r="DV1155" s="6"/>
      <c r="DW1155" s="6"/>
      <c r="DX1155" s="6"/>
      <c r="DY1155" s="6"/>
      <c r="DZ1155" s="6"/>
      <c r="EA1155" s="6"/>
      <c r="EB1155" s="6"/>
      <c r="EC1155" s="6"/>
      <c r="ED1155" s="6"/>
      <c r="EE1155" s="6"/>
      <c r="EF1155" s="6"/>
      <c r="EG1155" s="6"/>
    </row>
    <row r="1156" spans="48:137" customFormat="1" x14ac:dyDescent="0.2">
      <c r="AV1156" s="6"/>
      <c r="AW1156" s="158"/>
      <c r="AX1156" s="158"/>
      <c r="AY1156" s="158"/>
      <c r="AZ1156" s="158"/>
      <c r="BA1156" s="158"/>
      <c r="BB1156" s="6"/>
      <c r="BC1156" s="6"/>
      <c r="BD1156" s="6"/>
      <c r="BE1156" s="6"/>
      <c r="BF1156" s="6"/>
      <c r="BG1156" s="6"/>
      <c r="BH1156" s="6"/>
      <c r="BI1156" s="6"/>
      <c r="BJ1156" s="6"/>
      <c r="BK1156" s="6"/>
      <c r="BL1156" s="6"/>
      <c r="BM1156" s="6"/>
      <c r="BN1156" s="6"/>
      <c r="BO1156" s="6"/>
      <c r="BP1156" s="6"/>
      <c r="BQ1156" s="6"/>
      <c r="BR1156" s="6"/>
      <c r="BS1156" s="6"/>
      <c r="BT1156" s="6"/>
      <c r="BU1156" s="6"/>
      <c r="BV1156" s="6"/>
      <c r="BW1156" s="6"/>
      <c r="BX1156" s="6"/>
      <c r="BY1156" s="6"/>
      <c r="BZ1156" s="6"/>
      <c r="CA1156" s="6"/>
      <c r="CB1156" s="6"/>
      <c r="CC1156" s="6"/>
      <c r="CD1156" s="6"/>
      <c r="CE1156" s="6"/>
      <c r="CF1156" s="6"/>
      <c r="CG1156" s="6"/>
      <c r="CH1156" s="6"/>
      <c r="CI1156" s="6"/>
      <c r="CJ1156" s="6"/>
      <c r="CK1156" s="6"/>
      <c r="CL1156" s="6"/>
      <c r="CN1156" s="6"/>
      <c r="CO1156" s="6"/>
      <c r="CP1156" s="6"/>
      <c r="CQ1156" s="6"/>
      <c r="CR1156" s="6"/>
      <c r="CS1156" s="6"/>
      <c r="CT1156" s="6"/>
      <c r="CU1156" s="6"/>
      <c r="CV1156" s="6"/>
      <c r="CW1156" s="6"/>
      <c r="CX1156" s="6"/>
      <c r="CY1156" s="6"/>
      <c r="CZ1156" s="6"/>
      <c r="DA1156" s="6"/>
      <c r="DB1156" s="6"/>
      <c r="DC1156" s="6"/>
      <c r="DD1156" s="6"/>
      <c r="DE1156" s="6"/>
      <c r="DF1156" s="6"/>
      <c r="DG1156" s="6"/>
      <c r="DH1156" s="6"/>
      <c r="DJ1156" s="6"/>
      <c r="DK1156" s="6"/>
      <c r="DL1156" s="6"/>
      <c r="DM1156" s="6"/>
      <c r="DN1156" s="6"/>
      <c r="DO1156" s="6"/>
      <c r="DP1156" s="6"/>
      <c r="DQ1156" s="6"/>
      <c r="DR1156" s="6"/>
      <c r="DS1156" s="6"/>
      <c r="DU1156" s="6"/>
      <c r="DV1156" s="6"/>
      <c r="DW1156" s="6"/>
      <c r="DX1156" s="6"/>
      <c r="DY1156" s="6"/>
      <c r="DZ1156" s="6"/>
      <c r="EA1156" s="6"/>
      <c r="EB1156" s="6"/>
      <c r="EC1156" s="6"/>
      <c r="ED1156" s="6"/>
      <c r="EE1156" s="6"/>
      <c r="EF1156" s="6"/>
      <c r="EG1156" s="6"/>
    </row>
    <row r="1157" spans="48:137" customFormat="1" x14ac:dyDescent="0.2">
      <c r="AV1157" s="6"/>
      <c r="AW1157" s="158"/>
      <c r="AX1157" s="158"/>
      <c r="AY1157" s="158"/>
      <c r="AZ1157" s="158"/>
      <c r="BA1157" s="158"/>
      <c r="BB1157" s="6"/>
      <c r="BC1157" s="6"/>
      <c r="BD1157" s="6"/>
      <c r="BE1157" s="6"/>
      <c r="BF1157" s="6"/>
      <c r="BG1157" s="6"/>
      <c r="BH1157" s="6"/>
      <c r="BI1157" s="6"/>
      <c r="BJ1157" s="6"/>
      <c r="BK1157" s="6"/>
      <c r="BL1157" s="6"/>
      <c r="BM1157" s="6"/>
      <c r="BN1157" s="6"/>
      <c r="BO1157" s="6"/>
      <c r="BP1157" s="6"/>
      <c r="BQ1157" s="6"/>
      <c r="BR1157" s="6"/>
      <c r="BS1157" s="6"/>
      <c r="BT1157" s="6"/>
      <c r="BU1157" s="6"/>
      <c r="BV1157" s="6"/>
      <c r="BW1157" s="6"/>
      <c r="BX1157" s="6"/>
      <c r="BY1157" s="6"/>
      <c r="BZ1157" s="6"/>
      <c r="CA1157" s="6"/>
      <c r="CB1157" s="6"/>
      <c r="CC1157" s="6"/>
      <c r="CD1157" s="6"/>
      <c r="CE1157" s="6"/>
      <c r="CF1157" s="6"/>
      <c r="CG1157" s="6"/>
      <c r="CH1157" s="6"/>
      <c r="CI1157" s="6"/>
      <c r="CJ1157" s="6"/>
      <c r="CK1157" s="6"/>
      <c r="CL1157" s="6"/>
      <c r="CN1157" s="6"/>
      <c r="CO1157" s="6"/>
      <c r="CP1157" s="6"/>
      <c r="CQ1157" s="6"/>
      <c r="CR1157" s="6"/>
      <c r="CS1157" s="6"/>
      <c r="CT1157" s="6"/>
      <c r="CU1157" s="6"/>
      <c r="CV1157" s="6"/>
      <c r="CW1157" s="6"/>
      <c r="CX1157" s="6"/>
      <c r="CY1157" s="6"/>
      <c r="CZ1157" s="6"/>
      <c r="DA1157" s="6"/>
      <c r="DB1157" s="6"/>
      <c r="DC1157" s="6"/>
      <c r="DD1157" s="6"/>
      <c r="DE1157" s="6"/>
      <c r="DF1157" s="6"/>
      <c r="DG1157" s="6"/>
      <c r="DH1157" s="6"/>
      <c r="DJ1157" s="6"/>
      <c r="DK1157" s="6"/>
      <c r="DL1157" s="6"/>
      <c r="DM1157" s="6"/>
      <c r="DN1157" s="6"/>
      <c r="DO1157" s="6"/>
      <c r="DP1157" s="6"/>
      <c r="DQ1157" s="6"/>
      <c r="DR1157" s="6"/>
      <c r="DS1157" s="6"/>
      <c r="DU1157" s="6"/>
      <c r="DV1157" s="6"/>
      <c r="DW1157" s="6"/>
      <c r="DX1157" s="6"/>
      <c r="DY1157" s="6"/>
      <c r="DZ1157" s="6"/>
      <c r="EA1157" s="6"/>
      <c r="EB1157" s="6"/>
      <c r="EC1157" s="6"/>
      <c r="ED1157" s="6"/>
      <c r="EE1157" s="6"/>
      <c r="EF1157" s="6"/>
      <c r="EG1157" s="6"/>
    </row>
    <row r="1158" spans="48:137" customFormat="1" x14ac:dyDescent="0.2">
      <c r="AV1158" s="6"/>
      <c r="AW1158" s="158"/>
      <c r="AX1158" s="158"/>
      <c r="AY1158" s="158"/>
      <c r="AZ1158" s="158"/>
      <c r="BA1158" s="158"/>
      <c r="BB1158" s="6"/>
      <c r="BC1158" s="6"/>
      <c r="BD1158" s="6"/>
      <c r="BE1158" s="6"/>
      <c r="BF1158" s="6"/>
      <c r="BG1158" s="6"/>
      <c r="BH1158" s="6"/>
      <c r="BI1158" s="6"/>
      <c r="BJ1158" s="6"/>
      <c r="BK1158" s="6"/>
      <c r="BL1158" s="6"/>
      <c r="BM1158" s="6"/>
      <c r="BN1158" s="6"/>
      <c r="BO1158" s="6"/>
      <c r="BP1158" s="6"/>
      <c r="BQ1158" s="6"/>
      <c r="BR1158" s="6"/>
      <c r="BS1158" s="6"/>
      <c r="BT1158" s="6"/>
      <c r="BU1158" s="6"/>
      <c r="BV1158" s="6"/>
      <c r="BW1158" s="6"/>
      <c r="BX1158" s="6"/>
      <c r="BY1158" s="6"/>
      <c r="BZ1158" s="6"/>
      <c r="CA1158" s="6"/>
      <c r="CB1158" s="6"/>
      <c r="CC1158" s="6"/>
      <c r="CD1158" s="6"/>
      <c r="CE1158" s="6"/>
      <c r="CF1158" s="6"/>
      <c r="CG1158" s="6"/>
      <c r="CH1158" s="6"/>
      <c r="CI1158" s="6"/>
      <c r="CJ1158" s="6"/>
      <c r="CK1158" s="6"/>
      <c r="CL1158" s="6"/>
      <c r="CN1158" s="6"/>
      <c r="CO1158" s="6"/>
      <c r="CP1158" s="6"/>
      <c r="CQ1158" s="6"/>
      <c r="CR1158" s="6"/>
      <c r="CS1158" s="6"/>
      <c r="CT1158" s="6"/>
      <c r="CU1158" s="6"/>
      <c r="CV1158" s="6"/>
      <c r="CW1158" s="6"/>
      <c r="CX1158" s="6"/>
      <c r="CY1158" s="6"/>
      <c r="CZ1158" s="6"/>
      <c r="DA1158" s="6"/>
      <c r="DB1158" s="6"/>
      <c r="DC1158" s="6"/>
      <c r="DD1158" s="6"/>
      <c r="DE1158" s="6"/>
      <c r="DF1158" s="6"/>
      <c r="DG1158" s="6"/>
      <c r="DH1158" s="6"/>
      <c r="DJ1158" s="6"/>
      <c r="DK1158" s="6"/>
      <c r="DL1158" s="6"/>
      <c r="DM1158" s="6"/>
      <c r="DN1158" s="6"/>
      <c r="DO1158" s="6"/>
      <c r="DP1158" s="6"/>
      <c r="DQ1158" s="6"/>
      <c r="DR1158" s="6"/>
      <c r="DS1158" s="6"/>
      <c r="DU1158" s="6"/>
      <c r="DV1158" s="6"/>
      <c r="DW1158" s="6"/>
      <c r="DX1158" s="6"/>
      <c r="DY1158" s="6"/>
      <c r="DZ1158" s="6"/>
      <c r="EA1158" s="6"/>
      <c r="EB1158" s="6"/>
      <c r="EC1158" s="6"/>
      <c r="ED1158" s="6"/>
      <c r="EE1158" s="6"/>
      <c r="EF1158" s="6"/>
      <c r="EG1158" s="6"/>
    </row>
    <row r="1159" spans="48:137" customFormat="1" x14ac:dyDescent="0.2">
      <c r="AV1159" s="6"/>
      <c r="AW1159" s="158"/>
      <c r="AX1159" s="158"/>
      <c r="AY1159" s="158"/>
      <c r="AZ1159" s="158"/>
      <c r="BA1159" s="158"/>
      <c r="BB1159" s="6"/>
      <c r="BC1159" s="6"/>
      <c r="BD1159" s="6"/>
      <c r="BE1159" s="6"/>
      <c r="BF1159" s="6"/>
      <c r="BG1159" s="6"/>
      <c r="BH1159" s="6"/>
      <c r="BI1159" s="6"/>
      <c r="BJ1159" s="6"/>
      <c r="BK1159" s="6"/>
      <c r="BL1159" s="6"/>
      <c r="BM1159" s="6"/>
      <c r="BN1159" s="6"/>
      <c r="BO1159" s="6"/>
      <c r="BP1159" s="6"/>
      <c r="BQ1159" s="6"/>
      <c r="BR1159" s="6"/>
      <c r="BS1159" s="6"/>
      <c r="BT1159" s="6"/>
      <c r="BU1159" s="6"/>
      <c r="BV1159" s="6"/>
      <c r="BW1159" s="6"/>
      <c r="BX1159" s="6"/>
      <c r="BY1159" s="6"/>
      <c r="BZ1159" s="6"/>
      <c r="CA1159" s="6"/>
      <c r="CB1159" s="6"/>
      <c r="CC1159" s="6"/>
      <c r="CD1159" s="6"/>
      <c r="CE1159" s="6"/>
      <c r="CF1159" s="6"/>
      <c r="CG1159" s="6"/>
      <c r="CH1159" s="6"/>
      <c r="CI1159" s="6"/>
      <c r="CJ1159" s="6"/>
      <c r="CK1159" s="6"/>
      <c r="CL1159" s="6"/>
      <c r="CN1159" s="6"/>
      <c r="CO1159" s="6"/>
      <c r="CP1159" s="6"/>
      <c r="CQ1159" s="6"/>
      <c r="CR1159" s="6"/>
      <c r="CS1159" s="6"/>
      <c r="CT1159" s="6"/>
      <c r="CU1159" s="6"/>
      <c r="CV1159" s="6"/>
      <c r="CW1159" s="6"/>
      <c r="CX1159" s="6"/>
      <c r="CY1159" s="6"/>
      <c r="CZ1159" s="6"/>
      <c r="DA1159" s="6"/>
      <c r="DB1159" s="6"/>
      <c r="DC1159" s="6"/>
      <c r="DD1159" s="6"/>
      <c r="DE1159" s="6"/>
      <c r="DF1159" s="6"/>
      <c r="DG1159" s="6"/>
      <c r="DH1159" s="6"/>
      <c r="DJ1159" s="6"/>
      <c r="DK1159" s="6"/>
      <c r="DL1159" s="6"/>
      <c r="DM1159" s="6"/>
      <c r="DN1159" s="6"/>
      <c r="DO1159" s="6"/>
      <c r="DP1159" s="6"/>
      <c r="DQ1159" s="6"/>
      <c r="DR1159" s="6"/>
      <c r="DS1159" s="6"/>
      <c r="DU1159" s="6"/>
      <c r="DV1159" s="6"/>
      <c r="DW1159" s="6"/>
      <c r="DX1159" s="6"/>
      <c r="DY1159" s="6"/>
      <c r="DZ1159" s="6"/>
      <c r="EA1159" s="6"/>
      <c r="EB1159" s="6"/>
      <c r="EC1159" s="6"/>
      <c r="ED1159" s="6"/>
      <c r="EE1159" s="6"/>
      <c r="EF1159" s="6"/>
      <c r="EG1159" s="6"/>
    </row>
    <row r="1160" spans="48:137" customFormat="1" x14ac:dyDescent="0.2">
      <c r="AV1160" s="6"/>
      <c r="AW1160" s="158"/>
      <c r="AX1160" s="158"/>
      <c r="AY1160" s="158"/>
      <c r="AZ1160" s="158"/>
      <c r="BA1160" s="158"/>
      <c r="BB1160" s="6"/>
      <c r="BC1160" s="6"/>
      <c r="BD1160" s="6"/>
      <c r="BE1160" s="6"/>
      <c r="BF1160" s="6"/>
      <c r="BG1160" s="6"/>
      <c r="BH1160" s="6"/>
      <c r="BI1160" s="6"/>
      <c r="BJ1160" s="6"/>
      <c r="BK1160" s="6"/>
      <c r="BL1160" s="6"/>
      <c r="BM1160" s="6"/>
      <c r="BN1160" s="6"/>
      <c r="BO1160" s="6"/>
      <c r="BP1160" s="6"/>
      <c r="BQ1160" s="6"/>
      <c r="BR1160" s="6"/>
      <c r="BS1160" s="6"/>
      <c r="BT1160" s="6"/>
      <c r="BU1160" s="6"/>
      <c r="BV1160" s="6"/>
      <c r="BW1160" s="6"/>
      <c r="BX1160" s="6"/>
      <c r="BY1160" s="6"/>
      <c r="BZ1160" s="6"/>
      <c r="CA1160" s="6"/>
      <c r="CB1160" s="6"/>
      <c r="CC1160" s="6"/>
      <c r="CD1160" s="6"/>
      <c r="CE1160" s="6"/>
      <c r="CF1160" s="6"/>
      <c r="CG1160" s="6"/>
      <c r="CH1160" s="6"/>
      <c r="CI1160" s="6"/>
      <c r="CJ1160" s="6"/>
      <c r="CK1160" s="6"/>
      <c r="CL1160" s="6"/>
      <c r="CN1160" s="6"/>
      <c r="CO1160" s="6"/>
      <c r="CP1160" s="6"/>
      <c r="CQ1160" s="6"/>
      <c r="CR1160" s="6"/>
      <c r="CS1160" s="6"/>
      <c r="CT1160" s="6"/>
      <c r="CU1160" s="6"/>
      <c r="CV1160" s="6"/>
      <c r="CW1160" s="6"/>
      <c r="CX1160" s="6"/>
      <c r="CY1160" s="6"/>
      <c r="CZ1160" s="6"/>
      <c r="DA1160" s="6"/>
      <c r="DB1160" s="6"/>
      <c r="DC1160" s="6"/>
      <c r="DD1160" s="6"/>
      <c r="DE1160" s="6"/>
      <c r="DF1160" s="6"/>
      <c r="DG1160" s="6"/>
      <c r="DH1160" s="6"/>
      <c r="DJ1160" s="6"/>
      <c r="DK1160" s="6"/>
      <c r="DL1160" s="6"/>
      <c r="DM1160" s="6"/>
      <c r="DN1160" s="6"/>
      <c r="DO1160" s="6"/>
      <c r="DP1160" s="6"/>
      <c r="DQ1160" s="6"/>
      <c r="DR1160" s="6"/>
      <c r="DS1160" s="6"/>
      <c r="DU1160" s="6"/>
      <c r="DV1160" s="6"/>
      <c r="DW1160" s="6"/>
      <c r="DX1160" s="6"/>
      <c r="DY1160" s="6"/>
      <c r="DZ1160" s="6"/>
      <c r="EA1160" s="6"/>
      <c r="EB1160" s="6"/>
      <c r="EC1160" s="6"/>
      <c r="ED1160" s="6"/>
      <c r="EE1160" s="6"/>
      <c r="EF1160" s="6"/>
      <c r="EG1160" s="6"/>
    </row>
    <row r="1161" spans="48:137" customFormat="1" x14ac:dyDescent="0.2">
      <c r="AV1161" s="6"/>
      <c r="AW1161" s="158"/>
      <c r="AX1161" s="158"/>
      <c r="AY1161" s="158"/>
      <c r="AZ1161" s="158"/>
      <c r="BA1161" s="158"/>
      <c r="BB1161" s="6"/>
      <c r="BC1161" s="6"/>
      <c r="BD1161" s="6"/>
      <c r="BE1161" s="6"/>
      <c r="BF1161" s="6"/>
      <c r="BG1161" s="6"/>
      <c r="BH1161" s="6"/>
      <c r="BI1161" s="6"/>
      <c r="BJ1161" s="6"/>
      <c r="BK1161" s="6"/>
      <c r="BL1161" s="6"/>
      <c r="BM1161" s="6"/>
      <c r="BN1161" s="6"/>
      <c r="BO1161" s="6"/>
      <c r="BP1161" s="6"/>
      <c r="BQ1161" s="6"/>
      <c r="BR1161" s="6"/>
      <c r="BS1161" s="6"/>
      <c r="BT1161" s="6"/>
      <c r="BU1161" s="6"/>
      <c r="BV1161" s="6"/>
      <c r="BW1161" s="6"/>
      <c r="BX1161" s="6"/>
      <c r="BY1161" s="6"/>
      <c r="BZ1161" s="6"/>
      <c r="CA1161" s="6"/>
      <c r="CB1161" s="6"/>
      <c r="CC1161" s="6"/>
      <c r="CD1161" s="6"/>
      <c r="CE1161" s="6"/>
      <c r="CF1161" s="6"/>
      <c r="CG1161" s="6"/>
      <c r="CH1161" s="6"/>
      <c r="CI1161" s="6"/>
      <c r="CJ1161" s="6"/>
      <c r="CK1161" s="6"/>
      <c r="CL1161" s="6"/>
      <c r="CN1161" s="6"/>
      <c r="CO1161" s="6"/>
      <c r="CP1161" s="6"/>
      <c r="CQ1161" s="6"/>
      <c r="CR1161" s="6"/>
      <c r="CS1161" s="6"/>
      <c r="CT1161" s="6"/>
      <c r="CU1161" s="6"/>
      <c r="CV1161" s="6"/>
      <c r="CW1161" s="6"/>
      <c r="CX1161" s="6"/>
      <c r="CY1161" s="6"/>
      <c r="CZ1161" s="6"/>
      <c r="DA1161" s="6"/>
      <c r="DB1161" s="6"/>
      <c r="DC1161" s="6"/>
      <c r="DD1161" s="6"/>
      <c r="DE1161" s="6"/>
      <c r="DF1161" s="6"/>
      <c r="DG1161" s="6"/>
      <c r="DH1161" s="6"/>
      <c r="DJ1161" s="6"/>
      <c r="DK1161" s="6"/>
      <c r="DL1161" s="6"/>
      <c r="DM1161" s="6"/>
      <c r="DN1161" s="6"/>
      <c r="DO1161" s="6"/>
      <c r="DP1161" s="6"/>
      <c r="DQ1161" s="6"/>
      <c r="DR1161" s="6"/>
      <c r="DS1161" s="6"/>
      <c r="DU1161" s="6"/>
      <c r="DV1161" s="6"/>
      <c r="DW1161" s="6"/>
      <c r="DX1161" s="6"/>
      <c r="DY1161" s="6"/>
      <c r="DZ1161" s="6"/>
      <c r="EA1161" s="6"/>
      <c r="EB1161" s="6"/>
      <c r="EC1161" s="6"/>
      <c r="ED1161" s="6"/>
      <c r="EE1161" s="6"/>
      <c r="EF1161" s="6"/>
      <c r="EG1161" s="6"/>
    </row>
    <row r="1162" spans="48:137" customFormat="1" x14ac:dyDescent="0.2">
      <c r="AV1162" s="6"/>
      <c r="AW1162" s="158"/>
      <c r="AX1162" s="158"/>
      <c r="AY1162" s="158"/>
      <c r="AZ1162" s="158"/>
      <c r="BA1162" s="158"/>
      <c r="BB1162" s="6"/>
      <c r="BC1162" s="6"/>
      <c r="BD1162" s="6"/>
      <c r="BE1162" s="6"/>
      <c r="BF1162" s="6"/>
      <c r="BG1162" s="6"/>
      <c r="BH1162" s="6"/>
      <c r="BI1162" s="6"/>
      <c r="BJ1162" s="6"/>
      <c r="BK1162" s="6"/>
      <c r="BL1162" s="6"/>
      <c r="BM1162" s="6"/>
      <c r="BN1162" s="6"/>
      <c r="BO1162" s="6"/>
      <c r="BP1162" s="6"/>
      <c r="BQ1162" s="6"/>
      <c r="BR1162" s="6"/>
      <c r="BS1162" s="6"/>
      <c r="BT1162" s="6"/>
      <c r="BU1162" s="6"/>
      <c r="BV1162" s="6"/>
      <c r="BW1162" s="6"/>
      <c r="BX1162" s="6"/>
      <c r="BY1162" s="6"/>
      <c r="BZ1162" s="6"/>
      <c r="CA1162" s="6"/>
      <c r="CB1162" s="6"/>
      <c r="CC1162" s="6"/>
      <c r="CD1162" s="6"/>
      <c r="CE1162" s="6"/>
      <c r="CF1162" s="6"/>
      <c r="CG1162" s="6"/>
      <c r="CH1162" s="6"/>
      <c r="CI1162" s="6"/>
      <c r="CJ1162" s="6"/>
      <c r="CK1162" s="6"/>
      <c r="CL1162" s="6"/>
      <c r="CN1162" s="6"/>
      <c r="CO1162" s="6"/>
      <c r="CP1162" s="6"/>
      <c r="CQ1162" s="6"/>
      <c r="CR1162" s="6"/>
      <c r="CS1162" s="6"/>
      <c r="CT1162" s="6"/>
      <c r="CU1162" s="6"/>
      <c r="CV1162" s="6"/>
      <c r="CW1162" s="6"/>
      <c r="CX1162" s="6"/>
      <c r="CY1162" s="6"/>
      <c r="CZ1162" s="6"/>
      <c r="DA1162" s="6"/>
      <c r="DB1162" s="6"/>
      <c r="DC1162" s="6"/>
      <c r="DD1162" s="6"/>
      <c r="DE1162" s="6"/>
      <c r="DF1162" s="6"/>
      <c r="DG1162" s="6"/>
      <c r="DH1162" s="6"/>
      <c r="DJ1162" s="6"/>
      <c r="DK1162" s="6"/>
      <c r="DL1162" s="6"/>
      <c r="DM1162" s="6"/>
      <c r="DN1162" s="6"/>
      <c r="DO1162" s="6"/>
      <c r="DP1162" s="6"/>
      <c r="DQ1162" s="6"/>
      <c r="DR1162" s="6"/>
      <c r="DS1162" s="6"/>
      <c r="DU1162" s="6"/>
      <c r="DV1162" s="6"/>
      <c r="DW1162" s="6"/>
      <c r="DX1162" s="6"/>
      <c r="DY1162" s="6"/>
      <c r="DZ1162" s="6"/>
      <c r="EA1162" s="6"/>
      <c r="EB1162" s="6"/>
      <c r="EC1162" s="6"/>
      <c r="ED1162" s="6"/>
      <c r="EE1162" s="6"/>
      <c r="EF1162" s="6"/>
      <c r="EG1162" s="6"/>
    </row>
    <row r="1163" spans="48:137" customFormat="1" x14ac:dyDescent="0.2">
      <c r="AV1163" s="6"/>
      <c r="AW1163" s="158"/>
      <c r="AX1163" s="158"/>
      <c r="AY1163" s="158"/>
      <c r="AZ1163" s="158"/>
      <c r="BA1163" s="158"/>
      <c r="BB1163" s="6"/>
      <c r="BC1163" s="6"/>
      <c r="BD1163" s="6"/>
      <c r="BE1163" s="6"/>
      <c r="BF1163" s="6"/>
      <c r="BG1163" s="6"/>
      <c r="BH1163" s="6"/>
      <c r="BI1163" s="6"/>
      <c r="BJ1163" s="6"/>
      <c r="BK1163" s="6"/>
      <c r="BL1163" s="6"/>
      <c r="BM1163" s="6"/>
      <c r="BN1163" s="6"/>
      <c r="BO1163" s="6"/>
      <c r="BP1163" s="6"/>
      <c r="BQ1163" s="6"/>
      <c r="BR1163" s="6"/>
      <c r="BS1163" s="6"/>
      <c r="BT1163" s="6"/>
      <c r="BU1163" s="6"/>
      <c r="BV1163" s="6"/>
      <c r="BW1163" s="6"/>
      <c r="BX1163" s="6"/>
      <c r="BY1163" s="6"/>
      <c r="BZ1163" s="6"/>
      <c r="CA1163" s="6"/>
      <c r="CB1163" s="6"/>
      <c r="CC1163" s="6"/>
      <c r="CD1163" s="6"/>
      <c r="CE1163" s="6"/>
      <c r="CF1163" s="6"/>
      <c r="CG1163" s="6"/>
      <c r="CH1163" s="6"/>
      <c r="CI1163" s="6"/>
      <c r="CJ1163" s="6"/>
      <c r="CK1163" s="6"/>
      <c r="CL1163" s="6"/>
      <c r="CN1163" s="6"/>
      <c r="CO1163" s="6"/>
      <c r="CP1163" s="6"/>
      <c r="CQ1163" s="6"/>
      <c r="CR1163" s="6"/>
      <c r="CS1163" s="6"/>
      <c r="CT1163" s="6"/>
      <c r="CU1163" s="6"/>
      <c r="CV1163" s="6"/>
      <c r="CW1163" s="6"/>
      <c r="CX1163" s="6"/>
      <c r="CY1163" s="6"/>
      <c r="CZ1163" s="6"/>
      <c r="DA1163" s="6"/>
      <c r="DB1163" s="6"/>
      <c r="DC1163" s="6"/>
      <c r="DD1163" s="6"/>
      <c r="DE1163" s="6"/>
      <c r="DF1163" s="6"/>
      <c r="DG1163" s="6"/>
      <c r="DH1163" s="6"/>
      <c r="DJ1163" s="6"/>
      <c r="DK1163" s="6"/>
      <c r="DL1163" s="6"/>
      <c r="DM1163" s="6"/>
      <c r="DN1163" s="6"/>
      <c r="DO1163" s="6"/>
      <c r="DP1163" s="6"/>
      <c r="DQ1163" s="6"/>
      <c r="DR1163" s="6"/>
      <c r="DS1163" s="6"/>
      <c r="DU1163" s="6"/>
      <c r="DV1163" s="6"/>
      <c r="DW1163" s="6"/>
      <c r="DX1163" s="6"/>
      <c r="DY1163" s="6"/>
      <c r="DZ1163" s="6"/>
      <c r="EA1163" s="6"/>
      <c r="EB1163" s="6"/>
      <c r="EC1163" s="6"/>
      <c r="ED1163" s="6"/>
      <c r="EE1163" s="6"/>
      <c r="EF1163" s="6"/>
      <c r="EG1163" s="6"/>
    </row>
    <row r="1164" spans="48:137" customFormat="1" x14ac:dyDescent="0.2">
      <c r="AV1164" s="6"/>
      <c r="AW1164" s="158"/>
      <c r="AX1164" s="158"/>
      <c r="AY1164" s="158"/>
      <c r="AZ1164" s="158"/>
      <c r="BA1164" s="158"/>
      <c r="BB1164" s="6"/>
      <c r="BC1164" s="6"/>
      <c r="BD1164" s="6"/>
      <c r="BE1164" s="6"/>
      <c r="BF1164" s="6"/>
      <c r="BG1164" s="6"/>
      <c r="BH1164" s="6"/>
      <c r="BI1164" s="6"/>
      <c r="BJ1164" s="6"/>
      <c r="BK1164" s="6"/>
      <c r="BL1164" s="6"/>
      <c r="BM1164" s="6"/>
      <c r="BN1164" s="6"/>
      <c r="BO1164" s="6"/>
      <c r="BP1164" s="6"/>
      <c r="BQ1164" s="6"/>
      <c r="BR1164" s="6"/>
      <c r="BS1164" s="6"/>
      <c r="BT1164" s="6"/>
      <c r="BU1164" s="6"/>
      <c r="BV1164" s="6"/>
      <c r="BW1164" s="6"/>
      <c r="BX1164" s="6"/>
      <c r="BY1164" s="6"/>
      <c r="BZ1164" s="6"/>
      <c r="CA1164" s="6"/>
      <c r="CB1164" s="6"/>
      <c r="CC1164" s="6"/>
      <c r="CD1164" s="6"/>
      <c r="CE1164" s="6"/>
      <c r="CF1164" s="6"/>
      <c r="CG1164" s="6"/>
      <c r="CH1164" s="6"/>
      <c r="CI1164" s="6"/>
      <c r="CJ1164" s="6"/>
      <c r="CK1164" s="6"/>
      <c r="CL1164" s="6"/>
      <c r="CN1164" s="6"/>
      <c r="CO1164" s="6"/>
      <c r="CP1164" s="6"/>
      <c r="CQ1164" s="6"/>
      <c r="CR1164" s="6"/>
      <c r="CS1164" s="6"/>
      <c r="CT1164" s="6"/>
      <c r="CU1164" s="6"/>
      <c r="CV1164" s="6"/>
      <c r="CW1164" s="6"/>
      <c r="CX1164" s="6"/>
      <c r="CY1164" s="6"/>
      <c r="CZ1164" s="6"/>
      <c r="DA1164" s="6"/>
      <c r="DB1164" s="6"/>
      <c r="DC1164" s="6"/>
      <c r="DD1164" s="6"/>
      <c r="DE1164" s="6"/>
      <c r="DF1164" s="6"/>
      <c r="DG1164" s="6"/>
      <c r="DH1164" s="6"/>
      <c r="DJ1164" s="6"/>
      <c r="DK1164" s="6"/>
      <c r="DL1164" s="6"/>
      <c r="DM1164" s="6"/>
      <c r="DN1164" s="6"/>
      <c r="DO1164" s="6"/>
      <c r="DP1164" s="6"/>
      <c r="DQ1164" s="6"/>
      <c r="DR1164" s="6"/>
      <c r="DS1164" s="6"/>
      <c r="DU1164" s="6"/>
      <c r="DV1164" s="6"/>
      <c r="DW1164" s="6"/>
      <c r="DX1164" s="6"/>
      <c r="DY1164" s="6"/>
      <c r="DZ1164" s="6"/>
      <c r="EA1164" s="6"/>
      <c r="EB1164" s="6"/>
      <c r="EC1164" s="6"/>
      <c r="ED1164" s="6"/>
      <c r="EE1164" s="6"/>
      <c r="EF1164" s="6"/>
      <c r="EG1164" s="6"/>
    </row>
    <row r="1165" spans="48:137" customFormat="1" x14ac:dyDescent="0.2">
      <c r="AV1165" s="6"/>
      <c r="AW1165" s="158"/>
      <c r="AX1165" s="158"/>
      <c r="AY1165" s="158"/>
      <c r="AZ1165" s="158"/>
      <c r="BA1165" s="158"/>
      <c r="BB1165" s="6"/>
      <c r="BC1165" s="6"/>
      <c r="BD1165" s="6"/>
      <c r="BE1165" s="6"/>
      <c r="BF1165" s="6"/>
      <c r="BG1165" s="6"/>
      <c r="BH1165" s="6"/>
      <c r="BI1165" s="6"/>
      <c r="BJ1165" s="6"/>
      <c r="BK1165" s="6"/>
      <c r="BL1165" s="6"/>
      <c r="BM1165" s="6"/>
      <c r="BN1165" s="6"/>
      <c r="BO1165" s="6"/>
      <c r="BP1165" s="6"/>
      <c r="BQ1165" s="6"/>
      <c r="BR1165" s="6"/>
      <c r="BS1165" s="6"/>
      <c r="BT1165" s="6"/>
      <c r="BU1165" s="6"/>
      <c r="BV1165" s="6"/>
      <c r="BW1165" s="6"/>
      <c r="BX1165" s="6"/>
      <c r="BY1165" s="6"/>
      <c r="BZ1165" s="6"/>
      <c r="CA1165" s="6"/>
      <c r="CB1165" s="6"/>
      <c r="CC1165" s="6"/>
      <c r="CD1165" s="6"/>
      <c r="CE1165" s="6"/>
      <c r="CF1165" s="6"/>
      <c r="CG1165" s="6"/>
      <c r="CH1165" s="6"/>
      <c r="CI1165" s="6"/>
      <c r="CJ1165" s="6"/>
      <c r="CK1165" s="6"/>
      <c r="CL1165" s="6"/>
      <c r="CN1165" s="6"/>
      <c r="CO1165" s="6"/>
      <c r="CP1165" s="6"/>
      <c r="CQ1165" s="6"/>
      <c r="CR1165" s="6"/>
      <c r="CS1165" s="6"/>
      <c r="CT1165" s="6"/>
      <c r="CU1165" s="6"/>
      <c r="CV1165" s="6"/>
      <c r="CW1165" s="6"/>
      <c r="CX1165" s="6"/>
      <c r="CY1165" s="6"/>
      <c r="CZ1165" s="6"/>
      <c r="DA1165" s="6"/>
      <c r="DB1165" s="6"/>
      <c r="DC1165" s="6"/>
      <c r="DD1165" s="6"/>
      <c r="DE1165" s="6"/>
      <c r="DF1165" s="6"/>
      <c r="DG1165" s="6"/>
      <c r="DH1165" s="6"/>
      <c r="DJ1165" s="6"/>
      <c r="DK1165" s="6"/>
      <c r="DL1165" s="6"/>
      <c r="DM1165" s="6"/>
      <c r="DN1165" s="6"/>
      <c r="DO1165" s="6"/>
      <c r="DP1165" s="6"/>
      <c r="DQ1165" s="6"/>
      <c r="DR1165" s="6"/>
      <c r="DS1165" s="6"/>
      <c r="DU1165" s="6"/>
      <c r="DV1165" s="6"/>
      <c r="DW1165" s="6"/>
      <c r="DX1165" s="6"/>
      <c r="DY1165" s="6"/>
      <c r="DZ1165" s="6"/>
      <c r="EA1165" s="6"/>
      <c r="EB1165" s="6"/>
      <c r="EC1165" s="6"/>
      <c r="ED1165" s="6"/>
      <c r="EE1165" s="6"/>
      <c r="EF1165" s="6"/>
      <c r="EG1165" s="6"/>
    </row>
    <row r="1166" spans="48:137" customFormat="1" x14ac:dyDescent="0.2">
      <c r="AV1166" s="6"/>
      <c r="AW1166" s="158"/>
      <c r="AX1166" s="158"/>
      <c r="AY1166" s="158"/>
      <c r="AZ1166" s="158"/>
      <c r="BA1166" s="158"/>
      <c r="BB1166" s="6"/>
      <c r="BC1166" s="6"/>
      <c r="BD1166" s="6"/>
      <c r="BE1166" s="6"/>
      <c r="BF1166" s="6"/>
      <c r="BG1166" s="6"/>
      <c r="BH1166" s="6"/>
      <c r="BI1166" s="6"/>
      <c r="BJ1166" s="6"/>
      <c r="BK1166" s="6"/>
      <c r="BL1166" s="6"/>
      <c r="BM1166" s="6"/>
      <c r="BN1166" s="6"/>
      <c r="BO1166" s="6"/>
      <c r="BP1166" s="6"/>
      <c r="BQ1166" s="6"/>
      <c r="BR1166" s="6"/>
      <c r="BS1166" s="6"/>
      <c r="BT1166" s="6"/>
      <c r="BU1166" s="6"/>
      <c r="BV1166" s="6"/>
      <c r="BW1166" s="6"/>
      <c r="BX1166" s="6"/>
      <c r="BY1166" s="6"/>
      <c r="BZ1166" s="6"/>
      <c r="CA1166" s="6"/>
      <c r="CB1166" s="6"/>
      <c r="CC1166" s="6"/>
      <c r="CD1166" s="6"/>
      <c r="CE1166" s="6"/>
      <c r="CF1166" s="6"/>
      <c r="CG1166" s="6"/>
      <c r="CH1166" s="6"/>
      <c r="CI1166" s="6"/>
      <c r="CJ1166" s="6"/>
      <c r="CK1166" s="6"/>
      <c r="CL1166" s="6"/>
      <c r="CN1166" s="6"/>
      <c r="CO1166" s="6"/>
      <c r="CP1166" s="6"/>
      <c r="CQ1166" s="6"/>
      <c r="CR1166" s="6"/>
      <c r="CS1166" s="6"/>
      <c r="CT1166" s="6"/>
      <c r="CU1166" s="6"/>
      <c r="CV1166" s="6"/>
      <c r="CW1166" s="6"/>
      <c r="CX1166" s="6"/>
      <c r="CY1166" s="6"/>
      <c r="CZ1166" s="6"/>
      <c r="DA1166" s="6"/>
      <c r="DB1166" s="6"/>
      <c r="DC1166" s="6"/>
      <c r="DD1166" s="6"/>
      <c r="DE1166" s="6"/>
      <c r="DF1166" s="6"/>
      <c r="DG1166" s="6"/>
      <c r="DH1166" s="6"/>
      <c r="DJ1166" s="6"/>
      <c r="DK1166" s="6"/>
      <c r="DL1166" s="6"/>
      <c r="DM1166" s="6"/>
      <c r="DN1166" s="6"/>
      <c r="DO1166" s="6"/>
      <c r="DP1166" s="6"/>
      <c r="DQ1166" s="6"/>
      <c r="DR1166" s="6"/>
      <c r="DS1166" s="6"/>
      <c r="DU1166" s="6"/>
      <c r="DV1166" s="6"/>
      <c r="DW1166" s="6"/>
      <c r="DX1166" s="6"/>
      <c r="DY1166" s="6"/>
      <c r="DZ1166" s="6"/>
      <c r="EA1166" s="6"/>
      <c r="EB1166" s="6"/>
      <c r="EC1166" s="6"/>
      <c r="ED1166" s="6"/>
      <c r="EE1166" s="6"/>
      <c r="EF1166" s="6"/>
      <c r="EG1166" s="6"/>
    </row>
    <row r="1167" spans="48:137" customFormat="1" x14ac:dyDescent="0.2">
      <c r="AV1167" s="6"/>
      <c r="AW1167" s="158"/>
      <c r="AX1167" s="158"/>
      <c r="AY1167" s="158"/>
      <c r="AZ1167" s="158"/>
      <c r="BA1167" s="158"/>
      <c r="BB1167" s="6"/>
      <c r="BC1167" s="6"/>
      <c r="BD1167" s="6"/>
      <c r="BE1167" s="6"/>
      <c r="BF1167" s="6"/>
      <c r="BG1167" s="6"/>
      <c r="BH1167" s="6"/>
      <c r="BI1167" s="6"/>
      <c r="BJ1167" s="6"/>
      <c r="BK1167" s="6"/>
      <c r="BL1167" s="6"/>
      <c r="BM1167" s="6"/>
      <c r="BN1167" s="6"/>
      <c r="BO1167" s="6"/>
      <c r="BP1167" s="6"/>
      <c r="BQ1167" s="6"/>
      <c r="BR1167" s="6"/>
      <c r="BS1167" s="6"/>
      <c r="BT1167" s="6"/>
      <c r="BU1167" s="6"/>
      <c r="BV1167" s="6"/>
      <c r="BW1167" s="6"/>
      <c r="BX1167" s="6"/>
      <c r="BY1167" s="6"/>
      <c r="BZ1167" s="6"/>
      <c r="CA1167" s="6"/>
      <c r="CB1167" s="6"/>
      <c r="CC1167" s="6"/>
      <c r="CD1167" s="6"/>
      <c r="CE1167" s="6"/>
      <c r="CF1167" s="6"/>
      <c r="CG1167" s="6"/>
      <c r="CH1167" s="6"/>
      <c r="CI1167" s="6"/>
      <c r="CJ1167" s="6"/>
      <c r="CK1167" s="6"/>
      <c r="CL1167" s="6"/>
      <c r="CN1167" s="6"/>
      <c r="CO1167" s="6"/>
      <c r="CP1167" s="6"/>
      <c r="CQ1167" s="6"/>
      <c r="CR1167" s="6"/>
      <c r="CS1167" s="6"/>
      <c r="CT1167" s="6"/>
      <c r="CU1167" s="6"/>
      <c r="CV1167" s="6"/>
      <c r="CW1167" s="6"/>
      <c r="CX1167" s="6"/>
      <c r="CY1167" s="6"/>
      <c r="CZ1167" s="6"/>
      <c r="DA1167" s="6"/>
      <c r="DB1167" s="6"/>
      <c r="DC1167" s="6"/>
      <c r="DD1167" s="6"/>
      <c r="DE1167" s="6"/>
      <c r="DF1167" s="6"/>
      <c r="DG1167" s="6"/>
      <c r="DH1167" s="6"/>
      <c r="DJ1167" s="6"/>
      <c r="DK1167" s="6"/>
      <c r="DL1167" s="6"/>
      <c r="DM1167" s="6"/>
      <c r="DN1167" s="6"/>
      <c r="DO1167" s="6"/>
      <c r="DP1167" s="6"/>
      <c r="DQ1167" s="6"/>
      <c r="DR1167" s="6"/>
      <c r="DS1167" s="6"/>
      <c r="DU1167" s="6"/>
      <c r="DV1167" s="6"/>
      <c r="DW1167" s="6"/>
      <c r="DX1167" s="6"/>
      <c r="DY1167" s="6"/>
      <c r="DZ1167" s="6"/>
      <c r="EA1167" s="6"/>
      <c r="EB1167" s="6"/>
      <c r="EC1167" s="6"/>
      <c r="ED1167" s="6"/>
      <c r="EE1167" s="6"/>
      <c r="EF1167" s="6"/>
      <c r="EG1167" s="6"/>
    </row>
    <row r="1168" spans="48:137" customFormat="1" x14ac:dyDescent="0.2">
      <c r="AV1168" s="6"/>
      <c r="AW1168" s="158"/>
      <c r="AX1168" s="158"/>
      <c r="AY1168" s="158"/>
      <c r="AZ1168" s="158"/>
      <c r="BA1168" s="158"/>
      <c r="BB1168" s="6"/>
      <c r="BC1168" s="6"/>
      <c r="BD1168" s="6"/>
      <c r="BE1168" s="6"/>
      <c r="BF1168" s="6"/>
      <c r="BG1168" s="6"/>
      <c r="BH1168" s="6"/>
      <c r="BI1168" s="6"/>
      <c r="BJ1168" s="6"/>
      <c r="BK1168" s="6"/>
      <c r="BL1168" s="6"/>
      <c r="BM1168" s="6"/>
      <c r="BN1168" s="6"/>
      <c r="BO1168" s="6"/>
      <c r="BP1168" s="6"/>
      <c r="BQ1168" s="6"/>
      <c r="BR1168" s="6"/>
      <c r="BS1168" s="6"/>
      <c r="BT1168" s="6"/>
      <c r="BU1168" s="6"/>
      <c r="BV1168" s="6"/>
      <c r="BW1168" s="6"/>
      <c r="BX1168" s="6"/>
      <c r="BY1168" s="6"/>
      <c r="BZ1168" s="6"/>
      <c r="CA1168" s="6"/>
      <c r="CB1168" s="6"/>
      <c r="CC1168" s="6"/>
      <c r="CD1168" s="6"/>
      <c r="CE1168" s="6"/>
      <c r="CF1168" s="6"/>
      <c r="CG1168" s="6"/>
      <c r="CH1168" s="6"/>
      <c r="CI1168" s="6"/>
      <c r="CJ1168" s="6"/>
      <c r="CK1168" s="6"/>
      <c r="CL1168" s="6"/>
      <c r="CN1168" s="6"/>
      <c r="CO1168" s="6"/>
      <c r="CP1168" s="6"/>
      <c r="CQ1168" s="6"/>
      <c r="CR1168" s="6"/>
      <c r="CS1168" s="6"/>
      <c r="CT1168" s="6"/>
      <c r="CU1168" s="6"/>
      <c r="CV1168" s="6"/>
      <c r="CW1168" s="6"/>
      <c r="CX1168" s="6"/>
      <c r="CY1168" s="6"/>
      <c r="CZ1168" s="6"/>
      <c r="DA1168" s="6"/>
      <c r="DB1168" s="6"/>
      <c r="DC1168" s="6"/>
      <c r="DD1168" s="6"/>
      <c r="DE1168" s="6"/>
      <c r="DF1168" s="6"/>
      <c r="DG1168" s="6"/>
      <c r="DH1168" s="6"/>
      <c r="DJ1168" s="6"/>
      <c r="DK1168" s="6"/>
      <c r="DL1168" s="6"/>
      <c r="DM1168" s="6"/>
      <c r="DN1168" s="6"/>
      <c r="DO1168" s="6"/>
      <c r="DP1168" s="6"/>
      <c r="DQ1168" s="6"/>
      <c r="DR1168" s="6"/>
      <c r="DS1168" s="6"/>
      <c r="DU1168" s="6"/>
      <c r="DV1168" s="6"/>
      <c r="DW1168" s="6"/>
      <c r="DX1168" s="6"/>
      <c r="DY1168" s="6"/>
      <c r="DZ1168" s="6"/>
      <c r="EA1168" s="6"/>
      <c r="EB1168" s="6"/>
      <c r="EC1168" s="6"/>
      <c r="ED1168" s="6"/>
      <c r="EE1168" s="6"/>
      <c r="EF1168" s="6"/>
      <c r="EG1168" s="6"/>
    </row>
    <row r="1169" spans="48:137" customFormat="1" x14ac:dyDescent="0.2">
      <c r="AV1169" s="6"/>
      <c r="AW1169" s="158"/>
      <c r="AX1169" s="158"/>
      <c r="AY1169" s="158"/>
      <c r="AZ1169" s="158"/>
      <c r="BA1169" s="158"/>
      <c r="BB1169" s="6"/>
      <c r="BC1169" s="6"/>
      <c r="BD1169" s="6"/>
      <c r="BE1169" s="6"/>
      <c r="BF1169" s="6"/>
      <c r="BG1169" s="6"/>
      <c r="BH1169" s="6"/>
      <c r="BI1169" s="6"/>
      <c r="BJ1169" s="6"/>
      <c r="BK1169" s="6"/>
      <c r="BL1169" s="6"/>
      <c r="BM1169" s="6"/>
      <c r="BN1169" s="6"/>
      <c r="BO1169" s="6"/>
      <c r="BP1169" s="6"/>
      <c r="BQ1169" s="6"/>
      <c r="BR1169" s="6"/>
      <c r="BS1169" s="6"/>
      <c r="BT1169" s="6"/>
      <c r="BU1169" s="6"/>
      <c r="BV1169" s="6"/>
      <c r="BW1169" s="6"/>
      <c r="BX1169" s="6"/>
      <c r="BY1169" s="6"/>
      <c r="BZ1169" s="6"/>
      <c r="CA1169" s="6"/>
      <c r="CB1169" s="6"/>
      <c r="CC1169" s="6"/>
      <c r="CD1169" s="6"/>
      <c r="CE1169" s="6"/>
      <c r="CF1169" s="6"/>
      <c r="CG1169" s="6"/>
      <c r="CH1169" s="6"/>
      <c r="CI1169" s="6"/>
      <c r="CJ1169" s="6"/>
      <c r="CK1169" s="6"/>
      <c r="CL1169" s="6"/>
      <c r="CN1169" s="6"/>
      <c r="CO1169" s="6"/>
      <c r="CP1169" s="6"/>
      <c r="CQ1169" s="6"/>
      <c r="CR1169" s="6"/>
      <c r="CS1169" s="6"/>
      <c r="CT1169" s="6"/>
      <c r="CU1169" s="6"/>
      <c r="CV1169" s="6"/>
      <c r="CW1169" s="6"/>
      <c r="CX1169" s="6"/>
      <c r="CY1169" s="6"/>
      <c r="CZ1169" s="6"/>
      <c r="DA1169" s="6"/>
      <c r="DB1169" s="6"/>
      <c r="DC1169" s="6"/>
      <c r="DD1169" s="6"/>
      <c r="DE1169" s="6"/>
      <c r="DF1169" s="6"/>
      <c r="DG1169" s="6"/>
      <c r="DH1169" s="6"/>
      <c r="DJ1169" s="6"/>
      <c r="DK1169" s="6"/>
      <c r="DL1169" s="6"/>
      <c r="DM1169" s="6"/>
      <c r="DN1169" s="6"/>
      <c r="DO1169" s="6"/>
      <c r="DP1169" s="6"/>
      <c r="DQ1169" s="6"/>
      <c r="DR1169" s="6"/>
      <c r="DS1169" s="6"/>
      <c r="DU1169" s="6"/>
      <c r="DV1169" s="6"/>
      <c r="DW1169" s="6"/>
      <c r="DX1169" s="6"/>
      <c r="DY1169" s="6"/>
      <c r="DZ1169" s="6"/>
      <c r="EA1169" s="6"/>
      <c r="EB1169" s="6"/>
      <c r="EC1169" s="6"/>
      <c r="ED1169" s="6"/>
      <c r="EE1169" s="6"/>
      <c r="EF1169" s="6"/>
      <c r="EG1169" s="6"/>
    </row>
    <row r="1170" spans="48:137" customFormat="1" x14ac:dyDescent="0.2">
      <c r="AV1170" s="6"/>
      <c r="AW1170" s="158"/>
      <c r="AX1170" s="158"/>
      <c r="AY1170" s="158"/>
      <c r="AZ1170" s="158"/>
      <c r="BA1170" s="158"/>
      <c r="BB1170" s="6"/>
      <c r="BC1170" s="6"/>
      <c r="BD1170" s="6"/>
      <c r="BE1170" s="6"/>
      <c r="BF1170" s="6"/>
      <c r="BG1170" s="6"/>
      <c r="BH1170" s="6"/>
      <c r="BI1170" s="6"/>
      <c r="BJ1170" s="6"/>
      <c r="BK1170" s="6"/>
      <c r="BL1170" s="6"/>
      <c r="BM1170" s="6"/>
      <c r="BN1170" s="6"/>
      <c r="BO1170" s="6"/>
      <c r="BP1170" s="6"/>
      <c r="BQ1170" s="6"/>
      <c r="BR1170" s="6"/>
      <c r="BS1170" s="6"/>
      <c r="BT1170" s="6"/>
      <c r="BU1170" s="6"/>
      <c r="BV1170" s="6"/>
      <c r="BW1170" s="6"/>
      <c r="BX1170" s="6"/>
      <c r="BY1170" s="6"/>
      <c r="BZ1170" s="6"/>
      <c r="CA1170" s="6"/>
      <c r="CB1170" s="6"/>
      <c r="CC1170" s="6"/>
      <c r="CD1170" s="6"/>
      <c r="CE1170" s="6"/>
      <c r="CF1170" s="6"/>
      <c r="CG1170" s="6"/>
      <c r="CH1170" s="6"/>
      <c r="CI1170" s="6"/>
      <c r="CJ1170" s="6"/>
      <c r="CK1170" s="6"/>
      <c r="CL1170" s="6"/>
      <c r="CN1170" s="6"/>
      <c r="CO1170" s="6"/>
      <c r="CP1170" s="6"/>
      <c r="CQ1170" s="6"/>
      <c r="CR1170" s="6"/>
      <c r="CS1170" s="6"/>
      <c r="CT1170" s="6"/>
      <c r="CU1170" s="6"/>
      <c r="CV1170" s="6"/>
      <c r="CW1170" s="6"/>
      <c r="CX1170" s="6"/>
      <c r="CY1170" s="6"/>
      <c r="CZ1170" s="6"/>
      <c r="DA1170" s="6"/>
      <c r="DB1170" s="6"/>
      <c r="DC1170" s="6"/>
      <c r="DD1170" s="6"/>
      <c r="DE1170" s="6"/>
      <c r="DF1170" s="6"/>
      <c r="DG1170" s="6"/>
      <c r="DH1170" s="6"/>
      <c r="DJ1170" s="6"/>
      <c r="DK1170" s="6"/>
      <c r="DL1170" s="6"/>
      <c r="DM1170" s="6"/>
      <c r="DN1170" s="6"/>
      <c r="DO1170" s="6"/>
      <c r="DP1170" s="6"/>
      <c r="DQ1170" s="6"/>
      <c r="DR1170" s="6"/>
      <c r="DS1170" s="6"/>
      <c r="DU1170" s="6"/>
      <c r="DV1170" s="6"/>
      <c r="DW1170" s="6"/>
      <c r="DX1170" s="6"/>
      <c r="DY1170" s="6"/>
      <c r="DZ1170" s="6"/>
      <c r="EA1170" s="6"/>
      <c r="EB1170" s="6"/>
      <c r="EC1170" s="6"/>
      <c r="ED1170" s="6"/>
      <c r="EE1170" s="6"/>
      <c r="EF1170" s="6"/>
      <c r="EG1170" s="6"/>
    </row>
    <row r="1171" spans="48:137" customFormat="1" x14ac:dyDescent="0.2">
      <c r="AV1171" s="6"/>
      <c r="AW1171" s="158"/>
      <c r="AX1171" s="158"/>
      <c r="AY1171" s="158"/>
      <c r="AZ1171" s="158"/>
      <c r="BA1171" s="158"/>
      <c r="BB1171" s="6"/>
      <c r="BC1171" s="6"/>
      <c r="BD1171" s="6"/>
      <c r="BE1171" s="6"/>
      <c r="BF1171" s="6"/>
      <c r="BG1171" s="6"/>
      <c r="BH1171" s="6"/>
      <c r="BI1171" s="6"/>
      <c r="BJ1171" s="6"/>
      <c r="BK1171" s="6"/>
      <c r="BL1171" s="6"/>
      <c r="BM1171" s="6"/>
      <c r="BN1171" s="6"/>
      <c r="BO1171" s="6"/>
      <c r="BP1171" s="6"/>
      <c r="BQ1171" s="6"/>
      <c r="BR1171" s="6"/>
      <c r="BS1171" s="6"/>
      <c r="BT1171" s="6"/>
      <c r="BU1171" s="6"/>
      <c r="BV1171" s="6"/>
      <c r="BW1171" s="6"/>
      <c r="BX1171" s="6"/>
      <c r="BY1171" s="6"/>
      <c r="BZ1171" s="6"/>
      <c r="CA1171" s="6"/>
      <c r="CB1171" s="6"/>
      <c r="CC1171" s="6"/>
      <c r="CD1171" s="6"/>
      <c r="CE1171" s="6"/>
      <c r="CF1171" s="6"/>
      <c r="CG1171" s="6"/>
      <c r="CH1171" s="6"/>
      <c r="CI1171" s="6"/>
      <c r="CJ1171" s="6"/>
      <c r="CK1171" s="6"/>
      <c r="CL1171" s="6"/>
      <c r="CN1171" s="6"/>
      <c r="CO1171" s="6"/>
      <c r="CP1171" s="6"/>
      <c r="CQ1171" s="6"/>
      <c r="CR1171" s="6"/>
      <c r="CS1171" s="6"/>
      <c r="CT1171" s="6"/>
      <c r="CU1171" s="6"/>
      <c r="CV1171" s="6"/>
      <c r="CW1171" s="6"/>
      <c r="CX1171" s="6"/>
      <c r="CY1171" s="6"/>
      <c r="CZ1171" s="6"/>
      <c r="DA1171" s="6"/>
      <c r="DB1171" s="6"/>
      <c r="DC1171" s="6"/>
      <c r="DD1171" s="6"/>
      <c r="DE1171" s="6"/>
      <c r="DF1171" s="6"/>
      <c r="DG1171" s="6"/>
      <c r="DH1171" s="6"/>
      <c r="DJ1171" s="6"/>
      <c r="DK1171" s="6"/>
      <c r="DL1171" s="6"/>
      <c r="DM1171" s="6"/>
      <c r="DN1171" s="6"/>
      <c r="DO1171" s="6"/>
      <c r="DP1171" s="6"/>
      <c r="DQ1171" s="6"/>
      <c r="DR1171" s="6"/>
      <c r="DS1171" s="6"/>
      <c r="DU1171" s="6"/>
      <c r="DV1171" s="6"/>
      <c r="DW1171" s="6"/>
      <c r="DX1171" s="6"/>
      <c r="DY1171" s="6"/>
      <c r="DZ1171" s="6"/>
      <c r="EA1171" s="6"/>
      <c r="EB1171" s="6"/>
      <c r="EC1171" s="6"/>
      <c r="ED1171" s="6"/>
      <c r="EE1171" s="6"/>
      <c r="EF1171" s="6"/>
      <c r="EG1171" s="6"/>
    </row>
    <row r="1172" spans="48:137" customFormat="1" x14ac:dyDescent="0.2">
      <c r="AV1172" s="6"/>
      <c r="AW1172" s="158"/>
      <c r="AX1172" s="158"/>
      <c r="AY1172" s="158"/>
      <c r="AZ1172" s="158"/>
      <c r="BA1172" s="158"/>
      <c r="BB1172" s="6"/>
      <c r="BC1172" s="6"/>
      <c r="BD1172" s="6"/>
      <c r="BE1172" s="6"/>
      <c r="BF1172" s="6"/>
      <c r="BG1172" s="6"/>
      <c r="BH1172" s="6"/>
      <c r="BI1172" s="6"/>
      <c r="BJ1172" s="6"/>
      <c r="BK1172" s="6"/>
      <c r="BL1172" s="6"/>
      <c r="BM1172" s="6"/>
      <c r="BN1172" s="6"/>
      <c r="BO1172" s="6"/>
      <c r="BP1172" s="6"/>
      <c r="BQ1172" s="6"/>
      <c r="BR1172" s="6"/>
      <c r="BS1172" s="6"/>
      <c r="BT1172" s="6"/>
      <c r="BU1172" s="6"/>
      <c r="BV1172" s="6"/>
      <c r="BW1172" s="6"/>
      <c r="BX1172" s="6"/>
      <c r="BY1172" s="6"/>
      <c r="BZ1172" s="6"/>
      <c r="CA1172" s="6"/>
      <c r="CB1172" s="6"/>
      <c r="CC1172" s="6"/>
      <c r="CD1172" s="6"/>
      <c r="CE1172" s="6"/>
      <c r="CF1172" s="6"/>
      <c r="CG1172" s="6"/>
      <c r="CH1172" s="6"/>
      <c r="CI1172" s="6"/>
      <c r="CJ1172" s="6"/>
      <c r="CK1172" s="6"/>
      <c r="CL1172" s="6"/>
      <c r="CN1172" s="6"/>
      <c r="CO1172" s="6"/>
      <c r="CP1172" s="6"/>
      <c r="CQ1172" s="6"/>
      <c r="CR1172" s="6"/>
      <c r="CS1172" s="6"/>
      <c r="CT1172" s="6"/>
      <c r="CU1172" s="6"/>
      <c r="CV1172" s="6"/>
      <c r="CW1172" s="6"/>
      <c r="CX1172" s="6"/>
      <c r="CY1172" s="6"/>
      <c r="CZ1172" s="6"/>
      <c r="DA1172" s="6"/>
      <c r="DB1172" s="6"/>
      <c r="DC1172" s="6"/>
      <c r="DD1172" s="6"/>
      <c r="DE1172" s="6"/>
      <c r="DF1172" s="6"/>
      <c r="DG1172" s="6"/>
      <c r="DH1172" s="6"/>
      <c r="DJ1172" s="6"/>
      <c r="DK1172" s="6"/>
      <c r="DL1172" s="6"/>
      <c r="DM1172" s="6"/>
      <c r="DN1172" s="6"/>
      <c r="DO1172" s="6"/>
      <c r="DP1172" s="6"/>
      <c r="DQ1172" s="6"/>
      <c r="DR1172" s="6"/>
      <c r="DS1172" s="6"/>
      <c r="DU1172" s="6"/>
      <c r="DV1172" s="6"/>
      <c r="DW1172" s="6"/>
      <c r="DX1172" s="6"/>
      <c r="DY1172" s="6"/>
      <c r="DZ1172" s="6"/>
      <c r="EA1172" s="6"/>
      <c r="EB1172" s="6"/>
      <c r="EC1172" s="6"/>
      <c r="ED1172" s="6"/>
      <c r="EE1172" s="6"/>
      <c r="EF1172" s="6"/>
      <c r="EG1172" s="6"/>
    </row>
    <row r="1173" spans="48:137" customFormat="1" x14ac:dyDescent="0.2">
      <c r="AV1173" s="6"/>
      <c r="AW1173" s="158"/>
      <c r="AX1173" s="158"/>
      <c r="AY1173" s="158"/>
      <c r="AZ1173" s="158"/>
      <c r="BA1173" s="158"/>
      <c r="BB1173" s="6"/>
      <c r="BC1173" s="6"/>
      <c r="BD1173" s="6"/>
      <c r="BE1173" s="6"/>
      <c r="BF1173" s="6"/>
      <c r="BG1173" s="6"/>
      <c r="BH1173" s="6"/>
      <c r="BI1173" s="6"/>
      <c r="BJ1173" s="6"/>
      <c r="BK1173" s="6"/>
      <c r="BL1173" s="6"/>
      <c r="BM1173" s="6"/>
      <c r="BN1173" s="6"/>
      <c r="BO1173" s="6"/>
      <c r="BP1173" s="6"/>
      <c r="BQ1173" s="6"/>
      <c r="BR1173" s="6"/>
      <c r="BS1173" s="6"/>
      <c r="BT1173" s="6"/>
      <c r="BU1173" s="6"/>
      <c r="BV1173" s="6"/>
      <c r="BW1173" s="6"/>
      <c r="BX1173" s="6"/>
      <c r="BY1173" s="6"/>
      <c r="BZ1173" s="6"/>
      <c r="CA1173" s="6"/>
      <c r="CB1173" s="6"/>
      <c r="CC1173" s="6"/>
      <c r="CD1173" s="6"/>
      <c r="CE1173" s="6"/>
      <c r="CF1173" s="6"/>
      <c r="CG1173" s="6"/>
      <c r="CH1173" s="6"/>
      <c r="CI1173" s="6"/>
      <c r="CJ1173" s="6"/>
      <c r="CK1173" s="6"/>
      <c r="CL1173" s="6"/>
      <c r="CN1173" s="6"/>
      <c r="CO1173" s="6"/>
      <c r="CP1173" s="6"/>
      <c r="CQ1173" s="6"/>
      <c r="CR1173" s="6"/>
      <c r="CS1173" s="6"/>
      <c r="CT1173" s="6"/>
      <c r="CU1173" s="6"/>
      <c r="CV1173" s="6"/>
      <c r="CW1173" s="6"/>
      <c r="CX1173" s="6"/>
      <c r="CY1173" s="6"/>
      <c r="CZ1173" s="6"/>
      <c r="DA1173" s="6"/>
      <c r="DB1173" s="6"/>
      <c r="DC1173" s="6"/>
      <c r="DD1173" s="6"/>
      <c r="DE1173" s="6"/>
      <c r="DF1173" s="6"/>
      <c r="DG1173" s="6"/>
      <c r="DH1173" s="6"/>
      <c r="DJ1173" s="6"/>
      <c r="DK1173" s="6"/>
      <c r="DL1173" s="6"/>
      <c r="DM1173" s="6"/>
      <c r="DN1173" s="6"/>
      <c r="DO1173" s="6"/>
      <c r="DP1173" s="6"/>
      <c r="DQ1173" s="6"/>
      <c r="DR1173" s="6"/>
      <c r="DS1173" s="6"/>
      <c r="DU1173" s="6"/>
      <c r="DV1173" s="6"/>
      <c r="DW1173" s="6"/>
      <c r="DX1173" s="6"/>
      <c r="DY1173" s="6"/>
      <c r="DZ1173" s="6"/>
      <c r="EA1173" s="6"/>
      <c r="EB1173" s="6"/>
      <c r="EC1173" s="6"/>
      <c r="ED1173" s="6"/>
      <c r="EE1173" s="6"/>
      <c r="EF1173" s="6"/>
      <c r="EG1173" s="6"/>
    </row>
    <row r="1174" spans="48:137" customFormat="1" x14ac:dyDescent="0.2">
      <c r="AV1174" s="6"/>
      <c r="AW1174" s="158"/>
      <c r="AX1174" s="158"/>
      <c r="AY1174" s="158"/>
      <c r="AZ1174" s="158"/>
      <c r="BA1174" s="158"/>
      <c r="BB1174" s="6"/>
      <c r="BC1174" s="6"/>
      <c r="BD1174" s="6"/>
      <c r="BE1174" s="6"/>
      <c r="BF1174" s="6"/>
      <c r="BG1174" s="6"/>
      <c r="BH1174" s="6"/>
      <c r="BI1174" s="6"/>
      <c r="BJ1174" s="6"/>
      <c r="BK1174" s="6"/>
      <c r="BL1174" s="6"/>
      <c r="BM1174" s="6"/>
      <c r="BN1174" s="6"/>
      <c r="BO1174" s="6"/>
      <c r="BP1174" s="6"/>
      <c r="BQ1174" s="6"/>
      <c r="BR1174" s="6"/>
      <c r="BS1174" s="6"/>
      <c r="BT1174" s="6"/>
      <c r="BU1174" s="6"/>
      <c r="BV1174" s="6"/>
      <c r="BW1174" s="6"/>
      <c r="BX1174" s="6"/>
      <c r="BY1174" s="6"/>
      <c r="BZ1174" s="6"/>
      <c r="CA1174" s="6"/>
      <c r="CB1174" s="6"/>
      <c r="CC1174" s="6"/>
      <c r="CD1174" s="6"/>
      <c r="CE1174" s="6"/>
      <c r="CF1174" s="6"/>
      <c r="CG1174" s="6"/>
      <c r="CH1174" s="6"/>
      <c r="CI1174" s="6"/>
      <c r="CJ1174" s="6"/>
      <c r="CK1174" s="6"/>
      <c r="CL1174" s="6"/>
      <c r="CN1174" s="6"/>
      <c r="CO1174" s="6"/>
      <c r="CP1174" s="6"/>
      <c r="CQ1174" s="6"/>
      <c r="CR1174" s="6"/>
      <c r="CS1174" s="6"/>
      <c r="CT1174" s="6"/>
      <c r="CU1174" s="6"/>
      <c r="CV1174" s="6"/>
      <c r="CW1174" s="6"/>
      <c r="CX1174" s="6"/>
      <c r="CY1174" s="6"/>
      <c r="CZ1174" s="6"/>
      <c r="DA1174" s="6"/>
      <c r="DB1174" s="6"/>
      <c r="DC1174" s="6"/>
      <c r="DD1174" s="6"/>
      <c r="DE1174" s="6"/>
      <c r="DF1174" s="6"/>
      <c r="DG1174" s="6"/>
      <c r="DH1174" s="6"/>
      <c r="DJ1174" s="6"/>
      <c r="DK1174" s="6"/>
      <c r="DL1174" s="6"/>
      <c r="DM1174" s="6"/>
      <c r="DN1174" s="6"/>
      <c r="DO1174" s="6"/>
      <c r="DP1174" s="6"/>
      <c r="DQ1174" s="6"/>
      <c r="DR1174" s="6"/>
      <c r="DS1174" s="6"/>
      <c r="DU1174" s="6"/>
      <c r="DV1174" s="6"/>
      <c r="DW1174" s="6"/>
      <c r="DX1174" s="6"/>
      <c r="DY1174" s="6"/>
      <c r="DZ1174" s="6"/>
      <c r="EA1174" s="6"/>
      <c r="EB1174" s="6"/>
      <c r="EC1174" s="6"/>
      <c r="ED1174" s="6"/>
      <c r="EE1174" s="6"/>
      <c r="EF1174" s="6"/>
      <c r="EG1174" s="6"/>
    </row>
    <row r="1175" spans="48:137" customFormat="1" x14ac:dyDescent="0.2">
      <c r="AV1175" s="6"/>
      <c r="AW1175" s="158"/>
      <c r="AX1175" s="158"/>
      <c r="AY1175" s="158"/>
      <c r="AZ1175" s="158"/>
      <c r="BA1175" s="158"/>
      <c r="BB1175" s="6"/>
      <c r="BC1175" s="6"/>
      <c r="BD1175" s="6"/>
      <c r="BE1175" s="6"/>
      <c r="BF1175" s="6"/>
      <c r="BG1175" s="6"/>
      <c r="BH1175" s="6"/>
      <c r="BI1175" s="6"/>
      <c r="BJ1175" s="6"/>
      <c r="BK1175" s="6"/>
      <c r="BL1175" s="6"/>
      <c r="BM1175" s="6"/>
      <c r="BN1175" s="6"/>
      <c r="BO1175" s="6"/>
      <c r="BP1175" s="6"/>
      <c r="BQ1175" s="6"/>
      <c r="BR1175" s="6"/>
      <c r="BS1175" s="6"/>
      <c r="BT1175" s="6"/>
      <c r="BU1175" s="6"/>
      <c r="BV1175" s="6"/>
      <c r="BW1175" s="6"/>
      <c r="BX1175" s="6"/>
      <c r="BY1175" s="6"/>
      <c r="BZ1175" s="6"/>
      <c r="CA1175" s="6"/>
      <c r="CB1175" s="6"/>
      <c r="CC1175" s="6"/>
      <c r="CD1175" s="6"/>
      <c r="CE1175" s="6"/>
      <c r="CF1175" s="6"/>
      <c r="CG1175" s="6"/>
      <c r="CH1175" s="6"/>
      <c r="CI1175" s="6"/>
      <c r="CJ1175" s="6"/>
      <c r="CK1175" s="6"/>
      <c r="CL1175" s="6"/>
      <c r="CN1175" s="6"/>
      <c r="CO1175" s="6"/>
      <c r="CP1175" s="6"/>
      <c r="CQ1175" s="6"/>
      <c r="CR1175" s="6"/>
      <c r="CS1175" s="6"/>
      <c r="CT1175" s="6"/>
      <c r="CU1175" s="6"/>
      <c r="CV1175" s="6"/>
      <c r="CW1175" s="6"/>
      <c r="CX1175" s="6"/>
      <c r="CY1175" s="6"/>
      <c r="CZ1175" s="6"/>
      <c r="DA1175" s="6"/>
      <c r="DB1175" s="6"/>
      <c r="DC1175" s="6"/>
      <c r="DD1175" s="6"/>
      <c r="DE1175" s="6"/>
      <c r="DF1175" s="6"/>
      <c r="DG1175" s="6"/>
      <c r="DH1175" s="6"/>
      <c r="DJ1175" s="6"/>
      <c r="DK1175" s="6"/>
      <c r="DL1175" s="6"/>
      <c r="DM1175" s="6"/>
      <c r="DN1175" s="6"/>
      <c r="DO1175" s="6"/>
      <c r="DP1175" s="6"/>
      <c r="DQ1175" s="6"/>
      <c r="DR1175" s="6"/>
      <c r="DS1175" s="6"/>
      <c r="DU1175" s="6"/>
      <c r="DV1175" s="6"/>
      <c r="DW1175" s="6"/>
      <c r="DX1175" s="6"/>
      <c r="DY1175" s="6"/>
      <c r="DZ1175" s="6"/>
      <c r="EA1175" s="6"/>
      <c r="EB1175" s="6"/>
      <c r="EC1175" s="6"/>
      <c r="ED1175" s="6"/>
      <c r="EE1175" s="6"/>
      <c r="EF1175" s="6"/>
      <c r="EG1175" s="6"/>
    </row>
    <row r="1176" spans="48:137" customFormat="1" x14ac:dyDescent="0.2">
      <c r="AV1176" s="6"/>
      <c r="AW1176" s="158"/>
      <c r="AX1176" s="158"/>
      <c r="AY1176" s="158"/>
      <c r="AZ1176" s="158"/>
      <c r="BA1176" s="158"/>
      <c r="BB1176" s="6"/>
      <c r="BC1176" s="6"/>
      <c r="BD1176" s="6"/>
      <c r="BE1176" s="6"/>
      <c r="BF1176" s="6"/>
      <c r="BG1176" s="6"/>
      <c r="BH1176" s="6"/>
      <c r="BI1176" s="6"/>
      <c r="BJ1176" s="6"/>
      <c r="BK1176" s="6"/>
      <c r="BL1176" s="6"/>
      <c r="BM1176" s="6"/>
      <c r="BN1176" s="6"/>
      <c r="BO1176" s="6"/>
      <c r="BP1176" s="6"/>
      <c r="BQ1176" s="6"/>
      <c r="BR1176" s="6"/>
      <c r="BS1176" s="6"/>
      <c r="BT1176" s="6"/>
      <c r="BU1176" s="6"/>
      <c r="BV1176" s="6"/>
      <c r="BW1176" s="6"/>
      <c r="BX1176" s="6"/>
      <c r="BY1176" s="6"/>
      <c r="BZ1176" s="6"/>
      <c r="CA1176" s="6"/>
      <c r="CB1176" s="6"/>
      <c r="CC1176" s="6"/>
      <c r="CD1176" s="6"/>
      <c r="CE1176" s="6"/>
      <c r="CF1176" s="6"/>
      <c r="CG1176" s="6"/>
      <c r="CH1176" s="6"/>
      <c r="CI1176" s="6"/>
      <c r="CJ1176" s="6"/>
      <c r="CK1176" s="6"/>
      <c r="CL1176" s="6"/>
      <c r="CN1176" s="6"/>
      <c r="CO1176" s="6"/>
      <c r="CP1176" s="6"/>
      <c r="CQ1176" s="6"/>
      <c r="CR1176" s="6"/>
      <c r="CS1176" s="6"/>
      <c r="CT1176" s="6"/>
      <c r="CU1176" s="6"/>
      <c r="CV1176" s="6"/>
      <c r="CW1176" s="6"/>
      <c r="CX1176" s="6"/>
      <c r="CY1176" s="6"/>
      <c r="CZ1176" s="6"/>
      <c r="DA1176" s="6"/>
      <c r="DB1176" s="6"/>
      <c r="DC1176" s="6"/>
      <c r="DD1176" s="6"/>
      <c r="DE1176" s="6"/>
      <c r="DF1176" s="6"/>
      <c r="DG1176" s="6"/>
      <c r="DH1176" s="6"/>
      <c r="DJ1176" s="6"/>
      <c r="DK1176" s="6"/>
      <c r="DL1176" s="6"/>
      <c r="DM1176" s="6"/>
      <c r="DN1176" s="6"/>
      <c r="DO1176" s="6"/>
      <c r="DP1176" s="6"/>
      <c r="DQ1176" s="6"/>
      <c r="DR1176" s="6"/>
      <c r="DS1176" s="6"/>
      <c r="DU1176" s="6"/>
      <c r="DV1176" s="6"/>
      <c r="DW1176" s="6"/>
      <c r="DX1176" s="6"/>
      <c r="DY1176" s="6"/>
      <c r="DZ1176" s="6"/>
      <c r="EA1176" s="6"/>
      <c r="EB1176" s="6"/>
      <c r="EC1176" s="6"/>
      <c r="ED1176" s="6"/>
      <c r="EE1176" s="6"/>
      <c r="EF1176" s="6"/>
      <c r="EG1176" s="6"/>
    </row>
    <row r="1177" spans="48:137" customFormat="1" x14ac:dyDescent="0.2">
      <c r="AV1177" s="6"/>
      <c r="AW1177" s="158"/>
      <c r="AX1177" s="158"/>
      <c r="AY1177" s="158"/>
      <c r="AZ1177" s="158"/>
      <c r="BA1177" s="158"/>
      <c r="BB1177" s="6"/>
      <c r="BC1177" s="6"/>
      <c r="BD1177" s="6"/>
      <c r="BE1177" s="6"/>
      <c r="BF1177" s="6"/>
      <c r="BG1177" s="6"/>
      <c r="BH1177" s="6"/>
      <c r="BI1177" s="6"/>
      <c r="BJ1177" s="6"/>
      <c r="BK1177" s="6"/>
      <c r="BL1177" s="6"/>
      <c r="BM1177" s="6"/>
      <c r="BN1177" s="6"/>
      <c r="BO1177" s="6"/>
      <c r="BP1177" s="6"/>
      <c r="BQ1177" s="6"/>
      <c r="BR1177" s="6"/>
      <c r="BS1177" s="6"/>
      <c r="BT1177" s="6"/>
      <c r="BU1177" s="6"/>
      <c r="BV1177" s="6"/>
      <c r="BW1177" s="6"/>
      <c r="BX1177" s="6"/>
      <c r="BY1177" s="6"/>
      <c r="BZ1177" s="6"/>
      <c r="CA1177" s="6"/>
      <c r="CB1177" s="6"/>
      <c r="CC1177" s="6"/>
      <c r="CD1177" s="6"/>
      <c r="CE1177" s="6"/>
      <c r="CF1177" s="6"/>
      <c r="CG1177" s="6"/>
      <c r="CH1177" s="6"/>
      <c r="CI1177" s="6"/>
      <c r="CJ1177" s="6"/>
      <c r="CK1177" s="6"/>
      <c r="CL1177" s="6"/>
      <c r="CN1177" s="6"/>
      <c r="CO1177" s="6"/>
      <c r="CP1177" s="6"/>
      <c r="CQ1177" s="6"/>
      <c r="CR1177" s="6"/>
      <c r="CS1177" s="6"/>
      <c r="CT1177" s="6"/>
      <c r="CU1177" s="6"/>
      <c r="CV1177" s="6"/>
      <c r="CW1177" s="6"/>
      <c r="CX1177" s="6"/>
      <c r="CY1177" s="6"/>
      <c r="CZ1177" s="6"/>
      <c r="DA1177" s="6"/>
      <c r="DB1177" s="6"/>
      <c r="DC1177" s="6"/>
      <c r="DD1177" s="6"/>
      <c r="DE1177" s="6"/>
      <c r="DF1177" s="6"/>
      <c r="DG1177" s="6"/>
      <c r="DH1177" s="6"/>
      <c r="DJ1177" s="6"/>
      <c r="DK1177" s="6"/>
      <c r="DL1177" s="6"/>
      <c r="DM1177" s="6"/>
      <c r="DN1177" s="6"/>
      <c r="DO1177" s="6"/>
      <c r="DP1177" s="6"/>
      <c r="DQ1177" s="6"/>
      <c r="DR1177" s="6"/>
      <c r="DS1177" s="6"/>
      <c r="DU1177" s="6"/>
      <c r="DV1177" s="6"/>
      <c r="DW1177" s="6"/>
      <c r="DX1177" s="6"/>
      <c r="DY1177" s="6"/>
      <c r="DZ1177" s="6"/>
      <c r="EA1177" s="6"/>
      <c r="EB1177" s="6"/>
      <c r="EC1177" s="6"/>
      <c r="ED1177" s="6"/>
      <c r="EE1177" s="6"/>
      <c r="EF1177" s="6"/>
      <c r="EG1177" s="6"/>
    </row>
    <row r="1178" spans="48:137" customFormat="1" x14ac:dyDescent="0.2">
      <c r="AV1178" s="6"/>
      <c r="AW1178" s="158"/>
      <c r="AX1178" s="158"/>
      <c r="AY1178" s="158"/>
      <c r="AZ1178" s="158"/>
      <c r="BA1178" s="158"/>
      <c r="BB1178" s="6"/>
      <c r="BC1178" s="6"/>
      <c r="BD1178" s="6"/>
      <c r="BE1178" s="6"/>
      <c r="BF1178" s="6"/>
      <c r="BG1178" s="6"/>
      <c r="BH1178" s="6"/>
      <c r="BI1178" s="6"/>
      <c r="BJ1178" s="6"/>
      <c r="BK1178" s="6"/>
      <c r="BL1178" s="6"/>
      <c r="BM1178" s="6"/>
      <c r="BN1178" s="6"/>
      <c r="BO1178" s="6"/>
      <c r="BP1178" s="6"/>
      <c r="BQ1178" s="6"/>
      <c r="BR1178" s="6"/>
      <c r="BS1178" s="6"/>
      <c r="BT1178" s="6"/>
      <c r="BU1178" s="6"/>
      <c r="BV1178" s="6"/>
      <c r="BW1178" s="6"/>
      <c r="BX1178" s="6"/>
      <c r="BY1178" s="6"/>
      <c r="BZ1178" s="6"/>
      <c r="CA1178" s="6"/>
      <c r="CB1178" s="6"/>
      <c r="CC1178" s="6"/>
      <c r="CD1178" s="6"/>
      <c r="CE1178" s="6"/>
      <c r="CF1178" s="6"/>
      <c r="CG1178" s="6"/>
      <c r="CH1178" s="6"/>
      <c r="CI1178" s="6"/>
      <c r="CJ1178" s="6"/>
      <c r="CK1178" s="6"/>
      <c r="CL1178" s="6"/>
      <c r="CN1178" s="6"/>
      <c r="CO1178" s="6"/>
      <c r="CP1178" s="6"/>
      <c r="CQ1178" s="6"/>
      <c r="CR1178" s="6"/>
      <c r="CS1178" s="6"/>
      <c r="CT1178" s="6"/>
      <c r="CU1178" s="6"/>
      <c r="CV1178" s="6"/>
      <c r="CW1178" s="6"/>
      <c r="CX1178" s="6"/>
      <c r="CY1178" s="6"/>
      <c r="CZ1178" s="6"/>
      <c r="DA1178" s="6"/>
      <c r="DB1178" s="6"/>
      <c r="DC1178" s="6"/>
      <c r="DD1178" s="6"/>
      <c r="DE1178" s="6"/>
      <c r="DF1178" s="6"/>
      <c r="DG1178" s="6"/>
      <c r="DH1178" s="6"/>
      <c r="DJ1178" s="6"/>
      <c r="DK1178" s="6"/>
      <c r="DL1178" s="6"/>
      <c r="DM1178" s="6"/>
      <c r="DN1178" s="6"/>
      <c r="DO1178" s="6"/>
      <c r="DP1178" s="6"/>
      <c r="DQ1178" s="6"/>
      <c r="DR1178" s="6"/>
      <c r="DS1178" s="6"/>
      <c r="DU1178" s="6"/>
      <c r="DV1178" s="6"/>
      <c r="DW1178" s="6"/>
      <c r="DX1178" s="6"/>
      <c r="DY1178" s="6"/>
      <c r="DZ1178" s="6"/>
      <c r="EA1178" s="6"/>
      <c r="EB1178" s="6"/>
      <c r="EC1178" s="6"/>
      <c r="ED1178" s="6"/>
      <c r="EE1178" s="6"/>
      <c r="EF1178" s="6"/>
      <c r="EG1178" s="6"/>
    </row>
    <row r="1179" spans="48:137" customFormat="1" x14ac:dyDescent="0.2">
      <c r="AV1179" s="6"/>
      <c r="AW1179" s="158"/>
      <c r="AX1179" s="158"/>
      <c r="AY1179" s="158"/>
      <c r="AZ1179" s="158"/>
      <c r="BA1179" s="158"/>
      <c r="BB1179" s="6"/>
      <c r="BC1179" s="6"/>
      <c r="BD1179" s="6"/>
      <c r="BE1179" s="6"/>
      <c r="BF1179" s="6"/>
      <c r="BG1179" s="6"/>
      <c r="BH1179" s="6"/>
      <c r="BI1179" s="6"/>
      <c r="BJ1179" s="6"/>
      <c r="BK1179" s="6"/>
      <c r="BL1179" s="6"/>
      <c r="BM1179" s="6"/>
      <c r="BN1179" s="6"/>
      <c r="BO1179" s="6"/>
      <c r="BP1179" s="6"/>
      <c r="BQ1179" s="6"/>
      <c r="BR1179" s="6"/>
      <c r="BS1179" s="6"/>
      <c r="BT1179" s="6"/>
      <c r="BU1179" s="6"/>
      <c r="BV1179" s="6"/>
      <c r="BW1179" s="6"/>
      <c r="BX1179" s="6"/>
      <c r="BY1179" s="6"/>
      <c r="BZ1179" s="6"/>
      <c r="CA1179" s="6"/>
      <c r="CB1179" s="6"/>
      <c r="CC1179" s="6"/>
      <c r="CD1179" s="6"/>
      <c r="CE1179" s="6"/>
      <c r="CF1179" s="6"/>
      <c r="CG1179" s="6"/>
      <c r="CH1179" s="6"/>
      <c r="CI1179" s="6"/>
      <c r="CJ1179" s="6"/>
      <c r="CK1179" s="6"/>
      <c r="CL1179" s="6"/>
      <c r="CN1179" s="6"/>
      <c r="CO1179" s="6"/>
      <c r="CP1179" s="6"/>
      <c r="CQ1179" s="6"/>
      <c r="CR1179" s="6"/>
      <c r="CS1179" s="6"/>
      <c r="CT1179" s="6"/>
      <c r="CU1179" s="6"/>
      <c r="CV1179" s="6"/>
      <c r="CW1179" s="6"/>
      <c r="CX1179" s="6"/>
      <c r="CY1179" s="6"/>
      <c r="CZ1179" s="6"/>
      <c r="DA1179" s="6"/>
      <c r="DB1179" s="6"/>
      <c r="DC1179" s="6"/>
      <c r="DD1179" s="6"/>
      <c r="DE1179" s="6"/>
      <c r="DF1179" s="6"/>
      <c r="DG1179" s="6"/>
      <c r="DH1179" s="6"/>
      <c r="DJ1179" s="6"/>
      <c r="DK1179" s="6"/>
      <c r="DL1179" s="6"/>
      <c r="DM1179" s="6"/>
      <c r="DN1179" s="6"/>
      <c r="DO1179" s="6"/>
      <c r="DP1179" s="6"/>
      <c r="DQ1179" s="6"/>
      <c r="DR1179" s="6"/>
      <c r="DS1179" s="6"/>
      <c r="DU1179" s="6"/>
      <c r="DV1179" s="6"/>
      <c r="DW1179" s="6"/>
      <c r="DX1179" s="6"/>
      <c r="DY1179" s="6"/>
      <c r="DZ1179" s="6"/>
      <c r="EA1179" s="6"/>
      <c r="EB1179" s="6"/>
      <c r="EC1179" s="6"/>
      <c r="ED1179" s="6"/>
      <c r="EE1179" s="6"/>
      <c r="EF1179" s="6"/>
      <c r="EG1179" s="6"/>
    </row>
    <row r="1180" spans="48:137" customFormat="1" x14ac:dyDescent="0.2">
      <c r="AV1180" s="6"/>
      <c r="AW1180" s="158"/>
      <c r="AX1180" s="158"/>
      <c r="AY1180" s="158"/>
      <c r="AZ1180" s="158"/>
      <c r="BA1180" s="158"/>
      <c r="BB1180" s="6"/>
      <c r="BC1180" s="6"/>
      <c r="BD1180" s="6"/>
      <c r="BE1180" s="6"/>
      <c r="BF1180" s="6"/>
      <c r="BG1180" s="6"/>
      <c r="BH1180" s="6"/>
      <c r="BI1180" s="6"/>
      <c r="BJ1180" s="6"/>
      <c r="BK1180" s="6"/>
      <c r="BL1180" s="6"/>
      <c r="BM1180" s="6"/>
      <c r="BN1180" s="6"/>
      <c r="BO1180" s="6"/>
      <c r="BP1180" s="6"/>
      <c r="BQ1180" s="6"/>
      <c r="BR1180" s="6"/>
      <c r="BS1180" s="6"/>
      <c r="BT1180" s="6"/>
      <c r="BU1180" s="6"/>
      <c r="BV1180" s="6"/>
      <c r="BW1180" s="6"/>
      <c r="BX1180" s="6"/>
      <c r="BY1180" s="6"/>
      <c r="BZ1180" s="6"/>
      <c r="CA1180" s="6"/>
      <c r="CB1180" s="6"/>
      <c r="CC1180" s="6"/>
      <c r="CD1180" s="6"/>
      <c r="CE1180" s="6"/>
      <c r="CF1180" s="6"/>
      <c r="CG1180" s="6"/>
      <c r="CH1180" s="6"/>
      <c r="CI1180" s="6"/>
      <c r="CJ1180" s="6"/>
      <c r="CK1180" s="6"/>
      <c r="CL1180" s="6"/>
      <c r="CN1180" s="6"/>
      <c r="CO1180" s="6"/>
      <c r="CP1180" s="6"/>
      <c r="CQ1180" s="6"/>
      <c r="CR1180" s="6"/>
      <c r="CS1180" s="6"/>
      <c r="CT1180" s="6"/>
      <c r="CU1180" s="6"/>
      <c r="CV1180" s="6"/>
      <c r="CW1180" s="6"/>
      <c r="CX1180" s="6"/>
      <c r="CY1180" s="6"/>
      <c r="CZ1180" s="6"/>
      <c r="DA1180" s="6"/>
      <c r="DB1180" s="6"/>
      <c r="DC1180" s="6"/>
      <c r="DD1180" s="6"/>
      <c r="DE1180" s="6"/>
      <c r="DF1180" s="6"/>
      <c r="DG1180" s="6"/>
      <c r="DH1180" s="6"/>
      <c r="DJ1180" s="6"/>
      <c r="DK1180" s="6"/>
      <c r="DL1180" s="6"/>
      <c r="DM1180" s="6"/>
      <c r="DN1180" s="6"/>
      <c r="DO1180" s="6"/>
      <c r="DP1180" s="6"/>
      <c r="DQ1180" s="6"/>
      <c r="DR1180" s="6"/>
      <c r="DS1180" s="6"/>
      <c r="DU1180" s="6"/>
      <c r="DV1180" s="6"/>
      <c r="DW1180" s="6"/>
      <c r="DX1180" s="6"/>
      <c r="DY1180" s="6"/>
      <c r="DZ1180" s="6"/>
      <c r="EA1180" s="6"/>
      <c r="EB1180" s="6"/>
      <c r="EC1180" s="6"/>
      <c r="ED1180" s="6"/>
      <c r="EE1180" s="6"/>
      <c r="EF1180" s="6"/>
      <c r="EG1180" s="6"/>
    </row>
    <row r="1181" spans="48:137" customFormat="1" x14ac:dyDescent="0.2">
      <c r="AV1181" s="6"/>
      <c r="AW1181" s="158"/>
      <c r="AX1181" s="158"/>
      <c r="AY1181" s="158"/>
      <c r="AZ1181" s="158"/>
      <c r="BA1181" s="158"/>
      <c r="BB1181" s="6"/>
      <c r="BC1181" s="6"/>
      <c r="BD1181" s="6"/>
      <c r="BE1181" s="6"/>
      <c r="BF1181" s="6"/>
      <c r="BG1181" s="6"/>
      <c r="BH1181" s="6"/>
      <c r="BI1181" s="6"/>
      <c r="BJ1181" s="6"/>
      <c r="BK1181" s="6"/>
      <c r="BL1181" s="6"/>
      <c r="BM1181" s="6"/>
      <c r="BN1181" s="6"/>
      <c r="BO1181" s="6"/>
      <c r="BP1181" s="6"/>
      <c r="BQ1181" s="6"/>
      <c r="BR1181" s="6"/>
      <c r="BS1181" s="6"/>
      <c r="BT1181" s="6"/>
      <c r="BU1181" s="6"/>
      <c r="BV1181" s="6"/>
      <c r="BW1181" s="6"/>
      <c r="BX1181" s="6"/>
      <c r="BY1181" s="6"/>
      <c r="BZ1181" s="6"/>
      <c r="CA1181" s="6"/>
      <c r="CB1181" s="6"/>
      <c r="CC1181" s="6"/>
      <c r="CD1181" s="6"/>
      <c r="CE1181" s="6"/>
      <c r="CF1181" s="6"/>
      <c r="CG1181" s="6"/>
      <c r="CH1181" s="6"/>
      <c r="CI1181" s="6"/>
      <c r="CJ1181" s="6"/>
      <c r="CK1181" s="6"/>
      <c r="CL1181" s="6"/>
      <c r="CN1181" s="6"/>
      <c r="CO1181" s="6"/>
      <c r="CP1181" s="6"/>
      <c r="CQ1181" s="6"/>
      <c r="CR1181" s="6"/>
      <c r="CS1181" s="6"/>
      <c r="CT1181" s="6"/>
      <c r="CU1181" s="6"/>
      <c r="CV1181" s="6"/>
      <c r="CW1181" s="6"/>
      <c r="CX1181" s="6"/>
      <c r="CY1181" s="6"/>
      <c r="CZ1181" s="6"/>
      <c r="DA1181" s="6"/>
      <c r="DB1181" s="6"/>
      <c r="DC1181" s="6"/>
      <c r="DD1181" s="6"/>
      <c r="DE1181" s="6"/>
      <c r="DF1181" s="6"/>
      <c r="DG1181" s="6"/>
      <c r="DH1181" s="6"/>
      <c r="DJ1181" s="6"/>
      <c r="DK1181" s="6"/>
      <c r="DL1181" s="6"/>
      <c r="DM1181" s="6"/>
      <c r="DN1181" s="6"/>
      <c r="DO1181" s="6"/>
      <c r="DP1181" s="6"/>
      <c r="DQ1181" s="6"/>
      <c r="DR1181" s="6"/>
      <c r="DS1181" s="6"/>
      <c r="DU1181" s="6"/>
      <c r="DV1181" s="6"/>
      <c r="DW1181" s="6"/>
      <c r="DX1181" s="6"/>
      <c r="DY1181" s="6"/>
      <c r="DZ1181" s="6"/>
      <c r="EA1181" s="6"/>
      <c r="EB1181" s="6"/>
      <c r="EC1181" s="6"/>
      <c r="ED1181" s="6"/>
      <c r="EE1181" s="6"/>
      <c r="EF1181" s="6"/>
      <c r="EG1181" s="6"/>
    </row>
    <row r="1182" spans="48:137" customFormat="1" x14ac:dyDescent="0.2">
      <c r="AV1182" s="6"/>
      <c r="AW1182" s="158"/>
      <c r="AX1182" s="158"/>
      <c r="AY1182" s="158"/>
      <c r="AZ1182" s="158"/>
      <c r="BA1182" s="158"/>
      <c r="BB1182" s="6"/>
      <c r="BC1182" s="6"/>
      <c r="BD1182" s="6"/>
      <c r="BE1182" s="6"/>
      <c r="BF1182" s="6"/>
      <c r="BG1182" s="6"/>
      <c r="BH1182" s="6"/>
      <c r="BI1182" s="6"/>
      <c r="BJ1182" s="6"/>
      <c r="BK1182" s="6"/>
      <c r="BL1182" s="6"/>
      <c r="BM1182" s="6"/>
      <c r="BN1182" s="6"/>
      <c r="BO1182" s="6"/>
      <c r="BP1182" s="6"/>
      <c r="BQ1182" s="6"/>
      <c r="BR1182" s="6"/>
      <c r="BS1182" s="6"/>
      <c r="BT1182" s="6"/>
      <c r="BU1182" s="6"/>
      <c r="BV1182" s="6"/>
      <c r="BW1182" s="6"/>
      <c r="BX1182" s="6"/>
      <c r="BY1182" s="6"/>
      <c r="BZ1182" s="6"/>
      <c r="CA1182" s="6"/>
      <c r="CB1182" s="6"/>
      <c r="CC1182" s="6"/>
      <c r="CD1182" s="6"/>
      <c r="CE1182" s="6"/>
      <c r="CF1182" s="6"/>
      <c r="CG1182" s="6"/>
      <c r="CH1182" s="6"/>
      <c r="CI1182" s="6"/>
      <c r="CJ1182" s="6"/>
      <c r="CK1182" s="6"/>
      <c r="CL1182" s="6"/>
      <c r="CN1182" s="6"/>
      <c r="CO1182" s="6"/>
      <c r="CP1182" s="6"/>
      <c r="CQ1182" s="6"/>
      <c r="CR1182" s="6"/>
      <c r="CS1182" s="6"/>
      <c r="CT1182" s="6"/>
      <c r="CU1182" s="6"/>
      <c r="CV1182" s="6"/>
      <c r="CW1182" s="6"/>
      <c r="CX1182" s="6"/>
      <c r="CY1182" s="6"/>
      <c r="CZ1182" s="6"/>
      <c r="DA1182" s="6"/>
      <c r="DB1182" s="6"/>
      <c r="DC1182" s="6"/>
      <c r="DD1182" s="6"/>
      <c r="DE1182" s="6"/>
      <c r="DF1182" s="6"/>
      <c r="DG1182" s="6"/>
      <c r="DH1182" s="6"/>
      <c r="DJ1182" s="6"/>
      <c r="DK1182" s="6"/>
      <c r="DL1182" s="6"/>
      <c r="DM1182" s="6"/>
      <c r="DN1182" s="6"/>
      <c r="DO1182" s="6"/>
      <c r="DP1182" s="6"/>
      <c r="DQ1182" s="6"/>
      <c r="DR1182" s="6"/>
      <c r="DS1182" s="6"/>
      <c r="DU1182" s="6"/>
      <c r="DV1182" s="6"/>
      <c r="DW1182" s="6"/>
      <c r="DX1182" s="6"/>
      <c r="DY1182" s="6"/>
      <c r="DZ1182" s="6"/>
      <c r="EA1182" s="6"/>
      <c r="EB1182" s="6"/>
      <c r="EC1182" s="6"/>
      <c r="ED1182" s="6"/>
      <c r="EE1182" s="6"/>
      <c r="EF1182" s="6"/>
      <c r="EG1182" s="6"/>
    </row>
    <row r="1183" spans="48:137" customFormat="1" x14ac:dyDescent="0.2">
      <c r="AV1183" s="6"/>
      <c r="AW1183" s="158"/>
      <c r="AX1183" s="158"/>
      <c r="AY1183" s="158"/>
      <c r="AZ1183" s="158"/>
      <c r="BA1183" s="158"/>
      <c r="BB1183" s="6"/>
      <c r="BC1183" s="6"/>
      <c r="BD1183" s="6"/>
      <c r="BE1183" s="6"/>
      <c r="BF1183" s="6"/>
      <c r="BG1183" s="6"/>
      <c r="BH1183" s="6"/>
      <c r="BI1183" s="6"/>
      <c r="BJ1183" s="6"/>
      <c r="BK1183" s="6"/>
      <c r="BL1183" s="6"/>
      <c r="BM1183" s="6"/>
      <c r="BN1183" s="6"/>
      <c r="BO1183" s="6"/>
      <c r="BP1183" s="6"/>
      <c r="BQ1183" s="6"/>
      <c r="BR1183" s="6"/>
      <c r="BS1183" s="6"/>
      <c r="BT1183" s="6"/>
      <c r="BU1183" s="6"/>
      <c r="BV1183" s="6"/>
      <c r="BW1183" s="6"/>
      <c r="BX1183" s="6"/>
      <c r="BY1183" s="6"/>
      <c r="BZ1183" s="6"/>
      <c r="CA1183" s="6"/>
      <c r="CB1183" s="6"/>
      <c r="CC1183" s="6"/>
      <c r="CD1183" s="6"/>
      <c r="CE1183" s="6"/>
      <c r="CF1183" s="6"/>
      <c r="CG1183" s="6"/>
      <c r="CH1183" s="6"/>
      <c r="CI1183" s="6"/>
      <c r="CJ1183" s="6"/>
      <c r="CK1183" s="6"/>
      <c r="CL1183" s="6"/>
      <c r="CN1183" s="6"/>
      <c r="CO1183" s="6"/>
      <c r="CP1183" s="6"/>
      <c r="CQ1183" s="6"/>
      <c r="CR1183" s="6"/>
      <c r="CS1183" s="6"/>
      <c r="CT1183" s="6"/>
      <c r="CU1183" s="6"/>
      <c r="CV1183" s="6"/>
      <c r="CW1183" s="6"/>
      <c r="CX1183" s="6"/>
      <c r="CY1183" s="6"/>
      <c r="CZ1183" s="6"/>
      <c r="DA1183" s="6"/>
      <c r="DB1183" s="6"/>
      <c r="DC1183" s="6"/>
      <c r="DD1183" s="6"/>
      <c r="DE1183" s="6"/>
      <c r="DF1183" s="6"/>
      <c r="DG1183" s="6"/>
      <c r="DH1183" s="6"/>
      <c r="DJ1183" s="6"/>
      <c r="DK1183" s="6"/>
      <c r="DL1183" s="6"/>
      <c r="DM1183" s="6"/>
      <c r="DN1183" s="6"/>
      <c r="DO1183" s="6"/>
      <c r="DP1183" s="6"/>
      <c r="DQ1183" s="6"/>
      <c r="DR1183" s="6"/>
      <c r="DS1183" s="6"/>
      <c r="DU1183" s="6"/>
      <c r="DV1183" s="6"/>
      <c r="DW1183" s="6"/>
      <c r="DX1183" s="6"/>
      <c r="DY1183" s="6"/>
      <c r="DZ1183" s="6"/>
      <c r="EA1183" s="6"/>
      <c r="EB1183" s="6"/>
      <c r="EC1183" s="6"/>
      <c r="ED1183" s="6"/>
      <c r="EE1183" s="6"/>
      <c r="EF1183" s="6"/>
      <c r="EG1183" s="6"/>
    </row>
    <row r="1184" spans="48:137" customFormat="1" x14ac:dyDescent="0.2">
      <c r="AV1184" s="6"/>
      <c r="AW1184" s="158"/>
      <c r="AX1184" s="158"/>
      <c r="AY1184" s="158"/>
      <c r="AZ1184" s="158"/>
      <c r="BA1184" s="158"/>
      <c r="BB1184" s="6"/>
      <c r="BC1184" s="6"/>
      <c r="BD1184" s="6"/>
      <c r="BE1184" s="6"/>
      <c r="BF1184" s="6"/>
      <c r="BG1184" s="6"/>
      <c r="BH1184" s="6"/>
      <c r="BI1184" s="6"/>
      <c r="BJ1184" s="6"/>
      <c r="BK1184" s="6"/>
      <c r="BL1184" s="6"/>
      <c r="BM1184" s="6"/>
      <c r="BN1184" s="6"/>
      <c r="BO1184" s="6"/>
      <c r="BP1184" s="6"/>
      <c r="BQ1184" s="6"/>
      <c r="BR1184" s="6"/>
      <c r="BS1184" s="6"/>
      <c r="BT1184" s="6"/>
      <c r="BU1184" s="6"/>
      <c r="BV1184" s="6"/>
      <c r="BW1184" s="6"/>
      <c r="BX1184" s="6"/>
      <c r="BY1184" s="6"/>
      <c r="BZ1184" s="6"/>
      <c r="CA1184" s="6"/>
      <c r="CB1184" s="6"/>
      <c r="CC1184" s="6"/>
      <c r="CD1184" s="6"/>
      <c r="CE1184" s="6"/>
      <c r="CF1184" s="6"/>
      <c r="CG1184" s="6"/>
      <c r="CH1184" s="6"/>
      <c r="CI1184" s="6"/>
      <c r="CJ1184" s="6"/>
      <c r="CK1184" s="6"/>
      <c r="CL1184" s="6"/>
      <c r="CN1184" s="6"/>
      <c r="CO1184" s="6"/>
      <c r="CP1184" s="6"/>
      <c r="CQ1184" s="6"/>
      <c r="CR1184" s="6"/>
      <c r="CS1184" s="6"/>
      <c r="CT1184" s="6"/>
      <c r="CU1184" s="6"/>
      <c r="CV1184" s="6"/>
      <c r="CW1184" s="6"/>
      <c r="CX1184" s="6"/>
      <c r="CY1184" s="6"/>
      <c r="CZ1184" s="6"/>
      <c r="DA1184" s="6"/>
      <c r="DB1184" s="6"/>
      <c r="DC1184" s="6"/>
      <c r="DD1184" s="6"/>
      <c r="DE1184" s="6"/>
      <c r="DF1184" s="6"/>
      <c r="DG1184" s="6"/>
      <c r="DH1184" s="6"/>
      <c r="DJ1184" s="6"/>
      <c r="DK1184" s="6"/>
      <c r="DL1184" s="6"/>
      <c r="DM1184" s="6"/>
      <c r="DN1184" s="6"/>
      <c r="DO1184" s="6"/>
      <c r="DP1184" s="6"/>
      <c r="DQ1184" s="6"/>
      <c r="DR1184" s="6"/>
      <c r="DS1184" s="6"/>
      <c r="DU1184" s="6"/>
      <c r="DV1184" s="6"/>
      <c r="DW1184" s="6"/>
      <c r="DX1184" s="6"/>
      <c r="DY1184" s="6"/>
      <c r="DZ1184" s="6"/>
      <c r="EA1184" s="6"/>
      <c r="EB1184" s="6"/>
      <c r="EC1184" s="6"/>
      <c r="ED1184" s="6"/>
      <c r="EE1184" s="6"/>
      <c r="EF1184" s="6"/>
      <c r="EG1184" s="6"/>
    </row>
    <row r="1185" spans="48:137" customFormat="1" x14ac:dyDescent="0.2">
      <c r="AV1185" s="6"/>
      <c r="AW1185" s="158"/>
      <c r="AX1185" s="158"/>
      <c r="AY1185" s="158"/>
      <c r="AZ1185" s="158"/>
      <c r="BA1185" s="158"/>
      <c r="BB1185" s="6"/>
      <c r="BC1185" s="6"/>
      <c r="BD1185" s="6"/>
      <c r="BE1185" s="6"/>
      <c r="BF1185" s="6"/>
      <c r="BG1185" s="6"/>
      <c r="BH1185" s="6"/>
      <c r="BI1185" s="6"/>
      <c r="BJ1185" s="6"/>
      <c r="BK1185" s="6"/>
      <c r="BL1185" s="6"/>
      <c r="BM1185" s="6"/>
      <c r="BN1185" s="6"/>
      <c r="BO1185" s="6"/>
      <c r="BP1185" s="6"/>
      <c r="BQ1185" s="6"/>
      <c r="BR1185" s="6"/>
      <c r="BS1185" s="6"/>
      <c r="BT1185" s="6"/>
      <c r="BU1185" s="6"/>
      <c r="BV1185" s="6"/>
      <c r="BW1185" s="6"/>
      <c r="BX1185" s="6"/>
      <c r="BY1185" s="6"/>
      <c r="BZ1185" s="6"/>
      <c r="CA1185" s="6"/>
      <c r="CB1185" s="6"/>
      <c r="CC1185" s="6"/>
      <c r="CD1185" s="6"/>
      <c r="CE1185" s="6"/>
      <c r="CF1185" s="6"/>
      <c r="CG1185" s="6"/>
      <c r="CH1185" s="6"/>
      <c r="CI1185" s="6"/>
      <c r="CJ1185" s="6"/>
      <c r="CK1185" s="6"/>
      <c r="CL1185" s="6"/>
      <c r="CN1185" s="6"/>
      <c r="CO1185" s="6"/>
      <c r="CP1185" s="6"/>
      <c r="CQ1185" s="6"/>
      <c r="CR1185" s="6"/>
      <c r="CS1185" s="6"/>
      <c r="CT1185" s="6"/>
      <c r="CU1185" s="6"/>
      <c r="CV1185" s="6"/>
      <c r="CW1185" s="6"/>
      <c r="CX1185" s="6"/>
      <c r="CY1185" s="6"/>
      <c r="CZ1185" s="6"/>
      <c r="DA1185" s="6"/>
      <c r="DB1185" s="6"/>
      <c r="DC1185" s="6"/>
      <c r="DD1185" s="6"/>
      <c r="DE1185" s="6"/>
      <c r="DF1185" s="6"/>
      <c r="DG1185" s="6"/>
      <c r="DH1185" s="6"/>
      <c r="DJ1185" s="6"/>
      <c r="DK1185" s="6"/>
      <c r="DL1185" s="6"/>
      <c r="DM1185" s="6"/>
      <c r="DN1185" s="6"/>
      <c r="DO1185" s="6"/>
      <c r="DP1185" s="6"/>
      <c r="DQ1185" s="6"/>
      <c r="DR1185" s="6"/>
      <c r="DS1185" s="6"/>
      <c r="DU1185" s="6"/>
      <c r="DV1185" s="6"/>
      <c r="DW1185" s="6"/>
      <c r="DX1185" s="6"/>
      <c r="DY1185" s="6"/>
      <c r="DZ1185" s="6"/>
      <c r="EA1185" s="6"/>
      <c r="EB1185" s="6"/>
      <c r="EC1185" s="6"/>
      <c r="ED1185" s="6"/>
      <c r="EE1185" s="6"/>
      <c r="EF1185" s="6"/>
      <c r="EG1185" s="6"/>
    </row>
    <row r="1186" spans="48:137" customFormat="1" x14ac:dyDescent="0.2">
      <c r="AV1186" s="6"/>
      <c r="AW1186" s="158"/>
      <c r="AX1186" s="158"/>
      <c r="AY1186" s="158"/>
      <c r="AZ1186" s="158"/>
      <c r="BA1186" s="158"/>
      <c r="BB1186" s="6"/>
      <c r="BC1186" s="6"/>
      <c r="BD1186" s="6"/>
      <c r="BE1186" s="6"/>
      <c r="BF1186" s="6"/>
      <c r="BG1186" s="6"/>
      <c r="BH1186" s="6"/>
      <c r="BI1186" s="6"/>
      <c r="BJ1186" s="6"/>
      <c r="BK1186" s="6"/>
      <c r="BL1186" s="6"/>
      <c r="BM1186" s="6"/>
      <c r="BN1186" s="6"/>
      <c r="BO1186" s="6"/>
      <c r="BP1186" s="6"/>
      <c r="BQ1186" s="6"/>
      <c r="BR1186" s="6"/>
      <c r="BS1186" s="6"/>
      <c r="BT1186" s="6"/>
      <c r="BU1186" s="6"/>
      <c r="BV1186" s="6"/>
      <c r="BW1186" s="6"/>
      <c r="BX1186" s="6"/>
      <c r="BY1186" s="6"/>
      <c r="BZ1186" s="6"/>
      <c r="CA1186" s="6"/>
      <c r="CB1186" s="6"/>
      <c r="CC1186" s="6"/>
      <c r="CD1186" s="6"/>
      <c r="CE1186" s="6"/>
      <c r="CF1186" s="6"/>
      <c r="CG1186" s="6"/>
      <c r="CH1186" s="6"/>
      <c r="CI1186" s="6"/>
      <c r="CJ1186" s="6"/>
      <c r="CK1186" s="6"/>
      <c r="CL1186" s="6"/>
      <c r="CN1186" s="6"/>
      <c r="CO1186" s="6"/>
      <c r="CP1186" s="6"/>
      <c r="CQ1186" s="6"/>
      <c r="CR1186" s="6"/>
      <c r="CS1186" s="6"/>
      <c r="CT1186" s="6"/>
      <c r="CU1186" s="6"/>
      <c r="CV1186" s="6"/>
      <c r="CW1186" s="6"/>
      <c r="CX1186" s="6"/>
      <c r="CY1186" s="6"/>
      <c r="CZ1186" s="6"/>
      <c r="DA1186" s="6"/>
      <c r="DB1186" s="6"/>
      <c r="DC1186" s="6"/>
      <c r="DD1186" s="6"/>
      <c r="DE1186" s="6"/>
      <c r="DF1186" s="6"/>
      <c r="DG1186" s="6"/>
      <c r="DH1186" s="6"/>
      <c r="DJ1186" s="6"/>
      <c r="DK1186" s="6"/>
      <c r="DL1186" s="6"/>
      <c r="DM1186" s="6"/>
      <c r="DN1186" s="6"/>
      <c r="DO1186" s="6"/>
      <c r="DP1186" s="6"/>
      <c r="DQ1186" s="6"/>
      <c r="DR1186" s="6"/>
      <c r="DS1186" s="6"/>
      <c r="DU1186" s="6"/>
      <c r="DV1186" s="6"/>
      <c r="DW1186" s="6"/>
      <c r="DX1186" s="6"/>
      <c r="DY1186" s="6"/>
      <c r="DZ1186" s="6"/>
      <c r="EA1186" s="6"/>
      <c r="EB1186" s="6"/>
      <c r="EC1186" s="6"/>
      <c r="ED1186" s="6"/>
      <c r="EE1186" s="6"/>
      <c r="EF1186" s="6"/>
      <c r="EG1186" s="6"/>
    </row>
    <row r="1187" spans="48:137" customFormat="1" x14ac:dyDescent="0.2">
      <c r="AV1187" s="6"/>
      <c r="AW1187" s="158"/>
      <c r="AX1187" s="158"/>
      <c r="AY1187" s="158"/>
      <c r="AZ1187" s="158"/>
      <c r="BA1187" s="158"/>
      <c r="BB1187" s="6"/>
      <c r="BC1187" s="6"/>
      <c r="BD1187" s="6"/>
      <c r="BE1187" s="6"/>
      <c r="BF1187" s="6"/>
      <c r="BG1187" s="6"/>
      <c r="BH1187" s="6"/>
      <c r="BI1187" s="6"/>
      <c r="BJ1187" s="6"/>
      <c r="BK1187" s="6"/>
      <c r="BL1187" s="6"/>
      <c r="BM1187" s="6"/>
      <c r="BN1187" s="6"/>
      <c r="BO1187" s="6"/>
      <c r="BP1187" s="6"/>
      <c r="BQ1187" s="6"/>
      <c r="BR1187" s="6"/>
      <c r="BS1187" s="6"/>
      <c r="BT1187" s="6"/>
      <c r="BU1187" s="6"/>
      <c r="BV1187" s="6"/>
      <c r="BW1187" s="6"/>
      <c r="BX1187" s="6"/>
      <c r="BY1187" s="6"/>
      <c r="BZ1187" s="6"/>
      <c r="CA1187" s="6"/>
      <c r="CB1187" s="6"/>
      <c r="CC1187" s="6"/>
      <c r="CD1187" s="6"/>
      <c r="CE1187" s="6"/>
      <c r="CF1187" s="6"/>
      <c r="CG1187" s="6"/>
      <c r="CH1187" s="6"/>
      <c r="CI1187" s="6"/>
      <c r="CJ1187" s="6"/>
      <c r="CK1187" s="6"/>
      <c r="CL1187" s="6"/>
      <c r="CN1187" s="6"/>
      <c r="CO1187" s="6"/>
      <c r="CP1187" s="6"/>
      <c r="CQ1187" s="6"/>
      <c r="CR1187" s="6"/>
      <c r="CS1187" s="6"/>
      <c r="CT1187" s="6"/>
      <c r="CU1187" s="6"/>
      <c r="CV1187" s="6"/>
      <c r="CW1187" s="6"/>
      <c r="CX1187" s="6"/>
      <c r="CY1187" s="6"/>
      <c r="CZ1187" s="6"/>
      <c r="DA1187" s="6"/>
      <c r="DB1187" s="6"/>
      <c r="DC1187" s="6"/>
      <c r="DD1187" s="6"/>
      <c r="DE1187" s="6"/>
      <c r="DF1187" s="6"/>
      <c r="DG1187" s="6"/>
      <c r="DH1187" s="6"/>
      <c r="DJ1187" s="6"/>
      <c r="DK1187" s="6"/>
      <c r="DL1187" s="6"/>
      <c r="DM1187" s="6"/>
      <c r="DN1187" s="6"/>
      <c r="DO1187" s="6"/>
      <c r="DP1187" s="6"/>
      <c r="DQ1187" s="6"/>
      <c r="DR1187" s="6"/>
      <c r="DS1187" s="6"/>
      <c r="DU1187" s="6"/>
      <c r="DV1187" s="6"/>
      <c r="DW1187" s="6"/>
      <c r="DX1187" s="6"/>
      <c r="DY1187" s="6"/>
      <c r="DZ1187" s="6"/>
      <c r="EA1187" s="6"/>
      <c r="EB1187" s="6"/>
      <c r="EC1187" s="6"/>
      <c r="ED1187" s="6"/>
      <c r="EE1187" s="6"/>
      <c r="EF1187" s="6"/>
      <c r="EG1187" s="6"/>
    </row>
    <row r="1188" spans="48:137" customFormat="1" x14ac:dyDescent="0.2">
      <c r="AV1188" s="6"/>
      <c r="AW1188" s="158"/>
      <c r="AX1188" s="158"/>
      <c r="AY1188" s="158"/>
      <c r="AZ1188" s="158"/>
      <c r="BA1188" s="158"/>
      <c r="BB1188" s="6"/>
      <c r="BC1188" s="6"/>
      <c r="BD1188" s="6"/>
      <c r="BE1188" s="6"/>
      <c r="BF1188" s="6"/>
      <c r="BG1188" s="6"/>
      <c r="BH1188" s="6"/>
      <c r="BI1188" s="6"/>
      <c r="BJ1188" s="6"/>
      <c r="BK1188" s="6"/>
      <c r="BL1188" s="6"/>
      <c r="BM1188" s="6"/>
      <c r="BN1188" s="6"/>
      <c r="BO1188" s="6"/>
      <c r="BP1188" s="6"/>
      <c r="BQ1188" s="6"/>
      <c r="BR1188" s="6"/>
      <c r="BS1188" s="6"/>
      <c r="BT1188" s="6"/>
      <c r="BU1188" s="6"/>
      <c r="BV1188" s="6"/>
      <c r="BW1188" s="6"/>
      <c r="BX1188" s="6"/>
      <c r="BY1188" s="6"/>
      <c r="BZ1188" s="6"/>
      <c r="CA1188" s="6"/>
      <c r="CB1188" s="6"/>
      <c r="CC1188" s="6"/>
      <c r="CD1188" s="6"/>
      <c r="CE1188" s="6"/>
      <c r="CF1188" s="6"/>
      <c r="CG1188" s="6"/>
      <c r="CH1188" s="6"/>
      <c r="CI1188" s="6"/>
      <c r="CJ1188" s="6"/>
      <c r="CK1188" s="6"/>
      <c r="CL1188" s="6"/>
      <c r="CN1188" s="6"/>
      <c r="CO1188" s="6"/>
      <c r="CP1188" s="6"/>
      <c r="CQ1188" s="6"/>
      <c r="CR1188" s="6"/>
      <c r="CS1188" s="6"/>
      <c r="CT1188" s="6"/>
      <c r="CU1188" s="6"/>
      <c r="CV1188" s="6"/>
      <c r="CW1188" s="6"/>
      <c r="CX1188" s="6"/>
      <c r="CY1188" s="6"/>
      <c r="CZ1188" s="6"/>
      <c r="DA1188" s="6"/>
      <c r="DB1188" s="6"/>
      <c r="DC1188" s="6"/>
      <c r="DD1188" s="6"/>
      <c r="DE1188" s="6"/>
      <c r="DF1188" s="6"/>
      <c r="DG1188" s="6"/>
      <c r="DH1188" s="6"/>
      <c r="DJ1188" s="6"/>
      <c r="DK1188" s="6"/>
      <c r="DL1188" s="6"/>
      <c r="DM1188" s="6"/>
      <c r="DN1188" s="6"/>
      <c r="DO1188" s="6"/>
      <c r="DP1188" s="6"/>
      <c r="DQ1188" s="6"/>
      <c r="DR1188" s="6"/>
      <c r="DS1188" s="6"/>
      <c r="DU1188" s="6"/>
      <c r="DV1188" s="6"/>
      <c r="DW1188" s="6"/>
      <c r="DX1188" s="6"/>
      <c r="DY1188" s="6"/>
      <c r="DZ1188" s="6"/>
      <c r="EA1188" s="6"/>
      <c r="EB1188" s="6"/>
      <c r="EC1188" s="6"/>
      <c r="ED1188" s="6"/>
      <c r="EE1188" s="6"/>
      <c r="EF1188" s="6"/>
      <c r="EG1188" s="6"/>
    </row>
    <row r="1189" spans="48:137" customFormat="1" x14ac:dyDescent="0.2">
      <c r="AV1189" s="6"/>
      <c r="AW1189" s="158"/>
      <c r="AX1189" s="158"/>
      <c r="AY1189" s="158"/>
      <c r="AZ1189" s="158"/>
      <c r="BA1189" s="158"/>
      <c r="BB1189" s="6"/>
      <c r="BC1189" s="6"/>
      <c r="BD1189" s="6"/>
      <c r="BE1189" s="6"/>
      <c r="BF1189" s="6"/>
      <c r="BG1189" s="6"/>
      <c r="BH1189" s="6"/>
      <c r="BI1189" s="6"/>
      <c r="BJ1189" s="6"/>
      <c r="BK1189" s="6"/>
      <c r="BL1189" s="6"/>
      <c r="BM1189" s="6"/>
      <c r="BN1189" s="6"/>
      <c r="BO1189" s="6"/>
      <c r="BP1189" s="6"/>
      <c r="BQ1189" s="6"/>
      <c r="BR1189" s="6"/>
      <c r="BS1189" s="6"/>
      <c r="BT1189" s="6"/>
      <c r="BU1189" s="6"/>
      <c r="BV1189" s="6"/>
      <c r="BW1189" s="6"/>
      <c r="BX1189" s="6"/>
      <c r="BY1189" s="6"/>
      <c r="BZ1189" s="6"/>
      <c r="CA1189" s="6"/>
      <c r="CB1189" s="6"/>
      <c r="CC1189" s="6"/>
      <c r="CD1189" s="6"/>
      <c r="CE1189" s="6"/>
      <c r="CF1189" s="6"/>
      <c r="CG1189" s="6"/>
      <c r="CH1189" s="6"/>
      <c r="CI1189" s="6"/>
      <c r="CJ1189" s="6"/>
      <c r="CK1189" s="6"/>
      <c r="CL1189" s="6"/>
      <c r="CN1189" s="6"/>
      <c r="CO1189" s="6"/>
      <c r="CP1189" s="6"/>
      <c r="CQ1189" s="6"/>
      <c r="CR1189" s="6"/>
      <c r="CS1189" s="6"/>
      <c r="CT1189" s="6"/>
      <c r="CU1189" s="6"/>
      <c r="CV1189" s="6"/>
      <c r="CW1189" s="6"/>
      <c r="CX1189" s="6"/>
      <c r="CY1189" s="6"/>
      <c r="CZ1189" s="6"/>
      <c r="DA1189" s="6"/>
      <c r="DB1189" s="6"/>
      <c r="DC1189" s="6"/>
      <c r="DD1189" s="6"/>
      <c r="DE1189" s="6"/>
      <c r="DF1189" s="6"/>
      <c r="DG1189" s="6"/>
      <c r="DH1189" s="6"/>
      <c r="DJ1189" s="6"/>
      <c r="DK1189" s="6"/>
      <c r="DL1189" s="6"/>
      <c r="DM1189" s="6"/>
      <c r="DN1189" s="6"/>
      <c r="DO1189" s="6"/>
      <c r="DP1189" s="6"/>
      <c r="DQ1189" s="6"/>
      <c r="DR1189" s="6"/>
      <c r="DS1189" s="6"/>
      <c r="DU1189" s="6"/>
      <c r="DV1189" s="6"/>
      <c r="DW1189" s="6"/>
      <c r="DX1189" s="6"/>
      <c r="DY1189" s="6"/>
      <c r="DZ1189" s="6"/>
      <c r="EA1189" s="6"/>
      <c r="EB1189" s="6"/>
      <c r="EC1189" s="6"/>
      <c r="ED1189" s="6"/>
      <c r="EE1189" s="6"/>
      <c r="EF1189" s="6"/>
      <c r="EG1189" s="6"/>
    </row>
    <row r="1190" spans="48:137" customFormat="1" x14ac:dyDescent="0.2">
      <c r="AV1190" s="6"/>
      <c r="AW1190" s="158"/>
      <c r="AX1190" s="158"/>
      <c r="AY1190" s="158"/>
      <c r="AZ1190" s="158"/>
      <c r="BA1190" s="158"/>
      <c r="BB1190" s="6"/>
      <c r="BC1190" s="6"/>
      <c r="BD1190" s="6"/>
      <c r="BE1190" s="6"/>
      <c r="BF1190" s="6"/>
      <c r="BG1190" s="6"/>
      <c r="BH1190" s="6"/>
      <c r="BI1190" s="6"/>
      <c r="BJ1190" s="6"/>
      <c r="BK1190" s="6"/>
      <c r="BL1190" s="6"/>
      <c r="BM1190" s="6"/>
      <c r="BN1190" s="6"/>
      <c r="BO1190" s="6"/>
      <c r="BP1190" s="6"/>
      <c r="BQ1190" s="6"/>
      <c r="BR1190" s="6"/>
      <c r="BS1190" s="6"/>
      <c r="BT1190" s="6"/>
      <c r="BU1190" s="6"/>
      <c r="BV1190" s="6"/>
      <c r="BW1190" s="6"/>
      <c r="BX1190" s="6"/>
      <c r="BY1190" s="6"/>
      <c r="BZ1190" s="6"/>
      <c r="CA1190" s="6"/>
      <c r="CB1190" s="6"/>
      <c r="CC1190" s="6"/>
      <c r="CD1190" s="6"/>
      <c r="CE1190" s="6"/>
      <c r="CF1190" s="6"/>
      <c r="CG1190" s="6"/>
      <c r="CH1190" s="6"/>
      <c r="CI1190" s="6"/>
      <c r="CJ1190" s="6"/>
      <c r="CK1190" s="6"/>
      <c r="CL1190" s="6"/>
      <c r="CN1190" s="6"/>
      <c r="CO1190" s="6"/>
      <c r="CP1190" s="6"/>
      <c r="CQ1190" s="6"/>
      <c r="CR1190" s="6"/>
      <c r="CS1190" s="6"/>
      <c r="CT1190" s="6"/>
      <c r="CU1190" s="6"/>
      <c r="CV1190" s="6"/>
      <c r="CW1190" s="6"/>
      <c r="CX1190" s="6"/>
      <c r="CY1190" s="6"/>
      <c r="CZ1190" s="6"/>
      <c r="DA1190" s="6"/>
      <c r="DB1190" s="6"/>
      <c r="DC1190" s="6"/>
      <c r="DD1190" s="6"/>
      <c r="DE1190" s="6"/>
      <c r="DF1190" s="6"/>
      <c r="DG1190" s="6"/>
      <c r="DH1190" s="6"/>
      <c r="DJ1190" s="6"/>
      <c r="DK1190" s="6"/>
      <c r="DL1190" s="6"/>
      <c r="DM1190" s="6"/>
      <c r="DN1190" s="6"/>
      <c r="DO1190" s="6"/>
      <c r="DP1190" s="6"/>
      <c r="DQ1190" s="6"/>
      <c r="DR1190" s="6"/>
      <c r="DS1190" s="6"/>
      <c r="DU1190" s="6"/>
      <c r="DV1190" s="6"/>
      <c r="DW1190" s="6"/>
      <c r="DX1190" s="6"/>
      <c r="DY1190" s="6"/>
      <c r="DZ1190" s="6"/>
      <c r="EA1190" s="6"/>
      <c r="EB1190" s="6"/>
      <c r="EC1190" s="6"/>
      <c r="ED1190" s="6"/>
      <c r="EE1190" s="6"/>
      <c r="EF1190" s="6"/>
      <c r="EG1190" s="6"/>
    </row>
    <row r="1191" spans="48:137" customFormat="1" x14ac:dyDescent="0.2">
      <c r="AV1191" s="6"/>
      <c r="AW1191" s="158"/>
      <c r="AX1191" s="158"/>
      <c r="AY1191" s="158"/>
      <c r="AZ1191" s="158"/>
      <c r="BA1191" s="158"/>
      <c r="BB1191" s="6"/>
      <c r="BC1191" s="6"/>
      <c r="BD1191" s="6"/>
      <c r="BE1191" s="6"/>
      <c r="BF1191" s="6"/>
      <c r="BG1191" s="6"/>
      <c r="BH1191" s="6"/>
      <c r="BI1191" s="6"/>
      <c r="BJ1191" s="6"/>
      <c r="BK1191" s="6"/>
      <c r="BL1191" s="6"/>
      <c r="BM1191" s="6"/>
      <c r="BN1191" s="6"/>
      <c r="BO1191" s="6"/>
      <c r="BP1191" s="6"/>
      <c r="BQ1191" s="6"/>
      <c r="BR1191" s="6"/>
      <c r="BS1191" s="6"/>
      <c r="BT1191" s="6"/>
      <c r="BU1191" s="6"/>
      <c r="BV1191" s="6"/>
      <c r="BW1191" s="6"/>
      <c r="BX1191" s="6"/>
      <c r="BY1191" s="6"/>
      <c r="BZ1191" s="6"/>
      <c r="CA1191" s="6"/>
      <c r="CB1191" s="6"/>
      <c r="CC1191" s="6"/>
      <c r="CD1191" s="6"/>
      <c r="CE1191" s="6"/>
      <c r="CF1191" s="6"/>
      <c r="CG1191" s="6"/>
      <c r="CH1191" s="6"/>
      <c r="CI1191" s="6"/>
      <c r="CJ1191" s="6"/>
      <c r="CK1191" s="6"/>
      <c r="CL1191" s="6"/>
      <c r="CN1191" s="6"/>
      <c r="CO1191" s="6"/>
      <c r="CP1191" s="6"/>
      <c r="CQ1191" s="6"/>
      <c r="CR1191" s="6"/>
      <c r="CS1191" s="6"/>
      <c r="CT1191" s="6"/>
      <c r="CU1191" s="6"/>
      <c r="CV1191" s="6"/>
      <c r="CW1191" s="6"/>
      <c r="CX1191" s="6"/>
      <c r="CY1191" s="6"/>
      <c r="CZ1191" s="6"/>
      <c r="DA1191" s="6"/>
      <c r="DB1191" s="6"/>
      <c r="DC1191" s="6"/>
      <c r="DD1191" s="6"/>
      <c r="DE1191" s="6"/>
      <c r="DF1191" s="6"/>
      <c r="DG1191" s="6"/>
      <c r="DH1191" s="6"/>
      <c r="DJ1191" s="6"/>
      <c r="DK1191" s="6"/>
      <c r="DL1191" s="6"/>
      <c r="DM1191" s="6"/>
      <c r="DN1191" s="6"/>
      <c r="DO1191" s="6"/>
      <c r="DP1191" s="6"/>
      <c r="DQ1191" s="6"/>
      <c r="DR1191" s="6"/>
      <c r="DS1191" s="6"/>
      <c r="DU1191" s="6"/>
      <c r="DV1191" s="6"/>
      <c r="DW1191" s="6"/>
      <c r="DX1191" s="6"/>
      <c r="DY1191" s="6"/>
      <c r="DZ1191" s="6"/>
      <c r="EA1191" s="6"/>
      <c r="EB1191" s="6"/>
      <c r="EC1191" s="6"/>
      <c r="ED1191" s="6"/>
      <c r="EE1191" s="6"/>
      <c r="EF1191" s="6"/>
      <c r="EG1191" s="6"/>
    </row>
    <row r="1192" spans="48:137" customFormat="1" x14ac:dyDescent="0.2">
      <c r="AV1192" s="6"/>
      <c r="AW1192" s="158"/>
      <c r="AX1192" s="158"/>
      <c r="AY1192" s="158"/>
      <c r="AZ1192" s="158"/>
      <c r="BA1192" s="158"/>
      <c r="BB1192" s="6"/>
      <c r="BC1192" s="6"/>
      <c r="BD1192" s="6"/>
      <c r="BE1192" s="6"/>
      <c r="BF1192" s="6"/>
      <c r="BG1192" s="6"/>
      <c r="BH1192" s="6"/>
      <c r="BI1192" s="6"/>
      <c r="BJ1192" s="6"/>
      <c r="BK1192" s="6"/>
      <c r="BL1192" s="6"/>
      <c r="BM1192" s="6"/>
      <c r="BN1192" s="6"/>
      <c r="BO1192" s="6"/>
      <c r="BP1192" s="6"/>
      <c r="BQ1192" s="6"/>
      <c r="BR1192" s="6"/>
      <c r="BS1192" s="6"/>
      <c r="BT1192" s="6"/>
      <c r="BU1192" s="6"/>
      <c r="BV1192" s="6"/>
      <c r="BW1192" s="6"/>
      <c r="BX1192" s="6"/>
      <c r="BY1192" s="6"/>
      <c r="BZ1192" s="6"/>
      <c r="CA1192" s="6"/>
      <c r="CB1192" s="6"/>
      <c r="CC1192" s="6"/>
      <c r="CD1192" s="6"/>
      <c r="CE1192" s="6"/>
      <c r="CF1192" s="6"/>
      <c r="CG1192" s="6"/>
      <c r="CH1192" s="6"/>
      <c r="CI1192" s="6"/>
      <c r="CJ1192" s="6"/>
      <c r="CK1192" s="6"/>
      <c r="CL1192" s="6"/>
      <c r="CN1192" s="6"/>
      <c r="CO1192" s="6"/>
      <c r="CP1192" s="6"/>
      <c r="CQ1192" s="6"/>
      <c r="CR1192" s="6"/>
      <c r="CS1192" s="6"/>
      <c r="CT1192" s="6"/>
      <c r="CU1192" s="6"/>
      <c r="CV1192" s="6"/>
      <c r="CW1192" s="6"/>
      <c r="CX1192" s="6"/>
      <c r="CY1192" s="6"/>
      <c r="CZ1192" s="6"/>
      <c r="DA1192" s="6"/>
      <c r="DB1192" s="6"/>
      <c r="DC1192" s="6"/>
      <c r="DD1192" s="6"/>
      <c r="DE1192" s="6"/>
      <c r="DF1192" s="6"/>
      <c r="DG1192" s="6"/>
      <c r="DH1192" s="6"/>
      <c r="DJ1192" s="6"/>
      <c r="DK1192" s="6"/>
      <c r="DL1192" s="6"/>
      <c r="DM1192" s="6"/>
      <c r="DN1192" s="6"/>
      <c r="DO1192" s="6"/>
      <c r="DP1192" s="6"/>
      <c r="DQ1192" s="6"/>
      <c r="DR1192" s="6"/>
      <c r="DS1192" s="6"/>
      <c r="DU1192" s="6"/>
      <c r="DV1192" s="6"/>
      <c r="DW1192" s="6"/>
      <c r="DX1192" s="6"/>
      <c r="DY1192" s="6"/>
      <c r="DZ1192" s="6"/>
      <c r="EA1192" s="6"/>
      <c r="EB1192" s="6"/>
      <c r="EC1192" s="6"/>
      <c r="ED1192" s="6"/>
      <c r="EE1192" s="6"/>
      <c r="EF1192" s="6"/>
      <c r="EG1192" s="6"/>
    </row>
    <row r="1193" spans="48:137" customFormat="1" x14ac:dyDescent="0.2">
      <c r="AV1193" s="6"/>
      <c r="AW1193" s="158"/>
      <c r="AX1193" s="158"/>
      <c r="AY1193" s="158"/>
      <c r="AZ1193" s="158"/>
      <c r="BA1193" s="158"/>
      <c r="BB1193" s="6"/>
      <c r="BC1193" s="6"/>
      <c r="BD1193" s="6"/>
      <c r="BE1193" s="6"/>
      <c r="BF1193" s="6"/>
      <c r="BG1193" s="6"/>
      <c r="BH1193" s="6"/>
      <c r="BI1193" s="6"/>
      <c r="BJ1193" s="6"/>
      <c r="BK1193" s="6"/>
      <c r="BL1193" s="6"/>
      <c r="BM1193" s="6"/>
      <c r="BN1193" s="6"/>
      <c r="BO1193" s="6"/>
      <c r="BP1193" s="6"/>
      <c r="BQ1193" s="6"/>
      <c r="BR1193" s="6"/>
      <c r="BS1193" s="6"/>
      <c r="BT1193" s="6"/>
      <c r="BU1193" s="6"/>
      <c r="BV1193" s="6"/>
      <c r="BW1193" s="6"/>
      <c r="BX1193" s="6"/>
      <c r="BY1193" s="6"/>
      <c r="BZ1193" s="6"/>
      <c r="CA1193" s="6"/>
      <c r="CB1193" s="6"/>
      <c r="CC1193" s="6"/>
      <c r="CD1193" s="6"/>
      <c r="CE1193" s="6"/>
      <c r="CF1193" s="6"/>
      <c r="CG1193" s="6"/>
      <c r="CH1193" s="6"/>
      <c r="CI1193" s="6"/>
      <c r="CJ1193" s="6"/>
      <c r="CK1193" s="6"/>
      <c r="CL1193" s="6"/>
      <c r="CN1193" s="6"/>
      <c r="CO1193" s="6"/>
      <c r="CP1193" s="6"/>
      <c r="CQ1193" s="6"/>
      <c r="CR1193" s="6"/>
      <c r="CS1193" s="6"/>
      <c r="CT1193" s="6"/>
      <c r="CU1193" s="6"/>
      <c r="CV1193" s="6"/>
      <c r="CW1193" s="6"/>
      <c r="CX1193" s="6"/>
      <c r="CY1193" s="6"/>
      <c r="CZ1193" s="6"/>
      <c r="DA1193" s="6"/>
      <c r="DB1193" s="6"/>
      <c r="DC1193" s="6"/>
      <c r="DD1193" s="6"/>
      <c r="DE1193" s="6"/>
      <c r="DF1193" s="6"/>
      <c r="DG1193" s="6"/>
      <c r="DH1193" s="6"/>
      <c r="DJ1193" s="6"/>
      <c r="DK1193" s="6"/>
      <c r="DL1193" s="6"/>
      <c r="DM1193" s="6"/>
      <c r="DN1193" s="6"/>
      <c r="DO1193" s="6"/>
      <c r="DP1193" s="6"/>
      <c r="DQ1193" s="6"/>
      <c r="DR1193" s="6"/>
      <c r="DS1193" s="6"/>
      <c r="DU1193" s="6"/>
      <c r="DV1193" s="6"/>
      <c r="DW1193" s="6"/>
      <c r="DX1193" s="6"/>
      <c r="DY1193" s="6"/>
      <c r="DZ1193" s="6"/>
      <c r="EA1193" s="6"/>
      <c r="EB1193" s="6"/>
      <c r="EC1193" s="6"/>
      <c r="ED1193" s="6"/>
      <c r="EE1193" s="6"/>
      <c r="EF1193" s="6"/>
      <c r="EG1193" s="6"/>
    </row>
    <row r="1194" spans="48:137" customFormat="1" x14ac:dyDescent="0.2">
      <c r="AV1194" s="6"/>
      <c r="AW1194" s="158"/>
      <c r="AX1194" s="158"/>
      <c r="AY1194" s="158"/>
      <c r="AZ1194" s="158"/>
      <c r="BA1194" s="158"/>
      <c r="BB1194" s="6"/>
      <c r="BC1194" s="6"/>
      <c r="BD1194" s="6"/>
      <c r="BE1194" s="6"/>
      <c r="BF1194" s="6"/>
      <c r="BG1194" s="6"/>
      <c r="BH1194" s="6"/>
      <c r="BI1194" s="6"/>
      <c r="BJ1194" s="6"/>
      <c r="BK1194" s="6"/>
      <c r="BL1194" s="6"/>
      <c r="BM1194" s="6"/>
      <c r="BN1194" s="6"/>
      <c r="BO1194" s="6"/>
      <c r="BP1194" s="6"/>
      <c r="BQ1194" s="6"/>
      <c r="BR1194" s="6"/>
      <c r="BS1194" s="6"/>
      <c r="BT1194" s="6"/>
      <c r="BU1194" s="6"/>
      <c r="BV1194" s="6"/>
      <c r="BW1194" s="6"/>
      <c r="BX1194" s="6"/>
      <c r="BY1194" s="6"/>
      <c r="BZ1194" s="6"/>
      <c r="CA1194" s="6"/>
      <c r="CB1194" s="6"/>
      <c r="CC1194" s="6"/>
      <c r="CD1194" s="6"/>
      <c r="CE1194" s="6"/>
      <c r="CF1194" s="6"/>
      <c r="CG1194" s="6"/>
      <c r="CH1194" s="6"/>
      <c r="CI1194" s="6"/>
      <c r="CJ1194" s="6"/>
      <c r="CK1194" s="6"/>
      <c r="CL1194" s="6"/>
      <c r="CN1194" s="6"/>
      <c r="CO1194" s="6"/>
      <c r="CP1194" s="6"/>
      <c r="CQ1194" s="6"/>
      <c r="CR1194" s="6"/>
      <c r="CS1194" s="6"/>
      <c r="CT1194" s="6"/>
      <c r="CU1194" s="6"/>
      <c r="CV1194" s="6"/>
      <c r="CW1194" s="6"/>
      <c r="CX1194" s="6"/>
      <c r="CY1194" s="6"/>
      <c r="CZ1194" s="6"/>
      <c r="DA1194" s="6"/>
      <c r="DB1194" s="6"/>
      <c r="DC1194" s="6"/>
      <c r="DD1194" s="6"/>
      <c r="DE1194" s="6"/>
      <c r="DF1194" s="6"/>
      <c r="DG1194" s="6"/>
      <c r="DH1194" s="6"/>
      <c r="DJ1194" s="6"/>
      <c r="DK1194" s="6"/>
      <c r="DL1194" s="6"/>
      <c r="DM1194" s="6"/>
      <c r="DN1194" s="6"/>
      <c r="DO1194" s="6"/>
      <c r="DP1194" s="6"/>
      <c r="DQ1194" s="6"/>
      <c r="DR1194" s="6"/>
      <c r="DS1194" s="6"/>
      <c r="DU1194" s="6"/>
      <c r="DV1194" s="6"/>
      <c r="DW1194" s="6"/>
      <c r="DX1194" s="6"/>
      <c r="DY1194" s="6"/>
      <c r="DZ1194" s="6"/>
      <c r="EA1194" s="6"/>
      <c r="EB1194" s="6"/>
      <c r="EC1194" s="6"/>
      <c r="ED1194" s="6"/>
      <c r="EE1194" s="6"/>
      <c r="EF1194" s="6"/>
      <c r="EG1194" s="6"/>
    </row>
    <row r="1195" spans="48:137" customFormat="1" x14ac:dyDescent="0.2">
      <c r="AV1195" s="6"/>
      <c r="AW1195" s="158"/>
      <c r="AX1195" s="158"/>
      <c r="AY1195" s="158"/>
      <c r="AZ1195" s="158"/>
      <c r="BA1195" s="158"/>
      <c r="BB1195" s="6"/>
      <c r="BC1195" s="6"/>
      <c r="BD1195" s="6"/>
      <c r="BE1195" s="6"/>
      <c r="BF1195" s="6"/>
      <c r="BG1195" s="6"/>
      <c r="BH1195" s="6"/>
      <c r="BI1195" s="6"/>
      <c r="BJ1195" s="6"/>
      <c r="BK1195" s="6"/>
      <c r="BL1195" s="6"/>
      <c r="BM1195" s="6"/>
      <c r="BN1195" s="6"/>
      <c r="BO1195" s="6"/>
      <c r="BP1195" s="6"/>
      <c r="BQ1195" s="6"/>
      <c r="BR1195" s="6"/>
      <c r="BS1195" s="6"/>
      <c r="BT1195" s="6"/>
      <c r="BU1195" s="6"/>
      <c r="BV1195" s="6"/>
      <c r="BW1195" s="6"/>
      <c r="BX1195" s="6"/>
      <c r="BY1195" s="6"/>
      <c r="BZ1195" s="6"/>
      <c r="CA1195" s="6"/>
      <c r="CB1195" s="6"/>
      <c r="CC1195" s="6"/>
      <c r="CD1195" s="6"/>
      <c r="CE1195" s="6"/>
      <c r="CF1195" s="6"/>
      <c r="CG1195" s="6"/>
      <c r="CH1195" s="6"/>
      <c r="CI1195" s="6"/>
      <c r="CJ1195" s="6"/>
      <c r="CK1195" s="6"/>
      <c r="CL1195" s="6"/>
      <c r="CN1195" s="6"/>
      <c r="CO1195" s="6"/>
      <c r="CP1195" s="6"/>
      <c r="CQ1195" s="6"/>
      <c r="CR1195" s="6"/>
      <c r="CS1195" s="6"/>
      <c r="CT1195" s="6"/>
      <c r="CU1195" s="6"/>
      <c r="CV1195" s="6"/>
      <c r="CW1195" s="6"/>
      <c r="CX1195" s="6"/>
      <c r="CY1195" s="6"/>
      <c r="CZ1195" s="6"/>
      <c r="DA1195" s="6"/>
      <c r="DB1195" s="6"/>
      <c r="DC1195" s="6"/>
      <c r="DD1195" s="6"/>
      <c r="DE1195" s="6"/>
      <c r="DF1195" s="6"/>
      <c r="DG1195" s="6"/>
      <c r="DH1195" s="6"/>
      <c r="DJ1195" s="6"/>
      <c r="DK1195" s="6"/>
      <c r="DL1195" s="6"/>
      <c r="DM1195" s="6"/>
      <c r="DN1195" s="6"/>
      <c r="DO1195" s="6"/>
      <c r="DP1195" s="6"/>
      <c r="DQ1195" s="6"/>
      <c r="DR1195" s="6"/>
      <c r="DS1195" s="6"/>
      <c r="DU1195" s="6"/>
      <c r="DV1195" s="6"/>
      <c r="DW1195" s="6"/>
      <c r="DX1195" s="6"/>
      <c r="DY1195" s="6"/>
      <c r="DZ1195" s="6"/>
      <c r="EA1195" s="6"/>
      <c r="EB1195" s="6"/>
      <c r="EC1195" s="6"/>
      <c r="ED1195" s="6"/>
      <c r="EE1195" s="6"/>
      <c r="EF1195" s="6"/>
      <c r="EG1195" s="6"/>
    </row>
    <row r="1196" spans="48:137" customFormat="1" x14ac:dyDescent="0.2">
      <c r="AV1196" s="6"/>
      <c r="AW1196" s="158"/>
      <c r="AX1196" s="158"/>
      <c r="AY1196" s="158"/>
      <c r="AZ1196" s="158"/>
      <c r="BA1196" s="158"/>
      <c r="BB1196" s="6"/>
      <c r="BC1196" s="6"/>
      <c r="BD1196" s="6"/>
      <c r="BE1196" s="6"/>
      <c r="BF1196" s="6"/>
      <c r="BG1196" s="6"/>
      <c r="BH1196" s="6"/>
      <c r="BI1196" s="6"/>
      <c r="BJ1196" s="6"/>
      <c r="BK1196" s="6"/>
      <c r="BL1196" s="6"/>
      <c r="BM1196" s="6"/>
      <c r="BN1196" s="6"/>
      <c r="BO1196" s="6"/>
      <c r="BP1196" s="6"/>
      <c r="BQ1196" s="6"/>
      <c r="BR1196" s="6"/>
      <c r="BS1196" s="6"/>
      <c r="BT1196" s="6"/>
      <c r="BU1196" s="6"/>
      <c r="BV1196" s="6"/>
      <c r="BW1196" s="6"/>
      <c r="BX1196" s="6"/>
      <c r="BY1196" s="6"/>
      <c r="BZ1196" s="6"/>
      <c r="CA1196" s="6"/>
      <c r="CB1196" s="6"/>
      <c r="CC1196" s="6"/>
      <c r="CD1196" s="6"/>
      <c r="CE1196" s="6"/>
      <c r="CF1196" s="6"/>
      <c r="CG1196" s="6"/>
      <c r="CH1196" s="6"/>
      <c r="CI1196" s="6"/>
      <c r="CJ1196" s="6"/>
      <c r="CK1196" s="6"/>
      <c r="CL1196" s="6"/>
      <c r="CN1196" s="6"/>
      <c r="CO1196" s="6"/>
      <c r="CP1196" s="6"/>
      <c r="CQ1196" s="6"/>
      <c r="CR1196" s="6"/>
      <c r="CS1196" s="6"/>
      <c r="CT1196" s="6"/>
      <c r="CU1196" s="6"/>
      <c r="CV1196" s="6"/>
      <c r="CW1196" s="6"/>
      <c r="CX1196" s="6"/>
      <c r="CY1196" s="6"/>
      <c r="CZ1196" s="6"/>
      <c r="DA1196" s="6"/>
      <c r="DB1196" s="6"/>
      <c r="DC1196" s="6"/>
      <c r="DD1196" s="6"/>
      <c r="DE1196" s="6"/>
      <c r="DF1196" s="6"/>
      <c r="DG1196" s="6"/>
      <c r="DH1196" s="6"/>
      <c r="DJ1196" s="6"/>
      <c r="DK1196" s="6"/>
      <c r="DL1196" s="6"/>
      <c r="DM1196" s="6"/>
      <c r="DN1196" s="6"/>
      <c r="DO1196" s="6"/>
      <c r="DP1196" s="6"/>
      <c r="DQ1196" s="6"/>
      <c r="DR1196" s="6"/>
      <c r="DS1196" s="6"/>
      <c r="DU1196" s="6"/>
      <c r="DV1196" s="6"/>
      <c r="DW1196" s="6"/>
      <c r="DX1196" s="6"/>
      <c r="DY1196" s="6"/>
      <c r="DZ1196" s="6"/>
      <c r="EA1196" s="6"/>
      <c r="EB1196" s="6"/>
      <c r="EC1196" s="6"/>
      <c r="ED1196" s="6"/>
      <c r="EE1196" s="6"/>
      <c r="EF1196" s="6"/>
      <c r="EG1196" s="6"/>
    </row>
    <row r="1197" spans="48:137" customFormat="1" x14ac:dyDescent="0.2">
      <c r="AV1197" s="6"/>
      <c r="AW1197" s="158"/>
      <c r="AX1197" s="158"/>
      <c r="AY1197" s="158"/>
      <c r="AZ1197" s="158"/>
      <c r="BA1197" s="158"/>
      <c r="BB1197" s="6"/>
      <c r="BC1197" s="6"/>
      <c r="BD1197" s="6"/>
      <c r="BE1197" s="6"/>
      <c r="BF1197" s="6"/>
      <c r="BG1197" s="6"/>
      <c r="BH1197" s="6"/>
      <c r="BI1197" s="6"/>
      <c r="BJ1197" s="6"/>
      <c r="BK1197" s="6"/>
      <c r="BL1197" s="6"/>
      <c r="BM1197" s="6"/>
      <c r="BN1197" s="6"/>
      <c r="BO1197" s="6"/>
      <c r="BP1197" s="6"/>
      <c r="BQ1197" s="6"/>
      <c r="BR1197" s="6"/>
      <c r="BS1197" s="6"/>
      <c r="BT1197" s="6"/>
      <c r="BU1197" s="6"/>
      <c r="BV1197" s="6"/>
      <c r="BW1197" s="6"/>
      <c r="BX1197" s="6"/>
      <c r="BY1197" s="6"/>
      <c r="BZ1197" s="6"/>
      <c r="CA1197" s="6"/>
      <c r="CB1197" s="6"/>
      <c r="CC1197" s="6"/>
      <c r="CD1197" s="6"/>
      <c r="CE1197" s="6"/>
      <c r="CF1197" s="6"/>
      <c r="CG1197" s="6"/>
      <c r="CH1197" s="6"/>
      <c r="CI1197" s="6"/>
      <c r="CJ1197" s="6"/>
      <c r="CK1197" s="6"/>
      <c r="CL1197" s="6"/>
      <c r="CN1197" s="6"/>
      <c r="CO1197" s="6"/>
      <c r="CP1197" s="6"/>
      <c r="CQ1197" s="6"/>
      <c r="CR1197" s="6"/>
      <c r="CS1197" s="6"/>
      <c r="CT1197" s="6"/>
      <c r="CU1197" s="6"/>
      <c r="CV1197" s="6"/>
      <c r="CW1197" s="6"/>
      <c r="CX1197" s="6"/>
      <c r="CY1197" s="6"/>
      <c r="CZ1197" s="6"/>
      <c r="DA1197" s="6"/>
      <c r="DB1197" s="6"/>
      <c r="DC1197" s="6"/>
      <c r="DD1197" s="6"/>
      <c r="DE1197" s="6"/>
      <c r="DF1197" s="6"/>
      <c r="DG1197" s="6"/>
      <c r="DH1197" s="6"/>
      <c r="DJ1197" s="6"/>
      <c r="DK1197" s="6"/>
      <c r="DL1197" s="6"/>
      <c r="DM1197" s="6"/>
      <c r="DN1197" s="6"/>
      <c r="DO1197" s="6"/>
      <c r="DP1197" s="6"/>
      <c r="DQ1197" s="6"/>
      <c r="DR1197" s="6"/>
      <c r="DS1197" s="6"/>
      <c r="DU1197" s="6"/>
      <c r="DV1197" s="6"/>
      <c r="DW1197" s="6"/>
      <c r="DX1197" s="6"/>
      <c r="DY1197" s="6"/>
      <c r="DZ1197" s="6"/>
      <c r="EA1197" s="6"/>
      <c r="EB1197" s="6"/>
      <c r="EC1197" s="6"/>
      <c r="ED1197" s="6"/>
      <c r="EE1197" s="6"/>
      <c r="EF1197" s="6"/>
      <c r="EG1197" s="6"/>
    </row>
    <row r="1198" spans="48:137" customFormat="1" x14ac:dyDescent="0.2">
      <c r="AV1198" s="6"/>
      <c r="AW1198" s="158"/>
      <c r="AX1198" s="158"/>
      <c r="AY1198" s="158"/>
      <c r="AZ1198" s="158"/>
      <c r="BA1198" s="158"/>
      <c r="BB1198" s="6"/>
      <c r="BC1198" s="6"/>
      <c r="BD1198" s="6"/>
      <c r="BE1198" s="6"/>
      <c r="BF1198" s="6"/>
      <c r="BG1198" s="6"/>
      <c r="BH1198" s="6"/>
      <c r="BI1198" s="6"/>
      <c r="BJ1198" s="6"/>
      <c r="BK1198" s="6"/>
      <c r="BL1198" s="6"/>
      <c r="BM1198" s="6"/>
      <c r="BN1198" s="6"/>
      <c r="BO1198" s="6"/>
      <c r="BP1198" s="6"/>
      <c r="BQ1198" s="6"/>
      <c r="BR1198" s="6"/>
      <c r="BS1198" s="6"/>
      <c r="BT1198" s="6"/>
      <c r="BU1198" s="6"/>
      <c r="BV1198" s="6"/>
      <c r="BW1198" s="6"/>
      <c r="BX1198" s="6"/>
      <c r="BY1198" s="6"/>
      <c r="BZ1198" s="6"/>
      <c r="CA1198" s="6"/>
      <c r="CB1198" s="6"/>
      <c r="CC1198" s="6"/>
      <c r="CD1198" s="6"/>
      <c r="CE1198" s="6"/>
      <c r="CF1198" s="6"/>
      <c r="CG1198" s="6"/>
      <c r="CH1198" s="6"/>
      <c r="CI1198" s="6"/>
      <c r="CJ1198" s="6"/>
      <c r="CK1198" s="6"/>
      <c r="CL1198" s="6"/>
      <c r="CN1198" s="6"/>
      <c r="CO1198" s="6"/>
      <c r="CP1198" s="6"/>
      <c r="CQ1198" s="6"/>
      <c r="CR1198" s="6"/>
      <c r="CS1198" s="6"/>
      <c r="CT1198" s="6"/>
      <c r="CU1198" s="6"/>
      <c r="CV1198" s="6"/>
      <c r="CW1198" s="6"/>
      <c r="CX1198" s="6"/>
      <c r="CY1198" s="6"/>
      <c r="CZ1198" s="6"/>
      <c r="DA1198" s="6"/>
      <c r="DB1198" s="6"/>
      <c r="DC1198" s="6"/>
      <c r="DD1198" s="6"/>
      <c r="DE1198" s="6"/>
      <c r="DF1198" s="6"/>
      <c r="DG1198" s="6"/>
      <c r="DH1198" s="6"/>
      <c r="DJ1198" s="6"/>
      <c r="DK1198" s="6"/>
      <c r="DL1198" s="6"/>
      <c r="DM1198" s="6"/>
      <c r="DN1198" s="6"/>
      <c r="DO1198" s="6"/>
      <c r="DP1198" s="6"/>
      <c r="DQ1198" s="6"/>
      <c r="DR1198" s="6"/>
      <c r="DS1198" s="6"/>
      <c r="DU1198" s="6"/>
      <c r="DV1198" s="6"/>
      <c r="DW1198" s="6"/>
      <c r="DX1198" s="6"/>
      <c r="DY1198" s="6"/>
      <c r="DZ1198" s="6"/>
      <c r="EA1198" s="6"/>
      <c r="EB1198" s="6"/>
      <c r="EC1198" s="6"/>
      <c r="ED1198" s="6"/>
      <c r="EE1198" s="6"/>
      <c r="EF1198" s="6"/>
      <c r="EG1198" s="6"/>
    </row>
    <row r="1199" spans="48:137" customFormat="1" x14ac:dyDescent="0.2">
      <c r="AV1199" s="6"/>
      <c r="AW1199" s="158"/>
      <c r="AX1199" s="158"/>
      <c r="AY1199" s="158"/>
      <c r="AZ1199" s="158"/>
      <c r="BA1199" s="158"/>
      <c r="BB1199" s="6"/>
      <c r="BC1199" s="6"/>
      <c r="BD1199" s="6"/>
      <c r="BE1199" s="6"/>
      <c r="BF1199" s="6"/>
      <c r="BG1199" s="6"/>
      <c r="BH1199" s="6"/>
      <c r="BI1199" s="6"/>
      <c r="BJ1199" s="6"/>
      <c r="BK1199" s="6"/>
      <c r="BL1199" s="6"/>
      <c r="BM1199" s="6"/>
      <c r="BN1199" s="6"/>
      <c r="BO1199" s="6"/>
      <c r="BP1199" s="6"/>
      <c r="BQ1199" s="6"/>
      <c r="BR1199" s="6"/>
      <c r="BS1199" s="6"/>
      <c r="BT1199" s="6"/>
      <c r="BU1199" s="6"/>
      <c r="BV1199" s="6"/>
      <c r="BW1199" s="6"/>
      <c r="BX1199" s="6"/>
      <c r="BY1199" s="6"/>
      <c r="BZ1199" s="6"/>
      <c r="CA1199" s="6"/>
      <c r="CB1199" s="6"/>
      <c r="CC1199" s="6"/>
      <c r="CD1199" s="6"/>
      <c r="CE1199" s="6"/>
      <c r="CF1199" s="6"/>
      <c r="CG1199" s="6"/>
      <c r="CH1199" s="6"/>
      <c r="CI1199" s="6"/>
      <c r="CJ1199" s="6"/>
      <c r="CK1199" s="6"/>
      <c r="CL1199" s="6"/>
      <c r="CN1199" s="6"/>
      <c r="CO1199" s="6"/>
      <c r="CP1199" s="6"/>
      <c r="CQ1199" s="6"/>
      <c r="CR1199" s="6"/>
      <c r="CS1199" s="6"/>
      <c r="CT1199" s="6"/>
      <c r="CU1199" s="6"/>
      <c r="CV1199" s="6"/>
      <c r="CW1199" s="6"/>
      <c r="CX1199" s="6"/>
      <c r="CY1199" s="6"/>
      <c r="CZ1199" s="6"/>
      <c r="DA1199" s="6"/>
      <c r="DB1199" s="6"/>
      <c r="DC1199" s="6"/>
      <c r="DD1199" s="6"/>
      <c r="DE1199" s="6"/>
      <c r="DF1199" s="6"/>
      <c r="DG1199" s="6"/>
      <c r="DH1199" s="6"/>
      <c r="DJ1199" s="6"/>
      <c r="DK1199" s="6"/>
      <c r="DL1199" s="6"/>
      <c r="DM1199" s="6"/>
      <c r="DN1199" s="6"/>
      <c r="DO1199" s="6"/>
      <c r="DP1199" s="6"/>
      <c r="DQ1199" s="6"/>
      <c r="DR1199" s="6"/>
      <c r="DS1199" s="6"/>
      <c r="DU1199" s="6"/>
      <c r="DV1199" s="6"/>
      <c r="DW1199" s="6"/>
      <c r="DX1199" s="6"/>
      <c r="DY1199" s="6"/>
      <c r="DZ1199" s="6"/>
      <c r="EA1199" s="6"/>
      <c r="EB1199" s="6"/>
      <c r="EC1199" s="6"/>
      <c r="ED1199" s="6"/>
      <c r="EE1199" s="6"/>
      <c r="EF1199" s="6"/>
      <c r="EG1199" s="6"/>
    </row>
    <row r="1200" spans="48:137" customFormat="1" x14ac:dyDescent="0.2">
      <c r="AV1200" s="6"/>
      <c r="AW1200" s="158"/>
      <c r="AX1200" s="158"/>
      <c r="AY1200" s="158"/>
      <c r="AZ1200" s="158"/>
      <c r="BA1200" s="158"/>
      <c r="BB1200" s="6"/>
      <c r="BC1200" s="6"/>
      <c r="BD1200" s="6"/>
      <c r="BE1200" s="6"/>
      <c r="BF1200" s="6"/>
      <c r="BG1200" s="6"/>
      <c r="BH1200" s="6"/>
      <c r="BI1200" s="6"/>
      <c r="BJ1200" s="6"/>
      <c r="BK1200" s="6"/>
      <c r="BL1200" s="6"/>
      <c r="BM1200" s="6"/>
      <c r="BN1200" s="6"/>
      <c r="BO1200" s="6"/>
      <c r="BP1200" s="6"/>
      <c r="BQ1200" s="6"/>
      <c r="BR1200" s="6"/>
      <c r="BS1200" s="6"/>
      <c r="BT1200" s="6"/>
      <c r="BU1200" s="6"/>
      <c r="BV1200" s="6"/>
      <c r="BW1200" s="6"/>
      <c r="BX1200" s="6"/>
      <c r="BY1200" s="6"/>
      <c r="BZ1200" s="6"/>
      <c r="CA1200" s="6"/>
      <c r="CB1200" s="6"/>
      <c r="CC1200" s="6"/>
      <c r="CD1200" s="6"/>
      <c r="CE1200" s="6"/>
      <c r="CF1200" s="6"/>
      <c r="CG1200" s="6"/>
      <c r="CH1200" s="6"/>
      <c r="CI1200" s="6"/>
      <c r="CJ1200" s="6"/>
      <c r="CK1200" s="6"/>
      <c r="CL1200" s="6"/>
      <c r="CN1200" s="6"/>
      <c r="CO1200" s="6"/>
      <c r="CP1200" s="6"/>
      <c r="CQ1200" s="6"/>
      <c r="CR1200" s="6"/>
      <c r="CS1200" s="6"/>
      <c r="CT1200" s="6"/>
      <c r="CU1200" s="6"/>
      <c r="CV1200" s="6"/>
      <c r="CW1200" s="6"/>
      <c r="CX1200" s="6"/>
      <c r="CY1200" s="6"/>
      <c r="CZ1200" s="6"/>
      <c r="DA1200" s="6"/>
      <c r="DB1200" s="6"/>
      <c r="DC1200" s="6"/>
      <c r="DD1200" s="6"/>
      <c r="DE1200" s="6"/>
      <c r="DF1200" s="6"/>
      <c r="DG1200" s="6"/>
      <c r="DH1200" s="6"/>
      <c r="DJ1200" s="6"/>
      <c r="DK1200" s="6"/>
      <c r="DL1200" s="6"/>
      <c r="DM1200" s="6"/>
      <c r="DN1200" s="6"/>
      <c r="DO1200" s="6"/>
      <c r="DP1200" s="6"/>
      <c r="DQ1200" s="6"/>
      <c r="DR1200" s="6"/>
      <c r="DS1200" s="6"/>
      <c r="DU1200" s="6"/>
      <c r="DV1200" s="6"/>
      <c r="DW1200" s="6"/>
      <c r="DX1200" s="6"/>
      <c r="DY1200" s="6"/>
      <c r="DZ1200" s="6"/>
      <c r="EA1200" s="6"/>
      <c r="EB1200" s="6"/>
      <c r="EC1200" s="6"/>
      <c r="ED1200" s="6"/>
      <c r="EE1200" s="6"/>
      <c r="EF1200" s="6"/>
      <c r="EG1200" s="6"/>
    </row>
    <row r="1201" spans="48:137" customFormat="1" x14ac:dyDescent="0.2">
      <c r="AV1201" s="6"/>
      <c r="AW1201" s="158"/>
      <c r="AX1201" s="158"/>
      <c r="AY1201" s="158"/>
      <c r="AZ1201" s="158"/>
      <c r="BA1201" s="158"/>
      <c r="BB1201" s="6"/>
      <c r="BC1201" s="6"/>
      <c r="BD1201" s="6"/>
      <c r="BE1201" s="6"/>
      <c r="BF1201" s="6"/>
      <c r="BG1201" s="6"/>
      <c r="BH1201" s="6"/>
      <c r="BI1201" s="6"/>
      <c r="BJ1201" s="6"/>
      <c r="BK1201" s="6"/>
      <c r="BL1201" s="6"/>
      <c r="BM1201" s="6"/>
      <c r="BN1201" s="6"/>
      <c r="BO1201" s="6"/>
      <c r="BP1201" s="6"/>
      <c r="BQ1201" s="6"/>
      <c r="BR1201" s="6"/>
      <c r="BS1201" s="6"/>
      <c r="BT1201" s="6"/>
      <c r="BU1201" s="6"/>
      <c r="BV1201" s="6"/>
      <c r="BW1201" s="6"/>
      <c r="BX1201" s="6"/>
      <c r="BY1201" s="6"/>
      <c r="BZ1201" s="6"/>
      <c r="CA1201" s="6"/>
      <c r="CB1201" s="6"/>
      <c r="CC1201" s="6"/>
      <c r="CD1201" s="6"/>
      <c r="CE1201" s="6"/>
      <c r="CF1201" s="6"/>
      <c r="CG1201" s="6"/>
      <c r="CH1201" s="6"/>
      <c r="CI1201" s="6"/>
      <c r="CJ1201" s="6"/>
      <c r="CK1201" s="6"/>
      <c r="CL1201" s="6"/>
      <c r="CN1201" s="6"/>
      <c r="CO1201" s="6"/>
      <c r="CP1201" s="6"/>
      <c r="CQ1201" s="6"/>
      <c r="CR1201" s="6"/>
      <c r="CS1201" s="6"/>
      <c r="CT1201" s="6"/>
      <c r="CU1201" s="6"/>
      <c r="CV1201" s="6"/>
      <c r="CW1201" s="6"/>
      <c r="CX1201" s="6"/>
      <c r="CY1201" s="6"/>
      <c r="CZ1201" s="6"/>
      <c r="DA1201" s="6"/>
      <c r="DB1201" s="6"/>
      <c r="DC1201" s="6"/>
      <c r="DD1201" s="6"/>
      <c r="DE1201" s="6"/>
      <c r="DF1201" s="6"/>
      <c r="DG1201" s="6"/>
      <c r="DH1201" s="6"/>
      <c r="DJ1201" s="6"/>
      <c r="DK1201" s="6"/>
      <c r="DL1201" s="6"/>
      <c r="DM1201" s="6"/>
      <c r="DN1201" s="6"/>
      <c r="DO1201" s="6"/>
      <c r="DP1201" s="6"/>
      <c r="DQ1201" s="6"/>
      <c r="DR1201" s="6"/>
      <c r="DS1201" s="6"/>
      <c r="DU1201" s="6"/>
      <c r="DV1201" s="6"/>
      <c r="DW1201" s="6"/>
      <c r="DX1201" s="6"/>
      <c r="DY1201" s="6"/>
      <c r="DZ1201" s="6"/>
      <c r="EA1201" s="6"/>
      <c r="EB1201" s="6"/>
      <c r="EC1201" s="6"/>
      <c r="ED1201" s="6"/>
      <c r="EE1201" s="6"/>
      <c r="EF1201" s="6"/>
      <c r="EG1201" s="6"/>
    </row>
    <row r="1202" spans="48:137" customFormat="1" x14ac:dyDescent="0.2">
      <c r="AV1202" s="6"/>
      <c r="AW1202" s="158"/>
      <c r="AX1202" s="158"/>
      <c r="AY1202" s="158"/>
      <c r="AZ1202" s="158"/>
      <c r="BA1202" s="158"/>
      <c r="BB1202" s="6"/>
      <c r="BC1202" s="6"/>
      <c r="BD1202" s="6"/>
      <c r="BE1202" s="6"/>
      <c r="BF1202" s="6"/>
      <c r="BG1202" s="6"/>
      <c r="BH1202" s="6"/>
      <c r="BI1202" s="6"/>
      <c r="BJ1202" s="6"/>
      <c r="BK1202" s="6"/>
      <c r="BL1202" s="6"/>
      <c r="BM1202" s="6"/>
      <c r="BN1202" s="6"/>
      <c r="BO1202" s="6"/>
      <c r="BP1202" s="6"/>
      <c r="BQ1202" s="6"/>
      <c r="BR1202" s="6"/>
      <c r="BS1202" s="6"/>
      <c r="BT1202" s="6"/>
      <c r="BU1202" s="6"/>
      <c r="BV1202" s="6"/>
      <c r="BW1202" s="6"/>
      <c r="BX1202" s="6"/>
      <c r="BY1202" s="6"/>
      <c r="BZ1202" s="6"/>
      <c r="CA1202" s="6"/>
      <c r="CB1202" s="6"/>
      <c r="CC1202" s="6"/>
      <c r="CD1202" s="6"/>
      <c r="CE1202" s="6"/>
      <c r="CF1202" s="6"/>
      <c r="CG1202" s="6"/>
      <c r="CH1202" s="6"/>
      <c r="CI1202" s="6"/>
      <c r="CJ1202" s="6"/>
      <c r="CK1202" s="6"/>
      <c r="CL1202" s="6"/>
      <c r="CN1202" s="6"/>
      <c r="CO1202" s="6"/>
      <c r="CP1202" s="6"/>
      <c r="CQ1202" s="6"/>
      <c r="CR1202" s="6"/>
      <c r="CS1202" s="6"/>
      <c r="CT1202" s="6"/>
      <c r="CU1202" s="6"/>
      <c r="CV1202" s="6"/>
      <c r="CW1202" s="6"/>
      <c r="CX1202" s="6"/>
      <c r="CY1202" s="6"/>
      <c r="CZ1202" s="6"/>
      <c r="DA1202" s="6"/>
      <c r="DB1202" s="6"/>
      <c r="DC1202" s="6"/>
      <c r="DD1202" s="6"/>
      <c r="DE1202" s="6"/>
      <c r="DF1202" s="6"/>
      <c r="DG1202" s="6"/>
      <c r="DH1202" s="6"/>
      <c r="DJ1202" s="6"/>
      <c r="DK1202" s="6"/>
      <c r="DL1202" s="6"/>
      <c r="DM1202" s="6"/>
      <c r="DN1202" s="6"/>
      <c r="DO1202" s="6"/>
      <c r="DP1202" s="6"/>
      <c r="DQ1202" s="6"/>
      <c r="DR1202" s="6"/>
      <c r="DS1202" s="6"/>
      <c r="DU1202" s="6"/>
      <c r="DV1202" s="6"/>
      <c r="DW1202" s="6"/>
      <c r="DX1202" s="6"/>
      <c r="DY1202" s="6"/>
      <c r="DZ1202" s="6"/>
      <c r="EA1202" s="6"/>
      <c r="EB1202" s="6"/>
      <c r="EC1202" s="6"/>
      <c r="ED1202" s="6"/>
      <c r="EE1202" s="6"/>
      <c r="EF1202" s="6"/>
      <c r="EG1202" s="6"/>
    </row>
    <row r="1203" spans="48:137" customFormat="1" x14ac:dyDescent="0.2">
      <c r="AV1203" s="6"/>
      <c r="AW1203" s="158"/>
      <c r="AX1203" s="158"/>
      <c r="AY1203" s="158"/>
      <c r="AZ1203" s="158"/>
      <c r="BA1203" s="158"/>
      <c r="BB1203" s="6"/>
      <c r="BC1203" s="6"/>
      <c r="BD1203" s="6"/>
      <c r="BE1203" s="6"/>
      <c r="BF1203" s="6"/>
      <c r="BG1203" s="6"/>
      <c r="BH1203" s="6"/>
      <c r="BI1203" s="6"/>
      <c r="BJ1203" s="6"/>
      <c r="BK1203" s="6"/>
      <c r="BL1203" s="6"/>
      <c r="BM1203" s="6"/>
      <c r="BN1203" s="6"/>
      <c r="BO1203" s="6"/>
      <c r="BP1203" s="6"/>
      <c r="BQ1203" s="6"/>
      <c r="BR1203" s="6"/>
      <c r="BS1203" s="6"/>
      <c r="BT1203" s="6"/>
      <c r="BU1203" s="6"/>
      <c r="BV1203" s="6"/>
      <c r="BW1203" s="6"/>
      <c r="BX1203" s="6"/>
      <c r="BY1203" s="6"/>
      <c r="BZ1203" s="6"/>
      <c r="CA1203" s="6"/>
      <c r="CB1203" s="6"/>
      <c r="CC1203" s="6"/>
      <c r="CD1203" s="6"/>
      <c r="CE1203" s="6"/>
      <c r="CF1203" s="6"/>
      <c r="CG1203" s="6"/>
      <c r="CH1203" s="6"/>
      <c r="CI1203" s="6"/>
      <c r="CJ1203" s="6"/>
      <c r="CK1203" s="6"/>
      <c r="CL1203" s="6"/>
      <c r="CN1203" s="6"/>
      <c r="CO1203" s="6"/>
      <c r="CP1203" s="6"/>
      <c r="CQ1203" s="6"/>
      <c r="CR1203" s="6"/>
      <c r="CS1203" s="6"/>
      <c r="CT1203" s="6"/>
      <c r="CU1203" s="6"/>
      <c r="CV1203" s="6"/>
      <c r="CW1203" s="6"/>
      <c r="CX1203" s="6"/>
      <c r="CY1203" s="6"/>
      <c r="CZ1203" s="6"/>
      <c r="DA1203" s="6"/>
      <c r="DB1203" s="6"/>
      <c r="DC1203" s="6"/>
      <c r="DD1203" s="6"/>
      <c r="DE1203" s="6"/>
      <c r="DF1203" s="6"/>
      <c r="DG1203" s="6"/>
      <c r="DH1203" s="6"/>
      <c r="DJ1203" s="6"/>
      <c r="DK1203" s="6"/>
      <c r="DL1203" s="6"/>
      <c r="DM1203" s="6"/>
      <c r="DN1203" s="6"/>
      <c r="DO1203" s="6"/>
      <c r="DP1203" s="6"/>
      <c r="DQ1203" s="6"/>
      <c r="DR1203" s="6"/>
      <c r="DS1203" s="6"/>
      <c r="DU1203" s="6"/>
      <c r="DV1203" s="6"/>
      <c r="DW1203" s="6"/>
      <c r="DX1203" s="6"/>
      <c r="DY1203" s="6"/>
      <c r="DZ1203" s="6"/>
      <c r="EA1203" s="6"/>
      <c r="EB1203" s="6"/>
      <c r="EC1203" s="6"/>
      <c r="ED1203" s="6"/>
      <c r="EE1203" s="6"/>
      <c r="EF1203" s="6"/>
      <c r="EG1203" s="6"/>
    </row>
    <row r="1204" spans="48:137" customFormat="1" x14ac:dyDescent="0.2">
      <c r="AV1204" s="6"/>
      <c r="AW1204" s="158"/>
      <c r="AX1204" s="158"/>
      <c r="AY1204" s="158"/>
      <c r="AZ1204" s="158"/>
      <c r="BA1204" s="158"/>
      <c r="BB1204" s="6"/>
      <c r="BC1204" s="6"/>
      <c r="BD1204" s="6"/>
      <c r="BE1204" s="6"/>
      <c r="BF1204" s="6"/>
      <c r="BG1204" s="6"/>
      <c r="BH1204" s="6"/>
      <c r="BI1204" s="6"/>
      <c r="BJ1204" s="6"/>
      <c r="BK1204" s="6"/>
      <c r="BL1204" s="6"/>
      <c r="BM1204" s="6"/>
      <c r="BN1204" s="6"/>
      <c r="BO1204" s="6"/>
      <c r="BP1204" s="6"/>
      <c r="BQ1204" s="6"/>
      <c r="BR1204" s="6"/>
      <c r="BS1204" s="6"/>
      <c r="BT1204" s="6"/>
      <c r="BU1204" s="6"/>
      <c r="BV1204" s="6"/>
      <c r="BW1204" s="6"/>
      <c r="BX1204" s="6"/>
      <c r="BY1204" s="6"/>
      <c r="BZ1204" s="6"/>
      <c r="CA1204" s="6"/>
      <c r="CB1204" s="6"/>
      <c r="CC1204" s="6"/>
      <c r="CD1204" s="6"/>
      <c r="CE1204" s="6"/>
      <c r="CF1204" s="6"/>
      <c r="CG1204" s="6"/>
      <c r="CH1204" s="6"/>
      <c r="CI1204" s="6"/>
      <c r="CJ1204" s="6"/>
      <c r="CK1204" s="6"/>
      <c r="CL1204" s="6"/>
      <c r="CN1204" s="6"/>
      <c r="CO1204" s="6"/>
      <c r="CP1204" s="6"/>
      <c r="CQ1204" s="6"/>
      <c r="CR1204" s="6"/>
      <c r="CS1204" s="6"/>
      <c r="CT1204" s="6"/>
      <c r="CU1204" s="6"/>
      <c r="CV1204" s="6"/>
      <c r="CW1204" s="6"/>
      <c r="CX1204" s="6"/>
      <c r="CY1204" s="6"/>
      <c r="CZ1204" s="6"/>
      <c r="DA1204" s="6"/>
      <c r="DB1204" s="6"/>
      <c r="DC1204" s="6"/>
      <c r="DD1204" s="6"/>
      <c r="DE1204" s="6"/>
      <c r="DF1204" s="6"/>
      <c r="DG1204" s="6"/>
      <c r="DH1204" s="6"/>
      <c r="DJ1204" s="6"/>
      <c r="DK1204" s="6"/>
      <c r="DL1204" s="6"/>
      <c r="DM1204" s="6"/>
      <c r="DN1204" s="6"/>
      <c r="DO1204" s="6"/>
      <c r="DP1204" s="6"/>
      <c r="DQ1204" s="6"/>
      <c r="DR1204" s="6"/>
      <c r="DS1204" s="6"/>
      <c r="DU1204" s="6"/>
      <c r="DV1204" s="6"/>
      <c r="DW1204" s="6"/>
      <c r="DX1204" s="6"/>
      <c r="DY1204" s="6"/>
      <c r="DZ1204" s="6"/>
      <c r="EA1204" s="6"/>
      <c r="EB1204" s="6"/>
      <c r="EC1204" s="6"/>
      <c r="ED1204" s="6"/>
      <c r="EE1204" s="6"/>
      <c r="EF1204" s="6"/>
      <c r="EG1204" s="6"/>
    </row>
    <row r="1205" spans="48:137" customFormat="1" x14ac:dyDescent="0.2">
      <c r="AV1205" s="6"/>
      <c r="AW1205" s="158"/>
      <c r="AX1205" s="158"/>
      <c r="AY1205" s="158"/>
      <c r="AZ1205" s="158"/>
      <c r="BA1205" s="158"/>
      <c r="BB1205" s="6"/>
      <c r="BC1205" s="6"/>
      <c r="BD1205" s="6"/>
      <c r="BE1205" s="6"/>
      <c r="BF1205" s="6"/>
      <c r="BG1205" s="6"/>
      <c r="BH1205" s="6"/>
      <c r="BI1205" s="6"/>
      <c r="BJ1205" s="6"/>
      <c r="BK1205" s="6"/>
      <c r="BL1205" s="6"/>
      <c r="BM1205" s="6"/>
      <c r="BN1205" s="6"/>
      <c r="BO1205" s="6"/>
      <c r="BP1205" s="6"/>
      <c r="BQ1205" s="6"/>
      <c r="BR1205" s="6"/>
      <c r="BS1205" s="6"/>
      <c r="BT1205" s="6"/>
      <c r="BU1205" s="6"/>
      <c r="BV1205" s="6"/>
      <c r="BW1205" s="6"/>
      <c r="BX1205" s="6"/>
      <c r="BY1205" s="6"/>
      <c r="BZ1205" s="6"/>
      <c r="CA1205" s="6"/>
      <c r="CB1205" s="6"/>
      <c r="CC1205" s="6"/>
      <c r="CD1205" s="6"/>
      <c r="CE1205" s="6"/>
      <c r="CF1205" s="6"/>
      <c r="CG1205" s="6"/>
      <c r="CH1205" s="6"/>
      <c r="CI1205" s="6"/>
      <c r="CJ1205" s="6"/>
      <c r="CK1205" s="6"/>
      <c r="CL1205" s="6"/>
      <c r="CN1205" s="6"/>
      <c r="CO1205" s="6"/>
      <c r="CP1205" s="6"/>
      <c r="CQ1205" s="6"/>
      <c r="CR1205" s="6"/>
      <c r="CS1205" s="6"/>
      <c r="CT1205" s="6"/>
      <c r="CU1205" s="6"/>
      <c r="CV1205" s="6"/>
      <c r="CW1205" s="6"/>
      <c r="CX1205" s="6"/>
      <c r="CY1205" s="6"/>
      <c r="CZ1205" s="6"/>
      <c r="DA1205" s="6"/>
      <c r="DB1205" s="6"/>
      <c r="DC1205" s="6"/>
      <c r="DD1205" s="6"/>
      <c r="DE1205" s="6"/>
      <c r="DF1205" s="6"/>
      <c r="DG1205" s="6"/>
      <c r="DH1205" s="6"/>
      <c r="DJ1205" s="6"/>
      <c r="DK1205" s="6"/>
      <c r="DL1205" s="6"/>
      <c r="DM1205" s="6"/>
      <c r="DN1205" s="6"/>
      <c r="DO1205" s="6"/>
      <c r="DP1205" s="6"/>
      <c r="DQ1205" s="6"/>
      <c r="DR1205" s="6"/>
      <c r="DS1205" s="6"/>
      <c r="DU1205" s="6"/>
      <c r="DV1205" s="6"/>
      <c r="DW1205" s="6"/>
      <c r="DX1205" s="6"/>
      <c r="DY1205" s="6"/>
      <c r="DZ1205" s="6"/>
      <c r="EA1205" s="6"/>
      <c r="EB1205" s="6"/>
      <c r="EC1205" s="6"/>
      <c r="ED1205" s="6"/>
      <c r="EE1205" s="6"/>
      <c r="EF1205" s="6"/>
      <c r="EG1205" s="6"/>
    </row>
    <row r="1206" spans="48:137" customFormat="1" x14ac:dyDescent="0.2">
      <c r="AV1206" s="6"/>
      <c r="AW1206" s="158"/>
      <c r="AX1206" s="158"/>
      <c r="AY1206" s="158"/>
      <c r="AZ1206" s="158"/>
      <c r="BA1206" s="158"/>
      <c r="BB1206" s="6"/>
      <c r="BC1206" s="6"/>
      <c r="BD1206" s="6"/>
      <c r="BE1206" s="6"/>
      <c r="BF1206" s="6"/>
      <c r="BG1206" s="6"/>
      <c r="BH1206" s="6"/>
      <c r="BI1206" s="6"/>
      <c r="BJ1206" s="6"/>
      <c r="BK1206" s="6"/>
      <c r="BL1206" s="6"/>
      <c r="BM1206" s="6"/>
      <c r="BN1206" s="6"/>
      <c r="BO1206" s="6"/>
      <c r="BP1206" s="6"/>
      <c r="BQ1206" s="6"/>
      <c r="BR1206" s="6"/>
      <c r="BS1206" s="6"/>
      <c r="BT1206" s="6"/>
      <c r="BU1206" s="6"/>
      <c r="BV1206" s="6"/>
      <c r="BW1206" s="6"/>
      <c r="BX1206" s="6"/>
      <c r="BY1206" s="6"/>
      <c r="BZ1206" s="6"/>
      <c r="CA1206" s="6"/>
      <c r="CB1206" s="6"/>
      <c r="CC1206" s="6"/>
      <c r="CD1206" s="6"/>
      <c r="CE1206" s="6"/>
      <c r="CF1206" s="6"/>
      <c r="CG1206" s="6"/>
      <c r="CH1206" s="6"/>
      <c r="CI1206" s="6"/>
      <c r="CJ1206" s="6"/>
      <c r="CK1206" s="6"/>
      <c r="CL1206" s="6"/>
      <c r="CN1206" s="6"/>
      <c r="CO1206" s="6"/>
      <c r="CP1206" s="6"/>
      <c r="CQ1206" s="6"/>
      <c r="CR1206" s="6"/>
      <c r="CS1206" s="6"/>
      <c r="CT1206" s="6"/>
      <c r="CU1206" s="6"/>
      <c r="CV1206" s="6"/>
      <c r="CW1206" s="6"/>
      <c r="CX1206" s="6"/>
      <c r="CY1206" s="6"/>
      <c r="CZ1206" s="6"/>
      <c r="DA1206" s="6"/>
      <c r="DB1206" s="6"/>
      <c r="DC1206" s="6"/>
      <c r="DD1206" s="6"/>
      <c r="DE1206" s="6"/>
      <c r="DF1206" s="6"/>
      <c r="DG1206" s="6"/>
      <c r="DH1206" s="6"/>
      <c r="DJ1206" s="6"/>
      <c r="DK1206" s="6"/>
      <c r="DL1206" s="6"/>
      <c r="DM1206" s="6"/>
      <c r="DN1206" s="6"/>
      <c r="DO1206" s="6"/>
      <c r="DP1206" s="6"/>
      <c r="DQ1206" s="6"/>
      <c r="DR1206" s="6"/>
      <c r="DS1206" s="6"/>
      <c r="DU1206" s="6"/>
      <c r="DV1206" s="6"/>
      <c r="DW1206" s="6"/>
      <c r="DX1206" s="6"/>
      <c r="DY1206" s="6"/>
      <c r="DZ1206" s="6"/>
      <c r="EA1206" s="6"/>
      <c r="EB1206" s="6"/>
      <c r="EC1206" s="6"/>
      <c r="ED1206" s="6"/>
      <c r="EE1206" s="6"/>
      <c r="EF1206" s="6"/>
      <c r="EG1206" s="6"/>
    </row>
    <row r="1207" spans="48:137" customFormat="1" x14ac:dyDescent="0.2">
      <c r="AV1207" s="6"/>
      <c r="AW1207" s="158"/>
      <c r="AX1207" s="158"/>
      <c r="AY1207" s="158"/>
      <c r="AZ1207" s="158"/>
      <c r="BA1207" s="158"/>
      <c r="BB1207" s="6"/>
      <c r="BC1207" s="6"/>
      <c r="BD1207" s="6"/>
      <c r="BE1207" s="6"/>
      <c r="BF1207" s="6"/>
      <c r="BG1207" s="6"/>
      <c r="BH1207" s="6"/>
      <c r="BI1207" s="6"/>
      <c r="BJ1207" s="6"/>
      <c r="BK1207" s="6"/>
      <c r="BL1207" s="6"/>
      <c r="BM1207" s="6"/>
      <c r="BN1207" s="6"/>
      <c r="BO1207" s="6"/>
      <c r="BP1207" s="6"/>
      <c r="BQ1207" s="6"/>
      <c r="BR1207" s="6"/>
      <c r="BS1207" s="6"/>
      <c r="BT1207" s="6"/>
      <c r="BU1207" s="6"/>
      <c r="BV1207" s="6"/>
      <c r="BW1207" s="6"/>
      <c r="BX1207" s="6"/>
      <c r="BY1207" s="6"/>
      <c r="BZ1207" s="6"/>
      <c r="CA1207" s="6"/>
      <c r="CB1207" s="6"/>
      <c r="CC1207" s="6"/>
      <c r="CD1207" s="6"/>
      <c r="CE1207" s="6"/>
      <c r="CF1207" s="6"/>
      <c r="CG1207" s="6"/>
      <c r="CH1207" s="6"/>
      <c r="CI1207" s="6"/>
      <c r="CJ1207" s="6"/>
      <c r="CK1207" s="6"/>
      <c r="CL1207" s="6"/>
      <c r="CN1207" s="6"/>
      <c r="CO1207" s="6"/>
      <c r="CP1207" s="6"/>
      <c r="CQ1207" s="6"/>
      <c r="CR1207" s="6"/>
      <c r="CS1207" s="6"/>
      <c r="CT1207" s="6"/>
      <c r="CU1207" s="6"/>
      <c r="CV1207" s="6"/>
      <c r="CW1207" s="6"/>
      <c r="CX1207" s="6"/>
      <c r="CY1207" s="6"/>
      <c r="CZ1207" s="6"/>
      <c r="DA1207" s="6"/>
      <c r="DB1207" s="6"/>
      <c r="DC1207" s="6"/>
      <c r="DD1207" s="6"/>
      <c r="DE1207" s="6"/>
      <c r="DF1207" s="6"/>
      <c r="DG1207" s="6"/>
      <c r="DH1207" s="6"/>
      <c r="DJ1207" s="6"/>
      <c r="DK1207" s="6"/>
      <c r="DL1207" s="6"/>
      <c r="DM1207" s="6"/>
      <c r="DN1207" s="6"/>
      <c r="DO1207" s="6"/>
      <c r="DP1207" s="6"/>
      <c r="DQ1207" s="6"/>
      <c r="DR1207" s="6"/>
      <c r="DS1207" s="6"/>
      <c r="DU1207" s="6"/>
      <c r="DV1207" s="6"/>
      <c r="DW1207" s="6"/>
      <c r="DX1207" s="6"/>
      <c r="DY1207" s="6"/>
      <c r="DZ1207" s="6"/>
      <c r="EA1207" s="6"/>
      <c r="EB1207" s="6"/>
      <c r="EC1207" s="6"/>
      <c r="ED1207" s="6"/>
      <c r="EE1207" s="6"/>
      <c r="EF1207" s="6"/>
      <c r="EG1207" s="6"/>
    </row>
    <row r="1208" spans="48:137" customFormat="1" x14ac:dyDescent="0.2">
      <c r="AV1208" s="6"/>
      <c r="AW1208" s="158"/>
      <c r="AX1208" s="158"/>
      <c r="AY1208" s="158"/>
      <c r="AZ1208" s="158"/>
      <c r="BA1208" s="158"/>
      <c r="BB1208" s="6"/>
      <c r="BC1208" s="6"/>
      <c r="BD1208" s="6"/>
      <c r="BE1208" s="6"/>
      <c r="BF1208" s="6"/>
      <c r="BG1208" s="6"/>
      <c r="BH1208" s="6"/>
      <c r="BI1208" s="6"/>
      <c r="BJ1208" s="6"/>
      <c r="BK1208" s="6"/>
      <c r="BL1208" s="6"/>
      <c r="BM1208" s="6"/>
      <c r="BN1208" s="6"/>
      <c r="BO1208" s="6"/>
      <c r="BP1208" s="6"/>
      <c r="BQ1208" s="6"/>
      <c r="BR1208" s="6"/>
      <c r="BS1208" s="6"/>
      <c r="BT1208" s="6"/>
      <c r="BU1208" s="6"/>
      <c r="BV1208" s="6"/>
      <c r="BW1208" s="6"/>
      <c r="BX1208" s="6"/>
      <c r="BY1208" s="6"/>
      <c r="BZ1208" s="6"/>
      <c r="CA1208" s="6"/>
      <c r="CB1208" s="6"/>
      <c r="CC1208" s="6"/>
      <c r="CD1208" s="6"/>
      <c r="CE1208" s="6"/>
      <c r="CF1208" s="6"/>
      <c r="CG1208" s="6"/>
      <c r="CH1208" s="6"/>
      <c r="CI1208" s="6"/>
      <c r="CJ1208" s="6"/>
      <c r="CK1208" s="6"/>
      <c r="CL1208" s="6"/>
      <c r="CN1208" s="6"/>
      <c r="CO1208" s="6"/>
      <c r="CP1208" s="6"/>
      <c r="CQ1208" s="6"/>
      <c r="CR1208" s="6"/>
      <c r="CS1208" s="6"/>
      <c r="CT1208" s="6"/>
      <c r="CU1208" s="6"/>
      <c r="CV1208" s="6"/>
      <c r="CW1208" s="6"/>
      <c r="CX1208" s="6"/>
      <c r="CY1208" s="6"/>
      <c r="CZ1208" s="6"/>
      <c r="DA1208" s="6"/>
      <c r="DB1208" s="6"/>
      <c r="DC1208" s="6"/>
      <c r="DD1208" s="6"/>
      <c r="DE1208" s="6"/>
      <c r="DF1208" s="6"/>
      <c r="DG1208" s="6"/>
      <c r="DH1208" s="6"/>
      <c r="DJ1208" s="6"/>
      <c r="DK1208" s="6"/>
      <c r="DL1208" s="6"/>
      <c r="DM1208" s="6"/>
      <c r="DN1208" s="6"/>
      <c r="DO1208" s="6"/>
      <c r="DP1208" s="6"/>
      <c r="DQ1208" s="6"/>
      <c r="DR1208" s="6"/>
      <c r="DS1208" s="6"/>
      <c r="DU1208" s="6"/>
      <c r="DV1208" s="6"/>
      <c r="DW1208" s="6"/>
      <c r="DX1208" s="6"/>
      <c r="DY1208" s="6"/>
      <c r="DZ1208" s="6"/>
      <c r="EA1208" s="6"/>
      <c r="EB1208" s="6"/>
      <c r="EC1208" s="6"/>
      <c r="ED1208" s="6"/>
      <c r="EE1208" s="6"/>
      <c r="EF1208" s="6"/>
      <c r="EG1208" s="6"/>
    </row>
    <row r="1209" spans="48:137" customFormat="1" x14ac:dyDescent="0.2">
      <c r="AV1209" s="6"/>
      <c r="AW1209" s="158"/>
      <c r="AX1209" s="158"/>
      <c r="AY1209" s="158"/>
      <c r="AZ1209" s="158"/>
      <c r="BA1209" s="158"/>
      <c r="BB1209" s="6"/>
      <c r="BC1209" s="6"/>
      <c r="BD1209" s="6"/>
      <c r="BE1209" s="6"/>
      <c r="BF1209" s="6"/>
      <c r="BG1209" s="6"/>
      <c r="BH1209" s="6"/>
      <c r="BI1209" s="6"/>
      <c r="BJ1209" s="6"/>
      <c r="BK1209" s="6"/>
      <c r="BL1209" s="6"/>
      <c r="BM1209" s="6"/>
      <c r="BN1209" s="6"/>
      <c r="BO1209" s="6"/>
      <c r="BP1209" s="6"/>
      <c r="BQ1209" s="6"/>
      <c r="BR1209" s="6"/>
      <c r="BS1209" s="6"/>
      <c r="BT1209" s="6"/>
      <c r="BU1209" s="6"/>
      <c r="BV1209" s="6"/>
      <c r="BW1209" s="6"/>
      <c r="BX1209" s="6"/>
      <c r="BY1209" s="6"/>
      <c r="BZ1209" s="6"/>
      <c r="CA1209" s="6"/>
      <c r="CB1209" s="6"/>
      <c r="CC1209" s="6"/>
      <c r="CD1209" s="6"/>
      <c r="CE1209" s="6"/>
      <c r="CF1209" s="6"/>
      <c r="CG1209" s="6"/>
      <c r="CH1209" s="6"/>
      <c r="CI1209" s="6"/>
      <c r="CJ1209" s="6"/>
      <c r="CK1209" s="6"/>
      <c r="CL1209" s="6"/>
      <c r="CN1209" s="6"/>
      <c r="CO1209" s="6"/>
      <c r="CP1209" s="6"/>
      <c r="CQ1209" s="6"/>
      <c r="CR1209" s="6"/>
      <c r="CS1209" s="6"/>
      <c r="CT1209" s="6"/>
      <c r="CU1209" s="6"/>
      <c r="CV1209" s="6"/>
      <c r="CW1209" s="6"/>
      <c r="CX1209" s="6"/>
      <c r="CY1209" s="6"/>
      <c r="CZ1209" s="6"/>
      <c r="DA1209" s="6"/>
      <c r="DB1209" s="6"/>
      <c r="DC1209" s="6"/>
      <c r="DD1209" s="6"/>
      <c r="DE1209" s="6"/>
      <c r="DF1209" s="6"/>
      <c r="DG1209" s="6"/>
      <c r="DH1209" s="6"/>
      <c r="DJ1209" s="6"/>
      <c r="DK1209" s="6"/>
      <c r="DL1209" s="6"/>
      <c r="DM1209" s="6"/>
      <c r="DN1209" s="6"/>
      <c r="DO1209" s="6"/>
      <c r="DP1209" s="6"/>
      <c r="DQ1209" s="6"/>
      <c r="DR1209" s="6"/>
      <c r="DS1209" s="6"/>
      <c r="DU1209" s="6"/>
      <c r="DV1209" s="6"/>
      <c r="DW1209" s="6"/>
      <c r="DX1209" s="6"/>
      <c r="DY1209" s="6"/>
      <c r="DZ1209" s="6"/>
      <c r="EA1209" s="6"/>
      <c r="EB1209" s="6"/>
      <c r="EC1209" s="6"/>
      <c r="ED1209" s="6"/>
      <c r="EE1209" s="6"/>
      <c r="EF1209" s="6"/>
      <c r="EG1209" s="6"/>
    </row>
    <row r="1210" spans="48:137" customFormat="1" x14ac:dyDescent="0.2">
      <c r="AV1210" s="6"/>
      <c r="AW1210" s="158"/>
      <c r="AX1210" s="158"/>
      <c r="AY1210" s="158"/>
      <c r="AZ1210" s="158"/>
      <c r="BA1210" s="158"/>
      <c r="BB1210" s="6"/>
      <c r="BC1210" s="6"/>
      <c r="BD1210" s="6"/>
      <c r="BE1210" s="6"/>
      <c r="BF1210" s="6"/>
      <c r="BG1210" s="6"/>
      <c r="BH1210" s="6"/>
      <c r="BI1210" s="6"/>
      <c r="BJ1210" s="6"/>
      <c r="BK1210" s="6"/>
      <c r="BL1210" s="6"/>
      <c r="BM1210" s="6"/>
      <c r="BN1210" s="6"/>
      <c r="BO1210" s="6"/>
      <c r="BP1210" s="6"/>
      <c r="BQ1210" s="6"/>
      <c r="BR1210" s="6"/>
      <c r="BS1210" s="6"/>
      <c r="BT1210" s="6"/>
      <c r="BU1210" s="6"/>
      <c r="BV1210" s="6"/>
      <c r="BW1210" s="6"/>
      <c r="BX1210" s="6"/>
      <c r="BY1210" s="6"/>
      <c r="BZ1210" s="6"/>
      <c r="CA1210" s="6"/>
      <c r="CB1210" s="6"/>
      <c r="CC1210" s="6"/>
      <c r="CD1210" s="6"/>
      <c r="CE1210" s="6"/>
      <c r="CF1210" s="6"/>
      <c r="CG1210" s="6"/>
      <c r="CH1210" s="6"/>
      <c r="CI1210" s="6"/>
      <c r="CJ1210" s="6"/>
      <c r="CK1210" s="6"/>
      <c r="CL1210" s="6"/>
      <c r="CN1210" s="6"/>
      <c r="CO1210" s="6"/>
      <c r="CP1210" s="6"/>
      <c r="CQ1210" s="6"/>
      <c r="CR1210" s="6"/>
      <c r="CS1210" s="6"/>
      <c r="CT1210" s="6"/>
      <c r="CU1210" s="6"/>
      <c r="CV1210" s="6"/>
      <c r="CW1210" s="6"/>
      <c r="CX1210" s="6"/>
      <c r="CY1210" s="6"/>
      <c r="CZ1210" s="6"/>
      <c r="DA1210" s="6"/>
      <c r="DB1210" s="6"/>
      <c r="DC1210" s="6"/>
      <c r="DD1210" s="6"/>
      <c r="DE1210" s="6"/>
      <c r="DF1210" s="6"/>
      <c r="DG1210" s="6"/>
      <c r="DH1210" s="6"/>
      <c r="DJ1210" s="6"/>
      <c r="DK1210" s="6"/>
      <c r="DL1210" s="6"/>
      <c r="DM1210" s="6"/>
      <c r="DN1210" s="6"/>
      <c r="DO1210" s="6"/>
      <c r="DP1210" s="6"/>
      <c r="DQ1210" s="6"/>
      <c r="DR1210" s="6"/>
      <c r="DS1210" s="6"/>
      <c r="DU1210" s="6"/>
      <c r="DV1210" s="6"/>
      <c r="DW1210" s="6"/>
      <c r="DX1210" s="6"/>
      <c r="DY1210" s="6"/>
      <c r="DZ1210" s="6"/>
      <c r="EA1210" s="6"/>
      <c r="EB1210" s="6"/>
      <c r="EC1210" s="6"/>
      <c r="ED1210" s="6"/>
      <c r="EE1210" s="6"/>
      <c r="EF1210" s="6"/>
      <c r="EG1210" s="6"/>
    </row>
    <row r="1211" spans="48:137" customFormat="1" x14ac:dyDescent="0.2">
      <c r="AV1211" s="6"/>
      <c r="AW1211" s="158"/>
      <c r="AX1211" s="158"/>
      <c r="AY1211" s="158"/>
      <c r="AZ1211" s="158"/>
      <c r="BA1211" s="158"/>
      <c r="BB1211" s="6"/>
      <c r="BC1211" s="6"/>
      <c r="BD1211" s="6"/>
      <c r="BE1211" s="6"/>
      <c r="BF1211" s="6"/>
      <c r="BG1211" s="6"/>
      <c r="BH1211" s="6"/>
      <c r="BI1211" s="6"/>
      <c r="BJ1211" s="6"/>
      <c r="BK1211" s="6"/>
      <c r="BL1211" s="6"/>
      <c r="BM1211" s="6"/>
      <c r="BN1211" s="6"/>
      <c r="BO1211" s="6"/>
      <c r="BP1211" s="6"/>
      <c r="BQ1211" s="6"/>
      <c r="BR1211" s="6"/>
      <c r="BS1211" s="6"/>
      <c r="BT1211" s="6"/>
      <c r="BU1211" s="6"/>
      <c r="BV1211" s="6"/>
      <c r="BW1211" s="6"/>
      <c r="BX1211" s="6"/>
      <c r="BY1211" s="6"/>
      <c r="BZ1211" s="6"/>
      <c r="CA1211" s="6"/>
      <c r="CB1211" s="6"/>
      <c r="CC1211" s="6"/>
      <c r="CD1211" s="6"/>
      <c r="CE1211" s="6"/>
      <c r="CF1211" s="6"/>
      <c r="CG1211" s="6"/>
      <c r="CH1211" s="6"/>
      <c r="CI1211" s="6"/>
      <c r="CJ1211" s="6"/>
      <c r="CK1211" s="6"/>
      <c r="CL1211" s="6"/>
      <c r="CN1211" s="6"/>
      <c r="CO1211" s="6"/>
      <c r="CP1211" s="6"/>
      <c r="CQ1211" s="6"/>
      <c r="CR1211" s="6"/>
      <c r="CS1211" s="6"/>
      <c r="CT1211" s="6"/>
      <c r="CU1211" s="6"/>
      <c r="CV1211" s="6"/>
      <c r="CW1211" s="6"/>
      <c r="CX1211" s="6"/>
      <c r="CY1211" s="6"/>
      <c r="CZ1211" s="6"/>
      <c r="DA1211" s="6"/>
      <c r="DB1211" s="6"/>
      <c r="DC1211" s="6"/>
      <c r="DD1211" s="6"/>
      <c r="DE1211" s="6"/>
      <c r="DF1211" s="6"/>
      <c r="DG1211" s="6"/>
      <c r="DH1211" s="6"/>
      <c r="DJ1211" s="6"/>
      <c r="DK1211" s="6"/>
      <c r="DL1211" s="6"/>
      <c r="DM1211" s="6"/>
      <c r="DN1211" s="6"/>
      <c r="DO1211" s="6"/>
      <c r="DP1211" s="6"/>
      <c r="DQ1211" s="6"/>
      <c r="DR1211" s="6"/>
      <c r="DS1211" s="6"/>
      <c r="DU1211" s="6"/>
      <c r="DV1211" s="6"/>
      <c r="DW1211" s="6"/>
      <c r="DX1211" s="6"/>
      <c r="DY1211" s="6"/>
      <c r="DZ1211" s="6"/>
      <c r="EA1211" s="6"/>
      <c r="EB1211" s="6"/>
      <c r="EC1211" s="6"/>
      <c r="ED1211" s="6"/>
      <c r="EE1211" s="6"/>
      <c r="EF1211" s="6"/>
      <c r="EG1211" s="6"/>
    </row>
    <row r="1212" spans="48:137" customFormat="1" x14ac:dyDescent="0.2">
      <c r="AV1212" s="6"/>
      <c r="AW1212" s="158"/>
      <c r="AX1212" s="158"/>
      <c r="AY1212" s="158"/>
      <c r="AZ1212" s="158"/>
      <c r="BA1212" s="158"/>
      <c r="BB1212" s="6"/>
      <c r="BC1212" s="6"/>
      <c r="BD1212" s="6"/>
      <c r="BE1212" s="6"/>
      <c r="BF1212" s="6"/>
      <c r="BG1212" s="6"/>
      <c r="BH1212" s="6"/>
      <c r="BI1212" s="6"/>
      <c r="BJ1212" s="6"/>
      <c r="BK1212" s="6"/>
      <c r="BL1212" s="6"/>
      <c r="BM1212" s="6"/>
      <c r="BN1212" s="6"/>
      <c r="BO1212" s="6"/>
      <c r="BP1212" s="6"/>
      <c r="BQ1212" s="6"/>
      <c r="BR1212" s="6"/>
      <c r="BS1212" s="6"/>
      <c r="BT1212" s="6"/>
      <c r="BU1212" s="6"/>
      <c r="BV1212" s="6"/>
      <c r="BW1212" s="6"/>
      <c r="BX1212" s="6"/>
      <c r="BY1212" s="6"/>
      <c r="BZ1212" s="6"/>
      <c r="CA1212" s="6"/>
      <c r="CB1212" s="6"/>
      <c r="CC1212" s="6"/>
      <c r="CD1212" s="6"/>
      <c r="CE1212" s="6"/>
      <c r="CF1212" s="6"/>
      <c r="CG1212" s="6"/>
      <c r="CH1212" s="6"/>
      <c r="CI1212" s="6"/>
      <c r="CJ1212" s="6"/>
      <c r="CK1212" s="6"/>
      <c r="CL1212" s="6"/>
      <c r="CN1212" s="6"/>
      <c r="CO1212" s="6"/>
      <c r="CP1212" s="6"/>
      <c r="CQ1212" s="6"/>
      <c r="CR1212" s="6"/>
      <c r="CS1212" s="6"/>
      <c r="CT1212" s="6"/>
      <c r="CU1212" s="6"/>
      <c r="CV1212" s="6"/>
      <c r="CW1212" s="6"/>
      <c r="CX1212" s="6"/>
      <c r="CY1212" s="6"/>
      <c r="CZ1212" s="6"/>
      <c r="DA1212" s="6"/>
      <c r="DB1212" s="6"/>
      <c r="DC1212" s="6"/>
      <c r="DD1212" s="6"/>
      <c r="DE1212" s="6"/>
      <c r="DF1212" s="6"/>
      <c r="DG1212" s="6"/>
      <c r="DH1212" s="6"/>
      <c r="DJ1212" s="6"/>
      <c r="DK1212" s="6"/>
      <c r="DL1212" s="6"/>
      <c r="DM1212" s="6"/>
      <c r="DN1212" s="6"/>
      <c r="DO1212" s="6"/>
      <c r="DP1212" s="6"/>
      <c r="DQ1212" s="6"/>
      <c r="DR1212" s="6"/>
      <c r="DS1212" s="6"/>
      <c r="DU1212" s="6"/>
      <c r="DV1212" s="6"/>
      <c r="DW1212" s="6"/>
      <c r="DX1212" s="6"/>
      <c r="DY1212" s="6"/>
      <c r="DZ1212" s="6"/>
      <c r="EA1212" s="6"/>
      <c r="EB1212" s="6"/>
      <c r="EC1212" s="6"/>
      <c r="ED1212" s="6"/>
      <c r="EE1212" s="6"/>
      <c r="EF1212" s="6"/>
      <c r="EG1212" s="6"/>
    </row>
    <row r="1213" spans="48:137" customFormat="1" x14ac:dyDescent="0.2">
      <c r="AV1213" s="6"/>
      <c r="AW1213" s="158"/>
      <c r="AX1213" s="158"/>
      <c r="AY1213" s="158"/>
      <c r="AZ1213" s="158"/>
      <c r="BA1213" s="158"/>
      <c r="BB1213" s="6"/>
      <c r="BC1213" s="6"/>
      <c r="BD1213" s="6"/>
      <c r="BE1213" s="6"/>
      <c r="BF1213" s="6"/>
      <c r="BG1213" s="6"/>
      <c r="BH1213" s="6"/>
      <c r="BI1213" s="6"/>
      <c r="BJ1213" s="6"/>
      <c r="BK1213" s="6"/>
      <c r="BL1213" s="6"/>
      <c r="BM1213" s="6"/>
      <c r="BN1213" s="6"/>
      <c r="BO1213" s="6"/>
      <c r="BP1213" s="6"/>
      <c r="BQ1213" s="6"/>
      <c r="BR1213" s="6"/>
      <c r="BS1213" s="6"/>
      <c r="BT1213" s="6"/>
      <c r="BU1213" s="6"/>
      <c r="BV1213" s="6"/>
      <c r="BW1213" s="6"/>
      <c r="BX1213" s="6"/>
      <c r="BY1213" s="6"/>
      <c r="BZ1213" s="6"/>
      <c r="CA1213" s="6"/>
      <c r="CB1213" s="6"/>
      <c r="CC1213" s="6"/>
      <c r="CD1213" s="6"/>
      <c r="CE1213" s="6"/>
      <c r="CF1213" s="6"/>
      <c r="CG1213" s="6"/>
      <c r="CH1213" s="6"/>
      <c r="CI1213" s="6"/>
      <c r="CJ1213" s="6"/>
      <c r="CK1213" s="6"/>
      <c r="CL1213" s="6"/>
      <c r="CN1213" s="6"/>
      <c r="CO1213" s="6"/>
      <c r="CP1213" s="6"/>
      <c r="CQ1213" s="6"/>
      <c r="CR1213" s="6"/>
      <c r="CS1213" s="6"/>
      <c r="CT1213" s="6"/>
      <c r="CU1213" s="6"/>
      <c r="CV1213" s="6"/>
      <c r="CW1213" s="6"/>
      <c r="CX1213" s="6"/>
      <c r="CY1213" s="6"/>
      <c r="CZ1213" s="6"/>
      <c r="DA1213" s="6"/>
      <c r="DB1213" s="6"/>
      <c r="DC1213" s="6"/>
      <c r="DD1213" s="6"/>
      <c r="DE1213" s="6"/>
      <c r="DF1213" s="6"/>
      <c r="DG1213" s="6"/>
      <c r="DH1213" s="6"/>
      <c r="DJ1213" s="6"/>
      <c r="DK1213" s="6"/>
      <c r="DL1213" s="6"/>
      <c r="DM1213" s="6"/>
      <c r="DN1213" s="6"/>
      <c r="DO1213" s="6"/>
      <c r="DP1213" s="6"/>
      <c r="DQ1213" s="6"/>
      <c r="DR1213" s="6"/>
      <c r="DS1213" s="6"/>
      <c r="DU1213" s="6"/>
      <c r="DV1213" s="6"/>
      <c r="DW1213" s="6"/>
      <c r="DX1213" s="6"/>
      <c r="DY1213" s="6"/>
      <c r="DZ1213" s="6"/>
      <c r="EA1213" s="6"/>
      <c r="EB1213" s="6"/>
      <c r="EC1213" s="6"/>
      <c r="ED1213" s="6"/>
      <c r="EE1213" s="6"/>
      <c r="EF1213" s="6"/>
      <c r="EG1213" s="6"/>
    </row>
    <row r="1214" spans="48:137" customFormat="1" x14ac:dyDescent="0.2">
      <c r="AV1214" s="6"/>
      <c r="AW1214" s="158"/>
      <c r="AX1214" s="158"/>
      <c r="AY1214" s="158"/>
      <c r="AZ1214" s="158"/>
      <c r="BA1214" s="158"/>
      <c r="BB1214" s="6"/>
      <c r="BC1214" s="6"/>
      <c r="BD1214" s="6"/>
      <c r="BE1214" s="6"/>
      <c r="BF1214" s="6"/>
      <c r="BG1214" s="6"/>
      <c r="BH1214" s="6"/>
      <c r="BI1214" s="6"/>
      <c r="BJ1214" s="6"/>
      <c r="BK1214" s="6"/>
      <c r="BL1214" s="6"/>
      <c r="BM1214" s="6"/>
      <c r="BN1214" s="6"/>
      <c r="BO1214" s="6"/>
      <c r="BP1214" s="6"/>
      <c r="BQ1214" s="6"/>
      <c r="BR1214" s="6"/>
      <c r="BS1214" s="6"/>
      <c r="BT1214" s="6"/>
      <c r="BU1214" s="6"/>
      <c r="BV1214" s="6"/>
      <c r="BW1214" s="6"/>
      <c r="BX1214" s="6"/>
      <c r="BY1214" s="6"/>
      <c r="BZ1214" s="6"/>
      <c r="CA1214" s="6"/>
      <c r="CB1214" s="6"/>
      <c r="CC1214" s="6"/>
      <c r="CD1214" s="6"/>
      <c r="CE1214" s="6"/>
      <c r="CF1214" s="6"/>
      <c r="CG1214" s="6"/>
      <c r="CH1214" s="6"/>
      <c r="CI1214" s="6"/>
      <c r="CJ1214" s="6"/>
      <c r="CK1214" s="6"/>
      <c r="CL1214" s="6"/>
      <c r="CN1214" s="6"/>
      <c r="CO1214" s="6"/>
      <c r="CP1214" s="6"/>
      <c r="CQ1214" s="6"/>
      <c r="CR1214" s="6"/>
      <c r="CS1214" s="6"/>
      <c r="CT1214" s="6"/>
      <c r="CU1214" s="6"/>
      <c r="CV1214" s="6"/>
      <c r="CW1214" s="6"/>
      <c r="CX1214" s="6"/>
      <c r="CY1214" s="6"/>
      <c r="CZ1214" s="6"/>
      <c r="DA1214" s="6"/>
      <c r="DB1214" s="6"/>
      <c r="DC1214" s="6"/>
      <c r="DD1214" s="6"/>
      <c r="DE1214" s="6"/>
      <c r="DF1214" s="6"/>
      <c r="DG1214" s="6"/>
      <c r="DH1214" s="6"/>
      <c r="DJ1214" s="6"/>
      <c r="DK1214" s="6"/>
      <c r="DL1214" s="6"/>
      <c r="DM1214" s="6"/>
      <c r="DN1214" s="6"/>
      <c r="DO1214" s="6"/>
      <c r="DP1214" s="6"/>
      <c r="DQ1214" s="6"/>
      <c r="DR1214" s="6"/>
      <c r="DS1214" s="6"/>
      <c r="DU1214" s="6"/>
      <c r="DV1214" s="6"/>
      <c r="DW1214" s="6"/>
      <c r="DX1214" s="6"/>
      <c r="DY1214" s="6"/>
      <c r="DZ1214" s="6"/>
      <c r="EA1214" s="6"/>
      <c r="EB1214" s="6"/>
      <c r="EC1214" s="6"/>
      <c r="ED1214" s="6"/>
      <c r="EE1214" s="6"/>
      <c r="EF1214" s="6"/>
      <c r="EG1214" s="6"/>
    </row>
    <row r="1215" spans="48:137" customFormat="1" x14ac:dyDescent="0.2">
      <c r="AV1215" s="6"/>
      <c r="AW1215" s="158"/>
      <c r="AX1215" s="158"/>
      <c r="AY1215" s="158"/>
      <c r="AZ1215" s="158"/>
      <c r="BA1215" s="158"/>
      <c r="BB1215" s="6"/>
      <c r="BC1215" s="6"/>
      <c r="BD1215" s="6"/>
      <c r="BE1215" s="6"/>
      <c r="BF1215" s="6"/>
      <c r="BG1215" s="6"/>
      <c r="BH1215" s="6"/>
      <c r="BI1215" s="6"/>
      <c r="BJ1215" s="6"/>
      <c r="BK1215" s="6"/>
      <c r="BL1215" s="6"/>
      <c r="BM1215" s="6"/>
      <c r="BN1215" s="6"/>
      <c r="BO1215" s="6"/>
      <c r="BP1215" s="6"/>
      <c r="BQ1215" s="6"/>
      <c r="BR1215" s="6"/>
      <c r="BS1215" s="6"/>
      <c r="BT1215" s="6"/>
      <c r="BU1215" s="6"/>
      <c r="BV1215" s="6"/>
      <c r="BW1215" s="6"/>
      <c r="BX1215" s="6"/>
      <c r="BY1215" s="6"/>
      <c r="BZ1215" s="6"/>
      <c r="CA1215" s="6"/>
      <c r="CB1215" s="6"/>
      <c r="CC1215" s="6"/>
      <c r="CD1215" s="6"/>
      <c r="CE1215" s="6"/>
      <c r="CF1215" s="6"/>
      <c r="CG1215" s="6"/>
      <c r="CH1215" s="6"/>
      <c r="CI1215" s="6"/>
      <c r="CJ1215" s="6"/>
      <c r="CK1215" s="6"/>
      <c r="CL1215" s="6"/>
      <c r="CN1215" s="6"/>
      <c r="CO1215" s="6"/>
      <c r="CP1215" s="6"/>
      <c r="CQ1215" s="6"/>
      <c r="CR1215" s="6"/>
      <c r="CS1215" s="6"/>
      <c r="CT1215" s="6"/>
      <c r="CU1215" s="6"/>
      <c r="CV1215" s="6"/>
      <c r="CW1215" s="6"/>
      <c r="CX1215" s="6"/>
      <c r="CY1215" s="6"/>
      <c r="CZ1215" s="6"/>
      <c r="DA1215" s="6"/>
      <c r="DB1215" s="6"/>
      <c r="DC1215" s="6"/>
      <c r="DD1215" s="6"/>
      <c r="DE1215" s="6"/>
      <c r="DF1215" s="6"/>
      <c r="DG1215" s="6"/>
      <c r="DH1215" s="6"/>
      <c r="DJ1215" s="6"/>
      <c r="DK1215" s="6"/>
      <c r="DL1215" s="6"/>
      <c r="DM1215" s="6"/>
      <c r="DN1215" s="6"/>
      <c r="DO1215" s="6"/>
      <c r="DP1215" s="6"/>
      <c r="DQ1215" s="6"/>
      <c r="DR1215" s="6"/>
      <c r="DS1215" s="6"/>
      <c r="DU1215" s="6"/>
      <c r="DV1215" s="6"/>
      <c r="DW1215" s="6"/>
      <c r="DX1215" s="6"/>
      <c r="DY1215" s="6"/>
      <c r="DZ1215" s="6"/>
      <c r="EA1215" s="6"/>
      <c r="EB1215" s="6"/>
      <c r="EC1215" s="6"/>
      <c r="ED1215" s="6"/>
      <c r="EE1215" s="6"/>
      <c r="EF1215" s="6"/>
      <c r="EG1215" s="6"/>
    </row>
    <row r="1216" spans="48:137" customFormat="1" x14ac:dyDescent="0.2">
      <c r="AV1216" s="6"/>
      <c r="AW1216" s="158"/>
      <c r="AX1216" s="158"/>
      <c r="AY1216" s="158"/>
      <c r="AZ1216" s="158"/>
      <c r="BA1216" s="158"/>
      <c r="BB1216" s="6"/>
      <c r="BC1216" s="6"/>
      <c r="BD1216" s="6"/>
      <c r="BE1216" s="6"/>
      <c r="BF1216" s="6"/>
      <c r="BG1216" s="6"/>
      <c r="BH1216" s="6"/>
      <c r="BI1216" s="6"/>
      <c r="BJ1216" s="6"/>
      <c r="BK1216" s="6"/>
      <c r="BL1216" s="6"/>
      <c r="BM1216" s="6"/>
      <c r="BN1216" s="6"/>
      <c r="BO1216" s="6"/>
      <c r="BP1216" s="6"/>
      <c r="BQ1216" s="6"/>
      <c r="BR1216" s="6"/>
      <c r="BS1216" s="6"/>
      <c r="BT1216" s="6"/>
      <c r="BU1216" s="6"/>
      <c r="BV1216" s="6"/>
      <c r="BW1216" s="6"/>
      <c r="BX1216" s="6"/>
      <c r="BY1216" s="6"/>
      <c r="BZ1216" s="6"/>
      <c r="CA1216" s="6"/>
      <c r="CB1216" s="6"/>
      <c r="CC1216" s="6"/>
      <c r="CD1216" s="6"/>
      <c r="CE1216" s="6"/>
      <c r="CF1216" s="6"/>
      <c r="CG1216" s="6"/>
      <c r="CH1216" s="6"/>
      <c r="CI1216" s="6"/>
      <c r="CJ1216" s="6"/>
      <c r="CK1216" s="6"/>
      <c r="CL1216" s="6"/>
      <c r="CN1216" s="6"/>
      <c r="CO1216" s="6"/>
      <c r="CP1216" s="6"/>
      <c r="CQ1216" s="6"/>
      <c r="CR1216" s="6"/>
      <c r="CS1216" s="6"/>
      <c r="CT1216" s="6"/>
      <c r="CU1216" s="6"/>
      <c r="CV1216" s="6"/>
      <c r="CW1216" s="6"/>
      <c r="CX1216" s="6"/>
      <c r="CY1216" s="6"/>
      <c r="CZ1216" s="6"/>
      <c r="DA1216" s="6"/>
      <c r="DB1216" s="6"/>
      <c r="DC1216" s="6"/>
      <c r="DD1216" s="6"/>
      <c r="DE1216" s="6"/>
      <c r="DF1216" s="6"/>
      <c r="DG1216" s="6"/>
      <c r="DH1216" s="6"/>
      <c r="DJ1216" s="6"/>
      <c r="DK1216" s="6"/>
      <c r="DL1216" s="6"/>
      <c r="DM1216" s="6"/>
      <c r="DN1216" s="6"/>
      <c r="DO1216" s="6"/>
      <c r="DP1216" s="6"/>
      <c r="DQ1216" s="6"/>
      <c r="DR1216" s="6"/>
      <c r="DS1216" s="6"/>
      <c r="DU1216" s="6"/>
      <c r="DV1216" s="6"/>
      <c r="DW1216" s="6"/>
      <c r="DX1216" s="6"/>
      <c r="DY1216" s="6"/>
      <c r="DZ1216" s="6"/>
      <c r="EA1216" s="6"/>
      <c r="EB1216" s="6"/>
      <c r="EC1216" s="6"/>
      <c r="ED1216" s="6"/>
      <c r="EE1216" s="6"/>
      <c r="EF1216" s="6"/>
      <c r="EG1216" s="6"/>
    </row>
    <row r="1217" spans="48:137" customFormat="1" x14ac:dyDescent="0.2">
      <c r="AV1217" s="6"/>
      <c r="AW1217" s="158"/>
      <c r="AX1217" s="158"/>
      <c r="AY1217" s="158"/>
      <c r="AZ1217" s="158"/>
      <c r="BA1217" s="158"/>
      <c r="BB1217" s="6"/>
      <c r="BC1217" s="6"/>
      <c r="BD1217" s="6"/>
      <c r="BE1217" s="6"/>
      <c r="BF1217" s="6"/>
      <c r="BG1217" s="6"/>
      <c r="BH1217" s="6"/>
      <c r="BI1217" s="6"/>
      <c r="BJ1217" s="6"/>
      <c r="BK1217" s="6"/>
      <c r="BL1217" s="6"/>
      <c r="BM1217" s="6"/>
      <c r="BN1217" s="6"/>
      <c r="BO1217" s="6"/>
      <c r="BP1217" s="6"/>
      <c r="BQ1217" s="6"/>
      <c r="BR1217" s="6"/>
      <c r="BS1217" s="6"/>
      <c r="BT1217" s="6"/>
      <c r="BU1217" s="6"/>
      <c r="BV1217" s="6"/>
      <c r="BW1217" s="6"/>
      <c r="BX1217" s="6"/>
      <c r="BY1217" s="6"/>
      <c r="BZ1217" s="6"/>
      <c r="CA1217" s="6"/>
      <c r="CB1217" s="6"/>
      <c r="CC1217" s="6"/>
      <c r="CD1217" s="6"/>
      <c r="CE1217" s="6"/>
      <c r="CF1217" s="6"/>
      <c r="CG1217" s="6"/>
      <c r="CH1217" s="6"/>
      <c r="CI1217" s="6"/>
      <c r="CJ1217" s="6"/>
      <c r="CK1217" s="6"/>
      <c r="CL1217" s="6"/>
      <c r="CN1217" s="6"/>
      <c r="CO1217" s="6"/>
      <c r="CP1217" s="6"/>
      <c r="CQ1217" s="6"/>
      <c r="CR1217" s="6"/>
      <c r="CS1217" s="6"/>
      <c r="CT1217" s="6"/>
      <c r="CU1217" s="6"/>
      <c r="CV1217" s="6"/>
      <c r="CW1217" s="6"/>
      <c r="CX1217" s="6"/>
      <c r="CY1217" s="6"/>
      <c r="CZ1217" s="6"/>
      <c r="DA1217" s="6"/>
      <c r="DB1217" s="6"/>
      <c r="DC1217" s="6"/>
      <c r="DD1217" s="6"/>
      <c r="DE1217" s="6"/>
      <c r="DF1217" s="6"/>
      <c r="DG1217" s="6"/>
      <c r="DH1217" s="6"/>
      <c r="DJ1217" s="6"/>
      <c r="DK1217" s="6"/>
      <c r="DL1217" s="6"/>
      <c r="DM1217" s="6"/>
      <c r="DN1217" s="6"/>
      <c r="DO1217" s="6"/>
      <c r="DP1217" s="6"/>
      <c r="DQ1217" s="6"/>
      <c r="DR1217" s="6"/>
      <c r="DS1217" s="6"/>
      <c r="DU1217" s="6"/>
      <c r="DV1217" s="6"/>
      <c r="DW1217" s="6"/>
      <c r="DX1217" s="6"/>
      <c r="DY1217" s="6"/>
      <c r="DZ1217" s="6"/>
      <c r="EA1217" s="6"/>
      <c r="EB1217" s="6"/>
      <c r="EC1217" s="6"/>
      <c r="ED1217" s="6"/>
      <c r="EE1217" s="6"/>
      <c r="EF1217" s="6"/>
      <c r="EG1217" s="6"/>
    </row>
    <row r="1218" spans="48:137" customFormat="1" x14ac:dyDescent="0.2">
      <c r="AV1218" s="6"/>
      <c r="AW1218" s="158"/>
      <c r="AX1218" s="158"/>
      <c r="AY1218" s="158"/>
      <c r="AZ1218" s="158"/>
      <c r="BA1218" s="158"/>
      <c r="BB1218" s="6"/>
      <c r="BC1218" s="6"/>
      <c r="BD1218" s="6"/>
      <c r="BE1218" s="6"/>
      <c r="BF1218" s="6"/>
      <c r="BG1218" s="6"/>
      <c r="BH1218" s="6"/>
      <c r="BI1218" s="6"/>
      <c r="BJ1218" s="6"/>
      <c r="BK1218" s="6"/>
      <c r="BL1218" s="6"/>
      <c r="BM1218" s="6"/>
      <c r="BN1218" s="6"/>
      <c r="BO1218" s="6"/>
      <c r="BP1218" s="6"/>
      <c r="BQ1218" s="6"/>
      <c r="BR1218" s="6"/>
      <c r="BS1218" s="6"/>
      <c r="BT1218" s="6"/>
      <c r="BU1218" s="6"/>
      <c r="BV1218" s="6"/>
      <c r="BW1218" s="6"/>
      <c r="BX1218" s="6"/>
      <c r="BY1218" s="6"/>
      <c r="BZ1218" s="6"/>
      <c r="CA1218" s="6"/>
      <c r="CB1218" s="6"/>
      <c r="CC1218" s="6"/>
      <c r="CD1218" s="6"/>
      <c r="CE1218" s="6"/>
      <c r="CF1218" s="6"/>
      <c r="CG1218" s="6"/>
      <c r="CH1218" s="6"/>
      <c r="CI1218" s="6"/>
      <c r="CJ1218" s="6"/>
      <c r="CK1218" s="6"/>
      <c r="CL1218" s="6"/>
      <c r="CN1218" s="6"/>
      <c r="CO1218" s="6"/>
      <c r="CP1218" s="6"/>
      <c r="CQ1218" s="6"/>
      <c r="CR1218" s="6"/>
      <c r="CS1218" s="6"/>
      <c r="CT1218" s="6"/>
      <c r="CU1218" s="6"/>
      <c r="CV1218" s="6"/>
      <c r="CW1218" s="6"/>
      <c r="CX1218" s="6"/>
      <c r="CY1218" s="6"/>
      <c r="CZ1218" s="6"/>
      <c r="DA1218" s="6"/>
      <c r="DB1218" s="6"/>
      <c r="DC1218" s="6"/>
      <c r="DD1218" s="6"/>
      <c r="DE1218" s="6"/>
      <c r="DF1218" s="6"/>
      <c r="DG1218" s="6"/>
      <c r="DH1218" s="6"/>
      <c r="DJ1218" s="6"/>
      <c r="DK1218" s="6"/>
      <c r="DL1218" s="6"/>
      <c r="DM1218" s="6"/>
      <c r="DN1218" s="6"/>
      <c r="DO1218" s="6"/>
      <c r="DP1218" s="6"/>
      <c r="DQ1218" s="6"/>
      <c r="DR1218" s="6"/>
      <c r="DS1218" s="6"/>
      <c r="DU1218" s="6"/>
      <c r="DV1218" s="6"/>
      <c r="DW1218" s="6"/>
      <c r="DX1218" s="6"/>
      <c r="DY1218" s="6"/>
      <c r="DZ1218" s="6"/>
      <c r="EA1218" s="6"/>
      <c r="EB1218" s="6"/>
      <c r="EC1218" s="6"/>
      <c r="ED1218" s="6"/>
      <c r="EE1218" s="6"/>
      <c r="EF1218" s="6"/>
      <c r="EG1218" s="6"/>
    </row>
    <row r="1219" spans="48:137" customFormat="1" x14ac:dyDescent="0.2">
      <c r="AV1219" s="6"/>
      <c r="AW1219" s="158"/>
      <c r="AX1219" s="158"/>
      <c r="AY1219" s="158"/>
      <c r="AZ1219" s="158"/>
      <c r="BA1219" s="158"/>
      <c r="BB1219" s="6"/>
      <c r="BC1219" s="6"/>
      <c r="BD1219" s="6"/>
      <c r="BE1219" s="6"/>
      <c r="BF1219" s="6"/>
      <c r="BG1219" s="6"/>
      <c r="BH1219" s="6"/>
      <c r="BI1219" s="6"/>
      <c r="BJ1219" s="6"/>
      <c r="BK1219" s="6"/>
      <c r="BL1219" s="6"/>
      <c r="BM1219" s="6"/>
      <c r="BN1219" s="6"/>
      <c r="BO1219" s="6"/>
      <c r="BP1219" s="6"/>
      <c r="BQ1219" s="6"/>
      <c r="BR1219" s="6"/>
      <c r="BS1219" s="6"/>
      <c r="BT1219" s="6"/>
      <c r="BU1219" s="6"/>
      <c r="BV1219" s="6"/>
      <c r="BW1219" s="6"/>
      <c r="BX1219" s="6"/>
      <c r="BY1219" s="6"/>
      <c r="BZ1219" s="6"/>
      <c r="CA1219" s="6"/>
      <c r="CB1219" s="6"/>
      <c r="CC1219" s="6"/>
      <c r="CD1219" s="6"/>
      <c r="CE1219" s="6"/>
      <c r="CF1219" s="6"/>
      <c r="CG1219" s="6"/>
      <c r="CH1219" s="6"/>
      <c r="CI1219" s="6"/>
      <c r="CJ1219" s="6"/>
      <c r="CK1219" s="6"/>
      <c r="CL1219" s="6"/>
      <c r="CN1219" s="6"/>
      <c r="CO1219" s="6"/>
      <c r="CP1219" s="6"/>
      <c r="CQ1219" s="6"/>
      <c r="CR1219" s="6"/>
      <c r="CS1219" s="6"/>
      <c r="CT1219" s="6"/>
      <c r="CU1219" s="6"/>
      <c r="CV1219" s="6"/>
      <c r="CW1219" s="6"/>
      <c r="CX1219" s="6"/>
      <c r="CY1219" s="6"/>
      <c r="CZ1219" s="6"/>
      <c r="DA1219" s="6"/>
      <c r="DB1219" s="6"/>
      <c r="DC1219" s="6"/>
      <c r="DD1219" s="6"/>
      <c r="DE1219" s="6"/>
      <c r="DF1219" s="6"/>
      <c r="DG1219" s="6"/>
      <c r="DH1219" s="6"/>
      <c r="DJ1219" s="6"/>
      <c r="DK1219" s="6"/>
      <c r="DL1219" s="6"/>
      <c r="DM1219" s="6"/>
      <c r="DN1219" s="6"/>
      <c r="DO1219" s="6"/>
      <c r="DP1219" s="6"/>
      <c r="DQ1219" s="6"/>
      <c r="DR1219" s="6"/>
      <c r="DS1219" s="6"/>
      <c r="DU1219" s="6"/>
      <c r="DV1219" s="6"/>
      <c r="DW1219" s="6"/>
      <c r="DX1219" s="6"/>
      <c r="DY1219" s="6"/>
      <c r="DZ1219" s="6"/>
      <c r="EA1219" s="6"/>
      <c r="EB1219" s="6"/>
      <c r="EC1219" s="6"/>
      <c r="ED1219" s="6"/>
      <c r="EE1219" s="6"/>
      <c r="EF1219" s="6"/>
      <c r="EG1219" s="6"/>
    </row>
    <row r="1220" spans="48:137" customFormat="1" x14ac:dyDescent="0.2">
      <c r="AV1220" s="6"/>
      <c r="AW1220" s="158"/>
      <c r="AX1220" s="158"/>
      <c r="AY1220" s="158"/>
      <c r="AZ1220" s="158"/>
      <c r="BA1220" s="158"/>
      <c r="BB1220" s="6"/>
      <c r="BC1220" s="6"/>
      <c r="BD1220" s="6"/>
      <c r="BE1220" s="6"/>
      <c r="BF1220" s="6"/>
      <c r="BG1220" s="6"/>
      <c r="BH1220" s="6"/>
      <c r="BI1220" s="6"/>
      <c r="BJ1220" s="6"/>
      <c r="BK1220" s="6"/>
      <c r="BL1220" s="6"/>
      <c r="BM1220" s="6"/>
      <c r="BN1220" s="6"/>
      <c r="BO1220" s="6"/>
      <c r="BP1220" s="6"/>
      <c r="BQ1220" s="6"/>
      <c r="BR1220" s="6"/>
      <c r="BS1220" s="6"/>
      <c r="BT1220" s="6"/>
      <c r="BU1220" s="6"/>
      <c r="BV1220" s="6"/>
      <c r="BW1220" s="6"/>
      <c r="BX1220" s="6"/>
      <c r="BY1220" s="6"/>
      <c r="BZ1220" s="6"/>
      <c r="CA1220" s="6"/>
      <c r="CB1220" s="6"/>
      <c r="CC1220" s="6"/>
      <c r="CD1220" s="6"/>
      <c r="CE1220" s="6"/>
      <c r="CF1220" s="6"/>
      <c r="CG1220" s="6"/>
      <c r="CH1220" s="6"/>
      <c r="CI1220" s="6"/>
      <c r="CJ1220" s="6"/>
      <c r="CK1220" s="6"/>
      <c r="CL1220" s="6"/>
      <c r="CN1220" s="6"/>
      <c r="CO1220" s="6"/>
      <c r="CP1220" s="6"/>
      <c r="CQ1220" s="6"/>
      <c r="CR1220" s="6"/>
      <c r="CS1220" s="6"/>
      <c r="CT1220" s="6"/>
      <c r="CU1220" s="6"/>
      <c r="CV1220" s="6"/>
      <c r="CW1220" s="6"/>
      <c r="CX1220" s="6"/>
      <c r="CY1220" s="6"/>
      <c r="CZ1220" s="6"/>
      <c r="DA1220" s="6"/>
      <c r="DB1220" s="6"/>
      <c r="DC1220" s="6"/>
      <c r="DD1220" s="6"/>
      <c r="DE1220" s="6"/>
      <c r="DF1220" s="6"/>
      <c r="DG1220" s="6"/>
      <c r="DH1220" s="6"/>
      <c r="DJ1220" s="6"/>
      <c r="DK1220" s="6"/>
      <c r="DL1220" s="6"/>
      <c r="DM1220" s="6"/>
      <c r="DN1220" s="6"/>
      <c r="DO1220" s="6"/>
      <c r="DP1220" s="6"/>
      <c r="DQ1220" s="6"/>
      <c r="DR1220" s="6"/>
      <c r="DS1220" s="6"/>
      <c r="DU1220" s="6"/>
      <c r="DV1220" s="6"/>
      <c r="DW1220" s="6"/>
      <c r="DX1220" s="6"/>
      <c r="DY1220" s="6"/>
      <c r="DZ1220" s="6"/>
      <c r="EA1220" s="6"/>
      <c r="EB1220" s="6"/>
      <c r="EC1220" s="6"/>
      <c r="ED1220" s="6"/>
      <c r="EE1220" s="6"/>
      <c r="EF1220" s="6"/>
      <c r="EG1220" s="6"/>
    </row>
    <row r="1221" spans="48:137" customFormat="1" x14ac:dyDescent="0.2">
      <c r="AV1221" s="6"/>
      <c r="AW1221" s="158"/>
      <c r="AX1221" s="158"/>
      <c r="AY1221" s="158"/>
      <c r="AZ1221" s="158"/>
      <c r="BA1221" s="158"/>
      <c r="BB1221" s="6"/>
      <c r="BC1221" s="6"/>
      <c r="BD1221" s="6"/>
      <c r="BE1221" s="6"/>
      <c r="BF1221" s="6"/>
      <c r="BG1221" s="6"/>
      <c r="BH1221" s="6"/>
      <c r="BI1221" s="6"/>
      <c r="BJ1221" s="6"/>
      <c r="BK1221" s="6"/>
      <c r="BL1221" s="6"/>
      <c r="BM1221" s="6"/>
      <c r="BN1221" s="6"/>
      <c r="BO1221" s="6"/>
      <c r="BP1221" s="6"/>
      <c r="BQ1221" s="6"/>
      <c r="BR1221" s="6"/>
      <c r="BS1221" s="6"/>
      <c r="BT1221" s="6"/>
      <c r="BU1221" s="6"/>
      <c r="BV1221" s="6"/>
      <c r="BW1221" s="6"/>
      <c r="BX1221" s="6"/>
      <c r="BY1221" s="6"/>
      <c r="BZ1221" s="6"/>
      <c r="CA1221" s="6"/>
      <c r="CB1221" s="6"/>
      <c r="CC1221" s="6"/>
      <c r="CD1221" s="6"/>
      <c r="CE1221" s="6"/>
      <c r="CF1221" s="6"/>
      <c r="CG1221" s="6"/>
      <c r="CH1221" s="6"/>
      <c r="CI1221" s="6"/>
      <c r="CJ1221" s="6"/>
      <c r="CK1221" s="6"/>
      <c r="CL1221" s="6"/>
      <c r="CN1221" s="6"/>
      <c r="CO1221" s="6"/>
      <c r="CP1221" s="6"/>
      <c r="CQ1221" s="6"/>
      <c r="CR1221" s="6"/>
      <c r="CS1221" s="6"/>
      <c r="CT1221" s="6"/>
      <c r="CU1221" s="6"/>
      <c r="CV1221" s="6"/>
      <c r="CW1221" s="6"/>
      <c r="CX1221" s="6"/>
      <c r="CY1221" s="6"/>
      <c r="CZ1221" s="6"/>
      <c r="DA1221" s="6"/>
      <c r="DB1221" s="6"/>
      <c r="DC1221" s="6"/>
      <c r="DD1221" s="6"/>
      <c r="DE1221" s="6"/>
      <c r="DF1221" s="6"/>
      <c r="DG1221" s="6"/>
      <c r="DH1221" s="6"/>
      <c r="DJ1221" s="6"/>
      <c r="DK1221" s="6"/>
      <c r="DL1221" s="6"/>
      <c r="DM1221" s="6"/>
      <c r="DN1221" s="6"/>
      <c r="DO1221" s="6"/>
      <c r="DP1221" s="6"/>
      <c r="DQ1221" s="6"/>
      <c r="DR1221" s="6"/>
      <c r="DS1221" s="6"/>
      <c r="DU1221" s="6"/>
      <c r="DV1221" s="6"/>
      <c r="DW1221" s="6"/>
      <c r="DX1221" s="6"/>
      <c r="DY1221" s="6"/>
      <c r="DZ1221" s="6"/>
      <c r="EA1221" s="6"/>
      <c r="EB1221" s="6"/>
      <c r="EC1221" s="6"/>
      <c r="ED1221" s="6"/>
      <c r="EE1221" s="6"/>
      <c r="EF1221" s="6"/>
      <c r="EG1221" s="6"/>
    </row>
    <row r="1222" spans="48:137" customFormat="1" x14ac:dyDescent="0.2">
      <c r="AV1222" s="6"/>
      <c r="AW1222" s="158"/>
      <c r="AX1222" s="158"/>
      <c r="AY1222" s="158"/>
      <c r="AZ1222" s="158"/>
      <c r="BA1222" s="158"/>
      <c r="BB1222" s="6"/>
      <c r="BC1222" s="6"/>
      <c r="BD1222" s="6"/>
      <c r="BE1222" s="6"/>
      <c r="BF1222" s="6"/>
      <c r="BG1222" s="6"/>
      <c r="BH1222" s="6"/>
      <c r="BI1222" s="6"/>
      <c r="BJ1222" s="6"/>
      <c r="BK1222" s="6"/>
      <c r="BL1222" s="6"/>
      <c r="BM1222" s="6"/>
      <c r="BN1222" s="6"/>
      <c r="BO1222" s="6"/>
      <c r="BP1222" s="6"/>
      <c r="BQ1222" s="6"/>
      <c r="BR1222" s="6"/>
      <c r="BS1222" s="6"/>
      <c r="BT1222" s="6"/>
      <c r="BU1222" s="6"/>
      <c r="BV1222" s="6"/>
      <c r="BW1222" s="6"/>
      <c r="BX1222" s="6"/>
      <c r="BY1222" s="6"/>
      <c r="BZ1222" s="6"/>
      <c r="CA1222" s="6"/>
      <c r="CB1222" s="6"/>
      <c r="CC1222" s="6"/>
      <c r="CD1222" s="6"/>
      <c r="CE1222" s="6"/>
      <c r="CF1222" s="6"/>
      <c r="CG1222" s="6"/>
      <c r="CH1222" s="6"/>
      <c r="CI1222" s="6"/>
      <c r="CJ1222" s="6"/>
      <c r="CK1222" s="6"/>
      <c r="CL1222" s="6"/>
      <c r="CN1222" s="6"/>
      <c r="CO1222" s="6"/>
      <c r="CP1222" s="6"/>
      <c r="CQ1222" s="6"/>
      <c r="CR1222" s="6"/>
      <c r="CS1222" s="6"/>
      <c r="CT1222" s="6"/>
      <c r="CU1222" s="6"/>
      <c r="CV1222" s="6"/>
      <c r="CW1222" s="6"/>
      <c r="CX1222" s="6"/>
      <c r="CY1222" s="6"/>
      <c r="CZ1222" s="6"/>
      <c r="DA1222" s="6"/>
      <c r="DB1222" s="6"/>
      <c r="DC1222" s="6"/>
      <c r="DD1222" s="6"/>
      <c r="DE1222" s="6"/>
      <c r="DF1222" s="6"/>
      <c r="DG1222" s="6"/>
      <c r="DH1222" s="6"/>
      <c r="DJ1222" s="6"/>
      <c r="DK1222" s="6"/>
      <c r="DL1222" s="6"/>
      <c r="DM1222" s="6"/>
      <c r="DN1222" s="6"/>
      <c r="DO1222" s="6"/>
      <c r="DP1222" s="6"/>
      <c r="DQ1222" s="6"/>
      <c r="DR1222" s="6"/>
      <c r="DS1222" s="6"/>
      <c r="DU1222" s="6"/>
      <c r="DV1222" s="6"/>
      <c r="DW1222" s="6"/>
      <c r="DX1222" s="6"/>
      <c r="DY1222" s="6"/>
      <c r="DZ1222" s="6"/>
      <c r="EA1222" s="6"/>
      <c r="EB1222" s="6"/>
      <c r="EC1222" s="6"/>
      <c r="ED1222" s="6"/>
      <c r="EE1222" s="6"/>
      <c r="EF1222" s="6"/>
      <c r="EG1222" s="6"/>
    </row>
    <row r="1223" spans="48:137" customFormat="1" x14ac:dyDescent="0.2">
      <c r="AV1223" s="6"/>
      <c r="AW1223" s="158"/>
      <c r="AX1223" s="158"/>
      <c r="AY1223" s="158"/>
      <c r="AZ1223" s="158"/>
      <c r="BA1223" s="158"/>
      <c r="BB1223" s="6"/>
      <c r="BC1223" s="6"/>
      <c r="BD1223" s="6"/>
      <c r="BE1223" s="6"/>
      <c r="BF1223" s="6"/>
      <c r="BG1223" s="6"/>
      <c r="BH1223" s="6"/>
      <c r="BI1223" s="6"/>
      <c r="BJ1223" s="6"/>
      <c r="BK1223" s="6"/>
      <c r="BL1223" s="6"/>
      <c r="BM1223" s="6"/>
      <c r="BN1223" s="6"/>
      <c r="BO1223" s="6"/>
      <c r="BP1223" s="6"/>
      <c r="BQ1223" s="6"/>
      <c r="BR1223" s="6"/>
      <c r="BS1223" s="6"/>
      <c r="BT1223" s="6"/>
      <c r="BU1223" s="6"/>
      <c r="BV1223" s="6"/>
      <c r="BW1223" s="6"/>
      <c r="BX1223" s="6"/>
      <c r="BY1223" s="6"/>
      <c r="BZ1223" s="6"/>
      <c r="CA1223" s="6"/>
      <c r="CB1223" s="6"/>
      <c r="CC1223" s="6"/>
      <c r="CD1223" s="6"/>
      <c r="CE1223" s="6"/>
      <c r="CF1223" s="6"/>
      <c r="CG1223" s="6"/>
      <c r="CH1223" s="6"/>
      <c r="CI1223" s="6"/>
      <c r="CJ1223" s="6"/>
      <c r="CK1223" s="6"/>
      <c r="CL1223" s="6"/>
      <c r="CN1223" s="6"/>
      <c r="CO1223" s="6"/>
      <c r="CP1223" s="6"/>
      <c r="CQ1223" s="6"/>
      <c r="CR1223" s="6"/>
      <c r="CS1223" s="6"/>
      <c r="CT1223" s="6"/>
      <c r="CU1223" s="6"/>
      <c r="CV1223" s="6"/>
      <c r="CW1223" s="6"/>
      <c r="CX1223" s="6"/>
      <c r="CY1223" s="6"/>
      <c r="CZ1223" s="6"/>
      <c r="DA1223" s="6"/>
      <c r="DB1223" s="6"/>
      <c r="DC1223" s="6"/>
      <c r="DD1223" s="6"/>
      <c r="DE1223" s="6"/>
      <c r="DF1223" s="6"/>
      <c r="DG1223" s="6"/>
      <c r="DH1223" s="6"/>
      <c r="DJ1223" s="6"/>
      <c r="DK1223" s="6"/>
      <c r="DL1223" s="6"/>
      <c r="DM1223" s="6"/>
      <c r="DN1223" s="6"/>
      <c r="DO1223" s="6"/>
      <c r="DP1223" s="6"/>
      <c r="DQ1223" s="6"/>
      <c r="DR1223" s="6"/>
      <c r="DS1223" s="6"/>
      <c r="DU1223" s="6"/>
      <c r="DV1223" s="6"/>
      <c r="DW1223" s="6"/>
      <c r="DX1223" s="6"/>
      <c r="DY1223" s="6"/>
      <c r="DZ1223" s="6"/>
      <c r="EA1223" s="6"/>
      <c r="EB1223" s="6"/>
      <c r="EC1223" s="6"/>
      <c r="ED1223" s="6"/>
      <c r="EE1223" s="6"/>
      <c r="EF1223" s="6"/>
      <c r="EG1223" s="6"/>
    </row>
    <row r="1224" spans="48:137" customFormat="1" x14ac:dyDescent="0.2">
      <c r="AV1224" s="6"/>
      <c r="AW1224" s="158"/>
      <c r="AX1224" s="158"/>
      <c r="AY1224" s="158"/>
      <c r="AZ1224" s="158"/>
      <c r="BA1224" s="158"/>
      <c r="BB1224" s="6"/>
      <c r="BC1224" s="6"/>
      <c r="BD1224" s="6"/>
      <c r="BE1224" s="6"/>
      <c r="BF1224" s="6"/>
      <c r="BG1224" s="6"/>
      <c r="BH1224" s="6"/>
      <c r="BI1224" s="6"/>
      <c r="BJ1224" s="6"/>
      <c r="BK1224" s="6"/>
      <c r="BL1224" s="6"/>
      <c r="BM1224" s="6"/>
      <c r="BN1224" s="6"/>
      <c r="BO1224" s="6"/>
      <c r="BP1224" s="6"/>
      <c r="BQ1224" s="6"/>
      <c r="BR1224" s="6"/>
      <c r="BS1224" s="6"/>
      <c r="BT1224" s="6"/>
      <c r="BU1224" s="6"/>
      <c r="BV1224" s="6"/>
      <c r="BW1224" s="6"/>
      <c r="BX1224" s="6"/>
      <c r="BY1224" s="6"/>
      <c r="BZ1224" s="6"/>
      <c r="CA1224" s="6"/>
      <c r="CB1224" s="6"/>
      <c r="CC1224" s="6"/>
      <c r="CD1224" s="6"/>
      <c r="CE1224" s="6"/>
      <c r="CF1224" s="6"/>
      <c r="CG1224" s="6"/>
      <c r="CH1224" s="6"/>
      <c r="CI1224" s="6"/>
      <c r="CJ1224" s="6"/>
      <c r="CK1224" s="6"/>
      <c r="CL1224" s="6"/>
      <c r="CN1224" s="6"/>
      <c r="CO1224" s="6"/>
      <c r="CP1224" s="6"/>
      <c r="CQ1224" s="6"/>
      <c r="CR1224" s="6"/>
      <c r="CS1224" s="6"/>
      <c r="CT1224" s="6"/>
      <c r="CU1224" s="6"/>
      <c r="CV1224" s="6"/>
      <c r="CW1224" s="6"/>
      <c r="CX1224" s="6"/>
      <c r="CY1224" s="6"/>
      <c r="CZ1224" s="6"/>
      <c r="DA1224" s="6"/>
      <c r="DB1224" s="6"/>
      <c r="DC1224" s="6"/>
      <c r="DD1224" s="6"/>
      <c r="DE1224" s="6"/>
      <c r="DF1224" s="6"/>
      <c r="DG1224" s="6"/>
      <c r="DH1224" s="6"/>
      <c r="DJ1224" s="6"/>
      <c r="DK1224" s="6"/>
      <c r="DL1224" s="6"/>
      <c r="DM1224" s="6"/>
      <c r="DN1224" s="6"/>
      <c r="DO1224" s="6"/>
      <c r="DP1224" s="6"/>
      <c r="DQ1224" s="6"/>
      <c r="DR1224" s="6"/>
      <c r="DS1224" s="6"/>
      <c r="DU1224" s="6"/>
      <c r="DV1224" s="6"/>
      <c r="DW1224" s="6"/>
      <c r="DX1224" s="6"/>
      <c r="DY1224" s="6"/>
      <c r="DZ1224" s="6"/>
      <c r="EA1224" s="6"/>
      <c r="EB1224" s="6"/>
      <c r="EC1224" s="6"/>
      <c r="ED1224" s="6"/>
      <c r="EE1224" s="6"/>
      <c r="EF1224" s="6"/>
      <c r="EG1224" s="6"/>
    </row>
    <row r="1225" spans="48:137" customFormat="1" x14ac:dyDescent="0.2">
      <c r="AV1225" s="6"/>
      <c r="AW1225" s="158"/>
      <c r="AX1225" s="158"/>
      <c r="AY1225" s="158"/>
      <c r="AZ1225" s="158"/>
      <c r="BA1225" s="158"/>
      <c r="BB1225" s="6"/>
      <c r="BC1225" s="6"/>
      <c r="BD1225" s="6"/>
      <c r="BE1225" s="6"/>
      <c r="BF1225" s="6"/>
      <c r="BG1225" s="6"/>
      <c r="BH1225" s="6"/>
      <c r="BI1225" s="6"/>
      <c r="BJ1225" s="6"/>
      <c r="BK1225" s="6"/>
      <c r="BL1225" s="6"/>
      <c r="BM1225" s="6"/>
      <c r="BN1225" s="6"/>
      <c r="BO1225" s="6"/>
      <c r="BP1225" s="6"/>
      <c r="BQ1225" s="6"/>
      <c r="BR1225" s="6"/>
      <c r="BS1225" s="6"/>
      <c r="BT1225" s="6"/>
      <c r="BU1225" s="6"/>
      <c r="BV1225" s="6"/>
      <c r="BW1225" s="6"/>
      <c r="BX1225" s="6"/>
      <c r="BY1225" s="6"/>
      <c r="BZ1225" s="6"/>
      <c r="CA1225" s="6"/>
      <c r="CB1225" s="6"/>
      <c r="CC1225" s="6"/>
      <c r="CD1225" s="6"/>
      <c r="CE1225" s="6"/>
      <c r="CF1225" s="6"/>
      <c r="CG1225" s="6"/>
      <c r="CH1225" s="6"/>
      <c r="CI1225" s="6"/>
      <c r="CJ1225" s="6"/>
      <c r="CK1225" s="6"/>
      <c r="CL1225" s="6"/>
      <c r="CN1225" s="6"/>
      <c r="CO1225" s="6"/>
      <c r="CP1225" s="6"/>
      <c r="CQ1225" s="6"/>
      <c r="CR1225" s="6"/>
      <c r="CS1225" s="6"/>
      <c r="CT1225" s="6"/>
      <c r="CU1225" s="6"/>
      <c r="CV1225" s="6"/>
      <c r="CW1225" s="6"/>
      <c r="CX1225" s="6"/>
      <c r="CY1225" s="6"/>
      <c r="CZ1225" s="6"/>
      <c r="DA1225" s="6"/>
      <c r="DB1225" s="6"/>
      <c r="DC1225" s="6"/>
      <c r="DD1225" s="6"/>
      <c r="DE1225" s="6"/>
      <c r="DF1225" s="6"/>
      <c r="DG1225" s="6"/>
      <c r="DH1225" s="6"/>
      <c r="DJ1225" s="6"/>
      <c r="DK1225" s="6"/>
      <c r="DL1225" s="6"/>
      <c r="DM1225" s="6"/>
      <c r="DN1225" s="6"/>
      <c r="DO1225" s="6"/>
      <c r="DP1225" s="6"/>
      <c r="DQ1225" s="6"/>
      <c r="DR1225" s="6"/>
      <c r="DS1225" s="6"/>
      <c r="DU1225" s="6"/>
      <c r="DV1225" s="6"/>
      <c r="DW1225" s="6"/>
      <c r="DX1225" s="6"/>
      <c r="DY1225" s="6"/>
      <c r="DZ1225" s="6"/>
      <c r="EA1225" s="6"/>
      <c r="EB1225" s="6"/>
      <c r="EC1225" s="6"/>
      <c r="ED1225" s="6"/>
      <c r="EE1225" s="6"/>
      <c r="EF1225" s="6"/>
      <c r="EG1225" s="6"/>
    </row>
    <row r="1226" spans="48:137" customFormat="1" x14ac:dyDescent="0.2">
      <c r="AV1226" s="6"/>
      <c r="AW1226" s="158"/>
      <c r="AX1226" s="158"/>
      <c r="AY1226" s="158"/>
      <c r="AZ1226" s="158"/>
      <c r="BA1226" s="158"/>
      <c r="BB1226" s="6"/>
      <c r="BC1226" s="6"/>
      <c r="BD1226" s="6"/>
      <c r="BE1226" s="6"/>
      <c r="BF1226" s="6"/>
      <c r="BG1226" s="6"/>
      <c r="BH1226" s="6"/>
      <c r="BI1226" s="6"/>
      <c r="BJ1226" s="6"/>
      <c r="BK1226" s="6"/>
      <c r="BL1226" s="6"/>
      <c r="BM1226" s="6"/>
      <c r="BN1226" s="6"/>
      <c r="BO1226" s="6"/>
      <c r="BP1226" s="6"/>
      <c r="BQ1226" s="6"/>
      <c r="BR1226" s="6"/>
      <c r="BS1226" s="6"/>
      <c r="BT1226" s="6"/>
      <c r="BU1226" s="6"/>
      <c r="BV1226" s="6"/>
      <c r="BW1226" s="6"/>
      <c r="BX1226" s="6"/>
      <c r="BY1226" s="6"/>
      <c r="BZ1226" s="6"/>
      <c r="CA1226" s="6"/>
      <c r="CB1226" s="6"/>
      <c r="CC1226" s="6"/>
      <c r="CD1226" s="6"/>
      <c r="CE1226" s="6"/>
      <c r="CF1226" s="6"/>
      <c r="CG1226" s="6"/>
      <c r="CH1226" s="6"/>
      <c r="CI1226" s="6"/>
      <c r="CJ1226" s="6"/>
      <c r="CK1226" s="6"/>
      <c r="CL1226" s="6"/>
      <c r="CN1226" s="6"/>
      <c r="CO1226" s="6"/>
      <c r="CP1226" s="6"/>
      <c r="CQ1226" s="6"/>
      <c r="CR1226" s="6"/>
      <c r="CS1226" s="6"/>
      <c r="CT1226" s="6"/>
      <c r="CU1226" s="6"/>
      <c r="CV1226" s="6"/>
      <c r="CW1226" s="6"/>
      <c r="CX1226" s="6"/>
      <c r="CY1226" s="6"/>
      <c r="CZ1226" s="6"/>
      <c r="DA1226" s="6"/>
      <c r="DB1226" s="6"/>
      <c r="DC1226" s="6"/>
      <c r="DD1226" s="6"/>
      <c r="DE1226" s="6"/>
      <c r="DF1226" s="6"/>
      <c r="DG1226" s="6"/>
      <c r="DH1226" s="6"/>
      <c r="DJ1226" s="6"/>
      <c r="DK1226" s="6"/>
      <c r="DL1226" s="6"/>
      <c r="DM1226" s="6"/>
      <c r="DN1226" s="6"/>
      <c r="DO1226" s="6"/>
      <c r="DP1226" s="6"/>
      <c r="DQ1226" s="6"/>
      <c r="DR1226" s="6"/>
      <c r="DS1226" s="6"/>
      <c r="DU1226" s="6"/>
      <c r="DV1226" s="6"/>
      <c r="DW1226" s="6"/>
      <c r="DX1226" s="6"/>
      <c r="DY1226" s="6"/>
      <c r="DZ1226" s="6"/>
      <c r="EA1226" s="6"/>
      <c r="EB1226" s="6"/>
      <c r="EC1226" s="6"/>
      <c r="ED1226" s="6"/>
      <c r="EE1226" s="6"/>
      <c r="EF1226" s="6"/>
      <c r="EG1226" s="6"/>
    </row>
    <row r="1227" spans="48:137" customFormat="1" x14ac:dyDescent="0.2">
      <c r="AV1227" s="6"/>
      <c r="AW1227" s="158"/>
      <c r="AX1227" s="158"/>
      <c r="AY1227" s="158"/>
      <c r="AZ1227" s="158"/>
      <c r="BA1227" s="158"/>
      <c r="BB1227" s="6"/>
      <c r="BC1227" s="6"/>
      <c r="BD1227" s="6"/>
      <c r="BE1227" s="6"/>
      <c r="BF1227" s="6"/>
      <c r="BG1227" s="6"/>
      <c r="BH1227" s="6"/>
      <c r="BI1227" s="6"/>
      <c r="BJ1227" s="6"/>
      <c r="BK1227" s="6"/>
      <c r="BL1227" s="6"/>
      <c r="BM1227" s="6"/>
      <c r="BN1227" s="6"/>
      <c r="BO1227" s="6"/>
      <c r="BP1227" s="6"/>
      <c r="BQ1227" s="6"/>
      <c r="BR1227" s="6"/>
      <c r="BS1227" s="6"/>
      <c r="BT1227" s="6"/>
      <c r="BU1227" s="6"/>
      <c r="BV1227" s="6"/>
      <c r="BW1227" s="6"/>
      <c r="BX1227" s="6"/>
      <c r="BY1227" s="6"/>
      <c r="BZ1227" s="6"/>
      <c r="CA1227" s="6"/>
      <c r="CB1227" s="6"/>
      <c r="CC1227" s="6"/>
      <c r="CD1227" s="6"/>
      <c r="CE1227" s="6"/>
      <c r="CF1227" s="6"/>
      <c r="CG1227" s="6"/>
      <c r="CH1227" s="6"/>
      <c r="CI1227" s="6"/>
      <c r="CJ1227" s="6"/>
      <c r="CK1227" s="6"/>
      <c r="CL1227" s="6"/>
      <c r="CN1227" s="6"/>
      <c r="CO1227" s="6"/>
      <c r="CP1227" s="6"/>
      <c r="CQ1227" s="6"/>
      <c r="CR1227" s="6"/>
      <c r="CS1227" s="6"/>
      <c r="CT1227" s="6"/>
      <c r="CU1227" s="6"/>
      <c r="CV1227" s="6"/>
      <c r="CW1227" s="6"/>
      <c r="CX1227" s="6"/>
      <c r="CY1227" s="6"/>
      <c r="CZ1227" s="6"/>
      <c r="DA1227" s="6"/>
      <c r="DB1227" s="6"/>
      <c r="DC1227" s="6"/>
      <c r="DD1227" s="6"/>
      <c r="DE1227" s="6"/>
      <c r="DF1227" s="6"/>
      <c r="DG1227" s="6"/>
      <c r="DH1227" s="6"/>
      <c r="DJ1227" s="6"/>
      <c r="DK1227" s="6"/>
      <c r="DL1227" s="6"/>
      <c r="DM1227" s="6"/>
      <c r="DN1227" s="6"/>
      <c r="DO1227" s="6"/>
      <c r="DP1227" s="6"/>
      <c r="DQ1227" s="6"/>
      <c r="DR1227" s="6"/>
      <c r="DS1227" s="6"/>
      <c r="DU1227" s="6"/>
      <c r="DV1227" s="6"/>
      <c r="DW1227" s="6"/>
      <c r="DX1227" s="6"/>
      <c r="DY1227" s="6"/>
      <c r="DZ1227" s="6"/>
      <c r="EA1227" s="6"/>
      <c r="EB1227" s="6"/>
      <c r="EC1227" s="6"/>
      <c r="ED1227" s="6"/>
      <c r="EE1227" s="6"/>
      <c r="EF1227" s="6"/>
      <c r="EG1227" s="6"/>
    </row>
    <row r="1228" spans="48:137" customFormat="1" x14ac:dyDescent="0.2">
      <c r="AV1228" s="6"/>
      <c r="AW1228" s="158"/>
      <c r="AX1228" s="158"/>
      <c r="AY1228" s="158"/>
      <c r="AZ1228" s="158"/>
      <c r="BA1228" s="158"/>
      <c r="BB1228" s="6"/>
      <c r="BC1228" s="6"/>
      <c r="BD1228" s="6"/>
      <c r="BE1228" s="6"/>
      <c r="BF1228" s="6"/>
      <c r="BG1228" s="6"/>
      <c r="BH1228" s="6"/>
      <c r="BI1228" s="6"/>
      <c r="BJ1228" s="6"/>
      <c r="BK1228" s="6"/>
      <c r="BL1228" s="6"/>
      <c r="BM1228" s="6"/>
      <c r="BN1228" s="6"/>
      <c r="BO1228" s="6"/>
      <c r="BP1228" s="6"/>
      <c r="BQ1228" s="6"/>
      <c r="BR1228" s="6"/>
      <c r="BS1228" s="6"/>
      <c r="BT1228" s="6"/>
      <c r="BU1228" s="6"/>
      <c r="BV1228" s="6"/>
      <c r="BW1228" s="6"/>
      <c r="BX1228" s="6"/>
      <c r="BY1228" s="6"/>
      <c r="BZ1228" s="6"/>
      <c r="CA1228" s="6"/>
      <c r="CB1228" s="6"/>
      <c r="CC1228" s="6"/>
      <c r="CD1228" s="6"/>
      <c r="CE1228" s="6"/>
      <c r="CF1228" s="6"/>
      <c r="CG1228" s="6"/>
      <c r="CH1228" s="6"/>
      <c r="CI1228" s="6"/>
      <c r="CJ1228" s="6"/>
      <c r="CK1228" s="6"/>
      <c r="CL1228" s="6"/>
      <c r="CN1228" s="6"/>
      <c r="CO1228" s="6"/>
      <c r="CP1228" s="6"/>
      <c r="CQ1228" s="6"/>
      <c r="CR1228" s="6"/>
      <c r="CS1228" s="6"/>
      <c r="CT1228" s="6"/>
      <c r="CU1228" s="6"/>
      <c r="CV1228" s="6"/>
      <c r="CW1228" s="6"/>
      <c r="CX1228" s="6"/>
      <c r="CY1228" s="6"/>
      <c r="CZ1228" s="6"/>
      <c r="DA1228" s="6"/>
      <c r="DB1228" s="6"/>
      <c r="DC1228" s="6"/>
      <c r="DD1228" s="6"/>
      <c r="DE1228" s="6"/>
      <c r="DF1228" s="6"/>
      <c r="DG1228" s="6"/>
      <c r="DH1228" s="6"/>
      <c r="DJ1228" s="6"/>
      <c r="DK1228" s="6"/>
      <c r="DL1228" s="6"/>
      <c r="DM1228" s="6"/>
      <c r="DN1228" s="6"/>
      <c r="DO1228" s="6"/>
      <c r="DP1228" s="6"/>
      <c r="DQ1228" s="6"/>
      <c r="DR1228" s="6"/>
      <c r="DS1228" s="6"/>
      <c r="DU1228" s="6"/>
      <c r="DV1228" s="6"/>
      <c r="DW1228" s="6"/>
      <c r="DX1228" s="6"/>
      <c r="DY1228" s="6"/>
      <c r="DZ1228" s="6"/>
      <c r="EA1228" s="6"/>
      <c r="EB1228" s="6"/>
      <c r="EC1228" s="6"/>
      <c r="ED1228" s="6"/>
      <c r="EE1228" s="6"/>
      <c r="EF1228" s="6"/>
      <c r="EG1228" s="6"/>
    </row>
    <row r="1229" spans="48:137" customFormat="1" x14ac:dyDescent="0.2">
      <c r="AV1229" s="6"/>
      <c r="AW1229" s="158"/>
      <c r="AX1229" s="158"/>
      <c r="AY1229" s="158"/>
      <c r="AZ1229" s="158"/>
      <c r="BA1229" s="158"/>
      <c r="BB1229" s="6"/>
      <c r="BC1229" s="6"/>
      <c r="BD1229" s="6"/>
      <c r="BE1229" s="6"/>
      <c r="BF1229" s="6"/>
      <c r="BG1229" s="6"/>
      <c r="BH1229" s="6"/>
      <c r="BI1229" s="6"/>
      <c r="BJ1229" s="6"/>
      <c r="BK1229" s="6"/>
      <c r="BL1229" s="6"/>
      <c r="BM1229" s="6"/>
      <c r="BN1229" s="6"/>
      <c r="BO1229" s="6"/>
      <c r="BP1229" s="6"/>
      <c r="BQ1229" s="6"/>
      <c r="BR1229" s="6"/>
      <c r="BS1229" s="6"/>
      <c r="BT1229" s="6"/>
      <c r="BU1229" s="6"/>
      <c r="BV1229" s="6"/>
      <c r="BW1229" s="6"/>
      <c r="BX1229" s="6"/>
      <c r="BY1229" s="6"/>
      <c r="BZ1229" s="6"/>
      <c r="CA1229" s="6"/>
      <c r="CB1229" s="6"/>
      <c r="CC1229" s="6"/>
      <c r="CD1229" s="6"/>
      <c r="CE1229" s="6"/>
      <c r="CF1229" s="6"/>
      <c r="CG1229" s="6"/>
      <c r="CH1229" s="6"/>
      <c r="CI1229" s="6"/>
      <c r="CJ1229" s="6"/>
      <c r="CK1229" s="6"/>
      <c r="CL1229" s="6"/>
      <c r="CN1229" s="6"/>
      <c r="CO1229" s="6"/>
      <c r="CP1229" s="6"/>
      <c r="CQ1229" s="6"/>
      <c r="CR1229" s="6"/>
      <c r="CS1229" s="6"/>
      <c r="CT1229" s="6"/>
      <c r="CU1229" s="6"/>
      <c r="CV1229" s="6"/>
      <c r="CW1229" s="6"/>
      <c r="CX1229" s="6"/>
      <c r="CY1229" s="6"/>
      <c r="CZ1229" s="6"/>
      <c r="DA1229" s="6"/>
      <c r="DB1229" s="6"/>
      <c r="DC1229" s="6"/>
      <c r="DD1229" s="6"/>
      <c r="DE1229" s="6"/>
      <c r="DF1229" s="6"/>
      <c r="DG1229" s="6"/>
      <c r="DH1229" s="6"/>
      <c r="DJ1229" s="6"/>
      <c r="DK1229" s="6"/>
      <c r="DL1229" s="6"/>
      <c r="DM1229" s="6"/>
      <c r="DN1229" s="6"/>
      <c r="DO1229" s="6"/>
      <c r="DP1229" s="6"/>
      <c r="DQ1229" s="6"/>
      <c r="DR1229" s="6"/>
      <c r="DS1229" s="6"/>
      <c r="DU1229" s="6"/>
      <c r="DV1229" s="6"/>
      <c r="DW1229" s="6"/>
      <c r="DX1229" s="6"/>
      <c r="DY1229" s="6"/>
      <c r="DZ1229" s="6"/>
      <c r="EA1229" s="6"/>
      <c r="EB1229" s="6"/>
      <c r="EC1229" s="6"/>
      <c r="ED1229" s="6"/>
      <c r="EE1229" s="6"/>
      <c r="EF1229" s="6"/>
      <c r="EG1229" s="6"/>
    </row>
    <row r="1230" spans="48:137" customFormat="1" x14ac:dyDescent="0.2">
      <c r="AV1230" s="6"/>
      <c r="AW1230" s="158"/>
      <c r="AX1230" s="158"/>
      <c r="AY1230" s="158"/>
      <c r="AZ1230" s="158"/>
      <c r="BA1230" s="158"/>
      <c r="BB1230" s="6"/>
      <c r="BC1230" s="6"/>
      <c r="BD1230" s="6"/>
      <c r="BE1230" s="6"/>
      <c r="BF1230" s="6"/>
      <c r="BG1230" s="6"/>
      <c r="BH1230" s="6"/>
      <c r="BI1230" s="6"/>
      <c r="BJ1230" s="6"/>
      <c r="BK1230" s="6"/>
      <c r="BL1230" s="6"/>
      <c r="BM1230" s="6"/>
      <c r="BN1230" s="6"/>
      <c r="BO1230" s="6"/>
      <c r="BP1230" s="6"/>
      <c r="BQ1230" s="6"/>
      <c r="BR1230" s="6"/>
      <c r="BS1230" s="6"/>
      <c r="BT1230" s="6"/>
      <c r="BU1230" s="6"/>
      <c r="BV1230" s="6"/>
      <c r="BW1230" s="6"/>
      <c r="BX1230" s="6"/>
      <c r="BY1230" s="6"/>
      <c r="BZ1230" s="6"/>
      <c r="CA1230" s="6"/>
      <c r="CB1230" s="6"/>
      <c r="CC1230" s="6"/>
      <c r="CD1230" s="6"/>
      <c r="CE1230" s="6"/>
      <c r="CF1230" s="6"/>
      <c r="CG1230" s="6"/>
      <c r="CH1230" s="6"/>
      <c r="CI1230" s="6"/>
      <c r="CJ1230" s="6"/>
      <c r="CK1230" s="6"/>
      <c r="CL1230" s="6"/>
      <c r="CN1230" s="6"/>
      <c r="CO1230" s="6"/>
      <c r="CP1230" s="6"/>
      <c r="CQ1230" s="6"/>
      <c r="CR1230" s="6"/>
      <c r="CS1230" s="6"/>
      <c r="CT1230" s="6"/>
      <c r="CU1230" s="6"/>
      <c r="CV1230" s="6"/>
      <c r="CW1230" s="6"/>
      <c r="CX1230" s="6"/>
      <c r="CY1230" s="6"/>
      <c r="CZ1230" s="6"/>
      <c r="DA1230" s="6"/>
      <c r="DB1230" s="6"/>
      <c r="DC1230" s="6"/>
      <c r="DD1230" s="6"/>
      <c r="DE1230" s="6"/>
      <c r="DF1230" s="6"/>
      <c r="DG1230" s="6"/>
      <c r="DH1230" s="6"/>
      <c r="DJ1230" s="6"/>
      <c r="DK1230" s="6"/>
      <c r="DL1230" s="6"/>
      <c r="DM1230" s="6"/>
      <c r="DN1230" s="6"/>
      <c r="DO1230" s="6"/>
      <c r="DP1230" s="6"/>
      <c r="DQ1230" s="6"/>
      <c r="DR1230" s="6"/>
      <c r="DS1230" s="6"/>
      <c r="DU1230" s="6"/>
      <c r="DV1230" s="6"/>
      <c r="DW1230" s="6"/>
      <c r="DX1230" s="6"/>
      <c r="DY1230" s="6"/>
      <c r="DZ1230" s="6"/>
      <c r="EA1230" s="6"/>
      <c r="EB1230" s="6"/>
      <c r="EC1230" s="6"/>
      <c r="ED1230" s="6"/>
      <c r="EE1230" s="6"/>
      <c r="EF1230" s="6"/>
      <c r="EG1230" s="6"/>
    </row>
    <row r="1231" spans="48:137" customFormat="1" x14ac:dyDescent="0.2">
      <c r="AV1231" s="6"/>
      <c r="AW1231" s="158"/>
      <c r="AX1231" s="158"/>
      <c r="AY1231" s="158"/>
      <c r="AZ1231" s="158"/>
      <c r="BA1231" s="158"/>
      <c r="BB1231" s="6"/>
      <c r="BC1231" s="6"/>
      <c r="BD1231" s="6"/>
      <c r="BE1231" s="6"/>
      <c r="BF1231" s="6"/>
      <c r="BG1231" s="6"/>
      <c r="BH1231" s="6"/>
      <c r="BI1231" s="6"/>
      <c r="BJ1231" s="6"/>
      <c r="BK1231" s="6"/>
      <c r="BL1231" s="6"/>
      <c r="BM1231" s="6"/>
      <c r="BN1231" s="6"/>
      <c r="BO1231" s="6"/>
      <c r="BP1231" s="6"/>
      <c r="BQ1231" s="6"/>
      <c r="BR1231" s="6"/>
      <c r="BS1231" s="6"/>
      <c r="BT1231" s="6"/>
      <c r="BU1231" s="6"/>
      <c r="BV1231" s="6"/>
      <c r="BW1231" s="6"/>
      <c r="BX1231" s="6"/>
      <c r="BY1231" s="6"/>
      <c r="BZ1231" s="6"/>
      <c r="CA1231" s="6"/>
      <c r="CB1231" s="6"/>
      <c r="CC1231" s="6"/>
      <c r="CD1231" s="6"/>
      <c r="CE1231" s="6"/>
      <c r="CF1231" s="6"/>
      <c r="CG1231" s="6"/>
      <c r="CH1231" s="6"/>
      <c r="CI1231" s="6"/>
      <c r="CJ1231" s="6"/>
      <c r="CK1231" s="6"/>
      <c r="CL1231" s="6"/>
      <c r="CN1231" s="6"/>
      <c r="CO1231" s="6"/>
      <c r="CP1231" s="6"/>
      <c r="CQ1231" s="6"/>
      <c r="CR1231" s="6"/>
      <c r="CS1231" s="6"/>
      <c r="CT1231" s="6"/>
      <c r="CU1231" s="6"/>
      <c r="CV1231" s="6"/>
      <c r="CW1231" s="6"/>
      <c r="CX1231" s="6"/>
      <c r="CY1231" s="6"/>
      <c r="CZ1231" s="6"/>
      <c r="DA1231" s="6"/>
      <c r="DB1231" s="6"/>
      <c r="DC1231" s="6"/>
      <c r="DD1231" s="6"/>
      <c r="DE1231" s="6"/>
      <c r="DF1231" s="6"/>
      <c r="DG1231" s="6"/>
      <c r="DH1231" s="6"/>
      <c r="DJ1231" s="6"/>
      <c r="DK1231" s="6"/>
      <c r="DL1231" s="6"/>
      <c r="DM1231" s="6"/>
      <c r="DN1231" s="6"/>
      <c r="DO1231" s="6"/>
      <c r="DP1231" s="6"/>
      <c r="DQ1231" s="6"/>
      <c r="DR1231" s="6"/>
      <c r="DS1231" s="6"/>
      <c r="DU1231" s="6"/>
      <c r="DV1231" s="6"/>
      <c r="DW1231" s="6"/>
      <c r="DX1231" s="6"/>
      <c r="DY1231" s="6"/>
      <c r="DZ1231" s="6"/>
      <c r="EA1231" s="6"/>
      <c r="EB1231" s="6"/>
      <c r="EC1231" s="6"/>
      <c r="ED1231" s="6"/>
      <c r="EE1231" s="6"/>
      <c r="EF1231" s="6"/>
      <c r="EG1231" s="6"/>
    </row>
    <row r="1232" spans="48:137" customFormat="1" x14ac:dyDescent="0.2">
      <c r="AV1232" s="6"/>
      <c r="AW1232" s="158"/>
      <c r="AX1232" s="158"/>
      <c r="AY1232" s="158"/>
      <c r="AZ1232" s="158"/>
      <c r="BA1232" s="158"/>
      <c r="BB1232" s="6"/>
      <c r="BC1232" s="6"/>
      <c r="BD1232" s="6"/>
      <c r="BE1232" s="6"/>
      <c r="BF1232" s="6"/>
      <c r="BG1232" s="6"/>
      <c r="BH1232" s="6"/>
      <c r="BI1232" s="6"/>
      <c r="BJ1232" s="6"/>
      <c r="BK1232" s="6"/>
      <c r="BL1232" s="6"/>
      <c r="BM1232" s="6"/>
      <c r="BN1232" s="6"/>
      <c r="BO1232" s="6"/>
      <c r="BP1232" s="6"/>
      <c r="BQ1232" s="6"/>
      <c r="BR1232" s="6"/>
      <c r="BS1232" s="6"/>
      <c r="BT1232" s="6"/>
      <c r="BU1232" s="6"/>
      <c r="BV1232" s="6"/>
      <c r="BW1232" s="6"/>
      <c r="BX1232" s="6"/>
      <c r="BY1232" s="6"/>
      <c r="BZ1232" s="6"/>
      <c r="CA1232" s="6"/>
      <c r="CB1232" s="6"/>
      <c r="CC1232" s="6"/>
      <c r="CD1232" s="6"/>
      <c r="CE1232" s="6"/>
      <c r="CF1232" s="6"/>
      <c r="CG1232" s="6"/>
      <c r="CH1232" s="6"/>
      <c r="CI1232" s="6"/>
      <c r="CJ1232" s="6"/>
      <c r="CK1232" s="6"/>
      <c r="CL1232" s="6"/>
      <c r="CN1232" s="6"/>
      <c r="CO1232" s="6"/>
      <c r="CP1232" s="6"/>
      <c r="CQ1232" s="6"/>
      <c r="CR1232" s="6"/>
      <c r="CS1232" s="6"/>
      <c r="CT1232" s="6"/>
      <c r="CU1232" s="6"/>
      <c r="CV1232" s="6"/>
      <c r="CW1232" s="6"/>
      <c r="CX1232" s="6"/>
      <c r="CY1232" s="6"/>
      <c r="CZ1232" s="6"/>
      <c r="DA1232" s="6"/>
      <c r="DB1232" s="6"/>
      <c r="DC1232" s="6"/>
      <c r="DD1232" s="6"/>
      <c r="DE1232" s="6"/>
      <c r="DF1232" s="6"/>
      <c r="DG1232" s="6"/>
      <c r="DH1232" s="6"/>
      <c r="DJ1232" s="6"/>
      <c r="DK1232" s="6"/>
      <c r="DL1232" s="6"/>
      <c r="DM1232" s="6"/>
      <c r="DN1232" s="6"/>
      <c r="DO1232" s="6"/>
      <c r="DP1232" s="6"/>
      <c r="DQ1232" s="6"/>
      <c r="DR1232" s="6"/>
      <c r="DS1232" s="6"/>
      <c r="DU1232" s="6"/>
      <c r="DV1232" s="6"/>
      <c r="DW1232" s="6"/>
      <c r="DX1232" s="6"/>
      <c r="DY1232" s="6"/>
      <c r="DZ1232" s="6"/>
      <c r="EA1232" s="6"/>
      <c r="EB1232" s="6"/>
      <c r="EC1232" s="6"/>
      <c r="ED1232" s="6"/>
      <c r="EE1232" s="6"/>
      <c r="EF1232" s="6"/>
      <c r="EG1232" s="6"/>
    </row>
    <row r="1233" spans="48:137" customFormat="1" x14ac:dyDescent="0.2">
      <c r="AV1233" s="6"/>
      <c r="AW1233" s="158"/>
      <c r="AX1233" s="158"/>
      <c r="AY1233" s="158"/>
      <c r="AZ1233" s="158"/>
      <c r="BA1233" s="158"/>
      <c r="BB1233" s="6"/>
      <c r="BC1233" s="6"/>
      <c r="BD1233" s="6"/>
      <c r="BE1233" s="6"/>
      <c r="BF1233" s="6"/>
      <c r="BG1233" s="6"/>
      <c r="BH1233" s="6"/>
      <c r="BI1233" s="6"/>
      <c r="BJ1233" s="6"/>
      <c r="BK1233" s="6"/>
      <c r="BL1233" s="6"/>
      <c r="BM1233" s="6"/>
      <c r="BN1233" s="6"/>
      <c r="BO1233" s="6"/>
      <c r="BP1233" s="6"/>
      <c r="BQ1233" s="6"/>
      <c r="BR1233" s="6"/>
      <c r="BS1233" s="6"/>
      <c r="BT1233" s="6"/>
      <c r="BU1233" s="6"/>
      <c r="BV1233" s="6"/>
      <c r="BW1233" s="6"/>
      <c r="BX1233" s="6"/>
      <c r="BY1233" s="6"/>
      <c r="BZ1233" s="6"/>
      <c r="CA1233" s="6"/>
      <c r="CB1233" s="6"/>
      <c r="CC1233" s="6"/>
      <c r="CD1233" s="6"/>
      <c r="CE1233" s="6"/>
      <c r="CF1233" s="6"/>
      <c r="CG1233" s="6"/>
      <c r="CH1233" s="6"/>
      <c r="CI1233" s="6"/>
      <c r="CJ1233" s="6"/>
      <c r="CK1233" s="6"/>
      <c r="CL1233" s="6"/>
      <c r="CN1233" s="6"/>
      <c r="CO1233" s="6"/>
      <c r="CP1233" s="6"/>
      <c r="CQ1233" s="6"/>
      <c r="CR1233" s="6"/>
      <c r="CS1233" s="6"/>
      <c r="CT1233" s="6"/>
      <c r="CU1233" s="6"/>
      <c r="CV1233" s="6"/>
      <c r="CW1233" s="6"/>
      <c r="CX1233" s="6"/>
      <c r="CY1233" s="6"/>
      <c r="CZ1233" s="6"/>
      <c r="DA1233" s="6"/>
      <c r="DB1233" s="6"/>
      <c r="DC1233" s="6"/>
      <c r="DD1233" s="6"/>
      <c r="DE1233" s="6"/>
      <c r="DF1233" s="6"/>
      <c r="DG1233" s="6"/>
      <c r="DH1233" s="6"/>
      <c r="DJ1233" s="6"/>
      <c r="DK1233" s="6"/>
      <c r="DL1233" s="6"/>
      <c r="DM1233" s="6"/>
      <c r="DN1233" s="6"/>
      <c r="DO1233" s="6"/>
      <c r="DP1233" s="6"/>
      <c r="DQ1233" s="6"/>
      <c r="DR1233" s="6"/>
      <c r="DS1233" s="6"/>
      <c r="DU1233" s="6"/>
      <c r="DV1233" s="6"/>
      <c r="DW1233" s="6"/>
      <c r="DX1233" s="6"/>
      <c r="DY1233" s="6"/>
      <c r="DZ1233" s="6"/>
      <c r="EA1233" s="6"/>
      <c r="EB1233" s="6"/>
      <c r="EC1233" s="6"/>
      <c r="ED1233" s="6"/>
      <c r="EE1233" s="6"/>
      <c r="EF1233" s="6"/>
      <c r="EG1233" s="6"/>
    </row>
    <row r="1234" spans="48:137" customFormat="1" x14ac:dyDescent="0.2">
      <c r="AV1234" s="6"/>
      <c r="AW1234" s="158"/>
      <c r="AX1234" s="158"/>
      <c r="AY1234" s="158"/>
      <c r="AZ1234" s="158"/>
      <c r="BA1234" s="158"/>
      <c r="BB1234" s="6"/>
      <c r="BC1234" s="6"/>
      <c r="BD1234" s="6"/>
      <c r="BE1234" s="6"/>
      <c r="BF1234" s="6"/>
      <c r="BG1234" s="6"/>
      <c r="BH1234" s="6"/>
      <c r="BI1234" s="6"/>
      <c r="BJ1234" s="6"/>
      <c r="BK1234" s="6"/>
      <c r="BL1234" s="6"/>
      <c r="BM1234" s="6"/>
      <c r="BN1234" s="6"/>
      <c r="BO1234" s="6"/>
      <c r="BP1234" s="6"/>
      <c r="BQ1234" s="6"/>
      <c r="BR1234" s="6"/>
      <c r="BS1234" s="6"/>
      <c r="BT1234" s="6"/>
      <c r="BU1234" s="6"/>
      <c r="BV1234" s="6"/>
      <c r="BW1234" s="6"/>
      <c r="BX1234" s="6"/>
      <c r="BY1234" s="6"/>
      <c r="BZ1234" s="6"/>
      <c r="CA1234" s="6"/>
      <c r="CB1234" s="6"/>
      <c r="CC1234" s="6"/>
      <c r="CD1234" s="6"/>
      <c r="CE1234" s="6"/>
      <c r="CF1234" s="6"/>
      <c r="CG1234" s="6"/>
      <c r="CH1234" s="6"/>
      <c r="CI1234" s="6"/>
      <c r="CJ1234" s="6"/>
      <c r="CK1234" s="6"/>
      <c r="CL1234" s="6"/>
      <c r="CN1234" s="6"/>
      <c r="CO1234" s="6"/>
      <c r="CP1234" s="6"/>
      <c r="CQ1234" s="6"/>
      <c r="CR1234" s="6"/>
      <c r="CS1234" s="6"/>
      <c r="CT1234" s="6"/>
      <c r="CU1234" s="6"/>
      <c r="CV1234" s="6"/>
      <c r="CW1234" s="6"/>
      <c r="CX1234" s="6"/>
      <c r="CY1234" s="6"/>
      <c r="CZ1234" s="6"/>
      <c r="DA1234" s="6"/>
      <c r="DB1234" s="6"/>
      <c r="DC1234" s="6"/>
      <c r="DD1234" s="6"/>
      <c r="DE1234" s="6"/>
      <c r="DF1234" s="6"/>
      <c r="DG1234" s="6"/>
      <c r="DH1234" s="6"/>
      <c r="DJ1234" s="6"/>
      <c r="DK1234" s="6"/>
      <c r="DL1234" s="6"/>
      <c r="DM1234" s="6"/>
      <c r="DN1234" s="6"/>
      <c r="DO1234" s="6"/>
      <c r="DP1234" s="6"/>
      <c r="DQ1234" s="6"/>
      <c r="DR1234" s="6"/>
      <c r="DS1234" s="6"/>
      <c r="DU1234" s="6"/>
      <c r="DV1234" s="6"/>
      <c r="DW1234" s="6"/>
      <c r="DX1234" s="6"/>
      <c r="DY1234" s="6"/>
      <c r="DZ1234" s="6"/>
      <c r="EA1234" s="6"/>
      <c r="EB1234" s="6"/>
      <c r="EC1234" s="6"/>
      <c r="ED1234" s="6"/>
      <c r="EE1234" s="6"/>
      <c r="EF1234" s="6"/>
      <c r="EG1234" s="6"/>
    </row>
    <row r="1235" spans="48:137" customFormat="1" x14ac:dyDescent="0.2">
      <c r="AV1235" s="6"/>
      <c r="AW1235" s="158"/>
      <c r="AX1235" s="158"/>
      <c r="AY1235" s="158"/>
      <c r="AZ1235" s="158"/>
      <c r="BA1235" s="158"/>
      <c r="BB1235" s="6"/>
      <c r="BC1235" s="6"/>
      <c r="BD1235" s="6"/>
      <c r="BE1235" s="6"/>
      <c r="BF1235" s="6"/>
      <c r="BG1235" s="6"/>
      <c r="BH1235" s="6"/>
      <c r="BI1235" s="6"/>
      <c r="BJ1235" s="6"/>
      <c r="BK1235" s="6"/>
      <c r="BL1235" s="6"/>
      <c r="BM1235" s="6"/>
      <c r="BN1235" s="6"/>
      <c r="BO1235" s="6"/>
      <c r="BP1235" s="6"/>
      <c r="BQ1235" s="6"/>
      <c r="BR1235" s="6"/>
      <c r="BS1235" s="6"/>
      <c r="BT1235" s="6"/>
      <c r="BU1235" s="6"/>
      <c r="BV1235" s="6"/>
      <c r="BW1235" s="6"/>
      <c r="BX1235" s="6"/>
      <c r="BY1235" s="6"/>
      <c r="BZ1235" s="6"/>
      <c r="CA1235" s="6"/>
      <c r="CB1235" s="6"/>
      <c r="CC1235" s="6"/>
      <c r="CD1235" s="6"/>
      <c r="CE1235" s="6"/>
      <c r="CF1235" s="6"/>
      <c r="CG1235" s="6"/>
      <c r="CH1235" s="6"/>
      <c r="CI1235" s="6"/>
      <c r="CJ1235" s="6"/>
      <c r="CK1235" s="6"/>
      <c r="CL1235" s="6"/>
      <c r="CN1235" s="6"/>
      <c r="CO1235" s="6"/>
      <c r="CP1235" s="6"/>
      <c r="CQ1235" s="6"/>
      <c r="CR1235" s="6"/>
      <c r="CS1235" s="6"/>
      <c r="CT1235" s="6"/>
      <c r="CU1235" s="6"/>
      <c r="CV1235" s="6"/>
      <c r="CW1235" s="6"/>
      <c r="CX1235" s="6"/>
      <c r="CY1235" s="6"/>
      <c r="CZ1235" s="6"/>
      <c r="DA1235" s="6"/>
      <c r="DB1235" s="6"/>
      <c r="DC1235" s="6"/>
      <c r="DD1235" s="6"/>
      <c r="DE1235" s="6"/>
      <c r="DF1235" s="6"/>
      <c r="DG1235" s="6"/>
      <c r="DH1235" s="6"/>
      <c r="DJ1235" s="6"/>
      <c r="DK1235" s="6"/>
      <c r="DL1235" s="6"/>
      <c r="DM1235" s="6"/>
      <c r="DN1235" s="6"/>
      <c r="DO1235" s="6"/>
      <c r="DP1235" s="6"/>
      <c r="DQ1235" s="6"/>
      <c r="DR1235" s="6"/>
      <c r="DS1235" s="6"/>
      <c r="DU1235" s="6"/>
      <c r="DV1235" s="6"/>
      <c r="DW1235" s="6"/>
      <c r="DX1235" s="6"/>
      <c r="DY1235" s="6"/>
      <c r="DZ1235" s="6"/>
      <c r="EA1235" s="6"/>
      <c r="EB1235" s="6"/>
      <c r="EC1235" s="6"/>
      <c r="ED1235" s="6"/>
      <c r="EE1235" s="6"/>
      <c r="EF1235" s="6"/>
      <c r="EG1235" s="6"/>
    </row>
    <row r="1236" spans="48:137" customFormat="1" x14ac:dyDescent="0.2">
      <c r="AV1236" s="6"/>
      <c r="AW1236" s="158"/>
      <c r="AX1236" s="158"/>
      <c r="AY1236" s="158"/>
      <c r="AZ1236" s="158"/>
      <c r="BA1236" s="158"/>
      <c r="BB1236" s="6"/>
      <c r="BC1236" s="6"/>
      <c r="BD1236" s="6"/>
      <c r="BE1236" s="6"/>
      <c r="BF1236" s="6"/>
      <c r="BG1236" s="6"/>
      <c r="BH1236" s="6"/>
      <c r="BI1236" s="6"/>
      <c r="BJ1236" s="6"/>
      <c r="BK1236" s="6"/>
      <c r="BL1236" s="6"/>
      <c r="BM1236" s="6"/>
      <c r="BN1236" s="6"/>
      <c r="BO1236" s="6"/>
      <c r="BP1236" s="6"/>
      <c r="BQ1236" s="6"/>
      <c r="BR1236" s="6"/>
      <c r="BS1236" s="6"/>
      <c r="BT1236" s="6"/>
      <c r="BU1236" s="6"/>
      <c r="BV1236" s="6"/>
      <c r="BW1236" s="6"/>
      <c r="BX1236" s="6"/>
      <c r="BY1236" s="6"/>
      <c r="BZ1236" s="6"/>
      <c r="CA1236" s="6"/>
      <c r="CB1236" s="6"/>
      <c r="CC1236" s="6"/>
      <c r="CD1236" s="6"/>
      <c r="CE1236" s="6"/>
      <c r="CF1236" s="6"/>
      <c r="CG1236" s="6"/>
      <c r="CH1236" s="6"/>
      <c r="CI1236" s="6"/>
      <c r="CJ1236" s="6"/>
      <c r="CK1236" s="6"/>
      <c r="CL1236" s="6"/>
      <c r="CN1236" s="6"/>
      <c r="CO1236" s="6"/>
      <c r="CP1236" s="6"/>
      <c r="CQ1236" s="6"/>
      <c r="CR1236" s="6"/>
      <c r="CS1236" s="6"/>
      <c r="CT1236" s="6"/>
      <c r="CU1236" s="6"/>
      <c r="CV1236" s="6"/>
      <c r="CW1236" s="6"/>
      <c r="CX1236" s="6"/>
      <c r="CY1236" s="6"/>
      <c r="CZ1236" s="6"/>
      <c r="DA1236" s="6"/>
      <c r="DB1236" s="6"/>
      <c r="DC1236" s="6"/>
      <c r="DD1236" s="6"/>
      <c r="DE1236" s="6"/>
      <c r="DF1236" s="6"/>
      <c r="DG1236" s="6"/>
      <c r="DH1236" s="6"/>
      <c r="DJ1236" s="6"/>
      <c r="DK1236" s="6"/>
      <c r="DL1236" s="6"/>
      <c r="DM1236" s="6"/>
      <c r="DN1236" s="6"/>
      <c r="DO1236" s="6"/>
      <c r="DP1236" s="6"/>
      <c r="DQ1236" s="6"/>
      <c r="DR1236" s="6"/>
      <c r="DS1236" s="6"/>
      <c r="DU1236" s="6"/>
      <c r="DV1236" s="6"/>
      <c r="DW1236" s="6"/>
      <c r="DX1236" s="6"/>
      <c r="DY1236" s="6"/>
      <c r="DZ1236" s="6"/>
      <c r="EA1236" s="6"/>
      <c r="EB1236" s="6"/>
      <c r="EC1236" s="6"/>
      <c r="ED1236" s="6"/>
      <c r="EE1236" s="6"/>
      <c r="EF1236" s="6"/>
      <c r="EG1236" s="6"/>
    </row>
    <row r="1237" spans="48:137" customFormat="1" x14ac:dyDescent="0.2">
      <c r="AV1237" s="6"/>
      <c r="AW1237" s="158"/>
      <c r="AX1237" s="158"/>
      <c r="AY1237" s="158"/>
      <c r="AZ1237" s="158"/>
      <c r="BA1237" s="158"/>
      <c r="BB1237" s="6"/>
      <c r="BC1237" s="6"/>
      <c r="BD1237" s="6"/>
      <c r="BE1237" s="6"/>
      <c r="BF1237" s="6"/>
      <c r="BG1237" s="6"/>
      <c r="BH1237" s="6"/>
      <c r="BI1237" s="6"/>
      <c r="BJ1237" s="6"/>
      <c r="BK1237" s="6"/>
      <c r="BL1237" s="6"/>
      <c r="BM1237" s="6"/>
      <c r="BN1237" s="6"/>
      <c r="BO1237" s="6"/>
      <c r="BP1237" s="6"/>
      <c r="BQ1237" s="6"/>
      <c r="BR1237" s="6"/>
      <c r="BS1237" s="6"/>
      <c r="BT1237" s="6"/>
      <c r="BU1237" s="6"/>
      <c r="BV1237" s="6"/>
      <c r="BW1237" s="6"/>
      <c r="BX1237" s="6"/>
      <c r="BY1237" s="6"/>
      <c r="BZ1237" s="6"/>
      <c r="CA1237" s="6"/>
      <c r="CB1237" s="6"/>
      <c r="CC1237" s="6"/>
      <c r="CD1237" s="6"/>
      <c r="CE1237" s="6"/>
      <c r="CF1237" s="6"/>
      <c r="CG1237" s="6"/>
      <c r="CH1237" s="6"/>
      <c r="CI1237" s="6"/>
      <c r="CJ1237" s="6"/>
      <c r="CK1237" s="6"/>
      <c r="CL1237" s="6"/>
      <c r="CN1237" s="6"/>
      <c r="CO1237" s="6"/>
      <c r="CP1237" s="6"/>
      <c r="CQ1237" s="6"/>
      <c r="CR1237" s="6"/>
      <c r="CS1237" s="6"/>
      <c r="CT1237" s="6"/>
      <c r="CU1237" s="6"/>
      <c r="CV1237" s="6"/>
      <c r="CW1237" s="6"/>
      <c r="CX1237" s="6"/>
      <c r="CY1237" s="6"/>
      <c r="CZ1237" s="6"/>
      <c r="DA1237" s="6"/>
      <c r="DB1237" s="6"/>
      <c r="DC1237" s="6"/>
      <c r="DD1237" s="6"/>
      <c r="DE1237" s="6"/>
      <c r="DF1237" s="6"/>
      <c r="DG1237" s="6"/>
      <c r="DH1237" s="6"/>
      <c r="DJ1237" s="6"/>
      <c r="DK1237" s="6"/>
      <c r="DL1237" s="6"/>
      <c r="DM1237" s="6"/>
      <c r="DN1237" s="6"/>
      <c r="DO1237" s="6"/>
      <c r="DP1237" s="6"/>
      <c r="DQ1237" s="6"/>
      <c r="DR1237" s="6"/>
      <c r="DS1237" s="6"/>
      <c r="DU1237" s="6"/>
      <c r="DV1237" s="6"/>
      <c r="DW1237" s="6"/>
      <c r="DX1237" s="6"/>
      <c r="DY1237" s="6"/>
      <c r="DZ1237" s="6"/>
      <c r="EA1237" s="6"/>
      <c r="EB1237" s="6"/>
      <c r="EC1237" s="6"/>
      <c r="ED1237" s="6"/>
      <c r="EE1237" s="6"/>
      <c r="EF1237" s="6"/>
      <c r="EG1237" s="6"/>
    </row>
    <row r="1238" spans="48:137" customFormat="1" x14ac:dyDescent="0.2">
      <c r="AV1238" s="6"/>
      <c r="AW1238" s="158"/>
      <c r="AX1238" s="158"/>
      <c r="AY1238" s="158"/>
      <c r="AZ1238" s="158"/>
      <c r="BA1238" s="158"/>
      <c r="BB1238" s="6"/>
      <c r="BC1238" s="6"/>
      <c r="BD1238" s="6"/>
      <c r="BE1238" s="6"/>
      <c r="BF1238" s="6"/>
      <c r="BG1238" s="6"/>
      <c r="BH1238" s="6"/>
      <c r="BI1238" s="6"/>
      <c r="BJ1238" s="6"/>
      <c r="BK1238" s="6"/>
      <c r="BL1238" s="6"/>
      <c r="BM1238" s="6"/>
      <c r="BN1238" s="6"/>
      <c r="BO1238" s="6"/>
      <c r="BP1238" s="6"/>
      <c r="BQ1238" s="6"/>
      <c r="BR1238" s="6"/>
      <c r="BS1238" s="6"/>
      <c r="BT1238" s="6"/>
      <c r="BU1238" s="6"/>
      <c r="BV1238" s="6"/>
      <c r="BW1238" s="6"/>
      <c r="BX1238" s="6"/>
      <c r="BY1238" s="6"/>
      <c r="BZ1238" s="6"/>
      <c r="CA1238" s="6"/>
      <c r="CB1238" s="6"/>
      <c r="CC1238" s="6"/>
      <c r="CD1238" s="6"/>
      <c r="CE1238" s="6"/>
      <c r="CF1238" s="6"/>
      <c r="CG1238" s="6"/>
      <c r="CH1238" s="6"/>
      <c r="CI1238" s="6"/>
      <c r="CJ1238" s="6"/>
      <c r="CK1238" s="6"/>
      <c r="CL1238" s="6"/>
      <c r="CN1238" s="6"/>
      <c r="CO1238" s="6"/>
      <c r="CP1238" s="6"/>
      <c r="CQ1238" s="6"/>
      <c r="CR1238" s="6"/>
      <c r="CS1238" s="6"/>
      <c r="CT1238" s="6"/>
      <c r="CU1238" s="6"/>
      <c r="CV1238" s="6"/>
      <c r="CW1238" s="6"/>
      <c r="CX1238" s="6"/>
      <c r="CY1238" s="6"/>
      <c r="CZ1238" s="6"/>
      <c r="DA1238" s="6"/>
      <c r="DB1238" s="6"/>
      <c r="DC1238" s="6"/>
      <c r="DD1238" s="6"/>
      <c r="DE1238" s="6"/>
      <c r="DF1238" s="6"/>
      <c r="DG1238" s="6"/>
      <c r="DH1238" s="6"/>
      <c r="DJ1238" s="6"/>
      <c r="DK1238" s="6"/>
      <c r="DL1238" s="6"/>
      <c r="DM1238" s="6"/>
      <c r="DN1238" s="6"/>
      <c r="DO1238" s="6"/>
      <c r="DP1238" s="6"/>
      <c r="DQ1238" s="6"/>
      <c r="DR1238" s="6"/>
      <c r="DS1238" s="6"/>
      <c r="DU1238" s="6"/>
      <c r="DV1238" s="6"/>
      <c r="DW1238" s="6"/>
      <c r="DX1238" s="6"/>
      <c r="DY1238" s="6"/>
      <c r="DZ1238" s="6"/>
      <c r="EA1238" s="6"/>
      <c r="EB1238" s="6"/>
      <c r="EC1238" s="6"/>
      <c r="ED1238" s="6"/>
      <c r="EE1238" s="6"/>
      <c r="EF1238" s="6"/>
      <c r="EG1238" s="6"/>
    </row>
    <row r="1239" spans="48:137" customFormat="1" x14ac:dyDescent="0.2">
      <c r="AV1239" s="6"/>
      <c r="AW1239" s="158"/>
      <c r="AX1239" s="158"/>
      <c r="AY1239" s="158"/>
      <c r="AZ1239" s="158"/>
      <c r="BA1239" s="158"/>
      <c r="BB1239" s="6"/>
      <c r="BC1239" s="6"/>
      <c r="BD1239" s="6"/>
      <c r="BE1239" s="6"/>
      <c r="BF1239" s="6"/>
      <c r="BG1239" s="6"/>
      <c r="BH1239" s="6"/>
      <c r="BI1239" s="6"/>
      <c r="BJ1239" s="6"/>
      <c r="BK1239" s="6"/>
      <c r="BL1239" s="6"/>
      <c r="BM1239" s="6"/>
      <c r="BN1239" s="6"/>
      <c r="BO1239" s="6"/>
      <c r="BP1239" s="6"/>
      <c r="BQ1239" s="6"/>
      <c r="BR1239" s="6"/>
      <c r="BS1239" s="6"/>
      <c r="BT1239" s="6"/>
      <c r="BU1239" s="6"/>
      <c r="BV1239" s="6"/>
      <c r="BW1239" s="6"/>
      <c r="BX1239" s="6"/>
      <c r="BY1239" s="6"/>
      <c r="BZ1239" s="6"/>
      <c r="CA1239" s="6"/>
      <c r="CB1239" s="6"/>
      <c r="CC1239" s="6"/>
      <c r="CD1239" s="6"/>
      <c r="CE1239" s="6"/>
      <c r="CF1239" s="6"/>
      <c r="CG1239" s="6"/>
      <c r="CH1239" s="6"/>
      <c r="CI1239" s="6"/>
      <c r="CJ1239" s="6"/>
      <c r="CK1239" s="6"/>
      <c r="CL1239" s="6"/>
      <c r="CN1239" s="6"/>
      <c r="CO1239" s="6"/>
      <c r="CP1239" s="6"/>
      <c r="CQ1239" s="6"/>
      <c r="CR1239" s="6"/>
      <c r="CS1239" s="6"/>
      <c r="CT1239" s="6"/>
      <c r="CU1239" s="6"/>
      <c r="CV1239" s="6"/>
      <c r="CW1239" s="6"/>
      <c r="CX1239" s="6"/>
      <c r="CY1239" s="6"/>
      <c r="CZ1239" s="6"/>
      <c r="DA1239" s="6"/>
      <c r="DB1239" s="6"/>
      <c r="DC1239" s="6"/>
      <c r="DD1239" s="6"/>
      <c r="DE1239" s="6"/>
      <c r="DF1239" s="6"/>
      <c r="DG1239" s="6"/>
      <c r="DH1239" s="6"/>
      <c r="DJ1239" s="6"/>
      <c r="DK1239" s="6"/>
      <c r="DL1239" s="6"/>
      <c r="DM1239" s="6"/>
      <c r="DN1239" s="6"/>
      <c r="DO1239" s="6"/>
      <c r="DP1239" s="6"/>
      <c r="DQ1239" s="6"/>
      <c r="DR1239" s="6"/>
      <c r="DS1239" s="6"/>
      <c r="DU1239" s="6"/>
      <c r="DV1239" s="6"/>
      <c r="DW1239" s="6"/>
      <c r="DX1239" s="6"/>
      <c r="DY1239" s="6"/>
      <c r="DZ1239" s="6"/>
      <c r="EA1239" s="6"/>
      <c r="EB1239" s="6"/>
      <c r="EC1239" s="6"/>
      <c r="ED1239" s="6"/>
      <c r="EE1239" s="6"/>
      <c r="EF1239" s="6"/>
      <c r="EG1239" s="6"/>
    </row>
    <row r="1240" spans="48:137" customFormat="1" x14ac:dyDescent="0.2">
      <c r="AV1240" s="6"/>
      <c r="AW1240" s="158"/>
      <c r="AX1240" s="158"/>
      <c r="AY1240" s="158"/>
      <c r="AZ1240" s="158"/>
      <c r="BA1240" s="158"/>
      <c r="BB1240" s="6"/>
      <c r="BC1240" s="6"/>
      <c r="BD1240" s="6"/>
      <c r="BE1240" s="6"/>
      <c r="BF1240" s="6"/>
      <c r="BG1240" s="6"/>
      <c r="BH1240" s="6"/>
      <c r="BI1240" s="6"/>
      <c r="BJ1240" s="6"/>
      <c r="BK1240" s="6"/>
      <c r="BL1240" s="6"/>
      <c r="BM1240" s="6"/>
      <c r="BN1240" s="6"/>
      <c r="BO1240" s="6"/>
      <c r="BP1240" s="6"/>
      <c r="BQ1240" s="6"/>
      <c r="BR1240" s="6"/>
      <c r="BS1240" s="6"/>
      <c r="BT1240" s="6"/>
      <c r="BU1240" s="6"/>
      <c r="BV1240" s="6"/>
      <c r="BW1240" s="6"/>
      <c r="BX1240" s="6"/>
      <c r="BY1240" s="6"/>
      <c r="BZ1240" s="6"/>
      <c r="CA1240" s="6"/>
      <c r="CB1240" s="6"/>
      <c r="CC1240" s="6"/>
      <c r="CD1240" s="6"/>
      <c r="CE1240" s="6"/>
      <c r="CF1240" s="6"/>
      <c r="CG1240" s="6"/>
      <c r="CH1240" s="6"/>
      <c r="CI1240" s="6"/>
      <c r="CJ1240" s="6"/>
      <c r="CK1240" s="6"/>
      <c r="CL1240" s="6"/>
      <c r="CN1240" s="6"/>
      <c r="CO1240" s="6"/>
      <c r="CP1240" s="6"/>
      <c r="CQ1240" s="6"/>
      <c r="CR1240" s="6"/>
      <c r="CS1240" s="6"/>
      <c r="CT1240" s="6"/>
      <c r="CU1240" s="6"/>
      <c r="CV1240" s="6"/>
      <c r="CW1240" s="6"/>
      <c r="CX1240" s="6"/>
      <c r="CY1240" s="6"/>
      <c r="CZ1240" s="6"/>
      <c r="DA1240" s="6"/>
      <c r="DB1240" s="6"/>
      <c r="DC1240" s="6"/>
      <c r="DD1240" s="6"/>
      <c r="DE1240" s="6"/>
      <c r="DF1240" s="6"/>
      <c r="DG1240" s="6"/>
      <c r="DH1240" s="6"/>
      <c r="DJ1240" s="6"/>
      <c r="DK1240" s="6"/>
      <c r="DL1240" s="6"/>
      <c r="DM1240" s="6"/>
      <c r="DN1240" s="6"/>
      <c r="DO1240" s="6"/>
      <c r="DP1240" s="6"/>
      <c r="DQ1240" s="6"/>
      <c r="DR1240" s="6"/>
      <c r="DS1240" s="6"/>
      <c r="DU1240" s="6"/>
      <c r="DV1240" s="6"/>
      <c r="DW1240" s="6"/>
      <c r="DX1240" s="6"/>
      <c r="DY1240" s="6"/>
      <c r="DZ1240" s="6"/>
      <c r="EA1240" s="6"/>
      <c r="EB1240" s="6"/>
      <c r="EC1240" s="6"/>
      <c r="ED1240" s="6"/>
      <c r="EE1240" s="6"/>
      <c r="EF1240" s="6"/>
      <c r="EG1240" s="6"/>
    </row>
    <row r="1241" spans="48:137" customFormat="1" x14ac:dyDescent="0.2">
      <c r="AV1241" s="6"/>
      <c r="AW1241" s="158"/>
      <c r="AX1241" s="158"/>
      <c r="AY1241" s="158"/>
      <c r="AZ1241" s="158"/>
      <c r="BA1241" s="158"/>
      <c r="BB1241" s="6"/>
      <c r="BC1241" s="6"/>
      <c r="BD1241" s="6"/>
      <c r="BE1241" s="6"/>
      <c r="BF1241" s="6"/>
      <c r="BG1241" s="6"/>
      <c r="BH1241" s="6"/>
      <c r="BI1241" s="6"/>
      <c r="BJ1241" s="6"/>
      <c r="BK1241" s="6"/>
      <c r="BL1241" s="6"/>
      <c r="BM1241" s="6"/>
      <c r="BN1241" s="6"/>
      <c r="BO1241" s="6"/>
      <c r="BP1241" s="6"/>
      <c r="BQ1241" s="6"/>
      <c r="BR1241" s="6"/>
      <c r="BS1241" s="6"/>
      <c r="BT1241" s="6"/>
      <c r="BU1241" s="6"/>
      <c r="BV1241" s="6"/>
      <c r="BW1241" s="6"/>
      <c r="BX1241" s="6"/>
      <c r="BY1241" s="6"/>
      <c r="BZ1241" s="6"/>
      <c r="CA1241" s="6"/>
      <c r="CB1241" s="6"/>
      <c r="CC1241" s="6"/>
      <c r="CD1241" s="6"/>
      <c r="CE1241" s="6"/>
      <c r="CF1241" s="6"/>
      <c r="CG1241" s="6"/>
      <c r="CH1241" s="6"/>
      <c r="CI1241" s="6"/>
      <c r="CJ1241" s="6"/>
      <c r="CK1241" s="6"/>
      <c r="CL1241" s="6"/>
      <c r="CN1241" s="6"/>
      <c r="CO1241" s="6"/>
      <c r="CP1241" s="6"/>
      <c r="CQ1241" s="6"/>
      <c r="CR1241" s="6"/>
      <c r="CS1241" s="6"/>
      <c r="CT1241" s="6"/>
      <c r="CU1241" s="6"/>
      <c r="CV1241" s="6"/>
      <c r="CW1241" s="6"/>
      <c r="CX1241" s="6"/>
      <c r="CY1241" s="6"/>
      <c r="CZ1241" s="6"/>
      <c r="DA1241" s="6"/>
      <c r="DB1241" s="6"/>
      <c r="DC1241" s="6"/>
      <c r="DD1241" s="6"/>
      <c r="DE1241" s="6"/>
      <c r="DF1241" s="6"/>
      <c r="DG1241" s="6"/>
      <c r="DH1241" s="6"/>
      <c r="DJ1241" s="6"/>
      <c r="DK1241" s="6"/>
      <c r="DL1241" s="6"/>
      <c r="DM1241" s="6"/>
      <c r="DN1241" s="6"/>
      <c r="DO1241" s="6"/>
      <c r="DP1241" s="6"/>
      <c r="DQ1241" s="6"/>
      <c r="DR1241" s="6"/>
      <c r="DS1241" s="6"/>
      <c r="DU1241" s="6"/>
      <c r="DV1241" s="6"/>
      <c r="DW1241" s="6"/>
      <c r="DX1241" s="6"/>
      <c r="DY1241" s="6"/>
      <c r="DZ1241" s="6"/>
      <c r="EA1241" s="6"/>
      <c r="EB1241" s="6"/>
      <c r="EC1241" s="6"/>
      <c r="ED1241" s="6"/>
      <c r="EE1241" s="6"/>
      <c r="EF1241" s="6"/>
      <c r="EG1241" s="6"/>
    </row>
    <row r="1242" spans="48:137" customFormat="1" x14ac:dyDescent="0.2">
      <c r="AV1242" s="6"/>
      <c r="AW1242" s="158"/>
      <c r="AX1242" s="158"/>
      <c r="AY1242" s="158"/>
      <c r="AZ1242" s="158"/>
      <c r="BA1242" s="158"/>
      <c r="BB1242" s="6"/>
      <c r="BC1242" s="6"/>
      <c r="BD1242" s="6"/>
      <c r="BE1242" s="6"/>
      <c r="BF1242" s="6"/>
      <c r="BG1242" s="6"/>
      <c r="BH1242" s="6"/>
      <c r="BI1242" s="6"/>
      <c r="BJ1242" s="6"/>
      <c r="BK1242" s="6"/>
      <c r="BL1242" s="6"/>
      <c r="BM1242" s="6"/>
      <c r="BN1242" s="6"/>
      <c r="BO1242" s="6"/>
      <c r="BP1242" s="6"/>
      <c r="BQ1242" s="6"/>
      <c r="BR1242" s="6"/>
      <c r="BS1242" s="6"/>
      <c r="BT1242" s="6"/>
      <c r="BU1242" s="6"/>
      <c r="BV1242" s="6"/>
      <c r="BW1242" s="6"/>
      <c r="BX1242" s="6"/>
      <c r="BY1242" s="6"/>
      <c r="BZ1242" s="6"/>
      <c r="CA1242" s="6"/>
      <c r="CB1242" s="6"/>
      <c r="CC1242" s="6"/>
      <c r="CD1242" s="6"/>
      <c r="CE1242" s="6"/>
      <c r="CF1242" s="6"/>
      <c r="CG1242" s="6"/>
      <c r="CH1242" s="6"/>
      <c r="CI1242" s="6"/>
      <c r="CJ1242" s="6"/>
      <c r="CK1242" s="6"/>
      <c r="CL1242" s="6"/>
      <c r="CN1242" s="6"/>
      <c r="CO1242" s="6"/>
      <c r="CP1242" s="6"/>
      <c r="CQ1242" s="6"/>
      <c r="CR1242" s="6"/>
      <c r="CS1242" s="6"/>
      <c r="CT1242" s="6"/>
      <c r="CU1242" s="6"/>
      <c r="CV1242" s="6"/>
      <c r="CW1242" s="6"/>
      <c r="CX1242" s="6"/>
      <c r="CY1242" s="6"/>
      <c r="CZ1242" s="6"/>
      <c r="DA1242" s="6"/>
      <c r="DB1242" s="6"/>
      <c r="DC1242" s="6"/>
      <c r="DD1242" s="6"/>
      <c r="DE1242" s="6"/>
      <c r="DF1242" s="6"/>
      <c r="DG1242" s="6"/>
      <c r="DH1242" s="6"/>
      <c r="DJ1242" s="6"/>
      <c r="DK1242" s="6"/>
      <c r="DL1242" s="6"/>
      <c r="DM1242" s="6"/>
      <c r="DN1242" s="6"/>
      <c r="DO1242" s="6"/>
      <c r="DP1242" s="6"/>
      <c r="DQ1242" s="6"/>
      <c r="DR1242" s="6"/>
      <c r="DS1242" s="6"/>
      <c r="DU1242" s="6"/>
      <c r="DV1242" s="6"/>
      <c r="DW1242" s="6"/>
      <c r="DX1242" s="6"/>
      <c r="DY1242" s="6"/>
      <c r="DZ1242" s="6"/>
      <c r="EA1242" s="6"/>
      <c r="EB1242" s="6"/>
      <c r="EC1242" s="6"/>
      <c r="ED1242" s="6"/>
      <c r="EE1242" s="6"/>
      <c r="EF1242" s="6"/>
      <c r="EG1242" s="6"/>
    </row>
    <row r="1243" spans="48:137" customFormat="1" x14ac:dyDescent="0.2">
      <c r="AV1243" s="6"/>
      <c r="AW1243" s="158"/>
      <c r="AX1243" s="158"/>
      <c r="AY1243" s="158"/>
      <c r="AZ1243" s="158"/>
      <c r="BA1243" s="158"/>
      <c r="BB1243" s="6"/>
      <c r="BC1243" s="6"/>
      <c r="BD1243" s="6"/>
      <c r="BE1243" s="6"/>
      <c r="BF1243" s="6"/>
      <c r="BG1243" s="6"/>
      <c r="BH1243" s="6"/>
      <c r="BI1243" s="6"/>
      <c r="BJ1243" s="6"/>
      <c r="BK1243" s="6"/>
      <c r="BL1243" s="6"/>
      <c r="BM1243" s="6"/>
      <c r="BN1243" s="6"/>
      <c r="BO1243" s="6"/>
      <c r="BP1243" s="6"/>
      <c r="BQ1243" s="6"/>
      <c r="BR1243" s="6"/>
      <c r="BS1243" s="6"/>
      <c r="BT1243" s="6"/>
      <c r="BU1243" s="6"/>
      <c r="BV1243" s="6"/>
      <c r="BW1243" s="6"/>
      <c r="BX1243" s="6"/>
      <c r="BY1243" s="6"/>
      <c r="BZ1243" s="6"/>
      <c r="CA1243" s="6"/>
      <c r="CB1243" s="6"/>
      <c r="CC1243" s="6"/>
      <c r="CD1243" s="6"/>
      <c r="CE1243" s="6"/>
      <c r="CF1243" s="6"/>
      <c r="CG1243" s="6"/>
      <c r="CH1243" s="6"/>
      <c r="CI1243" s="6"/>
      <c r="CJ1243" s="6"/>
      <c r="CK1243" s="6"/>
      <c r="CL1243" s="6"/>
      <c r="CN1243" s="6"/>
      <c r="CO1243" s="6"/>
      <c r="CP1243" s="6"/>
      <c r="CQ1243" s="6"/>
      <c r="CR1243" s="6"/>
      <c r="CS1243" s="6"/>
      <c r="CT1243" s="6"/>
      <c r="CU1243" s="6"/>
      <c r="CV1243" s="6"/>
      <c r="CW1243" s="6"/>
      <c r="CX1243" s="6"/>
      <c r="CY1243" s="6"/>
      <c r="CZ1243" s="6"/>
      <c r="DA1243" s="6"/>
      <c r="DB1243" s="6"/>
      <c r="DC1243" s="6"/>
      <c r="DD1243" s="6"/>
      <c r="DE1243" s="6"/>
      <c r="DF1243" s="6"/>
      <c r="DG1243" s="6"/>
      <c r="DH1243" s="6"/>
      <c r="DJ1243" s="6"/>
      <c r="DK1243" s="6"/>
      <c r="DL1243" s="6"/>
      <c r="DM1243" s="6"/>
      <c r="DN1243" s="6"/>
      <c r="DO1243" s="6"/>
      <c r="DP1243" s="6"/>
      <c r="DQ1243" s="6"/>
      <c r="DR1243" s="6"/>
      <c r="DS1243" s="6"/>
      <c r="DU1243" s="6"/>
      <c r="DV1243" s="6"/>
      <c r="DW1243" s="6"/>
      <c r="DX1243" s="6"/>
      <c r="DY1243" s="6"/>
      <c r="DZ1243" s="6"/>
      <c r="EA1243" s="6"/>
      <c r="EB1243" s="6"/>
      <c r="EC1243" s="6"/>
      <c r="ED1243" s="6"/>
      <c r="EE1243" s="6"/>
      <c r="EF1243" s="6"/>
      <c r="EG1243" s="6"/>
    </row>
    <row r="1244" spans="48:137" customFormat="1" x14ac:dyDescent="0.2">
      <c r="AV1244" s="6"/>
      <c r="AW1244" s="158"/>
      <c r="AX1244" s="158"/>
      <c r="AY1244" s="158"/>
      <c r="AZ1244" s="158"/>
      <c r="BA1244" s="158"/>
      <c r="BB1244" s="6"/>
      <c r="BC1244" s="6"/>
      <c r="BD1244" s="6"/>
      <c r="BE1244" s="6"/>
      <c r="BF1244" s="6"/>
      <c r="BG1244" s="6"/>
      <c r="BH1244" s="6"/>
      <c r="BI1244" s="6"/>
      <c r="BJ1244" s="6"/>
      <c r="BK1244" s="6"/>
      <c r="BL1244" s="6"/>
      <c r="BM1244" s="6"/>
      <c r="BN1244" s="6"/>
      <c r="BO1244" s="6"/>
      <c r="BP1244" s="6"/>
      <c r="BQ1244" s="6"/>
      <c r="BR1244" s="6"/>
      <c r="BS1244" s="6"/>
      <c r="BT1244" s="6"/>
      <c r="BU1244" s="6"/>
      <c r="BV1244" s="6"/>
      <c r="BW1244" s="6"/>
      <c r="BX1244" s="6"/>
      <c r="BY1244" s="6"/>
      <c r="BZ1244" s="6"/>
      <c r="CA1244" s="6"/>
      <c r="CB1244" s="6"/>
      <c r="CC1244" s="6"/>
      <c r="CD1244" s="6"/>
      <c r="CE1244" s="6"/>
      <c r="CF1244" s="6"/>
      <c r="CG1244" s="6"/>
      <c r="CH1244" s="6"/>
      <c r="CI1244" s="6"/>
      <c r="CJ1244" s="6"/>
      <c r="CK1244" s="6"/>
      <c r="CL1244" s="6"/>
      <c r="CN1244" s="6"/>
      <c r="CO1244" s="6"/>
      <c r="CP1244" s="6"/>
      <c r="CQ1244" s="6"/>
      <c r="CR1244" s="6"/>
      <c r="CS1244" s="6"/>
      <c r="CT1244" s="6"/>
      <c r="CU1244" s="6"/>
      <c r="CV1244" s="6"/>
      <c r="CW1244" s="6"/>
      <c r="CX1244" s="6"/>
      <c r="CY1244" s="6"/>
      <c r="CZ1244" s="6"/>
      <c r="DA1244" s="6"/>
      <c r="DB1244" s="6"/>
      <c r="DC1244" s="6"/>
      <c r="DD1244" s="6"/>
      <c r="DE1244" s="6"/>
      <c r="DF1244" s="6"/>
      <c r="DG1244" s="6"/>
      <c r="DH1244" s="6"/>
      <c r="DJ1244" s="6"/>
      <c r="DK1244" s="6"/>
      <c r="DL1244" s="6"/>
      <c r="DM1244" s="6"/>
      <c r="DN1244" s="6"/>
      <c r="DO1244" s="6"/>
      <c r="DP1244" s="6"/>
      <c r="DQ1244" s="6"/>
      <c r="DR1244" s="6"/>
      <c r="DS1244" s="6"/>
      <c r="DU1244" s="6"/>
      <c r="DV1244" s="6"/>
      <c r="DW1244" s="6"/>
      <c r="DX1244" s="6"/>
      <c r="DY1244" s="6"/>
      <c r="DZ1244" s="6"/>
      <c r="EA1244" s="6"/>
      <c r="EB1244" s="6"/>
      <c r="EC1244" s="6"/>
      <c r="ED1244" s="6"/>
      <c r="EE1244" s="6"/>
      <c r="EF1244" s="6"/>
      <c r="EG1244" s="6"/>
    </row>
    <row r="1245" spans="48:137" customFormat="1" x14ac:dyDescent="0.2">
      <c r="AV1245" s="6"/>
      <c r="AW1245" s="158"/>
      <c r="AX1245" s="158"/>
      <c r="AY1245" s="158"/>
      <c r="AZ1245" s="158"/>
      <c r="BA1245" s="158"/>
      <c r="BB1245" s="6"/>
      <c r="BC1245" s="6"/>
      <c r="BD1245" s="6"/>
      <c r="BE1245" s="6"/>
      <c r="BF1245" s="6"/>
      <c r="BG1245" s="6"/>
      <c r="BH1245" s="6"/>
      <c r="BI1245" s="6"/>
      <c r="BJ1245" s="6"/>
      <c r="BK1245" s="6"/>
      <c r="BL1245" s="6"/>
      <c r="BM1245" s="6"/>
      <c r="BN1245" s="6"/>
      <c r="BO1245" s="6"/>
      <c r="BP1245" s="6"/>
      <c r="BQ1245" s="6"/>
      <c r="BR1245" s="6"/>
      <c r="BS1245" s="6"/>
      <c r="BT1245" s="6"/>
      <c r="BU1245" s="6"/>
      <c r="BV1245" s="6"/>
      <c r="BW1245" s="6"/>
      <c r="BX1245" s="6"/>
      <c r="BY1245" s="6"/>
      <c r="BZ1245" s="6"/>
      <c r="CA1245" s="6"/>
      <c r="CB1245" s="6"/>
      <c r="CC1245" s="6"/>
      <c r="CD1245" s="6"/>
      <c r="CE1245" s="6"/>
      <c r="CF1245" s="6"/>
      <c r="CG1245" s="6"/>
      <c r="CH1245" s="6"/>
      <c r="CI1245" s="6"/>
      <c r="CJ1245" s="6"/>
      <c r="CK1245" s="6"/>
      <c r="CL1245" s="6"/>
      <c r="CN1245" s="6"/>
      <c r="CO1245" s="6"/>
      <c r="CP1245" s="6"/>
      <c r="CQ1245" s="6"/>
      <c r="CR1245" s="6"/>
      <c r="CS1245" s="6"/>
      <c r="CT1245" s="6"/>
      <c r="CU1245" s="6"/>
      <c r="CV1245" s="6"/>
      <c r="CW1245" s="6"/>
      <c r="CX1245" s="6"/>
      <c r="CY1245" s="6"/>
      <c r="CZ1245" s="6"/>
      <c r="DA1245" s="6"/>
      <c r="DB1245" s="6"/>
      <c r="DC1245" s="6"/>
      <c r="DD1245" s="6"/>
      <c r="DE1245" s="6"/>
      <c r="DF1245" s="6"/>
      <c r="DG1245" s="6"/>
      <c r="DH1245" s="6"/>
      <c r="DJ1245" s="6"/>
      <c r="DK1245" s="6"/>
      <c r="DL1245" s="6"/>
      <c r="DM1245" s="6"/>
      <c r="DN1245" s="6"/>
      <c r="DO1245" s="6"/>
      <c r="DP1245" s="6"/>
      <c r="DQ1245" s="6"/>
      <c r="DR1245" s="6"/>
      <c r="DS1245" s="6"/>
      <c r="DU1245" s="6"/>
      <c r="DV1245" s="6"/>
      <c r="DW1245" s="6"/>
      <c r="DX1245" s="6"/>
      <c r="DY1245" s="6"/>
      <c r="DZ1245" s="6"/>
      <c r="EA1245" s="6"/>
      <c r="EB1245" s="6"/>
      <c r="EC1245" s="6"/>
      <c r="ED1245" s="6"/>
      <c r="EE1245" s="6"/>
      <c r="EF1245" s="6"/>
      <c r="EG1245" s="6"/>
    </row>
    <row r="1246" spans="48:137" customFormat="1" x14ac:dyDescent="0.2">
      <c r="AV1246" s="6"/>
      <c r="AW1246" s="158"/>
      <c r="AX1246" s="158"/>
      <c r="AY1246" s="158"/>
      <c r="AZ1246" s="158"/>
      <c r="BA1246" s="158"/>
      <c r="BB1246" s="6"/>
      <c r="BC1246" s="6"/>
      <c r="BD1246" s="6"/>
      <c r="BE1246" s="6"/>
      <c r="BF1246" s="6"/>
      <c r="BG1246" s="6"/>
      <c r="BH1246" s="6"/>
      <c r="BI1246" s="6"/>
      <c r="BJ1246" s="6"/>
      <c r="BK1246" s="6"/>
      <c r="BL1246" s="6"/>
      <c r="BM1246" s="6"/>
      <c r="BN1246" s="6"/>
      <c r="BO1246" s="6"/>
      <c r="BP1246" s="6"/>
      <c r="BQ1246" s="6"/>
      <c r="BR1246" s="6"/>
      <c r="BS1246" s="6"/>
      <c r="BT1246" s="6"/>
      <c r="BU1246" s="6"/>
      <c r="BV1246" s="6"/>
      <c r="BW1246" s="6"/>
      <c r="BX1246" s="6"/>
      <c r="BY1246" s="6"/>
      <c r="BZ1246" s="6"/>
      <c r="CA1246" s="6"/>
      <c r="CB1246" s="6"/>
      <c r="CC1246" s="6"/>
      <c r="CD1246" s="6"/>
      <c r="CE1246" s="6"/>
      <c r="CF1246" s="6"/>
      <c r="CG1246" s="6"/>
      <c r="CH1246" s="6"/>
      <c r="CI1246" s="6"/>
      <c r="CJ1246" s="6"/>
      <c r="CK1246" s="6"/>
      <c r="CL1246" s="6"/>
      <c r="CN1246" s="6"/>
      <c r="CO1246" s="6"/>
      <c r="CP1246" s="6"/>
      <c r="CQ1246" s="6"/>
      <c r="CR1246" s="6"/>
      <c r="CS1246" s="6"/>
      <c r="CT1246" s="6"/>
      <c r="CU1246" s="6"/>
      <c r="CV1246" s="6"/>
      <c r="CW1246" s="6"/>
      <c r="CX1246" s="6"/>
      <c r="CY1246" s="6"/>
      <c r="CZ1246" s="6"/>
      <c r="DA1246" s="6"/>
      <c r="DB1246" s="6"/>
      <c r="DC1246" s="6"/>
      <c r="DD1246" s="6"/>
      <c r="DE1246" s="6"/>
      <c r="DF1246" s="6"/>
      <c r="DG1246" s="6"/>
      <c r="DH1246" s="6"/>
      <c r="DJ1246" s="6"/>
      <c r="DK1246" s="6"/>
      <c r="DL1246" s="6"/>
      <c r="DM1246" s="6"/>
      <c r="DN1246" s="6"/>
      <c r="DO1246" s="6"/>
      <c r="DP1246" s="6"/>
      <c r="DQ1246" s="6"/>
      <c r="DR1246" s="6"/>
      <c r="DS1246" s="6"/>
      <c r="DU1246" s="6"/>
      <c r="DV1246" s="6"/>
      <c r="DW1246" s="6"/>
      <c r="DX1246" s="6"/>
      <c r="DY1246" s="6"/>
      <c r="DZ1246" s="6"/>
      <c r="EA1246" s="6"/>
      <c r="EB1246" s="6"/>
      <c r="EC1246" s="6"/>
      <c r="ED1246" s="6"/>
      <c r="EE1246" s="6"/>
      <c r="EF1246" s="6"/>
      <c r="EG1246" s="6"/>
    </row>
    <row r="1247" spans="48:137" customFormat="1" x14ac:dyDescent="0.2">
      <c r="AV1247" s="6"/>
      <c r="AW1247" s="158"/>
      <c r="AX1247" s="158"/>
      <c r="AY1247" s="158"/>
      <c r="AZ1247" s="158"/>
      <c r="BA1247" s="158"/>
      <c r="BB1247" s="6"/>
      <c r="BC1247" s="6"/>
      <c r="BD1247" s="6"/>
      <c r="BE1247" s="6"/>
      <c r="BF1247" s="6"/>
      <c r="BG1247" s="6"/>
      <c r="BH1247" s="6"/>
      <c r="BI1247" s="6"/>
      <c r="BJ1247" s="6"/>
      <c r="BK1247" s="6"/>
      <c r="BL1247" s="6"/>
      <c r="BM1247" s="6"/>
      <c r="BN1247" s="6"/>
      <c r="BO1247" s="6"/>
      <c r="BP1247" s="6"/>
      <c r="BQ1247" s="6"/>
      <c r="BR1247" s="6"/>
      <c r="BS1247" s="6"/>
      <c r="BT1247" s="6"/>
      <c r="BU1247" s="6"/>
      <c r="BV1247" s="6"/>
      <c r="BW1247" s="6"/>
      <c r="BX1247" s="6"/>
      <c r="BY1247" s="6"/>
      <c r="BZ1247" s="6"/>
      <c r="CA1247" s="6"/>
      <c r="CB1247" s="6"/>
      <c r="CC1247" s="6"/>
      <c r="CD1247" s="6"/>
      <c r="CE1247" s="6"/>
      <c r="CF1247" s="6"/>
      <c r="CG1247" s="6"/>
      <c r="CH1247" s="6"/>
      <c r="CI1247" s="6"/>
      <c r="CJ1247" s="6"/>
      <c r="CK1247" s="6"/>
      <c r="CL1247" s="6"/>
      <c r="CN1247" s="6"/>
      <c r="CO1247" s="6"/>
      <c r="CP1247" s="6"/>
      <c r="CQ1247" s="6"/>
      <c r="CR1247" s="6"/>
      <c r="CS1247" s="6"/>
      <c r="CT1247" s="6"/>
      <c r="CU1247" s="6"/>
      <c r="CV1247" s="6"/>
      <c r="CW1247" s="6"/>
      <c r="CX1247" s="6"/>
      <c r="CY1247" s="6"/>
      <c r="CZ1247" s="6"/>
      <c r="DA1247" s="6"/>
      <c r="DB1247" s="6"/>
      <c r="DC1247" s="6"/>
      <c r="DD1247" s="6"/>
      <c r="DE1247" s="6"/>
      <c r="DF1247" s="6"/>
      <c r="DG1247" s="6"/>
      <c r="DH1247" s="6"/>
      <c r="DJ1247" s="6"/>
      <c r="DK1247" s="6"/>
      <c r="DL1247" s="6"/>
      <c r="DM1247" s="6"/>
      <c r="DN1247" s="6"/>
      <c r="DO1247" s="6"/>
      <c r="DP1247" s="6"/>
      <c r="DQ1247" s="6"/>
      <c r="DR1247" s="6"/>
      <c r="DS1247" s="6"/>
      <c r="DU1247" s="6"/>
      <c r="DV1247" s="6"/>
      <c r="DW1247" s="6"/>
      <c r="DX1247" s="6"/>
      <c r="DY1247" s="6"/>
      <c r="DZ1247" s="6"/>
      <c r="EA1247" s="6"/>
      <c r="EB1247" s="6"/>
      <c r="EC1247" s="6"/>
      <c r="ED1247" s="6"/>
      <c r="EE1247" s="6"/>
      <c r="EF1247" s="6"/>
      <c r="EG1247" s="6"/>
    </row>
    <row r="1248" spans="48:137" customFormat="1" x14ac:dyDescent="0.2">
      <c r="AV1248" s="6"/>
      <c r="AW1248" s="158"/>
      <c r="AX1248" s="158"/>
      <c r="AY1248" s="158"/>
      <c r="AZ1248" s="158"/>
      <c r="BA1248" s="158"/>
      <c r="BB1248" s="6"/>
      <c r="BC1248" s="6"/>
      <c r="BD1248" s="6"/>
      <c r="BE1248" s="6"/>
      <c r="BF1248" s="6"/>
      <c r="BG1248" s="6"/>
      <c r="BH1248" s="6"/>
      <c r="BI1248" s="6"/>
      <c r="BJ1248" s="6"/>
      <c r="BK1248" s="6"/>
      <c r="BL1248" s="6"/>
      <c r="BM1248" s="6"/>
      <c r="BN1248" s="6"/>
      <c r="BO1248" s="6"/>
      <c r="BP1248" s="6"/>
      <c r="BQ1248" s="6"/>
      <c r="BR1248" s="6"/>
      <c r="BS1248" s="6"/>
      <c r="BT1248" s="6"/>
      <c r="BU1248" s="6"/>
      <c r="BV1248" s="6"/>
      <c r="BW1248" s="6"/>
      <c r="BX1248" s="6"/>
      <c r="BY1248" s="6"/>
      <c r="BZ1248" s="6"/>
      <c r="CA1248" s="6"/>
      <c r="CB1248" s="6"/>
      <c r="CC1248" s="6"/>
      <c r="CD1248" s="6"/>
      <c r="CE1248" s="6"/>
      <c r="CF1248" s="6"/>
      <c r="CG1248" s="6"/>
      <c r="CH1248" s="6"/>
      <c r="CI1248" s="6"/>
      <c r="CJ1248" s="6"/>
      <c r="CK1248" s="6"/>
      <c r="CL1248" s="6"/>
      <c r="CN1248" s="6"/>
      <c r="CO1248" s="6"/>
      <c r="CP1248" s="6"/>
      <c r="CQ1248" s="6"/>
      <c r="CR1248" s="6"/>
      <c r="CS1248" s="6"/>
      <c r="CT1248" s="6"/>
      <c r="CU1248" s="6"/>
      <c r="CV1248" s="6"/>
      <c r="CW1248" s="6"/>
      <c r="CX1248" s="6"/>
      <c r="CY1248" s="6"/>
      <c r="CZ1248" s="6"/>
      <c r="DA1248" s="6"/>
      <c r="DB1248" s="6"/>
      <c r="DC1248" s="6"/>
      <c r="DD1248" s="6"/>
      <c r="DE1248" s="6"/>
      <c r="DF1248" s="6"/>
      <c r="DG1248" s="6"/>
      <c r="DH1248" s="6"/>
      <c r="DJ1248" s="6"/>
      <c r="DK1248" s="6"/>
      <c r="DL1248" s="6"/>
      <c r="DM1248" s="6"/>
      <c r="DN1248" s="6"/>
      <c r="DO1248" s="6"/>
      <c r="DP1248" s="6"/>
      <c r="DQ1248" s="6"/>
      <c r="DR1248" s="6"/>
      <c r="DS1248" s="6"/>
      <c r="DU1248" s="6"/>
      <c r="DV1248" s="6"/>
      <c r="DW1248" s="6"/>
      <c r="DX1248" s="6"/>
      <c r="DY1248" s="6"/>
      <c r="DZ1248" s="6"/>
      <c r="EA1248" s="6"/>
      <c r="EB1248" s="6"/>
      <c r="EC1248" s="6"/>
      <c r="ED1248" s="6"/>
      <c r="EE1248" s="6"/>
      <c r="EF1248" s="6"/>
      <c r="EG1248" s="6"/>
    </row>
    <row r="1249" spans="48:137" customFormat="1" x14ac:dyDescent="0.2">
      <c r="AV1249" s="6"/>
      <c r="AW1249" s="158"/>
      <c r="AX1249" s="158"/>
      <c r="AY1249" s="158"/>
      <c r="AZ1249" s="158"/>
      <c r="BA1249" s="158"/>
      <c r="BB1249" s="6"/>
      <c r="BC1249" s="6"/>
      <c r="BD1249" s="6"/>
      <c r="BE1249" s="6"/>
      <c r="BF1249" s="6"/>
      <c r="BG1249" s="6"/>
      <c r="BH1249" s="6"/>
      <c r="BI1249" s="6"/>
      <c r="BJ1249" s="6"/>
      <c r="BK1249" s="6"/>
      <c r="BL1249" s="6"/>
      <c r="BM1249" s="6"/>
      <c r="BN1249" s="6"/>
      <c r="BO1249" s="6"/>
      <c r="BP1249" s="6"/>
      <c r="BQ1249" s="6"/>
      <c r="BR1249" s="6"/>
      <c r="BS1249" s="6"/>
      <c r="BT1249" s="6"/>
      <c r="BU1249" s="6"/>
      <c r="BV1249" s="6"/>
      <c r="BW1249" s="6"/>
      <c r="BX1249" s="6"/>
      <c r="BY1249" s="6"/>
      <c r="BZ1249" s="6"/>
      <c r="CA1249" s="6"/>
      <c r="CB1249" s="6"/>
      <c r="CC1249" s="6"/>
      <c r="CD1249" s="6"/>
      <c r="CE1249" s="6"/>
      <c r="CF1249" s="6"/>
      <c r="CG1249" s="6"/>
      <c r="CH1249" s="6"/>
      <c r="CI1249" s="6"/>
      <c r="CJ1249" s="6"/>
      <c r="CK1249" s="6"/>
      <c r="CL1249" s="6"/>
      <c r="CN1249" s="6"/>
      <c r="CO1249" s="6"/>
      <c r="CP1249" s="6"/>
      <c r="CQ1249" s="6"/>
      <c r="CR1249" s="6"/>
      <c r="CS1249" s="6"/>
      <c r="CT1249" s="6"/>
      <c r="CU1249" s="6"/>
      <c r="CV1249" s="6"/>
      <c r="CW1249" s="6"/>
      <c r="CX1249" s="6"/>
      <c r="CY1249" s="6"/>
      <c r="CZ1249" s="6"/>
      <c r="DA1249" s="6"/>
      <c r="DB1249" s="6"/>
      <c r="DC1249" s="6"/>
      <c r="DD1249" s="6"/>
      <c r="DE1249" s="6"/>
      <c r="DF1249" s="6"/>
      <c r="DG1249" s="6"/>
      <c r="DH1249" s="6"/>
      <c r="DJ1249" s="6"/>
      <c r="DK1249" s="6"/>
      <c r="DL1249" s="6"/>
      <c r="DM1249" s="6"/>
      <c r="DN1249" s="6"/>
      <c r="DO1249" s="6"/>
      <c r="DP1249" s="6"/>
      <c r="DQ1249" s="6"/>
      <c r="DR1249" s="6"/>
      <c r="DS1249" s="6"/>
      <c r="DU1249" s="6"/>
      <c r="DV1249" s="6"/>
      <c r="DW1249" s="6"/>
      <c r="DX1249" s="6"/>
      <c r="DY1249" s="6"/>
      <c r="DZ1249" s="6"/>
      <c r="EA1249" s="6"/>
      <c r="EB1249" s="6"/>
      <c r="EC1249" s="6"/>
      <c r="ED1249" s="6"/>
      <c r="EE1249" s="6"/>
      <c r="EF1249" s="6"/>
      <c r="EG1249" s="6"/>
    </row>
    <row r="1250" spans="48:137" customFormat="1" x14ac:dyDescent="0.2">
      <c r="AV1250" s="6"/>
      <c r="AW1250" s="158"/>
      <c r="AX1250" s="158"/>
      <c r="AY1250" s="158"/>
      <c r="AZ1250" s="158"/>
      <c r="BA1250" s="158"/>
      <c r="BB1250" s="6"/>
      <c r="BC1250" s="6"/>
      <c r="BD1250" s="6"/>
      <c r="BE1250" s="6"/>
      <c r="BF1250" s="6"/>
      <c r="BG1250" s="6"/>
      <c r="BH1250" s="6"/>
      <c r="BI1250" s="6"/>
      <c r="BJ1250" s="6"/>
      <c r="BK1250" s="6"/>
      <c r="BL1250" s="6"/>
      <c r="BM1250" s="6"/>
      <c r="BN1250" s="6"/>
      <c r="BO1250" s="6"/>
      <c r="BP1250" s="6"/>
      <c r="BQ1250" s="6"/>
      <c r="BR1250" s="6"/>
      <c r="BS1250" s="6"/>
      <c r="BT1250" s="6"/>
      <c r="BU1250" s="6"/>
      <c r="BV1250" s="6"/>
      <c r="BW1250" s="6"/>
      <c r="BX1250" s="6"/>
      <c r="BY1250" s="6"/>
      <c r="BZ1250" s="6"/>
      <c r="CA1250" s="6"/>
      <c r="CB1250" s="6"/>
      <c r="CC1250" s="6"/>
      <c r="CD1250" s="6"/>
      <c r="CE1250" s="6"/>
      <c r="CF1250" s="6"/>
      <c r="CG1250" s="6"/>
      <c r="CH1250" s="6"/>
      <c r="CI1250" s="6"/>
      <c r="CJ1250" s="6"/>
      <c r="CK1250" s="6"/>
      <c r="CL1250" s="6"/>
      <c r="CN1250" s="6"/>
      <c r="CO1250" s="6"/>
      <c r="CP1250" s="6"/>
      <c r="CQ1250" s="6"/>
      <c r="CR1250" s="6"/>
      <c r="CS1250" s="6"/>
      <c r="CT1250" s="6"/>
      <c r="CU1250" s="6"/>
      <c r="CV1250" s="6"/>
      <c r="CW1250" s="6"/>
      <c r="CX1250" s="6"/>
      <c r="CY1250" s="6"/>
      <c r="CZ1250" s="6"/>
      <c r="DA1250" s="6"/>
      <c r="DB1250" s="6"/>
      <c r="DC1250" s="6"/>
      <c r="DD1250" s="6"/>
      <c r="DE1250" s="6"/>
      <c r="DF1250" s="6"/>
      <c r="DG1250" s="6"/>
      <c r="DH1250" s="6"/>
      <c r="DJ1250" s="6"/>
      <c r="DK1250" s="6"/>
      <c r="DL1250" s="6"/>
      <c r="DM1250" s="6"/>
      <c r="DN1250" s="6"/>
      <c r="DO1250" s="6"/>
      <c r="DP1250" s="6"/>
      <c r="DQ1250" s="6"/>
      <c r="DR1250" s="6"/>
      <c r="DS1250" s="6"/>
      <c r="DU1250" s="6"/>
      <c r="DV1250" s="6"/>
      <c r="DW1250" s="6"/>
      <c r="DX1250" s="6"/>
      <c r="DY1250" s="6"/>
      <c r="DZ1250" s="6"/>
      <c r="EA1250" s="6"/>
      <c r="EB1250" s="6"/>
      <c r="EC1250" s="6"/>
      <c r="ED1250" s="6"/>
      <c r="EE1250" s="6"/>
      <c r="EF1250" s="6"/>
      <c r="EG1250" s="6"/>
    </row>
    <row r="1251" spans="48:137" customFormat="1" x14ac:dyDescent="0.2">
      <c r="AV1251" s="6"/>
      <c r="AW1251" s="158"/>
      <c r="AX1251" s="158"/>
      <c r="AY1251" s="158"/>
      <c r="AZ1251" s="158"/>
      <c r="BA1251" s="158"/>
      <c r="BB1251" s="6"/>
      <c r="BC1251" s="6"/>
      <c r="BD1251" s="6"/>
      <c r="BE1251" s="6"/>
      <c r="BF1251" s="6"/>
      <c r="BG1251" s="6"/>
      <c r="BH1251" s="6"/>
      <c r="BI1251" s="6"/>
      <c r="BJ1251" s="6"/>
      <c r="BK1251" s="6"/>
      <c r="BL1251" s="6"/>
      <c r="BM1251" s="6"/>
      <c r="BN1251" s="6"/>
      <c r="BO1251" s="6"/>
      <c r="BP1251" s="6"/>
      <c r="BQ1251" s="6"/>
      <c r="BR1251" s="6"/>
      <c r="BS1251" s="6"/>
      <c r="BT1251" s="6"/>
      <c r="BU1251" s="6"/>
      <c r="BV1251" s="6"/>
      <c r="BW1251" s="6"/>
      <c r="BX1251" s="6"/>
      <c r="BY1251" s="6"/>
      <c r="BZ1251" s="6"/>
      <c r="CA1251" s="6"/>
      <c r="CB1251" s="6"/>
      <c r="CC1251" s="6"/>
      <c r="CD1251" s="6"/>
      <c r="CE1251" s="6"/>
      <c r="CF1251" s="6"/>
      <c r="CG1251" s="6"/>
      <c r="CH1251" s="6"/>
      <c r="CI1251" s="6"/>
      <c r="CJ1251" s="6"/>
      <c r="CK1251" s="6"/>
      <c r="CL1251" s="6"/>
      <c r="CN1251" s="6"/>
      <c r="CO1251" s="6"/>
      <c r="CP1251" s="6"/>
      <c r="CQ1251" s="6"/>
      <c r="CR1251" s="6"/>
      <c r="CS1251" s="6"/>
      <c r="CT1251" s="6"/>
      <c r="CU1251" s="6"/>
      <c r="CV1251" s="6"/>
      <c r="CW1251" s="6"/>
      <c r="CX1251" s="6"/>
      <c r="CY1251" s="6"/>
      <c r="CZ1251" s="6"/>
      <c r="DA1251" s="6"/>
      <c r="DB1251" s="6"/>
      <c r="DC1251" s="6"/>
      <c r="DD1251" s="6"/>
      <c r="DE1251" s="6"/>
      <c r="DF1251" s="6"/>
      <c r="DG1251" s="6"/>
      <c r="DH1251" s="6"/>
      <c r="DJ1251" s="6"/>
      <c r="DK1251" s="6"/>
      <c r="DL1251" s="6"/>
      <c r="DM1251" s="6"/>
      <c r="DN1251" s="6"/>
      <c r="DO1251" s="6"/>
      <c r="DP1251" s="6"/>
      <c r="DQ1251" s="6"/>
      <c r="DR1251" s="6"/>
      <c r="DS1251" s="6"/>
      <c r="DU1251" s="6"/>
      <c r="DV1251" s="6"/>
      <c r="DW1251" s="6"/>
      <c r="DX1251" s="6"/>
      <c r="DY1251" s="6"/>
      <c r="DZ1251" s="6"/>
      <c r="EA1251" s="6"/>
      <c r="EB1251" s="6"/>
      <c r="EC1251" s="6"/>
      <c r="ED1251" s="6"/>
      <c r="EE1251" s="6"/>
      <c r="EF1251" s="6"/>
      <c r="EG1251" s="6"/>
    </row>
    <row r="1252" spans="48:137" customFormat="1" x14ac:dyDescent="0.2">
      <c r="AV1252" s="6"/>
      <c r="AW1252" s="158"/>
      <c r="AX1252" s="158"/>
      <c r="AY1252" s="158"/>
      <c r="AZ1252" s="158"/>
      <c r="BA1252" s="158"/>
      <c r="BB1252" s="6"/>
      <c r="BC1252" s="6"/>
      <c r="BD1252" s="6"/>
      <c r="BE1252" s="6"/>
      <c r="BF1252" s="6"/>
      <c r="BG1252" s="6"/>
      <c r="BH1252" s="6"/>
      <c r="BI1252" s="6"/>
      <c r="BJ1252" s="6"/>
      <c r="BK1252" s="6"/>
      <c r="BL1252" s="6"/>
      <c r="BM1252" s="6"/>
      <c r="BN1252" s="6"/>
      <c r="BO1252" s="6"/>
      <c r="BP1252" s="6"/>
      <c r="BQ1252" s="6"/>
      <c r="BR1252" s="6"/>
      <c r="BS1252" s="6"/>
      <c r="BT1252" s="6"/>
      <c r="BU1252" s="6"/>
      <c r="BV1252" s="6"/>
      <c r="BW1252" s="6"/>
      <c r="BX1252" s="6"/>
      <c r="BY1252" s="6"/>
      <c r="BZ1252" s="6"/>
      <c r="CA1252" s="6"/>
      <c r="CB1252" s="6"/>
      <c r="CC1252" s="6"/>
      <c r="CD1252" s="6"/>
      <c r="CE1252" s="6"/>
      <c r="CF1252" s="6"/>
      <c r="CG1252" s="6"/>
      <c r="CH1252" s="6"/>
      <c r="CI1252" s="6"/>
      <c r="CJ1252" s="6"/>
      <c r="CK1252" s="6"/>
      <c r="CL1252" s="6"/>
      <c r="CN1252" s="6"/>
      <c r="CO1252" s="6"/>
      <c r="CP1252" s="6"/>
      <c r="CQ1252" s="6"/>
      <c r="CR1252" s="6"/>
      <c r="CS1252" s="6"/>
      <c r="CT1252" s="6"/>
      <c r="CU1252" s="6"/>
      <c r="CV1252" s="6"/>
      <c r="CW1252" s="6"/>
      <c r="CX1252" s="6"/>
      <c r="CY1252" s="6"/>
      <c r="CZ1252" s="6"/>
      <c r="DA1252" s="6"/>
      <c r="DB1252" s="6"/>
      <c r="DC1252" s="6"/>
      <c r="DD1252" s="6"/>
      <c r="DE1252" s="6"/>
      <c r="DF1252" s="6"/>
      <c r="DG1252" s="6"/>
      <c r="DH1252" s="6"/>
      <c r="DJ1252" s="6"/>
      <c r="DK1252" s="6"/>
      <c r="DL1252" s="6"/>
      <c r="DM1252" s="6"/>
      <c r="DN1252" s="6"/>
      <c r="DO1252" s="6"/>
      <c r="DP1252" s="6"/>
      <c r="DQ1252" s="6"/>
      <c r="DR1252" s="6"/>
      <c r="DS1252" s="6"/>
      <c r="DU1252" s="6"/>
      <c r="DV1252" s="6"/>
      <c r="DW1252" s="6"/>
      <c r="DX1252" s="6"/>
      <c r="DY1252" s="6"/>
      <c r="DZ1252" s="6"/>
      <c r="EA1252" s="6"/>
      <c r="EB1252" s="6"/>
      <c r="EC1252" s="6"/>
      <c r="ED1252" s="6"/>
      <c r="EE1252" s="6"/>
      <c r="EF1252" s="6"/>
      <c r="EG1252" s="6"/>
    </row>
    <row r="1253" spans="48:137" customFormat="1" x14ac:dyDescent="0.2">
      <c r="AV1253" s="6"/>
      <c r="AW1253" s="158"/>
      <c r="AX1253" s="158"/>
      <c r="AY1253" s="158"/>
      <c r="AZ1253" s="158"/>
      <c r="BA1253" s="158"/>
      <c r="BB1253" s="6"/>
      <c r="BC1253" s="6"/>
      <c r="BD1253" s="6"/>
      <c r="BE1253" s="6"/>
      <c r="BF1253" s="6"/>
      <c r="BG1253" s="6"/>
      <c r="BH1253" s="6"/>
      <c r="BI1253" s="6"/>
      <c r="BJ1253" s="6"/>
      <c r="BK1253" s="6"/>
      <c r="BL1253" s="6"/>
      <c r="BM1253" s="6"/>
      <c r="BN1253" s="6"/>
      <c r="BO1253" s="6"/>
      <c r="BP1253" s="6"/>
      <c r="BQ1253" s="6"/>
      <c r="BR1253" s="6"/>
      <c r="BS1253" s="6"/>
      <c r="BT1253" s="6"/>
      <c r="BU1253" s="6"/>
      <c r="BV1253" s="6"/>
      <c r="BW1253" s="6"/>
      <c r="BX1253" s="6"/>
      <c r="BY1253" s="6"/>
      <c r="BZ1253" s="6"/>
      <c r="CA1253" s="6"/>
      <c r="CB1253" s="6"/>
      <c r="CC1253" s="6"/>
      <c r="CD1253" s="6"/>
      <c r="CE1253" s="6"/>
      <c r="CF1253" s="6"/>
      <c r="CG1253" s="6"/>
      <c r="CH1253" s="6"/>
      <c r="CI1253" s="6"/>
      <c r="CJ1253" s="6"/>
      <c r="CK1253" s="6"/>
      <c r="CL1253" s="6"/>
      <c r="CN1253" s="6"/>
      <c r="CO1253" s="6"/>
      <c r="CP1253" s="6"/>
      <c r="CQ1253" s="6"/>
      <c r="CR1253" s="6"/>
      <c r="CS1253" s="6"/>
      <c r="CT1253" s="6"/>
      <c r="CU1253" s="6"/>
      <c r="CV1253" s="6"/>
      <c r="CW1253" s="6"/>
      <c r="CX1253" s="6"/>
      <c r="CY1253" s="6"/>
      <c r="CZ1253" s="6"/>
      <c r="DA1253" s="6"/>
      <c r="DB1253" s="6"/>
      <c r="DC1253" s="6"/>
      <c r="DD1253" s="6"/>
      <c r="DE1253" s="6"/>
      <c r="DF1253" s="6"/>
      <c r="DG1253" s="6"/>
      <c r="DH1253" s="6"/>
      <c r="DJ1253" s="6"/>
      <c r="DK1253" s="6"/>
      <c r="DL1253" s="6"/>
      <c r="DM1253" s="6"/>
      <c r="DN1253" s="6"/>
      <c r="DO1253" s="6"/>
      <c r="DP1253" s="6"/>
      <c r="DQ1253" s="6"/>
      <c r="DR1253" s="6"/>
      <c r="DS1253" s="6"/>
      <c r="DU1253" s="6"/>
      <c r="DV1253" s="6"/>
      <c r="DW1253" s="6"/>
      <c r="DX1253" s="6"/>
      <c r="DY1253" s="6"/>
      <c r="DZ1253" s="6"/>
      <c r="EA1253" s="6"/>
      <c r="EB1253" s="6"/>
      <c r="EC1253" s="6"/>
      <c r="ED1253" s="6"/>
      <c r="EE1253" s="6"/>
      <c r="EF1253" s="6"/>
      <c r="EG1253" s="6"/>
    </row>
    <row r="1254" spans="48:137" customFormat="1" x14ac:dyDescent="0.2">
      <c r="AV1254" s="6"/>
      <c r="AW1254" s="158"/>
      <c r="AX1254" s="158"/>
      <c r="AY1254" s="158"/>
      <c r="AZ1254" s="158"/>
      <c r="BA1254" s="158"/>
      <c r="BB1254" s="6"/>
      <c r="BC1254" s="6"/>
      <c r="BD1254" s="6"/>
      <c r="BE1254" s="6"/>
      <c r="BF1254" s="6"/>
      <c r="BG1254" s="6"/>
      <c r="BH1254" s="6"/>
      <c r="BI1254" s="6"/>
      <c r="BJ1254" s="6"/>
      <c r="BK1254" s="6"/>
      <c r="BL1254" s="6"/>
      <c r="BM1254" s="6"/>
      <c r="BN1254" s="6"/>
      <c r="BO1254" s="6"/>
      <c r="BP1254" s="6"/>
      <c r="BQ1254" s="6"/>
      <c r="BR1254" s="6"/>
      <c r="BS1254" s="6"/>
      <c r="BT1254" s="6"/>
      <c r="BU1254" s="6"/>
      <c r="BV1254" s="6"/>
      <c r="BW1254" s="6"/>
      <c r="BX1254" s="6"/>
      <c r="BY1254" s="6"/>
      <c r="BZ1254" s="6"/>
      <c r="CA1254" s="6"/>
      <c r="CB1254" s="6"/>
      <c r="CC1254" s="6"/>
      <c r="CD1254" s="6"/>
      <c r="CE1254" s="6"/>
      <c r="CF1254" s="6"/>
      <c r="CG1254" s="6"/>
      <c r="CH1254" s="6"/>
      <c r="CI1254" s="6"/>
      <c r="CJ1254" s="6"/>
      <c r="CK1254" s="6"/>
      <c r="CL1254" s="6"/>
      <c r="CN1254" s="6"/>
      <c r="CO1254" s="6"/>
      <c r="CP1254" s="6"/>
      <c r="CQ1254" s="6"/>
      <c r="CR1254" s="6"/>
      <c r="CS1254" s="6"/>
      <c r="CT1254" s="6"/>
      <c r="CU1254" s="6"/>
      <c r="CV1254" s="6"/>
      <c r="CW1254" s="6"/>
      <c r="CX1254" s="6"/>
      <c r="CY1254" s="6"/>
      <c r="CZ1254" s="6"/>
      <c r="DA1254" s="6"/>
      <c r="DB1254" s="6"/>
      <c r="DC1254" s="6"/>
      <c r="DD1254" s="6"/>
      <c r="DE1254" s="6"/>
      <c r="DF1254" s="6"/>
      <c r="DG1254" s="6"/>
      <c r="DH1254" s="6"/>
      <c r="DJ1254" s="6"/>
      <c r="DK1254" s="6"/>
      <c r="DL1254" s="6"/>
      <c r="DM1254" s="6"/>
      <c r="DN1254" s="6"/>
      <c r="DO1254" s="6"/>
      <c r="DP1254" s="6"/>
      <c r="DQ1254" s="6"/>
      <c r="DR1254" s="6"/>
      <c r="DS1254" s="6"/>
      <c r="DU1254" s="6"/>
      <c r="DV1254" s="6"/>
      <c r="DW1254" s="6"/>
      <c r="DX1254" s="6"/>
      <c r="DY1254" s="6"/>
      <c r="DZ1254" s="6"/>
      <c r="EA1254" s="6"/>
      <c r="EB1254" s="6"/>
      <c r="EC1254" s="6"/>
      <c r="ED1254" s="6"/>
      <c r="EE1254" s="6"/>
      <c r="EF1254" s="6"/>
      <c r="EG1254" s="6"/>
    </row>
    <row r="1255" spans="48:137" customFormat="1" x14ac:dyDescent="0.2">
      <c r="AV1255" s="6"/>
      <c r="AW1255" s="158"/>
      <c r="AX1255" s="158"/>
      <c r="AY1255" s="158"/>
      <c r="AZ1255" s="158"/>
      <c r="BA1255" s="158"/>
      <c r="BB1255" s="6"/>
      <c r="BC1255" s="6"/>
      <c r="BD1255" s="6"/>
      <c r="BE1255" s="6"/>
      <c r="BF1255" s="6"/>
      <c r="BG1255" s="6"/>
      <c r="BH1255" s="6"/>
      <c r="BI1255" s="6"/>
      <c r="BJ1255" s="6"/>
      <c r="BK1255" s="6"/>
      <c r="BL1255" s="6"/>
      <c r="BM1255" s="6"/>
      <c r="BN1255" s="6"/>
      <c r="BO1255" s="6"/>
      <c r="BP1255" s="6"/>
      <c r="BQ1255" s="6"/>
      <c r="BR1255" s="6"/>
      <c r="BS1255" s="6"/>
      <c r="BT1255" s="6"/>
      <c r="BU1255" s="6"/>
      <c r="BV1255" s="6"/>
      <c r="BW1255" s="6"/>
      <c r="BX1255" s="6"/>
      <c r="BY1255" s="6"/>
      <c r="BZ1255" s="6"/>
      <c r="CA1255" s="6"/>
      <c r="CB1255" s="6"/>
      <c r="CC1255" s="6"/>
      <c r="CD1255" s="6"/>
      <c r="CE1255" s="6"/>
      <c r="CF1255" s="6"/>
      <c r="CG1255" s="6"/>
      <c r="CH1255" s="6"/>
      <c r="CI1255" s="6"/>
      <c r="CJ1255" s="6"/>
      <c r="CK1255" s="6"/>
      <c r="CL1255" s="6"/>
      <c r="CN1255" s="6"/>
      <c r="CO1255" s="6"/>
      <c r="CP1255" s="6"/>
      <c r="CQ1255" s="6"/>
      <c r="CR1255" s="6"/>
      <c r="CS1255" s="6"/>
      <c r="CT1255" s="6"/>
      <c r="CU1255" s="6"/>
      <c r="CV1255" s="6"/>
      <c r="CW1255" s="6"/>
      <c r="CX1255" s="6"/>
      <c r="CY1255" s="6"/>
      <c r="CZ1255" s="6"/>
      <c r="DA1255" s="6"/>
      <c r="DB1255" s="6"/>
      <c r="DC1255" s="6"/>
      <c r="DD1255" s="6"/>
      <c r="DE1255" s="6"/>
      <c r="DF1255" s="6"/>
      <c r="DG1255" s="6"/>
      <c r="DH1255" s="6"/>
      <c r="DJ1255" s="6"/>
      <c r="DK1255" s="6"/>
      <c r="DL1255" s="6"/>
      <c r="DM1255" s="6"/>
      <c r="DN1255" s="6"/>
      <c r="DO1255" s="6"/>
      <c r="DP1255" s="6"/>
      <c r="DQ1255" s="6"/>
      <c r="DR1255" s="6"/>
      <c r="DS1255" s="6"/>
      <c r="DU1255" s="6"/>
      <c r="DV1255" s="6"/>
      <c r="DW1255" s="6"/>
      <c r="DX1255" s="6"/>
      <c r="DY1255" s="6"/>
      <c r="DZ1255" s="6"/>
      <c r="EA1255" s="6"/>
      <c r="EB1255" s="6"/>
      <c r="EC1255" s="6"/>
      <c r="ED1255" s="6"/>
      <c r="EE1255" s="6"/>
      <c r="EF1255" s="6"/>
      <c r="EG1255" s="6"/>
    </row>
    <row r="1256" spans="48:137" customFormat="1" x14ac:dyDescent="0.2">
      <c r="AV1256" s="6"/>
      <c r="AW1256" s="158"/>
      <c r="AX1256" s="158"/>
      <c r="AY1256" s="158"/>
      <c r="AZ1256" s="158"/>
      <c r="BA1256" s="158"/>
      <c r="BB1256" s="6"/>
      <c r="BC1256" s="6"/>
      <c r="BD1256" s="6"/>
      <c r="BE1256" s="6"/>
      <c r="BF1256" s="6"/>
      <c r="BG1256" s="6"/>
      <c r="BH1256" s="6"/>
      <c r="BI1256" s="6"/>
      <c r="BJ1256" s="6"/>
      <c r="BK1256" s="6"/>
      <c r="BL1256" s="6"/>
      <c r="BM1256" s="6"/>
      <c r="BN1256" s="6"/>
      <c r="BO1256" s="6"/>
      <c r="BP1256" s="6"/>
      <c r="BQ1256" s="6"/>
      <c r="BR1256" s="6"/>
      <c r="BS1256" s="6"/>
      <c r="BT1256" s="6"/>
      <c r="BU1256" s="6"/>
      <c r="BV1256" s="6"/>
      <c r="BW1256" s="6"/>
      <c r="BX1256" s="6"/>
      <c r="BY1256" s="6"/>
      <c r="BZ1256" s="6"/>
      <c r="CA1256" s="6"/>
      <c r="CB1256" s="6"/>
      <c r="CC1256" s="6"/>
      <c r="CD1256" s="6"/>
      <c r="CE1256" s="6"/>
      <c r="CF1256" s="6"/>
      <c r="CG1256" s="6"/>
      <c r="CH1256" s="6"/>
      <c r="CI1256" s="6"/>
      <c r="CJ1256" s="6"/>
      <c r="CK1256" s="6"/>
      <c r="CL1256" s="6"/>
      <c r="CN1256" s="6"/>
      <c r="CO1256" s="6"/>
      <c r="CP1256" s="6"/>
      <c r="CQ1256" s="6"/>
      <c r="CR1256" s="6"/>
      <c r="CS1256" s="6"/>
      <c r="CT1256" s="6"/>
      <c r="CU1256" s="6"/>
      <c r="CV1256" s="6"/>
      <c r="CW1256" s="6"/>
      <c r="CX1256" s="6"/>
      <c r="CY1256" s="6"/>
      <c r="CZ1256" s="6"/>
      <c r="DA1256" s="6"/>
      <c r="DB1256" s="6"/>
      <c r="DC1256" s="6"/>
      <c r="DD1256" s="6"/>
      <c r="DE1256" s="6"/>
      <c r="DF1256" s="6"/>
      <c r="DG1256" s="6"/>
      <c r="DH1256" s="6"/>
      <c r="DJ1256" s="6"/>
      <c r="DK1256" s="6"/>
      <c r="DL1256" s="6"/>
      <c r="DM1256" s="6"/>
      <c r="DN1256" s="6"/>
      <c r="DO1256" s="6"/>
      <c r="DP1256" s="6"/>
      <c r="DQ1256" s="6"/>
      <c r="DR1256" s="6"/>
      <c r="DS1256" s="6"/>
      <c r="DU1256" s="6"/>
      <c r="DV1256" s="6"/>
      <c r="DW1256" s="6"/>
      <c r="DX1256" s="6"/>
      <c r="DY1256" s="6"/>
      <c r="DZ1256" s="6"/>
      <c r="EA1256" s="6"/>
      <c r="EB1256" s="6"/>
      <c r="EC1256" s="6"/>
      <c r="ED1256" s="6"/>
      <c r="EE1256" s="6"/>
      <c r="EF1256" s="6"/>
      <c r="EG1256" s="6"/>
    </row>
    <row r="1257" spans="48:137" customFormat="1" x14ac:dyDescent="0.2">
      <c r="AV1257" s="6"/>
      <c r="AW1257" s="158"/>
      <c r="AX1257" s="158"/>
      <c r="AY1257" s="158"/>
      <c r="AZ1257" s="158"/>
      <c r="BA1257" s="158"/>
      <c r="BB1257" s="6"/>
      <c r="BC1257" s="6"/>
      <c r="BD1257" s="6"/>
      <c r="BE1257" s="6"/>
      <c r="BF1257" s="6"/>
      <c r="BG1257" s="6"/>
      <c r="BH1257" s="6"/>
      <c r="BI1257" s="6"/>
      <c r="BJ1257" s="6"/>
      <c r="BK1257" s="6"/>
      <c r="BL1257" s="6"/>
      <c r="BM1257" s="6"/>
      <c r="BN1257" s="6"/>
      <c r="BO1257" s="6"/>
      <c r="BP1257" s="6"/>
      <c r="BQ1257" s="6"/>
      <c r="BR1257" s="6"/>
      <c r="BS1257" s="6"/>
      <c r="BT1257" s="6"/>
      <c r="BU1257" s="6"/>
      <c r="BV1257" s="6"/>
      <c r="BW1257" s="6"/>
      <c r="BX1257" s="6"/>
      <c r="BY1257" s="6"/>
      <c r="BZ1257" s="6"/>
      <c r="CA1257" s="6"/>
      <c r="CB1257" s="6"/>
      <c r="CC1257" s="6"/>
      <c r="CD1257" s="6"/>
      <c r="CE1257" s="6"/>
      <c r="CF1257" s="6"/>
      <c r="CG1257" s="6"/>
      <c r="CH1257" s="6"/>
      <c r="CI1257" s="6"/>
      <c r="CJ1257" s="6"/>
      <c r="CK1257" s="6"/>
      <c r="CL1257" s="6"/>
      <c r="CN1257" s="6"/>
      <c r="CO1257" s="6"/>
      <c r="CP1257" s="6"/>
      <c r="CQ1257" s="6"/>
      <c r="CR1257" s="6"/>
      <c r="CS1257" s="6"/>
      <c r="CT1257" s="6"/>
      <c r="CU1257" s="6"/>
      <c r="CV1257" s="6"/>
      <c r="CW1257" s="6"/>
      <c r="CX1257" s="6"/>
      <c r="CY1257" s="6"/>
      <c r="CZ1257" s="6"/>
      <c r="DA1257" s="6"/>
      <c r="DB1257" s="6"/>
      <c r="DC1257" s="6"/>
      <c r="DD1257" s="6"/>
      <c r="DE1257" s="6"/>
      <c r="DF1257" s="6"/>
      <c r="DG1257" s="6"/>
      <c r="DH1257" s="6"/>
      <c r="DJ1257" s="6"/>
      <c r="DK1257" s="6"/>
      <c r="DL1257" s="6"/>
      <c r="DM1257" s="6"/>
      <c r="DN1257" s="6"/>
      <c r="DO1257" s="6"/>
      <c r="DP1257" s="6"/>
      <c r="DQ1257" s="6"/>
      <c r="DR1257" s="6"/>
      <c r="DS1257" s="6"/>
      <c r="DU1257" s="6"/>
      <c r="DV1257" s="6"/>
      <c r="DW1257" s="6"/>
      <c r="DX1257" s="6"/>
      <c r="DY1257" s="6"/>
      <c r="DZ1257" s="6"/>
      <c r="EA1257" s="6"/>
      <c r="EB1257" s="6"/>
      <c r="EC1257" s="6"/>
      <c r="ED1257" s="6"/>
      <c r="EE1257" s="6"/>
      <c r="EF1257" s="6"/>
      <c r="EG1257" s="6"/>
    </row>
    <row r="1258" spans="48:137" customFormat="1" x14ac:dyDescent="0.2">
      <c r="AV1258" s="6"/>
      <c r="AW1258" s="158"/>
      <c r="AX1258" s="158"/>
      <c r="AY1258" s="158"/>
      <c r="AZ1258" s="158"/>
      <c r="BA1258" s="158"/>
      <c r="BB1258" s="6"/>
      <c r="BC1258" s="6"/>
      <c r="BD1258" s="6"/>
      <c r="BE1258" s="6"/>
      <c r="BF1258" s="6"/>
      <c r="BG1258" s="6"/>
      <c r="BH1258" s="6"/>
      <c r="BI1258" s="6"/>
      <c r="BJ1258" s="6"/>
      <c r="BK1258" s="6"/>
      <c r="BL1258" s="6"/>
      <c r="BM1258" s="6"/>
      <c r="BN1258" s="6"/>
      <c r="BO1258" s="6"/>
      <c r="BP1258" s="6"/>
      <c r="BQ1258" s="6"/>
      <c r="BR1258" s="6"/>
      <c r="BS1258" s="6"/>
      <c r="BT1258" s="6"/>
      <c r="BU1258" s="6"/>
      <c r="BV1258" s="6"/>
      <c r="BW1258" s="6"/>
      <c r="BX1258" s="6"/>
      <c r="BY1258" s="6"/>
      <c r="BZ1258" s="6"/>
      <c r="CA1258" s="6"/>
      <c r="CB1258" s="6"/>
      <c r="CC1258" s="6"/>
      <c r="CD1258" s="6"/>
      <c r="CE1258" s="6"/>
      <c r="CF1258" s="6"/>
      <c r="CG1258" s="6"/>
      <c r="CH1258" s="6"/>
      <c r="CI1258" s="6"/>
      <c r="CJ1258" s="6"/>
      <c r="CK1258" s="6"/>
      <c r="CL1258" s="6"/>
      <c r="CN1258" s="6"/>
      <c r="CO1258" s="6"/>
      <c r="CP1258" s="6"/>
      <c r="CQ1258" s="6"/>
      <c r="CR1258" s="6"/>
      <c r="CS1258" s="6"/>
      <c r="CT1258" s="6"/>
      <c r="CU1258" s="6"/>
      <c r="CV1258" s="6"/>
      <c r="CW1258" s="6"/>
      <c r="CX1258" s="6"/>
      <c r="CY1258" s="6"/>
      <c r="CZ1258" s="6"/>
      <c r="DA1258" s="6"/>
      <c r="DB1258" s="6"/>
      <c r="DC1258" s="6"/>
      <c r="DD1258" s="6"/>
      <c r="DE1258" s="6"/>
      <c r="DF1258" s="6"/>
      <c r="DG1258" s="6"/>
      <c r="DH1258" s="6"/>
      <c r="DJ1258" s="6"/>
      <c r="DK1258" s="6"/>
      <c r="DL1258" s="6"/>
      <c r="DM1258" s="6"/>
      <c r="DN1258" s="6"/>
      <c r="DO1258" s="6"/>
      <c r="DP1258" s="6"/>
      <c r="DQ1258" s="6"/>
      <c r="DR1258" s="6"/>
      <c r="DS1258" s="6"/>
      <c r="DU1258" s="6"/>
      <c r="DV1258" s="6"/>
      <c r="DW1258" s="6"/>
      <c r="DX1258" s="6"/>
      <c r="DY1258" s="6"/>
      <c r="DZ1258" s="6"/>
      <c r="EA1258" s="6"/>
      <c r="EB1258" s="6"/>
      <c r="EC1258" s="6"/>
      <c r="ED1258" s="6"/>
      <c r="EE1258" s="6"/>
      <c r="EF1258" s="6"/>
      <c r="EG1258" s="6"/>
    </row>
    <row r="1259" spans="48:137" customFormat="1" x14ac:dyDescent="0.2">
      <c r="AV1259" s="6"/>
      <c r="AW1259" s="158"/>
      <c r="AX1259" s="158"/>
      <c r="AY1259" s="158"/>
      <c r="AZ1259" s="158"/>
      <c r="BA1259" s="158"/>
      <c r="BB1259" s="6"/>
      <c r="BC1259" s="6"/>
      <c r="BD1259" s="6"/>
      <c r="BE1259" s="6"/>
      <c r="BF1259" s="6"/>
      <c r="BG1259" s="6"/>
      <c r="BH1259" s="6"/>
      <c r="BI1259" s="6"/>
      <c r="BJ1259" s="6"/>
      <c r="BK1259" s="6"/>
      <c r="BL1259" s="6"/>
      <c r="BM1259" s="6"/>
      <c r="BN1259" s="6"/>
      <c r="BO1259" s="6"/>
      <c r="BP1259" s="6"/>
      <c r="BQ1259" s="6"/>
      <c r="BR1259" s="6"/>
      <c r="BS1259" s="6"/>
      <c r="BT1259" s="6"/>
      <c r="BU1259" s="6"/>
      <c r="BV1259" s="6"/>
      <c r="BW1259" s="6"/>
      <c r="BX1259" s="6"/>
      <c r="BY1259" s="6"/>
      <c r="BZ1259" s="6"/>
      <c r="CA1259" s="6"/>
      <c r="CB1259" s="6"/>
      <c r="CC1259" s="6"/>
      <c r="CD1259" s="6"/>
      <c r="CE1259" s="6"/>
      <c r="CF1259" s="6"/>
      <c r="CG1259" s="6"/>
      <c r="CH1259" s="6"/>
      <c r="CI1259" s="6"/>
      <c r="CJ1259" s="6"/>
      <c r="CK1259" s="6"/>
      <c r="CL1259" s="6"/>
      <c r="CN1259" s="6"/>
      <c r="CO1259" s="6"/>
      <c r="CP1259" s="6"/>
      <c r="CQ1259" s="6"/>
      <c r="CR1259" s="6"/>
      <c r="CS1259" s="6"/>
      <c r="CT1259" s="6"/>
      <c r="CU1259" s="6"/>
      <c r="CV1259" s="6"/>
      <c r="CW1259" s="6"/>
      <c r="CX1259" s="6"/>
      <c r="CY1259" s="6"/>
      <c r="CZ1259" s="6"/>
      <c r="DA1259" s="6"/>
      <c r="DB1259" s="6"/>
      <c r="DC1259" s="6"/>
      <c r="DD1259" s="6"/>
      <c r="DE1259" s="6"/>
      <c r="DF1259" s="6"/>
      <c r="DG1259" s="6"/>
      <c r="DH1259" s="6"/>
      <c r="DJ1259" s="6"/>
      <c r="DK1259" s="6"/>
      <c r="DL1259" s="6"/>
      <c r="DM1259" s="6"/>
      <c r="DN1259" s="6"/>
      <c r="DO1259" s="6"/>
      <c r="DP1259" s="6"/>
      <c r="DQ1259" s="6"/>
      <c r="DR1259" s="6"/>
      <c r="DS1259" s="6"/>
      <c r="DU1259" s="6"/>
      <c r="DV1259" s="6"/>
      <c r="DW1259" s="6"/>
      <c r="DX1259" s="6"/>
      <c r="DY1259" s="6"/>
      <c r="DZ1259" s="6"/>
      <c r="EA1259" s="6"/>
      <c r="EB1259" s="6"/>
      <c r="EC1259" s="6"/>
      <c r="ED1259" s="6"/>
      <c r="EE1259" s="6"/>
      <c r="EF1259" s="6"/>
      <c r="EG1259" s="6"/>
    </row>
    <row r="1260" spans="48:137" customFormat="1" x14ac:dyDescent="0.2">
      <c r="AV1260" s="6"/>
      <c r="AW1260" s="158"/>
      <c r="AX1260" s="158"/>
      <c r="AY1260" s="158"/>
      <c r="AZ1260" s="158"/>
      <c r="BA1260" s="158"/>
      <c r="BB1260" s="6"/>
      <c r="BC1260" s="6"/>
      <c r="BD1260" s="6"/>
      <c r="BE1260" s="6"/>
      <c r="BF1260" s="6"/>
      <c r="BG1260" s="6"/>
      <c r="BH1260" s="6"/>
      <c r="BI1260" s="6"/>
      <c r="BJ1260" s="6"/>
      <c r="BK1260" s="6"/>
      <c r="BL1260" s="6"/>
      <c r="BM1260" s="6"/>
      <c r="BN1260" s="6"/>
      <c r="BO1260" s="6"/>
      <c r="BP1260" s="6"/>
      <c r="BQ1260" s="6"/>
      <c r="BR1260" s="6"/>
      <c r="BS1260" s="6"/>
      <c r="BT1260" s="6"/>
      <c r="BU1260" s="6"/>
      <c r="BV1260" s="6"/>
      <c r="BW1260" s="6"/>
      <c r="BX1260" s="6"/>
      <c r="BY1260" s="6"/>
      <c r="BZ1260" s="6"/>
      <c r="CA1260" s="6"/>
      <c r="CB1260" s="6"/>
      <c r="CC1260" s="6"/>
      <c r="CD1260" s="6"/>
      <c r="CE1260" s="6"/>
      <c r="CF1260" s="6"/>
      <c r="CG1260" s="6"/>
      <c r="CH1260" s="6"/>
      <c r="CI1260" s="6"/>
      <c r="CJ1260" s="6"/>
      <c r="CK1260" s="6"/>
      <c r="CL1260" s="6"/>
      <c r="CN1260" s="6"/>
      <c r="CO1260" s="6"/>
      <c r="CP1260" s="6"/>
      <c r="CQ1260" s="6"/>
      <c r="CR1260" s="6"/>
      <c r="CS1260" s="6"/>
      <c r="CT1260" s="6"/>
      <c r="CU1260" s="6"/>
      <c r="CV1260" s="6"/>
      <c r="CW1260" s="6"/>
      <c r="CX1260" s="6"/>
      <c r="CY1260" s="6"/>
      <c r="CZ1260" s="6"/>
      <c r="DA1260" s="6"/>
      <c r="DB1260" s="6"/>
      <c r="DC1260" s="6"/>
      <c r="DD1260" s="6"/>
      <c r="DE1260" s="6"/>
      <c r="DF1260" s="6"/>
      <c r="DG1260" s="6"/>
      <c r="DH1260" s="6"/>
      <c r="DJ1260" s="6"/>
      <c r="DK1260" s="6"/>
      <c r="DL1260" s="6"/>
      <c r="DM1260" s="6"/>
      <c r="DN1260" s="6"/>
      <c r="DO1260" s="6"/>
      <c r="DP1260" s="6"/>
      <c r="DQ1260" s="6"/>
      <c r="DR1260" s="6"/>
      <c r="DS1260" s="6"/>
      <c r="DU1260" s="6"/>
      <c r="DV1260" s="6"/>
      <c r="DW1260" s="6"/>
      <c r="DX1260" s="6"/>
      <c r="DY1260" s="6"/>
      <c r="DZ1260" s="6"/>
      <c r="EA1260" s="6"/>
      <c r="EB1260" s="6"/>
      <c r="EC1260" s="6"/>
      <c r="ED1260" s="6"/>
      <c r="EE1260" s="6"/>
      <c r="EF1260" s="6"/>
      <c r="EG1260" s="6"/>
    </row>
    <row r="1261" spans="48:137" customFormat="1" x14ac:dyDescent="0.2">
      <c r="AV1261" s="6"/>
      <c r="AW1261" s="158"/>
      <c r="AX1261" s="158"/>
      <c r="AY1261" s="158"/>
      <c r="AZ1261" s="158"/>
      <c r="BA1261" s="158"/>
      <c r="BB1261" s="6"/>
      <c r="BC1261" s="6"/>
      <c r="BD1261" s="6"/>
      <c r="BE1261" s="6"/>
      <c r="BF1261" s="6"/>
      <c r="BG1261" s="6"/>
      <c r="BH1261" s="6"/>
      <c r="BI1261" s="6"/>
      <c r="BJ1261" s="6"/>
      <c r="BK1261" s="6"/>
      <c r="BL1261" s="6"/>
      <c r="BM1261" s="6"/>
      <c r="BN1261" s="6"/>
      <c r="BO1261" s="6"/>
      <c r="BP1261" s="6"/>
      <c r="BQ1261" s="6"/>
      <c r="BR1261" s="6"/>
      <c r="BS1261" s="6"/>
      <c r="BT1261" s="6"/>
      <c r="BU1261" s="6"/>
      <c r="BV1261" s="6"/>
      <c r="BW1261" s="6"/>
      <c r="BX1261" s="6"/>
      <c r="BY1261" s="6"/>
      <c r="BZ1261" s="6"/>
      <c r="CA1261" s="6"/>
      <c r="CB1261" s="6"/>
      <c r="CC1261" s="6"/>
      <c r="CD1261" s="6"/>
      <c r="CE1261" s="6"/>
      <c r="CF1261" s="6"/>
      <c r="CG1261" s="6"/>
      <c r="CH1261" s="6"/>
      <c r="CI1261" s="6"/>
      <c r="CJ1261" s="6"/>
      <c r="CK1261" s="6"/>
      <c r="CL1261" s="6"/>
      <c r="CN1261" s="6"/>
      <c r="CO1261" s="6"/>
      <c r="CP1261" s="6"/>
      <c r="CQ1261" s="6"/>
      <c r="CR1261" s="6"/>
      <c r="CS1261" s="6"/>
      <c r="CT1261" s="6"/>
      <c r="CU1261" s="6"/>
      <c r="CV1261" s="6"/>
      <c r="CW1261" s="6"/>
      <c r="CX1261" s="6"/>
      <c r="CY1261" s="6"/>
      <c r="CZ1261" s="6"/>
      <c r="DA1261" s="6"/>
      <c r="DB1261" s="6"/>
      <c r="DC1261" s="6"/>
      <c r="DD1261" s="6"/>
      <c r="DE1261" s="6"/>
      <c r="DF1261" s="6"/>
      <c r="DG1261" s="6"/>
      <c r="DH1261" s="6"/>
      <c r="DJ1261" s="6"/>
      <c r="DK1261" s="6"/>
      <c r="DL1261" s="6"/>
      <c r="DM1261" s="6"/>
      <c r="DN1261" s="6"/>
      <c r="DO1261" s="6"/>
      <c r="DP1261" s="6"/>
      <c r="DQ1261" s="6"/>
      <c r="DR1261" s="6"/>
      <c r="DS1261" s="6"/>
      <c r="DU1261" s="6"/>
      <c r="DV1261" s="6"/>
      <c r="DW1261" s="6"/>
      <c r="DX1261" s="6"/>
      <c r="DY1261" s="6"/>
      <c r="DZ1261" s="6"/>
      <c r="EA1261" s="6"/>
      <c r="EB1261" s="6"/>
      <c r="EC1261" s="6"/>
      <c r="ED1261" s="6"/>
      <c r="EE1261" s="6"/>
      <c r="EF1261" s="6"/>
      <c r="EG1261" s="6"/>
    </row>
    <row r="1262" spans="48:137" customFormat="1" x14ac:dyDescent="0.2">
      <c r="AV1262" s="6"/>
      <c r="AW1262" s="158"/>
      <c r="AX1262" s="158"/>
      <c r="AY1262" s="158"/>
      <c r="AZ1262" s="158"/>
      <c r="BA1262" s="158"/>
      <c r="BB1262" s="6"/>
      <c r="BC1262" s="6"/>
      <c r="BD1262" s="6"/>
      <c r="BE1262" s="6"/>
      <c r="BF1262" s="6"/>
      <c r="BG1262" s="6"/>
      <c r="BH1262" s="6"/>
      <c r="BI1262" s="6"/>
      <c r="BJ1262" s="6"/>
      <c r="BK1262" s="6"/>
      <c r="BL1262" s="6"/>
      <c r="BM1262" s="6"/>
      <c r="BN1262" s="6"/>
      <c r="BO1262" s="6"/>
      <c r="BP1262" s="6"/>
      <c r="BQ1262" s="6"/>
      <c r="BR1262" s="6"/>
      <c r="BS1262" s="6"/>
      <c r="BT1262" s="6"/>
      <c r="BU1262" s="6"/>
      <c r="BV1262" s="6"/>
      <c r="BW1262" s="6"/>
      <c r="BX1262" s="6"/>
      <c r="BY1262" s="6"/>
      <c r="BZ1262" s="6"/>
      <c r="CA1262" s="6"/>
      <c r="CB1262" s="6"/>
      <c r="CC1262" s="6"/>
      <c r="CD1262" s="6"/>
      <c r="CE1262" s="6"/>
      <c r="CF1262" s="6"/>
      <c r="CG1262" s="6"/>
      <c r="CH1262" s="6"/>
      <c r="CI1262" s="6"/>
      <c r="CJ1262" s="6"/>
      <c r="CK1262" s="6"/>
      <c r="CL1262" s="6"/>
      <c r="CN1262" s="6"/>
      <c r="CO1262" s="6"/>
      <c r="CP1262" s="6"/>
      <c r="CQ1262" s="6"/>
      <c r="CR1262" s="6"/>
      <c r="CS1262" s="6"/>
      <c r="CT1262" s="6"/>
      <c r="CU1262" s="6"/>
      <c r="CV1262" s="6"/>
      <c r="CW1262" s="6"/>
      <c r="CX1262" s="6"/>
      <c r="CY1262" s="6"/>
      <c r="CZ1262" s="6"/>
      <c r="DA1262" s="6"/>
      <c r="DB1262" s="6"/>
      <c r="DC1262" s="6"/>
      <c r="DD1262" s="6"/>
      <c r="DE1262" s="6"/>
      <c r="DF1262" s="6"/>
      <c r="DG1262" s="6"/>
      <c r="DH1262" s="6"/>
      <c r="DJ1262" s="6"/>
      <c r="DK1262" s="6"/>
      <c r="DL1262" s="6"/>
      <c r="DM1262" s="6"/>
      <c r="DN1262" s="6"/>
      <c r="DO1262" s="6"/>
      <c r="DP1262" s="6"/>
      <c r="DQ1262" s="6"/>
      <c r="DR1262" s="6"/>
      <c r="DS1262" s="6"/>
      <c r="DU1262" s="6"/>
      <c r="DV1262" s="6"/>
      <c r="DW1262" s="6"/>
      <c r="DX1262" s="6"/>
      <c r="DY1262" s="6"/>
      <c r="DZ1262" s="6"/>
      <c r="EA1262" s="6"/>
      <c r="EB1262" s="6"/>
      <c r="EC1262" s="6"/>
      <c r="ED1262" s="6"/>
      <c r="EE1262" s="6"/>
      <c r="EF1262" s="6"/>
      <c r="EG1262" s="6"/>
    </row>
    <row r="1263" spans="48:137" customFormat="1" x14ac:dyDescent="0.2">
      <c r="AV1263" s="6"/>
      <c r="AW1263" s="158"/>
      <c r="AX1263" s="158"/>
      <c r="AY1263" s="158"/>
      <c r="AZ1263" s="158"/>
      <c r="BA1263" s="158"/>
      <c r="BB1263" s="6"/>
      <c r="BC1263" s="6"/>
      <c r="BD1263" s="6"/>
      <c r="BE1263" s="6"/>
      <c r="BF1263" s="6"/>
      <c r="BG1263" s="6"/>
      <c r="BH1263" s="6"/>
      <c r="BI1263" s="6"/>
      <c r="BJ1263" s="6"/>
      <c r="BK1263" s="6"/>
      <c r="BL1263" s="6"/>
      <c r="BM1263" s="6"/>
      <c r="BN1263" s="6"/>
      <c r="BO1263" s="6"/>
      <c r="BP1263" s="6"/>
      <c r="BQ1263" s="6"/>
      <c r="BR1263" s="6"/>
      <c r="BS1263" s="6"/>
      <c r="BT1263" s="6"/>
      <c r="BU1263" s="6"/>
      <c r="BV1263" s="6"/>
      <c r="BW1263" s="6"/>
      <c r="BX1263" s="6"/>
      <c r="BY1263" s="6"/>
      <c r="BZ1263" s="6"/>
      <c r="CA1263" s="6"/>
      <c r="CB1263" s="6"/>
      <c r="CC1263" s="6"/>
      <c r="CD1263" s="6"/>
      <c r="CE1263" s="6"/>
      <c r="CF1263" s="6"/>
      <c r="CG1263" s="6"/>
      <c r="CH1263" s="6"/>
      <c r="CI1263" s="6"/>
      <c r="CJ1263" s="6"/>
      <c r="CK1263" s="6"/>
      <c r="CL1263" s="6"/>
      <c r="CN1263" s="6"/>
      <c r="CO1263" s="6"/>
      <c r="CP1263" s="6"/>
      <c r="CQ1263" s="6"/>
      <c r="CR1263" s="6"/>
      <c r="CS1263" s="6"/>
      <c r="CT1263" s="6"/>
      <c r="CU1263" s="6"/>
      <c r="CV1263" s="6"/>
      <c r="CW1263" s="6"/>
      <c r="CX1263" s="6"/>
      <c r="CY1263" s="6"/>
      <c r="CZ1263" s="6"/>
      <c r="DA1263" s="6"/>
      <c r="DB1263" s="6"/>
      <c r="DC1263" s="6"/>
      <c r="DD1263" s="6"/>
      <c r="DE1263" s="6"/>
      <c r="DF1263" s="6"/>
      <c r="DG1263" s="6"/>
      <c r="DH1263" s="6"/>
      <c r="DJ1263" s="6"/>
      <c r="DK1263" s="6"/>
      <c r="DL1263" s="6"/>
      <c r="DM1263" s="6"/>
      <c r="DN1263" s="6"/>
      <c r="DO1263" s="6"/>
      <c r="DP1263" s="6"/>
      <c r="DQ1263" s="6"/>
      <c r="DR1263" s="6"/>
      <c r="DS1263" s="6"/>
      <c r="DU1263" s="6"/>
      <c r="DV1263" s="6"/>
      <c r="DW1263" s="6"/>
      <c r="DX1263" s="6"/>
      <c r="DY1263" s="6"/>
      <c r="DZ1263" s="6"/>
      <c r="EA1263" s="6"/>
      <c r="EB1263" s="6"/>
      <c r="EC1263" s="6"/>
      <c r="ED1263" s="6"/>
      <c r="EE1263" s="6"/>
      <c r="EF1263" s="6"/>
      <c r="EG1263" s="6"/>
    </row>
    <row r="1264" spans="48:137" customFormat="1" x14ac:dyDescent="0.2">
      <c r="AV1264" s="6"/>
      <c r="AW1264" s="158"/>
      <c r="AX1264" s="158"/>
      <c r="AY1264" s="158"/>
      <c r="AZ1264" s="158"/>
      <c r="BA1264" s="158"/>
      <c r="BB1264" s="6"/>
      <c r="BC1264" s="6"/>
      <c r="BD1264" s="6"/>
      <c r="BE1264" s="6"/>
      <c r="BF1264" s="6"/>
      <c r="BG1264" s="6"/>
      <c r="BH1264" s="6"/>
      <c r="BI1264" s="6"/>
      <c r="BJ1264" s="6"/>
      <c r="BK1264" s="6"/>
      <c r="BL1264" s="6"/>
      <c r="BM1264" s="6"/>
      <c r="BN1264" s="6"/>
      <c r="BO1264" s="6"/>
      <c r="BP1264" s="6"/>
      <c r="BQ1264" s="6"/>
      <c r="BR1264" s="6"/>
      <c r="BS1264" s="6"/>
      <c r="BT1264" s="6"/>
      <c r="BU1264" s="6"/>
      <c r="BV1264" s="6"/>
      <c r="BW1264" s="6"/>
      <c r="BX1264" s="6"/>
      <c r="BY1264" s="6"/>
      <c r="BZ1264" s="6"/>
      <c r="CA1264" s="6"/>
      <c r="CB1264" s="6"/>
      <c r="CC1264" s="6"/>
      <c r="CD1264" s="6"/>
      <c r="CE1264" s="6"/>
      <c r="CF1264" s="6"/>
      <c r="CG1264" s="6"/>
      <c r="CH1264" s="6"/>
      <c r="CI1264" s="6"/>
      <c r="CJ1264" s="6"/>
      <c r="CK1264" s="6"/>
      <c r="CL1264" s="6"/>
      <c r="CN1264" s="6"/>
      <c r="CO1264" s="6"/>
      <c r="CP1264" s="6"/>
      <c r="CQ1264" s="6"/>
      <c r="CR1264" s="6"/>
      <c r="CS1264" s="6"/>
      <c r="CT1264" s="6"/>
      <c r="CU1264" s="6"/>
      <c r="CV1264" s="6"/>
      <c r="CW1264" s="6"/>
      <c r="CX1264" s="6"/>
      <c r="CY1264" s="6"/>
      <c r="CZ1264" s="6"/>
      <c r="DA1264" s="6"/>
      <c r="DB1264" s="6"/>
      <c r="DC1264" s="6"/>
      <c r="DD1264" s="6"/>
      <c r="DE1264" s="6"/>
      <c r="DF1264" s="6"/>
      <c r="DG1264" s="6"/>
      <c r="DH1264" s="6"/>
      <c r="DJ1264" s="6"/>
      <c r="DK1264" s="6"/>
      <c r="DL1264" s="6"/>
      <c r="DM1264" s="6"/>
      <c r="DN1264" s="6"/>
      <c r="DO1264" s="6"/>
      <c r="DP1264" s="6"/>
      <c r="DQ1264" s="6"/>
      <c r="DR1264" s="6"/>
      <c r="DS1264" s="6"/>
      <c r="DU1264" s="6"/>
      <c r="DV1264" s="6"/>
      <c r="DW1264" s="6"/>
      <c r="DX1264" s="6"/>
      <c r="DY1264" s="6"/>
      <c r="DZ1264" s="6"/>
      <c r="EA1264" s="6"/>
      <c r="EB1264" s="6"/>
      <c r="EC1264" s="6"/>
      <c r="ED1264" s="6"/>
      <c r="EE1264" s="6"/>
      <c r="EF1264" s="6"/>
      <c r="EG1264" s="6"/>
    </row>
    <row r="1265" spans="48:137" customFormat="1" x14ac:dyDescent="0.2">
      <c r="AV1265" s="6"/>
      <c r="AW1265" s="158"/>
      <c r="AX1265" s="158"/>
      <c r="AY1265" s="158"/>
      <c r="AZ1265" s="158"/>
      <c r="BA1265" s="158"/>
      <c r="BB1265" s="6"/>
      <c r="BC1265" s="6"/>
      <c r="BD1265" s="6"/>
      <c r="BE1265" s="6"/>
      <c r="BF1265" s="6"/>
      <c r="BG1265" s="6"/>
      <c r="BH1265" s="6"/>
      <c r="BI1265" s="6"/>
      <c r="BJ1265" s="6"/>
      <c r="BK1265" s="6"/>
      <c r="BL1265" s="6"/>
      <c r="BM1265" s="6"/>
      <c r="BN1265" s="6"/>
      <c r="BO1265" s="6"/>
      <c r="BP1265" s="6"/>
      <c r="BQ1265" s="6"/>
      <c r="BR1265" s="6"/>
      <c r="BS1265" s="6"/>
      <c r="BT1265" s="6"/>
      <c r="BU1265" s="6"/>
      <c r="BV1265" s="6"/>
      <c r="BW1265" s="6"/>
      <c r="BX1265" s="6"/>
      <c r="BY1265" s="6"/>
      <c r="BZ1265" s="6"/>
      <c r="CA1265" s="6"/>
      <c r="CB1265" s="6"/>
      <c r="CC1265" s="6"/>
      <c r="CD1265" s="6"/>
      <c r="CE1265" s="6"/>
      <c r="CF1265" s="6"/>
      <c r="CG1265" s="6"/>
      <c r="CH1265" s="6"/>
      <c r="CI1265" s="6"/>
      <c r="CJ1265" s="6"/>
      <c r="CK1265" s="6"/>
      <c r="CL1265" s="6"/>
      <c r="CN1265" s="6"/>
      <c r="CO1265" s="6"/>
      <c r="CP1265" s="6"/>
      <c r="CQ1265" s="6"/>
      <c r="CR1265" s="6"/>
      <c r="CS1265" s="6"/>
      <c r="CT1265" s="6"/>
      <c r="CU1265" s="6"/>
      <c r="CV1265" s="6"/>
      <c r="CW1265" s="6"/>
      <c r="CX1265" s="6"/>
      <c r="CY1265" s="6"/>
      <c r="CZ1265" s="6"/>
      <c r="DA1265" s="6"/>
      <c r="DB1265" s="6"/>
      <c r="DC1265" s="6"/>
      <c r="DD1265" s="6"/>
      <c r="DE1265" s="6"/>
      <c r="DF1265" s="6"/>
      <c r="DG1265" s="6"/>
      <c r="DH1265" s="6"/>
      <c r="DJ1265" s="6"/>
      <c r="DK1265" s="6"/>
      <c r="DL1265" s="6"/>
      <c r="DM1265" s="6"/>
      <c r="DN1265" s="6"/>
      <c r="DO1265" s="6"/>
      <c r="DP1265" s="6"/>
      <c r="DQ1265" s="6"/>
      <c r="DR1265" s="6"/>
      <c r="DS1265" s="6"/>
      <c r="DU1265" s="6"/>
      <c r="DV1265" s="6"/>
      <c r="DW1265" s="6"/>
      <c r="DX1265" s="6"/>
      <c r="DY1265" s="6"/>
      <c r="DZ1265" s="6"/>
      <c r="EA1265" s="6"/>
      <c r="EB1265" s="6"/>
      <c r="EC1265" s="6"/>
      <c r="ED1265" s="6"/>
      <c r="EE1265" s="6"/>
      <c r="EF1265" s="6"/>
      <c r="EG1265" s="6"/>
    </row>
    <row r="1266" spans="48:137" customFormat="1" x14ac:dyDescent="0.2">
      <c r="AV1266" s="6"/>
      <c r="AW1266" s="158"/>
      <c r="AX1266" s="158"/>
      <c r="AY1266" s="158"/>
      <c r="AZ1266" s="158"/>
      <c r="BA1266" s="158"/>
      <c r="BB1266" s="6"/>
      <c r="BC1266" s="6"/>
      <c r="BD1266" s="6"/>
      <c r="BE1266" s="6"/>
      <c r="BF1266" s="6"/>
      <c r="BG1266" s="6"/>
      <c r="BH1266" s="6"/>
      <c r="BI1266" s="6"/>
      <c r="BJ1266" s="6"/>
      <c r="BK1266" s="6"/>
      <c r="BL1266" s="6"/>
      <c r="BM1266" s="6"/>
      <c r="BN1266" s="6"/>
      <c r="BO1266" s="6"/>
      <c r="BP1266" s="6"/>
      <c r="BQ1266" s="6"/>
      <c r="BR1266" s="6"/>
      <c r="BS1266" s="6"/>
      <c r="BT1266" s="6"/>
      <c r="BU1266" s="6"/>
      <c r="BV1266" s="6"/>
      <c r="BW1266" s="6"/>
      <c r="BX1266" s="6"/>
      <c r="BY1266" s="6"/>
      <c r="BZ1266" s="6"/>
      <c r="CA1266" s="6"/>
      <c r="CB1266" s="6"/>
      <c r="CC1266" s="6"/>
      <c r="CD1266" s="6"/>
      <c r="CE1266" s="6"/>
      <c r="CF1266" s="6"/>
      <c r="CG1266" s="6"/>
      <c r="CH1266" s="6"/>
      <c r="CI1266" s="6"/>
      <c r="CJ1266" s="6"/>
      <c r="CK1266" s="6"/>
      <c r="CL1266" s="6"/>
      <c r="CN1266" s="6"/>
      <c r="CO1266" s="6"/>
      <c r="CP1266" s="6"/>
      <c r="CQ1266" s="6"/>
      <c r="CR1266" s="6"/>
      <c r="CS1266" s="6"/>
      <c r="CT1266" s="6"/>
      <c r="CU1266" s="6"/>
      <c r="CV1266" s="6"/>
      <c r="CW1266" s="6"/>
      <c r="CX1266" s="6"/>
      <c r="CY1266" s="6"/>
      <c r="CZ1266" s="6"/>
      <c r="DA1266" s="6"/>
      <c r="DB1266" s="6"/>
      <c r="DC1266" s="6"/>
      <c r="DD1266" s="6"/>
      <c r="DE1266" s="6"/>
      <c r="DF1266" s="6"/>
      <c r="DG1266" s="6"/>
      <c r="DH1266" s="6"/>
      <c r="DJ1266" s="6"/>
      <c r="DK1266" s="6"/>
      <c r="DL1266" s="6"/>
      <c r="DM1266" s="6"/>
      <c r="DN1266" s="6"/>
      <c r="DO1266" s="6"/>
      <c r="DP1266" s="6"/>
      <c r="DQ1266" s="6"/>
      <c r="DR1266" s="6"/>
      <c r="DS1266" s="6"/>
      <c r="DU1266" s="6"/>
      <c r="DV1266" s="6"/>
      <c r="DW1266" s="6"/>
      <c r="DX1266" s="6"/>
      <c r="DY1266" s="6"/>
      <c r="DZ1266" s="6"/>
      <c r="EA1266" s="6"/>
      <c r="EB1266" s="6"/>
      <c r="EC1266" s="6"/>
      <c r="ED1266" s="6"/>
      <c r="EE1266" s="6"/>
      <c r="EF1266" s="6"/>
      <c r="EG1266" s="6"/>
    </row>
    <row r="1267" spans="48:137" customFormat="1" x14ac:dyDescent="0.2">
      <c r="AV1267" s="6"/>
      <c r="AW1267" s="158"/>
      <c r="AX1267" s="158"/>
      <c r="AY1267" s="158"/>
      <c r="AZ1267" s="158"/>
      <c r="BA1267" s="158"/>
      <c r="BB1267" s="6"/>
      <c r="BC1267" s="6"/>
      <c r="BD1267" s="6"/>
      <c r="BE1267" s="6"/>
      <c r="BF1267" s="6"/>
      <c r="BG1267" s="6"/>
      <c r="BH1267" s="6"/>
      <c r="BI1267" s="6"/>
      <c r="BJ1267" s="6"/>
      <c r="BK1267" s="6"/>
      <c r="BL1267" s="6"/>
      <c r="BM1267" s="6"/>
      <c r="BN1267" s="6"/>
      <c r="BO1267" s="6"/>
      <c r="BP1267" s="6"/>
      <c r="BQ1267" s="6"/>
      <c r="BR1267" s="6"/>
      <c r="BS1267" s="6"/>
      <c r="BT1267" s="6"/>
      <c r="BU1267" s="6"/>
      <c r="BV1267" s="6"/>
      <c r="BW1267" s="6"/>
      <c r="BX1267" s="6"/>
      <c r="BY1267" s="6"/>
      <c r="BZ1267" s="6"/>
      <c r="CA1267" s="6"/>
      <c r="CB1267" s="6"/>
      <c r="CC1267" s="6"/>
      <c r="CD1267" s="6"/>
      <c r="CE1267" s="6"/>
      <c r="CF1267" s="6"/>
      <c r="CG1267" s="6"/>
      <c r="CH1267" s="6"/>
      <c r="CI1267" s="6"/>
      <c r="CJ1267" s="6"/>
      <c r="CK1267" s="6"/>
      <c r="CL1267" s="6"/>
      <c r="CN1267" s="6"/>
      <c r="CO1267" s="6"/>
      <c r="CP1267" s="6"/>
      <c r="CQ1267" s="6"/>
      <c r="CR1267" s="6"/>
      <c r="CS1267" s="6"/>
      <c r="CT1267" s="6"/>
      <c r="CU1267" s="6"/>
      <c r="CV1267" s="6"/>
      <c r="CW1267" s="6"/>
      <c r="CX1267" s="6"/>
      <c r="CY1267" s="6"/>
      <c r="CZ1267" s="6"/>
      <c r="DA1267" s="6"/>
      <c r="DB1267" s="6"/>
      <c r="DC1267" s="6"/>
      <c r="DD1267" s="6"/>
      <c r="DE1267" s="6"/>
      <c r="DF1267" s="6"/>
      <c r="DG1267" s="6"/>
      <c r="DH1267" s="6"/>
      <c r="DJ1267" s="6"/>
      <c r="DK1267" s="6"/>
      <c r="DL1267" s="6"/>
      <c r="DM1267" s="6"/>
      <c r="DN1267" s="6"/>
      <c r="DO1267" s="6"/>
      <c r="DP1267" s="6"/>
      <c r="DQ1267" s="6"/>
      <c r="DR1267" s="6"/>
      <c r="DS1267" s="6"/>
      <c r="DU1267" s="6"/>
      <c r="DV1267" s="6"/>
      <c r="DW1267" s="6"/>
      <c r="DX1267" s="6"/>
      <c r="DY1267" s="6"/>
      <c r="DZ1267" s="6"/>
      <c r="EA1267" s="6"/>
      <c r="EB1267" s="6"/>
      <c r="EC1267" s="6"/>
      <c r="ED1267" s="6"/>
      <c r="EE1267" s="6"/>
      <c r="EF1267" s="6"/>
      <c r="EG1267" s="6"/>
    </row>
    <row r="1268" spans="48:137" customFormat="1" x14ac:dyDescent="0.2">
      <c r="AV1268" s="6"/>
      <c r="AW1268" s="158"/>
      <c r="AX1268" s="158"/>
      <c r="AY1268" s="158"/>
      <c r="AZ1268" s="158"/>
      <c r="BA1268" s="158"/>
      <c r="BB1268" s="6"/>
      <c r="BC1268" s="6"/>
      <c r="BD1268" s="6"/>
      <c r="BE1268" s="6"/>
      <c r="BF1268" s="6"/>
      <c r="BG1268" s="6"/>
      <c r="BH1268" s="6"/>
      <c r="BI1268" s="6"/>
      <c r="BJ1268" s="6"/>
      <c r="BK1268" s="6"/>
      <c r="BL1268" s="6"/>
      <c r="BM1268" s="6"/>
      <c r="BN1268" s="6"/>
      <c r="BO1268" s="6"/>
      <c r="BP1268" s="6"/>
      <c r="BQ1268" s="6"/>
      <c r="BR1268" s="6"/>
      <c r="BS1268" s="6"/>
      <c r="BT1268" s="6"/>
      <c r="BU1268" s="6"/>
      <c r="BV1268" s="6"/>
      <c r="BW1268" s="6"/>
      <c r="BX1268" s="6"/>
      <c r="BY1268" s="6"/>
      <c r="BZ1268" s="6"/>
      <c r="CA1268" s="6"/>
      <c r="CB1268" s="6"/>
      <c r="CC1268" s="6"/>
      <c r="CD1268" s="6"/>
      <c r="CE1268" s="6"/>
      <c r="CF1268" s="6"/>
      <c r="CG1268" s="6"/>
      <c r="CH1268" s="6"/>
      <c r="CI1268" s="6"/>
      <c r="CJ1268" s="6"/>
      <c r="CK1268" s="6"/>
      <c r="CL1268" s="6"/>
      <c r="CN1268" s="6"/>
      <c r="CO1268" s="6"/>
      <c r="CP1268" s="6"/>
      <c r="CQ1268" s="6"/>
      <c r="CR1268" s="6"/>
      <c r="CS1268" s="6"/>
      <c r="CT1268" s="6"/>
      <c r="CU1268" s="6"/>
      <c r="CV1268" s="6"/>
      <c r="CW1268" s="6"/>
      <c r="CX1268" s="6"/>
      <c r="CY1268" s="6"/>
      <c r="CZ1268" s="6"/>
      <c r="DA1268" s="6"/>
      <c r="DB1268" s="6"/>
      <c r="DC1268" s="6"/>
      <c r="DD1268" s="6"/>
      <c r="DE1268" s="6"/>
      <c r="DF1268" s="6"/>
      <c r="DG1268" s="6"/>
      <c r="DH1268" s="6"/>
      <c r="DJ1268" s="6"/>
      <c r="DK1268" s="6"/>
      <c r="DL1268" s="6"/>
      <c r="DM1268" s="6"/>
      <c r="DN1268" s="6"/>
      <c r="DO1268" s="6"/>
      <c r="DP1268" s="6"/>
      <c r="DQ1268" s="6"/>
      <c r="DR1268" s="6"/>
      <c r="DS1268" s="6"/>
      <c r="DU1268" s="6"/>
      <c r="DV1268" s="6"/>
      <c r="DW1268" s="6"/>
      <c r="DX1268" s="6"/>
      <c r="DY1268" s="6"/>
      <c r="DZ1268" s="6"/>
      <c r="EA1268" s="6"/>
      <c r="EB1268" s="6"/>
      <c r="EC1268" s="6"/>
      <c r="ED1268" s="6"/>
      <c r="EE1268" s="6"/>
      <c r="EF1268" s="6"/>
      <c r="EG1268" s="6"/>
    </row>
    <row r="1269" spans="48:137" customFormat="1" x14ac:dyDescent="0.2">
      <c r="AV1269" s="6"/>
      <c r="AW1269" s="158"/>
      <c r="AX1269" s="158"/>
      <c r="AY1269" s="158"/>
      <c r="AZ1269" s="158"/>
      <c r="BA1269" s="158"/>
      <c r="BB1269" s="6"/>
      <c r="BC1269" s="6"/>
      <c r="BD1269" s="6"/>
      <c r="BE1269" s="6"/>
      <c r="BF1269" s="6"/>
      <c r="BG1269" s="6"/>
      <c r="BH1269" s="6"/>
      <c r="BI1269" s="6"/>
      <c r="BJ1269" s="6"/>
      <c r="BK1269" s="6"/>
      <c r="BL1269" s="6"/>
      <c r="BM1269" s="6"/>
      <c r="BN1269" s="6"/>
      <c r="BO1269" s="6"/>
      <c r="BP1269" s="6"/>
      <c r="BQ1269" s="6"/>
      <c r="BR1269" s="6"/>
      <c r="BS1269" s="6"/>
      <c r="BT1269" s="6"/>
      <c r="BU1269" s="6"/>
      <c r="BV1269" s="6"/>
      <c r="BW1269" s="6"/>
      <c r="BX1269" s="6"/>
      <c r="BY1269" s="6"/>
      <c r="BZ1269" s="6"/>
      <c r="CA1269" s="6"/>
      <c r="CB1269" s="6"/>
      <c r="CC1269" s="6"/>
      <c r="CD1269" s="6"/>
      <c r="CE1269" s="6"/>
      <c r="CF1269" s="6"/>
      <c r="CG1269" s="6"/>
      <c r="CH1269" s="6"/>
      <c r="CI1269" s="6"/>
      <c r="CJ1269" s="6"/>
      <c r="CK1269" s="6"/>
      <c r="CL1269" s="6"/>
      <c r="CN1269" s="6"/>
      <c r="CO1269" s="6"/>
      <c r="CP1269" s="6"/>
      <c r="CQ1269" s="6"/>
      <c r="CR1269" s="6"/>
      <c r="CS1269" s="6"/>
      <c r="CT1269" s="6"/>
      <c r="CU1269" s="6"/>
      <c r="CV1269" s="6"/>
      <c r="CW1269" s="6"/>
      <c r="CX1269" s="6"/>
      <c r="CY1269" s="6"/>
      <c r="CZ1269" s="6"/>
      <c r="DA1269" s="6"/>
      <c r="DB1269" s="6"/>
      <c r="DC1269" s="6"/>
      <c r="DD1269" s="6"/>
      <c r="DE1269" s="6"/>
      <c r="DF1269" s="6"/>
      <c r="DG1269" s="6"/>
      <c r="DH1269" s="6"/>
      <c r="DJ1269" s="6"/>
      <c r="DK1269" s="6"/>
      <c r="DL1269" s="6"/>
      <c r="DM1269" s="6"/>
      <c r="DN1269" s="6"/>
      <c r="DO1269" s="6"/>
      <c r="DP1269" s="6"/>
      <c r="DQ1269" s="6"/>
      <c r="DR1269" s="6"/>
      <c r="DS1269" s="6"/>
      <c r="DU1269" s="6"/>
      <c r="DV1269" s="6"/>
      <c r="DW1269" s="6"/>
      <c r="DX1269" s="6"/>
      <c r="DY1269" s="6"/>
      <c r="DZ1269" s="6"/>
      <c r="EA1269" s="6"/>
      <c r="EB1269" s="6"/>
      <c r="EC1269" s="6"/>
      <c r="ED1269" s="6"/>
      <c r="EE1269" s="6"/>
      <c r="EF1269" s="6"/>
      <c r="EG1269" s="6"/>
    </row>
    <row r="1270" spans="48:137" customFormat="1" x14ac:dyDescent="0.2">
      <c r="AV1270" s="6"/>
      <c r="AW1270" s="158"/>
      <c r="AX1270" s="158"/>
      <c r="AY1270" s="158"/>
      <c r="AZ1270" s="158"/>
      <c r="BA1270" s="158"/>
      <c r="BB1270" s="6"/>
      <c r="BC1270" s="6"/>
      <c r="BD1270" s="6"/>
      <c r="BE1270" s="6"/>
      <c r="BF1270" s="6"/>
      <c r="BG1270" s="6"/>
      <c r="BH1270" s="6"/>
      <c r="BI1270" s="6"/>
      <c r="BJ1270" s="6"/>
      <c r="BK1270" s="6"/>
      <c r="BL1270" s="6"/>
      <c r="BM1270" s="6"/>
      <c r="BN1270" s="6"/>
      <c r="BO1270" s="6"/>
      <c r="BP1270" s="6"/>
      <c r="BQ1270" s="6"/>
      <c r="BR1270" s="6"/>
      <c r="BS1270" s="6"/>
      <c r="BT1270" s="6"/>
      <c r="BU1270" s="6"/>
      <c r="BV1270" s="6"/>
      <c r="BW1270" s="6"/>
      <c r="BX1270" s="6"/>
      <c r="BY1270" s="6"/>
      <c r="BZ1270" s="6"/>
      <c r="CA1270" s="6"/>
      <c r="CB1270" s="6"/>
      <c r="CC1270" s="6"/>
      <c r="CD1270" s="6"/>
      <c r="CE1270" s="6"/>
      <c r="CF1270" s="6"/>
      <c r="CG1270" s="6"/>
      <c r="CH1270" s="6"/>
      <c r="CI1270" s="6"/>
      <c r="CJ1270" s="6"/>
      <c r="CK1270" s="6"/>
      <c r="CL1270" s="6"/>
      <c r="CN1270" s="6"/>
      <c r="CO1270" s="6"/>
      <c r="CP1270" s="6"/>
      <c r="CQ1270" s="6"/>
      <c r="CR1270" s="6"/>
      <c r="CS1270" s="6"/>
      <c r="CT1270" s="6"/>
      <c r="CU1270" s="6"/>
      <c r="CV1270" s="6"/>
      <c r="CW1270" s="6"/>
      <c r="CX1270" s="6"/>
      <c r="CY1270" s="6"/>
      <c r="CZ1270" s="6"/>
      <c r="DA1270" s="6"/>
      <c r="DB1270" s="6"/>
      <c r="DC1270" s="6"/>
      <c r="DD1270" s="6"/>
      <c r="DE1270" s="6"/>
      <c r="DF1270" s="6"/>
      <c r="DG1270" s="6"/>
      <c r="DH1270" s="6"/>
      <c r="DJ1270" s="6"/>
      <c r="DK1270" s="6"/>
      <c r="DL1270" s="6"/>
      <c r="DM1270" s="6"/>
      <c r="DN1270" s="6"/>
      <c r="DO1270" s="6"/>
      <c r="DP1270" s="6"/>
      <c r="DQ1270" s="6"/>
      <c r="DR1270" s="6"/>
      <c r="DS1270" s="6"/>
      <c r="DU1270" s="6"/>
      <c r="DV1270" s="6"/>
      <c r="DW1270" s="6"/>
      <c r="DX1270" s="6"/>
      <c r="DY1270" s="6"/>
      <c r="DZ1270" s="6"/>
      <c r="EA1270" s="6"/>
      <c r="EB1270" s="6"/>
      <c r="EC1270" s="6"/>
      <c r="ED1270" s="6"/>
      <c r="EE1270" s="6"/>
      <c r="EF1270" s="6"/>
      <c r="EG1270" s="6"/>
    </row>
    <row r="1271" spans="48:137" customFormat="1" x14ac:dyDescent="0.2">
      <c r="AV1271" s="6"/>
      <c r="AW1271" s="158"/>
      <c r="AX1271" s="158"/>
      <c r="AY1271" s="158"/>
      <c r="AZ1271" s="158"/>
      <c r="BA1271" s="158"/>
      <c r="BB1271" s="6"/>
      <c r="BC1271" s="6"/>
      <c r="BD1271" s="6"/>
      <c r="BE1271" s="6"/>
      <c r="BF1271" s="6"/>
      <c r="BG1271" s="6"/>
      <c r="BH1271" s="6"/>
      <c r="BI1271" s="6"/>
      <c r="BJ1271" s="6"/>
      <c r="BK1271" s="6"/>
      <c r="BL1271" s="6"/>
      <c r="BM1271" s="6"/>
      <c r="BN1271" s="6"/>
      <c r="BO1271" s="6"/>
      <c r="BP1271" s="6"/>
      <c r="BQ1271" s="6"/>
      <c r="BR1271" s="6"/>
      <c r="BS1271" s="6"/>
      <c r="BT1271" s="6"/>
      <c r="BU1271" s="6"/>
      <c r="BV1271" s="6"/>
      <c r="BW1271" s="6"/>
      <c r="BX1271" s="6"/>
      <c r="BY1271" s="6"/>
      <c r="BZ1271" s="6"/>
      <c r="CA1271" s="6"/>
      <c r="CB1271" s="6"/>
      <c r="CC1271" s="6"/>
      <c r="CD1271" s="6"/>
      <c r="CE1271" s="6"/>
      <c r="CF1271" s="6"/>
      <c r="CG1271" s="6"/>
      <c r="CH1271" s="6"/>
      <c r="CI1271" s="6"/>
      <c r="CJ1271" s="6"/>
      <c r="CK1271" s="6"/>
      <c r="CL1271" s="6"/>
      <c r="CN1271" s="6"/>
      <c r="CO1271" s="6"/>
      <c r="CP1271" s="6"/>
      <c r="CQ1271" s="6"/>
      <c r="CR1271" s="6"/>
      <c r="CS1271" s="6"/>
      <c r="CT1271" s="6"/>
      <c r="CU1271" s="6"/>
      <c r="CV1271" s="6"/>
      <c r="CW1271" s="6"/>
      <c r="CX1271" s="6"/>
      <c r="CY1271" s="6"/>
      <c r="CZ1271" s="6"/>
      <c r="DA1271" s="6"/>
      <c r="DB1271" s="6"/>
      <c r="DC1271" s="6"/>
      <c r="DD1271" s="6"/>
      <c r="DE1271" s="6"/>
      <c r="DF1271" s="6"/>
      <c r="DG1271" s="6"/>
      <c r="DH1271" s="6"/>
      <c r="DJ1271" s="6"/>
      <c r="DK1271" s="6"/>
      <c r="DL1271" s="6"/>
      <c r="DM1271" s="6"/>
      <c r="DN1271" s="6"/>
      <c r="DO1271" s="6"/>
      <c r="DP1271" s="6"/>
      <c r="DQ1271" s="6"/>
      <c r="DR1271" s="6"/>
      <c r="DS1271" s="6"/>
      <c r="DU1271" s="6"/>
      <c r="DV1271" s="6"/>
      <c r="DW1271" s="6"/>
      <c r="DX1271" s="6"/>
      <c r="DY1271" s="6"/>
      <c r="DZ1271" s="6"/>
      <c r="EA1271" s="6"/>
      <c r="EB1271" s="6"/>
      <c r="EC1271" s="6"/>
      <c r="ED1271" s="6"/>
      <c r="EE1271" s="6"/>
      <c r="EF1271" s="6"/>
      <c r="EG1271" s="6"/>
    </row>
    <row r="1272" spans="48:137" customFormat="1" x14ac:dyDescent="0.2">
      <c r="AV1272" s="6"/>
      <c r="AW1272" s="158"/>
      <c r="AX1272" s="158"/>
      <c r="AY1272" s="158"/>
      <c r="AZ1272" s="158"/>
      <c r="BA1272" s="158"/>
      <c r="BB1272" s="6"/>
      <c r="BC1272" s="6"/>
      <c r="BD1272" s="6"/>
      <c r="BE1272" s="6"/>
      <c r="BF1272" s="6"/>
      <c r="BG1272" s="6"/>
      <c r="BH1272" s="6"/>
      <c r="BI1272" s="6"/>
      <c r="BJ1272" s="6"/>
      <c r="BK1272" s="6"/>
      <c r="BL1272" s="6"/>
      <c r="BM1272" s="6"/>
      <c r="BN1272" s="6"/>
      <c r="BO1272" s="6"/>
      <c r="BP1272" s="6"/>
      <c r="BQ1272" s="6"/>
      <c r="BR1272" s="6"/>
      <c r="BS1272" s="6"/>
      <c r="BT1272" s="6"/>
      <c r="BU1272" s="6"/>
      <c r="BV1272" s="6"/>
      <c r="BW1272" s="6"/>
      <c r="BX1272" s="6"/>
      <c r="BY1272" s="6"/>
      <c r="BZ1272" s="6"/>
      <c r="CA1272" s="6"/>
      <c r="CB1272" s="6"/>
      <c r="CC1272" s="6"/>
      <c r="CD1272" s="6"/>
      <c r="CE1272" s="6"/>
      <c r="CF1272" s="6"/>
      <c r="CG1272" s="6"/>
      <c r="CH1272" s="6"/>
      <c r="CI1272" s="6"/>
      <c r="CJ1272" s="6"/>
      <c r="CK1272" s="6"/>
      <c r="CL1272" s="6"/>
      <c r="CN1272" s="6"/>
      <c r="CO1272" s="6"/>
      <c r="CP1272" s="6"/>
      <c r="CQ1272" s="6"/>
      <c r="CR1272" s="6"/>
      <c r="CS1272" s="6"/>
      <c r="CT1272" s="6"/>
      <c r="CU1272" s="6"/>
      <c r="CV1272" s="6"/>
      <c r="CW1272" s="6"/>
      <c r="CX1272" s="6"/>
      <c r="CY1272" s="6"/>
      <c r="CZ1272" s="6"/>
      <c r="DA1272" s="6"/>
      <c r="DB1272" s="6"/>
      <c r="DC1272" s="6"/>
      <c r="DD1272" s="6"/>
      <c r="DE1272" s="6"/>
      <c r="DF1272" s="6"/>
      <c r="DG1272" s="6"/>
      <c r="DH1272" s="6"/>
      <c r="DJ1272" s="6"/>
      <c r="DK1272" s="6"/>
      <c r="DL1272" s="6"/>
      <c r="DM1272" s="6"/>
      <c r="DN1272" s="6"/>
      <c r="DO1272" s="6"/>
      <c r="DP1272" s="6"/>
      <c r="DQ1272" s="6"/>
      <c r="DR1272" s="6"/>
      <c r="DS1272" s="6"/>
      <c r="DU1272" s="6"/>
      <c r="DV1272" s="6"/>
      <c r="DW1272" s="6"/>
      <c r="DX1272" s="6"/>
      <c r="DY1272" s="6"/>
      <c r="DZ1272" s="6"/>
      <c r="EA1272" s="6"/>
      <c r="EB1272" s="6"/>
      <c r="EC1272" s="6"/>
      <c r="ED1272" s="6"/>
      <c r="EE1272" s="6"/>
      <c r="EF1272" s="6"/>
      <c r="EG1272" s="6"/>
    </row>
    <row r="1273" spans="48:137" customFormat="1" x14ac:dyDescent="0.2">
      <c r="AV1273" s="6"/>
      <c r="AW1273" s="158"/>
      <c r="AX1273" s="158"/>
      <c r="AY1273" s="158"/>
      <c r="AZ1273" s="158"/>
      <c r="BA1273" s="158"/>
      <c r="BB1273" s="6"/>
      <c r="BC1273" s="6"/>
      <c r="BD1273" s="6"/>
      <c r="BE1273" s="6"/>
      <c r="BF1273" s="6"/>
      <c r="BG1273" s="6"/>
      <c r="BH1273" s="6"/>
      <c r="BI1273" s="6"/>
      <c r="BJ1273" s="6"/>
      <c r="BK1273" s="6"/>
      <c r="BL1273" s="6"/>
      <c r="BM1273" s="6"/>
      <c r="BN1273" s="6"/>
      <c r="BO1273" s="6"/>
      <c r="BP1273" s="6"/>
      <c r="BQ1273" s="6"/>
      <c r="BR1273" s="6"/>
      <c r="BS1273" s="6"/>
      <c r="BT1273" s="6"/>
      <c r="BU1273" s="6"/>
      <c r="BV1273" s="6"/>
      <c r="BW1273" s="6"/>
      <c r="BX1273" s="6"/>
      <c r="BY1273" s="6"/>
      <c r="BZ1273" s="6"/>
      <c r="CA1273" s="6"/>
      <c r="CB1273" s="6"/>
      <c r="CC1273" s="6"/>
      <c r="CD1273" s="6"/>
      <c r="CE1273" s="6"/>
      <c r="CF1273" s="6"/>
      <c r="CG1273" s="6"/>
      <c r="CH1273" s="6"/>
      <c r="CI1273" s="6"/>
      <c r="CJ1273" s="6"/>
      <c r="CK1273" s="6"/>
      <c r="CL1273" s="6"/>
      <c r="CN1273" s="6"/>
      <c r="CO1273" s="6"/>
      <c r="CP1273" s="6"/>
      <c r="CQ1273" s="6"/>
      <c r="CR1273" s="6"/>
      <c r="CS1273" s="6"/>
      <c r="CT1273" s="6"/>
      <c r="CU1273" s="6"/>
      <c r="CV1273" s="6"/>
      <c r="CW1273" s="6"/>
      <c r="CX1273" s="6"/>
      <c r="CY1273" s="6"/>
      <c r="CZ1273" s="6"/>
      <c r="DA1273" s="6"/>
      <c r="DB1273" s="6"/>
      <c r="DC1273" s="6"/>
      <c r="DD1273" s="6"/>
      <c r="DE1273" s="6"/>
      <c r="DF1273" s="6"/>
      <c r="DG1273" s="6"/>
      <c r="DH1273" s="6"/>
      <c r="DJ1273" s="6"/>
      <c r="DK1273" s="6"/>
      <c r="DL1273" s="6"/>
      <c r="DM1273" s="6"/>
      <c r="DN1273" s="6"/>
      <c r="DO1273" s="6"/>
      <c r="DP1273" s="6"/>
      <c r="DQ1273" s="6"/>
      <c r="DR1273" s="6"/>
      <c r="DS1273" s="6"/>
      <c r="DU1273" s="6"/>
      <c r="DV1273" s="6"/>
      <c r="DW1273" s="6"/>
      <c r="DX1273" s="6"/>
      <c r="DY1273" s="6"/>
      <c r="DZ1273" s="6"/>
      <c r="EA1273" s="6"/>
      <c r="EB1273" s="6"/>
      <c r="EC1273" s="6"/>
      <c r="ED1273" s="6"/>
      <c r="EE1273" s="6"/>
      <c r="EF1273" s="6"/>
      <c r="EG1273" s="6"/>
    </row>
    <row r="1274" spans="48:137" customFormat="1" x14ac:dyDescent="0.2">
      <c r="AV1274" s="6"/>
      <c r="AW1274" s="158"/>
      <c r="AX1274" s="158"/>
      <c r="AY1274" s="158"/>
      <c r="AZ1274" s="158"/>
      <c r="BA1274" s="158"/>
      <c r="BB1274" s="6"/>
      <c r="BC1274" s="6"/>
      <c r="BD1274" s="6"/>
      <c r="BE1274" s="6"/>
      <c r="BF1274" s="6"/>
      <c r="BG1274" s="6"/>
      <c r="BH1274" s="6"/>
      <c r="BI1274" s="6"/>
      <c r="BJ1274" s="6"/>
      <c r="BK1274" s="6"/>
      <c r="BL1274" s="6"/>
      <c r="BM1274" s="6"/>
      <c r="BN1274" s="6"/>
      <c r="BO1274" s="6"/>
      <c r="BP1274" s="6"/>
      <c r="BQ1274" s="6"/>
      <c r="BR1274" s="6"/>
      <c r="BS1274" s="6"/>
      <c r="BT1274" s="6"/>
      <c r="BU1274" s="6"/>
      <c r="BV1274" s="6"/>
      <c r="BW1274" s="6"/>
      <c r="BX1274" s="6"/>
      <c r="BY1274" s="6"/>
      <c r="BZ1274" s="6"/>
      <c r="CA1274" s="6"/>
      <c r="CB1274" s="6"/>
      <c r="CC1274" s="6"/>
      <c r="CD1274" s="6"/>
      <c r="CE1274" s="6"/>
      <c r="CF1274" s="6"/>
      <c r="CG1274" s="6"/>
      <c r="CH1274" s="6"/>
      <c r="CI1274" s="6"/>
      <c r="CJ1274" s="6"/>
      <c r="CK1274" s="6"/>
      <c r="CL1274" s="6"/>
      <c r="CN1274" s="6"/>
      <c r="CO1274" s="6"/>
      <c r="CP1274" s="6"/>
      <c r="CQ1274" s="6"/>
      <c r="CR1274" s="6"/>
      <c r="CS1274" s="6"/>
      <c r="CT1274" s="6"/>
      <c r="CU1274" s="6"/>
      <c r="CV1274" s="6"/>
      <c r="CW1274" s="6"/>
      <c r="CX1274" s="6"/>
      <c r="CY1274" s="6"/>
      <c r="CZ1274" s="6"/>
      <c r="DA1274" s="6"/>
      <c r="DB1274" s="6"/>
      <c r="DC1274" s="6"/>
      <c r="DD1274" s="6"/>
      <c r="DE1274" s="6"/>
      <c r="DF1274" s="6"/>
      <c r="DG1274" s="6"/>
      <c r="DH1274" s="6"/>
      <c r="DJ1274" s="6"/>
      <c r="DK1274" s="6"/>
      <c r="DL1274" s="6"/>
      <c r="DM1274" s="6"/>
      <c r="DN1274" s="6"/>
      <c r="DO1274" s="6"/>
      <c r="DP1274" s="6"/>
      <c r="DQ1274" s="6"/>
      <c r="DR1274" s="6"/>
      <c r="DS1274" s="6"/>
      <c r="DU1274" s="6"/>
      <c r="DV1274" s="6"/>
      <c r="DW1274" s="6"/>
      <c r="DX1274" s="6"/>
      <c r="DY1274" s="6"/>
      <c r="DZ1274" s="6"/>
      <c r="EA1274" s="6"/>
      <c r="EB1274" s="6"/>
      <c r="EC1274" s="6"/>
      <c r="ED1274" s="6"/>
      <c r="EE1274" s="6"/>
      <c r="EF1274" s="6"/>
      <c r="EG1274" s="6"/>
    </row>
    <row r="1275" spans="48:137" customFormat="1" x14ac:dyDescent="0.2">
      <c r="AV1275" s="6"/>
      <c r="AW1275" s="158"/>
      <c r="AX1275" s="158"/>
      <c r="AY1275" s="158"/>
      <c r="AZ1275" s="158"/>
      <c r="BA1275" s="158"/>
      <c r="BB1275" s="6"/>
      <c r="BC1275" s="6"/>
      <c r="BD1275" s="6"/>
      <c r="BE1275" s="6"/>
      <c r="BF1275" s="6"/>
      <c r="BG1275" s="6"/>
      <c r="BH1275" s="6"/>
      <c r="BI1275" s="6"/>
      <c r="BJ1275" s="6"/>
      <c r="BK1275" s="6"/>
      <c r="BL1275" s="6"/>
      <c r="BM1275" s="6"/>
      <c r="BN1275" s="6"/>
      <c r="BO1275" s="6"/>
      <c r="BP1275" s="6"/>
      <c r="BQ1275" s="6"/>
      <c r="BR1275" s="6"/>
      <c r="BS1275" s="6"/>
      <c r="BT1275" s="6"/>
      <c r="BU1275" s="6"/>
      <c r="BV1275" s="6"/>
      <c r="BW1275" s="6"/>
      <c r="BX1275" s="6"/>
      <c r="BY1275" s="6"/>
      <c r="BZ1275" s="6"/>
      <c r="CA1275" s="6"/>
      <c r="CB1275" s="6"/>
      <c r="CC1275" s="6"/>
      <c r="CD1275" s="6"/>
      <c r="CE1275" s="6"/>
      <c r="CF1275" s="6"/>
      <c r="CG1275" s="6"/>
      <c r="CH1275" s="6"/>
      <c r="CI1275" s="6"/>
      <c r="CJ1275" s="6"/>
      <c r="CK1275" s="6"/>
      <c r="CL1275" s="6"/>
      <c r="CN1275" s="6"/>
      <c r="CO1275" s="6"/>
      <c r="CP1275" s="6"/>
      <c r="CQ1275" s="6"/>
      <c r="CR1275" s="6"/>
      <c r="CS1275" s="6"/>
      <c r="CT1275" s="6"/>
      <c r="CU1275" s="6"/>
      <c r="CV1275" s="6"/>
      <c r="CW1275" s="6"/>
      <c r="CX1275" s="6"/>
      <c r="CY1275" s="6"/>
      <c r="CZ1275" s="6"/>
      <c r="DA1275" s="6"/>
      <c r="DB1275" s="6"/>
      <c r="DC1275" s="6"/>
      <c r="DD1275" s="6"/>
      <c r="DE1275" s="6"/>
      <c r="DF1275" s="6"/>
      <c r="DG1275" s="6"/>
      <c r="DH1275" s="6"/>
      <c r="DJ1275" s="6"/>
      <c r="DK1275" s="6"/>
      <c r="DL1275" s="6"/>
      <c r="DM1275" s="6"/>
      <c r="DN1275" s="6"/>
      <c r="DO1275" s="6"/>
      <c r="DP1275" s="6"/>
      <c r="DQ1275" s="6"/>
      <c r="DR1275" s="6"/>
      <c r="DS1275" s="6"/>
      <c r="DU1275" s="6"/>
      <c r="DV1275" s="6"/>
      <c r="DW1275" s="6"/>
      <c r="DX1275" s="6"/>
      <c r="DY1275" s="6"/>
      <c r="DZ1275" s="6"/>
      <c r="EA1275" s="6"/>
      <c r="EB1275" s="6"/>
      <c r="EC1275" s="6"/>
      <c r="ED1275" s="6"/>
      <c r="EE1275" s="6"/>
      <c r="EF1275" s="6"/>
      <c r="EG1275" s="6"/>
    </row>
    <row r="1276" spans="48:137" customFormat="1" x14ac:dyDescent="0.2">
      <c r="AV1276" s="6"/>
      <c r="AW1276" s="158"/>
      <c r="AX1276" s="158"/>
      <c r="AY1276" s="158"/>
      <c r="AZ1276" s="158"/>
      <c r="BA1276" s="158"/>
      <c r="BB1276" s="6"/>
      <c r="BC1276" s="6"/>
      <c r="BD1276" s="6"/>
      <c r="BE1276" s="6"/>
      <c r="BF1276" s="6"/>
      <c r="BG1276" s="6"/>
      <c r="BH1276" s="6"/>
      <c r="BI1276" s="6"/>
      <c r="BJ1276" s="6"/>
      <c r="BK1276" s="6"/>
      <c r="BL1276" s="6"/>
      <c r="BM1276" s="6"/>
      <c r="BN1276" s="6"/>
      <c r="BO1276" s="6"/>
      <c r="BP1276" s="6"/>
      <c r="BQ1276" s="6"/>
      <c r="BR1276" s="6"/>
      <c r="BS1276" s="6"/>
      <c r="BT1276" s="6"/>
      <c r="BU1276" s="6"/>
      <c r="BV1276" s="6"/>
      <c r="BW1276" s="6"/>
      <c r="BX1276" s="6"/>
      <c r="BY1276" s="6"/>
      <c r="BZ1276" s="6"/>
      <c r="CA1276" s="6"/>
      <c r="CB1276" s="6"/>
      <c r="CC1276" s="6"/>
      <c r="CD1276" s="6"/>
      <c r="CE1276" s="6"/>
      <c r="CF1276" s="6"/>
      <c r="CG1276" s="6"/>
      <c r="CH1276" s="6"/>
      <c r="CI1276" s="6"/>
      <c r="CJ1276" s="6"/>
      <c r="CK1276" s="6"/>
      <c r="CL1276" s="6"/>
      <c r="CN1276" s="6"/>
      <c r="CO1276" s="6"/>
      <c r="CP1276" s="6"/>
      <c r="CQ1276" s="6"/>
      <c r="CR1276" s="6"/>
      <c r="CS1276" s="6"/>
      <c r="CT1276" s="6"/>
      <c r="CU1276" s="6"/>
      <c r="CV1276" s="6"/>
      <c r="CW1276" s="6"/>
      <c r="CX1276" s="6"/>
      <c r="CY1276" s="6"/>
      <c r="CZ1276" s="6"/>
      <c r="DA1276" s="6"/>
      <c r="DB1276" s="6"/>
      <c r="DC1276" s="6"/>
      <c r="DD1276" s="6"/>
      <c r="DE1276" s="6"/>
      <c r="DF1276" s="6"/>
      <c r="DG1276" s="6"/>
      <c r="DH1276" s="6"/>
      <c r="DJ1276" s="6"/>
      <c r="DK1276" s="6"/>
      <c r="DL1276" s="6"/>
      <c r="DM1276" s="6"/>
      <c r="DN1276" s="6"/>
      <c r="DO1276" s="6"/>
      <c r="DP1276" s="6"/>
      <c r="DQ1276" s="6"/>
      <c r="DR1276" s="6"/>
      <c r="DS1276" s="6"/>
      <c r="DU1276" s="6"/>
      <c r="DV1276" s="6"/>
      <c r="DW1276" s="6"/>
      <c r="DX1276" s="6"/>
      <c r="DY1276" s="6"/>
      <c r="DZ1276" s="6"/>
      <c r="EA1276" s="6"/>
      <c r="EB1276" s="6"/>
      <c r="EC1276" s="6"/>
      <c r="ED1276" s="6"/>
      <c r="EE1276" s="6"/>
      <c r="EF1276" s="6"/>
      <c r="EG1276" s="6"/>
    </row>
    <row r="1277" spans="48:137" customFormat="1" x14ac:dyDescent="0.2">
      <c r="AV1277" s="6"/>
      <c r="AW1277" s="158"/>
      <c r="AX1277" s="158"/>
      <c r="AY1277" s="158"/>
      <c r="AZ1277" s="158"/>
      <c r="BA1277" s="158"/>
      <c r="BB1277" s="6"/>
      <c r="BC1277" s="6"/>
      <c r="BD1277" s="6"/>
      <c r="BE1277" s="6"/>
      <c r="BF1277" s="6"/>
      <c r="BG1277" s="6"/>
      <c r="BH1277" s="6"/>
      <c r="BI1277" s="6"/>
      <c r="BJ1277" s="6"/>
      <c r="BK1277" s="6"/>
      <c r="BL1277" s="6"/>
      <c r="BM1277" s="6"/>
      <c r="BN1277" s="6"/>
      <c r="BO1277" s="6"/>
      <c r="BP1277" s="6"/>
      <c r="BQ1277" s="6"/>
      <c r="BR1277" s="6"/>
      <c r="BS1277" s="6"/>
      <c r="BT1277" s="6"/>
      <c r="BU1277" s="6"/>
      <c r="BV1277" s="6"/>
      <c r="BW1277" s="6"/>
      <c r="BX1277" s="6"/>
      <c r="BY1277" s="6"/>
      <c r="BZ1277" s="6"/>
      <c r="CA1277" s="6"/>
      <c r="CB1277" s="6"/>
      <c r="CC1277" s="6"/>
      <c r="CD1277" s="6"/>
      <c r="CE1277" s="6"/>
      <c r="CF1277" s="6"/>
      <c r="CG1277" s="6"/>
      <c r="CH1277" s="6"/>
      <c r="CI1277" s="6"/>
      <c r="CJ1277" s="6"/>
      <c r="CK1277" s="6"/>
      <c r="CL1277" s="6"/>
      <c r="CN1277" s="6"/>
      <c r="CO1277" s="6"/>
      <c r="CP1277" s="6"/>
      <c r="CQ1277" s="6"/>
      <c r="CR1277" s="6"/>
      <c r="CS1277" s="6"/>
      <c r="CT1277" s="6"/>
      <c r="CU1277" s="6"/>
      <c r="CV1277" s="6"/>
      <c r="CW1277" s="6"/>
      <c r="CX1277" s="6"/>
      <c r="CY1277" s="6"/>
      <c r="CZ1277" s="6"/>
      <c r="DA1277" s="6"/>
      <c r="DB1277" s="6"/>
      <c r="DC1277" s="6"/>
      <c r="DD1277" s="6"/>
      <c r="DE1277" s="6"/>
      <c r="DF1277" s="6"/>
      <c r="DG1277" s="6"/>
      <c r="DH1277" s="6"/>
      <c r="DJ1277" s="6"/>
      <c r="DK1277" s="6"/>
      <c r="DL1277" s="6"/>
      <c r="DM1277" s="6"/>
      <c r="DN1277" s="6"/>
      <c r="DO1277" s="6"/>
      <c r="DP1277" s="6"/>
      <c r="DQ1277" s="6"/>
      <c r="DR1277" s="6"/>
      <c r="DS1277" s="6"/>
      <c r="DU1277" s="6"/>
      <c r="DV1277" s="6"/>
      <c r="DW1277" s="6"/>
      <c r="DX1277" s="6"/>
      <c r="DY1277" s="6"/>
      <c r="DZ1277" s="6"/>
      <c r="EA1277" s="6"/>
      <c r="EB1277" s="6"/>
      <c r="EC1277" s="6"/>
      <c r="ED1277" s="6"/>
      <c r="EE1277" s="6"/>
      <c r="EF1277" s="6"/>
      <c r="EG1277" s="6"/>
    </row>
    <row r="1278" spans="48:137" customFormat="1" x14ac:dyDescent="0.2">
      <c r="AV1278" s="6"/>
      <c r="AW1278" s="158"/>
      <c r="AX1278" s="158"/>
      <c r="AY1278" s="158"/>
      <c r="AZ1278" s="158"/>
      <c r="BA1278" s="158"/>
      <c r="BB1278" s="6"/>
      <c r="BC1278" s="6"/>
      <c r="BD1278" s="6"/>
      <c r="BE1278" s="6"/>
      <c r="BF1278" s="6"/>
      <c r="BG1278" s="6"/>
      <c r="BH1278" s="6"/>
      <c r="BI1278" s="6"/>
      <c r="BJ1278" s="6"/>
      <c r="BK1278" s="6"/>
      <c r="BL1278" s="6"/>
      <c r="BM1278" s="6"/>
      <c r="BN1278" s="6"/>
      <c r="BO1278" s="6"/>
      <c r="BP1278" s="6"/>
      <c r="BQ1278" s="6"/>
      <c r="BR1278" s="6"/>
      <c r="BS1278" s="6"/>
      <c r="BT1278" s="6"/>
      <c r="BU1278" s="6"/>
      <c r="BV1278" s="6"/>
      <c r="BW1278" s="6"/>
      <c r="BX1278" s="6"/>
      <c r="BY1278" s="6"/>
      <c r="BZ1278" s="6"/>
      <c r="CA1278" s="6"/>
      <c r="CB1278" s="6"/>
      <c r="CC1278" s="6"/>
      <c r="CD1278" s="6"/>
      <c r="CE1278" s="6"/>
      <c r="CF1278" s="6"/>
      <c r="CG1278" s="6"/>
      <c r="CH1278" s="6"/>
      <c r="CI1278" s="6"/>
      <c r="CJ1278" s="6"/>
      <c r="CK1278" s="6"/>
      <c r="CL1278" s="6"/>
      <c r="CN1278" s="6"/>
      <c r="CO1278" s="6"/>
      <c r="CP1278" s="6"/>
      <c r="CQ1278" s="6"/>
      <c r="CR1278" s="6"/>
      <c r="CS1278" s="6"/>
      <c r="CT1278" s="6"/>
      <c r="CU1278" s="6"/>
      <c r="CV1278" s="6"/>
      <c r="CW1278" s="6"/>
      <c r="CX1278" s="6"/>
      <c r="CY1278" s="6"/>
      <c r="CZ1278" s="6"/>
      <c r="DA1278" s="6"/>
      <c r="DB1278" s="6"/>
      <c r="DC1278" s="6"/>
      <c r="DD1278" s="6"/>
      <c r="DE1278" s="6"/>
      <c r="DF1278" s="6"/>
      <c r="DG1278" s="6"/>
      <c r="DH1278" s="6"/>
      <c r="DJ1278" s="6"/>
      <c r="DK1278" s="6"/>
      <c r="DL1278" s="6"/>
      <c r="DM1278" s="6"/>
      <c r="DN1278" s="6"/>
      <c r="DO1278" s="6"/>
      <c r="DP1278" s="6"/>
      <c r="DQ1278" s="6"/>
      <c r="DR1278" s="6"/>
      <c r="DS1278" s="6"/>
      <c r="DU1278" s="6"/>
      <c r="DV1278" s="6"/>
      <c r="DW1278" s="6"/>
      <c r="DX1278" s="6"/>
      <c r="DY1278" s="6"/>
      <c r="DZ1278" s="6"/>
      <c r="EA1278" s="6"/>
      <c r="EB1278" s="6"/>
      <c r="EC1278" s="6"/>
      <c r="ED1278" s="6"/>
      <c r="EE1278" s="6"/>
      <c r="EF1278" s="6"/>
      <c r="EG1278" s="6"/>
    </row>
    <row r="1279" spans="48:137" customFormat="1" x14ac:dyDescent="0.2">
      <c r="AV1279" s="6"/>
      <c r="AW1279" s="158"/>
      <c r="AX1279" s="158"/>
      <c r="AY1279" s="158"/>
      <c r="AZ1279" s="158"/>
      <c r="BA1279" s="158"/>
      <c r="BB1279" s="6"/>
      <c r="BC1279" s="6"/>
      <c r="BD1279" s="6"/>
      <c r="BE1279" s="6"/>
      <c r="BF1279" s="6"/>
      <c r="BG1279" s="6"/>
      <c r="BH1279" s="6"/>
      <c r="BI1279" s="6"/>
      <c r="BJ1279" s="6"/>
      <c r="BK1279" s="6"/>
      <c r="BL1279" s="6"/>
      <c r="BM1279" s="6"/>
      <c r="BN1279" s="6"/>
      <c r="BO1279" s="6"/>
      <c r="BP1279" s="6"/>
      <c r="BQ1279" s="6"/>
      <c r="BR1279" s="6"/>
      <c r="BS1279" s="6"/>
      <c r="BT1279" s="6"/>
      <c r="BU1279" s="6"/>
      <c r="BV1279" s="6"/>
      <c r="BW1279" s="6"/>
      <c r="BX1279" s="6"/>
      <c r="BY1279" s="6"/>
      <c r="BZ1279" s="6"/>
      <c r="CA1279" s="6"/>
      <c r="CB1279" s="6"/>
      <c r="CC1279" s="6"/>
      <c r="CD1279" s="6"/>
      <c r="CE1279" s="6"/>
      <c r="CF1279" s="6"/>
      <c r="CG1279" s="6"/>
      <c r="CH1279" s="6"/>
      <c r="CI1279" s="6"/>
      <c r="CJ1279" s="6"/>
      <c r="CK1279" s="6"/>
      <c r="CL1279" s="6"/>
      <c r="CN1279" s="6"/>
      <c r="CO1279" s="6"/>
      <c r="CP1279" s="6"/>
      <c r="CQ1279" s="6"/>
      <c r="CR1279" s="6"/>
      <c r="CS1279" s="6"/>
      <c r="CT1279" s="6"/>
      <c r="CU1279" s="6"/>
      <c r="CV1279" s="6"/>
      <c r="CW1279" s="6"/>
      <c r="CX1279" s="6"/>
      <c r="CY1279" s="6"/>
      <c r="CZ1279" s="6"/>
      <c r="DA1279" s="6"/>
      <c r="DB1279" s="6"/>
      <c r="DC1279" s="6"/>
      <c r="DD1279" s="6"/>
      <c r="DE1279" s="6"/>
      <c r="DF1279" s="6"/>
      <c r="DG1279" s="6"/>
      <c r="DH1279" s="6"/>
      <c r="DJ1279" s="6"/>
      <c r="DK1279" s="6"/>
      <c r="DL1279" s="6"/>
      <c r="DM1279" s="6"/>
      <c r="DN1279" s="6"/>
      <c r="DO1279" s="6"/>
      <c r="DP1279" s="6"/>
      <c r="DQ1279" s="6"/>
      <c r="DR1279" s="6"/>
      <c r="DS1279" s="6"/>
      <c r="DU1279" s="6"/>
      <c r="DV1279" s="6"/>
      <c r="DW1279" s="6"/>
      <c r="DX1279" s="6"/>
      <c r="DY1279" s="6"/>
      <c r="DZ1279" s="6"/>
      <c r="EA1279" s="6"/>
      <c r="EB1279" s="6"/>
      <c r="EC1279" s="6"/>
      <c r="ED1279" s="6"/>
      <c r="EE1279" s="6"/>
      <c r="EF1279" s="6"/>
      <c r="EG1279" s="6"/>
    </row>
    <row r="1280" spans="48:137" customFormat="1" x14ac:dyDescent="0.2">
      <c r="AV1280" s="6"/>
      <c r="AW1280" s="158"/>
      <c r="AX1280" s="158"/>
      <c r="AY1280" s="158"/>
      <c r="AZ1280" s="158"/>
      <c r="BA1280" s="158"/>
      <c r="BB1280" s="6"/>
      <c r="BC1280" s="6"/>
      <c r="BD1280" s="6"/>
      <c r="BE1280" s="6"/>
      <c r="BF1280" s="6"/>
      <c r="BG1280" s="6"/>
      <c r="BH1280" s="6"/>
      <c r="BI1280" s="6"/>
      <c r="BJ1280" s="6"/>
      <c r="BK1280" s="6"/>
      <c r="BL1280" s="6"/>
      <c r="BM1280" s="6"/>
      <c r="BN1280" s="6"/>
      <c r="BO1280" s="6"/>
      <c r="BP1280" s="6"/>
      <c r="BQ1280" s="6"/>
      <c r="BR1280" s="6"/>
      <c r="BS1280" s="6"/>
      <c r="BT1280" s="6"/>
      <c r="BU1280" s="6"/>
      <c r="BV1280" s="6"/>
      <c r="BW1280" s="6"/>
      <c r="BX1280" s="6"/>
      <c r="BY1280" s="6"/>
      <c r="BZ1280" s="6"/>
      <c r="CA1280" s="6"/>
      <c r="CB1280" s="6"/>
      <c r="CC1280" s="6"/>
      <c r="CD1280" s="6"/>
      <c r="CE1280" s="6"/>
      <c r="CF1280" s="6"/>
      <c r="CG1280" s="6"/>
      <c r="CH1280" s="6"/>
      <c r="CI1280" s="6"/>
      <c r="CJ1280" s="6"/>
      <c r="CK1280" s="6"/>
      <c r="CL1280" s="6"/>
      <c r="CN1280" s="6"/>
      <c r="CO1280" s="6"/>
      <c r="CP1280" s="6"/>
      <c r="CQ1280" s="6"/>
      <c r="CR1280" s="6"/>
      <c r="CS1280" s="6"/>
      <c r="CT1280" s="6"/>
      <c r="CU1280" s="6"/>
      <c r="CV1280" s="6"/>
      <c r="CW1280" s="6"/>
      <c r="CX1280" s="6"/>
      <c r="CY1280" s="6"/>
      <c r="CZ1280" s="6"/>
      <c r="DA1280" s="6"/>
      <c r="DB1280" s="6"/>
      <c r="DC1280" s="6"/>
      <c r="DD1280" s="6"/>
      <c r="DE1280" s="6"/>
      <c r="DF1280" s="6"/>
      <c r="DG1280" s="6"/>
      <c r="DH1280" s="6"/>
      <c r="DJ1280" s="6"/>
      <c r="DK1280" s="6"/>
      <c r="DL1280" s="6"/>
      <c r="DM1280" s="6"/>
      <c r="DN1280" s="6"/>
      <c r="DO1280" s="6"/>
      <c r="DP1280" s="6"/>
      <c r="DQ1280" s="6"/>
      <c r="DR1280" s="6"/>
      <c r="DS1280" s="6"/>
      <c r="DU1280" s="6"/>
      <c r="DV1280" s="6"/>
      <c r="DW1280" s="6"/>
      <c r="DX1280" s="6"/>
      <c r="DY1280" s="6"/>
      <c r="DZ1280" s="6"/>
      <c r="EA1280" s="6"/>
      <c r="EB1280" s="6"/>
      <c r="EC1280" s="6"/>
      <c r="ED1280" s="6"/>
      <c r="EE1280" s="6"/>
      <c r="EF1280" s="6"/>
      <c r="EG1280" s="6"/>
    </row>
    <row r="1281" spans="48:137" customFormat="1" x14ac:dyDescent="0.2">
      <c r="AV1281" s="6"/>
      <c r="AW1281" s="158"/>
      <c r="AX1281" s="158"/>
      <c r="AY1281" s="158"/>
      <c r="AZ1281" s="158"/>
      <c r="BA1281" s="158"/>
      <c r="BB1281" s="6"/>
      <c r="BC1281" s="6"/>
      <c r="BD1281" s="6"/>
      <c r="BE1281" s="6"/>
      <c r="BF1281" s="6"/>
      <c r="BG1281" s="6"/>
      <c r="BH1281" s="6"/>
      <c r="BI1281" s="6"/>
      <c r="BJ1281" s="6"/>
      <c r="BK1281" s="6"/>
      <c r="BL1281" s="6"/>
      <c r="BM1281" s="6"/>
      <c r="BN1281" s="6"/>
      <c r="BO1281" s="6"/>
      <c r="BP1281" s="6"/>
      <c r="BQ1281" s="6"/>
      <c r="BR1281" s="6"/>
      <c r="BS1281" s="6"/>
      <c r="BT1281" s="6"/>
      <c r="BU1281" s="6"/>
      <c r="BV1281" s="6"/>
      <c r="BW1281" s="6"/>
      <c r="BX1281" s="6"/>
      <c r="BY1281" s="6"/>
      <c r="BZ1281" s="6"/>
      <c r="CA1281" s="6"/>
      <c r="CB1281" s="6"/>
      <c r="CC1281" s="6"/>
      <c r="CD1281" s="6"/>
      <c r="CE1281" s="6"/>
      <c r="CF1281" s="6"/>
      <c r="CG1281" s="6"/>
      <c r="CH1281" s="6"/>
      <c r="CI1281" s="6"/>
      <c r="CJ1281" s="6"/>
      <c r="CK1281" s="6"/>
      <c r="CL1281" s="6"/>
      <c r="CN1281" s="6"/>
      <c r="CO1281" s="6"/>
      <c r="CP1281" s="6"/>
      <c r="CQ1281" s="6"/>
      <c r="CR1281" s="6"/>
      <c r="CS1281" s="6"/>
      <c r="CT1281" s="6"/>
      <c r="CU1281" s="6"/>
      <c r="CV1281" s="6"/>
      <c r="CW1281" s="6"/>
      <c r="CX1281" s="6"/>
      <c r="CY1281" s="6"/>
      <c r="CZ1281" s="6"/>
      <c r="DA1281" s="6"/>
      <c r="DB1281" s="6"/>
      <c r="DC1281" s="6"/>
      <c r="DD1281" s="6"/>
      <c r="DE1281" s="6"/>
      <c r="DF1281" s="6"/>
      <c r="DG1281" s="6"/>
      <c r="DH1281" s="6"/>
      <c r="DJ1281" s="6"/>
      <c r="DK1281" s="6"/>
      <c r="DL1281" s="6"/>
      <c r="DM1281" s="6"/>
      <c r="DN1281" s="6"/>
      <c r="DO1281" s="6"/>
      <c r="DP1281" s="6"/>
      <c r="DQ1281" s="6"/>
      <c r="DR1281" s="6"/>
      <c r="DS1281" s="6"/>
      <c r="DU1281" s="6"/>
      <c r="DV1281" s="6"/>
      <c r="DW1281" s="6"/>
      <c r="DX1281" s="6"/>
      <c r="DY1281" s="6"/>
      <c r="DZ1281" s="6"/>
      <c r="EA1281" s="6"/>
      <c r="EB1281" s="6"/>
      <c r="EC1281" s="6"/>
      <c r="ED1281" s="6"/>
      <c r="EE1281" s="6"/>
      <c r="EF1281" s="6"/>
      <c r="EG1281" s="6"/>
    </row>
    <row r="1282" spans="48:137" customFormat="1" x14ac:dyDescent="0.2">
      <c r="AV1282" s="6"/>
      <c r="AW1282" s="158"/>
      <c r="AX1282" s="158"/>
      <c r="AY1282" s="158"/>
      <c r="AZ1282" s="158"/>
      <c r="BA1282" s="158"/>
      <c r="BB1282" s="6"/>
      <c r="BC1282" s="6"/>
      <c r="BD1282" s="6"/>
      <c r="BE1282" s="6"/>
      <c r="BF1282" s="6"/>
      <c r="BG1282" s="6"/>
      <c r="BH1282" s="6"/>
      <c r="BI1282" s="6"/>
      <c r="BJ1282" s="6"/>
      <c r="BK1282" s="6"/>
      <c r="BL1282" s="6"/>
      <c r="BM1282" s="6"/>
      <c r="BN1282" s="6"/>
      <c r="BO1282" s="6"/>
      <c r="BP1282" s="6"/>
      <c r="BQ1282" s="6"/>
      <c r="BR1282" s="6"/>
      <c r="BS1282" s="6"/>
      <c r="BT1282" s="6"/>
      <c r="BU1282" s="6"/>
      <c r="BV1282" s="6"/>
      <c r="BW1282" s="6"/>
      <c r="BX1282" s="6"/>
      <c r="BY1282" s="6"/>
      <c r="BZ1282" s="6"/>
      <c r="CA1282" s="6"/>
      <c r="CB1282" s="6"/>
      <c r="CC1282" s="6"/>
      <c r="CD1282" s="6"/>
      <c r="CE1282" s="6"/>
      <c r="CF1282" s="6"/>
      <c r="CG1282" s="6"/>
      <c r="CH1282" s="6"/>
      <c r="CI1282" s="6"/>
      <c r="CJ1282" s="6"/>
      <c r="CK1282" s="6"/>
      <c r="CL1282" s="6"/>
      <c r="CN1282" s="6"/>
      <c r="CO1282" s="6"/>
      <c r="CP1282" s="6"/>
      <c r="CQ1282" s="6"/>
      <c r="CR1282" s="6"/>
      <c r="CS1282" s="6"/>
      <c r="CT1282" s="6"/>
      <c r="CU1282" s="6"/>
      <c r="CV1282" s="6"/>
      <c r="CW1282" s="6"/>
      <c r="CX1282" s="6"/>
      <c r="CY1282" s="6"/>
      <c r="CZ1282" s="6"/>
      <c r="DA1282" s="6"/>
      <c r="DB1282" s="6"/>
      <c r="DC1282" s="6"/>
      <c r="DD1282" s="6"/>
      <c r="DE1282" s="6"/>
      <c r="DF1282" s="6"/>
      <c r="DG1282" s="6"/>
      <c r="DH1282" s="6"/>
      <c r="DJ1282" s="6"/>
      <c r="DK1282" s="6"/>
      <c r="DL1282" s="6"/>
      <c r="DM1282" s="6"/>
      <c r="DN1282" s="6"/>
      <c r="DO1282" s="6"/>
      <c r="DP1282" s="6"/>
      <c r="DQ1282" s="6"/>
      <c r="DR1282" s="6"/>
      <c r="DS1282" s="6"/>
      <c r="DU1282" s="6"/>
      <c r="DV1282" s="6"/>
      <c r="DW1282" s="6"/>
      <c r="DX1282" s="6"/>
      <c r="DY1282" s="6"/>
      <c r="DZ1282" s="6"/>
      <c r="EA1282" s="6"/>
      <c r="EB1282" s="6"/>
      <c r="EC1282" s="6"/>
      <c r="ED1282" s="6"/>
      <c r="EE1282" s="6"/>
      <c r="EF1282" s="6"/>
      <c r="EG1282" s="6"/>
    </row>
    <row r="1283" spans="48:137" customFormat="1" x14ac:dyDescent="0.2">
      <c r="AV1283" s="6"/>
      <c r="AW1283" s="158"/>
      <c r="AX1283" s="158"/>
      <c r="AY1283" s="158"/>
      <c r="AZ1283" s="158"/>
      <c r="BA1283" s="158"/>
      <c r="BB1283" s="6"/>
      <c r="BC1283" s="6"/>
      <c r="BD1283" s="6"/>
      <c r="BE1283" s="6"/>
      <c r="BF1283" s="6"/>
      <c r="BG1283" s="6"/>
      <c r="BH1283" s="6"/>
      <c r="BI1283" s="6"/>
      <c r="BJ1283" s="6"/>
      <c r="BK1283" s="6"/>
      <c r="BL1283" s="6"/>
      <c r="BM1283" s="6"/>
      <c r="BN1283" s="6"/>
      <c r="BO1283" s="6"/>
      <c r="BP1283" s="6"/>
      <c r="BQ1283" s="6"/>
      <c r="BR1283" s="6"/>
      <c r="BS1283" s="6"/>
      <c r="BT1283" s="6"/>
      <c r="BU1283" s="6"/>
      <c r="BV1283" s="6"/>
      <c r="BW1283" s="6"/>
      <c r="BX1283" s="6"/>
      <c r="BY1283" s="6"/>
      <c r="BZ1283" s="6"/>
      <c r="CA1283" s="6"/>
      <c r="CB1283" s="6"/>
      <c r="CC1283" s="6"/>
      <c r="CD1283" s="6"/>
      <c r="CE1283" s="6"/>
      <c r="CF1283" s="6"/>
      <c r="CG1283" s="6"/>
      <c r="CH1283" s="6"/>
      <c r="CI1283" s="6"/>
      <c r="CJ1283" s="6"/>
      <c r="CK1283" s="6"/>
      <c r="CL1283" s="6"/>
      <c r="CN1283" s="6"/>
      <c r="CO1283" s="6"/>
      <c r="CP1283" s="6"/>
      <c r="CQ1283" s="6"/>
      <c r="CR1283" s="6"/>
      <c r="CS1283" s="6"/>
      <c r="CT1283" s="6"/>
      <c r="CU1283" s="6"/>
      <c r="CV1283" s="6"/>
      <c r="CW1283" s="6"/>
      <c r="CX1283" s="6"/>
      <c r="CY1283" s="6"/>
      <c r="CZ1283" s="6"/>
      <c r="DA1283" s="6"/>
      <c r="DB1283" s="6"/>
      <c r="DC1283" s="6"/>
      <c r="DD1283" s="6"/>
      <c r="DE1283" s="6"/>
      <c r="DF1283" s="6"/>
      <c r="DG1283" s="6"/>
      <c r="DH1283" s="6"/>
      <c r="DJ1283" s="6"/>
      <c r="DK1283" s="6"/>
      <c r="DL1283" s="6"/>
      <c r="DM1283" s="6"/>
      <c r="DN1283" s="6"/>
      <c r="DO1283" s="6"/>
      <c r="DP1283" s="6"/>
      <c r="DQ1283" s="6"/>
      <c r="DR1283" s="6"/>
      <c r="DS1283" s="6"/>
      <c r="DU1283" s="6"/>
      <c r="DV1283" s="6"/>
      <c r="DW1283" s="6"/>
      <c r="DX1283" s="6"/>
      <c r="DY1283" s="6"/>
      <c r="DZ1283" s="6"/>
      <c r="EA1283" s="6"/>
      <c r="EB1283" s="6"/>
      <c r="EC1283" s="6"/>
      <c r="ED1283" s="6"/>
      <c r="EE1283" s="6"/>
      <c r="EF1283" s="6"/>
      <c r="EG1283" s="6"/>
    </row>
    <row r="1284" spans="48:137" customFormat="1" x14ac:dyDescent="0.2">
      <c r="AV1284" s="6"/>
      <c r="AW1284" s="158"/>
      <c r="AX1284" s="158"/>
      <c r="AY1284" s="158"/>
      <c r="AZ1284" s="158"/>
      <c r="BA1284" s="158"/>
      <c r="BB1284" s="6"/>
      <c r="BC1284" s="6"/>
      <c r="BD1284" s="6"/>
      <c r="BE1284" s="6"/>
      <c r="BF1284" s="6"/>
      <c r="BG1284" s="6"/>
      <c r="BH1284" s="6"/>
      <c r="BI1284" s="6"/>
      <c r="BJ1284" s="6"/>
      <c r="BK1284" s="6"/>
      <c r="BL1284" s="6"/>
      <c r="BM1284" s="6"/>
      <c r="BN1284" s="6"/>
      <c r="BO1284" s="6"/>
      <c r="BP1284" s="6"/>
      <c r="BQ1284" s="6"/>
      <c r="BR1284" s="6"/>
      <c r="BS1284" s="6"/>
      <c r="BT1284" s="6"/>
      <c r="BU1284" s="6"/>
      <c r="BV1284" s="6"/>
      <c r="BW1284" s="6"/>
      <c r="BX1284" s="6"/>
      <c r="BY1284" s="6"/>
      <c r="BZ1284" s="6"/>
      <c r="CA1284" s="6"/>
      <c r="CB1284" s="6"/>
      <c r="CC1284" s="6"/>
      <c r="CD1284" s="6"/>
      <c r="CE1284" s="6"/>
      <c r="CF1284" s="6"/>
      <c r="CG1284" s="6"/>
      <c r="CH1284" s="6"/>
      <c r="CI1284" s="6"/>
      <c r="CJ1284" s="6"/>
      <c r="CK1284" s="6"/>
      <c r="CL1284" s="6"/>
      <c r="CN1284" s="6"/>
      <c r="CO1284" s="6"/>
      <c r="CP1284" s="6"/>
      <c r="CQ1284" s="6"/>
      <c r="CR1284" s="6"/>
      <c r="CS1284" s="6"/>
      <c r="CT1284" s="6"/>
      <c r="CU1284" s="6"/>
      <c r="CV1284" s="6"/>
      <c r="CW1284" s="6"/>
      <c r="CX1284" s="6"/>
      <c r="CY1284" s="6"/>
      <c r="CZ1284" s="6"/>
      <c r="DA1284" s="6"/>
      <c r="DB1284" s="6"/>
      <c r="DC1284" s="6"/>
      <c r="DD1284" s="6"/>
      <c r="DE1284" s="6"/>
      <c r="DF1284" s="6"/>
      <c r="DG1284" s="6"/>
      <c r="DH1284" s="6"/>
      <c r="DJ1284" s="6"/>
      <c r="DK1284" s="6"/>
      <c r="DL1284" s="6"/>
      <c r="DM1284" s="6"/>
      <c r="DN1284" s="6"/>
      <c r="DO1284" s="6"/>
      <c r="DP1284" s="6"/>
      <c r="DQ1284" s="6"/>
      <c r="DR1284" s="6"/>
      <c r="DS1284" s="6"/>
      <c r="DU1284" s="6"/>
      <c r="DV1284" s="6"/>
      <c r="DW1284" s="6"/>
      <c r="DX1284" s="6"/>
      <c r="DY1284" s="6"/>
      <c r="DZ1284" s="6"/>
      <c r="EA1284" s="6"/>
      <c r="EB1284" s="6"/>
      <c r="EC1284" s="6"/>
      <c r="ED1284" s="6"/>
      <c r="EE1284" s="6"/>
      <c r="EF1284" s="6"/>
      <c r="EG1284" s="6"/>
    </row>
    <row r="1285" spans="48:137" customFormat="1" x14ac:dyDescent="0.2">
      <c r="AV1285" s="6"/>
      <c r="AW1285" s="158"/>
      <c r="AX1285" s="158"/>
      <c r="AY1285" s="158"/>
      <c r="AZ1285" s="158"/>
      <c r="BA1285" s="158"/>
      <c r="BB1285" s="6"/>
      <c r="BC1285" s="6"/>
      <c r="BD1285" s="6"/>
      <c r="BE1285" s="6"/>
      <c r="BF1285" s="6"/>
      <c r="BG1285" s="6"/>
      <c r="BH1285" s="6"/>
      <c r="BI1285" s="6"/>
      <c r="BJ1285" s="6"/>
      <c r="BK1285" s="6"/>
      <c r="BL1285" s="6"/>
      <c r="BM1285" s="6"/>
      <c r="BN1285" s="6"/>
      <c r="BO1285" s="6"/>
      <c r="BP1285" s="6"/>
      <c r="BQ1285" s="6"/>
      <c r="BR1285" s="6"/>
      <c r="BS1285" s="6"/>
      <c r="BT1285" s="6"/>
      <c r="BU1285" s="6"/>
      <c r="BV1285" s="6"/>
      <c r="BW1285" s="6"/>
      <c r="BX1285" s="6"/>
      <c r="BY1285" s="6"/>
      <c r="BZ1285" s="6"/>
      <c r="CA1285" s="6"/>
      <c r="CB1285" s="6"/>
      <c r="CC1285" s="6"/>
      <c r="CD1285" s="6"/>
      <c r="CE1285" s="6"/>
      <c r="CF1285" s="6"/>
      <c r="CG1285" s="6"/>
      <c r="CH1285" s="6"/>
      <c r="CI1285" s="6"/>
      <c r="CJ1285" s="6"/>
      <c r="CK1285" s="6"/>
      <c r="CL1285" s="6"/>
      <c r="CN1285" s="6"/>
      <c r="CO1285" s="6"/>
      <c r="CP1285" s="6"/>
      <c r="CQ1285" s="6"/>
      <c r="CR1285" s="6"/>
      <c r="CS1285" s="6"/>
      <c r="CT1285" s="6"/>
      <c r="CU1285" s="6"/>
      <c r="CV1285" s="6"/>
      <c r="CW1285" s="6"/>
      <c r="CX1285" s="6"/>
      <c r="CY1285" s="6"/>
      <c r="CZ1285" s="6"/>
      <c r="DA1285" s="6"/>
      <c r="DB1285" s="6"/>
      <c r="DC1285" s="6"/>
      <c r="DD1285" s="6"/>
      <c r="DE1285" s="6"/>
      <c r="DF1285" s="6"/>
      <c r="DG1285" s="6"/>
      <c r="DH1285" s="6"/>
      <c r="DJ1285" s="6"/>
      <c r="DK1285" s="6"/>
      <c r="DL1285" s="6"/>
      <c r="DM1285" s="6"/>
      <c r="DN1285" s="6"/>
      <c r="DO1285" s="6"/>
      <c r="DP1285" s="6"/>
      <c r="DQ1285" s="6"/>
      <c r="DR1285" s="6"/>
      <c r="DS1285" s="6"/>
      <c r="DU1285" s="6"/>
      <c r="DV1285" s="6"/>
      <c r="DW1285" s="6"/>
      <c r="DX1285" s="6"/>
      <c r="DY1285" s="6"/>
      <c r="DZ1285" s="6"/>
      <c r="EA1285" s="6"/>
      <c r="EB1285" s="6"/>
      <c r="EC1285" s="6"/>
      <c r="ED1285" s="6"/>
      <c r="EE1285" s="6"/>
      <c r="EF1285" s="6"/>
      <c r="EG1285" s="6"/>
    </row>
    <row r="1286" spans="48:137" customFormat="1" x14ac:dyDescent="0.2">
      <c r="AV1286" s="6"/>
      <c r="AW1286" s="158"/>
      <c r="AX1286" s="158"/>
      <c r="AY1286" s="158"/>
      <c r="AZ1286" s="158"/>
      <c r="BA1286" s="158"/>
      <c r="BB1286" s="6"/>
      <c r="BC1286" s="6"/>
      <c r="BD1286" s="6"/>
      <c r="BE1286" s="6"/>
      <c r="BF1286" s="6"/>
      <c r="BG1286" s="6"/>
      <c r="BH1286" s="6"/>
      <c r="BI1286" s="6"/>
      <c r="BJ1286" s="6"/>
      <c r="BK1286" s="6"/>
      <c r="BL1286" s="6"/>
      <c r="BM1286" s="6"/>
      <c r="BN1286" s="6"/>
      <c r="BO1286" s="6"/>
      <c r="BP1286" s="6"/>
      <c r="BQ1286" s="6"/>
      <c r="BR1286" s="6"/>
      <c r="BS1286" s="6"/>
      <c r="BT1286" s="6"/>
      <c r="BU1286" s="6"/>
      <c r="BV1286" s="6"/>
      <c r="BW1286" s="6"/>
      <c r="BX1286" s="6"/>
      <c r="BY1286" s="6"/>
      <c r="BZ1286" s="6"/>
      <c r="CA1286" s="6"/>
      <c r="CB1286" s="6"/>
      <c r="CC1286" s="6"/>
      <c r="CD1286" s="6"/>
      <c r="CE1286" s="6"/>
      <c r="CF1286" s="6"/>
      <c r="CG1286" s="6"/>
      <c r="CH1286" s="6"/>
      <c r="CI1286" s="6"/>
      <c r="CJ1286" s="6"/>
      <c r="CK1286" s="6"/>
      <c r="CL1286" s="6"/>
      <c r="CN1286" s="6"/>
      <c r="CO1286" s="6"/>
      <c r="CP1286" s="6"/>
      <c r="CQ1286" s="6"/>
      <c r="CR1286" s="6"/>
      <c r="CS1286" s="6"/>
      <c r="CT1286" s="6"/>
      <c r="CU1286" s="6"/>
      <c r="CV1286" s="6"/>
      <c r="CW1286" s="6"/>
      <c r="CX1286" s="6"/>
      <c r="CY1286" s="6"/>
      <c r="CZ1286" s="6"/>
      <c r="DA1286" s="6"/>
      <c r="DB1286" s="6"/>
      <c r="DC1286" s="6"/>
      <c r="DD1286" s="6"/>
      <c r="DE1286" s="6"/>
      <c r="DF1286" s="6"/>
      <c r="DG1286" s="6"/>
      <c r="DH1286" s="6"/>
      <c r="DJ1286" s="6"/>
      <c r="DK1286" s="6"/>
      <c r="DL1286" s="6"/>
      <c r="DM1286" s="6"/>
      <c r="DN1286" s="6"/>
      <c r="DO1286" s="6"/>
      <c r="DP1286" s="6"/>
      <c r="DQ1286" s="6"/>
      <c r="DR1286" s="6"/>
      <c r="DS1286" s="6"/>
      <c r="DU1286" s="6"/>
      <c r="DV1286" s="6"/>
      <c r="DW1286" s="6"/>
      <c r="DX1286" s="6"/>
      <c r="DY1286" s="6"/>
      <c r="DZ1286" s="6"/>
      <c r="EA1286" s="6"/>
      <c r="EB1286" s="6"/>
      <c r="EC1286" s="6"/>
      <c r="ED1286" s="6"/>
      <c r="EE1286" s="6"/>
      <c r="EF1286" s="6"/>
      <c r="EG1286" s="6"/>
    </row>
    <row r="1287" spans="48:137" customFormat="1" x14ac:dyDescent="0.2">
      <c r="AV1287" s="6"/>
      <c r="AW1287" s="158"/>
      <c r="AX1287" s="158"/>
      <c r="AY1287" s="158"/>
      <c r="AZ1287" s="158"/>
      <c r="BA1287" s="158"/>
      <c r="BB1287" s="6"/>
      <c r="BC1287" s="6"/>
      <c r="BD1287" s="6"/>
      <c r="BE1287" s="6"/>
      <c r="BF1287" s="6"/>
      <c r="BG1287" s="6"/>
      <c r="BH1287" s="6"/>
      <c r="BI1287" s="6"/>
      <c r="BJ1287" s="6"/>
      <c r="BK1287" s="6"/>
      <c r="BL1287" s="6"/>
      <c r="BM1287" s="6"/>
      <c r="BN1287" s="6"/>
      <c r="BO1287" s="6"/>
      <c r="BP1287" s="6"/>
      <c r="BQ1287" s="6"/>
      <c r="BR1287" s="6"/>
      <c r="BS1287" s="6"/>
      <c r="BT1287" s="6"/>
      <c r="BU1287" s="6"/>
      <c r="BV1287" s="6"/>
      <c r="BW1287" s="6"/>
      <c r="BX1287" s="6"/>
      <c r="BY1287" s="6"/>
      <c r="BZ1287" s="6"/>
      <c r="CA1287" s="6"/>
      <c r="CB1287" s="6"/>
      <c r="CC1287" s="6"/>
      <c r="CD1287" s="6"/>
      <c r="CE1287" s="6"/>
      <c r="CF1287" s="6"/>
      <c r="CG1287" s="6"/>
      <c r="CH1287" s="6"/>
      <c r="CI1287" s="6"/>
      <c r="CJ1287" s="6"/>
      <c r="CK1287" s="6"/>
      <c r="CL1287" s="6"/>
      <c r="CN1287" s="6"/>
      <c r="CO1287" s="6"/>
      <c r="CP1287" s="6"/>
      <c r="CQ1287" s="6"/>
      <c r="CR1287" s="6"/>
      <c r="CS1287" s="6"/>
      <c r="CT1287" s="6"/>
      <c r="CU1287" s="6"/>
      <c r="CV1287" s="6"/>
      <c r="CW1287" s="6"/>
      <c r="CX1287" s="6"/>
      <c r="CY1287" s="6"/>
      <c r="CZ1287" s="6"/>
      <c r="DA1287" s="6"/>
      <c r="DB1287" s="6"/>
      <c r="DC1287" s="6"/>
      <c r="DD1287" s="6"/>
      <c r="DE1287" s="6"/>
      <c r="DF1287" s="6"/>
      <c r="DG1287" s="6"/>
      <c r="DH1287" s="6"/>
      <c r="DJ1287" s="6"/>
      <c r="DK1287" s="6"/>
      <c r="DL1287" s="6"/>
      <c r="DM1287" s="6"/>
      <c r="DN1287" s="6"/>
      <c r="DO1287" s="6"/>
      <c r="DP1287" s="6"/>
      <c r="DQ1287" s="6"/>
      <c r="DR1287" s="6"/>
      <c r="DS1287" s="6"/>
      <c r="DU1287" s="6"/>
      <c r="DV1287" s="6"/>
      <c r="DW1287" s="6"/>
      <c r="DX1287" s="6"/>
      <c r="DY1287" s="6"/>
      <c r="DZ1287" s="6"/>
      <c r="EA1287" s="6"/>
      <c r="EB1287" s="6"/>
      <c r="EC1287" s="6"/>
      <c r="ED1287" s="6"/>
      <c r="EE1287" s="6"/>
      <c r="EF1287" s="6"/>
      <c r="EG1287" s="6"/>
    </row>
    <row r="1288" spans="48:137" customFormat="1" x14ac:dyDescent="0.2">
      <c r="AV1288" s="6"/>
      <c r="AW1288" s="158"/>
      <c r="AX1288" s="158"/>
      <c r="AY1288" s="158"/>
      <c r="AZ1288" s="158"/>
      <c r="BA1288" s="158"/>
      <c r="BB1288" s="6"/>
      <c r="BC1288" s="6"/>
      <c r="BD1288" s="6"/>
      <c r="BE1288" s="6"/>
      <c r="BF1288" s="6"/>
      <c r="BG1288" s="6"/>
      <c r="BH1288" s="6"/>
      <c r="BI1288" s="6"/>
      <c r="BJ1288" s="6"/>
      <c r="BK1288" s="6"/>
      <c r="BL1288" s="6"/>
      <c r="BM1288" s="6"/>
      <c r="BN1288" s="6"/>
      <c r="BO1288" s="6"/>
      <c r="BP1288" s="6"/>
      <c r="BQ1288" s="6"/>
      <c r="BR1288" s="6"/>
      <c r="BS1288" s="6"/>
      <c r="BT1288" s="6"/>
      <c r="BU1288" s="6"/>
      <c r="BV1288" s="6"/>
      <c r="BW1288" s="6"/>
      <c r="BX1288" s="6"/>
      <c r="BY1288" s="6"/>
      <c r="BZ1288" s="6"/>
      <c r="CA1288" s="6"/>
      <c r="CB1288" s="6"/>
      <c r="CC1288" s="6"/>
      <c r="CD1288" s="6"/>
      <c r="CE1288" s="6"/>
      <c r="CF1288" s="6"/>
      <c r="CG1288" s="6"/>
      <c r="CH1288" s="6"/>
      <c r="CI1288" s="6"/>
      <c r="CJ1288" s="6"/>
      <c r="CK1288" s="6"/>
      <c r="CL1288" s="6"/>
      <c r="CN1288" s="6"/>
      <c r="CO1288" s="6"/>
      <c r="CP1288" s="6"/>
      <c r="CQ1288" s="6"/>
      <c r="CR1288" s="6"/>
      <c r="CS1288" s="6"/>
      <c r="CT1288" s="6"/>
      <c r="CU1288" s="6"/>
      <c r="CV1288" s="6"/>
      <c r="CW1288" s="6"/>
      <c r="CX1288" s="6"/>
      <c r="CY1288" s="6"/>
      <c r="CZ1288" s="6"/>
      <c r="DA1288" s="6"/>
      <c r="DB1288" s="6"/>
      <c r="DC1288" s="6"/>
      <c r="DD1288" s="6"/>
      <c r="DE1288" s="6"/>
      <c r="DF1288" s="6"/>
      <c r="DG1288" s="6"/>
      <c r="DH1288" s="6"/>
      <c r="DJ1288" s="6"/>
      <c r="DK1288" s="6"/>
      <c r="DL1288" s="6"/>
      <c r="DM1288" s="6"/>
      <c r="DN1288" s="6"/>
      <c r="DO1288" s="6"/>
      <c r="DP1288" s="6"/>
      <c r="DQ1288" s="6"/>
      <c r="DR1288" s="6"/>
      <c r="DS1288" s="6"/>
      <c r="DU1288" s="6"/>
      <c r="DV1288" s="6"/>
      <c r="DW1288" s="6"/>
      <c r="DX1288" s="6"/>
      <c r="DY1288" s="6"/>
      <c r="DZ1288" s="6"/>
      <c r="EA1288" s="6"/>
      <c r="EB1288" s="6"/>
      <c r="EC1288" s="6"/>
      <c r="ED1288" s="6"/>
      <c r="EE1288" s="6"/>
      <c r="EF1288" s="6"/>
      <c r="EG1288" s="6"/>
    </row>
    <row r="1289" spans="48:137" customFormat="1" x14ac:dyDescent="0.2">
      <c r="AV1289" s="6"/>
      <c r="AW1289" s="158"/>
      <c r="AX1289" s="158"/>
      <c r="AY1289" s="158"/>
      <c r="AZ1289" s="158"/>
      <c r="BA1289" s="158"/>
      <c r="BB1289" s="6"/>
      <c r="BC1289" s="6"/>
      <c r="BD1289" s="6"/>
      <c r="BE1289" s="6"/>
      <c r="BF1289" s="6"/>
      <c r="BG1289" s="6"/>
      <c r="BH1289" s="6"/>
      <c r="BI1289" s="6"/>
      <c r="BJ1289" s="6"/>
      <c r="BK1289" s="6"/>
      <c r="BL1289" s="6"/>
      <c r="BM1289" s="6"/>
      <c r="BN1289" s="6"/>
      <c r="BO1289" s="6"/>
      <c r="BP1289" s="6"/>
      <c r="BQ1289" s="6"/>
      <c r="BR1289" s="6"/>
      <c r="BS1289" s="6"/>
      <c r="BT1289" s="6"/>
      <c r="BU1289" s="6"/>
      <c r="BV1289" s="6"/>
      <c r="BW1289" s="6"/>
      <c r="BX1289" s="6"/>
      <c r="BY1289" s="6"/>
      <c r="BZ1289" s="6"/>
      <c r="CA1289" s="6"/>
      <c r="CB1289" s="6"/>
      <c r="CC1289" s="6"/>
      <c r="CD1289" s="6"/>
      <c r="CE1289" s="6"/>
      <c r="CF1289" s="6"/>
      <c r="CG1289" s="6"/>
      <c r="CH1289" s="6"/>
      <c r="CI1289" s="6"/>
      <c r="CJ1289" s="6"/>
      <c r="CK1289" s="6"/>
      <c r="CL1289" s="6"/>
      <c r="CN1289" s="6"/>
      <c r="CO1289" s="6"/>
      <c r="CP1289" s="6"/>
      <c r="CQ1289" s="6"/>
      <c r="CR1289" s="6"/>
      <c r="CS1289" s="6"/>
      <c r="CT1289" s="6"/>
      <c r="CU1289" s="6"/>
      <c r="CV1289" s="6"/>
      <c r="CW1289" s="6"/>
      <c r="CX1289" s="6"/>
      <c r="CY1289" s="6"/>
      <c r="CZ1289" s="6"/>
      <c r="DA1289" s="6"/>
      <c r="DB1289" s="6"/>
      <c r="DC1289" s="6"/>
      <c r="DD1289" s="6"/>
      <c r="DE1289" s="6"/>
      <c r="DF1289" s="6"/>
      <c r="DG1289" s="6"/>
      <c r="DH1289" s="6"/>
      <c r="DJ1289" s="6"/>
      <c r="DK1289" s="6"/>
      <c r="DL1289" s="6"/>
      <c r="DM1289" s="6"/>
      <c r="DN1289" s="6"/>
      <c r="DO1289" s="6"/>
      <c r="DP1289" s="6"/>
      <c r="DQ1289" s="6"/>
      <c r="DR1289" s="6"/>
      <c r="DS1289" s="6"/>
      <c r="DU1289" s="6"/>
      <c r="DV1289" s="6"/>
      <c r="DW1289" s="6"/>
      <c r="DX1289" s="6"/>
      <c r="DY1289" s="6"/>
      <c r="DZ1289" s="6"/>
      <c r="EA1289" s="6"/>
      <c r="EB1289" s="6"/>
      <c r="EC1289" s="6"/>
      <c r="ED1289" s="6"/>
      <c r="EE1289" s="6"/>
      <c r="EF1289" s="6"/>
      <c r="EG1289" s="6"/>
    </row>
    <row r="1290" spans="48:137" customFormat="1" x14ac:dyDescent="0.2">
      <c r="AV1290" s="6"/>
      <c r="AW1290" s="158"/>
      <c r="AX1290" s="158"/>
      <c r="AY1290" s="158"/>
      <c r="AZ1290" s="158"/>
      <c r="BA1290" s="158"/>
      <c r="BB1290" s="6"/>
      <c r="BC1290" s="6"/>
      <c r="BD1290" s="6"/>
      <c r="BE1290" s="6"/>
      <c r="BF1290" s="6"/>
      <c r="BG1290" s="6"/>
      <c r="BH1290" s="6"/>
      <c r="BI1290" s="6"/>
      <c r="BJ1290" s="6"/>
      <c r="BK1290" s="6"/>
      <c r="BL1290" s="6"/>
      <c r="BM1290" s="6"/>
      <c r="BN1290" s="6"/>
      <c r="BO1290" s="6"/>
      <c r="BP1290" s="6"/>
      <c r="BQ1290" s="6"/>
      <c r="BR1290" s="6"/>
      <c r="BS1290" s="6"/>
      <c r="BT1290" s="6"/>
      <c r="BU1290" s="6"/>
      <c r="BV1290" s="6"/>
      <c r="BW1290" s="6"/>
      <c r="BX1290" s="6"/>
      <c r="BY1290" s="6"/>
      <c r="BZ1290" s="6"/>
      <c r="CA1290" s="6"/>
      <c r="CB1290" s="6"/>
      <c r="CC1290" s="6"/>
      <c r="CD1290" s="6"/>
      <c r="CE1290" s="6"/>
      <c r="CF1290" s="6"/>
      <c r="CG1290" s="6"/>
      <c r="CH1290" s="6"/>
      <c r="CI1290" s="6"/>
      <c r="CJ1290" s="6"/>
      <c r="CK1290" s="6"/>
      <c r="CL1290" s="6"/>
      <c r="CN1290" s="6"/>
      <c r="CO1290" s="6"/>
      <c r="CP1290" s="6"/>
      <c r="CQ1290" s="6"/>
      <c r="CR1290" s="6"/>
      <c r="CS1290" s="6"/>
      <c r="CT1290" s="6"/>
      <c r="CU1290" s="6"/>
      <c r="CV1290" s="6"/>
      <c r="CW1290" s="6"/>
      <c r="CX1290" s="6"/>
      <c r="CY1290" s="6"/>
      <c r="CZ1290" s="6"/>
      <c r="DA1290" s="6"/>
      <c r="DB1290" s="6"/>
      <c r="DC1290" s="6"/>
      <c r="DD1290" s="6"/>
      <c r="DE1290" s="6"/>
      <c r="DF1290" s="6"/>
      <c r="DG1290" s="6"/>
      <c r="DH1290" s="6"/>
      <c r="DJ1290" s="6"/>
      <c r="DK1290" s="6"/>
      <c r="DL1290" s="6"/>
      <c r="DM1290" s="6"/>
      <c r="DN1290" s="6"/>
      <c r="DO1290" s="6"/>
      <c r="DP1290" s="6"/>
      <c r="DQ1290" s="6"/>
      <c r="DR1290" s="6"/>
      <c r="DS1290" s="6"/>
      <c r="DU1290" s="6"/>
      <c r="DV1290" s="6"/>
      <c r="DW1290" s="6"/>
      <c r="DX1290" s="6"/>
      <c r="DY1290" s="6"/>
      <c r="DZ1290" s="6"/>
      <c r="EA1290" s="6"/>
      <c r="EB1290" s="6"/>
      <c r="EC1290" s="6"/>
      <c r="ED1290" s="6"/>
      <c r="EE1290" s="6"/>
      <c r="EF1290" s="6"/>
      <c r="EG1290" s="6"/>
    </row>
    <row r="1291" spans="48:137" customFormat="1" x14ac:dyDescent="0.2">
      <c r="AV1291" s="6"/>
      <c r="AW1291" s="158"/>
      <c r="AX1291" s="158"/>
      <c r="AY1291" s="158"/>
      <c r="AZ1291" s="158"/>
      <c r="BA1291" s="158"/>
      <c r="BB1291" s="6"/>
      <c r="BC1291" s="6"/>
      <c r="BD1291" s="6"/>
      <c r="BE1291" s="6"/>
      <c r="BF1291" s="6"/>
      <c r="BG1291" s="6"/>
      <c r="BH1291" s="6"/>
      <c r="BI1291" s="6"/>
      <c r="BJ1291" s="6"/>
      <c r="BK1291" s="6"/>
      <c r="BL1291" s="6"/>
      <c r="BM1291" s="6"/>
      <c r="BN1291" s="6"/>
      <c r="BO1291" s="6"/>
      <c r="BP1291" s="6"/>
      <c r="BQ1291" s="6"/>
      <c r="BR1291" s="6"/>
      <c r="BS1291" s="6"/>
      <c r="BT1291" s="6"/>
      <c r="BU1291" s="6"/>
      <c r="BV1291" s="6"/>
      <c r="BW1291" s="6"/>
      <c r="BX1291" s="6"/>
      <c r="BY1291" s="6"/>
      <c r="BZ1291" s="6"/>
      <c r="CA1291" s="6"/>
      <c r="CB1291" s="6"/>
      <c r="CC1291" s="6"/>
      <c r="CD1291" s="6"/>
      <c r="CE1291" s="6"/>
      <c r="CF1291" s="6"/>
      <c r="CG1291" s="6"/>
      <c r="CH1291" s="6"/>
      <c r="CI1291" s="6"/>
      <c r="CJ1291" s="6"/>
      <c r="CK1291" s="6"/>
      <c r="CL1291" s="6"/>
      <c r="CN1291" s="6"/>
      <c r="CO1291" s="6"/>
      <c r="CP1291" s="6"/>
      <c r="CQ1291" s="6"/>
      <c r="CR1291" s="6"/>
      <c r="CS1291" s="6"/>
      <c r="CT1291" s="6"/>
      <c r="CU1291" s="6"/>
      <c r="CV1291" s="6"/>
      <c r="CW1291" s="6"/>
      <c r="CX1291" s="6"/>
      <c r="CY1291" s="6"/>
      <c r="CZ1291" s="6"/>
      <c r="DA1291" s="6"/>
      <c r="DB1291" s="6"/>
      <c r="DC1291" s="6"/>
      <c r="DD1291" s="6"/>
      <c r="DE1291" s="6"/>
      <c r="DF1291" s="6"/>
      <c r="DG1291" s="6"/>
      <c r="DH1291" s="6"/>
      <c r="DJ1291" s="6"/>
      <c r="DK1291" s="6"/>
      <c r="DL1291" s="6"/>
      <c r="DM1291" s="6"/>
      <c r="DN1291" s="6"/>
      <c r="DO1291" s="6"/>
      <c r="DP1291" s="6"/>
      <c r="DQ1291" s="6"/>
      <c r="DR1291" s="6"/>
      <c r="DS1291" s="6"/>
      <c r="DU1291" s="6"/>
      <c r="DV1291" s="6"/>
      <c r="DW1291" s="6"/>
      <c r="DX1291" s="6"/>
      <c r="DY1291" s="6"/>
      <c r="DZ1291" s="6"/>
      <c r="EA1291" s="6"/>
      <c r="EB1291" s="6"/>
      <c r="EC1291" s="6"/>
      <c r="ED1291" s="6"/>
      <c r="EE1291" s="6"/>
      <c r="EF1291" s="6"/>
      <c r="EG1291" s="6"/>
    </row>
    <row r="1292" spans="48:137" customFormat="1" x14ac:dyDescent="0.2">
      <c r="AV1292" s="6"/>
      <c r="AW1292" s="158"/>
      <c r="AX1292" s="158"/>
      <c r="AY1292" s="158"/>
      <c r="AZ1292" s="158"/>
      <c r="BA1292" s="158"/>
      <c r="BB1292" s="6"/>
      <c r="BC1292" s="6"/>
      <c r="BD1292" s="6"/>
      <c r="BE1292" s="6"/>
      <c r="BF1292" s="6"/>
      <c r="BG1292" s="6"/>
      <c r="BH1292" s="6"/>
      <c r="BI1292" s="6"/>
      <c r="BJ1292" s="6"/>
      <c r="BK1292" s="6"/>
      <c r="BL1292" s="6"/>
      <c r="BM1292" s="6"/>
      <c r="BN1292" s="6"/>
      <c r="BO1292" s="6"/>
      <c r="BP1292" s="6"/>
      <c r="BQ1292" s="6"/>
      <c r="BR1292" s="6"/>
      <c r="BS1292" s="6"/>
      <c r="BT1292" s="6"/>
      <c r="BU1292" s="6"/>
      <c r="BV1292" s="6"/>
      <c r="BW1292" s="6"/>
      <c r="BX1292" s="6"/>
      <c r="BY1292" s="6"/>
      <c r="BZ1292" s="6"/>
      <c r="CA1292" s="6"/>
      <c r="CB1292" s="6"/>
      <c r="CC1292" s="6"/>
      <c r="CD1292" s="6"/>
      <c r="CE1292" s="6"/>
      <c r="CF1292" s="6"/>
      <c r="CG1292" s="6"/>
      <c r="CH1292" s="6"/>
      <c r="CI1292" s="6"/>
      <c r="CJ1292" s="6"/>
      <c r="CK1292" s="6"/>
      <c r="CL1292" s="6"/>
      <c r="CN1292" s="6"/>
      <c r="CO1292" s="6"/>
      <c r="CP1292" s="6"/>
      <c r="CQ1292" s="6"/>
      <c r="CR1292" s="6"/>
      <c r="CS1292" s="6"/>
      <c r="CT1292" s="6"/>
      <c r="CU1292" s="6"/>
      <c r="CV1292" s="6"/>
      <c r="CW1292" s="6"/>
      <c r="CX1292" s="6"/>
      <c r="CY1292" s="6"/>
      <c r="CZ1292" s="6"/>
      <c r="DA1292" s="6"/>
      <c r="DB1292" s="6"/>
      <c r="DC1292" s="6"/>
      <c r="DD1292" s="6"/>
      <c r="DE1292" s="6"/>
      <c r="DF1292" s="6"/>
      <c r="DG1292" s="6"/>
      <c r="DH1292" s="6"/>
      <c r="DJ1292" s="6"/>
      <c r="DK1292" s="6"/>
      <c r="DL1292" s="6"/>
      <c r="DM1292" s="6"/>
      <c r="DN1292" s="6"/>
      <c r="DO1292" s="6"/>
      <c r="DP1292" s="6"/>
      <c r="DQ1292" s="6"/>
      <c r="DR1292" s="6"/>
      <c r="DS1292" s="6"/>
      <c r="DU1292" s="6"/>
      <c r="DV1292" s="6"/>
      <c r="DW1292" s="6"/>
      <c r="DX1292" s="6"/>
      <c r="DY1292" s="6"/>
      <c r="DZ1292" s="6"/>
      <c r="EA1292" s="6"/>
      <c r="EB1292" s="6"/>
      <c r="EC1292" s="6"/>
      <c r="ED1292" s="6"/>
      <c r="EE1292" s="6"/>
      <c r="EF1292" s="6"/>
      <c r="EG1292" s="6"/>
    </row>
    <row r="1293" spans="48:137" customFormat="1" x14ac:dyDescent="0.2">
      <c r="AV1293" s="6"/>
      <c r="AW1293" s="158"/>
      <c r="AX1293" s="158"/>
      <c r="AY1293" s="158"/>
      <c r="AZ1293" s="158"/>
      <c r="BA1293" s="158"/>
      <c r="BB1293" s="6"/>
      <c r="BC1293" s="6"/>
      <c r="BD1293" s="6"/>
      <c r="BE1293" s="6"/>
      <c r="BF1293" s="6"/>
      <c r="BG1293" s="6"/>
      <c r="BH1293" s="6"/>
      <c r="BI1293" s="6"/>
      <c r="BJ1293" s="6"/>
      <c r="BK1293" s="6"/>
      <c r="BL1293" s="6"/>
      <c r="BM1293" s="6"/>
      <c r="BN1293" s="6"/>
      <c r="BO1293" s="6"/>
      <c r="BP1293" s="6"/>
      <c r="BQ1293" s="6"/>
      <c r="BR1293" s="6"/>
      <c r="BS1293" s="6"/>
      <c r="BT1293" s="6"/>
      <c r="BU1293" s="6"/>
      <c r="BV1293" s="6"/>
      <c r="BW1293" s="6"/>
      <c r="BX1293" s="6"/>
      <c r="BY1293" s="6"/>
      <c r="BZ1293" s="6"/>
      <c r="CA1293" s="6"/>
      <c r="CB1293" s="6"/>
      <c r="CC1293" s="6"/>
      <c r="CD1293" s="6"/>
      <c r="CE1293" s="6"/>
      <c r="CF1293" s="6"/>
      <c r="CG1293" s="6"/>
      <c r="CH1293" s="6"/>
      <c r="CI1293" s="6"/>
      <c r="CJ1293" s="6"/>
      <c r="CK1293" s="6"/>
      <c r="CL1293" s="6"/>
      <c r="CN1293" s="6"/>
      <c r="CO1293" s="6"/>
      <c r="CP1293" s="6"/>
      <c r="CQ1293" s="6"/>
      <c r="CR1293" s="6"/>
      <c r="CS1293" s="6"/>
      <c r="CT1293" s="6"/>
      <c r="CU1293" s="6"/>
      <c r="CV1293" s="6"/>
      <c r="CW1293" s="6"/>
      <c r="CX1293" s="6"/>
      <c r="CY1293" s="6"/>
      <c r="CZ1293" s="6"/>
      <c r="DA1293" s="6"/>
      <c r="DB1293" s="6"/>
      <c r="DC1293" s="6"/>
      <c r="DD1293" s="6"/>
      <c r="DE1293" s="6"/>
      <c r="DF1293" s="6"/>
      <c r="DG1293" s="6"/>
      <c r="DH1293" s="6"/>
      <c r="DJ1293" s="6"/>
      <c r="DK1293" s="6"/>
      <c r="DL1293" s="6"/>
      <c r="DM1293" s="6"/>
      <c r="DN1293" s="6"/>
      <c r="DO1293" s="6"/>
      <c r="DP1293" s="6"/>
      <c r="DQ1293" s="6"/>
      <c r="DR1293" s="6"/>
      <c r="DS1293" s="6"/>
      <c r="DU1293" s="6"/>
      <c r="DV1293" s="6"/>
      <c r="DW1293" s="6"/>
      <c r="DX1293" s="6"/>
      <c r="DY1293" s="6"/>
      <c r="DZ1293" s="6"/>
      <c r="EA1293" s="6"/>
      <c r="EB1293" s="6"/>
      <c r="EC1293" s="6"/>
      <c r="ED1293" s="6"/>
      <c r="EE1293" s="6"/>
      <c r="EF1293" s="6"/>
      <c r="EG1293" s="6"/>
    </row>
    <row r="1294" spans="48:137" customFormat="1" x14ac:dyDescent="0.2">
      <c r="AV1294" s="6"/>
      <c r="AW1294" s="158"/>
      <c r="AX1294" s="158"/>
      <c r="AY1294" s="158"/>
      <c r="AZ1294" s="158"/>
      <c r="BA1294" s="158"/>
      <c r="BB1294" s="6"/>
      <c r="BC1294" s="6"/>
      <c r="BD1294" s="6"/>
      <c r="BE1294" s="6"/>
      <c r="BF1294" s="6"/>
      <c r="BG1294" s="6"/>
      <c r="BH1294" s="6"/>
      <c r="BI1294" s="6"/>
      <c r="BJ1294" s="6"/>
      <c r="BK1294" s="6"/>
      <c r="BL1294" s="6"/>
      <c r="BM1294" s="6"/>
      <c r="BN1294" s="6"/>
      <c r="BO1294" s="6"/>
      <c r="BP1294" s="6"/>
      <c r="BQ1294" s="6"/>
      <c r="BR1294" s="6"/>
      <c r="BS1294" s="6"/>
      <c r="BT1294" s="6"/>
      <c r="BU1294" s="6"/>
      <c r="BV1294" s="6"/>
      <c r="BW1294" s="6"/>
      <c r="BX1294" s="6"/>
      <c r="BY1294" s="6"/>
      <c r="BZ1294" s="6"/>
      <c r="CA1294" s="6"/>
      <c r="CB1294" s="6"/>
      <c r="CC1294" s="6"/>
      <c r="CD1294" s="6"/>
      <c r="CE1294" s="6"/>
      <c r="CF1294" s="6"/>
      <c r="CG1294" s="6"/>
      <c r="CH1294" s="6"/>
      <c r="CI1294" s="6"/>
      <c r="CJ1294" s="6"/>
      <c r="CK1294" s="6"/>
      <c r="CL1294" s="6"/>
      <c r="CN1294" s="6"/>
      <c r="CO1294" s="6"/>
      <c r="CP1294" s="6"/>
      <c r="CQ1294" s="6"/>
      <c r="CR1294" s="6"/>
      <c r="CS1294" s="6"/>
      <c r="CT1294" s="6"/>
      <c r="CU1294" s="6"/>
      <c r="CV1294" s="6"/>
      <c r="CW1294" s="6"/>
      <c r="CX1294" s="6"/>
      <c r="CY1294" s="6"/>
      <c r="CZ1294" s="6"/>
      <c r="DA1294" s="6"/>
      <c r="DB1294" s="6"/>
      <c r="DC1294" s="6"/>
      <c r="DD1294" s="6"/>
      <c r="DE1294" s="6"/>
      <c r="DF1294" s="6"/>
      <c r="DG1294" s="6"/>
      <c r="DH1294" s="6"/>
      <c r="DJ1294" s="6"/>
      <c r="DK1294" s="6"/>
      <c r="DL1294" s="6"/>
      <c r="DM1294" s="6"/>
      <c r="DN1294" s="6"/>
      <c r="DO1294" s="6"/>
      <c r="DP1294" s="6"/>
      <c r="DQ1294" s="6"/>
      <c r="DR1294" s="6"/>
      <c r="DS1294" s="6"/>
      <c r="DU1294" s="6"/>
      <c r="DV1294" s="6"/>
      <c r="DW1294" s="6"/>
      <c r="DX1294" s="6"/>
      <c r="DY1294" s="6"/>
      <c r="DZ1294" s="6"/>
      <c r="EA1294" s="6"/>
      <c r="EB1294" s="6"/>
      <c r="EC1294" s="6"/>
      <c r="ED1294" s="6"/>
      <c r="EE1294" s="6"/>
      <c r="EF1294" s="6"/>
      <c r="EG1294" s="6"/>
    </row>
    <row r="1295" spans="48:137" customFormat="1" x14ac:dyDescent="0.2">
      <c r="AV1295" s="6"/>
      <c r="AW1295" s="158"/>
      <c r="AX1295" s="158"/>
      <c r="AY1295" s="158"/>
      <c r="AZ1295" s="158"/>
      <c r="BA1295" s="158"/>
      <c r="BB1295" s="6"/>
      <c r="BC1295" s="6"/>
      <c r="BD1295" s="6"/>
      <c r="BE1295" s="6"/>
      <c r="BF1295" s="6"/>
      <c r="BG1295" s="6"/>
      <c r="BH1295" s="6"/>
      <c r="BI1295" s="6"/>
      <c r="BJ1295" s="6"/>
      <c r="BK1295" s="6"/>
      <c r="BL1295" s="6"/>
      <c r="BM1295" s="6"/>
      <c r="BN1295" s="6"/>
      <c r="BO1295" s="6"/>
      <c r="BP1295" s="6"/>
      <c r="BQ1295" s="6"/>
      <c r="BR1295" s="6"/>
      <c r="BS1295" s="6"/>
      <c r="BT1295" s="6"/>
      <c r="BU1295" s="6"/>
      <c r="BV1295" s="6"/>
      <c r="BW1295" s="6"/>
      <c r="BX1295" s="6"/>
      <c r="BY1295" s="6"/>
      <c r="BZ1295" s="6"/>
      <c r="CA1295" s="6"/>
      <c r="CB1295" s="6"/>
      <c r="CC1295" s="6"/>
      <c r="CD1295" s="6"/>
      <c r="CE1295" s="6"/>
      <c r="CF1295" s="6"/>
      <c r="CG1295" s="6"/>
      <c r="CH1295" s="6"/>
      <c r="CI1295" s="6"/>
      <c r="CJ1295" s="6"/>
      <c r="CK1295" s="6"/>
      <c r="CL1295" s="6"/>
      <c r="CN1295" s="6"/>
      <c r="CO1295" s="6"/>
      <c r="CP1295" s="6"/>
      <c r="CQ1295" s="6"/>
      <c r="CR1295" s="6"/>
      <c r="CS1295" s="6"/>
      <c r="CT1295" s="6"/>
      <c r="CU1295" s="6"/>
      <c r="CV1295" s="6"/>
      <c r="CW1295" s="6"/>
      <c r="CX1295" s="6"/>
      <c r="CY1295" s="6"/>
      <c r="CZ1295" s="6"/>
      <c r="DA1295" s="6"/>
      <c r="DB1295" s="6"/>
      <c r="DC1295" s="6"/>
      <c r="DD1295" s="6"/>
      <c r="DE1295" s="6"/>
      <c r="DF1295" s="6"/>
      <c r="DG1295" s="6"/>
      <c r="DH1295" s="6"/>
      <c r="DJ1295" s="6"/>
      <c r="DK1295" s="6"/>
      <c r="DL1295" s="6"/>
      <c r="DM1295" s="6"/>
      <c r="DN1295" s="6"/>
      <c r="DO1295" s="6"/>
      <c r="DP1295" s="6"/>
      <c r="DQ1295" s="6"/>
      <c r="DR1295" s="6"/>
      <c r="DS1295" s="6"/>
      <c r="DU1295" s="6"/>
      <c r="DV1295" s="6"/>
      <c r="DW1295" s="6"/>
      <c r="DX1295" s="6"/>
      <c r="DY1295" s="6"/>
      <c r="DZ1295" s="6"/>
      <c r="EA1295" s="6"/>
      <c r="EB1295" s="6"/>
      <c r="EC1295" s="6"/>
      <c r="ED1295" s="6"/>
      <c r="EE1295" s="6"/>
      <c r="EF1295" s="6"/>
      <c r="EG1295" s="6"/>
    </row>
    <row r="1296" spans="48:137" customFormat="1" x14ac:dyDescent="0.2">
      <c r="AV1296" s="6"/>
      <c r="AW1296" s="158"/>
      <c r="AX1296" s="158"/>
      <c r="AY1296" s="158"/>
      <c r="AZ1296" s="158"/>
      <c r="BA1296" s="158"/>
      <c r="BB1296" s="6"/>
      <c r="BC1296" s="6"/>
      <c r="BD1296" s="6"/>
      <c r="BE1296" s="6"/>
      <c r="BF1296" s="6"/>
      <c r="BG1296" s="6"/>
      <c r="BH1296" s="6"/>
      <c r="BI1296" s="6"/>
      <c r="BJ1296" s="6"/>
      <c r="BK1296" s="6"/>
      <c r="BL1296" s="6"/>
      <c r="BM1296" s="6"/>
      <c r="BN1296" s="6"/>
      <c r="BO1296" s="6"/>
      <c r="BP1296" s="6"/>
      <c r="BQ1296" s="6"/>
      <c r="BR1296" s="6"/>
      <c r="BS1296" s="6"/>
      <c r="BT1296" s="6"/>
      <c r="BU1296" s="6"/>
      <c r="BV1296" s="6"/>
      <c r="BW1296" s="6"/>
      <c r="BX1296" s="6"/>
      <c r="BY1296" s="6"/>
      <c r="BZ1296" s="6"/>
      <c r="CA1296" s="6"/>
      <c r="CB1296" s="6"/>
      <c r="CC1296" s="6"/>
      <c r="CD1296" s="6"/>
      <c r="CE1296" s="6"/>
      <c r="CF1296" s="6"/>
      <c r="CG1296" s="6"/>
      <c r="CH1296" s="6"/>
      <c r="CI1296" s="6"/>
      <c r="CJ1296" s="6"/>
      <c r="CK1296" s="6"/>
      <c r="CL1296" s="6"/>
      <c r="CN1296" s="6"/>
      <c r="CO1296" s="6"/>
      <c r="CP1296" s="6"/>
      <c r="CQ1296" s="6"/>
      <c r="CR1296" s="6"/>
      <c r="CS1296" s="6"/>
      <c r="CT1296" s="6"/>
      <c r="CU1296" s="6"/>
      <c r="CV1296" s="6"/>
      <c r="CW1296" s="6"/>
      <c r="CX1296" s="6"/>
      <c r="CY1296" s="6"/>
      <c r="CZ1296" s="6"/>
      <c r="DA1296" s="6"/>
      <c r="DB1296" s="6"/>
      <c r="DC1296" s="6"/>
      <c r="DD1296" s="6"/>
      <c r="DE1296" s="6"/>
      <c r="DF1296" s="6"/>
      <c r="DG1296" s="6"/>
      <c r="DH1296" s="6"/>
      <c r="DJ1296" s="6"/>
      <c r="DK1296" s="6"/>
      <c r="DL1296" s="6"/>
      <c r="DM1296" s="6"/>
      <c r="DN1296" s="6"/>
      <c r="DO1296" s="6"/>
      <c r="DP1296" s="6"/>
      <c r="DQ1296" s="6"/>
      <c r="DR1296" s="6"/>
      <c r="DS1296" s="6"/>
      <c r="DU1296" s="6"/>
      <c r="DV1296" s="6"/>
      <c r="DW1296" s="6"/>
      <c r="DX1296" s="6"/>
      <c r="DY1296" s="6"/>
      <c r="DZ1296" s="6"/>
      <c r="EA1296" s="6"/>
      <c r="EB1296" s="6"/>
      <c r="EC1296" s="6"/>
      <c r="ED1296" s="6"/>
      <c r="EE1296" s="6"/>
      <c r="EF1296" s="6"/>
      <c r="EG1296" s="6"/>
    </row>
    <row r="1297" spans="48:137" customFormat="1" x14ac:dyDescent="0.2">
      <c r="AV1297" s="6"/>
      <c r="AW1297" s="158"/>
      <c r="AX1297" s="158"/>
      <c r="AY1297" s="158"/>
      <c r="AZ1297" s="158"/>
      <c r="BA1297" s="158"/>
      <c r="BB1297" s="6"/>
      <c r="BC1297" s="6"/>
      <c r="BD1297" s="6"/>
      <c r="BE1297" s="6"/>
      <c r="BF1297" s="6"/>
      <c r="BG1297" s="6"/>
      <c r="BH1297" s="6"/>
      <c r="BI1297" s="6"/>
      <c r="BJ1297" s="6"/>
      <c r="BK1297" s="6"/>
      <c r="BL1297" s="6"/>
      <c r="BM1297" s="6"/>
      <c r="BN1297" s="6"/>
      <c r="BO1297" s="6"/>
      <c r="BP1297" s="6"/>
      <c r="BQ1297" s="6"/>
      <c r="BR1297" s="6"/>
      <c r="BS1297" s="6"/>
      <c r="BT1297" s="6"/>
      <c r="BU1297" s="6"/>
      <c r="BV1297" s="6"/>
      <c r="BW1297" s="6"/>
      <c r="BX1297" s="6"/>
      <c r="BY1297" s="6"/>
      <c r="BZ1297" s="6"/>
      <c r="CA1297" s="6"/>
      <c r="CB1297" s="6"/>
      <c r="CC1297" s="6"/>
      <c r="CD1297" s="6"/>
      <c r="CE1297" s="6"/>
      <c r="CF1297" s="6"/>
      <c r="CG1297" s="6"/>
      <c r="CH1297" s="6"/>
      <c r="CI1297" s="6"/>
      <c r="CJ1297" s="6"/>
      <c r="CK1297" s="6"/>
      <c r="CL1297" s="6"/>
      <c r="CN1297" s="6"/>
      <c r="CO1297" s="6"/>
      <c r="CP1297" s="6"/>
      <c r="CQ1297" s="6"/>
      <c r="CR1297" s="6"/>
      <c r="CS1297" s="6"/>
      <c r="CT1297" s="6"/>
      <c r="CU1297" s="6"/>
      <c r="CV1297" s="6"/>
      <c r="CW1297" s="6"/>
      <c r="CX1297" s="6"/>
      <c r="CY1297" s="6"/>
      <c r="CZ1297" s="6"/>
      <c r="DA1297" s="6"/>
      <c r="DB1297" s="6"/>
      <c r="DC1297" s="6"/>
      <c r="DD1297" s="6"/>
      <c r="DE1297" s="6"/>
      <c r="DF1297" s="6"/>
      <c r="DG1297" s="6"/>
      <c r="DH1297" s="6"/>
      <c r="DJ1297" s="6"/>
      <c r="DK1297" s="6"/>
      <c r="DL1297" s="6"/>
      <c r="DM1297" s="6"/>
      <c r="DN1297" s="6"/>
      <c r="DO1297" s="6"/>
      <c r="DP1297" s="6"/>
      <c r="DQ1297" s="6"/>
      <c r="DR1297" s="6"/>
      <c r="DS1297" s="6"/>
      <c r="DU1297" s="6"/>
      <c r="DV1297" s="6"/>
      <c r="DW1297" s="6"/>
      <c r="DX1297" s="6"/>
      <c r="DY1297" s="6"/>
      <c r="DZ1297" s="6"/>
      <c r="EA1297" s="6"/>
      <c r="EB1297" s="6"/>
      <c r="EC1297" s="6"/>
      <c r="ED1297" s="6"/>
      <c r="EE1297" s="6"/>
      <c r="EF1297" s="6"/>
      <c r="EG1297" s="6"/>
    </row>
    <row r="1298" spans="48:137" customFormat="1" x14ac:dyDescent="0.2">
      <c r="AV1298" s="6"/>
      <c r="AW1298" s="158"/>
      <c r="AX1298" s="158"/>
      <c r="AY1298" s="158"/>
      <c r="AZ1298" s="158"/>
      <c r="BA1298" s="158"/>
      <c r="BB1298" s="6"/>
      <c r="BC1298" s="6"/>
      <c r="BD1298" s="6"/>
      <c r="BE1298" s="6"/>
      <c r="BF1298" s="6"/>
      <c r="BG1298" s="6"/>
      <c r="BH1298" s="6"/>
      <c r="BI1298" s="6"/>
      <c r="BJ1298" s="6"/>
      <c r="BK1298" s="6"/>
      <c r="BL1298" s="6"/>
      <c r="BM1298" s="6"/>
      <c r="BN1298" s="6"/>
      <c r="BO1298" s="6"/>
      <c r="BP1298" s="6"/>
      <c r="BQ1298" s="6"/>
      <c r="BR1298" s="6"/>
      <c r="BS1298" s="6"/>
      <c r="BT1298" s="6"/>
      <c r="BU1298" s="6"/>
      <c r="BV1298" s="6"/>
      <c r="BW1298" s="6"/>
      <c r="BX1298" s="6"/>
      <c r="BY1298" s="6"/>
      <c r="BZ1298" s="6"/>
      <c r="CA1298" s="6"/>
      <c r="CB1298" s="6"/>
      <c r="CC1298" s="6"/>
      <c r="CD1298" s="6"/>
      <c r="CE1298" s="6"/>
      <c r="CF1298" s="6"/>
      <c r="CG1298" s="6"/>
      <c r="CH1298" s="6"/>
      <c r="CI1298" s="6"/>
      <c r="CJ1298" s="6"/>
      <c r="CK1298" s="6"/>
      <c r="CL1298" s="6"/>
      <c r="CN1298" s="6"/>
      <c r="CO1298" s="6"/>
      <c r="CP1298" s="6"/>
      <c r="CQ1298" s="6"/>
      <c r="CR1298" s="6"/>
      <c r="CS1298" s="6"/>
      <c r="CT1298" s="6"/>
      <c r="CU1298" s="6"/>
      <c r="CV1298" s="6"/>
      <c r="CW1298" s="6"/>
      <c r="CX1298" s="6"/>
      <c r="CY1298" s="6"/>
      <c r="CZ1298" s="6"/>
      <c r="DA1298" s="6"/>
      <c r="DB1298" s="6"/>
      <c r="DC1298" s="6"/>
      <c r="DD1298" s="6"/>
      <c r="DE1298" s="6"/>
      <c r="DF1298" s="6"/>
      <c r="DG1298" s="6"/>
      <c r="DH1298" s="6"/>
      <c r="DJ1298" s="6"/>
      <c r="DK1298" s="6"/>
      <c r="DL1298" s="6"/>
      <c r="DM1298" s="6"/>
      <c r="DN1298" s="6"/>
      <c r="DO1298" s="6"/>
      <c r="DP1298" s="6"/>
      <c r="DQ1298" s="6"/>
      <c r="DR1298" s="6"/>
      <c r="DS1298" s="6"/>
      <c r="DU1298" s="6"/>
      <c r="DV1298" s="6"/>
      <c r="DW1298" s="6"/>
      <c r="DX1298" s="6"/>
      <c r="DY1298" s="6"/>
      <c r="DZ1298" s="6"/>
      <c r="EA1298" s="6"/>
      <c r="EB1298" s="6"/>
      <c r="EC1298" s="6"/>
      <c r="ED1298" s="6"/>
      <c r="EE1298" s="6"/>
      <c r="EF1298" s="6"/>
      <c r="EG1298" s="6"/>
    </row>
    <row r="1299" spans="48:137" customFormat="1" x14ac:dyDescent="0.2">
      <c r="AV1299" s="6"/>
      <c r="AW1299" s="158"/>
      <c r="AX1299" s="158"/>
      <c r="AY1299" s="158"/>
      <c r="AZ1299" s="158"/>
      <c r="BA1299" s="158"/>
      <c r="BB1299" s="6"/>
      <c r="BC1299" s="6"/>
      <c r="BD1299" s="6"/>
      <c r="BE1299" s="6"/>
      <c r="BF1299" s="6"/>
      <c r="BG1299" s="6"/>
      <c r="BH1299" s="6"/>
      <c r="BI1299" s="6"/>
      <c r="BJ1299" s="6"/>
      <c r="BK1299" s="6"/>
      <c r="BL1299" s="6"/>
      <c r="BM1299" s="6"/>
      <c r="BN1299" s="6"/>
      <c r="BO1299" s="6"/>
      <c r="BP1299" s="6"/>
      <c r="BQ1299" s="6"/>
      <c r="BR1299" s="6"/>
      <c r="BS1299" s="6"/>
      <c r="BT1299" s="6"/>
      <c r="BU1299" s="6"/>
      <c r="BV1299" s="6"/>
      <c r="BW1299" s="6"/>
      <c r="BX1299" s="6"/>
      <c r="BY1299" s="6"/>
      <c r="BZ1299" s="6"/>
      <c r="CA1299" s="6"/>
      <c r="CB1299" s="6"/>
      <c r="CC1299" s="6"/>
      <c r="CD1299" s="6"/>
      <c r="CE1299" s="6"/>
      <c r="CF1299" s="6"/>
      <c r="CG1299" s="6"/>
      <c r="CH1299" s="6"/>
      <c r="CI1299" s="6"/>
      <c r="CJ1299" s="6"/>
      <c r="CK1299" s="6"/>
      <c r="CL1299" s="6"/>
      <c r="CN1299" s="6"/>
      <c r="CO1299" s="6"/>
      <c r="CP1299" s="6"/>
      <c r="CQ1299" s="6"/>
      <c r="CR1299" s="6"/>
      <c r="CS1299" s="6"/>
      <c r="CT1299" s="6"/>
      <c r="CU1299" s="6"/>
      <c r="CV1299" s="6"/>
      <c r="CW1299" s="6"/>
      <c r="CX1299" s="6"/>
      <c r="CY1299" s="6"/>
      <c r="CZ1299" s="6"/>
      <c r="DA1299" s="6"/>
      <c r="DB1299" s="6"/>
      <c r="DC1299" s="6"/>
      <c r="DD1299" s="6"/>
      <c r="DE1299" s="6"/>
      <c r="DF1299" s="6"/>
      <c r="DG1299" s="6"/>
      <c r="DH1299" s="6"/>
      <c r="DJ1299" s="6"/>
      <c r="DK1299" s="6"/>
      <c r="DL1299" s="6"/>
      <c r="DM1299" s="6"/>
      <c r="DN1299" s="6"/>
      <c r="DO1299" s="6"/>
      <c r="DP1299" s="6"/>
      <c r="DQ1299" s="6"/>
      <c r="DR1299" s="6"/>
      <c r="DS1299" s="6"/>
      <c r="DU1299" s="6"/>
      <c r="DV1299" s="6"/>
      <c r="DW1299" s="6"/>
      <c r="DX1299" s="6"/>
      <c r="DY1299" s="6"/>
      <c r="DZ1299" s="6"/>
      <c r="EA1299" s="6"/>
      <c r="EB1299" s="6"/>
      <c r="EC1299" s="6"/>
      <c r="ED1299" s="6"/>
      <c r="EE1299" s="6"/>
      <c r="EF1299" s="6"/>
      <c r="EG1299" s="6"/>
    </row>
    <row r="1300" spans="48:137" customFormat="1" x14ac:dyDescent="0.2">
      <c r="AV1300" s="6"/>
      <c r="AW1300" s="158"/>
      <c r="AX1300" s="158"/>
      <c r="AY1300" s="158"/>
      <c r="AZ1300" s="158"/>
      <c r="BA1300" s="158"/>
      <c r="BB1300" s="6"/>
      <c r="BC1300" s="6"/>
      <c r="BD1300" s="6"/>
      <c r="BE1300" s="6"/>
      <c r="BF1300" s="6"/>
      <c r="BG1300" s="6"/>
      <c r="BH1300" s="6"/>
      <c r="BI1300" s="6"/>
      <c r="BJ1300" s="6"/>
      <c r="BK1300" s="6"/>
      <c r="BL1300" s="6"/>
      <c r="BM1300" s="6"/>
      <c r="BN1300" s="6"/>
      <c r="BO1300" s="6"/>
      <c r="BP1300" s="6"/>
      <c r="BQ1300" s="6"/>
      <c r="BR1300" s="6"/>
      <c r="BS1300" s="6"/>
      <c r="BT1300" s="6"/>
      <c r="BU1300" s="6"/>
      <c r="BV1300" s="6"/>
      <c r="BW1300" s="6"/>
      <c r="BX1300" s="6"/>
      <c r="BY1300" s="6"/>
      <c r="BZ1300" s="6"/>
      <c r="CA1300" s="6"/>
      <c r="CB1300" s="6"/>
      <c r="CC1300" s="6"/>
      <c r="CD1300" s="6"/>
      <c r="CE1300" s="6"/>
      <c r="CF1300" s="6"/>
      <c r="CG1300" s="6"/>
      <c r="CH1300" s="6"/>
      <c r="CI1300" s="6"/>
      <c r="CJ1300" s="6"/>
      <c r="CK1300" s="6"/>
      <c r="CL1300" s="6"/>
      <c r="CN1300" s="6"/>
      <c r="CO1300" s="6"/>
      <c r="CP1300" s="6"/>
      <c r="CQ1300" s="6"/>
      <c r="CR1300" s="6"/>
      <c r="CS1300" s="6"/>
      <c r="CT1300" s="6"/>
      <c r="CU1300" s="6"/>
      <c r="CV1300" s="6"/>
      <c r="CW1300" s="6"/>
      <c r="CX1300" s="6"/>
      <c r="CY1300" s="6"/>
      <c r="CZ1300" s="6"/>
      <c r="DA1300" s="6"/>
      <c r="DB1300" s="6"/>
      <c r="DC1300" s="6"/>
      <c r="DD1300" s="6"/>
      <c r="DE1300" s="6"/>
      <c r="DF1300" s="6"/>
      <c r="DG1300" s="6"/>
      <c r="DH1300" s="6"/>
      <c r="DJ1300" s="6"/>
      <c r="DK1300" s="6"/>
      <c r="DL1300" s="6"/>
      <c r="DM1300" s="6"/>
      <c r="DN1300" s="6"/>
      <c r="DO1300" s="6"/>
      <c r="DP1300" s="6"/>
      <c r="DQ1300" s="6"/>
      <c r="DR1300" s="6"/>
      <c r="DS1300" s="6"/>
      <c r="DU1300" s="6"/>
      <c r="DV1300" s="6"/>
      <c r="DW1300" s="6"/>
      <c r="DX1300" s="6"/>
      <c r="DY1300" s="6"/>
      <c r="DZ1300" s="6"/>
      <c r="EA1300" s="6"/>
      <c r="EB1300" s="6"/>
      <c r="EC1300" s="6"/>
      <c r="ED1300" s="6"/>
      <c r="EE1300" s="6"/>
      <c r="EF1300" s="6"/>
      <c r="EG1300" s="6"/>
    </row>
    <row r="1301" spans="48:137" customFormat="1" x14ac:dyDescent="0.2">
      <c r="AV1301" s="6"/>
      <c r="AW1301" s="158"/>
      <c r="AX1301" s="158"/>
      <c r="AY1301" s="158"/>
      <c r="AZ1301" s="158"/>
      <c r="BA1301" s="158"/>
      <c r="BB1301" s="6"/>
      <c r="BC1301" s="6"/>
      <c r="BD1301" s="6"/>
      <c r="BE1301" s="6"/>
      <c r="BF1301" s="6"/>
      <c r="BG1301" s="6"/>
      <c r="BH1301" s="6"/>
      <c r="BI1301" s="6"/>
      <c r="BJ1301" s="6"/>
      <c r="BK1301" s="6"/>
      <c r="BL1301" s="6"/>
      <c r="BM1301" s="6"/>
      <c r="BN1301" s="6"/>
      <c r="BO1301" s="6"/>
      <c r="BP1301" s="6"/>
      <c r="BQ1301" s="6"/>
      <c r="BR1301" s="6"/>
      <c r="BS1301" s="6"/>
      <c r="BT1301" s="6"/>
      <c r="BU1301" s="6"/>
      <c r="BV1301" s="6"/>
      <c r="BW1301" s="6"/>
      <c r="BX1301" s="6"/>
      <c r="BY1301" s="6"/>
      <c r="BZ1301" s="6"/>
      <c r="CA1301" s="6"/>
      <c r="CB1301" s="6"/>
      <c r="CC1301" s="6"/>
      <c r="CD1301" s="6"/>
      <c r="CE1301" s="6"/>
      <c r="CF1301" s="6"/>
      <c r="CG1301" s="6"/>
      <c r="CH1301" s="6"/>
      <c r="CI1301" s="6"/>
      <c r="CJ1301" s="6"/>
      <c r="CK1301" s="6"/>
      <c r="CL1301" s="6"/>
      <c r="CN1301" s="6"/>
      <c r="CO1301" s="6"/>
      <c r="CP1301" s="6"/>
      <c r="CQ1301" s="6"/>
      <c r="CR1301" s="6"/>
      <c r="CS1301" s="6"/>
      <c r="CT1301" s="6"/>
      <c r="CU1301" s="6"/>
      <c r="CV1301" s="6"/>
      <c r="CW1301" s="6"/>
      <c r="CX1301" s="6"/>
      <c r="CY1301" s="6"/>
      <c r="CZ1301" s="6"/>
      <c r="DA1301" s="6"/>
      <c r="DB1301" s="6"/>
      <c r="DC1301" s="6"/>
      <c r="DD1301" s="6"/>
      <c r="DE1301" s="6"/>
      <c r="DF1301" s="6"/>
      <c r="DG1301" s="6"/>
      <c r="DH1301" s="6"/>
      <c r="DJ1301" s="6"/>
      <c r="DK1301" s="6"/>
      <c r="DL1301" s="6"/>
      <c r="DM1301" s="6"/>
      <c r="DN1301" s="6"/>
      <c r="DO1301" s="6"/>
      <c r="DP1301" s="6"/>
      <c r="DQ1301" s="6"/>
      <c r="DR1301" s="6"/>
      <c r="DS1301" s="6"/>
      <c r="DU1301" s="6"/>
      <c r="DV1301" s="6"/>
      <c r="DW1301" s="6"/>
      <c r="DX1301" s="6"/>
      <c r="DY1301" s="6"/>
      <c r="DZ1301" s="6"/>
      <c r="EA1301" s="6"/>
      <c r="EB1301" s="6"/>
      <c r="EC1301" s="6"/>
      <c r="ED1301" s="6"/>
      <c r="EE1301" s="6"/>
      <c r="EF1301" s="6"/>
      <c r="EG1301" s="6"/>
    </row>
    <row r="1302" spans="48:137" customFormat="1" x14ac:dyDescent="0.2">
      <c r="AV1302" s="6"/>
      <c r="AW1302" s="158"/>
      <c r="AX1302" s="158"/>
      <c r="AY1302" s="158"/>
      <c r="AZ1302" s="158"/>
      <c r="BA1302" s="158"/>
      <c r="BB1302" s="6"/>
      <c r="BC1302" s="6"/>
      <c r="BD1302" s="6"/>
      <c r="BE1302" s="6"/>
      <c r="BF1302" s="6"/>
      <c r="BG1302" s="6"/>
      <c r="BH1302" s="6"/>
      <c r="BI1302" s="6"/>
      <c r="BJ1302" s="6"/>
      <c r="BK1302" s="6"/>
      <c r="BL1302" s="6"/>
      <c r="BM1302" s="6"/>
      <c r="BN1302" s="6"/>
      <c r="BO1302" s="6"/>
      <c r="BP1302" s="6"/>
      <c r="BQ1302" s="6"/>
      <c r="BR1302" s="6"/>
      <c r="BS1302" s="6"/>
      <c r="BT1302" s="6"/>
      <c r="BU1302" s="6"/>
      <c r="BV1302" s="6"/>
      <c r="BW1302" s="6"/>
      <c r="BX1302" s="6"/>
      <c r="BY1302" s="6"/>
      <c r="BZ1302" s="6"/>
      <c r="CA1302" s="6"/>
      <c r="CB1302" s="6"/>
      <c r="CC1302" s="6"/>
      <c r="CD1302" s="6"/>
      <c r="CE1302" s="6"/>
      <c r="CF1302" s="6"/>
      <c r="CG1302" s="6"/>
      <c r="CH1302" s="6"/>
      <c r="CI1302" s="6"/>
      <c r="CJ1302" s="6"/>
      <c r="CK1302" s="6"/>
      <c r="CL1302" s="6"/>
      <c r="CN1302" s="6"/>
      <c r="CO1302" s="6"/>
      <c r="CP1302" s="6"/>
      <c r="CQ1302" s="6"/>
      <c r="CR1302" s="6"/>
      <c r="CS1302" s="6"/>
      <c r="CT1302" s="6"/>
      <c r="CU1302" s="6"/>
      <c r="CV1302" s="6"/>
      <c r="CW1302" s="6"/>
      <c r="CX1302" s="6"/>
      <c r="CY1302" s="6"/>
      <c r="CZ1302" s="6"/>
      <c r="DA1302" s="6"/>
      <c r="DB1302" s="6"/>
      <c r="DC1302" s="6"/>
      <c r="DD1302" s="6"/>
      <c r="DE1302" s="6"/>
      <c r="DF1302" s="6"/>
      <c r="DG1302" s="6"/>
      <c r="DH1302" s="6"/>
      <c r="DJ1302" s="6"/>
      <c r="DK1302" s="6"/>
      <c r="DL1302" s="6"/>
      <c r="DM1302" s="6"/>
      <c r="DN1302" s="6"/>
      <c r="DO1302" s="6"/>
      <c r="DP1302" s="6"/>
      <c r="DQ1302" s="6"/>
      <c r="DR1302" s="6"/>
      <c r="DS1302" s="6"/>
      <c r="DU1302" s="6"/>
      <c r="DV1302" s="6"/>
      <c r="DW1302" s="6"/>
      <c r="DX1302" s="6"/>
      <c r="DY1302" s="6"/>
      <c r="DZ1302" s="6"/>
      <c r="EA1302" s="6"/>
      <c r="EB1302" s="6"/>
      <c r="EC1302" s="6"/>
      <c r="ED1302" s="6"/>
      <c r="EE1302" s="6"/>
      <c r="EF1302" s="6"/>
      <c r="EG1302" s="6"/>
    </row>
    <row r="1303" spans="48:137" customFormat="1" x14ac:dyDescent="0.2">
      <c r="AV1303" s="6"/>
      <c r="AW1303" s="158"/>
      <c r="AX1303" s="158"/>
      <c r="AY1303" s="158"/>
      <c r="AZ1303" s="158"/>
      <c r="BA1303" s="158"/>
      <c r="BB1303" s="6"/>
      <c r="BC1303" s="6"/>
      <c r="BD1303" s="6"/>
      <c r="BE1303" s="6"/>
      <c r="BF1303" s="6"/>
      <c r="BG1303" s="6"/>
      <c r="BH1303" s="6"/>
      <c r="BI1303" s="6"/>
      <c r="BJ1303" s="6"/>
      <c r="BK1303" s="6"/>
      <c r="BL1303" s="6"/>
      <c r="BM1303" s="6"/>
      <c r="BN1303" s="6"/>
      <c r="BO1303" s="6"/>
      <c r="BP1303" s="6"/>
      <c r="BQ1303" s="6"/>
      <c r="BR1303" s="6"/>
      <c r="BS1303" s="6"/>
      <c r="BT1303" s="6"/>
      <c r="BU1303" s="6"/>
      <c r="BV1303" s="6"/>
      <c r="BW1303" s="6"/>
      <c r="BX1303" s="6"/>
      <c r="BY1303" s="6"/>
      <c r="BZ1303" s="6"/>
      <c r="CA1303" s="6"/>
      <c r="CB1303" s="6"/>
      <c r="CC1303" s="6"/>
      <c r="CD1303" s="6"/>
      <c r="CE1303" s="6"/>
      <c r="CF1303" s="6"/>
      <c r="CG1303" s="6"/>
      <c r="CH1303" s="6"/>
      <c r="CI1303" s="6"/>
      <c r="CJ1303" s="6"/>
      <c r="CK1303" s="6"/>
      <c r="CL1303" s="6"/>
      <c r="CN1303" s="6"/>
      <c r="CO1303" s="6"/>
      <c r="CP1303" s="6"/>
      <c r="CQ1303" s="6"/>
      <c r="CR1303" s="6"/>
      <c r="CS1303" s="6"/>
      <c r="CT1303" s="6"/>
      <c r="CU1303" s="6"/>
      <c r="CV1303" s="6"/>
      <c r="CW1303" s="6"/>
      <c r="CX1303" s="6"/>
      <c r="CY1303" s="6"/>
      <c r="CZ1303" s="6"/>
      <c r="DA1303" s="6"/>
      <c r="DB1303" s="6"/>
      <c r="DC1303" s="6"/>
      <c r="DD1303" s="6"/>
      <c r="DE1303" s="6"/>
      <c r="DF1303" s="6"/>
      <c r="DG1303" s="6"/>
      <c r="DH1303" s="6"/>
      <c r="DJ1303" s="6"/>
      <c r="DK1303" s="6"/>
      <c r="DL1303" s="6"/>
      <c r="DM1303" s="6"/>
      <c r="DN1303" s="6"/>
      <c r="DO1303" s="6"/>
      <c r="DP1303" s="6"/>
      <c r="DQ1303" s="6"/>
      <c r="DR1303" s="6"/>
      <c r="DS1303" s="6"/>
      <c r="DU1303" s="6"/>
      <c r="DV1303" s="6"/>
      <c r="DW1303" s="6"/>
      <c r="DX1303" s="6"/>
      <c r="DY1303" s="6"/>
      <c r="DZ1303" s="6"/>
      <c r="EA1303" s="6"/>
      <c r="EB1303" s="6"/>
      <c r="EC1303" s="6"/>
      <c r="ED1303" s="6"/>
      <c r="EE1303" s="6"/>
      <c r="EF1303" s="6"/>
      <c r="EG1303" s="6"/>
    </row>
    <row r="1304" spans="48:137" customFormat="1" x14ac:dyDescent="0.2">
      <c r="AV1304" s="6"/>
      <c r="AW1304" s="158"/>
      <c r="AX1304" s="158"/>
      <c r="AY1304" s="158"/>
      <c r="AZ1304" s="158"/>
      <c r="BA1304" s="158"/>
      <c r="BB1304" s="6"/>
      <c r="BC1304" s="6"/>
      <c r="BD1304" s="6"/>
      <c r="BE1304" s="6"/>
      <c r="BF1304" s="6"/>
      <c r="BG1304" s="6"/>
      <c r="BH1304" s="6"/>
      <c r="BI1304" s="6"/>
      <c r="BJ1304" s="6"/>
      <c r="BK1304" s="6"/>
      <c r="BL1304" s="6"/>
      <c r="BM1304" s="6"/>
      <c r="BN1304" s="6"/>
      <c r="BO1304" s="6"/>
      <c r="BP1304" s="6"/>
      <c r="BQ1304" s="6"/>
      <c r="BR1304" s="6"/>
      <c r="BS1304" s="6"/>
      <c r="BT1304" s="6"/>
      <c r="BU1304" s="6"/>
      <c r="BV1304" s="6"/>
      <c r="BW1304" s="6"/>
      <c r="BX1304" s="6"/>
      <c r="BY1304" s="6"/>
      <c r="BZ1304" s="6"/>
      <c r="CA1304" s="6"/>
      <c r="CB1304" s="6"/>
      <c r="CC1304" s="6"/>
      <c r="CD1304" s="6"/>
      <c r="CE1304" s="6"/>
      <c r="CF1304" s="6"/>
      <c r="CG1304" s="6"/>
      <c r="CH1304" s="6"/>
      <c r="CI1304" s="6"/>
      <c r="CJ1304" s="6"/>
      <c r="CK1304" s="6"/>
      <c r="CL1304" s="6"/>
      <c r="CN1304" s="6"/>
      <c r="CO1304" s="6"/>
      <c r="CP1304" s="6"/>
      <c r="CQ1304" s="6"/>
      <c r="CR1304" s="6"/>
      <c r="CS1304" s="6"/>
      <c r="CT1304" s="6"/>
      <c r="CU1304" s="6"/>
      <c r="CV1304" s="6"/>
      <c r="CW1304" s="6"/>
      <c r="CX1304" s="6"/>
      <c r="CY1304" s="6"/>
      <c r="CZ1304" s="6"/>
      <c r="DA1304" s="6"/>
      <c r="DB1304" s="6"/>
      <c r="DC1304" s="6"/>
      <c r="DD1304" s="6"/>
      <c r="DE1304" s="6"/>
      <c r="DF1304" s="6"/>
      <c r="DG1304" s="6"/>
      <c r="DH1304" s="6"/>
      <c r="DJ1304" s="6"/>
      <c r="DK1304" s="6"/>
      <c r="DL1304" s="6"/>
      <c r="DM1304" s="6"/>
      <c r="DN1304" s="6"/>
      <c r="DO1304" s="6"/>
      <c r="DP1304" s="6"/>
      <c r="DQ1304" s="6"/>
      <c r="DR1304" s="6"/>
      <c r="DS1304" s="6"/>
      <c r="DU1304" s="6"/>
      <c r="DV1304" s="6"/>
      <c r="DW1304" s="6"/>
      <c r="DX1304" s="6"/>
      <c r="DY1304" s="6"/>
      <c r="DZ1304" s="6"/>
      <c r="EA1304" s="6"/>
      <c r="EB1304" s="6"/>
      <c r="EC1304" s="6"/>
      <c r="ED1304" s="6"/>
      <c r="EE1304" s="6"/>
      <c r="EF1304" s="6"/>
      <c r="EG1304" s="6"/>
    </row>
    <row r="1305" spans="48:137" customFormat="1" x14ac:dyDescent="0.2">
      <c r="AV1305" s="6"/>
      <c r="AW1305" s="158"/>
      <c r="AX1305" s="158"/>
      <c r="AY1305" s="158"/>
      <c r="AZ1305" s="158"/>
      <c r="BA1305" s="158"/>
      <c r="BB1305" s="6"/>
      <c r="BC1305" s="6"/>
      <c r="BD1305" s="6"/>
      <c r="BE1305" s="6"/>
      <c r="BF1305" s="6"/>
      <c r="BG1305" s="6"/>
      <c r="BH1305" s="6"/>
      <c r="BI1305" s="6"/>
      <c r="BJ1305" s="6"/>
      <c r="BK1305" s="6"/>
      <c r="BL1305" s="6"/>
      <c r="BM1305" s="6"/>
      <c r="BN1305" s="6"/>
      <c r="BO1305" s="6"/>
      <c r="BP1305" s="6"/>
      <c r="BQ1305" s="6"/>
      <c r="BR1305" s="6"/>
      <c r="BS1305" s="6"/>
      <c r="BT1305" s="6"/>
      <c r="BU1305" s="6"/>
      <c r="BV1305" s="6"/>
      <c r="BW1305" s="6"/>
      <c r="BX1305" s="6"/>
      <c r="BY1305" s="6"/>
      <c r="BZ1305" s="6"/>
      <c r="CA1305" s="6"/>
      <c r="CB1305" s="6"/>
      <c r="CC1305" s="6"/>
      <c r="CD1305" s="6"/>
      <c r="CE1305" s="6"/>
      <c r="CF1305" s="6"/>
      <c r="CG1305" s="6"/>
      <c r="CH1305" s="6"/>
      <c r="CI1305" s="6"/>
      <c r="CJ1305" s="6"/>
      <c r="CK1305" s="6"/>
      <c r="CL1305" s="6"/>
      <c r="CN1305" s="6"/>
      <c r="CO1305" s="6"/>
      <c r="CP1305" s="6"/>
      <c r="CQ1305" s="6"/>
      <c r="CR1305" s="6"/>
      <c r="CS1305" s="6"/>
      <c r="CT1305" s="6"/>
      <c r="CU1305" s="6"/>
      <c r="CV1305" s="6"/>
      <c r="CW1305" s="6"/>
      <c r="CX1305" s="6"/>
      <c r="CY1305" s="6"/>
      <c r="CZ1305" s="6"/>
      <c r="DA1305" s="6"/>
      <c r="DB1305" s="6"/>
      <c r="DC1305" s="6"/>
      <c r="DD1305" s="6"/>
      <c r="DE1305" s="6"/>
      <c r="DF1305" s="6"/>
      <c r="DG1305" s="6"/>
      <c r="DH1305" s="6"/>
      <c r="DJ1305" s="6"/>
      <c r="DK1305" s="6"/>
      <c r="DL1305" s="6"/>
      <c r="DM1305" s="6"/>
      <c r="DN1305" s="6"/>
      <c r="DO1305" s="6"/>
      <c r="DP1305" s="6"/>
      <c r="DQ1305" s="6"/>
      <c r="DR1305" s="6"/>
      <c r="DS1305" s="6"/>
      <c r="DU1305" s="6"/>
      <c r="DV1305" s="6"/>
      <c r="DW1305" s="6"/>
      <c r="DX1305" s="6"/>
      <c r="DY1305" s="6"/>
      <c r="DZ1305" s="6"/>
      <c r="EA1305" s="6"/>
      <c r="EB1305" s="6"/>
      <c r="EC1305" s="6"/>
      <c r="ED1305" s="6"/>
      <c r="EE1305" s="6"/>
      <c r="EF1305" s="6"/>
      <c r="EG1305" s="6"/>
    </row>
    <row r="1306" spans="48:137" customFormat="1" x14ac:dyDescent="0.2">
      <c r="AV1306" s="6"/>
      <c r="AW1306" s="158"/>
      <c r="AX1306" s="158"/>
      <c r="AY1306" s="158"/>
      <c r="AZ1306" s="158"/>
      <c r="BA1306" s="158"/>
      <c r="BB1306" s="6"/>
      <c r="BC1306" s="6"/>
      <c r="BD1306" s="6"/>
      <c r="BE1306" s="6"/>
      <c r="BF1306" s="6"/>
      <c r="BG1306" s="6"/>
      <c r="BH1306" s="6"/>
      <c r="BI1306" s="6"/>
      <c r="BJ1306" s="6"/>
      <c r="BK1306" s="6"/>
      <c r="BL1306" s="6"/>
      <c r="BM1306" s="6"/>
      <c r="BN1306" s="6"/>
      <c r="BO1306" s="6"/>
      <c r="BP1306" s="6"/>
      <c r="BQ1306" s="6"/>
      <c r="BR1306" s="6"/>
      <c r="BS1306" s="6"/>
      <c r="BT1306" s="6"/>
      <c r="BU1306" s="6"/>
      <c r="BV1306" s="6"/>
      <c r="BW1306" s="6"/>
      <c r="BX1306" s="6"/>
      <c r="BY1306" s="6"/>
      <c r="BZ1306" s="6"/>
      <c r="CA1306" s="6"/>
      <c r="CB1306" s="6"/>
      <c r="CC1306" s="6"/>
      <c r="CD1306" s="6"/>
      <c r="CE1306" s="6"/>
      <c r="CF1306" s="6"/>
      <c r="CG1306" s="6"/>
      <c r="CH1306" s="6"/>
      <c r="CI1306" s="6"/>
      <c r="CJ1306" s="6"/>
      <c r="CK1306" s="6"/>
      <c r="CL1306" s="6"/>
      <c r="CN1306" s="6"/>
      <c r="CO1306" s="6"/>
      <c r="CP1306" s="6"/>
      <c r="CQ1306" s="6"/>
      <c r="CR1306" s="6"/>
      <c r="CS1306" s="6"/>
      <c r="CT1306" s="6"/>
      <c r="CU1306" s="6"/>
      <c r="CV1306" s="6"/>
      <c r="CW1306" s="6"/>
      <c r="CX1306" s="6"/>
      <c r="CY1306" s="6"/>
      <c r="CZ1306" s="6"/>
      <c r="DA1306" s="6"/>
      <c r="DB1306" s="6"/>
      <c r="DC1306" s="6"/>
      <c r="DD1306" s="6"/>
      <c r="DE1306" s="6"/>
      <c r="DF1306" s="6"/>
      <c r="DG1306" s="6"/>
      <c r="DH1306" s="6"/>
      <c r="DJ1306" s="6"/>
      <c r="DK1306" s="6"/>
      <c r="DL1306" s="6"/>
      <c r="DM1306" s="6"/>
      <c r="DN1306" s="6"/>
      <c r="DO1306" s="6"/>
      <c r="DP1306" s="6"/>
      <c r="DQ1306" s="6"/>
      <c r="DR1306" s="6"/>
      <c r="DS1306" s="6"/>
      <c r="DU1306" s="6"/>
      <c r="DV1306" s="6"/>
      <c r="DW1306" s="6"/>
      <c r="DX1306" s="6"/>
      <c r="DY1306" s="6"/>
      <c r="DZ1306" s="6"/>
      <c r="EA1306" s="6"/>
      <c r="EB1306" s="6"/>
      <c r="EC1306" s="6"/>
      <c r="ED1306" s="6"/>
      <c r="EE1306" s="6"/>
      <c r="EF1306" s="6"/>
      <c r="EG1306" s="6"/>
    </row>
    <row r="1307" spans="48:137" customFormat="1" x14ac:dyDescent="0.2">
      <c r="AV1307" s="6"/>
      <c r="AW1307" s="158"/>
      <c r="AX1307" s="158"/>
      <c r="AY1307" s="158"/>
      <c r="AZ1307" s="158"/>
      <c r="BA1307" s="158"/>
      <c r="BB1307" s="6"/>
      <c r="BC1307" s="6"/>
      <c r="BD1307" s="6"/>
      <c r="BE1307" s="6"/>
      <c r="BF1307" s="6"/>
      <c r="BG1307" s="6"/>
      <c r="BH1307" s="6"/>
      <c r="BI1307" s="6"/>
      <c r="BJ1307" s="6"/>
      <c r="BK1307" s="6"/>
      <c r="BL1307" s="6"/>
      <c r="BM1307" s="6"/>
      <c r="BN1307" s="6"/>
      <c r="BO1307" s="6"/>
      <c r="BP1307" s="6"/>
      <c r="BQ1307" s="6"/>
      <c r="BR1307" s="6"/>
      <c r="BS1307" s="6"/>
      <c r="BT1307" s="6"/>
      <c r="BU1307" s="6"/>
      <c r="BV1307" s="6"/>
      <c r="BW1307" s="6"/>
      <c r="BX1307" s="6"/>
      <c r="BY1307" s="6"/>
      <c r="BZ1307" s="6"/>
      <c r="CA1307" s="6"/>
      <c r="CB1307" s="6"/>
      <c r="CC1307" s="6"/>
      <c r="CD1307" s="6"/>
      <c r="CE1307" s="6"/>
      <c r="CF1307" s="6"/>
      <c r="CG1307" s="6"/>
      <c r="CH1307" s="6"/>
      <c r="CI1307" s="6"/>
      <c r="CJ1307" s="6"/>
      <c r="CK1307" s="6"/>
      <c r="CL1307" s="6"/>
      <c r="CN1307" s="6"/>
      <c r="CO1307" s="6"/>
      <c r="CP1307" s="6"/>
      <c r="CQ1307" s="6"/>
      <c r="CR1307" s="6"/>
      <c r="CS1307" s="6"/>
      <c r="CT1307" s="6"/>
      <c r="CU1307" s="6"/>
      <c r="CV1307" s="6"/>
      <c r="CW1307" s="6"/>
      <c r="CX1307" s="6"/>
      <c r="CY1307" s="6"/>
      <c r="CZ1307" s="6"/>
      <c r="DA1307" s="6"/>
      <c r="DB1307" s="6"/>
      <c r="DC1307" s="6"/>
      <c r="DD1307" s="6"/>
      <c r="DE1307" s="6"/>
      <c r="DF1307" s="6"/>
      <c r="DG1307" s="6"/>
      <c r="DH1307" s="6"/>
      <c r="DJ1307" s="6"/>
      <c r="DK1307" s="6"/>
      <c r="DL1307" s="6"/>
      <c r="DM1307" s="6"/>
      <c r="DN1307" s="6"/>
      <c r="DO1307" s="6"/>
      <c r="DP1307" s="6"/>
      <c r="DQ1307" s="6"/>
      <c r="DR1307" s="6"/>
      <c r="DS1307" s="6"/>
      <c r="DU1307" s="6"/>
      <c r="DV1307" s="6"/>
      <c r="DW1307" s="6"/>
      <c r="DX1307" s="6"/>
      <c r="DY1307" s="6"/>
      <c r="DZ1307" s="6"/>
      <c r="EA1307" s="6"/>
      <c r="EB1307" s="6"/>
      <c r="EC1307" s="6"/>
      <c r="ED1307" s="6"/>
      <c r="EE1307" s="6"/>
      <c r="EF1307" s="6"/>
      <c r="EG1307" s="6"/>
    </row>
    <row r="1308" spans="48:137" customFormat="1" x14ac:dyDescent="0.2">
      <c r="AV1308" s="6"/>
      <c r="AW1308" s="158"/>
      <c r="AX1308" s="158"/>
      <c r="AY1308" s="158"/>
      <c r="AZ1308" s="158"/>
      <c r="BA1308" s="158"/>
      <c r="BB1308" s="6"/>
      <c r="BC1308" s="6"/>
      <c r="BD1308" s="6"/>
      <c r="BE1308" s="6"/>
      <c r="BF1308" s="6"/>
      <c r="BG1308" s="6"/>
      <c r="BH1308" s="6"/>
      <c r="BI1308" s="6"/>
      <c r="BJ1308" s="6"/>
      <c r="BK1308" s="6"/>
      <c r="BL1308" s="6"/>
      <c r="BM1308" s="6"/>
      <c r="BN1308" s="6"/>
      <c r="BO1308" s="6"/>
      <c r="BP1308" s="6"/>
      <c r="BQ1308" s="6"/>
      <c r="BR1308" s="6"/>
      <c r="BS1308" s="6"/>
      <c r="BT1308" s="6"/>
      <c r="BU1308" s="6"/>
      <c r="BV1308" s="6"/>
      <c r="BW1308" s="6"/>
      <c r="BX1308" s="6"/>
      <c r="BY1308" s="6"/>
      <c r="BZ1308" s="6"/>
      <c r="CA1308" s="6"/>
      <c r="CB1308" s="6"/>
      <c r="CC1308" s="6"/>
      <c r="CD1308" s="6"/>
      <c r="CE1308" s="6"/>
      <c r="CF1308" s="6"/>
      <c r="CG1308" s="6"/>
      <c r="CH1308" s="6"/>
      <c r="CI1308" s="6"/>
      <c r="CJ1308" s="6"/>
      <c r="CK1308" s="6"/>
      <c r="CL1308" s="6"/>
      <c r="CN1308" s="6"/>
      <c r="CO1308" s="6"/>
      <c r="CP1308" s="6"/>
      <c r="CQ1308" s="6"/>
      <c r="CR1308" s="6"/>
      <c r="CS1308" s="6"/>
      <c r="CT1308" s="6"/>
      <c r="CU1308" s="6"/>
      <c r="CV1308" s="6"/>
      <c r="CW1308" s="6"/>
      <c r="CX1308" s="6"/>
      <c r="CY1308" s="6"/>
      <c r="CZ1308" s="6"/>
      <c r="DA1308" s="6"/>
      <c r="DB1308" s="6"/>
      <c r="DC1308" s="6"/>
      <c r="DD1308" s="6"/>
      <c r="DE1308" s="6"/>
      <c r="DF1308" s="6"/>
      <c r="DG1308" s="6"/>
      <c r="DH1308" s="6"/>
      <c r="DJ1308" s="6"/>
      <c r="DK1308" s="6"/>
      <c r="DL1308" s="6"/>
      <c r="DM1308" s="6"/>
      <c r="DN1308" s="6"/>
      <c r="DO1308" s="6"/>
      <c r="DP1308" s="6"/>
      <c r="DQ1308" s="6"/>
      <c r="DR1308" s="6"/>
      <c r="DS1308" s="6"/>
      <c r="DU1308" s="6"/>
      <c r="DV1308" s="6"/>
      <c r="DW1308" s="6"/>
      <c r="DX1308" s="6"/>
      <c r="DY1308" s="6"/>
      <c r="DZ1308" s="6"/>
      <c r="EA1308" s="6"/>
      <c r="EB1308" s="6"/>
      <c r="EC1308" s="6"/>
      <c r="ED1308" s="6"/>
      <c r="EE1308" s="6"/>
      <c r="EF1308" s="6"/>
      <c r="EG1308" s="6"/>
    </row>
    <row r="1309" spans="48:137" customFormat="1" x14ac:dyDescent="0.2">
      <c r="AV1309" s="6"/>
      <c r="AW1309" s="158"/>
      <c r="AX1309" s="158"/>
      <c r="AY1309" s="158"/>
      <c r="AZ1309" s="158"/>
      <c r="BA1309" s="158"/>
      <c r="BB1309" s="6"/>
      <c r="BC1309" s="6"/>
      <c r="BD1309" s="6"/>
      <c r="BE1309" s="6"/>
      <c r="BF1309" s="6"/>
      <c r="BG1309" s="6"/>
      <c r="BH1309" s="6"/>
      <c r="BI1309" s="6"/>
      <c r="BJ1309" s="6"/>
      <c r="BK1309" s="6"/>
      <c r="BL1309" s="6"/>
      <c r="BM1309" s="6"/>
      <c r="BN1309" s="6"/>
      <c r="BO1309" s="6"/>
      <c r="BP1309" s="6"/>
      <c r="BQ1309" s="6"/>
      <c r="BR1309" s="6"/>
      <c r="BS1309" s="6"/>
      <c r="BT1309" s="6"/>
      <c r="BU1309" s="6"/>
      <c r="BV1309" s="6"/>
      <c r="BW1309" s="6"/>
      <c r="BX1309" s="6"/>
      <c r="BY1309" s="6"/>
      <c r="BZ1309" s="6"/>
      <c r="CA1309" s="6"/>
      <c r="CB1309" s="6"/>
      <c r="CC1309" s="6"/>
      <c r="CD1309" s="6"/>
      <c r="CE1309" s="6"/>
      <c r="CF1309" s="6"/>
      <c r="CG1309" s="6"/>
      <c r="CH1309" s="6"/>
      <c r="CI1309" s="6"/>
      <c r="CJ1309" s="6"/>
      <c r="CK1309" s="6"/>
      <c r="CL1309" s="6"/>
      <c r="CN1309" s="6"/>
      <c r="CO1309" s="6"/>
      <c r="CP1309" s="6"/>
      <c r="CQ1309" s="6"/>
      <c r="CR1309" s="6"/>
      <c r="CS1309" s="6"/>
      <c r="CT1309" s="6"/>
      <c r="CU1309" s="6"/>
      <c r="CV1309" s="6"/>
      <c r="CW1309" s="6"/>
      <c r="CX1309" s="6"/>
      <c r="CY1309" s="6"/>
      <c r="CZ1309" s="6"/>
      <c r="DA1309" s="6"/>
      <c r="DB1309" s="6"/>
      <c r="DC1309" s="6"/>
      <c r="DD1309" s="6"/>
      <c r="DE1309" s="6"/>
      <c r="DF1309" s="6"/>
      <c r="DG1309" s="6"/>
      <c r="DH1309" s="6"/>
      <c r="DJ1309" s="6"/>
      <c r="DK1309" s="6"/>
      <c r="DL1309" s="6"/>
      <c r="DM1309" s="6"/>
      <c r="DN1309" s="6"/>
      <c r="DO1309" s="6"/>
      <c r="DP1309" s="6"/>
      <c r="DQ1309" s="6"/>
      <c r="DR1309" s="6"/>
      <c r="DS1309" s="6"/>
      <c r="DU1309" s="6"/>
      <c r="DV1309" s="6"/>
      <c r="DW1309" s="6"/>
      <c r="DX1309" s="6"/>
      <c r="DY1309" s="6"/>
      <c r="DZ1309" s="6"/>
      <c r="EA1309" s="6"/>
      <c r="EB1309" s="6"/>
      <c r="EC1309" s="6"/>
      <c r="ED1309" s="6"/>
      <c r="EE1309" s="6"/>
      <c r="EF1309" s="6"/>
      <c r="EG1309" s="6"/>
    </row>
    <row r="1310" spans="48:137" customFormat="1" x14ac:dyDescent="0.2">
      <c r="AV1310" s="6"/>
      <c r="AW1310" s="158"/>
      <c r="AX1310" s="158"/>
      <c r="AY1310" s="158"/>
      <c r="AZ1310" s="158"/>
      <c r="BA1310" s="158"/>
      <c r="BB1310" s="6"/>
      <c r="BC1310" s="6"/>
      <c r="BD1310" s="6"/>
      <c r="BE1310" s="6"/>
      <c r="BF1310" s="6"/>
      <c r="BG1310" s="6"/>
      <c r="BH1310" s="6"/>
      <c r="BI1310" s="6"/>
      <c r="BJ1310" s="6"/>
      <c r="BK1310" s="6"/>
      <c r="BL1310" s="6"/>
      <c r="BM1310" s="6"/>
      <c r="BN1310" s="6"/>
      <c r="BO1310" s="6"/>
      <c r="BP1310" s="6"/>
      <c r="BQ1310" s="6"/>
      <c r="BR1310" s="6"/>
      <c r="BS1310" s="6"/>
      <c r="BT1310" s="6"/>
      <c r="BU1310" s="6"/>
      <c r="BV1310" s="6"/>
      <c r="BW1310" s="6"/>
      <c r="BX1310" s="6"/>
      <c r="BY1310" s="6"/>
      <c r="BZ1310" s="6"/>
      <c r="CA1310" s="6"/>
      <c r="CB1310" s="6"/>
      <c r="CC1310" s="6"/>
      <c r="CD1310" s="6"/>
      <c r="CE1310" s="6"/>
      <c r="CF1310" s="6"/>
      <c r="CG1310" s="6"/>
      <c r="CH1310" s="6"/>
      <c r="CI1310" s="6"/>
      <c r="CJ1310" s="6"/>
      <c r="CK1310" s="6"/>
      <c r="CL1310" s="6"/>
      <c r="CN1310" s="6"/>
      <c r="CO1310" s="6"/>
      <c r="CP1310" s="6"/>
      <c r="CQ1310" s="6"/>
      <c r="CR1310" s="6"/>
      <c r="CS1310" s="6"/>
      <c r="CT1310" s="6"/>
      <c r="CU1310" s="6"/>
      <c r="CV1310" s="6"/>
      <c r="CW1310" s="6"/>
      <c r="CX1310" s="6"/>
      <c r="CY1310" s="6"/>
      <c r="CZ1310" s="6"/>
      <c r="DA1310" s="6"/>
      <c r="DB1310" s="6"/>
      <c r="DC1310" s="6"/>
      <c r="DD1310" s="6"/>
      <c r="DE1310" s="6"/>
      <c r="DF1310" s="6"/>
      <c r="DG1310" s="6"/>
      <c r="DH1310" s="6"/>
      <c r="DJ1310" s="6"/>
      <c r="DK1310" s="6"/>
      <c r="DL1310" s="6"/>
      <c r="DM1310" s="6"/>
      <c r="DN1310" s="6"/>
      <c r="DO1310" s="6"/>
      <c r="DP1310" s="6"/>
      <c r="DQ1310" s="6"/>
      <c r="DR1310" s="6"/>
      <c r="DS1310" s="6"/>
      <c r="DU1310" s="6"/>
      <c r="DV1310" s="6"/>
      <c r="DW1310" s="6"/>
      <c r="DX1310" s="6"/>
      <c r="DY1310" s="6"/>
      <c r="DZ1310" s="6"/>
      <c r="EA1310" s="6"/>
      <c r="EB1310" s="6"/>
      <c r="EC1310" s="6"/>
      <c r="ED1310" s="6"/>
      <c r="EE1310" s="6"/>
      <c r="EF1310" s="6"/>
      <c r="EG1310" s="6"/>
    </row>
    <row r="1311" spans="48:137" customFormat="1" x14ac:dyDescent="0.2">
      <c r="AV1311" s="6"/>
      <c r="AW1311" s="158"/>
      <c r="AX1311" s="158"/>
      <c r="AY1311" s="158"/>
      <c r="AZ1311" s="158"/>
      <c r="BA1311" s="158"/>
      <c r="BB1311" s="6"/>
      <c r="BC1311" s="6"/>
      <c r="BD1311" s="6"/>
      <c r="BE1311" s="6"/>
      <c r="BF1311" s="6"/>
      <c r="BG1311" s="6"/>
      <c r="BH1311" s="6"/>
      <c r="BI1311" s="6"/>
      <c r="BJ1311" s="6"/>
      <c r="BK1311" s="6"/>
      <c r="BL1311" s="6"/>
      <c r="BM1311" s="6"/>
      <c r="BN1311" s="6"/>
      <c r="BO1311" s="6"/>
      <c r="BP1311" s="6"/>
      <c r="BQ1311" s="6"/>
      <c r="BR1311" s="6"/>
      <c r="BS1311" s="6"/>
      <c r="BT1311" s="6"/>
      <c r="BU1311" s="6"/>
      <c r="BV1311" s="6"/>
      <c r="BW1311" s="6"/>
      <c r="BX1311" s="6"/>
      <c r="BY1311" s="6"/>
      <c r="BZ1311" s="6"/>
      <c r="CA1311" s="6"/>
      <c r="CB1311" s="6"/>
      <c r="CC1311" s="6"/>
      <c r="CD1311" s="6"/>
      <c r="CE1311" s="6"/>
      <c r="CF1311" s="6"/>
      <c r="CG1311" s="6"/>
      <c r="CH1311" s="6"/>
      <c r="CI1311" s="6"/>
      <c r="CJ1311" s="6"/>
      <c r="CK1311" s="6"/>
      <c r="CL1311" s="6"/>
      <c r="CN1311" s="6"/>
      <c r="CO1311" s="6"/>
      <c r="CP1311" s="6"/>
      <c r="CQ1311" s="6"/>
      <c r="CR1311" s="6"/>
      <c r="CS1311" s="6"/>
      <c r="CT1311" s="6"/>
      <c r="CU1311" s="6"/>
      <c r="CV1311" s="6"/>
      <c r="CW1311" s="6"/>
      <c r="CX1311" s="6"/>
      <c r="CY1311" s="6"/>
      <c r="CZ1311" s="6"/>
      <c r="DA1311" s="6"/>
      <c r="DB1311" s="6"/>
      <c r="DC1311" s="6"/>
      <c r="DD1311" s="6"/>
      <c r="DE1311" s="6"/>
      <c r="DF1311" s="6"/>
      <c r="DG1311" s="6"/>
      <c r="DH1311" s="6"/>
      <c r="DJ1311" s="6"/>
      <c r="DK1311" s="6"/>
      <c r="DL1311" s="6"/>
      <c r="DM1311" s="6"/>
      <c r="DN1311" s="6"/>
      <c r="DO1311" s="6"/>
      <c r="DP1311" s="6"/>
      <c r="DQ1311" s="6"/>
      <c r="DR1311" s="6"/>
      <c r="DS1311" s="6"/>
      <c r="DU1311" s="6"/>
      <c r="DV1311" s="6"/>
      <c r="DW1311" s="6"/>
      <c r="DX1311" s="6"/>
      <c r="DY1311" s="6"/>
      <c r="DZ1311" s="6"/>
      <c r="EA1311" s="6"/>
      <c r="EB1311" s="6"/>
      <c r="EC1311" s="6"/>
      <c r="ED1311" s="6"/>
      <c r="EE1311" s="6"/>
      <c r="EF1311" s="6"/>
      <c r="EG1311" s="6"/>
    </row>
    <row r="1312" spans="48:137" customFormat="1" x14ac:dyDescent="0.2">
      <c r="AV1312" s="6"/>
      <c r="AW1312" s="158"/>
      <c r="AX1312" s="158"/>
      <c r="AY1312" s="158"/>
      <c r="AZ1312" s="158"/>
      <c r="BA1312" s="158"/>
      <c r="BB1312" s="6"/>
      <c r="BC1312" s="6"/>
      <c r="BD1312" s="6"/>
      <c r="BE1312" s="6"/>
      <c r="BF1312" s="6"/>
      <c r="BG1312" s="6"/>
      <c r="BH1312" s="6"/>
      <c r="BI1312" s="6"/>
      <c r="BJ1312" s="6"/>
      <c r="BK1312" s="6"/>
      <c r="BL1312" s="6"/>
      <c r="BM1312" s="6"/>
      <c r="BN1312" s="6"/>
      <c r="BO1312" s="6"/>
      <c r="BP1312" s="6"/>
      <c r="BQ1312" s="6"/>
      <c r="BR1312" s="6"/>
      <c r="BS1312" s="6"/>
      <c r="BT1312" s="6"/>
      <c r="BU1312" s="6"/>
      <c r="BV1312" s="6"/>
      <c r="BW1312" s="6"/>
      <c r="BX1312" s="6"/>
      <c r="BY1312" s="6"/>
      <c r="BZ1312" s="6"/>
      <c r="CA1312" s="6"/>
      <c r="CB1312" s="6"/>
      <c r="CC1312" s="6"/>
      <c r="CD1312" s="6"/>
      <c r="CE1312" s="6"/>
      <c r="CF1312" s="6"/>
      <c r="CG1312" s="6"/>
      <c r="CH1312" s="6"/>
      <c r="CI1312" s="6"/>
      <c r="CJ1312" s="6"/>
      <c r="CK1312" s="6"/>
      <c r="CL1312" s="6"/>
      <c r="CN1312" s="6"/>
      <c r="CO1312" s="6"/>
      <c r="CP1312" s="6"/>
      <c r="CQ1312" s="6"/>
      <c r="CR1312" s="6"/>
      <c r="CS1312" s="6"/>
      <c r="CT1312" s="6"/>
      <c r="CU1312" s="6"/>
      <c r="CV1312" s="6"/>
      <c r="CW1312" s="6"/>
      <c r="CX1312" s="6"/>
      <c r="CY1312" s="6"/>
      <c r="CZ1312" s="6"/>
      <c r="DA1312" s="6"/>
      <c r="DB1312" s="6"/>
      <c r="DC1312" s="6"/>
      <c r="DD1312" s="6"/>
      <c r="DE1312" s="6"/>
      <c r="DF1312" s="6"/>
      <c r="DG1312" s="6"/>
      <c r="DH1312" s="6"/>
      <c r="DJ1312" s="6"/>
      <c r="DK1312" s="6"/>
      <c r="DL1312" s="6"/>
      <c r="DM1312" s="6"/>
      <c r="DN1312" s="6"/>
      <c r="DO1312" s="6"/>
      <c r="DP1312" s="6"/>
      <c r="DQ1312" s="6"/>
      <c r="DR1312" s="6"/>
      <c r="DS1312" s="6"/>
      <c r="DU1312" s="6"/>
      <c r="DV1312" s="6"/>
      <c r="DW1312" s="6"/>
      <c r="DX1312" s="6"/>
      <c r="DY1312" s="6"/>
      <c r="DZ1312" s="6"/>
      <c r="EA1312" s="6"/>
      <c r="EB1312" s="6"/>
      <c r="EC1312" s="6"/>
      <c r="ED1312" s="6"/>
      <c r="EE1312" s="6"/>
      <c r="EF1312" s="6"/>
      <c r="EG1312" s="6"/>
    </row>
    <row r="1313" spans="48:137" customFormat="1" x14ac:dyDescent="0.2">
      <c r="AV1313" s="6"/>
      <c r="AW1313" s="158"/>
      <c r="AX1313" s="158"/>
      <c r="AY1313" s="158"/>
      <c r="AZ1313" s="158"/>
      <c r="BA1313" s="158"/>
      <c r="BB1313" s="6"/>
      <c r="BC1313" s="6"/>
      <c r="BD1313" s="6"/>
      <c r="BE1313" s="6"/>
      <c r="BF1313" s="6"/>
      <c r="BG1313" s="6"/>
      <c r="BH1313" s="6"/>
      <c r="BI1313" s="6"/>
      <c r="BJ1313" s="6"/>
      <c r="BK1313" s="6"/>
      <c r="BL1313" s="6"/>
      <c r="BM1313" s="6"/>
      <c r="BN1313" s="6"/>
      <c r="BO1313" s="6"/>
      <c r="BP1313" s="6"/>
      <c r="BQ1313" s="6"/>
      <c r="BR1313" s="6"/>
      <c r="BS1313" s="6"/>
      <c r="BT1313" s="6"/>
      <c r="BU1313" s="6"/>
      <c r="BV1313" s="6"/>
      <c r="BW1313" s="6"/>
      <c r="BX1313" s="6"/>
      <c r="BY1313" s="6"/>
      <c r="BZ1313" s="6"/>
      <c r="CA1313" s="6"/>
      <c r="CB1313" s="6"/>
      <c r="CC1313" s="6"/>
      <c r="CD1313" s="6"/>
      <c r="CE1313" s="6"/>
      <c r="CF1313" s="6"/>
      <c r="CG1313" s="6"/>
      <c r="CH1313" s="6"/>
      <c r="CI1313" s="6"/>
      <c r="CJ1313" s="6"/>
      <c r="CK1313" s="6"/>
      <c r="CL1313" s="6"/>
      <c r="CN1313" s="6"/>
      <c r="CO1313" s="6"/>
      <c r="CP1313" s="6"/>
      <c r="CQ1313" s="6"/>
      <c r="CR1313" s="6"/>
      <c r="CS1313" s="6"/>
      <c r="CT1313" s="6"/>
      <c r="CU1313" s="6"/>
      <c r="CV1313" s="6"/>
      <c r="CW1313" s="6"/>
      <c r="CX1313" s="6"/>
      <c r="CY1313" s="6"/>
      <c r="CZ1313" s="6"/>
      <c r="DA1313" s="6"/>
      <c r="DB1313" s="6"/>
      <c r="DC1313" s="6"/>
      <c r="DD1313" s="6"/>
      <c r="DE1313" s="6"/>
      <c r="DF1313" s="6"/>
      <c r="DG1313" s="6"/>
      <c r="DH1313" s="6"/>
      <c r="DJ1313" s="6"/>
      <c r="DK1313" s="6"/>
      <c r="DL1313" s="6"/>
      <c r="DM1313" s="6"/>
      <c r="DN1313" s="6"/>
      <c r="DO1313" s="6"/>
      <c r="DP1313" s="6"/>
      <c r="DQ1313" s="6"/>
      <c r="DR1313" s="6"/>
      <c r="DS1313" s="6"/>
      <c r="DU1313" s="6"/>
      <c r="DV1313" s="6"/>
      <c r="DW1313" s="6"/>
      <c r="DX1313" s="6"/>
      <c r="DY1313" s="6"/>
      <c r="DZ1313" s="6"/>
      <c r="EA1313" s="6"/>
      <c r="EB1313" s="6"/>
      <c r="EC1313" s="6"/>
      <c r="ED1313" s="6"/>
      <c r="EE1313" s="6"/>
      <c r="EF1313" s="6"/>
      <c r="EG1313" s="6"/>
    </row>
    <row r="1314" spans="48:137" customFormat="1" x14ac:dyDescent="0.2">
      <c r="AV1314" s="6"/>
      <c r="AW1314" s="158"/>
      <c r="AX1314" s="158"/>
      <c r="AY1314" s="158"/>
      <c r="AZ1314" s="158"/>
      <c r="BA1314" s="158"/>
      <c r="BB1314" s="6"/>
      <c r="BC1314" s="6"/>
      <c r="BD1314" s="6"/>
      <c r="BE1314" s="6"/>
      <c r="BF1314" s="6"/>
      <c r="BG1314" s="6"/>
      <c r="BH1314" s="6"/>
      <c r="BI1314" s="6"/>
      <c r="BJ1314" s="6"/>
      <c r="BK1314" s="6"/>
      <c r="BL1314" s="6"/>
      <c r="BM1314" s="6"/>
      <c r="BN1314" s="6"/>
      <c r="BO1314" s="6"/>
      <c r="BP1314" s="6"/>
      <c r="BQ1314" s="6"/>
      <c r="BR1314" s="6"/>
      <c r="BS1314" s="6"/>
      <c r="BT1314" s="6"/>
      <c r="BU1314" s="6"/>
      <c r="BV1314" s="6"/>
      <c r="BW1314" s="6"/>
      <c r="BX1314" s="6"/>
      <c r="BY1314" s="6"/>
      <c r="BZ1314" s="6"/>
      <c r="CA1314" s="6"/>
      <c r="CB1314" s="6"/>
      <c r="CC1314" s="6"/>
      <c r="CD1314" s="6"/>
      <c r="CE1314" s="6"/>
      <c r="CF1314" s="6"/>
      <c r="CG1314" s="6"/>
      <c r="CH1314" s="6"/>
      <c r="CI1314" s="6"/>
      <c r="CJ1314" s="6"/>
      <c r="CK1314" s="6"/>
      <c r="CL1314" s="6"/>
      <c r="CN1314" s="6"/>
      <c r="CO1314" s="6"/>
      <c r="CP1314" s="6"/>
      <c r="CQ1314" s="6"/>
      <c r="CR1314" s="6"/>
      <c r="CS1314" s="6"/>
      <c r="CT1314" s="6"/>
      <c r="CU1314" s="6"/>
      <c r="CV1314" s="6"/>
      <c r="CW1314" s="6"/>
      <c r="CX1314" s="6"/>
      <c r="CY1314" s="6"/>
      <c r="CZ1314" s="6"/>
      <c r="DA1314" s="6"/>
      <c r="DB1314" s="6"/>
      <c r="DC1314" s="6"/>
      <c r="DD1314" s="6"/>
      <c r="DE1314" s="6"/>
      <c r="DF1314" s="6"/>
      <c r="DG1314" s="6"/>
      <c r="DH1314" s="6"/>
      <c r="DJ1314" s="6"/>
      <c r="DK1314" s="6"/>
      <c r="DL1314" s="6"/>
      <c r="DM1314" s="6"/>
      <c r="DN1314" s="6"/>
      <c r="DO1314" s="6"/>
      <c r="DP1314" s="6"/>
      <c r="DQ1314" s="6"/>
      <c r="DR1314" s="6"/>
      <c r="DS1314" s="6"/>
      <c r="DU1314" s="6"/>
      <c r="DV1314" s="6"/>
      <c r="DW1314" s="6"/>
      <c r="DX1314" s="6"/>
      <c r="DY1314" s="6"/>
      <c r="DZ1314" s="6"/>
      <c r="EA1314" s="6"/>
      <c r="EB1314" s="6"/>
      <c r="EC1314" s="6"/>
      <c r="ED1314" s="6"/>
      <c r="EE1314" s="6"/>
      <c r="EF1314" s="6"/>
      <c r="EG1314" s="6"/>
    </row>
    <row r="1315" spans="48:137" customFormat="1" x14ac:dyDescent="0.2">
      <c r="AV1315" s="6"/>
      <c r="AW1315" s="158"/>
      <c r="AX1315" s="158"/>
      <c r="AY1315" s="158"/>
      <c r="AZ1315" s="158"/>
      <c r="BA1315" s="158"/>
      <c r="BB1315" s="6"/>
      <c r="BC1315" s="6"/>
      <c r="BD1315" s="6"/>
      <c r="BE1315" s="6"/>
      <c r="BF1315" s="6"/>
      <c r="BG1315" s="6"/>
      <c r="BH1315" s="6"/>
      <c r="BI1315" s="6"/>
      <c r="BJ1315" s="6"/>
      <c r="BK1315" s="6"/>
      <c r="BL1315" s="6"/>
      <c r="BM1315" s="6"/>
      <c r="BN1315" s="6"/>
      <c r="BO1315" s="6"/>
      <c r="BP1315" s="6"/>
      <c r="BQ1315" s="6"/>
      <c r="BR1315" s="6"/>
      <c r="BS1315" s="6"/>
      <c r="BT1315" s="6"/>
      <c r="BU1315" s="6"/>
      <c r="BV1315" s="6"/>
      <c r="BW1315" s="6"/>
      <c r="BX1315" s="6"/>
      <c r="BY1315" s="6"/>
      <c r="BZ1315" s="6"/>
      <c r="CA1315" s="6"/>
      <c r="CB1315" s="6"/>
      <c r="CC1315" s="6"/>
      <c r="CD1315" s="6"/>
      <c r="CE1315" s="6"/>
      <c r="CF1315" s="6"/>
      <c r="CG1315" s="6"/>
      <c r="CH1315" s="6"/>
      <c r="CI1315" s="6"/>
      <c r="CJ1315" s="6"/>
      <c r="CK1315" s="6"/>
      <c r="CL1315" s="6"/>
      <c r="CN1315" s="6"/>
      <c r="CO1315" s="6"/>
      <c r="CP1315" s="6"/>
      <c r="CQ1315" s="6"/>
      <c r="CR1315" s="6"/>
      <c r="CS1315" s="6"/>
      <c r="CT1315" s="6"/>
      <c r="CU1315" s="6"/>
      <c r="CV1315" s="6"/>
      <c r="CW1315" s="6"/>
      <c r="CX1315" s="6"/>
      <c r="CY1315" s="6"/>
      <c r="CZ1315" s="6"/>
      <c r="DA1315" s="6"/>
      <c r="DB1315" s="6"/>
      <c r="DC1315" s="6"/>
      <c r="DD1315" s="6"/>
      <c r="DE1315" s="6"/>
      <c r="DF1315" s="6"/>
      <c r="DG1315" s="6"/>
      <c r="DH1315" s="6"/>
      <c r="DJ1315" s="6"/>
      <c r="DK1315" s="6"/>
      <c r="DL1315" s="6"/>
      <c r="DM1315" s="6"/>
      <c r="DN1315" s="6"/>
      <c r="DO1315" s="6"/>
      <c r="DP1315" s="6"/>
      <c r="DQ1315" s="6"/>
      <c r="DR1315" s="6"/>
      <c r="DS1315" s="6"/>
      <c r="DU1315" s="6"/>
      <c r="DV1315" s="6"/>
      <c r="DW1315" s="6"/>
      <c r="DX1315" s="6"/>
      <c r="DY1315" s="6"/>
      <c r="DZ1315" s="6"/>
      <c r="EA1315" s="6"/>
      <c r="EB1315" s="6"/>
      <c r="EC1315" s="6"/>
      <c r="ED1315" s="6"/>
      <c r="EE1315" s="6"/>
      <c r="EF1315" s="6"/>
      <c r="EG1315" s="6"/>
    </row>
    <row r="1316" spans="48:137" customFormat="1" x14ac:dyDescent="0.2">
      <c r="AV1316" s="6"/>
      <c r="AW1316" s="158"/>
      <c r="AX1316" s="158"/>
      <c r="AY1316" s="158"/>
      <c r="AZ1316" s="158"/>
      <c r="BA1316" s="158"/>
      <c r="BB1316" s="6"/>
      <c r="BC1316" s="6"/>
      <c r="BD1316" s="6"/>
      <c r="BE1316" s="6"/>
      <c r="BF1316" s="6"/>
      <c r="BG1316" s="6"/>
      <c r="BH1316" s="6"/>
      <c r="BI1316" s="6"/>
      <c r="BJ1316" s="6"/>
      <c r="BK1316" s="6"/>
      <c r="BL1316" s="6"/>
      <c r="BM1316" s="6"/>
      <c r="BN1316" s="6"/>
      <c r="BO1316" s="6"/>
      <c r="BP1316" s="6"/>
      <c r="BQ1316" s="6"/>
      <c r="BR1316" s="6"/>
      <c r="BS1316" s="6"/>
      <c r="BT1316" s="6"/>
      <c r="BU1316" s="6"/>
      <c r="BV1316" s="6"/>
      <c r="BW1316" s="6"/>
      <c r="BX1316" s="6"/>
      <c r="BY1316" s="6"/>
      <c r="BZ1316" s="6"/>
      <c r="CA1316" s="6"/>
      <c r="CB1316" s="6"/>
      <c r="CC1316" s="6"/>
      <c r="CD1316" s="6"/>
      <c r="CE1316" s="6"/>
      <c r="CF1316" s="6"/>
      <c r="CG1316" s="6"/>
      <c r="CH1316" s="6"/>
      <c r="CI1316" s="6"/>
      <c r="CJ1316" s="6"/>
      <c r="CK1316" s="6"/>
      <c r="CL1316" s="6"/>
      <c r="CN1316" s="6"/>
      <c r="CO1316" s="6"/>
      <c r="CP1316" s="6"/>
      <c r="CQ1316" s="6"/>
      <c r="CR1316" s="6"/>
      <c r="CS1316" s="6"/>
      <c r="CT1316" s="6"/>
      <c r="CU1316" s="6"/>
      <c r="CV1316" s="6"/>
      <c r="CW1316" s="6"/>
      <c r="CX1316" s="6"/>
      <c r="CY1316" s="6"/>
      <c r="CZ1316" s="6"/>
      <c r="DA1316" s="6"/>
      <c r="DB1316" s="6"/>
      <c r="DC1316" s="6"/>
      <c r="DD1316" s="6"/>
      <c r="DE1316" s="6"/>
      <c r="DF1316" s="6"/>
      <c r="DG1316" s="6"/>
      <c r="DH1316" s="6"/>
      <c r="DJ1316" s="6"/>
      <c r="DK1316" s="6"/>
      <c r="DL1316" s="6"/>
      <c r="DM1316" s="6"/>
      <c r="DN1316" s="6"/>
      <c r="DO1316" s="6"/>
      <c r="DP1316" s="6"/>
      <c r="DQ1316" s="6"/>
      <c r="DR1316" s="6"/>
      <c r="DS1316" s="6"/>
      <c r="DU1316" s="6"/>
      <c r="DV1316" s="6"/>
      <c r="DW1316" s="6"/>
      <c r="DX1316" s="6"/>
      <c r="DY1316" s="6"/>
      <c r="DZ1316" s="6"/>
      <c r="EA1316" s="6"/>
      <c r="EB1316" s="6"/>
      <c r="EC1316" s="6"/>
      <c r="ED1316" s="6"/>
      <c r="EE1316" s="6"/>
      <c r="EF1316" s="6"/>
      <c r="EG1316" s="6"/>
    </row>
    <row r="1317" spans="48:137" customFormat="1" x14ac:dyDescent="0.2">
      <c r="AV1317" s="6"/>
      <c r="AW1317" s="158"/>
      <c r="AX1317" s="158"/>
      <c r="AY1317" s="158"/>
      <c r="AZ1317" s="158"/>
      <c r="BA1317" s="158"/>
      <c r="BB1317" s="6"/>
      <c r="BC1317" s="6"/>
      <c r="BD1317" s="6"/>
      <c r="BE1317" s="6"/>
      <c r="BF1317" s="6"/>
      <c r="BG1317" s="6"/>
      <c r="BH1317" s="6"/>
      <c r="BI1317" s="6"/>
      <c r="BJ1317" s="6"/>
      <c r="BK1317" s="6"/>
      <c r="BL1317" s="6"/>
      <c r="BM1317" s="6"/>
      <c r="BN1317" s="6"/>
      <c r="BO1317" s="6"/>
      <c r="BP1317" s="6"/>
      <c r="BQ1317" s="6"/>
      <c r="BR1317" s="6"/>
      <c r="BS1317" s="6"/>
      <c r="BT1317" s="6"/>
      <c r="BU1317" s="6"/>
      <c r="BV1317" s="6"/>
      <c r="BW1317" s="6"/>
      <c r="BX1317" s="6"/>
      <c r="BY1317" s="6"/>
      <c r="BZ1317" s="6"/>
      <c r="CA1317" s="6"/>
      <c r="CB1317" s="6"/>
      <c r="CC1317" s="6"/>
      <c r="CD1317" s="6"/>
      <c r="CE1317" s="6"/>
      <c r="CF1317" s="6"/>
      <c r="CG1317" s="6"/>
      <c r="CH1317" s="6"/>
      <c r="CI1317" s="6"/>
      <c r="CJ1317" s="6"/>
      <c r="CK1317" s="6"/>
      <c r="CL1317" s="6"/>
      <c r="CN1317" s="6"/>
      <c r="CO1317" s="6"/>
      <c r="CP1317" s="6"/>
      <c r="CQ1317" s="6"/>
      <c r="CR1317" s="6"/>
      <c r="CS1317" s="6"/>
      <c r="CT1317" s="6"/>
      <c r="CU1317" s="6"/>
      <c r="CV1317" s="6"/>
      <c r="CW1317" s="6"/>
      <c r="CX1317" s="6"/>
      <c r="CY1317" s="6"/>
      <c r="CZ1317" s="6"/>
      <c r="DA1317" s="6"/>
      <c r="DB1317" s="6"/>
      <c r="DC1317" s="6"/>
      <c r="DD1317" s="6"/>
      <c r="DE1317" s="6"/>
      <c r="DF1317" s="6"/>
      <c r="DG1317" s="6"/>
      <c r="DH1317" s="6"/>
      <c r="DJ1317" s="6"/>
      <c r="DK1317" s="6"/>
      <c r="DL1317" s="6"/>
      <c r="DM1317" s="6"/>
      <c r="DN1317" s="6"/>
      <c r="DO1317" s="6"/>
      <c r="DP1317" s="6"/>
      <c r="DQ1317" s="6"/>
      <c r="DR1317" s="6"/>
      <c r="DS1317" s="6"/>
      <c r="DU1317" s="6"/>
      <c r="DV1317" s="6"/>
      <c r="DW1317" s="6"/>
      <c r="DX1317" s="6"/>
      <c r="DY1317" s="6"/>
      <c r="DZ1317" s="6"/>
      <c r="EA1317" s="6"/>
      <c r="EB1317" s="6"/>
      <c r="EC1317" s="6"/>
      <c r="ED1317" s="6"/>
      <c r="EE1317" s="6"/>
      <c r="EF1317" s="6"/>
      <c r="EG1317" s="6"/>
    </row>
    <row r="1318" spans="48:137" customFormat="1" x14ac:dyDescent="0.2">
      <c r="AV1318" s="6"/>
      <c r="AW1318" s="158"/>
      <c r="AX1318" s="158"/>
      <c r="AY1318" s="158"/>
      <c r="AZ1318" s="158"/>
      <c r="BA1318" s="158"/>
      <c r="BB1318" s="6"/>
      <c r="BC1318" s="6"/>
      <c r="BD1318" s="6"/>
      <c r="BE1318" s="6"/>
      <c r="BF1318" s="6"/>
      <c r="BG1318" s="6"/>
      <c r="BH1318" s="6"/>
      <c r="BI1318" s="6"/>
      <c r="BJ1318" s="6"/>
      <c r="BK1318" s="6"/>
      <c r="BL1318" s="6"/>
      <c r="BM1318" s="6"/>
      <c r="BN1318" s="6"/>
      <c r="BO1318" s="6"/>
      <c r="BP1318" s="6"/>
      <c r="BQ1318" s="6"/>
      <c r="BR1318" s="6"/>
      <c r="BS1318" s="6"/>
      <c r="BT1318" s="6"/>
      <c r="BU1318" s="6"/>
      <c r="BV1318" s="6"/>
      <c r="BW1318" s="6"/>
      <c r="BX1318" s="6"/>
      <c r="BY1318" s="6"/>
      <c r="BZ1318" s="6"/>
      <c r="CA1318" s="6"/>
      <c r="CB1318" s="6"/>
      <c r="CC1318" s="6"/>
      <c r="CD1318" s="6"/>
      <c r="CE1318" s="6"/>
      <c r="CF1318" s="6"/>
      <c r="CG1318" s="6"/>
      <c r="CH1318" s="6"/>
      <c r="CI1318" s="6"/>
      <c r="CJ1318" s="6"/>
      <c r="CK1318" s="6"/>
      <c r="CL1318" s="6"/>
      <c r="CN1318" s="6"/>
      <c r="CO1318" s="6"/>
      <c r="CP1318" s="6"/>
      <c r="CQ1318" s="6"/>
      <c r="CR1318" s="6"/>
      <c r="CS1318" s="6"/>
      <c r="CT1318" s="6"/>
      <c r="CU1318" s="6"/>
      <c r="CV1318" s="6"/>
      <c r="CW1318" s="6"/>
      <c r="CX1318" s="6"/>
      <c r="CY1318" s="6"/>
      <c r="CZ1318" s="6"/>
      <c r="DA1318" s="6"/>
      <c r="DB1318" s="6"/>
      <c r="DC1318" s="6"/>
      <c r="DD1318" s="6"/>
      <c r="DE1318" s="6"/>
      <c r="DF1318" s="6"/>
      <c r="DG1318" s="6"/>
      <c r="DH1318" s="6"/>
      <c r="DJ1318" s="6"/>
      <c r="DK1318" s="6"/>
      <c r="DL1318" s="6"/>
      <c r="DM1318" s="6"/>
      <c r="DN1318" s="6"/>
      <c r="DO1318" s="6"/>
      <c r="DP1318" s="6"/>
      <c r="DQ1318" s="6"/>
      <c r="DR1318" s="6"/>
      <c r="DS1318" s="6"/>
      <c r="DU1318" s="6"/>
      <c r="DV1318" s="6"/>
      <c r="DW1318" s="6"/>
      <c r="DX1318" s="6"/>
      <c r="DY1318" s="6"/>
      <c r="DZ1318" s="6"/>
      <c r="EA1318" s="6"/>
      <c r="EB1318" s="6"/>
      <c r="EC1318" s="6"/>
      <c r="ED1318" s="6"/>
      <c r="EE1318" s="6"/>
      <c r="EF1318" s="6"/>
      <c r="EG1318" s="6"/>
    </row>
    <row r="1319" spans="48:137" customFormat="1" x14ac:dyDescent="0.2">
      <c r="AV1319" s="6"/>
      <c r="AW1319" s="158"/>
      <c r="AX1319" s="158"/>
      <c r="AY1319" s="158"/>
      <c r="AZ1319" s="158"/>
      <c r="BA1319" s="158"/>
      <c r="BB1319" s="6"/>
      <c r="BC1319" s="6"/>
      <c r="BD1319" s="6"/>
      <c r="BE1319" s="6"/>
      <c r="BF1319" s="6"/>
      <c r="BG1319" s="6"/>
      <c r="BH1319" s="6"/>
      <c r="BI1319" s="6"/>
      <c r="BJ1319" s="6"/>
      <c r="BK1319" s="6"/>
      <c r="BL1319" s="6"/>
      <c r="BM1319" s="6"/>
      <c r="BN1319" s="6"/>
      <c r="BO1319" s="6"/>
      <c r="BP1319" s="6"/>
      <c r="BQ1319" s="6"/>
      <c r="BR1319" s="6"/>
      <c r="BS1319" s="6"/>
      <c r="BT1319" s="6"/>
      <c r="BU1319" s="6"/>
      <c r="BV1319" s="6"/>
      <c r="BW1319" s="6"/>
      <c r="BX1319" s="6"/>
      <c r="BY1319" s="6"/>
      <c r="BZ1319" s="6"/>
      <c r="CA1319" s="6"/>
      <c r="CB1319" s="6"/>
      <c r="CC1319" s="6"/>
      <c r="CD1319" s="6"/>
      <c r="CE1319" s="6"/>
      <c r="CF1319" s="6"/>
      <c r="CG1319" s="6"/>
      <c r="CH1319" s="6"/>
      <c r="CI1319" s="6"/>
      <c r="CJ1319" s="6"/>
      <c r="CK1319" s="6"/>
      <c r="CL1319" s="6"/>
      <c r="CN1319" s="6"/>
      <c r="CO1319" s="6"/>
      <c r="CP1319" s="6"/>
      <c r="CQ1319" s="6"/>
      <c r="CR1319" s="6"/>
      <c r="CS1319" s="6"/>
      <c r="CT1319" s="6"/>
      <c r="CU1319" s="6"/>
      <c r="CV1319" s="6"/>
      <c r="CW1319" s="6"/>
      <c r="CX1319" s="6"/>
      <c r="CY1319" s="6"/>
      <c r="CZ1319" s="6"/>
      <c r="DA1319" s="6"/>
      <c r="DB1319" s="6"/>
      <c r="DC1319" s="6"/>
      <c r="DD1319" s="6"/>
      <c r="DE1319" s="6"/>
      <c r="DF1319" s="6"/>
      <c r="DG1319" s="6"/>
      <c r="DH1319" s="6"/>
      <c r="DJ1319" s="6"/>
      <c r="DK1319" s="6"/>
      <c r="DL1319" s="6"/>
      <c r="DM1319" s="6"/>
      <c r="DN1319" s="6"/>
      <c r="DO1319" s="6"/>
      <c r="DP1319" s="6"/>
      <c r="DQ1319" s="6"/>
      <c r="DR1319" s="6"/>
      <c r="DS1319" s="6"/>
      <c r="DU1319" s="6"/>
      <c r="DV1319" s="6"/>
      <c r="DW1319" s="6"/>
      <c r="DX1319" s="6"/>
      <c r="DY1319" s="6"/>
      <c r="DZ1319" s="6"/>
      <c r="EA1319" s="6"/>
      <c r="EB1319" s="6"/>
      <c r="EC1319" s="6"/>
      <c r="ED1319" s="6"/>
      <c r="EE1319" s="6"/>
      <c r="EF1319" s="6"/>
      <c r="EG1319" s="6"/>
    </row>
    <row r="1320" spans="48:137" customFormat="1" x14ac:dyDescent="0.2">
      <c r="AV1320" s="6"/>
      <c r="AW1320" s="158"/>
      <c r="AX1320" s="158"/>
      <c r="AY1320" s="158"/>
      <c r="AZ1320" s="158"/>
      <c r="BA1320" s="158"/>
      <c r="BB1320" s="6"/>
      <c r="BC1320" s="6"/>
      <c r="BD1320" s="6"/>
      <c r="BE1320" s="6"/>
      <c r="BF1320" s="6"/>
      <c r="BG1320" s="6"/>
      <c r="BH1320" s="6"/>
      <c r="BI1320" s="6"/>
      <c r="BJ1320" s="6"/>
      <c r="BK1320" s="6"/>
      <c r="BL1320" s="6"/>
      <c r="BM1320" s="6"/>
      <c r="BN1320" s="6"/>
      <c r="BO1320" s="6"/>
      <c r="BP1320" s="6"/>
      <c r="BQ1320" s="6"/>
      <c r="BR1320" s="6"/>
      <c r="BS1320" s="6"/>
      <c r="BT1320" s="6"/>
      <c r="BU1320" s="6"/>
      <c r="BV1320" s="6"/>
      <c r="BW1320" s="6"/>
      <c r="BX1320" s="6"/>
      <c r="BY1320" s="6"/>
      <c r="BZ1320" s="6"/>
      <c r="CA1320" s="6"/>
      <c r="CB1320" s="6"/>
      <c r="CC1320" s="6"/>
      <c r="CD1320" s="6"/>
      <c r="CE1320" s="6"/>
      <c r="CF1320" s="6"/>
      <c r="CG1320" s="6"/>
      <c r="CH1320" s="6"/>
      <c r="CI1320" s="6"/>
      <c r="CJ1320" s="6"/>
      <c r="CK1320" s="6"/>
      <c r="CL1320" s="6"/>
      <c r="CN1320" s="6"/>
      <c r="CO1320" s="6"/>
      <c r="CP1320" s="6"/>
      <c r="CQ1320" s="6"/>
      <c r="CR1320" s="6"/>
      <c r="CS1320" s="6"/>
      <c r="CT1320" s="6"/>
      <c r="CU1320" s="6"/>
      <c r="CV1320" s="6"/>
      <c r="CW1320" s="6"/>
      <c r="CX1320" s="6"/>
      <c r="CY1320" s="6"/>
      <c r="CZ1320" s="6"/>
      <c r="DA1320" s="6"/>
      <c r="DB1320" s="6"/>
      <c r="DC1320" s="6"/>
      <c r="DD1320" s="6"/>
      <c r="DE1320" s="6"/>
      <c r="DF1320" s="6"/>
      <c r="DG1320" s="6"/>
      <c r="DH1320" s="6"/>
      <c r="DJ1320" s="6"/>
      <c r="DK1320" s="6"/>
      <c r="DL1320" s="6"/>
      <c r="DM1320" s="6"/>
      <c r="DN1320" s="6"/>
      <c r="DO1320" s="6"/>
      <c r="DP1320" s="6"/>
      <c r="DQ1320" s="6"/>
      <c r="DR1320" s="6"/>
      <c r="DS1320" s="6"/>
      <c r="DU1320" s="6"/>
      <c r="DV1320" s="6"/>
      <c r="DW1320" s="6"/>
      <c r="DX1320" s="6"/>
      <c r="DY1320" s="6"/>
      <c r="DZ1320" s="6"/>
      <c r="EA1320" s="6"/>
      <c r="EB1320" s="6"/>
      <c r="EC1320" s="6"/>
      <c r="ED1320" s="6"/>
      <c r="EE1320" s="6"/>
      <c r="EF1320" s="6"/>
      <c r="EG1320" s="6"/>
    </row>
    <row r="1321" spans="48:137" customFormat="1" x14ac:dyDescent="0.2">
      <c r="AV1321" s="6"/>
      <c r="AW1321" s="158"/>
      <c r="AX1321" s="158"/>
      <c r="AY1321" s="158"/>
      <c r="AZ1321" s="158"/>
      <c r="BA1321" s="158"/>
      <c r="BB1321" s="6"/>
      <c r="BC1321" s="6"/>
      <c r="BD1321" s="6"/>
      <c r="BE1321" s="6"/>
      <c r="BF1321" s="6"/>
      <c r="BG1321" s="6"/>
      <c r="BH1321" s="6"/>
      <c r="BI1321" s="6"/>
      <c r="BJ1321" s="6"/>
      <c r="BK1321" s="6"/>
      <c r="BL1321" s="6"/>
      <c r="BM1321" s="6"/>
      <c r="BN1321" s="6"/>
      <c r="BO1321" s="6"/>
      <c r="BP1321" s="6"/>
      <c r="BQ1321" s="6"/>
      <c r="BR1321" s="6"/>
      <c r="BS1321" s="6"/>
      <c r="BT1321" s="6"/>
      <c r="BU1321" s="6"/>
      <c r="BV1321" s="6"/>
      <c r="BW1321" s="6"/>
      <c r="BX1321" s="6"/>
      <c r="BY1321" s="6"/>
      <c r="BZ1321" s="6"/>
      <c r="CA1321" s="6"/>
      <c r="CB1321" s="6"/>
      <c r="CC1321" s="6"/>
      <c r="CD1321" s="6"/>
      <c r="CE1321" s="6"/>
      <c r="CF1321" s="6"/>
      <c r="CG1321" s="6"/>
      <c r="CH1321" s="6"/>
      <c r="CI1321" s="6"/>
      <c r="CJ1321" s="6"/>
      <c r="CK1321" s="6"/>
      <c r="CL1321" s="6"/>
      <c r="CN1321" s="6"/>
      <c r="CO1321" s="6"/>
      <c r="CP1321" s="6"/>
      <c r="CQ1321" s="6"/>
      <c r="CR1321" s="6"/>
      <c r="CS1321" s="6"/>
      <c r="CT1321" s="6"/>
      <c r="CU1321" s="6"/>
      <c r="CV1321" s="6"/>
      <c r="CW1321" s="6"/>
      <c r="CX1321" s="6"/>
      <c r="CY1321" s="6"/>
      <c r="CZ1321" s="6"/>
      <c r="DA1321" s="6"/>
      <c r="DB1321" s="6"/>
      <c r="DC1321" s="6"/>
      <c r="DD1321" s="6"/>
      <c r="DE1321" s="6"/>
      <c r="DF1321" s="6"/>
      <c r="DG1321" s="6"/>
      <c r="DH1321" s="6"/>
      <c r="DJ1321" s="6"/>
      <c r="DK1321" s="6"/>
      <c r="DL1321" s="6"/>
      <c r="DM1321" s="6"/>
      <c r="DN1321" s="6"/>
      <c r="DO1321" s="6"/>
      <c r="DP1321" s="6"/>
      <c r="DQ1321" s="6"/>
      <c r="DR1321" s="6"/>
      <c r="DS1321" s="6"/>
      <c r="DU1321" s="6"/>
      <c r="DV1321" s="6"/>
      <c r="DW1321" s="6"/>
      <c r="DX1321" s="6"/>
      <c r="DY1321" s="6"/>
      <c r="DZ1321" s="6"/>
      <c r="EA1321" s="6"/>
      <c r="EB1321" s="6"/>
      <c r="EC1321" s="6"/>
      <c r="ED1321" s="6"/>
      <c r="EE1321" s="6"/>
      <c r="EF1321" s="6"/>
      <c r="EG1321" s="6"/>
    </row>
    <row r="1322" spans="48:137" customFormat="1" x14ac:dyDescent="0.2">
      <c r="AV1322" s="6"/>
      <c r="AW1322" s="158"/>
      <c r="AX1322" s="158"/>
      <c r="AY1322" s="158"/>
      <c r="AZ1322" s="158"/>
      <c r="BA1322" s="158"/>
      <c r="BB1322" s="6"/>
      <c r="BC1322" s="6"/>
      <c r="BD1322" s="6"/>
      <c r="BE1322" s="6"/>
      <c r="BF1322" s="6"/>
      <c r="BG1322" s="6"/>
      <c r="BH1322" s="6"/>
      <c r="BI1322" s="6"/>
      <c r="BJ1322" s="6"/>
      <c r="BK1322" s="6"/>
      <c r="BL1322" s="6"/>
      <c r="BM1322" s="6"/>
      <c r="BN1322" s="6"/>
      <c r="BO1322" s="6"/>
      <c r="BP1322" s="6"/>
      <c r="BQ1322" s="6"/>
      <c r="BR1322" s="6"/>
      <c r="BS1322" s="6"/>
      <c r="BT1322" s="6"/>
      <c r="BU1322" s="6"/>
      <c r="BV1322" s="6"/>
      <c r="BW1322" s="6"/>
      <c r="BX1322" s="6"/>
      <c r="BY1322" s="6"/>
      <c r="BZ1322" s="6"/>
      <c r="CA1322" s="6"/>
      <c r="CB1322" s="6"/>
      <c r="CC1322" s="6"/>
      <c r="CD1322" s="6"/>
      <c r="CE1322" s="6"/>
      <c r="CF1322" s="6"/>
      <c r="CG1322" s="6"/>
      <c r="CH1322" s="6"/>
      <c r="CI1322" s="6"/>
      <c r="CJ1322" s="6"/>
      <c r="CK1322" s="6"/>
      <c r="CL1322" s="6"/>
      <c r="CN1322" s="6"/>
      <c r="CO1322" s="6"/>
      <c r="CP1322" s="6"/>
      <c r="CQ1322" s="6"/>
      <c r="CR1322" s="6"/>
      <c r="CS1322" s="6"/>
      <c r="CT1322" s="6"/>
      <c r="CU1322" s="6"/>
      <c r="CV1322" s="6"/>
      <c r="CW1322" s="6"/>
      <c r="CX1322" s="6"/>
      <c r="CY1322" s="6"/>
      <c r="CZ1322" s="6"/>
      <c r="DA1322" s="6"/>
      <c r="DB1322" s="6"/>
      <c r="DC1322" s="6"/>
      <c r="DD1322" s="6"/>
      <c r="DE1322" s="6"/>
      <c r="DF1322" s="6"/>
      <c r="DG1322" s="6"/>
      <c r="DH1322" s="6"/>
      <c r="DJ1322" s="6"/>
      <c r="DK1322" s="6"/>
      <c r="DL1322" s="6"/>
      <c r="DM1322" s="6"/>
      <c r="DN1322" s="6"/>
      <c r="DO1322" s="6"/>
      <c r="DP1322" s="6"/>
      <c r="DQ1322" s="6"/>
      <c r="DR1322" s="6"/>
      <c r="DS1322" s="6"/>
      <c r="DU1322" s="6"/>
      <c r="DV1322" s="6"/>
      <c r="DW1322" s="6"/>
      <c r="DX1322" s="6"/>
      <c r="DY1322" s="6"/>
      <c r="DZ1322" s="6"/>
      <c r="EA1322" s="6"/>
      <c r="EB1322" s="6"/>
      <c r="EC1322" s="6"/>
      <c r="ED1322" s="6"/>
      <c r="EE1322" s="6"/>
      <c r="EF1322" s="6"/>
      <c r="EG1322" s="6"/>
    </row>
    <row r="1323" spans="48:137" customFormat="1" x14ac:dyDescent="0.2">
      <c r="AV1323" s="6"/>
      <c r="AW1323" s="158"/>
      <c r="AX1323" s="158"/>
      <c r="AY1323" s="158"/>
      <c r="AZ1323" s="158"/>
      <c r="BA1323" s="158"/>
      <c r="BB1323" s="6"/>
      <c r="BC1323" s="6"/>
      <c r="BD1323" s="6"/>
      <c r="BE1323" s="6"/>
      <c r="BF1323" s="6"/>
      <c r="BG1323" s="6"/>
      <c r="BH1323" s="6"/>
      <c r="BI1323" s="6"/>
      <c r="BJ1323" s="6"/>
      <c r="BK1323" s="6"/>
      <c r="BL1323" s="6"/>
      <c r="BM1323" s="6"/>
      <c r="BN1323" s="6"/>
      <c r="BO1323" s="6"/>
      <c r="BP1323" s="6"/>
      <c r="BQ1323" s="6"/>
      <c r="BR1323" s="6"/>
      <c r="BS1323" s="6"/>
      <c r="BT1323" s="6"/>
      <c r="BU1323" s="6"/>
      <c r="BV1323" s="6"/>
      <c r="BW1323" s="6"/>
      <c r="BX1323" s="6"/>
      <c r="BY1323" s="6"/>
      <c r="BZ1323" s="6"/>
      <c r="CA1323" s="6"/>
      <c r="CB1323" s="6"/>
      <c r="CC1323" s="6"/>
      <c r="CD1323" s="6"/>
      <c r="CE1323" s="6"/>
      <c r="CF1323" s="6"/>
      <c r="CG1323" s="6"/>
      <c r="CH1323" s="6"/>
      <c r="CI1323" s="6"/>
      <c r="CJ1323" s="6"/>
      <c r="CK1323" s="6"/>
      <c r="CL1323" s="6"/>
      <c r="CN1323" s="6"/>
      <c r="CO1323" s="6"/>
      <c r="CP1323" s="6"/>
      <c r="CQ1323" s="6"/>
      <c r="CR1323" s="6"/>
      <c r="CS1323" s="6"/>
      <c r="CT1323" s="6"/>
      <c r="CU1323" s="6"/>
      <c r="CV1323" s="6"/>
      <c r="CW1323" s="6"/>
      <c r="CX1323" s="6"/>
      <c r="CY1323" s="6"/>
      <c r="CZ1323" s="6"/>
      <c r="DA1323" s="6"/>
      <c r="DB1323" s="6"/>
      <c r="DC1323" s="6"/>
      <c r="DD1323" s="6"/>
      <c r="DE1323" s="6"/>
      <c r="DF1323" s="6"/>
      <c r="DG1323" s="6"/>
      <c r="DH1323" s="6"/>
      <c r="DJ1323" s="6"/>
      <c r="DK1323" s="6"/>
      <c r="DL1323" s="6"/>
      <c r="DM1323" s="6"/>
      <c r="DN1323" s="6"/>
      <c r="DO1323" s="6"/>
      <c r="DP1323" s="6"/>
      <c r="DQ1323" s="6"/>
      <c r="DR1323" s="6"/>
      <c r="DS1323" s="6"/>
      <c r="DU1323" s="6"/>
      <c r="DV1323" s="6"/>
      <c r="DW1323" s="6"/>
      <c r="DX1323" s="6"/>
      <c r="DY1323" s="6"/>
      <c r="DZ1323" s="6"/>
      <c r="EA1323" s="6"/>
      <c r="EB1323" s="6"/>
      <c r="EC1323" s="6"/>
      <c r="ED1323" s="6"/>
      <c r="EE1323" s="6"/>
      <c r="EF1323" s="6"/>
      <c r="EG1323" s="6"/>
    </row>
    <row r="1324" spans="48:137" customFormat="1" x14ac:dyDescent="0.2">
      <c r="AV1324" s="6"/>
      <c r="AW1324" s="158"/>
      <c r="AX1324" s="158"/>
      <c r="AY1324" s="158"/>
      <c r="AZ1324" s="158"/>
      <c r="BA1324" s="158"/>
      <c r="BB1324" s="6"/>
      <c r="BC1324" s="6"/>
      <c r="BD1324" s="6"/>
      <c r="BE1324" s="6"/>
      <c r="BF1324" s="6"/>
      <c r="BG1324" s="6"/>
      <c r="BH1324" s="6"/>
      <c r="BI1324" s="6"/>
      <c r="BJ1324" s="6"/>
      <c r="BK1324" s="6"/>
      <c r="BL1324" s="6"/>
      <c r="BM1324" s="6"/>
      <c r="BN1324" s="6"/>
      <c r="BO1324" s="6"/>
      <c r="BP1324" s="6"/>
      <c r="BQ1324" s="6"/>
      <c r="BR1324" s="6"/>
      <c r="BS1324" s="6"/>
      <c r="BT1324" s="6"/>
      <c r="BU1324" s="6"/>
      <c r="BV1324" s="6"/>
      <c r="BW1324" s="6"/>
      <c r="BX1324" s="6"/>
      <c r="BY1324" s="6"/>
      <c r="BZ1324" s="6"/>
      <c r="CA1324" s="6"/>
      <c r="CB1324" s="6"/>
      <c r="CC1324" s="6"/>
      <c r="CD1324" s="6"/>
      <c r="CE1324" s="6"/>
      <c r="CF1324" s="6"/>
      <c r="CG1324" s="6"/>
      <c r="CH1324" s="6"/>
      <c r="CI1324" s="6"/>
      <c r="CJ1324" s="6"/>
      <c r="CK1324" s="6"/>
      <c r="CL1324" s="6"/>
      <c r="CN1324" s="6"/>
      <c r="CO1324" s="6"/>
      <c r="CP1324" s="6"/>
      <c r="CQ1324" s="6"/>
      <c r="CR1324" s="6"/>
      <c r="CS1324" s="6"/>
      <c r="CT1324" s="6"/>
      <c r="CU1324" s="6"/>
      <c r="CV1324" s="6"/>
      <c r="CW1324" s="6"/>
      <c r="CX1324" s="6"/>
      <c r="CY1324" s="6"/>
      <c r="CZ1324" s="6"/>
      <c r="DA1324" s="6"/>
      <c r="DB1324" s="6"/>
      <c r="DC1324" s="6"/>
      <c r="DD1324" s="6"/>
      <c r="DE1324" s="6"/>
      <c r="DF1324" s="6"/>
      <c r="DG1324" s="6"/>
      <c r="DH1324" s="6"/>
      <c r="DJ1324" s="6"/>
      <c r="DK1324" s="6"/>
      <c r="DL1324" s="6"/>
      <c r="DM1324" s="6"/>
      <c r="DN1324" s="6"/>
      <c r="DO1324" s="6"/>
      <c r="DP1324" s="6"/>
      <c r="DQ1324" s="6"/>
      <c r="DR1324" s="6"/>
      <c r="DS1324" s="6"/>
      <c r="DU1324" s="6"/>
      <c r="DV1324" s="6"/>
      <c r="DW1324" s="6"/>
      <c r="DX1324" s="6"/>
      <c r="DY1324" s="6"/>
      <c r="DZ1324" s="6"/>
      <c r="EA1324" s="6"/>
      <c r="EB1324" s="6"/>
      <c r="EC1324" s="6"/>
      <c r="ED1324" s="6"/>
      <c r="EE1324" s="6"/>
      <c r="EF1324" s="6"/>
      <c r="EG1324" s="6"/>
    </row>
    <row r="1325" spans="48:137" customFormat="1" x14ac:dyDescent="0.2">
      <c r="AV1325" s="6"/>
      <c r="AW1325" s="158"/>
      <c r="AX1325" s="158"/>
      <c r="AY1325" s="158"/>
      <c r="AZ1325" s="158"/>
      <c r="BA1325" s="158"/>
      <c r="BB1325" s="6"/>
      <c r="BC1325" s="6"/>
      <c r="BD1325" s="6"/>
      <c r="BE1325" s="6"/>
      <c r="BF1325" s="6"/>
      <c r="BG1325" s="6"/>
      <c r="BH1325" s="6"/>
      <c r="BI1325" s="6"/>
      <c r="BJ1325" s="6"/>
      <c r="BK1325" s="6"/>
      <c r="BL1325" s="6"/>
      <c r="BM1325" s="6"/>
      <c r="BN1325" s="6"/>
      <c r="BO1325" s="6"/>
      <c r="BP1325" s="6"/>
      <c r="BQ1325" s="6"/>
      <c r="BR1325" s="6"/>
      <c r="BS1325" s="6"/>
      <c r="BT1325" s="6"/>
      <c r="BU1325" s="6"/>
      <c r="BV1325" s="6"/>
      <c r="BW1325" s="6"/>
      <c r="BX1325" s="6"/>
      <c r="BY1325" s="6"/>
      <c r="BZ1325" s="6"/>
      <c r="CA1325" s="6"/>
      <c r="CB1325" s="6"/>
      <c r="CC1325" s="6"/>
      <c r="CD1325" s="6"/>
      <c r="CE1325" s="6"/>
      <c r="CF1325" s="6"/>
      <c r="CG1325" s="6"/>
      <c r="CH1325" s="6"/>
      <c r="CI1325" s="6"/>
      <c r="CJ1325" s="6"/>
      <c r="CK1325" s="6"/>
      <c r="CL1325" s="6"/>
      <c r="CN1325" s="6"/>
      <c r="CO1325" s="6"/>
      <c r="CP1325" s="6"/>
      <c r="CQ1325" s="6"/>
      <c r="CR1325" s="6"/>
      <c r="CS1325" s="6"/>
      <c r="CT1325" s="6"/>
      <c r="CU1325" s="6"/>
      <c r="CV1325" s="6"/>
      <c r="CW1325" s="6"/>
      <c r="CX1325" s="6"/>
      <c r="CY1325" s="6"/>
      <c r="CZ1325" s="6"/>
      <c r="DA1325" s="6"/>
      <c r="DB1325" s="6"/>
      <c r="DC1325" s="6"/>
      <c r="DD1325" s="6"/>
      <c r="DE1325" s="6"/>
      <c r="DF1325" s="6"/>
      <c r="DG1325" s="6"/>
      <c r="DH1325" s="6"/>
      <c r="DJ1325" s="6"/>
      <c r="DK1325" s="6"/>
      <c r="DL1325" s="6"/>
      <c r="DM1325" s="6"/>
      <c r="DN1325" s="6"/>
      <c r="DO1325" s="6"/>
      <c r="DP1325" s="6"/>
      <c r="DQ1325" s="6"/>
      <c r="DR1325" s="6"/>
      <c r="DS1325" s="6"/>
      <c r="DU1325" s="6"/>
      <c r="DV1325" s="6"/>
      <c r="DW1325" s="6"/>
      <c r="DX1325" s="6"/>
      <c r="DY1325" s="6"/>
      <c r="DZ1325" s="6"/>
      <c r="EA1325" s="6"/>
      <c r="EB1325" s="6"/>
      <c r="EC1325" s="6"/>
      <c r="ED1325" s="6"/>
      <c r="EE1325" s="6"/>
      <c r="EF1325" s="6"/>
      <c r="EG1325" s="6"/>
    </row>
    <row r="1326" spans="48:137" customFormat="1" x14ac:dyDescent="0.2">
      <c r="AV1326" s="6"/>
      <c r="AW1326" s="158"/>
      <c r="AX1326" s="158"/>
      <c r="AY1326" s="158"/>
      <c r="AZ1326" s="158"/>
      <c r="BA1326" s="158"/>
      <c r="BB1326" s="6"/>
      <c r="BC1326" s="6"/>
      <c r="BD1326" s="6"/>
      <c r="BE1326" s="6"/>
      <c r="BF1326" s="6"/>
      <c r="BG1326" s="6"/>
      <c r="BH1326" s="6"/>
      <c r="BI1326" s="6"/>
      <c r="BJ1326" s="6"/>
      <c r="BK1326" s="6"/>
      <c r="BL1326" s="6"/>
      <c r="BM1326" s="6"/>
      <c r="BN1326" s="6"/>
      <c r="BO1326" s="6"/>
      <c r="BP1326" s="6"/>
      <c r="BQ1326" s="6"/>
      <c r="BR1326" s="6"/>
      <c r="BS1326" s="6"/>
      <c r="BT1326" s="6"/>
      <c r="BU1326" s="6"/>
      <c r="BV1326" s="6"/>
      <c r="BW1326" s="6"/>
      <c r="BX1326" s="6"/>
      <c r="BY1326" s="6"/>
      <c r="BZ1326" s="6"/>
      <c r="CA1326" s="6"/>
      <c r="CB1326" s="6"/>
      <c r="CC1326" s="6"/>
      <c r="CD1326" s="6"/>
      <c r="CE1326" s="6"/>
      <c r="CF1326" s="6"/>
      <c r="CG1326" s="6"/>
      <c r="CH1326" s="6"/>
      <c r="CI1326" s="6"/>
      <c r="CJ1326" s="6"/>
      <c r="CK1326" s="6"/>
      <c r="CL1326" s="6"/>
      <c r="CN1326" s="6"/>
      <c r="CO1326" s="6"/>
      <c r="CP1326" s="6"/>
      <c r="CQ1326" s="6"/>
      <c r="CR1326" s="6"/>
      <c r="CS1326" s="6"/>
      <c r="CT1326" s="6"/>
      <c r="CU1326" s="6"/>
      <c r="CV1326" s="6"/>
      <c r="CW1326" s="6"/>
      <c r="CX1326" s="6"/>
      <c r="CY1326" s="6"/>
      <c r="CZ1326" s="6"/>
      <c r="DA1326" s="6"/>
      <c r="DB1326" s="6"/>
      <c r="DC1326" s="6"/>
      <c r="DD1326" s="6"/>
      <c r="DE1326" s="6"/>
      <c r="DF1326" s="6"/>
      <c r="DG1326" s="6"/>
      <c r="DH1326" s="6"/>
      <c r="DJ1326" s="6"/>
      <c r="DK1326" s="6"/>
      <c r="DL1326" s="6"/>
      <c r="DM1326" s="6"/>
      <c r="DN1326" s="6"/>
      <c r="DO1326" s="6"/>
      <c r="DP1326" s="6"/>
      <c r="DQ1326" s="6"/>
      <c r="DR1326" s="6"/>
      <c r="DS1326" s="6"/>
      <c r="DU1326" s="6"/>
      <c r="DV1326" s="6"/>
      <c r="DW1326" s="6"/>
      <c r="DX1326" s="6"/>
      <c r="DY1326" s="6"/>
      <c r="DZ1326" s="6"/>
      <c r="EA1326" s="6"/>
      <c r="EB1326" s="6"/>
      <c r="EC1326" s="6"/>
      <c r="ED1326" s="6"/>
      <c r="EE1326" s="6"/>
      <c r="EF1326" s="6"/>
      <c r="EG1326" s="6"/>
    </row>
    <row r="1327" spans="48:137" customFormat="1" x14ac:dyDescent="0.2">
      <c r="AV1327" s="6"/>
      <c r="AW1327" s="158"/>
      <c r="AX1327" s="158"/>
      <c r="AY1327" s="158"/>
      <c r="AZ1327" s="158"/>
      <c r="BA1327" s="158"/>
      <c r="BB1327" s="6"/>
      <c r="BC1327" s="6"/>
      <c r="BD1327" s="6"/>
      <c r="BE1327" s="6"/>
      <c r="BF1327" s="6"/>
      <c r="BG1327" s="6"/>
      <c r="BH1327" s="6"/>
      <c r="BI1327" s="6"/>
      <c r="BJ1327" s="6"/>
      <c r="BK1327" s="6"/>
      <c r="BL1327" s="6"/>
      <c r="BM1327" s="6"/>
      <c r="BN1327" s="6"/>
      <c r="BO1327" s="6"/>
      <c r="BP1327" s="6"/>
      <c r="BQ1327" s="6"/>
      <c r="BR1327" s="6"/>
      <c r="BS1327" s="6"/>
      <c r="BT1327" s="6"/>
      <c r="BU1327" s="6"/>
      <c r="BV1327" s="6"/>
      <c r="BW1327" s="6"/>
      <c r="BX1327" s="6"/>
      <c r="BY1327" s="6"/>
      <c r="BZ1327" s="6"/>
      <c r="CA1327" s="6"/>
      <c r="CB1327" s="6"/>
      <c r="CC1327" s="6"/>
      <c r="CD1327" s="6"/>
      <c r="CE1327" s="6"/>
      <c r="CF1327" s="6"/>
      <c r="CG1327" s="6"/>
      <c r="CH1327" s="6"/>
      <c r="CI1327" s="6"/>
      <c r="CJ1327" s="6"/>
      <c r="CK1327" s="6"/>
      <c r="CL1327" s="6"/>
      <c r="CN1327" s="6"/>
      <c r="CO1327" s="6"/>
      <c r="CP1327" s="6"/>
      <c r="CQ1327" s="6"/>
      <c r="CR1327" s="6"/>
      <c r="CS1327" s="6"/>
      <c r="CT1327" s="6"/>
      <c r="CU1327" s="6"/>
      <c r="CV1327" s="6"/>
      <c r="CW1327" s="6"/>
      <c r="CX1327" s="6"/>
      <c r="CY1327" s="6"/>
      <c r="CZ1327" s="6"/>
      <c r="DA1327" s="6"/>
      <c r="DB1327" s="6"/>
      <c r="DC1327" s="6"/>
      <c r="DD1327" s="6"/>
      <c r="DE1327" s="6"/>
      <c r="DF1327" s="6"/>
      <c r="DG1327" s="6"/>
      <c r="DH1327" s="6"/>
      <c r="DJ1327" s="6"/>
      <c r="DK1327" s="6"/>
      <c r="DL1327" s="6"/>
      <c r="DM1327" s="6"/>
      <c r="DN1327" s="6"/>
      <c r="DO1327" s="6"/>
      <c r="DP1327" s="6"/>
      <c r="DQ1327" s="6"/>
      <c r="DR1327" s="6"/>
      <c r="DS1327" s="6"/>
      <c r="DU1327" s="6"/>
      <c r="DV1327" s="6"/>
      <c r="DW1327" s="6"/>
      <c r="DX1327" s="6"/>
      <c r="DY1327" s="6"/>
      <c r="DZ1327" s="6"/>
      <c r="EA1327" s="6"/>
      <c r="EB1327" s="6"/>
      <c r="EC1327" s="6"/>
      <c r="ED1327" s="6"/>
      <c r="EE1327" s="6"/>
      <c r="EF1327" s="6"/>
      <c r="EG1327" s="6"/>
    </row>
    <row r="1328" spans="48:137" customFormat="1" x14ac:dyDescent="0.2">
      <c r="AV1328" s="6"/>
      <c r="AW1328" s="158"/>
      <c r="AX1328" s="158"/>
      <c r="AY1328" s="158"/>
      <c r="AZ1328" s="158"/>
      <c r="BA1328" s="158"/>
      <c r="BB1328" s="6"/>
      <c r="BC1328" s="6"/>
      <c r="BD1328" s="6"/>
      <c r="BE1328" s="6"/>
      <c r="BF1328" s="6"/>
      <c r="BG1328" s="6"/>
      <c r="BH1328" s="6"/>
      <c r="BI1328" s="6"/>
      <c r="BJ1328" s="6"/>
      <c r="BK1328" s="6"/>
      <c r="BL1328" s="6"/>
      <c r="BM1328" s="6"/>
      <c r="BN1328" s="6"/>
      <c r="BO1328" s="6"/>
      <c r="BP1328" s="6"/>
      <c r="BQ1328" s="6"/>
      <c r="BR1328" s="6"/>
      <c r="BS1328" s="6"/>
      <c r="BT1328" s="6"/>
      <c r="BU1328" s="6"/>
      <c r="BV1328" s="6"/>
      <c r="BW1328" s="6"/>
      <c r="BX1328" s="6"/>
      <c r="BY1328" s="6"/>
      <c r="BZ1328" s="6"/>
      <c r="CA1328" s="6"/>
      <c r="CB1328" s="6"/>
      <c r="CC1328" s="6"/>
      <c r="CD1328" s="6"/>
      <c r="CE1328" s="6"/>
      <c r="CF1328" s="6"/>
      <c r="CG1328" s="6"/>
      <c r="CH1328" s="6"/>
      <c r="CI1328" s="6"/>
      <c r="CJ1328" s="6"/>
      <c r="CK1328" s="6"/>
      <c r="CL1328" s="6"/>
      <c r="CN1328" s="6"/>
      <c r="CO1328" s="6"/>
      <c r="CP1328" s="6"/>
      <c r="CQ1328" s="6"/>
      <c r="CR1328" s="6"/>
      <c r="CS1328" s="6"/>
      <c r="CT1328" s="6"/>
      <c r="CU1328" s="6"/>
      <c r="CV1328" s="6"/>
      <c r="CW1328" s="6"/>
      <c r="CX1328" s="6"/>
      <c r="CY1328" s="6"/>
      <c r="CZ1328" s="6"/>
      <c r="DA1328" s="6"/>
      <c r="DB1328" s="6"/>
      <c r="DC1328" s="6"/>
      <c r="DD1328" s="6"/>
      <c r="DE1328" s="6"/>
      <c r="DF1328" s="6"/>
      <c r="DG1328" s="6"/>
      <c r="DH1328" s="6"/>
      <c r="DJ1328" s="6"/>
      <c r="DK1328" s="6"/>
      <c r="DL1328" s="6"/>
      <c r="DM1328" s="6"/>
      <c r="DN1328" s="6"/>
      <c r="DO1328" s="6"/>
      <c r="DP1328" s="6"/>
      <c r="DQ1328" s="6"/>
      <c r="DR1328" s="6"/>
      <c r="DS1328" s="6"/>
      <c r="DU1328" s="6"/>
      <c r="DV1328" s="6"/>
      <c r="DW1328" s="6"/>
      <c r="DX1328" s="6"/>
      <c r="DY1328" s="6"/>
      <c r="DZ1328" s="6"/>
      <c r="EA1328" s="6"/>
      <c r="EB1328" s="6"/>
      <c r="EC1328" s="6"/>
      <c r="ED1328" s="6"/>
      <c r="EE1328" s="6"/>
      <c r="EF1328" s="6"/>
      <c r="EG1328" s="6"/>
    </row>
    <row r="1329" spans="48:137" customFormat="1" x14ac:dyDescent="0.2">
      <c r="AV1329" s="6"/>
      <c r="AW1329" s="158"/>
      <c r="AX1329" s="158"/>
      <c r="AY1329" s="158"/>
      <c r="AZ1329" s="158"/>
      <c r="BA1329" s="158"/>
      <c r="BB1329" s="6"/>
      <c r="BC1329" s="6"/>
      <c r="BD1329" s="6"/>
      <c r="BE1329" s="6"/>
      <c r="BF1329" s="6"/>
      <c r="BG1329" s="6"/>
      <c r="BH1329" s="6"/>
      <c r="BI1329" s="6"/>
      <c r="BJ1329" s="6"/>
      <c r="BK1329" s="6"/>
      <c r="BL1329" s="6"/>
      <c r="BM1329" s="6"/>
      <c r="BN1329" s="6"/>
      <c r="BO1329" s="6"/>
      <c r="BP1329" s="6"/>
      <c r="BQ1329" s="6"/>
      <c r="BR1329" s="6"/>
      <c r="BS1329" s="6"/>
      <c r="BT1329" s="6"/>
      <c r="BU1329" s="6"/>
      <c r="BV1329" s="6"/>
      <c r="BW1329" s="6"/>
      <c r="BX1329" s="6"/>
      <c r="BY1329" s="6"/>
      <c r="BZ1329" s="6"/>
      <c r="CA1329" s="6"/>
      <c r="CB1329" s="6"/>
      <c r="CC1329" s="6"/>
      <c r="CD1329" s="6"/>
      <c r="CE1329" s="6"/>
      <c r="CF1329" s="6"/>
      <c r="CG1329" s="6"/>
      <c r="CH1329" s="6"/>
      <c r="CI1329" s="6"/>
      <c r="CJ1329" s="6"/>
      <c r="CK1329" s="6"/>
      <c r="CL1329" s="6"/>
      <c r="CN1329" s="6"/>
      <c r="CO1329" s="6"/>
      <c r="CP1329" s="6"/>
      <c r="CQ1329" s="6"/>
      <c r="CR1329" s="6"/>
      <c r="CS1329" s="6"/>
      <c r="CT1329" s="6"/>
      <c r="CU1329" s="6"/>
      <c r="CV1329" s="6"/>
      <c r="CW1329" s="6"/>
      <c r="CX1329" s="6"/>
      <c r="CY1329" s="6"/>
      <c r="CZ1329" s="6"/>
      <c r="DA1329" s="6"/>
      <c r="DB1329" s="6"/>
      <c r="DC1329" s="6"/>
      <c r="DD1329" s="6"/>
      <c r="DE1329" s="6"/>
      <c r="DF1329" s="6"/>
      <c r="DG1329" s="6"/>
      <c r="DH1329" s="6"/>
      <c r="DJ1329" s="6"/>
      <c r="DK1329" s="6"/>
      <c r="DL1329" s="6"/>
      <c r="DM1329" s="6"/>
      <c r="DN1329" s="6"/>
      <c r="DO1329" s="6"/>
      <c r="DP1329" s="6"/>
      <c r="DQ1329" s="6"/>
      <c r="DR1329" s="6"/>
      <c r="DS1329" s="6"/>
      <c r="DU1329" s="6"/>
      <c r="DV1329" s="6"/>
      <c r="DW1329" s="6"/>
      <c r="DX1329" s="6"/>
      <c r="DY1329" s="6"/>
      <c r="DZ1329" s="6"/>
      <c r="EA1329" s="6"/>
      <c r="EB1329" s="6"/>
      <c r="EC1329" s="6"/>
      <c r="ED1329" s="6"/>
      <c r="EE1329" s="6"/>
      <c r="EF1329" s="6"/>
      <c r="EG1329" s="6"/>
    </row>
    <row r="1330" spans="48:137" customFormat="1" x14ac:dyDescent="0.2">
      <c r="AV1330" s="6"/>
      <c r="AW1330" s="158"/>
      <c r="AX1330" s="158"/>
      <c r="AY1330" s="158"/>
      <c r="AZ1330" s="158"/>
      <c r="BA1330" s="158"/>
      <c r="BB1330" s="6"/>
      <c r="BC1330" s="6"/>
      <c r="BD1330" s="6"/>
      <c r="BE1330" s="6"/>
      <c r="BF1330" s="6"/>
      <c r="BG1330" s="6"/>
      <c r="BH1330" s="6"/>
      <c r="BI1330" s="6"/>
      <c r="BJ1330" s="6"/>
      <c r="BK1330" s="6"/>
      <c r="BL1330" s="6"/>
      <c r="BM1330" s="6"/>
      <c r="BN1330" s="6"/>
      <c r="BO1330" s="6"/>
      <c r="BP1330" s="6"/>
      <c r="BQ1330" s="6"/>
      <c r="BR1330" s="6"/>
      <c r="BS1330" s="6"/>
      <c r="BT1330" s="6"/>
      <c r="BU1330" s="6"/>
      <c r="BV1330" s="6"/>
      <c r="BW1330" s="6"/>
      <c r="BX1330" s="6"/>
      <c r="BY1330" s="6"/>
      <c r="BZ1330" s="6"/>
      <c r="CA1330" s="6"/>
      <c r="CB1330" s="6"/>
      <c r="CC1330" s="6"/>
      <c r="CD1330" s="6"/>
      <c r="CE1330" s="6"/>
      <c r="CF1330" s="6"/>
      <c r="CG1330" s="6"/>
      <c r="CH1330" s="6"/>
      <c r="CI1330" s="6"/>
      <c r="CJ1330" s="6"/>
      <c r="CK1330" s="6"/>
      <c r="CL1330" s="6"/>
      <c r="CN1330" s="6"/>
      <c r="CO1330" s="6"/>
      <c r="CP1330" s="6"/>
      <c r="CQ1330" s="6"/>
      <c r="CR1330" s="6"/>
      <c r="CS1330" s="6"/>
      <c r="CT1330" s="6"/>
      <c r="CU1330" s="6"/>
      <c r="CV1330" s="6"/>
      <c r="CW1330" s="6"/>
      <c r="CX1330" s="6"/>
      <c r="CY1330" s="6"/>
      <c r="CZ1330" s="6"/>
      <c r="DA1330" s="6"/>
      <c r="DB1330" s="6"/>
      <c r="DC1330" s="6"/>
      <c r="DD1330" s="6"/>
      <c r="DE1330" s="6"/>
      <c r="DF1330" s="6"/>
      <c r="DG1330" s="6"/>
      <c r="DH1330" s="6"/>
      <c r="DJ1330" s="6"/>
      <c r="DK1330" s="6"/>
      <c r="DL1330" s="6"/>
      <c r="DM1330" s="6"/>
      <c r="DN1330" s="6"/>
      <c r="DO1330" s="6"/>
      <c r="DP1330" s="6"/>
      <c r="DQ1330" s="6"/>
      <c r="DR1330" s="6"/>
      <c r="DS1330" s="6"/>
      <c r="DU1330" s="6"/>
      <c r="DV1330" s="6"/>
      <c r="DW1330" s="6"/>
      <c r="DX1330" s="6"/>
      <c r="DY1330" s="6"/>
      <c r="DZ1330" s="6"/>
      <c r="EA1330" s="6"/>
      <c r="EB1330" s="6"/>
      <c r="EC1330" s="6"/>
      <c r="ED1330" s="6"/>
      <c r="EE1330" s="6"/>
      <c r="EF1330" s="6"/>
      <c r="EG1330" s="6"/>
    </row>
    <row r="1331" spans="48:137" customFormat="1" x14ac:dyDescent="0.2">
      <c r="AV1331" s="6"/>
      <c r="AW1331" s="158"/>
      <c r="AX1331" s="158"/>
      <c r="AY1331" s="158"/>
      <c r="AZ1331" s="158"/>
      <c r="BA1331" s="158"/>
      <c r="BB1331" s="6"/>
      <c r="BC1331" s="6"/>
      <c r="BD1331" s="6"/>
      <c r="BE1331" s="6"/>
      <c r="BF1331" s="6"/>
      <c r="BG1331" s="6"/>
      <c r="BH1331" s="6"/>
      <c r="BI1331" s="6"/>
      <c r="BJ1331" s="6"/>
      <c r="BK1331" s="6"/>
      <c r="BL1331" s="6"/>
      <c r="BM1331" s="6"/>
      <c r="BN1331" s="6"/>
      <c r="BO1331" s="6"/>
      <c r="BP1331" s="6"/>
      <c r="BQ1331" s="6"/>
      <c r="BR1331" s="6"/>
      <c r="BS1331" s="6"/>
      <c r="BT1331" s="6"/>
      <c r="BU1331" s="6"/>
      <c r="BV1331" s="6"/>
      <c r="BW1331" s="6"/>
      <c r="BX1331" s="6"/>
      <c r="BY1331" s="6"/>
      <c r="BZ1331" s="6"/>
      <c r="CA1331" s="6"/>
      <c r="CB1331" s="6"/>
      <c r="CC1331" s="6"/>
      <c r="CD1331" s="6"/>
      <c r="CE1331" s="6"/>
      <c r="CF1331" s="6"/>
      <c r="CG1331" s="6"/>
      <c r="CH1331" s="6"/>
      <c r="CI1331" s="6"/>
      <c r="CJ1331" s="6"/>
      <c r="CK1331" s="6"/>
      <c r="CL1331" s="6"/>
      <c r="CN1331" s="6"/>
      <c r="CO1331" s="6"/>
      <c r="CP1331" s="6"/>
      <c r="CQ1331" s="6"/>
      <c r="CR1331" s="6"/>
      <c r="CS1331" s="6"/>
      <c r="CT1331" s="6"/>
      <c r="CU1331" s="6"/>
      <c r="CV1331" s="6"/>
      <c r="CW1331" s="6"/>
      <c r="CX1331" s="6"/>
      <c r="CY1331" s="6"/>
      <c r="CZ1331" s="6"/>
      <c r="DA1331" s="6"/>
      <c r="DB1331" s="6"/>
      <c r="DC1331" s="6"/>
      <c r="DD1331" s="6"/>
      <c r="DE1331" s="6"/>
      <c r="DF1331" s="6"/>
      <c r="DG1331" s="6"/>
      <c r="DH1331" s="6"/>
      <c r="DJ1331" s="6"/>
      <c r="DK1331" s="6"/>
      <c r="DL1331" s="6"/>
      <c r="DM1331" s="6"/>
      <c r="DN1331" s="6"/>
      <c r="DO1331" s="6"/>
      <c r="DP1331" s="6"/>
      <c r="DQ1331" s="6"/>
      <c r="DR1331" s="6"/>
      <c r="DS1331" s="6"/>
      <c r="DU1331" s="6"/>
      <c r="DV1331" s="6"/>
      <c r="DW1331" s="6"/>
      <c r="DX1331" s="6"/>
      <c r="DY1331" s="6"/>
      <c r="DZ1331" s="6"/>
      <c r="EA1331" s="6"/>
      <c r="EB1331" s="6"/>
      <c r="EC1331" s="6"/>
      <c r="ED1331" s="6"/>
      <c r="EE1331" s="6"/>
      <c r="EF1331" s="6"/>
      <c r="EG1331" s="6"/>
    </row>
    <row r="1332" spans="48:137" customFormat="1" x14ac:dyDescent="0.2">
      <c r="AV1332" s="6"/>
      <c r="AW1332" s="158"/>
      <c r="AX1332" s="158"/>
      <c r="AY1332" s="158"/>
      <c r="AZ1332" s="158"/>
      <c r="BA1332" s="158"/>
      <c r="BB1332" s="6"/>
      <c r="BC1332" s="6"/>
      <c r="BD1332" s="6"/>
      <c r="BE1332" s="6"/>
      <c r="BF1332" s="6"/>
      <c r="BG1332" s="6"/>
      <c r="BH1332" s="6"/>
      <c r="BI1332" s="6"/>
      <c r="BJ1332" s="6"/>
      <c r="BK1332" s="6"/>
      <c r="BL1332" s="6"/>
      <c r="BM1332" s="6"/>
      <c r="BN1332" s="6"/>
      <c r="BO1332" s="6"/>
      <c r="BP1332" s="6"/>
      <c r="BQ1332" s="6"/>
      <c r="BR1332" s="6"/>
      <c r="BS1332" s="6"/>
      <c r="BT1332" s="6"/>
      <c r="BU1332" s="6"/>
      <c r="BV1332" s="6"/>
      <c r="BW1332" s="6"/>
      <c r="BX1332" s="6"/>
      <c r="BY1332" s="6"/>
      <c r="BZ1332" s="6"/>
      <c r="CA1332" s="6"/>
      <c r="CB1332" s="6"/>
      <c r="CC1332" s="6"/>
      <c r="CD1332" s="6"/>
      <c r="CE1332" s="6"/>
      <c r="CF1332" s="6"/>
      <c r="CG1332" s="6"/>
      <c r="CH1332" s="6"/>
      <c r="CI1332" s="6"/>
      <c r="CJ1332" s="6"/>
      <c r="CK1332" s="6"/>
      <c r="CL1332" s="6"/>
      <c r="CN1332" s="6"/>
      <c r="CO1332" s="6"/>
      <c r="CP1332" s="6"/>
      <c r="CQ1332" s="6"/>
      <c r="CR1332" s="6"/>
      <c r="CS1332" s="6"/>
      <c r="CT1332" s="6"/>
      <c r="CU1332" s="6"/>
      <c r="CV1332" s="6"/>
      <c r="CW1332" s="6"/>
      <c r="CX1332" s="6"/>
      <c r="CY1332" s="6"/>
      <c r="CZ1332" s="6"/>
      <c r="DA1332" s="6"/>
      <c r="DB1332" s="6"/>
      <c r="DC1332" s="6"/>
      <c r="DD1332" s="6"/>
      <c r="DE1332" s="6"/>
      <c r="DF1332" s="6"/>
      <c r="DG1332" s="6"/>
      <c r="DH1332" s="6"/>
      <c r="DJ1332" s="6"/>
      <c r="DK1332" s="6"/>
      <c r="DL1332" s="6"/>
      <c r="DM1332" s="6"/>
      <c r="DN1332" s="6"/>
      <c r="DO1332" s="6"/>
      <c r="DP1332" s="6"/>
      <c r="DQ1332" s="6"/>
      <c r="DR1332" s="6"/>
      <c r="DS1332" s="6"/>
      <c r="DU1332" s="6"/>
      <c r="DV1332" s="6"/>
      <c r="DW1332" s="6"/>
      <c r="DX1332" s="6"/>
      <c r="DY1332" s="6"/>
      <c r="DZ1332" s="6"/>
      <c r="EA1332" s="6"/>
      <c r="EB1332" s="6"/>
      <c r="EC1332" s="6"/>
      <c r="ED1332" s="6"/>
      <c r="EE1332" s="6"/>
      <c r="EF1332" s="6"/>
      <c r="EG1332" s="6"/>
    </row>
    <row r="1333" spans="48:137" customFormat="1" x14ac:dyDescent="0.2">
      <c r="AV1333" s="6"/>
      <c r="AW1333" s="158"/>
      <c r="AX1333" s="158"/>
      <c r="AY1333" s="158"/>
      <c r="AZ1333" s="158"/>
      <c r="BA1333" s="158"/>
      <c r="BB1333" s="6"/>
      <c r="BC1333" s="6"/>
      <c r="BD1333" s="6"/>
      <c r="BE1333" s="6"/>
      <c r="BF1333" s="6"/>
      <c r="BG1333" s="6"/>
      <c r="BH1333" s="6"/>
      <c r="BI1333" s="6"/>
      <c r="BJ1333" s="6"/>
      <c r="BK1333" s="6"/>
      <c r="BL1333" s="6"/>
      <c r="BM1333" s="6"/>
      <c r="BN1333" s="6"/>
      <c r="BO1333" s="6"/>
      <c r="BP1333" s="6"/>
      <c r="BQ1333" s="6"/>
      <c r="BR1333" s="6"/>
      <c r="BS1333" s="6"/>
      <c r="BT1333" s="6"/>
      <c r="BU1333" s="6"/>
      <c r="BV1333" s="6"/>
      <c r="BW1333" s="6"/>
      <c r="BX1333" s="6"/>
      <c r="BY1333" s="6"/>
      <c r="BZ1333" s="6"/>
      <c r="CA1333" s="6"/>
      <c r="CB1333" s="6"/>
      <c r="CC1333" s="6"/>
      <c r="CD1333" s="6"/>
      <c r="CE1333" s="6"/>
      <c r="CF1333" s="6"/>
      <c r="CG1333" s="6"/>
      <c r="CH1333" s="6"/>
      <c r="CI1333" s="6"/>
      <c r="CJ1333" s="6"/>
      <c r="CK1333" s="6"/>
      <c r="CL1333" s="6"/>
      <c r="CN1333" s="6"/>
      <c r="CO1333" s="6"/>
      <c r="CP1333" s="6"/>
      <c r="CQ1333" s="6"/>
      <c r="CR1333" s="6"/>
      <c r="CS1333" s="6"/>
      <c r="CT1333" s="6"/>
      <c r="CU1333" s="6"/>
      <c r="CV1333" s="6"/>
      <c r="CW1333" s="6"/>
      <c r="CX1333" s="6"/>
      <c r="CY1333" s="6"/>
      <c r="CZ1333" s="6"/>
      <c r="DA1333" s="6"/>
      <c r="DB1333" s="6"/>
      <c r="DC1333" s="6"/>
      <c r="DD1333" s="6"/>
      <c r="DE1333" s="6"/>
      <c r="DF1333" s="6"/>
      <c r="DG1333" s="6"/>
      <c r="DH1333" s="6"/>
      <c r="DJ1333" s="6"/>
      <c r="DK1333" s="6"/>
      <c r="DL1333" s="6"/>
      <c r="DM1333" s="6"/>
      <c r="DN1333" s="6"/>
      <c r="DO1333" s="6"/>
      <c r="DP1333" s="6"/>
      <c r="DQ1333" s="6"/>
      <c r="DR1333" s="6"/>
      <c r="DS1333" s="6"/>
      <c r="DU1333" s="6"/>
      <c r="DV1333" s="6"/>
      <c r="DW1333" s="6"/>
      <c r="DX1333" s="6"/>
      <c r="DY1333" s="6"/>
      <c r="DZ1333" s="6"/>
      <c r="EA1333" s="6"/>
      <c r="EB1333" s="6"/>
      <c r="EC1333" s="6"/>
      <c r="ED1333" s="6"/>
      <c r="EE1333" s="6"/>
      <c r="EF1333" s="6"/>
      <c r="EG1333" s="6"/>
    </row>
    <row r="1334" spans="48:137" customFormat="1" x14ac:dyDescent="0.2">
      <c r="AV1334" s="6"/>
      <c r="AW1334" s="158"/>
      <c r="AX1334" s="158"/>
      <c r="AY1334" s="158"/>
      <c r="AZ1334" s="158"/>
      <c r="BA1334" s="158"/>
      <c r="BB1334" s="6"/>
      <c r="BC1334" s="6"/>
      <c r="BD1334" s="6"/>
      <c r="BE1334" s="6"/>
      <c r="BF1334" s="6"/>
      <c r="BG1334" s="6"/>
      <c r="BH1334" s="6"/>
      <c r="BI1334" s="6"/>
      <c r="BJ1334" s="6"/>
      <c r="BK1334" s="6"/>
      <c r="BL1334" s="6"/>
      <c r="BM1334" s="6"/>
      <c r="BN1334" s="6"/>
      <c r="BO1334" s="6"/>
      <c r="BP1334" s="6"/>
      <c r="BQ1334" s="6"/>
      <c r="BR1334" s="6"/>
      <c r="BS1334" s="6"/>
      <c r="BT1334" s="6"/>
      <c r="BU1334" s="6"/>
      <c r="BV1334" s="6"/>
      <c r="BW1334" s="6"/>
      <c r="BX1334" s="6"/>
      <c r="BY1334" s="6"/>
      <c r="BZ1334" s="6"/>
      <c r="CA1334" s="6"/>
      <c r="CB1334" s="6"/>
      <c r="CC1334" s="6"/>
      <c r="CD1334" s="6"/>
      <c r="CE1334" s="6"/>
      <c r="CF1334" s="6"/>
      <c r="CG1334" s="6"/>
      <c r="CH1334" s="6"/>
      <c r="CI1334" s="6"/>
      <c r="CJ1334" s="6"/>
      <c r="CK1334" s="6"/>
      <c r="CL1334" s="6"/>
      <c r="CN1334" s="6"/>
      <c r="CO1334" s="6"/>
      <c r="CP1334" s="6"/>
      <c r="CQ1334" s="6"/>
      <c r="CR1334" s="6"/>
      <c r="CS1334" s="6"/>
      <c r="CT1334" s="6"/>
      <c r="CU1334" s="6"/>
      <c r="CV1334" s="6"/>
      <c r="CW1334" s="6"/>
      <c r="CX1334" s="6"/>
      <c r="CY1334" s="6"/>
      <c r="CZ1334" s="6"/>
      <c r="DA1334" s="6"/>
      <c r="DB1334" s="6"/>
      <c r="DC1334" s="6"/>
      <c r="DD1334" s="6"/>
      <c r="DE1334" s="6"/>
      <c r="DF1334" s="6"/>
      <c r="DG1334" s="6"/>
      <c r="DH1334" s="6"/>
      <c r="DJ1334" s="6"/>
      <c r="DK1334" s="6"/>
      <c r="DL1334" s="6"/>
      <c r="DM1334" s="6"/>
      <c r="DN1334" s="6"/>
      <c r="DO1334" s="6"/>
      <c r="DP1334" s="6"/>
      <c r="DQ1334" s="6"/>
      <c r="DR1334" s="6"/>
      <c r="DS1334" s="6"/>
      <c r="DU1334" s="6"/>
      <c r="DV1334" s="6"/>
      <c r="DW1334" s="6"/>
      <c r="DX1334" s="6"/>
      <c r="DY1334" s="6"/>
      <c r="DZ1334" s="6"/>
      <c r="EA1334" s="6"/>
      <c r="EB1334" s="6"/>
      <c r="EC1334" s="6"/>
      <c r="ED1334" s="6"/>
      <c r="EE1334" s="6"/>
      <c r="EF1334" s="6"/>
      <c r="EG1334" s="6"/>
    </row>
    <row r="1335" spans="48:137" customFormat="1" x14ac:dyDescent="0.2">
      <c r="AV1335" s="6"/>
      <c r="AW1335" s="158"/>
      <c r="AX1335" s="158"/>
      <c r="AY1335" s="158"/>
      <c r="AZ1335" s="158"/>
      <c r="BA1335" s="158"/>
      <c r="BB1335" s="6"/>
      <c r="BC1335" s="6"/>
      <c r="BD1335" s="6"/>
      <c r="BE1335" s="6"/>
      <c r="BF1335" s="6"/>
      <c r="BG1335" s="6"/>
      <c r="BH1335" s="6"/>
      <c r="BI1335" s="6"/>
      <c r="BJ1335" s="6"/>
      <c r="BK1335" s="6"/>
      <c r="BL1335" s="6"/>
      <c r="BM1335" s="6"/>
      <c r="BN1335" s="6"/>
      <c r="BO1335" s="6"/>
      <c r="BP1335" s="6"/>
      <c r="BQ1335" s="6"/>
      <c r="BR1335" s="6"/>
      <c r="BS1335" s="6"/>
      <c r="BT1335" s="6"/>
      <c r="BU1335" s="6"/>
      <c r="BV1335" s="6"/>
      <c r="BW1335" s="6"/>
      <c r="BX1335" s="6"/>
      <c r="BY1335" s="6"/>
      <c r="BZ1335" s="6"/>
      <c r="CA1335" s="6"/>
      <c r="CB1335" s="6"/>
      <c r="CC1335" s="6"/>
      <c r="CD1335" s="6"/>
      <c r="CE1335" s="6"/>
      <c r="CF1335" s="6"/>
      <c r="CG1335" s="6"/>
      <c r="CH1335" s="6"/>
      <c r="CI1335" s="6"/>
      <c r="CJ1335" s="6"/>
      <c r="CK1335" s="6"/>
      <c r="CL1335" s="6"/>
      <c r="CN1335" s="6"/>
      <c r="CO1335" s="6"/>
      <c r="CP1335" s="6"/>
      <c r="CQ1335" s="6"/>
      <c r="CR1335" s="6"/>
      <c r="CS1335" s="6"/>
      <c r="CT1335" s="6"/>
      <c r="CU1335" s="6"/>
      <c r="CV1335" s="6"/>
      <c r="CW1335" s="6"/>
      <c r="CX1335" s="6"/>
      <c r="CY1335" s="6"/>
      <c r="CZ1335" s="6"/>
      <c r="DA1335" s="6"/>
      <c r="DB1335" s="6"/>
      <c r="DC1335" s="6"/>
      <c r="DD1335" s="6"/>
      <c r="DE1335" s="6"/>
      <c r="DF1335" s="6"/>
      <c r="DG1335" s="6"/>
      <c r="DH1335" s="6"/>
      <c r="DJ1335" s="6"/>
      <c r="DK1335" s="6"/>
      <c r="DL1335" s="6"/>
      <c r="DM1335" s="6"/>
      <c r="DN1335" s="6"/>
      <c r="DO1335" s="6"/>
      <c r="DP1335" s="6"/>
      <c r="DQ1335" s="6"/>
      <c r="DR1335" s="6"/>
      <c r="DS1335" s="6"/>
      <c r="DU1335" s="6"/>
      <c r="DV1335" s="6"/>
      <c r="DW1335" s="6"/>
      <c r="DX1335" s="6"/>
      <c r="DY1335" s="6"/>
      <c r="DZ1335" s="6"/>
      <c r="EA1335" s="6"/>
      <c r="EB1335" s="6"/>
      <c r="EC1335" s="6"/>
      <c r="ED1335" s="6"/>
      <c r="EE1335" s="6"/>
      <c r="EF1335" s="6"/>
      <c r="EG1335" s="6"/>
    </row>
    <row r="1336" spans="48:137" customFormat="1" x14ac:dyDescent="0.2">
      <c r="AV1336" s="6"/>
      <c r="AW1336" s="158"/>
      <c r="AX1336" s="158"/>
      <c r="AY1336" s="158"/>
      <c r="AZ1336" s="158"/>
      <c r="BA1336" s="158"/>
      <c r="BB1336" s="6"/>
      <c r="BC1336" s="6"/>
      <c r="BD1336" s="6"/>
      <c r="BE1336" s="6"/>
      <c r="BF1336" s="6"/>
      <c r="BG1336" s="6"/>
      <c r="BH1336" s="6"/>
      <c r="BI1336" s="6"/>
      <c r="BJ1336" s="6"/>
      <c r="BK1336" s="6"/>
      <c r="BL1336" s="6"/>
      <c r="BM1336" s="6"/>
      <c r="BN1336" s="6"/>
      <c r="BO1336" s="6"/>
      <c r="BP1336" s="6"/>
      <c r="BQ1336" s="6"/>
      <c r="BR1336" s="6"/>
      <c r="BS1336" s="6"/>
      <c r="BT1336" s="6"/>
      <c r="BU1336" s="6"/>
      <c r="BV1336" s="6"/>
      <c r="BW1336" s="6"/>
      <c r="BX1336" s="6"/>
      <c r="BY1336" s="6"/>
      <c r="BZ1336" s="6"/>
      <c r="CA1336" s="6"/>
      <c r="CB1336" s="6"/>
      <c r="CC1336" s="6"/>
      <c r="CD1336" s="6"/>
      <c r="CE1336" s="6"/>
      <c r="CF1336" s="6"/>
      <c r="CG1336" s="6"/>
      <c r="CH1336" s="6"/>
      <c r="CI1336" s="6"/>
      <c r="CJ1336" s="6"/>
      <c r="CK1336" s="6"/>
      <c r="CL1336" s="6"/>
      <c r="CN1336" s="6"/>
      <c r="CO1336" s="6"/>
      <c r="CP1336" s="6"/>
      <c r="CQ1336" s="6"/>
      <c r="CR1336" s="6"/>
      <c r="CS1336" s="6"/>
      <c r="CT1336" s="6"/>
      <c r="CU1336" s="6"/>
      <c r="CV1336" s="6"/>
      <c r="CW1336" s="6"/>
      <c r="CX1336" s="6"/>
      <c r="CY1336" s="6"/>
      <c r="CZ1336" s="6"/>
      <c r="DA1336" s="6"/>
      <c r="DB1336" s="6"/>
      <c r="DC1336" s="6"/>
      <c r="DD1336" s="6"/>
      <c r="DE1336" s="6"/>
      <c r="DF1336" s="6"/>
      <c r="DG1336" s="6"/>
      <c r="DH1336" s="6"/>
      <c r="DJ1336" s="6"/>
      <c r="DK1336" s="6"/>
      <c r="DL1336" s="6"/>
      <c r="DM1336" s="6"/>
      <c r="DN1336" s="6"/>
      <c r="DO1336" s="6"/>
      <c r="DP1336" s="6"/>
      <c r="DQ1336" s="6"/>
      <c r="DR1336" s="6"/>
      <c r="DS1336" s="6"/>
      <c r="DU1336" s="6"/>
      <c r="DV1336" s="6"/>
      <c r="DW1336" s="6"/>
      <c r="DX1336" s="6"/>
      <c r="DY1336" s="6"/>
      <c r="DZ1336" s="6"/>
      <c r="EA1336" s="6"/>
      <c r="EB1336" s="6"/>
      <c r="EC1336" s="6"/>
      <c r="ED1336" s="6"/>
      <c r="EE1336" s="6"/>
      <c r="EF1336" s="6"/>
      <c r="EG1336" s="6"/>
    </row>
    <row r="1337" spans="48:137" customFormat="1" x14ac:dyDescent="0.2">
      <c r="AV1337" s="6"/>
      <c r="AW1337" s="158"/>
      <c r="AX1337" s="158"/>
      <c r="AY1337" s="158"/>
      <c r="AZ1337" s="158"/>
      <c r="BA1337" s="158"/>
      <c r="BB1337" s="6"/>
      <c r="BC1337" s="6"/>
      <c r="BD1337" s="6"/>
      <c r="BE1337" s="6"/>
      <c r="BF1337" s="6"/>
      <c r="BG1337" s="6"/>
      <c r="BH1337" s="6"/>
      <c r="BI1337" s="6"/>
      <c r="BJ1337" s="6"/>
      <c r="BK1337" s="6"/>
      <c r="BL1337" s="6"/>
      <c r="BM1337" s="6"/>
      <c r="BN1337" s="6"/>
      <c r="BO1337" s="6"/>
      <c r="BP1337" s="6"/>
      <c r="BQ1337" s="6"/>
      <c r="BR1337" s="6"/>
      <c r="BS1337" s="6"/>
      <c r="BT1337" s="6"/>
      <c r="BU1337" s="6"/>
      <c r="BV1337" s="6"/>
      <c r="BW1337" s="6"/>
      <c r="BX1337" s="6"/>
      <c r="BY1337" s="6"/>
      <c r="BZ1337" s="6"/>
      <c r="CA1337" s="6"/>
      <c r="CB1337" s="6"/>
      <c r="CC1337" s="6"/>
      <c r="CD1337" s="6"/>
      <c r="CE1337" s="6"/>
      <c r="CF1337" s="6"/>
      <c r="CG1337" s="6"/>
      <c r="CH1337" s="6"/>
      <c r="CI1337" s="6"/>
      <c r="CJ1337" s="6"/>
      <c r="CK1337" s="6"/>
      <c r="CL1337" s="6"/>
      <c r="CN1337" s="6"/>
      <c r="CO1337" s="6"/>
      <c r="CP1337" s="6"/>
      <c r="CQ1337" s="6"/>
      <c r="CR1337" s="6"/>
      <c r="CS1337" s="6"/>
      <c r="CT1337" s="6"/>
      <c r="CU1337" s="6"/>
      <c r="CV1337" s="6"/>
      <c r="CW1337" s="6"/>
      <c r="CX1337" s="6"/>
      <c r="CY1337" s="6"/>
      <c r="CZ1337" s="6"/>
      <c r="DA1337" s="6"/>
      <c r="DB1337" s="6"/>
      <c r="DC1337" s="6"/>
      <c r="DD1337" s="6"/>
      <c r="DE1337" s="6"/>
      <c r="DF1337" s="6"/>
      <c r="DG1337" s="6"/>
      <c r="DH1337" s="6"/>
      <c r="DJ1337" s="6"/>
      <c r="DK1337" s="6"/>
      <c r="DL1337" s="6"/>
      <c r="DM1337" s="6"/>
      <c r="DN1337" s="6"/>
      <c r="DO1337" s="6"/>
      <c r="DP1337" s="6"/>
      <c r="DQ1337" s="6"/>
      <c r="DR1337" s="6"/>
      <c r="DS1337" s="6"/>
      <c r="DU1337" s="6"/>
      <c r="DV1337" s="6"/>
      <c r="DW1337" s="6"/>
      <c r="DX1337" s="6"/>
      <c r="DY1337" s="6"/>
      <c r="DZ1337" s="6"/>
      <c r="EA1337" s="6"/>
      <c r="EB1337" s="6"/>
      <c r="EC1337" s="6"/>
      <c r="ED1337" s="6"/>
      <c r="EE1337" s="6"/>
      <c r="EF1337" s="6"/>
      <c r="EG1337" s="6"/>
    </row>
    <row r="1338" spans="48:137" customFormat="1" x14ac:dyDescent="0.2">
      <c r="AV1338" s="6"/>
      <c r="AW1338" s="158"/>
      <c r="AX1338" s="158"/>
      <c r="AY1338" s="158"/>
      <c r="AZ1338" s="158"/>
      <c r="BA1338" s="158"/>
      <c r="BB1338" s="6"/>
      <c r="BC1338" s="6"/>
      <c r="BD1338" s="6"/>
      <c r="BE1338" s="6"/>
      <c r="BF1338" s="6"/>
      <c r="BG1338" s="6"/>
      <c r="BH1338" s="6"/>
      <c r="BI1338" s="6"/>
      <c r="BJ1338" s="6"/>
      <c r="BK1338" s="6"/>
      <c r="BL1338" s="6"/>
      <c r="BM1338" s="6"/>
      <c r="BN1338" s="6"/>
      <c r="BO1338" s="6"/>
      <c r="BP1338" s="6"/>
      <c r="BQ1338" s="6"/>
      <c r="BR1338" s="6"/>
      <c r="BS1338" s="6"/>
      <c r="BT1338" s="6"/>
      <c r="BU1338" s="6"/>
      <c r="BV1338" s="6"/>
      <c r="BW1338" s="6"/>
      <c r="BX1338" s="6"/>
      <c r="BY1338" s="6"/>
      <c r="BZ1338" s="6"/>
      <c r="CA1338" s="6"/>
      <c r="CB1338" s="6"/>
      <c r="CC1338" s="6"/>
      <c r="CD1338" s="6"/>
      <c r="CE1338" s="6"/>
      <c r="CF1338" s="6"/>
      <c r="CG1338" s="6"/>
      <c r="CH1338" s="6"/>
      <c r="CI1338" s="6"/>
      <c r="CJ1338" s="6"/>
      <c r="CK1338" s="6"/>
      <c r="CL1338" s="6"/>
      <c r="CN1338" s="6"/>
      <c r="CO1338" s="6"/>
      <c r="CP1338" s="6"/>
      <c r="CQ1338" s="6"/>
      <c r="CR1338" s="6"/>
      <c r="CS1338" s="6"/>
      <c r="CT1338" s="6"/>
      <c r="CU1338" s="6"/>
      <c r="CV1338" s="6"/>
      <c r="CW1338" s="6"/>
      <c r="CX1338" s="6"/>
      <c r="CY1338" s="6"/>
      <c r="CZ1338" s="6"/>
      <c r="DA1338" s="6"/>
      <c r="DB1338" s="6"/>
      <c r="DC1338" s="6"/>
      <c r="DD1338" s="6"/>
      <c r="DE1338" s="6"/>
      <c r="DF1338" s="6"/>
      <c r="DG1338" s="6"/>
      <c r="DH1338" s="6"/>
      <c r="DJ1338" s="6"/>
      <c r="DK1338" s="6"/>
      <c r="DL1338" s="6"/>
      <c r="DM1338" s="6"/>
      <c r="DN1338" s="6"/>
      <c r="DO1338" s="6"/>
      <c r="DP1338" s="6"/>
      <c r="DQ1338" s="6"/>
      <c r="DR1338" s="6"/>
      <c r="DS1338" s="6"/>
      <c r="DU1338" s="6"/>
      <c r="DV1338" s="6"/>
      <c r="DW1338" s="6"/>
      <c r="DX1338" s="6"/>
      <c r="DY1338" s="6"/>
      <c r="DZ1338" s="6"/>
      <c r="EA1338" s="6"/>
      <c r="EB1338" s="6"/>
      <c r="EC1338" s="6"/>
      <c r="ED1338" s="6"/>
      <c r="EE1338" s="6"/>
      <c r="EF1338" s="6"/>
      <c r="EG1338" s="6"/>
    </row>
    <row r="1339" spans="48:137" customFormat="1" x14ac:dyDescent="0.2">
      <c r="AV1339" s="6"/>
      <c r="AW1339" s="158"/>
      <c r="AX1339" s="158"/>
      <c r="AY1339" s="158"/>
      <c r="AZ1339" s="158"/>
      <c r="BA1339" s="158"/>
      <c r="BB1339" s="6"/>
      <c r="BC1339" s="6"/>
      <c r="BD1339" s="6"/>
      <c r="BE1339" s="6"/>
      <c r="BF1339" s="6"/>
      <c r="BG1339" s="6"/>
      <c r="BH1339" s="6"/>
      <c r="BI1339" s="6"/>
      <c r="BJ1339" s="6"/>
      <c r="BK1339" s="6"/>
      <c r="BL1339" s="6"/>
      <c r="BM1339" s="6"/>
      <c r="BN1339" s="6"/>
      <c r="BO1339" s="6"/>
      <c r="BP1339" s="6"/>
      <c r="BQ1339" s="6"/>
      <c r="BR1339" s="6"/>
      <c r="BS1339" s="6"/>
      <c r="BT1339" s="6"/>
      <c r="BU1339" s="6"/>
      <c r="BV1339" s="6"/>
      <c r="BW1339" s="6"/>
      <c r="BX1339" s="6"/>
      <c r="BY1339" s="6"/>
      <c r="BZ1339" s="6"/>
      <c r="CA1339" s="6"/>
      <c r="CB1339" s="6"/>
      <c r="CC1339" s="6"/>
      <c r="CD1339" s="6"/>
      <c r="CE1339" s="6"/>
      <c r="CF1339" s="6"/>
      <c r="CG1339" s="6"/>
      <c r="CH1339" s="6"/>
      <c r="CI1339" s="6"/>
      <c r="CJ1339" s="6"/>
      <c r="CK1339" s="6"/>
      <c r="CL1339" s="6"/>
      <c r="CN1339" s="6"/>
      <c r="CO1339" s="6"/>
      <c r="CP1339" s="6"/>
      <c r="CQ1339" s="6"/>
      <c r="CR1339" s="6"/>
      <c r="CS1339" s="6"/>
      <c r="CT1339" s="6"/>
      <c r="CU1339" s="6"/>
      <c r="CV1339" s="6"/>
      <c r="CW1339" s="6"/>
      <c r="CX1339" s="6"/>
      <c r="CY1339" s="6"/>
      <c r="CZ1339" s="6"/>
      <c r="DA1339" s="6"/>
      <c r="DB1339" s="6"/>
      <c r="DC1339" s="6"/>
      <c r="DD1339" s="6"/>
      <c r="DE1339" s="6"/>
      <c r="DF1339" s="6"/>
      <c r="DG1339" s="6"/>
      <c r="DH1339" s="6"/>
      <c r="DJ1339" s="6"/>
      <c r="DK1339" s="6"/>
      <c r="DL1339" s="6"/>
      <c r="DM1339" s="6"/>
      <c r="DN1339" s="6"/>
      <c r="DO1339" s="6"/>
      <c r="DP1339" s="6"/>
      <c r="DQ1339" s="6"/>
      <c r="DR1339" s="6"/>
      <c r="DS1339" s="6"/>
      <c r="DU1339" s="6"/>
      <c r="DV1339" s="6"/>
      <c r="DW1339" s="6"/>
      <c r="DX1339" s="6"/>
      <c r="DY1339" s="6"/>
      <c r="DZ1339" s="6"/>
      <c r="EA1339" s="6"/>
      <c r="EB1339" s="6"/>
      <c r="EC1339" s="6"/>
      <c r="ED1339" s="6"/>
      <c r="EE1339" s="6"/>
      <c r="EF1339" s="6"/>
      <c r="EG1339" s="6"/>
    </row>
    <row r="1340" spans="48:137" customFormat="1" x14ac:dyDescent="0.2">
      <c r="AV1340" s="6"/>
      <c r="AW1340" s="158"/>
      <c r="AX1340" s="158"/>
      <c r="AY1340" s="158"/>
      <c r="AZ1340" s="158"/>
      <c r="BA1340" s="158"/>
      <c r="BB1340" s="6"/>
      <c r="BC1340" s="6"/>
      <c r="BD1340" s="6"/>
      <c r="BE1340" s="6"/>
      <c r="BF1340" s="6"/>
      <c r="BG1340" s="6"/>
      <c r="BH1340" s="6"/>
      <c r="BI1340" s="6"/>
      <c r="BJ1340" s="6"/>
      <c r="BK1340" s="6"/>
      <c r="BL1340" s="6"/>
      <c r="BM1340" s="6"/>
      <c r="BN1340" s="6"/>
      <c r="BO1340" s="6"/>
      <c r="BP1340" s="6"/>
      <c r="BQ1340" s="6"/>
      <c r="BR1340" s="6"/>
      <c r="BS1340" s="6"/>
      <c r="BT1340" s="6"/>
      <c r="BU1340" s="6"/>
      <c r="BV1340" s="6"/>
      <c r="BW1340" s="6"/>
      <c r="BX1340" s="6"/>
      <c r="BY1340" s="6"/>
      <c r="BZ1340" s="6"/>
      <c r="CA1340" s="6"/>
      <c r="CB1340" s="6"/>
      <c r="CC1340" s="6"/>
      <c r="CD1340" s="6"/>
      <c r="CE1340" s="6"/>
      <c r="CF1340" s="6"/>
      <c r="CG1340" s="6"/>
      <c r="CH1340" s="6"/>
      <c r="CI1340" s="6"/>
      <c r="CJ1340" s="6"/>
      <c r="CK1340" s="6"/>
      <c r="CL1340" s="6"/>
      <c r="CN1340" s="6"/>
      <c r="CO1340" s="6"/>
      <c r="CP1340" s="6"/>
      <c r="CQ1340" s="6"/>
      <c r="CR1340" s="6"/>
      <c r="CS1340" s="6"/>
      <c r="CT1340" s="6"/>
      <c r="CU1340" s="6"/>
      <c r="CV1340" s="6"/>
      <c r="CW1340" s="6"/>
      <c r="CX1340" s="6"/>
      <c r="CY1340" s="6"/>
      <c r="CZ1340" s="6"/>
      <c r="DA1340" s="6"/>
      <c r="DB1340" s="6"/>
      <c r="DC1340" s="6"/>
      <c r="DD1340" s="6"/>
      <c r="DE1340" s="6"/>
      <c r="DF1340" s="6"/>
      <c r="DG1340" s="6"/>
      <c r="DH1340" s="6"/>
      <c r="DJ1340" s="6"/>
      <c r="DK1340" s="6"/>
      <c r="DL1340" s="6"/>
      <c r="DM1340" s="6"/>
      <c r="DN1340" s="6"/>
      <c r="DO1340" s="6"/>
      <c r="DP1340" s="6"/>
      <c r="DQ1340" s="6"/>
      <c r="DR1340" s="6"/>
      <c r="DS1340" s="6"/>
      <c r="DU1340" s="6"/>
      <c r="DV1340" s="6"/>
      <c r="DW1340" s="6"/>
      <c r="DX1340" s="6"/>
      <c r="DY1340" s="6"/>
      <c r="DZ1340" s="6"/>
      <c r="EA1340" s="6"/>
      <c r="EB1340" s="6"/>
      <c r="EC1340" s="6"/>
      <c r="ED1340" s="6"/>
      <c r="EE1340" s="6"/>
      <c r="EF1340" s="6"/>
      <c r="EG1340" s="6"/>
    </row>
    <row r="1341" spans="48:137" customFormat="1" x14ac:dyDescent="0.2">
      <c r="AV1341" s="6"/>
      <c r="AW1341" s="158"/>
      <c r="AX1341" s="158"/>
      <c r="AY1341" s="158"/>
      <c r="AZ1341" s="158"/>
      <c r="BA1341" s="158"/>
      <c r="BB1341" s="6"/>
      <c r="BC1341" s="6"/>
      <c r="BD1341" s="6"/>
      <c r="BE1341" s="6"/>
      <c r="BF1341" s="6"/>
      <c r="BG1341" s="6"/>
      <c r="BH1341" s="6"/>
      <c r="BI1341" s="6"/>
      <c r="BJ1341" s="6"/>
      <c r="BK1341" s="6"/>
      <c r="BL1341" s="6"/>
      <c r="BM1341" s="6"/>
      <c r="BN1341" s="6"/>
      <c r="BO1341" s="6"/>
      <c r="BP1341" s="6"/>
      <c r="BQ1341" s="6"/>
      <c r="BR1341" s="6"/>
      <c r="BS1341" s="6"/>
      <c r="BT1341" s="6"/>
      <c r="BU1341" s="6"/>
      <c r="BV1341" s="6"/>
      <c r="BW1341" s="6"/>
      <c r="BX1341" s="6"/>
      <c r="BY1341" s="6"/>
      <c r="BZ1341" s="6"/>
      <c r="CA1341" s="6"/>
      <c r="CB1341" s="6"/>
      <c r="CC1341" s="6"/>
      <c r="CD1341" s="6"/>
      <c r="CE1341" s="6"/>
      <c r="CF1341" s="6"/>
      <c r="CG1341" s="6"/>
      <c r="CH1341" s="6"/>
      <c r="CI1341" s="6"/>
      <c r="CJ1341" s="6"/>
      <c r="CK1341" s="6"/>
      <c r="CL1341" s="6"/>
      <c r="CN1341" s="6"/>
      <c r="CO1341" s="6"/>
      <c r="CP1341" s="6"/>
      <c r="CQ1341" s="6"/>
      <c r="CR1341" s="6"/>
      <c r="CS1341" s="6"/>
      <c r="CT1341" s="6"/>
      <c r="CU1341" s="6"/>
      <c r="CV1341" s="6"/>
      <c r="CW1341" s="6"/>
      <c r="CX1341" s="6"/>
      <c r="CY1341" s="6"/>
      <c r="CZ1341" s="6"/>
      <c r="DA1341" s="6"/>
      <c r="DB1341" s="6"/>
      <c r="DC1341" s="6"/>
      <c r="DD1341" s="6"/>
      <c r="DE1341" s="6"/>
      <c r="DF1341" s="6"/>
      <c r="DG1341" s="6"/>
      <c r="DH1341" s="6"/>
      <c r="DJ1341" s="6"/>
      <c r="DK1341" s="6"/>
      <c r="DL1341" s="6"/>
      <c r="DM1341" s="6"/>
      <c r="DN1341" s="6"/>
      <c r="DO1341" s="6"/>
      <c r="DP1341" s="6"/>
      <c r="DQ1341" s="6"/>
      <c r="DR1341" s="6"/>
      <c r="DS1341" s="6"/>
      <c r="DU1341" s="6"/>
      <c r="DV1341" s="6"/>
      <c r="DW1341" s="6"/>
      <c r="DX1341" s="6"/>
      <c r="DY1341" s="6"/>
      <c r="DZ1341" s="6"/>
      <c r="EA1341" s="6"/>
      <c r="EB1341" s="6"/>
      <c r="EC1341" s="6"/>
      <c r="ED1341" s="6"/>
      <c r="EE1341" s="6"/>
      <c r="EF1341" s="6"/>
      <c r="EG1341" s="6"/>
    </row>
    <row r="1342" spans="48:137" customFormat="1" x14ac:dyDescent="0.2">
      <c r="AV1342" s="6"/>
      <c r="AW1342" s="158"/>
      <c r="AX1342" s="158"/>
      <c r="AY1342" s="158"/>
      <c r="AZ1342" s="158"/>
      <c r="BA1342" s="158"/>
      <c r="BB1342" s="6"/>
      <c r="BC1342" s="6"/>
      <c r="BD1342" s="6"/>
      <c r="BE1342" s="6"/>
      <c r="BF1342" s="6"/>
      <c r="BG1342" s="6"/>
      <c r="BH1342" s="6"/>
      <c r="BI1342" s="6"/>
      <c r="BJ1342" s="6"/>
      <c r="BK1342" s="6"/>
      <c r="BL1342" s="6"/>
      <c r="BM1342" s="6"/>
      <c r="BN1342" s="6"/>
      <c r="BO1342" s="6"/>
      <c r="BP1342" s="6"/>
      <c r="BQ1342" s="6"/>
      <c r="BR1342" s="6"/>
      <c r="BS1342" s="6"/>
      <c r="BT1342" s="6"/>
      <c r="BU1342" s="6"/>
      <c r="BV1342" s="6"/>
      <c r="BW1342" s="6"/>
      <c r="BX1342" s="6"/>
      <c r="BY1342" s="6"/>
      <c r="BZ1342" s="6"/>
      <c r="CA1342" s="6"/>
      <c r="CB1342" s="6"/>
      <c r="CC1342" s="6"/>
      <c r="CD1342" s="6"/>
      <c r="CE1342" s="6"/>
      <c r="CF1342" s="6"/>
      <c r="CG1342" s="6"/>
      <c r="CH1342" s="6"/>
      <c r="CI1342" s="6"/>
      <c r="CJ1342" s="6"/>
      <c r="CK1342" s="6"/>
      <c r="CL1342" s="6"/>
      <c r="CN1342" s="6"/>
      <c r="CO1342" s="6"/>
      <c r="CP1342" s="6"/>
      <c r="CQ1342" s="6"/>
      <c r="CR1342" s="6"/>
      <c r="CS1342" s="6"/>
      <c r="CT1342" s="6"/>
      <c r="CU1342" s="6"/>
      <c r="CV1342" s="6"/>
      <c r="CW1342" s="6"/>
      <c r="CX1342" s="6"/>
      <c r="CY1342" s="6"/>
      <c r="CZ1342" s="6"/>
      <c r="DA1342" s="6"/>
      <c r="DB1342" s="6"/>
      <c r="DC1342" s="6"/>
      <c r="DD1342" s="6"/>
      <c r="DE1342" s="6"/>
      <c r="DF1342" s="6"/>
      <c r="DG1342" s="6"/>
      <c r="DH1342" s="6"/>
      <c r="DJ1342" s="6"/>
      <c r="DK1342" s="6"/>
      <c r="DL1342" s="6"/>
      <c r="DM1342" s="6"/>
      <c r="DN1342" s="6"/>
      <c r="DO1342" s="6"/>
      <c r="DP1342" s="6"/>
      <c r="DQ1342" s="6"/>
      <c r="DR1342" s="6"/>
      <c r="DS1342" s="6"/>
      <c r="DU1342" s="6"/>
      <c r="DV1342" s="6"/>
      <c r="DW1342" s="6"/>
      <c r="DX1342" s="6"/>
      <c r="DY1342" s="6"/>
      <c r="DZ1342" s="6"/>
      <c r="EA1342" s="6"/>
      <c r="EB1342" s="6"/>
      <c r="EC1342" s="6"/>
      <c r="ED1342" s="6"/>
      <c r="EE1342" s="6"/>
      <c r="EF1342" s="6"/>
      <c r="EG1342" s="6"/>
    </row>
    <row r="1343" spans="48:137" customFormat="1" x14ac:dyDescent="0.2">
      <c r="AV1343" s="6"/>
      <c r="AW1343" s="158"/>
      <c r="AX1343" s="158"/>
      <c r="AY1343" s="158"/>
      <c r="AZ1343" s="158"/>
      <c r="BA1343" s="158"/>
      <c r="BB1343" s="6"/>
      <c r="BC1343" s="6"/>
      <c r="BD1343" s="6"/>
      <c r="BE1343" s="6"/>
      <c r="BF1343" s="6"/>
      <c r="BG1343" s="6"/>
      <c r="BH1343" s="6"/>
      <c r="BI1343" s="6"/>
      <c r="BJ1343" s="6"/>
      <c r="BK1343" s="6"/>
      <c r="BL1343" s="6"/>
      <c r="BM1343" s="6"/>
      <c r="BN1343" s="6"/>
      <c r="BO1343" s="6"/>
      <c r="BP1343" s="6"/>
      <c r="BQ1343" s="6"/>
      <c r="BR1343" s="6"/>
      <c r="BS1343" s="6"/>
      <c r="BT1343" s="6"/>
      <c r="BU1343" s="6"/>
      <c r="BV1343" s="6"/>
      <c r="BW1343" s="6"/>
      <c r="BX1343" s="6"/>
      <c r="BY1343" s="6"/>
      <c r="BZ1343" s="6"/>
      <c r="CA1343" s="6"/>
      <c r="CB1343" s="6"/>
      <c r="CC1343" s="6"/>
      <c r="CD1343" s="6"/>
      <c r="CE1343" s="6"/>
      <c r="CF1343" s="6"/>
      <c r="CG1343" s="6"/>
      <c r="CH1343" s="6"/>
      <c r="CI1343" s="6"/>
      <c r="CJ1343" s="6"/>
      <c r="CK1343" s="6"/>
      <c r="CL1343" s="6"/>
      <c r="CN1343" s="6"/>
      <c r="CO1343" s="6"/>
      <c r="CP1343" s="6"/>
      <c r="CQ1343" s="6"/>
      <c r="CR1343" s="6"/>
      <c r="CS1343" s="6"/>
      <c r="CT1343" s="6"/>
      <c r="CU1343" s="6"/>
      <c r="CV1343" s="6"/>
      <c r="CW1343" s="6"/>
      <c r="CX1343" s="6"/>
      <c r="CY1343" s="6"/>
      <c r="CZ1343" s="6"/>
      <c r="DA1343" s="6"/>
      <c r="DB1343" s="6"/>
      <c r="DC1343" s="6"/>
      <c r="DD1343" s="6"/>
      <c r="DE1343" s="6"/>
      <c r="DF1343" s="6"/>
      <c r="DG1343" s="6"/>
      <c r="DH1343" s="6"/>
      <c r="DJ1343" s="6"/>
      <c r="DK1343" s="6"/>
      <c r="DL1343" s="6"/>
      <c r="DM1343" s="6"/>
      <c r="DN1343" s="6"/>
      <c r="DO1343" s="6"/>
      <c r="DP1343" s="6"/>
      <c r="DQ1343" s="6"/>
      <c r="DR1343" s="6"/>
      <c r="DS1343" s="6"/>
      <c r="DU1343" s="6"/>
      <c r="DV1343" s="6"/>
      <c r="DW1343" s="6"/>
      <c r="DX1343" s="6"/>
      <c r="DY1343" s="6"/>
      <c r="DZ1343" s="6"/>
      <c r="EA1343" s="6"/>
      <c r="EB1343" s="6"/>
      <c r="EC1343" s="6"/>
      <c r="ED1343" s="6"/>
      <c r="EE1343" s="6"/>
      <c r="EF1343" s="6"/>
      <c r="EG1343" s="6"/>
    </row>
    <row r="1344" spans="48:137" customFormat="1" x14ac:dyDescent="0.2">
      <c r="AV1344" s="6"/>
      <c r="AW1344" s="158"/>
      <c r="AX1344" s="158"/>
      <c r="AY1344" s="158"/>
      <c r="AZ1344" s="158"/>
      <c r="BA1344" s="158"/>
      <c r="BB1344" s="6"/>
      <c r="BC1344" s="6"/>
      <c r="BD1344" s="6"/>
      <c r="BE1344" s="6"/>
      <c r="BF1344" s="6"/>
      <c r="BG1344" s="6"/>
      <c r="BH1344" s="6"/>
      <c r="BI1344" s="6"/>
      <c r="BJ1344" s="6"/>
      <c r="BK1344" s="6"/>
      <c r="BL1344" s="6"/>
      <c r="BM1344" s="6"/>
      <c r="BN1344" s="6"/>
      <c r="BO1344" s="6"/>
      <c r="BP1344" s="6"/>
      <c r="BQ1344" s="6"/>
      <c r="BR1344" s="6"/>
      <c r="BS1344" s="6"/>
      <c r="BT1344" s="6"/>
      <c r="BU1344" s="6"/>
      <c r="BV1344" s="6"/>
      <c r="BW1344" s="6"/>
      <c r="BX1344" s="6"/>
      <c r="BY1344" s="6"/>
      <c r="BZ1344" s="6"/>
      <c r="CA1344" s="6"/>
      <c r="CB1344" s="6"/>
      <c r="CC1344" s="6"/>
      <c r="CD1344" s="6"/>
      <c r="CE1344" s="6"/>
      <c r="CF1344" s="6"/>
      <c r="CG1344" s="6"/>
      <c r="CH1344" s="6"/>
      <c r="CI1344" s="6"/>
      <c r="CJ1344" s="6"/>
      <c r="CK1344" s="6"/>
      <c r="CL1344" s="6"/>
      <c r="CN1344" s="6"/>
      <c r="CO1344" s="6"/>
      <c r="CP1344" s="6"/>
      <c r="CQ1344" s="6"/>
      <c r="CR1344" s="6"/>
      <c r="CS1344" s="6"/>
      <c r="CT1344" s="6"/>
      <c r="CU1344" s="6"/>
      <c r="CV1344" s="6"/>
      <c r="CW1344" s="6"/>
      <c r="CX1344" s="6"/>
      <c r="CY1344" s="6"/>
      <c r="CZ1344" s="6"/>
      <c r="DA1344" s="6"/>
      <c r="DB1344" s="6"/>
      <c r="DC1344" s="6"/>
      <c r="DD1344" s="6"/>
      <c r="DE1344" s="6"/>
      <c r="DF1344" s="6"/>
      <c r="DG1344" s="6"/>
      <c r="DH1344" s="6"/>
      <c r="DJ1344" s="6"/>
      <c r="DK1344" s="6"/>
      <c r="DL1344" s="6"/>
      <c r="DM1344" s="6"/>
      <c r="DN1344" s="6"/>
      <c r="DO1344" s="6"/>
      <c r="DP1344" s="6"/>
      <c r="DQ1344" s="6"/>
      <c r="DR1344" s="6"/>
      <c r="DS1344" s="6"/>
      <c r="DU1344" s="6"/>
      <c r="DV1344" s="6"/>
      <c r="DW1344" s="6"/>
      <c r="DX1344" s="6"/>
      <c r="DY1344" s="6"/>
      <c r="DZ1344" s="6"/>
      <c r="EA1344" s="6"/>
      <c r="EB1344" s="6"/>
      <c r="EC1344" s="6"/>
      <c r="ED1344" s="6"/>
      <c r="EE1344" s="6"/>
      <c r="EF1344" s="6"/>
      <c r="EG1344" s="6"/>
    </row>
    <row r="1345" spans="48:137" customFormat="1" x14ac:dyDescent="0.2">
      <c r="AV1345" s="6"/>
      <c r="AW1345" s="158"/>
      <c r="AX1345" s="158"/>
      <c r="AY1345" s="158"/>
      <c r="AZ1345" s="158"/>
      <c r="BA1345" s="158"/>
      <c r="BB1345" s="6"/>
      <c r="BC1345" s="6"/>
      <c r="BD1345" s="6"/>
      <c r="BE1345" s="6"/>
      <c r="BF1345" s="6"/>
      <c r="BG1345" s="6"/>
      <c r="BH1345" s="6"/>
      <c r="BI1345" s="6"/>
      <c r="BJ1345" s="6"/>
      <c r="BK1345" s="6"/>
      <c r="BL1345" s="6"/>
      <c r="BM1345" s="6"/>
      <c r="BN1345" s="6"/>
      <c r="BO1345" s="6"/>
      <c r="BP1345" s="6"/>
      <c r="BQ1345" s="6"/>
      <c r="BR1345" s="6"/>
      <c r="BS1345" s="6"/>
      <c r="BT1345" s="6"/>
      <c r="BU1345" s="6"/>
      <c r="BV1345" s="6"/>
      <c r="BW1345" s="6"/>
      <c r="BX1345" s="6"/>
      <c r="BY1345" s="6"/>
      <c r="BZ1345" s="6"/>
      <c r="CA1345" s="6"/>
      <c r="CB1345" s="6"/>
      <c r="CC1345" s="6"/>
      <c r="CD1345" s="6"/>
      <c r="CE1345" s="6"/>
      <c r="CF1345" s="6"/>
      <c r="CG1345" s="6"/>
      <c r="CH1345" s="6"/>
      <c r="CI1345" s="6"/>
      <c r="CJ1345" s="6"/>
      <c r="CK1345" s="6"/>
      <c r="CL1345" s="6"/>
      <c r="CN1345" s="6"/>
      <c r="CO1345" s="6"/>
      <c r="CP1345" s="6"/>
      <c r="CQ1345" s="6"/>
      <c r="CR1345" s="6"/>
      <c r="CS1345" s="6"/>
      <c r="CT1345" s="6"/>
      <c r="CU1345" s="6"/>
      <c r="CV1345" s="6"/>
      <c r="CW1345" s="6"/>
      <c r="CX1345" s="6"/>
      <c r="CY1345" s="6"/>
      <c r="CZ1345" s="6"/>
      <c r="DA1345" s="6"/>
      <c r="DB1345" s="6"/>
      <c r="DC1345" s="6"/>
      <c r="DD1345" s="6"/>
      <c r="DE1345" s="6"/>
      <c r="DF1345" s="6"/>
      <c r="DG1345" s="6"/>
      <c r="DH1345" s="6"/>
      <c r="DJ1345" s="6"/>
      <c r="DK1345" s="6"/>
      <c r="DL1345" s="6"/>
      <c r="DM1345" s="6"/>
      <c r="DN1345" s="6"/>
      <c r="DO1345" s="6"/>
      <c r="DP1345" s="6"/>
      <c r="DQ1345" s="6"/>
      <c r="DR1345" s="6"/>
      <c r="DS1345" s="6"/>
      <c r="DU1345" s="6"/>
      <c r="DV1345" s="6"/>
      <c r="DW1345" s="6"/>
      <c r="DX1345" s="6"/>
      <c r="DY1345" s="6"/>
      <c r="DZ1345" s="6"/>
      <c r="EA1345" s="6"/>
      <c r="EB1345" s="6"/>
      <c r="EC1345" s="6"/>
      <c r="ED1345" s="6"/>
      <c r="EE1345" s="6"/>
      <c r="EF1345" s="6"/>
      <c r="EG1345" s="6"/>
    </row>
    <row r="1346" spans="48:137" customFormat="1" x14ac:dyDescent="0.2">
      <c r="AV1346" s="6"/>
      <c r="AW1346" s="158"/>
      <c r="AX1346" s="158"/>
      <c r="AY1346" s="158"/>
      <c r="AZ1346" s="158"/>
      <c r="BA1346" s="158"/>
      <c r="BB1346" s="6"/>
      <c r="BC1346" s="6"/>
      <c r="BD1346" s="6"/>
      <c r="BE1346" s="6"/>
      <c r="BF1346" s="6"/>
      <c r="BG1346" s="6"/>
      <c r="BH1346" s="6"/>
      <c r="BI1346" s="6"/>
      <c r="BJ1346" s="6"/>
      <c r="BK1346" s="6"/>
      <c r="BL1346" s="6"/>
      <c r="BM1346" s="6"/>
      <c r="BN1346" s="6"/>
      <c r="BO1346" s="6"/>
      <c r="BP1346" s="6"/>
      <c r="BQ1346" s="6"/>
      <c r="BR1346" s="6"/>
      <c r="BS1346" s="6"/>
      <c r="BT1346" s="6"/>
      <c r="BU1346" s="6"/>
      <c r="BV1346" s="6"/>
      <c r="BW1346" s="6"/>
      <c r="BX1346" s="6"/>
      <c r="BY1346" s="6"/>
      <c r="BZ1346" s="6"/>
      <c r="CA1346" s="6"/>
      <c r="CB1346" s="6"/>
      <c r="CC1346" s="6"/>
      <c r="CD1346" s="6"/>
      <c r="CE1346" s="6"/>
      <c r="CF1346" s="6"/>
      <c r="CG1346" s="6"/>
      <c r="CH1346" s="6"/>
      <c r="CI1346" s="6"/>
      <c r="CJ1346" s="6"/>
      <c r="CK1346" s="6"/>
      <c r="CL1346" s="6"/>
      <c r="CN1346" s="6"/>
      <c r="CO1346" s="6"/>
      <c r="CP1346" s="6"/>
      <c r="CQ1346" s="6"/>
      <c r="CR1346" s="6"/>
      <c r="CS1346" s="6"/>
      <c r="CT1346" s="6"/>
      <c r="CU1346" s="6"/>
      <c r="CV1346" s="6"/>
      <c r="CW1346" s="6"/>
      <c r="CX1346" s="6"/>
      <c r="CY1346" s="6"/>
      <c r="CZ1346" s="6"/>
      <c r="DA1346" s="6"/>
      <c r="DB1346" s="6"/>
      <c r="DC1346" s="6"/>
      <c r="DD1346" s="6"/>
      <c r="DE1346" s="6"/>
      <c r="DF1346" s="6"/>
      <c r="DG1346" s="6"/>
      <c r="DH1346" s="6"/>
      <c r="DJ1346" s="6"/>
      <c r="DK1346" s="6"/>
      <c r="DL1346" s="6"/>
      <c r="DM1346" s="6"/>
      <c r="DN1346" s="6"/>
      <c r="DO1346" s="6"/>
      <c r="DP1346" s="6"/>
      <c r="DQ1346" s="6"/>
      <c r="DR1346" s="6"/>
      <c r="DS1346" s="6"/>
      <c r="DU1346" s="6"/>
      <c r="DV1346" s="6"/>
      <c r="DW1346" s="6"/>
      <c r="DX1346" s="6"/>
      <c r="DY1346" s="6"/>
      <c r="DZ1346" s="6"/>
      <c r="EA1346" s="6"/>
      <c r="EB1346" s="6"/>
      <c r="EC1346" s="6"/>
      <c r="ED1346" s="6"/>
      <c r="EE1346" s="6"/>
      <c r="EF1346" s="6"/>
      <c r="EG1346" s="6"/>
    </row>
    <row r="1347" spans="48:137" customFormat="1" x14ac:dyDescent="0.2">
      <c r="AV1347" s="6"/>
      <c r="AW1347" s="158"/>
      <c r="AX1347" s="158"/>
      <c r="AY1347" s="158"/>
      <c r="AZ1347" s="158"/>
      <c r="BA1347" s="158"/>
      <c r="BB1347" s="6"/>
      <c r="BC1347" s="6"/>
      <c r="BD1347" s="6"/>
      <c r="BE1347" s="6"/>
      <c r="BF1347" s="6"/>
      <c r="BG1347" s="6"/>
      <c r="BH1347" s="6"/>
      <c r="BI1347" s="6"/>
      <c r="BJ1347" s="6"/>
      <c r="BK1347" s="6"/>
      <c r="BL1347" s="6"/>
      <c r="BM1347" s="6"/>
      <c r="BN1347" s="6"/>
      <c r="BO1347" s="6"/>
      <c r="BP1347" s="6"/>
      <c r="BQ1347" s="6"/>
      <c r="BR1347" s="6"/>
      <c r="BS1347" s="6"/>
      <c r="BT1347" s="6"/>
      <c r="BU1347" s="6"/>
      <c r="BV1347" s="6"/>
      <c r="BW1347" s="6"/>
      <c r="BX1347" s="6"/>
      <c r="BY1347" s="6"/>
      <c r="BZ1347" s="6"/>
      <c r="CA1347" s="6"/>
      <c r="CB1347" s="6"/>
      <c r="CC1347" s="6"/>
      <c r="CD1347" s="6"/>
      <c r="CE1347" s="6"/>
      <c r="CF1347" s="6"/>
      <c r="CG1347" s="6"/>
      <c r="CH1347" s="6"/>
      <c r="CI1347" s="6"/>
      <c r="CJ1347" s="6"/>
      <c r="CK1347" s="6"/>
      <c r="CL1347" s="6"/>
      <c r="CN1347" s="6"/>
      <c r="CO1347" s="6"/>
      <c r="CP1347" s="6"/>
      <c r="CQ1347" s="6"/>
      <c r="CR1347" s="6"/>
      <c r="CS1347" s="6"/>
      <c r="CT1347" s="6"/>
      <c r="CU1347" s="6"/>
      <c r="CV1347" s="6"/>
      <c r="CW1347" s="6"/>
      <c r="CX1347" s="6"/>
      <c r="CY1347" s="6"/>
      <c r="CZ1347" s="6"/>
      <c r="DA1347" s="6"/>
      <c r="DB1347" s="6"/>
      <c r="DC1347" s="6"/>
      <c r="DD1347" s="6"/>
      <c r="DE1347" s="6"/>
      <c r="DF1347" s="6"/>
      <c r="DG1347" s="6"/>
      <c r="DH1347" s="6"/>
      <c r="DJ1347" s="6"/>
      <c r="DK1347" s="6"/>
      <c r="DL1347" s="6"/>
      <c r="DM1347" s="6"/>
      <c r="DN1347" s="6"/>
      <c r="DO1347" s="6"/>
      <c r="DP1347" s="6"/>
      <c r="DQ1347" s="6"/>
      <c r="DR1347" s="6"/>
      <c r="DS1347" s="6"/>
      <c r="DU1347" s="6"/>
      <c r="DV1347" s="6"/>
      <c r="DW1347" s="6"/>
      <c r="DX1347" s="6"/>
      <c r="DY1347" s="6"/>
      <c r="DZ1347" s="6"/>
      <c r="EA1347" s="6"/>
      <c r="EB1347" s="6"/>
      <c r="EC1347" s="6"/>
      <c r="ED1347" s="6"/>
      <c r="EE1347" s="6"/>
      <c r="EF1347" s="6"/>
      <c r="EG1347" s="6"/>
    </row>
    <row r="1348" spans="48:137" customFormat="1" x14ac:dyDescent="0.2">
      <c r="AV1348" s="6"/>
      <c r="AW1348" s="158"/>
      <c r="AX1348" s="158"/>
      <c r="AY1348" s="158"/>
      <c r="AZ1348" s="158"/>
      <c r="BA1348" s="158"/>
      <c r="BB1348" s="6"/>
      <c r="BC1348" s="6"/>
      <c r="BD1348" s="6"/>
      <c r="BE1348" s="6"/>
      <c r="BF1348" s="6"/>
      <c r="BG1348" s="6"/>
      <c r="BH1348" s="6"/>
      <c r="BI1348" s="6"/>
      <c r="BJ1348" s="6"/>
      <c r="BK1348" s="6"/>
      <c r="BL1348" s="6"/>
      <c r="BM1348" s="6"/>
      <c r="BN1348" s="6"/>
      <c r="BO1348" s="6"/>
      <c r="BP1348" s="6"/>
      <c r="BQ1348" s="6"/>
      <c r="BR1348" s="6"/>
      <c r="BS1348" s="6"/>
      <c r="BT1348" s="6"/>
      <c r="BU1348" s="6"/>
      <c r="BV1348" s="6"/>
      <c r="BW1348" s="6"/>
      <c r="BX1348" s="6"/>
      <c r="BY1348" s="6"/>
      <c r="BZ1348" s="6"/>
      <c r="CA1348" s="6"/>
      <c r="CB1348" s="6"/>
      <c r="CC1348" s="6"/>
      <c r="CD1348" s="6"/>
      <c r="CE1348" s="6"/>
      <c r="CF1348" s="6"/>
      <c r="CG1348" s="6"/>
      <c r="CH1348" s="6"/>
      <c r="CI1348" s="6"/>
      <c r="CJ1348" s="6"/>
      <c r="CK1348" s="6"/>
      <c r="CL1348" s="6"/>
      <c r="CN1348" s="6"/>
      <c r="CO1348" s="6"/>
      <c r="CP1348" s="6"/>
      <c r="CQ1348" s="6"/>
      <c r="CR1348" s="6"/>
      <c r="CS1348" s="6"/>
      <c r="CT1348" s="6"/>
      <c r="CU1348" s="6"/>
      <c r="CV1348" s="6"/>
      <c r="CW1348" s="6"/>
      <c r="CX1348" s="6"/>
      <c r="CY1348" s="6"/>
      <c r="CZ1348" s="6"/>
      <c r="DA1348" s="6"/>
      <c r="DB1348" s="6"/>
      <c r="DC1348" s="6"/>
      <c r="DD1348" s="6"/>
      <c r="DE1348" s="6"/>
      <c r="DF1348" s="6"/>
      <c r="DG1348" s="6"/>
      <c r="DH1348" s="6"/>
      <c r="DJ1348" s="6"/>
      <c r="DK1348" s="6"/>
      <c r="DL1348" s="6"/>
      <c r="DM1348" s="6"/>
      <c r="DN1348" s="6"/>
      <c r="DO1348" s="6"/>
      <c r="DP1348" s="6"/>
      <c r="DQ1348" s="6"/>
      <c r="DR1348" s="6"/>
      <c r="DS1348" s="6"/>
      <c r="DU1348" s="6"/>
      <c r="DV1348" s="6"/>
      <c r="DW1348" s="6"/>
      <c r="DX1348" s="6"/>
      <c r="DY1348" s="6"/>
      <c r="DZ1348" s="6"/>
      <c r="EA1348" s="6"/>
      <c r="EB1348" s="6"/>
      <c r="EC1348" s="6"/>
      <c r="ED1348" s="6"/>
      <c r="EE1348" s="6"/>
      <c r="EF1348" s="6"/>
      <c r="EG1348" s="6"/>
    </row>
    <row r="1349" spans="48:137" customFormat="1" x14ac:dyDescent="0.2">
      <c r="AV1349" s="6"/>
      <c r="AW1349" s="158"/>
      <c r="AX1349" s="158"/>
      <c r="AY1349" s="158"/>
      <c r="AZ1349" s="158"/>
      <c r="BA1349" s="158"/>
      <c r="BB1349" s="6"/>
      <c r="BC1349" s="6"/>
      <c r="BD1349" s="6"/>
      <c r="BE1349" s="6"/>
      <c r="BF1349" s="6"/>
      <c r="BG1349" s="6"/>
      <c r="BH1349" s="6"/>
      <c r="BI1349" s="6"/>
      <c r="BJ1349" s="6"/>
      <c r="BK1349" s="6"/>
      <c r="BL1349" s="6"/>
      <c r="BM1349" s="6"/>
      <c r="BN1349" s="6"/>
      <c r="BO1349" s="6"/>
      <c r="BP1349" s="6"/>
      <c r="BQ1349" s="6"/>
      <c r="BR1349" s="6"/>
      <c r="BS1349" s="6"/>
      <c r="BT1349" s="6"/>
      <c r="BU1349" s="6"/>
      <c r="BV1349" s="6"/>
      <c r="BW1349" s="6"/>
      <c r="BX1349" s="6"/>
      <c r="BY1349" s="6"/>
      <c r="BZ1349" s="6"/>
      <c r="CA1349" s="6"/>
      <c r="CB1349" s="6"/>
      <c r="CC1349" s="6"/>
      <c r="CD1349" s="6"/>
      <c r="CE1349" s="6"/>
      <c r="CF1349" s="6"/>
      <c r="CG1349" s="6"/>
      <c r="CH1349" s="6"/>
      <c r="CI1349" s="6"/>
      <c r="CJ1349" s="6"/>
      <c r="CK1349" s="6"/>
      <c r="CL1349" s="6"/>
      <c r="CN1349" s="6"/>
      <c r="CO1349" s="6"/>
      <c r="CP1349" s="6"/>
      <c r="CQ1349" s="6"/>
      <c r="CR1349" s="6"/>
      <c r="CS1349" s="6"/>
      <c r="CT1349" s="6"/>
      <c r="CU1349" s="6"/>
      <c r="CV1349" s="6"/>
      <c r="CW1349" s="6"/>
      <c r="CX1349" s="6"/>
      <c r="CY1349" s="6"/>
      <c r="CZ1349" s="6"/>
      <c r="DA1349" s="6"/>
      <c r="DB1349" s="6"/>
      <c r="DC1349" s="6"/>
      <c r="DD1349" s="6"/>
      <c r="DE1349" s="6"/>
      <c r="DF1349" s="6"/>
      <c r="DG1349" s="6"/>
      <c r="DH1349" s="6"/>
      <c r="DJ1349" s="6"/>
      <c r="DK1349" s="6"/>
      <c r="DL1349" s="6"/>
      <c r="DM1349" s="6"/>
      <c r="DN1349" s="6"/>
      <c r="DO1349" s="6"/>
      <c r="DP1349" s="6"/>
      <c r="DQ1349" s="6"/>
      <c r="DR1349" s="6"/>
      <c r="DS1349" s="6"/>
      <c r="DU1349" s="6"/>
      <c r="DV1349" s="6"/>
      <c r="DW1349" s="6"/>
      <c r="DX1349" s="6"/>
      <c r="DY1349" s="6"/>
      <c r="DZ1349" s="6"/>
      <c r="EA1349" s="6"/>
      <c r="EB1349" s="6"/>
      <c r="EC1349" s="6"/>
      <c r="ED1349" s="6"/>
      <c r="EE1349" s="6"/>
      <c r="EF1349" s="6"/>
      <c r="EG1349" s="6"/>
    </row>
    <row r="1350" spans="48:137" customFormat="1" x14ac:dyDescent="0.2">
      <c r="AV1350" s="6"/>
      <c r="AW1350" s="158"/>
      <c r="AX1350" s="158"/>
      <c r="AY1350" s="158"/>
      <c r="AZ1350" s="158"/>
      <c r="BA1350" s="158"/>
      <c r="BB1350" s="6"/>
      <c r="BC1350" s="6"/>
      <c r="BD1350" s="6"/>
      <c r="BE1350" s="6"/>
      <c r="BF1350" s="6"/>
      <c r="BG1350" s="6"/>
      <c r="BH1350" s="6"/>
      <c r="BI1350" s="6"/>
      <c r="BJ1350" s="6"/>
      <c r="BK1350" s="6"/>
      <c r="BL1350" s="6"/>
      <c r="BM1350" s="6"/>
      <c r="BN1350" s="6"/>
      <c r="BO1350" s="6"/>
      <c r="BP1350" s="6"/>
      <c r="BQ1350" s="6"/>
      <c r="BR1350" s="6"/>
      <c r="BS1350" s="6"/>
      <c r="BT1350" s="6"/>
      <c r="BU1350" s="6"/>
      <c r="BV1350" s="6"/>
      <c r="BW1350" s="6"/>
      <c r="BX1350" s="6"/>
      <c r="BY1350" s="6"/>
      <c r="BZ1350" s="6"/>
      <c r="CA1350" s="6"/>
      <c r="CB1350" s="6"/>
      <c r="CC1350" s="6"/>
      <c r="CD1350" s="6"/>
      <c r="CE1350" s="6"/>
      <c r="CF1350" s="6"/>
      <c r="CG1350" s="6"/>
      <c r="CH1350" s="6"/>
      <c r="CI1350" s="6"/>
      <c r="CJ1350" s="6"/>
      <c r="CK1350" s="6"/>
      <c r="CL1350" s="6"/>
      <c r="CN1350" s="6"/>
      <c r="CO1350" s="6"/>
      <c r="CP1350" s="6"/>
      <c r="CQ1350" s="6"/>
      <c r="CR1350" s="6"/>
      <c r="CS1350" s="6"/>
      <c r="CT1350" s="6"/>
      <c r="CU1350" s="6"/>
      <c r="CV1350" s="6"/>
      <c r="CW1350" s="6"/>
      <c r="CX1350" s="6"/>
      <c r="CY1350" s="6"/>
      <c r="CZ1350" s="6"/>
      <c r="DA1350" s="6"/>
      <c r="DB1350" s="6"/>
      <c r="DC1350" s="6"/>
      <c r="DD1350" s="6"/>
      <c r="DE1350" s="6"/>
      <c r="DF1350" s="6"/>
      <c r="DG1350" s="6"/>
      <c r="DH1350" s="6"/>
      <c r="DJ1350" s="6"/>
      <c r="DK1350" s="6"/>
      <c r="DL1350" s="6"/>
      <c r="DM1350" s="6"/>
      <c r="DN1350" s="6"/>
      <c r="DO1350" s="6"/>
      <c r="DP1350" s="6"/>
      <c r="DQ1350" s="6"/>
      <c r="DR1350" s="6"/>
      <c r="DS1350" s="6"/>
      <c r="DU1350" s="6"/>
      <c r="DV1350" s="6"/>
      <c r="DW1350" s="6"/>
      <c r="DX1350" s="6"/>
      <c r="DY1350" s="6"/>
      <c r="DZ1350" s="6"/>
      <c r="EA1350" s="6"/>
      <c r="EB1350" s="6"/>
      <c r="EC1350" s="6"/>
      <c r="ED1350" s="6"/>
      <c r="EE1350" s="6"/>
      <c r="EF1350" s="6"/>
      <c r="EG1350" s="6"/>
    </row>
    <row r="1351" spans="48:137" customFormat="1" x14ac:dyDescent="0.2">
      <c r="AV1351" s="6"/>
      <c r="AW1351" s="158"/>
      <c r="AX1351" s="158"/>
      <c r="AY1351" s="158"/>
      <c r="AZ1351" s="158"/>
      <c r="BA1351" s="158"/>
      <c r="BB1351" s="6"/>
      <c r="BC1351" s="6"/>
      <c r="BD1351" s="6"/>
      <c r="BE1351" s="6"/>
      <c r="BF1351" s="6"/>
      <c r="BG1351" s="6"/>
      <c r="BH1351" s="6"/>
      <c r="BI1351" s="6"/>
      <c r="BJ1351" s="6"/>
      <c r="BK1351" s="6"/>
      <c r="BL1351" s="6"/>
      <c r="BM1351" s="6"/>
      <c r="BN1351" s="6"/>
      <c r="BO1351" s="6"/>
      <c r="BP1351" s="6"/>
      <c r="BQ1351" s="6"/>
      <c r="BR1351" s="6"/>
      <c r="BS1351" s="6"/>
      <c r="BT1351" s="6"/>
      <c r="BU1351" s="6"/>
      <c r="BV1351" s="6"/>
      <c r="BW1351" s="6"/>
      <c r="BX1351" s="6"/>
      <c r="BY1351" s="6"/>
      <c r="BZ1351" s="6"/>
      <c r="CA1351" s="6"/>
      <c r="CB1351" s="6"/>
      <c r="CC1351" s="6"/>
      <c r="CD1351" s="6"/>
      <c r="CE1351" s="6"/>
      <c r="CF1351" s="6"/>
      <c r="CG1351" s="6"/>
      <c r="CH1351" s="6"/>
      <c r="CI1351" s="6"/>
      <c r="CJ1351" s="6"/>
      <c r="CK1351" s="6"/>
      <c r="CL1351" s="6"/>
      <c r="CN1351" s="6"/>
      <c r="CO1351" s="6"/>
      <c r="CP1351" s="6"/>
      <c r="CQ1351" s="6"/>
      <c r="CR1351" s="6"/>
      <c r="CS1351" s="6"/>
      <c r="CT1351" s="6"/>
      <c r="CU1351" s="6"/>
      <c r="CV1351" s="6"/>
      <c r="CW1351" s="6"/>
      <c r="CX1351" s="6"/>
      <c r="CY1351" s="6"/>
      <c r="CZ1351" s="6"/>
      <c r="DA1351" s="6"/>
      <c r="DB1351" s="6"/>
      <c r="DC1351" s="6"/>
      <c r="DD1351" s="6"/>
      <c r="DE1351" s="6"/>
      <c r="DF1351" s="6"/>
      <c r="DG1351" s="6"/>
      <c r="DH1351" s="6"/>
      <c r="DJ1351" s="6"/>
      <c r="DK1351" s="6"/>
      <c r="DL1351" s="6"/>
      <c r="DM1351" s="6"/>
      <c r="DN1351" s="6"/>
      <c r="DO1351" s="6"/>
      <c r="DP1351" s="6"/>
      <c r="DQ1351" s="6"/>
      <c r="DR1351" s="6"/>
      <c r="DS1351" s="6"/>
      <c r="DU1351" s="6"/>
      <c r="DV1351" s="6"/>
      <c r="DW1351" s="6"/>
      <c r="DX1351" s="6"/>
      <c r="DY1351" s="6"/>
      <c r="DZ1351" s="6"/>
      <c r="EA1351" s="6"/>
      <c r="EB1351" s="6"/>
      <c r="EC1351" s="6"/>
      <c r="ED1351" s="6"/>
      <c r="EE1351" s="6"/>
      <c r="EF1351" s="6"/>
      <c r="EG1351" s="6"/>
    </row>
    <row r="1352" spans="48:137" customFormat="1" x14ac:dyDescent="0.2">
      <c r="AV1352" s="6"/>
      <c r="AW1352" s="158"/>
      <c r="AX1352" s="158"/>
      <c r="AY1352" s="158"/>
      <c r="AZ1352" s="158"/>
      <c r="BA1352" s="158"/>
      <c r="BB1352" s="6"/>
      <c r="BC1352" s="6"/>
      <c r="BD1352" s="6"/>
      <c r="BE1352" s="6"/>
      <c r="BF1352" s="6"/>
      <c r="BG1352" s="6"/>
      <c r="BH1352" s="6"/>
      <c r="BI1352" s="6"/>
      <c r="BJ1352" s="6"/>
      <c r="BK1352" s="6"/>
      <c r="BL1352" s="6"/>
      <c r="BM1352" s="6"/>
      <c r="BN1352" s="6"/>
      <c r="BO1352" s="6"/>
      <c r="BP1352" s="6"/>
      <c r="BQ1352" s="6"/>
      <c r="BR1352" s="6"/>
      <c r="BS1352" s="6"/>
      <c r="BT1352" s="6"/>
      <c r="BU1352" s="6"/>
      <c r="BV1352" s="6"/>
      <c r="BW1352" s="6"/>
      <c r="BX1352" s="6"/>
      <c r="BY1352" s="6"/>
      <c r="BZ1352" s="6"/>
      <c r="CA1352" s="6"/>
      <c r="CB1352" s="6"/>
      <c r="CC1352" s="6"/>
      <c r="CD1352" s="6"/>
      <c r="CE1352" s="6"/>
      <c r="CF1352" s="6"/>
      <c r="CG1352" s="6"/>
      <c r="CH1352" s="6"/>
      <c r="CI1352" s="6"/>
      <c r="CJ1352" s="6"/>
      <c r="CK1352" s="6"/>
      <c r="CL1352" s="6"/>
      <c r="CN1352" s="6"/>
      <c r="CO1352" s="6"/>
      <c r="CP1352" s="6"/>
      <c r="CQ1352" s="6"/>
      <c r="CR1352" s="6"/>
      <c r="CS1352" s="6"/>
      <c r="CT1352" s="6"/>
      <c r="CU1352" s="6"/>
      <c r="CV1352" s="6"/>
      <c r="CW1352" s="6"/>
      <c r="CX1352" s="6"/>
      <c r="CY1352" s="6"/>
      <c r="CZ1352" s="6"/>
      <c r="DA1352" s="6"/>
      <c r="DB1352" s="6"/>
      <c r="DC1352" s="6"/>
      <c r="DD1352" s="6"/>
      <c r="DE1352" s="6"/>
      <c r="DF1352" s="6"/>
      <c r="DG1352" s="6"/>
      <c r="DH1352" s="6"/>
      <c r="DJ1352" s="6"/>
      <c r="DK1352" s="6"/>
      <c r="DL1352" s="6"/>
      <c r="DM1352" s="6"/>
      <c r="DN1352" s="6"/>
      <c r="DO1352" s="6"/>
      <c r="DP1352" s="6"/>
      <c r="DQ1352" s="6"/>
      <c r="DR1352" s="6"/>
      <c r="DS1352" s="6"/>
      <c r="DU1352" s="6"/>
      <c r="DV1352" s="6"/>
      <c r="DW1352" s="6"/>
      <c r="DX1352" s="6"/>
      <c r="DY1352" s="6"/>
      <c r="DZ1352" s="6"/>
      <c r="EA1352" s="6"/>
      <c r="EB1352" s="6"/>
      <c r="EC1352" s="6"/>
      <c r="ED1352" s="6"/>
      <c r="EE1352" s="6"/>
      <c r="EF1352" s="6"/>
      <c r="EG1352" s="6"/>
    </row>
    <row r="1353" spans="48:137" customFormat="1" x14ac:dyDescent="0.2">
      <c r="AV1353" s="6"/>
      <c r="AW1353" s="158"/>
      <c r="AX1353" s="158"/>
      <c r="AY1353" s="158"/>
      <c r="AZ1353" s="158"/>
      <c r="BA1353" s="158"/>
      <c r="BB1353" s="6"/>
      <c r="BC1353" s="6"/>
      <c r="BD1353" s="6"/>
      <c r="BE1353" s="6"/>
      <c r="BF1353" s="6"/>
      <c r="BG1353" s="6"/>
      <c r="BH1353" s="6"/>
      <c r="BI1353" s="6"/>
      <c r="BJ1353" s="6"/>
      <c r="BK1353" s="6"/>
      <c r="BL1353" s="6"/>
      <c r="BM1353" s="6"/>
      <c r="BN1353" s="6"/>
      <c r="BO1353" s="6"/>
      <c r="BP1353" s="6"/>
      <c r="BQ1353" s="6"/>
      <c r="BR1353" s="6"/>
      <c r="BS1353" s="6"/>
      <c r="BT1353" s="6"/>
      <c r="BU1353" s="6"/>
      <c r="BV1353" s="6"/>
      <c r="BW1353" s="6"/>
      <c r="BX1353" s="6"/>
      <c r="BY1353" s="6"/>
      <c r="BZ1353" s="6"/>
      <c r="CA1353" s="6"/>
      <c r="CB1353" s="6"/>
      <c r="CC1353" s="6"/>
      <c r="CD1353" s="6"/>
      <c r="CE1353" s="6"/>
      <c r="CF1353" s="6"/>
      <c r="CG1353" s="6"/>
      <c r="CH1353" s="6"/>
      <c r="CI1353" s="6"/>
      <c r="CJ1353" s="6"/>
      <c r="CK1353" s="6"/>
      <c r="CL1353" s="6"/>
      <c r="CN1353" s="6"/>
      <c r="CO1353" s="6"/>
      <c r="CP1353" s="6"/>
      <c r="CQ1353" s="6"/>
      <c r="CR1353" s="6"/>
      <c r="CS1353" s="6"/>
      <c r="CT1353" s="6"/>
      <c r="CU1353" s="6"/>
      <c r="CV1353" s="6"/>
      <c r="CW1353" s="6"/>
      <c r="CX1353" s="6"/>
      <c r="CY1353" s="6"/>
      <c r="CZ1353" s="6"/>
      <c r="DA1353" s="6"/>
      <c r="DB1353" s="6"/>
      <c r="DC1353" s="6"/>
      <c r="DD1353" s="6"/>
      <c r="DE1353" s="6"/>
      <c r="DF1353" s="6"/>
      <c r="DG1353" s="6"/>
      <c r="DH1353" s="6"/>
      <c r="DJ1353" s="6"/>
      <c r="DK1353" s="6"/>
      <c r="DL1353" s="6"/>
      <c r="DM1353" s="6"/>
      <c r="DN1353" s="6"/>
      <c r="DO1353" s="6"/>
      <c r="DP1353" s="6"/>
      <c r="DQ1353" s="6"/>
      <c r="DR1353" s="6"/>
      <c r="DS1353" s="6"/>
      <c r="DU1353" s="6"/>
      <c r="DV1353" s="6"/>
      <c r="DW1353" s="6"/>
      <c r="DX1353" s="6"/>
      <c r="DY1353" s="6"/>
      <c r="DZ1353" s="6"/>
      <c r="EA1353" s="6"/>
      <c r="EB1353" s="6"/>
      <c r="EC1353" s="6"/>
      <c r="ED1353" s="6"/>
      <c r="EE1353" s="6"/>
      <c r="EF1353" s="6"/>
      <c r="EG1353" s="6"/>
    </row>
    <row r="1354" spans="48:137" customFormat="1" x14ac:dyDescent="0.2">
      <c r="AV1354" s="6"/>
      <c r="AW1354" s="158"/>
      <c r="AX1354" s="158"/>
      <c r="AY1354" s="158"/>
      <c r="AZ1354" s="158"/>
      <c r="BA1354" s="158"/>
      <c r="BB1354" s="6"/>
      <c r="BC1354" s="6"/>
      <c r="BD1354" s="6"/>
      <c r="BE1354" s="6"/>
      <c r="BF1354" s="6"/>
      <c r="BG1354" s="6"/>
      <c r="BH1354" s="6"/>
      <c r="BI1354" s="6"/>
      <c r="BJ1354" s="6"/>
      <c r="BK1354" s="6"/>
      <c r="BL1354" s="6"/>
      <c r="BM1354" s="6"/>
      <c r="BN1354" s="6"/>
      <c r="BO1354" s="6"/>
      <c r="BP1354" s="6"/>
      <c r="BQ1354" s="6"/>
      <c r="BR1354" s="6"/>
      <c r="BS1354" s="6"/>
      <c r="BT1354" s="6"/>
      <c r="BU1354" s="6"/>
      <c r="BV1354" s="6"/>
      <c r="BW1354" s="6"/>
      <c r="BX1354" s="6"/>
      <c r="BY1354" s="6"/>
      <c r="BZ1354" s="6"/>
      <c r="CA1354" s="6"/>
      <c r="CB1354" s="6"/>
      <c r="CC1354" s="6"/>
      <c r="CD1354" s="6"/>
      <c r="CE1354" s="6"/>
      <c r="CF1354" s="6"/>
      <c r="CG1354" s="6"/>
      <c r="CH1354" s="6"/>
      <c r="CI1354" s="6"/>
      <c r="CJ1354" s="6"/>
      <c r="CK1354" s="6"/>
      <c r="CL1354" s="6"/>
      <c r="CN1354" s="6"/>
      <c r="CO1354" s="6"/>
      <c r="CP1354" s="6"/>
      <c r="CQ1354" s="6"/>
      <c r="CR1354" s="6"/>
      <c r="CS1354" s="6"/>
      <c r="CT1354" s="6"/>
      <c r="CU1354" s="6"/>
      <c r="CV1354" s="6"/>
      <c r="CW1354" s="6"/>
      <c r="CX1354" s="6"/>
      <c r="CY1354" s="6"/>
      <c r="CZ1354" s="6"/>
      <c r="DA1354" s="6"/>
      <c r="DB1354" s="6"/>
      <c r="DC1354" s="6"/>
      <c r="DD1354" s="6"/>
      <c r="DE1354" s="6"/>
      <c r="DF1354" s="6"/>
      <c r="DG1354" s="6"/>
      <c r="DH1354" s="6"/>
      <c r="DJ1354" s="6"/>
      <c r="DK1354" s="6"/>
      <c r="DL1354" s="6"/>
      <c r="DM1354" s="6"/>
      <c r="DN1354" s="6"/>
      <c r="DO1354" s="6"/>
      <c r="DP1354" s="6"/>
      <c r="DQ1354" s="6"/>
      <c r="DR1354" s="6"/>
      <c r="DS1354" s="6"/>
      <c r="DU1354" s="6"/>
      <c r="DV1354" s="6"/>
      <c r="DW1354" s="6"/>
      <c r="DX1354" s="6"/>
      <c r="DY1354" s="6"/>
      <c r="DZ1354" s="6"/>
      <c r="EA1354" s="6"/>
      <c r="EB1354" s="6"/>
      <c r="EC1354" s="6"/>
      <c r="ED1354" s="6"/>
      <c r="EE1354" s="6"/>
      <c r="EF1354" s="6"/>
      <c r="EG1354" s="6"/>
    </row>
    <row r="1355" spans="48:137" customFormat="1" x14ac:dyDescent="0.2">
      <c r="AV1355" s="6"/>
      <c r="AW1355" s="158"/>
      <c r="AX1355" s="158"/>
      <c r="AY1355" s="158"/>
      <c r="AZ1355" s="158"/>
      <c r="BA1355" s="158"/>
      <c r="BB1355" s="6"/>
      <c r="BC1355" s="6"/>
      <c r="BD1355" s="6"/>
      <c r="BE1355" s="6"/>
      <c r="BF1355" s="6"/>
      <c r="BG1355" s="6"/>
      <c r="BH1355" s="6"/>
      <c r="BI1355" s="6"/>
      <c r="BJ1355" s="6"/>
      <c r="BK1355" s="6"/>
      <c r="BL1355" s="6"/>
      <c r="BM1355" s="6"/>
      <c r="BN1355" s="6"/>
      <c r="BO1355" s="6"/>
      <c r="BP1355" s="6"/>
      <c r="BQ1355" s="6"/>
      <c r="BR1355" s="6"/>
      <c r="BS1355" s="6"/>
      <c r="BT1355" s="6"/>
      <c r="BU1355" s="6"/>
      <c r="BV1355" s="6"/>
      <c r="BW1355" s="6"/>
      <c r="BX1355" s="6"/>
      <c r="BY1355" s="6"/>
      <c r="BZ1355" s="6"/>
      <c r="CA1355" s="6"/>
      <c r="CB1355" s="6"/>
      <c r="CC1355" s="6"/>
      <c r="CD1355" s="6"/>
      <c r="CE1355" s="6"/>
      <c r="CF1355" s="6"/>
      <c r="CG1355" s="6"/>
      <c r="CH1355" s="6"/>
      <c r="CI1355" s="6"/>
      <c r="CJ1355" s="6"/>
      <c r="CK1355" s="6"/>
      <c r="CL1355" s="6"/>
      <c r="CN1355" s="6"/>
      <c r="CO1355" s="6"/>
      <c r="CP1355" s="6"/>
      <c r="CQ1355" s="6"/>
      <c r="CR1355" s="6"/>
      <c r="CS1355" s="6"/>
      <c r="CT1355" s="6"/>
      <c r="CU1355" s="6"/>
      <c r="CV1355" s="6"/>
      <c r="CW1355" s="6"/>
      <c r="CX1355" s="6"/>
      <c r="CY1355" s="6"/>
      <c r="CZ1355" s="6"/>
      <c r="DA1355" s="6"/>
      <c r="DB1355" s="6"/>
      <c r="DC1355" s="6"/>
      <c r="DD1355" s="6"/>
      <c r="DE1355" s="6"/>
      <c r="DF1355" s="6"/>
      <c r="DG1355" s="6"/>
      <c r="DH1355" s="6"/>
      <c r="DJ1355" s="6"/>
      <c r="DK1355" s="6"/>
      <c r="DL1355" s="6"/>
      <c r="DM1355" s="6"/>
      <c r="DN1355" s="6"/>
      <c r="DO1355" s="6"/>
      <c r="DP1355" s="6"/>
      <c r="DQ1355" s="6"/>
      <c r="DR1355" s="6"/>
      <c r="DS1355" s="6"/>
      <c r="DU1355" s="6"/>
      <c r="DV1355" s="6"/>
      <c r="DW1355" s="6"/>
      <c r="DX1355" s="6"/>
      <c r="DY1355" s="6"/>
      <c r="DZ1355" s="6"/>
      <c r="EA1355" s="6"/>
      <c r="EB1355" s="6"/>
      <c r="EC1355" s="6"/>
      <c r="ED1355" s="6"/>
      <c r="EE1355" s="6"/>
      <c r="EF1355" s="6"/>
      <c r="EG1355" s="6"/>
    </row>
    <row r="1356" spans="48:137" customFormat="1" x14ac:dyDescent="0.2">
      <c r="AV1356" s="6"/>
      <c r="AW1356" s="158"/>
      <c r="AX1356" s="158"/>
      <c r="AY1356" s="158"/>
      <c r="AZ1356" s="158"/>
      <c r="BA1356" s="158"/>
      <c r="BB1356" s="6"/>
      <c r="BC1356" s="6"/>
      <c r="BD1356" s="6"/>
      <c r="BE1356" s="6"/>
      <c r="BF1356" s="6"/>
      <c r="BG1356" s="6"/>
      <c r="BH1356" s="6"/>
      <c r="BI1356" s="6"/>
      <c r="BJ1356" s="6"/>
      <c r="BK1356" s="6"/>
      <c r="BL1356" s="6"/>
      <c r="BM1356" s="6"/>
      <c r="BN1356" s="6"/>
      <c r="BO1356" s="6"/>
      <c r="BP1356" s="6"/>
      <c r="BQ1356" s="6"/>
      <c r="BR1356" s="6"/>
      <c r="BS1356" s="6"/>
      <c r="BT1356" s="6"/>
      <c r="BU1356" s="6"/>
      <c r="BV1356" s="6"/>
      <c r="BW1356" s="6"/>
      <c r="BX1356" s="6"/>
      <c r="BY1356" s="6"/>
      <c r="BZ1356" s="6"/>
      <c r="CA1356" s="6"/>
      <c r="CB1356" s="6"/>
      <c r="CC1356" s="6"/>
      <c r="CD1356" s="6"/>
      <c r="CE1356" s="6"/>
      <c r="CF1356" s="6"/>
      <c r="CG1356" s="6"/>
      <c r="CH1356" s="6"/>
      <c r="CI1356" s="6"/>
      <c r="CJ1356" s="6"/>
      <c r="CK1356" s="6"/>
      <c r="CL1356" s="6"/>
      <c r="CN1356" s="6"/>
      <c r="CO1356" s="6"/>
      <c r="CP1356" s="6"/>
      <c r="CQ1356" s="6"/>
      <c r="CR1356" s="6"/>
      <c r="CS1356" s="6"/>
      <c r="CT1356" s="6"/>
      <c r="CU1356" s="6"/>
      <c r="CV1356" s="6"/>
      <c r="CW1356" s="6"/>
      <c r="CX1356" s="6"/>
      <c r="CY1356" s="6"/>
      <c r="CZ1356" s="6"/>
      <c r="DA1356" s="6"/>
      <c r="DB1356" s="6"/>
      <c r="DC1356" s="6"/>
      <c r="DD1356" s="6"/>
      <c r="DE1356" s="6"/>
      <c r="DF1356" s="6"/>
      <c r="DG1356" s="6"/>
      <c r="DH1356" s="6"/>
      <c r="DJ1356" s="6"/>
      <c r="DK1356" s="6"/>
      <c r="DL1356" s="6"/>
      <c r="DM1356" s="6"/>
      <c r="DN1356" s="6"/>
      <c r="DO1356" s="6"/>
      <c r="DP1356" s="6"/>
      <c r="DQ1356" s="6"/>
      <c r="DR1356" s="6"/>
      <c r="DS1356" s="6"/>
      <c r="DU1356" s="6"/>
      <c r="DV1356" s="6"/>
      <c r="DW1356" s="6"/>
      <c r="DX1356" s="6"/>
      <c r="DY1356" s="6"/>
      <c r="DZ1356" s="6"/>
      <c r="EA1356" s="6"/>
      <c r="EB1356" s="6"/>
      <c r="EC1356" s="6"/>
      <c r="ED1356" s="6"/>
      <c r="EE1356" s="6"/>
      <c r="EF1356" s="6"/>
      <c r="EG1356" s="6"/>
    </row>
    <row r="1357" spans="48:137" customFormat="1" x14ac:dyDescent="0.2">
      <c r="AV1357" s="6"/>
      <c r="AW1357" s="158"/>
      <c r="AX1357" s="158"/>
      <c r="AY1357" s="158"/>
      <c r="AZ1357" s="158"/>
      <c r="BA1357" s="158"/>
      <c r="BB1357" s="6"/>
      <c r="BC1357" s="6"/>
      <c r="BD1357" s="6"/>
      <c r="BE1357" s="6"/>
      <c r="BF1357" s="6"/>
      <c r="BG1357" s="6"/>
      <c r="BH1357" s="6"/>
      <c r="BI1357" s="6"/>
      <c r="BJ1357" s="6"/>
      <c r="BK1357" s="6"/>
      <c r="BL1357" s="6"/>
      <c r="BM1357" s="6"/>
      <c r="BN1357" s="6"/>
      <c r="BO1357" s="6"/>
      <c r="BP1357" s="6"/>
      <c r="BQ1357" s="6"/>
      <c r="BR1357" s="6"/>
      <c r="BS1357" s="6"/>
      <c r="BT1357" s="6"/>
      <c r="BU1357" s="6"/>
      <c r="BV1357" s="6"/>
      <c r="BW1357" s="6"/>
      <c r="BX1357" s="6"/>
      <c r="BY1357" s="6"/>
      <c r="BZ1357" s="6"/>
      <c r="CA1357" s="6"/>
      <c r="CB1357" s="6"/>
      <c r="CC1357" s="6"/>
      <c r="CD1357" s="6"/>
      <c r="CE1357" s="6"/>
      <c r="CF1357" s="6"/>
      <c r="CG1357" s="6"/>
      <c r="CH1357" s="6"/>
      <c r="CI1357" s="6"/>
      <c r="CJ1357" s="6"/>
      <c r="CK1357" s="6"/>
      <c r="CL1357" s="6"/>
      <c r="CN1357" s="6"/>
      <c r="CO1357" s="6"/>
      <c r="CP1357" s="6"/>
      <c r="CQ1357" s="6"/>
      <c r="CR1357" s="6"/>
      <c r="CS1357" s="6"/>
      <c r="CT1357" s="6"/>
      <c r="CU1357" s="6"/>
      <c r="CV1357" s="6"/>
      <c r="CW1357" s="6"/>
      <c r="CX1357" s="6"/>
      <c r="CY1357" s="6"/>
      <c r="CZ1357" s="6"/>
      <c r="DA1357" s="6"/>
      <c r="DB1357" s="6"/>
      <c r="DC1357" s="6"/>
      <c r="DD1357" s="6"/>
      <c r="DE1357" s="6"/>
      <c r="DF1357" s="6"/>
      <c r="DG1357" s="6"/>
      <c r="DH1357" s="6"/>
      <c r="DJ1357" s="6"/>
      <c r="DK1357" s="6"/>
      <c r="DL1357" s="6"/>
      <c r="DM1357" s="6"/>
      <c r="DN1357" s="6"/>
      <c r="DO1357" s="6"/>
      <c r="DP1357" s="6"/>
      <c r="DQ1357" s="6"/>
      <c r="DR1357" s="6"/>
      <c r="DS1357" s="6"/>
      <c r="DU1357" s="6"/>
      <c r="DV1357" s="6"/>
      <c r="DW1357" s="6"/>
      <c r="DX1357" s="6"/>
      <c r="DY1357" s="6"/>
      <c r="DZ1357" s="6"/>
      <c r="EA1357" s="6"/>
      <c r="EB1357" s="6"/>
      <c r="EC1357" s="6"/>
      <c r="ED1357" s="6"/>
      <c r="EE1357" s="6"/>
      <c r="EF1357" s="6"/>
      <c r="EG1357" s="6"/>
    </row>
    <row r="1358" spans="48:137" customFormat="1" x14ac:dyDescent="0.2">
      <c r="AV1358" s="6"/>
      <c r="AW1358" s="158"/>
      <c r="AX1358" s="158"/>
      <c r="AY1358" s="158"/>
      <c r="AZ1358" s="158"/>
      <c r="BA1358" s="158"/>
      <c r="BB1358" s="6"/>
      <c r="BC1358" s="6"/>
      <c r="BD1358" s="6"/>
      <c r="BE1358" s="6"/>
      <c r="BF1358" s="6"/>
      <c r="BG1358" s="6"/>
      <c r="BH1358" s="6"/>
      <c r="BI1358" s="6"/>
      <c r="BJ1358" s="6"/>
      <c r="BK1358" s="6"/>
      <c r="BL1358" s="6"/>
      <c r="BM1358" s="6"/>
      <c r="BN1358" s="6"/>
      <c r="BO1358" s="6"/>
      <c r="BP1358" s="6"/>
      <c r="BQ1358" s="6"/>
      <c r="BR1358" s="6"/>
      <c r="BS1358" s="6"/>
      <c r="BT1358" s="6"/>
      <c r="BU1358" s="6"/>
      <c r="BV1358" s="6"/>
      <c r="BW1358" s="6"/>
      <c r="BX1358" s="6"/>
      <c r="BY1358" s="6"/>
      <c r="BZ1358" s="6"/>
      <c r="CA1358" s="6"/>
      <c r="CB1358" s="6"/>
      <c r="CC1358" s="6"/>
      <c r="CD1358" s="6"/>
      <c r="CE1358" s="6"/>
      <c r="CF1358" s="6"/>
      <c r="CG1358" s="6"/>
      <c r="CH1358" s="6"/>
      <c r="CI1358" s="6"/>
      <c r="CJ1358" s="6"/>
      <c r="CK1358" s="6"/>
      <c r="CL1358" s="6"/>
      <c r="CN1358" s="6"/>
      <c r="CO1358" s="6"/>
      <c r="CP1358" s="6"/>
      <c r="CQ1358" s="6"/>
      <c r="CR1358" s="6"/>
      <c r="CS1358" s="6"/>
      <c r="CT1358" s="6"/>
      <c r="CU1358" s="6"/>
      <c r="CV1358" s="6"/>
      <c r="CW1358" s="6"/>
      <c r="CX1358" s="6"/>
      <c r="CY1358" s="6"/>
      <c r="CZ1358" s="6"/>
      <c r="DA1358" s="6"/>
      <c r="DB1358" s="6"/>
      <c r="DC1358" s="6"/>
      <c r="DD1358" s="6"/>
      <c r="DE1358" s="6"/>
      <c r="DF1358" s="6"/>
      <c r="DG1358" s="6"/>
      <c r="DH1358" s="6"/>
      <c r="DJ1358" s="6"/>
      <c r="DK1358" s="6"/>
      <c r="DL1358" s="6"/>
      <c r="DM1358" s="6"/>
      <c r="DN1358" s="6"/>
      <c r="DO1358" s="6"/>
      <c r="DP1358" s="6"/>
      <c r="DQ1358" s="6"/>
      <c r="DR1358" s="6"/>
      <c r="DS1358" s="6"/>
      <c r="DU1358" s="6"/>
      <c r="DV1358" s="6"/>
      <c r="DW1358" s="6"/>
      <c r="DX1358" s="6"/>
      <c r="DY1358" s="6"/>
      <c r="DZ1358" s="6"/>
      <c r="EA1358" s="6"/>
      <c r="EB1358" s="6"/>
      <c r="EC1358" s="6"/>
      <c r="ED1358" s="6"/>
      <c r="EE1358" s="6"/>
      <c r="EF1358" s="6"/>
      <c r="EG1358" s="6"/>
    </row>
    <row r="1359" spans="48:137" customFormat="1" x14ac:dyDescent="0.2">
      <c r="AV1359" s="6"/>
      <c r="AW1359" s="158"/>
      <c r="AX1359" s="158"/>
      <c r="AY1359" s="158"/>
      <c r="AZ1359" s="158"/>
      <c r="BA1359" s="158"/>
      <c r="BB1359" s="6"/>
      <c r="BC1359" s="6"/>
      <c r="BD1359" s="6"/>
      <c r="BE1359" s="6"/>
      <c r="BF1359" s="6"/>
      <c r="BG1359" s="6"/>
      <c r="BH1359" s="6"/>
      <c r="BI1359" s="6"/>
      <c r="BJ1359" s="6"/>
      <c r="BK1359" s="6"/>
      <c r="BL1359" s="6"/>
      <c r="BM1359" s="6"/>
      <c r="BN1359" s="6"/>
      <c r="BO1359" s="6"/>
      <c r="BP1359" s="6"/>
      <c r="BQ1359" s="6"/>
      <c r="BR1359" s="6"/>
      <c r="BS1359" s="6"/>
      <c r="BT1359" s="6"/>
      <c r="BU1359" s="6"/>
      <c r="BV1359" s="6"/>
      <c r="BW1359" s="6"/>
      <c r="BX1359" s="6"/>
      <c r="BY1359" s="6"/>
      <c r="BZ1359" s="6"/>
      <c r="CA1359" s="6"/>
      <c r="CB1359" s="6"/>
      <c r="CC1359" s="6"/>
      <c r="CD1359" s="6"/>
      <c r="CE1359" s="6"/>
      <c r="CF1359" s="6"/>
      <c r="CG1359" s="6"/>
      <c r="CH1359" s="6"/>
      <c r="CI1359" s="6"/>
      <c r="CJ1359" s="6"/>
      <c r="CK1359" s="6"/>
      <c r="CL1359" s="6"/>
      <c r="CN1359" s="6"/>
      <c r="CO1359" s="6"/>
      <c r="CP1359" s="6"/>
      <c r="CQ1359" s="6"/>
      <c r="CR1359" s="6"/>
      <c r="CS1359" s="6"/>
      <c r="CT1359" s="6"/>
      <c r="CU1359" s="6"/>
      <c r="CV1359" s="6"/>
      <c r="CW1359" s="6"/>
      <c r="CX1359" s="6"/>
      <c r="CY1359" s="6"/>
      <c r="CZ1359" s="6"/>
      <c r="DA1359" s="6"/>
      <c r="DB1359" s="6"/>
      <c r="DC1359" s="6"/>
      <c r="DD1359" s="6"/>
      <c r="DE1359" s="6"/>
      <c r="DF1359" s="6"/>
      <c r="DG1359" s="6"/>
      <c r="DH1359" s="6"/>
      <c r="DJ1359" s="6"/>
      <c r="DK1359" s="6"/>
      <c r="DL1359" s="6"/>
      <c r="DM1359" s="6"/>
      <c r="DN1359" s="6"/>
      <c r="DO1359" s="6"/>
      <c r="DP1359" s="6"/>
      <c r="DQ1359" s="6"/>
      <c r="DR1359" s="6"/>
      <c r="DS1359" s="6"/>
      <c r="DU1359" s="6"/>
      <c r="DV1359" s="6"/>
      <c r="DW1359" s="6"/>
      <c r="DX1359" s="6"/>
      <c r="DY1359" s="6"/>
      <c r="DZ1359" s="6"/>
      <c r="EA1359" s="6"/>
      <c r="EB1359" s="6"/>
      <c r="EC1359" s="6"/>
      <c r="ED1359" s="6"/>
      <c r="EE1359" s="6"/>
      <c r="EF1359" s="6"/>
      <c r="EG1359" s="6"/>
    </row>
    <row r="1360" spans="48:137" customFormat="1" x14ac:dyDescent="0.2">
      <c r="AV1360" s="6"/>
      <c r="AW1360" s="158"/>
      <c r="AX1360" s="158"/>
      <c r="AY1360" s="158"/>
      <c r="AZ1360" s="158"/>
      <c r="BA1360" s="158"/>
      <c r="BB1360" s="6"/>
      <c r="BC1360" s="6"/>
      <c r="BD1360" s="6"/>
      <c r="BE1360" s="6"/>
      <c r="BF1360" s="6"/>
      <c r="BG1360" s="6"/>
      <c r="BH1360" s="6"/>
      <c r="BI1360" s="6"/>
      <c r="BJ1360" s="6"/>
      <c r="BK1360" s="6"/>
      <c r="BL1360" s="6"/>
      <c r="BM1360" s="6"/>
      <c r="BN1360" s="6"/>
      <c r="BO1360" s="6"/>
      <c r="BP1360" s="6"/>
      <c r="BQ1360" s="6"/>
      <c r="BR1360" s="6"/>
      <c r="BS1360" s="6"/>
      <c r="BT1360" s="6"/>
      <c r="BU1360" s="6"/>
      <c r="BV1360" s="6"/>
      <c r="BW1360" s="6"/>
      <c r="BX1360" s="6"/>
      <c r="BY1360" s="6"/>
      <c r="BZ1360" s="6"/>
      <c r="CA1360" s="6"/>
      <c r="CB1360" s="6"/>
      <c r="CC1360" s="6"/>
      <c r="CD1360" s="6"/>
      <c r="CE1360" s="6"/>
      <c r="CF1360" s="6"/>
      <c r="CG1360" s="6"/>
      <c r="CH1360" s="6"/>
      <c r="CI1360" s="6"/>
      <c r="CJ1360" s="6"/>
      <c r="CK1360" s="6"/>
      <c r="CL1360" s="6"/>
      <c r="CN1360" s="6"/>
      <c r="CO1360" s="6"/>
      <c r="CP1360" s="6"/>
      <c r="CQ1360" s="6"/>
      <c r="CR1360" s="6"/>
      <c r="CS1360" s="6"/>
      <c r="CT1360" s="6"/>
      <c r="CU1360" s="6"/>
      <c r="CV1360" s="6"/>
      <c r="CW1360" s="6"/>
      <c r="CX1360" s="6"/>
      <c r="CY1360" s="6"/>
      <c r="CZ1360" s="6"/>
      <c r="DA1360" s="6"/>
      <c r="DB1360" s="6"/>
      <c r="DC1360" s="6"/>
      <c r="DD1360" s="6"/>
      <c r="DE1360" s="6"/>
      <c r="DF1360" s="6"/>
      <c r="DG1360" s="6"/>
      <c r="DH1360" s="6"/>
      <c r="DJ1360" s="6"/>
      <c r="DK1360" s="6"/>
      <c r="DL1360" s="6"/>
      <c r="DM1360" s="6"/>
      <c r="DN1360" s="6"/>
      <c r="DO1360" s="6"/>
      <c r="DP1360" s="6"/>
      <c r="DQ1360" s="6"/>
      <c r="DR1360" s="6"/>
      <c r="DS1360" s="6"/>
      <c r="DU1360" s="6"/>
      <c r="DV1360" s="6"/>
      <c r="DW1360" s="6"/>
      <c r="DX1360" s="6"/>
      <c r="DY1360" s="6"/>
      <c r="DZ1360" s="6"/>
      <c r="EA1360" s="6"/>
      <c r="EB1360" s="6"/>
      <c r="EC1360" s="6"/>
      <c r="ED1360" s="6"/>
      <c r="EE1360" s="6"/>
      <c r="EF1360" s="6"/>
      <c r="EG1360" s="6"/>
    </row>
    <row r="1361" spans="48:137" customFormat="1" x14ac:dyDescent="0.2">
      <c r="AV1361" s="6"/>
      <c r="AW1361" s="158"/>
      <c r="AX1361" s="158"/>
      <c r="AY1361" s="158"/>
      <c r="AZ1361" s="158"/>
      <c r="BA1361" s="158"/>
      <c r="BB1361" s="6"/>
      <c r="BC1361" s="6"/>
      <c r="BD1361" s="6"/>
      <c r="BE1361" s="6"/>
      <c r="BF1361" s="6"/>
      <c r="BG1361" s="6"/>
      <c r="BH1361" s="6"/>
      <c r="BI1361" s="6"/>
      <c r="BJ1361" s="6"/>
      <c r="BK1361" s="6"/>
      <c r="BL1361" s="6"/>
      <c r="BM1361" s="6"/>
      <c r="BN1361" s="6"/>
      <c r="BO1361" s="6"/>
      <c r="BP1361" s="6"/>
      <c r="BQ1361" s="6"/>
      <c r="BR1361" s="6"/>
      <c r="BS1361" s="6"/>
      <c r="BT1361" s="6"/>
      <c r="BU1361" s="6"/>
      <c r="BV1361" s="6"/>
      <c r="BW1361" s="6"/>
      <c r="BX1361" s="6"/>
      <c r="BY1361" s="6"/>
      <c r="BZ1361" s="6"/>
      <c r="CA1361" s="6"/>
      <c r="CB1361" s="6"/>
      <c r="CC1361" s="6"/>
      <c r="CD1361" s="6"/>
      <c r="CE1361" s="6"/>
      <c r="CF1361" s="6"/>
      <c r="CG1361" s="6"/>
      <c r="CH1361" s="6"/>
      <c r="CI1361" s="6"/>
      <c r="CJ1361" s="6"/>
      <c r="CK1361" s="6"/>
      <c r="CL1361" s="6"/>
      <c r="CN1361" s="6"/>
      <c r="CO1361" s="6"/>
      <c r="CP1361" s="6"/>
      <c r="CQ1361" s="6"/>
      <c r="CR1361" s="6"/>
      <c r="CS1361" s="6"/>
      <c r="CT1361" s="6"/>
      <c r="CU1361" s="6"/>
      <c r="CV1361" s="6"/>
      <c r="CW1361" s="6"/>
      <c r="CX1361" s="6"/>
      <c r="CY1361" s="6"/>
      <c r="CZ1361" s="6"/>
      <c r="DA1361" s="6"/>
      <c r="DB1361" s="6"/>
      <c r="DC1361" s="6"/>
      <c r="DD1361" s="6"/>
      <c r="DE1361" s="6"/>
      <c r="DF1361" s="6"/>
      <c r="DG1361" s="6"/>
      <c r="DH1361" s="6"/>
      <c r="DJ1361" s="6"/>
      <c r="DK1361" s="6"/>
      <c r="DL1361" s="6"/>
      <c r="DM1361" s="6"/>
      <c r="DN1361" s="6"/>
      <c r="DO1361" s="6"/>
      <c r="DP1361" s="6"/>
      <c r="DQ1361" s="6"/>
      <c r="DR1361" s="6"/>
      <c r="DS1361" s="6"/>
      <c r="DU1361" s="6"/>
      <c r="DV1361" s="6"/>
      <c r="DW1361" s="6"/>
      <c r="DX1361" s="6"/>
      <c r="DY1361" s="6"/>
      <c r="DZ1361" s="6"/>
      <c r="EA1361" s="6"/>
      <c r="EB1361" s="6"/>
      <c r="EC1361" s="6"/>
      <c r="ED1361" s="6"/>
      <c r="EE1361" s="6"/>
      <c r="EF1361" s="6"/>
      <c r="EG1361" s="6"/>
    </row>
    <row r="1362" spans="48:137" customFormat="1" x14ac:dyDescent="0.2">
      <c r="AV1362" s="6"/>
      <c r="AW1362" s="158"/>
      <c r="AX1362" s="158"/>
      <c r="AY1362" s="158"/>
      <c r="AZ1362" s="158"/>
      <c r="BA1362" s="158"/>
      <c r="BB1362" s="6"/>
      <c r="BC1362" s="6"/>
      <c r="BD1362" s="6"/>
      <c r="BE1362" s="6"/>
      <c r="BF1362" s="6"/>
      <c r="BG1362" s="6"/>
      <c r="BH1362" s="6"/>
      <c r="BI1362" s="6"/>
      <c r="BJ1362" s="6"/>
      <c r="BK1362" s="6"/>
      <c r="BL1362" s="6"/>
      <c r="BM1362" s="6"/>
      <c r="BN1362" s="6"/>
      <c r="BO1362" s="6"/>
      <c r="BP1362" s="6"/>
      <c r="BQ1362" s="6"/>
      <c r="BR1362" s="6"/>
      <c r="BS1362" s="6"/>
      <c r="BT1362" s="6"/>
      <c r="BU1362" s="6"/>
      <c r="BV1362" s="6"/>
      <c r="BW1362" s="6"/>
      <c r="BX1362" s="6"/>
      <c r="BY1362" s="6"/>
      <c r="BZ1362" s="6"/>
      <c r="CA1362" s="6"/>
      <c r="CB1362" s="6"/>
      <c r="CC1362" s="6"/>
      <c r="CD1362" s="6"/>
      <c r="CE1362" s="6"/>
      <c r="CF1362" s="6"/>
      <c r="CG1362" s="6"/>
      <c r="CH1362" s="6"/>
      <c r="CI1362" s="6"/>
      <c r="CJ1362" s="6"/>
      <c r="CK1362" s="6"/>
      <c r="CL1362" s="6"/>
      <c r="CN1362" s="6"/>
      <c r="CO1362" s="6"/>
      <c r="CP1362" s="6"/>
      <c r="CQ1362" s="6"/>
      <c r="CR1362" s="6"/>
      <c r="CS1362" s="6"/>
      <c r="CT1362" s="6"/>
      <c r="CU1362" s="6"/>
      <c r="CV1362" s="6"/>
      <c r="CW1362" s="6"/>
      <c r="CX1362" s="6"/>
      <c r="CY1362" s="6"/>
      <c r="CZ1362" s="6"/>
      <c r="DA1362" s="6"/>
      <c r="DB1362" s="6"/>
      <c r="DC1362" s="6"/>
      <c r="DD1362" s="6"/>
      <c r="DE1362" s="6"/>
      <c r="DF1362" s="6"/>
      <c r="DG1362" s="6"/>
      <c r="DH1362" s="6"/>
      <c r="DJ1362" s="6"/>
      <c r="DK1362" s="6"/>
      <c r="DL1362" s="6"/>
      <c r="DM1362" s="6"/>
      <c r="DN1362" s="6"/>
      <c r="DO1362" s="6"/>
      <c r="DP1362" s="6"/>
      <c r="DQ1362" s="6"/>
      <c r="DR1362" s="6"/>
      <c r="DS1362" s="6"/>
      <c r="DU1362" s="6"/>
      <c r="DV1362" s="6"/>
      <c r="DW1362" s="6"/>
      <c r="DX1362" s="6"/>
      <c r="DY1362" s="6"/>
      <c r="DZ1362" s="6"/>
      <c r="EA1362" s="6"/>
      <c r="EB1362" s="6"/>
      <c r="EC1362" s="6"/>
      <c r="ED1362" s="6"/>
      <c r="EE1362" s="6"/>
      <c r="EF1362" s="6"/>
      <c r="EG1362" s="6"/>
    </row>
    <row r="1363" spans="48:137" customFormat="1" x14ac:dyDescent="0.2">
      <c r="AV1363" s="6"/>
      <c r="AW1363" s="158"/>
      <c r="AX1363" s="158"/>
      <c r="AY1363" s="158"/>
      <c r="AZ1363" s="158"/>
      <c r="BA1363" s="158"/>
      <c r="BB1363" s="6"/>
      <c r="BC1363" s="6"/>
      <c r="BD1363" s="6"/>
      <c r="BE1363" s="6"/>
      <c r="BF1363" s="6"/>
      <c r="BG1363" s="6"/>
      <c r="BH1363" s="6"/>
      <c r="BI1363" s="6"/>
      <c r="BJ1363" s="6"/>
      <c r="BK1363" s="6"/>
      <c r="BL1363" s="6"/>
      <c r="BM1363" s="6"/>
      <c r="BN1363" s="6"/>
      <c r="BO1363" s="6"/>
      <c r="BP1363" s="6"/>
      <c r="BQ1363" s="6"/>
      <c r="BR1363" s="6"/>
      <c r="BS1363" s="6"/>
      <c r="BT1363" s="6"/>
      <c r="BU1363" s="6"/>
      <c r="BV1363" s="6"/>
      <c r="BW1363" s="6"/>
      <c r="BX1363" s="6"/>
      <c r="BY1363" s="6"/>
      <c r="BZ1363" s="6"/>
      <c r="CA1363" s="6"/>
      <c r="CB1363" s="6"/>
      <c r="CC1363" s="6"/>
      <c r="CD1363" s="6"/>
      <c r="CE1363" s="6"/>
      <c r="CF1363" s="6"/>
      <c r="CG1363" s="6"/>
      <c r="CH1363" s="6"/>
      <c r="CI1363" s="6"/>
      <c r="CJ1363" s="6"/>
      <c r="CK1363" s="6"/>
      <c r="CL1363" s="6"/>
      <c r="CN1363" s="6"/>
      <c r="CO1363" s="6"/>
      <c r="CP1363" s="6"/>
      <c r="CQ1363" s="6"/>
      <c r="CR1363" s="6"/>
      <c r="CS1363" s="6"/>
      <c r="CT1363" s="6"/>
      <c r="CU1363" s="6"/>
      <c r="CV1363" s="6"/>
      <c r="CW1363" s="6"/>
      <c r="CX1363" s="6"/>
      <c r="CY1363" s="6"/>
      <c r="CZ1363" s="6"/>
      <c r="DA1363" s="6"/>
      <c r="DB1363" s="6"/>
      <c r="DC1363" s="6"/>
      <c r="DD1363" s="6"/>
      <c r="DE1363" s="6"/>
      <c r="DF1363" s="6"/>
      <c r="DG1363" s="6"/>
      <c r="DH1363" s="6"/>
      <c r="DJ1363" s="6"/>
      <c r="DK1363" s="6"/>
      <c r="DL1363" s="6"/>
      <c r="DM1363" s="6"/>
      <c r="DN1363" s="6"/>
      <c r="DO1363" s="6"/>
      <c r="DP1363" s="6"/>
      <c r="DQ1363" s="6"/>
      <c r="DR1363" s="6"/>
      <c r="DS1363" s="6"/>
      <c r="DU1363" s="6"/>
      <c r="DV1363" s="6"/>
      <c r="DW1363" s="6"/>
      <c r="DX1363" s="6"/>
      <c r="DY1363" s="6"/>
      <c r="DZ1363" s="6"/>
      <c r="EA1363" s="6"/>
      <c r="EB1363" s="6"/>
      <c r="EC1363" s="6"/>
      <c r="ED1363" s="6"/>
      <c r="EE1363" s="6"/>
      <c r="EF1363" s="6"/>
      <c r="EG1363" s="6"/>
    </row>
    <row r="1364" spans="48:137" customFormat="1" x14ac:dyDescent="0.2">
      <c r="AV1364" s="6"/>
      <c r="AW1364" s="158"/>
      <c r="AX1364" s="158"/>
      <c r="AY1364" s="158"/>
      <c r="AZ1364" s="158"/>
      <c r="BA1364" s="158"/>
      <c r="BB1364" s="6"/>
      <c r="BC1364" s="6"/>
      <c r="BD1364" s="6"/>
      <c r="BE1364" s="6"/>
      <c r="BF1364" s="6"/>
      <c r="BG1364" s="6"/>
      <c r="BH1364" s="6"/>
      <c r="BI1364" s="6"/>
      <c r="BJ1364" s="6"/>
      <c r="BK1364" s="6"/>
      <c r="BL1364" s="6"/>
      <c r="BM1364" s="6"/>
      <c r="BN1364" s="6"/>
      <c r="BO1364" s="6"/>
      <c r="BP1364" s="6"/>
      <c r="BQ1364" s="6"/>
      <c r="BR1364" s="6"/>
      <c r="BS1364" s="6"/>
      <c r="BT1364" s="6"/>
      <c r="BU1364" s="6"/>
      <c r="BV1364" s="6"/>
      <c r="BW1364" s="6"/>
      <c r="BX1364" s="6"/>
      <c r="BY1364" s="6"/>
      <c r="BZ1364" s="6"/>
      <c r="CA1364" s="6"/>
      <c r="CB1364" s="6"/>
      <c r="CC1364" s="6"/>
      <c r="CD1364" s="6"/>
      <c r="CE1364" s="6"/>
      <c r="CF1364" s="6"/>
      <c r="CG1364" s="6"/>
      <c r="CH1364" s="6"/>
      <c r="CI1364" s="6"/>
      <c r="CJ1364" s="6"/>
      <c r="CK1364" s="6"/>
      <c r="CL1364" s="6"/>
      <c r="CN1364" s="6"/>
      <c r="CO1364" s="6"/>
      <c r="CP1364" s="6"/>
      <c r="CQ1364" s="6"/>
      <c r="CR1364" s="6"/>
      <c r="CS1364" s="6"/>
      <c r="CT1364" s="6"/>
      <c r="CU1364" s="6"/>
      <c r="CV1364" s="6"/>
      <c r="CW1364" s="6"/>
      <c r="CX1364" s="6"/>
      <c r="CY1364" s="6"/>
      <c r="CZ1364" s="6"/>
      <c r="DA1364" s="6"/>
      <c r="DB1364" s="6"/>
      <c r="DC1364" s="6"/>
      <c r="DD1364" s="6"/>
      <c r="DE1364" s="6"/>
      <c r="DF1364" s="6"/>
      <c r="DG1364" s="6"/>
      <c r="DH1364" s="6"/>
      <c r="DJ1364" s="6"/>
      <c r="DK1364" s="6"/>
      <c r="DL1364" s="6"/>
      <c r="DM1364" s="6"/>
      <c r="DN1364" s="6"/>
      <c r="DO1364" s="6"/>
      <c r="DP1364" s="6"/>
      <c r="DQ1364" s="6"/>
      <c r="DR1364" s="6"/>
      <c r="DS1364" s="6"/>
      <c r="DU1364" s="6"/>
      <c r="DV1364" s="6"/>
      <c r="DW1364" s="6"/>
      <c r="DX1364" s="6"/>
      <c r="DY1364" s="6"/>
      <c r="DZ1364" s="6"/>
      <c r="EA1364" s="6"/>
      <c r="EB1364" s="6"/>
      <c r="EC1364" s="6"/>
      <c r="ED1364" s="6"/>
      <c r="EE1364" s="6"/>
      <c r="EF1364" s="6"/>
      <c r="EG1364" s="6"/>
    </row>
    <row r="1365" spans="48:137" customFormat="1" x14ac:dyDescent="0.2">
      <c r="AV1365" s="6"/>
      <c r="AW1365" s="158"/>
      <c r="AX1365" s="158"/>
      <c r="AY1365" s="158"/>
      <c r="AZ1365" s="158"/>
      <c r="BA1365" s="158"/>
      <c r="BB1365" s="6"/>
      <c r="BC1365" s="6"/>
      <c r="BD1365" s="6"/>
      <c r="BE1365" s="6"/>
      <c r="BF1365" s="6"/>
      <c r="BG1365" s="6"/>
      <c r="BH1365" s="6"/>
      <c r="BI1365" s="6"/>
      <c r="BJ1365" s="6"/>
      <c r="BK1365" s="6"/>
      <c r="BL1365" s="6"/>
      <c r="BM1365" s="6"/>
      <c r="BN1365" s="6"/>
      <c r="BO1365" s="6"/>
      <c r="BP1365" s="6"/>
      <c r="BQ1365" s="6"/>
      <c r="BR1365" s="6"/>
      <c r="BS1365" s="6"/>
      <c r="BT1365" s="6"/>
      <c r="BU1365" s="6"/>
      <c r="BV1365" s="6"/>
      <c r="BW1365" s="6"/>
      <c r="BX1365" s="6"/>
      <c r="BY1365" s="6"/>
      <c r="BZ1365" s="6"/>
      <c r="CA1365" s="6"/>
      <c r="CB1365" s="6"/>
      <c r="CC1365" s="6"/>
      <c r="CD1365" s="6"/>
      <c r="CE1365" s="6"/>
      <c r="CF1365" s="6"/>
      <c r="CG1365" s="6"/>
      <c r="CH1365" s="6"/>
      <c r="CI1365" s="6"/>
      <c r="CJ1365" s="6"/>
      <c r="CK1365" s="6"/>
      <c r="CL1365" s="6"/>
      <c r="CN1365" s="6"/>
      <c r="CO1365" s="6"/>
      <c r="CP1365" s="6"/>
      <c r="CQ1365" s="6"/>
      <c r="CR1365" s="6"/>
      <c r="CS1365" s="6"/>
      <c r="CT1365" s="6"/>
      <c r="CU1365" s="6"/>
      <c r="CV1365" s="6"/>
      <c r="CW1365" s="6"/>
      <c r="CX1365" s="6"/>
      <c r="CY1365" s="6"/>
      <c r="CZ1365" s="6"/>
      <c r="DA1365" s="6"/>
      <c r="DB1365" s="6"/>
      <c r="DC1365" s="6"/>
      <c r="DD1365" s="6"/>
      <c r="DE1365" s="6"/>
      <c r="DF1365" s="6"/>
      <c r="DG1365" s="6"/>
      <c r="DH1365" s="6"/>
      <c r="DJ1365" s="6"/>
      <c r="DK1365" s="6"/>
      <c r="DL1365" s="6"/>
      <c r="DM1365" s="6"/>
      <c r="DN1365" s="6"/>
      <c r="DO1365" s="6"/>
      <c r="DP1365" s="6"/>
      <c r="DQ1365" s="6"/>
      <c r="DR1365" s="6"/>
      <c r="DS1365" s="6"/>
      <c r="DU1365" s="6"/>
      <c r="DV1365" s="6"/>
      <c r="DW1365" s="6"/>
      <c r="DX1365" s="6"/>
      <c r="DY1365" s="6"/>
      <c r="DZ1365" s="6"/>
      <c r="EA1365" s="6"/>
      <c r="EB1365" s="6"/>
      <c r="EC1365" s="6"/>
      <c r="ED1365" s="6"/>
      <c r="EE1365" s="6"/>
      <c r="EF1365" s="6"/>
      <c r="EG1365" s="6"/>
    </row>
    <row r="1366" spans="48:137" customFormat="1" x14ac:dyDescent="0.2">
      <c r="AV1366" s="6"/>
      <c r="AW1366" s="158"/>
      <c r="AX1366" s="158"/>
      <c r="AY1366" s="158"/>
      <c r="AZ1366" s="158"/>
      <c r="BA1366" s="158"/>
      <c r="BB1366" s="6"/>
      <c r="BC1366" s="6"/>
      <c r="BD1366" s="6"/>
      <c r="BE1366" s="6"/>
      <c r="BF1366" s="6"/>
      <c r="BG1366" s="6"/>
      <c r="BH1366" s="6"/>
      <c r="BI1366" s="6"/>
      <c r="BJ1366" s="6"/>
      <c r="BK1366" s="6"/>
      <c r="BL1366" s="6"/>
      <c r="BM1366" s="6"/>
      <c r="BN1366" s="6"/>
      <c r="BO1366" s="6"/>
      <c r="BP1366" s="6"/>
      <c r="BQ1366" s="6"/>
      <c r="BR1366" s="6"/>
      <c r="BS1366" s="6"/>
      <c r="BT1366" s="6"/>
      <c r="BU1366" s="6"/>
      <c r="BV1366" s="6"/>
      <c r="BW1366" s="6"/>
      <c r="BX1366" s="6"/>
      <c r="BY1366" s="6"/>
      <c r="BZ1366" s="6"/>
      <c r="CA1366" s="6"/>
      <c r="CB1366" s="6"/>
      <c r="CC1366" s="6"/>
      <c r="CD1366" s="6"/>
      <c r="CE1366" s="6"/>
      <c r="CF1366" s="6"/>
      <c r="CG1366" s="6"/>
      <c r="CH1366" s="6"/>
      <c r="CI1366" s="6"/>
      <c r="CJ1366" s="6"/>
      <c r="CK1366" s="6"/>
      <c r="CL1366" s="6"/>
      <c r="CN1366" s="6"/>
      <c r="CO1366" s="6"/>
      <c r="CP1366" s="6"/>
      <c r="CQ1366" s="6"/>
      <c r="CR1366" s="6"/>
      <c r="CS1366" s="6"/>
      <c r="CT1366" s="6"/>
      <c r="CU1366" s="6"/>
      <c r="CV1366" s="6"/>
      <c r="CW1366" s="6"/>
      <c r="CX1366" s="6"/>
      <c r="CY1366" s="6"/>
      <c r="CZ1366" s="6"/>
      <c r="DA1366" s="6"/>
      <c r="DB1366" s="6"/>
      <c r="DC1366" s="6"/>
      <c r="DD1366" s="6"/>
      <c r="DE1366" s="6"/>
      <c r="DF1366" s="6"/>
      <c r="DG1366" s="6"/>
      <c r="DH1366" s="6"/>
      <c r="DJ1366" s="6"/>
      <c r="DK1366" s="6"/>
      <c r="DL1366" s="6"/>
      <c r="DM1366" s="6"/>
      <c r="DN1366" s="6"/>
      <c r="DO1366" s="6"/>
      <c r="DP1366" s="6"/>
      <c r="DQ1366" s="6"/>
      <c r="DR1366" s="6"/>
      <c r="DS1366" s="6"/>
      <c r="DU1366" s="6"/>
      <c r="DV1366" s="6"/>
      <c r="DW1366" s="6"/>
      <c r="DX1366" s="6"/>
      <c r="DY1366" s="6"/>
      <c r="DZ1366" s="6"/>
      <c r="EA1366" s="6"/>
      <c r="EB1366" s="6"/>
      <c r="EC1366" s="6"/>
      <c r="ED1366" s="6"/>
      <c r="EE1366" s="6"/>
      <c r="EF1366" s="6"/>
      <c r="EG1366" s="6"/>
    </row>
    <row r="1367" spans="48:137" customFormat="1" x14ac:dyDescent="0.2">
      <c r="AV1367" s="6"/>
      <c r="AW1367" s="158"/>
      <c r="AX1367" s="158"/>
      <c r="AY1367" s="158"/>
      <c r="AZ1367" s="158"/>
      <c r="BA1367" s="158"/>
      <c r="BB1367" s="6"/>
      <c r="BC1367" s="6"/>
      <c r="BD1367" s="6"/>
      <c r="BE1367" s="6"/>
      <c r="BF1367" s="6"/>
      <c r="BG1367" s="6"/>
      <c r="BH1367" s="6"/>
      <c r="BI1367" s="6"/>
      <c r="BJ1367" s="6"/>
      <c r="BK1367" s="6"/>
      <c r="BL1367" s="6"/>
      <c r="BM1367" s="6"/>
      <c r="BN1367" s="6"/>
      <c r="BO1367" s="6"/>
      <c r="BP1367" s="6"/>
      <c r="BQ1367" s="6"/>
      <c r="BR1367" s="6"/>
      <c r="BS1367" s="6"/>
      <c r="BT1367" s="6"/>
      <c r="BU1367" s="6"/>
      <c r="BV1367" s="6"/>
      <c r="BW1367" s="6"/>
      <c r="BX1367" s="6"/>
      <c r="BY1367" s="6"/>
      <c r="BZ1367" s="6"/>
      <c r="CA1367" s="6"/>
      <c r="CB1367" s="6"/>
      <c r="CC1367" s="6"/>
      <c r="CD1367" s="6"/>
      <c r="CE1367" s="6"/>
      <c r="CF1367" s="6"/>
      <c r="CG1367" s="6"/>
      <c r="CH1367" s="6"/>
      <c r="CI1367" s="6"/>
      <c r="CJ1367" s="6"/>
      <c r="CK1367" s="6"/>
      <c r="CL1367" s="6"/>
      <c r="CN1367" s="6"/>
      <c r="CO1367" s="6"/>
      <c r="CP1367" s="6"/>
      <c r="CQ1367" s="6"/>
      <c r="CR1367" s="6"/>
      <c r="CS1367" s="6"/>
      <c r="CT1367" s="6"/>
      <c r="CU1367" s="6"/>
      <c r="CV1367" s="6"/>
      <c r="CW1367" s="6"/>
      <c r="CX1367" s="6"/>
      <c r="CY1367" s="6"/>
      <c r="CZ1367" s="6"/>
      <c r="DA1367" s="6"/>
      <c r="DB1367" s="6"/>
      <c r="DC1367" s="6"/>
      <c r="DD1367" s="6"/>
      <c r="DE1367" s="6"/>
      <c r="DF1367" s="6"/>
      <c r="DG1367" s="6"/>
      <c r="DH1367" s="6"/>
      <c r="DJ1367" s="6"/>
      <c r="DK1367" s="6"/>
      <c r="DL1367" s="6"/>
      <c r="DM1367" s="6"/>
      <c r="DN1367" s="6"/>
      <c r="DO1367" s="6"/>
      <c r="DP1367" s="6"/>
      <c r="DQ1367" s="6"/>
      <c r="DR1367" s="6"/>
      <c r="DS1367" s="6"/>
      <c r="DU1367" s="6"/>
      <c r="DV1367" s="6"/>
      <c r="DW1367" s="6"/>
      <c r="DX1367" s="6"/>
      <c r="DY1367" s="6"/>
      <c r="DZ1367" s="6"/>
      <c r="EA1367" s="6"/>
      <c r="EB1367" s="6"/>
      <c r="EC1367" s="6"/>
      <c r="ED1367" s="6"/>
      <c r="EE1367" s="6"/>
      <c r="EF1367" s="6"/>
      <c r="EG1367" s="6"/>
    </row>
    <row r="1368" spans="48:137" customFormat="1" x14ac:dyDescent="0.2">
      <c r="AV1368" s="6"/>
      <c r="AW1368" s="158"/>
      <c r="AX1368" s="158"/>
      <c r="AY1368" s="158"/>
      <c r="AZ1368" s="158"/>
      <c r="BA1368" s="158"/>
      <c r="BB1368" s="6"/>
      <c r="BC1368" s="6"/>
      <c r="BD1368" s="6"/>
      <c r="BE1368" s="6"/>
      <c r="BF1368" s="6"/>
      <c r="BG1368" s="6"/>
      <c r="BH1368" s="6"/>
      <c r="BI1368" s="6"/>
      <c r="BJ1368" s="6"/>
      <c r="BK1368" s="6"/>
      <c r="BL1368" s="6"/>
      <c r="BM1368" s="6"/>
      <c r="BN1368" s="6"/>
      <c r="BO1368" s="6"/>
      <c r="BP1368" s="6"/>
      <c r="BQ1368" s="6"/>
      <c r="BR1368" s="6"/>
      <c r="BS1368" s="6"/>
      <c r="BT1368" s="6"/>
      <c r="BU1368" s="6"/>
      <c r="BV1368" s="6"/>
      <c r="BW1368" s="6"/>
      <c r="BX1368" s="6"/>
      <c r="BY1368" s="6"/>
      <c r="BZ1368" s="6"/>
      <c r="CA1368" s="6"/>
      <c r="CB1368" s="6"/>
      <c r="CC1368" s="6"/>
      <c r="CD1368" s="6"/>
      <c r="CE1368" s="6"/>
      <c r="CF1368" s="6"/>
      <c r="CG1368" s="6"/>
      <c r="CH1368" s="6"/>
      <c r="CI1368" s="6"/>
      <c r="CJ1368" s="6"/>
      <c r="CK1368" s="6"/>
      <c r="CL1368" s="6"/>
      <c r="CN1368" s="6"/>
      <c r="CO1368" s="6"/>
      <c r="CP1368" s="6"/>
      <c r="CQ1368" s="6"/>
      <c r="CR1368" s="6"/>
      <c r="CS1368" s="6"/>
      <c r="CT1368" s="6"/>
      <c r="CU1368" s="6"/>
      <c r="CV1368" s="6"/>
      <c r="CW1368" s="6"/>
      <c r="CX1368" s="6"/>
      <c r="CY1368" s="6"/>
      <c r="CZ1368" s="6"/>
      <c r="DA1368" s="6"/>
      <c r="DB1368" s="6"/>
      <c r="DC1368" s="6"/>
      <c r="DD1368" s="6"/>
      <c r="DE1368" s="6"/>
      <c r="DF1368" s="6"/>
      <c r="DG1368" s="6"/>
      <c r="DH1368" s="6"/>
      <c r="DJ1368" s="6"/>
      <c r="DK1368" s="6"/>
      <c r="DL1368" s="6"/>
      <c r="DM1368" s="6"/>
      <c r="DN1368" s="6"/>
      <c r="DO1368" s="6"/>
      <c r="DP1368" s="6"/>
      <c r="DQ1368" s="6"/>
      <c r="DR1368" s="6"/>
      <c r="DS1368" s="6"/>
      <c r="DU1368" s="6"/>
      <c r="DV1368" s="6"/>
      <c r="DW1368" s="6"/>
      <c r="DX1368" s="6"/>
      <c r="DY1368" s="6"/>
      <c r="DZ1368" s="6"/>
      <c r="EA1368" s="6"/>
      <c r="EB1368" s="6"/>
      <c r="EC1368" s="6"/>
      <c r="ED1368" s="6"/>
      <c r="EE1368" s="6"/>
      <c r="EF1368" s="6"/>
      <c r="EG1368" s="6"/>
    </row>
    <row r="1369" spans="48:137" customFormat="1" x14ac:dyDescent="0.2">
      <c r="AV1369" s="6"/>
      <c r="AW1369" s="158"/>
      <c r="AX1369" s="158"/>
      <c r="AY1369" s="158"/>
      <c r="AZ1369" s="158"/>
      <c r="BA1369" s="158"/>
      <c r="BB1369" s="6"/>
      <c r="BC1369" s="6"/>
      <c r="BD1369" s="6"/>
      <c r="BE1369" s="6"/>
      <c r="BF1369" s="6"/>
      <c r="BG1369" s="6"/>
      <c r="BH1369" s="6"/>
      <c r="BI1369" s="6"/>
      <c r="BJ1369" s="6"/>
      <c r="BK1369" s="6"/>
      <c r="BL1369" s="6"/>
      <c r="BM1369" s="6"/>
      <c r="BN1369" s="6"/>
      <c r="BO1369" s="6"/>
      <c r="BP1369" s="6"/>
      <c r="BQ1369" s="6"/>
      <c r="BR1369" s="6"/>
      <c r="BS1369" s="6"/>
      <c r="BT1369" s="6"/>
      <c r="BU1369" s="6"/>
      <c r="BV1369" s="6"/>
      <c r="BW1369" s="6"/>
      <c r="BX1369" s="6"/>
      <c r="BY1369" s="6"/>
      <c r="BZ1369" s="6"/>
      <c r="CA1369" s="6"/>
      <c r="CB1369" s="6"/>
      <c r="CC1369" s="6"/>
      <c r="CD1369" s="6"/>
      <c r="CE1369" s="6"/>
      <c r="CF1369" s="6"/>
      <c r="CG1369" s="6"/>
      <c r="CH1369" s="6"/>
      <c r="CI1369" s="6"/>
      <c r="CJ1369" s="6"/>
      <c r="CK1369" s="6"/>
      <c r="CL1369" s="6"/>
      <c r="CN1369" s="6"/>
      <c r="CO1369" s="6"/>
      <c r="CP1369" s="6"/>
      <c r="CQ1369" s="6"/>
      <c r="CR1369" s="6"/>
      <c r="CS1369" s="6"/>
      <c r="CT1369" s="6"/>
      <c r="CU1369" s="6"/>
      <c r="CV1369" s="6"/>
      <c r="CW1369" s="6"/>
      <c r="CX1369" s="6"/>
      <c r="CY1369" s="6"/>
      <c r="CZ1369" s="6"/>
      <c r="DA1369" s="6"/>
      <c r="DB1369" s="6"/>
      <c r="DC1369" s="6"/>
      <c r="DD1369" s="6"/>
      <c r="DE1369" s="6"/>
      <c r="DF1369" s="6"/>
      <c r="DG1369" s="6"/>
      <c r="DH1369" s="6"/>
      <c r="DJ1369" s="6"/>
      <c r="DK1369" s="6"/>
      <c r="DL1369" s="6"/>
      <c r="DM1369" s="6"/>
      <c r="DN1369" s="6"/>
      <c r="DO1369" s="6"/>
      <c r="DP1369" s="6"/>
      <c r="DQ1369" s="6"/>
      <c r="DR1369" s="6"/>
      <c r="DS1369" s="6"/>
      <c r="DU1369" s="6"/>
      <c r="DV1369" s="6"/>
      <c r="DW1369" s="6"/>
      <c r="DX1369" s="6"/>
      <c r="DY1369" s="6"/>
      <c r="DZ1369" s="6"/>
      <c r="EA1369" s="6"/>
      <c r="EB1369" s="6"/>
      <c r="EC1369" s="6"/>
      <c r="ED1369" s="6"/>
      <c r="EE1369" s="6"/>
      <c r="EF1369" s="6"/>
      <c r="EG1369" s="6"/>
    </row>
    <row r="1370" spans="48:137" customFormat="1" x14ac:dyDescent="0.2">
      <c r="AV1370" s="6"/>
      <c r="AW1370" s="158"/>
      <c r="AX1370" s="158"/>
      <c r="AY1370" s="158"/>
      <c r="AZ1370" s="158"/>
      <c r="BA1370" s="158"/>
      <c r="BB1370" s="6"/>
      <c r="BC1370" s="6"/>
      <c r="BD1370" s="6"/>
      <c r="BE1370" s="6"/>
      <c r="BF1370" s="6"/>
      <c r="BG1370" s="6"/>
      <c r="BH1370" s="6"/>
      <c r="BI1370" s="6"/>
      <c r="BJ1370" s="6"/>
      <c r="BK1370" s="6"/>
      <c r="BL1370" s="6"/>
      <c r="BM1370" s="6"/>
      <c r="BN1370" s="6"/>
      <c r="BO1370" s="6"/>
      <c r="BP1370" s="6"/>
      <c r="BQ1370" s="6"/>
      <c r="BR1370" s="6"/>
      <c r="BS1370" s="6"/>
      <c r="BT1370" s="6"/>
      <c r="BU1370" s="6"/>
      <c r="BV1370" s="6"/>
      <c r="BW1370" s="6"/>
      <c r="BX1370" s="6"/>
      <c r="BY1370" s="6"/>
      <c r="BZ1370" s="6"/>
      <c r="CA1370" s="6"/>
      <c r="CB1370" s="6"/>
      <c r="CC1370" s="6"/>
      <c r="CD1370" s="6"/>
      <c r="CE1370" s="6"/>
      <c r="CF1370" s="6"/>
      <c r="CG1370" s="6"/>
      <c r="CH1370" s="6"/>
      <c r="CI1370" s="6"/>
      <c r="CJ1370" s="6"/>
      <c r="CK1370" s="6"/>
      <c r="CL1370" s="6"/>
      <c r="CN1370" s="6"/>
      <c r="CO1370" s="6"/>
      <c r="CP1370" s="6"/>
      <c r="CQ1370" s="6"/>
      <c r="CR1370" s="6"/>
      <c r="CS1370" s="6"/>
      <c r="CT1370" s="6"/>
      <c r="CU1370" s="6"/>
      <c r="CV1370" s="6"/>
      <c r="CW1370" s="6"/>
      <c r="CX1370" s="6"/>
      <c r="CY1370" s="6"/>
      <c r="CZ1370" s="6"/>
      <c r="DA1370" s="6"/>
      <c r="DB1370" s="6"/>
      <c r="DC1370" s="6"/>
      <c r="DD1370" s="6"/>
      <c r="DE1370" s="6"/>
      <c r="DF1370" s="6"/>
      <c r="DG1370" s="6"/>
      <c r="DH1370" s="6"/>
      <c r="DJ1370" s="6"/>
      <c r="DK1370" s="6"/>
      <c r="DL1370" s="6"/>
      <c r="DM1370" s="6"/>
      <c r="DN1370" s="6"/>
      <c r="DO1370" s="6"/>
      <c r="DP1370" s="6"/>
      <c r="DQ1370" s="6"/>
      <c r="DR1370" s="6"/>
      <c r="DS1370" s="6"/>
      <c r="DU1370" s="6"/>
      <c r="DV1370" s="6"/>
      <c r="DW1370" s="6"/>
      <c r="DX1370" s="6"/>
      <c r="DY1370" s="6"/>
      <c r="DZ1370" s="6"/>
      <c r="EA1370" s="6"/>
      <c r="EB1370" s="6"/>
      <c r="EC1370" s="6"/>
      <c r="ED1370" s="6"/>
      <c r="EE1370" s="6"/>
      <c r="EF1370" s="6"/>
      <c r="EG1370" s="6"/>
    </row>
    <row r="1371" spans="48:137" customFormat="1" x14ac:dyDescent="0.2">
      <c r="AV1371" s="6"/>
      <c r="AW1371" s="158"/>
      <c r="AX1371" s="158"/>
      <c r="AY1371" s="158"/>
      <c r="AZ1371" s="158"/>
      <c r="BA1371" s="158"/>
      <c r="BB1371" s="6"/>
      <c r="BC1371" s="6"/>
      <c r="BD1371" s="6"/>
      <c r="BE1371" s="6"/>
      <c r="BF1371" s="6"/>
      <c r="BG1371" s="6"/>
      <c r="BH1371" s="6"/>
      <c r="BI1371" s="6"/>
      <c r="BJ1371" s="6"/>
      <c r="BK1371" s="6"/>
      <c r="BL1371" s="6"/>
      <c r="BM1371" s="6"/>
      <c r="BN1371" s="6"/>
      <c r="BO1371" s="6"/>
      <c r="BP1371" s="6"/>
      <c r="BQ1371" s="6"/>
      <c r="BR1371" s="6"/>
      <c r="BS1371" s="6"/>
      <c r="BT1371" s="6"/>
      <c r="BU1371" s="6"/>
      <c r="BV1371" s="6"/>
      <c r="BW1371" s="6"/>
      <c r="BX1371" s="6"/>
      <c r="BY1371" s="6"/>
      <c r="BZ1371" s="6"/>
      <c r="CA1371" s="6"/>
      <c r="CB1371" s="6"/>
      <c r="CC1371" s="6"/>
      <c r="CD1371" s="6"/>
      <c r="CE1371" s="6"/>
      <c r="CF1371" s="6"/>
      <c r="CG1371" s="6"/>
      <c r="CH1371" s="6"/>
      <c r="CI1371" s="6"/>
      <c r="CJ1371" s="6"/>
      <c r="CK1371" s="6"/>
      <c r="CL1371" s="6"/>
      <c r="CN1371" s="6"/>
      <c r="CO1371" s="6"/>
      <c r="CP1371" s="6"/>
      <c r="CQ1371" s="6"/>
      <c r="CR1371" s="6"/>
      <c r="CS1371" s="6"/>
      <c r="CT1371" s="6"/>
      <c r="CU1371" s="6"/>
      <c r="CV1371" s="6"/>
      <c r="CW1371" s="6"/>
      <c r="CX1371" s="6"/>
      <c r="CY1371" s="6"/>
      <c r="CZ1371" s="6"/>
      <c r="DA1371" s="6"/>
      <c r="DB1371" s="6"/>
      <c r="DC1371" s="6"/>
      <c r="DD1371" s="6"/>
      <c r="DE1371" s="6"/>
      <c r="DF1371" s="6"/>
      <c r="DG1371" s="6"/>
      <c r="DH1371" s="6"/>
      <c r="DJ1371" s="6"/>
      <c r="DK1371" s="6"/>
      <c r="DL1371" s="6"/>
      <c r="DM1371" s="6"/>
      <c r="DN1371" s="6"/>
      <c r="DO1371" s="6"/>
      <c r="DP1371" s="6"/>
      <c r="DQ1371" s="6"/>
      <c r="DR1371" s="6"/>
      <c r="DS1371" s="6"/>
      <c r="DU1371" s="6"/>
      <c r="DV1371" s="6"/>
      <c r="DW1371" s="6"/>
      <c r="DX1371" s="6"/>
      <c r="DY1371" s="6"/>
      <c r="DZ1371" s="6"/>
      <c r="EA1371" s="6"/>
      <c r="EB1371" s="6"/>
      <c r="EC1371" s="6"/>
      <c r="ED1371" s="6"/>
      <c r="EE1371" s="6"/>
      <c r="EF1371" s="6"/>
      <c r="EG1371" s="6"/>
    </row>
    <row r="1372" spans="48:137" customFormat="1" x14ac:dyDescent="0.2">
      <c r="AV1372" s="6"/>
      <c r="AW1372" s="158"/>
      <c r="AX1372" s="158"/>
      <c r="AY1372" s="158"/>
      <c r="AZ1372" s="158"/>
      <c r="BA1372" s="158"/>
      <c r="BB1372" s="6"/>
      <c r="BC1372" s="6"/>
      <c r="BD1372" s="6"/>
      <c r="BE1372" s="6"/>
      <c r="BF1372" s="6"/>
      <c r="BG1372" s="6"/>
      <c r="BH1372" s="6"/>
      <c r="BI1372" s="6"/>
      <c r="BJ1372" s="6"/>
      <c r="BK1372" s="6"/>
      <c r="BL1372" s="6"/>
      <c r="BM1372" s="6"/>
      <c r="BN1372" s="6"/>
      <c r="BO1372" s="6"/>
      <c r="BP1372" s="6"/>
      <c r="BQ1372" s="6"/>
      <c r="BR1372" s="6"/>
      <c r="BS1372" s="6"/>
      <c r="BT1372" s="6"/>
      <c r="BU1372" s="6"/>
      <c r="BV1372" s="6"/>
      <c r="BW1372" s="6"/>
      <c r="BX1372" s="6"/>
      <c r="BY1372" s="6"/>
      <c r="BZ1372" s="6"/>
      <c r="CA1372" s="6"/>
      <c r="CB1372" s="6"/>
      <c r="CC1372" s="6"/>
      <c r="CD1372" s="6"/>
      <c r="CE1372" s="6"/>
      <c r="CF1372" s="6"/>
      <c r="CG1372" s="6"/>
      <c r="CH1372" s="6"/>
      <c r="CI1372" s="6"/>
      <c r="CJ1372" s="6"/>
      <c r="CK1372" s="6"/>
      <c r="CL1372" s="6"/>
      <c r="CN1372" s="6"/>
      <c r="CO1372" s="6"/>
      <c r="CP1372" s="6"/>
      <c r="CQ1372" s="6"/>
      <c r="CR1372" s="6"/>
      <c r="CS1372" s="6"/>
      <c r="CT1372" s="6"/>
      <c r="CU1372" s="6"/>
      <c r="CV1372" s="6"/>
      <c r="CW1372" s="6"/>
      <c r="CX1372" s="6"/>
      <c r="CY1372" s="6"/>
      <c r="CZ1372" s="6"/>
      <c r="DA1372" s="6"/>
      <c r="DB1372" s="6"/>
      <c r="DC1372" s="6"/>
      <c r="DD1372" s="6"/>
      <c r="DE1372" s="6"/>
      <c r="DF1372" s="6"/>
      <c r="DG1372" s="6"/>
      <c r="DH1372" s="6"/>
      <c r="DJ1372" s="6"/>
      <c r="DK1372" s="6"/>
      <c r="DL1372" s="6"/>
      <c r="DM1372" s="6"/>
      <c r="DN1372" s="6"/>
      <c r="DO1372" s="6"/>
      <c r="DP1372" s="6"/>
      <c r="DQ1372" s="6"/>
      <c r="DR1372" s="6"/>
      <c r="DS1372" s="6"/>
      <c r="DU1372" s="6"/>
      <c r="DV1372" s="6"/>
      <c r="DW1372" s="6"/>
      <c r="DX1372" s="6"/>
      <c r="DY1372" s="6"/>
      <c r="DZ1372" s="6"/>
      <c r="EA1372" s="6"/>
      <c r="EB1372" s="6"/>
      <c r="EC1372" s="6"/>
      <c r="ED1372" s="6"/>
      <c r="EE1372" s="6"/>
      <c r="EF1372" s="6"/>
      <c r="EG1372" s="6"/>
    </row>
    <row r="1373" spans="48:137" customFormat="1" x14ac:dyDescent="0.2">
      <c r="AV1373" s="6"/>
      <c r="AW1373" s="158"/>
      <c r="AX1373" s="158"/>
      <c r="AY1373" s="158"/>
      <c r="AZ1373" s="158"/>
      <c r="BA1373" s="158"/>
      <c r="BB1373" s="6"/>
      <c r="BC1373" s="6"/>
      <c r="BD1373" s="6"/>
      <c r="BE1373" s="6"/>
      <c r="BF1373" s="6"/>
      <c r="BG1373" s="6"/>
      <c r="BH1373" s="6"/>
      <c r="BI1373" s="6"/>
      <c r="BJ1373" s="6"/>
      <c r="BK1373" s="6"/>
      <c r="BL1373" s="6"/>
      <c r="BM1373" s="6"/>
      <c r="BN1373" s="6"/>
      <c r="BO1373" s="6"/>
      <c r="BP1373" s="6"/>
      <c r="BQ1373" s="6"/>
      <c r="BR1373" s="6"/>
      <c r="BS1373" s="6"/>
      <c r="BT1373" s="6"/>
      <c r="BU1373" s="6"/>
      <c r="BV1373" s="6"/>
      <c r="BW1373" s="6"/>
      <c r="BX1373" s="6"/>
      <c r="BY1373" s="6"/>
      <c r="BZ1373" s="6"/>
      <c r="CA1373" s="6"/>
      <c r="CB1373" s="6"/>
      <c r="CC1373" s="6"/>
      <c r="CD1373" s="6"/>
      <c r="CE1373" s="6"/>
      <c r="CF1373" s="6"/>
      <c r="CG1373" s="6"/>
      <c r="CH1373" s="6"/>
      <c r="CI1373" s="6"/>
      <c r="CJ1373" s="6"/>
      <c r="CK1373" s="6"/>
      <c r="CL1373" s="6"/>
      <c r="CN1373" s="6"/>
      <c r="CO1373" s="6"/>
      <c r="CP1373" s="6"/>
      <c r="CQ1373" s="6"/>
      <c r="CR1373" s="6"/>
      <c r="CS1373" s="6"/>
      <c r="CT1373" s="6"/>
      <c r="CU1373" s="6"/>
      <c r="CV1373" s="6"/>
      <c r="CW1373" s="6"/>
      <c r="CX1373" s="6"/>
      <c r="CY1373" s="6"/>
      <c r="CZ1373" s="6"/>
      <c r="DA1373" s="6"/>
      <c r="DB1373" s="6"/>
      <c r="DC1373" s="6"/>
      <c r="DD1373" s="6"/>
      <c r="DE1373" s="6"/>
      <c r="DF1373" s="6"/>
      <c r="DG1373" s="6"/>
      <c r="DH1373" s="6"/>
      <c r="DJ1373" s="6"/>
      <c r="DK1373" s="6"/>
      <c r="DL1373" s="6"/>
      <c r="DM1373" s="6"/>
      <c r="DN1373" s="6"/>
      <c r="DO1373" s="6"/>
      <c r="DP1373" s="6"/>
      <c r="DQ1373" s="6"/>
      <c r="DR1373" s="6"/>
      <c r="DS1373" s="6"/>
      <c r="DU1373" s="6"/>
      <c r="DV1373" s="6"/>
      <c r="DW1373" s="6"/>
      <c r="DX1373" s="6"/>
      <c r="DY1373" s="6"/>
      <c r="DZ1373" s="6"/>
      <c r="EA1373" s="6"/>
      <c r="EB1373" s="6"/>
      <c r="EC1373" s="6"/>
      <c r="ED1373" s="6"/>
      <c r="EE1373" s="6"/>
      <c r="EF1373" s="6"/>
      <c r="EG1373" s="6"/>
    </row>
    <row r="1374" spans="48:137" customFormat="1" x14ac:dyDescent="0.2">
      <c r="AV1374" s="6"/>
      <c r="AW1374" s="158"/>
      <c r="AX1374" s="158"/>
      <c r="AY1374" s="158"/>
      <c r="AZ1374" s="158"/>
      <c r="BA1374" s="158"/>
      <c r="BB1374" s="6"/>
      <c r="BC1374" s="6"/>
      <c r="BD1374" s="6"/>
      <c r="BE1374" s="6"/>
      <c r="BF1374" s="6"/>
      <c r="BG1374" s="6"/>
      <c r="BH1374" s="6"/>
      <c r="BI1374" s="6"/>
      <c r="BJ1374" s="6"/>
      <c r="BK1374" s="6"/>
      <c r="BL1374" s="6"/>
      <c r="BM1374" s="6"/>
      <c r="BN1374" s="6"/>
      <c r="BO1374" s="6"/>
      <c r="BP1374" s="6"/>
      <c r="BQ1374" s="6"/>
      <c r="BR1374" s="6"/>
      <c r="BS1374" s="6"/>
      <c r="BT1374" s="6"/>
      <c r="BU1374" s="6"/>
      <c r="BV1374" s="6"/>
      <c r="BW1374" s="6"/>
      <c r="BX1374" s="6"/>
      <c r="BY1374" s="6"/>
      <c r="BZ1374" s="6"/>
      <c r="CA1374" s="6"/>
      <c r="CB1374" s="6"/>
      <c r="CC1374" s="6"/>
      <c r="CD1374" s="6"/>
      <c r="CE1374" s="6"/>
      <c r="CF1374" s="6"/>
      <c r="CG1374" s="6"/>
      <c r="CH1374" s="6"/>
      <c r="CI1374" s="6"/>
      <c r="CJ1374" s="6"/>
      <c r="CK1374" s="6"/>
      <c r="CL1374" s="6"/>
      <c r="CN1374" s="6"/>
      <c r="CO1374" s="6"/>
      <c r="CP1374" s="6"/>
      <c r="CQ1374" s="6"/>
      <c r="CR1374" s="6"/>
      <c r="CS1374" s="6"/>
      <c r="CT1374" s="6"/>
      <c r="CU1374" s="6"/>
      <c r="CV1374" s="6"/>
      <c r="CW1374" s="6"/>
      <c r="CX1374" s="6"/>
      <c r="CY1374" s="6"/>
      <c r="CZ1374" s="6"/>
      <c r="DA1374" s="6"/>
      <c r="DB1374" s="6"/>
      <c r="DC1374" s="6"/>
      <c r="DD1374" s="6"/>
      <c r="DE1374" s="6"/>
      <c r="DF1374" s="6"/>
      <c r="DG1374" s="6"/>
      <c r="DH1374" s="6"/>
      <c r="DJ1374" s="6"/>
      <c r="DK1374" s="6"/>
      <c r="DL1374" s="6"/>
      <c r="DM1374" s="6"/>
      <c r="DN1374" s="6"/>
      <c r="DO1374" s="6"/>
      <c r="DP1374" s="6"/>
      <c r="DQ1374" s="6"/>
      <c r="DR1374" s="6"/>
      <c r="DS1374" s="6"/>
      <c r="DU1374" s="6"/>
      <c r="DV1374" s="6"/>
      <c r="DW1374" s="6"/>
      <c r="DX1374" s="6"/>
      <c r="DY1374" s="6"/>
      <c r="DZ1374" s="6"/>
      <c r="EA1374" s="6"/>
      <c r="EB1374" s="6"/>
      <c r="EC1374" s="6"/>
      <c r="ED1374" s="6"/>
      <c r="EE1374" s="6"/>
      <c r="EF1374" s="6"/>
      <c r="EG1374" s="6"/>
    </row>
    <row r="1375" spans="48:137" customFormat="1" x14ac:dyDescent="0.2">
      <c r="AV1375" s="6"/>
      <c r="AW1375" s="158"/>
      <c r="AX1375" s="158"/>
      <c r="AY1375" s="158"/>
      <c r="AZ1375" s="158"/>
      <c r="BA1375" s="158"/>
      <c r="BB1375" s="6"/>
      <c r="BC1375" s="6"/>
      <c r="BD1375" s="6"/>
      <c r="BE1375" s="6"/>
      <c r="BF1375" s="6"/>
      <c r="BG1375" s="6"/>
      <c r="BH1375" s="6"/>
      <c r="BI1375" s="6"/>
      <c r="BJ1375" s="6"/>
      <c r="BK1375" s="6"/>
      <c r="BL1375" s="6"/>
      <c r="BM1375" s="6"/>
      <c r="BN1375" s="6"/>
      <c r="BO1375" s="6"/>
      <c r="BP1375" s="6"/>
      <c r="BQ1375" s="6"/>
      <c r="BR1375" s="6"/>
      <c r="BS1375" s="6"/>
      <c r="BT1375" s="6"/>
      <c r="BU1375" s="6"/>
      <c r="BV1375" s="6"/>
      <c r="BW1375" s="6"/>
      <c r="BX1375" s="6"/>
      <c r="BY1375" s="6"/>
      <c r="BZ1375" s="6"/>
      <c r="CA1375" s="6"/>
      <c r="CB1375" s="6"/>
      <c r="CC1375" s="6"/>
      <c r="CD1375" s="6"/>
      <c r="CE1375" s="6"/>
      <c r="CF1375" s="6"/>
      <c r="CG1375" s="6"/>
      <c r="CH1375" s="6"/>
      <c r="CI1375" s="6"/>
      <c r="CJ1375" s="6"/>
      <c r="CK1375" s="6"/>
      <c r="CL1375" s="6"/>
      <c r="CN1375" s="6"/>
      <c r="CO1375" s="6"/>
      <c r="CP1375" s="6"/>
      <c r="CQ1375" s="6"/>
      <c r="CR1375" s="6"/>
      <c r="CS1375" s="6"/>
      <c r="CT1375" s="6"/>
      <c r="CU1375" s="6"/>
      <c r="CV1375" s="6"/>
      <c r="CW1375" s="6"/>
      <c r="CX1375" s="6"/>
      <c r="CY1375" s="6"/>
      <c r="CZ1375" s="6"/>
      <c r="DA1375" s="6"/>
      <c r="DB1375" s="6"/>
      <c r="DC1375" s="6"/>
      <c r="DD1375" s="6"/>
      <c r="DE1375" s="6"/>
      <c r="DF1375" s="6"/>
      <c r="DG1375" s="6"/>
      <c r="DH1375" s="6"/>
      <c r="DJ1375" s="6"/>
      <c r="DK1375" s="6"/>
      <c r="DL1375" s="6"/>
      <c r="DM1375" s="6"/>
      <c r="DN1375" s="6"/>
      <c r="DO1375" s="6"/>
      <c r="DP1375" s="6"/>
      <c r="DQ1375" s="6"/>
      <c r="DR1375" s="6"/>
      <c r="DS1375" s="6"/>
      <c r="DU1375" s="6"/>
      <c r="DV1375" s="6"/>
      <c r="DW1375" s="6"/>
      <c r="DX1375" s="6"/>
      <c r="DY1375" s="6"/>
      <c r="DZ1375" s="6"/>
      <c r="EA1375" s="6"/>
      <c r="EB1375" s="6"/>
      <c r="EC1375" s="6"/>
      <c r="ED1375" s="6"/>
      <c r="EE1375" s="6"/>
      <c r="EF1375" s="6"/>
      <c r="EG1375" s="6"/>
    </row>
    <row r="1376" spans="48:137" customFormat="1" x14ac:dyDescent="0.2">
      <c r="AV1376" s="6"/>
      <c r="AW1376" s="158"/>
      <c r="AX1376" s="158"/>
      <c r="AY1376" s="158"/>
      <c r="AZ1376" s="158"/>
      <c r="BA1376" s="158"/>
      <c r="BB1376" s="6"/>
      <c r="BC1376" s="6"/>
      <c r="BD1376" s="6"/>
      <c r="BE1376" s="6"/>
      <c r="BF1376" s="6"/>
      <c r="BG1376" s="6"/>
      <c r="BH1376" s="6"/>
      <c r="BI1376" s="6"/>
      <c r="BJ1376" s="6"/>
      <c r="BK1376" s="6"/>
      <c r="BL1376" s="6"/>
      <c r="BM1376" s="6"/>
      <c r="BN1376" s="6"/>
      <c r="BO1376" s="6"/>
      <c r="BP1376" s="6"/>
      <c r="BQ1376" s="6"/>
      <c r="BR1376" s="6"/>
      <c r="BS1376" s="6"/>
      <c r="BT1376" s="6"/>
      <c r="BU1376" s="6"/>
      <c r="BV1376" s="6"/>
      <c r="BW1376" s="6"/>
      <c r="BX1376" s="6"/>
      <c r="BY1376" s="6"/>
      <c r="BZ1376" s="6"/>
      <c r="CA1376" s="6"/>
      <c r="CB1376" s="6"/>
      <c r="CC1376" s="6"/>
      <c r="CD1376" s="6"/>
      <c r="CE1376" s="6"/>
      <c r="CF1376" s="6"/>
      <c r="CG1376" s="6"/>
      <c r="CH1376" s="6"/>
      <c r="CI1376" s="6"/>
      <c r="CJ1376" s="6"/>
      <c r="CK1376" s="6"/>
      <c r="CL1376" s="6"/>
      <c r="CN1376" s="6"/>
      <c r="CO1376" s="6"/>
      <c r="CP1376" s="6"/>
      <c r="CQ1376" s="6"/>
      <c r="CR1376" s="6"/>
      <c r="CS1376" s="6"/>
      <c r="CT1376" s="6"/>
      <c r="CU1376" s="6"/>
      <c r="CV1376" s="6"/>
      <c r="CW1376" s="6"/>
      <c r="CX1376" s="6"/>
      <c r="CY1376" s="6"/>
      <c r="CZ1376" s="6"/>
      <c r="DA1376" s="6"/>
      <c r="DB1376" s="6"/>
      <c r="DC1376" s="6"/>
      <c r="DD1376" s="6"/>
      <c r="DE1376" s="6"/>
      <c r="DF1376" s="6"/>
      <c r="DG1376" s="6"/>
      <c r="DH1376" s="6"/>
      <c r="DJ1376" s="6"/>
      <c r="DK1376" s="6"/>
      <c r="DL1376" s="6"/>
      <c r="DM1376" s="6"/>
      <c r="DN1376" s="6"/>
      <c r="DO1376" s="6"/>
      <c r="DP1376" s="6"/>
      <c r="DQ1376" s="6"/>
      <c r="DR1376" s="6"/>
      <c r="DS1376" s="6"/>
      <c r="DU1376" s="6"/>
      <c r="DV1376" s="6"/>
      <c r="DW1376" s="6"/>
      <c r="DX1376" s="6"/>
      <c r="DY1376" s="6"/>
      <c r="DZ1376" s="6"/>
      <c r="EA1376" s="6"/>
      <c r="EB1376" s="6"/>
      <c r="EC1376" s="6"/>
      <c r="ED1376" s="6"/>
      <c r="EE1376" s="6"/>
      <c r="EF1376" s="6"/>
      <c r="EG1376" s="6"/>
    </row>
    <row r="1377" spans="48:137" customFormat="1" x14ac:dyDescent="0.2">
      <c r="AV1377" s="6"/>
      <c r="AW1377" s="158"/>
      <c r="AX1377" s="158"/>
      <c r="AY1377" s="158"/>
      <c r="AZ1377" s="158"/>
      <c r="BA1377" s="158"/>
      <c r="BB1377" s="6"/>
      <c r="BC1377" s="6"/>
      <c r="BD1377" s="6"/>
      <c r="BE1377" s="6"/>
      <c r="BF1377" s="6"/>
      <c r="BG1377" s="6"/>
      <c r="BH1377" s="6"/>
      <c r="BI1377" s="6"/>
      <c r="BJ1377" s="6"/>
      <c r="BK1377" s="6"/>
      <c r="BL1377" s="6"/>
      <c r="BM1377" s="6"/>
      <c r="BN1377" s="6"/>
      <c r="BO1377" s="6"/>
      <c r="BP1377" s="6"/>
      <c r="BQ1377" s="6"/>
      <c r="BR1377" s="6"/>
      <c r="BS1377" s="6"/>
      <c r="BT1377" s="6"/>
      <c r="BU1377" s="6"/>
      <c r="BV1377" s="6"/>
      <c r="BW1377" s="6"/>
      <c r="BX1377" s="6"/>
      <c r="BY1377" s="6"/>
      <c r="BZ1377" s="6"/>
      <c r="CA1377" s="6"/>
      <c r="CB1377" s="6"/>
      <c r="CC1377" s="6"/>
      <c r="CD1377" s="6"/>
      <c r="CE1377" s="6"/>
      <c r="CF1377" s="6"/>
      <c r="CG1377" s="6"/>
      <c r="CH1377" s="6"/>
      <c r="CI1377" s="6"/>
      <c r="CJ1377" s="6"/>
      <c r="CK1377" s="6"/>
      <c r="CL1377" s="6"/>
      <c r="CN1377" s="6"/>
      <c r="CO1377" s="6"/>
      <c r="CP1377" s="6"/>
      <c r="CQ1377" s="6"/>
      <c r="CR1377" s="6"/>
      <c r="CS1377" s="6"/>
      <c r="CT1377" s="6"/>
      <c r="CU1377" s="6"/>
      <c r="CV1377" s="6"/>
      <c r="CW1377" s="6"/>
      <c r="CX1377" s="6"/>
      <c r="CY1377" s="6"/>
      <c r="CZ1377" s="6"/>
      <c r="DA1377" s="6"/>
      <c r="DB1377" s="6"/>
      <c r="DC1377" s="6"/>
      <c r="DD1377" s="6"/>
      <c r="DE1377" s="6"/>
      <c r="DF1377" s="6"/>
      <c r="DG1377" s="6"/>
      <c r="DH1377" s="6"/>
      <c r="DJ1377" s="6"/>
      <c r="DK1377" s="6"/>
      <c r="DL1377" s="6"/>
      <c r="DM1377" s="6"/>
      <c r="DN1377" s="6"/>
      <c r="DO1377" s="6"/>
      <c r="DP1377" s="6"/>
      <c r="DQ1377" s="6"/>
      <c r="DR1377" s="6"/>
      <c r="DS1377" s="6"/>
      <c r="DU1377" s="6"/>
      <c r="DV1377" s="6"/>
      <c r="DW1377" s="6"/>
      <c r="DX1377" s="6"/>
      <c r="DY1377" s="6"/>
      <c r="DZ1377" s="6"/>
      <c r="EA1377" s="6"/>
      <c r="EB1377" s="6"/>
      <c r="EC1377" s="6"/>
      <c r="ED1377" s="6"/>
      <c r="EE1377" s="6"/>
      <c r="EF1377" s="6"/>
      <c r="EG1377" s="6"/>
    </row>
    <row r="1378" spans="48:137" customFormat="1" x14ac:dyDescent="0.2">
      <c r="AV1378" s="6"/>
      <c r="AW1378" s="158"/>
      <c r="AX1378" s="158"/>
      <c r="AY1378" s="158"/>
      <c r="AZ1378" s="158"/>
      <c r="BA1378" s="158"/>
      <c r="BB1378" s="6"/>
      <c r="BC1378" s="6"/>
      <c r="BD1378" s="6"/>
      <c r="BE1378" s="6"/>
      <c r="BF1378" s="6"/>
      <c r="BG1378" s="6"/>
      <c r="BH1378" s="6"/>
      <c r="BI1378" s="6"/>
      <c r="BJ1378" s="6"/>
      <c r="BK1378" s="6"/>
      <c r="BL1378" s="6"/>
      <c r="BM1378" s="6"/>
      <c r="BN1378" s="6"/>
      <c r="BO1378" s="6"/>
      <c r="BP1378" s="6"/>
      <c r="BQ1378" s="6"/>
      <c r="BR1378" s="6"/>
      <c r="BS1378" s="6"/>
      <c r="BT1378" s="6"/>
      <c r="BU1378" s="6"/>
      <c r="BV1378" s="6"/>
      <c r="BW1378" s="6"/>
      <c r="BX1378" s="6"/>
      <c r="BY1378" s="6"/>
      <c r="BZ1378" s="6"/>
      <c r="CA1378" s="6"/>
      <c r="CB1378" s="6"/>
      <c r="CC1378" s="6"/>
      <c r="CD1378" s="6"/>
      <c r="CE1378" s="6"/>
      <c r="CF1378" s="6"/>
      <c r="CG1378" s="6"/>
      <c r="CH1378" s="6"/>
      <c r="CI1378" s="6"/>
      <c r="CJ1378" s="6"/>
      <c r="CK1378" s="6"/>
      <c r="CL1378" s="6"/>
      <c r="CN1378" s="6"/>
      <c r="CO1378" s="6"/>
      <c r="CP1378" s="6"/>
      <c r="CQ1378" s="6"/>
      <c r="CR1378" s="6"/>
      <c r="CS1378" s="6"/>
      <c r="CT1378" s="6"/>
      <c r="CU1378" s="6"/>
      <c r="CV1378" s="6"/>
      <c r="CW1378" s="6"/>
      <c r="CX1378" s="6"/>
      <c r="CY1378" s="6"/>
      <c r="CZ1378" s="6"/>
      <c r="DA1378" s="6"/>
      <c r="DB1378" s="6"/>
      <c r="DC1378" s="6"/>
      <c r="DD1378" s="6"/>
      <c r="DE1378" s="6"/>
      <c r="DF1378" s="6"/>
      <c r="DG1378" s="6"/>
      <c r="DH1378" s="6"/>
      <c r="DJ1378" s="6"/>
      <c r="DK1378" s="6"/>
      <c r="DL1378" s="6"/>
      <c r="DM1378" s="6"/>
      <c r="DN1378" s="6"/>
      <c r="DO1378" s="6"/>
      <c r="DP1378" s="6"/>
      <c r="DQ1378" s="6"/>
      <c r="DR1378" s="6"/>
      <c r="DS1378" s="6"/>
      <c r="DU1378" s="6"/>
      <c r="DV1378" s="6"/>
      <c r="DW1378" s="6"/>
      <c r="DX1378" s="6"/>
      <c r="DY1378" s="6"/>
      <c r="DZ1378" s="6"/>
      <c r="EA1378" s="6"/>
      <c r="EB1378" s="6"/>
      <c r="EC1378" s="6"/>
      <c r="ED1378" s="6"/>
      <c r="EE1378" s="6"/>
      <c r="EF1378" s="6"/>
      <c r="EG1378" s="6"/>
    </row>
    <row r="1379" spans="48:137" customFormat="1" x14ac:dyDescent="0.2">
      <c r="AV1379" s="6"/>
      <c r="AW1379" s="158"/>
      <c r="AX1379" s="158"/>
      <c r="AY1379" s="158"/>
      <c r="AZ1379" s="158"/>
      <c r="BA1379" s="158"/>
      <c r="BB1379" s="6"/>
      <c r="BC1379" s="6"/>
      <c r="BD1379" s="6"/>
      <c r="BE1379" s="6"/>
      <c r="BF1379" s="6"/>
      <c r="BG1379" s="6"/>
      <c r="BH1379" s="6"/>
      <c r="BI1379" s="6"/>
      <c r="BJ1379" s="6"/>
      <c r="BK1379" s="6"/>
      <c r="BL1379" s="6"/>
      <c r="BM1379" s="6"/>
      <c r="BN1379" s="6"/>
      <c r="BO1379" s="6"/>
      <c r="BP1379" s="6"/>
      <c r="BQ1379" s="6"/>
      <c r="BR1379" s="6"/>
      <c r="BS1379" s="6"/>
      <c r="BT1379" s="6"/>
      <c r="BU1379" s="6"/>
      <c r="BV1379" s="6"/>
      <c r="BW1379" s="6"/>
      <c r="BX1379" s="6"/>
      <c r="BY1379" s="6"/>
      <c r="BZ1379" s="6"/>
      <c r="CA1379" s="6"/>
      <c r="CB1379" s="6"/>
      <c r="CC1379" s="6"/>
      <c r="CD1379" s="6"/>
      <c r="CE1379" s="6"/>
      <c r="CF1379" s="6"/>
      <c r="CG1379" s="6"/>
      <c r="CH1379" s="6"/>
      <c r="CI1379" s="6"/>
      <c r="CJ1379" s="6"/>
      <c r="CK1379" s="6"/>
      <c r="CL1379" s="6"/>
      <c r="CN1379" s="6"/>
      <c r="CO1379" s="6"/>
      <c r="CP1379" s="6"/>
      <c r="CQ1379" s="6"/>
      <c r="CR1379" s="6"/>
      <c r="CS1379" s="6"/>
      <c r="CT1379" s="6"/>
      <c r="CU1379" s="6"/>
      <c r="CV1379" s="6"/>
      <c r="CW1379" s="6"/>
      <c r="CX1379" s="6"/>
      <c r="CY1379" s="6"/>
      <c r="CZ1379" s="6"/>
      <c r="DA1379" s="6"/>
      <c r="DB1379" s="6"/>
      <c r="DC1379" s="6"/>
      <c r="DD1379" s="6"/>
      <c r="DE1379" s="6"/>
      <c r="DF1379" s="6"/>
      <c r="DG1379" s="6"/>
      <c r="DH1379" s="6"/>
      <c r="DJ1379" s="6"/>
      <c r="DK1379" s="6"/>
      <c r="DL1379" s="6"/>
      <c r="DM1379" s="6"/>
      <c r="DN1379" s="6"/>
      <c r="DO1379" s="6"/>
      <c r="DP1379" s="6"/>
      <c r="DQ1379" s="6"/>
      <c r="DR1379" s="6"/>
      <c r="DS1379" s="6"/>
      <c r="DU1379" s="6"/>
      <c r="DV1379" s="6"/>
      <c r="DW1379" s="6"/>
      <c r="DX1379" s="6"/>
      <c r="DY1379" s="6"/>
      <c r="DZ1379" s="6"/>
      <c r="EA1379" s="6"/>
      <c r="EB1379" s="6"/>
      <c r="EC1379" s="6"/>
      <c r="ED1379" s="6"/>
      <c r="EE1379" s="6"/>
      <c r="EF1379" s="6"/>
      <c r="EG1379" s="6"/>
    </row>
    <row r="1380" spans="48:137" customFormat="1" x14ac:dyDescent="0.2">
      <c r="AV1380" s="6"/>
      <c r="AW1380" s="158"/>
      <c r="AX1380" s="158"/>
      <c r="AY1380" s="158"/>
      <c r="AZ1380" s="158"/>
      <c r="BA1380" s="158"/>
      <c r="BB1380" s="6"/>
      <c r="BC1380" s="6"/>
      <c r="BD1380" s="6"/>
      <c r="BE1380" s="6"/>
      <c r="BF1380" s="6"/>
      <c r="BG1380" s="6"/>
      <c r="BH1380" s="6"/>
      <c r="BI1380" s="6"/>
      <c r="BJ1380" s="6"/>
      <c r="BK1380" s="6"/>
      <c r="BL1380" s="6"/>
      <c r="BM1380" s="6"/>
      <c r="BN1380" s="6"/>
      <c r="BO1380" s="6"/>
      <c r="BP1380" s="6"/>
      <c r="BQ1380" s="6"/>
      <c r="BR1380" s="6"/>
      <c r="BS1380" s="6"/>
      <c r="BT1380" s="6"/>
      <c r="BU1380" s="6"/>
      <c r="BV1380" s="6"/>
      <c r="BW1380" s="6"/>
      <c r="BX1380" s="6"/>
      <c r="BY1380" s="6"/>
      <c r="BZ1380" s="6"/>
      <c r="CA1380" s="6"/>
      <c r="CB1380" s="6"/>
      <c r="CC1380" s="6"/>
      <c r="CD1380" s="6"/>
      <c r="CE1380" s="6"/>
      <c r="CF1380" s="6"/>
      <c r="CG1380" s="6"/>
      <c r="CH1380" s="6"/>
      <c r="CI1380" s="6"/>
      <c r="CJ1380" s="6"/>
      <c r="CK1380" s="6"/>
      <c r="CL1380" s="6"/>
      <c r="CN1380" s="6"/>
      <c r="CO1380" s="6"/>
      <c r="CP1380" s="6"/>
      <c r="CQ1380" s="6"/>
      <c r="CR1380" s="6"/>
      <c r="CS1380" s="6"/>
      <c r="CT1380" s="6"/>
      <c r="CU1380" s="6"/>
      <c r="CV1380" s="6"/>
      <c r="CW1380" s="6"/>
      <c r="CX1380" s="6"/>
      <c r="CY1380" s="6"/>
      <c r="CZ1380" s="6"/>
      <c r="DA1380" s="6"/>
      <c r="DB1380" s="6"/>
      <c r="DC1380" s="6"/>
      <c r="DD1380" s="6"/>
      <c r="DE1380" s="6"/>
      <c r="DF1380" s="6"/>
      <c r="DG1380" s="6"/>
      <c r="DH1380" s="6"/>
      <c r="DJ1380" s="6"/>
      <c r="DK1380" s="6"/>
      <c r="DL1380" s="6"/>
      <c r="DM1380" s="6"/>
      <c r="DN1380" s="6"/>
      <c r="DO1380" s="6"/>
      <c r="DP1380" s="6"/>
      <c r="DQ1380" s="6"/>
      <c r="DR1380" s="6"/>
      <c r="DS1380" s="6"/>
      <c r="DU1380" s="6"/>
      <c r="DV1380" s="6"/>
      <c r="DW1380" s="6"/>
      <c r="DX1380" s="6"/>
      <c r="DY1380" s="6"/>
      <c r="DZ1380" s="6"/>
      <c r="EA1380" s="6"/>
      <c r="EB1380" s="6"/>
      <c r="EC1380" s="6"/>
      <c r="ED1380" s="6"/>
      <c r="EE1380" s="6"/>
      <c r="EF1380" s="6"/>
      <c r="EG1380" s="6"/>
    </row>
    <row r="1381" spans="48:137" customFormat="1" x14ac:dyDescent="0.2">
      <c r="AV1381" s="6"/>
      <c r="AW1381" s="158"/>
      <c r="AX1381" s="158"/>
      <c r="AY1381" s="158"/>
      <c r="AZ1381" s="158"/>
      <c r="BA1381" s="158"/>
      <c r="BB1381" s="6"/>
      <c r="BC1381" s="6"/>
      <c r="BD1381" s="6"/>
      <c r="BE1381" s="6"/>
      <c r="BF1381" s="6"/>
      <c r="BG1381" s="6"/>
      <c r="BH1381" s="6"/>
      <c r="BI1381" s="6"/>
      <c r="BJ1381" s="6"/>
      <c r="BK1381" s="6"/>
      <c r="BL1381" s="6"/>
      <c r="BM1381" s="6"/>
      <c r="BN1381" s="6"/>
      <c r="BO1381" s="6"/>
      <c r="BP1381" s="6"/>
      <c r="BQ1381" s="6"/>
      <c r="BR1381" s="6"/>
      <c r="BS1381" s="6"/>
      <c r="BT1381" s="6"/>
      <c r="BU1381" s="6"/>
      <c r="BV1381" s="6"/>
      <c r="BW1381" s="6"/>
      <c r="BX1381" s="6"/>
      <c r="BY1381" s="6"/>
      <c r="BZ1381" s="6"/>
      <c r="CA1381" s="6"/>
      <c r="CB1381" s="6"/>
      <c r="CC1381" s="6"/>
      <c r="CD1381" s="6"/>
      <c r="CE1381" s="6"/>
      <c r="CF1381" s="6"/>
      <c r="CG1381" s="6"/>
      <c r="CH1381" s="6"/>
      <c r="CI1381" s="6"/>
      <c r="CJ1381" s="6"/>
      <c r="CK1381" s="6"/>
      <c r="CL1381" s="6"/>
      <c r="CN1381" s="6"/>
      <c r="CO1381" s="6"/>
      <c r="CP1381" s="6"/>
      <c r="CQ1381" s="6"/>
      <c r="CR1381" s="6"/>
      <c r="CS1381" s="6"/>
      <c r="CT1381" s="6"/>
      <c r="CU1381" s="6"/>
      <c r="CV1381" s="6"/>
      <c r="CW1381" s="6"/>
      <c r="CX1381" s="6"/>
      <c r="CY1381" s="6"/>
      <c r="CZ1381" s="6"/>
      <c r="DA1381" s="6"/>
      <c r="DB1381" s="6"/>
      <c r="DC1381" s="6"/>
      <c r="DD1381" s="6"/>
      <c r="DE1381" s="6"/>
      <c r="DF1381" s="6"/>
      <c r="DG1381" s="6"/>
      <c r="DH1381" s="6"/>
      <c r="DJ1381" s="6"/>
      <c r="DK1381" s="6"/>
      <c r="DL1381" s="6"/>
      <c r="DM1381" s="6"/>
      <c r="DN1381" s="6"/>
      <c r="DO1381" s="6"/>
      <c r="DP1381" s="6"/>
      <c r="DQ1381" s="6"/>
      <c r="DR1381" s="6"/>
      <c r="DS1381" s="6"/>
      <c r="DU1381" s="6"/>
      <c r="DV1381" s="6"/>
      <c r="DW1381" s="6"/>
      <c r="DX1381" s="6"/>
      <c r="DY1381" s="6"/>
      <c r="DZ1381" s="6"/>
      <c r="EA1381" s="6"/>
      <c r="EB1381" s="6"/>
      <c r="EC1381" s="6"/>
      <c r="ED1381" s="6"/>
      <c r="EE1381" s="6"/>
      <c r="EF1381" s="6"/>
      <c r="EG1381" s="6"/>
    </row>
    <row r="1382" spans="48:137" customFormat="1" x14ac:dyDescent="0.2">
      <c r="AV1382" s="6"/>
      <c r="AW1382" s="158"/>
      <c r="AX1382" s="158"/>
      <c r="AY1382" s="158"/>
      <c r="AZ1382" s="158"/>
      <c r="BA1382" s="158"/>
      <c r="BB1382" s="6"/>
      <c r="BC1382" s="6"/>
      <c r="BD1382" s="6"/>
      <c r="BE1382" s="6"/>
      <c r="BF1382" s="6"/>
      <c r="BG1382" s="6"/>
      <c r="BH1382" s="6"/>
      <c r="BI1382" s="6"/>
      <c r="BJ1382" s="6"/>
      <c r="BK1382" s="6"/>
      <c r="BL1382" s="6"/>
      <c r="BM1382" s="6"/>
      <c r="BN1382" s="6"/>
      <c r="BO1382" s="6"/>
      <c r="BP1382" s="6"/>
      <c r="BQ1382" s="6"/>
      <c r="BR1382" s="6"/>
      <c r="BS1382" s="6"/>
      <c r="BT1382" s="6"/>
      <c r="BU1382" s="6"/>
      <c r="BV1382" s="6"/>
      <c r="BW1382" s="6"/>
      <c r="BX1382" s="6"/>
      <c r="BY1382" s="6"/>
      <c r="BZ1382" s="6"/>
      <c r="CA1382" s="6"/>
      <c r="CB1382" s="6"/>
      <c r="CC1382" s="6"/>
      <c r="CD1382" s="6"/>
      <c r="CE1382" s="6"/>
      <c r="CF1382" s="6"/>
      <c r="CG1382" s="6"/>
      <c r="CH1382" s="6"/>
      <c r="CI1382" s="6"/>
      <c r="CJ1382" s="6"/>
      <c r="CK1382" s="6"/>
      <c r="CL1382" s="6"/>
      <c r="CN1382" s="6"/>
      <c r="CO1382" s="6"/>
      <c r="CP1382" s="6"/>
      <c r="CQ1382" s="6"/>
      <c r="CR1382" s="6"/>
      <c r="CS1382" s="6"/>
      <c r="CT1382" s="6"/>
      <c r="CU1382" s="6"/>
      <c r="CV1382" s="6"/>
      <c r="CW1382" s="6"/>
      <c r="CX1382" s="6"/>
      <c r="CY1382" s="6"/>
      <c r="CZ1382" s="6"/>
      <c r="DA1382" s="6"/>
      <c r="DB1382" s="6"/>
      <c r="DC1382" s="6"/>
      <c r="DD1382" s="6"/>
      <c r="DE1382" s="6"/>
      <c r="DF1382" s="6"/>
      <c r="DG1382" s="6"/>
      <c r="DH1382" s="6"/>
      <c r="DJ1382" s="6"/>
      <c r="DK1382" s="6"/>
      <c r="DL1382" s="6"/>
      <c r="DM1382" s="6"/>
      <c r="DN1382" s="6"/>
      <c r="DO1382" s="6"/>
      <c r="DP1382" s="6"/>
      <c r="DQ1382" s="6"/>
      <c r="DR1382" s="6"/>
      <c r="DS1382" s="6"/>
      <c r="DU1382" s="6"/>
      <c r="DV1382" s="6"/>
      <c r="DW1382" s="6"/>
      <c r="DX1382" s="6"/>
      <c r="DY1382" s="6"/>
      <c r="DZ1382" s="6"/>
      <c r="EA1382" s="6"/>
      <c r="EB1382" s="6"/>
      <c r="EC1382" s="6"/>
      <c r="ED1382" s="6"/>
      <c r="EE1382" s="6"/>
      <c r="EF1382" s="6"/>
      <c r="EG1382" s="6"/>
    </row>
    <row r="1383" spans="48:137" customFormat="1" x14ac:dyDescent="0.2">
      <c r="AV1383" s="6"/>
      <c r="AW1383" s="158"/>
      <c r="AX1383" s="158"/>
      <c r="AY1383" s="158"/>
      <c r="AZ1383" s="158"/>
      <c r="BA1383" s="158"/>
      <c r="BB1383" s="6"/>
      <c r="BC1383" s="6"/>
      <c r="BD1383" s="6"/>
      <c r="BE1383" s="6"/>
      <c r="BF1383" s="6"/>
      <c r="BG1383" s="6"/>
      <c r="BH1383" s="6"/>
      <c r="BI1383" s="6"/>
      <c r="BJ1383" s="6"/>
      <c r="BK1383" s="6"/>
      <c r="BL1383" s="6"/>
      <c r="BM1383" s="6"/>
      <c r="BN1383" s="6"/>
      <c r="BO1383" s="6"/>
      <c r="BP1383" s="6"/>
      <c r="BQ1383" s="6"/>
      <c r="BR1383" s="6"/>
      <c r="BS1383" s="6"/>
      <c r="BT1383" s="6"/>
      <c r="BU1383" s="6"/>
      <c r="BV1383" s="6"/>
      <c r="BW1383" s="6"/>
      <c r="BX1383" s="6"/>
      <c r="BY1383" s="6"/>
      <c r="BZ1383" s="6"/>
      <c r="CA1383" s="6"/>
      <c r="CB1383" s="6"/>
      <c r="CC1383" s="6"/>
      <c r="CD1383" s="6"/>
      <c r="CE1383" s="6"/>
      <c r="CF1383" s="6"/>
      <c r="CG1383" s="6"/>
      <c r="CH1383" s="6"/>
      <c r="CI1383" s="6"/>
      <c r="CJ1383" s="6"/>
      <c r="CK1383" s="6"/>
      <c r="CL1383" s="6"/>
      <c r="CN1383" s="6"/>
      <c r="CO1383" s="6"/>
      <c r="CP1383" s="6"/>
      <c r="CQ1383" s="6"/>
      <c r="CR1383" s="6"/>
      <c r="CS1383" s="6"/>
      <c r="CT1383" s="6"/>
      <c r="CU1383" s="6"/>
      <c r="CV1383" s="6"/>
      <c r="CW1383" s="6"/>
      <c r="CX1383" s="6"/>
      <c r="CY1383" s="6"/>
      <c r="CZ1383" s="6"/>
      <c r="DA1383" s="6"/>
      <c r="DB1383" s="6"/>
      <c r="DC1383" s="6"/>
      <c r="DD1383" s="6"/>
      <c r="DE1383" s="6"/>
      <c r="DF1383" s="6"/>
      <c r="DG1383" s="6"/>
      <c r="DH1383" s="6"/>
      <c r="DJ1383" s="6"/>
      <c r="DK1383" s="6"/>
      <c r="DL1383" s="6"/>
      <c r="DM1383" s="6"/>
      <c r="DN1383" s="6"/>
      <c r="DO1383" s="6"/>
      <c r="DP1383" s="6"/>
      <c r="DQ1383" s="6"/>
      <c r="DR1383" s="6"/>
      <c r="DS1383" s="6"/>
      <c r="DU1383" s="6"/>
      <c r="DV1383" s="6"/>
      <c r="DW1383" s="6"/>
      <c r="DX1383" s="6"/>
      <c r="DY1383" s="6"/>
      <c r="DZ1383" s="6"/>
      <c r="EA1383" s="6"/>
      <c r="EB1383" s="6"/>
      <c r="EC1383" s="6"/>
      <c r="ED1383" s="6"/>
      <c r="EE1383" s="6"/>
      <c r="EF1383" s="6"/>
      <c r="EG1383" s="6"/>
    </row>
    <row r="1384" spans="48:137" customFormat="1" x14ac:dyDescent="0.2">
      <c r="AV1384" s="6"/>
      <c r="AW1384" s="158"/>
      <c r="AX1384" s="158"/>
      <c r="AY1384" s="158"/>
      <c r="AZ1384" s="158"/>
      <c r="BA1384" s="158"/>
      <c r="BB1384" s="6"/>
      <c r="BC1384" s="6"/>
      <c r="BD1384" s="6"/>
      <c r="BE1384" s="6"/>
      <c r="BF1384" s="6"/>
      <c r="BG1384" s="6"/>
      <c r="BH1384" s="6"/>
      <c r="BI1384" s="6"/>
      <c r="BJ1384" s="6"/>
      <c r="BK1384" s="6"/>
      <c r="BL1384" s="6"/>
      <c r="BM1384" s="6"/>
      <c r="BN1384" s="6"/>
      <c r="BO1384" s="6"/>
      <c r="BP1384" s="6"/>
      <c r="BQ1384" s="6"/>
      <c r="BR1384" s="6"/>
      <c r="BS1384" s="6"/>
      <c r="BT1384" s="6"/>
      <c r="BU1384" s="6"/>
      <c r="BV1384" s="6"/>
      <c r="BW1384" s="6"/>
      <c r="BX1384" s="6"/>
      <c r="BY1384" s="6"/>
      <c r="BZ1384" s="6"/>
      <c r="CA1384" s="6"/>
      <c r="CB1384" s="6"/>
      <c r="CC1384" s="6"/>
      <c r="CD1384" s="6"/>
      <c r="CE1384" s="6"/>
      <c r="CF1384" s="6"/>
      <c r="CG1384" s="6"/>
      <c r="CH1384" s="6"/>
      <c r="CI1384" s="6"/>
      <c r="CJ1384" s="6"/>
      <c r="CK1384" s="6"/>
      <c r="CL1384" s="6"/>
      <c r="CN1384" s="6"/>
      <c r="CO1384" s="6"/>
      <c r="CP1384" s="6"/>
      <c r="CQ1384" s="6"/>
      <c r="CR1384" s="6"/>
      <c r="CS1384" s="6"/>
      <c r="CT1384" s="6"/>
      <c r="CU1384" s="6"/>
      <c r="CV1384" s="6"/>
      <c r="CW1384" s="6"/>
      <c r="CX1384" s="6"/>
      <c r="CY1384" s="6"/>
      <c r="CZ1384" s="6"/>
      <c r="DA1384" s="6"/>
      <c r="DB1384" s="6"/>
      <c r="DC1384" s="6"/>
      <c r="DD1384" s="6"/>
      <c r="DE1384" s="6"/>
      <c r="DF1384" s="6"/>
      <c r="DG1384" s="6"/>
      <c r="DH1384" s="6"/>
      <c r="DJ1384" s="6"/>
      <c r="DK1384" s="6"/>
      <c r="DL1384" s="6"/>
      <c r="DM1384" s="6"/>
      <c r="DN1384" s="6"/>
      <c r="DO1384" s="6"/>
      <c r="DP1384" s="6"/>
      <c r="DQ1384" s="6"/>
      <c r="DR1384" s="6"/>
      <c r="DS1384" s="6"/>
      <c r="DU1384" s="6"/>
      <c r="DV1384" s="6"/>
      <c r="DW1384" s="6"/>
      <c r="DX1384" s="6"/>
      <c r="DY1384" s="6"/>
      <c r="DZ1384" s="6"/>
      <c r="EA1384" s="6"/>
      <c r="EB1384" s="6"/>
      <c r="EC1384" s="6"/>
      <c r="ED1384" s="6"/>
      <c r="EE1384" s="6"/>
      <c r="EF1384" s="6"/>
      <c r="EG1384" s="6"/>
    </row>
    <row r="1385" spans="48:137" customFormat="1" x14ac:dyDescent="0.2">
      <c r="AV1385" s="6"/>
      <c r="AW1385" s="158"/>
      <c r="AX1385" s="158"/>
      <c r="AY1385" s="158"/>
      <c r="AZ1385" s="158"/>
      <c r="BA1385" s="158"/>
      <c r="BB1385" s="6"/>
      <c r="BC1385" s="6"/>
      <c r="BD1385" s="6"/>
      <c r="BE1385" s="6"/>
      <c r="BF1385" s="6"/>
      <c r="BG1385" s="6"/>
      <c r="BH1385" s="6"/>
      <c r="BI1385" s="6"/>
      <c r="BJ1385" s="6"/>
      <c r="BK1385" s="6"/>
      <c r="BL1385" s="6"/>
      <c r="BM1385" s="6"/>
      <c r="BN1385" s="6"/>
      <c r="BO1385" s="6"/>
      <c r="BP1385" s="6"/>
      <c r="BQ1385" s="6"/>
      <c r="BR1385" s="6"/>
      <c r="BS1385" s="6"/>
      <c r="BT1385" s="6"/>
      <c r="BU1385" s="6"/>
      <c r="BV1385" s="6"/>
      <c r="BW1385" s="6"/>
      <c r="BX1385" s="6"/>
      <c r="BY1385" s="6"/>
      <c r="BZ1385" s="6"/>
      <c r="CA1385" s="6"/>
      <c r="CB1385" s="6"/>
      <c r="CC1385" s="6"/>
      <c r="CD1385" s="6"/>
      <c r="CE1385" s="6"/>
      <c r="CF1385" s="6"/>
      <c r="CG1385" s="6"/>
      <c r="CH1385" s="6"/>
      <c r="CI1385" s="6"/>
      <c r="CJ1385" s="6"/>
      <c r="CK1385" s="6"/>
      <c r="CL1385" s="6"/>
      <c r="CN1385" s="6"/>
      <c r="CO1385" s="6"/>
      <c r="CP1385" s="6"/>
      <c r="CQ1385" s="6"/>
      <c r="CR1385" s="6"/>
      <c r="CS1385" s="6"/>
      <c r="CT1385" s="6"/>
      <c r="CU1385" s="6"/>
      <c r="CV1385" s="6"/>
      <c r="CW1385" s="6"/>
      <c r="CX1385" s="6"/>
      <c r="CY1385" s="6"/>
      <c r="CZ1385" s="6"/>
      <c r="DA1385" s="6"/>
      <c r="DB1385" s="6"/>
      <c r="DC1385" s="6"/>
      <c r="DD1385" s="6"/>
      <c r="DE1385" s="6"/>
      <c r="DF1385" s="6"/>
      <c r="DG1385" s="6"/>
      <c r="DH1385" s="6"/>
      <c r="DJ1385" s="6"/>
      <c r="DK1385" s="6"/>
      <c r="DL1385" s="6"/>
      <c r="DM1385" s="6"/>
      <c r="DN1385" s="6"/>
      <c r="DO1385" s="6"/>
      <c r="DP1385" s="6"/>
      <c r="DQ1385" s="6"/>
      <c r="DR1385" s="6"/>
      <c r="DS1385" s="6"/>
      <c r="DU1385" s="6"/>
      <c r="DV1385" s="6"/>
      <c r="DW1385" s="6"/>
      <c r="DX1385" s="6"/>
      <c r="DY1385" s="6"/>
      <c r="DZ1385" s="6"/>
      <c r="EA1385" s="6"/>
      <c r="EB1385" s="6"/>
      <c r="EC1385" s="6"/>
      <c r="ED1385" s="6"/>
      <c r="EE1385" s="6"/>
      <c r="EF1385" s="6"/>
      <c r="EG1385" s="6"/>
    </row>
    <row r="1386" spans="48:137" customFormat="1" x14ac:dyDescent="0.2">
      <c r="AV1386" s="6"/>
      <c r="AW1386" s="158"/>
      <c r="AX1386" s="158"/>
      <c r="AY1386" s="158"/>
      <c r="AZ1386" s="158"/>
      <c r="BA1386" s="158"/>
      <c r="BB1386" s="6"/>
      <c r="BC1386" s="6"/>
      <c r="BD1386" s="6"/>
      <c r="BE1386" s="6"/>
      <c r="BF1386" s="6"/>
      <c r="BG1386" s="6"/>
      <c r="BH1386" s="6"/>
      <c r="BI1386" s="6"/>
      <c r="BJ1386" s="6"/>
      <c r="BK1386" s="6"/>
      <c r="BL1386" s="6"/>
      <c r="BM1386" s="6"/>
      <c r="BN1386" s="6"/>
      <c r="BO1386" s="6"/>
      <c r="BP1386" s="6"/>
      <c r="BQ1386" s="6"/>
      <c r="BR1386" s="6"/>
      <c r="BS1386" s="6"/>
      <c r="BT1386" s="6"/>
      <c r="BU1386" s="6"/>
      <c r="BV1386" s="6"/>
      <c r="BW1386" s="6"/>
      <c r="BX1386" s="6"/>
      <c r="BY1386" s="6"/>
      <c r="BZ1386" s="6"/>
      <c r="CA1386" s="6"/>
      <c r="CB1386" s="6"/>
      <c r="CC1386" s="6"/>
      <c r="CD1386" s="6"/>
      <c r="CE1386" s="6"/>
      <c r="CF1386" s="6"/>
      <c r="CG1386" s="6"/>
      <c r="CH1386" s="6"/>
      <c r="CI1386" s="6"/>
      <c r="CJ1386" s="6"/>
      <c r="CK1386" s="6"/>
      <c r="CL1386" s="6"/>
      <c r="CN1386" s="6"/>
      <c r="CO1386" s="6"/>
      <c r="CP1386" s="6"/>
      <c r="CQ1386" s="6"/>
      <c r="CR1386" s="6"/>
      <c r="CS1386" s="6"/>
      <c r="CT1386" s="6"/>
      <c r="CU1386" s="6"/>
      <c r="CV1386" s="6"/>
      <c r="CW1386" s="6"/>
      <c r="CX1386" s="6"/>
      <c r="CY1386" s="6"/>
      <c r="CZ1386" s="6"/>
      <c r="DA1386" s="6"/>
      <c r="DB1386" s="6"/>
      <c r="DC1386" s="6"/>
      <c r="DD1386" s="6"/>
      <c r="DE1386" s="6"/>
      <c r="DF1386" s="6"/>
      <c r="DG1386" s="6"/>
      <c r="DH1386" s="6"/>
      <c r="DJ1386" s="6"/>
      <c r="DK1386" s="6"/>
      <c r="DL1386" s="6"/>
      <c r="DM1386" s="6"/>
      <c r="DN1386" s="6"/>
      <c r="DO1386" s="6"/>
      <c r="DP1386" s="6"/>
      <c r="DQ1386" s="6"/>
      <c r="DR1386" s="6"/>
      <c r="DS1386" s="6"/>
      <c r="DU1386" s="6"/>
      <c r="DV1386" s="6"/>
      <c r="DW1386" s="6"/>
      <c r="DX1386" s="6"/>
      <c r="DY1386" s="6"/>
      <c r="DZ1386" s="6"/>
      <c r="EA1386" s="6"/>
      <c r="EB1386" s="6"/>
      <c r="EC1386" s="6"/>
      <c r="ED1386" s="6"/>
      <c r="EE1386" s="6"/>
      <c r="EF1386" s="6"/>
      <c r="EG1386" s="6"/>
    </row>
    <row r="1387" spans="48:137" customFormat="1" x14ac:dyDescent="0.2">
      <c r="AV1387" s="6"/>
      <c r="AW1387" s="158"/>
      <c r="AX1387" s="158"/>
      <c r="AY1387" s="158"/>
      <c r="AZ1387" s="158"/>
      <c r="BA1387" s="158"/>
      <c r="BB1387" s="6"/>
      <c r="BC1387" s="6"/>
      <c r="BD1387" s="6"/>
      <c r="BE1387" s="6"/>
      <c r="BF1387" s="6"/>
      <c r="BG1387" s="6"/>
      <c r="BH1387" s="6"/>
      <c r="BI1387" s="6"/>
      <c r="BJ1387" s="6"/>
      <c r="BK1387" s="6"/>
      <c r="BL1387" s="6"/>
      <c r="BM1387" s="6"/>
      <c r="BN1387" s="6"/>
      <c r="BO1387" s="6"/>
      <c r="BP1387" s="6"/>
      <c r="BQ1387" s="6"/>
      <c r="BR1387" s="6"/>
      <c r="BS1387" s="6"/>
      <c r="BT1387" s="6"/>
      <c r="BU1387" s="6"/>
      <c r="BV1387" s="6"/>
      <c r="BW1387" s="6"/>
      <c r="BX1387" s="6"/>
      <c r="BY1387" s="6"/>
      <c r="BZ1387" s="6"/>
      <c r="CA1387" s="6"/>
      <c r="CB1387" s="6"/>
      <c r="CC1387" s="6"/>
      <c r="CD1387" s="6"/>
      <c r="CE1387" s="6"/>
      <c r="CF1387" s="6"/>
      <c r="CG1387" s="6"/>
      <c r="CH1387" s="6"/>
      <c r="CI1387" s="6"/>
      <c r="CJ1387" s="6"/>
      <c r="CK1387" s="6"/>
      <c r="CL1387" s="6"/>
      <c r="CN1387" s="6"/>
      <c r="CO1387" s="6"/>
      <c r="CP1387" s="6"/>
      <c r="CQ1387" s="6"/>
      <c r="CR1387" s="6"/>
      <c r="CS1387" s="6"/>
      <c r="CT1387" s="6"/>
      <c r="CU1387" s="6"/>
      <c r="CV1387" s="6"/>
      <c r="CW1387" s="6"/>
      <c r="CX1387" s="6"/>
      <c r="CY1387" s="6"/>
      <c r="CZ1387" s="6"/>
      <c r="DA1387" s="6"/>
      <c r="DB1387" s="6"/>
      <c r="DC1387" s="6"/>
      <c r="DD1387" s="6"/>
      <c r="DE1387" s="6"/>
      <c r="DF1387" s="6"/>
      <c r="DG1387" s="6"/>
      <c r="DH1387" s="6"/>
      <c r="DJ1387" s="6"/>
      <c r="DK1387" s="6"/>
      <c r="DL1387" s="6"/>
      <c r="DM1387" s="6"/>
      <c r="DN1387" s="6"/>
      <c r="DO1387" s="6"/>
      <c r="DP1387" s="6"/>
      <c r="DQ1387" s="6"/>
      <c r="DR1387" s="6"/>
      <c r="DS1387" s="6"/>
      <c r="DU1387" s="6"/>
      <c r="DV1387" s="6"/>
      <c r="DW1387" s="6"/>
      <c r="DX1387" s="6"/>
      <c r="DY1387" s="6"/>
      <c r="DZ1387" s="6"/>
      <c r="EA1387" s="6"/>
      <c r="EB1387" s="6"/>
      <c r="EC1387" s="6"/>
      <c r="ED1387" s="6"/>
      <c r="EE1387" s="6"/>
      <c r="EF1387" s="6"/>
      <c r="EG1387" s="6"/>
    </row>
    <row r="1388" spans="48:137" customFormat="1" x14ac:dyDescent="0.2">
      <c r="AV1388" s="6"/>
      <c r="AW1388" s="158"/>
      <c r="AX1388" s="158"/>
      <c r="AY1388" s="158"/>
      <c r="AZ1388" s="158"/>
      <c r="BA1388" s="158"/>
      <c r="BB1388" s="6"/>
      <c r="BC1388" s="6"/>
      <c r="BD1388" s="6"/>
      <c r="BE1388" s="6"/>
      <c r="BF1388" s="6"/>
      <c r="BG1388" s="6"/>
      <c r="BH1388" s="6"/>
      <c r="BI1388" s="6"/>
      <c r="BJ1388" s="6"/>
      <c r="BK1388" s="6"/>
      <c r="BL1388" s="6"/>
      <c r="BM1388" s="6"/>
      <c r="BN1388" s="6"/>
      <c r="BO1388" s="6"/>
      <c r="BP1388" s="6"/>
      <c r="BQ1388" s="6"/>
      <c r="BR1388" s="6"/>
      <c r="BS1388" s="6"/>
      <c r="BT1388" s="6"/>
      <c r="BU1388" s="6"/>
      <c r="BV1388" s="6"/>
      <c r="BW1388" s="6"/>
      <c r="BX1388" s="6"/>
      <c r="BY1388" s="6"/>
      <c r="BZ1388" s="6"/>
      <c r="CA1388" s="6"/>
      <c r="CB1388" s="6"/>
      <c r="CC1388" s="6"/>
      <c r="CD1388" s="6"/>
      <c r="CE1388" s="6"/>
      <c r="CF1388" s="6"/>
      <c r="CG1388" s="6"/>
      <c r="CH1388" s="6"/>
      <c r="CI1388" s="6"/>
      <c r="CJ1388" s="6"/>
      <c r="CK1388" s="6"/>
      <c r="CL1388" s="6"/>
      <c r="CN1388" s="6"/>
      <c r="CO1388" s="6"/>
      <c r="CP1388" s="6"/>
      <c r="CQ1388" s="6"/>
      <c r="CR1388" s="6"/>
      <c r="CS1388" s="6"/>
      <c r="CT1388" s="6"/>
      <c r="CU1388" s="6"/>
      <c r="CV1388" s="6"/>
      <c r="CW1388" s="6"/>
      <c r="CX1388" s="6"/>
      <c r="CY1388" s="6"/>
      <c r="CZ1388" s="6"/>
      <c r="DA1388" s="6"/>
      <c r="DB1388" s="6"/>
      <c r="DC1388" s="6"/>
      <c r="DD1388" s="6"/>
      <c r="DE1388" s="6"/>
      <c r="DF1388" s="6"/>
      <c r="DG1388" s="6"/>
      <c r="DH1388" s="6"/>
      <c r="DJ1388" s="6"/>
      <c r="DK1388" s="6"/>
      <c r="DL1388" s="6"/>
      <c r="DM1388" s="6"/>
      <c r="DN1388" s="6"/>
      <c r="DO1388" s="6"/>
      <c r="DP1388" s="6"/>
      <c r="DQ1388" s="6"/>
      <c r="DR1388" s="6"/>
      <c r="DS1388" s="6"/>
      <c r="DU1388" s="6"/>
      <c r="DV1388" s="6"/>
      <c r="DW1388" s="6"/>
      <c r="DX1388" s="6"/>
      <c r="DY1388" s="6"/>
      <c r="DZ1388" s="6"/>
      <c r="EA1388" s="6"/>
      <c r="EB1388" s="6"/>
      <c r="EC1388" s="6"/>
      <c r="ED1388" s="6"/>
      <c r="EE1388" s="6"/>
      <c r="EF1388" s="6"/>
      <c r="EG1388" s="6"/>
    </row>
    <row r="1389" spans="48:137" customFormat="1" x14ac:dyDescent="0.2">
      <c r="AV1389" s="6"/>
      <c r="AW1389" s="158"/>
      <c r="AX1389" s="158"/>
      <c r="AY1389" s="158"/>
      <c r="AZ1389" s="158"/>
      <c r="BA1389" s="158"/>
      <c r="BB1389" s="6"/>
      <c r="BC1389" s="6"/>
      <c r="BD1389" s="6"/>
      <c r="BE1389" s="6"/>
      <c r="BF1389" s="6"/>
      <c r="BG1389" s="6"/>
      <c r="BH1389" s="6"/>
      <c r="BI1389" s="6"/>
      <c r="BJ1389" s="6"/>
      <c r="BK1389" s="6"/>
      <c r="BL1389" s="6"/>
      <c r="BM1389" s="6"/>
      <c r="BN1389" s="6"/>
      <c r="BO1389" s="6"/>
      <c r="BP1389" s="6"/>
      <c r="BQ1389" s="6"/>
      <c r="BR1389" s="6"/>
      <c r="BS1389" s="6"/>
      <c r="BT1389" s="6"/>
      <c r="BU1389" s="6"/>
      <c r="BV1389" s="6"/>
      <c r="BW1389" s="6"/>
      <c r="BX1389" s="6"/>
      <c r="BY1389" s="6"/>
      <c r="BZ1389" s="6"/>
      <c r="CA1389" s="6"/>
      <c r="CB1389" s="6"/>
      <c r="CC1389" s="6"/>
      <c r="CD1389" s="6"/>
      <c r="CE1389" s="6"/>
      <c r="CF1389" s="6"/>
      <c r="CG1389" s="6"/>
      <c r="CH1389" s="6"/>
      <c r="CI1389" s="6"/>
      <c r="CJ1389" s="6"/>
      <c r="CK1389" s="6"/>
      <c r="CL1389" s="6"/>
      <c r="CN1389" s="6"/>
      <c r="CO1389" s="6"/>
      <c r="CP1389" s="6"/>
      <c r="CQ1389" s="6"/>
      <c r="CR1389" s="6"/>
      <c r="CS1389" s="6"/>
      <c r="CT1389" s="6"/>
      <c r="CU1389" s="6"/>
      <c r="CV1389" s="6"/>
      <c r="CW1389" s="6"/>
      <c r="CX1389" s="6"/>
      <c r="CY1389" s="6"/>
      <c r="CZ1389" s="6"/>
      <c r="DA1389" s="6"/>
      <c r="DB1389" s="6"/>
      <c r="DC1389" s="6"/>
      <c r="DD1389" s="6"/>
      <c r="DE1389" s="6"/>
      <c r="DF1389" s="6"/>
      <c r="DG1389" s="6"/>
      <c r="DH1389" s="6"/>
      <c r="DJ1389" s="6"/>
      <c r="DK1389" s="6"/>
      <c r="DL1389" s="6"/>
      <c r="DM1389" s="6"/>
      <c r="DN1389" s="6"/>
      <c r="DO1389" s="6"/>
      <c r="DP1389" s="6"/>
      <c r="DQ1389" s="6"/>
      <c r="DR1389" s="6"/>
      <c r="DS1389" s="6"/>
      <c r="DU1389" s="6"/>
      <c r="DV1389" s="6"/>
      <c r="DW1389" s="6"/>
      <c r="DX1389" s="6"/>
      <c r="DY1389" s="6"/>
      <c r="DZ1389" s="6"/>
      <c r="EA1389" s="6"/>
      <c r="EB1389" s="6"/>
      <c r="EC1389" s="6"/>
      <c r="ED1389" s="6"/>
      <c r="EE1389" s="6"/>
      <c r="EF1389" s="6"/>
      <c r="EG1389" s="6"/>
    </row>
    <row r="1390" spans="48:137" customFormat="1" x14ac:dyDescent="0.2">
      <c r="AV1390" s="6"/>
      <c r="AW1390" s="158"/>
      <c r="AX1390" s="158"/>
      <c r="AY1390" s="158"/>
      <c r="AZ1390" s="158"/>
      <c r="BA1390" s="158"/>
      <c r="BB1390" s="6"/>
      <c r="BC1390" s="6"/>
      <c r="BD1390" s="6"/>
      <c r="BE1390" s="6"/>
      <c r="BF1390" s="6"/>
      <c r="BG1390" s="6"/>
      <c r="BH1390" s="6"/>
      <c r="BI1390" s="6"/>
      <c r="BJ1390" s="6"/>
      <c r="BK1390" s="6"/>
      <c r="BL1390" s="6"/>
      <c r="BM1390" s="6"/>
      <c r="BN1390" s="6"/>
      <c r="BO1390" s="6"/>
      <c r="BP1390" s="6"/>
      <c r="BQ1390" s="6"/>
      <c r="BR1390" s="6"/>
      <c r="BS1390" s="6"/>
      <c r="BT1390" s="6"/>
      <c r="BU1390" s="6"/>
      <c r="BV1390" s="6"/>
      <c r="BW1390" s="6"/>
      <c r="BX1390" s="6"/>
      <c r="BY1390" s="6"/>
      <c r="BZ1390" s="6"/>
      <c r="CA1390" s="6"/>
      <c r="CB1390" s="6"/>
      <c r="CC1390" s="6"/>
      <c r="CD1390" s="6"/>
      <c r="CE1390" s="6"/>
      <c r="CF1390" s="6"/>
      <c r="CG1390" s="6"/>
      <c r="CH1390" s="6"/>
      <c r="CI1390" s="6"/>
      <c r="CJ1390" s="6"/>
      <c r="CK1390" s="6"/>
      <c r="CL1390" s="6"/>
      <c r="CN1390" s="6"/>
      <c r="CO1390" s="6"/>
      <c r="CP1390" s="6"/>
      <c r="CQ1390" s="6"/>
      <c r="CR1390" s="6"/>
      <c r="CS1390" s="6"/>
      <c r="CT1390" s="6"/>
      <c r="CU1390" s="6"/>
      <c r="CV1390" s="6"/>
      <c r="CW1390" s="6"/>
      <c r="CX1390" s="6"/>
      <c r="CY1390" s="6"/>
      <c r="CZ1390" s="6"/>
      <c r="DA1390" s="6"/>
      <c r="DB1390" s="6"/>
      <c r="DC1390" s="6"/>
      <c r="DD1390" s="6"/>
      <c r="DE1390" s="6"/>
      <c r="DF1390" s="6"/>
      <c r="DG1390" s="6"/>
      <c r="DH1390" s="6"/>
      <c r="DJ1390" s="6"/>
      <c r="DK1390" s="6"/>
      <c r="DL1390" s="6"/>
      <c r="DM1390" s="6"/>
      <c r="DN1390" s="6"/>
      <c r="DO1390" s="6"/>
      <c r="DP1390" s="6"/>
      <c r="DQ1390" s="6"/>
      <c r="DR1390" s="6"/>
      <c r="DS1390" s="6"/>
      <c r="DU1390" s="6"/>
      <c r="DV1390" s="6"/>
      <c r="DW1390" s="6"/>
      <c r="DX1390" s="6"/>
      <c r="DY1390" s="6"/>
      <c r="DZ1390" s="6"/>
      <c r="EA1390" s="6"/>
      <c r="EB1390" s="6"/>
      <c r="EC1390" s="6"/>
      <c r="ED1390" s="6"/>
      <c r="EE1390" s="6"/>
      <c r="EF1390" s="6"/>
      <c r="EG1390" s="6"/>
    </row>
    <row r="1391" spans="48:137" customFormat="1" x14ac:dyDescent="0.2">
      <c r="AV1391" s="6"/>
      <c r="AW1391" s="158"/>
      <c r="AX1391" s="158"/>
      <c r="AY1391" s="158"/>
      <c r="AZ1391" s="158"/>
      <c r="BA1391" s="158"/>
      <c r="BB1391" s="6"/>
      <c r="BC1391" s="6"/>
      <c r="BD1391" s="6"/>
      <c r="BE1391" s="6"/>
      <c r="BF1391" s="6"/>
      <c r="BG1391" s="6"/>
      <c r="BH1391" s="6"/>
      <c r="BI1391" s="6"/>
      <c r="BJ1391" s="6"/>
      <c r="BK1391" s="6"/>
      <c r="BL1391" s="6"/>
      <c r="BM1391" s="6"/>
      <c r="BN1391" s="6"/>
      <c r="BO1391" s="6"/>
      <c r="BP1391" s="6"/>
      <c r="BQ1391" s="6"/>
      <c r="BR1391" s="6"/>
      <c r="BS1391" s="6"/>
      <c r="BT1391" s="6"/>
      <c r="BU1391" s="6"/>
      <c r="BV1391" s="6"/>
      <c r="BW1391" s="6"/>
      <c r="BX1391" s="6"/>
      <c r="BY1391" s="6"/>
      <c r="BZ1391" s="6"/>
      <c r="CA1391" s="6"/>
      <c r="CB1391" s="6"/>
      <c r="CC1391" s="6"/>
      <c r="CD1391" s="6"/>
      <c r="CE1391" s="6"/>
      <c r="CF1391" s="6"/>
      <c r="CG1391" s="6"/>
      <c r="CH1391" s="6"/>
      <c r="CI1391" s="6"/>
      <c r="CJ1391" s="6"/>
      <c r="CK1391" s="6"/>
      <c r="CL1391" s="6"/>
      <c r="CN1391" s="6"/>
      <c r="CO1391" s="6"/>
      <c r="CP1391" s="6"/>
      <c r="CQ1391" s="6"/>
      <c r="CR1391" s="6"/>
      <c r="CS1391" s="6"/>
      <c r="CT1391" s="6"/>
      <c r="CU1391" s="6"/>
      <c r="CV1391" s="6"/>
      <c r="CW1391" s="6"/>
      <c r="CX1391" s="6"/>
      <c r="CY1391" s="6"/>
      <c r="CZ1391" s="6"/>
      <c r="DA1391" s="6"/>
      <c r="DB1391" s="6"/>
      <c r="DC1391" s="6"/>
      <c r="DD1391" s="6"/>
      <c r="DE1391" s="6"/>
      <c r="DF1391" s="6"/>
      <c r="DG1391" s="6"/>
      <c r="DH1391" s="6"/>
      <c r="DJ1391" s="6"/>
      <c r="DK1391" s="6"/>
      <c r="DL1391" s="6"/>
      <c r="DM1391" s="6"/>
      <c r="DN1391" s="6"/>
      <c r="DO1391" s="6"/>
      <c r="DP1391" s="6"/>
      <c r="DQ1391" s="6"/>
      <c r="DR1391" s="6"/>
      <c r="DS1391" s="6"/>
      <c r="DU1391" s="6"/>
      <c r="DV1391" s="6"/>
      <c r="DW1391" s="6"/>
      <c r="DX1391" s="6"/>
      <c r="DY1391" s="6"/>
      <c r="DZ1391" s="6"/>
      <c r="EA1391" s="6"/>
      <c r="EB1391" s="6"/>
      <c r="EC1391" s="6"/>
      <c r="ED1391" s="6"/>
      <c r="EE1391" s="6"/>
      <c r="EF1391" s="6"/>
      <c r="EG1391" s="6"/>
    </row>
    <row r="1392" spans="48:137" customFormat="1" x14ac:dyDescent="0.2">
      <c r="AV1392" s="6"/>
      <c r="AW1392" s="158"/>
      <c r="AX1392" s="158"/>
      <c r="AY1392" s="158"/>
      <c r="AZ1392" s="158"/>
      <c r="BA1392" s="158"/>
      <c r="BB1392" s="6"/>
      <c r="BC1392" s="6"/>
      <c r="BD1392" s="6"/>
      <c r="BE1392" s="6"/>
      <c r="BF1392" s="6"/>
      <c r="BG1392" s="6"/>
      <c r="BH1392" s="6"/>
      <c r="BI1392" s="6"/>
      <c r="BJ1392" s="6"/>
      <c r="BK1392" s="6"/>
      <c r="BL1392" s="6"/>
      <c r="BM1392" s="6"/>
      <c r="BN1392" s="6"/>
      <c r="BO1392" s="6"/>
      <c r="BP1392" s="6"/>
      <c r="BQ1392" s="6"/>
      <c r="BR1392" s="6"/>
      <c r="BS1392" s="6"/>
      <c r="BT1392" s="6"/>
      <c r="BU1392" s="6"/>
      <c r="BV1392" s="6"/>
      <c r="BW1392" s="6"/>
      <c r="BX1392" s="6"/>
      <c r="BY1392" s="6"/>
      <c r="BZ1392" s="6"/>
      <c r="CA1392" s="6"/>
      <c r="CB1392" s="6"/>
      <c r="CC1392" s="6"/>
      <c r="CD1392" s="6"/>
      <c r="CE1392" s="6"/>
      <c r="CF1392" s="6"/>
      <c r="CG1392" s="6"/>
      <c r="CH1392" s="6"/>
      <c r="CI1392" s="6"/>
      <c r="CJ1392" s="6"/>
      <c r="CK1392" s="6"/>
      <c r="CL1392" s="6"/>
      <c r="CN1392" s="6"/>
      <c r="CO1392" s="6"/>
      <c r="CP1392" s="6"/>
      <c r="CQ1392" s="6"/>
      <c r="CR1392" s="6"/>
      <c r="CS1392" s="6"/>
      <c r="CT1392" s="6"/>
      <c r="CU1392" s="6"/>
      <c r="CV1392" s="6"/>
      <c r="CW1392" s="6"/>
      <c r="CX1392" s="6"/>
      <c r="CY1392" s="6"/>
      <c r="CZ1392" s="6"/>
      <c r="DA1392" s="6"/>
      <c r="DB1392" s="6"/>
      <c r="DC1392" s="6"/>
      <c r="DD1392" s="6"/>
      <c r="DE1392" s="6"/>
      <c r="DF1392" s="6"/>
      <c r="DG1392" s="6"/>
      <c r="DH1392" s="6"/>
      <c r="DJ1392" s="6"/>
      <c r="DK1392" s="6"/>
      <c r="DL1392" s="6"/>
      <c r="DM1392" s="6"/>
      <c r="DN1392" s="6"/>
      <c r="DO1392" s="6"/>
      <c r="DP1392" s="6"/>
      <c r="DQ1392" s="6"/>
      <c r="DR1392" s="6"/>
      <c r="DS1392" s="6"/>
      <c r="DU1392" s="6"/>
      <c r="DV1392" s="6"/>
      <c r="DW1392" s="6"/>
      <c r="DX1392" s="6"/>
      <c r="DY1392" s="6"/>
      <c r="DZ1392" s="6"/>
      <c r="EA1392" s="6"/>
      <c r="EB1392" s="6"/>
      <c r="EC1392" s="6"/>
      <c r="ED1392" s="6"/>
      <c r="EE1392" s="6"/>
      <c r="EF1392" s="6"/>
      <c r="EG1392" s="6"/>
    </row>
    <row r="1393" spans="48:137" customFormat="1" x14ac:dyDescent="0.2">
      <c r="AV1393" s="6"/>
      <c r="AW1393" s="158"/>
      <c r="AX1393" s="158"/>
      <c r="AY1393" s="158"/>
      <c r="AZ1393" s="158"/>
      <c r="BA1393" s="158"/>
      <c r="BB1393" s="6"/>
      <c r="BC1393" s="6"/>
      <c r="BD1393" s="6"/>
      <c r="BE1393" s="6"/>
      <c r="BF1393" s="6"/>
      <c r="BG1393" s="6"/>
      <c r="BH1393" s="6"/>
      <c r="BI1393" s="6"/>
      <c r="BJ1393" s="6"/>
      <c r="BK1393" s="6"/>
      <c r="BL1393" s="6"/>
      <c r="BM1393" s="6"/>
      <c r="BN1393" s="6"/>
      <c r="BO1393" s="6"/>
      <c r="BP1393" s="6"/>
      <c r="BQ1393" s="6"/>
      <c r="BR1393" s="6"/>
      <c r="BS1393" s="6"/>
      <c r="BT1393" s="6"/>
      <c r="BU1393" s="6"/>
      <c r="BV1393" s="6"/>
      <c r="BW1393" s="6"/>
      <c r="BX1393" s="6"/>
      <c r="BY1393" s="6"/>
      <c r="BZ1393" s="6"/>
      <c r="CA1393" s="6"/>
      <c r="CB1393" s="6"/>
      <c r="CC1393" s="6"/>
      <c r="CD1393" s="6"/>
      <c r="CE1393" s="6"/>
      <c r="CF1393" s="6"/>
      <c r="CG1393" s="6"/>
      <c r="CH1393" s="6"/>
      <c r="CI1393" s="6"/>
      <c r="CJ1393" s="6"/>
      <c r="CK1393" s="6"/>
      <c r="CL1393" s="6"/>
      <c r="CN1393" s="6"/>
      <c r="CO1393" s="6"/>
      <c r="CP1393" s="6"/>
      <c r="CQ1393" s="6"/>
      <c r="CR1393" s="6"/>
      <c r="CS1393" s="6"/>
      <c r="CT1393" s="6"/>
      <c r="CU1393" s="6"/>
      <c r="CV1393" s="6"/>
      <c r="CW1393" s="6"/>
      <c r="CX1393" s="6"/>
      <c r="CY1393" s="6"/>
      <c r="CZ1393" s="6"/>
      <c r="DA1393" s="6"/>
      <c r="DB1393" s="6"/>
      <c r="DC1393" s="6"/>
      <c r="DD1393" s="6"/>
      <c r="DE1393" s="6"/>
      <c r="DF1393" s="6"/>
      <c r="DG1393" s="6"/>
      <c r="DH1393" s="6"/>
      <c r="DJ1393" s="6"/>
      <c r="DK1393" s="6"/>
      <c r="DL1393" s="6"/>
      <c r="DM1393" s="6"/>
      <c r="DN1393" s="6"/>
      <c r="DO1393" s="6"/>
      <c r="DP1393" s="6"/>
      <c r="DQ1393" s="6"/>
      <c r="DR1393" s="6"/>
      <c r="DS1393" s="6"/>
      <c r="DU1393" s="6"/>
      <c r="DV1393" s="6"/>
      <c r="DW1393" s="6"/>
      <c r="DX1393" s="6"/>
      <c r="DY1393" s="6"/>
      <c r="DZ1393" s="6"/>
      <c r="EA1393" s="6"/>
      <c r="EB1393" s="6"/>
      <c r="EC1393" s="6"/>
      <c r="ED1393" s="6"/>
      <c r="EE1393" s="6"/>
      <c r="EF1393" s="6"/>
      <c r="EG1393" s="6"/>
    </row>
    <row r="1394" spans="48:137" customFormat="1" x14ac:dyDescent="0.2">
      <c r="AV1394" s="6"/>
      <c r="AW1394" s="158"/>
      <c r="AX1394" s="158"/>
      <c r="AY1394" s="158"/>
      <c r="AZ1394" s="158"/>
      <c r="BA1394" s="158"/>
      <c r="BB1394" s="6"/>
      <c r="BC1394" s="6"/>
      <c r="BD1394" s="6"/>
      <c r="BE1394" s="6"/>
      <c r="BF1394" s="6"/>
      <c r="BG1394" s="6"/>
      <c r="BH1394" s="6"/>
      <c r="BI1394" s="6"/>
      <c r="BJ1394" s="6"/>
      <c r="BK1394" s="6"/>
      <c r="BL1394" s="6"/>
      <c r="BM1394" s="6"/>
      <c r="BN1394" s="6"/>
      <c r="BO1394" s="6"/>
      <c r="BP1394" s="6"/>
      <c r="BQ1394" s="6"/>
      <c r="BR1394" s="6"/>
      <c r="BS1394" s="6"/>
      <c r="BT1394" s="6"/>
      <c r="BU1394" s="6"/>
      <c r="BV1394" s="6"/>
      <c r="BW1394" s="6"/>
      <c r="BX1394" s="6"/>
      <c r="BY1394" s="6"/>
      <c r="BZ1394" s="6"/>
      <c r="CA1394" s="6"/>
      <c r="CB1394" s="6"/>
      <c r="CC1394" s="6"/>
      <c r="CD1394" s="6"/>
      <c r="CE1394" s="6"/>
      <c r="CF1394" s="6"/>
      <c r="CG1394" s="6"/>
      <c r="CH1394" s="6"/>
      <c r="CI1394" s="6"/>
      <c r="CJ1394" s="6"/>
      <c r="CK1394" s="6"/>
      <c r="CL1394" s="6"/>
      <c r="CN1394" s="6"/>
      <c r="CO1394" s="6"/>
      <c r="CP1394" s="6"/>
      <c r="CQ1394" s="6"/>
      <c r="CR1394" s="6"/>
      <c r="CS1394" s="6"/>
      <c r="CT1394" s="6"/>
      <c r="CU1394" s="6"/>
      <c r="CV1394" s="6"/>
      <c r="CW1394" s="6"/>
      <c r="CX1394" s="6"/>
      <c r="CY1394" s="6"/>
      <c r="CZ1394" s="6"/>
      <c r="DA1394" s="6"/>
      <c r="DB1394" s="6"/>
      <c r="DC1394" s="6"/>
      <c r="DD1394" s="6"/>
      <c r="DE1394" s="6"/>
      <c r="DF1394" s="6"/>
      <c r="DG1394" s="6"/>
      <c r="DH1394" s="6"/>
      <c r="DJ1394" s="6"/>
      <c r="DK1394" s="6"/>
      <c r="DL1394" s="6"/>
      <c r="DM1394" s="6"/>
      <c r="DN1394" s="6"/>
      <c r="DO1394" s="6"/>
      <c r="DP1394" s="6"/>
      <c r="DQ1394" s="6"/>
      <c r="DR1394" s="6"/>
      <c r="DS1394" s="6"/>
      <c r="DU1394" s="6"/>
      <c r="DV1394" s="6"/>
      <c r="DW1394" s="6"/>
      <c r="DX1394" s="6"/>
      <c r="DY1394" s="6"/>
      <c r="DZ1394" s="6"/>
      <c r="EA1394" s="6"/>
      <c r="EB1394" s="6"/>
      <c r="EC1394" s="6"/>
      <c r="ED1394" s="6"/>
      <c r="EE1394" s="6"/>
      <c r="EF1394" s="6"/>
      <c r="EG1394" s="6"/>
    </row>
    <row r="1395" spans="48:137" customFormat="1" x14ac:dyDescent="0.2">
      <c r="AV1395" s="6"/>
      <c r="AW1395" s="158"/>
      <c r="AX1395" s="158"/>
      <c r="AY1395" s="158"/>
      <c r="AZ1395" s="158"/>
      <c r="BA1395" s="158"/>
      <c r="BB1395" s="6"/>
      <c r="BC1395" s="6"/>
      <c r="BD1395" s="6"/>
      <c r="BE1395" s="6"/>
      <c r="BF1395" s="6"/>
      <c r="BG1395" s="6"/>
      <c r="BH1395" s="6"/>
      <c r="BI1395" s="6"/>
      <c r="BJ1395" s="6"/>
      <c r="BK1395" s="6"/>
      <c r="BL1395" s="6"/>
      <c r="BM1395" s="6"/>
      <c r="BN1395" s="6"/>
      <c r="BO1395" s="6"/>
      <c r="BP1395" s="6"/>
      <c r="BQ1395" s="6"/>
      <c r="BR1395" s="6"/>
      <c r="BS1395" s="6"/>
      <c r="BT1395" s="6"/>
      <c r="BU1395" s="6"/>
      <c r="BV1395" s="6"/>
      <c r="BW1395" s="6"/>
      <c r="BX1395" s="6"/>
      <c r="BY1395" s="6"/>
      <c r="BZ1395" s="6"/>
      <c r="CA1395" s="6"/>
      <c r="CB1395" s="6"/>
      <c r="CC1395" s="6"/>
      <c r="CD1395" s="6"/>
      <c r="CE1395" s="6"/>
      <c r="CF1395" s="6"/>
      <c r="CG1395" s="6"/>
      <c r="CH1395" s="6"/>
      <c r="CI1395" s="6"/>
      <c r="CJ1395" s="6"/>
      <c r="CK1395" s="6"/>
      <c r="CL1395" s="6"/>
      <c r="CN1395" s="6"/>
      <c r="CO1395" s="6"/>
      <c r="CP1395" s="6"/>
      <c r="CQ1395" s="6"/>
      <c r="CR1395" s="6"/>
      <c r="CS1395" s="6"/>
      <c r="CT1395" s="6"/>
      <c r="CU1395" s="6"/>
      <c r="CV1395" s="6"/>
      <c r="CW1395" s="6"/>
      <c r="CX1395" s="6"/>
      <c r="CY1395" s="6"/>
      <c r="CZ1395" s="6"/>
      <c r="DA1395" s="6"/>
      <c r="DB1395" s="6"/>
      <c r="DC1395" s="6"/>
      <c r="DD1395" s="6"/>
      <c r="DE1395" s="6"/>
      <c r="DF1395" s="6"/>
      <c r="DG1395" s="6"/>
      <c r="DH1395" s="6"/>
      <c r="DJ1395" s="6"/>
      <c r="DK1395" s="6"/>
      <c r="DL1395" s="6"/>
      <c r="DM1395" s="6"/>
      <c r="DN1395" s="6"/>
      <c r="DO1395" s="6"/>
      <c r="DP1395" s="6"/>
      <c r="DQ1395" s="6"/>
      <c r="DR1395" s="6"/>
      <c r="DS1395" s="6"/>
      <c r="DU1395" s="6"/>
      <c r="DV1395" s="6"/>
      <c r="DW1395" s="6"/>
      <c r="DX1395" s="6"/>
      <c r="DY1395" s="6"/>
      <c r="DZ1395" s="6"/>
      <c r="EA1395" s="6"/>
      <c r="EB1395" s="6"/>
      <c r="EC1395" s="6"/>
      <c r="ED1395" s="6"/>
      <c r="EE1395" s="6"/>
      <c r="EF1395" s="6"/>
      <c r="EG1395" s="6"/>
    </row>
    <row r="1396" spans="48:137" customFormat="1" x14ac:dyDescent="0.2">
      <c r="AV1396" s="6"/>
      <c r="AW1396" s="158"/>
      <c r="AX1396" s="158"/>
      <c r="AY1396" s="158"/>
      <c r="AZ1396" s="158"/>
      <c r="BA1396" s="158"/>
      <c r="BB1396" s="6"/>
      <c r="BC1396" s="6"/>
      <c r="BD1396" s="6"/>
      <c r="BE1396" s="6"/>
      <c r="BF1396" s="6"/>
      <c r="BG1396" s="6"/>
      <c r="BH1396" s="6"/>
      <c r="BI1396" s="6"/>
      <c r="BJ1396" s="6"/>
      <c r="BK1396" s="6"/>
      <c r="BL1396" s="6"/>
      <c r="BM1396" s="6"/>
      <c r="BN1396" s="6"/>
      <c r="BO1396" s="6"/>
      <c r="BP1396" s="6"/>
      <c r="BQ1396" s="6"/>
      <c r="BR1396" s="6"/>
      <c r="BS1396" s="6"/>
      <c r="BT1396" s="6"/>
      <c r="BU1396" s="6"/>
      <c r="BV1396" s="6"/>
      <c r="BW1396" s="6"/>
      <c r="BX1396" s="6"/>
      <c r="BY1396" s="6"/>
      <c r="BZ1396" s="6"/>
      <c r="CA1396" s="6"/>
      <c r="CB1396" s="6"/>
      <c r="CC1396" s="6"/>
      <c r="CD1396" s="6"/>
      <c r="CE1396" s="6"/>
      <c r="CF1396" s="6"/>
      <c r="CG1396" s="6"/>
      <c r="CH1396" s="6"/>
      <c r="CI1396" s="6"/>
      <c r="CJ1396" s="6"/>
      <c r="CK1396" s="6"/>
      <c r="CL1396" s="6"/>
      <c r="CN1396" s="6"/>
      <c r="CO1396" s="6"/>
      <c r="CP1396" s="6"/>
      <c r="CQ1396" s="6"/>
      <c r="CR1396" s="6"/>
      <c r="CS1396" s="6"/>
      <c r="CT1396" s="6"/>
      <c r="CU1396" s="6"/>
      <c r="CV1396" s="6"/>
      <c r="CW1396" s="6"/>
      <c r="CX1396" s="6"/>
      <c r="CY1396" s="6"/>
      <c r="CZ1396" s="6"/>
      <c r="DA1396" s="6"/>
      <c r="DB1396" s="6"/>
      <c r="DC1396" s="6"/>
      <c r="DD1396" s="6"/>
      <c r="DE1396" s="6"/>
      <c r="DF1396" s="6"/>
      <c r="DG1396" s="6"/>
      <c r="DH1396" s="6"/>
      <c r="DJ1396" s="6"/>
      <c r="DK1396" s="6"/>
      <c r="DL1396" s="6"/>
      <c r="DM1396" s="6"/>
      <c r="DN1396" s="6"/>
      <c r="DO1396" s="6"/>
      <c r="DP1396" s="6"/>
      <c r="DQ1396" s="6"/>
      <c r="DR1396" s="6"/>
      <c r="DS1396" s="6"/>
      <c r="DU1396" s="6"/>
      <c r="DV1396" s="6"/>
      <c r="DW1396" s="6"/>
      <c r="DX1396" s="6"/>
      <c r="DY1396" s="6"/>
      <c r="DZ1396" s="6"/>
      <c r="EA1396" s="6"/>
      <c r="EB1396" s="6"/>
      <c r="EC1396" s="6"/>
      <c r="ED1396" s="6"/>
      <c r="EE1396" s="6"/>
      <c r="EF1396" s="6"/>
      <c r="EG1396" s="6"/>
    </row>
    <row r="1397" spans="48:137" customFormat="1" x14ac:dyDescent="0.2">
      <c r="AV1397" s="6"/>
      <c r="AW1397" s="158"/>
      <c r="AX1397" s="158"/>
      <c r="AY1397" s="158"/>
      <c r="AZ1397" s="158"/>
      <c r="BA1397" s="158"/>
      <c r="BB1397" s="6"/>
      <c r="BC1397" s="6"/>
      <c r="BD1397" s="6"/>
      <c r="BE1397" s="6"/>
      <c r="BF1397" s="6"/>
      <c r="BG1397" s="6"/>
      <c r="BH1397" s="6"/>
      <c r="BI1397" s="6"/>
      <c r="BJ1397" s="6"/>
      <c r="BK1397" s="6"/>
      <c r="BL1397" s="6"/>
      <c r="BM1397" s="6"/>
      <c r="BN1397" s="6"/>
      <c r="BO1397" s="6"/>
      <c r="BP1397" s="6"/>
      <c r="BQ1397" s="6"/>
      <c r="BR1397" s="6"/>
      <c r="BS1397" s="6"/>
      <c r="BT1397" s="6"/>
      <c r="BU1397" s="6"/>
      <c r="BV1397" s="6"/>
      <c r="BW1397" s="6"/>
      <c r="BX1397" s="6"/>
      <c r="BY1397" s="6"/>
      <c r="BZ1397" s="6"/>
      <c r="CA1397" s="6"/>
      <c r="CB1397" s="6"/>
      <c r="CC1397" s="6"/>
      <c r="CD1397" s="6"/>
      <c r="CE1397" s="6"/>
      <c r="CF1397" s="6"/>
      <c r="CG1397" s="6"/>
      <c r="CH1397" s="6"/>
      <c r="CI1397" s="6"/>
      <c r="CJ1397" s="6"/>
      <c r="CK1397" s="6"/>
      <c r="CL1397" s="6"/>
      <c r="CN1397" s="6"/>
      <c r="CO1397" s="6"/>
      <c r="CP1397" s="6"/>
      <c r="CQ1397" s="6"/>
      <c r="CR1397" s="6"/>
      <c r="CS1397" s="6"/>
      <c r="CT1397" s="6"/>
      <c r="CU1397" s="6"/>
      <c r="CV1397" s="6"/>
      <c r="CW1397" s="6"/>
      <c r="CX1397" s="6"/>
      <c r="CY1397" s="6"/>
      <c r="CZ1397" s="6"/>
      <c r="DA1397" s="6"/>
      <c r="DB1397" s="6"/>
      <c r="DC1397" s="6"/>
      <c r="DD1397" s="6"/>
      <c r="DE1397" s="6"/>
      <c r="DF1397" s="6"/>
      <c r="DG1397" s="6"/>
      <c r="DH1397" s="6"/>
      <c r="DJ1397" s="6"/>
      <c r="DK1397" s="6"/>
      <c r="DL1397" s="6"/>
      <c r="DM1397" s="6"/>
      <c r="DN1397" s="6"/>
      <c r="DO1397" s="6"/>
      <c r="DP1397" s="6"/>
      <c r="DQ1397" s="6"/>
      <c r="DR1397" s="6"/>
      <c r="DS1397" s="6"/>
      <c r="DU1397" s="6"/>
      <c r="DV1397" s="6"/>
      <c r="DW1397" s="6"/>
      <c r="DX1397" s="6"/>
      <c r="DY1397" s="6"/>
      <c r="DZ1397" s="6"/>
      <c r="EA1397" s="6"/>
      <c r="EB1397" s="6"/>
      <c r="EC1397" s="6"/>
      <c r="ED1397" s="6"/>
      <c r="EE1397" s="6"/>
      <c r="EF1397" s="6"/>
      <c r="EG1397" s="6"/>
    </row>
    <row r="1398" spans="48:137" customFormat="1" x14ac:dyDescent="0.2">
      <c r="AV1398" s="6"/>
      <c r="AW1398" s="158"/>
      <c r="AX1398" s="158"/>
      <c r="AY1398" s="158"/>
      <c r="AZ1398" s="158"/>
      <c r="BA1398" s="158"/>
      <c r="BB1398" s="6"/>
      <c r="BC1398" s="6"/>
      <c r="BD1398" s="6"/>
      <c r="BE1398" s="6"/>
      <c r="BF1398" s="6"/>
      <c r="BG1398" s="6"/>
      <c r="BH1398" s="6"/>
      <c r="BI1398" s="6"/>
      <c r="BJ1398" s="6"/>
      <c r="BK1398" s="6"/>
      <c r="BL1398" s="6"/>
      <c r="BM1398" s="6"/>
      <c r="BN1398" s="6"/>
      <c r="BO1398" s="6"/>
      <c r="BP1398" s="6"/>
      <c r="BQ1398" s="6"/>
      <c r="BR1398" s="6"/>
      <c r="BS1398" s="6"/>
      <c r="BT1398" s="6"/>
      <c r="BU1398" s="6"/>
      <c r="BV1398" s="6"/>
      <c r="BW1398" s="6"/>
      <c r="BX1398" s="6"/>
      <c r="BY1398" s="6"/>
      <c r="BZ1398" s="6"/>
      <c r="CA1398" s="6"/>
      <c r="CB1398" s="6"/>
      <c r="CC1398" s="6"/>
      <c r="CD1398" s="6"/>
      <c r="CE1398" s="6"/>
      <c r="CF1398" s="6"/>
      <c r="CG1398" s="6"/>
      <c r="CH1398" s="6"/>
      <c r="CI1398" s="6"/>
      <c r="CJ1398" s="6"/>
      <c r="CK1398" s="6"/>
      <c r="CL1398" s="6"/>
      <c r="CN1398" s="6"/>
      <c r="CO1398" s="6"/>
      <c r="CP1398" s="6"/>
      <c r="CQ1398" s="6"/>
      <c r="CR1398" s="6"/>
      <c r="CS1398" s="6"/>
      <c r="CT1398" s="6"/>
      <c r="CU1398" s="6"/>
      <c r="CV1398" s="6"/>
      <c r="CW1398" s="6"/>
      <c r="CX1398" s="6"/>
      <c r="CY1398" s="6"/>
      <c r="CZ1398" s="6"/>
      <c r="DA1398" s="6"/>
      <c r="DB1398" s="6"/>
      <c r="DC1398" s="6"/>
      <c r="DD1398" s="6"/>
      <c r="DE1398" s="6"/>
      <c r="DF1398" s="6"/>
      <c r="DG1398" s="6"/>
      <c r="DH1398" s="6"/>
      <c r="DJ1398" s="6"/>
      <c r="DK1398" s="6"/>
      <c r="DL1398" s="6"/>
      <c r="DM1398" s="6"/>
      <c r="DN1398" s="6"/>
      <c r="DO1398" s="6"/>
      <c r="DP1398" s="6"/>
      <c r="DQ1398" s="6"/>
      <c r="DR1398" s="6"/>
      <c r="DS1398" s="6"/>
      <c r="DU1398" s="6"/>
      <c r="DV1398" s="6"/>
      <c r="DW1398" s="6"/>
      <c r="DX1398" s="6"/>
      <c r="DY1398" s="6"/>
      <c r="DZ1398" s="6"/>
      <c r="EA1398" s="6"/>
      <c r="EB1398" s="6"/>
      <c r="EC1398" s="6"/>
      <c r="ED1398" s="6"/>
      <c r="EE1398" s="6"/>
      <c r="EF1398" s="6"/>
      <c r="EG1398" s="6"/>
    </row>
    <row r="1399" spans="48:137" customFormat="1" x14ac:dyDescent="0.2">
      <c r="AV1399" s="6"/>
      <c r="AW1399" s="158"/>
      <c r="AX1399" s="158"/>
      <c r="AY1399" s="158"/>
      <c r="AZ1399" s="158"/>
      <c r="BA1399" s="158"/>
      <c r="BB1399" s="6"/>
      <c r="BC1399" s="6"/>
      <c r="BD1399" s="6"/>
      <c r="BE1399" s="6"/>
      <c r="BF1399" s="6"/>
      <c r="BG1399" s="6"/>
      <c r="BH1399" s="6"/>
      <c r="BI1399" s="6"/>
      <c r="BJ1399" s="6"/>
      <c r="BK1399" s="6"/>
      <c r="BL1399" s="6"/>
      <c r="BM1399" s="6"/>
      <c r="BN1399" s="6"/>
      <c r="BO1399" s="6"/>
      <c r="BP1399" s="6"/>
      <c r="BQ1399" s="6"/>
      <c r="BR1399" s="6"/>
      <c r="BS1399" s="6"/>
      <c r="BT1399" s="6"/>
      <c r="BU1399" s="6"/>
      <c r="BV1399" s="6"/>
      <c r="BW1399" s="6"/>
      <c r="BX1399" s="6"/>
      <c r="BY1399" s="6"/>
      <c r="BZ1399" s="6"/>
      <c r="CA1399" s="6"/>
      <c r="CB1399" s="6"/>
      <c r="CC1399" s="6"/>
      <c r="CD1399" s="6"/>
      <c r="CE1399" s="6"/>
      <c r="CF1399" s="6"/>
      <c r="CG1399" s="6"/>
      <c r="CH1399" s="6"/>
      <c r="CI1399" s="6"/>
      <c r="CJ1399" s="6"/>
      <c r="CK1399" s="6"/>
      <c r="CL1399" s="6"/>
      <c r="CN1399" s="6"/>
      <c r="CO1399" s="6"/>
      <c r="CP1399" s="6"/>
      <c r="CQ1399" s="6"/>
      <c r="CR1399" s="6"/>
      <c r="CS1399" s="6"/>
      <c r="CT1399" s="6"/>
      <c r="CU1399" s="6"/>
      <c r="CV1399" s="6"/>
      <c r="CW1399" s="6"/>
      <c r="CX1399" s="6"/>
      <c r="CY1399" s="6"/>
      <c r="CZ1399" s="6"/>
      <c r="DA1399" s="6"/>
      <c r="DB1399" s="6"/>
      <c r="DC1399" s="6"/>
      <c r="DD1399" s="6"/>
      <c r="DE1399" s="6"/>
      <c r="DF1399" s="6"/>
      <c r="DG1399" s="6"/>
      <c r="DH1399" s="6"/>
      <c r="DJ1399" s="6"/>
      <c r="DK1399" s="6"/>
      <c r="DL1399" s="6"/>
      <c r="DM1399" s="6"/>
      <c r="DN1399" s="6"/>
      <c r="DO1399" s="6"/>
      <c r="DP1399" s="6"/>
      <c r="DQ1399" s="6"/>
      <c r="DR1399" s="6"/>
      <c r="DS1399" s="6"/>
      <c r="DU1399" s="6"/>
      <c r="DV1399" s="6"/>
      <c r="DW1399" s="6"/>
      <c r="DX1399" s="6"/>
      <c r="DY1399" s="6"/>
      <c r="DZ1399" s="6"/>
      <c r="EA1399" s="6"/>
      <c r="EB1399" s="6"/>
      <c r="EC1399" s="6"/>
      <c r="ED1399" s="6"/>
      <c r="EE1399" s="6"/>
      <c r="EF1399" s="6"/>
      <c r="EG1399" s="6"/>
    </row>
    <row r="1400" spans="48:137" customFormat="1" x14ac:dyDescent="0.2">
      <c r="AV1400" s="6"/>
      <c r="AW1400" s="158"/>
      <c r="AX1400" s="158"/>
      <c r="AY1400" s="158"/>
      <c r="AZ1400" s="158"/>
      <c r="BA1400" s="158"/>
      <c r="BB1400" s="6"/>
      <c r="BC1400" s="6"/>
      <c r="BD1400" s="6"/>
      <c r="BE1400" s="6"/>
      <c r="BF1400" s="6"/>
      <c r="BG1400" s="6"/>
      <c r="BH1400" s="6"/>
      <c r="BI1400" s="6"/>
      <c r="BJ1400" s="6"/>
      <c r="BK1400" s="6"/>
      <c r="BL1400" s="6"/>
      <c r="BM1400" s="6"/>
      <c r="BN1400" s="6"/>
      <c r="BO1400" s="6"/>
      <c r="BP1400" s="6"/>
      <c r="BQ1400" s="6"/>
      <c r="BR1400" s="6"/>
      <c r="BS1400" s="6"/>
      <c r="BT1400" s="6"/>
      <c r="BU1400" s="6"/>
      <c r="BV1400" s="6"/>
      <c r="BW1400" s="6"/>
      <c r="BX1400" s="6"/>
      <c r="BY1400" s="6"/>
      <c r="BZ1400" s="6"/>
      <c r="CA1400" s="6"/>
      <c r="CB1400" s="6"/>
      <c r="CC1400" s="6"/>
      <c r="CD1400" s="6"/>
      <c r="CE1400" s="6"/>
      <c r="CF1400" s="6"/>
      <c r="CG1400" s="6"/>
      <c r="CH1400" s="6"/>
      <c r="CI1400" s="6"/>
      <c r="CJ1400" s="6"/>
      <c r="CK1400" s="6"/>
      <c r="CL1400" s="6"/>
      <c r="CN1400" s="6"/>
      <c r="CO1400" s="6"/>
      <c r="CP1400" s="6"/>
      <c r="CQ1400" s="6"/>
      <c r="CR1400" s="6"/>
      <c r="CS1400" s="6"/>
      <c r="CT1400" s="6"/>
      <c r="CU1400" s="6"/>
      <c r="CV1400" s="6"/>
      <c r="CW1400" s="6"/>
      <c r="CX1400" s="6"/>
      <c r="CY1400" s="6"/>
      <c r="CZ1400" s="6"/>
      <c r="DA1400" s="6"/>
      <c r="DB1400" s="6"/>
      <c r="DC1400" s="6"/>
      <c r="DD1400" s="6"/>
      <c r="DE1400" s="6"/>
      <c r="DF1400" s="6"/>
      <c r="DG1400" s="6"/>
      <c r="DH1400" s="6"/>
      <c r="DJ1400" s="6"/>
      <c r="DK1400" s="6"/>
      <c r="DL1400" s="6"/>
      <c r="DM1400" s="6"/>
      <c r="DN1400" s="6"/>
      <c r="DO1400" s="6"/>
      <c r="DP1400" s="6"/>
      <c r="DQ1400" s="6"/>
      <c r="DR1400" s="6"/>
      <c r="DS1400" s="6"/>
      <c r="DU1400" s="6"/>
      <c r="DV1400" s="6"/>
      <c r="DW1400" s="6"/>
      <c r="DX1400" s="6"/>
      <c r="DY1400" s="6"/>
      <c r="DZ1400" s="6"/>
      <c r="EA1400" s="6"/>
      <c r="EB1400" s="6"/>
      <c r="EC1400" s="6"/>
      <c r="ED1400" s="6"/>
      <c r="EE1400" s="6"/>
      <c r="EF1400" s="6"/>
      <c r="EG1400" s="6"/>
    </row>
    <row r="1401" spans="48:137" customFormat="1" x14ac:dyDescent="0.2">
      <c r="AV1401" s="6"/>
      <c r="AW1401" s="158"/>
      <c r="AX1401" s="158"/>
      <c r="AY1401" s="158"/>
      <c r="AZ1401" s="158"/>
      <c r="BA1401" s="158"/>
      <c r="BB1401" s="6"/>
      <c r="BC1401" s="6"/>
      <c r="BD1401" s="6"/>
      <c r="BE1401" s="6"/>
      <c r="BF1401" s="6"/>
      <c r="BG1401" s="6"/>
      <c r="BH1401" s="6"/>
      <c r="BI1401" s="6"/>
      <c r="BJ1401" s="6"/>
      <c r="BK1401" s="6"/>
      <c r="BL1401" s="6"/>
      <c r="BM1401" s="6"/>
      <c r="BN1401" s="6"/>
      <c r="BO1401" s="6"/>
      <c r="BP1401" s="6"/>
      <c r="BQ1401" s="6"/>
      <c r="BR1401" s="6"/>
      <c r="BS1401" s="6"/>
      <c r="BT1401" s="6"/>
      <c r="BU1401" s="6"/>
      <c r="BV1401" s="6"/>
      <c r="BW1401" s="6"/>
      <c r="BX1401" s="6"/>
      <c r="BY1401" s="6"/>
      <c r="BZ1401" s="6"/>
      <c r="CA1401" s="6"/>
      <c r="CB1401" s="6"/>
      <c r="CC1401" s="6"/>
      <c r="CD1401" s="6"/>
      <c r="CE1401" s="6"/>
      <c r="CF1401" s="6"/>
      <c r="CG1401" s="6"/>
      <c r="CH1401" s="6"/>
      <c r="CI1401" s="6"/>
      <c r="CJ1401" s="6"/>
      <c r="CK1401" s="6"/>
      <c r="CL1401" s="6"/>
      <c r="CN1401" s="6"/>
      <c r="CO1401" s="6"/>
      <c r="CP1401" s="6"/>
      <c r="CQ1401" s="6"/>
      <c r="CR1401" s="6"/>
      <c r="CS1401" s="6"/>
      <c r="CT1401" s="6"/>
      <c r="CU1401" s="6"/>
      <c r="CV1401" s="6"/>
      <c r="CW1401" s="6"/>
      <c r="CX1401" s="6"/>
      <c r="CY1401" s="6"/>
      <c r="CZ1401" s="6"/>
      <c r="DA1401" s="6"/>
      <c r="DB1401" s="6"/>
      <c r="DC1401" s="6"/>
      <c r="DD1401" s="6"/>
      <c r="DE1401" s="6"/>
      <c r="DF1401" s="6"/>
      <c r="DG1401" s="6"/>
      <c r="DH1401" s="6"/>
      <c r="DJ1401" s="6"/>
      <c r="DK1401" s="6"/>
      <c r="DL1401" s="6"/>
      <c r="DM1401" s="6"/>
      <c r="DN1401" s="6"/>
      <c r="DO1401" s="6"/>
      <c r="DP1401" s="6"/>
      <c r="DQ1401" s="6"/>
      <c r="DR1401" s="6"/>
      <c r="DS1401" s="6"/>
      <c r="DU1401" s="6"/>
      <c r="DV1401" s="6"/>
      <c r="DW1401" s="6"/>
      <c r="DX1401" s="6"/>
      <c r="DY1401" s="6"/>
      <c r="DZ1401" s="6"/>
      <c r="EA1401" s="6"/>
      <c r="EB1401" s="6"/>
      <c r="EC1401" s="6"/>
      <c r="ED1401" s="6"/>
      <c r="EE1401" s="6"/>
      <c r="EF1401" s="6"/>
      <c r="EG1401" s="6"/>
    </row>
    <row r="1402" spans="48:137" customFormat="1" x14ac:dyDescent="0.2">
      <c r="AV1402" s="6"/>
      <c r="AW1402" s="158"/>
      <c r="AX1402" s="158"/>
      <c r="AY1402" s="158"/>
      <c r="AZ1402" s="158"/>
      <c r="BA1402" s="158"/>
      <c r="BB1402" s="6"/>
      <c r="BC1402" s="6"/>
      <c r="BD1402" s="6"/>
      <c r="BE1402" s="6"/>
      <c r="BF1402" s="6"/>
      <c r="BG1402" s="6"/>
      <c r="BH1402" s="6"/>
      <c r="BI1402" s="6"/>
      <c r="BJ1402" s="6"/>
      <c r="BK1402" s="6"/>
      <c r="BL1402" s="6"/>
      <c r="BM1402" s="6"/>
      <c r="BN1402" s="6"/>
      <c r="BO1402" s="6"/>
      <c r="BP1402" s="6"/>
      <c r="BQ1402" s="6"/>
      <c r="BR1402" s="6"/>
      <c r="BS1402" s="6"/>
      <c r="BT1402" s="6"/>
      <c r="BU1402" s="6"/>
      <c r="BV1402" s="6"/>
      <c r="BW1402" s="6"/>
      <c r="BX1402" s="6"/>
      <c r="BY1402" s="6"/>
      <c r="BZ1402" s="6"/>
      <c r="CA1402" s="6"/>
      <c r="CB1402" s="6"/>
      <c r="CC1402" s="6"/>
      <c r="CD1402" s="6"/>
      <c r="CE1402" s="6"/>
      <c r="CF1402" s="6"/>
      <c r="CG1402" s="6"/>
      <c r="CH1402" s="6"/>
      <c r="CI1402" s="6"/>
      <c r="CJ1402" s="6"/>
      <c r="CK1402" s="6"/>
      <c r="CL1402" s="6"/>
      <c r="CN1402" s="6"/>
      <c r="CO1402" s="6"/>
      <c r="CP1402" s="6"/>
      <c r="CQ1402" s="6"/>
      <c r="CR1402" s="6"/>
      <c r="CS1402" s="6"/>
      <c r="CT1402" s="6"/>
      <c r="CU1402" s="6"/>
      <c r="CV1402" s="6"/>
      <c r="CW1402" s="6"/>
      <c r="CX1402" s="6"/>
      <c r="CY1402" s="6"/>
      <c r="CZ1402" s="6"/>
      <c r="DA1402" s="6"/>
      <c r="DB1402" s="6"/>
      <c r="DC1402" s="6"/>
      <c r="DD1402" s="6"/>
      <c r="DE1402" s="6"/>
      <c r="DF1402" s="6"/>
      <c r="DG1402" s="6"/>
      <c r="DH1402" s="6"/>
      <c r="DJ1402" s="6"/>
      <c r="DK1402" s="6"/>
      <c r="DL1402" s="6"/>
      <c r="DM1402" s="6"/>
      <c r="DN1402" s="6"/>
      <c r="DO1402" s="6"/>
      <c r="DP1402" s="6"/>
      <c r="DQ1402" s="6"/>
      <c r="DR1402" s="6"/>
      <c r="DS1402" s="6"/>
      <c r="DU1402" s="6"/>
      <c r="DV1402" s="6"/>
      <c r="DW1402" s="6"/>
      <c r="DX1402" s="6"/>
      <c r="DY1402" s="6"/>
      <c r="DZ1402" s="6"/>
      <c r="EA1402" s="6"/>
      <c r="EB1402" s="6"/>
      <c r="EC1402" s="6"/>
      <c r="ED1402" s="6"/>
      <c r="EE1402" s="6"/>
      <c r="EF1402" s="6"/>
      <c r="EG1402" s="6"/>
    </row>
    <row r="1403" spans="48:137" customFormat="1" x14ac:dyDescent="0.2">
      <c r="AV1403" s="6"/>
      <c r="AW1403" s="158"/>
      <c r="AX1403" s="158"/>
      <c r="AY1403" s="158"/>
      <c r="AZ1403" s="158"/>
      <c r="BA1403" s="158"/>
      <c r="BB1403" s="6"/>
      <c r="BC1403" s="6"/>
      <c r="BD1403" s="6"/>
      <c r="BE1403" s="6"/>
      <c r="BF1403" s="6"/>
      <c r="BG1403" s="6"/>
      <c r="BH1403" s="6"/>
      <c r="BI1403" s="6"/>
      <c r="BJ1403" s="6"/>
      <c r="BK1403" s="6"/>
      <c r="BL1403" s="6"/>
      <c r="BM1403" s="6"/>
      <c r="BN1403" s="6"/>
      <c r="BO1403" s="6"/>
      <c r="BP1403" s="6"/>
      <c r="BQ1403" s="6"/>
      <c r="BR1403" s="6"/>
      <c r="BS1403" s="6"/>
      <c r="BT1403" s="6"/>
      <c r="BU1403" s="6"/>
      <c r="BV1403" s="6"/>
      <c r="BW1403" s="6"/>
      <c r="BX1403" s="6"/>
      <c r="BY1403" s="6"/>
      <c r="BZ1403" s="6"/>
      <c r="CA1403" s="6"/>
      <c r="CB1403" s="6"/>
      <c r="CC1403" s="6"/>
      <c r="CD1403" s="6"/>
      <c r="CE1403" s="6"/>
      <c r="CF1403" s="6"/>
      <c r="CG1403" s="6"/>
      <c r="CH1403" s="6"/>
      <c r="CI1403" s="6"/>
      <c r="CJ1403" s="6"/>
      <c r="CK1403" s="6"/>
      <c r="CL1403" s="6"/>
      <c r="CN1403" s="6"/>
      <c r="CO1403" s="6"/>
      <c r="CP1403" s="6"/>
      <c r="CQ1403" s="6"/>
      <c r="CR1403" s="6"/>
      <c r="CS1403" s="6"/>
      <c r="CT1403" s="6"/>
      <c r="CU1403" s="6"/>
      <c r="CV1403" s="6"/>
      <c r="CW1403" s="6"/>
      <c r="CX1403" s="6"/>
      <c r="CY1403" s="6"/>
      <c r="CZ1403" s="6"/>
      <c r="DA1403" s="6"/>
      <c r="DB1403" s="6"/>
      <c r="DC1403" s="6"/>
      <c r="DD1403" s="6"/>
      <c r="DE1403" s="6"/>
      <c r="DF1403" s="6"/>
      <c r="DG1403" s="6"/>
      <c r="DH1403" s="6"/>
      <c r="DJ1403" s="6"/>
      <c r="DK1403" s="6"/>
      <c r="DL1403" s="6"/>
      <c r="DM1403" s="6"/>
      <c r="DN1403" s="6"/>
      <c r="DO1403" s="6"/>
      <c r="DP1403" s="6"/>
      <c r="DQ1403" s="6"/>
      <c r="DR1403" s="6"/>
      <c r="DS1403" s="6"/>
      <c r="DU1403" s="6"/>
      <c r="DV1403" s="6"/>
      <c r="DW1403" s="6"/>
      <c r="DX1403" s="6"/>
      <c r="DY1403" s="6"/>
      <c r="DZ1403" s="6"/>
      <c r="EA1403" s="6"/>
      <c r="EB1403" s="6"/>
      <c r="EC1403" s="6"/>
      <c r="ED1403" s="6"/>
      <c r="EE1403" s="6"/>
      <c r="EF1403" s="6"/>
      <c r="EG1403" s="6"/>
    </row>
    <row r="1404" spans="48:137" customFormat="1" x14ac:dyDescent="0.2">
      <c r="AV1404" s="6"/>
      <c r="AW1404" s="158"/>
      <c r="AX1404" s="158"/>
      <c r="AY1404" s="158"/>
      <c r="AZ1404" s="158"/>
      <c r="BA1404" s="158"/>
      <c r="BB1404" s="6"/>
      <c r="BC1404" s="6"/>
      <c r="BD1404" s="6"/>
      <c r="BE1404" s="6"/>
      <c r="BF1404" s="6"/>
      <c r="BG1404" s="6"/>
      <c r="BH1404" s="6"/>
      <c r="BI1404" s="6"/>
      <c r="BJ1404" s="6"/>
      <c r="BK1404" s="6"/>
      <c r="BL1404" s="6"/>
      <c r="BM1404" s="6"/>
      <c r="BN1404" s="6"/>
      <c r="BO1404" s="6"/>
      <c r="BP1404" s="6"/>
      <c r="BQ1404" s="6"/>
      <c r="BR1404" s="6"/>
      <c r="BS1404" s="6"/>
      <c r="BT1404" s="6"/>
      <c r="BU1404" s="6"/>
      <c r="BV1404" s="6"/>
      <c r="BW1404" s="6"/>
      <c r="BX1404" s="6"/>
      <c r="BY1404" s="6"/>
      <c r="BZ1404" s="6"/>
      <c r="CA1404" s="6"/>
      <c r="CB1404" s="6"/>
      <c r="CC1404" s="6"/>
      <c r="CD1404" s="6"/>
      <c r="CE1404" s="6"/>
      <c r="CF1404" s="6"/>
      <c r="CG1404" s="6"/>
      <c r="CH1404" s="6"/>
      <c r="CI1404" s="6"/>
      <c r="CJ1404" s="6"/>
      <c r="CK1404" s="6"/>
      <c r="CL1404" s="6"/>
      <c r="CN1404" s="6"/>
      <c r="CO1404" s="6"/>
      <c r="CP1404" s="6"/>
      <c r="CQ1404" s="6"/>
      <c r="CR1404" s="6"/>
      <c r="CS1404" s="6"/>
      <c r="CT1404" s="6"/>
      <c r="CU1404" s="6"/>
      <c r="CV1404" s="6"/>
      <c r="CW1404" s="6"/>
      <c r="CX1404" s="6"/>
      <c r="CY1404" s="6"/>
      <c r="CZ1404" s="6"/>
      <c r="DA1404" s="6"/>
      <c r="DB1404" s="6"/>
      <c r="DC1404" s="6"/>
      <c r="DD1404" s="6"/>
      <c r="DE1404" s="6"/>
      <c r="DF1404" s="6"/>
      <c r="DG1404" s="6"/>
      <c r="DH1404" s="6"/>
      <c r="DJ1404" s="6"/>
      <c r="DK1404" s="6"/>
      <c r="DL1404" s="6"/>
      <c r="DM1404" s="6"/>
      <c r="DN1404" s="6"/>
      <c r="DO1404" s="6"/>
      <c r="DP1404" s="6"/>
      <c r="DQ1404" s="6"/>
      <c r="DR1404" s="6"/>
      <c r="DS1404" s="6"/>
      <c r="DU1404" s="6"/>
      <c r="DV1404" s="6"/>
      <c r="DW1404" s="6"/>
      <c r="DX1404" s="6"/>
      <c r="DY1404" s="6"/>
      <c r="DZ1404" s="6"/>
      <c r="EA1404" s="6"/>
      <c r="EB1404" s="6"/>
      <c r="EC1404" s="6"/>
      <c r="ED1404" s="6"/>
      <c r="EE1404" s="6"/>
      <c r="EF1404" s="6"/>
      <c r="EG1404" s="6"/>
    </row>
    <row r="1405" spans="48:137" customFormat="1" x14ac:dyDescent="0.2">
      <c r="AV1405" s="6"/>
      <c r="AW1405" s="158"/>
      <c r="AX1405" s="158"/>
      <c r="AY1405" s="158"/>
      <c r="AZ1405" s="158"/>
      <c r="BA1405" s="158"/>
      <c r="BB1405" s="6"/>
      <c r="BC1405" s="6"/>
      <c r="BD1405" s="6"/>
      <c r="BE1405" s="6"/>
      <c r="BF1405" s="6"/>
      <c r="BG1405" s="6"/>
      <c r="BH1405" s="6"/>
      <c r="BI1405" s="6"/>
      <c r="BJ1405" s="6"/>
      <c r="BK1405" s="6"/>
      <c r="BL1405" s="6"/>
      <c r="BM1405" s="6"/>
      <c r="BN1405" s="6"/>
      <c r="BO1405" s="6"/>
      <c r="BP1405" s="6"/>
      <c r="BQ1405" s="6"/>
      <c r="BR1405" s="6"/>
      <c r="BS1405" s="6"/>
      <c r="BT1405" s="6"/>
      <c r="BU1405" s="6"/>
      <c r="BV1405" s="6"/>
      <c r="BW1405" s="6"/>
      <c r="BX1405" s="6"/>
      <c r="BY1405" s="6"/>
      <c r="BZ1405" s="6"/>
      <c r="CA1405" s="6"/>
      <c r="CB1405" s="6"/>
      <c r="CC1405" s="6"/>
      <c r="CD1405" s="6"/>
      <c r="CE1405" s="6"/>
      <c r="CF1405" s="6"/>
      <c r="CG1405" s="6"/>
      <c r="CH1405" s="6"/>
      <c r="CI1405" s="6"/>
      <c r="CJ1405" s="6"/>
      <c r="CK1405" s="6"/>
      <c r="CL1405" s="6"/>
      <c r="CN1405" s="6"/>
      <c r="CO1405" s="6"/>
      <c r="CP1405" s="6"/>
      <c r="CQ1405" s="6"/>
      <c r="CR1405" s="6"/>
      <c r="CS1405" s="6"/>
      <c r="CT1405" s="6"/>
      <c r="CU1405" s="6"/>
      <c r="CV1405" s="6"/>
      <c r="CW1405" s="6"/>
      <c r="CX1405" s="6"/>
      <c r="CY1405" s="6"/>
      <c r="CZ1405" s="6"/>
      <c r="DA1405" s="6"/>
      <c r="DB1405" s="6"/>
      <c r="DC1405" s="6"/>
      <c r="DD1405" s="6"/>
      <c r="DE1405" s="6"/>
      <c r="DF1405" s="6"/>
      <c r="DG1405" s="6"/>
      <c r="DH1405" s="6"/>
      <c r="DJ1405" s="6"/>
      <c r="DK1405" s="6"/>
      <c r="DL1405" s="6"/>
      <c r="DM1405" s="6"/>
      <c r="DN1405" s="6"/>
      <c r="DO1405" s="6"/>
      <c r="DP1405" s="6"/>
      <c r="DQ1405" s="6"/>
      <c r="DR1405" s="6"/>
      <c r="DS1405" s="6"/>
      <c r="DU1405" s="6"/>
      <c r="DV1405" s="6"/>
      <c r="DW1405" s="6"/>
      <c r="DX1405" s="6"/>
      <c r="DY1405" s="6"/>
      <c r="DZ1405" s="6"/>
      <c r="EA1405" s="6"/>
      <c r="EB1405" s="6"/>
      <c r="EC1405" s="6"/>
      <c r="ED1405" s="6"/>
      <c r="EE1405" s="6"/>
      <c r="EF1405" s="6"/>
      <c r="EG1405" s="6"/>
    </row>
    <row r="1406" spans="48:137" customFormat="1" x14ac:dyDescent="0.2">
      <c r="AV1406" s="6"/>
      <c r="AW1406" s="158"/>
      <c r="AX1406" s="158"/>
      <c r="AY1406" s="158"/>
      <c r="AZ1406" s="158"/>
      <c r="BA1406" s="158"/>
      <c r="BB1406" s="6"/>
      <c r="BC1406" s="6"/>
      <c r="BD1406" s="6"/>
      <c r="BE1406" s="6"/>
      <c r="BF1406" s="6"/>
      <c r="BG1406" s="6"/>
      <c r="BH1406" s="6"/>
      <c r="BI1406" s="6"/>
      <c r="BJ1406" s="6"/>
      <c r="BK1406" s="6"/>
      <c r="BL1406" s="6"/>
      <c r="BM1406" s="6"/>
      <c r="BN1406" s="6"/>
      <c r="BO1406" s="6"/>
      <c r="BP1406" s="6"/>
      <c r="BQ1406" s="6"/>
      <c r="BR1406" s="6"/>
      <c r="BS1406" s="6"/>
      <c r="BT1406" s="6"/>
      <c r="BU1406" s="6"/>
      <c r="BV1406" s="6"/>
      <c r="BW1406" s="6"/>
      <c r="BX1406" s="6"/>
      <c r="BY1406" s="6"/>
      <c r="BZ1406" s="6"/>
      <c r="CA1406" s="6"/>
      <c r="CB1406" s="6"/>
      <c r="CC1406" s="6"/>
      <c r="CD1406" s="6"/>
      <c r="CE1406" s="6"/>
      <c r="CF1406" s="6"/>
      <c r="CG1406" s="6"/>
      <c r="CH1406" s="6"/>
      <c r="CI1406" s="6"/>
      <c r="CJ1406" s="6"/>
      <c r="CK1406" s="6"/>
      <c r="CL1406" s="6"/>
      <c r="CN1406" s="6"/>
      <c r="CO1406" s="6"/>
      <c r="CP1406" s="6"/>
      <c r="CQ1406" s="6"/>
      <c r="CR1406" s="6"/>
      <c r="CS1406" s="6"/>
      <c r="CT1406" s="6"/>
      <c r="CU1406" s="6"/>
      <c r="CV1406" s="6"/>
      <c r="CW1406" s="6"/>
      <c r="CX1406" s="6"/>
      <c r="CY1406" s="6"/>
      <c r="CZ1406" s="6"/>
      <c r="DA1406" s="6"/>
      <c r="DB1406" s="6"/>
      <c r="DC1406" s="6"/>
      <c r="DD1406" s="6"/>
      <c r="DE1406" s="6"/>
      <c r="DF1406" s="6"/>
      <c r="DG1406" s="6"/>
      <c r="DH1406" s="6"/>
      <c r="DJ1406" s="6"/>
      <c r="DK1406" s="6"/>
      <c r="DL1406" s="6"/>
      <c r="DM1406" s="6"/>
      <c r="DN1406" s="6"/>
      <c r="DO1406" s="6"/>
      <c r="DP1406" s="6"/>
      <c r="DQ1406" s="6"/>
      <c r="DR1406" s="6"/>
      <c r="DS1406" s="6"/>
      <c r="DU1406" s="6"/>
      <c r="DV1406" s="6"/>
      <c r="DW1406" s="6"/>
      <c r="DX1406" s="6"/>
      <c r="DY1406" s="6"/>
      <c r="DZ1406" s="6"/>
      <c r="EA1406" s="6"/>
      <c r="EB1406" s="6"/>
      <c r="EC1406" s="6"/>
      <c r="ED1406" s="6"/>
      <c r="EE1406" s="6"/>
      <c r="EF1406" s="6"/>
      <c r="EG1406" s="6"/>
    </row>
    <row r="1407" spans="48:137" customFormat="1" x14ac:dyDescent="0.2">
      <c r="AV1407" s="6"/>
      <c r="AW1407" s="158"/>
      <c r="AX1407" s="158"/>
      <c r="AY1407" s="158"/>
      <c r="AZ1407" s="158"/>
      <c r="BA1407" s="158"/>
      <c r="BB1407" s="6"/>
      <c r="BC1407" s="6"/>
      <c r="BD1407" s="6"/>
      <c r="BE1407" s="6"/>
      <c r="BF1407" s="6"/>
      <c r="BG1407" s="6"/>
      <c r="BH1407" s="6"/>
      <c r="BI1407" s="6"/>
      <c r="BJ1407" s="6"/>
      <c r="BK1407" s="6"/>
      <c r="BL1407" s="6"/>
      <c r="BM1407" s="6"/>
      <c r="BN1407" s="6"/>
      <c r="BO1407" s="6"/>
      <c r="BP1407" s="6"/>
      <c r="BQ1407" s="6"/>
      <c r="BR1407" s="6"/>
      <c r="BS1407" s="6"/>
      <c r="BT1407" s="6"/>
      <c r="BU1407" s="6"/>
      <c r="BV1407" s="6"/>
      <c r="BW1407" s="6"/>
      <c r="BX1407" s="6"/>
      <c r="BY1407" s="6"/>
      <c r="BZ1407" s="6"/>
      <c r="CA1407" s="6"/>
      <c r="CB1407" s="6"/>
      <c r="CC1407" s="6"/>
      <c r="CD1407" s="6"/>
      <c r="CE1407" s="6"/>
      <c r="CF1407" s="6"/>
      <c r="CG1407" s="6"/>
      <c r="CH1407" s="6"/>
      <c r="CI1407" s="6"/>
      <c r="CJ1407" s="6"/>
      <c r="CK1407" s="6"/>
      <c r="CL1407" s="6"/>
      <c r="CN1407" s="6"/>
      <c r="CO1407" s="6"/>
      <c r="CP1407" s="6"/>
      <c r="CQ1407" s="6"/>
      <c r="CR1407" s="6"/>
      <c r="CS1407" s="6"/>
      <c r="CT1407" s="6"/>
      <c r="CU1407" s="6"/>
      <c r="CV1407" s="6"/>
      <c r="CW1407" s="6"/>
      <c r="CX1407" s="6"/>
      <c r="CY1407" s="6"/>
      <c r="CZ1407" s="6"/>
      <c r="DA1407" s="6"/>
      <c r="DB1407" s="6"/>
      <c r="DC1407" s="6"/>
      <c r="DD1407" s="6"/>
      <c r="DE1407" s="6"/>
      <c r="DF1407" s="6"/>
      <c r="DG1407" s="6"/>
      <c r="DH1407" s="6"/>
      <c r="DJ1407" s="6"/>
      <c r="DK1407" s="6"/>
      <c r="DL1407" s="6"/>
      <c r="DM1407" s="6"/>
      <c r="DN1407" s="6"/>
      <c r="DO1407" s="6"/>
      <c r="DP1407" s="6"/>
      <c r="DQ1407" s="6"/>
      <c r="DR1407" s="6"/>
      <c r="DS1407" s="6"/>
      <c r="DU1407" s="6"/>
      <c r="DV1407" s="6"/>
      <c r="DW1407" s="6"/>
      <c r="DX1407" s="6"/>
      <c r="DY1407" s="6"/>
      <c r="DZ1407" s="6"/>
      <c r="EA1407" s="6"/>
      <c r="EB1407" s="6"/>
      <c r="EC1407" s="6"/>
      <c r="ED1407" s="6"/>
      <c r="EE1407" s="6"/>
      <c r="EF1407" s="6"/>
      <c r="EG1407" s="6"/>
    </row>
    <row r="1408" spans="48:137" customFormat="1" x14ac:dyDescent="0.2">
      <c r="AV1408" s="6"/>
      <c r="AW1408" s="158"/>
      <c r="AX1408" s="158"/>
      <c r="AY1408" s="158"/>
      <c r="AZ1408" s="158"/>
      <c r="BA1408" s="158"/>
      <c r="BB1408" s="6"/>
      <c r="BC1408" s="6"/>
      <c r="BD1408" s="6"/>
      <c r="BE1408" s="6"/>
      <c r="BF1408" s="6"/>
      <c r="BG1408" s="6"/>
      <c r="BH1408" s="6"/>
      <c r="BI1408" s="6"/>
      <c r="BJ1408" s="6"/>
      <c r="BK1408" s="6"/>
      <c r="BL1408" s="6"/>
      <c r="BM1408" s="6"/>
      <c r="BN1408" s="6"/>
      <c r="BO1408" s="6"/>
      <c r="BP1408" s="6"/>
      <c r="BQ1408" s="6"/>
      <c r="BR1408" s="6"/>
      <c r="BS1408" s="6"/>
      <c r="BT1408" s="6"/>
      <c r="BU1408" s="6"/>
      <c r="BV1408" s="6"/>
      <c r="BW1408" s="6"/>
      <c r="BX1408" s="6"/>
      <c r="BY1408" s="6"/>
      <c r="BZ1408" s="6"/>
      <c r="CA1408" s="6"/>
      <c r="CB1408" s="6"/>
      <c r="CC1408" s="6"/>
      <c r="CD1408" s="6"/>
      <c r="CE1408" s="6"/>
      <c r="CF1408" s="6"/>
      <c r="CG1408" s="6"/>
      <c r="CH1408" s="6"/>
      <c r="CI1408" s="6"/>
      <c r="CJ1408" s="6"/>
      <c r="CK1408" s="6"/>
      <c r="CL1408" s="6"/>
      <c r="CN1408" s="6"/>
      <c r="CO1408" s="6"/>
      <c r="CP1408" s="6"/>
      <c r="CQ1408" s="6"/>
      <c r="CR1408" s="6"/>
      <c r="CS1408" s="6"/>
      <c r="CT1408" s="6"/>
      <c r="CU1408" s="6"/>
      <c r="CV1408" s="6"/>
      <c r="CW1408" s="6"/>
      <c r="CX1408" s="6"/>
      <c r="CY1408" s="6"/>
      <c r="CZ1408" s="6"/>
      <c r="DA1408" s="6"/>
      <c r="DB1408" s="6"/>
      <c r="DC1408" s="6"/>
      <c r="DD1408" s="6"/>
      <c r="DE1408" s="6"/>
      <c r="DF1408" s="6"/>
      <c r="DG1408" s="6"/>
      <c r="DH1408" s="6"/>
      <c r="DJ1408" s="6"/>
      <c r="DK1408" s="6"/>
      <c r="DL1408" s="6"/>
      <c r="DM1408" s="6"/>
      <c r="DN1408" s="6"/>
      <c r="DO1408" s="6"/>
      <c r="DP1408" s="6"/>
      <c r="DQ1408" s="6"/>
      <c r="DR1408" s="6"/>
      <c r="DS1408" s="6"/>
      <c r="DU1408" s="6"/>
      <c r="DV1408" s="6"/>
      <c r="DW1408" s="6"/>
      <c r="DX1408" s="6"/>
      <c r="DY1408" s="6"/>
      <c r="DZ1408" s="6"/>
      <c r="EA1408" s="6"/>
      <c r="EB1408" s="6"/>
      <c r="EC1408" s="6"/>
      <c r="ED1408" s="6"/>
      <c r="EE1408" s="6"/>
      <c r="EF1408" s="6"/>
      <c r="EG1408" s="6"/>
    </row>
    <row r="1409" spans="48:137" customFormat="1" x14ac:dyDescent="0.2">
      <c r="AV1409" s="6"/>
      <c r="AW1409" s="158"/>
      <c r="AX1409" s="158"/>
      <c r="AY1409" s="158"/>
      <c r="AZ1409" s="158"/>
      <c r="BA1409" s="158"/>
      <c r="BB1409" s="6"/>
      <c r="BC1409" s="6"/>
      <c r="BD1409" s="6"/>
      <c r="BE1409" s="6"/>
      <c r="BF1409" s="6"/>
      <c r="BG1409" s="6"/>
      <c r="BH1409" s="6"/>
      <c r="BI1409" s="6"/>
      <c r="BJ1409" s="6"/>
      <c r="BK1409" s="6"/>
      <c r="BL1409" s="6"/>
      <c r="BM1409" s="6"/>
      <c r="BN1409" s="6"/>
      <c r="BO1409" s="6"/>
      <c r="BP1409" s="6"/>
      <c r="BQ1409" s="6"/>
      <c r="BR1409" s="6"/>
      <c r="BS1409" s="6"/>
      <c r="BT1409" s="6"/>
      <c r="BU1409" s="6"/>
      <c r="BV1409" s="6"/>
      <c r="BW1409" s="6"/>
      <c r="BX1409" s="6"/>
      <c r="BY1409" s="6"/>
      <c r="BZ1409" s="6"/>
      <c r="CA1409" s="6"/>
      <c r="CB1409" s="6"/>
      <c r="CC1409" s="6"/>
      <c r="CD1409" s="6"/>
      <c r="CE1409" s="6"/>
      <c r="CF1409" s="6"/>
      <c r="CG1409" s="6"/>
      <c r="CH1409" s="6"/>
      <c r="CI1409" s="6"/>
      <c r="CJ1409" s="6"/>
      <c r="CK1409" s="6"/>
      <c r="CL1409" s="6"/>
      <c r="CN1409" s="6"/>
      <c r="CO1409" s="6"/>
      <c r="CP1409" s="6"/>
      <c r="CQ1409" s="6"/>
      <c r="CR1409" s="6"/>
      <c r="CS1409" s="6"/>
      <c r="CT1409" s="6"/>
      <c r="CU1409" s="6"/>
      <c r="CV1409" s="6"/>
      <c r="CW1409" s="6"/>
      <c r="CX1409" s="6"/>
      <c r="CY1409" s="6"/>
      <c r="CZ1409" s="6"/>
      <c r="DA1409" s="6"/>
      <c r="DB1409" s="6"/>
      <c r="DC1409" s="6"/>
      <c r="DD1409" s="6"/>
      <c r="DE1409" s="6"/>
      <c r="DF1409" s="6"/>
      <c r="DG1409" s="6"/>
      <c r="DH1409" s="6"/>
      <c r="DJ1409" s="6"/>
      <c r="DK1409" s="6"/>
      <c r="DL1409" s="6"/>
      <c r="DM1409" s="6"/>
      <c r="DN1409" s="6"/>
      <c r="DO1409" s="6"/>
      <c r="DP1409" s="6"/>
      <c r="DQ1409" s="6"/>
      <c r="DR1409" s="6"/>
      <c r="DS1409" s="6"/>
      <c r="DU1409" s="6"/>
      <c r="DV1409" s="6"/>
      <c r="DW1409" s="6"/>
      <c r="DX1409" s="6"/>
      <c r="DY1409" s="6"/>
      <c r="DZ1409" s="6"/>
      <c r="EA1409" s="6"/>
      <c r="EB1409" s="6"/>
      <c r="EC1409" s="6"/>
      <c r="ED1409" s="6"/>
      <c r="EE1409" s="6"/>
      <c r="EF1409" s="6"/>
      <c r="EG1409" s="6"/>
    </row>
    <row r="1410" spans="48:137" customFormat="1" x14ac:dyDescent="0.2">
      <c r="AV1410" s="6"/>
      <c r="AW1410" s="158"/>
      <c r="AX1410" s="158"/>
      <c r="AY1410" s="158"/>
      <c r="AZ1410" s="158"/>
      <c r="BA1410" s="158"/>
      <c r="BB1410" s="6"/>
      <c r="BC1410" s="6"/>
      <c r="BD1410" s="6"/>
      <c r="BE1410" s="6"/>
      <c r="BF1410" s="6"/>
      <c r="BG1410" s="6"/>
      <c r="BH1410" s="6"/>
      <c r="BI1410" s="6"/>
      <c r="BJ1410" s="6"/>
      <c r="BK1410" s="6"/>
      <c r="BL1410" s="6"/>
      <c r="BM1410" s="6"/>
      <c r="BN1410" s="6"/>
      <c r="BO1410" s="6"/>
      <c r="BP1410" s="6"/>
      <c r="BQ1410" s="6"/>
      <c r="BR1410" s="6"/>
      <c r="BS1410" s="6"/>
      <c r="BT1410" s="6"/>
      <c r="BU1410" s="6"/>
      <c r="BV1410" s="6"/>
      <c r="BW1410" s="6"/>
      <c r="BX1410" s="6"/>
      <c r="BY1410" s="6"/>
      <c r="BZ1410" s="6"/>
      <c r="CA1410" s="6"/>
      <c r="CB1410" s="6"/>
      <c r="CC1410" s="6"/>
      <c r="CD1410" s="6"/>
      <c r="CE1410" s="6"/>
      <c r="CF1410" s="6"/>
      <c r="CG1410" s="6"/>
      <c r="CH1410" s="6"/>
      <c r="CI1410" s="6"/>
      <c r="CJ1410" s="6"/>
      <c r="CK1410" s="6"/>
      <c r="CL1410" s="6"/>
      <c r="CN1410" s="6"/>
      <c r="CO1410" s="6"/>
      <c r="CP1410" s="6"/>
      <c r="CQ1410" s="6"/>
      <c r="CR1410" s="6"/>
      <c r="CS1410" s="6"/>
      <c r="CT1410" s="6"/>
      <c r="CU1410" s="6"/>
      <c r="CV1410" s="6"/>
      <c r="CW1410" s="6"/>
      <c r="CX1410" s="6"/>
      <c r="CY1410" s="6"/>
      <c r="CZ1410" s="6"/>
      <c r="DA1410" s="6"/>
      <c r="DB1410" s="6"/>
      <c r="DC1410" s="6"/>
      <c r="DD1410" s="6"/>
      <c r="DE1410" s="6"/>
      <c r="DF1410" s="6"/>
      <c r="DG1410" s="6"/>
      <c r="DH1410" s="6"/>
      <c r="DJ1410" s="6"/>
      <c r="DK1410" s="6"/>
      <c r="DL1410" s="6"/>
      <c r="DM1410" s="6"/>
      <c r="DN1410" s="6"/>
      <c r="DO1410" s="6"/>
      <c r="DP1410" s="6"/>
      <c r="DQ1410" s="6"/>
      <c r="DR1410" s="6"/>
      <c r="DS1410" s="6"/>
      <c r="DU1410" s="6"/>
      <c r="DV1410" s="6"/>
      <c r="DW1410" s="6"/>
      <c r="DX1410" s="6"/>
      <c r="DY1410" s="6"/>
      <c r="DZ1410" s="6"/>
      <c r="EA1410" s="6"/>
      <c r="EB1410" s="6"/>
      <c r="EC1410" s="6"/>
      <c r="ED1410" s="6"/>
      <c r="EE1410" s="6"/>
      <c r="EF1410" s="6"/>
      <c r="EG1410" s="6"/>
    </row>
    <row r="1411" spans="48:137" customFormat="1" x14ac:dyDescent="0.2">
      <c r="AV1411" s="6"/>
      <c r="AW1411" s="158"/>
      <c r="AX1411" s="158"/>
      <c r="AY1411" s="158"/>
      <c r="AZ1411" s="158"/>
      <c r="BA1411" s="158"/>
      <c r="BB1411" s="6"/>
      <c r="BC1411" s="6"/>
      <c r="BD1411" s="6"/>
      <c r="BE1411" s="6"/>
      <c r="BF1411" s="6"/>
      <c r="BG1411" s="6"/>
      <c r="BH1411" s="6"/>
      <c r="BI1411" s="6"/>
      <c r="BJ1411" s="6"/>
      <c r="BK1411" s="6"/>
      <c r="BL1411" s="6"/>
      <c r="BM1411" s="6"/>
      <c r="BN1411" s="6"/>
      <c r="BO1411" s="6"/>
      <c r="BP1411" s="6"/>
      <c r="BQ1411" s="6"/>
      <c r="BR1411" s="6"/>
      <c r="BS1411" s="6"/>
      <c r="BT1411" s="6"/>
      <c r="BU1411" s="6"/>
      <c r="BV1411" s="6"/>
      <c r="BW1411" s="6"/>
      <c r="BX1411" s="6"/>
      <c r="BY1411" s="6"/>
      <c r="BZ1411" s="6"/>
      <c r="CA1411" s="6"/>
      <c r="CB1411" s="6"/>
      <c r="CC1411" s="6"/>
      <c r="CD1411" s="6"/>
      <c r="CE1411" s="6"/>
      <c r="CF1411" s="6"/>
      <c r="CG1411" s="6"/>
      <c r="CH1411" s="6"/>
      <c r="CI1411" s="6"/>
      <c r="CJ1411" s="6"/>
      <c r="CK1411" s="6"/>
      <c r="CL1411" s="6"/>
      <c r="CN1411" s="6"/>
      <c r="CO1411" s="6"/>
      <c r="CP1411" s="6"/>
      <c r="CQ1411" s="6"/>
      <c r="CR1411" s="6"/>
      <c r="CS1411" s="6"/>
      <c r="CT1411" s="6"/>
      <c r="CU1411" s="6"/>
      <c r="CV1411" s="6"/>
      <c r="CW1411" s="6"/>
      <c r="CX1411" s="6"/>
      <c r="CY1411" s="6"/>
      <c r="CZ1411" s="6"/>
      <c r="DA1411" s="6"/>
      <c r="DB1411" s="6"/>
      <c r="DC1411" s="6"/>
      <c r="DD1411" s="6"/>
      <c r="DE1411" s="6"/>
      <c r="DF1411" s="6"/>
      <c r="DG1411" s="6"/>
      <c r="DH1411" s="6"/>
      <c r="DJ1411" s="6"/>
      <c r="DK1411" s="6"/>
      <c r="DL1411" s="6"/>
      <c r="DM1411" s="6"/>
      <c r="DN1411" s="6"/>
      <c r="DO1411" s="6"/>
      <c r="DP1411" s="6"/>
      <c r="DQ1411" s="6"/>
      <c r="DR1411" s="6"/>
      <c r="DS1411" s="6"/>
      <c r="DU1411" s="6"/>
      <c r="DV1411" s="6"/>
      <c r="DW1411" s="6"/>
      <c r="DX1411" s="6"/>
      <c r="DY1411" s="6"/>
      <c r="DZ1411" s="6"/>
      <c r="EA1411" s="6"/>
      <c r="EB1411" s="6"/>
      <c r="EC1411" s="6"/>
      <c r="ED1411" s="6"/>
      <c r="EE1411" s="6"/>
      <c r="EF1411" s="6"/>
      <c r="EG1411" s="6"/>
    </row>
    <row r="1412" spans="48:137" customFormat="1" x14ac:dyDescent="0.2">
      <c r="AV1412" s="6"/>
      <c r="AW1412" s="158"/>
      <c r="AX1412" s="158"/>
      <c r="AY1412" s="158"/>
      <c r="AZ1412" s="158"/>
      <c r="BA1412" s="158"/>
      <c r="BB1412" s="6"/>
      <c r="BC1412" s="6"/>
      <c r="BD1412" s="6"/>
      <c r="BE1412" s="6"/>
      <c r="BF1412" s="6"/>
      <c r="BG1412" s="6"/>
      <c r="BH1412" s="6"/>
      <c r="BI1412" s="6"/>
      <c r="BJ1412" s="6"/>
      <c r="BK1412" s="6"/>
      <c r="BL1412" s="6"/>
      <c r="BM1412" s="6"/>
      <c r="BN1412" s="6"/>
      <c r="BO1412" s="6"/>
      <c r="BP1412" s="6"/>
      <c r="BQ1412" s="6"/>
      <c r="BR1412" s="6"/>
      <c r="BS1412" s="6"/>
      <c r="BT1412" s="6"/>
      <c r="BU1412" s="6"/>
      <c r="BV1412" s="6"/>
      <c r="BW1412" s="6"/>
      <c r="BX1412" s="6"/>
      <c r="BY1412" s="6"/>
      <c r="BZ1412" s="6"/>
      <c r="CA1412" s="6"/>
      <c r="CB1412" s="6"/>
      <c r="CC1412" s="6"/>
      <c r="CD1412" s="6"/>
      <c r="CE1412" s="6"/>
      <c r="CF1412" s="6"/>
      <c r="CG1412" s="6"/>
      <c r="CH1412" s="6"/>
      <c r="CI1412" s="6"/>
      <c r="CJ1412" s="6"/>
      <c r="CK1412" s="6"/>
      <c r="CL1412" s="6"/>
      <c r="CN1412" s="6"/>
      <c r="CO1412" s="6"/>
      <c r="CP1412" s="6"/>
      <c r="CQ1412" s="6"/>
      <c r="CR1412" s="6"/>
      <c r="CS1412" s="6"/>
      <c r="CT1412" s="6"/>
      <c r="CU1412" s="6"/>
      <c r="CV1412" s="6"/>
      <c r="CW1412" s="6"/>
      <c r="CX1412" s="6"/>
      <c r="CY1412" s="6"/>
      <c r="CZ1412" s="6"/>
      <c r="DA1412" s="6"/>
      <c r="DB1412" s="6"/>
      <c r="DC1412" s="6"/>
      <c r="DD1412" s="6"/>
      <c r="DE1412" s="6"/>
      <c r="DF1412" s="6"/>
      <c r="DG1412" s="6"/>
      <c r="DH1412" s="6"/>
      <c r="DJ1412" s="6"/>
      <c r="DK1412" s="6"/>
      <c r="DL1412" s="6"/>
      <c r="DM1412" s="6"/>
      <c r="DN1412" s="6"/>
      <c r="DO1412" s="6"/>
      <c r="DP1412" s="6"/>
      <c r="DQ1412" s="6"/>
      <c r="DR1412" s="6"/>
      <c r="DS1412" s="6"/>
      <c r="DU1412" s="6"/>
      <c r="DV1412" s="6"/>
      <c r="DW1412" s="6"/>
      <c r="DX1412" s="6"/>
      <c r="DY1412" s="6"/>
      <c r="DZ1412" s="6"/>
      <c r="EA1412" s="6"/>
      <c r="EB1412" s="6"/>
      <c r="EC1412" s="6"/>
      <c r="ED1412" s="6"/>
      <c r="EE1412" s="6"/>
      <c r="EF1412" s="6"/>
      <c r="EG1412" s="6"/>
    </row>
    <row r="1413" spans="48:137" customFormat="1" x14ac:dyDescent="0.2">
      <c r="AV1413" s="6"/>
      <c r="AW1413" s="158"/>
      <c r="AX1413" s="158"/>
      <c r="AY1413" s="158"/>
      <c r="AZ1413" s="158"/>
      <c r="BA1413" s="158"/>
      <c r="BB1413" s="6"/>
      <c r="BC1413" s="6"/>
      <c r="BD1413" s="6"/>
      <c r="BE1413" s="6"/>
      <c r="BF1413" s="6"/>
      <c r="BG1413" s="6"/>
      <c r="BH1413" s="6"/>
      <c r="BI1413" s="6"/>
      <c r="BJ1413" s="6"/>
      <c r="BK1413" s="6"/>
      <c r="BL1413" s="6"/>
      <c r="BM1413" s="6"/>
      <c r="BN1413" s="6"/>
      <c r="BO1413" s="6"/>
      <c r="BP1413" s="6"/>
      <c r="BQ1413" s="6"/>
      <c r="BR1413" s="6"/>
      <c r="BS1413" s="6"/>
      <c r="BT1413" s="6"/>
      <c r="BU1413" s="6"/>
      <c r="BV1413" s="6"/>
      <c r="BW1413" s="6"/>
      <c r="BX1413" s="6"/>
      <c r="BY1413" s="6"/>
      <c r="BZ1413" s="6"/>
      <c r="CA1413" s="6"/>
      <c r="CB1413" s="6"/>
      <c r="CC1413" s="6"/>
      <c r="CD1413" s="6"/>
      <c r="CE1413" s="6"/>
      <c r="CF1413" s="6"/>
      <c r="CG1413" s="6"/>
      <c r="CH1413" s="6"/>
      <c r="CI1413" s="6"/>
      <c r="CJ1413" s="6"/>
      <c r="CK1413" s="6"/>
      <c r="CL1413" s="6"/>
      <c r="CN1413" s="6"/>
      <c r="CO1413" s="6"/>
      <c r="CP1413" s="6"/>
      <c r="CQ1413" s="6"/>
      <c r="CR1413" s="6"/>
      <c r="CS1413" s="6"/>
      <c r="CT1413" s="6"/>
      <c r="CU1413" s="6"/>
      <c r="CV1413" s="6"/>
      <c r="CW1413" s="6"/>
      <c r="CX1413" s="6"/>
      <c r="CY1413" s="6"/>
      <c r="CZ1413" s="6"/>
      <c r="DA1413" s="6"/>
      <c r="DB1413" s="6"/>
      <c r="DC1413" s="6"/>
      <c r="DD1413" s="6"/>
      <c r="DE1413" s="6"/>
      <c r="DF1413" s="6"/>
      <c r="DG1413" s="6"/>
      <c r="DH1413" s="6"/>
      <c r="DJ1413" s="6"/>
      <c r="DK1413" s="6"/>
      <c r="DL1413" s="6"/>
      <c r="DM1413" s="6"/>
      <c r="DN1413" s="6"/>
      <c r="DO1413" s="6"/>
      <c r="DP1413" s="6"/>
      <c r="DQ1413" s="6"/>
      <c r="DR1413" s="6"/>
      <c r="DS1413" s="6"/>
      <c r="DU1413" s="6"/>
      <c r="DV1413" s="6"/>
      <c r="DW1413" s="6"/>
      <c r="DX1413" s="6"/>
      <c r="DY1413" s="6"/>
      <c r="DZ1413" s="6"/>
      <c r="EA1413" s="6"/>
      <c r="EB1413" s="6"/>
      <c r="EC1413" s="6"/>
      <c r="ED1413" s="6"/>
      <c r="EE1413" s="6"/>
      <c r="EF1413" s="6"/>
      <c r="EG1413" s="6"/>
    </row>
    <row r="1414" spans="48:137" customFormat="1" x14ac:dyDescent="0.2">
      <c r="AV1414" s="6"/>
      <c r="AW1414" s="158"/>
      <c r="AX1414" s="158"/>
      <c r="AY1414" s="158"/>
      <c r="AZ1414" s="158"/>
      <c r="BA1414" s="158"/>
      <c r="BB1414" s="6"/>
      <c r="BC1414" s="6"/>
      <c r="BD1414" s="6"/>
      <c r="BE1414" s="6"/>
      <c r="BF1414" s="6"/>
      <c r="BG1414" s="6"/>
      <c r="BH1414" s="6"/>
      <c r="BI1414" s="6"/>
      <c r="BJ1414" s="6"/>
      <c r="BK1414" s="6"/>
      <c r="BL1414" s="6"/>
      <c r="BM1414" s="6"/>
      <c r="BN1414" s="6"/>
      <c r="BO1414" s="6"/>
      <c r="BP1414" s="6"/>
      <c r="BQ1414" s="6"/>
      <c r="BR1414" s="6"/>
      <c r="BS1414" s="6"/>
      <c r="BT1414" s="6"/>
      <c r="BU1414" s="6"/>
      <c r="BV1414" s="6"/>
      <c r="BW1414" s="6"/>
      <c r="BX1414" s="6"/>
      <c r="BY1414" s="6"/>
      <c r="BZ1414" s="6"/>
      <c r="CA1414" s="6"/>
      <c r="CB1414" s="6"/>
      <c r="CC1414" s="6"/>
      <c r="CD1414" s="6"/>
      <c r="CE1414" s="6"/>
      <c r="CF1414" s="6"/>
      <c r="CG1414" s="6"/>
      <c r="CH1414" s="6"/>
      <c r="CI1414" s="6"/>
      <c r="CJ1414" s="6"/>
      <c r="CK1414" s="6"/>
      <c r="CL1414" s="6"/>
      <c r="CN1414" s="6"/>
      <c r="CO1414" s="6"/>
      <c r="CP1414" s="6"/>
      <c r="CQ1414" s="6"/>
      <c r="CR1414" s="6"/>
      <c r="CS1414" s="6"/>
      <c r="CT1414" s="6"/>
      <c r="CU1414" s="6"/>
      <c r="CV1414" s="6"/>
      <c r="CW1414" s="6"/>
      <c r="CX1414" s="6"/>
      <c r="CY1414" s="6"/>
      <c r="CZ1414" s="6"/>
      <c r="DA1414" s="6"/>
      <c r="DB1414" s="6"/>
      <c r="DC1414" s="6"/>
      <c r="DD1414" s="6"/>
      <c r="DE1414" s="6"/>
      <c r="DF1414" s="6"/>
      <c r="DG1414" s="6"/>
      <c r="DH1414" s="6"/>
      <c r="DJ1414" s="6"/>
      <c r="DK1414" s="6"/>
      <c r="DL1414" s="6"/>
      <c r="DM1414" s="6"/>
      <c r="DN1414" s="6"/>
      <c r="DO1414" s="6"/>
      <c r="DP1414" s="6"/>
      <c r="DQ1414" s="6"/>
      <c r="DR1414" s="6"/>
      <c r="DS1414" s="6"/>
      <c r="DU1414" s="6"/>
      <c r="DV1414" s="6"/>
      <c r="DW1414" s="6"/>
      <c r="DX1414" s="6"/>
      <c r="DY1414" s="6"/>
      <c r="DZ1414" s="6"/>
      <c r="EA1414" s="6"/>
      <c r="EB1414" s="6"/>
      <c r="EC1414" s="6"/>
      <c r="ED1414" s="6"/>
      <c r="EE1414" s="6"/>
      <c r="EF1414" s="6"/>
      <c r="EG1414" s="6"/>
    </row>
    <row r="1415" spans="48:137" customFormat="1" x14ac:dyDescent="0.2">
      <c r="AV1415" s="6"/>
      <c r="AW1415" s="158"/>
      <c r="AX1415" s="158"/>
      <c r="AY1415" s="158"/>
      <c r="AZ1415" s="158"/>
      <c r="BA1415" s="158"/>
      <c r="BB1415" s="6"/>
      <c r="BC1415" s="6"/>
      <c r="BD1415" s="6"/>
      <c r="BE1415" s="6"/>
      <c r="BF1415" s="6"/>
      <c r="BG1415" s="6"/>
      <c r="BH1415" s="6"/>
      <c r="BI1415" s="6"/>
      <c r="BJ1415" s="6"/>
      <c r="BK1415" s="6"/>
      <c r="BL1415" s="6"/>
      <c r="BM1415" s="6"/>
      <c r="BN1415" s="6"/>
      <c r="BO1415" s="6"/>
      <c r="BP1415" s="6"/>
      <c r="BQ1415" s="6"/>
      <c r="BR1415" s="6"/>
      <c r="BS1415" s="6"/>
      <c r="BT1415" s="6"/>
      <c r="BU1415" s="6"/>
      <c r="BV1415" s="6"/>
      <c r="BW1415" s="6"/>
      <c r="BX1415" s="6"/>
      <c r="BY1415" s="6"/>
      <c r="BZ1415" s="6"/>
      <c r="CA1415" s="6"/>
      <c r="CB1415" s="6"/>
      <c r="CC1415" s="6"/>
      <c r="CD1415" s="6"/>
      <c r="CE1415" s="6"/>
      <c r="CF1415" s="6"/>
      <c r="CG1415" s="6"/>
      <c r="CH1415" s="6"/>
      <c r="CI1415" s="6"/>
      <c r="CJ1415" s="6"/>
      <c r="CK1415" s="6"/>
      <c r="CL1415" s="6"/>
      <c r="CN1415" s="6"/>
      <c r="CO1415" s="6"/>
      <c r="CP1415" s="6"/>
      <c r="CQ1415" s="6"/>
      <c r="CR1415" s="6"/>
      <c r="CS1415" s="6"/>
      <c r="CT1415" s="6"/>
      <c r="CU1415" s="6"/>
      <c r="CV1415" s="6"/>
      <c r="CW1415" s="6"/>
      <c r="CX1415" s="6"/>
      <c r="CY1415" s="6"/>
      <c r="CZ1415" s="6"/>
      <c r="DA1415" s="6"/>
      <c r="DB1415" s="6"/>
      <c r="DC1415" s="6"/>
      <c r="DD1415" s="6"/>
      <c r="DE1415" s="6"/>
      <c r="DF1415" s="6"/>
      <c r="DG1415" s="6"/>
      <c r="DH1415" s="6"/>
      <c r="DJ1415" s="6"/>
      <c r="DK1415" s="6"/>
      <c r="DL1415" s="6"/>
      <c r="DM1415" s="6"/>
      <c r="DN1415" s="6"/>
      <c r="DO1415" s="6"/>
      <c r="DP1415" s="6"/>
      <c r="DQ1415" s="6"/>
      <c r="DR1415" s="6"/>
      <c r="DS1415" s="6"/>
      <c r="DU1415" s="6"/>
      <c r="DV1415" s="6"/>
      <c r="DW1415" s="6"/>
      <c r="DX1415" s="6"/>
      <c r="DY1415" s="6"/>
      <c r="DZ1415" s="6"/>
      <c r="EA1415" s="6"/>
      <c r="EB1415" s="6"/>
      <c r="EC1415" s="6"/>
      <c r="ED1415" s="6"/>
      <c r="EE1415" s="6"/>
      <c r="EF1415" s="6"/>
      <c r="EG1415" s="6"/>
    </row>
    <row r="1416" spans="48:137" customFormat="1" x14ac:dyDescent="0.2">
      <c r="AV1416" s="6"/>
      <c r="AW1416" s="158"/>
      <c r="AX1416" s="158"/>
      <c r="AY1416" s="158"/>
      <c r="AZ1416" s="158"/>
      <c r="BA1416" s="158"/>
      <c r="BB1416" s="6"/>
      <c r="BC1416" s="6"/>
      <c r="BD1416" s="6"/>
      <c r="BE1416" s="6"/>
      <c r="BF1416" s="6"/>
      <c r="BG1416" s="6"/>
      <c r="BH1416" s="6"/>
      <c r="BI1416" s="6"/>
      <c r="BJ1416" s="6"/>
      <c r="BK1416" s="6"/>
      <c r="BL1416" s="6"/>
      <c r="BM1416" s="6"/>
      <c r="BN1416" s="6"/>
      <c r="BO1416" s="6"/>
      <c r="BP1416" s="6"/>
      <c r="BQ1416" s="6"/>
      <c r="BR1416" s="6"/>
      <c r="BS1416" s="6"/>
      <c r="BT1416" s="6"/>
      <c r="BU1416" s="6"/>
      <c r="BV1416" s="6"/>
      <c r="BW1416" s="6"/>
      <c r="BX1416" s="6"/>
      <c r="BY1416" s="6"/>
      <c r="BZ1416" s="6"/>
      <c r="CA1416" s="6"/>
      <c r="CB1416" s="6"/>
      <c r="CC1416" s="6"/>
      <c r="CD1416" s="6"/>
      <c r="CE1416" s="6"/>
      <c r="CF1416" s="6"/>
      <c r="CG1416" s="6"/>
      <c r="CH1416" s="6"/>
      <c r="CI1416" s="6"/>
      <c r="CJ1416" s="6"/>
      <c r="CK1416" s="6"/>
      <c r="CL1416" s="6"/>
      <c r="CN1416" s="6"/>
      <c r="CO1416" s="6"/>
      <c r="CP1416" s="6"/>
      <c r="CQ1416" s="6"/>
      <c r="CR1416" s="6"/>
      <c r="CS1416" s="6"/>
      <c r="CT1416" s="6"/>
      <c r="CU1416" s="6"/>
      <c r="CV1416" s="6"/>
      <c r="CW1416" s="6"/>
      <c r="CX1416" s="6"/>
      <c r="CY1416" s="6"/>
      <c r="CZ1416" s="6"/>
      <c r="DA1416" s="6"/>
      <c r="DB1416" s="6"/>
      <c r="DC1416" s="6"/>
      <c r="DD1416" s="6"/>
      <c r="DE1416" s="6"/>
      <c r="DF1416" s="6"/>
      <c r="DG1416" s="6"/>
      <c r="DH1416" s="6"/>
      <c r="DJ1416" s="6"/>
      <c r="DK1416" s="6"/>
      <c r="DL1416" s="6"/>
      <c r="DM1416" s="6"/>
      <c r="DN1416" s="6"/>
      <c r="DO1416" s="6"/>
      <c r="DP1416" s="6"/>
      <c r="DQ1416" s="6"/>
      <c r="DR1416" s="6"/>
      <c r="DS1416" s="6"/>
      <c r="DU1416" s="6"/>
      <c r="DV1416" s="6"/>
      <c r="DW1416" s="6"/>
      <c r="DX1416" s="6"/>
      <c r="DY1416" s="6"/>
      <c r="DZ1416" s="6"/>
      <c r="EA1416" s="6"/>
      <c r="EB1416" s="6"/>
      <c r="EC1416" s="6"/>
      <c r="ED1416" s="6"/>
      <c r="EE1416" s="6"/>
      <c r="EF1416" s="6"/>
      <c r="EG1416" s="6"/>
    </row>
    <row r="1417" spans="48:137" customFormat="1" x14ac:dyDescent="0.2">
      <c r="AV1417" s="6"/>
      <c r="AW1417" s="158"/>
      <c r="AX1417" s="158"/>
      <c r="AY1417" s="158"/>
      <c r="AZ1417" s="158"/>
      <c r="BA1417" s="158"/>
      <c r="BB1417" s="6"/>
      <c r="BC1417" s="6"/>
      <c r="BD1417" s="6"/>
      <c r="BE1417" s="6"/>
      <c r="BF1417" s="6"/>
      <c r="BG1417" s="6"/>
      <c r="BH1417" s="6"/>
      <c r="BI1417" s="6"/>
      <c r="BJ1417" s="6"/>
      <c r="BK1417" s="6"/>
      <c r="BL1417" s="6"/>
      <c r="BM1417" s="6"/>
      <c r="BN1417" s="6"/>
      <c r="BO1417" s="6"/>
      <c r="BP1417" s="6"/>
      <c r="BQ1417" s="6"/>
      <c r="BR1417" s="6"/>
      <c r="BS1417" s="6"/>
      <c r="BT1417" s="6"/>
      <c r="BU1417" s="6"/>
      <c r="BV1417" s="6"/>
      <c r="BW1417" s="6"/>
      <c r="BX1417" s="6"/>
      <c r="BY1417" s="6"/>
      <c r="BZ1417" s="6"/>
      <c r="CA1417" s="6"/>
      <c r="CB1417" s="6"/>
      <c r="CC1417" s="6"/>
      <c r="CD1417" s="6"/>
      <c r="CE1417" s="6"/>
      <c r="CF1417" s="6"/>
      <c r="CG1417" s="6"/>
      <c r="CH1417" s="6"/>
      <c r="CI1417" s="6"/>
      <c r="CJ1417" s="6"/>
      <c r="CK1417" s="6"/>
      <c r="CL1417" s="6"/>
      <c r="CN1417" s="6"/>
      <c r="CO1417" s="6"/>
      <c r="CP1417" s="6"/>
      <c r="CQ1417" s="6"/>
      <c r="CR1417" s="6"/>
      <c r="CS1417" s="6"/>
      <c r="CT1417" s="6"/>
      <c r="CU1417" s="6"/>
      <c r="CV1417" s="6"/>
      <c r="CW1417" s="6"/>
      <c r="CX1417" s="6"/>
      <c r="CY1417" s="6"/>
      <c r="CZ1417" s="6"/>
      <c r="DA1417" s="6"/>
      <c r="DB1417" s="6"/>
      <c r="DC1417" s="6"/>
      <c r="DD1417" s="6"/>
      <c r="DE1417" s="6"/>
      <c r="DF1417" s="6"/>
      <c r="DG1417" s="6"/>
      <c r="DH1417" s="6"/>
      <c r="DJ1417" s="6"/>
      <c r="DK1417" s="6"/>
      <c r="DL1417" s="6"/>
      <c r="DM1417" s="6"/>
      <c r="DN1417" s="6"/>
      <c r="DO1417" s="6"/>
      <c r="DP1417" s="6"/>
      <c r="DQ1417" s="6"/>
      <c r="DR1417" s="6"/>
      <c r="DS1417" s="6"/>
      <c r="DU1417" s="6"/>
      <c r="DV1417" s="6"/>
      <c r="DW1417" s="6"/>
      <c r="DX1417" s="6"/>
      <c r="DY1417" s="6"/>
      <c r="DZ1417" s="6"/>
      <c r="EA1417" s="6"/>
      <c r="EB1417" s="6"/>
      <c r="EC1417" s="6"/>
      <c r="ED1417" s="6"/>
      <c r="EE1417" s="6"/>
      <c r="EF1417" s="6"/>
      <c r="EG1417" s="6"/>
    </row>
    <row r="1418" spans="48:137" customFormat="1" x14ac:dyDescent="0.2">
      <c r="AV1418" s="6"/>
      <c r="AW1418" s="158"/>
      <c r="AX1418" s="158"/>
      <c r="AY1418" s="158"/>
      <c r="AZ1418" s="158"/>
      <c r="BA1418" s="158"/>
      <c r="BB1418" s="6"/>
      <c r="BC1418" s="6"/>
      <c r="BD1418" s="6"/>
      <c r="BE1418" s="6"/>
      <c r="BF1418" s="6"/>
      <c r="BG1418" s="6"/>
      <c r="BH1418" s="6"/>
      <c r="BI1418" s="6"/>
      <c r="BJ1418" s="6"/>
      <c r="BK1418" s="6"/>
      <c r="BL1418" s="6"/>
      <c r="BM1418" s="6"/>
      <c r="BN1418" s="6"/>
      <c r="BO1418" s="6"/>
      <c r="BP1418" s="6"/>
      <c r="BQ1418" s="6"/>
      <c r="BR1418" s="6"/>
      <c r="BS1418" s="6"/>
      <c r="BT1418" s="6"/>
      <c r="BU1418" s="6"/>
      <c r="BV1418" s="6"/>
      <c r="BW1418" s="6"/>
      <c r="BX1418" s="6"/>
      <c r="BY1418" s="6"/>
      <c r="BZ1418" s="6"/>
      <c r="CA1418" s="6"/>
      <c r="CB1418" s="6"/>
      <c r="CC1418" s="6"/>
      <c r="CD1418" s="6"/>
      <c r="CE1418" s="6"/>
      <c r="CF1418" s="6"/>
      <c r="CG1418" s="6"/>
      <c r="CH1418" s="6"/>
      <c r="CI1418" s="6"/>
      <c r="CJ1418" s="6"/>
      <c r="CK1418" s="6"/>
      <c r="CL1418" s="6"/>
      <c r="CN1418" s="6"/>
      <c r="CO1418" s="6"/>
      <c r="CP1418" s="6"/>
      <c r="CQ1418" s="6"/>
      <c r="CR1418" s="6"/>
      <c r="CS1418" s="6"/>
      <c r="CT1418" s="6"/>
      <c r="CU1418" s="6"/>
      <c r="CV1418" s="6"/>
      <c r="CW1418" s="6"/>
      <c r="CX1418" s="6"/>
      <c r="CY1418" s="6"/>
      <c r="CZ1418" s="6"/>
      <c r="DA1418" s="6"/>
      <c r="DB1418" s="6"/>
      <c r="DC1418" s="6"/>
      <c r="DD1418" s="6"/>
      <c r="DE1418" s="6"/>
      <c r="DF1418" s="6"/>
      <c r="DG1418" s="6"/>
      <c r="DH1418" s="6"/>
      <c r="DJ1418" s="6"/>
      <c r="DK1418" s="6"/>
      <c r="DL1418" s="6"/>
      <c r="DM1418" s="6"/>
      <c r="DN1418" s="6"/>
      <c r="DO1418" s="6"/>
      <c r="DP1418" s="6"/>
      <c r="DQ1418" s="6"/>
      <c r="DR1418" s="6"/>
      <c r="DS1418" s="6"/>
      <c r="DU1418" s="6"/>
      <c r="DV1418" s="6"/>
      <c r="DW1418" s="6"/>
      <c r="DX1418" s="6"/>
      <c r="DY1418" s="6"/>
      <c r="DZ1418" s="6"/>
      <c r="EA1418" s="6"/>
      <c r="EB1418" s="6"/>
      <c r="EC1418" s="6"/>
      <c r="ED1418" s="6"/>
      <c r="EE1418" s="6"/>
      <c r="EF1418" s="6"/>
      <c r="EG1418" s="6"/>
    </row>
    <row r="1419" spans="48:137" customFormat="1" x14ac:dyDescent="0.2">
      <c r="AV1419" s="6"/>
      <c r="AW1419" s="158"/>
      <c r="AX1419" s="158"/>
      <c r="AY1419" s="158"/>
      <c r="AZ1419" s="158"/>
      <c r="BA1419" s="158"/>
      <c r="BB1419" s="6"/>
      <c r="BC1419" s="6"/>
      <c r="BD1419" s="6"/>
      <c r="BE1419" s="6"/>
      <c r="BF1419" s="6"/>
      <c r="BG1419" s="6"/>
      <c r="BH1419" s="6"/>
      <c r="BI1419" s="6"/>
      <c r="BJ1419" s="6"/>
      <c r="BK1419" s="6"/>
      <c r="BL1419" s="6"/>
      <c r="BM1419" s="6"/>
      <c r="BN1419" s="6"/>
      <c r="BO1419" s="6"/>
      <c r="BP1419" s="6"/>
      <c r="BQ1419" s="6"/>
      <c r="BR1419" s="6"/>
      <c r="BS1419" s="6"/>
      <c r="BT1419" s="6"/>
      <c r="BU1419" s="6"/>
      <c r="BV1419" s="6"/>
      <c r="BW1419" s="6"/>
      <c r="BX1419" s="6"/>
      <c r="BY1419" s="6"/>
      <c r="BZ1419" s="6"/>
      <c r="CA1419" s="6"/>
      <c r="CB1419" s="6"/>
      <c r="CC1419" s="6"/>
      <c r="CD1419" s="6"/>
      <c r="CE1419" s="6"/>
      <c r="CF1419" s="6"/>
      <c r="CG1419" s="6"/>
      <c r="CH1419" s="6"/>
      <c r="CI1419" s="6"/>
      <c r="CJ1419" s="6"/>
      <c r="CK1419" s="6"/>
      <c r="CL1419" s="6"/>
      <c r="CN1419" s="6"/>
      <c r="CO1419" s="6"/>
      <c r="CP1419" s="6"/>
      <c r="CQ1419" s="6"/>
      <c r="CR1419" s="6"/>
      <c r="CS1419" s="6"/>
      <c r="CT1419" s="6"/>
      <c r="CU1419" s="6"/>
      <c r="CV1419" s="6"/>
      <c r="CW1419" s="6"/>
      <c r="CX1419" s="6"/>
      <c r="CY1419" s="6"/>
      <c r="CZ1419" s="6"/>
      <c r="DA1419" s="6"/>
      <c r="DB1419" s="6"/>
      <c r="DC1419" s="6"/>
      <c r="DD1419" s="6"/>
      <c r="DE1419" s="6"/>
      <c r="DF1419" s="6"/>
      <c r="DG1419" s="6"/>
      <c r="DH1419" s="6"/>
      <c r="DJ1419" s="6"/>
      <c r="DK1419" s="6"/>
      <c r="DL1419" s="6"/>
      <c r="DM1419" s="6"/>
      <c r="DN1419" s="6"/>
      <c r="DO1419" s="6"/>
      <c r="DP1419" s="6"/>
      <c r="DQ1419" s="6"/>
      <c r="DR1419" s="6"/>
      <c r="DS1419" s="6"/>
      <c r="DU1419" s="6"/>
      <c r="DV1419" s="6"/>
      <c r="DW1419" s="6"/>
      <c r="DX1419" s="6"/>
      <c r="DY1419" s="6"/>
      <c r="DZ1419" s="6"/>
      <c r="EA1419" s="6"/>
      <c r="EB1419" s="6"/>
      <c r="EC1419" s="6"/>
      <c r="ED1419" s="6"/>
      <c r="EE1419" s="6"/>
      <c r="EF1419" s="6"/>
      <c r="EG1419" s="6"/>
    </row>
    <row r="1420" spans="48:137" customFormat="1" x14ac:dyDescent="0.2">
      <c r="AV1420" s="6"/>
      <c r="AW1420" s="158"/>
      <c r="AX1420" s="158"/>
      <c r="AY1420" s="158"/>
      <c r="AZ1420" s="158"/>
      <c r="BA1420" s="158"/>
      <c r="BB1420" s="6"/>
      <c r="BC1420" s="6"/>
      <c r="BD1420" s="6"/>
      <c r="BE1420" s="6"/>
      <c r="BF1420" s="6"/>
      <c r="BG1420" s="6"/>
      <c r="BH1420" s="6"/>
      <c r="BI1420" s="6"/>
      <c r="BJ1420" s="6"/>
      <c r="BK1420" s="6"/>
      <c r="BL1420" s="6"/>
      <c r="BM1420" s="6"/>
      <c r="BN1420" s="6"/>
      <c r="BO1420" s="6"/>
      <c r="BP1420" s="6"/>
      <c r="BQ1420" s="6"/>
      <c r="BR1420" s="6"/>
      <c r="BS1420" s="6"/>
      <c r="BT1420" s="6"/>
      <c r="BU1420" s="6"/>
      <c r="BV1420" s="6"/>
      <c r="BW1420" s="6"/>
      <c r="BX1420" s="6"/>
      <c r="BY1420" s="6"/>
      <c r="BZ1420" s="6"/>
      <c r="CA1420" s="6"/>
      <c r="CB1420" s="6"/>
      <c r="CC1420" s="6"/>
      <c r="CD1420" s="6"/>
      <c r="CE1420" s="6"/>
      <c r="CF1420" s="6"/>
      <c r="CG1420" s="6"/>
      <c r="CH1420" s="6"/>
      <c r="CI1420" s="6"/>
      <c r="CJ1420" s="6"/>
      <c r="CK1420" s="6"/>
      <c r="CL1420" s="6"/>
      <c r="CN1420" s="6"/>
      <c r="CO1420" s="6"/>
      <c r="CP1420" s="6"/>
      <c r="CQ1420" s="6"/>
      <c r="CR1420" s="6"/>
      <c r="CS1420" s="6"/>
      <c r="CT1420" s="6"/>
      <c r="CU1420" s="6"/>
      <c r="CV1420" s="6"/>
      <c r="CW1420" s="6"/>
      <c r="CX1420" s="6"/>
      <c r="CY1420" s="6"/>
      <c r="CZ1420" s="6"/>
      <c r="DA1420" s="6"/>
      <c r="DB1420" s="6"/>
      <c r="DC1420" s="6"/>
      <c r="DD1420" s="6"/>
      <c r="DE1420" s="6"/>
      <c r="DF1420" s="6"/>
      <c r="DG1420" s="6"/>
      <c r="DH1420" s="6"/>
      <c r="DJ1420" s="6"/>
      <c r="DK1420" s="6"/>
      <c r="DL1420" s="6"/>
      <c r="DM1420" s="6"/>
      <c r="DN1420" s="6"/>
      <c r="DO1420" s="6"/>
      <c r="DP1420" s="6"/>
      <c r="DQ1420" s="6"/>
      <c r="DR1420" s="6"/>
      <c r="DS1420" s="6"/>
      <c r="DU1420" s="6"/>
      <c r="DV1420" s="6"/>
      <c r="DW1420" s="6"/>
      <c r="DX1420" s="6"/>
      <c r="DY1420" s="6"/>
      <c r="DZ1420" s="6"/>
      <c r="EA1420" s="6"/>
      <c r="EB1420" s="6"/>
      <c r="EC1420" s="6"/>
      <c r="ED1420" s="6"/>
      <c r="EE1420" s="6"/>
      <c r="EF1420" s="6"/>
      <c r="EG1420" s="6"/>
    </row>
    <row r="1421" spans="48:137" customFormat="1" x14ac:dyDescent="0.2">
      <c r="AV1421" s="6"/>
      <c r="AW1421" s="158"/>
      <c r="AX1421" s="158"/>
      <c r="AY1421" s="158"/>
      <c r="AZ1421" s="158"/>
      <c r="BA1421" s="158"/>
      <c r="BB1421" s="6"/>
      <c r="BC1421" s="6"/>
      <c r="BD1421" s="6"/>
      <c r="BE1421" s="6"/>
      <c r="BF1421" s="6"/>
      <c r="BG1421" s="6"/>
      <c r="BH1421" s="6"/>
      <c r="BI1421" s="6"/>
      <c r="BJ1421" s="6"/>
      <c r="BK1421" s="6"/>
      <c r="BL1421" s="6"/>
      <c r="BM1421" s="6"/>
      <c r="BN1421" s="6"/>
      <c r="BO1421" s="6"/>
      <c r="BP1421" s="6"/>
      <c r="BQ1421" s="6"/>
      <c r="BR1421" s="6"/>
      <c r="BS1421" s="6"/>
      <c r="BT1421" s="6"/>
      <c r="BU1421" s="6"/>
      <c r="BV1421" s="6"/>
      <c r="BW1421" s="6"/>
      <c r="BX1421" s="6"/>
      <c r="BY1421" s="6"/>
      <c r="BZ1421" s="6"/>
      <c r="CA1421" s="6"/>
      <c r="CB1421" s="6"/>
      <c r="CC1421" s="6"/>
      <c r="CD1421" s="6"/>
      <c r="CE1421" s="6"/>
      <c r="CF1421" s="6"/>
      <c r="CG1421" s="6"/>
      <c r="CH1421" s="6"/>
      <c r="CI1421" s="6"/>
      <c r="CJ1421" s="6"/>
      <c r="CK1421" s="6"/>
      <c r="CL1421" s="6"/>
      <c r="CN1421" s="6"/>
      <c r="CO1421" s="6"/>
      <c r="CP1421" s="6"/>
      <c r="CQ1421" s="6"/>
      <c r="CR1421" s="6"/>
      <c r="CS1421" s="6"/>
      <c r="CT1421" s="6"/>
      <c r="CU1421" s="6"/>
      <c r="CV1421" s="6"/>
      <c r="CW1421" s="6"/>
      <c r="CX1421" s="6"/>
      <c r="CY1421" s="6"/>
      <c r="CZ1421" s="6"/>
      <c r="DA1421" s="6"/>
      <c r="DB1421" s="6"/>
      <c r="DC1421" s="6"/>
      <c r="DD1421" s="6"/>
      <c r="DE1421" s="6"/>
      <c r="DF1421" s="6"/>
      <c r="DG1421" s="6"/>
      <c r="DH1421" s="6"/>
      <c r="DJ1421" s="6"/>
      <c r="DK1421" s="6"/>
      <c r="DL1421" s="6"/>
      <c r="DM1421" s="6"/>
      <c r="DN1421" s="6"/>
      <c r="DO1421" s="6"/>
      <c r="DP1421" s="6"/>
      <c r="DQ1421" s="6"/>
      <c r="DR1421" s="6"/>
      <c r="DS1421" s="6"/>
      <c r="DU1421" s="6"/>
      <c r="DV1421" s="6"/>
      <c r="DW1421" s="6"/>
      <c r="DX1421" s="6"/>
      <c r="DY1421" s="6"/>
      <c r="DZ1421" s="6"/>
      <c r="EA1421" s="6"/>
      <c r="EB1421" s="6"/>
      <c r="EC1421" s="6"/>
      <c r="ED1421" s="6"/>
      <c r="EE1421" s="6"/>
      <c r="EF1421" s="6"/>
      <c r="EG1421" s="6"/>
    </row>
    <row r="1422" spans="48:137" customFormat="1" x14ac:dyDescent="0.2">
      <c r="AV1422" s="6"/>
      <c r="AW1422" s="158"/>
      <c r="AX1422" s="158"/>
      <c r="AY1422" s="158"/>
      <c r="AZ1422" s="158"/>
      <c r="BA1422" s="158"/>
      <c r="BB1422" s="6"/>
      <c r="BC1422" s="6"/>
      <c r="BD1422" s="6"/>
      <c r="BE1422" s="6"/>
      <c r="BF1422" s="6"/>
      <c r="BG1422" s="6"/>
      <c r="BH1422" s="6"/>
      <c r="BI1422" s="6"/>
      <c r="BJ1422" s="6"/>
      <c r="BK1422" s="6"/>
      <c r="BL1422" s="6"/>
      <c r="BM1422" s="6"/>
      <c r="BN1422" s="6"/>
      <c r="BO1422" s="6"/>
      <c r="BP1422" s="6"/>
      <c r="BQ1422" s="6"/>
      <c r="BR1422" s="6"/>
      <c r="BS1422" s="6"/>
      <c r="BT1422" s="6"/>
      <c r="BU1422" s="6"/>
      <c r="BV1422" s="6"/>
      <c r="BW1422" s="6"/>
      <c r="BX1422" s="6"/>
      <c r="BY1422" s="6"/>
      <c r="BZ1422" s="6"/>
      <c r="CA1422" s="6"/>
      <c r="CB1422" s="6"/>
      <c r="CC1422" s="6"/>
      <c r="CD1422" s="6"/>
      <c r="CE1422" s="6"/>
      <c r="CF1422" s="6"/>
      <c r="CG1422" s="6"/>
      <c r="CH1422" s="6"/>
      <c r="CI1422" s="6"/>
      <c r="CJ1422" s="6"/>
      <c r="CK1422" s="6"/>
      <c r="CL1422" s="6"/>
      <c r="CN1422" s="6"/>
      <c r="CO1422" s="6"/>
      <c r="CP1422" s="6"/>
      <c r="CQ1422" s="6"/>
      <c r="CR1422" s="6"/>
      <c r="CS1422" s="6"/>
      <c r="CT1422" s="6"/>
      <c r="CU1422" s="6"/>
      <c r="CV1422" s="6"/>
      <c r="CW1422" s="6"/>
      <c r="CX1422" s="6"/>
      <c r="CY1422" s="6"/>
      <c r="CZ1422" s="6"/>
      <c r="DA1422" s="6"/>
      <c r="DB1422" s="6"/>
      <c r="DC1422" s="6"/>
      <c r="DD1422" s="6"/>
      <c r="DE1422" s="6"/>
      <c r="DF1422" s="6"/>
      <c r="DG1422" s="6"/>
      <c r="DH1422" s="6"/>
      <c r="DJ1422" s="6"/>
      <c r="DK1422" s="6"/>
      <c r="DL1422" s="6"/>
      <c r="DM1422" s="6"/>
      <c r="DN1422" s="6"/>
      <c r="DO1422" s="6"/>
      <c r="DP1422" s="6"/>
      <c r="DQ1422" s="6"/>
      <c r="DR1422" s="6"/>
      <c r="DS1422" s="6"/>
      <c r="DU1422" s="6"/>
      <c r="DV1422" s="6"/>
      <c r="DW1422" s="6"/>
      <c r="DX1422" s="6"/>
      <c r="DY1422" s="6"/>
      <c r="DZ1422" s="6"/>
      <c r="EA1422" s="6"/>
      <c r="EB1422" s="6"/>
      <c r="EC1422" s="6"/>
      <c r="ED1422" s="6"/>
      <c r="EE1422" s="6"/>
      <c r="EF1422" s="6"/>
      <c r="EG1422" s="6"/>
    </row>
    <row r="1423" spans="48:137" customFormat="1" x14ac:dyDescent="0.2">
      <c r="AV1423" s="6"/>
      <c r="AW1423" s="158"/>
      <c r="AX1423" s="158"/>
      <c r="AY1423" s="158"/>
      <c r="AZ1423" s="158"/>
      <c r="BA1423" s="158"/>
      <c r="BB1423" s="6"/>
      <c r="BC1423" s="6"/>
      <c r="BD1423" s="6"/>
      <c r="BE1423" s="6"/>
      <c r="BF1423" s="6"/>
      <c r="BG1423" s="6"/>
      <c r="BH1423" s="6"/>
      <c r="BI1423" s="6"/>
      <c r="BJ1423" s="6"/>
      <c r="BK1423" s="6"/>
      <c r="BL1423" s="6"/>
      <c r="BM1423" s="6"/>
      <c r="BN1423" s="6"/>
      <c r="BO1423" s="6"/>
      <c r="BP1423" s="6"/>
      <c r="BQ1423" s="6"/>
      <c r="BR1423" s="6"/>
      <c r="BS1423" s="6"/>
      <c r="BT1423" s="6"/>
      <c r="BU1423" s="6"/>
      <c r="BV1423" s="6"/>
      <c r="BW1423" s="6"/>
      <c r="BX1423" s="6"/>
      <c r="BY1423" s="6"/>
      <c r="BZ1423" s="6"/>
      <c r="CA1423" s="6"/>
      <c r="CB1423" s="6"/>
      <c r="CC1423" s="6"/>
      <c r="CD1423" s="6"/>
      <c r="CE1423" s="6"/>
      <c r="CF1423" s="6"/>
      <c r="CG1423" s="6"/>
      <c r="CH1423" s="6"/>
      <c r="CI1423" s="6"/>
      <c r="CJ1423" s="6"/>
      <c r="CK1423" s="6"/>
      <c r="CL1423" s="6"/>
      <c r="CN1423" s="6"/>
      <c r="CO1423" s="6"/>
      <c r="CP1423" s="6"/>
      <c r="CQ1423" s="6"/>
      <c r="CR1423" s="6"/>
      <c r="CS1423" s="6"/>
      <c r="CT1423" s="6"/>
      <c r="CU1423" s="6"/>
      <c r="CV1423" s="6"/>
      <c r="CW1423" s="6"/>
      <c r="CX1423" s="6"/>
      <c r="CY1423" s="6"/>
      <c r="CZ1423" s="6"/>
      <c r="DA1423" s="6"/>
      <c r="DB1423" s="6"/>
      <c r="DC1423" s="6"/>
      <c r="DD1423" s="6"/>
      <c r="DE1423" s="6"/>
      <c r="DF1423" s="6"/>
      <c r="DG1423" s="6"/>
      <c r="DH1423" s="6"/>
      <c r="DJ1423" s="6"/>
      <c r="DK1423" s="6"/>
      <c r="DL1423" s="6"/>
      <c r="DM1423" s="6"/>
      <c r="DN1423" s="6"/>
      <c r="DO1423" s="6"/>
      <c r="DP1423" s="6"/>
      <c r="DQ1423" s="6"/>
      <c r="DR1423" s="6"/>
      <c r="DS1423" s="6"/>
      <c r="DU1423" s="6"/>
      <c r="DV1423" s="6"/>
      <c r="DW1423" s="6"/>
      <c r="DX1423" s="6"/>
      <c r="DY1423" s="6"/>
      <c r="DZ1423" s="6"/>
      <c r="EA1423" s="6"/>
      <c r="EB1423" s="6"/>
      <c r="EC1423" s="6"/>
      <c r="ED1423" s="6"/>
      <c r="EE1423" s="6"/>
      <c r="EF1423" s="6"/>
      <c r="EG1423" s="6"/>
    </row>
    <row r="1424" spans="48:137" customFormat="1" x14ac:dyDescent="0.2">
      <c r="AV1424" s="6"/>
      <c r="AW1424" s="158"/>
      <c r="AX1424" s="158"/>
      <c r="AY1424" s="158"/>
      <c r="AZ1424" s="158"/>
      <c r="BA1424" s="158"/>
      <c r="BB1424" s="6"/>
      <c r="BC1424" s="6"/>
      <c r="BD1424" s="6"/>
      <c r="BE1424" s="6"/>
      <c r="BF1424" s="6"/>
      <c r="BG1424" s="6"/>
      <c r="BH1424" s="6"/>
      <c r="BI1424" s="6"/>
      <c r="BJ1424" s="6"/>
      <c r="BK1424" s="6"/>
      <c r="BL1424" s="6"/>
      <c r="BM1424" s="6"/>
      <c r="BN1424" s="6"/>
      <c r="BO1424" s="6"/>
      <c r="BP1424" s="6"/>
      <c r="BQ1424" s="6"/>
      <c r="BR1424" s="6"/>
      <c r="BS1424" s="6"/>
      <c r="BT1424" s="6"/>
      <c r="BU1424" s="6"/>
      <c r="BV1424" s="6"/>
      <c r="BW1424" s="6"/>
      <c r="BX1424" s="6"/>
      <c r="BY1424" s="6"/>
      <c r="BZ1424" s="6"/>
      <c r="CA1424" s="6"/>
      <c r="CB1424" s="6"/>
      <c r="CC1424" s="6"/>
      <c r="CD1424" s="6"/>
      <c r="CE1424" s="6"/>
      <c r="CF1424" s="6"/>
      <c r="CG1424" s="6"/>
      <c r="CH1424" s="6"/>
      <c r="CI1424" s="6"/>
      <c r="CJ1424" s="6"/>
      <c r="CK1424" s="6"/>
      <c r="CL1424" s="6"/>
      <c r="CN1424" s="6"/>
      <c r="CO1424" s="6"/>
      <c r="CP1424" s="6"/>
      <c r="CQ1424" s="6"/>
      <c r="CR1424" s="6"/>
      <c r="CS1424" s="6"/>
      <c r="CT1424" s="6"/>
      <c r="CU1424" s="6"/>
      <c r="CV1424" s="6"/>
      <c r="CW1424" s="6"/>
      <c r="CX1424" s="6"/>
      <c r="CY1424" s="6"/>
      <c r="CZ1424" s="6"/>
      <c r="DA1424" s="6"/>
      <c r="DB1424" s="6"/>
      <c r="DC1424" s="6"/>
      <c r="DD1424" s="6"/>
      <c r="DE1424" s="6"/>
      <c r="DF1424" s="6"/>
      <c r="DG1424" s="6"/>
      <c r="DH1424" s="6"/>
      <c r="DJ1424" s="6"/>
      <c r="DK1424" s="6"/>
      <c r="DL1424" s="6"/>
      <c r="DM1424" s="6"/>
      <c r="DN1424" s="6"/>
      <c r="DO1424" s="6"/>
      <c r="DP1424" s="6"/>
      <c r="DQ1424" s="6"/>
      <c r="DR1424" s="6"/>
      <c r="DS1424" s="6"/>
      <c r="DU1424" s="6"/>
      <c r="DV1424" s="6"/>
      <c r="DW1424" s="6"/>
      <c r="DX1424" s="6"/>
      <c r="DY1424" s="6"/>
      <c r="DZ1424" s="6"/>
      <c r="EA1424" s="6"/>
      <c r="EB1424" s="6"/>
      <c r="EC1424" s="6"/>
      <c r="ED1424" s="6"/>
      <c r="EE1424" s="6"/>
      <c r="EF1424" s="6"/>
      <c r="EG1424" s="6"/>
    </row>
    <row r="1425" spans="48:137" customFormat="1" x14ac:dyDescent="0.2">
      <c r="AV1425" s="6"/>
      <c r="AW1425" s="158"/>
      <c r="AX1425" s="158"/>
      <c r="AY1425" s="158"/>
      <c r="AZ1425" s="158"/>
      <c r="BA1425" s="158"/>
      <c r="BB1425" s="6"/>
      <c r="BC1425" s="6"/>
      <c r="BD1425" s="6"/>
      <c r="BE1425" s="6"/>
      <c r="BF1425" s="6"/>
      <c r="BG1425" s="6"/>
      <c r="BH1425" s="6"/>
      <c r="BI1425" s="6"/>
      <c r="BJ1425" s="6"/>
      <c r="BK1425" s="6"/>
      <c r="BL1425" s="6"/>
      <c r="BM1425" s="6"/>
      <c r="BN1425" s="6"/>
      <c r="BO1425" s="6"/>
      <c r="BP1425" s="6"/>
      <c r="BQ1425" s="6"/>
      <c r="BR1425" s="6"/>
      <c r="BS1425" s="6"/>
      <c r="BT1425" s="6"/>
      <c r="BU1425" s="6"/>
      <c r="BV1425" s="6"/>
      <c r="BW1425" s="6"/>
      <c r="BX1425" s="6"/>
      <c r="BY1425" s="6"/>
      <c r="BZ1425" s="6"/>
      <c r="CA1425" s="6"/>
      <c r="CB1425" s="6"/>
      <c r="CC1425" s="6"/>
      <c r="CD1425" s="6"/>
      <c r="CE1425" s="6"/>
      <c r="CF1425" s="6"/>
      <c r="CG1425" s="6"/>
      <c r="CH1425" s="6"/>
      <c r="CI1425" s="6"/>
      <c r="CJ1425" s="6"/>
      <c r="CK1425" s="6"/>
      <c r="CL1425" s="6"/>
      <c r="CN1425" s="6"/>
      <c r="CO1425" s="6"/>
      <c r="CP1425" s="6"/>
      <c r="CQ1425" s="6"/>
      <c r="CR1425" s="6"/>
      <c r="CS1425" s="6"/>
      <c r="CT1425" s="6"/>
      <c r="CU1425" s="6"/>
      <c r="CV1425" s="6"/>
      <c r="CW1425" s="6"/>
      <c r="CX1425" s="6"/>
      <c r="CY1425" s="6"/>
      <c r="CZ1425" s="6"/>
      <c r="DA1425" s="6"/>
      <c r="DB1425" s="6"/>
      <c r="DC1425" s="6"/>
      <c r="DD1425" s="6"/>
      <c r="DE1425" s="6"/>
      <c r="DF1425" s="6"/>
      <c r="DG1425" s="6"/>
      <c r="DH1425" s="6"/>
      <c r="DJ1425" s="6"/>
      <c r="DK1425" s="6"/>
      <c r="DL1425" s="6"/>
      <c r="DM1425" s="6"/>
      <c r="DN1425" s="6"/>
      <c r="DO1425" s="6"/>
      <c r="DP1425" s="6"/>
      <c r="DQ1425" s="6"/>
      <c r="DR1425" s="6"/>
      <c r="DS1425" s="6"/>
      <c r="DU1425" s="6"/>
      <c r="DV1425" s="6"/>
      <c r="DW1425" s="6"/>
      <c r="DX1425" s="6"/>
      <c r="DY1425" s="6"/>
      <c r="DZ1425" s="6"/>
      <c r="EA1425" s="6"/>
      <c r="EB1425" s="6"/>
      <c r="EC1425" s="6"/>
      <c r="ED1425" s="6"/>
      <c r="EE1425" s="6"/>
      <c r="EF1425" s="6"/>
      <c r="EG1425" s="6"/>
    </row>
    <row r="1426" spans="48:137" customFormat="1" x14ac:dyDescent="0.2">
      <c r="AV1426" s="6"/>
      <c r="AW1426" s="158"/>
      <c r="AX1426" s="158"/>
      <c r="AY1426" s="158"/>
      <c r="AZ1426" s="158"/>
      <c r="BA1426" s="158"/>
      <c r="BB1426" s="6"/>
      <c r="BC1426" s="6"/>
      <c r="BD1426" s="6"/>
      <c r="BE1426" s="6"/>
      <c r="BF1426" s="6"/>
      <c r="BG1426" s="6"/>
      <c r="BH1426" s="6"/>
      <c r="BI1426" s="6"/>
      <c r="BJ1426" s="6"/>
      <c r="BK1426" s="6"/>
      <c r="BL1426" s="6"/>
      <c r="BM1426" s="6"/>
      <c r="BN1426" s="6"/>
      <c r="BO1426" s="6"/>
      <c r="BP1426" s="6"/>
      <c r="BQ1426" s="6"/>
      <c r="BR1426" s="6"/>
      <c r="BS1426" s="6"/>
      <c r="BT1426" s="6"/>
      <c r="BU1426" s="6"/>
      <c r="BV1426" s="6"/>
      <c r="BW1426" s="6"/>
      <c r="BX1426" s="6"/>
      <c r="BY1426" s="6"/>
      <c r="BZ1426" s="6"/>
      <c r="CA1426" s="6"/>
      <c r="CB1426" s="6"/>
      <c r="CC1426" s="6"/>
      <c r="CD1426" s="6"/>
      <c r="CE1426" s="6"/>
      <c r="CF1426" s="6"/>
      <c r="CG1426" s="6"/>
      <c r="CH1426" s="6"/>
      <c r="CI1426" s="6"/>
      <c r="CJ1426" s="6"/>
      <c r="CK1426" s="6"/>
      <c r="CL1426" s="6"/>
      <c r="CN1426" s="6"/>
      <c r="CO1426" s="6"/>
      <c r="CP1426" s="6"/>
      <c r="CQ1426" s="6"/>
      <c r="CR1426" s="6"/>
      <c r="CS1426" s="6"/>
      <c r="CT1426" s="6"/>
      <c r="CU1426" s="6"/>
      <c r="CV1426" s="6"/>
      <c r="CW1426" s="6"/>
      <c r="CX1426" s="6"/>
      <c r="CY1426" s="6"/>
      <c r="CZ1426" s="6"/>
      <c r="DA1426" s="6"/>
      <c r="DB1426" s="6"/>
      <c r="DC1426" s="6"/>
      <c r="DD1426" s="6"/>
      <c r="DE1426" s="6"/>
      <c r="DF1426" s="6"/>
      <c r="DG1426" s="6"/>
      <c r="DH1426" s="6"/>
      <c r="DJ1426" s="6"/>
      <c r="DK1426" s="6"/>
      <c r="DL1426" s="6"/>
      <c r="DM1426" s="6"/>
      <c r="DN1426" s="6"/>
      <c r="DO1426" s="6"/>
      <c r="DP1426" s="6"/>
      <c r="DQ1426" s="6"/>
      <c r="DR1426" s="6"/>
      <c r="DS1426" s="6"/>
      <c r="DU1426" s="6"/>
      <c r="DV1426" s="6"/>
      <c r="DW1426" s="6"/>
      <c r="DX1426" s="6"/>
      <c r="DY1426" s="6"/>
      <c r="DZ1426" s="6"/>
      <c r="EA1426" s="6"/>
      <c r="EB1426" s="6"/>
      <c r="EC1426" s="6"/>
      <c r="ED1426" s="6"/>
      <c r="EE1426" s="6"/>
      <c r="EF1426" s="6"/>
      <c r="EG1426" s="6"/>
    </row>
    <row r="1427" spans="48:137" customFormat="1" x14ac:dyDescent="0.2">
      <c r="AV1427" s="6"/>
      <c r="AW1427" s="158"/>
      <c r="AX1427" s="158"/>
      <c r="AY1427" s="158"/>
      <c r="AZ1427" s="158"/>
      <c r="BA1427" s="158"/>
      <c r="BB1427" s="6"/>
      <c r="BC1427" s="6"/>
      <c r="BD1427" s="6"/>
      <c r="BE1427" s="6"/>
      <c r="BF1427" s="6"/>
      <c r="BG1427" s="6"/>
      <c r="BH1427" s="6"/>
      <c r="BI1427" s="6"/>
      <c r="BJ1427" s="6"/>
      <c r="BK1427" s="6"/>
      <c r="BL1427" s="6"/>
      <c r="BM1427" s="6"/>
      <c r="BN1427" s="6"/>
      <c r="BO1427" s="6"/>
      <c r="BP1427" s="6"/>
      <c r="BQ1427" s="6"/>
      <c r="BR1427" s="6"/>
      <c r="BS1427" s="6"/>
      <c r="BT1427" s="6"/>
      <c r="BU1427" s="6"/>
      <c r="BV1427" s="6"/>
      <c r="BW1427" s="6"/>
      <c r="BX1427" s="6"/>
      <c r="BY1427" s="6"/>
      <c r="BZ1427" s="6"/>
      <c r="CA1427" s="6"/>
      <c r="CB1427" s="6"/>
      <c r="CC1427" s="6"/>
      <c r="CD1427" s="6"/>
      <c r="CE1427" s="6"/>
      <c r="CF1427" s="6"/>
      <c r="CG1427" s="6"/>
      <c r="CH1427" s="6"/>
      <c r="CI1427" s="6"/>
      <c r="CJ1427" s="6"/>
      <c r="CK1427" s="6"/>
      <c r="CL1427" s="6"/>
      <c r="CN1427" s="6"/>
      <c r="CO1427" s="6"/>
      <c r="CP1427" s="6"/>
      <c r="CQ1427" s="6"/>
      <c r="CR1427" s="6"/>
      <c r="CS1427" s="6"/>
      <c r="CT1427" s="6"/>
      <c r="CU1427" s="6"/>
      <c r="CV1427" s="6"/>
      <c r="CW1427" s="6"/>
      <c r="CX1427" s="6"/>
      <c r="CY1427" s="6"/>
      <c r="CZ1427" s="6"/>
      <c r="DA1427" s="6"/>
      <c r="DB1427" s="6"/>
      <c r="DC1427" s="6"/>
      <c r="DD1427" s="6"/>
      <c r="DE1427" s="6"/>
      <c r="DF1427" s="6"/>
      <c r="DG1427" s="6"/>
      <c r="DH1427" s="6"/>
      <c r="DJ1427" s="6"/>
      <c r="DK1427" s="6"/>
      <c r="DL1427" s="6"/>
      <c r="DM1427" s="6"/>
      <c r="DN1427" s="6"/>
      <c r="DO1427" s="6"/>
      <c r="DP1427" s="6"/>
      <c r="DQ1427" s="6"/>
      <c r="DR1427" s="6"/>
      <c r="DS1427" s="6"/>
      <c r="DU1427" s="6"/>
      <c r="DV1427" s="6"/>
      <c r="DW1427" s="6"/>
      <c r="DX1427" s="6"/>
      <c r="DY1427" s="6"/>
      <c r="DZ1427" s="6"/>
      <c r="EA1427" s="6"/>
      <c r="EB1427" s="6"/>
      <c r="EC1427" s="6"/>
      <c r="ED1427" s="6"/>
      <c r="EE1427" s="6"/>
      <c r="EF1427" s="6"/>
      <c r="EG1427" s="6"/>
    </row>
    <row r="1428" spans="48:137" customFormat="1" x14ac:dyDescent="0.2">
      <c r="AV1428" s="6"/>
      <c r="AW1428" s="158"/>
      <c r="AX1428" s="158"/>
      <c r="AY1428" s="158"/>
      <c r="AZ1428" s="158"/>
      <c r="BA1428" s="158"/>
      <c r="BB1428" s="6"/>
      <c r="BC1428" s="6"/>
      <c r="BD1428" s="6"/>
      <c r="BE1428" s="6"/>
      <c r="BF1428" s="6"/>
      <c r="BG1428" s="6"/>
      <c r="BH1428" s="6"/>
      <c r="BI1428" s="6"/>
      <c r="BJ1428" s="6"/>
      <c r="BK1428" s="6"/>
      <c r="BL1428" s="6"/>
      <c r="BM1428" s="6"/>
      <c r="BN1428" s="6"/>
      <c r="BO1428" s="6"/>
      <c r="BP1428" s="6"/>
      <c r="BQ1428" s="6"/>
      <c r="BR1428" s="6"/>
      <c r="BS1428" s="6"/>
      <c r="BT1428" s="6"/>
      <c r="BU1428" s="6"/>
      <c r="BV1428" s="6"/>
      <c r="BW1428" s="6"/>
      <c r="BX1428" s="6"/>
      <c r="BY1428" s="6"/>
      <c r="BZ1428" s="6"/>
      <c r="CA1428" s="6"/>
      <c r="CB1428" s="6"/>
      <c r="CC1428" s="6"/>
      <c r="CD1428" s="6"/>
      <c r="CE1428" s="6"/>
      <c r="CF1428" s="6"/>
      <c r="CG1428" s="6"/>
      <c r="CH1428" s="6"/>
      <c r="CI1428" s="6"/>
      <c r="CJ1428" s="6"/>
      <c r="CK1428" s="6"/>
      <c r="CL1428" s="6"/>
      <c r="CN1428" s="6"/>
      <c r="CO1428" s="6"/>
      <c r="CP1428" s="6"/>
      <c r="CQ1428" s="6"/>
      <c r="CR1428" s="6"/>
      <c r="CS1428" s="6"/>
      <c r="CT1428" s="6"/>
      <c r="CU1428" s="6"/>
      <c r="CV1428" s="6"/>
      <c r="CW1428" s="6"/>
      <c r="CX1428" s="6"/>
      <c r="CY1428" s="6"/>
      <c r="CZ1428" s="6"/>
      <c r="DA1428" s="6"/>
      <c r="DB1428" s="6"/>
      <c r="DC1428" s="6"/>
      <c r="DD1428" s="6"/>
      <c r="DE1428" s="6"/>
      <c r="DF1428" s="6"/>
      <c r="DG1428" s="6"/>
      <c r="DH1428" s="6"/>
      <c r="DJ1428" s="6"/>
      <c r="DK1428" s="6"/>
      <c r="DL1428" s="6"/>
      <c r="DM1428" s="6"/>
      <c r="DN1428" s="6"/>
      <c r="DO1428" s="6"/>
      <c r="DP1428" s="6"/>
      <c r="DQ1428" s="6"/>
      <c r="DR1428" s="6"/>
      <c r="DS1428" s="6"/>
      <c r="DU1428" s="6"/>
      <c r="DV1428" s="6"/>
      <c r="DW1428" s="6"/>
      <c r="DX1428" s="6"/>
      <c r="DY1428" s="6"/>
      <c r="DZ1428" s="6"/>
      <c r="EA1428" s="6"/>
      <c r="EB1428" s="6"/>
      <c r="EC1428" s="6"/>
      <c r="ED1428" s="6"/>
      <c r="EE1428" s="6"/>
      <c r="EF1428" s="6"/>
      <c r="EG1428" s="6"/>
    </row>
    <row r="1429" spans="48:137" customFormat="1" x14ac:dyDescent="0.2">
      <c r="AV1429" s="6"/>
      <c r="AW1429" s="158"/>
      <c r="AX1429" s="158"/>
      <c r="AY1429" s="158"/>
      <c r="AZ1429" s="158"/>
      <c r="BA1429" s="158"/>
      <c r="BB1429" s="6"/>
      <c r="BC1429" s="6"/>
      <c r="BD1429" s="6"/>
      <c r="BE1429" s="6"/>
      <c r="BF1429" s="6"/>
      <c r="BG1429" s="6"/>
      <c r="BH1429" s="6"/>
      <c r="BI1429" s="6"/>
      <c r="BJ1429" s="6"/>
      <c r="BK1429" s="6"/>
      <c r="BL1429" s="6"/>
      <c r="BM1429" s="6"/>
      <c r="BN1429" s="6"/>
      <c r="BO1429" s="6"/>
      <c r="BP1429" s="6"/>
      <c r="BQ1429" s="6"/>
      <c r="BR1429" s="6"/>
      <c r="BS1429" s="6"/>
      <c r="BT1429" s="6"/>
      <c r="BU1429" s="6"/>
      <c r="BV1429" s="6"/>
      <c r="BW1429" s="6"/>
      <c r="BX1429" s="6"/>
      <c r="BY1429" s="6"/>
      <c r="BZ1429" s="6"/>
      <c r="CA1429" s="6"/>
      <c r="CB1429" s="6"/>
      <c r="CC1429" s="6"/>
      <c r="CD1429" s="6"/>
      <c r="CE1429" s="6"/>
      <c r="CF1429" s="6"/>
      <c r="CG1429" s="6"/>
      <c r="CH1429" s="6"/>
      <c r="CI1429" s="6"/>
      <c r="CJ1429" s="6"/>
      <c r="CK1429" s="6"/>
      <c r="CL1429" s="6"/>
      <c r="CN1429" s="6"/>
      <c r="CO1429" s="6"/>
      <c r="CP1429" s="6"/>
      <c r="CQ1429" s="6"/>
      <c r="CR1429" s="6"/>
      <c r="CS1429" s="6"/>
      <c r="CT1429" s="6"/>
      <c r="CU1429" s="6"/>
      <c r="CV1429" s="6"/>
      <c r="CW1429" s="6"/>
      <c r="CX1429" s="6"/>
      <c r="CY1429" s="6"/>
      <c r="CZ1429" s="6"/>
      <c r="DA1429" s="6"/>
      <c r="DB1429" s="6"/>
      <c r="DC1429" s="6"/>
      <c r="DD1429" s="6"/>
      <c r="DE1429" s="6"/>
      <c r="DF1429" s="6"/>
      <c r="DG1429" s="6"/>
      <c r="DH1429" s="6"/>
      <c r="DJ1429" s="6"/>
      <c r="DK1429" s="6"/>
      <c r="DL1429" s="6"/>
      <c r="DM1429" s="6"/>
      <c r="DN1429" s="6"/>
      <c r="DO1429" s="6"/>
      <c r="DP1429" s="6"/>
      <c r="DQ1429" s="6"/>
      <c r="DR1429" s="6"/>
      <c r="DS1429" s="6"/>
      <c r="DU1429" s="6"/>
      <c r="DV1429" s="6"/>
      <c r="DW1429" s="6"/>
      <c r="DX1429" s="6"/>
      <c r="DY1429" s="6"/>
      <c r="DZ1429" s="6"/>
      <c r="EA1429" s="6"/>
      <c r="EB1429" s="6"/>
      <c r="EC1429" s="6"/>
      <c r="ED1429" s="6"/>
      <c r="EE1429" s="6"/>
      <c r="EF1429" s="6"/>
      <c r="EG1429" s="6"/>
    </row>
    <row r="1430" spans="48:137" customFormat="1" x14ac:dyDescent="0.2">
      <c r="AV1430" s="6"/>
      <c r="AW1430" s="158"/>
      <c r="AX1430" s="158"/>
      <c r="AY1430" s="158"/>
      <c r="AZ1430" s="158"/>
      <c r="BA1430" s="158"/>
      <c r="BB1430" s="6"/>
      <c r="BC1430" s="6"/>
      <c r="BD1430" s="6"/>
      <c r="BE1430" s="6"/>
      <c r="BF1430" s="6"/>
      <c r="BG1430" s="6"/>
      <c r="BH1430" s="6"/>
      <c r="BI1430" s="6"/>
      <c r="BJ1430" s="6"/>
      <c r="BK1430" s="6"/>
      <c r="BL1430" s="6"/>
      <c r="BM1430" s="6"/>
      <c r="BN1430" s="6"/>
      <c r="BO1430" s="6"/>
      <c r="BP1430" s="6"/>
      <c r="BQ1430" s="6"/>
      <c r="BR1430" s="6"/>
      <c r="BS1430" s="6"/>
      <c r="BT1430" s="6"/>
      <c r="BU1430" s="6"/>
      <c r="BV1430" s="6"/>
      <c r="BW1430" s="6"/>
      <c r="BX1430" s="6"/>
      <c r="BY1430" s="6"/>
      <c r="BZ1430" s="6"/>
      <c r="CA1430" s="6"/>
      <c r="CB1430" s="6"/>
      <c r="CC1430" s="6"/>
      <c r="CD1430" s="6"/>
      <c r="CE1430" s="6"/>
      <c r="CF1430" s="6"/>
      <c r="CG1430" s="6"/>
      <c r="CH1430" s="6"/>
      <c r="CI1430" s="6"/>
      <c r="CJ1430" s="6"/>
      <c r="CK1430" s="6"/>
      <c r="CL1430" s="6"/>
      <c r="CN1430" s="6"/>
      <c r="CO1430" s="6"/>
      <c r="CP1430" s="6"/>
      <c r="CQ1430" s="6"/>
      <c r="CR1430" s="6"/>
      <c r="CS1430" s="6"/>
      <c r="CT1430" s="6"/>
      <c r="CU1430" s="6"/>
      <c r="CV1430" s="6"/>
      <c r="CW1430" s="6"/>
      <c r="CX1430" s="6"/>
      <c r="CY1430" s="6"/>
      <c r="CZ1430" s="6"/>
      <c r="DA1430" s="6"/>
      <c r="DB1430" s="6"/>
      <c r="DC1430" s="6"/>
      <c r="DD1430" s="6"/>
      <c r="DE1430" s="6"/>
      <c r="DF1430" s="6"/>
      <c r="DG1430" s="6"/>
      <c r="DH1430" s="6"/>
      <c r="DJ1430" s="6"/>
      <c r="DK1430" s="6"/>
      <c r="DL1430" s="6"/>
      <c r="DM1430" s="6"/>
      <c r="DN1430" s="6"/>
      <c r="DO1430" s="6"/>
      <c r="DP1430" s="6"/>
      <c r="DQ1430" s="6"/>
      <c r="DR1430" s="6"/>
      <c r="DS1430" s="6"/>
      <c r="DU1430" s="6"/>
      <c r="DV1430" s="6"/>
      <c r="DW1430" s="6"/>
      <c r="DX1430" s="6"/>
      <c r="DY1430" s="6"/>
      <c r="DZ1430" s="6"/>
      <c r="EA1430" s="6"/>
      <c r="EB1430" s="6"/>
      <c r="EC1430" s="6"/>
      <c r="ED1430" s="6"/>
      <c r="EE1430" s="6"/>
      <c r="EF1430" s="6"/>
      <c r="EG1430" s="6"/>
    </row>
    <row r="1431" spans="48:137" customFormat="1" x14ac:dyDescent="0.2">
      <c r="AV1431" s="6"/>
      <c r="AW1431" s="158"/>
      <c r="AX1431" s="158"/>
      <c r="AY1431" s="158"/>
      <c r="AZ1431" s="158"/>
      <c r="BA1431" s="158"/>
      <c r="BB1431" s="6"/>
      <c r="BC1431" s="6"/>
      <c r="BD1431" s="6"/>
      <c r="BE1431" s="6"/>
      <c r="BF1431" s="6"/>
      <c r="BG1431" s="6"/>
      <c r="BH1431" s="6"/>
      <c r="BI1431" s="6"/>
      <c r="BJ1431" s="6"/>
      <c r="BK1431" s="6"/>
      <c r="BL1431" s="6"/>
      <c r="BM1431" s="6"/>
      <c r="BN1431" s="6"/>
      <c r="BO1431" s="6"/>
      <c r="BP1431" s="6"/>
      <c r="BQ1431" s="6"/>
      <c r="BR1431" s="6"/>
      <c r="BS1431" s="6"/>
      <c r="BT1431" s="6"/>
      <c r="BU1431" s="6"/>
      <c r="BV1431" s="6"/>
      <c r="BW1431" s="6"/>
      <c r="BX1431" s="6"/>
      <c r="BY1431" s="6"/>
      <c r="BZ1431" s="6"/>
      <c r="CA1431" s="6"/>
      <c r="CB1431" s="6"/>
      <c r="CC1431" s="6"/>
      <c r="CD1431" s="6"/>
      <c r="CE1431" s="6"/>
      <c r="CF1431" s="6"/>
      <c r="CG1431" s="6"/>
      <c r="CH1431" s="6"/>
      <c r="CI1431" s="6"/>
      <c r="CJ1431" s="6"/>
      <c r="CK1431" s="6"/>
      <c r="CL1431" s="6"/>
      <c r="CN1431" s="6"/>
      <c r="CO1431" s="6"/>
      <c r="CP1431" s="6"/>
      <c r="CQ1431" s="6"/>
      <c r="CR1431" s="6"/>
      <c r="CS1431" s="6"/>
      <c r="CT1431" s="6"/>
      <c r="CU1431" s="6"/>
      <c r="CV1431" s="6"/>
      <c r="CW1431" s="6"/>
      <c r="CX1431" s="6"/>
      <c r="CY1431" s="6"/>
      <c r="CZ1431" s="6"/>
      <c r="DA1431" s="6"/>
      <c r="DB1431" s="6"/>
      <c r="DC1431" s="6"/>
      <c r="DD1431" s="6"/>
      <c r="DE1431" s="6"/>
      <c r="DF1431" s="6"/>
      <c r="DG1431" s="6"/>
      <c r="DH1431" s="6"/>
      <c r="DJ1431" s="6"/>
      <c r="DK1431" s="6"/>
      <c r="DL1431" s="6"/>
      <c r="DM1431" s="6"/>
      <c r="DN1431" s="6"/>
      <c r="DO1431" s="6"/>
      <c r="DP1431" s="6"/>
      <c r="DQ1431" s="6"/>
      <c r="DR1431" s="6"/>
      <c r="DS1431" s="6"/>
      <c r="DU1431" s="6"/>
      <c r="DV1431" s="6"/>
      <c r="DW1431" s="6"/>
      <c r="DX1431" s="6"/>
      <c r="DY1431" s="6"/>
      <c r="DZ1431" s="6"/>
      <c r="EA1431" s="6"/>
      <c r="EB1431" s="6"/>
      <c r="EC1431" s="6"/>
      <c r="ED1431" s="6"/>
      <c r="EE1431" s="6"/>
      <c r="EF1431" s="6"/>
      <c r="EG1431" s="6"/>
    </row>
    <row r="1432" spans="48:137" customFormat="1" x14ac:dyDescent="0.2">
      <c r="AV1432" s="6"/>
      <c r="AW1432" s="158"/>
      <c r="AX1432" s="158"/>
      <c r="AY1432" s="158"/>
      <c r="AZ1432" s="158"/>
      <c r="BA1432" s="158"/>
      <c r="BB1432" s="6"/>
      <c r="BC1432" s="6"/>
      <c r="BD1432" s="6"/>
      <c r="BE1432" s="6"/>
      <c r="BF1432" s="6"/>
      <c r="BG1432" s="6"/>
      <c r="BH1432" s="6"/>
      <c r="BI1432" s="6"/>
      <c r="BJ1432" s="6"/>
      <c r="BK1432" s="6"/>
      <c r="BL1432" s="6"/>
      <c r="BM1432" s="6"/>
      <c r="BN1432" s="6"/>
      <c r="BO1432" s="6"/>
      <c r="BP1432" s="6"/>
      <c r="BQ1432" s="6"/>
      <c r="BR1432" s="6"/>
      <c r="BS1432" s="6"/>
      <c r="BT1432" s="6"/>
      <c r="BU1432" s="6"/>
      <c r="BV1432" s="6"/>
      <c r="BW1432" s="6"/>
      <c r="BX1432" s="6"/>
      <c r="BY1432" s="6"/>
      <c r="BZ1432" s="6"/>
      <c r="CA1432" s="6"/>
      <c r="CB1432" s="6"/>
      <c r="CC1432" s="6"/>
      <c r="CD1432" s="6"/>
      <c r="CE1432" s="6"/>
      <c r="CF1432" s="6"/>
      <c r="CG1432" s="6"/>
      <c r="CH1432" s="6"/>
      <c r="CI1432" s="6"/>
      <c r="CJ1432" s="6"/>
      <c r="CK1432" s="6"/>
      <c r="CL1432" s="6"/>
      <c r="CN1432" s="6"/>
      <c r="CO1432" s="6"/>
      <c r="CP1432" s="6"/>
      <c r="CQ1432" s="6"/>
      <c r="CR1432" s="6"/>
      <c r="CS1432" s="6"/>
      <c r="CT1432" s="6"/>
      <c r="CU1432" s="6"/>
      <c r="CV1432" s="6"/>
      <c r="CW1432" s="6"/>
      <c r="CX1432" s="6"/>
      <c r="CY1432" s="6"/>
      <c r="CZ1432" s="6"/>
      <c r="DA1432" s="6"/>
      <c r="DB1432" s="6"/>
      <c r="DC1432" s="6"/>
      <c r="DD1432" s="6"/>
      <c r="DE1432" s="6"/>
      <c r="DF1432" s="6"/>
      <c r="DG1432" s="6"/>
      <c r="DH1432" s="6"/>
      <c r="DJ1432" s="6"/>
      <c r="DK1432" s="6"/>
      <c r="DL1432" s="6"/>
      <c r="DM1432" s="6"/>
      <c r="DN1432" s="6"/>
      <c r="DO1432" s="6"/>
      <c r="DP1432" s="6"/>
      <c r="DQ1432" s="6"/>
      <c r="DR1432" s="6"/>
      <c r="DS1432" s="6"/>
      <c r="DU1432" s="6"/>
      <c r="DV1432" s="6"/>
      <c r="DW1432" s="6"/>
      <c r="DX1432" s="6"/>
      <c r="DY1432" s="6"/>
      <c r="DZ1432" s="6"/>
      <c r="EA1432" s="6"/>
      <c r="EB1432" s="6"/>
      <c r="EC1432" s="6"/>
      <c r="ED1432" s="6"/>
      <c r="EE1432" s="6"/>
      <c r="EF1432" s="6"/>
      <c r="EG1432" s="6"/>
    </row>
    <row r="1433" spans="48:137" customFormat="1" x14ac:dyDescent="0.2">
      <c r="AV1433" s="6"/>
      <c r="AW1433" s="158"/>
      <c r="AX1433" s="158"/>
      <c r="AY1433" s="158"/>
      <c r="AZ1433" s="158"/>
      <c r="BA1433" s="158"/>
      <c r="BB1433" s="6"/>
      <c r="BC1433" s="6"/>
      <c r="BD1433" s="6"/>
      <c r="BE1433" s="6"/>
      <c r="BF1433" s="6"/>
      <c r="BG1433" s="6"/>
      <c r="BH1433" s="6"/>
      <c r="BI1433" s="6"/>
      <c r="BJ1433" s="6"/>
      <c r="BK1433" s="6"/>
      <c r="BL1433" s="6"/>
      <c r="BM1433" s="6"/>
      <c r="BN1433" s="6"/>
      <c r="BO1433" s="6"/>
      <c r="BP1433" s="6"/>
      <c r="BQ1433" s="6"/>
      <c r="BR1433" s="6"/>
      <c r="BS1433" s="6"/>
      <c r="BT1433" s="6"/>
      <c r="BU1433" s="6"/>
      <c r="BV1433" s="6"/>
      <c r="BW1433" s="6"/>
      <c r="BX1433" s="6"/>
      <c r="BY1433" s="6"/>
      <c r="BZ1433" s="6"/>
      <c r="CA1433" s="6"/>
      <c r="CB1433" s="6"/>
      <c r="CC1433" s="6"/>
      <c r="CD1433" s="6"/>
      <c r="CE1433" s="6"/>
      <c r="CF1433" s="6"/>
      <c r="CG1433" s="6"/>
      <c r="CH1433" s="6"/>
      <c r="CI1433" s="6"/>
      <c r="CJ1433" s="6"/>
      <c r="CK1433" s="6"/>
      <c r="CL1433" s="6"/>
      <c r="CN1433" s="6"/>
      <c r="CO1433" s="6"/>
      <c r="CP1433" s="6"/>
      <c r="CQ1433" s="6"/>
      <c r="CR1433" s="6"/>
      <c r="CS1433" s="6"/>
      <c r="CT1433" s="6"/>
      <c r="CU1433" s="6"/>
      <c r="CV1433" s="6"/>
      <c r="CW1433" s="6"/>
      <c r="CX1433" s="6"/>
      <c r="CY1433" s="6"/>
      <c r="CZ1433" s="6"/>
      <c r="DA1433" s="6"/>
      <c r="DB1433" s="6"/>
      <c r="DC1433" s="6"/>
      <c r="DD1433" s="6"/>
      <c r="DE1433" s="6"/>
      <c r="DF1433" s="6"/>
      <c r="DG1433" s="6"/>
      <c r="DH1433" s="6"/>
      <c r="DJ1433" s="6"/>
      <c r="DK1433" s="6"/>
      <c r="DL1433" s="6"/>
      <c r="DM1433" s="6"/>
      <c r="DN1433" s="6"/>
      <c r="DO1433" s="6"/>
      <c r="DP1433" s="6"/>
      <c r="DQ1433" s="6"/>
      <c r="DR1433" s="6"/>
      <c r="DS1433" s="6"/>
      <c r="DU1433" s="6"/>
      <c r="DV1433" s="6"/>
      <c r="DW1433" s="6"/>
      <c r="DX1433" s="6"/>
      <c r="DY1433" s="6"/>
      <c r="DZ1433" s="6"/>
      <c r="EA1433" s="6"/>
      <c r="EB1433" s="6"/>
      <c r="EC1433" s="6"/>
      <c r="ED1433" s="6"/>
      <c r="EE1433" s="6"/>
      <c r="EF1433" s="6"/>
      <c r="EG1433" s="6"/>
    </row>
    <row r="1434" spans="48:137" customFormat="1" x14ac:dyDescent="0.2">
      <c r="AV1434" s="6"/>
      <c r="AW1434" s="158"/>
      <c r="AX1434" s="158"/>
      <c r="AY1434" s="158"/>
      <c r="AZ1434" s="158"/>
      <c r="BA1434" s="158"/>
      <c r="BB1434" s="6"/>
      <c r="BC1434" s="6"/>
      <c r="BD1434" s="6"/>
      <c r="BE1434" s="6"/>
      <c r="BF1434" s="6"/>
      <c r="BG1434" s="6"/>
      <c r="BH1434" s="6"/>
      <c r="BI1434" s="6"/>
      <c r="BJ1434" s="6"/>
      <c r="BK1434" s="6"/>
      <c r="BL1434" s="6"/>
      <c r="BM1434" s="6"/>
      <c r="BN1434" s="6"/>
      <c r="BO1434" s="6"/>
      <c r="BP1434" s="6"/>
      <c r="BQ1434" s="6"/>
      <c r="BR1434" s="6"/>
      <c r="BS1434" s="6"/>
      <c r="BT1434" s="6"/>
      <c r="BU1434" s="6"/>
      <c r="BV1434" s="6"/>
      <c r="BW1434" s="6"/>
      <c r="BX1434" s="6"/>
      <c r="BY1434" s="6"/>
      <c r="BZ1434" s="6"/>
      <c r="CA1434" s="6"/>
      <c r="CB1434" s="6"/>
      <c r="CC1434" s="6"/>
      <c r="CD1434" s="6"/>
      <c r="CE1434" s="6"/>
      <c r="CF1434" s="6"/>
      <c r="CG1434" s="6"/>
      <c r="CH1434" s="6"/>
      <c r="CI1434" s="6"/>
      <c r="CJ1434" s="6"/>
      <c r="CK1434" s="6"/>
      <c r="CL1434" s="6"/>
      <c r="CN1434" s="6"/>
      <c r="CO1434" s="6"/>
      <c r="CP1434" s="6"/>
      <c r="CQ1434" s="6"/>
      <c r="CR1434" s="6"/>
      <c r="CS1434" s="6"/>
      <c r="CT1434" s="6"/>
      <c r="CU1434" s="6"/>
      <c r="CV1434" s="6"/>
      <c r="CW1434" s="6"/>
      <c r="CX1434" s="6"/>
      <c r="CY1434" s="6"/>
      <c r="CZ1434" s="6"/>
      <c r="DA1434" s="6"/>
      <c r="DB1434" s="6"/>
      <c r="DC1434" s="6"/>
      <c r="DD1434" s="6"/>
      <c r="DE1434" s="6"/>
      <c r="DF1434" s="6"/>
      <c r="DG1434" s="6"/>
      <c r="DH1434" s="6"/>
      <c r="DJ1434" s="6"/>
      <c r="DK1434" s="6"/>
      <c r="DL1434" s="6"/>
      <c r="DM1434" s="6"/>
      <c r="DN1434" s="6"/>
      <c r="DO1434" s="6"/>
      <c r="DP1434" s="6"/>
      <c r="DQ1434" s="6"/>
      <c r="DR1434" s="6"/>
      <c r="DS1434" s="6"/>
      <c r="DU1434" s="6"/>
      <c r="DV1434" s="6"/>
      <c r="DW1434" s="6"/>
      <c r="DX1434" s="6"/>
      <c r="DY1434" s="6"/>
      <c r="DZ1434" s="6"/>
      <c r="EA1434" s="6"/>
      <c r="EB1434" s="6"/>
      <c r="EC1434" s="6"/>
      <c r="ED1434" s="6"/>
      <c r="EE1434" s="6"/>
      <c r="EF1434" s="6"/>
      <c r="EG1434" s="6"/>
    </row>
    <row r="1435" spans="48:137" customFormat="1" x14ac:dyDescent="0.2">
      <c r="AV1435" s="6"/>
      <c r="AW1435" s="158"/>
      <c r="AX1435" s="158"/>
      <c r="AY1435" s="158"/>
      <c r="AZ1435" s="158"/>
      <c r="BA1435" s="158"/>
      <c r="BB1435" s="6"/>
      <c r="BC1435" s="6"/>
      <c r="BD1435" s="6"/>
      <c r="BE1435" s="6"/>
      <c r="BF1435" s="6"/>
      <c r="BG1435" s="6"/>
      <c r="BH1435" s="6"/>
      <c r="BI1435" s="6"/>
      <c r="BJ1435" s="6"/>
      <c r="BK1435" s="6"/>
      <c r="BL1435" s="6"/>
      <c r="BM1435" s="6"/>
      <c r="BN1435" s="6"/>
      <c r="BO1435" s="6"/>
      <c r="BP1435" s="6"/>
      <c r="BQ1435" s="6"/>
      <c r="BR1435" s="6"/>
      <c r="BS1435" s="6"/>
      <c r="BT1435" s="6"/>
      <c r="BU1435" s="6"/>
      <c r="BV1435" s="6"/>
      <c r="BW1435" s="6"/>
      <c r="BX1435" s="6"/>
      <c r="BY1435" s="6"/>
      <c r="BZ1435" s="6"/>
      <c r="CA1435" s="6"/>
      <c r="CB1435" s="6"/>
      <c r="CC1435" s="6"/>
      <c r="CD1435" s="6"/>
      <c r="CE1435" s="6"/>
      <c r="CF1435" s="6"/>
      <c r="CG1435" s="6"/>
      <c r="CH1435" s="6"/>
      <c r="CI1435" s="6"/>
      <c r="CJ1435" s="6"/>
      <c r="CK1435" s="6"/>
      <c r="CL1435" s="6"/>
      <c r="CN1435" s="6"/>
      <c r="CO1435" s="6"/>
      <c r="CP1435" s="6"/>
      <c r="CQ1435" s="6"/>
      <c r="CR1435" s="6"/>
      <c r="CS1435" s="6"/>
      <c r="CT1435" s="6"/>
      <c r="CU1435" s="6"/>
      <c r="CV1435" s="6"/>
      <c r="CW1435" s="6"/>
      <c r="CX1435" s="6"/>
      <c r="CY1435" s="6"/>
      <c r="CZ1435" s="6"/>
      <c r="DA1435" s="6"/>
      <c r="DB1435" s="6"/>
      <c r="DC1435" s="6"/>
      <c r="DD1435" s="6"/>
      <c r="DE1435" s="6"/>
      <c r="DF1435" s="6"/>
      <c r="DG1435" s="6"/>
      <c r="DH1435" s="6"/>
      <c r="DJ1435" s="6"/>
      <c r="DK1435" s="6"/>
      <c r="DL1435" s="6"/>
      <c r="DM1435" s="6"/>
      <c r="DN1435" s="6"/>
      <c r="DO1435" s="6"/>
      <c r="DP1435" s="6"/>
      <c r="DQ1435" s="6"/>
      <c r="DR1435" s="6"/>
      <c r="DS1435" s="6"/>
      <c r="DU1435" s="6"/>
      <c r="DV1435" s="6"/>
      <c r="DW1435" s="6"/>
      <c r="DX1435" s="6"/>
      <c r="DY1435" s="6"/>
      <c r="DZ1435" s="6"/>
      <c r="EA1435" s="6"/>
      <c r="EB1435" s="6"/>
      <c r="EC1435" s="6"/>
      <c r="ED1435" s="6"/>
      <c r="EE1435" s="6"/>
      <c r="EF1435" s="6"/>
      <c r="EG1435" s="6"/>
    </row>
    <row r="1436" spans="48:137" customFormat="1" x14ac:dyDescent="0.2">
      <c r="AV1436" s="6"/>
      <c r="AW1436" s="158"/>
      <c r="AX1436" s="158"/>
      <c r="AY1436" s="158"/>
      <c r="AZ1436" s="158"/>
      <c r="BA1436" s="158"/>
      <c r="BB1436" s="6"/>
      <c r="BC1436" s="6"/>
      <c r="BD1436" s="6"/>
      <c r="BE1436" s="6"/>
      <c r="BF1436" s="6"/>
      <c r="BG1436" s="6"/>
      <c r="BH1436" s="6"/>
      <c r="BI1436" s="6"/>
      <c r="BJ1436" s="6"/>
      <c r="BK1436" s="6"/>
      <c r="BL1436" s="6"/>
      <c r="BM1436" s="6"/>
      <c r="BN1436" s="6"/>
      <c r="BO1436" s="6"/>
      <c r="BP1436" s="6"/>
      <c r="BQ1436" s="6"/>
      <c r="BR1436" s="6"/>
      <c r="BS1436" s="6"/>
      <c r="BT1436" s="6"/>
      <c r="BU1436" s="6"/>
      <c r="BV1436" s="6"/>
      <c r="BW1436" s="6"/>
      <c r="BX1436" s="6"/>
      <c r="BY1436" s="6"/>
      <c r="BZ1436" s="6"/>
      <c r="CA1436" s="6"/>
      <c r="CB1436" s="6"/>
      <c r="CC1436" s="6"/>
      <c r="CD1436" s="6"/>
      <c r="CE1436" s="6"/>
      <c r="CF1436" s="6"/>
      <c r="CG1436" s="6"/>
      <c r="CH1436" s="6"/>
      <c r="CI1436" s="6"/>
      <c r="CJ1436" s="6"/>
      <c r="CK1436" s="6"/>
      <c r="CL1436" s="6"/>
      <c r="CN1436" s="6"/>
      <c r="CO1436" s="6"/>
      <c r="CP1436" s="6"/>
      <c r="CQ1436" s="6"/>
      <c r="CR1436" s="6"/>
      <c r="CS1436" s="6"/>
      <c r="CT1436" s="6"/>
      <c r="CU1436" s="6"/>
      <c r="CV1436" s="6"/>
      <c r="CW1436" s="6"/>
      <c r="CX1436" s="6"/>
      <c r="CY1436" s="6"/>
      <c r="CZ1436" s="6"/>
      <c r="DA1436" s="6"/>
      <c r="DB1436" s="6"/>
      <c r="DC1436" s="6"/>
      <c r="DD1436" s="6"/>
      <c r="DE1436" s="6"/>
      <c r="DF1436" s="6"/>
      <c r="DG1436" s="6"/>
      <c r="DH1436" s="6"/>
      <c r="DJ1436" s="6"/>
      <c r="DK1436" s="6"/>
      <c r="DL1436" s="6"/>
      <c r="DM1436" s="6"/>
      <c r="DN1436" s="6"/>
      <c r="DO1436" s="6"/>
      <c r="DP1436" s="6"/>
      <c r="DQ1436" s="6"/>
      <c r="DR1436" s="6"/>
      <c r="DS1436" s="6"/>
      <c r="DU1436" s="6"/>
      <c r="DV1436" s="6"/>
      <c r="DW1436" s="6"/>
      <c r="DX1436" s="6"/>
      <c r="DY1436" s="6"/>
      <c r="DZ1436" s="6"/>
      <c r="EA1436" s="6"/>
      <c r="EB1436" s="6"/>
      <c r="EC1436" s="6"/>
      <c r="ED1436" s="6"/>
      <c r="EE1436" s="6"/>
      <c r="EF1436" s="6"/>
      <c r="EG1436" s="6"/>
    </row>
    <row r="1437" spans="48:137" customFormat="1" x14ac:dyDescent="0.2">
      <c r="AV1437" s="6"/>
      <c r="AW1437" s="158"/>
      <c r="AX1437" s="158"/>
      <c r="AY1437" s="158"/>
      <c r="AZ1437" s="158"/>
      <c r="BA1437" s="158"/>
      <c r="BB1437" s="6"/>
      <c r="BC1437" s="6"/>
      <c r="BD1437" s="6"/>
      <c r="BE1437" s="6"/>
      <c r="BF1437" s="6"/>
      <c r="BG1437" s="6"/>
      <c r="BH1437" s="6"/>
      <c r="BI1437" s="6"/>
      <c r="BJ1437" s="6"/>
      <c r="BK1437" s="6"/>
      <c r="BL1437" s="6"/>
      <c r="BM1437" s="6"/>
      <c r="BN1437" s="6"/>
      <c r="BO1437" s="6"/>
      <c r="BP1437" s="6"/>
      <c r="BQ1437" s="6"/>
      <c r="BR1437" s="6"/>
      <c r="BS1437" s="6"/>
      <c r="BT1437" s="6"/>
      <c r="BU1437" s="6"/>
      <c r="BV1437" s="6"/>
      <c r="BW1437" s="6"/>
      <c r="BX1437" s="6"/>
      <c r="BY1437" s="6"/>
      <c r="BZ1437" s="6"/>
      <c r="CA1437" s="6"/>
      <c r="CB1437" s="6"/>
      <c r="CC1437" s="6"/>
      <c r="CD1437" s="6"/>
      <c r="CE1437" s="6"/>
      <c r="CF1437" s="6"/>
      <c r="CG1437" s="6"/>
      <c r="CH1437" s="6"/>
      <c r="CI1437" s="6"/>
      <c r="CJ1437" s="6"/>
      <c r="CK1437" s="6"/>
      <c r="CL1437" s="6"/>
      <c r="CN1437" s="6"/>
      <c r="CO1437" s="6"/>
      <c r="CP1437" s="6"/>
      <c r="CQ1437" s="6"/>
      <c r="CR1437" s="6"/>
      <c r="CS1437" s="6"/>
      <c r="CT1437" s="6"/>
      <c r="CU1437" s="6"/>
      <c r="CV1437" s="6"/>
      <c r="CW1437" s="6"/>
      <c r="CX1437" s="6"/>
      <c r="CY1437" s="6"/>
      <c r="CZ1437" s="6"/>
      <c r="DA1437" s="6"/>
      <c r="DB1437" s="6"/>
      <c r="DC1437" s="6"/>
      <c r="DD1437" s="6"/>
      <c r="DE1437" s="6"/>
      <c r="DF1437" s="6"/>
      <c r="DG1437" s="6"/>
      <c r="DH1437" s="6"/>
      <c r="DJ1437" s="6"/>
      <c r="DK1437" s="6"/>
      <c r="DL1437" s="6"/>
      <c r="DM1437" s="6"/>
      <c r="DN1437" s="6"/>
      <c r="DO1437" s="6"/>
      <c r="DP1437" s="6"/>
      <c r="DQ1437" s="6"/>
      <c r="DR1437" s="6"/>
      <c r="DS1437" s="6"/>
      <c r="DU1437" s="6"/>
      <c r="DV1437" s="6"/>
      <c r="DW1437" s="6"/>
      <c r="DX1437" s="6"/>
      <c r="DY1437" s="6"/>
      <c r="DZ1437" s="6"/>
      <c r="EA1437" s="6"/>
      <c r="EB1437" s="6"/>
      <c r="EC1437" s="6"/>
      <c r="ED1437" s="6"/>
      <c r="EE1437" s="6"/>
      <c r="EF1437" s="6"/>
      <c r="EG1437" s="6"/>
    </row>
    <row r="1438" spans="48:137" customFormat="1" x14ac:dyDescent="0.2">
      <c r="AV1438" s="6"/>
      <c r="AW1438" s="158"/>
      <c r="AX1438" s="158"/>
      <c r="AY1438" s="158"/>
      <c r="AZ1438" s="158"/>
      <c r="BA1438" s="158"/>
      <c r="BB1438" s="6"/>
      <c r="BC1438" s="6"/>
      <c r="BD1438" s="6"/>
      <c r="BE1438" s="6"/>
      <c r="BF1438" s="6"/>
      <c r="BG1438" s="6"/>
      <c r="BH1438" s="6"/>
      <c r="BI1438" s="6"/>
      <c r="BJ1438" s="6"/>
      <c r="BK1438" s="6"/>
      <c r="BL1438" s="6"/>
      <c r="BM1438" s="6"/>
      <c r="BN1438" s="6"/>
      <c r="BO1438" s="6"/>
      <c r="BP1438" s="6"/>
      <c r="BQ1438" s="6"/>
      <c r="BR1438" s="6"/>
      <c r="BS1438" s="6"/>
      <c r="BT1438" s="6"/>
      <c r="BU1438" s="6"/>
      <c r="BV1438" s="6"/>
      <c r="BW1438" s="6"/>
      <c r="BX1438" s="6"/>
      <c r="BY1438" s="6"/>
      <c r="BZ1438" s="6"/>
      <c r="CA1438" s="6"/>
      <c r="CB1438" s="6"/>
      <c r="CC1438" s="6"/>
      <c r="CD1438" s="6"/>
      <c r="CE1438" s="6"/>
      <c r="CF1438" s="6"/>
      <c r="CG1438" s="6"/>
      <c r="CH1438" s="6"/>
      <c r="CI1438" s="6"/>
      <c r="CJ1438" s="6"/>
      <c r="CK1438" s="6"/>
      <c r="CL1438" s="6"/>
      <c r="CN1438" s="6"/>
      <c r="CO1438" s="6"/>
      <c r="CP1438" s="6"/>
      <c r="CQ1438" s="6"/>
      <c r="CR1438" s="6"/>
      <c r="CS1438" s="6"/>
      <c r="CT1438" s="6"/>
      <c r="CU1438" s="6"/>
      <c r="CV1438" s="6"/>
      <c r="CW1438" s="6"/>
      <c r="CX1438" s="6"/>
      <c r="CY1438" s="6"/>
      <c r="CZ1438" s="6"/>
      <c r="DA1438" s="6"/>
      <c r="DB1438" s="6"/>
      <c r="DC1438" s="6"/>
      <c r="DD1438" s="6"/>
      <c r="DE1438" s="6"/>
      <c r="DF1438" s="6"/>
      <c r="DG1438" s="6"/>
      <c r="DH1438" s="6"/>
      <c r="DJ1438" s="6"/>
      <c r="DK1438" s="6"/>
      <c r="DL1438" s="6"/>
      <c r="DM1438" s="6"/>
      <c r="DN1438" s="6"/>
      <c r="DO1438" s="6"/>
      <c r="DP1438" s="6"/>
      <c r="DQ1438" s="6"/>
      <c r="DR1438" s="6"/>
      <c r="DS1438" s="6"/>
      <c r="DU1438" s="6"/>
      <c r="DV1438" s="6"/>
      <c r="DW1438" s="6"/>
      <c r="DX1438" s="6"/>
      <c r="DY1438" s="6"/>
      <c r="DZ1438" s="6"/>
      <c r="EA1438" s="6"/>
      <c r="EB1438" s="6"/>
      <c r="EC1438" s="6"/>
      <c r="ED1438" s="6"/>
      <c r="EE1438" s="6"/>
      <c r="EF1438" s="6"/>
      <c r="EG1438" s="6"/>
    </row>
    <row r="1439" spans="48:137" customFormat="1" x14ac:dyDescent="0.2">
      <c r="AV1439" s="6"/>
      <c r="AW1439" s="158"/>
      <c r="AX1439" s="158"/>
      <c r="AY1439" s="158"/>
      <c r="AZ1439" s="158"/>
      <c r="BA1439" s="158"/>
      <c r="BB1439" s="6"/>
      <c r="BC1439" s="6"/>
      <c r="BD1439" s="6"/>
      <c r="BE1439" s="6"/>
      <c r="BF1439" s="6"/>
      <c r="BG1439" s="6"/>
      <c r="BH1439" s="6"/>
      <c r="BI1439" s="6"/>
      <c r="BJ1439" s="6"/>
      <c r="BK1439" s="6"/>
      <c r="BL1439" s="6"/>
      <c r="BM1439" s="6"/>
      <c r="BN1439" s="6"/>
      <c r="BO1439" s="6"/>
      <c r="BP1439" s="6"/>
      <c r="BQ1439" s="6"/>
      <c r="BR1439" s="6"/>
      <c r="BS1439" s="6"/>
      <c r="BT1439" s="6"/>
      <c r="BU1439" s="6"/>
      <c r="BV1439" s="6"/>
      <c r="BW1439" s="6"/>
      <c r="BX1439" s="6"/>
      <c r="BY1439" s="6"/>
      <c r="BZ1439" s="6"/>
      <c r="CA1439" s="6"/>
      <c r="CB1439" s="6"/>
      <c r="CC1439" s="6"/>
      <c r="CD1439" s="6"/>
      <c r="CE1439" s="6"/>
      <c r="CF1439" s="6"/>
      <c r="CG1439" s="6"/>
      <c r="CH1439" s="6"/>
      <c r="CI1439" s="6"/>
      <c r="CJ1439" s="6"/>
      <c r="CK1439" s="6"/>
      <c r="CL1439" s="6"/>
      <c r="CN1439" s="6"/>
      <c r="CO1439" s="6"/>
      <c r="CP1439" s="6"/>
      <c r="CQ1439" s="6"/>
      <c r="CR1439" s="6"/>
      <c r="CS1439" s="6"/>
      <c r="CT1439" s="6"/>
      <c r="CU1439" s="6"/>
      <c r="CV1439" s="6"/>
      <c r="CW1439" s="6"/>
      <c r="CX1439" s="6"/>
      <c r="CY1439" s="6"/>
      <c r="CZ1439" s="6"/>
      <c r="DA1439" s="6"/>
      <c r="DB1439" s="6"/>
      <c r="DC1439" s="6"/>
      <c r="DD1439" s="6"/>
      <c r="DE1439" s="6"/>
      <c r="DF1439" s="6"/>
      <c r="DG1439" s="6"/>
      <c r="DH1439" s="6"/>
      <c r="DJ1439" s="6"/>
      <c r="DK1439" s="6"/>
      <c r="DL1439" s="6"/>
      <c r="DM1439" s="6"/>
      <c r="DN1439" s="6"/>
      <c r="DO1439" s="6"/>
      <c r="DP1439" s="6"/>
      <c r="DQ1439" s="6"/>
      <c r="DR1439" s="6"/>
      <c r="DS1439" s="6"/>
      <c r="DU1439" s="6"/>
      <c r="DV1439" s="6"/>
      <c r="DW1439" s="6"/>
      <c r="DX1439" s="6"/>
      <c r="DY1439" s="6"/>
      <c r="DZ1439" s="6"/>
      <c r="EA1439" s="6"/>
      <c r="EB1439" s="6"/>
      <c r="EC1439" s="6"/>
      <c r="ED1439" s="6"/>
      <c r="EE1439" s="6"/>
      <c r="EF1439" s="6"/>
      <c r="EG1439" s="6"/>
    </row>
    <row r="1440" spans="48:137" customFormat="1" x14ac:dyDescent="0.2">
      <c r="AV1440" s="6"/>
      <c r="AW1440" s="158"/>
      <c r="AX1440" s="158"/>
      <c r="AY1440" s="158"/>
      <c r="AZ1440" s="158"/>
      <c r="BA1440" s="158"/>
      <c r="BB1440" s="6"/>
      <c r="BC1440" s="6"/>
      <c r="BD1440" s="6"/>
      <c r="BE1440" s="6"/>
      <c r="BF1440" s="6"/>
      <c r="BG1440" s="6"/>
      <c r="BH1440" s="6"/>
      <c r="BI1440" s="6"/>
      <c r="BJ1440" s="6"/>
      <c r="BK1440" s="6"/>
      <c r="BL1440" s="6"/>
      <c r="BM1440" s="6"/>
      <c r="BN1440" s="6"/>
      <c r="BO1440" s="6"/>
      <c r="BP1440" s="6"/>
      <c r="BQ1440" s="6"/>
      <c r="BR1440" s="6"/>
      <c r="BS1440" s="6"/>
      <c r="BT1440" s="6"/>
      <c r="BU1440" s="6"/>
      <c r="BV1440" s="6"/>
      <c r="BW1440" s="6"/>
      <c r="BX1440" s="6"/>
      <c r="BY1440" s="6"/>
      <c r="BZ1440" s="6"/>
      <c r="CA1440" s="6"/>
      <c r="CB1440" s="6"/>
      <c r="CC1440" s="6"/>
      <c r="CD1440" s="6"/>
      <c r="CE1440" s="6"/>
      <c r="CF1440" s="6"/>
      <c r="CG1440" s="6"/>
      <c r="CH1440" s="6"/>
      <c r="CI1440" s="6"/>
      <c r="CJ1440" s="6"/>
      <c r="CK1440" s="6"/>
      <c r="CL1440" s="6"/>
      <c r="CN1440" s="6"/>
      <c r="CO1440" s="6"/>
      <c r="CP1440" s="6"/>
      <c r="CQ1440" s="6"/>
      <c r="CR1440" s="6"/>
      <c r="CS1440" s="6"/>
      <c r="CT1440" s="6"/>
      <c r="CU1440" s="6"/>
      <c r="CV1440" s="6"/>
      <c r="CW1440" s="6"/>
      <c r="CX1440" s="6"/>
      <c r="CY1440" s="6"/>
      <c r="CZ1440" s="6"/>
      <c r="DA1440" s="6"/>
      <c r="DB1440" s="6"/>
      <c r="DC1440" s="6"/>
      <c r="DD1440" s="6"/>
      <c r="DE1440" s="6"/>
      <c r="DF1440" s="6"/>
      <c r="DG1440" s="6"/>
      <c r="DH1440" s="6"/>
      <c r="DJ1440" s="6"/>
      <c r="DK1440" s="6"/>
      <c r="DL1440" s="6"/>
      <c r="DM1440" s="6"/>
      <c r="DN1440" s="6"/>
      <c r="DO1440" s="6"/>
      <c r="DP1440" s="6"/>
      <c r="DQ1440" s="6"/>
      <c r="DR1440" s="6"/>
      <c r="DS1440" s="6"/>
      <c r="DU1440" s="6"/>
      <c r="DV1440" s="6"/>
      <c r="DW1440" s="6"/>
      <c r="DX1440" s="6"/>
      <c r="DY1440" s="6"/>
      <c r="DZ1440" s="6"/>
      <c r="EA1440" s="6"/>
      <c r="EB1440" s="6"/>
      <c r="EC1440" s="6"/>
      <c r="ED1440" s="6"/>
      <c r="EE1440" s="6"/>
      <c r="EF1440" s="6"/>
      <c r="EG1440" s="6"/>
    </row>
    <row r="1441" spans="48:137" customFormat="1" x14ac:dyDescent="0.2">
      <c r="AV1441" s="6"/>
      <c r="AW1441" s="158"/>
      <c r="AX1441" s="158"/>
      <c r="AY1441" s="158"/>
      <c r="AZ1441" s="158"/>
      <c r="BA1441" s="158"/>
      <c r="BB1441" s="6"/>
      <c r="BC1441" s="6"/>
      <c r="BD1441" s="6"/>
      <c r="BE1441" s="6"/>
      <c r="BF1441" s="6"/>
      <c r="BG1441" s="6"/>
      <c r="BH1441" s="6"/>
      <c r="BI1441" s="6"/>
      <c r="BJ1441" s="6"/>
      <c r="BK1441" s="6"/>
      <c r="BL1441" s="6"/>
      <c r="BM1441" s="6"/>
      <c r="BN1441" s="6"/>
      <c r="BO1441" s="6"/>
      <c r="BP1441" s="6"/>
      <c r="BQ1441" s="6"/>
      <c r="BR1441" s="6"/>
      <c r="BS1441" s="6"/>
      <c r="BT1441" s="6"/>
      <c r="BU1441" s="6"/>
      <c r="BV1441" s="6"/>
      <c r="BW1441" s="6"/>
      <c r="BX1441" s="6"/>
      <c r="BY1441" s="6"/>
      <c r="BZ1441" s="6"/>
      <c r="CA1441" s="6"/>
      <c r="CB1441" s="6"/>
      <c r="CC1441" s="6"/>
      <c r="CD1441" s="6"/>
      <c r="CE1441" s="6"/>
      <c r="CF1441" s="6"/>
      <c r="CG1441" s="6"/>
      <c r="CH1441" s="6"/>
      <c r="CI1441" s="6"/>
      <c r="CJ1441" s="6"/>
      <c r="CK1441" s="6"/>
      <c r="CL1441" s="6"/>
      <c r="CN1441" s="6"/>
      <c r="CO1441" s="6"/>
      <c r="CP1441" s="6"/>
      <c r="CQ1441" s="6"/>
      <c r="CR1441" s="6"/>
      <c r="CS1441" s="6"/>
      <c r="CT1441" s="6"/>
      <c r="CU1441" s="6"/>
      <c r="CV1441" s="6"/>
      <c r="CW1441" s="6"/>
      <c r="CX1441" s="6"/>
      <c r="CY1441" s="6"/>
      <c r="CZ1441" s="6"/>
      <c r="DA1441" s="6"/>
      <c r="DB1441" s="6"/>
      <c r="DC1441" s="6"/>
      <c r="DD1441" s="6"/>
      <c r="DE1441" s="6"/>
      <c r="DF1441" s="6"/>
      <c r="DG1441" s="6"/>
      <c r="DH1441" s="6"/>
      <c r="DJ1441" s="6"/>
      <c r="DK1441" s="6"/>
      <c r="DL1441" s="6"/>
      <c r="DM1441" s="6"/>
      <c r="DN1441" s="6"/>
      <c r="DO1441" s="6"/>
      <c r="DP1441" s="6"/>
      <c r="DQ1441" s="6"/>
      <c r="DR1441" s="6"/>
      <c r="DS1441" s="6"/>
      <c r="DU1441" s="6"/>
      <c r="DV1441" s="6"/>
      <c r="DW1441" s="6"/>
      <c r="DX1441" s="6"/>
      <c r="DY1441" s="6"/>
      <c r="DZ1441" s="6"/>
      <c r="EA1441" s="6"/>
      <c r="EB1441" s="6"/>
      <c r="EC1441" s="6"/>
      <c r="ED1441" s="6"/>
      <c r="EE1441" s="6"/>
      <c r="EF1441" s="6"/>
      <c r="EG1441" s="6"/>
    </row>
    <row r="1442" spans="48:137" customFormat="1" x14ac:dyDescent="0.2">
      <c r="AV1442" s="6"/>
      <c r="AW1442" s="158"/>
      <c r="AX1442" s="158"/>
      <c r="AY1442" s="158"/>
      <c r="AZ1442" s="158"/>
      <c r="BA1442" s="158"/>
      <c r="BB1442" s="6"/>
      <c r="BC1442" s="6"/>
      <c r="BD1442" s="6"/>
      <c r="BE1442" s="6"/>
      <c r="BF1442" s="6"/>
      <c r="BG1442" s="6"/>
      <c r="BH1442" s="6"/>
      <c r="BI1442" s="6"/>
      <c r="BJ1442" s="6"/>
      <c r="BK1442" s="6"/>
      <c r="BL1442" s="6"/>
      <c r="BM1442" s="6"/>
      <c r="BN1442" s="6"/>
      <c r="BO1442" s="6"/>
      <c r="BP1442" s="6"/>
      <c r="BQ1442" s="6"/>
      <c r="BR1442" s="6"/>
      <c r="BS1442" s="6"/>
      <c r="BT1442" s="6"/>
      <c r="BU1442" s="6"/>
      <c r="BV1442" s="6"/>
      <c r="BW1442" s="6"/>
      <c r="BX1442" s="6"/>
      <c r="BY1442" s="6"/>
      <c r="BZ1442" s="6"/>
      <c r="CA1442" s="6"/>
      <c r="CB1442" s="6"/>
      <c r="CC1442" s="6"/>
      <c r="CD1442" s="6"/>
      <c r="CE1442" s="6"/>
      <c r="CF1442" s="6"/>
      <c r="CG1442" s="6"/>
      <c r="CH1442" s="6"/>
      <c r="CI1442" s="6"/>
      <c r="CJ1442" s="6"/>
      <c r="CK1442" s="6"/>
      <c r="CL1442" s="6"/>
      <c r="CN1442" s="6"/>
      <c r="CO1442" s="6"/>
      <c r="CP1442" s="6"/>
      <c r="CQ1442" s="6"/>
      <c r="CR1442" s="6"/>
      <c r="CS1442" s="6"/>
      <c r="CT1442" s="6"/>
      <c r="CU1442" s="6"/>
      <c r="CV1442" s="6"/>
      <c r="CW1442" s="6"/>
      <c r="CX1442" s="6"/>
      <c r="CY1442" s="6"/>
      <c r="CZ1442" s="6"/>
      <c r="DA1442" s="6"/>
      <c r="DB1442" s="6"/>
      <c r="DC1442" s="6"/>
      <c r="DD1442" s="6"/>
      <c r="DE1442" s="6"/>
      <c r="DF1442" s="6"/>
      <c r="DG1442" s="6"/>
      <c r="DH1442" s="6"/>
      <c r="DJ1442" s="6"/>
      <c r="DK1442" s="6"/>
      <c r="DL1442" s="6"/>
      <c r="DM1442" s="6"/>
      <c r="DN1442" s="6"/>
      <c r="DO1442" s="6"/>
      <c r="DP1442" s="6"/>
      <c r="DQ1442" s="6"/>
      <c r="DR1442" s="6"/>
      <c r="DS1442" s="6"/>
      <c r="DU1442" s="6"/>
      <c r="DV1442" s="6"/>
      <c r="DW1442" s="6"/>
      <c r="DX1442" s="6"/>
      <c r="DY1442" s="6"/>
      <c r="DZ1442" s="6"/>
      <c r="EA1442" s="6"/>
      <c r="EB1442" s="6"/>
      <c r="EC1442" s="6"/>
      <c r="ED1442" s="6"/>
      <c r="EE1442" s="6"/>
      <c r="EF1442" s="6"/>
      <c r="EG1442" s="6"/>
    </row>
    <row r="1443" spans="48:137" customFormat="1" x14ac:dyDescent="0.2">
      <c r="AV1443" s="6"/>
      <c r="AW1443" s="158"/>
      <c r="AX1443" s="158"/>
      <c r="AY1443" s="158"/>
      <c r="AZ1443" s="158"/>
      <c r="BA1443" s="158"/>
      <c r="BB1443" s="6"/>
      <c r="BC1443" s="6"/>
      <c r="BD1443" s="6"/>
      <c r="BE1443" s="6"/>
      <c r="BF1443" s="6"/>
      <c r="BG1443" s="6"/>
      <c r="BH1443" s="6"/>
      <c r="BI1443" s="6"/>
      <c r="BJ1443" s="6"/>
      <c r="BK1443" s="6"/>
      <c r="BL1443" s="6"/>
      <c r="BM1443" s="6"/>
      <c r="BN1443" s="6"/>
      <c r="BO1443" s="6"/>
      <c r="BP1443" s="6"/>
      <c r="BQ1443" s="6"/>
      <c r="BR1443" s="6"/>
      <c r="BS1443" s="6"/>
      <c r="BT1443" s="6"/>
      <c r="BU1443" s="6"/>
      <c r="BV1443" s="6"/>
      <c r="BW1443" s="6"/>
      <c r="BX1443" s="6"/>
      <c r="BY1443" s="6"/>
      <c r="BZ1443" s="6"/>
      <c r="CA1443" s="6"/>
      <c r="CB1443" s="6"/>
      <c r="CC1443" s="6"/>
      <c r="CD1443" s="6"/>
      <c r="CE1443" s="6"/>
      <c r="CF1443" s="6"/>
      <c r="CG1443" s="6"/>
      <c r="CH1443" s="6"/>
      <c r="CI1443" s="6"/>
      <c r="CJ1443" s="6"/>
      <c r="CK1443" s="6"/>
      <c r="CL1443" s="6"/>
      <c r="CN1443" s="6"/>
      <c r="CO1443" s="6"/>
      <c r="CP1443" s="6"/>
      <c r="CQ1443" s="6"/>
      <c r="CR1443" s="6"/>
      <c r="CS1443" s="6"/>
      <c r="CT1443" s="6"/>
      <c r="CU1443" s="6"/>
      <c r="CV1443" s="6"/>
      <c r="CW1443" s="6"/>
      <c r="CX1443" s="6"/>
      <c r="CY1443" s="6"/>
      <c r="CZ1443" s="6"/>
      <c r="DA1443" s="6"/>
      <c r="DB1443" s="6"/>
      <c r="DC1443" s="6"/>
      <c r="DD1443" s="6"/>
      <c r="DE1443" s="6"/>
      <c r="DF1443" s="6"/>
      <c r="DG1443" s="6"/>
      <c r="DH1443" s="6"/>
      <c r="DJ1443" s="6"/>
      <c r="DK1443" s="6"/>
      <c r="DL1443" s="6"/>
      <c r="DM1443" s="6"/>
      <c r="DN1443" s="6"/>
      <c r="DO1443" s="6"/>
      <c r="DP1443" s="6"/>
      <c r="DQ1443" s="6"/>
      <c r="DR1443" s="6"/>
      <c r="DS1443" s="6"/>
      <c r="DU1443" s="6"/>
      <c r="DV1443" s="6"/>
      <c r="DW1443" s="6"/>
      <c r="DX1443" s="6"/>
      <c r="DY1443" s="6"/>
      <c r="DZ1443" s="6"/>
      <c r="EA1443" s="6"/>
      <c r="EB1443" s="6"/>
      <c r="EC1443" s="6"/>
      <c r="ED1443" s="6"/>
      <c r="EE1443" s="6"/>
      <c r="EF1443" s="6"/>
      <c r="EG1443" s="6"/>
    </row>
    <row r="1444" spans="48:137" customFormat="1" x14ac:dyDescent="0.2">
      <c r="AV1444" s="6"/>
      <c r="AW1444" s="158"/>
      <c r="AX1444" s="158"/>
      <c r="AY1444" s="158"/>
      <c r="AZ1444" s="158"/>
      <c r="BA1444" s="158"/>
      <c r="BB1444" s="6"/>
      <c r="BC1444" s="6"/>
      <c r="BD1444" s="6"/>
      <c r="BE1444" s="6"/>
      <c r="BF1444" s="6"/>
      <c r="BG1444" s="6"/>
      <c r="BH1444" s="6"/>
      <c r="BI1444" s="6"/>
      <c r="BJ1444" s="6"/>
      <c r="BK1444" s="6"/>
      <c r="BL1444" s="6"/>
      <c r="BM1444" s="6"/>
      <c r="BN1444" s="6"/>
      <c r="BO1444" s="6"/>
      <c r="BP1444" s="6"/>
      <c r="BQ1444" s="6"/>
      <c r="BR1444" s="6"/>
      <c r="BS1444" s="6"/>
      <c r="BT1444" s="6"/>
      <c r="BU1444" s="6"/>
      <c r="BV1444" s="6"/>
      <c r="BW1444" s="6"/>
      <c r="BX1444" s="6"/>
      <c r="BY1444" s="6"/>
      <c r="BZ1444" s="6"/>
      <c r="CA1444" s="6"/>
      <c r="CB1444" s="6"/>
      <c r="CC1444" s="6"/>
      <c r="CD1444" s="6"/>
      <c r="CE1444" s="6"/>
      <c r="CF1444" s="6"/>
      <c r="CG1444" s="6"/>
      <c r="CH1444" s="6"/>
      <c r="CI1444" s="6"/>
      <c r="CJ1444" s="6"/>
      <c r="CK1444" s="6"/>
      <c r="CL1444" s="6"/>
      <c r="CN1444" s="6"/>
      <c r="CO1444" s="6"/>
      <c r="CP1444" s="6"/>
      <c r="CQ1444" s="6"/>
      <c r="CR1444" s="6"/>
      <c r="CS1444" s="6"/>
      <c r="CT1444" s="6"/>
      <c r="CU1444" s="6"/>
      <c r="CV1444" s="6"/>
      <c r="CW1444" s="6"/>
      <c r="CX1444" s="6"/>
      <c r="CY1444" s="6"/>
      <c r="CZ1444" s="6"/>
      <c r="DA1444" s="6"/>
      <c r="DB1444" s="6"/>
      <c r="DC1444" s="6"/>
      <c r="DD1444" s="6"/>
      <c r="DE1444" s="6"/>
      <c r="DF1444" s="6"/>
      <c r="DG1444" s="6"/>
      <c r="DH1444" s="6"/>
      <c r="DJ1444" s="6"/>
      <c r="DK1444" s="6"/>
      <c r="DL1444" s="6"/>
      <c r="DM1444" s="6"/>
      <c r="DN1444" s="6"/>
      <c r="DO1444" s="6"/>
      <c r="DP1444" s="6"/>
      <c r="DQ1444" s="6"/>
      <c r="DR1444" s="6"/>
      <c r="DS1444" s="6"/>
      <c r="DU1444" s="6"/>
      <c r="DV1444" s="6"/>
      <c r="DW1444" s="6"/>
      <c r="DX1444" s="6"/>
      <c r="DY1444" s="6"/>
      <c r="DZ1444" s="6"/>
      <c r="EA1444" s="6"/>
      <c r="EB1444" s="6"/>
      <c r="EC1444" s="6"/>
      <c r="ED1444" s="6"/>
      <c r="EE1444" s="6"/>
      <c r="EF1444" s="6"/>
      <c r="EG1444" s="6"/>
    </row>
    <row r="1445" spans="48:137" customFormat="1" x14ac:dyDescent="0.2">
      <c r="AV1445" s="6"/>
      <c r="AW1445" s="158"/>
      <c r="AX1445" s="158"/>
      <c r="AY1445" s="158"/>
      <c r="AZ1445" s="158"/>
      <c r="BA1445" s="158"/>
      <c r="BB1445" s="6"/>
      <c r="BC1445" s="6"/>
      <c r="BD1445" s="6"/>
      <c r="BE1445" s="6"/>
      <c r="BF1445" s="6"/>
      <c r="BG1445" s="6"/>
      <c r="BH1445" s="6"/>
      <c r="BI1445" s="6"/>
      <c r="BJ1445" s="6"/>
      <c r="BK1445" s="6"/>
      <c r="BL1445" s="6"/>
      <c r="BM1445" s="6"/>
      <c r="BN1445" s="6"/>
      <c r="BO1445" s="6"/>
      <c r="BP1445" s="6"/>
      <c r="BQ1445" s="6"/>
      <c r="BR1445" s="6"/>
      <c r="BS1445" s="6"/>
      <c r="BT1445" s="6"/>
      <c r="BU1445" s="6"/>
      <c r="BV1445" s="6"/>
      <c r="BW1445" s="6"/>
      <c r="BX1445" s="6"/>
      <c r="BY1445" s="6"/>
      <c r="BZ1445" s="6"/>
      <c r="CA1445" s="6"/>
      <c r="CB1445" s="6"/>
      <c r="CC1445" s="6"/>
      <c r="CD1445" s="6"/>
      <c r="CE1445" s="6"/>
      <c r="CF1445" s="6"/>
      <c r="CG1445" s="6"/>
      <c r="CH1445" s="6"/>
      <c r="CI1445" s="6"/>
      <c r="CJ1445" s="6"/>
      <c r="CK1445" s="6"/>
      <c r="CL1445" s="6"/>
      <c r="CN1445" s="6"/>
      <c r="CO1445" s="6"/>
      <c r="CP1445" s="6"/>
      <c r="CQ1445" s="6"/>
      <c r="CR1445" s="6"/>
      <c r="CS1445" s="6"/>
      <c r="CT1445" s="6"/>
      <c r="CU1445" s="6"/>
      <c r="CV1445" s="6"/>
      <c r="CW1445" s="6"/>
      <c r="CX1445" s="6"/>
      <c r="CY1445" s="6"/>
      <c r="CZ1445" s="6"/>
      <c r="DA1445" s="6"/>
      <c r="DB1445" s="6"/>
      <c r="DC1445" s="6"/>
      <c r="DD1445" s="6"/>
      <c r="DE1445" s="6"/>
      <c r="DF1445" s="6"/>
      <c r="DG1445" s="6"/>
      <c r="DH1445" s="6"/>
      <c r="DJ1445" s="6"/>
      <c r="DK1445" s="6"/>
      <c r="DL1445" s="6"/>
      <c r="DM1445" s="6"/>
      <c r="DN1445" s="6"/>
      <c r="DO1445" s="6"/>
      <c r="DP1445" s="6"/>
      <c r="DQ1445" s="6"/>
      <c r="DR1445" s="6"/>
      <c r="DS1445" s="6"/>
      <c r="DU1445" s="6"/>
      <c r="DV1445" s="6"/>
      <c r="DW1445" s="6"/>
      <c r="DX1445" s="6"/>
      <c r="DY1445" s="6"/>
      <c r="DZ1445" s="6"/>
      <c r="EA1445" s="6"/>
      <c r="EB1445" s="6"/>
      <c r="EC1445" s="6"/>
      <c r="ED1445" s="6"/>
      <c r="EE1445" s="6"/>
      <c r="EF1445" s="6"/>
      <c r="EG1445" s="6"/>
    </row>
    <row r="1446" spans="48:137" customFormat="1" x14ac:dyDescent="0.2">
      <c r="AV1446" s="6"/>
      <c r="AW1446" s="158"/>
      <c r="AX1446" s="158"/>
      <c r="AY1446" s="158"/>
      <c r="AZ1446" s="158"/>
      <c r="BA1446" s="158"/>
      <c r="BB1446" s="6"/>
      <c r="BC1446" s="6"/>
      <c r="BD1446" s="6"/>
      <c r="BE1446" s="6"/>
      <c r="BF1446" s="6"/>
      <c r="BG1446" s="6"/>
      <c r="BH1446" s="6"/>
      <c r="BI1446" s="6"/>
      <c r="BJ1446" s="6"/>
      <c r="BK1446" s="6"/>
      <c r="BL1446" s="6"/>
      <c r="BM1446" s="6"/>
      <c r="BN1446" s="6"/>
      <c r="BO1446" s="6"/>
      <c r="BP1446" s="6"/>
      <c r="BQ1446" s="6"/>
      <c r="BR1446" s="6"/>
      <c r="BS1446" s="6"/>
      <c r="BT1446" s="6"/>
      <c r="BU1446" s="6"/>
      <c r="BV1446" s="6"/>
      <c r="BW1446" s="6"/>
      <c r="BX1446" s="6"/>
      <c r="BY1446" s="6"/>
      <c r="BZ1446" s="6"/>
      <c r="CA1446" s="6"/>
      <c r="CB1446" s="6"/>
      <c r="CC1446" s="6"/>
      <c r="CD1446" s="6"/>
      <c r="CE1446" s="6"/>
      <c r="CF1446" s="6"/>
      <c r="CG1446" s="6"/>
      <c r="CH1446" s="6"/>
      <c r="CI1446" s="6"/>
      <c r="CJ1446" s="6"/>
      <c r="CK1446" s="6"/>
      <c r="CL1446" s="6"/>
      <c r="CN1446" s="6"/>
      <c r="CO1446" s="6"/>
      <c r="CP1446" s="6"/>
      <c r="CQ1446" s="6"/>
      <c r="CR1446" s="6"/>
      <c r="CS1446" s="6"/>
      <c r="CT1446" s="6"/>
      <c r="CU1446" s="6"/>
      <c r="CV1446" s="6"/>
      <c r="CW1446" s="6"/>
      <c r="CX1446" s="6"/>
      <c r="CY1446" s="6"/>
      <c r="CZ1446" s="6"/>
      <c r="DA1446" s="6"/>
      <c r="DB1446" s="6"/>
      <c r="DC1446" s="6"/>
      <c r="DD1446" s="6"/>
      <c r="DE1446" s="6"/>
      <c r="DF1446" s="6"/>
      <c r="DG1446" s="6"/>
      <c r="DH1446" s="6"/>
      <c r="DJ1446" s="6"/>
      <c r="DK1446" s="6"/>
      <c r="DL1446" s="6"/>
      <c r="DM1446" s="6"/>
      <c r="DN1446" s="6"/>
      <c r="DO1446" s="6"/>
      <c r="DP1446" s="6"/>
      <c r="DQ1446" s="6"/>
      <c r="DR1446" s="6"/>
      <c r="DS1446" s="6"/>
      <c r="DU1446" s="6"/>
      <c r="DV1446" s="6"/>
      <c r="DW1446" s="6"/>
      <c r="DX1446" s="6"/>
      <c r="DY1446" s="6"/>
      <c r="DZ1446" s="6"/>
      <c r="EA1446" s="6"/>
      <c r="EB1446" s="6"/>
      <c r="EC1446" s="6"/>
      <c r="ED1446" s="6"/>
      <c r="EE1446" s="6"/>
      <c r="EF1446" s="6"/>
      <c r="EG1446" s="6"/>
    </row>
    <row r="1447" spans="48:137" customFormat="1" x14ac:dyDescent="0.2">
      <c r="AV1447" s="6"/>
      <c r="AW1447" s="158"/>
      <c r="AX1447" s="158"/>
      <c r="AY1447" s="158"/>
      <c r="AZ1447" s="158"/>
      <c r="BA1447" s="158"/>
      <c r="BB1447" s="6"/>
      <c r="BC1447" s="6"/>
      <c r="BD1447" s="6"/>
      <c r="BE1447" s="6"/>
      <c r="BF1447" s="6"/>
      <c r="BG1447" s="6"/>
      <c r="BH1447" s="6"/>
      <c r="BI1447" s="6"/>
      <c r="BJ1447" s="6"/>
      <c r="BK1447" s="6"/>
      <c r="BL1447" s="6"/>
      <c r="BM1447" s="6"/>
      <c r="BN1447" s="6"/>
      <c r="BO1447" s="6"/>
      <c r="BP1447" s="6"/>
      <c r="BQ1447" s="6"/>
      <c r="BR1447" s="6"/>
      <c r="BS1447" s="6"/>
      <c r="BT1447" s="6"/>
      <c r="BU1447" s="6"/>
      <c r="BV1447" s="6"/>
      <c r="BW1447" s="6"/>
      <c r="BX1447" s="6"/>
      <c r="BY1447" s="6"/>
      <c r="BZ1447" s="6"/>
      <c r="CA1447" s="6"/>
      <c r="CB1447" s="6"/>
      <c r="CC1447" s="6"/>
      <c r="CD1447" s="6"/>
      <c r="CE1447" s="6"/>
      <c r="CF1447" s="6"/>
      <c r="CG1447" s="6"/>
      <c r="CH1447" s="6"/>
      <c r="CI1447" s="6"/>
      <c r="CJ1447" s="6"/>
      <c r="CK1447" s="6"/>
      <c r="CL1447" s="6"/>
      <c r="CN1447" s="6"/>
      <c r="CO1447" s="6"/>
      <c r="CP1447" s="6"/>
      <c r="CQ1447" s="6"/>
      <c r="CR1447" s="6"/>
      <c r="CS1447" s="6"/>
      <c r="CT1447" s="6"/>
      <c r="CU1447" s="6"/>
      <c r="CV1447" s="6"/>
      <c r="CW1447" s="6"/>
      <c r="CX1447" s="6"/>
      <c r="CY1447" s="6"/>
      <c r="CZ1447" s="6"/>
      <c r="DA1447" s="6"/>
      <c r="DB1447" s="6"/>
      <c r="DC1447" s="6"/>
      <c r="DD1447" s="6"/>
      <c r="DE1447" s="6"/>
      <c r="DF1447" s="6"/>
      <c r="DG1447" s="6"/>
      <c r="DH1447" s="6"/>
      <c r="DJ1447" s="6"/>
      <c r="DK1447" s="6"/>
      <c r="DL1447" s="6"/>
      <c r="DM1447" s="6"/>
      <c r="DN1447" s="6"/>
      <c r="DO1447" s="6"/>
      <c r="DP1447" s="6"/>
      <c r="DQ1447" s="6"/>
      <c r="DR1447" s="6"/>
      <c r="DS1447" s="6"/>
      <c r="DU1447" s="6"/>
      <c r="DV1447" s="6"/>
      <c r="DW1447" s="6"/>
      <c r="DX1447" s="6"/>
      <c r="DY1447" s="6"/>
      <c r="DZ1447" s="6"/>
      <c r="EA1447" s="6"/>
      <c r="EB1447" s="6"/>
      <c r="EC1447" s="6"/>
      <c r="ED1447" s="6"/>
      <c r="EE1447" s="6"/>
      <c r="EF1447" s="6"/>
      <c r="EG1447" s="6"/>
    </row>
    <row r="1448" spans="48:137" customFormat="1" x14ac:dyDescent="0.2">
      <c r="AV1448" s="6"/>
      <c r="AW1448" s="158"/>
      <c r="AX1448" s="158"/>
      <c r="AY1448" s="158"/>
      <c r="AZ1448" s="158"/>
      <c r="BA1448" s="158"/>
      <c r="BB1448" s="6"/>
      <c r="BC1448" s="6"/>
      <c r="BD1448" s="6"/>
      <c r="BE1448" s="6"/>
      <c r="BF1448" s="6"/>
      <c r="BG1448" s="6"/>
      <c r="BH1448" s="6"/>
      <c r="BI1448" s="6"/>
      <c r="BJ1448" s="6"/>
      <c r="BK1448" s="6"/>
      <c r="BL1448" s="6"/>
      <c r="BM1448" s="6"/>
      <c r="BN1448" s="6"/>
      <c r="BO1448" s="6"/>
      <c r="BP1448" s="6"/>
      <c r="BQ1448" s="6"/>
      <c r="BR1448" s="6"/>
      <c r="BS1448" s="6"/>
      <c r="BT1448" s="6"/>
      <c r="BU1448" s="6"/>
      <c r="BV1448" s="6"/>
      <c r="BW1448" s="6"/>
      <c r="BX1448" s="6"/>
      <c r="BY1448" s="6"/>
      <c r="BZ1448" s="6"/>
      <c r="CA1448" s="6"/>
      <c r="CB1448" s="6"/>
      <c r="CC1448" s="6"/>
      <c r="CD1448" s="6"/>
      <c r="CE1448" s="6"/>
      <c r="CF1448" s="6"/>
      <c r="CG1448" s="6"/>
      <c r="CH1448" s="6"/>
      <c r="CI1448" s="6"/>
      <c r="CJ1448" s="6"/>
      <c r="CK1448" s="6"/>
      <c r="CL1448" s="6"/>
      <c r="CN1448" s="6"/>
      <c r="CO1448" s="6"/>
      <c r="CP1448" s="6"/>
      <c r="CQ1448" s="6"/>
      <c r="CR1448" s="6"/>
      <c r="CS1448" s="6"/>
      <c r="CT1448" s="6"/>
      <c r="CU1448" s="6"/>
      <c r="CV1448" s="6"/>
      <c r="CW1448" s="6"/>
      <c r="CX1448" s="6"/>
      <c r="CY1448" s="6"/>
      <c r="CZ1448" s="6"/>
      <c r="DA1448" s="6"/>
      <c r="DB1448" s="6"/>
      <c r="DC1448" s="6"/>
      <c r="DD1448" s="6"/>
      <c r="DE1448" s="6"/>
      <c r="DF1448" s="6"/>
      <c r="DG1448" s="6"/>
      <c r="DH1448" s="6"/>
      <c r="DJ1448" s="6"/>
      <c r="DK1448" s="6"/>
      <c r="DL1448" s="6"/>
      <c r="DM1448" s="6"/>
      <c r="DN1448" s="6"/>
      <c r="DO1448" s="6"/>
      <c r="DP1448" s="6"/>
      <c r="DQ1448" s="6"/>
      <c r="DR1448" s="6"/>
      <c r="DS1448" s="6"/>
      <c r="DU1448" s="6"/>
      <c r="DV1448" s="6"/>
      <c r="DW1448" s="6"/>
      <c r="DX1448" s="6"/>
      <c r="DY1448" s="6"/>
      <c r="DZ1448" s="6"/>
      <c r="EA1448" s="6"/>
      <c r="EB1448" s="6"/>
      <c r="EC1448" s="6"/>
      <c r="ED1448" s="6"/>
      <c r="EE1448" s="6"/>
      <c r="EF1448" s="6"/>
      <c r="EG1448" s="6"/>
    </row>
    <row r="1449" spans="48:137" customFormat="1" x14ac:dyDescent="0.2">
      <c r="AV1449" s="6"/>
      <c r="AW1449" s="158"/>
      <c r="AX1449" s="158"/>
      <c r="AY1449" s="158"/>
      <c r="AZ1449" s="158"/>
      <c r="BA1449" s="158"/>
      <c r="BB1449" s="6"/>
      <c r="BC1449" s="6"/>
      <c r="BD1449" s="6"/>
      <c r="BE1449" s="6"/>
      <c r="BF1449" s="6"/>
      <c r="BG1449" s="6"/>
      <c r="BH1449" s="6"/>
      <c r="BI1449" s="6"/>
      <c r="BJ1449" s="6"/>
      <c r="BK1449" s="6"/>
      <c r="BL1449" s="6"/>
      <c r="BM1449" s="6"/>
      <c r="BN1449" s="6"/>
      <c r="BO1449" s="6"/>
      <c r="BP1449" s="6"/>
      <c r="BQ1449" s="6"/>
      <c r="BR1449" s="6"/>
      <c r="BS1449" s="6"/>
      <c r="BT1449" s="6"/>
      <c r="BU1449" s="6"/>
      <c r="BV1449" s="6"/>
      <c r="BW1449" s="6"/>
      <c r="BX1449" s="6"/>
      <c r="BY1449" s="6"/>
      <c r="BZ1449" s="6"/>
      <c r="CA1449" s="6"/>
      <c r="CB1449" s="6"/>
      <c r="CC1449" s="6"/>
      <c r="CD1449" s="6"/>
      <c r="CE1449" s="6"/>
      <c r="CF1449" s="6"/>
      <c r="CG1449" s="6"/>
      <c r="CH1449" s="6"/>
      <c r="CI1449" s="6"/>
      <c r="CJ1449" s="6"/>
      <c r="CK1449" s="6"/>
      <c r="CL1449" s="6"/>
      <c r="CN1449" s="6"/>
      <c r="CO1449" s="6"/>
      <c r="CP1449" s="6"/>
      <c r="CQ1449" s="6"/>
      <c r="CR1449" s="6"/>
      <c r="CS1449" s="6"/>
      <c r="CT1449" s="6"/>
      <c r="CU1449" s="6"/>
      <c r="CV1449" s="6"/>
      <c r="CW1449" s="6"/>
      <c r="CX1449" s="6"/>
      <c r="CY1449" s="6"/>
      <c r="CZ1449" s="6"/>
      <c r="DA1449" s="6"/>
      <c r="DB1449" s="6"/>
      <c r="DC1449" s="6"/>
      <c r="DD1449" s="6"/>
      <c r="DE1449" s="6"/>
      <c r="DF1449" s="6"/>
      <c r="DG1449" s="6"/>
      <c r="DH1449" s="6"/>
      <c r="DJ1449" s="6"/>
      <c r="DK1449" s="6"/>
      <c r="DL1449" s="6"/>
      <c r="DM1449" s="6"/>
      <c r="DN1449" s="6"/>
      <c r="DO1449" s="6"/>
      <c r="DP1449" s="6"/>
      <c r="DQ1449" s="6"/>
      <c r="DR1449" s="6"/>
      <c r="DS1449" s="6"/>
      <c r="DU1449" s="6"/>
      <c r="DV1449" s="6"/>
      <c r="DW1449" s="6"/>
      <c r="DX1449" s="6"/>
      <c r="DY1449" s="6"/>
      <c r="DZ1449" s="6"/>
      <c r="EA1449" s="6"/>
      <c r="EB1449" s="6"/>
      <c r="EC1449" s="6"/>
      <c r="ED1449" s="6"/>
      <c r="EE1449" s="6"/>
      <c r="EF1449" s="6"/>
      <c r="EG1449" s="6"/>
    </row>
    <row r="1450" spans="48:137" customFormat="1" x14ac:dyDescent="0.2">
      <c r="AV1450" s="6"/>
      <c r="AW1450" s="158"/>
      <c r="AX1450" s="158"/>
      <c r="AY1450" s="158"/>
      <c r="AZ1450" s="158"/>
      <c r="BA1450" s="158"/>
      <c r="BB1450" s="6"/>
      <c r="BC1450" s="6"/>
      <c r="BD1450" s="6"/>
      <c r="BE1450" s="6"/>
      <c r="BF1450" s="6"/>
      <c r="BG1450" s="6"/>
      <c r="BH1450" s="6"/>
      <c r="BI1450" s="6"/>
      <c r="BJ1450" s="6"/>
      <c r="BK1450" s="6"/>
      <c r="BL1450" s="6"/>
      <c r="BM1450" s="6"/>
      <c r="BN1450" s="6"/>
      <c r="BO1450" s="6"/>
      <c r="BP1450" s="6"/>
      <c r="BQ1450" s="6"/>
      <c r="BR1450" s="6"/>
      <c r="BS1450" s="6"/>
      <c r="BT1450" s="6"/>
      <c r="BU1450" s="6"/>
      <c r="BV1450" s="6"/>
      <c r="BW1450" s="6"/>
      <c r="BX1450" s="6"/>
      <c r="BY1450" s="6"/>
      <c r="BZ1450" s="6"/>
      <c r="CA1450" s="6"/>
      <c r="CB1450" s="6"/>
      <c r="CC1450" s="6"/>
      <c r="CD1450" s="6"/>
      <c r="CE1450" s="6"/>
      <c r="CF1450" s="6"/>
      <c r="CG1450" s="6"/>
      <c r="CH1450" s="6"/>
      <c r="CI1450" s="6"/>
      <c r="CJ1450" s="6"/>
      <c r="CK1450" s="6"/>
      <c r="CL1450" s="6"/>
      <c r="CN1450" s="6"/>
      <c r="CO1450" s="6"/>
      <c r="CP1450" s="6"/>
      <c r="CQ1450" s="6"/>
      <c r="CR1450" s="6"/>
      <c r="CS1450" s="6"/>
      <c r="CT1450" s="6"/>
      <c r="CU1450" s="6"/>
      <c r="CV1450" s="6"/>
      <c r="CW1450" s="6"/>
      <c r="CX1450" s="6"/>
      <c r="CY1450" s="6"/>
      <c r="CZ1450" s="6"/>
      <c r="DA1450" s="6"/>
      <c r="DB1450" s="6"/>
      <c r="DC1450" s="6"/>
      <c r="DD1450" s="6"/>
      <c r="DE1450" s="6"/>
      <c r="DF1450" s="6"/>
      <c r="DG1450" s="6"/>
      <c r="DH1450" s="6"/>
      <c r="DJ1450" s="6"/>
      <c r="DK1450" s="6"/>
      <c r="DL1450" s="6"/>
      <c r="DM1450" s="6"/>
      <c r="DN1450" s="6"/>
      <c r="DO1450" s="6"/>
      <c r="DP1450" s="6"/>
      <c r="DQ1450" s="6"/>
      <c r="DR1450" s="6"/>
      <c r="DS1450" s="6"/>
      <c r="DU1450" s="6"/>
      <c r="DV1450" s="6"/>
      <c r="DW1450" s="6"/>
      <c r="DX1450" s="6"/>
      <c r="DY1450" s="6"/>
      <c r="DZ1450" s="6"/>
      <c r="EA1450" s="6"/>
      <c r="EB1450" s="6"/>
      <c r="EC1450" s="6"/>
      <c r="ED1450" s="6"/>
      <c r="EE1450" s="6"/>
      <c r="EF1450" s="6"/>
      <c r="EG1450" s="6"/>
    </row>
    <row r="1451" spans="48:137" customFormat="1" x14ac:dyDescent="0.2">
      <c r="AV1451" s="6"/>
      <c r="AW1451" s="158"/>
      <c r="AX1451" s="158"/>
      <c r="AY1451" s="158"/>
      <c r="AZ1451" s="158"/>
      <c r="BA1451" s="158"/>
      <c r="BB1451" s="6"/>
      <c r="BC1451" s="6"/>
      <c r="BD1451" s="6"/>
      <c r="BE1451" s="6"/>
      <c r="BF1451" s="6"/>
      <c r="BG1451" s="6"/>
      <c r="BH1451" s="6"/>
      <c r="BI1451" s="6"/>
      <c r="BJ1451" s="6"/>
      <c r="BK1451" s="6"/>
      <c r="BL1451" s="6"/>
      <c r="BM1451" s="6"/>
      <c r="BN1451" s="6"/>
      <c r="BO1451" s="6"/>
      <c r="BP1451" s="6"/>
      <c r="BQ1451" s="6"/>
      <c r="BR1451" s="6"/>
      <c r="BS1451" s="6"/>
      <c r="BT1451" s="6"/>
      <c r="BU1451" s="6"/>
      <c r="BV1451" s="6"/>
      <c r="BW1451" s="6"/>
      <c r="BX1451" s="6"/>
      <c r="BY1451" s="6"/>
      <c r="BZ1451" s="6"/>
      <c r="CA1451" s="6"/>
      <c r="CB1451" s="6"/>
      <c r="CC1451" s="6"/>
      <c r="CD1451" s="6"/>
      <c r="CE1451" s="6"/>
      <c r="CF1451" s="6"/>
      <c r="CG1451" s="6"/>
      <c r="CH1451" s="6"/>
      <c r="CI1451" s="6"/>
      <c r="CJ1451" s="6"/>
      <c r="CK1451" s="6"/>
      <c r="CL1451" s="6"/>
      <c r="CN1451" s="6"/>
      <c r="CO1451" s="6"/>
      <c r="CP1451" s="6"/>
      <c r="CQ1451" s="6"/>
      <c r="CR1451" s="6"/>
      <c r="CS1451" s="6"/>
      <c r="CT1451" s="6"/>
      <c r="CU1451" s="6"/>
      <c r="CV1451" s="6"/>
      <c r="CW1451" s="6"/>
      <c r="CX1451" s="6"/>
      <c r="CY1451" s="6"/>
      <c r="CZ1451" s="6"/>
      <c r="DA1451" s="6"/>
      <c r="DB1451" s="6"/>
      <c r="DC1451" s="6"/>
      <c r="DD1451" s="6"/>
      <c r="DE1451" s="6"/>
      <c r="DF1451" s="6"/>
      <c r="DG1451" s="6"/>
      <c r="DH1451" s="6"/>
      <c r="DJ1451" s="6"/>
      <c r="DK1451" s="6"/>
      <c r="DL1451" s="6"/>
      <c r="DM1451" s="6"/>
      <c r="DN1451" s="6"/>
      <c r="DO1451" s="6"/>
      <c r="DP1451" s="6"/>
      <c r="DQ1451" s="6"/>
      <c r="DR1451" s="6"/>
      <c r="DS1451" s="6"/>
      <c r="DU1451" s="6"/>
      <c r="DV1451" s="6"/>
      <c r="DW1451" s="6"/>
      <c r="DX1451" s="6"/>
      <c r="DY1451" s="6"/>
      <c r="DZ1451" s="6"/>
      <c r="EA1451" s="6"/>
      <c r="EB1451" s="6"/>
      <c r="EC1451" s="6"/>
      <c r="ED1451" s="6"/>
      <c r="EE1451" s="6"/>
      <c r="EF1451" s="6"/>
      <c r="EG1451" s="6"/>
    </row>
    <row r="1452" spans="48:137" customFormat="1" x14ac:dyDescent="0.2">
      <c r="AV1452" s="6"/>
      <c r="AW1452" s="158"/>
      <c r="AX1452" s="158"/>
      <c r="AY1452" s="158"/>
      <c r="AZ1452" s="158"/>
      <c r="BA1452" s="158"/>
      <c r="BB1452" s="6"/>
      <c r="BC1452" s="6"/>
      <c r="BD1452" s="6"/>
      <c r="BE1452" s="6"/>
      <c r="BF1452" s="6"/>
      <c r="BG1452" s="6"/>
      <c r="BH1452" s="6"/>
      <c r="BI1452" s="6"/>
      <c r="BJ1452" s="6"/>
      <c r="BK1452" s="6"/>
      <c r="BL1452" s="6"/>
      <c r="BM1452" s="6"/>
      <c r="BN1452" s="6"/>
      <c r="BO1452" s="6"/>
      <c r="BP1452" s="6"/>
      <c r="BQ1452" s="6"/>
      <c r="BR1452" s="6"/>
      <c r="BS1452" s="6"/>
      <c r="BT1452" s="6"/>
      <c r="BU1452" s="6"/>
      <c r="BV1452" s="6"/>
      <c r="BW1452" s="6"/>
      <c r="BX1452" s="6"/>
      <c r="BY1452" s="6"/>
      <c r="BZ1452" s="6"/>
      <c r="CA1452" s="6"/>
      <c r="CB1452" s="6"/>
      <c r="CC1452" s="6"/>
      <c r="CD1452" s="6"/>
      <c r="CE1452" s="6"/>
      <c r="CF1452" s="6"/>
      <c r="CG1452" s="6"/>
      <c r="CH1452" s="6"/>
      <c r="CI1452" s="6"/>
      <c r="CJ1452" s="6"/>
      <c r="CK1452" s="6"/>
      <c r="CL1452" s="6"/>
      <c r="CN1452" s="6"/>
      <c r="CO1452" s="6"/>
      <c r="CP1452" s="6"/>
      <c r="CQ1452" s="6"/>
      <c r="CR1452" s="6"/>
      <c r="CS1452" s="6"/>
      <c r="CT1452" s="6"/>
      <c r="CU1452" s="6"/>
      <c r="CV1452" s="6"/>
      <c r="CW1452" s="6"/>
      <c r="CX1452" s="6"/>
      <c r="CY1452" s="6"/>
      <c r="CZ1452" s="6"/>
      <c r="DA1452" s="6"/>
      <c r="DB1452" s="6"/>
      <c r="DC1452" s="6"/>
      <c r="DD1452" s="6"/>
      <c r="DE1452" s="6"/>
      <c r="DF1452" s="6"/>
      <c r="DG1452" s="6"/>
      <c r="DH1452" s="6"/>
      <c r="DJ1452" s="6"/>
      <c r="DK1452" s="6"/>
      <c r="DL1452" s="6"/>
      <c r="DM1452" s="6"/>
      <c r="DN1452" s="6"/>
      <c r="DO1452" s="6"/>
      <c r="DP1452" s="6"/>
      <c r="DQ1452" s="6"/>
      <c r="DR1452" s="6"/>
      <c r="DS1452" s="6"/>
      <c r="DU1452" s="6"/>
      <c r="DV1452" s="6"/>
      <c r="DW1452" s="6"/>
      <c r="DX1452" s="6"/>
      <c r="DY1452" s="6"/>
      <c r="DZ1452" s="6"/>
      <c r="EA1452" s="6"/>
      <c r="EB1452" s="6"/>
      <c r="EC1452" s="6"/>
      <c r="ED1452" s="6"/>
      <c r="EE1452" s="6"/>
      <c r="EF1452" s="6"/>
      <c r="EG1452" s="6"/>
    </row>
    <row r="1453" spans="48:137" customFormat="1" x14ac:dyDescent="0.2">
      <c r="AV1453" s="6"/>
      <c r="AW1453" s="158"/>
      <c r="AX1453" s="158"/>
      <c r="AY1453" s="158"/>
      <c r="AZ1453" s="158"/>
      <c r="BA1453" s="158"/>
      <c r="BB1453" s="6"/>
      <c r="BC1453" s="6"/>
      <c r="BD1453" s="6"/>
      <c r="BE1453" s="6"/>
      <c r="BF1453" s="6"/>
      <c r="BG1453" s="6"/>
      <c r="BH1453" s="6"/>
      <c r="BI1453" s="6"/>
      <c r="BJ1453" s="6"/>
      <c r="BK1453" s="6"/>
      <c r="BL1453" s="6"/>
      <c r="BM1453" s="6"/>
      <c r="BN1453" s="6"/>
      <c r="BO1453" s="6"/>
      <c r="BP1453" s="6"/>
      <c r="BQ1453" s="6"/>
      <c r="BR1453" s="6"/>
      <c r="BS1453" s="6"/>
      <c r="BT1453" s="6"/>
      <c r="BU1453" s="6"/>
      <c r="BV1453" s="6"/>
      <c r="BW1453" s="6"/>
      <c r="BX1453" s="6"/>
      <c r="BY1453" s="6"/>
      <c r="BZ1453" s="6"/>
      <c r="CA1453" s="6"/>
      <c r="CB1453" s="6"/>
      <c r="CC1453" s="6"/>
      <c r="CD1453" s="6"/>
      <c r="CE1453" s="6"/>
      <c r="CF1453" s="6"/>
      <c r="CG1453" s="6"/>
      <c r="CH1453" s="6"/>
      <c r="CI1453" s="6"/>
      <c r="CJ1453" s="6"/>
      <c r="CK1453" s="6"/>
      <c r="CL1453" s="6"/>
      <c r="CN1453" s="6"/>
      <c r="CO1453" s="6"/>
      <c r="CP1453" s="6"/>
      <c r="CQ1453" s="6"/>
      <c r="CR1453" s="6"/>
      <c r="CS1453" s="6"/>
      <c r="CT1453" s="6"/>
      <c r="CU1453" s="6"/>
      <c r="CV1453" s="6"/>
      <c r="CW1453" s="6"/>
      <c r="CX1453" s="6"/>
      <c r="CY1453" s="6"/>
      <c r="CZ1453" s="6"/>
      <c r="DA1453" s="6"/>
      <c r="DB1453" s="6"/>
      <c r="DC1453" s="6"/>
      <c r="DD1453" s="6"/>
      <c r="DE1453" s="6"/>
      <c r="DF1453" s="6"/>
      <c r="DG1453" s="6"/>
      <c r="DH1453" s="6"/>
      <c r="DJ1453" s="6"/>
      <c r="DK1453" s="6"/>
      <c r="DL1453" s="6"/>
      <c r="DM1453" s="6"/>
      <c r="DN1453" s="6"/>
      <c r="DO1453" s="6"/>
      <c r="DP1453" s="6"/>
      <c r="DQ1453" s="6"/>
      <c r="DR1453" s="6"/>
      <c r="DS1453" s="6"/>
      <c r="DU1453" s="6"/>
      <c r="DV1453" s="6"/>
      <c r="DW1453" s="6"/>
      <c r="DX1453" s="6"/>
      <c r="DY1453" s="6"/>
      <c r="DZ1453" s="6"/>
      <c r="EA1453" s="6"/>
      <c r="EB1453" s="6"/>
      <c r="EC1453" s="6"/>
      <c r="ED1453" s="6"/>
      <c r="EE1453" s="6"/>
      <c r="EF1453" s="6"/>
      <c r="EG1453" s="6"/>
    </row>
    <row r="1454" spans="48:137" customFormat="1" x14ac:dyDescent="0.2">
      <c r="AV1454" s="6"/>
      <c r="AW1454" s="158"/>
      <c r="AX1454" s="158"/>
      <c r="AY1454" s="158"/>
      <c r="AZ1454" s="158"/>
      <c r="BA1454" s="158"/>
      <c r="BB1454" s="6"/>
      <c r="BC1454" s="6"/>
      <c r="BD1454" s="6"/>
      <c r="BE1454" s="6"/>
      <c r="BF1454" s="6"/>
      <c r="BG1454" s="6"/>
      <c r="BH1454" s="6"/>
      <c r="BI1454" s="6"/>
      <c r="BJ1454" s="6"/>
      <c r="BK1454" s="6"/>
      <c r="BL1454" s="6"/>
      <c r="BM1454" s="6"/>
      <c r="BN1454" s="6"/>
      <c r="BO1454" s="6"/>
      <c r="BP1454" s="6"/>
      <c r="BQ1454" s="6"/>
      <c r="BR1454" s="6"/>
      <c r="BS1454" s="6"/>
      <c r="BT1454" s="6"/>
      <c r="BU1454" s="6"/>
      <c r="BV1454" s="6"/>
      <c r="BW1454" s="6"/>
      <c r="BX1454" s="6"/>
      <c r="BY1454" s="6"/>
      <c r="BZ1454" s="6"/>
      <c r="CA1454" s="6"/>
      <c r="CB1454" s="6"/>
      <c r="CC1454" s="6"/>
      <c r="CD1454" s="6"/>
      <c r="CE1454" s="6"/>
      <c r="CF1454" s="6"/>
      <c r="CG1454" s="6"/>
      <c r="CH1454" s="6"/>
      <c r="CI1454" s="6"/>
      <c r="CJ1454" s="6"/>
      <c r="CK1454" s="6"/>
      <c r="CL1454" s="6"/>
      <c r="CN1454" s="6"/>
      <c r="CO1454" s="6"/>
      <c r="CP1454" s="6"/>
      <c r="CQ1454" s="6"/>
      <c r="CR1454" s="6"/>
      <c r="CS1454" s="6"/>
      <c r="CT1454" s="6"/>
      <c r="CU1454" s="6"/>
      <c r="CV1454" s="6"/>
      <c r="CW1454" s="6"/>
      <c r="CX1454" s="6"/>
      <c r="CY1454" s="6"/>
      <c r="CZ1454" s="6"/>
      <c r="DA1454" s="6"/>
      <c r="DB1454" s="6"/>
      <c r="DC1454" s="6"/>
      <c r="DD1454" s="6"/>
      <c r="DE1454" s="6"/>
      <c r="DF1454" s="6"/>
      <c r="DG1454" s="6"/>
      <c r="DH1454" s="6"/>
      <c r="DJ1454" s="6"/>
      <c r="DK1454" s="6"/>
      <c r="DL1454" s="6"/>
      <c r="DM1454" s="6"/>
      <c r="DN1454" s="6"/>
      <c r="DO1454" s="6"/>
      <c r="DP1454" s="6"/>
      <c r="DQ1454" s="6"/>
      <c r="DR1454" s="6"/>
      <c r="DS1454" s="6"/>
      <c r="DU1454" s="6"/>
      <c r="DV1454" s="6"/>
      <c r="DW1454" s="6"/>
      <c r="DX1454" s="6"/>
      <c r="DY1454" s="6"/>
      <c r="DZ1454" s="6"/>
      <c r="EA1454" s="6"/>
      <c r="EB1454" s="6"/>
      <c r="EC1454" s="6"/>
      <c r="ED1454" s="6"/>
      <c r="EE1454" s="6"/>
      <c r="EF1454" s="6"/>
      <c r="EG1454" s="6"/>
    </row>
    <row r="1455" spans="48:137" customFormat="1" x14ac:dyDescent="0.2">
      <c r="AV1455" s="6"/>
      <c r="AW1455" s="158"/>
      <c r="AX1455" s="158"/>
      <c r="AY1455" s="158"/>
      <c r="AZ1455" s="158"/>
      <c r="BA1455" s="158"/>
      <c r="BB1455" s="6"/>
      <c r="BC1455" s="6"/>
      <c r="BD1455" s="6"/>
      <c r="BE1455" s="6"/>
      <c r="BF1455" s="6"/>
      <c r="BG1455" s="6"/>
      <c r="BH1455" s="6"/>
      <c r="BI1455" s="6"/>
      <c r="BJ1455" s="6"/>
      <c r="BK1455" s="6"/>
      <c r="BL1455" s="6"/>
      <c r="BM1455" s="6"/>
      <c r="BN1455" s="6"/>
      <c r="BO1455" s="6"/>
      <c r="BP1455" s="6"/>
      <c r="BQ1455" s="6"/>
      <c r="BR1455" s="6"/>
      <c r="BS1455" s="6"/>
      <c r="BT1455" s="6"/>
      <c r="BU1455" s="6"/>
      <c r="BV1455" s="6"/>
      <c r="BW1455" s="6"/>
      <c r="BX1455" s="6"/>
      <c r="BY1455" s="6"/>
      <c r="BZ1455" s="6"/>
      <c r="CA1455" s="6"/>
      <c r="CB1455" s="6"/>
      <c r="CC1455" s="6"/>
      <c r="CD1455" s="6"/>
      <c r="CE1455" s="6"/>
      <c r="CF1455" s="6"/>
      <c r="CG1455" s="6"/>
      <c r="CH1455" s="6"/>
      <c r="CI1455" s="6"/>
      <c r="CJ1455" s="6"/>
      <c r="CK1455" s="6"/>
      <c r="CL1455" s="6"/>
      <c r="CN1455" s="6"/>
      <c r="CO1455" s="6"/>
      <c r="CP1455" s="6"/>
      <c r="CQ1455" s="6"/>
      <c r="CR1455" s="6"/>
      <c r="CS1455" s="6"/>
      <c r="CT1455" s="6"/>
      <c r="CU1455" s="6"/>
      <c r="CV1455" s="6"/>
      <c r="CW1455" s="6"/>
      <c r="CX1455" s="6"/>
      <c r="CY1455" s="6"/>
      <c r="CZ1455" s="6"/>
      <c r="DA1455" s="6"/>
      <c r="DB1455" s="6"/>
      <c r="DC1455" s="6"/>
      <c r="DD1455" s="6"/>
      <c r="DE1455" s="6"/>
      <c r="DF1455" s="6"/>
      <c r="DG1455" s="6"/>
      <c r="DH1455" s="6"/>
      <c r="DJ1455" s="6"/>
      <c r="DK1455" s="6"/>
      <c r="DL1455" s="6"/>
      <c r="DM1455" s="6"/>
      <c r="DN1455" s="6"/>
      <c r="DO1455" s="6"/>
      <c r="DP1455" s="6"/>
      <c r="DQ1455" s="6"/>
      <c r="DR1455" s="6"/>
      <c r="DS1455" s="6"/>
      <c r="DU1455" s="6"/>
      <c r="DV1455" s="6"/>
      <c r="DW1455" s="6"/>
      <c r="DX1455" s="6"/>
      <c r="DY1455" s="6"/>
      <c r="DZ1455" s="6"/>
      <c r="EA1455" s="6"/>
      <c r="EB1455" s="6"/>
      <c r="EC1455" s="6"/>
      <c r="ED1455" s="6"/>
      <c r="EE1455" s="6"/>
      <c r="EF1455" s="6"/>
      <c r="EG1455" s="6"/>
    </row>
    <row r="1456" spans="48:137" customFormat="1" x14ac:dyDescent="0.2">
      <c r="AV1456" s="6"/>
      <c r="AW1456" s="158"/>
      <c r="AX1456" s="158"/>
      <c r="AY1456" s="158"/>
      <c r="AZ1456" s="158"/>
      <c r="BA1456" s="158"/>
      <c r="BB1456" s="6"/>
      <c r="BC1456" s="6"/>
      <c r="BD1456" s="6"/>
      <c r="BE1456" s="6"/>
      <c r="BF1456" s="6"/>
      <c r="BG1456" s="6"/>
      <c r="BH1456" s="6"/>
      <c r="BI1456" s="6"/>
      <c r="BJ1456" s="6"/>
      <c r="BK1456" s="6"/>
      <c r="BL1456" s="6"/>
      <c r="BM1456" s="6"/>
      <c r="BN1456" s="6"/>
      <c r="BO1456" s="6"/>
      <c r="BP1456" s="6"/>
      <c r="BQ1456" s="6"/>
      <c r="BR1456" s="6"/>
      <c r="BS1456" s="6"/>
      <c r="BT1456" s="6"/>
      <c r="BU1456" s="6"/>
      <c r="BV1456" s="6"/>
      <c r="BW1456" s="6"/>
      <c r="BX1456" s="6"/>
      <c r="BY1456" s="6"/>
      <c r="BZ1456" s="6"/>
      <c r="CA1456" s="6"/>
      <c r="CB1456" s="6"/>
      <c r="CC1456" s="6"/>
      <c r="CD1456" s="6"/>
      <c r="CE1456" s="6"/>
      <c r="CF1456" s="6"/>
      <c r="CG1456" s="6"/>
      <c r="CH1456" s="6"/>
      <c r="CI1456" s="6"/>
      <c r="CJ1456" s="6"/>
      <c r="CK1456" s="6"/>
      <c r="CL1456" s="6"/>
      <c r="CN1456" s="6"/>
      <c r="CO1456" s="6"/>
      <c r="CP1456" s="6"/>
      <c r="CQ1456" s="6"/>
      <c r="CR1456" s="6"/>
      <c r="CS1456" s="6"/>
      <c r="CT1456" s="6"/>
      <c r="CU1456" s="6"/>
      <c r="CV1456" s="6"/>
      <c r="CW1456" s="6"/>
      <c r="CX1456" s="6"/>
      <c r="CY1456" s="6"/>
      <c r="CZ1456" s="6"/>
      <c r="DA1456" s="6"/>
      <c r="DB1456" s="6"/>
      <c r="DC1456" s="6"/>
      <c r="DD1456" s="6"/>
      <c r="DE1456" s="6"/>
      <c r="DF1456" s="6"/>
      <c r="DG1456" s="6"/>
      <c r="DH1456" s="6"/>
      <c r="DJ1456" s="6"/>
      <c r="DK1456" s="6"/>
      <c r="DL1456" s="6"/>
      <c r="DM1456" s="6"/>
      <c r="DN1456" s="6"/>
      <c r="DO1456" s="6"/>
      <c r="DP1456" s="6"/>
      <c r="DQ1456" s="6"/>
      <c r="DR1456" s="6"/>
      <c r="DS1456" s="6"/>
      <c r="DU1456" s="6"/>
      <c r="DV1456" s="6"/>
      <c r="DW1456" s="6"/>
      <c r="DX1456" s="6"/>
      <c r="DY1456" s="6"/>
      <c r="DZ1456" s="6"/>
      <c r="EA1456" s="6"/>
      <c r="EB1456" s="6"/>
      <c r="EC1456" s="6"/>
      <c r="ED1456" s="6"/>
      <c r="EE1456" s="6"/>
      <c r="EF1456" s="6"/>
      <c r="EG1456" s="6"/>
    </row>
    <row r="1457" spans="48:137" customFormat="1" x14ac:dyDescent="0.2">
      <c r="AV1457" s="6"/>
      <c r="AW1457" s="158"/>
      <c r="AX1457" s="158"/>
      <c r="AY1457" s="158"/>
      <c r="AZ1457" s="158"/>
      <c r="BA1457" s="158"/>
      <c r="BB1457" s="6"/>
      <c r="BC1457" s="6"/>
      <c r="BD1457" s="6"/>
      <c r="BE1457" s="6"/>
      <c r="BF1457" s="6"/>
      <c r="BG1457" s="6"/>
      <c r="BH1457" s="6"/>
      <c r="BI1457" s="6"/>
      <c r="BJ1457" s="6"/>
      <c r="BK1457" s="6"/>
      <c r="BL1457" s="6"/>
      <c r="BM1457" s="6"/>
      <c r="BN1457" s="6"/>
      <c r="BO1457" s="6"/>
      <c r="BP1457" s="6"/>
      <c r="BQ1457" s="6"/>
      <c r="BR1457" s="6"/>
      <c r="BS1457" s="6"/>
      <c r="BT1457" s="6"/>
      <c r="BU1457" s="6"/>
      <c r="BV1457" s="6"/>
      <c r="BW1457" s="6"/>
      <c r="BX1457" s="6"/>
      <c r="BY1457" s="6"/>
      <c r="BZ1457" s="6"/>
      <c r="CA1457" s="6"/>
      <c r="CB1457" s="6"/>
      <c r="CC1457" s="6"/>
      <c r="CD1457" s="6"/>
      <c r="CE1457" s="6"/>
      <c r="CF1457" s="6"/>
      <c r="CG1457" s="6"/>
      <c r="CH1457" s="6"/>
      <c r="CI1457" s="6"/>
      <c r="CJ1457" s="6"/>
      <c r="CK1457" s="6"/>
      <c r="CL1457" s="6"/>
      <c r="CN1457" s="6"/>
      <c r="CO1457" s="6"/>
      <c r="CP1457" s="6"/>
      <c r="CQ1457" s="6"/>
      <c r="CR1457" s="6"/>
      <c r="CS1457" s="6"/>
      <c r="CT1457" s="6"/>
      <c r="CU1457" s="6"/>
      <c r="CV1457" s="6"/>
      <c r="CW1457" s="6"/>
      <c r="CX1457" s="6"/>
      <c r="CY1457" s="6"/>
      <c r="CZ1457" s="6"/>
      <c r="DA1457" s="6"/>
      <c r="DB1457" s="6"/>
      <c r="DC1457" s="6"/>
      <c r="DD1457" s="6"/>
      <c r="DE1457" s="6"/>
      <c r="DF1457" s="6"/>
      <c r="DG1457" s="6"/>
      <c r="DH1457" s="6"/>
      <c r="DJ1457" s="6"/>
      <c r="DK1457" s="6"/>
      <c r="DL1457" s="6"/>
      <c r="DM1457" s="6"/>
      <c r="DN1457" s="6"/>
      <c r="DO1457" s="6"/>
      <c r="DP1457" s="6"/>
      <c r="DQ1457" s="6"/>
      <c r="DR1457" s="6"/>
      <c r="DS1457" s="6"/>
      <c r="DU1457" s="6"/>
      <c r="DV1457" s="6"/>
      <c r="DW1457" s="6"/>
      <c r="DX1457" s="6"/>
      <c r="DY1457" s="6"/>
      <c r="DZ1457" s="6"/>
      <c r="EA1457" s="6"/>
      <c r="EB1457" s="6"/>
      <c r="EC1457" s="6"/>
      <c r="ED1457" s="6"/>
      <c r="EE1457" s="6"/>
      <c r="EF1457" s="6"/>
      <c r="EG1457" s="6"/>
    </row>
    <row r="1458" spans="48:137" customFormat="1" x14ac:dyDescent="0.2">
      <c r="AV1458" s="6"/>
      <c r="AW1458" s="158"/>
      <c r="AX1458" s="158"/>
      <c r="AY1458" s="158"/>
      <c r="AZ1458" s="158"/>
      <c r="BA1458" s="158"/>
      <c r="BB1458" s="6"/>
      <c r="BC1458" s="6"/>
      <c r="BD1458" s="6"/>
      <c r="BE1458" s="6"/>
      <c r="BF1458" s="6"/>
      <c r="BG1458" s="6"/>
      <c r="BH1458" s="6"/>
      <c r="BI1458" s="6"/>
      <c r="BJ1458" s="6"/>
      <c r="BK1458" s="6"/>
      <c r="BL1458" s="6"/>
      <c r="BM1458" s="6"/>
      <c r="BN1458" s="6"/>
      <c r="BO1458" s="6"/>
      <c r="BP1458" s="6"/>
      <c r="BQ1458" s="6"/>
      <c r="BR1458" s="6"/>
      <c r="BS1458" s="6"/>
      <c r="BT1458" s="6"/>
      <c r="BU1458" s="6"/>
      <c r="BV1458" s="6"/>
      <c r="BW1458" s="6"/>
      <c r="BX1458" s="6"/>
      <c r="BY1458" s="6"/>
      <c r="BZ1458" s="6"/>
      <c r="CA1458" s="6"/>
      <c r="CB1458" s="6"/>
      <c r="CC1458" s="6"/>
      <c r="CD1458" s="6"/>
      <c r="CE1458" s="6"/>
      <c r="CF1458" s="6"/>
      <c r="CG1458" s="6"/>
      <c r="CH1458" s="6"/>
      <c r="CI1458" s="6"/>
      <c r="CJ1458" s="6"/>
      <c r="CK1458" s="6"/>
      <c r="CL1458" s="6"/>
      <c r="CN1458" s="6"/>
      <c r="CO1458" s="6"/>
      <c r="CP1458" s="6"/>
      <c r="CQ1458" s="6"/>
      <c r="CR1458" s="6"/>
      <c r="CS1458" s="6"/>
      <c r="CT1458" s="6"/>
      <c r="CU1458" s="6"/>
      <c r="CV1458" s="6"/>
      <c r="CW1458" s="6"/>
      <c r="CX1458" s="6"/>
      <c r="CY1458" s="6"/>
      <c r="CZ1458" s="6"/>
      <c r="DA1458" s="6"/>
      <c r="DB1458" s="6"/>
      <c r="DC1458" s="6"/>
      <c r="DD1458" s="6"/>
      <c r="DE1458" s="6"/>
      <c r="DF1458" s="6"/>
      <c r="DG1458" s="6"/>
      <c r="DH1458" s="6"/>
      <c r="DJ1458" s="6"/>
      <c r="DK1458" s="6"/>
      <c r="DL1458" s="6"/>
      <c r="DM1458" s="6"/>
      <c r="DN1458" s="6"/>
      <c r="DO1458" s="6"/>
      <c r="DP1458" s="6"/>
      <c r="DQ1458" s="6"/>
      <c r="DR1458" s="6"/>
      <c r="DS1458" s="6"/>
      <c r="DU1458" s="6"/>
      <c r="DV1458" s="6"/>
      <c r="DW1458" s="6"/>
      <c r="DX1458" s="6"/>
      <c r="DY1458" s="6"/>
      <c r="DZ1458" s="6"/>
      <c r="EA1458" s="6"/>
      <c r="EB1458" s="6"/>
      <c r="EC1458" s="6"/>
      <c r="ED1458" s="6"/>
      <c r="EE1458" s="6"/>
      <c r="EF1458" s="6"/>
      <c r="EG1458" s="6"/>
    </row>
    <row r="1459" spans="48:137" customFormat="1" x14ac:dyDescent="0.2">
      <c r="AV1459" s="6"/>
      <c r="AW1459" s="158"/>
      <c r="AX1459" s="158"/>
      <c r="AY1459" s="158"/>
      <c r="AZ1459" s="158"/>
      <c r="BA1459" s="158"/>
      <c r="BB1459" s="6"/>
      <c r="BC1459" s="6"/>
      <c r="BD1459" s="6"/>
      <c r="BE1459" s="6"/>
      <c r="BF1459" s="6"/>
      <c r="BG1459" s="6"/>
      <c r="BH1459" s="6"/>
      <c r="BI1459" s="6"/>
      <c r="BJ1459" s="6"/>
      <c r="BK1459" s="6"/>
      <c r="BL1459" s="6"/>
      <c r="BM1459" s="6"/>
      <c r="BN1459" s="6"/>
      <c r="BO1459" s="6"/>
      <c r="BP1459" s="6"/>
      <c r="BQ1459" s="6"/>
      <c r="BR1459" s="6"/>
      <c r="BS1459" s="6"/>
      <c r="BT1459" s="6"/>
      <c r="BU1459" s="6"/>
      <c r="BV1459" s="6"/>
      <c r="BW1459" s="6"/>
      <c r="BX1459" s="6"/>
      <c r="BY1459" s="6"/>
      <c r="BZ1459" s="6"/>
      <c r="CA1459" s="6"/>
      <c r="CB1459" s="6"/>
      <c r="CC1459" s="6"/>
      <c r="CD1459" s="6"/>
      <c r="CE1459" s="6"/>
      <c r="CF1459" s="6"/>
      <c r="CG1459" s="6"/>
      <c r="CH1459" s="6"/>
      <c r="CI1459" s="6"/>
      <c r="CJ1459" s="6"/>
      <c r="CK1459" s="6"/>
      <c r="CL1459" s="6"/>
      <c r="CN1459" s="6"/>
      <c r="CO1459" s="6"/>
      <c r="CP1459" s="6"/>
      <c r="CQ1459" s="6"/>
      <c r="CR1459" s="6"/>
      <c r="CS1459" s="6"/>
      <c r="CT1459" s="6"/>
      <c r="CU1459" s="6"/>
      <c r="CV1459" s="6"/>
      <c r="CW1459" s="6"/>
      <c r="CX1459" s="6"/>
      <c r="CY1459" s="6"/>
      <c r="CZ1459" s="6"/>
      <c r="DA1459" s="6"/>
      <c r="DB1459" s="6"/>
      <c r="DC1459" s="6"/>
      <c r="DD1459" s="6"/>
      <c r="DE1459" s="6"/>
      <c r="DF1459" s="6"/>
      <c r="DG1459" s="6"/>
      <c r="DH1459" s="6"/>
      <c r="DJ1459" s="6"/>
      <c r="DK1459" s="6"/>
      <c r="DL1459" s="6"/>
      <c r="DM1459" s="6"/>
      <c r="DN1459" s="6"/>
      <c r="DO1459" s="6"/>
      <c r="DP1459" s="6"/>
      <c r="DQ1459" s="6"/>
      <c r="DR1459" s="6"/>
      <c r="DS1459" s="6"/>
      <c r="DU1459" s="6"/>
      <c r="DV1459" s="6"/>
      <c r="DW1459" s="6"/>
      <c r="DX1459" s="6"/>
      <c r="DY1459" s="6"/>
      <c r="DZ1459" s="6"/>
      <c r="EA1459" s="6"/>
      <c r="EB1459" s="6"/>
      <c r="EC1459" s="6"/>
      <c r="ED1459" s="6"/>
      <c r="EE1459" s="6"/>
      <c r="EF1459" s="6"/>
      <c r="EG1459" s="6"/>
    </row>
    <row r="1460" spans="48:137" customFormat="1" x14ac:dyDescent="0.2">
      <c r="AV1460" s="6"/>
      <c r="AW1460" s="158"/>
      <c r="AX1460" s="158"/>
      <c r="AY1460" s="158"/>
      <c r="AZ1460" s="158"/>
      <c r="BA1460" s="158"/>
      <c r="BB1460" s="6"/>
      <c r="BC1460" s="6"/>
      <c r="BD1460" s="6"/>
      <c r="BE1460" s="6"/>
      <c r="BF1460" s="6"/>
      <c r="BG1460" s="6"/>
      <c r="BH1460" s="6"/>
      <c r="BI1460" s="6"/>
      <c r="BJ1460" s="6"/>
      <c r="BK1460" s="6"/>
      <c r="BL1460" s="6"/>
      <c r="BM1460" s="6"/>
      <c r="BN1460" s="6"/>
      <c r="BO1460" s="6"/>
      <c r="BP1460" s="6"/>
      <c r="BQ1460" s="6"/>
      <c r="BR1460" s="6"/>
      <c r="BS1460" s="6"/>
      <c r="BT1460" s="6"/>
      <c r="BU1460" s="6"/>
      <c r="BV1460" s="6"/>
      <c r="BW1460" s="6"/>
      <c r="BX1460" s="6"/>
      <c r="BY1460" s="6"/>
      <c r="BZ1460" s="6"/>
      <c r="CA1460" s="6"/>
      <c r="CB1460" s="6"/>
      <c r="CC1460" s="6"/>
      <c r="CD1460" s="6"/>
      <c r="CE1460" s="6"/>
      <c r="CF1460" s="6"/>
      <c r="CG1460" s="6"/>
      <c r="CH1460" s="6"/>
      <c r="CI1460" s="6"/>
      <c r="CJ1460" s="6"/>
      <c r="CK1460" s="6"/>
      <c r="CL1460" s="6"/>
      <c r="CN1460" s="6"/>
      <c r="CO1460" s="6"/>
      <c r="CP1460" s="6"/>
      <c r="CQ1460" s="6"/>
      <c r="CR1460" s="6"/>
      <c r="CS1460" s="6"/>
      <c r="CT1460" s="6"/>
      <c r="CU1460" s="6"/>
      <c r="CV1460" s="6"/>
      <c r="CW1460" s="6"/>
      <c r="CX1460" s="6"/>
      <c r="CY1460" s="6"/>
      <c r="CZ1460" s="6"/>
      <c r="DA1460" s="6"/>
      <c r="DB1460" s="6"/>
      <c r="DC1460" s="6"/>
      <c r="DD1460" s="6"/>
      <c r="DE1460" s="6"/>
      <c r="DF1460" s="6"/>
      <c r="DG1460" s="6"/>
      <c r="DH1460" s="6"/>
      <c r="DJ1460" s="6"/>
      <c r="DK1460" s="6"/>
      <c r="DL1460" s="6"/>
      <c r="DM1460" s="6"/>
      <c r="DN1460" s="6"/>
      <c r="DO1460" s="6"/>
      <c r="DP1460" s="6"/>
      <c r="DQ1460" s="6"/>
      <c r="DR1460" s="6"/>
      <c r="DS1460" s="6"/>
      <c r="DU1460" s="6"/>
      <c r="DV1460" s="6"/>
      <c r="DW1460" s="6"/>
      <c r="DX1460" s="6"/>
      <c r="DY1460" s="6"/>
      <c r="DZ1460" s="6"/>
      <c r="EA1460" s="6"/>
      <c r="EB1460" s="6"/>
      <c r="EC1460" s="6"/>
      <c r="ED1460" s="6"/>
      <c r="EE1460" s="6"/>
      <c r="EF1460" s="6"/>
      <c r="EG1460" s="6"/>
    </row>
    <row r="1461" spans="48:137" customFormat="1" x14ac:dyDescent="0.2">
      <c r="AV1461" s="6"/>
      <c r="AW1461" s="158"/>
      <c r="AX1461" s="158"/>
      <c r="AY1461" s="158"/>
      <c r="AZ1461" s="158"/>
      <c r="BA1461" s="158"/>
      <c r="BB1461" s="6"/>
      <c r="BC1461" s="6"/>
      <c r="BD1461" s="6"/>
      <c r="BE1461" s="6"/>
      <c r="BF1461" s="6"/>
      <c r="BG1461" s="6"/>
      <c r="BH1461" s="6"/>
      <c r="BI1461" s="6"/>
      <c r="BJ1461" s="6"/>
      <c r="BK1461" s="6"/>
      <c r="BL1461" s="6"/>
      <c r="BM1461" s="6"/>
      <c r="BN1461" s="6"/>
      <c r="BO1461" s="6"/>
      <c r="BP1461" s="6"/>
      <c r="BQ1461" s="6"/>
      <c r="BR1461" s="6"/>
      <c r="BS1461" s="6"/>
      <c r="BT1461" s="6"/>
      <c r="BU1461" s="6"/>
      <c r="BV1461" s="6"/>
      <c r="BW1461" s="6"/>
      <c r="BX1461" s="6"/>
      <c r="BY1461" s="6"/>
      <c r="BZ1461" s="6"/>
      <c r="CA1461" s="6"/>
      <c r="CB1461" s="6"/>
      <c r="CC1461" s="6"/>
      <c r="CD1461" s="6"/>
      <c r="CE1461" s="6"/>
      <c r="CF1461" s="6"/>
      <c r="CG1461" s="6"/>
      <c r="CH1461" s="6"/>
      <c r="CI1461" s="6"/>
      <c r="CJ1461" s="6"/>
      <c r="CK1461" s="6"/>
      <c r="CL1461" s="6"/>
      <c r="CN1461" s="6"/>
      <c r="CO1461" s="6"/>
      <c r="CP1461" s="6"/>
      <c r="CQ1461" s="6"/>
      <c r="CR1461" s="6"/>
      <c r="CS1461" s="6"/>
      <c r="CT1461" s="6"/>
      <c r="CU1461" s="6"/>
      <c r="CV1461" s="6"/>
      <c r="CW1461" s="6"/>
      <c r="CX1461" s="6"/>
      <c r="CY1461" s="6"/>
      <c r="CZ1461" s="6"/>
      <c r="DA1461" s="6"/>
      <c r="DB1461" s="6"/>
      <c r="DC1461" s="6"/>
      <c r="DD1461" s="6"/>
      <c r="DE1461" s="6"/>
      <c r="DF1461" s="6"/>
      <c r="DG1461" s="6"/>
      <c r="DH1461" s="6"/>
      <c r="DJ1461" s="6"/>
      <c r="DK1461" s="6"/>
      <c r="DL1461" s="6"/>
      <c r="DM1461" s="6"/>
      <c r="DN1461" s="6"/>
      <c r="DO1461" s="6"/>
      <c r="DP1461" s="6"/>
      <c r="DQ1461" s="6"/>
      <c r="DR1461" s="6"/>
      <c r="DS1461" s="6"/>
      <c r="DU1461" s="6"/>
      <c r="DV1461" s="6"/>
      <c r="DW1461" s="6"/>
      <c r="DX1461" s="6"/>
      <c r="DY1461" s="6"/>
      <c r="DZ1461" s="6"/>
      <c r="EA1461" s="6"/>
      <c r="EB1461" s="6"/>
      <c r="EC1461" s="6"/>
      <c r="ED1461" s="6"/>
      <c r="EE1461" s="6"/>
      <c r="EF1461" s="6"/>
      <c r="EG1461" s="6"/>
    </row>
    <row r="1462" spans="48:137" customFormat="1" x14ac:dyDescent="0.2">
      <c r="AV1462" s="6"/>
      <c r="AW1462" s="158"/>
      <c r="AX1462" s="158"/>
      <c r="AY1462" s="158"/>
      <c r="AZ1462" s="158"/>
      <c r="BA1462" s="158"/>
      <c r="BB1462" s="6"/>
      <c r="BC1462" s="6"/>
      <c r="BD1462" s="6"/>
      <c r="BE1462" s="6"/>
      <c r="BF1462" s="6"/>
      <c r="BG1462" s="6"/>
      <c r="BH1462" s="6"/>
      <c r="BI1462" s="6"/>
      <c r="BJ1462" s="6"/>
      <c r="BK1462" s="6"/>
      <c r="BL1462" s="6"/>
      <c r="BM1462" s="6"/>
      <c r="BN1462" s="6"/>
      <c r="BO1462" s="6"/>
      <c r="BP1462" s="6"/>
      <c r="BQ1462" s="6"/>
      <c r="BR1462" s="6"/>
      <c r="BS1462" s="6"/>
      <c r="BT1462" s="6"/>
      <c r="BU1462" s="6"/>
      <c r="BV1462" s="6"/>
      <c r="BW1462" s="6"/>
      <c r="BX1462" s="6"/>
      <c r="BY1462" s="6"/>
      <c r="BZ1462" s="6"/>
      <c r="CA1462" s="6"/>
      <c r="CB1462" s="6"/>
      <c r="CC1462" s="6"/>
      <c r="CD1462" s="6"/>
      <c r="CE1462" s="6"/>
      <c r="CF1462" s="6"/>
      <c r="CG1462" s="6"/>
      <c r="CH1462" s="6"/>
      <c r="CI1462" s="6"/>
      <c r="CJ1462" s="6"/>
      <c r="CK1462" s="6"/>
      <c r="CL1462" s="6"/>
      <c r="CN1462" s="6"/>
      <c r="CO1462" s="6"/>
      <c r="CP1462" s="6"/>
      <c r="CQ1462" s="6"/>
      <c r="CR1462" s="6"/>
      <c r="CS1462" s="6"/>
      <c r="CT1462" s="6"/>
      <c r="CU1462" s="6"/>
      <c r="CV1462" s="6"/>
      <c r="CW1462" s="6"/>
      <c r="CX1462" s="6"/>
      <c r="CY1462" s="6"/>
      <c r="CZ1462" s="6"/>
      <c r="DA1462" s="6"/>
      <c r="DB1462" s="6"/>
      <c r="DC1462" s="6"/>
      <c r="DD1462" s="6"/>
      <c r="DE1462" s="6"/>
      <c r="DF1462" s="6"/>
      <c r="DG1462" s="6"/>
      <c r="DH1462" s="6"/>
      <c r="DJ1462" s="6"/>
      <c r="DK1462" s="6"/>
      <c r="DL1462" s="6"/>
      <c r="DM1462" s="6"/>
      <c r="DN1462" s="6"/>
      <c r="DO1462" s="6"/>
      <c r="DP1462" s="6"/>
      <c r="DQ1462" s="6"/>
      <c r="DR1462" s="6"/>
      <c r="DS1462" s="6"/>
      <c r="DU1462" s="6"/>
      <c r="DV1462" s="6"/>
      <c r="DW1462" s="6"/>
      <c r="DX1462" s="6"/>
      <c r="DY1462" s="6"/>
      <c r="DZ1462" s="6"/>
      <c r="EA1462" s="6"/>
      <c r="EB1462" s="6"/>
      <c r="EC1462" s="6"/>
      <c r="ED1462" s="6"/>
      <c r="EE1462" s="6"/>
      <c r="EF1462" s="6"/>
      <c r="EG1462" s="6"/>
    </row>
    <row r="1463" spans="48:137" customFormat="1" x14ac:dyDescent="0.2">
      <c r="AV1463" s="6"/>
      <c r="AW1463" s="158"/>
      <c r="AX1463" s="158"/>
      <c r="AY1463" s="158"/>
      <c r="AZ1463" s="158"/>
      <c r="BA1463" s="158"/>
      <c r="BB1463" s="6"/>
      <c r="BC1463" s="6"/>
      <c r="BD1463" s="6"/>
      <c r="BE1463" s="6"/>
      <c r="BF1463" s="6"/>
      <c r="BG1463" s="6"/>
      <c r="BH1463" s="6"/>
      <c r="BI1463" s="6"/>
      <c r="BJ1463" s="6"/>
      <c r="BK1463" s="6"/>
      <c r="BL1463" s="6"/>
      <c r="BM1463" s="6"/>
      <c r="BN1463" s="6"/>
      <c r="BO1463" s="6"/>
      <c r="BP1463" s="6"/>
      <c r="BQ1463" s="6"/>
      <c r="BR1463" s="6"/>
      <c r="BS1463" s="6"/>
      <c r="BT1463" s="6"/>
      <c r="BU1463" s="6"/>
      <c r="BV1463" s="6"/>
      <c r="BW1463" s="6"/>
      <c r="BX1463" s="6"/>
      <c r="BY1463" s="6"/>
      <c r="BZ1463" s="6"/>
      <c r="CA1463" s="6"/>
      <c r="CB1463" s="6"/>
      <c r="CC1463" s="6"/>
      <c r="CD1463" s="6"/>
      <c r="CE1463" s="6"/>
      <c r="CF1463" s="6"/>
      <c r="CG1463" s="6"/>
      <c r="CH1463" s="6"/>
      <c r="CI1463" s="6"/>
      <c r="CJ1463" s="6"/>
      <c r="CK1463" s="6"/>
      <c r="CL1463" s="6"/>
      <c r="CN1463" s="6"/>
      <c r="CO1463" s="6"/>
      <c r="CP1463" s="6"/>
      <c r="CQ1463" s="6"/>
      <c r="CR1463" s="6"/>
      <c r="CS1463" s="6"/>
      <c r="CT1463" s="6"/>
      <c r="CU1463" s="6"/>
      <c r="CV1463" s="6"/>
      <c r="CW1463" s="6"/>
      <c r="CX1463" s="6"/>
      <c r="CY1463" s="6"/>
      <c r="CZ1463" s="6"/>
      <c r="DA1463" s="6"/>
      <c r="DB1463" s="6"/>
      <c r="DC1463" s="6"/>
      <c r="DD1463" s="6"/>
      <c r="DE1463" s="6"/>
      <c r="DF1463" s="6"/>
      <c r="DG1463" s="6"/>
      <c r="DH1463" s="6"/>
      <c r="DJ1463" s="6"/>
      <c r="DK1463" s="6"/>
      <c r="DL1463" s="6"/>
      <c r="DM1463" s="6"/>
      <c r="DN1463" s="6"/>
      <c r="DO1463" s="6"/>
      <c r="DP1463" s="6"/>
      <c r="DQ1463" s="6"/>
      <c r="DR1463" s="6"/>
      <c r="DS1463" s="6"/>
      <c r="DU1463" s="6"/>
      <c r="DV1463" s="6"/>
      <c r="DW1463" s="6"/>
      <c r="DX1463" s="6"/>
      <c r="DY1463" s="6"/>
      <c r="DZ1463" s="6"/>
      <c r="EA1463" s="6"/>
      <c r="EB1463" s="6"/>
      <c r="EC1463" s="6"/>
      <c r="ED1463" s="6"/>
      <c r="EE1463" s="6"/>
      <c r="EF1463" s="6"/>
      <c r="EG1463" s="6"/>
    </row>
    <row r="1464" spans="48:137" customFormat="1" x14ac:dyDescent="0.2">
      <c r="AV1464" s="6"/>
      <c r="AW1464" s="158"/>
      <c r="AX1464" s="158"/>
      <c r="AY1464" s="158"/>
      <c r="AZ1464" s="158"/>
      <c r="BA1464" s="158"/>
      <c r="BB1464" s="6"/>
      <c r="BC1464" s="6"/>
      <c r="BD1464" s="6"/>
      <c r="BE1464" s="6"/>
      <c r="BF1464" s="6"/>
      <c r="BG1464" s="6"/>
      <c r="BH1464" s="6"/>
      <c r="BI1464" s="6"/>
      <c r="BJ1464" s="6"/>
      <c r="BK1464" s="6"/>
      <c r="BL1464" s="6"/>
      <c r="BM1464" s="6"/>
      <c r="BN1464" s="6"/>
      <c r="BO1464" s="6"/>
      <c r="BP1464" s="6"/>
      <c r="BQ1464" s="6"/>
      <c r="BR1464" s="6"/>
      <c r="BS1464" s="6"/>
      <c r="BT1464" s="6"/>
      <c r="BU1464" s="6"/>
      <c r="BV1464" s="6"/>
      <c r="BW1464" s="6"/>
      <c r="BX1464" s="6"/>
      <c r="BY1464" s="6"/>
      <c r="BZ1464" s="6"/>
      <c r="CA1464" s="6"/>
      <c r="CB1464" s="6"/>
      <c r="CC1464" s="6"/>
      <c r="CD1464" s="6"/>
      <c r="CE1464" s="6"/>
      <c r="CF1464" s="6"/>
      <c r="CG1464" s="6"/>
      <c r="CH1464" s="6"/>
      <c r="CI1464" s="6"/>
      <c r="CJ1464" s="6"/>
      <c r="CK1464" s="6"/>
      <c r="CL1464" s="6"/>
      <c r="CN1464" s="6"/>
      <c r="CO1464" s="6"/>
      <c r="CP1464" s="6"/>
      <c r="CQ1464" s="6"/>
      <c r="CR1464" s="6"/>
      <c r="CS1464" s="6"/>
      <c r="CT1464" s="6"/>
      <c r="CU1464" s="6"/>
      <c r="CV1464" s="6"/>
      <c r="CW1464" s="6"/>
      <c r="CX1464" s="6"/>
      <c r="CY1464" s="6"/>
      <c r="CZ1464" s="6"/>
      <c r="DA1464" s="6"/>
      <c r="DB1464" s="6"/>
      <c r="DC1464" s="6"/>
      <c r="DD1464" s="6"/>
      <c r="DE1464" s="6"/>
      <c r="DF1464" s="6"/>
      <c r="DG1464" s="6"/>
      <c r="DH1464" s="6"/>
      <c r="DJ1464" s="6"/>
      <c r="DK1464" s="6"/>
      <c r="DL1464" s="6"/>
      <c r="DM1464" s="6"/>
      <c r="DN1464" s="6"/>
      <c r="DO1464" s="6"/>
      <c r="DP1464" s="6"/>
      <c r="DQ1464" s="6"/>
      <c r="DR1464" s="6"/>
      <c r="DS1464" s="6"/>
      <c r="DU1464" s="6"/>
      <c r="DV1464" s="6"/>
      <c r="DW1464" s="6"/>
      <c r="DX1464" s="6"/>
      <c r="DY1464" s="6"/>
      <c r="DZ1464" s="6"/>
      <c r="EA1464" s="6"/>
      <c r="EB1464" s="6"/>
      <c r="EC1464" s="6"/>
      <c r="ED1464" s="6"/>
      <c r="EE1464" s="6"/>
      <c r="EF1464" s="6"/>
      <c r="EG1464" s="6"/>
    </row>
    <row r="1465" spans="48:137" customFormat="1" x14ac:dyDescent="0.2">
      <c r="AV1465" s="6"/>
      <c r="AW1465" s="158"/>
      <c r="AX1465" s="158"/>
      <c r="AY1465" s="158"/>
      <c r="AZ1465" s="158"/>
      <c r="BA1465" s="158"/>
      <c r="BB1465" s="6"/>
      <c r="BC1465" s="6"/>
      <c r="BD1465" s="6"/>
      <c r="BE1465" s="6"/>
      <c r="BF1465" s="6"/>
      <c r="BG1465" s="6"/>
      <c r="BH1465" s="6"/>
      <c r="BI1465" s="6"/>
      <c r="BJ1465" s="6"/>
      <c r="BK1465" s="6"/>
      <c r="BL1465" s="6"/>
      <c r="BM1465" s="6"/>
      <c r="BN1465" s="6"/>
      <c r="BO1465" s="6"/>
      <c r="BP1465" s="6"/>
      <c r="BQ1465" s="6"/>
      <c r="BR1465" s="6"/>
      <c r="BS1465" s="6"/>
      <c r="BT1465" s="6"/>
      <c r="BU1465" s="6"/>
      <c r="BV1465" s="6"/>
      <c r="BW1465" s="6"/>
      <c r="BX1465" s="6"/>
      <c r="BY1465" s="6"/>
      <c r="BZ1465" s="6"/>
      <c r="CA1465" s="6"/>
      <c r="CB1465" s="6"/>
      <c r="CC1465" s="6"/>
      <c r="CD1465" s="6"/>
      <c r="CE1465" s="6"/>
      <c r="CF1465" s="6"/>
      <c r="CG1465" s="6"/>
      <c r="CH1465" s="6"/>
      <c r="CI1465" s="6"/>
      <c r="CJ1465" s="6"/>
      <c r="CK1465" s="6"/>
      <c r="CL1465" s="6"/>
      <c r="CN1465" s="6"/>
      <c r="CO1465" s="6"/>
      <c r="CP1465" s="6"/>
      <c r="CQ1465" s="6"/>
      <c r="CR1465" s="6"/>
      <c r="CS1465" s="6"/>
      <c r="CT1465" s="6"/>
      <c r="CU1465" s="6"/>
      <c r="CV1465" s="6"/>
      <c r="CW1465" s="6"/>
      <c r="CX1465" s="6"/>
      <c r="CY1465" s="6"/>
      <c r="CZ1465" s="6"/>
      <c r="DA1465" s="6"/>
      <c r="DB1465" s="6"/>
      <c r="DC1465" s="6"/>
      <c r="DD1465" s="6"/>
      <c r="DE1465" s="6"/>
      <c r="DF1465" s="6"/>
      <c r="DG1465" s="6"/>
      <c r="DH1465" s="6"/>
      <c r="DJ1465" s="6"/>
      <c r="DK1465" s="6"/>
      <c r="DL1465" s="6"/>
      <c r="DM1465" s="6"/>
      <c r="DN1465" s="6"/>
      <c r="DO1465" s="6"/>
      <c r="DP1465" s="6"/>
      <c r="DQ1465" s="6"/>
      <c r="DR1465" s="6"/>
      <c r="DS1465" s="6"/>
      <c r="DU1465" s="6"/>
      <c r="DV1465" s="6"/>
      <c r="DW1465" s="6"/>
      <c r="DX1465" s="6"/>
      <c r="DY1465" s="6"/>
      <c r="DZ1465" s="6"/>
      <c r="EA1465" s="6"/>
      <c r="EB1465" s="6"/>
      <c r="EC1465" s="6"/>
      <c r="ED1465" s="6"/>
      <c r="EE1465" s="6"/>
      <c r="EF1465" s="6"/>
      <c r="EG1465" s="6"/>
    </row>
    <row r="1466" spans="48:137" customFormat="1" x14ac:dyDescent="0.2">
      <c r="AV1466" s="6"/>
      <c r="AW1466" s="158"/>
      <c r="AX1466" s="158"/>
      <c r="AY1466" s="158"/>
      <c r="AZ1466" s="158"/>
      <c r="BA1466" s="158"/>
      <c r="BB1466" s="6"/>
      <c r="BC1466" s="6"/>
      <c r="BD1466" s="6"/>
      <c r="BE1466" s="6"/>
      <c r="BF1466" s="6"/>
      <c r="BG1466" s="6"/>
      <c r="BH1466" s="6"/>
      <c r="BI1466" s="6"/>
      <c r="BJ1466" s="6"/>
      <c r="BK1466" s="6"/>
      <c r="BL1466" s="6"/>
      <c r="BM1466" s="6"/>
      <c r="BN1466" s="6"/>
      <c r="BO1466" s="6"/>
      <c r="BP1466" s="6"/>
      <c r="BQ1466" s="6"/>
      <c r="BR1466" s="6"/>
      <c r="BS1466" s="6"/>
      <c r="BT1466" s="6"/>
      <c r="BU1466" s="6"/>
      <c r="BV1466" s="6"/>
      <c r="BW1466" s="6"/>
      <c r="BX1466" s="6"/>
      <c r="BY1466" s="6"/>
      <c r="BZ1466" s="6"/>
      <c r="CA1466" s="6"/>
      <c r="CB1466" s="6"/>
      <c r="CC1466" s="6"/>
      <c r="CD1466" s="6"/>
      <c r="CE1466" s="6"/>
      <c r="CF1466" s="6"/>
      <c r="CG1466" s="6"/>
      <c r="CH1466" s="6"/>
      <c r="CI1466" s="6"/>
      <c r="CJ1466" s="6"/>
      <c r="CK1466" s="6"/>
      <c r="CL1466" s="6"/>
      <c r="CN1466" s="6"/>
      <c r="CO1466" s="6"/>
      <c r="CP1466" s="6"/>
      <c r="CQ1466" s="6"/>
      <c r="CR1466" s="6"/>
      <c r="CS1466" s="6"/>
      <c r="CT1466" s="6"/>
      <c r="CU1466" s="6"/>
      <c r="CV1466" s="6"/>
      <c r="CW1466" s="6"/>
      <c r="CX1466" s="6"/>
      <c r="CY1466" s="6"/>
      <c r="CZ1466" s="6"/>
      <c r="DA1466" s="6"/>
      <c r="DB1466" s="6"/>
      <c r="DC1466" s="6"/>
      <c r="DD1466" s="6"/>
      <c r="DE1466" s="6"/>
      <c r="DF1466" s="6"/>
      <c r="DG1466" s="6"/>
      <c r="DH1466" s="6"/>
      <c r="DJ1466" s="6"/>
      <c r="DK1466" s="6"/>
      <c r="DL1466" s="6"/>
      <c r="DM1466" s="6"/>
      <c r="DN1466" s="6"/>
      <c r="DO1466" s="6"/>
      <c r="DP1466" s="6"/>
      <c r="DQ1466" s="6"/>
      <c r="DR1466" s="6"/>
      <c r="DS1466" s="6"/>
      <c r="DU1466" s="6"/>
      <c r="DV1466" s="6"/>
      <c r="DW1466" s="6"/>
      <c r="DX1466" s="6"/>
      <c r="DY1466" s="6"/>
      <c r="DZ1466" s="6"/>
      <c r="EA1466" s="6"/>
      <c r="EB1466" s="6"/>
      <c r="EC1466" s="6"/>
      <c r="ED1466" s="6"/>
      <c r="EE1466" s="6"/>
      <c r="EF1466" s="6"/>
      <c r="EG1466" s="6"/>
    </row>
    <row r="1467" spans="48:137" customFormat="1" x14ac:dyDescent="0.2">
      <c r="AV1467" s="6"/>
      <c r="AW1467" s="158"/>
      <c r="AX1467" s="158"/>
      <c r="AY1467" s="158"/>
      <c r="AZ1467" s="158"/>
      <c r="BA1467" s="158"/>
      <c r="BB1467" s="6"/>
      <c r="BC1467" s="6"/>
      <c r="BD1467" s="6"/>
      <c r="BE1467" s="6"/>
      <c r="BF1467" s="6"/>
      <c r="BG1467" s="6"/>
      <c r="BH1467" s="6"/>
      <c r="BI1467" s="6"/>
      <c r="BJ1467" s="6"/>
      <c r="BK1467" s="6"/>
      <c r="BL1467" s="6"/>
      <c r="BM1467" s="6"/>
      <c r="BN1467" s="6"/>
      <c r="BO1467" s="6"/>
      <c r="BP1467" s="6"/>
      <c r="BQ1467" s="6"/>
      <c r="BR1467" s="6"/>
      <c r="BS1467" s="6"/>
      <c r="BT1467" s="6"/>
      <c r="BU1467" s="6"/>
      <c r="BV1467" s="6"/>
      <c r="BW1467" s="6"/>
      <c r="BX1467" s="6"/>
      <c r="BY1467" s="6"/>
      <c r="BZ1467" s="6"/>
      <c r="CA1467" s="6"/>
      <c r="CB1467" s="6"/>
      <c r="CC1467" s="6"/>
      <c r="CD1467" s="6"/>
      <c r="CE1467" s="6"/>
      <c r="CF1467" s="6"/>
      <c r="CG1467" s="6"/>
      <c r="CH1467" s="6"/>
      <c r="CI1467" s="6"/>
      <c r="CJ1467" s="6"/>
      <c r="CK1467" s="6"/>
      <c r="CL1467" s="6"/>
      <c r="CN1467" s="6"/>
      <c r="CO1467" s="6"/>
      <c r="CP1467" s="6"/>
      <c r="CQ1467" s="6"/>
      <c r="CR1467" s="6"/>
      <c r="CS1467" s="6"/>
      <c r="CT1467" s="6"/>
      <c r="CU1467" s="6"/>
      <c r="CV1467" s="6"/>
      <c r="CW1467" s="6"/>
      <c r="CX1467" s="6"/>
      <c r="CY1467" s="6"/>
      <c r="CZ1467" s="6"/>
      <c r="DA1467" s="6"/>
      <c r="DB1467" s="6"/>
      <c r="DC1467" s="6"/>
      <c r="DD1467" s="6"/>
      <c r="DE1467" s="6"/>
      <c r="DF1467" s="6"/>
      <c r="DG1467" s="6"/>
      <c r="DH1467" s="6"/>
      <c r="DJ1467" s="6"/>
      <c r="DK1467" s="6"/>
      <c r="DL1467" s="6"/>
      <c r="DM1467" s="6"/>
      <c r="DN1467" s="6"/>
      <c r="DO1467" s="6"/>
      <c r="DP1467" s="6"/>
      <c r="DQ1467" s="6"/>
      <c r="DR1467" s="6"/>
      <c r="DS1467" s="6"/>
      <c r="DU1467" s="6"/>
      <c r="DV1467" s="6"/>
      <c r="DW1467" s="6"/>
      <c r="DX1467" s="6"/>
      <c r="DY1467" s="6"/>
      <c r="DZ1467" s="6"/>
      <c r="EA1467" s="6"/>
      <c r="EB1467" s="6"/>
      <c r="EC1467" s="6"/>
      <c r="ED1467" s="6"/>
      <c r="EE1467" s="6"/>
      <c r="EF1467" s="6"/>
      <c r="EG1467" s="6"/>
    </row>
    <row r="1468" spans="48:137" customFormat="1" x14ac:dyDescent="0.2">
      <c r="AV1468" s="6"/>
      <c r="AW1468" s="158"/>
      <c r="AX1468" s="158"/>
      <c r="AY1468" s="158"/>
      <c r="AZ1468" s="158"/>
      <c r="BA1468" s="158"/>
      <c r="BB1468" s="6"/>
      <c r="BC1468" s="6"/>
      <c r="BD1468" s="6"/>
      <c r="BE1468" s="6"/>
      <c r="BF1468" s="6"/>
      <c r="BG1468" s="6"/>
      <c r="BH1468" s="6"/>
      <c r="BI1468" s="6"/>
      <c r="BJ1468" s="6"/>
      <c r="BK1468" s="6"/>
      <c r="BL1468" s="6"/>
      <c r="BM1468" s="6"/>
      <c r="BN1468" s="6"/>
      <c r="BO1468" s="6"/>
      <c r="BP1468" s="6"/>
      <c r="BQ1468" s="6"/>
      <c r="BR1468" s="6"/>
      <c r="BS1468" s="6"/>
      <c r="BT1468" s="6"/>
      <c r="BU1468" s="6"/>
      <c r="BV1468" s="6"/>
      <c r="BW1468" s="6"/>
      <c r="BX1468" s="6"/>
      <c r="BY1468" s="6"/>
      <c r="BZ1468" s="6"/>
      <c r="CA1468" s="6"/>
      <c r="CB1468" s="6"/>
      <c r="CC1468" s="6"/>
      <c r="CD1468" s="6"/>
      <c r="CE1468" s="6"/>
      <c r="CF1468" s="6"/>
      <c r="CG1468" s="6"/>
      <c r="CH1468" s="6"/>
      <c r="CI1468" s="6"/>
      <c r="CJ1468" s="6"/>
      <c r="CK1468" s="6"/>
      <c r="CL1468" s="6"/>
      <c r="CN1468" s="6"/>
      <c r="CO1468" s="6"/>
      <c r="CP1468" s="6"/>
      <c r="CQ1468" s="6"/>
      <c r="CR1468" s="6"/>
      <c r="CS1468" s="6"/>
      <c r="CT1468" s="6"/>
      <c r="CU1468" s="6"/>
      <c r="CV1468" s="6"/>
      <c r="CW1468" s="6"/>
      <c r="CX1468" s="6"/>
      <c r="CY1468" s="6"/>
      <c r="CZ1468" s="6"/>
      <c r="DA1468" s="6"/>
      <c r="DB1468" s="6"/>
      <c r="DC1468" s="6"/>
      <c r="DD1468" s="6"/>
      <c r="DE1468" s="6"/>
      <c r="DF1468" s="6"/>
      <c r="DG1468" s="6"/>
      <c r="DH1468" s="6"/>
      <c r="DJ1468" s="6"/>
      <c r="DK1468" s="6"/>
      <c r="DL1468" s="6"/>
      <c r="DM1468" s="6"/>
      <c r="DN1468" s="6"/>
      <c r="DO1468" s="6"/>
      <c r="DP1468" s="6"/>
      <c r="DQ1468" s="6"/>
      <c r="DR1468" s="6"/>
      <c r="DS1468" s="6"/>
      <c r="DU1468" s="6"/>
      <c r="DV1468" s="6"/>
      <c r="DW1468" s="6"/>
      <c r="DX1468" s="6"/>
      <c r="DY1468" s="6"/>
      <c r="DZ1468" s="6"/>
      <c r="EA1468" s="6"/>
      <c r="EB1468" s="6"/>
      <c r="EC1468" s="6"/>
      <c r="ED1468" s="6"/>
      <c r="EE1468" s="6"/>
      <c r="EF1468" s="6"/>
      <c r="EG1468" s="6"/>
    </row>
    <row r="1469" spans="48:137" customFormat="1" x14ac:dyDescent="0.2">
      <c r="AV1469" s="6"/>
      <c r="AW1469" s="158"/>
      <c r="AX1469" s="158"/>
      <c r="AY1469" s="158"/>
      <c r="AZ1469" s="158"/>
      <c r="BA1469" s="158"/>
      <c r="BB1469" s="6"/>
      <c r="BC1469" s="6"/>
      <c r="BD1469" s="6"/>
      <c r="BE1469" s="6"/>
      <c r="BF1469" s="6"/>
      <c r="BG1469" s="6"/>
      <c r="BH1469" s="6"/>
      <c r="BI1469" s="6"/>
      <c r="BJ1469" s="6"/>
      <c r="BK1469" s="6"/>
      <c r="BL1469" s="6"/>
      <c r="BM1469" s="6"/>
      <c r="BN1469" s="6"/>
      <c r="BO1469" s="6"/>
      <c r="BP1469" s="6"/>
      <c r="BQ1469" s="6"/>
      <c r="BR1469" s="6"/>
      <c r="BS1469" s="6"/>
      <c r="BT1469" s="6"/>
      <c r="BU1469" s="6"/>
      <c r="BV1469" s="6"/>
      <c r="BW1469" s="6"/>
      <c r="BX1469" s="6"/>
      <c r="BY1469" s="6"/>
      <c r="BZ1469" s="6"/>
      <c r="CA1469" s="6"/>
      <c r="CB1469" s="6"/>
      <c r="CC1469" s="6"/>
      <c r="CD1469" s="6"/>
      <c r="CE1469" s="6"/>
      <c r="CF1469" s="6"/>
      <c r="CG1469" s="6"/>
      <c r="CH1469" s="6"/>
      <c r="CI1469" s="6"/>
      <c r="CJ1469" s="6"/>
      <c r="CK1469" s="6"/>
      <c r="CL1469" s="6"/>
      <c r="CN1469" s="6"/>
      <c r="CO1469" s="6"/>
      <c r="CP1469" s="6"/>
      <c r="CQ1469" s="6"/>
      <c r="CR1469" s="6"/>
      <c r="CS1469" s="6"/>
      <c r="CT1469" s="6"/>
      <c r="CU1469" s="6"/>
      <c r="CV1469" s="6"/>
      <c r="CW1469" s="6"/>
      <c r="CX1469" s="6"/>
      <c r="CY1469" s="6"/>
      <c r="CZ1469" s="6"/>
      <c r="DA1469" s="6"/>
      <c r="DB1469" s="6"/>
      <c r="DC1469" s="6"/>
      <c r="DD1469" s="6"/>
      <c r="DE1469" s="6"/>
      <c r="DF1469" s="6"/>
      <c r="DG1469" s="6"/>
      <c r="DH1469" s="6"/>
      <c r="DJ1469" s="6"/>
      <c r="DK1469" s="6"/>
      <c r="DL1469" s="6"/>
      <c r="DM1469" s="6"/>
      <c r="DN1469" s="6"/>
      <c r="DO1469" s="6"/>
      <c r="DP1469" s="6"/>
      <c r="DQ1469" s="6"/>
      <c r="DR1469" s="6"/>
      <c r="DS1469" s="6"/>
      <c r="DU1469" s="6"/>
      <c r="DV1469" s="6"/>
      <c r="DW1469" s="6"/>
      <c r="DX1469" s="6"/>
      <c r="DY1469" s="6"/>
      <c r="DZ1469" s="6"/>
      <c r="EA1469" s="6"/>
      <c r="EB1469" s="6"/>
      <c r="EC1469" s="6"/>
      <c r="ED1469" s="6"/>
      <c r="EE1469" s="6"/>
      <c r="EF1469" s="6"/>
      <c r="EG1469" s="6"/>
    </row>
    <row r="1470" spans="48:137" customFormat="1" x14ac:dyDescent="0.2">
      <c r="AV1470" s="6"/>
      <c r="AW1470" s="158"/>
      <c r="AX1470" s="158"/>
      <c r="AY1470" s="158"/>
      <c r="AZ1470" s="158"/>
      <c r="BA1470" s="158"/>
      <c r="BB1470" s="6"/>
      <c r="BC1470" s="6"/>
      <c r="BD1470" s="6"/>
      <c r="BE1470" s="6"/>
      <c r="BF1470" s="6"/>
      <c r="BG1470" s="6"/>
      <c r="BH1470" s="6"/>
      <c r="BI1470" s="6"/>
      <c r="BJ1470" s="6"/>
      <c r="BK1470" s="6"/>
      <c r="BL1470" s="6"/>
      <c r="BM1470" s="6"/>
      <c r="BN1470" s="6"/>
      <c r="BO1470" s="6"/>
      <c r="BP1470" s="6"/>
      <c r="BQ1470" s="6"/>
      <c r="BR1470" s="6"/>
      <c r="BS1470" s="6"/>
      <c r="BT1470" s="6"/>
      <c r="BU1470" s="6"/>
      <c r="BV1470" s="6"/>
      <c r="BW1470" s="6"/>
      <c r="BX1470" s="6"/>
      <c r="BY1470" s="6"/>
      <c r="BZ1470" s="6"/>
      <c r="CA1470" s="6"/>
      <c r="CB1470" s="6"/>
      <c r="CC1470" s="6"/>
      <c r="CD1470" s="6"/>
      <c r="CE1470" s="6"/>
      <c r="CF1470" s="6"/>
      <c r="CG1470" s="6"/>
      <c r="CH1470" s="6"/>
      <c r="CI1470" s="6"/>
      <c r="CJ1470" s="6"/>
      <c r="CK1470" s="6"/>
      <c r="CL1470" s="6"/>
      <c r="CN1470" s="6"/>
      <c r="CO1470" s="6"/>
      <c r="CP1470" s="6"/>
      <c r="CQ1470" s="6"/>
      <c r="CR1470" s="6"/>
      <c r="CS1470" s="6"/>
      <c r="CT1470" s="6"/>
      <c r="CU1470" s="6"/>
      <c r="CV1470" s="6"/>
      <c r="CW1470" s="6"/>
      <c r="CX1470" s="6"/>
      <c r="CY1470" s="6"/>
      <c r="CZ1470" s="6"/>
      <c r="DA1470" s="6"/>
      <c r="DB1470" s="6"/>
      <c r="DC1470" s="6"/>
      <c r="DD1470" s="6"/>
      <c r="DE1470" s="6"/>
      <c r="DF1470" s="6"/>
      <c r="DG1470" s="6"/>
      <c r="DH1470" s="6"/>
      <c r="DJ1470" s="6"/>
      <c r="DK1470" s="6"/>
      <c r="DL1470" s="6"/>
      <c r="DM1470" s="6"/>
      <c r="DN1470" s="6"/>
      <c r="DO1470" s="6"/>
      <c r="DP1470" s="6"/>
      <c r="DQ1470" s="6"/>
      <c r="DR1470" s="6"/>
      <c r="DS1470" s="6"/>
      <c r="DU1470" s="6"/>
      <c r="DV1470" s="6"/>
      <c r="DW1470" s="6"/>
      <c r="DX1470" s="6"/>
      <c r="DY1470" s="6"/>
      <c r="DZ1470" s="6"/>
      <c r="EA1470" s="6"/>
      <c r="EB1470" s="6"/>
      <c r="EC1470" s="6"/>
      <c r="ED1470" s="6"/>
      <c r="EE1470" s="6"/>
      <c r="EF1470" s="6"/>
      <c r="EG1470" s="6"/>
    </row>
    <row r="1471" spans="48:137" customFormat="1" x14ac:dyDescent="0.2">
      <c r="AV1471" s="6"/>
      <c r="AW1471" s="158"/>
      <c r="AX1471" s="158"/>
      <c r="AY1471" s="158"/>
      <c r="AZ1471" s="158"/>
      <c r="BA1471" s="158"/>
      <c r="BB1471" s="6"/>
      <c r="BC1471" s="6"/>
      <c r="BD1471" s="6"/>
      <c r="BE1471" s="6"/>
      <c r="BF1471" s="6"/>
      <c r="BG1471" s="6"/>
      <c r="BH1471" s="6"/>
      <c r="BI1471" s="6"/>
      <c r="BJ1471" s="6"/>
      <c r="BK1471" s="6"/>
      <c r="BL1471" s="6"/>
      <c r="BM1471" s="6"/>
      <c r="BN1471" s="6"/>
      <c r="BO1471" s="6"/>
      <c r="BP1471" s="6"/>
      <c r="BQ1471" s="6"/>
      <c r="BR1471" s="6"/>
      <c r="BS1471" s="6"/>
      <c r="BT1471" s="6"/>
      <c r="BU1471" s="6"/>
      <c r="BV1471" s="6"/>
      <c r="BW1471" s="6"/>
      <c r="BX1471" s="6"/>
      <c r="BY1471" s="6"/>
      <c r="BZ1471" s="6"/>
      <c r="CA1471" s="6"/>
      <c r="CB1471" s="6"/>
      <c r="CC1471" s="6"/>
      <c r="CD1471" s="6"/>
      <c r="CE1471" s="6"/>
      <c r="CF1471" s="6"/>
      <c r="CG1471" s="6"/>
      <c r="CH1471" s="6"/>
      <c r="CI1471" s="6"/>
      <c r="CJ1471" s="6"/>
      <c r="CK1471" s="6"/>
      <c r="CL1471" s="6"/>
      <c r="CN1471" s="6"/>
      <c r="CO1471" s="6"/>
      <c r="CP1471" s="6"/>
      <c r="CQ1471" s="6"/>
      <c r="CR1471" s="6"/>
      <c r="CS1471" s="6"/>
      <c r="CT1471" s="6"/>
      <c r="CU1471" s="6"/>
      <c r="CV1471" s="6"/>
      <c r="CW1471" s="6"/>
      <c r="CX1471" s="6"/>
      <c r="CY1471" s="6"/>
      <c r="CZ1471" s="6"/>
      <c r="DA1471" s="6"/>
      <c r="DB1471" s="6"/>
      <c r="DC1471" s="6"/>
      <c r="DD1471" s="6"/>
      <c r="DE1471" s="6"/>
      <c r="DF1471" s="6"/>
      <c r="DG1471" s="6"/>
      <c r="DH1471" s="6"/>
      <c r="DJ1471" s="6"/>
      <c r="DK1471" s="6"/>
      <c r="DL1471" s="6"/>
      <c r="DM1471" s="6"/>
      <c r="DN1471" s="6"/>
      <c r="DO1471" s="6"/>
      <c r="DP1471" s="6"/>
      <c r="DQ1471" s="6"/>
      <c r="DR1471" s="6"/>
      <c r="DS1471" s="6"/>
      <c r="DU1471" s="6"/>
      <c r="DV1471" s="6"/>
      <c r="DW1471" s="6"/>
      <c r="DX1471" s="6"/>
      <c r="DY1471" s="6"/>
      <c r="DZ1471" s="6"/>
      <c r="EA1471" s="6"/>
      <c r="EB1471" s="6"/>
      <c r="EC1471" s="6"/>
      <c r="ED1471" s="6"/>
      <c r="EE1471" s="6"/>
      <c r="EF1471" s="6"/>
      <c r="EG1471" s="6"/>
    </row>
    <row r="1472" spans="48:137" customFormat="1" x14ac:dyDescent="0.2">
      <c r="AV1472" s="6"/>
      <c r="AW1472" s="158"/>
      <c r="AX1472" s="158"/>
      <c r="AY1472" s="158"/>
      <c r="AZ1472" s="158"/>
      <c r="BA1472" s="158"/>
      <c r="BB1472" s="6"/>
      <c r="BC1472" s="6"/>
      <c r="BD1472" s="6"/>
      <c r="BE1472" s="6"/>
      <c r="BF1472" s="6"/>
      <c r="BG1472" s="6"/>
      <c r="BH1472" s="6"/>
      <c r="BI1472" s="6"/>
      <c r="BJ1472" s="6"/>
      <c r="BK1472" s="6"/>
      <c r="BL1472" s="6"/>
      <c r="BM1472" s="6"/>
      <c r="BN1472" s="6"/>
      <c r="BO1472" s="6"/>
      <c r="BP1472" s="6"/>
      <c r="BQ1472" s="6"/>
      <c r="BR1472" s="6"/>
      <c r="BS1472" s="6"/>
      <c r="BT1472" s="6"/>
      <c r="BU1472" s="6"/>
      <c r="BV1472" s="6"/>
      <c r="BW1472" s="6"/>
      <c r="BX1472" s="6"/>
      <c r="BY1472" s="6"/>
      <c r="BZ1472" s="6"/>
      <c r="CA1472" s="6"/>
      <c r="CB1472" s="6"/>
      <c r="CC1472" s="6"/>
      <c r="CD1472" s="6"/>
      <c r="CE1472" s="6"/>
      <c r="CF1472" s="6"/>
      <c r="CG1472" s="6"/>
      <c r="CH1472" s="6"/>
      <c r="CI1472" s="6"/>
      <c r="CJ1472" s="6"/>
      <c r="CK1472" s="6"/>
      <c r="CL1472" s="6"/>
      <c r="CN1472" s="6"/>
      <c r="CO1472" s="6"/>
      <c r="CP1472" s="6"/>
      <c r="CQ1472" s="6"/>
      <c r="CR1472" s="6"/>
      <c r="CS1472" s="6"/>
      <c r="CT1472" s="6"/>
      <c r="CU1472" s="6"/>
      <c r="CV1472" s="6"/>
      <c r="CW1472" s="6"/>
      <c r="CX1472" s="6"/>
      <c r="CY1472" s="6"/>
      <c r="CZ1472" s="6"/>
      <c r="DA1472" s="6"/>
      <c r="DB1472" s="6"/>
      <c r="DC1472" s="6"/>
      <c r="DD1472" s="6"/>
      <c r="DE1472" s="6"/>
      <c r="DF1472" s="6"/>
      <c r="DG1472" s="6"/>
      <c r="DH1472" s="6"/>
      <c r="DJ1472" s="6"/>
      <c r="DK1472" s="6"/>
      <c r="DL1472" s="6"/>
      <c r="DM1472" s="6"/>
      <c r="DN1472" s="6"/>
      <c r="DO1472" s="6"/>
      <c r="DP1472" s="6"/>
      <c r="DQ1472" s="6"/>
      <c r="DR1472" s="6"/>
      <c r="DS1472" s="6"/>
      <c r="DU1472" s="6"/>
      <c r="DV1472" s="6"/>
      <c r="DW1472" s="6"/>
      <c r="DX1472" s="6"/>
      <c r="DY1472" s="6"/>
      <c r="DZ1472" s="6"/>
      <c r="EA1472" s="6"/>
      <c r="EB1472" s="6"/>
      <c r="EC1472" s="6"/>
      <c r="ED1472" s="6"/>
      <c r="EE1472" s="6"/>
      <c r="EF1472" s="6"/>
      <c r="EG1472" s="6"/>
    </row>
    <row r="1473" spans="48:137" customFormat="1" x14ac:dyDescent="0.2">
      <c r="AV1473" s="6"/>
      <c r="AW1473" s="158"/>
      <c r="AX1473" s="158"/>
      <c r="AY1473" s="158"/>
      <c r="AZ1473" s="158"/>
      <c r="BA1473" s="158"/>
      <c r="BB1473" s="6"/>
      <c r="BC1473" s="6"/>
      <c r="BD1473" s="6"/>
      <c r="BE1473" s="6"/>
      <c r="BF1473" s="6"/>
      <c r="BG1473" s="6"/>
      <c r="BH1473" s="6"/>
      <c r="BI1473" s="6"/>
      <c r="BJ1473" s="6"/>
      <c r="BK1473" s="6"/>
      <c r="BL1473" s="6"/>
      <c r="BM1473" s="6"/>
      <c r="BN1473" s="6"/>
      <c r="BO1473" s="6"/>
      <c r="BP1473" s="6"/>
      <c r="BQ1473" s="6"/>
      <c r="BR1473" s="6"/>
      <c r="BS1473" s="6"/>
      <c r="BT1473" s="6"/>
      <c r="BU1473" s="6"/>
      <c r="BV1473" s="6"/>
      <c r="BW1473" s="6"/>
      <c r="BX1473" s="6"/>
      <c r="BY1473" s="6"/>
      <c r="BZ1473" s="6"/>
      <c r="CA1473" s="6"/>
      <c r="CB1473" s="6"/>
      <c r="CC1473" s="6"/>
      <c r="CD1473" s="6"/>
      <c r="CE1473" s="6"/>
      <c r="CF1473" s="6"/>
      <c r="CG1473" s="6"/>
      <c r="CH1473" s="6"/>
      <c r="CI1473" s="6"/>
      <c r="CJ1473" s="6"/>
      <c r="CK1473" s="6"/>
      <c r="CL1473" s="6"/>
      <c r="CN1473" s="6"/>
      <c r="CO1473" s="6"/>
      <c r="CP1473" s="6"/>
      <c r="CQ1473" s="6"/>
      <c r="CR1473" s="6"/>
      <c r="CS1473" s="6"/>
      <c r="CT1473" s="6"/>
      <c r="CU1473" s="6"/>
      <c r="CV1473" s="6"/>
      <c r="CW1473" s="6"/>
      <c r="CX1473" s="6"/>
      <c r="CY1473" s="6"/>
      <c r="CZ1473" s="6"/>
      <c r="DA1473" s="6"/>
      <c r="DB1473" s="6"/>
      <c r="DC1473" s="6"/>
      <c r="DD1473" s="6"/>
      <c r="DE1473" s="6"/>
      <c r="DF1473" s="6"/>
      <c r="DG1473" s="6"/>
      <c r="DH1473" s="6"/>
      <c r="DJ1473" s="6"/>
      <c r="DK1473" s="6"/>
      <c r="DL1473" s="6"/>
      <c r="DM1473" s="6"/>
      <c r="DN1473" s="6"/>
      <c r="DO1473" s="6"/>
      <c r="DP1473" s="6"/>
      <c r="DQ1473" s="6"/>
      <c r="DR1473" s="6"/>
      <c r="DS1473" s="6"/>
      <c r="DU1473" s="6"/>
      <c r="DV1473" s="6"/>
      <c r="DW1473" s="6"/>
      <c r="DX1473" s="6"/>
      <c r="DY1473" s="6"/>
      <c r="DZ1473" s="6"/>
      <c r="EA1473" s="6"/>
      <c r="EB1473" s="6"/>
      <c r="EC1473" s="6"/>
      <c r="ED1473" s="6"/>
      <c r="EE1473" s="6"/>
      <c r="EF1473" s="6"/>
      <c r="EG1473" s="6"/>
    </row>
    <row r="1474" spans="48:137" customFormat="1" x14ac:dyDescent="0.2">
      <c r="AV1474" s="6"/>
      <c r="AW1474" s="158"/>
      <c r="AX1474" s="158"/>
      <c r="AY1474" s="158"/>
      <c r="AZ1474" s="158"/>
      <c r="BA1474" s="158"/>
      <c r="BB1474" s="6"/>
      <c r="BC1474" s="6"/>
      <c r="BD1474" s="6"/>
      <c r="BE1474" s="6"/>
      <c r="BF1474" s="6"/>
      <c r="BG1474" s="6"/>
      <c r="BH1474" s="6"/>
      <c r="BI1474" s="6"/>
      <c r="BJ1474" s="6"/>
      <c r="BK1474" s="6"/>
      <c r="BL1474" s="6"/>
      <c r="BM1474" s="6"/>
      <c r="BN1474" s="6"/>
      <c r="BO1474" s="6"/>
      <c r="BP1474" s="6"/>
      <c r="BQ1474" s="6"/>
      <c r="BR1474" s="6"/>
      <c r="BS1474" s="6"/>
      <c r="BT1474" s="6"/>
      <c r="BU1474" s="6"/>
      <c r="BV1474" s="6"/>
      <c r="BW1474" s="6"/>
      <c r="BX1474" s="6"/>
      <c r="BY1474" s="6"/>
      <c r="BZ1474" s="6"/>
      <c r="CA1474" s="6"/>
      <c r="CB1474" s="6"/>
      <c r="CC1474" s="6"/>
      <c r="CD1474" s="6"/>
      <c r="CE1474" s="6"/>
      <c r="CF1474" s="6"/>
      <c r="CG1474" s="6"/>
      <c r="CH1474" s="6"/>
      <c r="CI1474" s="6"/>
      <c r="CJ1474" s="6"/>
      <c r="CK1474" s="6"/>
      <c r="CL1474" s="6"/>
      <c r="CN1474" s="6"/>
      <c r="CO1474" s="6"/>
      <c r="CP1474" s="6"/>
      <c r="CQ1474" s="6"/>
      <c r="CR1474" s="6"/>
      <c r="CS1474" s="6"/>
      <c r="CT1474" s="6"/>
      <c r="CU1474" s="6"/>
      <c r="CV1474" s="6"/>
      <c r="CW1474" s="6"/>
      <c r="CX1474" s="6"/>
      <c r="CY1474" s="6"/>
      <c r="CZ1474" s="6"/>
      <c r="DA1474" s="6"/>
      <c r="DB1474" s="6"/>
      <c r="DC1474" s="6"/>
      <c r="DD1474" s="6"/>
      <c r="DE1474" s="6"/>
      <c r="DF1474" s="6"/>
      <c r="DG1474" s="6"/>
      <c r="DH1474" s="6"/>
      <c r="DJ1474" s="6"/>
      <c r="DK1474" s="6"/>
      <c r="DL1474" s="6"/>
      <c r="DM1474" s="6"/>
      <c r="DN1474" s="6"/>
      <c r="DO1474" s="6"/>
      <c r="DP1474" s="6"/>
      <c r="DQ1474" s="6"/>
      <c r="DR1474" s="6"/>
      <c r="DS1474" s="6"/>
      <c r="DU1474" s="6"/>
      <c r="DV1474" s="6"/>
      <c r="DW1474" s="6"/>
      <c r="DX1474" s="6"/>
      <c r="DY1474" s="6"/>
      <c r="DZ1474" s="6"/>
      <c r="EA1474" s="6"/>
      <c r="EB1474" s="6"/>
      <c r="EC1474" s="6"/>
      <c r="ED1474" s="6"/>
      <c r="EE1474" s="6"/>
      <c r="EF1474" s="6"/>
      <c r="EG1474" s="6"/>
    </row>
    <row r="1475" spans="48:137" customFormat="1" x14ac:dyDescent="0.2">
      <c r="AV1475" s="6"/>
      <c r="AW1475" s="158"/>
      <c r="AX1475" s="158"/>
      <c r="AY1475" s="158"/>
      <c r="AZ1475" s="158"/>
      <c r="BA1475" s="158"/>
      <c r="BB1475" s="6"/>
      <c r="BC1475" s="6"/>
      <c r="BD1475" s="6"/>
      <c r="BE1475" s="6"/>
      <c r="BF1475" s="6"/>
      <c r="BG1475" s="6"/>
      <c r="BH1475" s="6"/>
      <c r="BI1475" s="6"/>
      <c r="BJ1475" s="6"/>
      <c r="BK1475" s="6"/>
      <c r="BL1475" s="6"/>
      <c r="BM1475" s="6"/>
      <c r="BN1475" s="6"/>
      <c r="BO1475" s="6"/>
      <c r="BP1475" s="6"/>
      <c r="BQ1475" s="6"/>
      <c r="BR1475" s="6"/>
      <c r="BS1475" s="6"/>
      <c r="BT1475" s="6"/>
      <c r="BU1475" s="6"/>
      <c r="BV1475" s="6"/>
      <c r="BW1475" s="6"/>
      <c r="BX1475" s="6"/>
      <c r="BY1475" s="6"/>
      <c r="BZ1475" s="6"/>
      <c r="CA1475" s="6"/>
      <c r="CB1475" s="6"/>
      <c r="CC1475" s="6"/>
      <c r="CD1475" s="6"/>
      <c r="CE1475" s="6"/>
      <c r="CF1475" s="6"/>
      <c r="CG1475" s="6"/>
      <c r="CH1475" s="6"/>
      <c r="CI1475" s="6"/>
      <c r="CJ1475" s="6"/>
      <c r="CK1475" s="6"/>
      <c r="CL1475" s="6"/>
      <c r="CN1475" s="6"/>
      <c r="CO1475" s="6"/>
      <c r="CP1475" s="6"/>
      <c r="CQ1475" s="6"/>
      <c r="CR1475" s="6"/>
      <c r="CS1475" s="6"/>
      <c r="CT1475" s="6"/>
      <c r="CU1475" s="6"/>
      <c r="CV1475" s="6"/>
      <c r="CW1475" s="6"/>
      <c r="CX1475" s="6"/>
      <c r="CY1475" s="6"/>
      <c r="CZ1475" s="6"/>
      <c r="DA1475" s="6"/>
      <c r="DB1475" s="6"/>
      <c r="DC1475" s="6"/>
      <c r="DD1475" s="6"/>
      <c r="DE1475" s="6"/>
      <c r="DF1475" s="6"/>
      <c r="DG1475" s="6"/>
      <c r="DH1475" s="6"/>
      <c r="DJ1475" s="6"/>
      <c r="DK1475" s="6"/>
      <c r="DL1475" s="6"/>
      <c r="DM1475" s="6"/>
      <c r="DN1475" s="6"/>
      <c r="DO1475" s="6"/>
      <c r="DP1475" s="6"/>
      <c r="DQ1475" s="6"/>
      <c r="DR1475" s="6"/>
      <c r="DS1475" s="6"/>
      <c r="DU1475" s="6"/>
      <c r="DV1475" s="6"/>
      <c r="DW1475" s="6"/>
      <c r="DX1475" s="6"/>
      <c r="DY1475" s="6"/>
      <c r="DZ1475" s="6"/>
      <c r="EA1475" s="6"/>
      <c r="EB1475" s="6"/>
      <c r="EC1475" s="6"/>
      <c r="ED1475" s="6"/>
      <c r="EE1475" s="6"/>
      <c r="EF1475" s="6"/>
      <c r="EG1475" s="6"/>
    </row>
    <row r="1476" spans="48:137" customFormat="1" x14ac:dyDescent="0.2">
      <c r="AV1476" s="6"/>
      <c r="AW1476" s="158"/>
      <c r="AX1476" s="158"/>
      <c r="AY1476" s="158"/>
      <c r="AZ1476" s="158"/>
      <c r="BA1476" s="158"/>
      <c r="BB1476" s="6"/>
      <c r="BC1476" s="6"/>
      <c r="BD1476" s="6"/>
      <c r="BE1476" s="6"/>
      <c r="BF1476" s="6"/>
      <c r="BG1476" s="6"/>
      <c r="BH1476" s="6"/>
      <c r="BI1476" s="6"/>
      <c r="BJ1476" s="6"/>
      <c r="BK1476" s="6"/>
      <c r="BL1476" s="6"/>
      <c r="BM1476" s="6"/>
      <c r="BN1476" s="6"/>
      <c r="BO1476" s="6"/>
      <c r="BP1476" s="6"/>
      <c r="BQ1476" s="6"/>
      <c r="BR1476" s="6"/>
      <c r="BS1476" s="6"/>
      <c r="BT1476" s="6"/>
      <c r="BU1476" s="6"/>
      <c r="BV1476" s="6"/>
      <c r="BW1476" s="6"/>
      <c r="BX1476" s="6"/>
      <c r="BY1476" s="6"/>
      <c r="BZ1476" s="6"/>
      <c r="CA1476" s="6"/>
      <c r="CB1476" s="6"/>
      <c r="CC1476" s="6"/>
      <c r="CD1476" s="6"/>
      <c r="CE1476" s="6"/>
      <c r="CF1476" s="6"/>
      <c r="CG1476" s="6"/>
      <c r="CH1476" s="6"/>
      <c r="CI1476" s="6"/>
      <c r="CJ1476" s="6"/>
      <c r="CK1476" s="6"/>
      <c r="CL1476" s="6"/>
      <c r="CN1476" s="6"/>
      <c r="CO1476" s="6"/>
      <c r="CP1476" s="6"/>
      <c r="CQ1476" s="6"/>
      <c r="CR1476" s="6"/>
      <c r="CS1476" s="6"/>
      <c r="CT1476" s="6"/>
      <c r="CU1476" s="6"/>
      <c r="CV1476" s="6"/>
      <c r="CW1476" s="6"/>
      <c r="CX1476" s="6"/>
      <c r="CY1476" s="6"/>
      <c r="CZ1476" s="6"/>
      <c r="DA1476" s="6"/>
      <c r="DB1476" s="6"/>
      <c r="DC1476" s="6"/>
      <c r="DD1476" s="6"/>
      <c r="DE1476" s="6"/>
      <c r="DF1476" s="6"/>
      <c r="DG1476" s="6"/>
      <c r="DH1476" s="6"/>
      <c r="DJ1476" s="6"/>
      <c r="DK1476" s="6"/>
      <c r="DL1476" s="6"/>
      <c r="DM1476" s="6"/>
      <c r="DN1476" s="6"/>
      <c r="DO1476" s="6"/>
      <c r="DP1476" s="6"/>
      <c r="DQ1476" s="6"/>
      <c r="DR1476" s="6"/>
      <c r="DS1476" s="6"/>
      <c r="DU1476" s="6"/>
      <c r="DV1476" s="6"/>
      <c r="DW1476" s="6"/>
      <c r="DX1476" s="6"/>
      <c r="DY1476" s="6"/>
      <c r="DZ1476" s="6"/>
      <c r="EA1476" s="6"/>
      <c r="EB1476" s="6"/>
      <c r="EC1476" s="6"/>
      <c r="ED1476" s="6"/>
      <c r="EE1476" s="6"/>
      <c r="EF1476" s="6"/>
      <c r="EG1476" s="6"/>
    </row>
    <row r="1477" spans="48:137" customFormat="1" x14ac:dyDescent="0.2">
      <c r="AV1477" s="6"/>
      <c r="AW1477" s="158"/>
      <c r="AX1477" s="158"/>
      <c r="AY1477" s="158"/>
      <c r="AZ1477" s="158"/>
      <c r="BA1477" s="158"/>
      <c r="BB1477" s="6"/>
      <c r="BC1477" s="6"/>
      <c r="BD1477" s="6"/>
      <c r="BE1477" s="6"/>
      <c r="BF1477" s="6"/>
      <c r="BG1477" s="6"/>
      <c r="BH1477" s="6"/>
      <c r="BI1477" s="6"/>
      <c r="BJ1477" s="6"/>
      <c r="BK1477" s="6"/>
      <c r="BL1477" s="6"/>
      <c r="BM1477" s="6"/>
      <c r="BN1477" s="6"/>
      <c r="BO1477" s="6"/>
      <c r="BP1477" s="6"/>
      <c r="BQ1477" s="6"/>
      <c r="BR1477" s="6"/>
      <c r="BS1477" s="6"/>
      <c r="BT1477" s="6"/>
      <c r="BU1477" s="6"/>
      <c r="BV1477" s="6"/>
      <c r="BW1477" s="6"/>
      <c r="BX1477" s="6"/>
      <c r="BY1477" s="6"/>
      <c r="BZ1477" s="6"/>
      <c r="CA1477" s="6"/>
      <c r="CB1477" s="6"/>
      <c r="CC1477" s="6"/>
      <c r="CD1477" s="6"/>
      <c r="CE1477" s="6"/>
      <c r="CF1477" s="6"/>
      <c r="CG1477" s="6"/>
      <c r="CH1477" s="6"/>
      <c r="CI1477" s="6"/>
      <c r="CJ1477" s="6"/>
      <c r="CK1477" s="6"/>
      <c r="CL1477" s="6"/>
      <c r="CN1477" s="6"/>
      <c r="CO1477" s="6"/>
      <c r="CP1477" s="6"/>
      <c r="CQ1477" s="6"/>
      <c r="CR1477" s="6"/>
      <c r="CS1477" s="6"/>
      <c r="CT1477" s="6"/>
      <c r="CU1477" s="6"/>
      <c r="CV1477" s="6"/>
      <c r="CW1477" s="6"/>
      <c r="CX1477" s="6"/>
      <c r="CY1477" s="6"/>
      <c r="CZ1477" s="6"/>
      <c r="DA1477" s="6"/>
      <c r="DB1477" s="6"/>
      <c r="DC1477" s="6"/>
      <c r="DD1477" s="6"/>
      <c r="DE1477" s="6"/>
      <c r="DF1477" s="6"/>
      <c r="DG1477" s="6"/>
      <c r="DH1477" s="6"/>
      <c r="DJ1477" s="6"/>
      <c r="DK1477" s="6"/>
      <c r="DL1477" s="6"/>
      <c r="DM1477" s="6"/>
      <c r="DN1477" s="6"/>
      <c r="DO1477" s="6"/>
      <c r="DP1477" s="6"/>
      <c r="DQ1477" s="6"/>
      <c r="DR1477" s="6"/>
      <c r="DS1477" s="6"/>
      <c r="DU1477" s="6"/>
      <c r="DV1477" s="6"/>
      <c r="DW1477" s="6"/>
      <c r="DX1477" s="6"/>
      <c r="DY1477" s="6"/>
      <c r="DZ1477" s="6"/>
      <c r="EA1477" s="6"/>
      <c r="EB1477" s="6"/>
      <c r="EC1477" s="6"/>
      <c r="ED1477" s="6"/>
      <c r="EE1477" s="6"/>
      <c r="EF1477" s="6"/>
      <c r="EG1477" s="6"/>
    </row>
    <row r="1478" spans="48:137" customFormat="1" x14ac:dyDescent="0.2">
      <c r="AV1478" s="6"/>
      <c r="AW1478" s="158"/>
      <c r="AX1478" s="158"/>
      <c r="AY1478" s="158"/>
      <c r="AZ1478" s="158"/>
      <c r="BA1478" s="158"/>
      <c r="BB1478" s="6"/>
      <c r="BC1478" s="6"/>
      <c r="BD1478" s="6"/>
      <c r="BE1478" s="6"/>
      <c r="BF1478" s="6"/>
      <c r="BG1478" s="6"/>
      <c r="BH1478" s="6"/>
      <c r="BI1478" s="6"/>
      <c r="BJ1478" s="6"/>
      <c r="BK1478" s="6"/>
      <c r="BL1478" s="6"/>
      <c r="BM1478" s="6"/>
      <c r="BN1478" s="6"/>
      <c r="BO1478" s="6"/>
      <c r="BP1478" s="6"/>
      <c r="BQ1478" s="6"/>
      <c r="BR1478" s="6"/>
      <c r="BS1478" s="6"/>
      <c r="BT1478" s="6"/>
      <c r="BU1478" s="6"/>
      <c r="BV1478" s="6"/>
      <c r="BW1478" s="6"/>
      <c r="BX1478" s="6"/>
      <c r="BY1478" s="6"/>
      <c r="BZ1478" s="6"/>
      <c r="CA1478" s="6"/>
      <c r="CB1478" s="6"/>
      <c r="CC1478" s="6"/>
      <c r="CD1478" s="6"/>
      <c r="CE1478" s="6"/>
      <c r="CF1478" s="6"/>
      <c r="CG1478" s="6"/>
      <c r="CH1478" s="6"/>
      <c r="CI1478" s="6"/>
      <c r="CJ1478" s="6"/>
      <c r="CK1478" s="6"/>
      <c r="CL1478" s="6"/>
      <c r="CN1478" s="6"/>
      <c r="CO1478" s="6"/>
      <c r="CP1478" s="6"/>
      <c r="CQ1478" s="6"/>
      <c r="CR1478" s="6"/>
      <c r="CS1478" s="6"/>
      <c r="CT1478" s="6"/>
      <c r="CU1478" s="6"/>
      <c r="CV1478" s="6"/>
      <c r="CW1478" s="6"/>
      <c r="CX1478" s="6"/>
      <c r="CY1478" s="6"/>
      <c r="CZ1478" s="6"/>
      <c r="DA1478" s="6"/>
      <c r="DB1478" s="6"/>
      <c r="DC1478" s="6"/>
      <c r="DD1478" s="6"/>
      <c r="DE1478" s="6"/>
      <c r="DF1478" s="6"/>
      <c r="DG1478" s="6"/>
      <c r="DH1478" s="6"/>
      <c r="DJ1478" s="6"/>
      <c r="DK1478" s="6"/>
      <c r="DL1478" s="6"/>
      <c r="DM1478" s="6"/>
      <c r="DN1478" s="6"/>
      <c r="DO1478" s="6"/>
      <c r="DP1478" s="6"/>
      <c r="DQ1478" s="6"/>
      <c r="DR1478" s="6"/>
      <c r="DS1478" s="6"/>
      <c r="DU1478" s="6"/>
      <c r="DV1478" s="6"/>
      <c r="DW1478" s="6"/>
      <c r="DX1478" s="6"/>
      <c r="DY1478" s="6"/>
      <c r="DZ1478" s="6"/>
      <c r="EA1478" s="6"/>
      <c r="EB1478" s="6"/>
      <c r="EC1478" s="6"/>
      <c r="ED1478" s="6"/>
      <c r="EE1478" s="6"/>
      <c r="EF1478" s="6"/>
      <c r="EG1478" s="6"/>
    </row>
    <row r="1479" spans="48:137" customFormat="1" x14ac:dyDescent="0.2">
      <c r="AV1479" s="6"/>
      <c r="AW1479" s="158"/>
      <c r="AX1479" s="158"/>
      <c r="AY1479" s="158"/>
      <c r="AZ1479" s="158"/>
      <c r="BA1479" s="158"/>
      <c r="BB1479" s="6"/>
      <c r="BC1479" s="6"/>
      <c r="BD1479" s="6"/>
      <c r="BE1479" s="6"/>
      <c r="BF1479" s="6"/>
      <c r="BG1479" s="6"/>
      <c r="BH1479" s="6"/>
      <c r="BI1479" s="6"/>
      <c r="BJ1479" s="6"/>
      <c r="BK1479" s="6"/>
      <c r="BL1479" s="6"/>
      <c r="BM1479" s="6"/>
      <c r="BN1479" s="6"/>
      <c r="BO1479" s="6"/>
      <c r="BP1479" s="6"/>
      <c r="BQ1479" s="6"/>
      <c r="BR1479" s="6"/>
      <c r="BS1479" s="6"/>
      <c r="BT1479" s="6"/>
      <c r="BU1479" s="6"/>
      <c r="BV1479" s="6"/>
      <c r="BW1479" s="6"/>
      <c r="BX1479" s="6"/>
      <c r="BY1479" s="6"/>
      <c r="BZ1479" s="6"/>
      <c r="CA1479" s="6"/>
      <c r="CB1479" s="6"/>
      <c r="CC1479" s="6"/>
      <c r="CD1479" s="6"/>
      <c r="CE1479" s="6"/>
      <c r="CF1479" s="6"/>
      <c r="CG1479" s="6"/>
      <c r="CH1479" s="6"/>
      <c r="CI1479" s="6"/>
      <c r="CJ1479" s="6"/>
      <c r="CK1479" s="6"/>
      <c r="CL1479" s="6"/>
      <c r="CN1479" s="6"/>
      <c r="CO1479" s="6"/>
      <c r="CP1479" s="6"/>
      <c r="CQ1479" s="6"/>
      <c r="CR1479" s="6"/>
      <c r="CS1479" s="6"/>
      <c r="CT1479" s="6"/>
      <c r="CU1479" s="6"/>
      <c r="CV1479" s="6"/>
      <c r="CW1479" s="6"/>
      <c r="CX1479" s="6"/>
      <c r="CY1479" s="6"/>
      <c r="CZ1479" s="6"/>
      <c r="DA1479" s="6"/>
      <c r="DB1479" s="6"/>
      <c r="DC1479" s="6"/>
      <c r="DD1479" s="6"/>
      <c r="DE1479" s="6"/>
      <c r="DF1479" s="6"/>
      <c r="DG1479" s="6"/>
      <c r="DH1479" s="6"/>
      <c r="DJ1479" s="6"/>
      <c r="DK1479" s="6"/>
      <c r="DL1479" s="6"/>
      <c r="DM1479" s="6"/>
      <c r="DN1479" s="6"/>
      <c r="DO1479" s="6"/>
      <c r="DP1479" s="6"/>
      <c r="DQ1479" s="6"/>
      <c r="DR1479" s="6"/>
      <c r="DS1479" s="6"/>
      <c r="DU1479" s="6"/>
      <c r="DV1479" s="6"/>
      <c r="DW1479" s="6"/>
      <c r="DX1479" s="6"/>
      <c r="DY1479" s="6"/>
      <c r="DZ1479" s="6"/>
      <c r="EA1479" s="6"/>
      <c r="EB1479" s="6"/>
      <c r="EC1479" s="6"/>
      <c r="ED1479" s="6"/>
      <c r="EE1479" s="6"/>
      <c r="EF1479" s="6"/>
      <c r="EG1479" s="6"/>
    </row>
    <row r="1480" spans="48:137" customFormat="1" x14ac:dyDescent="0.2">
      <c r="AV1480" s="6"/>
      <c r="AW1480" s="158"/>
      <c r="AX1480" s="158"/>
      <c r="AY1480" s="158"/>
      <c r="AZ1480" s="158"/>
      <c r="BA1480" s="158"/>
      <c r="BB1480" s="6"/>
      <c r="BC1480" s="6"/>
      <c r="BD1480" s="6"/>
      <c r="BE1480" s="6"/>
      <c r="BF1480" s="6"/>
      <c r="BG1480" s="6"/>
      <c r="BH1480" s="6"/>
      <c r="BI1480" s="6"/>
      <c r="BJ1480" s="6"/>
      <c r="BK1480" s="6"/>
      <c r="BL1480" s="6"/>
      <c r="BM1480" s="6"/>
      <c r="BN1480" s="6"/>
      <c r="BO1480" s="6"/>
      <c r="BP1480" s="6"/>
      <c r="BQ1480" s="6"/>
      <c r="BR1480" s="6"/>
      <c r="BS1480" s="6"/>
      <c r="BT1480" s="6"/>
      <c r="BU1480" s="6"/>
      <c r="BV1480" s="6"/>
      <c r="BW1480" s="6"/>
      <c r="BX1480" s="6"/>
      <c r="BY1480" s="6"/>
      <c r="BZ1480" s="6"/>
      <c r="CA1480" s="6"/>
      <c r="CB1480" s="6"/>
      <c r="CC1480" s="6"/>
      <c r="CD1480" s="6"/>
      <c r="CE1480" s="6"/>
      <c r="CF1480" s="6"/>
      <c r="CG1480" s="6"/>
      <c r="CH1480" s="6"/>
      <c r="CI1480" s="6"/>
      <c r="CJ1480" s="6"/>
      <c r="CK1480" s="6"/>
      <c r="CL1480" s="6"/>
      <c r="CN1480" s="6"/>
      <c r="CO1480" s="6"/>
      <c r="CP1480" s="6"/>
      <c r="CQ1480" s="6"/>
      <c r="CR1480" s="6"/>
      <c r="CS1480" s="6"/>
      <c r="CT1480" s="6"/>
      <c r="CU1480" s="6"/>
      <c r="CV1480" s="6"/>
      <c r="CW1480" s="6"/>
      <c r="CX1480" s="6"/>
      <c r="CY1480" s="6"/>
      <c r="CZ1480" s="6"/>
      <c r="DA1480" s="6"/>
      <c r="DB1480" s="6"/>
      <c r="DC1480" s="6"/>
      <c r="DD1480" s="6"/>
      <c r="DE1480" s="6"/>
      <c r="DF1480" s="6"/>
      <c r="DG1480" s="6"/>
      <c r="DH1480" s="6"/>
      <c r="DJ1480" s="6"/>
      <c r="DK1480" s="6"/>
      <c r="DL1480" s="6"/>
      <c r="DM1480" s="6"/>
      <c r="DN1480" s="6"/>
      <c r="DO1480" s="6"/>
      <c r="DP1480" s="6"/>
      <c r="DQ1480" s="6"/>
      <c r="DR1480" s="6"/>
      <c r="DS1480" s="6"/>
      <c r="DU1480" s="6"/>
      <c r="DV1480" s="6"/>
      <c r="DW1480" s="6"/>
      <c r="DX1480" s="6"/>
      <c r="DY1480" s="6"/>
      <c r="DZ1480" s="6"/>
      <c r="EA1480" s="6"/>
      <c r="EB1480" s="6"/>
      <c r="EC1480" s="6"/>
      <c r="ED1480" s="6"/>
      <c r="EE1480" s="6"/>
      <c r="EF1480" s="6"/>
      <c r="EG1480" s="6"/>
    </row>
    <row r="1481" spans="48:137" customFormat="1" x14ac:dyDescent="0.2">
      <c r="AV1481" s="6"/>
      <c r="AW1481" s="158"/>
      <c r="AX1481" s="158"/>
      <c r="AY1481" s="158"/>
      <c r="AZ1481" s="158"/>
      <c r="BA1481" s="158"/>
      <c r="BB1481" s="6"/>
      <c r="BC1481" s="6"/>
      <c r="BD1481" s="6"/>
      <c r="BE1481" s="6"/>
      <c r="BF1481" s="6"/>
      <c r="BG1481" s="6"/>
      <c r="BH1481" s="6"/>
      <c r="BI1481" s="6"/>
      <c r="BJ1481" s="6"/>
      <c r="BK1481" s="6"/>
      <c r="BL1481" s="6"/>
      <c r="BM1481" s="6"/>
      <c r="BN1481" s="6"/>
      <c r="BO1481" s="6"/>
      <c r="BP1481" s="6"/>
      <c r="BQ1481" s="6"/>
      <c r="BR1481" s="6"/>
      <c r="BS1481" s="6"/>
      <c r="BT1481" s="6"/>
      <c r="BU1481" s="6"/>
      <c r="BV1481" s="6"/>
      <c r="BW1481" s="6"/>
      <c r="BX1481" s="6"/>
      <c r="BY1481" s="6"/>
      <c r="BZ1481" s="6"/>
      <c r="CA1481" s="6"/>
      <c r="CB1481" s="6"/>
      <c r="CC1481" s="6"/>
      <c r="CD1481" s="6"/>
      <c r="CE1481" s="6"/>
      <c r="CF1481" s="6"/>
      <c r="CG1481" s="6"/>
      <c r="CH1481" s="6"/>
      <c r="CI1481" s="6"/>
      <c r="CJ1481" s="6"/>
      <c r="CK1481" s="6"/>
      <c r="CL1481" s="6"/>
      <c r="CN1481" s="6"/>
      <c r="CO1481" s="6"/>
      <c r="CP1481" s="6"/>
      <c r="CQ1481" s="6"/>
      <c r="CR1481" s="6"/>
      <c r="CS1481" s="6"/>
      <c r="CT1481" s="6"/>
      <c r="CU1481" s="6"/>
      <c r="CV1481" s="6"/>
      <c r="CW1481" s="6"/>
      <c r="CX1481" s="6"/>
      <c r="CY1481" s="6"/>
      <c r="CZ1481" s="6"/>
      <c r="DA1481" s="6"/>
      <c r="DB1481" s="6"/>
      <c r="DC1481" s="6"/>
      <c r="DD1481" s="6"/>
      <c r="DE1481" s="6"/>
      <c r="DF1481" s="6"/>
      <c r="DG1481" s="6"/>
      <c r="DH1481" s="6"/>
      <c r="DJ1481" s="6"/>
      <c r="DK1481" s="6"/>
      <c r="DL1481" s="6"/>
      <c r="DM1481" s="6"/>
      <c r="DN1481" s="6"/>
      <c r="DO1481" s="6"/>
      <c r="DP1481" s="6"/>
      <c r="DQ1481" s="6"/>
      <c r="DR1481" s="6"/>
      <c r="DS1481" s="6"/>
      <c r="DU1481" s="6"/>
      <c r="DV1481" s="6"/>
      <c r="DW1481" s="6"/>
      <c r="DX1481" s="6"/>
      <c r="DY1481" s="6"/>
      <c r="DZ1481" s="6"/>
      <c r="EA1481" s="6"/>
      <c r="EB1481" s="6"/>
      <c r="EC1481" s="6"/>
      <c r="ED1481" s="6"/>
      <c r="EE1481" s="6"/>
      <c r="EF1481" s="6"/>
      <c r="EG1481" s="6"/>
    </row>
    <row r="1482" spans="48:137" customFormat="1" x14ac:dyDescent="0.2">
      <c r="AV1482" s="6"/>
      <c r="AW1482" s="158"/>
      <c r="AX1482" s="158"/>
      <c r="AY1482" s="158"/>
      <c r="AZ1482" s="158"/>
      <c r="BA1482" s="158"/>
      <c r="BB1482" s="6"/>
      <c r="BC1482" s="6"/>
      <c r="BD1482" s="6"/>
      <c r="BE1482" s="6"/>
      <c r="BF1482" s="6"/>
      <c r="BG1482" s="6"/>
      <c r="BH1482" s="6"/>
      <c r="BI1482" s="6"/>
      <c r="BJ1482" s="6"/>
      <c r="BK1482" s="6"/>
      <c r="BL1482" s="6"/>
      <c r="BM1482" s="6"/>
      <c r="BN1482" s="6"/>
      <c r="BO1482" s="6"/>
      <c r="BP1482" s="6"/>
      <c r="BQ1482" s="6"/>
      <c r="BR1482" s="6"/>
      <c r="BS1482" s="6"/>
      <c r="BT1482" s="6"/>
      <c r="BU1482" s="6"/>
      <c r="BV1482" s="6"/>
      <c r="BW1482" s="6"/>
      <c r="BX1482" s="6"/>
      <c r="BY1482" s="6"/>
      <c r="BZ1482" s="6"/>
      <c r="CA1482" s="6"/>
      <c r="CB1482" s="6"/>
      <c r="CC1482" s="6"/>
      <c r="CD1482" s="6"/>
      <c r="CE1482" s="6"/>
      <c r="CF1482" s="6"/>
      <c r="CG1482" s="6"/>
      <c r="CH1482" s="6"/>
      <c r="CI1482" s="6"/>
      <c r="CJ1482" s="6"/>
      <c r="CK1482" s="6"/>
      <c r="CL1482" s="6"/>
      <c r="CN1482" s="6"/>
      <c r="CO1482" s="6"/>
      <c r="CP1482" s="6"/>
      <c r="CQ1482" s="6"/>
      <c r="CR1482" s="6"/>
      <c r="CS1482" s="6"/>
      <c r="CT1482" s="6"/>
      <c r="CU1482" s="6"/>
      <c r="CV1482" s="6"/>
      <c r="CW1482" s="6"/>
      <c r="CX1482" s="6"/>
      <c r="CY1482" s="6"/>
      <c r="CZ1482" s="6"/>
      <c r="DA1482" s="6"/>
      <c r="DB1482" s="6"/>
      <c r="DC1482" s="6"/>
      <c r="DD1482" s="6"/>
      <c r="DE1482" s="6"/>
      <c r="DF1482" s="6"/>
      <c r="DG1482" s="6"/>
      <c r="DH1482" s="6"/>
      <c r="DJ1482" s="6"/>
      <c r="DK1482" s="6"/>
      <c r="DL1482" s="6"/>
      <c r="DM1482" s="6"/>
      <c r="DN1482" s="6"/>
      <c r="DO1482" s="6"/>
      <c r="DP1482" s="6"/>
      <c r="DQ1482" s="6"/>
      <c r="DR1482" s="6"/>
      <c r="DS1482" s="6"/>
      <c r="DU1482" s="6"/>
      <c r="DV1482" s="6"/>
      <c r="DW1482" s="6"/>
      <c r="DX1482" s="6"/>
      <c r="DY1482" s="6"/>
      <c r="DZ1482" s="6"/>
      <c r="EA1482" s="6"/>
      <c r="EB1482" s="6"/>
      <c r="EC1482" s="6"/>
      <c r="ED1482" s="6"/>
      <c r="EE1482" s="6"/>
      <c r="EF1482" s="6"/>
      <c r="EG1482" s="6"/>
    </row>
    <row r="1483" spans="48:137" customFormat="1" x14ac:dyDescent="0.2">
      <c r="AV1483" s="6"/>
      <c r="AW1483" s="158"/>
      <c r="AX1483" s="158"/>
      <c r="AY1483" s="158"/>
      <c r="AZ1483" s="158"/>
      <c r="BA1483" s="158"/>
      <c r="BB1483" s="6"/>
      <c r="BC1483" s="6"/>
      <c r="BD1483" s="6"/>
      <c r="BE1483" s="6"/>
      <c r="BF1483" s="6"/>
      <c r="BG1483" s="6"/>
      <c r="BH1483" s="6"/>
      <c r="BI1483" s="6"/>
      <c r="BJ1483" s="6"/>
      <c r="BK1483" s="6"/>
      <c r="BL1483" s="6"/>
      <c r="BM1483" s="6"/>
      <c r="BN1483" s="6"/>
      <c r="BO1483" s="6"/>
      <c r="BP1483" s="6"/>
      <c r="BQ1483" s="6"/>
      <c r="BR1483" s="6"/>
      <c r="BS1483" s="6"/>
      <c r="BT1483" s="6"/>
      <c r="BU1483" s="6"/>
      <c r="BV1483" s="6"/>
      <c r="BW1483" s="6"/>
      <c r="BX1483" s="6"/>
      <c r="BY1483" s="6"/>
      <c r="BZ1483" s="6"/>
      <c r="CA1483" s="6"/>
      <c r="CB1483" s="6"/>
      <c r="CC1483" s="6"/>
      <c r="CD1483" s="6"/>
      <c r="CE1483" s="6"/>
      <c r="CF1483" s="6"/>
      <c r="CG1483" s="6"/>
      <c r="CH1483" s="6"/>
      <c r="CI1483" s="6"/>
      <c r="CJ1483" s="6"/>
      <c r="CK1483" s="6"/>
      <c r="CL1483" s="6"/>
      <c r="CN1483" s="6"/>
      <c r="CO1483" s="6"/>
      <c r="CP1483" s="6"/>
      <c r="CQ1483" s="6"/>
      <c r="CR1483" s="6"/>
      <c r="CS1483" s="6"/>
      <c r="CT1483" s="6"/>
      <c r="CU1483" s="6"/>
      <c r="CV1483" s="6"/>
      <c r="CW1483" s="6"/>
      <c r="CX1483" s="6"/>
      <c r="CY1483" s="6"/>
      <c r="CZ1483" s="6"/>
      <c r="DA1483" s="6"/>
      <c r="DB1483" s="6"/>
      <c r="DC1483" s="6"/>
      <c r="DD1483" s="6"/>
      <c r="DE1483" s="6"/>
      <c r="DF1483" s="6"/>
      <c r="DG1483" s="6"/>
      <c r="DH1483" s="6"/>
      <c r="DJ1483" s="6"/>
      <c r="DK1483" s="6"/>
      <c r="DL1483" s="6"/>
      <c r="DM1483" s="6"/>
      <c r="DN1483" s="6"/>
      <c r="DO1483" s="6"/>
      <c r="DP1483" s="6"/>
      <c r="DQ1483" s="6"/>
      <c r="DR1483" s="6"/>
      <c r="DS1483" s="6"/>
      <c r="DU1483" s="6"/>
      <c r="DV1483" s="6"/>
      <c r="DW1483" s="6"/>
      <c r="DX1483" s="6"/>
      <c r="DY1483" s="6"/>
      <c r="DZ1483" s="6"/>
      <c r="EA1483" s="6"/>
      <c r="EB1483" s="6"/>
      <c r="EC1483" s="6"/>
      <c r="ED1483" s="6"/>
      <c r="EE1483" s="6"/>
      <c r="EF1483" s="6"/>
      <c r="EG1483" s="6"/>
    </row>
    <row r="1484" spans="48:137" customFormat="1" x14ac:dyDescent="0.2">
      <c r="AV1484" s="6"/>
      <c r="AW1484" s="158"/>
      <c r="AX1484" s="158"/>
      <c r="AY1484" s="158"/>
      <c r="AZ1484" s="158"/>
      <c r="BA1484" s="158"/>
      <c r="BB1484" s="6"/>
      <c r="BC1484" s="6"/>
      <c r="BD1484" s="6"/>
      <c r="BE1484" s="6"/>
      <c r="BF1484" s="6"/>
      <c r="BG1484" s="6"/>
      <c r="BH1484" s="6"/>
      <c r="BI1484" s="6"/>
      <c r="BJ1484" s="6"/>
      <c r="BK1484" s="6"/>
      <c r="BL1484" s="6"/>
      <c r="BM1484" s="6"/>
      <c r="BN1484" s="6"/>
      <c r="BO1484" s="6"/>
      <c r="BP1484" s="6"/>
      <c r="BQ1484" s="6"/>
      <c r="BR1484" s="6"/>
      <c r="BS1484" s="6"/>
      <c r="BT1484" s="6"/>
      <c r="BU1484" s="6"/>
      <c r="BV1484" s="6"/>
      <c r="BW1484" s="6"/>
      <c r="BX1484" s="6"/>
      <c r="BY1484" s="6"/>
      <c r="BZ1484" s="6"/>
      <c r="CA1484" s="6"/>
      <c r="CB1484" s="6"/>
      <c r="CC1484" s="6"/>
      <c r="CD1484" s="6"/>
      <c r="CE1484" s="6"/>
      <c r="CF1484" s="6"/>
      <c r="CG1484" s="6"/>
      <c r="CH1484" s="6"/>
      <c r="CI1484" s="6"/>
      <c r="CJ1484" s="6"/>
      <c r="CK1484" s="6"/>
      <c r="CL1484" s="6"/>
      <c r="CN1484" s="6"/>
      <c r="CO1484" s="6"/>
      <c r="CP1484" s="6"/>
      <c r="CQ1484" s="6"/>
      <c r="CR1484" s="6"/>
      <c r="CS1484" s="6"/>
      <c r="CT1484" s="6"/>
      <c r="CU1484" s="6"/>
      <c r="CV1484" s="6"/>
      <c r="CW1484" s="6"/>
      <c r="CX1484" s="6"/>
      <c r="CY1484" s="6"/>
      <c r="CZ1484" s="6"/>
      <c r="DA1484" s="6"/>
      <c r="DB1484" s="6"/>
      <c r="DC1484" s="6"/>
      <c r="DD1484" s="6"/>
      <c r="DE1484" s="6"/>
      <c r="DF1484" s="6"/>
      <c r="DG1484" s="6"/>
      <c r="DH1484" s="6"/>
      <c r="DJ1484" s="6"/>
      <c r="DK1484" s="6"/>
      <c r="DL1484" s="6"/>
      <c r="DM1484" s="6"/>
      <c r="DN1484" s="6"/>
      <c r="DO1484" s="6"/>
      <c r="DP1484" s="6"/>
      <c r="DQ1484" s="6"/>
      <c r="DR1484" s="6"/>
      <c r="DS1484" s="6"/>
      <c r="DU1484" s="6"/>
      <c r="DV1484" s="6"/>
      <c r="DW1484" s="6"/>
      <c r="DX1484" s="6"/>
      <c r="DY1484" s="6"/>
      <c r="DZ1484" s="6"/>
      <c r="EA1484" s="6"/>
      <c r="EB1484" s="6"/>
      <c r="EC1484" s="6"/>
      <c r="ED1484" s="6"/>
      <c r="EE1484" s="6"/>
      <c r="EF1484" s="6"/>
      <c r="EG1484" s="6"/>
    </row>
    <row r="1485" spans="48:137" customFormat="1" x14ac:dyDescent="0.2">
      <c r="AV1485" s="6"/>
      <c r="AW1485" s="158"/>
      <c r="AX1485" s="158"/>
      <c r="AY1485" s="158"/>
      <c r="AZ1485" s="158"/>
      <c r="BA1485" s="158"/>
      <c r="BB1485" s="6"/>
      <c r="BC1485" s="6"/>
      <c r="BD1485" s="6"/>
      <c r="BE1485" s="6"/>
      <c r="BF1485" s="6"/>
      <c r="BG1485" s="6"/>
      <c r="BH1485" s="6"/>
      <c r="BI1485" s="6"/>
      <c r="BJ1485" s="6"/>
      <c r="BK1485" s="6"/>
      <c r="BL1485" s="6"/>
      <c r="BM1485" s="6"/>
      <c r="BN1485" s="6"/>
      <c r="BO1485" s="6"/>
      <c r="BP1485" s="6"/>
      <c r="BQ1485" s="6"/>
      <c r="BR1485" s="6"/>
      <c r="BS1485" s="6"/>
      <c r="BT1485" s="6"/>
      <c r="BU1485" s="6"/>
      <c r="BV1485" s="6"/>
      <c r="BW1485" s="6"/>
      <c r="BX1485" s="6"/>
      <c r="BY1485" s="6"/>
      <c r="BZ1485" s="6"/>
      <c r="CA1485" s="6"/>
      <c r="CB1485" s="6"/>
      <c r="CC1485" s="6"/>
      <c r="CD1485" s="6"/>
      <c r="CE1485" s="6"/>
      <c r="CF1485" s="6"/>
      <c r="CG1485" s="6"/>
      <c r="CH1485" s="6"/>
      <c r="CI1485" s="6"/>
      <c r="CJ1485" s="6"/>
      <c r="CK1485" s="6"/>
      <c r="CL1485" s="6"/>
      <c r="CN1485" s="6"/>
      <c r="CO1485" s="6"/>
      <c r="CP1485" s="6"/>
      <c r="CQ1485" s="6"/>
      <c r="CR1485" s="6"/>
      <c r="CS1485" s="6"/>
      <c r="CT1485" s="6"/>
      <c r="CU1485" s="6"/>
      <c r="CV1485" s="6"/>
      <c r="CW1485" s="6"/>
      <c r="CX1485" s="6"/>
      <c r="CY1485" s="6"/>
      <c r="CZ1485" s="6"/>
      <c r="DA1485" s="6"/>
      <c r="DB1485" s="6"/>
      <c r="DC1485" s="6"/>
      <c r="DD1485" s="6"/>
      <c r="DE1485" s="6"/>
      <c r="DF1485" s="6"/>
      <c r="DG1485" s="6"/>
      <c r="DH1485" s="6"/>
      <c r="DJ1485" s="6"/>
      <c r="DK1485" s="6"/>
      <c r="DL1485" s="6"/>
      <c r="DM1485" s="6"/>
      <c r="DN1485" s="6"/>
      <c r="DO1485" s="6"/>
      <c r="DP1485" s="6"/>
      <c r="DQ1485" s="6"/>
      <c r="DR1485" s="6"/>
      <c r="DS1485" s="6"/>
      <c r="DU1485" s="6"/>
      <c r="DV1485" s="6"/>
      <c r="DW1485" s="6"/>
      <c r="DX1485" s="6"/>
      <c r="DY1485" s="6"/>
      <c r="DZ1485" s="6"/>
      <c r="EA1485" s="6"/>
      <c r="EB1485" s="6"/>
      <c r="EC1485" s="6"/>
      <c r="ED1485" s="6"/>
      <c r="EE1485" s="6"/>
      <c r="EF1485" s="6"/>
      <c r="EG1485" s="6"/>
    </row>
    <row r="1486" spans="48:137" customFormat="1" x14ac:dyDescent="0.2">
      <c r="AV1486" s="6"/>
      <c r="AW1486" s="158"/>
      <c r="AX1486" s="158"/>
      <c r="AY1486" s="158"/>
      <c r="AZ1486" s="158"/>
      <c r="BA1486" s="158"/>
      <c r="BB1486" s="6"/>
      <c r="BC1486" s="6"/>
      <c r="BD1486" s="6"/>
      <c r="BE1486" s="6"/>
      <c r="BF1486" s="6"/>
      <c r="BG1486" s="6"/>
      <c r="BH1486" s="6"/>
      <c r="BI1486" s="6"/>
      <c r="BJ1486" s="6"/>
      <c r="BK1486" s="6"/>
      <c r="BL1486" s="6"/>
      <c r="BM1486" s="6"/>
      <c r="BN1486" s="6"/>
      <c r="BO1486" s="6"/>
      <c r="BP1486" s="6"/>
      <c r="BQ1486" s="6"/>
      <c r="BR1486" s="6"/>
      <c r="BS1486" s="6"/>
      <c r="BT1486" s="6"/>
      <c r="BU1486" s="6"/>
      <c r="BV1486" s="6"/>
      <c r="BW1486" s="6"/>
      <c r="BX1486" s="6"/>
      <c r="BY1486" s="6"/>
      <c r="BZ1486" s="6"/>
      <c r="CA1486" s="6"/>
      <c r="CB1486" s="6"/>
      <c r="CC1486" s="6"/>
      <c r="CD1486" s="6"/>
      <c r="CE1486" s="6"/>
      <c r="CF1486" s="6"/>
      <c r="CG1486" s="6"/>
      <c r="CH1486" s="6"/>
      <c r="CI1486" s="6"/>
      <c r="CJ1486" s="6"/>
      <c r="CK1486" s="6"/>
      <c r="CL1486" s="6"/>
      <c r="CN1486" s="6"/>
      <c r="CO1486" s="6"/>
      <c r="CP1486" s="6"/>
      <c r="CQ1486" s="6"/>
      <c r="CR1486" s="6"/>
      <c r="CS1486" s="6"/>
      <c r="CT1486" s="6"/>
      <c r="CU1486" s="6"/>
      <c r="CV1486" s="6"/>
      <c r="CW1486" s="6"/>
      <c r="CX1486" s="6"/>
      <c r="CY1486" s="6"/>
      <c r="CZ1486" s="6"/>
      <c r="DA1486" s="6"/>
      <c r="DB1486" s="6"/>
      <c r="DC1486" s="6"/>
      <c r="DD1486" s="6"/>
      <c r="DE1486" s="6"/>
      <c r="DF1486" s="6"/>
      <c r="DG1486" s="6"/>
      <c r="DH1486" s="6"/>
      <c r="DJ1486" s="6"/>
      <c r="DK1486" s="6"/>
      <c r="DL1486" s="6"/>
      <c r="DM1486" s="6"/>
      <c r="DN1486" s="6"/>
      <c r="DO1486" s="6"/>
      <c r="DP1486" s="6"/>
      <c r="DQ1486" s="6"/>
      <c r="DR1486" s="6"/>
      <c r="DS1486" s="6"/>
      <c r="DU1486" s="6"/>
      <c r="DV1486" s="6"/>
      <c r="DW1486" s="6"/>
      <c r="DX1486" s="6"/>
      <c r="DY1486" s="6"/>
      <c r="DZ1486" s="6"/>
      <c r="EA1486" s="6"/>
      <c r="EB1486" s="6"/>
      <c r="EC1486" s="6"/>
      <c r="ED1486" s="6"/>
      <c r="EE1486" s="6"/>
      <c r="EF1486" s="6"/>
      <c r="EG1486" s="6"/>
    </row>
    <row r="1487" spans="48:137" customFormat="1" x14ac:dyDescent="0.2">
      <c r="AV1487" s="6"/>
      <c r="AW1487" s="158"/>
      <c r="AX1487" s="158"/>
      <c r="AY1487" s="158"/>
      <c r="AZ1487" s="158"/>
      <c r="BA1487" s="158"/>
      <c r="BB1487" s="6"/>
      <c r="BC1487" s="6"/>
      <c r="BD1487" s="6"/>
      <c r="BE1487" s="6"/>
      <c r="BF1487" s="6"/>
      <c r="BG1487" s="6"/>
      <c r="BH1487" s="6"/>
      <c r="BI1487" s="6"/>
      <c r="BJ1487" s="6"/>
      <c r="BK1487" s="6"/>
      <c r="BL1487" s="6"/>
      <c r="BM1487" s="6"/>
      <c r="BN1487" s="6"/>
      <c r="BO1487" s="6"/>
      <c r="BP1487" s="6"/>
      <c r="BQ1487" s="6"/>
      <c r="BR1487" s="6"/>
      <c r="BS1487" s="6"/>
      <c r="BT1487" s="6"/>
      <c r="BU1487" s="6"/>
      <c r="BV1487" s="6"/>
      <c r="BW1487" s="6"/>
      <c r="BX1487" s="6"/>
      <c r="BY1487" s="6"/>
      <c r="BZ1487" s="6"/>
      <c r="CA1487" s="6"/>
      <c r="CB1487" s="6"/>
      <c r="CC1487" s="6"/>
      <c r="CD1487" s="6"/>
      <c r="CE1487" s="6"/>
      <c r="CF1487" s="6"/>
      <c r="CG1487" s="6"/>
      <c r="CH1487" s="6"/>
      <c r="CI1487" s="6"/>
      <c r="CJ1487" s="6"/>
      <c r="CK1487" s="6"/>
      <c r="CL1487" s="6"/>
      <c r="CN1487" s="6"/>
      <c r="CO1487" s="6"/>
      <c r="CP1487" s="6"/>
      <c r="CQ1487" s="6"/>
      <c r="CR1487" s="6"/>
      <c r="CS1487" s="6"/>
      <c r="CT1487" s="6"/>
      <c r="CU1487" s="6"/>
      <c r="CV1487" s="6"/>
      <c r="CW1487" s="6"/>
      <c r="CX1487" s="6"/>
      <c r="CY1487" s="6"/>
      <c r="CZ1487" s="6"/>
      <c r="DA1487" s="6"/>
      <c r="DB1487" s="6"/>
      <c r="DC1487" s="6"/>
      <c r="DD1487" s="6"/>
      <c r="DE1487" s="6"/>
      <c r="DF1487" s="6"/>
      <c r="DG1487" s="6"/>
      <c r="DH1487" s="6"/>
      <c r="DJ1487" s="6"/>
      <c r="DK1487" s="6"/>
      <c r="DL1487" s="6"/>
      <c r="DM1487" s="6"/>
      <c r="DN1487" s="6"/>
      <c r="DO1487" s="6"/>
      <c r="DP1487" s="6"/>
      <c r="DQ1487" s="6"/>
      <c r="DR1487" s="6"/>
      <c r="DS1487" s="6"/>
      <c r="DU1487" s="6"/>
      <c r="DV1487" s="6"/>
      <c r="DW1487" s="6"/>
      <c r="DX1487" s="6"/>
      <c r="DY1487" s="6"/>
      <c r="DZ1487" s="6"/>
      <c r="EA1487" s="6"/>
      <c r="EB1487" s="6"/>
      <c r="EC1487" s="6"/>
      <c r="ED1487" s="6"/>
      <c r="EE1487" s="6"/>
      <c r="EF1487" s="6"/>
      <c r="EG1487" s="6"/>
    </row>
    <row r="1488" spans="48:137" customFormat="1" x14ac:dyDescent="0.2">
      <c r="AV1488" s="6"/>
      <c r="AW1488" s="158"/>
      <c r="AX1488" s="158"/>
      <c r="AY1488" s="158"/>
      <c r="AZ1488" s="158"/>
      <c r="BA1488" s="158"/>
      <c r="BB1488" s="6"/>
      <c r="BC1488" s="6"/>
      <c r="BD1488" s="6"/>
      <c r="BE1488" s="6"/>
      <c r="BF1488" s="6"/>
      <c r="BG1488" s="6"/>
      <c r="BH1488" s="6"/>
      <c r="BI1488" s="6"/>
      <c r="BJ1488" s="6"/>
      <c r="BK1488" s="6"/>
      <c r="BL1488" s="6"/>
      <c r="BM1488" s="6"/>
      <c r="BN1488" s="6"/>
      <c r="BO1488" s="6"/>
      <c r="BP1488" s="6"/>
      <c r="BQ1488" s="6"/>
      <c r="BR1488" s="6"/>
      <c r="BS1488" s="6"/>
      <c r="BT1488" s="6"/>
      <c r="BU1488" s="6"/>
      <c r="BV1488" s="6"/>
      <c r="BW1488" s="6"/>
      <c r="BX1488" s="6"/>
      <c r="BY1488" s="6"/>
      <c r="BZ1488" s="6"/>
      <c r="CA1488" s="6"/>
      <c r="CB1488" s="6"/>
      <c r="CC1488" s="6"/>
      <c r="CD1488" s="6"/>
      <c r="CE1488" s="6"/>
      <c r="CF1488" s="6"/>
      <c r="CG1488" s="6"/>
      <c r="CH1488" s="6"/>
      <c r="CI1488" s="6"/>
      <c r="CJ1488" s="6"/>
      <c r="CK1488" s="6"/>
      <c r="CL1488" s="6"/>
      <c r="CN1488" s="6"/>
      <c r="CO1488" s="6"/>
      <c r="CP1488" s="6"/>
      <c r="CQ1488" s="6"/>
      <c r="CR1488" s="6"/>
      <c r="CS1488" s="6"/>
      <c r="CT1488" s="6"/>
      <c r="CU1488" s="6"/>
      <c r="CV1488" s="6"/>
      <c r="CW1488" s="6"/>
      <c r="CX1488" s="6"/>
      <c r="CY1488" s="6"/>
      <c r="CZ1488" s="6"/>
      <c r="DA1488" s="6"/>
      <c r="DB1488" s="6"/>
      <c r="DC1488" s="6"/>
      <c r="DD1488" s="6"/>
      <c r="DE1488" s="6"/>
      <c r="DF1488" s="6"/>
      <c r="DG1488" s="6"/>
      <c r="DH1488" s="6"/>
      <c r="DJ1488" s="6"/>
      <c r="DK1488" s="6"/>
      <c r="DL1488" s="6"/>
      <c r="DM1488" s="6"/>
      <c r="DN1488" s="6"/>
      <c r="DO1488" s="6"/>
      <c r="DP1488" s="6"/>
      <c r="DQ1488" s="6"/>
      <c r="DR1488" s="6"/>
      <c r="DS1488" s="6"/>
      <c r="DU1488" s="6"/>
      <c r="DV1488" s="6"/>
      <c r="DW1488" s="6"/>
      <c r="DX1488" s="6"/>
      <c r="DY1488" s="6"/>
      <c r="DZ1488" s="6"/>
      <c r="EA1488" s="6"/>
      <c r="EB1488" s="6"/>
      <c r="EC1488" s="6"/>
      <c r="ED1488" s="6"/>
      <c r="EE1488" s="6"/>
      <c r="EF1488" s="6"/>
      <c r="EG1488" s="6"/>
    </row>
    <row r="1489" spans="48:137" customFormat="1" x14ac:dyDescent="0.2">
      <c r="AV1489" s="6"/>
      <c r="AW1489" s="158"/>
      <c r="AX1489" s="158"/>
      <c r="AY1489" s="158"/>
      <c r="AZ1489" s="158"/>
      <c r="BA1489" s="158"/>
      <c r="BB1489" s="6"/>
      <c r="BC1489" s="6"/>
      <c r="BD1489" s="6"/>
      <c r="BE1489" s="6"/>
      <c r="BF1489" s="6"/>
      <c r="BG1489" s="6"/>
      <c r="BH1489" s="6"/>
      <c r="BI1489" s="6"/>
      <c r="BJ1489" s="6"/>
      <c r="BK1489" s="6"/>
      <c r="BL1489" s="6"/>
      <c r="BM1489" s="6"/>
      <c r="BN1489" s="6"/>
      <c r="BO1489" s="6"/>
      <c r="BP1489" s="6"/>
      <c r="BQ1489" s="6"/>
      <c r="BR1489" s="6"/>
      <c r="BS1489" s="6"/>
      <c r="BT1489" s="6"/>
      <c r="BU1489" s="6"/>
      <c r="BV1489" s="6"/>
      <c r="BW1489" s="6"/>
      <c r="BX1489" s="6"/>
      <c r="BY1489" s="6"/>
      <c r="BZ1489" s="6"/>
      <c r="CA1489" s="6"/>
      <c r="CB1489" s="6"/>
      <c r="CC1489" s="6"/>
      <c r="CD1489" s="6"/>
      <c r="CE1489" s="6"/>
      <c r="CF1489" s="6"/>
      <c r="CG1489" s="6"/>
      <c r="CH1489" s="6"/>
      <c r="CI1489" s="6"/>
      <c r="CJ1489" s="6"/>
      <c r="CK1489" s="6"/>
      <c r="CL1489" s="6"/>
      <c r="CN1489" s="6"/>
      <c r="CO1489" s="6"/>
      <c r="CP1489" s="6"/>
      <c r="CQ1489" s="6"/>
      <c r="CR1489" s="6"/>
      <c r="CS1489" s="6"/>
      <c r="CT1489" s="6"/>
      <c r="CU1489" s="6"/>
      <c r="CV1489" s="6"/>
      <c r="CW1489" s="6"/>
      <c r="CX1489" s="6"/>
      <c r="CY1489" s="6"/>
      <c r="CZ1489" s="6"/>
      <c r="DA1489" s="6"/>
      <c r="DB1489" s="6"/>
      <c r="DC1489" s="6"/>
      <c r="DD1489" s="6"/>
      <c r="DE1489" s="6"/>
      <c r="DF1489" s="6"/>
      <c r="DG1489" s="6"/>
      <c r="DH1489" s="6"/>
      <c r="DJ1489" s="6"/>
      <c r="DK1489" s="6"/>
      <c r="DL1489" s="6"/>
      <c r="DM1489" s="6"/>
      <c r="DN1489" s="6"/>
      <c r="DO1489" s="6"/>
      <c r="DP1489" s="6"/>
      <c r="DQ1489" s="6"/>
      <c r="DR1489" s="6"/>
      <c r="DS1489" s="6"/>
      <c r="DU1489" s="6"/>
      <c r="DV1489" s="6"/>
      <c r="DW1489" s="6"/>
      <c r="DX1489" s="6"/>
      <c r="DY1489" s="6"/>
      <c r="DZ1489" s="6"/>
      <c r="EA1489" s="6"/>
      <c r="EB1489" s="6"/>
      <c r="EC1489" s="6"/>
      <c r="ED1489" s="6"/>
      <c r="EE1489" s="6"/>
      <c r="EF1489" s="6"/>
      <c r="EG1489" s="6"/>
    </row>
    <row r="1490" spans="48:137" customFormat="1" x14ac:dyDescent="0.2">
      <c r="AV1490" s="6"/>
      <c r="AW1490" s="158"/>
      <c r="AX1490" s="158"/>
      <c r="AY1490" s="158"/>
      <c r="AZ1490" s="158"/>
      <c r="BA1490" s="158"/>
      <c r="BB1490" s="6"/>
      <c r="BC1490" s="6"/>
      <c r="BD1490" s="6"/>
      <c r="BE1490" s="6"/>
      <c r="BF1490" s="6"/>
      <c r="BG1490" s="6"/>
      <c r="BH1490" s="6"/>
      <c r="BI1490" s="6"/>
      <c r="BJ1490" s="6"/>
      <c r="BK1490" s="6"/>
      <c r="BL1490" s="6"/>
      <c r="BM1490" s="6"/>
      <c r="BN1490" s="6"/>
      <c r="BO1490" s="6"/>
      <c r="BP1490" s="6"/>
      <c r="BQ1490" s="6"/>
      <c r="BR1490" s="6"/>
      <c r="BS1490" s="6"/>
      <c r="BT1490" s="6"/>
      <c r="BU1490" s="6"/>
      <c r="BV1490" s="6"/>
      <c r="BW1490" s="6"/>
      <c r="BX1490" s="6"/>
      <c r="BY1490" s="6"/>
      <c r="BZ1490" s="6"/>
      <c r="CA1490" s="6"/>
      <c r="CB1490" s="6"/>
      <c r="CC1490" s="6"/>
      <c r="CD1490" s="6"/>
      <c r="CE1490" s="6"/>
      <c r="CF1490" s="6"/>
      <c r="CG1490" s="6"/>
      <c r="CH1490" s="6"/>
      <c r="CI1490" s="6"/>
      <c r="CJ1490" s="6"/>
      <c r="CK1490" s="6"/>
      <c r="CL1490" s="6"/>
      <c r="CN1490" s="6"/>
      <c r="CO1490" s="6"/>
      <c r="CP1490" s="6"/>
      <c r="CQ1490" s="6"/>
      <c r="CR1490" s="6"/>
      <c r="CS1490" s="6"/>
      <c r="CT1490" s="6"/>
      <c r="CU1490" s="6"/>
      <c r="CV1490" s="6"/>
      <c r="CW1490" s="6"/>
      <c r="CX1490" s="6"/>
      <c r="CY1490" s="6"/>
      <c r="CZ1490" s="6"/>
      <c r="DA1490" s="6"/>
      <c r="DB1490" s="6"/>
      <c r="DC1490" s="6"/>
      <c r="DD1490" s="6"/>
      <c r="DE1490" s="6"/>
      <c r="DF1490" s="6"/>
      <c r="DG1490" s="6"/>
      <c r="DH1490" s="6"/>
      <c r="DJ1490" s="6"/>
      <c r="DK1490" s="6"/>
      <c r="DL1490" s="6"/>
      <c r="DM1490" s="6"/>
      <c r="DN1490" s="6"/>
      <c r="DO1490" s="6"/>
      <c r="DP1490" s="6"/>
      <c r="DQ1490" s="6"/>
      <c r="DR1490" s="6"/>
      <c r="DS1490" s="6"/>
      <c r="DU1490" s="6"/>
      <c r="DV1490" s="6"/>
      <c r="DW1490" s="6"/>
      <c r="DX1490" s="6"/>
      <c r="DY1490" s="6"/>
      <c r="DZ1490" s="6"/>
      <c r="EA1490" s="6"/>
      <c r="EB1490" s="6"/>
      <c r="EC1490" s="6"/>
      <c r="ED1490" s="6"/>
      <c r="EE1490" s="6"/>
      <c r="EF1490" s="6"/>
      <c r="EG1490" s="6"/>
    </row>
    <row r="1491" spans="48:137" customFormat="1" x14ac:dyDescent="0.2">
      <c r="AV1491" s="6"/>
      <c r="AW1491" s="158"/>
      <c r="AX1491" s="158"/>
      <c r="AY1491" s="158"/>
      <c r="AZ1491" s="158"/>
      <c r="BA1491" s="158"/>
      <c r="BB1491" s="6"/>
      <c r="BC1491" s="6"/>
      <c r="BD1491" s="6"/>
      <c r="BE1491" s="6"/>
      <c r="BF1491" s="6"/>
      <c r="BG1491" s="6"/>
      <c r="BH1491" s="6"/>
      <c r="BI1491" s="6"/>
      <c r="BJ1491" s="6"/>
      <c r="BK1491" s="6"/>
      <c r="BL1491" s="6"/>
      <c r="BM1491" s="6"/>
      <c r="BN1491" s="6"/>
      <c r="BO1491" s="6"/>
      <c r="BP1491" s="6"/>
      <c r="BQ1491" s="6"/>
      <c r="BR1491" s="6"/>
      <c r="BS1491" s="6"/>
      <c r="BT1491" s="6"/>
      <c r="BU1491" s="6"/>
      <c r="BV1491" s="6"/>
      <c r="BW1491" s="6"/>
      <c r="BX1491" s="6"/>
      <c r="BY1491" s="6"/>
      <c r="BZ1491" s="6"/>
      <c r="CA1491" s="6"/>
      <c r="CB1491" s="6"/>
      <c r="CC1491" s="6"/>
      <c r="CD1491" s="6"/>
      <c r="CE1491" s="6"/>
      <c r="CF1491" s="6"/>
      <c r="CG1491" s="6"/>
      <c r="CH1491" s="6"/>
      <c r="CI1491" s="6"/>
      <c r="CJ1491" s="6"/>
      <c r="CK1491" s="6"/>
      <c r="CL1491" s="6"/>
      <c r="CN1491" s="6"/>
      <c r="CO1491" s="6"/>
      <c r="CP1491" s="6"/>
      <c r="CQ1491" s="6"/>
      <c r="CR1491" s="6"/>
      <c r="CS1491" s="6"/>
      <c r="CT1491" s="6"/>
      <c r="CU1491" s="6"/>
      <c r="CV1491" s="6"/>
      <c r="CW1491" s="6"/>
      <c r="CX1491" s="6"/>
      <c r="CY1491" s="6"/>
      <c r="CZ1491" s="6"/>
      <c r="DA1491" s="6"/>
      <c r="DB1491" s="6"/>
      <c r="DC1491" s="6"/>
      <c r="DD1491" s="6"/>
      <c r="DE1491" s="6"/>
      <c r="DF1491" s="6"/>
      <c r="DG1491" s="6"/>
      <c r="DH1491" s="6"/>
      <c r="DJ1491" s="6"/>
      <c r="DK1491" s="6"/>
      <c r="DL1491" s="6"/>
      <c r="DM1491" s="6"/>
      <c r="DN1491" s="6"/>
      <c r="DO1491" s="6"/>
      <c r="DP1491" s="6"/>
      <c r="DQ1491" s="6"/>
      <c r="DR1491" s="6"/>
      <c r="DS1491" s="6"/>
      <c r="DU1491" s="6"/>
      <c r="DV1491" s="6"/>
      <c r="DW1491" s="6"/>
      <c r="DX1491" s="6"/>
      <c r="DY1491" s="6"/>
      <c r="DZ1491" s="6"/>
      <c r="EA1491" s="6"/>
      <c r="EB1491" s="6"/>
      <c r="EC1491" s="6"/>
      <c r="ED1491" s="6"/>
      <c r="EE1491" s="6"/>
      <c r="EF1491" s="6"/>
      <c r="EG1491" s="6"/>
    </row>
    <row r="1492" spans="48:137" customFormat="1" x14ac:dyDescent="0.2">
      <c r="AV1492" s="6"/>
      <c r="AW1492" s="158"/>
      <c r="AX1492" s="158"/>
      <c r="AY1492" s="158"/>
      <c r="AZ1492" s="158"/>
      <c r="BA1492" s="158"/>
      <c r="BB1492" s="6"/>
      <c r="BC1492" s="6"/>
      <c r="BD1492" s="6"/>
      <c r="BE1492" s="6"/>
      <c r="BF1492" s="6"/>
      <c r="BG1492" s="6"/>
      <c r="BH1492" s="6"/>
      <c r="BI1492" s="6"/>
      <c r="BJ1492" s="6"/>
      <c r="BK1492" s="6"/>
      <c r="BL1492" s="6"/>
      <c r="BM1492" s="6"/>
      <c r="BN1492" s="6"/>
      <c r="BO1492" s="6"/>
      <c r="BP1492" s="6"/>
      <c r="BQ1492" s="6"/>
      <c r="BR1492" s="6"/>
      <c r="BS1492" s="6"/>
      <c r="BT1492" s="6"/>
      <c r="BU1492" s="6"/>
      <c r="BV1492" s="6"/>
      <c r="BW1492" s="6"/>
      <c r="BX1492" s="6"/>
      <c r="BY1492" s="6"/>
      <c r="BZ1492" s="6"/>
      <c r="CA1492" s="6"/>
      <c r="CB1492" s="6"/>
      <c r="CC1492" s="6"/>
      <c r="CD1492" s="6"/>
      <c r="CE1492" s="6"/>
      <c r="CF1492" s="6"/>
      <c r="CG1492" s="6"/>
      <c r="CH1492" s="6"/>
      <c r="CI1492" s="6"/>
      <c r="CJ1492" s="6"/>
      <c r="CK1492" s="6"/>
      <c r="CL1492" s="6"/>
      <c r="CN1492" s="6"/>
      <c r="CO1492" s="6"/>
      <c r="CP1492" s="6"/>
      <c r="CQ1492" s="6"/>
      <c r="CR1492" s="6"/>
      <c r="CS1492" s="6"/>
      <c r="CT1492" s="6"/>
      <c r="CU1492" s="6"/>
      <c r="CV1492" s="6"/>
      <c r="CW1492" s="6"/>
      <c r="CX1492" s="6"/>
      <c r="CY1492" s="6"/>
      <c r="CZ1492" s="6"/>
      <c r="DA1492" s="6"/>
      <c r="DB1492" s="6"/>
      <c r="DC1492" s="6"/>
      <c r="DD1492" s="6"/>
      <c r="DE1492" s="6"/>
      <c r="DF1492" s="6"/>
      <c r="DG1492" s="6"/>
      <c r="DH1492" s="6"/>
      <c r="DJ1492" s="6"/>
      <c r="DK1492" s="6"/>
      <c r="DL1492" s="6"/>
      <c r="DM1492" s="6"/>
      <c r="DN1492" s="6"/>
      <c r="DO1492" s="6"/>
      <c r="DP1492" s="6"/>
      <c r="DQ1492" s="6"/>
      <c r="DR1492" s="6"/>
      <c r="DS1492" s="6"/>
      <c r="DU1492" s="6"/>
      <c r="DV1492" s="6"/>
      <c r="DW1492" s="6"/>
      <c r="DX1492" s="6"/>
      <c r="DY1492" s="6"/>
      <c r="DZ1492" s="6"/>
      <c r="EA1492" s="6"/>
      <c r="EB1492" s="6"/>
      <c r="EC1492" s="6"/>
      <c r="ED1492" s="6"/>
      <c r="EE1492" s="6"/>
      <c r="EF1492" s="6"/>
      <c r="EG1492" s="6"/>
    </row>
    <row r="1493" spans="48:137" customFormat="1" x14ac:dyDescent="0.2">
      <c r="AV1493" s="6"/>
      <c r="AW1493" s="158"/>
      <c r="AX1493" s="158"/>
      <c r="AY1493" s="158"/>
      <c r="AZ1493" s="158"/>
      <c r="BA1493" s="158"/>
      <c r="BB1493" s="6"/>
      <c r="BC1493" s="6"/>
      <c r="BD1493" s="6"/>
      <c r="BE1493" s="6"/>
      <c r="BF1493" s="6"/>
      <c r="BG1493" s="6"/>
      <c r="BH1493" s="6"/>
      <c r="BI1493" s="6"/>
      <c r="BJ1493" s="6"/>
      <c r="BK1493" s="6"/>
      <c r="BL1493" s="6"/>
      <c r="BM1493" s="6"/>
      <c r="BN1493" s="6"/>
      <c r="BO1493" s="6"/>
      <c r="BP1493" s="6"/>
      <c r="BQ1493" s="6"/>
      <c r="BR1493" s="6"/>
      <c r="BS1493" s="6"/>
      <c r="BT1493" s="6"/>
      <c r="BU1493" s="6"/>
      <c r="BV1493" s="6"/>
      <c r="BW1493" s="6"/>
      <c r="BX1493" s="6"/>
      <c r="BY1493" s="6"/>
      <c r="BZ1493" s="6"/>
      <c r="CA1493" s="6"/>
      <c r="CB1493" s="6"/>
      <c r="CC1493" s="6"/>
      <c r="CD1493" s="6"/>
      <c r="CE1493" s="6"/>
      <c r="CF1493" s="6"/>
      <c r="CG1493" s="6"/>
      <c r="CH1493" s="6"/>
      <c r="CI1493" s="6"/>
      <c r="CJ1493" s="6"/>
      <c r="CK1493" s="6"/>
      <c r="CL1493" s="6"/>
      <c r="CN1493" s="6"/>
      <c r="CO1493" s="6"/>
      <c r="CP1493" s="6"/>
      <c r="CQ1493" s="6"/>
      <c r="CR1493" s="6"/>
      <c r="CS1493" s="6"/>
      <c r="CT1493" s="6"/>
      <c r="CU1493" s="6"/>
      <c r="CV1493" s="6"/>
      <c r="CW1493" s="6"/>
      <c r="CX1493" s="6"/>
      <c r="CY1493" s="6"/>
      <c r="CZ1493" s="6"/>
      <c r="DA1493" s="6"/>
      <c r="DB1493" s="6"/>
      <c r="DC1493" s="6"/>
      <c r="DD1493" s="6"/>
      <c r="DE1493" s="6"/>
      <c r="DF1493" s="6"/>
      <c r="DG1493" s="6"/>
      <c r="DH1493" s="6"/>
      <c r="DJ1493" s="6"/>
      <c r="DK1493" s="6"/>
      <c r="DL1493" s="6"/>
      <c r="DM1493" s="6"/>
      <c r="DN1493" s="6"/>
      <c r="DO1493" s="6"/>
      <c r="DP1493" s="6"/>
      <c r="DQ1493" s="6"/>
      <c r="DR1493" s="6"/>
      <c r="DS1493" s="6"/>
      <c r="DU1493" s="6"/>
      <c r="DV1493" s="6"/>
      <c r="DW1493" s="6"/>
      <c r="DX1493" s="6"/>
      <c r="DY1493" s="6"/>
      <c r="DZ1493" s="6"/>
      <c r="EA1493" s="6"/>
      <c r="EB1493" s="6"/>
      <c r="EC1493" s="6"/>
      <c r="ED1493" s="6"/>
      <c r="EE1493" s="6"/>
      <c r="EF1493" s="6"/>
      <c r="EG1493" s="6"/>
    </row>
    <row r="1494" spans="48:137" customFormat="1" x14ac:dyDescent="0.2">
      <c r="AV1494" s="6"/>
      <c r="AW1494" s="158"/>
      <c r="AX1494" s="158"/>
      <c r="AY1494" s="158"/>
      <c r="AZ1494" s="158"/>
      <c r="BA1494" s="158"/>
      <c r="BB1494" s="6"/>
      <c r="BC1494" s="6"/>
      <c r="BD1494" s="6"/>
      <c r="BE1494" s="6"/>
      <c r="BF1494" s="6"/>
      <c r="BG1494" s="6"/>
      <c r="BH1494" s="6"/>
      <c r="BI1494" s="6"/>
      <c r="BJ1494" s="6"/>
      <c r="BK1494" s="6"/>
      <c r="BL1494" s="6"/>
      <c r="BM1494" s="6"/>
      <c r="BN1494" s="6"/>
      <c r="BO1494" s="6"/>
      <c r="BP1494" s="6"/>
      <c r="BQ1494" s="6"/>
      <c r="BR1494" s="6"/>
      <c r="BS1494" s="6"/>
      <c r="BT1494" s="6"/>
      <c r="BU1494" s="6"/>
      <c r="BV1494" s="6"/>
      <c r="BW1494" s="6"/>
      <c r="BX1494" s="6"/>
      <c r="BY1494" s="6"/>
      <c r="BZ1494" s="6"/>
      <c r="CA1494" s="6"/>
      <c r="CB1494" s="6"/>
      <c r="CC1494" s="6"/>
      <c r="CD1494" s="6"/>
      <c r="CE1494" s="6"/>
      <c r="CF1494" s="6"/>
      <c r="CG1494" s="6"/>
      <c r="CH1494" s="6"/>
      <c r="CI1494" s="6"/>
      <c r="CJ1494" s="6"/>
      <c r="CK1494" s="6"/>
      <c r="CL1494" s="6"/>
      <c r="CN1494" s="6"/>
      <c r="CO1494" s="6"/>
      <c r="CP1494" s="6"/>
      <c r="CQ1494" s="6"/>
      <c r="CR1494" s="6"/>
      <c r="CS1494" s="6"/>
      <c r="CT1494" s="6"/>
      <c r="CU1494" s="6"/>
      <c r="CV1494" s="6"/>
      <c r="CW1494" s="6"/>
      <c r="CX1494" s="6"/>
      <c r="CY1494" s="6"/>
      <c r="CZ1494" s="6"/>
      <c r="DA1494" s="6"/>
      <c r="DB1494" s="6"/>
      <c r="DC1494" s="6"/>
      <c r="DD1494" s="6"/>
      <c r="DE1494" s="6"/>
      <c r="DF1494" s="6"/>
      <c r="DG1494" s="6"/>
      <c r="DH1494" s="6"/>
      <c r="DJ1494" s="6"/>
      <c r="DK1494" s="6"/>
      <c r="DL1494" s="6"/>
      <c r="DM1494" s="6"/>
      <c r="DN1494" s="6"/>
      <c r="DO1494" s="6"/>
      <c r="DP1494" s="6"/>
      <c r="DQ1494" s="6"/>
      <c r="DR1494" s="6"/>
      <c r="DS1494" s="6"/>
      <c r="DU1494" s="6"/>
      <c r="DV1494" s="6"/>
      <c r="DW1494" s="6"/>
      <c r="DX1494" s="6"/>
      <c r="DY1494" s="6"/>
      <c r="DZ1494" s="6"/>
      <c r="EA1494" s="6"/>
      <c r="EB1494" s="6"/>
      <c r="EC1494" s="6"/>
      <c r="ED1494" s="6"/>
      <c r="EE1494" s="6"/>
      <c r="EF1494" s="6"/>
      <c r="EG1494" s="6"/>
    </row>
    <row r="1495" spans="48:137" customFormat="1" x14ac:dyDescent="0.2">
      <c r="AV1495" s="6"/>
      <c r="AW1495" s="158"/>
      <c r="AX1495" s="158"/>
      <c r="AY1495" s="158"/>
      <c r="AZ1495" s="158"/>
      <c r="BA1495" s="158"/>
      <c r="BB1495" s="6"/>
      <c r="BC1495" s="6"/>
      <c r="BD1495" s="6"/>
      <c r="BE1495" s="6"/>
      <c r="BF1495" s="6"/>
      <c r="BG1495" s="6"/>
      <c r="BH1495" s="6"/>
      <c r="BI1495" s="6"/>
      <c r="BJ1495" s="6"/>
      <c r="BK1495" s="6"/>
      <c r="BL1495" s="6"/>
      <c r="BM1495" s="6"/>
      <c r="BN1495" s="6"/>
      <c r="BO1495" s="6"/>
      <c r="BP1495" s="6"/>
      <c r="BQ1495" s="6"/>
      <c r="BR1495" s="6"/>
      <c r="BS1495" s="6"/>
      <c r="BT1495" s="6"/>
      <c r="BU1495" s="6"/>
      <c r="BV1495" s="6"/>
      <c r="BW1495" s="6"/>
      <c r="BX1495" s="6"/>
      <c r="BY1495" s="6"/>
      <c r="BZ1495" s="6"/>
      <c r="CA1495" s="6"/>
      <c r="CB1495" s="6"/>
      <c r="CC1495" s="6"/>
      <c r="CD1495" s="6"/>
      <c r="CE1495" s="6"/>
      <c r="CF1495" s="6"/>
      <c r="CG1495" s="6"/>
      <c r="CH1495" s="6"/>
      <c r="CI1495" s="6"/>
      <c r="CJ1495" s="6"/>
      <c r="CK1495" s="6"/>
      <c r="CL1495" s="6"/>
      <c r="CN1495" s="6"/>
      <c r="CO1495" s="6"/>
      <c r="CP1495" s="6"/>
      <c r="CQ1495" s="6"/>
      <c r="CR1495" s="6"/>
      <c r="CS1495" s="6"/>
      <c r="CT1495" s="6"/>
      <c r="CU1495" s="6"/>
      <c r="CV1495" s="6"/>
      <c r="CW1495" s="6"/>
      <c r="CX1495" s="6"/>
      <c r="CY1495" s="6"/>
      <c r="CZ1495" s="6"/>
      <c r="DA1495" s="6"/>
      <c r="DB1495" s="6"/>
      <c r="DC1495" s="6"/>
      <c r="DD1495" s="6"/>
      <c r="DE1495" s="6"/>
      <c r="DF1495" s="6"/>
      <c r="DG1495" s="6"/>
      <c r="DH1495" s="6"/>
      <c r="DJ1495" s="6"/>
      <c r="DK1495" s="6"/>
      <c r="DL1495" s="6"/>
      <c r="DM1495" s="6"/>
      <c r="DN1495" s="6"/>
      <c r="DO1495" s="6"/>
      <c r="DP1495" s="6"/>
      <c r="DQ1495" s="6"/>
      <c r="DR1495" s="6"/>
      <c r="DS1495" s="6"/>
      <c r="DU1495" s="6"/>
      <c r="DV1495" s="6"/>
      <c r="DW1495" s="6"/>
      <c r="DX1495" s="6"/>
      <c r="DY1495" s="6"/>
      <c r="DZ1495" s="6"/>
      <c r="EA1495" s="6"/>
      <c r="EB1495" s="6"/>
      <c r="EC1495" s="6"/>
      <c r="ED1495" s="6"/>
      <c r="EE1495" s="6"/>
      <c r="EF1495" s="6"/>
      <c r="EG1495" s="6"/>
    </row>
    <row r="1496" spans="48:137" customFormat="1" x14ac:dyDescent="0.2">
      <c r="AV1496" s="6"/>
      <c r="AW1496" s="158"/>
      <c r="AX1496" s="158"/>
      <c r="AY1496" s="158"/>
      <c r="AZ1496" s="158"/>
      <c r="BA1496" s="158"/>
      <c r="BB1496" s="6"/>
      <c r="BC1496" s="6"/>
      <c r="BD1496" s="6"/>
      <c r="BE1496" s="6"/>
      <c r="BF1496" s="6"/>
      <c r="BG1496" s="6"/>
      <c r="BH1496" s="6"/>
      <c r="BI1496" s="6"/>
      <c r="BJ1496" s="6"/>
      <c r="BK1496" s="6"/>
      <c r="BL1496" s="6"/>
      <c r="BM1496" s="6"/>
      <c r="BN1496" s="6"/>
      <c r="BO1496" s="6"/>
      <c r="BP1496" s="6"/>
      <c r="BQ1496" s="6"/>
      <c r="BR1496" s="6"/>
      <c r="BS1496" s="6"/>
      <c r="BT1496" s="6"/>
      <c r="BU1496" s="6"/>
      <c r="BV1496" s="6"/>
      <c r="BW1496" s="6"/>
      <c r="BX1496" s="6"/>
      <c r="BY1496" s="6"/>
      <c r="BZ1496" s="6"/>
      <c r="CA1496" s="6"/>
      <c r="CB1496" s="6"/>
      <c r="CC1496" s="6"/>
      <c r="CD1496" s="6"/>
      <c r="CE1496" s="6"/>
      <c r="CF1496" s="6"/>
      <c r="CG1496" s="6"/>
      <c r="CH1496" s="6"/>
      <c r="CI1496" s="6"/>
      <c r="CJ1496" s="6"/>
      <c r="CK1496" s="6"/>
      <c r="CL1496" s="6"/>
      <c r="CN1496" s="6"/>
      <c r="CO1496" s="6"/>
      <c r="CP1496" s="6"/>
      <c r="CQ1496" s="6"/>
      <c r="CR1496" s="6"/>
      <c r="CS1496" s="6"/>
      <c r="CT1496" s="6"/>
      <c r="CU1496" s="6"/>
      <c r="CV1496" s="6"/>
      <c r="CW1496" s="6"/>
      <c r="CX1496" s="6"/>
      <c r="CY1496" s="6"/>
      <c r="CZ1496" s="6"/>
      <c r="DA1496" s="6"/>
      <c r="DB1496" s="6"/>
      <c r="DC1496" s="6"/>
      <c r="DD1496" s="6"/>
      <c r="DE1496" s="6"/>
      <c r="DF1496" s="6"/>
      <c r="DG1496" s="6"/>
      <c r="DH1496" s="6"/>
      <c r="DJ1496" s="6"/>
      <c r="DK1496" s="6"/>
      <c r="DL1496" s="6"/>
      <c r="DM1496" s="6"/>
      <c r="DN1496" s="6"/>
      <c r="DO1496" s="6"/>
      <c r="DP1496" s="6"/>
      <c r="DQ1496" s="6"/>
      <c r="DR1496" s="6"/>
      <c r="DS1496" s="6"/>
      <c r="DU1496" s="6"/>
      <c r="DV1496" s="6"/>
      <c r="DW1496" s="6"/>
      <c r="DX1496" s="6"/>
      <c r="DY1496" s="6"/>
      <c r="DZ1496" s="6"/>
      <c r="EA1496" s="6"/>
      <c r="EB1496" s="6"/>
      <c r="EC1496" s="6"/>
      <c r="ED1496" s="6"/>
      <c r="EE1496" s="6"/>
      <c r="EF1496" s="6"/>
      <c r="EG1496" s="6"/>
    </row>
    <row r="1497" spans="48:137" customFormat="1" x14ac:dyDescent="0.2">
      <c r="AV1497" s="6"/>
      <c r="AW1497" s="158"/>
      <c r="AX1497" s="158"/>
      <c r="AY1497" s="158"/>
      <c r="AZ1497" s="158"/>
      <c r="BA1497" s="158"/>
      <c r="BB1497" s="6"/>
      <c r="BC1497" s="6"/>
      <c r="BD1497" s="6"/>
      <c r="BE1497" s="6"/>
      <c r="BF1497" s="6"/>
      <c r="BG1497" s="6"/>
      <c r="BH1497" s="6"/>
      <c r="BI1497" s="6"/>
      <c r="BJ1497" s="6"/>
      <c r="BK1497" s="6"/>
      <c r="BL1497" s="6"/>
      <c r="BM1497" s="6"/>
      <c r="BN1497" s="6"/>
      <c r="BO1497" s="6"/>
      <c r="BP1497" s="6"/>
      <c r="BQ1497" s="6"/>
      <c r="BR1497" s="6"/>
      <c r="BS1497" s="6"/>
      <c r="BT1497" s="6"/>
      <c r="BU1497" s="6"/>
      <c r="BV1497" s="6"/>
      <c r="BW1497" s="6"/>
      <c r="BX1497" s="6"/>
      <c r="BY1497" s="6"/>
      <c r="BZ1497" s="6"/>
      <c r="CA1497" s="6"/>
      <c r="CB1497" s="6"/>
      <c r="CC1497" s="6"/>
      <c r="CD1497" s="6"/>
      <c r="CE1497" s="6"/>
      <c r="CF1497" s="6"/>
      <c r="CG1497" s="6"/>
      <c r="CH1497" s="6"/>
      <c r="CI1497" s="6"/>
      <c r="CJ1497" s="6"/>
      <c r="CK1497" s="6"/>
      <c r="CL1497" s="6"/>
      <c r="CN1497" s="6"/>
      <c r="CO1497" s="6"/>
      <c r="CP1497" s="6"/>
      <c r="CQ1497" s="6"/>
      <c r="CR1497" s="6"/>
      <c r="CS1497" s="6"/>
      <c r="CT1497" s="6"/>
      <c r="CU1497" s="6"/>
      <c r="CV1497" s="6"/>
      <c r="CW1497" s="6"/>
      <c r="CX1497" s="6"/>
      <c r="CY1497" s="6"/>
      <c r="CZ1497" s="6"/>
      <c r="DA1497" s="6"/>
      <c r="DB1497" s="6"/>
      <c r="DC1497" s="6"/>
      <c r="DD1497" s="6"/>
      <c r="DE1497" s="6"/>
      <c r="DF1497" s="6"/>
      <c r="DG1497" s="6"/>
      <c r="DH1497" s="6"/>
      <c r="DJ1497" s="6"/>
      <c r="DK1497" s="6"/>
      <c r="DL1497" s="6"/>
      <c r="DM1497" s="6"/>
      <c r="DN1497" s="6"/>
      <c r="DO1497" s="6"/>
      <c r="DP1497" s="6"/>
      <c r="DQ1497" s="6"/>
      <c r="DR1497" s="6"/>
      <c r="DS1497" s="6"/>
      <c r="DU1497" s="6"/>
      <c r="DV1497" s="6"/>
      <c r="DW1497" s="6"/>
      <c r="DX1497" s="6"/>
      <c r="DY1497" s="6"/>
      <c r="DZ1497" s="6"/>
      <c r="EA1497" s="6"/>
      <c r="EB1497" s="6"/>
      <c r="EC1497" s="6"/>
      <c r="ED1497" s="6"/>
      <c r="EE1497" s="6"/>
      <c r="EF1497" s="6"/>
      <c r="EG1497" s="6"/>
    </row>
    <row r="1498" spans="48:137" customFormat="1" x14ac:dyDescent="0.2">
      <c r="AV1498" s="6"/>
      <c r="AW1498" s="158"/>
      <c r="AX1498" s="158"/>
      <c r="AY1498" s="158"/>
      <c r="AZ1498" s="158"/>
      <c r="BA1498" s="158"/>
      <c r="BB1498" s="6"/>
      <c r="BC1498" s="6"/>
      <c r="BD1498" s="6"/>
      <c r="BE1498" s="6"/>
      <c r="BF1498" s="6"/>
      <c r="BG1498" s="6"/>
      <c r="BH1498" s="6"/>
      <c r="BI1498" s="6"/>
      <c r="BJ1498" s="6"/>
      <c r="BK1498" s="6"/>
      <c r="BL1498" s="6"/>
      <c r="BM1498" s="6"/>
      <c r="BN1498" s="6"/>
      <c r="BO1498" s="6"/>
      <c r="BP1498" s="6"/>
      <c r="BQ1498" s="6"/>
      <c r="BR1498" s="6"/>
      <c r="BS1498" s="6"/>
      <c r="BT1498" s="6"/>
      <c r="BU1498" s="6"/>
      <c r="BV1498" s="6"/>
      <c r="BW1498" s="6"/>
      <c r="BX1498" s="6"/>
      <c r="BY1498" s="6"/>
      <c r="BZ1498" s="6"/>
      <c r="CA1498" s="6"/>
      <c r="CB1498" s="6"/>
      <c r="CC1498" s="6"/>
      <c r="CD1498" s="6"/>
      <c r="CE1498" s="6"/>
      <c r="CF1498" s="6"/>
      <c r="CG1498" s="6"/>
      <c r="CH1498" s="6"/>
      <c r="CI1498" s="6"/>
      <c r="CJ1498" s="6"/>
      <c r="CK1498" s="6"/>
      <c r="CL1498" s="6"/>
      <c r="CN1498" s="6"/>
      <c r="CO1498" s="6"/>
      <c r="CP1498" s="6"/>
      <c r="CQ1498" s="6"/>
      <c r="CR1498" s="6"/>
      <c r="CS1498" s="6"/>
      <c r="CT1498" s="6"/>
      <c r="CU1498" s="6"/>
      <c r="CV1498" s="6"/>
      <c r="CW1498" s="6"/>
      <c r="CX1498" s="6"/>
      <c r="CY1498" s="6"/>
      <c r="CZ1498" s="6"/>
      <c r="DA1498" s="6"/>
      <c r="DB1498" s="6"/>
      <c r="DC1498" s="6"/>
      <c r="DD1498" s="6"/>
      <c r="DE1498" s="6"/>
      <c r="DF1498" s="6"/>
      <c r="DG1498" s="6"/>
      <c r="DH1498" s="6"/>
      <c r="DJ1498" s="6"/>
      <c r="DK1498" s="6"/>
      <c r="DL1498" s="6"/>
      <c r="DM1498" s="6"/>
      <c r="DN1498" s="6"/>
      <c r="DO1498" s="6"/>
      <c r="DP1498" s="6"/>
      <c r="DQ1498" s="6"/>
      <c r="DR1498" s="6"/>
      <c r="DS1498" s="6"/>
      <c r="DU1498" s="6"/>
      <c r="DV1498" s="6"/>
      <c r="DW1498" s="6"/>
      <c r="DX1498" s="6"/>
      <c r="DY1498" s="6"/>
      <c r="DZ1498" s="6"/>
      <c r="EA1498" s="6"/>
      <c r="EB1498" s="6"/>
      <c r="EC1498" s="6"/>
      <c r="ED1498" s="6"/>
      <c r="EE1498" s="6"/>
      <c r="EF1498" s="6"/>
      <c r="EG1498" s="6"/>
    </row>
    <row r="1499" spans="48:137" customFormat="1" x14ac:dyDescent="0.2">
      <c r="AV1499" s="6"/>
      <c r="AW1499" s="158"/>
      <c r="AX1499" s="158"/>
      <c r="AY1499" s="158"/>
      <c r="AZ1499" s="158"/>
      <c r="BA1499" s="158"/>
      <c r="BB1499" s="6"/>
      <c r="BC1499" s="6"/>
      <c r="BD1499" s="6"/>
      <c r="BE1499" s="6"/>
      <c r="BF1499" s="6"/>
      <c r="BG1499" s="6"/>
      <c r="BH1499" s="6"/>
      <c r="BI1499" s="6"/>
      <c r="BJ1499" s="6"/>
      <c r="BK1499" s="6"/>
      <c r="BL1499" s="6"/>
      <c r="BM1499" s="6"/>
      <c r="BN1499" s="6"/>
      <c r="BO1499" s="6"/>
      <c r="BP1499" s="6"/>
      <c r="BQ1499" s="6"/>
      <c r="BR1499" s="6"/>
      <c r="BS1499" s="6"/>
      <c r="BT1499" s="6"/>
      <c r="BU1499" s="6"/>
      <c r="BV1499" s="6"/>
      <c r="BW1499" s="6"/>
      <c r="BX1499" s="6"/>
      <c r="BY1499" s="6"/>
      <c r="BZ1499" s="6"/>
      <c r="CA1499" s="6"/>
      <c r="CB1499" s="6"/>
      <c r="CC1499" s="6"/>
      <c r="CD1499" s="6"/>
      <c r="CE1499" s="6"/>
      <c r="CF1499" s="6"/>
      <c r="CG1499" s="6"/>
      <c r="CH1499" s="6"/>
      <c r="CI1499" s="6"/>
      <c r="CJ1499" s="6"/>
      <c r="CK1499" s="6"/>
      <c r="CL1499" s="6"/>
      <c r="CN1499" s="6"/>
      <c r="CO1499" s="6"/>
      <c r="CP1499" s="6"/>
      <c r="CQ1499" s="6"/>
      <c r="CR1499" s="6"/>
      <c r="CS1499" s="6"/>
      <c r="CT1499" s="6"/>
      <c r="CU1499" s="6"/>
      <c r="CV1499" s="6"/>
      <c r="CW1499" s="6"/>
      <c r="CX1499" s="6"/>
      <c r="CY1499" s="6"/>
      <c r="CZ1499" s="6"/>
      <c r="DA1499" s="6"/>
      <c r="DB1499" s="6"/>
      <c r="DC1499" s="6"/>
      <c r="DD1499" s="6"/>
      <c r="DE1499" s="6"/>
      <c r="DF1499" s="6"/>
      <c r="DG1499" s="6"/>
      <c r="DH1499" s="6"/>
      <c r="DJ1499" s="6"/>
      <c r="DK1499" s="6"/>
      <c r="DL1499" s="6"/>
      <c r="DM1499" s="6"/>
      <c r="DN1499" s="6"/>
      <c r="DO1499" s="6"/>
      <c r="DP1499" s="6"/>
      <c r="DQ1499" s="6"/>
      <c r="DR1499" s="6"/>
      <c r="DS1499" s="6"/>
      <c r="DU1499" s="6"/>
      <c r="DV1499" s="6"/>
      <c r="DW1499" s="6"/>
      <c r="DX1499" s="6"/>
      <c r="DY1499" s="6"/>
      <c r="DZ1499" s="6"/>
      <c r="EA1499" s="6"/>
      <c r="EB1499" s="6"/>
      <c r="EC1499" s="6"/>
      <c r="ED1499" s="6"/>
      <c r="EE1499" s="6"/>
      <c r="EF1499" s="6"/>
      <c r="EG1499" s="6"/>
    </row>
    <row r="1500" spans="48:137" customFormat="1" x14ac:dyDescent="0.2">
      <c r="AV1500" s="6"/>
      <c r="AW1500" s="158"/>
      <c r="AX1500" s="158"/>
      <c r="AY1500" s="158"/>
      <c r="AZ1500" s="158"/>
      <c r="BA1500" s="158"/>
      <c r="BB1500" s="6"/>
      <c r="BC1500" s="6"/>
      <c r="BD1500" s="6"/>
      <c r="BE1500" s="6"/>
      <c r="BF1500" s="6"/>
      <c r="BG1500" s="6"/>
      <c r="BH1500" s="6"/>
      <c r="BI1500" s="6"/>
      <c r="BJ1500" s="6"/>
      <c r="BK1500" s="6"/>
      <c r="BL1500" s="6"/>
      <c r="BM1500" s="6"/>
      <c r="BN1500" s="6"/>
      <c r="BO1500" s="6"/>
      <c r="BP1500" s="6"/>
      <c r="BQ1500" s="6"/>
      <c r="BR1500" s="6"/>
      <c r="BS1500" s="6"/>
      <c r="BT1500" s="6"/>
      <c r="BU1500" s="6"/>
      <c r="BV1500" s="6"/>
      <c r="BW1500" s="6"/>
      <c r="BX1500" s="6"/>
      <c r="BY1500" s="6"/>
      <c r="BZ1500" s="6"/>
      <c r="CA1500" s="6"/>
      <c r="CB1500" s="6"/>
      <c r="CC1500" s="6"/>
      <c r="CD1500" s="6"/>
      <c r="CE1500" s="6"/>
      <c r="CF1500" s="6"/>
      <c r="CG1500" s="6"/>
      <c r="CH1500" s="6"/>
      <c r="CI1500" s="6"/>
      <c r="CJ1500" s="6"/>
      <c r="CK1500" s="6"/>
      <c r="CL1500" s="6"/>
      <c r="CN1500" s="6"/>
      <c r="CO1500" s="6"/>
      <c r="CP1500" s="6"/>
      <c r="CQ1500" s="6"/>
      <c r="CR1500" s="6"/>
      <c r="CS1500" s="6"/>
      <c r="CT1500" s="6"/>
      <c r="CU1500" s="6"/>
      <c r="CV1500" s="6"/>
      <c r="CW1500" s="6"/>
      <c r="CX1500" s="6"/>
      <c r="CY1500" s="6"/>
      <c r="CZ1500" s="6"/>
      <c r="DA1500" s="6"/>
      <c r="DB1500" s="6"/>
      <c r="DC1500" s="6"/>
      <c r="DD1500" s="6"/>
      <c r="DE1500" s="6"/>
      <c r="DF1500" s="6"/>
      <c r="DG1500" s="6"/>
      <c r="DH1500" s="6"/>
      <c r="DJ1500" s="6"/>
      <c r="DK1500" s="6"/>
      <c r="DL1500" s="6"/>
      <c r="DM1500" s="6"/>
      <c r="DN1500" s="6"/>
      <c r="DO1500" s="6"/>
      <c r="DP1500" s="6"/>
      <c r="DQ1500" s="6"/>
      <c r="DR1500" s="6"/>
      <c r="DS1500" s="6"/>
      <c r="DU1500" s="6"/>
      <c r="DV1500" s="6"/>
      <c r="DW1500" s="6"/>
      <c r="DX1500" s="6"/>
      <c r="DY1500" s="6"/>
      <c r="DZ1500" s="6"/>
      <c r="EA1500" s="6"/>
      <c r="EB1500" s="6"/>
      <c r="EC1500" s="6"/>
      <c r="ED1500" s="6"/>
      <c r="EE1500" s="6"/>
      <c r="EF1500" s="6"/>
      <c r="EG1500" s="6"/>
    </row>
    <row r="1501" spans="48:137" customFormat="1" x14ac:dyDescent="0.2">
      <c r="AV1501" s="6"/>
      <c r="AW1501" s="158"/>
      <c r="AX1501" s="158"/>
      <c r="AY1501" s="158"/>
      <c r="AZ1501" s="158"/>
      <c r="BA1501" s="158"/>
      <c r="BB1501" s="6"/>
      <c r="BC1501" s="6"/>
      <c r="BD1501" s="6"/>
      <c r="BE1501" s="6"/>
      <c r="BF1501" s="6"/>
      <c r="BG1501" s="6"/>
      <c r="BH1501" s="6"/>
      <c r="BI1501" s="6"/>
      <c r="BJ1501" s="6"/>
      <c r="BK1501" s="6"/>
      <c r="BL1501" s="6"/>
      <c r="BM1501" s="6"/>
      <c r="BN1501" s="6"/>
      <c r="BO1501" s="6"/>
      <c r="BP1501" s="6"/>
      <c r="BQ1501" s="6"/>
      <c r="BR1501" s="6"/>
      <c r="BS1501" s="6"/>
      <c r="BT1501" s="6"/>
      <c r="BU1501" s="6"/>
      <c r="BV1501" s="6"/>
      <c r="BW1501" s="6"/>
      <c r="BX1501" s="6"/>
      <c r="BY1501" s="6"/>
      <c r="BZ1501" s="6"/>
      <c r="CA1501" s="6"/>
      <c r="CB1501" s="6"/>
      <c r="CC1501" s="6"/>
      <c r="CD1501" s="6"/>
      <c r="CE1501" s="6"/>
      <c r="CF1501" s="6"/>
      <c r="CG1501" s="6"/>
      <c r="CH1501" s="6"/>
      <c r="CI1501" s="6"/>
      <c r="CJ1501" s="6"/>
      <c r="CK1501" s="6"/>
      <c r="CL1501" s="6"/>
      <c r="CN1501" s="6"/>
      <c r="CO1501" s="6"/>
      <c r="CP1501" s="6"/>
      <c r="CQ1501" s="6"/>
      <c r="CR1501" s="6"/>
      <c r="CS1501" s="6"/>
      <c r="CT1501" s="6"/>
      <c r="CU1501" s="6"/>
      <c r="CV1501" s="6"/>
      <c r="CW1501" s="6"/>
      <c r="CX1501" s="6"/>
      <c r="CY1501" s="6"/>
      <c r="CZ1501" s="6"/>
      <c r="DA1501" s="6"/>
      <c r="DB1501" s="6"/>
      <c r="DC1501" s="6"/>
      <c r="DD1501" s="6"/>
      <c r="DE1501" s="6"/>
      <c r="DF1501" s="6"/>
      <c r="DG1501" s="6"/>
      <c r="DH1501" s="6"/>
      <c r="DJ1501" s="6"/>
      <c r="DK1501" s="6"/>
      <c r="DL1501" s="6"/>
      <c r="DM1501" s="6"/>
      <c r="DN1501" s="6"/>
      <c r="DO1501" s="6"/>
      <c r="DP1501" s="6"/>
      <c r="DQ1501" s="6"/>
      <c r="DR1501" s="6"/>
      <c r="DS1501" s="6"/>
      <c r="DU1501" s="6"/>
      <c r="DV1501" s="6"/>
      <c r="DW1501" s="6"/>
      <c r="DX1501" s="6"/>
      <c r="DY1501" s="6"/>
      <c r="DZ1501" s="6"/>
      <c r="EA1501" s="6"/>
      <c r="EB1501" s="6"/>
      <c r="EC1501" s="6"/>
      <c r="ED1501" s="6"/>
      <c r="EE1501" s="6"/>
      <c r="EF1501" s="6"/>
      <c r="EG1501" s="6"/>
    </row>
    <row r="1502" spans="48:137" customFormat="1" x14ac:dyDescent="0.2">
      <c r="AV1502" s="6"/>
      <c r="AW1502" s="158"/>
      <c r="AX1502" s="158"/>
      <c r="AY1502" s="158"/>
      <c r="AZ1502" s="158"/>
      <c r="BA1502" s="158"/>
      <c r="BB1502" s="6"/>
      <c r="BC1502" s="6"/>
      <c r="BD1502" s="6"/>
      <c r="BE1502" s="6"/>
      <c r="BF1502" s="6"/>
      <c r="BG1502" s="6"/>
      <c r="BH1502" s="6"/>
      <c r="BI1502" s="6"/>
      <c r="BJ1502" s="6"/>
      <c r="BK1502" s="6"/>
      <c r="BL1502" s="6"/>
      <c r="BM1502" s="6"/>
      <c r="BN1502" s="6"/>
      <c r="BO1502" s="6"/>
      <c r="BP1502" s="6"/>
      <c r="BQ1502" s="6"/>
      <c r="BR1502" s="6"/>
      <c r="BS1502" s="6"/>
      <c r="BT1502" s="6"/>
      <c r="BU1502" s="6"/>
      <c r="BV1502" s="6"/>
      <c r="BW1502" s="6"/>
      <c r="BX1502" s="6"/>
      <c r="BY1502" s="6"/>
      <c r="BZ1502" s="6"/>
      <c r="CA1502" s="6"/>
      <c r="CB1502" s="6"/>
      <c r="CC1502" s="6"/>
      <c r="CD1502" s="6"/>
      <c r="CE1502" s="6"/>
      <c r="CF1502" s="6"/>
      <c r="CG1502" s="6"/>
      <c r="CH1502" s="6"/>
      <c r="CI1502" s="6"/>
      <c r="CJ1502" s="6"/>
      <c r="CK1502" s="6"/>
      <c r="CL1502" s="6"/>
      <c r="CN1502" s="6"/>
      <c r="CO1502" s="6"/>
      <c r="CP1502" s="6"/>
      <c r="CQ1502" s="6"/>
      <c r="CR1502" s="6"/>
      <c r="CS1502" s="6"/>
      <c r="CT1502" s="6"/>
      <c r="CU1502" s="6"/>
      <c r="CV1502" s="6"/>
      <c r="CW1502" s="6"/>
      <c r="CX1502" s="6"/>
      <c r="CY1502" s="6"/>
      <c r="CZ1502" s="6"/>
      <c r="DA1502" s="6"/>
      <c r="DB1502" s="6"/>
      <c r="DC1502" s="6"/>
      <c r="DD1502" s="6"/>
      <c r="DE1502" s="6"/>
      <c r="DF1502" s="6"/>
      <c r="DG1502" s="6"/>
      <c r="DH1502" s="6"/>
      <c r="DJ1502" s="6"/>
      <c r="DK1502" s="6"/>
      <c r="DL1502" s="6"/>
      <c r="DM1502" s="6"/>
      <c r="DN1502" s="6"/>
      <c r="DO1502" s="6"/>
      <c r="DP1502" s="6"/>
      <c r="DQ1502" s="6"/>
      <c r="DR1502" s="6"/>
      <c r="DS1502" s="6"/>
      <c r="DU1502" s="6"/>
      <c r="DV1502" s="6"/>
      <c r="DW1502" s="6"/>
      <c r="DX1502" s="6"/>
      <c r="DY1502" s="6"/>
      <c r="DZ1502" s="6"/>
      <c r="EA1502" s="6"/>
      <c r="EB1502" s="6"/>
      <c r="EC1502" s="6"/>
      <c r="ED1502" s="6"/>
      <c r="EE1502" s="6"/>
      <c r="EF1502" s="6"/>
      <c r="EG1502" s="6"/>
    </row>
    <row r="1503" spans="48:137" customFormat="1" x14ac:dyDescent="0.2">
      <c r="AV1503" s="6"/>
      <c r="AW1503" s="158"/>
      <c r="AX1503" s="158"/>
      <c r="AY1503" s="158"/>
      <c r="AZ1503" s="158"/>
      <c r="BA1503" s="158"/>
      <c r="BB1503" s="6"/>
      <c r="BC1503" s="6"/>
      <c r="BD1503" s="6"/>
      <c r="BE1503" s="6"/>
      <c r="BF1503" s="6"/>
      <c r="BG1503" s="6"/>
      <c r="BH1503" s="6"/>
      <c r="BI1503" s="6"/>
      <c r="BJ1503" s="6"/>
      <c r="BK1503" s="6"/>
      <c r="BL1503" s="6"/>
      <c r="BM1503" s="6"/>
      <c r="BN1503" s="6"/>
      <c r="BO1503" s="6"/>
      <c r="BP1503" s="6"/>
      <c r="BQ1503" s="6"/>
      <c r="BR1503" s="6"/>
      <c r="BS1503" s="6"/>
      <c r="BT1503" s="6"/>
      <c r="BU1503" s="6"/>
      <c r="BV1503" s="6"/>
      <c r="BW1503" s="6"/>
      <c r="BX1503" s="6"/>
      <c r="BY1503" s="6"/>
      <c r="BZ1503" s="6"/>
      <c r="CA1503" s="6"/>
      <c r="CB1503" s="6"/>
      <c r="CC1503" s="6"/>
      <c r="CD1503" s="6"/>
      <c r="CE1503" s="6"/>
      <c r="CF1503" s="6"/>
      <c r="CG1503" s="6"/>
      <c r="CH1503" s="6"/>
      <c r="CI1503" s="6"/>
      <c r="CJ1503" s="6"/>
      <c r="CK1503" s="6"/>
      <c r="CL1503" s="6"/>
      <c r="CN1503" s="6"/>
      <c r="CO1503" s="6"/>
      <c r="CP1503" s="6"/>
      <c r="CQ1503" s="6"/>
      <c r="CR1503" s="6"/>
      <c r="CS1503" s="6"/>
      <c r="CT1503" s="6"/>
      <c r="CU1503" s="6"/>
      <c r="CV1503" s="6"/>
      <c r="CW1503" s="6"/>
      <c r="CX1503" s="6"/>
      <c r="CY1503" s="6"/>
      <c r="CZ1503" s="6"/>
      <c r="DA1503" s="6"/>
      <c r="DB1503" s="6"/>
      <c r="DC1503" s="6"/>
      <c r="DD1503" s="6"/>
      <c r="DE1503" s="6"/>
      <c r="DF1503" s="6"/>
      <c r="DG1503" s="6"/>
      <c r="DH1503" s="6"/>
      <c r="DJ1503" s="6"/>
      <c r="DK1503" s="6"/>
      <c r="DL1503" s="6"/>
      <c r="DM1503" s="6"/>
      <c r="DN1503" s="6"/>
      <c r="DO1503" s="6"/>
      <c r="DP1503" s="6"/>
      <c r="DQ1503" s="6"/>
      <c r="DR1503" s="6"/>
      <c r="DS1503" s="6"/>
      <c r="DU1503" s="6"/>
      <c r="DV1503" s="6"/>
      <c r="DW1503" s="6"/>
      <c r="DX1503" s="6"/>
      <c r="DY1503" s="6"/>
      <c r="DZ1503" s="6"/>
      <c r="EA1503" s="6"/>
      <c r="EB1503" s="6"/>
      <c r="EC1503" s="6"/>
      <c r="ED1503" s="6"/>
      <c r="EE1503" s="6"/>
      <c r="EF1503" s="6"/>
      <c r="EG1503" s="6"/>
    </row>
    <row r="1504" spans="48:137" customFormat="1" x14ac:dyDescent="0.2">
      <c r="AV1504" s="6"/>
      <c r="AW1504" s="158"/>
      <c r="AX1504" s="158"/>
      <c r="AY1504" s="158"/>
      <c r="AZ1504" s="158"/>
      <c r="BA1504" s="158"/>
      <c r="BB1504" s="6"/>
      <c r="BC1504" s="6"/>
      <c r="BD1504" s="6"/>
      <c r="BE1504" s="6"/>
      <c r="BF1504" s="6"/>
      <c r="BG1504" s="6"/>
      <c r="BH1504" s="6"/>
      <c r="BI1504" s="6"/>
      <c r="BJ1504" s="6"/>
      <c r="BK1504" s="6"/>
      <c r="BL1504" s="6"/>
      <c r="BM1504" s="6"/>
      <c r="BN1504" s="6"/>
      <c r="BO1504" s="6"/>
      <c r="BP1504" s="6"/>
      <c r="BQ1504" s="6"/>
      <c r="BR1504" s="6"/>
      <c r="BS1504" s="6"/>
      <c r="BT1504" s="6"/>
      <c r="BU1504" s="6"/>
      <c r="BV1504" s="6"/>
      <c r="BW1504" s="6"/>
      <c r="BX1504" s="6"/>
      <c r="BY1504" s="6"/>
      <c r="BZ1504" s="6"/>
      <c r="CA1504" s="6"/>
      <c r="CB1504" s="6"/>
      <c r="CC1504" s="6"/>
      <c r="CD1504" s="6"/>
      <c r="CE1504" s="6"/>
      <c r="CF1504" s="6"/>
      <c r="CG1504" s="6"/>
      <c r="CH1504" s="6"/>
      <c r="CI1504" s="6"/>
      <c r="CJ1504" s="6"/>
      <c r="CK1504" s="6"/>
      <c r="CL1504" s="6"/>
      <c r="CN1504" s="6"/>
      <c r="CO1504" s="6"/>
      <c r="CP1504" s="6"/>
      <c r="CQ1504" s="6"/>
      <c r="CR1504" s="6"/>
      <c r="CS1504" s="6"/>
      <c r="CT1504" s="6"/>
      <c r="CU1504" s="6"/>
      <c r="CV1504" s="6"/>
      <c r="CW1504" s="6"/>
      <c r="CX1504" s="6"/>
      <c r="CY1504" s="6"/>
      <c r="CZ1504" s="6"/>
      <c r="DA1504" s="6"/>
      <c r="DB1504" s="6"/>
      <c r="DC1504" s="6"/>
      <c r="DD1504" s="6"/>
      <c r="DE1504" s="6"/>
      <c r="DF1504" s="6"/>
      <c r="DG1504" s="6"/>
      <c r="DH1504" s="6"/>
      <c r="DJ1504" s="6"/>
      <c r="DK1504" s="6"/>
      <c r="DL1504" s="6"/>
      <c r="DM1504" s="6"/>
      <c r="DN1504" s="6"/>
      <c r="DO1504" s="6"/>
      <c r="DP1504" s="6"/>
      <c r="DQ1504" s="6"/>
      <c r="DR1504" s="6"/>
      <c r="DS1504" s="6"/>
      <c r="DU1504" s="6"/>
      <c r="DV1504" s="6"/>
      <c r="DW1504" s="6"/>
      <c r="DX1504" s="6"/>
      <c r="DY1504" s="6"/>
      <c r="DZ1504" s="6"/>
      <c r="EA1504" s="6"/>
      <c r="EB1504" s="6"/>
      <c r="EC1504" s="6"/>
      <c r="ED1504" s="6"/>
      <c r="EE1504" s="6"/>
      <c r="EF1504" s="6"/>
      <c r="EG1504" s="6"/>
    </row>
    <row r="1505" spans="48:137" customFormat="1" x14ac:dyDescent="0.2">
      <c r="AV1505" s="6"/>
      <c r="AW1505" s="158"/>
      <c r="AX1505" s="158"/>
      <c r="AY1505" s="158"/>
      <c r="AZ1505" s="158"/>
      <c r="BA1505" s="158"/>
      <c r="BB1505" s="6"/>
      <c r="BC1505" s="6"/>
      <c r="BD1505" s="6"/>
      <c r="BE1505" s="6"/>
      <c r="BF1505" s="6"/>
      <c r="BG1505" s="6"/>
      <c r="BH1505" s="6"/>
      <c r="BI1505" s="6"/>
      <c r="BJ1505" s="6"/>
      <c r="BK1505" s="6"/>
      <c r="BL1505" s="6"/>
      <c r="BM1505" s="6"/>
      <c r="BN1505" s="6"/>
      <c r="BO1505" s="6"/>
      <c r="BP1505" s="6"/>
      <c r="BQ1505" s="6"/>
      <c r="BR1505" s="6"/>
      <c r="BS1505" s="6"/>
      <c r="BT1505" s="6"/>
      <c r="BU1505" s="6"/>
      <c r="BV1505" s="6"/>
      <c r="BW1505" s="6"/>
      <c r="BX1505" s="6"/>
      <c r="BY1505" s="6"/>
      <c r="BZ1505" s="6"/>
      <c r="CA1505" s="6"/>
      <c r="CB1505" s="6"/>
      <c r="CC1505" s="6"/>
      <c r="CD1505" s="6"/>
      <c r="CE1505" s="6"/>
      <c r="CF1505" s="6"/>
      <c r="CG1505" s="6"/>
      <c r="CH1505" s="6"/>
      <c r="CI1505" s="6"/>
      <c r="CJ1505" s="6"/>
      <c r="CK1505" s="6"/>
      <c r="CL1505" s="6"/>
      <c r="CN1505" s="6"/>
      <c r="CO1505" s="6"/>
      <c r="CP1505" s="6"/>
      <c r="CQ1505" s="6"/>
      <c r="CR1505" s="6"/>
      <c r="CS1505" s="6"/>
      <c r="CT1505" s="6"/>
      <c r="CU1505" s="6"/>
      <c r="CV1505" s="6"/>
      <c r="CW1505" s="6"/>
      <c r="CX1505" s="6"/>
      <c r="CY1505" s="6"/>
      <c r="CZ1505" s="6"/>
      <c r="DA1505" s="6"/>
      <c r="DB1505" s="6"/>
      <c r="DC1505" s="6"/>
      <c r="DD1505" s="6"/>
      <c r="DE1505" s="6"/>
      <c r="DF1505" s="6"/>
      <c r="DG1505" s="6" t="str">
        <f>"Ink"&amp;Stam!F5</f>
        <v>Ink011 Afsch immateriele activa</v>
      </c>
      <c r="DH1505" s="6"/>
      <c r="DJ1505" s="6"/>
      <c r="DK1505" s="6"/>
      <c r="DL1505" s="6"/>
      <c r="DM1505" s="6"/>
      <c r="DN1505" s="6"/>
      <c r="DO1505" s="6"/>
      <c r="DP1505" s="6"/>
      <c r="DQ1505" s="6"/>
      <c r="DR1505" s="6"/>
      <c r="DS1505" s="6"/>
      <c r="DU1505" s="6"/>
      <c r="DV1505" s="6"/>
      <c r="DW1505" s="6"/>
      <c r="DX1505" s="6"/>
      <c r="DY1505" s="6"/>
      <c r="DZ1505" s="6"/>
      <c r="EA1505" s="6"/>
      <c r="EB1505" s="6"/>
      <c r="EC1505" s="6"/>
      <c r="ED1505" s="6"/>
      <c r="EE1505" s="6"/>
      <c r="EF1505" s="6"/>
      <c r="EG1505" s="6"/>
    </row>
    <row r="1506" spans="48:137" customFormat="1" x14ac:dyDescent="0.2">
      <c r="AV1506" s="6"/>
      <c r="AW1506" s="158"/>
      <c r="AX1506" s="158"/>
      <c r="AY1506" s="158"/>
      <c r="AZ1506" s="158"/>
      <c r="BA1506" s="158"/>
      <c r="BB1506" s="6"/>
      <c r="BC1506" s="6"/>
      <c r="BD1506" s="6"/>
      <c r="BE1506" s="6"/>
      <c r="BF1506" s="6"/>
      <c r="BG1506" s="6"/>
      <c r="BH1506" s="6"/>
      <c r="BI1506" s="6"/>
      <c r="BJ1506" s="6"/>
      <c r="BK1506" s="6"/>
      <c r="BL1506" s="6"/>
      <c r="BM1506" s="6"/>
      <c r="BN1506" s="6"/>
      <c r="BO1506" s="6"/>
      <c r="BP1506" s="6"/>
      <c r="BQ1506" s="6"/>
      <c r="BR1506" s="6"/>
      <c r="BS1506" s="6"/>
      <c r="BT1506" s="6"/>
      <c r="BU1506" s="6"/>
      <c r="BV1506" s="6"/>
      <c r="BW1506" s="6"/>
      <c r="BX1506" s="6"/>
      <c r="BY1506" s="6"/>
      <c r="BZ1506" s="6"/>
      <c r="CA1506" s="6"/>
      <c r="CB1506" s="6"/>
      <c r="CC1506" s="6"/>
      <c r="CD1506" s="6"/>
      <c r="CE1506" s="6"/>
      <c r="CF1506" s="6"/>
      <c r="CG1506" s="6"/>
      <c r="CH1506" s="6"/>
      <c r="CI1506" s="6"/>
      <c r="CJ1506" s="6"/>
      <c r="CK1506" s="6"/>
      <c r="CL1506" s="6"/>
      <c r="CN1506" s="6"/>
      <c r="CO1506" s="6"/>
      <c r="CP1506" s="6"/>
      <c r="CQ1506" s="6"/>
      <c r="CR1506" s="6"/>
      <c r="CS1506" s="6"/>
      <c r="CT1506" s="6"/>
      <c r="CU1506" s="6"/>
      <c r="CV1506" s="6"/>
      <c r="CW1506" s="6"/>
      <c r="CX1506" s="6"/>
      <c r="CY1506" s="6"/>
      <c r="CZ1506" s="6"/>
      <c r="DA1506" s="6"/>
      <c r="DB1506" s="6"/>
      <c r="DC1506" s="6"/>
      <c r="DD1506" s="6"/>
      <c r="DE1506" s="6"/>
      <c r="DF1506" s="6"/>
      <c r="DG1506" s="6" t="str">
        <f>"Ink"&amp;Stam!F7</f>
        <v>Ink021 Afsch gebouwen</v>
      </c>
      <c r="DH1506" s="6"/>
      <c r="DJ1506" s="6"/>
      <c r="DK1506" s="6"/>
      <c r="DL1506" s="6"/>
      <c r="DM1506" s="6"/>
      <c r="DN1506" s="6"/>
      <c r="DO1506" s="6"/>
      <c r="DP1506" s="6"/>
      <c r="DQ1506" s="6"/>
      <c r="DR1506" s="6"/>
      <c r="DS1506" s="6"/>
      <c r="DU1506" s="6"/>
      <c r="DV1506" s="6"/>
      <c r="DW1506" s="6"/>
      <c r="DX1506" s="6"/>
      <c r="DY1506" s="6"/>
      <c r="DZ1506" s="6"/>
      <c r="EA1506" s="6"/>
      <c r="EB1506" s="6"/>
      <c r="EC1506" s="6"/>
      <c r="ED1506" s="6"/>
      <c r="EE1506" s="6"/>
      <c r="EF1506" s="6"/>
      <c r="EG1506" s="6"/>
    </row>
    <row r="1507" spans="48:137" customFormat="1" x14ac:dyDescent="0.2">
      <c r="AV1507" s="6"/>
      <c r="AW1507" s="158"/>
      <c r="AX1507" s="158"/>
      <c r="AY1507" s="158"/>
      <c r="AZ1507" s="158"/>
      <c r="BA1507" s="158"/>
      <c r="BB1507" s="6"/>
      <c r="BC1507" s="6"/>
      <c r="BD1507" s="6"/>
      <c r="BE1507" s="6"/>
      <c r="BF1507" s="6"/>
      <c r="BG1507" s="6"/>
      <c r="BH1507" s="6"/>
      <c r="BI1507" s="6"/>
      <c r="BJ1507" s="6"/>
      <c r="BK1507" s="6"/>
      <c r="BL1507" s="6"/>
      <c r="BM1507" s="6"/>
      <c r="BN1507" s="6"/>
      <c r="BO1507" s="6"/>
      <c r="BP1507" s="6"/>
      <c r="BQ1507" s="6"/>
      <c r="BR1507" s="6"/>
      <c r="BS1507" s="6"/>
      <c r="BT1507" s="6"/>
      <c r="BU1507" s="6"/>
      <c r="BV1507" s="6"/>
      <c r="BW1507" s="6"/>
      <c r="BX1507" s="6"/>
      <c r="BY1507" s="6"/>
      <c r="BZ1507" s="6"/>
      <c r="CA1507" s="6"/>
      <c r="CB1507" s="6"/>
      <c r="CC1507" s="6"/>
      <c r="CD1507" s="6"/>
      <c r="CE1507" s="6"/>
      <c r="CF1507" s="6"/>
      <c r="CG1507" s="6"/>
      <c r="CH1507" s="6"/>
      <c r="CI1507" s="6"/>
      <c r="CJ1507" s="6"/>
      <c r="CK1507" s="6"/>
      <c r="CL1507" s="6"/>
      <c r="CN1507" s="6"/>
      <c r="CO1507" s="6"/>
      <c r="CP1507" s="6"/>
      <c r="CQ1507" s="6"/>
      <c r="CR1507" s="6"/>
      <c r="CS1507" s="6"/>
      <c r="CT1507" s="6"/>
      <c r="CU1507" s="6"/>
      <c r="CV1507" s="6"/>
      <c r="CW1507" s="6"/>
      <c r="CX1507" s="6"/>
      <c r="CY1507" s="6"/>
      <c r="CZ1507" s="6"/>
      <c r="DA1507" s="6"/>
      <c r="DB1507" s="6"/>
      <c r="DC1507" s="6"/>
      <c r="DD1507" s="6"/>
      <c r="DE1507" s="6"/>
      <c r="DF1507" s="6"/>
      <c r="DG1507" s="6" t="str">
        <f>"Ink"&amp;Stam!F9</f>
        <v>Ink031 Afsch vervoermiddelen</v>
      </c>
      <c r="DH1507" s="6"/>
      <c r="DJ1507" s="6"/>
      <c r="DK1507" s="6"/>
      <c r="DL1507" s="6"/>
      <c r="DM1507" s="6"/>
      <c r="DN1507" s="6"/>
      <c r="DO1507" s="6"/>
      <c r="DP1507" s="6"/>
      <c r="DQ1507" s="6"/>
      <c r="DR1507" s="6"/>
      <c r="DS1507" s="6"/>
      <c r="DU1507" s="6"/>
      <c r="DV1507" s="6"/>
      <c r="DW1507" s="6"/>
      <c r="DX1507" s="6"/>
      <c r="DY1507" s="6"/>
      <c r="DZ1507" s="6"/>
      <c r="EA1507" s="6"/>
      <c r="EB1507" s="6"/>
      <c r="EC1507" s="6"/>
      <c r="ED1507" s="6"/>
      <c r="EE1507" s="6"/>
      <c r="EF1507" s="6"/>
      <c r="EG1507" s="6"/>
    </row>
    <row r="1508" spans="48:137" customFormat="1" x14ac:dyDescent="0.2">
      <c r="AV1508" s="6"/>
      <c r="AW1508" s="158"/>
      <c r="AX1508" s="158"/>
      <c r="AY1508" s="158"/>
      <c r="AZ1508" s="158"/>
      <c r="BA1508" s="158"/>
      <c r="BB1508" s="6"/>
      <c r="BC1508" s="6"/>
      <c r="BD1508" s="6"/>
      <c r="BE1508" s="6"/>
      <c r="BF1508" s="6"/>
      <c r="BG1508" s="6"/>
      <c r="BH1508" s="6"/>
      <c r="BI1508" s="6"/>
      <c r="BJ1508" s="6"/>
      <c r="BK1508" s="6"/>
      <c r="BL1508" s="6"/>
      <c r="BM1508" s="6"/>
      <c r="BN1508" s="6"/>
      <c r="BO1508" s="6"/>
      <c r="BP1508" s="6"/>
      <c r="BQ1508" s="6"/>
      <c r="BR1508" s="6"/>
      <c r="BS1508" s="6"/>
      <c r="BT1508" s="6"/>
      <c r="BU1508" s="6"/>
      <c r="BV1508" s="6"/>
      <c r="BW1508" s="6"/>
      <c r="BX1508" s="6"/>
      <c r="BY1508" s="6"/>
      <c r="BZ1508" s="6"/>
      <c r="CA1508" s="6"/>
      <c r="CB1508" s="6"/>
      <c r="CC1508" s="6"/>
      <c r="CD1508" s="6"/>
      <c r="CE1508" s="6"/>
      <c r="CF1508" s="6"/>
      <c r="CG1508" s="6"/>
      <c r="CH1508" s="6"/>
      <c r="CI1508" s="6"/>
      <c r="CJ1508" s="6"/>
      <c r="CK1508" s="6"/>
      <c r="CL1508" s="6"/>
      <c r="CN1508" s="6"/>
      <c r="CO1508" s="6"/>
      <c r="CP1508" s="6"/>
      <c r="CQ1508" s="6"/>
      <c r="CR1508" s="6"/>
      <c r="CS1508" s="6"/>
      <c r="CT1508" s="6"/>
      <c r="CU1508" s="6"/>
      <c r="CV1508" s="6"/>
      <c r="CW1508" s="6"/>
      <c r="CX1508" s="6"/>
      <c r="CY1508" s="6"/>
      <c r="CZ1508" s="6"/>
      <c r="DA1508" s="6"/>
      <c r="DB1508" s="6"/>
      <c r="DC1508" s="6"/>
      <c r="DD1508" s="6"/>
      <c r="DE1508" s="6"/>
      <c r="DF1508" s="6"/>
      <c r="DG1508" s="6" t="str">
        <f>"Ink"&amp;Stam!F11</f>
        <v>Ink041 Afschr inventaris</v>
      </c>
      <c r="DH1508" s="6"/>
      <c r="DJ1508" s="6"/>
      <c r="DK1508" s="6"/>
      <c r="DL1508" s="6"/>
      <c r="DM1508" s="6"/>
      <c r="DN1508" s="6"/>
      <c r="DO1508" s="6"/>
      <c r="DP1508" s="6"/>
      <c r="DQ1508" s="6"/>
      <c r="DR1508" s="6"/>
      <c r="DS1508" s="6"/>
      <c r="DU1508" s="6"/>
      <c r="DV1508" s="6"/>
      <c r="DW1508" s="6"/>
      <c r="DX1508" s="6"/>
      <c r="DY1508" s="6"/>
      <c r="DZ1508" s="6"/>
      <c r="EA1508" s="6"/>
      <c r="EB1508" s="6"/>
      <c r="EC1508" s="6"/>
      <c r="ED1508" s="6"/>
      <c r="EE1508" s="6"/>
      <c r="EF1508" s="6"/>
      <c r="EG1508" s="6"/>
    </row>
    <row r="1509" spans="48:137" customFormat="1" x14ac:dyDescent="0.2">
      <c r="AV1509" s="6"/>
      <c r="AW1509" s="158"/>
      <c r="AX1509" s="158"/>
      <c r="AY1509" s="158"/>
      <c r="AZ1509" s="158"/>
      <c r="BA1509" s="158"/>
      <c r="BB1509" s="6"/>
      <c r="BC1509" s="6"/>
      <c r="BD1509" s="6"/>
      <c r="BE1509" s="6"/>
      <c r="BF1509" s="6"/>
      <c r="BG1509" s="6"/>
      <c r="BH1509" s="6"/>
      <c r="BI1509" s="6"/>
      <c r="BJ1509" s="6"/>
      <c r="BK1509" s="6"/>
      <c r="BL1509" s="6"/>
      <c r="BM1509" s="6"/>
      <c r="BN1509" s="6"/>
      <c r="BO1509" s="6"/>
      <c r="BP1509" s="6"/>
      <c r="BQ1509" s="6"/>
      <c r="BR1509" s="6"/>
      <c r="BS1509" s="6"/>
      <c r="BT1509" s="6"/>
      <c r="BU1509" s="6"/>
      <c r="BV1509" s="6"/>
      <c r="BW1509" s="6"/>
      <c r="BX1509" s="6"/>
      <c r="BY1509" s="6"/>
      <c r="BZ1509" s="6"/>
      <c r="CA1509" s="6"/>
      <c r="CB1509" s="6"/>
      <c r="CC1509" s="6"/>
      <c r="CD1509" s="6"/>
      <c r="CE1509" s="6"/>
      <c r="CF1509" s="6"/>
      <c r="CG1509" s="6"/>
      <c r="CH1509" s="6"/>
      <c r="CI1509" s="6"/>
      <c r="CJ1509" s="6"/>
      <c r="CK1509" s="6"/>
      <c r="CL1509" s="6"/>
      <c r="CN1509" s="6"/>
      <c r="CO1509" s="6"/>
      <c r="CP1509" s="6"/>
      <c r="CQ1509" s="6"/>
      <c r="CR1509" s="6"/>
      <c r="CS1509" s="6"/>
      <c r="CT1509" s="6"/>
      <c r="CU1509" s="6"/>
      <c r="CV1509" s="6"/>
      <c r="CW1509" s="6"/>
      <c r="CX1509" s="6"/>
      <c r="CY1509" s="6"/>
      <c r="CZ1509" s="6"/>
      <c r="DA1509" s="6"/>
      <c r="DB1509" s="6"/>
      <c r="DC1509" s="6"/>
      <c r="DD1509" s="6"/>
      <c r="DE1509" s="6"/>
      <c r="DF1509" s="6"/>
      <c r="DG1509" s="6" t="str">
        <f>"Ink"&amp;Stam!F13</f>
        <v>Ink051 Afschr hardware</v>
      </c>
      <c r="DH1509" s="6"/>
      <c r="DJ1509" s="6"/>
      <c r="DK1509" s="6"/>
      <c r="DL1509" s="6"/>
      <c r="DM1509" s="6"/>
      <c r="DN1509" s="6"/>
      <c r="DO1509" s="6"/>
      <c r="DP1509" s="6"/>
      <c r="DQ1509" s="6"/>
      <c r="DR1509" s="6"/>
      <c r="DS1509" s="6"/>
      <c r="DU1509" s="6"/>
      <c r="DV1509" s="6"/>
      <c r="DW1509" s="6"/>
      <c r="DX1509" s="6"/>
      <c r="DY1509" s="6"/>
      <c r="DZ1509" s="6"/>
      <c r="EA1509" s="6"/>
      <c r="EB1509" s="6"/>
      <c r="EC1509" s="6"/>
      <c r="ED1509" s="6"/>
      <c r="EE1509" s="6"/>
      <c r="EF1509" s="6"/>
      <c r="EG1509" s="6"/>
    </row>
    <row r="1510" spans="48:137" customFormat="1" x14ac:dyDescent="0.2">
      <c r="AV1510" s="6"/>
      <c r="AW1510" s="158"/>
      <c r="AX1510" s="158"/>
      <c r="AY1510" s="158"/>
      <c r="AZ1510" s="158"/>
      <c r="BA1510" s="158"/>
      <c r="BB1510" s="6"/>
      <c r="BC1510" s="6"/>
      <c r="BD1510" s="6"/>
      <c r="BE1510" s="6"/>
      <c r="BF1510" s="6"/>
      <c r="BG1510" s="6"/>
      <c r="BH1510" s="6"/>
      <c r="BI1510" s="6"/>
      <c r="BJ1510" s="6"/>
      <c r="BK1510" s="6"/>
      <c r="BL1510" s="6"/>
      <c r="BM1510" s="6"/>
      <c r="BN1510" s="6"/>
      <c r="BO1510" s="6"/>
      <c r="BP1510" s="6"/>
      <c r="BQ1510" s="6"/>
      <c r="BR1510" s="6"/>
      <c r="BS1510" s="6"/>
      <c r="BT1510" s="6"/>
      <c r="BU1510" s="6"/>
      <c r="BV1510" s="6"/>
      <c r="BW1510" s="6"/>
      <c r="BX1510" s="6"/>
      <c r="BY1510" s="6"/>
      <c r="BZ1510" s="6"/>
      <c r="CA1510" s="6"/>
      <c r="CB1510" s="6"/>
      <c r="CC1510" s="6"/>
      <c r="CD1510" s="6"/>
      <c r="CE1510" s="6"/>
      <c r="CF1510" s="6"/>
      <c r="CG1510" s="6"/>
      <c r="CH1510" s="6"/>
      <c r="CI1510" s="6"/>
      <c r="CJ1510" s="6"/>
      <c r="CK1510" s="6"/>
      <c r="CL1510" s="6"/>
      <c r="CN1510" s="6"/>
      <c r="CO1510" s="6"/>
      <c r="CP1510" s="6"/>
      <c r="CQ1510" s="6"/>
      <c r="CR1510" s="6"/>
      <c r="CS1510" s="6"/>
      <c r="CT1510" s="6"/>
      <c r="CU1510" s="6"/>
      <c r="CV1510" s="6"/>
      <c r="CW1510" s="6"/>
      <c r="CX1510" s="6"/>
      <c r="CY1510" s="6"/>
      <c r="CZ1510" s="6"/>
      <c r="DA1510" s="6"/>
      <c r="DB1510" s="6"/>
      <c r="DC1510" s="6"/>
      <c r="DD1510" s="6"/>
      <c r="DE1510" s="6"/>
      <c r="DF1510" s="6"/>
      <c r="DG1510" s="6" t="str">
        <f>"Ink"&amp;Stam!F15</f>
        <v>Ink061 Afschr software</v>
      </c>
      <c r="DH1510" s="6"/>
      <c r="DJ1510" s="6"/>
      <c r="DK1510" s="6"/>
      <c r="DL1510" s="6"/>
      <c r="DM1510" s="6"/>
      <c r="DN1510" s="6"/>
      <c r="DO1510" s="6"/>
      <c r="DP1510" s="6"/>
      <c r="DQ1510" s="6"/>
      <c r="DR1510" s="6"/>
      <c r="DS1510" s="6"/>
      <c r="DU1510" s="6"/>
      <c r="DV1510" s="6"/>
      <c r="DW1510" s="6"/>
      <c r="DX1510" s="6"/>
      <c r="DY1510" s="6"/>
      <c r="DZ1510" s="6"/>
      <c r="EA1510" s="6"/>
      <c r="EB1510" s="6"/>
      <c r="EC1510" s="6"/>
      <c r="ED1510" s="6"/>
      <c r="EE1510" s="6"/>
      <c r="EF1510" s="6"/>
      <c r="EG1510" s="6"/>
    </row>
    <row r="1511" spans="48:137" customFormat="1" x14ac:dyDescent="0.2">
      <c r="AV1511" s="6"/>
      <c r="AW1511" s="158"/>
      <c r="AX1511" s="158"/>
      <c r="AY1511" s="158"/>
      <c r="AZ1511" s="158"/>
      <c r="BA1511" s="158"/>
      <c r="BB1511" s="6"/>
      <c r="BC1511" s="6"/>
      <c r="BD1511" s="6"/>
      <c r="BE1511" s="6"/>
      <c r="BF1511" s="6"/>
      <c r="BG1511" s="6"/>
      <c r="BH1511" s="6"/>
      <c r="BI1511" s="6"/>
      <c r="BJ1511" s="6"/>
      <c r="BK1511" s="6"/>
      <c r="BL1511" s="6"/>
      <c r="BM1511" s="6"/>
      <c r="BN1511" s="6"/>
      <c r="BO1511" s="6"/>
      <c r="BP1511" s="6"/>
      <c r="BQ1511" s="6"/>
      <c r="BR1511" s="6"/>
      <c r="BS1511" s="6"/>
      <c r="BT1511" s="6"/>
      <c r="BU1511" s="6"/>
      <c r="BV1511" s="6"/>
      <c r="BW1511" s="6"/>
      <c r="BX1511" s="6"/>
      <c r="BY1511" s="6"/>
      <c r="BZ1511" s="6"/>
      <c r="CA1511" s="6"/>
      <c r="CB1511" s="6"/>
      <c r="CC1511" s="6"/>
      <c r="CD1511" s="6"/>
      <c r="CE1511" s="6"/>
      <c r="CF1511" s="6"/>
      <c r="CG1511" s="6"/>
      <c r="CH1511" s="6"/>
      <c r="CI1511" s="6"/>
      <c r="CJ1511" s="6"/>
      <c r="CK1511" s="6"/>
      <c r="CL1511" s="6"/>
      <c r="CN1511" s="6"/>
      <c r="CO1511" s="6"/>
      <c r="CP1511" s="6"/>
      <c r="CQ1511" s="6"/>
      <c r="CR1511" s="6"/>
      <c r="CS1511" s="6"/>
      <c r="CT1511" s="6"/>
      <c r="CU1511" s="6"/>
      <c r="CV1511" s="6"/>
      <c r="CW1511" s="6"/>
      <c r="CX1511" s="6"/>
      <c r="CY1511" s="6"/>
      <c r="CZ1511" s="6"/>
      <c r="DA1511" s="6"/>
      <c r="DB1511" s="6"/>
      <c r="DC1511" s="6"/>
      <c r="DD1511" s="6"/>
      <c r="DE1511" s="6"/>
      <c r="DF1511" s="6"/>
      <c r="DG1511" s="6" t="str">
        <f>"Ink"&amp;Stam!F17</f>
        <v>Ink066 Afschr overige activa</v>
      </c>
      <c r="DH1511" s="6"/>
      <c r="DJ1511" s="6"/>
      <c r="DK1511" s="6"/>
      <c r="DL1511" s="6"/>
      <c r="DM1511" s="6"/>
      <c r="DN1511" s="6"/>
      <c r="DO1511" s="6"/>
      <c r="DP1511" s="6"/>
      <c r="DQ1511" s="6"/>
      <c r="DR1511" s="6"/>
      <c r="DS1511" s="6"/>
      <c r="DU1511" s="6"/>
      <c r="DV1511" s="6"/>
      <c r="DW1511" s="6"/>
      <c r="DX1511" s="6"/>
      <c r="DY1511" s="6"/>
      <c r="DZ1511" s="6"/>
      <c r="EA1511" s="6"/>
      <c r="EB1511" s="6"/>
      <c r="EC1511" s="6"/>
      <c r="ED1511" s="6"/>
      <c r="EE1511" s="6"/>
      <c r="EF1511" s="6"/>
      <c r="EG1511" s="6"/>
    </row>
    <row r="1512" spans="48:137" customFormat="1" x14ac:dyDescent="0.2">
      <c r="AV1512" s="6"/>
      <c r="AW1512" s="158"/>
      <c r="AX1512" s="158"/>
      <c r="AY1512" s="158"/>
      <c r="AZ1512" s="158"/>
      <c r="BA1512" s="158"/>
      <c r="BB1512" s="6"/>
      <c r="BC1512" s="6"/>
      <c r="BD1512" s="6"/>
      <c r="BE1512" s="6"/>
      <c r="BF1512" s="6"/>
      <c r="BG1512" s="6"/>
      <c r="BH1512" s="6"/>
      <c r="BI1512" s="6"/>
      <c r="BJ1512" s="6"/>
      <c r="BK1512" s="6"/>
      <c r="BL1512" s="6"/>
      <c r="BM1512" s="6"/>
      <c r="BN1512" s="6"/>
      <c r="BO1512" s="6"/>
      <c r="BP1512" s="6"/>
      <c r="BQ1512" s="6"/>
      <c r="BR1512" s="6"/>
      <c r="BS1512" s="6"/>
      <c r="BT1512" s="6"/>
      <c r="BU1512" s="6"/>
      <c r="BV1512" s="6"/>
      <c r="BW1512" s="6"/>
      <c r="BX1512" s="6"/>
      <c r="BY1512" s="6"/>
      <c r="BZ1512" s="6"/>
      <c r="CA1512" s="6"/>
      <c r="CB1512" s="6"/>
      <c r="CC1512" s="6"/>
      <c r="CD1512" s="6"/>
      <c r="CE1512" s="6"/>
      <c r="CF1512" s="6"/>
      <c r="CG1512" s="6"/>
      <c r="CH1512" s="6"/>
      <c r="CI1512" s="6"/>
      <c r="CJ1512" s="6"/>
      <c r="CK1512" s="6"/>
      <c r="CL1512" s="6"/>
      <c r="CN1512" s="6"/>
      <c r="CO1512" s="6"/>
      <c r="CP1512" s="6"/>
      <c r="CQ1512" s="6"/>
      <c r="CR1512" s="6"/>
      <c r="CS1512" s="6"/>
      <c r="CT1512" s="6"/>
      <c r="CU1512" s="6"/>
      <c r="CV1512" s="6"/>
      <c r="CW1512" s="6"/>
      <c r="CX1512" s="6"/>
      <c r="CY1512" s="6"/>
      <c r="CZ1512" s="6"/>
      <c r="DA1512" s="6"/>
      <c r="DB1512" s="6"/>
      <c r="DC1512" s="6"/>
      <c r="DD1512" s="6"/>
      <c r="DE1512" s="6"/>
      <c r="DF1512" s="6"/>
      <c r="DG1512" s="6" t="str">
        <f>"Ink"&amp;Stam!F31</f>
        <v>Ink090 Eigen vermogen</v>
      </c>
      <c r="DH1512" s="6"/>
      <c r="DJ1512" s="6"/>
      <c r="DK1512" s="6"/>
      <c r="DL1512" s="6"/>
      <c r="DM1512" s="6"/>
      <c r="DN1512" s="6"/>
      <c r="DO1512" s="6"/>
      <c r="DP1512" s="6"/>
      <c r="DQ1512" s="6"/>
      <c r="DR1512" s="6"/>
      <c r="DS1512" s="6"/>
      <c r="DU1512" s="6"/>
      <c r="DV1512" s="6"/>
      <c r="DW1512" s="6"/>
      <c r="DX1512" s="6"/>
      <c r="DY1512" s="6"/>
      <c r="DZ1512" s="6"/>
      <c r="EA1512" s="6"/>
      <c r="EB1512" s="6"/>
      <c r="EC1512" s="6"/>
      <c r="ED1512" s="6"/>
      <c r="EE1512" s="6"/>
      <c r="EF1512" s="6"/>
      <c r="EG1512" s="6"/>
    </row>
    <row r="1513" spans="48:137" customFormat="1" x14ac:dyDescent="0.2">
      <c r="AV1513" s="6"/>
      <c r="AW1513" s="158"/>
      <c r="AX1513" s="158"/>
      <c r="AY1513" s="158"/>
      <c r="AZ1513" s="158"/>
      <c r="BA1513" s="158"/>
      <c r="BB1513" s="6"/>
      <c r="BC1513" s="6"/>
      <c r="BD1513" s="6"/>
      <c r="BE1513" s="6"/>
      <c r="BF1513" s="6"/>
      <c r="BG1513" s="6"/>
      <c r="BH1513" s="6"/>
      <c r="BI1513" s="6"/>
      <c r="BJ1513" s="6"/>
      <c r="BK1513" s="6"/>
      <c r="BL1513" s="6"/>
      <c r="BM1513" s="6"/>
      <c r="BN1513" s="6"/>
      <c r="BO1513" s="6"/>
      <c r="BP1513" s="6"/>
      <c r="BQ1513" s="6"/>
      <c r="BR1513" s="6"/>
      <c r="BS1513" s="6"/>
      <c r="BT1513" s="6"/>
      <c r="BU1513" s="6"/>
      <c r="BV1513" s="6"/>
      <c r="BW1513" s="6"/>
      <c r="BX1513" s="6"/>
      <c r="BY1513" s="6"/>
      <c r="BZ1513" s="6"/>
      <c r="CA1513" s="6"/>
      <c r="CB1513" s="6"/>
      <c r="CC1513" s="6"/>
      <c r="CD1513" s="6"/>
      <c r="CE1513" s="6"/>
      <c r="CF1513" s="6"/>
      <c r="CG1513" s="6"/>
      <c r="CH1513" s="6"/>
      <c r="CI1513" s="6"/>
      <c r="CJ1513" s="6"/>
      <c r="CK1513" s="6"/>
      <c r="CL1513" s="6"/>
      <c r="CN1513" s="6"/>
      <c r="CO1513" s="6"/>
      <c r="CP1513" s="6"/>
      <c r="CQ1513" s="6"/>
      <c r="CR1513" s="6"/>
      <c r="CS1513" s="6"/>
      <c r="CT1513" s="6"/>
      <c r="CU1513" s="6"/>
      <c r="CV1513" s="6"/>
      <c r="CW1513" s="6"/>
      <c r="CX1513" s="6"/>
      <c r="CY1513" s="6"/>
      <c r="CZ1513" s="6"/>
      <c r="DA1513" s="6"/>
      <c r="DB1513" s="6"/>
      <c r="DC1513" s="6"/>
      <c r="DD1513" s="6"/>
      <c r="DE1513" s="6"/>
      <c r="DF1513" s="6"/>
      <c r="DG1513" s="6" t="str">
        <f>"Ink"&amp;Stam!F39</f>
        <v>Ink120 Debiteuren</v>
      </c>
      <c r="DH1513" s="6"/>
      <c r="DJ1513" s="6"/>
      <c r="DK1513" s="6"/>
      <c r="DL1513" s="6"/>
      <c r="DM1513" s="6"/>
      <c r="DN1513" s="6"/>
      <c r="DO1513" s="6"/>
      <c r="DP1513" s="6"/>
      <c r="DQ1513" s="6"/>
      <c r="DR1513" s="6"/>
      <c r="DS1513" s="6"/>
      <c r="DU1513" s="6"/>
      <c r="DV1513" s="6"/>
      <c r="DW1513" s="6"/>
      <c r="DX1513" s="6"/>
      <c r="DY1513" s="6"/>
      <c r="DZ1513" s="6"/>
      <c r="EA1513" s="6"/>
      <c r="EB1513" s="6"/>
      <c r="EC1513" s="6"/>
      <c r="ED1513" s="6"/>
      <c r="EE1513" s="6"/>
      <c r="EF1513" s="6"/>
      <c r="EG1513" s="6"/>
    </row>
    <row r="1514" spans="48:137" customFormat="1" x14ac:dyDescent="0.2">
      <c r="AV1514" s="6"/>
      <c r="AW1514" s="158"/>
      <c r="AX1514" s="158"/>
      <c r="AY1514" s="158"/>
      <c r="AZ1514" s="158"/>
      <c r="BA1514" s="158"/>
      <c r="BB1514" s="6"/>
      <c r="BC1514" s="6"/>
      <c r="BD1514" s="6"/>
      <c r="BE1514" s="6"/>
      <c r="BF1514" s="6"/>
      <c r="BG1514" s="6"/>
      <c r="BH1514" s="6"/>
      <c r="BI1514" s="6"/>
      <c r="BJ1514" s="6"/>
      <c r="BK1514" s="6"/>
      <c r="BL1514" s="6"/>
      <c r="BM1514" s="6"/>
      <c r="BN1514" s="6"/>
      <c r="BO1514" s="6"/>
      <c r="BP1514" s="6"/>
      <c r="BQ1514" s="6"/>
      <c r="BR1514" s="6"/>
      <c r="BS1514" s="6"/>
      <c r="BT1514" s="6"/>
      <c r="BU1514" s="6"/>
      <c r="BV1514" s="6"/>
      <c r="BW1514" s="6"/>
      <c r="BX1514" s="6"/>
      <c r="BY1514" s="6"/>
      <c r="BZ1514" s="6"/>
      <c r="CA1514" s="6"/>
      <c r="CB1514" s="6"/>
      <c r="CC1514" s="6"/>
      <c r="CD1514" s="6"/>
      <c r="CE1514" s="6"/>
      <c r="CF1514" s="6"/>
      <c r="CG1514" s="6"/>
      <c r="CH1514" s="6"/>
      <c r="CI1514" s="6"/>
      <c r="CJ1514" s="6"/>
      <c r="CK1514" s="6"/>
      <c r="CL1514" s="6"/>
      <c r="CN1514" s="6"/>
      <c r="CO1514" s="6"/>
      <c r="CP1514" s="6"/>
      <c r="CQ1514" s="6"/>
      <c r="CR1514" s="6"/>
      <c r="CS1514" s="6"/>
      <c r="CT1514" s="6"/>
      <c r="CU1514" s="6"/>
      <c r="CV1514" s="6"/>
      <c r="CW1514" s="6"/>
      <c r="CX1514" s="6"/>
      <c r="CY1514" s="6"/>
      <c r="CZ1514" s="6"/>
      <c r="DA1514" s="6"/>
      <c r="DB1514" s="6"/>
      <c r="DC1514" s="6"/>
      <c r="DD1514" s="6"/>
      <c r="DE1514" s="6"/>
      <c r="DF1514" s="6"/>
      <c r="DG1514" s="6" t="str">
        <f>"Ink"&amp;Stam!F40</f>
        <v>Ink130 Crediteuren</v>
      </c>
      <c r="DH1514" s="6"/>
      <c r="DJ1514" s="6"/>
      <c r="DK1514" s="6"/>
      <c r="DL1514" s="6"/>
      <c r="DM1514" s="6"/>
      <c r="DN1514" s="6"/>
      <c r="DO1514" s="6"/>
      <c r="DP1514" s="6"/>
      <c r="DQ1514" s="6"/>
      <c r="DR1514" s="6"/>
      <c r="DS1514" s="6"/>
      <c r="DU1514" s="6"/>
      <c r="DV1514" s="6"/>
      <c r="DW1514" s="6"/>
      <c r="DX1514" s="6"/>
      <c r="DY1514" s="6"/>
      <c r="DZ1514" s="6"/>
      <c r="EA1514" s="6"/>
      <c r="EB1514" s="6"/>
      <c r="EC1514" s="6"/>
      <c r="ED1514" s="6"/>
      <c r="EE1514" s="6"/>
      <c r="EF1514" s="6"/>
      <c r="EG1514" s="6"/>
    </row>
    <row r="1515" spans="48:137" customFormat="1" x14ac:dyDescent="0.2">
      <c r="AV1515" s="6"/>
      <c r="AW1515" s="158"/>
      <c r="AX1515" s="158"/>
      <c r="AY1515" s="158"/>
      <c r="AZ1515" s="158"/>
      <c r="BA1515" s="158"/>
      <c r="BB1515" s="6"/>
      <c r="BC1515" s="6"/>
      <c r="BD1515" s="6"/>
      <c r="BE1515" s="6"/>
      <c r="BF1515" s="6"/>
      <c r="BG1515" s="6"/>
      <c r="BH1515" s="6"/>
      <c r="BI1515" s="6"/>
      <c r="BJ1515" s="6"/>
      <c r="BK1515" s="6"/>
      <c r="BL1515" s="6"/>
      <c r="BM1515" s="6"/>
      <c r="BN1515" s="6"/>
      <c r="BO1515" s="6"/>
      <c r="BP1515" s="6"/>
      <c r="BQ1515" s="6"/>
      <c r="BR1515" s="6"/>
      <c r="BS1515" s="6"/>
      <c r="BT1515" s="6"/>
      <c r="BU1515" s="6"/>
      <c r="BV1515" s="6"/>
      <c r="BW1515" s="6"/>
      <c r="BX1515" s="6"/>
      <c r="BY1515" s="6"/>
      <c r="BZ1515" s="6"/>
      <c r="CA1515" s="6"/>
      <c r="CB1515" s="6"/>
      <c r="CC1515" s="6"/>
      <c r="CD1515" s="6"/>
      <c r="CE1515" s="6"/>
      <c r="CF1515" s="6"/>
      <c r="CG1515" s="6"/>
      <c r="CH1515" s="6"/>
      <c r="CI1515" s="6"/>
      <c r="CJ1515" s="6"/>
      <c r="CK1515" s="6"/>
      <c r="CL1515" s="6"/>
      <c r="CN1515" s="6"/>
      <c r="CO1515" s="6"/>
      <c r="CP1515" s="6"/>
      <c r="CQ1515" s="6"/>
      <c r="CR1515" s="6"/>
      <c r="CS1515" s="6"/>
      <c r="CT1515" s="6"/>
      <c r="CU1515" s="6"/>
      <c r="CV1515" s="6"/>
      <c r="CW1515" s="6"/>
      <c r="CX1515" s="6"/>
      <c r="CY1515" s="6"/>
      <c r="CZ1515" s="6"/>
      <c r="DA1515" s="6"/>
      <c r="DB1515" s="6"/>
      <c r="DC1515" s="6"/>
      <c r="DD1515" s="6"/>
      <c r="DE1515" s="6"/>
      <c r="DF1515" s="6"/>
      <c r="DG1515" s="6" t="str">
        <f>"Ink"&amp;Stam!F41</f>
        <v>Ink150 Te vorderen btw boekjaar</v>
      </c>
      <c r="DH1515" s="6"/>
      <c r="DJ1515" s="6"/>
      <c r="DK1515" s="6"/>
      <c r="DL1515" s="6"/>
      <c r="DM1515" s="6"/>
      <c r="DN1515" s="6"/>
      <c r="DO1515" s="6"/>
      <c r="DP1515" s="6"/>
      <c r="DQ1515" s="6"/>
      <c r="DR1515" s="6"/>
      <c r="DS1515" s="6"/>
      <c r="DU1515" s="6"/>
      <c r="DV1515" s="6"/>
      <c r="DW1515" s="6"/>
      <c r="DX1515" s="6"/>
      <c r="DY1515" s="6"/>
      <c r="DZ1515" s="6"/>
      <c r="EA1515" s="6"/>
      <c r="EB1515" s="6"/>
      <c r="EC1515" s="6"/>
      <c r="ED1515" s="6"/>
      <c r="EE1515" s="6"/>
      <c r="EF1515" s="6"/>
      <c r="EG1515" s="6"/>
    </row>
    <row r="1516" spans="48:137" customFormat="1" x14ac:dyDescent="0.2">
      <c r="AV1516" s="6"/>
      <c r="AW1516" s="158"/>
      <c r="AX1516" s="158"/>
      <c r="AY1516" s="158"/>
      <c r="AZ1516" s="158"/>
      <c r="BA1516" s="158"/>
      <c r="BB1516" s="6"/>
      <c r="BC1516" s="6"/>
      <c r="BD1516" s="6"/>
      <c r="BE1516" s="6"/>
      <c r="BF1516" s="6"/>
      <c r="BG1516" s="6"/>
      <c r="BH1516" s="6"/>
      <c r="BI1516" s="6"/>
      <c r="BJ1516" s="6"/>
      <c r="BK1516" s="6"/>
      <c r="BL1516" s="6"/>
      <c r="BM1516" s="6"/>
      <c r="BN1516" s="6"/>
      <c r="BO1516" s="6"/>
      <c r="BP1516" s="6"/>
      <c r="BQ1516" s="6"/>
      <c r="BR1516" s="6"/>
      <c r="BS1516" s="6"/>
      <c r="BT1516" s="6"/>
      <c r="BU1516" s="6"/>
      <c r="BV1516" s="6"/>
      <c r="BW1516" s="6"/>
      <c r="BX1516" s="6"/>
      <c r="BY1516" s="6"/>
      <c r="BZ1516" s="6"/>
      <c r="CA1516" s="6"/>
      <c r="CB1516" s="6"/>
      <c r="CC1516" s="6"/>
      <c r="CD1516" s="6"/>
      <c r="CE1516" s="6"/>
      <c r="CF1516" s="6"/>
      <c r="CG1516" s="6"/>
      <c r="CH1516" s="6"/>
      <c r="CI1516" s="6"/>
      <c r="CJ1516" s="6"/>
      <c r="CK1516" s="6"/>
      <c r="CL1516" s="6"/>
      <c r="CN1516" s="6"/>
      <c r="CO1516" s="6"/>
      <c r="CP1516" s="6"/>
      <c r="CQ1516" s="6"/>
      <c r="CR1516" s="6"/>
      <c r="CS1516" s="6"/>
      <c r="CT1516" s="6"/>
      <c r="CU1516" s="6"/>
      <c r="CV1516" s="6"/>
      <c r="CW1516" s="6"/>
      <c r="CX1516" s="6"/>
      <c r="CY1516" s="6"/>
      <c r="CZ1516" s="6"/>
      <c r="DA1516" s="6"/>
      <c r="DB1516" s="6"/>
      <c r="DC1516" s="6"/>
      <c r="DD1516" s="6"/>
      <c r="DE1516" s="6"/>
      <c r="DF1516" s="6"/>
      <c r="DG1516" s="6" t="str">
        <f>"Ink"&amp;Stam!F45</f>
        <v>Ink155 Te betalen btw boekjaar</v>
      </c>
      <c r="DH1516" s="6"/>
      <c r="DJ1516" s="6"/>
      <c r="DK1516" s="6"/>
      <c r="DL1516" s="6"/>
      <c r="DM1516" s="6"/>
      <c r="DN1516" s="6"/>
      <c r="DO1516" s="6"/>
      <c r="DP1516" s="6"/>
      <c r="DQ1516" s="6"/>
      <c r="DR1516" s="6"/>
      <c r="DS1516" s="6"/>
      <c r="DU1516" s="6"/>
      <c r="DV1516" s="6"/>
      <c r="DW1516" s="6"/>
      <c r="DX1516" s="6"/>
      <c r="DY1516" s="6"/>
      <c r="DZ1516" s="6"/>
      <c r="EA1516" s="6"/>
      <c r="EB1516" s="6"/>
      <c r="EC1516" s="6"/>
      <c r="ED1516" s="6"/>
      <c r="EE1516" s="6"/>
      <c r="EF1516" s="6"/>
      <c r="EG1516" s="6"/>
    </row>
    <row r="1517" spans="48:137" customFormat="1" x14ac:dyDescent="0.2">
      <c r="AV1517" s="6"/>
      <c r="AW1517" s="158"/>
      <c r="AX1517" s="158"/>
      <c r="AY1517" s="158"/>
      <c r="AZ1517" s="158"/>
      <c r="BA1517" s="158"/>
      <c r="BB1517" s="6"/>
      <c r="BC1517" s="6"/>
      <c r="BD1517" s="6"/>
      <c r="BE1517" s="6"/>
      <c r="BF1517" s="6"/>
      <c r="BG1517" s="6"/>
      <c r="BH1517" s="6"/>
      <c r="BI1517" s="6"/>
      <c r="BJ1517" s="6"/>
      <c r="BK1517" s="6"/>
      <c r="BL1517" s="6"/>
      <c r="BM1517" s="6"/>
      <c r="BN1517" s="6"/>
      <c r="BO1517" s="6"/>
      <c r="BP1517" s="6"/>
      <c r="BQ1517" s="6"/>
      <c r="BR1517" s="6"/>
      <c r="BS1517" s="6"/>
      <c r="BT1517" s="6"/>
      <c r="BU1517" s="6"/>
      <c r="BV1517" s="6"/>
      <c r="BW1517" s="6"/>
      <c r="BX1517" s="6"/>
      <c r="BY1517" s="6"/>
      <c r="BZ1517" s="6"/>
      <c r="CA1517" s="6"/>
      <c r="CB1517" s="6"/>
      <c r="CC1517" s="6"/>
      <c r="CD1517" s="6"/>
      <c r="CE1517" s="6"/>
      <c r="CF1517" s="6"/>
      <c r="CG1517" s="6"/>
      <c r="CH1517" s="6"/>
      <c r="CI1517" s="6"/>
      <c r="CJ1517" s="6"/>
      <c r="CK1517" s="6"/>
      <c r="CL1517" s="6"/>
      <c r="CN1517" s="6"/>
      <c r="CO1517" s="6"/>
      <c r="CP1517" s="6"/>
      <c r="CQ1517" s="6"/>
      <c r="CR1517" s="6"/>
      <c r="CS1517" s="6"/>
      <c r="CT1517" s="6"/>
      <c r="CU1517" s="6"/>
      <c r="CV1517" s="6"/>
      <c r="CW1517" s="6"/>
      <c r="CX1517" s="6"/>
      <c r="CY1517" s="6"/>
      <c r="CZ1517" s="6"/>
      <c r="DA1517" s="6"/>
      <c r="DB1517" s="6"/>
      <c r="DC1517" s="6"/>
      <c r="DD1517" s="6"/>
      <c r="DE1517" s="6"/>
      <c r="DF1517" s="6"/>
      <c r="DG1517" s="6" t="str">
        <f>"Ink"&amp;Stam!F61</f>
        <v>Ink180 Rabobank</v>
      </c>
      <c r="DH1517" s="6"/>
      <c r="DJ1517" s="6"/>
      <c r="DK1517" s="6"/>
      <c r="DL1517" s="6"/>
      <c r="DM1517" s="6"/>
      <c r="DN1517" s="6"/>
      <c r="DO1517" s="6"/>
      <c r="DP1517" s="6"/>
      <c r="DQ1517" s="6"/>
      <c r="DR1517" s="6"/>
      <c r="DS1517" s="6"/>
      <c r="DU1517" s="6"/>
      <c r="DV1517" s="6"/>
      <c r="DW1517" s="6"/>
      <c r="DX1517" s="6"/>
      <c r="DY1517" s="6"/>
      <c r="DZ1517" s="6"/>
      <c r="EA1517" s="6"/>
      <c r="EB1517" s="6"/>
      <c r="EC1517" s="6"/>
      <c r="ED1517" s="6"/>
      <c r="EE1517" s="6"/>
      <c r="EF1517" s="6"/>
      <c r="EG1517" s="6"/>
    </row>
    <row r="1518" spans="48:137" customFormat="1" x14ac:dyDescent="0.2">
      <c r="AV1518" s="6"/>
      <c r="AW1518" s="158"/>
      <c r="AX1518" s="158"/>
      <c r="AY1518" s="158"/>
      <c r="AZ1518" s="158"/>
      <c r="BA1518" s="158"/>
      <c r="BB1518" s="6"/>
      <c r="BC1518" s="6"/>
      <c r="BD1518" s="6"/>
      <c r="BE1518" s="6"/>
      <c r="BF1518" s="6"/>
      <c r="BG1518" s="6"/>
      <c r="BH1518" s="6"/>
      <c r="BI1518" s="6"/>
      <c r="BJ1518" s="6"/>
      <c r="BK1518" s="6"/>
      <c r="BL1518" s="6"/>
      <c r="BM1518" s="6"/>
      <c r="BN1518" s="6"/>
      <c r="BO1518" s="6"/>
      <c r="BP1518" s="6"/>
      <c r="BQ1518" s="6"/>
      <c r="BR1518" s="6"/>
      <c r="BS1518" s="6"/>
      <c r="BT1518" s="6"/>
      <c r="BU1518" s="6"/>
      <c r="BV1518" s="6"/>
      <c r="BW1518" s="6"/>
      <c r="BX1518" s="6"/>
      <c r="BY1518" s="6"/>
      <c r="BZ1518" s="6"/>
      <c r="CA1518" s="6"/>
      <c r="CB1518" s="6"/>
      <c r="CC1518" s="6"/>
      <c r="CD1518" s="6"/>
      <c r="CE1518" s="6"/>
      <c r="CF1518" s="6"/>
      <c r="CG1518" s="6"/>
      <c r="CH1518" s="6"/>
      <c r="CI1518" s="6"/>
      <c r="CJ1518" s="6"/>
      <c r="CK1518" s="6"/>
      <c r="CL1518" s="6"/>
      <c r="CN1518" s="6"/>
      <c r="CO1518" s="6"/>
      <c r="CP1518" s="6"/>
      <c r="CQ1518" s="6"/>
      <c r="CR1518" s="6"/>
      <c r="CS1518" s="6"/>
      <c r="CT1518" s="6"/>
      <c r="CU1518" s="6"/>
      <c r="CV1518" s="6"/>
      <c r="CW1518" s="6"/>
      <c r="CX1518" s="6"/>
      <c r="CY1518" s="6"/>
      <c r="CZ1518" s="6"/>
      <c r="DA1518" s="6"/>
      <c r="DB1518" s="6"/>
      <c r="DC1518" s="6"/>
      <c r="DD1518" s="6"/>
      <c r="DE1518" s="6"/>
      <c r="DF1518" s="6"/>
      <c r="DG1518" s="6" t="str">
        <f>"Ink"&amp;Stam!F62</f>
        <v>Ink181 Fortis Rea3</v>
      </c>
      <c r="DH1518" s="6"/>
      <c r="DJ1518" s="6"/>
      <c r="DK1518" s="6"/>
      <c r="DL1518" s="6"/>
      <c r="DM1518" s="6"/>
      <c r="DN1518" s="6"/>
      <c r="DO1518" s="6"/>
      <c r="DP1518" s="6"/>
      <c r="DQ1518" s="6"/>
      <c r="DR1518" s="6"/>
      <c r="DS1518" s="6"/>
      <c r="DU1518" s="6"/>
      <c r="DV1518" s="6"/>
      <c r="DW1518" s="6"/>
      <c r="DX1518" s="6"/>
      <c r="DY1518" s="6"/>
      <c r="DZ1518" s="6"/>
      <c r="EA1518" s="6"/>
      <c r="EB1518" s="6"/>
      <c r="EC1518" s="6"/>
      <c r="ED1518" s="6"/>
      <c r="EE1518" s="6"/>
      <c r="EF1518" s="6"/>
      <c r="EG1518" s="6"/>
    </row>
    <row r="1519" spans="48:137" customFormat="1" x14ac:dyDescent="0.2">
      <c r="AV1519" s="6"/>
      <c r="AW1519" s="158"/>
      <c r="AX1519" s="158"/>
      <c r="AY1519" s="158"/>
      <c r="AZ1519" s="158"/>
      <c r="BA1519" s="158"/>
      <c r="BB1519" s="6"/>
      <c r="BC1519" s="6"/>
      <c r="BD1519" s="6"/>
      <c r="BE1519" s="6"/>
      <c r="BF1519" s="6"/>
      <c r="BG1519" s="6"/>
      <c r="BH1519" s="6"/>
      <c r="BI1519" s="6"/>
      <c r="BJ1519" s="6"/>
      <c r="BK1519" s="6"/>
      <c r="BL1519" s="6"/>
      <c r="BM1519" s="6"/>
      <c r="BN1519" s="6"/>
      <c r="BO1519" s="6"/>
      <c r="BP1519" s="6"/>
      <c r="BQ1519" s="6"/>
      <c r="BR1519" s="6"/>
      <c r="BS1519" s="6"/>
      <c r="BT1519" s="6"/>
      <c r="BU1519" s="6"/>
      <c r="BV1519" s="6"/>
      <c r="BW1519" s="6"/>
      <c r="BX1519" s="6"/>
      <c r="BY1519" s="6"/>
      <c r="BZ1519" s="6"/>
      <c r="CA1519" s="6"/>
      <c r="CB1519" s="6"/>
      <c r="CC1519" s="6"/>
      <c r="CD1519" s="6"/>
      <c r="CE1519" s="6"/>
      <c r="CF1519" s="6"/>
      <c r="CG1519" s="6"/>
      <c r="CH1519" s="6"/>
      <c r="CI1519" s="6"/>
      <c r="CJ1519" s="6"/>
      <c r="CK1519" s="6"/>
      <c r="CL1519" s="6"/>
      <c r="CN1519" s="6"/>
      <c r="CO1519" s="6"/>
      <c r="CP1519" s="6"/>
      <c r="CQ1519" s="6"/>
      <c r="CR1519" s="6"/>
      <c r="CS1519" s="6"/>
      <c r="CT1519" s="6"/>
      <c r="CU1519" s="6"/>
      <c r="CV1519" s="6"/>
      <c r="CW1519" s="6"/>
      <c r="CX1519" s="6"/>
      <c r="CY1519" s="6"/>
      <c r="CZ1519" s="6"/>
      <c r="DA1519" s="6"/>
      <c r="DB1519" s="6"/>
      <c r="DC1519" s="6"/>
      <c r="DD1519" s="6"/>
      <c r="DE1519" s="6"/>
      <c r="DF1519" s="6"/>
      <c r="DG1519" s="6" t="str">
        <f>"Ink"&amp;Stam!F63</f>
        <v>Ink182 Lehmann</v>
      </c>
      <c r="DH1519" s="6"/>
      <c r="DJ1519" s="6"/>
      <c r="DK1519" s="6"/>
      <c r="DL1519" s="6"/>
      <c r="DM1519" s="6"/>
      <c r="DN1519" s="6"/>
      <c r="DO1519" s="6"/>
      <c r="DP1519" s="6"/>
      <c r="DQ1519" s="6"/>
      <c r="DR1519" s="6"/>
      <c r="DS1519" s="6"/>
      <c r="DU1519" s="6"/>
      <c r="DV1519" s="6"/>
      <c r="DW1519" s="6"/>
      <c r="DX1519" s="6"/>
      <c r="DY1519" s="6"/>
      <c r="DZ1519" s="6"/>
      <c r="EA1519" s="6"/>
      <c r="EB1519" s="6"/>
      <c r="EC1519" s="6"/>
      <c r="ED1519" s="6"/>
      <c r="EE1519" s="6"/>
      <c r="EF1519" s="6"/>
      <c r="EG1519" s="6"/>
    </row>
    <row r="1520" spans="48:137" customFormat="1" x14ac:dyDescent="0.2">
      <c r="AV1520" s="6"/>
      <c r="AW1520" s="158"/>
      <c r="AX1520" s="158"/>
      <c r="AY1520" s="158"/>
      <c r="AZ1520" s="158"/>
      <c r="BA1520" s="158"/>
      <c r="BB1520" s="6"/>
      <c r="BC1520" s="6"/>
      <c r="BD1520" s="6"/>
      <c r="BE1520" s="6"/>
      <c r="BF1520" s="6"/>
      <c r="BG1520" s="6"/>
      <c r="BH1520" s="6"/>
      <c r="BI1520" s="6"/>
      <c r="BJ1520" s="6"/>
      <c r="BK1520" s="6"/>
      <c r="BL1520" s="6"/>
      <c r="BM1520" s="6"/>
      <c r="BN1520" s="6"/>
      <c r="BO1520" s="6"/>
      <c r="BP1520" s="6"/>
      <c r="BQ1520" s="6"/>
      <c r="BR1520" s="6"/>
      <c r="BS1520" s="6"/>
      <c r="BT1520" s="6"/>
      <c r="BU1520" s="6"/>
      <c r="BV1520" s="6"/>
      <c r="BW1520" s="6"/>
      <c r="BX1520" s="6"/>
      <c r="BY1520" s="6"/>
      <c r="BZ1520" s="6"/>
      <c r="CA1520" s="6"/>
      <c r="CB1520" s="6"/>
      <c r="CC1520" s="6"/>
      <c r="CD1520" s="6"/>
      <c r="CE1520" s="6"/>
      <c r="CF1520" s="6"/>
      <c r="CG1520" s="6"/>
      <c r="CH1520" s="6"/>
      <c r="CI1520" s="6"/>
      <c r="CJ1520" s="6"/>
      <c r="CK1520" s="6"/>
      <c r="CL1520" s="6"/>
      <c r="CN1520" s="6"/>
      <c r="CO1520" s="6"/>
      <c r="CP1520" s="6"/>
      <c r="CQ1520" s="6"/>
      <c r="CR1520" s="6"/>
      <c r="CS1520" s="6"/>
      <c r="CT1520" s="6"/>
      <c r="CU1520" s="6"/>
      <c r="CV1520" s="6"/>
      <c r="CW1520" s="6"/>
      <c r="CX1520" s="6"/>
      <c r="CY1520" s="6"/>
      <c r="CZ1520" s="6"/>
      <c r="DA1520" s="6"/>
      <c r="DB1520" s="6"/>
      <c r="DC1520" s="6"/>
      <c r="DD1520" s="6"/>
      <c r="DE1520" s="6"/>
      <c r="DF1520" s="6"/>
      <c r="DG1520" s="6" t="str">
        <f>"Ink"&amp;Stam!F64</f>
        <v>Ink183 Fortis Reaal</v>
      </c>
      <c r="DH1520" s="6"/>
      <c r="DJ1520" s="6"/>
      <c r="DK1520" s="6"/>
      <c r="DL1520" s="6"/>
      <c r="DM1520" s="6"/>
      <c r="DN1520" s="6"/>
      <c r="DO1520" s="6"/>
      <c r="DP1520" s="6"/>
      <c r="DQ1520" s="6"/>
      <c r="DR1520" s="6"/>
      <c r="DS1520" s="6"/>
      <c r="DU1520" s="6"/>
      <c r="DV1520" s="6"/>
      <c r="DW1520" s="6"/>
      <c r="DX1520" s="6"/>
      <c r="DY1520" s="6"/>
      <c r="DZ1520" s="6"/>
      <c r="EA1520" s="6"/>
      <c r="EB1520" s="6"/>
      <c r="EC1520" s="6"/>
      <c r="ED1520" s="6"/>
      <c r="EE1520" s="6"/>
      <c r="EF1520" s="6"/>
      <c r="EG1520" s="6"/>
    </row>
    <row r="1521" spans="48:137" customFormat="1" x14ac:dyDescent="0.2">
      <c r="AV1521" s="6"/>
      <c r="AW1521" s="158"/>
      <c r="AX1521" s="158"/>
      <c r="AY1521" s="158"/>
      <c r="AZ1521" s="158"/>
      <c r="BA1521" s="158"/>
      <c r="BB1521" s="6"/>
      <c r="BC1521" s="6"/>
      <c r="BD1521" s="6"/>
      <c r="BE1521" s="6"/>
      <c r="BF1521" s="6"/>
      <c r="BG1521" s="6"/>
      <c r="BH1521" s="6"/>
      <c r="BI1521" s="6"/>
      <c r="BJ1521" s="6"/>
      <c r="BK1521" s="6"/>
      <c r="BL1521" s="6"/>
      <c r="BM1521" s="6"/>
      <c r="BN1521" s="6"/>
      <c r="BO1521" s="6"/>
      <c r="BP1521" s="6"/>
      <c r="BQ1521" s="6"/>
      <c r="BR1521" s="6"/>
      <c r="BS1521" s="6"/>
      <c r="BT1521" s="6"/>
      <c r="BU1521" s="6"/>
      <c r="BV1521" s="6"/>
      <c r="BW1521" s="6"/>
      <c r="BX1521" s="6"/>
      <c r="BY1521" s="6"/>
      <c r="BZ1521" s="6"/>
      <c r="CA1521" s="6"/>
      <c r="CB1521" s="6"/>
      <c r="CC1521" s="6"/>
      <c r="CD1521" s="6"/>
      <c r="CE1521" s="6"/>
      <c r="CF1521" s="6"/>
      <c r="CG1521" s="6"/>
      <c r="CH1521" s="6"/>
      <c r="CI1521" s="6"/>
      <c r="CJ1521" s="6"/>
      <c r="CK1521" s="6"/>
      <c r="CL1521" s="6"/>
      <c r="CN1521" s="6"/>
      <c r="CO1521" s="6"/>
      <c r="CP1521" s="6"/>
      <c r="CQ1521" s="6"/>
      <c r="CR1521" s="6"/>
      <c r="CS1521" s="6"/>
      <c r="CT1521" s="6"/>
      <c r="CU1521" s="6"/>
      <c r="CV1521" s="6"/>
      <c r="CW1521" s="6"/>
      <c r="CX1521" s="6"/>
      <c r="CY1521" s="6"/>
      <c r="CZ1521" s="6"/>
      <c r="DA1521" s="6"/>
      <c r="DB1521" s="6"/>
      <c r="DC1521" s="6"/>
      <c r="DD1521" s="6"/>
      <c r="DE1521" s="6"/>
      <c r="DF1521" s="6"/>
      <c r="DG1521" s="6" t="str">
        <f>"Ink"&amp;Stam!F65</f>
        <v>Ink184 Fortis Rea3</v>
      </c>
      <c r="DH1521" s="6"/>
      <c r="DJ1521" s="6"/>
      <c r="DK1521" s="6"/>
      <c r="DL1521" s="6"/>
      <c r="DM1521" s="6"/>
      <c r="DN1521" s="6"/>
      <c r="DO1521" s="6"/>
      <c r="DP1521" s="6"/>
      <c r="DQ1521" s="6"/>
      <c r="DR1521" s="6"/>
      <c r="DS1521" s="6"/>
      <c r="DU1521" s="6"/>
      <c r="DV1521" s="6"/>
      <c r="DW1521" s="6"/>
      <c r="DX1521" s="6"/>
      <c r="DY1521" s="6"/>
      <c r="DZ1521" s="6"/>
      <c r="EA1521" s="6"/>
      <c r="EB1521" s="6"/>
      <c r="EC1521" s="6"/>
      <c r="ED1521" s="6"/>
      <c r="EE1521" s="6"/>
      <c r="EF1521" s="6"/>
      <c r="EG1521" s="6"/>
    </row>
    <row r="1522" spans="48:137" customFormat="1" x14ac:dyDescent="0.2">
      <c r="AV1522" s="6"/>
      <c r="AW1522" s="158"/>
      <c r="AX1522" s="158"/>
      <c r="AY1522" s="158"/>
      <c r="AZ1522" s="158"/>
      <c r="BA1522" s="158"/>
      <c r="BB1522" s="6"/>
      <c r="BC1522" s="6"/>
      <c r="BD1522" s="6"/>
      <c r="BE1522" s="6"/>
      <c r="BF1522" s="6"/>
      <c r="BG1522" s="6"/>
      <c r="BH1522" s="6"/>
      <c r="BI1522" s="6"/>
      <c r="BJ1522" s="6"/>
      <c r="BK1522" s="6"/>
      <c r="BL1522" s="6"/>
      <c r="BM1522" s="6"/>
      <c r="BN1522" s="6"/>
      <c r="BO1522" s="6"/>
      <c r="BP1522" s="6"/>
      <c r="BQ1522" s="6"/>
      <c r="BR1522" s="6"/>
      <c r="BS1522" s="6"/>
      <c r="BT1522" s="6"/>
      <c r="BU1522" s="6"/>
      <c r="BV1522" s="6"/>
      <c r="BW1522" s="6"/>
      <c r="BX1522" s="6"/>
      <c r="BY1522" s="6"/>
      <c r="BZ1522" s="6"/>
      <c r="CA1522" s="6"/>
      <c r="CB1522" s="6"/>
      <c r="CC1522" s="6"/>
      <c r="CD1522" s="6"/>
      <c r="CE1522" s="6"/>
      <c r="CF1522" s="6"/>
      <c r="CG1522" s="6"/>
      <c r="CH1522" s="6"/>
      <c r="CI1522" s="6"/>
      <c r="CJ1522" s="6"/>
      <c r="CK1522" s="6"/>
      <c r="CL1522" s="6"/>
      <c r="CN1522" s="6"/>
      <c r="CO1522" s="6"/>
      <c r="CP1522" s="6"/>
      <c r="CQ1522" s="6"/>
      <c r="CR1522" s="6"/>
      <c r="CS1522" s="6"/>
      <c r="CT1522" s="6"/>
      <c r="CU1522" s="6"/>
      <c r="CV1522" s="6"/>
      <c r="CW1522" s="6"/>
      <c r="CX1522" s="6"/>
      <c r="CY1522" s="6"/>
      <c r="CZ1522" s="6"/>
      <c r="DA1522" s="6"/>
      <c r="DB1522" s="6"/>
      <c r="DC1522" s="6"/>
      <c r="DD1522" s="6"/>
      <c r="DE1522" s="6"/>
      <c r="DF1522" s="6"/>
      <c r="DG1522" s="6" t="str">
        <f>"Ink"&amp;Stam!F66</f>
        <v>Ink185 Fortis Rea3</v>
      </c>
      <c r="DH1522" s="6"/>
      <c r="DJ1522" s="6"/>
      <c r="DK1522" s="6"/>
      <c r="DL1522" s="6"/>
      <c r="DM1522" s="6"/>
      <c r="DN1522" s="6"/>
      <c r="DO1522" s="6"/>
      <c r="DP1522" s="6"/>
      <c r="DQ1522" s="6"/>
      <c r="DR1522" s="6"/>
      <c r="DS1522" s="6"/>
      <c r="DU1522" s="6"/>
      <c r="DV1522" s="6"/>
      <c r="DW1522" s="6"/>
      <c r="DX1522" s="6"/>
      <c r="DY1522" s="6"/>
      <c r="DZ1522" s="6"/>
      <c r="EA1522" s="6"/>
      <c r="EB1522" s="6"/>
      <c r="EC1522" s="6"/>
      <c r="ED1522" s="6"/>
      <c r="EE1522" s="6"/>
      <c r="EF1522" s="6"/>
      <c r="EG1522" s="6"/>
    </row>
    <row r="1523" spans="48:137" customFormat="1" x14ac:dyDescent="0.2">
      <c r="AV1523" s="6"/>
      <c r="AW1523" s="158"/>
      <c r="AX1523" s="158"/>
      <c r="AY1523" s="158"/>
      <c r="AZ1523" s="158"/>
      <c r="BA1523" s="158"/>
      <c r="BB1523" s="6"/>
      <c r="BC1523" s="6"/>
      <c r="BD1523" s="6"/>
      <c r="BE1523" s="6"/>
      <c r="BF1523" s="6"/>
      <c r="BG1523" s="6"/>
      <c r="BH1523" s="6"/>
      <c r="BI1523" s="6"/>
      <c r="BJ1523" s="6"/>
      <c r="BK1523" s="6"/>
      <c r="BL1523" s="6"/>
      <c r="BM1523" s="6"/>
      <c r="BN1523" s="6"/>
      <c r="BO1523" s="6"/>
      <c r="BP1523" s="6"/>
      <c r="BQ1523" s="6"/>
      <c r="BR1523" s="6"/>
      <c r="BS1523" s="6"/>
      <c r="BT1523" s="6"/>
      <c r="BU1523" s="6"/>
      <c r="BV1523" s="6"/>
      <c r="BW1523" s="6"/>
      <c r="BX1523" s="6"/>
      <c r="BY1523" s="6"/>
      <c r="BZ1523" s="6"/>
      <c r="CA1523" s="6"/>
      <c r="CB1523" s="6"/>
      <c r="CC1523" s="6"/>
      <c r="CD1523" s="6"/>
      <c r="CE1523" s="6"/>
      <c r="CF1523" s="6"/>
      <c r="CG1523" s="6"/>
      <c r="CH1523" s="6"/>
      <c r="CI1523" s="6"/>
      <c r="CJ1523" s="6"/>
      <c r="CK1523" s="6"/>
      <c r="CL1523" s="6"/>
      <c r="CN1523" s="6"/>
      <c r="CO1523" s="6"/>
      <c r="CP1523" s="6"/>
      <c r="CQ1523" s="6"/>
      <c r="CR1523" s="6"/>
      <c r="CS1523" s="6"/>
      <c r="CT1523" s="6"/>
      <c r="CU1523" s="6"/>
      <c r="CV1523" s="6"/>
      <c r="CW1523" s="6"/>
      <c r="CX1523" s="6"/>
      <c r="CY1523" s="6"/>
      <c r="CZ1523" s="6"/>
      <c r="DA1523" s="6"/>
      <c r="DB1523" s="6"/>
      <c r="DC1523" s="6"/>
      <c r="DD1523" s="6"/>
      <c r="DE1523" s="6"/>
      <c r="DF1523" s="6"/>
      <c r="DG1523" s="6" t="str">
        <f>"Ink"&amp;Stam!F67</f>
        <v>Ink186 Bank 2</v>
      </c>
      <c r="DH1523" s="6"/>
      <c r="DJ1523" s="6"/>
      <c r="DK1523" s="6"/>
      <c r="DL1523" s="6"/>
      <c r="DM1523" s="6"/>
      <c r="DN1523" s="6"/>
      <c r="DO1523" s="6"/>
      <c r="DP1523" s="6"/>
      <c r="DQ1523" s="6"/>
      <c r="DR1523" s="6"/>
      <c r="DS1523" s="6"/>
      <c r="DU1523" s="6"/>
      <c r="DV1523" s="6"/>
      <c r="DW1523" s="6"/>
      <c r="DX1523" s="6"/>
      <c r="DY1523" s="6"/>
      <c r="DZ1523" s="6"/>
      <c r="EA1523" s="6"/>
      <c r="EB1523" s="6"/>
      <c r="EC1523" s="6"/>
      <c r="ED1523" s="6"/>
      <c r="EE1523" s="6"/>
      <c r="EF1523" s="6"/>
      <c r="EG1523" s="6"/>
    </row>
    <row r="1524" spans="48:137" customFormat="1" x14ac:dyDescent="0.2">
      <c r="AV1524" s="6"/>
      <c r="AW1524" s="158"/>
      <c r="AX1524" s="158"/>
      <c r="AY1524" s="158"/>
      <c r="AZ1524" s="158"/>
      <c r="BA1524" s="158"/>
      <c r="BB1524" s="6"/>
      <c r="BC1524" s="6"/>
      <c r="BD1524" s="6"/>
      <c r="BE1524" s="6"/>
      <c r="BF1524" s="6"/>
      <c r="BG1524" s="6"/>
      <c r="BH1524" s="6"/>
      <c r="BI1524" s="6"/>
      <c r="BJ1524" s="6"/>
      <c r="BK1524" s="6"/>
      <c r="BL1524" s="6"/>
      <c r="BM1524" s="6"/>
      <c r="BN1524" s="6"/>
      <c r="BO1524" s="6"/>
      <c r="BP1524" s="6"/>
      <c r="BQ1524" s="6"/>
      <c r="BR1524" s="6"/>
      <c r="BS1524" s="6"/>
      <c r="BT1524" s="6"/>
      <c r="BU1524" s="6"/>
      <c r="BV1524" s="6"/>
      <c r="BW1524" s="6"/>
      <c r="BX1524" s="6"/>
      <c r="BY1524" s="6"/>
      <c r="BZ1524" s="6"/>
      <c r="CA1524" s="6"/>
      <c r="CB1524" s="6"/>
      <c r="CC1524" s="6"/>
      <c r="CD1524" s="6"/>
      <c r="CE1524" s="6"/>
      <c r="CF1524" s="6"/>
      <c r="CG1524" s="6"/>
      <c r="CH1524" s="6"/>
      <c r="CI1524" s="6"/>
      <c r="CJ1524" s="6"/>
      <c r="CK1524" s="6"/>
      <c r="CL1524" s="6"/>
      <c r="CN1524" s="6"/>
      <c r="CO1524" s="6"/>
      <c r="CP1524" s="6"/>
      <c r="CQ1524" s="6"/>
      <c r="CR1524" s="6"/>
      <c r="CS1524" s="6"/>
      <c r="CT1524" s="6"/>
      <c r="CU1524" s="6"/>
      <c r="CV1524" s="6"/>
      <c r="CW1524" s="6"/>
      <c r="CX1524" s="6"/>
      <c r="CY1524" s="6"/>
      <c r="CZ1524" s="6"/>
      <c r="DA1524" s="6"/>
      <c r="DB1524" s="6"/>
      <c r="DC1524" s="6"/>
      <c r="DD1524" s="6"/>
      <c r="DE1524" s="6"/>
      <c r="DF1524" s="6"/>
      <c r="DG1524" s="6" t="str">
        <f>"Ink"&amp;Stam!F68</f>
        <v>Ink187 Kas</v>
      </c>
      <c r="DH1524" s="6"/>
      <c r="DJ1524" s="6"/>
      <c r="DK1524" s="6"/>
      <c r="DL1524" s="6"/>
      <c r="DM1524" s="6"/>
      <c r="DN1524" s="6"/>
      <c r="DO1524" s="6"/>
      <c r="DP1524" s="6"/>
      <c r="DQ1524" s="6"/>
      <c r="DR1524" s="6"/>
      <c r="DS1524" s="6"/>
      <c r="DU1524" s="6"/>
      <c r="DV1524" s="6"/>
      <c r="DW1524" s="6"/>
      <c r="DX1524" s="6"/>
      <c r="DY1524" s="6"/>
      <c r="DZ1524" s="6"/>
      <c r="EA1524" s="6"/>
      <c r="EB1524" s="6"/>
      <c r="EC1524" s="6"/>
      <c r="ED1524" s="6"/>
      <c r="EE1524" s="6"/>
      <c r="EF1524" s="6"/>
      <c r="EG1524" s="6"/>
    </row>
    <row r="1525" spans="48:137" customFormat="1" x14ac:dyDescent="0.2">
      <c r="AV1525" s="6"/>
      <c r="AW1525" s="158"/>
      <c r="AX1525" s="158"/>
      <c r="AY1525" s="158"/>
      <c r="AZ1525" s="158"/>
      <c r="BA1525" s="158"/>
      <c r="BB1525" s="6"/>
      <c r="BC1525" s="6"/>
      <c r="BD1525" s="6"/>
      <c r="BE1525" s="6"/>
      <c r="BF1525" s="6"/>
      <c r="BG1525" s="6"/>
      <c r="BH1525" s="6"/>
      <c r="BI1525" s="6"/>
      <c r="BJ1525" s="6"/>
      <c r="BK1525" s="6"/>
      <c r="BL1525" s="6"/>
      <c r="BM1525" s="6"/>
      <c r="BN1525" s="6"/>
      <c r="BO1525" s="6"/>
      <c r="BP1525" s="6"/>
      <c r="BQ1525" s="6"/>
      <c r="BR1525" s="6"/>
      <c r="BS1525" s="6"/>
      <c r="BT1525" s="6"/>
      <c r="BU1525" s="6"/>
      <c r="BV1525" s="6"/>
      <c r="BW1525" s="6"/>
      <c r="BX1525" s="6"/>
      <c r="BY1525" s="6"/>
      <c r="BZ1525" s="6"/>
      <c r="CA1525" s="6"/>
      <c r="CB1525" s="6"/>
      <c r="CC1525" s="6"/>
      <c r="CD1525" s="6"/>
      <c r="CE1525" s="6"/>
      <c r="CF1525" s="6"/>
      <c r="CG1525" s="6"/>
      <c r="CH1525" s="6"/>
      <c r="CI1525" s="6"/>
      <c r="CJ1525" s="6"/>
      <c r="CK1525" s="6"/>
      <c r="CL1525" s="6"/>
      <c r="CN1525" s="6"/>
      <c r="CO1525" s="6"/>
      <c r="CP1525" s="6"/>
      <c r="CQ1525" s="6"/>
      <c r="CR1525" s="6"/>
      <c r="CS1525" s="6"/>
      <c r="CT1525" s="6"/>
      <c r="CU1525" s="6"/>
      <c r="CV1525" s="6"/>
      <c r="CW1525" s="6"/>
      <c r="CX1525" s="6"/>
      <c r="CY1525" s="6"/>
      <c r="CZ1525" s="6"/>
      <c r="DA1525" s="6"/>
      <c r="DB1525" s="6"/>
      <c r="DC1525" s="6"/>
      <c r="DD1525" s="6"/>
      <c r="DE1525" s="6"/>
      <c r="DF1525" s="6"/>
      <c r="DG1525" s="6" t="str">
        <f>"Ink"&amp;Stam!F69</f>
        <v>Ink188 Friesland</v>
      </c>
      <c r="DH1525" s="6"/>
      <c r="DJ1525" s="6"/>
      <c r="DK1525" s="6"/>
      <c r="DL1525" s="6"/>
      <c r="DM1525" s="6"/>
      <c r="DN1525" s="6"/>
      <c r="DO1525" s="6"/>
      <c r="DP1525" s="6"/>
      <c r="DQ1525" s="6"/>
      <c r="DR1525" s="6"/>
      <c r="DS1525" s="6"/>
      <c r="DU1525" s="6"/>
      <c r="DV1525" s="6"/>
      <c r="DW1525" s="6"/>
      <c r="DX1525" s="6"/>
      <c r="DY1525" s="6"/>
      <c r="DZ1525" s="6"/>
      <c r="EA1525" s="6"/>
      <c r="EB1525" s="6"/>
      <c r="EC1525" s="6"/>
      <c r="ED1525" s="6"/>
      <c r="EE1525" s="6"/>
      <c r="EF1525" s="6"/>
      <c r="EG1525" s="6"/>
    </row>
    <row r="1526" spans="48:137" customFormat="1" x14ac:dyDescent="0.2">
      <c r="AV1526" s="6"/>
      <c r="AW1526" s="158"/>
      <c r="AX1526" s="158"/>
      <c r="AY1526" s="158"/>
      <c r="AZ1526" s="158"/>
      <c r="BA1526" s="158"/>
      <c r="BB1526" s="6"/>
      <c r="BC1526" s="6"/>
      <c r="BD1526" s="6"/>
      <c r="BE1526" s="6"/>
      <c r="BF1526" s="6"/>
      <c r="BG1526" s="6"/>
      <c r="BH1526" s="6"/>
      <c r="BI1526" s="6"/>
      <c r="BJ1526" s="6"/>
      <c r="BK1526" s="6"/>
      <c r="BL1526" s="6"/>
      <c r="BM1526" s="6"/>
      <c r="BN1526" s="6"/>
      <c r="BO1526" s="6"/>
      <c r="BP1526" s="6"/>
      <c r="BQ1526" s="6"/>
      <c r="BR1526" s="6"/>
      <c r="BS1526" s="6"/>
      <c r="BT1526" s="6"/>
      <c r="BU1526" s="6"/>
      <c r="BV1526" s="6"/>
      <c r="BW1526" s="6"/>
      <c r="BX1526" s="6"/>
      <c r="BY1526" s="6"/>
      <c r="BZ1526" s="6"/>
      <c r="CA1526" s="6"/>
      <c r="CB1526" s="6"/>
      <c r="CC1526" s="6"/>
      <c r="CD1526" s="6"/>
      <c r="CE1526" s="6"/>
      <c r="CF1526" s="6"/>
      <c r="CG1526" s="6"/>
      <c r="CH1526" s="6"/>
      <c r="CI1526" s="6"/>
      <c r="CJ1526" s="6"/>
      <c r="CK1526" s="6"/>
      <c r="CL1526" s="6"/>
      <c r="CN1526" s="6"/>
      <c r="CO1526" s="6"/>
      <c r="CP1526" s="6"/>
      <c r="CQ1526" s="6"/>
      <c r="CR1526" s="6"/>
      <c r="CS1526" s="6"/>
      <c r="CT1526" s="6"/>
      <c r="CU1526" s="6"/>
      <c r="CV1526" s="6"/>
      <c r="CW1526" s="6"/>
      <c r="CX1526" s="6"/>
      <c r="CY1526" s="6"/>
      <c r="CZ1526" s="6"/>
      <c r="DA1526" s="6"/>
      <c r="DB1526" s="6"/>
      <c r="DC1526" s="6"/>
      <c r="DD1526" s="6"/>
      <c r="DE1526" s="6"/>
      <c r="DF1526" s="6"/>
      <c r="DG1526" s="6" t="str">
        <f>"Ink"&amp;Stam!F70</f>
        <v>Ink189 Dortmundb</v>
      </c>
      <c r="DH1526" s="6"/>
      <c r="DJ1526" s="6"/>
      <c r="DK1526" s="6"/>
      <c r="DL1526" s="6"/>
      <c r="DM1526" s="6"/>
      <c r="DN1526" s="6"/>
      <c r="DO1526" s="6"/>
      <c r="DP1526" s="6"/>
      <c r="DQ1526" s="6"/>
      <c r="DR1526" s="6"/>
      <c r="DS1526" s="6"/>
      <c r="DU1526" s="6"/>
      <c r="DV1526" s="6"/>
      <c r="DW1526" s="6"/>
      <c r="DX1526" s="6"/>
      <c r="DY1526" s="6"/>
      <c r="DZ1526" s="6"/>
      <c r="EA1526" s="6"/>
      <c r="EB1526" s="6"/>
      <c r="EC1526" s="6"/>
      <c r="ED1526" s="6"/>
      <c r="EE1526" s="6"/>
      <c r="EF1526" s="6"/>
      <c r="EG1526" s="6"/>
    </row>
    <row r="1527" spans="48:137" customFormat="1" x14ac:dyDescent="0.2">
      <c r="AV1527" s="6"/>
      <c r="AW1527" s="158"/>
      <c r="AX1527" s="158"/>
      <c r="AY1527" s="158"/>
      <c r="AZ1527" s="158"/>
      <c r="BA1527" s="158"/>
      <c r="BB1527" s="6"/>
      <c r="BC1527" s="6"/>
      <c r="BD1527" s="6"/>
      <c r="BE1527" s="6"/>
      <c r="BF1527" s="6"/>
      <c r="BG1527" s="6"/>
      <c r="BH1527" s="6"/>
      <c r="BI1527" s="6"/>
      <c r="BJ1527" s="6"/>
      <c r="BK1527" s="6"/>
      <c r="BL1527" s="6"/>
      <c r="BM1527" s="6"/>
      <c r="BN1527" s="6"/>
      <c r="BO1527" s="6"/>
      <c r="BP1527" s="6"/>
      <c r="BQ1527" s="6"/>
      <c r="BR1527" s="6"/>
      <c r="BS1527" s="6"/>
      <c r="BT1527" s="6"/>
      <c r="BU1527" s="6"/>
      <c r="BV1527" s="6"/>
      <c r="BW1527" s="6"/>
      <c r="BX1527" s="6"/>
      <c r="BY1527" s="6"/>
      <c r="BZ1527" s="6"/>
      <c r="CA1527" s="6"/>
      <c r="CB1527" s="6"/>
      <c r="CC1527" s="6"/>
      <c r="CD1527" s="6"/>
      <c r="CE1527" s="6"/>
      <c r="CF1527" s="6"/>
      <c r="CG1527" s="6"/>
      <c r="CH1527" s="6"/>
      <c r="CI1527" s="6"/>
      <c r="CJ1527" s="6"/>
      <c r="CK1527" s="6"/>
      <c r="CL1527" s="6"/>
      <c r="CN1527" s="6"/>
      <c r="CO1527" s="6"/>
      <c r="CP1527" s="6"/>
      <c r="CQ1527" s="6"/>
      <c r="CR1527" s="6"/>
      <c r="CS1527" s="6"/>
      <c r="CT1527" s="6"/>
      <c r="CU1527" s="6"/>
      <c r="CV1527" s="6"/>
      <c r="CW1527" s="6"/>
      <c r="CX1527" s="6"/>
      <c r="CY1527" s="6"/>
      <c r="CZ1527" s="6"/>
      <c r="DA1527" s="6"/>
      <c r="DB1527" s="6"/>
      <c r="DC1527" s="6"/>
      <c r="DD1527" s="6"/>
      <c r="DE1527" s="6"/>
      <c r="DF1527" s="6"/>
      <c r="DG1527" s="6" t="str">
        <f>"Ink"&amp;Stam!F168</f>
        <v>Ink490 Afsch immateriele activa</v>
      </c>
      <c r="DH1527" s="6"/>
      <c r="DJ1527" s="6"/>
      <c r="DK1527" s="6"/>
      <c r="DL1527" s="6"/>
      <c r="DM1527" s="6"/>
      <c r="DN1527" s="6"/>
      <c r="DO1527" s="6"/>
      <c r="DP1527" s="6"/>
      <c r="DQ1527" s="6"/>
      <c r="DR1527" s="6"/>
      <c r="DS1527" s="6"/>
      <c r="DU1527" s="6"/>
      <c r="DV1527" s="6"/>
      <c r="DW1527" s="6"/>
      <c r="DX1527" s="6"/>
      <c r="DY1527" s="6"/>
      <c r="DZ1527" s="6"/>
      <c r="EA1527" s="6"/>
      <c r="EB1527" s="6"/>
      <c r="EC1527" s="6"/>
      <c r="ED1527" s="6"/>
      <c r="EE1527" s="6"/>
      <c r="EF1527" s="6"/>
      <c r="EG1527" s="6"/>
    </row>
    <row r="1528" spans="48:137" customFormat="1" x14ac:dyDescent="0.2">
      <c r="AV1528" s="6"/>
      <c r="AW1528" s="158"/>
      <c r="AX1528" s="158"/>
      <c r="AY1528" s="158"/>
      <c r="AZ1528" s="158"/>
      <c r="BA1528" s="158"/>
      <c r="BB1528" s="6"/>
      <c r="BC1528" s="6"/>
      <c r="BD1528" s="6"/>
      <c r="BE1528" s="6"/>
      <c r="BF1528" s="6"/>
      <c r="BG1528" s="6"/>
      <c r="BH1528" s="6"/>
      <c r="BI1528" s="6"/>
      <c r="BJ1528" s="6"/>
      <c r="BK1528" s="6"/>
      <c r="BL1528" s="6"/>
      <c r="BM1528" s="6"/>
      <c r="BN1528" s="6"/>
      <c r="BO1528" s="6"/>
      <c r="BP1528" s="6"/>
      <c r="BQ1528" s="6"/>
      <c r="BR1528" s="6"/>
      <c r="BS1528" s="6"/>
      <c r="BT1528" s="6"/>
      <c r="BU1528" s="6"/>
      <c r="BV1528" s="6"/>
      <c r="BW1528" s="6"/>
      <c r="BX1528" s="6"/>
      <c r="BY1528" s="6"/>
      <c r="BZ1528" s="6"/>
      <c r="CA1528" s="6"/>
      <c r="CB1528" s="6"/>
      <c r="CC1528" s="6"/>
      <c r="CD1528" s="6"/>
      <c r="CE1528" s="6"/>
      <c r="CF1528" s="6"/>
      <c r="CG1528" s="6"/>
      <c r="CH1528" s="6"/>
      <c r="CI1528" s="6"/>
      <c r="CJ1528" s="6"/>
      <c r="CK1528" s="6"/>
      <c r="CL1528" s="6"/>
      <c r="CN1528" s="6"/>
      <c r="CO1528" s="6"/>
      <c r="CP1528" s="6"/>
      <c r="CQ1528" s="6"/>
      <c r="CR1528" s="6"/>
      <c r="CS1528" s="6"/>
      <c r="CT1528" s="6"/>
      <c r="CU1528" s="6"/>
      <c r="CV1528" s="6"/>
      <c r="CW1528" s="6"/>
      <c r="CX1528" s="6"/>
      <c r="CY1528" s="6"/>
      <c r="CZ1528" s="6"/>
      <c r="DA1528" s="6"/>
      <c r="DB1528" s="6"/>
      <c r="DC1528" s="6"/>
      <c r="DD1528" s="6"/>
      <c r="DE1528" s="6"/>
      <c r="DF1528" s="6"/>
      <c r="DG1528" s="6" t="str">
        <f>"Ink"&amp;Stam!F169</f>
        <v>Ink491 Afsch gebouwen</v>
      </c>
      <c r="DH1528" s="6"/>
      <c r="DJ1528" s="6"/>
      <c r="DK1528" s="6"/>
      <c r="DL1528" s="6"/>
      <c r="DM1528" s="6"/>
      <c r="DN1528" s="6"/>
      <c r="DO1528" s="6"/>
      <c r="DP1528" s="6"/>
      <c r="DQ1528" s="6"/>
      <c r="DR1528" s="6"/>
      <c r="DS1528" s="6"/>
      <c r="DU1528" s="6"/>
      <c r="DV1528" s="6"/>
      <c r="DW1528" s="6"/>
      <c r="DX1528" s="6"/>
      <c r="DY1528" s="6"/>
      <c r="DZ1528" s="6"/>
      <c r="EA1528" s="6"/>
      <c r="EB1528" s="6"/>
      <c r="EC1528" s="6"/>
      <c r="ED1528" s="6"/>
      <c r="EE1528" s="6"/>
      <c r="EF1528" s="6"/>
      <c r="EG1528" s="6"/>
    </row>
    <row r="1529" spans="48:137" customFormat="1" x14ac:dyDescent="0.2">
      <c r="AV1529" s="6"/>
      <c r="AW1529" s="158"/>
      <c r="AX1529" s="158"/>
      <c r="AY1529" s="158"/>
      <c r="AZ1529" s="158"/>
      <c r="BA1529" s="158"/>
      <c r="BB1529" s="6"/>
      <c r="BC1529" s="6"/>
      <c r="BD1529" s="6"/>
      <c r="BE1529" s="6"/>
      <c r="BF1529" s="6"/>
      <c r="BG1529" s="6"/>
      <c r="BH1529" s="6"/>
      <c r="BI1529" s="6"/>
      <c r="BJ1529" s="6"/>
      <c r="BK1529" s="6"/>
      <c r="BL1529" s="6"/>
      <c r="BM1529" s="6"/>
      <c r="BN1529" s="6"/>
      <c r="BO1529" s="6"/>
      <c r="BP1529" s="6"/>
      <c r="BQ1529" s="6"/>
      <c r="BR1529" s="6"/>
      <c r="BS1529" s="6"/>
      <c r="BT1529" s="6"/>
      <c r="BU1529" s="6"/>
      <c r="BV1529" s="6"/>
      <c r="BW1529" s="6"/>
      <c r="BX1529" s="6"/>
      <c r="BY1529" s="6"/>
      <c r="BZ1529" s="6"/>
      <c r="CA1529" s="6"/>
      <c r="CB1529" s="6"/>
      <c r="CC1529" s="6"/>
      <c r="CD1529" s="6"/>
      <c r="CE1529" s="6"/>
      <c r="CF1529" s="6"/>
      <c r="CG1529" s="6"/>
      <c r="CH1529" s="6"/>
      <c r="CI1529" s="6"/>
      <c r="CJ1529" s="6"/>
      <c r="CK1529" s="6"/>
      <c r="CL1529" s="6"/>
      <c r="CN1529" s="6"/>
      <c r="CO1529" s="6"/>
      <c r="CP1529" s="6"/>
      <c r="CQ1529" s="6"/>
      <c r="CR1529" s="6"/>
      <c r="CS1529" s="6"/>
      <c r="CT1529" s="6"/>
      <c r="CU1529" s="6"/>
      <c r="CV1529" s="6"/>
      <c r="CW1529" s="6"/>
      <c r="CX1529" s="6"/>
      <c r="CY1529" s="6"/>
      <c r="CZ1529" s="6"/>
      <c r="DA1529" s="6"/>
      <c r="DB1529" s="6"/>
      <c r="DC1529" s="6"/>
      <c r="DD1529" s="6"/>
      <c r="DE1529" s="6"/>
      <c r="DF1529" s="6"/>
      <c r="DG1529" s="6" t="str">
        <f>"Ink"&amp;Stam!F170</f>
        <v>Ink492 Afsch vervoermiddelen</v>
      </c>
      <c r="DH1529" s="6"/>
      <c r="DJ1529" s="6"/>
      <c r="DK1529" s="6"/>
      <c r="DL1529" s="6"/>
      <c r="DM1529" s="6"/>
      <c r="DN1529" s="6"/>
      <c r="DO1529" s="6"/>
      <c r="DP1529" s="6"/>
      <c r="DQ1529" s="6"/>
      <c r="DR1529" s="6"/>
      <c r="DS1529" s="6"/>
      <c r="DU1529" s="6"/>
      <c r="DV1529" s="6"/>
      <c r="DW1529" s="6"/>
      <c r="DX1529" s="6"/>
      <c r="DY1529" s="6"/>
      <c r="DZ1529" s="6"/>
      <c r="EA1529" s="6"/>
      <c r="EB1529" s="6"/>
      <c r="EC1529" s="6"/>
      <c r="ED1529" s="6"/>
      <c r="EE1529" s="6"/>
      <c r="EF1529" s="6"/>
      <c r="EG1529" s="6"/>
    </row>
    <row r="1530" spans="48:137" customFormat="1" x14ac:dyDescent="0.2">
      <c r="AV1530" s="6"/>
      <c r="AW1530" s="158"/>
      <c r="AX1530" s="158"/>
      <c r="AY1530" s="158"/>
      <c r="AZ1530" s="158"/>
      <c r="BA1530" s="158"/>
      <c r="BB1530" s="6"/>
      <c r="BC1530" s="6"/>
      <c r="BD1530" s="6"/>
      <c r="BE1530" s="6"/>
      <c r="BF1530" s="6"/>
      <c r="BG1530" s="6"/>
      <c r="BH1530" s="6"/>
      <c r="BI1530" s="6"/>
      <c r="BJ1530" s="6"/>
      <c r="BK1530" s="6"/>
      <c r="BL1530" s="6"/>
      <c r="BM1530" s="6"/>
      <c r="BN1530" s="6"/>
      <c r="BO1530" s="6"/>
      <c r="BP1530" s="6"/>
      <c r="BQ1530" s="6"/>
      <c r="BR1530" s="6"/>
      <c r="BS1530" s="6"/>
      <c r="BT1530" s="6"/>
      <c r="BU1530" s="6"/>
      <c r="BV1530" s="6"/>
      <c r="BW1530" s="6"/>
      <c r="BX1530" s="6"/>
      <c r="BY1530" s="6"/>
      <c r="BZ1530" s="6"/>
      <c r="CA1530" s="6"/>
      <c r="CB1530" s="6"/>
      <c r="CC1530" s="6"/>
      <c r="CD1530" s="6"/>
      <c r="CE1530" s="6"/>
      <c r="CF1530" s="6"/>
      <c r="CG1530" s="6"/>
      <c r="CH1530" s="6"/>
      <c r="CI1530" s="6"/>
      <c r="CJ1530" s="6"/>
      <c r="CK1530" s="6"/>
      <c r="CL1530" s="6"/>
      <c r="CN1530" s="6"/>
      <c r="CO1530" s="6"/>
      <c r="CP1530" s="6"/>
      <c r="CQ1530" s="6"/>
      <c r="CR1530" s="6"/>
      <c r="CS1530" s="6"/>
      <c r="CT1530" s="6"/>
      <c r="CU1530" s="6"/>
      <c r="CV1530" s="6"/>
      <c r="CW1530" s="6"/>
      <c r="CX1530" s="6"/>
      <c r="CY1530" s="6"/>
      <c r="CZ1530" s="6"/>
      <c r="DA1530" s="6"/>
      <c r="DB1530" s="6"/>
      <c r="DC1530" s="6"/>
      <c r="DD1530" s="6"/>
      <c r="DE1530" s="6"/>
      <c r="DF1530" s="6"/>
      <c r="DG1530" s="6" t="str">
        <f>"Ink"&amp;Stam!F171</f>
        <v>Ink493 Afschr inventaris</v>
      </c>
      <c r="DH1530" s="6"/>
      <c r="DJ1530" s="6"/>
      <c r="DK1530" s="6"/>
      <c r="DL1530" s="6"/>
      <c r="DM1530" s="6"/>
      <c r="DN1530" s="6"/>
      <c r="DO1530" s="6"/>
      <c r="DP1530" s="6"/>
      <c r="DQ1530" s="6"/>
      <c r="DR1530" s="6"/>
      <c r="DS1530" s="6"/>
      <c r="DU1530" s="6"/>
      <c r="DV1530" s="6"/>
      <c r="DW1530" s="6"/>
      <c r="DX1530" s="6"/>
      <c r="DY1530" s="6"/>
      <c r="DZ1530" s="6"/>
      <c r="EA1530" s="6"/>
      <c r="EB1530" s="6"/>
      <c r="EC1530" s="6"/>
      <c r="ED1530" s="6"/>
      <c r="EE1530" s="6"/>
      <c r="EF1530" s="6"/>
      <c r="EG1530" s="6"/>
    </row>
    <row r="1531" spans="48:137" customFormat="1" x14ac:dyDescent="0.2">
      <c r="AV1531" s="6"/>
      <c r="AW1531" s="158"/>
      <c r="AX1531" s="158"/>
      <c r="AY1531" s="158"/>
      <c r="AZ1531" s="158"/>
      <c r="BA1531" s="158"/>
      <c r="BB1531" s="6"/>
      <c r="BC1531" s="6"/>
      <c r="BD1531" s="6"/>
      <c r="BE1531" s="6"/>
      <c r="BF1531" s="6"/>
      <c r="BG1531" s="6"/>
      <c r="BH1531" s="6"/>
      <c r="BI1531" s="6"/>
      <c r="BJ1531" s="6"/>
      <c r="BK1531" s="6"/>
      <c r="BL1531" s="6"/>
      <c r="BM1531" s="6"/>
      <c r="BN1531" s="6"/>
      <c r="BO1531" s="6"/>
      <c r="BP1531" s="6"/>
      <c r="BQ1531" s="6"/>
      <c r="BR1531" s="6"/>
      <c r="BS1531" s="6"/>
      <c r="BT1531" s="6"/>
      <c r="BU1531" s="6"/>
      <c r="BV1531" s="6"/>
      <c r="BW1531" s="6"/>
      <c r="BX1531" s="6"/>
      <c r="BY1531" s="6"/>
      <c r="BZ1531" s="6"/>
      <c r="CA1531" s="6"/>
      <c r="CB1531" s="6"/>
      <c r="CC1531" s="6"/>
      <c r="CD1531" s="6"/>
      <c r="CE1531" s="6"/>
      <c r="CF1531" s="6"/>
      <c r="CG1531" s="6"/>
      <c r="CH1531" s="6"/>
      <c r="CI1531" s="6"/>
      <c r="CJ1531" s="6"/>
      <c r="CK1531" s="6"/>
      <c r="CL1531" s="6"/>
      <c r="CN1531" s="6"/>
      <c r="CO1531" s="6"/>
      <c r="CP1531" s="6"/>
      <c r="CQ1531" s="6"/>
      <c r="CR1531" s="6"/>
      <c r="CS1531" s="6"/>
      <c r="CT1531" s="6"/>
      <c r="CU1531" s="6"/>
      <c r="CV1531" s="6"/>
      <c r="CW1531" s="6"/>
      <c r="CX1531" s="6"/>
      <c r="CY1531" s="6"/>
      <c r="CZ1531" s="6"/>
      <c r="DA1531" s="6"/>
      <c r="DB1531" s="6"/>
      <c r="DC1531" s="6"/>
      <c r="DD1531" s="6"/>
      <c r="DE1531" s="6"/>
      <c r="DF1531" s="6"/>
      <c r="DG1531" s="6" t="str">
        <f>"Ink"&amp;Stam!F172</f>
        <v>Ink494 Afschr hardware</v>
      </c>
      <c r="DH1531" s="6"/>
      <c r="DJ1531" s="6"/>
      <c r="DK1531" s="6"/>
      <c r="DL1531" s="6"/>
      <c r="DM1531" s="6"/>
      <c r="DN1531" s="6"/>
      <c r="DO1531" s="6"/>
      <c r="DP1531" s="6"/>
      <c r="DQ1531" s="6"/>
      <c r="DR1531" s="6"/>
      <c r="DS1531" s="6"/>
      <c r="DU1531" s="6"/>
      <c r="DV1531" s="6"/>
      <c r="DW1531" s="6"/>
      <c r="DX1531" s="6"/>
      <c r="DY1531" s="6"/>
      <c r="DZ1531" s="6"/>
      <c r="EA1531" s="6"/>
      <c r="EB1531" s="6"/>
      <c r="EC1531" s="6"/>
      <c r="ED1531" s="6"/>
      <c r="EE1531" s="6"/>
      <c r="EF1531" s="6"/>
      <c r="EG1531" s="6"/>
    </row>
    <row r="1532" spans="48:137" customFormat="1" x14ac:dyDescent="0.2">
      <c r="AV1532" s="6"/>
      <c r="AW1532" s="158"/>
      <c r="AX1532" s="158"/>
      <c r="AY1532" s="158"/>
      <c r="AZ1532" s="158"/>
      <c r="BA1532" s="158"/>
      <c r="BB1532" s="6"/>
      <c r="BC1532" s="6"/>
      <c r="BD1532" s="6"/>
      <c r="BE1532" s="6"/>
      <c r="BF1532" s="6"/>
      <c r="BG1532" s="6"/>
      <c r="BH1532" s="6"/>
      <c r="BI1532" s="6"/>
      <c r="BJ1532" s="6"/>
      <c r="BK1532" s="6"/>
      <c r="BL1532" s="6"/>
      <c r="BM1532" s="6"/>
      <c r="BN1532" s="6"/>
      <c r="BO1532" s="6"/>
      <c r="BP1532" s="6"/>
      <c r="BQ1532" s="6"/>
      <c r="BR1532" s="6"/>
      <c r="BS1532" s="6"/>
      <c r="BT1532" s="6"/>
      <c r="BU1532" s="6"/>
      <c r="BV1532" s="6"/>
      <c r="BW1532" s="6"/>
      <c r="BX1532" s="6"/>
      <c r="BY1532" s="6"/>
      <c r="BZ1532" s="6"/>
      <c r="CA1532" s="6"/>
      <c r="CB1532" s="6"/>
      <c r="CC1532" s="6"/>
      <c r="CD1532" s="6"/>
      <c r="CE1532" s="6"/>
      <c r="CF1532" s="6"/>
      <c r="CG1532" s="6"/>
      <c r="CH1532" s="6"/>
      <c r="CI1532" s="6"/>
      <c r="CJ1532" s="6"/>
      <c r="CK1532" s="6"/>
      <c r="CL1532" s="6"/>
      <c r="CN1532" s="6"/>
      <c r="CO1532" s="6"/>
      <c r="CP1532" s="6"/>
      <c r="CQ1532" s="6"/>
      <c r="CR1532" s="6"/>
      <c r="CS1532" s="6"/>
      <c r="CT1532" s="6"/>
      <c r="CU1532" s="6"/>
      <c r="CV1532" s="6"/>
      <c r="CW1532" s="6"/>
      <c r="CX1532" s="6"/>
      <c r="CY1532" s="6"/>
      <c r="CZ1532" s="6"/>
      <c r="DA1532" s="6"/>
      <c r="DB1532" s="6"/>
      <c r="DC1532" s="6"/>
      <c r="DD1532" s="6"/>
      <c r="DE1532" s="6"/>
      <c r="DF1532" s="6"/>
      <c r="DG1532" s="6" t="str">
        <f>"Ink"&amp;Stam!F173</f>
        <v>Ink495 Afschr software</v>
      </c>
      <c r="DH1532" s="6"/>
      <c r="DJ1532" s="6"/>
      <c r="DK1532" s="6"/>
      <c r="DL1532" s="6"/>
      <c r="DM1532" s="6"/>
      <c r="DN1532" s="6"/>
      <c r="DO1532" s="6"/>
      <c r="DP1532" s="6"/>
      <c r="DQ1532" s="6"/>
      <c r="DR1532" s="6"/>
      <c r="DS1532" s="6"/>
      <c r="DU1532" s="6"/>
      <c r="DV1532" s="6"/>
      <c r="DW1532" s="6"/>
      <c r="DX1532" s="6"/>
      <c r="DY1532" s="6"/>
      <c r="DZ1532" s="6"/>
      <c r="EA1532" s="6"/>
      <c r="EB1532" s="6"/>
      <c r="EC1532" s="6"/>
      <c r="ED1532" s="6"/>
      <c r="EE1532" s="6"/>
      <c r="EF1532" s="6"/>
      <c r="EG1532" s="6"/>
    </row>
    <row r="1533" spans="48:137" customFormat="1" x14ac:dyDescent="0.2">
      <c r="AV1533" s="6"/>
      <c r="AW1533" s="158"/>
      <c r="AX1533" s="158"/>
      <c r="AY1533" s="158"/>
      <c r="AZ1533" s="158"/>
      <c r="BA1533" s="158"/>
      <c r="BB1533" s="6"/>
      <c r="BC1533" s="6"/>
      <c r="BD1533" s="6"/>
      <c r="BE1533" s="6"/>
      <c r="BF1533" s="6"/>
      <c r="BG1533" s="6"/>
      <c r="BH1533" s="6"/>
      <c r="BI1533" s="6"/>
      <c r="BJ1533" s="6"/>
      <c r="BK1533" s="6"/>
      <c r="BL1533" s="6"/>
      <c r="BM1533" s="6"/>
      <c r="BN1533" s="6"/>
      <c r="BO1533" s="6"/>
      <c r="BP1533" s="6"/>
      <c r="BQ1533" s="6"/>
      <c r="BR1533" s="6"/>
      <c r="BS1533" s="6"/>
      <c r="BT1533" s="6"/>
      <c r="BU1533" s="6"/>
      <c r="BV1533" s="6"/>
      <c r="BW1533" s="6"/>
      <c r="BX1533" s="6"/>
      <c r="BY1533" s="6"/>
      <c r="BZ1533" s="6"/>
      <c r="CA1533" s="6"/>
      <c r="CB1533" s="6"/>
      <c r="CC1533" s="6"/>
      <c r="CD1533" s="6"/>
      <c r="CE1533" s="6"/>
      <c r="CF1533" s="6"/>
      <c r="CG1533" s="6"/>
      <c r="CH1533" s="6"/>
      <c r="CI1533" s="6"/>
      <c r="CJ1533" s="6"/>
      <c r="CK1533" s="6"/>
      <c r="CL1533" s="6"/>
      <c r="CN1533" s="6"/>
      <c r="CO1533" s="6"/>
      <c r="CP1533" s="6"/>
      <c r="CQ1533" s="6"/>
      <c r="CR1533" s="6"/>
      <c r="CS1533" s="6"/>
      <c r="CT1533" s="6"/>
      <c r="CU1533" s="6"/>
      <c r="CV1533" s="6"/>
      <c r="CW1533" s="6"/>
      <c r="CX1533" s="6"/>
      <c r="CY1533" s="6"/>
      <c r="CZ1533" s="6"/>
      <c r="DA1533" s="6"/>
      <c r="DB1533" s="6"/>
      <c r="DC1533" s="6"/>
      <c r="DD1533" s="6"/>
      <c r="DE1533" s="6"/>
      <c r="DF1533" s="6"/>
      <c r="DG1533" s="6" t="str">
        <f>"Ink"&amp;Stam!F174</f>
        <v>Ink496 Afschr overige activa</v>
      </c>
      <c r="DH1533" s="6"/>
      <c r="DJ1533" s="6"/>
      <c r="DK1533" s="6"/>
      <c r="DL1533" s="6"/>
      <c r="DM1533" s="6"/>
      <c r="DN1533" s="6"/>
      <c r="DO1533" s="6"/>
      <c r="DP1533" s="6"/>
      <c r="DQ1533" s="6"/>
      <c r="DR1533" s="6"/>
      <c r="DS1533" s="6"/>
      <c r="DU1533" s="6"/>
      <c r="DV1533" s="6"/>
      <c r="DW1533" s="6"/>
      <c r="DX1533" s="6"/>
      <c r="DY1533" s="6"/>
      <c r="DZ1533" s="6"/>
      <c r="EA1533" s="6"/>
      <c r="EB1533" s="6"/>
      <c r="EC1533" s="6"/>
      <c r="ED1533" s="6"/>
      <c r="EE1533" s="6"/>
      <c r="EF1533" s="6"/>
      <c r="EG1533" s="6"/>
    </row>
    <row r="1534" spans="48:137" customFormat="1" x14ac:dyDescent="0.2">
      <c r="AV1534" s="6"/>
      <c r="AW1534" s="158"/>
      <c r="AX1534" s="158"/>
      <c r="AY1534" s="158"/>
      <c r="AZ1534" s="158"/>
      <c r="BA1534" s="158"/>
      <c r="BB1534" s="6"/>
      <c r="BC1534" s="6"/>
      <c r="BD1534" s="6"/>
      <c r="BE1534" s="6"/>
      <c r="BF1534" s="6"/>
      <c r="BG1534" s="6"/>
      <c r="BH1534" s="6"/>
      <c r="BI1534" s="6"/>
      <c r="BJ1534" s="6"/>
      <c r="BK1534" s="6"/>
      <c r="BL1534" s="6"/>
      <c r="BM1534" s="6"/>
      <c r="BN1534" s="6"/>
      <c r="BO1534" s="6"/>
      <c r="BP1534" s="6"/>
      <c r="BQ1534" s="6"/>
      <c r="BR1534" s="6"/>
      <c r="BS1534" s="6"/>
      <c r="BT1534" s="6"/>
      <c r="BU1534" s="6"/>
      <c r="BV1534" s="6"/>
      <c r="BW1534" s="6"/>
      <c r="BX1534" s="6"/>
      <c r="BY1534" s="6"/>
      <c r="BZ1534" s="6"/>
      <c r="CA1534" s="6"/>
      <c r="CB1534" s="6"/>
      <c r="CC1534" s="6"/>
      <c r="CD1534" s="6"/>
      <c r="CE1534" s="6"/>
      <c r="CF1534" s="6"/>
      <c r="CG1534" s="6"/>
      <c r="CH1534" s="6"/>
      <c r="CI1534" s="6"/>
      <c r="CJ1534" s="6"/>
      <c r="CK1534" s="6"/>
      <c r="CL1534" s="6"/>
      <c r="CN1534" s="6"/>
      <c r="CO1534" s="6"/>
      <c r="CP1534" s="6"/>
      <c r="CQ1534" s="6"/>
      <c r="CR1534" s="6"/>
      <c r="CS1534" s="6"/>
      <c r="CT1534" s="6"/>
      <c r="CU1534" s="6"/>
      <c r="CV1534" s="6"/>
      <c r="CW1534" s="6"/>
      <c r="CX1534" s="6"/>
      <c r="CY1534" s="6"/>
      <c r="CZ1534" s="6"/>
      <c r="DA1534" s="6"/>
      <c r="DB1534" s="6"/>
      <c r="DC1534" s="6"/>
      <c r="DD1534" s="6"/>
      <c r="DE1534" s="6"/>
      <c r="DF1534" s="6"/>
      <c r="DG1534" s="6" t="str">
        <f>"Ink"&amp;Stam!F193</f>
        <v>Ink800 Verkopen belast hoog</v>
      </c>
      <c r="DH1534" s="6"/>
      <c r="DJ1534" s="6"/>
      <c r="DK1534" s="6"/>
      <c r="DL1534" s="6"/>
      <c r="DM1534" s="6"/>
      <c r="DN1534" s="6"/>
      <c r="DO1534" s="6"/>
      <c r="DP1534" s="6"/>
      <c r="DQ1534" s="6"/>
      <c r="DR1534" s="6"/>
      <c r="DS1534" s="6"/>
      <c r="DU1534" s="6"/>
      <c r="DV1534" s="6"/>
      <c r="DW1534" s="6"/>
      <c r="DX1534" s="6"/>
      <c r="DY1534" s="6"/>
      <c r="DZ1534" s="6"/>
      <c r="EA1534" s="6"/>
      <c r="EB1534" s="6"/>
      <c r="EC1534" s="6"/>
      <c r="ED1534" s="6"/>
      <c r="EE1534" s="6"/>
      <c r="EF1534" s="6"/>
      <c r="EG1534" s="6"/>
    </row>
    <row r="1535" spans="48:137" customFormat="1" x14ac:dyDescent="0.2">
      <c r="AV1535" s="6"/>
      <c r="AW1535" s="158"/>
      <c r="AX1535" s="158"/>
      <c r="AY1535" s="158"/>
      <c r="AZ1535" s="158"/>
      <c r="BA1535" s="158"/>
      <c r="BB1535" s="6"/>
      <c r="BC1535" s="6"/>
      <c r="BD1535" s="6"/>
      <c r="BE1535" s="6"/>
      <c r="BF1535" s="6"/>
      <c r="BG1535" s="6"/>
      <c r="BH1535" s="6"/>
      <c r="BI1535" s="6"/>
      <c r="BJ1535" s="6"/>
      <c r="BK1535" s="6"/>
      <c r="BL1535" s="6"/>
      <c r="BM1535" s="6"/>
      <c r="BN1535" s="6"/>
      <c r="BO1535" s="6"/>
      <c r="BP1535" s="6"/>
      <c r="BQ1535" s="6"/>
      <c r="BR1535" s="6"/>
      <c r="BS1535" s="6"/>
      <c r="BT1535" s="6"/>
      <c r="BU1535" s="6"/>
      <c r="BV1535" s="6"/>
      <c r="BW1535" s="6"/>
      <c r="BX1535" s="6"/>
      <c r="BY1535" s="6"/>
      <c r="BZ1535" s="6"/>
      <c r="CA1535" s="6"/>
      <c r="CB1535" s="6"/>
      <c r="CC1535" s="6"/>
      <c r="CD1535" s="6"/>
      <c r="CE1535" s="6"/>
      <c r="CF1535" s="6"/>
      <c r="CG1535" s="6"/>
      <c r="CH1535" s="6"/>
      <c r="CI1535" s="6"/>
      <c r="CJ1535" s="6"/>
      <c r="CK1535" s="6"/>
      <c r="CL1535" s="6"/>
      <c r="CN1535" s="6"/>
      <c r="CO1535" s="6"/>
      <c r="CP1535" s="6"/>
      <c r="CQ1535" s="6"/>
      <c r="CR1535" s="6"/>
      <c r="CS1535" s="6"/>
      <c r="CT1535" s="6"/>
      <c r="CU1535" s="6"/>
      <c r="CV1535" s="6"/>
      <c r="CW1535" s="6"/>
      <c r="CX1535" s="6"/>
      <c r="CY1535" s="6"/>
      <c r="CZ1535" s="6"/>
      <c r="DA1535" s="6"/>
      <c r="DB1535" s="6"/>
      <c r="DC1535" s="6"/>
      <c r="DD1535" s="6"/>
      <c r="DE1535" s="6"/>
      <c r="DF1535" s="6"/>
      <c r="DG1535" s="6" t="str">
        <f>"Ink"&amp;Stam!F194</f>
        <v>Ink801 Verkopen belast laag</v>
      </c>
      <c r="DH1535" s="6"/>
      <c r="DJ1535" s="6"/>
      <c r="DK1535" s="6"/>
      <c r="DL1535" s="6"/>
      <c r="DM1535" s="6"/>
      <c r="DN1535" s="6"/>
      <c r="DO1535" s="6"/>
      <c r="DP1535" s="6"/>
      <c r="DQ1535" s="6"/>
      <c r="DR1535" s="6"/>
      <c r="DS1535" s="6"/>
      <c r="DU1535" s="6"/>
      <c r="DV1535" s="6"/>
      <c r="DW1535" s="6"/>
      <c r="DX1535" s="6"/>
      <c r="DY1535" s="6"/>
      <c r="DZ1535" s="6"/>
      <c r="EA1535" s="6"/>
      <c r="EB1535" s="6"/>
      <c r="EC1535" s="6"/>
      <c r="ED1535" s="6"/>
      <c r="EE1535" s="6"/>
      <c r="EF1535" s="6"/>
      <c r="EG1535" s="6"/>
    </row>
    <row r="1536" spans="48:137" customFormat="1" x14ac:dyDescent="0.2">
      <c r="AV1536" s="6"/>
      <c r="AW1536" s="158"/>
      <c r="AX1536" s="158"/>
      <c r="AY1536" s="158"/>
      <c r="AZ1536" s="158"/>
      <c r="BA1536" s="158"/>
      <c r="BB1536" s="6"/>
      <c r="BC1536" s="6"/>
      <c r="BD1536" s="6"/>
      <c r="BE1536" s="6"/>
      <c r="BF1536" s="6"/>
      <c r="BG1536" s="6"/>
      <c r="BH1536" s="6"/>
      <c r="BI1536" s="6"/>
      <c r="BJ1536" s="6"/>
      <c r="BK1536" s="6"/>
      <c r="BL1536" s="6"/>
      <c r="BM1536" s="6"/>
      <c r="BN1536" s="6"/>
      <c r="BO1536" s="6"/>
      <c r="BP1536" s="6"/>
      <c r="BQ1536" s="6"/>
      <c r="BR1536" s="6"/>
      <c r="BS1536" s="6"/>
      <c r="BT1536" s="6"/>
      <c r="BU1536" s="6"/>
      <c r="BV1536" s="6"/>
      <c r="BW1536" s="6"/>
      <c r="BX1536" s="6"/>
      <c r="BY1536" s="6"/>
      <c r="BZ1536" s="6"/>
      <c r="CA1536" s="6"/>
      <c r="CB1536" s="6"/>
      <c r="CC1536" s="6"/>
      <c r="CD1536" s="6"/>
      <c r="CE1536" s="6"/>
      <c r="CF1536" s="6"/>
      <c r="CG1536" s="6"/>
      <c r="CH1536" s="6"/>
      <c r="CI1536" s="6"/>
      <c r="CJ1536" s="6"/>
      <c r="CK1536" s="6"/>
      <c r="CL1536" s="6"/>
      <c r="CN1536" s="6"/>
      <c r="CO1536" s="6"/>
      <c r="CP1536" s="6"/>
      <c r="CQ1536" s="6"/>
      <c r="CR1536" s="6"/>
      <c r="CS1536" s="6"/>
      <c r="CT1536" s="6"/>
      <c r="CU1536" s="6"/>
      <c r="CV1536" s="6"/>
      <c r="CW1536" s="6"/>
      <c r="CX1536" s="6"/>
      <c r="CY1536" s="6"/>
      <c r="CZ1536" s="6"/>
      <c r="DA1536" s="6"/>
      <c r="DB1536" s="6"/>
      <c r="DC1536" s="6"/>
      <c r="DD1536" s="6"/>
      <c r="DE1536" s="6"/>
      <c r="DF1536" s="6"/>
      <c r="DG1536" s="6" t="str">
        <f>"Ink"&amp;Stam!F195</f>
        <v>Ink802 Verkopen EU</v>
      </c>
      <c r="DH1536" s="6"/>
      <c r="DJ1536" s="6"/>
      <c r="DK1536" s="6"/>
      <c r="DL1536" s="6"/>
      <c r="DM1536" s="6"/>
      <c r="DN1536" s="6"/>
      <c r="DO1536" s="6"/>
      <c r="DP1536" s="6"/>
      <c r="DQ1536" s="6"/>
      <c r="DR1536" s="6"/>
      <c r="DS1536" s="6"/>
      <c r="DU1536" s="6"/>
      <c r="DV1536" s="6"/>
      <c r="DW1536" s="6"/>
      <c r="DX1536" s="6"/>
      <c r="DY1536" s="6"/>
      <c r="DZ1536" s="6"/>
      <c r="EA1536" s="6"/>
      <c r="EB1536" s="6"/>
      <c r="EC1536" s="6"/>
      <c r="ED1536" s="6"/>
      <c r="EE1536" s="6"/>
      <c r="EF1536" s="6"/>
      <c r="EG1536" s="6"/>
    </row>
    <row r="1537" spans="19:137" customFormat="1" x14ac:dyDescent="0.2">
      <c r="AV1537" s="6"/>
      <c r="AW1537" s="158"/>
      <c r="AX1537" s="158"/>
      <c r="AY1537" s="158"/>
      <c r="AZ1537" s="158"/>
      <c r="BA1537" s="158"/>
      <c r="BB1537" s="6"/>
      <c r="BC1537" s="6"/>
      <c r="BD1537" s="6"/>
      <c r="BE1537" s="6"/>
      <c r="BF1537" s="6"/>
      <c r="BG1537" s="6"/>
      <c r="BH1537" s="6"/>
      <c r="BI1537" s="6"/>
      <c r="BJ1537" s="6"/>
      <c r="BK1537" s="6"/>
      <c r="BL1537" s="6"/>
      <c r="BM1537" s="6"/>
      <c r="BN1537" s="6"/>
      <c r="BO1537" s="6"/>
      <c r="BP1537" s="6"/>
      <c r="BQ1537" s="6"/>
      <c r="BR1537" s="6"/>
      <c r="BS1537" s="6"/>
      <c r="BT1537" s="6"/>
      <c r="BU1537" s="6"/>
      <c r="BV1537" s="6"/>
      <c r="BW1537" s="6"/>
      <c r="BX1537" s="6"/>
      <c r="BY1537" s="6"/>
      <c r="BZ1537" s="6"/>
      <c r="CA1537" s="6"/>
      <c r="CB1537" s="6"/>
      <c r="CC1537" s="6"/>
      <c r="CD1537" s="6"/>
      <c r="CE1537" s="6"/>
      <c r="CF1537" s="6"/>
      <c r="CG1537" s="6"/>
      <c r="CH1537" s="6"/>
      <c r="CI1537" s="6"/>
      <c r="CJ1537" s="6"/>
      <c r="CK1537" s="6"/>
      <c r="CL1537" s="6"/>
      <c r="CN1537" s="6"/>
      <c r="CO1537" s="6"/>
      <c r="CP1537" s="6"/>
      <c r="CQ1537" s="6"/>
      <c r="CR1537" s="6"/>
      <c r="CS1537" s="6"/>
      <c r="CT1537" s="6"/>
      <c r="CU1537" s="6"/>
      <c r="CV1537" s="6"/>
      <c r="CW1537" s="6"/>
      <c r="CX1537" s="6"/>
      <c r="CY1537" s="6"/>
      <c r="CZ1537" s="6"/>
      <c r="DA1537" s="6"/>
      <c r="DB1537" s="6"/>
      <c r="DC1537" s="6"/>
      <c r="DD1537" s="6"/>
      <c r="DE1537" s="6"/>
      <c r="DF1537" s="6"/>
      <c r="DG1537" s="6" t="str">
        <f>"Ink"&amp;Stam!F196</f>
        <v>Ink803 Verkopen buiten EU</v>
      </c>
      <c r="DH1537" s="6"/>
      <c r="DJ1537" s="6"/>
      <c r="DK1537" s="6"/>
      <c r="DL1537" s="6"/>
      <c r="DM1537" s="6"/>
      <c r="DN1537" s="6"/>
      <c r="DO1537" s="6"/>
      <c r="DP1537" s="6"/>
      <c r="DQ1537" s="6"/>
      <c r="DR1537" s="6"/>
      <c r="DS1537" s="6"/>
      <c r="DU1537" s="6"/>
      <c r="DV1537" s="6"/>
      <c r="DW1537" s="6"/>
      <c r="DX1537" s="6"/>
      <c r="DY1537" s="6"/>
      <c r="DZ1537" s="6"/>
      <c r="EA1537" s="6"/>
      <c r="EB1537" s="6"/>
      <c r="EC1537" s="6"/>
      <c r="ED1537" s="6"/>
      <c r="EE1537" s="6"/>
      <c r="EF1537" s="6"/>
      <c r="EG1537" s="6"/>
    </row>
    <row r="1538" spans="19:137" customFormat="1" x14ac:dyDescent="0.2">
      <c r="AV1538" s="6"/>
      <c r="AW1538" s="158"/>
      <c r="AX1538" s="158"/>
      <c r="AY1538" s="158"/>
      <c r="AZ1538" s="158"/>
      <c r="BA1538" s="158"/>
      <c r="BB1538" s="6"/>
      <c r="BC1538" s="6"/>
      <c r="BD1538" s="6"/>
      <c r="BE1538" s="6"/>
      <c r="BF1538" s="6"/>
      <c r="BG1538" s="6"/>
      <c r="BH1538" s="6"/>
      <c r="BI1538" s="6"/>
      <c r="BJ1538" s="6"/>
      <c r="BK1538" s="6"/>
      <c r="BL1538" s="6"/>
      <c r="BM1538" s="6"/>
      <c r="BN1538" s="6"/>
      <c r="BO1538" s="6"/>
      <c r="BP1538" s="6"/>
      <c r="BQ1538" s="6"/>
      <c r="BR1538" s="6"/>
      <c r="BS1538" s="6"/>
      <c r="BT1538" s="6"/>
      <c r="BU1538" s="6"/>
      <c r="BV1538" s="6"/>
      <c r="BW1538" s="6"/>
      <c r="BX1538" s="6"/>
      <c r="BY1538" s="6"/>
      <c r="BZ1538" s="6"/>
      <c r="CA1538" s="6"/>
      <c r="CB1538" s="6"/>
      <c r="CC1538" s="6"/>
      <c r="CD1538" s="6"/>
      <c r="CE1538" s="6"/>
      <c r="CF1538" s="6"/>
      <c r="CG1538" s="6"/>
      <c r="CH1538" s="6"/>
      <c r="CI1538" s="6"/>
      <c r="CJ1538" s="6"/>
      <c r="CK1538" s="6"/>
      <c r="CL1538" s="6"/>
      <c r="CN1538" s="6"/>
      <c r="CO1538" s="6"/>
      <c r="CP1538" s="6"/>
      <c r="CQ1538" s="6"/>
      <c r="CR1538" s="6"/>
      <c r="CS1538" s="6"/>
      <c r="CT1538" s="6"/>
      <c r="CU1538" s="6"/>
      <c r="CV1538" s="6"/>
      <c r="CW1538" s="6"/>
      <c r="CX1538" s="6"/>
      <c r="CY1538" s="6"/>
      <c r="CZ1538" s="6"/>
      <c r="DA1538" s="6"/>
      <c r="DB1538" s="6"/>
      <c r="DC1538" s="6"/>
      <c r="DD1538" s="6"/>
      <c r="DE1538" s="6"/>
      <c r="DF1538" s="6"/>
      <c r="DG1538" s="6" t="str">
        <f>"Ink"&amp;Stam!F197</f>
        <v>Ink804 Verkopen Marge</v>
      </c>
      <c r="DH1538" s="6"/>
      <c r="DJ1538" s="6"/>
      <c r="DK1538" s="6"/>
      <c r="DL1538" s="6"/>
      <c r="DM1538" s="6"/>
      <c r="DN1538" s="6"/>
      <c r="DO1538" s="6"/>
      <c r="DP1538" s="6"/>
      <c r="DQ1538" s="6"/>
      <c r="DR1538" s="6"/>
      <c r="DS1538" s="6"/>
      <c r="DU1538" s="6"/>
      <c r="DV1538" s="6"/>
      <c r="DW1538" s="6"/>
      <c r="DX1538" s="6"/>
      <c r="DY1538" s="6"/>
      <c r="DZ1538" s="6"/>
      <c r="EA1538" s="6"/>
      <c r="EB1538" s="6"/>
      <c r="EC1538" s="6"/>
      <c r="ED1538" s="6"/>
      <c r="EE1538" s="6"/>
      <c r="EF1538" s="6"/>
      <c r="EG1538" s="6"/>
    </row>
    <row r="1539" spans="19:137" customFormat="1" x14ac:dyDescent="0.2">
      <c r="AV1539" s="6"/>
      <c r="AW1539" s="158"/>
      <c r="AX1539" s="158"/>
      <c r="AY1539" s="158"/>
      <c r="AZ1539" s="158"/>
      <c r="BA1539" s="158"/>
      <c r="BB1539" s="6"/>
      <c r="BC1539" s="6"/>
      <c r="BD1539" s="6"/>
      <c r="BE1539" s="6"/>
      <c r="BF1539" s="6"/>
      <c r="BG1539" s="6"/>
      <c r="BH1539" s="6"/>
      <c r="BI1539" s="6"/>
      <c r="BJ1539" s="6"/>
      <c r="BK1539" s="6"/>
      <c r="BL1539" s="6"/>
      <c r="BM1539" s="6"/>
      <c r="BN1539" s="6"/>
      <c r="BO1539" s="6"/>
      <c r="BP1539" s="6"/>
      <c r="BQ1539" s="6"/>
      <c r="BR1539" s="6"/>
      <c r="BS1539" s="6"/>
      <c r="BT1539" s="6"/>
      <c r="BU1539" s="6"/>
      <c r="BV1539" s="6"/>
      <c r="BW1539" s="6"/>
      <c r="BX1539" s="6"/>
      <c r="BY1539" s="6"/>
      <c r="BZ1539" s="6"/>
      <c r="CA1539" s="6"/>
      <c r="CB1539" s="6"/>
      <c r="CC1539" s="6"/>
      <c r="CD1539" s="6"/>
      <c r="CE1539" s="6"/>
      <c r="CF1539" s="6"/>
      <c r="CG1539" s="6"/>
      <c r="CH1539" s="6"/>
      <c r="CI1539" s="6"/>
      <c r="CJ1539" s="6"/>
      <c r="CK1539" s="6"/>
      <c r="CL1539" s="6"/>
      <c r="CN1539" s="6"/>
      <c r="CO1539" s="6"/>
      <c r="CP1539" s="6"/>
      <c r="CQ1539" s="6"/>
      <c r="CR1539" s="6"/>
      <c r="CS1539" s="6"/>
      <c r="CT1539" s="6"/>
      <c r="CU1539" s="6"/>
      <c r="CV1539" s="6"/>
      <c r="CW1539" s="6"/>
      <c r="CX1539" s="6"/>
      <c r="CY1539" s="6"/>
      <c r="CZ1539" s="6"/>
      <c r="DA1539" s="6"/>
      <c r="DB1539" s="6"/>
      <c r="DC1539" s="6"/>
      <c r="DD1539" s="6"/>
      <c r="DE1539" s="6"/>
      <c r="DF1539" s="6"/>
      <c r="DG1539" s="6" t="str">
        <f>"Ver"&amp;Stam!F5</f>
        <v>Ver011 Afsch immateriele activa</v>
      </c>
      <c r="DH1539" s="6"/>
      <c r="DJ1539" s="6"/>
      <c r="DK1539" s="6"/>
      <c r="DL1539" s="6"/>
      <c r="DM1539" s="6"/>
      <c r="DN1539" s="6"/>
      <c r="DO1539" s="6"/>
      <c r="DP1539" s="6"/>
      <c r="DQ1539" s="6"/>
      <c r="DR1539" s="6"/>
      <c r="DS1539" s="6"/>
      <c r="DU1539" s="6"/>
      <c r="DV1539" s="6"/>
      <c r="DW1539" s="6"/>
      <c r="DX1539" s="6"/>
      <c r="DY1539" s="6"/>
      <c r="DZ1539" s="6"/>
      <c r="EA1539" s="6"/>
      <c r="EB1539" s="6"/>
      <c r="EC1539" s="6"/>
      <c r="ED1539" s="6"/>
      <c r="EE1539" s="6"/>
      <c r="EF1539" s="6"/>
      <c r="EG1539" s="6"/>
    </row>
    <row r="1540" spans="19:137" customFormat="1" x14ac:dyDescent="0.2">
      <c r="AV1540" s="6"/>
      <c r="AW1540" s="158"/>
      <c r="AX1540" s="158"/>
      <c r="AY1540" s="158"/>
      <c r="AZ1540" s="158"/>
      <c r="BA1540" s="158"/>
      <c r="BB1540" s="6"/>
      <c r="BC1540" s="6"/>
      <c r="BD1540" s="6"/>
      <c r="BE1540" s="6"/>
      <c r="BF1540" s="6"/>
      <c r="BG1540" s="6"/>
      <c r="BH1540" s="6"/>
      <c r="BI1540" s="6"/>
      <c r="BJ1540" s="6"/>
      <c r="BK1540" s="6"/>
      <c r="BL1540" s="6"/>
      <c r="BM1540" s="6"/>
      <c r="BN1540" s="6"/>
      <c r="BO1540" s="6"/>
      <c r="BP1540" s="6"/>
      <c r="BQ1540" s="6"/>
      <c r="BR1540" s="6"/>
      <c r="BS1540" s="6"/>
      <c r="BT1540" s="6"/>
      <c r="BU1540" s="6"/>
      <c r="BV1540" s="6"/>
      <c r="BW1540" s="6"/>
      <c r="BX1540" s="6"/>
      <c r="BY1540" s="6"/>
      <c r="BZ1540" s="6"/>
      <c r="CA1540" s="6"/>
      <c r="CB1540" s="6"/>
      <c r="CC1540" s="6"/>
      <c r="CD1540" s="6"/>
      <c r="CE1540" s="6"/>
      <c r="CF1540" s="6"/>
      <c r="CG1540" s="6"/>
      <c r="CH1540" s="6"/>
      <c r="CI1540" s="6"/>
      <c r="CJ1540" s="6"/>
      <c r="CK1540" s="6"/>
      <c r="CL1540" s="6"/>
      <c r="CN1540" s="6"/>
      <c r="CO1540" s="6"/>
      <c r="CP1540" s="6"/>
      <c r="CQ1540" s="6"/>
      <c r="CR1540" s="6"/>
      <c r="CS1540" s="6"/>
      <c r="CT1540" s="6"/>
      <c r="CU1540" s="6"/>
      <c r="CV1540" s="6"/>
      <c r="CW1540" s="6"/>
      <c r="CX1540" s="6"/>
      <c r="CY1540" s="6"/>
      <c r="CZ1540" s="6"/>
      <c r="DA1540" s="6"/>
      <c r="DB1540" s="6"/>
      <c r="DC1540" s="6"/>
      <c r="DD1540" s="6"/>
      <c r="DE1540" s="6"/>
      <c r="DF1540" s="6"/>
      <c r="DG1540" s="6" t="str">
        <f>"Ver"&amp;Stam!F7</f>
        <v>Ver021 Afsch gebouwen</v>
      </c>
      <c r="DH1540" s="6"/>
      <c r="DJ1540" s="6"/>
      <c r="DK1540" s="6"/>
      <c r="DL1540" s="6"/>
      <c r="DM1540" s="6"/>
      <c r="DN1540" s="6"/>
      <c r="DO1540" s="6"/>
      <c r="DP1540" s="6"/>
      <c r="DQ1540" s="6"/>
      <c r="DR1540" s="6"/>
      <c r="DS1540" s="6"/>
      <c r="DU1540" s="6"/>
      <c r="DV1540" s="6"/>
      <c r="DW1540" s="6"/>
      <c r="DX1540" s="6"/>
      <c r="DY1540" s="6"/>
      <c r="DZ1540" s="6"/>
      <c r="EA1540" s="6"/>
      <c r="EB1540" s="6"/>
      <c r="EC1540" s="6"/>
      <c r="ED1540" s="6"/>
      <c r="EE1540" s="6"/>
      <c r="EF1540" s="6"/>
      <c r="EG1540" s="6"/>
    </row>
    <row r="1541" spans="19:137" customFormat="1" x14ac:dyDescent="0.2">
      <c r="AV1541" s="6"/>
      <c r="AW1541" s="158"/>
      <c r="AX1541" s="158"/>
      <c r="AY1541" s="158"/>
      <c r="AZ1541" s="158"/>
      <c r="BA1541" s="158"/>
      <c r="BB1541" s="6"/>
      <c r="BC1541" s="6"/>
      <c r="BD1541" s="6"/>
      <c r="BE1541" s="6"/>
      <c r="BF1541" s="6"/>
      <c r="BG1541" s="6"/>
      <c r="BH1541" s="6"/>
      <c r="BI1541" s="6"/>
      <c r="BJ1541" s="6"/>
      <c r="BK1541" s="6"/>
      <c r="BL1541" s="6"/>
      <c r="BM1541" s="6"/>
      <c r="BN1541" s="6"/>
      <c r="BO1541" s="6"/>
      <c r="BP1541" s="6"/>
      <c r="BQ1541" s="6"/>
      <c r="BR1541" s="6"/>
      <c r="BS1541" s="6"/>
      <c r="BT1541" s="6"/>
      <c r="BU1541" s="6"/>
      <c r="BV1541" s="6"/>
      <c r="BW1541" s="6"/>
      <c r="BX1541" s="6"/>
      <c r="BY1541" s="6"/>
      <c r="BZ1541" s="6"/>
      <c r="CA1541" s="6"/>
      <c r="CB1541" s="6"/>
      <c r="CC1541" s="6"/>
      <c r="CD1541" s="6"/>
      <c r="CE1541" s="6"/>
      <c r="CF1541" s="6"/>
      <c r="CG1541" s="6"/>
      <c r="CH1541" s="6"/>
      <c r="CI1541" s="6"/>
      <c r="CJ1541" s="6"/>
      <c r="CK1541" s="6"/>
      <c r="CL1541" s="6"/>
      <c r="CN1541" s="6"/>
      <c r="CO1541" s="6"/>
      <c r="CP1541" s="6"/>
      <c r="CQ1541" s="6"/>
      <c r="CR1541" s="6"/>
      <c r="CS1541" s="6"/>
      <c r="CT1541" s="6"/>
      <c r="CU1541" s="6"/>
      <c r="CV1541" s="6"/>
      <c r="CW1541" s="6"/>
      <c r="CX1541" s="6"/>
      <c r="CY1541" s="6"/>
      <c r="CZ1541" s="6"/>
      <c r="DA1541" s="6"/>
      <c r="DB1541" s="6"/>
      <c r="DC1541" s="6"/>
      <c r="DD1541" s="6"/>
      <c r="DE1541" s="6"/>
      <c r="DF1541" s="6"/>
      <c r="DG1541" s="6" t="str">
        <f>"Ver"&amp;Stam!F9</f>
        <v>Ver031 Afsch vervoermiddelen</v>
      </c>
      <c r="DH1541" s="6"/>
      <c r="DJ1541" s="6"/>
      <c r="DK1541" s="6"/>
      <c r="DL1541" s="6"/>
      <c r="DM1541" s="6"/>
      <c r="DN1541" s="6"/>
      <c r="DO1541" s="6"/>
      <c r="DP1541" s="6"/>
      <c r="DQ1541" s="6"/>
      <c r="DR1541" s="6"/>
      <c r="DS1541" s="6"/>
      <c r="DU1541" s="6"/>
      <c r="DV1541" s="6"/>
      <c r="DW1541" s="6"/>
      <c r="DX1541" s="6"/>
      <c r="DY1541" s="6"/>
      <c r="DZ1541" s="6"/>
      <c r="EA1541" s="6"/>
      <c r="EB1541" s="6"/>
      <c r="EC1541" s="6"/>
      <c r="ED1541" s="6"/>
      <c r="EE1541" s="6"/>
      <c r="EF1541" s="6"/>
      <c r="EG1541" s="6"/>
    </row>
    <row r="1542" spans="19:137" customFormat="1" x14ac:dyDescent="0.2">
      <c r="AV1542" s="6"/>
      <c r="AW1542" s="158"/>
      <c r="AX1542" s="158"/>
      <c r="AY1542" s="158"/>
      <c r="AZ1542" s="158"/>
      <c r="BA1542" s="158"/>
      <c r="BB1542" s="6"/>
      <c r="BC1542" s="6"/>
      <c r="BD1542" s="6"/>
      <c r="BE1542" s="6"/>
      <c r="BF1542" s="6"/>
      <c r="BG1542" s="6"/>
      <c r="BH1542" s="6"/>
      <c r="BI1542" s="6"/>
      <c r="BJ1542" s="6"/>
      <c r="BK1542" s="6"/>
      <c r="BL1542" s="6"/>
      <c r="BM1542" s="6"/>
      <c r="BN1542" s="6"/>
      <c r="BO1542" s="6"/>
      <c r="BP1542" s="6"/>
      <c r="BQ1542" s="6"/>
      <c r="BR1542" s="6"/>
      <c r="BS1542" s="6"/>
      <c r="BT1542" s="6"/>
      <c r="BU1542" s="6"/>
      <c r="BV1542" s="6"/>
      <c r="BW1542" s="6"/>
      <c r="BX1542" s="6"/>
      <c r="BY1542" s="6"/>
      <c r="BZ1542" s="6"/>
      <c r="CA1542" s="6"/>
      <c r="CB1542" s="6"/>
      <c r="CC1542" s="6"/>
      <c r="CD1542" s="6"/>
      <c r="CE1542" s="6"/>
      <c r="CF1542" s="6"/>
      <c r="CG1542" s="6"/>
      <c r="CH1542" s="6"/>
      <c r="CI1542" s="6"/>
      <c r="CJ1542" s="6"/>
      <c r="CK1542" s="6"/>
      <c r="CL1542" s="6"/>
      <c r="CN1542" s="6"/>
      <c r="CO1542" s="6"/>
      <c r="CP1542" s="6"/>
      <c r="CQ1542" s="6"/>
      <c r="CR1542" s="6"/>
      <c r="CS1542" s="6"/>
      <c r="CT1542" s="6"/>
      <c r="CU1542" s="6"/>
      <c r="CV1542" s="6"/>
      <c r="CW1542" s="6"/>
      <c r="CX1542" s="6"/>
      <c r="CY1542" s="6"/>
      <c r="CZ1542" s="6"/>
      <c r="DA1542" s="6"/>
      <c r="DB1542" s="6"/>
      <c r="DC1542" s="6"/>
      <c r="DD1542" s="6"/>
      <c r="DE1542" s="6"/>
      <c r="DF1542" s="6"/>
      <c r="DG1542" s="6" t="str">
        <f>"Ver"&amp;Stam!F11</f>
        <v>Ver041 Afschr inventaris</v>
      </c>
      <c r="DH1542" s="6"/>
      <c r="DJ1542" s="6"/>
      <c r="DK1542" s="6"/>
      <c r="DL1542" s="6"/>
      <c r="DM1542" s="6"/>
      <c r="DN1542" s="6"/>
      <c r="DO1542" s="6"/>
      <c r="DP1542" s="6"/>
      <c r="DQ1542" s="6"/>
      <c r="DR1542" s="6"/>
      <c r="DS1542" s="6"/>
      <c r="DU1542" s="6"/>
      <c r="DV1542" s="6"/>
      <c r="DW1542" s="6"/>
      <c r="DX1542" s="6"/>
      <c r="DY1542" s="6"/>
      <c r="DZ1542" s="6"/>
      <c r="EA1542" s="6"/>
      <c r="EB1542" s="6"/>
      <c r="EC1542" s="6"/>
      <c r="ED1542" s="6"/>
      <c r="EE1542" s="6"/>
      <c r="EF1542" s="6"/>
      <c r="EG1542" s="6"/>
    </row>
    <row r="1543" spans="19:137" customFormat="1" x14ac:dyDescent="0.2">
      <c r="AV1543" s="6"/>
      <c r="AW1543" s="158"/>
      <c r="AX1543" s="158"/>
      <c r="AY1543" s="158"/>
      <c r="AZ1543" s="158"/>
      <c r="BA1543" s="158"/>
      <c r="BB1543" s="6"/>
      <c r="BC1543" s="6"/>
      <c r="BD1543" s="6"/>
      <c r="BE1543" s="6"/>
      <c r="BF1543" s="6"/>
      <c r="BG1543" s="6"/>
      <c r="BH1543" s="6"/>
      <c r="BI1543" s="6"/>
      <c r="BJ1543" s="6"/>
      <c r="BK1543" s="6"/>
      <c r="BL1543" s="6"/>
      <c r="BM1543" s="6"/>
      <c r="BN1543" s="6"/>
      <c r="BO1543" s="6"/>
      <c r="BP1543" s="6"/>
      <c r="BQ1543" s="6"/>
      <c r="BR1543" s="6"/>
      <c r="BS1543" s="6"/>
      <c r="BT1543" s="6"/>
      <c r="BU1543" s="6"/>
      <c r="BV1543" s="6"/>
      <c r="BW1543" s="6"/>
      <c r="BX1543" s="6"/>
      <c r="BY1543" s="6"/>
      <c r="BZ1543" s="6"/>
      <c r="CA1543" s="6"/>
      <c r="CB1543" s="6"/>
      <c r="CC1543" s="6"/>
      <c r="CD1543" s="6"/>
      <c r="CE1543" s="6"/>
      <c r="CF1543" s="6"/>
      <c r="CG1543" s="6"/>
      <c r="CH1543" s="6"/>
      <c r="CI1543" s="6"/>
      <c r="CJ1543" s="6"/>
      <c r="CK1543" s="6"/>
      <c r="CL1543" s="6"/>
      <c r="CN1543" s="6"/>
      <c r="CO1543" s="6"/>
      <c r="CP1543" s="6"/>
      <c r="CQ1543" s="6"/>
      <c r="CR1543" s="6"/>
      <c r="CS1543" s="6"/>
      <c r="CT1543" s="6"/>
      <c r="CU1543" s="6"/>
      <c r="CV1543" s="6"/>
      <c r="CW1543" s="6"/>
      <c r="CX1543" s="6"/>
      <c r="CY1543" s="6"/>
      <c r="CZ1543" s="6"/>
      <c r="DA1543" s="6"/>
      <c r="DB1543" s="6"/>
      <c r="DC1543" s="6"/>
      <c r="DD1543" s="6"/>
      <c r="DE1543" s="6"/>
      <c r="DF1543" s="6"/>
      <c r="DG1543" s="6" t="str">
        <f>"Ver"&amp;Stam!F13</f>
        <v>Ver051 Afschr hardware</v>
      </c>
      <c r="DH1543" s="6"/>
      <c r="DJ1543" s="6"/>
      <c r="DK1543" s="6"/>
      <c r="DL1543" s="6"/>
      <c r="DM1543" s="6"/>
      <c r="DN1543" s="6"/>
      <c r="DO1543" s="6"/>
      <c r="DP1543" s="6"/>
      <c r="DQ1543" s="6"/>
      <c r="DR1543" s="6"/>
      <c r="DS1543" s="6"/>
      <c r="DU1543" s="6"/>
      <c r="DV1543" s="6"/>
      <c r="DW1543" s="6"/>
      <c r="DX1543" s="6"/>
      <c r="DY1543" s="6"/>
      <c r="DZ1543" s="6"/>
      <c r="EA1543" s="6"/>
      <c r="EB1543" s="6"/>
      <c r="EC1543" s="6"/>
      <c r="ED1543" s="6"/>
      <c r="EE1543" s="6"/>
      <c r="EF1543" s="6"/>
      <c r="EG1543" s="6"/>
    </row>
    <row r="1544" spans="19:137" customFormat="1" x14ac:dyDescent="0.2">
      <c r="AV1544" s="6"/>
      <c r="AW1544" s="158"/>
      <c r="AX1544" s="158"/>
      <c r="AY1544" s="158"/>
      <c r="AZ1544" s="158"/>
      <c r="BA1544" s="158"/>
      <c r="BB1544" s="6"/>
      <c r="BC1544" s="6"/>
      <c r="BD1544" s="6"/>
      <c r="BE1544" s="6"/>
      <c r="BF1544" s="6"/>
      <c r="BG1544" s="6"/>
      <c r="BH1544" s="6"/>
      <c r="BI1544" s="6"/>
      <c r="BJ1544" s="6"/>
      <c r="BK1544" s="6"/>
      <c r="BL1544" s="6"/>
      <c r="BM1544" s="6"/>
      <c r="BN1544" s="6"/>
      <c r="BO1544" s="6"/>
      <c r="BP1544" s="6"/>
      <c r="BQ1544" s="6"/>
      <c r="BR1544" s="6"/>
      <c r="BS1544" s="6"/>
      <c r="BT1544" s="6"/>
      <c r="BU1544" s="6"/>
      <c r="BV1544" s="6"/>
      <c r="BW1544" s="6"/>
      <c r="BX1544" s="6"/>
      <c r="BY1544" s="6"/>
      <c r="BZ1544" s="6"/>
      <c r="CA1544" s="6"/>
      <c r="CB1544" s="6"/>
      <c r="CC1544" s="6"/>
      <c r="CD1544" s="6"/>
      <c r="CE1544" s="6"/>
      <c r="CF1544" s="6"/>
      <c r="CG1544" s="6"/>
      <c r="CH1544" s="6"/>
      <c r="CI1544" s="6"/>
      <c r="CJ1544" s="6"/>
      <c r="CK1544" s="6"/>
      <c r="CL1544" s="6"/>
      <c r="CN1544" s="6"/>
      <c r="CO1544" s="6"/>
      <c r="CP1544" s="6"/>
      <c r="CQ1544" s="6"/>
      <c r="CR1544" s="6"/>
      <c r="CS1544" s="6"/>
      <c r="CT1544" s="6"/>
      <c r="CU1544" s="6"/>
      <c r="CV1544" s="6"/>
      <c r="CW1544" s="6"/>
      <c r="CX1544" s="6"/>
      <c r="CY1544" s="6"/>
      <c r="CZ1544" s="6"/>
      <c r="DA1544" s="6"/>
      <c r="DB1544" s="6"/>
      <c r="DC1544" s="6"/>
      <c r="DD1544" s="6"/>
      <c r="DE1544" s="6"/>
      <c r="DF1544" s="6"/>
      <c r="DG1544" s="6" t="str">
        <f>"Ver"&amp;Stam!F15</f>
        <v>Ver061 Afschr software</v>
      </c>
      <c r="DH1544" s="6"/>
      <c r="DJ1544" s="6"/>
      <c r="DK1544" s="6"/>
      <c r="DL1544" s="6"/>
      <c r="DM1544" s="6"/>
      <c r="DN1544" s="6"/>
      <c r="DO1544" s="6"/>
      <c r="DP1544" s="6"/>
      <c r="DQ1544" s="6"/>
      <c r="DR1544" s="6"/>
      <c r="DS1544" s="6"/>
      <c r="DU1544" s="6"/>
      <c r="DV1544" s="6"/>
      <c r="DW1544" s="6"/>
      <c r="DX1544" s="6"/>
      <c r="DY1544" s="6"/>
      <c r="DZ1544" s="6"/>
      <c r="EA1544" s="6"/>
      <c r="EB1544" s="6"/>
      <c r="EC1544" s="6"/>
      <c r="ED1544" s="6"/>
      <c r="EE1544" s="6"/>
      <c r="EF1544" s="6"/>
      <c r="EG1544" s="6"/>
    </row>
    <row r="1545" spans="19:137" customFormat="1" x14ac:dyDescent="0.2">
      <c r="AV1545" s="6"/>
      <c r="AW1545" s="158"/>
      <c r="AX1545" s="158"/>
      <c r="AY1545" s="158"/>
      <c r="AZ1545" s="158"/>
      <c r="BA1545" s="158"/>
      <c r="BB1545" s="6"/>
      <c r="BC1545" s="6"/>
      <c r="BD1545" s="6"/>
      <c r="BE1545" s="6"/>
      <c r="BF1545" s="6"/>
      <c r="BG1545" s="6"/>
      <c r="BH1545" s="6"/>
      <c r="BI1545" s="6"/>
      <c r="BJ1545" s="6"/>
      <c r="BK1545" s="6"/>
      <c r="BL1545" s="6"/>
      <c r="BM1545" s="6"/>
      <c r="BN1545" s="6"/>
      <c r="BO1545" s="6"/>
      <c r="BP1545" s="6"/>
      <c r="BQ1545" s="6"/>
      <c r="BR1545" s="6"/>
      <c r="BS1545" s="6"/>
      <c r="BT1545" s="6"/>
      <c r="BU1545" s="6"/>
      <c r="BV1545" s="6"/>
      <c r="BW1545" s="6"/>
      <c r="BX1545" s="6"/>
      <c r="BY1545" s="6"/>
      <c r="BZ1545" s="6"/>
      <c r="CA1545" s="6"/>
      <c r="CB1545" s="6"/>
      <c r="CC1545" s="6"/>
      <c r="CD1545" s="6"/>
      <c r="CE1545" s="6"/>
      <c r="CF1545" s="6"/>
      <c r="CG1545" s="6"/>
      <c r="CH1545" s="6"/>
      <c r="CI1545" s="6"/>
      <c r="CJ1545" s="6"/>
      <c r="CK1545" s="6"/>
      <c r="CL1545" s="6"/>
      <c r="CN1545" s="6"/>
      <c r="CO1545" s="6"/>
      <c r="CP1545" s="6"/>
      <c r="CQ1545" s="6"/>
      <c r="CR1545" s="6"/>
      <c r="CS1545" s="6"/>
      <c r="CT1545" s="6"/>
      <c r="CU1545" s="6"/>
      <c r="CV1545" s="6"/>
      <c r="CW1545" s="6"/>
      <c r="CX1545" s="6"/>
      <c r="CY1545" s="6"/>
      <c r="CZ1545" s="6"/>
      <c r="DA1545" s="6"/>
      <c r="DB1545" s="6"/>
      <c r="DC1545" s="6"/>
      <c r="DD1545" s="6"/>
      <c r="DE1545" s="6"/>
      <c r="DF1545" s="6"/>
      <c r="DG1545" s="6" t="str">
        <f>"Ver"&amp;Stam!F17</f>
        <v>Ver066 Afschr overige activa</v>
      </c>
      <c r="DH1545" s="6"/>
      <c r="DJ1545" s="6"/>
      <c r="DK1545" s="6"/>
      <c r="DL1545" s="6"/>
      <c r="DM1545" s="6"/>
      <c r="DN1545" s="6"/>
      <c r="DO1545" s="6"/>
      <c r="DP1545" s="6"/>
      <c r="DQ1545" s="6"/>
      <c r="DR1545" s="6"/>
      <c r="DS1545" s="6"/>
      <c r="DU1545" s="6"/>
      <c r="DV1545" s="6"/>
      <c r="DW1545" s="6"/>
      <c r="DX1545" s="6"/>
      <c r="DY1545" s="6"/>
      <c r="DZ1545" s="6"/>
      <c r="EA1545" s="6"/>
      <c r="EB1545" s="6"/>
      <c r="EC1545" s="6"/>
      <c r="ED1545" s="6"/>
      <c r="EE1545" s="6"/>
      <c r="EF1545" s="6"/>
      <c r="EG1545" s="6"/>
    </row>
    <row r="1546" spans="19:137" customFormat="1" x14ac:dyDescent="0.2">
      <c r="AV1546" s="6"/>
      <c r="AW1546" s="158"/>
      <c r="AX1546" s="158"/>
      <c r="AY1546" s="158"/>
      <c r="AZ1546" s="158"/>
      <c r="BA1546" s="158"/>
      <c r="BB1546" s="6"/>
      <c r="BC1546" s="6"/>
      <c r="BD1546" s="6"/>
      <c r="BE1546" s="6"/>
      <c r="BF1546" s="6"/>
      <c r="BG1546" s="6"/>
      <c r="BH1546" s="6"/>
      <c r="BI1546" s="6"/>
      <c r="BJ1546" s="6"/>
      <c r="BK1546" s="6"/>
      <c r="BL1546" s="6"/>
      <c r="BM1546" s="6"/>
      <c r="BN1546" s="6"/>
      <c r="BO1546" s="6"/>
      <c r="BP1546" s="6"/>
      <c r="BQ1546" s="6"/>
      <c r="BR1546" s="6"/>
      <c r="BS1546" s="6"/>
      <c r="BT1546" s="6"/>
      <c r="BU1546" s="6"/>
      <c r="BV1546" s="6"/>
      <c r="BW1546" s="6"/>
      <c r="BX1546" s="6"/>
      <c r="BY1546" s="6"/>
      <c r="BZ1546" s="6"/>
      <c r="CA1546" s="6"/>
      <c r="CB1546" s="6"/>
      <c r="CC1546" s="6"/>
      <c r="CD1546" s="6"/>
      <c r="CE1546" s="6"/>
      <c r="CF1546" s="6"/>
      <c r="CG1546" s="6"/>
      <c r="CH1546" s="6"/>
      <c r="CI1546" s="6"/>
      <c r="CJ1546" s="6"/>
      <c r="CK1546" s="6"/>
      <c r="CL1546" s="6"/>
      <c r="CN1546" s="6"/>
      <c r="CO1546" s="6"/>
      <c r="CP1546" s="6"/>
      <c r="CQ1546" s="6"/>
      <c r="CR1546" s="6"/>
      <c r="CS1546" s="6"/>
      <c r="CT1546" s="6"/>
      <c r="CU1546" s="6"/>
      <c r="CV1546" s="6"/>
      <c r="CW1546" s="6"/>
      <c r="CX1546" s="6"/>
      <c r="CY1546" s="6"/>
      <c r="CZ1546" s="6"/>
      <c r="DA1546" s="6"/>
      <c r="DB1546" s="6"/>
      <c r="DC1546" s="6"/>
      <c r="DD1546" s="6"/>
      <c r="DE1546" s="6"/>
      <c r="DF1546" s="6"/>
      <c r="DG1546" s="6" t="str">
        <f>"Ver"&amp;Stam!F31</f>
        <v>Ver090 Eigen vermogen</v>
      </c>
      <c r="DH1546" s="6"/>
      <c r="DJ1546" s="6"/>
      <c r="DK1546" s="6"/>
      <c r="DL1546" s="6"/>
      <c r="DM1546" s="6"/>
      <c r="DN1546" s="6"/>
      <c r="DO1546" s="6"/>
      <c r="DP1546" s="6"/>
      <c r="DQ1546" s="6"/>
      <c r="DR1546" s="6"/>
      <c r="DS1546" s="6"/>
      <c r="DU1546" s="6"/>
      <c r="DV1546" s="6"/>
      <c r="DW1546" s="6"/>
      <c r="DX1546" s="6"/>
      <c r="DY1546" s="6"/>
      <c r="DZ1546" s="6"/>
      <c r="EA1546" s="6"/>
      <c r="EB1546" s="6"/>
      <c r="EC1546" s="6"/>
      <c r="ED1546" s="6"/>
      <c r="EE1546" s="6"/>
      <c r="EF1546" s="6"/>
      <c r="EG1546" s="6"/>
    </row>
    <row r="1547" spans="19:137" customFormat="1" x14ac:dyDescent="0.2">
      <c r="AV1547" s="6"/>
      <c r="AW1547" s="158"/>
      <c r="AX1547" s="158"/>
      <c r="AY1547" s="158"/>
      <c r="AZ1547" s="158"/>
      <c r="BA1547" s="158"/>
      <c r="BB1547" s="6"/>
      <c r="BC1547" s="6"/>
      <c r="BD1547" s="6"/>
      <c r="BE1547" s="6"/>
      <c r="BF1547" s="6"/>
      <c r="BG1547" s="6"/>
      <c r="BH1547" s="6"/>
      <c r="BI1547" s="6"/>
      <c r="BJ1547" s="6"/>
      <c r="BK1547" s="6"/>
      <c r="BL1547" s="6"/>
      <c r="BM1547" s="6"/>
      <c r="BN1547" s="6"/>
      <c r="BO1547" s="6"/>
      <c r="BP1547" s="6"/>
      <c r="BQ1547" s="6"/>
      <c r="BR1547" s="6"/>
      <c r="BS1547" s="6"/>
      <c r="BT1547" s="6"/>
      <c r="BU1547" s="6"/>
      <c r="BV1547" s="6"/>
      <c r="BW1547" s="6"/>
      <c r="BX1547" s="6"/>
      <c r="BY1547" s="6"/>
      <c r="BZ1547" s="6"/>
      <c r="CA1547" s="6"/>
      <c r="CB1547" s="6"/>
      <c r="CC1547" s="6"/>
      <c r="CD1547" s="6"/>
      <c r="CE1547" s="6"/>
      <c r="CF1547" s="6"/>
      <c r="CG1547" s="6"/>
      <c r="CH1547" s="6"/>
      <c r="CI1547" s="6"/>
      <c r="CJ1547" s="6"/>
      <c r="CK1547" s="6"/>
      <c r="CL1547" s="6"/>
      <c r="CN1547" s="6"/>
      <c r="CO1547" s="6"/>
      <c r="CP1547" s="6"/>
      <c r="CQ1547" s="6"/>
      <c r="CR1547" s="6"/>
      <c r="CS1547" s="6"/>
      <c r="CT1547" s="6"/>
      <c r="CU1547" s="6"/>
      <c r="CV1547" s="6"/>
      <c r="CW1547" s="6"/>
      <c r="CX1547" s="6"/>
      <c r="CY1547" s="6"/>
      <c r="CZ1547" s="6"/>
      <c r="DA1547" s="6"/>
      <c r="DB1547" s="6"/>
      <c r="DC1547" s="6"/>
      <c r="DD1547" s="6"/>
      <c r="DE1547" s="6"/>
      <c r="DF1547" s="6"/>
      <c r="DG1547" s="6" t="str">
        <f>"Ver"&amp;Stam!F39</f>
        <v>Ver120 Debiteuren</v>
      </c>
      <c r="DH1547" s="6"/>
      <c r="DJ1547" s="6"/>
      <c r="DK1547" s="6"/>
      <c r="DL1547" s="6"/>
      <c r="DM1547" s="6"/>
      <c r="DN1547" s="6"/>
      <c r="DO1547" s="6"/>
      <c r="DP1547" s="6"/>
      <c r="DQ1547" s="6"/>
      <c r="DR1547" s="6"/>
      <c r="DS1547" s="6"/>
      <c r="DU1547" s="6"/>
      <c r="DV1547" s="6"/>
      <c r="DW1547" s="6"/>
      <c r="DX1547" s="6"/>
      <c r="DY1547" s="6"/>
      <c r="DZ1547" s="6"/>
      <c r="EA1547" s="6"/>
      <c r="EB1547" s="6"/>
      <c r="EC1547" s="6"/>
      <c r="ED1547" s="6"/>
      <c r="EE1547" s="6"/>
      <c r="EF1547" s="6"/>
      <c r="EG1547" s="6"/>
    </row>
    <row r="1548" spans="19:137" customFormat="1" x14ac:dyDescent="0.2">
      <c r="AV1548" s="6"/>
      <c r="AW1548" s="158"/>
      <c r="AX1548" s="158"/>
      <c r="AY1548" s="158"/>
      <c r="AZ1548" s="158"/>
      <c r="BA1548" s="158"/>
      <c r="BB1548" s="6"/>
      <c r="BC1548" s="6"/>
      <c r="BD1548" s="6"/>
      <c r="BE1548" s="6"/>
      <c r="BF1548" s="6"/>
      <c r="BG1548" s="6"/>
      <c r="BH1548" s="6"/>
      <c r="BI1548" s="6"/>
      <c r="BJ1548" s="6"/>
      <c r="BK1548" s="6"/>
      <c r="BL1548" s="6"/>
      <c r="BM1548" s="6"/>
      <c r="BN1548" s="6"/>
      <c r="BO1548" s="6"/>
      <c r="BP1548" s="6"/>
      <c r="BQ1548" s="6"/>
      <c r="BR1548" s="6"/>
      <c r="BS1548" s="6"/>
      <c r="BT1548" s="6"/>
      <c r="BU1548" s="6"/>
      <c r="BV1548" s="6"/>
      <c r="BW1548" s="6"/>
      <c r="BX1548" s="6"/>
      <c r="BY1548" s="6"/>
      <c r="BZ1548" s="6"/>
      <c r="CA1548" s="6"/>
      <c r="CB1548" s="6"/>
      <c r="CC1548" s="6"/>
      <c r="CD1548" s="6"/>
      <c r="CE1548" s="6"/>
      <c r="CF1548" s="6"/>
      <c r="CG1548" s="6"/>
      <c r="CH1548" s="6"/>
      <c r="CI1548" s="6"/>
      <c r="CJ1548" s="6"/>
      <c r="CK1548" s="6"/>
      <c r="CL1548" s="6"/>
      <c r="CN1548" s="6"/>
      <c r="CO1548" s="6"/>
      <c r="CP1548" s="6"/>
      <c r="CQ1548" s="6"/>
      <c r="CR1548" s="6"/>
      <c r="CS1548" s="6"/>
      <c r="CT1548" s="6"/>
      <c r="CU1548" s="6"/>
      <c r="CV1548" s="6"/>
      <c r="CW1548" s="6"/>
      <c r="CX1548" s="6"/>
      <c r="CY1548" s="6"/>
      <c r="CZ1548" s="6"/>
      <c r="DA1548" s="6"/>
      <c r="DB1548" s="6"/>
      <c r="DC1548" s="6"/>
      <c r="DD1548" s="6"/>
      <c r="DE1548" s="6"/>
      <c r="DF1548" s="6"/>
      <c r="DG1548" s="6" t="str">
        <f>"Ver"&amp;Stam!F40</f>
        <v>Ver130 Crediteuren</v>
      </c>
      <c r="DH1548" s="6"/>
      <c r="DJ1548" s="6"/>
      <c r="DK1548" s="6"/>
      <c r="DL1548" s="6"/>
      <c r="DM1548" s="6"/>
      <c r="DN1548" s="6"/>
      <c r="DO1548" s="6"/>
      <c r="DP1548" s="6"/>
      <c r="DQ1548" s="6"/>
      <c r="DR1548" s="6"/>
      <c r="DS1548" s="6"/>
      <c r="DU1548" s="6"/>
      <c r="DV1548" s="6"/>
      <c r="DW1548" s="6"/>
      <c r="DX1548" s="6"/>
      <c r="DY1548" s="6"/>
      <c r="DZ1548" s="6"/>
      <c r="EA1548" s="6"/>
      <c r="EB1548" s="6"/>
      <c r="EC1548" s="6"/>
      <c r="ED1548" s="6"/>
      <c r="EE1548" s="6"/>
      <c r="EF1548" s="6"/>
      <c r="EG1548" s="6"/>
    </row>
    <row r="1549" spans="19:137" customFormat="1" x14ac:dyDescent="0.2">
      <c r="AV1549" s="6"/>
      <c r="AW1549" s="158"/>
      <c r="AX1549" s="158"/>
      <c r="AY1549" s="158"/>
      <c r="AZ1549" s="158"/>
      <c r="BA1549" s="158"/>
      <c r="BB1549" s="6"/>
      <c r="BC1549" s="6"/>
      <c r="BD1549" s="6"/>
      <c r="BE1549" s="6"/>
      <c r="BF1549" s="6"/>
      <c r="BG1549" s="6"/>
      <c r="BH1549" s="6"/>
      <c r="BI1549" s="6"/>
      <c r="BJ1549" s="6"/>
      <c r="BK1549" s="6"/>
      <c r="BL1549" s="6"/>
      <c r="BM1549" s="6"/>
      <c r="BN1549" s="6"/>
      <c r="BO1549" s="6"/>
      <c r="BP1549" s="6"/>
      <c r="BQ1549" s="6"/>
      <c r="BR1549" s="6"/>
      <c r="BS1549" s="6"/>
      <c r="BT1549" s="6"/>
      <c r="BU1549" s="6"/>
      <c r="BV1549" s="6"/>
      <c r="BW1549" s="6"/>
      <c r="BX1549" s="6"/>
      <c r="BY1549" s="6"/>
      <c r="BZ1549" s="6"/>
      <c r="CA1549" s="6"/>
      <c r="CB1549" s="6"/>
      <c r="CC1549" s="6"/>
      <c r="CD1549" s="6"/>
      <c r="CE1549" s="6"/>
      <c r="CF1549" s="6"/>
      <c r="CG1549" s="6"/>
      <c r="CH1549" s="6"/>
      <c r="CI1549" s="6"/>
      <c r="CJ1549" s="6"/>
      <c r="CK1549" s="6"/>
      <c r="CL1549" s="6"/>
      <c r="CN1549" s="6"/>
      <c r="CO1549" s="6"/>
      <c r="CP1549" s="6"/>
      <c r="CQ1549" s="6"/>
      <c r="CR1549" s="6"/>
      <c r="CS1549" s="6"/>
      <c r="CT1549" s="6"/>
      <c r="CU1549" s="6"/>
      <c r="CV1549" s="6"/>
      <c r="CW1549" s="6"/>
      <c r="CX1549" s="6"/>
      <c r="CY1549" s="6"/>
      <c r="CZ1549" s="6"/>
      <c r="DA1549" s="6"/>
      <c r="DB1549" s="6"/>
      <c r="DC1549" s="6"/>
      <c r="DD1549" s="6"/>
      <c r="DE1549" s="6"/>
      <c r="DF1549" s="6"/>
      <c r="DG1549" s="6" t="str">
        <f>"Ver"&amp;Stam!F41</f>
        <v>Ver150 Te vorderen btw boekjaar</v>
      </c>
      <c r="DH1549" s="6"/>
      <c r="DJ1549" s="6"/>
      <c r="DK1549" s="6"/>
      <c r="DL1549" s="6"/>
      <c r="DM1549" s="6"/>
      <c r="DN1549" s="6"/>
      <c r="DO1549" s="6"/>
      <c r="DP1549" s="6"/>
      <c r="DQ1549" s="6"/>
      <c r="DR1549" s="6"/>
      <c r="DS1549" s="6"/>
      <c r="DU1549" s="6"/>
      <c r="DV1549" s="6"/>
      <c r="DW1549" s="6"/>
      <c r="DX1549" s="6"/>
      <c r="DY1549" s="6"/>
      <c r="DZ1549" s="6"/>
      <c r="EA1549" s="6"/>
      <c r="EB1549" s="6"/>
      <c r="EC1549" s="6"/>
      <c r="ED1549" s="6"/>
      <c r="EE1549" s="6"/>
      <c r="EF1549" s="6"/>
      <c r="EG1549" s="6"/>
    </row>
    <row r="1550" spans="19:137" x14ac:dyDescent="0.2">
      <c r="S1550"/>
      <c r="W1550"/>
      <c r="AE1550"/>
      <c r="AF1550"/>
      <c r="BH1550" s="6"/>
      <c r="DA1550" s="6"/>
      <c r="DB1550" s="6"/>
      <c r="DC1550" s="6"/>
      <c r="DG1550" s="6" t="str">
        <f>"Ver"&amp;Stam!F45</f>
        <v>Ver155 Te betalen btw boekjaar</v>
      </c>
    </row>
    <row r="1551" spans="19:137" x14ac:dyDescent="0.2">
      <c r="S1551"/>
      <c r="W1551"/>
      <c r="AE1551"/>
      <c r="AF1551"/>
      <c r="BH1551" s="6"/>
      <c r="DA1551" s="6"/>
      <c r="DB1551" s="6"/>
      <c r="DC1551" s="6"/>
      <c r="DG1551" s="6" t="str">
        <f>"Ver"&amp;Stam!F61</f>
        <v>Ver180 Rabobank</v>
      </c>
    </row>
    <row r="1552" spans="19:137" x14ac:dyDescent="0.2">
      <c r="S1552"/>
      <c r="W1552"/>
      <c r="AE1552"/>
      <c r="AF1552"/>
      <c r="BH1552" s="6"/>
      <c r="DA1552" s="6"/>
      <c r="DB1552" s="6"/>
      <c r="DC1552" s="6"/>
      <c r="DG1552" s="6" t="str">
        <f>"Ver"&amp;Stam!F62</f>
        <v>Ver181 Fortis Rea3</v>
      </c>
    </row>
    <row r="1553" spans="19:111" x14ac:dyDescent="0.2">
      <c r="S1553"/>
      <c r="W1553"/>
      <c r="AE1553"/>
      <c r="AF1553"/>
      <c r="BH1553" s="6"/>
      <c r="DA1553" s="6"/>
      <c r="DB1553" s="6"/>
      <c r="DC1553" s="6"/>
      <c r="DG1553" s="6" t="str">
        <f>"Ver"&amp;Stam!F63</f>
        <v>Ver182 Lehmann</v>
      </c>
    </row>
    <row r="1554" spans="19:111" x14ac:dyDescent="0.2">
      <c r="S1554"/>
      <c r="W1554"/>
      <c r="AE1554"/>
      <c r="AF1554"/>
      <c r="BH1554" s="6"/>
      <c r="DA1554" s="6"/>
      <c r="DB1554" s="6"/>
      <c r="DC1554" s="6"/>
      <c r="DG1554" s="6" t="str">
        <f>"Ver"&amp;Stam!F64</f>
        <v>Ver183 Fortis Reaal</v>
      </c>
    </row>
    <row r="1555" spans="19:111" x14ac:dyDescent="0.2">
      <c r="S1555"/>
      <c r="W1555"/>
      <c r="AE1555"/>
      <c r="AF1555"/>
      <c r="BH1555" s="6"/>
      <c r="DA1555" s="6"/>
      <c r="DB1555" s="6"/>
      <c r="DC1555" s="6"/>
      <c r="DG1555" s="6" t="str">
        <f>"Ver"&amp;Stam!F65</f>
        <v>Ver184 Fortis Rea3</v>
      </c>
    </row>
    <row r="1556" spans="19:111" x14ac:dyDescent="0.2">
      <c r="S1556"/>
      <c r="W1556"/>
      <c r="AE1556"/>
      <c r="AF1556"/>
      <c r="BH1556" s="6"/>
      <c r="DA1556" s="6"/>
      <c r="DB1556" s="6"/>
      <c r="DC1556" s="6"/>
      <c r="DG1556" s="6" t="str">
        <f>"Ver"&amp;Stam!F66</f>
        <v>Ver185 Fortis Rea3</v>
      </c>
    </row>
    <row r="1557" spans="19:111" x14ac:dyDescent="0.2">
      <c r="S1557"/>
      <c r="W1557"/>
      <c r="AE1557"/>
      <c r="AF1557"/>
      <c r="BH1557" s="6"/>
      <c r="DA1557" s="6"/>
      <c r="DB1557" s="6"/>
      <c r="DC1557" s="6"/>
      <c r="DG1557" s="6" t="str">
        <f>"Ver"&amp;Stam!F67</f>
        <v>Ver186 Bank 2</v>
      </c>
    </row>
    <row r="1558" spans="19:111" x14ac:dyDescent="0.2">
      <c r="S1558"/>
      <c r="W1558"/>
      <c r="AE1558"/>
      <c r="AF1558"/>
      <c r="BH1558" s="6"/>
      <c r="DA1558" s="6"/>
      <c r="DB1558" s="6"/>
      <c r="DC1558" s="6"/>
      <c r="DG1558" s="6" t="str">
        <f>"Ver"&amp;Stam!F68</f>
        <v>Ver187 Kas</v>
      </c>
    </row>
    <row r="1559" spans="19:111" x14ac:dyDescent="0.2">
      <c r="S1559"/>
      <c r="W1559"/>
      <c r="AE1559"/>
      <c r="AF1559"/>
      <c r="BH1559" s="6"/>
      <c r="DA1559" s="6"/>
      <c r="DB1559" s="6"/>
      <c r="DC1559" s="6"/>
      <c r="DG1559" s="6" t="str">
        <f>"Ver"&amp;Stam!F69</f>
        <v>Ver188 Friesland</v>
      </c>
    </row>
    <row r="1560" spans="19:111" x14ac:dyDescent="0.2">
      <c r="S1560"/>
      <c r="W1560"/>
      <c r="AE1560"/>
      <c r="AF1560"/>
      <c r="BH1560" s="6"/>
      <c r="DA1560" s="6"/>
      <c r="DB1560" s="6"/>
      <c r="DC1560" s="6"/>
      <c r="DG1560" s="6" t="str">
        <f>"Ver"&amp;Stam!F70</f>
        <v>Ver189 Dortmundb</v>
      </c>
    </row>
    <row r="1561" spans="19:111" x14ac:dyDescent="0.2">
      <c r="S1561"/>
      <c r="W1561"/>
      <c r="AE1561"/>
      <c r="AF1561"/>
      <c r="BH1561" s="6"/>
      <c r="DA1561" s="6"/>
      <c r="DB1561" s="6"/>
      <c r="DC1561" s="6"/>
      <c r="DG1561" s="6" t="str">
        <f>"Ver"&amp;Stam!F167</f>
        <v>Ver485 Dotatie voorz debiteuren</v>
      </c>
    </row>
    <row r="1562" spans="19:111" x14ac:dyDescent="0.2">
      <c r="S1562"/>
      <c r="W1562"/>
      <c r="AE1562"/>
      <c r="AF1562"/>
      <c r="BH1562" s="6"/>
      <c r="DA1562" s="6"/>
      <c r="DB1562" s="6"/>
      <c r="DC1562" s="6"/>
      <c r="DG1562" s="6" t="str">
        <f>"Ver"&amp;Stam!F168</f>
        <v>Ver490 Afsch immateriele activa</v>
      </c>
    </row>
    <row r="1563" spans="19:111" x14ac:dyDescent="0.2">
      <c r="S1563"/>
      <c r="W1563"/>
      <c r="AE1563"/>
      <c r="AF1563"/>
      <c r="BH1563" s="6"/>
      <c r="DA1563" s="6"/>
      <c r="DB1563" s="6"/>
      <c r="DC1563" s="6"/>
      <c r="DG1563" s="6" t="str">
        <f>"Ver"&amp;Stam!F169</f>
        <v>Ver491 Afsch gebouwen</v>
      </c>
    </row>
    <row r="1564" spans="19:111" x14ac:dyDescent="0.2">
      <c r="S1564"/>
      <c r="W1564"/>
      <c r="AE1564"/>
      <c r="AF1564"/>
      <c r="BH1564" s="6"/>
      <c r="DA1564" s="6"/>
      <c r="DB1564" s="6"/>
      <c r="DC1564" s="6"/>
      <c r="DG1564" s="6" t="str">
        <f>"Ver"&amp;Stam!F170</f>
        <v>Ver492 Afsch vervoermiddelen</v>
      </c>
    </row>
    <row r="1565" spans="19:111" x14ac:dyDescent="0.2">
      <c r="S1565"/>
      <c r="W1565"/>
      <c r="AE1565"/>
      <c r="AF1565"/>
      <c r="BH1565" s="6"/>
      <c r="DA1565" s="6"/>
      <c r="DB1565" s="6"/>
      <c r="DC1565" s="6"/>
      <c r="DG1565" s="6" t="str">
        <f>"Ver"&amp;Stam!F171</f>
        <v>Ver493 Afschr inventaris</v>
      </c>
    </row>
    <row r="1566" spans="19:111" x14ac:dyDescent="0.2">
      <c r="S1566"/>
      <c r="W1566"/>
      <c r="AE1566"/>
      <c r="AF1566"/>
      <c r="BH1566" s="6"/>
      <c r="DA1566" s="6"/>
      <c r="DB1566" s="6"/>
      <c r="DC1566" s="6"/>
      <c r="DG1566" s="6" t="str">
        <f>"Ver"&amp;Stam!F172</f>
        <v>Ver494 Afschr hardware</v>
      </c>
    </row>
    <row r="1567" spans="19:111" x14ac:dyDescent="0.2">
      <c r="S1567"/>
      <c r="W1567"/>
      <c r="AE1567"/>
      <c r="AF1567"/>
      <c r="BH1567" s="6"/>
      <c r="DA1567" s="6"/>
      <c r="DB1567" s="6"/>
      <c r="DC1567" s="6"/>
      <c r="DG1567" s="6" t="str">
        <f>"Ver"&amp;Stam!F173</f>
        <v>Ver495 Afschr software</v>
      </c>
    </row>
    <row r="1568" spans="19:111" x14ac:dyDescent="0.2">
      <c r="S1568"/>
      <c r="W1568"/>
      <c r="AE1568"/>
      <c r="AF1568"/>
      <c r="BH1568" s="6"/>
      <c r="DA1568" s="6"/>
      <c r="DB1568" s="6"/>
      <c r="DC1568" s="6"/>
      <c r="DG1568" s="6" t="str">
        <f>"Ver"&amp;Stam!F174</f>
        <v>Ver496 Afschr overige activa</v>
      </c>
    </row>
    <row r="1569" spans="19:111" x14ac:dyDescent="0.2">
      <c r="S1569"/>
      <c r="W1569"/>
      <c r="AE1569"/>
      <c r="AF1569"/>
      <c r="BH1569" s="6"/>
      <c r="DA1569" s="6"/>
      <c r="DB1569" s="6"/>
      <c r="DC1569" s="6"/>
      <c r="DG1569" s="6" t="str">
        <f>"Ver"&amp;Stam!F176</f>
        <v>Ver700 Kostprijs Inkopen hoog</v>
      </c>
    </row>
    <row r="1570" spans="19:111" x14ac:dyDescent="0.2">
      <c r="S1570"/>
      <c r="W1570"/>
      <c r="AE1570"/>
      <c r="AF1570"/>
      <c r="BH1570" s="6"/>
      <c r="DA1570" s="6"/>
      <c r="DB1570" s="6"/>
      <c r="DC1570" s="6"/>
      <c r="DG1570" s="6" t="str">
        <f>"Ver"&amp;Stam!F177</f>
        <v>Ver701 Kostprijs Inkopen laag</v>
      </c>
    </row>
    <row r="1571" spans="19:111" x14ac:dyDescent="0.2">
      <c r="S1571"/>
      <c r="W1571"/>
      <c r="AE1571"/>
      <c r="AF1571"/>
      <c r="BH1571" s="6"/>
      <c r="DA1571" s="6"/>
      <c r="DB1571" s="6"/>
      <c r="DC1571" s="6"/>
      <c r="DG1571" s="6" t="str">
        <f>"Ver"&amp;Stam!F178</f>
        <v>Ver702 Kostprijs EU</v>
      </c>
    </row>
    <row r="1572" spans="19:111" x14ac:dyDescent="0.2">
      <c r="S1572"/>
      <c r="W1572"/>
      <c r="AE1572"/>
      <c r="AF1572"/>
      <c r="BH1572" s="6"/>
      <c r="DA1572" s="6"/>
      <c r="DB1572" s="6"/>
      <c r="DC1572" s="6"/>
      <c r="DG1572" s="6" t="str">
        <f>"Ver"&amp;Stam!F179</f>
        <v>Ver703 Kostprijs buiten EU</v>
      </c>
    </row>
    <row r="1573" spans="19:111" x14ac:dyDescent="0.2">
      <c r="S1573"/>
      <c r="W1573"/>
      <c r="AE1573"/>
      <c r="AF1573"/>
      <c r="BH1573" s="6"/>
      <c r="DA1573" s="6"/>
      <c r="DB1573" s="6"/>
      <c r="DC1573" s="6"/>
      <c r="DG1573" s="6" t="str">
        <f>"Ver"&amp;Stam!F180</f>
        <v>Ver704 Kostprijs Marge</v>
      </c>
    </row>
    <row r="1574" spans="19:111" x14ac:dyDescent="0.2">
      <c r="S1574"/>
      <c r="W1574"/>
      <c r="AE1574"/>
      <c r="AF1574"/>
      <c r="BH1574" s="6"/>
      <c r="DA1574" s="6"/>
      <c r="DB1574" s="6"/>
      <c r="DC1574" s="6"/>
      <c r="DG1574" s="6" t="str">
        <f>"Ver"&amp;Stam!F181</f>
        <v>Ver705 Kostprijs Inkopen BEG</v>
      </c>
    </row>
    <row r="1575" spans="19:111" x14ac:dyDescent="0.2">
      <c r="S1575"/>
      <c r="W1575"/>
      <c r="AE1575"/>
      <c r="AF1575"/>
      <c r="BH1575" s="6"/>
      <c r="DA1575" s="6"/>
      <c r="DB1575" s="6"/>
      <c r="DC1575" s="6"/>
      <c r="DG1575" s="6" t="str">
        <f>"Oba"&amp;Stam!F98</f>
        <v>Oba400 Lonen en salarissen</v>
      </c>
    </row>
    <row r="1576" spans="19:111" x14ac:dyDescent="0.2">
      <c r="S1576"/>
      <c r="W1576"/>
      <c r="AE1576"/>
      <c r="AF1576"/>
      <c r="BH1576" s="6"/>
      <c r="DA1576" s="6"/>
      <c r="DB1576" s="6"/>
      <c r="DC1576" s="6"/>
      <c r="DG1576" s="6" t="str">
        <f>"Oba"&amp;Stam!F99</f>
        <v>Oba401 Sociale lasten</v>
      </c>
    </row>
    <row r="1577" spans="19:111" x14ac:dyDescent="0.2">
      <c r="S1577"/>
      <c r="W1577"/>
      <c r="AE1577"/>
      <c r="AF1577"/>
      <c r="BH1577" s="6"/>
      <c r="DA1577" s="6"/>
      <c r="DB1577" s="6"/>
      <c r="DC1577" s="6"/>
      <c r="DG1577" s="6" t="str">
        <f>"Oba"&amp;Stam!F100</f>
        <v>Oba402 Pensioenkosten</v>
      </c>
    </row>
    <row r="1578" spans="19:111" x14ac:dyDescent="0.2">
      <c r="S1578"/>
      <c r="W1578"/>
      <c r="AE1578"/>
      <c r="AF1578"/>
      <c r="BH1578" s="6"/>
      <c r="DA1578" s="6"/>
      <c r="DB1578" s="6"/>
      <c r="DC1578" s="6"/>
      <c r="DG1578" s="6" t="str">
        <f>"Oba"&amp;Stam!F101</f>
        <v>Oba403 Overige loonkosten</v>
      </c>
    </row>
    <row r="1579" spans="19:111" x14ac:dyDescent="0.2">
      <c r="S1579"/>
      <c r="W1579"/>
      <c r="AE1579"/>
      <c r="AF1579"/>
      <c r="BH1579" s="6"/>
      <c r="DA1579" s="6"/>
      <c r="DB1579" s="6"/>
      <c r="DC1579" s="6"/>
      <c r="DG1579" s="6" t="str">
        <f>"Oba"&amp;Stam!F102</f>
        <v>Oba404 Uitkeringen, subsidie</v>
      </c>
    </row>
    <row r="1580" spans="19:111" x14ac:dyDescent="0.2">
      <c r="S1580"/>
      <c r="W1580"/>
      <c r="AE1580"/>
      <c r="AF1580"/>
      <c r="BH1580" s="6"/>
      <c r="DA1580" s="6"/>
      <c r="DB1580" s="6"/>
      <c r="DC1580" s="6"/>
      <c r="DG1580" s="6" t="str">
        <f>"Oba"&amp;Stam!F103</f>
        <v>Oba405 Vrij</v>
      </c>
    </row>
    <row r="1581" spans="19:111" x14ac:dyDescent="0.2">
      <c r="S1581"/>
      <c r="W1581"/>
      <c r="AE1581"/>
      <c r="AF1581"/>
      <c r="BH1581" s="6"/>
      <c r="DA1581" s="6"/>
      <c r="DB1581" s="6"/>
      <c r="DC1581" s="6"/>
      <c r="DG1581" s="6" t="str">
        <f>"Oba"&amp;Stam!F104</f>
        <v>Oba406 Vrij</v>
      </c>
    </row>
    <row r="1582" spans="19:111" x14ac:dyDescent="0.2">
      <c r="S1582"/>
      <c r="W1582"/>
      <c r="AE1582"/>
      <c r="AF1582"/>
      <c r="BH1582" s="6"/>
      <c r="DA1582" s="6"/>
      <c r="DB1582" s="6"/>
      <c r="DC1582" s="6"/>
      <c r="DG1582" s="6" t="str">
        <f>"Oba"&amp;Stam!F105</f>
        <v>Oba407 Vrij</v>
      </c>
    </row>
    <row r="1583" spans="19:111" x14ac:dyDescent="0.2">
      <c r="S1583"/>
      <c r="W1583"/>
      <c r="AE1583"/>
      <c r="AF1583"/>
      <c r="BH1583" s="6"/>
      <c r="DA1583" s="6"/>
      <c r="DB1583" s="6"/>
      <c r="DC1583" s="6"/>
      <c r="DG1583" s="6" t="str">
        <f>"Oba"&amp;Stam!F106</f>
        <v>Oba408 Vrij</v>
      </c>
    </row>
    <row r="1584" spans="19:111" x14ac:dyDescent="0.2">
      <c r="S1584"/>
      <c r="W1584"/>
      <c r="AE1584"/>
      <c r="AF1584"/>
      <c r="BH1584" s="6"/>
      <c r="DA1584" s="6"/>
      <c r="DB1584" s="6"/>
      <c r="DC1584" s="6"/>
      <c r="DG1584" s="6" t="str">
        <f>"Oba"&amp;Stam!F107</f>
        <v>Oba409 Vrij</v>
      </c>
    </row>
    <row r="1585" spans="6:111" x14ac:dyDescent="0.2">
      <c r="S1585"/>
      <c r="W1585"/>
      <c r="AE1585"/>
      <c r="AF1585"/>
      <c r="BH1585" s="6"/>
      <c r="DA1585" s="6"/>
      <c r="DB1585" s="6"/>
      <c r="DC1585" s="6"/>
      <c r="DG1585" s="6" t="str">
        <f>"Oba"&amp;Stam!F108</f>
        <v>Oba410 Autokosten</v>
      </c>
    </row>
    <row r="1586" spans="6:111" x14ac:dyDescent="0.2">
      <c r="S1586"/>
      <c r="W1586"/>
      <c r="AE1586"/>
      <c r="AF1586"/>
      <c r="BH1586" s="6"/>
      <c r="DA1586" s="6"/>
      <c r="DB1586" s="6"/>
      <c r="DC1586" s="6"/>
      <c r="DG1586" s="6" t="str">
        <f>"Oba"&amp;Stam!F109</f>
        <v>Oba411 Km declaratie</v>
      </c>
    </row>
    <row r="1587" spans="6:111" x14ac:dyDescent="0.2">
      <c r="S1587"/>
      <c r="W1587"/>
      <c r="AE1587"/>
      <c r="AF1587"/>
      <c r="BH1587" s="6"/>
      <c r="DA1587" s="6"/>
      <c r="DB1587" s="6"/>
      <c r="DC1587" s="6"/>
      <c r="DG1587" s="6" t="str">
        <f>"Oba"&amp;Stam!F110</f>
        <v>Oba412 Autoverzekeringen</v>
      </c>
    </row>
    <row r="1588" spans="6:111" x14ac:dyDescent="0.2">
      <c r="S1588"/>
      <c r="W1588"/>
      <c r="AE1588"/>
      <c r="AF1588"/>
      <c r="BH1588" s="6"/>
      <c r="DA1588" s="6"/>
      <c r="DB1588" s="6"/>
      <c r="DC1588" s="6"/>
      <c r="DG1588" s="6" t="str">
        <f>"Oba"&amp;Stam!F111</f>
        <v>Oba413 Onderhoud en wegenb.</v>
      </c>
    </row>
    <row r="1589" spans="6:111" x14ac:dyDescent="0.2">
      <c r="S1589"/>
      <c r="W1589"/>
      <c r="AE1589"/>
      <c r="AF1589"/>
      <c r="BH1589" s="6"/>
      <c r="DA1589" s="6"/>
      <c r="DB1589" s="6"/>
      <c r="DC1589" s="6"/>
      <c r="DG1589" s="6" t="str">
        <f>"Oba"&amp;Stam!F112</f>
        <v>Oba414 Overige autokosten 1</v>
      </c>
    </row>
    <row r="1590" spans="6:111" x14ac:dyDescent="0.2">
      <c r="S1590"/>
      <c r="W1590"/>
      <c r="AE1590"/>
      <c r="AF1590"/>
      <c r="BH1590" s="6"/>
      <c r="DA1590" s="6"/>
      <c r="DB1590" s="6"/>
      <c r="DC1590" s="6"/>
      <c r="DG1590" s="6" t="str">
        <f>"Oba"&amp;Stam!F113</f>
        <v>Oba415 Overige autokosten 2</v>
      </c>
    </row>
    <row r="1591" spans="6:111" x14ac:dyDescent="0.2">
      <c r="S1591"/>
      <c r="W1591"/>
      <c r="AE1591"/>
      <c r="AF1591"/>
      <c r="BH1591" s="6"/>
      <c r="DA1591" s="6"/>
      <c r="DB1591" s="6"/>
      <c r="DC1591" s="6"/>
      <c r="DG1591" s="6" t="str">
        <f>"Oba"&amp;Stam!F114</f>
        <v>Oba416 Reis en verblijf</v>
      </c>
    </row>
    <row r="1592" spans="6:111" x14ac:dyDescent="0.2">
      <c r="F1592" s="117" t="s">
        <v>441</v>
      </c>
      <c r="G1592" s="117"/>
      <c r="H1592" s="118"/>
      <c r="I1592" s="5"/>
      <c r="J1592" s="5"/>
      <c r="K1592" s="5"/>
      <c r="L1592" s="5"/>
      <c r="M1592" s="5"/>
      <c r="N1592" s="5"/>
      <c r="P1592" s="5"/>
      <c r="S1592"/>
      <c r="W1592"/>
      <c r="AE1592"/>
      <c r="AF1592"/>
      <c r="AX1592" s="303"/>
      <c r="AY1592" s="303"/>
      <c r="BH1592" s="6"/>
      <c r="DA1592" s="6"/>
      <c r="DB1592" s="6"/>
      <c r="DC1592" s="6"/>
      <c r="DG1592" s="6" t="str">
        <f>"Oba"&amp;Stam!F115</f>
        <v>Oba417 Vrij</v>
      </c>
    </row>
    <row r="1593" spans="6:111" x14ac:dyDescent="0.2">
      <c r="F1593" s="119"/>
      <c r="G1593" s="119"/>
      <c r="H1593" s="118"/>
      <c r="I1593" s="5"/>
      <c r="J1593" s="5"/>
      <c r="K1593" s="5"/>
      <c r="L1593" s="5"/>
      <c r="M1593" s="5"/>
      <c r="N1593" s="5"/>
      <c r="P1593" s="5"/>
      <c r="S1593"/>
      <c r="W1593"/>
      <c r="AE1593"/>
      <c r="AF1593"/>
      <c r="AX1593" s="304"/>
      <c r="AY1593" s="304"/>
      <c r="BH1593" s="6"/>
      <c r="DA1593" s="6"/>
      <c r="DB1593" s="6"/>
      <c r="DC1593" s="6"/>
      <c r="DG1593" s="6" t="str">
        <f>"Oba"&amp;Stam!F116</f>
        <v>Oba418 Vrij</v>
      </c>
    </row>
    <row r="1594" spans="6:111" x14ac:dyDescent="0.2">
      <c r="F1594" s="240" t="s">
        <v>317</v>
      </c>
      <c r="G1594" s="88" t="s">
        <v>406</v>
      </c>
      <c r="H1594" s="88"/>
      <c r="I1594" s="120"/>
      <c r="J1594" s="120"/>
      <c r="K1594" s="7"/>
      <c r="L1594" s="7"/>
      <c r="M1594" s="7"/>
      <c r="P1594" s="7"/>
      <c r="S1594"/>
      <c r="W1594"/>
      <c r="AE1594"/>
      <c r="AF1594"/>
      <c r="AX1594" s="156"/>
      <c r="AY1594" s="156"/>
      <c r="BH1594" s="6"/>
      <c r="DA1594" s="6"/>
      <c r="DB1594" s="6"/>
      <c r="DC1594" s="6"/>
      <c r="DG1594" s="6" t="str">
        <f>"Oba"&amp;Stam!F117</f>
        <v>Oba419 Vrij</v>
      </c>
    </row>
    <row r="1595" spans="6:111" ht="12.75" x14ac:dyDescent="0.2">
      <c r="G1595" s="88" t="s">
        <v>407</v>
      </c>
      <c r="H1595" s="88"/>
      <c r="I1595" s="121"/>
      <c r="J1595" s="121"/>
      <c r="K1595" s="155"/>
      <c r="L1595" s="155"/>
      <c r="M1595" s="155"/>
      <c r="P1595" s="155"/>
      <c r="S1595"/>
      <c r="W1595"/>
      <c r="AE1595"/>
      <c r="AF1595"/>
      <c r="BH1595" s="6"/>
      <c r="DA1595" s="6"/>
      <c r="DB1595" s="6"/>
      <c r="DC1595" s="6"/>
      <c r="DG1595" s="6" t="str">
        <f>"Oba"&amp;Stam!F118</f>
        <v>Oba420 Huisvestingskosten</v>
      </c>
    </row>
    <row r="1596" spans="6:111" ht="12.75" x14ac:dyDescent="0.2">
      <c r="H1596" s="88"/>
      <c r="I1596" s="122"/>
      <c r="J1596" s="122"/>
      <c r="K1596" s="155"/>
      <c r="L1596" s="155"/>
      <c r="M1596" s="155"/>
      <c r="P1596" s="155"/>
      <c r="S1596"/>
      <c r="W1596"/>
      <c r="AE1596"/>
      <c r="AF1596"/>
      <c r="BH1596" s="6"/>
      <c r="DA1596" s="6"/>
      <c r="DB1596" s="6"/>
      <c r="DC1596" s="6"/>
      <c r="DG1596" s="6" t="str">
        <f>"Oba"&amp;Stam!F119</f>
        <v>Oba421 Huur</v>
      </c>
    </row>
    <row r="1597" spans="6:111" ht="12.75" x14ac:dyDescent="0.2">
      <c r="F1597" s="240" t="s">
        <v>316</v>
      </c>
      <c r="G1597" s="88" t="s">
        <v>408</v>
      </c>
      <c r="H1597" s="88"/>
      <c r="I1597" s="120"/>
      <c r="J1597" s="120"/>
      <c r="K1597" s="155"/>
      <c r="L1597" s="155"/>
      <c r="M1597" s="155"/>
      <c r="P1597" s="155"/>
      <c r="S1597"/>
      <c r="W1597"/>
      <c r="AE1597"/>
      <c r="AF1597"/>
      <c r="AX1597" s="156"/>
      <c r="AY1597" s="156"/>
      <c r="BH1597" s="6"/>
      <c r="DA1597" s="6"/>
      <c r="DB1597" s="6"/>
      <c r="DC1597" s="6"/>
      <c r="DG1597" s="6" t="str">
        <f>"Oba"&amp;Stam!F120</f>
        <v>Oba422 Energie</v>
      </c>
    </row>
    <row r="1598" spans="6:111" ht="12.75" x14ac:dyDescent="0.2">
      <c r="G1598" s="88" t="s">
        <v>409</v>
      </c>
      <c r="H1598" s="88"/>
      <c r="I1598" s="121"/>
      <c r="J1598" s="121"/>
      <c r="K1598" s="155"/>
      <c r="L1598" s="155"/>
      <c r="M1598" s="155"/>
      <c r="P1598" s="155"/>
      <c r="S1598"/>
      <c r="W1598"/>
      <c r="AE1598"/>
      <c r="AF1598"/>
      <c r="BH1598" s="6"/>
      <c r="DA1598" s="6"/>
      <c r="DB1598" s="6"/>
      <c r="DC1598" s="6"/>
      <c r="DG1598" s="6" t="str">
        <f>"Oba"&amp;Stam!F121</f>
        <v>Oba423 Huisvestingsheffingen</v>
      </c>
    </row>
    <row r="1599" spans="6:111" x14ac:dyDescent="0.2">
      <c r="G1599" s="88"/>
      <c r="H1599" s="88"/>
      <c r="I1599" s="5"/>
      <c r="J1599" s="5"/>
      <c r="K1599" s="5"/>
      <c r="L1599" s="5"/>
      <c r="M1599" s="5"/>
      <c r="P1599" s="5"/>
      <c r="S1599"/>
      <c r="W1599"/>
      <c r="AE1599"/>
      <c r="AF1599"/>
      <c r="BH1599" s="6"/>
      <c r="DA1599" s="6"/>
      <c r="DB1599" s="6"/>
      <c r="DC1599" s="6"/>
      <c r="DG1599" s="6" t="str">
        <f>"Oba"&amp;Stam!F122</f>
        <v>Oba424 Overige huisvest. ko 1</v>
      </c>
    </row>
    <row r="1600" spans="6:111" x14ac:dyDescent="0.2">
      <c r="F1600" s="240" t="s">
        <v>318</v>
      </c>
      <c r="G1600" s="88" t="s">
        <v>410</v>
      </c>
      <c r="H1600" s="88"/>
      <c r="S1600"/>
      <c r="W1600"/>
      <c r="AE1600"/>
      <c r="AF1600"/>
      <c r="AX1600" s="156"/>
      <c r="AY1600" s="156"/>
      <c r="BH1600" s="6"/>
      <c r="DA1600" s="6"/>
      <c r="DB1600" s="6"/>
      <c r="DC1600" s="6"/>
      <c r="DG1600" s="6" t="str">
        <f>"Oba"&amp;Stam!F123</f>
        <v>Oba425 Overige huisvest. ko 2</v>
      </c>
    </row>
    <row r="1601" spans="3:111" x14ac:dyDescent="0.2">
      <c r="G1601" s="56" t="s">
        <v>411</v>
      </c>
      <c r="H1601" s="56"/>
      <c r="S1601"/>
      <c r="W1601"/>
      <c r="AE1601"/>
      <c r="AF1601"/>
      <c r="BH1601" s="6"/>
      <c r="DA1601" s="6"/>
      <c r="DB1601" s="6"/>
      <c r="DC1601" s="6"/>
      <c r="DG1601" s="6" t="str">
        <f>"Oba"&amp;Stam!F124</f>
        <v>Oba426 Overige huisvestingskost</v>
      </c>
    </row>
    <row r="1602" spans="3:111" x14ac:dyDescent="0.2">
      <c r="G1602" s="56" t="s">
        <v>412</v>
      </c>
      <c r="H1602" s="56"/>
      <c r="S1602"/>
      <c r="W1602"/>
      <c r="AE1602"/>
      <c r="AF1602"/>
      <c r="BH1602" s="6"/>
      <c r="DA1602" s="6"/>
      <c r="DB1602" s="6"/>
      <c r="DC1602" s="6"/>
      <c r="DG1602" s="6" t="str">
        <f>"Oba"&amp;Stam!F125</f>
        <v>Oba427 Vrij</v>
      </c>
    </row>
    <row r="1603" spans="3:111" x14ac:dyDescent="0.2">
      <c r="G1603" s="56" t="s">
        <v>413</v>
      </c>
      <c r="H1603" s="56"/>
      <c r="I1603" s="56"/>
      <c r="J1603" s="56"/>
      <c r="K1603" s="56"/>
      <c r="L1603" s="56"/>
      <c r="M1603" s="56"/>
      <c r="N1603" s="56"/>
      <c r="S1603"/>
      <c r="W1603"/>
      <c r="AE1603"/>
      <c r="AF1603"/>
      <c r="BH1603" s="6"/>
      <c r="DA1603" s="6"/>
      <c r="DB1603" s="6"/>
      <c r="DC1603" s="6"/>
      <c r="DG1603" s="6" t="str">
        <f>"Oba"&amp;Stam!F126</f>
        <v>Oba428 Vrij</v>
      </c>
    </row>
    <row r="1604" spans="3:111" x14ac:dyDescent="0.2">
      <c r="G1604" s="56" t="s">
        <v>414</v>
      </c>
      <c r="H1604" s="56"/>
      <c r="I1604" s="56"/>
      <c r="J1604" s="56"/>
      <c r="K1604" s="56"/>
      <c r="L1604" s="56"/>
      <c r="M1604" s="56"/>
      <c r="N1604" s="56"/>
      <c r="S1604"/>
      <c r="W1604"/>
      <c r="AE1604"/>
      <c r="AF1604"/>
      <c r="BH1604" s="6"/>
      <c r="DA1604" s="6"/>
      <c r="DB1604" s="6"/>
      <c r="DC1604" s="6"/>
      <c r="DG1604" s="6" t="str">
        <f>"Oba"&amp;Stam!F127</f>
        <v>Oba429 Vrij</v>
      </c>
    </row>
    <row r="1605" spans="3:111" x14ac:dyDescent="0.2">
      <c r="G1605" s="56" t="s">
        <v>415</v>
      </c>
      <c r="H1605" s="56"/>
      <c r="S1605"/>
      <c r="W1605"/>
      <c r="AE1605"/>
      <c r="AF1605"/>
      <c r="BH1605" s="6"/>
      <c r="DA1605" s="6"/>
      <c r="DB1605" s="6"/>
      <c r="DC1605" s="6"/>
      <c r="DG1605" s="6" t="str">
        <f>"Oba"&amp;Stam!F128</f>
        <v>Oba430 Kantoorbenodigdheden</v>
      </c>
    </row>
    <row r="1606" spans="3:111" x14ac:dyDescent="0.2">
      <c r="G1606" s="56" t="s">
        <v>416</v>
      </c>
      <c r="H1606" s="56"/>
      <c r="S1606"/>
      <c r="W1606"/>
      <c r="AE1606"/>
      <c r="AF1606"/>
      <c r="BH1606" s="6"/>
      <c r="DA1606" s="6"/>
      <c r="DB1606" s="6"/>
      <c r="DC1606" s="6"/>
      <c r="DG1606" s="6" t="str">
        <f>"Oba"&amp;Stam!F129</f>
        <v>Oba431 Vakliteratuur</v>
      </c>
    </row>
    <row r="1607" spans="3:111" x14ac:dyDescent="0.2">
      <c r="S1607"/>
      <c r="W1607"/>
      <c r="AE1607"/>
      <c r="AF1607"/>
      <c r="BH1607" s="6"/>
      <c r="DA1607" s="6"/>
      <c r="DB1607" s="6"/>
      <c r="DC1607" s="6"/>
      <c r="DG1607" s="6" t="str">
        <f>"Oba"&amp;Stam!F130</f>
        <v>Oba432 Contributie en abonn.</v>
      </c>
    </row>
    <row r="1608" spans="3:111" x14ac:dyDescent="0.2">
      <c r="C1608"/>
      <c r="D1608"/>
      <c r="E1608"/>
      <c r="F1608" s="240" t="s">
        <v>378</v>
      </c>
      <c r="G1608" s="88" t="s">
        <v>419</v>
      </c>
      <c r="H1608" s="88"/>
      <c r="I1608"/>
      <c r="J1608"/>
      <c r="K1608"/>
      <c r="L1608"/>
      <c r="M1608"/>
      <c r="N1608"/>
      <c r="O1608"/>
      <c r="P1608"/>
      <c r="Q1608"/>
      <c r="R1608"/>
      <c r="S1608"/>
      <c r="W1608"/>
      <c r="AE1608"/>
      <c r="AF1608"/>
      <c r="AX1608" s="156"/>
      <c r="AY1608" s="156"/>
      <c r="BH1608" s="6"/>
      <c r="DA1608" s="6"/>
      <c r="DB1608" s="6"/>
      <c r="DC1608" s="6"/>
      <c r="DG1608" s="6" t="str">
        <f>"Oba"&amp;Stam!F131</f>
        <v>Oba433 Kleine aanschaffingen</v>
      </c>
    </row>
    <row r="1609" spans="3:111" x14ac:dyDescent="0.2">
      <c r="C1609"/>
      <c r="D1609"/>
      <c r="E1609"/>
      <c r="G1609" s="56" t="s">
        <v>417</v>
      </c>
      <c r="H1609" s="56"/>
      <c r="I1609"/>
      <c r="J1609"/>
      <c r="K1609"/>
      <c r="L1609"/>
      <c r="M1609"/>
      <c r="N1609"/>
      <c r="O1609"/>
      <c r="P1609"/>
      <c r="Q1609"/>
      <c r="R1609"/>
      <c r="S1609"/>
      <c r="W1609"/>
      <c r="AE1609"/>
      <c r="AF1609"/>
      <c r="BH1609" s="6"/>
      <c r="DA1609" s="6"/>
      <c r="DB1609" s="6"/>
      <c r="DC1609" s="6"/>
      <c r="DG1609" s="6" t="str">
        <f>"Oba"&amp;Stam!F132</f>
        <v>Oba434 Porti</v>
      </c>
    </row>
    <row r="1610" spans="3:111" x14ac:dyDescent="0.2">
      <c r="C1610"/>
      <c r="D1610"/>
      <c r="E1610"/>
      <c r="F1610"/>
      <c r="G1610" s="56" t="s">
        <v>418</v>
      </c>
      <c r="H1610" s="56"/>
      <c r="I1610"/>
      <c r="J1610"/>
      <c r="K1610"/>
      <c r="L1610"/>
      <c r="M1610"/>
      <c r="N1610"/>
      <c r="O1610"/>
      <c r="P1610"/>
      <c r="Q1610"/>
      <c r="R1610"/>
      <c r="S1610"/>
      <c r="W1610"/>
      <c r="AE1610"/>
      <c r="AF1610"/>
      <c r="BH1610" s="6"/>
      <c r="DA1610" s="6"/>
      <c r="DB1610" s="6"/>
      <c r="DC1610" s="6"/>
      <c r="DG1610" s="6" t="str">
        <f>"Oba"&amp;Stam!F133</f>
        <v>Oba435 Telefonie en kabel</v>
      </c>
    </row>
    <row r="1611" spans="3:111" x14ac:dyDescent="0.2">
      <c r="C1611"/>
      <c r="D1611"/>
      <c r="E1611"/>
      <c r="F1611"/>
      <c r="G1611" s="56"/>
      <c r="H1611" s="56"/>
      <c r="I1611"/>
      <c r="J1611"/>
      <c r="K1611"/>
      <c r="L1611"/>
      <c r="M1611"/>
      <c r="N1611"/>
      <c r="O1611"/>
      <c r="P1611"/>
      <c r="Q1611"/>
      <c r="R1611"/>
      <c r="S1611"/>
      <c r="W1611"/>
      <c r="AE1611"/>
      <c r="AF1611"/>
      <c r="BH1611" s="6"/>
      <c r="DA1611" s="6"/>
      <c r="DB1611" s="6"/>
      <c r="DC1611" s="6"/>
      <c r="DG1611" s="6" t="str">
        <f>"Oba"&amp;Stam!F134</f>
        <v>Oba436 Aanschaf software</v>
      </c>
    </row>
    <row r="1612" spans="3:111" x14ac:dyDescent="0.2">
      <c r="C1612"/>
      <c r="D1612"/>
      <c r="E1612"/>
      <c r="F1612" s="240" t="s">
        <v>379</v>
      </c>
      <c r="G1612" s="88" t="s">
        <v>420</v>
      </c>
      <c r="H1612" s="88"/>
      <c r="I1612"/>
      <c r="J1612"/>
      <c r="K1612"/>
      <c r="L1612"/>
      <c r="M1612"/>
      <c r="N1612"/>
      <c r="O1612"/>
      <c r="P1612"/>
      <c r="Q1612"/>
      <c r="R1612"/>
      <c r="S1612"/>
      <c r="W1612"/>
      <c r="AE1612"/>
      <c r="AF1612"/>
      <c r="AX1612" s="156"/>
      <c r="AY1612" s="156"/>
      <c r="BH1612" s="6"/>
      <c r="DA1612" s="6"/>
      <c r="DB1612" s="6"/>
      <c r="DC1612" s="6"/>
      <c r="DG1612" s="6" t="str">
        <f>"Oba"&amp;Stam!F135</f>
        <v>Oba437 Kosten automatisering</v>
      </c>
    </row>
    <row r="1613" spans="3:111" x14ac:dyDescent="0.2">
      <c r="C1613"/>
      <c r="D1613"/>
      <c r="E1613"/>
      <c r="G1613" s="56" t="s">
        <v>421</v>
      </c>
      <c r="H1613" s="56"/>
      <c r="I1613"/>
      <c r="J1613"/>
      <c r="K1613"/>
      <c r="L1613"/>
      <c r="M1613"/>
      <c r="N1613"/>
      <c r="O1613"/>
      <c r="P1613"/>
      <c r="Q1613"/>
      <c r="R1613"/>
      <c r="S1613"/>
      <c r="W1613"/>
      <c r="AE1613"/>
      <c r="AF1613"/>
      <c r="BH1613" s="6"/>
      <c r="DA1613" s="6"/>
      <c r="DB1613" s="6"/>
      <c r="DC1613" s="6"/>
      <c r="DG1613" s="6" t="str">
        <f>"Oba"&amp;Stam!F136</f>
        <v>Oba438 Website</v>
      </c>
    </row>
    <row r="1614" spans="3:111" x14ac:dyDescent="0.2">
      <c r="C1614"/>
      <c r="D1614"/>
      <c r="E1614"/>
      <c r="F1614"/>
      <c r="G1614" s="56" t="s">
        <v>418</v>
      </c>
      <c r="H1614" s="56"/>
      <c r="I1614"/>
      <c r="J1614"/>
      <c r="K1614"/>
      <c r="L1614"/>
      <c r="M1614"/>
      <c r="N1614"/>
      <c r="O1614"/>
      <c r="P1614"/>
      <c r="Q1614"/>
      <c r="R1614"/>
      <c r="S1614"/>
      <c r="W1614"/>
      <c r="AE1614"/>
      <c r="AF1614"/>
      <c r="BH1614" s="6"/>
      <c r="DA1614" s="6"/>
      <c r="DB1614" s="6"/>
      <c r="DC1614" s="6"/>
      <c r="DG1614" s="6" t="str">
        <f>"Oba"&amp;Stam!F137</f>
        <v>Oba439 Verzekeringen</v>
      </c>
    </row>
    <row r="1615" spans="3:111" x14ac:dyDescent="0.2">
      <c r="C1615"/>
      <c r="D1615"/>
      <c r="E1615"/>
      <c r="F1615"/>
      <c r="G1615" s="56" t="s">
        <v>422</v>
      </c>
      <c r="H1615" s="56"/>
      <c r="I1615"/>
      <c r="J1615"/>
      <c r="K1615"/>
      <c r="L1615"/>
      <c r="M1615"/>
      <c r="N1615"/>
      <c r="O1615"/>
      <c r="P1615"/>
      <c r="Q1615"/>
      <c r="R1615"/>
      <c r="S1615"/>
      <c r="W1615"/>
      <c r="AE1615"/>
      <c r="AF1615"/>
      <c r="BH1615" s="6"/>
      <c r="DA1615" s="6"/>
      <c r="DB1615" s="6"/>
      <c r="DC1615" s="6"/>
      <c r="DG1615" s="6" t="str">
        <f>"Oba"&amp;Stam!F138</f>
        <v>Oba440 Algemene kosten</v>
      </c>
    </row>
    <row r="1616" spans="3:111" x14ac:dyDescent="0.2">
      <c r="C1616"/>
      <c r="D1616"/>
      <c r="E1616"/>
      <c r="F1616"/>
      <c r="G1616" s="56"/>
      <c r="H1616" s="56"/>
      <c r="I1616"/>
      <c r="J1616"/>
      <c r="K1616"/>
      <c r="L1616"/>
      <c r="M1616"/>
      <c r="N1616"/>
      <c r="O1616"/>
      <c r="P1616"/>
      <c r="Q1616"/>
      <c r="R1616"/>
      <c r="S1616"/>
      <c r="W1616"/>
      <c r="AE1616"/>
      <c r="AF1616"/>
      <c r="BH1616" s="6"/>
      <c r="DA1616" s="6"/>
      <c r="DB1616" s="6"/>
      <c r="DC1616" s="6"/>
      <c r="DG1616" s="6" t="str">
        <f>"Oba"&amp;Stam!F139</f>
        <v>Oba441 Overige algemene ko 1</v>
      </c>
    </row>
    <row r="1617" spans="3:111" x14ac:dyDescent="0.2">
      <c r="C1617"/>
      <c r="D1617"/>
      <c r="E1617"/>
      <c r="F1617" s="240" t="s">
        <v>405</v>
      </c>
      <c r="G1617" s="88" t="s">
        <v>423</v>
      </c>
      <c r="H1617" s="88"/>
      <c r="I1617"/>
      <c r="J1617"/>
      <c r="K1617"/>
      <c r="L1617"/>
      <c r="M1617"/>
      <c r="N1617"/>
      <c r="O1617"/>
      <c r="P1617"/>
      <c r="Q1617"/>
      <c r="R1617"/>
      <c r="S1617"/>
      <c r="W1617"/>
      <c r="AE1617"/>
      <c r="AF1617"/>
      <c r="AX1617" s="156"/>
      <c r="AY1617" s="156"/>
      <c r="BH1617" s="6"/>
      <c r="DA1617" s="6"/>
      <c r="DB1617" s="6"/>
      <c r="DC1617" s="6"/>
      <c r="DG1617" s="6" t="str">
        <f>"Oba"&amp;Stam!F140</f>
        <v>Oba442 Overige algemene ko 2</v>
      </c>
    </row>
    <row r="1618" spans="3:111" x14ac:dyDescent="0.2">
      <c r="C1618"/>
      <c r="D1618"/>
      <c r="E1618"/>
      <c r="G1618" s="56" t="s">
        <v>440</v>
      </c>
      <c r="H1618" s="56"/>
      <c r="I1618"/>
      <c r="J1618"/>
      <c r="K1618"/>
      <c r="L1618"/>
      <c r="M1618"/>
      <c r="N1618"/>
      <c r="O1618"/>
      <c r="P1618"/>
      <c r="Q1618"/>
      <c r="R1618"/>
      <c r="S1618"/>
      <c r="W1618"/>
      <c r="AE1618"/>
      <c r="AF1618"/>
      <c r="BH1618" s="6"/>
      <c r="DA1618" s="6"/>
      <c r="DB1618" s="6"/>
      <c r="DC1618" s="6"/>
      <c r="DG1618" s="6" t="str">
        <f>"Oba"&amp;Stam!F141</f>
        <v>Oba443 Publiciteit en advert.</v>
      </c>
    </row>
    <row r="1619" spans="3:111" x14ac:dyDescent="0.2">
      <c r="C1619"/>
      <c r="D1619"/>
      <c r="E1619"/>
      <c r="F1619"/>
      <c r="G1619" s="56" t="s">
        <v>424</v>
      </c>
      <c r="H1619" s="56"/>
      <c r="I1619"/>
      <c r="J1619"/>
      <c r="K1619"/>
      <c r="L1619"/>
      <c r="M1619"/>
      <c r="N1619"/>
      <c r="O1619"/>
      <c r="P1619"/>
      <c r="Q1619"/>
      <c r="R1619"/>
      <c r="S1619"/>
      <c r="W1619"/>
      <c r="AE1619"/>
      <c r="AF1619"/>
      <c r="BH1619" s="6"/>
      <c r="DA1619" s="6"/>
      <c r="DB1619" s="6"/>
      <c r="DC1619" s="6"/>
      <c r="DG1619" s="6" t="str">
        <f>"Oba"&amp;Stam!F142</f>
        <v>Oba444 Vrij</v>
      </c>
    </row>
    <row r="1620" spans="3:111" x14ac:dyDescent="0.2">
      <c r="C1620"/>
      <c r="D1620"/>
      <c r="E1620"/>
      <c r="F1620"/>
      <c r="G1620" s="56" t="s">
        <v>425</v>
      </c>
      <c r="H1620" s="56"/>
      <c r="I1620"/>
      <c r="J1620"/>
      <c r="K1620"/>
      <c r="L1620"/>
      <c r="M1620"/>
      <c r="N1620"/>
      <c r="O1620"/>
      <c r="P1620"/>
      <c r="Q1620"/>
      <c r="R1620"/>
      <c r="S1620"/>
      <c r="W1620"/>
      <c r="AE1620"/>
      <c r="AF1620"/>
      <c r="BH1620" s="6"/>
      <c r="DA1620" s="6"/>
      <c r="DB1620" s="6"/>
      <c r="DC1620" s="6"/>
      <c r="DG1620" s="6" t="str">
        <f>"Oba"&amp;Stam!F143</f>
        <v>Oba445 Voeding drank genot</v>
      </c>
    </row>
    <row r="1621" spans="3:111" x14ac:dyDescent="0.2">
      <c r="C1621"/>
      <c r="D1621"/>
      <c r="E1621"/>
      <c r="F1621"/>
      <c r="G1621" s="56" t="s">
        <v>426</v>
      </c>
      <c r="H1621" s="56"/>
      <c r="I1621"/>
      <c r="J1621"/>
      <c r="K1621"/>
      <c r="L1621"/>
      <c r="M1621"/>
      <c r="N1621"/>
      <c r="O1621"/>
      <c r="P1621"/>
      <c r="Q1621"/>
      <c r="R1621"/>
      <c r="S1621"/>
      <c r="W1621"/>
      <c r="AE1621"/>
      <c r="AF1621"/>
      <c r="BH1621" s="6"/>
      <c r="DA1621" s="6"/>
      <c r="DB1621" s="6"/>
      <c r="DC1621" s="6"/>
      <c r="DG1621" s="6" t="str">
        <f>"Oba"&amp;Stam!F144</f>
        <v>Oba446 Representatie</v>
      </c>
    </row>
    <row r="1622" spans="3:111" x14ac:dyDescent="0.2">
      <c r="C1622"/>
      <c r="D1622"/>
      <c r="E1622"/>
      <c r="F1622"/>
      <c r="G1622"/>
      <c r="H1622" s="56"/>
      <c r="I1622"/>
      <c r="J1622"/>
      <c r="K1622"/>
      <c r="L1622"/>
      <c r="M1622"/>
      <c r="N1622"/>
      <c r="O1622"/>
      <c r="P1622"/>
      <c r="Q1622"/>
      <c r="R1622"/>
      <c r="S1622"/>
      <c r="W1622"/>
      <c r="AE1622"/>
      <c r="AF1622"/>
      <c r="BH1622" s="6"/>
      <c r="DA1622" s="6"/>
      <c r="DB1622" s="6"/>
      <c r="DC1622" s="6"/>
      <c r="DG1622" s="6" t="str">
        <f>"Oba"&amp;Stam!F145</f>
        <v>Oba447 Overige representatie</v>
      </c>
    </row>
    <row r="1623" spans="3:111" x14ac:dyDescent="0.2">
      <c r="C1623"/>
      <c r="D1623"/>
      <c r="E1623"/>
      <c r="F1623"/>
      <c r="G1623"/>
      <c r="H1623" s="56"/>
      <c r="I1623"/>
      <c r="J1623"/>
      <c r="K1623"/>
      <c r="L1623"/>
      <c r="M1623"/>
      <c r="N1623"/>
      <c r="O1623"/>
      <c r="P1623"/>
      <c r="Q1623"/>
      <c r="R1623"/>
      <c r="S1623"/>
      <c r="W1623"/>
      <c r="AE1623"/>
      <c r="AF1623"/>
      <c r="BH1623" s="6"/>
      <c r="DA1623" s="6"/>
      <c r="DB1623" s="6"/>
      <c r="DC1623" s="6"/>
      <c r="DG1623" s="6" t="str">
        <f>"Oba"&amp;Stam!F146</f>
        <v>Oba448 Vrij</v>
      </c>
    </row>
    <row r="1624" spans="3:111" x14ac:dyDescent="0.2"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W1624"/>
      <c r="AE1624"/>
      <c r="AF1624"/>
      <c r="BH1624" s="6"/>
      <c r="DA1624" s="6"/>
      <c r="DB1624" s="6"/>
      <c r="DC1624" s="6"/>
      <c r="DG1624" s="6" t="str">
        <f>"Oba"&amp;Stam!F147</f>
        <v>Oba449 Vrij</v>
      </c>
    </row>
    <row r="1625" spans="3:111" x14ac:dyDescent="0.2"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W1625"/>
      <c r="AE1625"/>
      <c r="AF1625"/>
      <c r="BH1625" s="6"/>
      <c r="DA1625" s="6"/>
      <c r="DB1625" s="6"/>
      <c r="DC1625" s="6"/>
      <c r="DG1625" s="6" t="str">
        <f>"Oba"&amp;Stam!F148</f>
        <v>Oba450 Cursussen en opleiding</v>
      </c>
    </row>
    <row r="1626" spans="3:111" x14ac:dyDescent="0.2">
      <c r="H1626" s="115"/>
      <c r="S1626"/>
      <c r="W1626"/>
      <c r="AE1626"/>
      <c r="AF1626"/>
      <c r="BH1626" s="6"/>
      <c r="DA1626" s="6"/>
      <c r="DB1626" s="6"/>
      <c r="DC1626" s="6"/>
      <c r="DG1626" s="6" t="str">
        <f>"Oba"&amp;Stam!F149</f>
        <v>Oba451 Administratiekosten</v>
      </c>
    </row>
    <row r="1627" spans="3:111" x14ac:dyDescent="0.2">
      <c r="H1627" s="115"/>
      <c r="S1627"/>
      <c r="W1627"/>
      <c r="AE1627"/>
      <c r="AF1627"/>
      <c r="BH1627" s="6"/>
      <c r="DA1627" s="6"/>
      <c r="DB1627" s="6"/>
      <c r="DC1627" s="6"/>
      <c r="DG1627" s="6" t="str">
        <f>"Oba"&amp;Stam!F150</f>
        <v>Oba452 Heffingen, rechten/kvk</v>
      </c>
    </row>
    <row r="1628" spans="3:111" x14ac:dyDescent="0.2">
      <c r="F1628" s="113" t="s">
        <v>258</v>
      </c>
      <c r="G1628" s="113"/>
      <c r="H1628" s="113"/>
      <c r="S1628"/>
      <c r="W1628"/>
      <c r="AE1628"/>
      <c r="AF1628"/>
      <c r="AX1628" s="319"/>
      <c r="AY1628" s="319"/>
      <c r="BH1628" s="6"/>
      <c r="DA1628" s="6"/>
      <c r="DB1628" s="6"/>
      <c r="DC1628" s="6"/>
      <c r="DG1628" s="6" t="str">
        <f>"Oba"&amp;Stam!F151</f>
        <v>Oba453 Overige administratie</v>
      </c>
    </row>
    <row r="1629" spans="3:111" x14ac:dyDescent="0.2">
      <c r="H1629" s="109"/>
      <c r="S1629"/>
      <c r="W1629"/>
      <c r="AE1629"/>
      <c r="AF1629"/>
      <c r="BH1629" s="6"/>
      <c r="DA1629" s="6"/>
      <c r="DB1629" s="6"/>
      <c r="DC1629" s="6"/>
      <c r="DG1629" s="6" t="str">
        <f>"Oba"&amp;Stam!F152</f>
        <v>Oba454 Vrij</v>
      </c>
    </row>
    <row r="1630" spans="3:111" x14ac:dyDescent="0.2">
      <c r="G1630" s="56" t="s">
        <v>427</v>
      </c>
      <c r="H1630" s="56"/>
      <c r="I1630" s="56"/>
      <c r="J1630" s="56"/>
      <c r="S1630"/>
      <c r="W1630"/>
      <c r="AE1630"/>
      <c r="AF1630"/>
      <c r="BH1630" s="6"/>
      <c r="DA1630" s="6"/>
      <c r="DB1630" s="6"/>
      <c r="DC1630" s="6"/>
      <c r="DG1630" s="6" t="str">
        <f>"Oba"&amp;Stam!F153</f>
        <v>Oba455 Vrij2</v>
      </c>
    </row>
    <row r="1631" spans="3:111" x14ac:dyDescent="0.2">
      <c r="G1631" s="56" t="s">
        <v>428</v>
      </c>
      <c r="H1631" s="56"/>
      <c r="I1631" s="56"/>
      <c r="J1631" s="56"/>
      <c r="S1631"/>
      <c r="W1631"/>
      <c r="AE1631"/>
      <c r="AF1631"/>
      <c r="BH1631" s="6"/>
      <c r="DA1631" s="6"/>
      <c r="DB1631" s="6"/>
      <c r="DC1631" s="6"/>
      <c r="DG1631" s="6" t="str">
        <f>"Oba"&amp;Stam!F154</f>
        <v>Oba456 Vrij</v>
      </c>
    </row>
    <row r="1632" spans="3:111" x14ac:dyDescent="0.2">
      <c r="G1632" s="56" t="s">
        <v>429</v>
      </c>
      <c r="H1632" s="56"/>
      <c r="I1632" s="56"/>
      <c r="J1632" s="56"/>
      <c r="S1632"/>
      <c r="W1632"/>
      <c r="AE1632"/>
      <c r="AF1632"/>
      <c r="BH1632" s="6"/>
      <c r="DA1632" s="6"/>
      <c r="DB1632" s="6"/>
      <c r="DC1632" s="6"/>
      <c r="DG1632" s="6" t="str">
        <f>"Oba"&amp;Stam!F155</f>
        <v>Oba457 Vrij</v>
      </c>
    </row>
    <row r="1633" spans="7:111" x14ac:dyDescent="0.2">
      <c r="G1633" s="114" t="s">
        <v>430</v>
      </c>
      <c r="H1633" s="114"/>
      <c r="I1633" s="56"/>
      <c r="J1633" s="56"/>
      <c r="S1633"/>
      <c r="W1633"/>
      <c r="AE1633"/>
      <c r="AF1633"/>
      <c r="BH1633" s="6"/>
      <c r="DA1633" s="6"/>
      <c r="DB1633" s="6"/>
      <c r="DC1633" s="6"/>
      <c r="DG1633" s="6" t="str">
        <f>"Oba"&amp;Stam!F156</f>
        <v>Oba458 Vrij</v>
      </c>
    </row>
    <row r="1634" spans="7:111" x14ac:dyDescent="0.2">
      <c r="G1634" s="56" t="s">
        <v>431</v>
      </c>
      <c r="H1634" s="56"/>
      <c r="I1634" s="56"/>
      <c r="J1634" s="56"/>
      <c r="S1634"/>
      <c r="W1634"/>
      <c r="AE1634"/>
      <c r="AF1634"/>
      <c r="BH1634" s="6"/>
      <c r="DA1634" s="6"/>
      <c r="DB1634" s="6"/>
      <c r="DC1634" s="6"/>
      <c r="DG1634" s="6" t="str">
        <f>"Oba"&amp;Stam!F157</f>
        <v>Oba459 Vrij</v>
      </c>
    </row>
    <row r="1635" spans="7:111" x14ac:dyDescent="0.2">
      <c r="G1635" s="56" t="s">
        <v>432</v>
      </c>
      <c r="H1635" s="56"/>
      <c r="S1635"/>
      <c r="W1635"/>
      <c r="AE1635"/>
      <c r="AF1635"/>
      <c r="BH1635" s="6"/>
      <c r="DA1635" s="6"/>
      <c r="DB1635" s="6"/>
      <c r="DC1635" s="6"/>
      <c r="DG1635" s="6" t="str">
        <f>"Oba"&amp;Stam!F158</f>
        <v>Oba460 Vrij</v>
      </c>
    </row>
    <row r="1636" spans="7:111" x14ac:dyDescent="0.2">
      <c r="G1636" s="56" t="s">
        <v>433</v>
      </c>
      <c r="H1636" s="56"/>
      <c r="S1636"/>
      <c r="W1636"/>
      <c r="AE1636"/>
      <c r="AF1636"/>
      <c r="BH1636" s="6"/>
      <c r="DA1636" s="6"/>
      <c r="DB1636" s="6"/>
      <c r="DC1636" s="6"/>
      <c r="DG1636" s="6" t="str">
        <f>"Oba"&amp;Stam!F159</f>
        <v>Oba461 Bankkosten</v>
      </c>
    </row>
    <row r="1637" spans="7:111" x14ac:dyDescent="0.2">
      <c r="G1637" s="56" t="s">
        <v>434</v>
      </c>
      <c r="H1637" s="56"/>
      <c r="S1637"/>
      <c r="W1637"/>
      <c r="AE1637"/>
      <c r="AF1637"/>
      <c r="BH1637" s="6"/>
      <c r="DA1637" s="6"/>
      <c r="DB1637" s="6"/>
      <c r="DC1637" s="6"/>
      <c r="DG1637" s="6" t="str">
        <f>"Oba"&amp;Stam!F160</f>
        <v>Oba462 Overige rentelasten</v>
      </c>
    </row>
    <row r="1638" spans="7:111" x14ac:dyDescent="0.2">
      <c r="G1638" s="114" t="s">
        <v>435</v>
      </c>
      <c r="H1638" s="114"/>
      <c r="S1638"/>
      <c r="W1638"/>
      <c r="AE1638"/>
      <c r="AF1638"/>
      <c r="BH1638" s="6"/>
      <c r="DA1638" s="6"/>
      <c r="DB1638" s="6"/>
      <c r="DC1638" s="6"/>
      <c r="DG1638" s="6" t="str">
        <f>"Oba"&amp;Stam!F161</f>
        <v>Oba463 Rentelasten lening</v>
      </c>
    </row>
    <row r="1639" spans="7:111" x14ac:dyDescent="0.2">
      <c r="G1639" s="56" t="s">
        <v>436</v>
      </c>
      <c r="H1639" s="56"/>
      <c r="S1639"/>
      <c r="W1639"/>
      <c r="AE1639"/>
      <c r="AF1639"/>
      <c r="BH1639" s="6"/>
      <c r="DA1639" s="6"/>
      <c r="DB1639" s="6"/>
      <c r="DC1639" s="6"/>
      <c r="DG1639" s="6" t="str">
        <f>"Oba"&amp;Stam!F162</f>
        <v>Oba464 Vrij</v>
      </c>
    </row>
    <row r="1640" spans="7:111" x14ac:dyDescent="0.2">
      <c r="G1640" s="56" t="s">
        <v>437</v>
      </c>
      <c r="H1640" s="56"/>
      <c r="S1640"/>
      <c r="W1640"/>
      <c r="AE1640"/>
      <c r="AF1640"/>
      <c r="BH1640" s="6"/>
      <c r="DA1640" s="6"/>
      <c r="DB1640" s="6"/>
      <c r="DC1640" s="6"/>
      <c r="DG1640" s="6" t="str">
        <f>"Oba"&amp;Stam!F163</f>
        <v>Oba465 Vrij</v>
      </c>
    </row>
    <row r="1641" spans="7:111" x14ac:dyDescent="0.2">
      <c r="G1641" s="56" t="s">
        <v>438</v>
      </c>
      <c r="H1641" s="56"/>
      <c r="S1641"/>
      <c r="W1641"/>
      <c r="AE1641"/>
      <c r="AF1641"/>
      <c r="BH1641" s="6"/>
      <c r="DA1641" s="6"/>
      <c r="DB1641" s="6"/>
      <c r="DC1641" s="6"/>
      <c r="DG1641" s="6" t="str">
        <f>"Oba"&amp;Stam!F164</f>
        <v>Oba470 Vrij</v>
      </c>
    </row>
    <row r="1642" spans="7:111" x14ac:dyDescent="0.2">
      <c r="G1642" s="56" t="s">
        <v>439</v>
      </c>
      <c r="H1642" s="56"/>
      <c r="S1642"/>
      <c r="W1642"/>
      <c r="AE1642"/>
      <c r="AF1642"/>
      <c r="BH1642" s="6"/>
      <c r="DA1642" s="6"/>
      <c r="DB1642" s="6"/>
      <c r="DC1642" s="6"/>
      <c r="DG1642" s="6" t="str">
        <f>"Oba"&amp;Stam!F165</f>
        <v>Oba475 Vrij</v>
      </c>
    </row>
    <row r="1643" spans="7:111" x14ac:dyDescent="0.2">
      <c r="H1643" s="114"/>
      <c r="S1643"/>
      <c r="W1643"/>
      <c r="AE1643"/>
      <c r="AF1643"/>
      <c r="BH1643" s="6"/>
      <c r="DA1643" s="6"/>
      <c r="DB1643" s="6"/>
      <c r="DC1643" s="6"/>
      <c r="DG1643" s="6" t="str">
        <f>"Oba"&amp;Stam!F166</f>
        <v>Oba480 Dotatie voorzieningen</v>
      </c>
    </row>
    <row r="1644" spans="7:111" x14ac:dyDescent="0.2">
      <c r="H1644" s="56"/>
      <c r="S1644"/>
      <c r="W1644"/>
      <c r="AE1644"/>
      <c r="AF1644"/>
      <c r="BH1644" s="6"/>
      <c r="DA1644" s="6"/>
      <c r="DB1644" s="6"/>
      <c r="DC1644" s="6"/>
      <c r="DG1644" s="6" t="str">
        <f>"Oba"&amp;Stam!F167</f>
        <v>Oba485 Dotatie voorz debiteuren</v>
      </c>
    </row>
    <row r="1645" spans="7:111" x14ac:dyDescent="0.2">
      <c r="H1645" s="56"/>
      <c r="S1645"/>
      <c r="W1645"/>
      <c r="AE1645"/>
      <c r="AF1645"/>
      <c r="BH1645" s="6"/>
      <c r="DA1645" s="6"/>
      <c r="DB1645" s="6"/>
      <c r="DC1645" s="6"/>
      <c r="DG1645" s="6" t="str">
        <f>"Oba"&amp;Stam!F168</f>
        <v>Oba490 Afsch immateriele activa</v>
      </c>
    </row>
    <row r="1646" spans="7:111" x14ac:dyDescent="0.2">
      <c r="H1646" s="56"/>
      <c r="S1646"/>
      <c r="W1646"/>
      <c r="AE1646"/>
      <c r="AF1646"/>
      <c r="BH1646" s="6"/>
      <c r="DA1646" s="6"/>
      <c r="DB1646" s="6"/>
      <c r="DC1646" s="6"/>
      <c r="DG1646" s="6" t="str">
        <f>"Oba"&amp;Stam!F169</f>
        <v>Oba491 Afsch gebouwen</v>
      </c>
    </row>
    <row r="1647" spans="7:111" x14ac:dyDescent="0.2">
      <c r="H1647" s="56"/>
      <c r="S1647"/>
      <c r="W1647"/>
      <c r="AE1647"/>
      <c r="AF1647"/>
      <c r="BH1647" s="6"/>
      <c r="DA1647" s="6"/>
      <c r="DB1647" s="6"/>
      <c r="DC1647" s="6"/>
      <c r="DG1647" s="6" t="str">
        <f>"Oba"&amp;Stam!F170</f>
        <v>Oba492 Afsch vervoermiddelen</v>
      </c>
    </row>
    <row r="1648" spans="7:111" x14ac:dyDescent="0.2">
      <c r="H1648" s="130"/>
      <c r="S1648"/>
      <c r="W1648"/>
      <c r="AE1648"/>
      <c r="AF1648"/>
      <c r="BH1648" s="6"/>
      <c r="DA1648" s="6"/>
      <c r="DB1648" s="6"/>
      <c r="DC1648" s="6"/>
      <c r="DG1648" s="6" t="str">
        <f>"Oba"&amp;Stam!F171</f>
        <v>Oba493 Afschr inventaris</v>
      </c>
    </row>
    <row r="1649" spans="6:111" x14ac:dyDescent="0.2">
      <c r="H1649" s="56"/>
      <c r="S1649"/>
      <c r="W1649"/>
      <c r="AE1649"/>
      <c r="AF1649"/>
      <c r="BH1649" s="6"/>
      <c r="DA1649" s="6"/>
      <c r="DB1649" s="6"/>
      <c r="DC1649" s="6"/>
      <c r="DG1649" s="6" t="str">
        <f>"Oba"&amp;Stam!F172</f>
        <v>Oba494 Afschr hardware</v>
      </c>
    </row>
    <row r="1650" spans="6:111" x14ac:dyDescent="0.2">
      <c r="S1650"/>
      <c r="W1650"/>
      <c r="AE1650"/>
      <c r="AF1650"/>
      <c r="BH1650" s="6"/>
      <c r="DA1650" s="6"/>
      <c r="DB1650" s="6"/>
      <c r="DC1650" s="6"/>
      <c r="DG1650" s="6" t="str">
        <f>"Oba"&amp;Stam!F173</f>
        <v>Oba495 Afschr software</v>
      </c>
    </row>
    <row r="1651" spans="6:111" x14ac:dyDescent="0.2">
      <c r="S1651"/>
      <c r="W1651"/>
      <c r="AE1651"/>
      <c r="AF1651"/>
      <c r="BH1651" s="6"/>
      <c r="DA1651" s="6"/>
      <c r="DB1651" s="6"/>
      <c r="DC1651" s="6"/>
      <c r="DG1651" s="6" t="str">
        <f>"Oba"&amp;Stam!F174</f>
        <v>Oba496 Afschr overige activa</v>
      </c>
    </row>
    <row r="1652" spans="6:111" x14ac:dyDescent="0.2">
      <c r="F1652" s="113"/>
      <c r="G1652" s="113"/>
      <c r="S1652"/>
      <c r="W1652"/>
      <c r="AE1652"/>
      <c r="AF1652"/>
      <c r="AX1652" s="319"/>
      <c r="AY1652" s="319"/>
      <c r="BH1652" s="6"/>
      <c r="DA1652" s="6"/>
      <c r="DB1652" s="6"/>
      <c r="DC1652" s="6"/>
      <c r="DG1652" s="6" t="str">
        <f>"Oba"&amp;Stam!F175</f>
        <v>Oba499 Overige</v>
      </c>
    </row>
    <row r="1653" spans="6:111" x14ac:dyDescent="0.2">
      <c r="S1653"/>
      <c r="W1653"/>
      <c r="AE1653"/>
      <c r="AF1653"/>
      <c r="BH1653" s="6"/>
      <c r="DA1653" s="6"/>
      <c r="DB1653" s="6"/>
      <c r="DC1653" s="6"/>
      <c r="DG1653" s="6" t="str">
        <f>"Oba"&amp;Stam!F176</f>
        <v>Oba700 Kostprijs Inkopen hoog</v>
      </c>
    </row>
    <row r="1654" spans="6:111" x14ac:dyDescent="0.2">
      <c r="H1654" s="56"/>
      <c r="S1654"/>
      <c r="W1654"/>
      <c r="AE1654"/>
      <c r="AF1654"/>
      <c r="BH1654" s="6"/>
      <c r="DA1654" s="6"/>
      <c r="DB1654" s="6"/>
      <c r="DC1654" s="6"/>
      <c r="DG1654" s="6" t="str">
        <f>"Oba"&amp;Stam!F177</f>
        <v>Oba701 Kostprijs Inkopen laag</v>
      </c>
    </row>
    <row r="1655" spans="6:111" x14ac:dyDescent="0.2">
      <c r="H1655" s="56"/>
      <c r="O1655" s="71"/>
      <c r="S1655"/>
      <c r="W1655"/>
      <c r="AE1655"/>
      <c r="AF1655"/>
      <c r="BH1655" s="6"/>
      <c r="DA1655" s="6"/>
      <c r="DB1655" s="6"/>
      <c r="DC1655" s="6"/>
      <c r="DG1655" s="6" t="str">
        <f>"Oba"&amp;Stam!F178</f>
        <v>Oba702 Kostprijs EU</v>
      </c>
    </row>
    <row r="1656" spans="6:111" x14ac:dyDescent="0.2">
      <c r="H1656" s="56"/>
      <c r="S1656"/>
      <c r="W1656"/>
      <c r="AE1656"/>
      <c r="AF1656"/>
      <c r="BH1656" s="6"/>
      <c r="DA1656" s="6"/>
      <c r="DB1656" s="6"/>
      <c r="DC1656" s="6"/>
      <c r="DG1656" s="6" t="str">
        <f>"Oba"&amp;Stam!F179</f>
        <v>Oba703 Kostprijs buiten EU</v>
      </c>
    </row>
    <row r="1657" spans="6:111" x14ac:dyDescent="0.2">
      <c r="H1657" s="56"/>
      <c r="S1657"/>
      <c r="W1657"/>
      <c r="AE1657"/>
      <c r="AF1657"/>
      <c r="BH1657" s="6"/>
      <c r="DA1657" s="6"/>
      <c r="DB1657" s="6"/>
      <c r="DC1657" s="6"/>
      <c r="DG1657" s="6" t="str">
        <f>"Oba"&amp;Stam!F180</f>
        <v>Oba704 Kostprijs Marge</v>
      </c>
    </row>
    <row r="1658" spans="6:111" x14ac:dyDescent="0.2">
      <c r="H1658" s="56"/>
      <c r="S1658"/>
      <c r="W1658"/>
      <c r="AE1658"/>
      <c r="AF1658"/>
      <c r="BH1658" s="6"/>
      <c r="DA1658" s="6"/>
      <c r="DB1658" s="6"/>
      <c r="DC1658" s="6"/>
      <c r="DG1658" s="6" t="str">
        <f>"Oba"&amp;Stam!F181</f>
        <v>Oba705 Kostprijs Inkopen BEG</v>
      </c>
    </row>
    <row r="1659" spans="6:111" x14ac:dyDescent="0.2">
      <c r="H1659" s="56"/>
      <c r="S1659"/>
      <c r="W1659"/>
      <c r="AE1659"/>
      <c r="AF1659"/>
      <c r="BH1659" s="6"/>
      <c r="DA1659" s="6"/>
      <c r="DB1659" s="6"/>
      <c r="DC1659" s="6"/>
      <c r="DG1659" s="6" t="str">
        <f>"Oba"&amp;Stam!F182</f>
        <v>Oba710 Kostprijs Marge btw</v>
      </c>
    </row>
    <row r="1660" spans="6:111" x14ac:dyDescent="0.2">
      <c r="H1660" s="56"/>
      <c r="S1660"/>
      <c r="W1660"/>
      <c r="AE1660"/>
      <c r="AF1660"/>
      <c r="BH1660" s="6"/>
      <c r="DA1660" s="6"/>
      <c r="DB1660" s="6"/>
      <c r="DC1660" s="6"/>
      <c r="DG1660" s="6" t="str">
        <f>"Oba"&amp;Stam!F183</f>
        <v>Oba711 Kostprijs Inkopen 1</v>
      </c>
    </row>
    <row r="1661" spans="6:111" x14ac:dyDescent="0.2">
      <c r="H1661" s="56"/>
      <c r="S1661"/>
      <c r="W1661"/>
      <c r="AE1661"/>
      <c r="AF1661"/>
      <c r="BH1661" s="6"/>
      <c r="DA1661" s="6"/>
      <c r="DB1661" s="6"/>
      <c r="DC1661" s="6"/>
      <c r="DG1661" s="6" t="str">
        <f>"Oba"&amp;Stam!F184</f>
        <v>Oba712 Kostprijs Inkopen 2</v>
      </c>
    </row>
    <row r="1662" spans="6:111" x14ac:dyDescent="0.2">
      <c r="H1662" s="56"/>
      <c r="S1662"/>
      <c r="W1662"/>
      <c r="AE1662"/>
      <c r="AF1662"/>
      <c r="BH1662" s="6"/>
      <c r="DA1662" s="6"/>
      <c r="DB1662" s="6"/>
      <c r="DC1662" s="6"/>
      <c r="DG1662" s="6" t="str">
        <f>"Oba"&amp;Stam!F185</f>
        <v>Oba713 Kostprijs Inkopen 3</v>
      </c>
    </row>
    <row r="1663" spans="6:111" x14ac:dyDescent="0.2">
      <c r="H1663" s="56"/>
      <c r="S1663"/>
      <c r="W1663"/>
      <c r="AE1663"/>
      <c r="AF1663"/>
      <c r="BH1663" s="6"/>
      <c r="DA1663" s="6"/>
      <c r="DB1663" s="6"/>
      <c r="DC1663" s="6"/>
      <c r="DG1663" s="6" t="str">
        <f>"Oba"&amp;Stam!F186</f>
        <v>Oba714 Kostprijs Inkopen 4</v>
      </c>
    </row>
    <row r="1664" spans="6:111" x14ac:dyDescent="0.2">
      <c r="H1664" s="56"/>
      <c r="S1664"/>
      <c r="W1664"/>
      <c r="AE1664"/>
      <c r="AF1664"/>
      <c r="BH1664" s="6"/>
      <c r="DA1664" s="6"/>
      <c r="DB1664" s="6"/>
      <c r="DC1664" s="6"/>
      <c r="DG1664" s="6" t="str">
        <f>"Oba"&amp;Stam!F187</f>
        <v>Oba715 Kostprijs Inkopen 5</v>
      </c>
    </row>
    <row r="1665" spans="8:111" x14ac:dyDescent="0.2">
      <c r="H1665" s="56"/>
      <c r="S1665"/>
      <c r="W1665"/>
      <c r="AE1665"/>
      <c r="AF1665"/>
      <c r="BH1665" s="6"/>
      <c r="DA1665" s="6"/>
      <c r="DB1665" s="6"/>
      <c r="DC1665" s="6"/>
      <c r="DG1665" s="6" t="str">
        <f>"Oba"&amp;Stam!F188</f>
        <v>Oba720 Kostprijs Inkopen 6</v>
      </c>
    </row>
    <row r="1666" spans="8:111" x14ac:dyDescent="0.2">
      <c r="S1666"/>
      <c r="W1666"/>
      <c r="AE1666"/>
      <c r="AF1666"/>
      <c r="BH1666" s="6"/>
      <c r="DA1666" s="6"/>
      <c r="DB1666" s="6"/>
      <c r="DC1666" s="6"/>
      <c r="DG1666" s="6" t="str">
        <f>"Oba"&amp;Stam!F189</f>
        <v>Oba725 Kostprijs Inkopen 7</v>
      </c>
    </row>
    <row r="1667" spans="8:111" x14ac:dyDescent="0.2">
      <c r="S1667"/>
      <c r="W1667"/>
      <c r="AE1667"/>
      <c r="AF1667"/>
      <c r="BH1667" s="6"/>
      <c r="DA1667" s="6"/>
      <c r="DB1667" s="6"/>
      <c r="DC1667" s="6"/>
      <c r="DG1667" s="6" t="str">
        <f>"Oba"&amp;Stam!F190</f>
        <v>Oba730 Kostprijs Inkopen 8</v>
      </c>
    </row>
    <row r="1668" spans="8:111" x14ac:dyDescent="0.2">
      <c r="S1668"/>
      <c r="W1668"/>
      <c r="AE1668"/>
      <c r="AF1668"/>
      <c r="BH1668" s="6"/>
      <c r="DA1668" s="6"/>
      <c r="DB1668" s="6"/>
      <c r="DC1668" s="6"/>
      <c r="DG1668" s="6" t="str">
        <f>"Oba"&amp;Stam!F191</f>
        <v>Oba740 Kostprijs Inkopen 9</v>
      </c>
    </row>
    <row r="1669" spans="8:111" x14ac:dyDescent="0.2">
      <c r="S1669"/>
      <c r="W1669"/>
      <c r="AE1669"/>
      <c r="AF1669"/>
      <c r="BH1669" s="6"/>
      <c r="DA1669" s="6"/>
      <c r="DB1669" s="6"/>
      <c r="DC1669" s="6"/>
      <c r="DG1669" s="6" t="str">
        <f>"Oba"&amp;Stam!F192</f>
        <v>Oba750 Kostprijs Inkopen 10</v>
      </c>
    </row>
    <row r="1670" spans="8:111" x14ac:dyDescent="0.2">
      <c r="S1670"/>
      <c r="W1670"/>
      <c r="AE1670"/>
      <c r="AF1670"/>
      <c r="BH1670" s="6"/>
      <c r="DA1670" s="6"/>
      <c r="DB1670" s="6"/>
      <c r="DC1670" s="6"/>
      <c r="DG1670" s="6" t="str">
        <f>"Oba"&amp;Stam!F193</f>
        <v>Oba800 Verkopen belast hoog</v>
      </c>
    </row>
    <row r="1671" spans="8:111" x14ac:dyDescent="0.2">
      <c r="S1671"/>
      <c r="W1671"/>
      <c r="AE1671"/>
      <c r="AF1671"/>
      <c r="BH1671" s="6"/>
      <c r="DA1671" s="6"/>
      <c r="DB1671" s="6"/>
      <c r="DC1671" s="6"/>
      <c r="DG1671" s="6" t="str">
        <f>"Oba"&amp;Stam!F194</f>
        <v>Oba801 Verkopen belast laag</v>
      </c>
    </row>
    <row r="1672" spans="8:111" x14ac:dyDescent="0.2">
      <c r="S1672"/>
      <c r="W1672"/>
      <c r="AE1672"/>
      <c r="AF1672"/>
      <c r="BH1672" s="6"/>
      <c r="DA1672" s="6"/>
      <c r="DB1672" s="6"/>
      <c r="DC1672" s="6"/>
      <c r="DG1672" s="6" t="str">
        <f>"Oba"&amp;Stam!F195</f>
        <v>Oba802 Verkopen EU</v>
      </c>
    </row>
    <row r="1673" spans="8:111" x14ac:dyDescent="0.2">
      <c r="S1673"/>
      <c r="W1673"/>
      <c r="AE1673"/>
      <c r="AF1673"/>
      <c r="BH1673" s="6"/>
      <c r="DA1673" s="6"/>
      <c r="DB1673" s="6"/>
      <c r="DC1673" s="6"/>
      <c r="DG1673" s="6" t="str">
        <f>"Oba"&amp;Stam!F196</f>
        <v>Oba803 Verkopen buiten EU</v>
      </c>
    </row>
    <row r="1674" spans="8:111" x14ac:dyDescent="0.2">
      <c r="S1674"/>
      <c r="W1674"/>
      <c r="AE1674"/>
      <c r="AF1674"/>
      <c r="BH1674" s="6"/>
      <c r="DA1674" s="6"/>
      <c r="DB1674" s="6"/>
      <c r="DC1674" s="6"/>
      <c r="DG1674" s="6" t="str">
        <f>"Oba"&amp;Stam!F197</f>
        <v>Oba804 Verkopen Marge</v>
      </c>
    </row>
    <row r="1675" spans="8:111" x14ac:dyDescent="0.2">
      <c r="S1675"/>
      <c r="W1675"/>
      <c r="AE1675"/>
      <c r="AF1675"/>
      <c r="BH1675" s="6"/>
      <c r="DA1675" s="6"/>
      <c r="DB1675" s="6"/>
      <c r="DC1675" s="6"/>
      <c r="DG1675" s="6" t="str">
        <f>"Oba"&amp;Stam!F198</f>
        <v>Oba805 Verkopen belast overige</v>
      </c>
    </row>
    <row r="1676" spans="8:111" x14ac:dyDescent="0.2">
      <c r="S1676"/>
      <c r="W1676"/>
      <c r="AE1676"/>
      <c r="AF1676"/>
      <c r="BH1676" s="6"/>
      <c r="DA1676" s="6"/>
      <c r="DB1676" s="6"/>
      <c r="DC1676" s="6"/>
      <c r="DG1676" s="6" t="str">
        <f>"Oba"&amp;Stam!F199</f>
        <v>Oba806 Verkopen meng overige %</v>
      </c>
    </row>
    <row r="1677" spans="8:111" x14ac:dyDescent="0.2">
      <c r="S1677"/>
      <c r="W1677"/>
      <c r="AE1677"/>
      <c r="AF1677"/>
      <c r="BH1677" s="6"/>
      <c r="DA1677" s="6"/>
      <c r="DB1677" s="6"/>
      <c r="DC1677" s="6"/>
      <c r="DG1677" s="6" t="str">
        <f>"Oba"&amp;Stam!F200</f>
        <v>Oba807 Verkopen pakket</v>
      </c>
    </row>
    <row r="1678" spans="8:111" x14ac:dyDescent="0.2">
      <c r="S1678"/>
      <c r="W1678"/>
      <c r="AE1678"/>
      <c r="AF1678"/>
      <c r="BH1678" s="6"/>
      <c r="DA1678" s="6"/>
      <c r="DB1678" s="6"/>
      <c r="DC1678" s="6"/>
      <c r="DG1678" s="6" t="str">
        <f>"Oba"&amp;Stam!F201</f>
        <v>Oba808 Verkopen 2</v>
      </c>
    </row>
    <row r="1679" spans="8:111" x14ac:dyDescent="0.2">
      <c r="S1679"/>
      <c r="W1679"/>
      <c r="AE1679"/>
      <c r="AF1679"/>
      <c r="BH1679" s="6"/>
      <c r="DA1679" s="6"/>
      <c r="DB1679" s="6"/>
      <c r="DC1679" s="6"/>
      <c r="DG1679" s="6" t="str">
        <f>"Oba"&amp;Stam!F202</f>
        <v>Oba809 Verkopen 3</v>
      </c>
    </row>
    <row r="1680" spans="8:111" x14ac:dyDescent="0.2">
      <c r="S1680"/>
      <c r="W1680"/>
      <c r="AE1680"/>
      <c r="AF1680"/>
      <c r="BH1680" s="6"/>
      <c r="DA1680" s="6"/>
      <c r="DB1680" s="6"/>
      <c r="DC1680" s="6"/>
      <c r="DG1680" s="6" t="str">
        <f>"Oba"&amp;Stam!F203</f>
        <v>Oba810 Verkopen 4</v>
      </c>
    </row>
    <row r="1681" spans="19:111" x14ac:dyDescent="0.2">
      <c r="S1681"/>
      <c r="W1681"/>
      <c r="AE1681"/>
      <c r="AF1681"/>
      <c r="BH1681" s="6"/>
      <c r="DA1681" s="6"/>
      <c r="DB1681" s="6"/>
      <c r="DC1681" s="6"/>
      <c r="DG1681" s="6" t="str">
        <f>"Oba"&amp;Stam!F204</f>
        <v>Oba811 Verkopen 5</v>
      </c>
    </row>
    <row r="1682" spans="19:111" x14ac:dyDescent="0.2">
      <c r="S1682"/>
      <c r="W1682"/>
      <c r="AE1682"/>
      <c r="AF1682"/>
      <c r="BH1682" s="6"/>
      <c r="DA1682" s="6"/>
      <c r="DB1682" s="6"/>
      <c r="DC1682" s="6"/>
      <c r="DG1682" s="6" t="str">
        <f>"Oba"&amp;Stam!F205</f>
        <v>Oba812 Verkopen 6</v>
      </c>
    </row>
    <row r="1683" spans="19:111" x14ac:dyDescent="0.2">
      <c r="S1683"/>
      <c r="W1683"/>
      <c r="AE1683"/>
      <c r="AF1683"/>
      <c r="BH1683" s="6"/>
      <c r="DA1683" s="6"/>
      <c r="DB1683" s="6"/>
      <c r="DC1683" s="6"/>
      <c r="DG1683" s="6" t="str">
        <f>"Oba"&amp;Stam!F206</f>
        <v>Oba813 Verkopen 7</v>
      </c>
    </row>
    <row r="1684" spans="19:111" x14ac:dyDescent="0.2">
      <c r="S1684"/>
      <c r="W1684"/>
      <c r="AE1684"/>
      <c r="AF1684"/>
      <c r="BH1684" s="6"/>
      <c r="DA1684" s="6"/>
      <c r="DB1684" s="6"/>
      <c r="DC1684" s="6"/>
      <c r="DG1684" s="6" t="str">
        <f>"Oba"&amp;Stam!F207</f>
        <v>Oba814 Verkopen 8</v>
      </c>
    </row>
    <row r="1685" spans="19:111" x14ac:dyDescent="0.2">
      <c r="S1685"/>
      <c r="W1685"/>
      <c r="AE1685"/>
      <c r="AF1685"/>
      <c r="BH1685" s="6"/>
      <c r="DA1685" s="6"/>
      <c r="DB1685" s="6"/>
      <c r="DC1685" s="6"/>
      <c r="DG1685" s="6" t="str">
        <f>"Oba"&amp;Stam!F208</f>
        <v>Oba815 Verkopen 9</v>
      </c>
    </row>
    <row r="1686" spans="19:111" x14ac:dyDescent="0.2">
      <c r="S1686"/>
      <c r="W1686"/>
      <c r="AE1686"/>
      <c r="AF1686"/>
      <c r="BH1686" s="6"/>
      <c r="DA1686" s="6"/>
      <c r="DB1686" s="6"/>
      <c r="DC1686" s="6"/>
      <c r="DG1686" s="6" t="str">
        <f>"Oba"&amp;Stam!F209</f>
        <v>Oba820 Verkopen 10</v>
      </c>
    </row>
    <row r="1687" spans="19:111" x14ac:dyDescent="0.2">
      <c r="S1687"/>
      <c r="W1687"/>
      <c r="AE1687"/>
      <c r="AF1687"/>
      <c r="BH1687" s="6"/>
      <c r="DA1687" s="6"/>
      <c r="DB1687" s="6"/>
      <c r="DC1687" s="6"/>
      <c r="DG1687" s="6" t="str">
        <f>"Oba"&amp;Stam!F210</f>
        <v>Oba821 Verkopen 11</v>
      </c>
    </row>
    <row r="1688" spans="19:111" x14ac:dyDescent="0.2">
      <c r="S1688"/>
      <c r="W1688"/>
      <c r="AE1688"/>
      <c r="AF1688"/>
      <c r="BH1688" s="6"/>
      <c r="DA1688" s="6"/>
      <c r="DB1688" s="6"/>
      <c r="DC1688" s="6"/>
      <c r="DG1688" s="6" t="str">
        <f>"Oba"&amp;Stam!F211</f>
        <v>Oba822 Verkopen 12</v>
      </c>
    </row>
    <row r="1689" spans="19:111" x14ac:dyDescent="0.2">
      <c r="S1689"/>
      <c r="W1689"/>
      <c r="AE1689"/>
      <c r="AF1689"/>
      <c r="BH1689" s="6"/>
      <c r="DA1689" s="6"/>
      <c r="DB1689" s="6"/>
      <c r="DC1689" s="6"/>
      <c r="DG1689" s="6" t="str">
        <f>"Oba"&amp;Stam!F212</f>
        <v>Oba823 Verkopen 13</v>
      </c>
    </row>
    <row r="1690" spans="19:111" x14ac:dyDescent="0.2">
      <c r="S1690"/>
      <c r="W1690"/>
      <c r="AE1690"/>
      <c r="AF1690"/>
      <c r="BH1690" s="6"/>
      <c r="DA1690" s="6"/>
      <c r="DB1690" s="6"/>
      <c r="DC1690" s="6"/>
      <c r="DG1690" s="6" t="str">
        <f>"Oba"&amp;Stam!F213</f>
        <v>Oba824 Verkopen 14</v>
      </c>
    </row>
    <row r="1691" spans="19:111" x14ac:dyDescent="0.2">
      <c r="S1691"/>
      <c r="W1691"/>
      <c r="AE1691"/>
      <c r="AF1691"/>
      <c r="BH1691" s="6"/>
      <c r="DA1691" s="6"/>
      <c r="DB1691" s="6"/>
      <c r="DC1691" s="6"/>
      <c r="DG1691" s="6" t="str">
        <f>"Oba"&amp;Stam!F214</f>
        <v>Oba825 Verkopen 15</v>
      </c>
    </row>
    <row r="1692" spans="19:111" x14ac:dyDescent="0.2">
      <c r="S1692"/>
      <c r="W1692"/>
      <c r="AE1692"/>
      <c r="AF1692"/>
      <c r="BH1692" s="6"/>
      <c r="DA1692" s="6"/>
      <c r="DB1692" s="6"/>
      <c r="DC1692" s="6"/>
      <c r="DG1692" s="6" t="str">
        <f>"Oba"&amp;Stam!F215</f>
        <v>Oba830 Omzet overloop</v>
      </c>
    </row>
    <row r="1693" spans="19:111" x14ac:dyDescent="0.2">
      <c r="S1693"/>
      <c r="W1693"/>
      <c r="AE1693"/>
      <c r="AF1693"/>
      <c r="BH1693" s="6"/>
      <c r="DA1693" s="6"/>
      <c r="DB1693" s="6"/>
      <c r="DC1693" s="6"/>
      <c r="DG1693" s="6" t="str">
        <f>"Oba"&amp;Stam!F216</f>
        <v>Oba900 Rentebaten</v>
      </c>
    </row>
    <row r="1694" spans="19:111" x14ac:dyDescent="0.2">
      <c r="S1694"/>
      <c r="W1694"/>
      <c r="AE1694"/>
      <c r="AF1694"/>
      <c r="BH1694" s="6"/>
      <c r="DA1694" s="6"/>
      <c r="DB1694" s="6"/>
      <c r="DC1694" s="6"/>
      <c r="DG1694" s="6" t="str">
        <f>"Oba"&amp;Stam!F217</f>
        <v>Oba901 Rentelasten</v>
      </c>
    </row>
    <row r="1695" spans="19:111" x14ac:dyDescent="0.2">
      <c r="S1695"/>
      <c r="W1695"/>
      <c r="AE1695"/>
      <c r="AF1695"/>
      <c r="BH1695" s="6"/>
      <c r="DA1695" s="6"/>
      <c r="DB1695" s="6"/>
      <c r="DC1695" s="6"/>
      <c r="DG1695" s="6" t="str">
        <f>"Oba"&amp;Stam!F218</f>
        <v>Oba902 Vrij</v>
      </c>
    </row>
    <row r="1696" spans="19:111" x14ac:dyDescent="0.2">
      <c r="S1696"/>
      <c r="W1696"/>
      <c r="AE1696"/>
      <c r="AF1696"/>
      <c r="BH1696" s="6"/>
      <c r="DA1696" s="6"/>
      <c r="DB1696" s="6"/>
      <c r="DC1696" s="6"/>
      <c r="DG1696" s="6" t="str">
        <f>"Oba"&amp;Stam!F219</f>
        <v>Oba903 Vrij</v>
      </c>
    </row>
    <row r="1697" spans="19:111" x14ac:dyDescent="0.2">
      <c r="S1697"/>
      <c r="W1697"/>
      <c r="AE1697"/>
      <c r="AF1697"/>
      <c r="BH1697" s="6"/>
      <c r="DA1697" s="6"/>
      <c r="DB1697" s="6"/>
      <c r="DC1697" s="6"/>
      <c r="DG1697" s="6" t="str">
        <f>"Oba"&amp;Stam!F220</f>
        <v>Oba904 Vrij</v>
      </c>
    </row>
    <row r="1698" spans="19:111" x14ac:dyDescent="0.2">
      <c r="S1698"/>
      <c r="W1698"/>
      <c r="AE1698"/>
      <c r="AF1698"/>
      <c r="BH1698" s="6"/>
      <c r="DA1698" s="6"/>
      <c r="DB1698" s="6"/>
      <c r="DC1698" s="6"/>
      <c r="DG1698" s="6" t="str">
        <f>"Oba"&amp;Stam!F221</f>
        <v>Oba905 Vrij</v>
      </c>
    </row>
    <row r="1699" spans="19:111" x14ac:dyDescent="0.2">
      <c r="S1699"/>
      <c r="W1699"/>
      <c r="AE1699"/>
      <c r="AF1699"/>
      <c r="BH1699" s="6"/>
      <c r="DA1699" s="6"/>
      <c r="DB1699" s="6"/>
      <c r="DC1699" s="6"/>
      <c r="DG1699" s="6" t="str">
        <f>"Oba"&amp;Stam!F222</f>
        <v>Oba906 Vrij</v>
      </c>
    </row>
    <row r="1700" spans="19:111" x14ac:dyDescent="0.2">
      <c r="S1700"/>
      <c r="W1700"/>
      <c r="AE1700"/>
      <c r="AF1700"/>
      <c r="BH1700" s="6"/>
      <c r="DA1700" s="6"/>
      <c r="DB1700" s="6"/>
      <c r="DC1700" s="6"/>
      <c r="DG1700" s="6" t="str">
        <f>"Oba"&amp;Stam!F223</f>
        <v>Oba907 Vrij</v>
      </c>
    </row>
    <row r="1701" spans="19:111" x14ac:dyDescent="0.2">
      <c r="S1701"/>
      <c r="W1701"/>
      <c r="AE1701"/>
      <c r="AF1701"/>
      <c r="BH1701" s="6"/>
      <c r="DA1701" s="6"/>
      <c r="DB1701" s="6"/>
      <c r="DC1701" s="6"/>
      <c r="DG1701" s="6" t="str">
        <f>"Oba"&amp;Stam!F224</f>
        <v>Oba908 Vrij</v>
      </c>
    </row>
    <row r="1702" spans="19:111" x14ac:dyDescent="0.2">
      <c r="S1702"/>
      <c r="W1702"/>
      <c r="AE1702"/>
      <c r="AF1702"/>
      <c r="BH1702" s="6"/>
      <c r="DA1702" s="6"/>
      <c r="DB1702" s="6"/>
      <c r="DC1702" s="6"/>
      <c r="DG1702" s="6" t="str">
        <f>"Oba"&amp;Stam!F225</f>
        <v>Oba909 Vrij</v>
      </c>
    </row>
    <row r="1703" spans="19:111" x14ac:dyDescent="0.2">
      <c r="S1703"/>
      <c r="W1703"/>
      <c r="AE1703"/>
      <c r="AF1703"/>
      <c r="BH1703" s="6"/>
      <c r="DA1703" s="6"/>
      <c r="DB1703" s="6"/>
      <c r="DC1703" s="6"/>
      <c r="DG1703" s="6" t="str">
        <f>"Oba"&amp;Stam!F226</f>
        <v>Oba910 Vrij</v>
      </c>
    </row>
    <row r="1704" spans="19:111" x14ac:dyDescent="0.2">
      <c r="S1704"/>
      <c r="W1704"/>
      <c r="AE1704"/>
      <c r="AF1704"/>
      <c r="BH1704" s="6"/>
      <c r="DA1704" s="6"/>
      <c r="DB1704" s="6"/>
      <c r="DC1704" s="6"/>
      <c r="DG1704" s="6" t="str">
        <f>"Oba"&amp;Stam!F227</f>
        <v>Oba920 Vrij</v>
      </c>
    </row>
    <row r="1705" spans="19:111" x14ac:dyDescent="0.2">
      <c r="S1705"/>
      <c r="W1705"/>
      <c r="AE1705"/>
      <c r="AF1705"/>
      <c r="BH1705" s="6"/>
      <c r="DA1705" s="6"/>
      <c r="DB1705" s="6"/>
      <c r="DC1705" s="6"/>
      <c r="DG1705" s="6" t="str">
        <f>"Oba"&amp;Stam!F228</f>
        <v>Oba930 Verkopen activa</v>
      </c>
    </row>
    <row r="1706" spans="19:111" x14ac:dyDescent="0.2">
      <c r="S1706"/>
      <c r="W1706"/>
      <c r="AE1706"/>
      <c r="AF1706"/>
      <c r="BH1706" s="6"/>
      <c r="DA1706" s="6"/>
      <c r="DB1706" s="6"/>
      <c r="DC1706" s="6"/>
      <c r="DG1706" s="6" t="str">
        <f>"Oba"&amp;Stam!F229</f>
        <v>Oba940 Bijzondere baten&amp;lasten</v>
      </c>
    </row>
    <row r="1707" spans="19:111" x14ac:dyDescent="0.2">
      <c r="S1707"/>
      <c r="W1707"/>
      <c r="AE1707"/>
      <c r="AF1707"/>
      <c r="BH1707" s="6"/>
      <c r="DA1707" s="6"/>
      <c r="DB1707" s="6"/>
      <c r="DC1707" s="6"/>
      <c r="DG1707" s="6" t="str">
        <f>"Oba"&amp;Stam!F230</f>
        <v>Oba950 Btw k-o regeling</v>
      </c>
    </row>
    <row r="1708" spans="19:111" x14ac:dyDescent="0.2">
      <c r="S1708"/>
      <c r="W1708"/>
      <c r="AE1708"/>
      <c r="AF1708"/>
      <c r="BH1708" s="6"/>
      <c r="DA1708" s="6"/>
      <c r="DB1708" s="6"/>
      <c r="DC1708" s="6"/>
      <c r="DG1708" s="6" t="str">
        <f>"Oba"&amp;Stam!F231</f>
        <v>Oba960 Vrij</v>
      </c>
    </row>
    <row r="1709" spans="19:111" x14ac:dyDescent="0.2">
      <c r="S1709"/>
      <c r="W1709"/>
      <c r="AE1709"/>
      <c r="AF1709"/>
      <c r="BH1709" s="6"/>
      <c r="DA1709" s="6"/>
      <c r="DB1709" s="6"/>
      <c r="DC1709" s="6"/>
      <c r="DG1709" s="6" t="str">
        <f>"Oba"&amp;Stam!F232</f>
        <v>Oba970 Belastingen 1</v>
      </c>
    </row>
    <row r="1710" spans="19:111" x14ac:dyDescent="0.2">
      <c r="S1710"/>
      <c r="W1710"/>
      <c r="AE1710"/>
      <c r="AF1710"/>
      <c r="BH1710" s="6"/>
      <c r="DA1710" s="6"/>
      <c r="DB1710" s="6"/>
      <c r="DC1710" s="6"/>
      <c r="DG1710" s="6" t="str">
        <f>"Oba"&amp;Stam!F233</f>
        <v>Oba975 Belastingen 2</v>
      </c>
    </row>
    <row r="1711" spans="19:111" x14ac:dyDescent="0.2">
      <c r="S1711"/>
      <c r="W1711"/>
      <c r="AE1711"/>
      <c r="AF1711"/>
      <c r="BH1711" s="6"/>
      <c r="DA1711" s="6"/>
      <c r="DB1711" s="6"/>
      <c r="DC1711" s="6"/>
      <c r="DG1711" s="6" t="str">
        <f>"Oba"&amp;Stam!F234</f>
        <v>Oba980 Belastingen 3</v>
      </c>
    </row>
    <row r="1712" spans="19:111" x14ac:dyDescent="0.2">
      <c r="S1712"/>
      <c r="W1712"/>
      <c r="AE1712"/>
      <c r="AF1712"/>
      <c r="BH1712" s="6"/>
      <c r="DA1712" s="6"/>
      <c r="DB1712" s="6"/>
      <c r="DC1712" s="6"/>
      <c r="DG1712" s="6" t="str">
        <f>"Liq"&amp;Stam!F5</f>
        <v>Liq011 Afsch immateriele activa</v>
      </c>
    </row>
    <row r="1713" spans="19:111" x14ac:dyDescent="0.2">
      <c r="S1713"/>
      <c r="W1713"/>
      <c r="AE1713"/>
      <c r="AF1713"/>
      <c r="BH1713" s="6"/>
      <c r="DA1713" s="6"/>
      <c r="DB1713" s="6"/>
      <c r="DC1713" s="6"/>
      <c r="DG1713" s="6" t="str">
        <f>"Liq"&amp;Stam!F7</f>
        <v>Liq021 Afsch gebouwen</v>
      </c>
    </row>
    <row r="1714" spans="19:111" x14ac:dyDescent="0.2">
      <c r="S1714"/>
      <c r="W1714"/>
      <c r="AE1714"/>
      <c r="AF1714"/>
      <c r="BH1714" s="6"/>
      <c r="DA1714" s="6"/>
      <c r="DB1714" s="6"/>
      <c r="DC1714" s="6"/>
      <c r="DG1714" s="6" t="str">
        <f>"Liq"&amp;Stam!F9</f>
        <v>Liq031 Afsch vervoermiddelen</v>
      </c>
    </row>
    <row r="1715" spans="19:111" x14ac:dyDescent="0.2">
      <c r="S1715"/>
      <c r="W1715"/>
      <c r="AE1715"/>
      <c r="AF1715"/>
      <c r="BH1715" s="6"/>
      <c r="DA1715" s="6"/>
      <c r="DB1715" s="6"/>
      <c r="DC1715" s="6"/>
      <c r="DG1715" s="6" t="str">
        <f>"Liq"&amp;Stam!F11</f>
        <v>Liq041 Afschr inventaris</v>
      </c>
    </row>
    <row r="1716" spans="19:111" x14ac:dyDescent="0.2">
      <c r="S1716"/>
      <c r="W1716"/>
      <c r="AE1716"/>
      <c r="AF1716"/>
      <c r="BH1716" s="6"/>
      <c r="DA1716" s="6"/>
      <c r="DB1716" s="6"/>
      <c r="DC1716" s="6"/>
      <c r="DG1716" s="6" t="str">
        <f>"Liq"&amp;Stam!F13</f>
        <v>Liq051 Afschr hardware</v>
      </c>
    </row>
    <row r="1717" spans="19:111" x14ac:dyDescent="0.2">
      <c r="S1717"/>
      <c r="W1717"/>
      <c r="AE1717"/>
      <c r="AF1717"/>
      <c r="BH1717" s="6"/>
      <c r="DA1717" s="6"/>
      <c r="DB1717" s="6"/>
      <c r="DC1717" s="6"/>
      <c r="DG1717" s="6" t="str">
        <f>"Liq"&amp;Stam!F15</f>
        <v>Liq061 Afschr software</v>
      </c>
    </row>
    <row r="1718" spans="19:111" x14ac:dyDescent="0.2">
      <c r="S1718"/>
      <c r="W1718"/>
      <c r="AE1718"/>
      <c r="AF1718"/>
      <c r="BH1718" s="6"/>
      <c r="DA1718" s="6"/>
      <c r="DB1718" s="6"/>
      <c r="DC1718" s="6"/>
      <c r="DG1718" s="6" t="str">
        <f>"Liq"&amp;Stam!F17</f>
        <v>Liq066 Afschr overige activa</v>
      </c>
    </row>
    <row r="1719" spans="19:111" x14ac:dyDescent="0.2">
      <c r="S1719"/>
      <c r="W1719"/>
      <c r="AE1719"/>
      <c r="AF1719"/>
      <c r="BH1719" s="6"/>
      <c r="DA1719" s="6"/>
      <c r="DB1719" s="6"/>
      <c r="DC1719" s="6"/>
      <c r="DG1719" s="6" t="str">
        <f>"Liq"&amp;Stam!F31</f>
        <v>Liq090 Eigen vermogen</v>
      </c>
    </row>
    <row r="1720" spans="19:111" x14ac:dyDescent="0.2">
      <c r="S1720"/>
      <c r="W1720"/>
      <c r="AE1720"/>
      <c r="AF1720"/>
      <c r="BH1720" s="6"/>
      <c r="DA1720" s="6"/>
      <c r="DB1720" s="6"/>
      <c r="DC1720" s="6"/>
      <c r="DG1720" s="6" t="str">
        <f>"Liq"&amp;Stam!F41</f>
        <v>Liq150 Te vorderen btw boekjaar</v>
      </c>
    </row>
    <row r="1721" spans="19:111" x14ac:dyDescent="0.2">
      <c r="S1721"/>
      <c r="W1721"/>
      <c r="AE1721"/>
      <c r="AF1721"/>
      <c r="BH1721" s="6"/>
      <c r="DA1721" s="6"/>
      <c r="DB1721" s="6"/>
      <c r="DC1721" s="6"/>
      <c r="DG1721" s="6" t="str">
        <f>"Liq"&amp;Stam!F45</f>
        <v>Liq155 Te betalen btw boekjaar</v>
      </c>
    </row>
    <row r="1722" spans="19:111" x14ac:dyDescent="0.2">
      <c r="S1722"/>
      <c r="W1722"/>
      <c r="AE1722"/>
      <c r="AF1722"/>
      <c r="BH1722" s="6"/>
      <c r="DA1722" s="6"/>
      <c r="DB1722" s="6"/>
      <c r="DC1722" s="6"/>
      <c r="DG1722" s="6" t="str">
        <f>"Liq"&amp;Stam!F61</f>
        <v>Liq180 Rabobank</v>
      </c>
    </row>
    <row r="1723" spans="19:111" x14ac:dyDescent="0.2">
      <c r="S1723"/>
      <c r="W1723"/>
      <c r="AE1723"/>
      <c r="AF1723"/>
      <c r="BH1723" s="6"/>
      <c r="DA1723" s="6"/>
      <c r="DB1723" s="6"/>
      <c r="DC1723" s="6"/>
      <c r="DG1723" s="6" t="str">
        <f>"Liq"&amp;Stam!F62</f>
        <v>Liq181 Fortis Rea3</v>
      </c>
    </row>
    <row r="1724" spans="19:111" x14ac:dyDescent="0.2">
      <c r="S1724"/>
      <c r="W1724"/>
      <c r="AE1724"/>
      <c r="AF1724"/>
      <c r="BH1724" s="6"/>
      <c r="DA1724" s="6"/>
      <c r="DB1724" s="6"/>
      <c r="DC1724" s="6"/>
      <c r="DG1724" s="6" t="str">
        <f>"Liq"&amp;Stam!F63</f>
        <v>Liq182 Lehmann</v>
      </c>
    </row>
    <row r="1725" spans="19:111" x14ac:dyDescent="0.2">
      <c r="S1725"/>
      <c r="W1725"/>
      <c r="AE1725"/>
      <c r="AF1725"/>
      <c r="BH1725" s="6"/>
      <c r="DA1725" s="6"/>
      <c r="DB1725" s="6"/>
      <c r="DC1725" s="6"/>
      <c r="DG1725" s="6" t="str">
        <f>"Liq"&amp;Stam!F64</f>
        <v>Liq183 Fortis Reaal</v>
      </c>
    </row>
    <row r="1726" spans="19:111" x14ac:dyDescent="0.2">
      <c r="S1726"/>
      <c r="W1726"/>
      <c r="AE1726"/>
      <c r="AF1726"/>
      <c r="BH1726" s="6"/>
      <c r="DA1726" s="6"/>
      <c r="DB1726" s="6"/>
      <c r="DC1726" s="6"/>
      <c r="DG1726" s="6" t="str">
        <f>"Liq"&amp;Stam!F65</f>
        <v>Liq184 Fortis Rea3</v>
      </c>
    </row>
    <row r="1727" spans="19:111" x14ac:dyDescent="0.2">
      <c r="S1727"/>
      <c r="W1727"/>
      <c r="AE1727"/>
      <c r="AF1727"/>
      <c r="BH1727" s="6"/>
      <c r="DA1727" s="6"/>
      <c r="DB1727" s="6"/>
      <c r="DC1727" s="6"/>
      <c r="DG1727" s="6" t="str">
        <f>"Liq"&amp;Stam!F66</f>
        <v>Liq185 Fortis Rea3</v>
      </c>
    </row>
    <row r="1728" spans="19:111" x14ac:dyDescent="0.2">
      <c r="S1728"/>
      <c r="W1728"/>
      <c r="AE1728"/>
      <c r="AF1728"/>
      <c r="BH1728" s="6"/>
      <c r="DA1728" s="6"/>
      <c r="DB1728" s="6"/>
      <c r="DC1728" s="6"/>
      <c r="DG1728" s="6" t="str">
        <f>"Liq"&amp;Stam!F67</f>
        <v>Liq186 Bank 2</v>
      </c>
    </row>
    <row r="1729" spans="19:111" x14ac:dyDescent="0.2">
      <c r="S1729"/>
      <c r="W1729"/>
      <c r="AE1729"/>
      <c r="AF1729"/>
      <c r="BH1729" s="6"/>
      <c r="DA1729" s="6"/>
      <c r="DB1729" s="6"/>
      <c r="DC1729" s="6"/>
      <c r="DG1729" s="6" t="str">
        <f>"Liq"&amp;Stam!F68</f>
        <v>Liq187 Kas</v>
      </c>
    </row>
    <row r="1730" spans="19:111" x14ac:dyDescent="0.2">
      <c r="S1730"/>
      <c r="W1730"/>
      <c r="AE1730"/>
      <c r="AF1730"/>
      <c r="BH1730" s="6"/>
      <c r="DA1730" s="6"/>
      <c r="DB1730" s="6"/>
      <c r="DC1730" s="6"/>
      <c r="DG1730" s="6" t="str">
        <f>"Liq"&amp;Stam!F69</f>
        <v>Liq188 Friesland</v>
      </c>
    </row>
    <row r="1731" spans="19:111" x14ac:dyDescent="0.2">
      <c r="S1731"/>
      <c r="W1731"/>
      <c r="AE1731"/>
      <c r="AF1731"/>
      <c r="BH1731" s="6"/>
      <c r="DA1731" s="6"/>
      <c r="DB1731" s="6"/>
      <c r="DC1731" s="6"/>
      <c r="DG1731" s="6" t="str">
        <f>"Liq"&amp;Stam!F70</f>
        <v>Liq189 Dortmundb</v>
      </c>
    </row>
    <row r="1732" spans="19:111" x14ac:dyDescent="0.2">
      <c r="S1732"/>
      <c r="W1732"/>
      <c r="AE1732"/>
      <c r="AF1732"/>
      <c r="BH1732" s="6"/>
      <c r="DA1732" s="6"/>
      <c r="DB1732" s="6"/>
      <c r="DC1732" s="6"/>
      <c r="DG1732" s="6" t="str">
        <f>"Liq"&amp;Stam!F168</f>
        <v>Liq490 Afsch immateriele activa</v>
      </c>
    </row>
    <row r="1733" spans="19:111" x14ac:dyDescent="0.2">
      <c r="S1733"/>
      <c r="W1733"/>
      <c r="AE1733"/>
      <c r="AF1733"/>
      <c r="BH1733" s="6"/>
      <c r="DA1733" s="6"/>
      <c r="DB1733" s="6"/>
      <c r="DC1733" s="6"/>
      <c r="DG1733" s="6" t="str">
        <f>"Liq"&amp;Stam!F169</f>
        <v>Liq491 Afsch gebouwen</v>
      </c>
    </row>
    <row r="1734" spans="19:111" x14ac:dyDescent="0.2">
      <c r="S1734"/>
      <c r="W1734"/>
      <c r="AE1734"/>
      <c r="AF1734"/>
      <c r="BH1734" s="6"/>
      <c r="DA1734" s="6"/>
      <c r="DB1734" s="6"/>
      <c r="DC1734" s="6"/>
      <c r="DG1734" s="6" t="str">
        <f>"Liq"&amp;Stam!F170</f>
        <v>Liq492 Afsch vervoermiddelen</v>
      </c>
    </row>
    <row r="1735" spans="19:111" x14ac:dyDescent="0.2">
      <c r="S1735"/>
      <c r="W1735"/>
      <c r="AE1735"/>
      <c r="AF1735"/>
      <c r="BH1735" s="6"/>
      <c r="DA1735" s="6"/>
      <c r="DB1735" s="6"/>
      <c r="DC1735" s="6"/>
      <c r="DG1735" s="6" t="str">
        <f>"Liq"&amp;Stam!F171</f>
        <v>Liq493 Afschr inventaris</v>
      </c>
    </row>
    <row r="1736" spans="19:111" x14ac:dyDescent="0.2">
      <c r="S1736"/>
      <c r="W1736"/>
      <c r="AE1736"/>
      <c r="AF1736"/>
      <c r="BH1736" s="6"/>
      <c r="DA1736" s="6"/>
      <c r="DB1736" s="6"/>
      <c r="DC1736" s="6"/>
      <c r="DG1736" s="6" t="str">
        <f>"Liq"&amp;Stam!F172</f>
        <v>Liq494 Afschr hardware</v>
      </c>
    </row>
    <row r="1737" spans="19:111" x14ac:dyDescent="0.2">
      <c r="S1737"/>
      <c r="W1737"/>
      <c r="AE1737"/>
      <c r="AF1737"/>
      <c r="BH1737" s="6"/>
      <c r="DA1737" s="6"/>
      <c r="DB1737" s="6"/>
      <c r="DC1737" s="6"/>
      <c r="DG1737" s="6" t="str">
        <f>"Liq"&amp;Stam!F173</f>
        <v>Liq495 Afschr software</v>
      </c>
    </row>
    <row r="1738" spans="19:111" x14ac:dyDescent="0.2">
      <c r="S1738"/>
      <c r="W1738"/>
      <c r="AE1738"/>
      <c r="AF1738"/>
      <c r="BH1738" s="6"/>
      <c r="DA1738" s="6"/>
      <c r="DB1738" s="6"/>
      <c r="DC1738" s="6"/>
      <c r="DG1738" s="6" t="str">
        <f>"Liq"&amp;Stam!F174</f>
        <v>Liq496 Afschr overige activa</v>
      </c>
    </row>
    <row r="1739" spans="19:111" x14ac:dyDescent="0.2">
      <c r="S1739"/>
      <c r="W1739"/>
      <c r="AE1739"/>
      <c r="AF1739"/>
      <c r="BH1739" s="6"/>
      <c r="DA1739" s="6"/>
      <c r="DB1739" s="6"/>
      <c r="DC1739" s="6"/>
    </row>
    <row r="1740" spans="19:111" x14ac:dyDescent="0.2">
      <c r="S1740"/>
      <c r="W1740"/>
      <c r="AE1740"/>
      <c r="AF1740"/>
      <c r="BH1740" s="6"/>
      <c r="DA1740" s="6"/>
      <c r="DB1740" s="6"/>
      <c r="DC1740" s="6"/>
    </row>
    <row r="1741" spans="19:111" x14ac:dyDescent="0.2">
      <c r="S1741"/>
      <c r="W1741"/>
      <c r="AE1741"/>
      <c r="AF1741"/>
      <c r="BH1741" s="6"/>
      <c r="DA1741" s="6"/>
      <c r="DB1741" s="6"/>
      <c r="DC1741" s="6"/>
    </row>
    <row r="1742" spans="19:111" x14ac:dyDescent="0.2">
      <c r="S1742"/>
      <c r="W1742"/>
      <c r="AE1742"/>
      <c r="AF1742"/>
      <c r="BH1742" s="6"/>
      <c r="DA1742" s="6"/>
      <c r="DB1742" s="6"/>
      <c r="DC1742" s="6"/>
    </row>
    <row r="1743" spans="19:111" x14ac:dyDescent="0.2">
      <c r="S1743"/>
      <c r="W1743"/>
      <c r="AE1743"/>
      <c r="AF1743"/>
      <c r="BH1743" s="6"/>
      <c r="DA1743" s="6"/>
      <c r="DB1743" s="6"/>
      <c r="DC1743" s="6"/>
    </row>
    <row r="1744" spans="19:111" x14ac:dyDescent="0.2">
      <c r="S1744"/>
      <c r="W1744"/>
      <c r="AE1744"/>
      <c r="AF1744"/>
      <c r="BH1744" s="6"/>
      <c r="DA1744" s="6"/>
      <c r="DB1744" s="6"/>
      <c r="DC1744" s="6"/>
    </row>
    <row r="1745" spans="19:107" x14ac:dyDescent="0.2">
      <c r="S1745"/>
      <c r="W1745"/>
      <c r="AE1745"/>
      <c r="AF1745"/>
      <c r="BH1745" s="6"/>
      <c r="DA1745" s="6"/>
      <c r="DB1745" s="6"/>
      <c r="DC1745" s="6"/>
    </row>
    <row r="1746" spans="19:107" x14ac:dyDescent="0.2">
      <c r="S1746"/>
      <c r="W1746"/>
      <c r="AE1746"/>
      <c r="AF1746"/>
      <c r="BH1746" s="6"/>
      <c r="DA1746" s="6"/>
      <c r="DB1746" s="6"/>
      <c r="DC1746" s="6"/>
    </row>
    <row r="1747" spans="19:107" x14ac:dyDescent="0.2">
      <c r="S1747"/>
      <c r="W1747"/>
      <c r="AE1747"/>
      <c r="AF1747"/>
      <c r="BH1747" s="6"/>
      <c r="DA1747" s="6"/>
      <c r="DB1747" s="6"/>
      <c r="DC1747" s="6"/>
    </row>
    <row r="1748" spans="19:107" x14ac:dyDescent="0.2">
      <c r="S1748"/>
      <c r="W1748"/>
      <c r="AE1748"/>
      <c r="AF1748"/>
      <c r="BH1748" s="6"/>
      <c r="DA1748" s="6"/>
      <c r="DB1748" s="6"/>
      <c r="DC1748" s="6"/>
    </row>
    <row r="1749" spans="19:107" x14ac:dyDescent="0.2">
      <c r="S1749"/>
      <c r="W1749"/>
      <c r="AE1749"/>
      <c r="AF1749"/>
      <c r="BH1749" s="6"/>
      <c r="DA1749" s="6"/>
      <c r="DB1749" s="6"/>
      <c r="DC1749" s="6"/>
    </row>
    <row r="1750" spans="19:107" x14ac:dyDescent="0.2">
      <c r="S1750"/>
      <c r="W1750"/>
      <c r="AE1750"/>
      <c r="AF1750"/>
      <c r="BH1750" s="6"/>
      <c r="DA1750" s="6"/>
      <c r="DB1750" s="6"/>
      <c r="DC1750" s="6"/>
    </row>
    <row r="1751" spans="19:107" x14ac:dyDescent="0.2">
      <c r="S1751"/>
      <c r="W1751"/>
      <c r="AE1751"/>
      <c r="AF1751"/>
      <c r="BH1751" s="6"/>
      <c r="DA1751" s="6"/>
      <c r="DB1751" s="6"/>
      <c r="DC1751" s="6"/>
    </row>
    <row r="1752" spans="19:107" x14ac:dyDescent="0.2">
      <c r="S1752"/>
      <c r="W1752"/>
      <c r="AE1752"/>
      <c r="AF1752"/>
      <c r="BH1752" s="6"/>
      <c r="DA1752" s="6"/>
      <c r="DB1752" s="6"/>
      <c r="DC1752" s="6"/>
    </row>
    <row r="1753" spans="19:107" x14ac:dyDescent="0.2">
      <c r="S1753"/>
      <c r="W1753"/>
      <c r="AE1753"/>
      <c r="AF1753"/>
      <c r="BH1753" s="6"/>
      <c r="DA1753" s="6"/>
      <c r="DB1753" s="6"/>
      <c r="DC1753" s="6"/>
    </row>
    <row r="1754" spans="19:107" x14ac:dyDescent="0.2">
      <c r="S1754"/>
      <c r="W1754"/>
      <c r="AE1754"/>
      <c r="AF1754"/>
      <c r="BH1754" s="6"/>
      <c r="DA1754" s="6"/>
      <c r="DB1754" s="6"/>
      <c r="DC1754" s="6"/>
    </row>
    <row r="1755" spans="19:107" x14ac:dyDescent="0.2">
      <c r="S1755"/>
      <c r="W1755"/>
      <c r="AE1755"/>
      <c r="AF1755"/>
      <c r="BH1755" s="6"/>
      <c r="DA1755" s="6"/>
      <c r="DB1755" s="6"/>
      <c r="DC1755" s="6"/>
    </row>
    <row r="1756" spans="19:107" x14ac:dyDescent="0.2">
      <c r="S1756"/>
      <c r="W1756"/>
      <c r="AE1756"/>
      <c r="AF1756"/>
      <c r="BH1756" s="6"/>
      <c r="DA1756" s="6"/>
      <c r="DB1756" s="6"/>
      <c r="DC1756" s="6"/>
    </row>
    <row r="1757" spans="19:107" x14ac:dyDescent="0.2">
      <c r="S1757"/>
      <c r="W1757"/>
      <c r="AE1757"/>
      <c r="AF1757"/>
      <c r="BH1757" s="6"/>
      <c r="DA1757" s="6"/>
      <c r="DB1757" s="6"/>
      <c r="DC1757" s="6"/>
    </row>
    <row r="1758" spans="19:107" x14ac:dyDescent="0.2">
      <c r="S1758"/>
      <c r="W1758"/>
      <c r="AE1758"/>
      <c r="AF1758"/>
      <c r="BH1758" s="6"/>
      <c r="DA1758" s="6"/>
      <c r="DB1758" s="6"/>
      <c r="DC1758" s="6"/>
    </row>
    <row r="1759" spans="19:107" x14ac:dyDescent="0.2">
      <c r="S1759"/>
      <c r="W1759"/>
      <c r="AE1759"/>
      <c r="AF1759"/>
      <c r="BH1759" s="6"/>
      <c r="DA1759" s="6"/>
      <c r="DB1759" s="6"/>
      <c r="DC1759" s="6"/>
    </row>
    <row r="1760" spans="19:107" x14ac:dyDescent="0.2">
      <c r="S1760"/>
      <c r="W1760"/>
      <c r="AE1760"/>
      <c r="AF1760"/>
      <c r="BH1760" s="6"/>
      <c r="DA1760" s="6"/>
      <c r="DB1760" s="6"/>
      <c r="DC1760" s="6"/>
    </row>
    <row r="1761" spans="19:107" x14ac:dyDescent="0.2">
      <c r="S1761"/>
      <c r="W1761"/>
      <c r="AE1761"/>
      <c r="AF1761"/>
      <c r="BH1761" s="6"/>
      <c r="DA1761" s="6"/>
      <c r="DB1761" s="6"/>
      <c r="DC1761" s="6"/>
    </row>
    <row r="1762" spans="19:107" x14ac:dyDescent="0.2">
      <c r="S1762"/>
      <c r="W1762"/>
      <c r="AE1762"/>
      <c r="AF1762"/>
      <c r="BH1762" s="6"/>
      <c r="DA1762" s="6"/>
      <c r="DB1762" s="6"/>
      <c r="DC1762" s="6"/>
    </row>
    <row r="1763" spans="19:107" x14ac:dyDescent="0.2">
      <c r="S1763"/>
      <c r="W1763"/>
      <c r="AE1763"/>
      <c r="AF1763"/>
      <c r="BH1763" s="6"/>
      <c r="DA1763" s="6"/>
      <c r="DB1763" s="6"/>
      <c r="DC1763" s="6"/>
    </row>
    <row r="1764" spans="19:107" x14ac:dyDescent="0.2">
      <c r="S1764"/>
      <c r="W1764"/>
      <c r="AE1764"/>
      <c r="AF1764"/>
      <c r="BH1764" s="6"/>
      <c r="DA1764" s="6"/>
      <c r="DB1764" s="6"/>
      <c r="DC1764" s="6"/>
    </row>
    <row r="1765" spans="19:107" x14ac:dyDescent="0.2">
      <c r="S1765"/>
      <c r="W1765"/>
      <c r="AE1765"/>
      <c r="AF1765"/>
      <c r="BH1765" s="6"/>
      <c r="DA1765" s="6"/>
      <c r="DB1765" s="6"/>
      <c r="DC1765" s="6"/>
    </row>
    <row r="1766" spans="19:107" x14ac:dyDescent="0.2">
      <c r="S1766"/>
      <c r="W1766"/>
      <c r="AE1766"/>
      <c r="AF1766"/>
      <c r="BH1766" s="6"/>
      <c r="DA1766" s="6"/>
      <c r="DB1766" s="6"/>
      <c r="DC1766" s="6"/>
    </row>
    <row r="1767" spans="19:107" x14ac:dyDescent="0.2">
      <c r="S1767"/>
      <c r="W1767"/>
      <c r="AE1767"/>
      <c r="AF1767"/>
      <c r="BH1767" s="6"/>
      <c r="DA1767" s="6"/>
      <c r="DB1767" s="6"/>
      <c r="DC1767" s="6"/>
    </row>
    <row r="1768" spans="19:107" x14ac:dyDescent="0.2">
      <c r="S1768"/>
      <c r="W1768"/>
      <c r="AE1768"/>
      <c r="AF1768"/>
      <c r="BH1768" s="6"/>
      <c r="DA1768" s="6"/>
      <c r="DB1768" s="6"/>
      <c r="DC1768" s="6"/>
    </row>
    <row r="1769" spans="19:107" x14ac:dyDescent="0.2">
      <c r="S1769"/>
      <c r="W1769"/>
      <c r="AE1769"/>
      <c r="AF1769"/>
      <c r="BH1769" s="6"/>
      <c r="DA1769" s="6"/>
      <c r="DB1769" s="6"/>
      <c r="DC1769" s="6"/>
    </row>
    <row r="1770" spans="19:107" x14ac:dyDescent="0.2">
      <c r="S1770"/>
      <c r="W1770"/>
      <c r="AE1770"/>
      <c r="AF1770"/>
      <c r="BH1770" s="6"/>
      <c r="DA1770" s="6"/>
      <c r="DB1770" s="6"/>
      <c r="DC1770" s="6"/>
    </row>
    <row r="1771" spans="19:107" x14ac:dyDescent="0.2">
      <c r="S1771"/>
      <c r="W1771"/>
      <c r="AE1771"/>
      <c r="AF1771"/>
      <c r="BH1771" s="6"/>
      <c r="DA1771" s="6"/>
      <c r="DB1771" s="6"/>
      <c r="DC1771" s="6"/>
    </row>
    <row r="1772" spans="19:107" x14ac:dyDescent="0.2">
      <c r="S1772"/>
      <c r="W1772"/>
      <c r="AE1772"/>
      <c r="AF1772"/>
      <c r="BH1772" s="6"/>
      <c r="DA1772" s="6"/>
      <c r="DB1772" s="6"/>
      <c r="DC1772" s="6"/>
    </row>
    <row r="1773" spans="19:107" x14ac:dyDescent="0.2">
      <c r="S1773"/>
      <c r="W1773"/>
      <c r="AE1773"/>
      <c r="AF1773"/>
      <c r="BH1773" s="6"/>
      <c r="DA1773" s="6"/>
      <c r="DB1773" s="6"/>
      <c r="DC1773" s="6"/>
    </row>
    <row r="1774" spans="19:107" x14ac:dyDescent="0.2">
      <c r="S1774"/>
      <c r="W1774"/>
      <c r="AE1774"/>
      <c r="AF1774"/>
      <c r="BH1774" s="6"/>
      <c r="DA1774" s="6"/>
      <c r="DB1774" s="6"/>
      <c r="DC1774" s="6"/>
    </row>
    <row r="1775" spans="19:107" x14ac:dyDescent="0.2">
      <c r="S1775"/>
      <c r="W1775"/>
      <c r="AE1775"/>
      <c r="AF1775"/>
      <c r="BH1775" s="6"/>
      <c r="DA1775" s="6"/>
      <c r="DB1775" s="6"/>
      <c r="DC1775" s="6"/>
    </row>
    <row r="1776" spans="19:107" x14ac:dyDescent="0.2">
      <c r="S1776"/>
      <c r="W1776"/>
      <c r="AE1776"/>
      <c r="AF1776"/>
      <c r="BH1776" s="6"/>
      <c r="DA1776" s="6"/>
      <c r="DB1776" s="6"/>
      <c r="DC1776" s="6"/>
    </row>
    <row r="1777" spans="19:107" x14ac:dyDescent="0.2">
      <c r="S1777"/>
      <c r="W1777"/>
      <c r="AE1777"/>
      <c r="AF1777"/>
      <c r="BH1777" s="6"/>
      <c r="DA1777" s="6"/>
      <c r="DB1777" s="6"/>
      <c r="DC1777" s="6"/>
    </row>
    <row r="1778" spans="19:107" x14ac:dyDescent="0.2">
      <c r="S1778"/>
      <c r="W1778"/>
      <c r="AE1778"/>
      <c r="AF1778"/>
      <c r="BH1778" s="6"/>
      <c r="DA1778" s="6"/>
      <c r="DB1778" s="6"/>
      <c r="DC1778" s="6"/>
    </row>
    <row r="1779" spans="19:107" x14ac:dyDescent="0.2">
      <c r="S1779"/>
      <c r="W1779"/>
      <c r="AE1779"/>
      <c r="AF1779"/>
      <c r="BH1779" s="6"/>
      <c r="DA1779" s="6"/>
      <c r="DB1779" s="6"/>
      <c r="DC1779" s="6"/>
    </row>
    <row r="1780" spans="19:107" x14ac:dyDescent="0.2">
      <c r="S1780"/>
      <c r="W1780"/>
      <c r="AE1780"/>
      <c r="AF1780"/>
      <c r="BH1780" s="6"/>
      <c r="DA1780" s="6"/>
      <c r="DB1780" s="6"/>
      <c r="DC1780" s="6"/>
    </row>
    <row r="1781" spans="19:107" x14ac:dyDescent="0.2">
      <c r="S1781"/>
      <c r="W1781"/>
      <c r="AE1781"/>
      <c r="AF1781"/>
      <c r="BH1781" s="6"/>
      <c r="DA1781" s="6"/>
      <c r="DB1781" s="6"/>
      <c r="DC1781" s="6"/>
    </row>
    <row r="1782" spans="19:107" x14ac:dyDescent="0.2">
      <c r="S1782"/>
      <c r="W1782"/>
      <c r="AE1782"/>
      <c r="AF1782"/>
      <c r="BH1782" s="6"/>
      <c r="DA1782" s="6"/>
      <c r="DB1782" s="6"/>
      <c r="DC1782" s="6"/>
    </row>
    <row r="1783" spans="19:107" x14ac:dyDescent="0.2">
      <c r="S1783"/>
      <c r="W1783"/>
      <c r="AE1783"/>
      <c r="AF1783"/>
      <c r="BH1783" s="6"/>
      <c r="DA1783" s="6"/>
      <c r="DB1783" s="6"/>
      <c r="DC1783" s="6"/>
    </row>
    <row r="1784" spans="19:107" x14ac:dyDescent="0.2">
      <c r="S1784"/>
      <c r="W1784"/>
      <c r="AE1784"/>
      <c r="AF1784"/>
      <c r="BH1784" s="6"/>
      <c r="DA1784" s="6"/>
      <c r="DB1784" s="6"/>
      <c r="DC1784" s="6"/>
    </row>
    <row r="1785" spans="19:107" x14ac:dyDescent="0.2">
      <c r="S1785"/>
      <c r="W1785"/>
      <c r="AE1785"/>
      <c r="AF1785"/>
      <c r="BH1785" s="6"/>
      <c r="DA1785" s="6"/>
      <c r="DB1785" s="6"/>
      <c r="DC1785" s="6"/>
    </row>
    <row r="1786" spans="19:107" x14ac:dyDescent="0.2">
      <c r="S1786"/>
      <c r="W1786"/>
      <c r="AE1786"/>
      <c r="AF1786"/>
      <c r="BH1786" s="6"/>
      <c r="DA1786" s="6"/>
      <c r="DB1786" s="6"/>
      <c r="DC1786" s="6"/>
    </row>
    <row r="1787" spans="19:107" x14ac:dyDescent="0.2">
      <c r="S1787"/>
      <c r="W1787"/>
      <c r="AE1787"/>
      <c r="AF1787"/>
      <c r="BH1787" s="6"/>
      <c r="DA1787" s="6"/>
      <c r="DB1787" s="6"/>
      <c r="DC1787" s="6"/>
    </row>
    <row r="1788" spans="19:107" x14ac:dyDescent="0.2">
      <c r="S1788"/>
      <c r="W1788"/>
      <c r="AE1788"/>
      <c r="AF1788"/>
      <c r="BH1788" s="6"/>
      <c r="DA1788" s="6"/>
      <c r="DB1788" s="6"/>
      <c r="DC1788" s="6"/>
    </row>
    <row r="1789" spans="19:107" x14ac:dyDescent="0.2">
      <c r="S1789"/>
      <c r="W1789"/>
      <c r="AE1789"/>
      <c r="AF1789"/>
      <c r="BH1789" s="6"/>
      <c r="DA1789" s="6"/>
      <c r="DB1789" s="6"/>
      <c r="DC1789" s="6"/>
    </row>
    <row r="1790" spans="19:107" x14ac:dyDescent="0.2">
      <c r="S1790"/>
      <c r="W1790"/>
      <c r="AE1790"/>
      <c r="AF1790"/>
      <c r="BH1790" s="6"/>
      <c r="DA1790" s="6"/>
      <c r="DB1790" s="6"/>
      <c r="DC1790" s="6"/>
    </row>
    <row r="1791" spans="19:107" x14ac:dyDescent="0.2">
      <c r="S1791"/>
      <c r="W1791"/>
      <c r="AE1791"/>
      <c r="AF1791"/>
      <c r="BH1791" s="6"/>
      <c r="DA1791" s="6"/>
      <c r="DB1791" s="6"/>
      <c r="DC1791" s="6"/>
    </row>
    <row r="1792" spans="19:107" x14ac:dyDescent="0.2">
      <c r="S1792"/>
      <c r="W1792"/>
      <c r="AE1792"/>
      <c r="AF1792"/>
      <c r="BH1792" s="6"/>
      <c r="DA1792" s="6"/>
      <c r="DB1792" s="6"/>
      <c r="DC1792" s="6"/>
    </row>
    <row r="1793" spans="19:107" x14ac:dyDescent="0.2">
      <c r="S1793"/>
      <c r="W1793"/>
      <c r="AE1793"/>
      <c r="AF1793"/>
      <c r="BH1793" s="6"/>
      <c r="DA1793" s="6"/>
      <c r="DB1793" s="6"/>
      <c r="DC1793" s="6"/>
    </row>
    <row r="1794" spans="19:107" x14ac:dyDescent="0.2">
      <c r="S1794"/>
      <c r="W1794"/>
      <c r="AE1794"/>
      <c r="AF1794"/>
      <c r="BH1794" s="6"/>
      <c r="DA1794" s="6"/>
      <c r="DB1794" s="6"/>
      <c r="DC1794" s="6"/>
    </row>
    <row r="1795" spans="19:107" x14ac:dyDescent="0.2">
      <c r="S1795"/>
      <c r="W1795"/>
      <c r="AE1795"/>
      <c r="AF1795"/>
      <c r="BH1795" s="6"/>
      <c r="DA1795" s="6"/>
      <c r="DB1795" s="6"/>
      <c r="DC1795" s="6"/>
    </row>
    <row r="1796" spans="19:107" x14ac:dyDescent="0.2">
      <c r="S1796"/>
      <c r="W1796"/>
      <c r="AE1796"/>
      <c r="AF1796"/>
      <c r="BH1796" s="6"/>
      <c r="DA1796" s="6"/>
      <c r="DB1796" s="6"/>
      <c r="DC1796" s="6"/>
    </row>
    <row r="1797" spans="19:107" x14ac:dyDescent="0.2">
      <c r="S1797"/>
      <c r="W1797"/>
      <c r="AE1797"/>
      <c r="AF1797"/>
      <c r="BH1797" s="6"/>
      <c r="DA1797" s="6"/>
      <c r="DB1797" s="6"/>
      <c r="DC1797" s="6"/>
    </row>
    <row r="1798" spans="19:107" x14ac:dyDescent="0.2">
      <c r="S1798"/>
      <c r="W1798"/>
      <c r="AE1798"/>
      <c r="AF1798"/>
      <c r="BH1798" s="6"/>
      <c r="DA1798" s="6"/>
      <c r="DB1798" s="6"/>
      <c r="DC1798" s="6"/>
    </row>
    <row r="1799" spans="19:107" x14ac:dyDescent="0.2">
      <c r="S1799"/>
      <c r="W1799"/>
      <c r="AE1799"/>
      <c r="AF1799"/>
      <c r="BH1799" s="6"/>
      <c r="DA1799" s="6"/>
      <c r="DB1799" s="6"/>
      <c r="DC1799" s="6"/>
    </row>
    <row r="1800" spans="19:107" x14ac:dyDescent="0.2">
      <c r="S1800"/>
      <c r="W1800"/>
      <c r="AE1800"/>
      <c r="AF1800"/>
      <c r="BH1800" s="6"/>
      <c r="DA1800" s="6"/>
      <c r="DB1800" s="6"/>
      <c r="DC1800" s="6"/>
    </row>
    <row r="1801" spans="19:107" x14ac:dyDescent="0.2">
      <c r="S1801"/>
      <c r="W1801"/>
      <c r="AE1801"/>
      <c r="AF1801"/>
      <c r="BH1801" s="6"/>
      <c r="DA1801" s="6"/>
      <c r="DB1801" s="6"/>
      <c r="DC1801" s="6"/>
    </row>
    <row r="1802" spans="19:107" x14ac:dyDescent="0.2">
      <c r="S1802"/>
      <c r="W1802"/>
      <c r="AE1802"/>
      <c r="AF1802"/>
      <c r="BH1802" s="6"/>
      <c r="DA1802" s="6"/>
      <c r="DB1802" s="6"/>
      <c r="DC1802" s="6"/>
    </row>
    <row r="1803" spans="19:107" x14ac:dyDescent="0.2">
      <c r="S1803"/>
      <c r="W1803"/>
      <c r="AE1803"/>
      <c r="AF1803"/>
      <c r="BH1803" s="6"/>
      <c r="DA1803" s="6"/>
      <c r="DB1803" s="6"/>
      <c r="DC1803" s="6"/>
    </row>
    <row r="1804" spans="19:107" x14ac:dyDescent="0.2">
      <c r="S1804"/>
      <c r="W1804"/>
      <c r="AE1804"/>
      <c r="AF1804"/>
      <c r="BH1804" s="6"/>
      <c r="DA1804" s="6"/>
      <c r="DB1804" s="6"/>
      <c r="DC1804" s="6"/>
    </row>
    <row r="1805" spans="19:107" x14ac:dyDescent="0.2">
      <c r="S1805"/>
      <c r="W1805"/>
      <c r="AE1805"/>
      <c r="AF1805"/>
      <c r="BH1805" s="6"/>
      <c r="DA1805" s="6"/>
      <c r="DB1805" s="6"/>
      <c r="DC1805" s="6"/>
    </row>
    <row r="1806" spans="19:107" x14ac:dyDescent="0.2">
      <c r="S1806"/>
      <c r="W1806"/>
      <c r="AE1806"/>
      <c r="AF1806"/>
      <c r="BH1806" s="6"/>
      <c r="DA1806" s="6"/>
      <c r="DB1806" s="6"/>
      <c r="DC1806" s="6"/>
    </row>
    <row r="1807" spans="19:107" x14ac:dyDescent="0.2">
      <c r="S1807"/>
      <c r="W1807"/>
      <c r="AE1807"/>
      <c r="AF1807"/>
      <c r="BH1807" s="6"/>
      <c r="DA1807" s="6"/>
      <c r="DB1807" s="6"/>
      <c r="DC1807" s="6"/>
    </row>
    <row r="1808" spans="19:107" x14ac:dyDescent="0.2">
      <c r="S1808"/>
      <c r="W1808"/>
      <c r="AE1808"/>
      <c r="AF1808"/>
      <c r="BH1808" s="6"/>
      <c r="DA1808" s="6"/>
      <c r="DB1808" s="6"/>
      <c r="DC1808" s="6"/>
    </row>
    <row r="1809" spans="19:107" x14ac:dyDescent="0.2">
      <c r="S1809"/>
      <c r="W1809"/>
      <c r="AE1809"/>
      <c r="AF1809"/>
      <c r="BH1809" s="6"/>
      <c r="DA1809" s="6"/>
      <c r="DB1809" s="6"/>
      <c r="DC1809" s="6"/>
    </row>
    <row r="1810" spans="19:107" x14ac:dyDescent="0.2">
      <c r="S1810"/>
      <c r="W1810"/>
      <c r="AE1810"/>
      <c r="AF1810"/>
      <c r="BH1810" s="6"/>
      <c r="DA1810" s="6"/>
      <c r="DB1810" s="6"/>
      <c r="DC1810" s="6"/>
    </row>
    <row r="1811" spans="19:107" x14ac:dyDescent="0.2">
      <c r="S1811"/>
      <c r="W1811"/>
      <c r="AE1811"/>
      <c r="AF1811"/>
      <c r="BH1811" s="6"/>
      <c r="DA1811" s="6"/>
      <c r="DB1811" s="6"/>
      <c r="DC1811" s="6"/>
    </row>
    <row r="1812" spans="19:107" x14ac:dyDescent="0.2">
      <c r="S1812"/>
      <c r="W1812"/>
      <c r="AE1812"/>
      <c r="AF1812"/>
      <c r="BH1812" s="6"/>
      <c r="DA1812" s="6"/>
      <c r="DB1812" s="6"/>
      <c r="DC1812" s="6"/>
    </row>
    <row r="1813" spans="19:107" x14ac:dyDescent="0.2">
      <c r="BH1813" s="6"/>
      <c r="DA1813" s="6"/>
      <c r="DB1813" s="6"/>
      <c r="DC1813" s="6"/>
    </row>
    <row r="1814" spans="19:107" x14ac:dyDescent="0.2">
      <c r="BH1814" s="6"/>
      <c r="DA1814" s="6"/>
      <c r="DB1814" s="6"/>
      <c r="DC1814" s="6"/>
    </row>
    <row r="1815" spans="19:107" x14ac:dyDescent="0.2">
      <c r="BH1815" s="6"/>
      <c r="DA1815" s="6"/>
      <c r="DB1815" s="6"/>
      <c r="DC1815" s="6"/>
    </row>
    <row r="1816" spans="19:107" x14ac:dyDescent="0.2">
      <c r="BH1816" s="6"/>
      <c r="DA1816" s="6"/>
      <c r="DB1816" s="6"/>
      <c r="DC1816" s="6"/>
    </row>
    <row r="1817" spans="19:107" x14ac:dyDescent="0.2">
      <c r="BH1817" s="6"/>
      <c r="DA1817" s="6"/>
      <c r="DB1817" s="6"/>
      <c r="DC1817" s="6"/>
    </row>
    <row r="1818" spans="19:107" x14ac:dyDescent="0.2">
      <c r="BH1818" s="6"/>
      <c r="DA1818" s="6"/>
      <c r="DB1818" s="6"/>
      <c r="DC1818" s="6"/>
    </row>
    <row r="1819" spans="19:107" x14ac:dyDescent="0.2">
      <c r="BH1819" s="6"/>
      <c r="DA1819" s="6"/>
      <c r="DB1819" s="6"/>
      <c r="DC1819" s="6"/>
    </row>
    <row r="1820" spans="19:107" x14ac:dyDescent="0.2">
      <c r="BH1820" s="6"/>
      <c r="DA1820" s="6"/>
      <c r="DB1820" s="6"/>
      <c r="DC1820" s="6"/>
    </row>
    <row r="1821" spans="19:107" x14ac:dyDescent="0.2">
      <c r="BH1821" s="6"/>
      <c r="DA1821" s="6"/>
      <c r="DB1821" s="6"/>
      <c r="DC1821" s="6"/>
    </row>
    <row r="1822" spans="19:107" x14ac:dyDescent="0.2">
      <c r="BH1822" s="6"/>
      <c r="DA1822" s="6"/>
      <c r="DB1822" s="6"/>
      <c r="DC1822" s="6"/>
    </row>
    <row r="1823" spans="19:107" x14ac:dyDescent="0.2">
      <c r="BH1823" s="6"/>
      <c r="DA1823" s="6"/>
      <c r="DB1823" s="6"/>
      <c r="DC1823" s="6"/>
    </row>
    <row r="1824" spans="19:107" x14ac:dyDescent="0.2">
      <c r="BH1824" s="6"/>
      <c r="DA1824" s="6"/>
      <c r="DB1824" s="6"/>
      <c r="DC1824" s="6"/>
    </row>
    <row r="1825" spans="60:107" x14ac:dyDescent="0.2">
      <c r="BH1825" s="6"/>
      <c r="DA1825" s="6"/>
      <c r="DB1825" s="6"/>
      <c r="DC1825" s="6"/>
    </row>
    <row r="1826" spans="60:107" x14ac:dyDescent="0.2">
      <c r="BH1826" s="6"/>
      <c r="DA1826" s="6"/>
      <c r="DB1826" s="6"/>
      <c r="DC1826" s="6"/>
    </row>
    <row r="1827" spans="60:107" x14ac:dyDescent="0.2">
      <c r="BH1827" s="6"/>
      <c r="DA1827" s="6"/>
      <c r="DB1827" s="6"/>
      <c r="DC1827" s="6"/>
    </row>
    <row r="1828" spans="60:107" x14ac:dyDescent="0.2">
      <c r="BH1828" s="6"/>
      <c r="DA1828" s="6"/>
      <c r="DB1828" s="6"/>
      <c r="DC1828" s="6"/>
    </row>
    <row r="1829" spans="60:107" x14ac:dyDescent="0.2">
      <c r="BH1829" s="6"/>
      <c r="DA1829" s="6"/>
      <c r="DB1829" s="6"/>
      <c r="DC1829" s="6"/>
    </row>
    <row r="1830" spans="60:107" x14ac:dyDescent="0.2">
      <c r="BH1830" s="6"/>
      <c r="DA1830" s="6"/>
      <c r="DB1830" s="6"/>
      <c r="DC1830" s="6"/>
    </row>
    <row r="1831" spans="60:107" x14ac:dyDescent="0.2">
      <c r="BH1831" s="6"/>
      <c r="DA1831" s="6"/>
      <c r="DB1831" s="6"/>
      <c r="DC1831" s="6"/>
    </row>
    <row r="1832" spans="60:107" x14ac:dyDescent="0.2">
      <c r="BH1832" s="6"/>
      <c r="DA1832" s="6"/>
      <c r="DB1832" s="6"/>
      <c r="DC1832" s="6"/>
    </row>
    <row r="1833" spans="60:107" x14ac:dyDescent="0.2">
      <c r="BH1833" s="6"/>
      <c r="DA1833" s="6"/>
      <c r="DB1833" s="6"/>
      <c r="DC1833" s="6"/>
    </row>
    <row r="1834" spans="60:107" x14ac:dyDescent="0.2">
      <c r="BH1834" s="6"/>
      <c r="DA1834" s="6"/>
      <c r="DB1834" s="6"/>
      <c r="DC1834" s="6"/>
    </row>
    <row r="1835" spans="60:107" x14ac:dyDescent="0.2">
      <c r="BH1835" s="6"/>
      <c r="DA1835" s="6"/>
      <c r="DB1835" s="6"/>
      <c r="DC1835" s="6"/>
    </row>
    <row r="1836" spans="60:107" x14ac:dyDescent="0.2">
      <c r="BH1836" s="6"/>
      <c r="DA1836" s="6"/>
      <c r="DB1836" s="6"/>
      <c r="DC1836" s="6"/>
    </row>
    <row r="1837" spans="60:107" x14ac:dyDescent="0.2">
      <c r="BH1837" s="6"/>
      <c r="DA1837" s="6"/>
      <c r="DB1837" s="6"/>
      <c r="DC1837" s="6"/>
    </row>
    <row r="1838" spans="60:107" x14ac:dyDescent="0.2">
      <c r="BH1838" s="6"/>
      <c r="DA1838" s="6"/>
      <c r="DB1838" s="6"/>
      <c r="DC1838" s="6"/>
    </row>
    <row r="1839" spans="60:107" x14ac:dyDescent="0.2">
      <c r="BH1839" s="6"/>
      <c r="DA1839" s="6"/>
      <c r="DB1839" s="6"/>
      <c r="DC1839" s="6"/>
    </row>
    <row r="1840" spans="60:107" x14ac:dyDescent="0.2">
      <c r="BH1840" s="6"/>
      <c r="DA1840" s="6"/>
      <c r="DB1840" s="6"/>
      <c r="DC1840" s="6"/>
    </row>
    <row r="1841" spans="60:107" x14ac:dyDescent="0.2">
      <c r="BH1841" s="6"/>
      <c r="DA1841" s="6"/>
      <c r="DB1841" s="6"/>
      <c r="DC1841" s="6"/>
    </row>
    <row r="1842" spans="60:107" x14ac:dyDescent="0.2">
      <c r="BH1842" s="6"/>
      <c r="DA1842" s="6"/>
      <c r="DB1842" s="6"/>
      <c r="DC1842" s="6"/>
    </row>
    <row r="1843" spans="60:107" x14ac:dyDescent="0.2">
      <c r="BH1843" s="6"/>
      <c r="DA1843" s="6"/>
      <c r="DB1843" s="6"/>
      <c r="DC1843" s="6"/>
    </row>
    <row r="1844" spans="60:107" x14ac:dyDescent="0.2">
      <c r="BH1844" s="6"/>
      <c r="DA1844" s="6"/>
      <c r="DB1844" s="6"/>
      <c r="DC1844" s="6"/>
    </row>
    <row r="1845" spans="60:107" x14ac:dyDescent="0.2">
      <c r="BH1845" s="6"/>
      <c r="DA1845" s="6"/>
      <c r="DB1845" s="6"/>
      <c r="DC1845" s="6"/>
    </row>
    <row r="1846" spans="60:107" x14ac:dyDescent="0.2">
      <c r="BH1846" s="6"/>
      <c r="DA1846" s="6"/>
      <c r="DB1846" s="6"/>
      <c r="DC1846" s="6"/>
    </row>
    <row r="1847" spans="60:107" x14ac:dyDescent="0.2">
      <c r="BH1847" s="6"/>
      <c r="DA1847" s="6"/>
      <c r="DB1847" s="6"/>
      <c r="DC1847" s="6"/>
    </row>
    <row r="1848" spans="60:107" x14ac:dyDescent="0.2">
      <c r="BH1848" s="6"/>
      <c r="DA1848" s="6"/>
      <c r="DB1848" s="6"/>
      <c r="DC1848" s="6"/>
    </row>
    <row r="1849" spans="60:107" x14ac:dyDescent="0.2">
      <c r="BH1849" s="6"/>
      <c r="DA1849" s="6"/>
      <c r="DB1849" s="6"/>
      <c r="DC1849" s="6"/>
    </row>
    <row r="1850" spans="60:107" x14ac:dyDescent="0.2">
      <c r="BH1850" s="6"/>
      <c r="DA1850" s="6"/>
      <c r="DB1850" s="6"/>
      <c r="DC1850" s="6"/>
    </row>
    <row r="1851" spans="60:107" x14ac:dyDescent="0.2">
      <c r="BH1851" s="6"/>
      <c r="DA1851" s="6"/>
      <c r="DB1851" s="6"/>
      <c r="DC1851" s="6"/>
    </row>
    <row r="1852" spans="60:107" x14ac:dyDescent="0.2">
      <c r="BH1852" s="6"/>
      <c r="DA1852" s="6"/>
      <c r="DB1852" s="6"/>
      <c r="DC1852" s="6"/>
    </row>
    <row r="1853" spans="60:107" x14ac:dyDescent="0.2">
      <c r="BH1853" s="6"/>
      <c r="DA1853" s="6"/>
      <c r="DB1853" s="6"/>
      <c r="DC1853" s="6"/>
    </row>
    <row r="1854" spans="60:107" x14ac:dyDescent="0.2">
      <c r="BH1854" s="6"/>
      <c r="DA1854" s="6"/>
      <c r="DB1854" s="6"/>
      <c r="DC1854" s="6"/>
    </row>
    <row r="1855" spans="60:107" x14ac:dyDescent="0.2">
      <c r="BH1855" s="6"/>
      <c r="DA1855" s="6"/>
      <c r="DB1855" s="6"/>
      <c r="DC1855" s="6"/>
    </row>
    <row r="1856" spans="60:107" x14ac:dyDescent="0.2">
      <c r="BH1856" s="6"/>
      <c r="DA1856" s="6"/>
      <c r="DB1856" s="6"/>
      <c r="DC1856" s="6"/>
    </row>
    <row r="1857" spans="60:107" x14ac:dyDescent="0.2">
      <c r="BH1857" s="6"/>
      <c r="DA1857" s="6"/>
      <c r="DB1857" s="6"/>
      <c r="DC1857" s="6"/>
    </row>
    <row r="1858" spans="60:107" x14ac:dyDescent="0.2">
      <c r="BH1858" s="6"/>
      <c r="DA1858" s="6"/>
      <c r="DB1858" s="6"/>
      <c r="DC1858" s="6"/>
    </row>
    <row r="1859" spans="60:107" x14ac:dyDescent="0.2">
      <c r="BH1859" s="6"/>
      <c r="DA1859" s="6"/>
      <c r="DB1859" s="6"/>
      <c r="DC1859" s="6"/>
    </row>
    <row r="1860" spans="60:107" x14ac:dyDescent="0.2">
      <c r="BH1860" s="6"/>
      <c r="DA1860" s="6"/>
      <c r="DB1860" s="6"/>
      <c r="DC1860" s="6"/>
    </row>
    <row r="1861" spans="60:107" x14ac:dyDescent="0.2">
      <c r="BH1861" s="6"/>
      <c r="DA1861" s="6"/>
      <c r="DB1861" s="6"/>
      <c r="DC1861" s="6"/>
    </row>
    <row r="1862" spans="60:107" x14ac:dyDescent="0.2">
      <c r="BH1862" s="6"/>
      <c r="DA1862" s="6"/>
      <c r="DB1862" s="6"/>
      <c r="DC1862" s="6"/>
    </row>
    <row r="1863" spans="60:107" x14ac:dyDescent="0.2">
      <c r="BH1863" s="6"/>
      <c r="DA1863" s="6"/>
      <c r="DB1863" s="6"/>
      <c r="DC1863" s="6"/>
    </row>
    <row r="1864" spans="60:107" x14ac:dyDescent="0.2">
      <c r="BH1864" s="6"/>
      <c r="DA1864" s="6"/>
      <c r="DB1864" s="6"/>
      <c r="DC1864" s="6"/>
    </row>
    <row r="1865" spans="60:107" x14ac:dyDescent="0.2">
      <c r="BH1865" s="6"/>
      <c r="DA1865" s="6"/>
      <c r="DB1865" s="6"/>
      <c r="DC1865" s="6"/>
    </row>
    <row r="1866" spans="60:107" x14ac:dyDescent="0.2">
      <c r="BH1866" s="6"/>
      <c r="DA1866" s="6"/>
      <c r="DB1866" s="6"/>
      <c r="DC1866" s="6"/>
    </row>
    <row r="1867" spans="60:107" x14ac:dyDescent="0.2">
      <c r="BH1867" s="6"/>
      <c r="DA1867" s="6"/>
      <c r="DB1867" s="6"/>
      <c r="DC1867" s="6"/>
    </row>
    <row r="1868" spans="60:107" x14ac:dyDescent="0.2">
      <c r="BH1868" s="6"/>
      <c r="DA1868" s="6"/>
      <c r="DB1868" s="6"/>
      <c r="DC1868" s="6"/>
    </row>
    <row r="1869" spans="60:107" x14ac:dyDescent="0.2">
      <c r="BH1869" s="6"/>
      <c r="DA1869" s="6"/>
      <c r="DB1869" s="6"/>
      <c r="DC1869" s="6"/>
    </row>
    <row r="1870" spans="60:107" x14ac:dyDescent="0.2">
      <c r="BH1870" s="6"/>
      <c r="DA1870" s="6"/>
      <c r="DB1870" s="6"/>
      <c r="DC1870" s="6"/>
    </row>
    <row r="1871" spans="60:107" x14ac:dyDescent="0.2">
      <c r="BH1871" s="6"/>
      <c r="DA1871" s="6"/>
      <c r="DB1871" s="6"/>
      <c r="DC1871" s="6"/>
    </row>
    <row r="1872" spans="60:107" x14ac:dyDescent="0.2">
      <c r="BH1872" s="6"/>
      <c r="DA1872" s="6"/>
      <c r="DB1872" s="6"/>
      <c r="DC1872" s="6"/>
    </row>
    <row r="1873" spans="60:107" x14ac:dyDescent="0.2">
      <c r="BH1873" s="6"/>
      <c r="DA1873" s="6"/>
      <c r="DB1873" s="6"/>
      <c r="DC1873" s="6"/>
    </row>
    <row r="1874" spans="60:107" x14ac:dyDescent="0.2">
      <c r="BH1874" s="6"/>
      <c r="DA1874" s="6"/>
      <c r="DB1874" s="6"/>
      <c r="DC1874" s="6"/>
    </row>
    <row r="1875" spans="60:107" x14ac:dyDescent="0.2">
      <c r="BH1875" s="6"/>
      <c r="DA1875" s="6"/>
      <c r="DB1875" s="6"/>
      <c r="DC1875" s="6"/>
    </row>
    <row r="1876" spans="60:107" x14ac:dyDescent="0.2">
      <c r="BH1876" s="6"/>
      <c r="DA1876" s="6"/>
      <c r="DB1876" s="6"/>
      <c r="DC1876" s="6"/>
    </row>
    <row r="1877" spans="60:107" x14ac:dyDescent="0.2">
      <c r="BH1877" s="6"/>
      <c r="DA1877" s="6"/>
      <c r="DB1877" s="6"/>
      <c r="DC1877" s="6"/>
    </row>
    <row r="1878" spans="60:107" x14ac:dyDescent="0.2">
      <c r="BH1878" s="6"/>
      <c r="DA1878" s="6"/>
      <c r="DB1878" s="6"/>
      <c r="DC1878" s="6"/>
    </row>
    <row r="1879" spans="60:107" x14ac:dyDescent="0.2">
      <c r="BH1879" s="6"/>
      <c r="DA1879" s="6"/>
      <c r="DB1879" s="6"/>
      <c r="DC1879" s="6"/>
    </row>
    <row r="1880" spans="60:107" x14ac:dyDescent="0.2">
      <c r="BH1880" s="6"/>
      <c r="DA1880" s="6"/>
      <c r="DB1880" s="6"/>
      <c r="DC1880" s="6"/>
    </row>
    <row r="1881" spans="60:107" x14ac:dyDescent="0.2">
      <c r="BH1881" s="6"/>
      <c r="DA1881" s="6"/>
      <c r="DB1881" s="6"/>
      <c r="DC1881" s="6"/>
    </row>
    <row r="1882" spans="60:107" x14ac:dyDescent="0.2">
      <c r="BH1882" s="6"/>
      <c r="DA1882" s="6"/>
      <c r="DB1882" s="6"/>
      <c r="DC1882" s="6"/>
    </row>
    <row r="1883" spans="60:107" x14ac:dyDescent="0.2">
      <c r="BH1883" s="6"/>
      <c r="DA1883" s="6"/>
      <c r="DB1883" s="6"/>
      <c r="DC1883" s="6"/>
    </row>
    <row r="1884" spans="60:107" x14ac:dyDescent="0.2">
      <c r="BH1884" s="6"/>
      <c r="DA1884" s="6"/>
      <c r="DB1884" s="6"/>
      <c r="DC1884" s="6"/>
    </row>
    <row r="1885" spans="60:107" x14ac:dyDescent="0.2">
      <c r="BH1885" s="6"/>
      <c r="DA1885" s="6"/>
      <c r="DB1885" s="6"/>
      <c r="DC1885" s="6"/>
    </row>
    <row r="1886" spans="60:107" x14ac:dyDescent="0.2">
      <c r="BH1886" s="6"/>
      <c r="DA1886" s="6"/>
      <c r="DB1886" s="6"/>
      <c r="DC1886" s="6"/>
    </row>
    <row r="1887" spans="60:107" x14ac:dyDescent="0.2">
      <c r="BH1887" s="6"/>
      <c r="DA1887" s="6"/>
      <c r="DB1887" s="6"/>
      <c r="DC1887" s="6"/>
    </row>
    <row r="1888" spans="60:107" x14ac:dyDescent="0.2">
      <c r="BH1888" s="6"/>
      <c r="DA1888" s="6"/>
      <c r="DB1888" s="6"/>
      <c r="DC1888" s="6"/>
    </row>
    <row r="1889" spans="60:107" x14ac:dyDescent="0.2">
      <c r="BH1889" s="6"/>
      <c r="DA1889" s="6"/>
      <c r="DB1889" s="6"/>
      <c r="DC1889" s="6"/>
    </row>
    <row r="1890" spans="60:107" x14ac:dyDescent="0.2">
      <c r="BH1890" s="6"/>
      <c r="DA1890" s="6"/>
      <c r="DB1890" s="6"/>
      <c r="DC1890" s="6"/>
    </row>
    <row r="1891" spans="60:107" x14ac:dyDescent="0.2">
      <c r="BH1891" s="6"/>
      <c r="DA1891" s="6"/>
      <c r="DB1891" s="6"/>
      <c r="DC1891" s="6"/>
    </row>
    <row r="1892" spans="60:107" x14ac:dyDescent="0.2">
      <c r="BH1892" s="6"/>
      <c r="DA1892" s="6"/>
      <c r="DB1892" s="6"/>
      <c r="DC1892" s="6"/>
    </row>
    <row r="1893" spans="60:107" x14ac:dyDescent="0.2">
      <c r="BH1893" s="6"/>
      <c r="DA1893" s="6"/>
      <c r="DB1893" s="6"/>
      <c r="DC1893" s="6"/>
    </row>
    <row r="1894" spans="60:107" x14ac:dyDescent="0.2">
      <c r="BH1894" s="6"/>
      <c r="DA1894" s="6"/>
      <c r="DB1894" s="6"/>
      <c r="DC1894" s="6"/>
    </row>
    <row r="1895" spans="60:107" x14ac:dyDescent="0.2">
      <c r="BH1895" s="6"/>
      <c r="DA1895" s="6"/>
      <c r="DB1895" s="6"/>
      <c r="DC1895" s="6"/>
    </row>
    <row r="1896" spans="60:107" x14ac:dyDescent="0.2">
      <c r="BH1896" s="6"/>
      <c r="DA1896" s="6"/>
      <c r="DB1896" s="6"/>
      <c r="DC1896" s="6"/>
    </row>
    <row r="1897" spans="60:107" x14ac:dyDescent="0.2">
      <c r="BH1897" s="6"/>
      <c r="DA1897" s="6"/>
      <c r="DB1897" s="6"/>
      <c r="DC1897" s="6"/>
    </row>
    <row r="1898" spans="60:107" x14ac:dyDescent="0.2">
      <c r="BH1898" s="6"/>
      <c r="DA1898" s="6"/>
      <c r="DB1898" s="6"/>
      <c r="DC1898" s="6"/>
    </row>
    <row r="1899" spans="60:107" x14ac:dyDescent="0.2">
      <c r="BH1899" s="6"/>
      <c r="DA1899" s="6"/>
      <c r="DB1899" s="6"/>
      <c r="DC1899" s="6"/>
    </row>
    <row r="1900" spans="60:107" x14ac:dyDescent="0.2">
      <c r="BH1900" s="6"/>
      <c r="DA1900" s="6"/>
      <c r="DB1900" s="6"/>
      <c r="DC1900" s="6"/>
    </row>
    <row r="1901" spans="60:107" x14ac:dyDescent="0.2">
      <c r="BH1901" s="6"/>
      <c r="DA1901" s="6"/>
      <c r="DB1901" s="6"/>
      <c r="DC1901" s="6"/>
    </row>
    <row r="1902" spans="60:107" x14ac:dyDescent="0.2">
      <c r="BH1902" s="6"/>
      <c r="DA1902" s="6"/>
      <c r="DB1902" s="6"/>
      <c r="DC1902" s="6"/>
    </row>
    <row r="1903" spans="60:107" x14ac:dyDescent="0.2">
      <c r="BH1903" s="6"/>
      <c r="DA1903" s="6"/>
      <c r="DB1903" s="6"/>
      <c r="DC1903" s="6"/>
    </row>
    <row r="1904" spans="60:107" x14ac:dyDescent="0.2">
      <c r="BH1904" s="6"/>
      <c r="DA1904" s="6"/>
      <c r="DB1904" s="6"/>
      <c r="DC1904" s="6"/>
    </row>
    <row r="1905" spans="60:107" x14ac:dyDescent="0.2">
      <c r="BH1905" s="6"/>
      <c r="DA1905" s="6"/>
      <c r="DB1905" s="6"/>
      <c r="DC1905" s="6"/>
    </row>
    <row r="1906" spans="60:107" x14ac:dyDescent="0.2">
      <c r="BH1906" s="6"/>
      <c r="DA1906" s="6"/>
      <c r="DB1906" s="6"/>
      <c r="DC1906" s="6"/>
    </row>
    <row r="1907" spans="60:107" x14ac:dyDescent="0.2">
      <c r="BH1907" s="6"/>
      <c r="DA1907" s="6"/>
      <c r="DB1907" s="6"/>
      <c r="DC1907" s="6"/>
    </row>
    <row r="1908" spans="60:107" x14ac:dyDescent="0.2">
      <c r="BH1908" s="6"/>
      <c r="DA1908" s="6"/>
      <c r="DB1908" s="6"/>
      <c r="DC1908" s="6"/>
    </row>
    <row r="1909" spans="60:107" x14ac:dyDescent="0.2">
      <c r="BH1909" s="6"/>
      <c r="DA1909" s="6"/>
      <c r="DB1909" s="6"/>
      <c r="DC1909" s="6"/>
    </row>
    <row r="1910" spans="60:107" x14ac:dyDescent="0.2">
      <c r="BH1910" s="6"/>
      <c r="DA1910" s="6"/>
      <c r="DB1910" s="6"/>
      <c r="DC1910" s="6"/>
    </row>
    <row r="1911" spans="60:107" x14ac:dyDescent="0.2">
      <c r="BH1911" s="6"/>
      <c r="DA1911" s="6"/>
      <c r="DB1911" s="6"/>
      <c r="DC1911" s="6"/>
    </row>
    <row r="1912" spans="60:107" x14ac:dyDescent="0.2">
      <c r="BH1912" s="6"/>
      <c r="DA1912" s="6"/>
      <c r="DB1912" s="6"/>
      <c r="DC1912" s="6"/>
    </row>
    <row r="1913" spans="60:107" x14ac:dyDescent="0.2">
      <c r="BH1913" s="6"/>
      <c r="DA1913" s="6"/>
      <c r="DB1913" s="6"/>
      <c r="DC1913" s="6"/>
    </row>
    <row r="1914" spans="60:107" x14ac:dyDescent="0.2">
      <c r="BH1914" s="6"/>
      <c r="DA1914" s="6"/>
      <c r="DB1914" s="6"/>
      <c r="DC1914" s="6"/>
    </row>
    <row r="1915" spans="60:107" x14ac:dyDescent="0.2">
      <c r="BH1915" s="6"/>
      <c r="DA1915" s="6"/>
      <c r="DB1915" s="6"/>
      <c r="DC1915" s="6"/>
    </row>
    <row r="1916" spans="60:107" x14ac:dyDescent="0.2">
      <c r="BH1916" s="6"/>
      <c r="DA1916" s="6"/>
      <c r="DB1916" s="6"/>
      <c r="DC1916" s="6"/>
    </row>
    <row r="1917" spans="60:107" x14ac:dyDescent="0.2">
      <c r="BH1917" s="6"/>
      <c r="DA1917" s="6"/>
      <c r="DB1917" s="6"/>
      <c r="DC1917" s="6"/>
    </row>
    <row r="1918" spans="60:107" x14ac:dyDescent="0.2">
      <c r="BH1918" s="6"/>
      <c r="DA1918" s="6"/>
      <c r="DB1918" s="6"/>
      <c r="DC1918" s="6"/>
    </row>
    <row r="1919" spans="60:107" x14ac:dyDescent="0.2">
      <c r="BH1919" s="6"/>
      <c r="DA1919" s="6"/>
      <c r="DB1919" s="6"/>
      <c r="DC1919" s="6"/>
    </row>
    <row r="1920" spans="60:107" x14ac:dyDescent="0.2">
      <c r="BH1920" s="6"/>
      <c r="DA1920" s="6"/>
      <c r="DB1920" s="6"/>
      <c r="DC1920" s="6"/>
    </row>
    <row r="1921" spans="60:107" x14ac:dyDescent="0.2">
      <c r="BH1921" s="6"/>
      <c r="DA1921" s="6"/>
      <c r="DB1921" s="6"/>
      <c r="DC1921" s="6"/>
    </row>
    <row r="1922" spans="60:107" x14ac:dyDescent="0.2">
      <c r="BH1922" s="6"/>
      <c r="DA1922" s="6"/>
      <c r="DB1922" s="6"/>
      <c r="DC1922" s="6"/>
    </row>
    <row r="1923" spans="60:107" x14ac:dyDescent="0.2">
      <c r="BH1923" s="6"/>
      <c r="DA1923" s="6"/>
      <c r="DB1923" s="6"/>
      <c r="DC1923" s="6"/>
    </row>
    <row r="1924" spans="60:107" x14ac:dyDescent="0.2">
      <c r="BH1924" s="6"/>
      <c r="DA1924" s="6"/>
      <c r="DB1924" s="6"/>
      <c r="DC1924" s="6"/>
    </row>
    <row r="1925" spans="60:107" x14ac:dyDescent="0.2">
      <c r="BH1925" s="6"/>
      <c r="DA1925" s="6"/>
      <c r="DB1925" s="6"/>
      <c r="DC1925" s="6"/>
    </row>
    <row r="1926" spans="60:107" x14ac:dyDescent="0.2">
      <c r="BH1926" s="6"/>
      <c r="DA1926" s="6"/>
      <c r="DB1926" s="6"/>
      <c r="DC1926" s="6"/>
    </row>
    <row r="1927" spans="60:107" x14ac:dyDescent="0.2">
      <c r="BH1927" s="6"/>
      <c r="DA1927" s="6"/>
      <c r="DB1927" s="6"/>
      <c r="DC1927" s="6"/>
    </row>
    <row r="1928" spans="60:107" x14ac:dyDescent="0.2">
      <c r="BH1928" s="6"/>
      <c r="DA1928" s="6"/>
      <c r="DB1928" s="6"/>
      <c r="DC1928" s="6"/>
    </row>
    <row r="1929" spans="60:107" x14ac:dyDescent="0.2">
      <c r="BH1929" s="6"/>
      <c r="DA1929" s="6"/>
      <c r="DB1929" s="6"/>
      <c r="DC1929" s="6"/>
    </row>
    <row r="1930" spans="60:107" x14ac:dyDescent="0.2">
      <c r="BH1930" s="6"/>
      <c r="DA1930" s="6"/>
      <c r="DB1930" s="6"/>
      <c r="DC1930" s="6"/>
    </row>
    <row r="1931" spans="60:107" x14ac:dyDescent="0.2">
      <c r="BH1931" s="6"/>
      <c r="DA1931" s="6"/>
      <c r="DB1931" s="6"/>
      <c r="DC1931" s="6"/>
    </row>
    <row r="1932" spans="60:107" x14ac:dyDescent="0.2">
      <c r="BH1932" s="6"/>
      <c r="DA1932" s="6"/>
      <c r="DB1932" s="6"/>
      <c r="DC1932" s="6"/>
    </row>
    <row r="1933" spans="60:107" x14ac:dyDescent="0.2">
      <c r="BH1933" s="6"/>
      <c r="DA1933" s="6"/>
      <c r="DB1933" s="6"/>
      <c r="DC1933" s="6"/>
    </row>
    <row r="1934" spans="60:107" x14ac:dyDescent="0.2">
      <c r="BH1934" s="6"/>
      <c r="DA1934" s="6"/>
      <c r="DB1934" s="6"/>
      <c r="DC1934" s="6"/>
    </row>
    <row r="1935" spans="60:107" x14ac:dyDescent="0.2">
      <c r="BH1935" s="6"/>
      <c r="DA1935" s="6"/>
      <c r="DB1935" s="6"/>
      <c r="DC1935" s="6"/>
    </row>
    <row r="1936" spans="60:107" x14ac:dyDescent="0.2">
      <c r="BH1936" s="6"/>
      <c r="DA1936" s="6"/>
      <c r="DB1936" s="6"/>
      <c r="DC1936" s="6"/>
    </row>
    <row r="1937" spans="60:107" x14ac:dyDescent="0.2">
      <c r="BH1937" s="6"/>
      <c r="DA1937" s="6"/>
      <c r="DB1937" s="6"/>
      <c r="DC1937" s="6"/>
    </row>
    <row r="1938" spans="60:107" x14ac:dyDescent="0.2">
      <c r="BH1938" s="6"/>
      <c r="DA1938" s="6"/>
      <c r="DB1938" s="6"/>
      <c r="DC1938" s="6"/>
    </row>
    <row r="1939" spans="60:107" x14ac:dyDescent="0.2">
      <c r="BH1939" s="6"/>
      <c r="DA1939" s="6"/>
      <c r="DB1939" s="6"/>
      <c r="DC1939" s="6"/>
    </row>
    <row r="1940" spans="60:107" x14ac:dyDescent="0.2">
      <c r="BH1940" s="6"/>
      <c r="DA1940" s="6"/>
      <c r="DB1940" s="6"/>
      <c r="DC1940" s="6"/>
    </row>
    <row r="1941" spans="60:107" x14ac:dyDescent="0.2">
      <c r="BH1941" s="6"/>
      <c r="DA1941" s="6"/>
      <c r="DB1941" s="6"/>
      <c r="DC1941" s="6"/>
    </row>
    <row r="1942" spans="60:107" x14ac:dyDescent="0.2">
      <c r="BH1942" s="6"/>
      <c r="DA1942" s="6"/>
      <c r="DB1942" s="6"/>
      <c r="DC1942" s="6"/>
    </row>
    <row r="1943" spans="60:107" x14ac:dyDescent="0.2">
      <c r="BH1943" s="6"/>
      <c r="DA1943" s="6"/>
      <c r="DB1943" s="6"/>
      <c r="DC1943" s="6"/>
    </row>
    <row r="1944" spans="60:107" x14ac:dyDescent="0.2">
      <c r="BH1944" s="6"/>
      <c r="DA1944" s="6"/>
      <c r="DB1944" s="6"/>
      <c r="DC1944" s="6"/>
    </row>
    <row r="1945" spans="60:107" x14ac:dyDescent="0.2">
      <c r="BH1945" s="6"/>
      <c r="DA1945" s="6"/>
      <c r="DB1945" s="6"/>
      <c r="DC1945" s="6"/>
    </row>
    <row r="1946" spans="60:107" x14ac:dyDescent="0.2">
      <c r="BH1946" s="6"/>
      <c r="DA1946" s="6"/>
      <c r="DB1946" s="6"/>
      <c r="DC1946" s="6"/>
    </row>
    <row r="1947" spans="60:107" x14ac:dyDescent="0.2">
      <c r="BH1947" s="6"/>
      <c r="DA1947" s="6"/>
      <c r="DB1947" s="6"/>
      <c r="DC1947" s="6"/>
    </row>
    <row r="1948" spans="60:107" x14ac:dyDescent="0.2">
      <c r="BH1948" s="6"/>
      <c r="DA1948" s="6"/>
      <c r="DB1948" s="6"/>
      <c r="DC1948" s="6"/>
    </row>
    <row r="1949" spans="60:107" x14ac:dyDescent="0.2">
      <c r="BH1949" s="6"/>
      <c r="DA1949" s="6"/>
      <c r="DB1949" s="6"/>
      <c r="DC1949" s="6"/>
    </row>
    <row r="1950" spans="60:107" x14ac:dyDescent="0.2">
      <c r="BH1950" s="6"/>
      <c r="DA1950" s="6"/>
      <c r="DB1950" s="6"/>
      <c r="DC1950" s="6"/>
    </row>
    <row r="1951" spans="60:107" x14ac:dyDescent="0.2">
      <c r="BH1951" s="6"/>
      <c r="DA1951" s="6"/>
      <c r="DB1951" s="6"/>
      <c r="DC1951" s="6"/>
    </row>
    <row r="1952" spans="60:107" x14ac:dyDescent="0.2">
      <c r="BH1952" s="6"/>
      <c r="DA1952" s="6"/>
      <c r="DB1952" s="6"/>
      <c r="DC1952" s="6"/>
    </row>
    <row r="1953" spans="60:107" x14ac:dyDescent="0.2">
      <c r="BH1953" s="6"/>
      <c r="DA1953" s="6"/>
      <c r="DB1953" s="6"/>
      <c r="DC1953" s="6"/>
    </row>
    <row r="1954" spans="60:107" x14ac:dyDescent="0.2">
      <c r="BH1954" s="6"/>
      <c r="DA1954" s="6"/>
      <c r="DB1954" s="6"/>
      <c r="DC1954" s="6"/>
    </row>
    <row r="1955" spans="60:107" x14ac:dyDescent="0.2">
      <c r="BH1955" s="6"/>
      <c r="DA1955" s="6"/>
      <c r="DB1955" s="6"/>
      <c r="DC1955" s="6"/>
    </row>
    <row r="1956" spans="60:107" x14ac:dyDescent="0.2">
      <c r="BH1956" s="6"/>
      <c r="DA1956" s="6"/>
      <c r="DB1956" s="6"/>
      <c r="DC1956" s="6"/>
    </row>
    <row r="1957" spans="60:107" x14ac:dyDescent="0.2">
      <c r="BH1957" s="6"/>
      <c r="DA1957" s="6"/>
      <c r="DB1957" s="6"/>
      <c r="DC1957" s="6"/>
    </row>
    <row r="1958" spans="60:107" x14ac:dyDescent="0.2">
      <c r="BH1958" s="6"/>
      <c r="DA1958" s="6"/>
      <c r="DB1958" s="6"/>
      <c r="DC1958" s="6"/>
    </row>
    <row r="1959" spans="60:107" x14ac:dyDescent="0.2">
      <c r="BH1959" s="6"/>
      <c r="DA1959" s="6"/>
      <c r="DB1959" s="6"/>
      <c r="DC1959" s="6"/>
    </row>
    <row r="1960" spans="60:107" x14ac:dyDescent="0.2">
      <c r="BH1960" s="6"/>
      <c r="DA1960" s="6"/>
      <c r="DB1960" s="6"/>
      <c r="DC1960" s="6"/>
    </row>
    <row r="1961" spans="60:107" x14ac:dyDescent="0.2">
      <c r="BH1961" s="6"/>
      <c r="DA1961" s="6"/>
      <c r="DB1961" s="6"/>
      <c r="DC1961" s="6"/>
    </row>
    <row r="1962" spans="60:107" x14ac:dyDescent="0.2">
      <c r="BH1962" s="6"/>
      <c r="DA1962" s="6"/>
      <c r="DB1962" s="6"/>
      <c r="DC1962" s="6"/>
    </row>
    <row r="1963" spans="60:107" x14ac:dyDescent="0.2">
      <c r="BH1963" s="6"/>
      <c r="DA1963" s="6"/>
      <c r="DB1963" s="6"/>
      <c r="DC1963" s="6"/>
    </row>
    <row r="1964" spans="60:107" x14ac:dyDescent="0.2">
      <c r="BH1964" s="6"/>
      <c r="DA1964" s="6"/>
      <c r="DB1964" s="6"/>
      <c r="DC1964" s="6"/>
    </row>
    <row r="1965" spans="60:107" x14ac:dyDescent="0.2">
      <c r="BH1965" s="6"/>
      <c r="DA1965" s="6"/>
      <c r="DB1965" s="6"/>
      <c r="DC1965" s="6"/>
    </row>
    <row r="1966" spans="60:107" x14ac:dyDescent="0.2">
      <c r="BH1966" s="6"/>
      <c r="DA1966" s="6"/>
      <c r="DB1966" s="6"/>
      <c r="DC1966" s="6"/>
    </row>
    <row r="1967" spans="60:107" x14ac:dyDescent="0.2">
      <c r="BH1967" s="6"/>
      <c r="DA1967" s="6"/>
      <c r="DB1967" s="6"/>
      <c r="DC1967" s="6"/>
    </row>
    <row r="1968" spans="60:107" x14ac:dyDescent="0.2">
      <c r="BH1968" s="6"/>
      <c r="DA1968" s="6"/>
      <c r="DB1968" s="6"/>
      <c r="DC1968" s="6"/>
    </row>
    <row r="1969" spans="60:107" x14ac:dyDescent="0.2">
      <c r="BH1969" s="6"/>
      <c r="DA1969" s="6"/>
      <c r="DB1969" s="6"/>
      <c r="DC1969" s="6"/>
    </row>
    <row r="1970" spans="60:107" x14ac:dyDescent="0.2">
      <c r="BH1970" s="6"/>
      <c r="DA1970" s="6"/>
      <c r="DB1970" s="6"/>
      <c r="DC1970" s="6"/>
    </row>
    <row r="1971" spans="60:107" x14ac:dyDescent="0.2">
      <c r="BH1971" s="6"/>
      <c r="DA1971" s="6"/>
      <c r="DB1971" s="6"/>
      <c r="DC1971" s="6"/>
    </row>
    <row r="1972" spans="60:107" x14ac:dyDescent="0.2">
      <c r="BH1972" s="6"/>
      <c r="DA1972" s="6"/>
      <c r="DB1972" s="6"/>
      <c r="DC1972" s="6"/>
    </row>
    <row r="1973" spans="60:107" x14ac:dyDescent="0.2">
      <c r="BH1973" s="6"/>
      <c r="DA1973" s="6"/>
      <c r="DB1973" s="6"/>
      <c r="DC1973" s="6"/>
    </row>
    <row r="1974" spans="60:107" x14ac:dyDescent="0.2">
      <c r="BH1974" s="6"/>
      <c r="DA1974" s="6"/>
      <c r="DB1974" s="6"/>
      <c r="DC1974" s="6"/>
    </row>
    <row r="1975" spans="60:107" x14ac:dyDescent="0.2">
      <c r="BH1975" s="6"/>
      <c r="DA1975" s="6"/>
      <c r="DB1975" s="6"/>
      <c r="DC1975" s="6"/>
    </row>
    <row r="1976" spans="60:107" x14ac:dyDescent="0.2">
      <c r="BH1976" s="6"/>
      <c r="DA1976" s="6"/>
      <c r="DB1976" s="6"/>
      <c r="DC1976" s="6"/>
    </row>
    <row r="1977" spans="60:107" x14ac:dyDescent="0.2">
      <c r="BH1977" s="6"/>
      <c r="DA1977" s="6"/>
      <c r="DB1977" s="6"/>
      <c r="DC1977" s="6"/>
    </row>
    <row r="1978" spans="60:107" x14ac:dyDescent="0.2">
      <c r="BH1978" s="6"/>
      <c r="DA1978" s="6"/>
      <c r="DB1978" s="6"/>
      <c r="DC1978" s="6"/>
    </row>
    <row r="1979" spans="60:107" x14ac:dyDescent="0.2">
      <c r="BH1979" s="6"/>
      <c r="DA1979" s="6"/>
      <c r="DB1979" s="6"/>
      <c r="DC1979" s="6"/>
    </row>
    <row r="1980" spans="60:107" x14ac:dyDescent="0.2">
      <c r="BH1980" s="6"/>
      <c r="DA1980" s="6"/>
      <c r="DB1980" s="6"/>
      <c r="DC1980" s="6"/>
    </row>
    <row r="1981" spans="60:107" x14ac:dyDescent="0.2">
      <c r="BH1981" s="6"/>
      <c r="DA1981" s="6"/>
      <c r="DB1981" s="6"/>
      <c r="DC1981" s="6"/>
    </row>
    <row r="1982" spans="60:107" x14ac:dyDescent="0.2">
      <c r="BH1982" s="6"/>
      <c r="DA1982" s="6"/>
      <c r="DB1982" s="6"/>
      <c r="DC1982" s="6"/>
    </row>
    <row r="1983" spans="60:107" x14ac:dyDescent="0.2">
      <c r="BH1983" s="6"/>
      <c r="DA1983" s="6"/>
      <c r="DB1983" s="6"/>
      <c r="DC1983" s="6"/>
    </row>
    <row r="1984" spans="60:107" x14ac:dyDescent="0.2">
      <c r="BH1984" s="6"/>
      <c r="DA1984" s="6"/>
      <c r="DB1984" s="6"/>
      <c r="DC1984" s="6"/>
    </row>
    <row r="1985" spans="60:107" x14ac:dyDescent="0.2">
      <c r="BH1985" s="6"/>
      <c r="DA1985" s="6"/>
      <c r="DB1985" s="6"/>
      <c r="DC1985" s="6"/>
    </row>
    <row r="1986" spans="60:107" x14ac:dyDescent="0.2">
      <c r="BH1986" s="6"/>
      <c r="DA1986" s="6"/>
      <c r="DB1986" s="6"/>
      <c r="DC1986" s="6"/>
    </row>
    <row r="1987" spans="60:107" x14ac:dyDescent="0.2">
      <c r="BH1987" s="6"/>
      <c r="DA1987" s="6"/>
      <c r="DB1987" s="6"/>
      <c r="DC1987" s="6"/>
    </row>
    <row r="1988" spans="60:107" x14ac:dyDescent="0.2">
      <c r="BH1988" s="6"/>
      <c r="DA1988" s="6"/>
      <c r="DB1988" s="6"/>
      <c r="DC1988" s="6"/>
    </row>
    <row r="1989" spans="60:107" x14ac:dyDescent="0.2">
      <c r="BH1989" s="6"/>
      <c r="DA1989" s="6"/>
      <c r="DB1989" s="6"/>
      <c r="DC1989" s="6"/>
    </row>
    <row r="1990" spans="60:107" x14ac:dyDescent="0.2">
      <c r="BH1990" s="6"/>
      <c r="DA1990" s="6"/>
      <c r="DB1990" s="6"/>
      <c r="DC1990" s="6"/>
    </row>
    <row r="1991" spans="60:107" x14ac:dyDescent="0.2">
      <c r="BH1991" s="6"/>
      <c r="DA1991" s="6"/>
      <c r="DB1991" s="6"/>
      <c r="DC1991" s="6"/>
    </row>
    <row r="1992" spans="60:107" x14ac:dyDescent="0.2">
      <c r="BH1992" s="6"/>
      <c r="DA1992" s="6"/>
      <c r="DB1992" s="6"/>
      <c r="DC1992" s="6"/>
    </row>
    <row r="1993" spans="60:107" x14ac:dyDescent="0.2">
      <c r="BH1993" s="6"/>
      <c r="DA1993" s="6"/>
      <c r="DB1993" s="6"/>
      <c r="DC1993" s="6"/>
    </row>
    <row r="1994" spans="60:107" x14ac:dyDescent="0.2">
      <c r="BH1994" s="6"/>
      <c r="DA1994" s="6"/>
      <c r="DB1994" s="6"/>
      <c r="DC1994" s="6"/>
    </row>
    <row r="1995" spans="60:107" x14ac:dyDescent="0.2">
      <c r="BH1995" s="6"/>
      <c r="DA1995" s="6"/>
      <c r="DB1995" s="6"/>
      <c r="DC1995" s="6"/>
    </row>
    <row r="1996" spans="60:107" x14ac:dyDescent="0.2">
      <c r="BH1996" s="6"/>
      <c r="DA1996" s="6"/>
      <c r="DB1996" s="6"/>
      <c r="DC1996" s="6"/>
    </row>
    <row r="1997" spans="60:107" x14ac:dyDescent="0.2">
      <c r="BH1997" s="6"/>
      <c r="DA1997" s="6"/>
      <c r="DB1997" s="6"/>
      <c r="DC1997" s="6"/>
    </row>
    <row r="1998" spans="60:107" x14ac:dyDescent="0.2">
      <c r="BH1998" s="6"/>
      <c r="DA1998" s="6"/>
      <c r="DB1998" s="6"/>
      <c r="DC1998" s="6"/>
    </row>
    <row r="1999" spans="60:107" x14ac:dyDescent="0.2">
      <c r="BH1999" s="6"/>
      <c r="DA1999" s="6"/>
      <c r="DB1999" s="6"/>
      <c r="DC1999" s="6"/>
    </row>
    <row r="2000" spans="60:107" x14ac:dyDescent="0.2">
      <c r="BH2000" s="6"/>
      <c r="DA2000" s="6"/>
      <c r="DB2000" s="6"/>
      <c r="DC2000" s="6"/>
    </row>
    <row r="2001" spans="60:107" x14ac:dyDescent="0.2">
      <c r="BH2001" s="6"/>
      <c r="DA2001" s="6"/>
      <c r="DB2001" s="6"/>
      <c r="DC2001" s="6"/>
    </row>
    <row r="2002" spans="60:107" x14ac:dyDescent="0.2">
      <c r="BH2002" s="6"/>
      <c r="DA2002" s="6"/>
      <c r="DB2002" s="6"/>
      <c r="DC2002" s="6"/>
    </row>
    <row r="2003" spans="60:107" x14ac:dyDescent="0.2">
      <c r="BH2003" s="6"/>
      <c r="DA2003" s="6"/>
      <c r="DB2003" s="6"/>
      <c r="DC2003" s="6"/>
    </row>
    <row r="2004" spans="60:107" x14ac:dyDescent="0.2">
      <c r="BH2004" s="6"/>
      <c r="DA2004" s="6"/>
      <c r="DB2004" s="6"/>
      <c r="DC2004" s="6"/>
    </row>
    <row r="2005" spans="60:107" x14ac:dyDescent="0.2">
      <c r="BH2005" s="6"/>
      <c r="DA2005" s="6"/>
      <c r="DB2005" s="6"/>
      <c r="DC2005" s="6"/>
    </row>
    <row r="2006" spans="60:107" x14ac:dyDescent="0.2">
      <c r="BH2006" s="6"/>
      <c r="DA2006" s="6"/>
      <c r="DB2006" s="6"/>
      <c r="DC2006" s="6"/>
    </row>
    <row r="2007" spans="60:107" x14ac:dyDescent="0.2">
      <c r="BH2007" s="6"/>
      <c r="DA2007" s="6"/>
      <c r="DB2007" s="6"/>
      <c r="DC2007" s="6"/>
    </row>
    <row r="2008" spans="60:107" x14ac:dyDescent="0.2">
      <c r="BH2008" s="6"/>
      <c r="DA2008" s="6"/>
      <c r="DB2008" s="6"/>
      <c r="DC2008" s="6"/>
    </row>
    <row r="2009" spans="60:107" x14ac:dyDescent="0.2">
      <c r="BH2009" s="6"/>
      <c r="DA2009" s="6"/>
      <c r="DB2009" s="6"/>
      <c r="DC2009" s="6"/>
    </row>
    <row r="2010" spans="60:107" x14ac:dyDescent="0.2">
      <c r="BH2010" s="6"/>
      <c r="DA2010" s="6"/>
      <c r="DB2010" s="6"/>
      <c r="DC2010" s="6"/>
    </row>
  </sheetData>
  <sheetProtection password="B311" sheet="1" objects="1" scenarios="1" autoFilter="0"/>
  <autoFilter ref="D16:AF1016"/>
  <sortState ref="CZ26:CZ122">
    <sortCondition ref="CZ122"/>
  </sortState>
  <conditionalFormatting sqref="AW17:AW1016 AZ17:AZ1016 AT17:AT1016">
    <cfRule type="cellIs" dxfId="13" priority="9" operator="equal">
      <formula>0</formula>
    </cfRule>
  </conditionalFormatting>
  <conditionalFormatting sqref="X7">
    <cfRule type="cellIs" dxfId="12" priority="4" operator="equal">
      <formula>"L"</formula>
    </cfRule>
    <cfRule type="cellIs" dxfId="11" priority="5" operator="equal">
      <formula>"J"</formula>
    </cfRule>
  </conditionalFormatting>
  <dataValidations xWindow="610" yWindow="330" count="10">
    <dataValidation type="list" allowBlank="1" showInputMessage="1" showErrorMessage="1" sqref="P17:P1016">
      <formula1>INDIRECT(DL17)</formula1>
    </dataValidation>
    <dataValidation type="list" allowBlank="1" showInputMessage="1" showErrorMessage="1" sqref="I17:I1016">
      <formula1>INDIRECT(DN17)</formula1>
    </dataValidation>
    <dataValidation allowBlank="1" showInputMessage="1" showErrorMessage="1" sqref="N15:R15 AC16 AX12:AY12 T16:U16 P14 AA14:AC14 G15:J15 Q16:R16 K14:K15 L15 G14 X15 Y14:Y16 M14:M15"/>
    <dataValidation type="list" allowBlank="1" showInputMessage="1" showErrorMessage="1" sqref="X14">
      <formula1>"NL,Bu-I,Bu-V"</formula1>
    </dataValidation>
    <dataValidation type="list" allowBlank="1" showInputMessage="1" showErrorMessage="1" sqref="X17:X1016">
      <formula1>INDIRECT($BV$8)</formula1>
    </dataValidation>
    <dataValidation type="date" allowBlank="1" showInputMessage="1" showErrorMessage="1" error="Vul uiteraard datum in" sqref="N3">
      <formula1>40909</formula1>
      <formula2>44561</formula2>
    </dataValidation>
    <dataValidation type="list" allowBlank="1" showInputMessage="1" showErrorMessage="1" sqref="P3">
      <formula1>bank</formula1>
    </dataValidation>
    <dataValidation type="date" allowBlank="1" showInputMessage="1" showErrorMessage="1" error="2014 tm 2020" sqref="G17:G1016">
      <formula1>41640</formula1>
      <formula2>44196</formula2>
    </dataValidation>
    <dataValidation type="list" allowBlank="1" showInputMessage="1" showErrorMessage="1" sqref="H17:H1016">
      <formula1>dagb</formula1>
    </dataValidation>
    <dataValidation type="textLength" operator="lessThan" allowBlank="1" showInputMessage="1" showErrorMessage="1" error="3 pos." sqref="W17:W1016">
      <formula1>4</formula1>
    </dataValidation>
  </dataValidations>
  <hyperlinks>
    <hyperlink ref="A117" location="Invoer!A17" display="home"/>
    <hyperlink ref="A217" location="Invoer!A17" display="home"/>
    <hyperlink ref="A317" location="Invoer!A17" display="home"/>
    <hyperlink ref="A417" location="Invoer!A17" display="home"/>
    <hyperlink ref="A517" location="Invoer!A17" display="home"/>
    <hyperlink ref="A617" location="Invoer!A17" display="home"/>
    <hyperlink ref="A1013" location="Invoer!A17" display="home"/>
    <hyperlink ref="R9" location="Invoer!F816" display="Invoer!F816"/>
    <hyperlink ref="R8" location="Invoer!F616" display="Invoer!F616"/>
    <hyperlink ref="R7" location="Invoer!F516" display="Invoer!F516"/>
    <hyperlink ref="R6" location="Invoer!F416" display="Invoer!F416"/>
    <hyperlink ref="R5" location="Invoer!F316" display="Invoer!F316"/>
    <hyperlink ref="R4" location="Invoer!F216" display="Invoer!F216"/>
    <hyperlink ref="R3" location="Invoer!F116" display="Invoer!F116"/>
    <hyperlink ref="A16" location="Invoer!A17" display="&gt;"/>
    <hyperlink ref="A916" location="Invoer!A17" display="home"/>
    <hyperlink ref="R10" location="Invoer!F1015" display="Invoer!F1015"/>
    <hyperlink ref="A817" location="Invoer!A17" display="home"/>
    <hyperlink ref="AG2" location="Invoer!B17" display="&gt; Home"/>
  </hyperlinks>
  <pageMargins left="0.31" right="0.18" top="0.74803149606299213" bottom="0.74803149606299213" header="0.31496062992125984" footer="0.31496062992125984"/>
  <pageSetup paperSize="9" scale="71" orientation="landscape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/>
  <dimension ref="A1:AW412"/>
  <sheetViews>
    <sheetView showGridLines="0" zoomScaleNormal="100" workbookViewId="0">
      <pane ySplit="11" topLeftCell="A15" activePane="bottomLeft" state="frozen"/>
      <selection pane="bottomLeft" activeCell="D8" sqref="D8"/>
    </sheetView>
  </sheetViews>
  <sheetFormatPr defaultRowHeight="12" x14ac:dyDescent="0.2"/>
  <cols>
    <col min="1" max="1" width="15.7109375" style="6" customWidth="1"/>
    <col min="2" max="2" width="5.7109375" style="6" customWidth="1"/>
    <col min="3" max="3" width="10.7109375" style="83" customWidth="1"/>
    <col min="4" max="4" width="30.7109375" style="56" customWidth="1"/>
    <col min="5" max="6" width="12.7109375" style="56" customWidth="1"/>
    <col min="7" max="7" width="3.7109375" style="6" customWidth="1"/>
    <col min="8" max="8" width="30.85546875" style="6" customWidth="1"/>
    <col min="9" max="9" width="12.7109375" style="6" customWidth="1"/>
    <col min="10" max="10" width="12.5703125" style="6" customWidth="1"/>
    <col min="11" max="13" width="10.7109375" style="580" customWidth="1"/>
    <col min="14" max="14" width="9.42578125" style="6" hidden="1" customWidth="1"/>
    <col min="15" max="15" width="9.140625" style="6" hidden="1" customWidth="1"/>
    <col min="16" max="16" width="7.28515625" style="6" hidden="1" customWidth="1"/>
    <col min="17" max="17" width="10.7109375" style="6" customWidth="1"/>
    <col min="18" max="18" width="30.7109375" style="6" customWidth="1"/>
    <col min="19" max="20" width="11.7109375" style="6" customWidth="1"/>
    <col min="21" max="21" width="9.140625" style="6" customWidth="1"/>
    <col min="22" max="22" width="9.140625" style="580" hidden="1" customWidth="1"/>
    <col min="23" max="23" width="8.140625" style="580" hidden="1" customWidth="1"/>
    <col min="24" max="24" width="9.140625" style="6" customWidth="1"/>
    <col min="25" max="25" width="9.140625" customWidth="1"/>
    <col min="26" max="26" width="10.7109375" customWidth="1"/>
    <col min="27" max="41" width="9.140625" customWidth="1"/>
    <col min="43" max="43" width="9.140625" customWidth="1"/>
    <col min="44" max="44" width="9.140625" hidden="1" customWidth="1"/>
    <col min="45" max="49" width="9.140625" style="6" hidden="1" customWidth="1"/>
    <col min="50" max="16384" width="9.140625" style="6"/>
  </cols>
  <sheetData>
    <row r="1" spans="1:49" ht="7.5" customHeight="1" x14ac:dyDescent="0.2">
      <c r="B1" s="56"/>
      <c r="C1" s="106"/>
      <c r="K1" s="864"/>
      <c r="L1" s="864"/>
      <c r="M1" s="864"/>
      <c r="N1" s="89">
        <f>Invoer!C1</f>
        <v>22</v>
      </c>
      <c r="O1" s="89">
        <f>Invoer!AX1</f>
        <v>2</v>
      </c>
      <c r="P1" s="107"/>
      <c r="Q1" s="105"/>
      <c r="S1" s="56"/>
      <c r="U1" s="105"/>
      <c r="X1" s="105"/>
      <c r="AQ1" s="470"/>
      <c r="AR1" s="508"/>
      <c r="AS1" s="5"/>
      <c r="AT1" s="5"/>
      <c r="AU1" s="5"/>
      <c r="AV1" s="5"/>
      <c r="AW1" s="5"/>
    </row>
    <row r="2" spans="1:49" ht="12" customHeight="1" x14ac:dyDescent="0.2">
      <c r="A2" s="406" t="s">
        <v>594</v>
      </c>
      <c r="B2" s="56"/>
      <c r="D2" s="123" t="s">
        <v>593</v>
      </c>
      <c r="E2" s="85"/>
      <c r="F2" s="85"/>
      <c r="G2" s="86"/>
      <c r="H2" s="86"/>
      <c r="I2" s="86"/>
      <c r="J2" s="532" t="s">
        <v>670</v>
      </c>
      <c r="N2" s="57"/>
      <c r="R2" s="215" t="s">
        <v>789</v>
      </c>
      <c r="S2" s="86"/>
      <c r="T2" s="86"/>
    </row>
    <row r="3" spans="1:49" x14ac:dyDescent="0.2">
      <c r="A3" s="238" t="s">
        <v>397</v>
      </c>
      <c r="B3" s="56"/>
      <c r="D3" s="72" t="str">
        <f>IF(Invoer!E1&gt;0,"Ga naar kolom [G] bij de Invoer en check de meldingen. Pas de boeking aan, of denk na over de invoer. ","")</f>
        <v/>
      </c>
      <c r="N3" s="57"/>
      <c r="R3" s="451" t="str">
        <f>IF(P1="nee","   *)  Zonder code (in te vullen op tab start) is deze optie uitgeschakeld","")</f>
        <v/>
      </c>
    </row>
    <row r="4" spans="1:49" ht="12" customHeight="1" x14ac:dyDescent="0.2">
      <c r="A4"/>
      <c r="D4" s="748"/>
      <c r="E4" s="749"/>
      <c r="F4" s="749"/>
      <c r="N4" s="56"/>
    </row>
    <row r="5" spans="1:49" ht="12" customHeight="1" x14ac:dyDescent="0.2">
      <c r="A5" s="246"/>
      <c r="B5" s="84"/>
      <c r="D5" s="749"/>
      <c r="E5" s="749"/>
      <c r="F5" s="749"/>
      <c r="H5" s="749"/>
      <c r="I5" s="749"/>
      <c r="J5" s="749"/>
      <c r="N5" s="56"/>
      <c r="R5" s="345" t="s">
        <v>531</v>
      </c>
      <c r="S5" s="58"/>
      <c r="T5" s="59"/>
    </row>
    <row r="6" spans="1:49" ht="12" customHeight="1" x14ac:dyDescent="0.2">
      <c r="A6" s="556" t="s">
        <v>676</v>
      </c>
      <c r="B6" s="557"/>
      <c r="D6" s="752"/>
      <c r="E6" s="751"/>
      <c r="F6" s="753"/>
      <c r="H6" s="750"/>
      <c r="I6" s="751"/>
      <c r="J6" s="867"/>
      <c r="N6" s="56"/>
      <c r="R6" s="24" t="s">
        <v>530</v>
      </c>
      <c r="S6" s="17"/>
      <c r="T6" s="25"/>
    </row>
    <row r="7" spans="1:49" ht="12" customHeight="1" x14ac:dyDescent="0.2">
      <c r="A7" s="552" t="s">
        <v>688</v>
      </c>
      <c r="B7" s="555"/>
      <c r="D7" s="744"/>
      <c r="E7" s="217"/>
      <c r="F7" s="745"/>
      <c r="H7" s="735"/>
      <c r="I7" s="746"/>
      <c r="J7" s="189"/>
      <c r="R7" s="24" t="s">
        <v>394</v>
      </c>
      <c r="S7" s="17"/>
      <c r="T7" s="25"/>
    </row>
    <row r="8" spans="1:49" ht="12" customHeight="1" x14ac:dyDescent="0.2">
      <c r="A8" s="554" t="s">
        <v>689</v>
      </c>
      <c r="B8" s="553"/>
      <c r="D8" s="742" t="str">
        <f>Start!AH62</f>
        <v>---------Nog geen naam ingevuld-------</v>
      </c>
      <c r="E8" s="743" t="s">
        <v>527</v>
      </c>
      <c r="F8" s="321"/>
      <c r="H8" s="731" t="str">
        <f>D8</f>
        <v>---------Nog geen naam ingevuld-------</v>
      </c>
      <c r="I8" s="743" t="s">
        <v>528</v>
      </c>
      <c r="J8" s="730"/>
      <c r="R8" s="29"/>
      <c r="S8" s="17"/>
      <c r="T8" s="25"/>
    </row>
    <row r="9" spans="1:49" ht="12" customHeight="1" thickBot="1" x14ac:dyDescent="0.25">
      <c r="A9" s="876"/>
      <c r="B9" s="877"/>
      <c r="D9" s="731" t="str">
        <f>"Geboekt t/m : Periode "&amp;O1&amp;", Sysnr : "&amp;N1</f>
        <v>Geboekt t/m : Periode 2, Sysnr : 22</v>
      </c>
      <c r="E9" s="191"/>
      <c r="F9" s="321"/>
      <c r="H9" s="731" t="str">
        <f>D9</f>
        <v>Geboekt t/m : Periode 2, Sysnr : 22</v>
      </c>
      <c r="I9" s="733"/>
      <c r="J9" s="321"/>
      <c r="R9" s="343" t="s">
        <v>529</v>
      </c>
      <c r="S9" s="66" t="s">
        <v>180</v>
      </c>
      <c r="T9" s="67" t="s">
        <v>181</v>
      </c>
    </row>
    <row r="10" spans="1:49" ht="12" customHeight="1" x14ac:dyDescent="0.2">
      <c r="A10"/>
      <c r="B10"/>
      <c r="D10" s="732"/>
      <c r="E10" s="355"/>
      <c r="F10" s="356"/>
      <c r="H10" s="734"/>
      <c r="I10" s="747"/>
      <c r="J10" s="379"/>
      <c r="O10" s="81">
        <f>O107</f>
        <v>1920.6547107438018</v>
      </c>
      <c r="P10" s="81">
        <f>P107</f>
        <v>0</v>
      </c>
      <c r="R10" s="60"/>
      <c r="S10" s="66" t="s">
        <v>182</v>
      </c>
      <c r="T10" s="67" t="s">
        <v>183</v>
      </c>
      <c r="AT10" s="6" t="s">
        <v>769</v>
      </c>
    </row>
    <row r="11" spans="1:49" ht="12" customHeight="1" x14ac:dyDescent="0.2">
      <c r="A11" s="246" t="s">
        <v>690</v>
      </c>
      <c r="B11"/>
      <c r="D11" s="26" t="s">
        <v>178</v>
      </c>
      <c r="E11" s="27" t="s">
        <v>179</v>
      </c>
      <c r="F11" s="28" t="s">
        <v>8</v>
      </c>
      <c r="H11" s="26" t="s">
        <v>178</v>
      </c>
      <c r="I11" s="27" t="s">
        <v>179</v>
      </c>
      <c r="J11" s="28" t="s">
        <v>254</v>
      </c>
      <c r="O11" s="56"/>
      <c r="P11" s="56" t="s">
        <v>8</v>
      </c>
      <c r="R11" s="69" t="s">
        <v>178</v>
      </c>
      <c r="S11" s="70" t="s">
        <v>184</v>
      </c>
      <c r="T11" s="68" t="s">
        <v>185</v>
      </c>
      <c r="V11" s="581" t="s">
        <v>9</v>
      </c>
      <c r="W11" s="581" t="s">
        <v>11</v>
      </c>
      <c r="AS11" s="6" t="s">
        <v>772</v>
      </c>
      <c r="AT11" s="6" t="s">
        <v>770</v>
      </c>
      <c r="AU11" s="6" t="s">
        <v>771</v>
      </c>
      <c r="AW11" s="6" t="s">
        <v>773</v>
      </c>
    </row>
    <row r="12" spans="1:49" ht="12" customHeight="1" x14ac:dyDescent="0.2">
      <c r="C12" s="83">
        <f>SMALL($V$12:$V$107,L12)</f>
        <v>12</v>
      </c>
      <c r="D12" s="599" t="str">
        <f>IF(C12=999,"",IF(C12&lt;999,VLOOKUP(C12,$M$12:$P$107,2,FALSE)))</f>
        <v>010 Immateriele activa</v>
      </c>
      <c r="E12" s="662">
        <f>IF(C12=999,"",IF(C12&lt;999,VLOOKUP(C12,$M$12:$P$107,3,FALSE)))</f>
        <v>10</v>
      </c>
      <c r="F12" s="662">
        <f>IF(C12=999,"",IF(C12&lt;999,VLOOKUP(C12,$M$12:$P$107,4,FALSE)))</f>
        <v>0</v>
      </c>
      <c r="H12" s="599" t="str">
        <f>IF(K12=999,"",IF(K12&lt;999,VLOOKUP(K12,$M$12:$T$150,6,FALSE)))</f>
        <v>402 Pensioenkosten</v>
      </c>
      <c r="I12" s="662">
        <f t="shared" ref="I12:I75" si="0">IF(K12=999,"",IF(K12&lt;999,VLOOKUP(K12,$M$12:$T$150,7,FALSE)))</f>
        <v>0</v>
      </c>
      <c r="J12" s="662">
        <f>IF(K12=999,"",IF(K12&lt;999,VLOOKUP(K12,$M$12:$T$150,8,FALSE)))</f>
        <v>6</v>
      </c>
      <c r="K12" s="83">
        <f t="shared" ref="K12:K43" si="1">SMALL($W$12:$W$150,L12)</f>
        <v>14</v>
      </c>
      <c r="L12" s="580">
        <v>1</v>
      </c>
      <c r="M12" s="580">
        <v>12</v>
      </c>
      <c r="N12" s="6" t="str">
        <f>Stam!F4</f>
        <v>010 Immateriele activa</v>
      </c>
      <c r="O12" s="828">
        <f>SUMIF(Invoer!P:P,N12,Invoer!V:V)+SUMIF(Invoer!CT:CT,N12,Invoer!CU:CU)</f>
        <v>10</v>
      </c>
      <c r="P12" s="62">
        <f>SUMIF(Invoer!P:P,N12,Invoer!CV:CV)</f>
        <v>0</v>
      </c>
      <c r="R12" s="662" t="str">
        <f>Stam!F98</f>
        <v>400 Lonen en salarissen</v>
      </c>
      <c r="S12" s="662">
        <f>SUMIF(Invoer!P:P,R12,Invoer!V:V)+SUMIF(Invoer!CT:CT,R12,Invoer!CU:CU)</f>
        <v>0</v>
      </c>
      <c r="T12" s="663"/>
      <c r="V12" s="580">
        <f>IF(OR(O12&lt;&gt;0,P12&lt;&gt;0),ROW(),999)</f>
        <v>12</v>
      </c>
      <c r="W12" s="580">
        <f>IF(OR(S12&lt;&gt;0,T12&lt;&gt;0),ROW(),999)</f>
        <v>999</v>
      </c>
      <c r="AR12" s="6">
        <v>1</v>
      </c>
      <c r="AS12" s="6">
        <v>10</v>
      </c>
      <c r="AT12" s="6" t="str">
        <f>Stam!F4</f>
        <v>010 Immateriele activa</v>
      </c>
      <c r="AU12" s="6">
        <f t="shared" ref="AU12:AU68" si="2">IF(ISERROR(VLOOKUP(AT12,$D$12:$D$106,1,FALSE)),999,LEFT(AT12,3)*1)</f>
        <v>10</v>
      </c>
      <c r="AV12" s="6">
        <f>SMALL($AU$12:$AU$242,AR12)</f>
        <v>10</v>
      </c>
      <c r="AW12" s="6" t="str">
        <f>VLOOKUP(AV12,$AS$12:$AT$244,2,FALSE)</f>
        <v>010 Immateriele activa</v>
      </c>
    </row>
    <row r="13" spans="1:49" x14ac:dyDescent="0.2">
      <c r="C13" s="83">
        <f t="shared" ref="C13:C76" si="3">SMALL($V$12:$V$107,L13)</f>
        <v>16</v>
      </c>
      <c r="D13" s="599" t="str">
        <f t="shared" ref="D13:D76" si="4">IF(C13=999,"",IF(C13&lt;999,VLOOKUP(C13,$M$12:$P$107,2,FALSE)))</f>
        <v>030 Vervoermiddelen</v>
      </c>
      <c r="E13" s="662">
        <f t="shared" ref="E13:E76" si="5">IF(C13=999,"",IF(C13&lt;999,VLOOKUP(C13,$M$12:$P$107,3,FALSE)))</f>
        <v>10</v>
      </c>
      <c r="F13" s="662">
        <f t="shared" ref="F13:F76" si="6">IF(C13=999,"",IF(C13&lt;999,VLOOKUP(C13,$M$12:$P$107,4,FALSE)))</f>
        <v>10</v>
      </c>
      <c r="H13" s="599" t="str">
        <f t="shared" ref="H13:H76" si="7">IF(K13=999,"",IF(K13&lt;999,VLOOKUP(K13,$M$12:$T$150,6,FALSE)))</f>
        <v>403 Overige loonkosten</v>
      </c>
      <c r="I13" s="662">
        <f t="shared" si="0"/>
        <v>0</v>
      </c>
      <c r="J13" s="662">
        <f t="shared" ref="J13:J76" si="8">IF(K13=999,"",IF(K13&lt;999,VLOOKUP(K13,$M$12:$T$150,8,FALSE)))</f>
        <v>7</v>
      </c>
      <c r="K13" s="83">
        <f t="shared" si="1"/>
        <v>15</v>
      </c>
      <c r="L13" s="580">
        <v>2</v>
      </c>
      <c r="M13" s="580">
        <v>13</v>
      </c>
      <c r="N13" s="6" t="str">
        <f>Stam!F5</f>
        <v>011 Afsch immateriele activa</v>
      </c>
      <c r="O13" s="828">
        <f>SUMIF(Invoer!P:P,N13,Invoer!V:V)+SUMIF(Invoer!CT:CT,N13,Invoer!CU:CU)</f>
        <v>0</v>
      </c>
      <c r="P13" s="62">
        <f>SUMIF(Invoer!P:P,N13,Invoer!CV:CV)</f>
        <v>0</v>
      </c>
      <c r="R13" s="662" t="str">
        <f>Stam!F99</f>
        <v>401 Sociale lasten</v>
      </c>
      <c r="S13" s="662">
        <f>SUMIF(Invoer!P:P,R13,Invoer!V:V)+SUMIF(Invoer!CT:CT,R13,Invoer!CU:CU)</f>
        <v>0</v>
      </c>
      <c r="T13" s="663"/>
      <c r="V13" s="580">
        <f t="shared" ref="V13:V76" si="9">IF(OR(O13&lt;&gt;0,P13&lt;&gt;0),ROW(),999)</f>
        <v>999</v>
      </c>
      <c r="W13" s="580">
        <f t="shared" ref="W13:W76" si="10">IF(OR(S13&lt;&gt;0,T13&lt;&gt;0),ROW(),999)</f>
        <v>999</v>
      </c>
      <c r="AR13" s="6">
        <v>2</v>
      </c>
      <c r="AS13" s="6">
        <v>11</v>
      </c>
      <c r="AT13" s="6" t="str">
        <f>Stam!F5</f>
        <v>011 Afsch immateriele activa</v>
      </c>
      <c r="AU13" s="6">
        <f t="shared" si="2"/>
        <v>999</v>
      </c>
      <c r="AV13" s="6">
        <f t="shared" ref="AV13:AV76" si="11">SMALL($AU$12:$AU$242,AR13)</f>
        <v>30</v>
      </c>
      <c r="AW13" s="6" t="str">
        <f t="shared" ref="AW13:AW76" si="12">VLOOKUP(AV13,$AS$12:$AT$244,2,FALSE)</f>
        <v>030 Vervoermiddelen</v>
      </c>
    </row>
    <row r="14" spans="1:49" x14ac:dyDescent="0.2">
      <c r="A14"/>
      <c r="B14"/>
      <c r="C14" s="83">
        <f t="shared" si="3"/>
        <v>39</v>
      </c>
      <c r="D14" s="599" t="str">
        <f t="shared" si="4"/>
        <v>090 Eigen vermogen</v>
      </c>
      <c r="E14" s="662">
        <f t="shared" si="5"/>
        <v>-260</v>
      </c>
      <c r="F14" s="662">
        <f t="shared" si="6"/>
        <v>-260</v>
      </c>
      <c r="H14" s="599" t="str">
        <f t="shared" si="7"/>
        <v>404 Uitkeringen, subsidie</v>
      </c>
      <c r="I14" s="662">
        <f t="shared" si="0"/>
        <v>0</v>
      </c>
      <c r="J14" s="662">
        <f t="shared" si="8"/>
        <v>8</v>
      </c>
      <c r="K14" s="83">
        <f t="shared" si="1"/>
        <v>16</v>
      </c>
      <c r="L14" s="580">
        <v>3</v>
      </c>
      <c r="M14" s="580">
        <v>14</v>
      </c>
      <c r="N14" s="6" t="str">
        <f>Stam!F6</f>
        <v>020 Gebouwen</v>
      </c>
      <c r="O14" s="828">
        <f>SUMIF(Invoer!P:P,N14,Invoer!V:V)+SUMIF(Invoer!CT:CT,N14,Invoer!CU:CU)</f>
        <v>0</v>
      </c>
      <c r="P14" s="62">
        <f>SUMIF(Invoer!P:P,N14,Invoer!CV:CV)</f>
        <v>0</v>
      </c>
      <c r="R14" s="662" t="str">
        <f>Stam!F100</f>
        <v>402 Pensioenkosten</v>
      </c>
      <c r="S14" s="662">
        <f>SUMIF(Invoer!P:P,R14,Invoer!V:V)+SUMIF(Invoer!CT:CT,R14,Invoer!CU:CU)</f>
        <v>0</v>
      </c>
      <c r="T14" s="663">
        <v>6</v>
      </c>
      <c r="V14" s="580">
        <f t="shared" si="9"/>
        <v>999</v>
      </c>
      <c r="W14" s="580">
        <f t="shared" si="10"/>
        <v>14</v>
      </c>
      <c r="AR14" s="6">
        <v>3</v>
      </c>
      <c r="AS14" s="6">
        <v>20</v>
      </c>
      <c r="AT14" s="6" t="str">
        <f>Stam!F6</f>
        <v>020 Gebouwen</v>
      </c>
      <c r="AU14" s="6">
        <f t="shared" si="2"/>
        <v>999</v>
      </c>
      <c r="AV14" s="6">
        <f t="shared" si="11"/>
        <v>90</v>
      </c>
      <c r="AW14" s="6" t="str">
        <f t="shared" si="12"/>
        <v>090 Eigen vermogen</v>
      </c>
    </row>
    <row r="15" spans="1:49" x14ac:dyDescent="0.2">
      <c r="A15"/>
      <c r="B15"/>
      <c r="C15" s="83">
        <f t="shared" si="3"/>
        <v>47</v>
      </c>
      <c r="D15" s="599" t="str">
        <f t="shared" si="4"/>
        <v>120 Debiteuren</v>
      </c>
      <c r="E15" s="662">
        <f t="shared" si="5"/>
        <v>2863.06</v>
      </c>
      <c r="F15" s="662">
        <f t="shared" si="6"/>
        <v>0</v>
      </c>
      <c r="H15" s="599" t="str">
        <f t="shared" si="7"/>
        <v>405 Vrij</v>
      </c>
      <c r="I15" s="662">
        <f t="shared" si="0"/>
        <v>0</v>
      </c>
      <c r="J15" s="662">
        <f t="shared" si="8"/>
        <v>9</v>
      </c>
      <c r="K15" s="83">
        <f t="shared" si="1"/>
        <v>17</v>
      </c>
      <c r="L15" s="580">
        <v>4</v>
      </c>
      <c r="M15" s="580">
        <v>15</v>
      </c>
      <c r="N15" s="6" t="str">
        <f>Stam!F7</f>
        <v>021 Afsch gebouwen</v>
      </c>
      <c r="O15" s="828">
        <f>SUMIF(Invoer!P:P,N15,Invoer!V:V)+SUMIF(Invoer!CT:CT,N15,Invoer!CU:CU)</f>
        <v>0</v>
      </c>
      <c r="P15" s="62">
        <f>SUMIF(Invoer!P:P,N15,Invoer!CV:CV)</f>
        <v>0</v>
      </c>
      <c r="R15" s="662" t="str">
        <f>Stam!F101</f>
        <v>403 Overige loonkosten</v>
      </c>
      <c r="S15" s="662">
        <f>SUMIF(Invoer!P:P,R15,Invoer!V:V)+SUMIF(Invoer!CT:CT,R15,Invoer!CU:CU)</f>
        <v>0</v>
      </c>
      <c r="T15" s="663">
        <v>7</v>
      </c>
      <c r="V15" s="580">
        <f t="shared" si="9"/>
        <v>999</v>
      </c>
      <c r="W15" s="580">
        <f t="shared" si="10"/>
        <v>15</v>
      </c>
      <c r="AR15" s="6">
        <v>4</v>
      </c>
      <c r="AS15" s="6">
        <v>21</v>
      </c>
      <c r="AT15" s="6" t="str">
        <f>Stam!F7</f>
        <v>021 Afsch gebouwen</v>
      </c>
      <c r="AU15" s="6">
        <f t="shared" si="2"/>
        <v>999</v>
      </c>
      <c r="AV15" s="6">
        <f t="shared" si="11"/>
        <v>120</v>
      </c>
      <c r="AW15" s="6" t="str">
        <f t="shared" si="12"/>
        <v>120 Debiteuren</v>
      </c>
    </row>
    <row r="16" spans="1:49" x14ac:dyDescent="0.2">
      <c r="A16"/>
      <c r="B16"/>
      <c r="C16" s="83">
        <f t="shared" si="3"/>
        <v>48</v>
      </c>
      <c r="D16" s="599" t="str">
        <f t="shared" si="4"/>
        <v>130 Crediteuren</v>
      </c>
      <c r="E16" s="662">
        <f t="shared" si="5"/>
        <v>-415</v>
      </c>
      <c r="F16" s="662">
        <f t="shared" si="6"/>
        <v>0</v>
      </c>
      <c r="H16" s="599" t="str">
        <f t="shared" si="7"/>
        <v>406 Vrij</v>
      </c>
      <c r="I16" s="662">
        <f t="shared" si="0"/>
        <v>0</v>
      </c>
      <c r="J16" s="662">
        <f t="shared" si="8"/>
        <v>10</v>
      </c>
      <c r="K16" s="83">
        <f t="shared" si="1"/>
        <v>18</v>
      </c>
      <c r="L16" s="580">
        <v>5</v>
      </c>
      <c r="M16" s="580">
        <v>16</v>
      </c>
      <c r="N16" s="6" t="str">
        <f>Stam!F8</f>
        <v>030 Vervoermiddelen</v>
      </c>
      <c r="O16" s="828">
        <f>SUMIF(Invoer!P:P,N16,Invoer!V:V)+SUMIF(Invoer!CT:CT,N16,Invoer!CU:CU)</f>
        <v>10</v>
      </c>
      <c r="P16" s="62">
        <f>SUMIF(Invoer!P:P,N16,Invoer!CV:CV)</f>
        <v>10</v>
      </c>
      <c r="R16" s="662" t="str">
        <f>Stam!F102</f>
        <v>404 Uitkeringen, subsidie</v>
      </c>
      <c r="S16" s="662">
        <f>SUMIF(Invoer!P:P,R16,Invoer!V:V)+SUMIF(Invoer!CT:CT,R16,Invoer!CU:CU)</f>
        <v>0</v>
      </c>
      <c r="T16" s="663">
        <v>8</v>
      </c>
      <c r="V16" s="580">
        <f t="shared" si="9"/>
        <v>16</v>
      </c>
      <c r="W16" s="580">
        <f t="shared" si="10"/>
        <v>16</v>
      </c>
      <c r="AR16" s="6">
        <v>5</v>
      </c>
      <c r="AS16" s="6">
        <v>30</v>
      </c>
      <c r="AT16" s="6" t="str">
        <f>Stam!F8</f>
        <v>030 Vervoermiddelen</v>
      </c>
      <c r="AU16" s="6">
        <f t="shared" si="2"/>
        <v>30</v>
      </c>
      <c r="AV16" s="6">
        <f t="shared" si="11"/>
        <v>130</v>
      </c>
      <c r="AW16" s="6" t="str">
        <f t="shared" si="12"/>
        <v>130 Crediteuren</v>
      </c>
    </row>
    <row r="17" spans="1:49" x14ac:dyDescent="0.2">
      <c r="A17"/>
      <c r="B17"/>
      <c r="C17" s="83">
        <f t="shared" si="3"/>
        <v>49</v>
      </c>
      <c r="D17" s="599" t="str">
        <f t="shared" si="4"/>
        <v>150 Te vorderen btw boekjaar</v>
      </c>
      <c r="E17" s="662">
        <f t="shared" si="5"/>
        <v>176.88247933884301</v>
      </c>
      <c r="F17" s="662">
        <f t="shared" si="6"/>
        <v>0</v>
      </c>
      <c r="H17" s="599" t="str">
        <f t="shared" si="7"/>
        <v>408 Vrij</v>
      </c>
      <c r="I17" s="662">
        <f t="shared" si="0"/>
        <v>0</v>
      </c>
      <c r="J17" s="662">
        <f t="shared" si="8"/>
        <v>10</v>
      </c>
      <c r="K17" s="83">
        <f t="shared" si="1"/>
        <v>20</v>
      </c>
      <c r="L17" s="580">
        <v>6</v>
      </c>
      <c r="M17" s="580">
        <v>17</v>
      </c>
      <c r="N17" s="6" t="str">
        <f>Stam!F9</f>
        <v>031 Afsch vervoermiddelen</v>
      </c>
      <c r="O17" s="828">
        <f>SUMIF(Invoer!P:P,N17,Invoer!V:V)+SUMIF(Invoer!CT:CT,N17,Invoer!CU:CU)</f>
        <v>0</v>
      </c>
      <c r="P17" s="62">
        <f>SUMIF(Invoer!P:P,N17,Invoer!CV:CV)</f>
        <v>0</v>
      </c>
      <c r="R17" s="662" t="str">
        <f>Stam!F103</f>
        <v>405 Vrij</v>
      </c>
      <c r="S17" s="662">
        <f>SUMIF(Invoer!P:P,R17,Invoer!V:V)+SUMIF(Invoer!CT:CT,R17,Invoer!CU:CU)</f>
        <v>0</v>
      </c>
      <c r="T17" s="663">
        <v>9</v>
      </c>
      <c r="V17" s="580">
        <f t="shared" si="9"/>
        <v>999</v>
      </c>
      <c r="W17" s="580">
        <f t="shared" si="10"/>
        <v>17</v>
      </c>
      <c r="AR17" s="6">
        <v>6</v>
      </c>
      <c r="AS17" s="6">
        <v>31</v>
      </c>
      <c r="AT17" s="6" t="str">
        <f>Stam!F9</f>
        <v>031 Afsch vervoermiddelen</v>
      </c>
      <c r="AU17" s="6">
        <f t="shared" si="2"/>
        <v>999</v>
      </c>
      <c r="AV17" s="6">
        <f t="shared" si="11"/>
        <v>402</v>
      </c>
      <c r="AW17" s="6" t="str">
        <f t="shared" si="12"/>
        <v>402 Pensioenkosten</v>
      </c>
    </row>
    <row r="18" spans="1:49" x14ac:dyDescent="0.2">
      <c r="A18"/>
      <c r="B18"/>
      <c r="C18" s="83">
        <f t="shared" si="3"/>
        <v>53</v>
      </c>
      <c r="D18" s="599" t="str">
        <f t="shared" si="4"/>
        <v>155 Te betalen btw boekjaar</v>
      </c>
      <c r="E18" s="662">
        <f t="shared" si="5"/>
        <v>-585.92776859504124</v>
      </c>
      <c r="F18" s="662">
        <f t="shared" si="6"/>
        <v>0</v>
      </c>
      <c r="H18" s="599" t="str">
        <f t="shared" si="7"/>
        <v>430 Kantoorbenodigdheden</v>
      </c>
      <c r="I18" s="662">
        <f t="shared" si="0"/>
        <v>8.2644628099173545</v>
      </c>
      <c r="J18" s="662">
        <f t="shared" si="8"/>
        <v>0</v>
      </c>
      <c r="K18" s="83">
        <f t="shared" si="1"/>
        <v>42</v>
      </c>
      <c r="L18" s="580">
        <v>7</v>
      </c>
      <c r="M18" s="580">
        <v>18</v>
      </c>
      <c r="N18" s="6" t="str">
        <f>Stam!F10</f>
        <v>040 Inventaris</v>
      </c>
      <c r="O18" s="828">
        <f>SUMIF(Invoer!P:P,N18,Invoer!V:V)+SUMIF(Invoer!CT:CT,N18,Invoer!CU:CU)</f>
        <v>0</v>
      </c>
      <c r="P18" s="62">
        <f>SUMIF(Invoer!P:P,N18,Invoer!CV:CV)</f>
        <v>0</v>
      </c>
      <c r="R18" s="662" t="str">
        <f>Stam!F104</f>
        <v>406 Vrij</v>
      </c>
      <c r="S18" s="662">
        <f>SUMIF(Invoer!P:P,R18,Invoer!V:V)+SUMIF(Invoer!CT:CT,R18,Invoer!CU:CU)</f>
        <v>0</v>
      </c>
      <c r="T18" s="663">
        <v>10</v>
      </c>
      <c r="V18" s="580">
        <f t="shared" si="9"/>
        <v>999</v>
      </c>
      <c r="W18" s="580">
        <f t="shared" si="10"/>
        <v>18</v>
      </c>
      <c r="AR18" s="6">
        <v>7</v>
      </c>
      <c r="AS18" s="6">
        <v>40</v>
      </c>
      <c r="AT18" s="6" t="str">
        <f>Stam!F10</f>
        <v>040 Inventaris</v>
      </c>
      <c r="AU18" s="6">
        <f t="shared" si="2"/>
        <v>999</v>
      </c>
      <c r="AV18" s="6">
        <f t="shared" si="11"/>
        <v>403</v>
      </c>
      <c r="AW18" s="6" t="str">
        <f t="shared" si="12"/>
        <v>403 Overige loonkosten</v>
      </c>
    </row>
    <row r="19" spans="1:49" x14ac:dyDescent="0.2">
      <c r="A19"/>
      <c r="B19"/>
      <c r="C19" s="83">
        <f t="shared" si="3"/>
        <v>69</v>
      </c>
      <c r="D19" s="599" t="str">
        <f t="shared" si="4"/>
        <v>180 Rabobank</v>
      </c>
      <c r="E19" s="662">
        <f t="shared" si="5"/>
        <v>454.63999999999993</v>
      </c>
      <c r="F19" s="662">
        <f t="shared" si="6"/>
        <v>250</v>
      </c>
      <c r="H19" s="599" t="str">
        <f t="shared" si="7"/>
        <v>437 Kosten automatisering</v>
      </c>
      <c r="I19" s="662">
        <f t="shared" si="0"/>
        <v>119.83471074380165</v>
      </c>
      <c r="J19" s="662">
        <f t="shared" si="8"/>
        <v>120</v>
      </c>
      <c r="K19" s="83">
        <f t="shared" si="1"/>
        <v>49</v>
      </c>
      <c r="L19" s="580">
        <v>8</v>
      </c>
      <c r="M19" s="580">
        <v>19</v>
      </c>
      <c r="N19" s="6" t="str">
        <f>Stam!F11</f>
        <v>041 Afschr inventaris</v>
      </c>
      <c r="O19" s="828">
        <f>SUMIF(Invoer!P:P,N19,Invoer!V:V)+SUMIF(Invoer!CT:CT,N19,Invoer!CU:CU)</f>
        <v>0</v>
      </c>
      <c r="P19" s="62">
        <f>SUMIF(Invoer!P:P,N19,Invoer!CV:CV)</f>
        <v>0</v>
      </c>
      <c r="R19" s="662" t="str">
        <f>Stam!F105</f>
        <v>407 Vrij</v>
      </c>
      <c r="S19" s="662">
        <f>SUMIF(Invoer!P:P,R19,Invoer!V:V)+SUMIF(Invoer!CT:CT,R19,Invoer!CU:CU)</f>
        <v>0</v>
      </c>
      <c r="T19" s="663"/>
      <c r="V19" s="580">
        <f t="shared" si="9"/>
        <v>999</v>
      </c>
      <c r="W19" s="580">
        <f t="shared" si="10"/>
        <v>999</v>
      </c>
      <c r="AR19" s="6">
        <v>8</v>
      </c>
      <c r="AS19" s="6">
        <v>41</v>
      </c>
      <c r="AT19" s="6" t="str">
        <f>Stam!F11</f>
        <v>041 Afschr inventaris</v>
      </c>
      <c r="AU19" s="6">
        <f t="shared" si="2"/>
        <v>999</v>
      </c>
      <c r="AV19" s="6">
        <f t="shared" si="11"/>
        <v>404</v>
      </c>
      <c r="AW19" s="6" t="str">
        <f t="shared" si="12"/>
        <v>404 Uitkeringen, subsidie</v>
      </c>
    </row>
    <row r="20" spans="1:49" x14ac:dyDescent="0.2">
      <c r="A20"/>
      <c r="B20"/>
      <c r="C20" s="83">
        <f t="shared" si="3"/>
        <v>70</v>
      </c>
      <c r="D20" s="599" t="str">
        <f t="shared" si="4"/>
        <v>181 Fortis Rea3</v>
      </c>
      <c r="E20" s="662">
        <f t="shared" si="5"/>
        <v>-10</v>
      </c>
      <c r="F20" s="662">
        <f t="shared" si="6"/>
        <v>0</v>
      </c>
      <c r="H20" s="599" t="str">
        <f t="shared" si="7"/>
        <v>440 Algemene kosten</v>
      </c>
      <c r="I20" s="662">
        <f t="shared" si="0"/>
        <v>0</v>
      </c>
      <c r="J20" s="662">
        <f t="shared" si="8"/>
        <v>0</v>
      </c>
      <c r="K20" s="83">
        <f t="shared" si="1"/>
        <v>52</v>
      </c>
      <c r="L20" s="580">
        <v>9</v>
      </c>
      <c r="M20" s="580">
        <v>20</v>
      </c>
      <c r="N20" s="6" t="str">
        <f>Stam!F12</f>
        <v>050 Hardware</v>
      </c>
      <c r="O20" s="828">
        <f>SUMIF(Invoer!P:P,N20,Invoer!V:V)+SUMIF(Invoer!CT:CT,N20,Invoer!CU:CU)</f>
        <v>0</v>
      </c>
      <c r="P20" s="62">
        <f>SUMIF(Invoer!P:P,N20,Invoer!CV:CV)</f>
        <v>0</v>
      </c>
      <c r="R20" s="662" t="str">
        <f>Stam!F106</f>
        <v>408 Vrij</v>
      </c>
      <c r="S20" s="662">
        <f>SUMIF(Invoer!P:P,R20,Invoer!V:V)+SUMIF(Invoer!CT:CT,R20,Invoer!CU:CU)</f>
        <v>0</v>
      </c>
      <c r="T20" s="663">
        <v>10</v>
      </c>
      <c r="V20" s="580">
        <f t="shared" si="9"/>
        <v>999</v>
      </c>
      <c r="W20" s="580">
        <f t="shared" si="10"/>
        <v>20</v>
      </c>
      <c r="AR20" s="6">
        <v>9</v>
      </c>
      <c r="AS20" s="6">
        <v>50</v>
      </c>
      <c r="AT20" s="6" t="str">
        <f>Stam!F12</f>
        <v>050 Hardware</v>
      </c>
      <c r="AU20" s="6">
        <f t="shared" si="2"/>
        <v>999</v>
      </c>
      <c r="AV20" s="6">
        <f t="shared" si="11"/>
        <v>405</v>
      </c>
      <c r="AW20" s="6" t="str">
        <f t="shared" si="12"/>
        <v>405 Vrij</v>
      </c>
    </row>
    <row r="21" spans="1:49" x14ac:dyDescent="0.2">
      <c r="A21"/>
      <c r="B21"/>
      <c r="C21" s="83">
        <f t="shared" si="3"/>
        <v>75</v>
      </c>
      <c r="D21" s="599" t="str">
        <f t="shared" si="4"/>
        <v>186 Bank 2</v>
      </c>
      <c r="E21" s="662">
        <f t="shared" si="5"/>
        <v>10</v>
      </c>
      <c r="F21" s="662">
        <f t="shared" si="6"/>
        <v>0</v>
      </c>
      <c r="H21" s="599" t="str">
        <f t="shared" si="7"/>
        <v>443 Publiciteit en advert.</v>
      </c>
      <c r="I21" s="662">
        <f t="shared" si="0"/>
        <v>14.87603305785124</v>
      </c>
      <c r="J21" s="662">
        <f t="shared" si="8"/>
        <v>0</v>
      </c>
      <c r="K21" s="83">
        <f t="shared" si="1"/>
        <v>55</v>
      </c>
      <c r="L21" s="580">
        <v>10</v>
      </c>
      <c r="M21" s="580">
        <v>21</v>
      </c>
      <c r="N21" s="6" t="str">
        <f>Stam!F13</f>
        <v>051 Afschr hardware</v>
      </c>
      <c r="O21" s="828">
        <f>SUMIF(Invoer!P:P,N21,Invoer!V:V)+SUMIF(Invoer!CT:CT,N21,Invoer!CU:CU)</f>
        <v>0</v>
      </c>
      <c r="P21" s="62">
        <f>SUMIF(Invoer!P:P,N21,Invoer!CV:CV)</f>
        <v>0</v>
      </c>
      <c r="R21" s="662" t="str">
        <f>Stam!F107</f>
        <v>409 Vrij</v>
      </c>
      <c r="S21" s="662">
        <f>SUMIF(Invoer!P:P,R21,Invoer!V:V)+SUMIF(Invoer!CT:CT,R21,Invoer!CU:CU)</f>
        <v>0</v>
      </c>
      <c r="T21" s="663"/>
      <c r="V21" s="580">
        <f t="shared" si="9"/>
        <v>999</v>
      </c>
      <c r="W21" s="580">
        <f t="shared" si="10"/>
        <v>999</v>
      </c>
      <c r="AR21" s="6">
        <v>10</v>
      </c>
      <c r="AS21" s="6">
        <v>51</v>
      </c>
      <c r="AT21" s="6" t="str">
        <f>Stam!F13</f>
        <v>051 Afschr hardware</v>
      </c>
      <c r="AU21" s="6">
        <f t="shared" si="2"/>
        <v>999</v>
      </c>
      <c r="AV21" s="6">
        <f t="shared" si="11"/>
        <v>406</v>
      </c>
      <c r="AW21" s="6" t="str">
        <f t="shared" si="12"/>
        <v>406 Vrij</v>
      </c>
    </row>
    <row r="22" spans="1:49" x14ac:dyDescent="0.2">
      <c r="A22" s="102"/>
      <c r="C22" s="83">
        <f t="shared" si="3"/>
        <v>76</v>
      </c>
      <c r="D22" s="599" t="str">
        <f t="shared" si="4"/>
        <v>187 Kas</v>
      </c>
      <c r="E22" s="662">
        <f t="shared" si="5"/>
        <v>-11</v>
      </c>
      <c r="F22" s="662">
        <f t="shared" si="6"/>
        <v>0</v>
      </c>
      <c r="H22" s="599" t="str">
        <f t="shared" si="7"/>
        <v>452 Heffingen, rechten/kvk</v>
      </c>
      <c r="I22" s="662">
        <f t="shared" si="0"/>
        <v>11</v>
      </c>
      <c r="J22" s="662">
        <f t="shared" si="8"/>
        <v>0</v>
      </c>
      <c r="K22" s="83">
        <f t="shared" si="1"/>
        <v>64</v>
      </c>
      <c r="L22" s="580">
        <v>11</v>
      </c>
      <c r="M22" s="580">
        <v>22</v>
      </c>
      <c r="N22" s="6" t="str">
        <f>Stam!F14</f>
        <v>060 Software</v>
      </c>
      <c r="O22" s="828">
        <f>SUMIF(Invoer!P:P,N22,Invoer!V:V)+SUMIF(Invoer!CT:CT,N22,Invoer!CU:CU)</f>
        <v>0</v>
      </c>
      <c r="P22" s="62">
        <f>SUMIF(Invoer!P:P,N22,Invoer!CV:CV)</f>
        <v>0</v>
      </c>
      <c r="R22" s="662" t="str">
        <f>Stam!F108</f>
        <v>410 Autokosten</v>
      </c>
      <c r="S22" s="662">
        <f>SUMIF(Invoer!P:P,R22,Invoer!V:V)+SUMIF(Invoer!CT:CT,R22,Invoer!CU:CU)</f>
        <v>0</v>
      </c>
      <c r="T22" s="663"/>
      <c r="V22" s="580">
        <f t="shared" si="9"/>
        <v>999</v>
      </c>
      <c r="W22" s="580">
        <f t="shared" si="10"/>
        <v>999</v>
      </c>
      <c r="AR22" s="6">
        <v>11</v>
      </c>
      <c r="AS22" s="6">
        <v>60</v>
      </c>
      <c r="AT22" s="6" t="str">
        <f>Stam!F14</f>
        <v>060 Software</v>
      </c>
      <c r="AU22" s="6">
        <f t="shared" si="2"/>
        <v>999</v>
      </c>
      <c r="AV22" s="6">
        <f t="shared" si="11"/>
        <v>408</v>
      </c>
      <c r="AW22" s="6" t="str">
        <f t="shared" si="12"/>
        <v>408 Vrij</v>
      </c>
    </row>
    <row r="23" spans="1:49" x14ac:dyDescent="0.2">
      <c r="A23" s="102"/>
      <c r="C23" s="83">
        <f t="shared" si="3"/>
        <v>77</v>
      </c>
      <c r="D23" s="599" t="str">
        <f t="shared" si="4"/>
        <v>188 Friesland</v>
      </c>
      <c r="E23" s="662">
        <f t="shared" si="5"/>
        <v>-322</v>
      </c>
      <c r="F23" s="662">
        <f t="shared" si="6"/>
        <v>0</v>
      </c>
      <c r="H23" s="599" t="str">
        <f t="shared" si="7"/>
        <v>461 Bankkosten</v>
      </c>
      <c r="I23" s="662">
        <f t="shared" si="0"/>
        <v>18</v>
      </c>
      <c r="J23" s="662">
        <f t="shared" si="8"/>
        <v>0</v>
      </c>
      <c r="K23" s="83">
        <f t="shared" si="1"/>
        <v>73</v>
      </c>
      <c r="L23" s="580">
        <v>12</v>
      </c>
      <c r="M23" s="580">
        <v>23</v>
      </c>
      <c r="N23" s="6" t="str">
        <f>Stam!F15</f>
        <v>061 Afschr software</v>
      </c>
      <c r="O23" s="828">
        <f>SUMIF(Invoer!P:P,N23,Invoer!V:V)+SUMIF(Invoer!CT:CT,N23,Invoer!CU:CU)</f>
        <v>0</v>
      </c>
      <c r="P23" s="62">
        <f>SUMIF(Invoer!P:P,N23,Invoer!CV:CV)</f>
        <v>0</v>
      </c>
      <c r="R23" s="662" t="str">
        <f>Stam!F109</f>
        <v>411 Km declaratie</v>
      </c>
      <c r="S23" s="662">
        <f>SUMIF(Invoer!P:P,R23,Invoer!V:V)+SUMIF(Invoer!CT:CT,R23,Invoer!CU:CU)</f>
        <v>0</v>
      </c>
      <c r="T23" s="663"/>
      <c r="V23" s="580">
        <f t="shared" si="9"/>
        <v>999</v>
      </c>
      <c r="W23" s="580">
        <f t="shared" si="10"/>
        <v>999</v>
      </c>
      <c r="AR23" s="6">
        <v>12</v>
      </c>
      <c r="AS23" s="6">
        <v>61</v>
      </c>
      <c r="AT23" s="6" t="str">
        <f>Stam!F15</f>
        <v>061 Afschr software</v>
      </c>
      <c r="AU23" s="6">
        <f t="shared" si="2"/>
        <v>999</v>
      </c>
      <c r="AV23" s="6">
        <f t="shared" si="11"/>
        <v>430</v>
      </c>
      <c r="AW23" s="6" t="str">
        <f t="shared" si="12"/>
        <v>430 Kantoorbenodigdheden</v>
      </c>
    </row>
    <row r="24" spans="1:49" x14ac:dyDescent="0.2">
      <c r="A24" s="98"/>
      <c r="C24" s="83">
        <f t="shared" si="3"/>
        <v>106</v>
      </c>
      <c r="D24" s="599" t="str">
        <f t="shared" si="4"/>
        <v xml:space="preserve"> - - - - - - - - - - - -</v>
      </c>
      <c r="E24" s="662" t="str">
        <f t="shared" si="5"/>
        <v xml:space="preserve"> +   - - - - - - - -</v>
      </c>
      <c r="F24" s="662" t="str">
        <f t="shared" si="6"/>
        <v xml:space="preserve"> +   - - - - - - - -</v>
      </c>
      <c r="H24" s="599" t="str">
        <f t="shared" si="7"/>
        <v>700 Kostprijs Inkopen hoog</v>
      </c>
      <c r="I24" s="662">
        <f t="shared" si="0"/>
        <v>326.59504132231405</v>
      </c>
      <c r="J24" s="662">
        <f t="shared" si="8"/>
        <v>0</v>
      </c>
      <c r="K24" s="83">
        <f t="shared" si="1"/>
        <v>90</v>
      </c>
      <c r="L24" s="580">
        <v>13</v>
      </c>
      <c r="M24" s="580">
        <v>24</v>
      </c>
      <c r="N24" s="6" t="str">
        <f>Stam!F16</f>
        <v>065 Overige activa</v>
      </c>
      <c r="O24" s="828">
        <f>SUMIF(Invoer!P:P,N24,Invoer!V:V)+SUMIF(Invoer!CT:CT,N24,Invoer!CU:CU)</f>
        <v>0</v>
      </c>
      <c r="P24" s="62">
        <f>SUMIF(Invoer!P:P,N24,Invoer!CV:CV)</f>
        <v>0</v>
      </c>
      <c r="R24" s="662" t="str">
        <f>Stam!F110</f>
        <v>412 Autoverzekeringen</v>
      </c>
      <c r="S24" s="662">
        <f>SUMIF(Invoer!P:P,R24,Invoer!V:V)+SUMIF(Invoer!CT:CT,R24,Invoer!CU:CU)</f>
        <v>0</v>
      </c>
      <c r="T24" s="663"/>
      <c r="V24" s="580">
        <f t="shared" si="9"/>
        <v>999</v>
      </c>
      <c r="W24" s="580">
        <f t="shared" si="10"/>
        <v>999</v>
      </c>
      <c r="AR24" s="6">
        <v>13</v>
      </c>
      <c r="AS24" s="6">
        <v>65</v>
      </c>
      <c r="AT24" s="6" t="str">
        <f>Stam!F16</f>
        <v>065 Overige activa</v>
      </c>
      <c r="AU24" s="6">
        <f t="shared" si="2"/>
        <v>999</v>
      </c>
      <c r="AV24" s="6">
        <f t="shared" si="11"/>
        <v>437</v>
      </c>
      <c r="AW24" s="6" t="str">
        <f t="shared" si="12"/>
        <v>437 Kosten automatisering</v>
      </c>
    </row>
    <row r="25" spans="1:49" x14ac:dyDescent="0.2">
      <c r="C25" s="83">
        <f t="shared" si="3"/>
        <v>107</v>
      </c>
      <c r="D25" s="599" t="str">
        <f t="shared" si="4"/>
        <v>R E S U L T A A T</v>
      </c>
      <c r="E25" s="662">
        <f t="shared" si="5"/>
        <v>1920.6547107438018</v>
      </c>
      <c r="F25" s="662">
        <f t="shared" si="6"/>
        <v>0</v>
      </c>
      <c r="H25" s="599" t="str">
        <f t="shared" si="7"/>
        <v>712 Kostprijs Inkopen 2</v>
      </c>
      <c r="I25" s="662">
        <f t="shared" si="0"/>
        <v>372.72727272727275</v>
      </c>
      <c r="J25" s="662">
        <f t="shared" si="8"/>
        <v>0</v>
      </c>
      <c r="K25" s="83">
        <f t="shared" si="1"/>
        <v>98</v>
      </c>
      <c r="L25" s="580">
        <v>14</v>
      </c>
      <c r="M25" s="580">
        <v>25</v>
      </c>
      <c r="N25" s="6" t="str">
        <f>Stam!F17</f>
        <v>066 Afschr overige activa</v>
      </c>
      <c r="O25" s="828">
        <f>SUMIF(Invoer!P:P,N25,Invoer!V:V)+SUMIF(Invoer!CT:CT,N25,Invoer!CU:CU)</f>
        <v>0</v>
      </c>
      <c r="P25" s="62">
        <f>SUMIF(Invoer!P:P,N25,Invoer!CV:CV)</f>
        <v>0</v>
      </c>
      <c r="R25" s="662" t="str">
        <f>Stam!F111</f>
        <v>413 Onderhoud en wegenb.</v>
      </c>
      <c r="S25" s="662">
        <f>SUMIF(Invoer!P:P,R25,Invoer!V:V)+SUMIF(Invoer!CT:CT,R25,Invoer!CU:CU)</f>
        <v>0</v>
      </c>
      <c r="T25" s="663"/>
      <c r="V25" s="580">
        <f t="shared" si="9"/>
        <v>999</v>
      </c>
      <c r="W25" s="580">
        <f t="shared" si="10"/>
        <v>999</v>
      </c>
      <c r="AR25" s="6">
        <v>14</v>
      </c>
      <c r="AS25" s="6">
        <v>66</v>
      </c>
      <c r="AT25" s="6" t="str">
        <f>Stam!F17</f>
        <v>066 Afschr overige activa</v>
      </c>
      <c r="AU25" s="6">
        <f t="shared" si="2"/>
        <v>999</v>
      </c>
      <c r="AV25" s="6">
        <f t="shared" si="11"/>
        <v>440</v>
      </c>
      <c r="AW25" s="6" t="str">
        <f t="shared" si="12"/>
        <v>440 Algemene kosten</v>
      </c>
    </row>
    <row r="26" spans="1:49" x14ac:dyDescent="0.2">
      <c r="C26" s="83">
        <f t="shared" si="3"/>
        <v>999</v>
      </c>
      <c r="D26" s="599" t="str">
        <f t="shared" si="4"/>
        <v/>
      </c>
      <c r="E26" s="662" t="str">
        <f t="shared" si="5"/>
        <v/>
      </c>
      <c r="F26" s="662" t="str">
        <f t="shared" si="6"/>
        <v/>
      </c>
      <c r="H26" s="599" t="str">
        <f t="shared" si="7"/>
        <v>800 Verkopen belast hoog</v>
      </c>
      <c r="I26" s="662">
        <f t="shared" si="0"/>
        <v>-1562.8595041322312</v>
      </c>
      <c r="J26" s="662">
        <f t="shared" si="8"/>
        <v>0</v>
      </c>
      <c r="K26" s="83">
        <f t="shared" si="1"/>
        <v>107</v>
      </c>
      <c r="L26" s="580">
        <v>15</v>
      </c>
      <c r="M26" s="580">
        <v>26</v>
      </c>
      <c r="N26" s="6" t="str">
        <f>Stam!F18</f>
        <v>070 Financiele vaste activa</v>
      </c>
      <c r="O26" s="828">
        <f>SUMIF(Invoer!P:P,N26,Invoer!V:V)+SUMIF(Invoer!CT:CT,N26,Invoer!CU:CU)</f>
        <v>0</v>
      </c>
      <c r="P26" s="62">
        <f>SUMIF(Invoer!P:P,N26,Invoer!CV:CV)</f>
        <v>0</v>
      </c>
      <c r="R26" s="662" t="str">
        <f>Stam!F112</f>
        <v>414 Overige autokosten 1</v>
      </c>
      <c r="S26" s="662">
        <f>SUMIF(Invoer!P:P,R26,Invoer!V:V)+SUMIF(Invoer!CT:CT,R26,Invoer!CU:CU)</f>
        <v>0</v>
      </c>
      <c r="T26" s="663"/>
      <c r="V26" s="580">
        <f t="shared" si="9"/>
        <v>999</v>
      </c>
      <c r="W26" s="580">
        <f t="shared" si="10"/>
        <v>999</v>
      </c>
      <c r="AR26" s="6">
        <v>15</v>
      </c>
      <c r="AS26" s="6">
        <v>70</v>
      </c>
      <c r="AT26" s="6" t="str">
        <f>Stam!F18</f>
        <v>070 Financiele vaste activa</v>
      </c>
      <c r="AU26" s="6">
        <f t="shared" si="2"/>
        <v>999</v>
      </c>
      <c r="AV26" s="6">
        <f t="shared" si="11"/>
        <v>443</v>
      </c>
      <c r="AW26" s="6" t="str">
        <f t="shared" si="12"/>
        <v>443 Publiciteit en advert.</v>
      </c>
    </row>
    <row r="27" spans="1:49" x14ac:dyDescent="0.2">
      <c r="C27" s="83">
        <f t="shared" si="3"/>
        <v>999</v>
      </c>
      <c r="D27" s="599" t="str">
        <f t="shared" si="4"/>
        <v/>
      </c>
      <c r="E27" s="662" t="str">
        <f t="shared" si="5"/>
        <v/>
      </c>
      <c r="F27" s="662" t="str">
        <f t="shared" si="6"/>
        <v/>
      </c>
      <c r="H27" s="599" t="str">
        <f t="shared" si="7"/>
        <v>802 Verkopen EU</v>
      </c>
      <c r="I27" s="662">
        <f t="shared" si="0"/>
        <v>-619.83471074380168</v>
      </c>
      <c r="J27" s="662">
        <f t="shared" si="8"/>
        <v>0</v>
      </c>
      <c r="K27" s="83">
        <f t="shared" si="1"/>
        <v>109</v>
      </c>
      <c r="L27" s="580">
        <v>16</v>
      </c>
      <c r="M27" s="580">
        <v>27</v>
      </c>
      <c r="N27" s="6" t="str">
        <f>Stam!F19</f>
        <v>075 Financiele v activa 2</v>
      </c>
      <c r="O27" s="828">
        <f>SUMIF(Invoer!P:P,N27,Invoer!V:V)+SUMIF(Invoer!CT:CT,N27,Invoer!CU:CU)</f>
        <v>0</v>
      </c>
      <c r="P27" s="62">
        <f>SUMIF(Invoer!P:P,N27,Invoer!CV:CV)</f>
        <v>0</v>
      </c>
      <c r="R27" s="662" t="str">
        <f>Stam!F113</f>
        <v>415 Overige autokosten 2</v>
      </c>
      <c r="S27" s="662">
        <f>SUMIF(Invoer!P:P,R27,Invoer!V:V)+SUMIF(Invoer!CT:CT,R27,Invoer!CU:CU)</f>
        <v>0</v>
      </c>
      <c r="T27" s="663"/>
      <c r="V27" s="580">
        <f t="shared" si="9"/>
        <v>999</v>
      </c>
      <c r="W27" s="580">
        <f t="shared" si="10"/>
        <v>999</v>
      </c>
      <c r="AR27" s="6">
        <v>16</v>
      </c>
      <c r="AS27" s="6">
        <v>75</v>
      </c>
      <c r="AT27" s="6" t="str">
        <f>Stam!F19</f>
        <v>075 Financiele v activa 2</v>
      </c>
      <c r="AU27" s="6">
        <f t="shared" si="2"/>
        <v>999</v>
      </c>
      <c r="AV27" s="6">
        <f t="shared" si="11"/>
        <v>452</v>
      </c>
      <c r="AW27" s="6" t="str">
        <f t="shared" si="12"/>
        <v>452 Heffingen, rechten/kvk</v>
      </c>
    </row>
    <row r="28" spans="1:49" x14ac:dyDescent="0.2">
      <c r="C28" s="83">
        <f t="shared" si="3"/>
        <v>999</v>
      </c>
      <c r="D28" s="599" t="str">
        <f t="shared" si="4"/>
        <v/>
      </c>
      <c r="E28" s="662" t="str">
        <f t="shared" si="5"/>
        <v/>
      </c>
      <c r="F28" s="662" t="str">
        <f t="shared" si="6"/>
        <v/>
      </c>
      <c r="H28" s="599" t="str">
        <f t="shared" si="7"/>
        <v>808 Verkopen 2</v>
      </c>
      <c r="I28" s="662">
        <f t="shared" si="0"/>
        <v>-607.43801652892569</v>
      </c>
      <c r="J28" s="662">
        <f t="shared" si="8"/>
        <v>0</v>
      </c>
      <c r="K28" s="83">
        <f t="shared" si="1"/>
        <v>115</v>
      </c>
      <c r="L28" s="580">
        <v>17</v>
      </c>
      <c r="M28" s="580">
        <v>28</v>
      </c>
      <c r="N28" s="6" t="str">
        <f>Stam!F20</f>
        <v>079 Financiele v activa 3</v>
      </c>
      <c r="O28" s="828">
        <f>SUMIF(Invoer!P:P,N28,Invoer!V:V)+SUMIF(Invoer!CT:CT,N28,Invoer!CU:CU)</f>
        <v>0</v>
      </c>
      <c r="P28" s="62">
        <f>SUMIF(Invoer!P:P,N28,Invoer!CV:CV)</f>
        <v>0</v>
      </c>
      <c r="R28" s="662" t="str">
        <f>Stam!F114</f>
        <v>416 Reis en verblijf</v>
      </c>
      <c r="S28" s="662">
        <f>SUMIF(Invoer!P:P,R28,Invoer!V:V)+SUMIF(Invoer!CT:CT,R28,Invoer!CU:CU)</f>
        <v>0</v>
      </c>
      <c r="T28" s="663"/>
      <c r="V28" s="580">
        <f t="shared" si="9"/>
        <v>999</v>
      </c>
      <c r="W28" s="580">
        <f t="shared" si="10"/>
        <v>999</v>
      </c>
      <c r="AR28" s="6">
        <v>17</v>
      </c>
      <c r="AS28" s="6">
        <v>79</v>
      </c>
      <c r="AT28" s="6" t="str">
        <f>Stam!F20</f>
        <v>079 Financiele v activa 3</v>
      </c>
      <c r="AU28" s="6">
        <f t="shared" si="2"/>
        <v>999</v>
      </c>
      <c r="AV28" s="6">
        <f t="shared" si="11"/>
        <v>461</v>
      </c>
      <c r="AW28" s="6" t="str">
        <f t="shared" si="12"/>
        <v>461 Bankkosten</v>
      </c>
    </row>
    <row r="29" spans="1:49" x14ac:dyDescent="0.2">
      <c r="C29" s="83">
        <f t="shared" si="3"/>
        <v>999</v>
      </c>
      <c r="D29" s="599" t="str">
        <f t="shared" si="4"/>
        <v/>
      </c>
      <c r="E29" s="662" t="str">
        <f t="shared" si="5"/>
        <v/>
      </c>
      <c r="F29" s="662" t="str">
        <f t="shared" si="6"/>
        <v/>
      </c>
      <c r="H29" s="599" t="str">
        <f t="shared" si="7"/>
        <v>900 Rentebaten</v>
      </c>
      <c r="I29" s="662">
        <f t="shared" si="0"/>
        <v>-1.82</v>
      </c>
      <c r="J29" s="662">
        <f t="shared" si="8"/>
        <v>0</v>
      </c>
      <c r="K29" s="83">
        <f t="shared" si="1"/>
        <v>130</v>
      </c>
      <c r="L29" s="580">
        <v>18</v>
      </c>
      <c r="M29" s="580">
        <v>29</v>
      </c>
      <c r="N29" s="6" t="str">
        <f>Stam!F21</f>
        <v>080 Prive</v>
      </c>
      <c r="O29" s="828">
        <f>SUMIF(Invoer!P:P,N29,Invoer!V:V)+SUMIF(Invoer!CT:CT,N29,Invoer!CU:CU)</f>
        <v>0</v>
      </c>
      <c r="P29" s="62">
        <f>SUMIF(Invoer!P:P,N29,Invoer!CV:CV)</f>
        <v>0</v>
      </c>
      <c r="R29" s="662" t="str">
        <f>Stam!F115</f>
        <v>417 Vrij</v>
      </c>
      <c r="S29" s="662">
        <f>SUMIF(Invoer!P:P,R29,Invoer!V:V)+SUMIF(Invoer!CT:CT,R29,Invoer!CU:CU)</f>
        <v>0</v>
      </c>
      <c r="T29" s="663"/>
      <c r="V29" s="580">
        <f t="shared" si="9"/>
        <v>999</v>
      </c>
      <c r="W29" s="580">
        <f t="shared" si="10"/>
        <v>999</v>
      </c>
      <c r="AR29" s="6">
        <v>18</v>
      </c>
      <c r="AS29" s="6">
        <v>80</v>
      </c>
      <c r="AT29" s="6" t="str">
        <f>Stam!F21</f>
        <v>080 Prive</v>
      </c>
      <c r="AU29" s="6">
        <f t="shared" si="2"/>
        <v>999</v>
      </c>
      <c r="AV29" s="6">
        <f t="shared" si="11"/>
        <v>700</v>
      </c>
      <c r="AW29" s="6" t="str">
        <f t="shared" si="12"/>
        <v>700 Kostprijs Inkopen hoog</v>
      </c>
    </row>
    <row r="30" spans="1:49" x14ac:dyDescent="0.2">
      <c r="C30" s="83">
        <f t="shared" si="3"/>
        <v>999</v>
      </c>
      <c r="D30" s="599" t="str">
        <f t="shared" si="4"/>
        <v/>
      </c>
      <c r="E30" s="662" t="str">
        <f t="shared" si="5"/>
        <v/>
      </c>
      <c r="F30" s="662" t="str">
        <f t="shared" si="6"/>
        <v/>
      </c>
      <c r="H30" s="599" t="str">
        <f t="shared" si="7"/>
        <v xml:space="preserve"> - - - - - - - - - - - -</v>
      </c>
      <c r="I30" s="662" t="str">
        <f t="shared" si="0"/>
        <v xml:space="preserve"> +   - - - - - - - -</v>
      </c>
      <c r="J30" s="662" t="str">
        <f t="shared" si="8"/>
        <v xml:space="preserve"> +   - - - - - - - -</v>
      </c>
      <c r="K30" s="83">
        <f t="shared" si="1"/>
        <v>149</v>
      </c>
      <c r="L30" s="580">
        <v>19</v>
      </c>
      <c r="M30" s="580">
        <v>30</v>
      </c>
      <c r="N30" s="6" t="str">
        <f>Stam!F22</f>
        <v>081 Prive IB 2012</v>
      </c>
      <c r="O30" s="828">
        <f>SUMIF(Invoer!P:P,N30,Invoer!V:V)+SUMIF(Invoer!CT:CT,N30,Invoer!CU:CU)</f>
        <v>0</v>
      </c>
      <c r="P30" s="62">
        <f>SUMIF(Invoer!P:P,N30,Invoer!CV:CV)</f>
        <v>0</v>
      </c>
      <c r="R30" s="662" t="str">
        <f>Stam!F116</f>
        <v>418 Vrij</v>
      </c>
      <c r="S30" s="662">
        <f>SUMIF(Invoer!P:P,R30,Invoer!V:V)+SUMIF(Invoer!CT:CT,R30,Invoer!CU:CU)</f>
        <v>0</v>
      </c>
      <c r="T30" s="663"/>
      <c r="V30" s="580">
        <f t="shared" si="9"/>
        <v>999</v>
      </c>
      <c r="W30" s="580">
        <f t="shared" si="10"/>
        <v>999</v>
      </c>
      <c r="AR30" s="6">
        <v>19</v>
      </c>
      <c r="AS30" s="6">
        <v>81</v>
      </c>
      <c r="AT30" s="6" t="str">
        <f>Stam!F22</f>
        <v>081 Prive IB 2012</v>
      </c>
      <c r="AU30" s="6">
        <f t="shared" si="2"/>
        <v>999</v>
      </c>
      <c r="AV30" s="6">
        <f t="shared" si="11"/>
        <v>712</v>
      </c>
      <c r="AW30" s="6" t="str">
        <f t="shared" si="12"/>
        <v>712 Kostprijs Inkopen 2</v>
      </c>
    </row>
    <row r="31" spans="1:49" x14ac:dyDescent="0.2">
      <c r="C31" s="83">
        <f t="shared" si="3"/>
        <v>999</v>
      </c>
      <c r="D31" s="599" t="str">
        <f t="shared" si="4"/>
        <v/>
      </c>
      <c r="E31" s="662" t="str">
        <f t="shared" si="5"/>
        <v/>
      </c>
      <c r="F31" s="662" t="str">
        <f t="shared" si="6"/>
        <v/>
      </c>
      <c r="H31" s="599" t="str">
        <f t="shared" si="7"/>
        <v>R E S U L T A A T</v>
      </c>
      <c r="I31" s="662">
        <f t="shared" si="0"/>
        <v>-1920.6547107438016</v>
      </c>
      <c r="J31" s="662">
        <f t="shared" si="8"/>
        <v>170</v>
      </c>
      <c r="K31" s="83">
        <f t="shared" si="1"/>
        <v>150</v>
      </c>
      <c r="L31" s="580">
        <v>20</v>
      </c>
      <c r="M31" s="580">
        <v>31</v>
      </c>
      <c r="N31" s="6" t="str">
        <f>Stam!F23</f>
        <v>082 Prive IB 2011</v>
      </c>
      <c r="O31" s="828">
        <f>SUMIF(Invoer!P:P,N31,Invoer!V:V)+SUMIF(Invoer!CT:CT,N31,Invoer!CU:CU)</f>
        <v>0</v>
      </c>
      <c r="P31" s="62">
        <f>SUMIF(Invoer!P:P,N31,Invoer!CV:CV)</f>
        <v>0</v>
      </c>
      <c r="R31" s="662" t="str">
        <f>Stam!F117</f>
        <v>419 Vrij</v>
      </c>
      <c r="S31" s="662">
        <f>SUMIF(Invoer!P:P,R31,Invoer!V:V)+SUMIF(Invoer!CT:CT,R31,Invoer!CU:CU)</f>
        <v>0</v>
      </c>
      <c r="T31" s="663"/>
      <c r="V31" s="580">
        <f t="shared" si="9"/>
        <v>999</v>
      </c>
      <c r="W31" s="580">
        <f t="shared" si="10"/>
        <v>999</v>
      </c>
      <c r="AR31" s="6">
        <v>20</v>
      </c>
      <c r="AS31" s="6">
        <v>82</v>
      </c>
      <c r="AT31" s="6" t="str">
        <f>Stam!F23</f>
        <v>082 Prive IB 2011</v>
      </c>
      <c r="AU31" s="6">
        <f t="shared" si="2"/>
        <v>999</v>
      </c>
      <c r="AV31" s="6">
        <f t="shared" si="11"/>
        <v>800</v>
      </c>
      <c r="AW31" s="6" t="str">
        <f t="shared" si="12"/>
        <v>800 Verkopen belast hoog</v>
      </c>
    </row>
    <row r="32" spans="1:49" x14ac:dyDescent="0.2">
      <c r="C32" s="83">
        <f t="shared" si="3"/>
        <v>999</v>
      </c>
      <c r="D32" s="599" t="str">
        <f t="shared" si="4"/>
        <v/>
      </c>
      <c r="E32" s="662" t="str">
        <f t="shared" si="5"/>
        <v/>
      </c>
      <c r="F32" s="662" t="str">
        <f t="shared" si="6"/>
        <v/>
      </c>
      <c r="H32" s="599" t="str">
        <f t="shared" si="7"/>
        <v/>
      </c>
      <c r="I32" s="662" t="str">
        <f t="shared" si="0"/>
        <v/>
      </c>
      <c r="J32" s="662" t="str">
        <f t="shared" si="8"/>
        <v/>
      </c>
      <c r="K32" s="83">
        <f t="shared" si="1"/>
        <v>999</v>
      </c>
      <c r="L32" s="580">
        <v>21</v>
      </c>
      <c r="M32" s="580">
        <v>32</v>
      </c>
      <c r="N32" s="6" t="str">
        <f>Stam!F24</f>
        <v>083 Prive ziekte</v>
      </c>
      <c r="O32" s="828">
        <f>SUMIF(Invoer!P:P,N32,Invoer!V:V)+SUMIF(Invoer!CT:CT,N32,Invoer!CU:CU)</f>
        <v>0</v>
      </c>
      <c r="P32" s="62">
        <f>SUMIF(Invoer!P:P,N32,Invoer!CV:CV)</f>
        <v>0</v>
      </c>
      <c r="R32" s="662" t="str">
        <f>Stam!F118</f>
        <v>420 Huisvestingskosten</v>
      </c>
      <c r="S32" s="662">
        <f>SUMIF(Invoer!P:P,R32,Invoer!V:V)+SUMIF(Invoer!CT:CT,R32,Invoer!CU:CU)</f>
        <v>0</v>
      </c>
      <c r="T32" s="663"/>
      <c r="V32" s="580">
        <f t="shared" si="9"/>
        <v>999</v>
      </c>
      <c r="W32" s="580">
        <f t="shared" si="10"/>
        <v>999</v>
      </c>
      <c r="AR32" s="6">
        <v>21</v>
      </c>
      <c r="AS32" s="6">
        <v>83</v>
      </c>
      <c r="AT32" s="6" t="str">
        <f>Stam!F24</f>
        <v>083 Prive ziekte</v>
      </c>
      <c r="AU32" s="6">
        <f t="shared" si="2"/>
        <v>999</v>
      </c>
      <c r="AV32" s="6">
        <f t="shared" si="11"/>
        <v>802</v>
      </c>
      <c r="AW32" s="6" t="str">
        <f t="shared" si="12"/>
        <v>802 Verkopen EU</v>
      </c>
    </row>
    <row r="33" spans="3:49" x14ac:dyDescent="0.2">
      <c r="C33" s="83">
        <f t="shared" si="3"/>
        <v>999</v>
      </c>
      <c r="D33" s="599" t="str">
        <f t="shared" si="4"/>
        <v/>
      </c>
      <c r="E33" s="662" t="str">
        <f t="shared" si="5"/>
        <v/>
      </c>
      <c r="F33" s="662" t="str">
        <f t="shared" si="6"/>
        <v/>
      </c>
      <c r="H33" s="599" t="str">
        <f t="shared" si="7"/>
        <v/>
      </c>
      <c r="I33" s="662" t="str">
        <f t="shared" si="0"/>
        <v/>
      </c>
      <c r="J33" s="662" t="str">
        <f t="shared" si="8"/>
        <v/>
      </c>
      <c r="K33" s="83">
        <f t="shared" si="1"/>
        <v>999</v>
      </c>
      <c r="L33" s="580">
        <v>22</v>
      </c>
      <c r="M33" s="580">
        <v>33</v>
      </c>
      <c r="N33" s="6" t="str">
        <f>Stam!F25</f>
        <v>084 Prive giften</v>
      </c>
      <c r="O33" s="828">
        <f>SUMIF(Invoer!P:P,N33,Invoer!V:V)+SUMIF(Invoer!CT:CT,N33,Invoer!CU:CU)</f>
        <v>0</v>
      </c>
      <c r="P33" s="62">
        <f>SUMIF(Invoer!P:P,N33,Invoer!CV:CV)</f>
        <v>0</v>
      </c>
      <c r="R33" s="662" t="str">
        <f>Stam!F119</f>
        <v>421 Huur</v>
      </c>
      <c r="S33" s="662">
        <f>SUMIF(Invoer!P:P,R33,Invoer!V:V)+SUMIF(Invoer!CT:CT,R33,Invoer!CU:CU)</f>
        <v>0</v>
      </c>
      <c r="T33" s="663"/>
      <c r="V33" s="580">
        <f t="shared" si="9"/>
        <v>999</v>
      </c>
      <c r="W33" s="580">
        <f t="shared" si="10"/>
        <v>999</v>
      </c>
      <c r="AR33" s="6">
        <v>22</v>
      </c>
      <c r="AS33" s="6">
        <v>84</v>
      </c>
      <c r="AT33" s="6" t="str">
        <f>Stam!F25</f>
        <v>084 Prive giften</v>
      </c>
      <c r="AU33" s="6">
        <f t="shared" si="2"/>
        <v>999</v>
      </c>
      <c r="AV33" s="6">
        <f t="shared" si="11"/>
        <v>808</v>
      </c>
      <c r="AW33" s="6" t="str">
        <f t="shared" si="12"/>
        <v>808 Verkopen 2</v>
      </c>
    </row>
    <row r="34" spans="3:49" x14ac:dyDescent="0.2">
      <c r="C34" s="83">
        <f t="shared" si="3"/>
        <v>999</v>
      </c>
      <c r="D34" s="599" t="str">
        <f t="shared" si="4"/>
        <v/>
      </c>
      <c r="E34" s="662" t="str">
        <f t="shared" si="5"/>
        <v/>
      </c>
      <c r="F34" s="662" t="str">
        <f t="shared" si="6"/>
        <v/>
      </c>
      <c r="H34" s="599" t="str">
        <f t="shared" si="7"/>
        <v/>
      </c>
      <c r="I34" s="662" t="str">
        <f t="shared" si="0"/>
        <v/>
      </c>
      <c r="J34" s="662" t="str">
        <f t="shared" si="8"/>
        <v/>
      </c>
      <c r="K34" s="83">
        <f t="shared" si="1"/>
        <v>999</v>
      </c>
      <c r="L34" s="580">
        <v>23</v>
      </c>
      <c r="M34" s="580">
        <v>34</v>
      </c>
      <c r="N34" s="6" t="str">
        <f>Stam!F26</f>
        <v>085 Prive overige 1</v>
      </c>
      <c r="O34" s="828">
        <f>SUMIF(Invoer!P:P,N34,Invoer!V:V)+SUMIF(Invoer!CT:CT,N34,Invoer!CU:CU)</f>
        <v>0</v>
      </c>
      <c r="P34" s="62">
        <f>SUMIF(Invoer!P:P,N34,Invoer!CV:CV)</f>
        <v>0</v>
      </c>
      <c r="R34" s="662" t="str">
        <f>Stam!F120</f>
        <v>422 Energie</v>
      </c>
      <c r="S34" s="662">
        <f>SUMIF(Invoer!P:P,R34,Invoer!V:V)+SUMIF(Invoer!CT:CT,R34,Invoer!CU:CU)</f>
        <v>0</v>
      </c>
      <c r="T34" s="663"/>
      <c r="V34" s="580">
        <f t="shared" si="9"/>
        <v>999</v>
      </c>
      <c r="W34" s="580">
        <f t="shared" si="10"/>
        <v>999</v>
      </c>
      <c r="AR34" s="6">
        <v>23</v>
      </c>
      <c r="AS34" s="6">
        <v>85</v>
      </c>
      <c r="AT34" s="6" t="str">
        <f>Stam!F26</f>
        <v>085 Prive overige 1</v>
      </c>
      <c r="AU34" s="6">
        <f t="shared" si="2"/>
        <v>999</v>
      </c>
      <c r="AV34" s="6">
        <f t="shared" si="11"/>
        <v>900</v>
      </c>
      <c r="AW34" s="6" t="str">
        <f t="shared" si="12"/>
        <v>900 Rentebaten</v>
      </c>
    </row>
    <row r="35" spans="3:49" x14ac:dyDescent="0.2">
      <c r="C35" s="83">
        <f t="shared" si="3"/>
        <v>999</v>
      </c>
      <c r="D35" s="599" t="str">
        <f t="shared" si="4"/>
        <v/>
      </c>
      <c r="E35" s="662" t="str">
        <f t="shared" si="5"/>
        <v/>
      </c>
      <c r="F35" s="662" t="str">
        <f t="shared" si="6"/>
        <v/>
      </c>
      <c r="H35" s="599" t="str">
        <f t="shared" si="7"/>
        <v/>
      </c>
      <c r="I35" s="662" t="str">
        <f t="shared" si="0"/>
        <v/>
      </c>
      <c r="J35" s="662" t="str">
        <f t="shared" si="8"/>
        <v/>
      </c>
      <c r="K35" s="83">
        <f t="shared" si="1"/>
        <v>999</v>
      </c>
      <c r="L35" s="580">
        <v>24</v>
      </c>
      <c r="M35" s="580">
        <v>35</v>
      </c>
      <c r="N35" s="6" t="str">
        <f>Stam!F27</f>
        <v>086 Prive overige 2</v>
      </c>
      <c r="O35" s="828">
        <f>SUMIF(Invoer!P:P,N35,Invoer!V:V)+SUMIF(Invoer!CT:CT,N35,Invoer!CU:CU)</f>
        <v>0</v>
      </c>
      <c r="P35" s="62">
        <f>SUMIF(Invoer!P:P,N35,Invoer!CV:CV)</f>
        <v>0</v>
      </c>
      <c r="R35" s="662" t="str">
        <f>Stam!F121</f>
        <v>423 Huisvestingsheffingen</v>
      </c>
      <c r="S35" s="662">
        <f>SUMIF(Invoer!P:P,R35,Invoer!V:V)+SUMIF(Invoer!CT:CT,R35,Invoer!CU:CU)</f>
        <v>0</v>
      </c>
      <c r="T35" s="663"/>
      <c r="V35" s="580">
        <f t="shared" si="9"/>
        <v>999</v>
      </c>
      <c r="W35" s="580">
        <f t="shared" si="10"/>
        <v>999</v>
      </c>
      <c r="AR35" s="6">
        <v>24</v>
      </c>
      <c r="AS35" s="6">
        <v>86</v>
      </c>
      <c r="AT35" s="6" t="str">
        <f>Stam!F27</f>
        <v>086 Prive overige 2</v>
      </c>
      <c r="AU35" s="6">
        <f t="shared" si="2"/>
        <v>999</v>
      </c>
      <c r="AV35" s="6">
        <f t="shared" si="11"/>
        <v>998</v>
      </c>
      <c r="AW35" s="6" t="str">
        <f t="shared" si="12"/>
        <v xml:space="preserve"> -</v>
      </c>
    </row>
    <row r="36" spans="3:49" x14ac:dyDescent="0.2">
      <c r="C36" s="83">
        <f t="shared" si="3"/>
        <v>999</v>
      </c>
      <c r="D36" s="599" t="str">
        <f t="shared" si="4"/>
        <v/>
      </c>
      <c r="E36" s="662" t="str">
        <f t="shared" si="5"/>
        <v/>
      </c>
      <c r="F36" s="662" t="str">
        <f t="shared" si="6"/>
        <v/>
      </c>
      <c r="H36" s="599" t="str">
        <f t="shared" si="7"/>
        <v/>
      </c>
      <c r="I36" s="662" t="str">
        <f t="shared" si="0"/>
        <v/>
      </c>
      <c r="J36" s="662" t="str">
        <f t="shared" si="8"/>
        <v/>
      </c>
      <c r="K36" s="83">
        <f t="shared" si="1"/>
        <v>999</v>
      </c>
      <c r="L36" s="580">
        <v>25</v>
      </c>
      <c r="M36" s="580">
        <v>36</v>
      </c>
      <c r="N36" s="6" t="str">
        <f>Stam!F28</f>
        <v>087 Prive overige 3</v>
      </c>
      <c r="O36" s="828">
        <f>SUMIF(Invoer!P:P,N36,Invoer!V:V)+SUMIF(Invoer!CT:CT,N36,Invoer!CU:CU)</f>
        <v>0</v>
      </c>
      <c r="P36" s="62">
        <f>SUMIF(Invoer!P:P,N36,Invoer!CV:CV)</f>
        <v>0</v>
      </c>
      <c r="R36" s="662" t="str">
        <f>Stam!F122</f>
        <v>424 Overige huisvest. ko 1</v>
      </c>
      <c r="S36" s="662">
        <f>SUMIF(Invoer!P:P,R36,Invoer!V:V)+SUMIF(Invoer!CT:CT,R36,Invoer!CU:CU)</f>
        <v>0</v>
      </c>
      <c r="T36" s="663"/>
      <c r="V36" s="580">
        <f t="shared" si="9"/>
        <v>999</v>
      </c>
      <c r="W36" s="580">
        <f t="shared" si="10"/>
        <v>999</v>
      </c>
      <c r="AR36" s="6">
        <v>25</v>
      </c>
      <c r="AS36" s="6">
        <v>87</v>
      </c>
      <c r="AT36" s="6" t="str">
        <f>Stam!F28</f>
        <v>087 Prive overige 3</v>
      </c>
      <c r="AU36" s="6">
        <f t="shared" si="2"/>
        <v>999</v>
      </c>
      <c r="AV36" s="6">
        <f t="shared" si="11"/>
        <v>998</v>
      </c>
      <c r="AW36" s="6" t="str">
        <f t="shared" si="12"/>
        <v xml:space="preserve"> -</v>
      </c>
    </row>
    <row r="37" spans="3:49" x14ac:dyDescent="0.2">
      <c r="C37" s="83">
        <f t="shared" si="3"/>
        <v>999</v>
      </c>
      <c r="D37" s="599" t="str">
        <f t="shared" si="4"/>
        <v/>
      </c>
      <c r="E37" s="662" t="str">
        <f t="shared" si="5"/>
        <v/>
      </c>
      <c r="F37" s="662" t="str">
        <f t="shared" si="6"/>
        <v/>
      </c>
      <c r="H37" s="599" t="str">
        <f t="shared" si="7"/>
        <v/>
      </c>
      <c r="I37" s="662" t="str">
        <f t="shared" si="0"/>
        <v/>
      </c>
      <c r="J37" s="662" t="str">
        <f t="shared" si="8"/>
        <v/>
      </c>
      <c r="K37" s="83">
        <f t="shared" si="1"/>
        <v>999</v>
      </c>
      <c r="L37" s="580">
        <v>26</v>
      </c>
      <c r="M37" s="580">
        <v>37</v>
      </c>
      <c r="N37" s="6" t="str">
        <f>Stam!F29</f>
        <v>088 Prive overige 4</v>
      </c>
      <c r="O37" s="828">
        <f>SUMIF(Invoer!P:P,N37,Invoer!V:V)+SUMIF(Invoer!CT:CT,N37,Invoer!CU:CU)</f>
        <v>0</v>
      </c>
      <c r="P37" s="62">
        <f>SUMIF(Invoer!P:P,N37,Invoer!CV:CV)</f>
        <v>0</v>
      </c>
      <c r="R37" s="662" t="str">
        <f>Stam!F123</f>
        <v>425 Overige huisvest. ko 2</v>
      </c>
      <c r="S37" s="662">
        <f>SUMIF(Invoer!P:P,R37,Invoer!V:V)+SUMIF(Invoer!CT:CT,R37,Invoer!CU:CU)</f>
        <v>0</v>
      </c>
      <c r="T37" s="663"/>
      <c r="V37" s="580">
        <f t="shared" si="9"/>
        <v>999</v>
      </c>
      <c r="W37" s="580">
        <f t="shared" si="10"/>
        <v>999</v>
      </c>
      <c r="AR37" s="6">
        <v>26</v>
      </c>
      <c r="AS37" s="6">
        <v>88</v>
      </c>
      <c r="AT37" s="6" t="str">
        <f>Stam!F29</f>
        <v>088 Prive overige 4</v>
      </c>
      <c r="AU37" s="6">
        <f t="shared" si="2"/>
        <v>999</v>
      </c>
      <c r="AV37" s="6">
        <f t="shared" si="11"/>
        <v>998</v>
      </c>
      <c r="AW37" s="6" t="str">
        <f t="shared" si="12"/>
        <v xml:space="preserve"> -</v>
      </c>
    </row>
    <row r="38" spans="3:49" x14ac:dyDescent="0.2">
      <c r="C38" s="83">
        <f t="shared" si="3"/>
        <v>999</v>
      </c>
      <c r="D38" s="599" t="str">
        <f t="shared" si="4"/>
        <v/>
      </c>
      <c r="E38" s="662" t="str">
        <f t="shared" si="5"/>
        <v/>
      </c>
      <c r="F38" s="662" t="str">
        <f t="shared" si="6"/>
        <v/>
      </c>
      <c r="H38" s="599" t="str">
        <f t="shared" si="7"/>
        <v/>
      </c>
      <c r="I38" s="662" t="str">
        <f t="shared" si="0"/>
        <v/>
      </c>
      <c r="J38" s="662" t="str">
        <f t="shared" si="8"/>
        <v/>
      </c>
      <c r="K38" s="83">
        <f t="shared" si="1"/>
        <v>999</v>
      </c>
      <c r="L38" s="580">
        <v>27</v>
      </c>
      <c r="M38" s="580">
        <v>38</v>
      </c>
      <c r="N38" s="6" t="str">
        <f>Stam!F30</f>
        <v>089 Prive overige 5</v>
      </c>
      <c r="O38" s="828">
        <f>SUMIF(Invoer!P:P,N38,Invoer!V:V)+SUMIF(Invoer!CT:CT,N38,Invoer!CU:CU)</f>
        <v>0</v>
      </c>
      <c r="P38" s="62">
        <f>SUMIF(Invoer!P:P,N38,Invoer!CV:CV)</f>
        <v>0</v>
      </c>
      <c r="R38" s="662" t="str">
        <f>Stam!F124</f>
        <v>426 Overige huisvestingskost</v>
      </c>
      <c r="S38" s="662">
        <f>SUMIF(Invoer!P:P,R38,Invoer!V:V)+SUMIF(Invoer!CT:CT,R38,Invoer!CU:CU)</f>
        <v>0</v>
      </c>
      <c r="T38" s="663"/>
      <c r="V38" s="580">
        <f t="shared" si="9"/>
        <v>999</v>
      </c>
      <c r="W38" s="580">
        <f t="shared" si="10"/>
        <v>999</v>
      </c>
      <c r="AR38" s="6">
        <v>27</v>
      </c>
      <c r="AS38" s="6">
        <v>89</v>
      </c>
      <c r="AT38" s="6" t="str">
        <f>Stam!F30</f>
        <v>089 Prive overige 5</v>
      </c>
      <c r="AU38" s="6">
        <f t="shared" si="2"/>
        <v>999</v>
      </c>
      <c r="AV38" s="6">
        <f t="shared" si="11"/>
        <v>998</v>
      </c>
      <c r="AW38" s="6" t="str">
        <f t="shared" si="12"/>
        <v xml:space="preserve"> -</v>
      </c>
    </row>
    <row r="39" spans="3:49" x14ac:dyDescent="0.2">
      <c r="C39" s="83">
        <f t="shared" si="3"/>
        <v>999</v>
      </c>
      <c r="D39" s="599" t="str">
        <f t="shared" si="4"/>
        <v/>
      </c>
      <c r="E39" s="662" t="str">
        <f t="shared" si="5"/>
        <v/>
      </c>
      <c r="F39" s="662" t="str">
        <f t="shared" si="6"/>
        <v/>
      </c>
      <c r="H39" s="599" t="str">
        <f t="shared" si="7"/>
        <v/>
      </c>
      <c r="I39" s="662" t="str">
        <f t="shared" si="0"/>
        <v/>
      </c>
      <c r="J39" s="662" t="str">
        <f t="shared" si="8"/>
        <v/>
      </c>
      <c r="K39" s="83">
        <f t="shared" si="1"/>
        <v>999</v>
      </c>
      <c r="L39" s="580">
        <v>28</v>
      </c>
      <c r="M39" s="580">
        <v>39</v>
      </c>
      <c r="N39" s="6" t="str">
        <f>Stam!F31</f>
        <v>090 Eigen vermogen</v>
      </c>
      <c r="O39" s="828">
        <f>SUMIF(Invoer!P:P,N39,Invoer!V:V)+SUMIF(Invoer!CT:CT,N39,Invoer!CU:CU)</f>
        <v>-260</v>
      </c>
      <c r="P39" s="62">
        <f>SUMIF(Invoer!P:P,N39,Invoer!CV:CV)</f>
        <v>-260</v>
      </c>
      <c r="R39" s="662" t="str">
        <f>Stam!F125</f>
        <v>427 Vrij</v>
      </c>
      <c r="S39" s="662">
        <f>SUMIF(Invoer!P:P,R39,Invoer!V:V)+SUMIF(Invoer!CT:CT,R39,Invoer!CU:CU)</f>
        <v>0</v>
      </c>
      <c r="T39" s="663"/>
      <c r="V39" s="580">
        <f t="shared" si="9"/>
        <v>39</v>
      </c>
      <c r="W39" s="580">
        <f t="shared" si="10"/>
        <v>999</v>
      </c>
      <c r="AR39" s="6">
        <v>28</v>
      </c>
      <c r="AS39" s="6">
        <v>90</v>
      </c>
      <c r="AT39" s="6" t="str">
        <f>Stam!F31</f>
        <v>090 Eigen vermogen</v>
      </c>
      <c r="AU39" s="6">
        <f t="shared" si="2"/>
        <v>90</v>
      </c>
      <c r="AV39" s="6">
        <f t="shared" si="11"/>
        <v>998</v>
      </c>
      <c r="AW39" s="6" t="str">
        <f t="shared" si="12"/>
        <v xml:space="preserve"> -</v>
      </c>
    </row>
    <row r="40" spans="3:49" x14ac:dyDescent="0.2">
      <c r="C40" s="83">
        <f t="shared" si="3"/>
        <v>999</v>
      </c>
      <c r="D40" s="599" t="str">
        <f t="shared" si="4"/>
        <v/>
      </c>
      <c r="E40" s="662" t="str">
        <f t="shared" si="5"/>
        <v/>
      </c>
      <c r="F40" s="662" t="str">
        <f t="shared" si="6"/>
        <v/>
      </c>
      <c r="H40" s="599" t="str">
        <f t="shared" si="7"/>
        <v/>
      </c>
      <c r="I40" s="662" t="str">
        <f t="shared" si="0"/>
        <v/>
      </c>
      <c r="J40" s="662" t="str">
        <f t="shared" si="8"/>
        <v/>
      </c>
      <c r="K40" s="83">
        <f t="shared" si="1"/>
        <v>999</v>
      </c>
      <c r="L40" s="580">
        <v>29</v>
      </c>
      <c r="M40" s="580">
        <v>40</v>
      </c>
      <c r="N40" s="6" t="str">
        <f>Stam!F32</f>
        <v>100 Maatschapp kapitaal</v>
      </c>
      <c r="O40" s="828">
        <f>SUMIF(Invoer!P:P,N40,Invoer!V:V)+SUMIF(Invoer!CT:CT,N40,Invoer!CU:CU)</f>
        <v>0</v>
      </c>
      <c r="P40" s="62">
        <f>SUMIF(Invoer!P:P,N40,Invoer!CV:CV)</f>
        <v>0</v>
      </c>
      <c r="R40" s="662" t="str">
        <f>Stam!F126</f>
        <v>428 Vrij</v>
      </c>
      <c r="S40" s="662">
        <f>SUMIF(Invoer!P:P,R40,Invoer!V:V)+SUMIF(Invoer!CT:CT,R40,Invoer!CU:CU)</f>
        <v>0</v>
      </c>
      <c r="T40" s="663"/>
      <c r="V40" s="580">
        <f t="shared" si="9"/>
        <v>999</v>
      </c>
      <c r="W40" s="580">
        <f t="shared" si="10"/>
        <v>999</v>
      </c>
      <c r="AR40" s="6">
        <v>29</v>
      </c>
      <c r="AS40" s="6">
        <v>100</v>
      </c>
      <c r="AT40" s="6" t="str">
        <f>Stam!F32</f>
        <v>100 Maatschapp kapitaal</v>
      </c>
      <c r="AU40" s="6">
        <f t="shared" si="2"/>
        <v>999</v>
      </c>
      <c r="AV40" s="6">
        <f t="shared" si="11"/>
        <v>998</v>
      </c>
      <c r="AW40" s="6" t="str">
        <f t="shared" si="12"/>
        <v xml:space="preserve"> -</v>
      </c>
    </row>
    <row r="41" spans="3:49" x14ac:dyDescent="0.2">
      <c r="C41" s="83">
        <f t="shared" si="3"/>
        <v>999</v>
      </c>
      <c r="D41" s="599" t="str">
        <f t="shared" si="4"/>
        <v/>
      </c>
      <c r="E41" s="662" t="str">
        <f t="shared" si="5"/>
        <v/>
      </c>
      <c r="F41" s="662" t="str">
        <f t="shared" si="6"/>
        <v/>
      </c>
      <c r="H41" s="599" t="str">
        <f t="shared" si="7"/>
        <v/>
      </c>
      <c r="I41" s="662" t="str">
        <f t="shared" si="0"/>
        <v/>
      </c>
      <c r="J41" s="662" t="str">
        <f t="shared" si="8"/>
        <v/>
      </c>
      <c r="K41" s="83">
        <f t="shared" si="1"/>
        <v>999</v>
      </c>
      <c r="L41" s="580">
        <v>30</v>
      </c>
      <c r="M41" s="580">
        <v>41</v>
      </c>
      <c r="N41" s="6" t="str">
        <f>Stam!F33</f>
        <v>105 Aandelen in portefeuile</v>
      </c>
      <c r="O41" s="828">
        <f>SUMIF(Invoer!P:P,N41,Invoer!V:V)+SUMIF(Invoer!CT:CT,N41,Invoer!CU:CU)</f>
        <v>0</v>
      </c>
      <c r="P41" s="62">
        <f>SUMIF(Invoer!P:P,N41,Invoer!CV:CV)</f>
        <v>0</v>
      </c>
      <c r="R41" s="662" t="str">
        <f>Stam!F127</f>
        <v>429 Vrij</v>
      </c>
      <c r="S41" s="662">
        <f>SUMIF(Invoer!P:P,R41,Invoer!V:V)+SUMIF(Invoer!CT:CT,R41,Invoer!CU:CU)</f>
        <v>0</v>
      </c>
      <c r="T41" s="663"/>
      <c r="V41" s="580">
        <f t="shared" si="9"/>
        <v>999</v>
      </c>
      <c r="W41" s="580">
        <f t="shared" si="10"/>
        <v>999</v>
      </c>
      <c r="AR41" s="6">
        <v>30</v>
      </c>
      <c r="AS41" s="6">
        <v>105</v>
      </c>
      <c r="AT41" s="6" t="str">
        <f>Stam!F33</f>
        <v>105 Aandelen in portefeuile</v>
      </c>
      <c r="AU41" s="6">
        <f t="shared" si="2"/>
        <v>999</v>
      </c>
      <c r="AV41" s="6">
        <f t="shared" si="11"/>
        <v>998</v>
      </c>
      <c r="AW41" s="6" t="str">
        <f t="shared" si="12"/>
        <v xml:space="preserve"> -</v>
      </c>
    </row>
    <row r="42" spans="3:49" x14ac:dyDescent="0.2">
      <c r="C42" s="83">
        <f t="shared" si="3"/>
        <v>999</v>
      </c>
      <c r="D42" s="599" t="str">
        <f t="shared" si="4"/>
        <v/>
      </c>
      <c r="E42" s="662" t="str">
        <f t="shared" si="5"/>
        <v/>
      </c>
      <c r="F42" s="662" t="str">
        <f t="shared" si="6"/>
        <v/>
      </c>
      <c r="H42" s="599" t="str">
        <f t="shared" si="7"/>
        <v/>
      </c>
      <c r="I42" s="662" t="str">
        <f t="shared" si="0"/>
        <v/>
      </c>
      <c r="J42" s="662" t="str">
        <f t="shared" si="8"/>
        <v/>
      </c>
      <c r="K42" s="83">
        <f t="shared" si="1"/>
        <v>999</v>
      </c>
      <c r="L42" s="580">
        <v>31</v>
      </c>
      <c r="M42" s="580">
        <v>42</v>
      </c>
      <c r="N42" s="6" t="str">
        <f>Stam!F34</f>
        <v>110 Geplaatst kapitaal</v>
      </c>
      <c r="O42" s="828">
        <f>SUMIF(Invoer!P:P,N42,Invoer!V:V)+SUMIF(Invoer!CT:CT,N42,Invoer!CU:CU)</f>
        <v>0</v>
      </c>
      <c r="P42" s="62">
        <f>SUMIF(Invoer!P:P,N42,Invoer!CV:CV)</f>
        <v>0</v>
      </c>
      <c r="R42" s="662" t="str">
        <f>Stam!F128</f>
        <v>430 Kantoorbenodigdheden</v>
      </c>
      <c r="S42" s="662">
        <f>SUMIF(Invoer!P:P,R42,Invoer!V:V)+SUMIF(Invoer!CT:CT,R42,Invoer!CU:CU)</f>
        <v>8.2644628099173545</v>
      </c>
      <c r="T42" s="663"/>
      <c r="V42" s="580">
        <f t="shared" si="9"/>
        <v>999</v>
      </c>
      <c r="W42" s="580">
        <f t="shared" si="10"/>
        <v>42</v>
      </c>
      <c r="AR42" s="6">
        <v>31</v>
      </c>
      <c r="AS42" s="6">
        <v>110</v>
      </c>
      <c r="AT42" s="6" t="str">
        <f>Stam!F34</f>
        <v>110 Geplaatst kapitaal</v>
      </c>
      <c r="AU42" s="6">
        <f t="shared" si="2"/>
        <v>999</v>
      </c>
      <c r="AV42" s="6">
        <f t="shared" si="11"/>
        <v>998</v>
      </c>
      <c r="AW42" s="6" t="str">
        <f t="shared" si="12"/>
        <v xml:space="preserve"> -</v>
      </c>
    </row>
    <row r="43" spans="3:49" x14ac:dyDescent="0.2">
      <c r="C43" s="83">
        <f t="shared" si="3"/>
        <v>999</v>
      </c>
      <c r="D43" s="599" t="str">
        <f t="shared" si="4"/>
        <v/>
      </c>
      <c r="E43" s="662" t="str">
        <f t="shared" si="5"/>
        <v/>
      </c>
      <c r="F43" s="662" t="str">
        <f t="shared" si="6"/>
        <v/>
      </c>
      <c r="H43" s="599" t="str">
        <f t="shared" si="7"/>
        <v/>
      </c>
      <c r="I43" s="662" t="str">
        <f t="shared" si="0"/>
        <v/>
      </c>
      <c r="J43" s="662" t="str">
        <f t="shared" si="8"/>
        <v/>
      </c>
      <c r="K43" s="83">
        <f t="shared" si="1"/>
        <v>999</v>
      </c>
      <c r="L43" s="580">
        <v>32</v>
      </c>
      <c r="M43" s="580">
        <v>43</v>
      </c>
      <c r="N43" s="6" t="str">
        <f>Stam!F35</f>
        <v>112 Algemene reserve</v>
      </c>
      <c r="O43" s="828">
        <f>SUMIF(Invoer!P:P,N43,Invoer!V:V)+SUMIF(Invoer!CT:CT,N43,Invoer!CU:CU)</f>
        <v>0</v>
      </c>
      <c r="P43" s="62">
        <f>SUMIF(Invoer!P:P,N43,Invoer!CV:CV)</f>
        <v>0</v>
      </c>
      <c r="R43" s="662" t="str">
        <f>Stam!F129</f>
        <v>431 Vakliteratuur</v>
      </c>
      <c r="S43" s="662">
        <f>SUMIF(Invoer!P:P,R43,Invoer!V:V)+SUMIF(Invoer!CT:CT,R43,Invoer!CU:CU)</f>
        <v>0</v>
      </c>
      <c r="T43" s="663"/>
      <c r="V43" s="580">
        <f t="shared" si="9"/>
        <v>999</v>
      </c>
      <c r="W43" s="580">
        <f t="shared" si="10"/>
        <v>999</v>
      </c>
      <c r="AR43" s="6">
        <v>32</v>
      </c>
      <c r="AS43" s="6">
        <v>112</v>
      </c>
      <c r="AT43" s="6" t="str">
        <f>Stam!F35</f>
        <v>112 Algemene reserve</v>
      </c>
      <c r="AU43" s="6">
        <f t="shared" si="2"/>
        <v>999</v>
      </c>
      <c r="AV43" s="6">
        <f t="shared" si="11"/>
        <v>998</v>
      </c>
      <c r="AW43" s="6" t="str">
        <f t="shared" si="12"/>
        <v xml:space="preserve"> -</v>
      </c>
    </row>
    <row r="44" spans="3:49" x14ac:dyDescent="0.2">
      <c r="C44" s="83">
        <f t="shared" si="3"/>
        <v>999</v>
      </c>
      <c r="D44" s="599" t="str">
        <f t="shared" si="4"/>
        <v/>
      </c>
      <c r="E44" s="662" t="str">
        <f t="shared" si="5"/>
        <v/>
      </c>
      <c r="F44" s="662" t="str">
        <f t="shared" si="6"/>
        <v/>
      </c>
      <c r="H44" s="599" t="str">
        <f t="shared" si="7"/>
        <v/>
      </c>
      <c r="I44" s="662" t="str">
        <f t="shared" si="0"/>
        <v/>
      </c>
      <c r="J44" s="662" t="str">
        <f t="shared" si="8"/>
        <v/>
      </c>
      <c r="K44" s="83">
        <f t="shared" ref="K44:K75" si="13">SMALL($W$12:$W$150,L44)</f>
        <v>999</v>
      </c>
      <c r="L44" s="580">
        <v>33</v>
      </c>
      <c r="M44" s="580">
        <v>44</v>
      </c>
      <c r="N44" s="6" t="str">
        <f>Stam!F36</f>
        <v>114 Overige reserve</v>
      </c>
      <c r="O44" s="828">
        <f>SUMIF(Invoer!P:P,N44,Invoer!V:V)+SUMIF(Invoer!CT:CT,N44,Invoer!CU:CU)</f>
        <v>0</v>
      </c>
      <c r="P44" s="62">
        <f>SUMIF(Invoer!P:P,N44,Invoer!CV:CV)</f>
        <v>0</v>
      </c>
      <c r="R44" s="662" t="str">
        <f>Stam!F130</f>
        <v>432 Contributie en abonn.</v>
      </c>
      <c r="S44" s="662">
        <f>SUMIF(Invoer!P:P,R44,Invoer!V:V)+SUMIF(Invoer!CT:CT,R44,Invoer!CU:CU)</f>
        <v>0</v>
      </c>
      <c r="T44" s="663"/>
      <c r="V44" s="580">
        <f t="shared" si="9"/>
        <v>999</v>
      </c>
      <c r="W44" s="580">
        <f t="shared" si="10"/>
        <v>999</v>
      </c>
      <c r="AR44" s="6">
        <v>33</v>
      </c>
      <c r="AS44" s="6">
        <v>114</v>
      </c>
      <c r="AT44" s="6" t="str">
        <f>Stam!F36</f>
        <v>114 Overige reserve</v>
      </c>
      <c r="AU44" s="6">
        <f t="shared" si="2"/>
        <v>999</v>
      </c>
      <c r="AV44" s="6">
        <f t="shared" si="11"/>
        <v>998</v>
      </c>
      <c r="AW44" s="6" t="str">
        <f t="shared" si="12"/>
        <v xml:space="preserve"> -</v>
      </c>
    </row>
    <row r="45" spans="3:49" x14ac:dyDescent="0.2">
      <c r="C45" s="83">
        <f t="shared" si="3"/>
        <v>999</v>
      </c>
      <c r="D45" s="599" t="str">
        <f t="shared" si="4"/>
        <v/>
      </c>
      <c r="E45" s="662" t="str">
        <f t="shared" si="5"/>
        <v/>
      </c>
      <c r="F45" s="662" t="str">
        <f t="shared" si="6"/>
        <v/>
      </c>
      <c r="H45" s="599" t="str">
        <f t="shared" si="7"/>
        <v/>
      </c>
      <c r="I45" s="662" t="str">
        <f t="shared" si="0"/>
        <v/>
      </c>
      <c r="J45" s="662" t="str">
        <f t="shared" si="8"/>
        <v/>
      </c>
      <c r="K45" s="83">
        <f t="shared" si="13"/>
        <v>999</v>
      </c>
      <c r="L45" s="580">
        <v>34</v>
      </c>
      <c r="M45" s="580">
        <v>45</v>
      </c>
      <c r="N45" s="6" t="str">
        <f>Stam!F37</f>
        <v>116 Overige reserve 2</v>
      </c>
      <c r="O45" s="828">
        <f>SUMIF(Invoer!P:P,N45,Invoer!V:V)+SUMIF(Invoer!CT:CT,N45,Invoer!CU:CU)</f>
        <v>0</v>
      </c>
      <c r="P45" s="62">
        <f>SUMIF(Invoer!P:P,N45,Invoer!CV:CV)</f>
        <v>0</v>
      </c>
      <c r="R45" s="662" t="str">
        <f>Stam!F131</f>
        <v>433 Kleine aanschaffingen</v>
      </c>
      <c r="S45" s="662">
        <f>SUMIF(Invoer!P:P,R45,Invoer!V:V)+SUMIF(Invoer!CT:CT,R45,Invoer!CU:CU)</f>
        <v>0</v>
      </c>
      <c r="T45" s="663"/>
      <c r="V45" s="580">
        <f t="shared" si="9"/>
        <v>999</v>
      </c>
      <c r="W45" s="580">
        <f t="shared" si="10"/>
        <v>999</v>
      </c>
      <c r="AR45" s="6">
        <v>34</v>
      </c>
      <c r="AS45" s="6">
        <v>116</v>
      </c>
      <c r="AT45" s="6" t="str">
        <f>Stam!F37</f>
        <v>116 Overige reserve 2</v>
      </c>
      <c r="AU45" s="6">
        <f t="shared" si="2"/>
        <v>999</v>
      </c>
      <c r="AV45" s="6">
        <f t="shared" si="11"/>
        <v>998</v>
      </c>
      <c r="AW45" s="6" t="str">
        <f t="shared" si="12"/>
        <v xml:space="preserve"> -</v>
      </c>
    </row>
    <row r="46" spans="3:49" x14ac:dyDescent="0.2">
      <c r="C46" s="83">
        <f t="shared" si="3"/>
        <v>999</v>
      </c>
      <c r="D46" s="599" t="str">
        <f t="shared" si="4"/>
        <v/>
      </c>
      <c r="E46" s="662" t="str">
        <f t="shared" si="5"/>
        <v/>
      </c>
      <c r="F46" s="662" t="str">
        <f t="shared" si="6"/>
        <v/>
      </c>
      <c r="H46" s="599" t="str">
        <f t="shared" si="7"/>
        <v/>
      </c>
      <c r="I46" s="662" t="str">
        <f t="shared" si="0"/>
        <v/>
      </c>
      <c r="J46" s="662" t="str">
        <f t="shared" si="8"/>
        <v/>
      </c>
      <c r="K46" s="83">
        <f t="shared" si="13"/>
        <v>999</v>
      </c>
      <c r="L46" s="580">
        <v>35</v>
      </c>
      <c r="M46" s="580">
        <v>46</v>
      </c>
      <c r="N46" s="6" t="str">
        <f>Stam!F38</f>
        <v>118 Voorzieningen</v>
      </c>
      <c r="O46" s="828">
        <f>SUMIF(Invoer!P:P,N46,Invoer!V:V)+SUMIF(Invoer!CT:CT,N46,Invoer!CU:CU)</f>
        <v>0</v>
      </c>
      <c r="P46" s="62">
        <f>SUMIF(Invoer!P:P,N46,Invoer!CV:CV)</f>
        <v>0</v>
      </c>
      <c r="R46" s="662" t="str">
        <f>Stam!F132</f>
        <v>434 Porti</v>
      </c>
      <c r="S46" s="662">
        <f>SUMIF(Invoer!P:P,R46,Invoer!V:V)+SUMIF(Invoer!CT:CT,R46,Invoer!CU:CU)</f>
        <v>0</v>
      </c>
      <c r="T46" s="663"/>
      <c r="V46" s="580">
        <f t="shared" si="9"/>
        <v>999</v>
      </c>
      <c r="W46" s="580">
        <f t="shared" si="10"/>
        <v>999</v>
      </c>
      <c r="AR46" s="6">
        <v>35</v>
      </c>
      <c r="AS46" s="6">
        <v>118</v>
      </c>
      <c r="AT46" s="6" t="str">
        <f>Stam!F38</f>
        <v>118 Voorzieningen</v>
      </c>
      <c r="AU46" s="6">
        <f t="shared" si="2"/>
        <v>999</v>
      </c>
      <c r="AV46" s="6">
        <f t="shared" si="11"/>
        <v>998</v>
      </c>
      <c r="AW46" s="6" t="str">
        <f t="shared" si="12"/>
        <v xml:space="preserve"> -</v>
      </c>
    </row>
    <row r="47" spans="3:49" x14ac:dyDescent="0.2">
      <c r="C47" s="83">
        <f t="shared" si="3"/>
        <v>999</v>
      </c>
      <c r="D47" s="599" t="str">
        <f t="shared" si="4"/>
        <v/>
      </c>
      <c r="E47" s="662" t="str">
        <f t="shared" si="5"/>
        <v/>
      </c>
      <c r="F47" s="662" t="str">
        <f t="shared" si="6"/>
        <v/>
      </c>
      <c r="H47" s="599" t="str">
        <f t="shared" si="7"/>
        <v/>
      </c>
      <c r="I47" s="662" t="str">
        <f t="shared" si="0"/>
        <v/>
      </c>
      <c r="J47" s="662" t="str">
        <f t="shared" si="8"/>
        <v/>
      </c>
      <c r="K47" s="83">
        <f t="shared" si="13"/>
        <v>999</v>
      </c>
      <c r="L47" s="580">
        <v>36</v>
      </c>
      <c r="M47" s="580">
        <v>47</v>
      </c>
      <c r="N47" s="6" t="str">
        <f>Stam!F39</f>
        <v>120 Debiteuren</v>
      </c>
      <c r="O47" s="828">
        <f>SUMIF(Invoer!P:P,N47,Invoer!V:V)+SUMIF(Invoer!CT:CT,N47,Invoer!CU:CU)</f>
        <v>2863.06</v>
      </c>
      <c r="P47" s="62">
        <f>SUMIF(Invoer!P:P,N47,Invoer!CV:CV)</f>
        <v>0</v>
      </c>
      <c r="R47" s="662" t="str">
        <f>Stam!F133</f>
        <v>435 Telefonie en kabel</v>
      </c>
      <c r="S47" s="662">
        <f>SUMIF(Invoer!P:P,R47,Invoer!V:V)+SUMIF(Invoer!CT:CT,R47,Invoer!CU:CU)</f>
        <v>0</v>
      </c>
      <c r="T47" s="663"/>
      <c r="V47" s="862">
        <v>47</v>
      </c>
      <c r="W47" s="580">
        <f t="shared" si="10"/>
        <v>999</v>
      </c>
      <c r="AR47" s="6">
        <v>36</v>
      </c>
      <c r="AS47" s="6">
        <v>120</v>
      </c>
      <c r="AT47" s="6" t="str">
        <f>Stam!F39</f>
        <v>120 Debiteuren</v>
      </c>
      <c r="AU47" s="6">
        <f t="shared" si="2"/>
        <v>120</v>
      </c>
      <c r="AV47" s="6">
        <f t="shared" si="11"/>
        <v>998</v>
      </c>
      <c r="AW47" s="6" t="str">
        <f t="shared" si="12"/>
        <v xml:space="preserve"> -</v>
      </c>
    </row>
    <row r="48" spans="3:49" x14ac:dyDescent="0.2">
      <c r="C48" s="83">
        <f t="shared" si="3"/>
        <v>999</v>
      </c>
      <c r="D48" s="599" t="str">
        <f t="shared" si="4"/>
        <v/>
      </c>
      <c r="E48" s="662" t="str">
        <f t="shared" si="5"/>
        <v/>
      </c>
      <c r="F48" s="662" t="str">
        <f t="shared" si="6"/>
        <v/>
      </c>
      <c r="H48" s="599" t="str">
        <f t="shared" si="7"/>
        <v/>
      </c>
      <c r="I48" s="662" t="str">
        <f t="shared" si="0"/>
        <v/>
      </c>
      <c r="J48" s="662" t="str">
        <f t="shared" si="8"/>
        <v/>
      </c>
      <c r="K48" s="83">
        <f t="shared" si="13"/>
        <v>999</v>
      </c>
      <c r="L48" s="580">
        <v>37</v>
      </c>
      <c r="M48" s="580">
        <v>48</v>
      </c>
      <c r="N48" s="6" t="str">
        <f>Stam!F40</f>
        <v>130 Crediteuren</v>
      </c>
      <c r="O48" s="828">
        <f>SUMIF(Invoer!P:P,N48,Invoer!V:V)+SUMIF(Invoer!CT:CT,N48,Invoer!CU:CU)</f>
        <v>-415</v>
      </c>
      <c r="P48" s="62">
        <f>SUMIF(Invoer!P:P,N48,Invoer!CV:CV)</f>
        <v>0</v>
      </c>
      <c r="R48" s="662" t="str">
        <f>Stam!F134</f>
        <v>436 Aanschaf software</v>
      </c>
      <c r="S48" s="662">
        <f>SUMIF(Invoer!P:P,R48,Invoer!V:V)+SUMIF(Invoer!CT:CT,R48,Invoer!CU:CU)</f>
        <v>0</v>
      </c>
      <c r="T48" s="663"/>
      <c r="V48" s="862">
        <v>48</v>
      </c>
      <c r="W48" s="580">
        <f t="shared" si="10"/>
        <v>999</v>
      </c>
      <c r="AR48" s="6">
        <v>37</v>
      </c>
      <c r="AS48" s="6">
        <v>130</v>
      </c>
      <c r="AT48" s="6" t="str">
        <f>Stam!F40</f>
        <v>130 Crediteuren</v>
      </c>
      <c r="AU48" s="6">
        <f t="shared" si="2"/>
        <v>130</v>
      </c>
      <c r="AV48" s="6">
        <f t="shared" si="11"/>
        <v>998</v>
      </c>
      <c r="AW48" s="6" t="str">
        <f t="shared" si="12"/>
        <v xml:space="preserve"> -</v>
      </c>
    </row>
    <row r="49" spans="3:49" x14ac:dyDescent="0.2">
      <c r="C49" s="83">
        <f t="shared" si="3"/>
        <v>999</v>
      </c>
      <c r="D49" s="599" t="str">
        <f t="shared" si="4"/>
        <v/>
      </c>
      <c r="E49" s="662" t="str">
        <f t="shared" si="5"/>
        <v/>
      </c>
      <c r="F49" s="662" t="str">
        <f t="shared" si="6"/>
        <v/>
      </c>
      <c r="H49" s="599" t="str">
        <f t="shared" si="7"/>
        <v/>
      </c>
      <c r="I49" s="662" t="str">
        <f t="shared" si="0"/>
        <v/>
      </c>
      <c r="J49" s="662" t="str">
        <f t="shared" si="8"/>
        <v/>
      </c>
      <c r="K49" s="83">
        <f t="shared" si="13"/>
        <v>999</v>
      </c>
      <c r="L49" s="580">
        <v>38</v>
      </c>
      <c r="M49" s="580">
        <v>49</v>
      </c>
      <c r="N49" s="6" t="str">
        <f>Stam!F41</f>
        <v>150 Te vorderen btw boekjaar</v>
      </c>
      <c r="O49" s="186">
        <f>SUMIF(Invoer!P:P,N49,Invoer!V:V)+SUMIF(Invoer!CT:CT,N49,Invoer!CU:CU)+Invoer!BC5</f>
        <v>176.88247933884301</v>
      </c>
      <c r="P49" s="62">
        <f>SUMIF(Invoer!P:P,N49,Invoer!CV:CV)</f>
        <v>0</v>
      </c>
      <c r="R49" s="662" t="str">
        <f>Stam!F135</f>
        <v>437 Kosten automatisering</v>
      </c>
      <c r="S49" s="662">
        <f>SUMIF(Invoer!P:P,R49,Invoer!V:V)+SUMIF(Invoer!CT:CT,R49,Invoer!CU:CU)</f>
        <v>119.83471074380165</v>
      </c>
      <c r="T49" s="663">
        <v>120</v>
      </c>
      <c r="V49" s="580">
        <f t="shared" si="9"/>
        <v>49</v>
      </c>
      <c r="W49" s="580">
        <f t="shared" si="10"/>
        <v>49</v>
      </c>
      <c r="AR49" s="6">
        <v>38</v>
      </c>
      <c r="AS49" s="6">
        <v>150</v>
      </c>
      <c r="AT49" s="6" t="str">
        <f>Stam!F41</f>
        <v>150 Te vorderen btw boekjaar</v>
      </c>
      <c r="AU49" s="295">
        <v>998</v>
      </c>
      <c r="AV49" s="6">
        <f t="shared" si="11"/>
        <v>998</v>
      </c>
      <c r="AW49" s="6" t="str">
        <f t="shared" si="12"/>
        <v xml:space="preserve"> -</v>
      </c>
    </row>
    <row r="50" spans="3:49" x14ac:dyDescent="0.2">
      <c r="C50" s="83">
        <f t="shared" si="3"/>
        <v>999</v>
      </c>
      <c r="D50" s="599" t="str">
        <f t="shared" si="4"/>
        <v/>
      </c>
      <c r="E50" s="662" t="str">
        <f t="shared" si="5"/>
        <v/>
      </c>
      <c r="F50" s="662" t="str">
        <f t="shared" si="6"/>
        <v/>
      </c>
      <c r="H50" s="599" t="str">
        <f t="shared" si="7"/>
        <v/>
      </c>
      <c r="I50" s="662" t="str">
        <f t="shared" si="0"/>
        <v/>
      </c>
      <c r="J50" s="662" t="str">
        <f t="shared" si="8"/>
        <v/>
      </c>
      <c r="K50" s="83">
        <f t="shared" si="13"/>
        <v>999</v>
      </c>
      <c r="L50" s="580">
        <v>39</v>
      </c>
      <c r="M50" s="580">
        <v>50</v>
      </c>
      <c r="N50" s="6" t="str">
        <f>Stam!F42</f>
        <v>151 Te betalen btw privé</v>
      </c>
      <c r="O50" s="62">
        <f>SUMIF(Invoer!P:P,N50,Invoer!V:V)+SUMIF(Invoer!CT:CT,N50,Invoer!CU:CU)</f>
        <v>0</v>
      </c>
      <c r="P50" s="62">
        <f>SUMIF(Invoer!P:P,N50,Invoer!CV:CV)</f>
        <v>0</v>
      </c>
      <c r="R50" s="662" t="str">
        <f>Stam!F136</f>
        <v>438 Website</v>
      </c>
      <c r="S50" s="662">
        <f>SUMIF(Invoer!P:P,R50,Invoer!V:V)+SUMIF(Invoer!CT:CT,R50,Invoer!CU:CU)</f>
        <v>0</v>
      </c>
      <c r="T50" s="663"/>
      <c r="V50" s="580">
        <f t="shared" si="9"/>
        <v>999</v>
      </c>
      <c r="W50" s="580">
        <f t="shared" si="10"/>
        <v>999</v>
      </c>
      <c r="AR50" s="6">
        <v>39</v>
      </c>
      <c r="AS50" s="6">
        <v>151</v>
      </c>
      <c r="AT50" s="6" t="str">
        <f>Stam!F42</f>
        <v>151 Te betalen btw privé</v>
      </c>
      <c r="AU50" s="6">
        <f t="shared" si="2"/>
        <v>999</v>
      </c>
      <c r="AV50" s="6">
        <f t="shared" si="11"/>
        <v>999</v>
      </c>
      <c r="AW50" s="6" t="str">
        <f t="shared" si="12"/>
        <v xml:space="preserve"> -</v>
      </c>
    </row>
    <row r="51" spans="3:49" x14ac:dyDescent="0.2">
      <c r="C51" s="83">
        <f t="shared" si="3"/>
        <v>999</v>
      </c>
      <c r="D51" s="599" t="str">
        <f t="shared" si="4"/>
        <v/>
      </c>
      <c r="E51" s="662" t="str">
        <f t="shared" si="5"/>
        <v/>
      </c>
      <c r="F51" s="662" t="str">
        <f t="shared" si="6"/>
        <v/>
      </c>
      <c r="H51" s="599" t="str">
        <f t="shared" si="7"/>
        <v/>
      </c>
      <c r="I51" s="662" t="str">
        <f t="shared" si="0"/>
        <v/>
      </c>
      <c r="J51" s="662" t="str">
        <f t="shared" si="8"/>
        <v/>
      </c>
      <c r="K51" s="83">
        <f t="shared" si="13"/>
        <v>999</v>
      </c>
      <c r="L51" s="580">
        <v>40</v>
      </c>
      <c r="M51" s="580">
        <v>51</v>
      </c>
      <c r="N51" s="6" t="str">
        <f>Stam!F43</f>
        <v>152 Te betalen btw marge</v>
      </c>
      <c r="O51" s="62">
        <f>SUMIF(Invoer!P:P,N51,Invoer!V:V)+SUMIF(Invoer!CT:CT,N51,Invoer!CU:CU)</f>
        <v>0</v>
      </c>
      <c r="P51" s="62">
        <f>SUMIF(Invoer!P:P,N51,Invoer!CV:CV)</f>
        <v>0</v>
      </c>
      <c r="R51" s="662" t="str">
        <f>Stam!F137</f>
        <v>439 Verzekeringen</v>
      </c>
      <c r="S51" s="662">
        <f>SUMIF(Invoer!P:P,R51,Invoer!V:V)+SUMIF(Invoer!CT:CT,R51,Invoer!CU:CU)</f>
        <v>0</v>
      </c>
      <c r="T51" s="663"/>
      <c r="V51" s="580">
        <f t="shared" si="9"/>
        <v>999</v>
      </c>
      <c r="W51" s="580">
        <f t="shared" si="10"/>
        <v>999</v>
      </c>
      <c r="AR51" s="6">
        <v>40</v>
      </c>
      <c r="AS51" s="6">
        <v>152</v>
      </c>
      <c r="AT51" s="6" t="str">
        <f>Stam!F43</f>
        <v>152 Te betalen btw marge</v>
      </c>
      <c r="AU51" s="6">
        <f t="shared" si="2"/>
        <v>999</v>
      </c>
      <c r="AV51" s="6">
        <f t="shared" si="11"/>
        <v>999</v>
      </c>
      <c r="AW51" s="6" t="str">
        <f t="shared" si="12"/>
        <v xml:space="preserve"> -</v>
      </c>
    </row>
    <row r="52" spans="3:49" x14ac:dyDescent="0.2">
      <c r="C52" s="83">
        <f t="shared" si="3"/>
        <v>999</v>
      </c>
      <c r="D52" s="599" t="str">
        <f t="shared" si="4"/>
        <v/>
      </c>
      <c r="E52" s="662" t="str">
        <f t="shared" si="5"/>
        <v/>
      </c>
      <c r="F52" s="662" t="str">
        <f t="shared" si="6"/>
        <v/>
      </c>
      <c r="H52" s="599" t="str">
        <f t="shared" si="7"/>
        <v/>
      </c>
      <c r="I52" s="662" t="str">
        <f t="shared" si="0"/>
        <v/>
      </c>
      <c r="J52" s="662" t="str">
        <f t="shared" si="8"/>
        <v/>
      </c>
      <c r="K52" s="83">
        <f t="shared" si="13"/>
        <v>999</v>
      </c>
      <c r="L52" s="580">
        <v>41</v>
      </c>
      <c r="M52" s="580">
        <v>52</v>
      </c>
      <c r="N52" s="6" t="str">
        <f>Stam!F44</f>
        <v>153 Te bet btw bula verwerv.</v>
      </c>
      <c r="O52" s="62">
        <f>SUMIF(Invoer!P:P,N52,Invoer!V:V)+SUMIF(Invoer!CT:CT,N52,Invoer!CU:CU)</f>
        <v>0</v>
      </c>
      <c r="P52" s="62">
        <f>SUMIF(Invoer!P:P,N52,Invoer!CV:CV)</f>
        <v>0</v>
      </c>
      <c r="R52" s="662" t="str">
        <f>Stam!F138</f>
        <v>440 Algemene kosten</v>
      </c>
      <c r="S52" s="662">
        <f>SUMIF(Invoer!P:P,R52,Invoer!V:V)+SUMIF(Invoer!CT:CT,R52,Invoer!CU:CU)</f>
        <v>0</v>
      </c>
      <c r="T52" s="663"/>
      <c r="V52" s="580">
        <f t="shared" si="9"/>
        <v>999</v>
      </c>
      <c r="W52" s="862">
        <v>52</v>
      </c>
      <c r="AR52" s="6">
        <v>41</v>
      </c>
      <c r="AS52" s="6">
        <v>153</v>
      </c>
      <c r="AT52" s="6" t="str">
        <f>Stam!F44</f>
        <v>153 Te bet btw bula verwerv.</v>
      </c>
      <c r="AU52" s="6">
        <f t="shared" si="2"/>
        <v>999</v>
      </c>
      <c r="AV52" s="6">
        <f t="shared" si="11"/>
        <v>999</v>
      </c>
      <c r="AW52" s="6" t="str">
        <f t="shared" si="12"/>
        <v xml:space="preserve"> -</v>
      </c>
    </row>
    <row r="53" spans="3:49" x14ac:dyDescent="0.2">
      <c r="C53" s="83">
        <f t="shared" si="3"/>
        <v>999</v>
      </c>
      <c r="D53" s="599" t="str">
        <f t="shared" si="4"/>
        <v/>
      </c>
      <c r="E53" s="662" t="str">
        <f t="shared" si="5"/>
        <v/>
      </c>
      <c r="F53" s="662" t="str">
        <f t="shared" si="6"/>
        <v/>
      </c>
      <c r="H53" s="599" t="str">
        <f t="shared" si="7"/>
        <v/>
      </c>
      <c r="I53" s="662" t="str">
        <f t="shared" si="0"/>
        <v/>
      </c>
      <c r="J53" s="662" t="str">
        <f t="shared" si="8"/>
        <v/>
      </c>
      <c r="K53" s="83">
        <f t="shared" si="13"/>
        <v>999</v>
      </c>
      <c r="L53" s="580">
        <v>42</v>
      </c>
      <c r="M53" s="580">
        <v>53</v>
      </c>
      <c r="N53" s="6" t="str">
        <f>Stam!F45</f>
        <v>155 Te betalen btw boekjaar</v>
      </c>
      <c r="O53" s="186">
        <f>SUMIF(Invoer!P:P,N53,Invoer!V:V)+SUMIF(Invoer!CT:CT,N53,Invoer!CU:CU)+Invoer!BC6</f>
        <v>-585.92776859504124</v>
      </c>
      <c r="P53" s="62">
        <f>SUMIF(Invoer!P:P,N53,Invoer!CV:CV)</f>
        <v>0</v>
      </c>
      <c r="R53" s="662" t="str">
        <f>Stam!F139</f>
        <v>441 Overige algemene ko 1</v>
      </c>
      <c r="S53" s="662">
        <f>SUMIF(Invoer!P:P,R53,Invoer!V:V)+SUMIF(Invoer!CT:CT,R53,Invoer!CU:CU)</f>
        <v>0</v>
      </c>
      <c r="T53" s="663"/>
      <c r="V53" s="580">
        <f t="shared" si="9"/>
        <v>53</v>
      </c>
      <c r="W53" s="580">
        <f t="shared" si="10"/>
        <v>999</v>
      </c>
      <c r="AR53" s="6">
        <v>42</v>
      </c>
      <c r="AS53" s="6">
        <v>155</v>
      </c>
      <c r="AT53" s="6" t="str">
        <f>Stam!F45</f>
        <v>155 Te betalen btw boekjaar</v>
      </c>
      <c r="AU53" s="295">
        <v>998</v>
      </c>
      <c r="AV53" s="6">
        <f t="shared" si="11"/>
        <v>999</v>
      </c>
      <c r="AW53" s="6" t="str">
        <f t="shared" si="12"/>
        <v xml:space="preserve"> -</v>
      </c>
    </row>
    <row r="54" spans="3:49" x14ac:dyDescent="0.2">
      <c r="C54" s="83">
        <f t="shared" si="3"/>
        <v>999</v>
      </c>
      <c r="D54" s="599" t="str">
        <f t="shared" si="4"/>
        <v/>
      </c>
      <c r="E54" s="662" t="str">
        <f t="shared" si="5"/>
        <v/>
      </c>
      <c r="F54" s="662" t="str">
        <f t="shared" si="6"/>
        <v/>
      </c>
      <c r="H54" s="599" t="str">
        <f t="shared" si="7"/>
        <v/>
      </c>
      <c r="I54" s="662" t="str">
        <f t="shared" si="0"/>
        <v/>
      </c>
      <c r="J54" s="662" t="str">
        <f t="shared" si="8"/>
        <v/>
      </c>
      <c r="K54" s="83">
        <f t="shared" si="13"/>
        <v>999</v>
      </c>
      <c r="L54" s="580">
        <v>43</v>
      </c>
      <c r="M54" s="580">
        <v>54</v>
      </c>
      <c r="N54" s="6" t="str">
        <f>Stam!F46</f>
        <v>156 Saldi btw vorige jaren</v>
      </c>
      <c r="O54" s="62">
        <f>SUMIF(Invoer!P:P,N54,Invoer!V:V)+SUMIF(Invoer!CT:CT,N54,Invoer!CU:CU)</f>
        <v>0</v>
      </c>
      <c r="P54" s="62">
        <f>SUMIF(Invoer!P:P,N54,Invoer!CV:CV)</f>
        <v>0</v>
      </c>
      <c r="R54" s="662" t="str">
        <f>Stam!F140</f>
        <v>442 Overige algemene ko 2</v>
      </c>
      <c r="S54" s="662">
        <f>SUMIF(Invoer!P:P,R54,Invoer!V:V)+SUMIF(Invoer!CT:CT,R54,Invoer!CU:CU)</f>
        <v>0</v>
      </c>
      <c r="T54" s="663"/>
      <c r="V54" s="580">
        <f t="shared" si="9"/>
        <v>999</v>
      </c>
      <c r="W54" s="580">
        <f t="shared" si="10"/>
        <v>999</v>
      </c>
      <c r="AR54" s="6">
        <v>43</v>
      </c>
      <c r="AS54" s="6">
        <v>156</v>
      </c>
      <c r="AT54" s="6" t="str">
        <f>Stam!F46</f>
        <v>156 Saldi btw vorige jaren</v>
      </c>
      <c r="AU54" s="6">
        <f t="shared" si="2"/>
        <v>999</v>
      </c>
      <c r="AV54" s="6">
        <f t="shared" si="11"/>
        <v>999</v>
      </c>
      <c r="AW54" s="6" t="str">
        <f t="shared" si="12"/>
        <v xml:space="preserve"> -</v>
      </c>
    </row>
    <row r="55" spans="3:49" x14ac:dyDescent="0.2">
      <c r="C55" s="83">
        <f t="shared" si="3"/>
        <v>999</v>
      </c>
      <c r="D55" s="599" t="str">
        <f t="shared" si="4"/>
        <v/>
      </c>
      <c r="E55" s="662" t="str">
        <f t="shared" si="5"/>
        <v/>
      </c>
      <c r="F55" s="662" t="str">
        <f t="shared" si="6"/>
        <v/>
      </c>
      <c r="H55" s="599" t="str">
        <f t="shared" si="7"/>
        <v/>
      </c>
      <c r="I55" s="662" t="str">
        <f t="shared" si="0"/>
        <v/>
      </c>
      <c r="J55" s="662" t="str">
        <f t="shared" si="8"/>
        <v/>
      </c>
      <c r="K55" s="83">
        <f t="shared" si="13"/>
        <v>999</v>
      </c>
      <c r="L55" s="580">
        <v>44</v>
      </c>
      <c r="M55" s="580">
        <v>55</v>
      </c>
      <c r="N55" s="6" t="str">
        <f>Stam!F47</f>
        <v>157 Btw k-o regeling</v>
      </c>
      <c r="O55" s="828">
        <f>SUMIF(Invoer!P:P,N55,Invoer!V:V)+SUMIF(Invoer!CT:CT,N55,Invoer!CU:CU)</f>
        <v>0</v>
      </c>
      <c r="P55" s="62">
        <f>SUMIF(Invoer!P:P,N55,Invoer!CV:CV)</f>
        <v>0</v>
      </c>
      <c r="R55" s="662" t="str">
        <f>Stam!F141</f>
        <v>443 Publiciteit en advert.</v>
      </c>
      <c r="S55" s="662">
        <f>SUMIF(Invoer!P:P,R55,Invoer!V:V)+SUMIF(Invoer!CT:CT,R55,Invoer!CU:CU)</f>
        <v>14.87603305785124</v>
      </c>
      <c r="T55" s="663"/>
      <c r="V55" s="580">
        <f t="shared" si="9"/>
        <v>999</v>
      </c>
      <c r="W55" s="580">
        <f t="shared" si="10"/>
        <v>55</v>
      </c>
      <c r="AR55" s="6">
        <v>44</v>
      </c>
      <c r="AS55" s="6">
        <v>157</v>
      </c>
      <c r="AT55" s="6" t="str">
        <f>Stam!F47</f>
        <v>157 Btw k-o regeling</v>
      </c>
      <c r="AU55" s="6">
        <f t="shared" si="2"/>
        <v>999</v>
      </c>
      <c r="AV55" s="6">
        <f t="shared" si="11"/>
        <v>999</v>
      </c>
      <c r="AW55" s="6" t="str">
        <f t="shared" si="12"/>
        <v xml:space="preserve"> -</v>
      </c>
    </row>
    <row r="56" spans="3:49" x14ac:dyDescent="0.2">
      <c r="C56" s="83">
        <f t="shared" si="3"/>
        <v>999</v>
      </c>
      <c r="D56" s="599" t="str">
        <f t="shared" si="4"/>
        <v/>
      </c>
      <c r="E56" s="662" t="str">
        <f t="shared" si="5"/>
        <v/>
      </c>
      <c r="F56" s="662" t="str">
        <f t="shared" si="6"/>
        <v/>
      </c>
      <c r="H56" s="599" t="str">
        <f t="shared" si="7"/>
        <v/>
      </c>
      <c r="I56" s="662" t="str">
        <f t="shared" si="0"/>
        <v/>
      </c>
      <c r="J56" s="662" t="str">
        <f t="shared" si="8"/>
        <v/>
      </c>
      <c r="K56" s="83">
        <f t="shared" si="13"/>
        <v>999</v>
      </c>
      <c r="L56" s="580">
        <v>45</v>
      </c>
      <c r="M56" s="580">
        <v>56</v>
      </c>
      <c r="N56" s="6" t="str">
        <f>Stam!F48</f>
        <v>158 Betaalde btw boekjaar</v>
      </c>
      <c r="O56" s="62">
        <f>SUMIF(Invoer!P:P,N56,Invoer!V:V)+SUMIF(Invoer!CT:CT,N56,Invoer!CU:CU)</f>
        <v>0</v>
      </c>
      <c r="P56" s="62">
        <f>SUMIF(Invoer!P:P,N56,Invoer!CV:CV)</f>
        <v>0</v>
      </c>
      <c r="R56" s="662" t="str">
        <f>Stam!F142</f>
        <v>444 Vrij</v>
      </c>
      <c r="S56" s="662">
        <f>SUMIF(Invoer!P:P,R56,Invoer!V:V)+SUMIF(Invoer!CT:CT,R56,Invoer!CU:CU)</f>
        <v>0</v>
      </c>
      <c r="T56" s="663"/>
      <c r="V56" s="580">
        <f t="shared" si="9"/>
        <v>999</v>
      </c>
      <c r="W56" s="580">
        <f t="shared" si="10"/>
        <v>999</v>
      </c>
      <c r="AR56" s="6">
        <v>45</v>
      </c>
      <c r="AS56" s="6">
        <v>158</v>
      </c>
      <c r="AT56" s="6" t="str">
        <f>Stam!F48</f>
        <v>158 Betaalde btw boekjaar</v>
      </c>
      <c r="AU56" s="6">
        <f t="shared" si="2"/>
        <v>999</v>
      </c>
      <c r="AV56" s="6">
        <f t="shared" si="11"/>
        <v>999</v>
      </c>
      <c r="AW56" s="6" t="str">
        <f t="shared" si="12"/>
        <v xml:space="preserve"> -</v>
      </c>
    </row>
    <row r="57" spans="3:49" x14ac:dyDescent="0.2">
      <c r="C57" s="83">
        <f t="shared" si="3"/>
        <v>999</v>
      </c>
      <c r="D57" s="599" t="str">
        <f t="shared" si="4"/>
        <v/>
      </c>
      <c r="E57" s="662" t="str">
        <f t="shared" si="5"/>
        <v/>
      </c>
      <c r="F57" s="662" t="str">
        <f t="shared" si="6"/>
        <v/>
      </c>
      <c r="H57" s="599" t="str">
        <f t="shared" si="7"/>
        <v/>
      </c>
      <c r="I57" s="662" t="str">
        <f t="shared" si="0"/>
        <v/>
      </c>
      <c r="J57" s="662" t="str">
        <f t="shared" si="8"/>
        <v/>
      </c>
      <c r="K57" s="83">
        <f t="shared" si="13"/>
        <v>999</v>
      </c>
      <c r="L57" s="580">
        <v>46</v>
      </c>
      <c r="M57" s="580">
        <v>57</v>
      </c>
      <c r="N57" s="6" t="str">
        <f>Stam!F49</f>
        <v>159 Ontvangen btw boekjaar</v>
      </c>
      <c r="O57" s="62">
        <f>SUMIF(Invoer!P:P,N57,Invoer!V:V)+SUMIF(Invoer!CT:CT,N57,Invoer!CU:CU)</f>
        <v>0</v>
      </c>
      <c r="P57" s="62">
        <f>SUMIF(Invoer!P:P,N57,Invoer!CV:CV)</f>
        <v>0</v>
      </c>
      <c r="R57" s="662" t="str">
        <f>Stam!F143</f>
        <v>445 Voeding drank genot</v>
      </c>
      <c r="S57" s="662">
        <f>SUMIF(Invoer!P:P,R57,Invoer!V:V)+SUMIF(Invoer!CT:CT,R57,Invoer!CU:CU)</f>
        <v>0</v>
      </c>
      <c r="T57" s="663"/>
      <c r="V57" s="580">
        <f t="shared" si="9"/>
        <v>999</v>
      </c>
      <c r="W57" s="580">
        <f t="shared" si="10"/>
        <v>999</v>
      </c>
      <c r="AR57" s="6">
        <v>46</v>
      </c>
      <c r="AS57" s="6">
        <v>159</v>
      </c>
      <c r="AT57" s="6" t="str">
        <f>Stam!F49</f>
        <v>159 Ontvangen btw boekjaar</v>
      </c>
      <c r="AU57" s="6">
        <f t="shared" si="2"/>
        <v>999</v>
      </c>
      <c r="AV57" s="6">
        <f t="shared" si="11"/>
        <v>999</v>
      </c>
      <c r="AW57" s="6" t="str">
        <f t="shared" si="12"/>
        <v xml:space="preserve"> -</v>
      </c>
    </row>
    <row r="58" spans="3:49" x14ac:dyDescent="0.2">
      <c r="C58" s="83">
        <f t="shared" si="3"/>
        <v>999</v>
      </c>
      <c r="D58" s="599" t="str">
        <f t="shared" si="4"/>
        <v/>
      </c>
      <c r="E58" s="662" t="str">
        <f t="shared" si="5"/>
        <v/>
      </c>
      <c r="F58" s="662" t="str">
        <f t="shared" si="6"/>
        <v/>
      </c>
      <c r="H58" s="599" t="str">
        <f t="shared" si="7"/>
        <v/>
      </c>
      <c r="I58" s="662" t="str">
        <f t="shared" si="0"/>
        <v/>
      </c>
      <c r="J58" s="662" t="str">
        <f t="shared" si="8"/>
        <v/>
      </c>
      <c r="K58" s="83">
        <f t="shared" si="13"/>
        <v>999</v>
      </c>
      <c r="L58" s="580">
        <v>47</v>
      </c>
      <c r="M58" s="580">
        <v>58</v>
      </c>
      <c r="N58" s="6" t="str">
        <f>Stam!F50</f>
        <v>160 Voorziening debiteuren</v>
      </c>
      <c r="O58" s="62">
        <f>SUMIF(Invoer!P:P,N58,Invoer!V:V)+SUMIF(Invoer!CT:CT,N58,Invoer!CU:CU)</f>
        <v>0</v>
      </c>
      <c r="P58" s="62">
        <f>SUMIF(Invoer!P:P,N58,Invoer!CV:CV)</f>
        <v>0</v>
      </c>
      <c r="R58" s="662" t="str">
        <f>Stam!F144</f>
        <v>446 Representatie</v>
      </c>
      <c r="S58" s="662">
        <f>SUMIF(Invoer!P:P,R58,Invoer!V:V)+SUMIF(Invoer!CT:CT,R58,Invoer!CU:CU)</f>
        <v>0</v>
      </c>
      <c r="T58" s="663"/>
      <c r="V58" s="580">
        <f t="shared" si="9"/>
        <v>999</v>
      </c>
      <c r="W58" s="580">
        <f t="shared" si="10"/>
        <v>999</v>
      </c>
      <c r="AR58" s="6">
        <v>47</v>
      </c>
      <c r="AS58" s="6">
        <v>160</v>
      </c>
      <c r="AT58" s="6" t="str">
        <f>Stam!F50</f>
        <v>160 Voorziening debiteuren</v>
      </c>
      <c r="AU58" s="6">
        <f t="shared" si="2"/>
        <v>999</v>
      </c>
      <c r="AV58" s="6">
        <f t="shared" si="11"/>
        <v>999</v>
      </c>
      <c r="AW58" s="6" t="str">
        <f t="shared" si="12"/>
        <v xml:space="preserve"> -</v>
      </c>
    </row>
    <row r="59" spans="3:49" x14ac:dyDescent="0.2">
      <c r="C59" s="83">
        <f t="shared" si="3"/>
        <v>999</v>
      </c>
      <c r="D59" s="599" t="str">
        <f t="shared" si="4"/>
        <v/>
      </c>
      <c r="E59" s="662" t="str">
        <f t="shared" si="5"/>
        <v/>
      </c>
      <c r="F59" s="662" t="str">
        <f t="shared" si="6"/>
        <v/>
      </c>
      <c r="H59" s="599" t="str">
        <f t="shared" si="7"/>
        <v/>
      </c>
      <c r="I59" s="662" t="str">
        <f t="shared" si="0"/>
        <v/>
      </c>
      <c r="J59" s="662" t="str">
        <f t="shared" si="8"/>
        <v/>
      </c>
      <c r="K59" s="83">
        <f t="shared" si="13"/>
        <v>999</v>
      </c>
      <c r="L59" s="580">
        <v>48</v>
      </c>
      <c r="M59" s="580">
        <v>59</v>
      </c>
      <c r="N59" s="6" t="str">
        <f>Stam!F51</f>
        <v>165 Overige vorderingen</v>
      </c>
      <c r="O59" s="62">
        <f>SUMIF(Invoer!P:P,N59,Invoer!V:V)+SUMIF(Invoer!CT:CT,N59,Invoer!CU:CU)</f>
        <v>0</v>
      </c>
      <c r="P59" s="62">
        <f>SUMIF(Invoer!P:P,N59,Invoer!CV:CV)</f>
        <v>0</v>
      </c>
      <c r="R59" s="662" t="str">
        <f>Stam!F145</f>
        <v>447 Overige representatie</v>
      </c>
      <c r="S59" s="662">
        <f>SUMIF(Invoer!P:P,R59,Invoer!V:V)+SUMIF(Invoer!CT:CT,R59,Invoer!CU:CU)</f>
        <v>0</v>
      </c>
      <c r="T59" s="663"/>
      <c r="V59" s="580">
        <f t="shared" si="9"/>
        <v>999</v>
      </c>
      <c r="W59" s="580">
        <f t="shared" si="10"/>
        <v>999</v>
      </c>
      <c r="AR59" s="6">
        <v>48</v>
      </c>
      <c r="AS59" s="6">
        <v>165</v>
      </c>
      <c r="AT59" s="6" t="str">
        <f>Stam!F51</f>
        <v>165 Overige vorderingen</v>
      </c>
      <c r="AU59" s="6">
        <f t="shared" si="2"/>
        <v>999</v>
      </c>
      <c r="AV59" s="6">
        <f t="shared" si="11"/>
        <v>999</v>
      </c>
      <c r="AW59" s="6" t="str">
        <f t="shared" si="12"/>
        <v xml:space="preserve"> -</v>
      </c>
    </row>
    <row r="60" spans="3:49" x14ac:dyDescent="0.2">
      <c r="C60" s="83">
        <f t="shared" si="3"/>
        <v>999</v>
      </c>
      <c r="D60" s="599" t="str">
        <f t="shared" si="4"/>
        <v/>
      </c>
      <c r="E60" s="662" t="str">
        <f t="shared" si="5"/>
        <v/>
      </c>
      <c r="F60" s="662" t="str">
        <f t="shared" si="6"/>
        <v/>
      </c>
      <c r="H60" s="599" t="str">
        <f t="shared" si="7"/>
        <v/>
      </c>
      <c r="I60" s="662" t="str">
        <f t="shared" si="0"/>
        <v/>
      </c>
      <c r="J60" s="662" t="str">
        <f t="shared" si="8"/>
        <v/>
      </c>
      <c r="K60" s="83">
        <f t="shared" si="13"/>
        <v>999</v>
      </c>
      <c r="L60" s="580">
        <v>49</v>
      </c>
      <c r="M60" s="580">
        <v>60</v>
      </c>
      <c r="N60" s="6" t="str">
        <f>Stam!F52</f>
        <v>170 Overige vorderingen 2</v>
      </c>
      <c r="O60" s="62">
        <f>SUMIF(Invoer!P:P,N60,Invoer!V:V)+SUMIF(Invoer!CT:CT,N60,Invoer!CU:CU)</f>
        <v>0</v>
      </c>
      <c r="P60" s="62">
        <f>SUMIF(Invoer!P:P,N60,Invoer!CV:CV)</f>
        <v>0</v>
      </c>
      <c r="R60" s="662" t="str">
        <f>Stam!F146</f>
        <v>448 Vrij</v>
      </c>
      <c r="S60" s="662">
        <f>SUMIF(Invoer!P:P,R60,Invoer!V:V)+SUMIF(Invoer!CT:CT,R60,Invoer!CU:CU)</f>
        <v>0</v>
      </c>
      <c r="T60" s="663"/>
      <c r="V60" s="580">
        <f t="shared" si="9"/>
        <v>999</v>
      </c>
      <c r="W60" s="580">
        <f t="shared" si="10"/>
        <v>999</v>
      </c>
      <c r="AR60" s="6">
        <v>49</v>
      </c>
      <c r="AS60" s="6">
        <v>170</v>
      </c>
      <c r="AT60" s="6" t="str">
        <f>Stam!F52</f>
        <v>170 Overige vorderingen 2</v>
      </c>
      <c r="AU60" s="6">
        <f t="shared" si="2"/>
        <v>999</v>
      </c>
      <c r="AV60" s="6">
        <f t="shared" si="11"/>
        <v>999</v>
      </c>
      <c r="AW60" s="6" t="str">
        <f t="shared" si="12"/>
        <v xml:space="preserve"> -</v>
      </c>
    </row>
    <row r="61" spans="3:49" x14ac:dyDescent="0.2">
      <c r="C61" s="83">
        <f t="shared" si="3"/>
        <v>999</v>
      </c>
      <c r="D61" s="599" t="str">
        <f t="shared" si="4"/>
        <v/>
      </c>
      <c r="E61" s="662" t="str">
        <f t="shared" si="5"/>
        <v/>
      </c>
      <c r="F61" s="662" t="str">
        <f t="shared" si="6"/>
        <v/>
      </c>
      <c r="H61" s="599" t="str">
        <f t="shared" si="7"/>
        <v/>
      </c>
      <c r="I61" s="662" t="str">
        <f t="shared" si="0"/>
        <v/>
      </c>
      <c r="J61" s="662" t="str">
        <f t="shared" si="8"/>
        <v/>
      </c>
      <c r="K61" s="83">
        <f t="shared" si="13"/>
        <v>999</v>
      </c>
      <c r="L61" s="580">
        <v>50</v>
      </c>
      <c r="M61" s="580">
        <v>61</v>
      </c>
      <c r="N61" s="6" t="str">
        <f>Stam!F53</f>
        <v>171 Overige vorderingen 3</v>
      </c>
      <c r="O61" s="62">
        <f>SUMIF(Invoer!P:P,N61,Invoer!V:V)+SUMIF(Invoer!CT:CT,N61,Invoer!CU:CU)</f>
        <v>0</v>
      </c>
      <c r="P61" s="62">
        <f>SUMIF(Invoer!P:P,N61,Invoer!CV:CV)</f>
        <v>0</v>
      </c>
      <c r="R61" s="662" t="str">
        <f>Stam!F147</f>
        <v>449 Vrij</v>
      </c>
      <c r="S61" s="662">
        <f>SUMIF(Invoer!P:P,R61,Invoer!V:V)+SUMIF(Invoer!CT:CT,R61,Invoer!CU:CU)</f>
        <v>0</v>
      </c>
      <c r="T61" s="663"/>
      <c r="V61" s="580">
        <f t="shared" si="9"/>
        <v>999</v>
      </c>
      <c r="W61" s="580">
        <f t="shared" si="10"/>
        <v>999</v>
      </c>
      <c r="AR61" s="6">
        <v>50</v>
      </c>
      <c r="AS61" s="6">
        <v>171</v>
      </c>
      <c r="AT61" s="6" t="str">
        <f>Stam!F53</f>
        <v>171 Overige vorderingen 3</v>
      </c>
      <c r="AU61" s="6">
        <f t="shared" si="2"/>
        <v>999</v>
      </c>
      <c r="AV61" s="6">
        <f t="shared" si="11"/>
        <v>999</v>
      </c>
      <c r="AW61" s="6" t="str">
        <f t="shared" si="12"/>
        <v xml:space="preserve"> -</v>
      </c>
    </row>
    <row r="62" spans="3:49" x14ac:dyDescent="0.2">
      <c r="C62" s="83">
        <f t="shared" si="3"/>
        <v>999</v>
      </c>
      <c r="D62" s="599" t="str">
        <f t="shared" si="4"/>
        <v/>
      </c>
      <c r="E62" s="662" t="str">
        <f t="shared" si="5"/>
        <v/>
      </c>
      <c r="F62" s="662" t="str">
        <f t="shared" si="6"/>
        <v/>
      </c>
      <c r="H62" s="599" t="str">
        <f t="shared" si="7"/>
        <v/>
      </c>
      <c r="I62" s="662" t="str">
        <f t="shared" si="0"/>
        <v/>
      </c>
      <c r="J62" s="662" t="str">
        <f t="shared" si="8"/>
        <v/>
      </c>
      <c r="K62" s="83">
        <f t="shared" si="13"/>
        <v>999</v>
      </c>
      <c r="L62" s="580">
        <v>51</v>
      </c>
      <c r="M62" s="580">
        <v>62</v>
      </c>
      <c r="N62" s="6" t="str">
        <f>Stam!F54</f>
        <v>172 Overige vorderingen 4</v>
      </c>
      <c r="O62" s="62">
        <f>SUMIF(Invoer!P:P,N62,Invoer!V:V)+SUMIF(Invoer!CT:CT,N62,Invoer!CU:CU)</f>
        <v>0</v>
      </c>
      <c r="P62" s="62">
        <f>SUMIF(Invoer!P:P,N62,Invoer!CV:CV)</f>
        <v>0</v>
      </c>
      <c r="R62" s="662" t="str">
        <f>Stam!F148</f>
        <v>450 Cursussen en opleiding</v>
      </c>
      <c r="S62" s="662">
        <f>SUMIF(Invoer!P:P,R62,Invoer!V:V)+SUMIF(Invoer!CT:CT,R62,Invoer!CU:CU)</f>
        <v>0</v>
      </c>
      <c r="T62" s="663"/>
      <c r="V62" s="580">
        <f t="shared" si="9"/>
        <v>999</v>
      </c>
      <c r="W62" s="580">
        <f t="shared" si="10"/>
        <v>999</v>
      </c>
      <c r="AR62" s="6">
        <v>51</v>
      </c>
      <c r="AS62" s="6">
        <v>172</v>
      </c>
      <c r="AT62" s="6" t="str">
        <f>Stam!F54</f>
        <v>172 Overige vorderingen 4</v>
      </c>
      <c r="AU62" s="6">
        <f t="shared" si="2"/>
        <v>999</v>
      </c>
      <c r="AV62" s="6">
        <f t="shared" si="11"/>
        <v>999</v>
      </c>
      <c r="AW62" s="6" t="str">
        <f t="shared" si="12"/>
        <v xml:space="preserve"> -</v>
      </c>
    </row>
    <row r="63" spans="3:49" x14ac:dyDescent="0.2">
      <c r="C63" s="83">
        <f t="shared" si="3"/>
        <v>999</v>
      </c>
      <c r="D63" s="599" t="str">
        <f t="shared" si="4"/>
        <v/>
      </c>
      <c r="E63" s="662" t="str">
        <f t="shared" si="5"/>
        <v/>
      </c>
      <c r="F63" s="662" t="str">
        <f t="shared" si="6"/>
        <v/>
      </c>
      <c r="H63" s="599" t="str">
        <f t="shared" si="7"/>
        <v/>
      </c>
      <c r="I63" s="662" t="str">
        <f t="shared" si="0"/>
        <v/>
      </c>
      <c r="J63" s="662" t="str">
        <f t="shared" si="8"/>
        <v/>
      </c>
      <c r="K63" s="83">
        <f t="shared" si="13"/>
        <v>999</v>
      </c>
      <c r="L63" s="580">
        <v>52</v>
      </c>
      <c r="M63" s="580">
        <v>63</v>
      </c>
      <c r="N63" s="6" t="str">
        <f>Stam!F55</f>
        <v>173 Vooruitbetaalde kosten</v>
      </c>
      <c r="O63" s="62">
        <f>SUMIF(Invoer!P:P,N63,Invoer!V:V)+SUMIF(Invoer!CT:CT,N63,Invoer!CU:CU)</f>
        <v>0</v>
      </c>
      <c r="P63" s="62">
        <f>SUMIF(Invoer!P:P,N63,Invoer!CV:CV)</f>
        <v>0</v>
      </c>
      <c r="R63" s="662" t="str">
        <f>Stam!F149</f>
        <v>451 Administratiekosten</v>
      </c>
      <c r="S63" s="662">
        <f>SUMIF(Invoer!P:P,R63,Invoer!V:V)+SUMIF(Invoer!CT:CT,R63,Invoer!CU:CU)</f>
        <v>0</v>
      </c>
      <c r="T63" s="663"/>
      <c r="V63" s="580">
        <f t="shared" si="9"/>
        <v>999</v>
      </c>
      <c r="W63" s="580">
        <f t="shared" si="10"/>
        <v>999</v>
      </c>
      <c r="AR63" s="6">
        <v>52</v>
      </c>
      <c r="AS63" s="6">
        <v>173</v>
      </c>
      <c r="AT63" s="6" t="str">
        <f>Stam!F55</f>
        <v>173 Vooruitbetaalde kosten</v>
      </c>
      <c r="AU63" s="6">
        <f t="shared" si="2"/>
        <v>999</v>
      </c>
      <c r="AV63" s="6">
        <f t="shared" si="11"/>
        <v>999</v>
      </c>
      <c r="AW63" s="6" t="str">
        <f t="shared" si="12"/>
        <v xml:space="preserve"> -</v>
      </c>
    </row>
    <row r="64" spans="3:49" x14ac:dyDescent="0.2">
      <c r="C64" s="83">
        <f t="shared" si="3"/>
        <v>999</v>
      </c>
      <c r="D64" s="599" t="str">
        <f t="shared" si="4"/>
        <v/>
      </c>
      <c r="E64" s="662" t="str">
        <f t="shared" si="5"/>
        <v/>
      </c>
      <c r="F64" s="662" t="str">
        <f t="shared" si="6"/>
        <v/>
      </c>
      <c r="H64" s="599" t="str">
        <f t="shared" si="7"/>
        <v/>
      </c>
      <c r="I64" s="662" t="str">
        <f t="shared" si="0"/>
        <v/>
      </c>
      <c r="J64" s="662" t="str">
        <f t="shared" si="8"/>
        <v/>
      </c>
      <c r="K64" s="83">
        <f t="shared" si="13"/>
        <v>999</v>
      </c>
      <c r="L64" s="580">
        <v>53</v>
      </c>
      <c r="M64" s="580">
        <v>64</v>
      </c>
      <c r="N64" s="6" t="str">
        <f>Stam!F56</f>
        <v>174 Rekening courant 1</v>
      </c>
      <c r="O64" s="62">
        <f>SUMIF(Invoer!P:P,N64,Invoer!V:V)+SUMIF(Invoer!CT:CT,N64,Invoer!CU:CU)</f>
        <v>0</v>
      </c>
      <c r="P64" s="62">
        <f>SUMIF(Invoer!P:P,N64,Invoer!CV:CV)</f>
        <v>0</v>
      </c>
      <c r="R64" s="662" t="str">
        <f>Stam!F150</f>
        <v>452 Heffingen, rechten/kvk</v>
      </c>
      <c r="S64" s="662">
        <f>SUMIF(Invoer!P:P,R64,Invoer!V:V)+SUMIF(Invoer!CT:CT,R64,Invoer!CU:CU)</f>
        <v>11</v>
      </c>
      <c r="T64" s="663"/>
      <c r="V64" s="580">
        <f t="shared" si="9"/>
        <v>999</v>
      </c>
      <c r="W64" s="580">
        <f t="shared" si="10"/>
        <v>64</v>
      </c>
      <c r="AR64" s="6">
        <v>53</v>
      </c>
      <c r="AS64" s="6">
        <v>174</v>
      </c>
      <c r="AT64" s="6" t="str">
        <f>Stam!F56</f>
        <v>174 Rekening courant 1</v>
      </c>
      <c r="AU64" s="6">
        <f t="shared" si="2"/>
        <v>999</v>
      </c>
      <c r="AV64" s="6">
        <f t="shared" si="11"/>
        <v>999</v>
      </c>
      <c r="AW64" s="6" t="str">
        <f t="shared" si="12"/>
        <v xml:space="preserve"> -</v>
      </c>
    </row>
    <row r="65" spans="3:49" x14ac:dyDescent="0.2">
      <c r="C65" s="83">
        <f t="shared" si="3"/>
        <v>999</v>
      </c>
      <c r="D65" s="599" t="str">
        <f t="shared" si="4"/>
        <v/>
      </c>
      <c r="E65" s="662" t="str">
        <f t="shared" si="5"/>
        <v/>
      </c>
      <c r="F65" s="662" t="str">
        <f t="shared" si="6"/>
        <v/>
      </c>
      <c r="H65" s="599" t="str">
        <f t="shared" si="7"/>
        <v/>
      </c>
      <c r="I65" s="662" t="str">
        <f t="shared" si="0"/>
        <v/>
      </c>
      <c r="J65" s="662" t="str">
        <f t="shared" si="8"/>
        <v/>
      </c>
      <c r="K65" s="83">
        <f t="shared" si="13"/>
        <v>999</v>
      </c>
      <c r="L65" s="580">
        <v>54</v>
      </c>
      <c r="M65" s="580">
        <v>65</v>
      </c>
      <c r="N65" s="6" t="str">
        <f>Stam!F57</f>
        <v>175 Rekening courant 2</v>
      </c>
      <c r="O65" s="62">
        <f>SUMIF(Invoer!P:P,N65,Invoer!V:V)+SUMIF(Invoer!CT:CT,N65,Invoer!CU:CU)</f>
        <v>0</v>
      </c>
      <c r="P65" s="62">
        <f>SUMIF(Invoer!P:P,N65,Invoer!CV:CV)</f>
        <v>0</v>
      </c>
      <c r="R65" s="662" t="str">
        <f>Stam!F151</f>
        <v>453 Overige administratie</v>
      </c>
      <c r="S65" s="662">
        <f>SUMIF(Invoer!P:P,R65,Invoer!V:V)+SUMIF(Invoer!CT:CT,R65,Invoer!CU:CU)</f>
        <v>0</v>
      </c>
      <c r="T65" s="663"/>
      <c r="V65" s="580">
        <f t="shared" si="9"/>
        <v>999</v>
      </c>
      <c r="W65" s="580">
        <f t="shared" si="10"/>
        <v>999</v>
      </c>
      <c r="AR65" s="6">
        <v>54</v>
      </c>
      <c r="AS65" s="6">
        <v>175</v>
      </c>
      <c r="AT65" s="6" t="str">
        <f>Stam!F57</f>
        <v>175 Rekening courant 2</v>
      </c>
      <c r="AU65" s="6">
        <f t="shared" si="2"/>
        <v>999</v>
      </c>
      <c r="AV65" s="6">
        <f t="shared" si="11"/>
        <v>999</v>
      </c>
      <c r="AW65" s="6" t="str">
        <f t="shared" si="12"/>
        <v xml:space="preserve"> -</v>
      </c>
    </row>
    <row r="66" spans="3:49" x14ac:dyDescent="0.2">
      <c r="C66" s="83">
        <f t="shared" si="3"/>
        <v>999</v>
      </c>
      <c r="D66" s="599" t="str">
        <f t="shared" si="4"/>
        <v/>
      </c>
      <c r="E66" s="662" t="str">
        <f t="shared" si="5"/>
        <v/>
      </c>
      <c r="F66" s="662" t="str">
        <f t="shared" si="6"/>
        <v/>
      </c>
      <c r="H66" s="599" t="str">
        <f t="shared" si="7"/>
        <v/>
      </c>
      <c r="I66" s="662" t="str">
        <f t="shared" si="0"/>
        <v/>
      </c>
      <c r="J66" s="662" t="str">
        <f t="shared" si="8"/>
        <v/>
      </c>
      <c r="K66" s="83">
        <f t="shared" si="13"/>
        <v>999</v>
      </c>
      <c r="L66" s="580">
        <v>55</v>
      </c>
      <c r="M66" s="580">
        <v>66</v>
      </c>
      <c r="N66" s="6" t="str">
        <f>Stam!F58</f>
        <v>177 Leningen</v>
      </c>
      <c r="O66" s="62">
        <f>SUMIF(Invoer!P:P,N66,Invoer!V:V)+SUMIF(Invoer!CT:CT,N66,Invoer!CU:CU)</f>
        <v>0</v>
      </c>
      <c r="P66" s="62">
        <f>SUMIF(Invoer!P:P,N66,Invoer!CV:CV)</f>
        <v>0</v>
      </c>
      <c r="R66" s="662" t="str">
        <f>Stam!F152</f>
        <v>454 Vrij</v>
      </c>
      <c r="S66" s="662">
        <f>SUMIF(Invoer!P:P,R66,Invoer!V:V)+SUMIF(Invoer!CT:CT,R66,Invoer!CU:CU)</f>
        <v>0</v>
      </c>
      <c r="T66" s="663"/>
      <c r="V66" s="580">
        <f t="shared" si="9"/>
        <v>999</v>
      </c>
      <c r="W66" s="580">
        <f t="shared" si="10"/>
        <v>999</v>
      </c>
      <c r="AR66" s="6">
        <v>55</v>
      </c>
      <c r="AS66" s="6">
        <v>177</v>
      </c>
      <c r="AT66" s="6" t="str">
        <f>Stam!F58</f>
        <v>177 Leningen</v>
      </c>
      <c r="AU66" s="6">
        <f t="shared" si="2"/>
        <v>999</v>
      </c>
      <c r="AV66" s="6">
        <f t="shared" si="11"/>
        <v>999</v>
      </c>
      <c r="AW66" s="6" t="str">
        <f t="shared" si="12"/>
        <v xml:space="preserve"> -</v>
      </c>
    </row>
    <row r="67" spans="3:49" x14ac:dyDescent="0.2">
      <c r="C67" s="83">
        <f t="shared" si="3"/>
        <v>999</v>
      </c>
      <c r="D67" s="599" t="str">
        <f t="shared" si="4"/>
        <v/>
      </c>
      <c r="E67" s="662" t="str">
        <f t="shared" si="5"/>
        <v/>
      </c>
      <c r="F67" s="662" t="str">
        <f t="shared" si="6"/>
        <v/>
      </c>
      <c r="H67" s="599" t="str">
        <f t="shared" si="7"/>
        <v/>
      </c>
      <c r="I67" s="662" t="str">
        <f t="shared" si="0"/>
        <v/>
      </c>
      <c r="J67" s="662" t="str">
        <f t="shared" si="8"/>
        <v/>
      </c>
      <c r="K67" s="83">
        <f t="shared" si="13"/>
        <v>999</v>
      </c>
      <c r="L67" s="580">
        <v>56</v>
      </c>
      <c r="M67" s="580">
        <v>67</v>
      </c>
      <c r="N67" s="6" t="str">
        <f>Stam!F59</f>
        <v>178 Leningen 2</v>
      </c>
      <c r="O67" s="62">
        <f>SUMIF(Invoer!P:P,N67,Invoer!V:V)+SUMIF(Invoer!CT:CT,N67,Invoer!CU:CU)</f>
        <v>0</v>
      </c>
      <c r="P67" s="62">
        <f>SUMIF(Invoer!P:P,N67,Invoer!CV:CV)</f>
        <v>0</v>
      </c>
      <c r="R67" s="662" t="str">
        <f>Stam!F153</f>
        <v>455 Vrij2</v>
      </c>
      <c r="S67" s="662">
        <f>SUMIF(Invoer!P:P,R67,Invoer!V:V)+SUMIF(Invoer!CT:CT,R67,Invoer!CU:CU)</f>
        <v>0</v>
      </c>
      <c r="T67" s="663"/>
      <c r="V67" s="580">
        <f t="shared" si="9"/>
        <v>999</v>
      </c>
      <c r="W67" s="580">
        <f t="shared" si="10"/>
        <v>999</v>
      </c>
      <c r="AR67" s="6">
        <v>56</v>
      </c>
      <c r="AS67" s="6">
        <v>178</v>
      </c>
      <c r="AT67" s="6" t="str">
        <f>Stam!F59</f>
        <v>178 Leningen 2</v>
      </c>
      <c r="AU67" s="6">
        <f t="shared" si="2"/>
        <v>999</v>
      </c>
      <c r="AV67" s="6">
        <f t="shared" si="11"/>
        <v>999</v>
      </c>
      <c r="AW67" s="6" t="str">
        <f t="shared" si="12"/>
        <v xml:space="preserve"> -</v>
      </c>
    </row>
    <row r="68" spans="3:49" x14ac:dyDescent="0.2">
      <c r="C68" s="83">
        <f t="shared" si="3"/>
        <v>999</v>
      </c>
      <c r="D68" s="599" t="str">
        <f t="shared" si="4"/>
        <v/>
      </c>
      <c r="E68" s="662" t="str">
        <f t="shared" si="5"/>
        <v/>
      </c>
      <c r="F68" s="662" t="str">
        <f t="shared" si="6"/>
        <v/>
      </c>
      <c r="H68" s="599" t="str">
        <f t="shared" si="7"/>
        <v/>
      </c>
      <c r="I68" s="662" t="str">
        <f t="shared" si="0"/>
        <v/>
      </c>
      <c r="J68" s="662" t="str">
        <f t="shared" si="8"/>
        <v/>
      </c>
      <c r="K68" s="83">
        <f t="shared" si="13"/>
        <v>999</v>
      </c>
      <c r="L68" s="580">
        <v>57</v>
      </c>
      <c r="M68" s="580">
        <v>68</v>
      </c>
      <c r="N68" s="6" t="str">
        <f>Stam!F60</f>
        <v>179 Leningen 3</v>
      </c>
      <c r="O68" s="62">
        <f>SUMIF(Invoer!P:P,N68,Invoer!V:V)+SUMIF(Invoer!CT:CT,N68,Invoer!CU:CU)</f>
        <v>0</v>
      </c>
      <c r="P68" s="62">
        <f>SUMIF(Invoer!P:P,N68,Invoer!CV:CV)</f>
        <v>0</v>
      </c>
      <c r="R68" s="662" t="str">
        <f>Stam!F154</f>
        <v>456 Vrij</v>
      </c>
      <c r="S68" s="662">
        <f>SUMIF(Invoer!P:P,R68,Invoer!V:V)+SUMIF(Invoer!CT:CT,R68,Invoer!CU:CU)</f>
        <v>0</v>
      </c>
      <c r="T68" s="663"/>
      <c r="V68" s="580">
        <f t="shared" si="9"/>
        <v>999</v>
      </c>
      <c r="W68" s="580">
        <f t="shared" si="10"/>
        <v>999</v>
      </c>
      <c r="AR68" s="6">
        <v>57</v>
      </c>
      <c r="AS68" s="6">
        <v>179</v>
      </c>
      <c r="AT68" s="6" t="str">
        <f>Stam!F60</f>
        <v>179 Leningen 3</v>
      </c>
      <c r="AU68" s="6">
        <f t="shared" si="2"/>
        <v>999</v>
      </c>
      <c r="AV68" s="6">
        <f t="shared" si="11"/>
        <v>999</v>
      </c>
      <c r="AW68" s="6" t="str">
        <f t="shared" si="12"/>
        <v xml:space="preserve"> -</v>
      </c>
    </row>
    <row r="69" spans="3:49" x14ac:dyDescent="0.2">
      <c r="C69" s="83">
        <f t="shared" si="3"/>
        <v>999</v>
      </c>
      <c r="D69" s="599" t="str">
        <f t="shared" si="4"/>
        <v/>
      </c>
      <c r="E69" s="662" t="str">
        <f t="shared" si="5"/>
        <v/>
      </c>
      <c r="F69" s="662" t="str">
        <f t="shared" si="6"/>
        <v/>
      </c>
      <c r="H69" s="599" t="str">
        <f t="shared" si="7"/>
        <v/>
      </c>
      <c r="I69" s="662" t="str">
        <f t="shared" si="0"/>
        <v/>
      </c>
      <c r="J69" s="662" t="str">
        <f t="shared" si="8"/>
        <v/>
      </c>
      <c r="K69" s="83">
        <f t="shared" si="13"/>
        <v>999</v>
      </c>
      <c r="L69" s="580">
        <v>58</v>
      </c>
      <c r="M69" s="580">
        <v>69</v>
      </c>
      <c r="N69" s="6" t="str">
        <f>Stam!F61</f>
        <v>180 Rabobank</v>
      </c>
      <c r="O69" s="827">
        <f>SUMIF(Invoer!$P$15:$P$1500,N69,Invoer!$V$15:$V$1500)+SUMIF(Invoer!CT:CT,N69,Invoer!CU:CU)</f>
        <v>454.63999999999993</v>
      </c>
      <c r="P69" s="62">
        <f>SUMIF(Invoer!P:P,N69,Invoer!CV:CV)</f>
        <v>250</v>
      </c>
      <c r="R69" s="662" t="str">
        <f>Stam!F155</f>
        <v>457 Vrij</v>
      </c>
      <c r="S69" s="662">
        <f>SUMIF(Invoer!P:P,R69,Invoer!V:V)+SUMIF(Invoer!CT:CT,R69,Invoer!CU:CU)</f>
        <v>0</v>
      </c>
      <c r="T69" s="663"/>
      <c r="V69" s="580">
        <f t="shared" si="9"/>
        <v>69</v>
      </c>
      <c r="W69" s="580">
        <f t="shared" si="10"/>
        <v>999</v>
      </c>
      <c r="AR69" s="6">
        <v>58</v>
      </c>
      <c r="AS69" s="6">
        <v>180</v>
      </c>
      <c r="AT69" s="6" t="str">
        <f>Stam!F61</f>
        <v>180 Rabobank</v>
      </c>
      <c r="AU69" s="295">
        <v>998</v>
      </c>
      <c r="AV69" s="6">
        <f t="shared" si="11"/>
        <v>999</v>
      </c>
      <c r="AW69" s="6" t="str">
        <f t="shared" si="12"/>
        <v xml:space="preserve"> -</v>
      </c>
    </row>
    <row r="70" spans="3:49" x14ac:dyDescent="0.2">
      <c r="C70" s="83">
        <f t="shared" si="3"/>
        <v>999</v>
      </c>
      <c r="D70" s="599" t="str">
        <f t="shared" si="4"/>
        <v/>
      </c>
      <c r="E70" s="662" t="str">
        <f t="shared" si="5"/>
        <v/>
      </c>
      <c r="F70" s="662" t="str">
        <f t="shared" si="6"/>
        <v/>
      </c>
      <c r="H70" s="599" t="str">
        <f t="shared" si="7"/>
        <v/>
      </c>
      <c r="I70" s="662" t="str">
        <f t="shared" si="0"/>
        <v/>
      </c>
      <c r="J70" s="662" t="str">
        <f t="shared" si="8"/>
        <v/>
      </c>
      <c r="K70" s="83">
        <f t="shared" si="13"/>
        <v>999</v>
      </c>
      <c r="L70" s="580">
        <v>59</v>
      </c>
      <c r="M70" s="580">
        <v>70</v>
      </c>
      <c r="N70" s="6" t="str">
        <f>Stam!F62</f>
        <v>181 Fortis Rea3</v>
      </c>
      <c r="O70" s="827">
        <f>SUMIF(Invoer!$P$15:$P$1500,N70,Invoer!$V$15:$V$1500)+SUMIF(Invoer!CT:CT,N70,Invoer!CU:CU)</f>
        <v>-10</v>
      </c>
      <c r="P70" s="62">
        <f>SUMIF(Invoer!P:P,N70,Invoer!CV:CV)</f>
        <v>0</v>
      </c>
      <c r="R70" s="662" t="str">
        <f>Stam!F156</f>
        <v>458 Vrij</v>
      </c>
      <c r="S70" s="662">
        <f>SUMIF(Invoer!P:P,R70,Invoer!V:V)+SUMIF(Invoer!CT:CT,R70,Invoer!CU:CU)</f>
        <v>0</v>
      </c>
      <c r="T70" s="663"/>
      <c r="V70" s="580">
        <f t="shared" si="9"/>
        <v>70</v>
      </c>
      <c r="W70" s="580">
        <f t="shared" si="10"/>
        <v>999</v>
      </c>
      <c r="AR70" s="6">
        <v>59</v>
      </c>
      <c r="AS70" s="6">
        <v>181</v>
      </c>
      <c r="AT70" s="6" t="str">
        <f>Stam!F62</f>
        <v>181 Fortis Rea3</v>
      </c>
      <c r="AU70" s="295">
        <v>998</v>
      </c>
      <c r="AV70" s="6">
        <f t="shared" si="11"/>
        <v>999</v>
      </c>
      <c r="AW70" s="6" t="str">
        <f t="shared" si="12"/>
        <v xml:space="preserve"> -</v>
      </c>
    </row>
    <row r="71" spans="3:49" x14ac:dyDescent="0.2">
      <c r="C71" s="83">
        <f t="shared" si="3"/>
        <v>999</v>
      </c>
      <c r="D71" s="599" t="str">
        <f t="shared" si="4"/>
        <v/>
      </c>
      <c r="E71" s="662" t="str">
        <f t="shared" si="5"/>
        <v/>
      </c>
      <c r="F71" s="662" t="str">
        <f t="shared" si="6"/>
        <v/>
      </c>
      <c r="H71" s="599" t="str">
        <f t="shared" si="7"/>
        <v/>
      </c>
      <c r="I71" s="662" t="str">
        <f t="shared" si="0"/>
        <v/>
      </c>
      <c r="J71" s="662" t="str">
        <f t="shared" si="8"/>
        <v/>
      </c>
      <c r="K71" s="83">
        <f t="shared" si="13"/>
        <v>999</v>
      </c>
      <c r="L71" s="580">
        <v>60</v>
      </c>
      <c r="M71" s="580">
        <v>71</v>
      </c>
      <c r="N71" s="6" t="str">
        <f>Stam!F63</f>
        <v>182 Lehmann</v>
      </c>
      <c r="O71" s="827">
        <f>SUMIF(Invoer!$P$15:$P$1500,N71,Invoer!$V$15:$V$1500)+SUMIF(Invoer!CT:CT,N71,Invoer!CU:CU)</f>
        <v>0</v>
      </c>
      <c r="P71" s="62">
        <f>SUMIF(Invoer!P:P,N71,Invoer!CV:CV)</f>
        <v>0</v>
      </c>
      <c r="R71" s="662" t="str">
        <f>Stam!F157</f>
        <v>459 Vrij</v>
      </c>
      <c r="S71" s="662">
        <f>SUMIF(Invoer!P:P,R71,Invoer!V:V)+SUMIF(Invoer!CT:CT,R71,Invoer!CU:CU)</f>
        <v>0</v>
      </c>
      <c r="T71" s="663"/>
      <c r="V71" s="580">
        <f t="shared" si="9"/>
        <v>999</v>
      </c>
      <c r="W71" s="580">
        <f t="shared" si="10"/>
        <v>999</v>
      </c>
      <c r="AR71" s="6">
        <v>60</v>
      </c>
      <c r="AS71" s="6">
        <v>182</v>
      </c>
      <c r="AT71" s="6" t="str">
        <f>Stam!F63</f>
        <v>182 Lehmann</v>
      </c>
      <c r="AU71" s="295">
        <v>998</v>
      </c>
      <c r="AV71" s="6">
        <f t="shared" si="11"/>
        <v>999</v>
      </c>
      <c r="AW71" s="6" t="str">
        <f t="shared" si="12"/>
        <v xml:space="preserve"> -</v>
      </c>
    </row>
    <row r="72" spans="3:49" x14ac:dyDescent="0.2">
      <c r="C72" s="83">
        <f t="shared" si="3"/>
        <v>999</v>
      </c>
      <c r="D72" s="599" t="str">
        <f t="shared" si="4"/>
        <v/>
      </c>
      <c r="E72" s="662" t="str">
        <f t="shared" si="5"/>
        <v/>
      </c>
      <c r="F72" s="662" t="str">
        <f t="shared" si="6"/>
        <v/>
      </c>
      <c r="H72" s="599" t="str">
        <f t="shared" si="7"/>
        <v/>
      </c>
      <c r="I72" s="662" t="str">
        <f t="shared" si="0"/>
        <v/>
      </c>
      <c r="J72" s="662" t="str">
        <f t="shared" si="8"/>
        <v/>
      </c>
      <c r="K72" s="83">
        <f t="shared" si="13"/>
        <v>999</v>
      </c>
      <c r="L72" s="580">
        <v>61</v>
      </c>
      <c r="M72" s="580">
        <v>72</v>
      </c>
      <c r="N72" s="6" t="str">
        <f>Stam!F64</f>
        <v>183 Fortis Reaal</v>
      </c>
      <c r="O72" s="827">
        <f>SUMIF(Invoer!$P$15:$P$1500,N72,Invoer!$V$15:$V$1500)+SUMIF(Invoer!CT:CT,N72,Invoer!CU:CU)</f>
        <v>0</v>
      </c>
      <c r="P72" s="62">
        <f>SUMIF(Invoer!P:P,N72,Invoer!CV:CV)</f>
        <v>0</v>
      </c>
      <c r="R72" s="662" t="str">
        <f>Stam!F158</f>
        <v>460 Vrij</v>
      </c>
      <c r="S72" s="662">
        <f>SUMIF(Invoer!P:P,R72,Invoer!V:V)+SUMIF(Invoer!CT:CT,R72,Invoer!CU:CU)</f>
        <v>0</v>
      </c>
      <c r="T72" s="663"/>
      <c r="V72" s="580">
        <f t="shared" si="9"/>
        <v>999</v>
      </c>
      <c r="W72" s="580">
        <f t="shared" si="10"/>
        <v>999</v>
      </c>
      <c r="AR72" s="6">
        <v>61</v>
      </c>
      <c r="AS72" s="6">
        <v>183</v>
      </c>
      <c r="AT72" s="6" t="str">
        <f>Stam!F64</f>
        <v>183 Fortis Reaal</v>
      </c>
      <c r="AU72" s="295">
        <v>998</v>
      </c>
      <c r="AV72" s="6">
        <f t="shared" si="11"/>
        <v>999</v>
      </c>
      <c r="AW72" s="6" t="str">
        <f t="shared" si="12"/>
        <v xml:space="preserve"> -</v>
      </c>
    </row>
    <row r="73" spans="3:49" x14ac:dyDescent="0.2">
      <c r="C73" s="83">
        <f t="shared" si="3"/>
        <v>999</v>
      </c>
      <c r="D73" s="599" t="str">
        <f t="shared" si="4"/>
        <v/>
      </c>
      <c r="E73" s="662" t="str">
        <f t="shared" si="5"/>
        <v/>
      </c>
      <c r="F73" s="662" t="str">
        <f t="shared" si="6"/>
        <v/>
      </c>
      <c r="H73" s="599" t="str">
        <f t="shared" si="7"/>
        <v/>
      </c>
      <c r="I73" s="662" t="str">
        <f t="shared" si="0"/>
        <v/>
      </c>
      <c r="J73" s="662" t="str">
        <f t="shared" si="8"/>
        <v/>
      </c>
      <c r="K73" s="83">
        <f t="shared" si="13"/>
        <v>999</v>
      </c>
      <c r="L73" s="580">
        <v>62</v>
      </c>
      <c r="M73" s="580">
        <v>73</v>
      </c>
      <c r="N73" s="6" t="str">
        <f>Stam!F65</f>
        <v>184 Fortis Rea3</v>
      </c>
      <c r="O73" s="827">
        <f>SUMIF(Invoer!$P$15:$P$1500,N73,Invoer!$V$15:$V$1500)+SUMIF(Invoer!CT:CT,N73,Invoer!CU:CU)</f>
        <v>0</v>
      </c>
      <c r="P73" s="62">
        <f>SUMIF(Invoer!P:P,N73,Invoer!CV:CV)</f>
        <v>0</v>
      </c>
      <c r="R73" s="662" t="str">
        <f>Stam!F159</f>
        <v>461 Bankkosten</v>
      </c>
      <c r="S73" s="662">
        <f>SUMIF(Invoer!P:P,R73,Invoer!V:V)+SUMIF(Invoer!CT:CT,R73,Invoer!CU:CU)</f>
        <v>18</v>
      </c>
      <c r="T73" s="663"/>
      <c r="V73" s="580">
        <f t="shared" si="9"/>
        <v>999</v>
      </c>
      <c r="W73" s="580">
        <f t="shared" si="10"/>
        <v>73</v>
      </c>
      <c r="AR73" s="6">
        <v>62</v>
      </c>
      <c r="AS73" s="6">
        <v>184</v>
      </c>
      <c r="AT73" s="6" t="str">
        <f>Stam!F65</f>
        <v>184 Fortis Rea3</v>
      </c>
      <c r="AU73" s="295">
        <v>998</v>
      </c>
      <c r="AV73" s="6">
        <f t="shared" si="11"/>
        <v>999</v>
      </c>
      <c r="AW73" s="6" t="str">
        <f t="shared" si="12"/>
        <v xml:space="preserve"> -</v>
      </c>
    </row>
    <row r="74" spans="3:49" x14ac:dyDescent="0.2">
      <c r="C74" s="83">
        <f t="shared" si="3"/>
        <v>999</v>
      </c>
      <c r="D74" s="599" t="str">
        <f t="shared" si="4"/>
        <v/>
      </c>
      <c r="E74" s="662" t="str">
        <f t="shared" si="5"/>
        <v/>
      </c>
      <c r="F74" s="662" t="str">
        <f t="shared" si="6"/>
        <v/>
      </c>
      <c r="H74" s="599" t="str">
        <f t="shared" si="7"/>
        <v/>
      </c>
      <c r="I74" s="662" t="str">
        <f t="shared" si="0"/>
        <v/>
      </c>
      <c r="J74" s="662" t="str">
        <f t="shared" si="8"/>
        <v/>
      </c>
      <c r="K74" s="83">
        <f t="shared" si="13"/>
        <v>999</v>
      </c>
      <c r="L74" s="580">
        <v>63</v>
      </c>
      <c r="M74" s="580">
        <v>74</v>
      </c>
      <c r="N74" s="6" t="str">
        <f>Stam!F66</f>
        <v>185 Fortis Rea3</v>
      </c>
      <c r="O74" s="827">
        <f>SUMIF(Invoer!$P$15:$P$1500,N74,Invoer!$V$15:$V$1500)+SUMIF(Invoer!CT:CT,N74,Invoer!CU:CU)</f>
        <v>0</v>
      </c>
      <c r="P74" s="62">
        <f>SUMIF(Invoer!P:P,N74,Invoer!CV:CV)</f>
        <v>0</v>
      </c>
      <c r="R74" s="662" t="str">
        <f>Stam!F160</f>
        <v>462 Overige rentelasten</v>
      </c>
      <c r="S74" s="662">
        <f>SUMIF(Invoer!P:P,R74,Invoer!V:V)+SUMIF(Invoer!CT:CT,R74,Invoer!CU:CU)</f>
        <v>0</v>
      </c>
      <c r="T74" s="663"/>
      <c r="V74" s="580">
        <f t="shared" si="9"/>
        <v>999</v>
      </c>
      <c r="W74" s="580">
        <f t="shared" si="10"/>
        <v>999</v>
      </c>
      <c r="AR74" s="6">
        <v>63</v>
      </c>
      <c r="AS74" s="6">
        <v>185</v>
      </c>
      <c r="AT74" s="6" t="str">
        <f>Stam!F66</f>
        <v>185 Fortis Rea3</v>
      </c>
      <c r="AU74" s="295">
        <v>998</v>
      </c>
      <c r="AV74" s="6">
        <f t="shared" si="11"/>
        <v>999</v>
      </c>
      <c r="AW74" s="6" t="str">
        <f t="shared" si="12"/>
        <v xml:space="preserve"> -</v>
      </c>
    </row>
    <row r="75" spans="3:49" x14ac:dyDescent="0.2">
      <c r="C75" s="83">
        <f t="shared" si="3"/>
        <v>999</v>
      </c>
      <c r="D75" s="599" t="str">
        <f t="shared" si="4"/>
        <v/>
      </c>
      <c r="E75" s="662" t="str">
        <f t="shared" si="5"/>
        <v/>
      </c>
      <c r="F75" s="662" t="str">
        <f t="shared" si="6"/>
        <v/>
      </c>
      <c r="H75" s="599" t="str">
        <f t="shared" si="7"/>
        <v/>
      </c>
      <c r="I75" s="662" t="str">
        <f t="shared" si="0"/>
        <v/>
      </c>
      <c r="J75" s="662" t="str">
        <f t="shared" si="8"/>
        <v/>
      </c>
      <c r="K75" s="83">
        <f t="shared" si="13"/>
        <v>999</v>
      </c>
      <c r="L75" s="580">
        <v>64</v>
      </c>
      <c r="M75" s="580">
        <v>75</v>
      </c>
      <c r="N75" s="6" t="str">
        <f>Stam!F67</f>
        <v>186 Bank 2</v>
      </c>
      <c r="O75" s="827">
        <f>SUMIF(Invoer!$P$15:$P$1500,N75,Invoer!$V$15:$V$1500)+SUMIF(Invoer!CT:CT,N75,Invoer!CU:CU)</f>
        <v>10</v>
      </c>
      <c r="P75" s="62">
        <f>SUMIF(Invoer!P:P,N75,Invoer!CV:CV)</f>
        <v>0</v>
      </c>
      <c r="R75" s="662" t="str">
        <f>Stam!F161</f>
        <v>463 Rentelasten lening</v>
      </c>
      <c r="S75" s="662">
        <f>SUMIF(Invoer!P:P,R75,Invoer!V:V)+SUMIF(Invoer!CT:CT,R75,Invoer!CU:CU)</f>
        <v>0</v>
      </c>
      <c r="T75" s="663"/>
      <c r="V75" s="580">
        <f t="shared" si="9"/>
        <v>75</v>
      </c>
      <c r="W75" s="580">
        <f t="shared" si="10"/>
        <v>999</v>
      </c>
      <c r="AR75" s="6">
        <v>64</v>
      </c>
      <c r="AS75" s="6">
        <v>186</v>
      </c>
      <c r="AT75" s="6" t="str">
        <f>Stam!F67</f>
        <v>186 Bank 2</v>
      </c>
      <c r="AU75" s="295">
        <v>998</v>
      </c>
      <c r="AV75" s="6">
        <f t="shared" si="11"/>
        <v>999</v>
      </c>
      <c r="AW75" s="6" t="str">
        <f t="shared" si="12"/>
        <v xml:space="preserve"> -</v>
      </c>
    </row>
    <row r="76" spans="3:49" x14ac:dyDescent="0.2">
      <c r="C76" s="83">
        <f t="shared" si="3"/>
        <v>999</v>
      </c>
      <c r="D76" s="599" t="str">
        <f t="shared" si="4"/>
        <v/>
      </c>
      <c r="E76" s="662" t="str">
        <f t="shared" si="5"/>
        <v/>
      </c>
      <c r="F76" s="662" t="str">
        <f t="shared" si="6"/>
        <v/>
      </c>
      <c r="H76" s="599" t="str">
        <f t="shared" si="7"/>
        <v/>
      </c>
      <c r="I76" s="662" t="str">
        <f t="shared" ref="I76:I139" si="14">IF(K76=999,"",IF(K76&lt;999,VLOOKUP(K76,$M$12:$T$150,7,FALSE)))</f>
        <v/>
      </c>
      <c r="J76" s="662" t="str">
        <f t="shared" si="8"/>
        <v/>
      </c>
      <c r="K76" s="83">
        <f t="shared" ref="K76:K107" si="15">SMALL($W$12:$W$150,L76)</f>
        <v>999</v>
      </c>
      <c r="L76" s="580">
        <v>65</v>
      </c>
      <c r="M76" s="580">
        <v>76</v>
      </c>
      <c r="N76" s="6" t="str">
        <f>Stam!F68</f>
        <v>187 Kas</v>
      </c>
      <c r="O76" s="827">
        <f>SUMIF(Invoer!$P$15:$P$1500,N76,Invoer!$V$15:$V$1500)+SUMIF(Invoer!CT:CT,N76,Invoer!CU:CU)</f>
        <v>-11</v>
      </c>
      <c r="P76" s="62">
        <f>SUMIF(Invoer!P:P,N76,Invoer!CV:CV)</f>
        <v>0</v>
      </c>
      <c r="R76" s="662" t="str">
        <f>Stam!F162</f>
        <v>464 Vrij</v>
      </c>
      <c r="S76" s="662">
        <f>SUMIF(Invoer!P:P,R76,Invoer!V:V)+SUMIF(Invoer!CT:CT,R76,Invoer!CU:CU)</f>
        <v>0</v>
      </c>
      <c r="T76" s="663"/>
      <c r="V76" s="580">
        <f t="shared" si="9"/>
        <v>76</v>
      </c>
      <c r="W76" s="580">
        <f t="shared" si="10"/>
        <v>999</v>
      </c>
      <c r="AR76" s="6">
        <v>65</v>
      </c>
      <c r="AS76" s="6">
        <v>187</v>
      </c>
      <c r="AT76" s="6" t="str">
        <f>Stam!F68</f>
        <v>187 Kas</v>
      </c>
      <c r="AU76" s="295">
        <v>998</v>
      </c>
      <c r="AV76" s="6">
        <f t="shared" si="11"/>
        <v>999</v>
      </c>
      <c r="AW76" s="6" t="str">
        <f t="shared" si="12"/>
        <v xml:space="preserve"> -</v>
      </c>
    </row>
    <row r="77" spans="3:49" x14ac:dyDescent="0.2">
      <c r="C77" s="83">
        <f t="shared" ref="C77:C106" si="16">SMALL($V$12:$V$107,L77)</f>
        <v>999</v>
      </c>
      <c r="D77" s="599" t="str">
        <f t="shared" ref="D77:D106" si="17">IF(C77=999,"",IF(C77&lt;999,VLOOKUP(C77,$M$12:$P$107,2,FALSE)))</f>
        <v/>
      </c>
      <c r="E77" s="662" t="str">
        <f t="shared" ref="E77:E106" si="18">IF(C77=999,"",IF(C77&lt;999,VLOOKUP(C77,$M$12:$P$107,3,FALSE)))</f>
        <v/>
      </c>
      <c r="F77" s="662" t="str">
        <f t="shared" ref="F77:F106" si="19">IF(C77=999,"",IF(C77&lt;999,VLOOKUP(C77,$M$12:$P$107,4,FALSE)))</f>
        <v/>
      </c>
      <c r="H77" s="599" t="str">
        <f t="shared" ref="H77:H140" si="20">IF(K77=999,"",IF(K77&lt;999,VLOOKUP(K77,$M$12:$T$150,6,FALSE)))</f>
        <v/>
      </c>
      <c r="I77" s="662" t="str">
        <f t="shared" si="14"/>
        <v/>
      </c>
      <c r="J77" s="662" t="str">
        <f t="shared" ref="J77:J140" si="21">IF(K77=999,"",IF(K77&lt;999,VLOOKUP(K77,$M$12:$T$150,8,FALSE)))</f>
        <v/>
      </c>
      <c r="K77" s="83">
        <f t="shared" si="15"/>
        <v>999</v>
      </c>
      <c r="L77" s="580">
        <v>66</v>
      </c>
      <c r="M77" s="580">
        <v>77</v>
      </c>
      <c r="N77" s="6" t="str">
        <f>Stam!F69</f>
        <v>188 Friesland</v>
      </c>
      <c r="O77" s="827">
        <f>SUMIF(Invoer!$P$15:$P$1500,N77,Invoer!$V$15:$V$1500)+SUMIF(Invoer!CT:CT,N77,Invoer!CU:CU)</f>
        <v>-322</v>
      </c>
      <c r="P77" s="62">
        <f>SUMIF(Invoer!P:P,N77,Invoer!CV:CV)</f>
        <v>0</v>
      </c>
      <c r="R77" s="662" t="str">
        <f>Stam!F163</f>
        <v>465 Vrij</v>
      </c>
      <c r="S77" s="662">
        <f>SUMIF(Invoer!P:P,R77,Invoer!V:V)+SUMIF(Invoer!CT:CT,R77,Invoer!CU:CU)</f>
        <v>0</v>
      </c>
      <c r="T77" s="663"/>
      <c r="V77" s="580">
        <f t="shared" ref="V77:V105" si="22">IF(OR(O77&lt;&gt;0,P77&lt;&gt;0),ROW(),999)</f>
        <v>77</v>
      </c>
      <c r="W77" s="580">
        <f t="shared" ref="W77:W140" si="23">IF(OR(S77&lt;&gt;0,T77&lt;&gt;0),ROW(),999)</f>
        <v>999</v>
      </c>
      <c r="AR77" s="6">
        <v>66</v>
      </c>
      <c r="AS77" s="6">
        <v>188</v>
      </c>
      <c r="AT77" s="6" t="str">
        <f>Stam!F69</f>
        <v>188 Friesland</v>
      </c>
      <c r="AU77" s="295">
        <v>998</v>
      </c>
      <c r="AV77" s="6">
        <f t="shared" ref="AV77:AV140" si="24">SMALL($AU$12:$AU$242,AR77)</f>
        <v>999</v>
      </c>
      <c r="AW77" s="6" t="str">
        <f t="shared" ref="AW77:AW140" si="25">VLOOKUP(AV77,$AS$12:$AT$244,2,FALSE)</f>
        <v xml:space="preserve"> -</v>
      </c>
    </row>
    <row r="78" spans="3:49" x14ac:dyDescent="0.2">
      <c r="C78" s="83">
        <f t="shared" si="16"/>
        <v>999</v>
      </c>
      <c r="D78" s="599" t="str">
        <f t="shared" si="17"/>
        <v/>
      </c>
      <c r="E78" s="662" t="str">
        <f t="shared" si="18"/>
        <v/>
      </c>
      <c r="F78" s="662" t="str">
        <f t="shared" si="19"/>
        <v/>
      </c>
      <c r="H78" s="599" t="str">
        <f t="shared" si="20"/>
        <v/>
      </c>
      <c r="I78" s="662" t="str">
        <f t="shared" si="14"/>
        <v/>
      </c>
      <c r="J78" s="662" t="str">
        <f t="shared" si="21"/>
        <v/>
      </c>
      <c r="K78" s="83">
        <f t="shared" si="15"/>
        <v>999</v>
      </c>
      <c r="L78" s="580">
        <v>67</v>
      </c>
      <c r="M78" s="580">
        <v>78</v>
      </c>
      <c r="N78" s="6" t="str">
        <f>Stam!F70</f>
        <v>189 Dortmundb</v>
      </c>
      <c r="O78" s="827">
        <f>SUMIF(Invoer!$P$15:$P$1500,N78,Invoer!$V$15:$V$1500)+SUMIF(Invoer!CT:CT,N78,Invoer!CU:CU)</f>
        <v>0</v>
      </c>
      <c r="P78" s="62">
        <f>SUMIF(Invoer!P:P,N78,Invoer!CV:CV)</f>
        <v>0</v>
      </c>
      <c r="R78" s="662" t="str">
        <f>Stam!F164</f>
        <v>470 Vrij</v>
      </c>
      <c r="S78" s="662">
        <f>SUMIF(Invoer!P:P,R78,Invoer!V:V)+SUMIF(Invoer!CT:CT,R78,Invoer!CU:CU)</f>
        <v>0</v>
      </c>
      <c r="T78" s="663"/>
      <c r="V78" s="580">
        <f t="shared" si="22"/>
        <v>999</v>
      </c>
      <c r="W78" s="580">
        <f t="shared" si="23"/>
        <v>999</v>
      </c>
      <c r="AR78" s="6">
        <v>67</v>
      </c>
      <c r="AS78" s="6">
        <v>189</v>
      </c>
      <c r="AT78" s="6" t="str">
        <f>Stam!F70</f>
        <v>189 Dortmundb</v>
      </c>
      <c r="AU78" s="295">
        <v>998</v>
      </c>
      <c r="AV78" s="6">
        <f t="shared" si="24"/>
        <v>999</v>
      </c>
      <c r="AW78" s="6" t="str">
        <f t="shared" si="25"/>
        <v xml:space="preserve"> -</v>
      </c>
    </row>
    <row r="79" spans="3:49" x14ac:dyDescent="0.2">
      <c r="C79" s="83">
        <f t="shared" si="16"/>
        <v>999</v>
      </c>
      <c r="D79" s="599" t="str">
        <f t="shared" si="17"/>
        <v/>
      </c>
      <c r="E79" s="662" t="str">
        <f t="shared" si="18"/>
        <v/>
      </c>
      <c r="F79" s="662" t="str">
        <f t="shared" si="19"/>
        <v/>
      </c>
      <c r="H79" s="599" t="str">
        <f t="shared" si="20"/>
        <v/>
      </c>
      <c r="I79" s="662" t="str">
        <f t="shared" si="14"/>
        <v/>
      </c>
      <c r="J79" s="662" t="str">
        <f t="shared" si="21"/>
        <v/>
      </c>
      <c r="K79" s="83">
        <f t="shared" si="15"/>
        <v>999</v>
      </c>
      <c r="L79" s="580">
        <v>68</v>
      </c>
      <c r="M79" s="580">
        <v>79</v>
      </c>
      <c r="N79" s="6" t="str">
        <f>Stam!F71</f>
        <v>190 Kruisposten</v>
      </c>
      <c r="O79" s="828">
        <f>SUMIF(Invoer!P:P,N79,Invoer!V:V)+SUMIF(Invoer!CT:CT,N79,Invoer!CU:CU)</f>
        <v>0</v>
      </c>
      <c r="P79" s="62">
        <f>SUMIF(Invoer!P:P,N79,Invoer!CV:CV)</f>
        <v>0</v>
      </c>
      <c r="R79" s="662" t="str">
        <f>Stam!F165</f>
        <v>475 Vrij</v>
      </c>
      <c r="S79" s="662">
        <f>SUMIF(Invoer!P:P,R79,Invoer!V:V)+SUMIF(Invoer!CT:CT,R79,Invoer!CU:CU)</f>
        <v>0</v>
      </c>
      <c r="T79" s="663"/>
      <c r="V79" s="580">
        <f t="shared" si="22"/>
        <v>999</v>
      </c>
      <c r="W79" s="580">
        <f t="shared" si="23"/>
        <v>999</v>
      </c>
      <c r="AR79" s="6">
        <v>68</v>
      </c>
      <c r="AS79" s="6">
        <v>190</v>
      </c>
      <c r="AT79" s="6" t="str">
        <f>Stam!F71</f>
        <v>190 Kruisposten</v>
      </c>
      <c r="AU79" s="6">
        <f t="shared" ref="AU79:AU105" si="26">IF(ISERROR(VLOOKUP(AT79,$D$12:$D$106,1,FALSE)),999,LEFT(AT79,3)*1)</f>
        <v>999</v>
      </c>
      <c r="AV79" s="6">
        <f t="shared" si="24"/>
        <v>999</v>
      </c>
      <c r="AW79" s="6" t="str">
        <f t="shared" si="25"/>
        <v xml:space="preserve"> -</v>
      </c>
    </row>
    <row r="80" spans="3:49" x14ac:dyDescent="0.2">
      <c r="C80" s="83">
        <f t="shared" si="16"/>
        <v>999</v>
      </c>
      <c r="D80" s="599" t="str">
        <f t="shared" si="17"/>
        <v/>
      </c>
      <c r="E80" s="662" t="str">
        <f t="shared" si="18"/>
        <v/>
      </c>
      <c r="F80" s="662" t="str">
        <f t="shared" si="19"/>
        <v/>
      </c>
      <c r="H80" s="599" t="str">
        <f t="shared" si="20"/>
        <v/>
      </c>
      <c r="I80" s="662" t="str">
        <f t="shared" si="14"/>
        <v/>
      </c>
      <c r="J80" s="662" t="str">
        <f t="shared" si="21"/>
        <v/>
      </c>
      <c r="K80" s="83">
        <f t="shared" si="15"/>
        <v>999</v>
      </c>
      <c r="L80" s="580">
        <v>69</v>
      </c>
      <c r="M80" s="580">
        <v>80</v>
      </c>
      <c r="N80" s="6" t="str">
        <f>Stam!F72</f>
        <v>200 Vraagposten-tussenrek</v>
      </c>
      <c r="O80" s="828">
        <f>SUMIF(Invoer!P:P,N80,Invoer!V:V)+SUMIF(Invoer!CT:CT,N80,Invoer!CU:CU)</f>
        <v>0</v>
      </c>
      <c r="P80" s="62">
        <f>SUMIF(Invoer!P:P,N80,Invoer!CV:CV)</f>
        <v>0</v>
      </c>
      <c r="R80" s="662" t="str">
        <f>Stam!F166</f>
        <v>480 Dotatie voorzieningen</v>
      </c>
      <c r="S80" s="662">
        <f>SUMIF(Invoer!P:P,R80,Invoer!V:V)+SUMIF(Invoer!CT:CT,R80,Invoer!CU:CU)</f>
        <v>0</v>
      </c>
      <c r="T80" s="663"/>
      <c r="V80" s="580">
        <f t="shared" si="22"/>
        <v>999</v>
      </c>
      <c r="W80" s="580">
        <f t="shared" si="23"/>
        <v>999</v>
      </c>
      <c r="AR80" s="6">
        <v>69</v>
      </c>
      <c r="AS80" s="6">
        <v>200</v>
      </c>
      <c r="AT80" s="6" t="str">
        <f>Stam!F72</f>
        <v>200 Vraagposten-tussenrek</v>
      </c>
      <c r="AU80" s="6">
        <f t="shared" si="26"/>
        <v>999</v>
      </c>
      <c r="AV80" s="6">
        <f t="shared" si="24"/>
        <v>999</v>
      </c>
      <c r="AW80" s="6" t="str">
        <f t="shared" si="25"/>
        <v xml:space="preserve"> -</v>
      </c>
    </row>
    <row r="81" spans="3:49" x14ac:dyDescent="0.2">
      <c r="C81" s="83">
        <f t="shared" si="16"/>
        <v>999</v>
      </c>
      <c r="D81" s="599" t="str">
        <f t="shared" si="17"/>
        <v/>
      </c>
      <c r="E81" s="662" t="str">
        <f t="shared" si="18"/>
        <v/>
      </c>
      <c r="F81" s="662" t="str">
        <f t="shared" si="19"/>
        <v/>
      </c>
      <c r="H81" s="599" t="str">
        <f t="shared" si="20"/>
        <v/>
      </c>
      <c r="I81" s="662" t="str">
        <f t="shared" si="14"/>
        <v/>
      </c>
      <c r="J81" s="662" t="str">
        <f t="shared" si="21"/>
        <v/>
      </c>
      <c r="K81" s="83">
        <f t="shared" si="15"/>
        <v>999</v>
      </c>
      <c r="L81" s="580">
        <v>70</v>
      </c>
      <c r="M81" s="580">
        <v>81</v>
      </c>
      <c r="N81" s="6" t="str">
        <f>Stam!F73</f>
        <v>201 TR Memo afmaken</v>
      </c>
      <c r="O81" s="828">
        <f>SUMIF(Invoer!P:P,N81,Invoer!V:V)+SUMIF(Invoer!CT:CT,N81,Invoer!CU:CU)</f>
        <v>0</v>
      </c>
      <c r="P81" s="62">
        <f>SUMIF(Invoer!P:P,N81,Invoer!CV:CV)</f>
        <v>0</v>
      </c>
      <c r="R81" s="662" t="str">
        <f>Stam!F167</f>
        <v>485 Dotatie voorz debiteuren</v>
      </c>
      <c r="S81" s="662">
        <f>SUMIF(Invoer!P:P,R81,Invoer!V:V)+SUMIF(Invoer!CT:CT,R81,Invoer!CU:CU)</f>
        <v>0</v>
      </c>
      <c r="T81" s="663"/>
      <c r="V81" s="580">
        <f t="shared" si="22"/>
        <v>999</v>
      </c>
      <c r="W81" s="580">
        <f t="shared" si="23"/>
        <v>999</v>
      </c>
      <c r="AR81" s="6">
        <v>70</v>
      </c>
      <c r="AS81" s="6">
        <v>201</v>
      </c>
      <c r="AT81" s="6" t="str">
        <f>Stam!F73</f>
        <v>201 TR Memo afmaken</v>
      </c>
      <c r="AU81" s="295">
        <v>998</v>
      </c>
      <c r="AV81" s="6">
        <f t="shared" si="24"/>
        <v>999</v>
      </c>
      <c r="AW81" s="6" t="str">
        <f t="shared" si="25"/>
        <v xml:space="preserve"> -</v>
      </c>
    </row>
    <row r="82" spans="3:49" x14ac:dyDescent="0.2">
      <c r="C82" s="83">
        <f t="shared" si="16"/>
        <v>999</v>
      </c>
      <c r="D82" s="599" t="str">
        <f t="shared" si="17"/>
        <v/>
      </c>
      <c r="E82" s="662" t="str">
        <f t="shared" si="18"/>
        <v/>
      </c>
      <c r="F82" s="662" t="str">
        <f t="shared" si="19"/>
        <v/>
      </c>
      <c r="H82" s="599" t="str">
        <f t="shared" si="20"/>
        <v/>
      </c>
      <c r="I82" s="662" t="str">
        <f t="shared" si="14"/>
        <v/>
      </c>
      <c r="J82" s="662" t="str">
        <f t="shared" si="21"/>
        <v/>
      </c>
      <c r="K82" s="83">
        <f t="shared" si="15"/>
        <v>999</v>
      </c>
      <c r="L82" s="580">
        <v>71</v>
      </c>
      <c r="M82" s="580">
        <v>82</v>
      </c>
      <c r="N82" s="6" t="str">
        <f>Stam!F74</f>
        <v>202 TR Beginbalans afmaken</v>
      </c>
      <c r="O82" s="828">
        <f>SUMIF(Invoer!P:P,N82,Invoer!V:V)+SUMIF(Invoer!CT:CT,N82,Invoer!CU:CU)</f>
        <v>0</v>
      </c>
      <c r="P82" s="62">
        <f>SUMIF(Invoer!P:P,N82,Invoer!CV:CV)-Invoer!CV12</f>
        <v>0</v>
      </c>
      <c r="R82" s="662" t="str">
        <f>Stam!F168</f>
        <v>490 Afsch immateriele activa</v>
      </c>
      <c r="S82" s="662">
        <f>SUMIF(Invoer!P:P,R82,Invoer!V:V)+SUMIF(Invoer!CT:CT,R82,Invoer!CU:CU)</f>
        <v>0</v>
      </c>
      <c r="T82" s="663"/>
      <c r="V82" s="580">
        <f t="shared" si="22"/>
        <v>999</v>
      </c>
      <c r="W82" s="580">
        <f t="shared" si="23"/>
        <v>999</v>
      </c>
      <c r="AR82" s="6">
        <v>71</v>
      </c>
      <c r="AS82" s="6">
        <v>202</v>
      </c>
      <c r="AT82" s="6" t="str">
        <f>Stam!F74</f>
        <v>202 TR Beginbalans afmaken</v>
      </c>
      <c r="AU82" s="295">
        <v>998</v>
      </c>
      <c r="AV82" s="6">
        <f t="shared" si="24"/>
        <v>999</v>
      </c>
      <c r="AW82" s="6" t="str">
        <f t="shared" si="25"/>
        <v xml:space="preserve"> -</v>
      </c>
    </row>
    <row r="83" spans="3:49" x14ac:dyDescent="0.2">
      <c r="C83" s="83">
        <f t="shared" si="16"/>
        <v>999</v>
      </c>
      <c r="D83" s="599" t="str">
        <f t="shared" si="17"/>
        <v/>
      </c>
      <c r="E83" s="662" t="str">
        <f t="shared" si="18"/>
        <v/>
      </c>
      <c r="F83" s="662" t="str">
        <f t="shared" si="19"/>
        <v/>
      </c>
      <c r="H83" s="599" t="str">
        <f t="shared" si="20"/>
        <v/>
      </c>
      <c r="I83" s="662" t="str">
        <f t="shared" si="14"/>
        <v/>
      </c>
      <c r="J83" s="662" t="str">
        <f t="shared" si="21"/>
        <v/>
      </c>
      <c r="K83" s="83">
        <f t="shared" si="15"/>
        <v>999</v>
      </c>
      <c r="L83" s="580">
        <v>72</v>
      </c>
      <c r="M83" s="580">
        <v>83</v>
      </c>
      <c r="N83" s="6" t="str">
        <f>Stam!F75</f>
        <v>203 TR Bank nog invullen</v>
      </c>
      <c r="O83" s="828">
        <f>SUMIF(Invoer!P:P,N83,Invoer!V:V)+SUMIF(Invoer!CT:CT,N83,Invoer!CU:CU)</f>
        <v>0</v>
      </c>
      <c r="P83" s="62">
        <f>SUMIF(Invoer!P:P,N83,Invoer!CV:CV)</f>
        <v>0</v>
      </c>
      <c r="R83" s="662" t="str">
        <f>Stam!F169</f>
        <v>491 Afsch gebouwen</v>
      </c>
      <c r="S83" s="662">
        <f>SUMIF(Invoer!P:P,R83,Invoer!V:V)+SUMIF(Invoer!CT:CT,R83,Invoer!CU:CU)</f>
        <v>0</v>
      </c>
      <c r="T83" s="663"/>
      <c r="V83" s="580">
        <f t="shared" si="22"/>
        <v>999</v>
      </c>
      <c r="W83" s="580">
        <f t="shared" si="23"/>
        <v>999</v>
      </c>
      <c r="AR83" s="6">
        <v>72</v>
      </c>
      <c r="AS83" s="6">
        <v>203</v>
      </c>
      <c r="AT83" s="6" t="str">
        <f>Stam!F75</f>
        <v>203 TR Bank nog invullen</v>
      </c>
      <c r="AU83" s="295">
        <v>998</v>
      </c>
      <c r="AV83" s="6">
        <f t="shared" si="24"/>
        <v>999</v>
      </c>
      <c r="AW83" s="6" t="str">
        <f t="shared" si="25"/>
        <v xml:space="preserve"> -</v>
      </c>
    </row>
    <row r="84" spans="3:49" x14ac:dyDescent="0.2">
      <c r="C84" s="83">
        <f t="shared" si="16"/>
        <v>999</v>
      </c>
      <c r="D84" s="599" t="str">
        <f t="shared" si="17"/>
        <v/>
      </c>
      <c r="E84" s="662" t="str">
        <f t="shared" si="18"/>
        <v/>
      </c>
      <c r="F84" s="662" t="str">
        <f t="shared" si="19"/>
        <v/>
      </c>
      <c r="H84" s="599" t="str">
        <f t="shared" si="20"/>
        <v/>
      </c>
      <c r="I84" s="662" t="str">
        <f t="shared" si="14"/>
        <v/>
      </c>
      <c r="J84" s="662" t="str">
        <f t="shared" si="21"/>
        <v/>
      </c>
      <c r="K84" s="83">
        <f t="shared" si="15"/>
        <v>999</v>
      </c>
      <c r="L84" s="580">
        <v>73</v>
      </c>
      <c r="M84" s="580">
        <v>84</v>
      </c>
      <c r="N84" s="6" t="str">
        <f>Stam!F76</f>
        <v>204 Overige schulden</v>
      </c>
      <c r="O84" s="62">
        <f>SUMIF(Invoer!P:P,N84,Invoer!V:V)+SUMIF(Invoer!CT:CT,N84,Invoer!CU:CU)</f>
        <v>0</v>
      </c>
      <c r="P84" s="62">
        <f>SUMIF(Invoer!P:P,N84,Invoer!CV:CV)</f>
        <v>0</v>
      </c>
      <c r="R84" s="662" t="str">
        <f>Stam!F170</f>
        <v>492 Afsch vervoermiddelen</v>
      </c>
      <c r="S84" s="662">
        <f>SUMIF(Invoer!P:P,R84,Invoer!V:V)+SUMIF(Invoer!CT:CT,R84,Invoer!CU:CU)</f>
        <v>0</v>
      </c>
      <c r="T84" s="663"/>
      <c r="V84" s="580">
        <f t="shared" si="22"/>
        <v>999</v>
      </c>
      <c r="W84" s="580">
        <f t="shared" si="23"/>
        <v>999</v>
      </c>
      <c r="AR84" s="6">
        <v>73</v>
      </c>
      <c r="AS84" s="6">
        <v>204</v>
      </c>
      <c r="AT84" s="6" t="str">
        <f>Stam!F76</f>
        <v>204 Overige schulden</v>
      </c>
      <c r="AU84" s="6">
        <f t="shared" si="26"/>
        <v>999</v>
      </c>
      <c r="AV84" s="6">
        <f t="shared" si="24"/>
        <v>999</v>
      </c>
      <c r="AW84" s="6" t="str">
        <f t="shared" si="25"/>
        <v xml:space="preserve"> -</v>
      </c>
    </row>
    <row r="85" spans="3:49" x14ac:dyDescent="0.2">
      <c r="C85" s="83">
        <f t="shared" si="16"/>
        <v>999</v>
      </c>
      <c r="D85" s="599" t="str">
        <f t="shared" si="17"/>
        <v/>
      </c>
      <c r="E85" s="662" t="str">
        <f t="shared" si="18"/>
        <v/>
      </c>
      <c r="F85" s="662" t="str">
        <f t="shared" si="19"/>
        <v/>
      </c>
      <c r="H85" s="599" t="str">
        <f t="shared" si="20"/>
        <v/>
      </c>
      <c r="I85" s="662" t="str">
        <f t="shared" si="14"/>
        <v/>
      </c>
      <c r="J85" s="662" t="str">
        <f t="shared" si="21"/>
        <v/>
      </c>
      <c r="K85" s="83">
        <f t="shared" si="15"/>
        <v>999</v>
      </c>
      <c r="L85" s="580">
        <v>74</v>
      </c>
      <c r="M85" s="580">
        <v>85</v>
      </c>
      <c r="N85" s="6" t="str">
        <f>Stam!F77</f>
        <v>205 Overige schulden 1</v>
      </c>
      <c r="O85" s="62">
        <f>SUMIF(Invoer!P:P,N85,Invoer!V:V)+SUMIF(Invoer!CT:CT,N85,Invoer!CU:CU)</f>
        <v>0</v>
      </c>
      <c r="P85" s="62">
        <f>SUMIF(Invoer!P:P,N85,Invoer!CV:CV)</f>
        <v>0</v>
      </c>
      <c r="R85" s="662" t="str">
        <f>Stam!F171</f>
        <v>493 Afschr inventaris</v>
      </c>
      <c r="S85" s="662">
        <f>SUMIF(Invoer!P:P,R85,Invoer!V:V)+SUMIF(Invoer!CT:CT,R85,Invoer!CU:CU)</f>
        <v>0</v>
      </c>
      <c r="T85" s="663"/>
      <c r="V85" s="580">
        <f t="shared" si="22"/>
        <v>999</v>
      </c>
      <c r="W85" s="580">
        <f t="shared" si="23"/>
        <v>999</v>
      </c>
      <c r="AR85" s="6">
        <v>74</v>
      </c>
      <c r="AS85" s="6">
        <v>205</v>
      </c>
      <c r="AT85" s="6" t="str">
        <f>Stam!F77</f>
        <v>205 Overige schulden 1</v>
      </c>
      <c r="AU85" s="6">
        <f t="shared" si="26"/>
        <v>999</v>
      </c>
      <c r="AV85" s="6">
        <f t="shared" si="24"/>
        <v>999</v>
      </c>
      <c r="AW85" s="6" t="str">
        <f t="shared" si="25"/>
        <v xml:space="preserve"> -</v>
      </c>
    </row>
    <row r="86" spans="3:49" x14ac:dyDescent="0.2">
      <c r="C86" s="83">
        <f t="shared" si="16"/>
        <v>999</v>
      </c>
      <c r="D86" s="599" t="str">
        <f t="shared" si="17"/>
        <v/>
      </c>
      <c r="E86" s="662" t="str">
        <f t="shared" si="18"/>
        <v/>
      </c>
      <c r="F86" s="662" t="str">
        <f t="shared" si="19"/>
        <v/>
      </c>
      <c r="H86" s="599" t="str">
        <f t="shared" si="20"/>
        <v/>
      </c>
      <c r="I86" s="662" t="str">
        <f t="shared" si="14"/>
        <v/>
      </c>
      <c r="J86" s="662" t="str">
        <f t="shared" si="21"/>
        <v/>
      </c>
      <c r="K86" s="83">
        <f t="shared" si="15"/>
        <v>999</v>
      </c>
      <c r="L86" s="580">
        <v>75</v>
      </c>
      <c r="M86" s="580">
        <v>86</v>
      </c>
      <c r="N86" s="6" t="str">
        <f>Stam!F78</f>
        <v>206 Overige schulden 2</v>
      </c>
      <c r="O86" s="62">
        <f>SUMIF(Invoer!P:P,N86,Invoer!V:V)+SUMIF(Invoer!CT:CT,N86,Invoer!CU:CU)</f>
        <v>0</v>
      </c>
      <c r="P86" s="62">
        <f>SUMIF(Invoer!P:P,N86,Invoer!CV:CV)</f>
        <v>0</v>
      </c>
      <c r="R86" s="662" t="str">
        <f>Stam!F172</f>
        <v>494 Afschr hardware</v>
      </c>
      <c r="S86" s="662">
        <f>SUMIF(Invoer!P:P,R86,Invoer!V:V)+SUMIF(Invoer!CT:CT,R86,Invoer!CU:CU)</f>
        <v>0</v>
      </c>
      <c r="T86" s="663"/>
      <c r="V86" s="580">
        <f t="shared" si="22"/>
        <v>999</v>
      </c>
      <c r="W86" s="580">
        <f t="shared" si="23"/>
        <v>999</v>
      </c>
      <c r="AR86" s="6">
        <v>75</v>
      </c>
      <c r="AS86" s="6">
        <v>206</v>
      </c>
      <c r="AT86" s="6" t="str">
        <f>Stam!F78</f>
        <v>206 Overige schulden 2</v>
      </c>
      <c r="AU86" s="6">
        <f t="shared" si="26"/>
        <v>999</v>
      </c>
      <c r="AV86" s="6">
        <f t="shared" si="24"/>
        <v>999</v>
      </c>
      <c r="AW86" s="6" t="str">
        <f t="shared" si="25"/>
        <v xml:space="preserve"> -</v>
      </c>
    </row>
    <row r="87" spans="3:49" x14ac:dyDescent="0.2">
      <c r="C87" s="83">
        <f t="shared" si="16"/>
        <v>999</v>
      </c>
      <c r="D87" s="599" t="str">
        <f t="shared" si="17"/>
        <v/>
      </c>
      <c r="E87" s="662" t="str">
        <f t="shared" si="18"/>
        <v/>
      </c>
      <c r="F87" s="662" t="str">
        <f t="shared" si="19"/>
        <v/>
      </c>
      <c r="H87" s="599" t="str">
        <f t="shared" si="20"/>
        <v/>
      </c>
      <c r="I87" s="662" t="str">
        <f t="shared" si="14"/>
        <v/>
      </c>
      <c r="J87" s="662" t="str">
        <f t="shared" si="21"/>
        <v/>
      </c>
      <c r="K87" s="83">
        <f t="shared" si="15"/>
        <v>999</v>
      </c>
      <c r="L87" s="580">
        <v>76</v>
      </c>
      <c r="M87" s="580">
        <v>87</v>
      </c>
      <c r="N87" s="6" t="str">
        <f>Stam!F79</f>
        <v>207 Overige schulden 3</v>
      </c>
      <c r="O87" s="62">
        <f>SUMIF(Invoer!P:P,N87,Invoer!V:V)+SUMIF(Invoer!CT:CT,N87,Invoer!CU:CU)</f>
        <v>0</v>
      </c>
      <c r="P87" s="62">
        <f>SUMIF(Invoer!P:P,N87,Invoer!CV:CV)</f>
        <v>0</v>
      </c>
      <c r="R87" s="662" t="str">
        <f>Stam!F173</f>
        <v>495 Afschr software</v>
      </c>
      <c r="S87" s="662">
        <f>SUMIF(Invoer!P:P,R87,Invoer!V:V)+SUMIF(Invoer!CT:CT,R87,Invoer!CU:CU)</f>
        <v>0</v>
      </c>
      <c r="T87" s="663"/>
      <c r="V87" s="580">
        <f t="shared" si="22"/>
        <v>999</v>
      </c>
      <c r="W87" s="580">
        <f t="shared" si="23"/>
        <v>999</v>
      </c>
      <c r="AR87" s="6">
        <v>76</v>
      </c>
      <c r="AS87" s="6">
        <v>207</v>
      </c>
      <c r="AT87" s="6" t="str">
        <f>Stam!F79</f>
        <v>207 Overige schulden 3</v>
      </c>
      <c r="AU87" s="6">
        <f t="shared" si="26"/>
        <v>999</v>
      </c>
      <c r="AV87" s="6">
        <f t="shared" si="24"/>
        <v>999</v>
      </c>
      <c r="AW87" s="6" t="str">
        <f t="shared" si="25"/>
        <v xml:space="preserve"> -</v>
      </c>
    </row>
    <row r="88" spans="3:49" x14ac:dyDescent="0.2">
      <c r="C88" s="83">
        <f t="shared" si="16"/>
        <v>999</v>
      </c>
      <c r="D88" s="599" t="str">
        <f t="shared" si="17"/>
        <v/>
      </c>
      <c r="E88" s="662" t="str">
        <f t="shared" si="18"/>
        <v/>
      </c>
      <c r="F88" s="662" t="str">
        <f t="shared" si="19"/>
        <v/>
      </c>
      <c r="H88" s="599" t="str">
        <f t="shared" si="20"/>
        <v/>
      </c>
      <c r="I88" s="662" t="str">
        <f t="shared" si="14"/>
        <v/>
      </c>
      <c r="J88" s="662" t="str">
        <f t="shared" si="21"/>
        <v/>
      </c>
      <c r="K88" s="83">
        <f t="shared" si="15"/>
        <v>999</v>
      </c>
      <c r="L88" s="580">
        <v>77</v>
      </c>
      <c r="M88" s="580">
        <v>88</v>
      </c>
      <c r="N88" s="6" t="str">
        <f>Stam!F80</f>
        <v>208 Overige schulden 4</v>
      </c>
      <c r="O88" s="62">
        <f>SUMIF(Invoer!P:P,N88,Invoer!V:V)+SUMIF(Invoer!CT:CT,N88,Invoer!CU:CU)</f>
        <v>0</v>
      </c>
      <c r="P88" s="62">
        <f>SUMIF(Invoer!P:P,N88,Invoer!CV:CV)</f>
        <v>0</v>
      </c>
      <c r="R88" s="662" t="str">
        <f>Stam!F174</f>
        <v>496 Afschr overige activa</v>
      </c>
      <c r="S88" s="662">
        <f>SUMIF(Invoer!P:P,R88,Invoer!V:V)+SUMIF(Invoer!CT:CT,R88,Invoer!CU:CU)</f>
        <v>0</v>
      </c>
      <c r="T88" s="663"/>
      <c r="V88" s="580">
        <f t="shared" si="22"/>
        <v>999</v>
      </c>
      <c r="W88" s="580">
        <f t="shared" si="23"/>
        <v>999</v>
      </c>
      <c r="AR88" s="6">
        <v>77</v>
      </c>
      <c r="AS88" s="6">
        <v>208</v>
      </c>
      <c r="AT88" s="6" t="str">
        <f>Stam!F80</f>
        <v>208 Overige schulden 4</v>
      </c>
      <c r="AU88" s="6">
        <f t="shared" si="26"/>
        <v>999</v>
      </c>
      <c r="AV88" s="6">
        <f t="shared" si="24"/>
        <v>999</v>
      </c>
      <c r="AW88" s="6" t="str">
        <f t="shared" si="25"/>
        <v xml:space="preserve"> -</v>
      </c>
    </row>
    <row r="89" spans="3:49" x14ac:dyDescent="0.2">
      <c r="C89" s="83">
        <f t="shared" si="16"/>
        <v>999</v>
      </c>
      <c r="D89" s="599" t="str">
        <f t="shared" si="17"/>
        <v/>
      </c>
      <c r="E89" s="662" t="str">
        <f t="shared" si="18"/>
        <v/>
      </c>
      <c r="F89" s="662" t="str">
        <f t="shared" si="19"/>
        <v/>
      </c>
      <c r="H89" s="599" t="str">
        <f t="shared" si="20"/>
        <v/>
      </c>
      <c r="I89" s="662" t="str">
        <f t="shared" si="14"/>
        <v/>
      </c>
      <c r="J89" s="662" t="str">
        <f t="shared" si="21"/>
        <v/>
      </c>
      <c r="K89" s="83">
        <f t="shared" si="15"/>
        <v>999</v>
      </c>
      <c r="L89" s="580">
        <v>78</v>
      </c>
      <c r="M89" s="580">
        <v>89</v>
      </c>
      <c r="N89" s="6" t="str">
        <f>Stam!F81</f>
        <v>209 Overige schulden 5</v>
      </c>
      <c r="O89" s="62">
        <f>SUMIF(Invoer!P:P,N89,Invoer!V:V)+SUMIF(Invoer!CT:CT,N89,Invoer!CU:CU)</f>
        <v>0</v>
      </c>
      <c r="P89" s="62">
        <f>SUMIF(Invoer!P:P,N89,Invoer!CV:CV)</f>
        <v>0</v>
      </c>
      <c r="R89" s="662" t="str">
        <f>Stam!F175</f>
        <v>499 Overige</v>
      </c>
      <c r="S89" s="662">
        <f>SUMIF(Invoer!P:P,R89,Invoer!V:V)+SUMIF(Invoer!CT:CT,R89,Invoer!CU:CU)</f>
        <v>0</v>
      </c>
      <c r="T89" s="663"/>
      <c r="V89" s="580">
        <f t="shared" si="22"/>
        <v>999</v>
      </c>
      <c r="W89" s="580">
        <f t="shared" si="23"/>
        <v>999</v>
      </c>
      <c r="AR89" s="6">
        <v>78</v>
      </c>
      <c r="AS89" s="6">
        <v>209</v>
      </c>
      <c r="AT89" s="6" t="str">
        <f>Stam!F81</f>
        <v>209 Overige schulden 5</v>
      </c>
      <c r="AU89" s="6">
        <f t="shared" si="26"/>
        <v>999</v>
      </c>
      <c r="AV89" s="6">
        <f t="shared" si="24"/>
        <v>999</v>
      </c>
      <c r="AW89" s="6" t="str">
        <f t="shared" si="25"/>
        <v xml:space="preserve"> -</v>
      </c>
    </row>
    <row r="90" spans="3:49" x14ac:dyDescent="0.2">
      <c r="C90" s="83">
        <f t="shared" si="16"/>
        <v>999</v>
      </c>
      <c r="D90" s="599" t="str">
        <f t="shared" si="17"/>
        <v/>
      </c>
      <c r="E90" s="662" t="str">
        <f t="shared" si="18"/>
        <v/>
      </c>
      <c r="F90" s="662" t="str">
        <f t="shared" si="19"/>
        <v/>
      </c>
      <c r="H90" s="599" t="str">
        <f t="shared" si="20"/>
        <v/>
      </c>
      <c r="I90" s="662" t="str">
        <f t="shared" si="14"/>
        <v/>
      </c>
      <c r="J90" s="662" t="str">
        <f t="shared" si="21"/>
        <v/>
      </c>
      <c r="K90" s="83">
        <f t="shared" si="15"/>
        <v>999</v>
      </c>
      <c r="L90" s="580">
        <v>79</v>
      </c>
      <c r="M90" s="580">
        <v>90</v>
      </c>
      <c r="N90" s="6" t="str">
        <f>Stam!F82</f>
        <v>210 Overige schulden 6</v>
      </c>
      <c r="O90" s="62">
        <f>SUMIF(Invoer!P:P,N90,Invoer!V:V)+SUMIF(Invoer!CT:CT,N90,Invoer!CU:CU)</f>
        <v>0</v>
      </c>
      <c r="P90" s="62">
        <f>SUMIF(Invoer!P:P,N90,Invoer!CV:CV)</f>
        <v>0</v>
      </c>
      <c r="R90" s="662" t="str">
        <f>Stam!F176</f>
        <v>700 Kostprijs Inkopen hoog</v>
      </c>
      <c r="S90" s="662">
        <f>SUMIF(Invoer!P:P,R90,Invoer!V:V)+SUMIF(Invoer!CT:CT,R90,Invoer!CU:CU)</f>
        <v>326.59504132231405</v>
      </c>
      <c r="T90" s="663"/>
      <c r="V90" s="580">
        <f t="shared" si="22"/>
        <v>999</v>
      </c>
      <c r="W90" s="580">
        <f t="shared" si="23"/>
        <v>90</v>
      </c>
      <c r="AR90" s="6">
        <v>79</v>
      </c>
      <c r="AS90" s="6">
        <v>210</v>
      </c>
      <c r="AT90" s="6" t="str">
        <f>Stam!F82</f>
        <v>210 Overige schulden 6</v>
      </c>
      <c r="AU90" s="6">
        <f t="shared" si="26"/>
        <v>999</v>
      </c>
      <c r="AV90" s="6">
        <f t="shared" si="24"/>
        <v>999</v>
      </c>
      <c r="AW90" s="6" t="str">
        <f t="shared" si="25"/>
        <v xml:space="preserve"> -</v>
      </c>
    </row>
    <row r="91" spans="3:49" x14ac:dyDescent="0.2">
      <c r="C91" s="83">
        <f t="shared" si="16"/>
        <v>999</v>
      </c>
      <c r="D91" s="599" t="str">
        <f t="shared" si="17"/>
        <v/>
      </c>
      <c r="E91" s="662" t="str">
        <f t="shared" si="18"/>
        <v/>
      </c>
      <c r="F91" s="662" t="str">
        <f t="shared" si="19"/>
        <v/>
      </c>
      <c r="H91" s="599" t="str">
        <f t="shared" si="20"/>
        <v/>
      </c>
      <c r="I91" s="662" t="str">
        <f t="shared" si="14"/>
        <v/>
      </c>
      <c r="J91" s="662" t="str">
        <f t="shared" si="21"/>
        <v/>
      </c>
      <c r="K91" s="83">
        <f t="shared" si="15"/>
        <v>999</v>
      </c>
      <c r="L91" s="580">
        <v>80</v>
      </c>
      <c r="M91" s="580">
        <v>91</v>
      </c>
      <c r="N91" s="6" t="str">
        <f>Stam!F83</f>
        <v>220 Rekening cour 1</v>
      </c>
      <c r="O91" s="62">
        <f>SUMIF(Invoer!P:P,N91,Invoer!V:V)+SUMIF(Invoer!CT:CT,N91,Invoer!CU:CU)</f>
        <v>0</v>
      </c>
      <c r="P91" s="62">
        <f>SUMIF(Invoer!P:P,N91,Invoer!CV:CV)</f>
        <v>0</v>
      </c>
      <c r="R91" s="662" t="str">
        <f>Stam!F177</f>
        <v>701 Kostprijs Inkopen laag</v>
      </c>
      <c r="S91" s="662">
        <f>SUMIF(Invoer!P:P,R91,Invoer!V:V)+SUMIF(Invoer!CT:CT,R91,Invoer!CU:CU)</f>
        <v>0</v>
      </c>
      <c r="T91" s="663"/>
      <c r="V91" s="580">
        <f t="shared" si="22"/>
        <v>999</v>
      </c>
      <c r="W91" s="580">
        <f t="shared" si="23"/>
        <v>999</v>
      </c>
      <c r="AR91" s="6">
        <v>80</v>
      </c>
      <c r="AS91" s="6">
        <v>220</v>
      </c>
      <c r="AT91" s="6" t="str">
        <f>Stam!F83</f>
        <v>220 Rekening cour 1</v>
      </c>
      <c r="AU91" s="6">
        <f t="shared" si="26"/>
        <v>999</v>
      </c>
      <c r="AV91" s="6">
        <f t="shared" si="24"/>
        <v>999</v>
      </c>
      <c r="AW91" s="6" t="str">
        <f t="shared" si="25"/>
        <v xml:space="preserve"> -</v>
      </c>
    </row>
    <row r="92" spans="3:49" x14ac:dyDescent="0.2">
      <c r="C92" s="83">
        <f t="shared" si="16"/>
        <v>999</v>
      </c>
      <c r="D92" s="599" t="str">
        <f t="shared" si="17"/>
        <v/>
      </c>
      <c r="E92" s="662" t="str">
        <f t="shared" si="18"/>
        <v/>
      </c>
      <c r="F92" s="662" t="str">
        <f t="shared" si="19"/>
        <v/>
      </c>
      <c r="H92" s="599" t="str">
        <f t="shared" si="20"/>
        <v/>
      </c>
      <c r="I92" s="662" t="str">
        <f t="shared" si="14"/>
        <v/>
      </c>
      <c r="J92" s="662" t="str">
        <f t="shared" si="21"/>
        <v/>
      </c>
      <c r="K92" s="83">
        <f t="shared" si="15"/>
        <v>999</v>
      </c>
      <c r="L92" s="580">
        <v>81</v>
      </c>
      <c r="M92" s="580">
        <v>92</v>
      </c>
      <c r="N92" s="6" t="str">
        <f>Stam!F84</f>
        <v>225 Rekening cour 2</v>
      </c>
      <c r="O92" s="62">
        <f>SUMIF(Invoer!P:P,N92,Invoer!V:V)+SUMIF(Invoer!CT:CT,N92,Invoer!CU:CU)</f>
        <v>0</v>
      </c>
      <c r="P92" s="62">
        <f>SUMIF(Invoer!P:P,N92,Invoer!CV:CV)</f>
        <v>0</v>
      </c>
      <c r="R92" s="662" t="str">
        <f>Stam!F178</f>
        <v>702 Kostprijs EU</v>
      </c>
      <c r="S92" s="662">
        <f>SUMIF(Invoer!P:P,R92,Invoer!V:V)+SUMIF(Invoer!CT:CT,R92,Invoer!CU:CU)</f>
        <v>0</v>
      </c>
      <c r="T92" s="663"/>
      <c r="V92" s="580">
        <f t="shared" si="22"/>
        <v>999</v>
      </c>
      <c r="W92" s="580">
        <f t="shared" si="23"/>
        <v>999</v>
      </c>
      <c r="AR92" s="6">
        <v>81</v>
      </c>
      <c r="AS92" s="6">
        <v>225</v>
      </c>
      <c r="AT92" s="6" t="str">
        <f>Stam!F84</f>
        <v>225 Rekening cour 2</v>
      </c>
      <c r="AU92" s="6">
        <f t="shared" si="26"/>
        <v>999</v>
      </c>
      <c r="AV92" s="6">
        <f t="shared" si="24"/>
        <v>999</v>
      </c>
      <c r="AW92" s="6" t="str">
        <f t="shared" si="25"/>
        <v xml:space="preserve"> -</v>
      </c>
    </row>
    <row r="93" spans="3:49" x14ac:dyDescent="0.2">
      <c r="C93" s="83">
        <f t="shared" si="16"/>
        <v>999</v>
      </c>
      <c r="D93" s="599" t="str">
        <f t="shared" si="17"/>
        <v/>
      </c>
      <c r="E93" s="662" t="str">
        <f t="shared" si="18"/>
        <v/>
      </c>
      <c r="F93" s="662" t="str">
        <f t="shared" si="19"/>
        <v/>
      </c>
      <c r="H93" s="599" t="str">
        <f t="shared" si="20"/>
        <v/>
      </c>
      <c r="I93" s="662" t="str">
        <f t="shared" si="14"/>
        <v/>
      </c>
      <c r="J93" s="662" t="str">
        <f t="shared" si="21"/>
        <v/>
      </c>
      <c r="K93" s="83">
        <f t="shared" si="15"/>
        <v>999</v>
      </c>
      <c r="L93" s="580">
        <v>82</v>
      </c>
      <c r="M93" s="580">
        <v>93</v>
      </c>
      <c r="N93" s="6" t="str">
        <f>Stam!F85</f>
        <v>230 Leningen</v>
      </c>
      <c r="O93" s="62">
        <f>SUMIF(Invoer!P:P,N93,Invoer!V:V)+SUMIF(Invoer!CT:CT,N93,Invoer!CU:CU)</f>
        <v>0</v>
      </c>
      <c r="P93" s="62">
        <f>SUMIF(Invoer!P:P,N93,Invoer!CV:CV)</f>
        <v>0</v>
      </c>
      <c r="R93" s="662" t="str">
        <f>Stam!F179</f>
        <v>703 Kostprijs buiten EU</v>
      </c>
      <c r="S93" s="662">
        <f>SUMIF(Invoer!P:P,R93,Invoer!V:V)+SUMIF(Invoer!CT:CT,R93,Invoer!CU:CU)</f>
        <v>0</v>
      </c>
      <c r="T93" s="663"/>
      <c r="V93" s="580">
        <f t="shared" si="22"/>
        <v>999</v>
      </c>
      <c r="W93" s="580">
        <f t="shared" si="23"/>
        <v>999</v>
      </c>
      <c r="AR93" s="6">
        <v>82</v>
      </c>
      <c r="AS93" s="6">
        <v>230</v>
      </c>
      <c r="AT93" s="6" t="str">
        <f>Stam!F85</f>
        <v>230 Leningen</v>
      </c>
      <c r="AU93" s="6">
        <f t="shared" si="26"/>
        <v>999</v>
      </c>
      <c r="AV93" s="6">
        <f t="shared" si="24"/>
        <v>999</v>
      </c>
      <c r="AW93" s="6" t="str">
        <f t="shared" si="25"/>
        <v xml:space="preserve"> -</v>
      </c>
    </row>
    <row r="94" spans="3:49" x14ac:dyDescent="0.2">
      <c r="C94" s="83">
        <f t="shared" si="16"/>
        <v>999</v>
      </c>
      <c r="D94" s="599" t="str">
        <f t="shared" si="17"/>
        <v/>
      </c>
      <c r="E94" s="662" t="str">
        <f t="shared" si="18"/>
        <v/>
      </c>
      <c r="F94" s="662" t="str">
        <f t="shared" si="19"/>
        <v/>
      </c>
      <c r="H94" s="599" t="str">
        <f t="shared" si="20"/>
        <v/>
      </c>
      <c r="I94" s="662" t="str">
        <f t="shared" si="14"/>
        <v/>
      </c>
      <c r="J94" s="662" t="str">
        <f t="shared" si="21"/>
        <v/>
      </c>
      <c r="K94" s="83">
        <f t="shared" si="15"/>
        <v>999</v>
      </c>
      <c r="L94" s="580">
        <v>83</v>
      </c>
      <c r="M94" s="580">
        <v>94</v>
      </c>
      <c r="N94" s="6" t="str">
        <f>Stam!F86</f>
        <v>240 Leningen 2</v>
      </c>
      <c r="O94" s="62">
        <f>SUMIF(Invoer!P:P,N94,Invoer!V:V)+SUMIF(Invoer!CT:CT,N94,Invoer!CU:CU)</f>
        <v>0</v>
      </c>
      <c r="P94" s="62">
        <f>SUMIF(Invoer!P:P,N94,Invoer!CV:CV)</f>
        <v>0</v>
      </c>
      <c r="R94" s="662" t="str">
        <f>Stam!F180</f>
        <v>704 Kostprijs Marge</v>
      </c>
      <c r="S94" s="662">
        <f>SUMIF(Invoer!P:P,R94,Invoer!V:V)+SUMIF(Invoer!CT:CT,R94,Invoer!CU:CU)</f>
        <v>0</v>
      </c>
      <c r="T94" s="663"/>
      <c r="V94" s="580">
        <f t="shared" si="22"/>
        <v>999</v>
      </c>
      <c r="W94" s="580">
        <f t="shared" si="23"/>
        <v>999</v>
      </c>
      <c r="AR94" s="6">
        <v>83</v>
      </c>
      <c r="AS94" s="6">
        <v>240</v>
      </c>
      <c r="AT94" s="6" t="str">
        <f>Stam!F86</f>
        <v>240 Leningen 2</v>
      </c>
      <c r="AU94" s="6">
        <f t="shared" si="26"/>
        <v>999</v>
      </c>
      <c r="AV94" s="6">
        <f t="shared" si="24"/>
        <v>999</v>
      </c>
      <c r="AW94" s="6" t="str">
        <f t="shared" si="25"/>
        <v xml:space="preserve"> -</v>
      </c>
    </row>
    <row r="95" spans="3:49" x14ac:dyDescent="0.2">
      <c r="C95" s="83">
        <f t="shared" si="16"/>
        <v>999</v>
      </c>
      <c r="D95" s="599" t="str">
        <f t="shared" si="17"/>
        <v/>
      </c>
      <c r="E95" s="662" t="str">
        <f t="shared" si="18"/>
        <v/>
      </c>
      <c r="F95" s="662" t="str">
        <f t="shared" si="19"/>
        <v/>
      </c>
      <c r="H95" s="599" t="str">
        <f t="shared" si="20"/>
        <v/>
      </c>
      <c r="I95" s="662" t="str">
        <f t="shared" si="14"/>
        <v/>
      </c>
      <c r="J95" s="662" t="str">
        <f t="shared" si="21"/>
        <v/>
      </c>
      <c r="K95" s="83">
        <f t="shared" si="15"/>
        <v>999</v>
      </c>
      <c r="L95" s="580">
        <v>84</v>
      </c>
      <c r="M95" s="580">
        <v>95</v>
      </c>
      <c r="N95" s="6" t="str">
        <f>Stam!F87</f>
        <v>250 Netto lonen</v>
      </c>
      <c r="O95" s="62">
        <f>SUMIF(Invoer!P:P,N95,Invoer!V:V)+SUMIF(Invoer!CT:CT,N95,Invoer!CU:CU)</f>
        <v>0</v>
      </c>
      <c r="P95" s="62">
        <f>SUMIF(Invoer!P:P,N95,Invoer!CV:CV)</f>
        <v>0</v>
      </c>
      <c r="R95" s="662" t="str">
        <f>Stam!F181</f>
        <v>705 Kostprijs Inkopen BEG</v>
      </c>
      <c r="S95" s="662">
        <f>SUMIF(Invoer!P:P,R95,Invoer!V:V)+SUMIF(Invoer!CT:CT,R95,Invoer!CU:CU)</f>
        <v>0</v>
      </c>
      <c r="T95" s="663"/>
      <c r="V95" s="580">
        <f t="shared" si="22"/>
        <v>999</v>
      </c>
      <c r="W95" s="580">
        <f t="shared" si="23"/>
        <v>999</v>
      </c>
      <c r="AR95" s="6">
        <v>84</v>
      </c>
      <c r="AS95" s="6">
        <v>250</v>
      </c>
      <c r="AT95" s="6" t="str">
        <f>Stam!F87</f>
        <v>250 Netto lonen</v>
      </c>
      <c r="AU95" s="6">
        <f t="shared" si="26"/>
        <v>999</v>
      </c>
      <c r="AV95" s="6">
        <f t="shared" si="24"/>
        <v>999</v>
      </c>
      <c r="AW95" s="6" t="str">
        <f t="shared" si="25"/>
        <v xml:space="preserve"> -</v>
      </c>
    </row>
    <row r="96" spans="3:49" x14ac:dyDescent="0.2">
      <c r="C96" s="83">
        <f t="shared" si="16"/>
        <v>999</v>
      </c>
      <c r="D96" s="599" t="str">
        <f t="shared" si="17"/>
        <v/>
      </c>
      <c r="E96" s="662" t="str">
        <f t="shared" si="18"/>
        <v/>
      </c>
      <c r="F96" s="662" t="str">
        <f t="shared" si="19"/>
        <v/>
      </c>
      <c r="H96" s="599" t="str">
        <f t="shared" si="20"/>
        <v/>
      </c>
      <c r="I96" s="662" t="str">
        <f t="shared" si="14"/>
        <v/>
      </c>
      <c r="J96" s="662" t="str">
        <f t="shared" si="21"/>
        <v/>
      </c>
      <c r="K96" s="83">
        <f t="shared" si="15"/>
        <v>999</v>
      </c>
      <c r="L96" s="580">
        <v>85</v>
      </c>
      <c r="M96" s="580">
        <v>96</v>
      </c>
      <c r="N96" s="6" t="str">
        <f>Stam!F88</f>
        <v>260 Loonheffing en SL bj</v>
      </c>
      <c r="O96" s="62">
        <f>SUMIF(Invoer!P:P,N96,Invoer!V:V)+SUMIF(Invoer!CT:CT,N96,Invoer!CU:CU)</f>
        <v>0</v>
      </c>
      <c r="P96" s="62">
        <f>SUMIF(Invoer!P:P,N96,Invoer!CV:CV)</f>
        <v>0</v>
      </c>
      <c r="R96" s="662" t="str">
        <f>Stam!F182</f>
        <v>710 Kostprijs Marge btw</v>
      </c>
      <c r="S96" s="662">
        <f>SUMIF(Invoer!P:P,R96,Invoer!V:V)+SUMIF(Invoer!CT:CT,R96,Invoer!CU:CU)</f>
        <v>0</v>
      </c>
      <c r="T96" s="663"/>
      <c r="V96" s="580">
        <f t="shared" si="22"/>
        <v>999</v>
      </c>
      <c r="W96" s="580">
        <f t="shared" si="23"/>
        <v>999</v>
      </c>
      <c r="AR96" s="6">
        <v>85</v>
      </c>
      <c r="AS96" s="6">
        <v>260</v>
      </c>
      <c r="AT96" s="6" t="str">
        <f>Stam!F88</f>
        <v>260 Loonheffing en SL bj</v>
      </c>
      <c r="AU96" s="6">
        <f t="shared" si="26"/>
        <v>999</v>
      </c>
      <c r="AV96" s="6">
        <f t="shared" si="24"/>
        <v>999</v>
      </c>
      <c r="AW96" s="6" t="str">
        <f t="shared" si="25"/>
        <v xml:space="preserve"> -</v>
      </c>
    </row>
    <row r="97" spans="3:49" x14ac:dyDescent="0.2">
      <c r="C97" s="83">
        <f t="shared" si="16"/>
        <v>999</v>
      </c>
      <c r="D97" s="599" t="str">
        <f t="shared" si="17"/>
        <v/>
      </c>
      <c r="E97" s="662" t="str">
        <f t="shared" si="18"/>
        <v/>
      </c>
      <c r="F97" s="662" t="str">
        <f t="shared" si="19"/>
        <v/>
      </c>
      <c r="H97" s="599" t="str">
        <f t="shared" si="20"/>
        <v/>
      </c>
      <c r="I97" s="662" t="str">
        <f t="shared" si="14"/>
        <v/>
      </c>
      <c r="J97" s="662" t="str">
        <f t="shared" si="21"/>
        <v/>
      </c>
      <c r="K97" s="83">
        <f t="shared" si="15"/>
        <v>999</v>
      </c>
      <c r="L97" s="580">
        <v>86</v>
      </c>
      <c r="M97" s="580">
        <v>97</v>
      </c>
      <c r="N97" s="6" t="str">
        <f>Stam!F89</f>
        <v>265 Loonheffing en SL vj</v>
      </c>
      <c r="O97" s="62">
        <f>SUMIF(Invoer!P:P,N97,Invoer!V:V)+SUMIF(Invoer!CT:CT,N97,Invoer!CU:CU)</f>
        <v>0</v>
      </c>
      <c r="P97" s="62">
        <f>SUMIF(Invoer!P:P,N97,Invoer!CV:CV)</f>
        <v>0</v>
      </c>
      <c r="R97" s="662" t="str">
        <f>Stam!F183</f>
        <v>711 Kostprijs Inkopen 1</v>
      </c>
      <c r="S97" s="662">
        <f>SUMIF(Invoer!P:P,R97,Invoer!V:V)+SUMIF(Invoer!CT:CT,R97,Invoer!CU:CU)</f>
        <v>0</v>
      </c>
      <c r="T97" s="663"/>
      <c r="V97" s="580">
        <f t="shared" si="22"/>
        <v>999</v>
      </c>
      <c r="W97" s="580">
        <f t="shared" si="23"/>
        <v>999</v>
      </c>
      <c r="AR97" s="6">
        <v>86</v>
      </c>
      <c r="AS97" s="6">
        <v>265</v>
      </c>
      <c r="AT97" s="6" t="str">
        <f>Stam!F89</f>
        <v>265 Loonheffing en SL vj</v>
      </c>
      <c r="AU97" s="6">
        <f t="shared" si="26"/>
        <v>999</v>
      </c>
      <c r="AV97" s="6">
        <f t="shared" si="24"/>
        <v>999</v>
      </c>
      <c r="AW97" s="6" t="str">
        <f t="shared" si="25"/>
        <v xml:space="preserve"> -</v>
      </c>
    </row>
    <row r="98" spans="3:49" x14ac:dyDescent="0.2">
      <c r="C98" s="83">
        <f t="shared" si="16"/>
        <v>999</v>
      </c>
      <c r="D98" s="599" t="str">
        <f t="shared" si="17"/>
        <v/>
      </c>
      <c r="E98" s="662" t="str">
        <f t="shared" si="18"/>
        <v/>
      </c>
      <c r="F98" s="662" t="str">
        <f t="shared" si="19"/>
        <v/>
      </c>
      <c r="H98" s="599" t="str">
        <f t="shared" si="20"/>
        <v/>
      </c>
      <c r="I98" s="662" t="str">
        <f t="shared" si="14"/>
        <v/>
      </c>
      <c r="J98" s="662" t="str">
        <f t="shared" si="21"/>
        <v/>
      </c>
      <c r="K98" s="83">
        <f t="shared" si="15"/>
        <v>999</v>
      </c>
      <c r="L98" s="580">
        <v>87</v>
      </c>
      <c r="M98" s="580">
        <v>98</v>
      </c>
      <c r="N98" s="6" t="str">
        <f>Stam!F90</f>
        <v>270 Vpb boekjaar</v>
      </c>
      <c r="O98" s="62">
        <f>SUMIF(Invoer!P:P,N98,Invoer!V:V)+SUMIF(Invoer!CT:CT,N98,Invoer!CU:CU)</f>
        <v>0</v>
      </c>
      <c r="P98" s="62">
        <f>SUMIF(Invoer!P:P,N98,Invoer!CV:CV)</f>
        <v>0</v>
      </c>
      <c r="R98" s="662" t="str">
        <f>Stam!F184</f>
        <v>712 Kostprijs Inkopen 2</v>
      </c>
      <c r="S98" s="662">
        <f>SUMIF(Invoer!P:P,R98,Invoer!V:V)+SUMIF(Invoer!CT:CT,R98,Invoer!CU:CU)</f>
        <v>372.72727272727275</v>
      </c>
      <c r="T98" s="663"/>
      <c r="V98" s="580">
        <f t="shared" si="22"/>
        <v>999</v>
      </c>
      <c r="W98" s="580">
        <f t="shared" si="23"/>
        <v>98</v>
      </c>
      <c r="AR98" s="6">
        <v>87</v>
      </c>
      <c r="AS98" s="6">
        <v>270</v>
      </c>
      <c r="AT98" s="6" t="str">
        <f>Stam!F90</f>
        <v>270 Vpb boekjaar</v>
      </c>
      <c r="AU98" s="6">
        <f t="shared" si="26"/>
        <v>999</v>
      </c>
      <c r="AV98" s="6">
        <f t="shared" si="24"/>
        <v>999</v>
      </c>
      <c r="AW98" s="6" t="str">
        <f t="shared" si="25"/>
        <v xml:space="preserve"> -</v>
      </c>
    </row>
    <row r="99" spans="3:49" x14ac:dyDescent="0.2">
      <c r="C99" s="83">
        <f t="shared" si="16"/>
        <v>999</v>
      </c>
      <c r="D99" s="599" t="str">
        <f t="shared" si="17"/>
        <v/>
      </c>
      <c r="E99" s="662" t="str">
        <f t="shared" si="18"/>
        <v/>
      </c>
      <c r="F99" s="662" t="str">
        <f t="shared" si="19"/>
        <v/>
      </c>
      <c r="H99" s="599" t="str">
        <f t="shared" si="20"/>
        <v/>
      </c>
      <c r="I99" s="662" t="str">
        <f t="shared" si="14"/>
        <v/>
      </c>
      <c r="J99" s="662" t="str">
        <f t="shared" si="21"/>
        <v/>
      </c>
      <c r="K99" s="83">
        <f t="shared" si="15"/>
        <v>999</v>
      </c>
      <c r="L99" s="580">
        <v>88</v>
      </c>
      <c r="M99" s="580">
        <v>99</v>
      </c>
      <c r="N99" s="6" t="str">
        <f>Stam!F91</f>
        <v>275 Vpb voorgaande jaren</v>
      </c>
      <c r="O99" s="62">
        <f>SUMIF(Invoer!P:P,N99,Invoer!V:V)+SUMIF(Invoer!CT:CT,N99,Invoer!CU:CU)</f>
        <v>0</v>
      </c>
      <c r="P99" s="62">
        <f>SUMIF(Invoer!P:P,N99,Invoer!CV:CV)</f>
        <v>0</v>
      </c>
      <c r="R99" s="662" t="str">
        <f>Stam!F185</f>
        <v>713 Kostprijs Inkopen 3</v>
      </c>
      <c r="S99" s="662">
        <f>SUMIF(Invoer!P:P,R99,Invoer!V:V)+SUMIF(Invoer!CT:CT,R99,Invoer!CU:CU)</f>
        <v>0</v>
      </c>
      <c r="T99" s="663"/>
      <c r="V99" s="580">
        <f t="shared" si="22"/>
        <v>999</v>
      </c>
      <c r="W99" s="580">
        <f t="shared" si="23"/>
        <v>999</v>
      </c>
      <c r="AR99" s="6">
        <v>88</v>
      </c>
      <c r="AS99" s="6">
        <v>275</v>
      </c>
      <c r="AT99" s="6" t="str">
        <f>Stam!F91</f>
        <v>275 Vpb voorgaande jaren</v>
      </c>
      <c r="AU99" s="6">
        <f t="shared" si="26"/>
        <v>999</v>
      </c>
      <c r="AV99" s="6">
        <f t="shared" si="24"/>
        <v>999</v>
      </c>
      <c r="AW99" s="6" t="str">
        <f t="shared" si="25"/>
        <v xml:space="preserve"> -</v>
      </c>
    </row>
    <row r="100" spans="3:49" x14ac:dyDescent="0.2">
      <c r="C100" s="83">
        <f t="shared" si="16"/>
        <v>999</v>
      </c>
      <c r="D100" s="599" t="str">
        <f t="shared" si="17"/>
        <v/>
      </c>
      <c r="E100" s="662" t="str">
        <f t="shared" si="18"/>
        <v/>
      </c>
      <c r="F100" s="662" t="str">
        <f t="shared" si="19"/>
        <v/>
      </c>
      <c r="H100" s="599" t="str">
        <f t="shared" si="20"/>
        <v/>
      </c>
      <c r="I100" s="662" t="str">
        <f t="shared" si="14"/>
        <v/>
      </c>
      <c r="J100" s="662" t="str">
        <f t="shared" si="21"/>
        <v/>
      </c>
      <c r="K100" s="83">
        <f t="shared" si="15"/>
        <v>999</v>
      </c>
      <c r="L100" s="580">
        <v>89</v>
      </c>
      <c r="M100" s="580">
        <v>100</v>
      </c>
      <c r="N100" s="6" t="str">
        <f>Stam!F92</f>
        <v>280 Aflossing</v>
      </c>
      <c r="O100" s="62">
        <f>SUMIF(Invoer!P:P,N100,Invoer!V:V)+SUMIF(Invoer!CT:CT,N100,Invoer!CU:CU)</f>
        <v>0</v>
      </c>
      <c r="P100" s="62">
        <f>SUMIF(Invoer!P:P,N100,Invoer!CV:CV)</f>
        <v>0</v>
      </c>
      <c r="R100" s="662" t="str">
        <f>Stam!F186</f>
        <v>714 Kostprijs Inkopen 4</v>
      </c>
      <c r="S100" s="662">
        <f>SUMIF(Invoer!P:P,R100,Invoer!V:V)+SUMIF(Invoer!CT:CT,R100,Invoer!CU:CU)</f>
        <v>0</v>
      </c>
      <c r="T100" s="663"/>
      <c r="V100" s="580">
        <f t="shared" si="22"/>
        <v>999</v>
      </c>
      <c r="W100" s="580">
        <f t="shared" si="23"/>
        <v>999</v>
      </c>
      <c r="AR100" s="6">
        <v>89</v>
      </c>
      <c r="AS100" s="6">
        <v>280</v>
      </c>
      <c r="AT100" s="6" t="str">
        <f>Stam!F92</f>
        <v>280 Aflossing</v>
      </c>
      <c r="AU100" s="6">
        <f t="shared" si="26"/>
        <v>999</v>
      </c>
      <c r="AV100" s="6">
        <f t="shared" si="24"/>
        <v>999</v>
      </c>
      <c r="AW100" s="6" t="str">
        <f t="shared" si="25"/>
        <v xml:space="preserve"> -</v>
      </c>
    </row>
    <row r="101" spans="3:49" x14ac:dyDescent="0.2">
      <c r="C101" s="83">
        <f t="shared" si="16"/>
        <v>999</v>
      </c>
      <c r="D101" s="599" t="str">
        <f t="shared" si="17"/>
        <v/>
      </c>
      <c r="E101" s="662" t="str">
        <f t="shared" si="18"/>
        <v/>
      </c>
      <c r="F101" s="662" t="str">
        <f t="shared" si="19"/>
        <v/>
      </c>
      <c r="H101" s="599" t="str">
        <f t="shared" si="20"/>
        <v/>
      </c>
      <c r="I101" s="662" t="str">
        <f t="shared" si="14"/>
        <v/>
      </c>
      <c r="J101" s="662" t="str">
        <f t="shared" si="21"/>
        <v/>
      </c>
      <c r="K101" s="83">
        <f t="shared" si="15"/>
        <v>999</v>
      </c>
      <c r="L101" s="580">
        <v>90</v>
      </c>
      <c r="M101" s="580">
        <v>101</v>
      </c>
      <c r="N101" s="6" t="str">
        <f>Stam!F93</f>
        <v>285 Langlopende schulden 1</v>
      </c>
      <c r="O101" s="62">
        <f>SUMIF(Invoer!P:P,N101,Invoer!V:V)+SUMIF(Invoer!CT:CT,N101,Invoer!CU:CU)</f>
        <v>0</v>
      </c>
      <c r="P101" s="62">
        <f>SUMIF(Invoer!P:P,N101,Invoer!CV:CV)</f>
        <v>0</v>
      </c>
      <c r="R101" s="662" t="str">
        <f>Stam!F187</f>
        <v>715 Kostprijs Inkopen 5</v>
      </c>
      <c r="S101" s="662">
        <f>SUMIF(Invoer!P:P,R101,Invoer!V:V)+SUMIF(Invoer!CT:CT,R101,Invoer!CU:CU)</f>
        <v>0</v>
      </c>
      <c r="T101" s="663"/>
      <c r="V101" s="580">
        <f t="shared" si="22"/>
        <v>999</v>
      </c>
      <c r="W101" s="580">
        <f t="shared" si="23"/>
        <v>999</v>
      </c>
      <c r="AR101" s="6">
        <v>90</v>
      </c>
      <c r="AS101" s="6">
        <v>285</v>
      </c>
      <c r="AT101" s="6" t="str">
        <f>Stam!F93</f>
        <v>285 Langlopende schulden 1</v>
      </c>
      <c r="AU101" s="6">
        <f t="shared" si="26"/>
        <v>999</v>
      </c>
      <c r="AV101" s="6">
        <f t="shared" si="24"/>
        <v>999</v>
      </c>
      <c r="AW101" s="6" t="str">
        <f t="shared" si="25"/>
        <v xml:space="preserve"> -</v>
      </c>
    </row>
    <row r="102" spans="3:49" x14ac:dyDescent="0.2">
      <c r="C102" s="83">
        <f t="shared" si="16"/>
        <v>999</v>
      </c>
      <c r="D102" s="599" t="str">
        <f t="shared" si="17"/>
        <v/>
      </c>
      <c r="E102" s="662" t="str">
        <f t="shared" si="18"/>
        <v/>
      </c>
      <c r="F102" s="662" t="str">
        <f t="shared" si="19"/>
        <v/>
      </c>
      <c r="H102" s="599" t="str">
        <f t="shared" si="20"/>
        <v/>
      </c>
      <c r="I102" s="662" t="str">
        <f t="shared" si="14"/>
        <v/>
      </c>
      <c r="J102" s="662" t="str">
        <f t="shared" si="21"/>
        <v/>
      </c>
      <c r="K102" s="83">
        <f t="shared" si="15"/>
        <v>999</v>
      </c>
      <c r="L102" s="580">
        <v>91</v>
      </c>
      <c r="M102" s="580">
        <v>102</v>
      </c>
      <c r="N102" s="6" t="str">
        <f>Stam!F94</f>
        <v>290 Langlopende schulden 2</v>
      </c>
      <c r="O102" s="62">
        <f>SUMIF(Invoer!P:P,N102,Invoer!V:V)+SUMIF(Invoer!CT:CT,N102,Invoer!CU:CU)</f>
        <v>0</v>
      </c>
      <c r="P102" s="62">
        <f>SUMIF(Invoer!P:P,N102,Invoer!CV:CV)</f>
        <v>0</v>
      </c>
      <c r="R102" s="662" t="str">
        <f>Stam!F188</f>
        <v>720 Kostprijs Inkopen 6</v>
      </c>
      <c r="S102" s="662">
        <f>SUMIF(Invoer!P:P,R102,Invoer!V:V)+SUMIF(Invoer!CT:CT,R102,Invoer!CU:CU)</f>
        <v>0</v>
      </c>
      <c r="T102" s="663"/>
      <c r="V102" s="580">
        <f t="shared" si="22"/>
        <v>999</v>
      </c>
      <c r="W102" s="580">
        <f t="shared" si="23"/>
        <v>999</v>
      </c>
      <c r="AR102" s="6">
        <v>91</v>
      </c>
      <c r="AS102" s="6">
        <v>290</v>
      </c>
      <c r="AT102" s="6" t="str">
        <f>Stam!F94</f>
        <v>290 Langlopende schulden 2</v>
      </c>
      <c r="AU102" s="6">
        <f t="shared" si="26"/>
        <v>999</v>
      </c>
      <c r="AV102" s="6">
        <f t="shared" si="24"/>
        <v>999</v>
      </c>
      <c r="AW102" s="6" t="str">
        <f t="shared" si="25"/>
        <v xml:space="preserve"> -</v>
      </c>
    </row>
    <row r="103" spans="3:49" x14ac:dyDescent="0.2">
      <c r="C103" s="83">
        <f t="shared" si="16"/>
        <v>999</v>
      </c>
      <c r="D103" s="599" t="str">
        <f t="shared" si="17"/>
        <v/>
      </c>
      <c r="E103" s="662" t="str">
        <f t="shared" si="18"/>
        <v/>
      </c>
      <c r="F103" s="662" t="str">
        <f t="shared" si="19"/>
        <v/>
      </c>
      <c r="H103" s="599" t="str">
        <f t="shared" si="20"/>
        <v/>
      </c>
      <c r="I103" s="662" t="str">
        <f t="shared" si="14"/>
        <v/>
      </c>
      <c r="J103" s="662" t="str">
        <f t="shared" si="21"/>
        <v/>
      </c>
      <c r="K103" s="83">
        <f t="shared" si="15"/>
        <v>999</v>
      </c>
      <c r="L103" s="580">
        <v>92</v>
      </c>
      <c r="M103" s="580">
        <v>103</v>
      </c>
      <c r="N103" s="6" t="str">
        <f>Stam!F95</f>
        <v>295 Overige</v>
      </c>
      <c r="O103" s="62">
        <f>SUMIF(Invoer!P:P,N103,Invoer!V:V)+SUMIF(Invoer!CT:CT,N103,Invoer!CU:CU)</f>
        <v>0</v>
      </c>
      <c r="P103" s="62">
        <f>SUMIF(Invoer!P:P,N103,Invoer!CV:CV)</f>
        <v>0</v>
      </c>
      <c r="R103" s="662" t="str">
        <f>Stam!F189</f>
        <v>725 Kostprijs Inkopen 7</v>
      </c>
      <c r="S103" s="662">
        <f>SUMIF(Invoer!P:P,R103,Invoer!V:V)+SUMIF(Invoer!CT:CT,R103,Invoer!CU:CU)</f>
        <v>0</v>
      </c>
      <c r="T103" s="663"/>
      <c r="V103" s="580">
        <f t="shared" si="22"/>
        <v>999</v>
      </c>
      <c r="W103" s="580">
        <f t="shared" si="23"/>
        <v>999</v>
      </c>
      <c r="AR103" s="6">
        <v>92</v>
      </c>
      <c r="AS103" s="6">
        <v>295</v>
      </c>
      <c r="AT103" s="6" t="str">
        <f>Stam!F95</f>
        <v>295 Overige</v>
      </c>
      <c r="AU103" s="6">
        <f t="shared" si="26"/>
        <v>999</v>
      </c>
      <c r="AV103" s="6">
        <f t="shared" si="24"/>
        <v>999</v>
      </c>
      <c r="AW103" s="6" t="str">
        <f t="shared" si="25"/>
        <v xml:space="preserve"> -</v>
      </c>
    </row>
    <row r="104" spans="3:49" x14ac:dyDescent="0.2">
      <c r="C104" s="83">
        <f t="shared" si="16"/>
        <v>999</v>
      </c>
      <c r="D104" s="599" t="str">
        <f t="shared" si="17"/>
        <v/>
      </c>
      <c r="E104" s="662" t="str">
        <f t="shared" si="18"/>
        <v/>
      </c>
      <c r="F104" s="662" t="str">
        <f t="shared" si="19"/>
        <v/>
      </c>
      <c r="H104" s="599" t="str">
        <f t="shared" si="20"/>
        <v/>
      </c>
      <c r="I104" s="662" t="str">
        <f t="shared" si="14"/>
        <v/>
      </c>
      <c r="J104" s="662" t="str">
        <f t="shared" si="21"/>
        <v/>
      </c>
      <c r="K104" s="83">
        <f t="shared" si="15"/>
        <v>999</v>
      </c>
      <c r="L104" s="580">
        <v>93</v>
      </c>
      <c r="M104" s="580">
        <v>104</v>
      </c>
      <c r="N104" s="6" t="str">
        <f>Stam!F96</f>
        <v>300 Voorraad</v>
      </c>
      <c r="O104" s="62">
        <f>SUMIF(Invoer!P:P,N104,Invoer!V:V)+SUMIF(Invoer!CT:CT,N104,Invoer!CU:CU)</f>
        <v>0</v>
      </c>
      <c r="P104" s="62">
        <f>SUMIF(Invoer!P:P,N104,Invoer!CV:CV)</f>
        <v>0</v>
      </c>
      <c r="R104" s="662" t="str">
        <f>Stam!F190</f>
        <v>730 Kostprijs Inkopen 8</v>
      </c>
      <c r="S104" s="662">
        <f>SUMIF(Invoer!P:P,R104,Invoer!V:V)+SUMIF(Invoer!CT:CT,R104,Invoer!CU:CU)</f>
        <v>0</v>
      </c>
      <c r="T104" s="663"/>
      <c r="V104" s="580">
        <f t="shared" si="22"/>
        <v>999</v>
      </c>
      <c r="W104" s="580">
        <f t="shared" si="23"/>
        <v>999</v>
      </c>
      <c r="AR104" s="6">
        <v>93</v>
      </c>
      <c r="AS104" s="6">
        <v>300</v>
      </c>
      <c r="AT104" s="6" t="str">
        <f>Stam!F96</f>
        <v>300 Voorraad</v>
      </c>
      <c r="AU104" s="6">
        <f t="shared" si="26"/>
        <v>999</v>
      </c>
      <c r="AV104" s="6">
        <f t="shared" si="24"/>
        <v>999</v>
      </c>
      <c r="AW104" s="6" t="str">
        <f t="shared" si="25"/>
        <v xml:space="preserve"> -</v>
      </c>
    </row>
    <row r="105" spans="3:49" x14ac:dyDescent="0.2">
      <c r="C105" s="83">
        <f t="shared" si="16"/>
        <v>999</v>
      </c>
      <c r="D105" s="599" t="str">
        <f t="shared" si="17"/>
        <v/>
      </c>
      <c r="E105" s="662" t="str">
        <f t="shared" si="18"/>
        <v/>
      </c>
      <c r="F105" s="662" t="str">
        <f t="shared" si="19"/>
        <v/>
      </c>
      <c r="H105" s="599" t="str">
        <f t="shared" si="20"/>
        <v/>
      </c>
      <c r="I105" s="662" t="str">
        <f t="shared" si="14"/>
        <v/>
      </c>
      <c r="J105" s="662" t="str">
        <f t="shared" si="21"/>
        <v/>
      </c>
      <c r="K105" s="83">
        <f t="shared" si="15"/>
        <v>999</v>
      </c>
      <c r="L105" s="580">
        <v>94</v>
      </c>
      <c r="M105" s="580">
        <v>105</v>
      </c>
      <c r="N105" s="6" t="str">
        <f>Stam!F97</f>
        <v>305 Voorraad 2</v>
      </c>
      <c r="O105" s="62">
        <f>SUMIF(Invoer!P:P,N105,Invoer!V:V)+SUMIF(Invoer!CT:CT,N105,Invoer!CU:CU)</f>
        <v>0</v>
      </c>
      <c r="P105" s="62">
        <f>SUMIF(Invoer!P:P,N105,Invoer!CV:CV)</f>
        <v>0</v>
      </c>
      <c r="R105" s="662" t="str">
        <f>Stam!F191</f>
        <v>740 Kostprijs Inkopen 9</v>
      </c>
      <c r="S105" s="662">
        <f>SUMIF(Invoer!P:P,R105,Invoer!V:V)+SUMIF(Invoer!CT:CT,R105,Invoer!CU:CU)</f>
        <v>0</v>
      </c>
      <c r="T105" s="663"/>
      <c r="V105" s="580">
        <f t="shared" si="22"/>
        <v>999</v>
      </c>
      <c r="W105" s="580">
        <f t="shared" si="23"/>
        <v>999</v>
      </c>
      <c r="AR105" s="6">
        <v>94</v>
      </c>
      <c r="AS105" s="6">
        <v>305</v>
      </c>
      <c r="AT105" s="6" t="str">
        <f>Stam!F97</f>
        <v>305 Voorraad 2</v>
      </c>
      <c r="AU105" s="6">
        <f t="shared" si="26"/>
        <v>999</v>
      </c>
      <c r="AV105" s="6">
        <f t="shared" si="24"/>
        <v>999</v>
      </c>
      <c r="AW105" s="6" t="str">
        <f t="shared" si="25"/>
        <v xml:space="preserve"> -</v>
      </c>
    </row>
    <row r="106" spans="3:49" x14ac:dyDescent="0.2">
      <c r="C106" s="83">
        <f t="shared" si="16"/>
        <v>999</v>
      </c>
      <c r="D106" s="599" t="str">
        <f t="shared" si="17"/>
        <v/>
      </c>
      <c r="E106" s="662" t="str">
        <f t="shared" si="18"/>
        <v/>
      </c>
      <c r="F106" s="662" t="str">
        <f t="shared" si="19"/>
        <v/>
      </c>
      <c r="H106" s="599" t="str">
        <f t="shared" si="20"/>
        <v/>
      </c>
      <c r="I106" s="662" t="str">
        <f t="shared" si="14"/>
        <v/>
      </c>
      <c r="J106" s="662" t="str">
        <f t="shared" si="21"/>
        <v/>
      </c>
      <c r="K106" s="83">
        <f t="shared" si="15"/>
        <v>999</v>
      </c>
      <c r="L106" s="580">
        <v>95</v>
      </c>
      <c r="M106" s="580">
        <v>106</v>
      </c>
      <c r="N106" s="63" t="s">
        <v>246</v>
      </c>
      <c r="O106" s="64" t="s">
        <v>257</v>
      </c>
      <c r="P106" s="64" t="s">
        <v>257</v>
      </c>
      <c r="R106" s="662" t="str">
        <f>Stam!F192</f>
        <v>750 Kostprijs Inkopen 10</v>
      </c>
      <c r="S106" s="662">
        <f>SUMIF(Invoer!P:P,R106,Invoer!V:V)+SUMIF(Invoer!CT:CT,R106,Invoer!CU:CU)</f>
        <v>0</v>
      </c>
      <c r="T106" s="663"/>
      <c r="V106" s="863">
        <v>106</v>
      </c>
      <c r="W106" s="580">
        <f t="shared" si="23"/>
        <v>999</v>
      </c>
      <c r="AR106" s="6">
        <v>95</v>
      </c>
      <c r="AS106" s="6">
        <v>400</v>
      </c>
      <c r="AT106" s="6" t="str">
        <f>Stam!F98</f>
        <v>400 Lonen en salarissen</v>
      </c>
      <c r="AU106" s="6">
        <f>IF(ISERROR(VLOOKUP(AT106,$H$12:$H$150,1,FALSE)),999,LEFT(AT106,3)*1)</f>
        <v>999</v>
      </c>
      <c r="AV106" s="6">
        <f t="shared" si="24"/>
        <v>999</v>
      </c>
      <c r="AW106" s="6" t="str">
        <f t="shared" si="25"/>
        <v xml:space="preserve"> -</v>
      </c>
    </row>
    <row r="107" spans="3:49" x14ac:dyDescent="0.2">
      <c r="D107" s="6"/>
      <c r="E107" s="6"/>
      <c r="F107" s="6"/>
      <c r="H107" s="599" t="str">
        <f t="shared" si="20"/>
        <v/>
      </c>
      <c r="I107" s="662" t="str">
        <f t="shared" si="14"/>
        <v/>
      </c>
      <c r="J107" s="662" t="str">
        <f t="shared" si="21"/>
        <v/>
      </c>
      <c r="K107" s="83">
        <f t="shared" si="15"/>
        <v>999</v>
      </c>
      <c r="L107" s="580">
        <v>96</v>
      </c>
      <c r="M107" s="580">
        <v>107</v>
      </c>
      <c r="N107" s="6" t="s">
        <v>251</v>
      </c>
      <c r="O107" s="65">
        <f>SUM(O12:O105)</f>
        <v>1920.6547107438018</v>
      </c>
      <c r="P107" s="65">
        <f>SUM(P12:P105)</f>
        <v>0</v>
      </c>
      <c r="R107" s="662" t="str">
        <f>Stam!F193</f>
        <v>800 Verkopen belast hoog</v>
      </c>
      <c r="S107" s="662">
        <f>SUMIF(Invoer!P:P,R107,Invoer!V:V)+SUMIF(Invoer!CT:CT,R107,Invoer!CU:CU)</f>
        <v>-1562.8595041322312</v>
      </c>
      <c r="T107" s="663"/>
      <c r="V107" s="863">
        <v>107</v>
      </c>
      <c r="W107" s="580">
        <f t="shared" si="23"/>
        <v>107</v>
      </c>
      <c r="AR107" s="6">
        <v>96</v>
      </c>
      <c r="AS107" s="6">
        <v>401</v>
      </c>
      <c r="AT107" s="6" t="str">
        <f>Stam!F99</f>
        <v>401 Sociale lasten</v>
      </c>
      <c r="AU107" s="6">
        <f t="shared" ref="AU107:AU170" si="27">IF(ISERROR(VLOOKUP(AT107,$H$12:$H$150,1,FALSE)),999,LEFT(AT107,3)*1)</f>
        <v>999</v>
      </c>
      <c r="AV107" s="6">
        <f t="shared" si="24"/>
        <v>999</v>
      </c>
      <c r="AW107" s="6" t="str">
        <f t="shared" si="25"/>
        <v xml:space="preserve"> -</v>
      </c>
    </row>
    <row r="108" spans="3:49" ht="12" customHeight="1" x14ac:dyDescent="0.2">
      <c r="H108" s="599" t="str">
        <f t="shared" si="20"/>
        <v/>
      </c>
      <c r="I108" s="662" t="str">
        <f t="shared" si="14"/>
        <v/>
      </c>
      <c r="J108" s="662" t="str">
        <f t="shared" si="21"/>
        <v/>
      </c>
      <c r="K108" s="83">
        <f t="shared" ref="K108:K139" si="28">SMALL($W$12:$W$150,L108)</f>
        <v>999</v>
      </c>
      <c r="L108" s="580">
        <v>97</v>
      </c>
      <c r="M108" s="580">
        <v>108</v>
      </c>
      <c r="R108" s="662" t="str">
        <f>Stam!F194</f>
        <v>801 Verkopen belast laag</v>
      </c>
      <c r="S108" s="662">
        <f>SUMIF(Invoer!P:P,R108,Invoer!V:V)+SUMIF(Invoer!CT:CT,R108,Invoer!CU:CU)</f>
        <v>0</v>
      </c>
      <c r="T108" s="663"/>
      <c r="W108" s="580">
        <f t="shared" si="23"/>
        <v>999</v>
      </c>
      <c r="AR108" s="6">
        <v>97</v>
      </c>
      <c r="AS108" s="6">
        <v>402</v>
      </c>
      <c r="AT108" s="6" t="str">
        <f>Stam!F100</f>
        <v>402 Pensioenkosten</v>
      </c>
      <c r="AU108" s="6">
        <f t="shared" si="27"/>
        <v>402</v>
      </c>
      <c r="AV108" s="6">
        <f t="shared" si="24"/>
        <v>999</v>
      </c>
      <c r="AW108" s="6" t="str">
        <f t="shared" si="25"/>
        <v xml:space="preserve"> -</v>
      </c>
    </row>
    <row r="109" spans="3:49" ht="12" customHeight="1" x14ac:dyDescent="0.2">
      <c r="H109" s="599" t="str">
        <f t="shared" si="20"/>
        <v/>
      </c>
      <c r="I109" s="662" t="str">
        <f t="shared" si="14"/>
        <v/>
      </c>
      <c r="J109" s="662" t="str">
        <f t="shared" si="21"/>
        <v/>
      </c>
      <c r="K109" s="83">
        <f t="shared" si="28"/>
        <v>999</v>
      </c>
      <c r="L109" s="580">
        <v>98</v>
      </c>
      <c r="M109" s="580">
        <v>109</v>
      </c>
      <c r="R109" s="662" t="str">
        <f>Stam!F195</f>
        <v>802 Verkopen EU</v>
      </c>
      <c r="S109" s="662">
        <f>SUMIF(Invoer!P:P,R109,Invoer!V:V)+SUMIF(Invoer!CT:CT,R109,Invoer!CU:CU)</f>
        <v>-619.83471074380168</v>
      </c>
      <c r="T109" s="663"/>
      <c r="W109" s="580">
        <f t="shared" si="23"/>
        <v>109</v>
      </c>
      <c r="AR109" s="6">
        <v>98</v>
      </c>
      <c r="AS109" s="6">
        <v>403</v>
      </c>
      <c r="AT109" s="6" t="str">
        <f>Stam!F101</f>
        <v>403 Overige loonkosten</v>
      </c>
      <c r="AU109" s="6">
        <f t="shared" si="27"/>
        <v>403</v>
      </c>
      <c r="AV109" s="6">
        <f t="shared" si="24"/>
        <v>999</v>
      </c>
      <c r="AW109" s="6" t="str">
        <f t="shared" si="25"/>
        <v xml:space="preserve"> -</v>
      </c>
    </row>
    <row r="110" spans="3:49" ht="12" customHeight="1" x14ac:dyDescent="0.2">
      <c r="H110" s="599" t="str">
        <f t="shared" si="20"/>
        <v/>
      </c>
      <c r="I110" s="662" t="str">
        <f t="shared" si="14"/>
        <v/>
      </c>
      <c r="J110" s="662" t="str">
        <f t="shared" si="21"/>
        <v/>
      </c>
      <c r="K110" s="83">
        <f t="shared" si="28"/>
        <v>999</v>
      </c>
      <c r="L110" s="580">
        <v>99</v>
      </c>
      <c r="M110" s="580">
        <v>110</v>
      </c>
      <c r="R110" s="662" t="str">
        <f>Stam!F196</f>
        <v>803 Verkopen buiten EU</v>
      </c>
      <c r="S110" s="662">
        <f>SUMIF(Invoer!P:P,R110,Invoer!V:V)+SUMIF(Invoer!CT:CT,R110,Invoer!CU:CU)</f>
        <v>0</v>
      </c>
      <c r="T110" s="663"/>
      <c r="W110" s="580">
        <f t="shared" si="23"/>
        <v>999</v>
      </c>
      <c r="AR110" s="6">
        <v>99</v>
      </c>
      <c r="AS110" s="6">
        <v>404</v>
      </c>
      <c r="AT110" s="6" t="str">
        <f>Stam!F102</f>
        <v>404 Uitkeringen, subsidie</v>
      </c>
      <c r="AU110" s="6">
        <f t="shared" si="27"/>
        <v>404</v>
      </c>
      <c r="AV110" s="6">
        <f t="shared" si="24"/>
        <v>999</v>
      </c>
      <c r="AW110" s="6" t="str">
        <f t="shared" si="25"/>
        <v xml:space="preserve"> -</v>
      </c>
    </row>
    <row r="111" spans="3:49" ht="12" customHeight="1" x14ac:dyDescent="0.2">
      <c r="H111" s="599" t="str">
        <f t="shared" si="20"/>
        <v/>
      </c>
      <c r="I111" s="662" t="str">
        <f t="shared" si="14"/>
        <v/>
      </c>
      <c r="J111" s="662" t="str">
        <f t="shared" si="21"/>
        <v/>
      </c>
      <c r="K111" s="83">
        <f t="shared" si="28"/>
        <v>999</v>
      </c>
      <c r="L111" s="580">
        <v>100</v>
      </c>
      <c r="M111" s="580">
        <v>111</v>
      </c>
      <c r="R111" s="662" t="str">
        <f>Stam!F197</f>
        <v>804 Verkopen Marge</v>
      </c>
      <c r="S111" s="662">
        <f>SUMIF(Invoer!P:P,R111,Invoer!V:V)+SUMIF(Invoer!CT:CT,R111,Invoer!CU:CU)</f>
        <v>0</v>
      </c>
      <c r="T111" s="663"/>
      <c r="W111" s="580">
        <f t="shared" si="23"/>
        <v>999</v>
      </c>
      <c r="AR111" s="6">
        <v>100</v>
      </c>
      <c r="AS111" s="6">
        <v>405</v>
      </c>
      <c r="AT111" s="6" t="str">
        <f>Stam!F103</f>
        <v>405 Vrij</v>
      </c>
      <c r="AU111" s="6">
        <f t="shared" si="27"/>
        <v>405</v>
      </c>
      <c r="AV111" s="6">
        <f t="shared" si="24"/>
        <v>999</v>
      </c>
      <c r="AW111" s="6" t="str">
        <f t="shared" si="25"/>
        <v xml:space="preserve"> -</v>
      </c>
    </row>
    <row r="112" spans="3:49" ht="12" customHeight="1" x14ac:dyDescent="0.2">
      <c r="H112" s="599" t="str">
        <f t="shared" si="20"/>
        <v/>
      </c>
      <c r="I112" s="662" t="str">
        <f t="shared" si="14"/>
        <v/>
      </c>
      <c r="J112" s="662" t="str">
        <f t="shared" si="21"/>
        <v/>
      </c>
      <c r="K112" s="83">
        <f t="shared" si="28"/>
        <v>999</v>
      </c>
      <c r="L112" s="580">
        <v>101</v>
      </c>
      <c r="M112" s="580">
        <v>112</v>
      </c>
      <c r="R112" s="662" t="str">
        <f>Stam!F198</f>
        <v>805 Verkopen belast overige</v>
      </c>
      <c r="S112" s="662">
        <f>SUMIF(Invoer!P:P,R112,Invoer!V:V)+SUMIF(Invoer!CT:CT,R112,Invoer!CU:CU)</f>
        <v>0</v>
      </c>
      <c r="T112" s="663"/>
      <c r="W112" s="580">
        <f t="shared" si="23"/>
        <v>999</v>
      </c>
      <c r="AR112" s="6">
        <v>101</v>
      </c>
      <c r="AS112" s="6">
        <v>406</v>
      </c>
      <c r="AT112" s="6" t="str">
        <f>Stam!F104</f>
        <v>406 Vrij</v>
      </c>
      <c r="AU112" s="6">
        <f t="shared" si="27"/>
        <v>406</v>
      </c>
      <c r="AV112" s="6">
        <f t="shared" si="24"/>
        <v>999</v>
      </c>
      <c r="AW112" s="6" t="str">
        <f t="shared" si="25"/>
        <v xml:space="preserve"> -</v>
      </c>
    </row>
    <row r="113" spans="8:49" x14ac:dyDescent="0.2">
      <c r="H113" s="599" t="str">
        <f t="shared" si="20"/>
        <v/>
      </c>
      <c r="I113" s="662" t="str">
        <f t="shared" si="14"/>
        <v/>
      </c>
      <c r="J113" s="662" t="str">
        <f t="shared" si="21"/>
        <v/>
      </c>
      <c r="K113" s="83">
        <f t="shared" si="28"/>
        <v>999</v>
      </c>
      <c r="L113" s="580">
        <v>102</v>
      </c>
      <c r="M113" s="580">
        <v>113</v>
      </c>
      <c r="R113" s="662" t="str">
        <f>Stam!F199</f>
        <v>806 Verkopen meng overige %</v>
      </c>
      <c r="S113" s="662">
        <f>SUMIF(Invoer!P:P,R113,Invoer!V:V)+SUMIF(Invoer!CT:CT,R113,Invoer!CU:CU)</f>
        <v>0</v>
      </c>
      <c r="T113" s="663"/>
      <c r="W113" s="580">
        <f t="shared" si="23"/>
        <v>999</v>
      </c>
      <c r="AR113" s="6">
        <v>102</v>
      </c>
      <c r="AS113" s="6">
        <v>407</v>
      </c>
      <c r="AT113" s="6" t="str">
        <f>Stam!F105</f>
        <v>407 Vrij</v>
      </c>
      <c r="AU113" s="6">
        <f t="shared" si="27"/>
        <v>999</v>
      </c>
      <c r="AV113" s="6">
        <f t="shared" si="24"/>
        <v>999</v>
      </c>
      <c r="AW113" s="6" t="str">
        <f t="shared" si="25"/>
        <v xml:space="preserve"> -</v>
      </c>
    </row>
    <row r="114" spans="8:49" x14ac:dyDescent="0.2">
      <c r="H114" s="599" t="str">
        <f t="shared" si="20"/>
        <v/>
      </c>
      <c r="I114" s="662" t="str">
        <f t="shared" si="14"/>
        <v/>
      </c>
      <c r="J114" s="662" t="str">
        <f t="shared" si="21"/>
        <v/>
      </c>
      <c r="K114" s="83">
        <f t="shared" si="28"/>
        <v>999</v>
      </c>
      <c r="L114" s="580">
        <v>103</v>
      </c>
      <c r="M114" s="580">
        <v>114</v>
      </c>
      <c r="R114" s="662" t="str">
        <f>Stam!F200</f>
        <v>807 Verkopen pakket</v>
      </c>
      <c r="S114" s="662">
        <f>SUMIF(Invoer!P:P,R114,Invoer!V:V)+SUMIF(Invoer!CT:CT,R114,Invoer!CU:CU)</f>
        <v>0</v>
      </c>
      <c r="T114" s="663"/>
      <c r="W114" s="580">
        <f t="shared" si="23"/>
        <v>999</v>
      </c>
      <c r="AR114" s="6">
        <v>103</v>
      </c>
      <c r="AS114" s="6">
        <v>408</v>
      </c>
      <c r="AT114" s="6" t="str">
        <f>Stam!F106</f>
        <v>408 Vrij</v>
      </c>
      <c r="AU114" s="6">
        <f t="shared" si="27"/>
        <v>408</v>
      </c>
      <c r="AV114" s="6">
        <f t="shared" si="24"/>
        <v>999</v>
      </c>
      <c r="AW114" s="6" t="str">
        <f t="shared" si="25"/>
        <v xml:space="preserve"> -</v>
      </c>
    </row>
    <row r="115" spans="8:49" x14ac:dyDescent="0.2">
      <c r="H115" s="599" t="str">
        <f t="shared" si="20"/>
        <v/>
      </c>
      <c r="I115" s="662" t="str">
        <f t="shared" si="14"/>
        <v/>
      </c>
      <c r="J115" s="662" t="str">
        <f t="shared" si="21"/>
        <v/>
      </c>
      <c r="K115" s="83">
        <f t="shared" si="28"/>
        <v>999</v>
      </c>
      <c r="L115" s="580">
        <v>104</v>
      </c>
      <c r="M115" s="580">
        <v>115</v>
      </c>
      <c r="R115" s="662" t="str">
        <f>Stam!F201</f>
        <v>808 Verkopen 2</v>
      </c>
      <c r="S115" s="662">
        <f>SUMIF(Invoer!P:P,R115,Invoer!V:V)+SUMIF(Invoer!CT:CT,R115,Invoer!CU:CU)</f>
        <v>-607.43801652892569</v>
      </c>
      <c r="T115" s="663"/>
      <c r="W115" s="580">
        <f t="shared" si="23"/>
        <v>115</v>
      </c>
      <c r="AR115" s="6">
        <v>104</v>
      </c>
      <c r="AS115" s="6">
        <v>409</v>
      </c>
      <c r="AT115" s="6" t="str">
        <f>Stam!F107</f>
        <v>409 Vrij</v>
      </c>
      <c r="AU115" s="6">
        <f t="shared" si="27"/>
        <v>999</v>
      </c>
      <c r="AV115" s="6">
        <f t="shared" si="24"/>
        <v>999</v>
      </c>
      <c r="AW115" s="6" t="str">
        <f t="shared" si="25"/>
        <v xml:space="preserve"> -</v>
      </c>
    </row>
    <row r="116" spans="8:49" x14ac:dyDescent="0.2">
      <c r="H116" s="599" t="str">
        <f t="shared" si="20"/>
        <v/>
      </c>
      <c r="I116" s="662" t="str">
        <f t="shared" si="14"/>
        <v/>
      </c>
      <c r="J116" s="662" t="str">
        <f t="shared" si="21"/>
        <v/>
      </c>
      <c r="K116" s="83">
        <f t="shared" si="28"/>
        <v>999</v>
      </c>
      <c r="L116" s="580">
        <v>105</v>
      </c>
      <c r="M116" s="580">
        <v>116</v>
      </c>
      <c r="R116" s="662" t="str">
        <f>Stam!F202</f>
        <v>809 Verkopen 3</v>
      </c>
      <c r="S116" s="662">
        <f>SUMIF(Invoer!P:P,R116,Invoer!V:V)+SUMIF(Invoer!CT:CT,R116,Invoer!CU:CU)</f>
        <v>0</v>
      </c>
      <c r="T116" s="663"/>
      <c r="W116" s="580">
        <f t="shared" si="23"/>
        <v>999</v>
      </c>
      <c r="AR116" s="6">
        <v>105</v>
      </c>
      <c r="AS116" s="6">
        <v>410</v>
      </c>
      <c r="AT116" s="6" t="str">
        <f>Stam!F108</f>
        <v>410 Autokosten</v>
      </c>
      <c r="AU116" s="6">
        <f t="shared" si="27"/>
        <v>999</v>
      </c>
      <c r="AV116" s="6">
        <f t="shared" si="24"/>
        <v>999</v>
      </c>
      <c r="AW116" s="6" t="str">
        <f t="shared" si="25"/>
        <v xml:space="preserve"> -</v>
      </c>
    </row>
    <row r="117" spans="8:49" x14ac:dyDescent="0.2">
      <c r="H117" s="599" t="str">
        <f t="shared" si="20"/>
        <v/>
      </c>
      <c r="I117" s="662" t="str">
        <f t="shared" si="14"/>
        <v/>
      </c>
      <c r="J117" s="662" t="str">
        <f t="shared" si="21"/>
        <v/>
      </c>
      <c r="K117" s="83">
        <f t="shared" si="28"/>
        <v>999</v>
      </c>
      <c r="L117" s="580">
        <v>106</v>
      </c>
      <c r="M117" s="580">
        <v>117</v>
      </c>
      <c r="R117" s="662" t="str">
        <f>Stam!F203</f>
        <v>810 Verkopen 4</v>
      </c>
      <c r="S117" s="662">
        <f>SUMIF(Invoer!P:P,R117,Invoer!V:V)+SUMIF(Invoer!CT:CT,R117,Invoer!CU:CU)</f>
        <v>0</v>
      </c>
      <c r="T117" s="663"/>
      <c r="W117" s="580">
        <f t="shared" si="23"/>
        <v>999</v>
      </c>
      <c r="AR117" s="6">
        <v>106</v>
      </c>
      <c r="AS117" s="6">
        <v>411</v>
      </c>
      <c r="AT117" s="6" t="str">
        <f>Stam!F109</f>
        <v>411 Km declaratie</v>
      </c>
      <c r="AU117" s="6">
        <f t="shared" si="27"/>
        <v>999</v>
      </c>
      <c r="AV117" s="6">
        <f t="shared" si="24"/>
        <v>999</v>
      </c>
      <c r="AW117" s="6" t="str">
        <f t="shared" si="25"/>
        <v xml:space="preserve"> -</v>
      </c>
    </row>
    <row r="118" spans="8:49" x14ac:dyDescent="0.2">
      <c r="H118" s="599" t="str">
        <f t="shared" si="20"/>
        <v/>
      </c>
      <c r="I118" s="662" t="str">
        <f t="shared" si="14"/>
        <v/>
      </c>
      <c r="J118" s="662" t="str">
        <f t="shared" si="21"/>
        <v/>
      </c>
      <c r="K118" s="83">
        <f t="shared" si="28"/>
        <v>999</v>
      </c>
      <c r="L118" s="580">
        <v>107</v>
      </c>
      <c r="M118" s="580">
        <v>118</v>
      </c>
      <c r="R118" s="662" t="str">
        <f>Stam!F204</f>
        <v>811 Verkopen 5</v>
      </c>
      <c r="S118" s="662">
        <f>SUMIF(Invoer!P:P,R118,Invoer!V:V)+SUMIF(Invoer!CT:CT,R118,Invoer!CU:CU)</f>
        <v>0</v>
      </c>
      <c r="T118" s="663"/>
      <c r="W118" s="580">
        <f t="shared" si="23"/>
        <v>999</v>
      </c>
      <c r="AR118" s="6">
        <v>107</v>
      </c>
      <c r="AS118" s="6">
        <v>412</v>
      </c>
      <c r="AT118" s="6" t="str">
        <f>Stam!F110</f>
        <v>412 Autoverzekeringen</v>
      </c>
      <c r="AU118" s="6">
        <f t="shared" si="27"/>
        <v>999</v>
      </c>
      <c r="AV118" s="6">
        <f t="shared" si="24"/>
        <v>999</v>
      </c>
      <c r="AW118" s="6" t="str">
        <f t="shared" si="25"/>
        <v xml:space="preserve"> -</v>
      </c>
    </row>
    <row r="119" spans="8:49" x14ac:dyDescent="0.2">
      <c r="H119" s="599" t="str">
        <f t="shared" si="20"/>
        <v/>
      </c>
      <c r="I119" s="662" t="str">
        <f t="shared" si="14"/>
        <v/>
      </c>
      <c r="J119" s="662" t="str">
        <f t="shared" si="21"/>
        <v/>
      </c>
      <c r="K119" s="83">
        <f t="shared" si="28"/>
        <v>999</v>
      </c>
      <c r="L119" s="580">
        <v>108</v>
      </c>
      <c r="M119" s="580">
        <v>119</v>
      </c>
      <c r="R119" s="662" t="str">
        <f>Stam!F205</f>
        <v>812 Verkopen 6</v>
      </c>
      <c r="S119" s="662">
        <f>SUMIF(Invoer!P:P,R119,Invoer!V:V)+SUMIF(Invoer!CT:CT,R119,Invoer!CU:CU)</f>
        <v>0</v>
      </c>
      <c r="T119" s="663"/>
      <c r="W119" s="580">
        <f t="shared" si="23"/>
        <v>999</v>
      </c>
      <c r="AR119" s="6">
        <v>108</v>
      </c>
      <c r="AS119" s="6">
        <v>413</v>
      </c>
      <c r="AT119" s="6" t="str">
        <f>Stam!F111</f>
        <v>413 Onderhoud en wegenb.</v>
      </c>
      <c r="AU119" s="6">
        <f t="shared" si="27"/>
        <v>999</v>
      </c>
      <c r="AV119" s="6">
        <f t="shared" si="24"/>
        <v>999</v>
      </c>
      <c r="AW119" s="6" t="str">
        <f t="shared" si="25"/>
        <v xml:space="preserve"> -</v>
      </c>
    </row>
    <row r="120" spans="8:49" x14ac:dyDescent="0.2">
      <c r="H120" s="599" t="str">
        <f t="shared" si="20"/>
        <v/>
      </c>
      <c r="I120" s="662" t="str">
        <f t="shared" si="14"/>
        <v/>
      </c>
      <c r="J120" s="662" t="str">
        <f t="shared" si="21"/>
        <v/>
      </c>
      <c r="K120" s="83">
        <f t="shared" si="28"/>
        <v>999</v>
      </c>
      <c r="L120" s="580">
        <v>109</v>
      </c>
      <c r="M120" s="580">
        <v>120</v>
      </c>
      <c r="R120" s="662" t="str">
        <f>Stam!F206</f>
        <v>813 Verkopen 7</v>
      </c>
      <c r="S120" s="662">
        <f>SUMIF(Invoer!P:P,R120,Invoer!V:V)+SUMIF(Invoer!CT:CT,R120,Invoer!CU:CU)</f>
        <v>0</v>
      </c>
      <c r="T120" s="663"/>
      <c r="W120" s="580">
        <f t="shared" si="23"/>
        <v>999</v>
      </c>
      <c r="AR120" s="6">
        <v>109</v>
      </c>
      <c r="AS120" s="6">
        <v>414</v>
      </c>
      <c r="AT120" s="6" t="str">
        <f>Stam!F112</f>
        <v>414 Overige autokosten 1</v>
      </c>
      <c r="AU120" s="6">
        <f t="shared" si="27"/>
        <v>999</v>
      </c>
      <c r="AV120" s="6">
        <f t="shared" si="24"/>
        <v>999</v>
      </c>
      <c r="AW120" s="6" t="str">
        <f t="shared" si="25"/>
        <v xml:space="preserve"> -</v>
      </c>
    </row>
    <row r="121" spans="8:49" x14ac:dyDescent="0.2">
      <c r="H121" s="599" t="str">
        <f t="shared" si="20"/>
        <v/>
      </c>
      <c r="I121" s="662" t="str">
        <f t="shared" si="14"/>
        <v/>
      </c>
      <c r="J121" s="662" t="str">
        <f t="shared" si="21"/>
        <v/>
      </c>
      <c r="K121" s="83">
        <f t="shared" si="28"/>
        <v>999</v>
      </c>
      <c r="L121" s="580">
        <v>110</v>
      </c>
      <c r="M121" s="580">
        <v>121</v>
      </c>
      <c r="R121" s="662" t="str">
        <f>Stam!F207</f>
        <v>814 Verkopen 8</v>
      </c>
      <c r="S121" s="662">
        <f>SUMIF(Invoer!P:P,R121,Invoer!V:V)+SUMIF(Invoer!CT:CT,R121,Invoer!CU:CU)</f>
        <v>0</v>
      </c>
      <c r="T121" s="663"/>
      <c r="W121" s="580">
        <f t="shared" si="23"/>
        <v>999</v>
      </c>
      <c r="AR121" s="6">
        <v>110</v>
      </c>
      <c r="AS121" s="6">
        <v>415</v>
      </c>
      <c r="AT121" s="6" t="str">
        <f>Stam!F113</f>
        <v>415 Overige autokosten 2</v>
      </c>
      <c r="AU121" s="6">
        <f t="shared" si="27"/>
        <v>999</v>
      </c>
      <c r="AV121" s="6">
        <f t="shared" si="24"/>
        <v>999</v>
      </c>
      <c r="AW121" s="6" t="str">
        <f t="shared" si="25"/>
        <v xml:space="preserve"> -</v>
      </c>
    </row>
    <row r="122" spans="8:49" x14ac:dyDescent="0.2">
      <c r="H122" s="599" t="str">
        <f t="shared" si="20"/>
        <v/>
      </c>
      <c r="I122" s="662" t="str">
        <f t="shared" si="14"/>
        <v/>
      </c>
      <c r="J122" s="662" t="str">
        <f t="shared" si="21"/>
        <v/>
      </c>
      <c r="K122" s="83">
        <f t="shared" si="28"/>
        <v>999</v>
      </c>
      <c r="L122" s="580">
        <v>111</v>
      </c>
      <c r="M122" s="580">
        <v>122</v>
      </c>
      <c r="R122" s="662" t="str">
        <f>Stam!F208</f>
        <v>815 Verkopen 9</v>
      </c>
      <c r="S122" s="662">
        <f>SUMIF(Invoer!P:P,R122,Invoer!V:V)+SUMIF(Invoer!CT:CT,R122,Invoer!CU:CU)</f>
        <v>0</v>
      </c>
      <c r="T122" s="663"/>
      <c r="W122" s="580">
        <f t="shared" si="23"/>
        <v>999</v>
      </c>
      <c r="AR122" s="6">
        <v>111</v>
      </c>
      <c r="AS122" s="6">
        <v>416</v>
      </c>
      <c r="AT122" s="6" t="str">
        <f>Stam!F114</f>
        <v>416 Reis en verblijf</v>
      </c>
      <c r="AU122" s="6">
        <f t="shared" si="27"/>
        <v>999</v>
      </c>
      <c r="AV122" s="6">
        <f t="shared" si="24"/>
        <v>999</v>
      </c>
      <c r="AW122" s="6" t="str">
        <f t="shared" si="25"/>
        <v xml:space="preserve"> -</v>
      </c>
    </row>
    <row r="123" spans="8:49" x14ac:dyDescent="0.2">
      <c r="H123" s="599" t="str">
        <f t="shared" si="20"/>
        <v/>
      </c>
      <c r="I123" s="662" t="str">
        <f t="shared" si="14"/>
        <v/>
      </c>
      <c r="J123" s="662" t="str">
        <f t="shared" si="21"/>
        <v/>
      </c>
      <c r="K123" s="83">
        <f t="shared" si="28"/>
        <v>999</v>
      </c>
      <c r="L123" s="580">
        <v>112</v>
      </c>
      <c r="M123" s="580">
        <v>123</v>
      </c>
      <c r="R123" s="662" t="str">
        <f>Stam!F209</f>
        <v>820 Verkopen 10</v>
      </c>
      <c r="S123" s="662">
        <f>SUMIF(Invoer!P:P,R123,Invoer!V:V)+SUMIF(Invoer!CT:CT,R123,Invoer!CU:CU)</f>
        <v>0</v>
      </c>
      <c r="T123" s="663"/>
      <c r="W123" s="580">
        <f t="shared" si="23"/>
        <v>999</v>
      </c>
      <c r="AR123" s="6">
        <v>112</v>
      </c>
      <c r="AS123" s="6">
        <v>417</v>
      </c>
      <c r="AT123" s="6" t="str">
        <f>Stam!F115</f>
        <v>417 Vrij</v>
      </c>
      <c r="AU123" s="6">
        <f t="shared" si="27"/>
        <v>999</v>
      </c>
      <c r="AV123" s="6">
        <f t="shared" si="24"/>
        <v>999</v>
      </c>
      <c r="AW123" s="6" t="str">
        <f t="shared" si="25"/>
        <v xml:space="preserve"> -</v>
      </c>
    </row>
    <row r="124" spans="8:49" x14ac:dyDescent="0.2">
      <c r="H124" s="599" t="str">
        <f t="shared" si="20"/>
        <v/>
      </c>
      <c r="I124" s="662" t="str">
        <f t="shared" si="14"/>
        <v/>
      </c>
      <c r="J124" s="662" t="str">
        <f t="shared" si="21"/>
        <v/>
      </c>
      <c r="K124" s="83">
        <f t="shared" si="28"/>
        <v>999</v>
      </c>
      <c r="L124" s="580">
        <v>113</v>
      </c>
      <c r="M124" s="580">
        <v>124</v>
      </c>
      <c r="R124" s="662" t="str">
        <f>Stam!F210</f>
        <v>821 Verkopen 11</v>
      </c>
      <c r="S124" s="662">
        <f>SUMIF(Invoer!P:P,R124,Invoer!V:V)+SUMIF(Invoer!CT:CT,R124,Invoer!CU:CU)</f>
        <v>0</v>
      </c>
      <c r="T124" s="663"/>
      <c r="W124" s="580">
        <f t="shared" si="23"/>
        <v>999</v>
      </c>
      <c r="AR124" s="6">
        <v>113</v>
      </c>
      <c r="AS124" s="6">
        <v>418</v>
      </c>
      <c r="AT124" s="6" t="str">
        <f>Stam!F116</f>
        <v>418 Vrij</v>
      </c>
      <c r="AU124" s="6">
        <f t="shared" si="27"/>
        <v>999</v>
      </c>
      <c r="AV124" s="6">
        <f t="shared" si="24"/>
        <v>999</v>
      </c>
      <c r="AW124" s="6" t="str">
        <f t="shared" si="25"/>
        <v xml:space="preserve"> -</v>
      </c>
    </row>
    <row r="125" spans="8:49" x14ac:dyDescent="0.2">
      <c r="H125" s="599" t="str">
        <f t="shared" si="20"/>
        <v/>
      </c>
      <c r="I125" s="662" t="str">
        <f t="shared" si="14"/>
        <v/>
      </c>
      <c r="J125" s="662" t="str">
        <f t="shared" si="21"/>
        <v/>
      </c>
      <c r="K125" s="83">
        <f t="shared" si="28"/>
        <v>999</v>
      </c>
      <c r="L125" s="580">
        <v>114</v>
      </c>
      <c r="M125" s="580">
        <v>125</v>
      </c>
      <c r="R125" s="662" t="str">
        <f>Stam!F211</f>
        <v>822 Verkopen 12</v>
      </c>
      <c r="S125" s="662">
        <f>SUMIF(Invoer!P:P,R125,Invoer!V:V)+SUMIF(Invoer!CT:CT,R125,Invoer!CU:CU)</f>
        <v>0</v>
      </c>
      <c r="T125" s="663"/>
      <c r="W125" s="580">
        <f t="shared" si="23"/>
        <v>999</v>
      </c>
      <c r="AR125" s="6">
        <v>114</v>
      </c>
      <c r="AS125" s="6">
        <v>419</v>
      </c>
      <c r="AT125" s="6" t="str">
        <f>Stam!F117</f>
        <v>419 Vrij</v>
      </c>
      <c r="AU125" s="6">
        <f t="shared" si="27"/>
        <v>999</v>
      </c>
      <c r="AV125" s="6">
        <f t="shared" si="24"/>
        <v>999</v>
      </c>
      <c r="AW125" s="6" t="str">
        <f t="shared" si="25"/>
        <v xml:space="preserve"> -</v>
      </c>
    </row>
    <row r="126" spans="8:49" x14ac:dyDescent="0.2">
      <c r="H126" s="599" t="str">
        <f t="shared" si="20"/>
        <v/>
      </c>
      <c r="I126" s="662" t="str">
        <f t="shared" si="14"/>
        <v/>
      </c>
      <c r="J126" s="662" t="str">
        <f t="shared" si="21"/>
        <v/>
      </c>
      <c r="K126" s="83">
        <f t="shared" si="28"/>
        <v>999</v>
      </c>
      <c r="L126" s="580">
        <v>115</v>
      </c>
      <c r="M126" s="580">
        <v>126</v>
      </c>
      <c r="R126" s="662" t="str">
        <f>Stam!F212</f>
        <v>823 Verkopen 13</v>
      </c>
      <c r="S126" s="662">
        <f>SUMIF(Invoer!P:P,R126,Invoer!V:V)+SUMIF(Invoer!CT:CT,R126,Invoer!CU:CU)</f>
        <v>0</v>
      </c>
      <c r="T126" s="663"/>
      <c r="W126" s="580">
        <f t="shared" si="23"/>
        <v>999</v>
      </c>
      <c r="AR126" s="6">
        <v>115</v>
      </c>
      <c r="AS126" s="6">
        <v>420</v>
      </c>
      <c r="AT126" s="6" t="str">
        <f>Stam!F118</f>
        <v>420 Huisvestingskosten</v>
      </c>
      <c r="AU126" s="6">
        <f t="shared" si="27"/>
        <v>999</v>
      </c>
      <c r="AV126" s="6">
        <f t="shared" si="24"/>
        <v>999</v>
      </c>
      <c r="AW126" s="6" t="str">
        <f t="shared" si="25"/>
        <v xml:space="preserve"> -</v>
      </c>
    </row>
    <row r="127" spans="8:49" x14ac:dyDescent="0.2">
      <c r="H127" s="599" t="str">
        <f t="shared" si="20"/>
        <v/>
      </c>
      <c r="I127" s="662" t="str">
        <f t="shared" si="14"/>
        <v/>
      </c>
      <c r="J127" s="662" t="str">
        <f t="shared" si="21"/>
        <v/>
      </c>
      <c r="K127" s="83">
        <f t="shared" si="28"/>
        <v>999</v>
      </c>
      <c r="L127" s="580">
        <v>116</v>
      </c>
      <c r="M127" s="580">
        <v>127</v>
      </c>
      <c r="R127" s="662" t="str">
        <f>Stam!F213</f>
        <v>824 Verkopen 14</v>
      </c>
      <c r="S127" s="662">
        <f>SUMIF(Invoer!P:P,R127,Invoer!V:V)+SUMIF(Invoer!CT:CT,R127,Invoer!CU:CU)</f>
        <v>0</v>
      </c>
      <c r="T127" s="663"/>
      <c r="W127" s="580">
        <f t="shared" si="23"/>
        <v>999</v>
      </c>
      <c r="AR127" s="6">
        <v>116</v>
      </c>
      <c r="AS127" s="6">
        <v>421</v>
      </c>
      <c r="AT127" s="6" t="str">
        <f>Stam!F119</f>
        <v>421 Huur</v>
      </c>
      <c r="AU127" s="6">
        <f t="shared" si="27"/>
        <v>999</v>
      </c>
      <c r="AV127" s="6">
        <f t="shared" si="24"/>
        <v>999</v>
      </c>
      <c r="AW127" s="6" t="str">
        <f t="shared" si="25"/>
        <v xml:space="preserve"> -</v>
      </c>
    </row>
    <row r="128" spans="8:49" x14ac:dyDescent="0.2">
      <c r="H128" s="599" t="str">
        <f t="shared" si="20"/>
        <v/>
      </c>
      <c r="I128" s="662" t="str">
        <f t="shared" si="14"/>
        <v/>
      </c>
      <c r="J128" s="662" t="str">
        <f t="shared" si="21"/>
        <v/>
      </c>
      <c r="K128" s="83">
        <f t="shared" si="28"/>
        <v>999</v>
      </c>
      <c r="L128" s="580">
        <v>117</v>
      </c>
      <c r="M128" s="580">
        <v>128</v>
      </c>
      <c r="R128" s="662" t="str">
        <f>Stam!F214</f>
        <v>825 Verkopen 15</v>
      </c>
      <c r="S128" s="662">
        <f>SUMIF(Invoer!P:P,R128,Invoer!V:V)+SUMIF(Invoer!CT:CT,R128,Invoer!CU:CU)</f>
        <v>0</v>
      </c>
      <c r="T128" s="663"/>
      <c r="W128" s="580">
        <f t="shared" si="23"/>
        <v>999</v>
      </c>
      <c r="AR128" s="6">
        <v>117</v>
      </c>
      <c r="AS128" s="6">
        <v>422</v>
      </c>
      <c r="AT128" s="6" t="str">
        <f>Stam!F120</f>
        <v>422 Energie</v>
      </c>
      <c r="AU128" s="6">
        <f t="shared" si="27"/>
        <v>999</v>
      </c>
      <c r="AV128" s="6">
        <f t="shared" si="24"/>
        <v>999</v>
      </c>
      <c r="AW128" s="6" t="str">
        <f t="shared" si="25"/>
        <v xml:space="preserve"> -</v>
      </c>
    </row>
    <row r="129" spans="8:49" x14ac:dyDescent="0.2">
      <c r="H129" s="599" t="str">
        <f t="shared" si="20"/>
        <v/>
      </c>
      <c r="I129" s="662" t="str">
        <f t="shared" si="14"/>
        <v/>
      </c>
      <c r="J129" s="662" t="str">
        <f t="shared" si="21"/>
        <v/>
      </c>
      <c r="K129" s="83">
        <f t="shared" si="28"/>
        <v>999</v>
      </c>
      <c r="L129" s="580">
        <v>118</v>
      </c>
      <c r="M129" s="580">
        <v>129</v>
      </c>
      <c r="R129" s="662" t="str">
        <f>Stam!F215</f>
        <v>830 Omzet overloop</v>
      </c>
      <c r="S129" s="662">
        <f>SUMIF(Invoer!P:P,R129,Invoer!V:V)+SUMIF(Invoer!CT:CT,R129,Invoer!CU:CU)</f>
        <v>0</v>
      </c>
      <c r="T129" s="663"/>
      <c r="W129" s="580">
        <f t="shared" si="23"/>
        <v>999</v>
      </c>
      <c r="AR129" s="6">
        <v>118</v>
      </c>
      <c r="AS129" s="6">
        <v>423</v>
      </c>
      <c r="AT129" s="6" t="str">
        <f>Stam!F121</f>
        <v>423 Huisvestingsheffingen</v>
      </c>
      <c r="AU129" s="6">
        <f t="shared" si="27"/>
        <v>999</v>
      </c>
      <c r="AV129" s="6">
        <f t="shared" si="24"/>
        <v>999</v>
      </c>
      <c r="AW129" s="6" t="str">
        <f t="shared" si="25"/>
        <v xml:space="preserve"> -</v>
      </c>
    </row>
    <row r="130" spans="8:49" x14ac:dyDescent="0.2">
      <c r="H130" s="599" t="str">
        <f t="shared" si="20"/>
        <v/>
      </c>
      <c r="I130" s="662" t="str">
        <f t="shared" si="14"/>
        <v/>
      </c>
      <c r="J130" s="662" t="str">
        <f t="shared" si="21"/>
        <v/>
      </c>
      <c r="K130" s="83">
        <f t="shared" si="28"/>
        <v>999</v>
      </c>
      <c r="L130" s="580">
        <v>119</v>
      </c>
      <c r="M130" s="580">
        <v>130</v>
      </c>
      <c r="R130" s="662" t="str">
        <f>Stam!F216</f>
        <v>900 Rentebaten</v>
      </c>
      <c r="S130" s="662">
        <f>SUMIF(Invoer!P:P,R130,Invoer!V:V)+SUMIF(Invoer!CT:CT,R130,Invoer!CU:CU)</f>
        <v>-1.82</v>
      </c>
      <c r="T130" s="663"/>
      <c r="W130" s="580">
        <f t="shared" si="23"/>
        <v>130</v>
      </c>
      <c r="AR130" s="6">
        <v>119</v>
      </c>
      <c r="AS130" s="6">
        <v>424</v>
      </c>
      <c r="AT130" s="6" t="str">
        <f>Stam!F122</f>
        <v>424 Overige huisvest. ko 1</v>
      </c>
      <c r="AU130" s="6">
        <f t="shared" si="27"/>
        <v>999</v>
      </c>
      <c r="AV130" s="6">
        <f t="shared" si="24"/>
        <v>999</v>
      </c>
      <c r="AW130" s="6" t="str">
        <f t="shared" si="25"/>
        <v xml:space="preserve"> -</v>
      </c>
    </row>
    <row r="131" spans="8:49" x14ac:dyDescent="0.2">
      <c r="H131" s="599" t="str">
        <f t="shared" si="20"/>
        <v/>
      </c>
      <c r="I131" s="662" t="str">
        <f t="shared" si="14"/>
        <v/>
      </c>
      <c r="J131" s="662" t="str">
        <f t="shared" si="21"/>
        <v/>
      </c>
      <c r="K131" s="83">
        <f t="shared" si="28"/>
        <v>999</v>
      </c>
      <c r="L131" s="580">
        <v>120</v>
      </c>
      <c r="M131" s="580">
        <v>131</v>
      </c>
      <c r="R131" s="662" t="str">
        <f>Stam!F217</f>
        <v>901 Rentelasten</v>
      </c>
      <c r="S131" s="662">
        <f>SUMIF(Invoer!P:P,R131,Invoer!V:V)+SUMIF(Invoer!CT:CT,R131,Invoer!CU:CU)</f>
        <v>0</v>
      </c>
      <c r="T131" s="663"/>
      <c r="W131" s="580">
        <f t="shared" si="23"/>
        <v>999</v>
      </c>
      <c r="AR131" s="6">
        <v>120</v>
      </c>
      <c r="AS131" s="6">
        <v>425</v>
      </c>
      <c r="AT131" s="6" t="str">
        <f>Stam!F123</f>
        <v>425 Overige huisvest. ko 2</v>
      </c>
      <c r="AU131" s="6">
        <f t="shared" si="27"/>
        <v>999</v>
      </c>
      <c r="AV131" s="6">
        <f t="shared" si="24"/>
        <v>999</v>
      </c>
      <c r="AW131" s="6" t="str">
        <f t="shared" si="25"/>
        <v xml:space="preserve"> -</v>
      </c>
    </row>
    <row r="132" spans="8:49" x14ac:dyDescent="0.2">
      <c r="H132" s="599" t="str">
        <f t="shared" si="20"/>
        <v/>
      </c>
      <c r="I132" s="662" t="str">
        <f t="shared" si="14"/>
        <v/>
      </c>
      <c r="J132" s="662" t="str">
        <f t="shared" si="21"/>
        <v/>
      </c>
      <c r="K132" s="83">
        <f t="shared" si="28"/>
        <v>999</v>
      </c>
      <c r="L132" s="580">
        <v>121</v>
      </c>
      <c r="M132" s="580">
        <v>132</v>
      </c>
      <c r="R132" s="662" t="str">
        <f>Stam!F218</f>
        <v>902 Vrij</v>
      </c>
      <c r="S132" s="662">
        <f>SUMIF(Invoer!P:P,R132,Invoer!V:V)+SUMIF(Invoer!CT:CT,R132,Invoer!CU:CU)</f>
        <v>0</v>
      </c>
      <c r="T132" s="663"/>
      <c r="W132" s="580">
        <f t="shared" si="23"/>
        <v>999</v>
      </c>
      <c r="AR132" s="6">
        <v>121</v>
      </c>
      <c r="AS132" s="6">
        <v>426</v>
      </c>
      <c r="AT132" s="6" t="str">
        <f>Stam!F124</f>
        <v>426 Overige huisvestingskost</v>
      </c>
      <c r="AU132" s="6">
        <f t="shared" si="27"/>
        <v>999</v>
      </c>
      <c r="AV132" s="6">
        <f t="shared" si="24"/>
        <v>999</v>
      </c>
      <c r="AW132" s="6" t="str">
        <f t="shared" si="25"/>
        <v xml:space="preserve"> -</v>
      </c>
    </row>
    <row r="133" spans="8:49" x14ac:dyDescent="0.2">
      <c r="H133" s="599" t="str">
        <f t="shared" si="20"/>
        <v/>
      </c>
      <c r="I133" s="662" t="str">
        <f t="shared" si="14"/>
        <v/>
      </c>
      <c r="J133" s="662" t="str">
        <f t="shared" si="21"/>
        <v/>
      </c>
      <c r="K133" s="83">
        <f t="shared" si="28"/>
        <v>999</v>
      </c>
      <c r="L133" s="580">
        <v>122</v>
      </c>
      <c r="M133" s="580">
        <v>133</v>
      </c>
      <c r="R133" s="662" t="str">
        <f>Stam!F219</f>
        <v>903 Vrij</v>
      </c>
      <c r="S133" s="662">
        <f>SUMIF(Invoer!P:P,R133,Invoer!V:V)+SUMIF(Invoer!CT:CT,R133,Invoer!CU:CU)</f>
        <v>0</v>
      </c>
      <c r="T133" s="663"/>
      <c r="W133" s="580">
        <f t="shared" si="23"/>
        <v>999</v>
      </c>
      <c r="AR133" s="6">
        <v>122</v>
      </c>
      <c r="AS133" s="6">
        <v>427</v>
      </c>
      <c r="AT133" s="6" t="str">
        <f>Stam!F125</f>
        <v>427 Vrij</v>
      </c>
      <c r="AU133" s="6">
        <f t="shared" si="27"/>
        <v>999</v>
      </c>
      <c r="AV133" s="6">
        <f t="shared" si="24"/>
        <v>999</v>
      </c>
      <c r="AW133" s="6" t="str">
        <f t="shared" si="25"/>
        <v xml:space="preserve"> -</v>
      </c>
    </row>
    <row r="134" spans="8:49" x14ac:dyDescent="0.2">
      <c r="H134" s="599" t="str">
        <f t="shared" si="20"/>
        <v/>
      </c>
      <c r="I134" s="662" t="str">
        <f t="shared" si="14"/>
        <v/>
      </c>
      <c r="J134" s="662" t="str">
        <f t="shared" si="21"/>
        <v/>
      </c>
      <c r="K134" s="83">
        <f t="shared" si="28"/>
        <v>999</v>
      </c>
      <c r="L134" s="580">
        <v>123</v>
      </c>
      <c r="M134" s="580">
        <v>134</v>
      </c>
      <c r="R134" s="662" t="str">
        <f>Stam!F220</f>
        <v>904 Vrij</v>
      </c>
      <c r="S134" s="662">
        <f>SUMIF(Invoer!P:P,R134,Invoer!V:V)+SUMIF(Invoer!CT:CT,R134,Invoer!CU:CU)</f>
        <v>0</v>
      </c>
      <c r="T134" s="663"/>
      <c r="W134" s="580">
        <f t="shared" si="23"/>
        <v>999</v>
      </c>
      <c r="AR134" s="6">
        <v>123</v>
      </c>
      <c r="AS134" s="6">
        <v>428</v>
      </c>
      <c r="AT134" s="6" t="str">
        <f>Stam!F126</f>
        <v>428 Vrij</v>
      </c>
      <c r="AU134" s="6">
        <f t="shared" si="27"/>
        <v>999</v>
      </c>
      <c r="AV134" s="6">
        <f t="shared" si="24"/>
        <v>999</v>
      </c>
      <c r="AW134" s="6" t="str">
        <f t="shared" si="25"/>
        <v xml:space="preserve"> -</v>
      </c>
    </row>
    <row r="135" spans="8:49" x14ac:dyDescent="0.2">
      <c r="H135" s="599" t="str">
        <f t="shared" si="20"/>
        <v/>
      </c>
      <c r="I135" s="662" t="str">
        <f t="shared" si="14"/>
        <v/>
      </c>
      <c r="J135" s="662" t="str">
        <f t="shared" si="21"/>
        <v/>
      </c>
      <c r="K135" s="83">
        <f t="shared" si="28"/>
        <v>999</v>
      </c>
      <c r="L135" s="580">
        <v>124</v>
      </c>
      <c r="M135" s="580">
        <v>135</v>
      </c>
      <c r="R135" s="662" t="str">
        <f>Stam!F221</f>
        <v>905 Vrij</v>
      </c>
      <c r="S135" s="662">
        <f>SUMIF(Invoer!P:P,R135,Invoer!V:V)+SUMIF(Invoer!CT:CT,R135,Invoer!CU:CU)</f>
        <v>0</v>
      </c>
      <c r="T135" s="663"/>
      <c r="W135" s="580">
        <f t="shared" si="23"/>
        <v>999</v>
      </c>
      <c r="AR135" s="6">
        <v>124</v>
      </c>
      <c r="AS135" s="6">
        <v>429</v>
      </c>
      <c r="AT135" s="6" t="str">
        <f>Stam!F127</f>
        <v>429 Vrij</v>
      </c>
      <c r="AU135" s="6">
        <f t="shared" si="27"/>
        <v>999</v>
      </c>
      <c r="AV135" s="6">
        <f t="shared" si="24"/>
        <v>999</v>
      </c>
      <c r="AW135" s="6" t="str">
        <f t="shared" si="25"/>
        <v xml:space="preserve"> -</v>
      </c>
    </row>
    <row r="136" spans="8:49" x14ac:dyDescent="0.2">
      <c r="H136" s="599" t="str">
        <f t="shared" si="20"/>
        <v/>
      </c>
      <c r="I136" s="662" t="str">
        <f t="shared" si="14"/>
        <v/>
      </c>
      <c r="J136" s="662" t="str">
        <f t="shared" si="21"/>
        <v/>
      </c>
      <c r="K136" s="83">
        <f t="shared" si="28"/>
        <v>999</v>
      </c>
      <c r="L136" s="580">
        <v>125</v>
      </c>
      <c r="M136" s="580">
        <v>136</v>
      </c>
      <c r="R136" s="662" t="str">
        <f>Stam!F222</f>
        <v>906 Vrij</v>
      </c>
      <c r="S136" s="662">
        <f>SUMIF(Invoer!P:P,R136,Invoer!V:V)+SUMIF(Invoer!CT:CT,R136,Invoer!CU:CU)</f>
        <v>0</v>
      </c>
      <c r="T136" s="663"/>
      <c r="W136" s="580">
        <f t="shared" si="23"/>
        <v>999</v>
      </c>
      <c r="AR136" s="6">
        <v>125</v>
      </c>
      <c r="AS136" s="6">
        <v>430</v>
      </c>
      <c r="AT136" s="6" t="str">
        <f>Stam!F128</f>
        <v>430 Kantoorbenodigdheden</v>
      </c>
      <c r="AU136" s="6">
        <f t="shared" si="27"/>
        <v>430</v>
      </c>
      <c r="AV136" s="6">
        <f t="shared" si="24"/>
        <v>999</v>
      </c>
      <c r="AW136" s="6" t="str">
        <f t="shared" si="25"/>
        <v xml:space="preserve"> -</v>
      </c>
    </row>
    <row r="137" spans="8:49" x14ac:dyDescent="0.2">
      <c r="H137" s="599" t="str">
        <f t="shared" si="20"/>
        <v/>
      </c>
      <c r="I137" s="662" t="str">
        <f t="shared" si="14"/>
        <v/>
      </c>
      <c r="J137" s="662" t="str">
        <f t="shared" si="21"/>
        <v/>
      </c>
      <c r="K137" s="83">
        <f t="shared" si="28"/>
        <v>999</v>
      </c>
      <c r="L137" s="580">
        <v>126</v>
      </c>
      <c r="M137" s="580">
        <v>137</v>
      </c>
      <c r="R137" s="662" t="str">
        <f>Stam!F223</f>
        <v>907 Vrij</v>
      </c>
      <c r="S137" s="662">
        <f>SUMIF(Invoer!P:P,R137,Invoer!V:V)+SUMIF(Invoer!CT:CT,R137,Invoer!CU:CU)</f>
        <v>0</v>
      </c>
      <c r="T137" s="663"/>
      <c r="W137" s="580">
        <f t="shared" si="23"/>
        <v>999</v>
      </c>
      <c r="AR137" s="6">
        <v>126</v>
      </c>
      <c r="AS137" s="6">
        <v>431</v>
      </c>
      <c r="AT137" s="6" t="str">
        <f>Stam!F129</f>
        <v>431 Vakliteratuur</v>
      </c>
      <c r="AU137" s="6">
        <f t="shared" si="27"/>
        <v>999</v>
      </c>
      <c r="AV137" s="6">
        <f t="shared" si="24"/>
        <v>999</v>
      </c>
      <c r="AW137" s="6" t="str">
        <f t="shared" si="25"/>
        <v xml:space="preserve"> -</v>
      </c>
    </row>
    <row r="138" spans="8:49" x14ac:dyDescent="0.2">
      <c r="H138" s="599" t="str">
        <f t="shared" si="20"/>
        <v/>
      </c>
      <c r="I138" s="662" t="str">
        <f t="shared" si="14"/>
        <v/>
      </c>
      <c r="J138" s="662" t="str">
        <f t="shared" si="21"/>
        <v/>
      </c>
      <c r="K138" s="83">
        <f t="shared" si="28"/>
        <v>999</v>
      </c>
      <c r="L138" s="580">
        <v>127</v>
      </c>
      <c r="M138" s="580">
        <v>138</v>
      </c>
      <c r="R138" s="662" t="str">
        <f>Stam!F224</f>
        <v>908 Vrij</v>
      </c>
      <c r="S138" s="662">
        <f>SUMIF(Invoer!P:P,R138,Invoer!V:V)+SUMIF(Invoer!CT:CT,R138,Invoer!CU:CU)</f>
        <v>0</v>
      </c>
      <c r="T138" s="663"/>
      <c r="W138" s="580">
        <f t="shared" si="23"/>
        <v>999</v>
      </c>
      <c r="AR138" s="6">
        <v>127</v>
      </c>
      <c r="AS138" s="6">
        <v>432</v>
      </c>
      <c r="AT138" s="6" t="str">
        <f>Stam!F130</f>
        <v>432 Contributie en abonn.</v>
      </c>
      <c r="AU138" s="6">
        <f t="shared" si="27"/>
        <v>999</v>
      </c>
      <c r="AV138" s="6">
        <f t="shared" si="24"/>
        <v>999</v>
      </c>
      <c r="AW138" s="6" t="str">
        <f t="shared" si="25"/>
        <v xml:space="preserve"> -</v>
      </c>
    </row>
    <row r="139" spans="8:49" x14ac:dyDescent="0.2">
      <c r="H139" s="599" t="str">
        <f t="shared" si="20"/>
        <v/>
      </c>
      <c r="I139" s="662" t="str">
        <f t="shared" si="14"/>
        <v/>
      </c>
      <c r="J139" s="662" t="str">
        <f t="shared" si="21"/>
        <v/>
      </c>
      <c r="K139" s="83">
        <f t="shared" si="28"/>
        <v>999</v>
      </c>
      <c r="L139" s="580">
        <v>128</v>
      </c>
      <c r="M139" s="580">
        <v>139</v>
      </c>
      <c r="R139" s="662" t="str">
        <f>Stam!F225</f>
        <v>909 Vrij</v>
      </c>
      <c r="S139" s="662">
        <f>SUMIF(Invoer!P:P,R139,Invoer!V:V)+SUMIF(Invoer!CT:CT,R139,Invoer!CU:CU)</f>
        <v>0</v>
      </c>
      <c r="T139" s="663"/>
      <c r="W139" s="580">
        <f t="shared" si="23"/>
        <v>999</v>
      </c>
      <c r="AR139" s="6">
        <v>128</v>
      </c>
      <c r="AS139" s="6">
        <v>433</v>
      </c>
      <c r="AT139" s="6" t="str">
        <f>Stam!F131</f>
        <v>433 Kleine aanschaffingen</v>
      </c>
      <c r="AU139" s="6">
        <f t="shared" si="27"/>
        <v>999</v>
      </c>
      <c r="AV139" s="6">
        <f t="shared" si="24"/>
        <v>999</v>
      </c>
      <c r="AW139" s="6" t="str">
        <f t="shared" si="25"/>
        <v xml:space="preserve"> -</v>
      </c>
    </row>
    <row r="140" spans="8:49" x14ac:dyDescent="0.2">
      <c r="H140" s="599" t="str">
        <f t="shared" si="20"/>
        <v/>
      </c>
      <c r="I140" s="662" t="str">
        <f t="shared" ref="I140:I150" si="29">IF(K140=999,"",IF(K140&lt;999,VLOOKUP(K140,$M$12:$T$150,7,FALSE)))</f>
        <v/>
      </c>
      <c r="J140" s="662" t="str">
        <f t="shared" si="21"/>
        <v/>
      </c>
      <c r="K140" s="83">
        <f t="shared" ref="K140:K150" si="30">SMALL($W$12:$W$150,L140)</f>
        <v>999</v>
      </c>
      <c r="L140" s="580">
        <v>129</v>
      </c>
      <c r="M140" s="580">
        <v>140</v>
      </c>
      <c r="R140" s="662" t="str">
        <f>Stam!F226</f>
        <v>910 Vrij</v>
      </c>
      <c r="S140" s="662">
        <f>SUMIF(Invoer!P:P,R140,Invoer!V:V)+SUMIF(Invoer!CT:CT,R140,Invoer!CU:CU)</f>
        <v>0</v>
      </c>
      <c r="T140" s="663"/>
      <c r="W140" s="580">
        <f t="shared" si="23"/>
        <v>999</v>
      </c>
      <c r="AR140" s="6">
        <v>129</v>
      </c>
      <c r="AS140" s="6">
        <v>434</v>
      </c>
      <c r="AT140" s="6" t="str">
        <f>Stam!F132</f>
        <v>434 Porti</v>
      </c>
      <c r="AU140" s="6">
        <f t="shared" si="27"/>
        <v>999</v>
      </c>
      <c r="AV140" s="6">
        <f t="shared" si="24"/>
        <v>999</v>
      </c>
      <c r="AW140" s="6" t="str">
        <f t="shared" si="25"/>
        <v xml:space="preserve"> -</v>
      </c>
    </row>
    <row r="141" spans="8:49" x14ac:dyDescent="0.2">
      <c r="H141" s="599" t="str">
        <f t="shared" ref="H141:H150" si="31">IF(K141=999,"",IF(K141&lt;999,VLOOKUP(K141,$M$12:$T$150,6,FALSE)))</f>
        <v/>
      </c>
      <c r="I141" s="662" t="str">
        <f t="shared" si="29"/>
        <v/>
      </c>
      <c r="J141" s="662" t="str">
        <f t="shared" ref="J141:J150" si="32">IF(K141=999,"",IF(K141&lt;999,VLOOKUP(K141,$M$12:$T$150,8,FALSE)))</f>
        <v/>
      </c>
      <c r="K141" s="83">
        <f t="shared" si="30"/>
        <v>999</v>
      </c>
      <c r="L141" s="580">
        <v>130</v>
      </c>
      <c r="M141" s="580">
        <v>141</v>
      </c>
      <c r="R141" s="662" t="str">
        <f>Stam!F227</f>
        <v>920 Vrij</v>
      </c>
      <c r="S141" s="662">
        <f>SUMIF(Invoer!P:P,R141,Invoer!V:V)+SUMIF(Invoer!CT:CT,R141,Invoer!CU:CU)</f>
        <v>0</v>
      </c>
      <c r="T141" s="663"/>
      <c r="W141" s="580">
        <f t="shared" ref="W141:W148" si="33">IF(OR(S141&lt;&gt;0,T141&lt;&gt;0),ROW(),999)</f>
        <v>999</v>
      </c>
      <c r="AR141" s="6">
        <v>130</v>
      </c>
      <c r="AS141" s="6">
        <v>435</v>
      </c>
      <c r="AT141" s="6" t="str">
        <f>Stam!F133</f>
        <v>435 Telefonie en kabel</v>
      </c>
      <c r="AU141" s="6">
        <f t="shared" si="27"/>
        <v>999</v>
      </c>
      <c r="AV141" s="6">
        <f t="shared" ref="AV141:AV204" si="34">SMALL($AU$12:$AU$242,AR141)</f>
        <v>999</v>
      </c>
      <c r="AW141" s="6" t="str">
        <f t="shared" ref="AW141:AW204" si="35">VLOOKUP(AV141,$AS$12:$AT$244,2,FALSE)</f>
        <v xml:space="preserve"> -</v>
      </c>
    </row>
    <row r="142" spans="8:49" x14ac:dyDescent="0.2">
      <c r="H142" s="599" t="str">
        <f t="shared" si="31"/>
        <v/>
      </c>
      <c r="I142" s="662" t="str">
        <f t="shared" si="29"/>
        <v/>
      </c>
      <c r="J142" s="662" t="str">
        <f t="shared" si="32"/>
        <v/>
      </c>
      <c r="K142" s="83">
        <f t="shared" si="30"/>
        <v>999</v>
      </c>
      <c r="L142" s="580">
        <v>131</v>
      </c>
      <c r="M142" s="580">
        <v>142</v>
      </c>
      <c r="R142" s="662" t="str">
        <f>Stam!F228</f>
        <v>930 Verkopen activa</v>
      </c>
      <c r="S142" s="662">
        <f>SUMIF(Invoer!P:P,R142,Invoer!V:V)+SUMIF(Invoer!CT:CT,R142,Invoer!CU:CU)</f>
        <v>0</v>
      </c>
      <c r="T142" s="663"/>
      <c r="W142" s="580">
        <f t="shared" si="33"/>
        <v>999</v>
      </c>
      <c r="AR142" s="6">
        <v>131</v>
      </c>
      <c r="AS142" s="6">
        <v>436</v>
      </c>
      <c r="AT142" s="6" t="str">
        <f>Stam!F134</f>
        <v>436 Aanschaf software</v>
      </c>
      <c r="AU142" s="6">
        <f t="shared" si="27"/>
        <v>999</v>
      </c>
      <c r="AV142" s="6">
        <f t="shared" si="34"/>
        <v>999</v>
      </c>
      <c r="AW142" s="6" t="str">
        <f t="shared" si="35"/>
        <v xml:space="preserve"> -</v>
      </c>
    </row>
    <row r="143" spans="8:49" x14ac:dyDescent="0.2">
      <c r="H143" s="599" t="str">
        <f t="shared" si="31"/>
        <v/>
      </c>
      <c r="I143" s="662" t="str">
        <f t="shared" si="29"/>
        <v/>
      </c>
      <c r="J143" s="662" t="str">
        <f t="shared" si="32"/>
        <v/>
      </c>
      <c r="K143" s="83">
        <f t="shared" si="30"/>
        <v>999</v>
      </c>
      <c r="L143" s="580">
        <v>132</v>
      </c>
      <c r="M143" s="580">
        <v>143</v>
      </c>
      <c r="R143" s="662" t="str">
        <f>Stam!F229</f>
        <v>940 Bijzondere baten&amp;lasten</v>
      </c>
      <c r="S143" s="662">
        <f>SUMIF(Invoer!P:P,R143,Invoer!V:V)+SUMIF(Invoer!CT:CT,R143,Invoer!CU:CU)</f>
        <v>0</v>
      </c>
      <c r="T143" s="663"/>
      <c r="W143" s="580">
        <f t="shared" si="33"/>
        <v>999</v>
      </c>
      <c r="AR143" s="6">
        <v>132</v>
      </c>
      <c r="AS143" s="6">
        <v>437</v>
      </c>
      <c r="AT143" s="6" t="str">
        <f>Stam!F135</f>
        <v>437 Kosten automatisering</v>
      </c>
      <c r="AU143" s="6">
        <f t="shared" si="27"/>
        <v>437</v>
      </c>
      <c r="AV143" s="6">
        <f t="shared" si="34"/>
        <v>999</v>
      </c>
      <c r="AW143" s="6" t="str">
        <f t="shared" si="35"/>
        <v xml:space="preserve"> -</v>
      </c>
    </row>
    <row r="144" spans="8:49" x14ac:dyDescent="0.2">
      <c r="H144" s="599" t="str">
        <f t="shared" si="31"/>
        <v/>
      </c>
      <c r="I144" s="662" t="str">
        <f t="shared" si="29"/>
        <v/>
      </c>
      <c r="J144" s="662" t="str">
        <f t="shared" si="32"/>
        <v/>
      </c>
      <c r="K144" s="83">
        <f t="shared" si="30"/>
        <v>999</v>
      </c>
      <c r="L144" s="580">
        <v>133</v>
      </c>
      <c r="M144" s="580">
        <v>144</v>
      </c>
      <c r="R144" s="662" t="str">
        <f>Stam!F230</f>
        <v>950 Btw k-o regeling</v>
      </c>
      <c r="S144" s="662">
        <f>SUMIF(Invoer!P:P,R144,Invoer!V:V)+SUMIF(Invoer!CT:CT,R144,Invoer!CU:CU)</f>
        <v>0</v>
      </c>
      <c r="T144" s="663"/>
      <c r="W144" s="580">
        <f t="shared" si="33"/>
        <v>999</v>
      </c>
      <c r="AR144" s="6">
        <v>133</v>
      </c>
      <c r="AS144" s="6">
        <v>438</v>
      </c>
      <c r="AT144" s="6" t="str">
        <f>Stam!F136</f>
        <v>438 Website</v>
      </c>
      <c r="AU144" s="6">
        <f t="shared" si="27"/>
        <v>999</v>
      </c>
      <c r="AV144" s="6">
        <f t="shared" si="34"/>
        <v>999</v>
      </c>
      <c r="AW144" s="6" t="str">
        <f t="shared" si="35"/>
        <v xml:space="preserve"> -</v>
      </c>
    </row>
    <row r="145" spans="3:49" x14ac:dyDescent="0.2">
      <c r="H145" s="599" t="str">
        <f t="shared" si="31"/>
        <v/>
      </c>
      <c r="I145" s="662" t="str">
        <f t="shared" si="29"/>
        <v/>
      </c>
      <c r="J145" s="662" t="str">
        <f t="shared" si="32"/>
        <v/>
      </c>
      <c r="K145" s="83">
        <f t="shared" si="30"/>
        <v>999</v>
      </c>
      <c r="L145" s="580">
        <v>134</v>
      </c>
      <c r="M145" s="580">
        <v>145</v>
      </c>
      <c r="R145" s="662" t="str">
        <f>Stam!F231</f>
        <v>960 Vrij</v>
      </c>
      <c r="S145" s="662">
        <f>SUMIF(Invoer!P:P,R145,Invoer!V:V)+SUMIF(Invoer!CT:CT,R145,Invoer!CU:CU)</f>
        <v>0</v>
      </c>
      <c r="T145" s="663"/>
      <c r="W145" s="580">
        <f t="shared" si="33"/>
        <v>999</v>
      </c>
      <c r="AR145" s="6">
        <v>134</v>
      </c>
      <c r="AS145" s="6">
        <v>439</v>
      </c>
      <c r="AT145" s="6" t="str">
        <f>Stam!F137</f>
        <v>439 Verzekeringen</v>
      </c>
      <c r="AU145" s="6">
        <f t="shared" si="27"/>
        <v>999</v>
      </c>
      <c r="AV145" s="6">
        <f t="shared" si="34"/>
        <v>999</v>
      </c>
      <c r="AW145" s="6" t="str">
        <f t="shared" si="35"/>
        <v xml:space="preserve"> -</v>
      </c>
    </row>
    <row r="146" spans="3:49" x14ac:dyDescent="0.2">
      <c r="H146" s="599" t="str">
        <f t="shared" si="31"/>
        <v/>
      </c>
      <c r="I146" s="662" t="str">
        <f t="shared" si="29"/>
        <v/>
      </c>
      <c r="J146" s="662" t="str">
        <f t="shared" si="32"/>
        <v/>
      </c>
      <c r="K146" s="83">
        <f t="shared" si="30"/>
        <v>999</v>
      </c>
      <c r="L146" s="580">
        <v>135</v>
      </c>
      <c r="M146" s="580">
        <v>146</v>
      </c>
      <c r="R146" s="662" t="str">
        <f>Stam!F232</f>
        <v>970 Belastingen 1</v>
      </c>
      <c r="S146" s="662">
        <f>SUMIF(Invoer!P:P,R146,Invoer!V:V)+SUMIF(Invoer!CT:CT,R146,Invoer!CU:CU)</f>
        <v>0</v>
      </c>
      <c r="T146" s="663"/>
      <c r="W146" s="580">
        <f t="shared" si="33"/>
        <v>999</v>
      </c>
      <c r="AR146" s="6">
        <v>135</v>
      </c>
      <c r="AS146" s="6">
        <v>440</v>
      </c>
      <c r="AT146" s="6" t="str">
        <f>Stam!F138</f>
        <v>440 Algemene kosten</v>
      </c>
      <c r="AU146" s="295">
        <v>440</v>
      </c>
      <c r="AV146" s="6">
        <f t="shared" si="34"/>
        <v>999</v>
      </c>
      <c r="AW146" s="6" t="str">
        <f t="shared" si="35"/>
        <v xml:space="preserve"> -</v>
      </c>
    </row>
    <row r="147" spans="3:49" x14ac:dyDescent="0.2">
      <c r="H147" s="599" t="str">
        <f t="shared" si="31"/>
        <v/>
      </c>
      <c r="I147" s="662" t="str">
        <f t="shared" si="29"/>
        <v/>
      </c>
      <c r="J147" s="662" t="str">
        <f t="shared" si="32"/>
        <v/>
      </c>
      <c r="K147" s="83">
        <f t="shared" si="30"/>
        <v>999</v>
      </c>
      <c r="L147" s="580">
        <v>136</v>
      </c>
      <c r="M147" s="580">
        <v>147</v>
      </c>
      <c r="R147" s="662" t="str">
        <f>Stam!F233</f>
        <v>975 Belastingen 2</v>
      </c>
      <c r="S147" s="662">
        <f>SUMIF(Invoer!P:P,R147,Invoer!V:V)+SUMIF(Invoer!CT:CT,R147,Invoer!CU:CU)</f>
        <v>0</v>
      </c>
      <c r="T147" s="663"/>
      <c r="W147" s="580">
        <f t="shared" si="33"/>
        <v>999</v>
      </c>
      <c r="AR147" s="6">
        <v>136</v>
      </c>
      <c r="AS147" s="6">
        <v>441</v>
      </c>
      <c r="AT147" s="6" t="str">
        <f>Stam!F139</f>
        <v>441 Overige algemene ko 1</v>
      </c>
      <c r="AU147" s="6">
        <f t="shared" si="27"/>
        <v>999</v>
      </c>
      <c r="AV147" s="6">
        <f t="shared" si="34"/>
        <v>999</v>
      </c>
      <c r="AW147" s="6" t="str">
        <f t="shared" si="35"/>
        <v xml:space="preserve"> -</v>
      </c>
    </row>
    <row r="148" spans="3:49" x14ac:dyDescent="0.2">
      <c r="H148" s="599" t="str">
        <f t="shared" si="31"/>
        <v/>
      </c>
      <c r="I148" s="662" t="str">
        <f t="shared" si="29"/>
        <v/>
      </c>
      <c r="J148" s="662" t="str">
        <f t="shared" si="32"/>
        <v/>
      </c>
      <c r="K148" s="83">
        <f t="shared" si="30"/>
        <v>999</v>
      </c>
      <c r="L148" s="580">
        <v>137</v>
      </c>
      <c r="M148" s="580">
        <v>148</v>
      </c>
      <c r="R148" s="662" t="str">
        <f>Stam!F234</f>
        <v>980 Belastingen 3</v>
      </c>
      <c r="S148" s="662">
        <f>SUMIF(Invoer!P:P,R148,Invoer!V:V)+SUMIF(Invoer!CT:CT,R148,Invoer!CU:CU)</f>
        <v>0</v>
      </c>
      <c r="T148" s="663"/>
      <c r="W148" s="580">
        <f t="shared" si="33"/>
        <v>999</v>
      </c>
      <c r="AR148" s="6">
        <v>137</v>
      </c>
      <c r="AS148" s="6">
        <v>442</v>
      </c>
      <c r="AT148" s="6" t="str">
        <f>Stam!F140</f>
        <v>442 Overige algemene ko 2</v>
      </c>
      <c r="AU148" s="6">
        <f t="shared" si="27"/>
        <v>999</v>
      </c>
      <c r="AV148" s="6">
        <f t="shared" si="34"/>
        <v>999</v>
      </c>
      <c r="AW148" s="6" t="str">
        <f t="shared" si="35"/>
        <v xml:space="preserve"> -</v>
      </c>
    </row>
    <row r="149" spans="3:49" x14ac:dyDescent="0.2">
      <c r="H149" s="599" t="str">
        <f t="shared" si="31"/>
        <v/>
      </c>
      <c r="I149" s="662" t="str">
        <f t="shared" si="29"/>
        <v/>
      </c>
      <c r="J149" s="662" t="str">
        <f t="shared" si="32"/>
        <v/>
      </c>
      <c r="K149" s="83">
        <f t="shared" si="30"/>
        <v>999</v>
      </c>
      <c r="L149" s="580">
        <v>138</v>
      </c>
      <c r="M149" s="580">
        <v>149</v>
      </c>
      <c r="R149" s="664" t="s">
        <v>246</v>
      </c>
      <c r="S149" s="665" t="s">
        <v>257</v>
      </c>
      <c r="T149" s="665" t="s">
        <v>257</v>
      </c>
      <c r="W149" s="863">
        <v>149</v>
      </c>
      <c r="AR149" s="6">
        <v>138</v>
      </c>
      <c r="AS149" s="6">
        <v>443</v>
      </c>
      <c r="AT149" s="6" t="str">
        <f>Stam!F141</f>
        <v>443 Publiciteit en advert.</v>
      </c>
      <c r="AU149" s="6">
        <f t="shared" si="27"/>
        <v>443</v>
      </c>
      <c r="AV149" s="6">
        <f t="shared" si="34"/>
        <v>999</v>
      </c>
      <c r="AW149" s="6" t="str">
        <f t="shared" si="35"/>
        <v xml:space="preserve"> -</v>
      </c>
    </row>
    <row r="150" spans="3:49" x14ac:dyDescent="0.2">
      <c r="H150" s="599" t="str">
        <f t="shared" si="31"/>
        <v/>
      </c>
      <c r="I150" s="662" t="str">
        <f t="shared" si="29"/>
        <v/>
      </c>
      <c r="J150" s="662" t="str">
        <f t="shared" si="32"/>
        <v/>
      </c>
      <c r="K150" s="83">
        <f t="shared" si="30"/>
        <v>999</v>
      </c>
      <c r="L150" s="580">
        <v>139</v>
      </c>
      <c r="M150" s="580">
        <v>150</v>
      </c>
      <c r="R150" s="662" t="s">
        <v>251</v>
      </c>
      <c r="S150" s="662">
        <f>SUM(S12:S148)</f>
        <v>-1920.6547107438016</v>
      </c>
      <c r="T150" s="662">
        <f>SUM(T12:T148)</f>
        <v>170</v>
      </c>
      <c r="W150" s="863">
        <v>150</v>
      </c>
      <c r="AR150" s="6">
        <v>139</v>
      </c>
      <c r="AS150" s="6">
        <v>444</v>
      </c>
      <c r="AT150" s="6" t="str">
        <f>Stam!F142</f>
        <v>444 Vrij</v>
      </c>
      <c r="AU150" s="6">
        <f t="shared" si="27"/>
        <v>999</v>
      </c>
      <c r="AV150" s="6">
        <f t="shared" si="34"/>
        <v>999</v>
      </c>
      <c r="AW150" s="6" t="str">
        <f t="shared" si="35"/>
        <v xml:space="preserve"> -</v>
      </c>
    </row>
    <row r="151" spans="3:49" x14ac:dyDescent="0.2">
      <c r="AR151" s="6">
        <v>140</v>
      </c>
      <c r="AS151" s="6">
        <v>445</v>
      </c>
      <c r="AT151" s="6" t="str">
        <f>Stam!F143</f>
        <v>445 Voeding drank genot</v>
      </c>
      <c r="AU151" s="6">
        <f t="shared" si="27"/>
        <v>999</v>
      </c>
      <c r="AV151" s="6">
        <f t="shared" si="34"/>
        <v>999</v>
      </c>
      <c r="AW151" s="6" t="str">
        <f t="shared" si="35"/>
        <v xml:space="preserve"> -</v>
      </c>
    </row>
    <row r="152" spans="3:49" x14ac:dyDescent="0.2">
      <c r="AR152" s="6">
        <v>141</v>
      </c>
      <c r="AS152" s="6">
        <v>446</v>
      </c>
      <c r="AT152" s="6" t="str">
        <f>Stam!F144</f>
        <v>446 Representatie</v>
      </c>
      <c r="AU152" s="6">
        <f t="shared" si="27"/>
        <v>999</v>
      </c>
      <c r="AV152" s="6">
        <f t="shared" si="34"/>
        <v>999</v>
      </c>
      <c r="AW152" s="6" t="str">
        <f t="shared" si="35"/>
        <v xml:space="preserve"> -</v>
      </c>
    </row>
    <row r="153" spans="3:49" x14ac:dyDescent="0.2">
      <c r="AR153" s="6">
        <v>142</v>
      </c>
      <c r="AS153" s="6">
        <v>447</v>
      </c>
      <c r="AT153" s="6" t="str">
        <f>Stam!F145</f>
        <v>447 Overige representatie</v>
      </c>
      <c r="AU153" s="6">
        <f t="shared" si="27"/>
        <v>999</v>
      </c>
      <c r="AV153" s="6">
        <f t="shared" si="34"/>
        <v>999</v>
      </c>
      <c r="AW153" s="6" t="str">
        <f t="shared" si="35"/>
        <v xml:space="preserve"> -</v>
      </c>
    </row>
    <row r="154" spans="3:49" x14ac:dyDescent="0.2">
      <c r="AR154" s="6">
        <v>143</v>
      </c>
      <c r="AS154" s="6">
        <v>448</v>
      </c>
      <c r="AT154" s="6" t="str">
        <f>Stam!F146</f>
        <v>448 Vrij</v>
      </c>
      <c r="AU154" s="6">
        <f t="shared" si="27"/>
        <v>999</v>
      </c>
      <c r="AV154" s="6">
        <f t="shared" si="34"/>
        <v>999</v>
      </c>
      <c r="AW154" s="6" t="str">
        <f t="shared" si="35"/>
        <v xml:space="preserve"> -</v>
      </c>
    </row>
    <row r="155" spans="3:49" x14ac:dyDescent="0.2">
      <c r="AR155" s="6">
        <v>144</v>
      </c>
      <c r="AS155" s="6">
        <v>449</v>
      </c>
      <c r="AT155" s="6" t="str">
        <f>Stam!F147</f>
        <v>449 Vrij</v>
      </c>
      <c r="AU155" s="6">
        <f t="shared" si="27"/>
        <v>999</v>
      </c>
      <c r="AV155" s="6">
        <f t="shared" si="34"/>
        <v>999</v>
      </c>
      <c r="AW155" s="6" t="str">
        <f t="shared" si="35"/>
        <v xml:space="preserve"> -</v>
      </c>
    </row>
    <row r="156" spans="3:49" x14ac:dyDescent="0.2">
      <c r="T156" s="71" t="s">
        <v>633</v>
      </c>
      <c r="AR156" s="6">
        <v>145</v>
      </c>
      <c r="AS156" s="6">
        <v>450</v>
      </c>
      <c r="AT156" s="6" t="str">
        <f>Stam!F148</f>
        <v>450 Cursussen en opleiding</v>
      </c>
      <c r="AU156" s="6">
        <f t="shared" si="27"/>
        <v>999</v>
      </c>
      <c r="AV156" s="6">
        <f t="shared" si="34"/>
        <v>999</v>
      </c>
      <c r="AW156" s="6" t="str">
        <f t="shared" si="35"/>
        <v xml:space="preserve"> -</v>
      </c>
    </row>
    <row r="157" spans="3:49" x14ac:dyDescent="0.2">
      <c r="AR157" s="6">
        <v>146</v>
      </c>
      <c r="AS157" s="6">
        <v>451</v>
      </c>
      <c r="AT157" s="6" t="str">
        <f>Stam!F149</f>
        <v>451 Administratiekosten</v>
      </c>
      <c r="AU157" s="6">
        <f t="shared" si="27"/>
        <v>999</v>
      </c>
      <c r="AV157" s="6">
        <f t="shared" si="34"/>
        <v>999</v>
      </c>
      <c r="AW157" s="6" t="str">
        <f t="shared" si="35"/>
        <v xml:space="preserve"> -</v>
      </c>
    </row>
    <row r="158" spans="3:49" x14ac:dyDescent="0.2">
      <c r="AR158" s="6">
        <v>147</v>
      </c>
      <c r="AS158" s="6">
        <v>452</v>
      </c>
      <c r="AT158" s="6" t="str">
        <f>Stam!F150</f>
        <v>452 Heffingen, rechten/kvk</v>
      </c>
      <c r="AU158" s="6">
        <f t="shared" si="27"/>
        <v>452</v>
      </c>
      <c r="AV158" s="6">
        <f t="shared" si="34"/>
        <v>999</v>
      </c>
      <c r="AW158" s="6" t="str">
        <f t="shared" si="35"/>
        <v xml:space="preserve"> -</v>
      </c>
    </row>
    <row r="159" spans="3:49" x14ac:dyDescent="0.2">
      <c r="C159" s="6"/>
      <c r="D159" s="6"/>
      <c r="E159" s="6"/>
      <c r="F159" s="6"/>
      <c r="AR159" s="6">
        <v>148</v>
      </c>
      <c r="AS159" s="6">
        <v>453</v>
      </c>
      <c r="AT159" s="6" t="str">
        <f>Stam!F151</f>
        <v>453 Overige administratie</v>
      </c>
      <c r="AU159" s="6">
        <f t="shared" si="27"/>
        <v>999</v>
      </c>
      <c r="AV159" s="6">
        <f t="shared" si="34"/>
        <v>999</v>
      </c>
      <c r="AW159" s="6" t="str">
        <f t="shared" si="35"/>
        <v xml:space="preserve"> -</v>
      </c>
    </row>
    <row r="160" spans="3:49" x14ac:dyDescent="0.2">
      <c r="C160" s="6"/>
      <c r="D160" s="6"/>
      <c r="E160" s="6"/>
      <c r="F160" s="6"/>
      <c r="AR160" s="6">
        <v>149</v>
      </c>
      <c r="AS160" s="6">
        <v>454</v>
      </c>
      <c r="AT160" s="6" t="str">
        <f>Stam!F152</f>
        <v>454 Vrij</v>
      </c>
      <c r="AU160" s="6">
        <f t="shared" si="27"/>
        <v>999</v>
      </c>
      <c r="AV160" s="6">
        <f t="shared" si="34"/>
        <v>999</v>
      </c>
      <c r="AW160" s="6" t="str">
        <f t="shared" si="35"/>
        <v xml:space="preserve"> -</v>
      </c>
    </row>
    <row r="161" spans="3:49" x14ac:dyDescent="0.2">
      <c r="C161" s="6"/>
      <c r="D161" s="6"/>
      <c r="E161" s="6"/>
      <c r="F161" s="6"/>
      <c r="AR161" s="6">
        <v>150</v>
      </c>
      <c r="AS161" s="6">
        <v>455</v>
      </c>
      <c r="AT161" s="6" t="str">
        <f>Stam!F153</f>
        <v>455 Vrij2</v>
      </c>
      <c r="AU161" s="6">
        <f t="shared" si="27"/>
        <v>999</v>
      </c>
      <c r="AV161" s="6">
        <f t="shared" si="34"/>
        <v>999</v>
      </c>
      <c r="AW161" s="6" t="str">
        <f t="shared" si="35"/>
        <v xml:space="preserve"> -</v>
      </c>
    </row>
    <row r="162" spans="3:49" x14ac:dyDescent="0.2">
      <c r="C162" s="6"/>
      <c r="D162" s="6"/>
      <c r="E162" s="6"/>
      <c r="F162" s="6"/>
      <c r="AR162" s="6">
        <v>151</v>
      </c>
      <c r="AS162" s="6">
        <v>456</v>
      </c>
      <c r="AT162" s="6" t="str">
        <f>Stam!F154</f>
        <v>456 Vrij</v>
      </c>
      <c r="AU162" s="6">
        <f t="shared" si="27"/>
        <v>999</v>
      </c>
      <c r="AV162" s="6">
        <f t="shared" si="34"/>
        <v>999</v>
      </c>
      <c r="AW162" s="6" t="str">
        <f t="shared" si="35"/>
        <v xml:space="preserve"> -</v>
      </c>
    </row>
    <row r="163" spans="3:49" x14ac:dyDescent="0.2">
      <c r="C163" s="6"/>
      <c r="D163" s="6"/>
      <c r="E163" s="6"/>
      <c r="F163" s="6"/>
      <c r="AR163" s="6">
        <v>152</v>
      </c>
      <c r="AS163" s="6">
        <v>457</v>
      </c>
      <c r="AT163" s="6" t="str">
        <f>Stam!F155</f>
        <v>457 Vrij</v>
      </c>
      <c r="AU163" s="6">
        <f t="shared" si="27"/>
        <v>999</v>
      </c>
      <c r="AV163" s="6">
        <f t="shared" si="34"/>
        <v>999</v>
      </c>
      <c r="AW163" s="6" t="str">
        <f t="shared" si="35"/>
        <v xml:space="preserve"> -</v>
      </c>
    </row>
    <row r="164" spans="3:49" x14ac:dyDescent="0.2">
      <c r="C164" s="6"/>
      <c r="D164" s="6"/>
      <c r="E164" s="6"/>
      <c r="F164" s="6"/>
      <c r="AR164" s="6">
        <v>153</v>
      </c>
      <c r="AS164" s="6">
        <v>458</v>
      </c>
      <c r="AT164" s="6" t="str">
        <f>Stam!F156</f>
        <v>458 Vrij</v>
      </c>
      <c r="AU164" s="6">
        <f t="shared" si="27"/>
        <v>999</v>
      </c>
      <c r="AV164" s="6">
        <f t="shared" si="34"/>
        <v>999</v>
      </c>
      <c r="AW164" s="6" t="str">
        <f t="shared" si="35"/>
        <v xml:space="preserve"> -</v>
      </c>
    </row>
    <row r="165" spans="3:49" x14ac:dyDescent="0.2">
      <c r="C165" s="6"/>
      <c r="D165" s="6"/>
      <c r="E165" s="6"/>
      <c r="F165" s="6"/>
      <c r="AR165" s="6">
        <v>154</v>
      </c>
      <c r="AS165" s="6">
        <v>459</v>
      </c>
      <c r="AT165" s="6" t="str">
        <f>Stam!F157</f>
        <v>459 Vrij</v>
      </c>
      <c r="AU165" s="6">
        <f t="shared" si="27"/>
        <v>999</v>
      </c>
      <c r="AV165" s="6">
        <f t="shared" si="34"/>
        <v>999</v>
      </c>
      <c r="AW165" s="6" t="str">
        <f t="shared" si="35"/>
        <v xml:space="preserve"> -</v>
      </c>
    </row>
    <row r="166" spans="3:49" x14ac:dyDescent="0.2">
      <c r="C166" s="6"/>
      <c r="D166" s="6"/>
      <c r="E166" s="6"/>
      <c r="F166" s="6"/>
      <c r="AR166" s="6">
        <v>155</v>
      </c>
      <c r="AS166" s="6">
        <v>460</v>
      </c>
      <c r="AT166" s="6" t="str">
        <f>Stam!F158</f>
        <v>460 Vrij</v>
      </c>
      <c r="AU166" s="6">
        <f t="shared" si="27"/>
        <v>999</v>
      </c>
      <c r="AV166" s="6">
        <f t="shared" si="34"/>
        <v>999</v>
      </c>
      <c r="AW166" s="6" t="str">
        <f t="shared" si="35"/>
        <v xml:space="preserve"> -</v>
      </c>
    </row>
    <row r="167" spans="3:49" x14ac:dyDescent="0.2">
      <c r="C167" s="6"/>
      <c r="D167" s="6"/>
      <c r="E167" s="6"/>
      <c r="F167" s="6"/>
      <c r="AR167" s="6">
        <v>156</v>
      </c>
      <c r="AS167" s="6">
        <v>461</v>
      </c>
      <c r="AT167" s="6" t="str">
        <f>Stam!F159</f>
        <v>461 Bankkosten</v>
      </c>
      <c r="AU167" s="6">
        <f t="shared" si="27"/>
        <v>461</v>
      </c>
      <c r="AV167" s="6">
        <f t="shared" si="34"/>
        <v>999</v>
      </c>
      <c r="AW167" s="6" t="str">
        <f t="shared" si="35"/>
        <v xml:space="preserve"> -</v>
      </c>
    </row>
    <row r="168" spans="3:49" x14ac:dyDescent="0.2">
      <c r="C168" s="6"/>
      <c r="D168" s="6"/>
      <c r="E168" s="6"/>
      <c r="F168" s="6"/>
      <c r="AR168" s="6">
        <v>157</v>
      </c>
      <c r="AS168" s="6">
        <v>462</v>
      </c>
      <c r="AT168" s="6" t="str">
        <f>Stam!F160</f>
        <v>462 Overige rentelasten</v>
      </c>
      <c r="AU168" s="6">
        <f t="shared" si="27"/>
        <v>999</v>
      </c>
      <c r="AV168" s="6">
        <f t="shared" si="34"/>
        <v>999</v>
      </c>
      <c r="AW168" s="6" t="str">
        <f t="shared" si="35"/>
        <v xml:space="preserve"> -</v>
      </c>
    </row>
    <row r="169" spans="3:49" x14ac:dyDescent="0.2">
      <c r="C169" s="6"/>
      <c r="D169" s="6"/>
      <c r="E169" s="6"/>
      <c r="F169" s="6"/>
      <c r="AR169" s="6">
        <v>158</v>
      </c>
      <c r="AS169" s="6">
        <v>463</v>
      </c>
      <c r="AT169" s="6" t="str">
        <f>Stam!F161</f>
        <v>463 Rentelasten lening</v>
      </c>
      <c r="AU169" s="6">
        <f t="shared" si="27"/>
        <v>999</v>
      </c>
      <c r="AV169" s="6">
        <f t="shared" si="34"/>
        <v>999</v>
      </c>
      <c r="AW169" s="6" t="str">
        <f t="shared" si="35"/>
        <v xml:space="preserve"> -</v>
      </c>
    </row>
    <row r="170" spans="3:49" x14ac:dyDescent="0.2">
      <c r="C170" s="6"/>
      <c r="D170" s="6"/>
      <c r="E170" s="6"/>
      <c r="F170" s="6"/>
      <c r="AR170" s="6">
        <v>159</v>
      </c>
      <c r="AS170" s="6">
        <v>464</v>
      </c>
      <c r="AT170" s="6" t="str">
        <f>Stam!F162</f>
        <v>464 Vrij</v>
      </c>
      <c r="AU170" s="6">
        <f t="shared" si="27"/>
        <v>999</v>
      </c>
      <c r="AV170" s="6">
        <f t="shared" si="34"/>
        <v>999</v>
      </c>
      <c r="AW170" s="6" t="str">
        <f t="shared" si="35"/>
        <v xml:space="preserve"> -</v>
      </c>
    </row>
    <row r="171" spans="3:49" x14ac:dyDescent="0.2">
      <c r="C171" s="6"/>
      <c r="D171" s="6"/>
      <c r="E171" s="6"/>
      <c r="F171" s="6"/>
      <c r="AR171" s="6">
        <v>160</v>
      </c>
      <c r="AS171" s="6">
        <v>465</v>
      </c>
      <c r="AT171" s="6" t="str">
        <f>Stam!F163</f>
        <v>465 Vrij</v>
      </c>
      <c r="AU171" s="6">
        <f t="shared" ref="AU171:AU234" si="36">IF(ISERROR(VLOOKUP(AT171,$H$12:$H$150,1,FALSE)),999,LEFT(AT171,3)*1)</f>
        <v>999</v>
      </c>
      <c r="AV171" s="6">
        <f t="shared" si="34"/>
        <v>999</v>
      </c>
      <c r="AW171" s="6" t="str">
        <f t="shared" si="35"/>
        <v xml:space="preserve"> -</v>
      </c>
    </row>
    <row r="172" spans="3:49" x14ac:dyDescent="0.2">
      <c r="C172" s="6"/>
      <c r="D172" s="6"/>
      <c r="E172" s="6"/>
      <c r="F172" s="6"/>
      <c r="AR172" s="6">
        <v>161</v>
      </c>
      <c r="AS172" s="6">
        <v>470</v>
      </c>
      <c r="AT172" s="6" t="str">
        <f>Stam!F164</f>
        <v>470 Vrij</v>
      </c>
      <c r="AU172" s="6">
        <f t="shared" si="36"/>
        <v>999</v>
      </c>
      <c r="AV172" s="6">
        <f t="shared" si="34"/>
        <v>999</v>
      </c>
      <c r="AW172" s="6" t="str">
        <f t="shared" si="35"/>
        <v xml:space="preserve"> -</v>
      </c>
    </row>
    <row r="173" spans="3:49" x14ac:dyDescent="0.2">
      <c r="C173" s="6"/>
      <c r="D173" s="6"/>
      <c r="E173" s="6"/>
      <c r="F173" s="6"/>
      <c r="AR173" s="6">
        <v>162</v>
      </c>
      <c r="AS173" s="6">
        <v>475</v>
      </c>
      <c r="AT173" s="6" t="str">
        <f>Stam!F165</f>
        <v>475 Vrij</v>
      </c>
      <c r="AU173" s="6">
        <f t="shared" si="36"/>
        <v>999</v>
      </c>
      <c r="AV173" s="6">
        <f t="shared" si="34"/>
        <v>999</v>
      </c>
      <c r="AW173" s="6" t="str">
        <f t="shared" si="35"/>
        <v xml:space="preserve"> -</v>
      </c>
    </row>
    <row r="174" spans="3:49" x14ac:dyDescent="0.2">
      <c r="C174" s="6"/>
      <c r="D174" s="6"/>
      <c r="E174" s="6"/>
      <c r="F174" s="6"/>
      <c r="AR174" s="6">
        <v>163</v>
      </c>
      <c r="AS174" s="6">
        <v>480</v>
      </c>
      <c r="AT174" s="6" t="str">
        <f>Stam!F166</f>
        <v>480 Dotatie voorzieningen</v>
      </c>
      <c r="AU174" s="6">
        <f t="shared" si="36"/>
        <v>999</v>
      </c>
      <c r="AV174" s="6">
        <f t="shared" si="34"/>
        <v>999</v>
      </c>
      <c r="AW174" s="6" t="str">
        <f t="shared" si="35"/>
        <v xml:space="preserve"> -</v>
      </c>
    </row>
    <row r="175" spans="3:49" x14ac:dyDescent="0.2">
      <c r="C175" s="6"/>
      <c r="D175" s="6"/>
      <c r="E175" s="6"/>
      <c r="F175" s="6"/>
      <c r="AR175" s="6">
        <v>164</v>
      </c>
      <c r="AS175" s="6">
        <v>485</v>
      </c>
      <c r="AT175" s="6" t="str">
        <f>Stam!F167</f>
        <v>485 Dotatie voorz debiteuren</v>
      </c>
      <c r="AU175" s="6">
        <f t="shared" si="36"/>
        <v>999</v>
      </c>
      <c r="AV175" s="6">
        <f t="shared" si="34"/>
        <v>999</v>
      </c>
      <c r="AW175" s="6" t="str">
        <f t="shared" si="35"/>
        <v xml:space="preserve"> -</v>
      </c>
    </row>
    <row r="176" spans="3:49" x14ac:dyDescent="0.2">
      <c r="C176" s="6"/>
      <c r="D176" s="6"/>
      <c r="E176" s="6"/>
      <c r="F176" s="6"/>
      <c r="AR176" s="6">
        <v>165</v>
      </c>
      <c r="AS176" s="6">
        <v>490</v>
      </c>
      <c r="AT176" s="6" t="str">
        <f>Stam!F168</f>
        <v>490 Afsch immateriele activa</v>
      </c>
      <c r="AU176" s="6">
        <f t="shared" si="36"/>
        <v>999</v>
      </c>
      <c r="AV176" s="6">
        <f t="shared" si="34"/>
        <v>999</v>
      </c>
      <c r="AW176" s="6" t="str">
        <f t="shared" si="35"/>
        <v xml:space="preserve"> -</v>
      </c>
    </row>
    <row r="177" spans="3:49" x14ac:dyDescent="0.2">
      <c r="C177" s="6"/>
      <c r="D177" s="6"/>
      <c r="E177" s="6"/>
      <c r="F177" s="6"/>
      <c r="AR177" s="6">
        <v>166</v>
      </c>
      <c r="AS177" s="6">
        <v>491</v>
      </c>
      <c r="AT177" s="6" t="str">
        <f>Stam!F169</f>
        <v>491 Afsch gebouwen</v>
      </c>
      <c r="AU177" s="6">
        <f t="shared" si="36"/>
        <v>999</v>
      </c>
      <c r="AV177" s="6">
        <f t="shared" si="34"/>
        <v>999</v>
      </c>
      <c r="AW177" s="6" t="str">
        <f t="shared" si="35"/>
        <v xml:space="preserve"> -</v>
      </c>
    </row>
    <row r="178" spans="3:49" x14ac:dyDescent="0.2">
      <c r="C178" s="6"/>
      <c r="D178" s="6"/>
      <c r="E178" s="6"/>
      <c r="F178" s="6"/>
      <c r="AR178" s="6">
        <v>167</v>
      </c>
      <c r="AS178" s="6">
        <v>492</v>
      </c>
      <c r="AT178" s="6" t="str">
        <f>Stam!F170</f>
        <v>492 Afsch vervoermiddelen</v>
      </c>
      <c r="AU178" s="6">
        <f t="shared" si="36"/>
        <v>999</v>
      </c>
      <c r="AV178" s="6">
        <f t="shared" si="34"/>
        <v>999</v>
      </c>
      <c r="AW178" s="6" t="str">
        <f t="shared" si="35"/>
        <v xml:space="preserve"> -</v>
      </c>
    </row>
    <row r="179" spans="3:49" x14ac:dyDescent="0.2">
      <c r="C179" s="6"/>
      <c r="D179" s="6"/>
      <c r="E179" s="6"/>
      <c r="F179" s="6"/>
      <c r="AR179" s="6">
        <v>168</v>
      </c>
      <c r="AS179" s="6">
        <v>493</v>
      </c>
      <c r="AT179" s="6" t="str">
        <f>Stam!F171</f>
        <v>493 Afschr inventaris</v>
      </c>
      <c r="AU179" s="6">
        <f t="shared" si="36"/>
        <v>999</v>
      </c>
      <c r="AV179" s="6">
        <f t="shared" si="34"/>
        <v>999</v>
      </c>
      <c r="AW179" s="6" t="str">
        <f t="shared" si="35"/>
        <v xml:space="preserve"> -</v>
      </c>
    </row>
    <row r="180" spans="3:49" x14ac:dyDescent="0.2">
      <c r="C180" s="6"/>
      <c r="D180" s="6"/>
      <c r="E180" s="6"/>
      <c r="F180" s="6"/>
      <c r="AR180" s="6">
        <v>169</v>
      </c>
      <c r="AS180" s="6">
        <v>494</v>
      </c>
      <c r="AT180" s="6" t="str">
        <f>Stam!F172</f>
        <v>494 Afschr hardware</v>
      </c>
      <c r="AU180" s="6">
        <f t="shared" si="36"/>
        <v>999</v>
      </c>
      <c r="AV180" s="6">
        <f t="shared" si="34"/>
        <v>999</v>
      </c>
      <c r="AW180" s="6" t="str">
        <f t="shared" si="35"/>
        <v xml:space="preserve"> -</v>
      </c>
    </row>
    <row r="181" spans="3:49" x14ac:dyDescent="0.2">
      <c r="C181" s="6"/>
      <c r="D181" s="6"/>
      <c r="E181" s="6"/>
      <c r="F181" s="6"/>
      <c r="AR181" s="6">
        <v>170</v>
      </c>
      <c r="AS181" s="6">
        <v>495</v>
      </c>
      <c r="AT181" s="6" t="str">
        <f>Stam!F173</f>
        <v>495 Afschr software</v>
      </c>
      <c r="AU181" s="6">
        <f t="shared" si="36"/>
        <v>999</v>
      </c>
      <c r="AV181" s="6">
        <f t="shared" si="34"/>
        <v>999</v>
      </c>
      <c r="AW181" s="6" t="str">
        <f t="shared" si="35"/>
        <v xml:space="preserve"> -</v>
      </c>
    </row>
    <row r="182" spans="3:49" x14ac:dyDescent="0.2">
      <c r="C182" s="6"/>
      <c r="D182" s="6"/>
      <c r="E182" s="6"/>
      <c r="F182" s="6"/>
      <c r="AR182" s="6">
        <v>171</v>
      </c>
      <c r="AS182" s="6">
        <v>496</v>
      </c>
      <c r="AT182" s="6" t="str">
        <f>Stam!F174</f>
        <v>496 Afschr overige activa</v>
      </c>
      <c r="AU182" s="6">
        <f t="shared" si="36"/>
        <v>999</v>
      </c>
      <c r="AV182" s="6">
        <f t="shared" si="34"/>
        <v>999</v>
      </c>
      <c r="AW182" s="6" t="str">
        <f t="shared" si="35"/>
        <v xml:space="preserve"> -</v>
      </c>
    </row>
    <row r="183" spans="3:49" x14ac:dyDescent="0.2">
      <c r="C183" s="6"/>
      <c r="D183" s="6"/>
      <c r="E183" s="6"/>
      <c r="F183" s="6"/>
      <c r="AR183" s="6">
        <v>172</v>
      </c>
      <c r="AS183" s="6">
        <v>499</v>
      </c>
      <c r="AT183" s="6" t="str">
        <f>Stam!F175</f>
        <v>499 Overige</v>
      </c>
      <c r="AU183" s="6">
        <f t="shared" si="36"/>
        <v>999</v>
      </c>
      <c r="AV183" s="6">
        <f t="shared" si="34"/>
        <v>999</v>
      </c>
      <c r="AW183" s="6" t="str">
        <f t="shared" si="35"/>
        <v xml:space="preserve"> -</v>
      </c>
    </row>
    <row r="184" spans="3:49" x14ac:dyDescent="0.2">
      <c r="C184" s="6"/>
      <c r="D184" s="6"/>
      <c r="E184" s="6"/>
      <c r="F184" s="6"/>
      <c r="AR184" s="6">
        <v>173</v>
      </c>
      <c r="AS184" s="6">
        <v>700</v>
      </c>
      <c r="AT184" s="6" t="str">
        <f>Stam!F176</f>
        <v>700 Kostprijs Inkopen hoog</v>
      </c>
      <c r="AU184" s="6">
        <f t="shared" si="36"/>
        <v>700</v>
      </c>
      <c r="AV184" s="6">
        <f t="shared" si="34"/>
        <v>999</v>
      </c>
      <c r="AW184" s="6" t="str">
        <f t="shared" si="35"/>
        <v xml:space="preserve"> -</v>
      </c>
    </row>
    <row r="185" spans="3:49" x14ac:dyDescent="0.2">
      <c r="C185" s="6"/>
      <c r="D185" s="6"/>
      <c r="E185" s="6"/>
      <c r="F185" s="6"/>
      <c r="AR185" s="6">
        <v>174</v>
      </c>
      <c r="AS185" s="6">
        <v>701</v>
      </c>
      <c r="AT185" s="6" t="str">
        <f>Stam!F177</f>
        <v>701 Kostprijs Inkopen laag</v>
      </c>
      <c r="AU185" s="6">
        <f t="shared" si="36"/>
        <v>999</v>
      </c>
      <c r="AV185" s="6">
        <f t="shared" si="34"/>
        <v>999</v>
      </c>
      <c r="AW185" s="6" t="str">
        <f t="shared" si="35"/>
        <v xml:space="preserve"> -</v>
      </c>
    </row>
    <row r="186" spans="3:49" x14ac:dyDescent="0.2">
      <c r="C186" s="6"/>
      <c r="D186" s="6"/>
      <c r="E186" s="6"/>
      <c r="F186" s="6"/>
      <c r="AR186" s="6">
        <v>175</v>
      </c>
      <c r="AS186" s="6">
        <v>702</v>
      </c>
      <c r="AT186" s="6" t="str">
        <f>Stam!F178</f>
        <v>702 Kostprijs EU</v>
      </c>
      <c r="AU186" s="6">
        <f t="shared" si="36"/>
        <v>999</v>
      </c>
      <c r="AV186" s="6">
        <f t="shared" si="34"/>
        <v>999</v>
      </c>
      <c r="AW186" s="6" t="str">
        <f t="shared" si="35"/>
        <v xml:space="preserve"> -</v>
      </c>
    </row>
    <row r="187" spans="3:49" x14ac:dyDescent="0.2">
      <c r="C187" s="6"/>
      <c r="D187" s="6"/>
      <c r="E187" s="6"/>
      <c r="F187" s="6"/>
      <c r="AR187" s="6">
        <v>176</v>
      </c>
      <c r="AS187" s="6">
        <v>703</v>
      </c>
      <c r="AT187" s="6" t="str">
        <f>Stam!F179</f>
        <v>703 Kostprijs buiten EU</v>
      </c>
      <c r="AU187" s="6">
        <f t="shared" si="36"/>
        <v>999</v>
      </c>
      <c r="AV187" s="6">
        <f t="shared" si="34"/>
        <v>999</v>
      </c>
      <c r="AW187" s="6" t="str">
        <f t="shared" si="35"/>
        <v xml:space="preserve"> -</v>
      </c>
    </row>
    <row r="188" spans="3:49" x14ac:dyDescent="0.2">
      <c r="C188" s="6"/>
      <c r="D188" s="6"/>
      <c r="E188" s="6"/>
      <c r="F188" s="6"/>
      <c r="AR188" s="6">
        <v>177</v>
      </c>
      <c r="AS188" s="6">
        <v>704</v>
      </c>
      <c r="AT188" s="6" t="str">
        <f>Stam!F180</f>
        <v>704 Kostprijs Marge</v>
      </c>
      <c r="AU188" s="6">
        <f t="shared" si="36"/>
        <v>999</v>
      </c>
      <c r="AV188" s="6">
        <f t="shared" si="34"/>
        <v>999</v>
      </c>
      <c r="AW188" s="6" t="str">
        <f t="shared" si="35"/>
        <v xml:space="preserve"> -</v>
      </c>
    </row>
    <row r="189" spans="3:49" x14ac:dyDescent="0.2">
      <c r="C189" s="6"/>
      <c r="D189" s="6"/>
      <c r="E189" s="6"/>
      <c r="F189" s="6"/>
      <c r="AR189" s="6">
        <v>178</v>
      </c>
      <c r="AS189" s="6">
        <v>705</v>
      </c>
      <c r="AT189" s="6" t="str">
        <f>Stam!F181</f>
        <v>705 Kostprijs Inkopen BEG</v>
      </c>
      <c r="AU189" s="6">
        <f t="shared" si="36"/>
        <v>999</v>
      </c>
      <c r="AV189" s="6">
        <f t="shared" si="34"/>
        <v>999</v>
      </c>
      <c r="AW189" s="6" t="str">
        <f t="shared" si="35"/>
        <v xml:space="preserve"> -</v>
      </c>
    </row>
    <row r="190" spans="3:49" x14ac:dyDescent="0.2">
      <c r="C190" s="6"/>
      <c r="D190" s="6"/>
      <c r="E190" s="6"/>
      <c r="F190" s="6"/>
      <c r="AR190" s="6">
        <v>179</v>
      </c>
      <c r="AS190" s="6">
        <v>710</v>
      </c>
      <c r="AT190" s="6" t="str">
        <f>Stam!F182</f>
        <v>710 Kostprijs Marge btw</v>
      </c>
      <c r="AU190" s="6">
        <f t="shared" si="36"/>
        <v>999</v>
      </c>
      <c r="AV190" s="6">
        <f t="shared" si="34"/>
        <v>999</v>
      </c>
      <c r="AW190" s="6" t="str">
        <f t="shared" si="35"/>
        <v xml:space="preserve"> -</v>
      </c>
    </row>
    <row r="191" spans="3:49" x14ac:dyDescent="0.2">
      <c r="C191" s="6"/>
      <c r="D191" s="6"/>
      <c r="E191" s="6"/>
      <c r="F191" s="6"/>
      <c r="AR191" s="6">
        <v>180</v>
      </c>
      <c r="AS191" s="6">
        <v>711</v>
      </c>
      <c r="AT191" s="6" t="str">
        <f>Stam!F183</f>
        <v>711 Kostprijs Inkopen 1</v>
      </c>
      <c r="AU191" s="6">
        <f t="shared" si="36"/>
        <v>999</v>
      </c>
      <c r="AV191" s="6">
        <f t="shared" si="34"/>
        <v>999</v>
      </c>
      <c r="AW191" s="6" t="str">
        <f t="shared" si="35"/>
        <v xml:space="preserve"> -</v>
      </c>
    </row>
    <row r="192" spans="3:49" x14ac:dyDescent="0.2">
      <c r="C192" s="6"/>
      <c r="D192" s="6"/>
      <c r="E192" s="6"/>
      <c r="F192" s="6"/>
      <c r="AR192" s="6">
        <v>181</v>
      </c>
      <c r="AS192" s="6">
        <v>712</v>
      </c>
      <c r="AT192" s="6" t="str">
        <f>Stam!F184</f>
        <v>712 Kostprijs Inkopen 2</v>
      </c>
      <c r="AU192" s="6">
        <f t="shared" si="36"/>
        <v>712</v>
      </c>
      <c r="AV192" s="6">
        <f t="shared" si="34"/>
        <v>999</v>
      </c>
      <c r="AW192" s="6" t="str">
        <f t="shared" si="35"/>
        <v xml:space="preserve"> -</v>
      </c>
    </row>
    <row r="193" spans="3:49" x14ac:dyDescent="0.2">
      <c r="C193" s="6"/>
      <c r="D193" s="6"/>
      <c r="E193" s="6"/>
      <c r="F193"/>
      <c r="G193"/>
      <c r="H193"/>
      <c r="I193"/>
      <c r="J193"/>
      <c r="K193"/>
      <c r="L193"/>
      <c r="M193"/>
      <c r="AR193" s="6">
        <v>182</v>
      </c>
      <c r="AS193" s="6">
        <v>713</v>
      </c>
      <c r="AT193" s="6" t="str">
        <f>Stam!F185</f>
        <v>713 Kostprijs Inkopen 3</v>
      </c>
      <c r="AU193" s="6">
        <f t="shared" si="36"/>
        <v>999</v>
      </c>
      <c r="AV193" s="6">
        <f t="shared" si="34"/>
        <v>999</v>
      </c>
      <c r="AW193" s="6" t="str">
        <f t="shared" si="35"/>
        <v xml:space="preserve"> -</v>
      </c>
    </row>
    <row r="194" spans="3:49" x14ac:dyDescent="0.2">
      <c r="C194" s="6"/>
      <c r="D194" s="125"/>
      <c r="E194" s="125"/>
      <c r="F194"/>
      <c r="G194"/>
      <c r="H194"/>
      <c r="I194"/>
      <c r="J194"/>
      <c r="K194"/>
      <c r="L194"/>
      <c r="M194"/>
      <c r="N194" s="125"/>
      <c r="O194" s="125"/>
      <c r="P194" s="125"/>
      <c r="Q194" s="125"/>
      <c r="R194" s="125"/>
      <c r="AR194" s="6">
        <v>183</v>
      </c>
      <c r="AS194" s="6">
        <v>714</v>
      </c>
      <c r="AT194" s="6" t="str">
        <f>Stam!F186</f>
        <v>714 Kostprijs Inkopen 4</v>
      </c>
      <c r="AU194" s="6">
        <f t="shared" si="36"/>
        <v>999</v>
      </c>
      <c r="AV194" s="6">
        <f t="shared" si="34"/>
        <v>999</v>
      </c>
      <c r="AW194" s="6" t="str">
        <f t="shared" si="35"/>
        <v xml:space="preserve"> -</v>
      </c>
    </row>
    <row r="195" spans="3:49" x14ac:dyDescent="0.2">
      <c r="C195" s="6"/>
      <c r="D195" s="125"/>
      <c r="E195" s="125"/>
      <c r="F195"/>
      <c r="G195"/>
      <c r="H195"/>
      <c r="I195"/>
      <c r="J195"/>
      <c r="K195"/>
      <c r="L195"/>
      <c r="M195"/>
      <c r="N195" s="125"/>
      <c r="O195" s="125"/>
      <c r="P195" s="125"/>
      <c r="Q195" s="125"/>
      <c r="R195" s="125"/>
      <c r="AR195" s="6">
        <v>184</v>
      </c>
      <c r="AS195" s="6">
        <v>715</v>
      </c>
      <c r="AT195" s="6" t="str">
        <f>Stam!F187</f>
        <v>715 Kostprijs Inkopen 5</v>
      </c>
      <c r="AU195" s="6">
        <f t="shared" si="36"/>
        <v>999</v>
      </c>
      <c r="AV195" s="6">
        <f t="shared" si="34"/>
        <v>999</v>
      </c>
      <c r="AW195" s="6" t="str">
        <f t="shared" si="35"/>
        <v xml:space="preserve"> -</v>
      </c>
    </row>
    <row r="196" spans="3:49" x14ac:dyDescent="0.2">
      <c r="C196" s="6"/>
      <c r="D196" s="125"/>
      <c r="E196" s="125"/>
      <c r="F196"/>
      <c r="G196"/>
      <c r="H196"/>
      <c r="I196"/>
      <c r="J196"/>
      <c r="K196"/>
      <c r="L196"/>
      <c r="M196"/>
      <c r="N196" s="125"/>
      <c r="O196" s="125"/>
      <c r="P196" s="125"/>
      <c r="Q196" s="125"/>
      <c r="R196" s="125"/>
      <c r="AR196" s="6">
        <v>185</v>
      </c>
      <c r="AS196" s="6">
        <v>720</v>
      </c>
      <c r="AT196" s="6" t="str">
        <f>Stam!F188</f>
        <v>720 Kostprijs Inkopen 6</v>
      </c>
      <c r="AU196" s="6">
        <f t="shared" si="36"/>
        <v>999</v>
      </c>
      <c r="AV196" s="6">
        <f t="shared" si="34"/>
        <v>999</v>
      </c>
      <c r="AW196" s="6" t="str">
        <f t="shared" si="35"/>
        <v xml:space="preserve"> -</v>
      </c>
    </row>
    <row r="197" spans="3:49" x14ac:dyDescent="0.2">
      <c r="C197" s="6"/>
      <c r="D197" s="125"/>
      <c r="E197" s="125"/>
      <c r="F197"/>
      <c r="G197"/>
      <c r="H197"/>
      <c r="I197"/>
      <c r="J197"/>
      <c r="K197"/>
      <c r="L197"/>
      <c r="M197"/>
      <c r="N197" s="208"/>
      <c r="O197" s="208"/>
      <c r="P197" s="208"/>
      <c r="Q197" s="208"/>
      <c r="R197" s="208"/>
      <c r="S197"/>
      <c r="T197"/>
      <c r="U197"/>
      <c r="X197"/>
      <c r="AR197" s="6">
        <v>186</v>
      </c>
      <c r="AS197" s="6">
        <v>725</v>
      </c>
      <c r="AT197" s="6" t="str">
        <f>Stam!F189</f>
        <v>725 Kostprijs Inkopen 7</v>
      </c>
      <c r="AU197" s="6">
        <f t="shared" si="36"/>
        <v>999</v>
      </c>
      <c r="AV197" s="6">
        <f t="shared" si="34"/>
        <v>999</v>
      </c>
      <c r="AW197" s="6" t="str">
        <f t="shared" si="35"/>
        <v xml:space="preserve"> -</v>
      </c>
    </row>
    <row r="198" spans="3:49" x14ac:dyDescent="0.2">
      <c r="C198" s="6"/>
      <c r="D198" s="125"/>
      <c r="E198" s="125"/>
      <c r="F198"/>
      <c r="G198"/>
      <c r="H198"/>
      <c r="I198"/>
      <c r="J198"/>
      <c r="K198"/>
      <c r="L198"/>
      <c r="M198"/>
      <c r="N198" s="208"/>
      <c r="O198" s="208"/>
      <c r="P198" s="208"/>
      <c r="Q198" s="208"/>
      <c r="R198" s="208"/>
      <c r="S198"/>
      <c r="T198"/>
      <c r="U198"/>
      <c r="X198"/>
      <c r="AR198" s="6">
        <v>187</v>
      </c>
      <c r="AS198" s="6">
        <v>730</v>
      </c>
      <c r="AT198" s="6" t="str">
        <f>Stam!F190</f>
        <v>730 Kostprijs Inkopen 8</v>
      </c>
      <c r="AU198" s="6">
        <f t="shared" si="36"/>
        <v>999</v>
      </c>
      <c r="AV198" s="6">
        <f t="shared" si="34"/>
        <v>999</v>
      </c>
      <c r="AW198" s="6" t="str">
        <f t="shared" si="35"/>
        <v xml:space="preserve"> -</v>
      </c>
    </row>
    <row r="199" spans="3:49" x14ac:dyDescent="0.2">
      <c r="C199" s="6"/>
      <c r="D199" s="125"/>
      <c r="E199" s="125"/>
      <c r="F199"/>
      <c r="G199"/>
      <c r="H199"/>
      <c r="I199"/>
      <c r="J199"/>
      <c r="K199"/>
      <c r="L199"/>
      <c r="M199"/>
      <c r="N199" s="208"/>
      <c r="O199" s="208"/>
      <c r="P199" s="208"/>
      <c r="Q199" s="208"/>
      <c r="R199" s="208"/>
      <c r="S199"/>
      <c r="T199"/>
      <c r="U199"/>
      <c r="X199"/>
      <c r="AR199" s="6">
        <v>188</v>
      </c>
      <c r="AS199" s="6">
        <v>740</v>
      </c>
      <c r="AT199" s="6" t="str">
        <f>Stam!F191</f>
        <v>740 Kostprijs Inkopen 9</v>
      </c>
      <c r="AU199" s="6">
        <f t="shared" si="36"/>
        <v>999</v>
      </c>
      <c r="AV199" s="6">
        <f t="shared" si="34"/>
        <v>999</v>
      </c>
      <c r="AW199" s="6" t="str">
        <f t="shared" si="35"/>
        <v xml:space="preserve"> -</v>
      </c>
    </row>
    <row r="200" spans="3:49" x14ac:dyDescent="0.2">
      <c r="C200" s="6"/>
      <c r="D200" s="125"/>
      <c r="E200" s="125"/>
      <c r="F200"/>
      <c r="G200"/>
      <c r="H200"/>
      <c r="I200"/>
      <c r="J200"/>
      <c r="K200"/>
      <c r="L200"/>
      <c r="M200"/>
      <c r="N200" s="208"/>
      <c r="O200" s="208"/>
      <c r="P200" s="208"/>
      <c r="Q200" s="208"/>
      <c r="R200" s="208"/>
      <c r="S200"/>
      <c r="T200"/>
      <c r="U200"/>
      <c r="X200"/>
      <c r="AR200" s="6">
        <v>189</v>
      </c>
      <c r="AS200" s="6">
        <v>750</v>
      </c>
      <c r="AT200" s="6" t="str">
        <f>Stam!F192</f>
        <v>750 Kostprijs Inkopen 10</v>
      </c>
      <c r="AU200" s="6">
        <f t="shared" si="36"/>
        <v>999</v>
      </c>
      <c r="AV200" s="6">
        <f t="shared" si="34"/>
        <v>999</v>
      </c>
      <c r="AW200" s="6" t="str">
        <f t="shared" si="35"/>
        <v xml:space="preserve"> -</v>
      </c>
    </row>
    <row r="201" spans="3:49" x14ac:dyDescent="0.2">
      <c r="C201" s="6"/>
      <c r="D201" s="125"/>
      <c r="E201" s="125"/>
      <c r="F201"/>
      <c r="G201"/>
      <c r="H201"/>
      <c r="I201"/>
      <c r="J201"/>
      <c r="K201"/>
      <c r="L201"/>
      <c r="M201"/>
      <c r="N201" s="208"/>
      <c r="O201" s="208"/>
      <c r="P201" s="208"/>
      <c r="Q201" s="208"/>
      <c r="R201" s="208"/>
      <c r="S201"/>
      <c r="T201"/>
      <c r="U201"/>
      <c r="X201"/>
      <c r="AR201" s="6">
        <v>190</v>
      </c>
      <c r="AS201" s="6">
        <v>800</v>
      </c>
      <c r="AT201" s="6" t="str">
        <f>Stam!F193</f>
        <v>800 Verkopen belast hoog</v>
      </c>
      <c r="AU201" s="6">
        <f t="shared" si="36"/>
        <v>800</v>
      </c>
      <c r="AV201" s="6">
        <f t="shared" si="34"/>
        <v>999</v>
      </c>
      <c r="AW201" s="6" t="str">
        <f t="shared" si="35"/>
        <v xml:space="preserve"> -</v>
      </c>
    </row>
    <row r="202" spans="3:49" x14ac:dyDescent="0.2">
      <c r="C202" s="6"/>
      <c r="D202" s="125"/>
      <c r="E202" s="125"/>
      <c r="F202"/>
      <c r="G202"/>
      <c r="H202"/>
      <c r="I202"/>
      <c r="J202"/>
      <c r="K202"/>
      <c r="L202"/>
      <c r="M202"/>
      <c r="N202" s="208"/>
      <c r="O202" s="208"/>
      <c r="P202" s="208"/>
      <c r="Q202" s="208"/>
      <c r="R202" s="208"/>
      <c r="S202"/>
      <c r="T202"/>
      <c r="U202"/>
      <c r="X202"/>
      <c r="AR202" s="6">
        <v>191</v>
      </c>
      <c r="AS202" s="6">
        <v>801</v>
      </c>
      <c r="AT202" s="6" t="str">
        <f>Stam!F194</f>
        <v>801 Verkopen belast laag</v>
      </c>
      <c r="AU202" s="6">
        <f t="shared" si="36"/>
        <v>999</v>
      </c>
      <c r="AV202" s="6">
        <f t="shared" si="34"/>
        <v>999</v>
      </c>
      <c r="AW202" s="6" t="str">
        <f t="shared" si="35"/>
        <v xml:space="preserve"> -</v>
      </c>
    </row>
    <row r="203" spans="3:49" x14ac:dyDescent="0.2">
      <c r="C203" s="6"/>
      <c r="D203" s="125"/>
      <c r="E203" s="125"/>
      <c r="F203"/>
      <c r="G203"/>
      <c r="H203"/>
      <c r="I203"/>
      <c r="J203"/>
      <c r="K203"/>
      <c r="L203"/>
      <c r="M203"/>
      <c r="N203" s="208"/>
      <c r="O203" s="208"/>
      <c r="P203" s="208"/>
      <c r="Q203" s="208"/>
      <c r="R203" s="208"/>
      <c r="S203"/>
      <c r="T203"/>
      <c r="U203"/>
      <c r="X203"/>
      <c r="AR203" s="6">
        <v>192</v>
      </c>
      <c r="AS203" s="6">
        <v>802</v>
      </c>
      <c r="AT203" s="6" t="str">
        <f>Stam!F195</f>
        <v>802 Verkopen EU</v>
      </c>
      <c r="AU203" s="6">
        <f t="shared" si="36"/>
        <v>802</v>
      </c>
      <c r="AV203" s="6">
        <f t="shared" si="34"/>
        <v>999</v>
      </c>
      <c r="AW203" s="6" t="str">
        <f t="shared" si="35"/>
        <v xml:space="preserve"> -</v>
      </c>
    </row>
    <row r="204" spans="3:49" x14ac:dyDescent="0.2">
      <c r="C204" s="6"/>
      <c r="D204" s="125"/>
      <c r="E204" s="125"/>
      <c r="F204"/>
      <c r="G204"/>
      <c r="H204"/>
      <c r="I204"/>
      <c r="J204"/>
      <c r="K204"/>
      <c r="L204"/>
      <c r="M204"/>
      <c r="N204" s="208"/>
      <c r="O204" s="208"/>
      <c r="P204" s="208"/>
      <c r="Q204" s="208"/>
      <c r="R204" s="208"/>
      <c r="S204"/>
      <c r="T204"/>
      <c r="U204"/>
      <c r="X204"/>
      <c r="AR204" s="6">
        <v>193</v>
      </c>
      <c r="AS204" s="6">
        <v>803</v>
      </c>
      <c r="AT204" s="6" t="str">
        <f>Stam!F196</f>
        <v>803 Verkopen buiten EU</v>
      </c>
      <c r="AU204" s="6">
        <f t="shared" si="36"/>
        <v>999</v>
      </c>
      <c r="AV204" s="6">
        <f t="shared" si="34"/>
        <v>999</v>
      </c>
      <c r="AW204" s="6" t="str">
        <f t="shared" si="35"/>
        <v xml:space="preserve"> -</v>
      </c>
    </row>
    <row r="205" spans="3:49" x14ac:dyDescent="0.2">
      <c r="C205" s="6"/>
      <c r="D205" s="125"/>
      <c r="E205" s="125"/>
      <c r="F205"/>
      <c r="G205"/>
      <c r="H205"/>
      <c r="I205"/>
      <c r="J205"/>
      <c r="K205"/>
      <c r="L205"/>
      <c r="M205"/>
      <c r="N205" s="208"/>
      <c r="O205" s="208"/>
      <c r="P205" s="208"/>
      <c r="Q205" s="208"/>
      <c r="R205" s="208"/>
      <c r="S205"/>
      <c r="T205"/>
      <c r="U205"/>
      <c r="X205"/>
      <c r="AR205" s="6">
        <v>194</v>
      </c>
      <c r="AS205" s="6">
        <v>804</v>
      </c>
      <c r="AT205" s="6" t="str">
        <f>Stam!F197</f>
        <v>804 Verkopen Marge</v>
      </c>
      <c r="AU205" s="6">
        <f t="shared" si="36"/>
        <v>999</v>
      </c>
      <c r="AV205" s="6">
        <f t="shared" ref="AV205:AV242" si="37">SMALL($AU$12:$AU$242,AR205)</f>
        <v>999</v>
      </c>
      <c r="AW205" s="6" t="str">
        <f t="shared" ref="AW205:AW242" si="38">VLOOKUP(AV205,$AS$12:$AT$244,2,FALSE)</f>
        <v xml:space="preserve"> -</v>
      </c>
    </row>
    <row r="206" spans="3:49" x14ac:dyDescent="0.2">
      <c r="C206" s="6"/>
      <c r="D206" s="125"/>
      <c r="E206" s="125"/>
      <c r="F206"/>
      <c r="G206"/>
      <c r="H206"/>
      <c r="I206"/>
      <c r="J206"/>
      <c r="K206"/>
      <c r="L206"/>
      <c r="M206"/>
      <c r="N206" s="208"/>
      <c r="O206" s="208"/>
      <c r="P206" s="208"/>
      <c r="Q206" s="208"/>
      <c r="R206" s="208"/>
      <c r="S206"/>
      <c r="T206"/>
      <c r="U206"/>
      <c r="X206"/>
      <c r="AR206" s="6">
        <v>195</v>
      </c>
      <c r="AS206" s="6">
        <v>805</v>
      </c>
      <c r="AT206" s="6" t="str">
        <f>Stam!F198</f>
        <v>805 Verkopen belast overige</v>
      </c>
      <c r="AU206" s="6">
        <f t="shared" si="36"/>
        <v>999</v>
      </c>
      <c r="AV206" s="6">
        <f t="shared" si="37"/>
        <v>999</v>
      </c>
      <c r="AW206" s="6" t="str">
        <f t="shared" si="38"/>
        <v xml:space="preserve"> -</v>
      </c>
    </row>
    <row r="207" spans="3:49" x14ac:dyDescent="0.2">
      <c r="C207" s="6"/>
      <c r="D207" s="125"/>
      <c r="E207" s="125"/>
      <c r="F207"/>
      <c r="G207"/>
      <c r="H207"/>
      <c r="I207"/>
      <c r="J207"/>
      <c r="K207"/>
      <c r="L207"/>
      <c r="M207"/>
      <c r="N207" s="208"/>
      <c r="O207" s="208"/>
      <c r="P207" s="208"/>
      <c r="Q207" s="208"/>
      <c r="R207" s="208"/>
      <c r="S207"/>
      <c r="T207"/>
      <c r="U207"/>
      <c r="X207"/>
      <c r="AR207" s="6">
        <v>196</v>
      </c>
      <c r="AS207" s="6">
        <v>806</v>
      </c>
      <c r="AT207" s="6" t="str">
        <f>Stam!F199</f>
        <v>806 Verkopen meng overige %</v>
      </c>
      <c r="AU207" s="6">
        <f t="shared" si="36"/>
        <v>999</v>
      </c>
      <c r="AV207" s="6">
        <f t="shared" si="37"/>
        <v>999</v>
      </c>
      <c r="AW207" s="6" t="str">
        <f t="shared" si="38"/>
        <v xml:space="preserve"> -</v>
      </c>
    </row>
    <row r="208" spans="3:49" x14ac:dyDescent="0.2">
      <c r="C208" s="6"/>
      <c r="D208" s="125"/>
      <c r="E208" s="125"/>
      <c r="F208"/>
      <c r="G208"/>
      <c r="H208"/>
      <c r="I208"/>
      <c r="J208"/>
      <c r="K208"/>
      <c r="L208"/>
      <c r="M208"/>
      <c r="N208" s="208"/>
      <c r="O208" s="208"/>
      <c r="P208" s="208"/>
      <c r="Q208" s="208"/>
      <c r="R208" s="208"/>
      <c r="S208"/>
      <c r="T208"/>
      <c r="U208"/>
      <c r="X208"/>
      <c r="AR208" s="6">
        <v>197</v>
      </c>
      <c r="AS208" s="6">
        <v>807</v>
      </c>
      <c r="AT208" s="6" t="str">
        <f>Stam!F200</f>
        <v>807 Verkopen pakket</v>
      </c>
      <c r="AU208" s="6">
        <f t="shared" si="36"/>
        <v>999</v>
      </c>
      <c r="AV208" s="6">
        <f t="shared" si="37"/>
        <v>999</v>
      </c>
      <c r="AW208" s="6" t="str">
        <f t="shared" si="38"/>
        <v xml:space="preserve"> -</v>
      </c>
    </row>
    <row r="209" spans="3:49" x14ac:dyDescent="0.2">
      <c r="C209" s="6"/>
      <c r="D209" s="125"/>
      <c r="E209" s="125"/>
      <c r="F209"/>
      <c r="G209"/>
      <c r="H209"/>
      <c r="I209"/>
      <c r="J209"/>
      <c r="K209"/>
      <c r="L209"/>
      <c r="M209"/>
      <c r="N209" s="208"/>
      <c r="O209" s="208"/>
      <c r="P209" s="208"/>
      <c r="Q209" s="208"/>
      <c r="R209" s="208"/>
      <c r="S209"/>
      <c r="T209"/>
      <c r="U209"/>
      <c r="X209"/>
      <c r="AR209" s="6">
        <v>198</v>
      </c>
      <c r="AS209" s="6">
        <v>808</v>
      </c>
      <c r="AT209" s="6" t="str">
        <f>Stam!F201</f>
        <v>808 Verkopen 2</v>
      </c>
      <c r="AU209" s="6">
        <f t="shared" si="36"/>
        <v>808</v>
      </c>
      <c r="AV209" s="6">
        <f t="shared" si="37"/>
        <v>999</v>
      </c>
      <c r="AW209" s="6" t="str">
        <f t="shared" si="38"/>
        <v xml:space="preserve"> -</v>
      </c>
    </row>
    <row r="210" spans="3:49" x14ac:dyDescent="0.2">
      <c r="C210" s="6"/>
      <c r="D210" s="125"/>
      <c r="E210" s="125"/>
      <c r="F210"/>
      <c r="G210"/>
      <c r="H210"/>
      <c r="I210"/>
      <c r="J210"/>
      <c r="K210"/>
      <c r="L210"/>
      <c r="M210"/>
      <c r="N210" s="208"/>
      <c r="O210" s="208"/>
      <c r="P210" s="208"/>
      <c r="Q210" s="208"/>
      <c r="R210" s="208"/>
      <c r="S210"/>
      <c r="T210"/>
      <c r="U210"/>
      <c r="X210"/>
      <c r="AR210" s="6">
        <v>199</v>
      </c>
      <c r="AS210" s="6">
        <v>809</v>
      </c>
      <c r="AT210" s="6" t="str">
        <f>Stam!F202</f>
        <v>809 Verkopen 3</v>
      </c>
      <c r="AU210" s="6">
        <f t="shared" si="36"/>
        <v>999</v>
      </c>
      <c r="AV210" s="6">
        <f t="shared" si="37"/>
        <v>999</v>
      </c>
      <c r="AW210" s="6" t="str">
        <f t="shared" si="38"/>
        <v xml:space="preserve"> -</v>
      </c>
    </row>
    <row r="211" spans="3:49" x14ac:dyDescent="0.2">
      <c r="C211" s="6"/>
      <c r="D211" s="125"/>
      <c r="E211" s="125"/>
      <c r="F211"/>
      <c r="G211"/>
      <c r="H211"/>
      <c r="I211"/>
      <c r="J211"/>
      <c r="K211"/>
      <c r="L211"/>
      <c r="M211"/>
      <c r="N211" s="208"/>
      <c r="O211" s="208"/>
      <c r="P211" s="208"/>
      <c r="Q211" s="208"/>
      <c r="R211" s="208"/>
      <c r="S211"/>
      <c r="T211"/>
      <c r="U211"/>
      <c r="X211"/>
      <c r="AR211" s="6">
        <v>200</v>
      </c>
      <c r="AS211" s="6">
        <v>810</v>
      </c>
      <c r="AT211" s="6" t="str">
        <f>Stam!F203</f>
        <v>810 Verkopen 4</v>
      </c>
      <c r="AU211" s="6">
        <f t="shared" si="36"/>
        <v>999</v>
      </c>
      <c r="AV211" s="6">
        <f t="shared" si="37"/>
        <v>999</v>
      </c>
      <c r="AW211" s="6" t="str">
        <f t="shared" si="38"/>
        <v xml:space="preserve"> -</v>
      </c>
    </row>
    <row r="212" spans="3:49" x14ac:dyDescent="0.2">
      <c r="C212" s="6"/>
      <c r="D212" s="125"/>
      <c r="E212" s="125"/>
      <c r="F212"/>
      <c r="G212"/>
      <c r="H212"/>
      <c r="I212"/>
      <c r="J212"/>
      <c r="K212"/>
      <c r="L212"/>
      <c r="M212"/>
      <c r="N212" s="208"/>
      <c r="O212" s="208"/>
      <c r="P212" s="208"/>
      <c r="Q212" s="208"/>
      <c r="R212" s="208"/>
      <c r="S212"/>
      <c r="T212"/>
      <c r="U212"/>
      <c r="X212"/>
      <c r="AR212" s="6">
        <v>201</v>
      </c>
      <c r="AS212" s="6">
        <v>811</v>
      </c>
      <c r="AT212" s="6" t="str">
        <f>Stam!F204</f>
        <v>811 Verkopen 5</v>
      </c>
      <c r="AU212" s="6">
        <f t="shared" si="36"/>
        <v>999</v>
      </c>
      <c r="AV212" s="6">
        <f t="shared" si="37"/>
        <v>999</v>
      </c>
      <c r="AW212" s="6" t="str">
        <f t="shared" si="38"/>
        <v xml:space="preserve"> -</v>
      </c>
    </row>
    <row r="213" spans="3:49" x14ac:dyDescent="0.2">
      <c r="C213" s="6"/>
      <c r="D213" s="125"/>
      <c r="E213" s="125"/>
      <c r="F213"/>
      <c r="G213"/>
      <c r="H213"/>
      <c r="I213"/>
      <c r="J213"/>
      <c r="K213"/>
      <c r="L213"/>
      <c r="M213"/>
      <c r="N213" s="208"/>
      <c r="O213" s="208"/>
      <c r="P213" s="208"/>
      <c r="Q213" s="208"/>
      <c r="R213" s="208"/>
      <c r="S213"/>
      <c r="T213"/>
      <c r="U213"/>
      <c r="X213"/>
      <c r="AR213" s="6">
        <v>202</v>
      </c>
      <c r="AS213" s="6">
        <v>812</v>
      </c>
      <c r="AT213" s="6" t="str">
        <f>Stam!F205</f>
        <v>812 Verkopen 6</v>
      </c>
      <c r="AU213" s="6">
        <f t="shared" si="36"/>
        <v>999</v>
      </c>
      <c r="AV213" s="6">
        <f t="shared" si="37"/>
        <v>999</v>
      </c>
      <c r="AW213" s="6" t="str">
        <f t="shared" si="38"/>
        <v xml:space="preserve"> -</v>
      </c>
    </row>
    <row r="214" spans="3:49" x14ac:dyDescent="0.2">
      <c r="C214" s="6"/>
      <c r="D214" s="125"/>
      <c r="E214" s="125"/>
      <c r="F214"/>
      <c r="G214"/>
      <c r="H214"/>
      <c r="I214"/>
      <c r="J214"/>
      <c r="K214"/>
      <c r="L214"/>
      <c r="M214"/>
      <c r="N214" s="208"/>
      <c r="O214" s="208"/>
      <c r="P214" s="208"/>
      <c r="Q214" s="208"/>
      <c r="R214" s="208"/>
      <c r="S214"/>
      <c r="T214"/>
      <c r="U214"/>
      <c r="X214"/>
      <c r="AR214" s="6">
        <v>203</v>
      </c>
      <c r="AS214" s="6">
        <v>813</v>
      </c>
      <c r="AT214" s="6" t="str">
        <f>Stam!F206</f>
        <v>813 Verkopen 7</v>
      </c>
      <c r="AU214" s="6">
        <f t="shared" si="36"/>
        <v>999</v>
      </c>
      <c r="AV214" s="6">
        <f t="shared" si="37"/>
        <v>999</v>
      </c>
      <c r="AW214" s="6" t="str">
        <f t="shared" si="38"/>
        <v xml:space="preserve"> -</v>
      </c>
    </row>
    <row r="215" spans="3:49" x14ac:dyDescent="0.2">
      <c r="C215" s="6"/>
      <c r="D215" s="125"/>
      <c r="E215" s="125"/>
      <c r="F215"/>
      <c r="G215"/>
      <c r="H215"/>
      <c r="I215"/>
      <c r="J215"/>
      <c r="K215"/>
      <c r="L215"/>
      <c r="M215"/>
      <c r="N215" s="208"/>
      <c r="O215" s="208"/>
      <c r="P215" s="208"/>
      <c r="Q215" s="208"/>
      <c r="R215" s="208"/>
      <c r="S215"/>
      <c r="T215"/>
      <c r="U215"/>
      <c r="X215"/>
      <c r="AR215" s="6">
        <v>204</v>
      </c>
      <c r="AS215" s="6">
        <v>814</v>
      </c>
      <c r="AT215" s="6" t="str">
        <f>Stam!F207</f>
        <v>814 Verkopen 8</v>
      </c>
      <c r="AU215" s="6">
        <f t="shared" si="36"/>
        <v>999</v>
      </c>
      <c r="AV215" s="6">
        <f t="shared" si="37"/>
        <v>999</v>
      </c>
      <c r="AW215" s="6" t="str">
        <f t="shared" si="38"/>
        <v xml:space="preserve"> -</v>
      </c>
    </row>
    <row r="216" spans="3:49" x14ac:dyDescent="0.2">
      <c r="C216" s="6"/>
      <c r="D216" s="125"/>
      <c r="E216" s="125"/>
      <c r="F216"/>
      <c r="G216"/>
      <c r="H216"/>
      <c r="I216"/>
      <c r="J216"/>
      <c r="K216"/>
      <c r="L216"/>
      <c r="M216"/>
      <c r="N216" s="208"/>
      <c r="O216" s="208"/>
      <c r="P216" s="208"/>
      <c r="Q216" s="208"/>
      <c r="R216" s="208"/>
      <c r="S216"/>
      <c r="T216"/>
      <c r="U216"/>
      <c r="X216"/>
      <c r="AR216" s="6">
        <v>205</v>
      </c>
      <c r="AS216" s="6">
        <v>815</v>
      </c>
      <c r="AT216" s="6" t="str">
        <f>Stam!F208</f>
        <v>815 Verkopen 9</v>
      </c>
      <c r="AU216" s="6">
        <f t="shared" si="36"/>
        <v>999</v>
      </c>
      <c r="AV216" s="6">
        <f t="shared" si="37"/>
        <v>999</v>
      </c>
      <c r="AW216" s="6" t="str">
        <f t="shared" si="38"/>
        <v xml:space="preserve"> -</v>
      </c>
    </row>
    <row r="217" spans="3:49" x14ac:dyDescent="0.2">
      <c r="C217" s="6"/>
      <c r="D217" s="125"/>
      <c r="E217" s="125"/>
      <c r="F217"/>
      <c r="G217"/>
      <c r="H217"/>
      <c r="I217"/>
      <c r="J217"/>
      <c r="K217"/>
      <c r="L217"/>
      <c r="M217"/>
      <c r="N217" s="208"/>
      <c r="O217" s="208"/>
      <c r="P217" s="208"/>
      <c r="Q217" s="208"/>
      <c r="R217" s="208"/>
      <c r="S217"/>
      <c r="T217"/>
      <c r="U217"/>
      <c r="X217"/>
      <c r="AR217" s="6">
        <v>206</v>
      </c>
      <c r="AS217" s="6">
        <v>820</v>
      </c>
      <c r="AT217" s="6" t="str">
        <f>Stam!F209</f>
        <v>820 Verkopen 10</v>
      </c>
      <c r="AU217" s="6">
        <f t="shared" si="36"/>
        <v>999</v>
      </c>
      <c r="AV217" s="6">
        <f t="shared" si="37"/>
        <v>999</v>
      </c>
      <c r="AW217" s="6" t="str">
        <f t="shared" si="38"/>
        <v xml:space="preserve"> -</v>
      </c>
    </row>
    <row r="218" spans="3:49" x14ac:dyDescent="0.2">
      <c r="C218" s="6"/>
      <c r="D218" s="125"/>
      <c r="E218" s="125"/>
      <c r="F218"/>
      <c r="G218"/>
      <c r="H218"/>
      <c r="I218"/>
      <c r="J218"/>
      <c r="K218"/>
      <c r="L218"/>
      <c r="M218"/>
      <c r="N218" s="208"/>
      <c r="O218" s="208"/>
      <c r="P218" s="208"/>
      <c r="Q218" s="208"/>
      <c r="R218" s="208"/>
      <c r="S218"/>
      <c r="T218"/>
      <c r="U218"/>
      <c r="X218"/>
      <c r="AR218" s="6">
        <v>207</v>
      </c>
      <c r="AS218" s="6">
        <v>821</v>
      </c>
      <c r="AT218" s="6" t="str">
        <f>Stam!F210</f>
        <v>821 Verkopen 11</v>
      </c>
      <c r="AU218" s="6">
        <f t="shared" si="36"/>
        <v>999</v>
      </c>
      <c r="AV218" s="6">
        <f t="shared" si="37"/>
        <v>999</v>
      </c>
      <c r="AW218" s="6" t="str">
        <f t="shared" si="38"/>
        <v xml:space="preserve"> -</v>
      </c>
    </row>
    <row r="219" spans="3:49" x14ac:dyDescent="0.2">
      <c r="C219" s="6"/>
      <c r="D219" s="125"/>
      <c r="E219" s="125"/>
      <c r="F219"/>
      <c r="G219"/>
      <c r="H219"/>
      <c r="I219"/>
      <c r="J219"/>
      <c r="K219"/>
      <c r="L219"/>
      <c r="M219"/>
      <c r="N219" s="208"/>
      <c r="O219" s="208"/>
      <c r="P219" s="208"/>
      <c r="Q219" s="208"/>
      <c r="R219" s="208"/>
      <c r="S219"/>
      <c r="T219"/>
      <c r="U219"/>
      <c r="X219"/>
      <c r="AR219" s="6">
        <v>208</v>
      </c>
      <c r="AS219" s="6">
        <v>822</v>
      </c>
      <c r="AT219" s="6" t="str">
        <f>Stam!F211</f>
        <v>822 Verkopen 12</v>
      </c>
      <c r="AU219" s="6">
        <f t="shared" si="36"/>
        <v>999</v>
      </c>
      <c r="AV219" s="6">
        <f t="shared" si="37"/>
        <v>999</v>
      </c>
      <c r="AW219" s="6" t="str">
        <f t="shared" si="38"/>
        <v xml:space="preserve"> -</v>
      </c>
    </row>
    <row r="220" spans="3:49" x14ac:dyDescent="0.2">
      <c r="C220" s="6"/>
      <c r="D220" s="125"/>
      <c r="E220" s="125"/>
      <c r="F220"/>
      <c r="G220"/>
      <c r="H220"/>
      <c r="I220"/>
      <c r="J220"/>
      <c r="K220"/>
      <c r="L220"/>
      <c r="M220"/>
      <c r="N220" s="208"/>
      <c r="O220" s="208"/>
      <c r="P220" s="208"/>
      <c r="Q220" s="208"/>
      <c r="R220" s="208"/>
      <c r="S220"/>
      <c r="T220"/>
      <c r="U220"/>
      <c r="X220"/>
      <c r="AR220" s="6">
        <v>209</v>
      </c>
      <c r="AS220" s="6">
        <v>823</v>
      </c>
      <c r="AT220" s="6" t="str">
        <f>Stam!F212</f>
        <v>823 Verkopen 13</v>
      </c>
      <c r="AU220" s="6">
        <f t="shared" si="36"/>
        <v>999</v>
      </c>
      <c r="AV220" s="6">
        <f t="shared" si="37"/>
        <v>999</v>
      </c>
      <c r="AW220" s="6" t="str">
        <f t="shared" si="38"/>
        <v xml:space="preserve"> -</v>
      </c>
    </row>
    <row r="221" spans="3:49" x14ac:dyDescent="0.2">
      <c r="C221" s="6"/>
      <c r="D221" s="125"/>
      <c r="E221" s="125"/>
      <c r="F221"/>
      <c r="G221"/>
      <c r="H221"/>
      <c r="I221"/>
      <c r="J221"/>
      <c r="K221"/>
      <c r="L221"/>
      <c r="M221"/>
      <c r="N221" s="208"/>
      <c r="O221" s="208"/>
      <c r="P221" s="208"/>
      <c r="Q221" s="208"/>
      <c r="R221" s="208"/>
      <c r="S221"/>
      <c r="T221"/>
      <c r="U221"/>
      <c r="X221"/>
      <c r="AR221" s="6">
        <v>210</v>
      </c>
      <c r="AS221" s="6">
        <v>824</v>
      </c>
      <c r="AT221" s="6" t="str">
        <f>Stam!F213</f>
        <v>824 Verkopen 14</v>
      </c>
      <c r="AU221" s="6">
        <f t="shared" si="36"/>
        <v>999</v>
      </c>
      <c r="AV221" s="6">
        <f t="shared" si="37"/>
        <v>999</v>
      </c>
      <c r="AW221" s="6" t="str">
        <f t="shared" si="38"/>
        <v xml:space="preserve"> -</v>
      </c>
    </row>
    <row r="222" spans="3:49" x14ac:dyDescent="0.2">
      <c r="C222" s="6"/>
      <c r="D222" s="125"/>
      <c r="E222" s="125"/>
      <c r="F222"/>
      <c r="G222"/>
      <c r="H222"/>
      <c r="I222"/>
      <c r="J222"/>
      <c r="K222"/>
      <c r="L222"/>
      <c r="M222"/>
      <c r="N222" s="208"/>
      <c r="O222" s="208"/>
      <c r="P222" s="208"/>
      <c r="Q222" s="208"/>
      <c r="R222" s="208"/>
      <c r="S222"/>
      <c r="T222"/>
      <c r="U222"/>
      <c r="X222"/>
      <c r="AR222" s="6">
        <v>211</v>
      </c>
      <c r="AS222" s="6">
        <v>825</v>
      </c>
      <c r="AT222" s="6" t="str">
        <f>Stam!F214</f>
        <v>825 Verkopen 15</v>
      </c>
      <c r="AU222" s="6">
        <f t="shared" si="36"/>
        <v>999</v>
      </c>
      <c r="AV222" s="6">
        <f t="shared" si="37"/>
        <v>999</v>
      </c>
      <c r="AW222" s="6" t="str">
        <f t="shared" si="38"/>
        <v xml:space="preserve"> -</v>
      </c>
    </row>
    <row r="223" spans="3:49" x14ac:dyDescent="0.2">
      <c r="C223" s="6"/>
      <c r="D223" s="125"/>
      <c r="E223" s="125"/>
      <c r="F223"/>
      <c r="G223"/>
      <c r="H223"/>
      <c r="I223"/>
      <c r="J223"/>
      <c r="K223"/>
      <c r="L223"/>
      <c r="M223"/>
      <c r="N223" s="208"/>
      <c r="O223" s="208"/>
      <c r="P223" s="208"/>
      <c r="Q223" s="208"/>
      <c r="R223" s="208"/>
      <c r="S223"/>
      <c r="T223"/>
      <c r="U223"/>
      <c r="X223"/>
      <c r="AR223" s="6">
        <v>212</v>
      </c>
      <c r="AS223" s="6">
        <v>830</v>
      </c>
      <c r="AT223" s="6" t="str">
        <f>Stam!F215</f>
        <v>830 Omzet overloop</v>
      </c>
      <c r="AU223" s="6">
        <f t="shared" si="36"/>
        <v>999</v>
      </c>
      <c r="AV223" s="6">
        <f t="shared" si="37"/>
        <v>999</v>
      </c>
      <c r="AW223" s="6" t="str">
        <f t="shared" si="38"/>
        <v xml:space="preserve"> -</v>
      </c>
    </row>
    <row r="224" spans="3:49" x14ac:dyDescent="0.2">
      <c r="C224" s="6"/>
      <c r="D224" s="125"/>
      <c r="E224" s="125"/>
      <c r="F224"/>
      <c r="G224"/>
      <c r="H224"/>
      <c r="I224"/>
      <c r="J224"/>
      <c r="K224"/>
      <c r="L224"/>
      <c r="M224"/>
      <c r="N224" s="208"/>
      <c r="O224" s="208"/>
      <c r="P224" s="208"/>
      <c r="Q224" s="208"/>
      <c r="R224" s="208"/>
      <c r="S224"/>
      <c r="T224"/>
      <c r="U224"/>
      <c r="X224"/>
      <c r="AR224" s="6">
        <v>213</v>
      </c>
      <c r="AS224" s="6">
        <v>900</v>
      </c>
      <c r="AT224" s="6" t="str">
        <f>Stam!F216</f>
        <v>900 Rentebaten</v>
      </c>
      <c r="AU224" s="6">
        <f t="shared" si="36"/>
        <v>900</v>
      </c>
      <c r="AV224" s="6">
        <f t="shared" si="37"/>
        <v>999</v>
      </c>
      <c r="AW224" s="6" t="str">
        <f t="shared" si="38"/>
        <v xml:space="preserve"> -</v>
      </c>
    </row>
    <row r="225" spans="3:49" x14ac:dyDescent="0.2">
      <c r="C225" s="6"/>
      <c r="D225" s="125"/>
      <c r="E225" s="125"/>
      <c r="F225"/>
      <c r="G225"/>
      <c r="H225"/>
      <c r="I225"/>
      <c r="J225"/>
      <c r="K225"/>
      <c r="L225"/>
      <c r="M225"/>
      <c r="N225" s="208"/>
      <c r="O225" s="208"/>
      <c r="P225" s="208"/>
      <c r="Q225" s="208"/>
      <c r="R225" s="208"/>
      <c r="S225"/>
      <c r="T225"/>
      <c r="U225"/>
      <c r="X225"/>
      <c r="AR225" s="6">
        <v>214</v>
      </c>
      <c r="AS225" s="6">
        <v>901</v>
      </c>
      <c r="AT225" s="6" t="str">
        <f>Stam!F217</f>
        <v>901 Rentelasten</v>
      </c>
      <c r="AU225" s="6">
        <f t="shared" si="36"/>
        <v>999</v>
      </c>
      <c r="AV225" s="6">
        <f t="shared" si="37"/>
        <v>999</v>
      </c>
      <c r="AW225" s="6" t="str">
        <f t="shared" si="38"/>
        <v xml:space="preserve"> -</v>
      </c>
    </row>
    <row r="226" spans="3:49" x14ac:dyDescent="0.2">
      <c r="C226" s="6"/>
      <c r="D226" s="125"/>
      <c r="E226" s="125"/>
      <c r="F226"/>
      <c r="G226"/>
      <c r="H226"/>
      <c r="I226"/>
      <c r="J226"/>
      <c r="K226"/>
      <c r="L226"/>
      <c r="M226"/>
      <c r="N226" s="208"/>
      <c r="O226" s="208"/>
      <c r="P226" s="208"/>
      <c r="Q226" s="208"/>
      <c r="R226" s="208"/>
      <c r="S226"/>
      <c r="T226"/>
      <c r="U226"/>
      <c r="X226"/>
      <c r="AR226" s="6">
        <v>215</v>
      </c>
      <c r="AS226" s="6">
        <v>902</v>
      </c>
      <c r="AT226" s="6" t="str">
        <f>Stam!F218</f>
        <v>902 Vrij</v>
      </c>
      <c r="AU226" s="6">
        <f t="shared" si="36"/>
        <v>999</v>
      </c>
      <c r="AV226" s="6">
        <f t="shared" si="37"/>
        <v>999</v>
      </c>
      <c r="AW226" s="6" t="str">
        <f t="shared" si="38"/>
        <v xml:space="preserve"> -</v>
      </c>
    </row>
    <row r="227" spans="3:49" x14ac:dyDescent="0.2">
      <c r="C227" s="6"/>
      <c r="D227" s="125"/>
      <c r="E227" s="125"/>
      <c r="F227"/>
      <c r="G227"/>
      <c r="H227"/>
      <c r="I227"/>
      <c r="J227"/>
      <c r="K227"/>
      <c r="L227"/>
      <c r="M227"/>
      <c r="N227" s="208"/>
      <c r="O227" s="208"/>
      <c r="P227" s="208"/>
      <c r="Q227" s="208"/>
      <c r="R227" s="208"/>
      <c r="S227"/>
      <c r="T227"/>
      <c r="U227"/>
      <c r="X227"/>
      <c r="AR227" s="6">
        <v>216</v>
      </c>
      <c r="AS227" s="6">
        <v>903</v>
      </c>
      <c r="AT227" s="6" t="str">
        <f>Stam!F219</f>
        <v>903 Vrij</v>
      </c>
      <c r="AU227" s="6">
        <f t="shared" si="36"/>
        <v>999</v>
      </c>
      <c r="AV227" s="6">
        <f t="shared" si="37"/>
        <v>999</v>
      </c>
      <c r="AW227" s="6" t="str">
        <f t="shared" si="38"/>
        <v xml:space="preserve"> -</v>
      </c>
    </row>
    <row r="228" spans="3:49" x14ac:dyDescent="0.2">
      <c r="C228" s="6"/>
      <c r="D228" s="125"/>
      <c r="E228" s="125"/>
      <c r="F228"/>
      <c r="G228"/>
      <c r="H228"/>
      <c r="I228"/>
      <c r="J228"/>
      <c r="K228"/>
      <c r="L228"/>
      <c r="M228"/>
      <c r="N228" s="208"/>
      <c r="O228" s="208"/>
      <c r="P228" s="208"/>
      <c r="Q228" s="208"/>
      <c r="R228" s="208"/>
      <c r="S228"/>
      <c r="T228"/>
      <c r="U228"/>
      <c r="X228"/>
      <c r="AR228" s="6">
        <v>217</v>
      </c>
      <c r="AS228" s="6">
        <v>904</v>
      </c>
      <c r="AT228" s="6" t="str">
        <f>Stam!F220</f>
        <v>904 Vrij</v>
      </c>
      <c r="AU228" s="6">
        <f t="shared" si="36"/>
        <v>999</v>
      </c>
      <c r="AV228" s="6">
        <f t="shared" si="37"/>
        <v>999</v>
      </c>
      <c r="AW228" s="6" t="str">
        <f t="shared" si="38"/>
        <v xml:space="preserve"> -</v>
      </c>
    </row>
    <row r="229" spans="3:49" x14ac:dyDescent="0.2">
      <c r="C229" s="6"/>
      <c r="D229" s="125"/>
      <c r="E229" s="125"/>
      <c r="F229"/>
      <c r="G229"/>
      <c r="H229"/>
      <c r="I229"/>
      <c r="J229"/>
      <c r="K229"/>
      <c r="L229"/>
      <c r="M229"/>
      <c r="N229" s="208"/>
      <c r="O229" s="208"/>
      <c r="P229" s="208"/>
      <c r="Q229" s="208"/>
      <c r="R229" s="208"/>
      <c r="S229"/>
      <c r="T229"/>
      <c r="U229"/>
      <c r="X229"/>
      <c r="AR229" s="6">
        <v>218</v>
      </c>
      <c r="AS229" s="6">
        <v>905</v>
      </c>
      <c r="AT229" s="6" t="str">
        <f>Stam!F221</f>
        <v>905 Vrij</v>
      </c>
      <c r="AU229" s="6">
        <f t="shared" si="36"/>
        <v>999</v>
      </c>
      <c r="AV229" s="6">
        <f t="shared" si="37"/>
        <v>999</v>
      </c>
      <c r="AW229" s="6" t="str">
        <f t="shared" si="38"/>
        <v xml:space="preserve"> -</v>
      </c>
    </row>
    <row r="230" spans="3:49" x14ac:dyDescent="0.2">
      <c r="C230" s="6"/>
      <c r="D230" s="125"/>
      <c r="E230" s="125"/>
      <c r="F230"/>
      <c r="G230"/>
      <c r="H230"/>
      <c r="I230"/>
      <c r="J230"/>
      <c r="K230"/>
      <c r="L230"/>
      <c r="M230"/>
      <c r="N230" s="208"/>
      <c r="O230" s="208"/>
      <c r="P230" s="208"/>
      <c r="Q230" s="208"/>
      <c r="R230" s="208"/>
      <c r="S230"/>
      <c r="T230"/>
      <c r="U230"/>
      <c r="X230"/>
      <c r="AR230" s="6">
        <v>219</v>
      </c>
      <c r="AS230" s="6">
        <v>906</v>
      </c>
      <c r="AT230" s="6" t="str">
        <f>Stam!F222</f>
        <v>906 Vrij</v>
      </c>
      <c r="AU230" s="6">
        <f t="shared" si="36"/>
        <v>999</v>
      </c>
      <c r="AV230" s="6">
        <f t="shared" si="37"/>
        <v>999</v>
      </c>
      <c r="AW230" s="6" t="str">
        <f t="shared" si="38"/>
        <v xml:space="preserve"> -</v>
      </c>
    </row>
    <row r="231" spans="3:49" x14ac:dyDescent="0.2">
      <c r="C231" s="6"/>
      <c r="D231" s="125"/>
      <c r="E231" s="125"/>
      <c r="F231"/>
      <c r="G231"/>
      <c r="H231"/>
      <c r="I231"/>
      <c r="J231"/>
      <c r="K231"/>
      <c r="L231"/>
      <c r="M231"/>
      <c r="N231" s="208"/>
      <c r="O231" s="208"/>
      <c r="P231" s="208"/>
      <c r="Q231" s="208"/>
      <c r="R231" s="208"/>
      <c r="S231"/>
      <c r="T231"/>
      <c r="U231"/>
      <c r="X231"/>
      <c r="AR231" s="6">
        <v>220</v>
      </c>
      <c r="AS231" s="6">
        <v>907</v>
      </c>
      <c r="AT231" s="6" t="str">
        <f>Stam!F223</f>
        <v>907 Vrij</v>
      </c>
      <c r="AU231" s="6">
        <f t="shared" si="36"/>
        <v>999</v>
      </c>
      <c r="AV231" s="6">
        <f t="shared" si="37"/>
        <v>999</v>
      </c>
      <c r="AW231" s="6" t="str">
        <f t="shared" si="38"/>
        <v xml:space="preserve"> -</v>
      </c>
    </row>
    <row r="232" spans="3:49" x14ac:dyDescent="0.2">
      <c r="C232" s="6"/>
      <c r="D232" s="125"/>
      <c r="E232" s="125"/>
      <c r="F232"/>
      <c r="G232"/>
      <c r="H232"/>
      <c r="I232"/>
      <c r="J232"/>
      <c r="K232"/>
      <c r="L232"/>
      <c r="M232"/>
      <c r="N232" s="208"/>
      <c r="O232" s="208"/>
      <c r="P232" s="208"/>
      <c r="Q232" s="208"/>
      <c r="R232" s="208"/>
      <c r="S232"/>
      <c r="T232"/>
      <c r="U232"/>
      <c r="X232"/>
      <c r="AR232" s="6">
        <v>221</v>
      </c>
      <c r="AS232" s="6">
        <v>908</v>
      </c>
      <c r="AT232" s="6" t="str">
        <f>Stam!F224</f>
        <v>908 Vrij</v>
      </c>
      <c r="AU232" s="6">
        <f t="shared" si="36"/>
        <v>999</v>
      </c>
      <c r="AV232" s="6">
        <f t="shared" si="37"/>
        <v>999</v>
      </c>
      <c r="AW232" s="6" t="str">
        <f t="shared" si="38"/>
        <v xml:space="preserve"> -</v>
      </c>
    </row>
    <row r="233" spans="3:49" x14ac:dyDescent="0.2">
      <c r="C233" s="6"/>
      <c r="D233" s="125"/>
      <c r="E233" s="125"/>
      <c r="F233"/>
      <c r="G233"/>
      <c r="H233"/>
      <c r="I233"/>
      <c r="J233"/>
      <c r="K233"/>
      <c r="L233"/>
      <c r="M233"/>
      <c r="N233" s="208"/>
      <c r="O233" s="208"/>
      <c r="P233" s="208"/>
      <c r="Q233" s="208"/>
      <c r="R233" s="208"/>
      <c r="S233"/>
      <c r="T233"/>
      <c r="U233"/>
      <c r="X233"/>
      <c r="AR233" s="6">
        <v>222</v>
      </c>
      <c r="AS233" s="6">
        <v>909</v>
      </c>
      <c r="AT233" s="6" t="str">
        <f>Stam!F225</f>
        <v>909 Vrij</v>
      </c>
      <c r="AU233" s="6">
        <f t="shared" si="36"/>
        <v>999</v>
      </c>
      <c r="AV233" s="6">
        <f t="shared" si="37"/>
        <v>999</v>
      </c>
      <c r="AW233" s="6" t="str">
        <f t="shared" si="38"/>
        <v xml:space="preserve"> -</v>
      </c>
    </row>
    <row r="234" spans="3:49" x14ac:dyDescent="0.2">
      <c r="C234" s="6"/>
      <c r="D234" s="125"/>
      <c r="E234" s="125"/>
      <c r="F234"/>
      <c r="G234"/>
      <c r="H234"/>
      <c r="I234"/>
      <c r="J234"/>
      <c r="K234"/>
      <c r="L234"/>
      <c r="M234"/>
      <c r="N234" s="208"/>
      <c r="O234" s="208"/>
      <c r="P234" s="208"/>
      <c r="Q234" s="208"/>
      <c r="R234" s="208"/>
      <c r="S234"/>
      <c r="T234"/>
      <c r="U234"/>
      <c r="X234"/>
      <c r="AR234" s="6">
        <v>223</v>
      </c>
      <c r="AS234" s="6">
        <v>910</v>
      </c>
      <c r="AT234" s="6" t="str">
        <f>Stam!F226</f>
        <v>910 Vrij</v>
      </c>
      <c r="AU234" s="6">
        <f t="shared" si="36"/>
        <v>999</v>
      </c>
      <c r="AV234" s="6">
        <f t="shared" si="37"/>
        <v>999</v>
      </c>
      <c r="AW234" s="6" t="str">
        <f t="shared" si="38"/>
        <v xml:space="preserve"> -</v>
      </c>
    </row>
    <row r="235" spans="3:49" x14ac:dyDescent="0.2">
      <c r="C235" s="6"/>
      <c r="D235" s="125"/>
      <c r="E235" s="125"/>
      <c r="F235"/>
      <c r="G235"/>
      <c r="H235"/>
      <c r="I235"/>
      <c r="J235"/>
      <c r="K235"/>
      <c r="L235"/>
      <c r="M235"/>
      <c r="N235" s="208"/>
      <c r="O235" s="208"/>
      <c r="P235" s="208"/>
      <c r="Q235" s="208"/>
      <c r="R235" s="208"/>
      <c r="S235"/>
      <c r="T235"/>
      <c r="U235"/>
      <c r="X235"/>
      <c r="AR235" s="6">
        <v>224</v>
      </c>
      <c r="AS235" s="6">
        <v>920</v>
      </c>
      <c r="AT235" s="6" t="str">
        <f>Stam!F227</f>
        <v>920 Vrij</v>
      </c>
      <c r="AU235" s="6">
        <f t="shared" ref="AU235:AU242" si="39">IF(ISERROR(VLOOKUP(AT235,$H$12:$H$150,1,FALSE)),999,LEFT(AT235,3)*1)</f>
        <v>999</v>
      </c>
      <c r="AV235" s="6">
        <f t="shared" si="37"/>
        <v>999</v>
      </c>
      <c r="AW235" s="6" t="str">
        <f t="shared" si="38"/>
        <v xml:space="preserve"> -</v>
      </c>
    </row>
    <row r="236" spans="3:49" x14ac:dyDescent="0.2">
      <c r="C236" s="6"/>
      <c r="D236" s="125"/>
      <c r="E236" s="125"/>
      <c r="F236"/>
      <c r="G236"/>
      <c r="H236"/>
      <c r="I236"/>
      <c r="J236"/>
      <c r="K236"/>
      <c r="L236"/>
      <c r="M236"/>
      <c r="N236" s="208"/>
      <c r="O236" s="208"/>
      <c r="P236" s="208"/>
      <c r="Q236" s="208"/>
      <c r="R236" s="208"/>
      <c r="S236"/>
      <c r="T236"/>
      <c r="U236"/>
      <c r="X236"/>
      <c r="AR236" s="6">
        <v>225</v>
      </c>
      <c r="AS236" s="6">
        <v>930</v>
      </c>
      <c r="AT236" s="6" t="str">
        <f>Stam!F228</f>
        <v>930 Verkopen activa</v>
      </c>
      <c r="AU236" s="6">
        <f t="shared" si="39"/>
        <v>999</v>
      </c>
      <c r="AV236" s="6">
        <f t="shared" si="37"/>
        <v>999</v>
      </c>
      <c r="AW236" s="6" t="str">
        <f t="shared" si="38"/>
        <v xml:space="preserve"> -</v>
      </c>
    </row>
    <row r="237" spans="3:49" x14ac:dyDescent="0.2">
      <c r="C237" s="6"/>
      <c r="D237" s="125"/>
      <c r="E237" s="125"/>
      <c r="F237"/>
      <c r="G237"/>
      <c r="H237"/>
      <c r="I237"/>
      <c r="J237"/>
      <c r="K237"/>
      <c r="L237"/>
      <c r="M237"/>
      <c r="N237" s="208"/>
      <c r="O237" s="208"/>
      <c r="P237" s="208"/>
      <c r="Q237" s="208"/>
      <c r="R237" s="208"/>
      <c r="S237"/>
      <c r="T237"/>
      <c r="U237"/>
      <c r="X237"/>
      <c r="AR237" s="6">
        <v>226</v>
      </c>
      <c r="AS237" s="6">
        <v>940</v>
      </c>
      <c r="AT237" s="6" t="str">
        <f>Stam!F229</f>
        <v>940 Bijzondere baten&amp;lasten</v>
      </c>
      <c r="AU237" s="6">
        <f t="shared" si="39"/>
        <v>999</v>
      </c>
      <c r="AV237" s="6">
        <f t="shared" si="37"/>
        <v>999</v>
      </c>
      <c r="AW237" s="6" t="str">
        <f t="shared" si="38"/>
        <v xml:space="preserve"> -</v>
      </c>
    </row>
    <row r="238" spans="3:49" x14ac:dyDescent="0.2">
      <c r="C238" s="6"/>
      <c r="D238" s="125"/>
      <c r="E238" s="125"/>
      <c r="F238"/>
      <c r="G238"/>
      <c r="H238"/>
      <c r="I238"/>
      <c r="J238"/>
      <c r="K238"/>
      <c r="L238"/>
      <c r="M238"/>
      <c r="N238" s="208"/>
      <c r="O238" s="208"/>
      <c r="P238" s="208"/>
      <c r="Q238" s="208"/>
      <c r="R238" s="208"/>
      <c r="S238"/>
      <c r="T238"/>
      <c r="U238"/>
      <c r="X238"/>
      <c r="AR238" s="6">
        <v>227</v>
      </c>
      <c r="AS238" s="6">
        <v>950</v>
      </c>
      <c r="AT238" s="6" t="str">
        <f>Stam!F230</f>
        <v>950 Btw k-o regeling</v>
      </c>
      <c r="AU238" s="6">
        <f t="shared" si="39"/>
        <v>999</v>
      </c>
      <c r="AV238" s="6">
        <f t="shared" si="37"/>
        <v>999</v>
      </c>
      <c r="AW238" s="6" t="str">
        <f t="shared" si="38"/>
        <v xml:space="preserve"> -</v>
      </c>
    </row>
    <row r="239" spans="3:49" x14ac:dyDescent="0.2">
      <c r="C239" s="6"/>
      <c r="D239" s="125"/>
      <c r="E239" s="125"/>
      <c r="F239"/>
      <c r="G239"/>
      <c r="H239"/>
      <c r="I239"/>
      <c r="J239"/>
      <c r="K239"/>
      <c r="L239"/>
      <c r="M239"/>
      <c r="N239" s="208"/>
      <c r="O239" s="208"/>
      <c r="P239" s="208"/>
      <c r="Q239" s="208"/>
      <c r="R239" s="208"/>
      <c r="S239"/>
      <c r="T239"/>
      <c r="U239"/>
      <c r="X239"/>
      <c r="AR239" s="6">
        <v>228</v>
      </c>
      <c r="AS239" s="6">
        <v>960</v>
      </c>
      <c r="AT239" s="6" t="str">
        <f>Stam!F231</f>
        <v>960 Vrij</v>
      </c>
      <c r="AU239" s="6">
        <f t="shared" si="39"/>
        <v>999</v>
      </c>
      <c r="AV239" s="6">
        <f t="shared" si="37"/>
        <v>999</v>
      </c>
      <c r="AW239" s="6" t="str">
        <f t="shared" si="38"/>
        <v xml:space="preserve"> -</v>
      </c>
    </row>
    <row r="240" spans="3:49" x14ac:dyDescent="0.2">
      <c r="C240" s="6"/>
      <c r="D240" s="125"/>
      <c r="E240" s="125"/>
      <c r="F240"/>
      <c r="G240"/>
      <c r="H240"/>
      <c r="I240"/>
      <c r="J240"/>
      <c r="K240"/>
      <c r="L240"/>
      <c r="M240"/>
      <c r="N240" s="208"/>
      <c r="O240" s="208"/>
      <c r="P240" s="208"/>
      <c r="Q240" s="208"/>
      <c r="R240" s="208"/>
      <c r="S240"/>
      <c r="T240"/>
      <c r="U240"/>
      <c r="X240"/>
      <c r="AR240" s="6">
        <v>229</v>
      </c>
      <c r="AS240" s="6">
        <v>970</v>
      </c>
      <c r="AT240" s="6" t="str">
        <f>Stam!F232</f>
        <v>970 Belastingen 1</v>
      </c>
      <c r="AU240" s="6">
        <f t="shared" si="39"/>
        <v>999</v>
      </c>
      <c r="AV240" s="6">
        <f t="shared" si="37"/>
        <v>999</v>
      </c>
      <c r="AW240" s="6" t="str">
        <f t="shared" si="38"/>
        <v xml:space="preserve"> -</v>
      </c>
    </row>
    <row r="241" spans="3:49" x14ac:dyDescent="0.2">
      <c r="C241" s="6"/>
      <c r="D241" s="125"/>
      <c r="E241" s="125"/>
      <c r="F241"/>
      <c r="G241"/>
      <c r="H241"/>
      <c r="I241"/>
      <c r="J241"/>
      <c r="K241"/>
      <c r="L241"/>
      <c r="M241"/>
      <c r="N241" s="208"/>
      <c r="O241" s="208"/>
      <c r="P241" s="208"/>
      <c r="Q241" s="208"/>
      <c r="R241" s="208"/>
      <c r="S241"/>
      <c r="T241"/>
      <c r="U241"/>
      <c r="X241"/>
      <c r="AR241" s="6">
        <v>230</v>
      </c>
      <c r="AS241" s="6">
        <v>975</v>
      </c>
      <c r="AT241" s="6" t="str">
        <f>Stam!F233</f>
        <v>975 Belastingen 2</v>
      </c>
      <c r="AU241" s="6">
        <f t="shared" si="39"/>
        <v>999</v>
      </c>
      <c r="AV241" s="6">
        <f t="shared" si="37"/>
        <v>999</v>
      </c>
      <c r="AW241" s="6" t="str">
        <f t="shared" si="38"/>
        <v xml:space="preserve"> -</v>
      </c>
    </row>
    <row r="242" spans="3:49" x14ac:dyDescent="0.2">
      <c r="C242" s="6"/>
      <c r="D242" s="125"/>
      <c r="E242" s="125"/>
      <c r="F242"/>
      <c r="G242"/>
      <c r="H242"/>
      <c r="I242"/>
      <c r="J242"/>
      <c r="K242"/>
      <c r="L242"/>
      <c r="M242"/>
      <c r="N242" s="208"/>
      <c r="O242" s="208"/>
      <c r="P242" s="208"/>
      <c r="Q242" s="208"/>
      <c r="R242" s="208"/>
      <c r="S242"/>
      <c r="T242"/>
      <c r="U242"/>
      <c r="X242"/>
      <c r="AR242" s="6">
        <v>231</v>
      </c>
      <c r="AS242" s="6">
        <v>980</v>
      </c>
      <c r="AT242" s="6" t="str">
        <f>Stam!F234</f>
        <v>980 Belastingen 3</v>
      </c>
      <c r="AU242" s="6">
        <f t="shared" si="39"/>
        <v>999</v>
      </c>
      <c r="AV242" s="6">
        <f t="shared" si="37"/>
        <v>999</v>
      </c>
      <c r="AW242" s="6" t="str">
        <f t="shared" si="38"/>
        <v xml:space="preserve"> -</v>
      </c>
    </row>
    <row r="243" spans="3:49" x14ac:dyDescent="0.2">
      <c r="C243" s="6"/>
      <c r="D243" s="125"/>
      <c r="E243" s="125"/>
      <c r="F243"/>
      <c r="G243"/>
      <c r="H243"/>
      <c r="I243"/>
      <c r="J243"/>
      <c r="K243"/>
      <c r="L243"/>
      <c r="M243"/>
      <c r="N243" s="208"/>
      <c r="O243" s="208"/>
      <c r="P243" s="208"/>
      <c r="Q243" s="208"/>
      <c r="R243" s="208"/>
      <c r="S243"/>
      <c r="T243"/>
      <c r="U243"/>
      <c r="X243"/>
      <c r="AR243" s="6"/>
      <c r="AS243" s="6">
        <v>998</v>
      </c>
      <c r="AT243" s="63" t="s">
        <v>774</v>
      </c>
    </row>
    <row r="244" spans="3:49" x14ac:dyDescent="0.2">
      <c r="C244" s="6"/>
      <c r="D244" s="125"/>
      <c r="E244" s="125"/>
      <c r="F244"/>
      <c r="G244"/>
      <c r="H244"/>
      <c r="I244"/>
      <c r="J244"/>
      <c r="K244"/>
      <c r="L244"/>
      <c r="M244"/>
      <c r="N244" s="208"/>
      <c r="O244" s="208"/>
      <c r="P244" s="208"/>
      <c r="Q244" s="208"/>
      <c r="R244" s="208"/>
      <c r="S244"/>
      <c r="T244"/>
      <c r="U244"/>
      <c r="X244"/>
      <c r="AR244" s="6"/>
      <c r="AS244" s="6">
        <v>999</v>
      </c>
      <c r="AT244" s="63" t="s">
        <v>774</v>
      </c>
    </row>
    <row r="245" spans="3:49" x14ac:dyDescent="0.2">
      <c r="C245" s="6"/>
      <c r="D245" s="125"/>
      <c r="E245" s="125"/>
      <c r="F245"/>
      <c r="G245"/>
      <c r="H245"/>
      <c r="I245"/>
      <c r="J245"/>
      <c r="K245"/>
      <c r="L245"/>
      <c r="M245"/>
      <c r="N245" s="208"/>
      <c r="O245" s="208"/>
      <c r="P245" s="208"/>
      <c r="Q245" s="208"/>
      <c r="R245" s="208"/>
      <c r="S245"/>
      <c r="T245"/>
      <c r="U245"/>
      <c r="X245"/>
    </row>
    <row r="246" spans="3:49" x14ac:dyDescent="0.2">
      <c r="C246" s="6"/>
      <c r="D246" s="125"/>
      <c r="E246" s="125"/>
      <c r="F246"/>
      <c r="G246"/>
      <c r="H246"/>
      <c r="I246"/>
      <c r="J246"/>
      <c r="K246"/>
      <c r="L246"/>
      <c r="M246"/>
      <c r="N246" s="208"/>
      <c r="O246" s="208"/>
      <c r="P246" s="208"/>
      <c r="Q246" s="208"/>
      <c r="R246" s="208"/>
      <c r="S246"/>
      <c r="T246"/>
      <c r="U246"/>
      <c r="X246"/>
    </row>
    <row r="247" spans="3:49" x14ac:dyDescent="0.2">
      <c r="C247" s="6"/>
      <c r="D247" s="125"/>
      <c r="E247" s="125"/>
      <c r="F247"/>
      <c r="G247"/>
      <c r="H247"/>
      <c r="I247"/>
      <c r="J247"/>
      <c r="K247"/>
      <c r="L247"/>
      <c r="M247"/>
      <c r="N247" s="208"/>
      <c r="O247" s="208"/>
      <c r="P247" s="208"/>
      <c r="Q247" s="208"/>
      <c r="R247" s="208"/>
      <c r="S247"/>
      <c r="T247"/>
      <c r="U247"/>
      <c r="X247"/>
    </row>
    <row r="248" spans="3:49" x14ac:dyDescent="0.2">
      <c r="C248" s="6"/>
      <c r="D248" s="125"/>
      <c r="E248" s="125"/>
      <c r="F248"/>
      <c r="G248"/>
      <c r="H248"/>
      <c r="I248"/>
      <c r="J248"/>
      <c r="K248"/>
      <c r="L248"/>
      <c r="M248"/>
      <c r="N248" s="208"/>
      <c r="O248" s="208"/>
      <c r="P248" s="208"/>
      <c r="Q248" s="208"/>
      <c r="R248" s="208"/>
      <c r="S248"/>
      <c r="T248"/>
      <c r="U248"/>
      <c r="X248"/>
    </row>
    <row r="249" spans="3:49" x14ac:dyDescent="0.2">
      <c r="C249" s="6"/>
      <c r="D249" s="125"/>
      <c r="E249" s="125"/>
      <c r="F249"/>
      <c r="G249"/>
      <c r="H249"/>
      <c r="I249"/>
      <c r="J249"/>
      <c r="K249"/>
      <c r="L249"/>
      <c r="M249"/>
      <c r="N249" s="208"/>
      <c r="O249" s="208"/>
      <c r="P249" s="208"/>
      <c r="Q249" s="208"/>
      <c r="R249" s="208"/>
      <c r="S249"/>
      <c r="T249"/>
      <c r="U249"/>
      <c r="X249"/>
    </row>
    <row r="250" spans="3:49" x14ac:dyDescent="0.2">
      <c r="C250" s="6"/>
      <c r="D250" s="125"/>
      <c r="E250" s="125"/>
      <c r="F250"/>
      <c r="G250"/>
      <c r="H250"/>
      <c r="I250"/>
      <c r="J250"/>
      <c r="K250"/>
      <c r="L250"/>
      <c r="M250"/>
      <c r="N250" s="208"/>
      <c r="O250" s="208"/>
      <c r="P250" s="208"/>
      <c r="Q250" s="208"/>
      <c r="R250" s="208"/>
      <c r="S250"/>
      <c r="T250"/>
      <c r="U250"/>
      <c r="X250"/>
    </row>
    <row r="251" spans="3:49" x14ac:dyDescent="0.2">
      <c r="C251" s="6"/>
      <c r="D251" s="125"/>
      <c r="E251" s="125"/>
      <c r="F251"/>
      <c r="G251"/>
      <c r="H251"/>
      <c r="I251"/>
      <c r="J251"/>
      <c r="K251"/>
      <c r="L251"/>
      <c r="M251"/>
      <c r="N251" s="208"/>
      <c r="O251" s="208"/>
      <c r="P251" s="208"/>
      <c r="Q251" s="208"/>
      <c r="R251" s="208"/>
      <c r="S251"/>
      <c r="T251"/>
      <c r="U251"/>
      <c r="X251"/>
    </row>
    <row r="252" spans="3:49" x14ac:dyDescent="0.2">
      <c r="C252" s="6"/>
      <c r="D252" s="125"/>
      <c r="E252" s="125"/>
      <c r="F252"/>
      <c r="G252"/>
      <c r="H252"/>
      <c r="I252"/>
      <c r="J252"/>
      <c r="K252"/>
      <c r="L252"/>
      <c r="M252"/>
      <c r="N252" s="208"/>
      <c r="O252" s="208"/>
      <c r="P252" s="208"/>
      <c r="Q252" s="208"/>
      <c r="R252" s="208"/>
      <c r="S252"/>
      <c r="T252"/>
      <c r="U252"/>
      <c r="X252"/>
    </row>
    <row r="253" spans="3:49" x14ac:dyDescent="0.2">
      <c r="C253" s="6"/>
      <c r="D253" s="125"/>
      <c r="E253" s="125"/>
      <c r="F253"/>
      <c r="G253"/>
      <c r="H253"/>
      <c r="I253"/>
      <c r="J253"/>
      <c r="K253"/>
      <c r="L253"/>
      <c r="M253"/>
      <c r="N253" s="208"/>
      <c r="O253" s="208"/>
      <c r="P253" s="208"/>
      <c r="Q253" s="208"/>
      <c r="R253" s="208"/>
      <c r="S253"/>
      <c r="T253"/>
      <c r="U253"/>
      <c r="X253"/>
    </row>
    <row r="254" spans="3:49" x14ac:dyDescent="0.2">
      <c r="C254" s="6"/>
      <c r="D254" s="125"/>
      <c r="E254" s="125"/>
      <c r="F254"/>
      <c r="G254"/>
      <c r="H254"/>
      <c r="I254"/>
      <c r="J254"/>
      <c r="K254"/>
      <c r="L254"/>
      <c r="M254"/>
      <c r="N254" s="208"/>
      <c r="O254" s="208"/>
      <c r="P254" s="208"/>
      <c r="Q254" s="208"/>
      <c r="R254" s="208"/>
      <c r="S254"/>
      <c r="T254"/>
      <c r="U254"/>
      <c r="X254"/>
    </row>
    <row r="255" spans="3:49" x14ac:dyDescent="0.2">
      <c r="C255" s="6"/>
      <c r="D255" s="125"/>
      <c r="E255" s="125"/>
      <c r="F255"/>
      <c r="G255"/>
      <c r="H255"/>
      <c r="I255"/>
      <c r="J255"/>
      <c r="K255"/>
      <c r="L255"/>
      <c r="M255"/>
      <c r="N255" s="208"/>
      <c r="O255" s="208"/>
      <c r="P255" s="208"/>
      <c r="Q255" s="208"/>
      <c r="R255" s="208"/>
      <c r="S255"/>
      <c r="T255"/>
      <c r="U255"/>
      <c r="X255"/>
    </row>
    <row r="256" spans="3:49" x14ac:dyDescent="0.2">
      <c r="C256" s="6"/>
      <c r="D256" s="125"/>
      <c r="E256" s="125"/>
      <c r="F256"/>
      <c r="G256"/>
      <c r="H256"/>
      <c r="I256"/>
      <c r="J256"/>
      <c r="K256"/>
      <c r="L256"/>
      <c r="M256"/>
      <c r="N256" s="208"/>
      <c r="O256" s="208"/>
      <c r="P256" s="208"/>
      <c r="Q256" s="208"/>
      <c r="R256" s="208"/>
      <c r="S256"/>
      <c r="T256"/>
      <c r="U256"/>
      <c r="X256"/>
    </row>
    <row r="257" spans="3:24" x14ac:dyDescent="0.2">
      <c r="C257" s="6"/>
      <c r="D257" s="125"/>
      <c r="E257" s="125"/>
      <c r="F257"/>
      <c r="G257"/>
      <c r="H257"/>
      <c r="I257"/>
      <c r="J257"/>
      <c r="K257"/>
      <c r="L257"/>
      <c r="M257"/>
      <c r="N257" s="208"/>
      <c r="O257" s="208"/>
      <c r="P257" s="208"/>
      <c r="Q257" s="208"/>
      <c r="R257" s="208"/>
      <c r="S257"/>
      <c r="T257"/>
      <c r="U257"/>
      <c r="X257"/>
    </row>
    <row r="258" spans="3:24" x14ac:dyDescent="0.2">
      <c r="C258" s="6"/>
      <c r="D258" s="125"/>
      <c r="E258" s="125"/>
      <c r="F258"/>
      <c r="G258"/>
      <c r="H258"/>
      <c r="I258"/>
      <c r="J258"/>
      <c r="K258"/>
      <c r="L258"/>
      <c r="M258"/>
      <c r="N258" s="208"/>
      <c r="O258" s="208"/>
      <c r="P258" s="208"/>
      <c r="Q258" s="208"/>
      <c r="R258" s="208"/>
      <c r="S258"/>
      <c r="T258"/>
      <c r="U258"/>
      <c r="X258"/>
    </row>
    <row r="259" spans="3:24" x14ac:dyDescent="0.2">
      <c r="C259" s="6"/>
      <c r="D259" s="125"/>
      <c r="E259" s="125"/>
      <c r="F259"/>
      <c r="G259"/>
      <c r="H259"/>
      <c r="I259"/>
      <c r="J259"/>
      <c r="K259"/>
      <c r="L259"/>
      <c r="M259"/>
      <c r="N259" s="208"/>
      <c r="O259" s="208"/>
      <c r="P259" s="208"/>
      <c r="Q259" s="208"/>
      <c r="R259" s="208"/>
      <c r="S259"/>
      <c r="T259"/>
      <c r="U259"/>
      <c r="X259"/>
    </row>
    <row r="260" spans="3:24" x14ac:dyDescent="0.2">
      <c r="C260" s="6"/>
      <c r="D260" s="125"/>
      <c r="E260" s="125"/>
      <c r="F260"/>
      <c r="G260"/>
      <c r="H260"/>
      <c r="I260"/>
      <c r="J260"/>
      <c r="K260"/>
      <c r="L260"/>
      <c r="M260"/>
      <c r="N260" s="208"/>
      <c r="O260" s="208"/>
      <c r="P260" s="208"/>
      <c r="Q260" s="208"/>
      <c r="R260" s="208"/>
      <c r="S260"/>
      <c r="T260"/>
      <c r="U260"/>
      <c r="X260"/>
    </row>
    <row r="261" spans="3:24" x14ac:dyDescent="0.2">
      <c r="C261" s="6"/>
      <c r="D261" s="125"/>
      <c r="E261" s="125"/>
      <c r="F261"/>
      <c r="G261"/>
      <c r="H261"/>
      <c r="I261"/>
      <c r="J261"/>
      <c r="K261"/>
      <c r="L261"/>
      <c r="M261"/>
      <c r="N261" s="208"/>
      <c r="O261" s="208"/>
      <c r="P261" s="208"/>
      <c r="Q261" s="208"/>
      <c r="R261" s="208"/>
      <c r="S261"/>
      <c r="T261"/>
      <c r="U261"/>
      <c r="X261"/>
    </row>
    <row r="262" spans="3:24" x14ac:dyDescent="0.2">
      <c r="C262" s="6"/>
      <c r="D262" s="125"/>
      <c r="E262" s="125"/>
      <c r="F262"/>
      <c r="G262"/>
      <c r="H262"/>
      <c r="I262"/>
      <c r="J262"/>
      <c r="K262"/>
      <c r="L262"/>
      <c r="M262"/>
      <c r="N262" s="208"/>
      <c r="O262" s="208"/>
      <c r="P262" s="208"/>
      <c r="Q262" s="208"/>
      <c r="R262" s="208"/>
      <c r="S262"/>
      <c r="T262"/>
      <c r="U262"/>
      <c r="X262"/>
    </row>
    <row r="263" spans="3:24" x14ac:dyDescent="0.2">
      <c r="C263" s="6"/>
      <c r="D263" s="125"/>
      <c r="E263" s="125"/>
      <c r="F263"/>
      <c r="G263"/>
      <c r="H263"/>
      <c r="I263"/>
      <c r="J263"/>
      <c r="K263"/>
      <c r="L263"/>
      <c r="M263"/>
      <c r="N263" s="208"/>
      <c r="O263" s="208"/>
      <c r="P263" s="208"/>
      <c r="Q263" s="208"/>
      <c r="R263" s="208"/>
      <c r="S263"/>
      <c r="T263"/>
      <c r="U263"/>
      <c r="X263"/>
    </row>
    <row r="264" spans="3:24" x14ac:dyDescent="0.2">
      <c r="C264" s="6"/>
      <c r="D264" s="125"/>
      <c r="E264" s="125"/>
      <c r="F264"/>
      <c r="G264"/>
      <c r="H264"/>
      <c r="I264"/>
      <c r="J264"/>
      <c r="K264"/>
      <c r="L264"/>
      <c r="M264"/>
      <c r="N264" s="208"/>
      <c r="O264" s="208"/>
      <c r="P264" s="208"/>
      <c r="Q264" s="208"/>
      <c r="R264" s="208"/>
      <c r="S264"/>
      <c r="T264"/>
      <c r="U264"/>
      <c r="X264"/>
    </row>
    <row r="265" spans="3:24" x14ac:dyDescent="0.2">
      <c r="C265" s="6"/>
      <c r="D265" s="125"/>
      <c r="E265" s="125"/>
      <c r="F265"/>
      <c r="G265"/>
      <c r="H265"/>
      <c r="I265"/>
      <c r="J265"/>
      <c r="K265"/>
      <c r="L265"/>
      <c r="M265"/>
      <c r="N265" s="208"/>
      <c r="O265" s="208"/>
      <c r="P265" s="208"/>
      <c r="Q265" s="208"/>
      <c r="R265" s="208"/>
      <c r="S265"/>
      <c r="T265"/>
      <c r="U265"/>
      <c r="X265"/>
    </row>
    <row r="266" spans="3:24" x14ac:dyDescent="0.2">
      <c r="C266" s="6"/>
      <c r="D266" s="125"/>
      <c r="E266" s="125"/>
      <c r="F266"/>
      <c r="G266"/>
      <c r="H266"/>
      <c r="I266"/>
      <c r="J266"/>
      <c r="K266"/>
      <c r="L266"/>
      <c r="M266"/>
      <c r="N266" s="208"/>
      <c r="O266" s="208"/>
      <c r="P266" s="208"/>
      <c r="Q266" s="208"/>
      <c r="R266" s="208"/>
      <c r="S266"/>
      <c r="T266"/>
      <c r="U266"/>
      <c r="X266"/>
    </row>
    <row r="267" spans="3:24" x14ac:dyDescent="0.2">
      <c r="C267" s="6"/>
      <c r="D267" s="125"/>
      <c r="E267" s="125"/>
      <c r="F267"/>
      <c r="G267"/>
      <c r="H267"/>
      <c r="I267"/>
      <c r="J267"/>
      <c r="K267"/>
      <c r="L267"/>
      <c r="M267"/>
      <c r="N267" s="208"/>
      <c r="O267" s="208"/>
      <c r="P267" s="208"/>
      <c r="Q267" s="208"/>
      <c r="R267" s="208"/>
      <c r="S267"/>
      <c r="T267"/>
      <c r="U267"/>
      <c r="X267"/>
    </row>
    <row r="268" spans="3:24" x14ac:dyDescent="0.2">
      <c r="C268" s="6"/>
      <c r="D268" s="125"/>
      <c r="E268" s="125"/>
      <c r="F268"/>
      <c r="G268"/>
      <c r="H268"/>
      <c r="I268"/>
      <c r="J268"/>
      <c r="K268"/>
      <c r="L268"/>
      <c r="M268"/>
      <c r="N268" s="208"/>
      <c r="O268" s="208"/>
      <c r="P268" s="208"/>
      <c r="Q268" s="208"/>
      <c r="R268" s="208"/>
      <c r="S268"/>
      <c r="T268"/>
      <c r="U268"/>
      <c r="X268"/>
    </row>
    <row r="269" spans="3:24" x14ac:dyDescent="0.2">
      <c r="C269" s="6"/>
      <c r="D269" s="125"/>
      <c r="E269" s="125"/>
      <c r="F269"/>
      <c r="G269"/>
      <c r="H269"/>
      <c r="I269"/>
      <c r="J269"/>
      <c r="K269"/>
      <c r="L269"/>
      <c r="M269"/>
      <c r="N269" s="208"/>
      <c r="O269" s="208"/>
      <c r="P269" s="208"/>
      <c r="Q269" s="208"/>
      <c r="R269" s="208"/>
      <c r="S269"/>
      <c r="T269"/>
      <c r="U269"/>
      <c r="X269"/>
    </row>
    <row r="270" spans="3:24" x14ac:dyDescent="0.2">
      <c r="C270" s="6"/>
      <c r="D270" s="125"/>
      <c r="E270" s="125"/>
      <c r="F270"/>
      <c r="G270"/>
      <c r="H270"/>
      <c r="I270"/>
      <c r="J270"/>
      <c r="K270"/>
      <c r="L270"/>
      <c r="M270"/>
      <c r="N270" s="208"/>
      <c r="O270" s="208"/>
      <c r="P270" s="208"/>
      <c r="Q270" s="208"/>
      <c r="R270" s="208"/>
      <c r="S270"/>
      <c r="T270"/>
      <c r="U270"/>
      <c r="X270"/>
    </row>
    <row r="271" spans="3:24" x14ac:dyDescent="0.2">
      <c r="C271" s="6"/>
      <c r="D271" s="125"/>
      <c r="E271" s="125"/>
      <c r="F271"/>
      <c r="G271"/>
      <c r="H271"/>
      <c r="I271"/>
      <c r="J271"/>
      <c r="K271"/>
      <c r="L271"/>
      <c r="M271"/>
      <c r="N271" s="208"/>
      <c r="O271" s="208"/>
      <c r="P271" s="208"/>
      <c r="Q271" s="208"/>
      <c r="R271" s="208"/>
      <c r="S271"/>
      <c r="T271"/>
      <c r="U271"/>
      <c r="X271"/>
    </row>
    <row r="272" spans="3:24" x14ac:dyDescent="0.2">
      <c r="C272" s="6"/>
      <c r="D272" s="125"/>
      <c r="E272" s="125"/>
      <c r="F272"/>
      <c r="G272"/>
      <c r="H272"/>
      <c r="I272"/>
      <c r="J272"/>
      <c r="K272"/>
      <c r="L272"/>
      <c r="M272"/>
      <c r="N272" s="208"/>
      <c r="O272" s="208"/>
      <c r="P272" s="208"/>
      <c r="Q272" s="208"/>
      <c r="R272" s="208"/>
      <c r="S272"/>
      <c r="T272"/>
      <c r="U272"/>
      <c r="X272"/>
    </row>
    <row r="273" spans="3:24" x14ac:dyDescent="0.2">
      <c r="C273" s="6"/>
      <c r="D273" s="125"/>
      <c r="E273" s="125"/>
      <c r="F273"/>
      <c r="G273"/>
      <c r="H273"/>
      <c r="I273"/>
      <c r="J273"/>
      <c r="K273"/>
      <c r="L273"/>
      <c r="M273"/>
      <c r="N273" s="208"/>
      <c r="O273" s="208"/>
      <c r="P273" s="208"/>
      <c r="Q273" s="208"/>
      <c r="R273" s="208"/>
      <c r="S273"/>
      <c r="T273"/>
      <c r="U273"/>
      <c r="X273"/>
    </row>
    <row r="274" spans="3:24" x14ac:dyDescent="0.2">
      <c r="C274" s="6"/>
      <c r="D274" s="125"/>
      <c r="E274" s="125"/>
      <c r="F274"/>
      <c r="G274"/>
      <c r="H274"/>
      <c r="I274"/>
      <c r="J274"/>
      <c r="K274"/>
      <c r="L274"/>
      <c r="M274"/>
      <c r="N274" s="208"/>
      <c r="O274" s="208"/>
      <c r="P274" s="208"/>
      <c r="Q274" s="208"/>
      <c r="R274" s="208"/>
      <c r="S274"/>
      <c r="T274"/>
      <c r="U274"/>
      <c r="X274"/>
    </row>
    <row r="275" spans="3:24" x14ac:dyDescent="0.2">
      <c r="C275" s="6"/>
      <c r="D275" s="125"/>
      <c r="E275" s="125"/>
      <c r="F275"/>
      <c r="G275"/>
      <c r="H275"/>
      <c r="I275"/>
      <c r="J275"/>
      <c r="K275"/>
      <c r="L275"/>
      <c r="M275"/>
      <c r="N275" s="208"/>
      <c r="O275" s="208"/>
      <c r="P275" s="208"/>
      <c r="Q275" s="208"/>
      <c r="R275" s="208"/>
      <c r="S275"/>
      <c r="T275"/>
      <c r="U275"/>
      <c r="X275"/>
    </row>
    <row r="276" spans="3:24" x14ac:dyDescent="0.2">
      <c r="C276" s="6"/>
      <c r="D276" s="125"/>
      <c r="E276" s="125"/>
      <c r="F276"/>
      <c r="G276"/>
      <c r="H276"/>
      <c r="I276"/>
      <c r="J276"/>
      <c r="K276"/>
      <c r="L276"/>
      <c r="M276"/>
      <c r="N276" s="208"/>
      <c r="O276" s="208"/>
      <c r="P276" s="208"/>
      <c r="Q276" s="208"/>
      <c r="R276" s="208"/>
      <c r="S276"/>
      <c r="T276"/>
      <c r="U276"/>
      <c r="X276"/>
    </row>
    <row r="277" spans="3:24" x14ac:dyDescent="0.2">
      <c r="C277" s="6"/>
      <c r="D277" s="125"/>
      <c r="E277" s="125"/>
      <c r="F277"/>
      <c r="G277"/>
      <c r="H277"/>
      <c r="I277"/>
      <c r="J277"/>
      <c r="K277"/>
      <c r="L277"/>
      <c r="M277"/>
      <c r="N277" s="208"/>
      <c r="O277" s="208"/>
      <c r="P277" s="208"/>
      <c r="Q277" s="208"/>
      <c r="R277" s="208"/>
      <c r="S277"/>
      <c r="T277"/>
      <c r="U277"/>
      <c r="X277"/>
    </row>
    <row r="278" spans="3:24" x14ac:dyDescent="0.2">
      <c r="C278" s="6"/>
      <c r="D278" s="125"/>
      <c r="E278" s="125"/>
      <c r="F278"/>
      <c r="G278"/>
      <c r="H278"/>
      <c r="I278"/>
      <c r="J278"/>
      <c r="K278"/>
      <c r="L278"/>
      <c r="M278"/>
      <c r="N278" s="208"/>
      <c r="O278" s="208"/>
      <c r="P278" s="208"/>
      <c r="Q278" s="208"/>
      <c r="R278" s="208"/>
      <c r="S278"/>
      <c r="T278"/>
      <c r="U278"/>
      <c r="X278"/>
    </row>
    <row r="279" spans="3:24" x14ac:dyDescent="0.2">
      <c r="C279" s="6"/>
      <c r="D279" s="125"/>
      <c r="E279" s="125"/>
      <c r="F279"/>
      <c r="G279"/>
      <c r="H279"/>
      <c r="I279"/>
      <c r="J279"/>
      <c r="K279"/>
      <c r="L279"/>
      <c r="M279"/>
      <c r="N279" s="208"/>
      <c r="O279" s="208"/>
      <c r="P279" s="208"/>
      <c r="Q279" s="208"/>
      <c r="R279" s="208"/>
      <c r="S279"/>
      <c r="T279"/>
      <c r="U279"/>
      <c r="X279"/>
    </row>
    <row r="280" spans="3:24" x14ac:dyDescent="0.2">
      <c r="C280" s="6"/>
      <c r="D280" s="125"/>
      <c r="E280" s="125"/>
      <c r="F280"/>
      <c r="G280"/>
      <c r="H280"/>
      <c r="I280"/>
      <c r="J280"/>
      <c r="K280"/>
      <c r="L280"/>
      <c r="M280"/>
      <c r="N280" s="208"/>
      <c r="O280" s="208"/>
      <c r="P280" s="208"/>
      <c r="Q280" s="208"/>
      <c r="R280" s="208"/>
      <c r="S280"/>
      <c r="T280"/>
      <c r="U280"/>
      <c r="X280"/>
    </row>
    <row r="281" spans="3:24" x14ac:dyDescent="0.2">
      <c r="C281" s="6"/>
      <c r="D281" s="125"/>
      <c r="E281" s="125"/>
      <c r="F281"/>
      <c r="G281"/>
      <c r="H281"/>
      <c r="I281"/>
      <c r="J281"/>
      <c r="K281"/>
      <c r="L281"/>
      <c r="M281"/>
      <c r="N281" s="208"/>
      <c r="O281" s="208"/>
      <c r="P281" s="208"/>
      <c r="Q281" s="208"/>
      <c r="R281" s="208"/>
      <c r="S281"/>
      <c r="T281"/>
      <c r="U281"/>
      <c r="X281"/>
    </row>
    <row r="282" spans="3:24" x14ac:dyDescent="0.2">
      <c r="C282" s="6"/>
      <c r="D282" s="125"/>
      <c r="E282" s="125"/>
      <c r="F282"/>
      <c r="G282"/>
      <c r="H282"/>
      <c r="I282"/>
      <c r="J282"/>
      <c r="K282"/>
      <c r="L282"/>
      <c r="M282"/>
      <c r="N282" s="208"/>
      <c r="O282" s="208"/>
      <c r="P282" s="208"/>
      <c r="Q282" s="208"/>
      <c r="R282" s="208"/>
      <c r="S282"/>
      <c r="T282"/>
      <c r="U282"/>
      <c r="X282"/>
    </row>
    <row r="283" spans="3:24" x14ac:dyDescent="0.2">
      <c r="C283" s="6"/>
      <c r="D283" s="125"/>
      <c r="E283" s="125"/>
      <c r="F283"/>
      <c r="G283"/>
      <c r="H283"/>
      <c r="I283"/>
      <c r="J283"/>
      <c r="K283"/>
      <c r="L283"/>
      <c r="M283"/>
      <c r="N283" s="208"/>
      <c r="O283" s="208"/>
      <c r="P283" s="208"/>
      <c r="Q283" s="208"/>
      <c r="R283" s="208"/>
      <c r="S283"/>
      <c r="T283"/>
      <c r="U283"/>
      <c r="X283"/>
    </row>
    <row r="284" spans="3:24" x14ac:dyDescent="0.2">
      <c r="C284" s="6"/>
      <c r="D284" s="125"/>
      <c r="E284" s="125"/>
      <c r="F284"/>
      <c r="G284"/>
      <c r="H284"/>
      <c r="I284"/>
      <c r="J284"/>
      <c r="K284"/>
      <c r="L284"/>
      <c r="M284"/>
      <c r="N284" s="208"/>
      <c r="O284" s="208"/>
      <c r="P284" s="208"/>
      <c r="Q284" s="208"/>
      <c r="R284" s="208"/>
      <c r="S284"/>
      <c r="T284"/>
      <c r="U284"/>
      <c r="X284"/>
    </row>
    <row r="285" spans="3:24" x14ac:dyDescent="0.2">
      <c r="C285" s="6"/>
      <c r="D285" s="125"/>
      <c r="E285" s="125"/>
      <c r="F285"/>
      <c r="G285"/>
      <c r="H285"/>
      <c r="I285"/>
      <c r="J285"/>
      <c r="K285"/>
      <c r="L285"/>
      <c r="M285"/>
      <c r="N285" s="208"/>
      <c r="O285" s="208"/>
      <c r="P285" s="208"/>
      <c r="Q285" s="208"/>
      <c r="R285" s="208"/>
      <c r="S285"/>
      <c r="T285"/>
      <c r="U285"/>
      <c r="X285"/>
    </row>
    <row r="286" spans="3:24" x14ac:dyDescent="0.2">
      <c r="C286" s="6"/>
      <c r="D286" s="125"/>
      <c r="E286" s="125"/>
      <c r="F286"/>
      <c r="G286"/>
      <c r="H286"/>
      <c r="I286"/>
      <c r="J286"/>
      <c r="K286"/>
      <c r="L286"/>
      <c r="M286"/>
      <c r="N286" s="208"/>
      <c r="O286" s="208"/>
      <c r="P286" s="208"/>
      <c r="Q286" s="208"/>
      <c r="R286" s="208"/>
      <c r="S286"/>
      <c r="T286"/>
      <c r="U286"/>
      <c r="X286"/>
    </row>
    <row r="287" spans="3:24" x14ac:dyDescent="0.2">
      <c r="C287" s="6"/>
      <c r="D287" s="125"/>
      <c r="E287" s="125"/>
      <c r="F287"/>
      <c r="G287"/>
      <c r="H287"/>
      <c r="I287"/>
      <c r="J287"/>
      <c r="K287"/>
      <c r="L287"/>
      <c r="M287"/>
      <c r="N287" s="208"/>
      <c r="O287" s="208"/>
      <c r="P287" s="208"/>
      <c r="Q287" s="208"/>
      <c r="R287" s="208"/>
      <c r="S287"/>
      <c r="T287"/>
      <c r="U287"/>
      <c r="X287"/>
    </row>
    <row r="288" spans="3:24" x14ac:dyDescent="0.2">
      <c r="C288" s="6"/>
      <c r="D288" s="125"/>
      <c r="E288" s="125"/>
      <c r="F288"/>
      <c r="G288"/>
      <c r="H288"/>
      <c r="I288"/>
      <c r="J288"/>
      <c r="K288"/>
      <c r="L288"/>
      <c r="M288"/>
      <c r="N288" s="208"/>
      <c r="O288" s="208"/>
      <c r="P288" s="208"/>
      <c r="Q288" s="208"/>
      <c r="R288" s="208"/>
      <c r="S288"/>
      <c r="T288"/>
      <c r="U288"/>
      <c r="X288"/>
    </row>
    <row r="289" spans="3:24" x14ac:dyDescent="0.2">
      <c r="C289" s="6"/>
      <c r="D289" s="125"/>
      <c r="E289" s="125"/>
      <c r="F289"/>
      <c r="G289"/>
      <c r="H289"/>
      <c r="I289"/>
      <c r="J289"/>
      <c r="K289"/>
      <c r="L289"/>
      <c r="M289"/>
      <c r="N289" s="208"/>
      <c r="O289" s="208"/>
      <c r="P289" s="208"/>
      <c r="Q289" s="208"/>
      <c r="R289" s="208"/>
      <c r="S289"/>
      <c r="T289"/>
      <c r="U289"/>
      <c r="X289"/>
    </row>
    <row r="290" spans="3:24" x14ac:dyDescent="0.2">
      <c r="C290" s="6"/>
      <c r="D290" s="125"/>
      <c r="E290" s="125"/>
      <c r="F290"/>
      <c r="G290"/>
      <c r="H290"/>
      <c r="I290"/>
      <c r="J290"/>
      <c r="K290"/>
      <c r="L290"/>
      <c r="M290"/>
      <c r="N290" s="208"/>
      <c r="O290" s="208"/>
      <c r="P290" s="208"/>
      <c r="Q290" s="208"/>
      <c r="R290" s="208"/>
      <c r="S290"/>
      <c r="T290"/>
      <c r="U290"/>
      <c r="X290"/>
    </row>
    <row r="291" spans="3:24" x14ac:dyDescent="0.2">
      <c r="C291" s="6"/>
      <c r="D291" s="125"/>
      <c r="E291" s="125"/>
      <c r="F291"/>
      <c r="G291"/>
      <c r="H291"/>
      <c r="I291"/>
      <c r="J291"/>
      <c r="K291"/>
      <c r="L291"/>
      <c r="M291"/>
      <c r="N291" s="208"/>
      <c r="O291" s="208"/>
      <c r="P291" s="208"/>
      <c r="Q291" s="208"/>
      <c r="R291" s="208"/>
      <c r="S291"/>
      <c r="T291"/>
      <c r="U291"/>
      <c r="X291"/>
    </row>
    <row r="292" spans="3:24" x14ac:dyDescent="0.2">
      <c r="C292" s="6"/>
      <c r="D292" s="125"/>
      <c r="E292" s="125"/>
      <c r="F292"/>
      <c r="G292"/>
      <c r="H292"/>
      <c r="I292"/>
      <c r="J292"/>
      <c r="K292"/>
      <c r="L292"/>
      <c r="M292"/>
      <c r="N292" s="208"/>
      <c r="O292" s="208"/>
      <c r="P292" s="208"/>
      <c r="Q292" s="208"/>
      <c r="R292" s="208"/>
      <c r="S292"/>
      <c r="T292"/>
      <c r="U292"/>
      <c r="X292"/>
    </row>
    <row r="293" spans="3:24" x14ac:dyDescent="0.2">
      <c r="C293" s="6"/>
      <c r="D293" s="125"/>
      <c r="E293" s="125"/>
      <c r="F293"/>
      <c r="G293"/>
      <c r="H293"/>
      <c r="I293"/>
      <c r="J293"/>
      <c r="K293"/>
      <c r="L293"/>
      <c r="M293"/>
      <c r="N293" s="208"/>
      <c r="O293" s="208"/>
      <c r="P293" s="208"/>
      <c r="Q293" s="208"/>
      <c r="R293" s="208"/>
      <c r="S293"/>
      <c r="T293"/>
      <c r="U293"/>
      <c r="X293"/>
    </row>
    <row r="294" spans="3:24" x14ac:dyDescent="0.2">
      <c r="C294" s="6"/>
      <c r="D294" s="125"/>
      <c r="E294" s="125"/>
      <c r="F294"/>
      <c r="G294"/>
      <c r="H294"/>
      <c r="I294"/>
      <c r="J294"/>
      <c r="K294"/>
      <c r="L294"/>
      <c r="M294"/>
      <c r="N294" s="208"/>
      <c r="O294" s="208"/>
      <c r="P294" s="208"/>
      <c r="Q294" s="208"/>
      <c r="R294" s="208"/>
      <c r="S294"/>
      <c r="T294"/>
      <c r="U294"/>
      <c r="X294"/>
    </row>
    <row r="295" spans="3:24" x14ac:dyDescent="0.2">
      <c r="C295" s="6"/>
      <c r="D295" s="125"/>
      <c r="E295" s="125"/>
      <c r="F295"/>
      <c r="G295"/>
      <c r="H295"/>
      <c r="I295"/>
      <c r="J295"/>
      <c r="K295"/>
      <c r="L295"/>
      <c r="M295"/>
      <c r="N295" s="208"/>
      <c r="O295" s="208"/>
      <c r="P295" s="208"/>
      <c r="Q295" s="208"/>
      <c r="R295" s="208"/>
      <c r="S295"/>
      <c r="T295"/>
      <c r="U295"/>
      <c r="X295"/>
    </row>
    <row r="296" spans="3:24" x14ac:dyDescent="0.2">
      <c r="C296" s="6"/>
      <c r="D296" s="125"/>
      <c r="E296" s="125"/>
      <c r="F296"/>
      <c r="G296"/>
      <c r="H296"/>
      <c r="I296"/>
      <c r="J296"/>
      <c r="K296"/>
      <c r="L296"/>
      <c r="M296"/>
      <c r="N296" s="208"/>
      <c r="O296" s="208"/>
      <c r="P296" s="208"/>
      <c r="Q296" s="208"/>
      <c r="R296" s="208"/>
      <c r="S296"/>
      <c r="T296"/>
      <c r="U296"/>
      <c r="X296"/>
    </row>
    <row r="297" spans="3:24" x14ac:dyDescent="0.2">
      <c r="C297" s="6"/>
      <c r="D297" s="125"/>
      <c r="E297" s="125"/>
      <c r="F297"/>
      <c r="G297"/>
      <c r="H297"/>
      <c r="I297"/>
      <c r="J297"/>
      <c r="K297"/>
      <c r="L297"/>
      <c r="M297"/>
      <c r="N297" s="208"/>
      <c r="O297" s="208"/>
      <c r="P297" s="208"/>
      <c r="Q297" s="208"/>
      <c r="R297" s="208"/>
      <c r="S297"/>
      <c r="T297"/>
      <c r="U297"/>
      <c r="X297"/>
    </row>
    <row r="298" spans="3:24" x14ac:dyDescent="0.2">
      <c r="C298" s="6"/>
      <c r="D298" s="125"/>
      <c r="E298" s="125"/>
      <c r="F298"/>
      <c r="G298"/>
      <c r="H298"/>
      <c r="I298"/>
      <c r="J298"/>
      <c r="K298"/>
      <c r="L298"/>
      <c r="M298"/>
      <c r="N298" s="208"/>
      <c r="O298" s="208"/>
      <c r="P298" s="208"/>
      <c r="Q298" s="208"/>
      <c r="R298" s="208"/>
      <c r="S298"/>
      <c r="T298"/>
      <c r="U298"/>
      <c r="X298"/>
    </row>
    <row r="299" spans="3:24" x14ac:dyDescent="0.2">
      <c r="C299" s="6"/>
      <c r="D299" s="125"/>
      <c r="E299" s="125"/>
      <c r="F299"/>
      <c r="G299"/>
      <c r="H299"/>
      <c r="I299"/>
      <c r="J299"/>
      <c r="K299"/>
      <c r="L299"/>
      <c r="M299"/>
      <c r="N299" s="208"/>
      <c r="O299" s="208"/>
      <c r="P299" s="208"/>
      <c r="Q299" s="208"/>
      <c r="R299" s="208"/>
      <c r="S299"/>
      <c r="T299"/>
      <c r="U299"/>
      <c r="X299"/>
    </row>
    <row r="300" spans="3:24" x14ac:dyDescent="0.2">
      <c r="C300" s="6"/>
      <c r="D300" s="125"/>
      <c r="E300" s="125"/>
      <c r="F300"/>
      <c r="G300"/>
      <c r="H300"/>
      <c r="I300"/>
      <c r="J300"/>
      <c r="K300"/>
      <c r="L300"/>
      <c r="M300"/>
      <c r="N300" s="208"/>
      <c r="O300" s="208"/>
      <c r="P300" s="208"/>
      <c r="Q300" s="208"/>
      <c r="R300" s="208"/>
      <c r="S300"/>
      <c r="T300"/>
      <c r="U300"/>
      <c r="X300"/>
    </row>
    <row r="301" spans="3:24" x14ac:dyDescent="0.2">
      <c r="C301" s="6"/>
      <c r="D301" s="125"/>
      <c r="E301" s="125"/>
      <c r="F301"/>
      <c r="G301"/>
      <c r="H301"/>
      <c r="I301"/>
      <c r="J301"/>
      <c r="K301"/>
      <c r="L301"/>
      <c r="M301"/>
      <c r="N301" s="208"/>
      <c r="O301" s="208"/>
      <c r="P301" s="208"/>
      <c r="Q301" s="208"/>
      <c r="R301" s="208"/>
      <c r="S301"/>
      <c r="T301"/>
      <c r="U301"/>
      <c r="X301"/>
    </row>
    <row r="302" spans="3:24" x14ac:dyDescent="0.2">
      <c r="C302" s="6"/>
      <c r="D302" s="125"/>
      <c r="E302" s="125"/>
      <c r="F302"/>
      <c r="G302"/>
      <c r="H302"/>
      <c r="I302"/>
      <c r="J302"/>
      <c r="K302"/>
      <c r="L302"/>
      <c r="M302"/>
      <c r="N302" s="208"/>
      <c r="O302" s="208"/>
      <c r="P302" s="208"/>
      <c r="Q302" s="208"/>
      <c r="R302" s="208"/>
      <c r="S302"/>
      <c r="T302"/>
      <c r="U302"/>
      <c r="X302"/>
    </row>
    <row r="303" spans="3:24" x14ac:dyDescent="0.2">
      <c r="C303" s="6"/>
      <c r="D303" s="125"/>
      <c r="E303" s="125"/>
      <c r="F303"/>
      <c r="G303"/>
      <c r="H303"/>
      <c r="I303"/>
      <c r="J303"/>
      <c r="K303"/>
      <c r="L303"/>
      <c r="M303"/>
      <c r="N303" s="208"/>
      <c r="O303" s="208"/>
      <c r="P303" s="208"/>
      <c r="Q303" s="208"/>
      <c r="R303" s="208"/>
      <c r="S303"/>
      <c r="T303"/>
      <c r="U303"/>
      <c r="X303"/>
    </row>
    <row r="304" spans="3:24" x14ac:dyDescent="0.2">
      <c r="C304" s="6"/>
      <c r="D304" s="125"/>
      <c r="E304" s="125"/>
      <c r="F304"/>
      <c r="G304"/>
      <c r="H304"/>
      <c r="I304"/>
      <c r="J304"/>
      <c r="K304"/>
      <c r="L304"/>
      <c r="M304"/>
      <c r="N304" s="208"/>
      <c r="O304" s="208"/>
      <c r="P304" s="208"/>
      <c r="Q304" s="208"/>
      <c r="R304" s="208"/>
      <c r="S304"/>
      <c r="T304"/>
      <c r="U304"/>
      <c r="X304"/>
    </row>
    <row r="305" spans="3:24" x14ac:dyDescent="0.2">
      <c r="C305" s="6"/>
      <c r="D305" s="125"/>
      <c r="E305" s="125"/>
      <c r="F305"/>
      <c r="G305"/>
      <c r="H305"/>
      <c r="I305"/>
      <c r="J305"/>
      <c r="K305"/>
      <c r="L305"/>
      <c r="M305"/>
      <c r="N305" s="208"/>
      <c r="O305" s="208"/>
      <c r="P305" s="208"/>
      <c r="Q305" s="208"/>
      <c r="R305" s="208"/>
      <c r="S305"/>
      <c r="T305"/>
      <c r="U305"/>
      <c r="X305"/>
    </row>
    <row r="306" spans="3:24" x14ac:dyDescent="0.2">
      <c r="C306" s="6"/>
      <c r="D306" s="125"/>
      <c r="E306" s="125"/>
      <c r="F306"/>
      <c r="G306"/>
      <c r="H306"/>
      <c r="I306"/>
      <c r="J306"/>
      <c r="K306"/>
      <c r="L306"/>
      <c r="M306"/>
      <c r="N306" s="208"/>
      <c r="O306" s="208"/>
      <c r="P306" s="208"/>
      <c r="Q306" s="208"/>
      <c r="R306" s="208"/>
      <c r="S306"/>
      <c r="T306"/>
      <c r="U306"/>
      <c r="X306"/>
    </row>
    <row r="307" spans="3:24" x14ac:dyDescent="0.2">
      <c r="C307" s="6"/>
      <c r="D307" s="125"/>
      <c r="E307" s="125"/>
      <c r="F307"/>
      <c r="G307"/>
      <c r="H307"/>
      <c r="I307"/>
      <c r="J307"/>
      <c r="K307"/>
      <c r="L307"/>
      <c r="M307"/>
      <c r="N307" s="208"/>
      <c r="O307" s="208"/>
      <c r="P307" s="208"/>
      <c r="Q307" s="208"/>
      <c r="R307" s="208"/>
      <c r="S307"/>
      <c r="T307"/>
      <c r="U307"/>
      <c r="X307"/>
    </row>
    <row r="308" spans="3:24" x14ac:dyDescent="0.2">
      <c r="C308" s="6"/>
      <c r="D308" s="125"/>
      <c r="E308" s="125"/>
      <c r="F308"/>
      <c r="G308"/>
      <c r="H308"/>
      <c r="I308"/>
      <c r="J308"/>
      <c r="K308"/>
      <c r="L308"/>
      <c r="M308"/>
      <c r="N308" s="208"/>
      <c r="O308" s="208"/>
      <c r="P308" s="208"/>
      <c r="Q308" s="208"/>
      <c r="R308" s="208"/>
      <c r="S308"/>
      <c r="T308"/>
      <c r="U308"/>
      <c r="X308"/>
    </row>
    <row r="309" spans="3:24" x14ac:dyDescent="0.2">
      <c r="C309" s="6"/>
      <c r="D309" s="125"/>
      <c r="E309" s="125"/>
      <c r="F309"/>
      <c r="G309"/>
      <c r="H309"/>
      <c r="I309"/>
      <c r="J309"/>
      <c r="K309"/>
      <c r="L309"/>
      <c r="M309"/>
      <c r="N309" s="208"/>
      <c r="O309" s="208"/>
      <c r="P309" s="208"/>
      <c r="Q309" s="208"/>
      <c r="R309" s="208"/>
      <c r="S309"/>
      <c r="T309"/>
      <c r="U309"/>
      <c r="X309"/>
    </row>
    <row r="310" spans="3:24" x14ac:dyDescent="0.2">
      <c r="C310" s="6"/>
      <c r="D310" s="125"/>
      <c r="E310" s="125"/>
      <c r="F310"/>
      <c r="G310"/>
      <c r="H310"/>
      <c r="I310"/>
      <c r="J310"/>
      <c r="K310"/>
      <c r="L310"/>
      <c r="M310"/>
      <c r="N310" s="208"/>
      <c r="O310" s="208"/>
      <c r="P310" s="208"/>
      <c r="Q310" s="208"/>
      <c r="R310" s="208"/>
      <c r="S310"/>
      <c r="T310"/>
      <c r="U310"/>
      <c r="X310"/>
    </row>
    <row r="311" spans="3:24" x14ac:dyDescent="0.2">
      <c r="C311" s="6"/>
      <c r="D311" s="125"/>
      <c r="E311" s="125"/>
      <c r="F311"/>
      <c r="G311"/>
      <c r="H311"/>
      <c r="I311"/>
      <c r="J311"/>
      <c r="K311"/>
      <c r="L311"/>
      <c r="M311"/>
      <c r="N311" s="208"/>
      <c r="O311" s="208"/>
      <c r="P311" s="208"/>
      <c r="Q311" s="208"/>
      <c r="R311" s="208"/>
      <c r="S311"/>
      <c r="T311"/>
      <c r="U311"/>
      <c r="X311"/>
    </row>
    <row r="312" spans="3:24" x14ac:dyDescent="0.2">
      <c r="C312" s="6"/>
      <c r="D312" s="125"/>
      <c r="E312" s="125"/>
      <c r="F312"/>
      <c r="G312"/>
      <c r="H312"/>
      <c r="I312"/>
      <c r="J312"/>
      <c r="K312"/>
      <c r="L312"/>
      <c r="M312"/>
      <c r="N312" s="208"/>
      <c r="O312" s="208"/>
      <c r="P312" s="208"/>
      <c r="Q312" s="208"/>
      <c r="R312" s="208"/>
      <c r="S312"/>
      <c r="T312"/>
      <c r="U312"/>
      <c r="X312"/>
    </row>
    <row r="313" spans="3:24" x14ac:dyDescent="0.2">
      <c r="C313" s="6"/>
      <c r="D313" s="125"/>
      <c r="E313" s="125"/>
      <c r="F313"/>
      <c r="G313"/>
      <c r="H313"/>
      <c r="I313"/>
      <c r="J313"/>
      <c r="K313"/>
      <c r="L313"/>
      <c r="M313"/>
      <c r="N313" s="208"/>
      <c r="O313" s="208"/>
      <c r="P313" s="208"/>
      <c r="Q313" s="208"/>
      <c r="R313" s="208"/>
      <c r="S313"/>
      <c r="T313"/>
      <c r="U313"/>
      <c r="X313"/>
    </row>
    <row r="314" spans="3:24" x14ac:dyDescent="0.2">
      <c r="C314" s="6"/>
      <c r="D314" s="125"/>
      <c r="E314" s="125"/>
      <c r="F314"/>
      <c r="G314"/>
      <c r="H314"/>
      <c r="I314"/>
      <c r="J314"/>
      <c r="K314"/>
      <c r="L314"/>
      <c r="M314"/>
      <c r="N314" s="208"/>
      <c r="O314" s="208"/>
      <c r="P314" s="208"/>
      <c r="Q314" s="208"/>
      <c r="R314" s="208"/>
      <c r="S314"/>
      <c r="T314"/>
      <c r="U314"/>
      <c r="X314"/>
    </row>
    <row r="315" spans="3:24" x14ac:dyDescent="0.2">
      <c r="C315" s="6"/>
      <c r="D315" s="125"/>
      <c r="E315" s="125"/>
      <c r="F315"/>
      <c r="G315"/>
      <c r="H315"/>
      <c r="I315"/>
      <c r="J315"/>
      <c r="K315"/>
      <c r="L315"/>
      <c r="M315"/>
      <c r="N315" s="208"/>
      <c r="O315" s="208"/>
      <c r="P315" s="208"/>
      <c r="Q315" s="208"/>
      <c r="R315" s="208"/>
      <c r="S315"/>
      <c r="T315"/>
      <c r="U315"/>
      <c r="X315"/>
    </row>
    <row r="316" spans="3:24" x14ac:dyDescent="0.2">
      <c r="C316" s="6"/>
      <c r="D316" s="125"/>
      <c r="E316" s="125"/>
      <c r="F316"/>
      <c r="G316"/>
      <c r="H316"/>
      <c r="I316"/>
      <c r="J316"/>
      <c r="K316"/>
      <c r="L316"/>
      <c r="M316"/>
      <c r="N316" s="208"/>
      <c r="O316" s="208"/>
      <c r="P316" s="208"/>
      <c r="Q316" s="208"/>
      <c r="R316" s="208"/>
      <c r="S316"/>
      <c r="T316"/>
      <c r="U316"/>
      <c r="X316"/>
    </row>
    <row r="317" spans="3:24" x14ac:dyDescent="0.2">
      <c r="C317" s="6"/>
      <c r="D317" s="125"/>
      <c r="E317" s="125"/>
      <c r="F317"/>
      <c r="G317"/>
      <c r="H317"/>
      <c r="I317"/>
      <c r="J317"/>
      <c r="K317"/>
      <c r="L317"/>
      <c r="M317"/>
      <c r="N317" s="208"/>
      <c r="O317" s="208"/>
      <c r="P317" s="208"/>
      <c r="Q317" s="208"/>
      <c r="R317" s="208"/>
      <c r="S317"/>
      <c r="T317"/>
      <c r="U317"/>
      <c r="X317"/>
    </row>
    <row r="318" spans="3:24" x14ac:dyDescent="0.2">
      <c r="C318" s="6"/>
      <c r="D318" s="125"/>
      <c r="E318" s="125"/>
      <c r="F318"/>
      <c r="G318"/>
      <c r="H318"/>
      <c r="I318"/>
      <c r="J318"/>
      <c r="K318"/>
      <c r="L318"/>
      <c r="M318"/>
      <c r="N318" s="208"/>
      <c r="O318" s="208"/>
      <c r="P318" s="208"/>
      <c r="Q318" s="208"/>
      <c r="R318" s="208"/>
      <c r="S318"/>
      <c r="T318"/>
      <c r="U318"/>
      <c r="X318"/>
    </row>
    <row r="319" spans="3:24" x14ac:dyDescent="0.2">
      <c r="C319" s="6"/>
      <c r="D319" s="125"/>
      <c r="E319" s="125"/>
      <c r="F319"/>
      <c r="G319"/>
      <c r="H319"/>
      <c r="I319"/>
      <c r="J319"/>
      <c r="K319"/>
      <c r="L319"/>
      <c r="M319"/>
      <c r="N319" s="208"/>
      <c r="O319" s="208"/>
      <c r="P319" s="208"/>
      <c r="Q319" s="208"/>
      <c r="R319" s="208"/>
      <c r="S319"/>
      <c r="T319"/>
      <c r="U319"/>
      <c r="X319"/>
    </row>
    <row r="320" spans="3:24" x14ac:dyDescent="0.2">
      <c r="C320" s="6"/>
      <c r="D320" s="125"/>
      <c r="E320" s="125"/>
      <c r="F320"/>
      <c r="G320"/>
      <c r="H320"/>
      <c r="I320"/>
      <c r="J320"/>
      <c r="K320"/>
      <c r="L320"/>
      <c r="M320"/>
      <c r="N320" s="208"/>
      <c r="O320" s="208"/>
      <c r="P320" s="208"/>
      <c r="Q320" s="208"/>
      <c r="R320" s="208"/>
      <c r="S320"/>
      <c r="T320"/>
      <c r="U320"/>
      <c r="X320"/>
    </row>
    <row r="321" spans="3:24" x14ac:dyDescent="0.2">
      <c r="C321" s="6"/>
      <c r="D321" s="125"/>
      <c r="E321" s="125"/>
      <c r="F321"/>
      <c r="G321"/>
      <c r="H321"/>
      <c r="I321"/>
      <c r="J321"/>
      <c r="K321"/>
      <c r="L321"/>
      <c r="M321"/>
      <c r="N321" s="208"/>
      <c r="O321" s="208"/>
      <c r="P321" s="208"/>
      <c r="Q321" s="208"/>
      <c r="R321" s="208"/>
      <c r="S321"/>
      <c r="T321"/>
      <c r="U321"/>
      <c r="X321"/>
    </row>
    <row r="322" spans="3:24" x14ac:dyDescent="0.2">
      <c r="C322" s="6"/>
      <c r="D322" s="125"/>
      <c r="E322" s="125"/>
      <c r="F322"/>
      <c r="G322"/>
      <c r="H322"/>
      <c r="I322"/>
      <c r="J322"/>
      <c r="K322"/>
      <c r="L322"/>
      <c r="M322"/>
      <c r="N322" s="208"/>
      <c r="O322" s="208"/>
      <c r="P322" s="208"/>
      <c r="Q322" s="208"/>
      <c r="R322" s="208"/>
      <c r="S322"/>
      <c r="T322"/>
      <c r="U322"/>
      <c r="X322"/>
    </row>
    <row r="323" spans="3:24" x14ac:dyDescent="0.2">
      <c r="C323" s="6"/>
      <c r="D323" s="125"/>
      <c r="E323" s="125"/>
      <c r="F323"/>
      <c r="G323"/>
      <c r="H323"/>
      <c r="I323"/>
      <c r="J323"/>
      <c r="K323"/>
      <c r="L323"/>
      <c r="M323"/>
      <c r="N323" s="208"/>
      <c r="O323" s="208"/>
      <c r="P323" s="208"/>
      <c r="Q323" s="208"/>
      <c r="R323" s="208"/>
      <c r="S323"/>
      <c r="T323"/>
      <c r="U323"/>
      <c r="X323"/>
    </row>
    <row r="324" spans="3:24" x14ac:dyDescent="0.2">
      <c r="C324" s="6"/>
      <c r="D324" s="125"/>
      <c r="E324" s="125"/>
      <c r="F324"/>
      <c r="G324"/>
      <c r="H324"/>
      <c r="I324"/>
      <c r="J324"/>
      <c r="K324"/>
      <c r="L324"/>
      <c r="M324"/>
      <c r="N324" s="208"/>
      <c r="O324" s="208"/>
      <c r="P324" s="208"/>
      <c r="Q324" s="208"/>
      <c r="R324" s="208"/>
      <c r="S324"/>
      <c r="T324"/>
      <c r="U324"/>
      <c r="X324"/>
    </row>
    <row r="325" spans="3:24" x14ac:dyDescent="0.2">
      <c r="C325" s="6"/>
      <c r="D325" s="125"/>
      <c r="E325" s="125"/>
      <c r="F325"/>
      <c r="G325"/>
      <c r="H325"/>
      <c r="I325"/>
      <c r="J325"/>
      <c r="K325"/>
      <c r="L325"/>
      <c r="M325"/>
      <c r="N325" s="208"/>
      <c r="O325" s="208"/>
      <c r="P325" s="208"/>
      <c r="Q325" s="208"/>
      <c r="R325" s="208"/>
      <c r="S325"/>
      <c r="T325"/>
      <c r="U325"/>
      <c r="X325"/>
    </row>
    <row r="326" spans="3:24" x14ac:dyDescent="0.2">
      <c r="C326" s="6"/>
      <c r="D326" s="125"/>
      <c r="E326" s="125"/>
      <c r="F326"/>
      <c r="G326"/>
      <c r="H326"/>
      <c r="I326"/>
      <c r="J326"/>
      <c r="K326"/>
      <c r="L326"/>
      <c r="M326"/>
      <c r="N326" s="208"/>
      <c r="O326" s="208"/>
      <c r="P326" s="208"/>
      <c r="Q326" s="208"/>
      <c r="R326" s="208"/>
      <c r="S326"/>
      <c r="T326"/>
      <c r="U326"/>
      <c r="X326"/>
    </row>
    <row r="327" spans="3:24" x14ac:dyDescent="0.2">
      <c r="C327" s="6"/>
      <c r="D327" s="125"/>
      <c r="E327" s="125"/>
      <c r="F327"/>
      <c r="G327"/>
      <c r="H327"/>
      <c r="I327"/>
      <c r="J327"/>
      <c r="K327"/>
      <c r="L327"/>
      <c r="M327"/>
      <c r="N327" s="208"/>
      <c r="O327" s="208"/>
      <c r="P327" s="208"/>
      <c r="Q327" s="208"/>
      <c r="R327" s="208"/>
      <c r="S327"/>
      <c r="T327"/>
      <c r="U327"/>
      <c r="X327"/>
    </row>
    <row r="328" spans="3:24" x14ac:dyDescent="0.2">
      <c r="C328" s="6"/>
      <c r="D328" s="125"/>
      <c r="E328" s="125"/>
      <c r="F328"/>
      <c r="G328"/>
      <c r="H328"/>
      <c r="I328"/>
      <c r="J328"/>
      <c r="K328"/>
      <c r="L328"/>
      <c r="M328"/>
      <c r="N328" s="208"/>
      <c r="O328" s="208"/>
      <c r="P328" s="208"/>
      <c r="Q328" s="208"/>
      <c r="R328" s="208"/>
      <c r="S328"/>
      <c r="T328"/>
      <c r="U328"/>
      <c r="X328"/>
    </row>
    <row r="329" spans="3:24" x14ac:dyDescent="0.2">
      <c r="C329" s="6"/>
      <c r="D329" s="125"/>
      <c r="E329" s="125"/>
      <c r="F329"/>
      <c r="G329"/>
      <c r="H329"/>
      <c r="I329"/>
      <c r="J329"/>
      <c r="K329"/>
      <c r="L329"/>
      <c r="M329"/>
      <c r="N329" s="208"/>
      <c r="O329" s="208"/>
      <c r="P329" s="208"/>
      <c r="Q329" s="208"/>
      <c r="R329" s="208"/>
      <c r="S329"/>
      <c r="T329"/>
      <c r="U329"/>
      <c r="X329"/>
    </row>
    <row r="330" spans="3:24" x14ac:dyDescent="0.2">
      <c r="C330" s="6"/>
      <c r="D330" s="125"/>
      <c r="E330" s="125"/>
      <c r="F330"/>
      <c r="G330"/>
      <c r="H330"/>
      <c r="I330"/>
      <c r="J330"/>
      <c r="K330"/>
      <c r="L330"/>
      <c r="M330"/>
      <c r="N330" s="208"/>
      <c r="O330" s="208"/>
      <c r="P330" s="208"/>
      <c r="Q330" s="208"/>
      <c r="R330" s="208"/>
      <c r="S330"/>
      <c r="T330"/>
      <c r="U330"/>
      <c r="X330"/>
    </row>
    <row r="331" spans="3:24" x14ac:dyDescent="0.2">
      <c r="C331" s="6"/>
      <c r="D331" s="125"/>
      <c r="E331" s="125"/>
      <c r="F331"/>
      <c r="G331"/>
      <c r="H331"/>
      <c r="I331"/>
      <c r="J331"/>
      <c r="K331"/>
      <c r="L331"/>
      <c r="M331"/>
      <c r="N331" s="208"/>
      <c r="O331" s="208"/>
      <c r="P331" s="208"/>
      <c r="Q331" s="208"/>
      <c r="R331" s="208"/>
      <c r="S331"/>
      <c r="T331"/>
      <c r="U331"/>
      <c r="X331"/>
    </row>
    <row r="332" spans="3:24" x14ac:dyDescent="0.2">
      <c r="C332" s="6"/>
      <c r="D332" s="125"/>
      <c r="E332" s="125"/>
      <c r="F332"/>
      <c r="G332"/>
      <c r="H332"/>
      <c r="I332"/>
      <c r="J332"/>
      <c r="K332"/>
      <c r="L332"/>
      <c r="M332"/>
      <c r="N332" s="208"/>
      <c r="O332" s="208"/>
      <c r="P332" s="208"/>
      <c r="Q332" s="208"/>
      <c r="R332" s="208"/>
      <c r="S332"/>
      <c r="T332"/>
      <c r="U332"/>
      <c r="X332"/>
    </row>
    <row r="333" spans="3:24" x14ac:dyDescent="0.2">
      <c r="C333" s="6"/>
      <c r="D333" s="125"/>
      <c r="E333" s="125"/>
      <c r="F333"/>
      <c r="G333"/>
      <c r="H333"/>
      <c r="I333"/>
      <c r="J333"/>
      <c r="K333"/>
      <c r="L333"/>
      <c r="M333"/>
      <c r="N333" s="208"/>
      <c r="O333" s="208"/>
      <c r="P333" s="208"/>
      <c r="Q333" s="208"/>
      <c r="R333" s="208"/>
      <c r="S333"/>
      <c r="T333"/>
      <c r="U333"/>
      <c r="X333"/>
    </row>
    <row r="334" spans="3:24" x14ac:dyDescent="0.2">
      <c r="C334" s="6"/>
      <c r="D334" s="125"/>
      <c r="E334" s="125"/>
      <c r="F334"/>
      <c r="G334"/>
      <c r="H334"/>
      <c r="I334"/>
      <c r="J334"/>
      <c r="K334"/>
      <c r="L334"/>
      <c r="M334"/>
      <c r="N334" s="208"/>
      <c r="O334" s="208"/>
      <c r="P334" s="208"/>
      <c r="Q334" s="208"/>
      <c r="R334" s="208"/>
      <c r="S334"/>
      <c r="T334"/>
      <c r="U334"/>
      <c r="X334"/>
    </row>
    <row r="335" spans="3:24" x14ac:dyDescent="0.2">
      <c r="C335" s="6"/>
      <c r="D335" s="125"/>
      <c r="E335" s="125"/>
      <c r="F335"/>
      <c r="G335"/>
      <c r="H335"/>
      <c r="I335"/>
      <c r="J335"/>
      <c r="K335"/>
      <c r="L335"/>
      <c r="M335"/>
      <c r="N335" s="208"/>
      <c r="O335" s="208"/>
      <c r="P335" s="208"/>
      <c r="Q335" s="208"/>
      <c r="R335" s="208"/>
      <c r="S335"/>
      <c r="T335"/>
      <c r="U335"/>
      <c r="X335"/>
    </row>
    <row r="336" spans="3:24" x14ac:dyDescent="0.2">
      <c r="C336" s="6"/>
      <c r="D336" s="125"/>
      <c r="E336" s="125"/>
      <c r="F336"/>
      <c r="G336"/>
      <c r="H336"/>
      <c r="I336"/>
      <c r="J336"/>
      <c r="K336"/>
      <c r="L336"/>
      <c r="M336"/>
      <c r="N336" s="208"/>
      <c r="O336" s="208"/>
      <c r="P336" s="208"/>
      <c r="Q336" s="208"/>
      <c r="R336" s="208"/>
      <c r="S336"/>
      <c r="T336"/>
      <c r="U336"/>
      <c r="X336"/>
    </row>
    <row r="337" spans="3:24" x14ac:dyDescent="0.2">
      <c r="C337" s="6"/>
      <c r="D337" s="125"/>
      <c r="E337" s="125"/>
      <c r="F337"/>
      <c r="G337"/>
      <c r="H337"/>
      <c r="I337"/>
      <c r="J337"/>
      <c r="K337"/>
      <c r="L337"/>
      <c r="M337"/>
      <c r="N337" s="208"/>
      <c r="O337" s="208"/>
      <c r="P337" s="208"/>
      <c r="Q337" s="208"/>
      <c r="R337" s="208"/>
      <c r="S337"/>
      <c r="T337"/>
      <c r="U337"/>
      <c r="X337"/>
    </row>
    <row r="338" spans="3:24" x14ac:dyDescent="0.2">
      <c r="C338" s="6"/>
      <c r="D338" s="125"/>
      <c r="E338" s="125"/>
      <c r="F338"/>
      <c r="G338"/>
      <c r="H338"/>
      <c r="I338"/>
      <c r="J338"/>
      <c r="K338"/>
      <c r="L338"/>
      <c r="M338"/>
      <c r="N338" s="208"/>
      <c r="O338" s="208"/>
      <c r="P338" s="208"/>
      <c r="Q338" s="208"/>
      <c r="R338" s="208"/>
      <c r="S338"/>
      <c r="T338"/>
      <c r="U338"/>
      <c r="X338"/>
    </row>
    <row r="339" spans="3:24" x14ac:dyDescent="0.2">
      <c r="C339" s="6"/>
      <c r="D339" s="125"/>
      <c r="E339" s="125"/>
      <c r="F339"/>
      <c r="G339"/>
      <c r="H339"/>
      <c r="I339"/>
      <c r="J339"/>
      <c r="K339"/>
      <c r="L339"/>
      <c r="M339"/>
      <c r="N339" s="208"/>
      <c r="O339" s="208"/>
      <c r="P339" s="208"/>
      <c r="Q339" s="208"/>
      <c r="R339" s="208"/>
      <c r="S339"/>
      <c r="T339"/>
      <c r="U339"/>
      <c r="X339"/>
    </row>
    <row r="340" spans="3:24" x14ac:dyDescent="0.2">
      <c r="C340" s="6"/>
      <c r="D340" s="125"/>
      <c r="E340" s="125"/>
      <c r="F340"/>
      <c r="G340"/>
      <c r="H340"/>
      <c r="I340"/>
      <c r="J340"/>
      <c r="K340"/>
      <c r="L340"/>
      <c r="M340"/>
      <c r="N340" s="208"/>
      <c r="O340" s="208"/>
      <c r="P340" s="208"/>
      <c r="Q340" s="208"/>
      <c r="R340" s="208"/>
      <c r="S340"/>
      <c r="T340"/>
      <c r="U340"/>
      <c r="X340"/>
    </row>
    <row r="341" spans="3:24" x14ac:dyDescent="0.2">
      <c r="C341" s="6"/>
      <c r="D341" s="125"/>
      <c r="E341" s="125"/>
      <c r="F341"/>
      <c r="G341"/>
      <c r="H341"/>
      <c r="I341"/>
      <c r="J341"/>
      <c r="K341"/>
      <c r="L341"/>
      <c r="M341"/>
      <c r="N341" s="208"/>
      <c r="O341" s="208"/>
      <c r="P341" s="208"/>
      <c r="Q341" s="208"/>
      <c r="R341" s="208"/>
      <c r="S341"/>
      <c r="T341"/>
      <c r="U341"/>
      <c r="X341"/>
    </row>
    <row r="342" spans="3:24" x14ac:dyDescent="0.2">
      <c r="C342" s="6"/>
      <c r="D342" s="125"/>
      <c r="E342" s="125"/>
      <c r="F342"/>
      <c r="G342"/>
      <c r="H342"/>
      <c r="I342"/>
      <c r="J342"/>
      <c r="K342"/>
      <c r="L342"/>
      <c r="M342"/>
      <c r="N342" s="208"/>
      <c r="O342" s="208"/>
      <c r="P342" s="208"/>
      <c r="Q342" s="208"/>
      <c r="R342" s="208"/>
      <c r="S342"/>
      <c r="T342"/>
      <c r="U342"/>
      <c r="X342"/>
    </row>
    <row r="343" spans="3:24" x14ac:dyDescent="0.2">
      <c r="C343" s="6"/>
      <c r="D343" s="125"/>
      <c r="E343" s="125"/>
      <c r="F343"/>
      <c r="G343"/>
      <c r="H343"/>
      <c r="I343"/>
      <c r="J343"/>
      <c r="K343"/>
      <c r="L343"/>
      <c r="M343"/>
      <c r="N343" s="208"/>
      <c r="O343" s="208"/>
      <c r="P343" s="208"/>
      <c r="Q343" s="208"/>
      <c r="R343" s="208"/>
      <c r="S343"/>
      <c r="T343"/>
      <c r="U343"/>
      <c r="X343"/>
    </row>
    <row r="344" spans="3:24" x14ac:dyDescent="0.2">
      <c r="C344" s="6"/>
      <c r="D344" s="125"/>
      <c r="E344" s="125"/>
      <c r="F344"/>
      <c r="G344"/>
      <c r="H344"/>
      <c r="I344"/>
      <c r="J344"/>
      <c r="K344"/>
      <c r="L344"/>
      <c r="M344"/>
      <c r="N344" s="208"/>
      <c r="O344" s="208"/>
      <c r="P344" s="208"/>
      <c r="Q344" s="208"/>
      <c r="R344" s="208"/>
      <c r="S344"/>
      <c r="T344"/>
      <c r="U344"/>
      <c r="X344"/>
    </row>
    <row r="345" spans="3:24" x14ac:dyDescent="0.2">
      <c r="C345" s="6"/>
      <c r="D345" s="125"/>
      <c r="E345" s="125"/>
      <c r="F345"/>
      <c r="G345"/>
      <c r="H345"/>
      <c r="I345"/>
      <c r="J345"/>
      <c r="K345"/>
      <c r="L345"/>
      <c r="M345"/>
      <c r="N345" s="208"/>
      <c r="O345" s="208"/>
      <c r="P345" s="208"/>
      <c r="Q345" s="208"/>
      <c r="R345" s="208"/>
      <c r="S345"/>
      <c r="T345"/>
      <c r="U345"/>
      <c r="X345"/>
    </row>
    <row r="346" spans="3:24" x14ac:dyDescent="0.2">
      <c r="C346" s="6"/>
      <c r="D346" s="125"/>
      <c r="E346" s="125"/>
      <c r="F346"/>
      <c r="G346"/>
      <c r="H346"/>
      <c r="I346"/>
      <c r="J346"/>
      <c r="K346"/>
      <c r="L346"/>
      <c r="M346"/>
      <c r="N346" s="208"/>
      <c r="O346" s="208"/>
      <c r="P346" s="208"/>
      <c r="Q346" s="208"/>
      <c r="R346" s="208"/>
      <c r="S346"/>
      <c r="T346"/>
      <c r="U346"/>
      <c r="X346"/>
    </row>
    <row r="347" spans="3:24" x14ac:dyDescent="0.2">
      <c r="C347" s="6"/>
      <c r="D347" s="125"/>
      <c r="E347" s="125"/>
      <c r="F347"/>
      <c r="G347"/>
      <c r="H347"/>
      <c r="I347"/>
      <c r="J347"/>
      <c r="K347"/>
      <c r="L347"/>
      <c r="M347"/>
      <c r="N347" s="208"/>
      <c r="O347" s="208"/>
      <c r="P347" s="208"/>
      <c r="Q347" s="208"/>
      <c r="R347" s="208"/>
      <c r="S347"/>
      <c r="T347"/>
      <c r="U347"/>
      <c r="X347"/>
    </row>
    <row r="348" spans="3:24" x14ac:dyDescent="0.2">
      <c r="C348" s="6"/>
      <c r="D348" s="6"/>
      <c r="E348" s="6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X348"/>
    </row>
    <row r="349" spans="3:24" x14ac:dyDescent="0.2">
      <c r="C349" s="6"/>
      <c r="D349" s="6"/>
      <c r="E349" s="6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X349"/>
    </row>
    <row r="350" spans="3:24" x14ac:dyDescent="0.2">
      <c r="C350" s="6"/>
      <c r="D350" s="6"/>
      <c r="E350" s="6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X350"/>
    </row>
    <row r="351" spans="3:24" x14ac:dyDescent="0.2">
      <c r="C351" s="6"/>
      <c r="D351" s="6"/>
      <c r="E351" s="6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X351"/>
    </row>
    <row r="352" spans="3:24" x14ac:dyDescent="0.2">
      <c r="C352" s="6"/>
      <c r="D352" s="6"/>
      <c r="E352" s="6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X352"/>
    </row>
    <row r="353" spans="3:24" x14ac:dyDescent="0.2">
      <c r="C353" s="6"/>
      <c r="D353" s="6"/>
      <c r="E353" s="6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X353"/>
    </row>
    <row r="354" spans="3:24" x14ac:dyDescent="0.2">
      <c r="C354" s="6"/>
      <c r="D354" s="6"/>
      <c r="E354" s="6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X354"/>
    </row>
    <row r="355" spans="3:24" x14ac:dyDescent="0.2">
      <c r="C355" s="6"/>
      <c r="D355" s="6"/>
      <c r="E355" s="6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X355"/>
    </row>
    <row r="356" spans="3:24" x14ac:dyDescent="0.2">
      <c r="C356" s="6"/>
      <c r="D356" s="6"/>
      <c r="E356" s="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X356"/>
    </row>
    <row r="357" spans="3:24" x14ac:dyDescent="0.2">
      <c r="C357" s="6"/>
      <c r="D357" s="6"/>
      <c r="E357" s="6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X357"/>
    </row>
    <row r="358" spans="3:24" x14ac:dyDescent="0.2">
      <c r="C358" s="6"/>
      <c r="D358" s="6"/>
      <c r="E358" s="6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X358"/>
    </row>
    <row r="359" spans="3:24" x14ac:dyDescent="0.2">
      <c r="C359" s="6"/>
      <c r="D359" s="6"/>
      <c r="E359" s="6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X359"/>
    </row>
    <row r="360" spans="3:24" x14ac:dyDescent="0.2">
      <c r="C360" s="6"/>
      <c r="D360" s="6"/>
      <c r="E360" s="6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X360"/>
    </row>
    <row r="361" spans="3:24" x14ac:dyDescent="0.2">
      <c r="C361" s="6"/>
      <c r="D361" s="6"/>
      <c r="E361" s="6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X361"/>
    </row>
    <row r="362" spans="3:24" x14ac:dyDescent="0.2">
      <c r="C362" s="6"/>
      <c r="D362" s="6"/>
      <c r="E362" s="6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X362"/>
    </row>
    <row r="363" spans="3:24" x14ac:dyDescent="0.2">
      <c r="C363" s="6"/>
      <c r="D363" s="6"/>
      <c r="E363" s="6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X363"/>
    </row>
    <row r="364" spans="3:24" x14ac:dyDescent="0.2">
      <c r="C364" s="6"/>
      <c r="D364" s="6"/>
      <c r="E364" s="6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X364"/>
    </row>
    <row r="365" spans="3:24" x14ac:dyDescent="0.2">
      <c r="C365" s="6"/>
      <c r="D365" s="6"/>
      <c r="E365" s="6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X365"/>
    </row>
    <row r="366" spans="3:24" x14ac:dyDescent="0.2">
      <c r="C366" s="6"/>
      <c r="D366" s="6"/>
      <c r="E366" s="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X366"/>
    </row>
    <row r="367" spans="3:24" x14ac:dyDescent="0.2">
      <c r="C367" s="6"/>
      <c r="D367" s="6"/>
      <c r="E367" s="6"/>
      <c r="F367"/>
      <c r="G367"/>
      <c r="H367"/>
      <c r="I367"/>
      <c r="J367"/>
      <c r="K367"/>
      <c r="L367"/>
      <c r="M367"/>
    </row>
    <row r="368" spans="3:24" x14ac:dyDescent="0.2">
      <c r="C368" s="6"/>
      <c r="D368" s="6"/>
      <c r="E368" s="6"/>
      <c r="F368"/>
      <c r="G368"/>
      <c r="H368"/>
      <c r="I368"/>
      <c r="J368"/>
      <c r="K368"/>
      <c r="L368"/>
      <c r="M368"/>
    </row>
    <row r="369" spans="3:13" x14ac:dyDescent="0.2">
      <c r="C369" s="6"/>
      <c r="D369" s="6"/>
      <c r="E369" s="6"/>
      <c r="F369"/>
      <c r="G369"/>
      <c r="H369"/>
      <c r="I369"/>
      <c r="J369"/>
      <c r="K369"/>
      <c r="L369"/>
      <c r="M369"/>
    </row>
    <row r="370" spans="3:13" x14ac:dyDescent="0.2">
      <c r="C370" s="6"/>
      <c r="D370" s="6"/>
      <c r="E370" s="6"/>
      <c r="F370"/>
      <c r="G370"/>
      <c r="H370"/>
      <c r="I370"/>
      <c r="J370"/>
      <c r="K370"/>
      <c r="L370"/>
      <c r="M370"/>
    </row>
    <row r="371" spans="3:13" x14ac:dyDescent="0.2">
      <c r="C371" s="6"/>
      <c r="D371" s="6"/>
      <c r="E371" s="6"/>
      <c r="F371"/>
      <c r="G371"/>
      <c r="H371"/>
      <c r="I371"/>
      <c r="J371"/>
      <c r="K371"/>
      <c r="L371"/>
      <c r="M371"/>
    </row>
    <row r="372" spans="3:13" x14ac:dyDescent="0.2">
      <c r="C372" s="6"/>
      <c r="D372" s="6"/>
      <c r="E372" s="6"/>
      <c r="F372"/>
      <c r="G372"/>
      <c r="H372"/>
      <c r="I372"/>
      <c r="J372"/>
      <c r="K372"/>
      <c r="L372"/>
      <c r="M372"/>
    </row>
    <row r="373" spans="3:13" x14ac:dyDescent="0.2">
      <c r="C373" s="6"/>
      <c r="D373" s="6"/>
      <c r="E373" s="6"/>
      <c r="F373"/>
      <c r="G373"/>
      <c r="H373"/>
      <c r="I373"/>
      <c r="J373"/>
      <c r="K373"/>
      <c r="L373"/>
      <c r="M373"/>
    </row>
    <row r="374" spans="3:13" x14ac:dyDescent="0.2">
      <c r="C374" s="6"/>
      <c r="D374" s="6"/>
      <c r="E374" s="6"/>
      <c r="F374"/>
      <c r="G374"/>
      <c r="H374"/>
      <c r="I374"/>
      <c r="J374"/>
      <c r="K374"/>
      <c r="L374"/>
      <c r="M374"/>
    </row>
    <row r="375" spans="3:13" x14ac:dyDescent="0.2">
      <c r="C375" s="6"/>
      <c r="D375" s="6"/>
      <c r="E375" s="6"/>
      <c r="F375"/>
      <c r="G375"/>
      <c r="H375"/>
      <c r="I375"/>
      <c r="J375"/>
      <c r="K375"/>
      <c r="L375"/>
      <c r="M375"/>
    </row>
    <row r="376" spans="3:13" x14ac:dyDescent="0.2">
      <c r="C376" s="6"/>
      <c r="D376" s="6"/>
      <c r="E376" s="6"/>
      <c r="F376"/>
      <c r="G376"/>
      <c r="H376"/>
      <c r="I376"/>
      <c r="J376"/>
      <c r="K376"/>
      <c r="L376"/>
      <c r="M376"/>
    </row>
    <row r="377" spans="3:13" x14ac:dyDescent="0.2">
      <c r="C377" s="6"/>
      <c r="D377" s="6"/>
      <c r="E377" s="6"/>
      <c r="F377"/>
      <c r="G377"/>
      <c r="H377"/>
      <c r="I377"/>
      <c r="J377"/>
      <c r="K377"/>
      <c r="L377"/>
      <c r="M377"/>
    </row>
    <row r="378" spans="3:13" x14ac:dyDescent="0.2">
      <c r="C378" s="6"/>
      <c r="D378" s="6"/>
      <c r="E378" s="6"/>
      <c r="F378"/>
      <c r="G378"/>
      <c r="H378"/>
      <c r="I378"/>
      <c r="J378"/>
      <c r="K378"/>
      <c r="L378"/>
      <c r="M378"/>
    </row>
    <row r="379" spans="3:13" x14ac:dyDescent="0.2">
      <c r="C379" s="6"/>
      <c r="D379" s="6"/>
      <c r="E379" s="6"/>
      <c r="F379"/>
      <c r="G379"/>
      <c r="H379"/>
      <c r="I379"/>
      <c r="J379"/>
      <c r="K379"/>
      <c r="L379"/>
      <c r="M379"/>
    </row>
    <row r="380" spans="3:13" x14ac:dyDescent="0.2">
      <c r="C380" s="6"/>
      <c r="D380" s="6"/>
      <c r="E380" s="6"/>
      <c r="F380"/>
      <c r="G380"/>
      <c r="H380"/>
      <c r="I380"/>
      <c r="J380"/>
      <c r="K380"/>
      <c r="L380"/>
      <c r="M380"/>
    </row>
    <row r="381" spans="3:13" x14ac:dyDescent="0.2">
      <c r="C381" s="6"/>
      <c r="D381" s="6"/>
      <c r="E381" s="6"/>
      <c r="F381"/>
      <c r="G381"/>
      <c r="H381"/>
      <c r="I381"/>
      <c r="J381"/>
      <c r="K381"/>
      <c r="L381"/>
      <c r="M381"/>
    </row>
    <row r="382" spans="3:13" x14ac:dyDescent="0.2">
      <c r="C382" s="6"/>
      <c r="D382" s="6"/>
      <c r="E382" s="6"/>
      <c r="F382"/>
      <c r="G382"/>
      <c r="H382"/>
      <c r="I382"/>
      <c r="J382"/>
      <c r="K382"/>
      <c r="L382"/>
      <c r="M382"/>
    </row>
    <row r="383" spans="3:13" x14ac:dyDescent="0.2">
      <c r="C383" s="6"/>
      <c r="D383" s="6"/>
      <c r="E383" s="6"/>
      <c r="F383"/>
      <c r="G383"/>
      <c r="H383"/>
      <c r="I383"/>
      <c r="J383"/>
      <c r="K383"/>
      <c r="L383"/>
      <c r="M383"/>
    </row>
    <row r="384" spans="3:13" x14ac:dyDescent="0.2">
      <c r="C384" s="6"/>
      <c r="D384" s="6"/>
      <c r="E384" s="6"/>
      <c r="F384"/>
      <c r="G384"/>
      <c r="H384"/>
      <c r="I384"/>
      <c r="J384"/>
      <c r="K384"/>
      <c r="L384"/>
      <c r="M384"/>
    </row>
    <row r="385" spans="3:6" x14ac:dyDescent="0.2">
      <c r="C385" s="6"/>
      <c r="D385" s="6"/>
      <c r="E385" s="6"/>
      <c r="F385" s="6"/>
    </row>
    <row r="386" spans="3:6" x14ac:dyDescent="0.2">
      <c r="C386" s="6"/>
      <c r="D386" s="6"/>
      <c r="E386" s="6"/>
      <c r="F386" s="6"/>
    </row>
    <row r="387" spans="3:6" x14ac:dyDescent="0.2">
      <c r="C387" s="6"/>
      <c r="D387" s="6"/>
      <c r="E387" s="6"/>
      <c r="F387" s="6"/>
    </row>
    <row r="388" spans="3:6" x14ac:dyDescent="0.2">
      <c r="C388" s="6"/>
      <c r="D388" s="6"/>
      <c r="E388" s="6"/>
      <c r="F388" s="6"/>
    </row>
    <row r="389" spans="3:6" x14ac:dyDescent="0.2">
      <c r="C389" s="6"/>
      <c r="D389" s="6"/>
      <c r="E389" s="6"/>
      <c r="F389" s="6"/>
    </row>
    <row r="390" spans="3:6" x14ac:dyDescent="0.2">
      <c r="C390" s="6"/>
      <c r="D390" s="6"/>
      <c r="E390" s="6"/>
      <c r="F390" s="6"/>
    </row>
    <row r="391" spans="3:6" x14ac:dyDescent="0.2">
      <c r="C391" s="6"/>
      <c r="D391" s="6"/>
      <c r="E391" s="6"/>
      <c r="F391" s="6"/>
    </row>
    <row r="392" spans="3:6" x14ac:dyDescent="0.2">
      <c r="C392" s="6"/>
      <c r="D392" s="6"/>
      <c r="E392" s="6"/>
      <c r="F392" s="6"/>
    </row>
    <row r="393" spans="3:6" x14ac:dyDescent="0.2">
      <c r="C393" s="6"/>
      <c r="D393" s="6"/>
      <c r="E393" s="6"/>
      <c r="F393" s="6"/>
    </row>
    <row r="394" spans="3:6" x14ac:dyDescent="0.2">
      <c r="C394" s="6"/>
      <c r="D394" s="6"/>
      <c r="E394" s="6"/>
      <c r="F394" s="6"/>
    </row>
    <row r="395" spans="3:6" x14ac:dyDescent="0.2">
      <c r="C395" s="6"/>
      <c r="D395" s="6"/>
      <c r="E395" s="6"/>
      <c r="F395" s="6"/>
    </row>
    <row r="396" spans="3:6" x14ac:dyDescent="0.2">
      <c r="C396" s="6"/>
      <c r="D396" s="6"/>
      <c r="E396" s="6"/>
      <c r="F396" s="6"/>
    </row>
    <row r="397" spans="3:6" x14ac:dyDescent="0.2">
      <c r="C397" s="6"/>
      <c r="D397" s="6"/>
      <c r="E397" s="6"/>
      <c r="F397" s="6"/>
    </row>
    <row r="398" spans="3:6" x14ac:dyDescent="0.2">
      <c r="C398" s="6"/>
      <c r="D398" s="6"/>
      <c r="E398" s="6"/>
      <c r="F398" s="6"/>
    </row>
    <row r="399" spans="3:6" x14ac:dyDescent="0.2">
      <c r="C399" s="6"/>
      <c r="D399" s="6"/>
      <c r="E399" s="6"/>
      <c r="F399" s="6"/>
    </row>
    <row r="400" spans="3:6" x14ac:dyDescent="0.2">
      <c r="C400" s="6"/>
      <c r="D400" s="6"/>
      <c r="E400" s="6"/>
      <c r="F400" s="6"/>
    </row>
    <row r="401" spans="3:6" x14ac:dyDescent="0.2">
      <c r="C401" s="6"/>
      <c r="D401" s="6"/>
      <c r="E401" s="6"/>
      <c r="F401" s="6"/>
    </row>
    <row r="402" spans="3:6" x14ac:dyDescent="0.2">
      <c r="C402" s="6"/>
      <c r="D402" s="6"/>
      <c r="E402" s="6"/>
      <c r="F402" s="6"/>
    </row>
    <row r="403" spans="3:6" x14ac:dyDescent="0.2">
      <c r="C403" s="6"/>
      <c r="D403" s="6"/>
      <c r="E403" s="6"/>
      <c r="F403" s="6"/>
    </row>
    <row r="404" spans="3:6" x14ac:dyDescent="0.2">
      <c r="C404" s="6"/>
      <c r="D404" s="6"/>
      <c r="E404" s="6"/>
      <c r="F404" s="6"/>
    </row>
    <row r="405" spans="3:6" x14ac:dyDescent="0.2">
      <c r="C405" s="6"/>
      <c r="D405" s="6"/>
      <c r="E405" s="6"/>
      <c r="F405" s="6"/>
    </row>
    <row r="406" spans="3:6" x14ac:dyDescent="0.2">
      <c r="C406" s="6"/>
      <c r="D406" s="6"/>
      <c r="E406" s="6"/>
      <c r="F406" s="6"/>
    </row>
    <row r="407" spans="3:6" x14ac:dyDescent="0.2">
      <c r="C407" s="6"/>
      <c r="D407" s="6"/>
      <c r="E407" s="6"/>
      <c r="F407" s="6"/>
    </row>
    <row r="408" spans="3:6" x14ac:dyDescent="0.2">
      <c r="C408" s="6"/>
      <c r="D408" s="6"/>
      <c r="E408" s="6"/>
      <c r="F408" s="6"/>
    </row>
    <row r="409" spans="3:6" x14ac:dyDescent="0.2">
      <c r="C409" s="6"/>
      <c r="D409" s="6"/>
      <c r="E409" s="6"/>
      <c r="F409" s="6"/>
    </row>
    <row r="410" spans="3:6" x14ac:dyDescent="0.2">
      <c r="C410" s="6"/>
      <c r="D410" s="6"/>
      <c r="E410" s="6"/>
      <c r="F410" s="6"/>
    </row>
    <row r="411" spans="3:6" x14ac:dyDescent="0.2">
      <c r="C411" s="6"/>
      <c r="D411" s="6"/>
      <c r="E411" s="6"/>
      <c r="F411" s="6"/>
    </row>
    <row r="412" spans="3:6" x14ac:dyDescent="0.2">
      <c r="C412" s="6"/>
      <c r="D412" s="6"/>
      <c r="E412" s="6"/>
      <c r="F412" s="6"/>
    </row>
  </sheetData>
  <sheetProtection password="C1A2" sheet="1" objects="1" scenarios="1"/>
  <conditionalFormatting sqref="S12:S148">
    <cfRule type="cellIs" dxfId="10" priority="5" operator="equal">
      <formula>0</formula>
    </cfRule>
  </conditionalFormatting>
  <dataValidations count="1">
    <dataValidation type="decimal" allowBlank="1" showInputMessage="1" showErrorMessage="1" error="Vul correct getal in" sqref="T12:T148">
      <formula1>-9999999</formula1>
      <formula2>9999999</formula2>
    </dataValidation>
  </dataValidations>
  <hyperlinks>
    <hyperlink ref="J2" location="Saldi!G12" display="omhoog"/>
    <hyperlink ref="T156" location="Saldi!A1" display="terug"/>
    <hyperlink ref="A8" location="Saldi!U5" display=" Invullen vergelijkende cijfers"/>
    <hyperlink ref="A11" location="Saldi!A12" display="&gt; home"/>
  </hyperlinks>
  <pageMargins left="0.19685039370078741" right="0.15748031496062992" top="0.19" bottom="0.28000000000000003" header="0.31496062992125984" footer="0.31496062992125984"/>
  <pageSetup paperSize="9" scale="65" orientation="landscape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Q859"/>
  <sheetViews>
    <sheetView showGridLines="0" workbookViewId="0">
      <selection activeCell="AE3" sqref="AE3"/>
    </sheetView>
  </sheetViews>
  <sheetFormatPr defaultRowHeight="12" x14ac:dyDescent="0.2"/>
  <cols>
    <col min="1" max="1" width="4" style="6" customWidth="1"/>
    <col min="2" max="3" width="8.7109375" style="6" customWidth="1"/>
    <col min="4" max="5" width="5.7109375" style="6" customWidth="1"/>
    <col min="6" max="6" width="3.28515625" style="6" customWidth="1"/>
    <col min="7" max="17" width="9.7109375" style="6" customWidth="1"/>
    <col min="18" max="18" width="0.85546875" style="6" customWidth="1"/>
    <col min="19" max="21" width="9.7109375" style="6" customWidth="1"/>
    <col min="22" max="22" width="0.85546875" style="6" customWidth="1"/>
    <col min="23" max="23" width="9.7109375" style="6" customWidth="1"/>
    <col min="24" max="24" width="0.85546875" style="6" customWidth="1"/>
    <col min="25" max="25" width="8.7109375" style="6" customWidth="1"/>
    <col min="26" max="26" width="0.85546875" customWidth="1"/>
    <col min="27" max="27" width="3.28515625" style="6" customWidth="1"/>
    <col min="28" max="28" width="9.7109375" style="6" customWidth="1"/>
    <col min="29" max="29" width="8.7109375" customWidth="1"/>
    <col min="30" max="30" width="8.7109375" style="6" customWidth="1"/>
    <col min="31" max="31" width="3.28515625" style="6" customWidth="1"/>
    <col min="32" max="33" width="9.7109375" style="6" customWidth="1"/>
    <col min="34" max="34" width="1.7109375" customWidth="1"/>
    <col min="35" max="35" width="3.5703125" customWidth="1"/>
    <col min="36" max="36" width="9.7109375" style="6" customWidth="1"/>
    <col min="37" max="37" width="4.7109375" style="6" customWidth="1"/>
    <col min="38" max="39" width="9.7109375" style="6" customWidth="1"/>
    <col min="40" max="40" width="4.7109375" style="6" customWidth="1"/>
    <col min="41" max="41" width="9.7109375" style="6" customWidth="1"/>
    <col min="42" max="42" width="5.7109375" style="6" customWidth="1"/>
    <col min="43" max="43" width="8.7109375" style="6" customWidth="1"/>
    <col min="44" max="44" width="6.7109375" style="6" customWidth="1"/>
    <col min="45" max="46" width="9.140625" style="6"/>
    <col min="47" max="55" width="9.140625" customWidth="1"/>
    <col min="56" max="63" width="9.140625" style="6" customWidth="1"/>
    <col min="64" max="65" width="9.140625" customWidth="1"/>
    <col min="66" max="67" width="9.140625" style="190" customWidth="1"/>
    <col min="68" max="16384" width="9.140625" style="6"/>
  </cols>
  <sheetData>
    <row r="1" spans="1:67" x14ac:dyDescent="0.2">
      <c r="P1" s="107"/>
      <c r="BD1"/>
      <c r="BE1"/>
      <c r="BF1"/>
      <c r="BG1"/>
      <c r="BH1"/>
      <c r="BI1"/>
      <c r="BJ1"/>
      <c r="BK1"/>
      <c r="BN1"/>
      <c r="BO1"/>
    </row>
    <row r="2" spans="1:67" ht="12" customHeight="1" x14ac:dyDescent="0.2">
      <c r="A2" s="407" t="s">
        <v>601</v>
      </c>
      <c r="B2" s="405"/>
      <c r="C2" s="348"/>
      <c r="D2" s="348"/>
      <c r="F2" s="383"/>
      <c r="G2" s="383" t="s">
        <v>596</v>
      </c>
      <c r="H2" s="383"/>
      <c r="I2" s="383" t="s">
        <v>597</v>
      </c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E2" s="383"/>
      <c r="AF2" s="383" t="s">
        <v>596</v>
      </c>
      <c r="AG2" s="383" t="s">
        <v>674</v>
      </c>
      <c r="AH2" s="403"/>
      <c r="AI2" s="403"/>
      <c r="AJ2" s="383"/>
      <c r="AK2" s="383"/>
      <c r="AL2" s="383"/>
      <c r="AM2" s="383"/>
      <c r="AN2" s="383"/>
      <c r="AO2" s="383"/>
      <c r="AP2" s="383"/>
      <c r="AQ2" s="383"/>
      <c r="BD2"/>
      <c r="BE2"/>
      <c r="BF2"/>
      <c r="BG2"/>
      <c r="BH2"/>
      <c r="BI2"/>
      <c r="BJ2"/>
      <c r="BK2"/>
      <c r="BN2"/>
      <c r="BO2"/>
    </row>
    <row r="3" spans="1:67" x14ac:dyDescent="0.2">
      <c r="A3" s="238" t="s">
        <v>602</v>
      </c>
      <c r="B3" s="348"/>
      <c r="C3" s="348"/>
      <c r="D3" s="348"/>
      <c r="F3" s="404"/>
      <c r="G3" s="404"/>
      <c r="H3" s="404"/>
      <c r="I3" s="404"/>
      <c r="J3" s="404"/>
      <c r="K3" s="404"/>
      <c r="L3" s="404"/>
      <c r="M3" s="404"/>
      <c r="N3" s="404"/>
      <c r="O3" s="404"/>
      <c r="P3" s="451"/>
      <c r="Q3" s="404"/>
      <c r="R3" s="404"/>
      <c r="S3" s="404"/>
      <c r="T3" s="404"/>
      <c r="U3" s="404"/>
      <c r="V3" s="404"/>
      <c r="W3" s="404"/>
      <c r="X3" s="404"/>
      <c r="Y3" s="404"/>
      <c r="AA3" s="404"/>
      <c r="AB3" s="404"/>
      <c r="AJ3" s="451"/>
      <c r="BD3"/>
      <c r="BE3"/>
      <c r="BF3"/>
      <c r="BG3"/>
      <c r="BH3"/>
      <c r="BI3"/>
      <c r="BJ3"/>
      <c r="BK3"/>
      <c r="BN3"/>
      <c r="BO3"/>
    </row>
    <row r="4" spans="1:67" ht="12" customHeight="1" x14ac:dyDescent="0.2">
      <c r="F4"/>
      <c r="G4"/>
      <c r="H4"/>
      <c r="I4"/>
      <c r="AE4" s="56" t="s">
        <v>569</v>
      </c>
      <c r="AF4" s="56"/>
      <c r="AG4" s="56"/>
      <c r="AI4" s="1" t="s">
        <v>571</v>
      </c>
      <c r="AJ4" s="56"/>
      <c r="AK4" s="56"/>
      <c r="AL4" s="56"/>
      <c r="AM4" s="56"/>
      <c r="BD4"/>
      <c r="BE4"/>
      <c r="BF4"/>
      <c r="BG4"/>
      <c r="BH4"/>
      <c r="BI4"/>
      <c r="BJ4"/>
      <c r="BK4"/>
      <c r="BN4"/>
      <c r="BO4"/>
    </row>
    <row r="5" spans="1:67" ht="12" customHeight="1" x14ac:dyDescent="0.2">
      <c r="F5" s="196"/>
      <c r="G5" s="497" t="str">
        <f>Start!AH62</f>
        <v>---------Nog geen naam ingevuld-------</v>
      </c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  <c r="Y5" s="192"/>
      <c r="Z5" s="217"/>
      <c r="AA5" s="192"/>
      <c r="AB5" s="193"/>
      <c r="AE5" s="56" t="s">
        <v>570</v>
      </c>
      <c r="AF5" s="56"/>
      <c r="AG5" s="56"/>
      <c r="AI5" s="1" t="s">
        <v>573</v>
      </c>
      <c r="AJ5" s="56"/>
      <c r="AK5" s="56"/>
      <c r="AL5" s="56"/>
      <c r="AM5" s="56"/>
      <c r="BD5"/>
      <c r="BE5"/>
      <c r="BF5"/>
      <c r="BG5"/>
      <c r="BH5"/>
      <c r="BI5"/>
      <c r="BJ5"/>
      <c r="BK5"/>
      <c r="BN5"/>
      <c r="BO5"/>
    </row>
    <row r="6" spans="1:67" ht="12" customHeight="1" thickBot="1" x14ac:dyDescent="0.25">
      <c r="F6" s="194"/>
      <c r="G6" s="398" t="str">
        <f>Saldi!D9</f>
        <v>Geboekt t/m : Periode 2, Sysnr : 22</v>
      </c>
      <c r="H6" s="191"/>
      <c r="I6" s="191"/>
      <c r="J6" s="191"/>
      <c r="K6" s="191"/>
      <c r="L6" s="851" t="s">
        <v>672</v>
      </c>
      <c r="M6" s="849"/>
      <c r="N6" s="850"/>
      <c r="O6" s="191"/>
      <c r="P6" s="191"/>
      <c r="Q6" s="191"/>
      <c r="R6" s="191"/>
      <c r="S6" s="191"/>
      <c r="T6" s="191"/>
      <c r="U6" s="191"/>
      <c r="V6" s="191"/>
      <c r="W6" s="191"/>
      <c r="X6" s="191"/>
      <c r="Y6" s="191"/>
      <c r="Z6" s="195"/>
      <c r="AA6" s="191"/>
      <c r="AB6" s="321"/>
      <c r="AE6" s="320"/>
      <c r="AF6" s="297" t="s">
        <v>545</v>
      </c>
      <c r="AG6" s="193"/>
      <c r="AI6" s="320"/>
      <c r="AJ6" s="297" t="s">
        <v>545</v>
      </c>
      <c r="AK6" s="192"/>
      <c r="AL6" s="192"/>
      <c r="AM6" s="192"/>
      <c r="AN6" s="192"/>
      <c r="AO6" s="192"/>
      <c r="AP6" s="192"/>
      <c r="AQ6" s="193"/>
      <c r="BD6"/>
      <c r="BE6"/>
      <c r="BF6"/>
      <c r="BG6"/>
      <c r="BH6"/>
      <c r="BI6"/>
      <c r="BJ6"/>
      <c r="BK6"/>
      <c r="BN6"/>
      <c r="BO6"/>
    </row>
    <row r="7" spans="1:67" x14ac:dyDescent="0.2">
      <c r="E7" s="17"/>
      <c r="F7" s="353"/>
      <c r="G7" s="535"/>
      <c r="H7" s="354"/>
      <c r="I7" s="354"/>
      <c r="J7" s="354"/>
      <c r="K7" s="354"/>
      <c r="L7" s="354"/>
      <c r="M7" s="354"/>
      <c r="N7" s="354"/>
      <c r="O7" s="354"/>
      <c r="P7" s="354" t="s">
        <v>572</v>
      </c>
      <c r="Q7" s="354"/>
      <c r="R7" s="191"/>
      <c r="S7" s="354"/>
      <c r="T7" s="354" t="s">
        <v>572</v>
      </c>
      <c r="U7" s="354"/>
      <c r="V7" s="191"/>
      <c r="W7" s="355"/>
      <c r="X7" s="191"/>
      <c r="Y7" s="355"/>
      <c r="Z7" s="195"/>
      <c r="AA7" s="355"/>
      <c r="AB7" s="356"/>
      <c r="AE7" s="353"/>
      <c r="AF7" s="354" t="s">
        <v>380</v>
      </c>
      <c r="AG7" s="379"/>
      <c r="AI7" s="353"/>
      <c r="AJ7" s="354" t="s">
        <v>381</v>
      </c>
      <c r="AK7" s="354"/>
      <c r="AL7" s="354"/>
      <c r="AM7" s="354" t="s">
        <v>381</v>
      </c>
      <c r="AN7" s="354"/>
      <c r="AO7" s="354"/>
      <c r="AP7" s="360" t="s">
        <v>549</v>
      </c>
      <c r="AQ7" s="356"/>
      <c r="BD7"/>
      <c r="BE7"/>
      <c r="BF7"/>
      <c r="BG7"/>
      <c r="BH7"/>
      <c r="BI7"/>
      <c r="BJ7"/>
      <c r="BK7"/>
      <c r="BN7"/>
      <c r="BO7"/>
    </row>
    <row r="8" spans="1:67" x14ac:dyDescent="0.2">
      <c r="E8" s="17"/>
      <c r="F8" s="1061" t="s">
        <v>1</v>
      </c>
      <c r="G8" s="358" t="s">
        <v>483</v>
      </c>
      <c r="H8" s="358" t="s">
        <v>484</v>
      </c>
      <c r="I8" s="358" t="s">
        <v>483</v>
      </c>
      <c r="J8" s="358" t="s">
        <v>484</v>
      </c>
      <c r="K8" s="358" t="s">
        <v>483</v>
      </c>
      <c r="L8" s="358" t="s">
        <v>484</v>
      </c>
      <c r="M8" s="358" t="s">
        <v>483</v>
      </c>
      <c r="N8" s="358" t="s">
        <v>534</v>
      </c>
      <c r="O8" s="359" t="s">
        <v>484</v>
      </c>
      <c r="P8" s="359" t="s">
        <v>567</v>
      </c>
      <c r="Q8" s="359" t="s">
        <v>567</v>
      </c>
      <c r="R8" s="25"/>
      <c r="S8" s="390" t="s">
        <v>158</v>
      </c>
      <c r="T8" s="358" t="s">
        <v>158</v>
      </c>
      <c r="U8" s="359" t="s">
        <v>487</v>
      </c>
      <c r="V8" s="25"/>
      <c r="W8" s="362" t="s">
        <v>485</v>
      </c>
      <c r="X8" s="537"/>
      <c r="Y8" s="362" t="s">
        <v>486</v>
      </c>
      <c r="Z8" s="539"/>
      <c r="AA8" s="1061" t="s">
        <v>1</v>
      </c>
      <c r="AB8" s="371" t="s">
        <v>487</v>
      </c>
      <c r="AE8" s="1063" t="s">
        <v>1</v>
      </c>
      <c r="AF8" s="381" t="s">
        <v>586</v>
      </c>
      <c r="AG8" s="363" t="s">
        <v>586</v>
      </c>
      <c r="AI8" s="1061" t="s">
        <v>1</v>
      </c>
      <c r="AJ8" s="358" t="s">
        <v>586</v>
      </c>
      <c r="AK8" s="358" t="s">
        <v>546</v>
      </c>
      <c r="AL8" s="358" t="s">
        <v>534</v>
      </c>
      <c r="AM8" s="358" t="s">
        <v>586</v>
      </c>
      <c r="AN8" s="358" t="s">
        <v>546</v>
      </c>
      <c r="AO8" s="360" t="s">
        <v>534</v>
      </c>
      <c r="AP8" s="358" t="s">
        <v>557</v>
      </c>
      <c r="AQ8" s="363" t="s">
        <v>553</v>
      </c>
      <c r="BD8"/>
      <c r="BE8"/>
      <c r="BF8"/>
      <c r="BG8"/>
      <c r="BH8"/>
      <c r="BI8"/>
      <c r="BJ8"/>
      <c r="BK8"/>
      <c r="BN8"/>
      <c r="BO8"/>
    </row>
    <row r="9" spans="1:67" x14ac:dyDescent="0.2">
      <c r="E9" s="17"/>
      <c r="F9" s="1062"/>
      <c r="G9" s="365" t="s">
        <v>488</v>
      </c>
      <c r="H9" s="365" t="s">
        <v>489</v>
      </c>
      <c r="I9" s="365" t="s">
        <v>488</v>
      </c>
      <c r="J9" s="365" t="s">
        <v>489</v>
      </c>
      <c r="K9" s="365" t="s">
        <v>488</v>
      </c>
      <c r="L9" s="365" t="s">
        <v>489</v>
      </c>
      <c r="M9" s="365" t="s">
        <v>533</v>
      </c>
      <c r="N9" s="365" t="s">
        <v>489</v>
      </c>
      <c r="O9" s="366" t="s">
        <v>489</v>
      </c>
      <c r="P9" s="366" t="s">
        <v>532</v>
      </c>
      <c r="Q9" s="366" t="s">
        <v>568</v>
      </c>
      <c r="R9" s="25"/>
      <c r="S9" s="367" t="s">
        <v>515</v>
      </c>
      <c r="T9" s="365" t="s">
        <v>545</v>
      </c>
      <c r="U9" s="359" t="s">
        <v>550</v>
      </c>
      <c r="V9" s="25"/>
      <c r="W9" s="368" t="s">
        <v>490</v>
      </c>
      <c r="X9" s="537"/>
      <c r="Y9" s="368" t="s">
        <v>491</v>
      </c>
      <c r="Z9" s="539"/>
      <c r="AA9" s="1062"/>
      <c r="AB9" s="534" t="s">
        <v>490</v>
      </c>
      <c r="AE9" s="1064"/>
      <c r="AF9" s="365" t="s">
        <v>539</v>
      </c>
      <c r="AG9" s="369" t="s">
        <v>539</v>
      </c>
      <c r="AI9" s="1062"/>
      <c r="AJ9" s="365" t="s">
        <v>540</v>
      </c>
      <c r="AK9" s="365" t="s">
        <v>290</v>
      </c>
      <c r="AL9" s="365" t="s">
        <v>489</v>
      </c>
      <c r="AM9" s="365" t="s">
        <v>542</v>
      </c>
      <c r="AN9" s="365" t="s">
        <v>249</v>
      </c>
      <c r="AO9" s="365" t="s">
        <v>489</v>
      </c>
      <c r="AP9" s="358" t="s">
        <v>558</v>
      </c>
      <c r="AQ9" s="369" t="s">
        <v>554</v>
      </c>
      <c r="BD9"/>
      <c r="BE9"/>
      <c r="BF9"/>
      <c r="BG9"/>
      <c r="BH9"/>
      <c r="BI9"/>
      <c r="BJ9"/>
      <c r="BK9"/>
      <c r="BN9"/>
      <c r="BO9"/>
    </row>
    <row r="10" spans="1:67" ht="12" customHeight="1" x14ac:dyDescent="0.2">
      <c r="E10" s="17"/>
      <c r="F10" s="370"/>
      <c r="G10" s="365"/>
      <c r="H10" s="365"/>
      <c r="I10" s="365"/>
      <c r="J10" s="365"/>
      <c r="K10" s="365"/>
      <c r="L10" s="365"/>
      <c r="M10" s="365"/>
      <c r="N10" s="365"/>
      <c r="O10" s="366"/>
      <c r="P10" s="366" t="s">
        <v>549</v>
      </c>
      <c r="Q10" s="366"/>
      <c r="R10" s="25"/>
      <c r="S10" s="367"/>
      <c r="T10" s="365" t="s">
        <v>549</v>
      </c>
      <c r="U10" s="366" t="s">
        <v>170</v>
      </c>
      <c r="V10" s="25"/>
      <c r="W10" s="368"/>
      <c r="X10" s="537"/>
      <c r="Y10" s="368"/>
      <c r="Z10" s="539"/>
      <c r="AA10" s="519"/>
      <c r="AB10" s="371"/>
      <c r="AE10" s="380"/>
      <c r="AF10" s="365" t="s">
        <v>535</v>
      </c>
      <c r="AG10" s="369" t="s">
        <v>537</v>
      </c>
      <c r="AI10" s="370"/>
      <c r="AJ10" s="365" t="s">
        <v>541</v>
      </c>
      <c r="AK10" s="365"/>
      <c r="AL10" s="365"/>
      <c r="AM10" s="365" t="s">
        <v>541</v>
      </c>
      <c r="AN10" s="365" t="s">
        <v>578</v>
      </c>
      <c r="AO10" s="365"/>
      <c r="AP10" s="382" t="s">
        <v>562</v>
      </c>
      <c r="AQ10" s="369" t="s">
        <v>555</v>
      </c>
      <c r="BD10"/>
      <c r="BE10"/>
      <c r="BF10"/>
      <c r="BG10"/>
      <c r="BH10"/>
      <c r="BI10"/>
      <c r="BJ10"/>
      <c r="BK10"/>
      <c r="BN10"/>
      <c r="BO10"/>
    </row>
    <row r="11" spans="1:67" ht="12" customHeight="1" thickBot="1" x14ac:dyDescent="0.25">
      <c r="A11" s="213" t="s">
        <v>383</v>
      </c>
      <c r="B11" s="214"/>
      <c r="C11" s="349"/>
      <c r="D11" s="349"/>
      <c r="F11" s="485"/>
      <c r="G11" s="809" t="s">
        <v>492</v>
      </c>
      <c r="H11" s="809" t="s">
        <v>492</v>
      </c>
      <c r="I11" s="809" t="s">
        <v>493</v>
      </c>
      <c r="J11" s="809" t="s">
        <v>493</v>
      </c>
      <c r="K11" s="809" t="s">
        <v>494</v>
      </c>
      <c r="L11" s="809" t="s">
        <v>494</v>
      </c>
      <c r="M11" s="809" t="s">
        <v>787</v>
      </c>
      <c r="N11" s="809" t="s">
        <v>787</v>
      </c>
      <c r="O11" s="809" t="s">
        <v>495</v>
      </c>
      <c r="P11" s="809" t="s">
        <v>495</v>
      </c>
      <c r="Q11" s="809" t="s">
        <v>495</v>
      </c>
      <c r="R11" s="793"/>
      <c r="S11" s="481" t="s">
        <v>495</v>
      </c>
      <c r="T11" s="481" t="s">
        <v>495</v>
      </c>
      <c r="U11" s="481" t="s">
        <v>495</v>
      </c>
      <c r="V11" s="810"/>
      <c r="W11" s="481" t="s">
        <v>495</v>
      </c>
      <c r="X11" s="811"/>
      <c r="Y11" s="481"/>
      <c r="Z11" s="812"/>
      <c r="AA11" s="813"/>
      <c r="AB11" s="814" t="s">
        <v>496</v>
      </c>
      <c r="AE11" s="485"/>
      <c r="AF11" s="794" t="s">
        <v>536</v>
      </c>
      <c r="AG11" s="794" t="s">
        <v>547</v>
      </c>
      <c r="AH11" s="796"/>
      <c r="AI11" s="485"/>
      <c r="AJ11" s="794" t="s">
        <v>543</v>
      </c>
      <c r="AK11" s="797">
        <v>0.21</v>
      </c>
      <c r="AL11" s="794" t="s">
        <v>543</v>
      </c>
      <c r="AM11" s="794" t="s">
        <v>548</v>
      </c>
      <c r="AN11" s="797">
        <v>0.21</v>
      </c>
      <c r="AO11" s="794" t="s">
        <v>544</v>
      </c>
      <c r="AP11" s="798" t="s">
        <v>556</v>
      </c>
      <c r="AQ11" s="794"/>
      <c r="BD11"/>
      <c r="BE11"/>
      <c r="BF11"/>
      <c r="BG11"/>
      <c r="BH11"/>
      <c r="BI11"/>
      <c r="BJ11"/>
      <c r="BK11"/>
      <c r="BN11"/>
      <c r="BO11"/>
    </row>
    <row r="12" spans="1:67" ht="12" customHeight="1" thickTop="1" thickBot="1" x14ac:dyDescent="0.25">
      <c r="A12" s="807"/>
      <c r="B12" s="562" t="s">
        <v>384</v>
      </c>
      <c r="C12" s="563"/>
      <c r="D12" s="564"/>
      <c r="F12" s="669">
        <v>1</v>
      </c>
      <c r="G12" s="668">
        <f>Invoer!DB48</f>
        <v>-1095.0413223140495</v>
      </c>
      <c r="H12" s="668">
        <f>Invoer!DC48</f>
        <v>-229.95867768595042</v>
      </c>
      <c r="I12" s="668">
        <f>Invoer!DB94</f>
        <v>0</v>
      </c>
      <c r="J12" s="668">
        <f>Invoer!DC94</f>
        <v>0</v>
      </c>
      <c r="K12" s="668">
        <f>Invoer!DB109</f>
        <v>0</v>
      </c>
      <c r="L12" s="668">
        <f>Invoer!DC109</f>
        <v>0</v>
      </c>
      <c r="M12" s="667"/>
      <c r="N12" s="667"/>
      <c r="O12" s="668">
        <f t="shared" ref="O12:O23" si="0">H12+J12+L12+N12</f>
        <v>-229.95867768595042</v>
      </c>
      <c r="P12" s="668">
        <f>AL12+AO12</f>
        <v>0</v>
      </c>
      <c r="Q12" s="790">
        <f>O12+P12</f>
        <v>-229.95867768595042</v>
      </c>
      <c r="R12" s="536"/>
      <c r="S12" s="668">
        <f>Invoer!DC220</f>
        <v>83.132231404958688</v>
      </c>
      <c r="T12" s="668">
        <f>IF($P$1="nee",0,AQ12)</f>
        <v>0</v>
      </c>
      <c r="U12" s="790">
        <f>S12+T12</f>
        <v>83.132231404958688</v>
      </c>
      <c r="V12" s="536"/>
      <c r="W12" s="668">
        <f>Q12+U12</f>
        <v>-146.82644628099172</v>
      </c>
      <c r="X12" s="538"/>
      <c r="Y12" s="667"/>
      <c r="Z12" s="539"/>
      <c r="AA12" s="669">
        <v>1</v>
      </c>
      <c r="AB12" s="790">
        <f>IF(ISTEXT(Y12),W12,W12+Y12)</f>
        <v>-146.82644628099172</v>
      </c>
      <c r="AC12" s="6"/>
      <c r="AE12" s="764">
        <v>1</v>
      </c>
      <c r="AF12" s="668">
        <f>Invoer!DB157</f>
        <v>0</v>
      </c>
      <c r="AG12" s="668">
        <f>Invoer!DB173</f>
        <v>0</v>
      </c>
      <c r="AH12" s="6"/>
      <c r="AI12" s="764">
        <v>1</v>
      </c>
      <c r="AJ12" s="668">
        <f>Invoer!DB189</f>
        <v>0</v>
      </c>
      <c r="AK12" s="801">
        <f>$AK$11</f>
        <v>0.21</v>
      </c>
      <c r="AL12" s="668">
        <f>AJ12*-AK12</f>
        <v>0</v>
      </c>
      <c r="AM12" s="668">
        <f>Invoer!DB205</f>
        <v>0</v>
      </c>
      <c r="AN12" s="801">
        <f>$AN$11</f>
        <v>0.21</v>
      </c>
      <c r="AO12" s="668">
        <f>AM12*-AN12</f>
        <v>0</v>
      </c>
      <c r="AP12" s="802" t="str">
        <f>$AP$11</f>
        <v>Ja</v>
      </c>
      <c r="AQ12" s="668">
        <f>IF(AP12="Ja",-AL12-AO12,0)</f>
        <v>0</v>
      </c>
      <c r="AR12" s="372">
        <f t="shared" ref="AR12:AR23" si="1">AL12+AO12+AQ12</f>
        <v>0</v>
      </c>
      <c r="AS12" s="372"/>
      <c r="BD12"/>
      <c r="BE12"/>
      <c r="BF12"/>
      <c r="BG12"/>
      <c r="BH12"/>
      <c r="BI12"/>
      <c r="BJ12"/>
      <c r="BK12"/>
      <c r="BN12"/>
      <c r="BO12"/>
    </row>
    <row r="13" spans="1:67" ht="12" customHeight="1" thickTop="1" thickBot="1" x14ac:dyDescent="0.25">
      <c r="A13" s="792"/>
      <c r="B13" s="562" t="s">
        <v>559</v>
      </c>
      <c r="C13" s="563"/>
      <c r="D13" s="564"/>
      <c r="F13" s="669">
        <v>2</v>
      </c>
      <c r="G13" s="668">
        <f>Invoer!DB49</f>
        <v>-1695.090909090909</v>
      </c>
      <c r="H13" s="668">
        <f>Invoer!DC49</f>
        <v>-355.96909090909088</v>
      </c>
      <c r="I13" s="668">
        <f>Invoer!DB95</f>
        <v>0</v>
      </c>
      <c r="J13" s="668">
        <f>Invoer!DC95</f>
        <v>0</v>
      </c>
      <c r="K13" s="668">
        <f>Invoer!DB110</f>
        <v>0</v>
      </c>
      <c r="L13" s="668">
        <f>Invoer!DC110</f>
        <v>0</v>
      </c>
      <c r="M13" s="667"/>
      <c r="N13" s="667"/>
      <c r="O13" s="668">
        <f t="shared" si="0"/>
        <v>-355.96909090909088</v>
      </c>
      <c r="P13" s="668">
        <f t="shared" ref="P13:P23" si="2">AL13+AO13</f>
        <v>0</v>
      </c>
      <c r="Q13" s="790">
        <f t="shared" ref="Q13:Q23" si="3">O13+P13</f>
        <v>-355.96909090909088</v>
      </c>
      <c r="R13" s="536"/>
      <c r="S13" s="668">
        <f>Invoer!DC221</f>
        <v>93.75024793388431</v>
      </c>
      <c r="T13" s="668">
        <f t="shared" ref="T13:T23" si="4">IF($P$1="nee",0,AQ13)</f>
        <v>0</v>
      </c>
      <c r="U13" s="790">
        <f t="shared" ref="U13:U23" si="5">S13+T13</f>
        <v>93.75024793388431</v>
      </c>
      <c r="V13" s="536"/>
      <c r="W13" s="668">
        <f t="shared" ref="W13:W23" si="6">Q13+U13</f>
        <v>-262.2188429752066</v>
      </c>
      <c r="X13" s="538"/>
      <c r="Y13" s="667"/>
      <c r="Z13" s="539"/>
      <c r="AA13" s="669">
        <v>2</v>
      </c>
      <c r="AB13" s="790">
        <f t="shared" ref="AB13:AB23" si="7">IF(ISTEXT(Y13),W13,W13+Y13)</f>
        <v>-262.2188429752066</v>
      </c>
      <c r="AC13" s="6"/>
      <c r="AE13" s="764">
        <v>2</v>
      </c>
      <c r="AF13" s="668">
        <f>Invoer!DB158</f>
        <v>0</v>
      </c>
      <c r="AG13" s="668">
        <f>Invoer!DB174</f>
        <v>0</v>
      </c>
      <c r="AH13" s="6"/>
      <c r="AI13" s="764">
        <v>2</v>
      </c>
      <c r="AJ13" s="668">
        <f>Invoer!DB190</f>
        <v>0</v>
      </c>
      <c r="AK13" s="801">
        <f>$AK$11</f>
        <v>0.21</v>
      </c>
      <c r="AL13" s="668">
        <f t="shared" ref="AL13:AL23" si="8">AJ13*-AK13</f>
        <v>0</v>
      </c>
      <c r="AM13" s="668">
        <f>Invoer!DB206</f>
        <v>0</v>
      </c>
      <c r="AN13" s="801">
        <f>$AN$11</f>
        <v>0.21</v>
      </c>
      <c r="AO13" s="668">
        <f t="shared" ref="AO13:AO23" si="9">AM13*-AN13</f>
        <v>0</v>
      </c>
      <c r="AP13" s="802" t="str">
        <f t="shared" ref="AP13:AP23" si="10">$AP$11</f>
        <v>Ja</v>
      </c>
      <c r="AQ13" s="668">
        <f t="shared" ref="AQ13:AQ23" si="11">IF(AP13="Ja",-AL13-AO13,0)</f>
        <v>0</v>
      </c>
      <c r="AR13" s="372">
        <f t="shared" si="1"/>
        <v>0</v>
      </c>
      <c r="AS13" s="372"/>
      <c r="BD13"/>
      <c r="BE13"/>
      <c r="BF13"/>
      <c r="BG13"/>
      <c r="BH13"/>
      <c r="BI13"/>
      <c r="BJ13"/>
      <c r="BK13"/>
      <c r="BN13"/>
      <c r="BO13"/>
    </row>
    <row r="14" spans="1:67" ht="12" customHeight="1" thickTop="1" thickBot="1" x14ac:dyDescent="0.25">
      <c r="A14" s="350" t="s">
        <v>290</v>
      </c>
      <c r="B14" s="565" t="s">
        <v>560</v>
      </c>
      <c r="C14" s="565"/>
      <c r="D14" s="566"/>
      <c r="F14" s="669">
        <v>3</v>
      </c>
      <c r="G14" s="668">
        <f>Invoer!DB50</f>
        <v>0</v>
      </c>
      <c r="H14" s="668">
        <f>Invoer!DC50</f>
        <v>0</v>
      </c>
      <c r="I14" s="668">
        <f>Invoer!DB96</f>
        <v>0</v>
      </c>
      <c r="J14" s="668">
        <f>Invoer!DC96</f>
        <v>0</v>
      </c>
      <c r="K14" s="668">
        <f>Invoer!DB111</f>
        <v>0</v>
      </c>
      <c r="L14" s="668">
        <f>Invoer!DC111</f>
        <v>0</v>
      </c>
      <c r="M14" s="667"/>
      <c r="N14" s="667"/>
      <c r="O14" s="668">
        <f t="shared" si="0"/>
        <v>0</v>
      </c>
      <c r="P14" s="668">
        <f t="shared" si="2"/>
        <v>0</v>
      </c>
      <c r="Q14" s="790">
        <f t="shared" si="3"/>
        <v>0</v>
      </c>
      <c r="R14" s="536"/>
      <c r="S14" s="668">
        <f>Invoer!DC222</f>
        <v>0</v>
      </c>
      <c r="T14" s="668">
        <f t="shared" si="4"/>
        <v>0</v>
      </c>
      <c r="U14" s="790">
        <f t="shared" si="5"/>
        <v>0</v>
      </c>
      <c r="V14" s="536"/>
      <c r="W14" s="668">
        <f t="shared" si="6"/>
        <v>0</v>
      </c>
      <c r="X14" s="538"/>
      <c r="Y14" s="667"/>
      <c r="Z14" s="539"/>
      <c r="AA14" s="669">
        <v>3</v>
      </c>
      <c r="AB14" s="790">
        <f t="shared" si="7"/>
        <v>0</v>
      </c>
      <c r="AC14" s="6"/>
      <c r="AE14" s="764">
        <v>3</v>
      </c>
      <c r="AF14" s="668">
        <f>Invoer!DB159</f>
        <v>0</v>
      </c>
      <c r="AG14" s="668">
        <f>Invoer!DB175</f>
        <v>0</v>
      </c>
      <c r="AH14" s="6"/>
      <c r="AI14" s="764">
        <v>3</v>
      </c>
      <c r="AJ14" s="668">
        <f>Invoer!DB191</f>
        <v>0</v>
      </c>
      <c r="AK14" s="801">
        <f t="shared" ref="AK14:AK23" si="12">$AK$11</f>
        <v>0.21</v>
      </c>
      <c r="AL14" s="668">
        <f t="shared" si="8"/>
        <v>0</v>
      </c>
      <c r="AM14" s="668">
        <f>Invoer!DB207</f>
        <v>0</v>
      </c>
      <c r="AN14" s="801">
        <f t="shared" ref="AN14:AN23" si="13">$AN$11</f>
        <v>0.21</v>
      </c>
      <c r="AO14" s="668">
        <f t="shared" si="9"/>
        <v>0</v>
      </c>
      <c r="AP14" s="802" t="str">
        <f t="shared" si="10"/>
        <v>Ja</v>
      </c>
      <c r="AQ14" s="668">
        <f t="shared" si="11"/>
        <v>0</v>
      </c>
      <c r="AR14" s="372">
        <f t="shared" si="1"/>
        <v>0</v>
      </c>
      <c r="AS14" s="372"/>
      <c r="BD14"/>
      <c r="BE14"/>
      <c r="BF14"/>
      <c r="BG14"/>
      <c r="BH14"/>
      <c r="BI14"/>
      <c r="BJ14"/>
      <c r="BK14"/>
      <c r="BN14"/>
      <c r="BO14"/>
    </row>
    <row r="15" spans="1:67" ht="12" customHeight="1" thickTop="1" thickBot="1" x14ac:dyDescent="0.25">
      <c r="A15" s="351"/>
      <c r="B15" s="567" t="s">
        <v>561</v>
      </c>
      <c r="C15" s="567"/>
      <c r="D15" s="568"/>
      <c r="F15" s="669">
        <v>4</v>
      </c>
      <c r="G15" s="668">
        <f>Invoer!DB51</f>
        <v>0</v>
      </c>
      <c r="H15" s="668">
        <f>Invoer!DC51</f>
        <v>0</v>
      </c>
      <c r="I15" s="668">
        <f>Invoer!DB97</f>
        <v>0</v>
      </c>
      <c r="J15" s="668">
        <f>Invoer!DC97</f>
        <v>0</v>
      </c>
      <c r="K15" s="668">
        <f>Invoer!DB112</f>
        <v>0</v>
      </c>
      <c r="L15" s="668">
        <f>Invoer!DC112</f>
        <v>0</v>
      </c>
      <c r="M15" s="667"/>
      <c r="N15" s="667"/>
      <c r="O15" s="668">
        <f t="shared" si="0"/>
        <v>0</v>
      </c>
      <c r="P15" s="668">
        <f t="shared" si="2"/>
        <v>0</v>
      </c>
      <c r="Q15" s="790">
        <f t="shared" si="3"/>
        <v>0</v>
      </c>
      <c r="R15" s="536"/>
      <c r="S15" s="668">
        <f>Invoer!DC223</f>
        <v>0</v>
      </c>
      <c r="T15" s="668">
        <f t="shared" si="4"/>
        <v>0</v>
      </c>
      <c r="U15" s="790">
        <f t="shared" si="5"/>
        <v>0</v>
      </c>
      <c r="V15" s="536"/>
      <c r="W15" s="668">
        <f t="shared" si="6"/>
        <v>0</v>
      </c>
      <c r="X15" s="538"/>
      <c r="Y15" s="667"/>
      <c r="Z15" s="539"/>
      <c r="AA15" s="669">
        <v>4</v>
      </c>
      <c r="AB15" s="790">
        <f t="shared" si="7"/>
        <v>0</v>
      </c>
      <c r="AC15" s="6"/>
      <c r="AE15" s="764">
        <v>4</v>
      </c>
      <c r="AF15" s="668">
        <f>Invoer!DB160</f>
        <v>0</v>
      </c>
      <c r="AG15" s="668">
        <f>Invoer!DB176</f>
        <v>0</v>
      </c>
      <c r="AH15" s="6"/>
      <c r="AI15" s="764">
        <v>4</v>
      </c>
      <c r="AJ15" s="668">
        <f>Invoer!DB192</f>
        <v>0</v>
      </c>
      <c r="AK15" s="801">
        <f t="shared" si="12"/>
        <v>0.21</v>
      </c>
      <c r="AL15" s="668">
        <f t="shared" si="8"/>
        <v>0</v>
      </c>
      <c r="AM15" s="668">
        <f>Invoer!DB208</f>
        <v>0</v>
      </c>
      <c r="AN15" s="801">
        <f t="shared" si="13"/>
        <v>0.21</v>
      </c>
      <c r="AO15" s="668">
        <f t="shared" si="9"/>
        <v>0</v>
      </c>
      <c r="AP15" s="802" t="str">
        <f t="shared" si="10"/>
        <v>Ja</v>
      </c>
      <c r="AQ15" s="668">
        <f t="shared" si="11"/>
        <v>0</v>
      </c>
      <c r="AR15" s="372">
        <f t="shared" si="1"/>
        <v>0</v>
      </c>
      <c r="AS15" s="372"/>
      <c r="BD15"/>
      <c r="BE15"/>
      <c r="BF15"/>
      <c r="BG15"/>
      <c r="BH15"/>
      <c r="BI15"/>
      <c r="BJ15"/>
      <c r="BK15"/>
      <c r="BN15"/>
      <c r="BO15"/>
    </row>
    <row r="16" spans="1:67" ht="12" customHeight="1" thickTop="1" thickBot="1" x14ac:dyDescent="0.25">
      <c r="A16" s="352" t="s">
        <v>562</v>
      </c>
      <c r="B16" s="565" t="s">
        <v>563</v>
      </c>
      <c r="C16" s="565"/>
      <c r="D16" s="566"/>
      <c r="F16" s="669">
        <v>5</v>
      </c>
      <c r="G16" s="668">
        <f>Invoer!DB52</f>
        <v>0</v>
      </c>
      <c r="H16" s="668">
        <f>Invoer!DC52</f>
        <v>0</v>
      </c>
      <c r="I16" s="668">
        <f>Invoer!DB98</f>
        <v>0</v>
      </c>
      <c r="J16" s="668">
        <f>Invoer!DC98</f>
        <v>0</v>
      </c>
      <c r="K16" s="668">
        <f>Invoer!DB113</f>
        <v>0</v>
      </c>
      <c r="L16" s="668">
        <f>Invoer!DC113</f>
        <v>0</v>
      </c>
      <c r="M16" s="667"/>
      <c r="N16" s="667"/>
      <c r="O16" s="668">
        <f t="shared" si="0"/>
        <v>0</v>
      </c>
      <c r="P16" s="668">
        <f t="shared" si="2"/>
        <v>0</v>
      </c>
      <c r="Q16" s="790">
        <f t="shared" si="3"/>
        <v>0</v>
      </c>
      <c r="R16" s="536"/>
      <c r="S16" s="668">
        <f>Invoer!DC224</f>
        <v>0</v>
      </c>
      <c r="T16" s="668">
        <f t="shared" si="4"/>
        <v>0</v>
      </c>
      <c r="U16" s="790">
        <f t="shared" si="5"/>
        <v>0</v>
      </c>
      <c r="V16" s="536"/>
      <c r="W16" s="668">
        <f t="shared" si="6"/>
        <v>0</v>
      </c>
      <c r="X16" s="538"/>
      <c r="Y16" s="667"/>
      <c r="Z16" s="539"/>
      <c r="AA16" s="669">
        <v>5</v>
      </c>
      <c r="AB16" s="790">
        <f t="shared" si="7"/>
        <v>0</v>
      </c>
      <c r="AC16" s="6"/>
      <c r="AE16" s="764">
        <v>5</v>
      </c>
      <c r="AF16" s="668">
        <f>Invoer!DB161</f>
        <v>0</v>
      </c>
      <c r="AG16" s="668">
        <f>Invoer!DB177</f>
        <v>0</v>
      </c>
      <c r="AH16" s="6"/>
      <c r="AI16" s="764">
        <v>5</v>
      </c>
      <c r="AJ16" s="668">
        <f>Invoer!DB193</f>
        <v>0</v>
      </c>
      <c r="AK16" s="801">
        <f t="shared" si="12"/>
        <v>0.21</v>
      </c>
      <c r="AL16" s="668">
        <f t="shared" si="8"/>
        <v>0</v>
      </c>
      <c r="AM16" s="668">
        <f>Invoer!DB209</f>
        <v>0</v>
      </c>
      <c r="AN16" s="801">
        <f t="shared" si="13"/>
        <v>0.21</v>
      </c>
      <c r="AO16" s="668">
        <f t="shared" si="9"/>
        <v>0</v>
      </c>
      <c r="AP16" s="802" t="str">
        <f t="shared" si="10"/>
        <v>Ja</v>
      </c>
      <c r="AQ16" s="668">
        <f t="shared" si="11"/>
        <v>0</v>
      </c>
      <c r="AR16" s="372">
        <f t="shared" si="1"/>
        <v>0</v>
      </c>
      <c r="AS16" s="372"/>
      <c r="BD16"/>
      <c r="BE16"/>
      <c r="BF16"/>
      <c r="BG16"/>
      <c r="BH16"/>
      <c r="BI16"/>
      <c r="BJ16"/>
      <c r="BK16"/>
      <c r="BN16"/>
      <c r="BO16"/>
    </row>
    <row r="17" spans="1:67" ht="12" customHeight="1" thickTop="1" thickBot="1" x14ac:dyDescent="0.25">
      <c r="A17" s="351"/>
      <c r="B17" s="569" t="s">
        <v>564</v>
      </c>
      <c r="C17" s="569"/>
      <c r="D17" s="570"/>
      <c r="F17" s="669">
        <v>6</v>
      </c>
      <c r="G17" s="668">
        <f>Invoer!DB53</f>
        <v>0</v>
      </c>
      <c r="H17" s="668">
        <f>Invoer!DC53</f>
        <v>0</v>
      </c>
      <c r="I17" s="668">
        <f>Invoer!DB99</f>
        <v>0</v>
      </c>
      <c r="J17" s="668">
        <f>Invoer!DC99</f>
        <v>0</v>
      </c>
      <c r="K17" s="668">
        <f>Invoer!DB114</f>
        <v>0</v>
      </c>
      <c r="L17" s="668">
        <f>Invoer!DC114</f>
        <v>0</v>
      </c>
      <c r="M17" s="667"/>
      <c r="N17" s="667"/>
      <c r="O17" s="668">
        <f t="shared" si="0"/>
        <v>0</v>
      </c>
      <c r="P17" s="668">
        <f t="shared" si="2"/>
        <v>0</v>
      </c>
      <c r="Q17" s="790">
        <f t="shared" si="3"/>
        <v>0</v>
      </c>
      <c r="R17" s="536"/>
      <c r="S17" s="668">
        <f>Invoer!DC225</f>
        <v>0</v>
      </c>
      <c r="T17" s="668">
        <f t="shared" si="4"/>
        <v>0</v>
      </c>
      <c r="U17" s="790">
        <f t="shared" si="5"/>
        <v>0</v>
      </c>
      <c r="V17" s="536"/>
      <c r="W17" s="668">
        <f t="shared" si="6"/>
        <v>0</v>
      </c>
      <c r="X17" s="538"/>
      <c r="Y17" s="667"/>
      <c r="Z17" s="539"/>
      <c r="AA17" s="669">
        <v>6</v>
      </c>
      <c r="AB17" s="790">
        <f t="shared" si="7"/>
        <v>0</v>
      </c>
      <c r="AC17" s="6"/>
      <c r="AE17" s="764">
        <v>6</v>
      </c>
      <c r="AF17" s="668">
        <f>Invoer!DB162</f>
        <v>0</v>
      </c>
      <c r="AG17" s="668">
        <f>Invoer!DB178</f>
        <v>0</v>
      </c>
      <c r="AH17" s="6"/>
      <c r="AI17" s="764">
        <v>6</v>
      </c>
      <c r="AJ17" s="668">
        <f>Invoer!DB194</f>
        <v>0</v>
      </c>
      <c r="AK17" s="801">
        <f t="shared" si="12"/>
        <v>0.21</v>
      </c>
      <c r="AL17" s="668">
        <f t="shared" si="8"/>
        <v>0</v>
      </c>
      <c r="AM17" s="668">
        <f>Invoer!DB210</f>
        <v>0</v>
      </c>
      <c r="AN17" s="801">
        <f t="shared" si="13"/>
        <v>0.21</v>
      </c>
      <c r="AO17" s="668">
        <f t="shared" si="9"/>
        <v>0</v>
      </c>
      <c r="AP17" s="802" t="str">
        <f t="shared" si="10"/>
        <v>Ja</v>
      </c>
      <c r="AQ17" s="668">
        <f t="shared" si="11"/>
        <v>0</v>
      </c>
      <c r="AR17" s="372">
        <f t="shared" si="1"/>
        <v>0</v>
      </c>
      <c r="AS17" s="372"/>
      <c r="BD17"/>
      <c r="BE17"/>
      <c r="BF17"/>
      <c r="BG17"/>
      <c r="BH17"/>
      <c r="BI17"/>
      <c r="BJ17"/>
      <c r="BK17"/>
      <c r="BN17"/>
      <c r="BO17"/>
    </row>
    <row r="18" spans="1:67" ht="12.75" thickTop="1" x14ac:dyDescent="0.2">
      <c r="A18" s="383" t="s">
        <v>486</v>
      </c>
      <c r="B18" s="571" t="s">
        <v>575</v>
      </c>
      <c r="C18" s="571"/>
      <c r="D18" s="572"/>
      <c r="F18" s="669">
        <v>7</v>
      </c>
      <c r="G18" s="668">
        <f>Invoer!DB54</f>
        <v>0</v>
      </c>
      <c r="H18" s="668">
        <f>Invoer!DC54</f>
        <v>0</v>
      </c>
      <c r="I18" s="668">
        <f>Invoer!DB100</f>
        <v>0</v>
      </c>
      <c r="J18" s="668">
        <f>Invoer!DC100</f>
        <v>0</v>
      </c>
      <c r="K18" s="668">
        <f>Invoer!DB115</f>
        <v>0</v>
      </c>
      <c r="L18" s="668">
        <f>Invoer!DC115</f>
        <v>0</v>
      </c>
      <c r="M18" s="667"/>
      <c r="N18" s="667"/>
      <c r="O18" s="668">
        <f t="shared" si="0"/>
        <v>0</v>
      </c>
      <c r="P18" s="668">
        <f t="shared" si="2"/>
        <v>0</v>
      </c>
      <c r="Q18" s="790">
        <f t="shared" si="3"/>
        <v>0</v>
      </c>
      <c r="R18" s="536"/>
      <c r="S18" s="668">
        <f>Invoer!DC226</f>
        <v>0</v>
      </c>
      <c r="T18" s="668">
        <f t="shared" si="4"/>
        <v>0</v>
      </c>
      <c r="U18" s="790">
        <f t="shared" si="5"/>
        <v>0</v>
      </c>
      <c r="V18" s="536"/>
      <c r="W18" s="668">
        <f t="shared" si="6"/>
        <v>0</v>
      </c>
      <c r="X18" s="538"/>
      <c r="Y18" s="667"/>
      <c r="Z18" s="539"/>
      <c r="AA18" s="669">
        <v>7</v>
      </c>
      <c r="AB18" s="790">
        <f t="shared" si="7"/>
        <v>0</v>
      </c>
      <c r="AC18" s="6"/>
      <c r="AE18" s="764">
        <v>7</v>
      </c>
      <c r="AF18" s="668">
        <f>Invoer!DB163</f>
        <v>0</v>
      </c>
      <c r="AG18" s="668">
        <f>Invoer!DB179</f>
        <v>0</v>
      </c>
      <c r="AH18" s="6"/>
      <c r="AI18" s="764">
        <v>7</v>
      </c>
      <c r="AJ18" s="668">
        <f>Invoer!DB195</f>
        <v>0</v>
      </c>
      <c r="AK18" s="801">
        <f t="shared" si="12"/>
        <v>0.21</v>
      </c>
      <c r="AL18" s="668">
        <f t="shared" si="8"/>
        <v>0</v>
      </c>
      <c r="AM18" s="668">
        <f>Invoer!DB211</f>
        <v>0</v>
      </c>
      <c r="AN18" s="801">
        <f t="shared" si="13"/>
        <v>0.21</v>
      </c>
      <c r="AO18" s="668">
        <f t="shared" si="9"/>
        <v>0</v>
      </c>
      <c r="AP18" s="802" t="str">
        <f t="shared" si="10"/>
        <v>Ja</v>
      </c>
      <c r="AQ18" s="668">
        <f t="shared" si="11"/>
        <v>0</v>
      </c>
      <c r="AR18" s="372">
        <f t="shared" si="1"/>
        <v>0</v>
      </c>
      <c r="AS18" s="372"/>
      <c r="BD18"/>
      <c r="BE18"/>
      <c r="BF18"/>
      <c r="BG18"/>
      <c r="BH18"/>
      <c r="BI18"/>
      <c r="BJ18"/>
      <c r="BK18"/>
      <c r="BN18"/>
      <c r="BO18"/>
    </row>
    <row r="19" spans="1:67" x14ac:dyDescent="0.2">
      <c r="B19" s="573" t="s">
        <v>576</v>
      </c>
      <c r="C19" s="573"/>
      <c r="D19" s="574"/>
      <c r="F19" s="669">
        <v>8</v>
      </c>
      <c r="G19" s="668">
        <f>Invoer!DB55</f>
        <v>0</v>
      </c>
      <c r="H19" s="668">
        <f>Invoer!DC55</f>
        <v>0</v>
      </c>
      <c r="I19" s="668">
        <f>Invoer!DB101</f>
        <v>0</v>
      </c>
      <c r="J19" s="668">
        <f>Invoer!DC101</f>
        <v>0</v>
      </c>
      <c r="K19" s="668">
        <f>Invoer!DB116</f>
        <v>0</v>
      </c>
      <c r="L19" s="668">
        <f>Invoer!DC116</f>
        <v>0</v>
      </c>
      <c r="M19" s="667"/>
      <c r="N19" s="667"/>
      <c r="O19" s="668">
        <f t="shared" si="0"/>
        <v>0</v>
      </c>
      <c r="P19" s="668">
        <f t="shared" si="2"/>
        <v>0</v>
      </c>
      <c r="Q19" s="790">
        <f t="shared" si="3"/>
        <v>0</v>
      </c>
      <c r="R19" s="536"/>
      <c r="S19" s="668">
        <f>Invoer!DC227</f>
        <v>0</v>
      </c>
      <c r="T19" s="668">
        <f t="shared" si="4"/>
        <v>0</v>
      </c>
      <c r="U19" s="790">
        <f t="shared" si="5"/>
        <v>0</v>
      </c>
      <c r="V19" s="536"/>
      <c r="W19" s="668">
        <f t="shared" si="6"/>
        <v>0</v>
      </c>
      <c r="X19" s="538"/>
      <c r="Y19" s="667"/>
      <c r="Z19" s="539"/>
      <c r="AA19" s="669">
        <v>8</v>
      </c>
      <c r="AB19" s="790">
        <f t="shared" si="7"/>
        <v>0</v>
      </c>
      <c r="AC19" s="6"/>
      <c r="AE19" s="764">
        <v>8</v>
      </c>
      <c r="AF19" s="668">
        <f>Invoer!DB164</f>
        <v>0</v>
      </c>
      <c r="AG19" s="668">
        <f>Invoer!DB180</f>
        <v>0</v>
      </c>
      <c r="AH19" s="6"/>
      <c r="AI19" s="764">
        <v>8</v>
      </c>
      <c r="AJ19" s="668">
        <f>Invoer!DB196</f>
        <v>0</v>
      </c>
      <c r="AK19" s="801">
        <f t="shared" si="12"/>
        <v>0.21</v>
      </c>
      <c r="AL19" s="668">
        <f t="shared" si="8"/>
        <v>0</v>
      </c>
      <c r="AM19" s="668">
        <f>Invoer!DB212</f>
        <v>0</v>
      </c>
      <c r="AN19" s="801">
        <f t="shared" si="13"/>
        <v>0.21</v>
      </c>
      <c r="AO19" s="668">
        <f t="shared" si="9"/>
        <v>0</v>
      </c>
      <c r="AP19" s="802" t="str">
        <f t="shared" si="10"/>
        <v>Ja</v>
      </c>
      <c r="AQ19" s="668">
        <f t="shared" si="11"/>
        <v>0</v>
      </c>
      <c r="AR19" s="372">
        <f t="shared" si="1"/>
        <v>0</v>
      </c>
      <c r="AS19" s="372"/>
      <c r="BD19"/>
      <c r="BE19"/>
      <c r="BF19"/>
      <c r="BG19"/>
      <c r="BH19"/>
      <c r="BI19"/>
      <c r="BJ19"/>
      <c r="BK19"/>
      <c r="BN19"/>
      <c r="BO19"/>
    </row>
    <row r="20" spans="1:67" x14ac:dyDescent="0.2">
      <c r="B20" s="56"/>
      <c r="C20" s="56"/>
      <c r="D20" s="56"/>
      <c r="F20" s="669">
        <v>9</v>
      </c>
      <c r="G20" s="668">
        <f>Invoer!DB56</f>
        <v>0</v>
      </c>
      <c r="H20" s="668">
        <f>Invoer!DC56</f>
        <v>0</v>
      </c>
      <c r="I20" s="668">
        <f>Invoer!DB102</f>
        <v>0</v>
      </c>
      <c r="J20" s="668">
        <f>Invoer!DC102</f>
        <v>0</v>
      </c>
      <c r="K20" s="668">
        <f>Invoer!DB117</f>
        <v>0</v>
      </c>
      <c r="L20" s="668">
        <f>Invoer!DC117</f>
        <v>0</v>
      </c>
      <c r="M20" s="667"/>
      <c r="N20" s="667"/>
      <c r="O20" s="668">
        <f t="shared" si="0"/>
        <v>0</v>
      </c>
      <c r="P20" s="668">
        <f t="shared" si="2"/>
        <v>0</v>
      </c>
      <c r="Q20" s="790">
        <f t="shared" si="3"/>
        <v>0</v>
      </c>
      <c r="R20" s="536"/>
      <c r="S20" s="668">
        <f>Invoer!DC228</f>
        <v>0</v>
      </c>
      <c r="T20" s="668">
        <f t="shared" si="4"/>
        <v>0</v>
      </c>
      <c r="U20" s="790">
        <f t="shared" si="5"/>
        <v>0</v>
      </c>
      <c r="V20" s="536"/>
      <c r="W20" s="668">
        <f t="shared" si="6"/>
        <v>0</v>
      </c>
      <c r="X20" s="538"/>
      <c r="Y20" s="667"/>
      <c r="Z20" s="539"/>
      <c r="AA20" s="669">
        <v>9</v>
      </c>
      <c r="AB20" s="790">
        <f t="shared" si="7"/>
        <v>0</v>
      </c>
      <c r="AC20" s="6"/>
      <c r="AE20" s="764">
        <v>9</v>
      </c>
      <c r="AF20" s="668">
        <f>Invoer!DB165</f>
        <v>0</v>
      </c>
      <c r="AG20" s="668">
        <f>Invoer!DB181</f>
        <v>0</v>
      </c>
      <c r="AH20" s="6"/>
      <c r="AI20" s="764">
        <v>9</v>
      </c>
      <c r="AJ20" s="668">
        <f>Invoer!DB197</f>
        <v>0</v>
      </c>
      <c r="AK20" s="801">
        <f t="shared" si="12"/>
        <v>0.21</v>
      </c>
      <c r="AL20" s="668">
        <f t="shared" si="8"/>
        <v>0</v>
      </c>
      <c r="AM20" s="668">
        <f>Invoer!DB213</f>
        <v>0</v>
      </c>
      <c r="AN20" s="801">
        <f t="shared" si="13"/>
        <v>0.21</v>
      </c>
      <c r="AO20" s="668">
        <f t="shared" si="9"/>
        <v>0</v>
      </c>
      <c r="AP20" s="802" t="str">
        <f t="shared" si="10"/>
        <v>Ja</v>
      </c>
      <c r="AQ20" s="668">
        <f t="shared" si="11"/>
        <v>0</v>
      </c>
      <c r="AR20" s="372">
        <f t="shared" si="1"/>
        <v>0</v>
      </c>
      <c r="AS20" s="372"/>
      <c r="BD20"/>
      <c r="BE20"/>
      <c r="BF20"/>
      <c r="BG20"/>
      <c r="BH20"/>
      <c r="BI20"/>
      <c r="BJ20"/>
      <c r="BK20"/>
      <c r="BN20"/>
      <c r="BO20"/>
    </row>
    <row r="21" spans="1:67" x14ac:dyDescent="0.2">
      <c r="B21" s="224"/>
      <c r="F21" s="669">
        <v>10</v>
      </c>
      <c r="G21" s="668">
        <f>Invoer!DB57</f>
        <v>0</v>
      </c>
      <c r="H21" s="668">
        <f>Invoer!DC57</f>
        <v>0</v>
      </c>
      <c r="I21" s="668">
        <f>Invoer!DB103</f>
        <v>0</v>
      </c>
      <c r="J21" s="668">
        <f>Invoer!DC103</f>
        <v>0</v>
      </c>
      <c r="K21" s="668">
        <f>Invoer!DB118</f>
        <v>0</v>
      </c>
      <c r="L21" s="668">
        <f>Invoer!DC118</f>
        <v>0</v>
      </c>
      <c r="M21" s="667"/>
      <c r="N21" s="667"/>
      <c r="O21" s="668">
        <f t="shared" si="0"/>
        <v>0</v>
      </c>
      <c r="P21" s="668">
        <f t="shared" si="2"/>
        <v>0</v>
      </c>
      <c r="Q21" s="790">
        <f t="shared" si="3"/>
        <v>0</v>
      </c>
      <c r="R21" s="536"/>
      <c r="S21" s="668">
        <f>Invoer!DC229</f>
        <v>0</v>
      </c>
      <c r="T21" s="668">
        <f t="shared" si="4"/>
        <v>0</v>
      </c>
      <c r="U21" s="790">
        <f t="shared" si="5"/>
        <v>0</v>
      </c>
      <c r="V21" s="536"/>
      <c r="W21" s="668">
        <f t="shared" si="6"/>
        <v>0</v>
      </c>
      <c r="X21" s="538"/>
      <c r="Y21" s="667"/>
      <c r="Z21" s="539"/>
      <c r="AA21" s="669">
        <v>10</v>
      </c>
      <c r="AB21" s="790">
        <f t="shared" si="7"/>
        <v>0</v>
      </c>
      <c r="AC21" s="6"/>
      <c r="AE21" s="764">
        <v>10</v>
      </c>
      <c r="AF21" s="668">
        <f>Invoer!DB166</f>
        <v>0</v>
      </c>
      <c r="AG21" s="668">
        <f>Invoer!DB182</f>
        <v>0</v>
      </c>
      <c r="AH21" s="6"/>
      <c r="AI21" s="764">
        <v>10</v>
      </c>
      <c r="AJ21" s="668">
        <f>Invoer!DB198</f>
        <v>0</v>
      </c>
      <c r="AK21" s="801">
        <f t="shared" si="12"/>
        <v>0.21</v>
      </c>
      <c r="AL21" s="668">
        <f t="shared" si="8"/>
        <v>0</v>
      </c>
      <c r="AM21" s="668">
        <f>Invoer!DB214</f>
        <v>0</v>
      </c>
      <c r="AN21" s="801">
        <f t="shared" si="13"/>
        <v>0.21</v>
      </c>
      <c r="AO21" s="668">
        <f t="shared" si="9"/>
        <v>0</v>
      </c>
      <c r="AP21" s="802" t="str">
        <f t="shared" si="10"/>
        <v>Ja</v>
      </c>
      <c r="AQ21" s="668">
        <f t="shared" si="11"/>
        <v>0</v>
      </c>
      <c r="AR21" s="372">
        <f t="shared" si="1"/>
        <v>0</v>
      </c>
      <c r="AS21" s="372"/>
      <c r="BD21"/>
      <c r="BE21"/>
      <c r="BF21"/>
      <c r="BG21"/>
      <c r="BH21"/>
      <c r="BI21"/>
      <c r="BJ21"/>
      <c r="BK21"/>
      <c r="BN21"/>
      <c r="BO21"/>
    </row>
    <row r="22" spans="1:67" x14ac:dyDescent="0.2">
      <c r="F22" s="669">
        <v>11</v>
      </c>
      <c r="G22" s="668">
        <f>Invoer!DB58</f>
        <v>0</v>
      </c>
      <c r="H22" s="668">
        <f>Invoer!DC58</f>
        <v>0</v>
      </c>
      <c r="I22" s="668">
        <f>Invoer!DB104</f>
        <v>0</v>
      </c>
      <c r="J22" s="668">
        <f>Invoer!DC104</f>
        <v>0</v>
      </c>
      <c r="K22" s="668">
        <f>Invoer!DB119</f>
        <v>0</v>
      </c>
      <c r="L22" s="668">
        <f>Invoer!DC119</f>
        <v>0</v>
      </c>
      <c r="M22" s="667"/>
      <c r="N22" s="667"/>
      <c r="O22" s="668">
        <f t="shared" si="0"/>
        <v>0</v>
      </c>
      <c r="P22" s="668">
        <f t="shared" si="2"/>
        <v>0</v>
      </c>
      <c r="Q22" s="790">
        <f t="shared" si="3"/>
        <v>0</v>
      </c>
      <c r="R22" s="536"/>
      <c r="S22" s="668">
        <f>Invoer!DC230</f>
        <v>0</v>
      </c>
      <c r="T22" s="668">
        <f t="shared" si="4"/>
        <v>0</v>
      </c>
      <c r="U22" s="790">
        <f t="shared" si="5"/>
        <v>0</v>
      </c>
      <c r="V22" s="536"/>
      <c r="W22" s="668">
        <f t="shared" si="6"/>
        <v>0</v>
      </c>
      <c r="X22" s="538"/>
      <c r="Y22" s="667"/>
      <c r="Z22" s="539"/>
      <c r="AA22" s="669">
        <v>11</v>
      </c>
      <c r="AB22" s="790">
        <f t="shared" si="7"/>
        <v>0</v>
      </c>
      <c r="AC22" s="6"/>
      <c r="AE22" s="764">
        <v>11</v>
      </c>
      <c r="AF22" s="668">
        <f>Invoer!DB167</f>
        <v>0</v>
      </c>
      <c r="AG22" s="668">
        <f>Invoer!DB183</f>
        <v>0</v>
      </c>
      <c r="AH22" s="6"/>
      <c r="AI22" s="764">
        <v>11</v>
      </c>
      <c r="AJ22" s="668">
        <f>Invoer!DB199</f>
        <v>0</v>
      </c>
      <c r="AK22" s="801">
        <f t="shared" si="12"/>
        <v>0.21</v>
      </c>
      <c r="AL22" s="668">
        <f t="shared" si="8"/>
        <v>0</v>
      </c>
      <c r="AM22" s="668">
        <f>Invoer!DB215</f>
        <v>0</v>
      </c>
      <c r="AN22" s="801">
        <f t="shared" si="13"/>
        <v>0.21</v>
      </c>
      <c r="AO22" s="668">
        <f t="shared" si="9"/>
        <v>0</v>
      </c>
      <c r="AP22" s="802" t="str">
        <f t="shared" si="10"/>
        <v>Ja</v>
      </c>
      <c r="AQ22" s="668">
        <f t="shared" si="11"/>
        <v>0</v>
      </c>
      <c r="AR22" s="372">
        <f t="shared" si="1"/>
        <v>0</v>
      </c>
      <c r="AS22" s="372"/>
      <c r="BD22"/>
      <c r="BE22"/>
      <c r="BF22"/>
      <c r="BG22"/>
      <c r="BH22"/>
      <c r="BI22"/>
      <c r="BJ22"/>
      <c r="BK22"/>
      <c r="BN22"/>
      <c r="BO22"/>
    </row>
    <row r="23" spans="1:67" x14ac:dyDescent="0.2">
      <c r="F23" s="669">
        <v>12</v>
      </c>
      <c r="G23" s="668">
        <f>Invoer!DB59</f>
        <v>0</v>
      </c>
      <c r="H23" s="668">
        <f>Invoer!DC59</f>
        <v>0</v>
      </c>
      <c r="I23" s="668">
        <f>Invoer!DB105</f>
        <v>0</v>
      </c>
      <c r="J23" s="668">
        <f>Invoer!DC105</f>
        <v>0</v>
      </c>
      <c r="K23" s="668">
        <f>Invoer!DB120</f>
        <v>0</v>
      </c>
      <c r="L23" s="668">
        <f>Invoer!DC120</f>
        <v>0</v>
      </c>
      <c r="M23" s="667"/>
      <c r="N23" s="667"/>
      <c r="O23" s="668">
        <f t="shared" si="0"/>
        <v>0</v>
      </c>
      <c r="P23" s="668">
        <f t="shared" si="2"/>
        <v>0</v>
      </c>
      <c r="Q23" s="790">
        <f t="shared" si="3"/>
        <v>0</v>
      </c>
      <c r="R23" s="536"/>
      <c r="S23" s="668">
        <f>Invoer!DC231</f>
        <v>0</v>
      </c>
      <c r="T23" s="668">
        <f t="shared" si="4"/>
        <v>0</v>
      </c>
      <c r="U23" s="790">
        <f t="shared" si="5"/>
        <v>0</v>
      </c>
      <c r="V23" s="536"/>
      <c r="W23" s="668">
        <f t="shared" si="6"/>
        <v>0</v>
      </c>
      <c r="X23" s="538"/>
      <c r="Y23" s="667"/>
      <c r="Z23" s="539"/>
      <c r="AA23" s="669">
        <v>12</v>
      </c>
      <c r="AB23" s="790">
        <f t="shared" si="7"/>
        <v>0</v>
      </c>
      <c r="AC23" s="6"/>
      <c r="AE23" s="764">
        <v>12</v>
      </c>
      <c r="AF23" s="668">
        <f>Invoer!DB168</f>
        <v>0</v>
      </c>
      <c r="AG23" s="668">
        <f>Invoer!DB184</f>
        <v>0</v>
      </c>
      <c r="AH23" s="6"/>
      <c r="AI23" s="764">
        <v>12</v>
      </c>
      <c r="AJ23" s="668">
        <f>Invoer!DB200</f>
        <v>0</v>
      </c>
      <c r="AK23" s="801">
        <f t="shared" si="12"/>
        <v>0.21</v>
      </c>
      <c r="AL23" s="668">
        <f t="shared" si="8"/>
        <v>0</v>
      </c>
      <c r="AM23" s="668">
        <f>Invoer!DB216</f>
        <v>0</v>
      </c>
      <c r="AN23" s="801">
        <f t="shared" si="13"/>
        <v>0.21</v>
      </c>
      <c r="AO23" s="668">
        <f t="shared" si="9"/>
        <v>0</v>
      </c>
      <c r="AP23" s="802" t="str">
        <f t="shared" si="10"/>
        <v>Ja</v>
      </c>
      <c r="AQ23" s="668">
        <f t="shared" si="11"/>
        <v>0</v>
      </c>
      <c r="AR23" s="372">
        <f t="shared" si="1"/>
        <v>0</v>
      </c>
      <c r="AS23" s="372"/>
      <c r="BD23"/>
      <c r="BE23"/>
      <c r="BF23"/>
      <c r="BG23"/>
      <c r="BH23"/>
      <c r="BI23"/>
      <c r="BJ23"/>
      <c r="BK23"/>
      <c r="BN23"/>
      <c r="BO23"/>
    </row>
    <row r="24" spans="1:67" ht="12" customHeight="1" thickBot="1" x14ac:dyDescent="0.25">
      <c r="F24" s="791" t="s">
        <v>497</v>
      </c>
      <c r="G24" s="808">
        <f t="shared" ref="G24:Q24" si="14">SUM(G12:G23)</f>
        <v>-2790.1322314049585</v>
      </c>
      <c r="H24" s="808">
        <f t="shared" si="14"/>
        <v>-585.92776859504124</v>
      </c>
      <c r="I24" s="808">
        <f t="shared" si="14"/>
        <v>0</v>
      </c>
      <c r="J24" s="808">
        <f t="shared" si="14"/>
        <v>0</v>
      </c>
      <c r="K24" s="808">
        <f t="shared" si="14"/>
        <v>0</v>
      </c>
      <c r="L24" s="808">
        <f t="shared" si="14"/>
        <v>0</v>
      </c>
      <c r="M24" s="808">
        <f t="shared" si="14"/>
        <v>0</v>
      </c>
      <c r="N24" s="808">
        <f t="shared" si="14"/>
        <v>0</v>
      </c>
      <c r="O24" s="808">
        <f t="shared" si="14"/>
        <v>-585.92776859504124</v>
      </c>
      <c r="P24" s="808">
        <f t="shared" si="14"/>
        <v>0</v>
      </c>
      <c r="Q24" s="808">
        <f t="shared" si="14"/>
        <v>-585.92776859504124</v>
      </c>
      <c r="R24" s="815"/>
      <c r="S24" s="808">
        <f>SUM(S12:S23)</f>
        <v>176.88247933884298</v>
      </c>
      <c r="T24" s="808">
        <f>SUM(T12:T23)</f>
        <v>0</v>
      </c>
      <c r="U24" s="808">
        <f>SUM(U12:U23)</f>
        <v>176.88247933884298</v>
      </c>
      <c r="V24" s="815"/>
      <c r="W24" s="808">
        <f>SUM(W12:W23)</f>
        <v>-409.04528925619832</v>
      </c>
      <c r="X24" s="816"/>
      <c r="Y24" s="808">
        <f>SUM(Y12:Y23)</f>
        <v>0</v>
      </c>
      <c r="Z24" s="817"/>
      <c r="AA24" s="670" t="s">
        <v>497</v>
      </c>
      <c r="AB24" s="808">
        <f>SUM(AB12:AB23)</f>
        <v>-409.04528925619832</v>
      </c>
      <c r="AC24" s="6"/>
      <c r="AE24" s="670" t="s">
        <v>497</v>
      </c>
      <c r="AF24" s="808">
        <f>SUM(AF12:AF23)</f>
        <v>0</v>
      </c>
      <c r="AG24" s="808">
        <f>SUM(AG12:AG23)</f>
        <v>0</v>
      </c>
      <c r="AH24" s="6"/>
      <c r="AI24" s="670" t="s">
        <v>497</v>
      </c>
      <c r="AJ24" s="808">
        <f>SUM(AJ12:AJ23)</f>
        <v>0</v>
      </c>
      <c r="AK24" s="672"/>
      <c r="AL24" s="808">
        <f>SUM(AL12:AL23)</f>
        <v>0</v>
      </c>
      <c r="AM24" s="808">
        <f>SUM(AM12:AM23)</f>
        <v>0</v>
      </c>
      <c r="AN24" s="671"/>
      <c r="AO24" s="808">
        <f>SUM(AO12:AO23)</f>
        <v>0</v>
      </c>
      <c r="AP24" s="5"/>
      <c r="AQ24" s="808">
        <f>SUM(AQ12:AQ23)</f>
        <v>0</v>
      </c>
      <c r="BD24"/>
      <c r="BE24"/>
      <c r="BF24"/>
      <c r="BG24"/>
      <c r="BH24"/>
      <c r="BI24"/>
      <c r="BJ24"/>
      <c r="BK24"/>
      <c r="BN24"/>
      <c r="BO24"/>
    </row>
    <row r="25" spans="1:67" ht="12.75" thickTop="1" x14ac:dyDescent="0.2">
      <c r="G25" s="384" t="s">
        <v>551</v>
      </c>
      <c r="H25" s="384" t="s">
        <v>498</v>
      </c>
      <c r="I25" s="384" t="s">
        <v>551</v>
      </c>
      <c r="J25" s="384" t="s">
        <v>565</v>
      </c>
      <c r="K25" s="384" t="s">
        <v>551</v>
      </c>
      <c r="L25" s="384" t="s">
        <v>565</v>
      </c>
      <c r="M25" s="384" t="s">
        <v>551</v>
      </c>
      <c r="N25" s="384" t="s">
        <v>565</v>
      </c>
      <c r="O25" s="384" t="s">
        <v>565</v>
      </c>
      <c r="P25" s="384" t="s">
        <v>565</v>
      </c>
      <c r="Q25" s="384" t="s">
        <v>565</v>
      </c>
      <c r="R25" s="385"/>
      <c r="S25" s="128" t="s">
        <v>552</v>
      </c>
      <c r="T25" s="128" t="s">
        <v>552</v>
      </c>
      <c r="U25" s="128" t="s">
        <v>552</v>
      </c>
      <c r="V25" s="385"/>
      <c r="W25" s="384" t="s">
        <v>565</v>
      </c>
      <c r="X25" s="385"/>
      <c r="Y25" s="128" t="s">
        <v>577</v>
      </c>
      <c r="AA25" s="385"/>
      <c r="AB25" s="388" t="s">
        <v>565</v>
      </c>
      <c r="AC25" s="6"/>
      <c r="AF25" s="386" t="s">
        <v>551</v>
      </c>
      <c r="AG25" s="386" t="s">
        <v>551</v>
      </c>
      <c r="AH25" s="387"/>
      <c r="AI25" s="387"/>
      <c r="AJ25" s="386" t="s">
        <v>551</v>
      </c>
      <c r="AK25" s="387"/>
      <c r="AL25" s="384" t="s">
        <v>565</v>
      </c>
      <c r="AM25" s="386" t="s">
        <v>551</v>
      </c>
      <c r="AN25" s="387"/>
      <c r="AO25" s="384" t="s">
        <v>565</v>
      </c>
      <c r="AP25" s="387"/>
      <c r="AQ25" s="128" t="s">
        <v>552</v>
      </c>
      <c r="BD25"/>
      <c r="BE25"/>
      <c r="BF25"/>
      <c r="BG25"/>
      <c r="BH25"/>
      <c r="BI25"/>
      <c r="BJ25"/>
      <c r="BK25"/>
      <c r="BN25"/>
      <c r="BO25"/>
    </row>
    <row r="26" spans="1:67" x14ac:dyDescent="0.2">
      <c r="G26" s="374"/>
      <c r="H26" s="373"/>
      <c r="J26" s="373"/>
      <c r="L26" s="373"/>
      <c r="N26" s="373"/>
      <c r="O26" s="373"/>
      <c r="P26" s="373"/>
      <c r="Q26" s="373"/>
      <c r="S26" s="350"/>
      <c r="T26" s="350"/>
      <c r="U26" s="350"/>
      <c r="W26" s="373"/>
      <c r="Y26" s="108" t="str">
        <f>IF(Y24&gt;1883,"*) Check site BD, u gebruikt meer Kor dan mogelijk.","")</f>
        <v/>
      </c>
      <c r="AB26" s="373"/>
      <c r="AC26" s="6"/>
      <c r="AF26" s="374"/>
      <c r="AG26" s="374"/>
      <c r="AH26" s="6"/>
      <c r="AI26" s="6"/>
      <c r="AJ26" s="374"/>
      <c r="AK26" s="374"/>
      <c r="AL26" s="373"/>
      <c r="AM26" s="374"/>
      <c r="AN26" s="374"/>
      <c r="AO26" s="373"/>
      <c r="BD26"/>
      <c r="BE26"/>
      <c r="BF26"/>
      <c r="BG26"/>
      <c r="BH26"/>
      <c r="BI26"/>
      <c r="BJ26"/>
      <c r="BK26"/>
      <c r="BN26"/>
      <c r="BO26"/>
    </row>
    <row r="27" spans="1:67" x14ac:dyDescent="0.2">
      <c r="G27" s="374"/>
      <c r="H27" s="373"/>
      <c r="J27" s="373"/>
      <c r="K27" s="108"/>
      <c r="L27" s="373"/>
      <c r="N27" s="373"/>
      <c r="O27" s="373"/>
      <c r="P27" s="373"/>
      <c r="Q27" s="373"/>
      <c r="S27" s="350"/>
      <c r="T27" s="350"/>
      <c r="U27" s="350"/>
      <c r="W27" s="373"/>
      <c r="Y27" s="108" t="str">
        <f>IF(Y24&gt;1883," Vul het wel correct in.","")</f>
        <v/>
      </c>
      <c r="AB27" s="373"/>
      <c r="AC27" s="6"/>
      <c r="AF27" s="374"/>
      <c r="AG27" s="374"/>
      <c r="AH27" s="6"/>
      <c r="AI27" s="6"/>
      <c r="AJ27" s="374"/>
      <c r="AK27" s="374"/>
      <c r="AL27" s="373"/>
      <c r="AM27" s="374"/>
      <c r="AN27" s="374"/>
      <c r="AO27" s="373"/>
      <c r="BD27"/>
      <c r="BE27"/>
      <c r="BF27"/>
      <c r="BG27"/>
      <c r="BH27"/>
      <c r="BI27"/>
      <c r="BJ27"/>
      <c r="BK27"/>
      <c r="BN27"/>
      <c r="BO27"/>
    </row>
    <row r="28" spans="1:67" x14ac:dyDescent="0.2"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AA28"/>
      <c r="AB28"/>
      <c r="AC28" s="6"/>
      <c r="AF28" s="374"/>
      <c r="AG28" s="374"/>
      <c r="AH28" s="6"/>
      <c r="AI28" s="6"/>
      <c r="AJ28" s="374"/>
      <c r="AK28" s="374"/>
      <c r="AL28" s="374"/>
      <c r="AM28" s="374"/>
      <c r="AN28" s="374"/>
      <c r="AO28" s="374"/>
      <c r="BD28"/>
      <c r="BE28"/>
      <c r="BF28"/>
      <c r="BG28"/>
      <c r="BH28"/>
      <c r="BI28"/>
      <c r="BJ28"/>
      <c r="BK28"/>
      <c r="BN28"/>
      <c r="BO28"/>
    </row>
    <row r="29" spans="1:67" ht="12" customHeight="1" x14ac:dyDescent="0.2">
      <c r="F29"/>
      <c r="G29"/>
      <c r="H29"/>
      <c r="I29"/>
      <c r="J29"/>
      <c r="K29"/>
      <c r="L29" s="108" t="s">
        <v>566</v>
      </c>
      <c r="M29"/>
      <c r="N29"/>
      <c r="O29"/>
      <c r="P29"/>
      <c r="Q29"/>
      <c r="R29"/>
      <c r="S29"/>
      <c r="T29"/>
      <c r="U29"/>
      <c r="V29"/>
      <c r="W29"/>
      <c r="X29"/>
      <c r="Y29"/>
      <c r="AA29"/>
      <c r="AB29"/>
      <c r="AC29" s="6"/>
      <c r="AE29" s="56" t="s">
        <v>569</v>
      </c>
      <c r="AF29" s="56"/>
      <c r="AG29" s="56"/>
      <c r="AH29" s="6"/>
      <c r="AI29" s="56" t="s">
        <v>571</v>
      </c>
      <c r="AJ29" s="56"/>
      <c r="AK29" s="374"/>
      <c r="AL29" s="374"/>
      <c r="AM29" s="374"/>
      <c r="AN29" s="374"/>
      <c r="AO29" s="374"/>
      <c r="BD29"/>
      <c r="BE29"/>
      <c r="BF29"/>
      <c r="BG29"/>
      <c r="BH29"/>
      <c r="BI29"/>
      <c r="BJ29"/>
      <c r="BK29"/>
      <c r="BN29"/>
      <c r="BO29"/>
    </row>
    <row r="30" spans="1:67" x14ac:dyDescent="0.2">
      <c r="F30" s="196"/>
      <c r="G30" s="297" t="str">
        <f>G5</f>
        <v>---------Nog geen naam ingevuld-------</v>
      </c>
      <c r="H30" s="192"/>
      <c r="I30" s="192"/>
      <c r="J30" s="192"/>
      <c r="K30" s="192"/>
      <c r="L30" s="192"/>
      <c r="M30" s="192"/>
      <c r="N30" s="192"/>
      <c r="O30" s="192"/>
      <c r="P30" s="192"/>
      <c r="Q30" s="192"/>
      <c r="R30" s="192"/>
      <c r="S30" s="192"/>
      <c r="T30" s="192"/>
      <c r="U30" s="192"/>
      <c r="V30" s="192"/>
      <c r="W30" s="192"/>
      <c r="X30" s="192"/>
      <c r="Y30" s="192"/>
      <c r="Z30" s="217"/>
      <c r="AA30" s="192"/>
      <c r="AB30" s="193"/>
      <c r="AC30" s="6"/>
      <c r="AE30" s="56" t="s">
        <v>570</v>
      </c>
      <c r="AF30" s="56"/>
      <c r="AG30" s="56"/>
      <c r="AH30" s="6"/>
      <c r="AI30" s="56" t="s">
        <v>574</v>
      </c>
      <c r="AJ30" s="56"/>
      <c r="BD30"/>
      <c r="BE30"/>
      <c r="BF30"/>
      <c r="BG30"/>
      <c r="BH30"/>
      <c r="BI30"/>
      <c r="BJ30"/>
      <c r="BK30"/>
      <c r="BN30"/>
      <c r="BO30"/>
    </row>
    <row r="31" spans="1:67" ht="12" customHeight="1" thickBot="1" x14ac:dyDescent="0.25">
      <c r="F31" s="194"/>
      <c r="G31" s="392" t="str">
        <f>G6</f>
        <v>Geboekt t/m : Periode 2, Sysnr : 22</v>
      </c>
      <c r="H31" s="191"/>
      <c r="I31" s="191"/>
      <c r="J31" s="191"/>
      <c r="K31" s="191"/>
      <c r="L31" s="848" t="s">
        <v>673</v>
      </c>
      <c r="M31" s="849"/>
      <c r="N31" s="850"/>
      <c r="O31" s="191"/>
      <c r="P31" s="191"/>
      <c r="Q31" s="191"/>
      <c r="R31" s="191"/>
      <c r="S31" s="191"/>
      <c r="T31" s="191"/>
      <c r="U31" s="191"/>
      <c r="V31" s="191"/>
      <c r="W31" s="191"/>
      <c r="X31" s="191"/>
      <c r="Y31" s="191"/>
      <c r="Z31" s="195"/>
      <c r="AA31" s="191"/>
      <c r="AB31" s="321"/>
      <c r="AC31" s="6"/>
      <c r="AE31" s="320"/>
      <c r="AF31" s="297" t="s">
        <v>545</v>
      </c>
      <c r="AG31" s="193"/>
      <c r="AH31" s="6"/>
      <c r="AI31" s="320"/>
      <c r="AJ31" s="297" t="s">
        <v>545</v>
      </c>
      <c r="AK31" s="192"/>
      <c r="AL31" s="192"/>
      <c r="AM31" s="192"/>
      <c r="AN31" s="192"/>
      <c r="AO31" s="192"/>
      <c r="AP31" s="192"/>
      <c r="AQ31" s="193"/>
      <c r="BD31"/>
      <c r="BE31"/>
      <c r="BF31"/>
      <c r="BG31"/>
      <c r="BH31"/>
      <c r="BI31"/>
      <c r="BJ31"/>
      <c r="BK31"/>
      <c r="BN31"/>
      <c r="BO31"/>
    </row>
    <row r="32" spans="1:67" x14ac:dyDescent="0.2">
      <c r="E32" s="17"/>
      <c r="F32" s="357"/>
      <c r="G32" s="355"/>
      <c r="H32" s="355"/>
      <c r="I32" s="355"/>
      <c r="J32" s="355"/>
      <c r="K32" s="355"/>
      <c r="L32" s="355"/>
      <c r="M32" s="355"/>
      <c r="N32" s="355"/>
      <c r="O32" s="355"/>
      <c r="P32" s="354" t="s">
        <v>572</v>
      </c>
      <c r="Q32" s="355"/>
      <c r="R32" s="191"/>
      <c r="S32" s="355"/>
      <c r="T32" s="354" t="s">
        <v>572</v>
      </c>
      <c r="U32" s="355"/>
      <c r="V32" s="191"/>
      <c r="W32" s="355"/>
      <c r="X32" s="191"/>
      <c r="Y32" s="355"/>
      <c r="Z32" s="195"/>
      <c r="AA32" s="355"/>
      <c r="AB32" s="356"/>
      <c r="AC32" s="6"/>
      <c r="AE32" s="353"/>
      <c r="AF32" s="354" t="s">
        <v>380</v>
      </c>
      <c r="AG32" s="379"/>
      <c r="AH32" s="6"/>
      <c r="AI32" s="353"/>
      <c r="AJ32" s="354" t="s">
        <v>381</v>
      </c>
      <c r="AK32" s="354"/>
      <c r="AL32" s="354"/>
      <c r="AM32" s="354" t="s">
        <v>381</v>
      </c>
      <c r="AN32" s="354"/>
      <c r="AO32" s="354"/>
      <c r="AP32" s="375" t="s">
        <v>549</v>
      </c>
      <c r="AQ32" s="356"/>
      <c r="BD32"/>
      <c r="BE32"/>
      <c r="BF32"/>
      <c r="BG32"/>
      <c r="BH32"/>
      <c r="BI32"/>
      <c r="BJ32"/>
      <c r="BK32"/>
      <c r="BN32"/>
      <c r="BO32"/>
    </row>
    <row r="33" spans="5:67" x14ac:dyDescent="0.2">
      <c r="E33" s="17"/>
      <c r="F33" s="1061" t="s">
        <v>298</v>
      </c>
      <c r="G33" s="358" t="s">
        <v>483</v>
      </c>
      <c r="H33" s="358" t="s">
        <v>484</v>
      </c>
      <c r="I33" s="358" t="s">
        <v>483</v>
      </c>
      <c r="J33" s="358" t="s">
        <v>484</v>
      </c>
      <c r="K33" s="358" t="s">
        <v>483</v>
      </c>
      <c r="L33" s="358" t="s">
        <v>484</v>
      </c>
      <c r="M33" s="358" t="s">
        <v>483</v>
      </c>
      <c r="N33" s="358" t="s">
        <v>534</v>
      </c>
      <c r="O33" s="359" t="s">
        <v>484</v>
      </c>
      <c r="P33" s="359" t="s">
        <v>567</v>
      </c>
      <c r="Q33" s="359" t="s">
        <v>567</v>
      </c>
      <c r="R33" s="25"/>
      <c r="S33" s="390" t="s">
        <v>158</v>
      </c>
      <c r="T33" s="358" t="s">
        <v>158</v>
      </c>
      <c r="U33" s="363" t="s">
        <v>487</v>
      </c>
      <c r="V33" s="537"/>
      <c r="W33" s="371" t="s">
        <v>485</v>
      </c>
      <c r="X33" s="25"/>
      <c r="Y33" s="362" t="s">
        <v>486</v>
      </c>
      <c r="Z33" s="539"/>
      <c r="AA33" s="1061" t="s">
        <v>298</v>
      </c>
      <c r="AB33" s="363" t="s">
        <v>487</v>
      </c>
      <c r="AC33" s="6"/>
      <c r="AE33" s="1063" t="s">
        <v>298</v>
      </c>
      <c r="AF33" s="381" t="s">
        <v>586</v>
      </c>
      <c r="AG33" s="363" t="s">
        <v>586</v>
      </c>
      <c r="AH33" s="6"/>
      <c r="AI33" s="1065" t="s">
        <v>298</v>
      </c>
      <c r="AJ33" s="358" t="s">
        <v>586</v>
      </c>
      <c r="AK33" s="358"/>
      <c r="AL33" s="358" t="s">
        <v>534</v>
      </c>
      <c r="AM33" s="358" t="s">
        <v>586</v>
      </c>
      <c r="AN33" s="358"/>
      <c r="AO33" s="360" t="s">
        <v>534</v>
      </c>
      <c r="AP33" s="358" t="s">
        <v>557</v>
      </c>
      <c r="AQ33" s="363" t="s">
        <v>553</v>
      </c>
      <c r="BD33"/>
      <c r="BE33"/>
      <c r="BF33"/>
      <c r="BG33"/>
      <c r="BH33"/>
      <c r="BI33"/>
      <c r="BJ33"/>
      <c r="BK33"/>
      <c r="BN33"/>
      <c r="BO33"/>
    </row>
    <row r="34" spans="5:67" x14ac:dyDescent="0.2">
      <c r="E34" s="17"/>
      <c r="F34" s="1062"/>
      <c r="G34" s="365" t="s">
        <v>488</v>
      </c>
      <c r="H34" s="365" t="s">
        <v>489</v>
      </c>
      <c r="I34" s="365" t="s">
        <v>488</v>
      </c>
      <c r="J34" s="365" t="s">
        <v>489</v>
      </c>
      <c r="K34" s="365" t="s">
        <v>488</v>
      </c>
      <c r="L34" s="365" t="s">
        <v>489</v>
      </c>
      <c r="M34" s="365" t="s">
        <v>533</v>
      </c>
      <c r="N34" s="365" t="s">
        <v>489</v>
      </c>
      <c r="O34" s="366" t="s">
        <v>489</v>
      </c>
      <c r="P34" s="366" t="s">
        <v>532</v>
      </c>
      <c r="Q34" s="366" t="s">
        <v>568</v>
      </c>
      <c r="R34" s="25"/>
      <c r="S34" s="367" t="s">
        <v>515</v>
      </c>
      <c r="T34" s="365" t="s">
        <v>545</v>
      </c>
      <c r="U34" s="363" t="s">
        <v>550</v>
      </c>
      <c r="V34" s="537"/>
      <c r="W34" s="534" t="s">
        <v>490</v>
      </c>
      <c r="X34" s="25"/>
      <c r="Y34" s="362"/>
      <c r="Z34" s="539"/>
      <c r="AA34" s="1062"/>
      <c r="AB34" s="369" t="s">
        <v>490</v>
      </c>
      <c r="AC34" s="6"/>
      <c r="AE34" s="1064"/>
      <c r="AF34" s="365" t="s">
        <v>539</v>
      </c>
      <c r="AG34" s="369" t="s">
        <v>539</v>
      </c>
      <c r="AH34" s="6"/>
      <c r="AI34" s="1064"/>
      <c r="AJ34" s="365" t="s">
        <v>540</v>
      </c>
      <c r="AK34" s="365" t="s">
        <v>290</v>
      </c>
      <c r="AL34" s="365" t="s">
        <v>489</v>
      </c>
      <c r="AM34" s="365" t="s">
        <v>542</v>
      </c>
      <c r="AN34" s="365" t="s">
        <v>290</v>
      </c>
      <c r="AO34" s="365" t="s">
        <v>489</v>
      </c>
      <c r="AP34" s="358" t="s">
        <v>558</v>
      </c>
      <c r="AQ34" s="369" t="s">
        <v>554</v>
      </c>
      <c r="BD34"/>
      <c r="BE34"/>
      <c r="BF34"/>
      <c r="BG34"/>
      <c r="BH34"/>
      <c r="BI34"/>
      <c r="BJ34"/>
      <c r="BK34"/>
      <c r="BN34"/>
      <c r="BO34"/>
    </row>
    <row r="35" spans="5:67" ht="12" customHeight="1" x14ac:dyDescent="0.2">
      <c r="E35" s="17"/>
      <c r="F35" s="399"/>
      <c r="G35" s="365"/>
      <c r="H35" s="365"/>
      <c r="I35" s="365"/>
      <c r="J35" s="365"/>
      <c r="K35" s="365"/>
      <c r="L35" s="365"/>
      <c r="M35" s="365"/>
      <c r="N35" s="365"/>
      <c r="O35" s="366"/>
      <c r="P35" s="366" t="s">
        <v>549</v>
      </c>
      <c r="Q35" s="366"/>
      <c r="R35" s="25"/>
      <c r="S35" s="367"/>
      <c r="T35" s="365" t="s">
        <v>549</v>
      </c>
      <c r="U35" s="369" t="s">
        <v>170</v>
      </c>
      <c r="V35" s="537"/>
      <c r="W35" s="364"/>
      <c r="X35" s="25"/>
      <c r="Y35" s="376"/>
      <c r="Z35" s="539"/>
      <c r="AA35" s="519"/>
      <c r="AB35" s="359"/>
      <c r="AC35" s="6"/>
      <c r="AE35" s="400"/>
      <c r="AF35" s="365" t="s">
        <v>535</v>
      </c>
      <c r="AG35" s="369" t="s">
        <v>537</v>
      </c>
      <c r="AH35" s="6"/>
      <c r="AI35" s="400"/>
      <c r="AJ35" s="365" t="s">
        <v>541</v>
      </c>
      <c r="AK35" s="365"/>
      <c r="AL35" s="365"/>
      <c r="AM35" s="365" t="s">
        <v>541</v>
      </c>
      <c r="AN35" s="365"/>
      <c r="AO35" s="365"/>
      <c r="AP35" s="410" t="s">
        <v>562</v>
      </c>
      <c r="AQ35" s="369" t="s">
        <v>555</v>
      </c>
      <c r="BD35"/>
      <c r="BE35"/>
      <c r="BF35"/>
      <c r="BG35"/>
      <c r="BH35"/>
      <c r="BI35"/>
      <c r="BJ35"/>
      <c r="BK35"/>
      <c r="BN35"/>
      <c r="BO35"/>
    </row>
    <row r="36" spans="5:67" x14ac:dyDescent="0.2">
      <c r="F36" s="485"/>
      <c r="G36" s="481" t="s">
        <v>492</v>
      </c>
      <c r="H36" s="481" t="s">
        <v>492</v>
      </c>
      <c r="I36" s="481" t="s">
        <v>493</v>
      </c>
      <c r="J36" s="481" t="s">
        <v>493</v>
      </c>
      <c r="K36" s="481" t="s">
        <v>494</v>
      </c>
      <c r="L36" s="481" t="s">
        <v>494</v>
      </c>
      <c r="M36" s="809" t="s">
        <v>787</v>
      </c>
      <c r="N36" s="809" t="s">
        <v>787</v>
      </c>
      <c r="O36" s="481" t="s">
        <v>495</v>
      </c>
      <c r="P36" s="481" t="s">
        <v>495</v>
      </c>
      <c r="Q36" s="481" t="s">
        <v>495</v>
      </c>
      <c r="R36" s="810"/>
      <c r="S36" s="481" t="s">
        <v>495</v>
      </c>
      <c r="T36" s="481" t="s">
        <v>495</v>
      </c>
      <c r="U36" s="481" t="s">
        <v>495</v>
      </c>
      <c r="V36" s="811"/>
      <c r="W36" s="818" t="s">
        <v>495</v>
      </c>
      <c r="X36" s="810"/>
      <c r="Y36" s="481"/>
      <c r="Z36" s="812"/>
      <c r="AA36" s="813"/>
      <c r="AB36" s="819" t="s">
        <v>496</v>
      </c>
      <c r="AC36" s="6"/>
      <c r="AE36" s="795"/>
      <c r="AF36" s="794" t="s">
        <v>536</v>
      </c>
      <c r="AG36" s="794" t="s">
        <v>538</v>
      </c>
      <c r="AH36" s="799"/>
      <c r="AI36" s="795"/>
      <c r="AJ36" s="794" t="s">
        <v>543</v>
      </c>
      <c r="AK36" s="794"/>
      <c r="AL36" s="794" t="s">
        <v>543</v>
      </c>
      <c r="AM36" s="794" t="s">
        <v>548</v>
      </c>
      <c r="AN36" s="794" t="s">
        <v>290</v>
      </c>
      <c r="AO36" s="794" t="s">
        <v>544</v>
      </c>
      <c r="AP36" s="800"/>
      <c r="AQ36" s="794"/>
      <c r="BD36"/>
      <c r="BE36"/>
      <c r="BF36"/>
      <c r="BG36"/>
      <c r="BH36"/>
      <c r="BI36"/>
      <c r="BJ36"/>
      <c r="BK36"/>
      <c r="BN36"/>
      <c r="BO36"/>
    </row>
    <row r="37" spans="5:67" x14ac:dyDescent="0.2">
      <c r="F37" s="669">
        <v>1</v>
      </c>
      <c r="G37" s="668">
        <f t="shared" ref="G37:L37" si="15">SUM(G12:G14)</f>
        <v>-2790.1322314049585</v>
      </c>
      <c r="H37" s="668">
        <f t="shared" si="15"/>
        <v>-585.92776859504124</v>
      </c>
      <c r="I37" s="668">
        <f t="shared" si="15"/>
        <v>0</v>
      </c>
      <c r="J37" s="668">
        <f t="shared" si="15"/>
        <v>0</v>
      </c>
      <c r="K37" s="668">
        <f t="shared" si="15"/>
        <v>0</v>
      </c>
      <c r="L37" s="668">
        <f t="shared" si="15"/>
        <v>0</v>
      </c>
      <c r="M37" s="668">
        <f t="shared" ref="M37:N37" si="16">SUM(M12:M14)</f>
        <v>0</v>
      </c>
      <c r="N37" s="668">
        <f t="shared" si="16"/>
        <v>0</v>
      </c>
      <c r="O37" s="668">
        <f t="shared" ref="O37:Q37" si="17">SUM(O12:O14)</f>
        <v>-585.92776859504124</v>
      </c>
      <c r="P37" s="668">
        <f t="shared" si="17"/>
        <v>0</v>
      </c>
      <c r="Q37" s="790">
        <f t="shared" si="17"/>
        <v>-585.92776859504124</v>
      </c>
      <c r="R37" s="536"/>
      <c r="S37" s="668">
        <f>SUM(S12:S14)</f>
        <v>176.88247933884298</v>
      </c>
      <c r="T37" s="668">
        <f t="shared" ref="T37:U37" si="18">SUM(T12:T14)</f>
        <v>0</v>
      </c>
      <c r="U37" s="790">
        <f t="shared" si="18"/>
        <v>176.88247933884298</v>
      </c>
      <c r="V37" s="537"/>
      <c r="W37" s="668">
        <f>SUM(W12:W14)</f>
        <v>-409.04528925619832</v>
      </c>
      <c r="X37" s="25"/>
      <c r="Y37" s="668">
        <f>SUM(Y12:Y14)</f>
        <v>0</v>
      </c>
      <c r="Z37" s="539"/>
      <c r="AA37" s="669">
        <v>1</v>
      </c>
      <c r="AB37" s="790">
        <f>SUM(AB12:AB14)</f>
        <v>-409.04528925619832</v>
      </c>
      <c r="AC37" s="6"/>
      <c r="AE37" s="669">
        <v>1</v>
      </c>
      <c r="AF37" s="668">
        <f>SUM(AF12:AF14)</f>
        <v>0</v>
      </c>
      <c r="AG37" s="668">
        <f t="shared" ref="AG37:AJ37" si="19">SUM(AG12:AG14)</f>
        <v>0</v>
      </c>
      <c r="AH37" s="6"/>
      <c r="AI37" s="669">
        <v>1</v>
      </c>
      <c r="AJ37" s="668">
        <f t="shared" si="19"/>
        <v>0</v>
      </c>
      <c r="AK37" s="803" t="str">
        <f>IF(AJ37=0,"-",$AK$11)</f>
        <v>-</v>
      </c>
      <c r="AL37" s="668">
        <f t="shared" ref="AL37:AM37" si="20">SUM(AL12:AL14)</f>
        <v>0</v>
      </c>
      <c r="AM37" s="668">
        <f t="shared" si="20"/>
        <v>0</v>
      </c>
      <c r="AN37" s="803" t="str">
        <f>IF(AM37=0,"-",$AN$11)</f>
        <v>-</v>
      </c>
      <c r="AO37" s="668">
        <f t="shared" ref="AO37:AQ37" si="21">SUM(AO12:AO14)</f>
        <v>0</v>
      </c>
      <c r="AP37" s="804" t="str">
        <f>AP12</f>
        <v>Ja</v>
      </c>
      <c r="AQ37" s="668">
        <f t="shared" si="21"/>
        <v>0</v>
      </c>
      <c r="BD37"/>
      <c r="BE37"/>
      <c r="BF37"/>
      <c r="BG37"/>
      <c r="BH37"/>
      <c r="BI37"/>
      <c r="BJ37"/>
      <c r="BK37"/>
      <c r="BN37"/>
      <c r="BO37"/>
    </row>
    <row r="38" spans="5:67" x14ac:dyDescent="0.2">
      <c r="F38" s="669">
        <v>2</v>
      </c>
      <c r="G38" s="668">
        <f t="shared" ref="G38:L38" si="22">SUM(G15:G17)</f>
        <v>0</v>
      </c>
      <c r="H38" s="668">
        <f t="shared" si="22"/>
        <v>0</v>
      </c>
      <c r="I38" s="668">
        <f t="shared" si="22"/>
        <v>0</v>
      </c>
      <c r="J38" s="668">
        <f t="shared" si="22"/>
        <v>0</v>
      </c>
      <c r="K38" s="668">
        <f t="shared" si="22"/>
        <v>0</v>
      </c>
      <c r="L38" s="668">
        <f t="shared" si="22"/>
        <v>0</v>
      </c>
      <c r="M38" s="668">
        <f t="shared" ref="M38:N38" si="23">SUM(M15:M17)</f>
        <v>0</v>
      </c>
      <c r="N38" s="668">
        <f t="shared" si="23"/>
        <v>0</v>
      </c>
      <c r="O38" s="668">
        <f t="shared" ref="O38:Q38" si="24">SUM(O15:O17)</f>
        <v>0</v>
      </c>
      <c r="P38" s="668">
        <f t="shared" si="24"/>
        <v>0</v>
      </c>
      <c r="Q38" s="790">
        <f t="shared" si="24"/>
        <v>0</v>
      </c>
      <c r="R38" s="536"/>
      <c r="S38" s="668">
        <f>SUM(S15:S17)</f>
        <v>0</v>
      </c>
      <c r="T38" s="668">
        <f t="shared" ref="T38:U38" si="25">SUM(T15:T17)</f>
        <v>0</v>
      </c>
      <c r="U38" s="790">
        <f t="shared" si="25"/>
        <v>0</v>
      </c>
      <c r="V38" s="537"/>
      <c r="W38" s="668">
        <f>SUM(W15:W17)</f>
        <v>0</v>
      </c>
      <c r="X38" s="25"/>
      <c r="Y38" s="668">
        <f>SUM(Y15:Y17)</f>
        <v>0</v>
      </c>
      <c r="Z38" s="539"/>
      <c r="AA38" s="669">
        <v>2</v>
      </c>
      <c r="AB38" s="790">
        <f>SUM(AB15:AB17)</f>
        <v>0</v>
      </c>
      <c r="AC38" s="6"/>
      <c r="AE38" s="669">
        <v>2</v>
      </c>
      <c r="AF38" s="668">
        <f>SUM(AF15:AF17)</f>
        <v>0</v>
      </c>
      <c r="AG38" s="668">
        <f t="shared" ref="AG38:AJ38" si="26">SUM(AG15:AG17)</f>
        <v>0</v>
      </c>
      <c r="AH38" s="6"/>
      <c r="AI38" s="669">
        <v>2</v>
      </c>
      <c r="AJ38" s="668">
        <f t="shared" si="26"/>
        <v>0</v>
      </c>
      <c r="AK38" s="803" t="str">
        <f t="shared" ref="AK38:AK40" si="27">IF(AJ38=0,"-",$AK$11)</f>
        <v>-</v>
      </c>
      <c r="AL38" s="668">
        <f t="shared" ref="AL38:AM38" si="28">SUM(AL15:AL17)</f>
        <v>0</v>
      </c>
      <c r="AM38" s="668">
        <f t="shared" si="28"/>
        <v>0</v>
      </c>
      <c r="AN38" s="803" t="str">
        <f t="shared" ref="AN38:AN40" si="29">IF(AM38=0,"-",$AN$11)</f>
        <v>-</v>
      </c>
      <c r="AO38" s="668">
        <f t="shared" ref="AO38:AQ38" si="30">SUM(AO15:AO17)</f>
        <v>0</v>
      </c>
      <c r="AP38" s="804" t="str">
        <f>AP15</f>
        <v>Ja</v>
      </c>
      <c r="AQ38" s="668">
        <f t="shared" si="30"/>
        <v>0</v>
      </c>
      <c r="BD38"/>
      <c r="BE38"/>
      <c r="BF38"/>
      <c r="BG38"/>
      <c r="BH38"/>
      <c r="BI38"/>
      <c r="BJ38"/>
      <c r="BK38"/>
      <c r="BN38"/>
      <c r="BO38"/>
    </row>
    <row r="39" spans="5:67" x14ac:dyDescent="0.2">
      <c r="F39" s="669">
        <v>3</v>
      </c>
      <c r="G39" s="668">
        <f t="shared" ref="G39:L39" si="31">SUM(G18:G20)</f>
        <v>0</v>
      </c>
      <c r="H39" s="668">
        <f t="shared" si="31"/>
        <v>0</v>
      </c>
      <c r="I39" s="668">
        <f t="shared" si="31"/>
        <v>0</v>
      </c>
      <c r="J39" s="668">
        <f t="shared" si="31"/>
        <v>0</v>
      </c>
      <c r="K39" s="668">
        <f t="shared" si="31"/>
        <v>0</v>
      </c>
      <c r="L39" s="668">
        <f t="shared" si="31"/>
        <v>0</v>
      </c>
      <c r="M39" s="668">
        <f t="shared" ref="M39:N39" si="32">SUM(M18:M20)</f>
        <v>0</v>
      </c>
      <c r="N39" s="668">
        <f t="shared" si="32"/>
        <v>0</v>
      </c>
      <c r="O39" s="668">
        <f t="shared" ref="O39:Q39" si="33">SUM(O18:O20)</f>
        <v>0</v>
      </c>
      <c r="P39" s="668">
        <f t="shared" si="33"/>
        <v>0</v>
      </c>
      <c r="Q39" s="790">
        <f t="shared" si="33"/>
        <v>0</v>
      </c>
      <c r="R39" s="536"/>
      <c r="S39" s="668">
        <f>SUM(S18:S20)</f>
        <v>0</v>
      </c>
      <c r="T39" s="668">
        <f t="shared" ref="T39:U39" si="34">SUM(T18:T20)</f>
        <v>0</v>
      </c>
      <c r="U39" s="790">
        <f t="shared" si="34"/>
        <v>0</v>
      </c>
      <c r="V39" s="537"/>
      <c r="W39" s="668">
        <f>SUM(W18:W20)</f>
        <v>0</v>
      </c>
      <c r="X39" s="25"/>
      <c r="Y39" s="668">
        <f>SUM(Y18:Y20)</f>
        <v>0</v>
      </c>
      <c r="Z39" s="539"/>
      <c r="AA39" s="669">
        <v>3</v>
      </c>
      <c r="AB39" s="790">
        <f>SUM(AB18:AB20)</f>
        <v>0</v>
      </c>
      <c r="AC39" s="6"/>
      <c r="AE39" s="669">
        <v>3</v>
      </c>
      <c r="AF39" s="668">
        <f>SUM(AF18:AF20)</f>
        <v>0</v>
      </c>
      <c r="AG39" s="668">
        <f t="shared" ref="AG39:AJ39" si="35">SUM(AG18:AG20)</f>
        <v>0</v>
      </c>
      <c r="AH39" s="6"/>
      <c r="AI39" s="669">
        <v>3</v>
      </c>
      <c r="AJ39" s="668">
        <f t="shared" si="35"/>
        <v>0</v>
      </c>
      <c r="AK39" s="803" t="str">
        <f t="shared" si="27"/>
        <v>-</v>
      </c>
      <c r="AL39" s="668">
        <f t="shared" ref="AL39:AM39" si="36">SUM(AL18:AL20)</f>
        <v>0</v>
      </c>
      <c r="AM39" s="668">
        <f t="shared" si="36"/>
        <v>0</v>
      </c>
      <c r="AN39" s="803" t="str">
        <f t="shared" si="29"/>
        <v>-</v>
      </c>
      <c r="AO39" s="668">
        <f t="shared" ref="AO39:AQ39" si="37">SUM(AO18:AO20)</f>
        <v>0</v>
      </c>
      <c r="AP39" s="804" t="str">
        <f>AP18</f>
        <v>Ja</v>
      </c>
      <c r="AQ39" s="668">
        <f t="shared" si="37"/>
        <v>0</v>
      </c>
      <c r="BD39"/>
      <c r="BE39"/>
      <c r="BF39"/>
      <c r="BG39"/>
      <c r="BH39"/>
      <c r="BI39"/>
      <c r="BJ39"/>
      <c r="BK39"/>
      <c r="BN39"/>
      <c r="BO39"/>
    </row>
    <row r="40" spans="5:67" x14ac:dyDescent="0.2">
      <c r="F40" s="669">
        <v>4</v>
      </c>
      <c r="G40" s="668">
        <f t="shared" ref="G40:L40" si="38">SUM(G21:G23)</f>
        <v>0</v>
      </c>
      <c r="H40" s="668">
        <f t="shared" si="38"/>
        <v>0</v>
      </c>
      <c r="I40" s="668">
        <f t="shared" si="38"/>
        <v>0</v>
      </c>
      <c r="J40" s="668">
        <f t="shared" si="38"/>
        <v>0</v>
      </c>
      <c r="K40" s="668">
        <f t="shared" si="38"/>
        <v>0</v>
      </c>
      <c r="L40" s="668">
        <f t="shared" si="38"/>
        <v>0</v>
      </c>
      <c r="M40" s="668">
        <f t="shared" ref="M40:N40" si="39">SUM(M21:M23)</f>
        <v>0</v>
      </c>
      <c r="N40" s="668">
        <f t="shared" si="39"/>
        <v>0</v>
      </c>
      <c r="O40" s="668">
        <f t="shared" ref="O40:Q40" si="40">SUM(O21:O23)</f>
        <v>0</v>
      </c>
      <c r="P40" s="668">
        <f t="shared" si="40"/>
        <v>0</v>
      </c>
      <c r="Q40" s="790">
        <f t="shared" si="40"/>
        <v>0</v>
      </c>
      <c r="R40" s="536"/>
      <c r="S40" s="668">
        <f>SUM(S21:S23)</f>
        <v>0</v>
      </c>
      <c r="T40" s="668">
        <f t="shared" ref="T40:U40" si="41">SUM(T21:T23)</f>
        <v>0</v>
      </c>
      <c r="U40" s="790">
        <f t="shared" si="41"/>
        <v>0</v>
      </c>
      <c r="V40" s="537"/>
      <c r="W40" s="668">
        <f>SUM(W21:W23)</f>
        <v>0</v>
      </c>
      <c r="X40" s="25"/>
      <c r="Y40" s="668">
        <f t="shared" ref="Y40" si="42">SUM(Y21:Y23)</f>
        <v>0</v>
      </c>
      <c r="Z40" s="539"/>
      <c r="AA40" s="669">
        <v>4</v>
      </c>
      <c r="AB40" s="790">
        <f>SUM(AB21:AB23)</f>
        <v>0</v>
      </c>
      <c r="AC40" s="6"/>
      <c r="AE40" s="669">
        <v>4</v>
      </c>
      <c r="AF40" s="668">
        <f>SUM(AF21:AF23)</f>
        <v>0</v>
      </c>
      <c r="AG40" s="668">
        <f t="shared" ref="AG40:AJ40" si="43">SUM(AG21:AG23)</f>
        <v>0</v>
      </c>
      <c r="AH40" s="6"/>
      <c r="AI40" s="669">
        <v>4</v>
      </c>
      <c r="AJ40" s="668">
        <f t="shared" si="43"/>
        <v>0</v>
      </c>
      <c r="AK40" s="803" t="str">
        <f t="shared" si="27"/>
        <v>-</v>
      </c>
      <c r="AL40" s="668">
        <f t="shared" ref="AL40:AM40" si="44">SUM(AL21:AL23)</f>
        <v>0</v>
      </c>
      <c r="AM40" s="668">
        <f t="shared" si="44"/>
        <v>0</v>
      </c>
      <c r="AN40" s="803" t="str">
        <f t="shared" si="29"/>
        <v>-</v>
      </c>
      <c r="AO40" s="668">
        <f t="shared" ref="AO40:AQ40" si="45">SUM(AO21:AO23)</f>
        <v>0</v>
      </c>
      <c r="AP40" s="804" t="str">
        <f>AP21</f>
        <v>Ja</v>
      </c>
      <c r="AQ40" s="668">
        <f t="shared" si="45"/>
        <v>0</v>
      </c>
      <c r="BD40"/>
      <c r="BE40"/>
      <c r="BF40"/>
      <c r="BG40"/>
      <c r="BH40"/>
      <c r="BI40"/>
      <c r="BJ40"/>
      <c r="BK40"/>
      <c r="BN40"/>
      <c r="BO40"/>
    </row>
    <row r="41" spans="5:67" ht="12.75" thickBot="1" x14ac:dyDescent="0.25">
      <c r="F41" s="670" t="s">
        <v>497</v>
      </c>
      <c r="G41" s="808">
        <f>SUM(G37:G40)</f>
        <v>-2790.1322314049585</v>
      </c>
      <c r="H41" s="808">
        <f t="shared" ref="H41:AB41" si="46">SUM(H37:H40)</f>
        <v>-585.92776859504124</v>
      </c>
      <c r="I41" s="808">
        <f t="shared" si="46"/>
        <v>0</v>
      </c>
      <c r="J41" s="808">
        <f t="shared" si="46"/>
        <v>0</v>
      </c>
      <c r="K41" s="808">
        <f t="shared" si="46"/>
        <v>0</v>
      </c>
      <c r="L41" s="808">
        <f t="shared" si="46"/>
        <v>0</v>
      </c>
      <c r="M41" s="808">
        <f t="shared" ref="M41:N41" si="47">SUM(M37:M40)</f>
        <v>0</v>
      </c>
      <c r="N41" s="808">
        <f t="shared" si="47"/>
        <v>0</v>
      </c>
      <c r="O41" s="808">
        <f>SUM(O37:O40)</f>
        <v>-585.92776859504124</v>
      </c>
      <c r="P41" s="808">
        <f>SUM(P37:P40)</f>
        <v>0</v>
      </c>
      <c r="Q41" s="808">
        <f>SUM(Q37:Q40)</f>
        <v>-585.92776859504124</v>
      </c>
      <c r="R41" s="815"/>
      <c r="S41" s="808">
        <f t="shared" si="46"/>
        <v>176.88247933884298</v>
      </c>
      <c r="T41" s="808">
        <f t="shared" ref="T41:U41" si="48">SUM(T37:T40)</f>
        <v>0</v>
      </c>
      <c r="U41" s="808">
        <f t="shared" si="48"/>
        <v>176.88247933884298</v>
      </c>
      <c r="V41" s="820"/>
      <c r="W41" s="808">
        <f t="shared" ref="W41" si="49">SUM(W37:W40)</f>
        <v>-409.04528925619832</v>
      </c>
      <c r="X41" s="821"/>
      <c r="Y41" s="808">
        <f t="shared" ref="Y41" si="50">SUM(Y37:Y40)</f>
        <v>0</v>
      </c>
      <c r="Z41" s="817"/>
      <c r="AA41" s="670" t="s">
        <v>497</v>
      </c>
      <c r="AB41" s="808">
        <f t="shared" si="46"/>
        <v>-409.04528925619832</v>
      </c>
      <c r="AC41" s="6"/>
      <c r="AE41" s="791" t="s">
        <v>497</v>
      </c>
      <c r="AF41" s="808">
        <f t="shared" ref="AF41:AJ41" si="51">SUM(AF37:AF40)</f>
        <v>0</v>
      </c>
      <c r="AG41" s="808">
        <f t="shared" si="51"/>
        <v>0</v>
      </c>
      <c r="AH41" s="5"/>
      <c r="AI41" s="822" t="s">
        <v>497</v>
      </c>
      <c r="AJ41" s="808">
        <f t="shared" si="51"/>
        <v>0</v>
      </c>
      <c r="AK41" s="533"/>
      <c r="AL41" s="808">
        <f t="shared" ref="AL41:AM41" si="52">SUM(AL37:AL40)</f>
        <v>0</v>
      </c>
      <c r="AM41" s="808">
        <f t="shared" si="52"/>
        <v>0</v>
      </c>
      <c r="AN41" s="533"/>
      <c r="AO41" s="808">
        <f t="shared" ref="AO41" si="53">SUM(AO37:AO40)</f>
        <v>0</v>
      </c>
      <c r="AP41" s="378"/>
      <c r="AQ41" s="808">
        <f t="shared" ref="AQ41" si="54">SUM(AQ37:AQ40)</f>
        <v>0</v>
      </c>
      <c r="BD41"/>
      <c r="BE41"/>
      <c r="BF41"/>
      <c r="BG41"/>
      <c r="BH41"/>
      <c r="BI41"/>
      <c r="BJ41"/>
      <c r="BK41"/>
      <c r="BN41"/>
      <c r="BO41"/>
    </row>
    <row r="42" spans="5:67" ht="12.75" thickTop="1" x14ac:dyDescent="0.2">
      <c r="G42" s="384" t="s">
        <v>551</v>
      </c>
      <c r="H42" s="384" t="s">
        <v>498</v>
      </c>
      <c r="I42" s="384" t="s">
        <v>551</v>
      </c>
      <c r="J42" s="384" t="s">
        <v>565</v>
      </c>
      <c r="K42" s="384" t="s">
        <v>551</v>
      </c>
      <c r="L42" s="384" t="s">
        <v>565</v>
      </c>
      <c r="M42" s="384" t="s">
        <v>551</v>
      </c>
      <c r="N42" s="384" t="s">
        <v>565</v>
      </c>
      <c r="O42" s="384"/>
      <c r="P42" s="384"/>
      <c r="Q42" s="384" t="s">
        <v>565</v>
      </c>
      <c r="R42" s="385"/>
      <c r="S42" s="128" t="s">
        <v>552</v>
      </c>
      <c r="T42" s="128" t="s">
        <v>552</v>
      </c>
      <c r="U42" s="128" t="s">
        <v>552</v>
      </c>
      <c r="V42" s="385"/>
      <c r="W42" s="384" t="s">
        <v>565</v>
      </c>
      <c r="X42" s="385"/>
      <c r="Y42" s="128" t="s">
        <v>577</v>
      </c>
      <c r="AA42" s="385"/>
      <c r="AB42" s="388" t="s">
        <v>565</v>
      </c>
      <c r="AC42" s="6"/>
      <c r="AF42" s="386" t="s">
        <v>551</v>
      </c>
      <c r="AG42" s="386" t="s">
        <v>551</v>
      </c>
      <c r="AH42" s="387"/>
      <c r="AI42" s="387"/>
      <c r="AJ42" s="386" t="s">
        <v>551</v>
      </c>
      <c r="AK42" s="387"/>
      <c r="AL42" s="384" t="s">
        <v>565</v>
      </c>
      <c r="AM42" s="386" t="s">
        <v>551</v>
      </c>
      <c r="AN42" s="387"/>
      <c r="AO42" s="384" t="s">
        <v>565</v>
      </c>
      <c r="AP42" s="387"/>
      <c r="AQ42" s="128" t="s">
        <v>552</v>
      </c>
      <c r="BD42"/>
      <c r="BE42"/>
      <c r="BF42"/>
      <c r="BG42"/>
      <c r="BH42"/>
      <c r="BI42"/>
      <c r="BJ42"/>
      <c r="BK42"/>
      <c r="BN42"/>
      <c r="BO42"/>
    </row>
    <row r="43" spans="5:67" x14ac:dyDescent="0.2">
      <c r="H43" s="374"/>
      <c r="J43" s="374"/>
      <c r="L43" s="374"/>
      <c r="N43" s="374"/>
      <c r="O43" s="374"/>
      <c r="P43" s="374"/>
      <c r="Q43" s="374"/>
      <c r="R43" s="374"/>
      <c r="V43" s="17"/>
      <c r="W43" s="374"/>
      <c r="X43" s="17"/>
      <c r="Y43" s="108" t="str">
        <f>Y26</f>
        <v/>
      </c>
      <c r="AB43" s="374"/>
      <c r="AC43" s="6"/>
      <c r="AH43" s="6"/>
      <c r="AI43" s="6"/>
      <c r="AJ43" s="374"/>
      <c r="AK43" s="374"/>
      <c r="AL43" s="374"/>
      <c r="AM43" s="374"/>
      <c r="AN43" s="374"/>
      <c r="AO43" s="374"/>
      <c r="BD43"/>
      <c r="BE43"/>
      <c r="BF43"/>
      <c r="BG43"/>
      <c r="BH43"/>
      <c r="BI43"/>
      <c r="BJ43"/>
      <c r="BK43"/>
      <c r="BN43"/>
      <c r="BO43"/>
    </row>
    <row r="44" spans="5:67" x14ac:dyDescent="0.2">
      <c r="H44" s="374"/>
      <c r="J44" s="374"/>
      <c r="L44" s="374"/>
      <c r="N44" s="374"/>
      <c r="O44" s="374"/>
      <c r="P44" s="374"/>
      <c r="Q44" s="374"/>
      <c r="R44" s="374"/>
      <c r="V44" s="17"/>
      <c r="W44" s="374"/>
      <c r="X44" s="17"/>
      <c r="Y44" s="108" t="str">
        <f>Y27</f>
        <v/>
      </c>
      <c r="AB44" s="374"/>
      <c r="BD44"/>
      <c r="BE44"/>
      <c r="BF44"/>
      <c r="BG44"/>
      <c r="BH44"/>
      <c r="BI44"/>
      <c r="BJ44"/>
      <c r="BK44"/>
      <c r="BN44"/>
      <c r="BO44"/>
    </row>
    <row r="45" spans="5:67" x14ac:dyDescent="0.2">
      <c r="BD45"/>
      <c r="BE45"/>
      <c r="BF45"/>
      <c r="BG45"/>
      <c r="BH45"/>
      <c r="BI45"/>
      <c r="BJ45"/>
      <c r="BK45"/>
      <c r="BN45"/>
      <c r="BO45"/>
    </row>
    <row r="46" spans="5:67" x14ac:dyDescent="0.2">
      <c r="BD46"/>
      <c r="BE46"/>
      <c r="BF46"/>
      <c r="BG46"/>
      <c r="BH46"/>
      <c r="BI46"/>
      <c r="BJ46"/>
      <c r="BK46"/>
      <c r="BN46"/>
      <c r="BO46"/>
    </row>
    <row r="47" spans="5:67" x14ac:dyDescent="0.2">
      <c r="BD47"/>
      <c r="BE47"/>
      <c r="BF47"/>
      <c r="BG47"/>
      <c r="BH47"/>
      <c r="BI47"/>
      <c r="BJ47"/>
      <c r="BK47"/>
      <c r="BN47"/>
      <c r="BO47"/>
    </row>
    <row r="48" spans="5:67" x14ac:dyDescent="0.2">
      <c r="BD48"/>
      <c r="BE48"/>
      <c r="BF48"/>
      <c r="BG48"/>
      <c r="BH48"/>
      <c r="BI48"/>
      <c r="BJ48"/>
      <c r="BK48"/>
      <c r="BN48"/>
      <c r="BO48"/>
    </row>
    <row r="49" spans="56:67" x14ac:dyDescent="0.2">
      <c r="BD49"/>
      <c r="BE49"/>
      <c r="BF49"/>
      <c r="BG49"/>
      <c r="BH49"/>
      <c r="BI49"/>
      <c r="BJ49"/>
      <c r="BK49"/>
      <c r="BN49"/>
      <c r="BO49"/>
    </row>
    <row r="50" spans="56:67" x14ac:dyDescent="0.2">
      <c r="BD50"/>
      <c r="BE50"/>
      <c r="BF50"/>
      <c r="BG50"/>
      <c r="BH50"/>
      <c r="BI50"/>
      <c r="BJ50"/>
      <c r="BK50"/>
      <c r="BN50"/>
      <c r="BO50"/>
    </row>
    <row r="51" spans="56:67" x14ac:dyDescent="0.2">
      <c r="BD51"/>
      <c r="BE51"/>
      <c r="BF51"/>
      <c r="BG51"/>
      <c r="BH51"/>
      <c r="BI51"/>
      <c r="BJ51"/>
      <c r="BK51"/>
      <c r="BN51"/>
      <c r="BO51"/>
    </row>
    <row r="52" spans="56:67" x14ac:dyDescent="0.2">
      <c r="BD52"/>
      <c r="BE52"/>
      <c r="BF52"/>
      <c r="BG52"/>
      <c r="BH52"/>
      <c r="BI52"/>
      <c r="BJ52"/>
      <c r="BK52"/>
      <c r="BN52"/>
      <c r="BO52"/>
    </row>
    <row r="53" spans="56:67" x14ac:dyDescent="0.2">
      <c r="BD53"/>
      <c r="BE53"/>
      <c r="BF53"/>
      <c r="BG53"/>
      <c r="BH53"/>
      <c r="BI53"/>
      <c r="BJ53"/>
      <c r="BK53"/>
      <c r="BN53"/>
      <c r="BO53"/>
    </row>
    <row r="54" spans="56:67" x14ac:dyDescent="0.2">
      <c r="BD54"/>
      <c r="BE54"/>
      <c r="BF54"/>
      <c r="BG54"/>
      <c r="BH54"/>
      <c r="BI54"/>
      <c r="BJ54"/>
      <c r="BK54"/>
      <c r="BN54"/>
      <c r="BO54"/>
    </row>
    <row r="55" spans="56:67" x14ac:dyDescent="0.2">
      <c r="BD55"/>
      <c r="BE55"/>
      <c r="BF55"/>
      <c r="BG55"/>
      <c r="BH55"/>
      <c r="BI55"/>
      <c r="BJ55"/>
      <c r="BK55"/>
      <c r="BN55"/>
      <c r="BO55"/>
    </row>
    <row r="56" spans="56:67" x14ac:dyDescent="0.2">
      <c r="BD56"/>
      <c r="BE56"/>
      <c r="BF56"/>
      <c r="BG56"/>
      <c r="BH56"/>
      <c r="BI56"/>
      <c r="BJ56"/>
      <c r="BK56"/>
      <c r="BN56"/>
      <c r="BO56"/>
    </row>
    <row r="57" spans="56:67" x14ac:dyDescent="0.2">
      <c r="BD57"/>
      <c r="BE57"/>
      <c r="BF57"/>
      <c r="BG57"/>
      <c r="BH57"/>
      <c r="BI57"/>
      <c r="BJ57"/>
      <c r="BK57"/>
      <c r="BN57"/>
      <c r="BO57"/>
    </row>
    <row r="58" spans="56:67" x14ac:dyDescent="0.2">
      <c r="BD58"/>
      <c r="BE58"/>
      <c r="BF58"/>
      <c r="BG58"/>
      <c r="BH58"/>
      <c r="BI58"/>
      <c r="BJ58"/>
      <c r="BK58"/>
      <c r="BN58"/>
      <c r="BO58"/>
    </row>
    <row r="59" spans="56:67" x14ac:dyDescent="0.2">
      <c r="BD59"/>
      <c r="BE59"/>
      <c r="BF59"/>
      <c r="BG59"/>
      <c r="BH59"/>
      <c r="BI59"/>
      <c r="BJ59"/>
      <c r="BK59"/>
      <c r="BN59"/>
      <c r="BO59"/>
    </row>
    <row r="60" spans="56:67" x14ac:dyDescent="0.2">
      <c r="BD60"/>
      <c r="BE60"/>
      <c r="BF60"/>
      <c r="BG60"/>
      <c r="BH60"/>
      <c r="BI60"/>
      <c r="BJ60"/>
      <c r="BK60"/>
      <c r="BN60"/>
      <c r="BO60"/>
    </row>
    <row r="61" spans="56:67" x14ac:dyDescent="0.2">
      <c r="BD61"/>
      <c r="BE61"/>
      <c r="BF61"/>
      <c r="BG61"/>
      <c r="BH61"/>
      <c r="BI61"/>
      <c r="BJ61"/>
      <c r="BK61"/>
      <c r="BN61"/>
      <c r="BO61"/>
    </row>
    <row r="62" spans="56:67" x14ac:dyDescent="0.2">
      <c r="BD62"/>
      <c r="BE62"/>
      <c r="BF62"/>
      <c r="BG62"/>
      <c r="BH62"/>
      <c r="BI62"/>
      <c r="BJ62"/>
      <c r="BK62"/>
      <c r="BN62"/>
      <c r="BO62"/>
    </row>
    <row r="63" spans="56:67" x14ac:dyDescent="0.2">
      <c r="BD63"/>
      <c r="BE63"/>
      <c r="BF63"/>
      <c r="BG63"/>
      <c r="BH63"/>
      <c r="BI63"/>
      <c r="BJ63"/>
      <c r="BK63"/>
      <c r="BN63"/>
      <c r="BO63"/>
    </row>
    <row r="64" spans="56:67" x14ac:dyDescent="0.2">
      <c r="BD64"/>
      <c r="BE64"/>
      <c r="BF64"/>
      <c r="BG64"/>
      <c r="BH64"/>
      <c r="BI64"/>
      <c r="BJ64"/>
      <c r="BK64"/>
      <c r="BN64"/>
      <c r="BO64"/>
    </row>
    <row r="65" spans="56:67" x14ac:dyDescent="0.2">
      <c r="BD65"/>
      <c r="BE65"/>
      <c r="BF65"/>
      <c r="BG65"/>
      <c r="BH65"/>
      <c r="BI65"/>
      <c r="BJ65"/>
      <c r="BK65"/>
      <c r="BN65"/>
      <c r="BO65"/>
    </row>
    <row r="66" spans="56:67" x14ac:dyDescent="0.2">
      <c r="BD66"/>
      <c r="BE66"/>
      <c r="BF66"/>
      <c r="BG66"/>
      <c r="BH66"/>
      <c r="BI66"/>
      <c r="BJ66"/>
      <c r="BK66"/>
      <c r="BN66"/>
      <c r="BO66"/>
    </row>
    <row r="67" spans="56:67" x14ac:dyDescent="0.2">
      <c r="BD67"/>
      <c r="BE67"/>
      <c r="BF67"/>
      <c r="BG67"/>
      <c r="BH67"/>
      <c r="BI67"/>
      <c r="BJ67"/>
      <c r="BK67"/>
      <c r="BN67"/>
      <c r="BO67"/>
    </row>
    <row r="68" spans="56:67" x14ac:dyDescent="0.2">
      <c r="BD68"/>
      <c r="BE68"/>
      <c r="BF68"/>
      <c r="BG68"/>
      <c r="BH68"/>
      <c r="BI68"/>
      <c r="BJ68"/>
      <c r="BK68"/>
      <c r="BN68"/>
      <c r="BO68"/>
    </row>
    <row r="69" spans="56:67" x14ac:dyDescent="0.2">
      <c r="BD69"/>
      <c r="BE69"/>
      <c r="BF69"/>
      <c r="BG69"/>
      <c r="BH69"/>
      <c r="BI69"/>
      <c r="BJ69"/>
      <c r="BK69"/>
      <c r="BN69"/>
      <c r="BO69"/>
    </row>
    <row r="70" spans="56:67" x14ac:dyDescent="0.2">
      <c r="BD70"/>
      <c r="BE70"/>
      <c r="BF70"/>
      <c r="BG70"/>
      <c r="BH70"/>
      <c r="BI70"/>
      <c r="BJ70"/>
      <c r="BK70"/>
      <c r="BN70"/>
      <c r="BO70"/>
    </row>
    <row r="71" spans="56:67" x14ac:dyDescent="0.2">
      <c r="BD71"/>
      <c r="BE71"/>
      <c r="BF71"/>
      <c r="BG71"/>
      <c r="BH71"/>
      <c r="BI71"/>
      <c r="BJ71"/>
      <c r="BK71"/>
      <c r="BN71"/>
      <c r="BO71"/>
    </row>
    <row r="72" spans="56:67" x14ac:dyDescent="0.2">
      <c r="BD72"/>
      <c r="BE72"/>
      <c r="BF72"/>
      <c r="BG72"/>
      <c r="BH72"/>
      <c r="BI72"/>
      <c r="BJ72"/>
      <c r="BK72"/>
      <c r="BN72"/>
      <c r="BO72"/>
    </row>
    <row r="73" spans="56:67" x14ac:dyDescent="0.2">
      <c r="BD73"/>
      <c r="BE73"/>
      <c r="BF73"/>
      <c r="BG73"/>
      <c r="BH73"/>
      <c r="BI73"/>
      <c r="BJ73"/>
      <c r="BK73"/>
      <c r="BN73"/>
      <c r="BO73"/>
    </row>
    <row r="74" spans="56:67" x14ac:dyDescent="0.2">
      <c r="BD74"/>
      <c r="BE74"/>
      <c r="BF74"/>
      <c r="BG74"/>
      <c r="BH74"/>
      <c r="BI74"/>
      <c r="BJ74"/>
      <c r="BK74"/>
      <c r="BN74"/>
      <c r="BO74"/>
    </row>
    <row r="75" spans="56:67" x14ac:dyDescent="0.2">
      <c r="BD75"/>
      <c r="BE75"/>
      <c r="BF75"/>
      <c r="BG75"/>
      <c r="BH75"/>
      <c r="BI75"/>
      <c r="BJ75"/>
      <c r="BK75"/>
      <c r="BN75"/>
      <c r="BO75"/>
    </row>
    <row r="76" spans="56:67" x14ac:dyDescent="0.2">
      <c r="BD76"/>
      <c r="BE76"/>
      <c r="BF76"/>
      <c r="BG76"/>
      <c r="BH76"/>
      <c r="BI76"/>
      <c r="BJ76"/>
      <c r="BK76"/>
      <c r="BN76"/>
      <c r="BO76"/>
    </row>
    <row r="77" spans="56:67" x14ac:dyDescent="0.2">
      <c r="BD77"/>
      <c r="BE77"/>
      <c r="BF77"/>
      <c r="BG77"/>
      <c r="BH77"/>
      <c r="BI77"/>
      <c r="BJ77"/>
      <c r="BK77"/>
      <c r="BN77"/>
      <c r="BO77"/>
    </row>
    <row r="78" spans="56:67" x14ac:dyDescent="0.2">
      <c r="BD78"/>
      <c r="BE78"/>
      <c r="BF78"/>
      <c r="BG78"/>
      <c r="BH78"/>
      <c r="BI78"/>
      <c r="BJ78"/>
      <c r="BK78"/>
      <c r="BN78"/>
      <c r="BO78"/>
    </row>
    <row r="79" spans="56:67" x14ac:dyDescent="0.2">
      <c r="BD79"/>
      <c r="BE79"/>
      <c r="BF79"/>
      <c r="BG79"/>
      <c r="BH79"/>
      <c r="BI79"/>
      <c r="BJ79"/>
      <c r="BK79"/>
      <c r="BN79"/>
      <c r="BO79"/>
    </row>
    <row r="80" spans="56:67" x14ac:dyDescent="0.2">
      <c r="BD80"/>
      <c r="BE80"/>
      <c r="BF80"/>
      <c r="BG80"/>
      <c r="BH80"/>
      <c r="BI80"/>
      <c r="BJ80"/>
      <c r="BK80"/>
      <c r="BN80"/>
      <c r="BO80"/>
    </row>
    <row r="81" spans="56:67" x14ac:dyDescent="0.2">
      <c r="BD81"/>
      <c r="BE81"/>
      <c r="BF81"/>
      <c r="BG81"/>
      <c r="BH81"/>
      <c r="BI81"/>
      <c r="BJ81"/>
      <c r="BK81"/>
      <c r="BN81"/>
      <c r="BO81"/>
    </row>
    <row r="82" spans="56:67" x14ac:dyDescent="0.2">
      <c r="BD82"/>
      <c r="BE82"/>
      <c r="BF82"/>
      <c r="BG82"/>
      <c r="BH82"/>
      <c r="BI82"/>
      <c r="BJ82"/>
      <c r="BK82"/>
      <c r="BN82"/>
      <c r="BO82"/>
    </row>
    <row r="83" spans="56:67" x14ac:dyDescent="0.2">
      <c r="BD83"/>
      <c r="BE83"/>
      <c r="BF83"/>
      <c r="BG83"/>
      <c r="BH83"/>
      <c r="BI83"/>
      <c r="BJ83"/>
      <c r="BK83"/>
      <c r="BN83"/>
      <c r="BO83"/>
    </row>
    <row r="84" spans="56:67" x14ac:dyDescent="0.2">
      <c r="BD84"/>
      <c r="BE84"/>
      <c r="BF84"/>
      <c r="BG84"/>
      <c r="BH84"/>
      <c r="BI84"/>
      <c r="BJ84"/>
      <c r="BK84"/>
      <c r="BN84"/>
      <c r="BO84"/>
    </row>
    <row r="85" spans="56:67" x14ac:dyDescent="0.2">
      <c r="BD85"/>
      <c r="BE85"/>
      <c r="BF85"/>
      <c r="BG85"/>
      <c r="BH85"/>
      <c r="BI85"/>
      <c r="BJ85"/>
      <c r="BK85"/>
      <c r="BN85"/>
      <c r="BO85"/>
    </row>
    <row r="86" spans="56:67" x14ac:dyDescent="0.2">
      <c r="BD86"/>
      <c r="BE86"/>
      <c r="BF86"/>
      <c r="BG86"/>
      <c r="BH86"/>
      <c r="BI86"/>
      <c r="BJ86"/>
      <c r="BK86"/>
      <c r="BN86"/>
      <c r="BO86"/>
    </row>
    <row r="87" spans="56:67" x14ac:dyDescent="0.2">
      <c r="BD87"/>
      <c r="BE87"/>
      <c r="BF87"/>
      <c r="BG87"/>
      <c r="BH87"/>
      <c r="BI87"/>
      <c r="BJ87"/>
      <c r="BK87"/>
      <c r="BN87"/>
      <c r="BO87"/>
    </row>
    <row r="88" spans="56:67" x14ac:dyDescent="0.2">
      <c r="BD88"/>
      <c r="BE88"/>
      <c r="BF88"/>
      <c r="BG88"/>
      <c r="BH88"/>
      <c r="BI88"/>
      <c r="BJ88"/>
      <c r="BK88"/>
      <c r="BN88"/>
      <c r="BO88"/>
    </row>
    <row r="89" spans="56:67" x14ac:dyDescent="0.2">
      <c r="BD89"/>
      <c r="BE89"/>
      <c r="BF89"/>
      <c r="BG89"/>
      <c r="BH89"/>
      <c r="BI89"/>
      <c r="BJ89"/>
      <c r="BK89"/>
      <c r="BN89"/>
      <c r="BO89"/>
    </row>
    <row r="90" spans="56:67" x14ac:dyDescent="0.2">
      <c r="BD90"/>
      <c r="BE90"/>
      <c r="BF90"/>
      <c r="BG90"/>
      <c r="BH90"/>
      <c r="BI90"/>
      <c r="BJ90"/>
      <c r="BK90"/>
      <c r="BN90"/>
      <c r="BO90"/>
    </row>
    <row r="91" spans="56:67" x14ac:dyDescent="0.2">
      <c r="BD91"/>
      <c r="BE91"/>
      <c r="BF91"/>
      <c r="BG91"/>
      <c r="BH91"/>
      <c r="BI91"/>
      <c r="BJ91"/>
      <c r="BK91"/>
      <c r="BN91"/>
      <c r="BO91"/>
    </row>
    <row r="92" spans="56:67" x14ac:dyDescent="0.2">
      <c r="BD92"/>
      <c r="BE92"/>
      <c r="BF92"/>
      <c r="BG92"/>
      <c r="BH92"/>
      <c r="BI92"/>
      <c r="BJ92"/>
      <c r="BK92"/>
      <c r="BN92"/>
      <c r="BO92"/>
    </row>
    <row r="93" spans="56:67" x14ac:dyDescent="0.2">
      <c r="BD93"/>
      <c r="BE93"/>
      <c r="BF93"/>
      <c r="BG93"/>
      <c r="BH93"/>
      <c r="BI93"/>
      <c r="BJ93"/>
      <c r="BK93"/>
      <c r="BN93"/>
      <c r="BO93"/>
    </row>
    <row r="94" spans="56:67" x14ac:dyDescent="0.2">
      <c r="BD94"/>
      <c r="BE94"/>
      <c r="BF94"/>
      <c r="BG94"/>
      <c r="BH94"/>
      <c r="BI94"/>
      <c r="BJ94"/>
      <c r="BK94"/>
      <c r="BN94"/>
      <c r="BO94"/>
    </row>
    <row r="95" spans="56:67" x14ac:dyDescent="0.2">
      <c r="BD95"/>
      <c r="BE95"/>
      <c r="BF95"/>
      <c r="BG95"/>
      <c r="BH95"/>
      <c r="BI95"/>
      <c r="BJ95"/>
      <c r="BK95"/>
      <c r="BN95"/>
      <c r="BO95"/>
    </row>
    <row r="96" spans="56:67" x14ac:dyDescent="0.2">
      <c r="BD96"/>
      <c r="BE96"/>
      <c r="BF96"/>
      <c r="BG96"/>
      <c r="BH96"/>
      <c r="BI96"/>
      <c r="BJ96"/>
      <c r="BK96"/>
      <c r="BN96"/>
      <c r="BO96"/>
    </row>
    <row r="97" spans="56:67" x14ac:dyDescent="0.2">
      <c r="BD97"/>
      <c r="BE97"/>
      <c r="BF97"/>
      <c r="BG97"/>
      <c r="BH97"/>
      <c r="BI97"/>
      <c r="BJ97"/>
      <c r="BK97"/>
      <c r="BN97"/>
      <c r="BO97"/>
    </row>
    <row r="98" spans="56:67" x14ac:dyDescent="0.2">
      <c r="BD98"/>
      <c r="BE98"/>
      <c r="BF98"/>
      <c r="BG98"/>
      <c r="BH98"/>
      <c r="BI98"/>
      <c r="BJ98"/>
      <c r="BK98"/>
      <c r="BN98"/>
      <c r="BO98"/>
    </row>
    <row r="99" spans="56:67" x14ac:dyDescent="0.2">
      <c r="BD99"/>
      <c r="BE99"/>
      <c r="BF99"/>
      <c r="BG99"/>
      <c r="BH99"/>
      <c r="BI99"/>
      <c r="BJ99"/>
      <c r="BK99"/>
      <c r="BN99"/>
      <c r="BO99"/>
    </row>
    <row r="100" spans="56:67" x14ac:dyDescent="0.2">
      <c r="BD100"/>
      <c r="BE100"/>
      <c r="BF100"/>
      <c r="BG100"/>
      <c r="BH100"/>
      <c r="BI100"/>
      <c r="BJ100"/>
      <c r="BK100"/>
      <c r="BN100"/>
      <c r="BO100"/>
    </row>
    <row r="101" spans="56:67" x14ac:dyDescent="0.2">
      <c r="BD101"/>
      <c r="BE101"/>
      <c r="BF101"/>
      <c r="BG101"/>
      <c r="BH101"/>
      <c r="BI101"/>
      <c r="BJ101"/>
      <c r="BK101"/>
      <c r="BN101"/>
      <c r="BO101"/>
    </row>
    <row r="102" spans="56:67" x14ac:dyDescent="0.2">
      <c r="BD102"/>
      <c r="BE102"/>
      <c r="BF102"/>
      <c r="BG102"/>
      <c r="BH102"/>
      <c r="BI102"/>
      <c r="BJ102"/>
      <c r="BK102"/>
      <c r="BN102"/>
      <c r="BO102"/>
    </row>
    <row r="103" spans="56:67" x14ac:dyDescent="0.2">
      <c r="BD103"/>
      <c r="BE103"/>
      <c r="BF103"/>
      <c r="BG103"/>
      <c r="BH103"/>
      <c r="BI103"/>
      <c r="BJ103"/>
      <c r="BK103"/>
      <c r="BN103"/>
      <c r="BO103"/>
    </row>
    <row r="104" spans="56:67" x14ac:dyDescent="0.2">
      <c r="BD104"/>
      <c r="BE104"/>
      <c r="BF104"/>
      <c r="BG104"/>
      <c r="BH104"/>
      <c r="BI104"/>
      <c r="BJ104"/>
      <c r="BK104"/>
      <c r="BN104"/>
      <c r="BO104"/>
    </row>
    <row r="105" spans="56:67" x14ac:dyDescent="0.2">
      <c r="BD105"/>
      <c r="BE105"/>
      <c r="BF105"/>
      <c r="BG105"/>
      <c r="BH105"/>
      <c r="BI105"/>
      <c r="BJ105"/>
      <c r="BK105"/>
      <c r="BN105"/>
      <c r="BO105"/>
    </row>
    <row r="106" spans="56:67" x14ac:dyDescent="0.2">
      <c r="BD106"/>
      <c r="BE106"/>
      <c r="BF106"/>
      <c r="BG106"/>
      <c r="BH106"/>
      <c r="BI106"/>
      <c r="BJ106"/>
      <c r="BK106"/>
      <c r="BN106"/>
      <c r="BO106"/>
    </row>
    <row r="107" spans="56:67" x14ac:dyDescent="0.2">
      <c r="BD107"/>
      <c r="BE107"/>
      <c r="BF107"/>
      <c r="BG107"/>
      <c r="BH107"/>
      <c r="BI107"/>
      <c r="BJ107"/>
      <c r="BK107"/>
      <c r="BN107"/>
      <c r="BO107"/>
    </row>
    <row r="108" spans="56:67" x14ac:dyDescent="0.2">
      <c r="BD108"/>
      <c r="BE108"/>
      <c r="BF108"/>
      <c r="BG108"/>
      <c r="BH108"/>
      <c r="BI108"/>
      <c r="BJ108"/>
      <c r="BK108"/>
      <c r="BN108"/>
      <c r="BO108"/>
    </row>
    <row r="109" spans="56:67" x14ac:dyDescent="0.2">
      <c r="BD109"/>
      <c r="BE109"/>
      <c r="BF109"/>
      <c r="BG109"/>
      <c r="BH109"/>
      <c r="BI109"/>
      <c r="BJ109"/>
      <c r="BK109"/>
      <c r="BN109"/>
      <c r="BO109"/>
    </row>
    <row r="110" spans="56:67" x14ac:dyDescent="0.2">
      <c r="BD110"/>
      <c r="BE110"/>
      <c r="BF110"/>
      <c r="BG110"/>
      <c r="BH110"/>
      <c r="BI110"/>
      <c r="BJ110"/>
      <c r="BK110"/>
      <c r="BN110"/>
      <c r="BO110"/>
    </row>
    <row r="111" spans="56:67" x14ac:dyDescent="0.2">
      <c r="BD111"/>
      <c r="BE111"/>
      <c r="BF111"/>
      <c r="BG111"/>
      <c r="BH111"/>
      <c r="BI111"/>
      <c r="BJ111"/>
      <c r="BK111"/>
      <c r="BN111"/>
      <c r="BO111"/>
    </row>
    <row r="112" spans="56:67" x14ac:dyDescent="0.2">
      <c r="BD112"/>
      <c r="BE112"/>
      <c r="BF112"/>
      <c r="BG112"/>
      <c r="BH112"/>
      <c r="BI112"/>
      <c r="BJ112"/>
      <c r="BK112"/>
      <c r="BN112"/>
      <c r="BO112"/>
    </row>
    <row r="113" spans="56:67" x14ac:dyDescent="0.2">
      <c r="BD113"/>
      <c r="BE113"/>
      <c r="BF113"/>
      <c r="BG113"/>
      <c r="BH113"/>
      <c r="BI113"/>
      <c r="BJ113"/>
      <c r="BK113"/>
      <c r="BN113"/>
      <c r="BO113"/>
    </row>
    <row r="114" spans="56:67" x14ac:dyDescent="0.2">
      <c r="BD114"/>
      <c r="BE114"/>
      <c r="BF114"/>
      <c r="BG114"/>
      <c r="BH114"/>
      <c r="BI114"/>
      <c r="BJ114"/>
      <c r="BK114"/>
      <c r="BN114"/>
      <c r="BO114"/>
    </row>
    <row r="115" spans="56:67" x14ac:dyDescent="0.2">
      <c r="BD115"/>
      <c r="BE115"/>
      <c r="BF115"/>
      <c r="BG115"/>
      <c r="BH115"/>
      <c r="BI115"/>
      <c r="BJ115"/>
      <c r="BK115"/>
      <c r="BN115"/>
      <c r="BO115"/>
    </row>
    <row r="116" spans="56:67" x14ac:dyDescent="0.2">
      <c r="BD116"/>
      <c r="BE116"/>
      <c r="BF116"/>
      <c r="BG116"/>
      <c r="BH116"/>
      <c r="BI116"/>
      <c r="BJ116"/>
      <c r="BK116"/>
      <c r="BN116"/>
      <c r="BO116"/>
    </row>
    <row r="117" spans="56:67" x14ac:dyDescent="0.2">
      <c r="BD117"/>
      <c r="BE117"/>
      <c r="BF117"/>
      <c r="BG117"/>
      <c r="BH117"/>
      <c r="BI117"/>
      <c r="BJ117"/>
      <c r="BK117"/>
      <c r="BN117"/>
      <c r="BO117"/>
    </row>
    <row r="118" spans="56:67" x14ac:dyDescent="0.2">
      <c r="BD118"/>
      <c r="BE118"/>
      <c r="BF118"/>
      <c r="BG118"/>
      <c r="BH118"/>
      <c r="BI118"/>
      <c r="BJ118"/>
      <c r="BK118"/>
      <c r="BN118"/>
      <c r="BO118"/>
    </row>
    <row r="119" spans="56:67" x14ac:dyDescent="0.2">
      <c r="BD119"/>
      <c r="BE119"/>
      <c r="BF119"/>
      <c r="BG119"/>
      <c r="BH119"/>
      <c r="BI119"/>
      <c r="BJ119"/>
      <c r="BK119"/>
      <c r="BN119"/>
      <c r="BO119"/>
    </row>
    <row r="120" spans="56:67" x14ac:dyDescent="0.2">
      <c r="BD120"/>
      <c r="BE120"/>
      <c r="BF120"/>
      <c r="BG120"/>
      <c r="BH120"/>
      <c r="BI120"/>
      <c r="BJ120"/>
      <c r="BK120"/>
      <c r="BN120"/>
      <c r="BO120"/>
    </row>
    <row r="121" spans="56:67" x14ac:dyDescent="0.2">
      <c r="BD121"/>
      <c r="BE121"/>
      <c r="BF121"/>
      <c r="BG121"/>
      <c r="BH121"/>
      <c r="BI121"/>
      <c r="BJ121"/>
      <c r="BK121"/>
      <c r="BN121"/>
      <c r="BO121"/>
    </row>
    <row r="122" spans="56:67" x14ac:dyDescent="0.2">
      <c r="BD122"/>
      <c r="BE122"/>
      <c r="BF122"/>
      <c r="BG122"/>
      <c r="BH122"/>
      <c r="BI122"/>
      <c r="BJ122"/>
      <c r="BK122"/>
      <c r="BN122"/>
      <c r="BO122"/>
    </row>
    <row r="123" spans="56:67" x14ac:dyDescent="0.2">
      <c r="BD123"/>
      <c r="BE123"/>
      <c r="BF123"/>
      <c r="BG123"/>
      <c r="BH123"/>
      <c r="BI123"/>
      <c r="BJ123"/>
      <c r="BK123"/>
      <c r="BN123"/>
      <c r="BO123"/>
    </row>
    <row r="124" spans="56:67" x14ac:dyDescent="0.2">
      <c r="BD124"/>
      <c r="BE124"/>
      <c r="BF124"/>
      <c r="BG124"/>
      <c r="BH124"/>
      <c r="BI124"/>
      <c r="BJ124"/>
      <c r="BK124"/>
      <c r="BN124"/>
      <c r="BO124"/>
    </row>
    <row r="125" spans="56:67" x14ac:dyDescent="0.2">
      <c r="BD125"/>
      <c r="BE125"/>
      <c r="BF125"/>
      <c r="BG125"/>
      <c r="BH125"/>
      <c r="BI125"/>
      <c r="BJ125"/>
      <c r="BK125"/>
      <c r="BN125"/>
      <c r="BO125"/>
    </row>
    <row r="126" spans="56:67" x14ac:dyDescent="0.2">
      <c r="BD126"/>
      <c r="BE126"/>
      <c r="BF126"/>
      <c r="BG126"/>
      <c r="BH126"/>
      <c r="BI126"/>
      <c r="BJ126"/>
      <c r="BK126"/>
      <c r="BN126"/>
      <c r="BO126"/>
    </row>
    <row r="127" spans="56:67" x14ac:dyDescent="0.2">
      <c r="BD127"/>
      <c r="BE127"/>
      <c r="BF127"/>
      <c r="BG127"/>
      <c r="BH127"/>
      <c r="BI127"/>
      <c r="BJ127"/>
      <c r="BK127"/>
      <c r="BN127"/>
      <c r="BO127"/>
    </row>
    <row r="128" spans="56:67" x14ac:dyDescent="0.2">
      <c r="BD128"/>
      <c r="BE128"/>
      <c r="BF128"/>
      <c r="BG128"/>
      <c r="BH128"/>
      <c r="BI128"/>
      <c r="BJ128"/>
      <c r="BK128"/>
      <c r="BN128"/>
      <c r="BO128"/>
    </row>
    <row r="129" spans="56:67" x14ac:dyDescent="0.2">
      <c r="BD129"/>
      <c r="BE129"/>
      <c r="BF129"/>
      <c r="BG129"/>
      <c r="BH129"/>
      <c r="BI129"/>
      <c r="BJ129"/>
      <c r="BK129"/>
      <c r="BN129"/>
      <c r="BO129"/>
    </row>
    <row r="130" spans="56:67" x14ac:dyDescent="0.2">
      <c r="BD130"/>
      <c r="BE130"/>
      <c r="BF130"/>
      <c r="BG130"/>
      <c r="BH130"/>
      <c r="BI130"/>
      <c r="BJ130"/>
      <c r="BK130"/>
      <c r="BN130"/>
      <c r="BO130"/>
    </row>
    <row r="131" spans="56:67" x14ac:dyDescent="0.2">
      <c r="BD131"/>
      <c r="BE131"/>
      <c r="BF131"/>
      <c r="BG131"/>
      <c r="BH131"/>
      <c r="BI131"/>
      <c r="BJ131"/>
      <c r="BK131"/>
      <c r="BN131"/>
      <c r="BO131"/>
    </row>
    <row r="132" spans="56:67" x14ac:dyDescent="0.2">
      <c r="BD132"/>
      <c r="BE132"/>
      <c r="BF132"/>
      <c r="BG132"/>
      <c r="BH132"/>
      <c r="BI132"/>
      <c r="BJ132"/>
      <c r="BK132"/>
      <c r="BN132"/>
      <c r="BO132"/>
    </row>
    <row r="133" spans="56:67" x14ac:dyDescent="0.2">
      <c r="BD133"/>
      <c r="BE133"/>
      <c r="BF133"/>
      <c r="BG133"/>
      <c r="BH133"/>
      <c r="BI133"/>
      <c r="BJ133"/>
      <c r="BK133"/>
      <c r="BN133"/>
      <c r="BO133"/>
    </row>
    <row r="134" spans="56:67" x14ac:dyDescent="0.2">
      <c r="BD134"/>
      <c r="BE134"/>
      <c r="BF134"/>
      <c r="BG134"/>
      <c r="BH134"/>
      <c r="BI134"/>
      <c r="BJ134"/>
      <c r="BK134"/>
      <c r="BN134"/>
      <c r="BO134"/>
    </row>
    <row r="135" spans="56:67" x14ac:dyDescent="0.2">
      <c r="BD135"/>
      <c r="BE135"/>
      <c r="BF135"/>
      <c r="BG135"/>
      <c r="BH135"/>
      <c r="BI135"/>
      <c r="BJ135"/>
      <c r="BK135"/>
      <c r="BN135"/>
      <c r="BO135"/>
    </row>
    <row r="136" spans="56:67" x14ac:dyDescent="0.2">
      <c r="BD136"/>
      <c r="BE136"/>
      <c r="BF136"/>
      <c r="BG136"/>
      <c r="BH136"/>
      <c r="BI136"/>
      <c r="BJ136"/>
      <c r="BK136"/>
      <c r="BN136"/>
      <c r="BO136"/>
    </row>
    <row r="137" spans="56:67" x14ac:dyDescent="0.2">
      <c r="BD137"/>
      <c r="BE137"/>
      <c r="BF137"/>
      <c r="BG137"/>
      <c r="BH137"/>
      <c r="BI137"/>
      <c r="BJ137"/>
      <c r="BK137"/>
      <c r="BN137"/>
      <c r="BO137"/>
    </row>
    <row r="138" spans="56:67" x14ac:dyDescent="0.2">
      <c r="BD138"/>
      <c r="BE138"/>
      <c r="BF138"/>
      <c r="BG138"/>
      <c r="BH138"/>
      <c r="BI138"/>
      <c r="BJ138"/>
      <c r="BK138"/>
      <c r="BN138"/>
      <c r="BO138"/>
    </row>
    <row r="139" spans="56:67" x14ac:dyDescent="0.2">
      <c r="BD139"/>
      <c r="BE139"/>
      <c r="BF139"/>
      <c r="BG139"/>
      <c r="BH139"/>
      <c r="BI139"/>
      <c r="BJ139"/>
      <c r="BK139"/>
      <c r="BN139"/>
      <c r="BO139"/>
    </row>
    <row r="140" spans="56:67" x14ac:dyDescent="0.2">
      <c r="BD140"/>
      <c r="BE140"/>
      <c r="BF140"/>
      <c r="BG140"/>
      <c r="BH140"/>
      <c r="BI140"/>
      <c r="BJ140"/>
      <c r="BK140"/>
      <c r="BN140"/>
      <c r="BO140"/>
    </row>
    <row r="141" spans="56:67" x14ac:dyDescent="0.2">
      <c r="BD141"/>
      <c r="BE141"/>
      <c r="BF141"/>
      <c r="BG141"/>
      <c r="BH141"/>
      <c r="BI141"/>
      <c r="BJ141"/>
      <c r="BK141"/>
      <c r="BN141"/>
      <c r="BO141"/>
    </row>
    <row r="142" spans="56:67" x14ac:dyDescent="0.2">
      <c r="BD142"/>
      <c r="BE142"/>
      <c r="BF142"/>
      <c r="BG142"/>
      <c r="BH142"/>
      <c r="BI142"/>
      <c r="BJ142"/>
      <c r="BK142"/>
      <c r="BN142"/>
      <c r="BO142"/>
    </row>
    <row r="143" spans="56:67" x14ac:dyDescent="0.2">
      <c r="BD143"/>
      <c r="BE143"/>
      <c r="BF143"/>
      <c r="BG143"/>
      <c r="BH143"/>
      <c r="BI143"/>
      <c r="BJ143"/>
      <c r="BK143"/>
      <c r="BN143"/>
      <c r="BO143"/>
    </row>
    <row r="144" spans="56:67" x14ac:dyDescent="0.2">
      <c r="BD144"/>
      <c r="BE144"/>
      <c r="BF144"/>
      <c r="BG144"/>
      <c r="BH144"/>
      <c r="BI144"/>
      <c r="BJ144"/>
      <c r="BK144"/>
      <c r="BN144"/>
      <c r="BO144"/>
    </row>
    <row r="145" spans="56:67" x14ac:dyDescent="0.2">
      <c r="BD145"/>
      <c r="BE145"/>
      <c r="BF145"/>
      <c r="BG145"/>
      <c r="BH145"/>
      <c r="BI145"/>
      <c r="BJ145"/>
      <c r="BK145"/>
      <c r="BN145"/>
      <c r="BO145"/>
    </row>
    <row r="146" spans="56:67" x14ac:dyDescent="0.2">
      <c r="BD146"/>
      <c r="BE146"/>
      <c r="BF146"/>
      <c r="BG146"/>
      <c r="BH146"/>
      <c r="BI146"/>
      <c r="BJ146"/>
      <c r="BK146"/>
      <c r="BN146"/>
      <c r="BO146"/>
    </row>
    <row r="147" spans="56:67" x14ac:dyDescent="0.2">
      <c r="BD147"/>
      <c r="BE147"/>
      <c r="BF147"/>
      <c r="BG147"/>
      <c r="BH147"/>
      <c r="BI147"/>
      <c r="BJ147"/>
      <c r="BK147"/>
      <c r="BN147"/>
      <c r="BO147"/>
    </row>
    <row r="148" spans="56:67" x14ac:dyDescent="0.2">
      <c r="BD148"/>
      <c r="BE148"/>
      <c r="BF148"/>
      <c r="BG148"/>
      <c r="BH148"/>
      <c r="BI148"/>
      <c r="BJ148"/>
      <c r="BK148"/>
      <c r="BN148"/>
      <c r="BO148"/>
    </row>
    <row r="149" spans="56:67" x14ac:dyDescent="0.2">
      <c r="BD149"/>
      <c r="BE149"/>
      <c r="BF149"/>
      <c r="BG149"/>
      <c r="BH149"/>
      <c r="BI149"/>
      <c r="BJ149"/>
      <c r="BK149"/>
      <c r="BN149"/>
      <c r="BO149"/>
    </row>
    <row r="150" spans="56:67" x14ac:dyDescent="0.2">
      <c r="BD150"/>
      <c r="BE150"/>
      <c r="BF150"/>
      <c r="BG150"/>
      <c r="BH150"/>
      <c r="BI150"/>
      <c r="BJ150"/>
      <c r="BK150"/>
      <c r="BN150"/>
      <c r="BO150"/>
    </row>
    <row r="151" spans="56:67" x14ac:dyDescent="0.2">
      <c r="BD151"/>
      <c r="BE151"/>
      <c r="BF151"/>
      <c r="BG151"/>
      <c r="BH151"/>
      <c r="BI151"/>
      <c r="BJ151"/>
      <c r="BK151"/>
      <c r="BN151"/>
      <c r="BO151"/>
    </row>
    <row r="152" spans="56:67" x14ac:dyDescent="0.2">
      <c r="BD152"/>
      <c r="BE152"/>
      <c r="BF152"/>
      <c r="BG152"/>
      <c r="BH152"/>
      <c r="BI152"/>
      <c r="BJ152"/>
      <c r="BK152"/>
      <c r="BN152"/>
      <c r="BO152"/>
    </row>
    <row r="153" spans="56:67" x14ac:dyDescent="0.2">
      <c r="BD153"/>
      <c r="BE153"/>
      <c r="BF153"/>
      <c r="BG153"/>
      <c r="BH153"/>
      <c r="BI153"/>
      <c r="BJ153"/>
      <c r="BK153"/>
      <c r="BN153"/>
      <c r="BO153"/>
    </row>
    <row r="154" spans="56:67" x14ac:dyDescent="0.2">
      <c r="BD154"/>
      <c r="BE154"/>
      <c r="BF154"/>
      <c r="BG154"/>
      <c r="BH154"/>
      <c r="BI154"/>
      <c r="BJ154"/>
      <c r="BK154"/>
      <c r="BN154"/>
      <c r="BO154"/>
    </row>
    <row r="155" spans="56:67" x14ac:dyDescent="0.2">
      <c r="BD155"/>
      <c r="BE155"/>
      <c r="BF155"/>
      <c r="BG155"/>
      <c r="BH155"/>
      <c r="BI155"/>
      <c r="BJ155"/>
      <c r="BK155"/>
      <c r="BN155"/>
      <c r="BO155"/>
    </row>
    <row r="156" spans="56:67" x14ac:dyDescent="0.2">
      <c r="BD156"/>
      <c r="BE156"/>
      <c r="BF156"/>
      <c r="BG156"/>
      <c r="BH156"/>
      <c r="BI156"/>
      <c r="BJ156"/>
      <c r="BK156"/>
      <c r="BN156"/>
      <c r="BO156"/>
    </row>
    <row r="157" spans="56:67" x14ac:dyDescent="0.2">
      <c r="BD157"/>
      <c r="BE157"/>
      <c r="BF157"/>
      <c r="BG157"/>
      <c r="BH157"/>
      <c r="BI157"/>
      <c r="BJ157"/>
      <c r="BK157"/>
      <c r="BN157"/>
      <c r="BO157"/>
    </row>
    <row r="158" spans="56:67" x14ac:dyDescent="0.2">
      <c r="BD158"/>
      <c r="BE158"/>
      <c r="BF158"/>
      <c r="BG158"/>
      <c r="BH158"/>
      <c r="BI158"/>
      <c r="BJ158"/>
      <c r="BK158"/>
      <c r="BN158"/>
      <c r="BO158"/>
    </row>
    <row r="159" spans="56:67" x14ac:dyDescent="0.2">
      <c r="BD159"/>
      <c r="BE159"/>
      <c r="BF159"/>
      <c r="BG159"/>
      <c r="BH159"/>
      <c r="BI159"/>
      <c r="BJ159"/>
      <c r="BK159"/>
      <c r="BN159"/>
      <c r="BO159"/>
    </row>
    <row r="160" spans="56:67" x14ac:dyDescent="0.2">
      <c r="BD160"/>
      <c r="BE160"/>
      <c r="BF160"/>
      <c r="BG160"/>
      <c r="BH160"/>
      <c r="BI160"/>
      <c r="BJ160"/>
      <c r="BK160"/>
      <c r="BN160"/>
      <c r="BO160"/>
    </row>
    <row r="161" spans="56:67" x14ac:dyDescent="0.2">
      <c r="BD161"/>
      <c r="BE161"/>
      <c r="BF161"/>
      <c r="BG161"/>
      <c r="BH161"/>
      <c r="BI161"/>
      <c r="BJ161"/>
      <c r="BK161"/>
      <c r="BN161"/>
      <c r="BO161"/>
    </row>
    <row r="162" spans="56:67" x14ac:dyDescent="0.2">
      <c r="BD162"/>
      <c r="BE162"/>
      <c r="BF162"/>
      <c r="BG162"/>
      <c r="BH162"/>
      <c r="BI162"/>
      <c r="BJ162"/>
      <c r="BK162"/>
      <c r="BN162"/>
      <c r="BO162"/>
    </row>
    <row r="163" spans="56:67" x14ac:dyDescent="0.2">
      <c r="BD163"/>
      <c r="BE163"/>
      <c r="BF163"/>
      <c r="BG163"/>
      <c r="BH163"/>
      <c r="BI163"/>
      <c r="BJ163"/>
      <c r="BK163"/>
      <c r="BN163"/>
      <c r="BO163"/>
    </row>
    <row r="164" spans="56:67" x14ac:dyDescent="0.2">
      <c r="BD164"/>
      <c r="BE164"/>
      <c r="BF164"/>
      <c r="BG164"/>
      <c r="BH164"/>
      <c r="BI164"/>
      <c r="BJ164"/>
      <c r="BK164"/>
      <c r="BN164"/>
      <c r="BO164"/>
    </row>
    <row r="165" spans="56:67" x14ac:dyDescent="0.2">
      <c r="BD165"/>
      <c r="BE165"/>
      <c r="BF165"/>
      <c r="BG165"/>
      <c r="BH165"/>
      <c r="BI165"/>
      <c r="BJ165"/>
      <c r="BK165"/>
      <c r="BN165"/>
      <c r="BO165"/>
    </row>
    <row r="166" spans="56:67" x14ac:dyDescent="0.2">
      <c r="BD166"/>
      <c r="BE166"/>
      <c r="BF166"/>
      <c r="BG166"/>
      <c r="BH166"/>
      <c r="BI166"/>
      <c r="BJ166"/>
      <c r="BK166"/>
      <c r="BN166"/>
      <c r="BO166"/>
    </row>
    <row r="167" spans="56:67" x14ac:dyDescent="0.2">
      <c r="BD167"/>
      <c r="BE167"/>
      <c r="BF167"/>
      <c r="BG167"/>
      <c r="BH167"/>
      <c r="BI167"/>
      <c r="BJ167"/>
      <c r="BK167"/>
      <c r="BN167"/>
      <c r="BO167"/>
    </row>
    <row r="168" spans="56:67" x14ac:dyDescent="0.2">
      <c r="BD168"/>
      <c r="BE168"/>
      <c r="BF168"/>
      <c r="BG168"/>
      <c r="BH168"/>
      <c r="BI168"/>
      <c r="BJ168"/>
      <c r="BK168"/>
      <c r="BN168"/>
      <c r="BO168"/>
    </row>
    <row r="169" spans="56:67" x14ac:dyDescent="0.2">
      <c r="BD169"/>
      <c r="BE169"/>
      <c r="BF169"/>
      <c r="BG169"/>
      <c r="BH169"/>
      <c r="BI169"/>
      <c r="BJ169"/>
      <c r="BK169"/>
      <c r="BN169"/>
      <c r="BO169"/>
    </row>
    <row r="170" spans="56:67" x14ac:dyDescent="0.2">
      <c r="BD170"/>
      <c r="BE170"/>
      <c r="BF170"/>
      <c r="BG170"/>
      <c r="BH170"/>
      <c r="BI170"/>
      <c r="BJ170"/>
      <c r="BK170"/>
      <c r="BN170"/>
      <c r="BO170"/>
    </row>
    <row r="171" spans="56:67" x14ac:dyDescent="0.2">
      <c r="BD171"/>
      <c r="BE171"/>
      <c r="BF171"/>
      <c r="BG171"/>
      <c r="BH171"/>
      <c r="BI171"/>
      <c r="BJ171"/>
      <c r="BK171"/>
      <c r="BN171"/>
      <c r="BO171"/>
    </row>
    <row r="172" spans="56:67" x14ac:dyDescent="0.2">
      <c r="BD172"/>
      <c r="BE172"/>
      <c r="BF172"/>
      <c r="BG172"/>
      <c r="BH172"/>
      <c r="BI172"/>
      <c r="BJ172"/>
      <c r="BK172"/>
      <c r="BN172"/>
      <c r="BO172"/>
    </row>
    <row r="173" spans="56:67" x14ac:dyDescent="0.2">
      <c r="BD173"/>
      <c r="BE173"/>
      <c r="BF173"/>
      <c r="BG173"/>
      <c r="BH173"/>
      <c r="BI173"/>
      <c r="BJ173"/>
      <c r="BK173"/>
      <c r="BN173"/>
      <c r="BO173"/>
    </row>
    <row r="174" spans="56:67" x14ac:dyDescent="0.2">
      <c r="BD174"/>
      <c r="BE174"/>
      <c r="BF174"/>
      <c r="BG174"/>
      <c r="BH174"/>
      <c r="BI174"/>
      <c r="BJ174"/>
      <c r="BK174"/>
      <c r="BN174"/>
      <c r="BO174"/>
    </row>
    <row r="175" spans="56:67" x14ac:dyDescent="0.2">
      <c r="BD175"/>
      <c r="BE175"/>
      <c r="BF175"/>
      <c r="BG175"/>
      <c r="BH175"/>
      <c r="BI175"/>
      <c r="BJ175"/>
      <c r="BK175"/>
      <c r="BN175"/>
      <c r="BO175"/>
    </row>
    <row r="176" spans="56:67" x14ac:dyDescent="0.2">
      <c r="BD176"/>
      <c r="BE176"/>
      <c r="BF176"/>
      <c r="BG176"/>
      <c r="BH176"/>
      <c r="BI176"/>
      <c r="BJ176"/>
      <c r="BK176"/>
      <c r="BN176"/>
      <c r="BO176"/>
    </row>
    <row r="177" spans="56:67" x14ac:dyDescent="0.2">
      <c r="BD177"/>
      <c r="BE177"/>
      <c r="BF177"/>
      <c r="BG177"/>
      <c r="BH177"/>
      <c r="BI177"/>
      <c r="BJ177"/>
      <c r="BK177"/>
      <c r="BN177"/>
      <c r="BO177"/>
    </row>
    <row r="178" spans="56:67" x14ac:dyDescent="0.2">
      <c r="BD178"/>
      <c r="BE178"/>
      <c r="BF178"/>
      <c r="BG178"/>
      <c r="BH178"/>
      <c r="BI178"/>
      <c r="BJ178"/>
      <c r="BK178"/>
      <c r="BN178"/>
      <c r="BO178"/>
    </row>
    <row r="179" spans="56:67" x14ac:dyDescent="0.2">
      <c r="BD179"/>
      <c r="BE179"/>
      <c r="BF179"/>
      <c r="BG179"/>
      <c r="BH179"/>
      <c r="BI179"/>
      <c r="BJ179"/>
      <c r="BK179"/>
      <c r="BN179"/>
      <c r="BO179"/>
    </row>
    <row r="180" spans="56:67" x14ac:dyDescent="0.2">
      <c r="BD180"/>
      <c r="BE180"/>
      <c r="BF180"/>
      <c r="BG180"/>
      <c r="BH180"/>
      <c r="BI180"/>
      <c r="BJ180"/>
      <c r="BK180"/>
      <c r="BN180"/>
      <c r="BO180"/>
    </row>
    <row r="181" spans="56:67" x14ac:dyDescent="0.2">
      <c r="BD181"/>
      <c r="BE181"/>
      <c r="BF181"/>
      <c r="BG181"/>
      <c r="BH181"/>
      <c r="BI181"/>
      <c r="BJ181"/>
      <c r="BK181"/>
      <c r="BN181"/>
      <c r="BO181"/>
    </row>
    <row r="182" spans="56:67" x14ac:dyDescent="0.2">
      <c r="BD182"/>
      <c r="BE182"/>
      <c r="BF182"/>
      <c r="BG182"/>
      <c r="BH182"/>
      <c r="BI182"/>
      <c r="BJ182"/>
      <c r="BK182"/>
      <c r="BN182"/>
      <c r="BO182"/>
    </row>
    <row r="183" spans="56:67" x14ac:dyDescent="0.2">
      <c r="BD183"/>
      <c r="BE183"/>
      <c r="BF183"/>
      <c r="BG183"/>
      <c r="BH183"/>
      <c r="BI183"/>
      <c r="BJ183"/>
      <c r="BK183"/>
      <c r="BN183"/>
      <c r="BO183"/>
    </row>
    <row r="184" spans="56:67" x14ac:dyDescent="0.2">
      <c r="BD184"/>
      <c r="BE184"/>
      <c r="BF184"/>
      <c r="BG184"/>
      <c r="BH184"/>
      <c r="BI184"/>
      <c r="BJ184"/>
      <c r="BK184"/>
      <c r="BN184"/>
      <c r="BO184"/>
    </row>
    <row r="185" spans="56:67" x14ac:dyDescent="0.2">
      <c r="BD185"/>
      <c r="BE185"/>
      <c r="BF185"/>
      <c r="BG185"/>
      <c r="BH185"/>
      <c r="BI185"/>
      <c r="BJ185"/>
      <c r="BK185"/>
      <c r="BN185"/>
      <c r="BO185"/>
    </row>
    <row r="186" spans="56:67" x14ac:dyDescent="0.2">
      <c r="BD186"/>
      <c r="BE186"/>
      <c r="BF186"/>
      <c r="BG186"/>
      <c r="BH186"/>
      <c r="BI186"/>
      <c r="BJ186"/>
      <c r="BK186"/>
      <c r="BN186"/>
      <c r="BO186"/>
    </row>
    <row r="187" spans="56:67" x14ac:dyDescent="0.2">
      <c r="BD187"/>
      <c r="BE187"/>
      <c r="BF187"/>
      <c r="BG187"/>
      <c r="BH187"/>
      <c r="BI187"/>
      <c r="BJ187"/>
      <c r="BK187"/>
      <c r="BN187"/>
      <c r="BO187"/>
    </row>
    <row r="188" spans="56:67" x14ac:dyDescent="0.2">
      <c r="BD188"/>
      <c r="BE188"/>
      <c r="BF188"/>
      <c r="BG188"/>
      <c r="BH188"/>
      <c r="BI188"/>
      <c r="BJ188"/>
      <c r="BK188"/>
      <c r="BN188"/>
      <c r="BO188"/>
    </row>
    <row r="189" spans="56:67" x14ac:dyDescent="0.2">
      <c r="BD189"/>
      <c r="BE189"/>
      <c r="BF189"/>
      <c r="BG189"/>
      <c r="BH189"/>
      <c r="BI189"/>
      <c r="BJ189"/>
      <c r="BK189"/>
      <c r="BN189"/>
      <c r="BO189"/>
    </row>
    <row r="190" spans="56:67" x14ac:dyDescent="0.2">
      <c r="BD190"/>
      <c r="BE190"/>
      <c r="BF190"/>
      <c r="BG190"/>
      <c r="BH190"/>
      <c r="BI190"/>
      <c r="BJ190"/>
      <c r="BK190"/>
      <c r="BN190"/>
      <c r="BO190"/>
    </row>
    <row r="191" spans="56:67" x14ac:dyDescent="0.2">
      <c r="BD191"/>
      <c r="BE191"/>
      <c r="BF191"/>
      <c r="BG191"/>
      <c r="BH191"/>
      <c r="BI191"/>
      <c r="BJ191"/>
      <c r="BK191"/>
      <c r="BN191"/>
      <c r="BO191"/>
    </row>
    <row r="192" spans="56:67" x14ac:dyDescent="0.2">
      <c r="BD192"/>
      <c r="BE192"/>
      <c r="BF192"/>
      <c r="BG192"/>
      <c r="BH192"/>
      <c r="BI192"/>
      <c r="BJ192"/>
      <c r="BK192"/>
      <c r="BN192"/>
      <c r="BO192"/>
    </row>
    <row r="193" spans="56:67" x14ac:dyDescent="0.2">
      <c r="BD193"/>
      <c r="BE193"/>
      <c r="BF193"/>
      <c r="BG193"/>
      <c r="BH193"/>
      <c r="BI193"/>
      <c r="BJ193"/>
      <c r="BK193"/>
      <c r="BN193"/>
      <c r="BO193"/>
    </row>
    <row r="194" spans="56:67" x14ac:dyDescent="0.2">
      <c r="BD194"/>
      <c r="BE194"/>
      <c r="BF194"/>
      <c r="BG194"/>
      <c r="BH194"/>
      <c r="BI194"/>
      <c r="BJ194"/>
      <c r="BK194"/>
      <c r="BN194"/>
      <c r="BO194"/>
    </row>
    <row r="195" spans="56:67" x14ac:dyDescent="0.2">
      <c r="BD195"/>
      <c r="BE195"/>
      <c r="BF195"/>
      <c r="BG195"/>
      <c r="BH195"/>
      <c r="BI195"/>
      <c r="BJ195"/>
      <c r="BK195"/>
      <c r="BN195"/>
      <c r="BO195"/>
    </row>
    <row r="196" spans="56:67" x14ac:dyDescent="0.2">
      <c r="BD196"/>
      <c r="BE196"/>
      <c r="BF196"/>
      <c r="BG196"/>
      <c r="BH196"/>
      <c r="BI196"/>
      <c r="BJ196"/>
      <c r="BK196"/>
      <c r="BN196"/>
      <c r="BO196"/>
    </row>
    <row r="197" spans="56:67" x14ac:dyDescent="0.2">
      <c r="BD197"/>
      <c r="BE197"/>
      <c r="BF197"/>
      <c r="BG197"/>
      <c r="BH197"/>
      <c r="BI197"/>
      <c r="BJ197"/>
      <c r="BK197"/>
      <c r="BN197"/>
      <c r="BO197"/>
    </row>
    <row r="198" spans="56:67" x14ac:dyDescent="0.2">
      <c r="BD198"/>
      <c r="BE198"/>
      <c r="BF198"/>
      <c r="BG198"/>
      <c r="BH198"/>
      <c r="BI198"/>
      <c r="BJ198"/>
      <c r="BK198"/>
      <c r="BN198"/>
      <c r="BO198"/>
    </row>
    <row r="199" spans="56:67" x14ac:dyDescent="0.2">
      <c r="BD199"/>
      <c r="BE199"/>
      <c r="BF199"/>
      <c r="BG199"/>
      <c r="BH199"/>
      <c r="BI199"/>
      <c r="BJ199"/>
      <c r="BK199"/>
      <c r="BN199"/>
      <c r="BO199"/>
    </row>
    <row r="200" spans="56:67" x14ac:dyDescent="0.2">
      <c r="BD200"/>
      <c r="BE200"/>
      <c r="BF200"/>
      <c r="BG200"/>
      <c r="BH200"/>
      <c r="BI200"/>
      <c r="BJ200"/>
      <c r="BK200"/>
      <c r="BN200"/>
      <c r="BO200"/>
    </row>
    <row r="201" spans="56:67" x14ac:dyDescent="0.2">
      <c r="BD201"/>
      <c r="BE201"/>
      <c r="BF201"/>
      <c r="BG201"/>
      <c r="BH201"/>
      <c r="BI201"/>
      <c r="BJ201"/>
      <c r="BK201"/>
      <c r="BN201"/>
      <c r="BO201"/>
    </row>
    <row r="202" spans="56:67" x14ac:dyDescent="0.2">
      <c r="BD202"/>
      <c r="BE202"/>
      <c r="BF202"/>
      <c r="BG202"/>
      <c r="BH202"/>
      <c r="BI202"/>
      <c r="BJ202"/>
      <c r="BK202"/>
      <c r="BN202"/>
      <c r="BO202"/>
    </row>
    <row r="203" spans="56:67" x14ac:dyDescent="0.2">
      <c r="BD203"/>
      <c r="BE203"/>
      <c r="BF203"/>
      <c r="BG203"/>
      <c r="BH203"/>
      <c r="BI203"/>
      <c r="BJ203"/>
      <c r="BK203"/>
      <c r="BN203"/>
      <c r="BO203"/>
    </row>
    <row r="204" spans="56:67" x14ac:dyDescent="0.2">
      <c r="BD204"/>
      <c r="BE204"/>
      <c r="BF204"/>
      <c r="BG204"/>
      <c r="BH204"/>
      <c r="BI204"/>
      <c r="BJ204"/>
      <c r="BK204"/>
      <c r="BN204"/>
      <c r="BO204"/>
    </row>
    <row r="205" spans="56:67" x14ac:dyDescent="0.2">
      <c r="BD205"/>
      <c r="BE205"/>
      <c r="BF205"/>
      <c r="BG205"/>
      <c r="BH205"/>
      <c r="BI205"/>
      <c r="BJ205"/>
      <c r="BK205"/>
      <c r="BN205"/>
      <c r="BO205"/>
    </row>
    <row r="206" spans="56:67" x14ac:dyDescent="0.2">
      <c r="BD206"/>
      <c r="BE206"/>
      <c r="BF206"/>
      <c r="BG206"/>
      <c r="BH206"/>
      <c r="BI206"/>
      <c r="BJ206"/>
      <c r="BK206"/>
      <c r="BN206"/>
      <c r="BO206"/>
    </row>
    <row r="207" spans="56:67" x14ac:dyDescent="0.2">
      <c r="BD207"/>
      <c r="BE207"/>
      <c r="BF207"/>
      <c r="BG207"/>
      <c r="BH207"/>
      <c r="BI207"/>
      <c r="BJ207"/>
      <c r="BK207"/>
      <c r="BN207"/>
      <c r="BO207"/>
    </row>
    <row r="208" spans="56:67" x14ac:dyDescent="0.2">
      <c r="BD208"/>
      <c r="BE208"/>
      <c r="BF208"/>
      <c r="BG208"/>
      <c r="BH208"/>
      <c r="BI208"/>
      <c r="BJ208"/>
      <c r="BK208"/>
      <c r="BN208"/>
      <c r="BO208"/>
    </row>
    <row r="209" spans="56:67" x14ac:dyDescent="0.2">
      <c r="BD209"/>
      <c r="BE209"/>
      <c r="BF209"/>
      <c r="BG209"/>
      <c r="BH209"/>
      <c r="BI209"/>
      <c r="BJ209"/>
      <c r="BK209"/>
      <c r="BN209"/>
      <c r="BO209"/>
    </row>
    <row r="210" spans="56:67" x14ac:dyDescent="0.2">
      <c r="BD210"/>
      <c r="BE210"/>
      <c r="BF210"/>
      <c r="BG210"/>
      <c r="BH210"/>
      <c r="BI210"/>
      <c r="BJ210"/>
      <c r="BK210"/>
      <c r="BN210"/>
      <c r="BO210"/>
    </row>
    <row r="211" spans="56:67" x14ac:dyDescent="0.2">
      <c r="BD211"/>
      <c r="BE211"/>
      <c r="BF211"/>
      <c r="BG211"/>
      <c r="BH211"/>
      <c r="BI211"/>
      <c r="BJ211"/>
      <c r="BK211"/>
      <c r="BN211"/>
      <c r="BO211"/>
    </row>
    <row r="212" spans="56:67" x14ac:dyDescent="0.2">
      <c r="BD212"/>
      <c r="BE212"/>
      <c r="BF212"/>
      <c r="BG212"/>
      <c r="BH212"/>
      <c r="BI212"/>
      <c r="BJ212"/>
      <c r="BK212"/>
      <c r="BN212"/>
      <c r="BO212"/>
    </row>
    <row r="213" spans="56:67" x14ac:dyDescent="0.2">
      <c r="BD213"/>
      <c r="BE213"/>
      <c r="BF213"/>
      <c r="BG213"/>
      <c r="BH213"/>
      <c r="BI213"/>
      <c r="BJ213"/>
      <c r="BK213"/>
      <c r="BN213"/>
      <c r="BO213"/>
    </row>
    <row r="214" spans="56:67" x14ac:dyDescent="0.2">
      <c r="BD214"/>
      <c r="BE214"/>
      <c r="BF214"/>
      <c r="BG214"/>
      <c r="BH214"/>
      <c r="BI214"/>
      <c r="BJ214"/>
      <c r="BK214"/>
      <c r="BN214"/>
      <c r="BO214"/>
    </row>
    <row r="215" spans="56:67" x14ac:dyDescent="0.2">
      <c r="BD215"/>
      <c r="BE215"/>
      <c r="BF215"/>
      <c r="BG215"/>
      <c r="BH215"/>
      <c r="BI215"/>
      <c r="BJ215"/>
      <c r="BK215"/>
      <c r="BN215"/>
      <c r="BO215"/>
    </row>
    <row r="216" spans="56:67" x14ac:dyDescent="0.2">
      <c r="BD216"/>
      <c r="BE216"/>
      <c r="BF216"/>
      <c r="BG216"/>
      <c r="BH216"/>
      <c r="BI216"/>
      <c r="BJ216"/>
      <c r="BK216"/>
      <c r="BN216"/>
      <c r="BO216"/>
    </row>
    <row r="217" spans="56:67" x14ac:dyDescent="0.2">
      <c r="BD217"/>
      <c r="BE217"/>
      <c r="BF217"/>
      <c r="BG217"/>
      <c r="BH217"/>
      <c r="BI217"/>
      <c r="BJ217"/>
      <c r="BK217"/>
      <c r="BN217"/>
      <c r="BO217"/>
    </row>
    <row r="218" spans="56:67" x14ac:dyDescent="0.2">
      <c r="BD218"/>
      <c r="BE218"/>
      <c r="BF218"/>
      <c r="BG218"/>
      <c r="BH218"/>
      <c r="BI218"/>
      <c r="BJ218"/>
      <c r="BK218"/>
      <c r="BN218"/>
      <c r="BO218"/>
    </row>
    <row r="219" spans="56:67" x14ac:dyDescent="0.2">
      <c r="BD219"/>
      <c r="BE219"/>
      <c r="BF219"/>
      <c r="BG219"/>
      <c r="BH219"/>
      <c r="BI219"/>
      <c r="BJ219"/>
      <c r="BK219"/>
      <c r="BN219"/>
      <c r="BO219"/>
    </row>
    <row r="220" spans="56:67" x14ac:dyDescent="0.2">
      <c r="BD220"/>
      <c r="BE220"/>
      <c r="BF220"/>
      <c r="BG220"/>
      <c r="BH220"/>
      <c r="BI220"/>
      <c r="BJ220"/>
      <c r="BK220"/>
      <c r="BN220"/>
      <c r="BO220"/>
    </row>
    <row r="221" spans="56:67" x14ac:dyDescent="0.2">
      <c r="BD221"/>
      <c r="BE221"/>
      <c r="BF221"/>
      <c r="BG221"/>
      <c r="BH221"/>
      <c r="BI221"/>
      <c r="BJ221"/>
      <c r="BK221"/>
      <c r="BN221"/>
      <c r="BO221"/>
    </row>
    <row r="222" spans="56:67" x14ac:dyDescent="0.2">
      <c r="BD222"/>
      <c r="BE222"/>
      <c r="BF222"/>
      <c r="BG222"/>
      <c r="BH222"/>
      <c r="BI222"/>
      <c r="BJ222"/>
      <c r="BK222"/>
      <c r="BN222"/>
      <c r="BO222"/>
    </row>
    <row r="223" spans="56:67" x14ac:dyDescent="0.2">
      <c r="BD223"/>
      <c r="BE223"/>
      <c r="BF223"/>
      <c r="BG223"/>
      <c r="BH223"/>
      <c r="BI223"/>
      <c r="BJ223"/>
      <c r="BK223"/>
      <c r="BN223"/>
      <c r="BO223"/>
    </row>
    <row r="224" spans="56:67" x14ac:dyDescent="0.2">
      <c r="BD224"/>
      <c r="BE224"/>
      <c r="BF224"/>
      <c r="BG224"/>
      <c r="BH224"/>
      <c r="BI224"/>
      <c r="BJ224"/>
      <c r="BK224"/>
      <c r="BN224"/>
      <c r="BO224"/>
    </row>
    <row r="225" spans="56:67" x14ac:dyDescent="0.2">
      <c r="BD225"/>
      <c r="BE225"/>
      <c r="BF225"/>
      <c r="BG225"/>
      <c r="BH225"/>
      <c r="BI225"/>
      <c r="BJ225"/>
      <c r="BK225"/>
      <c r="BN225"/>
      <c r="BO225"/>
    </row>
    <row r="226" spans="56:67" x14ac:dyDescent="0.2">
      <c r="BD226"/>
      <c r="BE226"/>
      <c r="BF226"/>
      <c r="BG226"/>
      <c r="BH226"/>
      <c r="BI226"/>
      <c r="BJ226"/>
      <c r="BK226"/>
      <c r="BN226"/>
      <c r="BO226"/>
    </row>
    <row r="227" spans="56:67" x14ac:dyDescent="0.2">
      <c r="BD227"/>
      <c r="BE227"/>
      <c r="BF227"/>
      <c r="BG227"/>
      <c r="BH227"/>
      <c r="BI227"/>
      <c r="BJ227"/>
      <c r="BK227"/>
      <c r="BN227"/>
      <c r="BO227"/>
    </row>
    <row r="228" spans="56:67" x14ac:dyDescent="0.2">
      <c r="BD228"/>
      <c r="BE228"/>
      <c r="BF228"/>
      <c r="BG228"/>
      <c r="BH228"/>
      <c r="BI228"/>
      <c r="BJ228"/>
      <c r="BK228"/>
      <c r="BN228"/>
      <c r="BO228"/>
    </row>
    <row r="229" spans="56:67" x14ac:dyDescent="0.2">
      <c r="BD229"/>
      <c r="BE229"/>
      <c r="BF229"/>
      <c r="BG229"/>
      <c r="BH229"/>
      <c r="BI229"/>
      <c r="BJ229"/>
      <c r="BK229"/>
      <c r="BN229"/>
      <c r="BO229"/>
    </row>
    <row r="230" spans="56:67" x14ac:dyDescent="0.2">
      <c r="BD230"/>
      <c r="BE230"/>
      <c r="BF230"/>
      <c r="BG230"/>
      <c r="BH230"/>
      <c r="BI230"/>
      <c r="BJ230"/>
      <c r="BK230"/>
      <c r="BN230"/>
      <c r="BO230"/>
    </row>
    <row r="231" spans="56:67" x14ac:dyDescent="0.2">
      <c r="BD231"/>
      <c r="BE231"/>
      <c r="BF231"/>
      <c r="BG231"/>
      <c r="BH231"/>
      <c r="BI231"/>
      <c r="BJ231"/>
      <c r="BK231"/>
      <c r="BN231"/>
      <c r="BO231"/>
    </row>
    <row r="232" spans="56:67" x14ac:dyDescent="0.2">
      <c r="BD232"/>
      <c r="BE232"/>
      <c r="BF232"/>
      <c r="BG232"/>
      <c r="BH232"/>
      <c r="BI232"/>
      <c r="BJ232"/>
      <c r="BK232"/>
      <c r="BN232"/>
      <c r="BO232"/>
    </row>
    <row r="233" spans="56:67" x14ac:dyDescent="0.2">
      <c r="BD233"/>
      <c r="BE233"/>
      <c r="BF233"/>
      <c r="BG233"/>
      <c r="BH233"/>
      <c r="BI233"/>
      <c r="BJ233"/>
      <c r="BK233"/>
      <c r="BN233"/>
      <c r="BO233"/>
    </row>
    <row r="234" spans="56:67" x14ac:dyDescent="0.2">
      <c r="BD234"/>
      <c r="BE234"/>
      <c r="BF234"/>
      <c r="BG234"/>
      <c r="BH234"/>
      <c r="BI234"/>
      <c r="BJ234"/>
      <c r="BK234"/>
      <c r="BN234"/>
      <c r="BO234"/>
    </row>
    <row r="235" spans="56:67" x14ac:dyDescent="0.2">
      <c r="BD235"/>
      <c r="BE235"/>
      <c r="BF235"/>
      <c r="BG235"/>
      <c r="BH235"/>
      <c r="BI235"/>
      <c r="BJ235"/>
      <c r="BK235"/>
      <c r="BN235"/>
      <c r="BO235"/>
    </row>
    <row r="236" spans="56:67" x14ac:dyDescent="0.2">
      <c r="BD236"/>
      <c r="BE236"/>
      <c r="BF236"/>
      <c r="BG236"/>
      <c r="BH236"/>
      <c r="BI236"/>
      <c r="BJ236"/>
      <c r="BK236"/>
      <c r="BN236"/>
      <c r="BO236"/>
    </row>
    <row r="237" spans="56:67" x14ac:dyDescent="0.2">
      <c r="BD237"/>
      <c r="BE237"/>
      <c r="BF237"/>
      <c r="BG237"/>
      <c r="BH237"/>
      <c r="BI237"/>
      <c r="BJ237"/>
      <c r="BK237"/>
      <c r="BN237"/>
      <c r="BO237"/>
    </row>
    <row r="238" spans="56:67" x14ac:dyDescent="0.2">
      <c r="BD238"/>
      <c r="BE238"/>
      <c r="BF238"/>
      <c r="BG238"/>
      <c r="BH238"/>
      <c r="BI238"/>
      <c r="BJ238"/>
      <c r="BK238"/>
      <c r="BN238"/>
      <c r="BO238"/>
    </row>
    <row r="239" spans="56:67" x14ac:dyDescent="0.2">
      <c r="BD239"/>
      <c r="BE239"/>
      <c r="BF239"/>
      <c r="BG239"/>
      <c r="BH239"/>
      <c r="BI239"/>
      <c r="BJ239"/>
      <c r="BK239"/>
      <c r="BN239"/>
      <c r="BO239"/>
    </row>
    <row r="240" spans="56:67" x14ac:dyDescent="0.2">
      <c r="BD240"/>
      <c r="BE240"/>
      <c r="BF240"/>
      <c r="BG240"/>
      <c r="BH240"/>
      <c r="BI240"/>
      <c r="BJ240"/>
      <c r="BK240"/>
      <c r="BN240"/>
      <c r="BO240"/>
    </row>
    <row r="241" spans="56:67" x14ac:dyDescent="0.2">
      <c r="BD241"/>
      <c r="BE241"/>
      <c r="BF241"/>
      <c r="BG241"/>
      <c r="BH241"/>
      <c r="BI241"/>
      <c r="BJ241"/>
      <c r="BK241"/>
      <c r="BN241"/>
      <c r="BO241"/>
    </row>
    <row r="242" spans="56:67" x14ac:dyDescent="0.2">
      <c r="BD242"/>
      <c r="BE242"/>
      <c r="BF242"/>
      <c r="BG242"/>
      <c r="BH242"/>
      <c r="BI242"/>
      <c r="BJ242"/>
      <c r="BK242"/>
      <c r="BN242"/>
      <c r="BO242"/>
    </row>
    <row r="243" spans="56:67" x14ac:dyDescent="0.2">
      <c r="BD243"/>
      <c r="BE243"/>
      <c r="BF243"/>
      <c r="BG243"/>
      <c r="BH243"/>
      <c r="BI243"/>
      <c r="BJ243"/>
      <c r="BK243"/>
      <c r="BN243"/>
      <c r="BO243"/>
    </row>
    <row r="244" spans="56:67" x14ac:dyDescent="0.2">
      <c r="BD244"/>
      <c r="BE244"/>
      <c r="BF244"/>
      <c r="BG244"/>
      <c r="BH244"/>
      <c r="BI244"/>
      <c r="BJ244"/>
      <c r="BK244"/>
      <c r="BN244"/>
      <c r="BO244"/>
    </row>
    <row r="245" spans="56:67" x14ac:dyDescent="0.2">
      <c r="BD245"/>
      <c r="BE245"/>
      <c r="BF245"/>
      <c r="BG245"/>
      <c r="BH245"/>
      <c r="BI245"/>
      <c r="BJ245"/>
      <c r="BK245"/>
      <c r="BN245"/>
      <c r="BO245"/>
    </row>
    <row r="246" spans="56:67" x14ac:dyDescent="0.2">
      <c r="BD246"/>
      <c r="BE246"/>
      <c r="BF246"/>
      <c r="BG246"/>
      <c r="BH246"/>
      <c r="BI246"/>
      <c r="BJ246"/>
      <c r="BK246"/>
      <c r="BN246"/>
      <c r="BO246"/>
    </row>
    <row r="247" spans="56:67" x14ac:dyDescent="0.2">
      <c r="BD247"/>
      <c r="BE247"/>
      <c r="BF247"/>
      <c r="BG247"/>
      <c r="BH247"/>
      <c r="BI247"/>
      <c r="BJ247"/>
      <c r="BK247"/>
      <c r="BN247"/>
      <c r="BO247"/>
    </row>
    <row r="248" spans="56:67" x14ac:dyDescent="0.2">
      <c r="BD248"/>
      <c r="BE248"/>
      <c r="BF248"/>
      <c r="BG248"/>
      <c r="BH248"/>
      <c r="BI248"/>
      <c r="BJ248"/>
      <c r="BK248"/>
      <c r="BN248"/>
      <c r="BO248"/>
    </row>
    <row r="249" spans="56:67" x14ac:dyDescent="0.2">
      <c r="BD249"/>
      <c r="BE249"/>
      <c r="BF249"/>
      <c r="BG249"/>
      <c r="BH249"/>
      <c r="BI249"/>
      <c r="BJ249"/>
      <c r="BK249"/>
      <c r="BN249"/>
      <c r="BO249"/>
    </row>
    <row r="250" spans="56:67" x14ac:dyDescent="0.2">
      <c r="BD250"/>
      <c r="BE250"/>
      <c r="BF250"/>
      <c r="BG250"/>
      <c r="BH250"/>
      <c r="BI250"/>
      <c r="BJ250"/>
      <c r="BK250"/>
      <c r="BN250"/>
      <c r="BO250"/>
    </row>
    <row r="251" spans="56:67" x14ac:dyDescent="0.2">
      <c r="BD251"/>
      <c r="BE251"/>
      <c r="BF251"/>
      <c r="BG251"/>
      <c r="BH251"/>
      <c r="BI251"/>
      <c r="BJ251"/>
      <c r="BK251"/>
      <c r="BN251"/>
      <c r="BO251"/>
    </row>
    <row r="252" spans="56:67" x14ac:dyDescent="0.2">
      <c r="BD252"/>
      <c r="BE252"/>
      <c r="BF252"/>
      <c r="BG252"/>
      <c r="BH252"/>
      <c r="BI252"/>
      <c r="BJ252"/>
      <c r="BK252"/>
      <c r="BN252"/>
      <c r="BO252"/>
    </row>
    <row r="253" spans="56:67" x14ac:dyDescent="0.2">
      <c r="BD253"/>
      <c r="BE253"/>
      <c r="BF253"/>
      <c r="BG253"/>
      <c r="BH253"/>
      <c r="BI253"/>
      <c r="BJ253"/>
      <c r="BK253"/>
      <c r="BN253"/>
      <c r="BO253"/>
    </row>
    <row r="254" spans="56:67" x14ac:dyDescent="0.2">
      <c r="BD254"/>
      <c r="BE254"/>
      <c r="BF254"/>
      <c r="BG254"/>
      <c r="BH254"/>
      <c r="BI254"/>
      <c r="BJ254"/>
      <c r="BK254"/>
      <c r="BN254"/>
      <c r="BO254"/>
    </row>
    <row r="255" spans="56:67" x14ac:dyDescent="0.2">
      <c r="BD255"/>
      <c r="BE255"/>
      <c r="BF255"/>
      <c r="BG255"/>
      <c r="BH255"/>
      <c r="BI255"/>
      <c r="BJ255"/>
      <c r="BK255"/>
      <c r="BN255"/>
      <c r="BO255"/>
    </row>
    <row r="256" spans="56:67" x14ac:dyDescent="0.2">
      <c r="BD256"/>
      <c r="BE256"/>
      <c r="BF256"/>
      <c r="BG256"/>
      <c r="BH256"/>
      <c r="BI256"/>
      <c r="BJ256"/>
      <c r="BK256"/>
      <c r="BN256"/>
      <c r="BO256"/>
    </row>
    <row r="257" spans="56:67" x14ac:dyDescent="0.2">
      <c r="BD257"/>
      <c r="BE257"/>
      <c r="BF257"/>
      <c r="BG257"/>
      <c r="BH257"/>
      <c r="BI257"/>
      <c r="BJ257"/>
      <c r="BK257"/>
      <c r="BN257"/>
      <c r="BO257"/>
    </row>
    <row r="258" spans="56:67" x14ac:dyDescent="0.2">
      <c r="BD258"/>
      <c r="BE258"/>
      <c r="BF258"/>
      <c r="BG258"/>
      <c r="BH258"/>
      <c r="BI258"/>
      <c r="BJ258"/>
      <c r="BK258"/>
      <c r="BN258"/>
      <c r="BO258"/>
    </row>
    <row r="259" spans="56:67" x14ac:dyDescent="0.2">
      <c r="BD259"/>
      <c r="BE259"/>
      <c r="BF259"/>
      <c r="BG259"/>
      <c r="BH259"/>
      <c r="BI259"/>
      <c r="BJ259"/>
      <c r="BK259"/>
      <c r="BN259"/>
      <c r="BO259"/>
    </row>
    <row r="260" spans="56:67" x14ac:dyDescent="0.2">
      <c r="BD260"/>
      <c r="BE260"/>
      <c r="BF260"/>
      <c r="BG260"/>
      <c r="BH260"/>
      <c r="BI260"/>
      <c r="BJ260"/>
      <c r="BK260"/>
      <c r="BN260"/>
      <c r="BO260"/>
    </row>
    <row r="261" spans="56:67" x14ac:dyDescent="0.2">
      <c r="BD261"/>
      <c r="BE261"/>
      <c r="BF261"/>
      <c r="BG261"/>
      <c r="BH261"/>
      <c r="BI261"/>
      <c r="BJ261"/>
      <c r="BK261"/>
      <c r="BN261"/>
      <c r="BO261"/>
    </row>
    <row r="262" spans="56:67" x14ac:dyDescent="0.2">
      <c r="BD262"/>
      <c r="BE262"/>
      <c r="BF262"/>
      <c r="BG262"/>
      <c r="BH262"/>
      <c r="BI262"/>
      <c r="BJ262"/>
      <c r="BK262"/>
      <c r="BN262"/>
      <c r="BO262"/>
    </row>
    <row r="263" spans="56:67" x14ac:dyDescent="0.2">
      <c r="BD263"/>
      <c r="BE263"/>
      <c r="BF263"/>
      <c r="BG263"/>
      <c r="BH263"/>
      <c r="BI263"/>
      <c r="BJ263"/>
      <c r="BK263"/>
      <c r="BN263"/>
      <c r="BO263"/>
    </row>
    <row r="264" spans="56:67" x14ac:dyDescent="0.2">
      <c r="BD264"/>
      <c r="BE264"/>
      <c r="BF264"/>
      <c r="BG264"/>
      <c r="BH264"/>
      <c r="BI264"/>
      <c r="BJ264"/>
      <c r="BK264"/>
      <c r="BN264"/>
      <c r="BO264"/>
    </row>
    <row r="265" spans="56:67" x14ac:dyDescent="0.2">
      <c r="BD265"/>
      <c r="BE265"/>
      <c r="BF265"/>
      <c r="BG265"/>
      <c r="BH265"/>
      <c r="BI265"/>
      <c r="BJ265"/>
      <c r="BK265"/>
      <c r="BN265"/>
      <c r="BO265"/>
    </row>
    <row r="266" spans="56:67" x14ac:dyDescent="0.2">
      <c r="BD266"/>
      <c r="BE266"/>
      <c r="BF266"/>
      <c r="BG266"/>
      <c r="BH266"/>
      <c r="BI266"/>
      <c r="BJ266"/>
      <c r="BK266"/>
      <c r="BN266"/>
      <c r="BO266"/>
    </row>
    <row r="267" spans="56:67" x14ac:dyDescent="0.2">
      <c r="BD267"/>
      <c r="BE267"/>
      <c r="BF267"/>
      <c r="BG267"/>
      <c r="BH267"/>
      <c r="BI267"/>
      <c r="BJ267"/>
      <c r="BK267"/>
      <c r="BN267"/>
      <c r="BO267"/>
    </row>
    <row r="268" spans="56:67" x14ac:dyDescent="0.2">
      <c r="BD268"/>
      <c r="BE268"/>
      <c r="BF268"/>
      <c r="BG268"/>
      <c r="BH268"/>
      <c r="BI268"/>
      <c r="BJ268"/>
      <c r="BK268"/>
      <c r="BN268"/>
      <c r="BO268"/>
    </row>
    <row r="269" spans="56:67" x14ac:dyDescent="0.2">
      <c r="BD269"/>
      <c r="BE269"/>
      <c r="BF269"/>
      <c r="BG269"/>
      <c r="BH269"/>
      <c r="BI269"/>
      <c r="BJ269"/>
      <c r="BK269"/>
      <c r="BN269"/>
      <c r="BO269"/>
    </row>
    <row r="270" spans="56:67" x14ac:dyDescent="0.2">
      <c r="BD270"/>
      <c r="BE270"/>
      <c r="BF270"/>
      <c r="BG270"/>
      <c r="BH270"/>
      <c r="BI270"/>
      <c r="BJ270"/>
      <c r="BK270"/>
      <c r="BN270"/>
      <c r="BO270"/>
    </row>
    <row r="271" spans="56:67" x14ac:dyDescent="0.2">
      <c r="BD271"/>
      <c r="BE271"/>
      <c r="BF271"/>
      <c r="BG271"/>
      <c r="BH271"/>
      <c r="BI271"/>
      <c r="BJ271"/>
      <c r="BK271"/>
      <c r="BN271"/>
      <c r="BO271"/>
    </row>
    <row r="272" spans="56:67" x14ac:dyDescent="0.2">
      <c r="BD272"/>
      <c r="BE272"/>
      <c r="BF272"/>
      <c r="BG272"/>
      <c r="BH272"/>
      <c r="BI272"/>
      <c r="BJ272"/>
      <c r="BK272"/>
      <c r="BN272"/>
      <c r="BO272"/>
    </row>
    <row r="273" spans="56:67" x14ac:dyDescent="0.2">
      <c r="BD273"/>
      <c r="BE273"/>
      <c r="BF273"/>
      <c r="BG273"/>
      <c r="BH273"/>
      <c r="BI273"/>
      <c r="BJ273"/>
      <c r="BK273"/>
      <c r="BN273"/>
      <c r="BO273"/>
    </row>
    <row r="274" spans="56:67" x14ac:dyDescent="0.2">
      <c r="BD274"/>
      <c r="BE274"/>
      <c r="BF274"/>
      <c r="BG274"/>
      <c r="BH274"/>
      <c r="BI274"/>
      <c r="BJ274"/>
      <c r="BK274"/>
      <c r="BN274"/>
      <c r="BO274"/>
    </row>
    <row r="275" spans="56:67" x14ac:dyDescent="0.2">
      <c r="BD275"/>
      <c r="BE275"/>
      <c r="BF275"/>
      <c r="BG275"/>
      <c r="BH275"/>
      <c r="BI275"/>
      <c r="BJ275"/>
      <c r="BK275"/>
      <c r="BN275"/>
      <c r="BO275"/>
    </row>
    <row r="276" spans="56:67" x14ac:dyDescent="0.2">
      <c r="BD276"/>
      <c r="BE276"/>
      <c r="BF276"/>
      <c r="BG276"/>
      <c r="BH276"/>
      <c r="BI276"/>
      <c r="BJ276"/>
      <c r="BK276"/>
      <c r="BN276"/>
      <c r="BO276"/>
    </row>
    <row r="277" spans="56:67" x14ac:dyDescent="0.2">
      <c r="BD277"/>
      <c r="BE277"/>
      <c r="BF277"/>
      <c r="BG277"/>
      <c r="BH277"/>
      <c r="BI277"/>
      <c r="BJ277"/>
      <c r="BK277"/>
      <c r="BN277"/>
      <c r="BO277"/>
    </row>
    <row r="278" spans="56:67" x14ac:dyDescent="0.2">
      <c r="BD278"/>
      <c r="BE278"/>
      <c r="BF278"/>
      <c r="BG278"/>
      <c r="BH278"/>
      <c r="BI278"/>
      <c r="BJ278"/>
      <c r="BK278"/>
      <c r="BN278"/>
      <c r="BO278"/>
    </row>
    <row r="279" spans="56:67" x14ac:dyDescent="0.2">
      <c r="BD279"/>
      <c r="BE279"/>
      <c r="BF279"/>
      <c r="BG279"/>
      <c r="BH279"/>
      <c r="BI279"/>
      <c r="BJ279"/>
      <c r="BK279"/>
      <c r="BN279"/>
      <c r="BO279"/>
    </row>
    <row r="280" spans="56:67" x14ac:dyDescent="0.2">
      <c r="BD280"/>
      <c r="BE280"/>
      <c r="BF280"/>
      <c r="BG280"/>
      <c r="BH280"/>
      <c r="BI280"/>
      <c r="BJ280"/>
      <c r="BK280"/>
      <c r="BN280"/>
      <c r="BO280"/>
    </row>
    <row r="281" spans="56:67" x14ac:dyDescent="0.2">
      <c r="BD281"/>
      <c r="BE281"/>
      <c r="BF281"/>
      <c r="BG281"/>
      <c r="BH281"/>
      <c r="BI281"/>
      <c r="BJ281"/>
      <c r="BK281"/>
      <c r="BN281"/>
      <c r="BO281"/>
    </row>
    <row r="282" spans="56:67" x14ac:dyDescent="0.2">
      <c r="BD282"/>
      <c r="BE282"/>
      <c r="BF282"/>
      <c r="BG282"/>
      <c r="BH282"/>
      <c r="BI282"/>
      <c r="BJ282"/>
      <c r="BK282"/>
      <c r="BN282"/>
      <c r="BO282"/>
    </row>
    <row r="283" spans="56:67" x14ac:dyDescent="0.2">
      <c r="BD283"/>
      <c r="BE283"/>
      <c r="BF283"/>
      <c r="BG283"/>
      <c r="BH283"/>
      <c r="BI283"/>
      <c r="BJ283"/>
      <c r="BK283"/>
      <c r="BN283"/>
      <c r="BO283"/>
    </row>
    <row r="284" spans="56:67" x14ac:dyDescent="0.2">
      <c r="BD284"/>
      <c r="BE284"/>
      <c r="BF284"/>
      <c r="BG284"/>
      <c r="BH284"/>
      <c r="BI284"/>
      <c r="BJ284"/>
      <c r="BK284"/>
      <c r="BN284"/>
      <c r="BO284"/>
    </row>
    <row r="285" spans="56:67" x14ac:dyDescent="0.2">
      <c r="BD285"/>
      <c r="BE285"/>
      <c r="BF285"/>
      <c r="BG285"/>
      <c r="BH285"/>
      <c r="BI285"/>
      <c r="BJ285"/>
      <c r="BK285"/>
      <c r="BN285"/>
      <c r="BO285"/>
    </row>
    <row r="286" spans="56:67" x14ac:dyDescent="0.2">
      <c r="BD286"/>
      <c r="BE286"/>
      <c r="BF286"/>
      <c r="BG286"/>
      <c r="BH286"/>
      <c r="BI286"/>
      <c r="BJ286"/>
      <c r="BK286"/>
      <c r="BN286"/>
      <c r="BO286"/>
    </row>
    <row r="287" spans="56:67" x14ac:dyDescent="0.2">
      <c r="BD287"/>
      <c r="BE287"/>
      <c r="BF287"/>
      <c r="BG287"/>
      <c r="BH287"/>
      <c r="BI287"/>
      <c r="BJ287"/>
      <c r="BK287"/>
      <c r="BN287"/>
      <c r="BO287"/>
    </row>
    <row r="288" spans="56:67" x14ac:dyDescent="0.2">
      <c r="BD288"/>
      <c r="BE288"/>
      <c r="BF288"/>
      <c r="BG288"/>
      <c r="BH288"/>
      <c r="BI288"/>
      <c r="BJ288"/>
      <c r="BK288"/>
      <c r="BN288"/>
      <c r="BO288"/>
    </row>
    <row r="289" spans="56:67" x14ac:dyDescent="0.2">
      <c r="BD289"/>
      <c r="BE289"/>
      <c r="BF289"/>
      <c r="BG289"/>
      <c r="BH289"/>
      <c r="BI289"/>
      <c r="BJ289"/>
      <c r="BK289"/>
      <c r="BN289"/>
      <c r="BO289"/>
    </row>
    <row r="290" spans="56:67" x14ac:dyDescent="0.2">
      <c r="BD290"/>
      <c r="BE290"/>
      <c r="BF290"/>
      <c r="BG290"/>
      <c r="BH290"/>
      <c r="BI290"/>
      <c r="BJ290"/>
      <c r="BK290"/>
      <c r="BN290"/>
      <c r="BO290"/>
    </row>
    <row r="291" spans="56:67" x14ac:dyDescent="0.2">
      <c r="BD291"/>
      <c r="BE291"/>
      <c r="BF291"/>
      <c r="BG291"/>
      <c r="BH291"/>
      <c r="BI291"/>
      <c r="BJ291"/>
      <c r="BK291"/>
      <c r="BN291"/>
      <c r="BO291"/>
    </row>
    <row r="292" spans="56:67" x14ac:dyDescent="0.2">
      <c r="BD292"/>
      <c r="BE292"/>
      <c r="BF292"/>
      <c r="BG292"/>
      <c r="BH292"/>
      <c r="BI292"/>
      <c r="BJ292"/>
      <c r="BK292"/>
      <c r="BN292"/>
      <c r="BO292"/>
    </row>
    <row r="293" spans="56:67" x14ac:dyDescent="0.2">
      <c r="BD293"/>
      <c r="BE293"/>
      <c r="BF293"/>
      <c r="BG293"/>
      <c r="BH293"/>
      <c r="BI293"/>
      <c r="BJ293"/>
      <c r="BK293"/>
      <c r="BN293"/>
      <c r="BO293"/>
    </row>
    <row r="294" spans="56:67" x14ac:dyDescent="0.2">
      <c r="BD294"/>
      <c r="BE294"/>
      <c r="BF294"/>
      <c r="BG294"/>
      <c r="BH294"/>
      <c r="BI294"/>
      <c r="BJ294"/>
      <c r="BK294"/>
      <c r="BN294"/>
      <c r="BO294"/>
    </row>
    <row r="295" spans="56:67" x14ac:dyDescent="0.2">
      <c r="BD295"/>
      <c r="BE295"/>
      <c r="BF295"/>
      <c r="BG295"/>
      <c r="BH295"/>
      <c r="BI295"/>
      <c r="BJ295"/>
      <c r="BK295"/>
      <c r="BN295"/>
      <c r="BO295"/>
    </row>
    <row r="296" spans="56:67" x14ac:dyDescent="0.2">
      <c r="BD296"/>
      <c r="BE296"/>
      <c r="BF296"/>
      <c r="BG296"/>
      <c r="BH296"/>
      <c r="BI296"/>
      <c r="BJ296"/>
      <c r="BK296"/>
      <c r="BN296"/>
      <c r="BO296"/>
    </row>
    <row r="297" spans="56:67" x14ac:dyDescent="0.2">
      <c r="BD297"/>
      <c r="BE297"/>
      <c r="BF297"/>
      <c r="BG297"/>
      <c r="BH297"/>
      <c r="BI297"/>
      <c r="BJ297"/>
      <c r="BK297"/>
      <c r="BN297"/>
      <c r="BO297"/>
    </row>
    <row r="298" spans="56:67" x14ac:dyDescent="0.2">
      <c r="BD298"/>
      <c r="BE298"/>
      <c r="BF298"/>
      <c r="BG298"/>
      <c r="BH298"/>
      <c r="BI298"/>
      <c r="BJ298"/>
      <c r="BK298"/>
      <c r="BN298"/>
      <c r="BO298"/>
    </row>
    <row r="299" spans="56:67" x14ac:dyDescent="0.2">
      <c r="BD299"/>
      <c r="BE299"/>
      <c r="BF299"/>
      <c r="BG299"/>
      <c r="BH299"/>
      <c r="BI299"/>
      <c r="BJ299"/>
      <c r="BK299"/>
      <c r="BN299"/>
      <c r="BO299"/>
    </row>
    <row r="300" spans="56:67" x14ac:dyDescent="0.2">
      <c r="BD300"/>
      <c r="BE300"/>
      <c r="BF300"/>
      <c r="BG300"/>
      <c r="BH300"/>
      <c r="BI300"/>
      <c r="BJ300"/>
      <c r="BK300"/>
      <c r="BN300"/>
      <c r="BO300"/>
    </row>
    <row r="301" spans="56:67" x14ac:dyDescent="0.2">
      <c r="BD301"/>
      <c r="BE301"/>
      <c r="BF301"/>
      <c r="BG301"/>
      <c r="BH301"/>
      <c r="BI301"/>
      <c r="BJ301"/>
      <c r="BK301"/>
      <c r="BN301"/>
      <c r="BO301"/>
    </row>
    <row r="302" spans="56:67" x14ac:dyDescent="0.2">
      <c r="BD302"/>
      <c r="BE302"/>
      <c r="BF302"/>
      <c r="BG302"/>
      <c r="BH302"/>
      <c r="BI302"/>
      <c r="BJ302"/>
      <c r="BK302"/>
      <c r="BN302"/>
      <c r="BO302"/>
    </row>
    <row r="303" spans="56:67" x14ac:dyDescent="0.2">
      <c r="BD303"/>
      <c r="BE303"/>
      <c r="BF303"/>
      <c r="BG303"/>
      <c r="BH303"/>
      <c r="BI303"/>
      <c r="BJ303"/>
      <c r="BK303"/>
      <c r="BN303"/>
      <c r="BO303"/>
    </row>
    <row r="304" spans="56:67" x14ac:dyDescent="0.2">
      <c r="BD304"/>
      <c r="BE304"/>
      <c r="BF304"/>
      <c r="BG304"/>
      <c r="BH304"/>
      <c r="BI304"/>
      <c r="BJ304"/>
      <c r="BK304"/>
      <c r="BN304"/>
      <c r="BO304"/>
    </row>
    <row r="305" spans="56:67" x14ac:dyDescent="0.2">
      <c r="BD305"/>
      <c r="BE305"/>
      <c r="BF305"/>
      <c r="BG305"/>
      <c r="BH305"/>
      <c r="BI305"/>
      <c r="BJ305"/>
      <c r="BK305"/>
      <c r="BN305"/>
      <c r="BO305"/>
    </row>
    <row r="306" spans="56:67" x14ac:dyDescent="0.2">
      <c r="BD306"/>
      <c r="BE306"/>
      <c r="BF306"/>
      <c r="BG306"/>
      <c r="BH306"/>
      <c r="BI306"/>
      <c r="BJ306"/>
      <c r="BK306"/>
      <c r="BN306"/>
      <c r="BO306"/>
    </row>
    <row r="307" spans="56:67" x14ac:dyDescent="0.2">
      <c r="BD307"/>
      <c r="BE307"/>
      <c r="BF307"/>
      <c r="BG307"/>
      <c r="BH307"/>
      <c r="BI307"/>
      <c r="BJ307"/>
      <c r="BK307"/>
      <c r="BN307"/>
      <c r="BO307"/>
    </row>
    <row r="308" spans="56:67" x14ac:dyDescent="0.2">
      <c r="BD308"/>
      <c r="BE308"/>
      <c r="BF308"/>
      <c r="BG308"/>
      <c r="BH308"/>
      <c r="BI308"/>
      <c r="BJ308"/>
      <c r="BK308"/>
      <c r="BN308"/>
      <c r="BO308"/>
    </row>
    <row r="309" spans="56:67" x14ac:dyDescent="0.2">
      <c r="BD309"/>
      <c r="BE309"/>
      <c r="BF309"/>
      <c r="BG309"/>
      <c r="BH309"/>
      <c r="BI309"/>
      <c r="BJ309"/>
      <c r="BK309"/>
      <c r="BN309"/>
      <c r="BO309"/>
    </row>
    <row r="310" spans="56:67" x14ac:dyDescent="0.2">
      <c r="BD310"/>
      <c r="BE310"/>
      <c r="BF310"/>
      <c r="BG310"/>
      <c r="BH310"/>
      <c r="BI310"/>
      <c r="BJ310"/>
      <c r="BK310"/>
      <c r="BN310"/>
      <c r="BO310"/>
    </row>
    <row r="311" spans="56:67" x14ac:dyDescent="0.2">
      <c r="BD311"/>
      <c r="BE311"/>
      <c r="BF311"/>
      <c r="BG311"/>
      <c r="BH311"/>
      <c r="BI311"/>
      <c r="BJ311"/>
      <c r="BK311"/>
      <c r="BN311"/>
      <c r="BO311"/>
    </row>
    <row r="312" spans="56:67" x14ac:dyDescent="0.2">
      <c r="BD312"/>
      <c r="BE312"/>
      <c r="BF312"/>
      <c r="BG312"/>
      <c r="BH312"/>
      <c r="BI312"/>
      <c r="BJ312"/>
      <c r="BK312"/>
      <c r="BN312"/>
      <c r="BO312"/>
    </row>
    <row r="313" spans="56:67" x14ac:dyDescent="0.2">
      <c r="BD313"/>
      <c r="BE313"/>
      <c r="BF313"/>
      <c r="BG313"/>
      <c r="BH313"/>
      <c r="BI313"/>
      <c r="BJ313"/>
      <c r="BK313"/>
      <c r="BN313"/>
      <c r="BO313"/>
    </row>
    <row r="314" spans="56:67" x14ac:dyDescent="0.2">
      <c r="BD314"/>
      <c r="BE314"/>
      <c r="BF314"/>
      <c r="BG314"/>
      <c r="BH314"/>
      <c r="BI314"/>
      <c r="BJ314"/>
      <c r="BK314"/>
      <c r="BN314"/>
      <c r="BO314"/>
    </row>
    <row r="315" spans="56:67" x14ac:dyDescent="0.2">
      <c r="BD315"/>
      <c r="BE315"/>
      <c r="BF315"/>
      <c r="BG315"/>
      <c r="BH315"/>
      <c r="BI315"/>
      <c r="BJ315"/>
      <c r="BK315"/>
      <c r="BN315"/>
      <c r="BO315"/>
    </row>
    <row r="316" spans="56:67" x14ac:dyDescent="0.2">
      <c r="BD316"/>
      <c r="BE316"/>
      <c r="BF316"/>
      <c r="BG316"/>
      <c r="BH316"/>
      <c r="BI316"/>
      <c r="BJ316"/>
      <c r="BK316"/>
      <c r="BN316"/>
      <c r="BO316"/>
    </row>
    <row r="317" spans="56:67" x14ac:dyDescent="0.2">
      <c r="BD317"/>
      <c r="BE317"/>
      <c r="BF317"/>
      <c r="BG317"/>
      <c r="BH317"/>
      <c r="BI317"/>
      <c r="BJ317"/>
      <c r="BK317"/>
      <c r="BN317"/>
      <c r="BO317"/>
    </row>
    <row r="318" spans="56:67" x14ac:dyDescent="0.2">
      <c r="BD318"/>
      <c r="BE318"/>
      <c r="BF318"/>
      <c r="BG318"/>
      <c r="BH318"/>
      <c r="BI318"/>
      <c r="BJ318"/>
      <c r="BK318"/>
      <c r="BN318"/>
      <c r="BO318"/>
    </row>
    <row r="319" spans="56:67" x14ac:dyDescent="0.2">
      <c r="BD319"/>
      <c r="BE319"/>
      <c r="BF319"/>
      <c r="BG319"/>
      <c r="BH319"/>
      <c r="BI319"/>
      <c r="BJ319"/>
      <c r="BK319"/>
      <c r="BN319"/>
      <c r="BO319"/>
    </row>
    <row r="320" spans="56:67" x14ac:dyDescent="0.2">
      <c r="BD320"/>
      <c r="BE320"/>
      <c r="BF320"/>
      <c r="BG320"/>
      <c r="BH320"/>
      <c r="BI320"/>
      <c r="BJ320"/>
      <c r="BK320"/>
      <c r="BN320"/>
      <c r="BO320"/>
    </row>
    <row r="321" spans="56:67" x14ac:dyDescent="0.2">
      <c r="BD321"/>
      <c r="BE321"/>
      <c r="BF321"/>
      <c r="BG321"/>
      <c r="BH321"/>
      <c r="BI321"/>
      <c r="BJ321"/>
      <c r="BK321"/>
      <c r="BN321"/>
      <c r="BO321"/>
    </row>
    <row r="322" spans="56:67" x14ac:dyDescent="0.2">
      <c r="BD322"/>
      <c r="BE322"/>
      <c r="BF322"/>
      <c r="BG322"/>
      <c r="BH322"/>
      <c r="BI322"/>
      <c r="BJ322"/>
      <c r="BK322"/>
      <c r="BN322"/>
      <c r="BO322"/>
    </row>
    <row r="323" spans="56:67" x14ac:dyDescent="0.2">
      <c r="BD323"/>
      <c r="BE323"/>
      <c r="BF323"/>
      <c r="BG323"/>
      <c r="BH323"/>
      <c r="BI323"/>
      <c r="BJ323"/>
      <c r="BK323"/>
      <c r="BN323"/>
      <c r="BO323"/>
    </row>
    <row r="324" spans="56:67" x14ac:dyDescent="0.2">
      <c r="BD324"/>
      <c r="BE324"/>
      <c r="BF324"/>
      <c r="BG324"/>
      <c r="BH324"/>
      <c r="BI324"/>
      <c r="BJ324"/>
      <c r="BK324"/>
      <c r="BN324"/>
      <c r="BO324"/>
    </row>
    <row r="325" spans="56:67" x14ac:dyDescent="0.2">
      <c r="BD325"/>
      <c r="BE325"/>
      <c r="BF325"/>
      <c r="BG325"/>
      <c r="BH325"/>
      <c r="BI325"/>
      <c r="BJ325"/>
      <c r="BK325"/>
      <c r="BN325"/>
      <c r="BO325"/>
    </row>
    <row r="326" spans="56:67" x14ac:dyDescent="0.2">
      <c r="BD326"/>
      <c r="BE326"/>
      <c r="BF326"/>
      <c r="BG326"/>
      <c r="BH326"/>
      <c r="BI326"/>
      <c r="BJ326"/>
      <c r="BK326"/>
      <c r="BN326"/>
      <c r="BO326"/>
    </row>
    <row r="327" spans="56:67" x14ac:dyDescent="0.2">
      <c r="BD327"/>
      <c r="BE327"/>
      <c r="BF327"/>
      <c r="BG327"/>
      <c r="BH327"/>
      <c r="BI327"/>
      <c r="BJ327"/>
      <c r="BK327"/>
      <c r="BN327"/>
      <c r="BO327"/>
    </row>
    <row r="328" spans="56:67" x14ac:dyDescent="0.2">
      <c r="BD328"/>
      <c r="BE328"/>
      <c r="BF328"/>
      <c r="BG328"/>
      <c r="BH328"/>
      <c r="BI328"/>
      <c r="BJ328"/>
      <c r="BK328"/>
      <c r="BN328"/>
      <c r="BO328"/>
    </row>
    <row r="329" spans="56:67" x14ac:dyDescent="0.2">
      <c r="BD329"/>
      <c r="BE329"/>
      <c r="BF329"/>
      <c r="BG329"/>
      <c r="BH329"/>
      <c r="BI329"/>
      <c r="BJ329"/>
      <c r="BK329"/>
      <c r="BN329"/>
      <c r="BO329"/>
    </row>
    <row r="330" spans="56:67" x14ac:dyDescent="0.2">
      <c r="BD330"/>
      <c r="BE330"/>
      <c r="BF330"/>
      <c r="BG330"/>
      <c r="BH330"/>
      <c r="BI330"/>
      <c r="BJ330"/>
      <c r="BK330"/>
      <c r="BN330"/>
      <c r="BO330"/>
    </row>
    <row r="331" spans="56:67" x14ac:dyDescent="0.2">
      <c r="BD331"/>
      <c r="BE331"/>
      <c r="BF331"/>
      <c r="BG331"/>
      <c r="BH331"/>
      <c r="BI331"/>
      <c r="BJ331"/>
      <c r="BK331"/>
      <c r="BN331"/>
      <c r="BO331"/>
    </row>
    <row r="332" spans="56:67" x14ac:dyDescent="0.2">
      <c r="BD332"/>
      <c r="BE332"/>
      <c r="BF332"/>
      <c r="BG332"/>
      <c r="BH332"/>
      <c r="BI332"/>
      <c r="BJ332"/>
      <c r="BK332"/>
      <c r="BN332"/>
      <c r="BO332"/>
    </row>
    <row r="333" spans="56:67" x14ac:dyDescent="0.2">
      <c r="BD333"/>
      <c r="BE333"/>
      <c r="BF333"/>
      <c r="BG333"/>
      <c r="BH333"/>
      <c r="BI333"/>
      <c r="BJ333"/>
      <c r="BK333"/>
      <c r="BN333"/>
      <c r="BO333"/>
    </row>
    <row r="334" spans="56:67" x14ac:dyDescent="0.2">
      <c r="BD334"/>
      <c r="BE334"/>
      <c r="BF334"/>
      <c r="BG334"/>
      <c r="BH334"/>
      <c r="BI334"/>
      <c r="BJ334"/>
      <c r="BK334"/>
      <c r="BN334"/>
      <c r="BO334"/>
    </row>
    <row r="335" spans="56:67" x14ac:dyDescent="0.2">
      <c r="BD335"/>
      <c r="BE335"/>
      <c r="BF335"/>
      <c r="BG335"/>
      <c r="BH335"/>
      <c r="BI335"/>
      <c r="BJ335"/>
      <c r="BK335"/>
      <c r="BN335"/>
      <c r="BO335"/>
    </row>
    <row r="336" spans="56:67" x14ac:dyDescent="0.2">
      <c r="BD336"/>
      <c r="BE336"/>
      <c r="BF336"/>
      <c r="BG336"/>
      <c r="BH336"/>
      <c r="BI336"/>
      <c r="BJ336"/>
      <c r="BK336"/>
      <c r="BN336"/>
      <c r="BO336"/>
    </row>
    <row r="337" spans="56:67" x14ac:dyDescent="0.2">
      <c r="BD337"/>
      <c r="BE337"/>
      <c r="BF337"/>
      <c r="BG337"/>
      <c r="BH337"/>
      <c r="BI337"/>
      <c r="BJ337"/>
      <c r="BK337"/>
      <c r="BN337"/>
      <c r="BO337"/>
    </row>
    <row r="338" spans="56:67" x14ac:dyDescent="0.2">
      <c r="BD338"/>
      <c r="BE338"/>
      <c r="BF338"/>
      <c r="BG338"/>
      <c r="BH338"/>
      <c r="BI338"/>
      <c r="BJ338"/>
      <c r="BK338"/>
      <c r="BN338"/>
      <c r="BO338"/>
    </row>
    <row r="339" spans="56:67" x14ac:dyDescent="0.2">
      <c r="BD339"/>
      <c r="BE339"/>
      <c r="BF339"/>
      <c r="BG339"/>
      <c r="BH339"/>
      <c r="BI339"/>
      <c r="BJ339"/>
      <c r="BK339"/>
      <c r="BN339"/>
      <c r="BO339"/>
    </row>
    <row r="340" spans="56:67" x14ac:dyDescent="0.2">
      <c r="BD340"/>
      <c r="BE340"/>
      <c r="BF340"/>
      <c r="BG340"/>
      <c r="BH340"/>
      <c r="BI340"/>
      <c r="BJ340"/>
      <c r="BK340"/>
      <c r="BN340"/>
      <c r="BO340"/>
    </row>
    <row r="341" spans="56:67" x14ac:dyDescent="0.2">
      <c r="BD341"/>
      <c r="BE341"/>
      <c r="BF341"/>
      <c r="BG341"/>
      <c r="BH341"/>
      <c r="BI341"/>
      <c r="BJ341"/>
      <c r="BK341"/>
      <c r="BN341"/>
      <c r="BO341"/>
    </row>
    <row r="342" spans="56:67" x14ac:dyDescent="0.2">
      <c r="BD342"/>
      <c r="BE342"/>
      <c r="BF342"/>
      <c r="BG342"/>
      <c r="BH342"/>
      <c r="BI342"/>
      <c r="BJ342"/>
      <c r="BK342"/>
      <c r="BN342"/>
      <c r="BO342"/>
    </row>
    <row r="343" spans="56:67" x14ac:dyDescent="0.2">
      <c r="BD343"/>
      <c r="BE343"/>
      <c r="BF343"/>
      <c r="BG343"/>
      <c r="BH343"/>
      <c r="BI343"/>
      <c r="BJ343"/>
      <c r="BK343"/>
      <c r="BN343"/>
      <c r="BO343"/>
    </row>
    <row r="344" spans="56:67" x14ac:dyDescent="0.2">
      <c r="BD344"/>
      <c r="BE344"/>
      <c r="BF344"/>
      <c r="BG344"/>
      <c r="BH344"/>
      <c r="BI344"/>
      <c r="BJ344"/>
      <c r="BK344"/>
      <c r="BN344"/>
      <c r="BO344"/>
    </row>
    <row r="345" spans="56:67" x14ac:dyDescent="0.2">
      <c r="BD345"/>
      <c r="BE345"/>
      <c r="BF345"/>
      <c r="BG345"/>
      <c r="BH345"/>
      <c r="BI345"/>
      <c r="BJ345"/>
      <c r="BK345"/>
      <c r="BN345"/>
      <c r="BO345"/>
    </row>
    <row r="346" spans="56:67" x14ac:dyDescent="0.2">
      <c r="BD346"/>
      <c r="BE346"/>
      <c r="BF346"/>
      <c r="BG346"/>
      <c r="BH346"/>
      <c r="BI346"/>
      <c r="BJ346"/>
      <c r="BK346"/>
      <c r="BN346"/>
      <c r="BO346"/>
    </row>
    <row r="347" spans="56:67" x14ac:dyDescent="0.2">
      <c r="BD347"/>
      <c r="BE347"/>
      <c r="BF347"/>
      <c r="BG347"/>
      <c r="BH347"/>
      <c r="BI347"/>
      <c r="BJ347"/>
      <c r="BK347"/>
      <c r="BN347"/>
      <c r="BO347"/>
    </row>
    <row r="348" spans="56:67" x14ac:dyDescent="0.2">
      <c r="BD348"/>
      <c r="BE348"/>
      <c r="BF348"/>
      <c r="BG348"/>
      <c r="BH348"/>
      <c r="BI348"/>
      <c r="BJ348"/>
      <c r="BK348"/>
      <c r="BN348"/>
      <c r="BO348"/>
    </row>
    <row r="349" spans="56:67" x14ac:dyDescent="0.2">
      <c r="BD349"/>
      <c r="BE349"/>
      <c r="BF349"/>
      <c r="BG349"/>
      <c r="BH349"/>
      <c r="BI349"/>
      <c r="BJ349"/>
      <c r="BK349"/>
      <c r="BN349"/>
      <c r="BO349"/>
    </row>
    <row r="350" spans="56:67" x14ac:dyDescent="0.2">
      <c r="BD350"/>
      <c r="BE350"/>
      <c r="BF350"/>
      <c r="BG350"/>
      <c r="BH350"/>
      <c r="BI350"/>
      <c r="BJ350"/>
      <c r="BK350"/>
      <c r="BN350"/>
      <c r="BO350"/>
    </row>
    <row r="351" spans="56:67" x14ac:dyDescent="0.2">
      <c r="BD351"/>
      <c r="BE351"/>
      <c r="BF351"/>
      <c r="BG351"/>
      <c r="BH351"/>
      <c r="BI351"/>
      <c r="BJ351"/>
      <c r="BK351"/>
      <c r="BN351"/>
      <c r="BO351"/>
    </row>
    <row r="352" spans="56:67" x14ac:dyDescent="0.2">
      <c r="BD352"/>
      <c r="BE352"/>
      <c r="BF352"/>
      <c r="BG352"/>
      <c r="BH352"/>
      <c r="BI352"/>
      <c r="BJ352"/>
      <c r="BK352"/>
      <c r="BN352"/>
      <c r="BO352"/>
    </row>
    <row r="353" spans="56:67" x14ac:dyDescent="0.2">
      <c r="BD353"/>
      <c r="BE353"/>
      <c r="BF353"/>
      <c r="BG353"/>
      <c r="BH353"/>
      <c r="BI353"/>
      <c r="BJ353"/>
      <c r="BK353"/>
      <c r="BN353"/>
      <c r="BO353"/>
    </row>
    <row r="354" spans="56:67" x14ac:dyDescent="0.2">
      <c r="BD354"/>
      <c r="BE354"/>
      <c r="BF354"/>
      <c r="BG354"/>
      <c r="BH354"/>
      <c r="BI354"/>
      <c r="BJ354"/>
      <c r="BK354"/>
      <c r="BN354"/>
      <c r="BO354"/>
    </row>
    <row r="355" spans="56:67" x14ac:dyDescent="0.2">
      <c r="BD355"/>
      <c r="BE355"/>
      <c r="BF355"/>
      <c r="BG355"/>
      <c r="BH355"/>
      <c r="BI355"/>
      <c r="BJ355"/>
      <c r="BK355"/>
      <c r="BN355"/>
      <c r="BO355"/>
    </row>
    <row r="356" spans="56:67" x14ac:dyDescent="0.2">
      <c r="BD356"/>
      <c r="BE356"/>
      <c r="BF356"/>
      <c r="BG356"/>
      <c r="BH356"/>
      <c r="BI356"/>
      <c r="BJ356"/>
      <c r="BK356"/>
      <c r="BN356"/>
      <c r="BO356"/>
    </row>
    <row r="357" spans="56:67" x14ac:dyDescent="0.2">
      <c r="BD357"/>
      <c r="BE357"/>
      <c r="BF357"/>
      <c r="BG357"/>
      <c r="BH357"/>
      <c r="BI357"/>
      <c r="BJ357"/>
      <c r="BK357"/>
      <c r="BN357"/>
      <c r="BO357"/>
    </row>
    <row r="358" spans="56:67" x14ac:dyDescent="0.2">
      <c r="BD358"/>
      <c r="BE358"/>
      <c r="BF358"/>
      <c r="BG358"/>
      <c r="BH358"/>
      <c r="BI358"/>
      <c r="BJ358"/>
      <c r="BK358"/>
      <c r="BN358"/>
      <c r="BO358"/>
    </row>
    <row r="359" spans="56:67" x14ac:dyDescent="0.2">
      <c r="BD359"/>
      <c r="BE359"/>
      <c r="BF359"/>
      <c r="BG359"/>
      <c r="BH359"/>
      <c r="BI359"/>
      <c r="BJ359"/>
      <c r="BK359"/>
      <c r="BN359"/>
      <c r="BO359"/>
    </row>
    <row r="360" spans="56:67" x14ac:dyDescent="0.2">
      <c r="BD360"/>
      <c r="BE360"/>
      <c r="BF360"/>
      <c r="BG360"/>
      <c r="BH360"/>
      <c r="BI360"/>
      <c r="BJ360"/>
      <c r="BK360"/>
      <c r="BN360"/>
      <c r="BO360"/>
    </row>
    <row r="361" spans="56:67" x14ac:dyDescent="0.2">
      <c r="BD361"/>
      <c r="BE361"/>
      <c r="BF361"/>
      <c r="BG361"/>
      <c r="BH361"/>
      <c r="BI361"/>
      <c r="BJ361"/>
      <c r="BK361"/>
      <c r="BN361"/>
      <c r="BO361"/>
    </row>
    <row r="362" spans="56:67" x14ac:dyDescent="0.2">
      <c r="BD362"/>
      <c r="BE362"/>
      <c r="BF362"/>
      <c r="BG362"/>
      <c r="BH362"/>
      <c r="BI362"/>
      <c r="BJ362"/>
      <c r="BK362"/>
      <c r="BN362"/>
      <c r="BO362"/>
    </row>
    <row r="363" spans="56:67" x14ac:dyDescent="0.2">
      <c r="BD363"/>
      <c r="BE363"/>
      <c r="BF363"/>
      <c r="BG363"/>
      <c r="BH363"/>
      <c r="BI363"/>
      <c r="BJ363"/>
      <c r="BK363"/>
      <c r="BN363"/>
      <c r="BO363"/>
    </row>
    <row r="364" spans="56:67" x14ac:dyDescent="0.2">
      <c r="BD364"/>
      <c r="BE364"/>
      <c r="BF364"/>
      <c r="BG364"/>
      <c r="BH364"/>
      <c r="BI364"/>
      <c r="BJ364"/>
      <c r="BK364"/>
      <c r="BN364"/>
      <c r="BO364"/>
    </row>
    <row r="365" spans="56:67" x14ac:dyDescent="0.2">
      <c r="BD365"/>
      <c r="BE365"/>
      <c r="BF365"/>
      <c r="BG365"/>
      <c r="BH365"/>
      <c r="BI365"/>
      <c r="BJ365"/>
      <c r="BK365"/>
      <c r="BN365"/>
      <c r="BO365"/>
    </row>
    <row r="366" spans="56:67" x14ac:dyDescent="0.2">
      <c r="BD366"/>
      <c r="BE366"/>
      <c r="BF366"/>
      <c r="BG366"/>
      <c r="BH366"/>
      <c r="BI366"/>
      <c r="BJ366"/>
      <c r="BK366"/>
      <c r="BN366"/>
      <c r="BO366"/>
    </row>
    <row r="367" spans="56:67" x14ac:dyDescent="0.2">
      <c r="BD367"/>
      <c r="BE367"/>
      <c r="BF367"/>
      <c r="BG367"/>
      <c r="BH367"/>
      <c r="BI367"/>
      <c r="BJ367"/>
      <c r="BK367"/>
      <c r="BN367"/>
      <c r="BO367"/>
    </row>
    <row r="368" spans="56:67" x14ac:dyDescent="0.2">
      <c r="BD368"/>
      <c r="BE368"/>
      <c r="BF368"/>
      <c r="BG368"/>
      <c r="BH368"/>
      <c r="BI368"/>
      <c r="BJ368"/>
      <c r="BK368"/>
      <c r="BN368"/>
      <c r="BO368"/>
    </row>
    <row r="369" spans="56:67" x14ac:dyDescent="0.2">
      <c r="BD369"/>
      <c r="BE369"/>
      <c r="BF369"/>
      <c r="BG369"/>
      <c r="BH369"/>
      <c r="BI369"/>
      <c r="BJ369"/>
      <c r="BK369"/>
      <c r="BN369"/>
      <c r="BO369"/>
    </row>
    <row r="370" spans="56:67" x14ac:dyDescent="0.2">
      <c r="BD370"/>
      <c r="BE370"/>
      <c r="BF370"/>
      <c r="BG370"/>
      <c r="BH370"/>
      <c r="BI370"/>
      <c r="BJ370"/>
      <c r="BK370"/>
      <c r="BN370"/>
      <c r="BO370"/>
    </row>
    <row r="371" spans="56:67" x14ac:dyDescent="0.2">
      <c r="BD371"/>
      <c r="BE371"/>
      <c r="BF371"/>
      <c r="BG371"/>
      <c r="BH371"/>
      <c r="BI371"/>
      <c r="BJ371"/>
      <c r="BK371"/>
      <c r="BN371"/>
      <c r="BO371"/>
    </row>
    <row r="372" spans="56:67" x14ac:dyDescent="0.2">
      <c r="BD372"/>
      <c r="BE372"/>
      <c r="BF372"/>
      <c r="BG372"/>
      <c r="BH372"/>
      <c r="BI372"/>
      <c r="BJ372"/>
      <c r="BK372"/>
      <c r="BN372"/>
      <c r="BO372"/>
    </row>
    <row r="373" spans="56:67" x14ac:dyDescent="0.2">
      <c r="BD373"/>
      <c r="BE373"/>
      <c r="BF373"/>
      <c r="BG373"/>
      <c r="BH373"/>
      <c r="BI373"/>
      <c r="BJ373"/>
      <c r="BK373"/>
      <c r="BN373"/>
      <c r="BO373"/>
    </row>
    <row r="374" spans="56:67" x14ac:dyDescent="0.2">
      <c r="BD374"/>
      <c r="BE374"/>
      <c r="BF374"/>
      <c r="BG374"/>
      <c r="BH374"/>
      <c r="BI374"/>
      <c r="BJ374"/>
      <c r="BK374"/>
      <c r="BN374"/>
      <c r="BO374"/>
    </row>
    <row r="375" spans="56:67" x14ac:dyDescent="0.2">
      <c r="BD375"/>
      <c r="BE375"/>
      <c r="BF375"/>
      <c r="BG375"/>
      <c r="BH375"/>
      <c r="BI375"/>
      <c r="BJ375"/>
      <c r="BK375"/>
      <c r="BN375"/>
      <c r="BO375"/>
    </row>
    <row r="376" spans="56:67" x14ac:dyDescent="0.2">
      <c r="BD376"/>
      <c r="BE376"/>
      <c r="BF376"/>
      <c r="BG376"/>
      <c r="BH376"/>
      <c r="BI376"/>
      <c r="BJ376"/>
      <c r="BK376"/>
      <c r="BN376"/>
      <c r="BO376"/>
    </row>
    <row r="377" spans="56:67" x14ac:dyDescent="0.2">
      <c r="BD377"/>
      <c r="BE377"/>
      <c r="BF377"/>
      <c r="BG377"/>
      <c r="BH377"/>
      <c r="BI377"/>
      <c r="BJ377"/>
      <c r="BK377"/>
      <c r="BN377"/>
      <c r="BO377"/>
    </row>
    <row r="378" spans="56:67" x14ac:dyDescent="0.2">
      <c r="BD378"/>
      <c r="BE378"/>
      <c r="BF378"/>
      <c r="BG378"/>
      <c r="BH378"/>
      <c r="BI378"/>
      <c r="BJ378"/>
      <c r="BK378"/>
      <c r="BN378"/>
      <c r="BO378"/>
    </row>
    <row r="379" spans="56:67" x14ac:dyDescent="0.2">
      <c r="BD379"/>
      <c r="BE379"/>
      <c r="BF379"/>
      <c r="BG379"/>
      <c r="BH379"/>
      <c r="BI379"/>
      <c r="BJ379"/>
      <c r="BK379"/>
      <c r="BN379"/>
      <c r="BO379"/>
    </row>
    <row r="380" spans="56:67" x14ac:dyDescent="0.2">
      <c r="BD380"/>
      <c r="BE380"/>
      <c r="BF380"/>
      <c r="BG380"/>
      <c r="BH380"/>
      <c r="BI380"/>
      <c r="BJ380"/>
      <c r="BK380"/>
      <c r="BN380"/>
      <c r="BO380"/>
    </row>
    <row r="381" spans="56:67" x14ac:dyDescent="0.2">
      <c r="BD381"/>
      <c r="BE381"/>
      <c r="BF381"/>
      <c r="BG381"/>
      <c r="BH381"/>
      <c r="BI381"/>
      <c r="BJ381"/>
      <c r="BK381"/>
      <c r="BN381"/>
      <c r="BO381"/>
    </row>
    <row r="382" spans="56:67" x14ac:dyDescent="0.2">
      <c r="BD382"/>
      <c r="BE382"/>
      <c r="BF382"/>
      <c r="BG382"/>
      <c r="BH382"/>
      <c r="BI382"/>
      <c r="BJ382"/>
      <c r="BK382"/>
      <c r="BN382"/>
      <c r="BO382"/>
    </row>
    <row r="383" spans="56:67" x14ac:dyDescent="0.2">
      <c r="BD383"/>
      <c r="BE383"/>
      <c r="BF383"/>
      <c r="BG383"/>
      <c r="BH383"/>
      <c r="BI383"/>
      <c r="BJ383"/>
      <c r="BK383"/>
      <c r="BN383"/>
      <c r="BO383"/>
    </row>
    <row r="384" spans="56:67" x14ac:dyDescent="0.2">
      <c r="BD384"/>
      <c r="BE384"/>
      <c r="BF384"/>
      <c r="BG384"/>
      <c r="BH384"/>
      <c r="BI384"/>
      <c r="BJ384"/>
      <c r="BK384"/>
      <c r="BN384"/>
      <c r="BO384"/>
    </row>
    <row r="385" spans="56:67" x14ac:dyDescent="0.2">
      <c r="BD385"/>
      <c r="BE385"/>
      <c r="BF385"/>
      <c r="BG385"/>
      <c r="BH385"/>
      <c r="BI385"/>
      <c r="BJ385"/>
      <c r="BK385"/>
      <c r="BN385"/>
      <c r="BO385"/>
    </row>
    <row r="386" spans="56:67" x14ac:dyDescent="0.2">
      <c r="BD386"/>
      <c r="BE386"/>
      <c r="BF386"/>
      <c r="BG386"/>
      <c r="BH386"/>
      <c r="BI386"/>
      <c r="BJ386"/>
      <c r="BK386"/>
      <c r="BN386"/>
      <c r="BO386"/>
    </row>
    <row r="387" spans="56:67" x14ac:dyDescent="0.2">
      <c r="BD387"/>
      <c r="BE387"/>
      <c r="BF387"/>
      <c r="BG387"/>
      <c r="BH387"/>
      <c r="BI387"/>
      <c r="BJ387"/>
      <c r="BK387"/>
      <c r="BN387"/>
      <c r="BO387"/>
    </row>
    <row r="388" spans="56:67" x14ac:dyDescent="0.2">
      <c r="BD388"/>
      <c r="BE388"/>
      <c r="BF388"/>
      <c r="BG388"/>
      <c r="BH388"/>
      <c r="BI388"/>
      <c r="BJ388"/>
      <c r="BK388"/>
      <c r="BN388"/>
      <c r="BO388"/>
    </row>
    <row r="389" spans="56:67" x14ac:dyDescent="0.2">
      <c r="BD389"/>
      <c r="BE389"/>
      <c r="BF389"/>
      <c r="BG389"/>
      <c r="BH389"/>
      <c r="BI389"/>
      <c r="BJ389"/>
      <c r="BK389"/>
      <c r="BN389"/>
      <c r="BO389"/>
    </row>
    <row r="390" spans="56:67" x14ac:dyDescent="0.2">
      <c r="BD390"/>
      <c r="BE390"/>
      <c r="BF390"/>
      <c r="BG390"/>
      <c r="BH390"/>
      <c r="BI390"/>
      <c r="BJ390"/>
      <c r="BK390"/>
      <c r="BN390"/>
      <c r="BO390"/>
    </row>
    <row r="391" spans="56:67" x14ac:dyDescent="0.2">
      <c r="BD391"/>
      <c r="BE391"/>
      <c r="BF391"/>
      <c r="BG391"/>
      <c r="BH391"/>
      <c r="BI391"/>
      <c r="BJ391"/>
      <c r="BK391"/>
      <c r="BN391"/>
      <c r="BO391"/>
    </row>
    <row r="392" spans="56:67" x14ac:dyDescent="0.2">
      <c r="BD392"/>
      <c r="BE392"/>
      <c r="BF392"/>
      <c r="BG392"/>
      <c r="BH392"/>
      <c r="BI392"/>
      <c r="BJ392"/>
      <c r="BK392"/>
      <c r="BN392"/>
      <c r="BO392"/>
    </row>
    <row r="393" spans="56:67" x14ac:dyDescent="0.2">
      <c r="BD393"/>
      <c r="BE393"/>
      <c r="BF393"/>
      <c r="BG393"/>
      <c r="BH393"/>
      <c r="BI393"/>
      <c r="BJ393"/>
      <c r="BK393"/>
      <c r="BN393"/>
      <c r="BO393"/>
    </row>
    <row r="394" spans="56:67" x14ac:dyDescent="0.2">
      <c r="BD394"/>
      <c r="BE394"/>
      <c r="BF394"/>
      <c r="BG394"/>
      <c r="BH394"/>
      <c r="BI394"/>
      <c r="BJ394"/>
      <c r="BK394"/>
      <c r="BN394"/>
      <c r="BO394"/>
    </row>
    <row r="395" spans="56:67" x14ac:dyDescent="0.2">
      <c r="BD395"/>
      <c r="BE395"/>
      <c r="BF395"/>
      <c r="BG395"/>
      <c r="BH395"/>
      <c r="BI395"/>
      <c r="BJ395"/>
      <c r="BK395"/>
      <c r="BN395"/>
      <c r="BO395"/>
    </row>
    <row r="396" spans="56:67" x14ac:dyDescent="0.2">
      <c r="BD396"/>
      <c r="BE396"/>
      <c r="BF396"/>
      <c r="BG396"/>
      <c r="BH396"/>
      <c r="BI396"/>
      <c r="BJ396"/>
      <c r="BK396"/>
      <c r="BN396"/>
      <c r="BO396"/>
    </row>
    <row r="397" spans="56:67" x14ac:dyDescent="0.2">
      <c r="BD397"/>
      <c r="BE397"/>
      <c r="BF397"/>
      <c r="BG397"/>
      <c r="BH397"/>
      <c r="BI397"/>
      <c r="BJ397"/>
      <c r="BK397"/>
      <c r="BN397"/>
      <c r="BO397"/>
    </row>
    <row r="398" spans="56:67" x14ac:dyDescent="0.2">
      <c r="BD398"/>
      <c r="BE398"/>
      <c r="BF398"/>
      <c r="BG398"/>
      <c r="BH398"/>
      <c r="BI398"/>
      <c r="BJ398"/>
      <c r="BK398"/>
      <c r="BN398"/>
      <c r="BO398"/>
    </row>
    <row r="399" spans="56:67" x14ac:dyDescent="0.2">
      <c r="BD399"/>
      <c r="BE399"/>
      <c r="BF399"/>
      <c r="BG399"/>
      <c r="BH399"/>
      <c r="BI399"/>
      <c r="BJ399"/>
      <c r="BK399"/>
      <c r="BN399"/>
      <c r="BO399"/>
    </row>
    <row r="400" spans="56:67" x14ac:dyDescent="0.2">
      <c r="BD400"/>
      <c r="BE400"/>
      <c r="BF400"/>
      <c r="BG400"/>
      <c r="BH400"/>
      <c r="BI400"/>
      <c r="BJ400"/>
      <c r="BK400"/>
      <c r="BN400"/>
      <c r="BO400"/>
    </row>
    <row r="401" spans="46:69" x14ac:dyDescent="0.2">
      <c r="BD401"/>
      <c r="BE401"/>
      <c r="BF401"/>
      <c r="BG401"/>
      <c r="BH401"/>
      <c r="BI401"/>
      <c r="BJ401"/>
      <c r="BK401"/>
      <c r="BN401"/>
      <c r="BO401"/>
    </row>
    <row r="402" spans="46:69" x14ac:dyDescent="0.2">
      <c r="BD402"/>
      <c r="BE402"/>
      <c r="BF402"/>
      <c r="BG402"/>
      <c r="BH402"/>
      <c r="BI402"/>
      <c r="BJ402"/>
      <c r="BK402"/>
      <c r="BN402"/>
      <c r="BO402"/>
    </row>
    <row r="403" spans="46:69" x14ac:dyDescent="0.2">
      <c r="BD403"/>
      <c r="BE403"/>
      <c r="BF403"/>
      <c r="BG403"/>
      <c r="BH403"/>
      <c r="BI403"/>
      <c r="BJ403"/>
      <c r="BK403"/>
      <c r="BN403"/>
      <c r="BO403"/>
    </row>
    <row r="404" spans="46:69" x14ac:dyDescent="0.2">
      <c r="BD404"/>
      <c r="BE404"/>
      <c r="BF404"/>
      <c r="BG404"/>
      <c r="BH404"/>
      <c r="BI404"/>
      <c r="BJ404"/>
      <c r="BK404"/>
      <c r="BN404"/>
      <c r="BO404"/>
    </row>
    <row r="405" spans="46:69" x14ac:dyDescent="0.2">
      <c r="BD405"/>
      <c r="BE405"/>
      <c r="BF405"/>
      <c r="BG405"/>
      <c r="BH405"/>
      <c r="BI405"/>
      <c r="BJ405"/>
      <c r="BK405"/>
      <c r="BN405"/>
      <c r="BO405"/>
    </row>
    <row r="406" spans="46:69" x14ac:dyDescent="0.2">
      <c r="BD406"/>
      <c r="BE406"/>
      <c r="BF406"/>
      <c r="BG406"/>
      <c r="BH406"/>
      <c r="BI406"/>
      <c r="BJ406"/>
      <c r="BK406"/>
      <c r="BN406"/>
      <c r="BO406"/>
    </row>
    <row r="407" spans="46:69" x14ac:dyDescent="0.2">
      <c r="BD407"/>
      <c r="BE407"/>
      <c r="BF407"/>
      <c r="BG407"/>
      <c r="BH407"/>
      <c r="BI407"/>
      <c r="BJ407"/>
      <c r="BK407"/>
      <c r="BN407"/>
      <c r="BO407"/>
    </row>
    <row r="408" spans="46:69" x14ac:dyDescent="0.2">
      <c r="BD408"/>
      <c r="BE408"/>
      <c r="BF408"/>
      <c r="BG408"/>
      <c r="BH408"/>
      <c r="BI408"/>
      <c r="BJ408"/>
      <c r="BK408"/>
      <c r="BN408"/>
      <c r="BO408"/>
    </row>
    <row r="409" spans="46:69" x14ac:dyDescent="0.2">
      <c r="BD409"/>
      <c r="BE409"/>
      <c r="BF409"/>
      <c r="BG409"/>
      <c r="BH409"/>
      <c r="BI409"/>
      <c r="BJ409"/>
      <c r="BK409"/>
      <c r="BN409"/>
      <c r="BO409"/>
    </row>
    <row r="410" spans="46:69" x14ac:dyDescent="0.2">
      <c r="BD410"/>
      <c r="BE410"/>
      <c r="BF410"/>
      <c r="BG410"/>
      <c r="BH410"/>
      <c r="BI410"/>
      <c r="BJ410"/>
      <c r="BK410"/>
      <c r="BN410"/>
      <c r="BO410"/>
    </row>
    <row r="411" spans="46:69" x14ac:dyDescent="0.2">
      <c r="BD411"/>
      <c r="BE411"/>
      <c r="BF411"/>
      <c r="BG411"/>
      <c r="BH411"/>
      <c r="BI411"/>
      <c r="BJ411"/>
      <c r="BK411"/>
      <c r="BN411"/>
      <c r="BO411"/>
    </row>
    <row r="412" spans="46:69" x14ac:dyDescent="0.2">
      <c r="AT412"/>
      <c r="BD412"/>
      <c r="BE412"/>
      <c r="BF412"/>
      <c r="BG412"/>
      <c r="BH412"/>
      <c r="BI412"/>
      <c r="BJ412"/>
      <c r="BK412"/>
      <c r="BN412"/>
      <c r="BO412"/>
      <c r="BP412"/>
      <c r="BQ412"/>
    </row>
    <row r="413" spans="46:69" x14ac:dyDescent="0.2">
      <c r="AT413"/>
      <c r="BD413"/>
      <c r="BE413"/>
      <c r="BF413"/>
      <c r="BG413"/>
      <c r="BH413"/>
      <c r="BI413"/>
      <c r="BJ413"/>
      <c r="BK413"/>
      <c r="BN413"/>
      <c r="BO413"/>
      <c r="BP413"/>
      <c r="BQ413"/>
    </row>
    <row r="414" spans="46:69" x14ac:dyDescent="0.2">
      <c r="AT414"/>
      <c r="BD414"/>
      <c r="BE414"/>
      <c r="BF414"/>
      <c r="BG414"/>
      <c r="BH414"/>
      <c r="BI414"/>
      <c r="BJ414"/>
      <c r="BK414"/>
      <c r="BN414"/>
      <c r="BO414"/>
      <c r="BP414"/>
      <c r="BQ414"/>
    </row>
    <row r="415" spans="46:69" x14ac:dyDescent="0.2">
      <c r="AT415"/>
      <c r="BD415"/>
      <c r="BE415"/>
      <c r="BF415"/>
      <c r="BG415"/>
      <c r="BH415"/>
      <c r="BI415"/>
      <c r="BJ415"/>
      <c r="BK415"/>
      <c r="BN415"/>
      <c r="BO415"/>
      <c r="BP415"/>
      <c r="BQ415"/>
    </row>
    <row r="416" spans="46:69" x14ac:dyDescent="0.2">
      <c r="AT416"/>
      <c r="BD416"/>
      <c r="BE416"/>
      <c r="BF416"/>
      <c r="BG416"/>
      <c r="BH416"/>
      <c r="BI416"/>
      <c r="BJ416"/>
      <c r="BK416"/>
      <c r="BN416"/>
      <c r="BO416"/>
      <c r="BP416"/>
      <c r="BQ416"/>
    </row>
    <row r="417" spans="46:69" x14ac:dyDescent="0.2">
      <c r="AT417"/>
      <c r="BD417"/>
      <c r="BE417"/>
      <c r="BF417"/>
      <c r="BG417"/>
      <c r="BH417"/>
      <c r="BI417"/>
      <c r="BJ417"/>
      <c r="BK417"/>
      <c r="BN417"/>
      <c r="BO417"/>
      <c r="BP417"/>
      <c r="BQ417"/>
    </row>
    <row r="418" spans="46:69" x14ac:dyDescent="0.2">
      <c r="AT418"/>
      <c r="BD418"/>
      <c r="BE418"/>
      <c r="BF418"/>
      <c r="BG418"/>
      <c r="BH418"/>
      <c r="BI418"/>
      <c r="BJ418"/>
      <c r="BK418"/>
      <c r="BN418"/>
      <c r="BO418"/>
      <c r="BP418"/>
      <c r="BQ418"/>
    </row>
    <row r="419" spans="46:69" x14ac:dyDescent="0.2">
      <c r="AT419"/>
      <c r="BD419"/>
      <c r="BE419"/>
      <c r="BF419"/>
      <c r="BG419"/>
      <c r="BH419"/>
      <c r="BI419"/>
      <c r="BJ419"/>
      <c r="BK419"/>
      <c r="BN419"/>
      <c r="BO419"/>
      <c r="BP419"/>
      <c r="BQ419"/>
    </row>
    <row r="420" spans="46:69" x14ac:dyDescent="0.2">
      <c r="AT420"/>
      <c r="BD420"/>
      <c r="BE420"/>
      <c r="BF420"/>
      <c r="BG420"/>
      <c r="BH420"/>
      <c r="BI420"/>
      <c r="BJ420"/>
      <c r="BK420"/>
      <c r="BN420"/>
      <c r="BO420"/>
      <c r="BP420"/>
      <c r="BQ420"/>
    </row>
    <row r="421" spans="46:69" x14ac:dyDescent="0.2">
      <c r="AT421"/>
      <c r="BD421"/>
      <c r="BE421"/>
      <c r="BF421"/>
      <c r="BG421"/>
      <c r="BH421"/>
      <c r="BI421"/>
      <c r="BJ421"/>
      <c r="BK421"/>
      <c r="BN421"/>
      <c r="BO421"/>
      <c r="BP421"/>
      <c r="BQ421"/>
    </row>
    <row r="422" spans="46:69" x14ac:dyDescent="0.2">
      <c r="AT422"/>
      <c r="BD422"/>
      <c r="BE422"/>
      <c r="BF422"/>
      <c r="BG422"/>
      <c r="BH422"/>
      <c r="BI422"/>
      <c r="BJ422"/>
      <c r="BK422"/>
      <c r="BN422"/>
      <c r="BO422"/>
      <c r="BP422"/>
      <c r="BQ422"/>
    </row>
    <row r="423" spans="46:69" x14ac:dyDescent="0.2">
      <c r="AT423"/>
      <c r="BD423"/>
      <c r="BE423"/>
      <c r="BF423"/>
      <c r="BG423"/>
      <c r="BH423"/>
      <c r="BI423"/>
      <c r="BJ423"/>
      <c r="BK423"/>
      <c r="BN423"/>
      <c r="BO423"/>
      <c r="BP423"/>
      <c r="BQ423"/>
    </row>
    <row r="424" spans="46:69" x14ac:dyDescent="0.2">
      <c r="AT424"/>
      <c r="BD424"/>
      <c r="BE424"/>
      <c r="BF424"/>
      <c r="BG424"/>
      <c r="BH424"/>
      <c r="BI424"/>
      <c r="BJ424"/>
      <c r="BK424"/>
      <c r="BN424"/>
      <c r="BO424"/>
      <c r="BP424"/>
      <c r="BQ424"/>
    </row>
    <row r="425" spans="46:69" x14ac:dyDescent="0.2">
      <c r="AT425"/>
      <c r="BD425"/>
      <c r="BE425"/>
      <c r="BF425"/>
      <c r="BG425"/>
      <c r="BH425"/>
      <c r="BI425"/>
      <c r="BJ425"/>
      <c r="BK425"/>
      <c r="BN425"/>
      <c r="BO425"/>
      <c r="BP425"/>
      <c r="BQ425"/>
    </row>
    <row r="426" spans="46:69" x14ac:dyDescent="0.2">
      <c r="AT426"/>
      <c r="BD426"/>
      <c r="BE426"/>
      <c r="BF426"/>
      <c r="BG426"/>
      <c r="BH426"/>
      <c r="BI426"/>
      <c r="BJ426"/>
      <c r="BK426"/>
      <c r="BN426"/>
      <c r="BO426"/>
      <c r="BP426"/>
      <c r="BQ426"/>
    </row>
    <row r="427" spans="46:69" x14ac:dyDescent="0.2">
      <c r="AT427"/>
      <c r="BD427"/>
      <c r="BE427"/>
      <c r="BF427"/>
      <c r="BG427"/>
      <c r="BH427"/>
      <c r="BI427"/>
      <c r="BJ427"/>
      <c r="BK427"/>
      <c r="BN427"/>
      <c r="BO427"/>
      <c r="BP427"/>
      <c r="BQ427"/>
    </row>
    <row r="428" spans="46:69" x14ac:dyDescent="0.2">
      <c r="AT428"/>
      <c r="BD428"/>
      <c r="BE428"/>
      <c r="BF428"/>
      <c r="BG428"/>
      <c r="BH428"/>
      <c r="BI428"/>
      <c r="BJ428"/>
      <c r="BK428"/>
      <c r="BN428"/>
      <c r="BO428"/>
      <c r="BP428"/>
      <c r="BQ428"/>
    </row>
    <row r="429" spans="46:69" x14ac:dyDescent="0.2">
      <c r="AT429"/>
      <c r="BD429"/>
      <c r="BE429"/>
      <c r="BF429"/>
      <c r="BG429"/>
      <c r="BH429"/>
      <c r="BI429"/>
      <c r="BJ429"/>
      <c r="BK429"/>
      <c r="BN429"/>
      <c r="BO429"/>
      <c r="BP429"/>
      <c r="BQ429"/>
    </row>
    <row r="430" spans="46:69" x14ac:dyDescent="0.2">
      <c r="AT430"/>
      <c r="BD430"/>
      <c r="BE430"/>
      <c r="BF430"/>
      <c r="BG430"/>
      <c r="BH430"/>
      <c r="BI430"/>
      <c r="BJ430"/>
      <c r="BK430"/>
      <c r="BN430"/>
      <c r="BO430"/>
      <c r="BP430"/>
      <c r="BQ430"/>
    </row>
    <row r="431" spans="46:69" x14ac:dyDescent="0.2">
      <c r="AT431"/>
      <c r="BD431"/>
      <c r="BE431"/>
      <c r="BF431"/>
      <c r="BG431"/>
      <c r="BH431"/>
      <c r="BI431"/>
      <c r="BJ431"/>
      <c r="BK431"/>
      <c r="BN431"/>
      <c r="BO431"/>
      <c r="BP431"/>
      <c r="BQ431"/>
    </row>
    <row r="432" spans="46:69" x14ac:dyDescent="0.2">
      <c r="AT432"/>
      <c r="BD432"/>
      <c r="BE432"/>
      <c r="BF432"/>
      <c r="BG432"/>
      <c r="BH432"/>
      <c r="BI432"/>
      <c r="BJ432"/>
      <c r="BK432"/>
      <c r="BN432"/>
      <c r="BO432"/>
      <c r="BP432"/>
      <c r="BQ432"/>
    </row>
    <row r="433" spans="46:69" x14ac:dyDescent="0.2">
      <c r="AT433"/>
      <c r="BD433"/>
      <c r="BE433"/>
      <c r="BF433"/>
      <c r="BG433"/>
      <c r="BH433"/>
      <c r="BI433"/>
      <c r="BJ433"/>
      <c r="BK433"/>
      <c r="BN433"/>
      <c r="BO433"/>
      <c r="BP433"/>
      <c r="BQ433"/>
    </row>
    <row r="434" spans="46:69" x14ac:dyDescent="0.2">
      <c r="AT434"/>
      <c r="BD434"/>
      <c r="BE434"/>
      <c r="BF434"/>
      <c r="BG434"/>
      <c r="BH434"/>
      <c r="BI434"/>
      <c r="BJ434"/>
      <c r="BK434"/>
      <c r="BN434"/>
      <c r="BO434"/>
      <c r="BP434"/>
      <c r="BQ434"/>
    </row>
    <row r="435" spans="46:69" x14ac:dyDescent="0.2">
      <c r="AT435"/>
      <c r="BD435"/>
      <c r="BE435"/>
      <c r="BF435"/>
      <c r="BG435"/>
      <c r="BH435"/>
      <c r="BI435"/>
      <c r="BJ435"/>
      <c r="BK435"/>
      <c r="BN435"/>
      <c r="BO435"/>
      <c r="BP435"/>
      <c r="BQ435"/>
    </row>
    <row r="436" spans="46:69" x14ac:dyDescent="0.2">
      <c r="AT436"/>
      <c r="BD436"/>
      <c r="BE436"/>
      <c r="BF436"/>
      <c r="BG436"/>
      <c r="BH436"/>
      <c r="BI436"/>
      <c r="BJ436"/>
      <c r="BK436"/>
      <c r="BN436"/>
      <c r="BO436"/>
      <c r="BP436"/>
      <c r="BQ436"/>
    </row>
    <row r="437" spans="46:69" x14ac:dyDescent="0.2">
      <c r="AT437"/>
      <c r="BD437"/>
      <c r="BE437"/>
      <c r="BF437"/>
      <c r="BG437"/>
      <c r="BH437"/>
      <c r="BI437"/>
      <c r="BJ437"/>
      <c r="BK437"/>
      <c r="BN437"/>
      <c r="BO437"/>
      <c r="BP437"/>
      <c r="BQ437"/>
    </row>
    <row r="438" spans="46:69" x14ac:dyDescent="0.2">
      <c r="AT438"/>
      <c r="BD438"/>
      <c r="BE438"/>
      <c r="BF438"/>
      <c r="BG438"/>
      <c r="BH438"/>
      <c r="BI438"/>
      <c r="BJ438"/>
      <c r="BK438"/>
      <c r="BN438"/>
      <c r="BO438"/>
      <c r="BP438"/>
      <c r="BQ438"/>
    </row>
    <row r="439" spans="46:69" x14ac:dyDescent="0.2">
      <c r="AT439"/>
      <c r="BD439"/>
      <c r="BE439"/>
      <c r="BF439"/>
      <c r="BG439"/>
      <c r="BH439"/>
      <c r="BI439"/>
      <c r="BJ439"/>
      <c r="BK439"/>
      <c r="BN439"/>
      <c r="BO439"/>
      <c r="BP439"/>
      <c r="BQ439"/>
    </row>
    <row r="440" spans="46:69" x14ac:dyDescent="0.2">
      <c r="AT440"/>
      <c r="BD440"/>
      <c r="BE440"/>
      <c r="BF440"/>
      <c r="BG440"/>
      <c r="BH440"/>
      <c r="BI440"/>
      <c r="BJ440"/>
      <c r="BK440"/>
      <c r="BN440"/>
      <c r="BO440"/>
      <c r="BP440"/>
      <c r="BQ440"/>
    </row>
    <row r="441" spans="46:69" x14ac:dyDescent="0.2">
      <c r="AT441"/>
      <c r="BD441"/>
      <c r="BE441"/>
      <c r="BF441"/>
      <c r="BG441"/>
      <c r="BH441"/>
      <c r="BI441"/>
      <c r="BJ441"/>
      <c r="BK441"/>
      <c r="BN441"/>
      <c r="BO441"/>
      <c r="BP441"/>
      <c r="BQ441"/>
    </row>
    <row r="442" spans="46:69" x14ac:dyDescent="0.2">
      <c r="AT442"/>
      <c r="BD442"/>
      <c r="BE442"/>
      <c r="BF442"/>
      <c r="BG442"/>
      <c r="BH442"/>
      <c r="BI442"/>
      <c r="BJ442"/>
      <c r="BK442"/>
      <c r="BN442"/>
      <c r="BO442"/>
      <c r="BP442"/>
      <c r="BQ442"/>
    </row>
    <row r="443" spans="46:69" x14ac:dyDescent="0.2">
      <c r="AT443"/>
      <c r="BD443"/>
      <c r="BE443"/>
      <c r="BF443"/>
      <c r="BG443"/>
      <c r="BH443"/>
      <c r="BI443"/>
      <c r="BJ443"/>
      <c r="BK443"/>
      <c r="BN443"/>
      <c r="BO443"/>
      <c r="BP443"/>
      <c r="BQ443"/>
    </row>
    <row r="444" spans="46:69" x14ac:dyDescent="0.2">
      <c r="AT444"/>
      <c r="BD444"/>
      <c r="BE444"/>
      <c r="BF444"/>
      <c r="BG444"/>
      <c r="BH444"/>
      <c r="BI444"/>
      <c r="BJ444"/>
      <c r="BK444"/>
      <c r="BN444"/>
      <c r="BO444"/>
      <c r="BP444"/>
      <c r="BQ444"/>
    </row>
    <row r="445" spans="46:69" x14ac:dyDescent="0.2">
      <c r="AT445"/>
      <c r="BD445"/>
      <c r="BE445"/>
      <c r="BF445"/>
      <c r="BG445"/>
      <c r="BH445"/>
      <c r="BI445"/>
      <c r="BJ445"/>
      <c r="BK445"/>
      <c r="BN445"/>
      <c r="BO445"/>
      <c r="BP445"/>
      <c r="BQ445"/>
    </row>
    <row r="446" spans="46:69" x14ac:dyDescent="0.2">
      <c r="AT446"/>
      <c r="BD446"/>
      <c r="BE446"/>
      <c r="BF446"/>
      <c r="BG446"/>
      <c r="BH446"/>
      <c r="BI446"/>
      <c r="BJ446"/>
      <c r="BK446"/>
      <c r="BN446"/>
      <c r="BO446"/>
      <c r="BP446"/>
      <c r="BQ446"/>
    </row>
    <row r="447" spans="46:69" x14ac:dyDescent="0.2">
      <c r="AT447"/>
      <c r="BD447"/>
      <c r="BE447"/>
      <c r="BF447"/>
      <c r="BG447"/>
      <c r="BH447"/>
      <c r="BI447"/>
      <c r="BJ447"/>
      <c r="BK447"/>
      <c r="BN447"/>
      <c r="BO447"/>
      <c r="BP447"/>
      <c r="BQ447"/>
    </row>
    <row r="448" spans="46:69" x14ac:dyDescent="0.2">
      <c r="AT448"/>
      <c r="BD448"/>
      <c r="BE448"/>
      <c r="BF448"/>
      <c r="BG448"/>
      <c r="BH448"/>
      <c r="BI448"/>
      <c r="BJ448"/>
      <c r="BK448"/>
      <c r="BN448"/>
      <c r="BO448"/>
      <c r="BP448"/>
      <c r="BQ448"/>
    </row>
    <row r="449" spans="46:69" x14ac:dyDescent="0.2">
      <c r="AT449"/>
      <c r="BD449"/>
      <c r="BE449"/>
      <c r="BF449"/>
      <c r="BG449"/>
      <c r="BH449"/>
      <c r="BI449"/>
      <c r="BJ449"/>
      <c r="BK449"/>
      <c r="BN449"/>
      <c r="BO449"/>
      <c r="BP449"/>
      <c r="BQ449"/>
    </row>
    <row r="450" spans="46:69" x14ac:dyDescent="0.2">
      <c r="AT450"/>
      <c r="BD450"/>
      <c r="BE450"/>
      <c r="BF450"/>
      <c r="BG450"/>
      <c r="BH450"/>
      <c r="BI450"/>
      <c r="BJ450"/>
      <c r="BK450"/>
      <c r="BN450"/>
      <c r="BO450"/>
      <c r="BP450"/>
      <c r="BQ450"/>
    </row>
    <row r="451" spans="46:69" x14ac:dyDescent="0.2">
      <c r="AT451"/>
      <c r="BD451"/>
      <c r="BE451"/>
      <c r="BF451"/>
      <c r="BG451"/>
      <c r="BH451"/>
      <c r="BI451"/>
      <c r="BJ451"/>
      <c r="BK451"/>
      <c r="BN451"/>
      <c r="BO451"/>
      <c r="BP451"/>
      <c r="BQ451"/>
    </row>
    <row r="452" spans="46:69" x14ac:dyDescent="0.2">
      <c r="AT452"/>
      <c r="BD452"/>
      <c r="BE452"/>
      <c r="BF452"/>
      <c r="BG452"/>
      <c r="BH452"/>
      <c r="BI452"/>
      <c r="BJ452"/>
      <c r="BK452"/>
      <c r="BN452"/>
      <c r="BO452"/>
      <c r="BP452"/>
      <c r="BQ452"/>
    </row>
    <row r="453" spans="46:69" x14ac:dyDescent="0.2">
      <c r="AT453"/>
      <c r="BD453"/>
      <c r="BE453"/>
      <c r="BF453"/>
      <c r="BG453"/>
      <c r="BH453"/>
      <c r="BI453"/>
      <c r="BJ453"/>
      <c r="BK453"/>
      <c r="BN453"/>
      <c r="BO453"/>
      <c r="BP453"/>
      <c r="BQ453"/>
    </row>
    <row r="454" spans="46:69" x14ac:dyDescent="0.2">
      <c r="AT454"/>
      <c r="BD454"/>
      <c r="BE454"/>
      <c r="BF454"/>
      <c r="BG454"/>
      <c r="BH454"/>
      <c r="BI454"/>
      <c r="BJ454"/>
      <c r="BK454"/>
      <c r="BN454"/>
      <c r="BO454"/>
      <c r="BP454"/>
      <c r="BQ454"/>
    </row>
    <row r="455" spans="46:69" x14ac:dyDescent="0.2">
      <c r="AT455"/>
      <c r="BD455"/>
      <c r="BE455"/>
      <c r="BF455"/>
      <c r="BG455"/>
      <c r="BH455"/>
      <c r="BI455"/>
      <c r="BJ455"/>
      <c r="BK455"/>
      <c r="BN455"/>
      <c r="BO455"/>
      <c r="BP455"/>
      <c r="BQ455"/>
    </row>
    <row r="456" spans="46:69" x14ac:dyDescent="0.2">
      <c r="AT456"/>
      <c r="BD456"/>
      <c r="BE456"/>
      <c r="BF456"/>
      <c r="BG456"/>
      <c r="BH456"/>
      <c r="BI456"/>
      <c r="BJ456"/>
      <c r="BK456"/>
      <c r="BN456"/>
      <c r="BO456"/>
      <c r="BP456"/>
      <c r="BQ456"/>
    </row>
    <row r="457" spans="46:69" x14ac:dyDescent="0.2">
      <c r="AT457"/>
      <c r="BD457"/>
      <c r="BE457"/>
      <c r="BF457"/>
      <c r="BG457"/>
      <c r="BH457"/>
      <c r="BI457"/>
      <c r="BJ457"/>
      <c r="BK457"/>
      <c r="BN457"/>
      <c r="BO457"/>
      <c r="BP457"/>
      <c r="BQ457"/>
    </row>
    <row r="458" spans="46:69" x14ac:dyDescent="0.2">
      <c r="AT458"/>
      <c r="BD458"/>
      <c r="BE458"/>
      <c r="BF458"/>
      <c r="BG458"/>
      <c r="BH458"/>
      <c r="BI458"/>
      <c r="BJ458"/>
      <c r="BK458"/>
      <c r="BN458"/>
      <c r="BO458"/>
      <c r="BP458"/>
      <c r="BQ458"/>
    </row>
    <row r="459" spans="46:69" x14ac:dyDescent="0.2">
      <c r="AT459"/>
      <c r="BD459"/>
      <c r="BE459"/>
      <c r="BF459"/>
      <c r="BG459"/>
      <c r="BH459"/>
      <c r="BI459"/>
      <c r="BJ459"/>
      <c r="BK459"/>
      <c r="BN459"/>
      <c r="BO459"/>
      <c r="BP459"/>
      <c r="BQ459"/>
    </row>
    <row r="460" spans="46:69" x14ac:dyDescent="0.2">
      <c r="AT460"/>
      <c r="BD460"/>
      <c r="BE460"/>
      <c r="BF460"/>
      <c r="BG460"/>
      <c r="BH460"/>
      <c r="BI460"/>
      <c r="BJ460"/>
      <c r="BK460"/>
      <c r="BN460"/>
      <c r="BO460"/>
      <c r="BP460"/>
      <c r="BQ460"/>
    </row>
    <row r="461" spans="46:69" x14ac:dyDescent="0.2">
      <c r="AT461"/>
      <c r="BD461"/>
      <c r="BE461"/>
      <c r="BF461"/>
      <c r="BG461"/>
      <c r="BH461"/>
      <c r="BI461"/>
      <c r="BJ461"/>
      <c r="BK461"/>
      <c r="BN461"/>
      <c r="BO461"/>
      <c r="BP461"/>
      <c r="BQ461"/>
    </row>
    <row r="462" spans="46:69" x14ac:dyDescent="0.2">
      <c r="AT462"/>
      <c r="BD462"/>
      <c r="BE462"/>
      <c r="BF462"/>
      <c r="BG462"/>
      <c r="BH462"/>
      <c r="BI462"/>
      <c r="BJ462"/>
      <c r="BK462"/>
      <c r="BN462"/>
      <c r="BO462"/>
      <c r="BP462"/>
      <c r="BQ462"/>
    </row>
    <row r="463" spans="46:69" x14ac:dyDescent="0.2">
      <c r="AT463"/>
      <c r="BD463"/>
      <c r="BE463"/>
      <c r="BF463"/>
      <c r="BG463"/>
      <c r="BH463"/>
      <c r="BI463"/>
      <c r="BJ463"/>
      <c r="BK463"/>
      <c r="BN463"/>
      <c r="BO463"/>
      <c r="BP463"/>
      <c r="BQ463"/>
    </row>
    <row r="464" spans="46:69" x14ac:dyDescent="0.2">
      <c r="AT464"/>
      <c r="BD464"/>
      <c r="BE464"/>
      <c r="BF464"/>
      <c r="BG464"/>
      <c r="BH464"/>
      <c r="BI464"/>
      <c r="BJ464"/>
      <c r="BK464"/>
      <c r="BN464"/>
      <c r="BO464"/>
      <c r="BP464"/>
      <c r="BQ464"/>
    </row>
    <row r="465" spans="46:69" x14ac:dyDescent="0.2">
      <c r="AT465"/>
      <c r="BD465"/>
      <c r="BE465"/>
      <c r="BF465"/>
      <c r="BG465"/>
      <c r="BH465"/>
      <c r="BI465"/>
      <c r="BJ465"/>
      <c r="BK465"/>
      <c r="BN465"/>
      <c r="BO465"/>
      <c r="BP465"/>
      <c r="BQ465"/>
    </row>
    <row r="466" spans="46:69" x14ac:dyDescent="0.2">
      <c r="AT466"/>
      <c r="BD466"/>
      <c r="BE466"/>
      <c r="BF466"/>
      <c r="BG466"/>
      <c r="BH466"/>
      <c r="BI466"/>
      <c r="BJ466"/>
      <c r="BK466"/>
      <c r="BN466"/>
      <c r="BO466"/>
      <c r="BP466"/>
      <c r="BQ466"/>
    </row>
    <row r="467" spans="46:69" x14ac:dyDescent="0.2">
      <c r="AT467"/>
      <c r="BD467"/>
      <c r="BE467"/>
      <c r="BF467"/>
      <c r="BG467"/>
      <c r="BH467"/>
      <c r="BI467"/>
      <c r="BJ467"/>
      <c r="BK467"/>
      <c r="BN467"/>
      <c r="BO467"/>
      <c r="BP467"/>
      <c r="BQ467"/>
    </row>
    <row r="468" spans="46:69" x14ac:dyDescent="0.2">
      <c r="AT468"/>
      <c r="BD468"/>
      <c r="BE468"/>
      <c r="BF468"/>
      <c r="BG468"/>
      <c r="BH468"/>
      <c r="BI468"/>
      <c r="BJ468"/>
      <c r="BK468"/>
      <c r="BN468"/>
      <c r="BO468"/>
      <c r="BP468"/>
      <c r="BQ468"/>
    </row>
    <row r="469" spans="46:69" x14ac:dyDescent="0.2">
      <c r="AT469"/>
      <c r="BD469"/>
      <c r="BE469"/>
      <c r="BF469"/>
      <c r="BG469"/>
      <c r="BH469"/>
      <c r="BI469"/>
      <c r="BJ469"/>
      <c r="BK469"/>
      <c r="BN469"/>
      <c r="BO469"/>
      <c r="BP469"/>
      <c r="BQ469"/>
    </row>
    <row r="470" spans="46:69" x14ac:dyDescent="0.2">
      <c r="AT470"/>
      <c r="BD470"/>
      <c r="BE470"/>
      <c r="BF470"/>
      <c r="BG470"/>
      <c r="BH470"/>
      <c r="BI470"/>
      <c r="BJ470"/>
      <c r="BK470"/>
      <c r="BN470"/>
      <c r="BO470"/>
      <c r="BP470"/>
      <c r="BQ470"/>
    </row>
    <row r="471" spans="46:69" x14ac:dyDescent="0.2">
      <c r="AT471"/>
      <c r="BD471"/>
      <c r="BE471"/>
      <c r="BF471"/>
      <c r="BG471"/>
      <c r="BH471"/>
      <c r="BI471"/>
      <c r="BJ471"/>
      <c r="BK471"/>
      <c r="BN471"/>
      <c r="BO471"/>
      <c r="BP471"/>
      <c r="BQ471"/>
    </row>
    <row r="472" spans="46:69" x14ac:dyDescent="0.2">
      <c r="AT472"/>
      <c r="BD472"/>
      <c r="BE472"/>
      <c r="BF472"/>
      <c r="BG472"/>
      <c r="BH472"/>
      <c r="BI472"/>
      <c r="BJ472"/>
      <c r="BK472"/>
      <c r="BN472"/>
      <c r="BO472"/>
      <c r="BP472"/>
      <c r="BQ472"/>
    </row>
    <row r="473" spans="46:69" x14ac:dyDescent="0.2">
      <c r="AT473"/>
      <c r="BD473"/>
      <c r="BE473"/>
      <c r="BF473"/>
      <c r="BG473"/>
      <c r="BH473"/>
      <c r="BI473"/>
      <c r="BJ473"/>
      <c r="BK473"/>
      <c r="BN473"/>
      <c r="BO473"/>
      <c r="BP473"/>
      <c r="BQ473"/>
    </row>
    <row r="474" spans="46:69" x14ac:dyDescent="0.2">
      <c r="AT474"/>
      <c r="BD474"/>
      <c r="BE474"/>
      <c r="BF474"/>
      <c r="BG474"/>
      <c r="BH474"/>
      <c r="BI474"/>
      <c r="BJ474"/>
      <c r="BK474"/>
      <c r="BN474"/>
      <c r="BO474"/>
      <c r="BP474"/>
      <c r="BQ474"/>
    </row>
    <row r="475" spans="46:69" x14ac:dyDescent="0.2">
      <c r="AT475"/>
      <c r="BD475"/>
      <c r="BE475"/>
      <c r="BF475"/>
      <c r="BG475"/>
      <c r="BH475"/>
      <c r="BI475"/>
      <c r="BJ475"/>
      <c r="BK475"/>
      <c r="BN475"/>
      <c r="BO475"/>
      <c r="BP475"/>
      <c r="BQ475"/>
    </row>
    <row r="476" spans="46:69" x14ac:dyDescent="0.2">
      <c r="AT476"/>
      <c r="BD476"/>
      <c r="BE476"/>
      <c r="BF476"/>
      <c r="BG476"/>
      <c r="BH476"/>
      <c r="BI476"/>
      <c r="BJ476"/>
      <c r="BK476"/>
      <c r="BN476"/>
      <c r="BO476"/>
      <c r="BP476"/>
      <c r="BQ476"/>
    </row>
    <row r="477" spans="46:69" x14ac:dyDescent="0.2">
      <c r="AT477"/>
      <c r="BD477"/>
      <c r="BE477"/>
      <c r="BF477"/>
      <c r="BG477"/>
      <c r="BH477"/>
      <c r="BI477"/>
      <c r="BJ477"/>
      <c r="BK477"/>
      <c r="BN477"/>
      <c r="BO477"/>
      <c r="BP477"/>
      <c r="BQ477"/>
    </row>
    <row r="478" spans="46:69" x14ac:dyDescent="0.2">
      <c r="AT478"/>
      <c r="BD478"/>
      <c r="BE478"/>
      <c r="BF478"/>
      <c r="BG478"/>
      <c r="BH478"/>
      <c r="BI478"/>
      <c r="BJ478"/>
      <c r="BK478"/>
      <c r="BN478"/>
      <c r="BO478"/>
      <c r="BP478"/>
      <c r="BQ478"/>
    </row>
    <row r="479" spans="46:69" x14ac:dyDescent="0.2">
      <c r="AT479"/>
      <c r="BD479"/>
      <c r="BE479"/>
      <c r="BF479"/>
      <c r="BG479"/>
      <c r="BH479"/>
      <c r="BI479"/>
      <c r="BJ479"/>
      <c r="BK479"/>
      <c r="BN479"/>
      <c r="BO479"/>
      <c r="BP479"/>
      <c r="BQ479"/>
    </row>
    <row r="480" spans="46:69" x14ac:dyDescent="0.2">
      <c r="AT480"/>
      <c r="BD480"/>
      <c r="BE480"/>
      <c r="BF480"/>
      <c r="BG480"/>
      <c r="BH480"/>
      <c r="BI480"/>
      <c r="BJ480"/>
      <c r="BK480"/>
      <c r="BN480"/>
      <c r="BO480"/>
      <c r="BP480"/>
      <c r="BQ480"/>
    </row>
    <row r="481" spans="46:69" x14ac:dyDescent="0.2">
      <c r="AT481"/>
      <c r="BD481"/>
      <c r="BE481"/>
      <c r="BF481"/>
      <c r="BG481"/>
      <c r="BH481"/>
      <c r="BI481"/>
      <c r="BJ481"/>
      <c r="BK481"/>
      <c r="BN481"/>
      <c r="BO481"/>
      <c r="BP481"/>
      <c r="BQ481"/>
    </row>
    <row r="482" spans="46:69" x14ac:dyDescent="0.2">
      <c r="AT482"/>
      <c r="BD482"/>
      <c r="BE482"/>
      <c r="BF482"/>
      <c r="BG482"/>
      <c r="BH482"/>
      <c r="BI482"/>
      <c r="BJ482"/>
      <c r="BK482"/>
      <c r="BN482"/>
      <c r="BO482"/>
      <c r="BP482"/>
      <c r="BQ482"/>
    </row>
    <row r="483" spans="46:69" x14ac:dyDescent="0.2">
      <c r="AT483"/>
      <c r="BD483"/>
      <c r="BE483"/>
      <c r="BF483"/>
      <c r="BG483"/>
      <c r="BH483"/>
      <c r="BI483"/>
      <c r="BJ483"/>
      <c r="BK483"/>
      <c r="BN483"/>
      <c r="BO483"/>
      <c r="BP483"/>
      <c r="BQ483"/>
    </row>
    <row r="484" spans="46:69" x14ac:dyDescent="0.2">
      <c r="BD484"/>
      <c r="BE484"/>
      <c r="BF484"/>
      <c r="BG484"/>
      <c r="BH484"/>
      <c r="BI484"/>
      <c r="BJ484"/>
      <c r="BK484"/>
      <c r="BN484"/>
      <c r="BO484"/>
      <c r="BP484"/>
    </row>
    <row r="485" spans="46:69" x14ac:dyDescent="0.2">
      <c r="BD485"/>
      <c r="BE485"/>
      <c r="BF485"/>
      <c r="BG485"/>
      <c r="BH485"/>
      <c r="BI485"/>
      <c r="BJ485"/>
      <c r="BK485"/>
      <c r="BN485"/>
      <c r="BO485"/>
      <c r="BP485"/>
    </row>
    <row r="486" spans="46:69" x14ac:dyDescent="0.2">
      <c r="BD486"/>
      <c r="BE486"/>
      <c r="BF486"/>
      <c r="BG486"/>
      <c r="BH486"/>
      <c r="BI486"/>
      <c r="BJ486"/>
      <c r="BK486"/>
      <c r="BN486"/>
      <c r="BO486"/>
      <c r="BP486"/>
    </row>
    <row r="487" spans="46:69" x14ac:dyDescent="0.2">
      <c r="BD487"/>
      <c r="BE487"/>
      <c r="BF487"/>
      <c r="BG487"/>
      <c r="BH487"/>
      <c r="BI487"/>
      <c r="BJ487"/>
      <c r="BK487"/>
      <c r="BN487"/>
      <c r="BO487"/>
      <c r="BP487"/>
    </row>
    <row r="488" spans="46:69" x14ac:dyDescent="0.2">
      <c r="BD488"/>
      <c r="BE488"/>
      <c r="BF488"/>
      <c r="BG488"/>
      <c r="BH488"/>
      <c r="BI488"/>
      <c r="BJ488"/>
      <c r="BK488"/>
      <c r="BN488"/>
      <c r="BO488"/>
      <c r="BP488"/>
    </row>
    <row r="489" spans="46:69" x14ac:dyDescent="0.2">
      <c r="BD489"/>
      <c r="BE489"/>
      <c r="BF489"/>
      <c r="BG489"/>
      <c r="BH489"/>
      <c r="BI489"/>
      <c r="BJ489"/>
      <c r="BK489"/>
      <c r="BN489"/>
      <c r="BO489"/>
      <c r="BP489"/>
    </row>
    <row r="490" spans="46:69" x14ac:dyDescent="0.2">
      <c r="BD490"/>
      <c r="BE490"/>
      <c r="BF490"/>
      <c r="BG490"/>
      <c r="BH490"/>
      <c r="BI490"/>
      <c r="BJ490"/>
      <c r="BK490"/>
      <c r="BN490"/>
      <c r="BO490"/>
      <c r="BP490"/>
    </row>
    <row r="491" spans="46:69" x14ac:dyDescent="0.2">
      <c r="BD491"/>
      <c r="BE491"/>
      <c r="BF491"/>
      <c r="BG491"/>
      <c r="BH491"/>
      <c r="BI491"/>
      <c r="BJ491"/>
      <c r="BK491"/>
      <c r="BN491"/>
      <c r="BO491"/>
      <c r="BP491"/>
    </row>
    <row r="492" spans="46:69" x14ac:dyDescent="0.2">
      <c r="BD492"/>
      <c r="BE492"/>
      <c r="BF492"/>
      <c r="BG492"/>
      <c r="BH492"/>
      <c r="BI492"/>
      <c r="BJ492"/>
      <c r="BK492"/>
      <c r="BN492"/>
      <c r="BO492"/>
      <c r="BP492"/>
    </row>
    <row r="493" spans="46:69" x14ac:dyDescent="0.2">
      <c r="BD493"/>
      <c r="BE493"/>
      <c r="BF493"/>
      <c r="BG493"/>
      <c r="BH493"/>
      <c r="BI493"/>
      <c r="BJ493"/>
      <c r="BK493"/>
      <c r="BN493"/>
      <c r="BO493"/>
      <c r="BP493"/>
    </row>
    <row r="494" spans="46:69" x14ac:dyDescent="0.2">
      <c r="BD494"/>
      <c r="BE494"/>
      <c r="BF494"/>
      <c r="BG494"/>
      <c r="BH494"/>
      <c r="BI494"/>
      <c r="BJ494"/>
      <c r="BK494"/>
      <c r="BN494"/>
      <c r="BO494"/>
      <c r="BP494"/>
    </row>
    <row r="495" spans="46:69" x14ac:dyDescent="0.2">
      <c r="BD495"/>
      <c r="BE495"/>
      <c r="BF495"/>
      <c r="BG495"/>
      <c r="BH495"/>
      <c r="BI495"/>
      <c r="BJ495"/>
      <c r="BK495"/>
      <c r="BN495"/>
      <c r="BO495"/>
      <c r="BP495"/>
    </row>
    <row r="496" spans="46:69" x14ac:dyDescent="0.2">
      <c r="BD496"/>
      <c r="BE496"/>
      <c r="BF496"/>
      <c r="BG496"/>
      <c r="BH496"/>
      <c r="BI496"/>
      <c r="BJ496"/>
      <c r="BK496"/>
      <c r="BN496"/>
      <c r="BO496"/>
      <c r="BP496"/>
    </row>
    <row r="497" spans="56:68" x14ac:dyDescent="0.2">
      <c r="BD497"/>
      <c r="BE497"/>
      <c r="BF497"/>
      <c r="BG497"/>
      <c r="BH497"/>
      <c r="BI497"/>
      <c r="BJ497"/>
      <c r="BK497"/>
      <c r="BN497"/>
      <c r="BO497"/>
      <c r="BP497"/>
    </row>
    <row r="498" spans="56:68" x14ac:dyDescent="0.2">
      <c r="BD498"/>
      <c r="BE498"/>
      <c r="BF498"/>
      <c r="BG498"/>
      <c r="BH498"/>
      <c r="BI498"/>
      <c r="BJ498"/>
      <c r="BK498"/>
      <c r="BN498"/>
      <c r="BO498"/>
      <c r="BP498"/>
    </row>
    <row r="499" spans="56:68" x14ac:dyDescent="0.2">
      <c r="BD499"/>
      <c r="BE499"/>
      <c r="BF499"/>
      <c r="BG499"/>
      <c r="BH499"/>
      <c r="BI499"/>
      <c r="BJ499"/>
      <c r="BK499"/>
      <c r="BN499"/>
      <c r="BO499"/>
      <c r="BP499"/>
    </row>
    <row r="500" spans="56:68" x14ac:dyDescent="0.2">
      <c r="BD500"/>
      <c r="BE500"/>
      <c r="BF500"/>
      <c r="BG500"/>
      <c r="BH500"/>
      <c r="BI500"/>
      <c r="BJ500"/>
      <c r="BK500"/>
      <c r="BN500"/>
      <c r="BO500"/>
      <c r="BP500"/>
    </row>
    <row r="501" spans="56:68" x14ac:dyDescent="0.2">
      <c r="BD501"/>
      <c r="BE501"/>
      <c r="BF501"/>
      <c r="BG501"/>
      <c r="BH501"/>
      <c r="BI501"/>
      <c r="BJ501"/>
      <c r="BK501"/>
      <c r="BN501"/>
      <c r="BO501"/>
      <c r="BP501"/>
    </row>
    <row r="502" spans="56:68" x14ac:dyDescent="0.2">
      <c r="BD502"/>
      <c r="BE502"/>
      <c r="BF502"/>
      <c r="BG502"/>
      <c r="BH502"/>
      <c r="BI502"/>
      <c r="BJ502"/>
      <c r="BK502"/>
      <c r="BN502"/>
      <c r="BO502"/>
      <c r="BP502"/>
    </row>
    <row r="503" spans="56:68" x14ac:dyDescent="0.2">
      <c r="BD503"/>
      <c r="BE503"/>
      <c r="BF503"/>
      <c r="BG503"/>
      <c r="BH503"/>
      <c r="BI503"/>
      <c r="BJ503"/>
      <c r="BK503"/>
      <c r="BN503"/>
      <c r="BO503"/>
      <c r="BP503"/>
    </row>
    <row r="504" spans="56:68" x14ac:dyDescent="0.2">
      <c r="BD504"/>
      <c r="BE504"/>
      <c r="BF504"/>
      <c r="BG504"/>
      <c r="BH504"/>
      <c r="BI504"/>
      <c r="BJ504"/>
      <c r="BK504"/>
      <c r="BN504"/>
      <c r="BO504"/>
      <c r="BP504"/>
    </row>
    <row r="505" spans="56:68" x14ac:dyDescent="0.2">
      <c r="BD505"/>
      <c r="BE505"/>
      <c r="BF505"/>
      <c r="BG505"/>
      <c r="BH505"/>
      <c r="BI505"/>
      <c r="BJ505"/>
      <c r="BK505"/>
      <c r="BN505"/>
      <c r="BO505"/>
      <c r="BP505"/>
    </row>
    <row r="506" spans="56:68" x14ac:dyDescent="0.2">
      <c r="BD506"/>
      <c r="BE506"/>
      <c r="BF506"/>
      <c r="BG506"/>
      <c r="BH506"/>
      <c r="BI506"/>
      <c r="BJ506"/>
      <c r="BK506"/>
      <c r="BN506"/>
      <c r="BO506"/>
      <c r="BP506"/>
    </row>
    <row r="507" spans="56:68" x14ac:dyDescent="0.2">
      <c r="BD507"/>
      <c r="BE507"/>
      <c r="BF507"/>
      <c r="BG507"/>
      <c r="BH507"/>
      <c r="BI507"/>
      <c r="BJ507"/>
      <c r="BK507"/>
      <c r="BN507"/>
      <c r="BO507"/>
      <c r="BP507"/>
    </row>
    <row r="508" spans="56:68" x14ac:dyDescent="0.2">
      <c r="BD508"/>
      <c r="BE508"/>
      <c r="BF508"/>
      <c r="BG508"/>
      <c r="BH508"/>
      <c r="BI508"/>
      <c r="BJ508"/>
      <c r="BK508"/>
      <c r="BN508"/>
      <c r="BO508"/>
      <c r="BP508"/>
    </row>
    <row r="509" spans="56:68" x14ac:dyDescent="0.2">
      <c r="BD509"/>
      <c r="BE509"/>
      <c r="BF509"/>
      <c r="BG509"/>
      <c r="BH509"/>
      <c r="BI509"/>
      <c r="BJ509"/>
      <c r="BK509"/>
      <c r="BN509"/>
      <c r="BO509"/>
      <c r="BP509"/>
    </row>
    <row r="510" spans="56:68" x14ac:dyDescent="0.2">
      <c r="BD510"/>
      <c r="BE510"/>
      <c r="BF510"/>
      <c r="BG510"/>
      <c r="BH510"/>
      <c r="BI510"/>
      <c r="BJ510"/>
      <c r="BK510"/>
      <c r="BN510"/>
      <c r="BO510"/>
      <c r="BP510"/>
    </row>
    <row r="511" spans="56:68" x14ac:dyDescent="0.2">
      <c r="BD511"/>
      <c r="BE511"/>
      <c r="BF511"/>
      <c r="BG511"/>
      <c r="BH511"/>
      <c r="BI511"/>
      <c r="BJ511"/>
      <c r="BK511"/>
      <c r="BN511"/>
      <c r="BO511"/>
      <c r="BP511"/>
    </row>
    <row r="512" spans="56:68" x14ac:dyDescent="0.2">
      <c r="BD512"/>
      <c r="BE512"/>
      <c r="BF512"/>
      <c r="BG512"/>
      <c r="BH512"/>
      <c r="BI512"/>
      <c r="BJ512"/>
      <c r="BK512"/>
      <c r="BN512"/>
      <c r="BO512"/>
      <c r="BP512"/>
    </row>
    <row r="513" spans="46:68" x14ac:dyDescent="0.2">
      <c r="AT513"/>
      <c r="BD513"/>
      <c r="BE513"/>
      <c r="BF513"/>
      <c r="BG513"/>
      <c r="BH513"/>
      <c r="BI513"/>
      <c r="BJ513"/>
      <c r="BK513"/>
      <c r="BN513"/>
      <c r="BO513"/>
      <c r="BP513"/>
    </row>
    <row r="514" spans="46:68" x14ac:dyDescent="0.2">
      <c r="AT514"/>
      <c r="BD514"/>
      <c r="BE514"/>
      <c r="BF514"/>
      <c r="BG514"/>
      <c r="BH514"/>
      <c r="BI514"/>
      <c r="BJ514"/>
      <c r="BK514"/>
      <c r="BP514"/>
    </row>
    <row r="515" spans="46:68" x14ac:dyDescent="0.2">
      <c r="AT515"/>
      <c r="BD515"/>
      <c r="BE515"/>
      <c r="BF515"/>
      <c r="BG515"/>
      <c r="BH515"/>
      <c r="BI515"/>
      <c r="BJ515"/>
      <c r="BK515"/>
      <c r="BP515"/>
    </row>
    <row r="516" spans="46:68" x14ac:dyDescent="0.2">
      <c r="AT516"/>
      <c r="BD516"/>
      <c r="BE516"/>
      <c r="BF516"/>
      <c r="BG516"/>
      <c r="BH516"/>
      <c r="BI516"/>
      <c r="BJ516"/>
      <c r="BK516"/>
      <c r="BP516"/>
    </row>
    <row r="517" spans="46:68" x14ac:dyDescent="0.2">
      <c r="AT517"/>
      <c r="BD517"/>
      <c r="BE517"/>
      <c r="BF517"/>
      <c r="BG517"/>
      <c r="BH517"/>
      <c r="BI517"/>
      <c r="BJ517"/>
      <c r="BK517"/>
      <c r="BP517"/>
    </row>
    <row r="518" spans="46:68" x14ac:dyDescent="0.2">
      <c r="AT518"/>
      <c r="BD518"/>
      <c r="BE518"/>
      <c r="BF518"/>
      <c r="BG518"/>
      <c r="BH518"/>
      <c r="BI518"/>
      <c r="BJ518"/>
      <c r="BK518"/>
      <c r="BP518"/>
    </row>
    <row r="519" spans="46:68" x14ac:dyDescent="0.2">
      <c r="AT519"/>
      <c r="BD519"/>
      <c r="BE519"/>
      <c r="BF519"/>
      <c r="BG519"/>
      <c r="BH519"/>
      <c r="BI519"/>
      <c r="BJ519"/>
      <c r="BK519"/>
      <c r="BP519"/>
    </row>
    <row r="520" spans="46:68" x14ac:dyDescent="0.2">
      <c r="AT520"/>
      <c r="BD520"/>
      <c r="BE520"/>
      <c r="BF520"/>
      <c r="BG520"/>
      <c r="BH520"/>
      <c r="BI520"/>
      <c r="BJ520"/>
      <c r="BK520"/>
      <c r="BP520"/>
    </row>
    <row r="521" spans="46:68" x14ac:dyDescent="0.2">
      <c r="AT521"/>
      <c r="BD521"/>
      <c r="BE521"/>
      <c r="BF521"/>
      <c r="BG521"/>
      <c r="BH521"/>
      <c r="BI521"/>
      <c r="BJ521"/>
      <c r="BK521"/>
      <c r="BP521"/>
    </row>
    <row r="522" spans="46:68" x14ac:dyDescent="0.2">
      <c r="AT522"/>
      <c r="BD522"/>
      <c r="BE522"/>
      <c r="BF522"/>
      <c r="BG522"/>
      <c r="BH522"/>
      <c r="BI522"/>
      <c r="BJ522"/>
      <c r="BK522"/>
      <c r="BP522"/>
    </row>
    <row r="523" spans="46:68" x14ac:dyDescent="0.2">
      <c r="AT523"/>
      <c r="BD523"/>
      <c r="BE523"/>
      <c r="BF523"/>
      <c r="BG523"/>
      <c r="BH523"/>
      <c r="BI523"/>
      <c r="BJ523"/>
      <c r="BK523"/>
      <c r="BP523"/>
    </row>
    <row r="524" spans="46:68" x14ac:dyDescent="0.2">
      <c r="AT524"/>
      <c r="BD524"/>
      <c r="BE524"/>
      <c r="BF524"/>
      <c r="BG524"/>
      <c r="BH524"/>
      <c r="BI524"/>
      <c r="BJ524"/>
      <c r="BK524"/>
      <c r="BP524"/>
    </row>
    <row r="525" spans="46:68" x14ac:dyDescent="0.2">
      <c r="AT525"/>
      <c r="BD525"/>
      <c r="BE525"/>
      <c r="BF525"/>
      <c r="BG525"/>
      <c r="BH525"/>
      <c r="BI525"/>
      <c r="BJ525"/>
      <c r="BK525"/>
      <c r="BP525"/>
    </row>
    <row r="526" spans="46:68" x14ac:dyDescent="0.2">
      <c r="AT526"/>
      <c r="BD526"/>
      <c r="BE526"/>
      <c r="BF526"/>
      <c r="BG526"/>
      <c r="BH526"/>
      <c r="BI526"/>
      <c r="BJ526"/>
      <c r="BK526"/>
      <c r="BP526"/>
    </row>
    <row r="527" spans="46:68" x14ac:dyDescent="0.2">
      <c r="AT527"/>
      <c r="BD527"/>
      <c r="BE527"/>
      <c r="BF527"/>
      <c r="BG527"/>
      <c r="BH527"/>
      <c r="BI527"/>
      <c r="BJ527"/>
      <c r="BK527"/>
      <c r="BP527"/>
    </row>
    <row r="528" spans="46:68" x14ac:dyDescent="0.2">
      <c r="AT528"/>
      <c r="BD528"/>
      <c r="BE528"/>
      <c r="BF528"/>
      <c r="BG528"/>
      <c r="BH528"/>
      <c r="BI528"/>
      <c r="BJ528"/>
      <c r="BK528"/>
      <c r="BP528"/>
    </row>
    <row r="529" spans="46:68" x14ac:dyDescent="0.2">
      <c r="AT529"/>
      <c r="BD529"/>
      <c r="BE529"/>
      <c r="BF529"/>
      <c r="BG529"/>
      <c r="BH529"/>
      <c r="BI529"/>
      <c r="BJ529"/>
      <c r="BK529"/>
      <c r="BP529"/>
    </row>
    <row r="530" spans="46:68" x14ac:dyDescent="0.2">
      <c r="AT530"/>
      <c r="BD530"/>
      <c r="BE530"/>
      <c r="BF530"/>
      <c r="BG530"/>
      <c r="BH530"/>
      <c r="BI530"/>
      <c r="BJ530"/>
      <c r="BK530"/>
      <c r="BP530"/>
    </row>
    <row r="531" spans="46:68" x14ac:dyDescent="0.2">
      <c r="AT531"/>
      <c r="BD531"/>
      <c r="BE531"/>
      <c r="BF531"/>
      <c r="BG531"/>
      <c r="BH531"/>
      <c r="BI531"/>
      <c r="BJ531"/>
      <c r="BK531"/>
      <c r="BP531"/>
    </row>
    <row r="532" spans="46:68" x14ac:dyDescent="0.2">
      <c r="AT532"/>
      <c r="BD532"/>
      <c r="BE532"/>
      <c r="BF532"/>
      <c r="BG532"/>
      <c r="BH532"/>
      <c r="BI532"/>
      <c r="BJ532"/>
      <c r="BK532"/>
      <c r="BP532"/>
    </row>
    <row r="533" spans="46:68" x14ac:dyDescent="0.2">
      <c r="AT533"/>
      <c r="BD533"/>
      <c r="BE533"/>
      <c r="BF533"/>
      <c r="BG533"/>
      <c r="BH533"/>
      <c r="BI533"/>
      <c r="BJ533"/>
      <c r="BK533"/>
      <c r="BP533"/>
    </row>
    <row r="534" spans="46:68" x14ac:dyDescent="0.2">
      <c r="AT534"/>
      <c r="BD534"/>
      <c r="BE534"/>
      <c r="BF534"/>
      <c r="BG534"/>
      <c r="BH534"/>
      <c r="BI534"/>
      <c r="BJ534"/>
      <c r="BK534"/>
      <c r="BP534"/>
    </row>
    <row r="535" spans="46:68" x14ac:dyDescent="0.2">
      <c r="AT535"/>
      <c r="BD535"/>
      <c r="BE535"/>
      <c r="BF535"/>
      <c r="BG535"/>
      <c r="BH535"/>
      <c r="BI535"/>
      <c r="BJ535"/>
      <c r="BK535"/>
      <c r="BP535"/>
    </row>
    <row r="536" spans="46:68" x14ac:dyDescent="0.2">
      <c r="AT536"/>
      <c r="BD536"/>
      <c r="BE536"/>
      <c r="BF536"/>
      <c r="BG536"/>
      <c r="BH536"/>
      <c r="BI536"/>
      <c r="BJ536"/>
      <c r="BK536"/>
      <c r="BP536"/>
    </row>
    <row r="537" spans="46:68" x14ac:dyDescent="0.2">
      <c r="AT537"/>
      <c r="BD537"/>
      <c r="BE537"/>
      <c r="BF537"/>
      <c r="BG537"/>
      <c r="BH537"/>
      <c r="BI537"/>
      <c r="BJ537"/>
      <c r="BK537"/>
      <c r="BP537"/>
    </row>
    <row r="538" spans="46:68" x14ac:dyDescent="0.2">
      <c r="AT538"/>
      <c r="BD538"/>
      <c r="BE538"/>
      <c r="BF538"/>
      <c r="BG538"/>
      <c r="BH538"/>
      <c r="BI538"/>
      <c r="BJ538"/>
      <c r="BK538"/>
      <c r="BP538"/>
    </row>
    <row r="539" spans="46:68" x14ac:dyDescent="0.2">
      <c r="AT539"/>
      <c r="BD539"/>
      <c r="BE539"/>
      <c r="BF539"/>
      <c r="BG539"/>
      <c r="BH539"/>
      <c r="BI539"/>
      <c r="BJ539"/>
      <c r="BK539"/>
      <c r="BP539"/>
    </row>
    <row r="540" spans="46:68" x14ac:dyDescent="0.2">
      <c r="AT540"/>
      <c r="BD540"/>
      <c r="BE540"/>
      <c r="BF540"/>
      <c r="BG540"/>
      <c r="BH540"/>
      <c r="BI540"/>
      <c r="BJ540"/>
      <c r="BK540"/>
      <c r="BP540"/>
    </row>
    <row r="541" spans="46:68" x14ac:dyDescent="0.2">
      <c r="AT541"/>
      <c r="BD541"/>
      <c r="BE541"/>
      <c r="BF541"/>
      <c r="BG541"/>
      <c r="BH541"/>
      <c r="BI541"/>
      <c r="BJ541"/>
      <c r="BK541"/>
      <c r="BP541"/>
    </row>
    <row r="542" spans="46:68" x14ac:dyDescent="0.2">
      <c r="AT542"/>
      <c r="BD542"/>
      <c r="BE542"/>
      <c r="BF542"/>
      <c r="BG542"/>
      <c r="BH542"/>
      <c r="BI542"/>
      <c r="BJ542"/>
      <c r="BK542"/>
      <c r="BP542"/>
    </row>
    <row r="543" spans="46:68" x14ac:dyDescent="0.2">
      <c r="AT543"/>
      <c r="BD543"/>
      <c r="BE543"/>
      <c r="BF543"/>
      <c r="BG543"/>
      <c r="BH543"/>
      <c r="BI543"/>
      <c r="BJ543"/>
      <c r="BK543"/>
      <c r="BP543"/>
    </row>
    <row r="544" spans="46:68" x14ac:dyDescent="0.2">
      <c r="AT544"/>
      <c r="BD544"/>
      <c r="BE544"/>
      <c r="BF544"/>
      <c r="BG544"/>
      <c r="BH544"/>
      <c r="BI544"/>
      <c r="BJ544"/>
      <c r="BK544"/>
      <c r="BP544"/>
    </row>
    <row r="545" spans="46:68" x14ac:dyDescent="0.2">
      <c r="AT545"/>
      <c r="BD545"/>
      <c r="BE545"/>
      <c r="BF545"/>
      <c r="BG545"/>
      <c r="BH545"/>
      <c r="BI545"/>
      <c r="BJ545"/>
      <c r="BK545"/>
      <c r="BP545"/>
    </row>
    <row r="546" spans="46:68" x14ac:dyDescent="0.2">
      <c r="AT546"/>
      <c r="BD546"/>
      <c r="BE546"/>
      <c r="BF546"/>
      <c r="BG546"/>
      <c r="BH546"/>
      <c r="BI546"/>
      <c r="BJ546"/>
      <c r="BK546"/>
      <c r="BP546"/>
    </row>
    <row r="547" spans="46:68" x14ac:dyDescent="0.2">
      <c r="AT547"/>
      <c r="BD547"/>
      <c r="BE547"/>
      <c r="BF547"/>
      <c r="BG547"/>
      <c r="BH547"/>
      <c r="BI547"/>
      <c r="BJ547"/>
      <c r="BK547"/>
      <c r="BP547"/>
    </row>
    <row r="548" spans="46:68" x14ac:dyDescent="0.2">
      <c r="AT548"/>
      <c r="BD548"/>
      <c r="BE548"/>
      <c r="BF548"/>
      <c r="BG548"/>
      <c r="BH548"/>
      <c r="BI548"/>
      <c r="BJ548"/>
      <c r="BK548"/>
      <c r="BP548"/>
    </row>
    <row r="549" spans="46:68" x14ac:dyDescent="0.2">
      <c r="AT549"/>
      <c r="BD549"/>
      <c r="BE549"/>
      <c r="BF549"/>
      <c r="BG549"/>
      <c r="BH549"/>
      <c r="BI549"/>
      <c r="BJ549"/>
      <c r="BK549"/>
      <c r="BP549"/>
    </row>
    <row r="550" spans="46:68" x14ac:dyDescent="0.2">
      <c r="AT550"/>
      <c r="BD550"/>
      <c r="BE550"/>
      <c r="BF550"/>
      <c r="BG550"/>
      <c r="BH550"/>
      <c r="BI550"/>
      <c r="BJ550"/>
      <c r="BK550"/>
      <c r="BP550"/>
    </row>
    <row r="551" spans="46:68" x14ac:dyDescent="0.2">
      <c r="AT551"/>
      <c r="BD551"/>
      <c r="BE551"/>
      <c r="BF551"/>
      <c r="BG551"/>
      <c r="BH551"/>
      <c r="BI551"/>
      <c r="BJ551"/>
      <c r="BK551"/>
      <c r="BP551"/>
    </row>
    <row r="552" spans="46:68" x14ac:dyDescent="0.2">
      <c r="AT552"/>
      <c r="BD552"/>
      <c r="BE552"/>
      <c r="BF552"/>
      <c r="BG552"/>
      <c r="BH552"/>
      <c r="BI552"/>
      <c r="BJ552"/>
      <c r="BK552"/>
      <c r="BP552"/>
    </row>
    <row r="553" spans="46:68" x14ac:dyDescent="0.2">
      <c r="AT553"/>
      <c r="BD553"/>
      <c r="BE553"/>
      <c r="BF553"/>
      <c r="BG553"/>
      <c r="BH553"/>
      <c r="BI553"/>
      <c r="BJ553"/>
      <c r="BK553"/>
      <c r="BP553"/>
    </row>
    <row r="554" spans="46:68" x14ac:dyDescent="0.2">
      <c r="AT554"/>
      <c r="BD554"/>
      <c r="BE554"/>
      <c r="BF554"/>
      <c r="BG554"/>
      <c r="BH554"/>
      <c r="BI554"/>
      <c r="BJ554"/>
      <c r="BK554"/>
      <c r="BP554"/>
    </row>
    <row r="555" spans="46:68" x14ac:dyDescent="0.2">
      <c r="AT555"/>
      <c r="BD555"/>
      <c r="BE555"/>
      <c r="BF555"/>
      <c r="BG555"/>
      <c r="BH555"/>
      <c r="BI555"/>
      <c r="BJ555"/>
      <c r="BK555"/>
      <c r="BP555"/>
    </row>
    <row r="556" spans="46:68" x14ac:dyDescent="0.2">
      <c r="AT556"/>
      <c r="BD556"/>
      <c r="BE556"/>
      <c r="BF556"/>
      <c r="BG556"/>
      <c r="BH556"/>
      <c r="BI556"/>
      <c r="BJ556"/>
      <c r="BK556"/>
      <c r="BP556"/>
    </row>
    <row r="557" spans="46:68" x14ac:dyDescent="0.2">
      <c r="AT557"/>
      <c r="BD557"/>
      <c r="BE557"/>
      <c r="BF557"/>
      <c r="BG557"/>
      <c r="BH557"/>
      <c r="BI557"/>
      <c r="BJ557"/>
      <c r="BK557"/>
      <c r="BP557"/>
    </row>
    <row r="558" spans="46:68" x14ac:dyDescent="0.2">
      <c r="AT558"/>
      <c r="BD558"/>
      <c r="BE558"/>
      <c r="BF558"/>
      <c r="BG558"/>
      <c r="BH558"/>
      <c r="BI558"/>
      <c r="BJ558"/>
      <c r="BK558"/>
      <c r="BP558"/>
    </row>
    <row r="559" spans="46:68" x14ac:dyDescent="0.2">
      <c r="AT559"/>
      <c r="BD559"/>
      <c r="BE559"/>
      <c r="BF559"/>
      <c r="BG559"/>
      <c r="BH559"/>
      <c r="BI559"/>
      <c r="BJ559"/>
      <c r="BK559"/>
      <c r="BP559"/>
    </row>
    <row r="560" spans="46:68" x14ac:dyDescent="0.2">
      <c r="AT560"/>
      <c r="BD560"/>
      <c r="BE560"/>
      <c r="BF560"/>
      <c r="BG560"/>
      <c r="BH560"/>
      <c r="BI560"/>
      <c r="BJ560"/>
      <c r="BK560"/>
      <c r="BP560"/>
    </row>
    <row r="561" spans="46:68" x14ac:dyDescent="0.2">
      <c r="AT561"/>
      <c r="BD561"/>
      <c r="BE561"/>
      <c r="BF561"/>
      <c r="BG561"/>
      <c r="BH561"/>
      <c r="BI561"/>
      <c r="BJ561"/>
      <c r="BK561"/>
      <c r="BP561"/>
    </row>
    <row r="562" spans="46:68" x14ac:dyDescent="0.2">
      <c r="AT562"/>
      <c r="BD562"/>
      <c r="BE562"/>
      <c r="BF562"/>
      <c r="BG562"/>
      <c r="BH562"/>
      <c r="BI562"/>
      <c r="BJ562"/>
      <c r="BK562"/>
      <c r="BP562"/>
    </row>
    <row r="563" spans="46:68" x14ac:dyDescent="0.2">
      <c r="AT563"/>
      <c r="BD563"/>
      <c r="BE563"/>
      <c r="BF563"/>
      <c r="BG563"/>
      <c r="BH563"/>
      <c r="BI563"/>
      <c r="BJ563"/>
      <c r="BK563"/>
      <c r="BP563"/>
    </row>
    <row r="564" spans="46:68" x14ac:dyDescent="0.2">
      <c r="AT564"/>
      <c r="BD564"/>
      <c r="BE564"/>
      <c r="BF564"/>
      <c r="BG564"/>
      <c r="BH564"/>
      <c r="BI564"/>
      <c r="BJ564"/>
      <c r="BK564"/>
      <c r="BP564"/>
    </row>
    <row r="565" spans="46:68" x14ac:dyDescent="0.2">
      <c r="AT565"/>
      <c r="BD565"/>
      <c r="BE565"/>
      <c r="BF565"/>
      <c r="BG565"/>
      <c r="BH565"/>
      <c r="BI565"/>
      <c r="BJ565"/>
      <c r="BK565"/>
      <c r="BP565"/>
    </row>
    <row r="566" spans="46:68" x14ac:dyDescent="0.2">
      <c r="AT566"/>
      <c r="BD566"/>
      <c r="BE566"/>
      <c r="BF566"/>
      <c r="BG566"/>
      <c r="BH566"/>
      <c r="BI566"/>
      <c r="BJ566"/>
      <c r="BK566"/>
      <c r="BP566"/>
    </row>
    <row r="567" spans="46:68" x14ac:dyDescent="0.2">
      <c r="AT567"/>
      <c r="BD567"/>
      <c r="BE567"/>
      <c r="BF567"/>
      <c r="BG567"/>
      <c r="BH567"/>
      <c r="BI567"/>
      <c r="BJ567"/>
      <c r="BK567"/>
      <c r="BP567"/>
    </row>
    <row r="568" spans="46:68" x14ac:dyDescent="0.2">
      <c r="AT568"/>
      <c r="BD568"/>
      <c r="BE568"/>
      <c r="BF568"/>
      <c r="BG568"/>
      <c r="BH568"/>
      <c r="BI568"/>
      <c r="BJ568"/>
      <c r="BK568"/>
      <c r="BP568"/>
    </row>
    <row r="569" spans="46:68" x14ac:dyDescent="0.2">
      <c r="AT569"/>
      <c r="BD569"/>
      <c r="BE569"/>
      <c r="BF569"/>
      <c r="BG569"/>
      <c r="BH569"/>
      <c r="BI569"/>
      <c r="BJ569"/>
      <c r="BK569"/>
      <c r="BP569"/>
    </row>
    <row r="570" spans="46:68" x14ac:dyDescent="0.2">
      <c r="AT570"/>
      <c r="BD570"/>
      <c r="BE570"/>
      <c r="BF570"/>
      <c r="BG570"/>
      <c r="BH570"/>
      <c r="BI570"/>
      <c r="BJ570"/>
      <c r="BK570"/>
      <c r="BP570"/>
    </row>
    <row r="571" spans="46:68" x14ac:dyDescent="0.2">
      <c r="AT571"/>
      <c r="BD571"/>
      <c r="BE571"/>
      <c r="BF571"/>
      <c r="BG571"/>
      <c r="BH571"/>
      <c r="BI571"/>
      <c r="BJ571"/>
      <c r="BK571"/>
      <c r="BP571"/>
    </row>
    <row r="572" spans="46:68" x14ac:dyDescent="0.2">
      <c r="AT572"/>
      <c r="BD572"/>
      <c r="BE572"/>
      <c r="BF572"/>
      <c r="BG572"/>
      <c r="BH572"/>
      <c r="BI572"/>
      <c r="BJ572"/>
      <c r="BK572"/>
      <c r="BP572"/>
    </row>
    <row r="573" spans="46:68" x14ac:dyDescent="0.2">
      <c r="AT573"/>
      <c r="BD573"/>
      <c r="BE573"/>
      <c r="BF573"/>
      <c r="BG573"/>
      <c r="BH573"/>
      <c r="BI573"/>
      <c r="BJ573"/>
      <c r="BK573"/>
      <c r="BP573"/>
    </row>
    <row r="574" spans="46:68" x14ac:dyDescent="0.2">
      <c r="AT574"/>
      <c r="BD574"/>
      <c r="BE574"/>
      <c r="BF574"/>
      <c r="BG574"/>
      <c r="BH574"/>
      <c r="BI574"/>
      <c r="BJ574"/>
      <c r="BK574"/>
      <c r="BP574"/>
    </row>
    <row r="575" spans="46:68" x14ac:dyDescent="0.2">
      <c r="AT575"/>
      <c r="BD575"/>
      <c r="BE575"/>
      <c r="BF575"/>
      <c r="BG575"/>
      <c r="BH575"/>
      <c r="BI575"/>
      <c r="BJ575"/>
      <c r="BK575"/>
      <c r="BP575"/>
    </row>
    <row r="576" spans="46:68" x14ac:dyDescent="0.2">
      <c r="AT576"/>
      <c r="BD576"/>
      <c r="BE576"/>
      <c r="BF576"/>
      <c r="BG576"/>
      <c r="BH576"/>
      <c r="BI576"/>
      <c r="BJ576"/>
      <c r="BK576"/>
      <c r="BP576"/>
    </row>
    <row r="577" spans="46:68" x14ac:dyDescent="0.2">
      <c r="AT577"/>
      <c r="BD577"/>
      <c r="BE577"/>
      <c r="BF577"/>
      <c r="BG577"/>
      <c r="BH577"/>
      <c r="BI577"/>
      <c r="BJ577"/>
      <c r="BK577"/>
      <c r="BP577"/>
    </row>
    <row r="578" spans="46:68" x14ac:dyDescent="0.2">
      <c r="AT578"/>
      <c r="BD578"/>
      <c r="BE578"/>
      <c r="BF578"/>
      <c r="BG578"/>
      <c r="BH578"/>
      <c r="BI578"/>
      <c r="BJ578"/>
      <c r="BK578"/>
      <c r="BP578"/>
    </row>
    <row r="579" spans="46:68" x14ac:dyDescent="0.2">
      <c r="AT579"/>
      <c r="BD579"/>
      <c r="BE579"/>
      <c r="BF579"/>
      <c r="BG579"/>
      <c r="BH579"/>
      <c r="BI579"/>
      <c r="BJ579"/>
      <c r="BK579"/>
      <c r="BP579"/>
    </row>
    <row r="580" spans="46:68" x14ac:dyDescent="0.2">
      <c r="AT580"/>
      <c r="BD580"/>
      <c r="BE580"/>
      <c r="BF580"/>
      <c r="BG580"/>
      <c r="BH580"/>
      <c r="BI580"/>
      <c r="BJ580"/>
      <c r="BK580"/>
      <c r="BP580"/>
    </row>
    <row r="581" spans="46:68" x14ac:dyDescent="0.2">
      <c r="AT581"/>
      <c r="BD581"/>
      <c r="BE581"/>
      <c r="BF581"/>
      <c r="BG581"/>
      <c r="BH581"/>
      <c r="BI581"/>
      <c r="BJ581"/>
      <c r="BK581"/>
      <c r="BP581"/>
    </row>
    <row r="582" spans="46:68" x14ac:dyDescent="0.2">
      <c r="AT582"/>
      <c r="BD582"/>
      <c r="BE582"/>
      <c r="BF582"/>
      <c r="BG582"/>
      <c r="BH582"/>
      <c r="BI582"/>
      <c r="BJ582"/>
      <c r="BK582"/>
      <c r="BP582"/>
    </row>
    <row r="583" spans="46:68" x14ac:dyDescent="0.2">
      <c r="AT583"/>
      <c r="BD583"/>
      <c r="BE583"/>
      <c r="BF583"/>
      <c r="BG583"/>
      <c r="BH583"/>
      <c r="BI583"/>
      <c r="BJ583"/>
      <c r="BK583"/>
      <c r="BP583"/>
    </row>
    <row r="584" spans="46:68" x14ac:dyDescent="0.2">
      <c r="AT584"/>
      <c r="BD584"/>
      <c r="BE584"/>
      <c r="BF584"/>
      <c r="BG584"/>
      <c r="BH584"/>
      <c r="BI584"/>
      <c r="BJ584"/>
      <c r="BK584"/>
      <c r="BP584"/>
    </row>
    <row r="585" spans="46:68" x14ac:dyDescent="0.2">
      <c r="AT585"/>
      <c r="BD585"/>
      <c r="BE585"/>
      <c r="BF585"/>
      <c r="BG585"/>
      <c r="BH585"/>
      <c r="BI585"/>
      <c r="BJ585"/>
      <c r="BK585"/>
      <c r="BP585"/>
    </row>
    <row r="586" spans="46:68" x14ac:dyDescent="0.2">
      <c r="AT586"/>
      <c r="BD586"/>
      <c r="BE586"/>
      <c r="BF586"/>
      <c r="BG586"/>
      <c r="BH586"/>
      <c r="BI586"/>
      <c r="BJ586"/>
      <c r="BK586"/>
      <c r="BP586"/>
    </row>
    <row r="587" spans="46:68" x14ac:dyDescent="0.2">
      <c r="AT587"/>
      <c r="BD587"/>
      <c r="BE587"/>
      <c r="BF587"/>
      <c r="BG587"/>
      <c r="BH587"/>
      <c r="BI587"/>
      <c r="BJ587"/>
      <c r="BK587"/>
      <c r="BP587"/>
    </row>
    <row r="588" spans="46:68" x14ac:dyDescent="0.2">
      <c r="AT588"/>
      <c r="BD588"/>
      <c r="BE588"/>
      <c r="BF588"/>
      <c r="BG588"/>
      <c r="BH588"/>
      <c r="BI588"/>
      <c r="BJ588"/>
      <c r="BK588"/>
      <c r="BP588"/>
    </row>
    <row r="589" spans="46:68" x14ac:dyDescent="0.2">
      <c r="AT589"/>
      <c r="BD589"/>
      <c r="BE589"/>
      <c r="BF589"/>
      <c r="BG589"/>
      <c r="BH589"/>
      <c r="BI589"/>
      <c r="BJ589"/>
      <c r="BK589"/>
      <c r="BP589"/>
    </row>
    <row r="590" spans="46:68" x14ac:dyDescent="0.2">
      <c r="AT590"/>
      <c r="BD590"/>
      <c r="BE590"/>
      <c r="BF590"/>
      <c r="BG590"/>
      <c r="BH590"/>
      <c r="BI590"/>
      <c r="BJ590"/>
      <c r="BK590"/>
      <c r="BP590"/>
    </row>
    <row r="591" spans="46:68" x14ac:dyDescent="0.2">
      <c r="AT591"/>
      <c r="BD591"/>
      <c r="BE591"/>
      <c r="BF591"/>
      <c r="BG591"/>
      <c r="BH591"/>
      <c r="BI591"/>
      <c r="BJ591"/>
      <c r="BK591"/>
      <c r="BP591"/>
    </row>
    <row r="592" spans="46:68" x14ac:dyDescent="0.2">
      <c r="AT592"/>
      <c r="BD592"/>
      <c r="BE592"/>
      <c r="BF592"/>
      <c r="BG592"/>
      <c r="BH592"/>
      <c r="BI592"/>
      <c r="BJ592"/>
      <c r="BK592"/>
      <c r="BP592"/>
    </row>
    <row r="593" spans="46:68" x14ac:dyDescent="0.2">
      <c r="AT593"/>
      <c r="BD593"/>
      <c r="BE593"/>
      <c r="BF593"/>
      <c r="BG593"/>
      <c r="BH593"/>
      <c r="BI593"/>
      <c r="BJ593"/>
      <c r="BK593"/>
      <c r="BP593"/>
    </row>
    <row r="594" spans="46:68" x14ac:dyDescent="0.2">
      <c r="AT594"/>
      <c r="BD594"/>
      <c r="BE594"/>
      <c r="BF594"/>
      <c r="BG594"/>
      <c r="BH594"/>
      <c r="BI594"/>
      <c r="BJ594"/>
      <c r="BK594"/>
      <c r="BP594"/>
    </row>
    <row r="595" spans="46:68" x14ac:dyDescent="0.2">
      <c r="AT595"/>
      <c r="BD595"/>
      <c r="BE595"/>
      <c r="BF595"/>
      <c r="BG595"/>
      <c r="BH595"/>
      <c r="BI595"/>
      <c r="BJ595"/>
      <c r="BK595"/>
      <c r="BP595"/>
    </row>
    <row r="596" spans="46:68" x14ac:dyDescent="0.2">
      <c r="AT596"/>
      <c r="BD596"/>
      <c r="BE596"/>
      <c r="BF596"/>
      <c r="BG596"/>
      <c r="BH596"/>
      <c r="BI596"/>
      <c r="BJ596"/>
      <c r="BK596"/>
      <c r="BP596"/>
    </row>
    <row r="597" spans="46:68" x14ac:dyDescent="0.2">
      <c r="AT597"/>
      <c r="BD597"/>
      <c r="BE597"/>
      <c r="BF597"/>
      <c r="BG597"/>
      <c r="BH597"/>
      <c r="BI597"/>
      <c r="BJ597"/>
      <c r="BK597"/>
      <c r="BP597"/>
    </row>
    <row r="598" spans="46:68" x14ac:dyDescent="0.2">
      <c r="AT598"/>
      <c r="BD598"/>
      <c r="BE598"/>
      <c r="BF598"/>
      <c r="BG598"/>
      <c r="BH598"/>
      <c r="BI598"/>
      <c r="BJ598"/>
      <c r="BK598"/>
      <c r="BP598"/>
    </row>
    <row r="599" spans="46:68" x14ac:dyDescent="0.2">
      <c r="AT599"/>
      <c r="BD599"/>
      <c r="BE599"/>
      <c r="BF599"/>
      <c r="BG599"/>
      <c r="BH599"/>
      <c r="BI599"/>
      <c r="BJ599"/>
      <c r="BK599"/>
      <c r="BP599"/>
    </row>
    <row r="600" spans="46:68" x14ac:dyDescent="0.2">
      <c r="AT600"/>
      <c r="BD600"/>
      <c r="BE600"/>
      <c r="BF600"/>
      <c r="BG600"/>
      <c r="BH600"/>
      <c r="BI600"/>
      <c r="BJ600"/>
      <c r="BK600"/>
      <c r="BP600"/>
    </row>
    <row r="601" spans="46:68" x14ac:dyDescent="0.2">
      <c r="AT601"/>
      <c r="BD601"/>
      <c r="BE601"/>
      <c r="BF601"/>
      <c r="BG601"/>
      <c r="BH601"/>
      <c r="BI601"/>
      <c r="BJ601"/>
      <c r="BK601"/>
      <c r="BP601"/>
    </row>
    <row r="602" spans="46:68" x14ac:dyDescent="0.2">
      <c r="AT602"/>
      <c r="BD602"/>
      <c r="BE602"/>
      <c r="BF602"/>
      <c r="BG602"/>
      <c r="BH602"/>
      <c r="BI602"/>
      <c r="BJ602"/>
      <c r="BK602"/>
      <c r="BP602"/>
    </row>
    <row r="603" spans="46:68" x14ac:dyDescent="0.2">
      <c r="AT603"/>
      <c r="BD603"/>
      <c r="BE603"/>
      <c r="BF603"/>
      <c r="BG603"/>
      <c r="BH603"/>
      <c r="BI603"/>
      <c r="BJ603"/>
      <c r="BK603"/>
      <c r="BP603"/>
    </row>
    <row r="604" spans="46:68" x14ac:dyDescent="0.2">
      <c r="AT604"/>
      <c r="BD604"/>
      <c r="BE604"/>
      <c r="BF604"/>
      <c r="BG604"/>
      <c r="BH604"/>
      <c r="BI604"/>
      <c r="BJ604"/>
      <c r="BK604"/>
      <c r="BP604"/>
    </row>
    <row r="605" spans="46:68" x14ac:dyDescent="0.2">
      <c r="AT605"/>
      <c r="BD605"/>
      <c r="BE605"/>
      <c r="BF605"/>
      <c r="BG605"/>
      <c r="BH605"/>
      <c r="BI605"/>
      <c r="BJ605"/>
      <c r="BK605"/>
      <c r="BP605"/>
    </row>
    <row r="606" spans="46:68" x14ac:dyDescent="0.2">
      <c r="AT606"/>
      <c r="BD606"/>
      <c r="BE606"/>
      <c r="BF606"/>
      <c r="BG606"/>
      <c r="BH606"/>
      <c r="BI606"/>
      <c r="BJ606"/>
      <c r="BK606"/>
      <c r="BP606"/>
    </row>
    <row r="607" spans="46:68" x14ac:dyDescent="0.2">
      <c r="AT607"/>
      <c r="BD607"/>
      <c r="BE607"/>
      <c r="BF607"/>
      <c r="BG607"/>
      <c r="BH607"/>
      <c r="BI607"/>
      <c r="BJ607"/>
      <c r="BK607"/>
      <c r="BP607"/>
    </row>
    <row r="608" spans="46:68" x14ac:dyDescent="0.2">
      <c r="AT608"/>
      <c r="BD608"/>
      <c r="BE608"/>
      <c r="BF608"/>
      <c r="BG608"/>
      <c r="BH608"/>
      <c r="BI608"/>
      <c r="BJ608"/>
      <c r="BK608"/>
      <c r="BP608"/>
    </row>
    <row r="609" spans="46:68" x14ac:dyDescent="0.2">
      <c r="AT609"/>
      <c r="BD609"/>
      <c r="BE609"/>
      <c r="BF609"/>
      <c r="BG609"/>
      <c r="BH609"/>
      <c r="BI609"/>
      <c r="BJ609"/>
      <c r="BK609"/>
      <c r="BP609"/>
    </row>
    <row r="610" spans="46:68" x14ac:dyDescent="0.2">
      <c r="AT610"/>
      <c r="BD610"/>
      <c r="BE610"/>
      <c r="BF610"/>
      <c r="BG610"/>
      <c r="BH610"/>
      <c r="BI610"/>
      <c r="BJ610"/>
      <c r="BK610"/>
      <c r="BP610"/>
    </row>
    <row r="611" spans="46:68" x14ac:dyDescent="0.2">
      <c r="AT611"/>
      <c r="BD611"/>
      <c r="BE611"/>
      <c r="BF611"/>
      <c r="BG611"/>
      <c r="BH611"/>
      <c r="BI611"/>
      <c r="BJ611"/>
      <c r="BK611"/>
      <c r="BP611"/>
    </row>
    <row r="612" spans="46:68" x14ac:dyDescent="0.2">
      <c r="AT612"/>
      <c r="BD612"/>
      <c r="BE612"/>
      <c r="BF612"/>
      <c r="BG612"/>
      <c r="BH612"/>
      <c r="BI612"/>
      <c r="BJ612"/>
      <c r="BK612"/>
      <c r="BP612"/>
    </row>
    <row r="613" spans="46:68" x14ac:dyDescent="0.2">
      <c r="AT613"/>
      <c r="BD613"/>
      <c r="BE613"/>
      <c r="BF613"/>
      <c r="BG613"/>
      <c r="BH613"/>
      <c r="BI613"/>
      <c r="BJ613"/>
      <c r="BK613"/>
      <c r="BP613"/>
    </row>
    <row r="614" spans="46:68" x14ac:dyDescent="0.2">
      <c r="AT614"/>
      <c r="BD614"/>
      <c r="BE614"/>
      <c r="BF614"/>
      <c r="BG614"/>
      <c r="BH614"/>
      <c r="BI614"/>
      <c r="BJ614"/>
      <c r="BK614"/>
      <c r="BP614"/>
    </row>
    <row r="615" spans="46:68" x14ac:dyDescent="0.2">
      <c r="AT615"/>
      <c r="BD615"/>
      <c r="BE615"/>
      <c r="BF615"/>
      <c r="BG615"/>
      <c r="BH615"/>
      <c r="BI615"/>
      <c r="BJ615"/>
      <c r="BK615"/>
      <c r="BP615"/>
    </row>
    <row r="616" spans="46:68" x14ac:dyDescent="0.2">
      <c r="AT616"/>
      <c r="BD616"/>
      <c r="BE616"/>
      <c r="BF616"/>
      <c r="BG616"/>
      <c r="BH616"/>
      <c r="BI616"/>
      <c r="BJ616"/>
      <c r="BK616"/>
      <c r="BP616"/>
    </row>
    <row r="617" spans="46:68" x14ac:dyDescent="0.2">
      <c r="AT617"/>
      <c r="BD617"/>
      <c r="BE617"/>
      <c r="BF617"/>
      <c r="BG617"/>
      <c r="BH617"/>
      <c r="BI617"/>
      <c r="BJ617"/>
      <c r="BK617"/>
      <c r="BP617"/>
    </row>
    <row r="618" spans="46:68" x14ac:dyDescent="0.2">
      <c r="AT618"/>
      <c r="BD618"/>
      <c r="BE618"/>
      <c r="BF618"/>
      <c r="BG618"/>
      <c r="BH618"/>
      <c r="BI618"/>
      <c r="BJ618"/>
      <c r="BK618"/>
      <c r="BP618"/>
    </row>
    <row r="619" spans="46:68" x14ac:dyDescent="0.2">
      <c r="AT619"/>
      <c r="BD619"/>
      <c r="BE619"/>
      <c r="BF619"/>
      <c r="BG619"/>
      <c r="BH619"/>
      <c r="BI619"/>
      <c r="BJ619"/>
      <c r="BK619"/>
      <c r="BP619"/>
    </row>
    <row r="620" spans="46:68" x14ac:dyDescent="0.2">
      <c r="AT620"/>
      <c r="BD620"/>
      <c r="BE620"/>
      <c r="BF620"/>
      <c r="BG620"/>
      <c r="BH620"/>
      <c r="BI620"/>
      <c r="BJ620"/>
      <c r="BK620"/>
      <c r="BP620"/>
    </row>
    <row r="621" spans="46:68" x14ac:dyDescent="0.2">
      <c r="AT621"/>
      <c r="BD621"/>
      <c r="BE621"/>
      <c r="BF621"/>
      <c r="BG621"/>
      <c r="BH621"/>
      <c r="BI621"/>
      <c r="BJ621"/>
      <c r="BK621"/>
      <c r="BP621"/>
    </row>
    <row r="622" spans="46:68" x14ac:dyDescent="0.2">
      <c r="AT622"/>
      <c r="BD622"/>
      <c r="BE622"/>
      <c r="BF622"/>
      <c r="BG622"/>
      <c r="BH622"/>
      <c r="BI622"/>
      <c r="BJ622"/>
      <c r="BK622"/>
      <c r="BP622"/>
    </row>
    <row r="623" spans="46:68" x14ac:dyDescent="0.2">
      <c r="AT623"/>
      <c r="BD623"/>
      <c r="BE623"/>
      <c r="BF623"/>
      <c r="BG623"/>
      <c r="BH623"/>
      <c r="BI623"/>
      <c r="BJ623"/>
      <c r="BK623"/>
      <c r="BP623"/>
    </row>
    <row r="624" spans="46:68" x14ac:dyDescent="0.2">
      <c r="AT624"/>
      <c r="BD624"/>
      <c r="BE624"/>
      <c r="BF624"/>
      <c r="BG624"/>
      <c r="BH624"/>
      <c r="BI624"/>
      <c r="BJ624"/>
      <c r="BK624"/>
      <c r="BP624"/>
    </row>
    <row r="625" spans="46:68" x14ac:dyDescent="0.2">
      <c r="AT625"/>
      <c r="BD625"/>
      <c r="BE625"/>
      <c r="BF625"/>
      <c r="BG625"/>
      <c r="BH625"/>
      <c r="BI625"/>
      <c r="BJ625"/>
      <c r="BK625"/>
      <c r="BP625"/>
    </row>
    <row r="626" spans="46:68" x14ac:dyDescent="0.2">
      <c r="AT626"/>
      <c r="BD626"/>
      <c r="BE626"/>
      <c r="BF626"/>
      <c r="BG626"/>
      <c r="BH626"/>
      <c r="BI626"/>
      <c r="BJ626"/>
      <c r="BK626"/>
      <c r="BP626"/>
    </row>
    <row r="627" spans="46:68" x14ac:dyDescent="0.2">
      <c r="AT627"/>
      <c r="BD627"/>
      <c r="BE627"/>
      <c r="BF627"/>
      <c r="BG627"/>
      <c r="BH627"/>
      <c r="BI627"/>
      <c r="BJ627"/>
      <c r="BK627"/>
      <c r="BP627"/>
    </row>
    <row r="628" spans="46:68" x14ac:dyDescent="0.2">
      <c r="AT628"/>
      <c r="BD628"/>
      <c r="BE628"/>
      <c r="BF628"/>
      <c r="BG628"/>
      <c r="BH628"/>
      <c r="BI628"/>
      <c r="BJ628"/>
      <c r="BK628"/>
      <c r="BP628"/>
    </row>
    <row r="629" spans="46:68" x14ac:dyDescent="0.2">
      <c r="AT629"/>
      <c r="BD629"/>
      <c r="BE629"/>
      <c r="BF629"/>
      <c r="BG629"/>
      <c r="BH629"/>
      <c r="BI629"/>
      <c r="BJ629"/>
      <c r="BK629"/>
      <c r="BP629"/>
    </row>
    <row r="630" spans="46:68" x14ac:dyDescent="0.2">
      <c r="AT630"/>
      <c r="BD630"/>
      <c r="BE630"/>
      <c r="BF630"/>
      <c r="BG630"/>
      <c r="BH630"/>
      <c r="BI630"/>
      <c r="BJ630"/>
      <c r="BK630"/>
      <c r="BP630"/>
    </row>
    <row r="631" spans="46:68" x14ac:dyDescent="0.2">
      <c r="AT631"/>
      <c r="BD631"/>
      <c r="BE631"/>
      <c r="BF631"/>
      <c r="BG631"/>
      <c r="BH631"/>
      <c r="BI631"/>
      <c r="BJ631"/>
      <c r="BK631"/>
      <c r="BP631"/>
    </row>
    <row r="632" spans="46:68" x14ac:dyDescent="0.2">
      <c r="AT632"/>
      <c r="BD632"/>
      <c r="BE632"/>
      <c r="BF632"/>
      <c r="BG632"/>
      <c r="BH632"/>
      <c r="BI632"/>
      <c r="BJ632"/>
      <c r="BK632"/>
      <c r="BP632"/>
    </row>
    <row r="633" spans="46:68" x14ac:dyDescent="0.2">
      <c r="AT633"/>
      <c r="BD633"/>
      <c r="BE633"/>
      <c r="BF633"/>
      <c r="BG633"/>
      <c r="BH633"/>
      <c r="BI633"/>
      <c r="BJ633"/>
      <c r="BK633"/>
      <c r="BP633"/>
    </row>
    <row r="634" spans="46:68" x14ac:dyDescent="0.2">
      <c r="AT634"/>
      <c r="BD634"/>
      <c r="BE634"/>
      <c r="BF634"/>
      <c r="BG634"/>
      <c r="BH634"/>
      <c r="BI634"/>
      <c r="BJ634"/>
      <c r="BK634"/>
      <c r="BP634"/>
    </row>
    <row r="635" spans="46:68" x14ac:dyDescent="0.2">
      <c r="AT635"/>
      <c r="BD635"/>
      <c r="BE635"/>
      <c r="BF635"/>
      <c r="BG635"/>
      <c r="BH635"/>
      <c r="BI635"/>
      <c r="BJ635"/>
      <c r="BK635"/>
      <c r="BP635"/>
    </row>
    <row r="636" spans="46:68" x14ac:dyDescent="0.2">
      <c r="AT636"/>
      <c r="BD636"/>
      <c r="BE636"/>
      <c r="BF636"/>
      <c r="BG636"/>
      <c r="BH636"/>
      <c r="BI636"/>
      <c r="BJ636"/>
      <c r="BK636"/>
      <c r="BP636"/>
    </row>
    <row r="637" spans="46:68" x14ac:dyDescent="0.2">
      <c r="AT637"/>
      <c r="BD637"/>
      <c r="BE637"/>
      <c r="BF637"/>
      <c r="BG637"/>
      <c r="BH637"/>
      <c r="BI637"/>
      <c r="BJ637"/>
      <c r="BK637"/>
      <c r="BP637"/>
    </row>
    <row r="638" spans="46:68" x14ac:dyDescent="0.2">
      <c r="AT638"/>
      <c r="BD638"/>
      <c r="BE638"/>
      <c r="BF638"/>
      <c r="BG638"/>
      <c r="BH638"/>
      <c r="BI638"/>
      <c r="BJ638"/>
      <c r="BK638"/>
      <c r="BP638"/>
    </row>
    <row r="639" spans="46:68" x14ac:dyDescent="0.2">
      <c r="AT639"/>
      <c r="BD639"/>
      <c r="BE639"/>
      <c r="BF639"/>
      <c r="BG639"/>
      <c r="BH639"/>
      <c r="BI639"/>
      <c r="BJ639"/>
      <c r="BK639"/>
      <c r="BP639"/>
    </row>
    <row r="640" spans="46:68" x14ac:dyDescent="0.2">
      <c r="AT640"/>
      <c r="BD640"/>
      <c r="BE640"/>
      <c r="BF640"/>
      <c r="BG640"/>
      <c r="BH640"/>
      <c r="BI640"/>
      <c r="BJ640"/>
      <c r="BK640"/>
      <c r="BP640"/>
    </row>
    <row r="641" spans="46:68" x14ac:dyDescent="0.2">
      <c r="AT641"/>
      <c r="BD641"/>
      <c r="BE641"/>
      <c r="BF641"/>
      <c r="BG641"/>
      <c r="BH641"/>
      <c r="BI641"/>
      <c r="BJ641"/>
      <c r="BK641"/>
      <c r="BP641"/>
    </row>
    <row r="642" spans="46:68" x14ac:dyDescent="0.2">
      <c r="AT642"/>
      <c r="BD642"/>
      <c r="BE642"/>
      <c r="BF642"/>
      <c r="BG642"/>
      <c r="BH642"/>
      <c r="BI642"/>
      <c r="BJ642"/>
      <c r="BK642"/>
      <c r="BP642"/>
    </row>
    <row r="643" spans="46:68" x14ac:dyDescent="0.2">
      <c r="AT643"/>
      <c r="BD643"/>
      <c r="BE643"/>
      <c r="BF643"/>
      <c r="BG643"/>
      <c r="BH643"/>
      <c r="BI643"/>
      <c r="BJ643"/>
      <c r="BK643"/>
      <c r="BP643"/>
    </row>
    <row r="644" spans="46:68" x14ac:dyDescent="0.2">
      <c r="AT644"/>
      <c r="BD644"/>
      <c r="BE644"/>
      <c r="BF644"/>
      <c r="BG644"/>
      <c r="BH644"/>
      <c r="BI644"/>
      <c r="BJ644"/>
      <c r="BK644"/>
      <c r="BP644"/>
    </row>
    <row r="645" spans="46:68" x14ac:dyDescent="0.2">
      <c r="AT645"/>
      <c r="BD645"/>
      <c r="BE645"/>
      <c r="BF645"/>
      <c r="BG645"/>
      <c r="BH645"/>
      <c r="BI645"/>
      <c r="BJ645"/>
      <c r="BK645"/>
      <c r="BP645"/>
    </row>
    <row r="646" spans="46:68" x14ac:dyDescent="0.2">
      <c r="AT646"/>
      <c r="BD646"/>
      <c r="BE646"/>
      <c r="BF646"/>
      <c r="BG646"/>
      <c r="BH646"/>
      <c r="BI646"/>
      <c r="BJ646"/>
      <c r="BK646"/>
      <c r="BP646"/>
    </row>
    <row r="647" spans="46:68" x14ac:dyDescent="0.2">
      <c r="AT647"/>
      <c r="BD647"/>
      <c r="BE647"/>
      <c r="BF647"/>
      <c r="BG647"/>
      <c r="BH647"/>
      <c r="BI647"/>
      <c r="BJ647"/>
      <c r="BK647"/>
      <c r="BP647"/>
    </row>
    <row r="648" spans="46:68" x14ac:dyDescent="0.2">
      <c r="AT648"/>
      <c r="BD648"/>
      <c r="BE648"/>
      <c r="BF648"/>
      <c r="BG648"/>
      <c r="BH648"/>
      <c r="BI648"/>
      <c r="BJ648"/>
      <c r="BK648"/>
      <c r="BP648"/>
    </row>
    <row r="649" spans="46:68" x14ac:dyDescent="0.2">
      <c r="AT649"/>
      <c r="BD649"/>
      <c r="BE649"/>
      <c r="BF649"/>
      <c r="BG649"/>
      <c r="BH649"/>
      <c r="BI649"/>
      <c r="BJ649"/>
      <c r="BK649"/>
      <c r="BP649"/>
    </row>
    <row r="650" spans="46:68" x14ac:dyDescent="0.2">
      <c r="AT650"/>
      <c r="BD650"/>
      <c r="BE650"/>
      <c r="BF650"/>
      <c r="BG650"/>
      <c r="BH650"/>
      <c r="BI650"/>
      <c r="BJ650"/>
      <c r="BK650"/>
      <c r="BP650"/>
    </row>
    <row r="651" spans="46:68" x14ac:dyDescent="0.2">
      <c r="AT651"/>
      <c r="BD651"/>
      <c r="BE651"/>
      <c r="BF651"/>
      <c r="BG651"/>
      <c r="BH651"/>
      <c r="BI651"/>
      <c r="BJ651"/>
      <c r="BK651"/>
      <c r="BP651"/>
    </row>
    <row r="652" spans="46:68" x14ac:dyDescent="0.2">
      <c r="AT652"/>
      <c r="BD652"/>
      <c r="BE652"/>
      <c r="BF652"/>
      <c r="BG652"/>
      <c r="BH652"/>
      <c r="BI652"/>
      <c r="BJ652"/>
      <c r="BK652"/>
      <c r="BP652"/>
    </row>
    <row r="653" spans="46:68" x14ac:dyDescent="0.2">
      <c r="AT653"/>
      <c r="BD653"/>
      <c r="BE653"/>
      <c r="BF653"/>
      <c r="BG653"/>
      <c r="BH653"/>
      <c r="BI653"/>
      <c r="BJ653"/>
      <c r="BK653"/>
      <c r="BP653"/>
    </row>
    <row r="654" spans="46:68" x14ac:dyDescent="0.2">
      <c r="AT654"/>
      <c r="BD654"/>
      <c r="BE654"/>
      <c r="BF654"/>
      <c r="BG654"/>
      <c r="BH654"/>
      <c r="BI654"/>
      <c r="BJ654"/>
      <c r="BK654"/>
      <c r="BP654"/>
    </row>
    <row r="655" spans="46:68" x14ac:dyDescent="0.2">
      <c r="AT655"/>
      <c r="BD655"/>
      <c r="BE655"/>
      <c r="BF655"/>
      <c r="BG655"/>
      <c r="BH655"/>
      <c r="BI655"/>
      <c r="BJ655"/>
      <c r="BK655"/>
      <c r="BP655"/>
    </row>
    <row r="656" spans="46:68" x14ac:dyDescent="0.2">
      <c r="AT656"/>
      <c r="BD656"/>
      <c r="BE656"/>
      <c r="BF656"/>
      <c r="BG656"/>
      <c r="BH656"/>
      <c r="BI656"/>
      <c r="BJ656"/>
      <c r="BK656"/>
      <c r="BP656"/>
    </row>
    <row r="657" spans="46:68" x14ac:dyDescent="0.2">
      <c r="AT657"/>
      <c r="BD657"/>
      <c r="BE657"/>
      <c r="BF657"/>
      <c r="BG657"/>
      <c r="BH657"/>
      <c r="BI657"/>
      <c r="BJ657"/>
      <c r="BK657"/>
      <c r="BP657"/>
    </row>
    <row r="658" spans="46:68" x14ac:dyDescent="0.2">
      <c r="AT658"/>
      <c r="BD658"/>
      <c r="BE658"/>
      <c r="BF658"/>
      <c r="BG658"/>
      <c r="BH658"/>
      <c r="BI658"/>
      <c r="BJ658"/>
      <c r="BK658"/>
      <c r="BP658"/>
    </row>
    <row r="659" spans="46:68" x14ac:dyDescent="0.2">
      <c r="AT659"/>
      <c r="BD659"/>
      <c r="BE659"/>
      <c r="BF659"/>
      <c r="BG659"/>
      <c r="BH659"/>
      <c r="BI659"/>
      <c r="BJ659"/>
      <c r="BK659"/>
      <c r="BP659"/>
    </row>
    <row r="660" spans="46:68" x14ac:dyDescent="0.2">
      <c r="AT660"/>
      <c r="BD660"/>
      <c r="BE660"/>
      <c r="BF660"/>
      <c r="BG660"/>
      <c r="BH660"/>
      <c r="BI660"/>
      <c r="BJ660"/>
      <c r="BK660"/>
      <c r="BP660"/>
    </row>
    <row r="661" spans="46:68" x14ac:dyDescent="0.2">
      <c r="AT661"/>
      <c r="BD661"/>
      <c r="BE661"/>
      <c r="BF661"/>
      <c r="BG661"/>
      <c r="BH661"/>
      <c r="BI661"/>
      <c r="BJ661"/>
      <c r="BK661"/>
      <c r="BP661"/>
    </row>
    <row r="662" spans="46:68" x14ac:dyDescent="0.2">
      <c r="AT662"/>
      <c r="BD662"/>
      <c r="BE662"/>
      <c r="BF662"/>
      <c r="BG662"/>
      <c r="BH662"/>
      <c r="BI662"/>
      <c r="BJ662"/>
      <c r="BK662"/>
      <c r="BP662"/>
    </row>
    <row r="663" spans="46:68" x14ac:dyDescent="0.2">
      <c r="AT663"/>
      <c r="BD663"/>
      <c r="BE663"/>
      <c r="BF663"/>
      <c r="BG663"/>
      <c r="BH663"/>
      <c r="BI663"/>
      <c r="BJ663"/>
      <c r="BK663"/>
      <c r="BP663"/>
    </row>
    <row r="664" spans="46:68" x14ac:dyDescent="0.2">
      <c r="AT664"/>
      <c r="BD664"/>
      <c r="BE664"/>
      <c r="BF664"/>
      <c r="BG664"/>
      <c r="BH664"/>
      <c r="BI664"/>
      <c r="BJ664"/>
      <c r="BK664"/>
      <c r="BP664"/>
    </row>
    <row r="665" spans="46:68" x14ac:dyDescent="0.2">
      <c r="AT665"/>
      <c r="BD665"/>
      <c r="BE665"/>
      <c r="BF665"/>
      <c r="BG665"/>
      <c r="BH665"/>
      <c r="BI665"/>
      <c r="BJ665"/>
      <c r="BK665"/>
      <c r="BP665"/>
    </row>
    <row r="666" spans="46:68" x14ac:dyDescent="0.2">
      <c r="AT666"/>
      <c r="BD666"/>
      <c r="BE666"/>
      <c r="BF666"/>
      <c r="BG666"/>
      <c r="BH666"/>
      <c r="BI666"/>
      <c r="BJ666"/>
      <c r="BK666"/>
      <c r="BP666"/>
    </row>
    <row r="667" spans="46:68" x14ac:dyDescent="0.2">
      <c r="AT667"/>
      <c r="BD667"/>
      <c r="BE667"/>
      <c r="BF667"/>
      <c r="BG667"/>
      <c r="BH667"/>
      <c r="BI667"/>
      <c r="BJ667"/>
      <c r="BK667"/>
      <c r="BP667"/>
    </row>
    <row r="668" spans="46:68" x14ac:dyDescent="0.2">
      <c r="AT668"/>
      <c r="BD668"/>
      <c r="BE668"/>
      <c r="BF668"/>
      <c r="BG668"/>
      <c r="BH668"/>
      <c r="BI668"/>
      <c r="BJ668"/>
      <c r="BK668"/>
      <c r="BP668"/>
    </row>
    <row r="669" spans="46:68" x14ac:dyDescent="0.2">
      <c r="AT669"/>
      <c r="BD669"/>
      <c r="BE669"/>
      <c r="BF669"/>
      <c r="BG669"/>
      <c r="BH669"/>
      <c r="BI669"/>
      <c r="BJ669"/>
      <c r="BK669"/>
      <c r="BP669"/>
    </row>
    <row r="670" spans="46:68" x14ac:dyDescent="0.2">
      <c r="AT670"/>
      <c r="BD670"/>
      <c r="BE670"/>
      <c r="BF670"/>
      <c r="BG670"/>
      <c r="BH670"/>
      <c r="BI670"/>
      <c r="BJ670"/>
      <c r="BK670"/>
      <c r="BP670"/>
    </row>
    <row r="671" spans="46:68" x14ac:dyDescent="0.2">
      <c r="AT671"/>
      <c r="BD671"/>
      <c r="BE671"/>
      <c r="BF671"/>
      <c r="BG671"/>
      <c r="BH671"/>
      <c r="BI671"/>
      <c r="BJ671"/>
      <c r="BK671"/>
      <c r="BP671"/>
    </row>
    <row r="672" spans="46:68" x14ac:dyDescent="0.2">
      <c r="AT672"/>
      <c r="BD672"/>
      <c r="BE672"/>
      <c r="BF672"/>
      <c r="BG672"/>
      <c r="BH672"/>
      <c r="BI672"/>
      <c r="BJ672"/>
      <c r="BK672"/>
      <c r="BP672"/>
    </row>
    <row r="673" spans="46:68" x14ac:dyDescent="0.2">
      <c r="AT673"/>
      <c r="BD673"/>
      <c r="BE673"/>
      <c r="BF673"/>
      <c r="BG673"/>
      <c r="BH673"/>
      <c r="BI673"/>
      <c r="BJ673"/>
      <c r="BK673"/>
      <c r="BP673"/>
    </row>
    <row r="674" spans="46:68" x14ac:dyDescent="0.2">
      <c r="AT674"/>
      <c r="BD674"/>
      <c r="BE674"/>
      <c r="BF674"/>
      <c r="BG674"/>
      <c r="BH674"/>
      <c r="BI674"/>
      <c r="BJ674"/>
      <c r="BK674"/>
      <c r="BP674"/>
    </row>
    <row r="675" spans="46:68" x14ac:dyDescent="0.2">
      <c r="AT675"/>
      <c r="BD675"/>
      <c r="BE675"/>
      <c r="BF675"/>
      <c r="BG675"/>
      <c r="BH675"/>
      <c r="BI675"/>
      <c r="BJ675"/>
      <c r="BK675"/>
      <c r="BP675"/>
    </row>
    <row r="676" spans="46:68" x14ac:dyDescent="0.2">
      <c r="AT676"/>
      <c r="BD676"/>
      <c r="BE676"/>
      <c r="BF676"/>
      <c r="BG676"/>
      <c r="BH676"/>
      <c r="BI676"/>
      <c r="BJ676"/>
      <c r="BK676"/>
      <c r="BP676"/>
    </row>
    <row r="677" spans="46:68" x14ac:dyDescent="0.2">
      <c r="AT677"/>
      <c r="BD677"/>
      <c r="BE677"/>
      <c r="BF677"/>
      <c r="BG677"/>
      <c r="BH677"/>
      <c r="BI677"/>
      <c r="BJ677"/>
      <c r="BK677"/>
      <c r="BP677"/>
    </row>
    <row r="678" spans="46:68" x14ac:dyDescent="0.2">
      <c r="AT678"/>
      <c r="BD678"/>
      <c r="BE678"/>
      <c r="BF678"/>
      <c r="BG678"/>
      <c r="BH678"/>
      <c r="BI678"/>
      <c r="BJ678"/>
      <c r="BK678"/>
      <c r="BP678"/>
    </row>
    <row r="679" spans="46:68" x14ac:dyDescent="0.2">
      <c r="AT679"/>
      <c r="BD679"/>
      <c r="BE679"/>
      <c r="BF679"/>
      <c r="BG679"/>
      <c r="BH679"/>
      <c r="BI679"/>
      <c r="BJ679"/>
      <c r="BK679"/>
      <c r="BP679"/>
    </row>
    <row r="680" spans="46:68" x14ac:dyDescent="0.2">
      <c r="AT680"/>
      <c r="BD680"/>
      <c r="BE680"/>
      <c r="BF680"/>
      <c r="BG680"/>
      <c r="BH680"/>
      <c r="BI680"/>
      <c r="BJ680"/>
      <c r="BK680"/>
      <c r="BP680"/>
    </row>
    <row r="681" spans="46:68" x14ac:dyDescent="0.2">
      <c r="AT681"/>
      <c r="BD681"/>
      <c r="BE681"/>
      <c r="BF681"/>
      <c r="BG681"/>
      <c r="BH681"/>
      <c r="BI681"/>
      <c r="BJ681"/>
      <c r="BK681"/>
      <c r="BP681"/>
    </row>
    <row r="682" spans="46:68" x14ac:dyDescent="0.2">
      <c r="AT682"/>
      <c r="BD682"/>
      <c r="BE682"/>
      <c r="BF682"/>
      <c r="BG682"/>
      <c r="BH682"/>
      <c r="BI682"/>
      <c r="BJ682"/>
      <c r="BK682"/>
      <c r="BP682"/>
    </row>
    <row r="683" spans="46:68" x14ac:dyDescent="0.2">
      <c r="AT683"/>
      <c r="BD683"/>
      <c r="BE683"/>
      <c r="BF683"/>
      <c r="BG683"/>
      <c r="BH683"/>
      <c r="BI683"/>
      <c r="BJ683"/>
      <c r="BK683"/>
      <c r="BP683"/>
    </row>
    <row r="684" spans="46:68" x14ac:dyDescent="0.2">
      <c r="AT684"/>
      <c r="BD684"/>
      <c r="BE684"/>
      <c r="BF684"/>
      <c r="BG684"/>
      <c r="BH684"/>
      <c r="BI684"/>
      <c r="BJ684"/>
      <c r="BK684"/>
      <c r="BP684"/>
    </row>
    <row r="685" spans="46:68" x14ac:dyDescent="0.2">
      <c r="AT685"/>
      <c r="BD685"/>
      <c r="BE685"/>
      <c r="BF685"/>
      <c r="BG685"/>
      <c r="BH685"/>
      <c r="BI685"/>
      <c r="BJ685"/>
      <c r="BK685"/>
      <c r="BP685"/>
    </row>
    <row r="686" spans="46:68" x14ac:dyDescent="0.2">
      <c r="AT686"/>
      <c r="BD686"/>
      <c r="BE686"/>
      <c r="BF686"/>
      <c r="BG686"/>
      <c r="BH686"/>
      <c r="BI686"/>
      <c r="BJ686"/>
      <c r="BK686"/>
      <c r="BP686"/>
    </row>
    <row r="687" spans="46:68" x14ac:dyDescent="0.2">
      <c r="AT687"/>
      <c r="BD687"/>
      <c r="BE687"/>
      <c r="BF687"/>
      <c r="BG687"/>
      <c r="BH687"/>
      <c r="BI687"/>
      <c r="BJ687"/>
      <c r="BK687"/>
      <c r="BP687"/>
    </row>
    <row r="688" spans="46:68" x14ac:dyDescent="0.2">
      <c r="AT688"/>
      <c r="BD688"/>
      <c r="BE688"/>
      <c r="BF688"/>
      <c r="BG688"/>
      <c r="BH688"/>
      <c r="BI688"/>
      <c r="BJ688"/>
      <c r="BK688"/>
      <c r="BP688"/>
    </row>
    <row r="689" spans="46:68" x14ac:dyDescent="0.2">
      <c r="AT689"/>
      <c r="BD689"/>
      <c r="BE689"/>
      <c r="BF689"/>
      <c r="BG689"/>
      <c r="BH689"/>
      <c r="BI689"/>
      <c r="BJ689"/>
      <c r="BK689"/>
      <c r="BP689"/>
    </row>
    <row r="690" spans="46:68" x14ac:dyDescent="0.2">
      <c r="AT690"/>
      <c r="BD690"/>
      <c r="BE690"/>
      <c r="BF690"/>
      <c r="BG690"/>
      <c r="BH690"/>
      <c r="BI690"/>
      <c r="BJ690"/>
      <c r="BK690"/>
      <c r="BP690"/>
    </row>
    <row r="691" spans="46:68" x14ac:dyDescent="0.2">
      <c r="AT691"/>
      <c r="BD691"/>
      <c r="BE691"/>
      <c r="BF691"/>
      <c r="BG691"/>
      <c r="BH691"/>
      <c r="BI691"/>
      <c r="BJ691"/>
      <c r="BK691"/>
      <c r="BP691"/>
    </row>
    <row r="692" spans="46:68" x14ac:dyDescent="0.2">
      <c r="AT692"/>
      <c r="BD692"/>
      <c r="BE692"/>
      <c r="BF692"/>
      <c r="BG692"/>
      <c r="BH692"/>
      <c r="BI692"/>
      <c r="BJ692"/>
      <c r="BK692"/>
      <c r="BP692"/>
    </row>
    <row r="693" spans="46:68" x14ac:dyDescent="0.2">
      <c r="AT693"/>
      <c r="BD693"/>
      <c r="BE693"/>
      <c r="BF693"/>
      <c r="BG693"/>
      <c r="BH693"/>
      <c r="BI693"/>
      <c r="BJ693"/>
      <c r="BK693"/>
      <c r="BP693"/>
    </row>
    <row r="694" spans="46:68" x14ac:dyDescent="0.2">
      <c r="AT694"/>
      <c r="BD694"/>
      <c r="BE694"/>
      <c r="BF694"/>
      <c r="BG694"/>
      <c r="BH694"/>
      <c r="BI694"/>
      <c r="BJ694"/>
      <c r="BK694"/>
      <c r="BP694"/>
    </row>
    <row r="695" spans="46:68" x14ac:dyDescent="0.2">
      <c r="AT695"/>
      <c r="BD695"/>
      <c r="BE695"/>
      <c r="BF695"/>
      <c r="BG695"/>
      <c r="BH695"/>
      <c r="BI695"/>
      <c r="BJ695"/>
      <c r="BK695"/>
      <c r="BP695"/>
    </row>
    <row r="696" spans="46:68" x14ac:dyDescent="0.2">
      <c r="AT696"/>
      <c r="BD696"/>
      <c r="BE696"/>
      <c r="BF696"/>
      <c r="BG696"/>
      <c r="BH696"/>
      <c r="BI696"/>
      <c r="BJ696"/>
      <c r="BK696"/>
      <c r="BP696"/>
    </row>
    <row r="697" spans="46:68" x14ac:dyDescent="0.2">
      <c r="AT697"/>
      <c r="BD697"/>
      <c r="BE697"/>
      <c r="BF697"/>
      <c r="BG697"/>
      <c r="BH697"/>
      <c r="BI697"/>
      <c r="BJ697"/>
      <c r="BK697"/>
      <c r="BP697"/>
    </row>
    <row r="698" spans="46:68" x14ac:dyDescent="0.2">
      <c r="AT698"/>
      <c r="BD698"/>
      <c r="BE698"/>
      <c r="BF698"/>
      <c r="BG698"/>
      <c r="BH698"/>
      <c r="BI698"/>
      <c r="BJ698"/>
      <c r="BK698"/>
      <c r="BP698"/>
    </row>
    <row r="699" spans="46:68" x14ac:dyDescent="0.2">
      <c r="AT699"/>
      <c r="BD699"/>
      <c r="BE699"/>
      <c r="BF699"/>
      <c r="BG699"/>
      <c r="BH699"/>
      <c r="BI699"/>
      <c r="BJ699"/>
      <c r="BK699"/>
      <c r="BP699"/>
    </row>
    <row r="700" spans="46:68" x14ac:dyDescent="0.2">
      <c r="AT700"/>
      <c r="BD700"/>
      <c r="BE700"/>
      <c r="BF700"/>
      <c r="BG700"/>
      <c r="BH700"/>
      <c r="BI700"/>
      <c r="BJ700"/>
      <c r="BK700"/>
      <c r="BP700"/>
    </row>
    <row r="701" spans="46:68" x14ac:dyDescent="0.2">
      <c r="AT701"/>
      <c r="BD701"/>
      <c r="BE701"/>
      <c r="BF701"/>
      <c r="BG701"/>
      <c r="BH701"/>
      <c r="BI701"/>
      <c r="BJ701"/>
      <c r="BK701"/>
      <c r="BP701"/>
    </row>
    <row r="702" spans="46:68" x14ac:dyDescent="0.2">
      <c r="AT702"/>
      <c r="BD702"/>
      <c r="BE702"/>
      <c r="BF702"/>
      <c r="BG702"/>
      <c r="BH702"/>
      <c r="BI702"/>
      <c r="BJ702"/>
      <c r="BK702"/>
      <c r="BP702"/>
    </row>
    <row r="703" spans="46:68" x14ac:dyDescent="0.2">
      <c r="AT703"/>
      <c r="BD703"/>
      <c r="BE703"/>
      <c r="BF703"/>
      <c r="BG703"/>
      <c r="BH703"/>
      <c r="BI703"/>
      <c r="BJ703"/>
      <c r="BK703"/>
      <c r="BP703"/>
    </row>
    <row r="704" spans="46:68" x14ac:dyDescent="0.2">
      <c r="AT704"/>
      <c r="BD704"/>
      <c r="BE704"/>
      <c r="BF704"/>
      <c r="BG704"/>
      <c r="BH704"/>
      <c r="BI704"/>
      <c r="BJ704"/>
      <c r="BK704"/>
      <c r="BP704"/>
    </row>
    <row r="705" spans="46:68" x14ac:dyDescent="0.2">
      <c r="AT705"/>
      <c r="BD705"/>
      <c r="BE705"/>
      <c r="BF705"/>
      <c r="BG705"/>
      <c r="BH705"/>
      <c r="BI705"/>
      <c r="BJ705"/>
      <c r="BK705"/>
      <c r="BP705"/>
    </row>
    <row r="706" spans="46:68" x14ac:dyDescent="0.2">
      <c r="AT706"/>
      <c r="BD706"/>
      <c r="BE706"/>
      <c r="BF706"/>
      <c r="BG706"/>
      <c r="BH706"/>
      <c r="BI706"/>
      <c r="BJ706"/>
      <c r="BK706"/>
      <c r="BP706"/>
    </row>
    <row r="707" spans="46:68" x14ac:dyDescent="0.2">
      <c r="AT707"/>
      <c r="BD707"/>
      <c r="BE707"/>
      <c r="BF707"/>
      <c r="BG707"/>
      <c r="BH707"/>
      <c r="BI707"/>
      <c r="BJ707"/>
      <c r="BK707"/>
      <c r="BP707"/>
    </row>
    <row r="708" spans="46:68" x14ac:dyDescent="0.2">
      <c r="AT708"/>
      <c r="BD708"/>
      <c r="BE708"/>
      <c r="BF708"/>
      <c r="BG708"/>
      <c r="BH708"/>
      <c r="BI708"/>
      <c r="BJ708"/>
      <c r="BK708"/>
      <c r="BP708"/>
    </row>
    <row r="709" spans="46:68" x14ac:dyDescent="0.2">
      <c r="AT709"/>
      <c r="BD709"/>
      <c r="BE709"/>
      <c r="BF709"/>
      <c r="BG709"/>
      <c r="BH709"/>
      <c r="BI709"/>
      <c r="BJ709"/>
      <c r="BK709"/>
      <c r="BP709"/>
    </row>
    <row r="710" spans="46:68" x14ac:dyDescent="0.2">
      <c r="AT710"/>
      <c r="BD710"/>
      <c r="BE710"/>
      <c r="BF710"/>
      <c r="BG710"/>
      <c r="BH710"/>
      <c r="BI710"/>
      <c r="BJ710"/>
      <c r="BK710"/>
      <c r="BP710"/>
    </row>
    <row r="711" spans="46:68" x14ac:dyDescent="0.2">
      <c r="AT711"/>
      <c r="BD711"/>
      <c r="BE711"/>
      <c r="BF711"/>
      <c r="BG711"/>
      <c r="BH711"/>
      <c r="BI711"/>
      <c r="BJ711"/>
      <c r="BK711"/>
      <c r="BP711"/>
    </row>
    <row r="712" spans="46:68" x14ac:dyDescent="0.2">
      <c r="AT712"/>
      <c r="BD712"/>
      <c r="BE712"/>
      <c r="BF712"/>
      <c r="BG712"/>
      <c r="BH712"/>
      <c r="BI712"/>
      <c r="BJ712"/>
      <c r="BK712"/>
      <c r="BP712"/>
    </row>
    <row r="713" spans="46:68" x14ac:dyDescent="0.2">
      <c r="AT713"/>
      <c r="BD713"/>
      <c r="BE713"/>
      <c r="BF713"/>
      <c r="BG713"/>
      <c r="BH713"/>
      <c r="BI713"/>
      <c r="BJ713"/>
      <c r="BK713"/>
      <c r="BP713"/>
    </row>
    <row r="714" spans="46:68" x14ac:dyDescent="0.2">
      <c r="AT714"/>
      <c r="BD714"/>
      <c r="BE714"/>
      <c r="BF714"/>
      <c r="BG714"/>
      <c r="BH714"/>
      <c r="BI714"/>
      <c r="BJ714"/>
      <c r="BK714"/>
      <c r="BP714"/>
    </row>
    <row r="715" spans="46:68" x14ac:dyDescent="0.2">
      <c r="AT715"/>
      <c r="BD715"/>
      <c r="BE715"/>
      <c r="BF715"/>
      <c r="BG715"/>
      <c r="BH715"/>
      <c r="BI715"/>
      <c r="BJ715"/>
      <c r="BK715"/>
      <c r="BP715"/>
    </row>
    <row r="716" spans="46:68" x14ac:dyDescent="0.2">
      <c r="AT716"/>
      <c r="BD716"/>
      <c r="BE716"/>
      <c r="BF716"/>
      <c r="BG716"/>
      <c r="BH716"/>
      <c r="BI716"/>
      <c r="BJ716"/>
      <c r="BK716"/>
      <c r="BP716"/>
    </row>
    <row r="717" spans="46:68" x14ac:dyDescent="0.2">
      <c r="AT717"/>
      <c r="BD717"/>
      <c r="BE717"/>
      <c r="BF717"/>
      <c r="BG717"/>
      <c r="BH717"/>
      <c r="BI717"/>
      <c r="BJ717"/>
      <c r="BK717"/>
      <c r="BP717"/>
    </row>
    <row r="718" spans="46:68" x14ac:dyDescent="0.2">
      <c r="AT718"/>
      <c r="BD718"/>
      <c r="BE718"/>
      <c r="BF718"/>
      <c r="BG718"/>
      <c r="BH718"/>
      <c r="BI718"/>
      <c r="BJ718"/>
      <c r="BK718"/>
      <c r="BP718"/>
    </row>
    <row r="719" spans="46:68" x14ac:dyDescent="0.2">
      <c r="AT719"/>
      <c r="BD719"/>
      <c r="BE719"/>
      <c r="BF719"/>
      <c r="BG719"/>
      <c r="BH719"/>
      <c r="BI719"/>
      <c r="BJ719"/>
      <c r="BK719"/>
      <c r="BP719"/>
    </row>
    <row r="720" spans="46:68" x14ac:dyDescent="0.2">
      <c r="AT720"/>
      <c r="BD720"/>
      <c r="BE720"/>
      <c r="BF720"/>
      <c r="BG720"/>
      <c r="BH720"/>
      <c r="BI720"/>
      <c r="BJ720"/>
      <c r="BK720"/>
      <c r="BP720"/>
    </row>
    <row r="721" spans="46:68" x14ac:dyDescent="0.2">
      <c r="AT721"/>
      <c r="BD721"/>
      <c r="BE721"/>
      <c r="BF721"/>
      <c r="BG721"/>
      <c r="BH721"/>
      <c r="BI721"/>
      <c r="BJ721"/>
      <c r="BK721"/>
      <c r="BP721"/>
    </row>
    <row r="722" spans="46:68" x14ac:dyDescent="0.2">
      <c r="AT722"/>
      <c r="BD722"/>
      <c r="BE722"/>
      <c r="BF722"/>
      <c r="BG722"/>
      <c r="BH722"/>
      <c r="BI722"/>
      <c r="BJ722"/>
      <c r="BK722"/>
      <c r="BP722"/>
    </row>
    <row r="723" spans="46:68" x14ac:dyDescent="0.2">
      <c r="AT723"/>
      <c r="BD723"/>
      <c r="BE723"/>
      <c r="BF723"/>
      <c r="BG723"/>
      <c r="BH723"/>
      <c r="BI723"/>
      <c r="BJ723"/>
      <c r="BK723"/>
      <c r="BP723"/>
    </row>
    <row r="724" spans="46:68" x14ac:dyDescent="0.2">
      <c r="AT724"/>
      <c r="BD724"/>
      <c r="BE724"/>
      <c r="BF724"/>
      <c r="BG724"/>
      <c r="BH724"/>
      <c r="BI724"/>
      <c r="BJ724"/>
      <c r="BK724"/>
      <c r="BP724"/>
    </row>
    <row r="725" spans="46:68" x14ac:dyDescent="0.2">
      <c r="AT725"/>
      <c r="BD725"/>
      <c r="BE725"/>
      <c r="BF725"/>
      <c r="BG725"/>
      <c r="BH725"/>
      <c r="BI725"/>
      <c r="BJ725"/>
      <c r="BK725"/>
      <c r="BP725"/>
    </row>
    <row r="726" spans="46:68" x14ac:dyDescent="0.2">
      <c r="AT726"/>
      <c r="BD726"/>
      <c r="BE726"/>
      <c r="BF726"/>
      <c r="BG726"/>
      <c r="BH726"/>
      <c r="BI726"/>
      <c r="BJ726"/>
      <c r="BK726"/>
      <c r="BP726"/>
    </row>
    <row r="727" spans="46:68" x14ac:dyDescent="0.2">
      <c r="AT727"/>
      <c r="BD727"/>
      <c r="BE727"/>
      <c r="BF727"/>
      <c r="BG727"/>
      <c r="BH727"/>
      <c r="BI727"/>
      <c r="BJ727"/>
      <c r="BK727"/>
      <c r="BP727"/>
    </row>
    <row r="728" spans="46:68" x14ac:dyDescent="0.2">
      <c r="AT728"/>
      <c r="BD728"/>
      <c r="BE728"/>
      <c r="BF728"/>
      <c r="BG728"/>
      <c r="BH728"/>
      <c r="BI728"/>
      <c r="BJ728"/>
      <c r="BK728"/>
      <c r="BP728"/>
    </row>
    <row r="729" spans="46:68" x14ac:dyDescent="0.2">
      <c r="AT729"/>
      <c r="BD729"/>
      <c r="BE729"/>
      <c r="BF729"/>
      <c r="BG729"/>
      <c r="BH729"/>
      <c r="BI729"/>
      <c r="BJ729"/>
      <c r="BK729"/>
      <c r="BP729"/>
    </row>
    <row r="730" spans="46:68" x14ac:dyDescent="0.2">
      <c r="AT730"/>
      <c r="BD730"/>
      <c r="BE730"/>
      <c r="BF730"/>
      <c r="BG730"/>
      <c r="BH730"/>
      <c r="BI730"/>
      <c r="BJ730"/>
      <c r="BK730"/>
      <c r="BP730"/>
    </row>
    <row r="731" spans="46:68" x14ac:dyDescent="0.2">
      <c r="AT731"/>
      <c r="BD731"/>
      <c r="BE731"/>
      <c r="BF731"/>
      <c r="BG731"/>
      <c r="BH731"/>
      <c r="BI731"/>
      <c r="BJ731"/>
      <c r="BK731"/>
      <c r="BP731"/>
    </row>
    <row r="732" spans="46:68" x14ac:dyDescent="0.2">
      <c r="AT732"/>
      <c r="BD732"/>
      <c r="BE732"/>
      <c r="BF732"/>
      <c r="BG732"/>
      <c r="BH732"/>
      <c r="BI732"/>
      <c r="BJ732"/>
      <c r="BK732"/>
      <c r="BP732"/>
    </row>
    <row r="733" spans="46:68" x14ac:dyDescent="0.2">
      <c r="AT733"/>
      <c r="BD733"/>
      <c r="BE733"/>
      <c r="BF733"/>
      <c r="BG733"/>
      <c r="BH733"/>
      <c r="BI733"/>
      <c r="BJ733"/>
      <c r="BK733"/>
      <c r="BP733"/>
    </row>
    <row r="734" spans="46:68" x14ac:dyDescent="0.2">
      <c r="AT734"/>
      <c r="BD734"/>
      <c r="BE734"/>
      <c r="BF734"/>
      <c r="BG734"/>
      <c r="BH734"/>
      <c r="BI734"/>
      <c r="BJ734"/>
      <c r="BK734"/>
      <c r="BP734"/>
    </row>
    <row r="735" spans="46:68" x14ac:dyDescent="0.2">
      <c r="AT735"/>
      <c r="BD735"/>
      <c r="BE735"/>
      <c r="BF735"/>
      <c r="BG735"/>
      <c r="BH735"/>
      <c r="BI735"/>
      <c r="BJ735"/>
      <c r="BK735"/>
      <c r="BP735"/>
    </row>
    <row r="736" spans="46:68" x14ac:dyDescent="0.2">
      <c r="AT736"/>
      <c r="BD736"/>
      <c r="BE736"/>
      <c r="BF736"/>
      <c r="BG736"/>
      <c r="BH736"/>
      <c r="BI736"/>
      <c r="BJ736"/>
      <c r="BK736"/>
      <c r="BP736"/>
    </row>
    <row r="737" spans="46:68" x14ac:dyDescent="0.2">
      <c r="AT737"/>
      <c r="BD737"/>
      <c r="BE737"/>
      <c r="BF737"/>
      <c r="BG737"/>
      <c r="BH737"/>
      <c r="BI737"/>
      <c r="BJ737"/>
      <c r="BK737"/>
      <c r="BP737"/>
    </row>
    <row r="738" spans="46:68" x14ac:dyDescent="0.2">
      <c r="AT738"/>
      <c r="BD738"/>
      <c r="BE738"/>
      <c r="BF738"/>
      <c r="BG738"/>
      <c r="BH738"/>
      <c r="BI738"/>
      <c r="BJ738"/>
      <c r="BK738"/>
      <c r="BP738"/>
    </row>
    <row r="739" spans="46:68" x14ac:dyDescent="0.2">
      <c r="AT739"/>
      <c r="BD739"/>
      <c r="BE739"/>
      <c r="BF739"/>
      <c r="BG739"/>
      <c r="BH739"/>
      <c r="BI739"/>
      <c r="BJ739"/>
      <c r="BK739"/>
      <c r="BP739"/>
    </row>
    <row r="740" spans="46:68" x14ac:dyDescent="0.2">
      <c r="AT740"/>
      <c r="BD740"/>
      <c r="BE740"/>
      <c r="BF740"/>
      <c r="BG740"/>
      <c r="BH740"/>
      <c r="BI740"/>
      <c r="BJ740"/>
      <c r="BK740"/>
      <c r="BP740"/>
    </row>
    <row r="741" spans="46:68" x14ac:dyDescent="0.2">
      <c r="AT741"/>
      <c r="BD741"/>
      <c r="BE741"/>
      <c r="BF741"/>
      <c r="BG741"/>
      <c r="BH741"/>
      <c r="BI741"/>
      <c r="BJ741"/>
      <c r="BK741"/>
      <c r="BP741"/>
    </row>
    <row r="742" spans="46:68" x14ac:dyDescent="0.2">
      <c r="AT742"/>
      <c r="BD742"/>
      <c r="BE742"/>
      <c r="BF742"/>
      <c r="BG742"/>
      <c r="BH742"/>
      <c r="BI742"/>
      <c r="BJ742"/>
      <c r="BK742"/>
      <c r="BP742"/>
    </row>
    <row r="743" spans="46:68" x14ac:dyDescent="0.2">
      <c r="AT743"/>
      <c r="BD743"/>
      <c r="BE743"/>
      <c r="BF743"/>
      <c r="BG743"/>
      <c r="BH743"/>
      <c r="BI743"/>
      <c r="BJ743"/>
      <c r="BK743"/>
      <c r="BP743"/>
    </row>
    <row r="744" spans="46:68" x14ac:dyDescent="0.2">
      <c r="AT744"/>
      <c r="BD744"/>
      <c r="BE744"/>
      <c r="BF744"/>
      <c r="BG744"/>
      <c r="BH744"/>
      <c r="BI744"/>
      <c r="BJ744"/>
      <c r="BK744"/>
      <c r="BP744"/>
    </row>
    <row r="745" spans="46:68" x14ac:dyDescent="0.2">
      <c r="AT745"/>
      <c r="BD745"/>
      <c r="BE745"/>
      <c r="BF745"/>
      <c r="BG745"/>
      <c r="BH745"/>
      <c r="BI745"/>
      <c r="BJ745"/>
      <c r="BK745"/>
      <c r="BP745"/>
    </row>
    <row r="746" spans="46:68" x14ac:dyDescent="0.2">
      <c r="AT746"/>
      <c r="BD746"/>
      <c r="BE746"/>
      <c r="BF746"/>
      <c r="BG746"/>
      <c r="BH746"/>
      <c r="BI746"/>
      <c r="BJ746"/>
      <c r="BK746"/>
      <c r="BP746"/>
    </row>
    <row r="747" spans="46:68" x14ac:dyDescent="0.2">
      <c r="AT747"/>
      <c r="BD747"/>
      <c r="BE747"/>
      <c r="BF747"/>
      <c r="BG747"/>
      <c r="BH747"/>
      <c r="BI747"/>
      <c r="BJ747"/>
      <c r="BK747"/>
      <c r="BP747"/>
    </row>
    <row r="748" spans="46:68" x14ac:dyDescent="0.2">
      <c r="AT748"/>
      <c r="BD748"/>
      <c r="BE748"/>
      <c r="BF748"/>
      <c r="BG748"/>
      <c r="BH748"/>
      <c r="BI748"/>
      <c r="BJ748"/>
      <c r="BK748"/>
      <c r="BP748"/>
    </row>
    <row r="749" spans="46:68" x14ac:dyDescent="0.2">
      <c r="AT749"/>
      <c r="BD749"/>
      <c r="BE749"/>
      <c r="BF749"/>
      <c r="BG749"/>
      <c r="BH749"/>
      <c r="BI749"/>
      <c r="BJ749"/>
      <c r="BK749"/>
      <c r="BP749"/>
    </row>
    <row r="750" spans="46:68" x14ac:dyDescent="0.2">
      <c r="AT750"/>
      <c r="BD750"/>
      <c r="BE750"/>
      <c r="BF750"/>
      <c r="BG750"/>
      <c r="BH750"/>
      <c r="BI750"/>
      <c r="BJ750"/>
      <c r="BK750"/>
      <c r="BP750"/>
    </row>
    <row r="751" spans="46:68" x14ac:dyDescent="0.2">
      <c r="AT751"/>
      <c r="BD751"/>
      <c r="BE751"/>
      <c r="BF751"/>
      <c r="BG751"/>
      <c r="BH751"/>
      <c r="BI751"/>
      <c r="BJ751"/>
      <c r="BK751"/>
      <c r="BP751"/>
    </row>
    <row r="752" spans="46:68" x14ac:dyDescent="0.2">
      <c r="AT752"/>
      <c r="BD752"/>
      <c r="BE752"/>
      <c r="BF752"/>
      <c r="BG752"/>
      <c r="BH752"/>
      <c r="BI752"/>
      <c r="BJ752"/>
      <c r="BK752"/>
      <c r="BP752"/>
    </row>
    <row r="753" spans="46:68" x14ac:dyDescent="0.2">
      <c r="AT753"/>
      <c r="BD753"/>
      <c r="BE753"/>
      <c r="BF753"/>
      <c r="BG753"/>
      <c r="BH753"/>
      <c r="BI753"/>
      <c r="BJ753"/>
      <c r="BK753"/>
      <c r="BP753"/>
    </row>
    <row r="754" spans="46:68" x14ac:dyDescent="0.2">
      <c r="AT754"/>
      <c r="BD754"/>
      <c r="BE754"/>
      <c r="BF754"/>
      <c r="BG754"/>
      <c r="BH754"/>
      <c r="BI754"/>
      <c r="BJ754"/>
      <c r="BK754"/>
      <c r="BP754"/>
    </row>
    <row r="755" spans="46:68" x14ac:dyDescent="0.2">
      <c r="AT755"/>
      <c r="BD755"/>
      <c r="BE755"/>
      <c r="BF755"/>
      <c r="BG755"/>
      <c r="BH755"/>
      <c r="BI755"/>
      <c r="BJ755"/>
      <c r="BK755"/>
      <c r="BP755"/>
    </row>
    <row r="756" spans="46:68" x14ac:dyDescent="0.2">
      <c r="AT756"/>
      <c r="BD756"/>
      <c r="BE756"/>
      <c r="BF756"/>
      <c r="BG756"/>
      <c r="BH756"/>
      <c r="BI756"/>
      <c r="BJ756"/>
      <c r="BK756"/>
      <c r="BP756"/>
    </row>
    <row r="757" spans="46:68" x14ac:dyDescent="0.2">
      <c r="AT757"/>
      <c r="BD757"/>
      <c r="BE757"/>
      <c r="BF757"/>
      <c r="BG757"/>
      <c r="BH757"/>
      <c r="BI757"/>
      <c r="BJ757"/>
      <c r="BK757"/>
      <c r="BP757"/>
    </row>
    <row r="758" spans="46:68" x14ac:dyDescent="0.2">
      <c r="AT758"/>
      <c r="BD758"/>
      <c r="BE758"/>
      <c r="BF758"/>
      <c r="BG758"/>
      <c r="BH758"/>
      <c r="BI758"/>
      <c r="BJ758"/>
      <c r="BK758"/>
      <c r="BP758"/>
    </row>
    <row r="759" spans="46:68" x14ac:dyDescent="0.2">
      <c r="AT759"/>
      <c r="BD759"/>
      <c r="BE759"/>
      <c r="BF759"/>
      <c r="BG759"/>
      <c r="BH759"/>
      <c r="BI759"/>
      <c r="BJ759"/>
      <c r="BK759"/>
      <c r="BP759"/>
    </row>
    <row r="760" spans="46:68" x14ac:dyDescent="0.2">
      <c r="AT760"/>
      <c r="BD760"/>
      <c r="BE760"/>
      <c r="BF760"/>
      <c r="BG760"/>
      <c r="BH760"/>
      <c r="BI760"/>
      <c r="BJ760"/>
      <c r="BK760"/>
      <c r="BP760"/>
    </row>
    <row r="761" spans="46:68" x14ac:dyDescent="0.2">
      <c r="AT761"/>
      <c r="BD761"/>
      <c r="BE761"/>
      <c r="BF761"/>
      <c r="BG761"/>
      <c r="BH761"/>
      <c r="BI761"/>
      <c r="BJ761"/>
      <c r="BK761"/>
      <c r="BP761"/>
    </row>
    <row r="762" spans="46:68" x14ac:dyDescent="0.2">
      <c r="AT762"/>
      <c r="BD762"/>
      <c r="BE762"/>
      <c r="BF762"/>
      <c r="BG762"/>
      <c r="BH762"/>
      <c r="BI762"/>
      <c r="BJ762"/>
      <c r="BK762"/>
      <c r="BP762"/>
    </row>
    <row r="763" spans="46:68" x14ac:dyDescent="0.2">
      <c r="AT763"/>
      <c r="BD763"/>
      <c r="BE763"/>
      <c r="BF763"/>
      <c r="BG763"/>
      <c r="BH763"/>
      <c r="BI763"/>
      <c r="BJ763"/>
      <c r="BK763"/>
      <c r="BP763"/>
    </row>
    <row r="764" spans="46:68" x14ac:dyDescent="0.2">
      <c r="AT764"/>
      <c r="BD764"/>
      <c r="BE764"/>
      <c r="BF764"/>
      <c r="BG764"/>
      <c r="BH764"/>
      <c r="BI764"/>
      <c r="BJ764"/>
      <c r="BK764"/>
      <c r="BP764"/>
    </row>
    <row r="765" spans="46:68" x14ac:dyDescent="0.2">
      <c r="AT765"/>
      <c r="BD765"/>
      <c r="BE765"/>
      <c r="BF765"/>
      <c r="BG765"/>
      <c r="BH765"/>
      <c r="BI765"/>
      <c r="BJ765"/>
      <c r="BK765"/>
      <c r="BP765"/>
    </row>
    <row r="766" spans="46:68" x14ac:dyDescent="0.2">
      <c r="AT766"/>
      <c r="BD766"/>
      <c r="BE766"/>
      <c r="BF766"/>
      <c r="BG766"/>
      <c r="BH766"/>
      <c r="BI766"/>
      <c r="BJ766"/>
      <c r="BK766"/>
      <c r="BP766"/>
    </row>
    <row r="767" spans="46:68" x14ac:dyDescent="0.2">
      <c r="AT767"/>
      <c r="BD767"/>
      <c r="BE767"/>
      <c r="BF767"/>
      <c r="BG767"/>
      <c r="BH767"/>
      <c r="BI767"/>
      <c r="BJ767"/>
      <c r="BK767"/>
      <c r="BP767"/>
    </row>
    <row r="768" spans="46:68" x14ac:dyDescent="0.2">
      <c r="AT768"/>
      <c r="BD768"/>
      <c r="BE768"/>
      <c r="BF768"/>
      <c r="BG768"/>
      <c r="BH768"/>
      <c r="BI768"/>
      <c r="BJ768"/>
      <c r="BK768"/>
      <c r="BP768"/>
    </row>
    <row r="769" spans="46:68" x14ac:dyDescent="0.2">
      <c r="AT769"/>
      <c r="BD769"/>
      <c r="BE769"/>
      <c r="BF769"/>
      <c r="BG769"/>
      <c r="BH769"/>
      <c r="BI769"/>
      <c r="BJ769"/>
      <c r="BK769"/>
      <c r="BP769"/>
    </row>
    <row r="770" spans="46:68" x14ac:dyDescent="0.2">
      <c r="AT770"/>
      <c r="BD770"/>
      <c r="BE770"/>
      <c r="BF770"/>
      <c r="BG770"/>
      <c r="BH770"/>
      <c r="BI770"/>
      <c r="BJ770"/>
      <c r="BK770"/>
      <c r="BP770"/>
    </row>
    <row r="771" spans="46:68" x14ac:dyDescent="0.2">
      <c r="AT771"/>
      <c r="BD771"/>
      <c r="BE771"/>
      <c r="BF771"/>
      <c r="BG771"/>
      <c r="BH771"/>
      <c r="BI771"/>
      <c r="BJ771"/>
      <c r="BK771"/>
      <c r="BP771"/>
    </row>
    <row r="772" spans="46:68" x14ac:dyDescent="0.2">
      <c r="AT772"/>
      <c r="BD772"/>
      <c r="BE772"/>
      <c r="BF772"/>
      <c r="BG772"/>
      <c r="BH772"/>
      <c r="BI772"/>
      <c r="BJ772"/>
      <c r="BK772"/>
      <c r="BP772"/>
    </row>
    <row r="773" spans="46:68" x14ac:dyDescent="0.2">
      <c r="AT773"/>
      <c r="BD773"/>
      <c r="BE773"/>
      <c r="BF773"/>
      <c r="BG773"/>
      <c r="BH773"/>
      <c r="BI773"/>
      <c r="BJ773"/>
      <c r="BK773"/>
      <c r="BP773"/>
    </row>
    <row r="774" spans="46:68" x14ac:dyDescent="0.2">
      <c r="AT774"/>
      <c r="BD774"/>
      <c r="BE774"/>
      <c r="BF774"/>
      <c r="BG774"/>
      <c r="BH774"/>
      <c r="BI774"/>
      <c r="BJ774"/>
      <c r="BK774"/>
      <c r="BP774"/>
    </row>
    <row r="775" spans="46:68" x14ac:dyDescent="0.2">
      <c r="AT775"/>
      <c r="BD775"/>
      <c r="BE775"/>
      <c r="BF775"/>
      <c r="BG775"/>
      <c r="BH775"/>
      <c r="BI775"/>
      <c r="BJ775"/>
      <c r="BK775"/>
      <c r="BP775"/>
    </row>
    <row r="776" spans="46:68" x14ac:dyDescent="0.2">
      <c r="AT776"/>
      <c r="BD776"/>
      <c r="BE776"/>
      <c r="BF776"/>
      <c r="BG776"/>
      <c r="BH776"/>
      <c r="BI776"/>
      <c r="BJ776"/>
      <c r="BK776"/>
      <c r="BP776"/>
    </row>
    <row r="777" spans="46:68" x14ac:dyDescent="0.2">
      <c r="AT777"/>
      <c r="BD777"/>
      <c r="BE777"/>
      <c r="BF777"/>
      <c r="BG777"/>
      <c r="BH777"/>
      <c r="BI777"/>
      <c r="BJ777"/>
      <c r="BK777"/>
      <c r="BP777"/>
    </row>
    <row r="778" spans="46:68" x14ac:dyDescent="0.2">
      <c r="AT778"/>
      <c r="BD778"/>
      <c r="BE778"/>
      <c r="BF778"/>
      <c r="BG778"/>
      <c r="BH778"/>
      <c r="BI778"/>
      <c r="BJ778"/>
      <c r="BK778"/>
      <c r="BP778"/>
    </row>
    <row r="779" spans="46:68" x14ac:dyDescent="0.2">
      <c r="AT779"/>
      <c r="BD779"/>
      <c r="BE779"/>
      <c r="BF779"/>
      <c r="BG779"/>
      <c r="BH779"/>
      <c r="BI779"/>
      <c r="BJ779"/>
      <c r="BK779"/>
      <c r="BP779"/>
    </row>
    <row r="780" spans="46:68" x14ac:dyDescent="0.2">
      <c r="AT780"/>
      <c r="BD780"/>
      <c r="BE780"/>
      <c r="BF780"/>
      <c r="BG780"/>
      <c r="BH780"/>
      <c r="BI780"/>
      <c r="BJ780"/>
      <c r="BK780"/>
      <c r="BP780"/>
    </row>
    <row r="781" spans="46:68" x14ac:dyDescent="0.2">
      <c r="AT781"/>
      <c r="BD781"/>
      <c r="BE781"/>
      <c r="BF781"/>
      <c r="BG781"/>
      <c r="BH781"/>
      <c r="BI781"/>
      <c r="BJ781"/>
      <c r="BK781"/>
      <c r="BP781"/>
    </row>
    <row r="782" spans="46:68" x14ac:dyDescent="0.2">
      <c r="AT782"/>
      <c r="BD782"/>
      <c r="BE782"/>
      <c r="BF782"/>
      <c r="BG782"/>
      <c r="BH782"/>
      <c r="BI782"/>
      <c r="BJ782"/>
      <c r="BK782"/>
      <c r="BP782"/>
    </row>
    <row r="783" spans="46:68" x14ac:dyDescent="0.2">
      <c r="AT783"/>
      <c r="BD783"/>
      <c r="BE783"/>
      <c r="BF783"/>
      <c r="BG783"/>
      <c r="BH783"/>
      <c r="BI783"/>
      <c r="BJ783"/>
      <c r="BK783"/>
      <c r="BP783"/>
    </row>
    <row r="784" spans="46:68" x14ac:dyDescent="0.2">
      <c r="AT784"/>
      <c r="BD784"/>
      <c r="BE784"/>
      <c r="BF784"/>
      <c r="BG784"/>
      <c r="BH784"/>
      <c r="BI784"/>
      <c r="BJ784"/>
      <c r="BK784"/>
      <c r="BP784"/>
    </row>
    <row r="785" spans="56:68" x14ac:dyDescent="0.2">
      <c r="BD785"/>
      <c r="BE785"/>
      <c r="BF785"/>
      <c r="BG785"/>
      <c r="BH785"/>
      <c r="BI785"/>
      <c r="BJ785"/>
      <c r="BK785"/>
      <c r="BP785"/>
    </row>
    <row r="786" spans="56:68" x14ac:dyDescent="0.2">
      <c r="BD786"/>
      <c r="BE786"/>
      <c r="BF786"/>
      <c r="BG786"/>
      <c r="BH786"/>
      <c r="BI786"/>
      <c r="BJ786"/>
      <c r="BK786"/>
      <c r="BP786"/>
    </row>
    <row r="787" spans="56:68" x14ac:dyDescent="0.2">
      <c r="BD787"/>
      <c r="BE787"/>
      <c r="BF787"/>
      <c r="BG787"/>
      <c r="BH787"/>
      <c r="BI787"/>
      <c r="BJ787"/>
      <c r="BK787"/>
      <c r="BP787"/>
    </row>
    <row r="788" spans="56:68" x14ac:dyDescent="0.2">
      <c r="BD788"/>
      <c r="BE788"/>
      <c r="BF788"/>
      <c r="BG788"/>
      <c r="BH788"/>
      <c r="BI788"/>
      <c r="BJ788"/>
      <c r="BK788"/>
      <c r="BP788"/>
    </row>
    <row r="789" spans="56:68" x14ac:dyDescent="0.2">
      <c r="BD789"/>
      <c r="BE789"/>
      <c r="BF789"/>
      <c r="BG789"/>
      <c r="BH789"/>
      <c r="BI789"/>
      <c r="BJ789"/>
      <c r="BK789"/>
      <c r="BP789"/>
    </row>
    <row r="790" spans="56:68" x14ac:dyDescent="0.2">
      <c r="BD790"/>
      <c r="BE790"/>
      <c r="BF790"/>
      <c r="BG790"/>
      <c r="BH790"/>
      <c r="BI790"/>
      <c r="BJ790"/>
      <c r="BK790"/>
      <c r="BP790"/>
    </row>
    <row r="791" spans="56:68" x14ac:dyDescent="0.2">
      <c r="BD791"/>
      <c r="BE791"/>
      <c r="BF791"/>
      <c r="BG791"/>
      <c r="BH791"/>
      <c r="BI791"/>
      <c r="BJ791"/>
      <c r="BK791"/>
      <c r="BP791"/>
    </row>
    <row r="792" spans="56:68" x14ac:dyDescent="0.2">
      <c r="BD792"/>
      <c r="BE792"/>
      <c r="BF792"/>
      <c r="BG792"/>
      <c r="BH792"/>
      <c r="BI792"/>
      <c r="BJ792"/>
      <c r="BK792"/>
      <c r="BP792"/>
    </row>
    <row r="793" spans="56:68" x14ac:dyDescent="0.2">
      <c r="BD793"/>
      <c r="BE793"/>
      <c r="BF793"/>
      <c r="BG793"/>
      <c r="BH793"/>
      <c r="BI793"/>
      <c r="BJ793"/>
      <c r="BK793"/>
      <c r="BP793"/>
    </row>
    <row r="794" spans="56:68" x14ac:dyDescent="0.2">
      <c r="BD794"/>
      <c r="BE794"/>
      <c r="BF794"/>
      <c r="BG794"/>
      <c r="BH794"/>
      <c r="BI794"/>
      <c r="BJ794"/>
      <c r="BK794"/>
      <c r="BP794"/>
    </row>
    <row r="795" spans="56:68" x14ac:dyDescent="0.2">
      <c r="BD795"/>
      <c r="BE795"/>
      <c r="BF795"/>
      <c r="BG795"/>
      <c r="BH795"/>
      <c r="BI795"/>
      <c r="BJ795"/>
      <c r="BK795"/>
      <c r="BP795"/>
    </row>
    <row r="796" spans="56:68" x14ac:dyDescent="0.2">
      <c r="BD796"/>
      <c r="BE796"/>
      <c r="BF796"/>
      <c r="BG796"/>
      <c r="BH796"/>
      <c r="BI796"/>
      <c r="BJ796"/>
      <c r="BK796"/>
      <c r="BP796"/>
    </row>
    <row r="797" spans="56:68" x14ac:dyDescent="0.2">
      <c r="BD797"/>
      <c r="BE797"/>
      <c r="BF797"/>
      <c r="BG797"/>
      <c r="BH797"/>
      <c r="BI797"/>
      <c r="BJ797"/>
      <c r="BK797"/>
      <c r="BP797"/>
    </row>
    <row r="798" spans="56:68" x14ac:dyDescent="0.2">
      <c r="BD798"/>
      <c r="BE798"/>
      <c r="BF798"/>
      <c r="BG798"/>
      <c r="BH798"/>
      <c r="BI798"/>
      <c r="BJ798"/>
      <c r="BK798"/>
      <c r="BP798"/>
    </row>
    <row r="799" spans="56:68" x14ac:dyDescent="0.2">
      <c r="BD799"/>
      <c r="BE799"/>
      <c r="BF799"/>
      <c r="BG799"/>
      <c r="BH799"/>
      <c r="BI799"/>
      <c r="BJ799"/>
      <c r="BK799"/>
      <c r="BP799"/>
    </row>
    <row r="800" spans="56:68" x14ac:dyDescent="0.2">
      <c r="BD800"/>
      <c r="BE800"/>
      <c r="BF800"/>
      <c r="BG800"/>
      <c r="BH800"/>
      <c r="BI800"/>
      <c r="BJ800"/>
      <c r="BK800"/>
      <c r="BP800"/>
    </row>
    <row r="801" spans="56:69" x14ac:dyDescent="0.2">
      <c r="BD801"/>
      <c r="BE801"/>
      <c r="BF801"/>
      <c r="BG801"/>
      <c r="BH801"/>
      <c r="BI801"/>
      <c r="BJ801"/>
      <c r="BK801"/>
      <c r="BP801"/>
    </row>
    <row r="802" spans="56:69" x14ac:dyDescent="0.2">
      <c r="BD802"/>
      <c r="BE802"/>
      <c r="BF802"/>
      <c r="BG802"/>
      <c r="BH802"/>
      <c r="BI802"/>
      <c r="BJ802"/>
      <c r="BK802"/>
      <c r="BP802"/>
    </row>
    <row r="803" spans="56:69" x14ac:dyDescent="0.2">
      <c r="BD803"/>
      <c r="BE803"/>
      <c r="BF803"/>
      <c r="BG803"/>
      <c r="BH803"/>
      <c r="BI803"/>
      <c r="BJ803"/>
      <c r="BK803"/>
      <c r="BP803"/>
    </row>
    <row r="804" spans="56:69" x14ac:dyDescent="0.2">
      <c r="BD804"/>
      <c r="BE804"/>
      <c r="BF804"/>
      <c r="BG804"/>
      <c r="BH804"/>
      <c r="BI804"/>
      <c r="BJ804"/>
      <c r="BK804"/>
      <c r="BP804"/>
    </row>
    <row r="805" spans="56:69" x14ac:dyDescent="0.2">
      <c r="BD805"/>
      <c r="BE805"/>
      <c r="BF805"/>
      <c r="BG805"/>
      <c r="BH805"/>
      <c r="BI805"/>
      <c r="BJ805"/>
      <c r="BK805"/>
      <c r="BP805"/>
    </row>
    <row r="806" spans="56:69" x14ac:dyDescent="0.2">
      <c r="BD806"/>
      <c r="BE806"/>
      <c r="BF806"/>
      <c r="BG806"/>
      <c r="BH806"/>
      <c r="BI806"/>
      <c r="BJ806"/>
      <c r="BK806"/>
      <c r="BP806"/>
    </row>
    <row r="807" spans="56:69" x14ac:dyDescent="0.2">
      <c r="BD807"/>
      <c r="BE807"/>
      <c r="BF807"/>
      <c r="BG807"/>
      <c r="BH807"/>
      <c r="BI807"/>
      <c r="BJ807"/>
      <c r="BK807"/>
      <c r="BP807"/>
    </row>
    <row r="808" spans="56:69" x14ac:dyDescent="0.2">
      <c r="BD808"/>
      <c r="BE808"/>
      <c r="BF808"/>
      <c r="BG808"/>
      <c r="BH808"/>
      <c r="BI808"/>
      <c r="BJ808"/>
      <c r="BK808"/>
      <c r="BP808"/>
    </row>
    <row r="809" spans="56:69" x14ac:dyDescent="0.2">
      <c r="BD809"/>
      <c r="BE809"/>
      <c r="BF809"/>
      <c r="BG809"/>
      <c r="BH809"/>
      <c r="BI809"/>
      <c r="BJ809"/>
      <c r="BK809"/>
      <c r="BP809"/>
    </row>
    <row r="810" spans="56:69" x14ac:dyDescent="0.2">
      <c r="BD810"/>
      <c r="BE810"/>
      <c r="BF810"/>
      <c r="BG810"/>
      <c r="BH810"/>
      <c r="BI810"/>
      <c r="BJ810"/>
      <c r="BK810"/>
      <c r="BP810"/>
      <c r="BQ810"/>
    </row>
    <row r="811" spans="56:69" x14ac:dyDescent="0.2">
      <c r="BD811"/>
      <c r="BE811"/>
      <c r="BF811"/>
      <c r="BG811"/>
      <c r="BH811"/>
      <c r="BI811"/>
      <c r="BJ811"/>
      <c r="BK811"/>
      <c r="BP811"/>
      <c r="BQ811"/>
    </row>
    <row r="812" spans="56:69" x14ac:dyDescent="0.2">
      <c r="BD812"/>
      <c r="BE812"/>
      <c r="BF812"/>
      <c r="BG812"/>
      <c r="BH812"/>
      <c r="BI812"/>
      <c r="BJ812"/>
      <c r="BK812"/>
      <c r="BP812"/>
      <c r="BQ812"/>
    </row>
    <row r="813" spans="56:69" x14ac:dyDescent="0.2">
      <c r="BD813"/>
      <c r="BE813"/>
      <c r="BF813"/>
      <c r="BG813"/>
      <c r="BH813"/>
      <c r="BI813"/>
      <c r="BJ813"/>
      <c r="BK813"/>
      <c r="BP813"/>
      <c r="BQ813"/>
    </row>
    <row r="814" spans="56:69" x14ac:dyDescent="0.2">
      <c r="BD814"/>
      <c r="BE814"/>
      <c r="BF814"/>
      <c r="BG814"/>
      <c r="BH814"/>
      <c r="BI814"/>
      <c r="BJ814"/>
      <c r="BK814"/>
      <c r="BP814"/>
      <c r="BQ814"/>
    </row>
    <row r="815" spans="56:69" x14ac:dyDescent="0.2">
      <c r="BD815"/>
      <c r="BE815"/>
      <c r="BF815"/>
      <c r="BG815"/>
      <c r="BH815"/>
      <c r="BI815"/>
      <c r="BJ815"/>
      <c r="BK815"/>
      <c r="BP815"/>
      <c r="BQ815"/>
    </row>
    <row r="816" spans="56:69" x14ac:dyDescent="0.2">
      <c r="BD816"/>
      <c r="BE816"/>
      <c r="BF816"/>
      <c r="BG816"/>
      <c r="BH816"/>
      <c r="BI816"/>
      <c r="BJ816"/>
      <c r="BK816"/>
      <c r="BP816"/>
      <c r="BQ816"/>
    </row>
    <row r="817" spans="56:69" x14ac:dyDescent="0.2">
      <c r="BD817"/>
      <c r="BE817"/>
      <c r="BF817"/>
      <c r="BG817"/>
      <c r="BH817"/>
      <c r="BI817"/>
      <c r="BJ817"/>
      <c r="BK817"/>
      <c r="BP817"/>
      <c r="BQ817"/>
    </row>
    <row r="818" spans="56:69" x14ac:dyDescent="0.2">
      <c r="BD818"/>
      <c r="BE818"/>
      <c r="BF818"/>
      <c r="BG818"/>
      <c r="BH818"/>
      <c r="BI818"/>
      <c r="BJ818"/>
      <c r="BK818"/>
      <c r="BP818"/>
      <c r="BQ818"/>
    </row>
    <row r="819" spans="56:69" x14ac:dyDescent="0.2">
      <c r="BD819"/>
      <c r="BE819"/>
      <c r="BF819"/>
      <c r="BG819"/>
      <c r="BH819"/>
      <c r="BI819"/>
      <c r="BJ819"/>
      <c r="BK819"/>
      <c r="BP819"/>
      <c r="BQ819"/>
    </row>
    <row r="820" spans="56:69" x14ac:dyDescent="0.2">
      <c r="BD820"/>
      <c r="BE820"/>
      <c r="BF820"/>
      <c r="BG820"/>
      <c r="BH820"/>
      <c r="BI820"/>
      <c r="BJ820"/>
      <c r="BK820"/>
      <c r="BP820"/>
      <c r="BQ820"/>
    </row>
    <row r="821" spans="56:69" x14ac:dyDescent="0.2">
      <c r="BD821"/>
      <c r="BE821"/>
      <c r="BF821"/>
      <c r="BG821"/>
      <c r="BH821"/>
      <c r="BI821"/>
      <c r="BJ821"/>
      <c r="BK821"/>
      <c r="BP821"/>
      <c r="BQ821"/>
    </row>
    <row r="822" spans="56:69" x14ac:dyDescent="0.2">
      <c r="BD822"/>
      <c r="BE822"/>
      <c r="BF822"/>
      <c r="BG822"/>
      <c r="BH822"/>
      <c r="BI822"/>
      <c r="BJ822"/>
      <c r="BK822"/>
      <c r="BP822"/>
      <c r="BQ822"/>
    </row>
    <row r="823" spans="56:69" x14ac:dyDescent="0.2">
      <c r="BD823"/>
      <c r="BE823"/>
      <c r="BF823"/>
      <c r="BG823"/>
      <c r="BH823"/>
      <c r="BI823"/>
      <c r="BJ823"/>
      <c r="BK823"/>
      <c r="BP823"/>
      <c r="BQ823"/>
    </row>
    <row r="824" spans="56:69" x14ac:dyDescent="0.2">
      <c r="BD824"/>
      <c r="BE824"/>
      <c r="BF824"/>
      <c r="BG824"/>
      <c r="BH824"/>
      <c r="BI824"/>
      <c r="BJ824"/>
      <c r="BK824"/>
      <c r="BP824"/>
      <c r="BQ824"/>
    </row>
    <row r="825" spans="56:69" x14ac:dyDescent="0.2">
      <c r="BD825"/>
      <c r="BE825"/>
      <c r="BF825"/>
      <c r="BG825"/>
      <c r="BH825"/>
      <c r="BI825"/>
      <c r="BJ825"/>
      <c r="BK825"/>
      <c r="BP825"/>
      <c r="BQ825"/>
    </row>
    <row r="826" spans="56:69" x14ac:dyDescent="0.2">
      <c r="BD826"/>
      <c r="BE826"/>
      <c r="BF826"/>
      <c r="BG826"/>
      <c r="BH826"/>
      <c r="BI826"/>
      <c r="BJ826"/>
      <c r="BK826"/>
      <c r="BP826"/>
      <c r="BQ826"/>
    </row>
    <row r="827" spans="56:69" x14ac:dyDescent="0.2">
      <c r="BD827"/>
      <c r="BE827"/>
      <c r="BF827"/>
      <c r="BG827"/>
      <c r="BH827"/>
      <c r="BI827"/>
      <c r="BJ827"/>
      <c r="BK827"/>
      <c r="BP827"/>
      <c r="BQ827"/>
    </row>
    <row r="828" spans="56:69" x14ac:dyDescent="0.2">
      <c r="BD828"/>
      <c r="BE828"/>
      <c r="BF828"/>
      <c r="BG828"/>
      <c r="BH828"/>
      <c r="BI828"/>
      <c r="BJ828"/>
      <c r="BK828"/>
      <c r="BP828"/>
      <c r="BQ828"/>
    </row>
    <row r="829" spans="56:69" x14ac:dyDescent="0.2">
      <c r="BD829"/>
      <c r="BE829"/>
      <c r="BF829"/>
      <c r="BG829"/>
      <c r="BH829"/>
      <c r="BI829"/>
      <c r="BJ829"/>
      <c r="BK829"/>
      <c r="BP829"/>
      <c r="BQ829"/>
    </row>
    <row r="830" spans="56:69" x14ac:dyDescent="0.2">
      <c r="BD830"/>
      <c r="BE830"/>
      <c r="BF830"/>
      <c r="BG830"/>
      <c r="BH830"/>
      <c r="BI830"/>
      <c r="BJ830"/>
      <c r="BK830"/>
      <c r="BP830"/>
      <c r="BQ830"/>
    </row>
    <row r="831" spans="56:69" x14ac:dyDescent="0.2">
      <c r="BD831"/>
      <c r="BE831"/>
      <c r="BF831"/>
      <c r="BG831"/>
      <c r="BH831"/>
      <c r="BI831"/>
      <c r="BJ831"/>
      <c r="BK831"/>
      <c r="BP831"/>
      <c r="BQ831"/>
    </row>
    <row r="832" spans="56:69" x14ac:dyDescent="0.2">
      <c r="BD832"/>
      <c r="BE832"/>
      <c r="BF832"/>
      <c r="BG832"/>
      <c r="BH832"/>
      <c r="BI832"/>
      <c r="BJ832"/>
      <c r="BK832"/>
      <c r="BP832"/>
      <c r="BQ832"/>
    </row>
    <row r="833" spans="56:69" x14ac:dyDescent="0.2">
      <c r="BD833"/>
      <c r="BE833"/>
      <c r="BF833"/>
      <c r="BG833"/>
      <c r="BH833"/>
      <c r="BI833"/>
      <c r="BJ833"/>
      <c r="BK833"/>
      <c r="BP833"/>
      <c r="BQ833"/>
    </row>
    <row r="834" spans="56:69" x14ac:dyDescent="0.2">
      <c r="BD834"/>
      <c r="BE834"/>
      <c r="BF834"/>
      <c r="BG834"/>
      <c r="BH834"/>
      <c r="BI834"/>
      <c r="BJ834"/>
      <c r="BK834"/>
      <c r="BP834"/>
      <c r="BQ834"/>
    </row>
    <row r="835" spans="56:69" x14ac:dyDescent="0.2">
      <c r="BD835"/>
      <c r="BE835"/>
      <c r="BF835"/>
      <c r="BG835"/>
      <c r="BH835"/>
      <c r="BI835"/>
      <c r="BJ835"/>
      <c r="BK835"/>
      <c r="BP835"/>
      <c r="BQ835"/>
    </row>
    <row r="836" spans="56:69" x14ac:dyDescent="0.2">
      <c r="BD836"/>
      <c r="BE836"/>
      <c r="BF836"/>
      <c r="BG836"/>
      <c r="BH836"/>
      <c r="BI836"/>
      <c r="BJ836"/>
      <c r="BK836"/>
      <c r="BP836"/>
      <c r="BQ836"/>
    </row>
    <row r="837" spans="56:69" x14ac:dyDescent="0.2">
      <c r="BD837"/>
      <c r="BE837"/>
      <c r="BF837"/>
      <c r="BG837"/>
      <c r="BH837"/>
      <c r="BI837"/>
      <c r="BJ837"/>
      <c r="BK837"/>
      <c r="BP837"/>
      <c r="BQ837"/>
    </row>
    <row r="838" spans="56:69" x14ac:dyDescent="0.2">
      <c r="BD838"/>
      <c r="BE838"/>
      <c r="BF838"/>
      <c r="BG838"/>
      <c r="BH838"/>
      <c r="BI838"/>
      <c r="BJ838"/>
      <c r="BK838"/>
      <c r="BP838"/>
      <c r="BQ838"/>
    </row>
    <row r="839" spans="56:69" x14ac:dyDescent="0.2">
      <c r="BD839"/>
      <c r="BE839"/>
      <c r="BF839"/>
      <c r="BG839"/>
      <c r="BH839"/>
      <c r="BI839"/>
      <c r="BJ839"/>
      <c r="BK839"/>
      <c r="BP839"/>
      <c r="BQ839"/>
    </row>
    <row r="840" spans="56:69" x14ac:dyDescent="0.2">
      <c r="BD840"/>
      <c r="BE840"/>
      <c r="BF840"/>
      <c r="BG840"/>
      <c r="BH840"/>
      <c r="BI840"/>
      <c r="BJ840"/>
      <c r="BK840"/>
      <c r="BP840"/>
      <c r="BQ840"/>
    </row>
    <row r="841" spans="56:69" x14ac:dyDescent="0.2">
      <c r="BD841"/>
      <c r="BE841"/>
      <c r="BF841"/>
      <c r="BG841"/>
      <c r="BH841"/>
      <c r="BI841"/>
      <c r="BJ841"/>
      <c r="BK841"/>
      <c r="BP841"/>
      <c r="BQ841"/>
    </row>
    <row r="842" spans="56:69" x14ac:dyDescent="0.2">
      <c r="BD842"/>
      <c r="BE842"/>
      <c r="BF842"/>
      <c r="BG842"/>
      <c r="BH842"/>
      <c r="BI842"/>
      <c r="BJ842"/>
      <c r="BK842"/>
      <c r="BP842"/>
      <c r="BQ842"/>
    </row>
    <row r="843" spans="56:69" x14ac:dyDescent="0.2">
      <c r="BD843"/>
      <c r="BE843"/>
      <c r="BF843"/>
      <c r="BG843"/>
      <c r="BH843"/>
      <c r="BI843"/>
      <c r="BJ843"/>
      <c r="BK843"/>
      <c r="BP843"/>
      <c r="BQ843"/>
    </row>
    <row r="844" spans="56:69" x14ac:dyDescent="0.2">
      <c r="BD844"/>
      <c r="BE844"/>
      <c r="BF844"/>
      <c r="BG844"/>
      <c r="BH844"/>
      <c r="BI844"/>
      <c r="BJ844"/>
      <c r="BK844"/>
      <c r="BP844"/>
      <c r="BQ844"/>
    </row>
    <row r="845" spans="56:69" x14ac:dyDescent="0.2">
      <c r="BD845"/>
      <c r="BE845"/>
      <c r="BF845"/>
      <c r="BG845"/>
      <c r="BH845"/>
      <c r="BI845"/>
      <c r="BJ845"/>
      <c r="BK845"/>
      <c r="BP845"/>
      <c r="BQ845"/>
    </row>
    <row r="846" spans="56:69" x14ac:dyDescent="0.2">
      <c r="BD846"/>
      <c r="BE846"/>
      <c r="BF846"/>
      <c r="BG846"/>
      <c r="BH846"/>
      <c r="BI846"/>
      <c r="BJ846"/>
      <c r="BK846"/>
      <c r="BP846"/>
      <c r="BQ846"/>
    </row>
    <row r="847" spans="56:69" x14ac:dyDescent="0.2">
      <c r="BD847"/>
      <c r="BE847"/>
      <c r="BF847"/>
      <c r="BG847"/>
      <c r="BH847"/>
      <c r="BI847"/>
      <c r="BJ847"/>
      <c r="BK847"/>
      <c r="BP847"/>
      <c r="BQ847"/>
    </row>
    <row r="848" spans="56:69" x14ac:dyDescent="0.2">
      <c r="BD848"/>
      <c r="BE848"/>
      <c r="BF848"/>
      <c r="BG848"/>
      <c r="BH848"/>
      <c r="BI848"/>
      <c r="BJ848"/>
      <c r="BK848"/>
      <c r="BP848"/>
      <c r="BQ848"/>
    </row>
    <row r="849" spans="56:69" x14ac:dyDescent="0.2">
      <c r="BD849"/>
      <c r="BE849"/>
      <c r="BF849"/>
      <c r="BG849"/>
      <c r="BH849"/>
      <c r="BI849"/>
      <c r="BJ849"/>
      <c r="BK849"/>
      <c r="BP849"/>
      <c r="BQ849"/>
    </row>
    <row r="850" spans="56:69" x14ac:dyDescent="0.2">
      <c r="BD850"/>
      <c r="BE850"/>
      <c r="BF850"/>
      <c r="BG850"/>
      <c r="BH850"/>
      <c r="BI850"/>
      <c r="BJ850"/>
      <c r="BK850"/>
      <c r="BP850"/>
      <c r="BQ850"/>
    </row>
    <row r="851" spans="56:69" x14ac:dyDescent="0.2">
      <c r="BD851"/>
      <c r="BE851"/>
      <c r="BF851"/>
      <c r="BG851"/>
      <c r="BH851"/>
      <c r="BI851"/>
      <c r="BJ851"/>
      <c r="BK851"/>
      <c r="BP851"/>
      <c r="BQ851"/>
    </row>
    <row r="852" spans="56:69" x14ac:dyDescent="0.2">
      <c r="BD852"/>
      <c r="BE852"/>
      <c r="BF852"/>
      <c r="BG852"/>
      <c r="BH852"/>
      <c r="BI852"/>
      <c r="BJ852"/>
      <c r="BK852"/>
      <c r="BP852"/>
      <c r="BQ852"/>
    </row>
    <row r="853" spans="56:69" x14ac:dyDescent="0.2">
      <c r="BD853"/>
      <c r="BE853"/>
      <c r="BF853"/>
      <c r="BG853"/>
      <c r="BH853"/>
      <c r="BI853"/>
      <c r="BJ853"/>
      <c r="BK853"/>
      <c r="BP853"/>
      <c r="BQ853"/>
    </row>
    <row r="854" spans="56:69" x14ac:dyDescent="0.2">
      <c r="BD854"/>
      <c r="BE854"/>
      <c r="BF854"/>
      <c r="BG854"/>
      <c r="BH854"/>
      <c r="BI854"/>
      <c r="BJ854"/>
      <c r="BK854"/>
      <c r="BP854"/>
      <c r="BQ854"/>
    </row>
    <row r="855" spans="56:69" x14ac:dyDescent="0.2">
      <c r="BD855"/>
      <c r="BE855"/>
      <c r="BF855"/>
      <c r="BG855"/>
      <c r="BH855"/>
      <c r="BI855"/>
      <c r="BJ855"/>
      <c r="BK855"/>
      <c r="BP855"/>
      <c r="BQ855"/>
    </row>
    <row r="856" spans="56:69" x14ac:dyDescent="0.2">
      <c r="BD856"/>
      <c r="BE856"/>
      <c r="BF856"/>
      <c r="BG856"/>
      <c r="BH856"/>
      <c r="BI856"/>
      <c r="BJ856"/>
      <c r="BK856"/>
      <c r="BP856"/>
      <c r="BQ856"/>
    </row>
    <row r="857" spans="56:69" x14ac:dyDescent="0.2">
      <c r="BD857"/>
      <c r="BE857"/>
      <c r="BF857"/>
      <c r="BG857"/>
      <c r="BH857"/>
      <c r="BI857"/>
      <c r="BJ857"/>
      <c r="BK857"/>
      <c r="BP857"/>
      <c r="BQ857"/>
    </row>
    <row r="858" spans="56:69" x14ac:dyDescent="0.2">
      <c r="BD858"/>
      <c r="BE858"/>
      <c r="BF858"/>
      <c r="BG858"/>
      <c r="BH858"/>
      <c r="BI858"/>
      <c r="BJ858"/>
      <c r="BK858"/>
      <c r="BP858"/>
      <c r="BQ858"/>
    </row>
    <row r="859" spans="56:69" x14ac:dyDescent="0.2">
      <c r="BD859"/>
      <c r="BE859"/>
      <c r="BF859"/>
      <c r="BG859"/>
      <c r="BH859"/>
      <c r="BI859"/>
      <c r="BJ859"/>
      <c r="BK859"/>
      <c r="BP859"/>
      <c r="BQ859"/>
    </row>
  </sheetData>
  <sheetProtection password="C1A2" sheet="1" objects="1" scenarios="1"/>
  <mergeCells count="8">
    <mergeCell ref="F8:F9"/>
    <mergeCell ref="F33:F34"/>
    <mergeCell ref="AE8:AE9"/>
    <mergeCell ref="AE33:AE34"/>
    <mergeCell ref="AI8:AI9"/>
    <mergeCell ref="AI33:AI34"/>
    <mergeCell ref="AA8:AA9"/>
    <mergeCell ref="AA33:AA34"/>
  </mergeCells>
  <dataValidations count="2">
    <dataValidation type="list" allowBlank="1" showInputMessage="1" showErrorMessage="1" sqref="AK11 AN11">
      <formula1>btwnl</formula1>
    </dataValidation>
    <dataValidation type="list" allowBlank="1" showInputMessage="1" showErrorMessage="1" sqref="AP11">
      <formula1>"Ja,Nee"</formula1>
    </dataValidation>
  </dataValidations>
  <pageMargins left="0.70866141732283472" right="0.70866141732283472" top="0.74803149606299213" bottom="0.74803149606299213" header="0.31496062992125984" footer="0.31496062992125984"/>
  <pageSetup paperSize="9" scale="84" orientation="landscape" verticalDpi="1200" r:id="rId1"/>
  <ignoredErrors>
    <ignoredError sqref="Y39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J1023"/>
  <sheetViews>
    <sheetView showGridLines="0" workbookViewId="0">
      <pane ySplit="11" topLeftCell="A12" activePane="bottomLeft" state="frozen"/>
      <selection pane="bottomLeft" activeCell="A12" sqref="A12"/>
    </sheetView>
  </sheetViews>
  <sheetFormatPr defaultRowHeight="12" customHeight="1" x14ac:dyDescent="0.2"/>
  <cols>
    <col min="1" max="1" width="22.7109375" style="6" customWidth="1"/>
    <col min="2" max="3" width="4.7109375" style="6" customWidth="1"/>
    <col min="4" max="4" width="4.7109375" customWidth="1"/>
    <col min="5" max="5" width="4.7109375" style="6" hidden="1" customWidth="1"/>
    <col min="6" max="6" width="5.7109375" style="580" hidden="1" customWidth="1"/>
    <col min="7" max="7" width="5.7109375" style="447" hidden="1" customWidth="1"/>
    <col min="8" max="8" width="4.7109375" style="6" customWidth="1"/>
    <col min="9" max="9" width="8.42578125" style="6" customWidth="1"/>
    <col min="10" max="10" width="2.7109375" style="6" customWidth="1"/>
    <col min="11" max="11" width="4.7109375" style="6" customWidth="1"/>
    <col min="12" max="12" width="11.7109375" style="6" customWidth="1"/>
    <col min="13" max="13" width="6.7109375" style="6" customWidth="1"/>
    <col min="14" max="14" width="21.7109375" style="6" customWidth="1"/>
    <col min="15" max="16" width="9.7109375" style="6" customWidth="1"/>
    <col min="17" max="17" width="2.7109375" style="6" customWidth="1"/>
    <col min="18" max="18" width="10.7109375" style="6" customWidth="1"/>
    <col min="19" max="19" width="4.7109375" style="6" customWidth="1"/>
    <col min="20" max="21" width="9.7109375" style="6" customWidth="1"/>
    <col min="22" max="22" width="10.7109375" style="6" customWidth="1"/>
    <col min="23" max="23" width="2.7109375" style="6" customWidth="1"/>
    <col min="24" max="24" width="2.85546875" style="6" customWidth="1"/>
    <col min="25" max="27" width="10.7109375" style="6" customWidth="1"/>
    <col min="28" max="28" width="10.7109375" style="580" customWidth="1"/>
    <col min="29" max="29" width="4.85546875" style="6" hidden="1" customWidth="1"/>
    <col min="30" max="30" width="4.7109375" style="6" customWidth="1"/>
    <col min="31" max="31" width="8.42578125" style="6" customWidth="1"/>
    <col min="32" max="32" width="2.7109375" style="6" customWidth="1"/>
    <col min="33" max="33" width="4.7109375" style="6" customWidth="1"/>
    <col min="34" max="34" width="11.7109375" style="6" customWidth="1"/>
    <col min="35" max="35" width="6.7109375" style="414" customWidth="1"/>
    <col min="36" max="36" width="20.7109375" style="6" customWidth="1"/>
    <col min="37" max="38" width="9.7109375" style="6" customWidth="1"/>
    <col min="39" max="39" width="2.7109375" style="6" customWidth="1"/>
    <col min="40" max="40" width="21.7109375" style="6" customWidth="1"/>
    <col min="41" max="41" width="10.140625" style="6" customWidth="1"/>
    <col min="42" max="42" width="4.7109375" style="6" customWidth="1"/>
    <col min="43" max="43" width="9.7109375" style="6" customWidth="1"/>
    <col min="44" max="44" width="10.7109375" style="6" customWidth="1"/>
    <col min="45" max="45" width="2.5703125" style="6" customWidth="1"/>
    <col min="46" max="46" width="10.140625" style="76" customWidth="1"/>
    <col min="47" max="47" width="9.140625" style="61" hidden="1" customWidth="1"/>
    <col min="48" max="48" width="9.7109375" style="6" bestFit="1" customWidth="1"/>
    <col min="49" max="50" width="9.7109375" style="6" customWidth="1"/>
    <col min="51" max="51" width="12.7109375" customWidth="1"/>
    <col min="52" max="52" width="4.7109375" customWidth="1"/>
    <col min="53" max="53" width="1.7109375" style="83" customWidth="1"/>
    <col min="54" max="54" width="4.7109375" style="6" customWidth="1"/>
    <col min="55" max="55" width="8.42578125" style="6" customWidth="1"/>
    <col min="56" max="56" width="2.85546875" style="6" customWidth="1"/>
    <col min="57" max="57" width="6.7109375" style="6" customWidth="1"/>
    <col min="58" max="58" width="20.7109375" style="6" customWidth="1"/>
    <col min="59" max="60" width="9.7109375" style="6" customWidth="1"/>
    <col min="61" max="61" width="2.7109375" style="6" customWidth="1"/>
    <col min="62" max="62" width="21.7109375" style="6" customWidth="1"/>
    <col min="63" max="64" width="10.7109375" style="6" customWidth="1"/>
    <col min="65" max="65" width="2.5703125" style="415" customWidth="1"/>
    <col min="66" max="67" width="10.7109375" style="6" customWidth="1"/>
    <col min="68" max="69" width="9.7109375" style="6" customWidth="1"/>
    <col min="70" max="70" width="10.7109375" style="6" customWidth="1"/>
    <col min="71" max="72" width="9.140625" style="6" hidden="1" customWidth="1"/>
    <col min="73" max="73" width="10.7109375" style="6" customWidth="1"/>
    <col min="74" max="74" width="5.5703125" style="61" hidden="1" customWidth="1"/>
    <col min="75" max="75" width="4.42578125" style="61" hidden="1" customWidth="1"/>
    <col min="76" max="76" width="4.7109375" style="6" customWidth="1"/>
    <col min="77" max="77" width="8.42578125" style="6" customWidth="1"/>
    <col min="78" max="78" width="2.85546875" style="6" customWidth="1"/>
    <col min="79" max="79" width="6.7109375" style="6" customWidth="1"/>
    <col min="80" max="80" width="20.7109375" style="6" customWidth="1"/>
    <col min="81" max="82" width="9.7109375" style="6" customWidth="1"/>
    <col min="83" max="83" width="21.7109375" style="6" customWidth="1"/>
    <col min="84" max="84" width="10.7109375" style="6" customWidth="1"/>
    <col min="85" max="85" width="4.7109375" style="6" customWidth="1"/>
    <col min="86" max="86" width="9.7109375" style="6" customWidth="1"/>
    <col min="87" max="87" width="10.7109375" style="6" customWidth="1"/>
    <col min="88" max="88" width="2.5703125" style="415" customWidth="1"/>
    <col min="89" max="90" width="10.7109375" style="6" customWidth="1"/>
    <col min="91" max="91" width="8.140625" style="56" hidden="1" customWidth="1"/>
    <col min="92" max="93" width="10.7109375" style="6" customWidth="1"/>
    <col min="94" max="94" width="5.7109375" style="6" customWidth="1"/>
    <col min="95" max="95" width="5.28515625" style="6" hidden="1" customWidth="1"/>
    <col min="96" max="96" width="4.7109375" style="6" customWidth="1"/>
    <col min="97" max="97" width="8.42578125" style="6" customWidth="1"/>
    <col min="98" max="98" width="2.7109375" style="6" customWidth="1"/>
    <col min="99" max="99" width="4.7109375" style="6" customWidth="1"/>
    <col min="100" max="100" width="11.7109375" style="6" customWidth="1"/>
    <col min="101" max="101" width="6.7109375" style="6" customWidth="1"/>
    <col min="102" max="102" width="20.7109375" style="6" customWidth="1"/>
    <col min="103" max="104" width="9.7109375" style="6" customWidth="1"/>
    <col min="105" max="105" width="21.7109375" style="6" customWidth="1"/>
    <col min="106" max="106" width="2.7109375" style="6" customWidth="1"/>
    <col min="107" max="107" width="10.7109375" style="6" customWidth="1"/>
    <col min="108" max="108" width="4.7109375" style="6" customWidth="1"/>
    <col min="109" max="110" width="9.7109375" style="6" customWidth="1"/>
    <col min="111" max="111" width="10.7109375" style="6" customWidth="1"/>
    <col min="112" max="112" width="2.7109375" style="6" customWidth="1"/>
    <col min="113" max="113" width="9.7109375" style="6" customWidth="1"/>
    <col min="114" max="114" width="10.7109375" style="6" customWidth="1"/>
    <col min="115" max="115" width="7.5703125" style="6" hidden="1" customWidth="1"/>
    <col min="116" max="117" width="10.7109375" style="6" customWidth="1"/>
    <col min="118" max="118" width="4.42578125" style="6" hidden="1" customWidth="1"/>
    <col min="119" max="119" width="3.42578125" style="61" hidden="1" customWidth="1"/>
    <col min="120" max="120" width="4.7109375" style="6" customWidth="1"/>
    <col min="121" max="121" width="8.42578125" style="6" customWidth="1"/>
    <col min="122" max="122" width="2.7109375" style="6" customWidth="1"/>
    <col min="123" max="123" width="4.7109375" style="6" customWidth="1"/>
    <col min="124" max="124" width="11.7109375" style="6" customWidth="1"/>
    <col min="125" max="125" width="6.7109375" style="6" customWidth="1"/>
    <col min="126" max="126" width="20.7109375" style="6" customWidth="1"/>
    <col min="127" max="128" width="9.7109375" style="6" customWidth="1"/>
    <col min="129" max="129" width="21.7109375" style="6" customWidth="1"/>
    <col min="130" max="131" width="10.7109375" style="6" customWidth="1"/>
    <col min="132" max="132" width="4.7109375" style="6" customWidth="1"/>
    <col min="133" max="133" width="9.7109375" style="6" customWidth="1"/>
    <col min="134" max="137" width="10.7109375" style="6" customWidth="1"/>
    <col min="138" max="138" width="5" style="6" hidden="1" customWidth="1"/>
    <col min="139" max="139" width="4.7109375" style="6" customWidth="1"/>
    <col min="140" max="140" width="8.42578125" style="6" customWidth="1"/>
    <col min="141" max="141" width="2.7109375" style="6" customWidth="1"/>
    <col min="142" max="142" width="4.7109375" style="6" customWidth="1"/>
    <col min="143" max="143" width="11.7109375" style="6" customWidth="1"/>
    <col min="144" max="144" width="20.7109375" style="6" customWidth="1"/>
    <col min="145" max="146" width="9.7109375" style="6" customWidth="1"/>
    <col min="147" max="147" width="21.7109375" style="6" customWidth="1"/>
    <col min="148" max="149" width="10.7109375" style="6" customWidth="1"/>
    <col min="150" max="150" width="4.42578125" style="6" customWidth="1"/>
    <col min="151" max="151" width="9.42578125" style="6" customWidth="1"/>
    <col min="152" max="152" width="1.7109375" style="6" customWidth="1"/>
    <col min="153" max="153" width="9.7109375" style="6" customWidth="1"/>
    <col min="154" max="154" width="10.7109375" style="6" customWidth="1"/>
    <col min="155" max="155" width="9.140625" style="6" customWidth="1"/>
    <col min="156" max="156" width="5.5703125" style="6" hidden="1" customWidth="1"/>
    <col min="157" max="157" width="6.7109375" style="6" hidden="1" customWidth="1"/>
    <col min="158" max="158" width="9.140625" style="6"/>
    <col min="161" max="161" width="9.140625" style="116"/>
    <col min="165" max="16384" width="9.140625" style="6"/>
  </cols>
  <sheetData>
    <row r="1" spans="1:166" s="116" customFormat="1" ht="7.5" customHeight="1" thickBot="1" x14ac:dyDescent="0.25">
      <c r="D1"/>
      <c r="F1" s="61"/>
      <c r="G1" s="447"/>
      <c r="H1" s="116">
        <f ca="1">COUNT(H12:H261)</f>
        <v>2</v>
      </c>
      <c r="Z1" s="90" t="s">
        <v>603</v>
      </c>
      <c r="AA1" s="90"/>
      <c r="AB1" s="83" t="str">
        <f>Start!AH75</f>
        <v>nee</v>
      </c>
      <c r="AC1" s="116">
        <f>COUNTIF(AL6:AL7,"X")</f>
        <v>2</v>
      </c>
      <c r="AD1" s="116">
        <f>COUNT(AD12:AD1012)</f>
        <v>22</v>
      </c>
      <c r="AI1" s="545"/>
      <c r="AT1" s="546"/>
      <c r="AU1" s="75"/>
      <c r="AY1" s="547"/>
      <c r="AZ1" s="547"/>
      <c r="BA1" s="83"/>
      <c r="BM1" s="548"/>
      <c r="BU1" s="547"/>
      <c r="BV1" s="75">
        <f>COUNTA(CD6:CD7)</f>
        <v>1</v>
      </c>
      <c r="BW1" s="61">
        <f>IF(CD6="X",1,0)</f>
        <v>1</v>
      </c>
      <c r="CJ1" s="548"/>
      <c r="CK1" s="549"/>
      <c r="CL1" s="550" t="s">
        <v>633</v>
      </c>
      <c r="CM1" s="90"/>
      <c r="CP1" s="61"/>
      <c r="DH1" s="547"/>
      <c r="DI1" s="547"/>
      <c r="DO1" s="61"/>
      <c r="EF1" s="90"/>
      <c r="EH1" s="116">
        <f>COUNTIF(EP6:EP7,"X")</f>
        <v>1</v>
      </c>
      <c r="ET1" s="90"/>
      <c r="EU1" s="90"/>
      <c r="EY1" s="547"/>
      <c r="EZ1" s="90"/>
      <c r="FA1" s="90"/>
      <c r="FB1" s="547"/>
      <c r="FC1"/>
      <c r="FD1" s="823"/>
      <c r="FE1" s="844"/>
      <c r="FF1"/>
      <c r="FG1"/>
      <c r="FH1"/>
    </row>
    <row r="2" spans="1:166" ht="12" customHeight="1" x14ac:dyDescent="0.2">
      <c r="A2" s="578" t="s">
        <v>676</v>
      </c>
      <c r="B2" s="575"/>
      <c r="C2" s="575"/>
      <c r="E2"/>
      <c r="F2"/>
      <c r="H2" s="720"/>
      <c r="I2" s="383" t="s">
        <v>595</v>
      </c>
      <c r="J2" s="383"/>
      <c r="K2" s="383"/>
      <c r="L2" s="383"/>
      <c r="M2" s="383"/>
      <c r="N2" s="383" t="s">
        <v>886</v>
      </c>
      <c r="O2" s="383"/>
      <c r="P2" s="383"/>
      <c r="Q2" s="383"/>
      <c r="R2" s="383"/>
      <c r="S2" s="383"/>
      <c r="T2" s="383"/>
      <c r="U2" s="383"/>
      <c r="V2" s="596" t="s">
        <v>605</v>
      </c>
      <c r="X2" s="460"/>
      <c r="Y2" s="591" t="s">
        <v>692</v>
      </c>
      <c r="AC2" s="61">
        <f>IF(AL6="X",1,0)</f>
        <v>1</v>
      </c>
      <c r="AD2" s="383"/>
      <c r="AE2" s="383" t="s">
        <v>595</v>
      </c>
      <c r="AF2" s="383"/>
      <c r="AG2" s="383"/>
      <c r="AH2" s="383"/>
      <c r="AI2" s="383"/>
      <c r="AJ2" s="383" t="s">
        <v>885</v>
      </c>
      <c r="AK2" s="383"/>
      <c r="AL2" s="86"/>
      <c r="AM2" s="86"/>
      <c r="AN2" s="86"/>
      <c r="AO2" s="86"/>
      <c r="AP2" s="86"/>
      <c r="AQ2" s="86"/>
      <c r="AR2" s="86"/>
      <c r="AS2" s="86"/>
      <c r="AT2" s="596" t="s">
        <v>605</v>
      </c>
      <c r="AV2" s="591" t="s">
        <v>692</v>
      </c>
      <c r="AX2" s="90">
        <v>1</v>
      </c>
      <c r="AY2" s="587" t="str">
        <f>Stam!F61</f>
        <v>180 Rabobank</v>
      </c>
      <c r="AZ2" s="498" t="s">
        <v>195</v>
      </c>
      <c r="BA2" s="83">
        <f>IF(AZ2="X",1,0)</f>
        <v>1</v>
      </c>
      <c r="BB2" s="383"/>
      <c r="BC2" s="383" t="s">
        <v>595</v>
      </c>
      <c r="BD2" s="383"/>
      <c r="BE2" s="383"/>
      <c r="BF2" s="383"/>
      <c r="BG2" s="383" t="s">
        <v>887</v>
      </c>
      <c r="BH2" s="383"/>
      <c r="BI2" s="383"/>
      <c r="BJ2" s="86"/>
      <c r="BK2" s="86"/>
      <c r="BL2" s="86"/>
      <c r="BM2" s="416"/>
      <c r="BN2" s="86"/>
      <c r="BO2" s="86"/>
      <c r="BP2" s="86"/>
      <c r="BQ2" s="596" t="s">
        <v>605</v>
      </c>
      <c r="BR2" s="591" t="s">
        <v>692</v>
      </c>
      <c r="BU2"/>
      <c r="BV2" s="61">
        <f>COUNTIF(CD6:CD7,"X")</f>
        <v>1</v>
      </c>
      <c r="BW2" s="61">
        <f>IF(CD7="X",2,0)</f>
        <v>0</v>
      </c>
      <c r="BX2" s="417"/>
      <c r="BY2" s="383" t="s">
        <v>595</v>
      </c>
      <c r="BZ2" s="417"/>
      <c r="CA2" s="417"/>
      <c r="CB2" s="417"/>
      <c r="CC2" s="383" t="s">
        <v>888</v>
      </c>
      <c r="CD2" s="417"/>
      <c r="CE2" s="417"/>
      <c r="CF2" s="417"/>
      <c r="CG2" s="417"/>
      <c r="CH2" s="417"/>
      <c r="CI2" s="417"/>
      <c r="CJ2" s="418"/>
      <c r="CK2" s="596" t="s">
        <v>605</v>
      </c>
      <c r="CL2" s="591" t="s">
        <v>692</v>
      </c>
      <c r="CP2" s="83">
        <f>COUNTA(CZ6:CZ8)</f>
        <v>1</v>
      </c>
      <c r="CQ2" s="447">
        <f>IF(CZ6="X",1,0)</f>
        <v>1</v>
      </c>
      <c r="CR2" s="383"/>
      <c r="CS2" s="383" t="s">
        <v>596</v>
      </c>
      <c r="CT2" s="383"/>
      <c r="CU2" s="383" t="s">
        <v>889</v>
      </c>
      <c r="CV2" s="383"/>
      <c r="CW2" s="383"/>
      <c r="CX2" s="86"/>
      <c r="CY2" s="86"/>
      <c r="CZ2" s="86"/>
      <c r="DA2" s="86"/>
      <c r="DB2" s="86"/>
      <c r="DC2" s="86"/>
      <c r="DD2" s="86"/>
      <c r="DE2" s="86"/>
      <c r="DF2" s="86"/>
      <c r="DG2" s="86"/>
      <c r="DH2" s="402"/>
      <c r="DI2" s="596" t="s">
        <v>605</v>
      </c>
      <c r="DJ2" s="591" t="s">
        <v>692</v>
      </c>
      <c r="DN2" s="75">
        <f>COUNTA(DW5:DW8)</f>
        <v>1</v>
      </c>
      <c r="DO2" s="61">
        <f>IF(DW5="X",1,0)</f>
        <v>0</v>
      </c>
      <c r="DP2" s="383"/>
      <c r="DQ2" s="383" t="s">
        <v>598</v>
      </c>
      <c r="DR2" s="383"/>
      <c r="DS2" s="383"/>
      <c r="DT2" s="383"/>
      <c r="DU2" s="383" t="s">
        <v>890</v>
      </c>
      <c r="DV2" s="383"/>
      <c r="DW2" s="383"/>
      <c r="DX2" s="383"/>
      <c r="DY2" s="383"/>
      <c r="DZ2" s="383"/>
      <c r="EA2" s="383"/>
      <c r="EB2" s="383"/>
      <c r="EC2" s="383"/>
      <c r="ED2" s="596" t="s">
        <v>605</v>
      </c>
      <c r="EE2" s="591" t="s">
        <v>692</v>
      </c>
      <c r="EH2" s="61">
        <f>IF(EP6="X",1,0)</f>
        <v>0</v>
      </c>
      <c r="EI2" s="86"/>
      <c r="EJ2" s="383" t="s">
        <v>598</v>
      </c>
      <c r="EK2" s="383"/>
      <c r="EL2" s="383"/>
      <c r="EM2" s="383"/>
      <c r="EN2" s="383" t="s">
        <v>891</v>
      </c>
      <c r="EO2" s="383"/>
      <c r="EP2" s="86"/>
      <c r="EQ2" s="86"/>
      <c r="ER2" s="86"/>
      <c r="ES2" s="86"/>
      <c r="ET2" s="86"/>
      <c r="EU2" s="86"/>
      <c r="EV2" s="86"/>
      <c r="EW2" s="383" t="s">
        <v>599</v>
      </c>
      <c r="EX2" s="596" t="s">
        <v>605</v>
      </c>
      <c r="EY2" s="591" t="s">
        <v>692</v>
      </c>
      <c r="EZ2" s="56"/>
    </row>
    <row r="3" spans="1:166" customFormat="1" ht="12" customHeight="1" x14ac:dyDescent="0.2">
      <c r="A3" s="853" t="s">
        <v>687</v>
      </c>
      <c r="B3" s="576"/>
      <c r="C3" s="576"/>
      <c r="G3" s="447"/>
      <c r="AB3" s="847"/>
      <c r="AC3" s="61">
        <f>IF(AL7="X",2,0)</f>
        <v>2</v>
      </c>
      <c r="AU3" s="342"/>
      <c r="AX3" s="90">
        <v>2</v>
      </c>
      <c r="AY3" s="586" t="str">
        <f>Stam!F62</f>
        <v>181 Fortis Rea3</v>
      </c>
      <c r="AZ3" s="499"/>
      <c r="BA3" s="83">
        <f>IF(AZ3="X",2,0)</f>
        <v>0</v>
      </c>
      <c r="BB3" s="451"/>
      <c r="BS3" s="6"/>
      <c r="BT3" s="6"/>
      <c r="BV3" s="868">
        <f>IF(BV1&gt;1,0,IF(BV2&gt;1,0,IF(AND(BV1=1,BV2=1),BW3,0)))</f>
        <v>1</v>
      </c>
      <c r="BW3" s="61">
        <f>SUM(BW1:BW2)</f>
        <v>1</v>
      </c>
      <c r="CD3" s="451" t="str">
        <f ca="1">IF(ISERROR(SUM(BZ12:BZ1000))," Let op # N/B betekent dat die boeking incompleet is ! Check bij invoer ",".")</f>
        <v>.</v>
      </c>
      <c r="CM3" s="56"/>
      <c r="CP3" s="580">
        <f>COUNTIF(CZ6:CZ8,"X")</f>
        <v>1</v>
      </c>
      <c r="CQ3" s="447">
        <f>IF(CZ7="X",2,0)</f>
        <v>0</v>
      </c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190"/>
      <c r="DM3" s="6"/>
      <c r="DN3" s="61">
        <f>COUNTIF(DW5:DW8,"X")</f>
        <v>1</v>
      </c>
      <c r="DO3" s="61">
        <f>IF(DW6="X",2,0)</f>
        <v>0</v>
      </c>
      <c r="DP3" s="6"/>
      <c r="DQ3" s="451"/>
      <c r="DR3" s="6"/>
      <c r="DS3" s="6"/>
      <c r="DT3" s="6"/>
      <c r="DU3" s="6"/>
      <c r="DV3" s="6"/>
      <c r="DW3" s="451"/>
      <c r="DX3" s="6"/>
      <c r="DY3" s="6"/>
      <c r="DZ3" s="6"/>
      <c r="EA3" s="6"/>
      <c r="EB3" s="6"/>
      <c r="EC3" s="6"/>
      <c r="ED3" s="6"/>
      <c r="EE3" s="6"/>
      <c r="EF3" s="6"/>
      <c r="EG3" s="6"/>
      <c r="EH3" s="61">
        <f>IF(EP7="X",2,0)</f>
        <v>2</v>
      </c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56"/>
      <c r="FE3" s="116"/>
    </row>
    <row r="4" spans="1:166" ht="12" customHeight="1" x14ac:dyDescent="0.2">
      <c r="A4" s="852" t="s">
        <v>679</v>
      </c>
      <c r="B4" s="577"/>
      <c r="C4" s="577"/>
      <c r="E4"/>
      <c r="F4"/>
      <c r="AC4" s="61">
        <f>IF(AND(AL6&lt;&gt;"",AL6&lt;&gt;"X"),10,0)</f>
        <v>0</v>
      </c>
      <c r="AE4" s="451"/>
      <c r="AL4" s="451"/>
      <c r="AX4" s="90">
        <v>3</v>
      </c>
      <c r="AY4" s="586" t="str">
        <f>Stam!F63</f>
        <v>182 Lehmann</v>
      </c>
      <c r="AZ4" s="499"/>
      <c r="BA4" s="83">
        <f>IF(AZ4="X",3,0)</f>
        <v>0</v>
      </c>
      <c r="BB4" s="451"/>
      <c r="BJ4" s="531" t="s">
        <v>668</v>
      </c>
      <c r="BK4" s="77">
        <f>IF(AZ15=0,"   -",VLOOKUP(BG7,Saldi!N12:P105,3,FALSE))</f>
        <v>250</v>
      </c>
      <c r="BL4" s="420" t="str">
        <f>IF(BL11="x"," &gt; Bij X geen beginbalans, maar alleen de meelopende mutatie",".")</f>
        <v>.</v>
      </c>
      <c r="BU4"/>
      <c r="BY4" s="451"/>
      <c r="CD4" s="451"/>
      <c r="CK4" s="56"/>
      <c r="CP4" s="581">
        <f>IF(CP2&gt;1,0,IF(CP3&gt;1,0,IF(AND(CP2=1,CP3=1),CQ5,0)))</f>
        <v>1</v>
      </c>
      <c r="CQ4" s="447">
        <f>IF(CZ8="X",3,0)</f>
        <v>0</v>
      </c>
      <c r="CS4" s="451"/>
      <c r="CZ4" s="451"/>
      <c r="DH4"/>
      <c r="DI4"/>
      <c r="DJ4" s="190"/>
      <c r="DK4" s="190"/>
      <c r="DM4"/>
      <c r="DN4" s="61">
        <f>IF(DN2&gt;1,0,IF(DN3&gt;1,0,IF(AND(DN2=1,DN3=1),DO6,0)))</f>
        <v>3</v>
      </c>
      <c r="DO4" s="61">
        <f>IF(DW7="X",3,0)</f>
        <v>3</v>
      </c>
      <c r="DQ4" s="879" t="s">
        <v>867</v>
      </c>
      <c r="DW4" s="451" t="str">
        <f ca="1">IF(ISERROR(SUM(DR12:DR1000))," Let op # N/B betekent dat die boeking incompleet is ! Check bij invoer ",".")</f>
        <v>.</v>
      </c>
      <c r="DX4" s="530"/>
      <c r="EG4"/>
      <c r="EH4" s="61">
        <f>IF(AND(EP6&lt;&gt;"",EP6&lt;&gt;"X"),10,0)</f>
        <v>0</v>
      </c>
      <c r="EJ4" s="451"/>
      <c r="EP4" s="451"/>
      <c r="EY4"/>
      <c r="EZ4" s="56"/>
      <c r="FA4" s="56"/>
    </row>
    <row r="5" spans="1:166" ht="12" customHeight="1" x14ac:dyDescent="0.2">
      <c r="A5" s="852" t="s">
        <v>680</v>
      </c>
      <c r="B5" s="577"/>
      <c r="C5" s="577"/>
      <c r="E5"/>
      <c r="F5"/>
      <c r="H5" s="158"/>
      <c r="N5" s="464" t="s">
        <v>775</v>
      </c>
      <c r="AC5" s="61">
        <f>IF(AND(AL7&lt;&gt;"",AL7&lt;&gt;"X"),10,0)</f>
        <v>0</v>
      </c>
      <c r="AD5" s="56"/>
      <c r="AE5" s="420" t="s">
        <v>868</v>
      </c>
      <c r="AL5" s="420"/>
      <c r="AR5" s="421"/>
      <c r="AS5" s="158"/>
      <c r="AT5" s="309"/>
      <c r="AX5" s="90">
        <v>4</v>
      </c>
      <c r="AY5" s="586" t="str">
        <f>Stam!F64</f>
        <v>183 Fortis Reaal</v>
      </c>
      <c r="AZ5" s="499"/>
      <c r="BA5" s="83">
        <f>IF(AZ5="X",4,0)</f>
        <v>0</v>
      </c>
      <c r="BB5" s="420" t="s">
        <v>659</v>
      </c>
      <c r="BC5" s="464"/>
      <c r="BD5" s="464"/>
      <c r="BE5" s="464"/>
      <c r="BF5" s="464"/>
      <c r="BJ5" s="531" t="s">
        <v>669</v>
      </c>
      <c r="BK5" s="77">
        <f>IF(AU1="nee"," -",IF(AZ15=0,"   -",VLOOKUP(BG7,Saldi!N13:P106,2,FALSE)))</f>
        <v>454.63999999999993</v>
      </c>
      <c r="BM5" s="6"/>
      <c r="BX5" s="56"/>
      <c r="BY5" s="420" t="s">
        <v>865</v>
      </c>
      <c r="CD5" s="420"/>
      <c r="CG5" s="56" t="str">
        <f ca="1">IF(ROUND(CF7,2)&lt;&gt;0," *) Let op : Saldo moet 0 zijn .. maak de boeking af !","")</f>
        <v/>
      </c>
      <c r="CJ5" s="6"/>
      <c r="CK5" s="56" t="str">
        <f ca="1">IF(ROUND(CF7,2)&lt;&gt;0," *) Let op : Saldo moet 0 zijn .. maak de boeking af !","")</f>
        <v/>
      </c>
      <c r="CP5" s="61"/>
      <c r="CQ5" s="447">
        <f>SUM(CQ2:CQ4)</f>
        <v>1</v>
      </c>
      <c r="CR5" s="307"/>
      <c r="CS5" s="341" t="s">
        <v>866</v>
      </c>
      <c r="CT5" s="341"/>
      <c r="CU5"/>
      <c r="CY5"/>
      <c r="CZ5" s="341"/>
      <c r="DA5"/>
      <c r="DB5"/>
      <c r="DC5"/>
      <c r="DD5"/>
      <c r="DE5"/>
      <c r="DF5"/>
      <c r="DG5"/>
      <c r="DH5"/>
      <c r="DI5"/>
      <c r="DJ5" s="190"/>
      <c r="DK5" s="190"/>
      <c r="DN5" s="61"/>
      <c r="DO5" s="61">
        <f>IF(DW8="X",4,0)</f>
        <v>0</v>
      </c>
      <c r="DP5" s="320"/>
      <c r="DQ5" s="192"/>
      <c r="DR5" s="192"/>
      <c r="DS5" s="192"/>
      <c r="DT5" s="192"/>
      <c r="DU5" s="193"/>
      <c r="DV5" s="522" t="s">
        <v>523</v>
      </c>
      <c r="DW5" s="520"/>
      <c r="DX5" s="589"/>
      <c r="DY5" s="590"/>
      <c r="DZ5" s="192"/>
      <c r="EA5" s="192"/>
      <c r="EB5" s="192"/>
      <c r="EC5" s="192"/>
      <c r="ED5" s="193"/>
      <c r="EH5" s="61">
        <f>IF(AND(EP7&lt;&gt;"",EP7&lt;&gt;"X"),10,0)</f>
        <v>0</v>
      </c>
      <c r="EI5" s="56"/>
      <c r="EJ5" s="420" t="s">
        <v>884</v>
      </c>
      <c r="EP5" s="420"/>
      <c r="ET5"/>
      <c r="EU5"/>
      <c r="EY5"/>
      <c r="EZ5" s="56"/>
      <c r="FA5" s="56"/>
    </row>
    <row r="6" spans="1:166" ht="12" customHeight="1" x14ac:dyDescent="0.2">
      <c r="A6" s="852" t="s">
        <v>681</v>
      </c>
      <c r="B6" s="577"/>
      <c r="C6" s="577"/>
      <c r="E6"/>
      <c r="F6"/>
      <c r="H6" s="320"/>
      <c r="I6" s="297" t="str">
        <f>Start!AH62</f>
        <v>---------Nog geen naam ingevuld-------</v>
      </c>
      <c r="J6" s="192"/>
      <c r="K6" s="192"/>
      <c r="L6" s="192"/>
      <c r="M6" s="192"/>
      <c r="N6" s="192"/>
      <c r="O6" s="192"/>
      <c r="P6" s="192"/>
      <c r="Q6" s="192"/>
      <c r="R6" s="192"/>
      <c r="S6" s="192"/>
      <c r="T6" s="192"/>
      <c r="U6" s="192"/>
      <c r="V6" s="193"/>
      <c r="X6" s="320"/>
      <c r="Y6" s="192"/>
      <c r="Z6" s="193"/>
      <c r="AC6" s="61">
        <f>SUM(AC2:AC5)</f>
        <v>3</v>
      </c>
      <c r="AD6" s="320"/>
      <c r="AE6" s="297" t="str">
        <f>I6</f>
        <v>---------Nog geen naam ingevuld-------</v>
      </c>
      <c r="AF6" s="192"/>
      <c r="AG6" s="192"/>
      <c r="AH6" s="192"/>
      <c r="AI6" s="422"/>
      <c r="AJ6" s="192"/>
      <c r="AK6" s="502" t="s">
        <v>79</v>
      </c>
      <c r="AL6" s="336" t="s">
        <v>195</v>
      </c>
      <c r="AM6" s="192"/>
      <c r="AN6" s="297" t="str">
        <f>IF(AND(AC6=1,AL6="X"),"Op volgorde balansrek.","")</f>
        <v/>
      </c>
      <c r="AO6" s="886"/>
      <c r="AP6" s="192"/>
      <c r="AQ6" s="192"/>
      <c r="AR6" s="192"/>
      <c r="AS6" s="192"/>
      <c r="AT6" s="423"/>
      <c r="AX6" s="90">
        <v>5</v>
      </c>
      <c r="AY6" s="586" t="str">
        <f>Stam!F65</f>
        <v>184 Fortis Rea3</v>
      </c>
      <c r="AZ6" s="499"/>
      <c r="BA6" s="83">
        <f>IF(AZ6="X",5,0)</f>
        <v>0</v>
      </c>
      <c r="BB6" s="320"/>
      <c r="BC6" s="497" t="str">
        <f>I6</f>
        <v>---------Nog geen naam ingevuld-------</v>
      </c>
      <c r="BD6" s="192"/>
      <c r="BE6" s="493"/>
      <c r="BF6" s="192"/>
      <c r="BG6" s="492"/>
      <c r="BH6" s="192"/>
      <c r="BI6" s="192"/>
      <c r="BJ6" s="192"/>
      <c r="BK6" s="192"/>
      <c r="BL6" s="192"/>
      <c r="BM6" s="424"/>
      <c r="BN6" s="192"/>
      <c r="BO6" s="192"/>
      <c r="BP6" s="192"/>
      <c r="BQ6" s="193"/>
      <c r="BX6" s="320"/>
      <c r="BY6" s="297" t="str">
        <f>I6</f>
        <v>---------Nog geen naam ingevuld-------</v>
      </c>
      <c r="BZ6" s="192"/>
      <c r="CA6" s="192"/>
      <c r="CB6" s="192"/>
      <c r="CC6" s="502" t="s">
        <v>8</v>
      </c>
      <c r="CD6" s="336" t="s">
        <v>195</v>
      </c>
      <c r="CE6" s="297" t="str">
        <f>IF(AND(BW4=1,CD6="X")," Op volgorde beginbalans","")</f>
        <v/>
      </c>
      <c r="CF6" s="885" t="str">
        <f ca="1">IF(ROUND(CF7,2)&lt;&gt;0,"*) ","")</f>
        <v/>
      </c>
      <c r="CG6" s="192"/>
      <c r="CH6" s="192"/>
      <c r="CI6" s="192"/>
      <c r="CJ6" s="424"/>
      <c r="CK6" s="884"/>
      <c r="CR6" s="250"/>
      <c r="CS6" s="592" t="str">
        <f>I6</f>
        <v>---------Nog geen naam ingevuld-------</v>
      </c>
      <c r="CT6" s="334"/>
      <c r="CU6" s="217"/>
      <c r="CV6" s="192"/>
      <c r="CW6" s="192"/>
      <c r="CX6" s="193"/>
      <c r="CY6" s="503" t="s">
        <v>764</v>
      </c>
      <c r="CZ6" s="401" t="s">
        <v>195</v>
      </c>
      <c r="DA6" s="217"/>
      <c r="DB6" s="217"/>
      <c r="DC6" s="217"/>
      <c r="DD6" s="217"/>
      <c r="DE6" s="217"/>
      <c r="DF6" s="217"/>
      <c r="DG6" s="217"/>
      <c r="DH6" s="217"/>
      <c r="DI6" s="189"/>
      <c r="DJ6" s="190"/>
      <c r="DK6" s="190"/>
      <c r="DN6" s="61"/>
      <c r="DO6" s="61">
        <f>SUM(DO2:DO5)</f>
        <v>3</v>
      </c>
      <c r="DP6" s="439" t="str">
        <f>I6</f>
        <v>---------Nog geen naam ingevuld-------</v>
      </c>
      <c r="DQ6" s="191"/>
      <c r="DR6" s="191"/>
      <c r="DS6" s="191"/>
      <c r="DT6" s="191"/>
      <c r="DU6" s="191"/>
      <c r="DV6" s="522" t="s">
        <v>524</v>
      </c>
      <c r="DW6" s="520"/>
      <c r="DX6" s="529"/>
      <c r="DY6" s="392"/>
      <c r="DZ6" s="191"/>
      <c r="EA6" s="191"/>
      <c r="EB6" s="191"/>
      <c r="EC6" s="191"/>
      <c r="ED6" s="321"/>
      <c r="EH6" s="61">
        <f>SUM(EH2:EH5)</f>
        <v>2</v>
      </c>
      <c r="EI6" s="438" t="str">
        <f>I6</f>
        <v>---------Nog geen naam ingevuld-------</v>
      </c>
      <c r="EJ6" s="192"/>
      <c r="EK6" s="192"/>
      <c r="EL6" s="192"/>
      <c r="EM6" s="192"/>
      <c r="EN6" s="192"/>
      <c r="EO6" s="502" t="s">
        <v>882</v>
      </c>
      <c r="EP6" s="469"/>
      <c r="EQ6" s="297"/>
      <c r="ER6" s="192"/>
      <c r="ES6" s="192"/>
      <c r="ET6" s="559" t="s">
        <v>691</v>
      </c>
      <c r="EU6" s="560"/>
      <c r="EV6" s="509"/>
      <c r="EW6" s="196"/>
      <c r="EX6" s="193"/>
      <c r="EY6"/>
      <c r="EZ6" s="56"/>
      <c r="FA6" s="56"/>
      <c r="FE6"/>
      <c r="FI6"/>
      <c r="FJ6"/>
    </row>
    <row r="7" spans="1:166" ht="12" customHeight="1" x14ac:dyDescent="0.2">
      <c r="A7" s="852" t="s">
        <v>682</v>
      </c>
      <c r="B7" s="577"/>
      <c r="C7" s="577"/>
      <c r="E7"/>
      <c r="F7"/>
      <c r="H7" s="194"/>
      <c r="I7" s="392" t="str">
        <f>Saldi!D9</f>
        <v>Geboekt t/m : Periode 2, Sysnr : 22</v>
      </c>
      <c r="J7" s="191"/>
      <c r="K7" s="191"/>
      <c r="L7" s="191"/>
      <c r="M7" s="191"/>
      <c r="N7" s="789" t="s">
        <v>638</v>
      </c>
      <c r="O7" s="585" t="str">
        <f>"   t/m M "&amp;K8</f>
        <v xml:space="preserve">   t/m M 12</v>
      </c>
      <c r="P7" s="191"/>
      <c r="Q7" s="191"/>
      <c r="R7" s="185">
        <f ca="1">SUM(R12:R1002)</f>
        <v>-1891.06</v>
      </c>
      <c r="S7" s="191"/>
      <c r="T7" s="185">
        <f t="shared" ref="T7:V7" ca="1" si="0">SUM(T12:T1002)</f>
        <v>0</v>
      </c>
      <c r="U7" s="185">
        <f t="shared" ca="1" si="0"/>
        <v>-328.20049586776861</v>
      </c>
      <c r="V7" s="185">
        <f t="shared" ca="1" si="0"/>
        <v>-1562.8595041322312</v>
      </c>
      <c r="X7" s="594" t="str">
        <f>N7</f>
        <v>800 Verkopen belast hoog</v>
      </c>
      <c r="Y7" s="583"/>
      <c r="Z7" s="584"/>
      <c r="AA7" s="61" t="s">
        <v>160</v>
      </c>
      <c r="AC7" s="61">
        <f>IF(AC6=1,1,IF(AC6=2,2,IF(AC6=3,3,4)))</f>
        <v>3</v>
      </c>
      <c r="AD7" s="335"/>
      <c r="AE7" s="392" t="str">
        <f>I7</f>
        <v>Geboekt t/m : Periode 2, Sysnr : 22</v>
      </c>
      <c r="AF7" s="191"/>
      <c r="AG7" s="191"/>
      <c r="AH7" s="191"/>
      <c r="AI7" s="191"/>
      <c r="AJ7" s="191"/>
      <c r="AK7" s="502" t="s">
        <v>759</v>
      </c>
      <c r="AL7" s="336" t="s">
        <v>195</v>
      </c>
      <c r="AM7" s="191"/>
      <c r="AN7" s="392" t="str">
        <f>IF(AND(AC6=2,AL7="X"),"Op volgorde W&amp;V rek.","")</f>
        <v/>
      </c>
      <c r="AO7" s="185">
        <f>SUM(AO12:AO1011)</f>
        <v>-2087.7000000000003</v>
      </c>
      <c r="AP7" s="191"/>
      <c r="AQ7" s="185">
        <f t="shared" ref="AQ7:AT7" si="1">SUM(AQ12:AQ1011)</f>
        <v>-409.04528925619837</v>
      </c>
      <c r="AR7" s="185">
        <f t="shared" si="1"/>
        <v>-1678.6547107438016</v>
      </c>
      <c r="AS7" s="191"/>
      <c r="AT7" s="185">
        <f t="shared" si="1"/>
        <v>-1678.6547107438016</v>
      </c>
      <c r="AX7" s="90">
        <v>6</v>
      </c>
      <c r="AY7" s="586" t="str">
        <f>Stam!F66</f>
        <v>185 Fortis Rea3</v>
      </c>
      <c r="AZ7" s="499"/>
      <c r="BA7" s="83">
        <f>IF(AZ7="X",6,0)</f>
        <v>0</v>
      </c>
      <c r="BB7" s="194"/>
      <c r="BC7" s="398" t="str">
        <f>AE7</f>
        <v>Geboekt t/m : Periode 2, Sysnr : 22</v>
      </c>
      <c r="BD7" s="191"/>
      <c r="BE7" s="191"/>
      <c r="BF7" s="191"/>
      <c r="BG7" s="517" t="str">
        <f>IF(AZ15=0,"-",VLOOKUP(AZ15,AX2:AY11,2,FALSE))</f>
        <v>180 Rabobank</v>
      </c>
      <c r="BH7" s="501"/>
      <c r="BI7" s="425"/>
      <c r="BJ7" s="191"/>
      <c r="BK7" s="494">
        <f t="shared" ref="BK7:BQ7" ca="1" si="2">SUM(BK12:BK1002)</f>
        <v>204.63999999999993</v>
      </c>
      <c r="BL7" s="191"/>
      <c r="BM7" s="426"/>
      <c r="BN7" s="494">
        <f t="shared" ca="1" si="2"/>
        <v>204.63999999999993</v>
      </c>
      <c r="BO7" s="494">
        <f t="shared" ca="1" si="2"/>
        <v>-204.63999999999993</v>
      </c>
      <c r="BP7" s="494">
        <f t="shared" ca="1" si="2"/>
        <v>-22.704297520661157</v>
      </c>
      <c r="BQ7" s="494">
        <f t="shared" ca="1" si="2"/>
        <v>-181.93570247933877</v>
      </c>
      <c r="BX7" s="335"/>
      <c r="BY7" s="392" t="str">
        <f>AE7</f>
        <v>Geboekt t/m : Periode 2, Sysnr : 22</v>
      </c>
      <c r="BZ7" s="191"/>
      <c r="CA7" s="191"/>
      <c r="CB7" s="191"/>
      <c r="CC7" s="502" t="s">
        <v>522</v>
      </c>
      <c r="CD7" s="336"/>
      <c r="CE7" s="392" t="str">
        <f>IF(AND(BW4=2,CD7="X")," Op volgorde memo's.","")</f>
        <v/>
      </c>
      <c r="CF7" s="185">
        <f ca="1">SUM(CF12:CF657)</f>
        <v>0</v>
      </c>
      <c r="CG7" s="191"/>
      <c r="CH7" s="185">
        <f ca="1">SUM(CH12:CH657)</f>
        <v>0</v>
      </c>
      <c r="CI7" s="185">
        <f ca="1">SUM(CI12:CI657)</f>
        <v>0</v>
      </c>
      <c r="CJ7" s="426"/>
      <c r="CK7" s="185">
        <f ca="1">SUM(CK12:CK657)</f>
        <v>0</v>
      </c>
      <c r="CQ7" s="190"/>
      <c r="CR7" s="251"/>
      <c r="CS7" s="593" t="str">
        <f>I7</f>
        <v>Geboekt t/m : Periode 2, Sysnr : 22</v>
      </c>
      <c r="CT7" s="191"/>
      <c r="CU7" s="195"/>
      <c r="CV7" s="191"/>
      <c r="CW7" s="191"/>
      <c r="CX7" s="321"/>
      <c r="CY7" s="504" t="s">
        <v>765</v>
      </c>
      <c r="CZ7" s="401"/>
      <c r="DA7" s="195"/>
      <c r="DB7" s="195"/>
      <c r="DC7" s="412">
        <f ca="1">SUM(DC12:DC496)</f>
        <v>-3376.06</v>
      </c>
      <c r="DD7" s="191"/>
      <c r="DE7" s="413">
        <f ca="1">SUM(DE12:DE496)</f>
        <v>0</v>
      </c>
      <c r="DF7" s="413">
        <f ca="1">SUM(DF12:DF496)</f>
        <v>-585.92776859504124</v>
      </c>
      <c r="DG7" s="412">
        <f ca="1">SUM(DG12:DG496)</f>
        <v>-2790.1322314049585</v>
      </c>
      <c r="DH7" s="191"/>
      <c r="DI7" s="413">
        <f ca="1">SUM(DI12:DI496)</f>
        <v>-585.92776859504124</v>
      </c>
      <c r="DJ7" s="190"/>
      <c r="DK7" s="190"/>
      <c r="DP7" s="439" t="str">
        <f>I7</f>
        <v>Geboekt t/m : Periode 2, Sysnr : 22</v>
      </c>
      <c r="DQ7" s="191"/>
      <c r="DR7" s="191"/>
      <c r="DS7" s="191"/>
      <c r="DT7" s="191"/>
      <c r="DU7" s="191"/>
      <c r="DV7" s="522" t="s">
        <v>666</v>
      </c>
      <c r="DW7" s="521" t="s">
        <v>195</v>
      </c>
      <c r="DX7" s="191"/>
      <c r="DY7" s="392"/>
      <c r="DZ7" s="494" t="str">
        <f>IF($DN$4&gt;2,"",SUM(DZ12:DZ613))</f>
        <v/>
      </c>
      <c r="EA7" s="185">
        <f ca="1">IF($DN$4&lt;3,"",SUM(EA12:EA613))</f>
        <v>425</v>
      </c>
      <c r="EB7" s="191"/>
      <c r="EC7" s="185">
        <f ca="1">IF($DN$4&lt;3,"",SUM(EC12:EC613))</f>
        <v>73.760330578512395</v>
      </c>
      <c r="ED7" s="185">
        <f ca="1">IF($DN$4&lt;3,"",SUM(ED12:ED613))</f>
        <v>351.23966942148763</v>
      </c>
      <c r="EH7" s="61">
        <f>IF(EH6=1,1,IF(EH6=2,2,IF(EH6=3,3,4)))</f>
        <v>2</v>
      </c>
      <c r="EI7" s="439" t="str">
        <f>Output!DP7</f>
        <v>Geboekt t/m : Periode 2, Sysnr : 22</v>
      </c>
      <c r="EJ7" s="191"/>
      <c r="EK7" s="191"/>
      <c r="EL7" s="191"/>
      <c r="EM7" s="191"/>
      <c r="EN7" s="191"/>
      <c r="EO7" s="502" t="s">
        <v>883</v>
      </c>
      <c r="EP7" s="469" t="s">
        <v>195</v>
      </c>
      <c r="EQ7" s="392"/>
      <c r="ER7" s="185">
        <f ca="1">SUM(ER12:ER614)</f>
        <v>-415</v>
      </c>
      <c r="ES7" s="558">
        <f ca="1">SUM(ES12:ES614)</f>
        <v>-415</v>
      </c>
      <c r="ET7" s="561" t="s">
        <v>213</v>
      </c>
      <c r="EU7" s="883">
        <v>42090</v>
      </c>
      <c r="EW7" s="194"/>
      <c r="EX7" s="185">
        <f ca="1">SUM(EX12:EX614)</f>
        <v>-415</v>
      </c>
      <c r="EY7"/>
      <c r="EZ7" s="56"/>
      <c r="FA7" s="56"/>
      <c r="FE7"/>
      <c r="FI7"/>
      <c r="FJ7"/>
    </row>
    <row r="8" spans="1:166" ht="12" customHeight="1" x14ac:dyDescent="0.2">
      <c r="A8" s="852" t="s">
        <v>683</v>
      </c>
      <c r="B8" s="577"/>
      <c r="C8" s="577"/>
      <c r="E8"/>
      <c r="F8"/>
      <c r="H8" s="357"/>
      <c r="I8" s="355"/>
      <c r="J8" s="446">
        <v>12</v>
      </c>
      <c r="K8" s="328">
        <f>IF(J8="",12,IF(ISTEXT(J8),12,J8))</f>
        <v>12</v>
      </c>
      <c r="L8" s="355"/>
      <c r="M8" s="355"/>
      <c r="N8" s="472" t="str">
        <f ca="1">IF(N7="","","     aantal boekingen = "&amp;H1)</f>
        <v xml:space="preserve">     aantal boekingen = 2</v>
      </c>
      <c r="O8" s="355"/>
      <c r="P8" s="355"/>
      <c r="Q8" s="355"/>
      <c r="R8" s="355"/>
      <c r="S8" s="355"/>
      <c r="T8" s="355"/>
      <c r="U8" s="355"/>
      <c r="V8" s="356"/>
      <c r="X8" s="357"/>
      <c r="Y8" s="472" t="s">
        <v>693</v>
      </c>
      <c r="Z8" s="356"/>
      <c r="AD8" s="357"/>
      <c r="AE8" s="355"/>
      <c r="AF8" s="355"/>
      <c r="AG8" s="355"/>
      <c r="AH8" s="355"/>
      <c r="AI8" s="427"/>
      <c r="AJ8" s="472" t="str">
        <f>" aantal boekingen = "&amp;AD1</f>
        <v xml:space="preserve"> aantal boekingen = 22</v>
      </c>
      <c r="AK8" s="355"/>
      <c r="AL8" s="355"/>
      <c r="AM8" s="355"/>
      <c r="AN8" s="354" t="str">
        <f>IF(AC6=3,"Op volgorde Balans en WV posten","")</f>
        <v>Op volgorde Balans en WV posten</v>
      </c>
      <c r="AO8" s="338"/>
      <c r="AP8" s="355"/>
      <c r="AQ8" s="355"/>
      <c r="AR8" s="355"/>
      <c r="AS8" s="355"/>
      <c r="AT8" s="428"/>
      <c r="AX8" s="90">
        <v>7</v>
      </c>
      <c r="AY8" s="586" t="str">
        <f>Stam!F67</f>
        <v>186 Bank 2</v>
      </c>
      <c r="AZ8" s="499"/>
      <c r="BA8" s="83">
        <f>IF(AZ8="X",7,0)</f>
        <v>0</v>
      </c>
      <c r="BB8" s="357"/>
      <c r="BC8" s="354"/>
      <c r="BD8" s="355"/>
      <c r="BE8" s="496"/>
      <c r="BF8" s="355"/>
      <c r="BG8" s="355"/>
      <c r="BH8" s="355"/>
      <c r="BI8" s="355"/>
      <c r="BJ8" s="429"/>
      <c r="BK8" s="355"/>
      <c r="BL8" s="355"/>
      <c r="BM8" s="430"/>
      <c r="BN8" s="495" t="str">
        <f>IF(BE8="","",SUMIF(BE12:BE811,BE8,BK12:BK811))</f>
        <v/>
      </c>
      <c r="BO8" s="355"/>
      <c r="BP8" s="355"/>
      <c r="BQ8" s="356"/>
      <c r="BX8" s="357"/>
      <c r="BY8" s="355"/>
      <c r="BZ8" s="355"/>
      <c r="CA8" s="355"/>
      <c r="CB8" s="355"/>
      <c r="CC8" s="355"/>
      <c r="CD8" s="355"/>
      <c r="CE8" s="429"/>
      <c r="CF8" s="355"/>
      <c r="CG8" s="355"/>
      <c r="CH8" s="355"/>
      <c r="CI8" s="355"/>
      <c r="CJ8" s="430"/>
      <c r="CK8" s="356"/>
      <c r="CQ8" s="190"/>
      <c r="CR8" s="252"/>
      <c r="CS8" s="397"/>
      <c r="CT8" s="337"/>
      <c r="CU8" s="253"/>
      <c r="CV8" s="355"/>
      <c r="CW8" s="355"/>
      <c r="CX8" s="254"/>
      <c r="CY8" s="503" t="s">
        <v>600</v>
      </c>
      <c r="CZ8" s="401"/>
      <c r="DA8" s="253"/>
      <c r="DB8" s="253"/>
      <c r="DC8" s="253"/>
      <c r="DD8" s="253"/>
      <c r="DE8" s="543" t="str">
        <f>IF(CP4=2,"X   ","")</f>
        <v/>
      </c>
      <c r="DF8" s="543" t="str">
        <f>IF(CP4=1,"X   ","")</f>
        <v xml:space="preserve">X   </v>
      </c>
      <c r="DG8" s="253"/>
      <c r="DH8" s="253"/>
      <c r="DI8" s="861"/>
      <c r="DJ8" s="190"/>
      <c r="DK8" s="190"/>
      <c r="DP8" s="357"/>
      <c r="DQ8" s="355"/>
      <c r="DR8" s="355"/>
      <c r="DS8" s="355"/>
      <c r="DT8" s="355"/>
      <c r="DU8" s="355"/>
      <c r="DV8" s="522" t="s">
        <v>667</v>
      </c>
      <c r="DW8" s="521"/>
      <c r="DX8" s="355"/>
      <c r="DY8" s="429"/>
      <c r="DZ8" s="355"/>
      <c r="EA8" s="355"/>
      <c r="EB8" s="355"/>
      <c r="EC8" s="355"/>
      <c r="ED8" s="356"/>
      <c r="EI8" s="357"/>
      <c r="EJ8" s="355"/>
      <c r="EK8" s="355"/>
      <c r="EL8" s="355"/>
      <c r="EM8" s="355"/>
      <c r="EN8" s="355"/>
      <c r="EO8" s="355"/>
      <c r="EP8" s="354"/>
      <c r="EQ8" s="429"/>
      <c r="ER8" s="355"/>
      <c r="ES8" s="355"/>
      <c r="ET8" s="511"/>
      <c r="EU8" s="515">
        <f>IF(OR(ISTEXT(EU7),EU7&lt;41274,EU7&gt;44926,EU7="",ISERROR(EU7)),1,EU7)</f>
        <v>42090</v>
      </c>
      <c r="EW8" s="357"/>
      <c r="EX8" s="356"/>
      <c r="EY8"/>
      <c r="EZ8" s="56" t="s">
        <v>458</v>
      </c>
      <c r="FA8" s="56" t="s">
        <v>458</v>
      </c>
      <c r="FE8"/>
      <c r="FI8"/>
      <c r="FJ8"/>
    </row>
    <row r="9" spans="1:166" ht="12" customHeight="1" x14ac:dyDescent="0.2">
      <c r="A9" s="852" t="s">
        <v>684</v>
      </c>
      <c r="B9" s="577"/>
      <c r="C9" s="577"/>
      <c r="E9"/>
      <c r="F9"/>
      <c r="H9" s="329" t="s">
        <v>159</v>
      </c>
      <c r="I9" s="327" t="s">
        <v>0</v>
      </c>
      <c r="J9" s="327" t="s">
        <v>1</v>
      </c>
      <c r="K9" s="249" t="s">
        <v>285</v>
      </c>
      <c r="L9" s="249" t="s">
        <v>284</v>
      </c>
      <c r="M9" s="346" t="s">
        <v>267</v>
      </c>
      <c r="N9" s="249" t="s">
        <v>3</v>
      </c>
      <c r="O9" s="249" t="s">
        <v>2</v>
      </c>
      <c r="P9" s="332" t="s">
        <v>266</v>
      </c>
      <c r="Q9" s="249" t="s">
        <v>299</v>
      </c>
      <c r="R9" s="249" t="s">
        <v>443</v>
      </c>
      <c r="S9" s="249" t="s">
        <v>269</v>
      </c>
      <c r="T9" s="249" t="s">
        <v>270</v>
      </c>
      <c r="U9" s="249" t="s">
        <v>271</v>
      </c>
      <c r="V9" s="347" t="s">
        <v>444</v>
      </c>
      <c r="W9" s="431"/>
      <c r="X9" s="261" t="s">
        <v>1</v>
      </c>
      <c r="Y9" s="248" t="s">
        <v>445</v>
      </c>
      <c r="Z9" s="262" t="s">
        <v>446</v>
      </c>
      <c r="AD9" s="329" t="s">
        <v>159</v>
      </c>
      <c r="AE9" s="327" t="s">
        <v>0</v>
      </c>
      <c r="AF9" s="327" t="s">
        <v>1</v>
      </c>
      <c r="AG9" s="249" t="s">
        <v>285</v>
      </c>
      <c r="AH9" s="249" t="s">
        <v>284</v>
      </c>
      <c r="AI9" s="330" t="s">
        <v>267</v>
      </c>
      <c r="AJ9" s="249" t="s">
        <v>3</v>
      </c>
      <c r="AK9" s="249" t="s">
        <v>2</v>
      </c>
      <c r="AL9" s="332" t="s">
        <v>266</v>
      </c>
      <c r="AM9" s="249" t="s">
        <v>299</v>
      </c>
      <c r="AN9" s="249" t="s">
        <v>4</v>
      </c>
      <c r="AO9" s="249" t="s">
        <v>443</v>
      </c>
      <c r="AP9" s="249" t="s">
        <v>269</v>
      </c>
      <c r="AQ9" s="249" t="s">
        <v>220</v>
      </c>
      <c r="AR9" s="249" t="s">
        <v>444</v>
      </c>
      <c r="AS9" s="382" t="s">
        <v>447</v>
      </c>
      <c r="AT9" s="333" t="s">
        <v>448</v>
      </c>
      <c r="AX9" s="90">
        <v>8</v>
      </c>
      <c r="AY9" s="586" t="str">
        <f>Stam!F68</f>
        <v>187 Kas</v>
      </c>
      <c r="AZ9" s="499"/>
      <c r="BA9" s="83">
        <f>IF(AZ9="X",8,0)</f>
        <v>0</v>
      </c>
      <c r="BB9" s="255" t="s">
        <v>159</v>
      </c>
      <c r="BC9" s="256" t="s">
        <v>0</v>
      </c>
      <c r="BD9" s="256" t="s">
        <v>1</v>
      </c>
      <c r="BE9" s="258" t="s">
        <v>267</v>
      </c>
      <c r="BF9" s="360" t="s">
        <v>3</v>
      </c>
      <c r="BG9" s="360" t="s">
        <v>2</v>
      </c>
      <c r="BH9" s="259" t="s">
        <v>266</v>
      </c>
      <c r="BI9" s="360" t="s">
        <v>299</v>
      </c>
      <c r="BJ9" s="302" t="s">
        <v>4</v>
      </c>
      <c r="BK9" s="360" t="s">
        <v>443</v>
      </c>
      <c r="BL9" s="361" t="s">
        <v>449</v>
      </c>
      <c r="BM9" s="507" t="str">
        <f t="shared" ref="BM9" si="3">IF($BB9="","",IF(BE10=BE9,"","Σ"))</f>
        <v>Σ</v>
      </c>
      <c r="BN9" s="505" t="s">
        <v>450</v>
      </c>
      <c r="BO9" s="360" t="s">
        <v>443</v>
      </c>
      <c r="BP9" s="360" t="s">
        <v>220</v>
      </c>
      <c r="BQ9" s="260" t="s">
        <v>444</v>
      </c>
      <c r="BX9" s="467" t="s">
        <v>159</v>
      </c>
      <c r="BY9" s="256" t="s">
        <v>0</v>
      </c>
      <c r="BZ9" s="256" t="s">
        <v>1</v>
      </c>
      <c r="CA9" s="256" t="s">
        <v>267</v>
      </c>
      <c r="CB9" s="360" t="s">
        <v>3</v>
      </c>
      <c r="CC9" s="360" t="s">
        <v>2</v>
      </c>
      <c r="CD9" s="259" t="s">
        <v>266</v>
      </c>
      <c r="CE9" s="302" t="s">
        <v>4</v>
      </c>
      <c r="CF9" s="360" t="s">
        <v>443</v>
      </c>
      <c r="CG9" s="257" t="s">
        <v>269</v>
      </c>
      <c r="CH9" s="360" t="s">
        <v>220</v>
      </c>
      <c r="CI9" s="257" t="s">
        <v>444</v>
      </c>
      <c r="CJ9" s="507" t="str">
        <f t="shared" ref="CJ9" si="4">IF($BB9="","",IF(CB10=CB9,"","Σ"))</f>
        <v>Σ</v>
      </c>
      <c r="CK9" s="377" t="s">
        <v>450</v>
      </c>
      <c r="CQ9" s="190"/>
      <c r="CR9" s="329" t="s">
        <v>159</v>
      </c>
      <c r="CS9" s="327" t="s">
        <v>0</v>
      </c>
      <c r="CT9" s="327" t="s">
        <v>1</v>
      </c>
      <c r="CU9" s="249" t="s">
        <v>285</v>
      </c>
      <c r="CV9" s="249" t="s">
        <v>284</v>
      </c>
      <c r="CW9" s="346" t="s">
        <v>267</v>
      </c>
      <c r="CX9" s="331" t="s">
        <v>3</v>
      </c>
      <c r="CY9" s="331" t="s">
        <v>2</v>
      </c>
      <c r="CZ9" s="332" t="s">
        <v>266</v>
      </c>
      <c r="DA9" s="302" t="s">
        <v>4</v>
      </c>
      <c r="DB9" s="331" t="s">
        <v>299</v>
      </c>
      <c r="DC9" s="331" t="s">
        <v>443</v>
      </c>
      <c r="DD9" s="249" t="s">
        <v>269</v>
      </c>
      <c r="DE9" s="331" t="s">
        <v>270</v>
      </c>
      <c r="DF9" s="331" t="s">
        <v>271</v>
      </c>
      <c r="DG9" s="249" t="s">
        <v>444</v>
      </c>
      <c r="DH9" s="394" t="s">
        <v>1</v>
      </c>
      <c r="DI9" s="391" t="s">
        <v>591</v>
      </c>
      <c r="DJ9" s="190"/>
      <c r="DK9" s="190"/>
      <c r="DP9" s="255" t="s">
        <v>159</v>
      </c>
      <c r="DQ9" s="256" t="s">
        <v>0</v>
      </c>
      <c r="DR9" s="256" t="s">
        <v>1</v>
      </c>
      <c r="DS9" s="299" t="s">
        <v>459</v>
      </c>
      <c r="DT9" s="299" t="s">
        <v>284</v>
      </c>
      <c r="DU9" s="299" t="s">
        <v>296</v>
      </c>
      <c r="DV9" s="360" t="s">
        <v>3</v>
      </c>
      <c r="DW9" s="360" t="s">
        <v>2</v>
      </c>
      <c r="DX9" s="259" t="s">
        <v>266</v>
      </c>
      <c r="DY9" s="302" t="s">
        <v>4</v>
      </c>
      <c r="DZ9" s="302" t="s">
        <v>650</v>
      </c>
      <c r="EA9" s="360" t="s">
        <v>649</v>
      </c>
      <c r="EB9" s="257" t="s">
        <v>269</v>
      </c>
      <c r="EC9" s="360" t="s">
        <v>220</v>
      </c>
      <c r="ED9" s="260" t="s">
        <v>444</v>
      </c>
      <c r="EH9" s="89"/>
      <c r="EI9" s="298" t="s">
        <v>159</v>
      </c>
      <c r="EJ9" s="299" t="s">
        <v>0</v>
      </c>
      <c r="EK9" s="299" t="s">
        <v>1</v>
      </c>
      <c r="EL9" s="299" t="s">
        <v>460</v>
      </c>
      <c r="EM9" s="299" t="s">
        <v>284</v>
      </c>
      <c r="EN9" s="302" t="s">
        <v>3</v>
      </c>
      <c r="EO9" s="302" t="s">
        <v>2</v>
      </c>
      <c r="EP9" s="300" t="s">
        <v>266</v>
      </c>
      <c r="EQ9" s="302" t="s">
        <v>4</v>
      </c>
      <c r="ER9" s="544" t="s">
        <v>461</v>
      </c>
      <c r="ES9" s="544" t="s">
        <v>462</v>
      </c>
      <c r="ET9" s="358" t="s">
        <v>671</v>
      </c>
      <c r="EU9" s="510" t="s">
        <v>661</v>
      </c>
      <c r="EW9" s="389" t="s">
        <v>2</v>
      </c>
      <c r="EX9" s="440" t="s">
        <v>462</v>
      </c>
      <c r="EY9"/>
      <c r="EZ9" s="56" t="s">
        <v>463</v>
      </c>
      <c r="FA9" s="56" t="s">
        <v>464</v>
      </c>
      <c r="FE9"/>
      <c r="FI9"/>
      <c r="FJ9"/>
    </row>
    <row r="10" spans="1:166" ht="12" customHeight="1" x14ac:dyDescent="0.2">
      <c r="A10" s="852" t="s">
        <v>685</v>
      </c>
      <c r="B10" s="577"/>
      <c r="C10" s="577"/>
      <c r="E10"/>
      <c r="F10"/>
      <c r="H10" s="263"/>
      <c r="I10" s="264"/>
      <c r="J10" s="264"/>
      <c r="K10" s="265"/>
      <c r="L10" s="265"/>
      <c r="M10" s="266"/>
      <c r="N10" s="365"/>
      <c r="O10" s="365"/>
      <c r="P10" s="268" t="s">
        <v>451</v>
      </c>
      <c r="Q10" s="365" t="s">
        <v>276</v>
      </c>
      <c r="R10" s="365" t="s">
        <v>452</v>
      </c>
      <c r="S10" s="265" t="s">
        <v>290</v>
      </c>
      <c r="T10" s="270" t="s">
        <v>177</v>
      </c>
      <c r="U10" s="270" t="s">
        <v>177</v>
      </c>
      <c r="V10" s="271" t="s">
        <v>453</v>
      </c>
      <c r="X10" s="272"/>
      <c r="Y10" s="273"/>
      <c r="Z10" s="274"/>
      <c r="AD10" s="263"/>
      <c r="AE10" s="264"/>
      <c r="AF10" s="264"/>
      <c r="AG10" s="265"/>
      <c r="AH10" s="265"/>
      <c r="AI10" s="275"/>
      <c r="AJ10" s="365"/>
      <c r="AK10" s="365"/>
      <c r="AL10" s="268" t="s">
        <v>451</v>
      </c>
      <c r="AM10" s="365" t="s">
        <v>276</v>
      </c>
      <c r="AN10" s="269"/>
      <c r="AO10" s="365" t="s">
        <v>452</v>
      </c>
      <c r="AP10" s="265" t="s">
        <v>290</v>
      </c>
      <c r="AQ10" s="270" t="s">
        <v>177</v>
      </c>
      <c r="AR10" s="265" t="s">
        <v>453</v>
      </c>
      <c r="AS10" s="269"/>
      <c r="AT10" s="276" t="s">
        <v>521</v>
      </c>
      <c r="AX10" s="90">
        <v>9</v>
      </c>
      <c r="AY10" s="586" t="str">
        <f>Stam!F69</f>
        <v>188 Friesland</v>
      </c>
      <c r="AZ10" s="499"/>
      <c r="BA10" s="83">
        <f>IF(AZ10="X",9,0)</f>
        <v>0</v>
      </c>
      <c r="BB10" s="263"/>
      <c r="BC10" s="264"/>
      <c r="BD10" s="264"/>
      <c r="BE10" s="266"/>
      <c r="BF10" s="365"/>
      <c r="BG10" s="365"/>
      <c r="BH10" s="268" t="s">
        <v>451</v>
      </c>
      <c r="BI10" s="365" t="s">
        <v>276</v>
      </c>
      <c r="BJ10" s="269"/>
      <c r="BK10" s="365" t="s">
        <v>300</v>
      </c>
      <c r="BL10" s="366" t="s">
        <v>454</v>
      </c>
      <c r="BM10" s="432"/>
      <c r="BN10" s="506" t="s">
        <v>455</v>
      </c>
      <c r="BO10" s="365" t="s">
        <v>452</v>
      </c>
      <c r="BP10" s="270" t="s">
        <v>177</v>
      </c>
      <c r="BQ10" s="271" t="s">
        <v>453</v>
      </c>
      <c r="BS10" s="277" t="s">
        <v>675</v>
      </c>
      <c r="BT10" s="125" t="s">
        <v>508</v>
      </c>
      <c r="BX10" s="263"/>
      <c r="BY10" s="264"/>
      <c r="BZ10" s="264"/>
      <c r="CA10" s="264"/>
      <c r="CB10" s="365"/>
      <c r="CC10" s="365"/>
      <c r="CD10" s="268" t="s">
        <v>451</v>
      </c>
      <c r="CE10" s="269"/>
      <c r="CF10" s="365" t="s">
        <v>452</v>
      </c>
      <c r="CG10" s="265" t="s">
        <v>290</v>
      </c>
      <c r="CH10" s="270" t="s">
        <v>177</v>
      </c>
      <c r="CI10" s="265" t="s">
        <v>453</v>
      </c>
      <c r="CJ10" s="432"/>
      <c r="CK10" s="369" t="s">
        <v>455</v>
      </c>
      <c r="CM10" s="56" t="s">
        <v>508</v>
      </c>
      <c r="CQ10" s="190"/>
      <c r="CR10" s="263"/>
      <c r="CS10" s="264"/>
      <c r="CT10" s="264"/>
      <c r="CU10" s="265"/>
      <c r="CV10" s="265"/>
      <c r="CW10" s="266"/>
      <c r="CX10" s="267"/>
      <c r="CY10" s="267"/>
      <c r="CZ10" s="268" t="s">
        <v>451</v>
      </c>
      <c r="DA10" s="268"/>
      <c r="DB10" s="267" t="s">
        <v>276</v>
      </c>
      <c r="DC10" s="267" t="s">
        <v>452</v>
      </c>
      <c r="DD10" s="265" t="s">
        <v>290</v>
      </c>
      <c r="DE10" s="270" t="s">
        <v>177</v>
      </c>
      <c r="DF10" s="270" t="s">
        <v>177</v>
      </c>
      <c r="DG10" s="265" t="s">
        <v>453</v>
      </c>
      <c r="DH10" s="395" t="s">
        <v>447</v>
      </c>
      <c r="DI10" s="393" t="s">
        <v>592</v>
      </c>
      <c r="DJ10" s="190"/>
      <c r="DK10" s="190"/>
      <c r="DP10" s="263"/>
      <c r="DQ10" s="264"/>
      <c r="DR10" s="264"/>
      <c r="DS10" s="264"/>
      <c r="DT10" s="264"/>
      <c r="DU10" s="264"/>
      <c r="DV10" s="365"/>
      <c r="DW10" s="365"/>
      <c r="DX10" s="268" t="s">
        <v>451</v>
      </c>
      <c r="DY10" s="269"/>
      <c r="DZ10" s="365" t="s">
        <v>526</v>
      </c>
      <c r="EA10" s="365" t="s">
        <v>357</v>
      </c>
      <c r="EB10" s="265" t="s">
        <v>290</v>
      </c>
      <c r="EC10" s="270" t="s">
        <v>177</v>
      </c>
      <c r="ED10" s="271" t="s">
        <v>453</v>
      </c>
      <c r="EH10" s="89"/>
      <c r="EI10" s="263"/>
      <c r="EJ10" s="264"/>
      <c r="EK10" s="264"/>
      <c r="EL10" s="264"/>
      <c r="EM10" s="264"/>
      <c r="EN10" s="365"/>
      <c r="EO10" s="365"/>
      <c r="EP10" s="268" t="s">
        <v>451</v>
      </c>
      <c r="EQ10" s="269"/>
      <c r="ER10" s="365" t="s">
        <v>526</v>
      </c>
      <c r="ES10" s="365" t="s">
        <v>465</v>
      </c>
      <c r="ET10" s="365"/>
      <c r="EU10" s="516" t="s">
        <v>662</v>
      </c>
      <c r="EW10" s="367"/>
      <c r="EX10" s="369" t="s">
        <v>466</v>
      </c>
      <c r="EY10"/>
      <c r="EZ10" s="56"/>
      <c r="FA10" s="56"/>
      <c r="FE10"/>
      <c r="FI10"/>
      <c r="FJ10"/>
    </row>
    <row r="11" spans="1:166" ht="12" customHeight="1" thickBot="1" x14ac:dyDescent="0.25">
      <c r="A11" s="852" t="s">
        <v>686</v>
      </c>
      <c r="B11" s="577"/>
      <c r="C11" s="577"/>
      <c r="E11"/>
      <c r="F11"/>
      <c r="H11" s="891" t="s">
        <v>240</v>
      </c>
      <c r="I11" s="279"/>
      <c r="J11" s="279"/>
      <c r="K11" s="278"/>
      <c r="L11" s="278"/>
      <c r="M11" s="280"/>
      <c r="N11" s="433"/>
      <c r="O11" s="433"/>
      <c r="P11" s="282"/>
      <c r="Q11" s="433"/>
      <c r="R11" s="433"/>
      <c r="S11" s="278"/>
      <c r="T11" s="284"/>
      <c r="U11" s="284"/>
      <c r="V11" s="278"/>
      <c r="X11" s="285"/>
      <c r="Y11" s="286"/>
      <c r="Z11" s="286"/>
      <c r="AD11" s="278"/>
      <c r="AE11" s="279"/>
      <c r="AF11" s="279"/>
      <c r="AG11" s="278"/>
      <c r="AH11" s="278"/>
      <c r="AI11" s="287"/>
      <c r="AJ11" s="433"/>
      <c r="AK11" s="433"/>
      <c r="AL11" s="282"/>
      <c r="AM11" s="433"/>
      <c r="AN11" s="891" t="s">
        <v>240</v>
      </c>
      <c r="AO11" s="887"/>
      <c r="AP11" s="278"/>
      <c r="AQ11" s="284"/>
      <c r="AR11" s="278"/>
      <c r="AS11" s="283"/>
      <c r="AT11" s="288"/>
      <c r="AU11" s="75" t="s">
        <v>516</v>
      </c>
      <c r="AX11" s="90">
        <v>10</v>
      </c>
      <c r="AY11" s="588" t="str">
        <f>Stam!F70</f>
        <v>189 Dortmundb</v>
      </c>
      <c r="AZ11" s="500"/>
      <c r="BA11" s="83">
        <f>IF(AZ11="X",10,0)</f>
        <v>0</v>
      </c>
      <c r="BB11" s="891" t="s">
        <v>240</v>
      </c>
      <c r="BC11" s="279"/>
      <c r="BD11" s="279"/>
      <c r="BE11" s="280"/>
      <c r="BF11" s="433"/>
      <c r="BG11" s="433"/>
      <c r="BH11" s="282"/>
      <c r="BI11" s="433"/>
      <c r="BJ11" s="283"/>
      <c r="BK11" s="433"/>
      <c r="BL11" s="882"/>
      <c r="BM11" s="434"/>
      <c r="BN11" s="433"/>
      <c r="BO11" s="887"/>
      <c r="BP11" s="284"/>
      <c r="BQ11" s="278"/>
      <c r="BS11" s="540">
        <f>IF(BL11="",BK4,IF(BL11="X",0,0))</f>
        <v>250</v>
      </c>
      <c r="BX11" s="891" t="s">
        <v>240</v>
      </c>
      <c r="BY11" s="279"/>
      <c r="BZ11" s="279"/>
      <c r="CA11" s="279"/>
      <c r="CB11" s="433"/>
      <c r="CC11" s="433"/>
      <c r="CD11" s="282"/>
      <c r="CE11" s="283"/>
      <c r="CF11" s="433"/>
      <c r="CG11" s="278"/>
      <c r="CH11" s="284"/>
      <c r="CI11" s="278"/>
      <c r="CJ11" s="289"/>
      <c r="CK11" s="433"/>
      <c r="CQ11" s="190"/>
      <c r="CR11" s="278"/>
      <c r="CS11" s="892" t="s">
        <v>240</v>
      </c>
      <c r="CT11" s="279"/>
      <c r="CU11" s="278"/>
      <c r="CV11" s="278"/>
      <c r="CW11" s="280"/>
      <c r="CX11" s="281"/>
      <c r="CY11" s="281"/>
      <c r="CZ11" s="282"/>
      <c r="DA11" s="542"/>
      <c r="DB11" s="281"/>
      <c r="DC11" s="281"/>
      <c r="DD11" s="278"/>
      <c r="DE11" s="284"/>
      <c r="DF11" s="284"/>
      <c r="DG11" s="278"/>
      <c r="DH11" s="279"/>
      <c r="DI11" s="278"/>
      <c r="DJ11" s="190"/>
      <c r="DK11" s="411" t="str">
        <f>IF($CQ11="","",IF(CT11=CT10,DK10+DC11,DC11))</f>
        <v/>
      </c>
      <c r="DP11" s="893" t="s">
        <v>240</v>
      </c>
      <c r="DQ11" s="526"/>
      <c r="DR11" s="526"/>
      <c r="DS11" s="526"/>
      <c r="DT11" s="526"/>
      <c r="DU11" s="526"/>
      <c r="DV11" s="523"/>
      <c r="DW11" s="523"/>
      <c r="DX11" s="527"/>
      <c r="DY11" s="528"/>
      <c r="DZ11" s="523"/>
      <c r="EA11" s="523"/>
      <c r="EB11" s="524"/>
      <c r="EC11" s="525"/>
      <c r="ED11" s="524"/>
      <c r="EH11" s="89"/>
      <c r="EI11" s="278"/>
      <c r="EJ11" s="279"/>
      <c r="EK11" s="279"/>
      <c r="EL11" s="279"/>
      <c r="EM11" s="279"/>
      <c r="EN11" s="433"/>
      <c r="EO11" s="894" t="s">
        <v>240</v>
      </c>
      <c r="EP11" s="895" t="s">
        <v>505</v>
      </c>
      <c r="EQ11" s="283"/>
      <c r="ER11" s="433"/>
      <c r="ES11" s="433"/>
      <c r="ET11" s="514"/>
      <c r="EU11" s="514"/>
      <c r="EW11" s="894" t="s">
        <v>240</v>
      </c>
      <c r="EX11" s="433"/>
      <c r="EY11"/>
      <c r="EZ11" s="56"/>
      <c r="FA11" s="56"/>
      <c r="FE11"/>
      <c r="FI11"/>
      <c r="FJ11"/>
    </row>
    <row r="12" spans="1:166" ht="12" customHeight="1" x14ac:dyDescent="0.2">
      <c r="E12"/>
      <c r="F12"/>
      <c r="G12" s="89">
        <f ca="1">Invoer!DU17</f>
        <v>9</v>
      </c>
      <c r="H12" s="599">
        <f ca="1">IF(ISERROR($G12),"",IF(AND($AB$1="nee",G12&gt;99),"",G12))</f>
        <v>9</v>
      </c>
      <c r="I12" s="673">
        <f ca="1">IF($H12="","",VLOOKUP(H12,Invoer!$F$15:$AU$1500,2,FALSE))</f>
        <v>42047</v>
      </c>
      <c r="J12" s="599">
        <f ca="1">IF($H12="","",MONTH(I12))</f>
        <v>2</v>
      </c>
      <c r="K12" s="599" t="str">
        <f ca="1">IF($H12="","",VLOOKUP(H12,Invoer!$F$15:$AU$1500,3,FALSE))</f>
        <v>Ver</v>
      </c>
      <c r="L12" s="599" t="str">
        <f ca="1">IF($H12="","",IF(K12&lt;&gt;"Liq","",VLOOKUP(H12,Invoer!$F$15:$AU$1500,4,FALSE)))</f>
        <v/>
      </c>
      <c r="M12" s="599">
        <f ca="1">IF($H12="","",VLOOKUP(H12,Invoer!$F$15:$AU$1500,5,FALSE))</f>
        <v>0</v>
      </c>
      <c r="N12" s="599" t="str">
        <f ca="1">IF($H12="","",VLOOKUP(H12,Invoer!$F$15:$AU$1500,6,FALSE))</f>
        <v>verkoopactie</v>
      </c>
      <c r="O12" s="599" t="str">
        <f ca="1">IF($H12="","",VLOOKUP(H12,Invoer!$F$15:$AU$1500,9,FALSE))</f>
        <v>pieters</v>
      </c>
      <c r="P12" s="599">
        <f ca="1">IF($H12="","",VLOOKUP(H12,Invoer!$F$15:$AU$1500,10,FALSE))</f>
        <v>2015001</v>
      </c>
      <c r="Q12" s="599" t="str">
        <f ca="1">IF($H12="","",VLOOKUP(H12,Invoer!$F$15:$BB$1500,14,FALSE))</f>
        <v>D</v>
      </c>
      <c r="R12" s="662">
        <f ca="1">IF($H12="","",IF(J12&gt;$K$8,"",VLOOKUP(H12,Invoer!$F$15:$AU$1500,15,FALSE)))</f>
        <v>-1291.06</v>
      </c>
      <c r="S12" s="599">
        <f ca="1">IF($H12="","",VLOOKUP(H12,Invoer!$F$15:$AU$1500,19,FALSE))</f>
        <v>0.21</v>
      </c>
      <c r="T12" s="662">
        <f ca="1">IF($H12="","",IF(J12&gt;$K$8,"",VLOOKUP(H12,Invoer!$F$15:$AU$1500,20,FALSE)))</f>
        <v>0</v>
      </c>
      <c r="U12" s="662">
        <f ca="1">IF($H12="","",IF(J12&gt;$K$8,"",VLOOKUP(H12,Invoer!$F$15:$AU$1500,23,FALSE)))</f>
        <v>-224.06826446280991</v>
      </c>
      <c r="V12" s="662">
        <f ca="1">IF($H12="","",IF(J12&gt;$K$8,"",VLOOKUP(H12,Invoer!$F$15:$AU$1500,17,FALSE)))</f>
        <v>-1066.9917355371899</v>
      </c>
      <c r="X12" s="674">
        <v>1</v>
      </c>
      <c r="Y12" s="675">
        <f ca="1">SUMIF($J$12:$J$2002,X12,$V$12:$V$2002)</f>
        <v>-495.8677685950413</v>
      </c>
      <c r="Z12" s="675">
        <f ca="1">Y12</f>
        <v>-495.8677685950413</v>
      </c>
      <c r="AC12" s="435">
        <f>IF($AC$7&lt;3,Invoer!DR17,IF($AC$7=3,Invoer!BT17,"x"))</f>
        <v>13</v>
      </c>
      <c r="AD12" s="599">
        <f>IF(ISERROR(AC12),"",IF(AC12="x","",AC12))</f>
        <v>13</v>
      </c>
      <c r="AE12" s="673">
        <f>IF($AD12="","",VLOOKUP(AD12,Invoer!$F$15:$AU$1999,2,FALSE))</f>
        <v>42043</v>
      </c>
      <c r="AF12" s="599">
        <f>IF($AD12="","",MONTH(AE12))</f>
        <v>2</v>
      </c>
      <c r="AG12" s="599" t="str">
        <f>IF($AD12="","",VLOOKUP(AD12,Invoer!$F$15:$AU$1999,3,FALSE))</f>
        <v>Liq</v>
      </c>
      <c r="AH12" s="599" t="str">
        <f>IF($AD12="","",IF(AG12&lt;&gt;"Liq","",VLOOKUP(AD12,Invoer!$F$15:$AU$1999,4,FALSE)))</f>
        <v>180 Rabobank</v>
      </c>
      <c r="AI12" s="677">
        <f>IF($AD12="","",VLOOKUP(AD12,Invoer!$F$15:$AU$1999,5,FALSE))</f>
        <v>316</v>
      </c>
      <c r="AJ12" s="599" t="str">
        <f>IF($AD12="","",VLOOKUP(AD12,Invoer!$F$15:$AU$1999,6,FALSE))</f>
        <v>extra</v>
      </c>
      <c r="AK12" s="599">
        <f>IF($AD12="","",VLOOKUP(AD12,Invoer!$F$15:$AU$1999,9,FALSE))</f>
        <v>0</v>
      </c>
      <c r="AL12" s="599">
        <f>IF($AD12="","",VLOOKUP(AD12,Invoer!$F$15:$AU$1999,10,FALSE))</f>
        <v>0</v>
      </c>
      <c r="AM12" s="599" t="str">
        <f>IF($AD12="","",VLOOKUP(AD12,Invoer!$F$15:$BB$1999,14,FALSE))</f>
        <v/>
      </c>
      <c r="AN12" s="599" t="str">
        <f>IF($AD12="","",VLOOKUP(AD12,Invoer!$F$15:$AU$1999,11,FALSE))</f>
        <v>010 Immateriele activa</v>
      </c>
      <c r="AO12" s="662">
        <f>IF($AD12="","",VLOOKUP(AD12,Invoer!$F$15:$AU$1999,15,FALSE))</f>
        <v>10</v>
      </c>
      <c r="AP12" s="599">
        <f>IF($AD12="","",VLOOKUP(AD12,Invoer!$F$15:$AU$1999,19,FALSE))</f>
        <v>0</v>
      </c>
      <c r="AQ12" s="662">
        <f>IF($AD12="","",VLOOKUP(AD12,Invoer!$F$15:$AU$1999,24,FALSE))</f>
        <v>0</v>
      </c>
      <c r="AR12" s="662">
        <f>IF($AD12="","",VLOOKUP(AD12,Invoer!$F$15:$AU$1999,17,FALSE))</f>
        <v>10</v>
      </c>
      <c r="AS12" s="678" t="str">
        <f>IF(AND(AR12&lt;&gt;"",AT12&lt;&gt;""),"Σ","")</f>
        <v>Σ</v>
      </c>
      <c r="AT12" s="676">
        <f t="shared" ref="AT12:AT75" si="5">IF(AN12&lt;&gt;AN13,AU12,"")</f>
        <v>10</v>
      </c>
      <c r="AU12" s="77">
        <f t="shared" ref="AU12:AU75" si="6">IF(AN12&lt;&gt;AN11,AR12,AR12+AU11)</f>
        <v>10</v>
      </c>
      <c r="AW12" s="57"/>
      <c r="AX12" s="57"/>
      <c r="AY12" s="208"/>
      <c r="AZ12" s="404">
        <f>SUM(BA2:BA11)</f>
        <v>1</v>
      </c>
      <c r="BA12" s="83">
        <f ca="1">Invoer!DW17</f>
        <v>4</v>
      </c>
      <c r="BB12" s="599">
        <f ca="1">IF(ISERROR($BA12),"",BA12)</f>
        <v>4</v>
      </c>
      <c r="BC12" s="673">
        <f ca="1">IF($BB12="","",VLOOKUP(BB12,Invoer!$F$15:$AU$1999,2,FALSE))</f>
        <v>42006</v>
      </c>
      <c r="BD12" s="599">
        <f ca="1">IF(BB12="","",MONTH(BC12))</f>
        <v>1</v>
      </c>
      <c r="BE12" s="599">
        <f ca="1">IF($BB12="","",VLOOKUP(BB12,Invoer!$F$15:$AU$1999,5,FALSE))</f>
        <v>315</v>
      </c>
      <c r="BF12" s="599" t="str">
        <f ca="1">IF($BB12="","",VLOOKUP(BB12,Invoer!$F$15:$AU$1999,6,FALSE))</f>
        <v>bankkosten q4</v>
      </c>
      <c r="BG12" s="599" t="str">
        <f ca="1">IF($BB12="","",VLOOKUP(BB12,Invoer!$F$15:$AU$1999,9,FALSE))</f>
        <v>rabo</v>
      </c>
      <c r="BH12" s="599">
        <f ca="1">IF($BB12="","",VLOOKUP(BB12,Invoer!$F$15:$AU$1999,10,FALSE))</f>
        <v>0</v>
      </c>
      <c r="BI12" s="599" t="str">
        <f ca="1">IF($BB12="","",VLOOKUP(BB12,Invoer!$F$15:$BB$1999,14,FALSE))</f>
        <v/>
      </c>
      <c r="BJ12" s="599" t="str">
        <f ca="1">IF($BB12="","",VLOOKUP(BB12,Invoer!$F$15:$AU$1999,11,FALSE))</f>
        <v>443 Publiciteit en advert.</v>
      </c>
      <c r="BK12" s="662">
        <f ca="1">IF($BB12="","",-BO12)</f>
        <v>-18</v>
      </c>
      <c r="BL12" s="662">
        <f ca="1">IF(ISERROR(BS12),"",BS12)</f>
        <v>232</v>
      </c>
      <c r="BM12" s="679" t="str">
        <f ca="1">IF($BB12="","",IF(BE13=BE12,"","Σ"))</f>
        <v/>
      </c>
      <c r="BN12" s="662" t="str">
        <f t="shared" ref="BN12:BN75" ca="1" si="7">IF(BE13=BE12,"",BT12)</f>
        <v/>
      </c>
      <c r="BO12" s="662">
        <f ca="1">IF($BB12="","",VLOOKUP(BB12,Invoer!$F$15:$AU$1999,15,FALSE))</f>
        <v>18</v>
      </c>
      <c r="BP12" s="662">
        <f ca="1">IF($BB12="","",VLOOKUP(BB12,Invoer!$F$15:$AU$1999,24,FALSE))</f>
        <v>3.1239669421487606</v>
      </c>
      <c r="BQ12" s="662">
        <f ca="1">IF($BB12="","",VLOOKUP(BB12,Invoer!$F$15:$AU$1999,17,FALSE))</f>
        <v>14.87603305785124</v>
      </c>
      <c r="BS12" s="73">
        <f ca="1">BK12+BS11</f>
        <v>232</v>
      </c>
      <c r="BT12" s="57">
        <f ca="1">IF($BB12="","",IF(BE12=BE11,BK11+BK12,BK12))</f>
        <v>-18</v>
      </c>
      <c r="BW12" s="61">
        <f ca="1">Invoer!DZ17</f>
        <v>1</v>
      </c>
      <c r="BX12" s="599">
        <f t="shared" ref="BX12:BX75" ca="1" si="8">IF(ISERROR(BW12),"",BW12)</f>
        <v>1</v>
      </c>
      <c r="BY12" s="673">
        <f ca="1">IF($BX12="","",VLOOKUP(BX12,Invoer!$F$15:$AU$1999,2,FALSE))</f>
        <v>42005</v>
      </c>
      <c r="BZ12" s="599">
        <f t="shared" ref="BZ12:BZ75" ca="1" si="9">IF(BX12="","",MONTH(BY12))</f>
        <v>1</v>
      </c>
      <c r="CA12" s="599">
        <f ca="1">IF($BX12="","",VLOOKUP(BX12,Invoer!$F$15:$AU$1999,5,FALSE))</f>
        <v>26</v>
      </c>
      <c r="CB12" s="599" t="str">
        <f ca="1">IF($BX12="","",VLOOKUP(BX12,Invoer!$F$15:$AU$1999,6,FALSE))</f>
        <v>beginbalans</v>
      </c>
      <c r="CC12" s="599" t="str">
        <f ca="1">IF($BX12="","",VLOOKUP(BX12,Invoer!$F$15:$AU$1999,9,FALSE))</f>
        <v>wim</v>
      </c>
      <c r="CD12" s="599">
        <f ca="1">IF($BX12="","",VLOOKUP(BX12,Invoer!$F$15:$AU$1999,10,FALSE))</f>
        <v>1001</v>
      </c>
      <c r="CE12" s="599" t="str">
        <f ca="1">IF($BX12="","",VLOOKUP(BX12,Invoer!$F$15:$AU$1999,11,FALSE))</f>
        <v>030 Vervoermiddelen</v>
      </c>
      <c r="CF12" s="662">
        <f ca="1">IF($BX12="","",IF(ISERROR(BY12),0,VLOOKUP(BX12,Invoer!$F$15:$AU$1999,15,FALSE)))</f>
        <v>10</v>
      </c>
      <c r="CG12" s="599">
        <f ca="1">IF($BX12="","",VLOOKUP(BX12,Invoer!$F$15:$AU$1999,19,FALSE))</f>
        <v>0.21</v>
      </c>
      <c r="CH12" s="662">
        <f ca="1">IF($BX12="","",IF(ISERROR(BY12),0,VLOOKUP(BX12,Invoer!$F$15:$AU$1999,24,FALSE)))</f>
        <v>0</v>
      </c>
      <c r="CI12" s="662">
        <f ca="1">IF($BX12="","",IF(ISERROR(BY12),0,VLOOKUP(BX12,Invoer!$F$15:$AU$1999,17,FALSE)))</f>
        <v>10</v>
      </c>
      <c r="CJ12" s="680" t="str">
        <f ca="1">IF(CA13=CA12,"","Σ")</f>
        <v>Σ</v>
      </c>
      <c r="CK12" s="662">
        <f t="shared" ref="CK12:CK76" ca="1" si="10">IF(CA13=CA12,"",CM11+CI12)</f>
        <v>10</v>
      </c>
      <c r="CM12" s="56">
        <f ca="1">IF($BX12="","",IF(CA12=CA11,CM11+CI12,CI12))</f>
        <v>10</v>
      </c>
      <c r="CQ12" s="411">
        <f ca="1">Invoer!EG17</f>
        <v>5</v>
      </c>
      <c r="CR12" s="599">
        <f t="shared" ref="CR12:CR75" ca="1" si="11">IF(ISERROR($CQ12),"",CQ12)</f>
        <v>5</v>
      </c>
      <c r="CS12" s="673">
        <f ca="1">IF($CR12="","",VLOOKUP(CR12,Invoer!$F$15:$AU$1500,2,FALSE))</f>
        <v>42007</v>
      </c>
      <c r="CT12" s="599">
        <f t="shared" ref="CT12:CT75" ca="1" si="12">IF($CR12="","",MONTH(CS12))</f>
        <v>1</v>
      </c>
      <c r="CU12" s="599" t="str">
        <f ca="1">IF($CR12="","",VLOOKUP(CR12,Invoer!$F$15:$AU$1500,3,FALSE))</f>
        <v>Liq</v>
      </c>
      <c r="CV12" s="599" t="str">
        <f ca="1">IF($CR12="","",IF(CU12&lt;&gt;"Liq","",VLOOKUP(CR12,Invoer!$F$15:$AU$1500,4,FALSE)))</f>
        <v>180 Rabobank</v>
      </c>
      <c r="CW12" s="599">
        <f ca="1">IF($CR12="","",VLOOKUP(CR12,Invoer!$F$15:$AU$1500,5,FALSE))</f>
        <v>315</v>
      </c>
      <c r="CX12" s="599" t="str">
        <f ca="1">IF($CR12="","",VLOOKUP(CR12,Invoer!$F$15:$AU$1500,6,FALSE))</f>
        <v>direct op bank</v>
      </c>
      <c r="CY12" s="599" t="str">
        <f ca="1">IF($CR12="","",VLOOKUP(CR12,Invoer!$F$15:$AU$1500,9,FALSE))</f>
        <v>kolp</v>
      </c>
      <c r="CZ12" s="599">
        <f ca="1">IF($CR12="","",VLOOKUP(CR12,Invoer!$F$15:$AU$1500,10,FALSE))</f>
        <v>0</v>
      </c>
      <c r="DA12" s="599" t="str">
        <f ca="1">IF($CR12="","",VLOOKUP(CR12,Invoer!$F$15:$AU$1500,11,FALSE))</f>
        <v>808 Verkopen 2</v>
      </c>
      <c r="DB12" s="599" t="str">
        <f ca="1">IF($CR12="","",VLOOKUP(CR12,Invoer!$F$15:$BB$1500,14,FALSE))</f>
        <v/>
      </c>
      <c r="DC12" s="662">
        <f ca="1">IF($CR12="","",VLOOKUP(CR12,Invoer!$F$15:$AU$1500,15,FALSE))</f>
        <v>-725</v>
      </c>
      <c r="DD12" s="599">
        <f ca="1">IF($CR12="","",VLOOKUP(CR12,Invoer!$F$15:$AU$1500,19,FALSE))</f>
        <v>0.21</v>
      </c>
      <c r="DE12" s="662">
        <f ca="1">IF($CR12="","",VLOOKUP(CR12,Invoer!$F$15:$AU$1500,20,FALSE))</f>
        <v>0</v>
      </c>
      <c r="DF12" s="662">
        <f ca="1">IF($CR12="","",VLOOKUP(CR12,Invoer!$F$15:$AU$1500,23,FALSE))</f>
        <v>-125.82644628099175</v>
      </c>
      <c r="DG12" s="662">
        <f ca="1">IF($CR12="","",VLOOKUP(CR12,Invoer!$F$15:$AU$1500,17,FALSE))</f>
        <v>-599.17355371900828</v>
      </c>
      <c r="DH12" s="681" t="str">
        <f t="shared" ref="DH12:DH75" ca="1" si="13">IF(DI12="","",CT12)</f>
        <v/>
      </c>
      <c r="DI12" s="662" t="str">
        <f ca="1">IF(CT13=CT12,"",IF(CP4=3,"",DK12))</f>
        <v/>
      </c>
      <c r="DJ12" s="190"/>
      <c r="DK12" s="411">
        <f t="shared" ref="DK12:DK75" ca="1" si="14">IF($CR12="","",IF(CT12=CT11,DK11+(DE12+DF12),(DE12+DF12)))</f>
        <v>-125.82644628099175</v>
      </c>
      <c r="DO12" s="61">
        <f ca="1">IF($DN$4&lt;3,Invoer!EB17,Invoer!EA17)</f>
        <v>6</v>
      </c>
      <c r="DP12" s="599">
        <f t="shared" ref="DP12:DP75" ca="1" si="15">IF(ISERROR(DO12),"",DO12)</f>
        <v>6</v>
      </c>
      <c r="DQ12" s="673">
        <f ca="1">IF($DP12="","",VLOOKUP(DP12,Invoer!$F$15:$AU$1999,2,FALSE))</f>
        <v>42008</v>
      </c>
      <c r="DR12" s="599">
        <f t="shared" ref="DR12:DR75" ca="1" si="16">IF(DP12="","",MONTH(DQ12))</f>
        <v>1</v>
      </c>
      <c r="DS12" s="599" t="str">
        <f ca="1">IF($DP12="","",VLOOKUP(DP12,Invoer!$F$15:$AU$1999,3,FALSE))</f>
        <v>Ink</v>
      </c>
      <c r="DT12" s="599" t="str">
        <f ca="1">IF($DP12="","",IF(DS12&lt;&gt;"Liq","",VLOOKUP(DP12,Invoer!$F$15:$AU$1999,4,FALSE)))</f>
        <v/>
      </c>
      <c r="DU12" s="599">
        <f ca="1">IF($DP12="","",VLOOKUP(DP12,Invoer!$F$15:$AU$1999,5,FALSE))</f>
        <v>315</v>
      </c>
      <c r="DV12" s="599" t="str">
        <f ca="1">IF($DP12="","",VLOOKUP(DP12,Invoer!$F$15:$AU$1999,6,FALSE))</f>
        <v>lamp gekocht</v>
      </c>
      <c r="DW12" s="599" t="str">
        <f ca="1">IF($DP12="","",VLOOKUP(DP12,Invoer!$F$15:$AU$1999,9,FALSE))</f>
        <v>lampenier</v>
      </c>
      <c r="DX12" s="599">
        <f ca="1">IF($DP12="","",VLOOKUP(DP12,Invoer!$F$15:$AU$1999,10,FALSE))</f>
        <v>0</v>
      </c>
      <c r="DY12" s="595" t="str">
        <f ca="1">IF($DP12="","",VLOOKUP(DP12,Invoer!$F$15:$AU$1999,11,FALSE))</f>
        <v>430 Kantoorbenodigdheden</v>
      </c>
      <c r="DZ12" s="662" t="str">
        <f ca="1">IF($DP12="","",IF($DN$4&gt;2,"",VLOOKUP(DP12,Invoer!CQ:CS,3,FALSE)))</f>
        <v/>
      </c>
      <c r="EA12" s="541">
        <f ca="1">IF($DP12="","",IF(ISERROR(DQ12),0,IF($DN$4&lt;3,"",VLOOKUP(DP12,Invoer!$F$15:$AU$1999,15,FALSE))))</f>
        <v>10</v>
      </c>
      <c r="EB12" s="595">
        <f ca="1">IF($DP12="","",IF($DN$4&lt;3,"",VLOOKUP(DP12,Invoer!$F$15:$AU$1999,19,FALSE)))</f>
        <v>0.21</v>
      </c>
      <c r="EC12" s="541">
        <f ca="1">IF($DP12="","",IF(ISERROR(DQ12),0,IF($DN$4&lt;3,"",VLOOKUP(DP12,Invoer!$F$15:$AU$1999,24,FALSE))))</f>
        <v>1.7355371900826446</v>
      </c>
      <c r="ED12" s="541">
        <f ca="1">IF($DP12="","",IF(ISERROR(DQ12),0,IF($DN$4&lt;3,"",VLOOKUP(DP12,Invoer!$F$15:$AU$1999,17,FALSE))))</f>
        <v>8.2644628099173545</v>
      </c>
      <c r="EH12" s="89">
        <f ca="1">Invoer!CP17</f>
        <v>15</v>
      </c>
      <c r="EI12" s="599">
        <f t="shared" ref="EI12:EI75" ca="1" si="17">IF(ISERROR(EH12),"",EH12)</f>
        <v>15</v>
      </c>
      <c r="EJ12" s="673">
        <f ca="1">IF(EI12="","",VLOOKUP(EI12,Invoer!$F$15:$AU$1999,2,FALSE))</f>
        <v>42051</v>
      </c>
      <c r="EK12" s="599">
        <f t="shared" ref="EK12:EK75" ca="1" si="18">IF(EI12="","",MONTH(EJ12))</f>
        <v>2</v>
      </c>
      <c r="EL12" s="599" t="str">
        <f ca="1">IF($EI12="","",VLOOKUP(EI12,Invoer!$F$15:$AU$1999,3,FALSE))</f>
        <v>Ink</v>
      </c>
      <c r="EM12" s="599" t="str">
        <f ca="1">IF($EI12="","",IF(EL12&lt;&gt;"Liq","",VLOOKUP(EI12,Invoer!$F$15:$AU$1999,4,FALSE)))</f>
        <v/>
      </c>
      <c r="EN12" s="599" t="str">
        <f ca="1">IF($EI12="","",VLOOKUP(EI12,Invoer!$F$15:$AU$1999,6,FALSE))</f>
        <v>kosten pc update</v>
      </c>
      <c r="EO12" s="599" t="str">
        <f ca="1">IF(EI12="","",VLOOKUP(EI12,Invoer!$F$15:$AU$1999,9,FALSE))</f>
        <v>gerson</v>
      </c>
      <c r="EP12" s="599">
        <f ca="1">IF(EI12="","",VLOOKUP(EI12,Invoer!$F$15:$AU$1999,10,FALSE))</f>
        <v>0</v>
      </c>
      <c r="EQ12" s="599" t="str">
        <f ca="1">IF(EI12="","",VLOOKUP(EI12,Invoer!$F$15:$AU$1999,11,FALSE))</f>
        <v>437 Kosten automatisering</v>
      </c>
      <c r="ER12" s="662">
        <f ca="1">IF(EI12="","",VLOOKUP(EI12,Invoer!CQ:CS,3,FALSE))</f>
        <v>-145</v>
      </c>
      <c r="ES12" s="662" t="str">
        <f t="shared" ref="ES12:ES75" ca="1" si="19">IF(EP12&lt;&gt;EP13,EZ12,"")</f>
        <v/>
      </c>
      <c r="ET12" s="513" t="str">
        <f t="shared" ref="ET12:ET75" ca="1" si="20">IF(ES12="","",IF(AND(ES12&gt;-0.03,ES12&lt;0.03),"",IF($EU$8=1,"",$EU$8-EJ12)))</f>
        <v/>
      </c>
      <c r="EU12" s="512" t="str">
        <f t="shared" ref="EU12:EU75" ca="1" si="21">IF(OR(ET12="",ET12&lt;11),"",REPT("|",ET12/10))</f>
        <v/>
      </c>
      <c r="EV12" s="83" t="s">
        <v>160</v>
      </c>
      <c r="EW12" s="682" t="str">
        <f t="shared" ref="EW12:EW75" ca="1" si="22">IF(EX12="","",EO12)</f>
        <v>gerson</v>
      </c>
      <c r="EX12" s="662">
        <f t="shared" ref="EX12:EX75" ca="1" si="23">IF(EO12&lt;&gt;EO13,FA12,"")</f>
        <v>-145</v>
      </c>
      <c r="EY12"/>
      <c r="EZ12" s="441">
        <f ca="1">ER12</f>
        <v>-145</v>
      </c>
      <c r="FA12" s="441">
        <f ca="1">ER12</f>
        <v>-145</v>
      </c>
      <c r="FE12"/>
      <c r="FI12"/>
      <c r="FJ12"/>
    </row>
    <row r="13" spans="1:166" ht="12" customHeight="1" x14ac:dyDescent="0.2">
      <c r="A13" s="582"/>
      <c r="E13"/>
      <c r="F13"/>
      <c r="G13" s="89">
        <f ca="1">Invoer!DU18</f>
        <v>11</v>
      </c>
      <c r="H13" s="599">
        <f t="shared" ref="H13:H33" ca="1" si="24">IF(ISERROR($G13),"",IF(AND($AB$1="nee",G13&gt;99),"",G13))</f>
        <v>11</v>
      </c>
      <c r="I13" s="673">
        <f ca="1">IF($H13="","",VLOOKUP(H13,Invoer!$F$15:$AU$1500,2,FALSE))</f>
        <v>42029</v>
      </c>
      <c r="J13" s="599">
        <f t="shared" ref="J13:J76" ca="1" si="25">IF($H13="","",MONTH(I13))</f>
        <v>1</v>
      </c>
      <c r="K13" s="599" t="str">
        <f ca="1">IF($H13="","",VLOOKUP(H13,Invoer!$F$15:$AU$1500,3,FALSE))</f>
        <v>Ver</v>
      </c>
      <c r="L13" s="599" t="str">
        <f ca="1">IF($H13="","",IF(K13&lt;&gt;"Liq","",VLOOKUP(H13,Invoer!$F$15:$AU$1500,4,FALSE)))</f>
        <v/>
      </c>
      <c r="M13" s="599">
        <f ca="1">IF($H13="","",VLOOKUP(H13,Invoer!$F$15:$AU$1500,5,FALSE))</f>
        <v>0</v>
      </c>
      <c r="N13" s="599" t="str">
        <f ca="1">IF($H13="","",VLOOKUP(H13,Invoer!$F$15:$AU$1500,6,FALSE))</f>
        <v>betaling</v>
      </c>
      <c r="O13" s="599" t="str">
        <f ca="1">IF($H13="","",VLOOKUP(H13,Invoer!$F$15:$AU$1500,9,FALSE))</f>
        <v>pieters</v>
      </c>
      <c r="P13" s="599">
        <f ca="1">IF($H13="","",VLOOKUP(H13,Invoer!$F$15:$AU$1500,10,FALSE))</f>
        <v>0</v>
      </c>
      <c r="Q13" s="599" t="str">
        <f ca="1">IF($H13="","",VLOOKUP(H13,Invoer!$F$15:$BB$1500,14,FALSE))</f>
        <v>D</v>
      </c>
      <c r="R13" s="662">
        <f ca="1">IF($H13="","",IF(J13&gt;$K$8,"",VLOOKUP(H13,Invoer!$F$15:$AU$1500,15,FALSE)))</f>
        <v>-600</v>
      </c>
      <c r="S13" s="599">
        <f ca="1">IF($H13="","",VLOOKUP(H13,Invoer!$F$15:$AU$1500,19,FALSE))</f>
        <v>0.21</v>
      </c>
      <c r="T13" s="662">
        <f ca="1">IF($H13="","",IF(J13&gt;$K$8,"",VLOOKUP(H13,Invoer!$F$15:$AU$1500,20,FALSE)))</f>
        <v>0</v>
      </c>
      <c r="U13" s="662">
        <f ca="1">IF($H13="","",IF(J13&gt;$K$8,"",VLOOKUP(H13,Invoer!$F$15:$AU$1500,23,FALSE)))</f>
        <v>-104.13223140495867</v>
      </c>
      <c r="V13" s="662">
        <f ca="1">IF($H13="","",IF(J13&gt;$K$8,"",VLOOKUP(H13,Invoer!$F$15:$AU$1500,17,FALSE)))</f>
        <v>-495.8677685950413</v>
      </c>
      <c r="X13" s="674">
        <v>2</v>
      </c>
      <c r="Y13" s="675">
        <f t="shared" ref="Y13:Y23" ca="1" si="26">SUMIF($J$12:$J$2002,X13,$V$12:$V$2002)</f>
        <v>-1066.9917355371899</v>
      </c>
      <c r="Z13" s="675">
        <f ca="1">Y13+Z12</f>
        <v>-1562.8595041322312</v>
      </c>
      <c r="AC13" s="435">
        <f>IF($AC$7&lt;3,Invoer!DR18,IF($AC$7=3,Invoer!BT18,"x"))</f>
        <v>1</v>
      </c>
      <c r="AD13" s="599">
        <f t="shared" ref="AD13:AD76" si="27">IF(ISERROR(AC13),"",IF(AC13="x","",AC13))</f>
        <v>1</v>
      </c>
      <c r="AE13" s="673">
        <f>IF($AD13="","",VLOOKUP(AD13,Invoer!$F$15:$AU$1999,2,FALSE))</f>
        <v>42005</v>
      </c>
      <c r="AF13" s="599">
        <f t="shared" ref="AF13:AF76" si="28">IF($AD13="","",MONTH(AE13))</f>
        <v>1</v>
      </c>
      <c r="AG13" s="599" t="str">
        <f>IF($AD13="","",VLOOKUP(AD13,Invoer!$F$15:$AU$1999,3,FALSE))</f>
        <v>Oba</v>
      </c>
      <c r="AH13" s="599" t="str">
        <f>IF($AD13="","",IF(AG13&lt;&gt;"Liq","",VLOOKUP(AD13,Invoer!$F$15:$AU$1999,4,FALSE)))</f>
        <v/>
      </c>
      <c r="AI13" s="677">
        <f>IF($AD13="","",VLOOKUP(AD13,Invoer!$F$15:$AU$1999,5,FALSE))</f>
        <v>26</v>
      </c>
      <c r="AJ13" s="599" t="str">
        <f>IF($AD13="","",VLOOKUP(AD13,Invoer!$F$15:$AU$1999,6,FALSE))</f>
        <v>beginbalans</v>
      </c>
      <c r="AK13" s="599" t="str">
        <f>IF($AD13="","",VLOOKUP(AD13,Invoer!$F$15:$AU$1999,9,FALSE))</f>
        <v>wim</v>
      </c>
      <c r="AL13" s="599">
        <f>IF($AD13="","",VLOOKUP(AD13,Invoer!$F$15:$AU$1999,10,FALSE))</f>
        <v>1001</v>
      </c>
      <c r="AM13" s="599" t="str">
        <f>IF($AD13="","",VLOOKUP(AD13,Invoer!$F$15:$BB$1999,14,FALSE))</f>
        <v/>
      </c>
      <c r="AN13" s="599" t="str">
        <f>IF($AD13="","",VLOOKUP(AD13,Invoer!$F$15:$AU$1999,11,FALSE))</f>
        <v>030 Vervoermiddelen</v>
      </c>
      <c r="AO13" s="662">
        <f>IF($AD13="","",VLOOKUP(AD13,Invoer!$F$15:$AU$1999,15,FALSE))</f>
        <v>10</v>
      </c>
      <c r="AP13" s="599">
        <f>IF($AD13="","",VLOOKUP(AD13,Invoer!$F$15:$AU$1999,19,FALSE))</f>
        <v>0.21</v>
      </c>
      <c r="AQ13" s="662">
        <f>IF($AD13="","",VLOOKUP(AD13,Invoer!$F$15:$AU$1999,24,FALSE))</f>
        <v>0</v>
      </c>
      <c r="AR13" s="662">
        <f>IF($AD13="","",VLOOKUP(AD13,Invoer!$F$15:$AU$1999,17,FALSE))</f>
        <v>10</v>
      </c>
      <c r="AS13" s="678" t="str">
        <f>IF(AND(AR13&lt;&gt;"",AT13&lt;&gt;""),"Σ","")</f>
        <v>Σ</v>
      </c>
      <c r="AT13" s="676">
        <f t="shared" si="5"/>
        <v>10</v>
      </c>
      <c r="AU13" s="77">
        <f t="shared" si="6"/>
        <v>10</v>
      </c>
      <c r="AW13" s="57"/>
      <c r="AX13" s="57"/>
      <c r="AY13" s="208"/>
      <c r="AZ13" s="404">
        <f>COUNTA(AZ2:AZ11)</f>
        <v>1</v>
      </c>
      <c r="BA13" s="83">
        <f ca="1">Invoer!DW18</f>
        <v>5</v>
      </c>
      <c r="BB13" s="599">
        <f t="shared" ref="BB13:BB76" ca="1" si="29">IF(ISERROR($BA13),"",BA13)</f>
        <v>5</v>
      </c>
      <c r="BC13" s="673">
        <f ca="1">IF($BB13="","",VLOOKUP(BB13,Invoer!$F$15:$AU$1999,2,FALSE))</f>
        <v>42007</v>
      </c>
      <c r="BD13" s="599">
        <f t="shared" ref="BD13:BD76" ca="1" si="30">IF(BB13="","",MONTH(BC13))</f>
        <v>1</v>
      </c>
      <c r="BE13" s="599">
        <f ca="1">IF($BB13="","",VLOOKUP(BB13,Invoer!$F$15:$AU$1999,5,FALSE))</f>
        <v>315</v>
      </c>
      <c r="BF13" s="599" t="str">
        <f ca="1">IF($BB13="","",VLOOKUP(BB13,Invoer!$F$15:$AU$1999,6,FALSE))</f>
        <v>direct op bank</v>
      </c>
      <c r="BG13" s="599" t="str">
        <f ca="1">IF($BB13="","",VLOOKUP(BB13,Invoer!$F$15:$AU$1999,9,FALSE))</f>
        <v>kolp</v>
      </c>
      <c r="BH13" s="599">
        <f ca="1">IF($BB13="","",VLOOKUP(BB13,Invoer!$F$15:$AU$1999,10,FALSE))</f>
        <v>0</v>
      </c>
      <c r="BI13" s="599" t="str">
        <f ca="1">IF($BB13="","",VLOOKUP(BB13,Invoer!$F$15:$BB$1999,14,FALSE))</f>
        <v/>
      </c>
      <c r="BJ13" s="599" t="str">
        <f ca="1">IF($BB13="","",VLOOKUP(BB13,Invoer!$F$15:$AU$1999,11,FALSE))</f>
        <v>808 Verkopen 2</v>
      </c>
      <c r="BK13" s="662">
        <f t="shared" ref="BK13:BK76" ca="1" si="31">IF($BB13="","",-BO13)</f>
        <v>725</v>
      </c>
      <c r="BL13" s="662">
        <f t="shared" ref="BL13:BL76" ca="1" si="32">IF(ISERROR(BS13),"",BS13)</f>
        <v>957</v>
      </c>
      <c r="BM13" s="679" t="str">
        <f t="shared" ref="BM13:BM76" ca="1" si="33">IF($BB13="","",IF(BE14=BE13,"","Σ"))</f>
        <v/>
      </c>
      <c r="BN13" s="662" t="str">
        <f t="shared" ca="1" si="7"/>
        <v/>
      </c>
      <c r="BO13" s="662">
        <f ca="1">IF($BB13="","",VLOOKUP(BB13,Invoer!$F$15:$AU$1999,15,FALSE))</f>
        <v>-725</v>
      </c>
      <c r="BP13" s="662">
        <f ca="1">IF($BB13="","",VLOOKUP(BB13,Invoer!$F$15:$AU$1999,24,FALSE))</f>
        <v>-125.82644628099175</v>
      </c>
      <c r="BQ13" s="662">
        <f ca="1">IF($BB13="","",VLOOKUP(BB13,Invoer!$F$15:$AU$1999,17,FALSE))</f>
        <v>-599.17355371900828</v>
      </c>
      <c r="BS13" s="73">
        <f ca="1">BK13+BS12</f>
        <v>957</v>
      </c>
      <c r="BT13" s="57">
        <f ca="1">IF($BB13="","",IF(BE13=BE12,BT12+BK13,BK13))</f>
        <v>707</v>
      </c>
      <c r="BW13" s="61">
        <f ca="1">Invoer!DZ18</f>
        <v>2</v>
      </c>
      <c r="BX13" s="599">
        <f t="shared" ca="1" si="8"/>
        <v>2</v>
      </c>
      <c r="BY13" s="673">
        <f ca="1">IF($BX13="","",VLOOKUP(BX13,Invoer!$F$15:$AU$1999,2,FALSE))</f>
        <v>42005</v>
      </c>
      <c r="BZ13" s="599">
        <f t="shared" ca="1" si="9"/>
        <v>1</v>
      </c>
      <c r="CA13" s="599">
        <f ca="1">IF($BX13="","",VLOOKUP(BX13,Invoer!$F$15:$AU$1999,5,FALSE))</f>
        <v>0</v>
      </c>
      <c r="CB13" s="599" t="str">
        <f ca="1">IF($BX13="","",VLOOKUP(BX13,Invoer!$F$15:$AU$1999,6,FALSE))</f>
        <v>beginbalans</v>
      </c>
      <c r="CC13" s="599">
        <f ca="1">IF($BX13="","",VLOOKUP(BX13,Invoer!$F$15:$AU$1999,9,FALSE))</f>
        <v>0</v>
      </c>
      <c r="CD13" s="599">
        <f ca="1">IF($BX13="","",VLOOKUP(BX13,Invoer!$F$15:$AU$1999,10,FALSE))</f>
        <v>0</v>
      </c>
      <c r="CE13" s="599" t="str">
        <f ca="1">IF($BX13="","",VLOOKUP(BX13,Invoer!$F$15:$AU$1999,11,FALSE))</f>
        <v>180 Rabobank</v>
      </c>
      <c r="CF13" s="662">
        <f ca="1">IF($BX13="","",IF(ISERROR(BY13),0,VLOOKUP(BX13,Invoer!$F$15:$AU$1999,15,FALSE)))</f>
        <v>250</v>
      </c>
      <c r="CG13" s="599">
        <f ca="1">IF($BX13="","",VLOOKUP(BX13,Invoer!$F$15:$AU$1999,19,FALSE))</f>
        <v>0.21</v>
      </c>
      <c r="CH13" s="662">
        <f ca="1">IF($BX13="","",IF(ISERROR(BY13),0,VLOOKUP(BX13,Invoer!$F$15:$AU$1999,24,FALSE)))</f>
        <v>0</v>
      </c>
      <c r="CI13" s="662">
        <f ca="1">IF($BX13="","",IF(ISERROR(BY13),0,VLOOKUP(BX13,Invoer!$F$15:$AU$1999,17,FALSE)))</f>
        <v>250</v>
      </c>
      <c r="CJ13" s="680" t="str">
        <f t="shared" ref="CJ13:CJ76" ca="1" si="34">IF(CA14=CA13,"","Σ")</f>
        <v/>
      </c>
      <c r="CK13" s="662" t="str">
        <f t="shared" ca="1" si="10"/>
        <v/>
      </c>
      <c r="CM13" s="56">
        <f ca="1">IF($BX13="","",IF(CA13=CA12,CM12+CI13,CI13))</f>
        <v>250</v>
      </c>
      <c r="CQ13" s="411">
        <f ca="1">Invoer!EG18</f>
        <v>11</v>
      </c>
      <c r="CR13" s="599">
        <f t="shared" ca="1" si="11"/>
        <v>11</v>
      </c>
      <c r="CS13" s="673">
        <f ca="1">IF($CR13="","",VLOOKUP(CR13,Invoer!$F$15:$AU$1500,2,FALSE))</f>
        <v>42029</v>
      </c>
      <c r="CT13" s="599">
        <f t="shared" ca="1" si="12"/>
        <v>1</v>
      </c>
      <c r="CU13" s="599" t="str">
        <f ca="1">IF($CR13="","",VLOOKUP(CR13,Invoer!$F$15:$AU$1500,3,FALSE))</f>
        <v>Ver</v>
      </c>
      <c r="CV13" s="599" t="str">
        <f ca="1">IF($CR13="","",IF(CU13&lt;&gt;"Liq","",VLOOKUP(CR13,Invoer!$F$15:$AU$1500,4,FALSE)))</f>
        <v/>
      </c>
      <c r="CW13" s="599">
        <f ca="1">IF($CR13="","",VLOOKUP(CR13,Invoer!$F$15:$AU$1500,5,FALSE))</f>
        <v>0</v>
      </c>
      <c r="CX13" s="599" t="str">
        <f ca="1">IF($CR13="","",VLOOKUP(CR13,Invoer!$F$15:$AU$1500,6,FALSE))</f>
        <v>betaling</v>
      </c>
      <c r="CY13" s="599" t="str">
        <f ca="1">IF($CR13="","",VLOOKUP(CR13,Invoer!$F$15:$AU$1500,9,FALSE))</f>
        <v>pieters</v>
      </c>
      <c r="CZ13" s="599">
        <f ca="1">IF($CR13="","",VLOOKUP(CR13,Invoer!$F$15:$AU$1500,10,FALSE))</f>
        <v>0</v>
      </c>
      <c r="DA13" s="599" t="str">
        <f ca="1">IF($CR13="","",VLOOKUP(CR13,Invoer!$F$15:$AU$1500,11,FALSE))</f>
        <v>800 Verkopen belast hoog</v>
      </c>
      <c r="DB13" s="599" t="str">
        <f ca="1">IF($CR13="","",VLOOKUP(CR13,Invoer!$F$15:$BB$1500,14,FALSE))</f>
        <v>D</v>
      </c>
      <c r="DC13" s="662">
        <f ca="1">IF($CR13="","",VLOOKUP(CR13,Invoer!$F$15:$AU$1500,15,FALSE))</f>
        <v>-600</v>
      </c>
      <c r="DD13" s="599">
        <f ca="1">IF($CR13="","",VLOOKUP(CR13,Invoer!$F$15:$AU$1500,19,FALSE))</f>
        <v>0.21</v>
      </c>
      <c r="DE13" s="662">
        <f ca="1">IF($CR13="","",VLOOKUP(CR13,Invoer!$F$15:$AU$1500,20,FALSE))</f>
        <v>0</v>
      </c>
      <c r="DF13" s="662">
        <f ca="1">IF($CR13="","",VLOOKUP(CR13,Invoer!$F$15:$AU$1500,23,FALSE))</f>
        <v>-104.13223140495867</v>
      </c>
      <c r="DG13" s="662">
        <f ca="1">IF($CR13="","",VLOOKUP(CR13,Invoer!$F$15:$AU$1500,17,FALSE))</f>
        <v>-495.8677685950413</v>
      </c>
      <c r="DH13" s="681">
        <f t="shared" ca="1" si="13"/>
        <v>1</v>
      </c>
      <c r="DI13" s="662">
        <f ca="1">IF(CT14=CT13,"",IF(CP5=3,"",DK13))</f>
        <v>-229.95867768595042</v>
      </c>
      <c r="DJ13" s="190"/>
      <c r="DK13" s="411">
        <f t="shared" ca="1" si="14"/>
        <v>-229.95867768595042</v>
      </c>
      <c r="DO13" s="61">
        <f ca="1">IF($DN$4&lt;3,Invoer!EB18,Invoer!EA18)</f>
        <v>14</v>
      </c>
      <c r="DP13" s="599">
        <f t="shared" ca="1" si="15"/>
        <v>14</v>
      </c>
      <c r="DQ13" s="673">
        <f ca="1">IF($DP13="","",VLOOKUP(DP13,Invoer!$F$15:$AU$1999,2,FALSE))</f>
        <v>42050</v>
      </c>
      <c r="DR13" s="599">
        <f t="shared" ca="1" si="16"/>
        <v>2</v>
      </c>
      <c r="DS13" s="599" t="str">
        <f ca="1">IF($DP13="","",VLOOKUP(DP13,Invoer!$F$15:$AU$1999,3,FALSE))</f>
        <v>Ink</v>
      </c>
      <c r="DT13" s="599" t="str">
        <f ca="1">IF($DP13="","",IF(DS13&lt;&gt;"Liq","",VLOOKUP(DP13,Invoer!$F$15:$AU$1999,4,FALSE)))</f>
        <v/>
      </c>
      <c r="DU13" s="599">
        <f ca="1">IF($DP13="","",VLOOKUP(DP13,Invoer!$F$15:$AU$1999,5,FALSE))</f>
        <v>0</v>
      </c>
      <c r="DV13" s="599" t="str">
        <f ca="1">IF($DP13="","",VLOOKUP(DP13,Invoer!$F$15:$AU$1999,6,FALSE))</f>
        <v>kosten verwachte check</v>
      </c>
      <c r="DW13" s="599" t="str">
        <f ca="1">IF($DP13="","",VLOOKUP(DP13,Invoer!$F$15:$AU$1999,9,FALSE))</f>
        <v>petra</v>
      </c>
      <c r="DX13" s="599">
        <f ca="1">IF($DP13="","",VLOOKUP(DP13,Invoer!$F$15:$AU$1999,10,FALSE))</f>
        <v>20166</v>
      </c>
      <c r="DY13" s="595" t="str">
        <f ca="1">IF($DP13="","",VLOOKUP(DP13,Invoer!$F$15:$AU$1999,11,FALSE))</f>
        <v>700 Kostprijs Inkopen hoog</v>
      </c>
      <c r="DZ13" s="662" t="str">
        <f ca="1">IF($DP13="","",IF($DN$4&gt;2,"",VLOOKUP(DP13,Invoer!CQ:CS,3,FALSE)))</f>
        <v/>
      </c>
      <c r="EA13" s="541">
        <f ca="1">IF($DP13="","",IF(ISERROR(DQ13),0,IF($DN$4&lt;3,"",VLOOKUP(DP13,Invoer!$F$15:$AU$1999,15,FALSE))))</f>
        <v>270</v>
      </c>
      <c r="EB13" s="595">
        <f ca="1">IF($DP13="","",IF($DN$4&lt;3,"",VLOOKUP(DP13,Invoer!$F$15:$AU$1999,19,FALSE)))</f>
        <v>0.21</v>
      </c>
      <c r="EC13" s="541">
        <f ca="1">IF($DP13="","",IF(ISERROR(DQ13),0,IF($DN$4&lt;3,"",VLOOKUP(DP13,Invoer!$F$15:$AU$1999,24,FALSE))))</f>
        <v>46.859504132231407</v>
      </c>
      <c r="ED13" s="541">
        <f ca="1">IF($DP13="","",IF(ISERROR(DQ13),0,IF($DN$4&lt;3,"",VLOOKUP(DP13,Invoer!$F$15:$AU$1999,17,FALSE))))</f>
        <v>223.14049586776861</v>
      </c>
      <c r="EH13" s="89">
        <f ca="1">Invoer!CP18</f>
        <v>6</v>
      </c>
      <c r="EI13" s="599">
        <f t="shared" ca="1" si="17"/>
        <v>6</v>
      </c>
      <c r="EJ13" s="673">
        <f ca="1">IF(EI13="","",VLOOKUP(EI13,Invoer!$F$15:$AU$1999,2,FALSE))</f>
        <v>42008</v>
      </c>
      <c r="EK13" s="599">
        <f t="shared" ca="1" si="18"/>
        <v>1</v>
      </c>
      <c r="EL13" s="599" t="str">
        <f ca="1">IF($EI13="","",VLOOKUP(EI13,Invoer!$F$15:$AU$1999,3,FALSE))</f>
        <v>Ink</v>
      </c>
      <c r="EM13" s="599" t="str">
        <f ca="1">IF($EI13="","",IF(EL13&lt;&gt;"Liq","",VLOOKUP(EI13,Invoer!$F$15:$AU$1999,4,FALSE)))</f>
        <v/>
      </c>
      <c r="EN13" s="599" t="str">
        <f ca="1">IF($EI13="","",VLOOKUP(EI13,Invoer!$F$15:$AU$1999,6,FALSE))</f>
        <v>lamp gekocht</v>
      </c>
      <c r="EO13" s="599" t="str">
        <f ca="1">IF(EI13="","",VLOOKUP(EI13,Invoer!$F$15:$AU$1999,9,FALSE))</f>
        <v>lampenier</v>
      </c>
      <c r="EP13" s="599">
        <f ca="1">IF(EI13="","",VLOOKUP(EI13,Invoer!$F$15:$AU$1999,10,FALSE))</f>
        <v>0</v>
      </c>
      <c r="EQ13" s="599" t="str">
        <f ca="1">IF(EI13="","",VLOOKUP(EI13,Invoer!$F$15:$AU$1999,11,FALSE))</f>
        <v>430 Kantoorbenodigdheden</v>
      </c>
      <c r="ER13" s="662">
        <f ca="1">IF(EI13="","",VLOOKUP(EI13,Invoer!CQ:CS,3,FALSE))</f>
        <v>-10</v>
      </c>
      <c r="ES13" s="662">
        <f t="shared" ca="1" si="19"/>
        <v>-155</v>
      </c>
      <c r="ET13" s="513">
        <f t="shared" ca="1" si="20"/>
        <v>82</v>
      </c>
      <c r="EU13" s="112" t="str">
        <f t="shared" ca="1" si="21"/>
        <v>||||||||</v>
      </c>
      <c r="EV13" s="83" t="s">
        <v>160</v>
      </c>
      <c r="EW13" s="682" t="str">
        <f t="shared" ca="1" si="22"/>
        <v>lampenier</v>
      </c>
      <c r="EX13" s="662">
        <f t="shared" ca="1" si="23"/>
        <v>-10</v>
      </c>
      <c r="EY13"/>
      <c r="EZ13" s="56">
        <f t="shared" ref="EZ13:EZ76" ca="1" si="35">IF(EP13=EP12,ER13+EZ12,ER13)</f>
        <v>-155</v>
      </c>
      <c r="FA13" s="56">
        <f t="shared" ref="FA13:FA76" ca="1" si="36">IF(EO13=EO12,ER13+FA12,ER13)</f>
        <v>-10</v>
      </c>
      <c r="FE13"/>
      <c r="FI13"/>
      <c r="FJ13"/>
    </row>
    <row r="14" spans="1:166" ht="12" customHeight="1" x14ac:dyDescent="0.2">
      <c r="E14"/>
      <c r="F14"/>
      <c r="G14" s="89" t="e">
        <f ca="1">Invoer!DU19</f>
        <v>#N/A</v>
      </c>
      <c r="H14" s="599" t="str">
        <f t="shared" ca="1" si="24"/>
        <v/>
      </c>
      <c r="I14" s="673" t="str">
        <f ca="1">IF($H14="","",VLOOKUP(H14,Invoer!$F$15:$AU$1500,2,FALSE))</f>
        <v/>
      </c>
      <c r="J14" s="599" t="str">
        <f t="shared" ca="1" si="25"/>
        <v/>
      </c>
      <c r="K14" s="599" t="str">
        <f ca="1">IF($H14="","",VLOOKUP(H14,Invoer!$F$15:$AU$1500,3,FALSE))</f>
        <v/>
      </c>
      <c r="L14" s="599" t="str">
        <f ca="1">IF($H14="","",IF(K14&lt;&gt;"Liq","",VLOOKUP(H14,Invoer!$F$15:$AU$1500,4,FALSE)))</f>
        <v/>
      </c>
      <c r="M14" s="599" t="str">
        <f ca="1">IF($H14="","",VLOOKUP(H14,Invoer!$F$15:$AU$1500,5,FALSE))</f>
        <v/>
      </c>
      <c r="N14" s="599" t="str">
        <f ca="1">IF($H14="","",VLOOKUP(H14,Invoer!$F$15:$AU$1500,6,FALSE))</f>
        <v/>
      </c>
      <c r="O14" s="599" t="str">
        <f ca="1">IF($H14="","",VLOOKUP(H14,Invoer!$F$15:$AU$1500,9,FALSE))</f>
        <v/>
      </c>
      <c r="P14" s="599" t="str">
        <f ca="1">IF($H14="","",VLOOKUP(H14,Invoer!$F$15:$AU$1500,10,FALSE))</f>
        <v/>
      </c>
      <c r="Q14" s="599" t="str">
        <f ca="1">IF($H14="","",VLOOKUP(H14,Invoer!$F$15:$BB$1500,14,FALSE))</f>
        <v/>
      </c>
      <c r="R14" s="662" t="str">
        <f ca="1">IF($H14="","",IF(J14&gt;$K$8,"",VLOOKUP(H14,Invoer!$F$15:$AU$1500,15,FALSE)))</f>
        <v/>
      </c>
      <c r="S14" s="599" t="str">
        <f ca="1">IF($H14="","",VLOOKUP(H14,Invoer!$F$15:$AU$1500,19,FALSE))</f>
        <v/>
      </c>
      <c r="T14" s="662" t="str">
        <f ca="1">IF($H14="","",IF(J14&gt;$K$8,"",VLOOKUP(H14,Invoer!$F$15:$AU$1500,20,FALSE)))</f>
        <v/>
      </c>
      <c r="U14" s="662" t="str">
        <f ca="1">IF($H14="","",IF(J14&gt;$K$8,"",VLOOKUP(H14,Invoer!$F$15:$AU$1500,23,FALSE)))</f>
        <v/>
      </c>
      <c r="V14" s="662" t="str">
        <f ca="1">IF($H14="","",IF(J14&gt;$K$8,"",VLOOKUP(H14,Invoer!$F$15:$AU$1500,17,FALSE)))</f>
        <v/>
      </c>
      <c r="X14" s="674">
        <v>3</v>
      </c>
      <c r="Y14" s="675">
        <f t="shared" ca="1" si="26"/>
        <v>0</v>
      </c>
      <c r="Z14" s="675">
        <f t="shared" ref="Z14:Z23" ca="1" si="37">Y14+Z13</f>
        <v>-1562.8595041322312</v>
      </c>
      <c r="AC14" s="435">
        <f>IF($AC$7&lt;3,Invoer!DR19,IF($AC$7=3,Invoer!BT19,"x"))</f>
        <v>3</v>
      </c>
      <c r="AD14" s="599">
        <f t="shared" si="27"/>
        <v>3</v>
      </c>
      <c r="AE14" s="673">
        <f>IF($AD14="","",VLOOKUP(AD14,Invoer!$F$15:$AU$1999,2,FALSE))</f>
        <v>42005</v>
      </c>
      <c r="AF14" s="599">
        <f t="shared" si="28"/>
        <v>1</v>
      </c>
      <c r="AG14" s="599" t="str">
        <f>IF($AD14="","",VLOOKUP(AD14,Invoer!$F$15:$AU$1999,3,FALSE))</f>
        <v>Oba</v>
      </c>
      <c r="AH14" s="599" t="str">
        <f>IF($AD14="","",IF(AG14&lt;&gt;"Liq","",VLOOKUP(AD14,Invoer!$F$15:$AU$1999,4,FALSE)))</f>
        <v/>
      </c>
      <c r="AI14" s="677">
        <f>IF($AD14="","",VLOOKUP(AD14,Invoer!$F$15:$AU$1999,5,FALSE))</f>
        <v>0</v>
      </c>
      <c r="AJ14" s="599" t="str">
        <f>IF($AD14="","",VLOOKUP(AD14,Invoer!$F$15:$AU$1999,6,FALSE))</f>
        <v>beginbalans</v>
      </c>
      <c r="AK14" s="599">
        <f>IF($AD14="","",VLOOKUP(AD14,Invoer!$F$15:$AU$1999,9,FALSE))</f>
        <v>0</v>
      </c>
      <c r="AL14" s="599">
        <f>IF($AD14="","",VLOOKUP(AD14,Invoer!$F$15:$AU$1999,10,FALSE))</f>
        <v>0</v>
      </c>
      <c r="AM14" s="599" t="str">
        <f>IF($AD14="","",VLOOKUP(AD14,Invoer!$F$15:$BB$1999,14,FALSE))</f>
        <v/>
      </c>
      <c r="AN14" s="599" t="str">
        <f>IF($AD14="","",VLOOKUP(AD14,Invoer!$F$15:$AU$1999,11,FALSE))</f>
        <v>090 Eigen vermogen</v>
      </c>
      <c r="AO14" s="662">
        <f>IF($AD14="","",VLOOKUP(AD14,Invoer!$F$15:$AU$1999,15,FALSE))</f>
        <v>-260</v>
      </c>
      <c r="AP14" s="599">
        <f>IF($AD14="","",VLOOKUP(AD14,Invoer!$F$15:$AU$1999,19,FALSE))</f>
        <v>0.21</v>
      </c>
      <c r="AQ14" s="662">
        <f>IF($AD14="","",VLOOKUP(AD14,Invoer!$F$15:$AU$1999,24,FALSE))</f>
        <v>0</v>
      </c>
      <c r="AR14" s="662">
        <f>IF($AD14="","",VLOOKUP(AD14,Invoer!$F$15:$AU$1999,17,FALSE))</f>
        <v>-260</v>
      </c>
      <c r="AS14" s="678" t="str">
        <f t="shared" ref="AS14:AS77" si="38">IF(AND(AR14&lt;&gt;"",AT14&lt;&gt;""),"Σ","")</f>
        <v>Σ</v>
      </c>
      <c r="AT14" s="676">
        <f t="shared" si="5"/>
        <v>-260</v>
      </c>
      <c r="AU14" s="77">
        <f t="shared" si="6"/>
        <v>-260</v>
      </c>
      <c r="AW14" s="57"/>
      <c r="AX14" s="57"/>
      <c r="AY14" s="208"/>
      <c r="AZ14" s="404">
        <f>COUNTIF(AZ2:AZ11,"X")</f>
        <v>1</v>
      </c>
      <c r="BA14" s="83">
        <f ca="1">Invoer!DW19</f>
        <v>7</v>
      </c>
      <c r="BB14" s="599">
        <f t="shared" ca="1" si="29"/>
        <v>7</v>
      </c>
      <c r="BC14" s="673">
        <f ca="1">IF($BB14="","",VLOOKUP(BB14,Invoer!$F$15:$AU$1999,2,FALSE))</f>
        <v>42009</v>
      </c>
      <c r="BD14" s="599">
        <f t="shared" ca="1" si="30"/>
        <v>1</v>
      </c>
      <c r="BE14" s="599">
        <f ca="1">IF($BB14="","",VLOOKUP(BB14,Invoer!$F$15:$AU$1999,5,FALSE))</f>
        <v>315</v>
      </c>
      <c r="BF14" s="599" t="str">
        <f ca="1">IF($BB14="","",VLOOKUP(BB14,Invoer!$F$15:$AU$1999,6,FALSE))</f>
        <v>prive opname</v>
      </c>
      <c r="BG14" s="599">
        <f ca="1">IF($BB14="","",VLOOKUP(BB14,Invoer!$F$15:$AU$1999,9,FALSE))</f>
        <v>0</v>
      </c>
      <c r="BH14" s="599">
        <f ca="1">IF($BB14="","",VLOOKUP(BB14,Invoer!$F$15:$AU$1999,10,FALSE))</f>
        <v>0</v>
      </c>
      <c r="BI14" s="599" t="str">
        <f ca="1">IF($BB14="","",VLOOKUP(BB14,Invoer!$F$15:$BB$1999,14,FALSE))</f>
        <v>D</v>
      </c>
      <c r="BJ14" s="599" t="str">
        <f ca="1">IF($BB14="","",VLOOKUP(BB14,Invoer!$F$15:$AU$1999,11,FALSE))</f>
        <v>120 Debiteuren</v>
      </c>
      <c r="BK14" s="662">
        <f t="shared" ca="1" si="31"/>
        <v>100</v>
      </c>
      <c r="BL14" s="662">
        <f t="shared" ca="1" si="32"/>
        <v>1057</v>
      </c>
      <c r="BM14" s="679" t="str">
        <f ca="1">IF($BB14="","",IF(BE15=BE14,"","Σ"))</f>
        <v/>
      </c>
      <c r="BN14" s="662" t="str">
        <f t="shared" ca="1" si="7"/>
        <v/>
      </c>
      <c r="BO14" s="662">
        <f ca="1">IF($BB14="","",VLOOKUP(BB14,Invoer!$F$15:$AU$1999,15,FALSE))</f>
        <v>-100</v>
      </c>
      <c r="BP14" s="662">
        <f ca="1">IF($BB14="","",VLOOKUP(BB14,Invoer!$F$15:$AU$1999,24,FALSE))</f>
        <v>0</v>
      </c>
      <c r="BQ14" s="662">
        <f ca="1">IF($BB14="","",VLOOKUP(BB14,Invoer!$F$15:$AU$1999,17,FALSE))</f>
        <v>-100</v>
      </c>
      <c r="BS14" s="73">
        <f t="shared" ref="BS14:BS77" ca="1" si="39">BK14+BS13</f>
        <v>1057</v>
      </c>
      <c r="BT14" s="57">
        <f t="shared" ref="BT14:BT77" ca="1" si="40">IF($BB14="","",IF(BE14=BE13,BT13+BK14,BK14))</f>
        <v>807</v>
      </c>
      <c r="BW14" s="61">
        <f ca="1">Invoer!DZ19</f>
        <v>3</v>
      </c>
      <c r="BX14" s="599">
        <f t="shared" ca="1" si="8"/>
        <v>3</v>
      </c>
      <c r="BY14" s="673">
        <f ca="1">IF($BX14="","",VLOOKUP(BX14,Invoer!$F$15:$AU$1999,2,FALSE))</f>
        <v>42005</v>
      </c>
      <c r="BZ14" s="599">
        <f t="shared" ca="1" si="9"/>
        <v>1</v>
      </c>
      <c r="CA14" s="599">
        <f ca="1">IF($BX14="","",VLOOKUP(BX14,Invoer!$F$15:$AU$1999,5,FALSE))</f>
        <v>0</v>
      </c>
      <c r="CB14" s="599" t="str">
        <f ca="1">IF($BX14="","",VLOOKUP(BX14,Invoer!$F$15:$AU$1999,6,FALSE))</f>
        <v>beginbalans</v>
      </c>
      <c r="CC14" s="599">
        <f ca="1">IF($BX14="","",VLOOKUP(BX14,Invoer!$F$15:$AU$1999,9,FALSE))</f>
        <v>0</v>
      </c>
      <c r="CD14" s="599">
        <f ca="1">IF($BX14="","",VLOOKUP(BX14,Invoer!$F$15:$AU$1999,10,FALSE))</f>
        <v>0</v>
      </c>
      <c r="CE14" s="599" t="str">
        <f ca="1">IF($BX14="","",VLOOKUP(BX14,Invoer!$F$15:$AU$1999,11,FALSE))</f>
        <v>090 Eigen vermogen</v>
      </c>
      <c r="CF14" s="662">
        <f ca="1">IF($BX14="","",IF(ISERROR(BY14),0,VLOOKUP(BX14,Invoer!$F$15:$AU$1999,15,FALSE)))</f>
        <v>-260</v>
      </c>
      <c r="CG14" s="599">
        <f ca="1">IF($BX14="","",VLOOKUP(BX14,Invoer!$F$15:$AU$1999,19,FALSE))</f>
        <v>0.21</v>
      </c>
      <c r="CH14" s="662">
        <f ca="1">IF($BX14="","",IF(ISERROR(BY14),0,VLOOKUP(BX14,Invoer!$F$15:$AU$1999,24,FALSE)))</f>
        <v>0</v>
      </c>
      <c r="CI14" s="662">
        <f ca="1">IF($BX14="","",IF(ISERROR(BY14),0,VLOOKUP(BX14,Invoer!$F$15:$AU$1999,17,FALSE)))</f>
        <v>-260</v>
      </c>
      <c r="CJ14" s="680" t="str">
        <f t="shared" ca="1" si="34"/>
        <v>Σ</v>
      </c>
      <c r="CK14" s="662">
        <f t="shared" ca="1" si="10"/>
        <v>-10</v>
      </c>
      <c r="CM14" s="56">
        <f t="shared" ref="CM14:CM77" ca="1" si="41">IF($BX14="","",IF(CA14=CA13,CM13+CI14,CI14))</f>
        <v>-10</v>
      </c>
      <c r="CQ14" s="411">
        <f ca="1">Invoer!EG19</f>
        <v>12</v>
      </c>
      <c r="CR14" s="599">
        <f t="shared" ca="1" si="11"/>
        <v>12</v>
      </c>
      <c r="CS14" s="673">
        <f ca="1">IF($CR14="","",VLOOKUP(CR14,Invoer!$F$15:$AU$1500,2,FALSE))</f>
        <v>42043</v>
      </c>
      <c r="CT14" s="599">
        <f t="shared" ca="1" si="12"/>
        <v>2</v>
      </c>
      <c r="CU14" s="599" t="str">
        <f ca="1">IF($CR14="","",VLOOKUP(CR14,Invoer!$F$15:$AU$1500,3,FALSE))</f>
        <v>Ver</v>
      </c>
      <c r="CV14" s="599" t="str">
        <f ca="1">IF($CR14="","",IF(CU14&lt;&gt;"Liq","",VLOOKUP(CR14,Invoer!$F$15:$AU$1500,4,FALSE)))</f>
        <v/>
      </c>
      <c r="CW14" s="599">
        <f ca="1">IF($CR14="","",VLOOKUP(CR14,Invoer!$F$15:$AU$1500,5,FALSE))</f>
        <v>0</v>
      </c>
      <c r="CX14" s="599" t="str">
        <f ca="1">IF($CR14="","",VLOOKUP(CR14,Invoer!$F$15:$AU$1500,6,FALSE))</f>
        <v>verkoop 2</v>
      </c>
      <c r="CY14" s="599" t="str">
        <f ca="1">IF($CR14="","",VLOOKUP(CR14,Invoer!$F$15:$AU$1500,9,FALSE))</f>
        <v>kolp</v>
      </c>
      <c r="CZ14" s="599">
        <f ca="1">IF($CR14="","",VLOOKUP(CR14,Invoer!$F$15:$AU$1500,10,FALSE))</f>
        <v>2015003</v>
      </c>
      <c r="DA14" s="599" t="str">
        <f ca="1">IF($CR14="","",VLOOKUP(CR14,Invoer!$F$15:$AU$1500,11,FALSE))</f>
        <v>802 Verkopen EU</v>
      </c>
      <c r="DB14" s="599" t="str">
        <f ca="1">IF($CR14="","",VLOOKUP(CR14,Invoer!$F$15:$BB$1500,14,FALSE))</f>
        <v>D</v>
      </c>
      <c r="DC14" s="662">
        <f ca="1">IF($CR14="","",VLOOKUP(CR14,Invoer!$F$15:$AU$1500,15,FALSE))</f>
        <v>-750</v>
      </c>
      <c r="DD14" s="599">
        <f ca="1">IF($CR14="","",VLOOKUP(CR14,Invoer!$F$15:$AU$1500,19,FALSE))</f>
        <v>0.21</v>
      </c>
      <c r="DE14" s="662">
        <f ca="1">IF($CR14="","",VLOOKUP(CR14,Invoer!$F$15:$AU$1500,20,FALSE))</f>
        <v>0</v>
      </c>
      <c r="DF14" s="662">
        <f ca="1">IF($CR14="","",VLOOKUP(CR14,Invoer!$F$15:$AU$1500,23,FALSE))</f>
        <v>-130.16528925619835</v>
      </c>
      <c r="DG14" s="662">
        <f ca="1">IF($CR14="","",VLOOKUP(CR14,Invoer!$F$15:$AU$1500,17,FALSE))</f>
        <v>-619.83471074380168</v>
      </c>
      <c r="DH14" s="681" t="str">
        <f t="shared" ca="1" si="13"/>
        <v/>
      </c>
      <c r="DI14" s="662" t="str">
        <f t="shared" ref="DI14:DI75" ca="1" si="42">IF(CT15=CT14,"",IF(CP7=3,"",DK14))</f>
        <v/>
      </c>
      <c r="DJ14" s="190"/>
      <c r="DK14" s="411">
        <f t="shared" ca="1" si="14"/>
        <v>-130.16528925619835</v>
      </c>
      <c r="DO14" s="61">
        <f ca="1">IF($DN$4&lt;3,Invoer!EB19,Invoer!EA19)</f>
        <v>15</v>
      </c>
      <c r="DP14" s="599">
        <f t="shared" ca="1" si="15"/>
        <v>15</v>
      </c>
      <c r="DQ14" s="673">
        <f ca="1">IF($DP14="","",VLOOKUP(DP14,Invoer!$F$15:$AU$1999,2,FALSE))</f>
        <v>42051</v>
      </c>
      <c r="DR14" s="599">
        <f t="shared" ca="1" si="16"/>
        <v>2</v>
      </c>
      <c r="DS14" s="599" t="str">
        <f ca="1">IF($DP14="","",VLOOKUP(DP14,Invoer!$F$15:$AU$1999,3,FALSE))</f>
        <v>Ink</v>
      </c>
      <c r="DT14" s="599" t="str">
        <f ca="1">IF($DP14="","",IF(DS14&lt;&gt;"Liq","",VLOOKUP(DP14,Invoer!$F$15:$AU$1999,4,FALSE)))</f>
        <v/>
      </c>
      <c r="DU14" s="599">
        <f ca="1">IF($DP14="","",VLOOKUP(DP14,Invoer!$F$15:$AU$1999,5,FALSE))</f>
        <v>0</v>
      </c>
      <c r="DV14" s="599" t="str">
        <f ca="1">IF($DP14="","",VLOOKUP(DP14,Invoer!$F$15:$AU$1999,6,FALSE))</f>
        <v>kosten pc update</v>
      </c>
      <c r="DW14" s="599" t="str">
        <f ca="1">IF($DP14="","",VLOOKUP(DP14,Invoer!$F$15:$AU$1999,9,FALSE))</f>
        <v>gerson</v>
      </c>
      <c r="DX14" s="599">
        <f ca="1">IF($DP14="","",VLOOKUP(DP14,Invoer!$F$15:$AU$1999,10,FALSE))</f>
        <v>0</v>
      </c>
      <c r="DY14" s="595" t="str">
        <f ca="1">IF($DP14="","",VLOOKUP(DP14,Invoer!$F$15:$AU$1999,11,FALSE))</f>
        <v>437 Kosten automatisering</v>
      </c>
      <c r="DZ14" s="662" t="str">
        <f ca="1">IF($DP14="","",IF($DN$4&gt;2,"",VLOOKUP(DP14,Invoer!CQ:CS,3,FALSE)))</f>
        <v/>
      </c>
      <c r="EA14" s="541">
        <f ca="1">IF($DP14="","",IF(ISERROR(DQ14),0,IF($DN$4&lt;3,"",VLOOKUP(DP14,Invoer!$F$15:$AU$1999,15,FALSE))))</f>
        <v>145</v>
      </c>
      <c r="EB14" s="595">
        <f ca="1">IF($DP14="","",IF($DN$4&lt;3,"",VLOOKUP(DP14,Invoer!$F$15:$AU$1999,19,FALSE)))</f>
        <v>0.21</v>
      </c>
      <c r="EC14" s="541">
        <f ca="1">IF($DP14="","",IF(ISERROR(DQ14),0,IF($DN$4&lt;3,"",VLOOKUP(DP14,Invoer!$F$15:$AU$1999,24,FALSE))))</f>
        <v>25.165289256198349</v>
      </c>
      <c r="ED14" s="541">
        <f ca="1">IF($DP14="","",IF(ISERROR(DQ14),0,IF($DN$4&lt;3,"",VLOOKUP(DP14,Invoer!$F$15:$AU$1999,17,FALSE))))</f>
        <v>119.83471074380165</v>
      </c>
      <c r="EH14" s="89">
        <f ca="1">Invoer!CP19</f>
        <v>14</v>
      </c>
      <c r="EI14" s="599">
        <f t="shared" ca="1" si="17"/>
        <v>14</v>
      </c>
      <c r="EJ14" s="673">
        <f ca="1">IF(EI14="","",VLOOKUP(EI14,Invoer!$F$15:$AU$1999,2,FALSE))</f>
        <v>42050</v>
      </c>
      <c r="EK14" s="599">
        <f t="shared" ca="1" si="18"/>
        <v>2</v>
      </c>
      <c r="EL14" s="599" t="str">
        <f ca="1">IF($EI14="","",VLOOKUP(EI14,Invoer!$F$15:$AU$1999,3,FALSE))</f>
        <v>Ink</v>
      </c>
      <c r="EM14" s="599" t="str">
        <f ca="1">IF($EI14="","",IF(EL14&lt;&gt;"Liq","",VLOOKUP(EI14,Invoer!$F$15:$AU$1999,4,FALSE)))</f>
        <v/>
      </c>
      <c r="EN14" s="599" t="str">
        <f ca="1">IF($EI14="","",VLOOKUP(EI14,Invoer!$F$15:$AU$1999,6,FALSE))</f>
        <v>kosten verwachte check</v>
      </c>
      <c r="EO14" s="599" t="str">
        <f ca="1">IF(EI14="","",VLOOKUP(EI14,Invoer!$F$15:$AU$1999,9,FALSE))</f>
        <v>petra</v>
      </c>
      <c r="EP14" s="599">
        <f ca="1">IF(EI14="","",VLOOKUP(EI14,Invoer!$F$15:$AU$1999,10,FALSE))</f>
        <v>20166</v>
      </c>
      <c r="EQ14" s="599" t="str">
        <f ca="1">IF(EI14="","",VLOOKUP(EI14,Invoer!$F$15:$AU$1999,11,FALSE))</f>
        <v>700 Kostprijs Inkopen hoog</v>
      </c>
      <c r="ER14" s="662">
        <f ca="1">IF(EI14="","",VLOOKUP(EI14,Invoer!CQ:CS,3,FALSE))</f>
        <v>-270</v>
      </c>
      <c r="ES14" s="662">
        <f t="shared" ca="1" si="19"/>
        <v>-270</v>
      </c>
      <c r="ET14" s="513">
        <f t="shared" ca="1" si="20"/>
        <v>40</v>
      </c>
      <c r="EU14" s="112" t="str">
        <f t="shared" ca="1" si="21"/>
        <v>||||</v>
      </c>
      <c r="EV14" s="83" t="s">
        <v>160</v>
      </c>
      <c r="EW14" s="682" t="str">
        <f t="shared" ca="1" si="22"/>
        <v>petra</v>
      </c>
      <c r="EX14" s="662">
        <f t="shared" ca="1" si="23"/>
        <v>-270</v>
      </c>
      <c r="EY14"/>
      <c r="EZ14" s="56">
        <f t="shared" ca="1" si="35"/>
        <v>-270</v>
      </c>
      <c r="FA14" s="56">
        <f t="shared" ca="1" si="36"/>
        <v>-270</v>
      </c>
      <c r="FE14"/>
      <c r="FI14"/>
      <c r="FJ14"/>
    </row>
    <row r="15" spans="1:166" ht="12" customHeight="1" x14ac:dyDescent="0.2">
      <c r="A15" s="551" t="s">
        <v>601</v>
      </c>
      <c r="E15"/>
      <c r="F15"/>
      <c r="G15" s="89" t="e">
        <f ca="1">Invoer!DU20</f>
        <v>#N/A</v>
      </c>
      <c r="H15" s="599" t="str">
        <f t="shared" ca="1" si="24"/>
        <v/>
      </c>
      <c r="I15" s="673" t="str">
        <f ca="1">IF($H15="","",VLOOKUP(H15,Invoer!$F$15:$AU$1500,2,FALSE))</f>
        <v/>
      </c>
      <c r="J15" s="599" t="str">
        <f t="shared" ca="1" si="25"/>
        <v/>
      </c>
      <c r="K15" s="599" t="str">
        <f ca="1">IF($H15="","",VLOOKUP(H15,Invoer!$F$15:$AU$1500,3,FALSE))</f>
        <v/>
      </c>
      <c r="L15" s="599" t="str">
        <f ca="1">IF($H15="","",IF(K15&lt;&gt;"Liq","",VLOOKUP(H15,Invoer!$F$15:$AU$1500,4,FALSE)))</f>
        <v/>
      </c>
      <c r="M15" s="599" t="str">
        <f ca="1">IF($H15="","",VLOOKUP(H15,Invoer!$F$15:$AU$1500,5,FALSE))</f>
        <v/>
      </c>
      <c r="N15" s="599" t="str">
        <f ca="1">IF($H15="","",VLOOKUP(H15,Invoer!$F$15:$AU$1500,6,FALSE))</f>
        <v/>
      </c>
      <c r="O15" s="599" t="str">
        <f ca="1">IF($H15="","",VLOOKUP(H15,Invoer!$F$15:$AU$1500,9,FALSE))</f>
        <v/>
      </c>
      <c r="P15" s="599" t="str">
        <f ca="1">IF($H15="","",VLOOKUP(H15,Invoer!$F$15:$AU$1500,10,FALSE))</f>
        <v/>
      </c>
      <c r="Q15" s="599" t="str">
        <f ca="1">IF($H15="","",VLOOKUP(H15,Invoer!$F$15:$BB$1500,14,FALSE))</f>
        <v/>
      </c>
      <c r="R15" s="662" t="str">
        <f ca="1">IF($H15="","",IF(J15&gt;$K$8,"",VLOOKUP(H15,Invoer!$F$15:$AU$1500,15,FALSE)))</f>
        <v/>
      </c>
      <c r="S15" s="599" t="str">
        <f ca="1">IF($H15="","",VLOOKUP(H15,Invoer!$F$15:$AU$1500,19,FALSE))</f>
        <v/>
      </c>
      <c r="T15" s="662" t="str">
        <f ca="1">IF($H15="","",IF(J15&gt;$K$8,"",VLOOKUP(H15,Invoer!$F$15:$AU$1500,20,FALSE)))</f>
        <v/>
      </c>
      <c r="U15" s="662" t="str">
        <f ca="1">IF($H15="","",IF(J15&gt;$K$8,"",VLOOKUP(H15,Invoer!$F$15:$AU$1500,23,FALSE)))</f>
        <v/>
      </c>
      <c r="V15" s="662" t="str">
        <f ca="1">IF($H15="","",IF(J15&gt;$K$8,"",VLOOKUP(H15,Invoer!$F$15:$AU$1500,17,FALSE)))</f>
        <v/>
      </c>
      <c r="X15" s="674">
        <v>4</v>
      </c>
      <c r="Y15" s="675">
        <f t="shared" ca="1" si="26"/>
        <v>0</v>
      </c>
      <c r="Z15" s="675">
        <f t="shared" ca="1" si="37"/>
        <v>-1562.8595041322312</v>
      </c>
      <c r="AC15" s="435">
        <f>IF($AC$7&lt;3,Invoer!DR20,IF($AC$7=3,Invoer!BT20,"x"))</f>
        <v>7</v>
      </c>
      <c r="AD15" s="599">
        <f t="shared" si="27"/>
        <v>7</v>
      </c>
      <c r="AE15" s="673">
        <f>IF($AD15="","",VLOOKUP(AD15,Invoer!$F$15:$AU$1999,2,FALSE))</f>
        <v>42009</v>
      </c>
      <c r="AF15" s="599">
        <f t="shared" si="28"/>
        <v>1</v>
      </c>
      <c r="AG15" s="599" t="str">
        <f>IF($AD15="","",VLOOKUP(AD15,Invoer!$F$15:$AU$1999,3,FALSE))</f>
        <v>Liq</v>
      </c>
      <c r="AH15" s="599" t="str">
        <f>IF($AD15="","",IF(AG15&lt;&gt;"Liq","",VLOOKUP(AD15,Invoer!$F$15:$AU$1999,4,FALSE)))</f>
        <v>180 Rabobank</v>
      </c>
      <c r="AI15" s="677">
        <f>IF($AD15="","",VLOOKUP(AD15,Invoer!$F$15:$AU$1999,5,FALSE))</f>
        <v>315</v>
      </c>
      <c r="AJ15" s="599" t="str">
        <f>IF($AD15="","",VLOOKUP(AD15,Invoer!$F$15:$AU$1999,6,FALSE))</f>
        <v>prive opname</v>
      </c>
      <c r="AK15" s="599">
        <f>IF($AD15="","",VLOOKUP(AD15,Invoer!$F$15:$AU$1999,9,FALSE))</f>
        <v>0</v>
      </c>
      <c r="AL15" s="599">
        <f>IF($AD15="","",VLOOKUP(AD15,Invoer!$F$15:$AU$1999,10,FALSE))</f>
        <v>0</v>
      </c>
      <c r="AM15" s="599" t="str">
        <f>IF($AD15="","",VLOOKUP(AD15,Invoer!$F$15:$BB$1999,14,FALSE))</f>
        <v>D</v>
      </c>
      <c r="AN15" s="599" t="str">
        <f>IF($AD15="","",VLOOKUP(AD15,Invoer!$F$15:$AU$1999,11,FALSE))</f>
        <v>120 Debiteuren</v>
      </c>
      <c r="AO15" s="662">
        <f>IF($AD15="","",VLOOKUP(AD15,Invoer!$F$15:$AU$1999,15,FALSE))</f>
        <v>-100</v>
      </c>
      <c r="AP15" s="599">
        <f>IF($AD15="","",VLOOKUP(AD15,Invoer!$F$15:$AU$1999,19,FALSE))</f>
        <v>0.21</v>
      </c>
      <c r="AQ15" s="662">
        <f>IF($AD15="","",VLOOKUP(AD15,Invoer!$F$15:$AU$1999,24,FALSE))</f>
        <v>0</v>
      </c>
      <c r="AR15" s="662">
        <f>IF($AD15="","",VLOOKUP(AD15,Invoer!$F$15:$AU$1999,17,FALSE))</f>
        <v>-100</v>
      </c>
      <c r="AS15" s="678" t="str">
        <f t="shared" si="38"/>
        <v/>
      </c>
      <c r="AT15" s="676" t="str">
        <f t="shared" si="5"/>
        <v/>
      </c>
      <c r="AU15" s="77">
        <f t="shared" si="6"/>
        <v>-100</v>
      </c>
      <c r="AW15" s="57"/>
      <c r="AX15" s="57"/>
      <c r="AY15" s="208"/>
      <c r="AZ15" s="404">
        <f>IF(AZ14&gt;1,0,IF(AZ13&gt;1,0,IF(AND(AZ13=1,AZ14=1),AZ12,0)))</f>
        <v>1</v>
      </c>
      <c r="BA15" s="83">
        <f ca="1">Invoer!DW20</f>
        <v>8</v>
      </c>
      <c r="BB15" s="599">
        <f t="shared" ca="1" si="29"/>
        <v>8</v>
      </c>
      <c r="BC15" s="673">
        <f ca="1">IF($BB15="","",VLOOKUP(BB15,Invoer!$F$15:$AU$1999,2,FALSE))</f>
        <v>42041</v>
      </c>
      <c r="BD15" s="599">
        <f t="shared" ca="1" si="30"/>
        <v>2</v>
      </c>
      <c r="BE15" s="599">
        <f ca="1">IF($BB15="","",VLOOKUP(BB15,Invoer!$F$15:$AU$1999,5,FALSE))</f>
        <v>315</v>
      </c>
      <c r="BF15" s="599" t="str">
        <f ca="1">IF($BB15="","",VLOOKUP(BB15,Invoer!$F$15:$AU$1999,6,FALSE))</f>
        <v>kosten inkoop</v>
      </c>
      <c r="BG15" s="599" t="str">
        <f ca="1">IF($BB15="","",VLOOKUP(BB15,Invoer!$F$15:$AU$1999,9,FALSE))</f>
        <v>kostas</v>
      </c>
      <c r="BH15" s="599">
        <f ca="1">IF($BB15="","",VLOOKUP(BB15,Invoer!$F$15:$AU$1999,10,FALSE))</f>
        <v>17158</v>
      </c>
      <c r="BI15" s="599" t="str">
        <f ca="1">IF($BB15="","",VLOOKUP(BB15,Invoer!$F$15:$BB$1999,14,FALSE))</f>
        <v/>
      </c>
      <c r="BJ15" s="599" t="str">
        <f ca="1">IF($BB15="","",VLOOKUP(BB15,Invoer!$F$15:$AU$1999,11,FALSE))</f>
        <v>700 Kostprijs Inkopen hoog</v>
      </c>
      <c r="BK15" s="662">
        <f t="shared" ca="1" si="31"/>
        <v>-125.18</v>
      </c>
      <c r="BL15" s="662">
        <f t="shared" ca="1" si="32"/>
        <v>931.81999999999994</v>
      </c>
      <c r="BM15" s="679" t="str">
        <f ca="1">IF($BB15="","",IF(BE16=BE15,"","Σ"))</f>
        <v>Σ</v>
      </c>
      <c r="BN15" s="662">
        <f t="shared" ca="1" si="7"/>
        <v>681.81999999999994</v>
      </c>
      <c r="BO15" s="662">
        <f ca="1">IF($BB15="","",VLOOKUP(BB15,Invoer!$F$15:$AU$1999,15,FALSE))</f>
        <v>125.18</v>
      </c>
      <c r="BP15" s="662">
        <f ca="1">IF($BB15="","",VLOOKUP(BB15,Invoer!$F$15:$AU$1999,24,FALSE))</f>
        <v>21.725454545454546</v>
      </c>
      <c r="BQ15" s="662">
        <f ca="1">IF($BB15="","",VLOOKUP(BB15,Invoer!$F$15:$AU$1999,17,FALSE))</f>
        <v>103.45454545454547</v>
      </c>
      <c r="BS15" s="73">
        <f t="shared" ca="1" si="39"/>
        <v>931.81999999999994</v>
      </c>
      <c r="BT15" s="57">
        <f t="shared" ca="1" si="40"/>
        <v>681.81999999999994</v>
      </c>
      <c r="BW15" s="61" t="e">
        <f ca="1">Invoer!DZ20</f>
        <v>#N/A</v>
      </c>
      <c r="BX15" s="599" t="str">
        <f t="shared" ca="1" si="8"/>
        <v/>
      </c>
      <c r="BY15" s="673" t="str">
        <f ca="1">IF($BX15="","",VLOOKUP(BX15,Invoer!$F$15:$AU$1999,2,FALSE))</f>
        <v/>
      </c>
      <c r="BZ15" s="599" t="str">
        <f t="shared" ca="1" si="9"/>
        <v/>
      </c>
      <c r="CA15" s="599" t="str">
        <f ca="1">IF($BX15="","",IF(ISERROR(BY15),0,VLOOKUP(BX15,Invoer!$F$15:$AU$1999,5,FALSE)))</f>
        <v/>
      </c>
      <c r="CB15" s="599" t="str">
        <f ca="1">IF($BX15="","",VLOOKUP(BX15,Invoer!$F$15:$AU$1999,6,FALSE))</f>
        <v/>
      </c>
      <c r="CC15" s="599" t="str">
        <f ca="1">IF($BX15="","",VLOOKUP(BX15,Invoer!$F$15:$AU$1999,9,FALSE))</f>
        <v/>
      </c>
      <c r="CD15" s="599" t="str">
        <f ca="1">IF($BX15="","",VLOOKUP(BX15,Invoer!$F$15:$AU$1999,10,FALSE))</f>
        <v/>
      </c>
      <c r="CE15" s="599" t="str">
        <f ca="1">IF($BX15="","",VLOOKUP(BX15,Invoer!$F$15:$AU$1999,11,FALSE))</f>
        <v/>
      </c>
      <c r="CF15" s="662" t="str">
        <f ca="1">IF($BX15="","",IF(ISERROR(BY15),0,VLOOKUP(BX15,Invoer!$F$15:$AU$1999,15,FALSE)))</f>
        <v/>
      </c>
      <c r="CG15" s="599" t="str">
        <f ca="1">IF($BX15="","",VLOOKUP(BX15,Invoer!$F$15:$AU$1999,19,FALSE))</f>
        <v/>
      </c>
      <c r="CH15" s="662" t="str">
        <f ca="1">IF($BX15="","",IF(ISERROR(BY15),0,VLOOKUP(BX15,Invoer!$F$15:$AU$1999,24,FALSE)))</f>
        <v/>
      </c>
      <c r="CI15" s="662" t="str">
        <f ca="1">IF($BX15="","",IF(ISERROR(BY15),0,VLOOKUP(BX15,Invoer!$F$15:$AU$1999,17,FALSE)))</f>
        <v/>
      </c>
      <c r="CJ15" s="680" t="str">
        <f t="shared" ca="1" si="34"/>
        <v/>
      </c>
      <c r="CK15" s="662" t="str">
        <f t="shared" ca="1" si="10"/>
        <v/>
      </c>
      <c r="CM15" s="56" t="str">
        <f t="shared" ca="1" si="41"/>
        <v/>
      </c>
      <c r="CQ15" s="411">
        <f ca="1">Invoer!EG20</f>
        <v>9</v>
      </c>
      <c r="CR15" s="599">
        <f t="shared" ca="1" si="11"/>
        <v>9</v>
      </c>
      <c r="CS15" s="673">
        <f ca="1">IF($CR15="","",VLOOKUP(CR15,Invoer!$F$15:$AU$1500,2,FALSE))</f>
        <v>42047</v>
      </c>
      <c r="CT15" s="599">
        <f t="shared" ca="1" si="12"/>
        <v>2</v>
      </c>
      <c r="CU15" s="599" t="str">
        <f ca="1">IF($CR15="","",VLOOKUP(CR15,Invoer!$F$15:$AU$1500,3,FALSE))</f>
        <v>Ver</v>
      </c>
      <c r="CV15" s="599" t="str">
        <f ca="1">IF($CR15="","",IF(CU15&lt;&gt;"Liq","",VLOOKUP(CR15,Invoer!$F$15:$AU$1500,4,FALSE)))</f>
        <v/>
      </c>
      <c r="CW15" s="599">
        <f ca="1">IF($CR15="","",VLOOKUP(CR15,Invoer!$F$15:$AU$1500,5,FALSE))</f>
        <v>0</v>
      </c>
      <c r="CX15" s="599" t="str">
        <f ca="1">IF($CR15="","",VLOOKUP(CR15,Invoer!$F$15:$AU$1500,6,FALSE))</f>
        <v>verkoopactie</v>
      </c>
      <c r="CY15" s="599" t="str">
        <f ca="1">IF($CR15="","",VLOOKUP(CR15,Invoer!$F$15:$AU$1500,9,FALSE))</f>
        <v>pieters</v>
      </c>
      <c r="CZ15" s="599">
        <f ca="1">IF($CR15="","",VLOOKUP(CR15,Invoer!$F$15:$AU$1500,10,FALSE))</f>
        <v>2015001</v>
      </c>
      <c r="DA15" s="599" t="str">
        <f ca="1">IF($CR15="","",VLOOKUP(CR15,Invoer!$F$15:$AU$1500,11,FALSE))</f>
        <v>800 Verkopen belast hoog</v>
      </c>
      <c r="DB15" s="599" t="str">
        <f ca="1">IF($CR15="","",VLOOKUP(CR15,Invoer!$F$15:$BB$1500,14,FALSE))</f>
        <v>D</v>
      </c>
      <c r="DC15" s="662">
        <f ca="1">IF($CR15="","",VLOOKUP(CR15,Invoer!$F$15:$AU$1500,15,FALSE))</f>
        <v>-1291.06</v>
      </c>
      <c r="DD15" s="599">
        <f ca="1">IF($CR15="","",VLOOKUP(CR15,Invoer!$F$15:$AU$1500,19,FALSE))</f>
        <v>0.21</v>
      </c>
      <c r="DE15" s="662">
        <f ca="1">IF($CR15="","",VLOOKUP(CR15,Invoer!$F$15:$AU$1500,20,FALSE))</f>
        <v>0</v>
      </c>
      <c r="DF15" s="662">
        <f ca="1">IF($CR15="","",VLOOKUP(CR15,Invoer!$F$15:$AU$1500,23,FALSE))</f>
        <v>-224.06826446280991</v>
      </c>
      <c r="DG15" s="662">
        <f ca="1">IF($CR15="","",VLOOKUP(CR15,Invoer!$F$15:$AU$1500,17,FALSE))</f>
        <v>-1066.9917355371899</v>
      </c>
      <c r="DH15" s="681" t="str">
        <f t="shared" ca="1" si="13"/>
        <v/>
      </c>
      <c r="DI15" s="662" t="str">
        <f t="shared" ca="1" si="42"/>
        <v/>
      </c>
      <c r="DJ15" s="190"/>
      <c r="DK15" s="411">
        <f t="shared" ca="1" si="14"/>
        <v>-354.23355371900823</v>
      </c>
      <c r="DO15" s="61" t="e">
        <f ca="1">IF($DN$4&lt;3,Invoer!EB20,Invoer!EA20)</f>
        <v>#N/A</v>
      </c>
      <c r="DP15" s="599" t="str">
        <f t="shared" ca="1" si="15"/>
        <v/>
      </c>
      <c r="DQ15" s="673" t="str">
        <f ca="1">IF($DP15="","",VLOOKUP(DP15,Invoer!$F$15:$AU$1999,2,FALSE))</f>
        <v/>
      </c>
      <c r="DR15" s="599" t="str">
        <f t="shared" ca="1" si="16"/>
        <v/>
      </c>
      <c r="DS15" s="599" t="str">
        <f ca="1">IF($DP15="","",VLOOKUP(DP15,Invoer!$F$15:$AU$1999,3,FALSE))</f>
        <v/>
      </c>
      <c r="DT15" s="599" t="str">
        <f ca="1">IF($DP15="","",IF(DS15&lt;&gt;"Liq","",VLOOKUP(DP15,Invoer!$F$15:$AU$1999,4,FALSE)))</f>
        <v/>
      </c>
      <c r="DU15" s="599" t="str">
        <f ca="1">IF($DP15="","",VLOOKUP(DP15,Invoer!$F$15:$AU$1999,5,FALSE))</f>
        <v/>
      </c>
      <c r="DV15" s="599" t="str">
        <f ca="1">IF($DP15="","",VLOOKUP(DP15,Invoer!$F$15:$AU$1999,6,FALSE))</f>
        <v/>
      </c>
      <c r="DW15" s="599" t="str">
        <f ca="1">IF($DP15="","",VLOOKUP(DP15,Invoer!$F$15:$AU$1999,9,FALSE))</f>
        <v/>
      </c>
      <c r="DX15" s="599" t="str">
        <f ca="1">IF($DP15="","",VLOOKUP(DP15,Invoer!$F$15:$AU$1999,10,FALSE))</f>
        <v/>
      </c>
      <c r="DY15" s="595" t="str">
        <f ca="1">IF($DP15="","",VLOOKUP(DP15,Invoer!$F$15:$AU$1999,11,FALSE))</f>
        <v/>
      </c>
      <c r="DZ15" s="662" t="str">
        <f ca="1">IF($DP15="","",IF($DN$4&gt;2,"",VLOOKUP(DP15,Invoer!CQ:CS,3,FALSE)))</f>
        <v/>
      </c>
      <c r="EA15" s="541" t="str">
        <f ca="1">IF($DP15="","",IF(ISERROR(DQ15),0,IF($DN$4&lt;3,"",VLOOKUP(DP15,Invoer!$F$15:$AU$1999,15,FALSE))))</f>
        <v/>
      </c>
      <c r="EB15" s="595" t="str">
        <f ca="1">IF($DP15="","",IF($DN$4&lt;3,"",VLOOKUP(DP15,Invoer!$F$15:$AU$1999,19,FALSE)))</f>
        <v/>
      </c>
      <c r="EC15" s="541" t="str">
        <f ca="1">IF($DP15="","",IF(ISERROR(DQ15),0,IF($DN$4&lt;3,"",VLOOKUP(DP15,Invoer!$F$15:$AU$1999,24,FALSE))))</f>
        <v/>
      </c>
      <c r="ED15" s="541" t="str">
        <f ca="1">IF($DP15="","",IF(ISERROR(DQ15),0,IF($DN$4&lt;3,"",VLOOKUP(DP15,Invoer!$F$15:$AU$1999,17,FALSE))))</f>
        <v/>
      </c>
      <c r="EH15" s="89">
        <f ca="1">Invoer!CP20</f>
        <v>21</v>
      </c>
      <c r="EI15" s="599">
        <f t="shared" ca="1" si="17"/>
        <v>21</v>
      </c>
      <c r="EJ15" s="673">
        <f ca="1">IF(EI15="","",VLOOKUP(EI15,Invoer!$F$15:$AU$1999,2,FALSE))</f>
        <v>42054</v>
      </c>
      <c r="EK15" s="599">
        <f t="shared" ca="1" si="18"/>
        <v>2</v>
      </c>
      <c r="EL15" s="599" t="str">
        <f ca="1">IF($EI15="","",VLOOKUP(EI15,Invoer!$F$15:$AU$1999,3,FALSE))</f>
        <v>Liq</v>
      </c>
      <c r="EM15" s="599" t="str">
        <f ca="1">IF($EI15="","",IF(EL15&lt;&gt;"Liq","",VLOOKUP(EI15,Invoer!$F$15:$AU$1999,4,FALSE)))</f>
        <v>181 Fortis Rea3</v>
      </c>
      <c r="EN15" s="599" t="str">
        <f ca="1">IF($EI15="","",VLOOKUP(EI15,Invoer!$F$15:$AU$1999,6,FALSE))</f>
        <v>deelbetaling</v>
      </c>
      <c r="EO15" s="599" t="str">
        <f ca="1">IF(EI15="","",VLOOKUP(EI15,Invoer!$F$15:$AU$1999,9,FALSE))</f>
        <v>pieters</v>
      </c>
      <c r="EP15" s="599">
        <f ca="1">IF(EI15="","",VLOOKUP(EI15,Invoer!$F$15:$AU$1999,10,FALSE))</f>
        <v>18</v>
      </c>
      <c r="EQ15" s="599" t="str">
        <f ca="1">IF(EI15="","",VLOOKUP(EI15,Invoer!$F$15:$AU$1999,11,FALSE))</f>
        <v>130 Crediteuren</v>
      </c>
      <c r="ER15" s="662">
        <f ca="1">IF(EI15="","",VLOOKUP(EI15,Invoer!CQ:CS,3,FALSE))</f>
        <v>10</v>
      </c>
      <c r="ES15" s="662">
        <f t="shared" ca="1" si="19"/>
        <v>10</v>
      </c>
      <c r="ET15" s="513">
        <f t="shared" ca="1" si="20"/>
        <v>36</v>
      </c>
      <c r="EU15" s="112" t="str">
        <f t="shared" ca="1" si="21"/>
        <v>|||</v>
      </c>
      <c r="EV15" s="83" t="s">
        <v>160</v>
      </c>
      <c r="EW15" s="682" t="str">
        <f t="shared" ca="1" si="22"/>
        <v>pieters</v>
      </c>
      <c r="EX15" s="662">
        <f t="shared" ca="1" si="23"/>
        <v>10</v>
      </c>
      <c r="EY15"/>
      <c r="EZ15" s="56">
        <f t="shared" ca="1" si="35"/>
        <v>10</v>
      </c>
      <c r="FA15" s="56">
        <f t="shared" ca="1" si="36"/>
        <v>10</v>
      </c>
      <c r="FE15"/>
      <c r="FI15"/>
      <c r="FJ15"/>
    </row>
    <row r="16" spans="1:166" ht="12" customHeight="1" x14ac:dyDescent="0.2">
      <c r="F16" s="125"/>
      <c r="G16" s="89" t="e">
        <f ca="1">Invoer!DU21</f>
        <v>#N/A</v>
      </c>
      <c r="H16" s="599" t="str">
        <f t="shared" ca="1" si="24"/>
        <v/>
      </c>
      <c r="I16" s="673" t="str">
        <f ca="1">IF($H16="","",VLOOKUP(H16,Invoer!$F$15:$AU$1500,2,FALSE))</f>
        <v/>
      </c>
      <c r="J16" s="599" t="str">
        <f t="shared" ca="1" si="25"/>
        <v/>
      </c>
      <c r="K16" s="599" t="str">
        <f ca="1">IF($H16="","",VLOOKUP(H16,Invoer!$F$15:$AU$1500,3,FALSE))</f>
        <v/>
      </c>
      <c r="L16" s="599" t="str">
        <f ca="1">IF($H16="","",IF(K16&lt;&gt;"Liq","",VLOOKUP(H16,Invoer!$F$15:$AU$1500,4,FALSE)))</f>
        <v/>
      </c>
      <c r="M16" s="599" t="str">
        <f ca="1">IF($H16="","",VLOOKUP(H16,Invoer!$F$15:$AU$1500,5,FALSE))</f>
        <v/>
      </c>
      <c r="N16" s="599" t="str">
        <f ca="1">IF($H16="","",VLOOKUP(H16,Invoer!$F$15:$AU$1500,6,FALSE))</f>
        <v/>
      </c>
      <c r="O16" s="599" t="str">
        <f ca="1">IF($H16="","",VLOOKUP(H16,Invoer!$F$15:$AU$1500,9,FALSE))</f>
        <v/>
      </c>
      <c r="P16" s="599" t="str">
        <f ca="1">IF($H16="","",VLOOKUP(H16,Invoer!$F$15:$AU$1500,10,FALSE))</f>
        <v/>
      </c>
      <c r="Q16" s="599" t="str">
        <f ca="1">IF($H16="","",VLOOKUP(H16,Invoer!$F$15:$BB$1500,14,FALSE))</f>
        <v/>
      </c>
      <c r="R16" s="662" t="str">
        <f ca="1">IF($H16="","",IF(J16&gt;$K$8,"",VLOOKUP(H16,Invoer!$F$15:$AU$1500,15,FALSE)))</f>
        <v/>
      </c>
      <c r="S16" s="599" t="str">
        <f ca="1">IF($H16="","",VLOOKUP(H16,Invoer!$F$15:$AU$1500,19,FALSE))</f>
        <v/>
      </c>
      <c r="T16" s="662" t="str">
        <f ca="1">IF($H16="","",IF(J16&gt;$K$8,"",VLOOKUP(H16,Invoer!$F$15:$AU$1500,20,FALSE)))</f>
        <v/>
      </c>
      <c r="U16" s="662" t="str">
        <f ca="1">IF($H16="","",IF(J16&gt;$K$8,"",VLOOKUP(H16,Invoer!$F$15:$AU$1500,23,FALSE)))</f>
        <v/>
      </c>
      <c r="V16" s="662" t="str">
        <f ca="1">IF($H16="","",IF(J16&gt;$K$8,"",VLOOKUP(H16,Invoer!$F$15:$AU$1500,17,FALSE)))</f>
        <v/>
      </c>
      <c r="X16" s="674">
        <v>5</v>
      </c>
      <c r="Y16" s="675">
        <f t="shared" ca="1" si="26"/>
        <v>0</v>
      </c>
      <c r="Z16" s="675">
        <f t="shared" ca="1" si="37"/>
        <v>-1562.8595041322312</v>
      </c>
      <c r="AC16" s="435">
        <f>IF($AC$7&lt;3,Invoer!DR21,IF($AC$7=3,Invoer!BT21,"x"))</f>
        <v>17</v>
      </c>
      <c r="AD16" s="599">
        <f t="shared" si="27"/>
        <v>17</v>
      </c>
      <c r="AE16" s="673">
        <f>IF($AD16="","",VLOOKUP(AD16,Invoer!$F$15:$AU$1999,2,FALSE))</f>
        <v>42054</v>
      </c>
      <c r="AF16" s="599">
        <f t="shared" si="28"/>
        <v>2</v>
      </c>
      <c r="AG16" s="599" t="str">
        <f>IF($AD16="","",VLOOKUP(AD16,Invoer!$F$15:$AU$1999,3,FALSE))</f>
        <v>Liq</v>
      </c>
      <c r="AH16" s="599" t="str">
        <f>IF($AD16="","",IF(AG16&lt;&gt;"Liq","",VLOOKUP(AD16,Invoer!$F$15:$AU$1999,4,FALSE)))</f>
        <v>188 Friesland</v>
      </c>
      <c r="AI16" s="677">
        <f>IF($AD16="","",VLOOKUP(AD16,Invoer!$F$15:$AU$1999,5,FALSE))</f>
        <v>12</v>
      </c>
      <c r="AJ16" s="599" t="str">
        <f>IF($AD16="","",VLOOKUP(AD16,Invoer!$F$15:$AU$1999,6,FALSE))</f>
        <v>betaling</v>
      </c>
      <c r="AK16" s="599">
        <f>IF($AD16="","",VLOOKUP(AD16,Invoer!$F$15:$AU$1999,9,FALSE))</f>
        <v>0</v>
      </c>
      <c r="AL16" s="599">
        <f>IF($AD16="","",VLOOKUP(AD16,Invoer!$F$15:$AU$1999,10,FALSE))</f>
        <v>14</v>
      </c>
      <c r="AM16" s="599" t="str">
        <f>IF($AD16="","",VLOOKUP(AD16,Invoer!$F$15:$BB$1999,14,FALSE))</f>
        <v>D</v>
      </c>
      <c r="AN16" s="599" t="str">
        <f>IF($AD16="","",VLOOKUP(AD16,Invoer!$F$15:$AU$1999,11,FALSE))</f>
        <v>120 Debiteuren</v>
      </c>
      <c r="AO16" s="662">
        <f>IF($AD16="","",VLOOKUP(AD16,Invoer!$F$15:$AU$1999,15,FALSE))</f>
        <v>181</v>
      </c>
      <c r="AP16" s="599">
        <f>IF($AD16="","",VLOOKUP(AD16,Invoer!$F$15:$AU$1999,19,FALSE))</f>
        <v>0.21</v>
      </c>
      <c r="AQ16" s="662">
        <f>IF($AD16="","",VLOOKUP(AD16,Invoer!$F$15:$AU$1999,24,FALSE))</f>
        <v>0</v>
      </c>
      <c r="AR16" s="662">
        <f>IF($AD16="","",VLOOKUP(AD16,Invoer!$F$15:$AU$1999,17,FALSE))</f>
        <v>181</v>
      </c>
      <c r="AS16" s="678" t="str">
        <f t="shared" si="38"/>
        <v/>
      </c>
      <c r="AT16" s="676" t="str">
        <f t="shared" si="5"/>
        <v/>
      </c>
      <c r="AU16" s="77">
        <f t="shared" si="6"/>
        <v>81</v>
      </c>
      <c r="AW16" s="57"/>
      <c r="AX16" s="57"/>
      <c r="AY16" s="208"/>
      <c r="AZ16" s="847"/>
      <c r="BA16" s="83">
        <f ca="1">Invoer!DW21</f>
        <v>10</v>
      </c>
      <c r="BB16" s="599">
        <f t="shared" ca="1" si="29"/>
        <v>10</v>
      </c>
      <c r="BC16" s="673">
        <f ca="1">IF($BB16="","",VLOOKUP(BB16,Invoer!$F$15:$AU$1999,2,FALSE))</f>
        <v>42019</v>
      </c>
      <c r="BD16" s="599">
        <f t="shared" ca="1" si="30"/>
        <v>1</v>
      </c>
      <c r="BE16" s="599">
        <f ca="1">IF($BB16="","",VLOOKUP(BB16,Invoer!$F$15:$AU$1999,5,FALSE))</f>
        <v>0</v>
      </c>
      <c r="BF16" s="599" t="str">
        <f ca="1">IF($BB16="","",VLOOKUP(BB16,Invoer!$F$15:$AU$1999,6,FALSE))</f>
        <v>inkoop diensten</v>
      </c>
      <c r="BG16" s="599" t="str">
        <f ca="1">IF($BB16="","",VLOOKUP(BB16,Invoer!$F$15:$AU$1999,9,FALSE))</f>
        <v>omega</v>
      </c>
      <c r="BH16" s="599">
        <f ca="1">IF($BB16="","",VLOOKUP(BB16,Invoer!$F$15:$AU$1999,10,FALSE))</f>
        <v>2015155</v>
      </c>
      <c r="BI16" s="599" t="str">
        <f ca="1">IF($BB16="","",VLOOKUP(BB16,Invoer!$F$15:$BB$1999,14,FALSE))</f>
        <v/>
      </c>
      <c r="BJ16" s="599" t="str">
        <f ca="1">IF($BB16="","",VLOOKUP(BB16,Invoer!$F$15:$AU$1999,11,FALSE))</f>
        <v>712 Kostprijs Inkopen 2</v>
      </c>
      <c r="BK16" s="662">
        <f t="shared" ca="1" si="31"/>
        <v>-451</v>
      </c>
      <c r="BL16" s="662">
        <f t="shared" ca="1" si="32"/>
        <v>480.81999999999994</v>
      </c>
      <c r="BM16" s="679" t="str">
        <f t="shared" ca="1" si="33"/>
        <v>Σ</v>
      </c>
      <c r="BN16" s="662">
        <f t="shared" ca="1" si="7"/>
        <v>-451</v>
      </c>
      <c r="BO16" s="662">
        <f ca="1">IF($BB16="","",VLOOKUP(BB16,Invoer!$F$15:$AU$1999,15,FALSE))</f>
        <v>451</v>
      </c>
      <c r="BP16" s="662">
        <f ca="1">IF($BB16="","",VLOOKUP(BB16,Invoer!$F$15:$AU$1999,24,FALSE))</f>
        <v>78.27272727272728</v>
      </c>
      <c r="BQ16" s="662">
        <f ca="1">IF($BB16="","",VLOOKUP(BB16,Invoer!$F$15:$AU$1999,17,FALSE))</f>
        <v>372.72727272727275</v>
      </c>
      <c r="BS16" s="73">
        <f t="shared" ca="1" si="39"/>
        <v>480.81999999999994</v>
      </c>
      <c r="BT16" s="57">
        <f t="shared" ca="1" si="40"/>
        <v>-451</v>
      </c>
      <c r="BW16" s="61" t="e">
        <f ca="1">Invoer!DZ21</f>
        <v>#N/A</v>
      </c>
      <c r="BX16" s="599" t="str">
        <f t="shared" ca="1" si="8"/>
        <v/>
      </c>
      <c r="BY16" s="673" t="str">
        <f ca="1">IF($BX16="","",VLOOKUP(BX16,Invoer!$F$15:$AU$1999,2,FALSE))</f>
        <v/>
      </c>
      <c r="BZ16" s="599" t="str">
        <f t="shared" ca="1" si="9"/>
        <v/>
      </c>
      <c r="CA16" s="599" t="str">
        <f ca="1">IF($BX16="","",VLOOKUP(BX16,Invoer!$F$15:$AU$1999,5,FALSE))</f>
        <v/>
      </c>
      <c r="CB16" s="599" t="str">
        <f ca="1">IF($BX16="","",VLOOKUP(BX16,Invoer!$F$15:$AU$1999,6,FALSE))</f>
        <v/>
      </c>
      <c r="CC16" s="599" t="str">
        <f ca="1">IF($BX16="","",VLOOKUP(BX16,Invoer!$F$15:$AU$1999,9,FALSE))</f>
        <v/>
      </c>
      <c r="CD16" s="599" t="str">
        <f ca="1">IF($BX16="","",VLOOKUP(BX16,Invoer!$F$15:$AU$1999,10,FALSE))</f>
        <v/>
      </c>
      <c r="CE16" s="599" t="str">
        <f ca="1">IF($BX16="","",VLOOKUP(BX16,Invoer!$F$15:$AU$1999,11,FALSE))</f>
        <v/>
      </c>
      <c r="CF16" s="662" t="str">
        <f ca="1">IF($BX16="","",IF(ISERROR(BY16),0,VLOOKUP(BX16,Invoer!$F$15:$AU$1999,15,FALSE)))</f>
        <v/>
      </c>
      <c r="CG16" s="599" t="str">
        <f ca="1">IF($BX16="","",VLOOKUP(BX16,Invoer!$F$15:$AU$1999,19,FALSE))</f>
        <v/>
      </c>
      <c r="CH16" s="662" t="str">
        <f ca="1">IF($BX16="","",IF(ISERROR(BY16),0,VLOOKUP(BX16,Invoer!$F$15:$AU$1999,24,FALSE)))</f>
        <v/>
      </c>
      <c r="CI16" s="662" t="str">
        <f ca="1">IF($BX16="","",IF(ISERROR(BY16),0,VLOOKUP(BX16,Invoer!$F$15:$AU$1999,17,FALSE)))</f>
        <v/>
      </c>
      <c r="CJ16" s="680" t="str">
        <f t="shared" ca="1" si="34"/>
        <v/>
      </c>
      <c r="CK16" s="662" t="str">
        <f t="shared" ca="1" si="10"/>
        <v/>
      </c>
      <c r="CM16" s="56" t="str">
        <f t="shared" ca="1" si="41"/>
        <v/>
      </c>
      <c r="CQ16" s="411">
        <f ca="1">Invoer!EG21</f>
        <v>22</v>
      </c>
      <c r="CR16" s="599">
        <f t="shared" ca="1" si="11"/>
        <v>22</v>
      </c>
      <c r="CS16" s="673">
        <f ca="1">IF($CR16="","",VLOOKUP(CR16,Invoer!$F$15:$AU$1500,2,FALSE))</f>
        <v>42055</v>
      </c>
      <c r="CT16" s="599">
        <f t="shared" ca="1" si="12"/>
        <v>2</v>
      </c>
      <c r="CU16" s="599" t="str">
        <f ca="1">IF($CR16="","",VLOOKUP(CR16,Invoer!$F$15:$AU$1500,3,FALSE))</f>
        <v>Liq</v>
      </c>
      <c r="CV16" s="599" t="str">
        <f ca="1">IF($CR16="","",IF(CU16&lt;&gt;"Liq","",VLOOKUP(CR16,Invoer!$F$15:$AU$1500,4,FALSE)))</f>
        <v>186 Bank 2</v>
      </c>
      <c r="CW16" s="599">
        <f ca="1">IF($CR16="","",VLOOKUP(CR16,Invoer!$F$15:$AU$1500,5,FALSE))</f>
        <v>1</v>
      </c>
      <c r="CX16" s="599" t="str">
        <f ca="1">IF($CR16="","",VLOOKUP(CR16,Invoer!$F$15:$AU$1500,6,FALSE))</f>
        <v>ontvangst op bank direct</v>
      </c>
      <c r="CY16" s="599" t="str">
        <f ca="1">IF($CR16="","",VLOOKUP(CR16,Invoer!$F$15:$AU$1500,9,FALSE))</f>
        <v>jansen</v>
      </c>
      <c r="CZ16" s="599">
        <f ca="1">IF($CR16="","",VLOOKUP(CR16,Invoer!$F$15:$AU$1500,10,FALSE))</f>
        <v>161</v>
      </c>
      <c r="DA16" s="599" t="str">
        <f ca="1">IF($CR16="","",VLOOKUP(CR16,Invoer!$F$15:$AU$1500,11,FALSE))</f>
        <v>808 Verkopen 2</v>
      </c>
      <c r="DB16" s="599" t="str">
        <f ca="1">IF($CR16="","",VLOOKUP(CR16,Invoer!$F$15:$BB$1500,14,FALSE))</f>
        <v/>
      </c>
      <c r="DC16" s="662">
        <f ca="1">IF($CR16="","",VLOOKUP(CR16,Invoer!$F$15:$AU$1500,15,FALSE))</f>
        <v>-10</v>
      </c>
      <c r="DD16" s="599">
        <f ca="1">IF($CR16="","",VLOOKUP(CR16,Invoer!$F$15:$AU$1500,19,FALSE))</f>
        <v>0.21</v>
      </c>
      <c r="DE16" s="662">
        <f ca="1">IF($CR16="","",VLOOKUP(CR16,Invoer!$F$15:$AU$1500,20,FALSE))</f>
        <v>0</v>
      </c>
      <c r="DF16" s="662">
        <f ca="1">IF($CR16="","",VLOOKUP(CR16,Invoer!$F$15:$AU$1500,23,FALSE))</f>
        <v>-1.7355371900826446</v>
      </c>
      <c r="DG16" s="662">
        <f ca="1">IF($CR16="","",VLOOKUP(CR16,Invoer!$F$15:$AU$1500,17,FALSE))</f>
        <v>-8.2644628099173545</v>
      </c>
      <c r="DH16" s="681">
        <f t="shared" ca="1" si="13"/>
        <v>2</v>
      </c>
      <c r="DI16" s="662">
        <f t="shared" ca="1" si="42"/>
        <v>-355.96909090909088</v>
      </c>
      <c r="DJ16" s="190"/>
      <c r="DK16" s="411">
        <f t="shared" ca="1" si="14"/>
        <v>-355.96909090909088</v>
      </c>
      <c r="DO16" s="61" t="e">
        <f ca="1">IF($DN$4&lt;3,Invoer!EB21,Invoer!EA21)</f>
        <v>#N/A</v>
      </c>
      <c r="DP16" s="599" t="str">
        <f t="shared" ca="1" si="15"/>
        <v/>
      </c>
      <c r="DQ16" s="673" t="str">
        <f ca="1">IF($DP16="","",VLOOKUP(DP16,Invoer!$F$15:$AU$1999,2,FALSE))</f>
        <v/>
      </c>
      <c r="DR16" s="599" t="str">
        <f t="shared" ca="1" si="16"/>
        <v/>
      </c>
      <c r="DS16" s="599" t="str">
        <f ca="1">IF($DP16="","",VLOOKUP(DP16,Invoer!$F$15:$AU$1999,3,FALSE))</f>
        <v/>
      </c>
      <c r="DT16" s="599" t="str">
        <f ca="1">IF($DP16="","",IF(DS16&lt;&gt;"Liq","",VLOOKUP(DP16,Invoer!$F$15:$AU$1999,4,FALSE)))</f>
        <v/>
      </c>
      <c r="DU16" s="599" t="str">
        <f ca="1">IF($DP16="","",VLOOKUP(DP16,Invoer!$F$15:$AU$1999,5,FALSE))</f>
        <v/>
      </c>
      <c r="DV16" s="599" t="str">
        <f ca="1">IF($DP16="","",VLOOKUP(DP16,Invoer!$F$15:$AU$1999,6,FALSE))</f>
        <v/>
      </c>
      <c r="DW16" s="599" t="str">
        <f ca="1">IF($DP16="","",VLOOKUP(DP16,Invoer!$F$15:$AU$1999,9,FALSE))</f>
        <v/>
      </c>
      <c r="DX16" s="599" t="str">
        <f ca="1">IF($DP16="","",VLOOKUP(DP16,Invoer!$F$15:$AU$1999,10,FALSE))</f>
        <v/>
      </c>
      <c r="DY16" s="595" t="str">
        <f ca="1">IF($DP16="","",VLOOKUP(DP16,Invoer!$F$15:$AU$1999,11,FALSE))</f>
        <v/>
      </c>
      <c r="DZ16" s="662" t="str">
        <f ca="1">IF($DP16="","",IF($DN$4&gt;2,"",VLOOKUP(DP16,Invoer!CQ:CS,3,FALSE)))</f>
        <v/>
      </c>
      <c r="EA16" s="541" t="str">
        <f ca="1">IF($DP16="","",IF(ISERROR(DQ16),0,IF($DN$4&lt;3,"",VLOOKUP(DP16,Invoer!$F$15:$AU$1999,15,FALSE))))</f>
        <v/>
      </c>
      <c r="EB16" s="595" t="str">
        <f ca="1">IF($DP16="","",IF($DN$4&lt;3,"",VLOOKUP(DP16,Invoer!$F$15:$AU$1999,19,FALSE)))</f>
        <v/>
      </c>
      <c r="EC16" s="541" t="str">
        <f ca="1">IF($DP16="","",IF(ISERROR(DQ16),0,IF($DN$4&lt;3,"",VLOOKUP(DP16,Invoer!$F$15:$AU$1999,24,FALSE))))</f>
        <v/>
      </c>
      <c r="ED16" s="541" t="str">
        <f ca="1">IF($DP16="","",IF(ISERROR(DQ16),0,IF($DN$4&lt;3,"",VLOOKUP(DP16,Invoer!$F$15:$AU$1999,17,FALSE))))</f>
        <v/>
      </c>
      <c r="EH16" s="89" t="e">
        <f ca="1">Invoer!CP21</f>
        <v>#N/A</v>
      </c>
      <c r="EI16" s="599" t="str">
        <f t="shared" ca="1" si="17"/>
        <v/>
      </c>
      <c r="EJ16" s="673" t="str">
        <f ca="1">IF(EI16="","",VLOOKUP(EI16,Invoer!$F$15:$AU$1999,2,FALSE))</f>
        <v/>
      </c>
      <c r="EK16" s="599" t="str">
        <f t="shared" ca="1" si="18"/>
        <v/>
      </c>
      <c r="EL16" s="599" t="str">
        <f ca="1">IF($EI16="","",VLOOKUP(EI16,Invoer!$F$15:$AU$1999,3,FALSE))</f>
        <v/>
      </c>
      <c r="EM16" s="599" t="str">
        <f ca="1">IF($EI16="","",IF(EL16&lt;&gt;"Liq","",VLOOKUP(EI16,Invoer!$F$15:$AU$1999,4,FALSE)))</f>
        <v/>
      </c>
      <c r="EN16" s="599" t="str">
        <f ca="1">IF($EI16="","",VLOOKUP(EI16,Invoer!$F$15:$AU$1999,6,FALSE))</f>
        <v/>
      </c>
      <c r="EO16" s="599" t="str">
        <f ca="1">IF(EI16="","",VLOOKUP(EI16,Invoer!$F$15:$AU$1999,9,FALSE))</f>
        <v/>
      </c>
      <c r="EP16" s="599" t="str">
        <f ca="1">IF(EI16="","",VLOOKUP(EI16,Invoer!$F$15:$AU$1999,10,FALSE))</f>
        <v/>
      </c>
      <c r="EQ16" s="599" t="str">
        <f ca="1">IF(EI16="","",VLOOKUP(EI16,Invoer!$F$15:$AU$1999,11,FALSE))</f>
        <v/>
      </c>
      <c r="ER16" s="662" t="str">
        <f ca="1">IF(EI16="","",VLOOKUP(EI16,Invoer!CQ:CS,3,FALSE))</f>
        <v/>
      </c>
      <c r="ES16" s="662" t="str">
        <f t="shared" ca="1" si="19"/>
        <v/>
      </c>
      <c r="ET16" s="513" t="str">
        <f t="shared" ca="1" si="20"/>
        <v/>
      </c>
      <c r="EU16" s="112" t="str">
        <f t="shared" ca="1" si="21"/>
        <v/>
      </c>
      <c r="EV16" s="83" t="s">
        <v>160</v>
      </c>
      <c r="EW16" s="682" t="str">
        <f t="shared" ca="1" si="22"/>
        <v/>
      </c>
      <c r="EX16" s="662" t="str">
        <f t="shared" ca="1" si="23"/>
        <v/>
      </c>
      <c r="EY16"/>
      <c r="EZ16" s="56" t="str">
        <f t="shared" ca="1" si="35"/>
        <v/>
      </c>
      <c r="FA16" s="56" t="str">
        <f t="shared" ca="1" si="36"/>
        <v/>
      </c>
      <c r="FE16"/>
      <c r="FI16"/>
      <c r="FJ16"/>
    </row>
    <row r="17" spans="1:166" ht="12" customHeight="1" x14ac:dyDescent="0.2">
      <c r="A17"/>
      <c r="B17"/>
      <c r="C17"/>
      <c r="E17"/>
      <c r="F17" s="125"/>
      <c r="G17" s="89" t="e">
        <f ca="1">Invoer!DU22</f>
        <v>#N/A</v>
      </c>
      <c r="H17" s="599" t="str">
        <f t="shared" ca="1" si="24"/>
        <v/>
      </c>
      <c r="I17" s="673" t="str">
        <f ca="1">IF($H17="","",VLOOKUP(H17,Invoer!$F$15:$AU$1500,2,FALSE))</f>
        <v/>
      </c>
      <c r="J17" s="599" t="str">
        <f t="shared" ca="1" si="25"/>
        <v/>
      </c>
      <c r="K17" s="599" t="str">
        <f ca="1">IF($H17="","",VLOOKUP(H17,Invoer!$F$15:$AU$1500,3,FALSE))</f>
        <v/>
      </c>
      <c r="L17" s="599" t="str">
        <f ca="1">IF($H17="","",IF(K17&lt;&gt;"Liq","",VLOOKUP(H17,Invoer!$F$15:$AU$1500,4,FALSE)))</f>
        <v/>
      </c>
      <c r="M17" s="599" t="str">
        <f ca="1">IF($H17="","",VLOOKUP(H17,Invoer!$F$15:$AU$1500,5,FALSE))</f>
        <v/>
      </c>
      <c r="N17" s="599" t="str">
        <f ca="1">IF($H17="","",VLOOKUP(H17,Invoer!$F$15:$AU$1500,6,FALSE))</f>
        <v/>
      </c>
      <c r="O17" s="599" t="str">
        <f ca="1">IF($H17="","",VLOOKUP(H17,Invoer!$F$15:$AU$1500,9,FALSE))</f>
        <v/>
      </c>
      <c r="P17" s="599" t="str">
        <f ca="1">IF($H17="","",VLOOKUP(H17,Invoer!$F$15:$AU$1500,10,FALSE))</f>
        <v/>
      </c>
      <c r="Q17" s="599" t="str">
        <f ca="1">IF($H17="","",VLOOKUP(H17,Invoer!$F$15:$BB$1500,14,FALSE))</f>
        <v/>
      </c>
      <c r="R17" s="662" t="str">
        <f ca="1">IF($H17="","",IF(J17&gt;$K$8,"",VLOOKUP(H17,Invoer!$F$15:$AU$1500,15,FALSE)))</f>
        <v/>
      </c>
      <c r="S17" s="599" t="str">
        <f ca="1">IF($H17="","",VLOOKUP(H17,Invoer!$F$15:$AU$1500,19,FALSE))</f>
        <v/>
      </c>
      <c r="T17" s="662" t="str">
        <f ca="1">IF($H17="","",IF(J17&gt;$K$8,"",VLOOKUP(H17,Invoer!$F$15:$AU$1500,20,FALSE)))</f>
        <v/>
      </c>
      <c r="U17" s="662" t="str">
        <f ca="1">IF($H17="","",IF(J17&gt;$K$8,"",VLOOKUP(H17,Invoer!$F$15:$AU$1500,23,FALSE)))</f>
        <v/>
      </c>
      <c r="V17" s="662" t="str">
        <f ca="1">IF($H17="","",IF(J17&gt;$K$8,"",VLOOKUP(H17,Invoer!$F$15:$AU$1500,17,FALSE)))</f>
        <v/>
      </c>
      <c r="X17" s="674">
        <v>6</v>
      </c>
      <c r="Y17" s="675">
        <f t="shared" ca="1" si="26"/>
        <v>0</v>
      </c>
      <c r="Z17" s="675">
        <f t="shared" ca="1" si="37"/>
        <v>-1562.8595041322312</v>
      </c>
      <c r="AC17" s="435">
        <f>IF($AC$7&lt;3,Invoer!DR22,IF($AC$7=3,Invoer!BT22,"x"))</f>
        <v>18</v>
      </c>
      <c r="AD17" s="599">
        <f t="shared" si="27"/>
        <v>18</v>
      </c>
      <c r="AE17" s="673">
        <f>IF($AD17="","",VLOOKUP(AD17,Invoer!$F$15:$AU$1999,2,FALSE))</f>
        <v>42054</v>
      </c>
      <c r="AF17" s="599">
        <f t="shared" si="28"/>
        <v>2</v>
      </c>
      <c r="AG17" s="599" t="str">
        <f>IF($AD17="","",VLOOKUP(AD17,Invoer!$F$15:$AU$1999,3,FALSE))</f>
        <v>Liq</v>
      </c>
      <c r="AH17" s="599" t="str">
        <f>IF($AD17="","",IF(AG17&lt;&gt;"Liq","",VLOOKUP(AD17,Invoer!$F$15:$AU$1999,4,FALSE)))</f>
        <v>188 Friesland</v>
      </c>
      <c r="AI17" s="677">
        <f>IF($AD17="","",VLOOKUP(AD17,Invoer!$F$15:$AU$1999,5,FALSE))</f>
        <v>12</v>
      </c>
      <c r="AJ17" s="599" t="str">
        <f>IF($AD17="","",VLOOKUP(AD17,Invoer!$F$15:$AU$1999,6,FALSE))</f>
        <v>betaling</v>
      </c>
      <c r="AK17" s="599">
        <f>IF($AD17="","",VLOOKUP(AD17,Invoer!$F$15:$AU$1999,9,FALSE))</f>
        <v>0</v>
      </c>
      <c r="AL17" s="599">
        <f>IF($AD17="","",VLOOKUP(AD17,Invoer!$F$15:$AU$1999,10,FALSE))</f>
        <v>15</v>
      </c>
      <c r="AM17" s="599" t="str">
        <f>IF($AD17="","",VLOOKUP(AD17,Invoer!$F$15:$BB$1999,14,FALSE))</f>
        <v>D</v>
      </c>
      <c r="AN17" s="599" t="str">
        <f>IF($AD17="","",VLOOKUP(AD17,Invoer!$F$15:$AU$1999,11,FALSE))</f>
        <v>120 Debiteuren</v>
      </c>
      <c r="AO17" s="662">
        <f>IF($AD17="","",VLOOKUP(AD17,Invoer!$F$15:$AU$1999,15,FALSE))</f>
        <v>141</v>
      </c>
      <c r="AP17" s="599">
        <f>IF($AD17="","",VLOOKUP(AD17,Invoer!$F$15:$AU$1999,19,FALSE))</f>
        <v>0.21</v>
      </c>
      <c r="AQ17" s="662">
        <f>IF($AD17="","",VLOOKUP(AD17,Invoer!$F$15:$AU$1999,24,FALSE))</f>
        <v>0</v>
      </c>
      <c r="AR17" s="662">
        <f>IF($AD17="","",VLOOKUP(AD17,Invoer!$F$15:$AU$1999,17,FALSE))</f>
        <v>141</v>
      </c>
      <c r="AS17" s="678" t="str">
        <f t="shared" si="38"/>
        <v>Σ</v>
      </c>
      <c r="AT17" s="676">
        <f t="shared" si="5"/>
        <v>222</v>
      </c>
      <c r="AU17" s="77">
        <f t="shared" si="6"/>
        <v>222</v>
      </c>
      <c r="AW17" s="57"/>
      <c r="AX17" s="57"/>
      <c r="AY17" s="208"/>
      <c r="AZ17" s="847"/>
      <c r="BA17" s="83">
        <f ca="1">Invoer!DW22</f>
        <v>13</v>
      </c>
      <c r="BB17" s="599">
        <f t="shared" ca="1" si="29"/>
        <v>13</v>
      </c>
      <c r="BC17" s="673">
        <f ca="1">IF($BB17="","",VLOOKUP(BB17,Invoer!$F$15:$AU$1999,2,FALSE))</f>
        <v>42043</v>
      </c>
      <c r="BD17" s="599">
        <f t="shared" ca="1" si="30"/>
        <v>2</v>
      </c>
      <c r="BE17" s="599">
        <f ca="1">IF($BB17="","",VLOOKUP(BB17,Invoer!$F$15:$AU$1999,5,FALSE))</f>
        <v>316</v>
      </c>
      <c r="BF17" s="599" t="str">
        <f ca="1">IF($BB17="","",VLOOKUP(BB17,Invoer!$F$15:$AU$1999,6,FALSE))</f>
        <v>extra</v>
      </c>
      <c r="BG17" s="599">
        <f ca="1">IF($BB17="","",VLOOKUP(BB17,Invoer!$F$15:$AU$1999,9,FALSE))</f>
        <v>0</v>
      </c>
      <c r="BH17" s="599">
        <f ca="1">IF($BB17="","",VLOOKUP(BB17,Invoer!$F$15:$AU$1999,10,FALSE))</f>
        <v>0</v>
      </c>
      <c r="BI17" s="599" t="str">
        <f ca="1">IF($BB17="","",VLOOKUP(BB17,Invoer!$F$15:$BB$1999,14,FALSE))</f>
        <v/>
      </c>
      <c r="BJ17" s="599" t="str">
        <f ca="1">IF($BB17="","",VLOOKUP(BB17,Invoer!$F$15:$AU$1999,11,FALSE))</f>
        <v>010 Immateriele activa</v>
      </c>
      <c r="BK17" s="662">
        <f t="shared" ca="1" si="31"/>
        <v>-10</v>
      </c>
      <c r="BL17" s="662">
        <f t="shared" ca="1" si="32"/>
        <v>470.81999999999994</v>
      </c>
      <c r="BM17" s="679" t="str">
        <f t="shared" ca="1" si="33"/>
        <v>Σ</v>
      </c>
      <c r="BN17" s="662">
        <f t="shared" ca="1" si="7"/>
        <v>-10</v>
      </c>
      <c r="BO17" s="662">
        <f ca="1">IF($BB17="","",VLOOKUP(BB17,Invoer!$F$15:$AU$1999,15,FALSE))</f>
        <v>10</v>
      </c>
      <c r="BP17" s="662">
        <f ca="1">IF($BB17="","",VLOOKUP(BB17,Invoer!$F$15:$AU$1999,24,FALSE))</f>
        <v>0</v>
      </c>
      <c r="BQ17" s="662">
        <f ca="1">IF($BB17="","",VLOOKUP(BB17,Invoer!$F$15:$AU$1999,17,FALSE))</f>
        <v>10</v>
      </c>
      <c r="BS17" s="73">
        <f t="shared" ca="1" si="39"/>
        <v>470.81999999999994</v>
      </c>
      <c r="BT17" s="57">
        <f t="shared" ca="1" si="40"/>
        <v>-10</v>
      </c>
      <c r="BW17" s="61" t="e">
        <f ca="1">Invoer!DZ22</f>
        <v>#N/A</v>
      </c>
      <c r="BX17" s="599" t="str">
        <f t="shared" ca="1" si="8"/>
        <v/>
      </c>
      <c r="BY17" s="673" t="str">
        <f ca="1">IF($BX17="","",VLOOKUP(BX17,Invoer!$F$15:$AU$1999,2,FALSE))</f>
        <v/>
      </c>
      <c r="BZ17" s="599" t="str">
        <f t="shared" ca="1" si="9"/>
        <v/>
      </c>
      <c r="CA17" s="599" t="str">
        <f ca="1">IF($BX17="","",VLOOKUP(BX17,Invoer!$F$15:$AU$1999,5,FALSE))</f>
        <v/>
      </c>
      <c r="CB17" s="599" t="str">
        <f ca="1">IF($BX17="","",VLOOKUP(BX17,Invoer!$F$15:$AU$1999,6,FALSE))</f>
        <v/>
      </c>
      <c r="CC17" s="599" t="str">
        <f ca="1">IF($BX17="","",VLOOKUP(BX17,Invoer!$F$15:$AU$1999,9,FALSE))</f>
        <v/>
      </c>
      <c r="CD17" s="599" t="str">
        <f ca="1">IF($BX17="","",VLOOKUP(BX17,Invoer!$F$15:$AU$1999,10,FALSE))</f>
        <v/>
      </c>
      <c r="CE17" s="599" t="str">
        <f ca="1">IF($BX17="","",VLOOKUP(BX17,Invoer!$F$15:$AU$1999,11,FALSE))</f>
        <v/>
      </c>
      <c r="CF17" s="662" t="str">
        <f ca="1">IF($BX17="","",IF(ISERROR(BY17),0,VLOOKUP(BX17,Invoer!$F$15:$AU$1999,15,FALSE)))</f>
        <v/>
      </c>
      <c r="CG17" s="599" t="str">
        <f ca="1">IF($BX17="","",VLOOKUP(BX17,Invoer!$F$15:$AU$1999,19,FALSE))</f>
        <v/>
      </c>
      <c r="CH17" s="662" t="str">
        <f ca="1">IF($BX17="","",IF(ISERROR(BY17),0,VLOOKUP(BX17,Invoer!$F$15:$AU$1999,24,FALSE)))</f>
        <v/>
      </c>
      <c r="CI17" s="662" t="str">
        <f ca="1">IF($BX17="","",IF(ISERROR(BY17),0,VLOOKUP(BX17,Invoer!$F$15:$AU$1999,17,FALSE)))</f>
        <v/>
      </c>
      <c r="CJ17" s="680" t="str">
        <f t="shared" ca="1" si="34"/>
        <v/>
      </c>
      <c r="CK17" s="662" t="str">
        <f t="shared" ca="1" si="10"/>
        <v/>
      </c>
      <c r="CM17" s="56" t="str">
        <f t="shared" ca="1" si="41"/>
        <v/>
      </c>
      <c r="CQ17" s="411" t="e">
        <f ca="1">Invoer!EG22</f>
        <v>#N/A</v>
      </c>
      <c r="CR17" s="599" t="str">
        <f t="shared" ca="1" si="11"/>
        <v/>
      </c>
      <c r="CS17" s="673" t="str">
        <f ca="1">IF($CR17="","",VLOOKUP(CR17,Invoer!$F$15:$AU$1500,2,FALSE))</f>
        <v/>
      </c>
      <c r="CT17" s="599" t="str">
        <f t="shared" ca="1" si="12"/>
        <v/>
      </c>
      <c r="CU17" s="599" t="str">
        <f ca="1">IF($CR17="","",VLOOKUP(CR17,Invoer!$F$15:$AU$1500,3,FALSE))</f>
        <v/>
      </c>
      <c r="CV17" s="599" t="str">
        <f ca="1">IF($CR17="","",IF(CU17&lt;&gt;"Liq","",VLOOKUP(CR17,Invoer!$F$15:$AU$1500,4,FALSE)))</f>
        <v/>
      </c>
      <c r="CW17" s="599" t="str">
        <f ca="1">IF($CR17="","",VLOOKUP(CR17,Invoer!$F$15:$AU$1500,5,FALSE))</f>
        <v/>
      </c>
      <c r="CX17" s="599" t="str">
        <f ca="1">IF($CR17="","",VLOOKUP(CR17,Invoer!$F$15:$AU$1500,6,FALSE))</f>
        <v/>
      </c>
      <c r="CY17" s="599" t="str">
        <f ca="1">IF($CR17="","",VLOOKUP(CR17,Invoer!$F$15:$AU$1500,9,FALSE))</f>
        <v/>
      </c>
      <c r="CZ17" s="599" t="str">
        <f ca="1">IF($CR17="","",VLOOKUP(CR17,Invoer!$F$15:$AU$1500,10,FALSE))</f>
        <v/>
      </c>
      <c r="DA17" s="599" t="str">
        <f ca="1">IF($CR17="","",VLOOKUP(CR17,Invoer!$F$15:$AU$1500,11,FALSE))</f>
        <v/>
      </c>
      <c r="DB17" s="599" t="str">
        <f ca="1">IF($CR17="","",VLOOKUP(CR17,Invoer!$F$15:$BB$1500,14,FALSE))</f>
        <v/>
      </c>
      <c r="DC17" s="662" t="str">
        <f ca="1">IF($CR17="","",VLOOKUP(CR17,Invoer!$F$15:$AU$1500,15,FALSE))</f>
        <v/>
      </c>
      <c r="DD17" s="599" t="str">
        <f ca="1">IF($CR17="","",VLOOKUP(CR17,Invoer!$F$15:$AU$1500,19,FALSE))</f>
        <v/>
      </c>
      <c r="DE17" s="662" t="str">
        <f ca="1">IF($CR17="","",VLOOKUP(CR17,Invoer!$F$15:$AU$1500,20,FALSE))</f>
        <v/>
      </c>
      <c r="DF17" s="662" t="str">
        <f ca="1">IF($CR17="","",VLOOKUP(CR17,Invoer!$F$15:$AU$1500,23,FALSE))</f>
        <v/>
      </c>
      <c r="DG17" s="662" t="str">
        <f ca="1">IF($CR17="","",VLOOKUP(CR17,Invoer!$F$15:$AU$1500,17,FALSE))</f>
        <v/>
      </c>
      <c r="DH17" s="681" t="str">
        <f t="shared" ca="1" si="13"/>
        <v/>
      </c>
      <c r="DI17" s="662" t="str">
        <f t="shared" ca="1" si="42"/>
        <v/>
      </c>
      <c r="DJ17" s="190"/>
      <c r="DK17" s="411" t="str">
        <f t="shared" ca="1" si="14"/>
        <v/>
      </c>
      <c r="DO17" s="61" t="e">
        <f ca="1">IF($DN$4&lt;3,Invoer!EB22,Invoer!EA22)</f>
        <v>#N/A</v>
      </c>
      <c r="DP17" s="599" t="str">
        <f t="shared" ca="1" si="15"/>
        <v/>
      </c>
      <c r="DQ17" s="673" t="str">
        <f ca="1">IF($DP17="","",VLOOKUP(DP17,Invoer!$F$15:$AU$1999,2,FALSE))</f>
        <v/>
      </c>
      <c r="DR17" s="599" t="str">
        <f t="shared" ca="1" si="16"/>
        <v/>
      </c>
      <c r="DS17" s="599" t="str">
        <f ca="1">IF($DP17="","",VLOOKUP(DP17,Invoer!$F$15:$AU$1999,3,FALSE))</f>
        <v/>
      </c>
      <c r="DT17" s="599" t="str">
        <f ca="1">IF($DP17="","",IF(DS17&lt;&gt;"Liq","",VLOOKUP(DP17,Invoer!$F$15:$AU$1999,4,FALSE)))</f>
        <v/>
      </c>
      <c r="DU17" s="599" t="str">
        <f ca="1">IF($DP17="","",VLOOKUP(DP17,Invoer!$F$15:$AU$1999,5,FALSE))</f>
        <v/>
      </c>
      <c r="DV17" s="599" t="str">
        <f ca="1">IF($DP17="","",VLOOKUP(DP17,Invoer!$F$15:$AU$1999,6,FALSE))</f>
        <v/>
      </c>
      <c r="DW17" s="599" t="str">
        <f ca="1">IF($DP17="","",VLOOKUP(DP17,Invoer!$F$15:$AU$1999,9,FALSE))</f>
        <v/>
      </c>
      <c r="DX17" s="599" t="str">
        <f ca="1">IF($DP17="","",VLOOKUP(DP17,Invoer!$F$15:$AU$1999,10,FALSE))</f>
        <v/>
      </c>
      <c r="DY17" s="595" t="str">
        <f ca="1">IF($DP17="","",VLOOKUP(DP17,Invoer!$F$15:$AU$1999,11,FALSE))</f>
        <v/>
      </c>
      <c r="DZ17" s="662" t="str">
        <f ca="1">IF($DP17="","",IF($DN$4&gt;2,"",VLOOKUP(DP17,Invoer!CQ:CS,3,FALSE)))</f>
        <v/>
      </c>
      <c r="EA17" s="541" t="str">
        <f ca="1">IF($DP17="","",IF(ISERROR(DQ17),0,IF($DN$4&lt;3,"",VLOOKUP(DP17,Invoer!$F$15:$AU$1999,15,FALSE))))</f>
        <v/>
      </c>
      <c r="EB17" s="595" t="str">
        <f ca="1">IF($DP17="","",IF($DN$4&lt;3,"",VLOOKUP(DP17,Invoer!$F$15:$AU$1999,19,FALSE)))</f>
        <v/>
      </c>
      <c r="EC17" s="541" t="str">
        <f ca="1">IF($DP17="","",IF(ISERROR(DQ17),0,IF($DN$4&lt;3,"",VLOOKUP(DP17,Invoer!$F$15:$AU$1999,24,FALSE))))</f>
        <v/>
      </c>
      <c r="ED17" s="541" t="str">
        <f ca="1">IF($DP17="","",IF(ISERROR(DQ17),0,IF($DN$4&lt;3,"",VLOOKUP(DP17,Invoer!$F$15:$AU$1999,17,FALSE))))</f>
        <v/>
      </c>
      <c r="EH17" s="89" t="e">
        <f ca="1">Invoer!CP22</f>
        <v>#N/A</v>
      </c>
      <c r="EI17" s="599" t="str">
        <f t="shared" ca="1" si="17"/>
        <v/>
      </c>
      <c r="EJ17" s="673" t="str">
        <f ca="1">IF(EI17="","",VLOOKUP(EI17,Invoer!$F$15:$AU$1999,2,FALSE))</f>
        <v/>
      </c>
      <c r="EK17" s="599" t="str">
        <f t="shared" ca="1" si="18"/>
        <v/>
      </c>
      <c r="EL17" s="599" t="str">
        <f ca="1">IF($EI17="","",VLOOKUP(EI17,Invoer!$F$15:$AU$1999,3,FALSE))</f>
        <v/>
      </c>
      <c r="EM17" s="599" t="str">
        <f ca="1">IF($EI17="","",IF(EL17&lt;&gt;"Liq","",VLOOKUP(EI17,Invoer!$F$15:$AU$1999,4,FALSE)))</f>
        <v/>
      </c>
      <c r="EN17" s="599" t="str">
        <f ca="1">IF($EI17="","",VLOOKUP(EI17,Invoer!$F$15:$AU$1999,6,FALSE))</f>
        <v/>
      </c>
      <c r="EO17" s="599" t="str">
        <f ca="1">IF(EI17="","",VLOOKUP(EI17,Invoer!$F$15:$AU$1999,9,FALSE))</f>
        <v/>
      </c>
      <c r="EP17" s="599" t="str">
        <f ca="1">IF(EI17="","",VLOOKUP(EI17,Invoer!$F$15:$AU$1999,10,FALSE))</f>
        <v/>
      </c>
      <c r="EQ17" s="599" t="str">
        <f ca="1">IF(EI17="","",VLOOKUP(EI17,Invoer!$F$15:$AU$1999,11,FALSE))</f>
        <v/>
      </c>
      <c r="ER17" s="662" t="str">
        <f ca="1">IF(EI17="","",VLOOKUP(EI17,Invoer!CQ:CS,3,FALSE))</f>
        <v/>
      </c>
      <c r="ES17" s="662" t="str">
        <f t="shared" ca="1" si="19"/>
        <v/>
      </c>
      <c r="ET17" s="513" t="str">
        <f t="shared" ca="1" si="20"/>
        <v/>
      </c>
      <c r="EU17" s="112" t="str">
        <f t="shared" ca="1" si="21"/>
        <v/>
      </c>
      <c r="EV17" s="83" t="s">
        <v>160</v>
      </c>
      <c r="EW17" s="682" t="str">
        <f t="shared" ca="1" si="22"/>
        <v/>
      </c>
      <c r="EX17" s="662" t="str">
        <f t="shared" ca="1" si="23"/>
        <v/>
      </c>
      <c r="EY17"/>
      <c r="EZ17" s="56" t="e">
        <f t="shared" ca="1" si="35"/>
        <v>#VALUE!</v>
      </c>
      <c r="FA17" s="56" t="e">
        <f t="shared" ca="1" si="36"/>
        <v>#VALUE!</v>
      </c>
      <c r="FE17"/>
      <c r="FI17"/>
      <c r="FJ17"/>
    </row>
    <row r="18" spans="1:166" ht="12" customHeight="1" x14ac:dyDescent="0.2">
      <c r="A18"/>
      <c r="B18"/>
      <c r="C18"/>
      <c r="E18"/>
      <c r="F18" s="125"/>
      <c r="G18" s="89" t="e">
        <f ca="1">Invoer!DU23</f>
        <v>#N/A</v>
      </c>
      <c r="H18" s="599" t="str">
        <f t="shared" ca="1" si="24"/>
        <v/>
      </c>
      <c r="I18" s="673" t="str">
        <f ca="1">IF($H18="","",VLOOKUP(H18,Invoer!$F$15:$AU$1500,2,FALSE))</f>
        <v/>
      </c>
      <c r="J18" s="599" t="str">
        <f t="shared" ca="1" si="25"/>
        <v/>
      </c>
      <c r="K18" s="599" t="str">
        <f ca="1">IF($H18="","",VLOOKUP(H18,Invoer!$F$15:$AU$1500,3,FALSE))</f>
        <v/>
      </c>
      <c r="L18" s="599" t="str">
        <f ca="1">IF($H18="","",IF(K18&lt;&gt;"Liq","",VLOOKUP(H18,Invoer!$F$15:$AU$1500,4,FALSE)))</f>
        <v/>
      </c>
      <c r="M18" s="599" t="str">
        <f ca="1">IF($H18="","",VLOOKUP(H18,Invoer!$F$15:$AU$1500,5,FALSE))</f>
        <v/>
      </c>
      <c r="N18" s="599" t="str">
        <f ca="1">IF($H18="","",VLOOKUP(H18,Invoer!$F$15:$AU$1500,6,FALSE))</f>
        <v/>
      </c>
      <c r="O18" s="599" t="str">
        <f ca="1">IF($H18="","",VLOOKUP(H18,Invoer!$F$15:$AU$1500,9,FALSE))</f>
        <v/>
      </c>
      <c r="P18" s="599" t="str">
        <f ca="1">IF($H18="","",VLOOKUP(H18,Invoer!$F$15:$AU$1500,10,FALSE))</f>
        <v/>
      </c>
      <c r="Q18" s="599" t="str">
        <f ca="1">IF($H18="","",VLOOKUP(H18,Invoer!$F$15:$BB$1500,14,FALSE))</f>
        <v/>
      </c>
      <c r="R18" s="662" t="str">
        <f ca="1">IF($H18="","",IF(J18&gt;$K$8,"",VLOOKUP(H18,Invoer!$F$15:$AU$1500,15,FALSE)))</f>
        <v/>
      </c>
      <c r="S18" s="599" t="str">
        <f ca="1">IF($H18="","",VLOOKUP(H18,Invoer!$F$15:$AU$1500,19,FALSE))</f>
        <v/>
      </c>
      <c r="T18" s="662" t="str">
        <f ca="1">IF($H18="","",IF(J18&gt;$K$8,"",VLOOKUP(H18,Invoer!$F$15:$AU$1500,20,FALSE)))</f>
        <v/>
      </c>
      <c r="U18" s="662" t="str">
        <f ca="1">IF($H18="","",IF(J18&gt;$K$8,"",VLOOKUP(H18,Invoer!$F$15:$AU$1500,23,FALSE)))</f>
        <v/>
      </c>
      <c r="V18" s="662" t="str">
        <f ca="1">IF($H18="","",IF(J18&gt;$K$8,"",VLOOKUP(H18,Invoer!$F$15:$AU$1500,17,FALSE)))</f>
        <v/>
      </c>
      <c r="X18" s="674">
        <v>7</v>
      </c>
      <c r="Y18" s="675">
        <f t="shared" ca="1" si="26"/>
        <v>0</v>
      </c>
      <c r="Z18" s="675">
        <f t="shared" ca="1" si="37"/>
        <v>-1562.8595041322312</v>
      </c>
      <c r="AC18" s="435">
        <f>IF($AC$7&lt;3,Invoer!DR23,IF($AC$7=3,Invoer!BT23,"x"))</f>
        <v>21</v>
      </c>
      <c r="AD18" s="599">
        <f t="shared" si="27"/>
        <v>21</v>
      </c>
      <c r="AE18" s="673">
        <f>IF($AD18="","",VLOOKUP(AD18,Invoer!$F$15:$AU$1999,2,FALSE))</f>
        <v>42054</v>
      </c>
      <c r="AF18" s="599">
        <f t="shared" si="28"/>
        <v>2</v>
      </c>
      <c r="AG18" s="599" t="str">
        <f>IF($AD18="","",VLOOKUP(AD18,Invoer!$F$15:$AU$1999,3,FALSE))</f>
        <v>Liq</v>
      </c>
      <c r="AH18" s="599" t="str">
        <f>IF($AD18="","",IF(AG18&lt;&gt;"Liq","",VLOOKUP(AD18,Invoer!$F$15:$AU$1999,4,FALSE)))</f>
        <v>181 Fortis Rea3</v>
      </c>
      <c r="AI18" s="677">
        <f>IF($AD18="","",VLOOKUP(AD18,Invoer!$F$15:$AU$1999,5,FALSE))</f>
        <v>12</v>
      </c>
      <c r="AJ18" s="599" t="str">
        <f>IF($AD18="","",VLOOKUP(AD18,Invoer!$F$15:$AU$1999,6,FALSE))</f>
        <v>deelbetaling</v>
      </c>
      <c r="AK18" s="599" t="str">
        <f>IF($AD18="","",VLOOKUP(AD18,Invoer!$F$15:$AU$1999,9,FALSE))</f>
        <v>pieters</v>
      </c>
      <c r="AL18" s="599">
        <f>IF($AD18="","",VLOOKUP(AD18,Invoer!$F$15:$AU$1999,10,FALSE))</f>
        <v>18</v>
      </c>
      <c r="AM18" s="599" t="str">
        <f>IF($AD18="","",VLOOKUP(AD18,Invoer!$F$15:$BB$1999,14,FALSE))</f>
        <v>C</v>
      </c>
      <c r="AN18" s="599" t="str">
        <f>IF($AD18="","",VLOOKUP(AD18,Invoer!$F$15:$AU$1999,11,FALSE))</f>
        <v>130 Crediteuren</v>
      </c>
      <c r="AO18" s="662">
        <f>IF($AD18="","",VLOOKUP(AD18,Invoer!$F$15:$AU$1999,15,FALSE))</f>
        <v>10</v>
      </c>
      <c r="AP18" s="599">
        <f>IF($AD18="","",VLOOKUP(AD18,Invoer!$F$15:$AU$1999,19,FALSE))</f>
        <v>0</v>
      </c>
      <c r="AQ18" s="662">
        <f>IF($AD18="","",VLOOKUP(AD18,Invoer!$F$15:$AU$1999,24,FALSE))</f>
        <v>0</v>
      </c>
      <c r="AR18" s="662">
        <f>IF($AD18="","",VLOOKUP(AD18,Invoer!$F$15:$AU$1999,17,FALSE))</f>
        <v>10</v>
      </c>
      <c r="AS18" s="678" t="str">
        <f t="shared" si="38"/>
        <v>Σ</v>
      </c>
      <c r="AT18" s="676">
        <f t="shared" si="5"/>
        <v>10</v>
      </c>
      <c r="AU18" s="77">
        <f t="shared" si="6"/>
        <v>10</v>
      </c>
      <c r="AW18" s="57"/>
      <c r="AX18" s="57"/>
      <c r="AY18" s="208"/>
      <c r="AZ18" s="847"/>
      <c r="BA18" s="83">
        <f ca="1">Invoer!DW23</f>
        <v>19</v>
      </c>
      <c r="BB18" s="599">
        <f t="shared" ca="1" si="29"/>
        <v>19</v>
      </c>
      <c r="BC18" s="673">
        <f ca="1">IF($BB18="","",VLOOKUP(BB18,Invoer!$F$15:$AU$1999,2,FALSE))</f>
        <v>42054</v>
      </c>
      <c r="BD18" s="599">
        <f t="shared" ca="1" si="30"/>
        <v>2</v>
      </c>
      <c r="BE18" s="599">
        <f ca="1">IF($BB18="","",VLOOKUP(BB18,Invoer!$F$15:$AU$1999,5,FALSE))</f>
        <v>12</v>
      </c>
      <c r="BF18" s="599" t="str">
        <f ca="1">IF($BB18="","",VLOOKUP(BB18,Invoer!$F$15:$AU$1999,6,FALSE))</f>
        <v>bankkosten q4</v>
      </c>
      <c r="BG18" s="599">
        <f ca="1">IF($BB18="","",VLOOKUP(BB18,Invoer!$F$15:$AU$1999,9,FALSE))</f>
        <v>0</v>
      </c>
      <c r="BH18" s="599">
        <f ca="1">IF($BB18="","",VLOOKUP(BB18,Invoer!$F$15:$AU$1999,10,FALSE))</f>
        <v>16</v>
      </c>
      <c r="BI18" s="599" t="str">
        <f ca="1">IF($BB18="","",VLOOKUP(BB18,Invoer!$F$15:$BB$1999,14,FALSE))</f>
        <v/>
      </c>
      <c r="BJ18" s="599" t="str">
        <f ca="1">IF($BB18="","",VLOOKUP(BB18,Invoer!$F$15:$AU$1999,11,FALSE))</f>
        <v>461 Bankkosten</v>
      </c>
      <c r="BK18" s="662">
        <f t="shared" ca="1" si="31"/>
        <v>-18</v>
      </c>
      <c r="BL18" s="662">
        <f t="shared" ca="1" si="32"/>
        <v>452.81999999999994</v>
      </c>
      <c r="BM18" s="679" t="str">
        <f t="shared" ca="1" si="33"/>
        <v/>
      </c>
      <c r="BN18" s="662" t="str">
        <f t="shared" ca="1" si="7"/>
        <v/>
      </c>
      <c r="BO18" s="662">
        <f ca="1">IF($BB18="","",VLOOKUP(BB18,Invoer!$F$15:$AU$1999,15,FALSE))</f>
        <v>18</v>
      </c>
      <c r="BP18" s="662">
        <f ca="1">IF($BB18="","",VLOOKUP(BB18,Invoer!$F$15:$AU$1999,24,FALSE))</f>
        <v>0</v>
      </c>
      <c r="BQ18" s="662">
        <f ca="1">IF($BB18="","",VLOOKUP(BB18,Invoer!$F$15:$AU$1999,17,FALSE))</f>
        <v>18</v>
      </c>
      <c r="BS18" s="73">
        <f t="shared" ca="1" si="39"/>
        <v>452.81999999999994</v>
      </c>
      <c r="BT18" s="57">
        <f t="shared" ca="1" si="40"/>
        <v>-18</v>
      </c>
      <c r="BW18" s="61" t="e">
        <f ca="1">Invoer!DZ23</f>
        <v>#N/A</v>
      </c>
      <c r="BX18" s="599" t="str">
        <f t="shared" ca="1" si="8"/>
        <v/>
      </c>
      <c r="BY18" s="673" t="str">
        <f ca="1">IF($BX18="","",VLOOKUP(BX18,Invoer!$F$15:$AU$1999,2,FALSE))</f>
        <v/>
      </c>
      <c r="BZ18" s="599" t="str">
        <f t="shared" ca="1" si="9"/>
        <v/>
      </c>
      <c r="CA18" s="599" t="str">
        <f ca="1">IF($BX18="","",VLOOKUP(BX18,Invoer!$F$15:$AU$1999,5,FALSE))</f>
        <v/>
      </c>
      <c r="CB18" s="599" t="str">
        <f ca="1">IF($BX18="","",VLOOKUP(BX18,Invoer!$F$15:$AU$1999,6,FALSE))</f>
        <v/>
      </c>
      <c r="CC18" s="599" t="str">
        <f ca="1">IF($BX18="","",VLOOKUP(BX18,Invoer!$F$15:$AU$1999,9,FALSE))</f>
        <v/>
      </c>
      <c r="CD18" s="599" t="str">
        <f ca="1">IF($BX18="","",VLOOKUP(BX18,Invoer!$F$15:$AU$1999,10,FALSE))</f>
        <v/>
      </c>
      <c r="CE18" s="599" t="str">
        <f ca="1">IF($BX18="","",VLOOKUP(BX18,Invoer!$F$15:$AU$1999,11,FALSE))</f>
        <v/>
      </c>
      <c r="CF18" s="662" t="str">
        <f ca="1">IF($BX18="","",IF(ISERROR(BY18),0,VLOOKUP(BX18,Invoer!$F$15:$AU$1999,15,FALSE)))</f>
        <v/>
      </c>
      <c r="CG18" s="599" t="str">
        <f ca="1">IF($BX18="","",VLOOKUP(BX18,Invoer!$F$15:$AU$1999,19,FALSE))</f>
        <v/>
      </c>
      <c r="CH18" s="662" t="str">
        <f ca="1">IF($BX18="","",IF(ISERROR(BY18),0,VLOOKUP(BX18,Invoer!$F$15:$AU$1999,24,FALSE)))</f>
        <v/>
      </c>
      <c r="CI18" s="662" t="str">
        <f ca="1">IF($BX18="","",IF(ISERROR(BY18),0,VLOOKUP(BX18,Invoer!$F$15:$AU$1999,17,FALSE)))</f>
        <v/>
      </c>
      <c r="CJ18" s="680" t="str">
        <f t="shared" ca="1" si="34"/>
        <v/>
      </c>
      <c r="CK18" s="662" t="str">
        <f t="shared" ca="1" si="10"/>
        <v/>
      </c>
      <c r="CM18" s="56" t="str">
        <f t="shared" ca="1" si="41"/>
        <v/>
      </c>
      <c r="CQ18" s="411" t="e">
        <f ca="1">Invoer!EG23</f>
        <v>#N/A</v>
      </c>
      <c r="CR18" s="599" t="str">
        <f t="shared" ca="1" si="11"/>
        <v/>
      </c>
      <c r="CS18" s="673" t="str">
        <f ca="1">IF($CR18="","",VLOOKUP(CR18,Invoer!$F$15:$AU$1500,2,FALSE))</f>
        <v/>
      </c>
      <c r="CT18" s="599" t="str">
        <f t="shared" ca="1" si="12"/>
        <v/>
      </c>
      <c r="CU18" s="599" t="str">
        <f ca="1">IF($CR18="","",VLOOKUP(CR18,Invoer!$F$15:$AU$1500,3,FALSE))</f>
        <v/>
      </c>
      <c r="CV18" s="599" t="str">
        <f ca="1">IF($CR18="","",IF(CU18&lt;&gt;"Liq","",VLOOKUP(CR18,Invoer!$F$15:$AU$1500,4,FALSE)))</f>
        <v/>
      </c>
      <c r="CW18" s="599" t="str">
        <f ca="1">IF($CR18="","",VLOOKUP(CR18,Invoer!$F$15:$AU$1500,5,FALSE))</f>
        <v/>
      </c>
      <c r="CX18" s="599" t="str">
        <f ca="1">IF($CR18="","",VLOOKUP(CR18,Invoer!$F$15:$AU$1500,6,FALSE))</f>
        <v/>
      </c>
      <c r="CY18" s="599" t="str">
        <f ca="1">IF($CR18="","",VLOOKUP(CR18,Invoer!$F$15:$AU$1500,9,FALSE))</f>
        <v/>
      </c>
      <c r="CZ18" s="599" t="str">
        <f ca="1">IF($CR18="","",VLOOKUP(CR18,Invoer!$F$15:$AU$1500,10,FALSE))</f>
        <v/>
      </c>
      <c r="DA18" s="599" t="str">
        <f ca="1">IF($CR18="","",VLOOKUP(CR18,Invoer!$F$15:$AU$1500,11,FALSE))</f>
        <v/>
      </c>
      <c r="DB18" s="599" t="str">
        <f ca="1">IF($CR18="","",VLOOKUP(CR18,Invoer!$F$15:$BB$1500,14,FALSE))</f>
        <v/>
      </c>
      <c r="DC18" s="662" t="str">
        <f ca="1">IF($CR18="","",VLOOKUP(CR18,Invoer!$F$15:$AU$1500,15,FALSE))</f>
        <v/>
      </c>
      <c r="DD18" s="599" t="str">
        <f ca="1">IF($CR18="","",VLOOKUP(CR18,Invoer!$F$15:$AU$1500,19,FALSE))</f>
        <v/>
      </c>
      <c r="DE18" s="662" t="str">
        <f ca="1">IF($CR18="","",VLOOKUP(CR18,Invoer!$F$15:$AU$1500,20,FALSE))</f>
        <v/>
      </c>
      <c r="DF18" s="662" t="str">
        <f ca="1">IF($CR18="","",VLOOKUP(CR18,Invoer!$F$15:$AU$1500,23,FALSE))</f>
        <v/>
      </c>
      <c r="DG18" s="662" t="str">
        <f ca="1">IF($CR18="","",VLOOKUP(CR18,Invoer!$F$15:$AU$1500,17,FALSE))</f>
        <v/>
      </c>
      <c r="DH18" s="681" t="str">
        <f t="shared" ca="1" si="13"/>
        <v/>
      </c>
      <c r="DI18" s="662" t="str">
        <f t="shared" ca="1" si="42"/>
        <v/>
      </c>
      <c r="DJ18" s="190"/>
      <c r="DK18" s="411" t="str">
        <f t="shared" ca="1" si="14"/>
        <v/>
      </c>
      <c r="DO18" s="61" t="e">
        <f ca="1">IF($DN$4&lt;3,Invoer!EB23,Invoer!EA23)</f>
        <v>#N/A</v>
      </c>
      <c r="DP18" s="599" t="str">
        <f t="shared" ca="1" si="15"/>
        <v/>
      </c>
      <c r="DQ18" s="673" t="str">
        <f ca="1">IF($DP18="","",VLOOKUP(DP18,Invoer!$F$15:$AU$1999,2,FALSE))</f>
        <v/>
      </c>
      <c r="DR18" s="599" t="str">
        <f t="shared" ca="1" si="16"/>
        <v/>
      </c>
      <c r="DS18" s="599" t="str">
        <f ca="1">IF($DP18="","",VLOOKUP(DP18,Invoer!$F$15:$AU$1999,3,FALSE))</f>
        <v/>
      </c>
      <c r="DT18" s="599" t="str">
        <f ca="1">IF($DP18="","",IF(DS18&lt;&gt;"Liq","",VLOOKUP(DP18,Invoer!$F$15:$AU$1999,4,FALSE)))</f>
        <v/>
      </c>
      <c r="DU18" s="599" t="str">
        <f ca="1">IF($DP18="","",VLOOKUP(DP18,Invoer!$F$15:$AU$1999,5,FALSE))</f>
        <v/>
      </c>
      <c r="DV18" s="599" t="str">
        <f ca="1">IF($DP18="","",VLOOKUP(DP18,Invoer!$F$15:$AU$1999,6,FALSE))</f>
        <v/>
      </c>
      <c r="DW18" s="599" t="str">
        <f ca="1">IF($DP18="","",VLOOKUP(DP18,Invoer!$F$15:$AU$1999,9,FALSE))</f>
        <v/>
      </c>
      <c r="DX18" s="599" t="str">
        <f ca="1">IF($DP18="","",VLOOKUP(DP18,Invoer!$F$15:$AU$1999,10,FALSE))</f>
        <v/>
      </c>
      <c r="DY18" s="595" t="str">
        <f ca="1">IF($DP18="","",VLOOKUP(DP18,Invoer!$F$15:$AU$1999,11,FALSE))</f>
        <v/>
      </c>
      <c r="DZ18" s="662" t="str">
        <f ca="1">IF($DP18="","",IF($DN$4&gt;2,"",VLOOKUP(DP18,Invoer!CQ:CS,3,FALSE)))</f>
        <v/>
      </c>
      <c r="EA18" s="541" t="str">
        <f ca="1">IF($DP18="","",IF(ISERROR(DQ18),0,IF($DN$4&lt;3,"",VLOOKUP(DP18,Invoer!$F$15:$AU$1999,15,FALSE))))</f>
        <v/>
      </c>
      <c r="EB18" s="595" t="str">
        <f ca="1">IF($DP18="","",IF($DN$4&lt;3,"",VLOOKUP(DP18,Invoer!$F$15:$AU$1999,19,FALSE)))</f>
        <v/>
      </c>
      <c r="EC18" s="541" t="str">
        <f ca="1">IF($DP18="","",IF(ISERROR(DQ18),0,IF($DN$4&lt;3,"",VLOOKUP(DP18,Invoer!$F$15:$AU$1999,24,FALSE))))</f>
        <v/>
      </c>
      <c r="ED18" s="541" t="str">
        <f ca="1">IF($DP18="","",IF(ISERROR(DQ18),0,IF($DN$4&lt;3,"",VLOOKUP(DP18,Invoer!$F$15:$AU$1999,17,FALSE))))</f>
        <v/>
      </c>
      <c r="EH18" s="89" t="e">
        <f ca="1">Invoer!CP23</f>
        <v>#N/A</v>
      </c>
      <c r="EI18" s="599" t="str">
        <f t="shared" ca="1" si="17"/>
        <v/>
      </c>
      <c r="EJ18" s="673" t="str">
        <f ca="1">IF(EI18="","",VLOOKUP(EI18,Invoer!$F$15:$AU$1999,2,FALSE))</f>
        <v/>
      </c>
      <c r="EK18" s="599" t="str">
        <f t="shared" ca="1" si="18"/>
        <v/>
      </c>
      <c r="EL18" s="599" t="str">
        <f ca="1">IF($EI18="","",VLOOKUP(EI18,Invoer!$F$15:$AU$1999,3,FALSE))</f>
        <v/>
      </c>
      <c r="EM18" s="599" t="str">
        <f ca="1">IF($EI18="","",IF(EL18&lt;&gt;"Liq","",VLOOKUP(EI18,Invoer!$F$15:$AU$1999,4,FALSE)))</f>
        <v/>
      </c>
      <c r="EN18" s="599" t="str">
        <f ca="1">IF($EI18="","",VLOOKUP(EI18,Invoer!$F$15:$AU$1999,6,FALSE))</f>
        <v/>
      </c>
      <c r="EO18" s="599" t="str">
        <f ca="1">IF(EI18="","",VLOOKUP(EI18,Invoer!$F$15:$AU$1999,9,FALSE))</f>
        <v/>
      </c>
      <c r="EP18" s="599" t="str">
        <f ca="1">IF(EI18="","",VLOOKUP(EI18,Invoer!$F$15:$AU$1999,10,FALSE))</f>
        <v/>
      </c>
      <c r="EQ18" s="599" t="str">
        <f ca="1">IF(EI18="","",VLOOKUP(EI18,Invoer!$F$15:$AU$1999,11,FALSE))</f>
        <v/>
      </c>
      <c r="ER18" s="662" t="str">
        <f ca="1">IF(EI18="","",VLOOKUP(EI18,Invoer!CQ:CS,3,FALSE))</f>
        <v/>
      </c>
      <c r="ES18" s="662" t="str">
        <f t="shared" ca="1" si="19"/>
        <v/>
      </c>
      <c r="ET18" s="513" t="str">
        <f t="shared" ca="1" si="20"/>
        <v/>
      </c>
      <c r="EU18" s="112" t="str">
        <f t="shared" ca="1" si="21"/>
        <v/>
      </c>
      <c r="EV18" s="83" t="s">
        <v>160</v>
      </c>
      <c r="EW18" s="682" t="str">
        <f t="shared" ca="1" si="22"/>
        <v/>
      </c>
      <c r="EX18" s="662" t="str">
        <f t="shared" ca="1" si="23"/>
        <v/>
      </c>
      <c r="EY18"/>
      <c r="EZ18" s="56" t="e">
        <f t="shared" ca="1" si="35"/>
        <v>#VALUE!</v>
      </c>
      <c r="FA18" s="56" t="e">
        <f t="shared" ca="1" si="36"/>
        <v>#VALUE!</v>
      </c>
      <c r="FE18"/>
      <c r="FI18"/>
      <c r="FJ18"/>
    </row>
    <row r="19" spans="1:166" ht="12" customHeight="1" x14ac:dyDescent="0.2">
      <c r="A19"/>
      <c r="B19"/>
      <c r="C19"/>
      <c r="E19"/>
      <c r="F19" s="125"/>
      <c r="G19" s="89" t="e">
        <f ca="1">Invoer!DU24</f>
        <v>#N/A</v>
      </c>
      <c r="H19" s="599" t="str">
        <f t="shared" ca="1" si="24"/>
        <v/>
      </c>
      <c r="I19" s="673" t="str">
        <f ca="1">IF($H19="","",VLOOKUP(H19,Invoer!$F$15:$AU$1500,2,FALSE))</f>
        <v/>
      </c>
      <c r="J19" s="599" t="str">
        <f t="shared" ca="1" si="25"/>
        <v/>
      </c>
      <c r="K19" s="599" t="str">
        <f ca="1">IF($H19="","",VLOOKUP(H19,Invoer!$F$15:$AU$1500,3,FALSE))</f>
        <v/>
      </c>
      <c r="L19" s="599" t="str">
        <f ca="1">IF($H19="","",IF(K19&lt;&gt;"Liq","",VLOOKUP(H19,Invoer!$F$15:$AU$1500,4,FALSE)))</f>
        <v/>
      </c>
      <c r="M19" s="599" t="str">
        <f ca="1">IF($H19="","",VLOOKUP(H19,Invoer!$F$15:$AU$1500,5,FALSE))</f>
        <v/>
      </c>
      <c r="N19" s="599" t="str">
        <f ca="1">IF($H19="","",VLOOKUP(H19,Invoer!$F$15:$AU$1500,6,FALSE))</f>
        <v/>
      </c>
      <c r="O19" s="599" t="str">
        <f ca="1">IF($H19="","",VLOOKUP(H19,Invoer!$F$15:$AU$1500,9,FALSE))</f>
        <v/>
      </c>
      <c r="P19" s="599" t="str">
        <f ca="1">IF($H19="","",VLOOKUP(H19,Invoer!$F$15:$AU$1500,10,FALSE))</f>
        <v/>
      </c>
      <c r="Q19" s="599" t="str">
        <f ca="1">IF($H19="","",VLOOKUP(H19,Invoer!$F$15:$BB$1500,14,FALSE))</f>
        <v/>
      </c>
      <c r="R19" s="662" t="str">
        <f ca="1">IF($H19="","",IF(J19&gt;$K$8,"",VLOOKUP(H19,Invoer!$F$15:$AU$1500,15,FALSE)))</f>
        <v/>
      </c>
      <c r="S19" s="599" t="str">
        <f ca="1">IF($H19="","",VLOOKUP(H19,Invoer!$F$15:$AU$1500,19,FALSE))</f>
        <v/>
      </c>
      <c r="T19" s="662" t="str">
        <f ca="1">IF($H19="","",IF(J19&gt;$K$8,"",VLOOKUP(H19,Invoer!$F$15:$AU$1500,20,FALSE)))</f>
        <v/>
      </c>
      <c r="U19" s="662" t="str">
        <f ca="1">IF($H19="","",IF(J19&gt;$K$8,"",VLOOKUP(H19,Invoer!$F$15:$AU$1500,23,FALSE)))</f>
        <v/>
      </c>
      <c r="V19" s="662" t="str">
        <f ca="1">IF($H19="","",IF(J19&gt;$K$8,"",VLOOKUP(H19,Invoer!$F$15:$AU$1500,17,FALSE)))</f>
        <v/>
      </c>
      <c r="X19" s="674">
        <v>8</v>
      </c>
      <c r="Y19" s="675">
        <f t="shared" ca="1" si="26"/>
        <v>0</v>
      </c>
      <c r="Z19" s="675">
        <f t="shared" ca="1" si="37"/>
        <v>-1562.8595041322312</v>
      </c>
      <c r="AC19" s="435">
        <f>IF($AC$7&lt;3,Invoer!DR24,IF($AC$7=3,Invoer!BT24,"x"))</f>
        <v>2</v>
      </c>
      <c r="AD19" s="599">
        <f t="shared" si="27"/>
        <v>2</v>
      </c>
      <c r="AE19" s="673">
        <f>IF($AD19="","",VLOOKUP(AD19,Invoer!$F$15:$AU$1999,2,FALSE))</f>
        <v>42005</v>
      </c>
      <c r="AF19" s="599">
        <f t="shared" si="28"/>
        <v>1</v>
      </c>
      <c r="AG19" s="599" t="str">
        <f>IF($AD19="","",VLOOKUP(AD19,Invoer!$F$15:$AU$1999,3,FALSE))</f>
        <v>Oba</v>
      </c>
      <c r="AH19" s="599" t="str">
        <f>IF($AD19="","",IF(AG19&lt;&gt;"Liq","",VLOOKUP(AD19,Invoer!$F$15:$AU$1999,4,FALSE)))</f>
        <v/>
      </c>
      <c r="AI19" s="677">
        <f>IF($AD19="","",VLOOKUP(AD19,Invoer!$F$15:$AU$1999,5,FALSE))</f>
        <v>0</v>
      </c>
      <c r="AJ19" s="599" t="str">
        <f>IF($AD19="","",VLOOKUP(AD19,Invoer!$F$15:$AU$1999,6,FALSE))</f>
        <v>beginbalans</v>
      </c>
      <c r="AK19" s="599">
        <f>IF($AD19="","",VLOOKUP(AD19,Invoer!$F$15:$AU$1999,9,FALSE))</f>
        <v>0</v>
      </c>
      <c r="AL19" s="599">
        <f>IF($AD19="","",VLOOKUP(AD19,Invoer!$F$15:$AU$1999,10,FALSE))</f>
        <v>0</v>
      </c>
      <c r="AM19" s="599" t="str">
        <f>IF($AD19="","",VLOOKUP(AD19,Invoer!$F$15:$BB$1999,14,FALSE))</f>
        <v/>
      </c>
      <c r="AN19" s="599" t="str">
        <f>IF($AD19="","",VLOOKUP(AD19,Invoer!$F$15:$AU$1999,11,FALSE))</f>
        <v>180 Rabobank</v>
      </c>
      <c r="AO19" s="662">
        <f>IF($AD19="","",VLOOKUP(AD19,Invoer!$F$15:$AU$1999,15,FALSE))</f>
        <v>250</v>
      </c>
      <c r="AP19" s="599">
        <f>IF($AD19="","",VLOOKUP(AD19,Invoer!$F$15:$AU$1999,19,FALSE))</f>
        <v>0.21</v>
      </c>
      <c r="AQ19" s="662">
        <f>IF($AD19="","",VLOOKUP(AD19,Invoer!$F$15:$AU$1999,24,FALSE))</f>
        <v>0</v>
      </c>
      <c r="AR19" s="662">
        <f>IF($AD19="","",VLOOKUP(AD19,Invoer!$F$15:$AU$1999,17,FALSE))</f>
        <v>250</v>
      </c>
      <c r="AS19" s="678" t="str">
        <f t="shared" si="38"/>
        <v>Σ</v>
      </c>
      <c r="AT19" s="676">
        <f t="shared" si="5"/>
        <v>250</v>
      </c>
      <c r="AU19" s="77">
        <f t="shared" si="6"/>
        <v>250</v>
      </c>
      <c r="AW19" s="57"/>
      <c r="AX19" s="57"/>
      <c r="AY19" s="208"/>
      <c r="AZ19" s="847"/>
      <c r="BA19" s="83">
        <f ca="1">Invoer!DW24</f>
        <v>20</v>
      </c>
      <c r="BB19" s="599">
        <f t="shared" ca="1" si="29"/>
        <v>20</v>
      </c>
      <c r="BC19" s="673">
        <f ca="1">IF($BB19="","",VLOOKUP(BB19,Invoer!$F$15:$AU$1999,2,FALSE))</f>
        <v>42054</v>
      </c>
      <c r="BD19" s="599">
        <f t="shared" ca="1" si="30"/>
        <v>2</v>
      </c>
      <c r="BE19" s="599">
        <f ca="1">IF($BB19="","",VLOOKUP(BB19,Invoer!$F$15:$AU$1999,5,FALSE))</f>
        <v>12</v>
      </c>
      <c r="BF19" s="599" t="str">
        <f ca="1">IF($BB19="","",VLOOKUP(BB19,Invoer!$F$15:$AU$1999,6,FALSE))</f>
        <v>Rente Q1</v>
      </c>
      <c r="BG19" s="599">
        <f ca="1">IF($BB19="","",VLOOKUP(BB19,Invoer!$F$15:$AU$1999,9,FALSE))</f>
        <v>0</v>
      </c>
      <c r="BH19" s="599">
        <f ca="1">IF($BB19="","",VLOOKUP(BB19,Invoer!$F$15:$AU$1999,10,FALSE))</f>
        <v>17</v>
      </c>
      <c r="BI19" s="599" t="str">
        <f ca="1">IF($BB19="","",VLOOKUP(BB19,Invoer!$F$15:$BB$1999,14,FALSE))</f>
        <v/>
      </c>
      <c r="BJ19" s="599" t="str">
        <f ca="1">IF($BB19="","",VLOOKUP(BB19,Invoer!$F$15:$AU$1999,11,FALSE))</f>
        <v>900 Rentebaten</v>
      </c>
      <c r="BK19" s="662">
        <f t="shared" ca="1" si="31"/>
        <v>1.82</v>
      </c>
      <c r="BL19" s="662">
        <f t="shared" ca="1" si="32"/>
        <v>454.63999999999993</v>
      </c>
      <c r="BM19" s="679" t="str">
        <f t="shared" ca="1" si="33"/>
        <v>Σ</v>
      </c>
      <c r="BN19" s="662">
        <f t="shared" ca="1" si="7"/>
        <v>-16.18</v>
      </c>
      <c r="BO19" s="662">
        <f ca="1">IF($BB19="","",VLOOKUP(BB19,Invoer!$F$15:$AU$1999,15,FALSE))</f>
        <v>-1.82</v>
      </c>
      <c r="BP19" s="662">
        <f ca="1">IF($BB19="","",VLOOKUP(BB19,Invoer!$F$15:$AU$1999,24,FALSE))</f>
        <v>0</v>
      </c>
      <c r="BQ19" s="662">
        <f ca="1">IF($BB19="","",VLOOKUP(BB19,Invoer!$F$15:$AU$1999,17,FALSE))</f>
        <v>-1.82</v>
      </c>
      <c r="BS19" s="73">
        <f t="shared" ca="1" si="39"/>
        <v>454.63999999999993</v>
      </c>
      <c r="BT19" s="57">
        <f t="shared" ca="1" si="40"/>
        <v>-16.18</v>
      </c>
      <c r="BW19" s="61" t="e">
        <f ca="1">Invoer!DZ24</f>
        <v>#N/A</v>
      </c>
      <c r="BX19" s="599" t="str">
        <f t="shared" ca="1" si="8"/>
        <v/>
      </c>
      <c r="BY19" s="673" t="str">
        <f ca="1">IF($BX19="","",VLOOKUP(BX19,Invoer!$F$15:$AU$1999,2,FALSE))</f>
        <v/>
      </c>
      <c r="BZ19" s="599" t="str">
        <f t="shared" ca="1" si="9"/>
        <v/>
      </c>
      <c r="CA19" s="599" t="str">
        <f ca="1">IF($BX19="","",VLOOKUP(BX19,Invoer!$F$15:$AU$1999,5,FALSE))</f>
        <v/>
      </c>
      <c r="CB19" s="599" t="str">
        <f ca="1">IF($BX19="","",VLOOKUP(BX19,Invoer!$F$15:$AU$1999,6,FALSE))</f>
        <v/>
      </c>
      <c r="CC19" s="599" t="str">
        <f ca="1">IF($BX19="","",VLOOKUP(BX19,Invoer!$F$15:$AU$1999,9,FALSE))</f>
        <v/>
      </c>
      <c r="CD19" s="599" t="str">
        <f ca="1">IF($BX19="","",VLOOKUP(BX19,Invoer!$F$15:$AU$1999,10,FALSE))</f>
        <v/>
      </c>
      <c r="CE19" s="599" t="str">
        <f ca="1">IF($BX19="","",VLOOKUP(BX19,Invoer!$F$15:$AU$1999,11,FALSE))</f>
        <v/>
      </c>
      <c r="CF19" s="662" t="str">
        <f ca="1">IF($BX19="","",IF(ISERROR(BY19),0,VLOOKUP(BX19,Invoer!$F$15:$AU$1999,15,FALSE)))</f>
        <v/>
      </c>
      <c r="CG19" s="599" t="str">
        <f ca="1">IF($BX19="","",VLOOKUP(BX19,Invoer!$F$15:$AU$1999,19,FALSE))</f>
        <v/>
      </c>
      <c r="CH19" s="662" t="str">
        <f ca="1">IF($BX19="","",IF(ISERROR(BY19),0,VLOOKUP(BX19,Invoer!$F$15:$AU$1999,24,FALSE)))</f>
        <v/>
      </c>
      <c r="CI19" s="662" t="str">
        <f ca="1">IF($BX19="","",IF(ISERROR(BY19),0,VLOOKUP(BX19,Invoer!$F$15:$AU$1999,17,FALSE)))</f>
        <v/>
      </c>
      <c r="CJ19" s="680" t="str">
        <f t="shared" ca="1" si="34"/>
        <v/>
      </c>
      <c r="CK19" s="662" t="str">
        <f t="shared" ca="1" si="10"/>
        <v/>
      </c>
      <c r="CM19" s="56" t="str">
        <f t="shared" ca="1" si="41"/>
        <v/>
      </c>
      <c r="CQ19" s="411" t="e">
        <f ca="1">Invoer!EG24</f>
        <v>#N/A</v>
      </c>
      <c r="CR19" s="599" t="str">
        <f t="shared" ca="1" si="11"/>
        <v/>
      </c>
      <c r="CS19" s="673" t="str">
        <f ca="1">IF($CR19="","",VLOOKUP(CR19,Invoer!$F$15:$AU$1500,2,FALSE))</f>
        <v/>
      </c>
      <c r="CT19" s="599" t="str">
        <f t="shared" ca="1" si="12"/>
        <v/>
      </c>
      <c r="CU19" s="599" t="str">
        <f ca="1">IF($CR19="","",VLOOKUP(CR19,Invoer!$F$15:$AU$1500,3,FALSE))</f>
        <v/>
      </c>
      <c r="CV19" s="599" t="str">
        <f ca="1">IF($CR19="","",IF(CU19&lt;&gt;"Liq","",VLOOKUP(CR19,Invoer!$F$15:$AU$1500,4,FALSE)))</f>
        <v/>
      </c>
      <c r="CW19" s="599" t="str">
        <f ca="1">IF($CR19="","",VLOOKUP(CR19,Invoer!$F$15:$AU$1500,5,FALSE))</f>
        <v/>
      </c>
      <c r="CX19" s="599" t="str">
        <f ca="1">IF($CR19="","",VLOOKUP(CR19,Invoer!$F$15:$AU$1500,6,FALSE))</f>
        <v/>
      </c>
      <c r="CY19" s="599" t="str">
        <f ca="1">IF($CR19="","",VLOOKUP(CR19,Invoer!$F$15:$AU$1500,9,FALSE))</f>
        <v/>
      </c>
      <c r="CZ19" s="599" t="str">
        <f ca="1">IF($CR19="","",VLOOKUP(CR19,Invoer!$F$15:$AU$1500,10,FALSE))</f>
        <v/>
      </c>
      <c r="DA19" s="599" t="str">
        <f ca="1">IF($CR19="","",VLOOKUP(CR19,Invoer!$F$15:$AU$1500,11,FALSE))</f>
        <v/>
      </c>
      <c r="DB19" s="599" t="str">
        <f ca="1">IF($CR19="","",VLOOKUP(CR19,Invoer!$F$15:$BB$1500,14,FALSE))</f>
        <v/>
      </c>
      <c r="DC19" s="662" t="str">
        <f ca="1">IF($CR19="","",VLOOKUP(CR19,Invoer!$F$15:$AU$1500,15,FALSE))</f>
        <v/>
      </c>
      <c r="DD19" s="599" t="str">
        <f ca="1">IF($CR19="","",VLOOKUP(CR19,Invoer!$F$15:$AU$1500,19,FALSE))</f>
        <v/>
      </c>
      <c r="DE19" s="662" t="str">
        <f ca="1">IF($CR19="","",VLOOKUP(CR19,Invoer!$F$15:$AU$1500,20,FALSE))</f>
        <v/>
      </c>
      <c r="DF19" s="662" t="str">
        <f ca="1">IF($CR19="","",VLOOKUP(CR19,Invoer!$F$15:$AU$1500,23,FALSE))</f>
        <v/>
      </c>
      <c r="DG19" s="662" t="str">
        <f ca="1">IF($CR19="","",VLOOKUP(CR19,Invoer!$F$15:$AU$1500,17,FALSE))</f>
        <v/>
      </c>
      <c r="DH19" s="681" t="str">
        <f t="shared" ca="1" si="13"/>
        <v/>
      </c>
      <c r="DI19" s="662" t="str">
        <f t="shared" ca="1" si="42"/>
        <v/>
      </c>
      <c r="DJ19" s="190"/>
      <c r="DK19" s="411" t="str">
        <f t="shared" ca="1" si="14"/>
        <v/>
      </c>
      <c r="DO19" s="61" t="e">
        <f ca="1">IF($DN$4&lt;3,Invoer!EB24,Invoer!EA24)</f>
        <v>#N/A</v>
      </c>
      <c r="DP19" s="599" t="str">
        <f t="shared" ca="1" si="15"/>
        <v/>
      </c>
      <c r="DQ19" s="673" t="str">
        <f ca="1">IF($DP19="","",VLOOKUP(DP19,Invoer!$F$15:$AU$1999,2,FALSE))</f>
        <v/>
      </c>
      <c r="DR19" s="599" t="str">
        <f t="shared" ca="1" si="16"/>
        <v/>
      </c>
      <c r="DS19" s="599" t="str">
        <f ca="1">IF($DP19="","",VLOOKUP(DP19,Invoer!$F$15:$AU$1999,3,FALSE))</f>
        <v/>
      </c>
      <c r="DT19" s="599" t="str">
        <f ca="1">IF($DP19="","",IF(DS19&lt;&gt;"Liq","",VLOOKUP(DP19,Invoer!$F$15:$AU$1999,4,FALSE)))</f>
        <v/>
      </c>
      <c r="DU19" s="599" t="str">
        <f ca="1">IF($DP19="","",VLOOKUP(DP19,Invoer!$F$15:$AU$1999,5,FALSE))</f>
        <v/>
      </c>
      <c r="DV19" s="599" t="str">
        <f ca="1">IF($DP19="","",VLOOKUP(DP19,Invoer!$F$15:$AU$1999,6,FALSE))</f>
        <v/>
      </c>
      <c r="DW19" s="599" t="str">
        <f ca="1">IF($DP19="","",VLOOKUP(DP19,Invoer!$F$15:$AU$1999,9,FALSE))</f>
        <v/>
      </c>
      <c r="DX19" s="599" t="str">
        <f ca="1">IF($DP19="","",VLOOKUP(DP19,Invoer!$F$15:$AU$1999,10,FALSE))</f>
        <v/>
      </c>
      <c r="DY19" s="595" t="str">
        <f ca="1">IF($DP19="","",VLOOKUP(DP19,Invoer!$F$15:$AU$1999,11,FALSE))</f>
        <v/>
      </c>
      <c r="DZ19" s="662" t="str">
        <f ca="1">IF($DP19="","",IF($DN$4&gt;2,"",VLOOKUP(DP19,Invoer!CQ:CS,3,FALSE)))</f>
        <v/>
      </c>
      <c r="EA19" s="541" t="str">
        <f ca="1">IF($DP19="","",IF(ISERROR(DQ19),0,IF($DN$4&lt;3,"",VLOOKUP(DP19,Invoer!$F$15:$AU$1999,15,FALSE))))</f>
        <v/>
      </c>
      <c r="EB19" s="595" t="str">
        <f ca="1">IF($DP19="","",IF($DN$4&lt;3,"",VLOOKUP(DP19,Invoer!$F$15:$AU$1999,19,FALSE)))</f>
        <v/>
      </c>
      <c r="EC19" s="541" t="str">
        <f ca="1">IF($DP19="","",IF(ISERROR(DQ19),0,IF($DN$4&lt;3,"",VLOOKUP(DP19,Invoer!$F$15:$AU$1999,24,FALSE))))</f>
        <v/>
      </c>
      <c r="ED19" s="541" t="str">
        <f ca="1">IF($DP19="","",IF(ISERROR(DQ19),0,IF($DN$4&lt;3,"",VLOOKUP(DP19,Invoer!$F$15:$AU$1999,17,FALSE))))</f>
        <v/>
      </c>
      <c r="EH19" s="89" t="e">
        <f ca="1">Invoer!CP24</f>
        <v>#N/A</v>
      </c>
      <c r="EI19" s="599" t="str">
        <f t="shared" ca="1" si="17"/>
        <v/>
      </c>
      <c r="EJ19" s="673" t="str">
        <f ca="1">IF(EI19="","",VLOOKUP(EI19,Invoer!$F$15:$AU$1999,2,FALSE))</f>
        <v/>
      </c>
      <c r="EK19" s="599" t="str">
        <f t="shared" ca="1" si="18"/>
        <v/>
      </c>
      <c r="EL19" s="599" t="str">
        <f ca="1">IF($EI19="","",VLOOKUP(EI19,Invoer!$F$15:$AU$1999,3,FALSE))</f>
        <v/>
      </c>
      <c r="EM19" s="599" t="str">
        <f ca="1">IF($EI19="","",IF(EL19&lt;&gt;"Liq","",VLOOKUP(EI19,Invoer!$F$15:$AU$1999,4,FALSE)))</f>
        <v/>
      </c>
      <c r="EN19" s="599" t="str">
        <f ca="1">IF($EI19="","",VLOOKUP(EI19,Invoer!$F$15:$AU$1999,6,FALSE))</f>
        <v/>
      </c>
      <c r="EO19" s="599" t="str">
        <f ca="1">IF(EI19="","",VLOOKUP(EI19,Invoer!$F$15:$AU$1999,9,FALSE))</f>
        <v/>
      </c>
      <c r="EP19" s="599" t="str">
        <f ca="1">IF(EI19="","",VLOOKUP(EI19,Invoer!$F$15:$AU$1999,10,FALSE))</f>
        <v/>
      </c>
      <c r="EQ19" s="599" t="str">
        <f ca="1">IF(EI19="","",VLOOKUP(EI19,Invoer!$F$15:$AU$1999,11,FALSE))</f>
        <v/>
      </c>
      <c r="ER19" s="662" t="str">
        <f ca="1">IF(EI19="","",VLOOKUP(EI19,Invoer!CQ:CS,3,FALSE))</f>
        <v/>
      </c>
      <c r="ES19" s="662" t="str">
        <f t="shared" ca="1" si="19"/>
        <v/>
      </c>
      <c r="ET19" s="513" t="str">
        <f t="shared" ca="1" si="20"/>
        <v/>
      </c>
      <c r="EU19" s="112" t="str">
        <f t="shared" ca="1" si="21"/>
        <v/>
      </c>
      <c r="EV19" s="83" t="s">
        <v>160</v>
      </c>
      <c r="EW19" s="682" t="str">
        <f t="shared" ca="1" si="22"/>
        <v/>
      </c>
      <c r="EX19" s="662" t="str">
        <f t="shared" ca="1" si="23"/>
        <v/>
      </c>
      <c r="EY19"/>
      <c r="EZ19" s="56" t="e">
        <f t="shared" ca="1" si="35"/>
        <v>#VALUE!</v>
      </c>
      <c r="FA19" s="56" t="e">
        <f t="shared" ca="1" si="36"/>
        <v>#VALUE!</v>
      </c>
      <c r="FE19"/>
      <c r="FI19"/>
      <c r="FJ19"/>
    </row>
    <row r="20" spans="1:166" ht="12" customHeight="1" x14ac:dyDescent="0.2">
      <c r="A20"/>
      <c r="B20"/>
      <c r="C20"/>
      <c r="E20"/>
      <c r="F20" s="125"/>
      <c r="G20" s="89" t="e">
        <f ca="1">Invoer!DU25</f>
        <v>#N/A</v>
      </c>
      <c r="H20" s="599" t="str">
        <f t="shared" ca="1" si="24"/>
        <v/>
      </c>
      <c r="I20" s="673" t="str">
        <f ca="1">IF($H20="","",VLOOKUP(H20,Invoer!$F$15:$AU$1500,2,FALSE))</f>
        <v/>
      </c>
      <c r="J20" s="599" t="str">
        <f t="shared" ca="1" si="25"/>
        <v/>
      </c>
      <c r="K20" s="599" t="str">
        <f ca="1">IF($H20="","",VLOOKUP(H20,Invoer!$F$15:$AU$1500,3,FALSE))</f>
        <v/>
      </c>
      <c r="L20" s="599" t="str">
        <f ca="1">IF($H20="","",IF(K20&lt;&gt;"Liq","",VLOOKUP(H20,Invoer!$F$15:$AU$1500,4,FALSE)))</f>
        <v/>
      </c>
      <c r="M20" s="599" t="str">
        <f ca="1">IF($H20="","",VLOOKUP(H20,Invoer!$F$15:$AU$1500,5,FALSE))</f>
        <v/>
      </c>
      <c r="N20" s="599" t="str">
        <f ca="1">IF($H20="","",VLOOKUP(H20,Invoer!$F$15:$AU$1500,6,FALSE))</f>
        <v/>
      </c>
      <c r="O20" s="599" t="str">
        <f ca="1">IF($H20="","",VLOOKUP(H20,Invoer!$F$15:$AU$1500,9,FALSE))</f>
        <v/>
      </c>
      <c r="P20" s="599" t="str">
        <f ca="1">IF($H20="","",VLOOKUP(H20,Invoer!$F$15:$AU$1500,10,FALSE))</f>
        <v/>
      </c>
      <c r="Q20" s="599" t="str">
        <f ca="1">IF($H20="","",VLOOKUP(H20,Invoer!$F$15:$BB$1500,14,FALSE))</f>
        <v/>
      </c>
      <c r="R20" s="662" t="str">
        <f ca="1">IF($H20="","",IF(J20&gt;$K$8,"",VLOOKUP(H20,Invoer!$F$15:$AU$1500,15,FALSE)))</f>
        <v/>
      </c>
      <c r="S20" s="599" t="str">
        <f ca="1">IF($H20="","",VLOOKUP(H20,Invoer!$F$15:$AU$1500,19,FALSE))</f>
        <v/>
      </c>
      <c r="T20" s="662" t="str">
        <f ca="1">IF($H20="","",IF(J20&gt;$K$8,"",VLOOKUP(H20,Invoer!$F$15:$AU$1500,20,FALSE)))</f>
        <v/>
      </c>
      <c r="U20" s="662" t="str">
        <f ca="1">IF($H20="","",IF(J20&gt;$K$8,"",VLOOKUP(H20,Invoer!$F$15:$AU$1500,23,FALSE)))</f>
        <v/>
      </c>
      <c r="V20" s="662" t="str">
        <f ca="1">IF($H20="","",IF(J20&gt;$K$8,"",VLOOKUP(H20,Invoer!$F$15:$AU$1500,17,FALSE)))</f>
        <v/>
      </c>
      <c r="X20" s="674">
        <v>9</v>
      </c>
      <c r="Y20" s="675">
        <f t="shared" ca="1" si="26"/>
        <v>0</v>
      </c>
      <c r="Z20" s="675">
        <f t="shared" ca="1" si="37"/>
        <v>-1562.8595041322312</v>
      </c>
      <c r="AC20" s="435">
        <f>IF($AC$7&lt;3,Invoer!DR25,IF($AC$7=3,Invoer!BT25,"x"))</f>
        <v>6</v>
      </c>
      <c r="AD20" s="599">
        <f t="shared" si="27"/>
        <v>6</v>
      </c>
      <c r="AE20" s="673">
        <f>IF($AD20="","",VLOOKUP(AD20,Invoer!$F$15:$AU$1999,2,FALSE))</f>
        <v>42008</v>
      </c>
      <c r="AF20" s="599">
        <f t="shared" si="28"/>
        <v>1</v>
      </c>
      <c r="AG20" s="599" t="str">
        <f>IF($AD20="","",VLOOKUP(AD20,Invoer!$F$15:$AU$1999,3,FALSE))</f>
        <v>Ink</v>
      </c>
      <c r="AH20" s="599" t="str">
        <f>IF($AD20="","",IF(AG20&lt;&gt;"Liq","",VLOOKUP(AD20,Invoer!$F$15:$AU$1999,4,FALSE)))</f>
        <v/>
      </c>
      <c r="AI20" s="677">
        <f>IF($AD20="","",VLOOKUP(AD20,Invoer!$F$15:$AU$1999,5,FALSE))</f>
        <v>315</v>
      </c>
      <c r="AJ20" s="599" t="str">
        <f>IF($AD20="","",VLOOKUP(AD20,Invoer!$F$15:$AU$1999,6,FALSE))</f>
        <v>lamp gekocht</v>
      </c>
      <c r="AK20" s="599" t="str">
        <f>IF($AD20="","",VLOOKUP(AD20,Invoer!$F$15:$AU$1999,9,FALSE))</f>
        <v>lampenier</v>
      </c>
      <c r="AL20" s="599">
        <f>IF($AD20="","",VLOOKUP(AD20,Invoer!$F$15:$AU$1999,10,FALSE))</f>
        <v>0</v>
      </c>
      <c r="AM20" s="599" t="str">
        <f>IF($AD20="","",VLOOKUP(AD20,Invoer!$F$15:$BB$1999,14,FALSE))</f>
        <v>C</v>
      </c>
      <c r="AN20" s="599" t="str">
        <f>IF($AD20="","",VLOOKUP(AD20,Invoer!$F$15:$AU$1999,11,FALSE))</f>
        <v>430 Kantoorbenodigdheden</v>
      </c>
      <c r="AO20" s="662">
        <f>IF($AD20="","",VLOOKUP(AD20,Invoer!$F$15:$AU$1999,15,FALSE))</f>
        <v>10</v>
      </c>
      <c r="AP20" s="599">
        <f>IF($AD20="","",VLOOKUP(AD20,Invoer!$F$15:$AU$1999,19,FALSE))</f>
        <v>0.21</v>
      </c>
      <c r="AQ20" s="662">
        <f>IF($AD20="","",VLOOKUP(AD20,Invoer!$F$15:$AU$1999,24,FALSE))</f>
        <v>1.7355371900826446</v>
      </c>
      <c r="AR20" s="662">
        <f>IF($AD20="","",VLOOKUP(AD20,Invoer!$F$15:$AU$1999,17,FALSE))</f>
        <v>8.2644628099173545</v>
      </c>
      <c r="AS20" s="678" t="str">
        <f t="shared" si="38"/>
        <v>Σ</v>
      </c>
      <c r="AT20" s="676">
        <f t="shared" si="5"/>
        <v>8.2644628099173545</v>
      </c>
      <c r="AU20" s="77">
        <f t="shared" si="6"/>
        <v>8.2644628099173545</v>
      </c>
      <c r="AW20" s="57"/>
      <c r="AX20" s="57"/>
      <c r="AY20" s="208"/>
      <c r="AZ20" s="847"/>
      <c r="BA20" s="83" t="e">
        <f ca="1">Invoer!DW25</f>
        <v>#N/A</v>
      </c>
      <c r="BB20" s="599" t="str">
        <f t="shared" ca="1" si="29"/>
        <v/>
      </c>
      <c r="BC20" s="673" t="str">
        <f ca="1">IF($BB20="","",VLOOKUP(BB20,Invoer!$F$15:$AU$1999,2,FALSE))</f>
        <v/>
      </c>
      <c r="BD20" s="599" t="str">
        <f t="shared" ca="1" si="30"/>
        <v/>
      </c>
      <c r="BE20" s="599" t="str">
        <f ca="1">IF($BB20="","",VLOOKUP(BB20,Invoer!$F$15:$AU$1999,5,FALSE))</f>
        <v/>
      </c>
      <c r="BF20" s="599" t="str">
        <f ca="1">IF($BB20="","",VLOOKUP(BB20,Invoer!$F$15:$AU$1999,6,FALSE))</f>
        <v/>
      </c>
      <c r="BG20" s="599" t="str">
        <f ca="1">IF($BB20="","",VLOOKUP(BB20,Invoer!$F$15:$AU$1999,9,FALSE))</f>
        <v/>
      </c>
      <c r="BH20" s="599" t="str">
        <f ca="1">IF($BB20="","",VLOOKUP(BB20,Invoer!$F$15:$AU$1999,10,FALSE))</f>
        <v/>
      </c>
      <c r="BI20" s="599" t="str">
        <f ca="1">IF($BB20="","",VLOOKUP(BB20,Invoer!$F$15:$BB$1999,14,FALSE))</f>
        <v/>
      </c>
      <c r="BJ20" s="599" t="str">
        <f ca="1">IF($BB20="","",VLOOKUP(BB20,Invoer!$F$15:$AU$1999,11,FALSE))</f>
        <v/>
      </c>
      <c r="BK20" s="662" t="str">
        <f t="shared" ca="1" si="31"/>
        <v/>
      </c>
      <c r="BL20" s="662" t="str">
        <f t="shared" ca="1" si="32"/>
        <v/>
      </c>
      <c r="BM20" s="679" t="str">
        <f t="shared" ca="1" si="33"/>
        <v/>
      </c>
      <c r="BN20" s="662" t="str">
        <f t="shared" ca="1" si="7"/>
        <v/>
      </c>
      <c r="BO20" s="662" t="str">
        <f ca="1">IF($BB20="","",VLOOKUP(BB20,Invoer!$F$15:$AU$1999,15,FALSE))</f>
        <v/>
      </c>
      <c r="BP20" s="662" t="str">
        <f ca="1">IF($BB20="","",VLOOKUP(BB20,Invoer!$F$15:$AU$1999,24,FALSE))</f>
        <v/>
      </c>
      <c r="BQ20" s="662" t="str">
        <f ca="1">IF($BB20="","",VLOOKUP(BB20,Invoer!$F$15:$AU$1999,17,FALSE))</f>
        <v/>
      </c>
      <c r="BS20" s="73" t="e">
        <f t="shared" ca="1" si="39"/>
        <v>#VALUE!</v>
      </c>
      <c r="BT20" s="57" t="str">
        <f t="shared" ca="1" si="40"/>
        <v/>
      </c>
      <c r="BW20" s="61" t="e">
        <f ca="1">Invoer!DZ25</f>
        <v>#N/A</v>
      </c>
      <c r="BX20" s="599" t="str">
        <f t="shared" ca="1" si="8"/>
        <v/>
      </c>
      <c r="BY20" s="673" t="str">
        <f ca="1">IF($BX20="","",VLOOKUP(BX20,Invoer!$F$15:$AU$1999,2,FALSE))</f>
        <v/>
      </c>
      <c r="BZ20" s="599" t="str">
        <f t="shared" ca="1" si="9"/>
        <v/>
      </c>
      <c r="CA20" s="599" t="str">
        <f ca="1">IF($BX20="","",VLOOKUP(BX20,Invoer!$F$15:$AU$1999,5,FALSE))</f>
        <v/>
      </c>
      <c r="CB20" s="599" t="str">
        <f ca="1">IF($BX20="","",VLOOKUP(BX20,Invoer!$F$15:$AU$1999,6,FALSE))</f>
        <v/>
      </c>
      <c r="CC20" s="599" t="str">
        <f ca="1">IF($BX20="","",VLOOKUP(BX20,Invoer!$F$15:$AU$1999,9,FALSE))</f>
        <v/>
      </c>
      <c r="CD20" s="599" t="str">
        <f ca="1">IF($BX20="","",VLOOKUP(BX20,Invoer!$F$15:$AU$1999,10,FALSE))</f>
        <v/>
      </c>
      <c r="CE20" s="599" t="str">
        <f ca="1">IF($BX20="","",VLOOKUP(BX20,Invoer!$F$15:$AU$1999,11,FALSE))</f>
        <v/>
      </c>
      <c r="CF20" s="662" t="str">
        <f ca="1">IF($BX20="","",IF(ISERROR(BY20),0,VLOOKUP(BX20,Invoer!$F$15:$AU$1999,15,FALSE)))</f>
        <v/>
      </c>
      <c r="CG20" s="599" t="str">
        <f ca="1">IF($BX20="","",VLOOKUP(BX20,Invoer!$F$15:$AU$1999,19,FALSE))</f>
        <v/>
      </c>
      <c r="CH20" s="662" t="str">
        <f ca="1">IF($BX20="","",IF(ISERROR(BY20),0,VLOOKUP(BX20,Invoer!$F$15:$AU$1999,24,FALSE)))</f>
        <v/>
      </c>
      <c r="CI20" s="662" t="str">
        <f ca="1">IF($BX20="","",IF(ISERROR(BY20),0,VLOOKUP(BX20,Invoer!$F$15:$AU$1999,17,FALSE)))</f>
        <v/>
      </c>
      <c r="CJ20" s="680" t="str">
        <f t="shared" ca="1" si="34"/>
        <v/>
      </c>
      <c r="CK20" s="662" t="str">
        <f t="shared" ca="1" si="10"/>
        <v/>
      </c>
      <c r="CM20" s="56" t="str">
        <f t="shared" ca="1" si="41"/>
        <v/>
      </c>
      <c r="CQ20" s="411" t="e">
        <f ca="1">Invoer!EG25</f>
        <v>#N/A</v>
      </c>
      <c r="CR20" s="599" t="str">
        <f t="shared" ca="1" si="11"/>
        <v/>
      </c>
      <c r="CS20" s="673" t="str">
        <f ca="1">IF($CR20="","",VLOOKUP(CR20,Invoer!$F$15:$AU$1500,2,FALSE))</f>
        <v/>
      </c>
      <c r="CT20" s="599" t="str">
        <f t="shared" ca="1" si="12"/>
        <v/>
      </c>
      <c r="CU20" s="599" t="str">
        <f ca="1">IF($CR20="","",VLOOKUP(CR20,Invoer!$F$15:$AU$1500,3,FALSE))</f>
        <v/>
      </c>
      <c r="CV20" s="599" t="str">
        <f ca="1">IF($CR20="","",IF(CU20&lt;&gt;"Liq","",VLOOKUP(CR20,Invoer!$F$15:$AU$1500,4,FALSE)))</f>
        <v/>
      </c>
      <c r="CW20" s="599" t="str">
        <f ca="1">IF($CR20="","",VLOOKUP(CR20,Invoer!$F$15:$AU$1500,5,FALSE))</f>
        <v/>
      </c>
      <c r="CX20" s="599" t="str">
        <f ca="1">IF($CR20="","",VLOOKUP(CR20,Invoer!$F$15:$AU$1500,6,FALSE))</f>
        <v/>
      </c>
      <c r="CY20" s="599" t="str">
        <f ca="1">IF($CR20="","",VLOOKUP(CR20,Invoer!$F$15:$AU$1500,9,FALSE))</f>
        <v/>
      </c>
      <c r="CZ20" s="599" t="str">
        <f ca="1">IF($CR20="","",VLOOKUP(CR20,Invoer!$F$15:$AU$1500,10,FALSE))</f>
        <v/>
      </c>
      <c r="DA20" s="599" t="str">
        <f ca="1">IF($CR20="","",VLOOKUP(CR20,Invoer!$F$15:$AU$1500,11,FALSE))</f>
        <v/>
      </c>
      <c r="DB20" s="599" t="str">
        <f ca="1">IF($CR20="","",VLOOKUP(CR20,Invoer!$F$15:$BB$1500,14,FALSE))</f>
        <v/>
      </c>
      <c r="DC20" s="662" t="str">
        <f ca="1">IF($CR20="","",VLOOKUP(CR20,Invoer!$F$15:$AU$1500,15,FALSE))</f>
        <v/>
      </c>
      <c r="DD20" s="599" t="str">
        <f ca="1">IF($CR20="","",VLOOKUP(CR20,Invoer!$F$15:$AU$1500,19,FALSE))</f>
        <v/>
      </c>
      <c r="DE20" s="662" t="str">
        <f ca="1">IF($CR20="","",VLOOKUP(CR20,Invoer!$F$15:$AU$1500,20,FALSE))</f>
        <v/>
      </c>
      <c r="DF20" s="662" t="str">
        <f ca="1">IF($CR20="","",VLOOKUP(CR20,Invoer!$F$15:$AU$1500,23,FALSE))</f>
        <v/>
      </c>
      <c r="DG20" s="662" t="str">
        <f ca="1">IF($CR20="","",VLOOKUP(CR20,Invoer!$F$15:$AU$1500,17,FALSE))</f>
        <v/>
      </c>
      <c r="DH20" s="681" t="str">
        <f t="shared" ca="1" si="13"/>
        <v/>
      </c>
      <c r="DI20" s="662" t="str">
        <f t="shared" ca="1" si="42"/>
        <v/>
      </c>
      <c r="DJ20" s="190"/>
      <c r="DK20" s="411" t="str">
        <f t="shared" ca="1" si="14"/>
        <v/>
      </c>
      <c r="DO20" s="61" t="e">
        <f ca="1">IF($DN$4&lt;3,Invoer!EB25,Invoer!EA25)</f>
        <v>#N/A</v>
      </c>
      <c r="DP20" s="599" t="str">
        <f t="shared" ca="1" si="15"/>
        <v/>
      </c>
      <c r="DQ20" s="673" t="str">
        <f ca="1">IF($DP20="","",VLOOKUP(DP20,Invoer!$F$15:$AU$1999,2,FALSE))</f>
        <v/>
      </c>
      <c r="DR20" s="599" t="str">
        <f t="shared" ca="1" si="16"/>
        <v/>
      </c>
      <c r="DS20" s="599" t="str">
        <f ca="1">IF($DP20="","",VLOOKUP(DP20,Invoer!$F$15:$AU$1999,3,FALSE))</f>
        <v/>
      </c>
      <c r="DT20" s="599" t="str">
        <f ca="1">IF($DP20="","",IF(DS20&lt;&gt;"Liq","",VLOOKUP(DP20,Invoer!$F$15:$AU$1999,4,FALSE)))</f>
        <v/>
      </c>
      <c r="DU20" s="599" t="str">
        <f ca="1">IF($DP20="","",VLOOKUP(DP20,Invoer!$F$15:$AU$1999,5,FALSE))</f>
        <v/>
      </c>
      <c r="DV20" s="599" t="str">
        <f ca="1">IF($DP20="","",VLOOKUP(DP20,Invoer!$F$15:$AU$1999,6,FALSE))</f>
        <v/>
      </c>
      <c r="DW20" s="599" t="str">
        <f ca="1">IF($DP20="","",VLOOKUP(DP20,Invoer!$F$15:$AU$1999,9,FALSE))</f>
        <v/>
      </c>
      <c r="DX20" s="599" t="str">
        <f ca="1">IF($DP20="","",VLOOKUP(DP20,Invoer!$F$15:$AU$1999,10,FALSE))</f>
        <v/>
      </c>
      <c r="DY20" s="595" t="str">
        <f ca="1">IF($DP20="","",VLOOKUP(DP20,Invoer!$F$15:$AU$1999,11,FALSE))</f>
        <v/>
      </c>
      <c r="DZ20" s="662" t="str">
        <f ca="1">IF($DP20="","",IF($DN$4&gt;2,"",VLOOKUP(DP20,Invoer!CQ:CS,3,FALSE)))</f>
        <v/>
      </c>
      <c r="EA20" s="541" t="str">
        <f ca="1">IF($DP20="","",IF(ISERROR(DQ20),0,IF($DN$4&lt;3,"",VLOOKUP(DP20,Invoer!$F$15:$AU$1999,15,FALSE))))</f>
        <v/>
      </c>
      <c r="EB20" s="595" t="str">
        <f ca="1">IF($DP20="","",IF($DN$4&lt;3,"",VLOOKUP(DP20,Invoer!$F$15:$AU$1999,19,FALSE)))</f>
        <v/>
      </c>
      <c r="EC20" s="541" t="str">
        <f ca="1">IF($DP20="","",IF(ISERROR(DQ20),0,IF($DN$4&lt;3,"",VLOOKUP(DP20,Invoer!$F$15:$AU$1999,24,FALSE))))</f>
        <v/>
      </c>
      <c r="ED20" s="541" t="str">
        <f ca="1">IF($DP20="","",IF(ISERROR(DQ20),0,IF($DN$4&lt;3,"",VLOOKUP(DP20,Invoer!$F$15:$AU$1999,17,FALSE))))</f>
        <v/>
      </c>
      <c r="EH20" s="89" t="e">
        <f ca="1">Invoer!CP25</f>
        <v>#N/A</v>
      </c>
      <c r="EI20" s="599" t="str">
        <f t="shared" ca="1" si="17"/>
        <v/>
      </c>
      <c r="EJ20" s="673" t="str">
        <f ca="1">IF(EI20="","",VLOOKUP(EI20,Invoer!$F$15:$AU$1999,2,FALSE))</f>
        <v/>
      </c>
      <c r="EK20" s="599" t="str">
        <f t="shared" ca="1" si="18"/>
        <v/>
      </c>
      <c r="EL20" s="599" t="str">
        <f ca="1">IF($EI20="","",VLOOKUP(EI20,Invoer!$F$15:$AU$1999,3,FALSE))</f>
        <v/>
      </c>
      <c r="EM20" s="599" t="str">
        <f ca="1">IF($EI20="","",IF(EL20&lt;&gt;"Liq","",VLOOKUP(EI20,Invoer!$F$15:$AU$1999,4,FALSE)))</f>
        <v/>
      </c>
      <c r="EN20" s="599" t="str">
        <f ca="1">IF($EI20="","",VLOOKUP(EI20,Invoer!$F$15:$AU$1999,6,FALSE))</f>
        <v/>
      </c>
      <c r="EO20" s="599" t="str">
        <f ca="1">IF(EI20="","",VLOOKUP(EI20,Invoer!$F$15:$AU$1999,9,FALSE))</f>
        <v/>
      </c>
      <c r="EP20" s="599" t="str">
        <f ca="1">IF(EI20="","",VLOOKUP(EI20,Invoer!$F$15:$AU$1999,10,FALSE))</f>
        <v/>
      </c>
      <c r="EQ20" s="599" t="str">
        <f ca="1">IF(EI20="","",VLOOKUP(EI20,Invoer!$F$15:$AU$1999,11,FALSE))</f>
        <v/>
      </c>
      <c r="ER20" s="662" t="str">
        <f ca="1">IF(EI20="","",VLOOKUP(EI20,Invoer!CQ:CS,3,FALSE))</f>
        <v/>
      </c>
      <c r="ES20" s="662" t="str">
        <f t="shared" ca="1" si="19"/>
        <v/>
      </c>
      <c r="ET20" s="513" t="str">
        <f t="shared" ca="1" si="20"/>
        <v/>
      </c>
      <c r="EU20" s="112" t="str">
        <f t="shared" ca="1" si="21"/>
        <v/>
      </c>
      <c r="EV20" s="83" t="s">
        <v>160</v>
      </c>
      <c r="EW20" s="682" t="str">
        <f t="shared" ca="1" si="22"/>
        <v/>
      </c>
      <c r="EX20" s="662" t="str">
        <f t="shared" ca="1" si="23"/>
        <v/>
      </c>
      <c r="EY20"/>
      <c r="EZ20" s="56" t="e">
        <f t="shared" ca="1" si="35"/>
        <v>#VALUE!</v>
      </c>
      <c r="FA20" s="56" t="e">
        <f t="shared" ca="1" si="36"/>
        <v>#VALUE!</v>
      </c>
      <c r="FE20"/>
      <c r="FI20"/>
      <c r="FJ20"/>
    </row>
    <row r="21" spans="1:166" ht="12" customHeight="1" x14ac:dyDescent="0.2">
      <c r="A21"/>
      <c r="B21"/>
      <c r="C21"/>
      <c r="E21"/>
      <c r="F21" s="125"/>
      <c r="G21" s="89" t="e">
        <f ca="1">Invoer!DU26</f>
        <v>#N/A</v>
      </c>
      <c r="H21" s="599" t="str">
        <f t="shared" ca="1" si="24"/>
        <v/>
      </c>
      <c r="I21" s="673" t="str">
        <f ca="1">IF($H21="","",VLOOKUP(H21,Invoer!$F$15:$AU$1500,2,FALSE))</f>
        <v/>
      </c>
      <c r="J21" s="599" t="str">
        <f t="shared" ca="1" si="25"/>
        <v/>
      </c>
      <c r="K21" s="599" t="str">
        <f ca="1">IF($H21="","",VLOOKUP(H21,Invoer!$F$15:$AU$1500,3,FALSE))</f>
        <v/>
      </c>
      <c r="L21" s="599" t="str">
        <f ca="1">IF($H21="","",IF(K21&lt;&gt;"Liq","",VLOOKUP(H21,Invoer!$F$15:$AU$1500,4,FALSE)))</f>
        <v/>
      </c>
      <c r="M21" s="599" t="str">
        <f ca="1">IF($H21="","",VLOOKUP(H21,Invoer!$F$15:$AU$1500,5,FALSE))</f>
        <v/>
      </c>
      <c r="N21" s="599" t="str">
        <f ca="1">IF($H21="","",VLOOKUP(H21,Invoer!$F$15:$AU$1500,6,FALSE))</f>
        <v/>
      </c>
      <c r="O21" s="599" t="str">
        <f ca="1">IF($H21="","",VLOOKUP(H21,Invoer!$F$15:$AU$1500,9,FALSE))</f>
        <v/>
      </c>
      <c r="P21" s="599" t="str">
        <f ca="1">IF($H21="","",VLOOKUP(H21,Invoer!$F$15:$AU$1500,10,FALSE))</f>
        <v/>
      </c>
      <c r="Q21" s="599" t="str">
        <f ca="1">IF($H21="","",VLOOKUP(H21,Invoer!$F$15:$BB$1500,14,FALSE))</f>
        <v/>
      </c>
      <c r="R21" s="662" t="str">
        <f ca="1">IF($H21="","",IF(J21&gt;$K$8,"",VLOOKUP(H21,Invoer!$F$15:$AU$1500,15,FALSE)))</f>
        <v/>
      </c>
      <c r="S21" s="599" t="str">
        <f ca="1">IF($H21="","",VLOOKUP(H21,Invoer!$F$15:$AU$1500,19,FALSE))</f>
        <v/>
      </c>
      <c r="T21" s="662" t="str">
        <f ca="1">IF($H21="","",IF(J21&gt;$K$8,"",VLOOKUP(H21,Invoer!$F$15:$AU$1500,20,FALSE)))</f>
        <v/>
      </c>
      <c r="U21" s="662" t="str">
        <f ca="1">IF($H21="","",IF(J21&gt;$K$8,"",VLOOKUP(H21,Invoer!$F$15:$AU$1500,23,FALSE)))</f>
        <v/>
      </c>
      <c r="V21" s="662" t="str">
        <f ca="1">IF($H21="","",IF(J21&gt;$K$8,"",VLOOKUP(H21,Invoer!$F$15:$AU$1500,17,FALSE)))</f>
        <v/>
      </c>
      <c r="X21" s="674">
        <v>10</v>
      </c>
      <c r="Y21" s="675">
        <f t="shared" ca="1" si="26"/>
        <v>0</v>
      </c>
      <c r="Z21" s="675">
        <f t="shared" ca="1" si="37"/>
        <v>-1562.8595041322312</v>
      </c>
      <c r="AC21" s="435">
        <f>IF($AC$7&lt;3,Invoer!DR26,IF($AC$7=3,Invoer!BT26,"x"))</f>
        <v>15</v>
      </c>
      <c r="AD21" s="599">
        <f t="shared" si="27"/>
        <v>15</v>
      </c>
      <c r="AE21" s="673">
        <f>IF($AD21="","",VLOOKUP(AD21,Invoer!$F$15:$AU$1999,2,FALSE))</f>
        <v>42051</v>
      </c>
      <c r="AF21" s="599">
        <f t="shared" si="28"/>
        <v>2</v>
      </c>
      <c r="AG21" s="599" t="str">
        <f>IF($AD21="","",VLOOKUP(AD21,Invoer!$F$15:$AU$1999,3,FALSE))</f>
        <v>Ink</v>
      </c>
      <c r="AH21" s="599" t="str">
        <f>IF($AD21="","",IF(AG21&lt;&gt;"Liq","",VLOOKUP(AD21,Invoer!$F$15:$AU$1999,4,FALSE)))</f>
        <v/>
      </c>
      <c r="AI21" s="677">
        <f>IF($AD21="","",VLOOKUP(AD21,Invoer!$F$15:$AU$1999,5,FALSE))</f>
        <v>0</v>
      </c>
      <c r="AJ21" s="599" t="str">
        <f>IF($AD21="","",VLOOKUP(AD21,Invoer!$F$15:$AU$1999,6,FALSE))</f>
        <v>kosten pc update</v>
      </c>
      <c r="AK21" s="599" t="str">
        <f>IF($AD21="","",VLOOKUP(AD21,Invoer!$F$15:$AU$1999,9,FALSE))</f>
        <v>gerson</v>
      </c>
      <c r="AL21" s="599">
        <f>IF($AD21="","",VLOOKUP(AD21,Invoer!$F$15:$AU$1999,10,FALSE))</f>
        <v>0</v>
      </c>
      <c r="AM21" s="599" t="str">
        <f>IF($AD21="","",VLOOKUP(AD21,Invoer!$F$15:$BB$1999,14,FALSE))</f>
        <v>C</v>
      </c>
      <c r="AN21" s="599" t="str">
        <f>IF($AD21="","",VLOOKUP(AD21,Invoer!$F$15:$AU$1999,11,FALSE))</f>
        <v>437 Kosten automatisering</v>
      </c>
      <c r="AO21" s="662">
        <f>IF($AD21="","",VLOOKUP(AD21,Invoer!$F$15:$AU$1999,15,FALSE))</f>
        <v>145</v>
      </c>
      <c r="AP21" s="599">
        <f>IF($AD21="","",VLOOKUP(AD21,Invoer!$F$15:$AU$1999,19,FALSE))</f>
        <v>0.21</v>
      </c>
      <c r="AQ21" s="662">
        <f>IF($AD21="","",VLOOKUP(AD21,Invoer!$F$15:$AU$1999,24,FALSE))</f>
        <v>25.165289256198349</v>
      </c>
      <c r="AR21" s="662">
        <f>IF($AD21="","",VLOOKUP(AD21,Invoer!$F$15:$AU$1999,17,FALSE))</f>
        <v>119.83471074380165</v>
      </c>
      <c r="AS21" s="678" t="str">
        <f t="shared" si="38"/>
        <v>Σ</v>
      </c>
      <c r="AT21" s="676">
        <f t="shared" si="5"/>
        <v>119.83471074380165</v>
      </c>
      <c r="AU21" s="77">
        <f t="shared" si="6"/>
        <v>119.83471074380165</v>
      </c>
      <c r="AW21" s="57"/>
      <c r="AX21" s="57"/>
      <c r="AY21" s="208"/>
      <c r="AZ21" s="847"/>
      <c r="BA21" s="83" t="e">
        <f ca="1">Invoer!DW26</f>
        <v>#N/A</v>
      </c>
      <c r="BB21" s="599" t="str">
        <f t="shared" ca="1" si="29"/>
        <v/>
      </c>
      <c r="BC21" s="673" t="str">
        <f ca="1">IF($BB21="","",VLOOKUP(BB21,Invoer!$F$15:$AU$1999,2,FALSE))</f>
        <v/>
      </c>
      <c r="BD21" s="599" t="str">
        <f t="shared" ca="1" si="30"/>
        <v/>
      </c>
      <c r="BE21" s="599" t="str">
        <f ca="1">IF($BB21="","",VLOOKUP(BB21,Invoer!$F$15:$AU$1999,5,FALSE))</f>
        <v/>
      </c>
      <c r="BF21" s="599" t="str">
        <f ca="1">IF($BB21="","",VLOOKUP(BB21,Invoer!$F$15:$AU$1999,6,FALSE))</f>
        <v/>
      </c>
      <c r="BG21" s="599" t="str">
        <f ca="1">IF($BB21="","",VLOOKUP(BB21,Invoer!$F$15:$AU$1999,9,FALSE))</f>
        <v/>
      </c>
      <c r="BH21" s="599" t="str">
        <f ca="1">IF($BB21="","",VLOOKUP(BB21,Invoer!$F$15:$AU$1999,10,FALSE))</f>
        <v/>
      </c>
      <c r="BI21" s="599" t="str">
        <f ca="1">IF($BB21="","",VLOOKUP(BB21,Invoer!$F$15:$BB$1999,14,FALSE))</f>
        <v/>
      </c>
      <c r="BJ21" s="599" t="str">
        <f ca="1">IF($BB21="","",VLOOKUP(BB21,Invoer!$F$15:$AU$1999,11,FALSE))</f>
        <v/>
      </c>
      <c r="BK21" s="662" t="str">
        <f t="shared" ca="1" si="31"/>
        <v/>
      </c>
      <c r="BL21" s="662" t="str">
        <f t="shared" ca="1" si="32"/>
        <v/>
      </c>
      <c r="BM21" s="679" t="str">
        <f t="shared" ca="1" si="33"/>
        <v/>
      </c>
      <c r="BN21" s="662" t="str">
        <f t="shared" ca="1" si="7"/>
        <v/>
      </c>
      <c r="BO21" s="662" t="str">
        <f ca="1">IF($BB21="","",VLOOKUP(BB21,Invoer!$F$15:$AU$1999,15,FALSE))</f>
        <v/>
      </c>
      <c r="BP21" s="662" t="str">
        <f ca="1">IF($BB21="","",VLOOKUP(BB21,Invoer!$F$15:$AU$1999,24,FALSE))</f>
        <v/>
      </c>
      <c r="BQ21" s="662" t="str">
        <f ca="1">IF($BB21="","",VLOOKUP(BB21,Invoer!$F$15:$AU$1999,17,FALSE))</f>
        <v/>
      </c>
      <c r="BS21" s="73" t="e">
        <f t="shared" ca="1" si="39"/>
        <v>#VALUE!</v>
      </c>
      <c r="BT21" s="57" t="str">
        <f t="shared" ca="1" si="40"/>
        <v/>
      </c>
      <c r="BW21" s="61" t="e">
        <f ca="1">Invoer!DZ26</f>
        <v>#N/A</v>
      </c>
      <c r="BX21" s="599" t="str">
        <f t="shared" ca="1" si="8"/>
        <v/>
      </c>
      <c r="BY21" s="673" t="str">
        <f ca="1">IF($BX21="","",VLOOKUP(BX21,Invoer!$F$15:$AU$1999,2,FALSE))</f>
        <v/>
      </c>
      <c r="BZ21" s="599" t="str">
        <f t="shared" ca="1" si="9"/>
        <v/>
      </c>
      <c r="CA21" s="599" t="str">
        <f ca="1">IF($BX21="","",VLOOKUP(BX21,Invoer!$F$15:$AU$1999,5,FALSE))</f>
        <v/>
      </c>
      <c r="CB21" s="599" t="str">
        <f ca="1">IF($BX21="","",VLOOKUP(BX21,Invoer!$F$15:$AU$1999,6,FALSE))</f>
        <v/>
      </c>
      <c r="CC21" s="599" t="str">
        <f ca="1">IF($BX21="","",VLOOKUP(BX21,Invoer!$F$15:$AU$1999,9,FALSE))</f>
        <v/>
      </c>
      <c r="CD21" s="599" t="str">
        <f ca="1">IF($BX21="","",VLOOKUP(BX21,Invoer!$F$15:$AU$1999,10,FALSE))</f>
        <v/>
      </c>
      <c r="CE21" s="599" t="str">
        <f ca="1">IF($BX21="","",VLOOKUP(BX21,Invoer!$F$15:$AU$1999,11,FALSE))</f>
        <v/>
      </c>
      <c r="CF21" s="662" t="str">
        <f ca="1">IF($BX21="","",IF(ISERROR(BY21),0,VLOOKUP(BX21,Invoer!$F$15:$AU$1999,15,FALSE)))</f>
        <v/>
      </c>
      <c r="CG21" s="599" t="str">
        <f ca="1">IF($BX21="","",VLOOKUP(BX21,Invoer!$F$15:$AU$1999,19,FALSE))</f>
        <v/>
      </c>
      <c r="CH21" s="662" t="str">
        <f ca="1">IF($BX21="","",IF(ISERROR(BY21),0,VLOOKUP(BX21,Invoer!$F$15:$AU$1999,24,FALSE)))</f>
        <v/>
      </c>
      <c r="CI21" s="662" t="str">
        <f ca="1">IF($BX21="","",IF(ISERROR(BY21),0,VLOOKUP(BX21,Invoer!$F$15:$AU$1999,17,FALSE)))</f>
        <v/>
      </c>
      <c r="CJ21" s="680" t="str">
        <f t="shared" ca="1" si="34"/>
        <v/>
      </c>
      <c r="CK21" s="662" t="str">
        <f t="shared" ca="1" si="10"/>
        <v/>
      </c>
      <c r="CM21" s="56" t="str">
        <f t="shared" ca="1" si="41"/>
        <v/>
      </c>
      <c r="CQ21" s="411" t="e">
        <f ca="1">Invoer!EG26</f>
        <v>#N/A</v>
      </c>
      <c r="CR21" s="599" t="str">
        <f t="shared" ca="1" si="11"/>
        <v/>
      </c>
      <c r="CS21" s="673" t="str">
        <f ca="1">IF($CR21="","",VLOOKUP(CR21,Invoer!$F$15:$AU$1500,2,FALSE))</f>
        <v/>
      </c>
      <c r="CT21" s="599" t="str">
        <f t="shared" ca="1" si="12"/>
        <v/>
      </c>
      <c r="CU21" s="599" t="str">
        <f ca="1">IF($CR21="","",VLOOKUP(CR21,Invoer!$F$15:$AU$1500,3,FALSE))</f>
        <v/>
      </c>
      <c r="CV21" s="599" t="str">
        <f ca="1">IF($CR21="","",IF(CU21&lt;&gt;"Liq","",VLOOKUP(CR21,Invoer!$F$15:$AU$1500,4,FALSE)))</f>
        <v/>
      </c>
      <c r="CW21" s="599" t="str">
        <f ca="1">IF($CR21="","",VLOOKUP(CR21,Invoer!$F$15:$AU$1500,5,FALSE))</f>
        <v/>
      </c>
      <c r="CX21" s="599" t="str">
        <f ca="1">IF($CR21="","",VLOOKUP(CR21,Invoer!$F$15:$AU$1500,6,FALSE))</f>
        <v/>
      </c>
      <c r="CY21" s="599" t="str">
        <f ca="1">IF($CR21="","",VLOOKUP(CR21,Invoer!$F$15:$AU$1500,9,FALSE))</f>
        <v/>
      </c>
      <c r="CZ21" s="599" t="str">
        <f ca="1">IF($CR21="","",VLOOKUP(CR21,Invoer!$F$15:$AU$1500,10,FALSE))</f>
        <v/>
      </c>
      <c r="DA21" s="599" t="str">
        <f ca="1">IF($CR21="","",VLOOKUP(CR21,Invoer!$F$15:$AU$1500,11,FALSE))</f>
        <v/>
      </c>
      <c r="DB21" s="599" t="str">
        <f ca="1">IF($CR21="","",VLOOKUP(CR21,Invoer!$F$15:$BB$1500,14,FALSE))</f>
        <v/>
      </c>
      <c r="DC21" s="662" t="str">
        <f ca="1">IF($CR21="","",VLOOKUP(CR21,Invoer!$F$15:$AU$1500,15,FALSE))</f>
        <v/>
      </c>
      <c r="DD21" s="599" t="str">
        <f ca="1">IF($CR21="","",VLOOKUP(CR21,Invoer!$F$15:$AU$1500,19,FALSE))</f>
        <v/>
      </c>
      <c r="DE21" s="662" t="str">
        <f ca="1">IF($CR21="","",VLOOKUP(CR21,Invoer!$F$15:$AU$1500,20,FALSE))</f>
        <v/>
      </c>
      <c r="DF21" s="662" t="str">
        <f ca="1">IF($CR21="","",VLOOKUP(CR21,Invoer!$F$15:$AU$1500,23,FALSE))</f>
        <v/>
      </c>
      <c r="DG21" s="662" t="str">
        <f ca="1">IF($CR21="","",VLOOKUP(CR21,Invoer!$F$15:$AU$1500,17,FALSE))</f>
        <v/>
      </c>
      <c r="DH21" s="681" t="str">
        <f t="shared" ca="1" si="13"/>
        <v/>
      </c>
      <c r="DI21" s="662" t="str">
        <f t="shared" ca="1" si="42"/>
        <v/>
      </c>
      <c r="DJ21" s="190"/>
      <c r="DK21" s="411" t="str">
        <f t="shared" ca="1" si="14"/>
        <v/>
      </c>
      <c r="DO21" s="61" t="e">
        <f ca="1">IF($DN$4&lt;3,Invoer!EB26,Invoer!EA26)</f>
        <v>#N/A</v>
      </c>
      <c r="DP21" s="599" t="str">
        <f t="shared" ca="1" si="15"/>
        <v/>
      </c>
      <c r="DQ21" s="673" t="str">
        <f ca="1">IF($DP21="","",VLOOKUP(DP21,Invoer!$F$15:$AU$1999,2,FALSE))</f>
        <v/>
      </c>
      <c r="DR21" s="599" t="str">
        <f t="shared" ca="1" si="16"/>
        <v/>
      </c>
      <c r="DS21" s="599" t="str">
        <f ca="1">IF($DP21="","",VLOOKUP(DP21,Invoer!$F$15:$AU$1999,3,FALSE))</f>
        <v/>
      </c>
      <c r="DT21" s="599" t="str">
        <f ca="1">IF($DP21="","",IF(DS21&lt;&gt;"Liq","",VLOOKUP(DP21,Invoer!$F$15:$AU$1999,4,FALSE)))</f>
        <v/>
      </c>
      <c r="DU21" s="599" t="str">
        <f ca="1">IF($DP21="","",VLOOKUP(DP21,Invoer!$F$15:$AU$1999,5,FALSE))</f>
        <v/>
      </c>
      <c r="DV21" s="599" t="str">
        <f ca="1">IF($DP21="","",VLOOKUP(DP21,Invoer!$F$15:$AU$1999,6,FALSE))</f>
        <v/>
      </c>
      <c r="DW21" s="599" t="str">
        <f ca="1">IF($DP21="","",VLOOKUP(DP21,Invoer!$F$15:$AU$1999,9,FALSE))</f>
        <v/>
      </c>
      <c r="DX21" s="599" t="str">
        <f ca="1">IF($DP21="","",VLOOKUP(DP21,Invoer!$F$15:$AU$1999,10,FALSE))</f>
        <v/>
      </c>
      <c r="DY21" s="595" t="str">
        <f ca="1">IF($DP21="","",VLOOKUP(DP21,Invoer!$F$15:$AU$1999,11,FALSE))</f>
        <v/>
      </c>
      <c r="DZ21" s="662" t="str">
        <f ca="1">IF($DP21="","",IF($DN$4&gt;2,"",VLOOKUP(DP21,Invoer!CQ:CS,3,FALSE)))</f>
        <v/>
      </c>
      <c r="EA21" s="541" t="str">
        <f ca="1">IF($DP21="","",IF(ISERROR(DQ21),0,IF($DN$4&lt;3,"",VLOOKUP(DP21,Invoer!$F$15:$AU$1999,15,FALSE))))</f>
        <v/>
      </c>
      <c r="EB21" s="595" t="str">
        <f ca="1">IF($DP21="","",IF($DN$4&lt;3,"",VLOOKUP(DP21,Invoer!$F$15:$AU$1999,19,FALSE)))</f>
        <v/>
      </c>
      <c r="EC21" s="541" t="str">
        <f ca="1">IF($DP21="","",IF(ISERROR(DQ21),0,IF($DN$4&lt;3,"",VLOOKUP(DP21,Invoer!$F$15:$AU$1999,24,FALSE))))</f>
        <v/>
      </c>
      <c r="ED21" s="541" t="str">
        <f ca="1">IF($DP21="","",IF(ISERROR(DQ21),0,IF($DN$4&lt;3,"",VLOOKUP(DP21,Invoer!$F$15:$AU$1999,17,FALSE))))</f>
        <v/>
      </c>
      <c r="EH21" s="89" t="e">
        <f ca="1">Invoer!CP26</f>
        <v>#N/A</v>
      </c>
      <c r="EI21" s="599" t="str">
        <f t="shared" ca="1" si="17"/>
        <v/>
      </c>
      <c r="EJ21" s="673" t="str">
        <f ca="1">IF(EI21="","",VLOOKUP(EI21,Invoer!$F$15:$AU$1999,2,FALSE))</f>
        <v/>
      </c>
      <c r="EK21" s="599" t="str">
        <f t="shared" ca="1" si="18"/>
        <v/>
      </c>
      <c r="EL21" s="599" t="str">
        <f ca="1">IF($EI21="","",VLOOKUP(EI21,Invoer!$F$15:$AU$1999,3,FALSE))</f>
        <v/>
      </c>
      <c r="EM21" s="599" t="str">
        <f ca="1">IF($EI21="","",IF(EL21&lt;&gt;"Liq","",VLOOKUP(EI21,Invoer!$F$15:$AU$1999,4,FALSE)))</f>
        <v/>
      </c>
      <c r="EN21" s="599" t="str">
        <f ca="1">IF($EI21="","",VLOOKUP(EI21,Invoer!$F$15:$AU$1999,6,FALSE))</f>
        <v/>
      </c>
      <c r="EO21" s="599" t="str">
        <f ca="1">IF(EI21="","",VLOOKUP(EI21,Invoer!$F$15:$AU$1999,9,FALSE))</f>
        <v/>
      </c>
      <c r="EP21" s="599" t="str">
        <f ca="1">IF(EI21="","",VLOOKUP(EI21,Invoer!$F$15:$AU$1999,10,FALSE))</f>
        <v/>
      </c>
      <c r="EQ21" s="599" t="str">
        <f ca="1">IF(EI21="","",VLOOKUP(EI21,Invoer!$F$15:$AU$1999,11,FALSE))</f>
        <v/>
      </c>
      <c r="ER21" s="662" t="str">
        <f ca="1">IF(EI21="","",VLOOKUP(EI21,Invoer!CQ:CS,3,FALSE))</f>
        <v/>
      </c>
      <c r="ES21" s="662" t="str">
        <f t="shared" ca="1" si="19"/>
        <v/>
      </c>
      <c r="ET21" s="513" t="str">
        <f t="shared" ca="1" si="20"/>
        <v/>
      </c>
      <c r="EU21" s="112" t="str">
        <f t="shared" ca="1" si="21"/>
        <v/>
      </c>
      <c r="EV21" s="83" t="s">
        <v>160</v>
      </c>
      <c r="EW21" s="682" t="str">
        <f t="shared" ca="1" si="22"/>
        <v/>
      </c>
      <c r="EX21" s="662" t="str">
        <f t="shared" ca="1" si="23"/>
        <v/>
      </c>
      <c r="EY21"/>
      <c r="EZ21" s="56" t="e">
        <f t="shared" ca="1" si="35"/>
        <v>#VALUE!</v>
      </c>
      <c r="FA21" s="56" t="e">
        <f t="shared" ca="1" si="36"/>
        <v>#VALUE!</v>
      </c>
      <c r="FE21"/>
      <c r="FI21"/>
      <c r="FJ21"/>
    </row>
    <row r="22" spans="1:166" ht="12" customHeight="1" x14ac:dyDescent="0.2">
      <c r="A22"/>
      <c r="B22"/>
      <c r="C22"/>
      <c r="E22"/>
      <c r="F22" s="125"/>
      <c r="G22" s="89" t="e">
        <f ca="1">Invoer!DU27</f>
        <v>#N/A</v>
      </c>
      <c r="H22" s="599" t="str">
        <f t="shared" ca="1" si="24"/>
        <v/>
      </c>
      <c r="I22" s="673" t="str">
        <f ca="1">IF($H22="","",VLOOKUP(H22,Invoer!$F$15:$AU$1500,2,FALSE))</f>
        <v/>
      </c>
      <c r="J22" s="599" t="str">
        <f t="shared" ca="1" si="25"/>
        <v/>
      </c>
      <c r="K22" s="599" t="str">
        <f ca="1">IF($H22="","",VLOOKUP(H22,Invoer!$F$15:$AU$1500,3,FALSE))</f>
        <v/>
      </c>
      <c r="L22" s="599" t="str">
        <f ca="1">IF($H22="","",IF(K22&lt;&gt;"Liq","",VLOOKUP(H22,Invoer!$F$15:$AU$1500,4,FALSE)))</f>
        <v/>
      </c>
      <c r="M22" s="599" t="str">
        <f ca="1">IF($H22="","",VLOOKUP(H22,Invoer!$F$15:$AU$1500,5,FALSE))</f>
        <v/>
      </c>
      <c r="N22" s="599" t="str">
        <f ca="1">IF($H22="","",VLOOKUP(H22,Invoer!$F$15:$AU$1500,6,FALSE))</f>
        <v/>
      </c>
      <c r="O22" s="599" t="str">
        <f ca="1">IF($H22="","",VLOOKUP(H22,Invoer!$F$15:$AU$1500,9,FALSE))</f>
        <v/>
      </c>
      <c r="P22" s="599" t="str">
        <f ca="1">IF($H22="","",VLOOKUP(H22,Invoer!$F$15:$AU$1500,10,FALSE))</f>
        <v/>
      </c>
      <c r="Q22" s="599" t="str">
        <f ca="1">IF($H22="","",VLOOKUP(H22,Invoer!$F$15:$BB$1500,14,FALSE))</f>
        <v/>
      </c>
      <c r="R22" s="662" t="str">
        <f ca="1">IF($H22="","",IF(J22&gt;$K$8,"",VLOOKUP(H22,Invoer!$F$15:$AU$1500,15,FALSE)))</f>
        <v/>
      </c>
      <c r="S22" s="599" t="str">
        <f ca="1">IF($H22="","",VLOOKUP(H22,Invoer!$F$15:$AU$1500,19,FALSE))</f>
        <v/>
      </c>
      <c r="T22" s="662" t="str">
        <f ca="1">IF($H22="","",IF(J22&gt;$K$8,"",VLOOKUP(H22,Invoer!$F$15:$AU$1500,20,FALSE)))</f>
        <v/>
      </c>
      <c r="U22" s="662" t="str">
        <f ca="1">IF($H22="","",IF(J22&gt;$K$8,"",VLOOKUP(H22,Invoer!$F$15:$AU$1500,23,FALSE)))</f>
        <v/>
      </c>
      <c r="V22" s="662" t="str">
        <f ca="1">IF($H22="","",IF(J22&gt;$K$8,"",VLOOKUP(H22,Invoer!$F$15:$AU$1500,17,FALSE)))</f>
        <v/>
      </c>
      <c r="X22" s="674">
        <v>11</v>
      </c>
      <c r="Y22" s="675">
        <f t="shared" ca="1" si="26"/>
        <v>0</v>
      </c>
      <c r="Z22" s="675">
        <f t="shared" ca="1" si="37"/>
        <v>-1562.8595041322312</v>
      </c>
      <c r="AC22" s="435">
        <f>IF($AC$7&lt;3,Invoer!DR27,IF($AC$7=3,Invoer!BT27,"x"))</f>
        <v>4</v>
      </c>
      <c r="AD22" s="595">
        <f t="shared" si="27"/>
        <v>4</v>
      </c>
      <c r="AE22" s="673">
        <f>IF($AD22="","",VLOOKUP(AD22,Invoer!$F$15:$AU$1999,2,FALSE))</f>
        <v>42006</v>
      </c>
      <c r="AF22" s="599">
        <f t="shared" si="28"/>
        <v>1</v>
      </c>
      <c r="AG22" s="599" t="str">
        <f>IF($AD22="","",VLOOKUP(AD22,Invoer!$F$15:$AU$1999,3,FALSE))</f>
        <v>Liq</v>
      </c>
      <c r="AH22" s="599" t="str">
        <f>IF($AD22="","",IF(AG22&lt;&gt;"Liq","",VLOOKUP(AD22,Invoer!$F$15:$AU$1999,4,FALSE)))</f>
        <v>180 Rabobank</v>
      </c>
      <c r="AI22" s="677">
        <f>IF($AD22="","",VLOOKUP(AD22,Invoer!$F$15:$AU$1999,5,FALSE))</f>
        <v>315</v>
      </c>
      <c r="AJ22" s="599" t="str">
        <f>IF($AD22="","",VLOOKUP(AD22,Invoer!$F$15:$AU$1999,6,FALSE))</f>
        <v>bankkosten q4</v>
      </c>
      <c r="AK22" s="599" t="str">
        <f>IF($AD22="","",VLOOKUP(AD22,Invoer!$F$15:$AU$1999,9,FALSE))</f>
        <v>rabo</v>
      </c>
      <c r="AL22" s="599">
        <f>IF($AD22="","",VLOOKUP(AD22,Invoer!$F$15:$AU$1999,10,FALSE))</f>
        <v>0</v>
      </c>
      <c r="AM22" s="599" t="str">
        <f>IF($AD22="","",VLOOKUP(AD22,Invoer!$F$15:$BB$1999,14,FALSE))</f>
        <v/>
      </c>
      <c r="AN22" s="599" t="str">
        <f>IF($AD22="","",VLOOKUP(AD22,Invoer!$F$15:$AU$1999,11,FALSE))</f>
        <v>443 Publiciteit en advert.</v>
      </c>
      <c r="AO22" s="662">
        <f>IF($AD22="","",VLOOKUP(AD22,Invoer!$F$15:$AU$1999,15,FALSE))</f>
        <v>18</v>
      </c>
      <c r="AP22" s="599">
        <f>IF($AD22="","",VLOOKUP(AD22,Invoer!$F$15:$AU$1999,19,FALSE))</f>
        <v>0.21</v>
      </c>
      <c r="AQ22" s="662">
        <f>IF($AD22="","",VLOOKUP(AD22,Invoer!$F$15:$AU$1999,24,FALSE))</f>
        <v>3.1239669421487606</v>
      </c>
      <c r="AR22" s="662">
        <f>IF($AD22="","",VLOOKUP(AD22,Invoer!$F$15:$AU$1999,17,FALSE))</f>
        <v>14.87603305785124</v>
      </c>
      <c r="AS22" s="678" t="str">
        <f t="shared" si="38"/>
        <v>Σ</v>
      </c>
      <c r="AT22" s="676">
        <f t="shared" si="5"/>
        <v>14.87603305785124</v>
      </c>
      <c r="AU22" s="77">
        <f t="shared" si="6"/>
        <v>14.87603305785124</v>
      </c>
      <c r="AW22" s="57"/>
      <c r="AX22" s="57"/>
      <c r="AY22" s="208"/>
      <c r="AZ22" s="847"/>
      <c r="BA22" s="83" t="e">
        <f ca="1">Invoer!DW27</f>
        <v>#N/A</v>
      </c>
      <c r="BB22" s="595" t="str">
        <f t="shared" ca="1" si="29"/>
        <v/>
      </c>
      <c r="BC22" s="673" t="str">
        <f ca="1">IF($BB22="","",VLOOKUP(BB22,Invoer!$F$15:$AU$1999,2,FALSE))</f>
        <v/>
      </c>
      <c r="BD22" s="599" t="str">
        <f t="shared" ca="1" si="30"/>
        <v/>
      </c>
      <c r="BE22" s="599" t="str">
        <f ca="1">IF($BB22="","",VLOOKUP(BB22,Invoer!$F$15:$AU$1999,5,FALSE))</f>
        <v/>
      </c>
      <c r="BF22" s="599" t="str">
        <f ca="1">IF($BB22="","",VLOOKUP(BB22,Invoer!$F$15:$AU$1999,6,FALSE))</f>
        <v/>
      </c>
      <c r="BG22" s="599" t="str">
        <f ca="1">IF($BB22="","",VLOOKUP(BB22,Invoer!$F$15:$AU$1999,9,FALSE))</f>
        <v/>
      </c>
      <c r="BH22" s="599" t="str">
        <f ca="1">IF($BB22="","",VLOOKUP(BB22,Invoer!$F$15:$AU$1999,10,FALSE))</f>
        <v/>
      </c>
      <c r="BI22" s="599" t="str">
        <f ca="1">IF($BB22="","",VLOOKUP(BB22,Invoer!$F$15:$BB$1999,14,FALSE))</f>
        <v/>
      </c>
      <c r="BJ22" s="599" t="str">
        <f ca="1">IF($BB22="","",VLOOKUP(BB22,Invoer!$F$15:$AU$1999,11,FALSE))</f>
        <v/>
      </c>
      <c r="BK22" s="662" t="str">
        <f t="shared" ca="1" si="31"/>
        <v/>
      </c>
      <c r="BL22" s="662" t="str">
        <f t="shared" ca="1" si="32"/>
        <v/>
      </c>
      <c r="BM22" s="679" t="str">
        <f t="shared" ca="1" si="33"/>
        <v/>
      </c>
      <c r="BN22" s="662" t="str">
        <f t="shared" ca="1" si="7"/>
        <v/>
      </c>
      <c r="BO22" s="662" t="str">
        <f ca="1">IF($BB22="","",VLOOKUP(BB22,Invoer!$F$15:$AU$1999,15,FALSE))</f>
        <v/>
      </c>
      <c r="BP22" s="662" t="str">
        <f ca="1">IF($BB22="","",VLOOKUP(BB22,Invoer!$F$15:$AU$1999,24,FALSE))</f>
        <v/>
      </c>
      <c r="BQ22" s="662" t="str">
        <f ca="1">IF($BB22="","",VLOOKUP(BB22,Invoer!$F$15:$AU$1999,17,FALSE))</f>
        <v/>
      </c>
      <c r="BS22" s="73" t="e">
        <f t="shared" ca="1" si="39"/>
        <v>#VALUE!</v>
      </c>
      <c r="BT22" s="57" t="str">
        <f t="shared" ca="1" si="40"/>
        <v/>
      </c>
      <c r="BW22" s="61" t="e">
        <f ca="1">Invoer!DZ27</f>
        <v>#N/A</v>
      </c>
      <c r="BX22" s="595" t="str">
        <f t="shared" ca="1" si="8"/>
        <v/>
      </c>
      <c r="BY22" s="673" t="str">
        <f ca="1">IF($BX22="","",VLOOKUP(BX22,Invoer!$F$15:$AU$1999,2,FALSE))</f>
        <v/>
      </c>
      <c r="BZ22" s="599" t="str">
        <f t="shared" ca="1" si="9"/>
        <v/>
      </c>
      <c r="CA22" s="599" t="str">
        <f ca="1">IF($BX22="","",VLOOKUP(BX22,Invoer!$F$15:$AU$1999,5,FALSE))</f>
        <v/>
      </c>
      <c r="CB22" s="599" t="str">
        <f ca="1">IF($BX22="","",VLOOKUP(BX22,Invoer!$F$15:$AU$1999,6,FALSE))</f>
        <v/>
      </c>
      <c r="CC22" s="599" t="str">
        <f ca="1">IF($BX22="","",VLOOKUP(BX22,Invoer!$F$15:$AU$1999,9,FALSE))</f>
        <v/>
      </c>
      <c r="CD22" s="599" t="str">
        <f ca="1">IF($BX22="","",VLOOKUP(BX22,Invoer!$F$15:$AU$1999,10,FALSE))</f>
        <v/>
      </c>
      <c r="CE22" s="599" t="str">
        <f ca="1">IF($BX22="","",VLOOKUP(BX22,Invoer!$F$15:$AU$1999,11,FALSE))</f>
        <v/>
      </c>
      <c r="CF22" s="662" t="str">
        <f ca="1">IF($BX22="","",IF(ISERROR(BY22),0,VLOOKUP(BX22,Invoer!$F$15:$AU$1999,15,FALSE)))</f>
        <v/>
      </c>
      <c r="CG22" s="599" t="str">
        <f ca="1">IF($BX22="","",VLOOKUP(BX22,Invoer!$F$15:$AU$1999,19,FALSE))</f>
        <v/>
      </c>
      <c r="CH22" s="662" t="str">
        <f ca="1">IF($BX22="","",IF(ISERROR(BY22),0,VLOOKUP(BX22,Invoer!$F$15:$AU$1999,24,FALSE)))</f>
        <v/>
      </c>
      <c r="CI22" s="662" t="str">
        <f ca="1">IF($BX22="","",IF(ISERROR(BY22),0,VLOOKUP(BX22,Invoer!$F$15:$AU$1999,17,FALSE)))</f>
        <v/>
      </c>
      <c r="CJ22" s="680" t="str">
        <f t="shared" ca="1" si="34"/>
        <v/>
      </c>
      <c r="CK22" s="662" t="str">
        <f t="shared" ca="1" si="10"/>
        <v/>
      </c>
      <c r="CM22" s="56" t="str">
        <f t="shared" ca="1" si="41"/>
        <v/>
      </c>
      <c r="CQ22" s="411" t="e">
        <f ca="1">Invoer!EG27</f>
        <v>#N/A</v>
      </c>
      <c r="CR22" s="595" t="str">
        <f t="shared" ca="1" si="11"/>
        <v/>
      </c>
      <c r="CS22" s="673" t="str">
        <f ca="1">IF($CR22="","",VLOOKUP(CR22,Invoer!$F$15:$AU$1500,2,FALSE))</f>
        <v/>
      </c>
      <c r="CT22" s="599" t="str">
        <f t="shared" ca="1" si="12"/>
        <v/>
      </c>
      <c r="CU22" s="599" t="str">
        <f ca="1">IF($CR22="","",VLOOKUP(CR22,Invoer!$F$15:$AU$1500,3,FALSE))</f>
        <v/>
      </c>
      <c r="CV22" s="599" t="str">
        <f ca="1">IF($CR22="","",IF(CU22&lt;&gt;"Liq","",VLOOKUP(CR22,Invoer!$F$15:$AU$1500,4,FALSE)))</f>
        <v/>
      </c>
      <c r="CW22" s="599" t="str">
        <f ca="1">IF($CR22="","",VLOOKUP(CR22,Invoer!$F$15:$AU$1500,5,FALSE))</f>
        <v/>
      </c>
      <c r="CX22" s="599" t="str">
        <f ca="1">IF($CR22="","",VLOOKUP(CR22,Invoer!$F$15:$AU$1500,6,FALSE))</f>
        <v/>
      </c>
      <c r="CY22" s="599" t="str">
        <f ca="1">IF($CR22="","",VLOOKUP(CR22,Invoer!$F$15:$AU$1500,9,FALSE))</f>
        <v/>
      </c>
      <c r="CZ22" s="599" t="str">
        <f ca="1">IF($CR22="","",VLOOKUP(CR22,Invoer!$F$15:$AU$1500,10,FALSE))</f>
        <v/>
      </c>
      <c r="DA22" s="599" t="str">
        <f ca="1">IF($CR22="","",VLOOKUP(CR22,Invoer!$F$15:$AU$1500,11,FALSE))</f>
        <v/>
      </c>
      <c r="DB22" s="599" t="str">
        <f ca="1">IF($CR22="","",VLOOKUP(CR22,Invoer!$F$15:$BB$1500,14,FALSE))</f>
        <v/>
      </c>
      <c r="DC22" s="662" t="str">
        <f ca="1">IF($CR22="","",VLOOKUP(CR22,Invoer!$F$15:$AU$1500,15,FALSE))</f>
        <v/>
      </c>
      <c r="DD22" s="599" t="str">
        <f ca="1">IF($CR22="","",VLOOKUP(CR22,Invoer!$F$15:$AU$1500,19,FALSE))</f>
        <v/>
      </c>
      <c r="DE22" s="662" t="str">
        <f ca="1">IF($CR22="","",VLOOKUP(CR22,Invoer!$F$15:$AU$1500,20,FALSE))</f>
        <v/>
      </c>
      <c r="DF22" s="662" t="str">
        <f ca="1">IF($CR22="","",VLOOKUP(CR22,Invoer!$F$15:$AU$1500,23,FALSE))</f>
        <v/>
      </c>
      <c r="DG22" s="662" t="str">
        <f ca="1">IF($CR22="","",VLOOKUP(CR22,Invoer!$F$15:$AU$1500,17,FALSE))</f>
        <v/>
      </c>
      <c r="DH22" s="681" t="str">
        <f t="shared" ca="1" si="13"/>
        <v/>
      </c>
      <c r="DI22" s="662" t="str">
        <f t="shared" ca="1" si="42"/>
        <v/>
      </c>
      <c r="DJ22" s="190"/>
      <c r="DK22" s="411" t="str">
        <f t="shared" ca="1" si="14"/>
        <v/>
      </c>
      <c r="DO22" s="61" t="e">
        <f ca="1">IF($DN$4&lt;3,Invoer!EB27,Invoer!EA27)</f>
        <v>#N/A</v>
      </c>
      <c r="DP22" s="595" t="str">
        <f t="shared" ca="1" si="15"/>
        <v/>
      </c>
      <c r="DQ22" s="673" t="str">
        <f ca="1">IF($DP22="","",VLOOKUP(DP22,Invoer!$F$15:$AU$1999,2,FALSE))</f>
        <v/>
      </c>
      <c r="DR22" s="599" t="str">
        <f t="shared" ca="1" si="16"/>
        <v/>
      </c>
      <c r="DS22" s="599" t="str">
        <f ca="1">IF($DP22="","",VLOOKUP(DP22,Invoer!$F$15:$AU$1999,3,FALSE))</f>
        <v/>
      </c>
      <c r="DT22" s="599" t="str">
        <f ca="1">IF($DP22="","",IF(DS22&lt;&gt;"Liq","",VLOOKUP(DP22,Invoer!$F$15:$AU$1999,4,FALSE)))</f>
        <v/>
      </c>
      <c r="DU22" s="599" t="str">
        <f ca="1">IF($DP22="","",VLOOKUP(DP22,Invoer!$F$15:$AU$1999,5,FALSE))</f>
        <v/>
      </c>
      <c r="DV22" s="599" t="str">
        <f ca="1">IF($DP22="","",VLOOKUP(DP22,Invoer!$F$15:$AU$1999,6,FALSE))</f>
        <v/>
      </c>
      <c r="DW22" s="599" t="str">
        <f ca="1">IF($DP22="","",VLOOKUP(DP22,Invoer!$F$15:$AU$1999,9,FALSE))</f>
        <v/>
      </c>
      <c r="DX22" s="599" t="str">
        <f ca="1">IF($DP22="","",VLOOKUP(DP22,Invoer!$F$15:$AU$1999,10,FALSE))</f>
        <v/>
      </c>
      <c r="DY22" s="595" t="str">
        <f ca="1">IF($DP22="","",VLOOKUP(DP22,Invoer!$F$15:$AU$1999,11,FALSE))</f>
        <v/>
      </c>
      <c r="DZ22" s="662" t="str">
        <f ca="1">IF($DP22="","",IF($DN$4&gt;2,"",VLOOKUP(DP22,Invoer!CQ:CS,3,FALSE)))</f>
        <v/>
      </c>
      <c r="EA22" s="541" t="str">
        <f ca="1">IF($DP22="","",IF(ISERROR(DQ22),0,IF($DN$4&lt;3,"",VLOOKUP(DP22,Invoer!$F$15:$AU$1999,15,FALSE))))</f>
        <v/>
      </c>
      <c r="EB22" s="595" t="str">
        <f ca="1">IF($DP22="","",IF($DN$4&lt;3,"",VLOOKUP(DP22,Invoer!$F$15:$AU$1999,19,FALSE)))</f>
        <v/>
      </c>
      <c r="EC22" s="541" t="str">
        <f ca="1">IF($DP22="","",IF(ISERROR(DQ22),0,IF($DN$4&lt;3,"",VLOOKUP(DP22,Invoer!$F$15:$AU$1999,24,FALSE))))</f>
        <v/>
      </c>
      <c r="ED22" s="541" t="str">
        <f ca="1">IF($DP22="","",IF(ISERROR(DQ22),0,IF($DN$4&lt;3,"",VLOOKUP(DP22,Invoer!$F$15:$AU$1999,17,FALSE))))</f>
        <v/>
      </c>
      <c r="EH22" s="89" t="e">
        <f ca="1">Invoer!CP27</f>
        <v>#N/A</v>
      </c>
      <c r="EI22" s="595" t="str">
        <f t="shared" ca="1" si="17"/>
        <v/>
      </c>
      <c r="EJ22" s="673" t="str">
        <f ca="1">IF(EI22="","",VLOOKUP(EI22,Invoer!$F$15:$AU$1999,2,FALSE))</f>
        <v/>
      </c>
      <c r="EK22" s="599" t="str">
        <f t="shared" ca="1" si="18"/>
        <v/>
      </c>
      <c r="EL22" s="599" t="str">
        <f ca="1">IF($EI22="","",VLOOKUP(EI22,Invoer!$F$15:$AU$1999,3,FALSE))</f>
        <v/>
      </c>
      <c r="EM22" s="599" t="str">
        <f ca="1">IF($EI22="","",IF(EL22&lt;&gt;"Liq","",VLOOKUP(EI22,Invoer!$F$15:$AU$1999,4,FALSE)))</f>
        <v/>
      </c>
      <c r="EN22" s="599" t="str">
        <f ca="1">IF($EI22="","",VLOOKUP(EI22,Invoer!$F$15:$AU$1999,6,FALSE))</f>
        <v/>
      </c>
      <c r="EO22" s="599" t="str">
        <f ca="1">IF(EI22="","",VLOOKUP(EI22,Invoer!$F$15:$AU$1999,9,FALSE))</f>
        <v/>
      </c>
      <c r="EP22" s="599" t="str">
        <f ca="1">IF(EI22="","",VLOOKUP(EI22,Invoer!$F$15:$AU$1999,10,FALSE))</f>
        <v/>
      </c>
      <c r="EQ22" s="599" t="str">
        <f ca="1">IF(EI22="","",VLOOKUP(EI22,Invoer!$F$15:$AU$1999,11,FALSE))</f>
        <v/>
      </c>
      <c r="ER22" s="662" t="str">
        <f ca="1">IF(EI22="","",VLOOKUP(EI22,Invoer!CQ:CS,3,FALSE))</f>
        <v/>
      </c>
      <c r="ES22" s="662" t="str">
        <f t="shared" ca="1" si="19"/>
        <v/>
      </c>
      <c r="ET22" s="513" t="str">
        <f t="shared" ca="1" si="20"/>
        <v/>
      </c>
      <c r="EU22" s="112" t="str">
        <f t="shared" ca="1" si="21"/>
        <v/>
      </c>
      <c r="EV22" s="83" t="s">
        <v>160</v>
      </c>
      <c r="EW22" s="682" t="str">
        <f t="shared" ca="1" si="22"/>
        <v/>
      </c>
      <c r="EX22" s="662" t="str">
        <f t="shared" ca="1" si="23"/>
        <v/>
      </c>
      <c r="EY22"/>
      <c r="EZ22" s="56" t="e">
        <f t="shared" ca="1" si="35"/>
        <v>#VALUE!</v>
      </c>
      <c r="FA22" s="56" t="e">
        <f t="shared" ca="1" si="36"/>
        <v>#VALUE!</v>
      </c>
      <c r="FE22"/>
      <c r="FI22"/>
      <c r="FJ22"/>
    </row>
    <row r="23" spans="1:166" ht="12" customHeight="1" x14ac:dyDescent="0.2">
      <c r="A23"/>
      <c r="B23"/>
      <c r="C23"/>
      <c r="E23"/>
      <c r="F23" s="125"/>
      <c r="G23" s="89" t="e">
        <f ca="1">Invoer!DU28</f>
        <v>#N/A</v>
      </c>
      <c r="H23" s="599" t="str">
        <f t="shared" ca="1" si="24"/>
        <v/>
      </c>
      <c r="I23" s="673" t="str">
        <f ca="1">IF($H23="","",VLOOKUP(H23,Invoer!$F$15:$AU$1500,2,FALSE))</f>
        <v/>
      </c>
      <c r="J23" s="599" t="str">
        <f t="shared" ca="1" si="25"/>
        <v/>
      </c>
      <c r="K23" s="599" t="str">
        <f ca="1">IF($H23="","",VLOOKUP(H23,Invoer!$F$15:$AU$1500,3,FALSE))</f>
        <v/>
      </c>
      <c r="L23" s="599" t="str">
        <f ca="1">IF($H23="","",IF(K23&lt;&gt;"Liq","",VLOOKUP(H23,Invoer!$F$15:$AU$1500,4,FALSE)))</f>
        <v/>
      </c>
      <c r="M23" s="599" t="str">
        <f ca="1">IF($H23="","",VLOOKUP(H23,Invoer!$F$15:$AU$1500,5,FALSE))</f>
        <v/>
      </c>
      <c r="N23" s="599" t="str">
        <f ca="1">IF($H23="","",VLOOKUP(H23,Invoer!$F$15:$AU$1500,6,FALSE))</f>
        <v/>
      </c>
      <c r="O23" s="599" t="str">
        <f ca="1">IF($H23="","",VLOOKUP(H23,Invoer!$F$15:$AU$1500,9,FALSE))</f>
        <v/>
      </c>
      <c r="P23" s="599" t="str">
        <f ca="1">IF($H23="","",VLOOKUP(H23,Invoer!$F$15:$AU$1500,10,FALSE))</f>
        <v/>
      </c>
      <c r="Q23" s="599" t="str">
        <f ca="1">IF($H23="","",VLOOKUP(H23,Invoer!$F$15:$BB$1500,14,FALSE))</f>
        <v/>
      </c>
      <c r="R23" s="662" t="str">
        <f ca="1">IF($H23="","",IF(J23&gt;$K$8,"",VLOOKUP(H23,Invoer!$F$15:$AU$1500,15,FALSE)))</f>
        <v/>
      </c>
      <c r="S23" s="599" t="str">
        <f ca="1">IF($H23="","",VLOOKUP(H23,Invoer!$F$15:$AU$1500,19,FALSE))</f>
        <v/>
      </c>
      <c r="T23" s="662" t="str">
        <f ca="1">IF($H23="","",IF(J23&gt;$K$8,"",VLOOKUP(H23,Invoer!$F$15:$AU$1500,20,FALSE)))</f>
        <v/>
      </c>
      <c r="U23" s="662" t="str">
        <f ca="1">IF($H23="","",IF(J23&gt;$K$8,"",VLOOKUP(H23,Invoer!$F$15:$AU$1500,23,FALSE)))</f>
        <v/>
      </c>
      <c r="V23" s="662" t="str">
        <f ca="1">IF($H23="","",IF(J23&gt;$K$8,"",VLOOKUP(H23,Invoer!$F$15:$AU$1500,17,FALSE)))</f>
        <v/>
      </c>
      <c r="X23" s="674">
        <v>12</v>
      </c>
      <c r="Y23" s="675">
        <f t="shared" ca="1" si="26"/>
        <v>0</v>
      </c>
      <c r="Z23" s="676">
        <f t="shared" ca="1" si="37"/>
        <v>-1562.8595041322312</v>
      </c>
      <c r="AC23" s="435">
        <f>IF($AC$7&lt;3,Invoer!DR28,IF($AC$7=3,Invoer!BT28,"x"))</f>
        <v>16</v>
      </c>
      <c r="AD23" s="599">
        <f t="shared" si="27"/>
        <v>16</v>
      </c>
      <c r="AE23" s="673">
        <f>IF($AD23="","",VLOOKUP(AD23,Invoer!$F$15:$AU$1999,2,FALSE))</f>
        <v>42053</v>
      </c>
      <c r="AF23" s="599">
        <f t="shared" si="28"/>
        <v>2</v>
      </c>
      <c r="AG23" s="599" t="str">
        <f>IF($AD23="","",VLOOKUP(AD23,Invoer!$F$15:$AU$1999,3,FALSE))</f>
        <v>Liq</v>
      </c>
      <c r="AH23" s="599" t="str">
        <f>IF($AD23="","",IF(AG23&lt;&gt;"Liq","",VLOOKUP(AD23,Invoer!$F$15:$AU$1999,4,FALSE)))</f>
        <v>187 Kas</v>
      </c>
      <c r="AI23" s="677">
        <f>IF($AD23="","",VLOOKUP(AD23,Invoer!$F$15:$AU$1999,5,FALSE))</f>
        <v>0</v>
      </c>
      <c r="AJ23" s="599" t="str">
        <f>IF($AD23="","",VLOOKUP(AD23,Invoer!$F$15:$AU$1999,6,FALSE))</f>
        <v>betaling</v>
      </c>
      <c r="AK23" s="599">
        <f>IF($AD23="","",VLOOKUP(AD23,Invoer!$F$15:$AU$1999,9,FALSE))</f>
        <v>0</v>
      </c>
      <c r="AL23" s="599">
        <f>IF($AD23="","",VLOOKUP(AD23,Invoer!$F$15:$AU$1999,10,FALSE))</f>
        <v>0</v>
      </c>
      <c r="AM23" s="599" t="str">
        <f>IF($AD23="","",VLOOKUP(AD23,Invoer!$F$15:$BB$1999,14,FALSE))</f>
        <v/>
      </c>
      <c r="AN23" s="599" t="str">
        <f>IF($AD23="","",VLOOKUP(AD23,Invoer!$F$15:$AU$1999,11,FALSE))</f>
        <v>452 Heffingen, rechten/kvk</v>
      </c>
      <c r="AO23" s="662">
        <f>IF($AD23="","",VLOOKUP(AD23,Invoer!$F$15:$AU$1999,15,FALSE))</f>
        <v>11</v>
      </c>
      <c r="AP23" s="599">
        <f>IF($AD23="","",VLOOKUP(AD23,Invoer!$F$15:$AU$1999,19,FALSE))</f>
        <v>0</v>
      </c>
      <c r="AQ23" s="662">
        <f>IF($AD23="","",VLOOKUP(AD23,Invoer!$F$15:$AU$1999,24,FALSE))</f>
        <v>0</v>
      </c>
      <c r="AR23" s="662">
        <f>IF($AD23="","",VLOOKUP(AD23,Invoer!$F$15:$AU$1999,17,FALSE))</f>
        <v>11</v>
      </c>
      <c r="AS23" s="678" t="str">
        <f t="shared" si="38"/>
        <v>Σ</v>
      </c>
      <c r="AT23" s="676">
        <f t="shared" si="5"/>
        <v>11</v>
      </c>
      <c r="AU23" s="77">
        <f t="shared" si="6"/>
        <v>11</v>
      </c>
      <c r="AW23" s="57"/>
      <c r="AX23" s="57"/>
      <c r="AY23" s="208"/>
      <c r="AZ23" s="847"/>
      <c r="BA23" s="83" t="e">
        <f ca="1">Invoer!DW28</f>
        <v>#N/A</v>
      </c>
      <c r="BB23" s="599" t="str">
        <f t="shared" ca="1" si="29"/>
        <v/>
      </c>
      <c r="BC23" s="673" t="str">
        <f ca="1">IF($BB23="","",VLOOKUP(BB23,Invoer!$F$15:$AU$1999,2,FALSE))</f>
        <v/>
      </c>
      <c r="BD23" s="599" t="str">
        <f t="shared" ca="1" si="30"/>
        <v/>
      </c>
      <c r="BE23" s="599" t="str">
        <f ca="1">IF($BB23="","",VLOOKUP(BB23,Invoer!$F$15:$AU$1999,5,FALSE))</f>
        <v/>
      </c>
      <c r="BF23" s="599" t="str">
        <f ca="1">IF($BB23="","",VLOOKUP(BB23,Invoer!$F$15:$AU$1999,6,FALSE))</f>
        <v/>
      </c>
      <c r="BG23" s="599" t="str">
        <f ca="1">IF($BB23="","",VLOOKUP(BB23,Invoer!$F$15:$AU$1999,9,FALSE))</f>
        <v/>
      </c>
      <c r="BH23" s="599" t="str">
        <f ca="1">IF($BB23="","",VLOOKUP(BB23,Invoer!$F$15:$AU$1999,10,FALSE))</f>
        <v/>
      </c>
      <c r="BI23" s="599" t="str">
        <f ca="1">IF($BB23="","",VLOOKUP(BB23,Invoer!$F$15:$BB$1999,14,FALSE))</f>
        <v/>
      </c>
      <c r="BJ23" s="599" t="str">
        <f ca="1">IF($BB23="","",VLOOKUP(BB23,Invoer!$F$15:$AU$1999,11,FALSE))</f>
        <v/>
      </c>
      <c r="BK23" s="662" t="str">
        <f t="shared" ca="1" si="31"/>
        <v/>
      </c>
      <c r="BL23" s="662" t="str">
        <f t="shared" ca="1" si="32"/>
        <v/>
      </c>
      <c r="BM23" s="679" t="str">
        <f t="shared" ca="1" si="33"/>
        <v/>
      </c>
      <c r="BN23" s="662" t="str">
        <f t="shared" ca="1" si="7"/>
        <v/>
      </c>
      <c r="BO23" s="662" t="str">
        <f ca="1">IF($BB23="","",VLOOKUP(BB23,Invoer!$F$15:$AU$1999,15,FALSE))</f>
        <v/>
      </c>
      <c r="BP23" s="662" t="str">
        <f ca="1">IF($BB23="","",VLOOKUP(BB23,Invoer!$F$15:$AU$1999,24,FALSE))</f>
        <v/>
      </c>
      <c r="BQ23" s="662" t="str">
        <f ca="1">IF($BB23="","",VLOOKUP(BB23,Invoer!$F$15:$AU$1999,17,FALSE))</f>
        <v/>
      </c>
      <c r="BS23" s="73" t="e">
        <f t="shared" ca="1" si="39"/>
        <v>#VALUE!</v>
      </c>
      <c r="BT23" s="57" t="str">
        <f t="shared" ca="1" si="40"/>
        <v/>
      </c>
      <c r="BW23" s="61" t="e">
        <f ca="1">Invoer!DZ28</f>
        <v>#N/A</v>
      </c>
      <c r="BX23" s="599" t="str">
        <f t="shared" ca="1" si="8"/>
        <v/>
      </c>
      <c r="BY23" s="673" t="str">
        <f ca="1">IF($BX23="","",VLOOKUP(BX23,Invoer!$F$15:$AU$1999,2,FALSE))</f>
        <v/>
      </c>
      <c r="BZ23" s="599" t="str">
        <f t="shared" ca="1" si="9"/>
        <v/>
      </c>
      <c r="CA23" s="599" t="str">
        <f ca="1">IF($BX23="","",VLOOKUP(BX23,Invoer!$F$15:$AU$1999,5,FALSE))</f>
        <v/>
      </c>
      <c r="CB23" s="599" t="str">
        <f ca="1">IF($BX23="","",VLOOKUP(BX23,Invoer!$F$15:$AU$1999,6,FALSE))</f>
        <v/>
      </c>
      <c r="CC23" s="599" t="str">
        <f ca="1">IF($BX23="","",VLOOKUP(BX23,Invoer!$F$15:$AU$1999,9,FALSE))</f>
        <v/>
      </c>
      <c r="CD23" s="599" t="str">
        <f ca="1">IF($BX23="","",VLOOKUP(BX23,Invoer!$F$15:$AU$1999,10,FALSE))</f>
        <v/>
      </c>
      <c r="CE23" s="599" t="str">
        <f ca="1">IF($BX23="","",VLOOKUP(BX23,Invoer!$F$15:$AU$1999,11,FALSE))</f>
        <v/>
      </c>
      <c r="CF23" s="662" t="str">
        <f ca="1">IF($BX23="","",IF(ISERROR(BY23),0,VLOOKUP(BX23,Invoer!$F$15:$AU$1999,15,FALSE)))</f>
        <v/>
      </c>
      <c r="CG23" s="599" t="str">
        <f ca="1">IF($BX23="","",VLOOKUP(BX23,Invoer!$F$15:$AU$1999,19,FALSE))</f>
        <v/>
      </c>
      <c r="CH23" s="662" t="str">
        <f ca="1">IF($BX23="","",IF(ISERROR(BY23),0,VLOOKUP(BX23,Invoer!$F$15:$AU$1999,24,FALSE)))</f>
        <v/>
      </c>
      <c r="CI23" s="662" t="str">
        <f ca="1">IF($BX23="","",IF(ISERROR(BY23),0,VLOOKUP(BX23,Invoer!$F$15:$AU$1999,17,FALSE)))</f>
        <v/>
      </c>
      <c r="CJ23" s="680" t="str">
        <f t="shared" ca="1" si="34"/>
        <v/>
      </c>
      <c r="CK23" s="662" t="str">
        <f t="shared" ca="1" si="10"/>
        <v/>
      </c>
      <c r="CM23" s="56" t="str">
        <f t="shared" ca="1" si="41"/>
        <v/>
      </c>
      <c r="CQ23" s="411" t="e">
        <f ca="1">Invoer!EG28</f>
        <v>#N/A</v>
      </c>
      <c r="CR23" s="599" t="str">
        <f t="shared" ca="1" si="11"/>
        <v/>
      </c>
      <c r="CS23" s="673" t="str">
        <f ca="1">IF($CR23="","",VLOOKUP(CR23,Invoer!$F$15:$AU$1500,2,FALSE))</f>
        <v/>
      </c>
      <c r="CT23" s="599" t="str">
        <f t="shared" ca="1" si="12"/>
        <v/>
      </c>
      <c r="CU23" s="599" t="str">
        <f ca="1">IF($CR23="","",VLOOKUP(CR23,Invoer!$F$15:$AU$1500,3,FALSE))</f>
        <v/>
      </c>
      <c r="CV23" s="599" t="str">
        <f ca="1">IF($CR23="","",IF(CU23&lt;&gt;"Liq","",VLOOKUP(CR23,Invoer!$F$15:$AU$1500,4,FALSE)))</f>
        <v/>
      </c>
      <c r="CW23" s="599" t="str">
        <f ca="1">IF($CR23="","",VLOOKUP(CR23,Invoer!$F$15:$AU$1500,5,FALSE))</f>
        <v/>
      </c>
      <c r="CX23" s="599" t="str">
        <f ca="1">IF($CR23="","",VLOOKUP(CR23,Invoer!$F$15:$AU$1500,6,FALSE))</f>
        <v/>
      </c>
      <c r="CY23" s="599" t="str">
        <f ca="1">IF($CR23="","",VLOOKUP(CR23,Invoer!$F$15:$AU$1500,9,FALSE))</f>
        <v/>
      </c>
      <c r="CZ23" s="599" t="str">
        <f ca="1">IF($CR23="","",VLOOKUP(CR23,Invoer!$F$15:$AU$1500,10,FALSE))</f>
        <v/>
      </c>
      <c r="DA23" s="599" t="str">
        <f ca="1">IF($CR23="","",VLOOKUP(CR23,Invoer!$F$15:$AU$1500,11,FALSE))</f>
        <v/>
      </c>
      <c r="DB23" s="599" t="str">
        <f ca="1">IF($CR23="","",VLOOKUP(CR23,Invoer!$F$15:$BB$1500,14,FALSE))</f>
        <v/>
      </c>
      <c r="DC23" s="662" t="str">
        <f ca="1">IF($CR23="","",VLOOKUP(CR23,Invoer!$F$15:$AU$1500,15,FALSE))</f>
        <v/>
      </c>
      <c r="DD23" s="599" t="str">
        <f ca="1">IF($CR23="","",VLOOKUP(CR23,Invoer!$F$15:$AU$1500,19,FALSE))</f>
        <v/>
      </c>
      <c r="DE23" s="662" t="str">
        <f ca="1">IF($CR23="","",VLOOKUP(CR23,Invoer!$F$15:$AU$1500,20,FALSE))</f>
        <v/>
      </c>
      <c r="DF23" s="662" t="str">
        <f ca="1">IF($CR23="","",VLOOKUP(CR23,Invoer!$F$15:$AU$1500,23,FALSE))</f>
        <v/>
      </c>
      <c r="DG23" s="662" t="str">
        <f ca="1">IF($CR23="","",VLOOKUP(CR23,Invoer!$F$15:$AU$1500,17,FALSE))</f>
        <v/>
      </c>
      <c r="DH23" s="681" t="str">
        <f t="shared" ca="1" si="13"/>
        <v/>
      </c>
      <c r="DI23" s="662" t="str">
        <f t="shared" ca="1" si="42"/>
        <v/>
      </c>
      <c r="DJ23" s="190"/>
      <c r="DK23" s="411" t="str">
        <f t="shared" ca="1" si="14"/>
        <v/>
      </c>
      <c r="DO23" s="61" t="e">
        <f ca="1">IF($DN$4&lt;3,Invoer!EB28,Invoer!EA28)</f>
        <v>#N/A</v>
      </c>
      <c r="DP23" s="599" t="str">
        <f t="shared" ca="1" si="15"/>
        <v/>
      </c>
      <c r="DQ23" s="673" t="str">
        <f ca="1">IF($DP23="","",VLOOKUP(DP23,Invoer!$F$15:$AU$1999,2,FALSE))</f>
        <v/>
      </c>
      <c r="DR23" s="599" t="str">
        <f t="shared" ca="1" si="16"/>
        <v/>
      </c>
      <c r="DS23" s="599" t="str">
        <f ca="1">IF($DP23="","",VLOOKUP(DP23,Invoer!$F$15:$AU$1999,3,FALSE))</f>
        <v/>
      </c>
      <c r="DT23" s="599" t="str">
        <f ca="1">IF($DP23="","",IF(DS23&lt;&gt;"Liq","",VLOOKUP(DP23,Invoer!$F$15:$AU$1999,4,FALSE)))</f>
        <v/>
      </c>
      <c r="DU23" s="599" t="str">
        <f ca="1">IF($DP23="","",VLOOKUP(DP23,Invoer!$F$15:$AU$1999,5,FALSE))</f>
        <v/>
      </c>
      <c r="DV23" s="599" t="str">
        <f ca="1">IF($DP23="","",VLOOKUP(DP23,Invoer!$F$15:$AU$1999,6,FALSE))</f>
        <v/>
      </c>
      <c r="DW23" s="599" t="str">
        <f ca="1">IF($DP23="","",VLOOKUP(DP23,Invoer!$F$15:$AU$1999,9,FALSE))</f>
        <v/>
      </c>
      <c r="DX23" s="599" t="str">
        <f ca="1">IF($DP23="","",VLOOKUP(DP23,Invoer!$F$15:$AU$1999,10,FALSE))</f>
        <v/>
      </c>
      <c r="DY23" s="595" t="str">
        <f ca="1">IF($DP23="","",VLOOKUP(DP23,Invoer!$F$15:$AU$1999,11,FALSE))</f>
        <v/>
      </c>
      <c r="DZ23" s="662" t="str">
        <f ca="1">IF($DP23="","",IF($DN$4&gt;2,"",VLOOKUP(DP23,Invoer!CQ:CS,3,FALSE)))</f>
        <v/>
      </c>
      <c r="EA23" s="541" t="str">
        <f ca="1">IF($DP23="","",IF(ISERROR(DQ23),0,IF($DN$4&lt;3,"",VLOOKUP(DP23,Invoer!$F$15:$AU$1999,15,FALSE))))</f>
        <v/>
      </c>
      <c r="EB23" s="595" t="str">
        <f ca="1">IF($DP23="","",IF($DN$4&lt;3,"",VLOOKUP(DP23,Invoer!$F$15:$AU$1999,19,FALSE)))</f>
        <v/>
      </c>
      <c r="EC23" s="541" t="str">
        <f ca="1">IF($DP23="","",IF(ISERROR(DQ23),0,IF($DN$4&lt;3,"",VLOOKUP(DP23,Invoer!$F$15:$AU$1999,24,FALSE))))</f>
        <v/>
      </c>
      <c r="ED23" s="541" t="str">
        <f ca="1">IF($DP23="","",IF(ISERROR(DQ23),0,IF($DN$4&lt;3,"",VLOOKUP(DP23,Invoer!$F$15:$AU$1999,17,FALSE))))</f>
        <v/>
      </c>
      <c r="EH23" s="89" t="e">
        <f ca="1">Invoer!CP28</f>
        <v>#N/A</v>
      </c>
      <c r="EI23" s="599" t="str">
        <f t="shared" ca="1" si="17"/>
        <v/>
      </c>
      <c r="EJ23" s="673" t="str">
        <f ca="1">IF(EI23="","",VLOOKUP(EI23,Invoer!$F$15:$AU$1999,2,FALSE))</f>
        <v/>
      </c>
      <c r="EK23" s="599" t="str">
        <f t="shared" ca="1" si="18"/>
        <v/>
      </c>
      <c r="EL23" s="599" t="str">
        <f ca="1">IF($EI23="","",VLOOKUP(EI23,Invoer!$F$15:$AU$1999,3,FALSE))</f>
        <v/>
      </c>
      <c r="EM23" s="599" t="str">
        <f ca="1">IF($EI23="","",IF(EL23&lt;&gt;"Liq","",VLOOKUP(EI23,Invoer!$F$15:$AU$1999,4,FALSE)))</f>
        <v/>
      </c>
      <c r="EN23" s="599" t="str">
        <f ca="1">IF($EI23="","",VLOOKUP(EI23,Invoer!$F$15:$AU$1999,6,FALSE))</f>
        <v/>
      </c>
      <c r="EO23" s="599" t="str">
        <f ca="1">IF(EI23="","",VLOOKUP(EI23,Invoer!$F$15:$AU$1999,9,FALSE))</f>
        <v/>
      </c>
      <c r="EP23" s="599" t="str">
        <f ca="1">IF(EI23="","",VLOOKUP(EI23,Invoer!$F$15:$AU$1999,10,FALSE))</f>
        <v/>
      </c>
      <c r="EQ23" s="599" t="str">
        <f ca="1">IF(EI23="","",VLOOKUP(EI23,Invoer!$F$15:$AU$1999,11,FALSE))</f>
        <v/>
      </c>
      <c r="ER23" s="662" t="str">
        <f ca="1">IF(EI23="","",VLOOKUP(EI23,Invoer!CQ:CS,3,FALSE))</f>
        <v/>
      </c>
      <c r="ES23" s="662" t="str">
        <f t="shared" ca="1" si="19"/>
        <v/>
      </c>
      <c r="ET23" s="513" t="str">
        <f t="shared" ca="1" si="20"/>
        <v/>
      </c>
      <c r="EU23" s="112" t="str">
        <f t="shared" ca="1" si="21"/>
        <v/>
      </c>
      <c r="EV23" s="83" t="s">
        <v>160</v>
      </c>
      <c r="EW23" s="682" t="str">
        <f t="shared" ca="1" si="22"/>
        <v/>
      </c>
      <c r="EX23" s="662" t="str">
        <f t="shared" ca="1" si="23"/>
        <v/>
      </c>
      <c r="EY23"/>
      <c r="EZ23" s="56" t="e">
        <f t="shared" ca="1" si="35"/>
        <v>#VALUE!</v>
      </c>
      <c r="FA23" s="56" t="e">
        <f t="shared" ca="1" si="36"/>
        <v>#VALUE!</v>
      </c>
      <c r="FE23"/>
      <c r="FI23"/>
      <c r="FJ23"/>
    </row>
    <row r="24" spans="1:166" ht="12" customHeight="1" x14ac:dyDescent="0.2">
      <c r="A24"/>
      <c r="B24"/>
      <c r="C24"/>
      <c r="E24"/>
      <c r="F24" s="125"/>
      <c r="G24" s="89" t="e">
        <f ca="1">Invoer!DU29</f>
        <v>#N/A</v>
      </c>
      <c r="H24" s="599" t="str">
        <f t="shared" ca="1" si="24"/>
        <v/>
      </c>
      <c r="I24" s="673" t="str">
        <f ca="1">IF($H24="","",VLOOKUP(H24,Invoer!$F$15:$AU$1500,2,FALSE))</f>
        <v/>
      </c>
      <c r="J24" s="599" t="str">
        <f t="shared" ca="1" si="25"/>
        <v/>
      </c>
      <c r="K24" s="599" t="str">
        <f ca="1">IF($H24="","",VLOOKUP(H24,Invoer!$F$15:$AU$1500,3,FALSE))</f>
        <v/>
      </c>
      <c r="L24" s="599" t="str">
        <f ca="1">IF($H24="","",IF(K24&lt;&gt;"Liq","",VLOOKUP(H24,Invoer!$F$15:$AU$1500,4,FALSE)))</f>
        <v/>
      </c>
      <c r="M24" s="599" t="str">
        <f ca="1">IF($H24="","",VLOOKUP(H24,Invoer!$F$15:$AU$1500,5,FALSE))</f>
        <v/>
      </c>
      <c r="N24" s="599" t="str">
        <f ca="1">IF($H24="","",VLOOKUP(H24,Invoer!$F$15:$AU$1500,6,FALSE))</f>
        <v/>
      </c>
      <c r="O24" s="599" t="str">
        <f ca="1">IF($H24="","",VLOOKUP(H24,Invoer!$F$15:$AU$1500,9,FALSE))</f>
        <v/>
      </c>
      <c r="P24" s="599" t="str">
        <f ca="1">IF($H24="","",VLOOKUP(H24,Invoer!$F$15:$AU$1500,10,FALSE))</f>
        <v/>
      </c>
      <c r="Q24" s="599" t="str">
        <f ca="1">IF($H24="","",VLOOKUP(H24,Invoer!$F$15:$BB$1500,14,FALSE))</f>
        <v/>
      </c>
      <c r="R24" s="662" t="str">
        <f ca="1">IF($H24="","",IF(J24&gt;$K$8,"",VLOOKUP(H24,Invoer!$F$15:$AU$1500,15,FALSE)))</f>
        <v/>
      </c>
      <c r="S24" s="599" t="str">
        <f ca="1">IF($H24="","",VLOOKUP(H24,Invoer!$F$15:$AU$1500,19,FALSE))</f>
        <v/>
      </c>
      <c r="T24" s="662" t="str">
        <f ca="1">IF($H24="","",IF(J24&gt;$K$8,"",VLOOKUP(H24,Invoer!$F$15:$AU$1500,20,FALSE)))</f>
        <v/>
      </c>
      <c r="U24" s="662" t="str">
        <f ca="1">IF($H24="","",IF(J24&gt;$K$8,"",VLOOKUP(H24,Invoer!$F$15:$AU$1500,23,FALSE)))</f>
        <v/>
      </c>
      <c r="V24" s="662" t="str">
        <f ca="1">IF($H24="","",IF(J24&gt;$K$8,"",VLOOKUP(H24,Invoer!$F$15:$AU$1500,17,FALSE)))</f>
        <v/>
      </c>
      <c r="AC24" s="435">
        <f>IF($AC$7&lt;3,Invoer!DR29,IF($AC$7=3,Invoer!BT29,"x"))</f>
        <v>19</v>
      </c>
      <c r="AD24" s="599">
        <f t="shared" si="27"/>
        <v>19</v>
      </c>
      <c r="AE24" s="673">
        <f>IF($AD24="","",VLOOKUP(AD24,Invoer!$F$15:$AU$1999,2,FALSE))</f>
        <v>42054</v>
      </c>
      <c r="AF24" s="599">
        <f t="shared" si="28"/>
        <v>2</v>
      </c>
      <c r="AG24" s="599" t="str">
        <f>IF($AD24="","",VLOOKUP(AD24,Invoer!$F$15:$AU$1999,3,FALSE))</f>
        <v>Liq</v>
      </c>
      <c r="AH24" s="599" t="str">
        <f>IF($AD24="","",IF(AG24&lt;&gt;"Liq","",VLOOKUP(AD24,Invoer!$F$15:$AU$1999,4,FALSE)))</f>
        <v>180 Rabobank</v>
      </c>
      <c r="AI24" s="677">
        <f>IF($AD24="","",VLOOKUP(AD24,Invoer!$F$15:$AU$1999,5,FALSE))</f>
        <v>12</v>
      </c>
      <c r="AJ24" s="599" t="str">
        <f>IF($AD24="","",VLOOKUP(AD24,Invoer!$F$15:$AU$1999,6,FALSE))</f>
        <v>bankkosten q4</v>
      </c>
      <c r="AK24" s="599">
        <f>IF($AD24="","",VLOOKUP(AD24,Invoer!$F$15:$AU$1999,9,FALSE))</f>
        <v>0</v>
      </c>
      <c r="AL24" s="599">
        <f>IF($AD24="","",VLOOKUP(AD24,Invoer!$F$15:$AU$1999,10,FALSE))</f>
        <v>16</v>
      </c>
      <c r="AM24" s="599" t="str">
        <f>IF($AD24="","",VLOOKUP(AD24,Invoer!$F$15:$BB$1999,14,FALSE))</f>
        <v/>
      </c>
      <c r="AN24" s="599" t="str">
        <f>IF($AD24="","",VLOOKUP(AD24,Invoer!$F$15:$AU$1999,11,FALSE))</f>
        <v>461 Bankkosten</v>
      </c>
      <c r="AO24" s="662">
        <f>IF($AD24="","",VLOOKUP(AD24,Invoer!$F$15:$AU$1999,15,FALSE))</f>
        <v>18</v>
      </c>
      <c r="AP24" s="599">
        <f>IF($AD24="","",VLOOKUP(AD24,Invoer!$F$15:$AU$1999,19,FALSE))</f>
        <v>0</v>
      </c>
      <c r="AQ24" s="662">
        <f>IF($AD24="","",VLOOKUP(AD24,Invoer!$F$15:$AU$1999,24,FALSE))</f>
        <v>0</v>
      </c>
      <c r="AR24" s="662">
        <f>IF($AD24="","",VLOOKUP(AD24,Invoer!$F$15:$AU$1999,17,FALSE))</f>
        <v>18</v>
      </c>
      <c r="AS24" s="678" t="str">
        <f t="shared" si="38"/>
        <v>Σ</v>
      </c>
      <c r="AT24" s="676">
        <f t="shared" si="5"/>
        <v>18</v>
      </c>
      <c r="AU24" s="77">
        <f t="shared" si="6"/>
        <v>18</v>
      </c>
      <c r="AW24" s="57"/>
      <c r="AX24" s="57"/>
      <c r="AY24" s="208"/>
      <c r="AZ24" s="847"/>
      <c r="BA24" s="83" t="e">
        <f ca="1">Invoer!DW29</f>
        <v>#N/A</v>
      </c>
      <c r="BB24" s="599" t="str">
        <f t="shared" ca="1" si="29"/>
        <v/>
      </c>
      <c r="BC24" s="673" t="str">
        <f ca="1">IF($BB24="","",VLOOKUP(BB24,Invoer!$F$15:$AU$1999,2,FALSE))</f>
        <v/>
      </c>
      <c r="BD24" s="599" t="str">
        <f t="shared" ca="1" si="30"/>
        <v/>
      </c>
      <c r="BE24" s="599" t="str">
        <f ca="1">IF($BB24="","",VLOOKUP(BB24,Invoer!$F$15:$AU$1999,5,FALSE))</f>
        <v/>
      </c>
      <c r="BF24" s="599" t="str">
        <f ca="1">IF($BB24="","",VLOOKUP(BB24,Invoer!$F$15:$AU$1999,6,FALSE))</f>
        <v/>
      </c>
      <c r="BG24" s="599" t="str">
        <f ca="1">IF($BB24="","",VLOOKUP(BB24,Invoer!$F$15:$AU$1999,9,FALSE))</f>
        <v/>
      </c>
      <c r="BH24" s="599" t="str">
        <f ca="1">IF($BB24="","",VLOOKUP(BB24,Invoer!$F$15:$AU$1999,10,FALSE))</f>
        <v/>
      </c>
      <c r="BI24" s="599" t="str">
        <f ca="1">IF($BB24="","",VLOOKUP(BB24,Invoer!$F$15:$BB$1999,14,FALSE))</f>
        <v/>
      </c>
      <c r="BJ24" s="599" t="str">
        <f ca="1">IF($BB24="","",VLOOKUP(BB24,Invoer!$F$15:$AU$1999,11,FALSE))</f>
        <v/>
      </c>
      <c r="BK24" s="662" t="str">
        <f t="shared" ca="1" si="31"/>
        <v/>
      </c>
      <c r="BL24" s="662" t="str">
        <f t="shared" ca="1" si="32"/>
        <v/>
      </c>
      <c r="BM24" s="679" t="str">
        <f t="shared" ca="1" si="33"/>
        <v/>
      </c>
      <c r="BN24" s="662" t="str">
        <f t="shared" ca="1" si="7"/>
        <v/>
      </c>
      <c r="BO24" s="662" t="str">
        <f ca="1">IF($BB24="","",VLOOKUP(BB24,Invoer!$F$15:$AU$1999,15,FALSE))</f>
        <v/>
      </c>
      <c r="BP24" s="662" t="str">
        <f ca="1">IF($BB24="","",VLOOKUP(BB24,Invoer!$F$15:$AU$1999,24,FALSE))</f>
        <v/>
      </c>
      <c r="BQ24" s="662" t="str">
        <f ca="1">IF($BB24="","",VLOOKUP(BB24,Invoer!$F$15:$AU$1999,17,FALSE))</f>
        <v/>
      </c>
      <c r="BS24" s="73" t="e">
        <f t="shared" ca="1" si="39"/>
        <v>#VALUE!</v>
      </c>
      <c r="BT24" s="57" t="str">
        <f t="shared" ca="1" si="40"/>
        <v/>
      </c>
      <c r="BW24" s="61" t="e">
        <f ca="1">Invoer!DZ29</f>
        <v>#N/A</v>
      </c>
      <c r="BX24" s="599" t="str">
        <f t="shared" ca="1" si="8"/>
        <v/>
      </c>
      <c r="BY24" s="673" t="str">
        <f ca="1">IF($BX24="","",VLOOKUP(BX24,Invoer!$F$15:$AU$1999,2,FALSE))</f>
        <v/>
      </c>
      <c r="BZ24" s="599" t="str">
        <f t="shared" ca="1" si="9"/>
        <v/>
      </c>
      <c r="CA24" s="599" t="str">
        <f ca="1">IF($BX24="","",VLOOKUP(BX24,Invoer!$F$15:$AU$1999,5,FALSE))</f>
        <v/>
      </c>
      <c r="CB24" s="599" t="str">
        <f ca="1">IF($BX24="","",VLOOKUP(BX24,Invoer!$F$15:$AU$1999,6,FALSE))</f>
        <v/>
      </c>
      <c r="CC24" s="599" t="str">
        <f ca="1">IF($BX24="","",VLOOKUP(BX24,Invoer!$F$15:$AU$1999,9,FALSE))</f>
        <v/>
      </c>
      <c r="CD24" s="599" t="str">
        <f ca="1">IF($BX24="","",VLOOKUP(BX24,Invoer!$F$15:$AU$1999,10,FALSE))</f>
        <v/>
      </c>
      <c r="CE24" s="599" t="str">
        <f ca="1">IF($BX24="","",VLOOKUP(BX24,Invoer!$F$15:$AU$1999,11,FALSE))</f>
        <v/>
      </c>
      <c r="CF24" s="662" t="str">
        <f ca="1">IF($BX24="","",IF(ISERROR(BY24),0,VLOOKUP(BX24,Invoer!$F$15:$AU$1999,15,FALSE)))</f>
        <v/>
      </c>
      <c r="CG24" s="599" t="str">
        <f ca="1">IF($BX24="","",VLOOKUP(BX24,Invoer!$F$15:$AU$1999,19,FALSE))</f>
        <v/>
      </c>
      <c r="CH24" s="662" t="str">
        <f ca="1">IF($BX24="","",IF(ISERROR(BY24),0,VLOOKUP(BX24,Invoer!$F$15:$AU$1999,24,FALSE)))</f>
        <v/>
      </c>
      <c r="CI24" s="662" t="str">
        <f ca="1">IF($BX24="","",IF(ISERROR(BY24),0,VLOOKUP(BX24,Invoer!$F$15:$AU$1999,17,FALSE)))</f>
        <v/>
      </c>
      <c r="CJ24" s="680" t="str">
        <f t="shared" ca="1" si="34"/>
        <v/>
      </c>
      <c r="CK24" s="662" t="str">
        <f t="shared" ca="1" si="10"/>
        <v/>
      </c>
      <c r="CM24" s="56" t="str">
        <f t="shared" ca="1" si="41"/>
        <v/>
      </c>
      <c r="CQ24" s="411" t="e">
        <f ca="1">Invoer!EG29</f>
        <v>#N/A</v>
      </c>
      <c r="CR24" s="599" t="str">
        <f t="shared" ca="1" si="11"/>
        <v/>
      </c>
      <c r="CS24" s="673" t="str">
        <f ca="1">IF($CR24="","",VLOOKUP(CR24,Invoer!$F$15:$AU$1500,2,FALSE))</f>
        <v/>
      </c>
      <c r="CT24" s="599" t="str">
        <f t="shared" ca="1" si="12"/>
        <v/>
      </c>
      <c r="CU24" s="599" t="str">
        <f ca="1">IF($CR24="","",VLOOKUP(CR24,Invoer!$F$15:$AU$1500,3,FALSE))</f>
        <v/>
      </c>
      <c r="CV24" s="599" t="str">
        <f ca="1">IF($CR24="","",IF(CU24&lt;&gt;"Liq","",VLOOKUP(CR24,Invoer!$F$15:$AU$1500,4,FALSE)))</f>
        <v/>
      </c>
      <c r="CW24" s="599" t="str">
        <f ca="1">IF($CR24="","",VLOOKUP(CR24,Invoer!$F$15:$AU$1500,5,FALSE))</f>
        <v/>
      </c>
      <c r="CX24" s="599" t="str">
        <f ca="1">IF($CR24="","",VLOOKUP(CR24,Invoer!$F$15:$AU$1500,6,FALSE))</f>
        <v/>
      </c>
      <c r="CY24" s="599" t="str">
        <f ca="1">IF($CR24="","",VLOOKUP(CR24,Invoer!$F$15:$AU$1500,9,FALSE))</f>
        <v/>
      </c>
      <c r="CZ24" s="599" t="str">
        <f ca="1">IF($CR24="","",VLOOKUP(CR24,Invoer!$F$15:$AU$1500,10,FALSE))</f>
        <v/>
      </c>
      <c r="DA24" s="599" t="str">
        <f ca="1">IF($CR24="","",VLOOKUP(CR24,Invoer!$F$15:$AU$1500,11,FALSE))</f>
        <v/>
      </c>
      <c r="DB24" s="599" t="str">
        <f ca="1">IF($CR24="","",VLOOKUP(CR24,Invoer!$F$15:$BB$1500,14,FALSE))</f>
        <v/>
      </c>
      <c r="DC24" s="662" t="str">
        <f ca="1">IF($CR24="","",VLOOKUP(CR24,Invoer!$F$15:$AU$1500,15,FALSE))</f>
        <v/>
      </c>
      <c r="DD24" s="599" t="str">
        <f ca="1">IF($CR24="","",VLOOKUP(CR24,Invoer!$F$15:$AU$1500,19,FALSE))</f>
        <v/>
      </c>
      <c r="DE24" s="662" t="str">
        <f ca="1">IF($CR24="","",VLOOKUP(CR24,Invoer!$F$15:$AU$1500,20,FALSE))</f>
        <v/>
      </c>
      <c r="DF24" s="662" t="str">
        <f ca="1">IF($CR24="","",VLOOKUP(CR24,Invoer!$F$15:$AU$1500,23,FALSE))</f>
        <v/>
      </c>
      <c r="DG24" s="662" t="str">
        <f ca="1">IF($CR24="","",VLOOKUP(CR24,Invoer!$F$15:$AU$1500,17,FALSE))</f>
        <v/>
      </c>
      <c r="DH24" s="681" t="str">
        <f t="shared" ca="1" si="13"/>
        <v/>
      </c>
      <c r="DI24" s="662" t="str">
        <f t="shared" ca="1" si="42"/>
        <v/>
      </c>
      <c r="DJ24" s="190"/>
      <c r="DK24" s="411" t="str">
        <f t="shared" ca="1" si="14"/>
        <v/>
      </c>
      <c r="DO24" s="61" t="e">
        <f ca="1">IF($DN$4&lt;3,Invoer!EB29,Invoer!EA29)</f>
        <v>#N/A</v>
      </c>
      <c r="DP24" s="599" t="str">
        <f t="shared" ca="1" si="15"/>
        <v/>
      </c>
      <c r="DQ24" s="673" t="str">
        <f ca="1">IF($DP24="","",VLOOKUP(DP24,Invoer!$F$15:$AU$1999,2,FALSE))</f>
        <v/>
      </c>
      <c r="DR24" s="599" t="str">
        <f t="shared" ca="1" si="16"/>
        <v/>
      </c>
      <c r="DS24" s="599" t="str">
        <f ca="1">IF($DP24="","",VLOOKUP(DP24,Invoer!$F$15:$AU$1999,3,FALSE))</f>
        <v/>
      </c>
      <c r="DT24" s="599" t="str">
        <f ca="1">IF($DP24="","",IF(DS24&lt;&gt;"Liq","",VLOOKUP(DP24,Invoer!$F$15:$AU$1999,4,FALSE)))</f>
        <v/>
      </c>
      <c r="DU24" s="599" t="str">
        <f ca="1">IF($DP24="","",VLOOKUP(DP24,Invoer!$F$15:$AU$1999,5,FALSE))</f>
        <v/>
      </c>
      <c r="DV24" s="599" t="str">
        <f ca="1">IF($DP24="","",VLOOKUP(DP24,Invoer!$F$15:$AU$1999,6,FALSE))</f>
        <v/>
      </c>
      <c r="DW24" s="599" t="str">
        <f ca="1">IF($DP24="","",VLOOKUP(DP24,Invoer!$F$15:$AU$1999,9,FALSE))</f>
        <v/>
      </c>
      <c r="DX24" s="599" t="str">
        <f ca="1">IF($DP24="","",VLOOKUP(DP24,Invoer!$F$15:$AU$1999,10,FALSE))</f>
        <v/>
      </c>
      <c r="DY24" s="595" t="str">
        <f ca="1">IF($DP24="","",VLOOKUP(DP24,Invoer!$F$15:$AU$1999,11,FALSE))</f>
        <v/>
      </c>
      <c r="DZ24" s="662" t="str">
        <f ca="1">IF($DP24="","",IF($DN$4&gt;2,"",VLOOKUP(DP24,Invoer!CQ:CS,3,FALSE)))</f>
        <v/>
      </c>
      <c r="EA24" s="541" t="str">
        <f ca="1">IF($DP24="","",IF(ISERROR(DQ24),0,IF($DN$4&lt;3,"",VLOOKUP(DP24,Invoer!$F$15:$AU$1999,15,FALSE))))</f>
        <v/>
      </c>
      <c r="EB24" s="595" t="str">
        <f ca="1">IF($DP24="","",IF($DN$4&lt;3,"",VLOOKUP(DP24,Invoer!$F$15:$AU$1999,19,FALSE)))</f>
        <v/>
      </c>
      <c r="EC24" s="541" t="str">
        <f ca="1">IF($DP24="","",IF(ISERROR(DQ24),0,IF($DN$4&lt;3,"",VLOOKUP(DP24,Invoer!$F$15:$AU$1999,24,FALSE))))</f>
        <v/>
      </c>
      <c r="ED24" s="541" t="str">
        <f ca="1">IF($DP24="","",IF(ISERROR(DQ24),0,IF($DN$4&lt;3,"",VLOOKUP(DP24,Invoer!$F$15:$AU$1999,17,FALSE))))</f>
        <v/>
      </c>
      <c r="EH24" s="89" t="e">
        <f ca="1">Invoer!CP29</f>
        <v>#N/A</v>
      </c>
      <c r="EI24" s="599" t="str">
        <f t="shared" ca="1" si="17"/>
        <v/>
      </c>
      <c r="EJ24" s="673" t="str">
        <f ca="1">IF(EI24="","",VLOOKUP(EI24,Invoer!$F$15:$AU$1999,2,FALSE))</f>
        <v/>
      </c>
      <c r="EK24" s="599" t="str">
        <f t="shared" ca="1" si="18"/>
        <v/>
      </c>
      <c r="EL24" s="599" t="str">
        <f ca="1">IF($EI24="","",VLOOKUP(EI24,Invoer!$F$15:$AU$1999,3,FALSE))</f>
        <v/>
      </c>
      <c r="EM24" s="599" t="str">
        <f ca="1">IF($EI24="","",IF(EL24&lt;&gt;"Liq","",VLOOKUP(EI24,Invoer!$F$15:$AU$1999,4,FALSE)))</f>
        <v/>
      </c>
      <c r="EN24" s="599" t="str">
        <f ca="1">IF($EI24="","",VLOOKUP(EI24,Invoer!$F$15:$AU$1999,6,FALSE))</f>
        <v/>
      </c>
      <c r="EO24" s="599" t="str">
        <f ca="1">IF(EI24="","",VLOOKUP(EI24,Invoer!$F$15:$AU$1999,9,FALSE))</f>
        <v/>
      </c>
      <c r="EP24" s="599" t="str">
        <f ca="1">IF(EI24="","",VLOOKUP(EI24,Invoer!$F$15:$AU$1999,10,FALSE))</f>
        <v/>
      </c>
      <c r="EQ24" s="599" t="str">
        <f ca="1">IF(EI24="","",VLOOKUP(EI24,Invoer!$F$15:$AU$1999,11,FALSE))</f>
        <v/>
      </c>
      <c r="ER24" s="662" t="str">
        <f ca="1">IF(EI24="","",VLOOKUP(EI24,Invoer!CQ:CS,3,FALSE))</f>
        <v/>
      </c>
      <c r="ES24" s="662" t="str">
        <f t="shared" ca="1" si="19"/>
        <v/>
      </c>
      <c r="ET24" s="513" t="str">
        <f t="shared" ca="1" si="20"/>
        <v/>
      </c>
      <c r="EU24" s="112" t="str">
        <f t="shared" ca="1" si="21"/>
        <v/>
      </c>
      <c r="EV24" s="83" t="s">
        <v>160</v>
      </c>
      <c r="EW24" s="682" t="str">
        <f t="shared" ca="1" si="22"/>
        <v/>
      </c>
      <c r="EX24" s="662" t="str">
        <f t="shared" ca="1" si="23"/>
        <v/>
      </c>
      <c r="EY24"/>
      <c r="EZ24" s="56" t="e">
        <f t="shared" ca="1" si="35"/>
        <v>#VALUE!</v>
      </c>
      <c r="FA24" s="56" t="e">
        <f t="shared" ca="1" si="36"/>
        <v>#VALUE!</v>
      </c>
      <c r="FE24"/>
      <c r="FI24"/>
      <c r="FJ24"/>
    </row>
    <row r="25" spans="1:166" ht="12" customHeight="1" x14ac:dyDescent="0.2">
      <c r="A25"/>
      <c r="B25"/>
      <c r="C25"/>
      <c r="E25"/>
      <c r="F25" s="125"/>
      <c r="G25" s="89" t="e">
        <f ca="1">Invoer!DU30</f>
        <v>#N/A</v>
      </c>
      <c r="H25" s="599" t="str">
        <f t="shared" ca="1" si="24"/>
        <v/>
      </c>
      <c r="I25" s="673" t="str">
        <f ca="1">IF($H25="","",VLOOKUP(H25,Invoer!$F$15:$AU$1500,2,FALSE))</f>
        <v/>
      </c>
      <c r="J25" s="599" t="str">
        <f t="shared" ca="1" si="25"/>
        <v/>
      </c>
      <c r="K25" s="599" t="str">
        <f ca="1">IF($H25="","",VLOOKUP(H25,Invoer!$F$15:$AU$1500,3,FALSE))</f>
        <v/>
      </c>
      <c r="L25" s="599" t="str">
        <f ca="1">IF($H25="","",IF(K25&lt;&gt;"Liq","",VLOOKUP(H25,Invoer!$F$15:$AU$1500,4,FALSE)))</f>
        <v/>
      </c>
      <c r="M25" s="599" t="str">
        <f ca="1">IF($H25="","",VLOOKUP(H25,Invoer!$F$15:$AU$1500,5,FALSE))</f>
        <v/>
      </c>
      <c r="N25" s="599" t="str">
        <f ca="1">IF($H25="","",VLOOKUP(H25,Invoer!$F$15:$AU$1500,6,FALSE))</f>
        <v/>
      </c>
      <c r="O25" s="599" t="str">
        <f ca="1">IF($H25="","",VLOOKUP(H25,Invoer!$F$15:$AU$1500,9,FALSE))</f>
        <v/>
      </c>
      <c r="P25" s="599" t="str">
        <f ca="1">IF($H25="","",VLOOKUP(H25,Invoer!$F$15:$AU$1500,10,FALSE))</f>
        <v/>
      </c>
      <c r="Q25" s="599" t="str">
        <f ca="1">IF($H25="","",VLOOKUP(H25,Invoer!$F$15:$BB$1500,14,FALSE))</f>
        <v/>
      </c>
      <c r="R25" s="662" t="str">
        <f ca="1">IF($H25="","",IF(J25&gt;$K$8,"",VLOOKUP(H25,Invoer!$F$15:$AU$1500,15,FALSE)))</f>
        <v/>
      </c>
      <c r="S25" s="599" t="str">
        <f ca="1">IF($H25="","",VLOOKUP(H25,Invoer!$F$15:$AU$1500,19,FALSE))</f>
        <v/>
      </c>
      <c r="T25" s="662" t="str">
        <f ca="1">IF($H25="","",IF(J25&gt;$K$8,"",VLOOKUP(H25,Invoer!$F$15:$AU$1500,20,FALSE)))</f>
        <v/>
      </c>
      <c r="U25" s="662" t="str">
        <f ca="1">IF($H25="","",IF(J25&gt;$K$8,"",VLOOKUP(H25,Invoer!$F$15:$AU$1500,23,FALSE)))</f>
        <v/>
      </c>
      <c r="V25" s="662" t="str">
        <f ca="1">IF($H25="","",IF(J25&gt;$K$8,"",VLOOKUP(H25,Invoer!$F$15:$AU$1500,17,FALSE)))</f>
        <v/>
      </c>
      <c r="AC25" s="435">
        <f>IF($AC$7&lt;3,Invoer!DR30,IF($AC$7=3,Invoer!BT30,"x"))</f>
        <v>8</v>
      </c>
      <c r="AD25" s="599">
        <f t="shared" si="27"/>
        <v>8</v>
      </c>
      <c r="AE25" s="673">
        <f>IF($AD25="","",VLOOKUP(AD25,Invoer!$F$15:$AU$1999,2,FALSE))</f>
        <v>42041</v>
      </c>
      <c r="AF25" s="599">
        <f t="shared" si="28"/>
        <v>2</v>
      </c>
      <c r="AG25" s="599" t="str">
        <f>IF($AD25="","",VLOOKUP(AD25,Invoer!$F$15:$AU$1999,3,FALSE))</f>
        <v>Liq</v>
      </c>
      <c r="AH25" s="599" t="str">
        <f>IF($AD25="","",IF(AG25&lt;&gt;"Liq","",VLOOKUP(AD25,Invoer!$F$15:$AU$1999,4,FALSE)))</f>
        <v>180 Rabobank</v>
      </c>
      <c r="AI25" s="677">
        <f>IF($AD25="","",VLOOKUP(AD25,Invoer!$F$15:$AU$1999,5,FALSE))</f>
        <v>315</v>
      </c>
      <c r="AJ25" s="599" t="str">
        <f>IF($AD25="","",VLOOKUP(AD25,Invoer!$F$15:$AU$1999,6,FALSE))</f>
        <v>kosten inkoop</v>
      </c>
      <c r="AK25" s="599" t="str">
        <f>IF($AD25="","",VLOOKUP(AD25,Invoer!$F$15:$AU$1999,9,FALSE))</f>
        <v>kostas</v>
      </c>
      <c r="AL25" s="599">
        <f>IF($AD25="","",VLOOKUP(AD25,Invoer!$F$15:$AU$1999,10,FALSE))</f>
        <v>17158</v>
      </c>
      <c r="AM25" s="599" t="str">
        <f>IF($AD25="","",VLOOKUP(AD25,Invoer!$F$15:$BB$1999,14,FALSE))</f>
        <v/>
      </c>
      <c r="AN25" s="599" t="str">
        <f>IF($AD25="","",VLOOKUP(AD25,Invoer!$F$15:$AU$1999,11,FALSE))</f>
        <v>700 Kostprijs Inkopen hoog</v>
      </c>
      <c r="AO25" s="662">
        <f>IF($AD25="","",VLOOKUP(AD25,Invoer!$F$15:$AU$1999,15,FALSE))</f>
        <v>125.18</v>
      </c>
      <c r="AP25" s="599">
        <f>IF($AD25="","",VLOOKUP(AD25,Invoer!$F$15:$AU$1999,19,FALSE))</f>
        <v>0.21</v>
      </c>
      <c r="AQ25" s="662">
        <f>IF($AD25="","",VLOOKUP(AD25,Invoer!$F$15:$AU$1999,24,FALSE))</f>
        <v>21.725454545454546</v>
      </c>
      <c r="AR25" s="662">
        <f>IF($AD25="","",VLOOKUP(AD25,Invoer!$F$15:$AU$1999,17,FALSE))</f>
        <v>103.45454545454547</v>
      </c>
      <c r="AS25" s="678" t="str">
        <f t="shared" si="38"/>
        <v/>
      </c>
      <c r="AT25" s="676" t="str">
        <f t="shared" si="5"/>
        <v/>
      </c>
      <c r="AU25" s="77">
        <f t="shared" si="6"/>
        <v>103.45454545454547</v>
      </c>
      <c r="AW25" s="57"/>
      <c r="AX25" s="57"/>
      <c r="AY25" s="208"/>
      <c r="AZ25" s="847"/>
      <c r="BA25" s="83" t="e">
        <f ca="1">Invoer!DW30</f>
        <v>#N/A</v>
      </c>
      <c r="BB25" s="599" t="str">
        <f t="shared" ca="1" si="29"/>
        <v/>
      </c>
      <c r="BC25" s="673" t="str">
        <f ca="1">IF($BB25="","",VLOOKUP(BB25,Invoer!$F$15:$AU$1999,2,FALSE))</f>
        <v/>
      </c>
      <c r="BD25" s="599" t="str">
        <f t="shared" ca="1" si="30"/>
        <v/>
      </c>
      <c r="BE25" s="599" t="str">
        <f ca="1">IF($BB25="","",VLOOKUP(BB25,Invoer!$F$15:$AU$1999,5,FALSE))</f>
        <v/>
      </c>
      <c r="BF25" s="599" t="str">
        <f ca="1">IF($BB25="","",VLOOKUP(BB25,Invoer!$F$15:$AU$1999,6,FALSE))</f>
        <v/>
      </c>
      <c r="BG25" s="599" t="str">
        <f ca="1">IF($BB25="","",VLOOKUP(BB25,Invoer!$F$15:$AU$1999,9,FALSE))</f>
        <v/>
      </c>
      <c r="BH25" s="599" t="str">
        <f ca="1">IF($BB25="","",VLOOKUP(BB25,Invoer!$F$15:$AU$1999,10,FALSE))</f>
        <v/>
      </c>
      <c r="BI25" s="599" t="str">
        <f ca="1">IF($BB25="","",VLOOKUP(BB25,Invoer!$F$15:$BB$1999,14,FALSE))</f>
        <v/>
      </c>
      <c r="BJ25" s="599" t="str">
        <f ca="1">IF($BB25="","",VLOOKUP(BB25,Invoer!$F$15:$AU$1999,11,FALSE))</f>
        <v/>
      </c>
      <c r="BK25" s="662" t="str">
        <f t="shared" ca="1" si="31"/>
        <v/>
      </c>
      <c r="BL25" s="662" t="str">
        <f t="shared" ca="1" si="32"/>
        <v/>
      </c>
      <c r="BM25" s="679" t="str">
        <f t="shared" ca="1" si="33"/>
        <v/>
      </c>
      <c r="BN25" s="662" t="str">
        <f t="shared" ca="1" si="7"/>
        <v/>
      </c>
      <c r="BO25" s="662" t="str">
        <f ca="1">IF($BB25="","",VLOOKUP(BB25,Invoer!$F$15:$AU$1999,15,FALSE))</f>
        <v/>
      </c>
      <c r="BP25" s="662" t="str">
        <f ca="1">IF($BB25="","",VLOOKUP(BB25,Invoer!$F$15:$AU$1999,24,FALSE))</f>
        <v/>
      </c>
      <c r="BQ25" s="662" t="str">
        <f ca="1">IF($BB25="","",VLOOKUP(BB25,Invoer!$F$15:$AU$1999,17,FALSE))</f>
        <v/>
      </c>
      <c r="BS25" s="73" t="e">
        <f t="shared" ca="1" si="39"/>
        <v>#VALUE!</v>
      </c>
      <c r="BT25" s="57" t="str">
        <f t="shared" ca="1" si="40"/>
        <v/>
      </c>
      <c r="BW25" s="61" t="e">
        <f ca="1">Invoer!DZ30</f>
        <v>#N/A</v>
      </c>
      <c r="BX25" s="599" t="str">
        <f t="shared" ca="1" si="8"/>
        <v/>
      </c>
      <c r="BY25" s="673" t="str">
        <f ca="1">IF($BX25="","",VLOOKUP(BX25,Invoer!$F$15:$AU$1999,2,FALSE))</f>
        <v/>
      </c>
      <c r="BZ25" s="599" t="str">
        <f t="shared" ca="1" si="9"/>
        <v/>
      </c>
      <c r="CA25" s="599" t="str">
        <f ca="1">IF($BX25="","",VLOOKUP(BX25,Invoer!$F$15:$AU$1999,5,FALSE))</f>
        <v/>
      </c>
      <c r="CB25" s="599" t="str">
        <f ca="1">IF($BX25="","",VLOOKUP(BX25,Invoer!$F$15:$AU$1999,6,FALSE))</f>
        <v/>
      </c>
      <c r="CC25" s="599" t="str">
        <f ca="1">IF($BX25="","",VLOOKUP(BX25,Invoer!$F$15:$AU$1999,9,FALSE))</f>
        <v/>
      </c>
      <c r="CD25" s="599" t="str">
        <f ca="1">IF($BX25="","",VLOOKUP(BX25,Invoer!$F$15:$AU$1999,10,FALSE))</f>
        <v/>
      </c>
      <c r="CE25" s="599" t="str">
        <f ca="1">IF($BX25="","",VLOOKUP(BX25,Invoer!$F$15:$AU$1999,11,FALSE))</f>
        <v/>
      </c>
      <c r="CF25" s="662" t="str">
        <f ca="1">IF($BX25="","",IF(ISERROR(BY25),0,VLOOKUP(BX25,Invoer!$F$15:$AU$1999,15,FALSE)))</f>
        <v/>
      </c>
      <c r="CG25" s="599" t="str">
        <f ca="1">IF($BX25="","",VLOOKUP(BX25,Invoer!$F$15:$AU$1999,19,FALSE))</f>
        <v/>
      </c>
      <c r="CH25" s="662" t="str">
        <f ca="1">IF($BX25="","",IF(ISERROR(BY25),0,VLOOKUP(BX25,Invoer!$F$15:$AU$1999,24,FALSE)))</f>
        <v/>
      </c>
      <c r="CI25" s="662" t="str">
        <f ca="1">IF($BX25="","",IF(ISERROR(BY25),0,VLOOKUP(BX25,Invoer!$F$15:$AU$1999,17,FALSE)))</f>
        <v/>
      </c>
      <c r="CJ25" s="680" t="str">
        <f t="shared" ca="1" si="34"/>
        <v/>
      </c>
      <c r="CK25" s="662" t="str">
        <f t="shared" ca="1" si="10"/>
        <v/>
      </c>
      <c r="CM25" s="56" t="str">
        <f t="shared" ca="1" si="41"/>
        <v/>
      </c>
      <c r="CQ25" s="411" t="e">
        <f ca="1">Invoer!EG30</f>
        <v>#N/A</v>
      </c>
      <c r="CR25" s="599" t="str">
        <f t="shared" ca="1" si="11"/>
        <v/>
      </c>
      <c r="CS25" s="673" t="str">
        <f ca="1">IF($CR25="","",VLOOKUP(CR25,Invoer!$F$15:$AU$1500,2,FALSE))</f>
        <v/>
      </c>
      <c r="CT25" s="599" t="str">
        <f t="shared" ca="1" si="12"/>
        <v/>
      </c>
      <c r="CU25" s="599" t="str">
        <f ca="1">IF($CR25="","",VLOOKUP(CR25,Invoer!$F$15:$AU$1500,3,FALSE))</f>
        <v/>
      </c>
      <c r="CV25" s="599" t="str">
        <f ca="1">IF($CR25="","",IF(CU25&lt;&gt;"Liq","",VLOOKUP(CR25,Invoer!$F$15:$AU$1500,4,FALSE)))</f>
        <v/>
      </c>
      <c r="CW25" s="599" t="str">
        <f ca="1">IF($CR25="","",VLOOKUP(CR25,Invoer!$F$15:$AU$1500,5,FALSE))</f>
        <v/>
      </c>
      <c r="CX25" s="599" t="str">
        <f ca="1">IF($CR25="","",VLOOKUP(CR25,Invoer!$F$15:$AU$1500,6,FALSE))</f>
        <v/>
      </c>
      <c r="CY25" s="599" t="str">
        <f ca="1">IF($CR25="","",VLOOKUP(CR25,Invoer!$F$15:$AU$1500,9,FALSE))</f>
        <v/>
      </c>
      <c r="CZ25" s="599" t="str">
        <f ca="1">IF($CR25="","",VLOOKUP(CR25,Invoer!$F$15:$AU$1500,10,FALSE))</f>
        <v/>
      </c>
      <c r="DA25" s="599" t="str">
        <f ca="1">IF($CR25="","",VLOOKUP(CR25,Invoer!$F$15:$AU$1500,11,FALSE))</f>
        <v/>
      </c>
      <c r="DB25" s="599" t="str">
        <f ca="1">IF($CR25="","",VLOOKUP(CR25,Invoer!$F$15:$BB$1500,14,FALSE))</f>
        <v/>
      </c>
      <c r="DC25" s="662" t="str">
        <f ca="1">IF($CR25="","",VLOOKUP(CR25,Invoer!$F$15:$AU$1500,15,FALSE))</f>
        <v/>
      </c>
      <c r="DD25" s="599" t="str">
        <f ca="1">IF($CR25="","",VLOOKUP(CR25,Invoer!$F$15:$AU$1500,19,FALSE))</f>
        <v/>
      </c>
      <c r="DE25" s="662" t="str">
        <f ca="1">IF($CR25="","",VLOOKUP(CR25,Invoer!$F$15:$AU$1500,20,FALSE))</f>
        <v/>
      </c>
      <c r="DF25" s="662" t="str">
        <f ca="1">IF($CR25="","",VLOOKUP(CR25,Invoer!$F$15:$AU$1500,23,FALSE))</f>
        <v/>
      </c>
      <c r="DG25" s="662" t="str">
        <f ca="1">IF($CR25="","",VLOOKUP(CR25,Invoer!$F$15:$AU$1500,17,FALSE))</f>
        <v/>
      </c>
      <c r="DH25" s="681" t="str">
        <f t="shared" ca="1" si="13"/>
        <v/>
      </c>
      <c r="DI25" s="662" t="str">
        <f t="shared" ca="1" si="42"/>
        <v/>
      </c>
      <c r="DJ25" s="190"/>
      <c r="DK25" s="411" t="str">
        <f t="shared" ca="1" si="14"/>
        <v/>
      </c>
      <c r="DO25" s="61" t="e">
        <f ca="1">IF($DN$4&lt;3,Invoer!EB30,Invoer!EA30)</f>
        <v>#N/A</v>
      </c>
      <c r="DP25" s="599" t="str">
        <f t="shared" ca="1" si="15"/>
        <v/>
      </c>
      <c r="DQ25" s="673" t="str">
        <f ca="1">IF($DP25="","",VLOOKUP(DP25,Invoer!$F$15:$AU$1999,2,FALSE))</f>
        <v/>
      </c>
      <c r="DR25" s="599" t="str">
        <f t="shared" ca="1" si="16"/>
        <v/>
      </c>
      <c r="DS25" s="599" t="str">
        <f ca="1">IF($DP25="","",VLOOKUP(DP25,Invoer!$F$15:$AU$1999,3,FALSE))</f>
        <v/>
      </c>
      <c r="DT25" s="599" t="str">
        <f ca="1">IF($DP25="","",IF(DS25&lt;&gt;"Liq","",VLOOKUP(DP25,Invoer!$F$15:$AU$1999,4,FALSE)))</f>
        <v/>
      </c>
      <c r="DU25" s="599" t="str">
        <f ca="1">IF($DP25="","",VLOOKUP(DP25,Invoer!$F$15:$AU$1999,5,FALSE))</f>
        <v/>
      </c>
      <c r="DV25" s="599" t="str">
        <f ca="1">IF($DP25="","",VLOOKUP(DP25,Invoer!$F$15:$AU$1999,6,FALSE))</f>
        <v/>
      </c>
      <c r="DW25" s="599" t="str">
        <f ca="1">IF($DP25="","",VLOOKUP(DP25,Invoer!$F$15:$AU$1999,9,FALSE))</f>
        <v/>
      </c>
      <c r="DX25" s="599" t="str">
        <f ca="1">IF($DP25="","",VLOOKUP(DP25,Invoer!$F$15:$AU$1999,10,FALSE))</f>
        <v/>
      </c>
      <c r="DY25" s="595" t="str">
        <f ca="1">IF($DP25="","",VLOOKUP(DP25,Invoer!$F$15:$AU$1999,11,FALSE))</f>
        <v/>
      </c>
      <c r="DZ25" s="662" t="str">
        <f ca="1">IF($DP25="","",IF($DN$4&gt;2,"",VLOOKUP(DP25,Invoer!CQ:CS,3,FALSE)))</f>
        <v/>
      </c>
      <c r="EA25" s="541" t="str">
        <f ca="1">IF($DP25="","",IF(ISERROR(DQ25),0,IF($DN$4&lt;3,"",VLOOKUP(DP25,Invoer!$F$15:$AU$1999,15,FALSE))))</f>
        <v/>
      </c>
      <c r="EB25" s="595" t="str">
        <f ca="1">IF($DP25="","",IF($DN$4&lt;3,"",VLOOKUP(DP25,Invoer!$F$15:$AU$1999,19,FALSE)))</f>
        <v/>
      </c>
      <c r="EC25" s="541" t="str">
        <f ca="1">IF($DP25="","",IF(ISERROR(DQ25),0,IF($DN$4&lt;3,"",VLOOKUP(DP25,Invoer!$F$15:$AU$1999,24,FALSE))))</f>
        <v/>
      </c>
      <c r="ED25" s="541" t="str">
        <f ca="1">IF($DP25="","",IF(ISERROR(DQ25),0,IF($DN$4&lt;3,"",VLOOKUP(DP25,Invoer!$F$15:$AU$1999,17,FALSE))))</f>
        <v/>
      </c>
      <c r="EH25" s="89" t="e">
        <f ca="1">Invoer!CP30</f>
        <v>#N/A</v>
      </c>
      <c r="EI25" s="599" t="str">
        <f t="shared" ca="1" si="17"/>
        <v/>
      </c>
      <c r="EJ25" s="673" t="str">
        <f ca="1">IF(EI25="","",VLOOKUP(EI25,Invoer!$F$15:$AU$1999,2,FALSE))</f>
        <v/>
      </c>
      <c r="EK25" s="599" t="str">
        <f t="shared" ca="1" si="18"/>
        <v/>
      </c>
      <c r="EL25" s="599" t="str">
        <f ca="1">IF($EI25="","",VLOOKUP(EI25,Invoer!$F$15:$AU$1999,3,FALSE))</f>
        <v/>
      </c>
      <c r="EM25" s="599" t="str">
        <f ca="1">IF($EI25="","",IF(EL25&lt;&gt;"Liq","",VLOOKUP(EI25,Invoer!$F$15:$AU$1999,4,FALSE)))</f>
        <v/>
      </c>
      <c r="EN25" s="599" t="str">
        <f ca="1">IF($EI25="","",VLOOKUP(EI25,Invoer!$F$15:$AU$1999,6,FALSE))</f>
        <v/>
      </c>
      <c r="EO25" s="599" t="str">
        <f ca="1">IF(EI25="","",VLOOKUP(EI25,Invoer!$F$15:$AU$1999,9,FALSE))</f>
        <v/>
      </c>
      <c r="EP25" s="599" t="str">
        <f ca="1">IF(EI25="","",VLOOKUP(EI25,Invoer!$F$15:$AU$1999,10,FALSE))</f>
        <v/>
      </c>
      <c r="EQ25" s="599" t="str">
        <f ca="1">IF(EI25="","",VLOOKUP(EI25,Invoer!$F$15:$AU$1999,11,FALSE))</f>
        <v/>
      </c>
      <c r="ER25" s="662" t="str">
        <f ca="1">IF(EI25="","",VLOOKUP(EI25,Invoer!CQ:CS,3,FALSE))</f>
        <v/>
      </c>
      <c r="ES25" s="662" t="str">
        <f t="shared" ca="1" si="19"/>
        <v/>
      </c>
      <c r="ET25" s="513" t="str">
        <f t="shared" ca="1" si="20"/>
        <v/>
      </c>
      <c r="EU25" s="112" t="str">
        <f t="shared" ca="1" si="21"/>
        <v/>
      </c>
      <c r="EV25" s="83" t="s">
        <v>160</v>
      </c>
      <c r="EW25" s="682" t="str">
        <f t="shared" ca="1" si="22"/>
        <v/>
      </c>
      <c r="EX25" s="662" t="str">
        <f t="shared" ca="1" si="23"/>
        <v/>
      </c>
      <c r="EY25"/>
      <c r="EZ25" s="56" t="e">
        <f t="shared" ca="1" si="35"/>
        <v>#VALUE!</v>
      </c>
      <c r="FA25" s="56" t="e">
        <f t="shared" ca="1" si="36"/>
        <v>#VALUE!</v>
      </c>
      <c r="FE25"/>
      <c r="FI25"/>
      <c r="FJ25"/>
    </row>
    <row r="26" spans="1:166" ht="12" customHeight="1" x14ac:dyDescent="0.2">
      <c r="A26"/>
      <c r="B26"/>
      <c r="C26"/>
      <c r="E26"/>
      <c r="F26" s="125"/>
      <c r="G26" s="89" t="e">
        <f ca="1">Invoer!DU31</f>
        <v>#N/A</v>
      </c>
      <c r="H26" s="599" t="str">
        <f t="shared" ca="1" si="24"/>
        <v/>
      </c>
      <c r="I26" s="673" t="str">
        <f ca="1">IF($H26="","",VLOOKUP(H26,Invoer!$F$15:$AU$1500,2,FALSE))</f>
        <v/>
      </c>
      <c r="J26" s="599" t="str">
        <f t="shared" ca="1" si="25"/>
        <v/>
      </c>
      <c r="K26" s="599" t="str">
        <f ca="1">IF($H26="","",VLOOKUP(H26,Invoer!$F$15:$AU$1500,3,FALSE))</f>
        <v/>
      </c>
      <c r="L26" s="599" t="str">
        <f ca="1">IF($H26="","",IF(K26&lt;&gt;"Liq","",VLOOKUP(H26,Invoer!$F$15:$AU$1500,4,FALSE)))</f>
        <v/>
      </c>
      <c r="M26" s="599" t="str">
        <f ca="1">IF($H26="","",VLOOKUP(H26,Invoer!$F$15:$AU$1500,5,FALSE))</f>
        <v/>
      </c>
      <c r="N26" s="599" t="str">
        <f ca="1">IF($H26="","",VLOOKUP(H26,Invoer!$F$15:$AU$1500,6,FALSE))</f>
        <v/>
      </c>
      <c r="O26" s="599" t="str">
        <f ca="1">IF($H26="","",VLOOKUP(H26,Invoer!$F$15:$AU$1500,9,FALSE))</f>
        <v/>
      </c>
      <c r="P26" s="599" t="str">
        <f ca="1">IF($H26="","",VLOOKUP(H26,Invoer!$F$15:$AU$1500,10,FALSE))</f>
        <v/>
      </c>
      <c r="Q26" s="599" t="str">
        <f ca="1">IF($H26="","",VLOOKUP(H26,Invoer!$F$15:$BB$1500,14,FALSE))</f>
        <v/>
      </c>
      <c r="R26" s="662" t="str">
        <f ca="1">IF($H26="","",IF(J26&gt;$K$8,"",VLOOKUP(H26,Invoer!$F$15:$AU$1500,15,FALSE)))</f>
        <v/>
      </c>
      <c r="S26" s="599" t="str">
        <f ca="1">IF($H26="","",VLOOKUP(H26,Invoer!$F$15:$AU$1500,19,FALSE))</f>
        <v/>
      </c>
      <c r="T26" s="662" t="str">
        <f ca="1">IF($H26="","",IF(J26&gt;$K$8,"",VLOOKUP(H26,Invoer!$F$15:$AU$1500,20,FALSE)))</f>
        <v/>
      </c>
      <c r="U26" s="662" t="str">
        <f ca="1">IF($H26="","",IF(J26&gt;$K$8,"",VLOOKUP(H26,Invoer!$F$15:$AU$1500,23,FALSE)))</f>
        <v/>
      </c>
      <c r="V26" s="662" t="str">
        <f ca="1">IF($H26="","",IF(J26&gt;$K$8,"",VLOOKUP(H26,Invoer!$F$15:$AU$1500,17,FALSE)))</f>
        <v/>
      </c>
      <c r="AC26" s="435">
        <f>IF($AC$7&lt;3,Invoer!DR31,IF($AC$7=3,Invoer!BT31,"x"))</f>
        <v>14</v>
      </c>
      <c r="AD26" s="599">
        <f t="shared" si="27"/>
        <v>14</v>
      </c>
      <c r="AE26" s="673">
        <f>IF($AD26="","",VLOOKUP(AD26,Invoer!$F$15:$AU$1999,2,FALSE))</f>
        <v>42050</v>
      </c>
      <c r="AF26" s="599">
        <f t="shared" si="28"/>
        <v>2</v>
      </c>
      <c r="AG26" s="599" t="str">
        <f>IF($AD26="","",VLOOKUP(AD26,Invoer!$F$15:$AU$1999,3,FALSE))</f>
        <v>Ink</v>
      </c>
      <c r="AH26" s="599" t="str">
        <f>IF($AD26="","",IF(AG26&lt;&gt;"Liq","",VLOOKUP(AD26,Invoer!$F$15:$AU$1999,4,FALSE)))</f>
        <v/>
      </c>
      <c r="AI26" s="677">
        <f>IF($AD26="","",VLOOKUP(AD26,Invoer!$F$15:$AU$1999,5,FALSE))</f>
        <v>0</v>
      </c>
      <c r="AJ26" s="599" t="str">
        <f>IF($AD26="","",VLOOKUP(AD26,Invoer!$F$15:$AU$1999,6,FALSE))</f>
        <v>kosten verwachte check</v>
      </c>
      <c r="AK26" s="599" t="str">
        <f>IF($AD26="","",VLOOKUP(AD26,Invoer!$F$15:$AU$1999,9,FALSE))</f>
        <v>petra</v>
      </c>
      <c r="AL26" s="599">
        <f>IF($AD26="","",VLOOKUP(AD26,Invoer!$F$15:$AU$1999,10,FALSE))</f>
        <v>20166</v>
      </c>
      <c r="AM26" s="599" t="str">
        <f>IF($AD26="","",VLOOKUP(AD26,Invoer!$F$15:$BB$1999,14,FALSE))</f>
        <v>C</v>
      </c>
      <c r="AN26" s="599" t="str">
        <f>IF($AD26="","",VLOOKUP(AD26,Invoer!$F$15:$AU$1999,11,FALSE))</f>
        <v>700 Kostprijs Inkopen hoog</v>
      </c>
      <c r="AO26" s="662">
        <f>IF($AD26="","",VLOOKUP(AD26,Invoer!$F$15:$AU$1999,15,FALSE))</f>
        <v>270</v>
      </c>
      <c r="AP26" s="599">
        <f>IF($AD26="","",VLOOKUP(AD26,Invoer!$F$15:$AU$1999,19,FALSE))</f>
        <v>0.21</v>
      </c>
      <c r="AQ26" s="662">
        <f>IF($AD26="","",VLOOKUP(AD26,Invoer!$F$15:$AU$1999,24,FALSE))</f>
        <v>46.859504132231407</v>
      </c>
      <c r="AR26" s="662">
        <f>IF($AD26="","",VLOOKUP(AD26,Invoer!$F$15:$AU$1999,17,FALSE))</f>
        <v>223.14049586776861</v>
      </c>
      <c r="AS26" s="678" t="str">
        <f t="shared" si="38"/>
        <v>Σ</v>
      </c>
      <c r="AT26" s="676">
        <f t="shared" si="5"/>
        <v>326.59504132231405</v>
      </c>
      <c r="AU26" s="77">
        <f t="shared" si="6"/>
        <v>326.59504132231405</v>
      </c>
      <c r="AW26" s="57"/>
      <c r="AX26" s="57"/>
      <c r="AY26" s="208"/>
      <c r="AZ26" s="847"/>
      <c r="BA26" s="83" t="e">
        <f ca="1">Invoer!DW31</f>
        <v>#N/A</v>
      </c>
      <c r="BB26" s="599" t="str">
        <f t="shared" ca="1" si="29"/>
        <v/>
      </c>
      <c r="BC26" s="673" t="str">
        <f ca="1">IF($BB26="","",VLOOKUP(BB26,Invoer!$F$15:$AU$1999,2,FALSE))</f>
        <v/>
      </c>
      <c r="BD26" s="599" t="str">
        <f t="shared" ca="1" si="30"/>
        <v/>
      </c>
      <c r="BE26" s="599" t="str">
        <f ca="1">IF($BB26="","",VLOOKUP(BB26,Invoer!$F$15:$AU$1999,5,FALSE))</f>
        <v/>
      </c>
      <c r="BF26" s="599" t="str">
        <f ca="1">IF($BB26="","",VLOOKUP(BB26,Invoer!$F$15:$AU$1999,6,FALSE))</f>
        <v/>
      </c>
      <c r="BG26" s="599" t="str">
        <f ca="1">IF($BB26="","",VLOOKUP(BB26,Invoer!$F$15:$AU$1999,9,FALSE))</f>
        <v/>
      </c>
      <c r="BH26" s="599" t="str">
        <f ca="1">IF($BB26="","",VLOOKUP(BB26,Invoer!$F$15:$AU$1999,10,FALSE))</f>
        <v/>
      </c>
      <c r="BI26" s="599" t="str">
        <f ca="1">IF($BB26="","",VLOOKUP(BB26,Invoer!$F$15:$BB$1999,14,FALSE))</f>
        <v/>
      </c>
      <c r="BJ26" s="599" t="str">
        <f ca="1">IF($BB26="","",VLOOKUP(BB26,Invoer!$F$15:$AU$1999,11,FALSE))</f>
        <v/>
      </c>
      <c r="BK26" s="662" t="str">
        <f t="shared" ca="1" si="31"/>
        <v/>
      </c>
      <c r="BL26" s="662" t="str">
        <f t="shared" ca="1" si="32"/>
        <v/>
      </c>
      <c r="BM26" s="679" t="str">
        <f t="shared" ca="1" si="33"/>
        <v/>
      </c>
      <c r="BN26" s="662" t="str">
        <f t="shared" ca="1" si="7"/>
        <v/>
      </c>
      <c r="BO26" s="662" t="str">
        <f ca="1">IF($BB26="","",VLOOKUP(BB26,Invoer!$F$15:$AU$1999,15,FALSE))</f>
        <v/>
      </c>
      <c r="BP26" s="662" t="str">
        <f ca="1">IF($BB26="","",VLOOKUP(BB26,Invoer!$F$15:$AU$1999,24,FALSE))</f>
        <v/>
      </c>
      <c r="BQ26" s="662" t="str">
        <f ca="1">IF($BB26="","",VLOOKUP(BB26,Invoer!$F$15:$AU$1999,17,FALSE))</f>
        <v/>
      </c>
      <c r="BS26" s="73" t="e">
        <f t="shared" ca="1" si="39"/>
        <v>#VALUE!</v>
      </c>
      <c r="BT26" s="57" t="str">
        <f t="shared" ca="1" si="40"/>
        <v/>
      </c>
      <c r="BW26" s="61" t="e">
        <f ca="1">Invoer!DZ31</f>
        <v>#N/A</v>
      </c>
      <c r="BX26" s="599" t="str">
        <f t="shared" ca="1" si="8"/>
        <v/>
      </c>
      <c r="BY26" s="673" t="str">
        <f ca="1">IF($BX26="","",VLOOKUP(BX26,Invoer!$F$15:$AU$1999,2,FALSE))</f>
        <v/>
      </c>
      <c r="BZ26" s="599" t="str">
        <f t="shared" ca="1" si="9"/>
        <v/>
      </c>
      <c r="CA26" s="599" t="str">
        <f ca="1">IF($BX26="","",VLOOKUP(BX26,Invoer!$F$15:$AU$1999,5,FALSE))</f>
        <v/>
      </c>
      <c r="CB26" s="599" t="str">
        <f ca="1">IF($BX26="","",VLOOKUP(BX26,Invoer!$F$15:$AU$1999,6,FALSE))</f>
        <v/>
      </c>
      <c r="CC26" s="599" t="str">
        <f ca="1">IF($BX26="","",VLOOKUP(BX26,Invoer!$F$15:$AU$1999,9,FALSE))</f>
        <v/>
      </c>
      <c r="CD26" s="599" t="str">
        <f ca="1">IF($BX26="","",VLOOKUP(BX26,Invoer!$F$15:$AU$1999,10,FALSE))</f>
        <v/>
      </c>
      <c r="CE26" s="599" t="str">
        <f ca="1">IF($BX26="","",VLOOKUP(BX26,Invoer!$F$15:$AU$1999,11,FALSE))</f>
        <v/>
      </c>
      <c r="CF26" s="662" t="str">
        <f ca="1">IF($BX26="","",IF(ISERROR(BY26),0,VLOOKUP(BX26,Invoer!$F$15:$AU$1999,15,FALSE)))</f>
        <v/>
      </c>
      <c r="CG26" s="599" t="str">
        <f ca="1">IF($BX26="","",VLOOKUP(BX26,Invoer!$F$15:$AU$1999,19,FALSE))</f>
        <v/>
      </c>
      <c r="CH26" s="662" t="str">
        <f ca="1">IF($BX26="","",IF(ISERROR(BY26),0,VLOOKUP(BX26,Invoer!$F$15:$AU$1999,24,FALSE)))</f>
        <v/>
      </c>
      <c r="CI26" s="662" t="str">
        <f ca="1">IF($BX26="","",IF(ISERROR(BY26),0,VLOOKUP(BX26,Invoer!$F$15:$AU$1999,17,FALSE)))</f>
        <v/>
      </c>
      <c r="CJ26" s="680" t="str">
        <f t="shared" ca="1" si="34"/>
        <v/>
      </c>
      <c r="CK26" s="662" t="str">
        <f t="shared" ca="1" si="10"/>
        <v/>
      </c>
      <c r="CM26" s="56" t="str">
        <f t="shared" ca="1" si="41"/>
        <v/>
      </c>
      <c r="CQ26" s="411" t="e">
        <f ca="1">Invoer!EG31</f>
        <v>#N/A</v>
      </c>
      <c r="CR26" s="599" t="str">
        <f t="shared" ca="1" si="11"/>
        <v/>
      </c>
      <c r="CS26" s="673" t="str">
        <f ca="1">IF($CR26="","",VLOOKUP(CR26,Invoer!$F$15:$AU$1500,2,FALSE))</f>
        <v/>
      </c>
      <c r="CT26" s="599" t="str">
        <f t="shared" ca="1" si="12"/>
        <v/>
      </c>
      <c r="CU26" s="599" t="str">
        <f ca="1">IF($CR26="","",VLOOKUP(CR26,Invoer!$F$15:$AU$1500,3,FALSE))</f>
        <v/>
      </c>
      <c r="CV26" s="599" t="str">
        <f ca="1">IF($CR26="","",IF(CU26&lt;&gt;"Liq","",VLOOKUP(CR26,Invoer!$F$15:$AU$1500,4,FALSE)))</f>
        <v/>
      </c>
      <c r="CW26" s="599" t="str">
        <f ca="1">IF($CR26="","",VLOOKUP(CR26,Invoer!$F$15:$AU$1500,5,FALSE))</f>
        <v/>
      </c>
      <c r="CX26" s="599" t="str">
        <f ca="1">IF($CR26="","",VLOOKUP(CR26,Invoer!$F$15:$AU$1500,6,FALSE))</f>
        <v/>
      </c>
      <c r="CY26" s="599" t="str">
        <f ca="1">IF($CR26="","",VLOOKUP(CR26,Invoer!$F$15:$AU$1500,9,FALSE))</f>
        <v/>
      </c>
      <c r="CZ26" s="599" t="str">
        <f ca="1">IF($CR26="","",VLOOKUP(CR26,Invoer!$F$15:$AU$1500,10,FALSE))</f>
        <v/>
      </c>
      <c r="DA26" s="599" t="str">
        <f ca="1">IF($CR26="","",VLOOKUP(CR26,Invoer!$F$15:$AU$1500,11,FALSE))</f>
        <v/>
      </c>
      <c r="DB26" s="599" t="str">
        <f ca="1">IF($CR26="","",VLOOKUP(CR26,Invoer!$F$15:$BB$1500,14,FALSE))</f>
        <v/>
      </c>
      <c r="DC26" s="662" t="str">
        <f ca="1">IF($CR26="","",VLOOKUP(CR26,Invoer!$F$15:$AU$1500,15,FALSE))</f>
        <v/>
      </c>
      <c r="DD26" s="599" t="str">
        <f ca="1">IF($CR26="","",VLOOKUP(CR26,Invoer!$F$15:$AU$1500,19,FALSE))</f>
        <v/>
      </c>
      <c r="DE26" s="662" t="str">
        <f ca="1">IF($CR26="","",VLOOKUP(CR26,Invoer!$F$15:$AU$1500,20,FALSE))</f>
        <v/>
      </c>
      <c r="DF26" s="662" t="str">
        <f ca="1">IF($CR26="","",VLOOKUP(CR26,Invoer!$F$15:$AU$1500,23,FALSE))</f>
        <v/>
      </c>
      <c r="DG26" s="662" t="str">
        <f ca="1">IF($CR26="","",VLOOKUP(CR26,Invoer!$F$15:$AU$1500,17,FALSE))</f>
        <v/>
      </c>
      <c r="DH26" s="681" t="str">
        <f t="shared" ca="1" si="13"/>
        <v/>
      </c>
      <c r="DI26" s="662" t="str">
        <f t="shared" ca="1" si="42"/>
        <v/>
      </c>
      <c r="DJ26" s="190"/>
      <c r="DK26" s="411" t="str">
        <f t="shared" ca="1" si="14"/>
        <v/>
      </c>
      <c r="DO26" s="61" t="e">
        <f ca="1">IF($DN$4&lt;3,Invoer!EB31,Invoer!EA31)</f>
        <v>#N/A</v>
      </c>
      <c r="DP26" s="599" t="str">
        <f t="shared" ca="1" si="15"/>
        <v/>
      </c>
      <c r="DQ26" s="673" t="str">
        <f ca="1">IF($DP26="","",VLOOKUP(DP26,Invoer!$F$15:$AU$1999,2,FALSE))</f>
        <v/>
      </c>
      <c r="DR26" s="599" t="str">
        <f t="shared" ca="1" si="16"/>
        <v/>
      </c>
      <c r="DS26" s="599" t="str">
        <f ca="1">IF($DP26="","",VLOOKUP(DP26,Invoer!$F$15:$AU$1999,3,FALSE))</f>
        <v/>
      </c>
      <c r="DT26" s="599" t="str">
        <f ca="1">IF($DP26="","",IF(DS26&lt;&gt;"Liq","",VLOOKUP(DP26,Invoer!$F$15:$AU$1999,4,FALSE)))</f>
        <v/>
      </c>
      <c r="DU26" s="599" t="str">
        <f ca="1">IF($DP26="","",VLOOKUP(DP26,Invoer!$F$15:$AU$1999,5,FALSE))</f>
        <v/>
      </c>
      <c r="DV26" s="599" t="str">
        <f ca="1">IF($DP26="","",VLOOKUP(DP26,Invoer!$F$15:$AU$1999,6,FALSE))</f>
        <v/>
      </c>
      <c r="DW26" s="599" t="str">
        <f ca="1">IF($DP26="","",VLOOKUP(DP26,Invoer!$F$15:$AU$1999,9,FALSE))</f>
        <v/>
      </c>
      <c r="DX26" s="599" t="str">
        <f ca="1">IF($DP26="","",VLOOKUP(DP26,Invoer!$F$15:$AU$1999,10,FALSE))</f>
        <v/>
      </c>
      <c r="DY26" s="595" t="str">
        <f ca="1">IF($DP26="","",VLOOKUP(DP26,Invoer!$F$15:$AU$1999,11,FALSE))</f>
        <v/>
      </c>
      <c r="DZ26" s="662" t="str">
        <f ca="1">IF($DP26="","",IF($DN$4&gt;2,"",VLOOKUP(DP26,Invoer!CQ:CS,3,FALSE)))</f>
        <v/>
      </c>
      <c r="EA26" s="541" t="str">
        <f ca="1">IF($DP26="","",IF(ISERROR(DQ26),0,IF($DN$4&lt;3,"",VLOOKUP(DP26,Invoer!$F$15:$AU$1999,15,FALSE))))</f>
        <v/>
      </c>
      <c r="EB26" s="595" t="str">
        <f ca="1">IF($DP26="","",IF($DN$4&lt;3,"",VLOOKUP(DP26,Invoer!$F$15:$AU$1999,19,FALSE)))</f>
        <v/>
      </c>
      <c r="EC26" s="541" t="str">
        <f ca="1">IF($DP26="","",IF(ISERROR(DQ26),0,IF($DN$4&lt;3,"",VLOOKUP(DP26,Invoer!$F$15:$AU$1999,24,FALSE))))</f>
        <v/>
      </c>
      <c r="ED26" s="541" t="str">
        <f ca="1">IF($DP26="","",IF(ISERROR(DQ26),0,IF($DN$4&lt;3,"",VLOOKUP(DP26,Invoer!$F$15:$AU$1999,17,FALSE))))</f>
        <v/>
      </c>
      <c r="EH26" s="89" t="e">
        <f ca="1">Invoer!CP31</f>
        <v>#N/A</v>
      </c>
      <c r="EI26" s="599" t="str">
        <f t="shared" ca="1" si="17"/>
        <v/>
      </c>
      <c r="EJ26" s="673" t="str">
        <f ca="1">IF(EI26="","",VLOOKUP(EI26,Invoer!$F$15:$AU$1999,2,FALSE))</f>
        <v/>
      </c>
      <c r="EK26" s="599" t="str">
        <f t="shared" ca="1" si="18"/>
        <v/>
      </c>
      <c r="EL26" s="599" t="str">
        <f ca="1">IF($EI26="","",VLOOKUP(EI26,Invoer!$F$15:$AU$1999,3,FALSE))</f>
        <v/>
      </c>
      <c r="EM26" s="599" t="str">
        <f ca="1">IF($EI26="","",IF(EL26&lt;&gt;"Liq","",VLOOKUP(EI26,Invoer!$F$15:$AU$1999,4,FALSE)))</f>
        <v/>
      </c>
      <c r="EN26" s="599" t="str">
        <f ca="1">IF($EI26="","",VLOOKUP(EI26,Invoer!$F$15:$AU$1999,6,FALSE))</f>
        <v/>
      </c>
      <c r="EO26" s="599" t="str">
        <f ca="1">IF(EI26="","",VLOOKUP(EI26,Invoer!$F$15:$AU$1999,9,FALSE))</f>
        <v/>
      </c>
      <c r="EP26" s="599" t="str">
        <f ca="1">IF(EI26="","",VLOOKUP(EI26,Invoer!$F$15:$AU$1999,10,FALSE))</f>
        <v/>
      </c>
      <c r="EQ26" s="599" t="str">
        <f ca="1">IF(EI26="","",VLOOKUP(EI26,Invoer!$F$15:$AU$1999,11,FALSE))</f>
        <v/>
      </c>
      <c r="ER26" s="662" t="str">
        <f ca="1">IF(EI26="","",VLOOKUP(EI26,Invoer!CQ:CS,3,FALSE))</f>
        <v/>
      </c>
      <c r="ES26" s="662" t="str">
        <f t="shared" ca="1" si="19"/>
        <v/>
      </c>
      <c r="ET26" s="513" t="str">
        <f t="shared" ca="1" si="20"/>
        <v/>
      </c>
      <c r="EU26" s="112" t="str">
        <f t="shared" ca="1" si="21"/>
        <v/>
      </c>
      <c r="EV26" s="83" t="s">
        <v>160</v>
      </c>
      <c r="EW26" s="682" t="str">
        <f t="shared" ca="1" si="22"/>
        <v/>
      </c>
      <c r="EX26" s="662" t="str">
        <f t="shared" ca="1" si="23"/>
        <v/>
      </c>
      <c r="EY26"/>
      <c r="EZ26" s="56" t="e">
        <f t="shared" ca="1" si="35"/>
        <v>#VALUE!</v>
      </c>
      <c r="FA26" s="56" t="e">
        <f t="shared" ca="1" si="36"/>
        <v>#VALUE!</v>
      </c>
      <c r="FE26"/>
      <c r="FI26"/>
      <c r="FJ26"/>
    </row>
    <row r="27" spans="1:166" ht="12" customHeight="1" x14ac:dyDescent="0.2">
      <c r="A27"/>
      <c r="B27"/>
      <c r="C27"/>
      <c r="E27"/>
      <c r="F27" s="125"/>
      <c r="G27" s="89" t="e">
        <f ca="1">Invoer!DU32</f>
        <v>#N/A</v>
      </c>
      <c r="H27" s="599" t="str">
        <f t="shared" ca="1" si="24"/>
        <v/>
      </c>
      <c r="I27" s="673" t="str">
        <f ca="1">IF($H27="","",VLOOKUP(H27,Invoer!$F$15:$AU$1500,2,FALSE))</f>
        <v/>
      </c>
      <c r="J27" s="599" t="str">
        <f t="shared" ca="1" si="25"/>
        <v/>
      </c>
      <c r="K27" s="599" t="str">
        <f ca="1">IF($H27="","",VLOOKUP(H27,Invoer!$F$15:$AU$1500,3,FALSE))</f>
        <v/>
      </c>
      <c r="L27" s="599" t="str">
        <f ca="1">IF($H27="","",IF(K27&lt;&gt;"Liq","",VLOOKUP(H27,Invoer!$F$15:$AU$1500,4,FALSE)))</f>
        <v/>
      </c>
      <c r="M27" s="599" t="str">
        <f ca="1">IF($H27="","",VLOOKUP(H27,Invoer!$F$15:$AU$1500,5,FALSE))</f>
        <v/>
      </c>
      <c r="N27" s="599" t="str">
        <f ca="1">IF($H27="","",VLOOKUP(H27,Invoer!$F$15:$AU$1500,6,FALSE))</f>
        <v/>
      </c>
      <c r="O27" s="599" t="str">
        <f ca="1">IF($H27="","",VLOOKUP(H27,Invoer!$F$15:$AU$1500,9,FALSE))</f>
        <v/>
      </c>
      <c r="P27" s="599" t="str">
        <f ca="1">IF($H27="","",VLOOKUP(H27,Invoer!$F$15:$AU$1500,10,FALSE))</f>
        <v/>
      </c>
      <c r="Q27" s="599" t="str">
        <f ca="1">IF($H27="","",VLOOKUP(H27,Invoer!$F$15:$BB$1500,14,FALSE))</f>
        <v/>
      </c>
      <c r="R27" s="662" t="str">
        <f ca="1">IF($H27="","",IF(J27&gt;$K$8,"",VLOOKUP(H27,Invoer!$F$15:$AU$1500,15,FALSE)))</f>
        <v/>
      </c>
      <c r="S27" s="599" t="str">
        <f ca="1">IF($H27="","",VLOOKUP(H27,Invoer!$F$15:$AU$1500,19,FALSE))</f>
        <v/>
      </c>
      <c r="T27" s="662" t="str">
        <f ca="1">IF($H27="","",IF(J27&gt;$K$8,"",VLOOKUP(H27,Invoer!$F$15:$AU$1500,20,FALSE)))</f>
        <v/>
      </c>
      <c r="U27" s="662" t="str">
        <f ca="1">IF($H27="","",IF(J27&gt;$K$8,"",VLOOKUP(H27,Invoer!$F$15:$AU$1500,23,FALSE)))</f>
        <v/>
      </c>
      <c r="V27" s="662" t="str">
        <f ca="1">IF($H27="","",IF(J27&gt;$K$8,"",VLOOKUP(H27,Invoer!$F$15:$AU$1500,17,FALSE)))</f>
        <v/>
      </c>
      <c r="AC27" s="435">
        <f>IF($AC$7&lt;3,Invoer!DR32,IF($AC$7=3,Invoer!BT32,"x"))</f>
        <v>10</v>
      </c>
      <c r="AD27" s="599">
        <f t="shared" si="27"/>
        <v>10</v>
      </c>
      <c r="AE27" s="673">
        <f>IF($AD27="","",VLOOKUP(AD27,Invoer!$F$15:$AU$1999,2,FALSE))</f>
        <v>42019</v>
      </c>
      <c r="AF27" s="599">
        <f t="shared" si="28"/>
        <v>1</v>
      </c>
      <c r="AG27" s="599" t="str">
        <f>IF($AD27="","",VLOOKUP(AD27,Invoer!$F$15:$AU$1999,3,FALSE))</f>
        <v>Liq</v>
      </c>
      <c r="AH27" s="599" t="str">
        <f>IF($AD27="","",IF(AG27&lt;&gt;"Liq","",VLOOKUP(AD27,Invoer!$F$15:$AU$1999,4,FALSE)))</f>
        <v>180 Rabobank</v>
      </c>
      <c r="AI27" s="677">
        <f>IF($AD27="","",VLOOKUP(AD27,Invoer!$F$15:$AU$1999,5,FALSE))</f>
        <v>0</v>
      </c>
      <c r="AJ27" s="599" t="str">
        <f>IF($AD27="","",VLOOKUP(AD27,Invoer!$F$15:$AU$1999,6,FALSE))</f>
        <v>inkoop diensten</v>
      </c>
      <c r="AK27" s="599" t="str">
        <f>IF($AD27="","",VLOOKUP(AD27,Invoer!$F$15:$AU$1999,9,FALSE))</f>
        <v>omega</v>
      </c>
      <c r="AL27" s="599">
        <f>IF($AD27="","",VLOOKUP(AD27,Invoer!$F$15:$AU$1999,10,FALSE))</f>
        <v>2015155</v>
      </c>
      <c r="AM27" s="599" t="str">
        <f>IF($AD27="","",VLOOKUP(AD27,Invoer!$F$15:$BB$1999,14,FALSE))</f>
        <v/>
      </c>
      <c r="AN27" s="599" t="str">
        <f>IF($AD27="","",VLOOKUP(AD27,Invoer!$F$15:$AU$1999,11,FALSE))</f>
        <v>712 Kostprijs Inkopen 2</v>
      </c>
      <c r="AO27" s="662">
        <f>IF($AD27="","",VLOOKUP(AD27,Invoer!$F$15:$AU$1999,15,FALSE))</f>
        <v>451</v>
      </c>
      <c r="AP27" s="599">
        <f>IF($AD27="","",VLOOKUP(AD27,Invoer!$F$15:$AU$1999,19,FALSE))</f>
        <v>0.21</v>
      </c>
      <c r="AQ27" s="662">
        <f>IF($AD27="","",VLOOKUP(AD27,Invoer!$F$15:$AU$1999,24,FALSE))</f>
        <v>78.27272727272728</v>
      </c>
      <c r="AR27" s="662">
        <f>IF($AD27="","",VLOOKUP(AD27,Invoer!$F$15:$AU$1999,17,FALSE))</f>
        <v>372.72727272727275</v>
      </c>
      <c r="AS27" s="678" t="str">
        <f t="shared" si="38"/>
        <v>Σ</v>
      </c>
      <c r="AT27" s="676">
        <f t="shared" si="5"/>
        <v>372.72727272727275</v>
      </c>
      <c r="AU27" s="77">
        <f t="shared" si="6"/>
        <v>372.72727272727275</v>
      </c>
      <c r="AW27" s="57"/>
      <c r="AX27" s="57"/>
      <c r="AY27" s="208"/>
      <c r="AZ27" s="847"/>
      <c r="BA27" s="83" t="e">
        <f ca="1">Invoer!DW32</f>
        <v>#N/A</v>
      </c>
      <c r="BB27" s="599" t="str">
        <f t="shared" ca="1" si="29"/>
        <v/>
      </c>
      <c r="BC27" s="673" t="str">
        <f ca="1">IF($BB27="","",VLOOKUP(BB27,Invoer!$F$15:$AU$1999,2,FALSE))</f>
        <v/>
      </c>
      <c r="BD27" s="599" t="str">
        <f t="shared" ca="1" si="30"/>
        <v/>
      </c>
      <c r="BE27" s="599" t="str">
        <f ca="1">IF($BB27="","",VLOOKUP(BB27,Invoer!$F$15:$AU$1999,5,FALSE))</f>
        <v/>
      </c>
      <c r="BF27" s="599" t="str">
        <f ca="1">IF($BB27="","",VLOOKUP(BB27,Invoer!$F$15:$AU$1999,6,FALSE))</f>
        <v/>
      </c>
      <c r="BG27" s="599" t="str">
        <f ca="1">IF($BB27="","",VLOOKUP(BB27,Invoer!$F$15:$AU$1999,9,FALSE))</f>
        <v/>
      </c>
      <c r="BH27" s="599" t="str">
        <f ca="1">IF($BB27="","",VLOOKUP(BB27,Invoer!$F$15:$AU$1999,10,FALSE))</f>
        <v/>
      </c>
      <c r="BI27" s="599" t="str">
        <f ca="1">IF($BB27="","",VLOOKUP(BB27,Invoer!$F$15:$BB$1999,14,FALSE))</f>
        <v/>
      </c>
      <c r="BJ27" s="599" t="str">
        <f ca="1">IF($BB27="","",VLOOKUP(BB27,Invoer!$F$15:$AU$1999,11,FALSE))</f>
        <v/>
      </c>
      <c r="BK27" s="662" t="str">
        <f t="shared" ca="1" si="31"/>
        <v/>
      </c>
      <c r="BL27" s="662" t="str">
        <f t="shared" ca="1" si="32"/>
        <v/>
      </c>
      <c r="BM27" s="679" t="str">
        <f t="shared" ca="1" si="33"/>
        <v/>
      </c>
      <c r="BN27" s="662" t="str">
        <f t="shared" ca="1" si="7"/>
        <v/>
      </c>
      <c r="BO27" s="662" t="str">
        <f ca="1">IF($BB27="","",VLOOKUP(BB27,Invoer!$F$15:$AU$1999,15,FALSE))</f>
        <v/>
      </c>
      <c r="BP27" s="662" t="str">
        <f ca="1">IF($BB27="","",VLOOKUP(BB27,Invoer!$F$15:$AU$1999,24,FALSE))</f>
        <v/>
      </c>
      <c r="BQ27" s="662" t="str">
        <f ca="1">IF($BB27="","",VLOOKUP(BB27,Invoer!$F$15:$AU$1999,17,FALSE))</f>
        <v/>
      </c>
      <c r="BS27" s="73" t="e">
        <f t="shared" ca="1" si="39"/>
        <v>#VALUE!</v>
      </c>
      <c r="BT27" s="57" t="str">
        <f t="shared" ca="1" si="40"/>
        <v/>
      </c>
      <c r="BW27" s="61" t="e">
        <f ca="1">Invoer!DZ32</f>
        <v>#N/A</v>
      </c>
      <c r="BX27" s="599" t="str">
        <f t="shared" ca="1" si="8"/>
        <v/>
      </c>
      <c r="BY27" s="673" t="str">
        <f ca="1">IF($BX27="","",VLOOKUP(BX27,Invoer!$F$15:$AU$1999,2,FALSE))</f>
        <v/>
      </c>
      <c r="BZ27" s="599" t="str">
        <f t="shared" ca="1" si="9"/>
        <v/>
      </c>
      <c r="CA27" s="599" t="str">
        <f ca="1">IF($BX27="","",VLOOKUP(BX27,Invoer!$F$15:$AU$1999,5,FALSE))</f>
        <v/>
      </c>
      <c r="CB27" s="599" t="str">
        <f ca="1">IF($BX27="","",VLOOKUP(BX27,Invoer!$F$15:$AU$1999,6,FALSE))</f>
        <v/>
      </c>
      <c r="CC27" s="599" t="str">
        <f ca="1">IF($BX27="","",VLOOKUP(BX27,Invoer!$F$15:$AU$1999,9,FALSE))</f>
        <v/>
      </c>
      <c r="CD27" s="599" t="str">
        <f ca="1">IF($BX27="","",VLOOKUP(BX27,Invoer!$F$15:$AU$1999,10,FALSE))</f>
        <v/>
      </c>
      <c r="CE27" s="599" t="str">
        <f ca="1">IF($BX27="","",VLOOKUP(BX27,Invoer!$F$15:$AU$1999,11,FALSE))</f>
        <v/>
      </c>
      <c r="CF27" s="662" t="str">
        <f ca="1">IF($BX27="","",IF(ISERROR(BY27),0,VLOOKUP(BX27,Invoer!$F$15:$AU$1999,15,FALSE)))</f>
        <v/>
      </c>
      <c r="CG27" s="599" t="str">
        <f ca="1">IF($BX27="","",VLOOKUP(BX27,Invoer!$F$15:$AU$1999,19,FALSE))</f>
        <v/>
      </c>
      <c r="CH27" s="662" t="str">
        <f ca="1">IF($BX27="","",IF(ISERROR(BY27),0,VLOOKUP(BX27,Invoer!$F$15:$AU$1999,24,FALSE)))</f>
        <v/>
      </c>
      <c r="CI27" s="662" t="str">
        <f ca="1">IF($BX27="","",IF(ISERROR(BY27),0,VLOOKUP(BX27,Invoer!$F$15:$AU$1999,17,FALSE)))</f>
        <v/>
      </c>
      <c r="CJ27" s="680" t="str">
        <f t="shared" ca="1" si="34"/>
        <v/>
      </c>
      <c r="CK27" s="662" t="str">
        <f t="shared" ca="1" si="10"/>
        <v/>
      </c>
      <c r="CM27" s="56" t="str">
        <f t="shared" ca="1" si="41"/>
        <v/>
      </c>
      <c r="CQ27" s="411" t="e">
        <f ca="1">Invoer!EG32</f>
        <v>#N/A</v>
      </c>
      <c r="CR27" s="599" t="str">
        <f t="shared" ca="1" si="11"/>
        <v/>
      </c>
      <c r="CS27" s="673" t="str">
        <f ca="1">IF($CR27="","",VLOOKUP(CR27,Invoer!$F$15:$AU$1500,2,FALSE))</f>
        <v/>
      </c>
      <c r="CT27" s="599" t="str">
        <f t="shared" ca="1" si="12"/>
        <v/>
      </c>
      <c r="CU27" s="599" t="str">
        <f ca="1">IF($CR27="","",VLOOKUP(CR27,Invoer!$F$15:$AU$1500,3,FALSE))</f>
        <v/>
      </c>
      <c r="CV27" s="599" t="str">
        <f ca="1">IF($CR27="","",IF(CU27&lt;&gt;"Liq","",VLOOKUP(CR27,Invoer!$F$15:$AU$1500,4,FALSE)))</f>
        <v/>
      </c>
      <c r="CW27" s="599" t="str">
        <f ca="1">IF($CR27="","",VLOOKUP(CR27,Invoer!$F$15:$AU$1500,5,FALSE))</f>
        <v/>
      </c>
      <c r="CX27" s="599" t="str">
        <f ca="1">IF($CR27="","",VLOOKUP(CR27,Invoer!$F$15:$AU$1500,6,FALSE))</f>
        <v/>
      </c>
      <c r="CY27" s="599" t="str">
        <f ca="1">IF($CR27="","",VLOOKUP(CR27,Invoer!$F$15:$AU$1500,9,FALSE))</f>
        <v/>
      </c>
      <c r="CZ27" s="599" t="str">
        <f ca="1">IF($CR27="","",VLOOKUP(CR27,Invoer!$F$15:$AU$1500,10,FALSE))</f>
        <v/>
      </c>
      <c r="DA27" s="599" t="str">
        <f ca="1">IF($CR27="","",VLOOKUP(CR27,Invoer!$F$15:$AU$1500,11,FALSE))</f>
        <v/>
      </c>
      <c r="DB27" s="599" t="str">
        <f ca="1">IF($CR27="","",VLOOKUP(CR27,Invoer!$F$15:$BB$1500,14,FALSE))</f>
        <v/>
      </c>
      <c r="DC27" s="662" t="str">
        <f ca="1">IF($CR27="","",VLOOKUP(CR27,Invoer!$F$15:$AU$1500,15,FALSE))</f>
        <v/>
      </c>
      <c r="DD27" s="599" t="str">
        <f ca="1">IF($CR27="","",VLOOKUP(CR27,Invoer!$F$15:$AU$1500,19,FALSE))</f>
        <v/>
      </c>
      <c r="DE27" s="662" t="str">
        <f ca="1">IF($CR27="","",VLOOKUP(CR27,Invoer!$F$15:$AU$1500,20,FALSE))</f>
        <v/>
      </c>
      <c r="DF27" s="662" t="str">
        <f ca="1">IF($CR27="","",VLOOKUP(CR27,Invoer!$F$15:$AU$1500,23,FALSE))</f>
        <v/>
      </c>
      <c r="DG27" s="662" t="str">
        <f ca="1">IF($CR27="","",VLOOKUP(CR27,Invoer!$F$15:$AU$1500,17,FALSE))</f>
        <v/>
      </c>
      <c r="DH27" s="681" t="str">
        <f t="shared" ca="1" si="13"/>
        <v/>
      </c>
      <c r="DI27" s="662" t="str">
        <f t="shared" ca="1" si="42"/>
        <v/>
      </c>
      <c r="DJ27" s="190"/>
      <c r="DK27" s="411" t="str">
        <f t="shared" ca="1" si="14"/>
        <v/>
      </c>
      <c r="DO27" s="61" t="e">
        <f ca="1">IF($DN$4&lt;3,Invoer!EB32,Invoer!EA32)</f>
        <v>#N/A</v>
      </c>
      <c r="DP27" s="599" t="str">
        <f t="shared" ca="1" si="15"/>
        <v/>
      </c>
      <c r="DQ27" s="673" t="str">
        <f ca="1">IF($DP27="","",VLOOKUP(DP27,Invoer!$F$15:$AU$1999,2,FALSE))</f>
        <v/>
      </c>
      <c r="DR27" s="599" t="str">
        <f t="shared" ca="1" si="16"/>
        <v/>
      </c>
      <c r="DS27" s="599" t="str">
        <f ca="1">IF($DP27="","",VLOOKUP(DP27,Invoer!$F$15:$AU$1999,3,FALSE))</f>
        <v/>
      </c>
      <c r="DT27" s="599" t="str">
        <f ca="1">IF($DP27="","",IF(DS27&lt;&gt;"Liq","",VLOOKUP(DP27,Invoer!$F$15:$AU$1999,4,FALSE)))</f>
        <v/>
      </c>
      <c r="DU27" s="599" t="str">
        <f ca="1">IF($DP27="","",VLOOKUP(DP27,Invoer!$F$15:$AU$1999,5,FALSE))</f>
        <v/>
      </c>
      <c r="DV27" s="599" t="str">
        <f ca="1">IF($DP27="","",VLOOKUP(DP27,Invoer!$F$15:$AU$1999,6,FALSE))</f>
        <v/>
      </c>
      <c r="DW27" s="599" t="str">
        <f ca="1">IF($DP27="","",VLOOKUP(DP27,Invoer!$F$15:$AU$1999,9,FALSE))</f>
        <v/>
      </c>
      <c r="DX27" s="599" t="str">
        <f ca="1">IF($DP27="","",VLOOKUP(DP27,Invoer!$F$15:$AU$1999,10,FALSE))</f>
        <v/>
      </c>
      <c r="DY27" s="595" t="str">
        <f ca="1">IF($DP27="","",VLOOKUP(DP27,Invoer!$F$15:$AU$1999,11,FALSE))</f>
        <v/>
      </c>
      <c r="DZ27" s="662" t="str">
        <f ca="1">IF($DP27="","",IF($DN$4&gt;2,"",VLOOKUP(DP27,Invoer!CQ:CS,3,FALSE)))</f>
        <v/>
      </c>
      <c r="EA27" s="541" t="str">
        <f ca="1">IF($DP27="","",IF(ISERROR(DQ27),0,IF($DN$4&lt;3,"",VLOOKUP(DP27,Invoer!$F$15:$AU$1999,15,FALSE))))</f>
        <v/>
      </c>
      <c r="EB27" s="595" t="str">
        <f ca="1">IF($DP27="","",IF($DN$4&lt;3,"",VLOOKUP(DP27,Invoer!$F$15:$AU$1999,19,FALSE)))</f>
        <v/>
      </c>
      <c r="EC27" s="541" t="str">
        <f ca="1">IF($DP27="","",IF(ISERROR(DQ27),0,IF($DN$4&lt;3,"",VLOOKUP(DP27,Invoer!$F$15:$AU$1999,24,FALSE))))</f>
        <v/>
      </c>
      <c r="ED27" s="541" t="str">
        <f ca="1">IF($DP27="","",IF(ISERROR(DQ27),0,IF($DN$4&lt;3,"",VLOOKUP(DP27,Invoer!$F$15:$AU$1999,17,FALSE))))</f>
        <v/>
      </c>
      <c r="EH27" s="89" t="e">
        <f ca="1">Invoer!CP32</f>
        <v>#N/A</v>
      </c>
      <c r="EI27" s="599" t="str">
        <f t="shared" ca="1" si="17"/>
        <v/>
      </c>
      <c r="EJ27" s="673" t="str">
        <f ca="1">IF(EI27="","",VLOOKUP(EI27,Invoer!$F$15:$AU$1999,2,FALSE))</f>
        <v/>
      </c>
      <c r="EK27" s="599" t="str">
        <f t="shared" ca="1" si="18"/>
        <v/>
      </c>
      <c r="EL27" s="599" t="str">
        <f ca="1">IF($EI27="","",VLOOKUP(EI27,Invoer!$F$15:$AU$1999,3,FALSE))</f>
        <v/>
      </c>
      <c r="EM27" s="599" t="str">
        <f ca="1">IF($EI27="","",IF(EL27&lt;&gt;"Liq","",VLOOKUP(EI27,Invoer!$F$15:$AU$1999,4,FALSE)))</f>
        <v/>
      </c>
      <c r="EN27" s="599" t="str">
        <f ca="1">IF($EI27="","",VLOOKUP(EI27,Invoer!$F$15:$AU$1999,6,FALSE))</f>
        <v/>
      </c>
      <c r="EO27" s="599" t="str">
        <f ca="1">IF(EI27="","",VLOOKUP(EI27,Invoer!$F$15:$AU$1999,9,FALSE))</f>
        <v/>
      </c>
      <c r="EP27" s="599" t="str">
        <f ca="1">IF(EI27="","",VLOOKUP(EI27,Invoer!$F$15:$AU$1999,10,FALSE))</f>
        <v/>
      </c>
      <c r="EQ27" s="599" t="str">
        <f ca="1">IF(EI27="","",VLOOKUP(EI27,Invoer!$F$15:$AU$1999,11,FALSE))</f>
        <v/>
      </c>
      <c r="ER27" s="662" t="str">
        <f ca="1">IF(EI27="","",VLOOKUP(EI27,Invoer!CQ:CS,3,FALSE))</f>
        <v/>
      </c>
      <c r="ES27" s="662" t="str">
        <f t="shared" ca="1" si="19"/>
        <v/>
      </c>
      <c r="ET27" s="513" t="str">
        <f t="shared" ca="1" si="20"/>
        <v/>
      </c>
      <c r="EU27" s="112" t="str">
        <f t="shared" ca="1" si="21"/>
        <v/>
      </c>
      <c r="EV27" s="83" t="s">
        <v>160</v>
      </c>
      <c r="EW27" s="682" t="str">
        <f t="shared" ca="1" si="22"/>
        <v/>
      </c>
      <c r="EX27" s="662" t="str">
        <f t="shared" ca="1" si="23"/>
        <v/>
      </c>
      <c r="EY27"/>
      <c r="EZ27" s="56" t="e">
        <f t="shared" ca="1" si="35"/>
        <v>#VALUE!</v>
      </c>
      <c r="FA27" s="56" t="e">
        <f t="shared" ca="1" si="36"/>
        <v>#VALUE!</v>
      </c>
      <c r="FE27"/>
      <c r="FI27"/>
      <c r="FJ27"/>
    </row>
    <row r="28" spans="1:166" ht="12" customHeight="1" x14ac:dyDescent="0.2">
      <c r="A28"/>
      <c r="B28"/>
      <c r="C28"/>
      <c r="E28"/>
      <c r="F28" s="125"/>
      <c r="G28" s="89" t="e">
        <f ca="1">Invoer!DU33</f>
        <v>#N/A</v>
      </c>
      <c r="H28" s="599" t="str">
        <f t="shared" ca="1" si="24"/>
        <v/>
      </c>
      <c r="I28" s="673" t="str">
        <f ca="1">IF($H28="","",VLOOKUP(H28,Invoer!$F$15:$AU$1500,2,FALSE))</f>
        <v/>
      </c>
      <c r="J28" s="599" t="str">
        <f t="shared" ca="1" si="25"/>
        <v/>
      </c>
      <c r="K28" s="599" t="str">
        <f ca="1">IF($H28="","",VLOOKUP(H28,Invoer!$F$15:$AU$1500,3,FALSE))</f>
        <v/>
      </c>
      <c r="L28" s="599" t="str">
        <f ca="1">IF($H28="","",IF(K28&lt;&gt;"Liq","",VLOOKUP(H28,Invoer!$F$15:$AU$1500,4,FALSE)))</f>
        <v/>
      </c>
      <c r="M28" s="599" t="str">
        <f ca="1">IF($H28="","",VLOOKUP(H28,Invoer!$F$15:$AU$1500,5,FALSE))</f>
        <v/>
      </c>
      <c r="N28" s="599" t="str">
        <f ca="1">IF($H28="","",VLOOKUP(H28,Invoer!$F$15:$AU$1500,6,FALSE))</f>
        <v/>
      </c>
      <c r="O28" s="599" t="str">
        <f ca="1">IF($H28="","",VLOOKUP(H28,Invoer!$F$15:$AU$1500,9,FALSE))</f>
        <v/>
      </c>
      <c r="P28" s="599" t="str">
        <f ca="1">IF($H28="","",VLOOKUP(H28,Invoer!$F$15:$AU$1500,10,FALSE))</f>
        <v/>
      </c>
      <c r="Q28" s="599" t="str">
        <f ca="1">IF($H28="","",VLOOKUP(H28,Invoer!$F$15:$BB$1500,14,FALSE))</f>
        <v/>
      </c>
      <c r="R28" s="662" t="str">
        <f ca="1">IF($H28="","",IF(J28&gt;$K$8,"",VLOOKUP(H28,Invoer!$F$15:$AU$1500,15,FALSE)))</f>
        <v/>
      </c>
      <c r="S28" s="599" t="str">
        <f ca="1">IF($H28="","",VLOOKUP(H28,Invoer!$F$15:$AU$1500,19,FALSE))</f>
        <v/>
      </c>
      <c r="T28" s="662" t="str">
        <f ca="1">IF($H28="","",IF(J28&gt;$K$8,"",VLOOKUP(H28,Invoer!$F$15:$AU$1500,20,FALSE)))</f>
        <v/>
      </c>
      <c r="U28" s="662" t="str">
        <f ca="1">IF($H28="","",IF(J28&gt;$K$8,"",VLOOKUP(H28,Invoer!$F$15:$AU$1500,23,FALSE)))</f>
        <v/>
      </c>
      <c r="V28" s="662" t="str">
        <f ca="1">IF($H28="","",IF(J28&gt;$K$8,"",VLOOKUP(H28,Invoer!$F$15:$AU$1500,17,FALSE)))</f>
        <v/>
      </c>
      <c r="AC28" s="435">
        <f>IF($AC$7&lt;3,Invoer!DR33,IF($AC$7=3,Invoer!BT33,"x"))</f>
        <v>11</v>
      </c>
      <c r="AD28" s="599">
        <f t="shared" si="27"/>
        <v>11</v>
      </c>
      <c r="AE28" s="673">
        <f>IF($AD28="","",VLOOKUP(AD28,Invoer!$F$15:$AU$1999,2,FALSE))</f>
        <v>42029</v>
      </c>
      <c r="AF28" s="599">
        <f t="shared" si="28"/>
        <v>1</v>
      </c>
      <c r="AG28" s="599" t="str">
        <f>IF($AD28="","",VLOOKUP(AD28,Invoer!$F$15:$AU$1999,3,FALSE))</f>
        <v>Ver</v>
      </c>
      <c r="AH28" s="599" t="str">
        <f>IF($AD28="","",IF(AG28&lt;&gt;"Liq","",VLOOKUP(AD28,Invoer!$F$15:$AU$1999,4,FALSE)))</f>
        <v/>
      </c>
      <c r="AI28" s="677">
        <f>IF($AD28="","",VLOOKUP(AD28,Invoer!$F$15:$AU$1999,5,FALSE))</f>
        <v>0</v>
      </c>
      <c r="AJ28" s="599" t="str">
        <f>IF($AD28="","",VLOOKUP(AD28,Invoer!$F$15:$AU$1999,6,FALSE))</f>
        <v>betaling</v>
      </c>
      <c r="AK28" s="599" t="str">
        <f>IF($AD28="","",VLOOKUP(AD28,Invoer!$F$15:$AU$1999,9,FALSE))</f>
        <v>pieters</v>
      </c>
      <c r="AL28" s="599">
        <f>IF($AD28="","",VLOOKUP(AD28,Invoer!$F$15:$AU$1999,10,FALSE))</f>
        <v>0</v>
      </c>
      <c r="AM28" s="599" t="str">
        <f>IF($AD28="","",VLOOKUP(AD28,Invoer!$F$15:$BB$1999,14,FALSE))</f>
        <v>D</v>
      </c>
      <c r="AN28" s="599" t="str">
        <f>IF($AD28="","",VLOOKUP(AD28,Invoer!$F$15:$AU$1999,11,FALSE))</f>
        <v>800 Verkopen belast hoog</v>
      </c>
      <c r="AO28" s="662">
        <f>IF($AD28="","",VLOOKUP(AD28,Invoer!$F$15:$AU$1999,15,FALSE))</f>
        <v>-600</v>
      </c>
      <c r="AP28" s="599">
        <f>IF($AD28="","",VLOOKUP(AD28,Invoer!$F$15:$AU$1999,19,FALSE))</f>
        <v>0.21</v>
      </c>
      <c r="AQ28" s="662">
        <f>IF($AD28="","",VLOOKUP(AD28,Invoer!$F$15:$AU$1999,24,FALSE))</f>
        <v>-104.13223140495867</v>
      </c>
      <c r="AR28" s="662">
        <f>IF($AD28="","",VLOOKUP(AD28,Invoer!$F$15:$AU$1999,17,FALSE))</f>
        <v>-495.8677685950413</v>
      </c>
      <c r="AS28" s="678" t="str">
        <f t="shared" si="38"/>
        <v/>
      </c>
      <c r="AT28" s="676" t="str">
        <f t="shared" si="5"/>
        <v/>
      </c>
      <c r="AU28" s="77">
        <f t="shared" si="6"/>
        <v>-495.8677685950413</v>
      </c>
      <c r="AW28" s="57"/>
      <c r="AX28" s="57"/>
      <c r="AY28" s="208"/>
      <c r="AZ28" s="847"/>
      <c r="BA28" s="83" t="e">
        <f ca="1">Invoer!DW33</f>
        <v>#N/A</v>
      </c>
      <c r="BB28" s="599" t="str">
        <f t="shared" ca="1" si="29"/>
        <v/>
      </c>
      <c r="BC28" s="673" t="str">
        <f ca="1">IF($BB28="","",VLOOKUP(BB28,Invoer!$F$15:$AU$1999,2,FALSE))</f>
        <v/>
      </c>
      <c r="BD28" s="599" t="str">
        <f t="shared" ca="1" si="30"/>
        <v/>
      </c>
      <c r="BE28" s="599" t="str">
        <f ca="1">IF($BB28="","",VLOOKUP(BB28,Invoer!$F$15:$AU$1999,5,FALSE))</f>
        <v/>
      </c>
      <c r="BF28" s="599" t="str">
        <f ca="1">IF($BB28="","",VLOOKUP(BB28,Invoer!$F$15:$AU$1999,6,FALSE))</f>
        <v/>
      </c>
      <c r="BG28" s="599" t="str">
        <f ca="1">IF($BB28="","",VLOOKUP(BB28,Invoer!$F$15:$AU$1999,9,FALSE))</f>
        <v/>
      </c>
      <c r="BH28" s="599" t="str">
        <f ca="1">IF($BB28="","",VLOOKUP(BB28,Invoer!$F$15:$AU$1999,10,FALSE))</f>
        <v/>
      </c>
      <c r="BI28" s="599" t="str">
        <f ca="1">IF($BB28="","",VLOOKUP(BB28,Invoer!$F$15:$BB$1999,14,FALSE))</f>
        <v/>
      </c>
      <c r="BJ28" s="599" t="str">
        <f ca="1">IF($BB28="","",VLOOKUP(BB28,Invoer!$F$15:$AU$1999,11,FALSE))</f>
        <v/>
      </c>
      <c r="BK28" s="662" t="str">
        <f t="shared" ca="1" si="31"/>
        <v/>
      </c>
      <c r="BL28" s="662" t="str">
        <f t="shared" ca="1" si="32"/>
        <v/>
      </c>
      <c r="BM28" s="679" t="str">
        <f t="shared" ca="1" si="33"/>
        <v/>
      </c>
      <c r="BN28" s="662" t="str">
        <f t="shared" ca="1" si="7"/>
        <v/>
      </c>
      <c r="BO28" s="662" t="str">
        <f ca="1">IF($BB28="","",VLOOKUP(BB28,Invoer!$F$15:$AU$1999,15,FALSE))</f>
        <v/>
      </c>
      <c r="BP28" s="662" t="str">
        <f ca="1">IF($BB28="","",VLOOKUP(BB28,Invoer!$F$15:$AU$1999,24,FALSE))</f>
        <v/>
      </c>
      <c r="BQ28" s="662" t="str">
        <f ca="1">IF($BB28="","",VLOOKUP(BB28,Invoer!$F$15:$AU$1999,17,FALSE))</f>
        <v/>
      </c>
      <c r="BS28" s="73" t="e">
        <f t="shared" ca="1" si="39"/>
        <v>#VALUE!</v>
      </c>
      <c r="BT28" s="57" t="str">
        <f t="shared" ca="1" si="40"/>
        <v/>
      </c>
      <c r="BW28" s="61" t="e">
        <f ca="1">Invoer!DZ33</f>
        <v>#N/A</v>
      </c>
      <c r="BX28" s="599" t="str">
        <f t="shared" ca="1" si="8"/>
        <v/>
      </c>
      <c r="BY28" s="673" t="str">
        <f ca="1">IF($BX28="","",VLOOKUP(BX28,Invoer!$F$15:$AU$1999,2,FALSE))</f>
        <v/>
      </c>
      <c r="BZ28" s="599" t="str">
        <f t="shared" ca="1" si="9"/>
        <v/>
      </c>
      <c r="CA28" s="599" t="str">
        <f ca="1">IF($BX28="","",VLOOKUP(BX28,Invoer!$F$15:$AU$1999,5,FALSE))</f>
        <v/>
      </c>
      <c r="CB28" s="599" t="str">
        <f ca="1">IF($BX28="","",VLOOKUP(BX28,Invoer!$F$15:$AU$1999,6,FALSE))</f>
        <v/>
      </c>
      <c r="CC28" s="599" t="str">
        <f ca="1">IF($BX28="","",VLOOKUP(BX28,Invoer!$F$15:$AU$1999,9,FALSE))</f>
        <v/>
      </c>
      <c r="CD28" s="599" t="str">
        <f ca="1">IF($BX28="","",VLOOKUP(BX28,Invoer!$F$15:$AU$1999,10,FALSE))</f>
        <v/>
      </c>
      <c r="CE28" s="599" t="str">
        <f ca="1">IF($BX28="","",VLOOKUP(BX28,Invoer!$F$15:$AU$1999,11,FALSE))</f>
        <v/>
      </c>
      <c r="CF28" s="662" t="str">
        <f ca="1">IF($BX28="","",IF(ISERROR(BY28),0,VLOOKUP(BX28,Invoer!$F$15:$AU$1999,15,FALSE)))</f>
        <v/>
      </c>
      <c r="CG28" s="599" t="str">
        <f ca="1">IF($BX28="","",VLOOKUP(BX28,Invoer!$F$15:$AU$1999,19,FALSE))</f>
        <v/>
      </c>
      <c r="CH28" s="662" t="str">
        <f ca="1">IF($BX28="","",IF(ISERROR(BY28),0,VLOOKUP(BX28,Invoer!$F$15:$AU$1999,24,FALSE)))</f>
        <v/>
      </c>
      <c r="CI28" s="662" t="str">
        <f ca="1">IF($BX28="","",IF(ISERROR(BY28),0,VLOOKUP(BX28,Invoer!$F$15:$AU$1999,17,FALSE)))</f>
        <v/>
      </c>
      <c r="CJ28" s="680" t="str">
        <f t="shared" ca="1" si="34"/>
        <v/>
      </c>
      <c r="CK28" s="662" t="str">
        <f t="shared" ca="1" si="10"/>
        <v/>
      </c>
      <c r="CM28" s="56" t="str">
        <f t="shared" ca="1" si="41"/>
        <v/>
      </c>
      <c r="CQ28" s="411" t="e">
        <f ca="1">Invoer!EG33</f>
        <v>#N/A</v>
      </c>
      <c r="CR28" s="599" t="str">
        <f t="shared" ca="1" si="11"/>
        <v/>
      </c>
      <c r="CS28" s="673" t="str">
        <f ca="1">IF($CR28="","",VLOOKUP(CR28,Invoer!$F$15:$AU$1500,2,FALSE))</f>
        <v/>
      </c>
      <c r="CT28" s="599" t="str">
        <f t="shared" ca="1" si="12"/>
        <v/>
      </c>
      <c r="CU28" s="599" t="str">
        <f ca="1">IF($CR28="","",VLOOKUP(CR28,Invoer!$F$15:$AU$1500,3,FALSE))</f>
        <v/>
      </c>
      <c r="CV28" s="599" t="str">
        <f ca="1">IF($CR28="","",IF(CU28&lt;&gt;"Liq","",VLOOKUP(CR28,Invoer!$F$15:$AU$1500,4,FALSE)))</f>
        <v/>
      </c>
      <c r="CW28" s="599" t="str">
        <f ca="1">IF($CR28="","",VLOOKUP(CR28,Invoer!$F$15:$AU$1500,5,FALSE))</f>
        <v/>
      </c>
      <c r="CX28" s="599" t="str">
        <f ca="1">IF($CR28="","",VLOOKUP(CR28,Invoer!$F$15:$AU$1500,6,FALSE))</f>
        <v/>
      </c>
      <c r="CY28" s="599" t="str">
        <f ca="1">IF($CR28="","",VLOOKUP(CR28,Invoer!$F$15:$AU$1500,9,FALSE))</f>
        <v/>
      </c>
      <c r="CZ28" s="599" t="str">
        <f ca="1">IF($CR28="","",VLOOKUP(CR28,Invoer!$F$15:$AU$1500,10,FALSE))</f>
        <v/>
      </c>
      <c r="DA28" s="599" t="str">
        <f ca="1">IF($CR28="","",VLOOKUP(CR28,Invoer!$F$15:$AU$1500,11,FALSE))</f>
        <v/>
      </c>
      <c r="DB28" s="599" t="str">
        <f ca="1">IF($CR28="","",VLOOKUP(CR28,Invoer!$F$15:$BB$1500,14,FALSE))</f>
        <v/>
      </c>
      <c r="DC28" s="662" t="str">
        <f ca="1">IF($CR28="","",VLOOKUP(CR28,Invoer!$F$15:$AU$1500,15,FALSE))</f>
        <v/>
      </c>
      <c r="DD28" s="599" t="str">
        <f ca="1">IF($CR28="","",VLOOKUP(CR28,Invoer!$F$15:$AU$1500,19,FALSE))</f>
        <v/>
      </c>
      <c r="DE28" s="662" t="str">
        <f ca="1">IF($CR28="","",VLOOKUP(CR28,Invoer!$F$15:$AU$1500,20,FALSE))</f>
        <v/>
      </c>
      <c r="DF28" s="662" t="str">
        <f ca="1">IF($CR28="","",VLOOKUP(CR28,Invoer!$F$15:$AU$1500,23,FALSE))</f>
        <v/>
      </c>
      <c r="DG28" s="662" t="str">
        <f ca="1">IF($CR28="","",VLOOKUP(CR28,Invoer!$F$15:$AU$1500,17,FALSE))</f>
        <v/>
      </c>
      <c r="DH28" s="681" t="str">
        <f t="shared" ca="1" si="13"/>
        <v/>
      </c>
      <c r="DI28" s="662" t="str">
        <f t="shared" ca="1" si="42"/>
        <v/>
      </c>
      <c r="DJ28" s="190"/>
      <c r="DK28" s="411" t="str">
        <f t="shared" ca="1" si="14"/>
        <v/>
      </c>
      <c r="DO28" s="61" t="e">
        <f ca="1">IF($DN$4&lt;3,Invoer!EB33,Invoer!EA33)</f>
        <v>#N/A</v>
      </c>
      <c r="DP28" s="599" t="str">
        <f t="shared" ca="1" si="15"/>
        <v/>
      </c>
      <c r="DQ28" s="673" t="str">
        <f ca="1">IF($DP28="","",VLOOKUP(DP28,Invoer!$F$15:$AU$1999,2,FALSE))</f>
        <v/>
      </c>
      <c r="DR28" s="599" t="str">
        <f t="shared" ca="1" si="16"/>
        <v/>
      </c>
      <c r="DS28" s="599" t="str">
        <f ca="1">IF($DP28="","",VLOOKUP(DP28,Invoer!$F$15:$AU$1999,3,FALSE))</f>
        <v/>
      </c>
      <c r="DT28" s="599" t="str">
        <f ca="1">IF($DP28="","",IF(DS28&lt;&gt;"Liq","",VLOOKUP(DP28,Invoer!$F$15:$AU$1999,4,FALSE)))</f>
        <v/>
      </c>
      <c r="DU28" s="599" t="str">
        <f ca="1">IF($DP28="","",VLOOKUP(DP28,Invoer!$F$15:$AU$1999,5,FALSE))</f>
        <v/>
      </c>
      <c r="DV28" s="599" t="str">
        <f ca="1">IF($DP28="","",VLOOKUP(DP28,Invoer!$F$15:$AU$1999,6,FALSE))</f>
        <v/>
      </c>
      <c r="DW28" s="599" t="str">
        <f ca="1">IF($DP28="","",VLOOKUP(DP28,Invoer!$F$15:$AU$1999,9,FALSE))</f>
        <v/>
      </c>
      <c r="DX28" s="599" t="str">
        <f ca="1">IF($DP28="","",VLOOKUP(DP28,Invoer!$F$15:$AU$1999,10,FALSE))</f>
        <v/>
      </c>
      <c r="DY28" s="595" t="str">
        <f ca="1">IF($DP28="","",VLOOKUP(DP28,Invoer!$F$15:$AU$1999,11,FALSE))</f>
        <v/>
      </c>
      <c r="DZ28" s="662" t="str">
        <f ca="1">IF($DP28="","",IF($DN$4&gt;2,"",VLOOKUP(DP28,Invoer!CQ:CS,3,FALSE)))</f>
        <v/>
      </c>
      <c r="EA28" s="541" t="str">
        <f ca="1">IF($DP28="","",IF(ISERROR(DQ28),0,IF($DN$4&lt;3,"",VLOOKUP(DP28,Invoer!$F$15:$AU$1999,15,FALSE))))</f>
        <v/>
      </c>
      <c r="EB28" s="595" t="str">
        <f ca="1">IF($DP28="","",IF($DN$4&lt;3,"",VLOOKUP(DP28,Invoer!$F$15:$AU$1999,19,FALSE)))</f>
        <v/>
      </c>
      <c r="EC28" s="541" t="str">
        <f ca="1">IF($DP28="","",IF(ISERROR(DQ28),0,IF($DN$4&lt;3,"",VLOOKUP(DP28,Invoer!$F$15:$AU$1999,24,FALSE))))</f>
        <v/>
      </c>
      <c r="ED28" s="541" t="str">
        <f ca="1">IF($DP28="","",IF(ISERROR(DQ28),0,IF($DN$4&lt;3,"",VLOOKUP(DP28,Invoer!$F$15:$AU$1999,17,FALSE))))</f>
        <v/>
      </c>
      <c r="EH28" s="89" t="e">
        <f ca="1">Invoer!CP33</f>
        <v>#N/A</v>
      </c>
      <c r="EI28" s="599" t="str">
        <f t="shared" ca="1" si="17"/>
        <v/>
      </c>
      <c r="EJ28" s="673" t="str">
        <f ca="1">IF(EI28="","",VLOOKUP(EI28,Invoer!$F$15:$AU$1999,2,FALSE))</f>
        <v/>
      </c>
      <c r="EK28" s="599" t="str">
        <f t="shared" ca="1" si="18"/>
        <v/>
      </c>
      <c r="EL28" s="599" t="str">
        <f ca="1">IF($EI28="","",VLOOKUP(EI28,Invoer!$F$15:$AU$1999,3,FALSE))</f>
        <v/>
      </c>
      <c r="EM28" s="599" t="str">
        <f ca="1">IF($EI28="","",IF(EL28&lt;&gt;"Liq","",VLOOKUP(EI28,Invoer!$F$15:$AU$1999,4,FALSE)))</f>
        <v/>
      </c>
      <c r="EN28" s="599" t="str">
        <f ca="1">IF($EI28="","",VLOOKUP(EI28,Invoer!$F$15:$AU$1999,6,FALSE))</f>
        <v/>
      </c>
      <c r="EO28" s="599" t="str">
        <f ca="1">IF(EI28="","",VLOOKUP(EI28,Invoer!$F$15:$AU$1999,9,FALSE))</f>
        <v/>
      </c>
      <c r="EP28" s="599" t="str">
        <f ca="1">IF(EI28="","",VLOOKUP(EI28,Invoer!$F$15:$AU$1999,10,FALSE))</f>
        <v/>
      </c>
      <c r="EQ28" s="599" t="str">
        <f ca="1">IF(EI28="","",VLOOKUP(EI28,Invoer!$F$15:$AU$1999,11,FALSE))</f>
        <v/>
      </c>
      <c r="ER28" s="662" t="str">
        <f ca="1">IF(EI28="","",VLOOKUP(EI28,Invoer!CQ:CS,3,FALSE))</f>
        <v/>
      </c>
      <c r="ES28" s="662" t="str">
        <f t="shared" ca="1" si="19"/>
        <v/>
      </c>
      <c r="ET28" s="513" t="str">
        <f t="shared" ca="1" si="20"/>
        <v/>
      </c>
      <c r="EU28" s="112" t="str">
        <f t="shared" ca="1" si="21"/>
        <v/>
      </c>
      <c r="EV28" s="83" t="s">
        <v>160</v>
      </c>
      <c r="EW28" s="682" t="str">
        <f t="shared" ca="1" si="22"/>
        <v/>
      </c>
      <c r="EX28" s="662" t="str">
        <f t="shared" ca="1" si="23"/>
        <v/>
      </c>
      <c r="EY28"/>
      <c r="EZ28" s="56" t="e">
        <f t="shared" ca="1" si="35"/>
        <v>#VALUE!</v>
      </c>
      <c r="FA28" s="56" t="e">
        <f t="shared" ca="1" si="36"/>
        <v>#VALUE!</v>
      </c>
      <c r="FE28"/>
      <c r="FI28"/>
      <c r="FJ28"/>
    </row>
    <row r="29" spans="1:166" ht="12" customHeight="1" x14ac:dyDescent="0.2">
      <c r="A29"/>
      <c r="B29"/>
      <c r="C29"/>
      <c r="E29"/>
      <c r="F29" s="125"/>
      <c r="G29" s="89" t="e">
        <f ca="1">Invoer!DU34</f>
        <v>#N/A</v>
      </c>
      <c r="H29" s="599" t="str">
        <f t="shared" ca="1" si="24"/>
        <v/>
      </c>
      <c r="I29" s="673" t="str">
        <f ca="1">IF($H29="","",VLOOKUP(H29,Invoer!$F$15:$AU$1500,2,FALSE))</f>
        <v/>
      </c>
      <c r="J29" s="599" t="str">
        <f t="shared" ca="1" si="25"/>
        <v/>
      </c>
      <c r="K29" s="599" t="str">
        <f ca="1">IF($H29="","",VLOOKUP(H29,Invoer!$F$15:$AU$1500,3,FALSE))</f>
        <v/>
      </c>
      <c r="L29" s="599" t="str">
        <f ca="1">IF($H29="","",IF(K29&lt;&gt;"Liq","",VLOOKUP(H29,Invoer!$F$15:$AU$1500,4,FALSE)))</f>
        <v/>
      </c>
      <c r="M29" s="599" t="str">
        <f ca="1">IF($H29="","",VLOOKUP(H29,Invoer!$F$15:$AU$1500,5,FALSE))</f>
        <v/>
      </c>
      <c r="N29" s="599" t="str">
        <f ca="1">IF($H29="","",VLOOKUP(H29,Invoer!$F$15:$AU$1500,6,FALSE))</f>
        <v/>
      </c>
      <c r="O29" s="599" t="str">
        <f ca="1">IF($H29="","",VLOOKUP(H29,Invoer!$F$15:$AU$1500,9,FALSE))</f>
        <v/>
      </c>
      <c r="P29" s="599" t="str">
        <f ca="1">IF($H29="","",VLOOKUP(H29,Invoer!$F$15:$AU$1500,10,FALSE))</f>
        <v/>
      </c>
      <c r="Q29" s="599" t="str">
        <f ca="1">IF($H29="","",VLOOKUP(H29,Invoer!$F$15:$BB$1500,14,FALSE))</f>
        <v/>
      </c>
      <c r="R29" s="662" t="str">
        <f ca="1">IF($H29="","",IF(J29&gt;$K$8,"",VLOOKUP(H29,Invoer!$F$15:$AU$1500,15,FALSE)))</f>
        <v/>
      </c>
      <c r="S29" s="599" t="str">
        <f ca="1">IF($H29="","",VLOOKUP(H29,Invoer!$F$15:$AU$1500,19,FALSE))</f>
        <v/>
      </c>
      <c r="T29" s="662" t="str">
        <f ca="1">IF($H29="","",IF(J29&gt;$K$8,"",VLOOKUP(H29,Invoer!$F$15:$AU$1500,20,FALSE)))</f>
        <v/>
      </c>
      <c r="U29" s="662" t="str">
        <f ca="1">IF($H29="","",IF(J29&gt;$K$8,"",VLOOKUP(H29,Invoer!$F$15:$AU$1500,23,FALSE)))</f>
        <v/>
      </c>
      <c r="V29" s="662" t="str">
        <f ca="1">IF($H29="","",IF(J29&gt;$K$8,"",VLOOKUP(H29,Invoer!$F$15:$AU$1500,17,FALSE)))</f>
        <v/>
      </c>
      <c r="AC29" s="435">
        <f>IF($AC$7&lt;3,Invoer!DR34,IF($AC$7=3,Invoer!BT34,"x"))</f>
        <v>9</v>
      </c>
      <c r="AD29" s="599">
        <f t="shared" si="27"/>
        <v>9</v>
      </c>
      <c r="AE29" s="673">
        <f>IF($AD29="","",VLOOKUP(AD29,Invoer!$F$15:$AU$1999,2,FALSE))</f>
        <v>42047</v>
      </c>
      <c r="AF29" s="599">
        <f t="shared" si="28"/>
        <v>2</v>
      </c>
      <c r="AG29" s="599" t="str">
        <f>IF($AD29="","",VLOOKUP(AD29,Invoer!$F$15:$AU$1999,3,FALSE))</f>
        <v>Ver</v>
      </c>
      <c r="AH29" s="599" t="str">
        <f>IF($AD29="","",IF(AG29&lt;&gt;"Liq","",VLOOKUP(AD29,Invoer!$F$15:$AU$1999,4,FALSE)))</f>
        <v/>
      </c>
      <c r="AI29" s="677">
        <f>IF($AD29="","",VLOOKUP(AD29,Invoer!$F$15:$AU$1999,5,FALSE))</f>
        <v>0</v>
      </c>
      <c r="AJ29" s="599" t="str">
        <f>IF($AD29="","",VLOOKUP(AD29,Invoer!$F$15:$AU$1999,6,FALSE))</f>
        <v>verkoopactie</v>
      </c>
      <c r="AK29" s="599" t="str">
        <f>IF($AD29="","",VLOOKUP(AD29,Invoer!$F$15:$AU$1999,9,FALSE))</f>
        <v>pieters</v>
      </c>
      <c r="AL29" s="599">
        <f>IF($AD29="","",VLOOKUP(AD29,Invoer!$F$15:$AU$1999,10,FALSE))</f>
        <v>2015001</v>
      </c>
      <c r="AM29" s="599" t="str">
        <f>IF($AD29="","",VLOOKUP(AD29,Invoer!$F$15:$BB$1999,14,FALSE))</f>
        <v>D</v>
      </c>
      <c r="AN29" s="599" t="str">
        <f>IF($AD29="","",VLOOKUP(AD29,Invoer!$F$15:$AU$1999,11,FALSE))</f>
        <v>800 Verkopen belast hoog</v>
      </c>
      <c r="AO29" s="662">
        <f>IF($AD29="","",VLOOKUP(AD29,Invoer!$F$15:$AU$1999,15,FALSE))</f>
        <v>-1291.06</v>
      </c>
      <c r="AP29" s="599">
        <f>IF($AD29="","",VLOOKUP(AD29,Invoer!$F$15:$AU$1999,19,FALSE))</f>
        <v>0.21</v>
      </c>
      <c r="AQ29" s="662">
        <f>IF($AD29="","",VLOOKUP(AD29,Invoer!$F$15:$AU$1999,24,FALSE))</f>
        <v>-224.06826446280991</v>
      </c>
      <c r="AR29" s="662">
        <f>IF($AD29="","",VLOOKUP(AD29,Invoer!$F$15:$AU$1999,17,FALSE))</f>
        <v>-1066.9917355371899</v>
      </c>
      <c r="AS29" s="678" t="str">
        <f t="shared" si="38"/>
        <v>Σ</v>
      </c>
      <c r="AT29" s="676">
        <f t="shared" si="5"/>
        <v>-1562.8595041322312</v>
      </c>
      <c r="AU29" s="77">
        <f t="shared" si="6"/>
        <v>-1562.8595041322312</v>
      </c>
      <c r="AW29" s="57"/>
      <c r="AX29" s="57"/>
      <c r="BA29" s="83" t="e">
        <f ca="1">Invoer!DW34</f>
        <v>#N/A</v>
      </c>
      <c r="BB29" s="599" t="str">
        <f t="shared" ca="1" si="29"/>
        <v/>
      </c>
      <c r="BC29" s="673" t="str">
        <f ca="1">IF($BB29="","",VLOOKUP(BB29,Invoer!$F$15:$AU$1999,2,FALSE))</f>
        <v/>
      </c>
      <c r="BD29" s="599" t="str">
        <f t="shared" ca="1" si="30"/>
        <v/>
      </c>
      <c r="BE29" s="599" t="str">
        <f ca="1">IF($BB29="","",VLOOKUP(BB29,Invoer!$F$15:$AU$1999,5,FALSE))</f>
        <v/>
      </c>
      <c r="BF29" s="599" t="str">
        <f ca="1">IF($BB29="","",VLOOKUP(BB29,Invoer!$F$15:$AU$1999,6,FALSE))</f>
        <v/>
      </c>
      <c r="BG29" s="599" t="str">
        <f ca="1">IF($BB29="","",VLOOKUP(BB29,Invoer!$F$15:$AU$1999,9,FALSE))</f>
        <v/>
      </c>
      <c r="BH29" s="599" t="str">
        <f ca="1">IF($BB29="","",VLOOKUP(BB29,Invoer!$F$15:$AU$1999,10,FALSE))</f>
        <v/>
      </c>
      <c r="BI29" s="599" t="str">
        <f ca="1">IF($BB29="","",VLOOKUP(BB29,Invoer!$F$15:$BB$1999,14,FALSE))</f>
        <v/>
      </c>
      <c r="BJ29" s="599" t="str">
        <f ca="1">IF($BB29="","",VLOOKUP(BB29,Invoer!$F$15:$AU$1999,11,FALSE))</f>
        <v/>
      </c>
      <c r="BK29" s="662" t="str">
        <f t="shared" ca="1" si="31"/>
        <v/>
      </c>
      <c r="BL29" s="662" t="str">
        <f t="shared" ca="1" si="32"/>
        <v/>
      </c>
      <c r="BM29" s="679" t="str">
        <f t="shared" ca="1" si="33"/>
        <v/>
      </c>
      <c r="BN29" s="662" t="str">
        <f t="shared" ca="1" si="7"/>
        <v/>
      </c>
      <c r="BO29" s="662" t="str">
        <f ca="1">IF($BB29="","",VLOOKUP(BB29,Invoer!$F$15:$AU$1999,15,FALSE))</f>
        <v/>
      </c>
      <c r="BP29" s="662" t="str">
        <f ca="1">IF($BB29="","",VLOOKUP(BB29,Invoer!$F$15:$AU$1999,24,FALSE))</f>
        <v/>
      </c>
      <c r="BQ29" s="662" t="str">
        <f ca="1">IF($BB29="","",VLOOKUP(BB29,Invoer!$F$15:$AU$1999,17,FALSE))</f>
        <v/>
      </c>
      <c r="BS29" s="73" t="e">
        <f t="shared" ca="1" si="39"/>
        <v>#VALUE!</v>
      </c>
      <c r="BT29" s="57" t="str">
        <f t="shared" ca="1" si="40"/>
        <v/>
      </c>
      <c r="BW29" s="61" t="e">
        <f ca="1">Invoer!DZ34</f>
        <v>#N/A</v>
      </c>
      <c r="BX29" s="599" t="str">
        <f t="shared" ca="1" si="8"/>
        <v/>
      </c>
      <c r="BY29" s="673" t="str">
        <f ca="1">IF($BX29="","",VLOOKUP(BX29,Invoer!$F$15:$AU$1999,2,FALSE))</f>
        <v/>
      </c>
      <c r="BZ29" s="599" t="str">
        <f t="shared" ca="1" si="9"/>
        <v/>
      </c>
      <c r="CA29" s="599" t="str">
        <f ca="1">IF($BX29="","",VLOOKUP(BX29,Invoer!$F$15:$AU$1999,5,FALSE))</f>
        <v/>
      </c>
      <c r="CB29" s="599" t="str">
        <f ca="1">IF($BX29="","",VLOOKUP(BX29,Invoer!$F$15:$AU$1999,6,FALSE))</f>
        <v/>
      </c>
      <c r="CC29" s="599" t="str">
        <f ca="1">IF($BX29="","",VLOOKUP(BX29,Invoer!$F$15:$AU$1999,9,FALSE))</f>
        <v/>
      </c>
      <c r="CD29" s="599" t="str">
        <f ca="1">IF($BX29="","",VLOOKUP(BX29,Invoer!$F$15:$AU$1999,10,FALSE))</f>
        <v/>
      </c>
      <c r="CE29" s="599" t="str">
        <f ca="1">IF($BX29="","",VLOOKUP(BX29,Invoer!$F$15:$AU$1999,11,FALSE))</f>
        <v/>
      </c>
      <c r="CF29" s="662" t="str">
        <f ca="1">IF($BX29="","",IF(ISERROR(BY29),0,VLOOKUP(BX29,Invoer!$F$15:$AU$1999,15,FALSE)))</f>
        <v/>
      </c>
      <c r="CG29" s="599" t="str">
        <f ca="1">IF($BX29="","",VLOOKUP(BX29,Invoer!$F$15:$AU$1999,19,FALSE))</f>
        <v/>
      </c>
      <c r="CH29" s="662" t="str">
        <f ca="1">IF($BX29="","",IF(ISERROR(BY29),0,VLOOKUP(BX29,Invoer!$F$15:$AU$1999,24,FALSE)))</f>
        <v/>
      </c>
      <c r="CI29" s="662" t="str">
        <f ca="1">IF($BX29="","",IF(ISERROR(BY29),0,VLOOKUP(BX29,Invoer!$F$15:$AU$1999,17,FALSE)))</f>
        <v/>
      </c>
      <c r="CJ29" s="680" t="str">
        <f t="shared" ca="1" si="34"/>
        <v/>
      </c>
      <c r="CK29" s="662" t="str">
        <f t="shared" ca="1" si="10"/>
        <v/>
      </c>
      <c r="CM29" s="56" t="str">
        <f t="shared" ca="1" si="41"/>
        <v/>
      </c>
      <c r="CQ29" s="411" t="e">
        <f ca="1">Invoer!EG34</f>
        <v>#N/A</v>
      </c>
      <c r="CR29" s="599" t="str">
        <f t="shared" ca="1" si="11"/>
        <v/>
      </c>
      <c r="CS29" s="673" t="str">
        <f ca="1">IF($CR29="","",VLOOKUP(CR29,Invoer!$F$15:$AU$1500,2,FALSE))</f>
        <v/>
      </c>
      <c r="CT29" s="599" t="str">
        <f t="shared" ca="1" si="12"/>
        <v/>
      </c>
      <c r="CU29" s="599" t="str">
        <f ca="1">IF($CR29="","",VLOOKUP(CR29,Invoer!$F$15:$AU$1500,3,FALSE))</f>
        <v/>
      </c>
      <c r="CV29" s="599" t="str">
        <f ca="1">IF($CR29="","",IF(CU29&lt;&gt;"Liq","",VLOOKUP(CR29,Invoer!$F$15:$AU$1500,4,FALSE)))</f>
        <v/>
      </c>
      <c r="CW29" s="599" t="str">
        <f ca="1">IF($CR29="","",VLOOKUP(CR29,Invoer!$F$15:$AU$1500,5,FALSE))</f>
        <v/>
      </c>
      <c r="CX29" s="599" t="str">
        <f ca="1">IF($CR29="","",VLOOKUP(CR29,Invoer!$F$15:$AU$1500,6,FALSE))</f>
        <v/>
      </c>
      <c r="CY29" s="599" t="str">
        <f ca="1">IF($CR29="","",VLOOKUP(CR29,Invoer!$F$15:$AU$1500,9,FALSE))</f>
        <v/>
      </c>
      <c r="CZ29" s="599" t="str">
        <f ca="1">IF($CR29="","",VLOOKUP(CR29,Invoer!$F$15:$AU$1500,10,FALSE))</f>
        <v/>
      </c>
      <c r="DA29" s="599" t="str">
        <f ca="1">IF($CR29="","",VLOOKUP(CR29,Invoer!$F$15:$AU$1500,11,FALSE))</f>
        <v/>
      </c>
      <c r="DB29" s="599" t="str">
        <f ca="1">IF($CR29="","",VLOOKUP(CR29,Invoer!$F$15:$BB$1500,14,FALSE))</f>
        <v/>
      </c>
      <c r="DC29" s="662" t="str">
        <f ca="1">IF($CR29="","",VLOOKUP(CR29,Invoer!$F$15:$AU$1500,15,FALSE))</f>
        <v/>
      </c>
      <c r="DD29" s="599" t="str">
        <f ca="1">IF($CR29="","",VLOOKUP(CR29,Invoer!$F$15:$AU$1500,19,FALSE))</f>
        <v/>
      </c>
      <c r="DE29" s="662" t="str">
        <f ca="1">IF($CR29="","",VLOOKUP(CR29,Invoer!$F$15:$AU$1500,20,FALSE))</f>
        <v/>
      </c>
      <c r="DF29" s="662" t="str">
        <f ca="1">IF($CR29="","",VLOOKUP(CR29,Invoer!$F$15:$AU$1500,23,FALSE))</f>
        <v/>
      </c>
      <c r="DG29" s="662" t="str">
        <f ca="1">IF($CR29="","",VLOOKUP(CR29,Invoer!$F$15:$AU$1500,17,FALSE))</f>
        <v/>
      </c>
      <c r="DH29" s="681" t="str">
        <f t="shared" ca="1" si="13"/>
        <v/>
      </c>
      <c r="DI29" s="662" t="str">
        <f t="shared" ca="1" si="42"/>
        <v/>
      </c>
      <c r="DJ29" s="190"/>
      <c r="DK29" s="411" t="str">
        <f t="shared" ca="1" si="14"/>
        <v/>
      </c>
      <c r="DO29" s="61" t="e">
        <f ca="1">IF($DN$4&lt;3,Invoer!EB34,Invoer!EA34)</f>
        <v>#N/A</v>
      </c>
      <c r="DP29" s="599" t="str">
        <f t="shared" ca="1" si="15"/>
        <v/>
      </c>
      <c r="DQ29" s="673" t="str">
        <f ca="1">IF($DP29="","",VLOOKUP(DP29,Invoer!$F$15:$AU$1999,2,FALSE))</f>
        <v/>
      </c>
      <c r="DR29" s="599" t="str">
        <f t="shared" ca="1" si="16"/>
        <v/>
      </c>
      <c r="DS29" s="599" t="str">
        <f ca="1">IF($DP29="","",VLOOKUP(DP29,Invoer!$F$15:$AU$1999,3,FALSE))</f>
        <v/>
      </c>
      <c r="DT29" s="599" t="str">
        <f ca="1">IF($DP29="","",IF(DS29&lt;&gt;"Liq","",VLOOKUP(DP29,Invoer!$F$15:$AU$1999,4,FALSE)))</f>
        <v/>
      </c>
      <c r="DU29" s="599" t="str">
        <f ca="1">IF($DP29="","",VLOOKUP(DP29,Invoer!$F$15:$AU$1999,5,FALSE))</f>
        <v/>
      </c>
      <c r="DV29" s="599" t="str">
        <f ca="1">IF($DP29="","",VLOOKUP(DP29,Invoer!$F$15:$AU$1999,6,FALSE))</f>
        <v/>
      </c>
      <c r="DW29" s="599" t="str">
        <f ca="1">IF($DP29="","",VLOOKUP(DP29,Invoer!$F$15:$AU$1999,9,FALSE))</f>
        <v/>
      </c>
      <c r="DX29" s="599" t="str">
        <f ca="1">IF($DP29="","",VLOOKUP(DP29,Invoer!$F$15:$AU$1999,10,FALSE))</f>
        <v/>
      </c>
      <c r="DY29" s="595" t="str">
        <f ca="1">IF($DP29="","",VLOOKUP(DP29,Invoer!$F$15:$AU$1999,11,FALSE))</f>
        <v/>
      </c>
      <c r="DZ29" s="662" t="str">
        <f ca="1">IF($DP29="","",IF($DN$4&gt;2,"",VLOOKUP(DP29,Invoer!CQ:CS,3,FALSE)))</f>
        <v/>
      </c>
      <c r="EA29" s="541" t="str">
        <f ca="1">IF($DP29="","",IF(ISERROR(DQ29),0,IF($DN$4&lt;3,"",VLOOKUP(DP29,Invoer!$F$15:$AU$1999,15,FALSE))))</f>
        <v/>
      </c>
      <c r="EB29" s="595" t="str">
        <f ca="1">IF($DP29="","",IF($DN$4&lt;3,"",VLOOKUP(DP29,Invoer!$F$15:$AU$1999,19,FALSE)))</f>
        <v/>
      </c>
      <c r="EC29" s="541" t="str">
        <f ca="1">IF($DP29="","",IF(ISERROR(DQ29),0,IF($DN$4&lt;3,"",VLOOKUP(DP29,Invoer!$F$15:$AU$1999,24,FALSE))))</f>
        <v/>
      </c>
      <c r="ED29" s="541" t="str">
        <f ca="1">IF($DP29="","",IF(ISERROR(DQ29),0,IF($DN$4&lt;3,"",VLOOKUP(DP29,Invoer!$F$15:$AU$1999,17,FALSE))))</f>
        <v/>
      </c>
      <c r="EH29" s="89" t="e">
        <f ca="1">Invoer!CP34</f>
        <v>#N/A</v>
      </c>
      <c r="EI29" s="599" t="str">
        <f t="shared" ca="1" si="17"/>
        <v/>
      </c>
      <c r="EJ29" s="673" t="str">
        <f ca="1">IF(EI29="","",VLOOKUP(EI29,Invoer!$F$15:$AU$1999,2,FALSE))</f>
        <v/>
      </c>
      <c r="EK29" s="599" t="str">
        <f t="shared" ca="1" si="18"/>
        <v/>
      </c>
      <c r="EL29" s="599" t="str">
        <f ca="1">IF($EI29="","",VLOOKUP(EI29,Invoer!$F$15:$AU$1999,3,FALSE))</f>
        <v/>
      </c>
      <c r="EM29" s="599" t="str">
        <f ca="1">IF($EI29="","",IF(EL29&lt;&gt;"Liq","",VLOOKUP(EI29,Invoer!$F$15:$AU$1999,4,FALSE)))</f>
        <v/>
      </c>
      <c r="EN29" s="599" t="str">
        <f ca="1">IF($EI29="","",VLOOKUP(EI29,Invoer!$F$15:$AU$1999,6,FALSE))</f>
        <v/>
      </c>
      <c r="EO29" s="599" t="str">
        <f ca="1">IF(EI29="","",VLOOKUP(EI29,Invoer!$F$15:$AU$1999,9,FALSE))</f>
        <v/>
      </c>
      <c r="EP29" s="599" t="str">
        <f ca="1">IF(EI29="","",VLOOKUP(EI29,Invoer!$F$15:$AU$1999,10,FALSE))</f>
        <v/>
      </c>
      <c r="EQ29" s="599" t="str">
        <f ca="1">IF(EI29="","",VLOOKUP(EI29,Invoer!$F$15:$AU$1999,11,FALSE))</f>
        <v/>
      </c>
      <c r="ER29" s="662" t="str">
        <f ca="1">IF(EI29="","",VLOOKUP(EI29,Invoer!CQ:CS,3,FALSE))</f>
        <v/>
      </c>
      <c r="ES29" s="662" t="str">
        <f t="shared" ca="1" si="19"/>
        <v/>
      </c>
      <c r="ET29" s="513" t="str">
        <f t="shared" ca="1" si="20"/>
        <v/>
      </c>
      <c r="EU29" s="112" t="str">
        <f t="shared" ca="1" si="21"/>
        <v/>
      </c>
      <c r="EV29" s="83" t="s">
        <v>160</v>
      </c>
      <c r="EW29" s="682" t="str">
        <f t="shared" ca="1" si="22"/>
        <v/>
      </c>
      <c r="EX29" s="662" t="str">
        <f t="shared" ca="1" si="23"/>
        <v/>
      </c>
      <c r="EY29"/>
      <c r="EZ29" s="56" t="e">
        <f t="shared" ca="1" si="35"/>
        <v>#VALUE!</v>
      </c>
      <c r="FA29" s="56" t="e">
        <f t="shared" ca="1" si="36"/>
        <v>#VALUE!</v>
      </c>
      <c r="FE29"/>
      <c r="FI29"/>
      <c r="FJ29"/>
    </row>
    <row r="30" spans="1:166" ht="12" customHeight="1" x14ac:dyDescent="0.2">
      <c r="A30"/>
      <c r="B30"/>
      <c r="C30"/>
      <c r="E30"/>
      <c r="F30" s="125"/>
      <c r="G30" s="89" t="e">
        <f ca="1">Invoer!DU35</f>
        <v>#N/A</v>
      </c>
      <c r="H30" s="599" t="str">
        <f t="shared" ca="1" si="24"/>
        <v/>
      </c>
      <c r="I30" s="673" t="str">
        <f ca="1">IF($H30="","",VLOOKUP(H30,Invoer!$F$15:$AU$1500,2,FALSE))</f>
        <v/>
      </c>
      <c r="J30" s="599" t="str">
        <f t="shared" ca="1" si="25"/>
        <v/>
      </c>
      <c r="K30" s="599" t="str">
        <f ca="1">IF($H30="","",VLOOKUP(H30,Invoer!$F$15:$AU$1500,3,FALSE))</f>
        <v/>
      </c>
      <c r="L30" s="599" t="str">
        <f ca="1">IF($H30="","",IF(K30&lt;&gt;"Liq","",VLOOKUP(H30,Invoer!$F$15:$AU$1500,4,FALSE)))</f>
        <v/>
      </c>
      <c r="M30" s="599" t="str">
        <f ca="1">IF($H30="","",VLOOKUP(H30,Invoer!$F$15:$AU$1500,5,FALSE))</f>
        <v/>
      </c>
      <c r="N30" s="599" t="str">
        <f ca="1">IF($H30="","",VLOOKUP(H30,Invoer!$F$15:$AU$1500,6,FALSE))</f>
        <v/>
      </c>
      <c r="O30" s="599" t="str">
        <f ca="1">IF($H30="","",VLOOKUP(H30,Invoer!$F$15:$AU$1500,9,FALSE))</f>
        <v/>
      </c>
      <c r="P30" s="599" t="str">
        <f ca="1">IF($H30="","",VLOOKUP(H30,Invoer!$F$15:$AU$1500,10,FALSE))</f>
        <v/>
      </c>
      <c r="Q30" s="599" t="str">
        <f ca="1">IF($H30="","",VLOOKUP(H30,Invoer!$F$15:$BB$1500,14,FALSE))</f>
        <v/>
      </c>
      <c r="R30" s="662" t="str">
        <f ca="1">IF($H30="","",IF(J30&gt;$K$8,"",VLOOKUP(H30,Invoer!$F$15:$AU$1500,15,FALSE)))</f>
        <v/>
      </c>
      <c r="S30" s="599" t="str">
        <f ca="1">IF($H30="","",VLOOKUP(H30,Invoer!$F$15:$AU$1500,19,FALSE))</f>
        <v/>
      </c>
      <c r="T30" s="662" t="str">
        <f ca="1">IF($H30="","",IF(J30&gt;$K$8,"",VLOOKUP(H30,Invoer!$F$15:$AU$1500,20,FALSE)))</f>
        <v/>
      </c>
      <c r="U30" s="662" t="str">
        <f ca="1">IF($H30="","",IF(J30&gt;$K$8,"",VLOOKUP(H30,Invoer!$F$15:$AU$1500,23,FALSE)))</f>
        <v/>
      </c>
      <c r="V30" s="662" t="str">
        <f ca="1">IF($H30="","",IF(J30&gt;$K$8,"",VLOOKUP(H30,Invoer!$F$15:$AU$1500,17,FALSE)))</f>
        <v/>
      </c>
      <c r="AC30" s="435">
        <f>IF($AC$7&lt;3,Invoer!DR35,IF($AC$7=3,Invoer!BT35,"x"))</f>
        <v>12</v>
      </c>
      <c r="AD30" s="599">
        <f t="shared" si="27"/>
        <v>12</v>
      </c>
      <c r="AE30" s="673">
        <f>IF($AD30="","",VLOOKUP(AD30,Invoer!$F$15:$AU$1999,2,FALSE))</f>
        <v>42043</v>
      </c>
      <c r="AF30" s="599">
        <f t="shared" si="28"/>
        <v>2</v>
      </c>
      <c r="AG30" s="599" t="str">
        <f>IF($AD30="","",VLOOKUP(AD30,Invoer!$F$15:$AU$1999,3,FALSE))</f>
        <v>Ver</v>
      </c>
      <c r="AH30" s="599" t="str">
        <f>IF($AD30="","",IF(AG30&lt;&gt;"Liq","",VLOOKUP(AD30,Invoer!$F$15:$AU$1999,4,FALSE)))</f>
        <v/>
      </c>
      <c r="AI30" s="677">
        <f>IF($AD30="","",VLOOKUP(AD30,Invoer!$F$15:$AU$1999,5,FALSE))</f>
        <v>0</v>
      </c>
      <c r="AJ30" s="599" t="str">
        <f>IF($AD30="","",VLOOKUP(AD30,Invoer!$F$15:$AU$1999,6,FALSE))</f>
        <v>verkoop 2</v>
      </c>
      <c r="AK30" s="599" t="str">
        <f>IF($AD30="","",VLOOKUP(AD30,Invoer!$F$15:$AU$1999,9,FALSE))</f>
        <v>kolp</v>
      </c>
      <c r="AL30" s="599">
        <f>IF($AD30="","",VLOOKUP(AD30,Invoer!$F$15:$AU$1999,10,FALSE))</f>
        <v>2015003</v>
      </c>
      <c r="AM30" s="599" t="str">
        <f>IF($AD30="","",VLOOKUP(AD30,Invoer!$F$15:$BB$1999,14,FALSE))</f>
        <v>D</v>
      </c>
      <c r="AN30" s="599" t="str">
        <f>IF($AD30="","",VLOOKUP(AD30,Invoer!$F$15:$AU$1999,11,FALSE))</f>
        <v>802 Verkopen EU</v>
      </c>
      <c r="AO30" s="662">
        <f>IF($AD30="","",VLOOKUP(AD30,Invoer!$F$15:$AU$1999,15,FALSE))</f>
        <v>-750</v>
      </c>
      <c r="AP30" s="599">
        <f>IF($AD30="","",VLOOKUP(AD30,Invoer!$F$15:$AU$1999,19,FALSE))</f>
        <v>0.21</v>
      </c>
      <c r="AQ30" s="662">
        <f>IF($AD30="","",VLOOKUP(AD30,Invoer!$F$15:$AU$1999,24,FALSE))</f>
        <v>-130.16528925619835</v>
      </c>
      <c r="AR30" s="662">
        <f>IF($AD30="","",VLOOKUP(AD30,Invoer!$F$15:$AU$1999,17,FALSE))</f>
        <v>-619.83471074380168</v>
      </c>
      <c r="AS30" s="678" t="str">
        <f t="shared" si="38"/>
        <v>Σ</v>
      </c>
      <c r="AT30" s="676">
        <f t="shared" si="5"/>
        <v>-619.83471074380168</v>
      </c>
      <c r="AU30" s="77">
        <f t="shared" si="6"/>
        <v>-619.83471074380168</v>
      </c>
      <c r="AW30" s="57"/>
      <c r="AX30" s="57"/>
      <c r="BA30" s="83" t="e">
        <f ca="1">Invoer!DW35</f>
        <v>#N/A</v>
      </c>
      <c r="BB30" s="599" t="str">
        <f t="shared" ca="1" si="29"/>
        <v/>
      </c>
      <c r="BC30" s="673" t="str">
        <f ca="1">IF($BB30="","",VLOOKUP(BB30,Invoer!$F$15:$AU$1999,2,FALSE))</f>
        <v/>
      </c>
      <c r="BD30" s="599" t="str">
        <f t="shared" ca="1" si="30"/>
        <v/>
      </c>
      <c r="BE30" s="599" t="str">
        <f ca="1">IF($BB30="","",VLOOKUP(BB30,Invoer!$F$15:$AU$1999,5,FALSE))</f>
        <v/>
      </c>
      <c r="BF30" s="599" t="str">
        <f ca="1">IF($BB30="","",VLOOKUP(BB30,Invoer!$F$15:$AU$1999,6,FALSE))</f>
        <v/>
      </c>
      <c r="BG30" s="599" t="str">
        <f ca="1">IF($BB30="","",VLOOKUP(BB30,Invoer!$F$15:$AU$1999,9,FALSE))</f>
        <v/>
      </c>
      <c r="BH30" s="599" t="str">
        <f ca="1">IF($BB30="","",VLOOKUP(BB30,Invoer!$F$15:$AU$1999,10,FALSE))</f>
        <v/>
      </c>
      <c r="BI30" s="599" t="str">
        <f ca="1">IF($BB30="","",VLOOKUP(BB30,Invoer!$F$15:$BB$1999,14,FALSE))</f>
        <v/>
      </c>
      <c r="BJ30" s="599" t="str">
        <f ca="1">IF($BB30="","",VLOOKUP(BB30,Invoer!$F$15:$AU$1999,11,FALSE))</f>
        <v/>
      </c>
      <c r="BK30" s="662" t="str">
        <f t="shared" ca="1" si="31"/>
        <v/>
      </c>
      <c r="BL30" s="662" t="str">
        <f t="shared" ca="1" si="32"/>
        <v/>
      </c>
      <c r="BM30" s="679" t="str">
        <f t="shared" ca="1" si="33"/>
        <v/>
      </c>
      <c r="BN30" s="662" t="str">
        <f t="shared" ca="1" si="7"/>
        <v/>
      </c>
      <c r="BO30" s="662" t="str">
        <f ca="1">IF($BB30="","",VLOOKUP(BB30,Invoer!$F$15:$AU$1999,15,FALSE))</f>
        <v/>
      </c>
      <c r="BP30" s="662" t="str">
        <f ca="1">IF($BB30="","",VLOOKUP(BB30,Invoer!$F$15:$AU$1999,24,FALSE))</f>
        <v/>
      </c>
      <c r="BQ30" s="662" t="str">
        <f ca="1">IF($BB30="","",VLOOKUP(BB30,Invoer!$F$15:$AU$1999,17,FALSE))</f>
        <v/>
      </c>
      <c r="BS30" s="73" t="e">
        <f t="shared" ca="1" si="39"/>
        <v>#VALUE!</v>
      </c>
      <c r="BT30" s="57" t="str">
        <f t="shared" ca="1" si="40"/>
        <v/>
      </c>
      <c r="BW30" s="61" t="e">
        <f ca="1">Invoer!DZ35</f>
        <v>#N/A</v>
      </c>
      <c r="BX30" s="599" t="str">
        <f t="shared" ca="1" si="8"/>
        <v/>
      </c>
      <c r="BY30" s="673" t="str">
        <f ca="1">IF($BX30="","",VLOOKUP(BX30,Invoer!$F$15:$AU$1999,2,FALSE))</f>
        <v/>
      </c>
      <c r="BZ30" s="599" t="str">
        <f t="shared" ca="1" si="9"/>
        <v/>
      </c>
      <c r="CA30" s="599" t="str">
        <f ca="1">IF($BX30="","",VLOOKUP(BX30,Invoer!$F$15:$AU$1999,5,FALSE))</f>
        <v/>
      </c>
      <c r="CB30" s="599" t="str">
        <f ca="1">IF($BX30="","",VLOOKUP(BX30,Invoer!$F$15:$AU$1999,6,FALSE))</f>
        <v/>
      </c>
      <c r="CC30" s="599" t="str">
        <f ca="1">IF($BX30="","",VLOOKUP(BX30,Invoer!$F$15:$AU$1999,9,FALSE))</f>
        <v/>
      </c>
      <c r="CD30" s="599" t="str">
        <f ca="1">IF($BX30="","",VLOOKUP(BX30,Invoer!$F$15:$AU$1999,10,FALSE))</f>
        <v/>
      </c>
      <c r="CE30" s="599" t="str">
        <f ca="1">IF($BX30="","",VLOOKUP(BX30,Invoer!$F$15:$AU$1999,11,FALSE))</f>
        <v/>
      </c>
      <c r="CF30" s="662" t="str">
        <f ca="1">IF($BX30="","",IF(ISERROR(BY30),0,VLOOKUP(BX30,Invoer!$F$15:$AU$1999,15,FALSE)))</f>
        <v/>
      </c>
      <c r="CG30" s="599" t="str">
        <f ca="1">IF($BX30="","",VLOOKUP(BX30,Invoer!$F$15:$AU$1999,19,FALSE))</f>
        <v/>
      </c>
      <c r="CH30" s="662" t="str">
        <f ca="1">IF($BX30="","",IF(ISERROR(BY30),0,VLOOKUP(BX30,Invoer!$F$15:$AU$1999,24,FALSE)))</f>
        <v/>
      </c>
      <c r="CI30" s="662" t="str">
        <f ca="1">IF($BX30="","",IF(ISERROR(BY30),0,VLOOKUP(BX30,Invoer!$F$15:$AU$1999,17,FALSE)))</f>
        <v/>
      </c>
      <c r="CJ30" s="680" t="str">
        <f t="shared" ca="1" si="34"/>
        <v/>
      </c>
      <c r="CK30" s="662" t="str">
        <f t="shared" ca="1" si="10"/>
        <v/>
      </c>
      <c r="CM30" s="56" t="str">
        <f t="shared" ca="1" si="41"/>
        <v/>
      </c>
      <c r="CQ30" s="411" t="e">
        <f ca="1">Invoer!EG35</f>
        <v>#N/A</v>
      </c>
      <c r="CR30" s="599" t="str">
        <f t="shared" ca="1" si="11"/>
        <v/>
      </c>
      <c r="CS30" s="673" t="str">
        <f ca="1">IF($CR30="","",VLOOKUP(CR30,Invoer!$F$15:$AU$1500,2,FALSE))</f>
        <v/>
      </c>
      <c r="CT30" s="599" t="str">
        <f t="shared" ca="1" si="12"/>
        <v/>
      </c>
      <c r="CU30" s="599" t="str">
        <f ca="1">IF($CR30="","",VLOOKUP(CR30,Invoer!$F$15:$AU$1500,3,FALSE))</f>
        <v/>
      </c>
      <c r="CV30" s="599" t="str">
        <f ca="1">IF($CR30="","",IF(CU30&lt;&gt;"Liq","",VLOOKUP(CR30,Invoer!$F$15:$AU$1500,4,FALSE)))</f>
        <v/>
      </c>
      <c r="CW30" s="599" t="str">
        <f ca="1">IF($CR30="","",VLOOKUP(CR30,Invoer!$F$15:$AU$1500,5,FALSE))</f>
        <v/>
      </c>
      <c r="CX30" s="599" t="str">
        <f ca="1">IF($CR30="","",VLOOKUP(CR30,Invoer!$F$15:$AU$1500,6,FALSE))</f>
        <v/>
      </c>
      <c r="CY30" s="599" t="str">
        <f ca="1">IF($CR30="","",VLOOKUP(CR30,Invoer!$F$15:$AU$1500,9,FALSE))</f>
        <v/>
      </c>
      <c r="CZ30" s="599" t="str">
        <f ca="1">IF($CR30="","",VLOOKUP(CR30,Invoer!$F$15:$AU$1500,10,FALSE))</f>
        <v/>
      </c>
      <c r="DA30" s="599" t="str">
        <f ca="1">IF($CR30="","",VLOOKUP(CR30,Invoer!$F$15:$AU$1500,11,FALSE))</f>
        <v/>
      </c>
      <c r="DB30" s="599" t="str">
        <f ca="1">IF($CR30="","",VLOOKUP(CR30,Invoer!$F$15:$BB$1500,14,FALSE))</f>
        <v/>
      </c>
      <c r="DC30" s="662" t="str">
        <f ca="1">IF($CR30="","",VLOOKUP(CR30,Invoer!$F$15:$AU$1500,15,FALSE))</f>
        <v/>
      </c>
      <c r="DD30" s="599" t="str">
        <f ca="1">IF($CR30="","",VLOOKUP(CR30,Invoer!$F$15:$AU$1500,19,FALSE))</f>
        <v/>
      </c>
      <c r="DE30" s="662" t="str">
        <f ca="1">IF($CR30="","",VLOOKUP(CR30,Invoer!$F$15:$AU$1500,20,FALSE))</f>
        <v/>
      </c>
      <c r="DF30" s="662" t="str">
        <f ca="1">IF($CR30="","",VLOOKUP(CR30,Invoer!$F$15:$AU$1500,23,FALSE))</f>
        <v/>
      </c>
      <c r="DG30" s="662" t="str">
        <f ca="1">IF($CR30="","",VLOOKUP(CR30,Invoer!$F$15:$AU$1500,17,FALSE))</f>
        <v/>
      </c>
      <c r="DH30" s="681" t="str">
        <f t="shared" ca="1" si="13"/>
        <v/>
      </c>
      <c r="DI30" s="662" t="str">
        <f t="shared" ca="1" si="42"/>
        <v/>
      </c>
      <c r="DJ30" s="190"/>
      <c r="DK30" s="411" t="str">
        <f t="shared" ca="1" si="14"/>
        <v/>
      </c>
      <c r="DO30" s="61" t="e">
        <f ca="1">IF($DN$4&lt;3,Invoer!EB35,Invoer!EA35)</f>
        <v>#N/A</v>
      </c>
      <c r="DP30" s="599" t="str">
        <f t="shared" ca="1" si="15"/>
        <v/>
      </c>
      <c r="DQ30" s="673" t="str">
        <f ca="1">IF($DP30="","",VLOOKUP(DP30,Invoer!$F$15:$AU$1999,2,FALSE))</f>
        <v/>
      </c>
      <c r="DR30" s="599" t="str">
        <f t="shared" ca="1" si="16"/>
        <v/>
      </c>
      <c r="DS30" s="599" t="str">
        <f ca="1">IF($DP30="","",VLOOKUP(DP30,Invoer!$F$15:$AU$1999,3,FALSE))</f>
        <v/>
      </c>
      <c r="DT30" s="599" t="str">
        <f ca="1">IF($DP30="","",IF(DS30&lt;&gt;"Liq","",VLOOKUP(DP30,Invoer!$F$15:$AU$1999,4,FALSE)))</f>
        <v/>
      </c>
      <c r="DU30" s="599" t="str">
        <f ca="1">IF($DP30="","",VLOOKUP(DP30,Invoer!$F$15:$AU$1999,5,FALSE))</f>
        <v/>
      </c>
      <c r="DV30" s="599" t="str">
        <f ca="1">IF($DP30="","",VLOOKUP(DP30,Invoer!$F$15:$AU$1999,6,FALSE))</f>
        <v/>
      </c>
      <c r="DW30" s="599" t="str">
        <f ca="1">IF($DP30="","",VLOOKUP(DP30,Invoer!$F$15:$AU$1999,9,FALSE))</f>
        <v/>
      </c>
      <c r="DX30" s="599" t="str">
        <f ca="1">IF($DP30="","",VLOOKUP(DP30,Invoer!$F$15:$AU$1999,10,FALSE))</f>
        <v/>
      </c>
      <c r="DY30" s="595" t="str">
        <f ca="1">IF($DP30="","",VLOOKUP(DP30,Invoer!$F$15:$AU$1999,11,FALSE))</f>
        <v/>
      </c>
      <c r="DZ30" s="662" t="str">
        <f ca="1">IF($DP30="","",IF($DN$4&gt;2,"",VLOOKUP(DP30,Invoer!CQ:CS,3,FALSE)))</f>
        <v/>
      </c>
      <c r="EA30" s="541" t="str">
        <f ca="1">IF($DP30="","",IF(ISERROR(DQ30),0,IF($DN$4&lt;3,"",VLOOKUP(DP30,Invoer!$F$15:$AU$1999,15,FALSE))))</f>
        <v/>
      </c>
      <c r="EB30" s="595" t="str">
        <f ca="1">IF($DP30="","",IF($DN$4&lt;3,"",VLOOKUP(DP30,Invoer!$F$15:$AU$1999,19,FALSE)))</f>
        <v/>
      </c>
      <c r="EC30" s="541" t="str">
        <f ca="1">IF($DP30="","",IF(ISERROR(DQ30),0,IF($DN$4&lt;3,"",VLOOKUP(DP30,Invoer!$F$15:$AU$1999,24,FALSE))))</f>
        <v/>
      </c>
      <c r="ED30" s="541" t="str">
        <f ca="1">IF($DP30="","",IF(ISERROR(DQ30),0,IF($DN$4&lt;3,"",VLOOKUP(DP30,Invoer!$F$15:$AU$1999,17,FALSE))))</f>
        <v/>
      </c>
      <c r="EH30" s="89" t="e">
        <f ca="1">Invoer!CP35</f>
        <v>#N/A</v>
      </c>
      <c r="EI30" s="599" t="str">
        <f t="shared" ca="1" si="17"/>
        <v/>
      </c>
      <c r="EJ30" s="673" t="str">
        <f ca="1">IF(EI30="","",VLOOKUP(EI30,Invoer!$F$15:$AU$1999,2,FALSE))</f>
        <v/>
      </c>
      <c r="EK30" s="599" t="str">
        <f t="shared" ca="1" si="18"/>
        <v/>
      </c>
      <c r="EL30" s="599" t="str">
        <f ca="1">IF($EI30="","",VLOOKUP(EI30,Invoer!$F$15:$AU$1999,3,FALSE))</f>
        <v/>
      </c>
      <c r="EM30" s="599" t="str">
        <f ca="1">IF($EI30="","",IF(EL30&lt;&gt;"Liq","",VLOOKUP(EI30,Invoer!$F$15:$AU$1999,4,FALSE)))</f>
        <v/>
      </c>
      <c r="EN30" s="599" t="str">
        <f ca="1">IF($EI30="","",VLOOKUP(EI30,Invoer!$F$15:$AU$1999,6,FALSE))</f>
        <v/>
      </c>
      <c r="EO30" s="599" t="str">
        <f ca="1">IF(EI30="","",VLOOKUP(EI30,Invoer!$F$15:$AU$1999,9,FALSE))</f>
        <v/>
      </c>
      <c r="EP30" s="599" t="str">
        <f ca="1">IF(EI30="","",VLOOKUP(EI30,Invoer!$F$15:$AU$1999,10,FALSE))</f>
        <v/>
      </c>
      <c r="EQ30" s="599" t="str">
        <f ca="1">IF(EI30="","",VLOOKUP(EI30,Invoer!$F$15:$AU$1999,11,FALSE))</f>
        <v/>
      </c>
      <c r="ER30" s="662" t="str">
        <f ca="1">IF(EI30="","",VLOOKUP(EI30,Invoer!CQ:CS,3,FALSE))</f>
        <v/>
      </c>
      <c r="ES30" s="662" t="str">
        <f t="shared" ca="1" si="19"/>
        <v/>
      </c>
      <c r="ET30" s="513" t="str">
        <f t="shared" ca="1" si="20"/>
        <v/>
      </c>
      <c r="EU30" s="112" t="str">
        <f t="shared" ca="1" si="21"/>
        <v/>
      </c>
      <c r="EV30" s="83" t="s">
        <v>160</v>
      </c>
      <c r="EW30" s="682" t="str">
        <f t="shared" ca="1" si="22"/>
        <v/>
      </c>
      <c r="EX30" s="662" t="str">
        <f t="shared" ca="1" si="23"/>
        <v/>
      </c>
      <c r="EY30"/>
      <c r="EZ30" s="56" t="e">
        <f t="shared" ca="1" si="35"/>
        <v>#VALUE!</v>
      </c>
      <c r="FA30" s="56" t="e">
        <f t="shared" ca="1" si="36"/>
        <v>#VALUE!</v>
      </c>
      <c r="FE30"/>
      <c r="FI30"/>
      <c r="FJ30"/>
    </row>
    <row r="31" spans="1:166" ht="12" customHeight="1" x14ac:dyDescent="0.2">
      <c r="A31"/>
      <c r="B31"/>
      <c r="C31"/>
      <c r="E31"/>
      <c r="F31" s="125"/>
      <c r="G31" s="89" t="e">
        <f ca="1">Invoer!DU36</f>
        <v>#N/A</v>
      </c>
      <c r="H31" s="599" t="str">
        <f t="shared" ca="1" si="24"/>
        <v/>
      </c>
      <c r="I31" s="673" t="str">
        <f ca="1">IF($H31="","",VLOOKUP(H31,Invoer!$F$15:$AU$1500,2,FALSE))</f>
        <v/>
      </c>
      <c r="J31" s="599" t="str">
        <f t="shared" ca="1" si="25"/>
        <v/>
      </c>
      <c r="K31" s="599" t="str">
        <f ca="1">IF($H31="","",VLOOKUP(H31,Invoer!$F$15:$AU$1500,3,FALSE))</f>
        <v/>
      </c>
      <c r="L31" s="599" t="str">
        <f ca="1">IF($H31="","",IF(K31&lt;&gt;"Liq","",VLOOKUP(H31,Invoer!$F$15:$AU$1500,4,FALSE)))</f>
        <v/>
      </c>
      <c r="M31" s="599" t="str">
        <f ca="1">IF($H31="","",VLOOKUP(H31,Invoer!$F$15:$AU$1500,5,FALSE))</f>
        <v/>
      </c>
      <c r="N31" s="599" t="str">
        <f ca="1">IF($H31="","",VLOOKUP(H31,Invoer!$F$15:$AU$1500,6,FALSE))</f>
        <v/>
      </c>
      <c r="O31" s="599" t="str">
        <f ca="1">IF($H31="","",VLOOKUP(H31,Invoer!$F$15:$AU$1500,9,FALSE))</f>
        <v/>
      </c>
      <c r="P31" s="599" t="str">
        <f ca="1">IF($H31="","",VLOOKUP(H31,Invoer!$F$15:$AU$1500,10,FALSE))</f>
        <v/>
      </c>
      <c r="Q31" s="599" t="str">
        <f ca="1">IF($H31="","",VLOOKUP(H31,Invoer!$F$15:$BB$1500,14,FALSE))</f>
        <v/>
      </c>
      <c r="R31" s="662" t="str">
        <f ca="1">IF($H31="","",IF(J31&gt;$K$8,"",VLOOKUP(H31,Invoer!$F$15:$AU$1500,15,FALSE)))</f>
        <v/>
      </c>
      <c r="S31" s="599" t="str">
        <f ca="1">IF($H31="","",VLOOKUP(H31,Invoer!$F$15:$AU$1500,19,FALSE))</f>
        <v/>
      </c>
      <c r="T31" s="662" t="str">
        <f ca="1">IF($H31="","",IF(J31&gt;$K$8,"",VLOOKUP(H31,Invoer!$F$15:$AU$1500,20,FALSE)))</f>
        <v/>
      </c>
      <c r="U31" s="662" t="str">
        <f ca="1">IF($H31="","",IF(J31&gt;$K$8,"",VLOOKUP(H31,Invoer!$F$15:$AU$1500,23,FALSE)))</f>
        <v/>
      </c>
      <c r="V31" s="662" t="str">
        <f ca="1">IF($H31="","",IF(J31&gt;$K$8,"",VLOOKUP(H31,Invoer!$F$15:$AU$1500,17,FALSE)))</f>
        <v/>
      </c>
      <c r="AC31" s="435">
        <f>IF($AC$7&lt;3,Invoer!DR36,IF($AC$7=3,Invoer!BT36,"x"))</f>
        <v>5</v>
      </c>
      <c r="AD31" s="595">
        <f t="shared" si="27"/>
        <v>5</v>
      </c>
      <c r="AE31" s="673">
        <f>IF($AD31="","",VLOOKUP(AD31,Invoer!$F$15:$AU$1999,2,FALSE))</f>
        <v>42007</v>
      </c>
      <c r="AF31" s="599">
        <f t="shared" si="28"/>
        <v>1</v>
      </c>
      <c r="AG31" s="599" t="str">
        <f>IF($AD31="","",VLOOKUP(AD31,Invoer!$F$15:$AU$1999,3,FALSE))</f>
        <v>Liq</v>
      </c>
      <c r="AH31" s="599" t="str">
        <f>IF($AD31="","",IF(AG31&lt;&gt;"Liq","",VLOOKUP(AD31,Invoer!$F$15:$AU$1999,4,FALSE)))</f>
        <v>180 Rabobank</v>
      </c>
      <c r="AI31" s="677">
        <f>IF($AD31="","",VLOOKUP(AD31,Invoer!$F$15:$AU$1999,5,FALSE))</f>
        <v>315</v>
      </c>
      <c r="AJ31" s="599" t="str">
        <f>IF($AD31="","",VLOOKUP(AD31,Invoer!$F$15:$AU$1999,6,FALSE))</f>
        <v>direct op bank</v>
      </c>
      <c r="AK31" s="599" t="str">
        <f>IF($AD31="","",VLOOKUP(AD31,Invoer!$F$15:$AU$1999,9,FALSE))</f>
        <v>kolp</v>
      </c>
      <c r="AL31" s="599">
        <f>IF($AD31="","",VLOOKUP(AD31,Invoer!$F$15:$AU$1999,10,FALSE))</f>
        <v>0</v>
      </c>
      <c r="AM31" s="599" t="str">
        <f>IF($AD31="","",VLOOKUP(AD31,Invoer!$F$15:$BB$1999,14,FALSE))</f>
        <v/>
      </c>
      <c r="AN31" s="599" t="str">
        <f>IF($AD31="","",VLOOKUP(AD31,Invoer!$F$15:$AU$1999,11,FALSE))</f>
        <v>808 Verkopen 2</v>
      </c>
      <c r="AO31" s="662">
        <f>IF($AD31="","",VLOOKUP(AD31,Invoer!$F$15:$AU$1999,15,FALSE))</f>
        <v>-725</v>
      </c>
      <c r="AP31" s="599">
        <f>IF($AD31="","",VLOOKUP(AD31,Invoer!$F$15:$AU$1999,19,FALSE))</f>
        <v>0.21</v>
      </c>
      <c r="AQ31" s="662">
        <f>IF($AD31="","",VLOOKUP(AD31,Invoer!$F$15:$AU$1999,24,FALSE))</f>
        <v>-125.82644628099175</v>
      </c>
      <c r="AR31" s="662">
        <f>IF($AD31="","",VLOOKUP(AD31,Invoer!$F$15:$AU$1999,17,FALSE))</f>
        <v>-599.17355371900828</v>
      </c>
      <c r="AS31" s="678" t="str">
        <f t="shared" si="38"/>
        <v/>
      </c>
      <c r="AT31" s="676" t="str">
        <f t="shared" si="5"/>
        <v/>
      </c>
      <c r="AU31" s="77">
        <f t="shared" si="6"/>
        <v>-599.17355371900828</v>
      </c>
      <c r="AW31" s="57"/>
      <c r="AX31" s="57"/>
      <c r="BA31" s="83" t="e">
        <f ca="1">Invoer!DW36</f>
        <v>#N/A</v>
      </c>
      <c r="BB31" s="599" t="str">
        <f t="shared" ca="1" si="29"/>
        <v/>
      </c>
      <c r="BC31" s="673" t="str">
        <f ca="1">IF($BB31="","",VLOOKUP(BB31,Invoer!$F$15:$AU$1999,2,FALSE))</f>
        <v/>
      </c>
      <c r="BD31" s="599" t="str">
        <f t="shared" ca="1" si="30"/>
        <v/>
      </c>
      <c r="BE31" s="599" t="str">
        <f ca="1">IF($BB31="","",VLOOKUP(BB31,Invoer!$F$15:$AU$1999,5,FALSE))</f>
        <v/>
      </c>
      <c r="BF31" s="599" t="str">
        <f ca="1">IF($BB31="","",VLOOKUP(BB31,Invoer!$F$15:$AU$1999,6,FALSE))</f>
        <v/>
      </c>
      <c r="BG31" s="599" t="str">
        <f ca="1">IF($BB31="","",VLOOKUP(BB31,Invoer!$F$15:$AU$1999,9,FALSE))</f>
        <v/>
      </c>
      <c r="BH31" s="599" t="str">
        <f ca="1">IF($BB31="","",VLOOKUP(BB31,Invoer!$F$15:$AU$1999,10,FALSE))</f>
        <v/>
      </c>
      <c r="BI31" s="599" t="str">
        <f ca="1">IF($BB31="","",VLOOKUP(BB31,Invoer!$F$15:$BB$1999,14,FALSE))</f>
        <v/>
      </c>
      <c r="BJ31" s="599" t="str">
        <f ca="1">IF($BB31="","",VLOOKUP(BB31,Invoer!$F$15:$AU$1999,11,FALSE))</f>
        <v/>
      </c>
      <c r="BK31" s="662" t="str">
        <f t="shared" ca="1" si="31"/>
        <v/>
      </c>
      <c r="BL31" s="662" t="str">
        <f t="shared" ca="1" si="32"/>
        <v/>
      </c>
      <c r="BM31" s="679" t="str">
        <f t="shared" ca="1" si="33"/>
        <v/>
      </c>
      <c r="BN31" s="662" t="str">
        <f t="shared" ca="1" si="7"/>
        <v/>
      </c>
      <c r="BO31" s="662" t="str">
        <f ca="1">IF($BB31="","",VLOOKUP(BB31,Invoer!$F$15:$AU$1999,15,FALSE))</f>
        <v/>
      </c>
      <c r="BP31" s="662" t="str">
        <f ca="1">IF($BB31="","",VLOOKUP(BB31,Invoer!$F$15:$AU$1999,24,FALSE))</f>
        <v/>
      </c>
      <c r="BQ31" s="662" t="str">
        <f ca="1">IF($BB31="","",VLOOKUP(BB31,Invoer!$F$15:$AU$1999,17,FALSE))</f>
        <v/>
      </c>
      <c r="BS31" s="73" t="e">
        <f t="shared" ca="1" si="39"/>
        <v>#VALUE!</v>
      </c>
      <c r="BT31" s="57" t="str">
        <f t="shared" ca="1" si="40"/>
        <v/>
      </c>
      <c r="BW31" s="61" t="e">
        <f ca="1">Invoer!DZ36</f>
        <v>#N/A</v>
      </c>
      <c r="BX31" s="599" t="str">
        <f t="shared" ca="1" si="8"/>
        <v/>
      </c>
      <c r="BY31" s="673" t="str">
        <f ca="1">IF($BX31="","",VLOOKUP(BX31,Invoer!$F$15:$AU$1999,2,FALSE))</f>
        <v/>
      </c>
      <c r="BZ31" s="599" t="str">
        <f t="shared" ca="1" si="9"/>
        <v/>
      </c>
      <c r="CA31" s="599" t="str">
        <f ca="1">IF($BX31="","",VLOOKUP(BX31,Invoer!$F$15:$AU$1999,5,FALSE))</f>
        <v/>
      </c>
      <c r="CB31" s="599" t="str">
        <f ca="1">IF($BX31="","",VLOOKUP(BX31,Invoer!$F$15:$AU$1999,6,FALSE))</f>
        <v/>
      </c>
      <c r="CC31" s="599" t="str">
        <f ca="1">IF($BX31="","",VLOOKUP(BX31,Invoer!$F$15:$AU$1999,9,FALSE))</f>
        <v/>
      </c>
      <c r="CD31" s="599" t="str">
        <f ca="1">IF($BX31="","",VLOOKUP(BX31,Invoer!$F$15:$AU$1999,10,FALSE))</f>
        <v/>
      </c>
      <c r="CE31" s="599" t="str">
        <f ca="1">IF($BX31="","",VLOOKUP(BX31,Invoer!$F$15:$AU$1999,11,FALSE))</f>
        <v/>
      </c>
      <c r="CF31" s="662" t="str">
        <f ca="1">IF($BX31="","",IF(ISERROR(BY31),0,VLOOKUP(BX31,Invoer!$F$15:$AU$1999,15,FALSE)))</f>
        <v/>
      </c>
      <c r="CG31" s="599" t="str">
        <f ca="1">IF($BX31="","",VLOOKUP(BX31,Invoer!$F$15:$AU$1999,19,FALSE))</f>
        <v/>
      </c>
      <c r="CH31" s="662" t="str">
        <f ca="1">IF($BX31="","",IF(ISERROR(BY31),0,VLOOKUP(BX31,Invoer!$F$15:$AU$1999,24,FALSE)))</f>
        <v/>
      </c>
      <c r="CI31" s="662" t="str">
        <f ca="1">IF($BX31="","",IF(ISERROR(BY31),0,VLOOKUP(BX31,Invoer!$F$15:$AU$1999,17,FALSE)))</f>
        <v/>
      </c>
      <c r="CJ31" s="680" t="str">
        <f t="shared" ca="1" si="34"/>
        <v/>
      </c>
      <c r="CK31" s="662" t="str">
        <f t="shared" ca="1" si="10"/>
        <v/>
      </c>
      <c r="CM31" s="56" t="str">
        <f t="shared" ca="1" si="41"/>
        <v/>
      </c>
      <c r="CQ31" s="411" t="e">
        <f ca="1">Invoer!EG36</f>
        <v>#N/A</v>
      </c>
      <c r="CR31" s="599" t="str">
        <f t="shared" ca="1" si="11"/>
        <v/>
      </c>
      <c r="CS31" s="673" t="str">
        <f ca="1">IF($CR31="","",VLOOKUP(CR31,Invoer!$F$15:$AU$1500,2,FALSE))</f>
        <v/>
      </c>
      <c r="CT31" s="599" t="str">
        <f t="shared" ca="1" si="12"/>
        <v/>
      </c>
      <c r="CU31" s="599" t="str">
        <f ca="1">IF($CR31="","",VLOOKUP(CR31,Invoer!$F$15:$AU$1500,3,FALSE))</f>
        <v/>
      </c>
      <c r="CV31" s="599" t="str">
        <f ca="1">IF($CR31="","",IF(CU31&lt;&gt;"Liq","",VLOOKUP(CR31,Invoer!$F$15:$AU$1500,4,FALSE)))</f>
        <v/>
      </c>
      <c r="CW31" s="599" t="str">
        <f ca="1">IF($CR31="","",VLOOKUP(CR31,Invoer!$F$15:$AU$1500,5,FALSE))</f>
        <v/>
      </c>
      <c r="CX31" s="599" t="str">
        <f ca="1">IF($CR31="","",VLOOKUP(CR31,Invoer!$F$15:$AU$1500,6,FALSE))</f>
        <v/>
      </c>
      <c r="CY31" s="599" t="str">
        <f ca="1">IF($CR31="","",VLOOKUP(CR31,Invoer!$F$15:$AU$1500,9,FALSE))</f>
        <v/>
      </c>
      <c r="CZ31" s="599" t="str">
        <f ca="1">IF($CR31="","",VLOOKUP(CR31,Invoer!$F$15:$AU$1500,10,FALSE))</f>
        <v/>
      </c>
      <c r="DA31" s="599" t="str">
        <f ca="1">IF($CR31="","",VLOOKUP(CR31,Invoer!$F$15:$AU$1500,11,FALSE))</f>
        <v/>
      </c>
      <c r="DB31" s="599" t="str">
        <f ca="1">IF($CR31="","",VLOOKUP(CR31,Invoer!$F$15:$BB$1500,14,FALSE))</f>
        <v/>
      </c>
      <c r="DC31" s="662" t="str">
        <f ca="1">IF($CR31="","",VLOOKUP(CR31,Invoer!$F$15:$AU$1500,15,FALSE))</f>
        <v/>
      </c>
      <c r="DD31" s="599" t="str">
        <f ca="1">IF($CR31="","",VLOOKUP(CR31,Invoer!$F$15:$AU$1500,19,FALSE))</f>
        <v/>
      </c>
      <c r="DE31" s="662" t="str">
        <f ca="1">IF($CR31="","",VLOOKUP(CR31,Invoer!$F$15:$AU$1500,20,FALSE))</f>
        <v/>
      </c>
      <c r="DF31" s="662" t="str">
        <f ca="1">IF($CR31="","",VLOOKUP(CR31,Invoer!$F$15:$AU$1500,23,FALSE))</f>
        <v/>
      </c>
      <c r="DG31" s="662" t="str">
        <f ca="1">IF($CR31="","",VLOOKUP(CR31,Invoer!$F$15:$AU$1500,17,FALSE))</f>
        <v/>
      </c>
      <c r="DH31" s="681" t="str">
        <f t="shared" ca="1" si="13"/>
        <v/>
      </c>
      <c r="DI31" s="662" t="str">
        <f t="shared" ca="1" si="42"/>
        <v/>
      </c>
      <c r="DJ31" s="190"/>
      <c r="DK31" s="411" t="str">
        <f t="shared" ca="1" si="14"/>
        <v/>
      </c>
      <c r="DO31" s="61" t="e">
        <f ca="1">IF($DN$4&lt;3,Invoer!EB36,Invoer!EA36)</f>
        <v>#N/A</v>
      </c>
      <c r="DP31" s="599" t="str">
        <f t="shared" ca="1" si="15"/>
        <v/>
      </c>
      <c r="DQ31" s="673" t="str">
        <f ca="1">IF($DP31="","",VLOOKUP(DP31,Invoer!$F$15:$AU$1999,2,FALSE))</f>
        <v/>
      </c>
      <c r="DR31" s="599" t="str">
        <f t="shared" ca="1" si="16"/>
        <v/>
      </c>
      <c r="DS31" s="599" t="str">
        <f ca="1">IF($DP31="","",VLOOKUP(DP31,Invoer!$F$15:$AU$1999,3,FALSE))</f>
        <v/>
      </c>
      <c r="DT31" s="599" t="str">
        <f ca="1">IF($DP31="","",IF(DS31&lt;&gt;"Liq","",VLOOKUP(DP31,Invoer!$F$15:$AU$1999,4,FALSE)))</f>
        <v/>
      </c>
      <c r="DU31" s="599" t="str">
        <f ca="1">IF($DP31="","",VLOOKUP(DP31,Invoer!$F$15:$AU$1999,5,FALSE))</f>
        <v/>
      </c>
      <c r="DV31" s="599" t="str">
        <f ca="1">IF($DP31="","",VLOOKUP(DP31,Invoer!$F$15:$AU$1999,6,FALSE))</f>
        <v/>
      </c>
      <c r="DW31" s="599" t="str">
        <f ca="1">IF($DP31="","",VLOOKUP(DP31,Invoer!$F$15:$AU$1999,9,FALSE))</f>
        <v/>
      </c>
      <c r="DX31" s="599" t="str">
        <f ca="1">IF($DP31="","",VLOOKUP(DP31,Invoer!$F$15:$AU$1999,10,FALSE))</f>
        <v/>
      </c>
      <c r="DY31" s="595" t="str">
        <f ca="1">IF($DP31="","",VLOOKUP(DP31,Invoer!$F$15:$AU$1999,11,FALSE))</f>
        <v/>
      </c>
      <c r="DZ31" s="662" t="str">
        <f ca="1">IF($DP31="","",IF($DN$4&gt;2,"",VLOOKUP(DP31,Invoer!CQ:CS,3,FALSE)))</f>
        <v/>
      </c>
      <c r="EA31" s="541" t="str">
        <f ca="1">IF($DP31="","",IF(ISERROR(DQ31),0,IF($DN$4&lt;3,"",VLOOKUP(DP31,Invoer!$F$15:$AU$1999,15,FALSE))))</f>
        <v/>
      </c>
      <c r="EB31" s="595" t="str">
        <f ca="1">IF($DP31="","",IF($DN$4&lt;3,"",VLOOKUP(DP31,Invoer!$F$15:$AU$1999,19,FALSE)))</f>
        <v/>
      </c>
      <c r="EC31" s="541" t="str">
        <f ca="1">IF($DP31="","",IF(ISERROR(DQ31),0,IF($DN$4&lt;3,"",VLOOKUP(DP31,Invoer!$F$15:$AU$1999,24,FALSE))))</f>
        <v/>
      </c>
      <c r="ED31" s="541" t="str">
        <f ca="1">IF($DP31="","",IF(ISERROR(DQ31),0,IF($DN$4&lt;3,"",VLOOKUP(DP31,Invoer!$F$15:$AU$1999,17,FALSE))))</f>
        <v/>
      </c>
      <c r="EH31" s="89" t="e">
        <f ca="1">Invoer!CP36</f>
        <v>#N/A</v>
      </c>
      <c r="EI31" s="599" t="str">
        <f t="shared" ca="1" si="17"/>
        <v/>
      </c>
      <c r="EJ31" s="673" t="str">
        <f ca="1">IF(EI31="","",VLOOKUP(EI31,Invoer!$F$15:$AU$1999,2,FALSE))</f>
        <v/>
      </c>
      <c r="EK31" s="599" t="str">
        <f t="shared" ca="1" si="18"/>
        <v/>
      </c>
      <c r="EL31" s="599" t="str">
        <f ca="1">IF($EI31="","",VLOOKUP(EI31,Invoer!$F$15:$AU$1999,3,FALSE))</f>
        <v/>
      </c>
      <c r="EM31" s="599" t="str">
        <f ca="1">IF($EI31="","",IF(EL31&lt;&gt;"Liq","",VLOOKUP(EI31,Invoer!$F$15:$AU$1999,4,FALSE)))</f>
        <v/>
      </c>
      <c r="EN31" s="599" t="str">
        <f ca="1">IF($EI31="","",VLOOKUP(EI31,Invoer!$F$15:$AU$1999,6,FALSE))</f>
        <v/>
      </c>
      <c r="EO31" s="599" t="str">
        <f ca="1">IF(EI31="","",VLOOKUP(EI31,Invoer!$F$15:$AU$1999,9,FALSE))</f>
        <v/>
      </c>
      <c r="EP31" s="599" t="str">
        <f ca="1">IF(EI31="","",VLOOKUP(EI31,Invoer!$F$15:$AU$1999,10,FALSE))</f>
        <v/>
      </c>
      <c r="EQ31" s="599" t="str">
        <f ca="1">IF(EI31="","",VLOOKUP(EI31,Invoer!$F$15:$AU$1999,11,FALSE))</f>
        <v/>
      </c>
      <c r="ER31" s="662" t="str">
        <f ca="1">IF(EI31="","",VLOOKUP(EI31,Invoer!CQ:CS,3,FALSE))</f>
        <v/>
      </c>
      <c r="ES31" s="662" t="str">
        <f t="shared" ca="1" si="19"/>
        <v/>
      </c>
      <c r="ET31" s="513" t="str">
        <f t="shared" ca="1" si="20"/>
        <v/>
      </c>
      <c r="EU31" s="112" t="str">
        <f t="shared" ca="1" si="21"/>
        <v/>
      </c>
      <c r="EV31" s="83" t="s">
        <v>160</v>
      </c>
      <c r="EW31" s="682" t="str">
        <f t="shared" ca="1" si="22"/>
        <v/>
      </c>
      <c r="EX31" s="662" t="str">
        <f t="shared" ca="1" si="23"/>
        <v/>
      </c>
      <c r="EY31"/>
      <c r="EZ31" s="56" t="e">
        <f t="shared" ca="1" si="35"/>
        <v>#VALUE!</v>
      </c>
      <c r="FA31" s="56" t="e">
        <f t="shared" ca="1" si="36"/>
        <v>#VALUE!</v>
      </c>
      <c r="FE31"/>
      <c r="FI31"/>
      <c r="FJ31"/>
    </row>
    <row r="32" spans="1:166" ht="12" customHeight="1" x14ac:dyDescent="0.2">
      <c r="A32"/>
      <c r="B32"/>
      <c r="C32"/>
      <c r="E32"/>
      <c r="F32" s="125"/>
      <c r="G32" s="89" t="e">
        <f ca="1">Invoer!DU37</f>
        <v>#N/A</v>
      </c>
      <c r="H32" s="599" t="str">
        <f t="shared" ca="1" si="24"/>
        <v/>
      </c>
      <c r="I32" s="673" t="str">
        <f ca="1">IF($H32="","",VLOOKUP(H32,Invoer!$F$15:$AU$1500,2,FALSE))</f>
        <v/>
      </c>
      <c r="J32" s="599" t="str">
        <f t="shared" ca="1" si="25"/>
        <v/>
      </c>
      <c r="K32" s="599" t="str">
        <f ca="1">IF($H32="","",VLOOKUP(H32,Invoer!$F$15:$AU$1500,3,FALSE))</f>
        <v/>
      </c>
      <c r="L32" s="599" t="str">
        <f ca="1">IF($H32="","",IF(K32&lt;&gt;"Liq","",VLOOKUP(H32,Invoer!$F$15:$AU$1500,4,FALSE)))</f>
        <v/>
      </c>
      <c r="M32" s="599" t="str">
        <f ca="1">IF($H32="","",VLOOKUP(H32,Invoer!$F$15:$AU$1500,5,FALSE))</f>
        <v/>
      </c>
      <c r="N32" s="599" t="str">
        <f ca="1">IF($H32="","",VLOOKUP(H32,Invoer!$F$15:$AU$1500,6,FALSE))</f>
        <v/>
      </c>
      <c r="O32" s="599" t="str">
        <f ca="1">IF($H32="","",VLOOKUP(H32,Invoer!$F$15:$AU$1500,9,FALSE))</f>
        <v/>
      </c>
      <c r="P32" s="599" t="str">
        <f ca="1">IF($H32="","",VLOOKUP(H32,Invoer!$F$15:$AU$1500,10,FALSE))</f>
        <v/>
      </c>
      <c r="Q32" s="599" t="str">
        <f ca="1">IF($H32="","",VLOOKUP(H32,Invoer!$F$15:$BB$1500,14,FALSE))</f>
        <v/>
      </c>
      <c r="R32" s="662" t="str">
        <f ca="1">IF($H32="","",IF(J32&gt;$K$8,"",VLOOKUP(H32,Invoer!$F$15:$AU$1500,15,FALSE)))</f>
        <v/>
      </c>
      <c r="S32" s="599" t="str">
        <f ca="1">IF($H32="","",VLOOKUP(H32,Invoer!$F$15:$AU$1500,19,FALSE))</f>
        <v/>
      </c>
      <c r="T32" s="662" t="str">
        <f ca="1">IF($H32="","",IF(J32&gt;$K$8,"",VLOOKUP(H32,Invoer!$F$15:$AU$1500,20,FALSE)))</f>
        <v/>
      </c>
      <c r="U32" s="662" t="str">
        <f ca="1">IF($H32="","",IF(J32&gt;$K$8,"",VLOOKUP(H32,Invoer!$F$15:$AU$1500,23,FALSE)))</f>
        <v/>
      </c>
      <c r="V32" s="662" t="str">
        <f ca="1">IF($H32="","",IF(J32&gt;$K$8,"",VLOOKUP(H32,Invoer!$F$15:$AU$1500,17,FALSE)))</f>
        <v/>
      </c>
      <c r="AC32" s="435">
        <f>IF($AC$7&lt;3,Invoer!DR37,IF($AC$7=3,Invoer!BT37,"x"))</f>
        <v>22</v>
      </c>
      <c r="AD32" s="599">
        <f t="shared" si="27"/>
        <v>22</v>
      </c>
      <c r="AE32" s="673">
        <f>IF($AD32="","",VLOOKUP(AD32,Invoer!$F$15:$AU$1999,2,FALSE))</f>
        <v>42055</v>
      </c>
      <c r="AF32" s="599">
        <f t="shared" si="28"/>
        <v>2</v>
      </c>
      <c r="AG32" s="599" t="str">
        <f>IF($AD32="","",VLOOKUP(AD32,Invoer!$F$15:$AU$1999,3,FALSE))</f>
        <v>Liq</v>
      </c>
      <c r="AH32" s="599" t="str">
        <f>IF($AD32="","",IF(AG32&lt;&gt;"Liq","",VLOOKUP(AD32,Invoer!$F$15:$AU$1999,4,FALSE)))</f>
        <v>186 Bank 2</v>
      </c>
      <c r="AI32" s="677">
        <f>IF($AD32="","",VLOOKUP(AD32,Invoer!$F$15:$AU$1999,5,FALSE))</f>
        <v>1</v>
      </c>
      <c r="AJ32" s="599" t="str">
        <f>IF($AD32="","",VLOOKUP(AD32,Invoer!$F$15:$AU$1999,6,FALSE))</f>
        <v>ontvangst op bank direct</v>
      </c>
      <c r="AK32" s="599" t="str">
        <f>IF($AD32="","",VLOOKUP(AD32,Invoer!$F$15:$AU$1999,9,FALSE))</f>
        <v>jansen</v>
      </c>
      <c r="AL32" s="599">
        <f>IF($AD32="","",VLOOKUP(AD32,Invoer!$F$15:$AU$1999,10,FALSE))</f>
        <v>161</v>
      </c>
      <c r="AM32" s="599" t="str">
        <f>IF($AD32="","",VLOOKUP(AD32,Invoer!$F$15:$BB$1999,14,FALSE))</f>
        <v/>
      </c>
      <c r="AN32" s="599" t="str">
        <f>IF($AD32="","",VLOOKUP(AD32,Invoer!$F$15:$AU$1999,11,FALSE))</f>
        <v>808 Verkopen 2</v>
      </c>
      <c r="AO32" s="662">
        <f>IF($AD32="","",VLOOKUP(AD32,Invoer!$F$15:$AU$1999,15,FALSE))</f>
        <v>-10</v>
      </c>
      <c r="AP32" s="599">
        <f>IF($AD32="","",VLOOKUP(AD32,Invoer!$F$15:$AU$1999,19,FALSE))</f>
        <v>0.21</v>
      </c>
      <c r="AQ32" s="662">
        <f>IF($AD32="","",VLOOKUP(AD32,Invoer!$F$15:$AU$1999,24,FALSE))</f>
        <v>-1.7355371900826446</v>
      </c>
      <c r="AR32" s="662">
        <f>IF($AD32="","",VLOOKUP(AD32,Invoer!$F$15:$AU$1999,17,FALSE))</f>
        <v>-8.2644628099173545</v>
      </c>
      <c r="AS32" s="678" t="str">
        <f t="shared" si="38"/>
        <v>Σ</v>
      </c>
      <c r="AT32" s="676">
        <f t="shared" si="5"/>
        <v>-607.43801652892569</v>
      </c>
      <c r="AU32" s="77">
        <f t="shared" si="6"/>
        <v>-607.43801652892569</v>
      </c>
      <c r="AW32" s="57"/>
      <c r="AX32" s="57"/>
      <c r="BA32" s="83" t="e">
        <f ca="1">Invoer!DW37</f>
        <v>#N/A</v>
      </c>
      <c r="BB32" s="599" t="str">
        <f t="shared" ca="1" si="29"/>
        <v/>
      </c>
      <c r="BC32" s="673" t="str">
        <f ca="1">IF($BB32="","",VLOOKUP(BB32,Invoer!$F$15:$AU$1999,2,FALSE))</f>
        <v/>
      </c>
      <c r="BD32" s="599" t="str">
        <f t="shared" ca="1" si="30"/>
        <v/>
      </c>
      <c r="BE32" s="599" t="str">
        <f ca="1">IF($BB32="","",VLOOKUP(BB32,Invoer!$F$15:$AU$1999,5,FALSE))</f>
        <v/>
      </c>
      <c r="BF32" s="599" t="str">
        <f ca="1">IF($BB32="","",VLOOKUP(BB32,Invoer!$F$15:$AU$1999,6,FALSE))</f>
        <v/>
      </c>
      <c r="BG32" s="599" t="str">
        <f ca="1">IF($BB32="","",VLOOKUP(BB32,Invoer!$F$15:$AU$1999,9,FALSE))</f>
        <v/>
      </c>
      <c r="BH32" s="599" t="str">
        <f ca="1">IF($BB32="","",VLOOKUP(BB32,Invoer!$F$15:$AU$1999,10,FALSE))</f>
        <v/>
      </c>
      <c r="BI32" s="599" t="str">
        <f ca="1">IF($BB32="","",VLOOKUP(BB32,Invoer!$F$15:$BB$1999,14,FALSE))</f>
        <v/>
      </c>
      <c r="BJ32" s="599" t="str">
        <f ca="1">IF($BB32="","",VLOOKUP(BB32,Invoer!$F$15:$AU$1999,11,FALSE))</f>
        <v/>
      </c>
      <c r="BK32" s="662" t="str">
        <f t="shared" ca="1" si="31"/>
        <v/>
      </c>
      <c r="BL32" s="662" t="str">
        <f t="shared" ca="1" si="32"/>
        <v/>
      </c>
      <c r="BM32" s="679" t="str">
        <f t="shared" ca="1" si="33"/>
        <v/>
      </c>
      <c r="BN32" s="662" t="str">
        <f t="shared" ca="1" si="7"/>
        <v/>
      </c>
      <c r="BO32" s="662" t="str">
        <f ca="1">IF($BB32="","",VLOOKUP(BB32,Invoer!$F$15:$AU$1999,15,FALSE))</f>
        <v/>
      </c>
      <c r="BP32" s="662" t="str">
        <f ca="1">IF($BB32="","",VLOOKUP(BB32,Invoer!$F$15:$AU$1999,24,FALSE))</f>
        <v/>
      </c>
      <c r="BQ32" s="662" t="str">
        <f ca="1">IF($BB32="","",VLOOKUP(BB32,Invoer!$F$15:$AU$1999,17,FALSE))</f>
        <v/>
      </c>
      <c r="BS32" s="73" t="e">
        <f t="shared" ca="1" si="39"/>
        <v>#VALUE!</v>
      </c>
      <c r="BT32" s="57" t="str">
        <f t="shared" ca="1" si="40"/>
        <v/>
      </c>
      <c r="BW32" s="61" t="e">
        <f ca="1">Invoer!DZ37</f>
        <v>#N/A</v>
      </c>
      <c r="BX32" s="599" t="str">
        <f t="shared" ca="1" si="8"/>
        <v/>
      </c>
      <c r="BY32" s="673" t="str">
        <f ca="1">IF($BX32="","",VLOOKUP(BX32,Invoer!$F$15:$AU$1999,2,FALSE))</f>
        <v/>
      </c>
      <c r="BZ32" s="599" t="str">
        <f t="shared" ca="1" si="9"/>
        <v/>
      </c>
      <c r="CA32" s="599" t="str">
        <f ca="1">IF($BX32="","",VLOOKUP(BX32,Invoer!$F$15:$AU$1999,5,FALSE))</f>
        <v/>
      </c>
      <c r="CB32" s="599" t="str">
        <f ca="1">IF($BX32="","",VLOOKUP(BX32,Invoer!$F$15:$AU$1999,6,FALSE))</f>
        <v/>
      </c>
      <c r="CC32" s="599" t="str">
        <f ca="1">IF($BX32="","",VLOOKUP(BX32,Invoer!$F$15:$AU$1999,9,FALSE))</f>
        <v/>
      </c>
      <c r="CD32" s="599" t="str">
        <f ca="1">IF($BX32="","",VLOOKUP(BX32,Invoer!$F$15:$AU$1999,10,FALSE))</f>
        <v/>
      </c>
      <c r="CE32" s="599" t="str">
        <f ca="1">IF($BX32="","",VLOOKUP(BX32,Invoer!$F$15:$AU$1999,11,FALSE))</f>
        <v/>
      </c>
      <c r="CF32" s="662" t="str">
        <f ca="1">IF($BX32="","",IF(ISERROR(BY32),0,VLOOKUP(BX32,Invoer!$F$15:$AU$1999,15,FALSE)))</f>
        <v/>
      </c>
      <c r="CG32" s="599" t="str">
        <f ca="1">IF($BX32="","",VLOOKUP(BX32,Invoer!$F$15:$AU$1999,19,FALSE))</f>
        <v/>
      </c>
      <c r="CH32" s="662" t="str">
        <f ca="1">IF($BX32="","",IF(ISERROR(BY32),0,VLOOKUP(BX32,Invoer!$F$15:$AU$1999,24,FALSE)))</f>
        <v/>
      </c>
      <c r="CI32" s="662" t="str">
        <f ca="1">IF($BX32="","",IF(ISERROR(BY32),0,VLOOKUP(BX32,Invoer!$F$15:$AU$1999,17,FALSE)))</f>
        <v/>
      </c>
      <c r="CJ32" s="680" t="str">
        <f t="shared" ca="1" si="34"/>
        <v/>
      </c>
      <c r="CK32" s="662" t="str">
        <f t="shared" ca="1" si="10"/>
        <v/>
      </c>
      <c r="CM32" s="56" t="str">
        <f t="shared" ca="1" si="41"/>
        <v/>
      </c>
      <c r="CQ32" s="411" t="e">
        <f ca="1">Invoer!EG37</f>
        <v>#N/A</v>
      </c>
      <c r="CR32" s="599" t="str">
        <f t="shared" ca="1" si="11"/>
        <v/>
      </c>
      <c r="CS32" s="673" t="str">
        <f ca="1">IF($CR32="","",VLOOKUP(CR32,Invoer!$F$15:$AU$1500,2,FALSE))</f>
        <v/>
      </c>
      <c r="CT32" s="599" t="str">
        <f t="shared" ca="1" si="12"/>
        <v/>
      </c>
      <c r="CU32" s="599" t="str">
        <f ca="1">IF($CR32="","",VLOOKUP(CR32,Invoer!$F$15:$AU$1500,3,FALSE))</f>
        <v/>
      </c>
      <c r="CV32" s="599" t="str">
        <f ca="1">IF($CR32="","",IF(CU32&lt;&gt;"Liq","",VLOOKUP(CR32,Invoer!$F$15:$AU$1500,4,FALSE)))</f>
        <v/>
      </c>
      <c r="CW32" s="599" t="str">
        <f ca="1">IF($CR32="","",VLOOKUP(CR32,Invoer!$F$15:$AU$1500,5,FALSE))</f>
        <v/>
      </c>
      <c r="CX32" s="599" t="str">
        <f ca="1">IF($CR32="","",VLOOKUP(CR32,Invoer!$F$15:$AU$1500,6,FALSE))</f>
        <v/>
      </c>
      <c r="CY32" s="599" t="str">
        <f ca="1">IF($CR32="","",VLOOKUP(CR32,Invoer!$F$15:$AU$1500,9,FALSE))</f>
        <v/>
      </c>
      <c r="CZ32" s="599" t="str">
        <f ca="1">IF($CR32="","",VLOOKUP(CR32,Invoer!$F$15:$AU$1500,10,FALSE))</f>
        <v/>
      </c>
      <c r="DA32" s="599" t="str">
        <f ca="1">IF($CR32="","",VLOOKUP(CR32,Invoer!$F$15:$AU$1500,11,FALSE))</f>
        <v/>
      </c>
      <c r="DB32" s="599" t="str">
        <f ca="1">IF($CR32="","",VLOOKUP(CR32,Invoer!$F$15:$BB$1500,14,FALSE))</f>
        <v/>
      </c>
      <c r="DC32" s="662" t="str">
        <f ca="1">IF($CR32="","",VLOOKUP(CR32,Invoer!$F$15:$AU$1500,15,FALSE))</f>
        <v/>
      </c>
      <c r="DD32" s="599" t="str">
        <f ca="1">IF($CR32="","",VLOOKUP(CR32,Invoer!$F$15:$AU$1500,19,FALSE))</f>
        <v/>
      </c>
      <c r="DE32" s="662" t="str">
        <f ca="1">IF($CR32="","",VLOOKUP(CR32,Invoer!$F$15:$AU$1500,20,FALSE))</f>
        <v/>
      </c>
      <c r="DF32" s="662" t="str">
        <f ca="1">IF($CR32="","",VLOOKUP(CR32,Invoer!$F$15:$AU$1500,23,FALSE))</f>
        <v/>
      </c>
      <c r="DG32" s="662" t="str">
        <f ca="1">IF($CR32="","",VLOOKUP(CR32,Invoer!$F$15:$AU$1500,17,FALSE))</f>
        <v/>
      </c>
      <c r="DH32" s="681" t="str">
        <f t="shared" ca="1" si="13"/>
        <v/>
      </c>
      <c r="DI32" s="662" t="str">
        <f t="shared" ca="1" si="42"/>
        <v/>
      </c>
      <c r="DJ32" s="190"/>
      <c r="DK32" s="411" t="str">
        <f t="shared" ca="1" si="14"/>
        <v/>
      </c>
      <c r="DO32" s="61" t="e">
        <f ca="1">IF($DN$4&lt;3,Invoer!EB37,Invoer!EA37)</f>
        <v>#N/A</v>
      </c>
      <c r="DP32" s="599" t="str">
        <f t="shared" ca="1" si="15"/>
        <v/>
      </c>
      <c r="DQ32" s="673" t="str">
        <f ca="1">IF($DP32="","",VLOOKUP(DP32,Invoer!$F$15:$AU$1999,2,FALSE))</f>
        <v/>
      </c>
      <c r="DR32" s="599" t="str">
        <f t="shared" ca="1" si="16"/>
        <v/>
      </c>
      <c r="DS32" s="599" t="str">
        <f ca="1">IF($DP32="","",VLOOKUP(DP32,Invoer!$F$15:$AU$1999,3,FALSE))</f>
        <v/>
      </c>
      <c r="DT32" s="599" t="str">
        <f ca="1">IF($DP32="","",IF(DS32&lt;&gt;"Liq","",VLOOKUP(DP32,Invoer!$F$15:$AU$1999,4,FALSE)))</f>
        <v/>
      </c>
      <c r="DU32" s="599" t="str">
        <f ca="1">IF($DP32="","",VLOOKUP(DP32,Invoer!$F$15:$AU$1999,5,FALSE))</f>
        <v/>
      </c>
      <c r="DV32" s="599" t="str">
        <f ca="1">IF($DP32="","",VLOOKUP(DP32,Invoer!$F$15:$AU$1999,6,FALSE))</f>
        <v/>
      </c>
      <c r="DW32" s="599" t="str">
        <f ca="1">IF($DP32="","",VLOOKUP(DP32,Invoer!$F$15:$AU$1999,9,FALSE))</f>
        <v/>
      </c>
      <c r="DX32" s="599" t="str">
        <f ca="1">IF($DP32="","",VLOOKUP(DP32,Invoer!$F$15:$AU$1999,10,FALSE))</f>
        <v/>
      </c>
      <c r="DY32" s="595" t="str">
        <f ca="1">IF($DP32="","",VLOOKUP(DP32,Invoer!$F$15:$AU$1999,11,FALSE))</f>
        <v/>
      </c>
      <c r="DZ32" s="662" t="str">
        <f ca="1">IF($DP32="","",IF($DN$4&gt;2,"",VLOOKUP(DP32,Invoer!CQ:CS,3,FALSE)))</f>
        <v/>
      </c>
      <c r="EA32" s="541" t="str">
        <f ca="1">IF($DP32="","",IF(ISERROR(DQ32),0,IF($DN$4&lt;3,"",VLOOKUP(DP32,Invoer!$F$15:$AU$1999,15,FALSE))))</f>
        <v/>
      </c>
      <c r="EB32" s="595" t="str">
        <f ca="1">IF($DP32="","",IF($DN$4&lt;3,"",VLOOKUP(DP32,Invoer!$F$15:$AU$1999,19,FALSE)))</f>
        <v/>
      </c>
      <c r="EC32" s="541" t="str">
        <f ca="1">IF($DP32="","",IF(ISERROR(DQ32),0,IF($DN$4&lt;3,"",VLOOKUP(DP32,Invoer!$F$15:$AU$1999,24,FALSE))))</f>
        <v/>
      </c>
      <c r="ED32" s="541" t="str">
        <f ca="1">IF($DP32="","",IF(ISERROR(DQ32),0,IF($DN$4&lt;3,"",VLOOKUP(DP32,Invoer!$F$15:$AU$1999,17,FALSE))))</f>
        <v/>
      </c>
      <c r="EH32" s="89" t="e">
        <f ca="1">Invoer!CP37</f>
        <v>#N/A</v>
      </c>
      <c r="EI32" s="599" t="str">
        <f t="shared" ca="1" si="17"/>
        <v/>
      </c>
      <c r="EJ32" s="673" t="str">
        <f ca="1">IF(EI32="","",VLOOKUP(EI32,Invoer!$F$15:$AU$1999,2,FALSE))</f>
        <v/>
      </c>
      <c r="EK32" s="599" t="str">
        <f t="shared" ca="1" si="18"/>
        <v/>
      </c>
      <c r="EL32" s="599" t="str">
        <f ca="1">IF($EI32="","",VLOOKUP(EI32,Invoer!$F$15:$AU$1999,3,FALSE))</f>
        <v/>
      </c>
      <c r="EM32" s="599" t="str">
        <f ca="1">IF($EI32="","",IF(EL32&lt;&gt;"Liq","",VLOOKUP(EI32,Invoer!$F$15:$AU$1999,4,FALSE)))</f>
        <v/>
      </c>
      <c r="EN32" s="599" t="str">
        <f ca="1">IF($EI32="","",VLOOKUP(EI32,Invoer!$F$15:$AU$1999,6,FALSE))</f>
        <v/>
      </c>
      <c r="EO32" s="599" t="str">
        <f ca="1">IF(EI32="","",VLOOKUP(EI32,Invoer!$F$15:$AU$1999,9,FALSE))</f>
        <v/>
      </c>
      <c r="EP32" s="599" t="str">
        <f ca="1">IF(EI32="","",VLOOKUP(EI32,Invoer!$F$15:$AU$1999,10,FALSE))</f>
        <v/>
      </c>
      <c r="EQ32" s="599" t="str">
        <f ca="1">IF(EI32="","",VLOOKUP(EI32,Invoer!$F$15:$AU$1999,11,FALSE))</f>
        <v/>
      </c>
      <c r="ER32" s="662" t="str">
        <f ca="1">IF(EI32="","",VLOOKUP(EI32,Invoer!CQ:CS,3,FALSE))</f>
        <v/>
      </c>
      <c r="ES32" s="662" t="str">
        <f t="shared" ca="1" si="19"/>
        <v/>
      </c>
      <c r="ET32" s="513" t="str">
        <f t="shared" ca="1" si="20"/>
        <v/>
      </c>
      <c r="EU32" s="112" t="str">
        <f t="shared" ca="1" si="21"/>
        <v/>
      </c>
      <c r="EV32" s="83" t="s">
        <v>160</v>
      </c>
      <c r="EW32" s="682" t="str">
        <f t="shared" ca="1" si="22"/>
        <v/>
      </c>
      <c r="EX32" s="662" t="str">
        <f t="shared" ca="1" si="23"/>
        <v/>
      </c>
      <c r="EY32"/>
      <c r="EZ32" s="56" t="e">
        <f t="shared" ca="1" si="35"/>
        <v>#VALUE!</v>
      </c>
      <c r="FA32" s="56" t="e">
        <f t="shared" ca="1" si="36"/>
        <v>#VALUE!</v>
      </c>
      <c r="FE32"/>
      <c r="FI32"/>
      <c r="FJ32"/>
    </row>
    <row r="33" spans="1:166" ht="12" customHeight="1" x14ac:dyDescent="0.2">
      <c r="A33"/>
      <c r="B33"/>
      <c r="C33"/>
      <c r="E33"/>
      <c r="F33" s="125"/>
      <c r="G33" s="89" t="e">
        <f ca="1">Invoer!DU38</f>
        <v>#N/A</v>
      </c>
      <c r="H33" s="599" t="str">
        <f t="shared" ca="1" si="24"/>
        <v/>
      </c>
      <c r="I33" s="673" t="str">
        <f ca="1">IF($H33="","",VLOOKUP(H33,Invoer!$F$15:$AU$1500,2,FALSE))</f>
        <v/>
      </c>
      <c r="J33" s="599" t="str">
        <f t="shared" ca="1" si="25"/>
        <v/>
      </c>
      <c r="K33" s="599" t="str">
        <f ca="1">IF($H33="","",VLOOKUP(H33,Invoer!$F$15:$AU$1500,3,FALSE))</f>
        <v/>
      </c>
      <c r="L33" s="599" t="str">
        <f ca="1">IF($H33="","",IF(K33&lt;&gt;"Liq","",VLOOKUP(H33,Invoer!$F$15:$AU$1500,4,FALSE)))</f>
        <v/>
      </c>
      <c r="M33" s="599" t="str">
        <f ca="1">IF($H33="","",VLOOKUP(H33,Invoer!$F$15:$AU$1500,5,FALSE))</f>
        <v/>
      </c>
      <c r="N33" s="599" t="str">
        <f ca="1">IF($H33="","",VLOOKUP(H33,Invoer!$F$15:$AU$1500,6,FALSE))</f>
        <v/>
      </c>
      <c r="O33" s="599" t="str">
        <f ca="1">IF($H33="","",VLOOKUP(H33,Invoer!$F$15:$AU$1500,9,FALSE))</f>
        <v/>
      </c>
      <c r="P33" s="599" t="str">
        <f ca="1">IF($H33="","",VLOOKUP(H33,Invoer!$F$15:$AU$1500,10,FALSE))</f>
        <v/>
      </c>
      <c r="Q33" s="599" t="str">
        <f ca="1">IF($H33="","",VLOOKUP(H33,Invoer!$F$15:$BB$1500,14,FALSE))</f>
        <v/>
      </c>
      <c r="R33" s="662" t="str">
        <f ca="1">IF($H33="","",IF(J33&gt;$K$8,"",VLOOKUP(H33,Invoer!$F$15:$AU$1500,15,FALSE)))</f>
        <v/>
      </c>
      <c r="S33" s="599" t="str">
        <f ca="1">IF($H33="","",VLOOKUP(H33,Invoer!$F$15:$AU$1500,19,FALSE))</f>
        <v/>
      </c>
      <c r="T33" s="662" t="str">
        <f ca="1">IF($H33="","",IF(J33&gt;$K$8,"",VLOOKUP(H33,Invoer!$F$15:$AU$1500,20,FALSE)))</f>
        <v/>
      </c>
      <c r="U33" s="662" t="str">
        <f ca="1">IF($H33="","",IF(J33&gt;$K$8,"",VLOOKUP(H33,Invoer!$F$15:$AU$1500,23,FALSE)))</f>
        <v/>
      </c>
      <c r="V33" s="662" t="str">
        <f ca="1">IF($H33="","",IF(J33&gt;$K$8,"",VLOOKUP(H33,Invoer!$F$15:$AU$1500,17,FALSE)))</f>
        <v/>
      </c>
      <c r="AC33" s="435">
        <f>IF($AC$7&lt;3,Invoer!DR38,IF($AC$7=3,Invoer!BT38,"x"))</f>
        <v>20</v>
      </c>
      <c r="AD33" s="599">
        <f t="shared" si="27"/>
        <v>20</v>
      </c>
      <c r="AE33" s="673">
        <f>IF($AD33="","",VLOOKUP(AD33,Invoer!$F$15:$AU$1999,2,FALSE))</f>
        <v>42054</v>
      </c>
      <c r="AF33" s="599">
        <f t="shared" si="28"/>
        <v>2</v>
      </c>
      <c r="AG33" s="599" t="str">
        <f>IF($AD33="","",VLOOKUP(AD33,Invoer!$F$15:$AU$1999,3,FALSE))</f>
        <v>Liq</v>
      </c>
      <c r="AH33" s="599" t="str">
        <f>IF($AD33="","",IF(AG33&lt;&gt;"Liq","",VLOOKUP(AD33,Invoer!$F$15:$AU$1999,4,FALSE)))</f>
        <v>180 Rabobank</v>
      </c>
      <c r="AI33" s="677">
        <f>IF($AD33="","",VLOOKUP(AD33,Invoer!$F$15:$AU$1999,5,FALSE))</f>
        <v>12</v>
      </c>
      <c r="AJ33" s="599" t="str">
        <f>IF($AD33="","",VLOOKUP(AD33,Invoer!$F$15:$AU$1999,6,FALSE))</f>
        <v>Rente Q1</v>
      </c>
      <c r="AK33" s="599">
        <f>IF($AD33="","",VLOOKUP(AD33,Invoer!$F$15:$AU$1999,9,FALSE))</f>
        <v>0</v>
      </c>
      <c r="AL33" s="599">
        <f>IF($AD33="","",VLOOKUP(AD33,Invoer!$F$15:$AU$1999,10,FALSE))</f>
        <v>17</v>
      </c>
      <c r="AM33" s="599" t="str">
        <f>IF($AD33="","",VLOOKUP(AD33,Invoer!$F$15:$BB$1999,14,FALSE))</f>
        <v/>
      </c>
      <c r="AN33" s="599" t="str">
        <f>IF($AD33="","",VLOOKUP(AD33,Invoer!$F$15:$AU$1999,11,FALSE))</f>
        <v>900 Rentebaten</v>
      </c>
      <c r="AO33" s="662">
        <f>IF($AD33="","",VLOOKUP(AD33,Invoer!$F$15:$AU$1999,15,FALSE))</f>
        <v>-1.82</v>
      </c>
      <c r="AP33" s="599">
        <f>IF($AD33="","",VLOOKUP(AD33,Invoer!$F$15:$AU$1999,19,FALSE))</f>
        <v>0</v>
      </c>
      <c r="AQ33" s="662">
        <f>IF($AD33="","",VLOOKUP(AD33,Invoer!$F$15:$AU$1999,24,FALSE))</f>
        <v>0</v>
      </c>
      <c r="AR33" s="662">
        <f>IF($AD33="","",VLOOKUP(AD33,Invoer!$F$15:$AU$1999,17,FALSE))</f>
        <v>-1.82</v>
      </c>
      <c r="AS33" s="678" t="str">
        <f t="shared" si="38"/>
        <v>Σ</v>
      </c>
      <c r="AT33" s="676">
        <f t="shared" si="5"/>
        <v>-1.82</v>
      </c>
      <c r="AU33" s="77">
        <f t="shared" si="6"/>
        <v>-1.82</v>
      </c>
      <c r="AW33" s="57"/>
      <c r="AX33" s="57"/>
      <c r="BA33" s="83" t="e">
        <f ca="1">Invoer!DW38</f>
        <v>#N/A</v>
      </c>
      <c r="BB33" s="599" t="str">
        <f t="shared" ca="1" si="29"/>
        <v/>
      </c>
      <c r="BC33" s="673" t="str">
        <f ca="1">IF($BB33="","",VLOOKUP(BB33,Invoer!$F$15:$AU$1999,2,FALSE))</f>
        <v/>
      </c>
      <c r="BD33" s="599" t="str">
        <f t="shared" ca="1" si="30"/>
        <v/>
      </c>
      <c r="BE33" s="599" t="str">
        <f ca="1">IF($BB33="","",VLOOKUP(BB33,Invoer!$F$15:$AU$1999,5,FALSE))</f>
        <v/>
      </c>
      <c r="BF33" s="599" t="str">
        <f ca="1">IF($BB33="","",VLOOKUP(BB33,Invoer!$F$15:$AU$1999,6,FALSE))</f>
        <v/>
      </c>
      <c r="BG33" s="599" t="str">
        <f ca="1">IF($BB33="","",VLOOKUP(BB33,Invoer!$F$15:$AU$1999,9,FALSE))</f>
        <v/>
      </c>
      <c r="BH33" s="599" t="str">
        <f ca="1">IF($BB33="","",VLOOKUP(BB33,Invoer!$F$15:$AU$1999,10,FALSE))</f>
        <v/>
      </c>
      <c r="BI33" s="599" t="str">
        <f ca="1">IF($BB33="","",VLOOKUP(BB33,Invoer!$F$15:$BB$1999,14,FALSE))</f>
        <v/>
      </c>
      <c r="BJ33" s="599" t="str">
        <f ca="1">IF($BB33="","",VLOOKUP(BB33,Invoer!$F$15:$AU$1999,11,FALSE))</f>
        <v/>
      </c>
      <c r="BK33" s="662" t="str">
        <f t="shared" ca="1" si="31"/>
        <v/>
      </c>
      <c r="BL33" s="662" t="str">
        <f t="shared" ca="1" si="32"/>
        <v/>
      </c>
      <c r="BM33" s="679" t="str">
        <f t="shared" ca="1" si="33"/>
        <v/>
      </c>
      <c r="BN33" s="662" t="str">
        <f t="shared" ca="1" si="7"/>
        <v/>
      </c>
      <c r="BO33" s="662" t="str">
        <f ca="1">IF($BB33="","",VLOOKUP(BB33,Invoer!$F$15:$AU$1999,15,FALSE))</f>
        <v/>
      </c>
      <c r="BP33" s="662" t="str">
        <f ca="1">IF($BB33="","",VLOOKUP(BB33,Invoer!$F$15:$AU$1999,24,FALSE))</f>
        <v/>
      </c>
      <c r="BQ33" s="662" t="str">
        <f ca="1">IF($BB33="","",VLOOKUP(BB33,Invoer!$F$15:$AU$1999,17,FALSE))</f>
        <v/>
      </c>
      <c r="BS33" s="73" t="e">
        <f t="shared" ca="1" si="39"/>
        <v>#VALUE!</v>
      </c>
      <c r="BT33" s="57" t="str">
        <f t="shared" ca="1" si="40"/>
        <v/>
      </c>
      <c r="BW33" s="61" t="e">
        <f ca="1">Invoer!DZ38</f>
        <v>#N/A</v>
      </c>
      <c r="BX33" s="599" t="str">
        <f t="shared" ca="1" si="8"/>
        <v/>
      </c>
      <c r="BY33" s="673" t="str">
        <f ca="1">IF($BX33="","",VLOOKUP(BX33,Invoer!$F$15:$AU$1999,2,FALSE))</f>
        <v/>
      </c>
      <c r="BZ33" s="599" t="str">
        <f t="shared" ca="1" si="9"/>
        <v/>
      </c>
      <c r="CA33" s="599" t="str">
        <f ca="1">IF($BX33="","",VLOOKUP(BX33,Invoer!$F$15:$AU$1999,5,FALSE))</f>
        <v/>
      </c>
      <c r="CB33" s="599" t="str">
        <f ca="1">IF($BX33="","",VLOOKUP(BX33,Invoer!$F$15:$AU$1999,6,FALSE))</f>
        <v/>
      </c>
      <c r="CC33" s="599" t="str">
        <f ca="1">IF($BX33="","",VLOOKUP(BX33,Invoer!$F$15:$AU$1999,9,FALSE))</f>
        <v/>
      </c>
      <c r="CD33" s="599" t="str">
        <f ca="1">IF($BX33="","",VLOOKUP(BX33,Invoer!$F$15:$AU$1999,10,FALSE))</f>
        <v/>
      </c>
      <c r="CE33" s="599" t="str">
        <f ca="1">IF($BX33="","",VLOOKUP(BX33,Invoer!$F$15:$AU$1999,11,FALSE))</f>
        <v/>
      </c>
      <c r="CF33" s="662" t="str">
        <f ca="1">IF($BX33="","",IF(ISERROR(BY33),0,VLOOKUP(BX33,Invoer!$F$15:$AU$1999,15,FALSE)))</f>
        <v/>
      </c>
      <c r="CG33" s="599" t="str">
        <f ca="1">IF($BX33="","",VLOOKUP(BX33,Invoer!$F$15:$AU$1999,19,FALSE))</f>
        <v/>
      </c>
      <c r="CH33" s="662" t="str">
        <f ca="1">IF($BX33="","",IF(ISERROR(BY33),0,VLOOKUP(BX33,Invoer!$F$15:$AU$1999,24,FALSE)))</f>
        <v/>
      </c>
      <c r="CI33" s="662" t="str">
        <f ca="1">IF($BX33="","",IF(ISERROR(BY33),0,VLOOKUP(BX33,Invoer!$F$15:$AU$1999,17,FALSE)))</f>
        <v/>
      </c>
      <c r="CJ33" s="680" t="str">
        <f t="shared" ca="1" si="34"/>
        <v/>
      </c>
      <c r="CK33" s="662" t="str">
        <f t="shared" ca="1" si="10"/>
        <v/>
      </c>
      <c r="CM33" s="56" t="str">
        <f t="shared" ca="1" si="41"/>
        <v/>
      </c>
      <c r="CQ33" s="411" t="e">
        <f ca="1">Invoer!EG38</f>
        <v>#N/A</v>
      </c>
      <c r="CR33" s="599" t="str">
        <f t="shared" ca="1" si="11"/>
        <v/>
      </c>
      <c r="CS33" s="673" t="str">
        <f ca="1">IF($CR33="","",VLOOKUP(CR33,Invoer!$F$15:$AU$1500,2,FALSE))</f>
        <v/>
      </c>
      <c r="CT33" s="599" t="str">
        <f t="shared" ca="1" si="12"/>
        <v/>
      </c>
      <c r="CU33" s="599" t="str">
        <f ca="1">IF($CR33="","",VLOOKUP(CR33,Invoer!$F$15:$AU$1500,3,FALSE))</f>
        <v/>
      </c>
      <c r="CV33" s="599" t="str">
        <f ca="1">IF($CR33="","",IF(CU33&lt;&gt;"Liq","",VLOOKUP(CR33,Invoer!$F$15:$AU$1500,4,FALSE)))</f>
        <v/>
      </c>
      <c r="CW33" s="599" t="str">
        <f ca="1">IF($CR33="","",VLOOKUP(CR33,Invoer!$F$15:$AU$1500,5,FALSE))</f>
        <v/>
      </c>
      <c r="CX33" s="599" t="str">
        <f ca="1">IF($CR33="","",VLOOKUP(CR33,Invoer!$F$15:$AU$1500,6,FALSE))</f>
        <v/>
      </c>
      <c r="CY33" s="599" t="str">
        <f ca="1">IF($CR33="","",VLOOKUP(CR33,Invoer!$F$15:$AU$1500,9,FALSE))</f>
        <v/>
      </c>
      <c r="CZ33" s="599" t="str">
        <f ca="1">IF($CR33="","",VLOOKUP(CR33,Invoer!$F$15:$AU$1500,10,FALSE))</f>
        <v/>
      </c>
      <c r="DA33" s="599" t="str">
        <f ca="1">IF($CR33="","",VLOOKUP(CR33,Invoer!$F$15:$AU$1500,11,FALSE))</f>
        <v/>
      </c>
      <c r="DB33" s="599" t="str">
        <f ca="1">IF($CR33="","",VLOOKUP(CR33,Invoer!$F$15:$BB$1500,14,FALSE))</f>
        <v/>
      </c>
      <c r="DC33" s="662" t="str">
        <f ca="1">IF($CR33="","",VLOOKUP(CR33,Invoer!$F$15:$AU$1500,15,FALSE))</f>
        <v/>
      </c>
      <c r="DD33" s="599" t="str">
        <f ca="1">IF($CR33="","",VLOOKUP(CR33,Invoer!$F$15:$AU$1500,19,FALSE))</f>
        <v/>
      </c>
      <c r="DE33" s="662" t="str">
        <f ca="1">IF($CR33="","",VLOOKUP(CR33,Invoer!$F$15:$AU$1500,20,FALSE))</f>
        <v/>
      </c>
      <c r="DF33" s="662" t="str">
        <f ca="1">IF($CR33="","",VLOOKUP(CR33,Invoer!$F$15:$AU$1500,23,FALSE))</f>
        <v/>
      </c>
      <c r="DG33" s="662" t="str">
        <f ca="1">IF($CR33="","",VLOOKUP(CR33,Invoer!$F$15:$AU$1500,17,FALSE))</f>
        <v/>
      </c>
      <c r="DH33" s="681" t="str">
        <f t="shared" ca="1" si="13"/>
        <v/>
      </c>
      <c r="DI33" s="662" t="str">
        <f t="shared" ca="1" si="42"/>
        <v/>
      </c>
      <c r="DJ33" s="190"/>
      <c r="DK33" s="411" t="str">
        <f t="shared" ca="1" si="14"/>
        <v/>
      </c>
      <c r="DO33" s="61" t="e">
        <f ca="1">IF($DN$4&lt;3,Invoer!EB38,Invoer!EA38)</f>
        <v>#N/A</v>
      </c>
      <c r="DP33" s="599" t="str">
        <f t="shared" ca="1" si="15"/>
        <v/>
      </c>
      <c r="DQ33" s="673" t="str">
        <f ca="1">IF($DP33="","",VLOOKUP(DP33,Invoer!$F$15:$AU$1999,2,FALSE))</f>
        <v/>
      </c>
      <c r="DR33" s="599" t="str">
        <f t="shared" ca="1" si="16"/>
        <v/>
      </c>
      <c r="DS33" s="599" t="str">
        <f ca="1">IF($DP33="","",VLOOKUP(DP33,Invoer!$F$15:$AU$1999,3,FALSE))</f>
        <v/>
      </c>
      <c r="DT33" s="599" t="str">
        <f ca="1">IF($DP33="","",IF(DS33&lt;&gt;"Liq","",VLOOKUP(DP33,Invoer!$F$15:$AU$1999,4,FALSE)))</f>
        <v/>
      </c>
      <c r="DU33" s="599" t="str">
        <f ca="1">IF($DP33="","",VLOOKUP(DP33,Invoer!$F$15:$AU$1999,5,FALSE))</f>
        <v/>
      </c>
      <c r="DV33" s="599" t="str">
        <f ca="1">IF($DP33="","",VLOOKUP(DP33,Invoer!$F$15:$AU$1999,6,FALSE))</f>
        <v/>
      </c>
      <c r="DW33" s="599" t="str">
        <f ca="1">IF($DP33="","",VLOOKUP(DP33,Invoer!$F$15:$AU$1999,9,FALSE))</f>
        <v/>
      </c>
      <c r="DX33" s="599" t="str">
        <f ca="1">IF($DP33="","",VLOOKUP(DP33,Invoer!$F$15:$AU$1999,10,FALSE))</f>
        <v/>
      </c>
      <c r="DY33" s="595" t="str">
        <f ca="1">IF($DP33="","",VLOOKUP(DP33,Invoer!$F$15:$AU$1999,11,FALSE))</f>
        <v/>
      </c>
      <c r="DZ33" s="662" t="str">
        <f ca="1">IF($DP33="","",IF($DN$4&gt;2,"",VLOOKUP(DP33,Invoer!CQ:CS,3,FALSE)))</f>
        <v/>
      </c>
      <c r="EA33" s="541" t="str">
        <f ca="1">IF($DP33="","",IF(ISERROR(DQ33),0,IF($DN$4&lt;3,"",VLOOKUP(DP33,Invoer!$F$15:$AU$1999,15,FALSE))))</f>
        <v/>
      </c>
      <c r="EB33" s="595" t="str">
        <f ca="1">IF($DP33="","",IF($DN$4&lt;3,"",VLOOKUP(DP33,Invoer!$F$15:$AU$1999,19,FALSE)))</f>
        <v/>
      </c>
      <c r="EC33" s="541" t="str">
        <f ca="1">IF($DP33="","",IF(ISERROR(DQ33),0,IF($DN$4&lt;3,"",VLOOKUP(DP33,Invoer!$F$15:$AU$1999,24,FALSE))))</f>
        <v/>
      </c>
      <c r="ED33" s="541" t="str">
        <f ca="1">IF($DP33="","",IF(ISERROR(DQ33),0,IF($DN$4&lt;3,"",VLOOKUP(DP33,Invoer!$F$15:$AU$1999,17,FALSE))))</f>
        <v/>
      </c>
      <c r="EH33" s="89" t="e">
        <f ca="1">Invoer!CP38</f>
        <v>#N/A</v>
      </c>
      <c r="EI33" s="599" t="str">
        <f t="shared" ca="1" si="17"/>
        <v/>
      </c>
      <c r="EJ33" s="673" t="str">
        <f ca="1">IF(EI33="","",VLOOKUP(EI33,Invoer!$F$15:$AU$1999,2,FALSE))</f>
        <v/>
      </c>
      <c r="EK33" s="599" t="str">
        <f t="shared" ca="1" si="18"/>
        <v/>
      </c>
      <c r="EL33" s="599" t="str">
        <f ca="1">IF($EI33="","",VLOOKUP(EI33,Invoer!$F$15:$AU$1999,3,FALSE))</f>
        <v/>
      </c>
      <c r="EM33" s="599" t="str">
        <f ca="1">IF($EI33="","",IF(EL33&lt;&gt;"Liq","",VLOOKUP(EI33,Invoer!$F$15:$AU$1999,4,FALSE)))</f>
        <v/>
      </c>
      <c r="EN33" s="599" t="str">
        <f ca="1">IF($EI33="","",VLOOKUP(EI33,Invoer!$F$15:$AU$1999,6,FALSE))</f>
        <v/>
      </c>
      <c r="EO33" s="599" t="str">
        <f ca="1">IF(EI33="","",VLOOKUP(EI33,Invoer!$F$15:$AU$1999,9,FALSE))</f>
        <v/>
      </c>
      <c r="EP33" s="599" t="str">
        <f ca="1">IF(EI33="","",VLOOKUP(EI33,Invoer!$F$15:$AU$1999,10,FALSE))</f>
        <v/>
      </c>
      <c r="EQ33" s="599" t="str">
        <f ca="1">IF(EI33="","",VLOOKUP(EI33,Invoer!$F$15:$AU$1999,11,FALSE))</f>
        <v/>
      </c>
      <c r="ER33" s="662" t="str">
        <f ca="1">IF(EI33="","",VLOOKUP(EI33,Invoer!CQ:CS,3,FALSE))</f>
        <v/>
      </c>
      <c r="ES33" s="662" t="str">
        <f t="shared" ca="1" si="19"/>
        <v/>
      </c>
      <c r="ET33" s="513" t="str">
        <f t="shared" ca="1" si="20"/>
        <v/>
      </c>
      <c r="EU33" s="112" t="str">
        <f t="shared" ca="1" si="21"/>
        <v/>
      </c>
      <c r="EV33" s="83" t="s">
        <v>160</v>
      </c>
      <c r="EW33" s="682" t="str">
        <f t="shared" ca="1" si="22"/>
        <v/>
      </c>
      <c r="EX33" s="662" t="str">
        <f t="shared" ca="1" si="23"/>
        <v/>
      </c>
      <c r="EY33"/>
      <c r="EZ33" s="56" t="e">
        <f t="shared" ca="1" si="35"/>
        <v>#VALUE!</v>
      </c>
      <c r="FA33" s="56" t="e">
        <f t="shared" ca="1" si="36"/>
        <v>#VALUE!</v>
      </c>
      <c r="FE33"/>
      <c r="FI33"/>
      <c r="FJ33"/>
    </row>
    <row r="34" spans="1:166" ht="12" customHeight="1" x14ac:dyDescent="0.2">
      <c r="A34"/>
      <c r="B34"/>
      <c r="C34"/>
      <c r="E34"/>
      <c r="F34" s="125"/>
      <c r="G34" s="89" t="e">
        <f ca="1">Invoer!DU39</f>
        <v>#N/A</v>
      </c>
      <c r="H34" s="599" t="str">
        <f ca="1">IF(ISERROR($G34),"",IF(AND($AB$1="nee",G34&gt;99),"",G34))</f>
        <v/>
      </c>
      <c r="I34" s="673" t="str">
        <f ca="1">IF($H34="","",VLOOKUP(H34,Invoer!$F$15:$AU$1500,2,FALSE))</f>
        <v/>
      </c>
      <c r="J34" s="599" t="str">
        <f t="shared" ca="1" si="25"/>
        <v/>
      </c>
      <c r="K34" s="599" t="str">
        <f ca="1">IF($H34="","",VLOOKUP(H34,Invoer!$F$15:$AU$1500,3,FALSE))</f>
        <v/>
      </c>
      <c r="L34" s="599" t="str">
        <f ca="1">IF($H34="","",IF(K34&lt;&gt;"Liq","",VLOOKUP(H34,Invoer!$F$15:$AU$1500,4,FALSE)))</f>
        <v/>
      </c>
      <c r="M34" s="599" t="str">
        <f ca="1">IF($H34="","",VLOOKUP(H34,Invoer!$F$15:$AU$1500,5,FALSE))</f>
        <v/>
      </c>
      <c r="N34" s="599" t="str">
        <f ca="1">IF($H34="","",VLOOKUP(H34,Invoer!$F$15:$AU$1500,6,FALSE))</f>
        <v/>
      </c>
      <c r="O34" s="599" t="str">
        <f ca="1">IF($H34="","",VLOOKUP(H34,Invoer!$F$15:$AU$1500,9,FALSE))</f>
        <v/>
      </c>
      <c r="P34" s="599" t="str">
        <f ca="1">IF($H34="","",VLOOKUP(H34,Invoer!$F$15:$AU$1500,10,FALSE))</f>
        <v/>
      </c>
      <c r="Q34" s="599" t="str">
        <f ca="1">IF($H34="","",VLOOKUP(H34,Invoer!$F$15:$BB$1500,14,FALSE))</f>
        <v/>
      </c>
      <c r="R34" s="662" t="str">
        <f ca="1">IF($H34="","",IF(J34&gt;$K$8,"",VLOOKUP(H34,Invoer!$F$15:$AU$1500,15,FALSE)))</f>
        <v/>
      </c>
      <c r="S34" s="599" t="str">
        <f ca="1">IF($H34="","",VLOOKUP(H34,Invoer!$F$15:$AU$1500,19,FALSE))</f>
        <v/>
      </c>
      <c r="T34" s="662" t="str">
        <f ca="1">IF($H34="","",IF(J34&gt;$K$8,"",VLOOKUP(H34,Invoer!$F$15:$AU$1500,20,FALSE)))</f>
        <v/>
      </c>
      <c r="U34" s="662" t="str">
        <f ca="1">IF($H34="","",IF(J34&gt;$K$8,"",VLOOKUP(H34,Invoer!$F$15:$AU$1500,23,FALSE)))</f>
        <v/>
      </c>
      <c r="V34" s="662" t="str">
        <f ca="1">IF($H34="","",IF(J34&gt;$K$8,"",VLOOKUP(H34,Invoer!$F$15:$AU$1500,17,FALSE)))</f>
        <v/>
      </c>
      <c r="AC34" s="435" t="str">
        <f>IF($AC$7&lt;3,Invoer!DR39,IF($AC$7=3,Invoer!BT39,"x"))</f>
        <v>x</v>
      </c>
      <c r="AD34" s="599" t="str">
        <f t="shared" si="27"/>
        <v/>
      </c>
      <c r="AE34" s="673" t="str">
        <f>IF($AD34="","",VLOOKUP(AD34,Invoer!$F$15:$AU$1999,2,FALSE))</f>
        <v/>
      </c>
      <c r="AF34" s="599" t="str">
        <f t="shared" si="28"/>
        <v/>
      </c>
      <c r="AG34" s="599" t="str">
        <f>IF($AD34="","",VLOOKUP(AD34,Invoer!$F$15:$AU$1999,3,FALSE))</f>
        <v/>
      </c>
      <c r="AH34" s="599" t="str">
        <f>IF($AD34="","",IF(AG34&lt;&gt;"Liq","",VLOOKUP(AD34,Invoer!$F$15:$AU$1999,4,FALSE)))</f>
        <v/>
      </c>
      <c r="AI34" s="677" t="str">
        <f>IF($AD34="","",VLOOKUP(AD34,Invoer!$F$15:$AU$1999,5,FALSE))</f>
        <v/>
      </c>
      <c r="AJ34" s="599" t="str">
        <f>IF($AD34="","",VLOOKUP(AD34,Invoer!$F$15:$AU$1999,6,FALSE))</f>
        <v/>
      </c>
      <c r="AK34" s="599" t="str">
        <f>IF($AD34="","",VLOOKUP(AD34,Invoer!$F$15:$AU$1999,9,FALSE))</f>
        <v/>
      </c>
      <c r="AL34" s="599" t="str">
        <f>IF($AD34="","",VLOOKUP(AD34,Invoer!$F$15:$AU$1999,10,FALSE))</f>
        <v/>
      </c>
      <c r="AM34" s="599" t="str">
        <f>IF($AD34="","",VLOOKUP(AD34,Invoer!$F$15:$BB$1999,14,FALSE))</f>
        <v/>
      </c>
      <c r="AN34" s="599" t="str">
        <f>IF($AD34="","",VLOOKUP(AD34,Invoer!$F$15:$AU$1999,11,FALSE))</f>
        <v/>
      </c>
      <c r="AO34" s="662" t="str">
        <f>IF($AD34="","",VLOOKUP(AD34,Invoer!$F$15:$AU$1999,15,FALSE))</f>
        <v/>
      </c>
      <c r="AP34" s="599" t="str">
        <f>IF($AD34="","",VLOOKUP(AD34,Invoer!$F$15:$AU$1999,19,FALSE))</f>
        <v/>
      </c>
      <c r="AQ34" s="662" t="str">
        <f>IF($AD34="","",VLOOKUP(AD34,Invoer!$F$15:$AU$1999,24,FALSE))</f>
        <v/>
      </c>
      <c r="AR34" s="662" t="str">
        <f>IF($AD34="","",VLOOKUP(AD34,Invoer!$F$15:$AU$1999,17,FALSE))</f>
        <v/>
      </c>
      <c r="AS34" s="678" t="str">
        <f t="shared" si="38"/>
        <v/>
      </c>
      <c r="AT34" s="676" t="str">
        <f t="shared" si="5"/>
        <v/>
      </c>
      <c r="AU34" s="77" t="str">
        <f t="shared" si="6"/>
        <v/>
      </c>
      <c r="AW34" s="57"/>
      <c r="AX34" s="57"/>
      <c r="BA34" s="83" t="e">
        <f ca="1">Invoer!DW39</f>
        <v>#N/A</v>
      </c>
      <c r="BB34" s="599" t="str">
        <f t="shared" ca="1" si="29"/>
        <v/>
      </c>
      <c r="BC34" s="673" t="str">
        <f ca="1">IF($BB34="","",VLOOKUP(BB34,Invoer!$F$15:$AU$1999,2,FALSE))</f>
        <v/>
      </c>
      <c r="BD34" s="599" t="str">
        <f t="shared" ca="1" si="30"/>
        <v/>
      </c>
      <c r="BE34" s="599" t="str">
        <f ca="1">IF($BB34="","",VLOOKUP(BB34,Invoer!$F$15:$AU$1999,5,FALSE))</f>
        <v/>
      </c>
      <c r="BF34" s="599" t="str">
        <f ca="1">IF($BB34="","",VLOOKUP(BB34,Invoer!$F$15:$AU$1999,6,FALSE))</f>
        <v/>
      </c>
      <c r="BG34" s="599" t="str">
        <f ca="1">IF($BB34="","",VLOOKUP(BB34,Invoer!$F$15:$AU$1999,9,FALSE))</f>
        <v/>
      </c>
      <c r="BH34" s="599" t="str">
        <f ca="1">IF($BB34="","",VLOOKUP(BB34,Invoer!$F$15:$AU$1999,10,FALSE))</f>
        <v/>
      </c>
      <c r="BI34" s="599" t="str">
        <f ca="1">IF($BB34="","",VLOOKUP(BB34,Invoer!$F$15:$BB$1999,14,FALSE))</f>
        <v/>
      </c>
      <c r="BJ34" s="599" t="str">
        <f ca="1">IF($BB34="","",VLOOKUP(BB34,Invoer!$F$15:$AU$1999,11,FALSE))</f>
        <v/>
      </c>
      <c r="BK34" s="662" t="str">
        <f t="shared" ca="1" si="31"/>
        <v/>
      </c>
      <c r="BL34" s="662" t="str">
        <f t="shared" ca="1" si="32"/>
        <v/>
      </c>
      <c r="BM34" s="679" t="str">
        <f t="shared" ca="1" si="33"/>
        <v/>
      </c>
      <c r="BN34" s="662" t="str">
        <f t="shared" ca="1" si="7"/>
        <v/>
      </c>
      <c r="BO34" s="662" t="str">
        <f ca="1">IF($BB34="","",VLOOKUP(BB34,Invoer!$F$15:$AU$1999,15,FALSE))</f>
        <v/>
      </c>
      <c r="BP34" s="662" t="str">
        <f ca="1">IF($BB34="","",VLOOKUP(BB34,Invoer!$F$15:$AU$1999,24,FALSE))</f>
        <v/>
      </c>
      <c r="BQ34" s="662" t="str">
        <f ca="1">IF($BB34="","",VLOOKUP(BB34,Invoer!$F$15:$AU$1999,17,FALSE))</f>
        <v/>
      </c>
      <c r="BS34" s="73" t="e">
        <f t="shared" ca="1" si="39"/>
        <v>#VALUE!</v>
      </c>
      <c r="BT34" s="57" t="str">
        <f t="shared" ca="1" si="40"/>
        <v/>
      </c>
      <c r="BW34" s="61" t="e">
        <f ca="1">Invoer!DZ39</f>
        <v>#N/A</v>
      </c>
      <c r="BX34" s="599" t="str">
        <f t="shared" ca="1" si="8"/>
        <v/>
      </c>
      <c r="BY34" s="673" t="str">
        <f ca="1">IF($BX34="","",VLOOKUP(BX34,Invoer!$F$15:$AU$1999,2,FALSE))</f>
        <v/>
      </c>
      <c r="BZ34" s="599" t="str">
        <f t="shared" ca="1" si="9"/>
        <v/>
      </c>
      <c r="CA34" s="599" t="str">
        <f ca="1">IF($BX34="","",VLOOKUP(BX34,Invoer!$F$15:$AU$1999,5,FALSE))</f>
        <v/>
      </c>
      <c r="CB34" s="599" t="str">
        <f ca="1">IF($BX34="","",VLOOKUP(BX34,Invoer!$F$15:$AU$1999,6,FALSE))</f>
        <v/>
      </c>
      <c r="CC34" s="599" t="str">
        <f ca="1">IF($BX34="","",VLOOKUP(BX34,Invoer!$F$15:$AU$1999,9,FALSE))</f>
        <v/>
      </c>
      <c r="CD34" s="599" t="str">
        <f ca="1">IF($BX34="","",VLOOKUP(BX34,Invoer!$F$15:$AU$1999,10,FALSE))</f>
        <v/>
      </c>
      <c r="CE34" s="599" t="str">
        <f ca="1">IF($BX34="","",VLOOKUP(BX34,Invoer!$F$15:$AU$1999,11,FALSE))</f>
        <v/>
      </c>
      <c r="CF34" s="662" t="str">
        <f ca="1">IF($BX34="","",IF(ISERROR(BY34),0,VLOOKUP(BX34,Invoer!$F$15:$AU$1999,15,FALSE)))</f>
        <v/>
      </c>
      <c r="CG34" s="599" t="str">
        <f ca="1">IF($BX34="","",VLOOKUP(BX34,Invoer!$F$15:$AU$1999,19,FALSE))</f>
        <v/>
      </c>
      <c r="CH34" s="662" t="str">
        <f ca="1">IF($BX34="","",IF(ISERROR(BY34),0,VLOOKUP(BX34,Invoer!$F$15:$AU$1999,24,FALSE)))</f>
        <v/>
      </c>
      <c r="CI34" s="662" t="str">
        <f ca="1">IF($BX34="","",IF(ISERROR(BY34),0,VLOOKUP(BX34,Invoer!$F$15:$AU$1999,17,FALSE)))</f>
        <v/>
      </c>
      <c r="CJ34" s="680" t="str">
        <f t="shared" ca="1" si="34"/>
        <v/>
      </c>
      <c r="CK34" s="662" t="str">
        <f t="shared" ca="1" si="10"/>
        <v/>
      </c>
      <c r="CM34" s="56" t="str">
        <f t="shared" ca="1" si="41"/>
        <v/>
      </c>
      <c r="CQ34" s="411" t="e">
        <f ca="1">Invoer!EG39</f>
        <v>#N/A</v>
      </c>
      <c r="CR34" s="599" t="str">
        <f t="shared" ca="1" si="11"/>
        <v/>
      </c>
      <c r="CS34" s="673" t="str">
        <f ca="1">IF($CR34="","",VLOOKUP(CR34,Invoer!$F$15:$AU$1500,2,FALSE))</f>
        <v/>
      </c>
      <c r="CT34" s="599" t="str">
        <f t="shared" ca="1" si="12"/>
        <v/>
      </c>
      <c r="CU34" s="599" t="str">
        <f ca="1">IF($CR34="","",VLOOKUP(CR34,Invoer!$F$15:$AU$1500,3,FALSE))</f>
        <v/>
      </c>
      <c r="CV34" s="599" t="str">
        <f ca="1">IF($CR34="","",IF(CU34&lt;&gt;"Liq","",VLOOKUP(CR34,Invoer!$F$15:$AU$1500,4,FALSE)))</f>
        <v/>
      </c>
      <c r="CW34" s="599" t="str">
        <f ca="1">IF($CR34="","",VLOOKUP(CR34,Invoer!$F$15:$AU$1500,5,FALSE))</f>
        <v/>
      </c>
      <c r="CX34" s="599" t="str">
        <f ca="1">IF($CR34="","",VLOOKUP(CR34,Invoer!$F$15:$AU$1500,6,FALSE))</f>
        <v/>
      </c>
      <c r="CY34" s="599" t="str">
        <f ca="1">IF($CR34="","",VLOOKUP(CR34,Invoer!$F$15:$AU$1500,9,FALSE))</f>
        <v/>
      </c>
      <c r="CZ34" s="599" t="str">
        <f ca="1">IF($CR34="","",VLOOKUP(CR34,Invoer!$F$15:$AU$1500,10,FALSE))</f>
        <v/>
      </c>
      <c r="DA34" s="599" t="str">
        <f ca="1">IF($CR34="","",VLOOKUP(CR34,Invoer!$F$15:$AU$1500,11,FALSE))</f>
        <v/>
      </c>
      <c r="DB34" s="599" t="str">
        <f ca="1">IF($CR34="","",VLOOKUP(CR34,Invoer!$F$15:$BB$1500,14,FALSE))</f>
        <v/>
      </c>
      <c r="DC34" s="662" t="str">
        <f ca="1">IF($CR34="","",VLOOKUP(CR34,Invoer!$F$15:$AU$1500,15,FALSE))</f>
        <v/>
      </c>
      <c r="DD34" s="599" t="str">
        <f ca="1">IF($CR34="","",VLOOKUP(CR34,Invoer!$F$15:$AU$1500,19,FALSE))</f>
        <v/>
      </c>
      <c r="DE34" s="662" t="str">
        <f ca="1">IF($CR34="","",VLOOKUP(CR34,Invoer!$F$15:$AU$1500,20,FALSE))</f>
        <v/>
      </c>
      <c r="DF34" s="662" t="str">
        <f ca="1">IF($CR34="","",VLOOKUP(CR34,Invoer!$F$15:$AU$1500,23,FALSE))</f>
        <v/>
      </c>
      <c r="DG34" s="662" t="str">
        <f ca="1">IF($CR34="","",VLOOKUP(CR34,Invoer!$F$15:$AU$1500,17,FALSE))</f>
        <v/>
      </c>
      <c r="DH34" s="681" t="str">
        <f t="shared" ca="1" si="13"/>
        <v/>
      </c>
      <c r="DI34" s="662" t="str">
        <f t="shared" ca="1" si="42"/>
        <v/>
      </c>
      <c r="DJ34" s="190"/>
      <c r="DK34" s="411" t="str">
        <f t="shared" ca="1" si="14"/>
        <v/>
      </c>
      <c r="DO34" s="61" t="e">
        <f ca="1">IF($DN$4&lt;3,Invoer!EB39,Invoer!EA39)</f>
        <v>#N/A</v>
      </c>
      <c r="DP34" s="599" t="str">
        <f t="shared" ca="1" si="15"/>
        <v/>
      </c>
      <c r="DQ34" s="673" t="str">
        <f ca="1">IF($DP34="","",VLOOKUP(DP34,Invoer!$F$15:$AU$1999,2,FALSE))</f>
        <v/>
      </c>
      <c r="DR34" s="599" t="str">
        <f t="shared" ca="1" si="16"/>
        <v/>
      </c>
      <c r="DS34" s="599" t="str">
        <f ca="1">IF($DP34="","",VLOOKUP(DP34,Invoer!$F$15:$AU$1999,3,FALSE))</f>
        <v/>
      </c>
      <c r="DT34" s="599" t="str">
        <f ca="1">IF($DP34="","",IF(DS34&lt;&gt;"Liq","",VLOOKUP(DP34,Invoer!$F$15:$AU$1999,4,FALSE)))</f>
        <v/>
      </c>
      <c r="DU34" s="599" t="str">
        <f ca="1">IF($DP34="","",VLOOKUP(DP34,Invoer!$F$15:$AU$1999,5,FALSE))</f>
        <v/>
      </c>
      <c r="DV34" s="599" t="str">
        <f ca="1">IF($DP34="","",VLOOKUP(DP34,Invoer!$F$15:$AU$1999,6,FALSE))</f>
        <v/>
      </c>
      <c r="DW34" s="599" t="str">
        <f ca="1">IF($DP34="","",VLOOKUP(DP34,Invoer!$F$15:$AU$1999,9,FALSE))</f>
        <v/>
      </c>
      <c r="DX34" s="599" t="str">
        <f ca="1">IF($DP34="","",VLOOKUP(DP34,Invoer!$F$15:$AU$1999,10,FALSE))</f>
        <v/>
      </c>
      <c r="DY34" s="595" t="str">
        <f ca="1">IF($DP34="","",VLOOKUP(DP34,Invoer!$F$15:$AU$1999,11,FALSE))</f>
        <v/>
      </c>
      <c r="DZ34" s="662" t="str">
        <f ca="1">IF($DP34="","",IF($DN$4&gt;2,"",VLOOKUP(DP34,Invoer!CQ:CS,3,FALSE)))</f>
        <v/>
      </c>
      <c r="EA34" s="541" t="str">
        <f ca="1">IF($DP34="","",IF(ISERROR(DQ34),0,IF($DN$4&lt;3,"",VLOOKUP(DP34,Invoer!$F$15:$AU$1999,15,FALSE))))</f>
        <v/>
      </c>
      <c r="EB34" s="595" t="str">
        <f ca="1">IF($DP34="","",IF($DN$4&lt;3,"",VLOOKUP(DP34,Invoer!$F$15:$AU$1999,19,FALSE)))</f>
        <v/>
      </c>
      <c r="EC34" s="541" t="str">
        <f ca="1">IF($DP34="","",IF(ISERROR(DQ34),0,IF($DN$4&lt;3,"",VLOOKUP(DP34,Invoer!$F$15:$AU$1999,24,FALSE))))</f>
        <v/>
      </c>
      <c r="ED34" s="541" t="str">
        <f ca="1">IF($DP34="","",IF(ISERROR(DQ34),0,IF($DN$4&lt;3,"",VLOOKUP(DP34,Invoer!$F$15:$AU$1999,17,FALSE))))</f>
        <v/>
      </c>
      <c r="EH34" s="89" t="e">
        <f ca="1">Invoer!CP39</f>
        <v>#N/A</v>
      </c>
      <c r="EI34" s="599" t="str">
        <f t="shared" ca="1" si="17"/>
        <v/>
      </c>
      <c r="EJ34" s="673" t="str">
        <f ca="1">IF(EI34="","",VLOOKUP(EI34,Invoer!$F$15:$AU$1999,2,FALSE))</f>
        <v/>
      </c>
      <c r="EK34" s="599" t="str">
        <f t="shared" ca="1" si="18"/>
        <v/>
      </c>
      <c r="EL34" s="599" t="str">
        <f ca="1">IF($EI34="","",VLOOKUP(EI34,Invoer!$F$15:$AU$1999,3,FALSE))</f>
        <v/>
      </c>
      <c r="EM34" s="599" t="str">
        <f ca="1">IF($EI34="","",IF(EL34&lt;&gt;"Liq","",VLOOKUP(EI34,Invoer!$F$15:$AU$1999,4,FALSE)))</f>
        <v/>
      </c>
      <c r="EN34" s="599" t="str">
        <f ca="1">IF($EI34="","",VLOOKUP(EI34,Invoer!$F$15:$AU$1999,6,FALSE))</f>
        <v/>
      </c>
      <c r="EO34" s="599" t="str">
        <f ca="1">IF(EI34="","",VLOOKUP(EI34,Invoer!$F$15:$AU$1999,9,FALSE))</f>
        <v/>
      </c>
      <c r="EP34" s="599" t="str">
        <f ca="1">IF(EI34="","",VLOOKUP(EI34,Invoer!$F$15:$AU$1999,10,FALSE))</f>
        <v/>
      </c>
      <c r="EQ34" s="599" t="str">
        <f ca="1">IF(EI34="","",VLOOKUP(EI34,Invoer!$F$15:$AU$1999,11,FALSE))</f>
        <v/>
      </c>
      <c r="ER34" s="662" t="str">
        <f ca="1">IF(EI34="","",VLOOKUP(EI34,Invoer!CQ:CS,3,FALSE))</f>
        <v/>
      </c>
      <c r="ES34" s="662" t="str">
        <f t="shared" ca="1" si="19"/>
        <v/>
      </c>
      <c r="ET34" s="513" t="str">
        <f t="shared" ca="1" si="20"/>
        <v/>
      </c>
      <c r="EU34" s="112" t="str">
        <f t="shared" ca="1" si="21"/>
        <v/>
      </c>
      <c r="EV34" s="83" t="s">
        <v>160</v>
      </c>
      <c r="EW34" s="682" t="str">
        <f t="shared" ca="1" si="22"/>
        <v/>
      </c>
      <c r="EX34" s="662" t="str">
        <f t="shared" ca="1" si="23"/>
        <v/>
      </c>
      <c r="EY34"/>
      <c r="EZ34" s="56" t="e">
        <f t="shared" ca="1" si="35"/>
        <v>#VALUE!</v>
      </c>
      <c r="FA34" s="56" t="e">
        <f t="shared" ca="1" si="36"/>
        <v>#VALUE!</v>
      </c>
      <c r="FE34"/>
      <c r="FI34"/>
      <c r="FJ34"/>
    </row>
    <row r="35" spans="1:166" ht="12" customHeight="1" x14ac:dyDescent="0.2">
      <c r="A35"/>
      <c r="B35"/>
      <c r="C35"/>
      <c r="E35"/>
      <c r="F35" s="125"/>
      <c r="G35" s="89" t="e">
        <f ca="1">Invoer!DU40</f>
        <v>#N/A</v>
      </c>
      <c r="H35" s="599" t="str">
        <f t="shared" ref="H35:H98" ca="1" si="43">IF(ISERROR($G35),"",IF(AND($AB$1="nee",G35&gt;99),"",G35))</f>
        <v/>
      </c>
      <c r="I35" s="673" t="str">
        <f ca="1">IF($H35="","",VLOOKUP(H35,Invoer!$F$15:$AU$1500,2,FALSE))</f>
        <v/>
      </c>
      <c r="J35" s="599" t="str">
        <f t="shared" ca="1" si="25"/>
        <v/>
      </c>
      <c r="K35" s="599" t="str">
        <f ca="1">IF($H35="","",VLOOKUP(H35,Invoer!$F$15:$AU$1500,3,FALSE))</f>
        <v/>
      </c>
      <c r="L35" s="599" t="str">
        <f ca="1">IF($H35="","",IF(K35&lt;&gt;"Liq","",VLOOKUP(H35,Invoer!$F$15:$AU$1500,4,FALSE)))</f>
        <v/>
      </c>
      <c r="M35" s="599" t="str">
        <f ca="1">IF($H35="","",VLOOKUP(H35,Invoer!$F$15:$AU$1500,5,FALSE))</f>
        <v/>
      </c>
      <c r="N35" s="599" t="str">
        <f ca="1">IF($H35="","",VLOOKUP(H35,Invoer!$F$15:$AU$1500,6,FALSE))</f>
        <v/>
      </c>
      <c r="O35" s="599" t="str">
        <f ca="1">IF($H35="","",VLOOKUP(H35,Invoer!$F$15:$AU$1500,9,FALSE))</f>
        <v/>
      </c>
      <c r="P35" s="599" t="str">
        <f ca="1">IF($H35="","",VLOOKUP(H35,Invoer!$F$15:$AU$1500,10,FALSE))</f>
        <v/>
      </c>
      <c r="Q35" s="599" t="str">
        <f ca="1">IF($H35="","",VLOOKUP(H35,Invoer!$F$15:$BB$1500,14,FALSE))</f>
        <v/>
      </c>
      <c r="R35" s="662" t="str">
        <f ca="1">IF($H35="","",IF(J35&gt;$K$8,"",VLOOKUP(H35,Invoer!$F$15:$AU$1500,15,FALSE)))</f>
        <v/>
      </c>
      <c r="S35" s="599" t="str">
        <f ca="1">IF($H35="","",VLOOKUP(H35,Invoer!$F$15:$AU$1500,19,FALSE))</f>
        <v/>
      </c>
      <c r="T35" s="662" t="str">
        <f ca="1">IF($H35="","",IF(J35&gt;$K$8,"",VLOOKUP(H35,Invoer!$F$15:$AU$1500,20,FALSE)))</f>
        <v/>
      </c>
      <c r="U35" s="662" t="str">
        <f ca="1">IF($H35="","",IF(J35&gt;$K$8,"",VLOOKUP(H35,Invoer!$F$15:$AU$1500,23,FALSE)))</f>
        <v/>
      </c>
      <c r="V35" s="662" t="str">
        <f ca="1">IF($H35="","",IF(J35&gt;$K$8,"",VLOOKUP(H35,Invoer!$F$15:$AU$1500,17,FALSE)))</f>
        <v/>
      </c>
      <c r="AC35" s="435" t="str">
        <f>IF($AC$7&lt;3,Invoer!DR40,IF($AC$7=3,Invoer!BT40,"x"))</f>
        <v>x</v>
      </c>
      <c r="AD35" s="599" t="str">
        <f t="shared" si="27"/>
        <v/>
      </c>
      <c r="AE35" s="673" t="str">
        <f>IF($AD35="","",VLOOKUP(AD35,Invoer!$F$15:$AU$1999,2,FALSE))</f>
        <v/>
      </c>
      <c r="AF35" s="599" t="str">
        <f t="shared" si="28"/>
        <v/>
      </c>
      <c r="AG35" s="599" t="str">
        <f>IF($AD35="","",VLOOKUP(AD35,Invoer!$F$15:$AU$1999,3,FALSE))</f>
        <v/>
      </c>
      <c r="AH35" s="599" t="str">
        <f>IF($AD35="","",IF(AG35&lt;&gt;"Liq","",VLOOKUP(AD35,Invoer!$F$15:$AU$1999,4,FALSE)))</f>
        <v/>
      </c>
      <c r="AI35" s="677" t="str">
        <f>IF($AD35="","",VLOOKUP(AD35,Invoer!$F$15:$AU$1999,5,FALSE))</f>
        <v/>
      </c>
      <c r="AJ35" s="599" t="str">
        <f>IF($AD35="","",VLOOKUP(AD35,Invoer!$F$15:$AU$1999,6,FALSE))</f>
        <v/>
      </c>
      <c r="AK35" s="599" t="str">
        <f>IF($AD35="","",VLOOKUP(AD35,Invoer!$F$15:$AU$1999,9,FALSE))</f>
        <v/>
      </c>
      <c r="AL35" s="599" t="str">
        <f>IF($AD35="","",VLOOKUP(AD35,Invoer!$F$15:$AU$1999,10,FALSE))</f>
        <v/>
      </c>
      <c r="AM35" s="599" t="str">
        <f>IF($AD35="","",VLOOKUP(AD35,Invoer!$F$15:$BB$1999,14,FALSE))</f>
        <v/>
      </c>
      <c r="AN35" s="599" t="str">
        <f>IF($AD35="","",VLOOKUP(AD35,Invoer!$F$15:$AU$1999,11,FALSE))</f>
        <v/>
      </c>
      <c r="AO35" s="662" t="str">
        <f>IF($AD35="","",VLOOKUP(AD35,Invoer!$F$15:$AU$1999,15,FALSE))</f>
        <v/>
      </c>
      <c r="AP35" s="599" t="str">
        <f>IF($AD35="","",VLOOKUP(AD35,Invoer!$F$15:$AU$1999,19,FALSE))</f>
        <v/>
      </c>
      <c r="AQ35" s="662" t="str">
        <f>IF($AD35="","",VLOOKUP(AD35,Invoer!$F$15:$AU$1999,24,FALSE))</f>
        <v/>
      </c>
      <c r="AR35" s="662" t="str">
        <f>IF($AD35="","",VLOOKUP(AD35,Invoer!$F$15:$AU$1999,17,FALSE))</f>
        <v/>
      </c>
      <c r="AS35" s="678" t="str">
        <f t="shared" si="38"/>
        <v/>
      </c>
      <c r="AT35" s="676" t="str">
        <f t="shared" si="5"/>
        <v/>
      </c>
      <c r="AU35" s="77" t="e">
        <f t="shared" si="6"/>
        <v>#VALUE!</v>
      </c>
      <c r="AW35" s="57"/>
      <c r="AX35" s="57"/>
      <c r="BA35" s="83" t="e">
        <f ca="1">Invoer!DW40</f>
        <v>#N/A</v>
      </c>
      <c r="BB35" s="599" t="str">
        <f t="shared" ca="1" si="29"/>
        <v/>
      </c>
      <c r="BC35" s="673" t="str">
        <f ca="1">IF($BB35="","",VLOOKUP(BB35,Invoer!$F$15:$AU$1999,2,FALSE))</f>
        <v/>
      </c>
      <c r="BD35" s="599" t="str">
        <f t="shared" ca="1" si="30"/>
        <v/>
      </c>
      <c r="BE35" s="599" t="str">
        <f ca="1">IF($BB35="","",VLOOKUP(BB35,Invoer!$F$15:$AU$1999,5,FALSE))</f>
        <v/>
      </c>
      <c r="BF35" s="599" t="str">
        <f ca="1">IF($BB35="","",VLOOKUP(BB35,Invoer!$F$15:$AU$1999,6,FALSE))</f>
        <v/>
      </c>
      <c r="BG35" s="599" t="str">
        <f ca="1">IF($BB35="","",VLOOKUP(BB35,Invoer!$F$15:$AU$1999,9,FALSE))</f>
        <v/>
      </c>
      <c r="BH35" s="599" t="str">
        <f ca="1">IF($BB35="","",VLOOKUP(BB35,Invoer!$F$15:$AU$1999,10,FALSE))</f>
        <v/>
      </c>
      <c r="BI35" s="599" t="str">
        <f ca="1">IF($BB35="","",VLOOKUP(BB35,Invoer!$F$15:$BB$1999,14,FALSE))</f>
        <v/>
      </c>
      <c r="BJ35" s="599" t="str">
        <f ca="1">IF($BB35="","",VLOOKUP(BB35,Invoer!$F$15:$AU$1999,11,FALSE))</f>
        <v/>
      </c>
      <c r="BK35" s="662" t="str">
        <f t="shared" ca="1" si="31"/>
        <v/>
      </c>
      <c r="BL35" s="662" t="str">
        <f t="shared" ca="1" si="32"/>
        <v/>
      </c>
      <c r="BM35" s="679" t="str">
        <f t="shared" ca="1" si="33"/>
        <v/>
      </c>
      <c r="BN35" s="662" t="str">
        <f t="shared" ca="1" si="7"/>
        <v/>
      </c>
      <c r="BO35" s="662" t="str">
        <f ca="1">IF($BB35="","",VLOOKUP(BB35,Invoer!$F$15:$AU$1999,15,FALSE))</f>
        <v/>
      </c>
      <c r="BP35" s="662" t="str">
        <f ca="1">IF($BB35="","",VLOOKUP(BB35,Invoer!$F$15:$AU$1999,24,FALSE))</f>
        <v/>
      </c>
      <c r="BQ35" s="662" t="str">
        <f ca="1">IF($BB35="","",VLOOKUP(BB35,Invoer!$F$15:$AU$1999,17,FALSE))</f>
        <v/>
      </c>
      <c r="BS35" s="73" t="e">
        <f t="shared" ca="1" si="39"/>
        <v>#VALUE!</v>
      </c>
      <c r="BT35" s="57" t="str">
        <f t="shared" ca="1" si="40"/>
        <v/>
      </c>
      <c r="BW35" s="61" t="e">
        <f ca="1">Invoer!DZ40</f>
        <v>#N/A</v>
      </c>
      <c r="BX35" s="599" t="str">
        <f t="shared" ca="1" si="8"/>
        <v/>
      </c>
      <c r="BY35" s="673" t="str">
        <f ca="1">IF($BX35="","",VLOOKUP(BX35,Invoer!$F$15:$AU$1999,2,FALSE))</f>
        <v/>
      </c>
      <c r="BZ35" s="599" t="str">
        <f t="shared" ca="1" si="9"/>
        <v/>
      </c>
      <c r="CA35" s="599" t="str">
        <f ca="1">IF($BX35="","",VLOOKUP(BX35,Invoer!$F$15:$AU$1999,5,FALSE))</f>
        <v/>
      </c>
      <c r="CB35" s="599" t="str">
        <f ca="1">IF($BX35="","",VLOOKUP(BX35,Invoer!$F$15:$AU$1999,6,FALSE))</f>
        <v/>
      </c>
      <c r="CC35" s="599" t="str">
        <f ca="1">IF($BX35="","",VLOOKUP(BX35,Invoer!$F$15:$AU$1999,9,FALSE))</f>
        <v/>
      </c>
      <c r="CD35" s="599" t="str">
        <f ca="1">IF($BX35="","",VLOOKUP(BX35,Invoer!$F$15:$AU$1999,10,FALSE))</f>
        <v/>
      </c>
      <c r="CE35" s="599" t="str">
        <f ca="1">IF($BX35="","",VLOOKUP(BX35,Invoer!$F$15:$AU$1999,11,FALSE))</f>
        <v/>
      </c>
      <c r="CF35" s="662" t="str">
        <f ca="1">IF($BX35="","",IF(ISERROR(BY35),0,VLOOKUP(BX35,Invoer!$F$15:$AU$1999,15,FALSE)))</f>
        <v/>
      </c>
      <c r="CG35" s="599" t="str">
        <f ca="1">IF($BX35="","",VLOOKUP(BX35,Invoer!$F$15:$AU$1999,19,FALSE))</f>
        <v/>
      </c>
      <c r="CH35" s="662" t="str">
        <f ca="1">IF($BX35="","",IF(ISERROR(BY35),0,VLOOKUP(BX35,Invoer!$F$15:$AU$1999,24,FALSE)))</f>
        <v/>
      </c>
      <c r="CI35" s="662" t="str">
        <f ca="1">IF($BX35="","",IF(ISERROR(BY35),0,VLOOKUP(BX35,Invoer!$F$15:$AU$1999,17,FALSE)))</f>
        <v/>
      </c>
      <c r="CJ35" s="680" t="str">
        <f t="shared" ca="1" si="34"/>
        <v/>
      </c>
      <c r="CK35" s="662" t="str">
        <f t="shared" ca="1" si="10"/>
        <v/>
      </c>
      <c r="CM35" s="56" t="str">
        <f t="shared" ca="1" si="41"/>
        <v/>
      </c>
      <c r="CQ35" s="411" t="e">
        <f ca="1">Invoer!EG40</f>
        <v>#N/A</v>
      </c>
      <c r="CR35" s="599" t="str">
        <f t="shared" ca="1" si="11"/>
        <v/>
      </c>
      <c r="CS35" s="673" t="str">
        <f ca="1">IF($CR35="","",VLOOKUP(CR35,Invoer!$F$15:$AU$1500,2,FALSE))</f>
        <v/>
      </c>
      <c r="CT35" s="599" t="str">
        <f t="shared" ca="1" si="12"/>
        <v/>
      </c>
      <c r="CU35" s="599" t="str">
        <f ca="1">IF($CR35="","",VLOOKUP(CR35,Invoer!$F$15:$AU$1500,3,FALSE))</f>
        <v/>
      </c>
      <c r="CV35" s="599" t="str">
        <f ca="1">IF($CR35="","",IF(CU35&lt;&gt;"Liq","",VLOOKUP(CR35,Invoer!$F$15:$AU$1500,4,FALSE)))</f>
        <v/>
      </c>
      <c r="CW35" s="599" t="str">
        <f ca="1">IF($CR35="","",VLOOKUP(CR35,Invoer!$F$15:$AU$1500,5,FALSE))</f>
        <v/>
      </c>
      <c r="CX35" s="599" t="str">
        <f ca="1">IF($CR35="","",VLOOKUP(CR35,Invoer!$F$15:$AU$1500,6,FALSE))</f>
        <v/>
      </c>
      <c r="CY35" s="599" t="str">
        <f ca="1">IF($CR35="","",VLOOKUP(CR35,Invoer!$F$15:$AU$1500,9,FALSE))</f>
        <v/>
      </c>
      <c r="CZ35" s="599" t="str">
        <f ca="1">IF($CR35="","",VLOOKUP(CR35,Invoer!$F$15:$AU$1500,10,FALSE))</f>
        <v/>
      </c>
      <c r="DA35" s="599" t="str">
        <f ca="1">IF($CR35="","",VLOOKUP(CR35,Invoer!$F$15:$AU$1500,11,FALSE))</f>
        <v/>
      </c>
      <c r="DB35" s="599" t="str">
        <f ca="1">IF($CR35="","",VLOOKUP(CR35,Invoer!$F$15:$BB$1500,14,FALSE))</f>
        <v/>
      </c>
      <c r="DC35" s="662" t="str">
        <f ca="1">IF($CR35="","",VLOOKUP(CR35,Invoer!$F$15:$AU$1500,15,FALSE))</f>
        <v/>
      </c>
      <c r="DD35" s="599" t="str">
        <f ca="1">IF($CR35="","",VLOOKUP(CR35,Invoer!$F$15:$AU$1500,19,FALSE))</f>
        <v/>
      </c>
      <c r="DE35" s="662" t="str">
        <f ca="1">IF($CR35="","",VLOOKUP(CR35,Invoer!$F$15:$AU$1500,20,FALSE))</f>
        <v/>
      </c>
      <c r="DF35" s="662" t="str">
        <f ca="1">IF($CR35="","",VLOOKUP(CR35,Invoer!$F$15:$AU$1500,23,FALSE))</f>
        <v/>
      </c>
      <c r="DG35" s="662" t="str">
        <f ca="1">IF($CR35="","",VLOOKUP(CR35,Invoer!$F$15:$AU$1500,17,FALSE))</f>
        <v/>
      </c>
      <c r="DH35" s="681" t="str">
        <f t="shared" ca="1" si="13"/>
        <v/>
      </c>
      <c r="DI35" s="662" t="str">
        <f t="shared" ca="1" si="42"/>
        <v/>
      </c>
      <c r="DJ35" s="190"/>
      <c r="DK35" s="411" t="str">
        <f t="shared" ca="1" si="14"/>
        <v/>
      </c>
      <c r="DO35" s="61" t="e">
        <f ca="1">IF($DN$4&lt;3,Invoer!EB40,Invoer!EA40)</f>
        <v>#N/A</v>
      </c>
      <c r="DP35" s="599" t="str">
        <f t="shared" ca="1" si="15"/>
        <v/>
      </c>
      <c r="DQ35" s="673" t="str">
        <f ca="1">IF($DP35="","",VLOOKUP(DP35,Invoer!$F$15:$AU$1999,2,FALSE))</f>
        <v/>
      </c>
      <c r="DR35" s="599" t="str">
        <f t="shared" ca="1" si="16"/>
        <v/>
      </c>
      <c r="DS35" s="599" t="str">
        <f ca="1">IF($DP35="","",VLOOKUP(DP35,Invoer!$F$15:$AU$1999,3,FALSE))</f>
        <v/>
      </c>
      <c r="DT35" s="599" t="str">
        <f ca="1">IF($DP35="","",IF(DS35&lt;&gt;"Liq","",VLOOKUP(DP35,Invoer!$F$15:$AU$1999,4,FALSE)))</f>
        <v/>
      </c>
      <c r="DU35" s="599" t="str">
        <f ca="1">IF($DP35="","",VLOOKUP(DP35,Invoer!$F$15:$AU$1999,5,FALSE))</f>
        <v/>
      </c>
      <c r="DV35" s="599" t="str">
        <f ca="1">IF($DP35="","",VLOOKUP(DP35,Invoer!$F$15:$AU$1999,6,FALSE))</f>
        <v/>
      </c>
      <c r="DW35" s="599" t="str">
        <f ca="1">IF($DP35="","",VLOOKUP(DP35,Invoer!$F$15:$AU$1999,9,FALSE))</f>
        <v/>
      </c>
      <c r="DX35" s="599" t="str">
        <f ca="1">IF($DP35="","",VLOOKUP(DP35,Invoer!$F$15:$AU$1999,10,FALSE))</f>
        <v/>
      </c>
      <c r="DY35" s="595" t="str">
        <f ca="1">IF($DP35="","",VLOOKUP(DP35,Invoer!$F$15:$AU$1999,11,FALSE))</f>
        <v/>
      </c>
      <c r="DZ35" s="662" t="str">
        <f ca="1">IF($DP35="","",IF($DN$4&gt;2,"",VLOOKUP(DP35,Invoer!CQ:CS,3,FALSE)))</f>
        <v/>
      </c>
      <c r="EA35" s="541" t="str">
        <f ca="1">IF($DP35="","",IF(ISERROR(DQ35),0,IF($DN$4&lt;3,"",VLOOKUP(DP35,Invoer!$F$15:$AU$1999,15,FALSE))))</f>
        <v/>
      </c>
      <c r="EB35" s="595" t="str">
        <f ca="1">IF($DP35="","",IF($DN$4&lt;3,"",VLOOKUP(DP35,Invoer!$F$15:$AU$1999,19,FALSE)))</f>
        <v/>
      </c>
      <c r="EC35" s="541" t="str">
        <f ca="1">IF($DP35="","",IF(ISERROR(DQ35),0,IF($DN$4&lt;3,"",VLOOKUP(DP35,Invoer!$F$15:$AU$1999,24,FALSE))))</f>
        <v/>
      </c>
      <c r="ED35" s="541" t="str">
        <f ca="1">IF($DP35="","",IF(ISERROR(DQ35),0,IF($DN$4&lt;3,"",VLOOKUP(DP35,Invoer!$F$15:$AU$1999,17,FALSE))))</f>
        <v/>
      </c>
      <c r="EH35" s="89" t="e">
        <f ca="1">Invoer!CP40</f>
        <v>#N/A</v>
      </c>
      <c r="EI35" s="599" t="str">
        <f t="shared" ca="1" si="17"/>
        <v/>
      </c>
      <c r="EJ35" s="673" t="str">
        <f ca="1">IF(EI35="","",VLOOKUP(EI35,Invoer!$F$15:$AU$1999,2,FALSE))</f>
        <v/>
      </c>
      <c r="EK35" s="599" t="str">
        <f t="shared" ca="1" si="18"/>
        <v/>
      </c>
      <c r="EL35" s="599" t="str">
        <f ca="1">IF($EI35="","",VLOOKUP(EI35,Invoer!$F$15:$AU$1999,3,FALSE))</f>
        <v/>
      </c>
      <c r="EM35" s="599" t="str">
        <f ca="1">IF($EI35="","",IF(EL35&lt;&gt;"Liq","",VLOOKUP(EI35,Invoer!$F$15:$AU$1999,4,FALSE)))</f>
        <v/>
      </c>
      <c r="EN35" s="599" t="str">
        <f ca="1">IF($EI35="","",VLOOKUP(EI35,Invoer!$F$15:$AU$1999,6,FALSE))</f>
        <v/>
      </c>
      <c r="EO35" s="599" t="str">
        <f ca="1">IF(EI35="","",VLOOKUP(EI35,Invoer!$F$15:$AU$1999,9,FALSE))</f>
        <v/>
      </c>
      <c r="EP35" s="599" t="str">
        <f ca="1">IF(EI35="","",VLOOKUP(EI35,Invoer!$F$15:$AU$1999,10,FALSE))</f>
        <v/>
      </c>
      <c r="EQ35" s="599" t="str">
        <f ca="1">IF(EI35="","",VLOOKUP(EI35,Invoer!$F$15:$AU$1999,11,FALSE))</f>
        <v/>
      </c>
      <c r="ER35" s="662" t="str">
        <f ca="1">IF(EI35="","",VLOOKUP(EI35,Invoer!CQ:CS,3,FALSE))</f>
        <v/>
      </c>
      <c r="ES35" s="662" t="str">
        <f t="shared" ca="1" si="19"/>
        <v/>
      </c>
      <c r="ET35" s="513" t="str">
        <f t="shared" ca="1" si="20"/>
        <v/>
      </c>
      <c r="EU35" s="112" t="str">
        <f t="shared" ca="1" si="21"/>
        <v/>
      </c>
      <c r="EV35" s="83" t="s">
        <v>160</v>
      </c>
      <c r="EW35" s="682" t="str">
        <f t="shared" ca="1" si="22"/>
        <v/>
      </c>
      <c r="EX35" s="662" t="str">
        <f t="shared" ca="1" si="23"/>
        <v/>
      </c>
      <c r="EY35"/>
      <c r="EZ35" s="56" t="e">
        <f t="shared" ca="1" si="35"/>
        <v>#VALUE!</v>
      </c>
      <c r="FA35" s="56" t="e">
        <f t="shared" ca="1" si="36"/>
        <v>#VALUE!</v>
      </c>
      <c r="FE35"/>
      <c r="FI35"/>
      <c r="FJ35"/>
    </row>
    <row r="36" spans="1:166" ht="12" customHeight="1" x14ac:dyDescent="0.2">
      <c r="A36"/>
      <c r="B36"/>
      <c r="C36"/>
      <c r="E36"/>
      <c r="F36" s="125"/>
      <c r="G36" s="89" t="e">
        <f ca="1">Invoer!DU41</f>
        <v>#N/A</v>
      </c>
      <c r="H36" s="599" t="str">
        <f t="shared" ca="1" si="43"/>
        <v/>
      </c>
      <c r="I36" s="673" t="str">
        <f ca="1">IF($H36="","",VLOOKUP(H36,Invoer!$F$15:$AU$1500,2,FALSE))</f>
        <v/>
      </c>
      <c r="J36" s="599" t="str">
        <f t="shared" ca="1" si="25"/>
        <v/>
      </c>
      <c r="K36" s="599" t="str">
        <f ca="1">IF($H36="","",VLOOKUP(H36,Invoer!$F$15:$AU$1500,3,FALSE))</f>
        <v/>
      </c>
      <c r="L36" s="599" t="str">
        <f ca="1">IF($H36="","",IF(K36&lt;&gt;"Liq","",VLOOKUP(H36,Invoer!$F$15:$AU$1500,4,FALSE)))</f>
        <v/>
      </c>
      <c r="M36" s="599" t="str">
        <f ca="1">IF($H36="","",VLOOKUP(H36,Invoer!$F$15:$AU$1500,5,FALSE))</f>
        <v/>
      </c>
      <c r="N36" s="599" t="str">
        <f ca="1">IF($H36="","",VLOOKUP(H36,Invoer!$F$15:$AU$1500,6,FALSE))</f>
        <v/>
      </c>
      <c r="O36" s="599" t="str">
        <f ca="1">IF($H36="","",VLOOKUP(H36,Invoer!$F$15:$AU$1500,9,FALSE))</f>
        <v/>
      </c>
      <c r="P36" s="599" t="str">
        <f ca="1">IF($H36="","",VLOOKUP(H36,Invoer!$F$15:$AU$1500,10,FALSE))</f>
        <v/>
      </c>
      <c r="Q36" s="599" t="str">
        <f ca="1">IF($H36="","",VLOOKUP(H36,Invoer!$F$15:$BB$1500,14,FALSE))</f>
        <v/>
      </c>
      <c r="R36" s="662" t="str">
        <f ca="1">IF($H36="","",IF(J36&gt;$K$8,"",VLOOKUP(H36,Invoer!$F$15:$AU$1500,15,FALSE)))</f>
        <v/>
      </c>
      <c r="S36" s="599" t="str">
        <f ca="1">IF($H36="","",VLOOKUP(H36,Invoer!$F$15:$AU$1500,19,FALSE))</f>
        <v/>
      </c>
      <c r="T36" s="662" t="str">
        <f ca="1">IF($H36="","",IF(J36&gt;$K$8,"",VLOOKUP(H36,Invoer!$F$15:$AU$1500,20,FALSE)))</f>
        <v/>
      </c>
      <c r="U36" s="662" t="str">
        <f ca="1">IF($H36="","",IF(J36&gt;$K$8,"",VLOOKUP(H36,Invoer!$F$15:$AU$1500,23,FALSE)))</f>
        <v/>
      </c>
      <c r="V36" s="662" t="str">
        <f ca="1">IF($H36="","",IF(J36&gt;$K$8,"",VLOOKUP(H36,Invoer!$F$15:$AU$1500,17,FALSE)))</f>
        <v/>
      </c>
      <c r="AC36" s="435" t="str">
        <f>IF($AC$7&lt;3,Invoer!DR41,IF($AC$7=3,Invoer!BT41,"x"))</f>
        <v>x</v>
      </c>
      <c r="AD36" s="599" t="str">
        <f t="shared" si="27"/>
        <v/>
      </c>
      <c r="AE36" s="673" t="str">
        <f>IF($AD36="","",VLOOKUP(AD36,Invoer!$F$15:$AU$1999,2,FALSE))</f>
        <v/>
      </c>
      <c r="AF36" s="599" t="str">
        <f t="shared" si="28"/>
        <v/>
      </c>
      <c r="AG36" s="599" t="str">
        <f>IF($AD36="","",VLOOKUP(AD36,Invoer!$F$15:$AU$1999,3,FALSE))</f>
        <v/>
      </c>
      <c r="AH36" s="599" t="str">
        <f>IF($AD36="","",IF(AG36&lt;&gt;"Liq","",VLOOKUP(AD36,Invoer!$F$15:$AU$1999,4,FALSE)))</f>
        <v/>
      </c>
      <c r="AI36" s="677" t="str">
        <f>IF($AD36="","",VLOOKUP(AD36,Invoer!$F$15:$AU$1999,5,FALSE))</f>
        <v/>
      </c>
      <c r="AJ36" s="599" t="str">
        <f>IF($AD36="","",VLOOKUP(AD36,Invoer!$F$15:$AU$1999,6,FALSE))</f>
        <v/>
      </c>
      <c r="AK36" s="599" t="str">
        <f>IF($AD36="","",VLOOKUP(AD36,Invoer!$F$15:$AU$1999,9,FALSE))</f>
        <v/>
      </c>
      <c r="AL36" s="599" t="str">
        <f>IF($AD36="","",VLOOKUP(AD36,Invoer!$F$15:$AU$1999,10,FALSE))</f>
        <v/>
      </c>
      <c r="AM36" s="599" t="str">
        <f>IF($AD36="","",VLOOKUP(AD36,Invoer!$F$15:$BB$1999,14,FALSE))</f>
        <v/>
      </c>
      <c r="AN36" s="599" t="str">
        <f>IF($AD36="","",VLOOKUP(AD36,Invoer!$F$15:$AU$1999,11,FALSE))</f>
        <v/>
      </c>
      <c r="AO36" s="662" t="str">
        <f>IF($AD36="","",VLOOKUP(AD36,Invoer!$F$15:$AU$1999,15,FALSE))</f>
        <v/>
      </c>
      <c r="AP36" s="599" t="str">
        <f>IF($AD36="","",VLOOKUP(AD36,Invoer!$F$15:$AU$1999,19,FALSE))</f>
        <v/>
      </c>
      <c r="AQ36" s="662" t="str">
        <f>IF($AD36="","",VLOOKUP(AD36,Invoer!$F$15:$AU$1999,24,FALSE))</f>
        <v/>
      </c>
      <c r="AR36" s="662" t="str">
        <f>IF($AD36="","",VLOOKUP(AD36,Invoer!$F$15:$AU$1999,17,FALSE))</f>
        <v/>
      </c>
      <c r="AS36" s="678" t="str">
        <f t="shared" si="38"/>
        <v/>
      </c>
      <c r="AT36" s="676" t="str">
        <f t="shared" si="5"/>
        <v/>
      </c>
      <c r="AU36" s="77" t="e">
        <f t="shared" si="6"/>
        <v>#VALUE!</v>
      </c>
      <c r="AW36" s="57"/>
      <c r="AX36" s="57"/>
      <c r="BA36" s="83" t="e">
        <f ca="1">Invoer!DW41</f>
        <v>#N/A</v>
      </c>
      <c r="BB36" s="599" t="str">
        <f t="shared" ca="1" si="29"/>
        <v/>
      </c>
      <c r="BC36" s="673" t="str">
        <f ca="1">IF($BB36="","",VLOOKUP(BB36,Invoer!$F$15:$AU$1999,2,FALSE))</f>
        <v/>
      </c>
      <c r="BD36" s="599" t="str">
        <f t="shared" ca="1" si="30"/>
        <v/>
      </c>
      <c r="BE36" s="599" t="str">
        <f ca="1">IF($BB36="","",VLOOKUP(BB36,Invoer!$F$15:$AU$1999,5,FALSE))</f>
        <v/>
      </c>
      <c r="BF36" s="599" t="str">
        <f ca="1">IF($BB36="","",VLOOKUP(BB36,Invoer!$F$15:$AU$1999,6,FALSE))</f>
        <v/>
      </c>
      <c r="BG36" s="599" t="str">
        <f ca="1">IF($BB36="","",VLOOKUP(BB36,Invoer!$F$15:$AU$1999,9,FALSE))</f>
        <v/>
      </c>
      <c r="BH36" s="599" t="str">
        <f ca="1">IF($BB36="","",VLOOKUP(BB36,Invoer!$F$15:$AU$1999,10,FALSE))</f>
        <v/>
      </c>
      <c r="BI36" s="599" t="str">
        <f ca="1">IF($BB36="","",VLOOKUP(BB36,Invoer!$F$15:$BB$1999,14,FALSE))</f>
        <v/>
      </c>
      <c r="BJ36" s="599" t="str">
        <f ca="1">IF($BB36="","",VLOOKUP(BB36,Invoer!$F$15:$AU$1999,11,FALSE))</f>
        <v/>
      </c>
      <c r="BK36" s="662" t="str">
        <f t="shared" ca="1" si="31"/>
        <v/>
      </c>
      <c r="BL36" s="662" t="str">
        <f t="shared" ca="1" si="32"/>
        <v/>
      </c>
      <c r="BM36" s="679" t="str">
        <f t="shared" ca="1" si="33"/>
        <v/>
      </c>
      <c r="BN36" s="662" t="str">
        <f t="shared" ca="1" si="7"/>
        <v/>
      </c>
      <c r="BO36" s="662" t="str">
        <f ca="1">IF($BB36="","",VLOOKUP(BB36,Invoer!$F$15:$AU$1999,15,FALSE))</f>
        <v/>
      </c>
      <c r="BP36" s="662" t="str">
        <f ca="1">IF($BB36="","",VLOOKUP(BB36,Invoer!$F$15:$AU$1999,24,FALSE))</f>
        <v/>
      </c>
      <c r="BQ36" s="662" t="str">
        <f ca="1">IF($BB36="","",VLOOKUP(BB36,Invoer!$F$15:$AU$1999,17,FALSE))</f>
        <v/>
      </c>
      <c r="BS36" s="73" t="e">
        <f t="shared" ca="1" si="39"/>
        <v>#VALUE!</v>
      </c>
      <c r="BT36" s="57" t="str">
        <f t="shared" ca="1" si="40"/>
        <v/>
      </c>
      <c r="BW36" s="61" t="e">
        <f ca="1">Invoer!DZ41</f>
        <v>#N/A</v>
      </c>
      <c r="BX36" s="599" t="str">
        <f t="shared" ca="1" si="8"/>
        <v/>
      </c>
      <c r="BY36" s="673" t="str">
        <f ca="1">IF($BX36="","",VLOOKUP(BX36,Invoer!$F$15:$AU$1999,2,FALSE))</f>
        <v/>
      </c>
      <c r="BZ36" s="599" t="str">
        <f t="shared" ca="1" si="9"/>
        <v/>
      </c>
      <c r="CA36" s="599" t="str">
        <f ca="1">IF($BX36="","",VLOOKUP(BX36,Invoer!$F$15:$AU$1999,5,FALSE))</f>
        <v/>
      </c>
      <c r="CB36" s="599" t="str">
        <f ca="1">IF($BX36="","",VLOOKUP(BX36,Invoer!$F$15:$AU$1999,6,FALSE))</f>
        <v/>
      </c>
      <c r="CC36" s="599" t="str">
        <f ca="1">IF($BX36="","",VLOOKUP(BX36,Invoer!$F$15:$AU$1999,9,FALSE))</f>
        <v/>
      </c>
      <c r="CD36" s="599" t="str">
        <f ca="1">IF($BX36="","",VLOOKUP(BX36,Invoer!$F$15:$AU$1999,10,FALSE))</f>
        <v/>
      </c>
      <c r="CE36" s="599" t="str">
        <f ca="1">IF($BX36="","",VLOOKUP(BX36,Invoer!$F$15:$AU$1999,11,FALSE))</f>
        <v/>
      </c>
      <c r="CF36" s="662" t="str">
        <f ca="1">IF($BX36="","",IF(ISERROR(BY36),0,VLOOKUP(BX36,Invoer!$F$15:$AU$1999,15,FALSE)))</f>
        <v/>
      </c>
      <c r="CG36" s="599" t="str">
        <f ca="1">IF($BX36="","",VLOOKUP(BX36,Invoer!$F$15:$AU$1999,19,FALSE))</f>
        <v/>
      </c>
      <c r="CH36" s="662" t="str">
        <f ca="1">IF($BX36="","",IF(ISERROR(BY36),0,VLOOKUP(BX36,Invoer!$F$15:$AU$1999,24,FALSE)))</f>
        <v/>
      </c>
      <c r="CI36" s="662" t="str">
        <f ca="1">IF($BX36="","",IF(ISERROR(BY36),0,VLOOKUP(BX36,Invoer!$F$15:$AU$1999,17,FALSE)))</f>
        <v/>
      </c>
      <c r="CJ36" s="680" t="str">
        <f t="shared" ca="1" si="34"/>
        <v/>
      </c>
      <c r="CK36" s="662" t="str">
        <f t="shared" ca="1" si="10"/>
        <v/>
      </c>
      <c r="CM36" s="56" t="str">
        <f t="shared" ca="1" si="41"/>
        <v/>
      </c>
      <c r="CQ36" s="411" t="e">
        <f ca="1">Invoer!EG41</f>
        <v>#N/A</v>
      </c>
      <c r="CR36" s="599" t="str">
        <f t="shared" ca="1" si="11"/>
        <v/>
      </c>
      <c r="CS36" s="673" t="str">
        <f ca="1">IF($CR36="","",VLOOKUP(CR36,Invoer!$F$15:$AU$1500,2,FALSE))</f>
        <v/>
      </c>
      <c r="CT36" s="599" t="str">
        <f t="shared" ca="1" si="12"/>
        <v/>
      </c>
      <c r="CU36" s="599" t="str">
        <f ca="1">IF($CR36="","",VLOOKUP(CR36,Invoer!$F$15:$AU$1500,3,FALSE))</f>
        <v/>
      </c>
      <c r="CV36" s="599" t="str">
        <f ca="1">IF($CR36="","",IF(CU36&lt;&gt;"Liq","",VLOOKUP(CR36,Invoer!$F$15:$AU$1500,4,FALSE)))</f>
        <v/>
      </c>
      <c r="CW36" s="599" t="str">
        <f ca="1">IF($CR36="","",VLOOKUP(CR36,Invoer!$F$15:$AU$1500,5,FALSE))</f>
        <v/>
      </c>
      <c r="CX36" s="599" t="str">
        <f ca="1">IF($CR36="","",VLOOKUP(CR36,Invoer!$F$15:$AU$1500,6,FALSE))</f>
        <v/>
      </c>
      <c r="CY36" s="599" t="str">
        <f ca="1">IF($CR36="","",VLOOKUP(CR36,Invoer!$F$15:$AU$1500,9,FALSE))</f>
        <v/>
      </c>
      <c r="CZ36" s="599" t="str">
        <f ca="1">IF($CR36="","",VLOOKUP(CR36,Invoer!$F$15:$AU$1500,10,FALSE))</f>
        <v/>
      </c>
      <c r="DA36" s="599" t="str">
        <f ca="1">IF($CR36="","",VLOOKUP(CR36,Invoer!$F$15:$AU$1500,11,FALSE))</f>
        <v/>
      </c>
      <c r="DB36" s="599" t="str">
        <f ca="1">IF($CR36="","",VLOOKUP(CR36,Invoer!$F$15:$BB$1500,14,FALSE))</f>
        <v/>
      </c>
      <c r="DC36" s="662" t="str">
        <f ca="1">IF($CR36="","",VLOOKUP(CR36,Invoer!$F$15:$AU$1500,15,FALSE))</f>
        <v/>
      </c>
      <c r="DD36" s="599" t="str">
        <f ca="1">IF($CR36="","",VLOOKUP(CR36,Invoer!$F$15:$AU$1500,19,FALSE))</f>
        <v/>
      </c>
      <c r="DE36" s="662" t="str">
        <f ca="1">IF($CR36="","",VLOOKUP(CR36,Invoer!$F$15:$AU$1500,20,FALSE))</f>
        <v/>
      </c>
      <c r="DF36" s="662" t="str">
        <f ca="1">IF($CR36="","",VLOOKUP(CR36,Invoer!$F$15:$AU$1500,23,FALSE))</f>
        <v/>
      </c>
      <c r="DG36" s="662" t="str">
        <f ca="1">IF($CR36="","",VLOOKUP(CR36,Invoer!$F$15:$AU$1500,17,FALSE))</f>
        <v/>
      </c>
      <c r="DH36" s="681" t="str">
        <f t="shared" ca="1" si="13"/>
        <v/>
      </c>
      <c r="DI36" s="662" t="str">
        <f t="shared" ca="1" si="42"/>
        <v/>
      </c>
      <c r="DJ36" s="190"/>
      <c r="DK36" s="411" t="str">
        <f t="shared" ca="1" si="14"/>
        <v/>
      </c>
      <c r="DO36" s="61" t="e">
        <f ca="1">IF($DN$4&lt;3,Invoer!EB41,Invoer!EA41)</f>
        <v>#N/A</v>
      </c>
      <c r="DP36" s="599" t="str">
        <f t="shared" ca="1" si="15"/>
        <v/>
      </c>
      <c r="DQ36" s="673" t="str">
        <f ca="1">IF($DP36="","",VLOOKUP(DP36,Invoer!$F$15:$AU$1999,2,FALSE))</f>
        <v/>
      </c>
      <c r="DR36" s="599" t="str">
        <f t="shared" ca="1" si="16"/>
        <v/>
      </c>
      <c r="DS36" s="599" t="str">
        <f ca="1">IF($DP36="","",VLOOKUP(DP36,Invoer!$F$15:$AU$1999,3,FALSE))</f>
        <v/>
      </c>
      <c r="DT36" s="599" t="str">
        <f ca="1">IF($DP36="","",IF(DS36&lt;&gt;"Liq","",VLOOKUP(DP36,Invoer!$F$15:$AU$1999,4,FALSE)))</f>
        <v/>
      </c>
      <c r="DU36" s="599" t="str">
        <f ca="1">IF($DP36="","",VLOOKUP(DP36,Invoer!$F$15:$AU$1999,5,FALSE))</f>
        <v/>
      </c>
      <c r="DV36" s="599" t="str">
        <f ca="1">IF($DP36="","",VLOOKUP(DP36,Invoer!$F$15:$AU$1999,6,FALSE))</f>
        <v/>
      </c>
      <c r="DW36" s="599" t="str">
        <f ca="1">IF($DP36="","",VLOOKUP(DP36,Invoer!$F$15:$AU$1999,9,FALSE))</f>
        <v/>
      </c>
      <c r="DX36" s="599" t="str">
        <f ca="1">IF($DP36="","",VLOOKUP(DP36,Invoer!$F$15:$AU$1999,10,FALSE))</f>
        <v/>
      </c>
      <c r="DY36" s="595" t="str">
        <f ca="1">IF($DP36="","",VLOOKUP(DP36,Invoer!$F$15:$AU$1999,11,FALSE))</f>
        <v/>
      </c>
      <c r="DZ36" s="662" t="str">
        <f ca="1">IF($DP36="","",IF($DN$4&gt;2,"",VLOOKUP(DP36,Invoer!CQ:CS,3,FALSE)))</f>
        <v/>
      </c>
      <c r="EA36" s="541" t="str">
        <f ca="1">IF($DP36="","",IF(ISERROR(DQ36),0,IF($DN$4&lt;3,"",VLOOKUP(DP36,Invoer!$F$15:$AU$1999,15,FALSE))))</f>
        <v/>
      </c>
      <c r="EB36" s="595" t="str">
        <f ca="1">IF($DP36="","",IF($DN$4&lt;3,"",VLOOKUP(DP36,Invoer!$F$15:$AU$1999,19,FALSE)))</f>
        <v/>
      </c>
      <c r="EC36" s="541" t="str">
        <f ca="1">IF($DP36="","",IF(ISERROR(DQ36),0,IF($DN$4&lt;3,"",VLOOKUP(DP36,Invoer!$F$15:$AU$1999,24,FALSE))))</f>
        <v/>
      </c>
      <c r="ED36" s="541" t="str">
        <f ca="1">IF($DP36="","",IF(ISERROR(DQ36),0,IF($DN$4&lt;3,"",VLOOKUP(DP36,Invoer!$F$15:$AU$1999,17,FALSE))))</f>
        <v/>
      </c>
      <c r="EH36" s="89" t="e">
        <f ca="1">Invoer!CP41</f>
        <v>#N/A</v>
      </c>
      <c r="EI36" s="599" t="str">
        <f t="shared" ca="1" si="17"/>
        <v/>
      </c>
      <c r="EJ36" s="673" t="str">
        <f ca="1">IF(EI36="","",VLOOKUP(EI36,Invoer!$F$15:$AU$1999,2,FALSE))</f>
        <v/>
      </c>
      <c r="EK36" s="599" t="str">
        <f t="shared" ca="1" si="18"/>
        <v/>
      </c>
      <c r="EL36" s="599" t="str">
        <f ca="1">IF($EI36="","",VLOOKUP(EI36,Invoer!$F$15:$AU$1999,3,FALSE))</f>
        <v/>
      </c>
      <c r="EM36" s="599" t="str">
        <f ca="1">IF($EI36="","",IF(EL36&lt;&gt;"Liq","",VLOOKUP(EI36,Invoer!$F$15:$AU$1999,4,FALSE)))</f>
        <v/>
      </c>
      <c r="EN36" s="599" t="str">
        <f ca="1">IF($EI36="","",VLOOKUP(EI36,Invoer!$F$15:$AU$1999,6,FALSE))</f>
        <v/>
      </c>
      <c r="EO36" s="599" t="str">
        <f ca="1">IF(EI36="","",VLOOKUP(EI36,Invoer!$F$15:$AU$1999,9,FALSE))</f>
        <v/>
      </c>
      <c r="EP36" s="599" t="str">
        <f ca="1">IF(EI36="","",VLOOKUP(EI36,Invoer!$F$15:$AU$1999,10,FALSE))</f>
        <v/>
      </c>
      <c r="EQ36" s="599" t="str">
        <f ca="1">IF(EI36="","",VLOOKUP(EI36,Invoer!$F$15:$AU$1999,11,FALSE))</f>
        <v/>
      </c>
      <c r="ER36" s="662" t="str">
        <f ca="1">IF(EI36="","",VLOOKUP(EI36,Invoer!CQ:CS,3,FALSE))</f>
        <v/>
      </c>
      <c r="ES36" s="662" t="str">
        <f t="shared" ca="1" si="19"/>
        <v/>
      </c>
      <c r="ET36" s="513" t="str">
        <f t="shared" ca="1" si="20"/>
        <v/>
      </c>
      <c r="EU36" s="112" t="str">
        <f t="shared" ca="1" si="21"/>
        <v/>
      </c>
      <c r="EV36" s="83" t="s">
        <v>160</v>
      </c>
      <c r="EW36" s="682" t="str">
        <f t="shared" ca="1" si="22"/>
        <v/>
      </c>
      <c r="EX36" s="662" t="str">
        <f t="shared" ca="1" si="23"/>
        <v/>
      </c>
      <c r="EY36"/>
      <c r="EZ36" s="56" t="e">
        <f t="shared" ca="1" si="35"/>
        <v>#VALUE!</v>
      </c>
      <c r="FA36" s="56" t="e">
        <f t="shared" ca="1" si="36"/>
        <v>#VALUE!</v>
      </c>
      <c r="FE36"/>
      <c r="FI36"/>
      <c r="FJ36"/>
    </row>
    <row r="37" spans="1:166" ht="12" customHeight="1" x14ac:dyDescent="0.2">
      <c r="A37"/>
      <c r="B37"/>
      <c r="C37"/>
      <c r="E37"/>
      <c r="F37" s="125"/>
      <c r="G37" s="89" t="e">
        <f ca="1">Invoer!DU42</f>
        <v>#N/A</v>
      </c>
      <c r="H37" s="599" t="str">
        <f t="shared" ca="1" si="43"/>
        <v/>
      </c>
      <c r="I37" s="673" t="str">
        <f ca="1">IF($H37="","",VLOOKUP(H37,Invoer!$F$15:$AU$1500,2,FALSE))</f>
        <v/>
      </c>
      <c r="J37" s="599" t="str">
        <f t="shared" ca="1" si="25"/>
        <v/>
      </c>
      <c r="K37" s="599" t="str">
        <f ca="1">IF($H37="","",VLOOKUP(H37,Invoer!$F$15:$AU$1500,3,FALSE))</f>
        <v/>
      </c>
      <c r="L37" s="599" t="str">
        <f ca="1">IF($H37="","",IF(K37&lt;&gt;"Liq","",VLOOKUP(H37,Invoer!$F$15:$AU$1500,4,FALSE)))</f>
        <v/>
      </c>
      <c r="M37" s="599" t="str">
        <f ca="1">IF($H37="","",VLOOKUP(H37,Invoer!$F$15:$AU$1500,5,FALSE))</f>
        <v/>
      </c>
      <c r="N37" s="599" t="str">
        <f ca="1">IF($H37="","",VLOOKUP(H37,Invoer!$F$15:$AU$1500,6,FALSE))</f>
        <v/>
      </c>
      <c r="O37" s="599" t="str">
        <f ca="1">IF($H37="","",VLOOKUP(H37,Invoer!$F$15:$AU$1500,9,FALSE))</f>
        <v/>
      </c>
      <c r="P37" s="599" t="str">
        <f ca="1">IF($H37="","",VLOOKUP(H37,Invoer!$F$15:$AU$1500,10,FALSE))</f>
        <v/>
      </c>
      <c r="Q37" s="599" t="str">
        <f ca="1">IF($H37="","",VLOOKUP(H37,Invoer!$F$15:$BB$1500,14,FALSE))</f>
        <v/>
      </c>
      <c r="R37" s="662" t="str">
        <f ca="1">IF($H37="","",IF(J37&gt;$K$8,"",VLOOKUP(H37,Invoer!$F$15:$AU$1500,15,FALSE)))</f>
        <v/>
      </c>
      <c r="S37" s="599" t="str">
        <f ca="1">IF($H37="","",VLOOKUP(H37,Invoer!$F$15:$AU$1500,19,FALSE))</f>
        <v/>
      </c>
      <c r="T37" s="662" t="str">
        <f ca="1">IF($H37="","",IF(J37&gt;$K$8,"",VLOOKUP(H37,Invoer!$F$15:$AU$1500,20,FALSE)))</f>
        <v/>
      </c>
      <c r="U37" s="662" t="str">
        <f ca="1">IF($H37="","",IF(J37&gt;$K$8,"",VLOOKUP(H37,Invoer!$F$15:$AU$1500,23,FALSE)))</f>
        <v/>
      </c>
      <c r="V37" s="662" t="str">
        <f ca="1">IF($H37="","",IF(J37&gt;$K$8,"",VLOOKUP(H37,Invoer!$F$15:$AU$1500,17,FALSE)))</f>
        <v/>
      </c>
      <c r="AC37" s="435" t="str">
        <f>IF($AC$7&lt;3,Invoer!DR42,IF($AC$7=3,Invoer!BT42,"x"))</f>
        <v>x</v>
      </c>
      <c r="AD37" s="599" t="str">
        <f t="shared" si="27"/>
        <v/>
      </c>
      <c r="AE37" s="673" t="str">
        <f>IF($AD37="","",VLOOKUP(AD37,Invoer!$F$15:$AU$1999,2,FALSE))</f>
        <v/>
      </c>
      <c r="AF37" s="599" t="str">
        <f t="shared" si="28"/>
        <v/>
      </c>
      <c r="AG37" s="599" t="str">
        <f>IF($AD37="","",VLOOKUP(AD37,Invoer!$F$15:$AU$1999,3,FALSE))</f>
        <v/>
      </c>
      <c r="AH37" s="599" t="str">
        <f>IF($AD37="","",IF(AG37&lt;&gt;"Liq","",VLOOKUP(AD37,Invoer!$F$15:$AU$1999,4,FALSE)))</f>
        <v/>
      </c>
      <c r="AI37" s="677" t="str">
        <f>IF($AD37="","",VLOOKUP(AD37,Invoer!$F$15:$AU$1999,5,FALSE))</f>
        <v/>
      </c>
      <c r="AJ37" s="599" t="str">
        <f>IF($AD37="","",VLOOKUP(AD37,Invoer!$F$15:$AU$1999,6,FALSE))</f>
        <v/>
      </c>
      <c r="AK37" s="599" t="str">
        <f>IF($AD37="","",VLOOKUP(AD37,Invoer!$F$15:$AU$1999,9,FALSE))</f>
        <v/>
      </c>
      <c r="AL37" s="599" t="str">
        <f>IF($AD37="","",VLOOKUP(AD37,Invoer!$F$15:$AU$1999,10,FALSE))</f>
        <v/>
      </c>
      <c r="AM37" s="599" t="str">
        <f>IF($AD37="","",VLOOKUP(AD37,Invoer!$F$15:$BB$1999,14,FALSE))</f>
        <v/>
      </c>
      <c r="AN37" s="599" t="str">
        <f>IF($AD37="","",VLOOKUP(AD37,Invoer!$F$15:$AU$1999,11,FALSE))</f>
        <v/>
      </c>
      <c r="AO37" s="662" t="str">
        <f>IF($AD37="","",VLOOKUP(AD37,Invoer!$F$15:$AU$1999,15,FALSE))</f>
        <v/>
      </c>
      <c r="AP37" s="599" t="str">
        <f>IF($AD37="","",VLOOKUP(AD37,Invoer!$F$15:$AU$1999,19,FALSE))</f>
        <v/>
      </c>
      <c r="AQ37" s="662" t="str">
        <f>IF($AD37="","",VLOOKUP(AD37,Invoer!$F$15:$AU$1999,24,FALSE))</f>
        <v/>
      </c>
      <c r="AR37" s="662" t="str">
        <f>IF($AD37="","",VLOOKUP(AD37,Invoer!$F$15:$AU$1999,17,FALSE))</f>
        <v/>
      </c>
      <c r="AS37" s="678" t="str">
        <f t="shared" si="38"/>
        <v/>
      </c>
      <c r="AT37" s="676" t="str">
        <f t="shared" si="5"/>
        <v/>
      </c>
      <c r="AU37" s="77" t="e">
        <f t="shared" si="6"/>
        <v>#VALUE!</v>
      </c>
      <c r="AW37" s="57"/>
      <c r="AX37" s="57"/>
      <c r="BA37" s="83" t="e">
        <f ca="1">Invoer!DW42</f>
        <v>#N/A</v>
      </c>
      <c r="BB37" s="599" t="str">
        <f t="shared" ca="1" si="29"/>
        <v/>
      </c>
      <c r="BC37" s="673" t="str">
        <f ca="1">IF($BB37="","",VLOOKUP(BB37,Invoer!$F$15:$AU$1999,2,FALSE))</f>
        <v/>
      </c>
      <c r="BD37" s="599" t="str">
        <f t="shared" ca="1" si="30"/>
        <v/>
      </c>
      <c r="BE37" s="599" t="str">
        <f ca="1">IF($BB37="","",VLOOKUP(BB37,Invoer!$F$15:$AU$1999,5,FALSE))</f>
        <v/>
      </c>
      <c r="BF37" s="599" t="str">
        <f ca="1">IF($BB37="","",VLOOKUP(BB37,Invoer!$F$15:$AU$1999,6,FALSE))</f>
        <v/>
      </c>
      <c r="BG37" s="599" t="str">
        <f ca="1">IF($BB37="","",VLOOKUP(BB37,Invoer!$F$15:$AU$1999,9,FALSE))</f>
        <v/>
      </c>
      <c r="BH37" s="599" t="str">
        <f ca="1">IF($BB37="","",VLOOKUP(BB37,Invoer!$F$15:$AU$1999,10,FALSE))</f>
        <v/>
      </c>
      <c r="BI37" s="599" t="str">
        <f ca="1">IF($BB37="","",VLOOKUP(BB37,Invoer!$F$15:$BB$1999,14,FALSE))</f>
        <v/>
      </c>
      <c r="BJ37" s="599" t="str">
        <f ca="1">IF($BB37="","",VLOOKUP(BB37,Invoer!$F$15:$AU$1999,11,FALSE))</f>
        <v/>
      </c>
      <c r="BK37" s="662" t="str">
        <f t="shared" ca="1" si="31"/>
        <v/>
      </c>
      <c r="BL37" s="662" t="str">
        <f t="shared" ca="1" si="32"/>
        <v/>
      </c>
      <c r="BM37" s="679" t="str">
        <f t="shared" ca="1" si="33"/>
        <v/>
      </c>
      <c r="BN37" s="662" t="str">
        <f t="shared" ca="1" si="7"/>
        <v/>
      </c>
      <c r="BO37" s="662" t="str">
        <f ca="1">IF($BB37="","",VLOOKUP(BB37,Invoer!$F$15:$AU$1999,15,FALSE))</f>
        <v/>
      </c>
      <c r="BP37" s="662" t="str">
        <f ca="1">IF($BB37="","",VLOOKUP(BB37,Invoer!$F$15:$AU$1999,24,FALSE))</f>
        <v/>
      </c>
      <c r="BQ37" s="662" t="str">
        <f ca="1">IF($BB37="","",VLOOKUP(BB37,Invoer!$F$15:$AU$1999,17,FALSE))</f>
        <v/>
      </c>
      <c r="BS37" s="73" t="e">
        <f t="shared" ca="1" si="39"/>
        <v>#VALUE!</v>
      </c>
      <c r="BT37" s="57" t="str">
        <f t="shared" ca="1" si="40"/>
        <v/>
      </c>
      <c r="BW37" s="61" t="e">
        <f ca="1">Invoer!DZ42</f>
        <v>#N/A</v>
      </c>
      <c r="BX37" s="599" t="str">
        <f t="shared" ca="1" si="8"/>
        <v/>
      </c>
      <c r="BY37" s="673" t="str">
        <f ca="1">IF($BX37="","",VLOOKUP(BX37,Invoer!$F$15:$AU$1999,2,FALSE))</f>
        <v/>
      </c>
      <c r="BZ37" s="599" t="str">
        <f t="shared" ca="1" si="9"/>
        <v/>
      </c>
      <c r="CA37" s="599" t="str">
        <f ca="1">IF($BX37="","",VLOOKUP(BX37,Invoer!$F$15:$AU$1999,5,FALSE))</f>
        <v/>
      </c>
      <c r="CB37" s="599" t="str">
        <f ca="1">IF($BX37="","",VLOOKUP(BX37,Invoer!$F$15:$AU$1999,6,FALSE))</f>
        <v/>
      </c>
      <c r="CC37" s="599" t="str">
        <f ca="1">IF($BX37="","",VLOOKUP(BX37,Invoer!$F$15:$AU$1999,9,FALSE))</f>
        <v/>
      </c>
      <c r="CD37" s="599" t="str">
        <f ca="1">IF($BX37="","",VLOOKUP(BX37,Invoer!$F$15:$AU$1999,10,FALSE))</f>
        <v/>
      </c>
      <c r="CE37" s="599" t="str">
        <f ca="1">IF($BX37="","",VLOOKUP(BX37,Invoer!$F$15:$AU$1999,11,FALSE))</f>
        <v/>
      </c>
      <c r="CF37" s="662" t="str">
        <f ca="1">IF($BX37="","",IF(ISERROR(BY37),0,VLOOKUP(BX37,Invoer!$F$15:$AU$1999,15,FALSE)))</f>
        <v/>
      </c>
      <c r="CG37" s="599" t="str">
        <f ca="1">IF($BX37="","",VLOOKUP(BX37,Invoer!$F$15:$AU$1999,19,FALSE))</f>
        <v/>
      </c>
      <c r="CH37" s="662" t="str">
        <f ca="1">IF($BX37="","",IF(ISERROR(BY37),0,VLOOKUP(BX37,Invoer!$F$15:$AU$1999,24,FALSE)))</f>
        <v/>
      </c>
      <c r="CI37" s="662" t="str">
        <f ca="1">IF($BX37="","",IF(ISERROR(BY37),0,VLOOKUP(BX37,Invoer!$F$15:$AU$1999,17,FALSE)))</f>
        <v/>
      </c>
      <c r="CJ37" s="680" t="str">
        <f t="shared" ca="1" si="34"/>
        <v/>
      </c>
      <c r="CK37" s="662" t="str">
        <f t="shared" ca="1" si="10"/>
        <v/>
      </c>
      <c r="CM37" s="56" t="str">
        <f t="shared" ca="1" si="41"/>
        <v/>
      </c>
      <c r="CQ37" s="411" t="e">
        <f ca="1">Invoer!EG42</f>
        <v>#N/A</v>
      </c>
      <c r="CR37" s="599" t="str">
        <f t="shared" ca="1" si="11"/>
        <v/>
      </c>
      <c r="CS37" s="673" t="str">
        <f ca="1">IF($CR37="","",VLOOKUP(CR37,Invoer!$F$15:$AU$1500,2,FALSE))</f>
        <v/>
      </c>
      <c r="CT37" s="599" t="str">
        <f t="shared" ca="1" si="12"/>
        <v/>
      </c>
      <c r="CU37" s="599" t="str">
        <f ca="1">IF($CR37="","",VLOOKUP(CR37,Invoer!$F$15:$AU$1500,3,FALSE))</f>
        <v/>
      </c>
      <c r="CV37" s="599" t="str">
        <f ca="1">IF($CR37="","",IF(CU37&lt;&gt;"Liq","",VLOOKUP(CR37,Invoer!$F$15:$AU$1500,4,FALSE)))</f>
        <v/>
      </c>
      <c r="CW37" s="599" t="str">
        <f ca="1">IF($CR37="","",VLOOKUP(CR37,Invoer!$F$15:$AU$1500,5,FALSE))</f>
        <v/>
      </c>
      <c r="CX37" s="599" t="str">
        <f ca="1">IF($CR37="","",VLOOKUP(CR37,Invoer!$F$15:$AU$1500,6,FALSE))</f>
        <v/>
      </c>
      <c r="CY37" s="599" t="str">
        <f ca="1">IF($CR37="","",VLOOKUP(CR37,Invoer!$F$15:$AU$1500,9,FALSE))</f>
        <v/>
      </c>
      <c r="CZ37" s="599" t="str">
        <f ca="1">IF($CR37="","",VLOOKUP(CR37,Invoer!$F$15:$AU$1500,10,FALSE))</f>
        <v/>
      </c>
      <c r="DA37" s="599" t="str">
        <f ca="1">IF($CR37="","",VLOOKUP(CR37,Invoer!$F$15:$AU$1500,11,FALSE))</f>
        <v/>
      </c>
      <c r="DB37" s="599" t="str">
        <f ca="1">IF($CR37="","",VLOOKUP(CR37,Invoer!$F$15:$BB$1500,14,FALSE))</f>
        <v/>
      </c>
      <c r="DC37" s="662" t="str">
        <f ca="1">IF($CR37="","",VLOOKUP(CR37,Invoer!$F$15:$AU$1500,15,FALSE))</f>
        <v/>
      </c>
      <c r="DD37" s="599" t="str">
        <f ca="1">IF($CR37="","",VLOOKUP(CR37,Invoer!$F$15:$AU$1500,19,FALSE))</f>
        <v/>
      </c>
      <c r="DE37" s="662" t="str">
        <f ca="1">IF($CR37="","",VLOOKUP(CR37,Invoer!$F$15:$AU$1500,20,FALSE))</f>
        <v/>
      </c>
      <c r="DF37" s="662" t="str">
        <f ca="1">IF($CR37="","",VLOOKUP(CR37,Invoer!$F$15:$AU$1500,23,FALSE))</f>
        <v/>
      </c>
      <c r="DG37" s="662" t="str">
        <f ca="1">IF($CR37="","",VLOOKUP(CR37,Invoer!$F$15:$AU$1500,17,FALSE))</f>
        <v/>
      </c>
      <c r="DH37" s="681" t="str">
        <f t="shared" ca="1" si="13"/>
        <v/>
      </c>
      <c r="DI37" s="662" t="str">
        <f t="shared" ca="1" si="42"/>
        <v/>
      </c>
      <c r="DJ37" s="190"/>
      <c r="DK37" s="411" t="str">
        <f t="shared" ca="1" si="14"/>
        <v/>
      </c>
      <c r="DO37" s="61" t="e">
        <f ca="1">IF($DN$4&lt;3,Invoer!EB42,Invoer!EA42)</f>
        <v>#N/A</v>
      </c>
      <c r="DP37" s="599" t="str">
        <f t="shared" ca="1" si="15"/>
        <v/>
      </c>
      <c r="DQ37" s="673" t="str">
        <f ca="1">IF($DP37="","",VLOOKUP(DP37,Invoer!$F$15:$AU$1999,2,FALSE))</f>
        <v/>
      </c>
      <c r="DR37" s="599" t="str">
        <f t="shared" ca="1" si="16"/>
        <v/>
      </c>
      <c r="DS37" s="599" t="str">
        <f ca="1">IF($DP37="","",VLOOKUP(DP37,Invoer!$F$15:$AU$1999,3,FALSE))</f>
        <v/>
      </c>
      <c r="DT37" s="599" t="str">
        <f ca="1">IF($DP37="","",IF(DS37&lt;&gt;"Liq","",VLOOKUP(DP37,Invoer!$F$15:$AU$1999,4,FALSE)))</f>
        <v/>
      </c>
      <c r="DU37" s="599" t="str">
        <f ca="1">IF($DP37="","",VLOOKUP(DP37,Invoer!$F$15:$AU$1999,5,FALSE))</f>
        <v/>
      </c>
      <c r="DV37" s="599" t="str">
        <f ca="1">IF($DP37="","",VLOOKUP(DP37,Invoer!$F$15:$AU$1999,6,FALSE))</f>
        <v/>
      </c>
      <c r="DW37" s="599" t="str">
        <f ca="1">IF($DP37="","",VLOOKUP(DP37,Invoer!$F$15:$AU$1999,9,FALSE))</f>
        <v/>
      </c>
      <c r="DX37" s="599" t="str">
        <f ca="1">IF($DP37="","",VLOOKUP(DP37,Invoer!$F$15:$AU$1999,10,FALSE))</f>
        <v/>
      </c>
      <c r="DY37" s="595" t="str">
        <f ca="1">IF($DP37="","",VLOOKUP(DP37,Invoer!$F$15:$AU$1999,11,FALSE))</f>
        <v/>
      </c>
      <c r="DZ37" s="662" t="str">
        <f ca="1">IF($DP37="","",IF($DN$4&gt;2,"",VLOOKUP(DP37,Invoer!CQ:CS,3,FALSE)))</f>
        <v/>
      </c>
      <c r="EA37" s="541" t="str">
        <f ca="1">IF($DP37="","",IF(ISERROR(DQ37),0,IF($DN$4&lt;3,"",VLOOKUP(DP37,Invoer!$F$15:$AU$1999,15,FALSE))))</f>
        <v/>
      </c>
      <c r="EB37" s="595" t="str">
        <f ca="1">IF($DP37="","",IF($DN$4&lt;3,"",VLOOKUP(DP37,Invoer!$F$15:$AU$1999,19,FALSE)))</f>
        <v/>
      </c>
      <c r="EC37" s="541" t="str">
        <f ca="1">IF($DP37="","",IF(ISERROR(DQ37),0,IF($DN$4&lt;3,"",VLOOKUP(DP37,Invoer!$F$15:$AU$1999,24,FALSE))))</f>
        <v/>
      </c>
      <c r="ED37" s="541" t="str">
        <f ca="1">IF($DP37="","",IF(ISERROR(DQ37),0,IF($DN$4&lt;3,"",VLOOKUP(DP37,Invoer!$F$15:$AU$1999,17,FALSE))))</f>
        <v/>
      </c>
      <c r="EH37" s="89" t="e">
        <f ca="1">Invoer!CP42</f>
        <v>#N/A</v>
      </c>
      <c r="EI37" s="599" t="str">
        <f t="shared" ca="1" si="17"/>
        <v/>
      </c>
      <c r="EJ37" s="673" t="str">
        <f ca="1">IF(EI37="","",VLOOKUP(EI37,Invoer!$F$15:$AU$1999,2,FALSE))</f>
        <v/>
      </c>
      <c r="EK37" s="599" t="str">
        <f t="shared" ca="1" si="18"/>
        <v/>
      </c>
      <c r="EL37" s="599" t="str">
        <f ca="1">IF($EI37="","",VLOOKUP(EI37,Invoer!$F$15:$AU$1999,3,FALSE))</f>
        <v/>
      </c>
      <c r="EM37" s="599" t="str">
        <f ca="1">IF($EI37="","",IF(EL37&lt;&gt;"Liq","",VLOOKUP(EI37,Invoer!$F$15:$AU$1999,4,FALSE)))</f>
        <v/>
      </c>
      <c r="EN37" s="599" t="str">
        <f ca="1">IF($EI37="","",VLOOKUP(EI37,Invoer!$F$15:$AU$1999,6,FALSE))</f>
        <v/>
      </c>
      <c r="EO37" s="599" t="str">
        <f ca="1">IF(EI37="","",VLOOKUP(EI37,Invoer!$F$15:$AU$1999,9,FALSE))</f>
        <v/>
      </c>
      <c r="EP37" s="599" t="str">
        <f ca="1">IF(EI37="","",VLOOKUP(EI37,Invoer!$F$15:$AU$1999,10,FALSE))</f>
        <v/>
      </c>
      <c r="EQ37" s="599" t="str">
        <f ca="1">IF(EI37="","",VLOOKUP(EI37,Invoer!$F$15:$AU$1999,11,FALSE))</f>
        <v/>
      </c>
      <c r="ER37" s="662" t="str">
        <f ca="1">IF(EI37="","",VLOOKUP(EI37,Invoer!CQ:CS,3,FALSE))</f>
        <v/>
      </c>
      <c r="ES37" s="662" t="str">
        <f t="shared" ca="1" si="19"/>
        <v/>
      </c>
      <c r="ET37" s="513" t="str">
        <f t="shared" ca="1" si="20"/>
        <v/>
      </c>
      <c r="EU37" s="112" t="str">
        <f t="shared" ca="1" si="21"/>
        <v/>
      </c>
      <c r="EV37" s="83" t="s">
        <v>160</v>
      </c>
      <c r="EW37" s="682" t="str">
        <f t="shared" ca="1" si="22"/>
        <v/>
      </c>
      <c r="EX37" s="662" t="str">
        <f t="shared" ca="1" si="23"/>
        <v/>
      </c>
      <c r="EY37"/>
      <c r="EZ37" s="56" t="e">
        <f t="shared" ca="1" si="35"/>
        <v>#VALUE!</v>
      </c>
      <c r="FA37" s="56" t="e">
        <f t="shared" ca="1" si="36"/>
        <v>#VALUE!</v>
      </c>
      <c r="FE37"/>
      <c r="FI37"/>
      <c r="FJ37"/>
    </row>
    <row r="38" spans="1:166" ht="12" customHeight="1" x14ac:dyDescent="0.2">
      <c r="A38"/>
      <c r="B38"/>
      <c r="C38"/>
      <c r="E38"/>
      <c r="F38" s="125"/>
      <c r="G38" s="89" t="e">
        <f ca="1">Invoer!DU43</f>
        <v>#N/A</v>
      </c>
      <c r="H38" s="599" t="str">
        <f t="shared" ca="1" si="43"/>
        <v/>
      </c>
      <c r="I38" s="673" t="str">
        <f ca="1">IF($H38="","",VLOOKUP(H38,Invoer!$F$15:$AU$1500,2,FALSE))</f>
        <v/>
      </c>
      <c r="J38" s="599" t="str">
        <f t="shared" ca="1" si="25"/>
        <v/>
      </c>
      <c r="K38" s="599" t="str">
        <f ca="1">IF($H38="","",VLOOKUP(H38,Invoer!$F$15:$AU$1500,3,FALSE))</f>
        <v/>
      </c>
      <c r="L38" s="599" t="str">
        <f ca="1">IF($H38="","",IF(K38&lt;&gt;"Liq","",VLOOKUP(H38,Invoer!$F$15:$AU$1500,4,FALSE)))</f>
        <v/>
      </c>
      <c r="M38" s="599" t="str">
        <f ca="1">IF($H38="","",VLOOKUP(H38,Invoer!$F$15:$AU$1500,5,FALSE))</f>
        <v/>
      </c>
      <c r="N38" s="599" t="str">
        <f ca="1">IF($H38="","",VLOOKUP(H38,Invoer!$F$15:$AU$1500,6,FALSE))</f>
        <v/>
      </c>
      <c r="O38" s="599" t="str">
        <f ca="1">IF($H38="","",VLOOKUP(H38,Invoer!$F$15:$AU$1500,9,FALSE))</f>
        <v/>
      </c>
      <c r="P38" s="599" t="str">
        <f ca="1">IF($H38="","",VLOOKUP(H38,Invoer!$F$15:$AU$1500,10,FALSE))</f>
        <v/>
      </c>
      <c r="Q38" s="599" t="str">
        <f ca="1">IF($H38="","",VLOOKUP(H38,Invoer!$F$15:$BB$1500,14,FALSE))</f>
        <v/>
      </c>
      <c r="R38" s="662" t="str">
        <f ca="1">IF($H38="","",IF(J38&gt;$K$8,"",VLOOKUP(H38,Invoer!$F$15:$AU$1500,15,FALSE)))</f>
        <v/>
      </c>
      <c r="S38" s="599" t="str">
        <f ca="1">IF($H38="","",VLOOKUP(H38,Invoer!$F$15:$AU$1500,19,FALSE))</f>
        <v/>
      </c>
      <c r="T38" s="662" t="str">
        <f ca="1">IF($H38="","",IF(J38&gt;$K$8,"",VLOOKUP(H38,Invoer!$F$15:$AU$1500,20,FALSE)))</f>
        <v/>
      </c>
      <c r="U38" s="662" t="str">
        <f ca="1">IF($H38="","",IF(J38&gt;$K$8,"",VLOOKUP(H38,Invoer!$F$15:$AU$1500,23,FALSE)))</f>
        <v/>
      </c>
      <c r="V38" s="662" t="str">
        <f ca="1">IF($H38="","",IF(J38&gt;$K$8,"",VLOOKUP(H38,Invoer!$F$15:$AU$1500,17,FALSE)))</f>
        <v/>
      </c>
      <c r="AC38" s="435" t="str">
        <f>IF($AC$7&lt;3,Invoer!DR43,IF($AC$7=3,Invoer!BT43,"x"))</f>
        <v>x</v>
      </c>
      <c r="AD38" s="599" t="str">
        <f t="shared" si="27"/>
        <v/>
      </c>
      <c r="AE38" s="673" t="str">
        <f>IF($AD38="","",VLOOKUP(AD38,Invoer!$F$15:$AU$1999,2,FALSE))</f>
        <v/>
      </c>
      <c r="AF38" s="599" t="str">
        <f t="shared" si="28"/>
        <v/>
      </c>
      <c r="AG38" s="599" t="str">
        <f>IF($AD38="","",VLOOKUP(AD38,Invoer!$F$15:$AU$1999,3,FALSE))</f>
        <v/>
      </c>
      <c r="AH38" s="599" t="str">
        <f>IF($AD38="","",IF(AG38&lt;&gt;"Liq","",VLOOKUP(AD38,Invoer!$F$15:$AU$1999,4,FALSE)))</f>
        <v/>
      </c>
      <c r="AI38" s="677" t="str">
        <f>IF($AD38="","",VLOOKUP(AD38,Invoer!$F$15:$AU$1999,5,FALSE))</f>
        <v/>
      </c>
      <c r="AJ38" s="599" t="str">
        <f>IF($AD38="","",VLOOKUP(AD38,Invoer!$F$15:$AU$1999,6,FALSE))</f>
        <v/>
      </c>
      <c r="AK38" s="599" t="str">
        <f>IF($AD38="","",VLOOKUP(AD38,Invoer!$F$15:$AU$1999,9,FALSE))</f>
        <v/>
      </c>
      <c r="AL38" s="599" t="str">
        <f>IF($AD38="","",VLOOKUP(AD38,Invoer!$F$15:$AU$1999,10,FALSE))</f>
        <v/>
      </c>
      <c r="AM38" s="599" t="str">
        <f>IF($AD38="","",VLOOKUP(AD38,Invoer!$F$15:$BB$1999,14,FALSE))</f>
        <v/>
      </c>
      <c r="AN38" s="599" t="str">
        <f>IF($AD38="","",VLOOKUP(AD38,Invoer!$F$15:$AU$1999,11,FALSE))</f>
        <v/>
      </c>
      <c r="AO38" s="662" t="str">
        <f>IF($AD38="","",VLOOKUP(AD38,Invoer!$F$15:$AU$1999,15,FALSE))</f>
        <v/>
      </c>
      <c r="AP38" s="599" t="str">
        <f>IF($AD38="","",VLOOKUP(AD38,Invoer!$F$15:$AU$1999,19,FALSE))</f>
        <v/>
      </c>
      <c r="AQ38" s="662" t="str">
        <f>IF($AD38="","",VLOOKUP(AD38,Invoer!$F$15:$AU$1999,24,FALSE))</f>
        <v/>
      </c>
      <c r="AR38" s="662" t="str">
        <f>IF($AD38="","",VLOOKUP(AD38,Invoer!$F$15:$AU$1999,17,FALSE))</f>
        <v/>
      </c>
      <c r="AS38" s="678" t="str">
        <f t="shared" si="38"/>
        <v/>
      </c>
      <c r="AT38" s="676" t="str">
        <f t="shared" si="5"/>
        <v/>
      </c>
      <c r="AU38" s="77" t="e">
        <f t="shared" si="6"/>
        <v>#VALUE!</v>
      </c>
      <c r="AW38" s="57"/>
      <c r="AX38" s="57"/>
      <c r="BA38" s="83" t="e">
        <f ca="1">Invoer!DW43</f>
        <v>#N/A</v>
      </c>
      <c r="BB38" s="599" t="str">
        <f t="shared" ca="1" si="29"/>
        <v/>
      </c>
      <c r="BC38" s="673" t="str">
        <f ca="1">IF($BB38="","",VLOOKUP(BB38,Invoer!$F$15:$AU$1999,2,FALSE))</f>
        <v/>
      </c>
      <c r="BD38" s="599" t="str">
        <f t="shared" ca="1" si="30"/>
        <v/>
      </c>
      <c r="BE38" s="599" t="str">
        <f ca="1">IF($BB38="","",VLOOKUP(BB38,Invoer!$F$15:$AU$1999,5,FALSE))</f>
        <v/>
      </c>
      <c r="BF38" s="599" t="str">
        <f ca="1">IF($BB38="","",VLOOKUP(BB38,Invoer!$F$15:$AU$1999,6,FALSE))</f>
        <v/>
      </c>
      <c r="BG38" s="599" t="str">
        <f ca="1">IF($BB38="","",VLOOKUP(BB38,Invoer!$F$15:$AU$1999,9,FALSE))</f>
        <v/>
      </c>
      <c r="BH38" s="599" t="str">
        <f ca="1">IF($BB38="","",VLOOKUP(BB38,Invoer!$F$15:$AU$1999,10,FALSE))</f>
        <v/>
      </c>
      <c r="BI38" s="599" t="str">
        <f ca="1">IF($BB38="","",VLOOKUP(BB38,Invoer!$F$15:$BB$1999,14,FALSE))</f>
        <v/>
      </c>
      <c r="BJ38" s="599" t="str">
        <f ca="1">IF($BB38="","",VLOOKUP(BB38,Invoer!$F$15:$AU$1999,11,FALSE))</f>
        <v/>
      </c>
      <c r="BK38" s="662" t="str">
        <f t="shared" ca="1" si="31"/>
        <v/>
      </c>
      <c r="BL38" s="662" t="str">
        <f t="shared" ca="1" si="32"/>
        <v/>
      </c>
      <c r="BM38" s="679" t="str">
        <f t="shared" ca="1" si="33"/>
        <v/>
      </c>
      <c r="BN38" s="662" t="str">
        <f t="shared" ca="1" si="7"/>
        <v/>
      </c>
      <c r="BO38" s="662" t="str">
        <f ca="1">IF($BB38="","",VLOOKUP(BB38,Invoer!$F$15:$AU$1999,15,FALSE))</f>
        <v/>
      </c>
      <c r="BP38" s="662" t="str">
        <f ca="1">IF($BB38="","",VLOOKUP(BB38,Invoer!$F$15:$AU$1999,24,FALSE))</f>
        <v/>
      </c>
      <c r="BQ38" s="662" t="str">
        <f ca="1">IF($BB38="","",VLOOKUP(BB38,Invoer!$F$15:$AU$1999,17,FALSE))</f>
        <v/>
      </c>
      <c r="BS38" s="73" t="e">
        <f t="shared" ca="1" si="39"/>
        <v>#VALUE!</v>
      </c>
      <c r="BT38" s="57" t="str">
        <f t="shared" ca="1" si="40"/>
        <v/>
      </c>
      <c r="BW38" s="61" t="e">
        <f ca="1">Invoer!DZ43</f>
        <v>#N/A</v>
      </c>
      <c r="BX38" s="599" t="str">
        <f t="shared" ca="1" si="8"/>
        <v/>
      </c>
      <c r="BY38" s="673" t="str">
        <f ca="1">IF($BX38="","",VLOOKUP(BX38,Invoer!$F$15:$AU$1999,2,FALSE))</f>
        <v/>
      </c>
      <c r="BZ38" s="599" t="str">
        <f t="shared" ca="1" si="9"/>
        <v/>
      </c>
      <c r="CA38" s="599" t="str">
        <f ca="1">IF($BX38="","",VLOOKUP(BX38,Invoer!$F$15:$AU$1999,5,FALSE))</f>
        <v/>
      </c>
      <c r="CB38" s="599" t="str">
        <f ca="1">IF($BX38="","",VLOOKUP(BX38,Invoer!$F$15:$AU$1999,6,FALSE))</f>
        <v/>
      </c>
      <c r="CC38" s="599" t="str">
        <f ca="1">IF($BX38="","",VLOOKUP(BX38,Invoer!$F$15:$AU$1999,9,FALSE))</f>
        <v/>
      </c>
      <c r="CD38" s="599" t="str">
        <f ca="1">IF($BX38="","",VLOOKUP(BX38,Invoer!$F$15:$AU$1999,10,FALSE))</f>
        <v/>
      </c>
      <c r="CE38" s="599" t="str">
        <f ca="1">IF($BX38="","",VLOOKUP(BX38,Invoer!$F$15:$AU$1999,11,FALSE))</f>
        <v/>
      </c>
      <c r="CF38" s="662" t="str">
        <f ca="1">IF($BX38="","",IF(ISERROR(BY38),0,VLOOKUP(BX38,Invoer!$F$15:$AU$1999,15,FALSE)))</f>
        <v/>
      </c>
      <c r="CG38" s="599" t="str">
        <f ca="1">IF($BX38="","",VLOOKUP(BX38,Invoer!$F$15:$AU$1999,19,FALSE))</f>
        <v/>
      </c>
      <c r="CH38" s="662" t="str">
        <f ca="1">IF($BX38="","",IF(ISERROR(BY38),0,VLOOKUP(BX38,Invoer!$F$15:$AU$1999,24,FALSE)))</f>
        <v/>
      </c>
      <c r="CI38" s="662" t="str">
        <f ca="1">IF($BX38="","",IF(ISERROR(BY38),0,VLOOKUP(BX38,Invoer!$F$15:$AU$1999,17,FALSE)))</f>
        <v/>
      </c>
      <c r="CJ38" s="680" t="str">
        <f t="shared" ca="1" si="34"/>
        <v/>
      </c>
      <c r="CK38" s="662" t="str">
        <f t="shared" ca="1" si="10"/>
        <v/>
      </c>
      <c r="CM38" s="56" t="str">
        <f t="shared" ca="1" si="41"/>
        <v/>
      </c>
      <c r="CQ38" s="411" t="e">
        <f ca="1">Invoer!EG43</f>
        <v>#N/A</v>
      </c>
      <c r="CR38" s="599" t="str">
        <f t="shared" ca="1" si="11"/>
        <v/>
      </c>
      <c r="CS38" s="673" t="str">
        <f ca="1">IF($CR38="","",VLOOKUP(CR38,Invoer!$F$15:$AU$1500,2,FALSE))</f>
        <v/>
      </c>
      <c r="CT38" s="599" t="str">
        <f t="shared" ca="1" si="12"/>
        <v/>
      </c>
      <c r="CU38" s="599" t="str">
        <f ca="1">IF($CR38="","",VLOOKUP(CR38,Invoer!$F$15:$AU$1500,3,FALSE))</f>
        <v/>
      </c>
      <c r="CV38" s="599" t="str">
        <f ca="1">IF($CR38="","",IF(CU38&lt;&gt;"Liq","",VLOOKUP(CR38,Invoer!$F$15:$AU$1500,4,FALSE)))</f>
        <v/>
      </c>
      <c r="CW38" s="599" t="str">
        <f ca="1">IF($CR38="","",VLOOKUP(CR38,Invoer!$F$15:$AU$1500,5,FALSE))</f>
        <v/>
      </c>
      <c r="CX38" s="599" t="str">
        <f ca="1">IF($CR38="","",VLOOKUP(CR38,Invoer!$F$15:$AU$1500,6,FALSE))</f>
        <v/>
      </c>
      <c r="CY38" s="599" t="str">
        <f ca="1">IF($CR38="","",VLOOKUP(CR38,Invoer!$F$15:$AU$1500,9,FALSE))</f>
        <v/>
      </c>
      <c r="CZ38" s="599" t="str">
        <f ca="1">IF($CR38="","",VLOOKUP(CR38,Invoer!$F$15:$AU$1500,10,FALSE))</f>
        <v/>
      </c>
      <c r="DA38" s="599" t="str">
        <f ca="1">IF($CR38="","",VLOOKUP(CR38,Invoer!$F$15:$AU$1500,11,FALSE))</f>
        <v/>
      </c>
      <c r="DB38" s="599" t="str">
        <f ca="1">IF($CR38="","",VLOOKUP(CR38,Invoer!$F$15:$BB$1500,14,FALSE))</f>
        <v/>
      </c>
      <c r="DC38" s="662" t="str">
        <f ca="1">IF($CR38="","",VLOOKUP(CR38,Invoer!$F$15:$AU$1500,15,FALSE))</f>
        <v/>
      </c>
      <c r="DD38" s="599" t="str">
        <f ca="1">IF($CR38="","",VLOOKUP(CR38,Invoer!$F$15:$AU$1500,19,FALSE))</f>
        <v/>
      </c>
      <c r="DE38" s="662" t="str">
        <f ca="1">IF($CR38="","",VLOOKUP(CR38,Invoer!$F$15:$AU$1500,20,FALSE))</f>
        <v/>
      </c>
      <c r="DF38" s="662" t="str">
        <f ca="1">IF($CR38="","",VLOOKUP(CR38,Invoer!$F$15:$AU$1500,23,FALSE))</f>
        <v/>
      </c>
      <c r="DG38" s="662" t="str">
        <f ca="1">IF($CR38="","",VLOOKUP(CR38,Invoer!$F$15:$AU$1500,17,FALSE))</f>
        <v/>
      </c>
      <c r="DH38" s="681" t="str">
        <f t="shared" ca="1" si="13"/>
        <v/>
      </c>
      <c r="DI38" s="662" t="str">
        <f t="shared" ca="1" si="42"/>
        <v/>
      </c>
      <c r="DJ38" s="190"/>
      <c r="DK38" s="411" t="str">
        <f t="shared" ca="1" si="14"/>
        <v/>
      </c>
      <c r="DO38" s="61" t="e">
        <f ca="1">IF($DN$4&lt;3,Invoer!EB43,Invoer!EA43)</f>
        <v>#N/A</v>
      </c>
      <c r="DP38" s="599" t="str">
        <f t="shared" ca="1" si="15"/>
        <v/>
      </c>
      <c r="DQ38" s="673" t="str">
        <f ca="1">IF($DP38="","",VLOOKUP(DP38,Invoer!$F$15:$AU$1999,2,FALSE))</f>
        <v/>
      </c>
      <c r="DR38" s="599" t="str">
        <f t="shared" ca="1" si="16"/>
        <v/>
      </c>
      <c r="DS38" s="599" t="str">
        <f ca="1">IF($DP38="","",VLOOKUP(DP38,Invoer!$F$15:$AU$1999,3,FALSE))</f>
        <v/>
      </c>
      <c r="DT38" s="599" t="str">
        <f ca="1">IF($DP38="","",IF(DS38&lt;&gt;"Liq","",VLOOKUP(DP38,Invoer!$F$15:$AU$1999,4,FALSE)))</f>
        <v/>
      </c>
      <c r="DU38" s="599" t="str">
        <f ca="1">IF($DP38="","",VLOOKUP(DP38,Invoer!$F$15:$AU$1999,5,FALSE))</f>
        <v/>
      </c>
      <c r="DV38" s="599" t="str">
        <f ca="1">IF($DP38="","",VLOOKUP(DP38,Invoer!$F$15:$AU$1999,6,FALSE))</f>
        <v/>
      </c>
      <c r="DW38" s="599" t="str">
        <f ca="1">IF($DP38="","",VLOOKUP(DP38,Invoer!$F$15:$AU$1999,9,FALSE))</f>
        <v/>
      </c>
      <c r="DX38" s="599" t="str">
        <f ca="1">IF($DP38="","",VLOOKUP(DP38,Invoer!$F$15:$AU$1999,10,FALSE))</f>
        <v/>
      </c>
      <c r="DY38" s="595" t="str">
        <f ca="1">IF($DP38="","",VLOOKUP(DP38,Invoer!$F$15:$AU$1999,11,FALSE))</f>
        <v/>
      </c>
      <c r="DZ38" s="662" t="str">
        <f ca="1">IF($DP38="","",IF($DN$4&gt;2,"",VLOOKUP(DP38,Invoer!CQ:CS,3,FALSE)))</f>
        <v/>
      </c>
      <c r="EA38" s="541" t="str">
        <f ca="1">IF($DP38="","",IF(ISERROR(DQ38),0,IF($DN$4&lt;3,"",VLOOKUP(DP38,Invoer!$F$15:$AU$1999,15,FALSE))))</f>
        <v/>
      </c>
      <c r="EB38" s="595" t="str">
        <f ca="1">IF($DP38="","",IF($DN$4&lt;3,"",VLOOKUP(DP38,Invoer!$F$15:$AU$1999,19,FALSE)))</f>
        <v/>
      </c>
      <c r="EC38" s="541" t="str">
        <f ca="1">IF($DP38="","",IF(ISERROR(DQ38),0,IF($DN$4&lt;3,"",VLOOKUP(DP38,Invoer!$F$15:$AU$1999,24,FALSE))))</f>
        <v/>
      </c>
      <c r="ED38" s="541" t="str">
        <f ca="1">IF($DP38="","",IF(ISERROR(DQ38),0,IF($DN$4&lt;3,"",VLOOKUP(DP38,Invoer!$F$15:$AU$1999,17,FALSE))))</f>
        <v/>
      </c>
      <c r="EH38" s="89" t="e">
        <f ca="1">Invoer!CP43</f>
        <v>#N/A</v>
      </c>
      <c r="EI38" s="599" t="str">
        <f t="shared" ca="1" si="17"/>
        <v/>
      </c>
      <c r="EJ38" s="673" t="str">
        <f ca="1">IF(EI38="","",VLOOKUP(EI38,Invoer!$F$15:$AU$1999,2,FALSE))</f>
        <v/>
      </c>
      <c r="EK38" s="599" t="str">
        <f t="shared" ca="1" si="18"/>
        <v/>
      </c>
      <c r="EL38" s="599" t="str">
        <f ca="1">IF($EI38="","",VLOOKUP(EI38,Invoer!$F$15:$AU$1999,3,FALSE))</f>
        <v/>
      </c>
      <c r="EM38" s="599" t="str">
        <f ca="1">IF($EI38="","",IF(EL38&lt;&gt;"Liq","",VLOOKUP(EI38,Invoer!$F$15:$AU$1999,4,FALSE)))</f>
        <v/>
      </c>
      <c r="EN38" s="599" t="str">
        <f ca="1">IF($EI38="","",VLOOKUP(EI38,Invoer!$F$15:$AU$1999,6,FALSE))</f>
        <v/>
      </c>
      <c r="EO38" s="599" t="str">
        <f ca="1">IF(EI38="","",VLOOKUP(EI38,Invoer!$F$15:$AU$1999,9,FALSE))</f>
        <v/>
      </c>
      <c r="EP38" s="599" t="str">
        <f ca="1">IF(EI38="","",VLOOKUP(EI38,Invoer!$F$15:$AU$1999,10,FALSE))</f>
        <v/>
      </c>
      <c r="EQ38" s="599" t="str">
        <f ca="1">IF(EI38="","",VLOOKUP(EI38,Invoer!$F$15:$AU$1999,11,FALSE))</f>
        <v/>
      </c>
      <c r="ER38" s="662" t="str">
        <f ca="1">IF(EI38="","",VLOOKUP(EI38,Invoer!CQ:CS,3,FALSE))</f>
        <v/>
      </c>
      <c r="ES38" s="662" t="str">
        <f t="shared" ca="1" si="19"/>
        <v/>
      </c>
      <c r="ET38" s="513" t="str">
        <f t="shared" ca="1" si="20"/>
        <v/>
      </c>
      <c r="EU38" s="112" t="str">
        <f t="shared" ca="1" si="21"/>
        <v/>
      </c>
      <c r="EV38" s="83" t="s">
        <v>160</v>
      </c>
      <c r="EW38" s="682" t="str">
        <f t="shared" ca="1" si="22"/>
        <v/>
      </c>
      <c r="EX38" s="662" t="str">
        <f t="shared" ca="1" si="23"/>
        <v/>
      </c>
      <c r="EY38"/>
      <c r="EZ38" s="56" t="e">
        <f t="shared" ca="1" si="35"/>
        <v>#VALUE!</v>
      </c>
      <c r="FA38" s="56" t="e">
        <f t="shared" ca="1" si="36"/>
        <v>#VALUE!</v>
      </c>
      <c r="FE38"/>
      <c r="FI38"/>
      <c r="FJ38"/>
    </row>
    <row r="39" spans="1:166" ht="12" customHeight="1" x14ac:dyDescent="0.2">
      <c r="A39"/>
      <c r="B39"/>
      <c r="C39"/>
      <c r="E39"/>
      <c r="F39" s="125"/>
      <c r="G39" s="89" t="e">
        <f ca="1">Invoer!DU44</f>
        <v>#N/A</v>
      </c>
      <c r="H39" s="599" t="str">
        <f t="shared" ca="1" si="43"/>
        <v/>
      </c>
      <c r="I39" s="673" t="str">
        <f ca="1">IF($H39="","",VLOOKUP(H39,Invoer!$F$15:$AU$1500,2,FALSE))</f>
        <v/>
      </c>
      <c r="J39" s="599" t="str">
        <f t="shared" ca="1" si="25"/>
        <v/>
      </c>
      <c r="K39" s="599" t="str">
        <f ca="1">IF($H39="","",VLOOKUP(H39,Invoer!$F$15:$AU$1500,3,FALSE))</f>
        <v/>
      </c>
      <c r="L39" s="599" t="str">
        <f ca="1">IF($H39="","",IF(K39&lt;&gt;"Liq","",VLOOKUP(H39,Invoer!$F$15:$AU$1500,4,FALSE)))</f>
        <v/>
      </c>
      <c r="M39" s="599" t="str">
        <f ca="1">IF($H39="","",VLOOKUP(H39,Invoer!$F$15:$AU$1500,5,FALSE))</f>
        <v/>
      </c>
      <c r="N39" s="599" t="str">
        <f ca="1">IF($H39="","",VLOOKUP(H39,Invoer!$F$15:$AU$1500,6,FALSE))</f>
        <v/>
      </c>
      <c r="O39" s="599" t="str">
        <f ca="1">IF($H39="","",VLOOKUP(H39,Invoer!$F$15:$AU$1500,9,FALSE))</f>
        <v/>
      </c>
      <c r="P39" s="599" t="str">
        <f ca="1">IF($H39="","",VLOOKUP(H39,Invoer!$F$15:$AU$1500,10,FALSE))</f>
        <v/>
      </c>
      <c r="Q39" s="599" t="str">
        <f ca="1">IF($H39="","",VLOOKUP(H39,Invoer!$F$15:$BB$1500,14,FALSE))</f>
        <v/>
      </c>
      <c r="R39" s="662" t="str">
        <f ca="1">IF($H39="","",IF(J39&gt;$K$8,"",VLOOKUP(H39,Invoer!$F$15:$AU$1500,15,FALSE)))</f>
        <v/>
      </c>
      <c r="S39" s="599" t="str">
        <f ca="1">IF($H39="","",VLOOKUP(H39,Invoer!$F$15:$AU$1500,19,FALSE))</f>
        <v/>
      </c>
      <c r="T39" s="662" t="str">
        <f ca="1">IF($H39="","",IF(J39&gt;$K$8,"",VLOOKUP(H39,Invoer!$F$15:$AU$1500,20,FALSE)))</f>
        <v/>
      </c>
      <c r="U39" s="662" t="str">
        <f ca="1">IF($H39="","",IF(J39&gt;$K$8,"",VLOOKUP(H39,Invoer!$F$15:$AU$1500,23,FALSE)))</f>
        <v/>
      </c>
      <c r="V39" s="662" t="str">
        <f ca="1">IF($H39="","",IF(J39&gt;$K$8,"",VLOOKUP(H39,Invoer!$F$15:$AU$1500,17,FALSE)))</f>
        <v/>
      </c>
      <c r="AC39" s="435" t="str">
        <f>IF($AC$7&lt;3,Invoer!DR44,IF($AC$7=3,Invoer!BT44,"x"))</f>
        <v>x</v>
      </c>
      <c r="AD39" s="599" t="str">
        <f t="shared" si="27"/>
        <v/>
      </c>
      <c r="AE39" s="673" t="str">
        <f>IF($AD39="","",VLOOKUP(AD39,Invoer!$F$15:$AU$1999,2,FALSE))</f>
        <v/>
      </c>
      <c r="AF39" s="599" t="str">
        <f t="shared" si="28"/>
        <v/>
      </c>
      <c r="AG39" s="599" t="str">
        <f>IF($AD39="","",VLOOKUP(AD39,Invoer!$F$15:$AU$1999,3,FALSE))</f>
        <v/>
      </c>
      <c r="AH39" s="599" t="str">
        <f>IF($AD39="","",IF(AG39&lt;&gt;"Liq","",VLOOKUP(AD39,Invoer!$F$15:$AU$1999,4,FALSE)))</f>
        <v/>
      </c>
      <c r="AI39" s="677" t="str">
        <f>IF($AD39="","",VLOOKUP(AD39,Invoer!$F$15:$AU$1999,5,FALSE))</f>
        <v/>
      </c>
      <c r="AJ39" s="599" t="str">
        <f>IF($AD39="","",VLOOKUP(AD39,Invoer!$F$15:$AU$1999,6,FALSE))</f>
        <v/>
      </c>
      <c r="AK39" s="599" t="str">
        <f>IF($AD39="","",VLOOKUP(AD39,Invoer!$F$15:$AU$1999,9,FALSE))</f>
        <v/>
      </c>
      <c r="AL39" s="599" t="str">
        <f>IF($AD39="","",VLOOKUP(AD39,Invoer!$F$15:$AU$1999,10,FALSE))</f>
        <v/>
      </c>
      <c r="AM39" s="599" t="str">
        <f>IF($AD39="","",VLOOKUP(AD39,Invoer!$F$15:$BB$1999,14,FALSE))</f>
        <v/>
      </c>
      <c r="AN39" s="599" t="str">
        <f>IF($AD39="","",VLOOKUP(AD39,Invoer!$F$15:$AU$1999,11,FALSE))</f>
        <v/>
      </c>
      <c r="AO39" s="662" t="str">
        <f>IF($AD39="","",VLOOKUP(AD39,Invoer!$F$15:$AU$1999,15,FALSE))</f>
        <v/>
      </c>
      <c r="AP39" s="599" t="str">
        <f>IF($AD39="","",VLOOKUP(AD39,Invoer!$F$15:$AU$1999,19,FALSE))</f>
        <v/>
      </c>
      <c r="AQ39" s="662" t="str">
        <f>IF($AD39="","",VLOOKUP(AD39,Invoer!$F$15:$AU$1999,24,FALSE))</f>
        <v/>
      </c>
      <c r="AR39" s="662" t="str">
        <f>IF($AD39="","",VLOOKUP(AD39,Invoer!$F$15:$AU$1999,17,FALSE))</f>
        <v/>
      </c>
      <c r="AS39" s="678" t="str">
        <f t="shared" si="38"/>
        <v/>
      </c>
      <c r="AT39" s="676" t="str">
        <f t="shared" si="5"/>
        <v/>
      </c>
      <c r="AU39" s="77" t="e">
        <f t="shared" si="6"/>
        <v>#VALUE!</v>
      </c>
      <c r="AW39" s="57"/>
      <c r="AX39" s="57"/>
      <c r="BA39" s="83" t="e">
        <f ca="1">Invoer!DW44</f>
        <v>#N/A</v>
      </c>
      <c r="BB39" s="599" t="str">
        <f t="shared" ca="1" si="29"/>
        <v/>
      </c>
      <c r="BC39" s="673" t="str">
        <f ca="1">IF($BB39="","",VLOOKUP(BB39,Invoer!$F$15:$AU$1999,2,FALSE))</f>
        <v/>
      </c>
      <c r="BD39" s="599" t="str">
        <f t="shared" ca="1" si="30"/>
        <v/>
      </c>
      <c r="BE39" s="599" t="str">
        <f ca="1">IF($BB39="","",VLOOKUP(BB39,Invoer!$F$15:$AU$1999,5,FALSE))</f>
        <v/>
      </c>
      <c r="BF39" s="599" t="str">
        <f ca="1">IF($BB39="","",VLOOKUP(BB39,Invoer!$F$15:$AU$1999,6,FALSE))</f>
        <v/>
      </c>
      <c r="BG39" s="599" t="str">
        <f ca="1">IF($BB39="","",VLOOKUP(BB39,Invoer!$F$15:$AU$1999,9,FALSE))</f>
        <v/>
      </c>
      <c r="BH39" s="599" t="str">
        <f ca="1">IF($BB39="","",VLOOKUP(BB39,Invoer!$F$15:$AU$1999,10,FALSE))</f>
        <v/>
      </c>
      <c r="BI39" s="599" t="str">
        <f ca="1">IF($BB39="","",VLOOKUP(BB39,Invoer!$F$15:$BB$1999,14,FALSE))</f>
        <v/>
      </c>
      <c r="BJ39" s="599" t="str">
        <f ca="1">IF($BB39="","",VLOOKUP(BB39,Invoer!$F$15:$AU$1999,11,FALSE))</f>
        <v/>
      </c>
      <c r="BK39" s="662" t="str">
        <f t="shared" ca="1" si="31"/>
        <v/>
      </c>
      <c r="BL39" s="662" t="str">
        <f t="shared" ca="1" si="32"/>
        <v/>
      </c>
      <c r="BM39" s="679" t="str">
        <f t="shared" ca="1" si="33"/>
        <v/>
      </c>
      <c r="BN39" s="662" t="str">
        <f t="shared" ca="1" si="7"/>
        <v/>
      </c>
      <c r="BO39" s="662" t="str">
        <f ca="1">IF($BB39="","",VLOOKUP(BB39,Invoer!$F$15:$AU$1999,15,FALSE))</f>
        <v/>
      </c>
      <c r="BP39" s="662" t="str">
        <f ca="1">IF($BB39="","",VLOOKUP(BB39,Invoer!$F$15:$AU$1999,24,FALSE))</f>
        <v/>
      </c>
      <c r="BQ39" s="662" t="str">
        <f ca="1">IF($BB39="","",VLOOKUP(BB39,Invoer!$F$15:$AU$1999,17,FALSE))</f>
        <v/>
      </c>
      <c r="BS39" s="73" t="e">
        <f t="shared" ca="1" si="39"/>
        <v>#VALUE!</v>
      </c>
      <c r="BT39" s="57" t="str">
        <f t="shared" ca="1" si="40"/>
        <v/>
      </c>
      <c r="BW39" s="61" t="e">
        <f ca="1">Invoer!DZ44</f>
        <v>#N/A</v>
      </c>
      <c r="BX39" s="599" t="str">
        <f t="shared" ca="1" si="8"/>
        <v/>
      </c>
      <c r="BY39" s="673" t="str">
        <f ca="1">IF($BX39="","",VLOOKUP(BX39,Invoer!$F$15:$AU$1999,2,FALSE))</f>
        <v/>
      </c>
      <c r="BZ39" s="599" t="str">
        <f t="shared" ca="1" si="9"/>
        <v/>
      </c>
      <c r="CA39" s="599" t="str">
        <f ca="1">IF($BX39="","",VLOOKUP(BX39,Invoer!$F$15:$AU$1999,5,FALSE))</f>
        <v/>
      </c>
      <c r="CB39" s="599" t="str">
        <f ca="1">IF($BX39="","",VLOOKUP(BX39,Invoer!$F$15:$AU$1999,6,FALSE))</f>
        <v/>
      </c>
      <c r="CC39" s="599" t="str">
        <f ca="1">IF($BX39="","",VLOOKUP(BX39,Invoer!$F$15:$AU$1999,9,FALSE))</f>
        <v/>
      </c>
      <c r="CD39" s="599" t="str">
        <f ca="1">IF($BX39="","",VLOOKUP(BX39,Invoer!$F$15:$AU$1999,10,FALSE))</f>
        <v/>
      </c>
      <c r="CE39" s="599" t="str">
        <f ca="1">IF($BX39="","",VLOOKUP(BX39,Invoer!$F$15:$AU$1999,11,FALSE))</f>
        <v/>
      </c>
      <c r="CF39" s="662" t="str">
        <f ca="1">IF($BX39="","",IF(ISERROR(BY39),0,VLOOKUP(BX39,Invoer!$F$15:$AU$1999,15,FALSE)))</f>
        <v/>
      </c>
      <c r="CG39" s="599" t="str">
        <f ca="1">IF($BX39="","",VLOOKUP(BX39,Invoer!$F$15:$AU$1999,19,FALSE))</f>
        <v/>
      </c>
      <c r="CH39" s="662" t="str">
        <f ca="1">IF($BX39="","",IF(ISERROR(BY39),0,VLOOKUP(BX39,Invoer!$F$15:$AU$1999,24,FALSE)))</f>
        <v/>
      </c>
      <c r="CI39" s="662" t="str">
        <f ca="1">IF($BX39="","",IF(ISERROR(BY39),0,VLOOKUP(BX39,Invoer!$F$15:$AU$1999,17,FALSE)))</f>
        <v/>
      </c>
      <c r="CJ39" s="680" t="str">
        <f t="shared" ca="1" si="34"/>
        <v/>
      </c>
      <c r="CK39" s="662" t="str">
        <f t="shared" ca="1" si="10"/>
        <v/>
      </c>
      <c r="CM39" s="56" t="str">
        <f t="shared" ca="1" si="41"/>
        <v/>
      </c>
      <c r="CQ39" s="411" t="e">
        <f ca="1">Invoer!EG44</f>
        <v>#N/A</v>
      </c>
      <c r="CR39" s="599" t="str">
        <f t="shared" ca="1" si="11"/>
        <v/>
      </c>
      <c r="CS39" s="673" t="str">
        <f ca="1">IF($CR39="","",VLOOKUP(CR39,Invoer!$F$15:$AU$1500,2,FALSE))</f>
        <v/>
      </c>
      <c r="CT39" s="599" t="str">
        <f t="shared" ca="1" si="12"/>
        <v/>
      </c>
      <c r="CU39" s="599" t="str">
        <f ca="1">IF($CR39="","",VLOOKUP(CR39,Invoer!$F$15:$AU$1500,3,FALSE))</f>
        <v/>
      </c>
      <c r="CV39" s="599" t="str">
        <f ca="1">IF($CR39="","",IF(CU39&lt;&gt;"Liq","",VLOOKUP(CR39,Invoer!$F$15:$AU$1500,4,FALSE)))</f>
        <v/>
      </c>
      <c r="CW39" s="599" t="str">
        <f ca="1">IF($CR39="","",VLOOKUP(CR39,Invoer!$F$15:$AU$1500,5,FALSE))</f>
        <v/>
      </c>
      <c r="CX39" s="599" t="str">
        <f ca="1">IF($CR39="","",VLOOKUP(CR39,Invoer!$F$15:$AU$1500,6,FALSE))</f>
        <v/>
      </c>
      <c r="CY39" s="599" t="str">
        <f ca="1">IF($CR39="","",VLOOKUP(CR39,Invoer!$F$15:$AU$1500,9,FALSE))</f>
        <v/>
      </c>
      <c r="CZ39" s="599" t="str">
        <f ca="1">IF($CR39="","",VLOOKUP(CR39,Invoer!$F$15:$AU$1500,10,FALSE))</f>
        <v/>
      </c>
      <c r="DA39" s="599" t="str">
        <f ca="1">IF($CR39="","",VLOOKUP(CR39,Invoer!$F$15:$AU$1500,11,FALSE))</f>
        <v/>
      </c>
      <c r="DB39" s="599" t="str">
        <f ca="1">IF($CR39="","",VLOOKUP(CR39,Invoer!$F$15:$BB$1500,14,FALSE))</f>
        <v/>
      </c>
      <c r="DC39" s="662" t="str">
        <f ca="1">IF($CR39="","",VLOOKUP(CR39,Invoer!$F$15:$AU$1500,15,FALSE))</f>
        <v/>
      </c>
      <c r="DD39" s="599" t="str">
        <f ca="1">IF($CR39="","",VLOOKUP(CR39,Invoer!$F$15:$AU$1500,19,FALSE))</f>
        <v/>
      </c>
      <c r="DE39" s="662" t="str">
        <f ca="1">IF($CR39="","",VLOOKUP(CR39,Invoer!$F$15:$AU$1500,20,FALSE))</f>
        <v/>
      </c>
      <c r="DF39" s="662" t="str">
        <f ca="1">IF($CR39="","",VLOOKUP(CR39,Invoer!$F$15:$AU$1500,23,FALSE))</f>
        <v/>
      </c>
      <c r="DG39" s="662" t="str">
        <f ca="1">IF($CR39="","",VLOOKUP(CR39,Invoer!$F$15:$AU$1500,17,FALSE))</f>
        <v/>
      </c>
      <c r="DH39" s="681" t="str">
        <f t="shared" ca="1" si="13"/>
        <v/>
      </c>
      <c r="DI39" s="662" t="str">
        <f t="shared" ca="1" si="42"/>
        <v/>
      </c>
      <c r="DJ39" s="190"/>
      <c r="DK39" s="411" t="str">
        <f t="shared" ca="1" si="14"/>
        <v/>
      </c>
      <c r="DO39" s="61" t="e">
        <f ca="1">IF($DN$4&lt;3,Invoer!EB44,Invoer!EA44)</f>
        <v>#N/A</v>
      </c>
      <c r="DP39" s="599" t="str">
        <f t="shared" ca="1" si="15"/>
        <v/>
      </c>
      <c r="DQ39" s="673" t="str">
        <f ca="1">IF($DP39="","",VLOOKUP(DP39,Invoer!$F$15:$AU$1999,2,FALSE))</f>
        <v/>
      </c>
      <c r="DR39" s="599" t="str">
        <f t="shared" ca="1" si="16"/>
        <v/>
      </c>
      <c r="DS39" s="599" t="str">
        <f ca="1">IF($DP39="","",VLOOKUP(DP39,Invoer!$F$15:$AU$1999,3,FALSE))</f>
        <v/>
      </c>
      <c r="DT39" s="599" t="str">
        <f ca="1">IF($DP39="","",IF(DS39&lt;&gt;"Liq","",VLOOKUP(DP39,Invoer!$F$15:$AU$1999,4,FALSE)))</f>
        <v/>
      </c>
      <c r="DU39" s="599" t="str">
        <f ca="1">IF($DP39="","",VLOOKUP(DP39,Invoer!$F$15:$AU$1999,5,FALSE))</f>
        <v/>
      </c>
      <c r="DV39" s="599" t="str">
        <f ca="1">IF($DP39="","",VLOOKUP(DP39,Invoer!$F$15:$AU$1999,6,FALSE))</f>
        <v/>
      </c>
      <c r="DW39" s="599" t="str">
        <f ca="1">IF($DP39="","",VLOOKUP(DP39,Invoer!$F$15:$AU$1999,9,FALSE))</f>
        <v/>
      </c>
      <c r="DX39" s="599" t="str">
        <f ca="1">IF($DP39="","",VLOOKUP(DP39,Invoer!$F$15:$AU$1999,10,FALSE))</f>
        <v/>
      </c>
      <c r="DY39" s="595" t="str">
        <f ca="1">IF($DP39="","",VLOOKUP(DP39,Invoer!$F$15:$AU$1999,11,FALSE))</f>
        <v/>
      </c>
      <c r="DZ39" s="662" t="str">
        <f ca="1">IF($DP39="","",IF($DN$4&gt;2,"",VLOOKUP(DP39,Invoer!CQ:CS,3,FALSE)))</f>
        <v/>
      </c>
      <c r="EA39" s="541" t="str">
        <f ca="1">IF($DP39="","",IF(ISERROR(DQ39),0,IF($DN$4&lt;3,"",VLOOKUP(DP39,Invoer!$F$15:$AU$1999,15,FALSE))))</f>
        <v/>
      </c>
      <c r="EB39" s="595" t="str">
        <f ca="1">IF($DP39="","",IF($DN$4&lt;3,"",VLOOKUP(DP39,Invoer!$F$15:$AU$1999,19,FALSE)))</f>
        <v/>
      </c>
      <c r="EC39" s="541" t="str">
        <f ca="1">IF($DP39="","",IF(ISERROR(DQ39),0,IF($DN$4&lt;3,"",VLOOKUP(DP39,Invoer!$F$15:$AU$1999,24,FALSE))))</f>
        <v/>
      </c>
      <c r="ED39" s="541" t="str">
        <f ca="1">IF($DP39="","",IF(ISERROR(DQ39),0,IF($DN$4&lt;3,"",VLOOKUP(DP39,Invoer!$F$15:$AU$1999,17,FALSE))))</f>
        <v/>
      </c>
      <c r="EH39" s="89" t="e">
        <f ca="1">Invoer!CP44</f>
        <v>#N/A</v>
      </c>
      <c r="EI39" s="599" t="str">
        <f t="shared" ca="1" si="17"/>
        <v/>
      </c>
      <c r="EJ39" s="673" t="str">
        <f ca="1">IF(EI39="","",VLOOKUP(EI39,Invoer!$F$15:$AU$1999,2,FALSE))</f>
        <v/>
      </c>
      <c r="EK39" s="599" t="str">
        <f t="shared" ca="1" si="18"/>
        <v/>
      </c>
      <c r="EL39" s="599" t="str">
        <f ca="1">IF($EI39="","",VLOOKUP(EI39,Invoer!$F$15:$AU$1999,3,FALSE))</f>
        <v/>
      </c>
      <c r="EM39" s="599" t="str">
        <f ca="1">IF($EI39="","",IF(EL39&lt;&gt;"Liq","",VLOOKUP(EI39,Invoer!$F$15:$AU$1999,4,FALSE)))</f>
        <v/>
      </c>
      <c r="EN39" s="599" t="str">
        <f ca="1">IF($EI39="","",VLOOKUP(EI39,Invoer!$F$15:$AU$1999,6,FALSE))</f>
        <v/>
      </c>
      <c r="EO39" s="599" t="str">
        <f ca="1">IF(EI39="","",VLOOKUP(EI39,Invoer!$F$15:$AU$1999,9,FALSE))</f>
        <v/>
      </c>
      <c r="EP39" s="599" t="str">
        <f ca="1">IF(EI39="","",VLOOKUP(EI39,Invoer!$F$15:$AU$1999,10,FALSE))</f>
        <v/>
      </c>
      <c r="EQ39" s="599" t="str">
        <f ca="1">IF(EI39="","",VLOOKUP(EI39,Invoer!$F$15:$AU$1999,11,FALSE))</f>
        <v/>
      </c>
      <c r="ER39" s="662" t="str">
        <f ca="1">IF(EI39="","",VLOOKUP(EI39,Invoer!CQ:CS,3,FALSE))</f>
        <v/>
      </c>
      <c r="ES39" s="662" t="str">
        <f t="shared" ca="1" si="19"/>
        <v/>
      </c>
      <c r="ET39" s="513" t="str">
        <f t="shared" ca="1" si="20"/>
        <v/>
      </c>
      <c r="EU39" s="112" t="str">
        <f t="shared" ca="1" si="21"/>
        <v/>
      </c>
      <c r="EV39" s="83" t="s">
        <v>160</v>
      </c>
      <c r="EW39" s="682" t="str">
        <f t="shared" ca="1" si="22"/>
        <v/>
      </c>
      <c r="EX39" s="662" t="str">
        <f t="shared" ca="1" si="23"/>
        <v/>
      </c>
      <c r="EY39"/>
      <c r="EZ39" s="56" t="e">
        <f t="shared" ca="1" si="35"/>
        <v>#VALUE!</v>
      </c>
      <c r="FA39" s="56" t="e">
        <f t="shared" ca="1" si="36"/>
        <v>#VALUE!</v>
      </c>
      <c r="FE39"/>
      <c r="FI39"/>
      <c r="FJ39"/>
    </row>
    <row r="40" spans="1:166" ht="12" customHeight="1" x14ac:dyDescent="0.2">
      <c r="A40"/>
      <c r="B40"/>
      <c r="C40"/>
      <c r="E40"/>
      <c r="F40" s="125"/>
      <c r="G40" s="89" t="e">
        <f ca="1">Invoer!DU45</f>
        <v>#N/A</v>
      </c>
      <c r="H40" s="599" t="str">
        <f t="shared" ca="1" si="43"/>
        <v/>
      </c>
      <c r="I40" s="673" t="str">
        <f ca="1">IF($H40="","",VLOOKUP(H40,Invoer!$F$15:$AU$1500,2,FALSE))</f>
        <v/>
      </c>
      <c r="J40" s="599" t="str">
        <f t="shared" ca="1" si="25"/>
        <v/>
      </c>
      <c r="K40" s="599" t="str">
        <f ca="1">IF($H40="","",VLOOKUP(H40,Invoer!$F$15:$AU$1500,3,FALSE))</f>
        <v/>
      </c>
      <c r="L40" s="599" t="str">
        <f ca="1">IF($H40="","",IF(K40&lt;&gt;"Liq","",VLOOKUP(H40,Invoer!$F$15:$AU$1500,4,FALSE)))</f>
        <v/>
      </c>
      <c r="M40" s="599" t="str">
        <f ca="1">IF($H40="","",VLOOKUP(H40,Invoer!$F$15:$AU$1500,5,FALSE))</f>
        <v/>
      </c>
      <c r="N40" s="599" t="str">
        <f ca="1">IF($H40="","",VLOOKUP(H40,Invoer!$F$15:$AU$1500,6,FALSE))</f>
        <v/>
      </c>
      <c r="O40" s="599" t="str">
        <f ca="1">IF($H40="","",VLOOKUP(H40,Invoer!$F$15:$AU$1500,9,FALSE))</f>
        <v/>
      </c>
      <c r="P40" s="599" t="str">
        <f ca="1">IF($H40="","",VLOOKUP(H40,Invoer!$F$15:$AU$1500,10,FALSE))</f>
        <v/>
      </c>
      <c r="Q40" s="599" t="str">
        <f ca="1">IF($H40="","",VLOOKUP(H40,Invoer!$F$15:$BB$1500,14,FALSE))</f>
        <v/>
      </c>
      <c r="R40" s="662" t="str">
        <f ca="1">IF($H40="","",IF(J40&gt;$K$8,"",VLOOKUP(H40,Invoer!$F$15:$AU$1500,15,FALSE)))</f>
        <v/>
      </c>
      <c r="S40" s="599" t="str">
        <f ca="1">IF($H40="","",VLOOKUP(H40,Invoer!$F$15:$AU$1500,19,FALSE))</f>
        <v/>
      </c>
      <c r="T40" s="662" t="str">
        <f ca="1">IF($H40="","",IF(J40&gt;$K$8,"",VLOOKUP(H40,Invoer!$F$15:$AU$1500,20,FALSE)))</f>
        <v/>
      </c>
      <c r="U40" s="662" t="str">
        <f ca="1">IF($H40="","",IF(J40&gt;$K$8,"",VLOOKUP(H40,Invoer!$F$15:$AU$1500,23,FALSE)))</f>
        <v/>
      </c>
      <c r="V40" s="662" t="str">
        <f ca="1">IF($H40="","",IF(J40&gt;$K$8,"",VLOOKUP(H40,Invoer!$F$15:$AU$1500,17,FALSE)))</f>
        <v/>
      </c>
      <c r="AC40" s="435" t="str">
        <f>IF($AC$7&lt;3,Invoer!DR45,IF($AC$7=3,Invoer!BT45,"x"))</f>
        <v>x</v>
      </c>
      <c r="AD40" s="599" t="str">
        <f t="shared" si="27"/>
        <v/>
      </c>
      <c r="AE40" s="673" t="str">
        <f>IF($AD40="","",VLOOKUP(AD40,Invoer!$F$15:$AU$1999,2,FALSE))</f>
        <v/>
      </c>
      <c r="AF40" s="599" t="str">
        <f t="shared" si="28"/>
        <v/>
      </c>
      <c r="AG40" s="599" t="str">
        <f>IF($AD40="","",VLOOKUP(AD40,Invoer!$F$15:$AU$1999,3,FALSE))</f>
        <v/>
      </c>
      <c r="AH40" s="599" t="str">
        <f>IF($AD40="","",IF(AG40&lt;&gt;"Liq","",VLOOKUP(AD40,Invoer!$F$15:$AU$1999,4,FALSE)))</f>
        <v/>
      </c>
      <c r="AI40" s="677" t="str">
        <f>IF($AD40="","",VLOOKUP(AD40,Invoer!$F$15:$AU$1999,5,FALSE))</f>
        <v/>
      </c>
      <c r="AJ40" s="599" t="str">
        <f>IF($AD40="","",VLOOKUP(AD40,Invoer!$F$15:$AU$1999,6,FALSE))</f>
        <v/>
      </c>
      <c r="AK40" s="599" t="str">
        <f>IF($AD40="","",VLOOKUP(AD40,Invoer!$F$15:$AU$1999,9,FALSE))</f>
        <v/>
      </c>
      <c r="AL40" s="599" t="str">
        <f>IF($AD40="","",VLOOKUP(AD40,Invoer!$F$15:$AU$1999,10,FALSE))</f>
        <v/>
      </c>
      <c r="AM40" s="599" t="str">
        <f>IF($AD40="","",VLOOKUP(AD40,Invoer!$F$15:$BB$1999,14,FALSE))</f>
        <v/>
      </c>
      <c r="AN40" s="599" t="str">
        <f>IF($AD40="","",VLOOKUP(AD40,Invoer!$F$15:$AU$1999,11,FALSE))</f>
        <v/>
      </c>
      <c r="AO40" s="662" t="str">
        <f>IF($AD40="","",VLOOKUP(AD40,Invoer!$F$15:$AU$1999,15,FALSE))</f>
        <v/>
      </c>
      <c r="AP40" s="599" t="str">
        <f>IF($AD40="","",VLOOKUP(AD40,Invoer!$F$15:$AU$1999,19,FALSE))</f>
        <v/>
      </c>
      <c r="AQ40" s="662" t="str">
        <f>IF($AD40="","",VLOOKUP(AD40,Invoer!$F$15:$AU$1999,24,FALSE))</f>
        <v/>
      </c>
      <c r="AR40" s="662" t="str">
        <f>IF($AD40="","",VLOOKUP(AD40,Invoer!$F$15:$AU$1999,17,FALSE))</f>
        <v/>
      </c>
      <c r="AS40" s="678" t="str">
        <f t="shared" si="38"/>
        <v/>
      </c>
      <c r="AT40" s="676" t="str">
        <f t="shared" si="5"/>
        <v/>
      </c>
      <c r="AU40" s="77" t="e">
        <f t="shared" si="6"/>
        <v>#VALUE!</v>
      </c>
      <c r="AW40" s="57"/>
      <c r="AX40" s="57"/>
      <c r="BA40" s="83" t="e">
        <f ca="1">Invoer!DW45</f>
        <v>#N/A</v>
      </c>
      <c r="BB40" s="599" t="str">
        <f t="shared" ca="1" si="29"/>
        <v/>
      </c>
      <c r="BC40" s="673" t="str">
        <f ca="1">IF($BB40="","",VLOOKUP(BB40,Invoer!$F$15:$AU$1999,2,FALSE))</f>
        <v/>
      </c>
      <c r="BD40" s="599" t="str">
        <f t="shared" ca="1" si="30"/>
        <v/>
      </c>
      <c r="BE40" s="599" t="str">
        <f ca="1">IF($BB40="","",VLOOKUP(BB40,Invoer!$F$15:$AU$1999,5,FALSE))</f>
        <v/>
      </c>
      <c r="BF40" s="599" t="str">
        <f ca="1">IF($BB40="","",VLOOKUP(BB40,Invoer!$F$15:$AU$1999,6,FALSE))</f>
        <v/>
      </c>
      <c r="BG40" s="599" t="str">
        <f ca="1">IF($BB40="","",VLOOKUP(BB40,Invoer!$F$15:$AU$1999,9,FALSE))</f>
        <v/>
      </c>
      <c r="BH40" s="599" t="str">
        <f ca="1">IF($BB40="","",VLOOKUP(BB40,Invoer!$F$15:$AU$1999,10,FALSE))</f>
        <v/>
      </c>
      <c r="BI40" s="599" t="str">
        <f ca="1">IF($BB40="","",VLOOKUP(BB40,Invoer!$F$15:$BB$1999,14,FALSE))</f>
        <v/>
      </c>
      <c r="BJ40" s="599" t="str">
        <f ca="1">IF($BB40="","",VLOOKUP(BB40,Invoer!$F$15:$AU$1999,11,FALSE))</f>
        <v/>
      </c>
      <c r="BK40" s="662" t="str">
        <f t="shared" ca="1" si="31"/>
        <v/>
      </c>
      <c r="BL40" s="662" t="str">
        <f t="shared" ca="1" si="32"/>
        <v/>
      </c>
      <c r="BM40" s="679" t="str">
        <f t="shared" ca="1" si="33"/>
        <v/>
      </c>
      <c r="BN40" s="662" t="str">
        <f t="shared" ca="1" si="7"/>
        <v/>
      </c>
      <c r="BO40" s="662" t="str">
        <f ca="1">IF($BB40="","",VLOOKUP(BB40,Invoer!$F$15:$AU$1999,15,FALSE))</f>
        <v/>
      </c>
      <c r="BP40" s="662" t="str">
        <f ca="1">IF($BB40="","",VLOOKUP(BB40,Invoer!$F$15:$AU$1999,24,FALSE))</f>
        <v/>
      </c>
      <c r="BQ40" s="662" t="str">
        <f ca="1">IF($BB40="","",VLOOKUP(BB40,Invoer!$F$15:$AU$1999,17,FALSE))</f>
        <v/>
      </c>
      <c r="BS40" s="73" t="e">
        <f t="shared" ca="1" si="39"/>
        <v>#VALUE!</v>
      </c>
      <c r="BT40" s="57" t="str">
        <f t="shared" ca="1" si="40"/>
        <v/>
      </c>
      <c r="BW40" s="61" t="e">
        <f ca="1">Invoer!DZ45</f>
        <v>#N/A</v>
      </c>
      <c r="BX40" s="599" t="str">
        <f t="shared" ca="1" si="8"/>
        <v/>
      </c>
      <c r="BY40" s="673" t="str">
        <f ca="1">IF($BX40="","",VLOOKUP(BX40,Invoer!$F$15:$AU$1999,2,FALSE))</f>
        <v/>
      </c>
      <c r="BZ40" s="599" t="str">
        <f t="shared" ca="1" si="9"/>
        <v/>
      </c>
      <c r="CA40" s="599" t="str">
        <f ca="1">IF($BX40="","",VLOOKUP(BX40,Invoer!$F$15:$AU$1999,5,FALSE))</f>
        <v/>
      </c>
      <c r="CB40" s="599" t="str">
        <f ca="1">IF($BX40="","",VLOOKUP(BX40,Invoer!$F$15:$AU$1999,6,FALSE))</f>
        <v/>
      </c>
      <c r="CC40" s="599" t="str">
        <f ca="1">IF($BX40="","",VLOOKUP(BX40,Invoer!$F$15:$AU$1999,9,FALSE))</f>
        <v/>
      </c>
      <c r="CD40" s="599" t="str">
        <f ca="1">IF($BX40="","",VLOOKUP(BX40,Invoer!$F$15:$AU$1999,10,FALSE))</f>
        <v/>
      </c>
      <c r="CE40" s="599" t="str">
        <f ca="1">IF($BX40="","",VLOOKUP(BX40,Invoer!$F$15:$AU$1999,11,FALSE))</f>
        <v/>
      </c>
      <c r="CF40" s="662" t="str">
        <f ca="1">IF($BX40="","",IF(ISERROR(BY40),0,VLOOKUP(BX40,Invoer!$F$15:$AU$1999,15,FALSE)))</f>
        <v/>
      </c>
      <c r="CG40" s="599" t="str">
        <f ca="1">IF($BX40="","",VLOOKUP(BX40,Invoer!$F$15:$AU$1999,19,FALSE))</f>
        <v/>
      </c>
      <c r="CH40" s="662" t="str">
        <f ca="1">IF($BX40="","",IF(ISERROR(BY40),0,VLOOKUP(BX40,Invoer!$F$15:$AU$1999,24,FALSE)))</f>
        <v/>
      </c>
      <c r="CI40" s="662" t="str">
        <f ca="1">IF($BX40="","",IF(ISERROR(BY40),0,VLOOKUP(BX40,Invoer!$F$15:$AU$1999,17,FALSE)))</f>
        <v/>
      </c>
      <c r="CJ40" s="680" t="str">
        <f t="shared" ca="1" si="34"/>
        <v/>
      </c>
      <c r="CK40" s="662" t="str">
        <f t="shared" ca="1" si="10"/>
        <v/>
      </c>
      <c r="CM40" s="56" t="str">
        <f t="shared" ca="1" si="41"/>
        <v/>
      </c>
      <c r="CQ40" s="411" t="e">
        <f ca="1">Invoer!EG45</f>
        <v>#N/A</v>
      </c>
      <c r="CR40" s="599" t="str">
        <f t="shared" ca="1" si="11"/>
        <v/>
      </c>
      <c r="CS40" s="673" t="str">
        <f ca="1">IF($CR40="","",VLOOKUP(CR40,Invoer!$F$15:$AU$1500,2,FALSE))</f>
        <v/>
      </c>
      <c r="CT40" s="599" t="str">
        <f t="shared" ca="1" si="12"/>
        <v/>
      </c>
      <c r="CU40" s="599" t="str">
        <f ca="1">IF($CR40="","",VLOOKUP(CR40,Invoer!$F$15:$AU$1500,3,FALSE))</f>
        <v/>
      </c>
      <c r="CV40" s="599" t="str">
        <f ca="1">IF($CR40="","",IF(CU40&lt;&gt;"Liq","",VLOOKUP(CR40,Invoer!$F$15:$AU$1500,4,FALSE)))</f>
        <v/>
      </c>
      <c r="CW40" s="599" t="str">
        <f ca="1">IF($CR40="","",VLOOKUP(CR40,Invoer!$F$15:$AU$1500,5,FALSE))</f>
        <v/>
      </c>
      <c r="CX40" s="599" t="str">
        <f ca="1">IF($CR40="","",VLOOKUP(CR40,Invoer!$F$15:$AU$1500,6,FALSE))</f>
        <v/>
      </c>
      <c r="CY40" s="599" t="str">
        <f ca="1">IF($CR40="","",VLOOKUP(CR40,Invoer!$F$15:$AU$1500,9,FALSE))</f>
        <v/>
      </c>
      <c r="CZ40" s="599" t="str">
        <f ca="1">IF($CR40="","",VLOOKUP(CR40,Invoer!$F$15:$AU$1500,10,FALSE))</f>
        <v/>
      </c>
      <c r="DA40" s="599" t="str">
        <f ca="1">IF($CR40="","",VLOOKUP(CR40,Invoer!$F$15:$AU$1500,11,FALSE))</f>
        <v/>
      </c>
      <c r="DB40" s="599" t="str">
        <f ca="1">IF($CR40="","",VLOOKUP(CR40,Invoer!$F$15:$BB$1500,14,FALSE))</f>
        <v/>
      </c>
      <c r="DC40" s="662" t="str">
        <f ca="1">IF($CR40="","",VLOOKUP(CR40,Invoer!$F$15:$AU$1500,15,FALSE))</f>
        <v/>
      </c>
      <c r="DD40" s="599" t="str">
        <f ca="1">IF($CR40="","",VLOOKUP(CR40,Invoer!$F$15:$AU$1500,19,FALSE))</f>
        <v/>
      </c>
      <c r="DE40" s="662" t="str">
        <f ca="1">IF($CR40="","",VLOOKUP(CR40,Invoer!$F$15:$AU$1500,20,FALSE))</f>
        <v/>
      </c>
      <c r="DF40" s="662" t="str">
        <f ca="1">IF($CR40="","",VLOOKUP(CR40,Invoer!$F$15:$AU$1500,23,FALSE))</f>
        <v/>
      </c>
      <c r="DG40" s="662" t="str">
        <f ca="1">IF($CR40="","",VLOOKUP(CR40,Invoer!$F$15:$AU$1500,17,FALSE))</f>
        <v/>
      </c>
      <c r="DH40" s="681" t="str">
        <f t="shared" ca="1" si="13"/>
        <v/>
      </c>
      <c r="DI40" s="662" t="str">
        <f t="shared" ca="1" si="42"/>
        <v/>
      </c>
      <c r="DJ40" s="190"/>
      <c r="DK40" s="411" t="str">
        <f t="shared" ca="1" si="14"/>
        <v/>
      </c>
      <c r="DO40" s="61" t="e">
        <f ca="1">IF($DN$4&lt;3,Invoer!EB45,Invoer!EA45)</f>
        <v>#N/A</v>
      </c>
      <c r="DP40" s="599" t="str">
        <f t="shared" ca="1" si="15"/>
        <v/>
      </c>
      <c r="DQ40" s="673" t="str">
        <f ca="1">IF($DP40="","",VLOOKUP(DP40,Invoer!$F$15:$AU$1999,2,FALSE))</f>
        <v/>
      </c>
      <c r="DR40" s="599" t="str">
        <f t="shared" ca="1" si="16"/>
        <v/>
      </c>
      <c r="DS40" s="599" t="str">
        <f ca="1">IF($DP40="","",VLOOKUP(DP40,Invoer!$F$15:$AU$1999,3,FALSE))</f>
        <v/>
      </c>
      <c r="DT40" s="599" t="str">
        <f ca="1">IF($DP40="","",IF(DS40&lt;&gt;"Liq","",VLOOKUP(DP40,Invoer!$F$15:$AU$1999,4,FALSE)))</f>
        <v/>
      </c>
      <c r="DU40" s="599" t="str">
        <f ca="1">IF($DP40="","",VLOOKUP(DP40,Invoer!$F$15:$AU$1999,5,FALSE))</f>
        <v/>
      </c>
      <c r="DV40" s="599" t="str">
        <f ca="1">IF($DP40="","",VLOOKUP(DP40,Invoer!$F$15:$AU$1999,6,FALSE))</f>
        <v/>
      </c>
      <c r="DW40" s="599" t="str">
        <f ca="1">IF($DP40="","",VLOOKUP(DP40,Invoer!$F$15:$AU$1999,9,FALSE))</f>
        <v/>
      </c>
      <c r="DX40" s="599" t="str">
        <f ca="1">IF($DP40="","",VLOOKUP(DP40,Invoer!$F$15:$AU$1999,10,FALSE))</f>
        <v/>
      </c>
      <c r="DY40" s="595" t="str">
        <f ca="1">IF($DP40="","",VLOOKUP(DP40,Invoer!$F$15:$AU$1999,11,FALSE))</f>
        <v/>
      </c>
      <c r="DZ40" s="662" t="str">
        <f ca="1">IF($DP40="","",IF($DN$4&gt;2,"",VLOOKUP(DP40,Invoer!CQ:CS,3,FALSE)))</f>
        <v/>
      </c>
      <c r="EA40" s="541" t="str">
        <f ca="1">IF($DP40="","",IF(ISERROR(DQ40),0,IF($DN$4&lt;3,"",VLOOKUP(DP40,Invoer!$F$15:$AU$1999,15,FALSE))))</f>
        <v/>
      </c>
      <c r="EB40" s="595" t="str">
        <f ca="1">IF($DP40="","",IF($DN$4&lt;3,"",VLOOKUP(DP40,Invoer!$F$15:$AU$1999,19,FALSE)))</f>
        <v/>
      </c>
      <c r="EC40" s="541" t="str">
        <f ca="1">IF($DP40="","",IF(ISERROR(DQ40),0,IF($DN$4&lt;3,"",VLOOKUP(DP40,Invoer!$F$15:$AU$1999,24,FALSE))))</f>
        <v/>
      </c>
      <c r="ED40" s="541" t="str">
        <f ca="1">IF($DP40="","",IF(ISERROR(DQ40),0,IF($DN$4&lt;3,"",VLOOKUP(DP40,Invoer!$F$15:$AU$1999,17,FALSE))))</f>
        <v/>
      </c>
      <c r="EH40" s="89" t="e">
        <f ca="1">Invoer!CP45</f>
        <v>#N/A</v>
      </c>
      <c r="EI40" s="599" t="str">
        <f t="shared" ca="1" si="17"/>
        <v/>
      </c>
      <c r="EJ40" s="673" t="str">
        <f ca="1">IF(EI40="","",VLOOKUP(EI40,Invoer!$F$15:$AU$1999,2,FALSE))</f>
        <v/>
      </c>
      <c r="EK40" s="599" t="str">
        <f t="shared" ca="1" si="18"/>
        <v/>
      </c>
      <c r="EL40" s="599" t="str">
        <f ca="1">IF($EI40="","",VLOOKUP(EI40,Invoer!$F$15:$AU$1999,3,FALSE))</f>
        <v/>
      </c>
      <c r="EM40" s="599" t="str">
        <f ca="1">IF($EI40="","",IF(EL40&lt;&gt;"Liq","",VLOOKUP(EI40,Invoer!$F$15:$AU$1999,4,FALSE)))</f>
        <v/>
      </c>
      <c r="EN40" s="599" t="str">
        <f ca="1">IF($EI40="","",VLOOKUP(EI40,Invoer!$F$15:$AU$1999,6,FALSE))</f>
        <v/>
      </c>
      <c r="EO40" s="599" t="str">
        <f ca="1">IF(EI40="","",VLOOKUP(EI40,Invoer!$F$15:$AU$1999,9,FALSE))</f>
        <v/>
      </c>
      <c r="EP40" s="599" t="str">
        <f ca="1">IF(EI40="","",VLOOKUP(EI40,Invoer!$F$15:$AU$1999,10,FALSE))</f>
        <v/>
      </c>
      <c r="EQ40" s="599" t="str">
        <f ca="1">IF(EI40="","",VLOOKUP(EI40,Invoer!$F$15:$AU$1999,11,FALSE))</f>
        <v/>
      </c>
      <c r="ER40" s="662" t="str">
        <f ca="1">IF(EI40="","",VLOOKUP(EI40,Invoer!CQ:CS,3,FALSE))</f>
        <v/>
      </c>
      <c r="ES40" s="662" t="str">
        <f t="shared" ca="1" si="19"/>
        <v/>
      </c>
      <c r="ET40" s="513" t="str">
        <f t="shared" ca="1" si="20"/>
        <v/>
      </c>
      <c r="EU40" s="112" t="str">
        <f t="shared" ca="1" si="21"/>
        <v/>
      </c>
      <c r="EV40" s="83" t="s">
        <v>160</v>
      </c>
      <c r="EW40" s="682" t="str">
        <f t="shared" ca="1" si="22"/>
        <v/>
      </c>
      <c r="EX40" s="662" t="str">
        <f t="shared" ca="1" si="23"/>
        <v/>
      </c>
      <c r="EY40"/>
      <c r="EZ40" s="56" t="e">
        <f t="shared" ca="1" si="35"/>
        <v>#VALUE!</v>
      </c>
      <c r="FA40" s="56" t="e">
        <f t="shared" ca="1" si="36"/>
        <v>#VALUE!</v>
      </c>
      <c r="FE40"/>
      <c r="FI40"/>
      <c r="FJ40"/>
    </row>
    <row r="41" spans="1:166" ht="12" customHeight="1" x14ac:dyDescent="0.2">
      <c r="A41"/>
      <c r="B41"/>
      <c r="C41"/>
      <c r="E41"/>
      <c r="F41" s="125"/>
      <c r="G41" s="89" t="e">
        <f ca="1">Invoer!DU46</f>
        <v>#N/A</v>
      </c>
      <c r="H41" s="599" t="str">
        <f t="shared" ca="1" si="43"/>
        <v/>
      </c>
      <c r="I41" s="673" t="str">
        <f ca="1">IF($H41="","",VLOOKUP(H41,Invoer!$F$15:$AU$1500,2,FALSE))</f>
        <v/>
      </c>
      <c r="J41" s="599" t="str">
        <f t="shared" ca="1" si="25"/>
        <v/>
      </c>
      <c r="K41" s="599" t="str">
        <f ca="1">IF($H41="","",VLOOKUP(H41,Invoer!$F$15:$AU$1500,3,FALSE))</f>
        <v/>
      </c>
      <c r="L41" s="599" t="str">
        <f ca="1">IF($H41="","",IF(K41&lt;&gt;"Liq","",VLOOKUP(H41,Invoer!$F$15:$AU$1500,4,FALSE)))</f>
        <v/>
      </c>
      <c r="M41" s="599" t="str">
        <f ca="1">IF($H41="","",VLOOKUP(H41,Invoer!$F$15:$AU$1500,5,FALSE))</f>
        <v/>
      </c>
      <c r="N41" s="599" t="str">
        <f ca="1">IF($H41="","",VLOOKUP(H41,Invoer!$F$15:$AU$1500,6,FALSE))</f>
        <v/>
      </c>
      <c r="O41" s="599" t="str">
        <f ca="1">IF($H41="","",VLOOKUP(H41,Invoer!$F$15:$AU$1500,9,FALSE))</f>
        <v/>
      </c>
      <c r="P41" s="599" t="str">
        <f ca="1">IF($H41="","",VLOOKUP(H41,Invoer!$F$15:$AU$1500,10,FALSE))</f>
        <v/>
      </c>
      <c r="Q41" s="599" t="str">
        <f ca="1">IF($H41="","",VLOOKUP(H41,Invoer!$F$15:$BB$1500,14,FALSE))</f>
        <v/>
      </c>
      <c r="R41" s="662" t="str">
        <f ca="1">IF($H41="","",IF(J41&gt;$K$8,"",VLOOKUP(H41,Invoer!$F$15:$AU$1500,15,FALSE)))</f>
        <v/>
      </c>
      <c r="S41" s="599" t="str">
        <f ca="1">IF($H41="","",VLOOKUP(H41,Invoer!$F$15:$AU$1500,19,FALSE))</f>
        <v/>
      </c>
      <c r="T41" s="662" t="str">
        <f ca="1">IF($H41="","",IF(J41&gt;$K$8,"",VLOOKUP(H41,Invoer!$F$15:$AU$1500,20,FALSE)))</f>
        <v/>
      </c>
      <c r="U41" s="662" t="str">
        <f ca="1">IF($H41="","",IF(J41&gt;$K$8,"",VLOOKUP(H41,Invoer!$F$15:$AU$1500,23,FALSE)))</f>
        <v/>
      </c>
      <c r="V41" s="662" t="str">
        <f ca="1">IF($H41="","",IF(J41&gt;$K$8,"",VLOOKUP(H41,Invoer!$F$15:$AU$1500,17,FALSE)))</f>
        <v/>
      </c>
      <c r="AC41" s="435" t="str">
        <f>IF($AC$7&lt;3,Invoer!DR46,IF($AC$7=3,Invoer!BT46,"x"))</f>
        <v>x</v>
      </c>
      <c r="AD41" s="599" t="str">
        <f t="shared" si="27"/>
        <v/>
      </c>
      <c r="AE41" s="673" t="str">
        <f>IF($AD41="","",VLOOKUP(AD41,Invoer!$F$15:$AU$1999,2,FALSE))</f>
        <v/>
      </c>
      <c r="AF41" s="599" t="str">
        <f t="shared" si="28"/>
        <v/>
      </c>
      <c r="AG41" s="599" t="str">
        <f>IF($AD41="","",VLOOKUP(AD41,Invoer!$F$15:$AU$1999,3,FALSE))</f>
        <v/>
      </c>
      <c r="AH41" s="599" t="str">
        <f>IF($AD41="","",IF(AG41&lt;&gt;"Liq","",VLOOKUP(AD41,Invoer!$F$15:$AU$1999,4,FALSE)))</f>
        <v/>
      </c>
      <c r="AI41" s="677" t="str">
        <f>IF($AD41="","",VLOOKUP(AD41,Invoer!$F$15:$AU$1999,5,FALSE))</f>
        <v/>
      </c>
      <c r="AJ41" s="599" t="str">
        <f>IF($AD41="","",VLOOKUP(AD41,Invoer!$F$15:$AU$1999,6,FALSE))</f>
        <v/>
      </c>
      <c r="AK41" s="599" t="str">
        <f>IF($AD41="","",VLOOKUP(AD41,Invoer!$F$15:$AU$1999,9,FALSE))</f>
        <v/>
      </c>
      <c r="AL41" s="599" t="str">
        <f>IF($AD41="","",VLOOKUP(AD41,Invoer!$F$15:$AU$1999,10,FALSE))</f>
        <v/>
      </c>
      <c r="AM41" s="599" t="str">
        <f>IF($AD41="","",VLOOKUP(AD41,Invoer!$F$15:$BB$1999,14,FALSE))</f>
        <v/>
      </c>
      <c r="AN41" s="599" t="str">
        <f>IF($AD41="","",VLOOKUP(AD41,Invoer!$F$15:$AU$1999,11,FALSE))</f>
        <v/>
      </c>
      <c r="AO41" s="662" t="str">
        <f>IF($AD41="","",VLOOKUP(AD41,Invoer!$F$15:$AU$1999,15,FALSE))</f>
        <v/>
      </c>
      <c r="AP41" s="599" t="str">
        <f>IF($AD41="","",VLOOKUP(AD41,Invoer!$F$15:$AU$1999,19,FALSE))</f>
        <v/>
      </c>
      <c r="AQ41" s="662" t="str">
        <f>IF($AD41="","",VLOOKUP(AD41,Invoer!$F$15:$AU$1999,24,FALSE))</f>
        <v/>
      </c>
      <c r="AR41" s="662" t="str">
        <f>IF($AD41="","",VLOOKUP(AD41,Invoer!$F$15:$AU$1999,17,FALSE))</f>
        <v/>
      </c>
      <c r="AS41" s="678" t="str">
        <f t="shared" si="38"/>
        <v/>
      </c>
      <c r="AT41" s="676" t="str">
        <f t="shared" si="5"/>
        <v/>
      </c>
      <c r="AU41" s="77" t="e">
        <f t="shared" si="6"/>
        <v>#VALUE!</v>
      </c>
      <c r="AW41" s="57"/>
      <c r="AX41" s="57"/>
      <c r="BA41" s="83" t="e">
        <f ca="1">Invoer!DW46</f>
        <v>#N/A</v>
      </c>
      <c r="BB41" s="599" t="str">
        <f t="shared" ca="1" si="29"/>
        <v/>
      </c>
      <c r="BC41" s="673" t="str">
        <f ca="1">IF($BB41="","",VLOOKUP(BB41,Invoer!$F$15:$AU$1999,2,FALSE))</f>
        <v/>
      </c>
      <c r="BD41" s="599" t="str">
        <f t="shared" ca="1" si="30"/>
        <v/>
      </c>
      <c r="BE41" s="599" t="str">
        <f ca="1">IF($BB41="","",VLOOKUP(BB41,Invoer!$F$15:$AU$1999,5,FALSE))</f>
        <v/>
      </c>
      <c r="BF41" s="599" t="str">
        <f ca="1">IF($BB41="","",VLOOKUP(BB41,Invoer!$F$15:$AU$1999,6,FALSE))</f>
        <v/>
      </c>
      <c r="BG41" s="599" t="str">
        <f ca="1">IF($BB41="","",VLOOKUP(BB41,Invoer!$F$15:$AU$1999,9,FALSE))</f>
        <v/>
      </c>
      <c r="BH41" s="599" t="str">
        <f ca="1">IF($BB41="","",VLOOKUP(BB41,Invoer!$F$15:$AU$1999,10,FALSE))</f>
        <v/>
      </c>
      <c r="BI41" s="599" t="str">
        <f ca="1">IF($BB41="","",VLOOKUP(BB41,Invoer!$F$15:$BB$1999,14,FALSE))</f>
        <v/>
      </c>
      <c r="BJ41" s="599" t="str">
        <f ca="1">IF($BB41="","",VLOOKUP(BB41,Invoer!$F$15:$AU$1999,11,FALSE))</f>
        <v/>
      </c>
      <c r="BK41" s="662" t="str">
        <f t="shared" ca="1" si="31"/>
        <v/>
      </c>
      <c r="BL41" s="662" t="str">
        <f t="shared" ca="1" si="32"/>
        <v/>
      </c>
      <c r="BM41" s="679" t="str">
        <f t="shared" ca="1" si="33"/>
        <v/>
      </c>
      <c r="BN41" s="662" t="str">
        <f t="shared" ca="1" si="7"/>
        <v/>
      </c>
      <c r="BO41" s="662" t="str">
        <f ca="1">IF($BB41="","",VLOOKUP(BB41,Invoer!$F$15:$AU$1999,15,FALSE))</f>
        <v/>
      </c>
      <c r="BP41" s="662" t="str">
        <f ca="1">IF($BB41="","",VLOOKUP(BB41,Invoer!$F$15:$AU$1999,24,FALSE))</f>
        <v/>
      </c>
      <c r="BQ41" s="662" t="str">
        <f ca="1">IF($BB41="","",VLOOKUP(BB41,Invoer!$F$15:$AU$1999,17,FALSE))</f>
        <v/>
      </c>
      <c r="BS41" s="73" t="e">
        <f t="shared" ca="1" si="39"/>
        <v>#VALUE!</v>
      </c>
      <c r="BT41" s="57" t="str">
        <f t="shared" ca="1" si="40"/>
        <v/>
      </c>
      <c r="BW41" s="61" t="e">
        <f ca="1">Invoer!DZ46</f>
        <v>#N/A</v>
      </c>
      <c r="BX41" s="599" t="str">
        <f t="shared" ca="1" si="8"/>
        <v/>
      </c>
      <c r="BY41" s="673" t="str">
        <f ca="1">IF($BX41="","",VLOOKUP(BX41,Invoer!$F$15:$AU$1999,2,FALSE))</f>
        <v/>
      </c>
      <c r="BZ41" s="599" t="str">
        <f t="shared" ca="1" si="9"/>
        <v/>
      </c>
      <c r="CA41" s="599" t="str">
        <f ca="1">IF($BX41="","",VLOOKUP(BX41,Invoer!$F$15:$AU$1999,5,FALSE))</f>
        <v/>
      </c>
      <c r="CB41" s="599" t="str">
        <f ca="1">IF($BX41="","",VLOOKUP(BX41,Invoer!$F$15:$AU$1999,6,FALSE))</f>
        <v/>
      </c>
      <c r="CC41" s="599" t="str">
        <f ca="1">IF($BX41="","",VLOOKUP(BX41,Invoer!$F$15:$AU$1999,9,FALSE))</f>
        <v/>
      </c>
      <c r="CD41" s="599" t="str">
        <f ca="1">IF($BX41="","",VLOOKUP(BX41,Invoer!$F$15:$AU$1999,10,FALSE))</f>
        <v/>
      </c>
      <c r="CE41" s="599" t="str">
        <f ca="1">IF($BX41="","",VLOOKUP(BX41,Invoer!$F$15:$AU$1999,11,FALSE))</f>
        <v/>
      </c>
      <c r="CF41" s="662" t="str">
        <f ca="1">IF($BX41="","",IF(ISERROR(BY41),0,VLOOKUP(BX41,Invoer!$F$15:$AU$1999,15,FALSE)))</f>
        <v/>
      </c>
      <c r="CG41" s="599" t="str">
        <f ca="1">IF($BX41="","",VLOOKUP(BX41,Invoer!$F$15:$AU$1999,19,FALSE))</f>
        <v/>
      </c>
      <c r="CH41" s="662" t="str">
        <f ca="1">IF($BX41="","",IF(ISERROR(BY41),0,VLOOKUP(BX41,Invoer!$F$15:$AU$1999,24,FALSE)))</f>
        <v/>
      </c>
      <c r="CI41" s="662" t="str">
        <f ca="1">IF($BX41="","",IF(ISERROR(BY41),0,VLOOKUP(BX41,Invoer!$F$15:$AU$1999,17,FALSE)))</f>
        <v/>
      </c>
      <c r="CJ41" s="680" t="str">
        <f t="shared" ca="1" si="34"/>
        <v/>
      </c>
      <c r="CK41" s="662" t="str">
        <f t="shared" ca="1" si="10"/>
        <v/>
      </c>
      <c r="CM41" s="56" t="str">
        <f t="shared" ca="1" si="41"/>
        <v/>
      </c>
      <c r="CQ41" s="411" t="e">
        <f ca="1">Invoer!EG46</f>
        <v>#N/A</v>
      </c>
      <c r="CR41" s="599" t="str">
        <f t="shared" ca="1" si="11"/>
        <v/>
      </c>
      <c r="CS41" s="673" t="str">
        <f ca="1">IF($CR41="","",VLOOKUP(CR41,Invoer!$F$15:$AU$1500,2,FALSE))</f>
        <v/>
      </c>
      <c r="CT41" s="599" t="str">
        <f t="shared" ca="1" si="12"/>
        <v/>
      </c>
      <c r="CU41" s="599" t="str">
        <f ca="1">IF($CR41="","",VLOOKUP(CR41,Invoer!$F$15:$AU$1500,3,FALSE))</f>
        <v/>
      </c>
      <c r="CV41" s="599" t="str">
        <f ca="1">IF($CR41="","",IF(CU41&lt;&gt;"Liq","",VLOOKUP(CR41,Invoer!$F$15:$AU$1500,4,FALSE)))</f>
        <v/>
      </c>
      <c r="CW41" s="599" t="str">
        <f ca="1">IF($CR41="","",VLOOKUP(CR41,Invoer!$F$15:$AU$1500,5,FALSE))</f>
        <v/>
      </c>
      <c r="CX41" s="599" t="str">
        <f ca="1">IF($CR41="","",VLOOKUP(CR41,Invoer!$F$15:$AU$1500,6,FALSE))</f>
        <v/>
      </c>
      <c r="CY41" s="599" t="str">
        <f ca="1">IF($CR41="","",VLOOKUP(CR41,Invoer!$F$15:$AU$1500,9,FALSE))</f>
        <v/>
      </c>
      <c r="CZ41" s="599" t="str">
        <f ca="1">IF($CR41="","",VLOOKUP(CR41,Invoer!$F$15:$AU$1500,10,FALSE))</f>
        <v/>
      </c>
      <c r="DA41" s="599" t="str">
        <f ca="1">IF($CR41="","",VLOOKUP(CR41,Invoer!$F$15:$AU$1500,11,FALSE))</f>
        <v/>
      </c>
      <c r="DB41" s="599" t="str">
        <f ca="1">IF($CR41="","",VLOOKUP(CR41,Invoer!$F$15:$BB$1500,14,FALSE))</f>
        <v/>
      </c>
      <c r="DC41" s="662" t="str">
        <f ca="1">IF($CR41="","",VLOOKUP(CR41,Invoer!$F$15:$AU$1500,15,FALSE))</f>
        <v/>
      </c>
      <c r="DD41" s="599" t="str">
        <f ca="1">IF($CR41="","",VLOOKUP(CR41,Invoer!$F$15:$AU$1500,19,FALSE))</f>
        <v/>
      </c>
      <c r="DE41" s="662" t="str">
        <f ca="1">IF($CR41="","",VLOOKUP(CR41,Invoer!$F$15:$AU$1500,20,FALSE))</f>
        <v/>
      </c>
      <c r="DF41" s="662" t="str">
        <f ca="1">IF($CR41="","",VLOOKUP(CR41,Invoer!$F$15:$AU$1500,23,FALSE))</f>
        <v/>
      </c>
      <c r="DG41" s="662" t="str">
        <f ca="1">IF($CR41="","",VLOOKUP(CR41,Invoer!$F$15:$AU$1500,17,FALSE))</f>
        <v/>
      </c>
      <c r="DH41" s="681" t="str">
        <f t="shared" ca="1" si="13"/>
        <v/>
      </c>
      <c r="DI41" s="662" t="str">
        <f t="shared" ca="1" si="42"/>
        <v/>
      </c>
      <c r="DJ41" s="190"/>
      <c r="DK41" s="411" t="str">
        <f t="shared" ca="1" si="14"/>
        <v/>
      </c>
      <c r="DO41" s="61" t="e">
        <f ca="1">IF($DN$4&lt;3,Invoer!EB46,Invoer!EA46)</f>
        <v>#N/A</v>
      </c>
      <c r="DP41" s="599" t="str">
        <f t="shared" ca="1" si="15"/>
        <v/>
      </c>
      <c r="DQ41" s="673" t="str">
        <f ca="1">IF($DP41="","",VLOOKUP(DP41,Invoer!$F$15:$AU$1999,2,FALSE))</f>
        <v/>
      </c>
      <c r="DR41" s="599" t="str">
        <f t="shared" ca="1" si="16"/>
        <v/>
      </c>
      <c r="DS41" s="599" t="str">
        <f ca="1">IF($DP41="","",VLOOKUP(DP41,Invoer!$F$15:$AU$1999,3,FALSE))</f>
        <v/>
      </c>
      <c r="DT41" s="599" t="str">
        <f ca="1">IF($DP41="","",IF(DS41&lt;&gt;"Liq","",VLOOKUP(DP41,Invoer!$F$15:$AU$1999,4,FALSE)))</f>
        <v/>
      </c>
      <c r="DU41" s="599" t="str">
        <f ca="1">IF($DP41="","",VLOOKUP(DP41,Invoer!$F$15:$AU$1999,5,FALSE))</f>
        <v/>
      </c>
      <c r="DV41" s="599" t="str">
        <f ca="1">IF($DP41="","",VLOOKUP(DP41,Invoer!$F$15:$AU$1999,6,FALSE))</f>
        <v/>
      </c>
      <c r="DW41" s="599" t="str">
        <f ca="1">IF($DP41="","",VLOOKUP(DP41,Invoer!$F$15:$AU$1999,9,FALSE))</f>
        <v/>
      </c>
      <c r="DX41" s="599" t="str">
        <f ca="1">IF($DP41="","",VLOOKUP(DP41,Invoer!$F$15:$AU$1999,10,FALSE))</f>
        <v/>
      </c>
      <c r="DY41" s="595" t="str">
        <f ca="1">IF($DP41="","",VLOOKUP(DP41,Invoer!$F$15:$AU$1999,11,FALSE))</f>
        <v/>
      </c>
      <c r="DZ41" s="662" t="str">
        <f ca="1">IF($DP41="","",IF($DN$4&gt;2,"",VLOOKUP(DP41,Invoer!CQ:CS,3,FALSE)))</f>
        <v/>
      </c>
      <c r="EA41" s="541" t="str">
        <f ca="1">IF($DP41="","",IF(ISERROR(DQ41),0,IF($DN$4&lt;3,"",VLOOKUP(DP41,Invoer!$F$15:$AU$1999,15,FALSE))))</f>
        <v/>
      </c>
      <c r="EB41" s="595" t="str">
        <f ca="1">IF($DP41="","",IF($DN$4&lt;3,"",VLOOKUP(DP41,Invoer!$F$15:$AU$1999,19,FALSE)))</f>
        <v/>
      </c>
      <c r="EC41" s="541" t="str">
        <f ca="1">IF($DP41="","",IF(ISERROR(DQ41),0,IF($DN$4&lt;3,"",VLOOKUP(DP41,Invoer!$F$15:$AU$1999,24,FALSE))))</f>
        <v/>
      </c>
      <c r="ED41" s="541" t="str">
        <f ca="1">IF($DP41="","",IF(ISERROR(DQ41),0,IF($DN$4&lt;3,"",VLOOKUP(DP41,Invoer!$F$15:$AU$1999,17,FALSE))))</f>
        <v/>
      </c>
      <c r="EH41" s="89" t="e">
        <f ca="1">Invoer!CP46</f>
        <v>#N/A</v>
      </c>
      <c r="EI41" s="599" t="str">
        <f t="shared" ca="1" si="17"/>
        <v/>
      </c>
      <c r="EJ41" s="673" t="str">
        <f ca="1">IF(EI41="","",VLOOKUP(EI41,Invoer!$F$15:$AU$1999,2,FALSE))</f>
        <v/>
      </c>
      <c r="EK41" s="599" t="str">
        <f t="shared" ca="1" si="18"/>
        <v/>
      </c>
      <c r="EL41" s="599" t="str">
        <f ca="1">IF($EI41="","",VLOOKUP(EI41,Invoer!$F$15:$AU$1999,3,FALSE))</f>
        <v/>
      </c>
      <c r="EM41" s="599" t="str">
        <f ca="1">IF($EI41="","",IF(EL41&lt;&gt;"Liq","",VLOOKUP(EI41,Invoer!$F$15:$AU$1999,4,FALSE)))</f>
        <v/>
      </c>
      <c r="EN41" s="599" t="str">
        <f ca="1">IF($EI41="","",VLOOKUP(EI41,Invoer!$F$15:$AU$1999,6,FALSE))</f>
        <v/>
      </c>
      <c r="EO41" s="599" t="str">
        <f ca="1">IF(EI41="","",VLOOKUP(EI41,Invoer!$F$15:$AU$1999,9,FALSE))</f>
        <v/>
      </c>
      <c r="EP41" s="599" t="str">
        <f ca="1">IF(EI41="","",VLOOKUP(EI41,Invoer!$F$15:$AU$1999,10,FALSE))</f>
        <v/>
      </c>
      <c r="EQ41" s="599" t="str">
        <f ca="1">IF(EI41="","",VLOOKUP(EI41,Invoer!$F$15:$AU$1999,11,FALSE))</f>
        <v/>
      </c>
      <c r="ER41" s="662" t="str">
        <f ca="1">IF(EI41="","",VLOOKUP(EI41,Invoer!CQ:CS,3,FALSE))</f>
        <v/>
      </c>
      <c r="ES41" s="662" t="str">
        <f t="shared" ca="1" si="19"/>
        <v/>
      </c>
      <c r="ET41" s="513" t="str">
        <f t="shared" ca="1" si="20"/>
        <v/>
      </c>
      <c r="EU41" s="112" t="str">
        <f t="shared" ca="1" si="21"/>
        <v/>
      </c>
      <c r="EV41" s="83" t="s">
        <v>160</v>
      </c>
      <c r="EW41" s="682" t="str">
        <f t="shared" ca="1" si="22"/>
        <v/>
      </c>
      <c r="EX41" s="662" t="str">
        <f t="shared" ca="1" si="23"/>
        <v/>
      </c>
      <c r="EY41"/>
      <c r="EZ41" s="56" t="e">
        <f t="shared" ca="1" si="35"/>
        <v>#VALUE!</v>
      </c>
      <c r="FA41" s="56" t="e">
        <f t="shared" ca="1" si="36"/>
        <v>#VALUE!</v>
      </c>
      <c r="FE41"/>
      <c r="FI41"/>
      <c r="FJ41"/>
    </row>
    <row r="42" spans="1:166" ht="12" customHeight="1" x14ac:dyDescent="0.2">
      <c r="A42"/>
      <c r="B42"/>
      <c r="C42"/>
      <c r="E42"/>
      <c r="F42" s="125"/>
      <c r="G42" s="89" t="e">
        <f ca="1">Invoer!DU47</f>
        <v>#N/A</v>
      </c>
      <c r="H42" s="599" t="str">
        <f t="shared" ca="1" si="43"/>
        <v/>
      </c>
      <c r="I42" s="673" t="str">
        <f ca="1">IF($H42="","",VLOOKUP(H42,Invoer!$F$15:$AU$1500,2,FALSE))</f>
        <v/>
      </c>
      <c r="J42" s="599" t="str">
        <f t="shared" ca="1" si="25"/>
        <v/>
      </c>
      <c r="K42" s="599" t="str">
        <f ca="1">IF($H42="","",VLOOKUP(H42,Invoer!$F$15:$AU$1500,3,FALSE))</f>
        <v/>
      </c>
      <c r="L42" s="599" t="str">
        <f ca="1">IF($H42="","",IF(K42&lt;&gt;"Liq","",VLOOKUP(H42,Invoer!$F$15:$AU$1500,4,FALSE)))</f>
        <v/>
      </c>
      <c r="M42" s="599" t="str">
        <f ca="1">IF($H42="","",VLOOKUP(H42,Invoer!$F$15:$AU$1500,5,FALSE))</f>
        <v/>
      </c>
      <c r="N42" s="599" t="str">
        <f ca="1">IF($H42="","",VLOOKUP(H42,Invoer!$F$15:$AU$1500,6,FALSE))</f>
        <v/>
      </c>
      <c r="O42" s="599" t="str">
        <f ca="1">IF($H42="","",VLOOKUP(H42,Invoer!$F$15:$AU$1500,9,FALSE))</f>
        <v/>
      </c>
      <c r="P42" s="599" t="str">
        <f ca="1">IF($H42="","",VLOOKUP(H42,Invoer!$F$15:$AU$1500,10,FALSE))</f>
        <v/>
      </c>
      <c r="Q42" s="599" t="str">
        <f ca="1">IF($H42="","",VLOOKUP(H42,Invoer!$F$15:$BB$1500,14,FALSE))</f>
        <v/>
      </c>
      <c r="R42" s="662" t="str">
        <f ca="1">IF($H42="","",IF(J42&gt;$K$8,"",VLOOKUP(H42,Invoer!$F$15:$AU$1500,15,FALSE)))</f>
        <v/>
      </c>
      <c r="S42" s="599" t="str">
        <f ca="1">IF($H42="","",VLOOKUP(H42,Invoer!$F$15:$AU$1500,19,FALSE))</f>
        <v/>
      </c>
      <c r="T42" s="662" t="str">
        <f ca="1">IF($H42="","",IF(J42&gt;$K$8,"",VLOOKUP(H42,Invoer!$F$15:$AU$1500,20,FALSE)))</f>
        <v/>
      </c>
      <c r="U42" s="662" t="str">
        <f ca="1">IF($H42="","",IF(J42&gt;$K$8,"",VLOOKUP(H42,Invoer!$F$15:$AU$1500,23,FALSE)))</f>
        <v/>
      </c>
      <c r="V42" s="662" t="str">
        <f ca="1">IF($H42="","",IF(J42&gt;$K$8,"",VLOOKUP(H42,Invoer!$F$15:$AU$1500,17,FALSE)))</f>
        <v/>
      </c>
      <c r="AC42" s="435" t="str">
        <f>IF($AC$7&lt;3,Invoer!DR47,IF($AC$7=3,Invoer!BT47,"x"))</f>
        <v>x</v>
      </c>
      <c r="AD42" s="599" t="str">
        <f t="shared" si="27"/>
        <v/>
      </c>
      <c r="AE42" s="673" t="str">
        <f>IF($AD42="","",VLOOKUP(AD42,Invoer!$F$15:$AU$1999,2,FALSE))</f>
        <v/>
      </c>
      <c r="AF42" s="599" t="str">
        <f t="shared" si="28"/>
        <v/>
      </c>
      <c r="AG42" s="599" t="str">
        <f>IF($AD42="","",VLOOKUP(AD42,Invoer!$F$15:$AU$1999,3,FALSE))</f>
        <v/>
      </c>
      <c r="AH42" s="599" t="str">
        <f>IF($AD42="","",IF(AG42&lt;&gt;"Liq","",VLOOKUP(AD42,Invoer!$F$15:$AU$1999,4,FALSE)))</f>
        <v/>
      </c>
      <c r="AI42" s="677" t="str">
        <f>IF($AD42="","",VLOOKUP(AD42,Invoer!$F$15:$AU$1999,5,FALSE))</f>
        <v/>
      </c>
      <c r="AJ42" s="599" t="str">
        <f>IF($AD42="","",VLOOKUP(AD42,Invoer!$F$15:$AU$1999,6,FALSE))</f>
        <v/>
      </c>
      <c r="AK42" s="599" t="str">
        <f>IF($AD42="","",VLOOKUP(AD42,Invoer!$F$15:$AU$1999,9,FALSE))</f>
        <v/>
      </c>
      <c r="AL42" s="599" t="str">
        <f>IF($AD42="","",VLOOKUP(AD42,Invoer!$F$15:$AU$1999,10,FALSE))</f>
        <v/>
      </c>
      <c r="AM42" s="599" t="str">
        <f>IF($AD42="","",VLOOKUP(AD42,Invoer!$F$15:$BB$1999,14,FALSE))</f>
        <v/>
      </c>
      <c r="AN42" s="599" t="str">
        <f>IF($AD42="","",VLOOKUP(AD42,Invoer!$F$15:$AU$1999,11,FALSE))</f>
        <v/>
      </c>
      <c r="AO42" s="662" t="str">
        <f>IF($AD42="","",VLOOKUP(AD42,Invoer!$F$15:$AU$1999,15,FALSE))</f>
        <v/>
      </c>
      <c r="AP42" s="599" t="str">
        <f>IF($AD42="","",VLOOKUP(AD42,Invoer!$F$15:$AU$1999,19,FALSE))</f>
        <v/>
      </c>
      <c r="AQ42" s="662" t="str">
        <f>IF($AD42="","",VLOOKUP(AD42,Invoer!$F$15:$AU$1999,24,FALSE))</f>
        <v/>
      </c>
      <c r="AR42" s="662" t="str">
        <f>IF($AD42="","",VLOOKUP(AD42,Invoer!$F$15:$AU$1999,17,FALSE))</f>
        <v/>
      </c>
      <c r="AS42" s="678" t="str">
        <f t="shared" si="38"/>
        <v/>
      </c>
      <c r="AT42" s="676" t="str">
        <f t="shared" si="5"/>
        <v/>
      </c>
      <c r="AU42" s="77" t="e">
        <f t="shared" si="6"/>
        <v>#VALUE!</v>
      </c>
      <c r="AW42" s="57"/>
      <c r="AX42" s="57"/>
      <c r="BA42" s="83" t="e">
        <f ca="1">Invoer!DW47</f>
        <v>#N/A</v>
      </c>
      <c r="BB42" s="599" t="str">
        <f t="shared" ca="1" si="29"/>
        <v/>
      </c>
      <c r="BC42" s="673" t="str">
        <f ca="1">IF($BB42="","",VLOOKUP(BB42,Invoer!$F$15:$AU$1999,2,FALSE))</f>
        <v/>
      </c>
      <c r="BD42" s="599" t="str">
        <f t="shared" ca="1" si="30"/>
        <v/>
      </c>
      <c r="BE42" s="599" t="str">
        <f ca="1">IF($BB42="","",VLOOKUP(BB42,Invoer!$F$15:$AU$1999,5,FALSE))</f>
        <v/>
      </c>
      <c r="BF42" s="599" t="str">
        <f ca="1">IF($BB42="","",VLOOKUP(BB42,Invoer!$F$15:$AU$1999,6,FALSE))</f>
        <v/>
      </c>
      <c r="BG42" s="599" t="str">
        <f ca="1">IF($BB42="","",VLOOKUP(BB42,Invoer!$F$15:$AU$1999,9,FALSE))</f>
        <v/>
      </c>
      <c r="BH42" s="599" t="str">
        <f ca="1">IF($BB42="","",VLOOKUP(BB42,Invoer!$F$15:$AU$1999,10,FALSE))</f>
        <v/>
      </c>
      <c r="BI42" s="599" t="str">
        <f ca="1">IF($BB42="","",VLOOKUP(BB42,Invoer!$F$15:$BB$1999,14,FALSE))</f>
        <v/>
      </c>
      <c r="BJ42" s="599" t="str">
        <f ca="1">IF($BB42="","",VLOOKUP(BB42,Invoer!$F$15:$AU$1999,11,FALSE))</f>
        <v/>
      </c>
      <c r="BK42" s="662" t="str">
        <f t="shared" ca="1" si="31"/>
        <v/>
      </c>
      <c r="BL42" s="662" t="str">
        <f t="shared" ca="1" si="32"/>
        <v/>
      </c>
      <c r="BM42" s="679" t="str">
        <f t="shared" ca="1" si="33"/>
        <v/>
      </c>
      <c r="BN42" s="662" t="str">
        <f t="shared" ca="1" si="7"/>
        <v/>
      </c>
      <c r="BO42" s="662" t="str">
        <f ca="1">IF($BB42="","",VLOOKUP(BB42,Invoer!$F$15:$AU$1999,15,FALSE))</f>
        <v/>
      </c>
      <c r="BP42" s="662" t="str">
        <f ca="1">IF($BB42="","",VLOOKUP(BB42,Invoer!$F$15:$AU$1999,24,FALSE))</f>
        <v/>
      </c>
      <c r="BQ42" s="662" t="str">
        <f ca="1">IF($BB42="","",VLOOKUP(BB42,Invoer!$F$15:$AU$1999,17,FALSE))</f>
        <v/>
      </c>
      <c r="BS42" s="73" t="e">
        <f t="shared" ca="1" si="39"/>
        <v>#VALUE!</v>
      </c>
      <c r="BT42" s="57" t="str">
        <f t="shared" ca="1" si="40"/>
        <v/>
      </c>
      <c r="BW42" s="61" t="e">
        <f ca="1">Invoer!DZ47</f>
        <v>#N/A</v>
      </c>
      <c r="BX42" s="599" t="str">
        <f t="shared" ca="1" si="8"/>
        <v/>
      </c>
      <c r="BY42" s="673" t="str">
        <f ca="1">IF($BX42="","",VLOOKUP(BX42,Invoer!$F$15:$AU$1999,2,FALSE))</f>
        <v/>
      </c>
      <c r="BZ42" s="599" t="str">
        <f t="shared" ca="1" si="9"/>
        <v/>
      </c>
      <c r="CA42" s="599" t="str">
        <f ca="1">IF($BX42="","",VLOOKUP(BX42,Invoer!$F$15:$AU$1999,5,FALSE))</f>
        <v/>
      </c>
      <c r="CB42" s="599" t="str">
        <f ca="1">IF($BX42="","",VLOOKUP(BX42,Invoer!$F$15:$AU$1999,6,FALSE))</f>
        <v/>
      </c>
      <c r="CC42" s="599" t="str">
        <f ca="1">IF($BX42="","",VLOOKUP(BX42,Invoer!$F$15:$AU$1999,9,FALSE))</f>
        <v/>
      </c>
      <c r="CD42" s="599" t="str">
        <f ca="1">IF($BX42="","",VLOOKUP(BX42,Invoer!$F$15:$AU$1999,10,FALSE))</f>
        <v/>
      </c>
      <c r="CE42" s="599" t="str">
        <f ca="1">IF($BX42="","",VLOOKUP(BX42,Invoer!$F$15:$AU$1999,11,FALSE))</f>
        <v/>
      </c>
      <c r="CF42" s="662" t="str">
        <f ca="1">IF($BX42="","",IF(ISERROR(BY42),0,VLOOKUP(BX42,Invoer!$F$15:$AU$1999,15,FALSE)))</f>
        <v/>
      </c>
      <c r="CG42" s="599" t="str">
        <f ca="1">IF($BX42="","",VLOOKUP(BX42,Invoer!$F$15:$AU$1999,19,FALSE))</f>
        <v/>
      </c>
      <c r="CH42" s="662" t="str">
        <f ca="1">IF($BX42="","",IF(ISERROR(BY42),0,VLOOKUP(BX42,Invoer!$F$15:$AU$1999,24,FALSE)))</f>
        <v/>
      </c>
      <c r="CI42" s="662" t="str">
        <f ca="1">IF($BX42="","",IF(ISERROR(BY42),0,VLOOKUP(BX42,Invoer!$F$15:$AU$1999,17,FALSE)))</f>
        <v/>
      </c>
      <c r="CJ42" s="680" t="str">
        <f t="shared" ca="1" si="34"/>
        <v/>
      </c>
      <c r="CK42" s="662" t="str">
        <f t="shared" ca="1" si="10"/>
        <v/>
      </c>
      <c r="CM42" s="56" t="str">
        <f t="shared" ca="1" si="41"/>
        <v/>
      </c>
      <c r="CQ42" s="411" t="e">
        <f ca="1">Invoer!EG47</f>
        <v>#N/A</v>
      </c>
      <c r="CR42" s="599" t="str">
        <f t="shared" ca="1" si="11"/>
        <v/>
      </c>
      <c r="CS42" s="673" t="str">
        <f ca="1">IF($CR42="","",VLOOKUP(CR42,Invoer!$F$15:$AU$1500,2,FALSE))</f>
        <v/>
      </c>
      <c r="CT42" s="599" t="str">
        <f t="shared" ca="1" si="12"/>
        <v/>
      </c>
      <c r="CU42" s="599" t="str">
        <f ca="1">IF($CR42="","",VLOOKUP(CR42,Invoer!$F$15:$AU$1500,3,FALSE))</f>
        <v/>
      </c>
      <c r="CV42" s="599" t="str">
        <f ca="1">IF($CR42="","",IF(CU42&lt;&gt;"Liq","",VLOOKUP(CR42,Invoer!$F$15:$AU$1500,4,FALSE)))</f>
        <v/>
      </c>
      <c r="CW42" s="599" t="str">
        <f ca="1">IF($CR42="","",VLOOKUP(CR42,Invoer!$F$15:$AU$1500,5,FALSE))</f>
        <v/>
      </c>
      <c r="CX42" s="599" t="str">
        <f ca="1">IF($CR42="","",VLOOKUP(CR42,Invoer!$F$15:$AU$1500,6,FALSE))</f>
        <v/>
      </c>
      <c r="CY42" s="599" t="str">
        <f ca="1">IF($CR42="","",VLOOKUP(CR42,Invoer!$F$15:$AU$1500,9,FALSE))</f>
        <v/>
      </c>
      <c r="CZ42" s="599" t="str">
        <f ca="1">IF($CR42="","",VLOOKUP(CR42,Invoer!$F$15:$AU$1500,10,FALSE))</f>
        <v/>
      </c>
      <c r="DA42" s="599" t="str">
        <f ca="1">IF($CR42="","",VLOOKUP(CR42,Invoer!$F$15:$AU$1500,11,FALSE))</f>
        <v/>
      </c>
      <c r="DB42" s="599" t="str">
        <f ca="1">IF($CR42="","",VLOOKUP(CR42,Invoer!$F$15:$BB$1500,14,FALSE))</f>
        <v/>
      </c>
      <c r="DC42" s="662" t="str">
        <f ca="1">IF($CR42="","",VLOOKUP(CR42,Invoer!$F$15:$AU$1500,15,FALSE))</f>
        <v/>
      </c>
      <c r="DD42" s="599" t="str">
        <f ca="1">IF($CR42="","",VLOOKUP(CR42,Invoer!$F$15:$AU$1500,19,FALSE))</f>
        <v/>
      </c>
      <c r="DE42" s="662" t="str">
        <f ca="1">IF($CR42="","",VLOOKUP(CR42,Invoer!$F$15:$AU$1500,20,FALSE))</f>
        <v/>
      </c>
      <c r="DF42" s="662" t="str">
        <f ca="1">IF($CR42="","",VLOOKUP(CR42,Invoer!$F$15:$AU$1500,23,FALSE))</f>
        <v/>
      </c>
      <c r="DG42" s="662" t="str">
        <f ca="1">IF($CR42="","",VLOOKUP(CR42,Invoer!$F$15:$AU$1500,17,FALSE))</f>
        <v/>
      </c>
      <c r="DH42" s="681" t="str">
        <f t="shared" ca="1" si="13"/>
        <v/>
      </c>
      <c r="DI42" s="662" t="str">
        <f t="shared" ca="1" si="42"/>
        <v/>
      </c>
      <c r="DJ42" s="190"/>
      <c r="DK42" s="411" t="str">
        <f t="shared" ca="1" si="14"/>
        <v/>
      </c>
      <c r="DO42" s="61" t="e">
        <f ca="1">IF($DN$4&lt;3,Invoer!EB47,Invoer!EA47)</f>
        <v>#N/A</v>
      </c>
      <c r="DP42" s="599" t="str">
        <f t="shared" ca="1" si="15"/>
        <v/>
      </c>
      <c r="DQ42" s="673" t="str">
        <f ca="1">IF($DP42="","",VLOOKUP(DP42,Invoer!$F$15:$AU$1999,2,FALSE))</f>
        <v/>
      </c>
      <c r="DR42" s="599" t="str">
        <f t="shared" ca="1" si="16"/>
        <v/>
      </c>
      <c r="DS42" s="599" t="str">
        <f ca="1">IF($DP42="","",VLOOKUP(DP42,Invoer!$F$15:$AU$1999,3,FALSE))</f>
        <v/>
      </c>
      <c r="DT42" s="599" t="str">
        <f ca="1">IF($DP42="","",IF(DS42&lt;&gt;"Liq","",VLOOKUP(DP42,Invoer!$F$15:$AU$1999,4,FALSE)))</f>
        <v/>
      </c>
      <c r="DU42" s="599" t="str">
        <f ca="1">IF($DP42="","",VLOOKUP(DP42,Invoer!$F$15:$AU$1999,5,FALSE))</f>
        <v/>
      </c>
      <c r="DV42" s="599" t="str">
        <f ca="1">IF($DP42="","",VLOOKUP(DP42,Invoer!$F$15:$AU$1999,6,FALSE))</f>
        <v/>
      </c>
      <c r="DW42" s="599" t="str">
        <f ca="1">IF($DP42="","",VLOOKUP(DP42,Invoer!$F$15:$AU$1999,9,FALSE))</f>
        <v/>
      </c>
      <c r="DX42" s="599" t="str">
        <f ca="1">IF($DP42="","",VLOOKUP(DP42,Invoer!$F$15:$AU$1999,10,FALSE))</f>
        <v/>
      </c>
      <c r="DY42" s="595" t="str">
        <f ca="1">IF($DP42="","",VLOOKUP(DP42,Invoer!$F$15:$AU$1999,11,FALSE))</f>
        <v/>
      </c>
      <c r="DZ42" s="662" t="str">
        <f ca="1">IF($DP42="","",IF($DN$4&gt;2,"",VLOOKUP(DP42,Invoer!CQ:CS,3,FALSE)))</f>
        <v/>
      </c>
      <c r="EA42" s="541" t="str">
        <f ca="1">IF($DP42="","",IF(ISERROR(DQ42),0,IF($DN$4&lt;3,"",VLOOKUP(DP42,Invoer!$F$15:$AU$1999,15,FALSE))))</f>
        <v/>
      </c>
      <c r="EB42" s="595" t="str">
        <f ca="1">IF($DP42="","",IF($DN$4&lt;3,"",VLOOKUP(DP42,Invoer!$F$15:$AU$1999,19,FALSE)))</f>
        <v/>
      </c>
      <c r="EC42" s="541" t="str">
        <f ca="1">IF($DP42="","",IF(ISERROR(DQ42),0,IF($DN$4&lt;3,"",VLOOKUP(DP42,Invoer!$F$15:$AU$1999,24,FALSE))))</f>
        <v/>
      </c>
      <c r="ED42" s="541" t="str">
        <f ca="1">IF($DP42="","",IF(ISERROR(DQ42),0,IF($DN$4&lt;3,"",VLOOKUP(DP42,Invoer!$F$15:$AU$1999,17,FALSE))))</f>
        <v/>
      </c>
      <c r="EH42" s="89" t="e">
        <f ca="1">Invoer!CP47</f>
        <v>#N/A</v>
      </c>
      <c r="EI42" s="599" t="str">
        <f t="shared" ca="1" si="17"/>
        <v/>
      </c>
      <c r="EJ42" s="673" t="str">
        <f ca="1">IF(EI42="","",VLOOKUP(EI42,Invoer!$F$15:$AU$1999,2,FALSE))</f>
        <v/>
      </c>
      <c r="EK42" s="599" t="str">
        <f t="shared" ca="1" si="18"/>
        <v/>
      </c>
      <c r="EL42" s="599" t="str">
        <f ca="1">IF($EI42="","",VLOOKUP(EI42,Invoer!$F$15:$AU$1999,3,FALSE))</f>
        <v/>
      </c>
      <c r="EM42" s="599" t="str">
        <f ca="1">IF($EI42="","",IF(EL42&lt;&gt;"Liq","",VLOOKUP(EI42,Invoer!$F$15:$AU$1999,4,FALSE)))</f>
        <v/>
      </c>
      <c r="EN42" s="599" t="str">
        <f ca="1">IF($EI42="","",VLOOKUP(EI42,Invoer!$F$15:$AU$1999,6,FALSE))</f>
        <v/>
      </c>
      <c r="EO42" s="599" t="str">
        <f ca="1">IF(EI42="","",VLOOKUP(EI42,Invoer!$F$15:$AU$1999,9,FALSE))</f>
        <v/>
      </c>
      <c r="EP42" s="599" t="str">
        <f ca="1">IF(EI42="","",VLOOKUP(EI42,Invoer!$F$15:$AU$1999,10,FALSE))</f>
        <v/>
      </c>
      <c r="EQ42" s="599" t="str">
        <f ca="1">IF(EI42="","",VLOOKUP(EI42,Invoer!$F$15:$AU$1999,11,FALSE))</f>
        <v/>
      </c>
      <c r="ER42" s="662" t="str">
        <f ca="1">IF(EI42="","",VLOOKUP(EI42,Invoer!CQ:CS,3,FALSE))</f>
        <v/>
      </c>
      <c r="ES42" s="662" t="str">
        <f t="shared" ca="1" si="19"/>
        <v/>
      </c>
      <c r="ET42" s="513" t="str">
        <f t="shared" ca="1" si="20"/>
        <v/>
      </c>
      <c r="EU42" s="112" t="str">
        <f t="shared" ca="1" si="21"/>
        <v/>
      </c>
      <c r="EV42" s="83" t="s">
        <v>160</v>
      </c>
      <c r="EW42" s="682" t="str">
        <f t="shared" ca="1" si="22"/>
        <v/>
      </c>
      <c r="EX42" s="662" t="str">
        <f t="shared" ca="1" si="23"/>
        <v/>
      </c>
      <c r="EY42"/>
      <c r="EZ42" s="56" t="e">
        <f t="shared" ca="1" si="35"/>
        <v>#VALUE!</v>
      </c>
      <c r="FA42" s="56" t="e">
        <f t="shared" ca="1" si="36"/>
        <v>#VALUE!</v>
      </c>
      <c r="FE42"/>
      <c r="FI42"/>
      <c r="FJ42"/>
    </row>
    <row r="43" spans="1:166" ht="12" customHeight="1" x14ac:dyDescent="0.2">
      <c r="A43"/>
      <c r="B43"/>
      <c r="C43"/>
      <c r="E43"/>
      <c r="F43" s="125"/>
      <c r="G43" s="89" t="e">
        <f ca="1">Invoer!DU48</f>
        <v>#N/A</v>
      </c>
      <c r="H43" s="599" t="str">
        <f t="shared" ca="1" si="43"/>
        <v/>
      </c>
      <c r="I43" s="673" t="str">
        <f ca="1">IF($H43="","",VLOOKUP(H43,Invoer!$F$15:$AU$1500,2,FALSE))</f>
        <v/>
      </c>
      <c r="J43" s="599" t="str">
        <f t="shared" ca="1" si="25"/>
        <v/>
      </c>
      <c r="K43" s="599" t="str">
        <f ca="1">IF($H43="","",VLOOKUP(H43,Invoer!$F$15:$AU$1500,3,FALSE))</f>
        <v/>
      </c>
      <c r="L43" s="599" t="str">
        <f ca="1">IF($H43="","",IF(K43&lt;&gt;"Liq","",VLOOKUP(H43,Invoer!$F$15:$AU$1500,4,FALSE)))</f>
        <v/>
      </c>
      <c r="M43" s="599" t="str">
        <f ca="1">IF($H43="","",VLOOKUP(H43,Invoer!$F$15:$AU$1500,5,FALSE))</f>
        <v/>
      </c>
      <c r="N43" s="599" t="str">
        <f ca="1">IF($H43="","",VLOOKUP(H43,Invoer!$F$15:$AU$1500,6,FALSE))</f>
        <v/>
      </c>
      <c r="O43" s="599" t="str">
        <f ca="1">IF($H43="","",VLOOKUP(H43,Invoer!$F$15:$AU$1500,9,FALSE))</f>
        <v/>
      </c>
      <c r="P43" s="599" t="str">
        <f ca="1">IF($H43="","",VLOOKUP(H43,Invoer!$F$15:$AU$1500,10,FALSE))</f>
        <v/>
      </c>
      <c r="Q43" s="599" t="str">
        <f ca="1">IF($H43="","",VLOOKUP(H43,Invoer!$F$15:$BB$1500,14,FALSE))</f>
        <v/>
      </c>
      <c r="R43" s="662" t="str">
        <f ca="1">IF($H43="","",IF(J43&gt;$K$8,"",VLOOKUP(H43,Invoer!$F$15:$AU$1500,15,FALSE)))</f>
        <v/>
      </c>
      <c r="S43" s="599" t="str">
        <f ca="1">IF($H43="","",VLOOKUP(H43,Invoer!$F$15:$AU$1500,19,FALSE))</f>
        <v/>
      </c>
      <c r="T43" s="662" t="str">
        <f ca="1">IF($H43="","",IF(J43&gt;$K$8,"",VLOOKUP(H43,Invoer!$F$15:$AU$1500,20,FALSE)))</f>
        <v/>
      </c>
      <c r="U43" s="662" t="str">
        <f ca="1">IF($H43="","",IF(J43&gt;$K$8,"",VLOOKUP(H43,Invoer!$F$15:$AU$1500,23,FALSE)))</f>
        <v/>
      </c>
      <c r="V43" s="662" t="str">
        <f ca="1">IF($H43="","",IF(J43&gt;$K$8,"",VLOOKUP(H43,Invoer!$F$15:$AU$1500,17,FALSE)))</f>
        <v/>
      </c>
      <c r="AC43" s="435" t="str">
        <f>IF($AC$7&lt;3,Invoer!DR48,IF($AC$7=3,Invoer!BT48,"x"))</f>
        <v>x</v>
      </c>
      <c r="AD43" s="599" t="str">
        <f t="shared" si="27"/>
        <v/>
      </c>
      <c r="AE43" s="673" t="str">
        <f>IF($AD43="","",VLOOKUP(AD43,Invoer!$F$15:$AU$1999,2,FALSE))</f>
        <v/>
      </c>
      <c r="AF43" s="599" t="str">
        <f t="shared" si="28"/>
        <v/>
      </c>
      <c r="AG43" s="599" t="str">
        <f>IF($AD43="","",VLOOKUP(AD43,Invoer!$F$15:$AU$1999,3,FALSE))</f>
        <v/>
      </c>
      <c r="AH43" s="599" t="str">
        <f>IF($AD43="","",IF(AG43&lt;&gt;"Liq","",VLOOKUP(AD43,Invoer!$F$15:$AU$1999,4,FALSE)))</f>
        <v/>
      </c>
      <c r="AI43" s="677" t="str">
        <f>IF($AD43="","",VLOOKUP(AD43,Invoer!$F$15:$AU$1999,5,FALSE))</f>
        <v/>
      </c>
      <c r="AJ43" s="599" t="str">
        <f>IF($AD43="","",VLOOKUP(AD43,Invoer!$F$15:$AU$1999,6,FALSE))</f>
        <v/>
      </c>
      <c r="AK43" s="599" t="str">
        <f>IF($AD43="","",VLOOKUP(AD43,Invoer!$F$15:$AU$1999,9,FALSE))</f>
        <v/>
      </c>
      <c r="AL43" s="599" t="str">
        <f>IF($AD43="","",VLOOKUP(AD43,Invoer!$F$15:$AU$1999,10,FALSE))</f>
        <v/>
      </c>
      <c r="AM43" s="599" t="str">
        <f>IF($AD43="","",VLOOKUP(AD43,Invoer!$F$15:$BB$1999,14,FALSE))</f>
        <v/>
      </c>
      <c r="AN43" s="599" t="str">
        <f>IF($AD43="","",VLOOKUP(AD43,Invoer!$F$15:$AU$1999,11,FALSE))</f>
        <v/>
      </c>
      <c r="AO43" s="662" t="str">
        <f>IF($AD43="","",VLOOKUP(AD43,Invoer!$F$15:$AU$1999,15,FALSE))</f>
        <v/>
      </c>
      <c r="AP43" s="599" t="str">
        <f>IF($AD43="","",VLOOKUP(AD43,Invoer!$F$15:$AU$1999,19,FALSE))</f>
        <v/>
      </c>
      <c r="AQ43" s="662" t="str">
        <f>IF($AD43="","",VLOOKUP(AD43,Invoer!$F$15:$AU$1999,24,FALSE))</f>
        <v/>
      </c>
      <c r="AR43" s="662" t="str">
        <f>IF($AD43="","",VLOOKUP(AD43,Invoer!$F$15:$AU$1999,17,FALSE))</f>
        <v/>
      </c>
      <c r="AS43" s="678" t="str">
        <f t="shared" si="38"/>
        <v/>
      </c>
      <c r="AT43" s="676" t="str">
        <f t="shared" si="5"/>
        <v/>
      </c>
      <c r="AU43" s="77" t="e">
        <f t="shared" si="6"/>
        <v>#VALUE!</v>
      </c>
      <c r="AW43" s="57"/>
      <c r="AX43" s="57"/>
      <c r="BA43" s="83" t="e">
        <f ca="1">Invoer!DW48</f>
        <v>#N/A</v>
      </c>
      <c r="BB43" s="599" t="str">
        <f t="shared" ca="1" si="29"/>
        <v/>
      </c>
      <c r="BC43" s="673" t="str">
        <f ca="1">IF($BB43="","",VLOOKUP(BB43,Invoer!$F$15:$AU$1999,2,FALSE))</f>
        <v/>
      </c>
      <c r="BD43" s="599" t="str">
        <f t="shared" ca="1" si="30"/>
        <v/>
      </c>
      <c r="BE43" s="599" t="str">
        <f ca="1">IF($BB43="","",VLOOKUP(BB43,Invoer!$F$15:$AU$1999,5,FALSE))</f>
        <v/>
      </c>
      <c r="BF43" s="599" t="str">
        <f ca="1">IF($BB43="","",VLOOKUP(BB43,Invoer!$F$15:$AU$1999,6,FALSE))</f>
        <v/>
      </c>
      <c r="BG43" s="599" t="str">
        <f ca="1">IF($BB43="","",VLOOKUP(BB43,Invoer!$F$15:$AU$1999,9,FALSE))</f>
        <v/>
      </c>
      <c r="BH43" s="599" t="str">
        <f ca="1">IF($BB43="","",VLOOKUP(BB43,Invoer!$F$15:$AU$1999,10,FALSE))</f>
        <v/>
      </c>
      <c r="BI43" s="599" t="str">
        <f ca="1">IF($BB43="","",VLOOKUP(BB43,Invoer!$F$15:$BB$1999,14,FALSE))</f>
        <v/>
      </c>
      <c r="BJ43" s="599" t="str">
        <f ca="1">IF($BB43="","",VLOOKUP(BB43,Invoer!$F$15:$AU$1999,11,FALSE))</f>
        <v/>
      </c>
      <c r="BK43" s="662" t="str">
        <f t="shared" ca="1" si="31"/>
        <v/>
      </c>
      <c r="BL43" s="662" t="str">
        <f t="shared" ca="1" si="32"/>
        <v/>
      </c>
      <c r="BM43" s="679" t="str">
        <f t="shared" ca="1" si="33"/>
        <v/>
      </c>
      <c r="BN43" s="662" t="str">
        <f t="shared" ca="1" si="7"/>
        <v/>
      </c>
      <c r="BO43" s="662" t="str">
        <f ca="1">IF($BB43="","",VLOOKUP(BB43,Invoer!$F$15:$AU$1999,15,FALSE))</f>
        <v/>
      </c>
      <c r="BP43" s="662" t="str">
        <f ca="1">IF($BB43="","",VLOOKUP(BB43,Invoer!$F$15:$AU$1999,24,FALSE))</f>
        <v/>
      </c>
      <c r="BQ43" s="662" t="str">
        <f ca="1">IF($BB43="","",VLOOKUP(BB43,Invoer!$F$15:$AU$1999,17,FALSE))</f>
        <v/>
      </c>
      <c r="BS43" s="73" t="e">
        <f t="shared" ca="1" si="39"/>
        <v>#VALUE!</v>
      </c>
      <c r="BT43" s="57" t="str">
        <f t="shared" ca="1" si="40"/>
        <v/>
      </c>
      <c r="BW43" s="61" t="e">
        <f ca="1">Invoer!DZ48</f>
        <v>#N/A</v>
      </c>
      <c r="BX43" s="599" t="str">
        <f t="shared" ca="1" si="8"/>
        <v/>
      </c>
      <c r="BY43" s="673" t="str">
        <f ca="1">IF($BX43="","",VLOOKUP(BX43,Invoer!$F$15:$AU$1999,2,FALSE))</f>
        <v/>
      </c>
      <c r="BZ43" s="599" t="str">
        <f t="shared" ca="1" si="9"/>
        <v/>
      </c>
      <c r="CA43" s="599" t="str">
        <f ca="1">IF($BX43="","",VLOOKUP(BX43,Invoer!$F$15:$AU$1999,5,FALSE))</f>
        <v/>
      </c>
      <c r="CB43" s="599" t="str">
        <f ca="1">IF($BX43="","",VLOOKUP(BX43,Invoer!$F$15:$AU$1999,6,FALSE))</f>
        <v/>
      </c>
      <c r="CC43" s="599" t="str">
        <f ca="1">IF($BX43="","",VLOOKUP(BX43,Invoer!$F$15:$AU$1999,9,FALSE))</f>
        <v/>
      </c>
      <c r="CD43" s="599" t="str">
        <f ca="1">IF($BX43="","",VLOOKUP(BX43,Invoer!$F$15:$AU$1999,10,FALSE))</f>
        <v/>
      </c>
      <c r="CE43" s="599" t="str">
        <f ca="1">IF($BX43="","",VLOOKUP(BX43,Invoer!$F$15:$AU$1999,11,FALSE))</f>
        <v/>
      </c>
      <c r="CF43" s="662" t="str">
        <f ca="1">IF($BX43="","",IF(ISERROR(BY43),0,VLOOKUP(BX43,Invoer!$F$15:$AU$1999,15,FALSE)))</f>
        <v/>
      </c>
      <c r="CG43" s="599" t="str">
        <f ca="1">IF($BX43="","",VLOOKUP(BX43,Invoer!$F$15:$AU$1999,19,FALSE))</f>
        <v/>
      </c>
      <c r="CH43" s="662" t="str">
        <f ca="1">IF($BX43="","",IF(ISERROR(BY43),0,VLOOKUP(BX43,Invoer!$F$15:$AU$1999,24,FALSE)))</f>
        <v/>
      </c>
      <c r="CI43" s="662" t="str">
        <f ca="1">IF($BX43="","",IF(ISERROR(BY43),0,VLOOKUP(BX43,Invoer!$F$15:$AU$1999,17,FALSE)))</f>
        <v/>
      </c>
      <c r="CJ43" s="680" t="str">
        <f t="shared" ca="1" si="34"/>
        <v/>
      </c>
      <c r="CK43" s="662" t="str">
        <f t="shared" ca="1" si="10"/>
        <v/>
      </c>
      <c r="CM43" s="56" t="str">
        <f t="shared" ca="1" si="41"/>
        <v/>
      </c>
      <c r="CQ43" s="411" t="e">
        <f ca="1">Invoer!EG48</f>
        <v>#N/A</v>
      </c>
      <c r="CR43" s="599" t="str">
        <f t="shared" ca="1" si="11"/>
        <v/>
      </c>
      <c r="CS43" s="673" t="str">
        <f ca="1">IF($CR43="","",VLOOKUP(CR43,Invoer!$F$15:$AU$1500,2,FALSE))</f>
        <v/>
      </c>
      <c r="CT43" s="599" t="str">
        <f t="shared" ca="1" si="12"/>
        <v/>
      </c>
      <c r="CU43" s="599" t="str">
        <f ca="1">IF($CR43="","",VLOOKUP(CR43,Invoer!$F$15:$AU$1500,3,FALSE))</f>
        <v/>
      </c>
      <c r="CV43" s="599" t="str">
        <f ca="1">IF($CR43="","",IF(CU43&lt;&gt;"Liq","",VLOOKUP(CR43,Invoer!$F$15:$AU$1500,4,FALSE)))</f>
        <v/>
      </c>
      <c r="CW43" s="599" t="str">
        <f ca="1">IF($CR43="","",VLOOKUP(CR43,Invoer!$F$15:$AU$1500,5,FALSE))</f>
        <v/>
      </c>
      <c r="CX43" s="599" t="str">
        <f ca="1">IF($CR43="","",VLOOKUP(CR43,Invoer!$F$15:$AU$1500,6,FALSE))</f>
        <v/>
      </c>
      <c r="CY43" s="599" t="str">
        <f ca="1">IF($CR43="","",VLOOKUP(CR43,Invoer!$F$15:$AU$1500,9,FALSE))</f>
        <v/>
      </c>
      <c r="CZ43" s="599" t="str">
        <f ca="1">IF($CR43="","",VLOOKUP(CR43,Invoer!$F$15:$AU$1500,10,FALSE))</f>
        <v/>
      </c>
      <c r="DA43" s="599" t="str">
        <f ca="1">IF($CR43="","",VLOOKUP(CR43,Invoer!$F$15:$AU$1500,11,FALSE))</f>
        <v/>
      </c>
      <c r="DB43" s="599" t="str">
        <f ca="1">IF($CR43="","",VLOOKUP(CR43,Invoer!$F$15:$BB$1500,14,FALSE))</f>
        <v/>
      </c>
      <c r="DC43" s="662" t="str">
        <f ca="1">IF($CR43="","",VLOOKUP(CR43,Invoer!$F$15:$AU$1500,15,FALSE))</f>
        <v/>
      </c>
      <c r="DD43" s="599" t="str">
        <f ca="1">IF($CR43="","",VLOOKUP(CR43,Invoer!$F$15:$AU$1500,19,FALSE))</f>
        <v/>
      </c>
      <c r="DE43" s="662" t="str">
        <f ca="1">IF($CR43="","",VLOOKUP(CR43,Invoer!$F$15:$AU$1500,20,FALSE))</f>
        <v/>
      </c>
      <c r="DF43" s="662" t="str">
        <f ca="1">IF($CR43="","",VLOOKUP(CR43,Invoer!$F$15:$AU$1500,23,FALSE))</f>
        <v/>
      </c>
      <c r="DG43" s="662" t="str">
        <f ca="1">IF($CR43="","",VLOOKUP(CR43,Invoer!$F$15:$AU$1500,17,FALSE))</f>
        <v/>
      </c>
      <c r="DH43" s="681" t="str">
        <f t="shared" ca="1" si="13"/>
        <v/>
      </c>
      <c r="DI43" s="662" t="str">
        <f t="shared" ca="1" si="42"/>
        <v/>
      </c>
      <c r="DJ43" s="190"/>
      <c r="DK43" s="411" t="str">
        <f t="shared" ca="1" si="14"/>
        <v/>
      </c>
      <c r="DO43" s="61" t="e">
        <f ca="1">IF($DN$4&lt;3,Invoer!EB48,Invoer!EA48)</f>
        <v>#N/A</v>
      </c>
      <c r="DP43" s="599" t="str">
        <f t="shared" ca="1" si="15"/>
        <v/>
      </c>
      <c r="DQ43" s="673" t="str">
        <f ca="1">IF($DP43="","",VLOOKUP(DP43,Invoer!$F$15:$AU$1999,2,FALSE))</f>
        <v/>
      </c>
      <c r="DR43" s="599" t="str">
        <f t="shared" ca="1" si="16"/>
        <v/>
      </c>
      <c r="DS43" s="599" t="str">
        <f ca="1">IF($DP43="","",VLOOKUP(DP43,Invoer!$F$15:$AU$1999,3,FALSE))</f>
        <v/>
      </c>
      <c r="DT43" s="599" t="str">
        <f ca="1">IF($DP43="","",IF(DS43&lt;&gt;"Liq","",VLOOKUP(DP43,Invoer!$F$15:$AU$1999,4,FALSE)))</f>
        <v/>
      </c>
      <c r="DU43" s="599" t="str">
        <f ca="1">IF($DP43="","",VLOOKUP(DP43,Invoer!$F$15:$AU$1999,5,FALSE))</f>
        <v/>
      </c>
      <c r="DV43" s="599" t="str">
        <f ca="1">IF($DP43="","",VLOOKUP(DP43,Invoer!$F$15:$AU$1999,6,FALSE))</f>
        <v/>
      </c>
      <c r="DW43" s="599" t="str">
        <f ca="1">IF($DP43="","",VLOOKUP(DP43,Invoer!$F$15:$AU$1999,9,FALSE))</f>
        <v/>
      </c>
      <c r="DX43" s="599" t="str">
        <f ca="1">IF($DP43="","",VLOOKUP(DP43,Invoer!$F$15:$AU$1999,10,FALSE))</f>
        <v/>
      </c>
      <c r="DY43" s="595" t="str">
        <f ca="1">IF($DP43="","",VLOOKUP(DP43,Invoer!$F$15:$AU$1999,11,FALSE))</f>
        <v/>
      </c>
      <c r="DZ43" s="662" t="str">
        <f ca="1">IF($DP43="","",IF($DN$4&gt;2,"",VLOOKUP(DP43,Invoer!CQ:CS,3,FALSE)))</f>
        <v/>
      </c>
      <c r="EA43" s="541" t="str">
        <f ca="1">IF($DP43="","",IF(ISERROR(DQ43),0,IF($DN$4&lt;3,"",VLOOKUP(DP43,Invoer!$F$15:$AU$1999,15,FALSE))))</f>
        <v/>
      </c>
      <c r="EB43" s="595" t="str">
        <f ca="1">IF($DP43="","",IF($DN$4&lt;3,"",VLOOKUP(DP43,Invoer!$F$15:$AU$1999,19,FALSE)))</f>
        <v/>
      </c>
      <c r="EC43" s="541" t="str">
        <f ca="1">IF($DP43="","",IF(ISERROR(DQ43),0,IF($DN$4&lt;3,"",VLOOKUP(DP43,Invoer!$F$15:$AU$1999,24,FALSE))))</f>
        <v/>
      </c>
      <c r="ED43" s="541" t="str">
        <f ca="1">IF($DP43="","",IF(ISERROR(DQ43),0,IF($DN$4&lt;3,"",VLOOKUP(DP43,Invoer!$F$15:$AU$1999,17,FALSE))))</f>
        <v/>
      </c>
      <c r="EH43" s="89" t="e">
        <f ca="1">Invoer!CP48</f>
        <v>#N/A</v>
      </c>
      <c r="EI43" s="599" t="str">
        <f t="shared" ca="1" si="17"/>
        <v/>
      </c>
      <c r="EJ43" s="673" t="str">
        <f ca="1">IF(EI43="","",VLOOKUP(EI43,Invoer!$F$15:$AU$1999,2,FALSE))</f>
        <v/>
      </c>
      <c r="EK43" s="599" t="str">
        <f t="shared" ca="1" si="18"/>
        <v/>
      </c>
      <c r="EL43" s="599" t="str">
        <f ca="1">IF($EI43="","",VLOOKUP(EI43,Invoer!$F$15:$AU$1999,3,FALSE))</f>
        <v/>
      </c>
      <c r="EM43" s="599" t="str">
        <f ca="1">IF($EI43="","",IF(EL43&lt;&gt;"Liq","",VLOOKUP(EI43,Invoer!$F$15:$AU$1999,4,FALSE)))</f>
        <v/>
      </c>
      <c r="EN43" s="599" t="str">
        <f ca="1">IF($EI43="","",VLOOKUP(EI43,Invoer!$F$15:$AU$1999,6,FALSE))</f>
        <v/>
      </c>
      <c r="EO43" s="599" t="str">
        <f ca="1">IF(EI43="","",VLOOKUP(EI43,Invoer!$F$15:$AU$1999,9,FALSE))</f>
        <v/>
      </c>
      <c r="EP43" s="599" t="str">
        <f ca="1">IF(EI43="","",VLOOKUP(EI43,Invoer!$F$15:$AU$1999,10,FALSE))</f>
        <v/>
      </c>
      <c r="EQ43" s="599" t="str">
        <f ca="1">IF(EI43="","",VLOOKUP(EI43,Invoer!$F$15:$AU$1999,11,FALSE))</f>
        <v/>
      </c>
      <c r="ER43" s="662" t="str">
        <f ca="1">IF(EI43="","",VLOOKUP(EI43,Invoer!CQ:CS,3,FALSE))</f>
        <v/>
      </c>
      <c r="ES43" s="662" t="str">
        <f t="shared" ca="1" si="19"/>
        <v/>
      </c>
      <c r="ET43" s="513" t="str">
        <f t="shared" ca="1" si="20"/>
        <v/>
      </c>
      <c r="EU43" s="112" t="str">
        <f t="shared" ca="1" si="21"/>
        <v/>
      </c>
      <c r="EV43" s="83" t="s">
        <v>160</v>
      </c>
      <c r="EW43" s="682" t="str">
        <f t="shared" ca="1" si="22"/>
        <v/>
      </c>
      <c r="EX43" s="662" t="str">
        <f t="shared" ca="1" si="23"/>
        <v/>
      </c>
      <c r="EY43"/>
      <c r="EZ43" s="56" t="e">
        <f t="shared" ca="1" si="35"/>
        <v>#VALUE!</v>
      </c>
      <c r="FA43" s="56" t="e">
        <f t="shared" ca="1" si="36"/>
        <v>#VALUE!</v>
      </c>
      <c r="FE43"/>
      <c r="FI43"/>
      <c r="FJ43"/>
    </row>
    <row r="44" spans="1:166" ht="12" customHeight="1" x14ac:dyDescent="0.2">
      <c r="A44"/>
      <c r="B44"/>
      <c r="C44"/>
      <c r="E44"/>
      <c r="F44" s="125"/>
      <c r="G44" s="89" t="e">
        <f ca="1">Invoer!DU49</f>
        <v>#N/A</v>
      </c>
      <c r="H44" s="599" t="str">
        <f t="shared" ca="1" si="43"/>
        <v/>
      </c>
      <c r="I44" s="673" t="str">
        <f ca="1">IF($H44="","",VLOOKUP(H44,Invoer!$F$15:$AU$1500,2,FALSE))</f>
        <v/>
      </c>
      <c r="J44" s="599" t="str">
        <f t="shared" ca="1" si="25"/>
        <v/>
      </c>
      <c r="K44" s="599" t="str">
        <f ca="1">IF($H44="","",VLOOKUP(H44,Invoer!$F$15:$AU$1500,3,FALSE))</f>
        <v/>
      </c>
      <c r="L44" s="599" t="str">
        <f ca="1">IF($H44="","",IF(K44&lt;&gt;"Liq","",VLOOKUP(H44,Invoer!$F$15:$AU$1500,4,FALSE)))</f>
        <v/>
      </c>
      <c r="M44" s="599" t="str">
        <f ca="1">IF($H44="","",VLOOKUP(H44,Invoer!$F$15:$AU$1500,5,FALSE))</f>
        <v/>
      </c>
      <c r="N44" s="599" t="str">
        <f ca="1">IF($H44="","",VLOOKUP(H44,Invoer!$F$15:$AU$1500,6,FALSE))</f>
        <v/>
      </c>
      <c r="O44" s="599" t="str">
        <f ca="1">IF($H44="","",VLOOKUP(H44,Invoer!$F$15:$AU$1500,9,FALSE))</f>
        <v/>
      </c>
      <c r="P44" s="599" t="str">
        <f ca="1">IF($H44="","",VLOOKUP(H44,Invoer!$F$15:$AU$1500,10,FALSE))</f>
        <v/>
      </c>
      <c r="Q44" s="599" t="str">
        <f ca="1">IF($H44="","",VLOOKUP(H44,Invoer!$F$15:$BB$1500,14,FALSE))</f>
        <v/>
      </c>
      <c r="R44" s="662" t="str">
        <f ca="1">IF($H44="","",IF(J44&gt;$K$8,"",VLOOKUP(H44,Invoer!$F$15:$AU$1500,15,FALSE)))</f>
        <v/>
      </c>
      <c r="S44" s="599" t="str">
        <f ca="1">IF($H44="","",VLOOKUP(H44,Invoer!$F$15:$AU$1500,19,FALSE))</f>
        <v/>
      </c>
      <c r="T44" s="662" t="str">
        <f ca="1">IF($H44="","",IF(J44&gt;$K$8,"",VLOOKUP(H44,Invoer!$F$15:$AU$1500,20,FALSE)))</f>
        <v/>
      </c>
      <c r="U44" s="662" t="str">
        <f ca="1">IF($H44="","",IF(J44&gt;$K$8,"",VLOOKUP(H44,Invoer!$F$15:$AU$1500,23,FALSE)))</f>
        <v/>
      </c>
      <c r="V44" s="662" t="str">
        <f ca="1">IF($H44="","",IF(J44&gt;$K$8,"",VLOOKUP(H44,Invoer!$F$15:$AU$1500,17,FALSE)))</f>
        <v/>
      </c>
      <c r="AC44" s="435" t="str">
        <f>IF($AC$7&lt;3,Invoer!DR49,IF($AC$7=3,Invoer!BT49,"x"))</f>
        <v>x</v>
      </c>
      <c r="AD44" s="599" t="str">
        <f t="shared" si="27"/>
        <v/>
      </c>
      <c r="AE44" s="673" t="str">
        <f>IF($AD44="","",VLOOKUP(AD44,Invoer!$F$15:$AU$1999,2,FALSE))</f>
        <v/>
      </c>
      <c r="AF44" s="599" t="str">
        <f t="shared" si="28"/>
        <v/>
      </c>
      <c r="AG44" s="599" t="str">
        <f>IF($AD44="","",VLOOKUP(AD44,Invoer!$F$15:$AU$1999,3,FALSE))</f>
        <v/>
      </c>
      <c r="AH44" s="599" t="str">
        <f>IF($AD44="","",IF(AG44&lt;&gt;"Liq","",VLOOKUP(AD44,Invoer!$F$15:$AU$1999,4,FALSE)))</f>
        <v/>
      </c>
      <c r="AI44" s="677" t="str">
        <f>IF($AD44="","",VLOOKUP(AD44,Invoer!$F$15:$AU$1999,5,FALSE))</f>
        <v/>
      </c>
      <c r="AJ44" s="599" t="str">
        <f>IF($AD44="","",VLOOKUP(AD44,Invoer!$F$15:$AU$1999,6,FALSE))</f>
        <v/>
      </c>
      <c r="AK44" s="599" t="str">
        <f>IF($AD44="","",VLOOKUP(AD44,Invoer!$F$15:$AU$1999,9,FALSE))</f>
        <v/>
      </c>
      <c r="AL44" s="599" t="str">
        <f>IF($AD44="","",VLOOKUP(AD44,Invoer!$F$15:$AU$1999,10,FALSE))</f>
        <v/>
      </c>
      <c r="AM44" s="599" t="str">
        <f>IF($AD44="","",VLOOKUP(AD44,Invoer!$F$15:$BB$1999,14,FALSE))</f>
        <v/>
      </c>
      <c r="AN44" s="599" t="str">
        <f>IF($AD44="","",VLOOKUP(AD44,Invoer!$F$15:$AU$1999,11,FALSE))</f>
        <v/>
      </c>
      <c r="AO44" s="662" t="str">
        <f>IF($AD44="","",VLOOKUP(AD44,Invoer!$F$15:$AU$1999,15,FALSE))</f>
        <v/>
      </c>
      <c r="AP44" s="599" t="str">
        <f>IF($AD44="","",VLOOKUP(AD44,Invoer!$F$15:$AU$1999,19,FALSE))</f>
        <v/>
      </c>
      <c r="AQ44" s="662" t="str">
        <f>IF($AD44="","",VLOOKUP(AD44,Invoer!$F$15:$AU$1999,24,FALSE))</f>
        <v/>
      </c>
      <c r="AR44" s="662" t="str">
        <f>IF($AD44="","",VLOOKUP(AD44,Invoer!$F$15:$AU$1999,17,FALSE))</f>
        <v/>
      </c>
      <c r="AS44" s="678" t="str">
        <f t="shared" si="38"/>
        <v/>
      </c>
      <c r="AT44" s="676" t="str">
        <f t="shared" si="5"/>
        <v/>
      </c>
      <c r="AU44" s="77" t="e">
        <f t="shared" si="6"/>
        <v>#VALUE!</v>
      </c>
      <c r="AW44" s="57"/>
      <c r="AX44" s="57"/>
      <c r="BA44" s="83" t="e">
        <f ca="1">Invoer!DW49</f>
        <v>#N/A</v>
      </c>
      <c r="BB44" s="599" t="str">
        <f t="shared" ca="1" si="29"/>
        <v/>
      </c>
      <c r="BC44" s="673" t="str">
        <f ca="1">IF($BB44="","",VLOOKUP(BB44,Invoer!$F$15:$AU$1999,2,FALSE))</f>
        <v/>
      </c>
      <c r="BD44" s="599" t="str">
        <f t="shared" ca="1" si="30"/>
        <v/>
      </c>
      <c r="BE44" s="599" t="str">
        <f ca="1">IF($BB44="","",VLOOKUP(BB44,Invoer!$F$15:$AU$1999,5,FALSE))</f>
        <v/>
      </c>
      <c r="BF44" s="599" t="str">
        <f ca="1">IF($BB44="","",VLOOKUP(BB44,Invoer!$F$15:$AU$1999,6,FALSE))</f>
        <v/>
      </c>
      <c r="BG44" s="599" t="str">
        <f ca="1">IF($BB44="","",VLOOKUP(BB44,Invoer!$F$15:$AU$1999,9,FALSE))</f>
        <v/>
      </c>
      <c r="BH44" s="599" t="str">
        <f ca="1">IF($BB44="","",VLOOKUP(BB44,Invoer!$F$15:$AU$1999,10,FALSE))</f>
        <v/>
      </c>
      <c r="BI44" s="599" t="str">
        <f ca="1">IF($BB44="","",VLOOKUP(BB44,Invoer!$F$15:$BB$1999,14,FALSE))</f>
        <v/>
      </c>
      <c r="BJ44" s="599" t="str">
        <f ca="1">IF($BB44="","",VLOOKUP(BB44,Invoer!$F$15:$AU$1999,11,FALSE))</f>
        <v/>
      </c>
      <c r="BK44" s="662" t="str">
        <f t="shared" ca="1" si="31"/>
        <v/>
      </c>
      <c r="BL44" s="662" t="str">
        <f t="shared" ca="1" si="32"/>
        <v/>
      </c>
      <c r="BM44" s="679" t="str">
        <f t="shared" ca="1" si="33"/>
        <v/>
      </c>
      <c r="BN44" s="662" t="str">
        <f t="shared" ca="1" si="7"/>
        <v/>
      </c>
      <c r="BO44" s="662" t="str">
        <f ca="1">IF($BB44="","",VLOOKUP(BB44,Invoer!$F$15:$AU$1999,15,FALSE))</f>
        <v/>
      </c>
      <c r="BP44" s="662" t="str">
        <f ca="1">IF($BB44="","",VLOOKUP(BB44,Invoer!$F$15:$AU$1999,24,FALSE))</f>
        <v/>
      </c>
      <c r="BQ44" s="662" t="str">
        <f ca="1">IF($BB44="","",VLOOKUP(BB44,Invoer!$F$15:$AU$1999,17,FALSE))</f>
        <v/>
      </c>
      <c r="BS44" s="73" t="e">
        <f t="shared" ca="1" si="39"/>
        <v>#VALUE!</v>
      </c>
      <c r="BT44" s="57" t="str">
        <f t="shared" ca="1" si="40"/>
        <v/>
      </c>
      <c r="BW44" s="61" t="e">
        <f ca="1">Invoer!DZ49</f>
        <v>#N/A</v>
      </c>
      <c r="BX44" s="599" t="str">
        <f t="shared" ca="1" si="8"/>
        <v/>
      </c>
      <c r="BY44" s="673" t="str">
        <f ca="1">IF($BX44="","",VLOOKUP(BX44,Invoer!$F$15:$AU$1999,2,FALSE))</f>
        <v/>
      </c>
      <c r="BZ44" s="599" t="str">
        <f t="shared" ca="1" si="9"/>
        <v/>
      </c>
      <c r="CA44" s="599" t="str">
        <f ca="1">IF($BX44="","",VLOOKUP(BX44,Invoer!$F$15:$AU$1999,5,FALSE))</f>
        <v/>
      </c>
      <c r="CB44" s="599" t="str">
        <f ca="1">IF($BX44="","",VLOOKUP(BX44,Invoer!$F$15:$AU$1999,6,FALSE))</f>
        <v/>
      </c>
      <c r="CC44" s="599" t="str">
        <f ca="1">IF($BX44="","",VLOOKUP(BX44,Invoer!$F$15:$AU$1999,9,FALSE))</f>
        <v/>
      </c>
      <c r="CD44" s="599" t="str">
        <f ca="1">IF($BX44="","",VLOOKUP(BX44,Invoer!$F$15:$AU$1999,10,FALSE))</f>
        <v/>
      </c>
      <c r="CE44" s="599" t="str">
        <f ca="1">IF($BX44="","",VLOOKUP(BX44,Invoer!$F$15:$AU$1999,11,FALSE))</f>
        <v/>
      </c>
      <c r="CF44" s="662" t="str">
        <f ca="1">IF($BX44="","",IF(ISERROR(BY44),0,VLOOKUP(BX44,Invoer!$F$15:$AU$1999,15,FALSE)))</f>
        <v/>
      </c>
      <c r="CG44" s="599" t="str">
        <f ca="1">IF($BX44="","",VLOOKUP(BX44,Invoer!$F$15:$AU$1999,19,FALSE))</f>
        <v/>
      </c>
      <c r="CH44" s="662" t="str">
        <f ca="1">IF($BX44="","",IF(ISERROR(BY44),0,VLOOKUP(BX44,Invoer!$F$15:$AU$1999,24,FALSE)))</f>
        <v/>
      </c>
      <c r="CI44" s="662" t="str">
        <f ca="1">IF($BX44="","",IF(ISERROR(BY44),0,VLOOKUP(BX44,Invoer!$F$15:$AU$1999,17,FALSE)))</f>
        <v/>
      </c>
      <c r="CJ44" s="680" t="str">
        <f t="shared" ca="1" si="34"/>
        <v/>
      </c>
      <c r="CK44" s="662" t="str">
        <f t="shared" ca="1" si="10"/>
        <v/>
      </c>
      <c r="CM44" s="56" t="str">
        <f t="shared" ca="1" si="41"/>
        <v/>
      </c>
      <c r="CQ44" s="411" t="e">
        <f ca="1">Invoer!EG49</f>
        <v>#N/A</v>
      </c>
      <c r="CR44" s="599" t="str">
        <f t="shared" ca="1" si="11"/>
        <v/>
      </c>
      <c r="CS44" s="673" t="str">
        <f ca="1">IF($CR44="","",VLOOKUP(CR44,Invoer!$F$15:$AU$1500,2,FALSE))</f>
        <v/>
      </c>
      <c r="CT44" s="599" t="str">
        <f t="shared" ca="1" si="12"/>
        <v/>
      </c>
      <c r="CU44" s="599" t="str">
        <f ca="1">IF($CR44="","",VLOOKUP(CR44,Invoer!$F$15:$AU$1500,3,FALSE))</f>
        <v/>
      </c>
      <c r="CV44" s="599" t="str">
        <f ca="1">IF($CR44="","",IF(CU44&lt;&gt;"Liq","",VLOOKUP(CR44,Invoer!$F$15:$AU$1500,4,FALSE)))</f>
        <v/>
      </c>
      <c r="CW44" s="599" t="str">
        <f ca="1">IF($CR44="","",VLOOKUP(CR44,Invoer!$F$15:$AU$1500,5,FALSE))</f>
        <v/>
      </c>
      <c r="CX44" s="599" t="str">
        <f ca="1">IF($CR44="","",VLOOKUP(CR44,Invoer!$F$15:$AU$1500,6,FALSE))</f>
        <v/>
      </c>
      <c r="CY44" s="599" t="str">
        <f ca="1">IF($CR44="","",VLOOKUP(CR44,Invoer!$F$15:$AU$1500,9,FALSE))</f>
        <v/>
      </c>
      <c r="CZ44" s="599" t="str">
        <f ca="1">IF($CR44="","",VLOOKUP(CR44,Invoer!$F$15:$AU$1500,10,FALSE))</f>
        <v/>
      </c>
      <c r="DA44" s="599" t="str">
        <f ca="1">IF($CR44="","",VLOOKUP(CR44,Invoer!$F$15:$AU$1500,11,FALSE))</f>
        <v/>
      </c>
      <c r="DB44" s="599" t="str">
        <f ca="1">IF($CR44="","",VLOOKUP(CR44,Invoer!$F$15:$BB$1500,14,FALSE))</f>
        <v/>
      </c>
      <c r="DC44" s="662" t="str">
        <f ca="1">IF($CR44="","",VLOOKUP(CR44,Invoer!$F$15:$AU$1500,15,FALSE))</f>
        <v/>
      </c>
      <c r="DD44" s="599" t="str">
        <f ca="1">IF($CR44="","",VLOOKUP(CR44,Invoer!$F$15:$AU$1500,19,FALSE))</f>
        <v/>
      </c>
      <c r="DE44" s="662" t="str">
        <f ca="1">IF($CR44="","",VLOOKUP(CR44,Invoer!$F$15:$AU$1500,20,FALSE))</f>
        <v/>
      </c>
      <c r="DF44" s="662" t="str">
        <f ca="1">IF($CR44="","",VLOOKUP(CR44,Invoer!$F$15:$AU$1500,23,FALSE))</f>
        <v/>
      </c>
      <c r="DG44" s="662" t="str">
        <f ca="1">IF($CR44="","",VLOOKUP(CR44,Invoer!$F$15:$AU$1500,17,FALSE))</f>
        <v/>
      </c>
      <c r="DH44" s="681" t="str">
        <f t="shared" ca="1" si="13"/>
        <v/>
      </c>
      <c r="DI44" s="662" t="str">
        <f t="shared" ca="1" si="42"/>
        <v/>
      </c>
      <c r="DJ44" s="190"/>
      <c r="DK44" s="411" t="str">
        <f t="shared" ca="1" si="14"/>
        <v/>
      </c>
      <c r="DO44" s="61" t="e">
        <f ca="1">IF($DN$4&lt;3,Invoer!EB49,Invoer!EA49)</f>
        <v>#N/A</v>
      </c>
      <c r="DP44" s="599" t="str">
        <f t="shared" ca="1" si="15"/>
        <v/>
      </c>
      <c r="DQ44" s="673" t="str">
        <f ca="1">IF($DP44="","",VLOOKUP(DP44,Invoer!$F$15:$AU$1999,2,FALSE))</f>
        <v/>
      </c>
      <c r="DR44" s="599" t="str">
        <f t="shared" ca="1" si="16"/>
        <v/>
      </c>
      <c r="DS44" s="599" t="str">
        <f ca="1">IF($DP44="","",VLOOKUP(DP44,Invoer!$F$15:$AU$1999,3,FALSE))</f>
        <v/>
      </c>
      <c r="DT44" s="599" t="str">
        <f ca="1">IF($DP44="","",IF(DS44&lt;&gt;"Liq","",VLOOKUP(DP44,Invoer!$F$15:$AU$1999,4,FALSE)))</f>
        <v/>
      </c>
      <c r="DU44" s="599" t="str">
        <f ca="1">IF($DP44="","",VLOOKUP(DP44,Invoer!$F$15:$AU$1999,5,FALSE))</f>
        <v/>
      </c>
      <c r="DV44" s="599" t="str">
        <f ca="1">IF($DP44="","",VLOOKUP(DP44,Invoer!$F$15:$AU$1999,6,FALSE))</f>
        <v/>
      </c>
      <c r="DW44" s="599" t="str">
        <f ca="1">IF($DP44="","",VLOOKUP(DP44,Invoer!$F$15:$AU$1999,9,FALSE))</f>
        <v/>
      </c>
      <c r="DX44" s="599" t="str">
        <f ca="1">IF($DP44="","",VLOOKUP(DP44,Invoer!$F$15:$AU$1999,10,FALSE))</f>
        <v/>
      </c>
      <c r="DY44" s="595" t="str">
        <f ca="1">IF($DP44="","",VLOOKUP(DP44,Invoer!$F$15:$AU$1999,11,FALSE))</f>
        <v/>
      </c>
      <c r="DZ44" s="662" t="str">
        <f ca="1">IF($DP44="","",IF($DN$4&gt;2,"",VLOOKUP(DP44,Invoer!CQ:CS,3,FALSE)))</f>
        <v/>
      </c>
      <c r="EA44" s="541" t="str">
        <f ca="1">IF($DP44="","",IF(ISERROR(DQ44),0,IF($DN$4&lt;3,"",VLOOKUP(DP44,Invoer!$F$15:$AU$1999,15,FALSE))))</f>
        <v/>
      </c>
      <c r="EB44" s="595" t="str">
        <f ca="1">IF($DP44="","",IF($DN$4&lt;3,"",VLOOKUP(DP44,Invoer!$F$15:$AU$1999,19,FALSE)))</f>
        <v/>
      </c>
      <c r="EC44" s="541" t="str">
        <f ca="1">IF($DP44="","",IF(ISERROR(DQ44),0,IF($DN$4&lt;3,"",VLOOKUP(DP44,Invoer!$F$15:$AU$1999,24,FALSE))))</f>
        <v/>
      </c>
      <c r="ED44" s="541" t="str">
        <f ca="1">IF($DP44="","",IF(ISERROR(DQ44),0,IF($DN$4&lt;3,"",VLOOKUP(DP44,Invoer!$F$15:$AU$1999,17,FALSE))))</f>
        <v/>
      </c>
      <c r="EH44" s="89" t="e">
        <f ca="1">Invoer!CP49</f>
        <v>#N/A</v>
      </c>
      <c r="EI44" s="599" t="str">
        <f t="shared" ca="1" si="17"/>
        <v/>
      </c>
      <c r="EJ44" s="673" t="str">
        <f ca="1">IF(EI44="","",VLOOKUP(EI44,Invoer!$F$15:$AU$1999,2,FALSE))</f>
        <v/>
      </c>
      <c r="EK44" s="599" t="str">
        <f t="shared" ca="1" si="18"/>
        <v/>
      </c>
      <c r="EL44" s="599" t="str">
        <f ca="1">IF($EI44="","",VLOOKUP(EI44,Invoer!$F$15:$AU$1999,3,FALSE))</f>
        <v/>
      </c>
      <c r="EM44" s="599" t="str">
        <f ca="1">IF($EI44="","",IF(EL44&lt;&gt;"Liq","",VLOOKUP(EI44,Invoer!$F$15:$AU$1999,4,FALSE)))</f>
        <v/>
      </c>
      <c r="EN44" s="599" t="str">
        <f ca="1">IF($EI44="","",VLOOKUP(EI44,Invoer!$F$15:$AU$1999,6,FALSE))</f>
        <v/>
      </c>
      <c r="EO44" s="599" t="str">
        <f ca="1">IF(EI44="","",VLOOKUP(EI44,Invoer!$F$15:$AU$1999,9,FALSE))</f>
        <v/>
      </c>
      <c r="EP44" s="599" t="str">
        <f ca="1">IF(EI44="","",VLOOKUP(EI44,Invoer!$F$15:$AU$1999,10,FALSE))</f>
        <v/>
      </c>
      <c r="EQ44" s="599" t="str">
        <f ca="1">IF(EI44="","",VLOOKUP(EI44,Invoer!$F$15:$AU$1999,11,FALSE))</f>
        <v/>
      </c>
      <c r="ER44" s="662" t="str">
        <f ca="1">IF(EI44="","",VLOOKUP(EI44,Invoer!CQ:CS,3,FALSE))</f>
        <v/>
      </c>
      <c r="ES44" s="662" t="str">
        <f t="shared" ca="1" si="19"/>
        <v/>
      </c>
      <c r="ET44" s="513" t="str">
        <f t="shared" ca="1" si="20"/>
        <v/>
      </c>
      <c r="EU44" s="112" t="str">
        <f t="shared" ca="1" si="21"/>
        <v/>
      </c>
      <c r="EV44" s="83" t="s">
        <v>160</v>
      </c>
      <c r="EW44" s="682" t="str">
        <f t="shared" ca="1" si="22"/>
        <v/>
      </c>
      <c r="EX44" s="662" t="str">
        <f t="shared" ca="1" si="23"/>
        <v/>
      </c>
      <c r="EY44"/>
      <c r="EZ44" s="56" t="e">
        <f t="shared" ca="1" si="35"/>
        <v>#VALUE!</v>
      </c>
      <c r="FA44" s="56" t="e">
        <f t="shared" ca="1" si="36"/>
        <v>#VALUE!</v>
      </c>
      <c r="FE44"/>
      <c r="FI44"/>
      <c r="FJ44"/>
    </row>
    <row r="45" spans="1:166" ht="12" customHeight="1" x14ac:dyDescent="0.2">
      <c r="A45"/>
      <c r="B45"/>
      <c r="C45"/>
      <c r="E45"/>
      <c r="F45" s="125"/>
      <c r="G45" s="89" t="e">
        <f ca="1">Invoer!DU50</f>
        <v>#N/A</v>
      </c>
      <c r="H45" s="599" t="str">
        <f t="shared" ca="1" si="43"/>
        <v/>
      </c>
      <c r="I45" s="673" t="str">
        <f ca="1">IF($H45="","",VLOOKUP(H45,Invoer!$F$15:$AU$1500,2,FALSE))</f>
        <v/>
      </c>
      <c r="J45" s="599" t="str">
        <f t="shared" ca="1" si="25"/>
        <v/>
      </c>
      <c r="K45" s="599" t="str">
        <f ca="1">IF($H45="","",VLOOKUP(H45,Invoer!$F$15:$AU$1500,3,FALSE))</f>
        <v/>
      </c>
      <c r="L45" s="599" t="str">
        <f ca="1">IF($H45="","",IF(K45&lt;&gt;"Liq","",VLOOKUP(H45,Invoer!$F$15:$AU$1500,4,FALSE)))</f>
        <v/>
      </c>
      <c r="M45" s="599" t="str">
        <f ca="1">IF($H45="","",VLOOKUP(H45,Invoer!$F$15:$AU$1500,5,FALSE))</f>
        <v/>
      </c>
      <c r="N45" s="599" t="str">
        <f ca="1">IF($H45="","",VLOOKUP(H45,Invoer!$F$15:$AU$1500,6,FALSE))</f>
        <v/>
      </c>
      <c r="O45" s="599" t="str">
        <f ca="1">IF($H45="","",VLOOKUP(H45,Invoer!$F$15:$AU$1500,9,FALSE))</f>
        <v/>
      </c>
      <c r="P45" s="599" t="str">
        <f ca="1">IF($H45="","",VLOOKUP(H45,Invoer!$F$15:$AU$1500,10,FALSE))</f>
        <v/>
      </c>
      <c r="Q45" s="599" t="str">
        <f ca="1">IF($H45="","",VLOOKUP(H45,Invoer!$F$15:$BB$1500,14,FALSE))</f>
        <v/>
      </c>
      <c r="R45" s="662" t="str">
        <f ca="1">IF($H45="","",IF(J45&gt;$K$8,"",VLOOKUP(H45,Invoer!$F$15:$AU$1500,15,FALSE)))</f>
        <v/>
      </c>
      <c r="S45" s="599" t="str">
        <f ca="1">IF($H45="","",VLOOKUP(H45,Invoer!$F$15:$AU$1500,19,FALSE))</f>
        <v/>
      </c>
      <c r="T45" s="662" t="str">
        <f ca="1">IF($H45="","",IF(J45&gt;$K$8,"",VLOOKUP(H45,Invoer!$F$15:$AU$1500,20,FALSE)))</f>
        <v/>
      </c>
      <c r="U45" s="662" t="str">
        <f ca="1">IF($H45="","",IF(J45&gt;$K$8,"",VLOOKUP(H45,Invoer!$F$15:$AU$1500,23,FALSE)))</f>
        <v/>
      </c>
      <c r="V45" s="662" t="str">
        <f ca="1">IF($H45="","",IF(J45&gt;$K$8,"",VLOOKUP(H45,Invoer!$F$15:$AU$1500,17,FALSE)))</f>
        <v/>
      </c>
      <c r="AC45" s="435" t="str">
        <f>IF($AC$7&lt;3,Invoer!DR50,IF($AC$7=3,Invoer!BT50,"x"))</f>
        <v>x</v>
      </c>
      <c r="AD45" s="599" t="str">
        <f t="shared" si="27"/>
        <v/>
      </c>
      <c r="AE45" s="673" t="str">
        <f>IF($AD45="","",VLOOKUP(AD45,Invoer!$F$15:$AU$1999,2,FALSE))</f>
        <v/>
      </c>
      <c r="AF45" s="599" t="str">
        <f t="shared" si="28"/>
        <v/>
      </c>
      <c r="AG45" s="599" t="str">
        <f>IF($AD45="","",VLOOKUP(AD45,Invoer!$F$15:$AU$1999,3,FALSE))</f>
        <v/>
      </c>
      <c r="AH45" s="599" t="str">
        <f>IF($AD45="","",IF(AG45&lt;&gt;"Liq","",VLOOKUP(AD45,Invoer!$F$15:$AU$1999,4,FALSE)))</f>
        <v/>
      </c>
      <c r="AI45" s="677" t="str">
        <f>IF($AD45="","",VLOOKUP(AD45,Invoer!$F$15:$AU$1999,5,FALSE))</f>
        <v/>
      </c>
      <c r="AJ45" s="599" t="str">
        <f>IF($AD45="","",VLOOKUP(AD45,Invoer!$F$15:$AU$1999,6,FALSE))</f>
        <v/>
      </c>
      <c r="AK45" s="599" t="str">
        <f>IF($AD45="","",VLOOKUP(AD45,Invoer!$F$15:$AU$1999,9,FALSE))</f>
        <v/>
      </c>
      <c r="AL45" s="599" t="str">
        <f>IF($AD45="","",VLOOKUP(AD45,Invoer!$F$15:$AU$1999,10,FALSE))</f>
        <v/>
      </c>
      <c r="AM45" s="599" t="str">
        <f>IF($AD45="","",VLOOKUP(AD45,Invoer!$F$15:$BB$1999,14,FALSE))</f>
        <v/>
      </c>
      <c r="AN45" s="599" t="str">
        <f>IF($AD45="","",VLOOKUP(AD45,Invoer!$F$15:$AU$1999,11,FALSE))</f>
        <v/>
      </c>
      <c r="AO45" s="662" t="str">
        <f>IF($AD45="","",VLOOKUP(AD45,Invoer!$F$15:$AU$1999,15,FALSE))</f>
        <v/>
      </c>
      <c r="AP45" s="599" t="str">
        <f>IF($AD45="","",VLOOKUP(AD45,Invoer!$F$15:$AU$1999,19,FALSE))</f>
        <v/>
      </c>
      <c r="AQ45" s="662" t="str">
        <f>IF($AD45="","",VLOOKUP(AD45,Invoer!$F$15:$AU$1999,24,FALSE))</f>
        <v/>
      </c>
      <c r="AR45" s="662" t="str">
        <f>IF($AD45="","",VLOOKUP(AD45,Invoer!$F$15:$AU$1999,17,FALSE))</f>
        <v/>
      </c>
      <c r="AS45" s="678" t="str">
        <f t="shared" si="38"/>
        <v/>
      </c>
      <c r="AT45" s="676" t="str">
        <f t="shared" si="5"/>
        <v/>
      </c>
      <c r="AU45" s="77" t="e">
        <f t="shared" si="6"/>
        <v>#VALUE!</v>
      </c>
      <c r="AW45" s="57"/>
      <c r="AX45" s="57"/>
      <c r="BA45" s="83" t="e">
        <f ca="1">Invoer!DW50</f>
        <v>#N/A</v>
      </c>
      <c r="BB45" s="599" t="str">
        <f t="shared" ca="1" si="29"/>
        <v/>
      </c>
      <c r="BC45" s="673" t="str">
        <f ca="1">IF($BB45="","",VLOOKUP(BB45,Invoer!$F$15:$AU$1999,2,FALSE))</f>
        <v/>
      </c>
      <c r="BD45" s="599" t="str">
        <f t="shared" ca="1" si="30"/>
        <v/>
      </c>
      <c r="BE45" s="599" t="str">
        <f ca="1">IF($BB45="","",VLOOKUP(BB45,Invoer!$F$15:$AU$1999,5,FALSE))</f>
        <v/>
      </c>
      <c r="BF45" s="599" t="str">
        <f ca="1">IF($BB45="","",VLOOKUP(BB45,Invoer!$F$15:$AU$1999,6,FALSE))</f>
        <v/>
      </c>
      <c r="BG45" s="599" t="str">
        <f ca="1">IF($BB45="","",VLOOKUP(BB45,Invoer!$F$15:$AU$1999,9,FALSE))</f>
        <v/>
      </c>
      <c r="BH45" s="599" t="str">
        <f ca="1">IF($BB45="","",VLOOKUP(BB45,Invoer!$F$15:$AU$1999,10,FALSE))</f>
        <v/>
      </c>
      <c r="BI45" s="599" t="str">
        <f ca="1">IF($BB45="","",VLOOKUP(BB45,Invoer!$F$15:$BB$1999,14,FALSE))</f>
        <v/>
      </c>
      <c r="BJ45" s="599" t="str">
        <f ca="1">IF($BB45="","",VLOOKUP(BB45,Invoer!$F$15:$AU$1999,11,FALSE))</f>
        <v/>
      </c>
      <c r="BK45" s="662" t="str">
        <f t="shared" ca="1" si="31"/>
        <v/>
      </c>
      <c r="BL45" s="662" t="str">
        <f t="shared" ca="1" si="32"/>
        <v/>
      </c>
      <c r="BM45" s="679" t="str">
        <f t="shared" ca="1" si="33"/>
        <v/>
      </c>
      <c r="BN45" s="662" t="str">
        <f t="shared" ca="1" si="7"/>
        <v/>
      </c>
      <c r="BO45" s="662" t="str">
        <f ca="1">IF($BB45="","",VLOOKUP(BB45,Invoer!$F$15:$AU$1999,15,FALSE))</f>
        <v/>
      </c>
      <c r="BP45" s="662" t="str">
        <f ca="1">IF($BB45="","",VLOOKUP(BB45,Invoer!$F$15:$AU$1999,24,FALSE))</f>
        <v/>
      </c>
      <c r="BQ45" s="662" t="str">
        <f ca="1">IF($BB45="","",VLOOKUP(BB45,Invoer!$F$15:$AU$1999,17,FALSE))</f>
        <v/>
      </c>
      <c r="BS45" s="73" t="e">
        <f t="shared" ca="1" si="39"/>
        <v>#VALUE!</v>
      </c>
      <c r="BT45" s="57" t="str">
        <f t="shared" ca="1" si="40"/>
        <v/>
      </c>
      <c r="BW45" s="61" t="e">
        <f ca="1">Invoer!DZ50</f>
        <v>#N/A</v>
      </c>
      <c r="BX45" s="599" t="str">
        <f t="shared" ca="1" si="8"/>
        <v/>
      </c>
      <c r="BY45" s="673" t="str">
        <f ca="1">IF($BX45="","",VLOOKUP(BX45,Invoer!$F$15:$AU$1999,2,FALSE))</f>
        <v/>
      </c>
      <c r="BZ45" s="599" t="str">
        <f t="shared" ca="1" si="9"/>
        <v/>
      </c>
      <c r="CA45" s="599" t="str">
        <f ca="1">IF($BX45="","",VLOOKUP(BX45,Invoer!$F$15:$AU$1999,5,FALSE))</f>
        <v/>
      </c>
      <c r="CB45" s="599" t="str">
        <f ca="1">IF($BX45="","",VLOOKUP(BX45,Invoer!$F$15:$AU$1999,6,FALSE))</f>
        <v/>
      </c>
      <c r="CC45" s="599" t="str">
        <f ca="1">IF($BX45="","",VLOOKUP(BX45,Invoer!$F$15:$AU$1999,9,FALSE))</f>
        <v/>
      </c>
      <c r="CD45" s="599" t="str">
        <f ca="1">IF($BX45="","",VLOOKUP(BX45,Invoer!$F$15:$AU$1999,10,FALSE))</f>
        <v/>
      </c>
      <c r="CE45" s="599" t="str">
        <f ca="1">IF($BX45="","",VLOOKUP(BX45,Invoer!$F$15:$AU$1999,11,FALSE))</f>
        <v/>
      </c>
      <c r="CF45" s="662" t="str">
        <f ca="1">IF($BX45="","",IF(ISERROR(BY45),0,VLOOKUP(BX45,Invoer!$F$15:$AU$1999,15,FALSE)))</f>
        <v/>
      </c>
      <c r="CG45" s="599" t="str">
        <f ca="1">IF($BX45="","",VLOOKUP(BX45,Invoer!$F$15:$AU$1999,19,FALSE))</f>
        <v/>
      </c>
      <c r="CH45" s="662" t="str">
        <f ca="1">IF($BX45="","",IF(ISERROR(BY45),0,VLOOKUP(BX45,Invoer!$F$15:$AU$1999,24,FALSE)))</f>
        <v/>
      </c>
      <c r="CI45" s="662" t="str">
        <f ca="1">IF($BX45="","",IF(ISERROR(BY45),0,VLOOKUP(BX45,Invoer!$F$15:$AU$1999,17,FALSE)))</f>
        <v/>
      </c>
      <c r="CJ45" s="680" t="str">
        <f t="shared" ca="1" si="34"/>
        <v/>
      </c>
      <c r="CK45" s="662" t="str">
        <f t="shared" ca="1" si="10"/>
        <v/>
      </c>
      <c r="CM45" s="56" t="str">
        <f t="shared" ca="1" si="41"/>
        <v/>
      </c>
      <c r="CQ45" s="411" t="e">
        <f ca="1">Invoer!EG50</f>
        <v>#N/A</v>
      </c>
      <c r="CR45" s="599" t="str">
        <f t="shared" ca="1" si="11"/>
        <v/>
      </c>
      <c r="CS45" s="673" t="str">
        <f ca="1">IF($CR45="","",VLOOKUP(CR45,Invoer!$F$15:$AU$1500,2,FALSE))</f>
        <v/>
      </c>
      <c r="CT45" s="599" t="str">
        <f t="shared" ca="1" si="12"/>
        <v/>
      </c>
      <c r="CU45" s="599" t="str">
        <f ca="1">IF($CR45="","",VLOOKUP(CR45,Invoer!$F$15:$AU$1500,3,FALSE))</f>
        <v/>
      </c>
      <c r="CV45" s="599" t="str">
        <f ca="1">IF($CR45="","",IF(CU45&lt;&gt;"Liq","",VLOOKUP(CR45,Invoer!$F$15:$AU$1500,4,FALSE)))</f>
        <v/>
      </c>
      <c r="CW45" s="599" t="str">
        <f ca="1">IF($CR45="","",VLOOKUP(CR45,Invoer!$F$15:$AU$1500,5,FALSE))</f>
        <v/>
      </c>
      <c r="CX45" s="599" t="str">
        <f ca="1">IF($CR45="","",VLOOKUP(CR45,Invoer!$F$15:$AU$1500,6,FALSE))</f>
        <v/>
      </c>
      <c r="CY45" s="599" t="str">
        <f ca="1">IF($CR45="","",VLOOKUP(CR45,Invoer!$F$15:$AU$1500,9,FALSE))</f>
        <v/>
      </c>
      <c r="CZ45" s="599" t="str">
        <f ca="1">IF($CR45="","",VLOOKUP(CR45,Invoer!$F$15:$AU$1500,10,FALSE))</f>
        <v/>
      </c>
      <c r="DA45" s="599" t="str">
        <f ca="1">IF($CR45="","",VLOOKUP(CR45,Invoer!$F$15:$AU$1500,11,FALSE))</f>
        <v/>
      </c>
      <c r="DB45" s="599" t="str">
        <f ca="1">IF($CR45="","",VLOOKUP(CR45,Invoer!$F$15:$BB$1500,14,FALSE))</f>
        <v/>
      </c>
      <c r="DC45" s="662" t="str">
        <f ca="1">IF($CR45="","",VLOOKUP(CR45,Invoer!$F$15:$AU$1500,15,FALSE))</f>
        <v/>
      </c>
      <c r="DD45" s="599" t="str">
        <f ca="1">IF($CR45="","",VLOOKUP(CR45,Invoer!$F$15:$AU$1500,19,FALSE))</f>
        <v/>
      </c>
      <c r="DE45" s="662" t="str">
        <f ca="1">IF($CR45="","",VLOOKUP(CR45,Invoer!$F$15:$AU$1500,20,FALSE))</f>
        <v/>
      </c>
      <c r="DF45" s="662" t="str">
        <f ca="1">IF($CR45="","",VLOOKUP(CR45,Invoer!$F$15:$AU$1500,23,FALSE))</f>
        <v/>
      </c>
      <c r="DG45" s="662" t="str">
        <f ca="1">IF($CR45="","",VLOOKUP(CR45,Invoer!$F$15:$AU$1500,17,FALSE))</f>
        <v/>
      </c>
      <c r="DH45" s="681" t="str">
        <f t="shared" ca="1" si="13"/>
        <v/>
      </c>
      <c r="DI45" s="662" t="str">
        <f t="shared" ca="1" si="42"/>
        <v/>
      </c>
      <c r="DJ45" s="190"/>
      <c r="DK45" s="411" t="str">
        <f t="shared" ca="1" si="14"/>
        <v/>
      </c>
      <c r="DO45" s="61" t="e">
        <f ca="1">IF($DN$4&lt;3,Invoer!EB50,Invoer!EA50)</f>
        <v>#N/A</v>
      </c>
      <c r="DP45" s="599" t="str">
        <f t="shared" ca="1" si="15"/>
        <v/>
      </c>
      <c r="DQ45" s="673" t="str">
        <f ca="1">IF($DP45="","",VLOOKUP(DP45,Invoer!$F$15:$AU$1999,2,FALSE))</f>
        <v/>
      </c>
      <c r="DR45" s="599" t="str">
        <f t="shared" ca="1" si="16"/>
        <v/>
      </c>
      <c r="DS45" s="599" t="str">
        <f ca="1">IF($DP45="","",VLOOKUP(DP45,Invoer!$F$15:$AU$1999,3,FALSE))</f>
        <v/>
      </c>
      <c r="DT45" s="599" t="str">
        <f ca="1">IF($DP45="","",IF(DS45&lt;&gt;"Liq","",VLOOKUP(DP45,Invoer!$F$15:$AU$1999,4,FALSE)))</f>
        <v/>
      </c>
      <c r="DU45" s="599" t="str">
        <f ca="1">IF($DP45="","",VLOOKUP(DP45,Invoer!$F$15:$AU$1999,5,FALSE))</f>
        <v/>
      </c>
      <c r="DV45" s="599" t="str">
        <f ca="1">IF($DP45="","",VLOOKUP(DP45,Invoer!$F$15:$AU$1999,6,FALSE))</f>
        <v/>
      </c>
      <c r="DW45" s="599" t="str">
        <f ca="1">IF($DP45="","",VLOOKUP(DP45,Invoer!$F$15:$AU$1999,9,FALSE))</f>
        <v/>
      </c>
      <c r="DX45" s="599" t="str">
        <f ca="1">IF($DP45="","",VLOOKUP(DP45,Invoer!$F$15:$AU$1999,10,FALSE))</f>
        <v/>
      </c>
      <c r="DY45" s="595" t="str">
        <f ca="1">IF($DP45="","",VLOOKUP(DP45,Invoer!$F$15:$AU$1999,11,FALSE))</f>
        <v/>
      </c>
      <c r="DZ45" s="662" t="str">
        <f ca="1">IF($DP45="","",IF($DN$4&gt;2,"",VLOOKUP(DP45,Invoer!CQ:CS,3,FALSE)))</f>
        <v/>
      </c>
      <c r="EA45" s="541" t="str">
        <f ca="1">IF($DP45="","",IF(ISERROR(DQ45),0,IF($DN$4&lt;3,"",VLOOKUP(DP45,Invoer!$F$15:$AU$1999,15,FALSE))))</f>
        <v/>
      </c>
      <c r="EB45" s="595" t="str">
        <f ca="1">IF($DP45="","",IF($DN$4&lt;3,"",VLOOKUP(DP45,Invoer!$F$15:$AU$1999,19,FALSE)))</f>
        <v/>
      </c>
      <c r="EC45" s="541" t="str">
        <f ca="1">IF($DP45="","",IF(ISERROR(DQ45),0,IF($DN$4&lt;3,"",VLOOKUP(DP45,Invoer!$F$15:$AU$1999,24,FALSE))))</f>
        <v/>
      </c>
      <c r="ED45" s="541" t="str">
        <f ca="1">IF($DP45="","",IF(ISERROR(DQ45),0,IF($DN$4&lt;3,"",VLOOKUP(DP45,Invoer!$F$15:$AU$1999,17,FALSE))))</f>
        <v/>
      </c>
      <c r="EH45" s="89" t="e">
        <f ca="1">Invoer!CP50</f>
        <v>#N/A</v>
      </c>
      <c r="EI45" s="599" t="str">
        <f t="shared" ca="1" si="17"/>
        <v/>
      </c>
      <c r="EJ45" s="673" t="str">
        <f ca="1">IF(EI45="","",VLOOKUP(EI45,Invoer!$F$15:$AU$1999,2,FALSE))</f>
        <v/>
      </c>
      <c r="EK45" s="599" t="str">
        <f t="shared" ca="1" si="18"/>
        <v/>
      </c>
      <c r="EL45" s="599" t="str">
        <f ca="1">IF($EI45="","",VLOOKUP(EI45,Invoer!$F$15:$AU$1999,3,FALSE))</f>
        <v/>
      </c>
      <c r="EM45" s="599" t="str">
        <f ca="1">IF($EI45="","",IF(EL45&lt;&gt;"Liq","",VLOOKUP(EI45,Invoer!$F$15:$AU$1999,4,FALSE)))</f>
        <v/>
      </c>
      <c r="EN45" s="599" t="str">
        <f ca="1">IF($EI45="","",VLOOKUP(EI45,Invoer!$F$15:$AU$1999,6,FALSE))</f>
        <v/>
      </c>
      <c r="EO45" s="599" t="str">
        <f ca="1">IF(EI45="","",VLOOKUP(EI45,Invoer!$F$15:$AU$1999,9,FALSE))</f>
        <v/>
      </c>
      <c r="EP45" s="599" t="str">
        <f ca="1">IF(EI45="","",VLOOKUP(EI45,Invoer!$F$15:$AU$1999,10,FALSE))</f>
        <v/>
      </c>
      <c r="EQ45" s="599" t="str">
        <f ca="1">IF(EI45="","",VLOOKUP(EI45,Invoer!$F$15:$AU$1999,11,FALSE))</f>
        <v/>
      </c>
      <c r="ER45" s="662" t="str">
        <f ca="1">IF(EI45="","",VLOOKUP(EI45,Invoer!CQ:CS,3,FALSE))</f>
        <v/>
      </c>
      <c r="ES45" s="662" t="str">
        <f t="shared" ca="1" si="19"/>
        <v/>
      </c>
      <c r="ET45" s="513" t="str">
        <f t="shared" ca="1" si="20"/>
        <v/>
      </c>
      <c r="EU45" s="112" t="str">
        <f t="shared" ca="1" si="21"/>
        <v/>
      </c>
      <c r="EV45" s="83" t="s">
        <v>160</v>
      </c>
      <c r="EW45" s="682" t="str">
        <f t="shared" ca="1" si="22"/>
        <v/>
      </c>
      <c r="EX45" s="662" t="str">
        <f t="shared" ca="1" si="23"/>
        <v/>
      </c>
      <c r="EY45"/>
      <c r="EZ45" s="56" t="e">
        <f t="shared" ca="1" si="35"/>
        <v>#VALUE!</v>
      </c>
      <c r="FA45" s="56" t="e">
        <f t="shared" ca="1" si="36"/>
        <v>#VALUE!</v>
      </c>
      <c r="FE45"/>
      <c r="FI45"/>
      <c r="FJ45"/>
    </row>
    <row r="46" spans="1:166" ht="12" customHeight="1" x14ac:dyDescent="0.2">
      <c r="A46"/>
      <c r="B46"/>
      <c r="C46"/>
      <c r="E46"/>
      <c r="F46" s="125"/>
      <c r="G46" s="89" t="e">
        <f ca="1">Invoer!DU51</f>
        <v>#N/A</v>
      </c>
      <c r="H46" s="599" t="str">
        <f t="shared" ca="1" si="43"/>
        <v/>
      </c>
      <c r="I46" s="673" t="str">
        <f ca="1">IF($H46="","",VLOOKUP(H46,Invoer!$F$15:$AU$1500,2,FALSE))</f>
        <v/>
      </c>
      <c r="J46" s="599" t="str">
        <f t="shared" ca="1" si="25"/>
        <v/>
      </c>
      <c r="K46" s="599" t="str">
        <f ca="1">IF($H46="","",VLOOKUP(H46,Invoer!$F$15:$AU$1500,3,FALSE))</f>
        <v/>
      </c>
      <c r="L46" s="599" t="str">
        <f ca="1">IF($H46="","",IF(K46&lt;&gt;"Liq","",VLOOKUP(H46,Invoer!$F$15:$AU$1500,4,FALSE)))</f>
        <v/>
      </c>
      <c r="M46" s="599" t="str">
        <f ca="1">IF($H46="","",VLOOKUP(H46,Invoer!$F$15:$AU$1500,5,FALSE))</f>
        <v/>
      </c>
      <c r="N46" s="599" t="str">
        <f ca="1">IF($H46="","",VLOOKUP(H46,Invoer!$F$15:$AU$1500,6,FALSE))</f>
        <v/>
      </c>
      <c r="O46" s="599" t="str">
        <f ca="1">IF($H46="","",VLOOKUP(H46,Invoer!$F$15:$AU$1500,9,FALSE))</f>
        <v/>
      </c>
      <c r="P46" s="599" t="str">
        <f ca="1">IF($H46="","",VLOOKUP(H46,Invoer!$F$15:$AU$1500,10,FALSE))</f>
        <v/>
      </c>
      <c r="Q46" s="599" t="str">
        <f ca="1">IF($H46="","",VLOOKUP(H46,Invoer!$F$15:$BB$1500,14,FALSE))</f>
        <v/>
      </c>
      <c r="R46" s="662" t="str">
        <f ca="1">IF($H46="","",IF(J46&gt;$K$8,"",VLOOKUP(H46,Invoer!$F$15:$AU$1500,15,FALSE)))</f>
        <v/>
      </c>
      <c r="S46" s="599" t="str">
        <f ca="1">IF($H46="","",VLOOKUP(H46,Invoer!$F$15:$AU$1500,19,FALSE))</f>
        <v/>
      </c>
      <c r="T46" s="662" t="str">
        <f ca="1">IF($H46="","",IF(J46&gt;$K$8,"",VLOOKUP(H46,Invoer!$F$15:$AU$1500,20,FALSE)))</f>
        <v/>
      </c>
      <c r="U46" s="662" t="str">
        <f ca="1">IF($H46="","",IF(J46&gt;$K$8,"",VLOOKUP(H46,Invoer!$F$15:$AU$1500,23,FALSE)))</f>
        <v/>
      </c>
      <c r="V46" s="662" t="str">
        <f ca="1">IF($H46="","",IF(J46&gt;$K$8,"",VLOOKUP(H46,Invoer!$F$15:$AU$1500,17,FALSE)))</f>
        <v/>
      </c>
      <c r="AC46" s="435" t="str">
        <f>IF($AC$7&lt;3,Invoer!DR51,IF($AC$7=3,Invoer!BT51,"x"))</f>
        <v>x</v>
      </c>
      <c r="AD46" s="599" t="str">
        <f t="shared" si="27"/>
        <v/>
      </c>
      <c r="AE46" s="673" t="str">
        <f>IF($AD46="","",VLOOKUP(AD46,Invoer!$F$15:$AU$1999,2,FALSE))</f>
        <v/>
      </c>
      <c r="AF46" s="599" t="str">
        <f t="shared" si="28"/>
        <v/>
      </c>
      <c r="AG46" s="599" t="str">
        <f>IF($AD46="","",VLOOKUP(AD46,Invoer!$F$15:$AU$1999,3,FALSE))</f>
        <v/>
      </c>
      <c r="AH46" s="599" t="str">
        <f>IF($AD46="","",IF(AG46&lt;&gt;"Liq","",VLOOKUP(AD46,Invoer!$F$15:$AU$1999,4,FALSE)))</f>
        <v/>
      </c>
      <c r="AI46" s="677" t="str">
        <f>IF($AD46="","",VLOOKUP(AD46,Invoer!$F$15:$AU$1999,5,FALSE))</f>
        <v/>
      </c>
      <c r="AJ46" s="599" t="str">
        <f>IF($AD46="","",VLOOKUP(AD46,Invoer!$F$15:$AU$1999,6,FALSE))</f>
        <v/>
      </c>
      <c r="AK46" s="599" t="str">
        <f>IF($AD46="","",VLOOKUP(AD46,Invoer!$F$15:$AU$1999,9,FALSE))</f>
        <v/>
      </c>
      <c r="AL46" s="599" t="str">
        <f>IF($AD46="","",VLOOKUP(AD46,Invoer!$F$15:$AU$1999,10,FALSE))</f>
        <v/>
      </c>
      <c r="AM46" s="599" t="str">
        <f>IF($AD46="","",VLOOKUP(AD46,Invoer!$F$15:$BB$1999,14,FALSE))</f>
        <v/>
      </c>
      <c r="AN46" s="599" t="str">
        <f>IF($AD46="","",VLOOKUP(AD46,Invoer!$F$15:$AU$1999,11,FALSE))</f>
        <v/>
      </c>
      <c r="AO46" s="662" t="str">
        <f>IF($AD46="","",VLOOKUP(AD46,Invoer!$F$15:$AU$1999,15,FALSE))</f>
        <v/>
      </c>
      <c r="AP46" s="599" t="str">
        <f>IF($AD46="","",VLOOKUP(AD46,Invoer!$F$15:$AU$1999,19,FALSE))</f>
        <v/>
      </c>
      <c r="AQ46" s="662" t="str">
        <f>IF($AD46="","",VLOOKUP(AD46,Invoer!$F$15:$AU$1999,24,FALSE))</f>
        <v/>
      </c>
      <c r="AR46" s="662" t="str">
        <f>IF($AD46="","",VLOOKUP(AD46,Invoer!$F$15:$AU$1999,17,FALSE))</f>
        <v/>
      </c>
      <c r="AS46" s="678" t="str">
        <f t="shared" si="38"/>
        <v/>
      </c>
      <c r="AT46" s="676" t="str">
        <f t="shared" si="5"/>
        <v/>
      </c>
      <c r="AU46" s="77" t="e">
        <f t="shared" si="6"/>
        <v>#VALUE!</v>
      </c>
      <c r="AW46" s="57"/>
      <c r="AX46" s="57"/>
      <c r="BA46" s="83" t="e">
        <f ca="1">Invoer!DW51</f>
        <v>#N/A</v>
      </c>
      <c r="BB46" s="599" t="str">
        <f t="shared" ca="1" si="29"/>
        <v/>
      </c>
      <c r="BC46" s="673" t="str">
        <f ca="1">IF($BB46="","",VLOOKUP(BB46,Invoer!$F$15:$AU$1999,2,FALSE))</f>
        <v/>
      </c>
      <c r="BD46" s="599" t="str">
        <f t="shared" ca="1" si="30"/>
        <v/>
      </c>
      <c r="BE46" s="599" t="str">
        <f ca="1">IF($BB46="","",VLOOKUP(BB46,Invoer!$F$15:$AU$1999,5,FALSE))</f>
        <v/>
      </c>
      <c r="BF46" s="599" t="str">
        <f ca="1">IF($BB46="","",VLOOKUP(BB46,Invoer!$F$15:$AU$1999,6,FALSE))</f>
        <v/>
      </c>
      <c r="BG46" s="599" t="str">
        <f ca="1">IF($BB46="","",VLOOKUP(BB46,Invoer!$F$15:$AU$1999,9,FALSE))</f>
        <v/>
      </c>
      <c r="BH46" s="599" t="str">
        <f ca="1">IF($BB46="","",VLOOKUP(BB46,Invoer!$F$15:$AU$1999,10,FALSE))</f>
        <v/>
      </c>
      <c r="BI46" s="599" t="str">
        <f ca="1">IF($BB46="","",VLOOKUP(BB46,Invoer!$F$15:$BB$1999,14,FALSE))</f>
        <v/>
      </c>
      <c r="BJ46" s="599" t="str">
        <f ca="1">IF($BB46="","",VLOOKUP(BB46,Invoer!$F$15:$AU$1999,11,FALSE))</f>
        <v/>
      </c>
      <c r="BK46" s="662" t="str">
        <f t="shared" ca="1" si="31"/>
        <v/>
      </c>
      <c r="BL46" s="662" t="str">
        <f t="shared" ca="1" si="32"/>
        <v/>
      </c>
      <c r="BM46" s="679" t="str">
        <f t="shared" ca="1" si="33"/>
        <v/>
      </c>
      <c r="BN46" s="662" t="str">
        <f t="shared" ca="1" si="7"/>
        <v/>
      </c>
      <c r="BO46" s="662" t="str">
        <f ca="1">IF($BB46="","",VLOOKUP(BB46,Invoer!$F$15:$AU$1999,15,FALSE))</f>
        <v/>
      </c>
      <c r="BP46" s="662" t="str">
        <f ca="1">IF($BB46="","",VLOOKUP(BB46,Invoer!$F$15:$AU$1999,24,FALSE))</f>
        <v/>
      </c>
      <c r="BQ46" s="662" t="str">
        <f ca="1">IF($BB46="","",VLOOKUP(BB46,Invoer!$F$15:$AU$1999,17,FALSE))</f>
        <v/>
      </c>
      <c r="BS46" s="73" t="e">
        <f t="shared" ca="1" si="39"/>
        <v>#VALUE!</v>
      </c>
      <c r="BT46" s="57" t="str">
        <f t="shared" ca="1" si="40"/>
        <v/>
      </c>
      <c r="BW46" s="61" t="e">
        <f ca="1">Invoer!DZ51</f>
        <v>#N/A</v>
      </c>
      <c r="BX46" s="599" t="str">
        <f t="shared" ca="1" si="8"/>
        <v/>
      </c>
      <c r="BY46" s="673" t="str">
        <f ca="1">IF($BX46="","",VLOOKUP(BX46,Invoer!$F$15:$AU$1999,2,FALSE))</f>
        <v/>
      </c>
      <c r="BZ46" s="599" t="str">
        <f t="shared" ca="1" si="9"/>
        <v/>
      </c>
      <c r="CA46" s="599" t="str">
        <f ca="1">IF($BX46="","",VLOOKUP(BX46,Invoer!$F$15:$AU$1999,5,FALSE))</f>
        <v/>
      </c>
      <c r="CB46" s="599" t="str">
        <f ca="1">IF($BX46="","",VLOOKUP(BX46,Invoer!$F$15:$AU$1999,6,FALSE))</f>
        <v/>
      </c>
      <c r="CC46" s="599" t="str">
        <f ca="1">IF($BX46="","",VLOOKUP(BX46,Invoer!$F$15:$AU$1999,9,FALSE))</f>
        <v/>
      </c>
      <c r="CD46" s="599" t="str">
        <f ca="1">IF($BX46="","",VLOOKUP(BX46,Invoer!$F$15:$AU$1999,10,FALSE))</f>
        <v/>
      </c>
      <c r="CE46" s="599" t="str">
        <f ca="1">IF($BX46="","",VLOOKUP(BX46,Invoer!$F$15:$AU$1999,11,FALSE))</f>
        <v/>
      </c>
      <c r="CF46" s="662" t="str">
        <f ca="1">IF($BX46="","",IF(ISERROR(BY46),0,VLOOKUP(BX46,Invoer!$F$15:$AU$1999,15,FALSE)))</f>
        <v/>
      </c>
      <c r="CG46" s="599" t="str">
        <f ca="1">IF($BX46="","",VLOOKUP(BX46,Invoer!$F$15:$AU$1999,19,FALSE))</f>
        <v/>
      </c>
      <c r="CH46" s="662" t="str">
        <f ca="1">IF($BX46="","",IF(ISERROR(BY46),0,VLOOKUP(BX46,Invoer!$F$15:$AU$1999,24,FALSE)))</f>
        <v/>
      </c>
      <c r="CI46" s="662" t="str">
        <f ca="1">IF($BX46="","",IF(ISERROR(BY46),0,VLOOKUP(BX46,Invoer!$F$15:$AU$1999,17,FALSE)))</f>
        <v/>
      </c>
      <c r="CJ46" s="680" t="str">
        <f t="shared" ca="1" si="34"/>
        <v/>
      </c>
      <c r="CK46" s="662" t="str">
        <f t="shared" ca="1" si="10"/>
        <v/>
      </c>
      <c r="CM46" s="56" t="str">
        <f t="shared" ca="1" si="41"/>
        <v/>
      </c>
      <c r="CQ46" s="411" t="e">
        <f ca="1">Invoer!EG51</f>
        <v>#N/A</v>
      </c>
      <c r="CR46" s="599" t="str">
        <f t="shared" ca="1" si="11"/>
        <v/>
      </c>
      <c r="CS46" s="673" t="str">
        <f ca="1">IF($CR46="","",VLOOKUP(CR46,Invoer!$F$15:$AU$1500,2,FALSE))</f>
        <v/>
      </c>
      <c r="CT46" s="599" t="str">
        <f t="shared" ca="1" si="12"/>
        <v/>
      </c>
      <c r="CU46" s="599" t="str">
        <f ca="1">IF($CR46="","",VLOOKUP(CR46,Invoer!$F$15:$AU$1500,3,FALSE))</f>
        <v/>
      </c>
      <c r="CV46" s="599" t="str">
        <f ca="1">IF($CR46="","",IF(CU46&lt;&gt;"Liq","",VLOOKUP(CR46,Invoer!$F$15:$AU$1500,4,FALSE)))</f>
        <v/>
      </c>
      <c r="CW46" s="599" t="str">
        <f ca="1">IF($CR46="","",VLOOKUP(CR46,Invoer!$F$15:$AU$1500,5,FALSE))</f>
        <v/>
      </c>
      <c r="CX46" s="599" t="str">
        <f ca="1">IF($CR46="","",VLOOKUP(CR46,Invoer!$F$15:$AU$1500,6,FALSE))</f>
        <v/>
      </c>
      <c r="CY46" s="599" t="str">
        <f ca="1">IF($CR46="","",VLOOKUP(CR46,Invoer!$F$15:$AU$1500,9,FALSE))</f>
        <v/>
      </c>
      <c r="CZ46" s="599" t="str">
        <f ca="1">IF($CR46="","",VLOOKUP(CR46,Invoer!$F$15:$AU$1500,10,FALSE))</f>
        <v/>
      </c>
      <c r="DA46" s="599" t="str">
        <f ca="1">IF($CR46="","",VLOOKUP(CR46,Invoer!$F$15:$AU$1500,11,FALSE))</f>
        <v/>
      </c>
      <c r="DB46" s="599" t="str">
        <f ca="1">IF($CR46="","",VLOOKUP(CR46,Invoer!$F$15:$BB$1500,14,FALSE))</f>
        <v/>
      </c>
      <c r="DC46" s="662" t="str">
        <f ca="1">IF($CR46="","",VLOOKUP(CR46,Invoer!$F$15:$AU$1500,15,FALSE))</f>
        <v/>
      </c>
      <c r="DD46" s="599" t="str">
        <f ca="1">IF($CR46="","",VLOOKUP(CR46,Invoer!$F$15:$AU$1500,19,FALSE))</f>
        <v/>
      </c>
      <c r="DE46" s="662" t="str">
        <f ca="1">IF($CR46="","",VLOOKUP(CR46,Invoer!$F$15:$AU$1500,20,FALSE))</f>
        <v/>
      </c>
      <c r="DF46" s="662" t="str">
        <f ca="1">IF($CR46="","",VLOOKUP(CR46,Invoer!$F$15:$AU$1500,23,FALSE))</f>
        <v/>
      </c>
      <c r="DG46" s="662" t="str">
        <f ca="1">IF($CR46="","",VLOOKUP(CR46,Invoer!$F$15:$AU$1500,17,FALSE))</f>
        <v/>
      </c>
      <c r="DH46" s="681" t="str">
        <f t="shared" ca="1" si="13"/>
        <v/>
      </c>
      <c r="DI46" s="662" t="str">
        <f t="shared" ca="1" si="42"/>
        <v/>
      </c>
      <c r="DJ46" s="190"/>
      <c r="DK46" s="411" t="str">
        <f t="shared" ca="1" si="14"/>
        <v/>
      </c>
      <c r="DO46" s="61" t="e">
        <f ca="1">IF($DN$4&lt;3,Invoer!EB51,Invoer!EA51)</f>
        <v>#N/A</v>
      </c>
      <c r="DP46" s="599" t="str">
        <f t="shared" ca="1" si="15"/>
        <v/>
      </c>
      <c r="DQ46" s="673" t="str">
        <f ca="1">IF($DP46="","",VLOOKUP(DP46,Invoer!$F$15:$AU$1999,2,FALSE))</f>
        <v/>
      </c>
      <c r="DR46" s="599" t="str">
        <f t="shared" ca="1" si="16"/>
        <v/>
      </c>
      <c r="DS46" s="599" t="str">
        <f ca="1">IF($DP46="","",VLOOKUP(DP46,Invoer!$F$15:$AU$1999,3,FALSE))</f>
        <v/>
      </c>
      <c r="DT46" s="599" t="str">
        <f ca="1">IF($DP46="","",IF(DS46&lt;&gt;"Liq","",VLOOKUP(DP46,Invoer!$F$15:$AU$1999,4,FALSE)))</f>
        <v/>
      </c>
      <c r="DU46" s="599" t="str">
        <f ca="1">IF($DP46="","",VLOOKUP(DP46,Invoer!$F$15:$AU$1999,5,FALSE))</f>
        <v/>
      </c>
      <c r="DV46" s="599" t="str">
        <f ca="1">IF($DP46="","",VLOOKUP(DP46,Invoer!$F$15:$AU$1999,6,FALSE))</f>
        <v/>
      </c>
      <c r="DW46" s="599" t="str">
        <f ca="1">IF($DP46="","",VLOOKUP(DP46,Invoer!$F$15:$AU$1999,9,FALSE))</f>
        <v/>
      </c>
      <c r="DX46" s="599" t="str">
        <f ca="1">IF($DP46="","",VLOOKUP(DP46,Invoer!$F$15:$AU$1999,10,FALSE))</f>
        <v/>
      </c>
      <c r="DY46" s="595" t="str">
        <f ca="1">IF($DP46="","",VLOOKUP(DP46,Invoer!$F$15:$AU$1999,11,FALSE))</f>
        <v/>
      </c>
      <c r="DZ46" s="662" t="str">
        <f ca="1">IF($DP46="","",IF($DN$4&gt;2,"",VLOOKUP(DP46,Invoer!CQ:CS,3,FALSE)))</f>
        <v/>
      </c>
      <c r="EA46" s="541" t="str">
        <f ca="1">IF($DP46="","",IF(ISERROR(DQ46),0,IF($DN$4&lt;3,"",VLOOKUP(DP46,Invoer!$F$15:$AU$1999,15,FALSE))))</f>
        <v/>
      </c>
      <c r="EB46" s="595" t="str">
        <f ca="1">IF($DP46="","",IF($DN$4&lt;3,"",VLOOKUP(DP46,Invoer!$F$15:$AU$1999,19,FALSE)))</f>
        <v/>
      </c>
      <c r="EC46" s="541" t="str">
        <f ca="1">IF($DP46="","",IF(ISERROR(DQ46),0,IF($DN$4&lt;3,"",VLOOKUP(DP46,Invoer!$F$15:$AU$1999,24,FALSE))))</f>
        <v/>
      </c>
      <c r="ED46" s="541" t="str">
        <f ca="1">IF($DP46="","",IF(ISERROR(DQ46),0,IF($DN$4&lt;3,"",VLOOKUP(DP46,Invoer!$F$15:$AU$1999,17,FALSE))))</f>
        <v/>
      </c>
      <c r="EH46" s="89" t="e">
        <f ca="1">Invoer!CP51</f>
        <v>#N/A</v>
      </c>
      <c r="EI46" s="599" t="str">
        <f t="shared" ca="1" si="17"/>
        <v/>
      </c>
      <c r="EJ46" s="673" t="str">
        <f ca="1">IF(EI46="","",VLOOKUP(EI46,Invoer!$F$15:$AU$1999,2,FALSE))</f>
        <v/>
      </c>
      <c r="EK46" s="599" t="str">
        <f t="shared" ca="1" si="18"/>
        <v/>
      </c>
      <c r="EL46" s="599" t="str">
        <f ca="1">IF($EI46="","",VLOOKUP(EI46,Invoer!$F$15:$AU$1999,3,FALSE))</f>
        <v/>
      </c>
      <c r="EM46" s="599" t="str">
        <f ca="1">IF($EI46="","",IF(EL46&lt;&gt;"Liq","",VLOOKUP(EI46,Invoer!$F$15:$AU$1999,4,FALSE)))</f>
        <v/>
      </c>
      <c r="EN46" s="599" t="str">
        <f ca="1">IF($EI46="","",VLOOKUP(EI46,Invoer!$F$15:$AU$1999,6,FALSE))</f>
        <v/>
      </c>
      <c r="EO46" s="599" t="str">
        <f ca="1">IF(EI46="","",VLOOKUP(EI46,Invoer!$F$15:$AU$1999,9,FALSE))</f>
        <v/>
      </c>
      <c r="EP46" s="599" t="str">
        <f ca="1">IF(EI46="","",VLOOKUP(EI46,Invoer!$F$15:$AU$1999,10,FALSE))</f>
        <v/>
      </c>
      <c r="EQ46" s="599" t="str">
        <f ca="1">IF(EI46="","",VLOOKUP(EI46,Invoer!$F$15:$AU$1999,11,FALSE))</f>
        <v/>
      </c>
      <c r="ER46" s="662" t="str">
        <f ca="1">IF(EI46="","",VLOOKUP(EI46,Invoer!CQ:CS,3,FALSE))</f>
        <v/>
      </c>
      <c r="ES46" s="662" t="str">
        <f t="shared" ca="1" si="19"/>
        <v/>
      </c>
      <c r="ET46" s="513" t="str">
        <f t="shared" ca="1" si="20"/>
        <v/>
      </c>
      <c r="EU46" s="112" t="str">
        <f t="shared" ca="1" si="21"/>
        <v/>
      </c>
      <c r="EV46" s="83" t="s">
        <v>160</v>
      </c>
      <c r="EW46" s="682" t="str">
        <f t="shared" ca="1" si="22"/>
        <v/>
      </c>
      <c r="EX46" s="662" t="str">
        <f t="shared" ca="1" si="23"/>
        <v/>
      </c>
      <c r="EY46"/>
      <c r="EZ46" s="56" t="e">
        <f t="shared" ca="1" si="35"/>
        <v>#VALUE!</v>
      </c>
      <c r="FA46" s="56" t="e">
        <f t="shared" ca="1" si="36"/>
        <v>#VALUE!</v>
      </c>
      <c r="FE46"/>
      <c r="FI46"/>
      <c r="FJ46"/>
    </row>
    <row r="47" spans="1:166" ht="12" customHeight="1" x14ac:dyDescent="0.2">
      <c r="A47"/>
      <c r="B47"/>
      <c r="C47"/>
      <c r="E47"/>
      <c r="F47" s="125"/>
      <c r="G47" s="89" t="e">
        <f ca="1">Invoer!DU52</f>
        <v>#N/A</v>
      </c>
      <c r="H47" s="599" t="str">
        <f t="shared" ca="1" si="43"/>
        <v/>
      </c>
      <c r="I47" s="673" t="str">
        <f ca="1">IF($H47="","",VLOOKUP(H47,Invoer!$F$15:$AU$1500,2,FALSE))</f>
        <v/>
      </c>
      <c r="J47" s="599" t="str">
        <f t="shared" ca="1" si="25"/>
        <v/>
      </c>
      <c r="K47" s="599" t="str">
        <f ca="1">IF($H47="","",VLOOKUP(H47,Invoer!$F$15:$AU$1500,3,FALSE))</f>
        <v/>
      </c>
      <c r="L47" s="599" t="str">
        <f ca="1">IF($H47="","",IF(K47&lt;&gt;"Liq","",VLOOKUP(H47,Invoer!$F$15:$AU$1500,4,FALSE)))</f>
        <v/>
      </c>
      <c r="M47" s="599" t="str">
        <f ca="1">IF($H47="","",VLOOKUP(H47,Invoer!$F$15:$AU$1500,5,FALSE))</f>
        <v/>
      </c>
      <c r="N47" s="599" t="str">
        <f ca="1">IF($H47="","",VLOOKUP(H47,Invoer!$F$15:$AU$1500,6,FALSE))</f>
        <v/>
      </c>
      <c r="O47" s="599" t="str">
        <f ca="1">IF($H47="","",VLOOKUP(H47,Invoer!$F$15:$AU$1500,9,FALSE))</f>
        <v/>
      </c>
      <c r="P47" s="599" t="str">
        <f ca="1">IF($H47="","",VLOOKUP(H47,Invoer!$F$15:$AU$1500,10,FALSE))</f>
        <v/>
      </c>
      <c r="Q47" s="599" t="str">
        <f ca="1">IF($H47="","",VLOOKUP(H47,Invoer!$F$15:$BB$1500,14,FALSE))</f>
        <v/>
      </c>
      <c r="R47" s="662" t="str">
        <f ca="1">IF($H47="","",IF(J47&gt;$K$8,"",VLOOKUP(H47,Invoer!$F$15:$AU$1500,15,FALSE)))</f>
        <v/>
      </c>
      <c r="S47" s="599" t="str">
        <f ca="1">IF($H47="","",VLOOKUP(H47,Invoer!$F$15:$AU$1500,19,FALSE))</f>
        <v/>
      </c>
      <c r="T47" s="662" t="str">
        <f ca="1">IF($H47="","",IF(J47&gt;$K$8,"",VLOOKUP(H47,Invoer!$F$15:$AU$1500,20,FALSE)))</f>
        <v/>
      </c>
      <c r="U47" s="662" t="str">
        <f ca="1">IF($H47="","",IF(J47&gt;$K$8,"",VLOOKUP(H47,Invoer!$F$15:$AU$1500,23,FALSE)))</f>
        <v/>
      </c>
      <c r="V47" s="662" t="str">
        <f ca="1">IF($H47="","",IF(J47&gt;$K$8,"",VLOOKUP(H47,Invoer!$F$15:$AU$1500,17,FALSE)))</f>
        <v/>
      </c>
      <c r="AC47" s="435" t="str">
        <f>IF($AC$7&lt;3,Invoer!DR52,IF($AC$7=3,Invoer!BT52,"x"))</f>
        <v>x</v>
      </c>
      <c r="AD47" s="599" t="str">
        <f t="shared" si="27"/>
        <v/>
      </c>
      <c r="AE47" s="673" t="str">
        <f>IF($AD47="","",VLOOKUP(AD47,Invoer!$F$15:$AU$1999,2,FALSE))</f>
        <v/>
      </c>
      <c r="AF47" s="599" t="str">
        <f t="shared" si="28"/>
        <v/>
      </c>
      <c r="AG47" s="599" t="str">
        <f>IF($AD47="","",VLOOKUP(AD47,Invoer!$F$15:$AU$1999,3,FALSE))</f>
        <v/>
      </c>
      <c r="AH47" s="599" t="str">
        <f>IF($AD47="","",IF(AG47&lt;&gt;"Liq","",VLOOKUP(AD47,Invoer!$F$15:$AU$1999,4,FALSE)))</f>
        <v/>
      </c>
      <c r="AI47" s="677" t="str">
        <f>IF($AD47="","",VLOOKUP(AD47,Invoer!$F$15:$AU$1999,5,FALSE))</f>
        <v/>
      </c>
      <c r="AJ47" s="599" t="str">
        <f>IF($AD47="","",VLOOKUP(AD47,Invoer!$F$15:$AU$1999,6,FALSE))</f>
        <v/>
      </c>
      <c r="AK47" s="599" t="str">
        <f>IF($AD47="","",VLOOKUP(AD47,Invoer!$F$15:$AU$1999,9,FALSE))</f>
        <v/>
      </c>
      <c r="AL47" s="599" t="str">
        <f>IF($AD47="","",VLOOKUP(AD47,Invoer!$F$15:$AU$1999,10,FALSE))</f>
        <v/>
      </c>
      <c r="AM47" s="599" t="str">
        <f>IF($AD47="","",VLOOKUP(AD47,Invoer!$F$15:$BB$1999,14,FALSE))</f>
        <v/>
      </c>
      <c r="AN47" s="599" t="str">
        <f>IF($AD47="","",VLOOKUP(AD47,Invoer!$F$15:$AU$1999,11,FALSE))</f>
        <v/>
      </c>
      <c r="AO47" s="662" t="str">
        <f>IF($AD47="","",VLOOKUP(AD47,Invoer!$F$15:$AU$1999,15,FALSE))</f>
        <v/>
      </c>
      <c r="AP47" s="599" t="str">
        <f>IF($AD47="","",VLOOKUP(AD47,Invoer!$F$15:$AU$1999,19,FALSE))</f>
        <v/>
      </c>
      <c r="AQ47" s="662" t="str">
        <f>IF($AD47="","",VLOOKUP(AD47,Invoer!$F$15:$AU$1999,24,FALSE))</f>
        <v/>
      </c>
      <c r="AR47" s="662" t="str">
        <f>IF($AD47="","",VLOOKUP(AD47,Invoer!$F$15:$AU$1999,17,FALSE))</f>
        <v/>
      </c>
      <c r="AS47" s="678" t="str">
        <f t="shared" si="38"/>
        <v/>
      </c>
      <c r="AT47" s="676" t="str">
        <f t="shared" si="5"/>
        <v/>
      </c>
      <c r="AU47" s="77" t="e">
        <f t="shared" si="6"/>
        <v>#VALUE!</v>
      </c>
      <c r="AW47" s="57"/>
      <c r="AX47" s="57"/>
      <c r="BA47" s="83" t="e">
        <f ca="1">Invoer!DW52</f>
        <v>#N/A</v>
      </c>
      <c r="BB47" s="599" t="str">
        <f t="shared" ca="1" si="29"/>
        <v/>
      </c>
      <c r="BC47" s="673" t="str">
        <f ca="1">IF($BB47="","",VLOOKUP(BB47,Invoer!$F$15:$AU$1999,2,FALSE))</f>
        <v/>
      </c>
      <c r="BD47" s="599" t="str">
        <f t="shared" ca="1" si="30"/>
        <v/>
      </c>
      <c r="BE47" s="599" t="str">
        <f ca="1">IF($BB47="","",VLOOKUP(BB47,Invoer!$F$15:$AU$1999,5,FALSE))</f>
        <v/>
      </c>
      <c r="BF47" s="599" t="str">
        <f ca="1">IF($BB47="","",VLOOKUP(BB47,Invoer!$F$15:$AU$1999,6,FALSE))</f>
        <v/>
      </c>
      <c r="BG47" s="599" t="str">
        <f ca="1">IF($BB47="","",VLOOKUP(BB47,Invoer!$F$15:$AU$1999,9,FALSE))</f>
        <v/>
      </c>
      <c r="BH47" s="599" t="str">
        <f ca="1">IF($BB47="","",VLOOKUP(BB47,Invoer!$F$15:$AU$1999,10,FALSE))</f>
        <v/>
      </c>
      <c r="BI47" s="599" t="str">
        <f ca="1">IF($BB47="","",VLOOKUP(BB47,Invoer!$F$15:$BB$1999,14,FALSE))</f>
        <v/>
      </c>
      <c r="BJ47" s="599" t="str">
        <f ca="1">IF($BB47="","",VLOOKUP(BB47,Invoer!$F$15:$AU$1999,11,FALSE))</f>
        <v/>
      </c>
      <c r="BK47" s="662" t="str">
        <f t="shared" ca="1" si="31"/>
        <v/>
      </c>
      <c r="BL47" s="662" t="str">
        <f t="shared" ca="1" si="32"/>
        <v/>
      </c>
      <c r="BM47" s="679" t="str">
        <f t="shared" ca="1" si="33"/>
        <v/>
      </c>
      <c r="BN47" s="662" t="str">
        <f t="shared" ca="1" si="7"/>
        <v/>
      </c>
      <c r="BO47" s="662" t="str">
        <f ca="1">IF($BB47="","",VLOOKUP(BB47,Invoer!$F$15:$AU$1999,15,FALSE))</f>
        <v/>
      </c>
      <c r="BP47" s="662" t="str">
        <f ca="1">IF($BB47="","",VLOOKUP(BB47,Invoer!$F$15:$AU$1999,24,FALSE))</f>
        <v/>
      </c>
      <c r="BQ47" s="662" t="str">
        <f ca="1">IF($BB47="","",VLOOKUP(BB47,Invoer!$F$15:$AU$1999,17,FALSE))</f>
        <v/>
      </c>
      <c r="BS47" s="73" t="e">
        <f t="shared" ca="1" si="39"/>
        <v>#VALUE!</v>
      </c>
      <c r="BT47" s="57" t="str">
        <f t="shared" ca="1" si="40"/>
        <v/>
      </c>
      <c r="BW47" s="61" t="e">
        <f ca="1">Invoer!DZ52</f>
        <v>#N/A</v>
      </c>
      <c r="BX47" s="599" t="str">
        <f t="shared" ca="1" si="8"/>
        <v/>
      </c>
      <c r="BY47" s="673" t="str">
        <f ca="1">IF($BX47="","",VLOOKUP(BX47,Invoer!$F$15:$AU$1999,2,FALSE))</f>
        <v/>
      </c>
      <c r="BZ47" s="599" t="str">
        <f t="shared" ca="1" si="9"/>
        <v/>
      </c>
      <c r="CA47" s="599" t="str">
        <f ca="1">IF($BX47="","",VLOOKUP(BX47,Invoer!$F$15:$AU$1999,5,FALSE))</f>
        <v/>
      </c>
      <c r="CB47" s="599" t="str">
        <f ca="1">IF($BX47="","",VLOOKUP(BX47,Invoer!$F$15:$AU$1999,6,FALSE))</f>
        <v/>
      </c>
      <c r="CC47" s="599" t="str">
        <f ca="1">IF($BX47="","",VLOOKUP(BX47,Invoer!$F$15:$AU$1999,9,FALSE))</f>
        <v/>
      </c>
      <c r="CD47" s="599" t="str">
        <f ca="1">IF($BX47="","",VLOOKUP(BX47,Invoer!$F$15:$AU$1999,10,FALSE))</f>
        <v/>
      </c>
      <c r="CE47" s="599" t="str">
        <f ca="1">IF($BX47="","",VLOOKUP(BX47,Invoer!$F$15:$AU$1999,11,FALSE))</f>
        <v/>
      </c>
      <c r="CF47" s="662" t="str">
        <f ca="1">IF($BX47="","",IF(ISERROR(BY47),0,VLOOKUP(BX47,Invoer!$F$15:$AU$1999,15,FALSE)))</f>
        <v/>
      </c>
      <c r="CG47" s="599" t="str">
        <f ca="1">IF($BX47="","",VLOOKUP(BX47,Invoer!$F$15:$AU$1999,19,FALSE))</f>
        <v/>
      </c>
      <c r="CH47" s="662" t="str">
        <f ca="1">IF($BX47="","",IF(ISERROR(BY47),0,VLOOKUP(BX47,Invoer!$F$15:$AU$1999,24,FALSE)))</f>
        <v/>
      </c>
      <c r="CI47" s="662" t="str">
        <f ca="1">IF($BX47="","",IF(ISERROR(BY47),0,VLOOKUP(BX47,Invoer!$F$15:$AU$1999,17,FALSE)))</f>
        <v/>
      </c>
      <c r="CJ47" s="680" t="str">
        <f t="shared" ca="1" si="34"/>
        <v/>
      </c>
      <c r="CK47" s="662" t="str">
        <f t="shared" ca="1" si="10"/>
        <v/>
      </c>
      <c r="CM47" s="56" t="str">
        <f t="shared" ca="1" si="41"/>
        <v/>
      </c>
      <c r="CQ47" s="411" t="e">
        <f ca="1">Invoer!EG52</f>
        <v>#N/A</v>
      </c>
      <c r="CR47" s="599" t="str">
        <f t="shared" ca="1" si="11"/>
        <v/>
      </c>
      <c r="CS47" s="673" t="str">
        <f ca="1">IF($CR47="","",VLOOKUP(CR47,Invoer!$F$15:$AU$1500,2,FALSE))</f>
        <v/>
      </c>
      <c r="CT47" s="599" t="str">
        <f t="shared" ca="1" si="12"/>
        <v/>
      </c>
      <c r="CU47" s="599" t="str">
        <f ca="1">IF($CR47="","",VLOOKUP(CR47,Invoer!$F$15:$AU$1500,3,FALSE))</f>
        <v/>
      </c>
      <c r="CV47" s="599" t="str">
        <f ca="1">IF($CR47="","",IF(CU47&lt;&gt;"Liq","",VLOOKUP(CR47,Invoer!$F$15:$AU$1500,4,FALSE)))</f>
        <v/>
      </c>
      <c r="CW47" s="599" t="str">
        <f ca="1">IF($CR47="","",VLOOKUP(CR47,Invoer!$F$15:$AU$1500,5,FALSE))</f>
        <v/>
      </c>
      <c r="CX47" s="599" t="str">
        <f ca="1">IF($CR47="","",VLOOKUP(CR47,Invoer!$F$15:$AU$1500,6,FALSE))</f>
        <v/>
      </c>
      <c r="CY47" s="599" t="str">
        <f ca="1">IF($CR47="","",VLOOKUP(CR47,Invoer!$F$15:$AU$1500,9,FALSE))</f>
        <v/>
      </c>
      <c r="CZ47" s="599" t="str">
        <f ca="1">IF($CR47="","",VLOOKUP(CR47,Invoer!$F$15:$AU$1500,10,FALSE))</f>
        <v/>
      </c>
      <c r="DA47" s="599" t="str">
        <f ca="1">IF($CR47="","",VLOOKUP(CR47,Invoer!$F$15:$AU$1500,11,FALSE))</f>
        <v/>
      </c>
      <c r="DB47" s="599" t="str">
        <f ca="1">IF($CR47="","",VLOOKUP(CR47,Invoer!$F$15:$BB$1500,14,FALSE))</f>
        <v/>
      </c>
      <c r="DC47" s="662" t="str">
        <f ca="1">IF($CR47="","",VLOOKUP(CR47,Invoer!$F$15:$AU$1500,15,FALSE))</f>
        <v/>
      </c>
      <c r="DD47" s="599" t="str">
        <f ca="1">IF($CR47="","",VLOOKUP(CR47,Invoer!$F$15:$AU$1500,19,FALSE))</f>
        <v/>
      </c>
      <c r="DE47" s="662" t="str">
        <f ca="1">IF($CR47="","",VLOOKUP(CR47,Invoer!$F$15:$AU$1500,20,FALSE))</f>
        <v/>
      </c>
      <c r="DF47" s="662" t="str">
        <f ca="1">IF($CR47="","",VLOOKUP(CR47,Invoer!$F$15:$AU$1500,23,FALSE))</f>
        <v/>
      </c>
      <c r="DG47" s="662" t="str">
        <f ca="1">IF($CR47="","",VLOOKUP(CR47,Invoer!$F$15:$AU$1500,17,FALSE))</f>
        <v/>
      </c>
      <c r="DH47" s="681" t="str">
        <f t="shared" ca="1" si="13"/>
        <v/>
      </c>
      <c r="DI47" s="662" t="str">
        <f t="shared" ca="1" si="42"/>
        <v/>
      </c>
      <c r="DJ47" s="190"/>
      <c r="DK47" s="411" t="str">
        <f t="shared" ca="1" si="14"/>
        <v/>
      </c>
      <c r="DO47" s="61" t="e">
        <f ca="1">IF($DN$4&lt;3,Invoer!EB52,Invoer!EA52)</f>
        <v>#N/A</v>
      </c>
      <c r="DP47" s="599" t="str">
        <f t="shared" ca="1" si="15"/>
        <v/>
      </c>
      <c r="DQ47" s="673" t="str">
        <f ca="1">IF($DP47="","",VLOOKUP(DP47,Invoer!$F$15:$AU$1999,2,FALSE))</f>
        <v/>
      </c>
      <c r="DR47" s="599" t="str">
        <f t="shared" ca="1" si="16"/>
        <v/>
      </c>
      <c r="DS47" s="599" t="str">
        <f ca="1">IF($DP47="","",VLOOKUP(DP47,Invoer!$F$15:$AU$1999,3,FALSE))</f>
        <v/>
      </c>
      <c r="DT47" s="599" t="str">
        <f ca="1">IF($DP47="","",IF(DS47&lt;&gt;"Liq","",VLOOKUP(DP47,Invoer!$F$15:$AU$1999,4,FALSE)))</f>
        <v/>
      </c>
      <c r="DU47" s="599" t="str">
        <f ca="1">IF($DP47="","",VLOOKUP(DP47,Invoer!$F$15:$AU$1999,5,FALSE))</f>
        <v/>
      </c>
      <c r="DV47" s="599" t="str">
        <f ca="1">IF($DP47="","",VLOOKUP(DP47,Invoer!$F$15:$AU$1999,6,FALSE))</f>
        <v/>
      </c>
      <c r="DW47" s="599" t="str">
        <f ca="1">IF($DP47="","",VLOOKUP(DP47,Invoer!$F$15:$AU$1999,9,FALSE))</f>
        <v/>
      </c>
      <c r="DX47" s="599" t="str">
        <f ca="1">IF($DP47="","",VLOOKUP(DP47,Invoer!$F$15:$AU$1999,10,FALSE))</f>
        <v/>
      </c>
      <c r="DY47" s="595" t="str">
        <f ca="1">IF($DP47="","",VLOOKUP(DP47,Invoer!$F$15:$AU$1999,11,FALSE))</f>
        <v/>
      </c>
      <c r="DZ47" s="662" t="str">
        <f ca="1">IF($DP47="","",IF($DN$4&gt;2,"",VLOOKUP(DP47,Invoer!CQ:CS,3,FALSE)))</f>
        <v/>
      </c>
      <c r="EA47" s="541" t="str">
        <f ca="1">IF($DP47="","",IF(ISERROR(DQ47),0,IF($DN$4&lt;3,"",VLOOKUP(DP47,Invoer!$F$15:$AU$1999,15,FALSE))))</f>
        <v/>
      </c>
      <c r="EB47" s="595" t="str">
        <f ca="1">IF($DP47="","",IF($DN$4&lt;3,"",VLOOKUP(DP47,Invoer!$F$15:$AU$1999,19,FALSE)))</f>
        <v/>
      </c>
      <c r="EC47" s="541" t="str">
        <f ca="1">IF($DP47="","",IF(ISERROR(DQ47),0,IF($DN$4&lt;3,"",VLOOKUP(DP47,Invoer!$F$15:$AU$1999,24,FALSE))))</f>
        <v/>
      </c>
      <c r="ED47" s="541" t="str">
        <f ca="1">IF($DP47="","",IF(ISERROR(DQ47),0,IF($DN$4&lt;3,"",VLOOKUP(DP47,Invoer!$F$15:$AU$1999,17,FALSE))))</f>
        <v/>
      </c>
      <c r="EH47" s="89" t="e">
        <f ca="1">Invoer!CP52</f>
        <v>#N/A</v>
      </c>
      <c r="EI47" s="599" t="str">
        <f t="shared" ca="1" si="17"/>
        <v/>
      </c>
      <c r="EJ47" s="673" t="str">
        <f ca="1">IF(EI47="","",VLOOKUP(EI47,Invoer!$F$15:$AU$1999,2,FALSE))</f>
        <v/>
      </c>
      <c r="EK47" s="599" t="str">
        <f t="shared" ca="1" si="18"/>
        <v/>
      </c>
      <c r="EL47" s="599" t="str">
        <f ca="1">IF($EI47="","",VLOOKUP(EI47,Invoer!$F$15:$AU$1999,3,FALSE))</f>
        <v/>
      </c>
      <c r="EM47" s="599" t="str">
        <f ca="1">IF($EI47="","",IF(EL47&lt;&gt;"Liq","",VLOOKUP(EI47,Invoer!$F$15:$AU$1999,4,FALSE)))</f>
        <v/>
      </c>
      <c r="EN47" s="599" t="str">
        <f ca="1">IF($EI47="","",VLOOKUP(EI47,Invoer!$F$15:$AU$1999,6,FALSE))</f>
        <v/>
      </c>
      <c r="EO47" s="599" t="str">
        <f ca="1">IF(EI47="","",VLOOKUP(EI47,Invoer!$F$15:$AU$1999,9,FALSE))</f>
        <v/>
      </c>
      <c r="EP47" s="599" t="str">
        <f ca="1">IF(EI47="","",VLOOKUP(EI47,Invoer!$F$15:$AU$1999,10,FALSE))</f>
        <v/>
      </c>
      <c r="EQ47" s="599" t="str">
        <f ca="1">IF(EI47="","",VLOOKUP(EI47,Invoer!$F$15:$AU$1999,11,FALSE))</f>
        <v/>
      </c>
      <c r="ER47" s="662" t="str">
        <f ca="1">IF(EI47="","",VLOOKUP(EI47,Invoer!CQ:CS,3,FALSE))</f>
        <v/>
      </c>
      <c r="ES47" s="662" t="str">
        <f t="shared" ca="1" si="19"/>
        <v/>
      </c>
      <c r="ET47" s="513" t="str">
        <f t="shared" ca="1" si="20"/>
        <v/>
      </c>
      <c r="EU47" s="112" t="str">
        <f t="shared" ca="1" si="21"/>
        <v/>
      </c>
      <c r="EV47" s="83" t="s">
        <v>160</v>
      </c>
      <c r="EW47" s="682" t="str">
        <f t="shared" ca="1" si="22"/>
        <v/>
      </c>
      <c r="EX47" s="662" t="str">
        <f t="shared" ca="1" si="23"/>
        <v/>
      </c>
      <c r="EY47"/>
      <c r="EZ47" s="56" t="e">
        <f t="shared" ca="1" si="35"/>
        <v>#VALUE!</v>
      </c>
      <c r="FA47" s="56" t="e">
        <f t="shared" ca="1" si="36"/>
        <v>#VALUE!</v>
      </c>
      <c r="FE47"/>
      <c r="FI47"/>
      <c r="FJ47"/>
    </row>
    <row r="48" spans="1:166" ht="12" customHeight="1" x14ac:dyDescent="0.2">
      <c r="A48"/>
      <c r="B48"/>
      <c r="C48"/>
      <c r="E48"/>
      <c r="F48" s="125"/>
      <c r="G48" s="89" t="e">
        <f ca="1">Invoer!DU53</f>
        <v>#N/A</v>
      </c>
      <c r="H48" s="599" t="str">
        <f t="shared" ca="1" si="43"/>
        <v/>
      </c>
      <c r="I48" s="673" t="str">
        <f ca="1">IF($H48="","",VLOOKUP(H48,Invoer!$F$15:$AU$1500,2,FALSE))</f>
        <v/>
      </c>
      <c r="J48" s="599" t="str">
        <f t="shared" ca="1" si="25"/>
        <v/>
      </c>
      <c r="K48" s="599" t="str">
        <f ca="1">IF($H48="","",VLOOKUP(H48,Invoer!$F$15:$AU$1500,3,FALSE))</f>
        <v/>
      </c>
      <c r="L48" s="599" t="str">
        <f ca="1">IF($H48="","",IF(K48&lt;&gt;"Liq","",VLOOKUP(H48,Invoer!$F$15:$AU$1500,4,FALSE)))</f>
        <v/>
      </c>
      <c r="M48" s="599" t="str">
        <f ca="1">IF($H48="","",VLOOKUP(H48,Invoer!$F$15:$AU$1500,5,FALSE))</f>
        <v/>
      </c>
      <c r="N48" s="599" t="str">
        <f ca="1">IF($H48="","",VLOOKUP(H48,Invoer!$F$15:$AU$1500,6,FALSE))</f>
        <v/>
      </c>
      <c r="O48" s="599" t="str">
        <f ca="1">IF($H48="","",VLOOKUP(H48,Invoer!$F$15:$AU$1500,9,FALSE))</f>
        <v/>
      </c>
      <c r="P48" s="599" t="str">
        <f ca="1">IF($H48="","",VLOOKUP(H48,Invoer!$F$15:$AU$1500,10,FALSE))</f>
        <v/>
      </c>
      <c r="Q48" s="599" t="str">
        <f ca="1">IF($H48="","",VLOOKUP(H48,Invoer!$F$15:$BB$1500,14,FALSE))</f>
        <v/>
      </c>
      <c r="R48" s="662" t="str">
        <f ca="1">IF($H48="","",IF(J48&gt;$K$8,"",VLOOKUP(H48,Invoer!$F$15:$AU$1500,15,FALSE)))</f>
        <v/>
      </c>
      <c r="S48" s="599" t="str">
        <f ca="1">IF($H48="","",VLOOKUP(H48,Invoer!$F$15:$AU$1500,19,FALSE))</f>
        <v/>
      </c>
      <c r="T48" s="662" t="str">
        <f ca="1">IF($H48="","",IF(J48&gt;$K$8,"",VLOOKUP(H48,Invoer!$F$15:$AU$1500,20,FALSE)))</f>
        <v/>
      </c>
      <c r="U48" s="662" t="str">
        <f ca="1">IF($H48="","",IF(J48&gt;$K$8,"",VLOOKUP(H48,Invoer!$F$15:$AU$1500,23,FALSE)))</f>
        <v/>
      </c>
      <c r="V48" s="662" t="str">
        <f ca="1">IF($H48="","",IF(J48&gt;$K$8,"",VLOOKUP(H48,Invoer!$F$15:$AU$1500,17,FALSE)))</f>
        <v/>
      </c>
      <c r="AC48" s="435" t="str">
        <f>IF($AC$7&lt;3,Invoer!DR53,IF($AC$7=3,Invoer!BT53,"x"))</f>
        <v>x</v>
      </c>
      <c r="AD48" s="599" t="str">
        <f t="shared" si="27"/>
        <v/>
      </c>
      <c r="AE48" s="673" t="str">
        <f>IF($AD48="","",VLOOKUP(AD48,Invoer!$F$15:$AU$1999,2,FALSE))</f>
        <v/>
      </c>
      <c r="AF48" s="599" t="str">
        <f t="shared" si="28"/>
        <v/>
      </c>
      <c r="AG48" s="599" t="str">
        <f>IF($AD48="","",VLOOKUP(AD48,Invoer!$F$15:$AU$1999,3,FALSE))</f>
        <v/>
      </c>
      <c r="AH48" s="599" t="str">
        <f>IF($AD48="","",IF(AG48&lt;&gt;"Liq","",VLOOKUP(AD48,Invoer!$F$15:$AU$1999,4,FALSE)))</f>
        <v/>
      </c>
      <c r="AI48" s="677" t="str">
        <f>IF($AD48="","",VLOOKUP(AD48,Invoer!$F$15:$AU$1999,5,FALSE))</f>
        <v/>
      </c>
      <c r="AJ48" s="599" t="str">
        <f>IF($AD48="","",VLOOKUP(AD48,Invoer!$F$15:$AU$1999,6,FALSE))</f>
        <v/>
      </c>
      <c r="AK48" s="599" t="str">
        <f>IF($AD48="","",VLOOKUP(AD48,Invoer!$F$15:$AU$1999,9,FALSE))</f>
        <v/>
      </c>
      <c r="AL48" s="599" t="str">
        <f>IF($AD48="","",VLOOKUP(AD48,Invoer!$F$15:$AU$1999,10,FALSE))</f>
        <v/>
      </c>
      <c r="AM48" s="599" t="str">
        <f>IF($AD48="","",VLOOKUP(AD48,Invoer!$F$15:$BB$1999,14,FALSE))</f>
        <v/>
      </c>
      <c r="AN48" s="599" t="str">
        <f>IF($AD48="","",VLOOKUP(AD48,Invoer!$F$15:$AU$1999,11,FALSE))</f>
        <v/>
      </c>
      <c r="AO48" s="662" t="str">
        <f>IF($AD48="","",VLOOKUP(AD48,Invoer!$F$15:$AU$1999,15,FALSE))</f>
        <v/>
      </c>
      <c r="AP48" s="599" t="str">
        <f>IF($AD48="","",VLOOKUP(AD48,Invoer!$F$15:$AU$1999,19,FALSE))</f>
        <v/>
      </c>
      <c r="AQ48" s="662" t="str">
        <f>IF($AD48="","",VLOOKUP(AD48,Invoer!$F$15:$AU$1999,24,FALSE))</f>
        <v/>
      </c>
      <c r="AR48" s="662" t="str">
        <f>IF($AD48="","",VLOOKUP(AD48,Invoer!$F$15:$AU$1999,17,FALSE))</f>
        <v/>
      </c>
      <c r="AS48" s="678" t="str">
        <f t="shared" si="38"/>
        <v/>
      </c>
      <c r="AT48" s="676" t="str">
        <f t="shared" si="5"/>
        <v/>
      </c>
      <c r="AU48" s="77" t="e">
        <f t="shared" si="6"/>
        <v>#VALUE!</v>
      </c>
      <c r="AW48" s="57"/>
      <c r="AX48" s="57"/>
      <c r="BA48" s="83" t="e">
        <f ca="1">Invoer!DW53</f>
        <v>#N/A</v>
      </c>
      <c r="BB48" s="599" t="str">
        <f t="shared" ca="1" si="29"/>
        <v/>
      </c>
      <c r="BC48" s="673" t="str">
        <f ca="1">IF($BB48="","",VLOOKUP(BB48,Invoer!$F$15:$AU$1999,2,FALSE))</f>
        <v/>
      </c>
      <c r="BD48" s="599" t="str">
        <f t="shared" ca="1" si="30"/>
        <v/>
      </c>
      <c r="BE48" s="599" t="str">
        <f ca="1">IF($BB48="","",VLOOKUP(BB48,Invoer!$F$15:$AU$1999,5,FALSE))</f>
        <v/>
      </c>
      <c r="BF48" s="599" t="str">
        <f ca="1">IF($BB48="","",VLOOKUP(BB48,Invoer!$F$15:$AU$1999,6,FALSE))</f>
        <v/>
      </c>
      <c r="BG48" s="599" t="str">
        <f ca="1">IF($BB48="","",VLOOKUP(BB48,Invoer!$F$15:$AU$1999,9,FALSE))</f>
        <v/>
      </c>
      <c r="BH48" s="599" t="str">
        <f ca="1">IF($BB48="","",VLOOKUP(BB48,Invoer!$F$15:$AU$1999,10,FALSE))</f>
        <v/>
      </c>
      <c r="BI48" s="599" t="str">
        <f ca="1">IF($BB48="","",VLOOKUP(BB48,Invoer!$F$15:$BB$1999,14,FALSE))</f>
        <v/>
      </c>
      <c r="BJ48" s="599" t="str">
        <f ca="1">IF($BB48="","",VLOOKUP(BB48,Invoer!$F$15:$AU$1999,11,FALSE))</f>
        <v/>
      </c>
      <c r="BK48" s="662" t="str">
        <f t="shared" ca="1" si="31"/>
        <v/>
      </c>
      <c r="BL48" s="662" t="str">
        <f t="shared" ca="1" si="32"/>
        <v/>
      </c>
      <c r="BM48" s="679" t="str">
        <f t="shared" ca="1" si="33"/>
        <v/>
      </c>
      <c r="BN48" s="662" t="str">
        <f t="shared" ca="1" si="7"/>
        <v/>
      </c>
      <c r="BO48" s="662" t="str">
        <f ca="1">IF($BB48="","",VLOOKUP(BB48,Invoer!$F$15:$AU$1999,15,FALSE))</f>
        <v/>
      </c>
      <c r="BP48" s="662" t="str">
        <f ca="1">IF($BB48="","",VLOOKUP(BB48,Invoer!$F$15:$AU$1999,24,FALSE))</f>
        <v/>
      </c>
      <c r="BQ48" s="662" t="str">
        <f ca="1">IF($BB48="","",VLOOKUP(BB48,Invoer!$F$15:$AU$1999,17,FALSE))</f>
        <v/>
      </c>
      <c r="BS48" s="73" t="e">
        <f t="shared" ca="1" si="39"/>
        <v>#VALUE!</v>
      </c>
      <c r="BT48" s="57" t="str">
        <f t="shared" ca="1" si="40"/>
        <v/>
      </c>
      <c r="BW48" s="61" t="e">
        <f ca="1">Invoer!DZ53</f>
        <v>#N/A</v>
      </c>
      <c r="BX48" s="599" t="str">
        <f t="shared" ca="1" si="8"/>
        <v/>
      </c>
      <c r="BY48" s="673" t="str">
        <f ca="1">IF($BX48="","",VLOOKUP(BX48,Invoer!$F$15:$AU$1999,2,FALSE))</f>
        <v/>
      </c>
      <c r="BZ48" s="599" t="str">
        <f t="shared" ca="1" si="9"/>
        <v/>
      </c>
      <c r="CA48" s="599" t="str">
        <f ca="1">IF($BX48="","",VLOOKUP(BX48,Invoer!$F$15:$AU$1999,5,FALSE))</f>
        <v/>
      </c>
      <c r="CB48" s="599" t="str">
        <f ca="1">IF($BX48="","",VLOOKUP(BX48,Invoer!$F$15:$AU$1999,6,FALSE))</f>
        <v/>
      </c>
      <c r="CC48" s="599" t="str">
        <f ca="1">IF($BX48="","",VLOOKUP(BX48,Invoer!$F$15:$AU$1999,9,FALSE))</f>
        <v/>
      </c>
      <c r="CD48" s="599" t="str">
        <f ca="1">IF($BX48="","",VLOOKUP(BX48,Invoer!$F$15:$AU$1999,10,FALSE))</f>
        <v/>
      </c>
      <c r="CE48" s="599" t="str">
        <f ca="1">IF($BX48="","",VLOOKUP(BX48,Invoer!$F$15:$AU$1999,11,FALSE))</f>
        <v/>
      </c>
      <c r="CF48" s="662" t="str">
        <f ca="1">IF($BX48="","",IF(ISERROR(BY48),0,VLOOKUP(BX48,Invoer!$F$15:$AU$1999,15,FALSE)))</f>
        <v/>
      </c>
      <c r="CG48" s="599" t="str">
        <f ca="1">IF($BX48="","",VLOOKUP(BX48,Invoer!$F$15:$AU$1999,19,FALSE))</f>
        <v/>
      </c>
      <c r="CH48" s="662" t="str">
        <f ca="1">IF($BX48="","",IF(ISERROR(BY48),0,VLOOKUP(BX48,Invoer!$F$15:$AU$1999,24,FALSE)))</f>
        <v/>
      </c>
      <c r="CI48" s="662" t="str">
        <f ca="1">IF($BX48="","",IF(ISERROR(BY48),0,VLOOKUP(BX48,Invoer!$F$15:$AU$1999,17,FALSE)))</f>
        <v/>
      </c>
      <c r="CJ48" s="680" t="str">
        <f t="shared" ca="1" si="34"/>
        <v/>
      </c>
      <c r="CK48" s="662" t="str">
        <f t="shared" ca="1" si="10"/>
        <v/>
      </c>
      <c r="CM48" s="56" t="str">
        <f t="shared" ca="1" si="41"/>
        <v/>
      </c>
      <c r="CQ48" s="411" t="e">
        <f ca="1">Invoer!EG53</f>
        <v>#N/A</v>
      </c>
      <c r="CR48" s="599" t="str">
        <f t="shared" ca="1" si="11"/>
        <v/>
      </c>
      <c r="CS48" s="673" t="str">
        <f ca="1">IF($CR48="","",VLOOKUP(CR48,Invoer!$F$15:$AU$1500,2,FALSE))</f>
        <v/>
      </c>
      <c r="CT48" s="599" t="str">
        <f t="shared" ca="1" si="12"/>
        <v/>
      </c>
      <c r="CU48" s="599" t="str">
        <f ca="1">IF($CR48="","",VLOOKUP(CR48,Invoer!$F$15:$AU$1500,3,FALSE))</f>
        <v/>
      </c>
      <c r="CV48" s="599" t="str">
        <f ca="1">IF($CR48="","",IF(CU48&lt;&gt;"Liq","",VLOOKUP(CR48,Invoer!$F$15:$AU$1500,4,FALSE)))</f>
        <v/>
      </c>
      <c r="CW48" s="599" t="str">
        <f ca="1">IF($CR48="","",VLOOKUP(CR48,Invoer!$F$15:$AU$1500,5,FALSE))</f>
        <v/>
      </c>
      <c r="CX48" s="599" t="str">
        <f ca="1">IF($CR48="","",VLOOKUP(CR48,Invoer!$F$15:$AU$1500,6,FALSE))</f>
        <v/>
      </c>
      <c r="CY48" s="599" t="str">
        <f ca="1">IF($CR48="","",VLOOKUP(CR48,Invoer!$F$15:$AU$1500,9,FALSE))</f>
        <v/>
      </c>
      <c r="CZ48" s="599" t="str">
        <f ca="1">IF($CR48="","",VLOOKUP(CR48,Invoer!$F$15:$AU$1500,10,FALSE))</f>
        <v/>
      </c>
      <c r="DA48" s="599" t="str">
        <f ca="1">IF($CR48="","",VLOOKUP(CR48,Invoer!$F$15:$AU$1500,11,FALSE))</f>
        <v/>
      </c>
      <c r="DB48" s="599" t="str">
        <f ca="1">IF($CR48="","",VLOOKUP(CR48,Invoer!$F$15:$BB$1500,14,FALSE))</f>
        <v/>
      </c>
      <c r="DC48" s="662" t="str">
        <f ca="1">IF($CR48="","",VLOOKUP(CR48,Invoer!$F$15:$AU$1500,15,FALSE))</f>
        <v/>
      </c>
      <c r="DD48" s="599" t="str">
        <f ca="1">IF($CR48="","",VLOOKUP(CR48,Invoer!$F$15:$AU$1500,19,FALSE))</f>
        <v/>
      </c>
      <c r="DE48" s="662" t="str">
        <f ca="1">IF($CR48="","",VLOOKUP(CR48,Invoer!$F$15:$AU$1500,20,FALSE))</f>
        <v/>
      </c>
      <c r="DF48" s="662" t="str">
        <f ca="1">IF($CR48="","",VLOOKUP(CR48,Invoer!$F$15:$AU$1500,23,FALSE))</f>
        <v/>
      </c>
      <c r="DG48" s="662" t="str">
        <f ca="1">IF($CR48="","",VLOOKUP(CR48,Invoer!$F$15:$AU$1500,17,FALSE))</f>
        <v/>
      </c>
      <c r="DH48" s="681" t="str">
        <f t="shared" ca="1" si="13"/>
        <v/>
      </c>
      <c r="DI48" s="662" t="str">
        <f t="shared" ca="1" si="42"/>
        <v/>
      </c>
      <c r="DJ48" s="190"/>
      <c r="DK48" s="411" t="str">
        <f t="shared" ca="1" si="14"/>
        <v/>
      </c>
      <c r="DO48" s="61" t="e">
        <f ca="1">IF($DN$4&lt;3,Invoer!EB53,Invoer!EA53)</f>
        <v>#N/A</v>
      </c>
      <c r="DP48" s="599" t="str">
        <f t="shared" ca="1" si="15"/>
        <v/>
      </c>
      <c r="DQ48" s="673" t="str">
        <f ca="1">IF($DP48="","",VLOOKUP(DP48,Invoer!$F$15:$AU$1999,2,FALSE))</f>
        <v/>
      </c>
      <c r="DR48" s="599" t="str">
        <f t="shared" ca="1" si="16"/>
        <v/>
      </c>
      <c r="DS48" s="599" t="str">
        <f ca="1">IF($DP48="","",VLOOKUP(DP48,Invoer!$F$15:$AU$1999,3,FALSE))</f>
        <v/>
      </c>
      <c r="DT48" s="599" t="str">
        <f ca="1">IF($DP48="","",IF(DS48&lt;&gt;"Liq","",VLOOKUP(DP48,Invoer!$F$15:$AU$1999,4,FALSE)))</f>
        <v/>
      </c>
      <c r="DU48" s="599" t="str">
        <f ca="1">IF($DP48="","",VLOOKUP(DP48,Invoer!$F$15:$AU$1999,5,FALSE))</f>
        <v/>
      </c>
      <c r="DV48" s="599" t="str">
        <f ca="1">IF($DP48="","",VLOOKUP(DP48,Invoer!$F$15:$AU$1999,6,FALSE))</f>
        <v/>
      </c>
      <c r="DW48" s="599" t="str">
        <f ca="1">IF($DP48="","",VLOOKUP(DP48,Invoer!$F$15:$AU$1999,9,FALSE))</f>
        <v/>
      </c>
      <c r="DX48" s="599" t="str">
        <f ca="1">IF($DP48="","",VLOOKUP(DP48,Invoer!$F$15:$AU$1999,10,FALSE))</f>
        <v/>
      </c>
      <c r="DY48" s="595" t="str">
        <f ca="1">IF($DP48="","",VLOOKUP(DP48,Invoer!$F$15:$AU$1999,11,FALSE))</f>
        <v/>
      </c>
      <c r="DZ48" s="662" t="str">
        <f ca="1">IF($DP48="","",IF($DN$4&gt;2,"",VLOOKUP(DP48,Invoer!CQ:CS,3,FALSE)))</f>
        <v/>
      </c>
      <c r="EA48" s="541" t="str">
        <f ca="1">IF($DP48="","",IF(ISERROR(DQ48),0,IF($DN$4&lt;3,"",VLOOKUP(DP48,Invoer!$F$15:$AU$1999,15,FALSE))))</f>
        <v/>
      </c>
      <c r="EB48" s="595" t="str">
        <f ca="1">IF($DP48="","",IF($DN$4&lt;3,"",VLOOKUP(DP48,Invoer!$F$15:$AU$1999,19,FALSE)))</f>
        <v/>
      </c>
      <c r="EC48" s="541" t="str">
        <f ca="1">IF($DP48="","",IF(ISERROR(DQ48),0,IF($DN$4&lt;3,"",VLOOKUP(DP48,Invoer!$F$15:$AU$1999,24,FALSE))))</f>
        <v/>
      </c>
      <c r="ED48" s="541" t="str">
        <f ca="1">IF($DP48="","",IF(ISERROR(DQ48),0,IF($DN$4&lt;3,"",VLOOKUP(DP48,Invoer!$F$15:$AU$1999,17,FALSE))))</f>
        <v/>
      </c>
      <c r="EH48" s="89" t="e">
        <f ca="1">Invoer!CP53</f>
        <v>#N/A</v>
      </c>
      <c r="EI48" s="599" t="str">
        <f t="shared" ca="1" si="17"/>
        <v/>
      </c>
      <c r="EJ48" s="673" t="str">
        <f ca="1">IF(EI48="","",VLOOKUP(EI48,Invoer!$F$15:$AU$1999,2,FALSE))</f>
        <v/>
      </c>
      <c r="EK48" s="599" t="str">
        <f t="shared" ca="1" si="18"/>
        <v/>
      </c>
      <c r="EL48" s="599" t="str">
        <f ca="1">IF($EI48="","",VLOOKUP(EI48,Invoer!$F$15:$AU$1999,3,FALSE))</f>
        <v/>
      </c>
      <c r="EM48" s="599" t="str">
        <f ca="1">IF($EI48="","",IF(EL48&lt;&gt;"Liq","",VLOOKUP(EI48,Invoer!$F$15:$AU$1999,4,FALSE)))</f>
        <v/>
      </c>
      <c r="EN48" s="599" t="str">
        <f ca="1">IF($EI48="","",VLOOKUP(EI48,Invoer!$F$15:$AU$1999,6,FALSE))</f>
        <v/>
      </c>
      <c r="EO48" s="599" t="str">
        <f ca="1">IF(EI48="","",VLOOKUP(EI48,Invoer!$F$15:$AU$1999,9,FALSE))</f>
        <v/>
      </c>
      <c r="EP48" s="599" t="str">
        <f ca="1">IF(EI48="","",VLOOKUP(EI48,Invoer!$F$15:$AU$1999,10,FALSE))</f>
        <v/>
      </c>
      <c r="EQ48" s="599" t="str">
        <f ca="1">IF(EI48="","",VLOOKUP(EI48,Invoer!$F$15:$AU$1999,11,FALSE))</f>
        <v/>
      </c>
      <c r="ER48" s="662" t="str">
        <f ca="1">IF(EI48="","",VLOOKUP(EI48,Invoer!CQ:CS,3,FALSE))</f>
        <v/>
      </c>
      <c r="ES48" s="662" t="str">
        <f t="shared" ca="1" si="19"/>
        <v/>
      </c>
      <c r="ET48" s="513" t="str">
        <f t="shared" ca="1" si="20"/>
        <v/>
      </c>
      <c r="EU48" s="112" t="str">
        <f t="shared" ca="1" si="21"/>
        <v/>
      </c>
      <c r="EV48" s="83" t="s">
        <v>160</v>
      </c>
      <c r="EW48" s="682" t="str">
        <f t="shared" ca="1" si="22"/>
        <v/>
      </c>
      <c r="EX48" s="662" t="str">
        <f t="shared" ca="1" si="23"/>
        <v/>
      </c>
      <c r="EY48"/>
      <c r="EZ48" s="56" t="e">
        <f t="shared" ca="1" si="35"/>
        <v>#VALUE!</v>
      </c>
      <c r="FA48" s="56" t="e">
        <f t="shared" ca="1" si="36"/>
        <v>#VALUE!</v>
      </c>
      <c r="FE48"/>
      <c r="FI48"/>
      <c r="FJ48"/>
    </row>
    <row r="49" spans="1:166" ht="12" customHeight="1" x14ac:dyDescent="0.2">
      <c r="A49"/>
      <c r="B49"/>
      <c r="C49"/>
      <c r="E49"/>
      <c r="F49" s="125"/>
      <c r="G49" s="89" t="e">
        <f ca="1">Invoer!DU54</f>
        <v>#N/A</v>
      </c>
      <c r="H49" s="599" t="str">
        <f t="shared" ca="1" si="43"/>
        <v/>
      </c>
      <c r="I49" s="673" t="str">
        <f ca="1">IF($H49="","",VLOOKUP(H49,Invoer!$F$15:$AU$1500,2,FALSE))</f>
        <v/>
      </c>
      <c r="J49" s="599" t="str">
        <f t="shared" ca="1" si="25"/>
        <v/>
      </c>
      <c r="K49" s="599" t="str">
        <f ca="1">IF($H49="","",VLOOKUP(H49,Invoer!$F$15:$AU$1500,3,FALSE))</f>
        <v/>
      </c>
      <c r="L49" s="599" t="str">
        <f ca="1">IF($H49="","",IF(K49&lt;&gt;"Liq","",VLOOKUP(H49,Invoer!$F$15:$AU$1500,4,FALSE)))</f>
        <v/>
      </c>
      <c r="M49" s="599" t="str">
        <f ca="1">IF($H49="","",VLOOKUP(H49,Invoer!$F$15:$AU$1500,5,FALSE))</f>
        <v/>
      </c>
      <c r="N49" s="599" t="str">
        <f ca="1">IF($H49="","",VLOOKUP(H49,Invoer!$F$15:$AU$1500,6,FALSE))</f>
        <v/>
      </c>
      <c r="O49" s="599" t="str">
        <f ca="1">IF($H49="","",VLOOKUP(H49,Invoer!$F$15:$AU$1500,9,FALSE))</f>
        <v/>
      </c>
      <c r="P49" s="599" t="str">
        <f ca="1">IF($H49="","",VLOOKUP(H49,Invoer!$F$15:$AU$1500,10,FALSE))</f>
        <v/>
      </c>
      <c r="Q49" s="599" t="str">
        <f ca="1">IF($H49="","",VLOOKUP(H49,Invoer!$F$15:$BB$1500,14,FALSE))</f>
        <v/>
      </c>
      <c r="R49" s="662" t="str">
        <f ca="1">IF($H49="","",IF(J49&gt;$K$8,"",VLOOKUP(H49,Invoer!$F$15:$AU$1500,15,FALSE)))</f>
        <v/>
      </c>
      <c r="S49" s="599" t="str">
        <f ca="1">IF($H49="","",VLOOKUP(H49,Invoer!$F$15:$AU$1500,19,FALSE))</f>
        <v/>
      </c>
      <c r="T49" s="662" t="str">
        <f ca="1">IF($H49="","",IF(J49&gt;$K$8,"",VLOOKUP(H49,Invoer!$F$15:$AU$1500,20,FALSE)))</f>
        <v/>
      </c>
      <c r="U49" s="662" t="str">
        <f ca="1">IF($H49="","",IF(J49&gt;$K$8,"",VLOOKUP(H49,Invoer!$F$15:$AU$1500,23,FALSE)))</f>
        <v/>
      </c>
      <c r="V49" s="662" t="str">
        <f ca="1">IF($H49="","",IF(J49&gt;$K$8,"",VLOOKUP(H49,Invoer!$F$15:$AU$1500,17,FALSE)))</f>
        <v/>
      </c>
      <c r="AC49" s="435" t="str">
        <f>IF($AC$7&lt;3,Invoer!DR54,IF($AC$7=3,Invoer!BT54,"x"))</f>
        <v>x</v>
      </c>
      <c r="AD49" s="599" t="str">
        <f t="shared" si="27"/>
        <v/>
      </c>
      <c r="AE49" s="673" t="str">
        <f>IF($AD49="","",VLOOKUP(AD49,Invoer!$F$15:$AU$1999,2,FALSE))</f>
        <v/>
      </c>
      <c r="AF49" s="599" t="str">
        <f t="shared" si="28"/>
        <v/>
      </c>
      <c r="AG49" s="599" t="str">
        <f>IF($AD49="","",VLOOKUP(AD49,Invoer!$F$15:$AU$1999,3,FALSE))</f>
        <v/>
      </c>
      <c r="AH49" s="599" t="str">
        <f>IF($AD49="","",IF(AG49&lt;&gt;"Liq","",VLOOKUP(AD49,Invoer!$F$15:$AU$1999,4,FALSE)))</f>
        <v/>
      </c>
      <c r="AI49" s="677" t="str">
        <f>IF($AD49="","",VLOOKUP(AD49,Invoer!$F$15:$AU$1999,5,FALSE))</f>
        <v/>
      </c>
      <c r="AJ49" s="599" t="str">
        <f>IF($AD49="","",VLOOKUP(AD49,Invoer!$F$15:$AU$1999,6,FALSE))</f>
        <v/>
      </c>
      <c r="AK49" s="599" t="str">
        <f>IF($AD49="","",VLOOKUP(AD49,Invoer!$F$15:$AU$1999,9,FALSE))</f>
        <v/>
      </c>
      <c r="AL49" s="599" t="str">
        <f>IF($AD49="","",VLOOKUP(AD49,Invoer!$F$15:$AU$1999,10,FALSE))</f>
        <v/>
      </c>
      <c r="AM49" s="599" t="str">
        <f>IF($AD49="","",VLOOKUP(AD49,Invoer!$F$15:$BB$1999,14,FALSE))</f>
        <v/>
      </c>
      <c r="AN49" s="599" t="str">
        <f>IF($AD49="","",VLOOKUP(AD49,Invoer!$F$15:$AU$1999,11,FALSE))</f>
        <v/>
      </c>
      <c r="AO49" s="662" t="str">
        <f>IF($AD49="","",VLOOKUP(AD49,Invoer!$F$15:$AU$1999,15,FALSE))</f>
        <v/>
      </c>
      <c r="AP49" s="599" t="str">
        <f>IF($AD49="","",VLOOKUP(AD49,Invoer!$F$15:$AU$1999,19,FALSE))</f>
        <v/>
      </c>
      <c r="AQ49" s="662" t="str">
        <f>IF($AD49="","",VLOOKUP(AD49,Invoer!$F$15:$AU$1999,24,FALSE))</f>
        <v/>
      </c>
      <c r="AR49" s="662" t="str">
        <f>IF($AD49="","",VLOOKUP(AD49,Invoer!$F$15:$AU$1999,17,FALSE))</f>
        <v/>
      </c>
      <c r="AS49" s="678" t="str">
        <f t="shared" si="38"/>
        <v/>
      </c>
      <c r="AT49" s="676" t="str">
        <f t="shared" si="5"/>
        <v/>
      </c>
      <c r="AU49" s="77" t="e">
        <f t="shared" si="6"/>
        <v>#VALUE!</v>
      </c>
      <c r="AW49" s="57"/>
      <c r="AX49" s="57"/>
      <c r="BA49" s="83" t="e">
        <f ca="1">Invoer!DW54</f>
        <v>#N/A</v>
      </c>
      <c r="BB49" s="599" t="str">
        <f t="shared" ca="1" si="29"/>
        <v/>
      </c>
      <c r="BC49" s="673" t="str">
        <f ca="1">IF($BB49="","",VLOOKUP(BB49,Invoer!$F$15:$AU$1999,2,FALSE))</f>
        <v/>
      </c>
      <c r="BD49" s="599" t="str">
        <f t="shared" ca="1" si="30"/>
        <v/>
      </c>
      <c r="BE49" s="599" t="str">
        <f ca="1">IF($BB49="","",VLOOKUP(BB49,Invoer!$F$15:$AU$1999,5,FALSE))</f>
        <v/>
      </c>
      <c r="BF49" s="599" t="str">
        <f ca="1">IF($BB49="","",VLOOKUP(BB49,Invoer!$F$15:$AU$1999,6,FALSE))</f>
        <v/>
      </c>
      <c r="BG49" s="599" t="str">
        <f ca="1">IF($BB49="","",VLOOKUP(BB49,Invoer!$F$15:$AU$1999,9,FALSE))</f>
        <v/>
      </c>
      <c r="BH49" s="599" t="str">
        <f ca="1">IF($BB49="","",VLOOKUP(BB49,Invoer!$F$15:$AU$1999,10,FALSE))</f>
        <v/>
      </c>
      <c r="BI49" s="599" t="str">
        <f ca="1">IF($BB49="","",VLOOKUP(BB49,Invoer!$F$15:$BB$1999,14,FALSE))</f>
        <v/>
      </c>
      <c r="BJ49" s="599" t="str">
        <f ca="1">IF($BB49="","",VLOOKUP(BB49,Invoer!$F$15:$AU$1999,11,FALSE))</f>
        <v/>
      </c>
      <c r="BK49" s="662" t="str">
        <f t="shared" ca="1" si="31"/>
        <v/>
      </c>
      <c r="BL49" s="662" t="str">
        <f t="shared" ca="1" si="32"/>
        <v/>
      </c>
      <c r="BM49" s="679" t="str">
        <f t="shared" ca="1" si="33"/>
        <v/>
      </c>
      <c r="BN49" s="662" t="str">
        <f t="shared" ca="1" si="7"/>
        <v/>
      </c>
      <c r="BO49" s="662" t="str">
        <f ca="1">IF($BB49="","",VLOOKUP(BB49,Invoer!$F$15:$AU$1999,15,FALSE))</f>
        <v/>
      </c>
      <c r="BP49" s="662" t="str">
        <f ca="1">IF($BB49="","",VLOOKUP(BB49,Invoer!$F$15:$AU$1999,24,FALSE))</f>
        <v/>
      </c>
      <c r="BQ49" s="662" t="str">
        <f ca="1">IF($BB49="","",VLOOKUP(BB49,Invoer!$F$15:$AU$1999,17,FALSE))</f>
        <v/>
      </c>
      <c r="BS49" s="73" t="e">
        <f t="shared" ca="1" si="39"/>
        <v>#VALUE!</v>
      </c>
      <c r="BT49" s="57" t="str">
        <f t="shared" ca="1" si="40"/>
        <v/>
      </c>
      <c r="BW49" s="61" t="e">
        <f ca="1">Invoer!DZ54</f>
        <v>#N/A</v>
      </c>
      <c r="BX49" s="599" t="str">
        <f t="shared" ca="1" si="8"/>
        <v/>
      </c>
      <c r="BY49" s="673" t="str">
        <f ca="1">IF($BX49="","",VLOOKUP(BX49,Invoer!$F$15:$AU$1999,2,FALSE))</f>
        <v/>
      </c>
      <c r="BZ49" s="599" t="str">
        <f t="shared" ca="1" si="9"/>
        <v/>
      </c>
      <c r="CA49" s="599" t="str">
        <f ca="1">IF($BX49="","",VLOOKUP(BX49,Invoer!$F$15:$AU$1999,5,FALSE))</f>
        <v/>
      </c>
      <c r="CB49" s="599" t="str">
        <f ca="1">IF($BX49="","",VLOOKUP(BX49,Invoer!$F$15:$AU$1999,6,FALSE))</f>
        <v/>
      </c>
      <c r="CC49" s="599" t="str">
        <f ca="1">IF($BX49="","",VLOOKUP(BX49,Invoer!$F$15:$AU$1999,9,FALSE))</f>
        <v/>
      </c>
      <c r="CD49" s="599" t="str">
        <f ca="1">IF($BX49="","",VLOOKUP(BX49,Invoer!$F$15:$AU$1999,10,FALSE))</f>
        <v/>
      </c>
      <c r="CE49" s="599" t="str">
        <f ca="1">IF($BX49="","",VLOOKUP(BX49,Invoer!$F$15:$AU$1999,11,FALSE))</f>
        <v/>
      </c>
      <c r="CF49" s="662" t="str">
        <f ca="1">IF($BX49="","",IF(ISERROR(BY49),0,VLOOKUP(BX49,Invoer!$F$15:$AU$1999,15,FALSE)))</f>
        <v/>
      </c>
      <c r="CG49" s="599" t="str">
        <f ca="1">IF($BX49="","",VLOOKUP(BX49,Invoer!$F$15:$AU$1999,19,FALSE))</f>
        <v/>
      </c>
      <c r="CH49" s="662" t="str">
        <f ca="1">IF($BX49="","",IF(ISERROR(BY49),0,VLOOKUP(BX49,Invoer!$F$15:$AU$1999,24,FALSE)))</f>
        <v/>
      </c>
      <c r="CI49" s="662" t="str">
        <f ca="1">IF($BX49="","",IF(ISERROR(BY49),0,VLOOKUP(BX49,Invoer!$F$15:$AU$1999,17,FALSE)))</f>
        <v/>
      </c>
      <c r="CJ49" s="680" t="str">
        <f t="shared" ca="1" si="34"/>
        <v/>
      </c>
      <c r="CK49" s="662" t="str">
        <f t="shared" ca="1" si="10"/>
        <v/>
      </c>
      <c r="CM49" s="56" t="str">
        <f t="shared" ca="1" si="41"/>
        <v/>
      </c>
      <c r="CQ49" s="411" t="e">
        <f ca="1">Invoer!EG54</f>
        <v>#N/A</v>
      </c>
      <c r="CR49" s="599" t="str">
        <f t="shared" ca="1" si="11"/>
        <v/>
      </c>
      <c r="CS49" s="673" t="str">
        <f ca="1">IF($CR49="","",VLOOKUP(CR49,Invoer!$F$15:$AU$1500,2,FALSE))</f>
        <v/>
      </c>
      <c r="CT49" s="599" t="str">
        <f t="shared" ca="1" si="12"/>
        <v/>
      </c>
      <c r="CU49" s="599" t="str">
        <f ca="1">IF($CR49="","",VLOOKUP(CR49,Invoer!$F$15:$AU$1500,3,FALSE))</f>
        <v/>
      </c>
      <c r="CV49" s="599" t="str">
        <f ca="1">IF($CR49="","",IF(CU49&lt;&gt;"Liq","",VLOOKUP(CR49,Invoer!$F$15:$AU$1500,4,FALSE)))</f>
        <v/>
      </c>
      <c r="CW49" s="599" t="str">
        <f ca="1">IF($CR49="","",VLOOKUP(CR49,Invoer!$F$15:$AU$1500,5,FALSE))</f>
        <v/>
      </c>
      <c r="CX49" s="599" t="str">
        <f ca="1">IF($CR49="","",VLOOKUP(CR49,Invoer!$F$15:$AU$1500,6,FALSE))</f>
        <v/>
      </c>
      <c r="CY49" s="599" t="str">
        <f ca="1">IF($CR49="","",VLOOKUP(CR49,Invoer!$F$15:$AU$1500,9,FALSE))</f>
        <v/>
      </c>
      <c r="CZ49" s="599" t="str">
        <f ca="1">IF($CR49="","",VLOOKUP(CR49,Invoer!$F$15:$AU$1500,10,FALSE))</f>
        <v/>
      </c>
      <c r="DA49" s="599" t="str">
        <f ca="1">IF($CR49="","",VLOOKUP(CR49,Invoer!$F$15:$AU$1500,11,FALSE))</f>
        <v/>
      </c>
      <c r="DB49" s="599" t="str">
        <f ca="1">IF($CR49="","",VLOOKUP(CR49,Invoer!$F$15:$BB$1500,14,FALSE))</f>
        <v/>
      </c>
      <c r="DC49" s="662" t="str">
        <f ca="1">IF($CR49="","",VLOOKUP(CR49,Invoer!$F$15:$AU$1500,15,FALSE))</f>
        <v/>
      </c>
      <c r="DD49" s="599" t="str">
        <f ca="1">IF($CR49="","",VLOOKUP(CR49,Invoer!$F$15:$AU$1500,19,FALSE))</f>
        <v/>
      </c>
      <c r="DE49" s="662" t="str">
        <f ca="1">IF($CR49="","",VLOOKUP(CR49,Invoer!$F$15:$AU$1500,20,FALSE))</f>
        <v/>
      </c>
      <c r="DF49" s="662" t="str">
        <f ca="1">IF($CR49="","",VLOOKUP(CR49,Invoer!$F$15:$AU$1500,23,FALSE))</f>
        <v/>
      </c>
      <c r="DG49" s="662" t="str">
        <f ca="1">IF($CR49="","",VLOOKUP(CR49,Invoer!$F$15:$AU$1500,17,FALSE))</f>
        <v/>
      </c>
      <c r="DH49" s="681" t="str">
        <f t="shared" ca="1" si="13"/>
        <v/>
      </c>
      <c r="DI49" s="662" t="str">
        <f t="shared" ca="1" si="42"/>
        <v/>
      </c>
      <c r="DJ49" s="190"/>
      <c r="DK49" s="411" t="str">
        <f t="shared" ca="1" si="14"/>
        <v/>
      </c>
      <c r="DO49" s="61" t="e">
        <f ca="1">IF($DN$4&lt;3,Invoer!EB54,Invoer!EA54)</f>
        <v>#N/A</v>
      </c>
      <c r="DP49" s="599" t="str">
        <f t="shared" ca="1" si="15"/>
        <v/>
      </c>
      <c r="DQ49" s="673" t="str">
        <f ca="1">IF($DP49="","",VLOOKUP(DP49,Invoer!$F$15:$AU$1999,2,FALSE))</f>
        <v/>
      </c>
      <c r="DR49" s="599" t="str">
        <f t="shared" ca="1" si="16"/>
        <v/>
      </c>
      <c r="DS49" s="599" t="str">
        <f ca="1">IF($DP49="","",VLOOKUP(DP49,Invoer!$F$15:$AU$1999,3,FALSE))</f>
        <v/>
      </c>
      <c r="DT49" s="599" t="str">
        <f ca="1">IF($DP49="","",IF(DS49&lt;&gt;"Liq","",VLOOKUP(DP49,Invoer!$F$15:$AU$1999,4,FALSE)))</f>
        <v/>
      </c>
      <c r="DU49" s="599" t="str">
        <f ca="1">IF($DP49="","",VLOOKUP(DP49,Invoer!$F$15:$AU$1999,5,FALSE))</f>
        <v/>
      </c>
      <c r="DV49" s="599" t="str">
        <f ca="1">IF($DP49="","",VLOOKUP(DP49,Invoer!$F$15:$AU$1999,6,FALSE))</f>
        <v/>
      </c>
      <c r="DW49" s="599" t="str">
        <f ca="1">IF($DP49="","",VLOOKUP(DP49,Invoer!$F$15:$AU$1999,9,FALSE))</f>
        <v/>
      </c>
      <c r="DX49" s="599" t="str">
        <f ca="1">IF($DP49="","",VLOOKUP(DP49,Invoer!$F$15:$AU$1999,10,FALSE))</f>
        <v/>
      </c>
      <c r="DY49" s="595" t="str">
        <f ca="1">IF($DP49="","",VLOOKUP(DP49,Invoer!$F$15:$AU$1999,11,FALSE))</f>
        <v/>
      </c>
      <c r="DZ49" s="662" t="str">
        <f ca="1">IF($DP49="","",IF($DN$4&gt;2,"",VLOOKUP(DP49,Invoer!CQ:CS,3,FALSE)))</f>
        <v/>
      </c>
      <c r="EA49" s="541" t="str">
        <f ca="1">IF($DP49="","",IF(ISERROR(DQ49),0,IF($DN$4&lt;3,"",VLOOKUP(DP49,Invoer!$F$15:$AU$1999,15,FALSE))))</f>
        <v/>
      </c>
      <c r="EB49" s="595" t="str">
        <f ca="1">IF($DP49="","",IF($DN$4&lt;3,"",VLOOKUP(DP49,Invoer!$F$15:$AU$1999,19,FALSE)))</f>
        <v/>
      </c>
      <c r="EC49" s="541" t="str">
        <f ca="1">IF($DP49="","",IF(ISERROR(DQ49),0,IF($DN$4&lt;3,"",VLOOKUP(DP49,Invoer!$F$15:$AU$1999,24,FALSE))))</f>
        <v/>
      </c>
      <c r="ED49" s="541" t="str">
        <f ca="1">IF($DP49="","",IF(ISERROR(DQ49),0,IF($DN$4&lt;3,"",VLOOKUP(DP49,Invoer!$F$15:$AU$1999,17,FALSE))))</f>
        <v/>
      </c>
      <c r="EH49" s="89" t="e">
        <f ca="1">Invoer!CP54</f>
        <v>#N/A</v>
      </c>
      <c r="EI49" s="599" t="str">
        <f t="shared" ca="1" si="17"/>
        <v/>
      </c>
      <c r="EJ49" s="673" t="str">
        <f ca="1">IF(EI49="","",VLOOKUP(EI49,Invoer!$F$15:$AU$1999,2,FALSE))</f>
        <v/>
      </c>
      <c r="EK49" s="599" t="str">
        <f t="shared" ca="1" si="18"/>
        <v/>
      </c>
      <c r="EL49" s="599" t="str">
        <f ca="1">IF($EI49="","",VLOOKUP(EI49,Invoer!$F$15:$AU$1999,3,FALSE))</f>
        <v/>
      </c>
      <c r="EM49" s="599" t="str">
        <f ca="1">IF($EI49="","",IF(EL49&lt;&gt;"Liq","",VLOOKUP(EI49,Invoer!$F$15:$AU$1999,4,FALSE)))</f>
        <v/>
      </c>
      <c r="EN49" s="599" t="str">
        <f ca="1">IF($EI49="","",VLOOKUP(EI49,Invoer!$F$15:$AU$1999,6,FALSE))</f>
        <v/>
      </c>
      <c r="EO49" s="599" t="str">
        <f ca="1">IF(EI49="","",VLOOKUP(EI49,Invoer!$F$15:$AU$1999,9,FALSE))</f>
        <v/>
      </c>
      <c r="EP49" s="599" t="str">
        <f ca="1">IF(EI49="","",VLOOKUP(EI49,Invoer!$F$15:$AU$1999,10,FALSE))</f>
        <v/>
      </c>
      <c r="EQ49" s="599" t="str">
        <f ca="1">IF(EI49="","",VLOOKUP(EI49,Invoer!$F$15:$AU$1999,11,FALSE))</f>
        <v/>
      </c>
      <c r="ER49" s="662" t="str">
        <f ca="1">IF(EI49="","",VLOOKUP(EI49,Invoer!CQ:CS,3,FALSE))</f>
        <v/>
      </c>
      <c r="ES49" s="662" t="str">
        <f t="shared" ca="1" si="19"/>
        <v/>
      </c>
      <c r="ET49" s="513" t="str">
        <f t="shared" ca="1" si="20"/>
        <v/>
      </c>
      <c r="EU49" s="112" t="str">
        <f t="shared" ca="1" si="21"/>
        <v/>
      </c>
      <c r="EV49" s="83" t="s">
        <v>160</v>
      </c>
      <c r="EW49" s="682" t="str">
        <f t="shared" ca="1" si="22"/>
        <v/>
      </c>
      <c r="EX49" s="662" t="str">
        <f t="shared" ca="1" si="23"/>
        <v/>
      </c>
      <c r="EY49"/>
      <c r="EZ49" s="56" t="e">
        <f t="shared" ca="1" si="35"/>
        <v>#VALUE!</v>
      </c>
      <c r="FA49" s="56" t="e">
        <f t="shared" ca="1" si="36"/>
        <v>#VALUE!</v>
      </c>
      <c r="FE49"/>
      <c r="FI49"/>
      <c r="FJ49"/>
    </row>
    <row r="50" spans="1:166" ht="12" customHeight="1" x14ac:dyDescent="0.2">
      <c r="A50"/>
      <c r="B50"/>
      <c r="C50"/>
      <c r="E50"/>
      <c r="F50" s="125"/>
      <c r="G50" s="89" t="e">
        <f ca="1">Invoer!DU55</f>
        <v>#N/A</v>
      </c>
      <c r="H50" s="599" t="str">
        <f t="shared" ca="1" si="43"/>
        <v/>
      </c>
      <c r="I50" s="673" t="str">
        <f ca="1">IF($H50="","",VLOOKUP(H50,Invoer!$F$15:$AU$1500,2,FALSE))</f>
        <v/>
      </c>
      <c r="J50" s="599" t="str">
        <f t="shared" ca="1" si="25"/>
        <v/>
      </c>
      <c r="K50" s="599" t="str">
        <f ca="1">IF($H50="","",VLOOKUP(H50,Invoer!$F$15:$AU$1500,3,FALSE))</f>
        <v/>
      </c>
      <c r="L50" s="599" t="str">
        <f ca="1">IF($H50="","",IF(K50&lt;&gt;"Liq","",VLOOKUP(H50,Invoer!$F$15:$AU$1500,4,FALSE)))</f>
        <v/>
      </c>
      <c r="M50" s="599" t="str">
        <f ca="1">IF($H50="","",VLOOKUP(H50,Invoer!$F$15:$AU$1500,5,FALSE))</f>
        <v/>
      </c>
      <c r="N50" s="599" t="str">
        <f ca="1">IF($H50="","",VLOOKUP(H50,Invoer!$F$15:$AU$1500,6,FALSE))</f>
        <v/>
      </c>
      <c r="O50" s="599" t="str">
        <f ca="1">IF($H50="","",VLOOKUP(H50,Invoer!$F$15:$AU$1500,9,FALSE))</f>
        <v/>
      </c>
      <c r="P50" s="599" t="str">
        <f ca="1">IF($H50="","",VLOOKUP(H50,Invoer!$F$15:$AU$1500,10,FALSE))</f>
        <v/>
      </c>
      <c r="Q50" s="599" t="str">
        <f ca="1">IF($H50="","",VLOOKUP(H50,Invoer!$F$15:$BB$1500,14,FALSE))</f>
        <v/>
      </c>
      <c r="R50" s="662" t="str">
        <f ca="1">IF($H50="","",IF(J50&gt;$K$8,"",VLOOKUP(H50,Invoer!$F$15:$AU$1500,15,FALSE)))</f>
        <v/>
      </c>
      <c r="S50" s="599" t="str">
        <f ca="1">IF($H50="","",VLOOKUP(H50,Invoer!$F$15:$AU$1500,19,FALSE))</f>
        <v/>
      </c>
      <c r="T50" s="662" t="str">
        <f ca="1">IF($H50="","",IF(J50&gt;$K$8,"",VLOOKUP(H50,Invoer!$F$15:$AU$1500,20,FALSE)))</f>
        <v/>
      </c>
      <c r="U50" s="662" t="str">
        <f ca="1">IF($H50="","",IF(J50&gt;$K$8,"",VLOOKUP(H50,Invoer!$F$15:$AU$1500,23,FALSE)))</f>
        <v/>
      </c>
      <c r="V50" s="662" t="str">
        <f ca="1">IF($H50="","",IF(J50&gt;$K$8,"",VLOOKUP(H50,Invoer!$F$15:$AU$1500,17,FALSE)))</f>
        <v/>
      </c>
      <c r="AC50" s="435" t="str">
        <f>IF($AC$7&lt;3,Invoer!DR55,IF($AC$7=3,Invoer!BT55,"x"))</f>
        <v>x</v>
      </c>
      <c r="AD50" s="599" t="str">
        <f t="shared" si="27"/>
        <v/>
      </c>
      <c r="AE50" s="673" t="str">
        <f>IF($AD50="","",VLOOKUP(AD50,Invoer!$F$15:$AU$1999,2,FALSE))</f>
        <v/>
      </c>
      <c r="AF50" s="599" t="str">
        <f t="shared" si="28"/>
        <v/>
      </c>
      <c r="AG50" s="599" t="str">
        <f>IF($AD50="","",VLOOKUP(AD50,Invoer!$F$15:$AU$1999,3,FALSE))</f>
        <v/>
      </c>
      <c r="AH50" s="599" t="str">
        <f>IF($AD50="","",IF(AG50&lt;&gt;"Liq","",VLOOKUP(AD50,Invoer!$F$15:$AU$1999,4,FALSE)))</f>
        <v/>
      </c>
      <c r="AI50" s="677" t="str">
        <f>IF($AD50="","",VLOOKUP(AD50,Invoer!$F$15:$AU$1999,5,FALSE))</f>
        <v/>
      </c>
      <c r="AJ50" s="599" t="str">
        <f>IF($AD50="","",VLOOKUP(AD50,Invoer!$F$15:$AU$1999,6,FALSE))</f>
        <v/>
      </c>
      <c r="AK50" s="599" t="str">
        <f>IF($AD50="","",VLOOKUP(AD50,Invoer!$F$15:$AU$1999,9,FALSE))</f>
        <v/>
      </c>
      <c r="AL50" s="599" t="str">
        <f>IF($AD50="","",VLOOKUP(AD50,Invoer!$F$15:$AU$1999,10,FALSE))</f>
        <v/>
      </c>
      <c r="AM50" s="599" t="str">
        <f>IF($AD50="","",VLOOKUP(AD50,Invoer!$F$15:$BB$1999,14,FALSE))</f>
        <v/>
      </c>
      <c r="AN50" s="599" t="str">
        <f>IF($AD50="","",VLOOKUP(AD50,Invoer!$F$15:$AU$1999,11,FALSE))</f>
        <v/>
      </c>
      <c r="AO50" s="662" t="str">
        <f>IF($AD50="","",VLOOKUP(AD50,Invoer!$F$15:$AU$1999,15,FALSE))</f>
        <v/>
      </c>
      <c r="AP50" s="599" t="str">
        <f>IF($AD50="","",VLOOKUP(AD50,Invoer!$F$15:$AU$1999,19,FALSE))</f>
        <v/>
      </c>
      <c r="AQ50" s="662" t="str">
        <f>IF($AD50="","",VLOOKUP(AD50,Invoer!$F$15:$AU$1999,24,FALSE))</f>
        <v/>
      </c>
      <c r="AR50" s="662" t="str">
        <f>IF($AD50="","",VLOOKUP(AD50,Invoer!$F$15:$AU$1999,17,FALSE))</f>
        <v/>
      </c>
      <c r="AS50" s="678" t="str">
        <f t="shared" si="38"/>
        <v/>
      </c>
      <c r="AT50" s="676" t="str">
        <f t="shared" si="5"/>
        <v/>
      </c>
      <c r="AU50" s="77" t="e">
        <f t="shared" si="6"/>
        <v>#VALUE!</v>
      </c>
      <c r="AW50" s="57"/>
      <c r="AX50" s="57"/>
      <c r="BA50" s="83" t="e">
        <f ca="1">Invoer!DW55</f>
        <v>#N/A</v>
      </c>
      <c r="BB50" s="599" t="str">
        <f t="shared" ca="1" si="29"/>
        <v/>
      </c>
      <c r="BC50" s="673" t="str">
        <f ca="1">IF($BB50="","",VLOOKUP(BB50,Invoer!$F$15:$AU$1999,2,FALSE))</f>
        <v/>
      </c>
      <c r="BD50" s="599" t="str">
        <f t="shared" ca="1" si="30"/>
        <v/>
      </c>
      <c r="BE50" s="599" t="str">
        <f ca="1">IF($BB50="","",VLOOKUP(BB50,Invoer!$F$15:$AU$1999,5,FALSE))</f>
        <v/>
      </c>
      <c r="BF50" s="599" t="str">
        <f ca="1">IF($BB50="","",VLOOKUP(BB50,Invoer!$F$15:$AU$1999,6,FALSE))</f>
        <v/>
      </c>
      <c r="BG50" s="599" t="str">
        <f ca="1">IF($BB50="","",VLOOKUP(BB50,Invoer!$F$15:$AU$1999,9,FALSE))</f>
        <v/>
      </c>
      <c r="BH50" s="599" t="str">
        <f ca="1">IF($BB50="","",VLOOKUP(BB50,Invoer!$F$15:$AU$1999,10,FALSE))</f>
        <v/>
      </c>
      <c r="BI50" s="599" t="str">
        <f ca="1">IF($BB50="","",VLOOKUP(BB50,Invoer!$F$15:$BB$1999,14,FALSE))</f>
        <v/>
      </c>
      <c r="BJ50" s="599" t="str">
        <f ca="1">IF($BB50="","",VLOOKUP(BB50,Invoer!$F$15:$AU$1999,11,FALSE))</f>
        <v/>
      </c>
      <c r="BK50" s="662" t="str">
        <f t="shared" ca="1" si="31"/>
        <v/>
      </c>
      <c r="BL50" s="662" t="str">
        <f t="shared" ca="1" si="32"/>
        <v/>
      </c>
      <c r="BM50" s="679" t="str">
        <f t="shared" ca="1" si="33"/>
        <v/>
      </c>
      <c r="BN50" s="662" t="str">
        <f t="shared" ca="1" si="7"/>
        <v/>
      </c>
      <c r="BO50" s="662" t="str">
        <f ca="1">IF($BB50="","",VLOOKUP(BB50,Invoer!$F$15:$AU$1999,15,FALSE))</f>
        <v/>
      </c>
      <c r="BP50" s="662" t="str">
        <f ca="1">IF($BB50="","",VLOOKUP(BB50,Invoer!$F$15:$AU$1999,24,FALSE))</f>
        <v/>
      </c>
      <c r="BQ50" s="662" t="str">
        <f ca="1">IF($BB50="","",VLOOKUP(BB50,Invoer!$F$15:$AU$1999,17,FALSE))</f>
        <v/>
      </c>
      <c r="BS50" s="73" t="e">
        <f t="shared" ca="1" si="39"/>
        <v>#VALUE!</v>
      </c>
      <c r="BT50" s="57" t="str">
        <f t="shared" ca="1" si="40"/>
        <v/>
      </c>
      <c r="BW50" s="61" t="e">
        <f ca="1">Invoer!DZ55</f>
        <v>#N/A</v>
      </c>
      <c r="BX50" s="599" t="str">
        <f t="shared" ca="1" si="8"/>
        <v/>
      </c>
      <c r="BY50" s="673" t="str">
        <f ca="1">IF($BX50="","",VLOOKUP(BX50,Invoer!$F$15:$AU$1999,2,FALSE))</f>
        <v/>
      </c>
      <c r="BZ50" s="599" t="str">
        <f t="shared" ca="1" si="9"/>
        <v/>
      </c>
      <c r="CA50" s="599" t="str">
        <f ca="1">IF($BX50="","",VLOOKUP(BX50,Invoer!$F$15:$AU$1999,5,FALSE))</f>
        <v/>
      </c>
      <c r="CB50" s="599" t="str">
        <f ca="1">IF($BX50="","",VLOOKUP(BX50,Invoer!$F$15:$AU$1999,6,FALSE))</f>
        <v/>
      </c>
      <c r="CC50" s="599" t="str">
        <f ca="1">IF($BX50="","",VLOOKUP(BX50,Invoer!$F$15:$AU$1999,9,FALSE))</f>
        <v/>
      </c>
      <c r="CD50" s="599" t="str">
        <f ca="1">IF($BX50="","",VLOOKUP(BX50,Invoer!$F$15:$AU$1999,10,FALSE))</f>
        <v/>
      </c>
      <c r="CE50" s="599" t="str">
        <f ca="1">IF($BX50="","",VLOOKUP(BX50,Invoer!$F$15:$AU$1999,11,FALSE))</f>
        <v/>
      </c>
      <c r="CF50" s="662" t="str">
        <f ca="1">IF($BX50="","",IF(ISERROR(BY50),0,VLOOKUP(BX50,Invoer!$F$15:$AU$1999,15,FALSE)))</f>
        <v/>
      </c>
      <c r="CG50" s="599" t="str">
        <f ca="1">IF($BX50="","",VLOOKUP(BX50,Invoer!$F$15:$AU$1999,19,FALSE))</f>
        <v/>
      </c>
      <c r="CH50" s="662" t="str">
        <f ca="1">IF($BX50="","",IF(ISERROR(BY50),0,VLOOKUP(BX50,Invoer!$F$15:$AU$1999,24,FALSE)))</f>
        <v/>
      </c>
      <c r="CI50" s="662" t="str">
        <f ca="1">IF($BX50="","",IF(ISERROR(BY50),0,VLOOKUP(BX50,Invoer!$F$15:$AU$1999,17,FALSE)))</f>
        <v/>
      </c>
      <c r="CJ50" s="680" t="str">
        <f t="shared" ca="1" si="34"/>
        <v/>
      </c>
      <c r="CK50" s="662" t="str">
        <f t="shared" ca="1" si="10"/>
        <v/>
      </c>
      <c r="CM50" s="56" t="str">
        <f t="shared" ca="1" si="41"/>
        <v/>
      </c>
      <c r="CQ50" s="411" t="e">
        <f ca="1">Invoer!EG55</f>
        <v>#N/A</v>
      </c>
      <c r="CR50" s="599" t="str">
        <f t="shared" ca="1" si="11"/>
        <v/>
      </c>
      <c r="CS50" s="673" t="str">
        <f ca="1">IF($CR50="","",VLOOKUP(CR50,Invoer!$F$15:$AU$1500,2,FALSE))</f>
        <v/>
      </c>
      <c r="CT50" s="599" t="str">
        <f t="shared" ca="1" si="12"/>
        <v/>
      </c>
      <c r="CU50" s="599" t="str">
        <f ca="1">IF($CR50="","",VLOOKUP(CR50,Invoer!$F$15:$AU$1500,3,FALSE))</f>
        <v/>
      </c>
      <c r="CV50" s="599" t="str">
        <f ca="1">IF($CR50="","",IF(CU50&lt;&gt;"Liq","",VLOOKUP(CR50,Invoer!$F$15:$AU$1500,4,FALSE)))</f>
        <v/>
      </c>
      <c r="CW50" s="599" t="str">
        <f ca="1">IF($CR50="","",VLOOKUP(CR50,Invoer!$F$15:$AU$1500,5,FALSE))</f>
        <v/>
      </c>
      <c r="CX50" s="599" t="str">
        <f ca="1">IF($CR50="","",VLOOKUP(CR50,Invoer!$F$15:$AU$1500,6,FALSE))</f>
        <v/>
      </c>
      <c r="CY50" s="599" t="str">
        <f ca="1">IF($CR50="","",VLOOKUP(CR50,Invoer!$F$15:$AU$1500,9,FALSE))</f>
        <v/>
      </c>
      <c r="CZ50" s="599" t="str">
        <f ca="1">IF($CR50="","",VLOOKUP(CR50,Invoer!$F$15:$AU$1500,10,FALSE))</f>
        <v/>
      </c>
      <c r="DA50" s="599" t="str">
        <f ca="1">IF($CR50="","",VLOOKUP(CR50,Invoer!$F$15:$AU$1500,11,FALSE))</f>
        <v/>
      </c>
      <c r="DB50" s="599" t="str">
        <f ca="1">IF($CR50="","",VLOOKUP(CR50,Invoer!$F$15:$BB$1500,14,FALSE))</f>
        <v/>
      </c>
      <c r="DC50" s="662" t="str">
        <f ca="1">IF($CR50="","",VLOOKUP(CR50,Invoer!$F$15:$AU$1500,15,FALSE))</f>
        <v/>
      </c>
      <c r="DD50" s="599" t="str">
        <f ca="1">IF($CR50="","",VLOOKUP(CR50,Invoer!$F$15:$AU$1500,19,FALSE))</f>
        <v/>
      </c>
      <c r="DE50" s="662" t="str">
        <f ca="1">IF($CR50="","",VLOOKUP(CR50,Invoer!$F$15:$AU$1500,20,FALSE))</f>
        <v/>
      </c>
      <c r="DF50" s="662" t="str">
        <f ca="1">IF($CR50="","",VLOOKUP(CR50,Invoer!$F$15:$AU$1500,23,FALSE))</f>
        <v/>
      </c>
      <c r="DG50" s="662" t="str">
        <f ca="1">IF($CR50="","",VLOOKUP(CR50,Invoer!$F$15:$AU$1500,17,FALSE))</f>
        <v/>
      </c>
      <c r="DH50" s="681" t="str">
        <f t="shared" ca="1" si="13"/>
        <v/>
      </c>
      <c r="DI50" s="662" t="str">
        <f t="shared" ca="1" si="42"/>
        <v/>
      </c>
      <c r="DJ50" s="190"/>
      <c r="DK50" s="411" t="str">
        <f t="shared" ca="1" si="14"/>
        <v/>
      </c>
      <c r="DO50" s="61" t="e">
        <f ca="1">IF($DN$4&lt;3,Invoer!EB55,Invoer!EA55)</f>
        <v>#N/A</v>
      </c>
      <c r="DP50" s="599" t="str">
        <f t="shared" ca="1" si="15"/>
        <v/>
      </c>
      <c r="DQ50" s="673" t="str">
        <f ca="1">IF($DP50="","",VLOOKUP(DP50,Invoer!$F$15:$AU$1999,2,FALSE))</f>
        <v/>
      </c>
      <c r="DR50" s="599" t="str">
        <f t="shared" ca="1" si="16"/>
        <v/>
      </c>
      <c r="DS50" s="599" t="str">
        <f ca="1">IF($DP50="","",VLOOKUP(DP50,Invoer!$F$15:$AU$1999,3,FALSE))</f>
        <v/>
      </c>
      <c r="DT50" s="599" t="str">
        <f ca="1">IF($DP50="","",IF(DS50&lt;&gt;"Liq","",VLOOKUP(DP50,Invoer!$F$15:$AU$1999,4,FALSE)))</f>
        <v/>
      </c>
      <c r="DU50" s="599" t="str">
        <f ca="1">IF($DP50="","",VLOOKUP(DP50,Invoer!$F$15:$AU$1999,5,FALSE))</f>
        <v/>
      </c>
      <c r="DV50" s="599" t="str">
        <f ca="1">IF($DP50="","",VLOOKUP(DP50,Invoer!$F$15:$AU$1999,6,FALSE))</f>
        <v/>
      </c>
      <c r="DW50" s="599" t="str">
        <f ca="1">IF($DP50="","",VLOOKUP(DP50,Invoer!$F$15:$AU$1999,9,FALSE))</f>
        <v/>
      </c>
      <c r="DX50" s="599" t="str">
        <f ca="1">IF($DP50="","",VLOOKUP(DP50,Invoer!$F$15:$AU$1999,10,FALSE))</f>
        <v/>
      </c>
      <c r="DY50" s="595" t="str">
        <f ca="1">IF($DP50="","",VLOOKUP(DP50,Invoer!$F$15:$AU$1999,11,FALSE))</f>
        <v/>
      </c>
      <c r="DZ50" s="662" t="str">
        <f ca="1">IF($DP50="","",IF($DN$4&gt;2,"",VLOOKUP(DP50,Invoer!CQ:CS,3,FALSE)))</f>
        <v/>
      </c>
      <c r="EA50" s="541" t="str">
        <f ca="1">IF($DP50="","",IF(ISERROR(DQ50),0,IF($DN$4&lt;3,"",VLOOKUP(DP50,Invoer!$F$15:$AU$1999,15,FALSE))))</f>
        <v/>
      </c>
      <c r="EB50" s="595" t="str">
        <f ca="1">IF($DP50="","",IF($DN$4&lt;3,"",VLOOKUP(DP50,Invoer!$F$15:$AU$1999,19,FALSE)))</f>
        <v/>
      </c>
      <c r="EC50" s="541" t="str">
        <f ca="1">IF($DP50="","",IF(ISERROR(DQ50),0,IF($DN$4&lt;3,"",VLOOKUP(DP50,Invoer!$F$15:$AU$1999,24,FALSE))))</f>
        <v/>
      </c>
      <c r="ED50" s="541" t="str">
        <f ca="1">IF($DP50="","",IF(ISERROR(DQ50),0,IF($DN$4&lt;3,"",VLOOKUP(DP50,Invoer!$F$15:$AU$1999,17,FALSE))))</f>
        <v/>
      </c>
      <c r="EH50" s="89" t="e">
        <f ca="1">Invoer!CP55</f>
        <v>#N/A</v>
      </c>
      <c r="EI50" s="599" t="str">
        <f t="shared" ca="1" si="17"/>
        <v/>
      </c>
      <c r="EJ50" s="673" t="str">
        <f ca="1">IF(EI50="","",VLOOKUP(EI50,Invoer!$F$15:$AU$1999,2,FALSE))</f>
        <v/>
      </c>
      <c r="EK50" s="599" t="str">
        <f t="shared" ca="1" si="18"/>
        <v/>
      </c>
      <c r="EL50" s="599" t="str">
        <f ca="1">IF($EI50="","",VLOOKUP(EI50,Invoer!$F$15:$AU$1999,3,FALSE))</f>
        <v/>
      </c>
      <c r="EM50" s="599" t="str">
        <f ca="1">IF($EI50="","",IF(EL50&lt;&gt;"Liq","",VLOOKUP(EI50,Invoer!$F$15:$AU$1999,4,FALSE)))</f>
        <v/>
      </c>
      <c r="EN50" s="599" t="str">
        <f ca="1">IF($EI50="","",VLOOKUP(EI50,Invoer!$F$15:$AU$1999,6,FALSE))</f>
        <v/>
      </c>
      <c r="EO50" s="599" t="str">
        <f ca="1">IF(EI50="","",VLOOKUP(EI50,Invoer!$F$15:$AU$1999,9,FALSE))</f>
        <v/>
      </c>
      <c r="EP50" s="599" t="str">
        <f ca="1">IF(EI50="","",VLOOKUP(EI50,Invoer!$F$15:$AU$1999,10,FALSE))</f>
        <v/>
      </c>
      <c r="EQ50" s="599" t="str">
        <f ca="1">IF(EI50="","",VLOOKUP(EI50,Invoer!$F$15:$AU$1999,11,FALSE))</f>
        <v/>
      </c>
      <c r="ER50" s="662" t="str">
        <f ca="1">IF(EI50="","",VLOOKUP(EI50,Invoer!CQ:CS,3,FALSE))</f>
        <v/>
      </c>
      <c r="ES50" s="662" t="str">
        <f t="shared" ca="1" si="19"/>
        <v/>
      </c>
      <c r="ET50" s="513" t="str">
        <f t="shared" ca="1" si="20"/>
        <v/>
      </c>
      <c r="EU50" s="112" t="str">
        <f t="shared" ca="1" si="21"/>
        <v/>
      </c>
      <c r="EV50" s="83" t="s">
        <v>160</v>
      </c>
      <c r="EW50" s="682" t="str">
        <f t="shared" ca="1" si="22"/>
        <v/>
      </c>
      <c r="EX50" s="662" t="str">
        <f t="shared" ca="1" si="23"/>
        <v/>
      </c>
      <c r="EY50"/>
      <c r="EZ50" s="56" t="e">
        <f t="shared" ca="1" si="35"/>
        <v>#VALUE!</v>
      </c>
      <c r="FA50" s="56" t="e">
        <f t="shared" ca="1" si="36"/>
        <v>#VALUE!</v>
      </c>
      <c r="FE50"/>
      <c r="FI50"/>
      <c r="FJ50"/>
    </row>
    <row r="51" spans="1:166" ht="12" customHeight="1" x14ac:dyDescent="0.2">
      <c r="A51"/>
      <c r="B51"/>
      <c r="C51"/>
      <c r="E51"/>
      <c r="F51" s="125"/>
      <c r="G51" s="89" t="e">
        <f ca="1">Invoer!DU56</f>
        <v>#N/A</v>
      </c>
      <c r="H51" s="599" t="str">
        <f t="shared" ca="1" si="43"/>
        <v/>
      </c>
      <c r="I51" s="673" t="str">
        <f ca="1">IF($H51="","",VLOOKUP(H51,Invoer!$F$15:$AU$1500,2,FALSE))</f>
        <v/>
      </c>
      <c r="J51" s="599" t="str">
        <f t="shared" ca="1" si="25"/>
        <v/>
      </c>
      <c r="K51" s="599" t="str">
        <f ca="1">IF($H51="","",VLOOKUP(H51,Invoer!$F$15:$AU$1500,3,FALSE))</f>
        <v/>
      </c>
      <c r="L51" s="599" t="str">
        <f ca="1">IF($H51="","",IF(K51&lt;&gt;"Liq","",VLOOKUP(H51,Invoer!$F$15:$AU$1500,4,FALSE)))</f>
        <v/>
      </c>
      <c r="M51" s="599" t="str">
        <f ca="1">IF($H51="","",VLOOKUP(H51,Invoer!$F$15:$AU$1500,5,FALSE))</f>
        <v/>
      </c>
      <c r="N51" s="599" t="str">
        <f ca="1">IF($H51="","",VLOOKUP(H51,Invoer!$F$15:$AU$1500,6,FALSE))</f>
        <v/>
      </c>
      <c r="O51" s="599" t="str">
        <f ca="1">IF($H51="","",VLOOKUP(H51,Invoer!$F$15:$AU$1500,9,FALSE))</f>
        <v/>
      </c>
      <c r="P51" s="599" t="str">
        <f ca="1">IF($H51="","",VLOOKUP(H51,Invoer!$F$15:$AU$1500,10,FALSE))</f>
        <v/>
      </c>
      <c r="Q51" s="599" t="str">
        <f ca="1">IF($H51="","",VLOOKUP(H51,Invoer!$F$15:$BB$1500,14,FALSE))</f>
        <v/>
      </c>
      <c r="R51" s="662" t="str">
        <f ca="1">IF($H51="","",IF(J51&gt;$K$8,"",VLOOKUP(H51,Invoer!$F$15:$AU$1500,15,FALSE)))</f>
        <v/>
      </c>
      <c r="S51" s="599" t="str">
        <f ca="1">IF($H51="","",VLOOKUP(H51,Invoer!$F$15:$AU$1500,19,FALSE))</f>
        <v/>
      </c>
      <c r="T51" s="662" t="str">
        <f ca="1">IF($H51="","",IF(J51&gt;$K$8,"",VLOOKUP(H51,Invoer!$F$15:$AU$1500,20,FALSE)))</f>
        <v/>
      </c>
      <c r="U51" s="662" t="str">
        <f ca="1">IF($H51="","",IF(J51&gt;$K$8,"",VLOOKUP(H51,Invoer!$F$15:$AU$1500,23,FALSE)))</f>
        <v/>
      </c>
      <c r="V51" s="662" t="str">
        <f ca="1">IF($H51="","",IF(J51&gt;$K$8,"",VLOOKUP(H51,Invoer!$F$15:$AU$1500,17,FALSE)))</f>
        <v/>
      </c>
      <c r="AC51" s="435" t="str">
        <f>IF($AC$7&lt;3,Invoer!DR56,IF($AC$7=3,Invoer!BT56,"x"))</f>
        <v>x</v>
      </c>
      <c r="AD51" s="599" t="str">
        <f t="shared" si="27"/>
        <v/>
      </c>
      <c r="AE51" s="673" t="str">
        <f>IF($AD51="","",VLOOKUP(AD51,Invoer!$F$15:$AU$1999,2,FALSE))</f>
        <v/>
      </c>
      <c r="AF51" s="599" t="str">
        <f t="shared" si="28"/>
        <v/>
      </c>
      <c r="AG51" s="599" t="str">
        <f>IF($AD51="","",VLOOKUP(AD51,Invoer!$F$15:$AU$1999,3,FALSE))</f>
        <v/>
      </c>
      <c r="AH51" s="599" t="str">
        <f>IF($AD51="","",IF(AG51&lt;&gt;"Liq","",VLOOKUP(AD51,Invoer!$F$15:$AU$1999,4,FALSE)))</f>
        <v/>
      </c>
      <c r="AI51" s="677" t="str">
        <f>IF($AD51="","",VLOOKUP(AD51,Invoer!$F$15:$AU$1999,5,FALSE))</f>
        <v/>
      </c>
      <c r="AJ51" s="599" t="str">
        <f>IF($AD51="","",VLOOKUP(AD51,Invoer!$F$15:$AU$1999,6,FALSE))</f>
        <v/>
      </c>
      <c r="AK51" s="599" t="str">
        <f>IF($AD51="","",VLOOKUP(AD51,Invoer!$F$15:$AU$1999,9,FALSE))</f>
        <v/>
      </c>
      <c r="AL51" s="599" t="str">
        <f>IF($AD51="","",VLOOKUP(AD51,Invoer!$F$15:$AU$1999,10,FALSE))</f>
        <v/>
      </c>
      <c r="AM51" s="599" t="str">
        <f>IF($AD51="","",VLOOKUP(AD51,Invoer!$F$15:$BB$1999,14,FALSE))</f>
        <v/>
      </c>
      <c r="AN51" s="599" t="str">
        <f>IF($AD51="","",VLOOKUP(AD51,Invoer!$F$15:$AU$1999,11,FALSE))</f>
        <v/>
      </c>
      <c r="AO51" s="662" t="str">
        <f>IF($AD51="","",VLOOKUP(AD51,Invoer!$F$15:$AU$1999,15,FALSE))</f>
        <v/>
      </c>
      <c r="AP51" s="599" t="str">
        <f>IF($AD51="","",VLOOKUP(AD51,Invoer!$F$15:$AU$1999,19,FALSE))</f>
        <v/>
      </c>
      <c r="AQ51" s="662" t="str">
        <f>IF($AD51="","",VLOOKUP(AD51,Invoer!$F$15:$AU$1999,24,FALSE))</f>
        <v/>
      </c>
      <c r="AR51" s="662" t="str">
        <f>IF($AD51="","",VLOOKUP(AD51,Invoer!$F$15:$AU$1999,17,FALSE))</f>
        <v/>
      </c>
      <c r="AS51" s="678" t="str">
        <f t="shared" si="38"/>
        <v/>
      </c>
      <c r="AT51" s="676" t="str">
        <f t="shared" si="5"/>
        <v/>
      </c>
      <c r="AU51" s="77" t="e">
        <f t="shared" si="6"/>
        <v>#VALUE!</v>
      </c>
      <c r="AW51" s="57"/>
      <c r="AX51" s="57"/>
      <c r="BA51" s="83" t="e">
        <f ca="1">Invoer!DW56</f>
        <v>#N/A</v>
      </c>
      <c r="BB51" s="599" t="str">
        <f t="shared" ca="1" si="29"/>
        <v/>
      </c>
      <c r="BC51" s="673" t="str">
        <f ca="1">IF($BB51="","",VLOOKUP(BB51,Invoer!$F$15:$AU$1999,2,FALSE))</f>
        <v/>
      </c>
      <c r="BD51" s="599" t="str">
        <f t="shared" ca="1" si="30"/>
        <v/>
      </c>
      <c r="BE51" s="599" t="str">
        <f ca="1">IF($BB51="","",VLOOKUP(BB51,Invoer!$F$15:$AU$1999,5,FALSE))</f>
        <v/>
      </c>
      <c r="BF51" s="599" t="str">
        <f ca="1">IF($BB51="","",VLOOKUP(BB51,Invoer!$F$15:$AU$1999,6,FALSE))</f>
        <v/>
      </c>
      <c r="BG51" s="599" t="str">
        <f ca="1">IF($BB51="","",VLOOKUP(BB51,Invoer!$F$15:$AU$1999,9,FALSE))</f>
        <v/>
      </c>
      <c r="BH51" s="599" t="str">
        <f ca="1">IF($BB51="","",VLOOKUP(BB51,Invoer!$F$15:$AU$1999,10,FALSE))</f>
        <v/>
      </c>
      <c r="BI51" s="599" t="str">
        <f ca="1">IF($BB51="","",VLOOKUP(BB51,Invoer!$F$15:$BB$1999,14,FALSE))</f>
        <v/>
      </c>
      <c r="BJ51" s="599" t="str">
        <f ca="1">IF($BB51="","",VLOOKUP(BB51,Invoer!$F$15:$AU$1999,11,FALSE))</f>
        <v/>
      </c>
      <c r="BK51" s="662" t="str">
        <f t="shared" ca="1" si="31"/>
        <v/>
      </c>
      <c r="BL51" s="662" t="str">
        <f t="shared" ca="1" si="32"/>
        <v/>
      </c>
      <c r="BM51" s="679" t="str">
        <f t="shared" ca="1" si="33"/>
        <v/>
      </c>
      <c r="BN51" s="662" t="str">
        <f t="shared" ca="1" si="7"/>
        <v/>
      </c>
      <c r="BO51" s="662" t="str">
        <f ca="1">IF($BB51="","",VLOOKUP(BB51,Invoer!$F$15:$AU$1999,15,FALSE))</f>
        <v/>
      </c>
      <c r="BP51" s="662" t="str">
        <f ca="1">IF($BB51="","",VLOOKUP(BB51,Invoer!$F$15:$AU$1999,24,FALSE))</f>
        <v/>
      </c>
      <c r="BQ51" s="662" t="str">
        <f ca="1">IF($BB51="","",VLOOKUP(BB51,Invoer!$F$15:$AU$1999,17,FALSE))</f>
        <v/>
      </c>
      <c r="BS51" s="73" t="e">
        <f t="shared" ca="1" si="39"/>
        <v>#VALUE!</v>
      </c>
      <c r="BT51" s="57" t="str">
        <f t="shared" ca="1" si="40"/>
        <v/>
      </c>
      <c r="BW51" s="61" t="e">
        <f ca="1">Invoer!DZ56</f>
        <v>#N/A</v>
      </c>
      <c r="BX51" s="599" t="str">
        <f t="shared" ca="1" si="8"/>
        <v/>
      </c>
      <c r="BY51" s="673" t="str">
        <f ca="1">IF($BX51="","",VLOOKUP(BX51,Invoer!$F$15:$AU$1999,2,FALSE))</f>
        <v/>
      </c>
      <c r="BZ51" s="599" t="str">
        <f t="shared" ca="1" si="9"/>
        <v/>
      </c>
      <c r="CA51" s="599" t="str">
        <f ca="1">IF($BX51="","",VLOOKUP(BX51,Invoer!$F$15:$AU$1999,5,FALSE))</f>
        <v/>
      </c>
      <c r="CB51" s="599" t="str">
        <f ca="1">IF($BX51="","",VLOOKUP(BX51,Invoer!$F$15:$AU$1999,6,FALSE))</f>
        <v/>
      </c>
      <c r="CC51" s="599" t="str">
        <f ca="1">IF($BX51="","",VLOOKUP(BX51,Invoer!$F$15:$AU$1999,9,FALSE))</f>
        <v/>
      </c>
      <c r="CD51" s="599" t="str">
        <f ca="1">IF($BX51="","",VLOOKUP(BX51,Invoer!$F$15:$AU$1999,10,FALSE))</f>
        <v/>
      </c>
      <c r="CE51" s="599" t="str">
        <f ca="1">IF($BX51="","",VLOOKUP(BX51,Invoer!$F$15:$AU$1999,11,FALSE))</f>
        <v/>
      </c>
      <c r="CF51" s="662" t="str">
        <f ca="1">IF($BX51="","",IF(ISERROR(BY51),0,VLOOKUP(BX51,Invoer!$F$15:$AU$1999,15,FALSE)))</f>
        <v/>
      </c>
      <c r="CG51" s="599" t="str">
        <f ca="1">IF($BX51="","",VLOOKUP(BX51,Invoer!$F$15:$AU$1999,19,FALSE))</f>
        <v/>
      </c>
      <c r="CH51" s="662" t="str">
        <f ca="1">IF($BX51="","",IF(ISERROR(BY51),0,VLOOKUP(BX51,Invoer!$F$15:$AU$1999,24,FALSE)))</f>
        <v/>
      </c>
      <c r="CI51" s="662" t="str">
        <f ca="1">IF($BX51="","",IF(ISERROR(BY51),0,VLOOKUP(BX51,Invoer!$F$15:$AU$1999,17,FALSE)))</f>
        <v/>
      </c>
      <c r="CJ51" s="680" t="str">
        <f t="shared" ca="1" si="34"/>
        <v/>
      </c>
      <c r="CK51" s="662" t="str">
        <f t="shared" ca="1" si="10"/>
        <v/>
      </c>
      <c r="CM51" s="56" t="str">
        <f t="shared" ca="1" si="41"/>
        <v/>
      </c>
      <c r="CQ51" s="411" t="e">
        <f ca="1">Invoer!EG56</f>
        <v>#N/A</v>
      </c>
      <c r="CR51" s="599" t="str">
        <f t="shared" ca="1" si="11"/>
        <v/>
      </c>
      <c r="CS51" s="673" t="str">
        <f ca="1">IF($CR51="","",VLOOKUP(CR51,Invoer!$F$15:$AU$1500,2,FALSE))</f>
        <v/>
      </c>
      <c r="CT51" s="599" t="str">
        <f t="shared" ca="1" si="12"/>
        <v/>
      </c>
      <c r="CU51" s="599" t="str">
        <f ca="1">IF($CR51="","",VLOOKUP(CR51,Invoer!$F$15:$AU$1500,3,FALSE))</f>
        <v/>
      </c>
      <c r="CV51" s="599" t="str">
        <f ca="1">IF($CR51="","",IF(CU51&lt;&gt;"Liq","",VLOOKUP(CR51,Invoer!$F$15:$AU$1500,4,FALSE)))</f>
        <v/>
      </c>
      <c r="CW51" s="599" t="str">
        <f ca="1">IF($CR51="","",VLOOKUP(CR51,Invoer!$F$15:$AU$1500,5,FALSE))</f>
        <v/>
      </c>
      <c r="CX51" s="599" t="str">
        <f ca="1">IF($CR51="","",VLOOKUP(CR51,Invoer!$F$15:$AU$1500,6,FALSE))</f>
        <v/>
      </c>
      <c r="CY51" s="599" t="str">
        <f ca="1">IF($CR51="","",VLOOKUP(CR51,Invoer!$F$15:$AU$1500,9,FALSE))</f>
        <v/>
      </c>
      <c r="CZ51" s="599" t="str">
        <f ca="1">IF($CR51="","",VLOOKUP(CR51,Invoer!$F$15:$AU$1500,10,FALSE))</f>
        <v/>
      </c>
      <c r="DA51" s="599" t="str">
        <f ca="1">IF($CR51="","",VLOOKUP(CR51,Invoer!$F$15:$AU$1500,11,FALSE))</f>
        <v/>
      </c>
      <c r="DB51" s="599" t="str">
        <f ca="1">IF($CR51="","",VLOOKUP(CR51,Invoer!$F$15:$BB$1500,14,FALSE))</f>
        <v/>
      </c>
      <c r="DC51" s="662" t="str">
        <f ca="1">IF($CR51="","",VLOOKUP(CR51,Invoer!$F$15:$AU$1500,15,FALSE))</f>
        <v/>
      </c>
      <c r="DD51" s="599" t="str">
        <f ca="1">IF($CR51="","",VLOOKUP(CR51,Invoer!$F$15:$AU$1500,19,FALSE))</f>
        <v/>
      </c>
      <c r="DE51" s="662" t="str">
        <f ca="1">IF($CR51="","",VLOOKUP(CR51,Invoer!$F$15:$AU$1500,20,FALSE))</f>
        <v/>
      </c>
      <c r="DF51" s="662" t="str">
        <f ca="1">IF($CR51="","",VLOOKUP(CR51,Invoer!$F$15:$AU$1500,23,FALSE))</f>
        <v/>
      </c>
      <c r="DG51" s="662" t="str">
        <f ca="1">IF($CR51="","",VLOOKUP(CR51,Invoer!$F$15:$AU$1500,17,FALSE))</f>
        <v/>
      </c>
      <c r="DH51" s="681" t="str">
        <f t="shared" ca="1" si="13"/>
        <v/>
      </c>
      <c r="DI51" s="662" t="str">
        <f t="shared" ca="1" si="42"/>
        <v/>
      </c>
      <c r="DJ51" s="190"/>
      <c r="DK51" s="411" t="str">
        <f t="shared" ca="1" si="14"/>
        <v/>
      </c>
      <c r="DO51" s="61" t="e">
        <f ca="1">IF($DN$4&lt;3,Invoer!EB56,Invoer!EA56)</f>
        <v>#N/A</v>
      </c>
      <c r="DP51" s="599" t="str">
        <f t="shared" ca="1" si="15"/>
        <v/>
      </c>
      <c r="DQ51" s="673" t="str">
        <f ca="1">IF($DP51="","",VLOOKUP(DP51,Invoer!$F$15:$AU$1999,2,FALSE))</f>
        <v/>
      </c>
      <c r="DR51" s="599" t="str">
        <f t="shared" ca="1" si="16"/>
        <v/>
      </c>
      <c r="DS51" s="599" t="str">
        <f ca="1">IF($DP51="","",VLOOKUP(DP51,Invoer!$F$15:$AU$1999,3,FALSE))</f>
        <v/>
      </c>
      <c r="DT51" s="599" t="str">
        <f ca="1">IF($DP51="","",IF(DS51&lt;&gt;"Liq","",VLOOKUP(DP51,Invoer!$F$15:$AU$1999,4,FALSE)))</f>
        <v/>
      </c>
      <c r="DU51" s="599" t="str">
        <f ca="1">IF($DP51="","",VLOOKUP(DP51,Invoer!$F$15:$AU$1999,5,FALSE))</f>
        <v/>
      </c>
      <c r="DV51" s="599" t="str">
        <f ca="1">IF($DP51="","",VLOOKUP(DP51,Invoer!$F$15:$AU$1999,6,FALSE))</f>
        <v/>
      </c>
      <c r="DW51" s="599" t="str">
        <f ca="1">IF($DP51="","",VLOOKUP(DP51,Invoer!$F$15:$AU$1999,9,FALSE))</f>
        <v/>
      </c>
      <c r="DX51" s="599" t="str">
        <f ca="1">IF($DP51="","",VLOOKUP(DP51,Invoer!$F$15:$AU$1999,10,FALSE))</f>
        <v/>
      </c>
      <c r="DY51" s="595" t="str">
        <f ca="1">IF($DP51="","",VLOOKUP(DP51,Invoer!$F$15:$AU$1999,11,FALSE))</f>
        <v/>
      </c>
      <c r="DZ51" s="662" t="str">
        <f ca="1">IF($DP51="","",IF($DN$4&gt;2,"",VLOOKUP(DP51,Invoer!CQ:CS,3,FALSE)))</f>
        <v/>
      </c>
      <c r="EA51" s="541" t="str">
        <f ca="1">IF($DP51="","",IF(ISERROR(DQ51),0,IF($DN$4&lt;3,"",VLOOKUP(DP51,Invoer!$F$15:$AU$1999,15,FALSE))))</f>
        <v/>
      </c>
      <c r="EB51" s="595" t="str">
        <f ca="1">IF($DP51="","",IF($DN$4&lt;3,"",VLOOKUP(DP51,Invoer!$F$15:$AU$1999,19,FALSE)))</f>
        <v/>
      </c>
      <c r="EC51" s="541" t="str">
        <f ca="1">IF($DP51="","",IF(ISERROR(DQ51),0,IF($DN$4&lt;3,"",VLOOKUP(DP51,Invoer!$F$15:$AU$1999,24,FALSE))))</f>
        <v/>
      </c>
      <c r="ED51" s="541" t="str">
        <f ca="1">IF($DP51="","",IF(ISERROR(DQ51),0,IF($DN$4&lt;3,"",VLOOKUP(DP51,Invoer!$F$15:$AU$1999,17,FALSE))))</f>
        <v/>
      </c>
      <c r="EH51" s="89" t="e">
        <f ca="1">Invoer!CP56</f>
        <v>#N/A</v>
      </c>
      <c r="EI51" s="599" t="str">
        <f t="shared" ca="1" si="17"/>
        <v/>
      </c>
      <c r="EJ51" s="673" t="str">
        <f ca="1">IF(EI51="","",VLOOKUP(EI51,Invoer!$F$15:$AU$1999,2,FALSE))</f>
        <v/>
      </c>
      <c r="EK51" s="599" t="str">
        <f t="shared" ca="1" si="18"/>
        <v/>
      </c>
      <c r="EL51" s="599" t="str">
        <f ca="1">IF($EI51="","",VLOOKUP(EI51,Invoer!$F$15:$AU$1999,3,FALSE))</f>
        <v/>
      </c>
      <c r="EM51" s="599" t="str">
        <f ca="1">IF($EI51="","",IF(EL51&lt;&gt;"Liq","",VLOOKUP(EI51,Invoer!$F$15:$AU$1999,4,FALSE)))</f>
        <v/>
      </c>
      <c r="EN51" s="599" t="str">
        <f ca="1">IF($EI51="","",VLOOKUP(EI51,Invoer!$F$15:$AU$1999,6,FALSE))</f>
        <v/>
      </c>
      <c r="EO51" s="599" t="str">
        <f ca="1">IF(EI51="","",VLOOKUP(EI51,Invoer!$F$15:$AU$1999,9,FALSE))</f>
        <v/>
      </c>
      <c r="EP51" s="599" t="str">
        <f ca="1">IF(EI51="","",VLOOKUP(EI51,Invoer!$F$15:$AU$1999,10,FALSE))</f>
        <v/>
      </c>
      <c r="EQ51" s="599" t="str">
        <f ca="1">IF(EI51="","",VLOOKUP(EI51,Invoer!$F$15:$AU$1999,11,FALSE))</f>
        <v/>
      </c>
      <c r="ER51" s="662" t="str">
        <f ca="1">IF(EI51="","",VLOOKUP(EI51,Invoer!CQ:CS,3,FALSE))</f>
        <v/>
      </c>
      <c r="ES51" s="662" t="str">
        <f t="shared" ca="1" si="19"/>
        <v/>
      </c>
      <c r="ET51" s="513" t="str">
        <f t="shared" ca="1" si="20"/>
        <v/>
      </c>
      <c r="EU51" s="112" t="str">
        <f t="shared" ca="1" si="21"/>
        <v/>
      </c>
      <c r="EV51" s="83" t="s">
        <v>160</v>
      </c>
      <c r="EW51" s="682" t="str">
        <f t="shared" ca="1" si="22"/>
        <v/>
      </c>
      <c r="EX51" s="662" t="str">
        <f t="shared" ca="1" si="23"/>
        <v/>
      </c>
      <c r="EY51"/>
      <c r="EZ51" s="56" t="e">
        <f t="shared" ca="1" si="35"/>
        <v>#VALUE!</v>
      </c>
      <c r="FA51" s="56" t="e">
        <f t="shared" ca="1" si="36"/>
        <v>#VALUE!</v>
      </c>
      <c r="FE51"/>
      <c r="FI51"/>
      <c r="FJ51"/>
    </row>
    <row r="52" spans="1:166" ht="12" customHeight="1" x14ac:dyDescent="0.2">
      <c r="A52"/>
      <c r="B52"/>
      <c r="C52"/>
      <c r="E52"/>
      <c r="F52" s="125"/>
      <c r="G52" s="89" t="e">
        <f ca="1">Invoer!DU57</f>
        <v>#N/A</v>
      </c>
      <c r="H52" s="599" t="str">
        <f t="shared" ca="1" si="43"/>
        <v/>
      </c>
      <c r="I52" s="673" t="str">
        <f ca="1">IF($H52="","",VLOOKUP(H52,Invoer!$F$15:$AU$1500,2,FALSE))</f>
        <v/>
      </c>
      <c r="J52" s="599" t="str">
        <f t="shared" ca="1" si="25"/>
        <v/>
      </c>
      <c r="K52" s="599" t="str">
        <f ca="1">IF($H52="","",VLOOKUP(H52,Invoer!$F$15:$AU$1500,3,FALSE))</f>
        <v/>
      </c>
      <c r="L52" s="599" t="str">
        <f ca="1">IF($H52="","",IF(K52&lt;&gt;"Liq","",VLOOKUP(H52,Invoer!$F$15:$AU$1500,4,FALSE)))</f>
        <v/>
      </c>
      <c r="M52" s="599" t="str">
        <f ca="1">IF($H52="","",VLOOKUP(H52,Invoer!$F$15:$AU$1500,5,FALSE))</f>
        <v/>
      </c>
      <c r="N52" s="599" t="str">
        <f ca="1">IF($H52="","",VLOOKUP(H52,Invoer!$F$15:$AU$1500,6,FALSE))</f>
        <v/>
      </c>
      <c r="O52" s="599" t="str">
        <f ca="1">IF($H52="","",VLOOKUP(H52,Invoer!$F$15:$AU$1500,9,FALSE))</f>
        <v/>
      </c>
      <c r="P52" s="599" t="str">
        <f ca="1">IF($H52="","",VLOOKUP(H52,Invoer!$F$15:$AU$1500,10,FALSE))</f>
        <v/>
      </c>
      <c r="Q52" s="599" t="str">
        <f ca="1">IF($H52="","",VLOOKUP(H52,Invoer!$F$15:$BB$1500,14,FALSE))</f>
        <v/>
      </c>
      <c r="R52" s="662" t="str">
        <f ca="1">IF($H52="","",IF(J52&gt;$K$8,"",VLOOKUP(H52,Invoer!$F$15:$AU$1500,15,FALSE)))</f>
        <v/>
      </c>
      <c r="S52" s="599" t="str">
        <f ca="1">IF($H52="","",VLOOKUP(H52,Invoer!$F$15:$AU$1500,19,FALSE))</f>
        <v/>
      </c>
      <c r="T52" s="662" t="str">
        <f ca="1">IF($H52="","",IF(J52&gt;$K$8,"",VLOOKUP(H52,Invoer!$F$15:$AU$1500,20,FALSE)))</f>
        <v/>
      </c>
      <c r="U52" s="662" t="str">
        <f ca="1">IF($H52="","",IF(J52&gt;$K$8,"",VLOOKUP(H52,Invoer!$F$15:$AU$1500,23,FALSE)))</f>
        <v/>
      </c>
      <c r="V52" s="662" t="str">
        <f ca="1">IF($H52="","",IF(J52&gt;$K$8,"",VLOOKUP(H52,Invoer!$F$15:$AU$1500,17,FALSE)))</f>
        <v/>
      </c>
      <c r="AC52" s="435" t="str">
        <f>IF($AC$7&lt;3,Invoer!DR57,IF($AC$7=3,Invoer!BT57,"x"))</f>
        <v>x</v>
      </c>
      <c r="AD52" s="599" t="str">
        <f t="shared" si="27"/>
        <v/>
      </c>
      <c r="AE52" s="673" t="str">
        <f>IF($AD52="","",VLOOKUP(AD52,Invoer!$F$15:$AU$1999,2,FALSE))</f>
        <v/>
      </c>
      <c r="AF52" s="599" t="str">
        <f t="shared" si="28"/>
        <v/>
      </c>
      <c r="AG52" s="599" t="str">
        <f>IF($AD52="","",VLOOKUP(AD52,Invoer!$F$15:$AU$1999,3,FALSE))</f>
        <v/>
      </c>
      <c r="AH52" s="599" t="str">
        <f>IF($AD52="","",IF(AG52&lt;&gt;"Liq","",VLOOKUP(AD52,Invoer!$F$15:$AU$1999,4,FALSE)))</f>
        <v/>
      </c>
      <c r="AI52" s="677" t="str">
        <f>IF($AD52="","",VLOOKUP(AD52,Invoer!$F$15:$AU$1999,5,FALSE))</f>
        <v/>
      </c>
      <c r="AJ52" s="599" t="str">
        <f>IF($AD52="","",VLOOKUP(AD52,Invoer!$F$15:$AU$1999,6,FALSE))</f>
        <v/>
      </c>
      <c r="AK52" s="599" t="str">
        <f>IF($AD52="","",VLOOKUP(AD52,Invoer!$F$15:$AU$1999,9,FALSE))</f>
        <v/>
      </c>
      <c r="AL52" s="599" t="str">
        <f>IF($AD52="","",VLOOKUP(AD52,Invoer!$F$15:$AU$1999,10,FALSE))</f>
        <v/>
      </c>
      <c r="AM52" s="599" t="str">
        <f>IF($AD52="","",VLOOKUP(AD52,Invoer!$F$15:$BB$1999,14,FALSE))</f>
        <v/>
      </c>
      <c r="AN52" s="599" t="str">
        <f>IF($AD52="","",VLOOKUP(AD52,Invoer!$F$15:$AU$1999,11,FALSE))</f>
        <v/>
      </c>
      <c r="AO52" s="662" t="str">
        <f>IF($AD52="","",VLOOKUP(AD52,Invoer!$F$15:$AU$1999,15,FALSE))</f>
        <v/>
      </c>
      <c r="AP52" s="599" t="str">
        <f>IF($AD52="","",VLOOKUP(AD52,Invoer!$F$15:$AU$1999,19,FALSE))</f>
        <v/>
      </c>
      <c r="AQ52" s="662" t="str">
        <f>IF($AD52="","",VLOOKUP(AD52,Invoer!$F$15:$AU$1999,24,FALSE))</f>
        <v/>
      </c>
      <c r="AR52" s="662" t="str">
        <f>IF($AD52="","",VLOOKUP(AD52,Invoer!$F$15:$AU$1999,17,FALSE))</f>
        <v/>
      </c>
      <c r="AS52" s="678" t="str">
        <f t="shared" si="38"/>
        <v/>
      </c>
      <c r="AT52" s="676" t="str">
        <f t="shared" si="5"/>
        <v/>
      </c>
      <c r="AU52" s="77" t="e">
        <f t="shared" si="6"/>
        <v>#VALUE!</v>
      </c>
      <c r="AW52" s="57"/>
      <c r="AX52" s="57"/>
      <c r="BA52" s="83" t="e">
        <f ca="1">Invoer!DW57</f>
        <v>#N/A</v>
      </c>
      <c r="BB52" s="599" t="str">
        <f t="shared" ca="1" si="29"/>
        <v/>
      </c>
      <c r="BC52" s="673" t="str">
        <f ca="1">IF($BB52="","",VLOOKUP(BB52,Invoer!$F$15:$AU$1999,2,FALSE))</f>
        <v/>
      </c>
      <c r="BD52" s="599" t="str">
        <f t="shared" ca="1" si="30"/>
        <v/>
      </c>
      <c r="BE52" s="599" t="str">
        <f ca="1">IF($BB52="","",VLOOKUP(BB52,Invoer!$F$15:$AU$1999,5,FALSE))</f>
        <v/>
      </c>
      <c r="BF52" s="599" t="str">
        <f ca="1">IF($BB52="","",VLOOKUP(BB52,Invoer!$F$15:$AU$1999,6,FALSE))</f>
        <v/>
      </c>
      <c r="BG52" s="599" t="str">
        <f ca="1">IF($BB52="","",VLOOKUP(BB52,Invoer!$F$15:$AU$1999,9,FALSE))</f>
        <v/>
      </c>
      <c r="BH52" s="599" t="str">
        <f ca="1">IF($BB52="","",VLOOKUP(BB52,Invoer!$F$15:$AU$1999,10,FALSE))</f>
        <v/>
      </c>
      <c r="BI52" s="599" t="str">
        <f ca="1">IF($BB52="","",VLOOKUP(BB52,Invoer!$F$15:$BB$1999,14,FALSE))</f>
        <v/>
      </c>
      <c r="BJ52" s="599" t="str">
        <f ca="1">IF($BB52="","",VLOOKUP(BB52,Invoer!$F$15:$AU$1999,11,FALSE))</f>
        <v/>
      </c>
      <c r="BK52" s="662" t="str">
        <f t="shared" ca="1" si="31"/>
        <v/>
      </c>
      <c r="BL52" s="662" t="str">
        <f t="shared" ca="1" si="32"/>
        <v/>
      </c>
      <c r="BM52" s="679" t="str">
        <f t="shared" ca="1" si="33"/>
        <v/>
      </c>
      <c r="BN52" s="662" t="str">
        <f t="shared" ca="1" si="7"/>
        <v/>
      </c>
      <c r="BO52" s="662" t="str">
        <f ca="1">IF($BB52="","",VLOOKUP(BB52,Invoer!$F$15:$AU$1999,15,FALSE))</f>
        <v/>
      </c>
      <c r="BP52" s="662" t="str">
        <f ca="1">IF($BB52="","",VLOOKUP(BB52,Invoer!$F$15:$AU$1999,24,FALSE))</f>
        <v/>
      </c>
      <c r="BQ52" s="662" t="str">
        <f ca="1">IF($BB52="","",VLOOKUP(BB52,Invoer!$F$15:$AU$1999,17,FALSE))</f>
        <v/>
      </c>
      <c r="BS52" s="73" t="e">
        <f t="shared" ca="1" si="39"/>
        <v>#VALUE!</v>
      </c>
      <c r="BT52" s="57" t="str">
        <f t="shared" ca="1" si="40"/>
        <v/>
      </c>
      <c r="BW52" s="61" t="e">
        <f ca="1">Invoer!DZ57</f>
        <v>#N/A</v>
      </c>
      <c r="BX52" s="599" t="str">
        <f t="shared" ca="1" si="8"/>
        <v/>
      </c>
      <c r="BY52" s="673" t="str">
        <f ca="1">IF($BX52="","",VLOOKUP(BX52,Invoer!$F$15:$AU$1999,2,FALSE))</f>
        <v/>
      </c>
      <c r="BZ52" s="599" t="str">
        <f t="shared" ca="1" si="9"/>
        <v/>
      </c>
      <c r="CA52" s="599" t="str">
        <f ca="1">IF($BX52="","",VLOOKUP(BX52,Invoer!$F$15:$AU$1999,5,FALSE))</f>
        <v/>
      </c>
      <c r="CB52" s="599" t="str">
        <f ca="1">IF($BX52="","",VLOOKUP(BX52,Invoer!$F$15:$AU$1999,6,FALSE))</f>
        <v/>
      </c>
      <c r="CC52" s="599" t="str">
        <f ca="1">IF($BX52="","",VLOOKUP(BX52,Invoer!$F$15:$AU$1999,9,FALSE))</f>
        <v/>
      </c>
      <c r="CD52" s="599" t="str">
        <f ca="1">IF($BX52="","",VLOOKUP(BX52,Invoer!$F$15:$AU$1999,10,FALSE))</f>
        <v/>
      </c>
      <c r="CE52" s="599" t="str">
        <f ca="1">IF($BX52="","",VLOOKUP(BX52,Invoer!$F$15:$AU$1999,11,FALSE))</f>
        <v/>
      </c>
      <c r="CF52" s="662" t="str">
        <f ca="1">IF($BX52="","",IF(ISERROR(BY52),0,VLOOKUP(BX52,Invoer!$F$15:$AU$1999,15,FALSE)))</f>
        <v/>
      </c>
      <c r="CG52" s="599" t="str">
        <f ca="1">IF($BX52="","",VLOOKUP(BX52,Invoer!$F$15:$AU$1999,19,FALSE))</f>
        <v/>
      </c>
      <c r="CH52" s="662" t="str">
        <f ca="1">IF($BX52="","",IF(ISERROR(BY52),0,VLOOKUP(BX52,Invoer!$F$15:$AU$1999,24,FALSE)))</f>
        <v/>
      </c>
      <c r="CI52" s="662" t="str">
        <f ca="1">IF($BX52="","",IF(ISERROR(BY52),0,VLOOKUP(BX52,Invoer!$F$15:$AU$1999,17,FALSE)))</f>
        <v/>
      </c>
      <c r="CJ52" s="680" t="str">
        <f t="shared" ca="1" si="34"/>
        <v/>
      </c>
      <c r="CK52" s="662" t="str">
        <f t="shared" ca="1" si="10"/>
        <v/>
      </c>
      <c r="CM52" s="56" t="str">
        <f t="shared" ca="1" si="41"/>
        <v/>
      </c>
      <c r="CQ52" s="411" t="e">
        <f ca="1">Invoer!EG57</f>
        <v>#N/A</v>
      </c>
      <c r="CR52" s="599" t="str">
        <f t="shared" ca="1" si="11"/>
        <v/>
      </c>
      <c r="CS52" s="673" t="str">
        <f ca="1">IF($CR52="","",VLOOKUP(CR52,Invoer!$F$15:$AU$1500,2,FALSE))</f>
        <v/>
      </c>
      <c r="CT52" s="599" t="str">
        <f t="shared" ca="1" si="12"/>
        <v/>
      </c>
      <c r="CU52" s="599" t="str">
        <f ca="1">IF($CR52="","",VLOOKUP(CR52,Invoer!$F$15:$AU$1500,3,FALSE))</f>
        <v/>
      </c>
      <c r="CV52" s="599" t="str">
        <f ca="1">IF($CR52="","",IF(CU52&lt;&gt;"Liq","",VLOOKUP(CR52,Invoer!$F$15:$AU$1500,4,FALSE)))</f>
        <v/>
      </c>
      <c r="CW52" s="599" t="str">
        <f ca="1">IF($CR52="","",VLOOKUP(CR52,Invoer!$F$15:$AU$1500,5,FALSE))</f>
        <v/>
      </c>
      <c r="CX52" s="599" t="str">
        <f ca="1">IF($CR52="","",VLOOKUP(CR52,Invoer!$F$15:$AU$1500,6,FALSE))</f>
        <v/>
      </c>
      <c r="CY52" s="599" t="str">
        <f ca="1">IF($CR52="","",VLOOKUP(CR52,Invoer!$F$15:$AU$1500,9,FALSE))</f>
        <v/>
      </c>
      <c r="CZ52" s="599" t="str">
        <f ca="1">IF($CR52="","",VLOOKUP(CR52,Invoer!$F$15:$AU$1500,10,FALSE))</f>
        <v/>
      </c>
      <c r="DA52" s="599" t="str">
        <f ca="1">IF($CR52="","",VLOOKUP(CR52,Invoer!$F$15:$AU$1500,11,FALSE))</f>
        <v/>
      </c>
      <c r="DB52" s="599" t="str">
        <f ca="1">IF($CR52="","",VLOOKUP(CR52,Invoer!$F$15:$BB$1500,14,FALSE))</f>
        <v/>
      </c>
      <c r="DC52" s="662" t="str">
        <f ca="1">IF($CR52="","",VLOOKUP(CR52,Invoer!$F$15:$AU$1500,15,FALSE))</f>
        <v/>
      </c>
      <c r="DD52" s="599" t="str">
        <f ca="1">IF($CR52="","",VLOOKUP(CR52,Invoer!$F$15:$AU$1500,19,FALSE))</f>
        <v/>
      </c>
      <c r="DE52" s="662" t="str">
        <f ca="1">IF($CR52="","",VLOOKUP(CR52,Invoer!$F$15:$AU$1500,20,FALSE))</f>
        <v/>
      </c>
      <c r="DF52" s="662" t="str">
        <f ca="1">IF($CR52="","",VLOOKUP(CR52,Invoer!$F$15:$AU$1500,23,FALSE))</f>
        <v/>
      </c>
      <c r="DG52" s="662" t="str">
        <f ca="1">IF($CR52="","",VLOOKUP(CR52,Invoer!$F$15:$AU$1500,17,FALSE))</f>
        <v/>
      </c>
      <c r="DH52" s="681" t="str">
        <f t="shared" ca="1" si="13"/>
        <v/>
      </c>
      <c r="DI52" s="662" t="str">
        <f t="shared" ca="1" si="42"/>
        <v/>
      </c>
      <c r="DJ52" s="190"/>
      <c r="DK52" s="411" t="str">
        <f t="shared" ca="1" si="14"/>
        <v/>
      </c>
      <c r="DO52" s="61" t="e">
        <f ca="1">IF($DN$4&lt;3,Invoer!EB57,Invoer!EA57)</f>
        <v>#N/A</v>
      </c>
      <c r="DP52" s="599" t="str">
        <f t="shared" ca="1" si="15"/>
        <v/>
      </c>
      <c r="DQ52" s="673" t="str">
        <f ca="1">IF($DP52="","",VLOOKUP(DP52,Invoer!$F$15:$AU$1999,2,FALSE))</f>
        <v/>
      </c>
      <c r="DR52" s="599" t="str">
        <f t="shared" ca="1" si="16"/>
        <v/>
      </c>
      <c r="DS52" s="599" t="str">
        <f ca="1">IF($DP52="","",VLOOKUP(DP52,Invoer!$F$15:$AU$1999,3,FALSE))</f>
        <v/>
      </c>
      <c r="DT52" s="599" t="str">
        <f ca="1">IF($DP52="","",IF(DS52&lt;&gt;"Liq","",VLOOKUP(DP52,Invoer!$F$15:$AU$1999,4,FALSE)))</f>
        <v/>
      </c>
      <c r="DU52" s="599" t="str">
        <f ca="1">IF($DP52="","",VLOOKUP(DP52,Invoer!$F$15:$AU$1999,5,FALSE))</f>
        <v/>
      </c>
      <c r="DV52" s="599" t="str">
        <f ca="1">IF($DP52="","",VLOOKUP(DP52,Invoer!$F$15:$AU$1999,6,FALSE))</f>
        <v/>
      </c>
      <c r="DW52" s="599" t="str">
        <f ca="1">IF($DP52="","",VLOOKUP(DP52,Invoer!$F$15:$AU$1999,9,FALSE))</f>
        <v/>
      </c>
      <c r="DX52" s="599" t="str">
        <f ca="1">IF($DP52="","",VLOOKUP(DP52,Invoer!$F$15:$AU$1999,10,FALSE))</f>
        <v/>
      </c>
      <c r="DY52" s="595" t="str">
        <f ca="1">IF($DP52="","",VLOOKUP(DP52,Invoer!$F$15:$AU$1999,11,FALSE))</f>
        <v/>
      </c>
      <c r="DZ52" s="662" t="str">
        <f ca="1">IF($DP52="","",IF($DN$4&gt;2,"",VLOOKUP(DP52,Invoer!CQ:CS,3,FALSE)))</f>
        <v/>
      </c>
      <c r="EA52" s="541" t="str">
        <f ca="1">IF($DP52="","",IF(ISERROR(DQ52),0,IF($DN$4&lt;3,"",VLOOKUP(DP52,Invoer!$F$15:$AU$1999,15,FALSE))))</f>
        <v/>
      </c>
      <c r="EB52" s="595" t="str">
        <f ca="1">IF($DP52="","",IF($DN$4&lt;3,"",VLOOKUP(DP52,Invoer!$F$15:$AU$1999,19,FALSE)))</f>
        <v/>
      </c>
      <c r="EC52" s="541" t="str">
        <f ca="1">IF($DP52="","",IF(ISERROR(DQ52),0,IF($DN$4&lt;3,"",VLOOKUP(DP52,Invoer!$F$15:$AU$1999,24,FALSE))))</f>
        <v/>
      </c>
      <c r="ED52" s="541" t="str">
        <f ca="1">IF($DP52="","",IF(ISERROR(DQ52),0,IF($DN$4&lt;3,"",VLOOKUP(DP52,Invoer!$F$15:$AU$1999,17,FALSE))))</f>
        <v/>
      </c>
      <c r="EH52" s="89" t="e">
        <f ca="1">Invoer!CP57</f>
        <v>#N/A</v>
      </c>
      <c r="EI52" s="599" t="str">
        <f t="shared" ca="1" si="17"/>
        <v/>
      </c>
      <c r="EJ52" s="673" t="str">
        <f ca="1">IF(EI52="","",VLOOKUP(EI52,Invoer!$F$15:$AU$1999,2,FALSE))</f>
        <v/>
      </c>
      <c r="EK52" s="599" t="str">
        <f t="shared" ca="1" si="18"/>
        <v/>
      </c>
      <c r="EL52" s="599" t="str">
        <f ca="1">IF($EI52="","",VLOOKUP(EI52,Invoer!$F$15:$AU$1999,3,FALSE))</f>
        <v/>
      </c>
      <c r="EM52" s="599" t="str">
        <f ca="1">IF($EI52="","",IF(EL52&lt;&gt;"Liq","",VLOOKUP(EI52,Invoer!$F$15:$AU$1999,4,FALSE)))</f>
        <v/>
      </c>
      <c r="EN52" s="599" t="str">
        <f ca="1">IF($EI52="","",VLOOKUP(EI52,Invoer!$F$15:$AU$1999,6,FALSE))</f>
        <v/>
      </c>
      <c r="EO52" s="599" t="str">
        <f ca="1">IF(EI52="","",VLOOKUP(EI52,Invoer!$F$15:$AU$1999,9,FALSE))</f>
        <v/>
      </c>
      <c r="EP52" s="599" t="str">
        <f ca="1">IF(EI52="","",VLOOKUP(EI52,Invoer!$F$15:$AU$1999,10,FALSE))</f>
        <v/>
      </c>
      <c r="EQ52" s="599" t="str">
        <f ca="1">IF(EI52="","",VLOOKUP(EI52,Invoer!$F$15:$AU$1999,11,FALSE))</f>
        <v/>
      </c>
      <c r="ER52" s="662" t="str">
        <f ca="1">IF(EI52="","",VLOOKUP(EI52,Invoer!CQ:CS,3,FALSE))</f>
        <v/>
      </c>
      <c r="ES52" s="662" t="str">
        <f t="shared" ca="1" si="19"/>
        <v/>
      </c>
      <c r="ET52" s="513" t="str">
        <f t="shared" ca="1" si="20"/>
        <v/>
      </c>
      <c r="EU52" s="112" t="str">
        <f t="shared" ca="1" si="21"/>
        <v/>
      </c>
      <c r="EV52" s="83" t="s">
        <v>160</v>
      </c>
      <c r="EW52" s="682" t="str">
        <f t="shared" ca="1" si="22"/>
        <v/>
      </c>
      <c r="EX52" s="662" t="str">
        <f t="shared" ca="1" si="23"/>
        <v/>
      </c>
      <c r="EY52"/>
      <c r="EZ52" s="56" t="e">
        <f t="shared" ca="1" si="35"/>
        <v>#VALUE!</v>
      </c>
      <c r="FA52" s="56" t="e">
        <f t="shared" ca="1" si="36"/>
        <v>#VALUE!</v>
      </c>
      <c r="FE52"/>
      <c r="FI52"/>
      <c r="FJ52"/>
    </row>
    <row r="53" spans="1:166" ht="12" customHeight="1" x14ac:dyDescent="0.2">
      <c r="A53"/>
      <c r="B53"/>
      <c r="C53"/>
      <c r="E53"/>
      <c r="F53" s="125"/>
      <c r="G53" s="89" t="e">
        <f ca="1">Invoer!DU58</f>
        <v>#N/A</v>
      </c>
      <c r="H53" s="599" t="str">
        <f t="shared" ca="1" si="43"/>
        <v/>
      </c>
      <c r="I53" s="673" t="str">
        <f ca="1">IF($H53="","",VLOOKUP(H53,Invoer!$F$15:$AU$1500,2,FALSE))</f>
        <v/>
      </c>
      <c r="J53" s="599" t="str">
        <f t="shared" ca="1" si="25"/>
        <v/>
      </c>
      <c r="K53" s="599" t="str">
        <f ca="1">IF($H53="","",VLOOKUP(H53,Invoer!$F$15:$AU$1500,3,FALSE))</f>
        <v/>
      </c>
      <c r="L53" s="599" t="str">
        <f ca="1">IF($H53="","",IF(K53&lt;&gt;"Liq","",VLOOKUP(H53,Invoer!$F$15:$AU$1500,4,FALSE)))</f>
        <v/>
      </c>
      <c r="M53" s="599" t="str">
        <f ca="1">IF($H53="","",VLOOKUP(H53,Invoer!$F$15:$AU$1500,5,FALSE))</f>
        <v/>
      </c>
      <c r="N53" s="599" t="str">
        <f ca="1">IF($H53="","",VLOOKUP(H53,Invoer!$F$15:$AU$1500,6,FALSE))</f>
        <v/>
      </c>
      <c r="O53" s="599" t="str">
        <f ca="1">IF($H53="","",VLOOKUP(H53,Invoer!$F$15:$AU$1500,9,FALSE))</f>
        <v/>
      </c>
      <c r="P53" s="599" t="str">
        <f ca="1">IF($H53="","",VLOOKUP(H53,Invoer!$F$15:$AU$1500,10,FALSE))</f>
        <v/>
      </c>
      <c r="Q53" s="599" t="str">
        <f ca="1">IF($H53="","",VLOOKUP(H53,Invoer!$F$15:$BB$1500,14,FALSE))</f>
        <v/>
      </c>
      <c r="R53" s="662" t="str">
        <f ca="1">IF($H53="","",IF(J53&gt;$K$8,"",VLOOKUP(H53,Invoer!$F$15:$AU$1500,15,FALSE)))</f>
        <v/>
      </c>
      <c r="S53" s="599" t="str">
        <f ca="1">IF($H53="","",VLOOKUP(H53,Invoer!$F$15:$AU$1500,19,FALSE))</f>
        <v/>
      </c>
      <c r="T53" s="662" t="str">
        <f ca="1">IF($H53="","",IF(J53&gt;$K$8,"",VLOOKUP(H53,Invoer!$F$15:$AU$1500,20,FALSE)))</f>
        <v/>
      </c>
      <c r="U53" s="662" t="str">
        <f ca="1">IF($H53="","",IF(J53&gt;$K$8,"",VLOOKUP(H53,Invoer!$F$15:$AU$1500,23,FALSE)))</f>
        <v/>
      </c>
      <c r="V53" s="662" t="str">
        <f ca="1">IF($H53="","",IF(J53&gt;$K$8,"",VLOOKUP(H53,Invoer!$F$15:$AU$1500,17,FALSE)))</f>
        <v/>
      </c>
      <c r="AC53" s="435" t="str">
        <f>IF($AC$7&lt;3,Invoer!DR58,IF($AC$7=3,Invoer!BT58,"x"))</f>
        <v>x</v>
      </c>
      <c r="AD53" s="599" t="str">
        <f t="shared" si="27"/>
        <v/>
      </c>
      <c r="AE53" s="673" t="str">
        <f>IF($AD53="","",VLOOKUP(AD53,Invoer!$F$15:$AU$1999,2,FALSE))</f>
        <v/>
      </c>
      <c r="AF53" s="599" t="str">
        <f t="shared" si="28"/>
        <v/>
      </c>
      <c r="AG53" s="599" t="str">
        <f>IF($AD53="","",VLOOKUP(AD53,Invoer!$F$15:$AU$1999,3,FALSE))</f>
        <v/>
      </c>
      <c r="AH53" s="599" t="str">
        <f>IF($AD53="","",IF(AG53&lt;&gt;"Liq","",VLOOKUP(AD53,Invoer!$F$15:$AU$1999,4,FALSE)))</f>
        <v/>
      </c>
      <c r="AI53" s="677" t="str">
        <f>IF($AD53="","",VLOOKUP(AD53,Invoer!$F$15:$AU$1999,5,FALSE))</f>
        <v/>
      </c>
      <c r="AJ53" s="599" t="str">
        <f>IF($AD53="","",VLOOKUP(AD53,Invoer!$F$15:$AU$1999,6,FALSE))</f>
        <v/>
      </c>
      <c r="AK53" s="599" t="str">
        <f>IF($AD53="","",VLOOKUP(AD53,Invoer!$F$15:$AU$1999,9,FALSE))</f>
        <v/>
      </c>
      <c r="AL53" s="599" t="str">
        <f>IF($AD53="","",VLOOKUP(AD53,Invoer!$F$15:$AU$1999,10,FALSE))</f>
        <v/>
      </c>
      <c r="AM53" s="599" t="str">
        <f>IF($AD53="","",VLOOKUP(AD53,Invoer!$F$15:$BB$1999,14,FALSE))</f>
        <v/>
      </c>
      <c r="AN53" s="599" t="str">
        <f>IF($AD53="","",VLOOKUP(AD53,Invoer!$F$15:$AU$1999,11,FALSE))</f>
        <v/>
      </c>
      <c r="AO53" s="662" t="str">
        <f>IF($AD53="","",VLOOKUP(AD53,Invoer!$F$15:$AU$1999,15,FALSE))</f>
        <v/>
      </c>
      <c r="AP53" s="599" t="str">
        <f>IF($AD53="","",VLOOKUP(AD53,Invoer!$F$15:$AU$1999,19,FALSE))</f>
        <v/>
      </c>
      <c r="AQ53" s="662" t="str">
        <f>IF($AD53="","",VLOOKUP(AD53,Invoer!$F$15:$AU$1999,24,FALSE))</f>
        <v/>
      </c>
      <c r="AR53" s="662" t="str">
        <f>IF($AD53="","",VLOOKUP(AD53,Invoer!$F$15:$AU$1999,17,FALSE))</f>
        <v/>
      </c>
      <c r="AS53" s="678" t="str">
        <f t="shared" si="38"/>
        <v/>
      </c>
      <c r="AT53" s="676" t="str">
        <f t="shared" si="5"/>
        <v/>
      </c>
      <c r="AU53" s="77" t="e">
        <f t="shared" si="6"/>
        <v>#VALUE!</v>
      </c>
      <c r="AW53" s="57"/>
      <c r="AX53" s="57"/>
      <c r="BA53" s="83" t="e">
        <f ca="1">Invoer!DW58</f>
        <v>#N/A</v>
      </c>
      <c r="BB53" s="599" t="str">
        <f t="shared" ca="1" si="29"/>
        <v/>
      </c>
      <c r="BC53" s="673" t="str">
        <f ca="1">IF($BB53="","",VLOOKUP(BB53,Invoer!$F$15:$AU$1999,2,FALSE))</f>
        <v/>
      </c>
      <c r="BD53" s="599" t="str">
        <f t="shared" ca="1" si="30"/>
        <v/>
      </c>
      <c r="BE53" s="599" t="str">
        <f ca="1">IF($BB53="","",VLOOKUP(BB53,Invoer!$F$15:$AU$1999,5,FALSE))</f>
        <v/>
      </c>
      <c r="BF53" s="599" t="str">
        <f ca="1">IF($BB53="","",VLOOKUP(BB53,Invoer!$F$15:$AU$1999,6,FALSE))</f>
        <v/>
      </c>
      <c r="BG53" s="599" t="str">
        <f ca="1">IF($BB53="","",VLOOKUP(BB53,Invoer!$F$15:$AU$1999,9,FALSE))</f>
        <v/>
      </c>
      <c r="BH53" s="599" t="str">
        <f ca="1">IF($BB53="","",VLOOKUP(BB53,Invoer!$F$15:$AU$1999,10,FALSE))</f>
        <v/>
      </c>
      <c r="BI53" s="599" t="str">
        <f ca="1">IF($BB53="","",VLOOKUP(BB53,Invoer!$F$15:$BB$1999,14,FALSE))</f>
        <v/>
      </c>
      <c r="BJ53" s="599" t="str">
        <f ca="1">IF($BB53="","",VLOOKUP(BB53,Invoer!$F$15:$AU$1999,11,FALSE))</f>
        <v/>
      </c>
      <c r="BK53" s="662" t="str">
        <f t="shared" ca="1" si="31"/>
        <v/>
      </c>
      <c r="BL53" s="662" t="str">
        <f t="shared" ca="1" si="32"/>
        <v/>
      </c>
      <c r="BM53" s="679" t="str">
        <f t="shared" ca="1" si="33"/>
        <v/>
      </c>
      <c r="BN53" s="662" t="str">
        <f t="shared" ca="1" si="7"/>
        <v/>
      </c>
      <c r="BO53" s="662" t="str">
        <f ca="1">IF($BB53="","",VLOOKUP(BB53,Invoer!$F$15:$AU$1999,15,FALSE))</f>
        <v/>
      </c>
      <c r="BP53" s="662" t="str">
        <f ca="1">IF($BB53="","",VLOOKUP(BB53,Invoer!$F$15:$AU$1999,24,FALSE))</f>
        <v/>
      </c>
      <c r="BQ53" s="662" t="str">
        <f ca="1">IF($BB53="","",VLOOKUP(BB53,Invoer!$F$15:$AU$1999,17,FALSE))</f>
        <v/>
      </c>
      <c r="BS53" s="73" t="e">
        <f t="shared" ca="1" si="39"/>
        <v>#VALUE!</v>
      </c>
      <c r="BT53" s="57" t="str">
        <f t="shared" ca="1" si="40"/>
        <v/>
      </c>
      <c r="BW53" s="61" t="e">
        <f ca="1">Invoer!DZ58</f>
        <v>#N/A</v>
      </c>
      <c r="BX53" s="599" t="str">
        <f t="shared" ca="1" si="8"/>
        <v/>
      </c>
      <c r="BY53" s="673" t="str">
        <f ca="1">IF($BX53="","",VLOOKUP(BX53,Invoer!$F$15:$AU$1999,2,FALSE))</f>
        <v/>
      </c>
      <c r="BZ53" s="599" t="str">
        <f t="shared" ca="1" si="9"/>
        <v/>
      </c>
      <c r="CA53" s="599" t="str">
        <f ca="1">IF($BX53="","",VLOOKUP(BX53,Invoer!$F$15:$AU$1999,5,FALSE))</f>
        <v/>
      </c>
      <c r="CB53" s="599" t="str">
        <f ca="1">IF($BX53="","",VLOOKUP(BX53,Invoer!$F$15:$AU$1999,6,FALSE))</f>
        <v/>
      </c>
      <c r="CC53" s="599" t="str">
        <f ca="1">IF($BX53="","",VLOOKUP(BX53,Invoer!$F$15:$AU$1999,9,FALSE))</f>
        <v/>
      </c>
      <c r="CD53" s="599" t="str">
        <f ca="1">IF($BX53="","",VLOOKUP(BX53,Invoer!$F$15:$AU$1999,10,FALSE))</f>
        <v/>
      </c>
      <c r="CE53" s="599" t="str">
        <f ca="1">IF($BX53="","",VLOOKUP(BX53,Invoer!$F$15:$AU$1999,11,FALSE))</f>
        <v/>
      </c>
      <c r="CF53" s="662" t="str">
        <f ca="1">IF($BX53="","",IF(ISERROR(BY53),0,VLOOKUP(BX53,Invoer!$F$15:$AU$1999,15,FALSE)))</f>
        <v/>
      </c>
      <c r="CG53" s="599" t="str">
        <f ca="1">IF($BX53="","",VLOOKUP(BX53,Invoer!$F$15:$AU$1999,19,FALSE))</f>
        <v/>
      </c>
      <c r="CH53" s="662" t="str">
        <f ca="1">IF($BX53="","",IF(ISERROR(BY53),0,VLOOKUP(BX53,Invoer!$F$15:$AU$1999,24,FALSE)))</f>
        <v/>
      </c>
      <c r="CI53" s="662" t="str">
        <f ca="1">IF($BX53="","",IF(ISERROR(BY53),0,VLOOKUP(BX53,Invoer!$F$15:$AU$1999,17,FALSE)))</f>
        <v/>
      </c>
      <c r="CJ53" s="680" t="str">
        <f t="shared" ca="1" si="34"/>
        <v/>
      </c>
      <c r="CK53" s="662" t="str">
        <f t="shared" ca="1" si="10"/>
        <v/>
      </c>
      <c r="CM53" s="56" t="str">
        <f t="shared" ca="1" si="41"/>
        <v/>
      </c>
      <c r="CQ53" s="411" t="e">
        <f ca="1">Invoer!EG58</f>
        <v>#N/A</v>
      </c>
      <c r="CR53" s="599" t="str">
        <f t="shared" ca="1" si="11"/>
        <v/>
      </c>
      <c r="CS53" s="673" t="str">
        <f ca="1">IF($CR53="","",VLOOKUP(CR53,Invoer!$F$15:$AU$1500,2,FALSE))</f>
        <v/>
      </c>
      <c r="CT53" s="599" t="str">
        <f t="shared" ca="1" si="12"/>
        <v/>
      </c>
      <c r="CU53" s="599" t="str">
        <f ca="1">IF($CR53="","",VLOOKUP(CR53,Invoer!$F$15:$AU$1500,3,FALSE))</f>
        <v/>
      </c>
      <c r="CV53" s="599" t="str">
        <f ca="1">IF($CR53="","",IF(CU53&lt;&gt;"Liq","",VLOOKUP(CR53,Invoer!$F$15:$AU$1500,4,FALSE)))</f>
        <v/>
      </c>
      <c r="CW53" s="599" t="str">
        <f ca="1">IF($CR53="","",VLOOKUP(CR53,Invoer!$F$15:$AU$1500,5,FALSE))</f>
        <v/>
      </c>
      <c r="CX53" s="599" t="str">
        <f ca="1">IF($CR53="","",VLOOKUP(CR53,Invoer!$F$15:$AU$1500,6,FALSE))</f>
        <v/>
      </c>
      <c r="CY53" s="599" t="str">
        <f ca="1">IF($CR53="","",VLOOKUP(CR53,Invoer!$F$15:$AU$1500,9,FALSE))</f>
        <v/>
      </c>
      <c r="CZ53" s="599" t="str">
        <f ca="1">IF($CR53="","",VLOOKUP(CR53,Invoer!$F$15:$AU$1500,10,FALSE))</f>
        <v/>
      </c>
      <c r="DA53" s="599" t="str">
        <f ca="1">IF($CR53="","",VLOOKUP(CR53,Invoer!$F$15:$AU$1500,11,FALSE))</f>
        <v/>
      </c>
      <c r="DB53" s="599" t="str">
        <f ca="1">IF($CR53="","",VLOOKUP(CR53,Invoer!$F$15:$BB$1500,14,FALSE))</f>
        <v/>
      </c>
      <c r="DC53" s="662" t="str">
        <f ca="1">IF($CR53="","",VLOOKUP(CR53,Invoer!$F$15:$AU$1500,15,FALSE))</f>
        <v/>
      </c>
      <c r="DD53" s="599" t="str">
        <f ca="1">IF($CR53="","",VLOOKUP(CR53,Invoer!$F$15:$AU$1500,19,FALSE))</f>
        <v/>
      </c>
      <c r="DE53" s="662" t="str">
        <f ca="1">IF($CR53="","",VLOOKUP(CR53,Invoer!$F$15:$AU$1500,20,FALSE))</f>
        <v/>
      </c>
      <c r="DF53" s="662" t="str">
        <f ca="1">IF($CR53="","",VLOOKUP(CR53,Invoer!$F$15:$AU$1500,23,FALSE))</f>
        <v/>
      </c>
      <c r="DG53" s="662" t="str">
        <f ca="1">IF($CR53="","",VLOOKUP(CR53,Invoer!$F$15:$AU$1500,17,FALSE))</f>
        <v/>
      </c>
      <c r="DH53" s="681" t="str">
        <f t="shared" ca="1" si="13"/>
        <v/>
      </c>
      <c r="DI53" s="662" t="str">
        <f t="shared" ca="1" si="42"/>
        <v/>
      </c>
      <c r="DJ53" s="190"/>
      <c r="DK53" s="411" t="str">
        <f t="shared" ca="1" si="14"/>
        <v/>
      </c>
      <c r="DO53" s="61" t="e">
        <f ca="1">IF($DN$4&lt;3,Invoer!EB58,Invoer!EA58)</f>
        <v>#N/A</v>
      </c>
      <c r="DP53" s="599" t="str">
        <f t="shared" ca="1" si="15"/>
        <v/>
      </c>
      <c r="DQ53" s="673" t="str">
        <f ca="1">IF($DP53="","",VLOOKUP(DP53,Invoer!$F$15:$AU$1999,2,FALSE))</f>
        <v/>
      </c>
      <c r="DR53" s="599" t="str">
        <f t="shared" ca="1" si="16"/>
        <v/>
      </c>
      <c r="DS53" s="599" t="str">
        <f ca="1">IF($DP53="","",VLOOKUP(DP53,Invoer!$F$15:$AU$1999,3,FALSE))</f>
        <v/>
      </c>
      <c r="DT53" s="599" t="str">
        <f ca="1">IF($DP53="","",IF(DS53&lt;&gt;"Liq","",VLOOKUP(DP53,Invoer!$F$15:$AU$1999,4,FALSE)))</f>
        <v/>
      </c>
      <c r="DU53" s="599" t="str">
        <f ca="1">IF($DP53="","",VLOOKUP(DP53,Invoer!$F$15:$AU$1999,5,FALSE))</f>
        <v/>
      </c>
      <c r="DV53" s="599" t="str">
        <f ca="1">IF($DP53="","",VLOOKUP(DP53,Invoer!$F$15:$AU$1999,6,FALSE))</f>
        <v/>
      </c>
      <c r="DW53" s="599" t="str">
        <f ca="1">IF($DP53="","",VLOOKUP(DP53,Invoer!$F$15:$AU$1999,9,FALSE))</f>
        <v/>
      </c>
      <c r="DX53" s="599" t="str">
        <f ca="1">IF($DP53="","",VLOOKUP(DP53,Invoer!$F$15:$AU$1999,10,FALSE))</f>
        <v/>
      </c>
      <c r="DY53" s="595" t="str">
        <f ca="1">IF($DP53="","",VLOOKUP(DP53,Invoer!$F$15:$AU$1999,11,FALSE))</f>
        <v/>
      </c>
      <c r="DZ53" s="662" t="str">
        <f ca="1">IF($DP53="","",IF($DN$4&gt;2,"",VLOOKUP(DP53,Invoer!CQ:CS,3,FALSE)))</f>
        <v/>
      </c>
      <c r="EA53" s="541" t="str">
        <f ca="1">IF($DP53="","",IF(ISERROR(DQ53),0,IF($DN$4&lt;3,"",VLOOKUP(DP53,Invoer!$F$15:$AU$1999,15,FALSE))))</f>
        <v/>
      </c>
      <c r="EB53" s="595" t="str">
        <f ca="1">IF($DP53="","",IF($DN$4&lt;3,"",VLOOKUP(DP53,Invoer!$F$15:$AU$1999,19,FALSE)))</f>
        <v/>
      </c>
      <c r="EC53" s="541" t="str">
        <f ca="1">IF($DP53="","",IF(ISERROR(DQ53),0,IF($DN$4&lt;3,"",VLOOKUP(DP53,Invoer!$F$15:$AU$1999,24,FALSE))))</f>
        <v/>
      </c>
      <c r="ED53" s="541" t="str">
        <f ca="1">IF($DP53="","",IF(ISERROR(DQ53),0,IF($DN$4&lt;3,"",VLOOKUP(DP53,Invoer!$F$15:$AU$1999,17,FALSE))))</f>
        <v/>
      </c>
      <c r="EH53" s="89" t="e">
        <f ca="1">Invoer!CP58</f>
        <v>#N/A</v>
      </c>
      <c r="EI53" s="599" t="str">
        <f t="shared" ca="1" si="17"/>
        <v/>
      </c>
      <c r="EJ53" s="673" t="str">
        <f ca="1">IF(EI53="","",VLOOKUP(EI53,Invoer!$F$15:$AU$1999,2,FALSE))</f>
        <v/>
      </c>
      <c r="EK53" s="599" t="str">
        <f t="shared" ca="1" si="18"/>
        <v/>
      </c>
      <c r="EL53" s="599" t="str">
        <f ca="1">IF($EI53="","",VLOOKUP(EI53,Invoer!$F$15:$AU$1999,3,FALSE))</f>
        <v/>
      </c>
      <c r="EM53" s="599" t="str">
        <f ca="1">IF($EI53="","",IF(EL53&lt;&gt;"Liq","",VLOOKUP(EI53,Invoer!$F$15:$AU$1999,4,FALSE)))</f>
        <v/>
      </c>
      <c r="EN53" s="599" t="str">
        <f ca="1">IF($EI53="","",VLOOKUP(EI53,Invoer!$F$15:$AU$1999,6,FALSE))</f>
        <v/>
      </c>
      <c r="EO53" s="599" t="str">
        <f ca="1">IF(EI53="","",VLOOKUP(EI53,Invoer!$F$15:$AU$1999,9,FALSE))</f>
        <v/>
      </c>
      <c r="EP53" s="599" t="str">
        <f ca="1">IF(EI53="","",VLOOKUP(EI53,Invoer!$F$15:$AU$1999,10,FALSE))</f>
        <v/>
      </c>
      <c r="EQ53" s="599" t="str">
        <f ca="1">IF(EI53="","",VLOOKUP(EI53,Invoer!$F$15:$AU$1999,11,FALSE))</f>
        <v/>
      </c>
      <c r="ER53" s="662" t="str">
        <f ca="1">IF(EI53="","",VLOOKUP(EI53,Invoer!CQ:CS,3,FALSE))</f>
        <v/>
      </c>
      <c r="ES53" s="662" t="str">
        <f t="shared" ca="1" si="19"/>
        <v/>
      </c>
      <c r="ET53" s="513" t="str">
        <f t="shared" ca="1" si="20"/>
        <v/>
      </c>
      <c r="EU53" s="112" t="str">
        <f t="shared" ca="1" si="21"/>
        <v/>
      </c>
      <c r="EV53" s="83" t="s">
        <v>160</v>
      </c>
      <c r="EW53" s="682" t="str">
        <f t="shared" ca="1" si="22"/>
        <v/>
      </c>
      <c r="EX53" s="662" t="str">
        <f t="shared" ca="1" si="23"/>
        <v/>
      </c>
      <c r="EY53"/>
      <c r="EZ53" s="56" t="e">
        <f t="shared" ca="1" si="35"/>
        <v>#VALUE!</v>
      </c>
      <c r="FA53" s="56" t="e">
        <f t="shared" ca="1" si="36"/>
        <v>#VALUE!</v>
      </c>
      <c r="FE53"/>
      <c r="FI53"/>
      <c r="FJ53"/>
    </row>
    <row r="54" spans="1:166" ht="12" customHeight="1" x14ac:dyDescent="0.2">
      <c r="A54"/>
      <c r="B54"/>
      <c r="C54"/>
      <c r="E54"/>
      <c r="F54" s="125"/>
      <c r="G54" s="89" t="e">
        <f ca="1">Invoer!DU59</f>
        <v>#N/A</v>
      </c>
      <c r="H54" s="599" t="str">
        <f t="shared" ca="1" si="43"/>
        <v/>
      </c>
      <c r="I54" s="673" t="str">
        <f ca="1">IF($H54="","",VLOOKUP(H54,Invoer!$F$15:$AU$1500,2,FALSE))</f>
        <v/>
      </c>
      <c r="J54" s="599" t="str">
        <f t="shared" ca="1" si="25"/>
        <v/>
      </c>
      <c r="K54" s="599" t="str">
        <f ca="1">IF($H54="","",VLOOKUP(H54,Invoer!$F$15:$AU$1500,3,FALSE))</f>
        <v/>
      </c>
      <c r="L54" s="599" t="str">
        <f ca="1">IF($H54="","",IF(K54&lt;&gt;"Liq","",VLOOKUP(H54,Invoer!$F$15:$AU$1500,4,FALSE)))</f>
        <v/>
      </c>
      <c r="M54" s="599" t="str">
        <f ca="1">IF($H54="","",VLOOKUP(H54,Invoer!$F$15:$AU$1500,5,FALSE))</f>
        <v/>
      </c>
      <c r="N54" s="599" t="str">
        <f ca="1">IF($H54="","",VLOOKUP(H54,Invoer!$F$15:$AU$1500,6,FALSE))</f>
        <v/>
      </c>
      <c r="O54" s="599" t="str">
        <f ca="1">IF($H54="","",VLOOKUP(H54,Invoer!$F$15:$AU$1500,9,FALSE))</f>
        <v/>
      </c>
      <c r="P54" s="599" t="str">
        <f ca="1">IF($H54="","",VLOOKUP(H54,Invoer!$F$15:$AU$1500,10,FALSE))</f>
        <v/>
      </c>
      <c r="Q54" s="599" t="str">
        <f ca="1">IF($H54="","",VLOOKUP(H54,Invoer!$F$15:$BB$1500,14,FALSE))</f>
        <v/>
      </c>
      <c r="R54" s="662" t="str">
        <f ca="1">IF($H54="","",IF(J54&gt;$K$8,"",VLOOKUP(H54,Invoer!$F$15:$AU$1500,15,FALSE)))</f>
        <v/>
      </c>
      <c r="S54" s="599" t="str">
        <f ca="1">IF($H54="","",VLOOKUP(H54,Invoer!$F$15:$AU$1500,19,FALSE))</f>
        <v/>
      </c>
      <c r="T54" s="662" t="str">
        <f ca="1">IF($H54="","",IF(J54&gt;$K$8,"",VLOOKUP(H54,Invoer!$F$15:$AU$1500,20,FALSE)))</f>
        <v/>
      </c>
      <c r="U54" s="662" t="str">
        <f ca="1">IF($H54="","",IF(J54&gt;$K$8,"",VLOOKUP(H54,Invoer!$F$15:$AU$1500,23,FALSE)))</f>
        <v/>
      </c>
      <c r="V54" s="662" t="str">
        <f ca="1">IF($H54="","",IF(J54&gt;$K$8,"",VLOOKUP(H54,Invoer!$F$15:$AU$1500,17,FALSE)))</f>
        <v/>
      </c>
      <c r="AC54" s="435" t="str">
        <f>IF($AC$7&lt;3,Invoer!DR59,IF($AC$7=3,Invoer!BT59,"x"))</f>
        <v>x</v>
      </c>
      <c r="AD54" s="599" t="str">
        <f t="shared" si="27"/>
        <v/>
      </c>
      <c r="AE54" s="673" t="str">
        <f>IF($AD54="","",VLOOKUP(AD54,Invoer!$F$15:$AU$1999,2,FALSE))</f>
        <v/>
      </c>
      <c r="AF54" s="599" t="str">
        <f t="shared" si="28"/>
        <v/>
      </c>
      <c r="AG54" s="599" t="str">
        <f>IF($AD54="","",VLOOKUP(AD54,Invoer!$F$15:$AU$1999,3,FALSE))</f>
        <v/>
      </c>
      <c r="AH54" s="599" t="str">
        <f>IF($AD54="","",IF(AG54&lt;&gt;"Liq","",VLOOKUP(AD54,Invoer!$F$15:$AU$1999,4,FALSE)))</f>
        <v/>
      </c>
      <c r="AI54" s="677" t="str">
        <f>IF($AD54="","",VLOOKUP(AD54,Invoer!$F$15:$AU$1999,5,FALSE))</f>
        <v/>
      </c>
      <c r="AJ54" s="599" t="str">
        <f>IF($AD54="","",VLOOKUP(AD54,Invoer!$F$15:$AU$1999,6,FALSE))</f>
        <v/>
      </c>
      <c r="AK54" s="599" t="str">
        <f>IF($AD54="","",VLOOKUP(AD54,Invoer!$F$15:$AU$1999,9,FALSE))</f>
        <v/>
      </c>
      <c r="AL54" s="599" t="str">
        <f>IF($AD54="","",VLOOKUP(AD54,Invoer!$F$15:$AU$1999,10,FALSE))</f>
        <v/>
      </c>
      <c r="AM54" s="599" t="str">
        <f>IF($AD54="","",VLOOKUP(AD54,Invoer!$F$15:$BB$1999,14,FALSE))</f>
        <v/>
      </c>
      <c r="AN54" s="599" t="str">
        <f>IF($AD54="","",VLOOKUP(AD54,Invoer!$F$15:$AU$1999,11,FALSE))</f>
        <v/>
      </c>
      <c r="AO54" s="662" t="str">
        <f>IF($AD54="","",VLOOKUP(AD54,Invoer!$F$15:$AU$1999,15,FALSE))</f>
        <v/>
      </c>
      <c r="AP54" s="599" t="str">
        <f>IF($AD54="","",VLOOKUP(AD54,Invoer!$F$15:$AU$1999,19,FALSE))</f>
        <v/>
      </c>
      <c r="AQ54" s="662" t="str">
        <f>IF($AD54="","",VLOOKUP(AD54,Invoer!$F$15:$AU$1999,24,FALSE))</f>
        <v/>
      </c>
      <c r="AR54" s="662" t="str">
        <f>IF($AD54="","",VLOOKUP(AD54,Invoer!$F$15:$AU$1999,17,FALSE))</f>
        <v/>
      </c>
      <c r="AS54" s="678" t="str">
        <f t="shared" si="38"/>
        <v/>
      </c>
      <c r="AT54" s="676" t="str">
        <f t="shared" si="5"/>
        <v/>
      </c>
      <c r="AU54" s="77" t="e">
        <f t="shared" si="6"/>
        <v>#VALUE!</v>
      </c>
      <c r="AW54" s="57"/>
      <c r="AX54" s="57"/>
      <c r="BA54" s="83" t="e">
        <f ca="1">Invoer!DW59</f>
        <v>#N/A</v>
      </c>
      <c r="BB54" s="599" t="str">
        <f t="shared" ca="1" si="29"/>
        <v/>
      </c>
      <c r="BC54" s="673" t="str">
        <f ca="1">IF($BB54="","",VLOOKUP(BB54,Invoer!$F$15:$AU$1999,2,FALSE))</f>
        <v/>
      </c>
      <c r="BD54" s="599" t="str">
        <f t="shared" ca="1" si="30"/>
        <v/>
      </c>
      <c r="BE54" s="599" t="str">
        <f ca="1">IF($BB54="","",VLOOKUP(BB54,Invoer!$F$15:$AU$1999,5,FALSE))</f>
        <v/>
      </c>
      <c r="BF54" s="599" t="str">
        <f ca="1">IF($BB54="","",VLOOKUP(BB54,Invoer!$F$15:$AU$1999,6,FALSE))</f>
        <v/>
      </c>
      <c r="BG54" s="599" t="str">
        <f ca="1">IF($BB54="","",VLOOKUP(BB54,Invoer!$F$15:$AU$1999,9,FALSE))</f>
        <v/>
      </c>
      <c r="BH54" s="599" t="str">
        <f ca="1">IF($BB54="","",VLOOKUP(BB54,Invoer!$F$15:$AU$1999,10,FALSE))</f>
        <v/>
      </c>
      <c r="BI54" s="599" t="str">
        <f ca="1">IF($BB54="","",VLOOKUP(BB54,Invoer!$F$15:$BB$1999,14,FALSE))</f>
        <v/>
      </c>
      <c r="BJ54" s="599" t="str">
        <f ca="1">IF($BB54="","",VLOOKUP(BB54,Invoer!$F$15:$AU$1999,11,FALSE))</f>
        <v/>
      </c>
      <c r="BK54" s="662" t="str">
        <f t="shared" ca="1" si="31"/>
        <v/>
      </c>
      <c r="BL54" s="662" t="str">
        <f t="shared" ca="1" si="32"/>
        <v/>
      </c>
      <c r="BM54" s="679" t="str">
        <f t="shared" ca="1" si="33"/>
        <v/>
      </c>
      <c r="BN54" s="662" t="str">
        <f t="shared" ca="1" si="7"/>
        <v/>
      </c>
      <c r="BO54" s="662" t="str">
        <f ca="1">IF($BB54="","",VLOOKUP(BB54,Invoer!$F$15:$AU$1999,15,FALSE))</f>
        <v/>
      </c>
      <c r="BP54" s="662" t="str">
        <f ca="1">IF($BB54="","",VLOOKUP(BB54,Invoer!$F$15:$AU$1999,24,FALSE))</f>
        <v/>
      </c>
      <c r="BQ54" s="662" t="str">
        <f ca="1">IF($BB54="","",VLOOKUP(BB54,Invoer!$F$15:$AU$1999,17,FALSE))</f>
        <v/>
      </c>
      <c r="BS54" s="73" t="e">
        <f t="shared" ca="1" si="39"/>
        <v>#VALUE!</v>
      </c>
      <c r="BT54" s="57" t="str">
        <f t="shared" ca="1" si="40"/>
        <v/>
      </c>
      <c r="BW54" s="61" t="e">
        <f ca="1">Invoer!DZ59</f>
        <v>#N/A</v>
      </c>
      <c r="BX54" s="599" t="str">
        <f t="shared" ca="1" si="8"/>
        <v/>
      </c>
      <c r="BY54" s="673" t="str">
        <f ca="1">IF($BX54="","",VLOOKUP(BX54,Invoer!$F$15:$AU$1999,2,FALSE))</f>
        <v/>
      </c>
      <c r="BZ54" s="599" t="str">
        <f t="shared" ca="1" si="9"/>
        <v/>
      </c>
      <c r="CA54" s="599" t="str">
        <f ca="1">IF($BX54="","",VLOOKUP(BX54,Invoer!$F$15:$AU$1999,5,FALSE))</f>
        <v/>
      </c>
      <c r="CB54" s="599" t="str">
        <f ca="1">IF($BX54="","",VLOOKUP(BX54,Invoer!$F$15:$AU$1999,6,FALSE))</f>
        <v/>
      </c>
      <c r="CC54" s="599" t="str">
        <f ca="1">IF($BX54="","",VLOOKUP(BX54,Invoer!$F$15:$AU$1999,9,FALSE))</f>
        <v/>
      </c>
      <c r="CD54" s="599" t="str">
        <f ca="1">IF($BX54="","",VLOOKUP(BX54,Invoer!$F$15:$AU$1999,10,FALSE))</f>
        <v/>
      </c>
      <c r="CE54" s="599" t="str">
        <f ca="1">IF($BX54="","",VLOOKUP(BX54,Invoer!$F$15:$AU$1999,11,FALSE))</f>
        <v/>
      </c>
      <c r="CF54" s="662" t="str">
        <f ca="1">IF($BX54="","",IF(ISERROR(BY54),0,VLOOKUP(BX54,Invoer!$F$15:$AU$1999,15,FALSE)))</f>
        <v/>
      </c>
      <c r="CG54" s="599" t="str">
        <f ca="1">IF($BX54="","",VLOOKUP(BX54,Invoer!$F$15:$AU$1999,19,FALSE))</f>
        <v/>
      </c>
      <c r="CH54" s="662" t="str">
        <f ca="1">IF($BX54="","",IF(ISERROR(BY54),0,VLOOKUP(BX54,Invoer!$F$15:$AU$1999,24,FALSE)))</f>
        <v/>
      </c>
      <c r="CI54" s="662" t="str">
        <f ca="1">IF($BX54="","",IF(ISERROR(BY54),0,VLOOKUP(BX54,Invoer!$F$15:$AU$1999,17,FALSE)))</f>
        <v/>
      </c>
      <c r="CJ54" s="680" t="str">
        <f t="shared" ca="1" si="34"/>
        <v/>
      </c>
      <c r="CK54" s="662" t="str">
        <f t="shared" ca="1" si="10"/>
        <v/>
      </c>
      <c r="CM54" s="56" t="str">
        <f t="shared" ca="1" si="41"/>
        <v/>
      </c>
      <c r="CQ54" s="411" t="e">
        <f ca="1">Invoer!EG59</f>
        <v>#N/A</v>
      </c>
      <c r="CR54" s="599" t="str">
        <f t="shared" ca="1" si="11"/>
        <v/>
      </c>
      <c r="CS54" s="673" t="str">
        <f ca="1">IF($CR54="","",VLOOKUP(CR54,Invoer!$F$15:$AU$1500,2,FALSE))</f>
        <v/>
      </c>
      <c r="CT54" s="599" t="str">
        <f t="shared" ca="1" si="12"/>
        <v/>
      </c>
      <c r="CU54" s="599" t="str">
        <f ca="1">IF($CR54="","",VLOOKUP(CR54,Invoer!$F$15:$AU$1500,3,FALSE))</f>
        <v/>
      </c>
      <c r="CV54" s="599" t="str">
        <f ca="1">IF($CR54="","",IF(CU54&lt;&gt;"Liq","",VLOOKUP(CR54,Invoer!$F$15:$AU$1500,4,FALSE)))</f>
        <v/>
      </c>
      <c r="CW54" s="599" t="str">
        <f ca="1">IF($CR54="","",VLOOKUP(CR54,Invoer!$F$15:$AU$1500,5,FALSE))</f>
        <v/>
      </c>
      <c r="CX54" s="599" t="str">
        <f ca="1">IF($CR54="","",VLOOKUP(CR54,Invoer!$F$15:$AU$1500,6,FALSE))</f>
        <v/>
      </c>
      <c r="CY54" s="599" t="str">
        <f ca="1">IF($CR54="","",VLOOKUP(CR54,Invoer!$F$15:$AU$1500,9,FALSE))</f>
        <v/>
      </c>
      <c r="CZ54" s="599" t="str">
        <f ca="1">IF($CR54="","",VLOOKUP(CR54,Invoer!$F$15:$AU$1500,10,FALSE))</f>
        <v/>
      </c>
      <c r="DA54" s="599" t="str">
        <f ca="1">IF($CR54="","",VLOOKUP(CR54,Invoer!$F$15:$AU$1500,11,FALSE))</f>
        <v/>
      </c>
      <c r="DB54" s="599" t="str">
        <f ca="1">IF($CR54="","",VLOOKUP(CR54,Invoer!$F$15:$BB$1500,14,FALSE))</f>
        <v/>
      </c>
      <c r="DC54" s="662" t="str">
        <f ca="1">IF($CR54="","",VLOOKUP(CR54,Invoer!$F$15:$AU$1500,15,FALSE))</f>
        <v/>
      </c>
      <c r="DD54" s="599" t="str">
        <f ca="1">IF($CR54="","",VLOOKUP(CR54,Invoer!$F$15:$AU$1500,19,FALSE))</f>
        <v/>
      </c>
      <c r="DE54" s="662" t="str">
        <f ca="1">IF($CR54="","",VLOOKUP(CR54,Invoer!$F$15:$AU$1500,20,FALSE))</f>
        <v/>
      </c>
      <c r="DF54" s="662" t="str">
        <f ca="1">IF($CR54="","",VLOOKUP(CR54,Invoer!$F$15:$AU$1500,23,FALSE))</f>
        <v/>
      </c>
      <c r="DG54" s="662" t="str">
        <f ca="1">IF($CR54="","",VLOOKUP(CR54,Invoer!$F$15:$AU$1500,17,FALSE))</f>
        <v/>
      </c>
      <c r="DH54" s="681" t="str">
        <f t="shared" ca="1" si="13"/>
        <v/>
      </c>
      <c r="DI54" s="662" t="str">
        <f t="shared" ca="1" si="42"/>
        <v/>
      </c>
      <c r="DJ54" s="190"/>
      <c r="DK54" s="411" t="str">
        <f t="shared" ca="1" si="14"/>
        <v/>
      </c>
      <c r="DO54" s="61" t="e">
        <f ca="1">IF($DN$4&lt;3,Invoer!EB59,Invoer!EA59)</f>
        <v>#N/A</v>
      </c>
      <c r="DP54" s="599" t="str">
        <f t="shared" ca="1" si="15"/>
        <v/>
      </c>
      <c r="DQ54" s="673" t="str">
        <f ca="1">IF($DP54="","",VLOOKUP(DP54,Invoer!$F$15:$AU$1999,2,FALSE))</f>
        <v/>
      </c>
      <c r="DR54" s="599" t="str">
        <f t="shared" ca="1" si="16"/>
        <v/>
      </c>
      <c r="DS54" s="599" t="str">
        <f ca="1">IF($DP54="","",VLOOKUP(DP54,Invoer!$F$15:$AU$1999,3,FALSE))</f>
        <v/>
      </c>
      <c r="DT54" s="599" t="str">
        <f ca="1">IF($DP54="","",IF(DS54&lt;&gt;"Liq","",VLOOKUP(DP54,Invoer!$F$15:$AU$1999,4,FALSE)))</f>
        <v/>
      </c>
      <c r="DU54" s="599" t="str">
        <f ca="1">IF($DP54="","",VLOOKUP(DP54,Invoer!$F$15:$AU$1999,5,FALSE))</f>
        <v/>
      </c>
      <c r="DV54" s="599" t="str">
        <f ca="1">IF($DP54="","",VLOOKUP(DP54,Invoer!$F$15:$AU$1999,6,FALSE))</f>
        <v/>
      </c>
      <c r="DW54" s="599" t="str">
        <f ca="1">IF($DP54="","",VLOOKUP(DP54,Invoer!$F$15:$AU$1999,9,FALSE))</f>
        <v/>
      </c>
      <c r="DX54" s="599" t="str">
        <f ca="1">IF($DP54="","",VLOOKUP(DP54,Invoer!$F$15:$AU$1999,10,FALSE))</f>
        <v/>
      </c>
      <c r="DY54" s="595" t="str">
        <f ca="1">IF($DP54="","",VLOOKUP(DP54,Invoer!$F$15:$AU$1999,11,FALSE))</f>
        <v/>
      </c>
      <c r="DZ54" s="662" t="str">
        <f ca="1">IF($DP54="","",IF($DN$4&gt;2,"",VLOOKUP(DP54,Invoer!CQ:CS,3,FALSE)))</f>
        <v/>
      </c>
      <c r="EA54" s="541" t="str">
        <f ca="1">IF($DP54="","",IF(ISERROR(DQ54),0,IF($DN$4&lt;3,"",VLOOKUP(DP54,Invoer!$F$15:$AU$1999,15,FALSE))))</f>
        <v/>
      </c>
      <c r="EB54" s="595" t="str">
        <f ca="1">IF($DP54="","",IF($DN$4&lt;3,"",VLOOKUP(DP54,Invoer!$F$15:$AU$1999,19,FALSE)))</f>
        <v/>
      </c>
      <c r="EC54" s="541" t="str">
        <f ca="1">IF($DP54="","",IF(ISERROR(DQ54),0,IF($DN$4&lt;3,"",VLOOKUP(DP54,Invoer!$F$15:$AU$1999,24,FALSE))))</f>
        <v/>
      </c>
      <c r="ED54" s="541" t="str">
        <f ca="1">IF($DP54="","",IF(ISERROR(DQ54),0,IF($DN$4&lt;3,"",VLOOKUP(DP54,Invoer!$F$15:$AU$1999,17,FALSE))))</f>
        <v/>
      </c>
      <c r="EH54" s="89" t="e">
        <f ca="1">Invoer!CP59</f>
        <v>#N/A</v>
      </c>
      <c r="EI54" s="599" t="str">
        <f t="shared" ca="1" si="17"/>
        <v/>
      </c>
      <c r="EJ54" s="673" t="str">
        <f ca="1">IF(EI54="","",VLOOKUP(EI54,Invoer!$F$15:$AU$1999,2,FALSE))</f>
        <v/>
      </c>
      <c r="EK54" s="599" t="str">
        <f t="shared" ca="1" si="18"/>
        <v/>
      </c>
      <c r="EL54" s="599" t="str">
        <f ca="1">IF($EI54="","",VLOOKUP(EI54,Invoer!$F$15:$AU$1999,3,FALSE))</f>
        <v/>
      </c>
      <c r="EM54" s="599" t="str">
        <f ca="1">IF($EI54="","",IF(EL54&lt;&gt;"Liq","",VLOOKUP(EI54,Invoer!$F$15:$AU$1999,4,FALSE)))</f>
        <v/>
      </c>
      <c r="EN54" s="599" t="str">
        <f ca="1">IF($EI54="","",VLOOKUP(EI54,Invoer!$F$15:$AU$1999,6,FALSE))</f>
        <v/>
      </c>
      <c r="EO54" s="599" t="str">
        <f ca="1">IF(EI54="","",VLOOKUP(EI54,Invoer!$F$15:$AU$1999,9,FALSE))</f>
        <v/>
      </c>
      <c r="EP54" s="599" t="str">
        <f ca="1">IF(EI54="","",VLOOKUP(EI54,Invoer!$F$15:$AU$1999,10,FALSE))</f>
        <v/>
      </c>
      <c r="EQ54" s="599" t="str">
        <f ca="1">IF(EI54="","",VLOOKUP(EI54,Invoer!$F$15:$AU$1999,11,FALSE))</f>
        <v/>
      </c>
      <c r="ER54" s="662" t="str">
        <f ca="1">IF(EI54="","",VLOOKUP(EI54,Invoer!CQ:CS,3,FALSE))</f>
        <v/>
      </c>
      <c r="ES54" s="662" t="str">
        <f t="shared" ca="1" si="19"/>
        <v/>
      </c>
      <c r="ET54" s="513" t="str">
        <f t="shared" ca="1" si="20"/>
        <v/>
      </c>
      <c r="EU54" s="112" t="str">
        <f t="shared" ca="1" si="21"/>
        <v/>
      </c>
      <c r="EV54" s="83" t="s">
        <v>160</v>
      </c>
      <c r="EW54" s="682" t="str">
        <f t="shared" ca="1" si="22"/>
        <v/>
      </c>
      <c r="EX54" s="662" t="str">
        <f t="shared" ca="1" si="23"/>
        <v/>
      </c>
      <c r="EY54"/>
      <c r="EZ54" s="56" t="e">
        <f t="shared" ca="1" si="35"/>
        <v>#VALUE!</v>
      </c>
      <c r="FA54" s="56" t="e">
        <f t="shared" ca="1" si="36"/>
        <v>#VALUE!</v>
      </c>
      <c r="FE54"/>
      <c r="FI54"/>
      <c r="FJ54"/>
    </row>
    <row r="55" spans="1:166" ht="12" customHeight="1" x14ac:dyDescent="0.2">
      <c r="A55"/>
      <c r="B55"/>
      <c r="C55"/>
      <c r="E55"/>
      <c r="F55" s="125"/>
      <c r="G55" s="89" t="e">
        <f ca="1">Invoer!DU60</f>
        <v>#N/A</v>
      </c>
      <c r="H55" s="599" t="str">
        <f t="shared" ca="1" si="43"/>
        <v/>
      </c>
      <c r="I55" s="673" t="str">
        <f ca="1">IF($H55="","",VLOOKUP(H55,Invoer!$F$15:$AU$1500,2,FALSE))</f>
        <v/>
      </c>
      <c r="J55" s="599" t="str">
        <f t="shared" ca="1" si="25"/>
        <v/>
      </c>
      <c r="K55" s="599" t="str">
        <f ca="1">IF($H55="","",VLOOKUP(H55,Invoer!$F$15:$AU$1500,3,FALSE))</f>
        <v/>
      </c>
      <c r="L55" s="599" t="str">
        <f ca="1">IF($H55="","",IF(K55&lt;&gt;"Liq","",VLOOKUP(H55,Invoer!$F$15:$AU$1500,4,FALSE)))</f>
        <v/>
      </c>
      <c r="M55" s="599" t="str">
        <f ca="1">IF($H55="","",VLOOKUP(H55,Invoer!$F$15:$AU$1500,5,FALSE))</f>
        <v/>
      </c>
      <c r="N55" s="599" t="str">
        <f ca="1">IF($H55="","",VLOOKUP(H55,Invoer!$F$15:$AU$1500,6,FALSE))</f>
        <v/>
      </c>
      <c r="O55" s="599" t="str">
        <f ca="1">IF($H55="","",VLOOKUP(H55,Invoer!$F$15:$AU$1500,9,FALSE))</f>
        <v/>
      </c>
      <c r="P55" s="599" t="str">
        <f ca="1">IF($H55="","",VLOOKUP(H55,Invoer!$F$15:$AU$1500,10,FALSE))</f>
        <v/>
      </c>
      <c r="Q55" s="599" t="str">
        <f ca="1">IF($H55="","",VLOOKUP(H55,Invoer!$F$15:$BB$1500,14,FALSE))</f>
        <v/>
      </c>
      <c r="R55" s="662" t="str">
        <f ca="1">IF($H55="","",IF(J55&gt;$K$8,"",VLOOKUP(H55,Invoer!$F$15:$AU$1500,15,FALSE)))</f>
        <v/>
      </c>
      <c r="S55" s="599" t="str">
        <f ca="1">IF($H55="","",VLOOKUP(H55,Invoer!$F$15:$AU$1500,19,FALSE))</f>
        <v/>
      </c>
      <c r="T55" s="662" t="str">
        <f ca="1">IF($H55="","",IF(J55&gt;$K$8,"",VLOOKUP(H55,Invoer!$F$15:$AU$1500,20,FALSE)))</f>
        <v/>
      </c>
      <c r="U55" s="662" t="str">
        <f ca="1">IF($H55="","",IF(J55&gt;$K$8,"",VLOOKUP(H55,Invoer!$F$15:$AU$1500,23,FALSE)))</f>
        <v/>
      </c>
      <c r="V55" s="662" t="str">
        <f ca="1">IF($H55="","",IF(J55&gt;$K$8,"",VLOOKUP(H55,Invoer!$F$15:$AU$1500,17,FALSE)))</f>
        <v/>
      </c>
      <c r="AC55" s="435" t="str">
        <f>IF($AC$7&lt;3,Invoer!DR60,IF($AC$7=3,Invoer!BT60,"x"))</f>
        <v>x</v>
      </c>
      <c r="AD55" s="599" t="str">
        <f t="shared" si="27"/>
        <v/>
      </c>
      <c r="AE55" s="673" t="str">
        <f>IF($AD55="","",VLOOKUP(AD55,Invoer!$F$15:$AU$1999,2,FALSE))</f>
        <v/>
      </c>
      <c r="AF55" s="599" t="str">
        <f t="shared" si="28"/>
        <v/>
      </c>
      <c r="AG55" s="599" t="str">
        <f>IF($AD55="","",VLOOKUP(AD55,Invoer!$F$15:$AU$1999,3,FALSE))</f>
        <v/>
      </c>
      <c r="AH55" s="599" t="str">
        <f>IF($AD55="","",IF(AG55&lt;&gt;"Liq","",VLOOKUP(AD55,Invoer!$F$15:$AU$1999,4,FALSE)))</f>
        <v/>
      </c>
      <c r="AI55" s="677" t="str">
        <f>IF($AD55="","",VLOOKUP(AD55,Invoer!$F$15:$AU$1999,5,FALSE))</f>
        <v/>
      </c>
      <c r="AJ55" s="599" t="str">
        <f>IF($AD55="","",VLOOKUP(AD55,Invoer!$F$15:$AU$1999,6,FALSE))</f>
        <v/>
      </c>
      <c r="AK55" s="599" t="str">
        <f>IF($AD55="","",VLOOKUP(AD55,Invoer!$F$15:$AU$1999,9,FALSE))</f>
        <v/>
      </c>
      <c r="AL55" s="599" t="str">
        <f>IF($AD55="","",VLOOKUP(AD55,Invoer!$F$15:$AU$1999,10,FALSE))</f>
        <v/>
      </c>
      <c r="AM55" s="599" t="str">
        <f>IF($AD55="","",VLOOKUP(AD55,Invoer!$F$15:$BB$1999,14,FALSE))</f>
        <v/>
      </c>
      <c r="AN55" s="599" t="str">
        <f>IF($AD55="","",VLOOKUP(AD55,Invoer!$F$15:$AU$1999,11,FALSE))</f>
        <v/>
      </c>
      <c r="AO55" s="662" t="str">
        <f>IF($AD55="","",VLOOKUP(AD55,Invoer!$F$15:$AU$1999,15,FALSE))</f>
        <v/>
      </c>
      <c r="AP55" s="599" t="str">
        <f>IF($AD55="","",VLOOKUP(AD55,Invoer!$F$15:$AU$1999,19,FALSE))</f>
        <v/>
      </c>
      <c r="AQ55" s="662" t="str">
        <f>IF($AD55="","",VLOOKUP(AD55,Invoer!$F$15:$AU$1999,24,FALSE))</f>
        <v/>
      </c>
      <c r="AR55" s="662" t="str">
        <f>IF($AD55="","",VLOOKUP(AD55,Invoer!$F$15:$AU$1999,17,FALSE))</f>
        <v/>
      </c>
      <c r="AS55" s="678" t="str">
        <f t="shared" si="38"/>
        <v/>
      </c>
      <c r="AT55" s="676" t="str">
        <f t="shared" si="5"/>
        <v/>
      </c>
      <c r="AU55" s="77" t="e">
        <f t="shared" si="6"/>
        <v>#VALUE!</v>
      </c>
      <c r="AW55" s="57"/>
      <c r="AX55" s="57"/>
      <c r="BA55" s="83" t="e">
        <f ca="1">Invoer!DW60</f>
        <v>#N/A</v>
      </c>
      <c r="BB55" s="599" t="str">
        <f t="shared" ca="1" si="29"/>
        <v/>
      </c>
      <c r="BC55" s="673" t="str">
        <f ca="1">IF($BB55="","",VLOOKUP(BB55,Invoer!$F$15:$AU$1999,2,FALSE))</f>
        <v/>
      </c>
      <c r="BD55" s="599" t="str">
        <f t="shared" ca="1" si="30"/>
        <v/>
      </c>
      <c r="BE55" s="599" t="str">
        <f ca="1">IF($BB55="","",VLOOKUP(BB55,Invoer!$F$15:$AU$1999,5,FALSE))</f>
        <v/>
      </c>
      <c r="BF55" s="599" t="str">
        <f ca="1">IF($BB55="","",VLOOKUP(BB55,Invoer!$F$15:$AU$1999,6,FALSE))</f>
        <v/>
      </c>
      <c r="BG55" s="599" t="str">
        <f ca="1">IF($BB55="","",VLOOKUP(BB55,Invoer!$F$15:$AU$1999,9,FALSE))</f>
        <v/>
      </c>
      <c r="BH55" s="599" t="str">
        <f ca="1">IF($BB55="","",VLOOKUP(BB55,Invoer!$F$15:$AU$1999,10,FALSE))</f>
        <v/>
      </c>
      <c r="BI55" s="599" t="str">
        <f ca="1">IF($BB55="","",VLOOKUP(BB55,Invoer!$F$15:$BB$1999,14,FALSE))</f>
        <v/>
      </c>
      <c r="BJ55" s="599" t="str">
        <f ca="1">IF($BB55="","",VLOOKUP(BB55,Invoer!$F$15:$AU$1999,11,FALSE))</f>
        <v/>
      </c>
      <c r="BK55" s="662" t="str">
        <f t="shared" ca="1" si="31"/>
        <v/>
      </c>
      <c r="BL55" s="662" t="str">
        <f t="shared" ca="1" si="32"/>
        <v/>
      </c>
      <c r="BM55" s="679" t="str">
        <f t="shared" ca="1" si="33"/>
        <v/>
      </c>
      <c r="BN55" s="662" t="str">
        <f t="shared" ca="1" si="7"/>
        <v/>
      </c>
      <c r="BO55" s="662" t="str">
        <f ca="1">IF($BB55="","",VLOOKUP(BB55,Invoer!$F$15:$AU$1999,15,FALSE))</f>
        <v/>
      </c>
      <c r="BP55" s="662" t="str">
        <f ca="1">IF($BB55="","",VLOOKUP(BB55,Invoer!$F$15:$AU$1999,24,FALSE))</f>
        <v/>
      </c>
      <c r="BQ55" s="662" t="str">
        <f ca="1">IF($BB55="","",VLOOKUP(BB55,Invoer!$F$15:$AU$1999,17,FALSE))</f>
        <v/>
      </c>
      <c r="BS55" s="73" t="e">
        <f t="shared" ca="1" si="39"/>
        <v>#VALUE!</v>
      </c>
      <c r="BT55" s="57" t="str">
        <f t="shared" ca="1" si="40"/>
        <v/>
      </c>
      <c r="BW55" s="61" t="e">
        <f ca="1">Invoer!DZ60</f>
        <v>#N/A</v>
      </c>
      <c r="BX55" s="599" t="str">
        <f t="shared" ca="1" si="8"/>
        <v/>
      </c>
      <c r="BY55" s="673" t="str">
        <f ca="1">IF($BX55="","",VLOOKUP(BX55,Invoer!$F$15:$AU$1999,2,FALSE))</f>
        <v/>
      </c>
      <c r="BZ55" s="599" t="str">
        <f t="shared" ca="1" si="9"/>
        <v/>
      </c>
      <c r="CA55" s="599" t="str">
        <f ca="1">IF($BX55="","",VLOOKUP(BX55,Invoer!$F$15:$AU$1999,5,FALSE))</f>
        <v/>
      </c>
      <c r="CB55" s="599" t="str">
        <f ca="1">IF($BX55="","",VLOOKUP(BX55,Invoer!$F$15:$AU$1999,6,FALSE))</f>
        <v/>
      </c>
      <c r="CC55" s="599" t="str">
        <f ca="1">IF($BX55="","",VLOOKUP(BX55,Invoer!$F$15:$AU$1999,9,FALSE))</f>
        <v/>
      </c>
      <c r="CD55" s="599" t="str">
        <f ca="1">IF($BX55="","",VLOOKUP(BX55,Invoer!$F$15:$AU$1999,10,FALSE))</f>
        <v/>
      </c>
      <c r="CE55" s="599" t="str">
        <f ca="1">IF($BX55="","",VLOOKUP(BX55,Invoer!$F$15:$AU$1999,11,FALSE))</f>
        <v/>
      </c>
      <c r="CF55" s="662" t="str">
        <f ca="1">IF($BX55="","",IF(ISERROR(BY55),0,VLOOKUP(BX55,Invoer!$F$15:$AU$1999,15,FALSE)))</f>
        <v/>
      </c>
      <c r="CG55" s="599" t="str">
        <f ca="1">IF($BX55="","",VLOOKUP(BX55,Invoer!$F$15:$AU$1999,19,FALSE))</f>
        <v/>
      </c>
      <c r="CH55" s="662" t="str">
        <f ca="1">IF($BX55="","",IF(ISERROR(BY55),0,VLOOKUP(BX55,Invoer!$F$15:$AU$1999,24,FALSE)))</f>
        <v/>
      </c>
      <c r="CI55" s="662" t="str">
        <f ca="1">IF($BX55="","",IF(ISERROR(BY55),0,VLOOKUP(BX55,Invoer!$F$15:$AU$1999,17,FALSE)))</f>
        <v/>
      </c>
      <c r="CJ55" s="680" t="str">
        <f t="shared" ca="1" si="34"/>
        <v/>
      </c>
      <c r="CK55" s="662" t="str">
        <f t="shared" ca="1" si="10"/>
        <v/>
      </c>
      <c r="CM55" s="56" t="str">
        <f t="shared" ca="1" si="41"/>
        <v/>
      </c>
      <c r="CQ55" s="411" t="e">
        <f ca="1">Invoer!EG60</f>
        <v>#N/A</v>
      </c>
      <c r="CR55" s="599" t="str">
        <f t="shared" ca="1" si="11"/>
        <v/>
      </c>
      <c r="CS55" s="673" t="str">
        <f ca="1">IF($CR55="","",VLOOKUP(CR55,Invoer!$F$15:$AU$1500,2,FALSE))</f>
        <v/>
      </c>
      <c r="CT55" s="599" t="str">
        <f t="shared" ca="1" si="12"/>
        <v/>
      </c>
      <c r="CU55" s="599" t="str">
        <f ca="1">IF($CR55="","",VLOOKUP(CR55,Invoer!$F$15:$AU$1500,3,FALSE))</f>
        <v/>
      </c>
      <c r="CV55" s="599" t="str">
        <f ca="1">IF($CR55="","",IF(CU55&lt;&gt;"Liq","",VLOOKUP(CR55,Invoer!$F$15:$AU$1500,4,FALSE)))</f>
        <v/>
      </c>
      <c r="CW55" s="599" t="str">
        <f ca="1">IF($CR55="","",VLOOKUP(CR55,Invoer!$F$15:$AU$1500,5,FALSE))</f>
        <v/>
      </c>
      <c r="CX55" s="599" t="str">
        <f ca="1">IF($CR55="","",VLOOKUP(CR55,Invoer!$F$15:$AU$1500,6,FALSE))</f>
        <v/>
      </c>
      <c r="CY55" s="599" t="str">
        <f ca="1">IF($CR55="","",VLOOKUP(CR55,Invoer!$F$15:$AU$1500,9,FALSE))</f>
        <v/>
      </c>
      <c r="CZ55" s="599" t="str">
        <f ca="1">IF($CR55="","",VLOOKUP(CR55,Invoer!$F$15:$AU$1500,10,FALSE))</f>
        <v/>
      </c>
      <c r="DA55" s="599" t="str">
        <f ca="1">IF($CR55="","",VLOOKUP(CR55,Invoer!$F$15:$AU$1500,11,FALSE))</f>
        <v/>
      </c>
      <c r="DB55" s="599" t="str">
        <f ca="1">IF($CR55="","",VLOOKUP(CR55,Invoer!$F$15:$BB$1500,14,FALSE))</f>
        <v/>
      </c>
      <c r="DC55" s="662" t="str">
        <f ca="1">IF($CR55="","",VLOOKUP(CR55,Invoer!$F$15:$AU$1500,15,FALSE))</f>
        <v/>
      </c>
      <c r="DD55" s="599" t="str">
        <f ca="1">IF($CR55="","",VLOOKUP(CR55,Invoer!$F$15:$AU$1500,19,FALSE))</f>
        <v/>
      </c>
      <c r="DE55" s="662" t="str">
        <f ca="1">IF($CR55="","",VLOOKUP(CR55,Invoer!$F$15:$AU$1500,20,FALSE))</f>
        <v/>
      </c>
      <c r="DF55" s="662" t="str">
        <f ca="1">IF($CR55="","",VLOOKUP(CR55,Invoer!$F$15:$AU$1500,23,FALSE))</f>
        <v/>
      </c>
      <c r="DG55" s="662" t="str">
        <f ca="1">IF($CR55="","",VLOOKUP(CR55,Invoer!$F$15:$AU$1500,17,FALSE))</f>
        <v/>
      </c>
      <c r="DH55" s="681" t="str">
        <f t="shared" ca="1" si="13"/>
        <v/>
      </c>
      <c r="DI55" s="662" t="str">
        <f t="shared" ca="1" si="42"/>
        <v/>
      </c>
      <c r="DJ55" s="190"/>
      <c r="DK55" s="411" t="str">
        <f t="shared" ca="1" si="14"/>
        <v/>
      </c>
      <c r="DO55" s="61" t="e">
        <f ca="1">IF($DN$4&lt;3,Invoer!EB60,Invoer!EA60)</f>
        <v>#N/A</v>
      </c>
      <c r="DP55" s="599" t="str">
        <f t="shared" ca="1" si="15"/>
        <v/>
      </c>
      <c r="DQ55" s="673" t="str">
        <f ca="1">IF($DP55="","",VLOOKUP(DP55,Invoer!$F$15:$AU$1999,2,FALSE))</f>
        <v/>
      </c>
      <c r="DR55" s="599" t="str">
        <f t="shared" ca="1" si="16"/>
        <v/>
      </c>
      <c r="DS55" s="599" t="str">
        <f ca="1">IF($DP55="","",VLOOKUP(DP55,Invoer!$F$15:$AU$1999,3,FALSE))</f>
        <v/>
      </c>
      <c r="DT55" s="599" t="str">
        <f ca="1">IF($DP55="","",IF(DS55&lt;&gt;"Liq","",VLOOKUP(DP55,Invoer!$F$15:$AU$1999,4,FALSE)))</f>
        <v/>
      </c>
      <c r="DU55" s="599" t="str">
        <f ca="1">IF($DP55="","",VLOOKUP(DP55,Invoer!$F$15:$AU$1999,5,FALSE))</f>
        <v/>
      </c>
      <c r="DV55" s="599" t="str">
        <f ca="1">IF($DP55="","",VLOOKUP(DP55,Invoer!$F$15:$AU$1999,6,FALSE))</f>
        <v/>
      </c>
      <c r="DW55" s="599" t="str">
        <f ca="1">IF($DP55="","",VLOOKUP(DP55,Invoer!$F$15:$AU$1999,9,FALSE))</f>
        <v/>
      </c>
      <c r="DX55" s="599" t="str">
        <f ca="1">IF($DP55="","",VLOOKUP(DP55,Invoer!$F$15:$AU$1999,10,FALSE))</f>
        <v/>
      </c>
      <c r="DY55" s="595" t="str">
        <f ca="1">IF($DP55="","",VLOOKUP(DP55,Invoer!$F$15:$AU$1999,11,FALSE))</f>
        <v/>
      </c>
      <c r="DZ55" s="662" t="str">
        <f ca="1">IF($DP55="","",IF($DN$4&gt;2,"",VLOOKUP(DP55,Invoer!CQ:CS,3,FALSE)))</f>
        <v/>
      </c>
      <c r="EA55" s="541" t="str">
        <f ca="1">IF($DP55="","",IF(ISERROR(DQ55),0,IF($DN$4&lt;3,"",VLOOKUP(DP55,Invoer!$F$15:$AU$1999,15,FALSE))))</f>
        <v/>
      </c>
      <c r="EB55" s="595" t="str">
        <f ca="1">IF($DP55="","",IF($DN$4&lt;3,"",VLOOKUP(DP55,Invoer!$F$15:$AU$1999,19,FALSE)))</f>
        <v/>
      </c>
      <c r="EC55" s="541" t="str">
        <f ca="1">IF($DP55="","",IF(ISERROR(DQ55),0,IF($DN$4&lt;3,"",VLOOKUP(DP55,Invoer!$F$15:$AU$1999,24,FALSE))))</f>
        <v/>
      </c>
      <c r="ED55" s="541" t="str">
        <f ca="1">IF($DP55="","",IF(ISERROR(DQ55),0,IF($DN$4&lt;3,"",VLOOKUP(DP55,Invoer!$F$15:$AU$1999,17,FALSE))))</f>
        <v/>
      </c>
      <c r="EH55" s="89" t="e">
        <f ca="1">Invoer!CP60</f>
        <v>#N/A</v>
      </c>
      <c r="EI55" s="599" t="str">
        <f t="shared" ca="1" si="17"/>
        <v/>
      </c>
      <c r="EJ55" s="673" t="str">
        <f ca="1">IF(EI55="","",VLOOKUP(EI55,Invoer!$F$15:$AU$1999,2,FALSE))</f>
        <v/>
      </c>
      <c r="EK55" s="599" t="str">
        <f t="shared" ca="1" si="18"/>
        <v/>
      </c>
      <c r="EL55" s="599" t="str">
        <f ca="1">IF($EI55="","",VLOOKUP(EI55,Invoer!$F$15:$AU$1999,3,FALSE))</f>
        <v/>
      </c>
      <c r="EM55" s="599" t="str">
        <f ca="1">IF($EI55="","",IF(EL55&lt;&gt;"Liq","",VLOOKUP(EI55,Invoer!$F$15:$AU$1999,4,FALSE)))</f>
        <v/>
      </c>
      <c r="EN55" s="599" t="str">
        <f ca="1">IF($EI55="","",VLOOKUP(EI55,Invoer!$F$15:$AU$1999,6,FALSE))</f>
        <v/>
      </c>
      <c r="EO55" s="599" t="str">
        <f ca="1">IF(EI55="","",VLOOKUP(EI55,Invoer!$F$15:$AU$1999,9,FALSE))</f>
        <v/>
      </c>
      <c r="EP55" s="599" t="str">
        <f ca="1">IF(EI55="","",VLOOKUP(EI55,Invoer!$F$15:$AU$1999,10,FALSE))</f>
        <v/>
      </c>
      <c r="EQ55" s="599" t="str">
        <f ca="1">IF(EI55="","",VLOOKUP(EI55,Invoer!$F$15:$AU$1999,11,FALSE))</f>
        <v/>
      </c>
      <c r="ER55" s="662" t="str">
        <f ca="1">IF(EI55="","",VLOOKUP(EI55,Invoer!CQ:CS,3,FALSE))</f>
        <v/>
      </c>
      <c r="ES55" s="662" t="str">
        <f t="shared" ca="1" si="19"/>
        <v/>
      </c>
      <c r="ET55" s="513" t="str">
        <f t="shared" ca="1" si="20"/>
        <v/>
      </c>
      <c r="EU55" s="112" t="str">
        <f t="shared" ca="1" si="21"/>
        <v/>
      </c>
      <c r="EV55" s="83" t="s">
        <v>160</v>
      </c>
      <c r="EW55" s="682" t="str">
        <f t="shared" ca="1" si="22"/>
        <v/>
      </c>
      <c r="EX55" s="662" t="str">
        <f t="shared" ca="1" si="23"/>
        <v/>
      </c>
      <c r="EY55"/>
      <c r="EZ55" s="56" t="e">
        <f t="shared" ca="1" si="35"/>
        <v>#VALUE!</v>
      </c>
      <c r="FA55" s="56" t="e">
        <f t="shared" ca="1" si="36"/>
        <v>#VALUE!</v>
      </c>
      <c r="FE55"/>
      <c r="FI55"/>
      <c r="FJ55"/>
    </row>
    <row r="56" spans="1:166" ht="12" customHeight="1" x14ac:dyDescent="0.2">
      <c r="A56"/>
      <c r="B56"/>
      <c r="C56"/>
      <c r="E56"/>
      <c r="F56" s="125"/>
      <c r="G56" s="89" t="e">
        <f ca="1">Invoer!DU61</f>
        <v>#N/A</v>
      </c>
      <c r="H56" s="599" t="str">
        <f t="shared" ca="1" si="43"/>
        <v/>
      </c>
      <c r="I56" s="673" t="str">
        <f ca="1">IF($H56="","",VLOOKUP(H56,Invoer!$F$15:$AU$1500,2,FALSE))</f>
        <v/>
      </c>
      <c r="J56" s="599" t="str">
        <f t="shared" ca="1" si="25"/>
        <v/>
      </c>
      <c r="K56" s="599" t="str">
        <f ca="1">IF($H56="","",VLOOKUP(H56,Invoer!$F$15:$AU$1500,3,FALSE))</f>
        <v/>
      </c>
      <c r="L56" s="599" t="str">
        <f ca="1">IF($H56="","",IF(K56&lt;&gt;"Liq","",VLOOKUP(H56,Invoer!$F$15:$AU$1500,4,FALSE)))</f>
        <v/>
      </c>
      <c r="M56" s="599" t="str">
        <f ca="1">IF($H56="","",VLOOKUP(H56,Invoer!$F$15:$AU$1500,5,FALSE))</f>
        <v/>
      </c>
      <c r="N56" s="599" t="str">
        <f ca="1">IF($H56="","",VLOOKUP(H56,Invoer!$F$15:$AU$1500,6,FALSE))</f>
        <v/>
      </c>
      <c r="O56" s="599" t="str">
        <f ca="1">IF($H56="","",VLOOKUP(H56,Invoer!$F$15:$AU$1500,9,FALSE))</f>
        <v/>
      </c>
      <c r="P56" s="599" t="str">
        <f ca="1">IF($H56="","",VLOOKUP(H56,Invoer!$F$15:$AU$1500,10,FALSE))</f>
        <v/>
      </c>
      <c r="Q56" s="599" t="str">
        <f ca="1">IF($H56="","",VLOOKUP(H56,Invoer!$F$15:$BB$1500,14,FALSE))</f>
        <v/>
      </c>
      <c r="R56" s="662" t="str">
        <f ca="1">IF($H56="","",IF(J56&gt;$K$8,"",VLOOKUP(H56,Invoer!$F$15:$AU$1500,15,FALSE)))</f>
        <v/>
      </c>
      <c r="S56" s="599" t="str">
        <f ca="1">IF($H56="","",VLOOKUP(H56,Invoer!$F$15:$AU$1500,19,FALSE))</f>
        <v/>
      </c>
      <c r="T56" s="662" t="str">
        <f ca="1">IF($H56="","",IF(J56&gt;$K$8,"",VLOOKUP(H56,Invoer!$F$15:$AU$1500,20,FALSE)))</f>
        <v/>
      </c>
      <c r="U56" s="662" t="str">
        <f ca="1">IF($H56="","",IF(J56&gt;$K$8,"",VLOOKUP(H56,Invoer!$F$15:$AU$1500,23,FALSE)))</f>
        <v/>
      </c>
      <c r="V56" s="662" t="str">
        <f ca="1">IF($H56="","",IF(J56&gt;$K$8,"",VLOOKUP(H56,Invoer!$F$15:$AU$1500,17,FALSE)))</f>
        <v/>
      </c>
      <c r="AC56" s="435" t="str">
        <f>IF($AC$7&lt;3,Invoer!DR61,IF($AC$7=3,Invoer!BT61,"x"))</f>
        <v>x</v>
      </c>
      <c r="AD56" s="599" t="str">
        <f t="shared" si="27"/>
        <v/>
      </c>
      <c r="AE56" s="673" t="str">
        <f>IF($AD56="","",VLOOKUP(AD56,Invoer!$F$15:$AU$1999,2,FALSE))</f>
        <v/>
      </c>
      <c r="AF56" s="599" t="str">
        <f t="shared" si="28"/>
        <v/>
      </c>
      <c r="AG56" s="599" t="str">
        <f>IF($AD56="","",VLOOKUP(AD56,Invoer!$F$15:$AU$1999,3,FALSE))</f>
        <v/>
      </c>
      <c r="AH56" s="599" t="str">
        <f>IF($AD56="","",IF(AG56&lt;&gt;"Liq","",VLOOKUP(AD56,Invoer!$F$15:$AU$1999,4,FALSE)))</f>
        <v/>
      </c>
      <c r="AI56" s="677" t="str">
        <f>IF($AD56="","",VLOOKUP(AD56,Invoer!$F$15:$AU$1999,5,FALSE))</f>
        <v/>
      </c>
      <c r="AJ56" s="599" t="str">
        <f>IF($AD56="","",VLOOKUP(AD56,Invoer!$F$15:$AU$1999,6,FALSE))</f>
        <v/>
      </c>
      <c r="AK56" s="599" t="str">
        <f>IF($AD56="","",VLOOKUP(AD56,Invoer!$F$15:$AU$1999,9,FALSE))</f>
        <v/>
      </c>
      <c r="AL56" s="599" t="str">
        <f>IF($AD56="","",VLOOKUP(AD56,Invoer!$F$15:$AU$1999,10,FALSE))</f>
        <v/>
      </c>
      <c r="AM56" s="599" t="str">
        <f>IF($AD56="","",VLOOKUP(AD56,Invoer!$F$15:$BB$1999,14,FALSE))</f>
        <v/>
      </c>
      <c r="AN56" s="599" t="str">
        <f>IF($AD56="","",VLOOKUP(AD56,Invoer!$F$15:$AU$1999,11,FALSE))</f>
        <v/>
      </c>
      <c r="AO56" s="662" t="str">
        <f>IF($AD56="","",VLOOKUP(AD56,Invoer!$F$15:$AU$1999,15,FALSE))</f>
        <v/>
      </c>
      <c r="AP56" s="599" t="str">
        <f>IF($AD56="","",VLOOKUP(AD56,Invoer!$F$15:$AU$1999,19,FALSE))</f>
        <v/>
      </c>
      <c r="AQ56" s="662" t="str">
        <f>IF($AD56="","",VLOOKUP(AD56,Invoer!$F$15:$AU$1999,24,FALSE))</f>
        <v/>
      </c>
      <c r="AR56" s="662" t="str">
        <f>IF($AD56="","",VLOOKUP(AD56,Invoer!$F$15:$AU$1999,17,FALSE))</f>
        <v/>
      </c>
      <c r="AS56" s="678" t="str">
        <f t="shared" si="38"/>
        <v/>
      </c>
      <c r="AT56" s="676" t="str">
        <f t="shared" si="5"/>
        <v/>
      </c>
      <c r="AU56" s="77" t="e">
        <f t="shared" si="6"/>
        <v>#VALUE!</v>
      </c>
      <c r="AW56" s="57"/>
      <c r="AX56" s="57"/>
      <c r="BA56" s="83" t="e">
        <f ca="1">Invoer!DW61</f>
        <v>#N/A</v>
      </c>
      <c r="BB56" s="599" t="str">
        <f t="shared" ca="1" si="29"/>
        <v/>
      </c>
      <c r="BC56" s="673" t="str">
        <f ca="1">IF($BB56="","",VLOOKUP(BB56,Invoer!$F$15:$AU$1999,2,FALSE))</f>
        <v/>
      </c>
      <c r="BD56" s="599" t="str">
        <f t="shared" ca="1" si="30"/>
        <v/>
      </c>
      <c r="BE56" s="599" t="str">
        <f ca="1">IF($BB56="","",VLOOKUP(BB56,Invoer!$F$15:$AU$1999,5,FALSE))</f>
        <v/>
      </c>
      <c r="BF56" s="599" t="str">
        <f ca="1">IF($BB56="","",VLOOKUP(BB56,Invoer!$F$15:$AU$1999,6,FALSE))</f>
        <v/>
      </c>
      <c r="BG56" s="599" t="str">
        <f ca="1">IF($BB56="","",VLOOKUP(BB56,Invoer!$F$15:$AU$1999,9,FALSE))</f>
        <v/>
      </c>
      <c r="BH56" s="599" t="str">
        <f ca="1">IF($BB56="","",VLOOKUP(BB56,Invoer!$F$15:$AU$1999,10,FALSE))</f>
        <v/>
      </c>
      <c r="BI56" s="599" t="str">
        <f ca="1">IF($BB56="","",VLOOKUP(BB56,Invoer!$F$15:$BB$1999,14,FALSE))</f>
        <v/>
      </c>
      <c r="BJ56" s="599" t="str">
        <f ca="1">IF($BB56="","",VLOOKUP(BB56,Invoer!$F$15:$AU$1999,11,FALSE))</f>
        <v/>
      </c>
      <c r="BK56" s="662" t="str">
        <f t="shared" ca="1" si="31"/>
        <v/>
      </c>
      <c r="BL56" s="662" t="str">
        <f t="shared" ca="1" si="32"/>
        <v/>
      </c>
      <c r="BM56" s="679" t="str">
        <f t="shared" ca="1" si="33"/>
        <v/>
      </c>
      <c r="BN56" s="662" t="str">
        <f t="shared" ca="1" si="7"/>
        <v/>
      </c>
      <c r="BO56" s="662" t="str">
        <f ca="1">IF($BB56="","",VLOOKUP(BB56,Invoer!$F$15:$AU$1999,15,FALSE))</f>
        <v/>
      </c>
      <c r="BP56" s="662" t="str">
        <f ca="1">IF($BB56="","",VLOOKUP(BB56,Invoer!$F$15:$AU$1999,24,FALSE))</f>
        <v/>
      </c>
      <c r="BQ56" s="662" t="str">
        <f ca="1">IF($BB56="","",VLOOKUP(BB56,Invoer!$F$15:$AU$1999,17,FALSE))</f>
        <v/>
      </c>
      <c r="BS56" s="73" t="e">
        <f t="shared" ca="1" si="39"/>
        <v>#VALUE!</v>
      </c>
      <c r="BT56" s="57" t="str">
        <f t="shared" ca="1" si="40"/>
        <v/>
      </c>
      <c r="BW56" s="61" t="e">
        <f ca="1">Invoer!DZ61</f>
        <v>#N/A</v>
      </c>
      <c r="BX56" s="599" t="str">
        <f t="shared" ca="1" si="8"/>
        <v/>
      </c>
      <c r="BY56" s="673" t="str">
        <f ca="1">IF($BX56="","",VLOOKUP(BX56,Invoer!$F$15:$AU$1999,2,FALSE))</f>
        <v/>
      </c>
      <c r="BZ56" s="599" t="str">
        <f t="shared" ca="1" si="9"/>
        <v/>
      </c>
      <c r="CA56" s="599" t="str">
        <f ca="1">IF($BX56="","",VLOOKUP(BX56,Invoer!$F$15:$AU$1999,5,FALSE))</f>
        <v/>
      </c>
      <c r="CB56" s="599" t="str">
        <f ca="1">IF($BX56="","",VLOOKUP(BX56,Invoer!$F$15:$AU$1999,6,FALSE))</f>
        <v/>
      </c>
      <c r="CC56" s="599" t="str">
        <f ca="1">IF($BX56="","",VLOOKUP(BX56,Invoer!$F$15:$AU$1999,9,FALSE))</f>
        <v/>
      </c>
      <c r="CD56" s="599" t="str">
        <f ca="1">IF($BX56="","",VLOOKUP(BX56,Invoer!$F$15:$AU$1999,10,FALSE))</f>
        <v/>
      </c>
      <c r="CE56" s="599" t="str">
        <f ca="1">IF($BX56="","",VLOOKUP(BX56,Invoer!$F$15:$AU$1999,11,FALSE))</f>
        <v/>
      </c>
      <c r="CF56" s="662" t="str">
        <f ca="1">IF($BX56="","",IF(ISERROR(BY56),0,VLOOKUP(BX56,Invoer!$F$15:$AU$1999,15,FALSE)))</f>
        <v/>
      </c>
      <c r="CG56" s="599" t="str">
        <f ca="1">IF($BX56="","",VLOOKUP(BX56,Invoer!$F$15:$AU$1999,19,FALSE))</f>
        <v/>
      </c>
      <c r="CH56" s="662" t="str">
        <f ca="1">IF($BX56="","",IF(ISERROR(BY56),0,VLOOKUP(BX56,Invoer!$F$15:$AU$1999,24,FALSE)))</f>
        <v/>
      </c>
      <c r="CI56" s="662" t="str">
        <f ca="1">IF($BX56="","",IF(ISERROR(BY56),0,VLOOKUP(BX56,Invoer!$F$15:$AU$1999,17,FALSE)))</f>
        <v/>
      </c>
      <c r="CJ56" s="680" t="str">
        <f t="shared" ca="1" si="34"/>
        <v/>
      </c>
      <c r="CK56" s="662" t="str">
        <f t="shared" ca="1" si="10"/>
        <v/>
      </c>
      <c r="CM56" s="56" t="str">
        <f t="shared" ca="1" si="41"/>
        <v/>
      </c>
      <c r="CQ56" s="411" t="e">
        <f ca="1">Invoer!EG61</f>
        <v>#N/A</v>
      </c>
      <c r="CR56" s="599" t="str">
        <f t="shared" ca="1" si="11"/>
        <v/>
      </c>
      <c r="CS56" s="673" t="str">
        <f ca="1">IF($CR56="","",VLOOKUP(CR56,Invoer!$F$15:$AU$1500,2,FALSE))</f>
        <v/>
      </c>
      <c r="CT56" s="599" t="str">
        <f t="shared" ca="1" si="12"/>
        <v/>
      </c>
      <c r="CU56" s="599" t="str">
        <f ca="1">IF($CR56="","",VLOOKUP(CR56,Invoer!$F$15:$AU$1500,3,FALSE))</f>
        <v/>
      </c>
      <c r="CV56" s="599" t="str">
        <f ca="1">IF($CR56="","",IF(CU56&lt;&gt;"Liq","",VLOOKUP(CR56,Invoer!$F$15:$AU$1500,4,FALSE)))</f>
        <v/>
      </c>
      <c r="CW56" s="599" t="str">
        <f ca="1">IF($CR56="","",VLOOKUP(CR56,Invoer!$F$15:$AU$1500,5,FALSE))</f>
        <v/>
      </c>
      <c r="CX56" s="599" t="str">
        <f ca="1">IF($CR56="","",VLOOKUP(CR56,Invoer!$F$15:$AU$1500,6,FALSE))</f>
        <v/>
      </c>
      <c r="CY56" s="599" t="str">
        <f ca="1">IF($CR56="","",VLOOKUP(CR56,Invoer!$F$15:$AU$1500,9,FALSE))</f>
        <v/>
      </c>
      <c r="CZ56" s="599" t="str">
        <f ca="1">IF($CR56="","",VLOOKUP(CR56,Invoer!$F$15:$AU$1500,10,FALSE))</f>
        <v/>
      </c>
      <c r="DA56" s="599" t="str">
        <f ca="1">IF($CR56="","",VLOOKUP(CR56,Invoer!$F$15:$AU$1500,11,FALSE))</f>
        <v/>
      </c>
      <c r="DB56" s="599" t="str">
        <f ca="1">IF($CR56="","",VLOOKUP(CR56,Invoer!$F$15:$BB$1500,14,FALSE))</f>
        <v/>
      </c>
      <c r="DC56" s="662" t="str">
        <f ca="1">IF($CR56="","",VLOOKUP(CR56,Invoer!$F$15:$AU$1500,15,FALSE))</f>
        <v/>
      </c>
      <c r="DD56" s="599" t="str">
        <f ca="1">IF($CR56="","",VLOOKUP(CR56,Invoer!$F$15:$AU$1500,19,FALSE))</f>
        <v/>
      </c>
      <c r="DE56" s="662" t="str">
        <f ca="1">IF($CR56="","",VLOOKUP(CR56,Invoer!$F$15:$AU$1500,20,FALSE))</f>
        <v/>
      </c>
      <c r="DF56" s="662" t="str">
        <f ca="1">IF($CR56="","",VLOOKUP(CR56,Invoer!$F$15:$AU$1500,23,FALSE))</f>
        <v/>
      </c>
      <c r="DG56" s="662" t="str">
        <f ca="1">IF($CR56="","",VLOOKUP(CR56,Invoer!$F$15:$AU$1500,17,FALSE))</f>
        <v/>
      </c>
      <c r="DH56" s="681" t="str">
        <f t="shared" ca="1" si="13"/>
        <v/>
      </c>
      <c r="DI56" s="662" t="str">
        <f t="shared" ca="1" si="42"/>
        <v/>
      </c>
      <c r="DJ56" s="190"/>
      <c r="DK56" s="411" t="str">
        <f t="shared" ca="1" si="14"/>
        <v/>
      </c>
      <c r="DO56" s="61" t="e">
        <f ca="1">IF($DN$4&lt;3,Invoer!EB61,Invoer!EA61)</f>
        <v>#N/A</v>
      </c>
      <c r="DP56" s="599" t="str">
        <f t="shared" ca="1" si="15"/>
        <v/>
      </c>
      <c r="DQ56" s="673" t="str">
        <f ca="1">IF($DP56="","",VLOOKUP(DP56,Invoer!$F$15:$AU$1999,2,FALSE))</f>
        <v/>
      </c>
      <c r="DR56" s="599" t="str">
        <f t="shared" ca="1" si="16"/>
        <v/>
      </c>
      <c r="DS56" s="599" t="str">
        <f ca="1">IF($DP56="","",VLOOKUP(DP56,Invoer!$F$15:$AU$1999,3,FALSE))</f>
        <v/>
      </c>
      <c r="DT56" s="599" t="str">
        <f ca="1">IF($DP56="","",IF(DS56&lt;&gt;"Liq","",VLOOKUP(DP56,Invoer!$F$15:$AU$1999,4,FALSE)))</f>
        <v/>
      </c>
      <c r="DU56" s="599" t="str">
        <f ca="1">IF($DP56="","",VLOOKUP(DP56,Invoer!$F$15:$AU$1999,5,FALSE))</f>
        <v/>
      </c>
      <c r="DV56" s="599" t="str">
        <f ca="1">IF($DP56="","",VLOOKUP(DP56,Invoer!$F$15:$AU$1999,6,FALSE))</f>
        <v/>
      </c>
      <c r="DW56" s="599" t="str">
        <f ca="1">IF($DP56="","",VLOOKUP(DP56,Invoer!$F$15:$AU$1999,9,FALSE))</f>
        <v/>
      </c>
      <c r="DX56" s="599" t="str">
        <f ca="1">IF($DP56="","",VLOOKUP(DP56,Invoer!$F$15:$AU$1999,10,FALSE))</f>
        <v/>
      </c>
      <c r="DY56" s="595" t="str">
        <f ca="1">IF($DP56="","",VLOOKUP(DP56,Invoer!$F$15:$AU$1999,11,FALSE))</f>
        <v/>
      </c>
      <c r="DZ56" s="662" t="str">
        <f ca="1">IF($DP56="","",IF($DN$4&gt;2,"",VLOOKUP(DP56,Invoer!CQ:CS,3,FALSE)))</f>
        <v/>
      </c>
      <c r="EA56" s="541" t="str">
        <f ca="1">IF($DP56="","",IF(ISERROR(DQ56),0,IF($DN$4&lt;3,"",VLOOKUP(DP56,Invoer!$F$15:$AU$1999,15,FALSE))))</f>
        <v/>
      </c>
      <c r="EB56" s="595" t="str">
        <f ca="1">IF($DP56="","",IF($DN$4&lt;3,"",VLOOKUP(DP56,Invoer!$F$15:$AU$1999,19,FALSE)))</f>
        <v/>
      </c>
      <c r="EC56" s="541" t="str">
        <f ca="1">IF($DP56="","",IF(ISERROR(DQ56),0,IF($DN$4&lt;3,"",VLOOKUP(DP56,Invoer!$F$15:$AU$1999,24,FALSE))))</f>
        <v/>
      </c>
      <c r="ED56" s="541" t="str">
        <f ca="1">IF($DP56="","",IF(ISERROR(DQ56),0,IF($DN$4&lt;3,"",VLOOKUP(DP56,Invoer!$F$15:$AU$1999,17,FALSE))))</f>
        <v/>
      </c>
      <c r="EH56" s="89" t="e">
        <f ca="1">Invoer!CP61</f>
        <v>#N/A</v>
      </c>
      <c r="EI56" s="599" t="str">
        <f t="shared" ca="1" si="17"/>
        <v/>
      </c>
      <c r="EJ56" s="673" t="str">
        <f ca="1">IF(EI56="","",VLOOKUP(EI56,Invoer!$F$15:$AU$1999,2,FALSE))</f>
        <v/>
      </c>
      <c r="EK56" s="599" t="str">
        <f t="shared" ca="1" si="18"/>
        <v/>
      </c>
      <c r="EL56" s="599" t="str">
        <f ca="1">IF($EI56="","",VLOOKUP(EI56,Invoer!$F$15:$AU$1999,3,FALSE))</f>
        <v/>
      </c>
      <c r="EM56" s="599" t="str">
        <f ca="1">IF($EI56="","",IF(EL56&lt;&gt;"Liq","",VLOOKUP(EI56,Invoer!$F$15:$AU$1999,4,FALSE)))</f>
        <v/>
      </c>
      <c r="EN56" s="599" t="str">
        <f ca="1">IF($EI56="","",VLOOKUP(EI56,Invoer!$F$15:$AU$1999,6,FALSE))</f>
        <v/>
      </c>
      <c r="EO56" s="599" t="str">
        <f ca="1">IF(EI56="","",VLOOKUP(EI56,Invoer!$F$15:$AU$1999,9,FALSE))</f>
        <v/>
      </c>
      <c r="EP56" s="599" t="str">
        <f ca="1">IF(EI56="","",VLOOKUP(EI56,Invoer!$F$15:$AU$1999,10,FALSE))</f>
        <v/>
      </c>
      <c r="EQ56" s="599" t="str">
        <f ca="1">IF(EI56="","",VLOOKUP(EI56,Invoer!$F$15:$AU$1999,11,FALSE))</f>
        <v/>
      </c>
      <c r="ER56" s="662" t="str">
        <f ca="1">IF(EI56="","",VLOOKUP(EI56,Invoer!CQ:CS,3,FALSE))</f>
        <v/>
      </c>
      <c r="ES56" s="662" t="str">
        <f t="shared" ca="1" si="19"/>
        <v/>
      </c>
      <c r="ET56" s="513" t="str">
        <f t="shared" ca="1" si="20"/>
        <v/>
      </c>
      <c r="EU56" s="112" t="str">
        <f t="shared" ca="1" si="21"/>
        <v/>
      </c>
      <c r="EV56" s="83" t="s">
        <v>160</v>
      </c>
      <c r="EW56" s="682" t="str">
        <f t="shared" ca="1" si="22"/>
        <v/>
      </c>
      <c r="EX56" s="662" t="str">
        <f t="shared" ca="1" si="23"/>
        <v/>
      </c>
      <c r="EY56"/>
      <c r="EZ56" s="56" t="e">
        <f t="shared" ca="1" si="35"/>
        <v>#VALUE!</v>
      </c>
      <c r="FA56" s="56" t="e">
        <f t="shared" ca="1" si="36"/>
        <v>#VALUE!</v>
      </c>
      <c r="FE56"/>
      <c r="FI56"/>
      <c r="FJ56"/>
    </row>
    <row r="57" spans="1:166" ht="12" customHeight="1" x14ac:dyDescent="0.2">
      <c r="A57"/>
      <c r="B57"/>
      <c r="C57"/>
      <c r="E57"/>
      <c r="F57" s="125"/>
      <c r="G57" s="89" t="e">
        <f ca="1">Invoer!DU62</f>
        <v>#N/A</v>
      </c>
      <c r="H57" s="599" t="str">
        <f t="shared" ca="1" si="43"/>
        <v/>
      </c>
      <c r="I57" s="673" t="str">
        <f ca="1">IF($H57="","",VLOOKUP(H57,Invoer!$F$15:$AU$1500,2,FALSE))</f>
        <v/>
      </c>
      <c r="J57" s="599" t="str">
        <f t="shared" ca="1" si="25"/>
        <v/>
      </c>
      <c r="K57" s="599" t="str">
        <f ca="1">IF($H57="","",VLOOKUP(H57,Invoer!$F$15:$AU$1500,3,FALSE))</f>
        <v/>
      </c>
      <c r="L57" s="599" t="str">
        <f ca="1">IF($H57="","",IF(K57&lt;&gt;"Liq","",VLOOKUP(H57,Invoer!$F$15:$AU$1500,4,FALSE)))</f>
        <v/>
      </c>
      <c r="M57" s="599" t="str">
        <f ca="1">IF($H57="","",VLOOKUP(H57,Invoer!$F$15:$AU$1500,5,FALSE))</f>
        <v/>
      </c>
      <c r="N57" s="599" t="str">
        <f ca="1">IF($H57="","",VLOOKUP(H57,Invoer!$F$15:$AU$1500,6,FALSE))</f>
        <v/>
      </c>
      <c r="O57" s="599" t="str">
        <f ca="1">IF($H57="","",VLOOKUP(H57,Invoer!$F$15:$AU$1500,9,FALSE))</f>
        <v/>
      </c>
      <c r="P57" s="599" t="str">
        <f ca="1">IF($H57="","",VLOOKUP(H57,Invoer!$F$15:$AU$1500,10,FALSE))</f>
        <v/>
      </c>
      <c r="Q57" s="599" t="str">
        <f ca="1">IF($H57="","",VLOOKUP(H57,Invoer!$F$15:$BB$1500,14,FALSE))</f>
        <v/>
      </c>
      <c r="R57" s="662" t="str">
        <f ca="1">IF($H57="","",IF(J57&gt;$K$8,"",VLOOKUP(H57,Invoer!$F$15:$AU$1500,15,FALSE)))</f>
        <v/>
      </c>
      <c r="S57" s="599" t="str">
        <f ca="1">IF($H57="","",VLOOKUP(H57,Invoer!$F$15:$AU$1500,19,FALSE))</f>
        <v/>
      </c>
      <c r="T57" s="662" t="str">
        <f ca="1">IF($H57="","",IF(J57&gt;$K$8,"",VLOOKUP(H57,Invoer!$F$15:$AU$1500,20,FALSE)))</f>
        <v/>
      </c>
      <c r="U57" s="662" t="str">
        <f ca="1">IF($H57="","",IF(J57&gt;$K$8,"",VLOOKUP(H57,Invoer!$F$15:$AU$1500,23,FALSE)))</f>
        <v/>
      </c>
      <c r="V57" s="662" t="str">
        <f ca="1">IF($H57="","",IF(J57&gt;$K$8,"",VLOOKUP(H57,Invoer!$F$15:$AU$1500,17,FALSE)))</f>
        <v/>
      </c>
      <c r="AC57" s="435" t="str">
        <f>IF($AC$7&lt;3,Invoer!DR62,IF($AC$7=3,Invoer!BT62,"x"))</f>
        <v>x</v>
      </c>
      <c r="AD57" s="599" t="str">
        <f t="shared" si="27"/>
        <v/>
      </c>
      <c r="AE57" s="673" t="str">
        <f>IF($AD57="","",VLOOKUP(AD57,Invoer!$F$15:$AU$1999,2,FALSE))</f>
        <v/>
      </c>
      <c r="AF57" s="599" t="str">
        <f t="shared" si="28"/>
        <v/>
      </c>
      <c r="AG57" s="599" t="str">
        <f>IF($AD57="","",VLOOKUP(AD57,Invoer!$F$15:$AU$1999,3,FALSE))</f>
        <v/>
      </c>
      <c r="AH57" s="599" t="str">
        <f>IF($AD57="","",IF(AG57&lt;&gt;"Liq","",VLOOKUP(AD57,Invoer!$F$15:$AU$1999,4,FALSE)))</f>
        <v/>
      </c>
      <c r="AI57" s="677" t="str">
        <f>IF($AD57="","",VLOOKUP(AD57,Invoer!$F$15:$AU$1999,5,FALSE))</f>
        <v/>
      </c>
      <c r="AJ57" s="599" t="str">
        <f>IF($AD57="","",VLOOKUP(AD57,Invoer!$F$15:$AU$1999,6,FALSE))</f>
        <v/>
      </c>
      <c r="AK57" s="599" t="str">
        <f>IF($AD57="","",VLOOKUP(AD57,Invoer!$F$15:$AU$1999,9,FALSE))</f>
        <v/>
      </c>
      <c r="AL57" s="599" t="str">
        <f>IF($AD57="","",VLOOKUP(AD57,Invoer!$F$15:$AU$1999,10,FALSE))</f>
        <v/>
      </c>
      <c r="AM57" s="599" t="str">
        <f>IF($AD57="","",VLOOKUP(AD57,Invoer!$F$15:$BB$1999,14,FALSE))</f>
        <v/>
      </c>
      <c r="AN57" s="599" t="str">
        <f>IF($AD57="","",VLOOKUP(AD57,Invoer!$F$15:$AU$1999,11,FALSE))</f>
        <v/>
      </c>
      <c r="AO57" s="662" t="str">
        <f>IF($AD57="","",VLOOKUP(AD57,Invoer!$F$15:$AU$1999,15,FALSE))</f>
        <v/>
      </c>
      <c r="AP57" s="599" t="str">
        <f>IF($AD57="","",VLOOKUP(AD57,Invoer!$F$15:$AU$1999,19,FALSE))</f>
        <v/>
      </c>
      <c r="AQ57" s="662" t="str">
        <f>IF($AD57="","",VLOOKUP(AD57,Invoer!$F$15:$AU$1999,24,FALSE))</f>
        <v/>
      </c>
      <c r="AR57" s="662" t="str">
        <f>IF($AD57="","",VLOOKUP(AD57,Invoer!$F$15:$AU$1999,17,FALSE))</f>
        <v/>
      </c>
      <c r="AS57" s="678" t="str">
        <f t="shared" si="38"/>
        <v/>
      </c>
      <c r="AT57" s="676" t="str">
        <f t="shared" si="5"/>
        <v/>
      </c>
      <c r="AU57" s="77" t="e">
        <f t="shared" si="6"/>
        <v>#VALUE!</v>
      </c>
      <c r="AW57" s="57"/>
      <c r="AX57" s="57"/>
      <c r="BA57" s="83" t="e">
        <f ca="1">Invoer!DW62</f>
        <v>#N/A</v>
      </c>
      <c r="BB57" s="599" t="str">
        <f t="shared" ca="1" si="29"/>
        <v/>
      </c>
      <c r="BC57" s="673" t="str">
        <f ca="1">IF($BB57="","",VLOOKUP(BB57,Invoer!$F$15:$AU$1999,2,FALSE))</f>
        <v/>
      </c>
      <c r="BD57" s="599" t="str">
        <f t="shared" ca="1" si="30"/>
        <v/>
      </c>
      <c r="BE57" s="599" t="str">
        <f ca="1">IF($BB57="","",VLOOKUP(BB57,Invoer!$F$15:$AU$1999,5,FALSE))</f>
        <v/>
      </c>
      <c r="BF57" s="599" t="str">
        <f ca="1">IF($BB57="","",VLOOKUP(BB57,Invoer!$F$15:$AU$1999,6,FALSE))</f>
        <v/>
      </c>
      <c r="BG57" s="599" t="str">
        <f ca="1">IF($BB57="","",VLOOKUP(BB57,Invoer!$F$15:$AU$1999,9,FALSE))</f>
        <v/>
      </c>
      <c r="BH57" s="599" t="str">
        <f ca="1">IF($BB57="","",VLOOKUP(BB57,Invoer!$F$15:$AU$1999,10,FALSE))</f>
        <v/>
      </c>
      <c r="BI57" s="599" t="str">
        <f ca="1">IF($BB57="","",VLOOKUP(BB57,Invoer!$F$15:$BB$1999,14,FALSE))</f>
        <v/>
      </c>
      <c r="BJ57" s="599" t="str">
        <f ca="1">IF($BB57="","",VLOOKUP(BB57,Invoer!$F$15:$AU$1999,11,FALSE))</f>
        <v/>
      </c>
      <c r="BK57" s="662" t="str">
        <f t="shared" ca="1" si="31"/>
        <v/>
      </c>
      <c r="BL57" s="662" t="str">
        <f t="shared" ca="1" si="32"/>
        <v/>
      </c>
      <c r="BM57" s="679" t="str">
        <f t="shared" ca="1" si="33"/>
        <v/>
      </c>
      <c r="BN57" s="662" t="str">
        <f t="shared" ca="1" si="7"/>
        <v/>
      </c>
      <c r="BO57" s="662" t="str">
        <f ca="1">IF($BB57="","",VLOOKUP(BB57,Invoer!$F$15:$AU$1999,15,FALSE))</f>
        <v/>
      </c>
      <c r="BP57" s="662" t="str">
        <f ca="1">IF($BB57="","",VLOOKUP(BB57,Invoer!$F$15:$AU$1999,24,FALSE))</f>
        <v/>
      </c>
      <c r="BQ57" s="662" t="str">
        <f ca="1">IF($BB57="","",VLOOKUP(BB57,Invoer!$F$15:$AU$1999,17,FALSE))</f>
        <v/>
      </c>
      <c r="BS57" s="73" t="e">
        <f t="shared" ca="1" si="39"/>
        <v>#VALUE!</v>
      </c>
      <c r="BT57" s="57" t="str">
        <f t="shared" ca="1" si="40"/>
        <v/>
      </c>
      <c r="BW57" s="61" t="e">
        <f ca="1">Invoer!DZ62</f>
        <v>#N/A</v>
      </c>
      <c r="BX57" s="599" t="str">
        <f t="shared" ca="1" si="8"/>
        <v/>
      </c>
      <c r="BY57" s="673" t="str">
        <f ca="1">IF($BX57="","",VLOOKUP(BX57,Invoer!$F$15:$AU$1999,2,FALSE))</f>
        <v/>
      </c>
      <c r="BZ57" s="599" t="str">
        <f t="shared" ca="1" si="9"/>
        <v/>
      </c>
      <c r="CA57" s="599" t="str">
        <f ca="1">IF($BX57="","",VLOOKUP(BX57,Invoer!$F$15:$AU$1999,5,FALSE))</f>
        <v/>
      </c>
      <c r="CB57" s="599" t="str">
        <f ca="1">IF($BX57="","",VLOOKUP(BX57,Invoer!$F$15:$AU$1999,6,FALSE))</f>
        <v/>
      </c>
      <c r="CC57" s="599" t="str">
        <f ca="1">IF($BX57="","",VLOOKUP(BX57,Invoer!$F$15:$AU$1999,9,FALSE))</f>
        <v/>
      </c>
      <c r="CD57" s="599" t="str">
        <f ca="1">IF($BX57="","",VLOOKUP(BX57,Invoer!$F$15:$AU$1999,10,FALSE))</f>
        <v/>
      </c>
      <c r="CE57" s="599" t="str">
        <f ca="1">IF($BX57="","",VLOOKUP(BX57,Invoer!$F$15:$AU$1999,11,FALSE))</f>
        <v/>
      </c>
      <c r="CF57" s="662" t="str">
        <f ca="1">IF($BX57="","",IF(ISERROR(BY57),0,VLOOKUP(BX57,Invoer!$F$15:$AU$1999,15,FALSE)))</f>
        <v/>
      </c>
      <c r="CG57" s="599" t="str">
        <f ca="1">IF($BX57="","",VLOOKUP(BX57,Invoer!$F$15:$AU$1999,19,FALSE))</f>
        <v/>
      </c>
      <c r="CH57" s="662" t="str">
        <f ca="1">IF($BX57="","",IF(ISERROR(BY57),0,VLOOKUP(BX57,Invoer!$F$15:$AU$1999,24,FALSE)))</f>
        <v/>
      </c>
      <c r="CI57" s="662" t="str">
        <f ca="1">IF($BX57="","",IF(ISERROR(BY57),0,VLOOKUP(BX57,Invoer!$F$15:$AU$1999,17,FALSE)))</f>
        <v/>
      </c>
      <c r="CJ57" s="680" t="str">
        <f t="shared" ca="1" si="34"/>
        <v/>
      </c>
      <c r="CK57" s="662" t="str">
        <f t="shared" ca="1" si="10"/>
        <v/>
      </c>
      <c r="CM57" s="56" t="str">
        <f t="shared" ca="1" si="41"/>
        <v/>
      </c>
      <c r="CQ57" s="411" t="e">
        <f ca="1">Invoer!EG62</f>
        <v>#N/A</v>
      </c>
      <c r="CR57" s="599" t="str">
        <f t="shared" ca="1" si="11"/>
        <v/>
      </c>
      <c r="CS57" s="673" t="str">
        <f ca="1">IF($CR57="","",VLOOKUP(CR57,Invoer!$F$15:$AU$1500,2,FALSE))</f>
        <v/>
      </c>
      <c r="CT57" s="599" t="str">
        <f t="shared" ca="1" si="12"/>
        <v/>
      </c>
      <c r="CU57" s="599" t="str">
        <f ca="1">IF($CR57="","",VLOOKUP(CR57,Invoer!$F$15:$AU$1500,3,FALSE))</f>
        <v/>
      </c>
      <c r="CV57" s="599" t="str">
        <f ca="1">IF($CR57="","",IF(CU57&lt;&gt;"Liq","",VLOOKUP(CR57,Invoer!$F$15:$AU$1500,4,FALSE)))</f>
        <v/>
      </c>
      <c r="CW57" s="599" t="str">
        <f ca="1">IF($CR57="","",VLOOKUP(CR57,Invoer!$F$15:$AU$1500,5,FALSE))</f>
        <v/>
      </c>
      <c r="CX57" s="599" t="str">
        <f ca="1">IF($CR57="","",VLOOKUP(CR57,Invoer!$F$15:$AU$1500,6,FALSE))</f>
        <v/>
      </c>
      <c r="CY57" s="599" t="str">
        <f ca="1">IF($CR57="","",VLOOKUP(CR57,Invoer!$F$15:$AU$1500,9,FALSE))</f>
        <v/>
      </c>
      <c r="CZ57" s="599" t="str">
        <f ca="1">IF($CR57="","",VLOOKUP(CR57,Invoer!$F$15:$AU$1500,10,FALSE))</f>
        <v/>
      </c>
      <c r="DA57" s="599" t="str">
        <f ca="1">IF($CR57="","",VLOOKUP(CR57,Invoer!$F$15:$AU$1500,11,FALSE))</f>
        <v/>
      </c>
      <c r="DB57" s="599" t="str">
        <f ca="1">IF($CR57="","",VLOOKUP(CR57,Invoer!$F$15:$BB$1500,14,FALSE))</f>
        <v/>
      </c>
      <c r="DC57" s="662" t="str">
        <f ca="1">IF($CR57="","",VLOOKUP(CR57,Invoer!$F$15:$AU$1500,15,FALSE))</f>
        <v/>
      </c>
      <c r="DD57" s="599" t="str">
        <f ca="1">IF($CR57="","",VLOOKUP(CR57,Invoer!$F$15:$AU$1500,19,FALSE))</f>
        <v/>
      </c>
      <c r="DE57" s="662" t="str">
        <f ca="1">IF($CR57="","",VLOOKUP(CR57,Invoer!$F$15:$AU$1500,20,FALSE))</f>
        <v/>
      </c>
      <c r="DF57" s="662" t="str">
        <f ca="1">IF($CR57="","",VLOOKUP(CR57,Invoer!$F$15:$AU$1500,23,FALSE))</f>
        <v/>
      </c>
      <c r="DG57" s="662" t="str">
        <f ca="1">IF($CR57="","",VLOOKUP(CR57,Invoer!$F$15:$AU$1500,17,FALSE))</f>
        <v/>
      </c>
      <c r="DH57" s="681" t="str">
        <f t="shared" ca="1" si="13"/>
        <v/>
      </c>
      <c r="DI57" s="662" t="str">
        <f t="shared" ca="1" si="42"/>
        <v/>
      </c>
      <c r="DJ57" s="190"/>
      <c r="DK57" s="411" t="str">
        <f t="shared" ca="1" si="14"/>
        <v/>
      </c>
      <c r="DO57" s="61" t="e">
        <f ca="1">IF($DN$4&lt;3,Invoer!EB62,Invoer!EA62)</f>
        <v>#N/A</v>
      </c>
      <c r="DP57" s="599" t="str">
        <f t="shared" ca="1" si="15"/>
        <v/>
      </c>
      <c r="DQ57" s="673" t="str">
        <f ca="1">IF($DP57="","",VLOOKUP(DP57,Invoer!$F$15:$AU$1999,2,FALSE))</f>
        <v/>
      </c>
      <c r="DR57" s="599" t="str">
        <f t="shared" ca="1" si="16"/>
        <v/>
      </c>
      <c r="DS57" s="599" t="str">
        <f ca="1">IF($DP57="","",VLOOKUP(DP57,Invoer!$F$15:$AU$1999,3,FALSE))</f>
        <v/>
      </c>
      <c r="DT57" s="599" t="str">
        <f ca="1">IF($DP57="","",IF(DS57&lt;&gt;"Liq","",VLOOKUP(DP57,Invoer!$F$15:$AU$1999,4,FALSE)))</f>
        <v/>
      </c>
      <c r="DU57" s="599" t="str">
        <f ca="1">IF($DP57="","",VLOOKUP(DP57,Invoer!$F$15:$AU$1999,5,FALSE))</f>
        <v/>
      </c>
      <c r="DV57" s="599" t="str">
        <f ca="1">IF($DP57="","",VLOOKUP(DP57,Invoer!$F$15:$AU$1999,6,FALSE))</f>
        <v/>
      </c>
      <c r="DW57" s="599" t="str">
        <f ca="1">IF($DP57="","",VLOOKUP(DP57,Invoer!$F$15:$AU$1999,9,FALSE))</f>
        <v/>
      </c>
      <c r="DX57" s="599" t="str">
        <f ca="1">IF($DP57="","",VLOOKUP(DP57,Invoer!$F$15:$AU$1999,10,FALSE))</f>
        <v/>
      </c>
      <c r="DY57" s="595" t="str">
        <f ca="1">IF($DP57="","",VLOOKUP(DP57,Invoer!$F$15:$AU$1999,11,FALSE))</f>
        <v/>
      </c>
      <c r="DZ57" s="662" t="str">
        <f ca="1">IF($DP57="","",IF($DN$4&gt;2,"",VLOOKUP(DP57,Invoer!CQ:CS,3,FALSE)))</f>
        <v/>
      </c>
      <c r="EA57" s="541" t="str">
        <f ca="1">IF($DP57="","",IF(ISERROR(DQ57),0,IF($DN$4&lt;3,"",VLOOKUP(DP57,Invoer!$F$15:$AU$1999,15,FALSE))))</f>
        <v/>
      </c>
      <c r="EB57" s="595" t="str">
        <f ca="1">IF($DP57="","",IF($DN$4&lt;3,"",VLOOKUP(DP57,Invoer!$F$15:$AU$1999,19,FALSE)))</f>
        <v/>
      </c>
      <c r="EC57" s="541" t="str">
        <f ca="1">IF($DP57="","",IF(ISERROR(DQ57),0,IF($DN$4&lt;3,"",VLOOKUP(DP57,Invoer!$F$15:$AU$1999,24,FALSE))))</f>
        <v/>
      </c>
      <c r="ED57" s="541" t="str">
        <f ca="1">IF($DP57="","",IF(ISERROR(DQ57),0,IF($DN$4&lt;3,"",VLOOKUP(DP57,Invoer!$F$15:$AU$1999,17,FALSE))))</f>
        <v/>
      </c>
      <c r="EH57" s="89" t="e">
        <f ca="1">Invoer!CP62</f>
        <v>#N/A</v>
      </c>
      <c r="EI57" s="599" t="str">
        <f t="shared" ca="1" si="17"/>
        <v/>
      </c>
      <c r="EJ57" s="673" t="str">
        <f ca="1">IF(EI57="","",VLOOKUP(EI57,Invoer!$F$15:$AU$1999,2,FALSE))</f>
        <v/>
      </c>
      <c r="EK57" s="599" t="str">
        <f t="shared" ca="1" si="18"/>
        <v/>
      </c>
      <c r="EL57" s="599" t="str">
        <f ca="1">IF($EI57="","",VLOOKUP(EI57,Invoer!$F$15:$AU$1999,3,FALSE))</f>
        <v/>
      </c>
      <c r="EM57" s="599" t="str">
        <f ca="1">IF($EI57="","",IF(EL57&lt;&gt;"Liq","",VLOOKUP(EI57,Invoer!$F$15:$AU$1999,4,FALSE)))</f>
        <v/>
      </c>
      <c r="EN57" s="599" t="str">
        <f ca="1">IF($EI57="","",VLOOKUP(EI57,Invoer!$F$15:$AU$1999,6,FALSE))</f>
        <v/>
      </c>
      <c r="EO57" s="599" t="str">
        <f ca="1">IF(EI57="","",VLOOKUP(EI57,Invoer!$F$15:$AU$1999,9,FALSE))</f>
        <v/>
      </c>
      <c r="EP57" s="599" t="str">
        <f ca="1">IF(EI57="","",VLOOKUP(EI57,Invoer!$F$15:$AU$1999,10,FALSE))</f>
        <v/>
      </c>
      <c r="EQ57" s="599" t="str">
        <f ca="1">IF(EI57="","",VLOOKUP(EI57,Invoer!$F$15:$AU$1999,11,FALSE))</f>
        <v/>
      </c>
      <c r="ER57" s="662" t="str">
        <f ca="1">IF(EI57="","",VLOOKUP(EI57,Invoer!CQ:CS,3,FALSE))</f>
        <v/>
      </c>
      <c r="ES57" s="662" t="str">
        <f t="shared" ca="1" si="19"/>
        <v/>
      </c>
      <c r="ET57" s="513" t="str">
        <f t="shared" ca="1" si="20"/>
        <v/>
      </c>
      <c r="EU57" s="112" t="str">
        <f t="shared" ca="1" si="21"/>
        <v/>
      </c>
      <c r="EV57" s="83" t="s">
        <v>160</v>
      </c>
      <c r="EW57" s="682" t="str">
        <f t="shared" ca="1" si="22"/>
        <v/>
      </c>
      <c r="EX57" s="662" t="str">
        <f t="shared" ca="1" si="23"/>
        <v/>
      </c>
      <c r="EY57"/>
      <c r="EZ57" s="56" t="e">
        <f t="shared" ca="1" si="35"/>
        <v>#VALUE!</v>
      </c>
      <c r="FA57" s="56" t="e">
        <f t="shared" ca="1" si="36"/>
        <v>#VALUE!</v>
      </c>
      <c r="FE57"/>
      <c r="FI57"/>
      <c r="FJ57"/>
    </row>
    <row r="58" spans="1:166" ht="12" customHeight="1" x14ac:dyDescent="0.2">
      <c r="A58"/>
      <c r="B58"/>
      <c r="C58"/>
      <c r="E58"/>
      <c r="F58" s="125"/>
      <c r="G58" s="89" t="e">
        <f ca="1">Invoer!DU63</f>
        <v>#N/A</v>
      </c>
      <c r="H58" s="599" t="str">
        <f t="shared" ca="1" si="43"/>
        <v/>
      </c>
      <c r="I58" s="673" t="str">
        <f ca="1">IF($H58="","",VLOOKUP(H58,Invoer!$F$15:$AU$1500,2,FALSE))</f>
        <v/>
      </c>
      <c r="J58" s="599" t="str">
        <f t="shared" ca="1" si="25"/>
        <v/>
      </c>
      <c r="K58" s="599" t="str">
        <f ca="1">IF($H58="","",VLOOKUP(H58,Invoer!$F$15:$AU$1500,3,FALSE))</f>
        <v/>
      </c>
      <c r="L58" s="599" t="str">
        <f ca="1">IF($H58="","",IF(K58&lt;&gt;"Liq","",VLOOKUP(H58,Invoer!$F$15:$AU$1500,4,FALSE)))</f>
        <v/>
      </c>
      <c r="M58" s="599" t="str">
        <f ca="1">IF($H58="","",VLOOKUP(H58,Invoer!$F$15:$AU$1500,5,FALSE))</f>
        <v/>
      </c>
      <c r="N58" s="599" t="str">
        <f ca="1">IF($H58="","",VLOOKUP(H58,Invoer!$F$15:$AU$1500,6,FALSE))</f>
        <v/>
      </c>
      <c r="O58" s="599" t="str">
        <f ca="1">IF($H58="","",VLOOKUP(H58,Invoer!$F$15:$AU$1500,9,FALSE))</f>
        <v/>
      </c>
      <c r="P58" s="599" t="str">
        <f ca="1">IF($H58="","",VLOOKUP(H58,Invoer!$F$15:$AU$1500,10,FALSE))</f>
        <v/>
      </c>
      <c r="Q58" s="599" t="str">
        <f ca="1">IF($H58="","",VLOOKUP(H58,Invoer!$F$15:$BB$1500,14,FALSE))</f>
        <v/>
      </c>
      <c r="R58" s="662" t="str">
        <f ca="1">IF($H58="","",IF(J58&gt;$K$8,"",VLOOKUP(H58,Invoer!$F$15:$AU$1500,15,FALSE)))</f>
        <v/>
      </c>
      <c r="S58" s="599" t="str">
        <f ca="1">IF($H58="","",VLOOKUP(H58,Invoer!$F$15:$AU$1500,19,FALSE))</f>
        <v/>
      </c>
      <c r="T58" s="662" t="str">
        <f ca="1">IF($H58="","",IF(J58&gt;$K$8,"",VLOOKUP(H58,Invoer!$F$15:$AU$1500,20,FALSE)))</f>
        <v/>
      </c>
      <c r="U58" s="662" t="str">
        <f ca="1">IF($H58="","",IF(J58&gt;$K$8,"",VLOOKUP(H58,Invoer!$F$15:$AU$1500,23,FALSE)))</f>
        <v/>
      </c>
      <c r="V58" s="662" t="str">
        <f ca="1">IF($H58="","",IF(J58&gt;$K$8,"",VLOOKUP(H58,Invoer!$F$15:$AU$1500,17,FALSE)))</f>
        <v/>
      </c>
      <c r="AC58" s="435" t="str">
        <f>IF($AC$7&lt;3,Invoer!DR63,IF($AC$7=3,Invoer!BT63,"x"))</f>
        <v>x</v>
      </c>
      <c r="AD58" s="599" t="str">
        <f t="shared" si="27"/>
        <v/>
      </c>
      <c r="AE58" s="673" t="str">
        <f>IF($AD58="","",VLOOKUP(AD58,Invoer!$F$15:$AU$1999,2,FALSE))</f>
        <v/>
      </c>
      <c r="AF58" s="599" t="str">
        <f t="shared" si="28"/>
        <v/>
      </c>
      <c r="AG58" s="599" t="str">
        <f>IF($AD58="","",VLOOKUP(AD58,Invoer!$F$15:$AU$1999,3,FALSE))</f>
        <v/>
      </c>
      <c r="AH58" s="599" t="str">
        <f>IF($AD58="","",IF(AG58&lt;&gt;"Liq","",VLOOKUP(AD58,Invoer!$F$15:$AU$1999,4,FALSE)))</f>
        <v/>
      </c>
      <c r="AI58" s="677" t="str">
        <f>IF($AD58="","",VLOOKUP(AD58,Invoer!$F$15:$AU$1999,5,FALSE))</f>
        <v/>
      </c>
      <c r="AJ58" s="599" t="str">
        <f>IF($AD58="","",VLOOKUP(AD58,Invoer!$F$15:$AU$1999,6,FALSE))</f>
        <v/>
      </c>
      <c r="AK58" s="599" t="str">
        <f>IF($AD58="","",VLOOKUP(AD58,Invoer!$F$15:$AU$1999,9,FALSE))</f>
        <v/>
      </c>
      <c r="AL58" s="599" t="str">
        <f>IF($AD58="","",VLOOKUP(AD58,Invoer!$F$15:$AU$1999,10,FALSE))</f>
        <v/>
      </c>
      <c r="AM58" s="599" t="str">
        <f>IF($AD58="","",VLOOKUP(AD58,Invoer!$F$15:$BB$1999,14,FALSE))</f>
        <v/>
      </c>
      <c r="AN58" s="599" t="str">
        <f>IF($AD58="","",VLOOKUP(AD58,Invoer!$F$15:$AU$1999,11,FALSE))</f>
        <v/>
      </c>
      <c r="AO58" s="662" t="str">
        <f>IF($AD58="","",VLOOKUP(AD58,Invoer!$F$15:$AU$1999,15,FALSE))</f>
        <v/>
      </c>
      <c r="AP58" s="599" t="str">
        <f>IF($AD58="","",VLOOKUP(AD58,Invoer!$F$15:$AU$1999,19,FALSE))</f>
        <v/>
      </c>
      <c r="AQ58" s="662" t="str">
        <f>IF($AD58="","",VLOOKUP(AD58,Invoer!$F$15:$AU$1999,24,FALSE))</f>
        <v/>
      </c>
      <c r="AR58" s="662" t="str">
        <f>IF($AD58="","",VLOOKUP(AD58,Invoer!$F$15:$AU$1999,17,FALSE))</f>
        <v/>
      </c>
      <c r="AS58" s="678" t="str">
        <f t="shared" si="38"/>
        <v/>
      </c>
      <c r="AT58" s="676" t="str">
        <f t="shared" si="5"/>
        <v/>
      </c>
      <c r="AU58" s="77" t="e">
        <f t="shared" si="6"/>
        <v>#VALUE!</v>
      </c>
      <c r="AW58" s="57"/>
      <c r="AX58" s="57"/>
      <c r="BA58" s="83" t="e">
        <f ca="1">Invoer!DW63</f>
        <v>#N/A</v>
      </c>
      <c r="BB58" s="599" t="str">
        <f t="shared" ca="1" si="29"/>
        <v/>
      </c>
      <c r="BC58" s="673" t="str">
        <f ca="1">IF($BB58="","",VLOOKUP(BB58,Invoer!$F$15:$AU$1999,2,FALSE))</f>
        <v/>
      </c>
      <c r="BD58" s="599" t="str">
        <f t="shared" ca="1" si="30"/>
        <v/>
      </c>
      <c r="BE58" s="599" t="str">
        <f ca="1">IF($BB58="","",VLOOKUP(BB58,Invoer!$F$15:$AU$1999,5,FALSE))</f>
        <v/>
      </c>
      <c r="BF58" s="599" t="str">
        <f ca="1">IF($BB58="","",VLOOKUP(BB58,Invoer!$F$15:$AU$1999,6,FALSE))</f>
        <v/>
      </c>
      <c r="BG58" s="599" t="str">
        <f ca="1">IF($BB58="","",VLOOKUP(BB58,Invoer!$F$15:$AU$1999,9,FALSE))</f>
        <v/>
      </c>
      <c r="BH58" s="599" t="str">
        <f ca="1">IF($BB58="","",VLOOKUP(BB58,Invoer!$F$15:$AU$1999,10,FALSE))</f>
        <v/>
      </c>
      <c r="BI58" s="599" t="str">
        <f ca="1">IF($BB58="","",VLOOKUP(BB58,Invoer!$F$15:$BB$1999,14,FALSE))</f>
        <v/>
      </c>
      <c r="BJ58" s="599" t="str">
        <f ca="1">IF($BB58="","",VLOOKUP(BB58,Invoer!$F$15:$AU$1999,11,FALSE))</f>
        <v/>
      </c>
      <c r="BK58" s="662" t="str">
        <f t="shared" ca="1" si="31"/>
        <v/>
      </c>
      <c r="BL58" s="662" t="str">
        <f t="shared" ca="1" si="32"/>
        <v/>
      </c>
      <c r="BM58" s="679" t="str">
        <f t="shared" ca="1" si="33"/>
        <v/>
      </c>
      <c r="BN58" s="662" t="str">
        <f t="shared" ca="1" si="7"/>
        <v/>
      </c>
      <c r="BO58" s="662" t="str">
        <f ca="1">IF($BB58="","",VLOOKUP(BB58,Invoer!$F$15:$AU$1999,15,FALSE))</f>
        <v/>
      </c>
      <c r="BP58" s="662" t="str">
        <f ca="1">IF($BB58="","",VLOOKUP(BB58,Invoer!$F$15:$AU$1999,24,FALSE))</f>
        <v/>
      </c>
      <c r="BQ58" s="662" t="str">
        <f ca="1">IF($BB58="","",VLOOKUP(BB58,Invoer!$F$15:$AU$1999,17,FALSE))</f>
        <v/>
      </c>
      <c r="BS58" s="73" t="e">
        <f t="shared" ca="1" si="39"/>
        <v>#VALUE!</v>
      </c>
      <c r="BT58" s="57" t="str">
        <f t="shared" ca="1" si="40"/>
        <v/>
      </c>
      <c r="BW58" s="61" t="e">
        <f ca="1">Invoer!DZ63</f>
        <v>#N/A</v>
      </c>
      <c r="BX58" s="599" t="str">
        <f t="shared" ca="1" si="8"/>
        <v/>
      </c>
      <c r="BY58" s="673" t="str">
        <f ca="1">IF($BX58="","",VLOOKUP(BX58,Invoer!$F$15:$AU$1999,2,FALSE))</f>
        <v/>
      </c>
      <c r="BZ58" s="599" t="str">
        <f t="shared" ca="1" si="9"/>
        <v/>
      </c>
      <c r="CA58" s="599" t="str">
        <f ca="1">IF($BX58="","",VLOOKUP(BX58,Invoer!$F$15:$AU$1999,5,FALSE))</f>
        <v/>
      </c>
      <c r="CB58" s="599" t="str">
        <f ca="1">IF($BX58="","",VLOOKUP(BX58,Invoer!$F$15:$AU$1999,6,FALSE))</f>
        <v/>
      </c>
      <c r="CC58" s="599" t="str">
        <f ca="1">IF($BX58="","",VLOOKUP(BX58,Invoer!$F$15:$AU$1999,9,FALSE))</f>
        <v/>
      </c>
      <c r="CD58" s="599" t="str">
        <f ca="1">IF($BX58="","",VLOOKUP(BX58,Invoer!$F$15:$AU$1999,10,FALSE))</f>
        <v/>
      </c>
      <c r="CE58" s="599" t="str">
        <f ca="1">IF($BX58="","",VLOOKUP(BX58,Invoer!$F$15:$AU$1999,11,FALSE))</f>
        <v/>
      </c>
      <c r="CF58" s="662" t="str">
        <f ca="1">IF($BX58="","",IF(ISERROR(BY58),0,VLOOKUP(BX58,Invoer!$F$15:$AU$1999,15,FALSE)))</f>
        <v/>
      </c>
      <c r="CG58" s="599" t="str">
        <f ca="1">IF($BX58="","",VLOOKUP(BX58,Invoer!$F$15:$AU$1999,19,FALSE))</f>
        <v/>
      </c>
      <c r="CH58" s="662" t="str">
        <f ca="1">IF($BX58="","",IF(ISERROR(BY58),0,VLOOKUP(BX58,Invoer!$F$15:$AU$1999,24,FALSE)))</f>
        <v/>
      </c>
      <c r="CI58" s="662" t="str">
        <f ca="1">IF($BX58="","",IF(ISERROR(BY58),0,VLOOKUP(BX58,Invoer!$F$15:$AU$1999,17,FALSE)))</f>
        <v/>
      </c>
      <c r="CJ58" s="680" t="str">
        <f t="shared" ca="1" si="34"/>
        <v/>
      </c>
      <c r="CK58" s="662" t="str">
        <f t="shared" ca="1" si="10"/>
        <v/>
      </c>
      <c r="CM58" s="56" t="str">
        <f t="shared" ca="1" si="41"/>
        <v/>
      </c>
      <c r="CQ58" s="411" t="e">
        <f ca="1">Invoer!EG63</f>
        <v>#N/A</v>
      </c>
      <c r="CR58" s="599" t="str">
        <f t="shared" ca="1" si="11"/>
        <v/>
      </c>
      <c r="CS58" s="673" t="str">
        <f ca="1">IF($CR58="","",VLOOKUP(CR58,Invoer!$F$15:$AU$1500,2,FALSE))</f>
        <v/>
      </c>
      <c r="CT58" s="599" t="str">
        <f t="shared" ca="1" si="12"/>
        <v/>
      </c>
      <c r="CU58" s="599" t="str">
        <f ca="1">IF($CR58="","",VLOOKUP(CR58,Invoer!$F$15:$AU$1500,3,FALSE))</f>
        <v/>
      </c>
      <c r="CV58" s="599" t="str">
        <f ca="1">IF($CR58="","",IF(CU58&lt;&gt;"Liq","",VLOOKUP(CR58,Invoer!$F$15:$AU$1500,4,FALSE)))</f>
        <v/>
      </c>
      <c r="CW58" s="599" t="str">
        <f ca="1">IF($CR58="","",VLOOKUP(CR58,Invoer!$F$15:$AU$1500,5,FALSE))</f>
        <v/>
      </c>
      <c r="CX58" s="599" t="str">
        <f ca="1">IF($CR58="","",VLOOKUP(CR58,Invoer!$F$15:$AU$1500,6,FALSE))</f>
        <v/>
      </c>
      <c r="CY58" s="599" t="str">
        <f ca="1">IF($CR58="","",VLOOKUP(CR58,Invoer!$F$15:$AU$1500,9,FALSE))</f>
        <v/>
      </c>
      <c r="CZ58" s="599" t="str">
        <f ca="1">IF($CR58="","",VLOOKUP(CR58,Invoer!$F$15:$AU$1500,10,FALSE))</f>
        <v/>
      </c>
      <c r="DA58" s="599" t="str">
        <f ca="1">IF($CR58="","",VLOOKUP(CR58,Invoer!$F$15:$AU$1500,11,FALSE))</f>
        <v/>
      </c>
      <c r="DB58" s="599" t="str">
        <f ca="1">IF($CR58="","",VLOOKUP(CR58,Invoer!$F$15:$BB$1500,14,FALSE))</f>
        <v/>
      </c>
      <c r="DC58" s="662" t="str">
        <f ca="1">IF($CR58="","",VLOOKUP(CR58,Invoer!$F$15:$AU$1500,15,FALSE))</f>
        <v/>
      </c>
      <c r="DD58" s="599" t="str">
        <f ca="1">IF($CR58="","",VLOOKUP(CR58,Invoer!$F$15:$AU$1500,19,FALSE))</f>
        <v/>
      </c>
      <c r="DE58" s="662" t="str">
        <f ca="1">IF($CR58="","",VLOOKUP(CR58,Invoer!$F$15:$AU$1500,20,FALSE))</f>
        <v/>
      </c>
      <c r="DF58" s="662" t="str">
        <f ca="1">IF($CR58="","",VLOOKUP(CR58,Invoer!$F$15:$AU$1500,23,FALSE))</f>
        <v/>
      </c>
      <c r="DG58" s="662" t="str">
        <f ca="1">IF($CR58="","",VLOOKUP(CR58,Invoer!$F$15:$AU$1500,17,FALSE))</f>
        <v/>
      </c>
      <c r="DH58" s="681" t="str">
        <f t="shared" ca="1" si="13"/>
        <v/>
      </c>
      <c r="DI58" s="662" t="str">
        <f t="shared" ca="1" si="42"/>
        <v/>
      </c>
      <c r="DJ58" s="190"/>
      <c r="DK58" s="411" t="str">
        <f t="shared" ca="1" si="14"/>
        <v/>
      </c>
      <c r="DO58" s="61" t="e">
        <f ca="1">IF($DN$4&lt;3,Invoer!EB63,Invoer!EA63)</f>
        <v>#N/A</v>
      </c>
      <c r="DP58" s="599" t="str">
        <f t="shared" ca="1" si="15"/>
        <v/>
      </c>
      <c r="DQ58" s="673" t="str">
        <f ca="1">IF($DP58="","",VLOOKUP(DP58,Invoer!$F$15:$AU$1999,2,FALSE))</f>
        <v/>
      </c>
      <c r="DR58" s="599" t="str">
        <f t="shared" ca="1" si="16"/>
        <v/>
      </c>
      <c r="DS58" s="599" t="str">
        <f ca="1">IF($DP58="","",VLOOKUP(DP58,Invoer!$F$15:$AU$1999,3,FALSE))</f>
        <v/>
      </c>
      <c r="DT58" s="599" t="str">
        <f ca="1">IF($DP58="","",IF(DS58&lt;&gt;"Liq","",VLOOKUP(DP58,Invoer!$F$15:$AU$1999,4,FALSE)))</f>
        <v/>
      </c>
      <c r="DU58" s="599" t="str">
        <f ca="1">IF($DP58="","",VLOOKUP(DP58,Invoer!$F$15:$AU$1999,5,FALSE))</f>
        <v/>
      </c>
      <c r="DV58" s="599" t="str">
        <f ca="1">IF($DP58="","",VLOOKUP(DP58,Invoer!$F$15:$AU$1999,6,FALSE))</f>
        <v/>
      </c>
      <c r="DW58" s="599" t="str">
        <f ca="1">IF($DP58="","",VLOOKUP(DP58,Invoer!$F$15:$AU$1999,9,FALSE))</f>
        <v/>
      </c>
      <c r="DX58" s="599" t="str">
        <f ca="1">IF($DP58="","",VLOOKUP(DP58,Invoer!$F$15:$AU$1999,10,FALSE))</f>
        <v/>
      </c>
      <c r="DY58" s="595" t="str">
        <f ca="1">IF($DP58="","",VLOOKUP(DP58,Invoer!$F$15:$AU$1999,11,FALSE))</f>
        <v/>
      </c>
      <c r="DZ58" s="662" t="str">
        <f ca="1">IF($DP58="","",IF($DN$4&gt;2,"",VLOOKUP(DP58,Invoer!CQ:CS,3,FALSE)))</f>
        <v/>
      </c>
      <c r="EA58" s="541" t="str">
        <f ca="1">IF($DP58="","",IF(ISERROR(DQ58),0,IF($DN$4&lt;3,"",VLOOKUP(DP58,Invoer!$F$15:$AU$1999,15,FALSE))))</f>
        <v/>
      </c>
      <c r="EB58" s="595" t="str">
        <f ca="1">IF($DP58="","",IF($DN$4&lt;3,"",VLOOKUP(DP58,Invoer!$F$15:$AU$1999,19,FALSE)))</f>
        <v/>
      </c>
      <c r="EC58" s="541" t="str">
        <f ca="1">IF($DP58="","",IF(ISERROR(DQ58),0,IF($DN$4&lt;3,"",VLOOKUP(DP58,Invoer!$F$15:$AU$1999,24,FALSE))))</f>
        <v/>
      </c>
      <c r="ED58" s="541" t="str">
        <f ca="1">IF($DP58="","",IF(ISERROR(DQ58),0,IF($DN$4&lt;3,"",VLOOKUP(DP58,Invoer!$F$15:$AU$1999,17,FALSE))))</f>
        <v/>
      </c>
      <c r="EH58" s="89" t="e">
        <f ca="1">Invoer!CP63</f>
        <v>#N/A</v>
      </c>
      <c r="EI58" s="599" t="str">
        <f t="shared" ca="1" si="17"/>
        <v/>
      </c>
      <c r="EJ58" s="673" t="str">
        <f ca="1">IF(EI58="","",VLOOKUP(EI58,Invoer!$F$15:$AU$1999,2,FALSE))</f>
        <v/>
      </c>
      <c r="EK58" s="599" t="str">
        <f t="shared" ca="1" si="18"/>
        <v/>
      </c>
      <c r="EL58" s="599" t="str">
        <f ca="1">IF($EI58="","",VLOOKUP(EI58,Invoer!$F$15:$AU$1999,3,FALSE))</f>
        <v/>
      </c>
      <c r="EM58" s="599" t="str">
        <f ca="1">IF($EI58="","",IF(EL58&lt;&gt;"Liq","",VLOOKUP(EI58,Invoer!$F$15:$AU$1999,4,FALSE)))</f>
        <v/>
      </c>
      <c r="EN58" s="599" t="str">
        <f ca="1">IF($EI58="","",VLOOKUP(EI58,Invoer!$F$15:$AU$1999,6,FALSE))</f>
        <v/>
      </c>
      <c r="EO58" s="599" t="str">
        <f ca="1">IF(EI58="","",VLOOKUP(EI58,Invoer!$F$15:$AU$1999,9,FALSE))</f>
        <v/>
      </c>
      <c r="EP58" s="599" t="str">
        <f ca="1">IF(EI58="","",VLOOKUP(EI58,Invoer!$F$15:$AU$1999,10,FALSE))</f>
        <v/>
      </c>
      <c r="EQ58" s="599" t="str">
        <f ca="1">IF(EI58="","",VLOOKUP(EI58,Invoer!$F$15:$AU$1999,11,FALSE))</f>
        <v/>
      </c>
      <c r="ER58" s="662" t="str">
        <f ca="1">IF(EI58="","",VLOOKUP(EI58,Invoer!CQ:CS,3,FALSE))</f>
        <v/>
      </c>
      <c r="ES58" s="662" t="str">
        <f t="shared" ca="1" si="19"/>
        <v/>
      </c>
      <c r="ET58" s="513" t="str">
        <f t="shared" ca="1" si="20"/>
        <v/>
      </c>
      <c r="EU58" s="112" t="str">
        <f t="shared" ca="1" si="21"/>
        <v/>
      </c>
      <c r="EV58" s="83" t="s">
        <v>160</v>
      </c>
      <c r="EW58" s="682" t="str">
        <f t="shared" ca="1" si="22"/>
        <v/>
      </c>
      <c r="EX58" s="662" t="str">
        <f t="shared" ca="1" si="23"/>
        <v/>
      </c>
      <c r="EY58"/>
      <c r="EZ58" s="56" t="e">
        <f t="shared" ca="1" si="35"/>
        <v>#VALUE!</v>
      </c>
      <c r="FA58" s="56" t="e">
        <f t="shared" ca="1" si="36"/>
        <v>#VALUE!</v>
      </c>
      <c r="FE58"/>
      <c r="FI58"/>
      <c r="FJ58"/>
    </row>
    <row r="59" spans="1:166" ht="12" customHeight="1" x14ac:dyDescent="0.2">
      <c r="A59"/>
      <c r="B59"/>
      <c r="C59"/>
      <c r="E59"/>
      <c r="F59" s="125"/>
      <c r="G59" s="89" t="e">
        <f ca="1">Invoer!DU64</f>
        <v>#N/A</v>
      </c>
      <c r="H59" s="599" t="str">
        <f t="shared" ca="1" si="43"/>
        <v/>
      </c>
      <c r="I59" s="673" t="str">
        <f ca="1">IF($H59="","",VLOOKUP(H59,Invoer!$F$15:$AU$1500,2,FALSE))</f>
        <v/>
      </c>
      <c r="J59" s="599" t="str">
        <f t="shared" ca="1" si="25"/>
        <v/>
      </c>
      <c r="K59" s="599" t="str">
        <f ca="1">IF($H59="","",VLOOKUP(H59,Invoer!$F$15:$AU$1500,3,FALSE))</f>
        <v/>
      </c>
      <c r="L59" s="599" t="str">
        <f ca="1">IF($H59="","",IF(K59&lt;&gt;"Liq","",VLOOKUP(H59,Invoer!$F$15:$AU$1500,4,FALSE)))</f>
        <v/>
      </c>
      <c r="M59" s="599" t="str">
        <f ca="1">IF($H59="","",VLOOKUP(H59,Invoer!$F$15:$AU$1500,5,FALSE))</f>
        <v/>
      </c>
      <c r="N59" s="599" t="str">
        <f ca="1">IF($H59="","",VLOOKUP(H59,Invoer!$F$15:$AU$1500,6,FALSE))</f>
        <v/>
      </c>
      <c r="O59" s="599" t="str">
        <f ca="1">IF($H59="","",VLOOKUP(H59,Invoer!$F$15:$AU$1500,9,FALSE))</f>
        <v/>
      </c>
      <c r="P59" s="599" t="str">
        <f ca="1">IF($H59="","",VLOOKUP(H59,Invoer!$F$15:$AU$1500,10,FALSE))</f>
        <v/>
      </c>
      <c r="Q59" s="599" t="str">
        <f ca="1">IF($H59="","",VLOOKUP(H59,Invoer!$F$15:$BB$1500,14,FALSE))</f>
        <v/>
      </c>
      <c r="R59" s="662" t="str">
        <f ca="1">IF($H59="","",IF(J59&gt;$K$8,"",VLOOKUP(H59,Invoer!$F$15:$AU$1500,15,FALSE)))</f>
        <v/>
      </c>
      <c r="S59" s="599" t="str">
        <f ca="1">IF($H59="","",VLOOKUP(H59,Invoer!$F$15:$AU$1500,19,FALSE))</f>
        <v/>
      </c>
      <c r="T59" s="662" t="str">
        <f ca="1">IF($H59="","",IF(J59&gt;$K$8,"",VLOOKUP(H59,Invoer!$F$15:$AU$1500,20,FALSE)))</f>
        <v/>
      </c>
      <c r="U59" s="662" t="str">
        <f ca="1">IF($H59="","",IF(J59&gt;$K$8,"",VLOOKUP(H59,Invoer!$F$15:$AU$1500,23,FALSE)))</f>
        <v/>
      </c>
      <c r="V59" s="662" t="str">
        <f ca="1">IF($H59="","",IF(J59&gt;$K$8,"",VLOOKUP(H59,Invoer!$F$15:$AU$1500,17,FALSE)))</f>
        <v/>
      </c>
      <c r="AC59" s="435" t="str">
        <f>IF($AC$7&lt;3,Invoer!DR64,IF($AC$7=3,Invoer!BT64,"x"))</f>
        <v>x</v>
      </c>
      <c r="AD59" s="599" t="str">
        <f t="shared" si="27"/>
        <v/>
      </c>
      <c r="AE59" s="673" t="str">
        <f>IF($AD59="","",VLOOKUP(AD59,Invoer!$F$15:$AU$1999,2,FALSE))</f>
        <v/>
      </c>
      <c r="AF59" s="599" t="str">
        <f t="shared" si="28"/>
        <v/>
      </c>
      <c r="AG59" s="599" t="str">
        <f>IF($AD59="","",VLOOKUP(AD59,Invoer!$F$15:$AU$1999,3,FALSE))</f>
        <v/>
      </c>
      <c r="AH59" s="599" t="str">
        <f>IF($AD59="","",IF(AG59&lt;&gt;"Liq","",VLOOKUP(AD59,Invoer!$F$15:$AU$1999,4,FALSE)))</f>
        <v/>
      </c>
      <c r="AI59" s="677" t="str">
        <f>IF($AD59="","",VLOOKUP(AD59,Invoer!$F$15:$AU$1999,5,FALSE))</f>
        <v/>
      </c>
      <c r="AJ59" s="599" t="str">
        <f>IF($AD59="","",VLOOKUP(AD59,Invoer!$F$15:$AU$1999,6,FALSE))</f>
        <v/>
      </c>
      <c r="AK59" s="599" t="str">
        <f>IF($AD59="","",VLOOKUP(AD59,Invoer!$F$15:$AU$1999,9,FALSE))</f>
        <v/>
      </c>
      <c r="AL59" s="599" t="str">
        <f>IF($AD59="","",VLOOKUP(AD59,Invoer!$F$15:$AU$1999,10,FALSE))</f>
        <v/>
      </c>
      <c r="AM59" s="599" t="str">
        <f>IF($AD59="","",VLOOKUP(AD59,Invoer!$F$15:$BB$1999,14,FALSE))</f>
        <v/>
      </c>
      <c r="AN59" s="599" t="str">
        <f>IF($AD59="","",VLOOKUP(AD59,Invoer!$F$15:$AU$1999,11,FALSE))</f>
        <v/>
      </c>
      <c r="AO59" s="662" t="str">
        <f>IF($AD59="","",VLOOKUP(AD59,Invoer!$F$15:$AU$1999,15,FALSE))</f>
        <v/>
      </c>
      <c r="AP59" s="599" t="str">
        <f>IF($AD59="","",VLOOKUP(AD59,Invoer!$F$15:$AU$1999,19,FALSE))</f>
        <v/>
      </c>
      <c r="AQ59" s="662" t="str">
        <f>IF($AD59="","",VLOOKUP(AD59,Invoer!$F$15:$AU$1999,24,FALSE))</f>
        <v/>
      </c>
      <c r="AR59" s="662" t="str">
        <f>IF($AD59="","",VLOOKUP(AD59,Invoer!$F$15:$AU$1999,17,FALSE))</f>
        <v/>
      </c>
      <c r="AS59" s="678" t="str">
        <f t="shared" si="38"/>
        <v/>
      </c>
      <c r="AT59" s="676" t="str">
        <f t="shared" si="5"/>
        <v/>
      </c>
      <c r="AU59" s="77" t="e">
        <f t="shared" si="6"/>
        <v>#VALUE!</v>
      </c>
      <c r="AW59" s="57"/>
      <c r="AX59" s="57"/>
      <c r="BA59" s="83" t="e">
        <f ca="1">Invoer!DW64</f>
        <v>#N/A</v>
      </c>
      <c r="BB59" s="599" t="str">
        <f t="shared" ca="1" si="29"/>
        <v/>
      </c>
      <c r="BC59" s="673" t="str">
        <f ca="1">IF($BB59="","",VLOOKUP(BB59,Invoer!$F$15:$AU$1999,2,FALSE))</f>
        <v/>
      </c>
      <c r="BD59" s="599" t="str">
        <f t="shared" ca="1" si="30"/>
        <v/>
      </c>
      <c r="BE59" s="599" t="str">
        <f ca="1">IF($BB59="","",VLOOKUP(BB59,Invoer!$F$15:$AU$1999,5,FALSE))</f>
        <v/>
      </c>
      <c r="BF59" s="599" t="str">
        <f ca="1">IF($BB59="","",VLOOKUP(BB59,Invoer!$F$15:$AU$1999,6,FALSE))</f>
        <v/>
      </c>
      <c r="BG59" s="599" t="str">
        <f ca="1">IF($BB59="","",VLOOKUP(BB59,Invoer!$F$15:$AU$1999,9,FALSE))</f>
        <v/>
      </c>
      <c r="BH59" s="599" t="str">
        <f ca="1">IF($BB59="","",VLOOKUP(BB59,Invoer!$F$15:$AU$1999,10,FALSE))</f>
        <v/>
      </c>
      <c r="BI59" s="599" t="str">
        <f ca="1">IF($BB59="","",VLOOKUP(BB59,Invoer!$F$15:$BB$1999,14,FALSE))</f>
        <v/>
      </c>
      <c r="BJ59" s="599" t="str">
        <f ca="1">IF($BB59="","",VLOOKUP(BB59,Invoer!$F$15:$AU$1999,11,FALSE))</f>
        <v/>
      </c>
      <c r="BK59" s="662" t="str">
        <f t="shared" ca="1" si="31"/>
        <v/>
      </c>
      <c r="BL59" s="662" t="str">
        <f t="shared" ca="1" si="32"/>
        <v/>
      </c>
      <c r="BM59" s="679" t="str">
        <f t="shared" ca="1" si="33"/>
        <v/>
      </c>
      <c r="BN59" s="662" t="str">
        <f t="shared" ca="1" si="7"/>
        <v/>
      </c>
      <c r="BO59" s="662" t="str">
        <f ca="1">IF($BB59="","",VLOOKUP(BB59,Invoer!$F$15:$AU$1999,15,FALSE))</f>
        <v/>
      </c>
      <c r="BP59" s="662" t="str">
        <f ca="1">IF($BB59="","",VLOOKUP(BB59,Invoer!$F$15:$AU$1999,24,FALSE))</f>
        <v/>
      </c>
      <c r="BQ59" s="662" t="str">
        <f ca="1">IF($BB59="","",VLOOKUP(BB59,Invoer!$F$15:$AU$1999,17,FALSE))</f>
        <v/>
      </c>
      <c r="BS59" s="73" t="e">
        <f t="shared" ca="1" si="39"/>
        <v>#VALUE!</v>
      </c>
      <c r="BT59" s="57" t="str">
        <f t="shared" ca="1" si="40"/>
        <v/>
      </c>
      <c r="BW59" s="61" t="e">
        <f ca="1">Invoer!DZ64</f>
        <v>#N/A</v>
      </c>
      <c r="BX59" s="599" t="str">
        <f t="shared" ca="1" si="8"/>
        <v/>
      </c>
      <c r="BY59" s="673" t="str">
        <f ca="1">IF($BX59="","",VLOOKUP(BX59,Invoer!$F$15:$AU$1999,2,FALSE))</f>
        <v/>
      </c>
      <c r="BZ59" s="599" t="str">
        <f t="shared" ca="1" si="9"/>
        <v/>
      </c>
      <c r="CA59" s="599" t="str">
        <f ca="1">IF($BX59="","",VLOOKUP(BX59,Invoer!$F$15:$AU$1999,5,FALSE))</f>
        <v/>
      </c>
      <c r="CB59" s="599" t="str">
        <f ca="1">IF($BX59="","",VLOOKUP(BX59,Invoer!$F$15:$AU$1999,6,FALSE))</f>
        <v/>
      </c>
      <c r="CC59" s="599" t="str">
        <f ca="1">IF($BX59="","",VLOOKUP(BX59,Invoer!$F$15:$AU$1999,9,FALSE))</f>
        <v/>
      </c>
      <c r="CD59" s="599" t="str">
        <f ca="1">IF($BX59="","",VLOOKUP(BX59,Invoer!$F$15:$AU$1999,10,FALSE))</f>
        <v/>
      </c>
      <c r="CE59" s="599" t="str">
        <f ca="1">IF($BX59="","",VLOOKUP(BX59,Invoer!$F$15:$AU$1999,11,FALSE))</f>
        <v/>
      </c>
      <c r="CF59" s="662" t="str">
        <f ca="1">IF($BX59="","",IF(ISERROR(BY59),0,VLOOKUP(BX59,Invoer!$F$15:$AU$1999,15,FALSE)))</f>
        <v/>
      </c>
      <c r="CG59" s="599" t="str">
        <f ca="1">IF($BX59="","",VLOOKUP(BX59,Invoer!$F$15:$AU$1999,19,FALSE))</f>
        <v/>
      </c>
      <c r="CH59" s="662" t="str">
        <f ca="1">IF($BX59="","",IF(ISERROR(BY59),0,VLOOKUP(BX59,Invoer!$F$15:$AU$1999,24,FALSE)))</f>
        <v/>
      </c>
      <c r="CI59" s="662" t="str">
        <f ca="1">IF($BX59="","",IF(ISERROR(BY59),0,VLOOKUP(BX59,Invoer!$F$15:$AU$1999,17,FALSE)))</f>
        <v/>
      </c>
      <c r="CJ59" s="680" t="str">
        <f t="shared" ca="1" si="34"/>
        <v/>
      </c>
      <c r="CK59" s="662" t="str">
        <f t="shared" ca="1" si="10"/>
        <v/>
      </c>
      <c r="CM59" s="56" t="str">
        <f t="shared" ca="1" si="41"/>
        <v/>
      </c>
      <c r="CQ59" s="411" t="e">
        <f ca="1">Invoer!EG64</f>
        <v>#N/A</v>
      </c>
      <c r="CR59" s="599" t="str">
        <f t="shared" ca="1" si="11"/>
        <v/>
      </c>
      <c r="CS59" s="673" t="str">
        <f ca="1">IF($CR59="","",VLOOKUP(CR59,Invoer!$F$15:$AU$1500,2,FALSE))</f>
        <v/>
      </c>
      <c r="CT59" s="599" t="str">
        <f t="shared" ca="1" si="12"/>
        <v/>
      </c>
      <c r="CU59" s="599" t="str">
        <f ca="1">IF($CR59="","",VLOOKUP(CR59,Invoer!$F$15:$AU$1500,3,FALSE))</f>
        <v/>
      </c>
      <c r="CV59" s="599" t="str">
        <f ca="1">IF($CR59="","",IF(CU59&lt;&gt;"Liq","",VLOOKUP(CR59,Invoer!$F$15:$AU$1500,4,FALSE)))</f>
        <v/>
      </c>
      <c r="CW59" s="599" t="str">
        <f ca="1">IF($CR59="","",VLOOKUP(CR59,Invoer!$F$15:$AU$1500,5,FALSE))</f>
        <v/>
      </c>
      <c r="CX59" s="599" t="str">
        <f ca="1">IF($CR59="","",VLOOKUP(CR59,Invoer!$F$15:$AU$1500,6,FALSE))</f>
        <v/>
      </c>
      <c r="CY59" s="599" t="str">
        <f ca="1">IF($CR59="","",VLOOKUP(CR59,Invoer!$F$15:$AU$1500,9,FALSE))</f>
        <v/>
      </c>
      <c r="CZ59" s="599" t="str">
        <f ca="1">IF($CR59="","",VLOOKUP(CR59,Invoer!$F$15:$AU$1500,10,FALSE))</f>
        <v/>
      </c>
      <c r="DA59" s="599" t="str">
        <f ca="1">IF($CR59="","",VLOOKUP(CR59,Invoer!$F$15:$AU$1500,11,FALSE))</f>
        <v/>
      </c>
      <c r="DB59" s="599" t="str">
        <f ca="1">IF($CR59="","",VLOOKUP(CR59,Invoer!$F$15:$BB$1500,14,FALSE))</f>
        <v/>
      </c>
      <c r="DC59" s="662" t="str">
        <f ca="1">IF($CR59="","",VLOOKUP(CR59,Invoer!$F$15:$AU$1500,15,FALSE))</f>
        <v/>
      </c>
      <c r="DD59" s="599" t="str">
        <f ca="1">IF($CR59="","",VLOOKUP(CR59,Invoer!$F$15:$AU$1500,19,FALSE))</f>
        <v/>
      </c>
      <c r="DE59" s="662" t="str">
        <f ca="1">IF($CR59="","",VLOOKUP(CR59,Invoer!$F$15:$AU$1500,20,FALSE))</f>
        <v/>
      </c>
      <c r="DF59" s="662" t="str">
        <f ca="1">IF($CR59="","",VLOOKUP(CR59,Invoer!$F$15:$AU$1500,23,FALSE))</f>
        <v/>
      </c>
      <c r="DG59" s="662" t="str">
        <f ca="1">IF($CR59="","",VLOOKUP(CR59,Invoer!$F$15:$AU$1500,17,FALSE))</f>
        <v/>
      </c>
      <c r="DH59" s="681" t="str">
        <f t="shared" ca="1" si="13"/>
        <v/>
      </c>
      <c r="DI59" s="662" t="str">
        <f t="shared" ca="1" si="42"/>
        <v/>
      </c>
      <c r="DJ59" s="190"/>
      <c r="DK59" s="411" t="str">
        <f t="shared" ca="1" si="14"/>
        <v/>
      </c>
      <c r="DO59" s="61" t="e">
        <f ca="1">IF($DN$4&lt;3,Invoer!EB64,Invoer!EA64)</f>
        <v>#N/A</v>
      </c>
      <c r="DP59" s="599" t="str">
        <f t="shared" ca="1" si="15"/>
        <v/>
      </c>
      <c r="DQ59" s="673" t="str">
        <f ca="1">IF($DP59="","",VLOOKUP(DP59,Invoer!$F$15:$AU$1999,2,FALSE))</f>
        <v/>
      </c>
      <c r="DR59" s="599" t="str">
        <f t="shared" ca="1" si="16"/>
        <v/>
      </c>
      <c r="DS59" s="599" t="str">
        <f ca="1">IF($DP59="","",VLOOKUP(DP59,Invoer!$F$15:$AU$1999,3,FALSE))</f>
        <v/>
      </c>
      <c r="DT59" s="599" t="str">
        <f ca="1">IF($DP59="","",IF(DS59&lt;&gt;"Liq","",VLOOKUP(DP59,Invoer!$F$15:$AU$1999,4,FALSE)))</f>
        <v/>
      </c>
      <c r="DU59" s="599" t="str">
        <f ca="1">IF($DP59="","",VLOOKUP(DP59,Invoer!$F$15:$AU$1999,5,FALSE))</f>
        <v/>
      </c>
      <c r="DV59" s="599" t="str">
        <f ca="1">IF($DP59="","",VLOOKUP(DP59,Invoer!$F$15:$AU$1999,6,FALSE))</f>
        <v/>
      </c>
      <c r="DW59" s="599" t="str">
        <f ca="1">IF($DP59="","",VLOOKUP(DP59,Invoer!$F$15:$AU$1999,9,FALSE))</f>
        <v/>
      </c>
      <c r="DX59" s="599" t="str">
        <f ca="1">IF($DP59="","",VLOOKUP(DP59,Invoer!$F$15:$AU$1999,10,FALSE))</f>
        <v/>
      </c>
      <c r="DY59" s="595" t="str">
        <f ca="1">IF($DP59="","",VLOOKUP(DP59,Invoer!$F$15:$AU$1999,11,FALSE))</f>
        <v/>
      </c>
      <c r="DZ59" s="662" t="str">
        <f ca="1">IF($DP59="","",IF($DN$4&gt;2,"",VLOOKUP(DP59,Invoer!CQ:CS,3,FALSE)))</f>
        <v/>
      </c>
      <c r="EA59" s="541" t="str">
        <f ca="1">IF($DP59="","",IF(ISERROR(DQ59),0,IF($DN$4&lt;3,"",VLOOKUP(DP59,Invoer!$F$15:$AU$1999,15,FALSE))))</f>
        <v/>
      </c>
      <c r="EB59" s="595" t="str">
        <f ca="1">IF($DP59="","",IF($DN$4&lt;3,"",VLOOKUP(DP59,Invoer!$F$15:$AU$1999,19,FALSE)))</f>
        <v/>
      </c>
      <c r="EC59" s="541" t="str">
        <f ca="1">IF($DP59="","",IF(ISERROR(DQ59),0,IF($DN$4&lt;3,"",VLOOKUP(DP59,Invoer!$F$15:$AU$1999,24,FALSE))))</f>
        <v/>
      </c>
      <c r="ED59" s="541" t="str">
        <f ca="1">IF($DP59="","",IF(ISERROR(DQ59),0,IF($DN$4&lt;3,"",VLOOKUP(DP59,Invoer!$F$15:$AU$1999,17,FALSE))))</f>
        <v/>
      </c>
      <c r="EH59" s="89" t="e">
        <f ca="1">Invoer!CP64</f>
        <v>#N/A</v>
      </c>
      <c r="EI59" s="599" t="str">
        <f t="shared" ca="1" si="17"/>
        <v/>
      </c>
      <c r="EJ59" s="673" t="str">
        <f ca="1">IF(EI59="","",VLOOKUP(EI59,Invoer!$F$15:$AU$1999,2,FALSE))</f>
        <v/>
      </c>
      <c r="EK59" s="599" t="str">
        <f t="shared" ca="1" si="18"/>
        <v/>
      </c>
      <c r="EL59" s="599" t="str">
        <f ca="1">IF($EI59="","",VLOOKUP(EI59,Invoer!$F$15:$AU$1999,3,FALSE))</f>
        <v/>
      </c>
      <c r="EM59" s="599" t="str">
        <f ca="1">IF($EI59="","",IF(EL59&lt;&gt;"Liq","",VLOOKUP(EI59,Invoer!$F$15:$AU$1999,4,FALSE)))</f>
        <v/>
      </c>
      <c r="EN59" s="599" t="str">
        <f ca="1">IF($EI59="","",VLOOKUP(EI59,Invoer!$F$15:$AU$1999,6,FALSE))</f>
        <v/>
      </c>
      <c r="EO59" s="599" t="str">
        <f ca="1">IF(EI59="","",VLOOKUP(EI59,Invoer!$F$15:$AU$1999,9,FALSE))</f>
        <v/>
      </c>
      <c r="EP59" s="599" t="str">
        <f ca="1">IF(EI59="","",VLOOKUP(EI59,Invoer!$F$15:$AU$1999,10,FALSE))</f>
        <v/>
      </c>
      <c r="EQ59" s="599" t="str">
        <f ca="1">IF(EI59="","",VLOOKUP(EI59,Invoer!$F$15:$AU$1999,11,FALSE))</f>
        <v/>
      </c>
      <c r="ER59" s="662" t="str">
        <f ca="1">IF(EI59="","",VLOOKUP(EI59,Invoer!CQ:CS,3,FALSE))</f>
        <v/>
      </c>
      <c r="ES59" s="662" t="str">
        <f t="shared" ca="1" si="19"/>
        <v/>
      </c>
      <c r="ET59" s="513" t="str">
        <f t="shared" ca="1" si="20"/>
        <v/>
      </c>
      <c r="EU59" s="112" t="str">
        <f t="shared" ca="1" si="21"/>
        <v/>
      </c>
      <c r="EV59" s="83" t="s">
        <v>160</v>
      </c>
      <c r="EW59" s="682" t="str">
        <f t="shared" ca="1" si="22"/>
        <v/>
      </c>
      <c r="EX59" s="662" t="str">
        <f t="shared" ca="1" si="23"/>
        <v/>
      </c>
      <c r="EY59"/>
      <c r="EZ59" s="56" t="e">
        <f t="shared" ca="1" si="35"/>
        <v>#VALUE!</v>
      </c>
      <c r="FA59" s="56" t="e">
        <f t="shared" ca="1" si="36"/>
        <v>#VALUE!</v>
      </c>
      <c r="FE59"/>
      <c r="FI59"/>
      <c r="FJ59"/>
    </row>
    <row r="60" spans="1:166" ht="12" customHeight="1" x14ac:dyDescent="0.2">
      <c r="A60"/>
      <c r="B60"/>
      <c r="C60"/>
      <c r="E60"/>
      <c r="F60" s="125"/>
      <c r="G60" s="89" t="e">
        <f ca="1">Invoer!DU65</f>
        <v>#N/A</v>
      </c>
      <c r="H60" s="599" t="str">
        <f t="shared" ca="1" si="43"/>
        <v/>
      </c>
      <c r="I60" s="673" t="str">
        <f ca="1">IF($H60="","",VLOOKUP(H60,Invoer!$F$15:$AU$1500,2,FALSE))</f>
        <v/>
      </c>
      <c r="J60" s="599" t="str">
        <f t="shared" ca="1" si="25"/>
        <v/>
      </c>
      <c r="K60" s="599" t="str">
        <f ca="1">IF($H60="","",VLOOKUP(H60,Invoer!$F$15:$AU$1500,3,FALSE))</f>
        <v/>
      </c>
      <c r="L60" s="599" t="str">
        <f ca="1">IF($H60="","",IF(K60&lt;&gt;"Liq","",VLOOKUP(H60,Invoer!$F$15:$AU$1500,4,FALSE)))</f>
        <v/>
      </c>
      <c r="M60" s="599" t="str">
        <f ca="1">IF($H60="","",VLOOKUP(H60,Invoer!$F$15:$AU$1500,5,FALSE))</f>
        <v/>
      </c>
      <c r="N60" s="599" t="str">
        <f ca="1">IF($H60="","",VLOOKUP(H60,Invoer!$F$15:$AU$1500,6,FALSE))</f>
        <v/>
      </c>
      <c r="O60" s="599" t="str">
        <f ca="1">IF($H60="","",VLOOKUP(H60,Invoer!$F$15:$AU$1500,9,FALSE))</f>
        <v/>
      </c>
      <c r="P60" s="599" t="str">
        <f ca="1">IF($H60="","",VLOOKUP(H60,Invoer!$F$15:$AU$1500,10,FALSE))</f>
        <v/>
      </c>
      <c r="Q60" s="599" t="str">
        <f ca="1">IF($H60="","",VLOOKUP(H60,Invoer!$F$15:$BB$1500,14,FALSE))</f>
        <v/>
      </c>
      <c r="R60" s="662" t="str">
        <f ca="1">IF($H60="","",IF(J60&gt;$K$8,"",VLOOKUP(H60,Invoer!$F$15:$AU$1500,15,FALSE)))</f>
        <v/>
      </c>
      <c r="S60" s="599" t="str">
        <f ca="1">IF($H60="","",VLOOKUP(H60,Invoer!$F$15:$AU$1500,19,FALSE))</f>
        <v/>
      </c>
      <c r="T60" s="662" t="str">
        <f ca="1">IF($H60="","",IF(J60&gt;$K$8,"",VLOOKUP(H60,Invoer!$F$15:$AU$1500,20,FALSE)))</f>
        <v/>
      </c>
      <c r="U60" s="662" t="str">
        <f ca="1">IF($H60="","",IF(J60&gt;$K$8,"",VLOOKUP(H60,Invoer!$F$15:$AU$1500,23,FALSE)))</f>
        <v/>
      </c>
      <c r="V60" s="662" t="str">
        <f ca="1">IF($H60="","",IF(J60&gt;$K$8,"",VLOOKUP(H60,Invoer!$F$15:$AU$1500,17,FALSE)))</f>
        <v/>
      </c>
      <c r="AC60" s="435" t="str">
        <f>IF($AC$7&lt;3,Invoer!DR65,IF($AC$7=3,Invoer!BT65,"x"))</f>
        <v>x</v>
      </c>
      <c r="AD60" s="599" t="str">
        <f t="shared" si="27"/>
        <v/>
      </c>
      <c r="AE60" s="673" t="str">
        <f>IF($AD60="","",VLOOKUP(AD60,Invoer!$F$15:$AU$1999,2,FALSE))</f>
        <v/>
      </c>
      <c r="AF60" s="599" t="str">
        <f t="shared" si="28"/>
        <v/>
      </c>
      <c r="AG60" s="599" t="str">
        <f>IF($AD60="","",VLOOKUP(AD60,Invoer!$F$15:$AU$1999,3,FALSE))</f>
        <v/>
      </c>
      <c r="AH60" s="599" t="str">
        <f>IF($AD60="","",IF(AG60&lt;&gt;"Liq","",VLOOKUP(AD60,Invoer!$F$15:$AU$1999,4,FALSE)))</f>
        <v/>
      </c>
      <c r="AI60" s="677" t="str">
        <f>IF($AD60="","",VLOOKUP(AD60,Invoer!$F$15:$AU$1999,5,FALSE))</f>
        <v/>
      </c>
      <c r="AJ60" s="599" t="str">
        <f>IF($AD60="","",VLOOKUP(AD60,Invoer!$F$15:$AU$1999,6,FALSE))</f>
        <v/>
      </c>
      <c r="AK60" s="599" t="str">
        <f>IF($AD60="","",VLOOKUP(AD60,Invoer!$F$15:$AU$1999,9,FALSE))</f>
        <v/>
      </c>
      <c r="AL60" s="599" t="str">
        <f>IF($AD60="","",VLOOKUP(AD60,Invoer!$F$15:$AU$1999,10,FALSE))</f>
        <v/>
      </c>
      <c r="AM60" s="599" t="str">
        <f>IF($AD60="","",VLOOKUP(AD60,Invoer!$F$15:$BB$1999,14,FALSE))</f>
        <v/>
      </c>
      <c r="AN60" s="599" t="str">
        <f>IF($AD60="","",VLOOKUP(AD60,Invoer!$F$15:$AU$1999,11,FALSE))</f>
        <v/>
      </c>
      <c r="AO60" s="662" t="str">
        <f>IF($AD60="","",VLOOKUP(AD60,Invoer!$F$15:$AU$1999,15,FALSE))</f>
        <v/>
      </c>
      <c r="AP60" s="599" t="str">
        <f>IF($AD60="","",VLOOKUP(AD60,Invoer!$F$15:$AU$1999,19,FALSE))</f>
        <v/>
      </c>
      <c r="AQ60" s="662" t="str">
        <f>IF($AD60="","",VLOOKUP(AD60,Invoer!$F$15:$AU$1999,24,FALSE))</f>
        <v/>
      </c>
      <c r="AR60" s="662" t="str">
        <f>IF($AD60="","",VLOOKUP(AD60,Invoer!$F$15:$AU$1999,17,FALSE))</f>
        <v/>
      </c>
      <c r="AS60" s="678" t="str">
        <f t="shared" si="38"/>
        <v/>
      </c>
      <c r="AT60" s="676" t="str">
        <f t="shared" si="5"/>
        <v/>
      </c>
      <c r="AU60" s="77" t="e">
        <f t="shared" si="6"/>
        <v>#VALUE!</v>
      </c>
      <c r="AW60" s="57"/>
      <c r="AX60" s="57"/>
      <c r="BA60" s="83" t="e">
        <f ca="1">Invoer!DW65</f>
        <v>#N/A</v>
      </c>
      <c r="BB60" s="599" t="str">
        <f t="shared" ca="1" si="29"/>
        <v/>
      </c>
      <c r="BC60" s="673" t="str">
        <f ca="1">IF($BB60="","",VLOOKUP(BB60,Invoer!$F$15:$AU$1999,2,FALSE))</f>
        <v/>
      </c>
      <c r="BD60" s="599" t="str">
        <f t="shared" ca="1" si="30"/>
        <v/>
      </c>
      <c r="BE60" s="599" t="str">
        <f ca="1">IF($BB60="","",VLOOKUP(BB60,Invoer!$F$15:$AU$1999,5,FALSE))</f>
        <v/>
      </c>
      <c r="BF60" s="599" t="str">
        <f ca="1">IF($BB60="","",VLOOKUP(BB60,Invoer!$F$15:$AU$1999,6,FALSE))</f>
        <v/>
      </c>
      <c r="BG60" s="599" t="str">
        <f ca="1">IF($BB60="","",VLOOKUP(BB60,Invoer!$F$15:$AU$1999,9,FALSE))</f>
        <v/>
      </c>
      <c r="BH60" s="599" t="str">
        <f ca="1">IF($BB60="","",VLOOKUP(BB60,Invoer!$F$15:$AU$1999,10,FALSE))</f>
        <v/>
      </c>
      <c r="BI60" s="599" t="str">
        <f ca="1">IF($BB60="","",VLOOKUP(BB60,Invoer!$F$15:$BB$1999,14,FALSE))</f>
        <v/>
      </c>
      <c r="BJ60" s="599" t="str">
        <f ca="1">IF($BB60="","",VLOOKUP(BB60,Invoer!$F$15:$AU$1999,11,FALSE))</f>
        <v/>
      </c>
      <c r="BK60" s="662" t="str">
        <f t="shared" ca="1" si="31"/>
        <v/>
      </c>
      <c r="BL60" s="662" t="str">
        <f t="shared" ca="1" si="32"/>
        <v/>
      </c>
      <c r="BM60" s="679" t="str">
        <f t="shared" ca="1" si="33"/>
        <v/>
      </c>
      <c r="BN60" s="662" t="str">
        <f t="shared" ca="1" si="7"/>
        <v/>
      </c>
      <c r="BO60" s="662" t="str">
        <f ca="1">IF($BB60="","",VLOOKUP(BB60,Invoer!$F$15:$AU$1999,15,FALSE))</f>
        <v/>
      </c>
      <c r="BP60" s="662" t="str">
        <f ca="1">IF($BB60="","",VLOOKUP(BB60,Invoer!$F$15:$AU$1999,24,FALSE))</f>
        <v/>
      </c>
      <c r="BQ60" s="662" t="str">
        <f ca="1">IF($BB60="","",VLOOKUP(BB60,Invoer!$F$15:$AU$1999,17,FALSE))</f>
        <v/>
      </c>
      <c r="BS60" s="73" t="e">
        <f t="shared" ca="1" si="39"/>
        <v>#VALUE!</v>
      </c>
      <c r="BT60" s="57" t="str">
        <f t="shared" ca="1" si="40"/>
        <v/>
      </c>
      <c r="BW60" s="61" t="e">
        <f ca="1">Invoer!DZ65</f>
        <v>#N/A</v>
      </c>
      <c r="BX60" s="599" t="str">
        <f t="shared" ca="1" si="8"/>
        <v/>
      </c>
      <c r="BY60" s="673" t="str">
        <f ca="1">IF($BX60="","",VLOOKUP(BX60,Invoer!$F$15:$AU$1999,2,FALSE))</f>
        <v/>
      </c>
      <c r="BZ60" s="599" t="str">
        <f t="shared" ca="1" si="9"/>
        <v/>
      </c>
      <c r="CA60" s="599" t="str">
        <f ca="1">IF($BX60="","",VLOOKUP(BX60,Invoer!$F$15:$AU$1999,5,FALSE))</f>
        <v/>
      </c>
      <c r="CB60" s="599" t="str">
        <f ca="1">IF($BX60="","",VLOOKUP(BX60,Invoer!$F$15:$AU$1999,6,FALSE))</f>
        <v/>
      </c>
      <c r="CC60" s="599" t="str">
        <f ca="1">IF($BX60="","",VLOOKUP(BX60,Invoer!$F$15:$AU$1999,9,FALSE))</f>
        <v/>
      </c>
      <c r="CD60" s="599" t="str">
        <f ca="1">IF($BX60="","",VLOOKUP(BX60,Invoer!$F$15:$AU$1999,10,FALSE))</f>
        <v/>
      </c>
      <c r="CE60" s="599" t="str">
        <f ca="1">IF($BX60="","",VLOOKUP(BX60,Invoer!$F$15:$AU$1999,11,FALSE))</f>
        <v/>
      </c>
      <c r="CF60" s="662" t="str">
        <f ca="1">IF($BX60="","",IF(ISERROR(BY60),0,VLOOKUP(BX60,Invoer!$F$15:$AU$1999,15,FALSE)))</f>
        <v/>
      </c>
      <c r="CG60" s="599" t="str">
        <f ca="1">IF($BX60="","",VLOOKUP(BX60,Invoer!$F$15:$AU$1999,19,FALSE))</f>
        <v/>
      </c>
      <c r="CH60" s="662" t="str">
        <f ca="1">IF($BX60="","",IF(ISERROR(BY60),0,VLOOKUP(BX60,Invoer!$F$15:$AU$1999,24,FALSE)))</f>
        <v/>
      </c>
      <c r="CI60" s="662" t="str">
        <f ca="1">IF($BX60="","",IF(ISERROR(BY60),0,VLOOKUP(BX60,Invoer!$F$15:$AU$1999,17,FALSE)))</f>
        <v/>
      </c>
      <c r="CJ60" s="680" t="str">
        <f t="shared" ca="1" si="34"/>
        <v/>
      </c>
      <c r="CK60" s="662" t="str">
        <f t="shared" ca="1" si="10"/>
        <v/>
      </c>
      <c r="CM60" s="56" t="str">
        <f t="shared" ca="1" si="41"/>
        <v/>
      </c>
      <c r="CQ60" s="411" t="e">
        <f ca="1">Invoer!EG65</f>
        <v>#N/A</v>
      </c>
      <c r="CR60" s="599" t="str">
        <f t="shared" ca="1" si="11"/>
        <v/>
      </c>
      <c r="CS60" s="673" t="str">
        <f ca="1">IF($CR60="","",VLOOKUP(CR60,Invoer!$F$15:$AU$1500,2,FALSE))</f>
        <v/>
      </c>
      <c r="CT60" s="599" t="str">
        <f t="shared" ca="1" si="12"/>
        <v/>
      </c>
      <c r="CU60" s="599" t="str">
        <f ca="1">IF($CR60="","",VLOOKUP(CR60,Invoer!$F$15:$AU$1500,3,FALSE))</f>
        <v/>
      </c>
      <c r="CV60" s="599" t="str">
        <f ca="1">IF($CR60="","",IF(CU60&lt;&gt;"Liq","",VLOOKUP(CR60,Invoer!$F$15:$AU$1500,4,FALSE)))</f>
        <v/>
      </c>
      <c r="CW60" s="599" t="str">
        <f ca="1">IF($CR60="","",VLOOKUP(CR60,Invoer!$F$15:$AU$1500,5,FALSE))</f>
        <v/>
      </c>
      <c r="CX60" s="599" t="str">
        <f ca="1">IF($CR60="","",VLOOKUP(CR60,Invoer!$F$15:$AU$1500,6,FALSE))</f>
        <v/>
      </c>
      <c r="CY60" s="599" t="str">
        <f ca="1">IF($CR60="","",VLOOKUP(CR60,Invoer!$F$15:$AU$1500,9,FALSE))</f>
        <v/>
      </c>
      <c r="CZ60" s="599" t="str">
        <f ca="1">IF($CR60="","",VLOOKUP(CR60,Invoer!$F$15:$AU$1500,10,FALSE))</f>
        <v/>
      </c>
      <c r="DA60" s="599" t="str">
        <f ca="1">IF($CR60="","",VLOOKUP(CR60,Invoer!$F$15:$AU$1500,11,FALSE))</f>
        <v/>
      </c>
      <c r="DB60" s="599" t="str">
        <f ca="1">IF($CR60="","",VLOOKUP(CR60,Invoer!$F$15:$BB$1500,14,FALSE))</f>
        <v/>
      </c>
      <c r="DC60" s="662" t="str">
        <f ca="1">IF($CR60="","",VLOOKUP(CR60,Invoer!$F$15:$AU$1500,15,FALSE))</f>
        <v/>
      </c>
      <c r="DD60" s="599" t="str">
        <f ca="1">IF($CR60="","",VLOOKUP(CR60,Invoer!$F$15:$AU$1500,19,FALSE))</f>
        <v/>
      </c>
      <c r="DE60" s="662" t="str">
        <f ca="1">IF($CR60="","",VLOOKUP(CR60,Invoer!$F$15:$AU$1500,20,FALSE))</f>
        <v/>
      </c>
      <c r="DF60" s="662" t="str">
        <f ca="1">IF($CR60="","",VLOOKUP(CR60,Invoer!$F$15:$AU$1500,23,FALSE))</f>
        <v/>
      </c>
      <c r="DG60" s="662" t="str">
        <f ca="1">IF($CR60="","",VLOOKUP(CR60,Invoer!$F$15:$AU$1500,17,FALSE))</f>
        <v/>
      </c>
      <c r="DH60" s="681" t="str">
        <f t="shared" ca="1" si="13"/>
        <v/>
      </c>
      <c r="DI60" s="662" t="str">
        <f t="shared" ca="1" si="42"/>
        <v/>
      </c>
      <c r="DJ60" s="190"/>
      <c r="DK60" s="411" t="str">
        <f t="shared" ca="1" si="14"/>
        <v/>
      </c>
      <c r="DO60" s="61" t="e">
        <f ca="1">IF($DN$4&lt;3,Invoer!EB65,Invoer!EA65)</f>
        <v>#N/A</v>
      </c>
      <c r="DP60" s="599" t="str">
        <f t="shared" ca="1" si="15"/>
        <v/>
      </c>
      <c r="DQ60" s="673" t="str">
        <f ca="1">IF($DP60="","",VLOOKUP(DP60,Invoer!$F$15:$AU$1999,2,FALSE))</f>
        <v/>
      </c>
      <c r="DR60" s="599" t="str">
        <f t="shared" ca="1" si="16"/>
        <v/>
      </c>
      <c r="DS60" s="599" t="str">
        <f ca="1">IF($DP60="","",VLOOKUP(DP60,Invoer!$F$15:$AU$1999,3,FALSE))</f>
        <v/>
      </c>
      <c r="DT60" s="599" t="str">
        <f ca="1">IF($DP60="","",IF(DS60&lt;&gt;"Liq","",VLOOKUP(DP60,Invoer!$F$15:$AU$1999,4,FALSE)))</f>
        <v/>
      </c>
      <c r="DU60" s="599" t="str">
        <f ca="1">IF($DP60="","",VLOOKUP(DP60,Invoer!$F$15:$AU$1999,5,FALSE))</f>
        <v/>
      </c>
      <c r="DV60" s="599" t="str">
        <f ca="1">IF($DP60="","",VLOOKUP(DP60,Invoer!$F$15:$AU$1999,6,FALSE))</f>
        <v/>
      </c>
      <c r="DW60" s="599" t="str">
        <f ca="1">IF($DP60="","",VLOOKUP(DP60,Invoer!$F$15:$AU$1999,9,FALSE))</f>
        <v/>
      </c>
      <c r="DX60" s="599" t="str">
        <f ca="1">IF($DP60="","",VLOOKUP(DP60,Invoer!$F$15:$AU$1999,10,FALSE))</f>
        <v/>
      </c>
      <c r="DY60" s="595" t="str">
        <f ca="1">IF($DP60="","",VLOOKUP(DP60,Invoer!$F$15:$AU$1999,11,FALSE))</f>
        <v/>
      </c>
      <c r="DZ60" s="662" t="str">
        <f ca="1">IF($DP60="","",IF($DN$4&gt;2,"",VLOOKUP(DP60,Invoer!CQ:CS,3,FALSE)))</f>
        <v/>
      </c>
      <c r="EA60" s="541" t="str">
        <f ca="1">IF($DP60="","",IF(ISERROR(DQ60),0,IF($DN$4&lt;3,"",VLOOKUP(DP60,Invoer!$F$15:$AU$1999,15,FALSE))))</f>
        <v/>
      </c>
      <c r="EB60" s="595" t="str">
        <f ca="1">IF($DP60="","",IF($DN$4&lt;3,"",VLOOKUP(DP60,Invoer!$F$15:$AU$1999,19,FALSE)))</f>
        <v/>
      </c>
      <c r="EC60" s="541" t="str">
        <f ca="1">IF($DP60="","",IF(ISERROR(DQ60),0,IF($DN$4&lt;3,"",VLOOKUP(DP60,Invoer!$F$15:$AU$1999,24,FALSE))))</f>
        <v/>
      </c>
      <c r="ED60" s="541" t="str">
        <f ca="1">IF($DP60="","",IF(ISERROR(DQ60),0,IF($DN$4&lt;3,"",VLOOKUP(DP60,Invoer!$F$15:$AU$1999,17,FALSE))))</f>
        <v/>
      </c>
      <c r="EH60" s="89" t="e">
        <f ca="1">Invoer!CP65</f>
        <v>#N/A</v>
      </c>
      <c r="EI60" s="599" t="str">
        <f t="shared" ca="1" si="17"/>
        <v/>
      </c>
      <c r="EJ60" s="673" t="str">
        <f ca="1">IF(EI60="","",VLOOKUP(EI60,Invoer!$F$15:$AU$1999,2,FALSE))</f>
        <v/>
      </c>
      <c r="EK60" s="599" t="str">
        <f t="shared" ca="1" si="18"/>
        <v/>
      </c>
      <c r="EL60" s="599" t="str">
        <f ca="1">IF($EI60="","",VLOOKUP(EI60,Invoer!$F$15:$AU$1999,3,FALSE))</f>
        <v/>
      </c>
      <c r="EM60" s="599" t="str">
        <f ca="1">IF($EI60="","",IF(EL60&lt;&gt;"Liq","",VLOOKUP(EI60,Invoer!$F$15:$AU$1999,4,FALSE)))</f>
        <v/>
      </c>
      <c r="EN60" s="599" t="str">
        <f ca="1">IF($EI60="","",VLOOKUP(EI60,Invoer!$F$15:$AU$1999,6,FALSE))</f>
        <v/>
      </c>
      <c r="EO60" s="599" t="str">
        <f ca="1">IF(EI60="","",VLOOKUP(EI60,Invoer!$F$15:$AU$1999,9,FALSE))</f>
        <v/>
      </c>
      <c r="EP60" s="599" t="str">
        <f ca="1">IF(EI60="","",VLOOKUP(EI60,Invoer!$F$15:$AU$1999,10,FALSE))</f>
        <v/>
      </c>
      <c r="EQ60" s="599" t="str">
        <f ca="1">IF(EI60="","",VLOOKUP(EI60,Invoer!$F$15:$AU$1999,11,FALSE))</f>
        <v/>
      </c>
      <c r="ER60" s="662" t="str">
        <f ca="1">IF(EI60="","",VLOOKUP(EI60,Invoer!CQ:CS,3,FALSE))</f>
        <v/>
      </c>
      <c r="ES60" s="662" t="str">
        <f t="shared" ca="1" si="19"/>
        <v/>
      </c>
      <c r="ET60" s="513" t="str">
        <f t="shared" ca="1" si="20"/>
        <v/>
      </c>
      <c r="EU60" s="112" t="str">
        <f t="shared" ca="1" si="21"/>
        <v/>
      </c>
      <c r="EV60" s="83" t="s">
        <v>160</v>
      </c>
      <c r="EW60" s="682" t="str">
        <f t="shared" ca="1" si="22"/>
        <v/>
      </c>
      <c r="EX60" s="662" t="str">
        <f t="shared" ca="1" si="23"/>
        <v/>
      </c>
      <c r="EY60"/>
      <c r="EZ60" s="56" t="e">
        <f t="shared" ca="1" si="35"/>
        <v>#VALUE!</v>
      </c>
      <c r="FA60" s="56" t="e">
        <f t="shared" ca="1" si="36"/>
        <v>#VALUE!</v>
      </c>
      <c r="FE60"/>
      <c r="FI60"/>
      <c r="FJ60"/>
    </row>
    <row r="61" spans="1:166" ht="12" customHeight="1" x14ac:dyDescent="0.2">
      <c r="A61"/>
      <c r="B61"/>
      <c r="C61"/>
      <c r="E61"/>
      <c r="F61" s="125"/>
      <c r="G61" s="89" t="e">
        <f ca="1">Invoer!DU66</f>
        <v>#N/A</v>
      </c>
      <c r="H61" s="599" t="str">
        <f t="shared" ca="1" si="43"/>
        <v/>
      </c>
      <c r="I61" s="673" t="str">
        <f ca="1">IF($H61="","",VLOOKUP(H61,Invoer!$F$15:$AU$1500,2,FALSE))</f>
        <v/>
      </c>
      <c r="J61" s="599" t="str">
        <f t="shared" ca="1" si="25"/>
        <v/>
      </c>
      <c r="K61" s="599" t="str">
        <f ca="1">IF($H61="","",VLOOKUP(H61,Invoer!$F$15:$AU$1500,3,FALSE))</f>
        <v/>
      </c>
      <c r="L61" s="599" t="str">
        <f ca="1">IF($H61="","",IF(K61&lt;&gt;"Liq","",VLOOKUP(H61,Invoer!$F$15:$AU$1500,4,FALSE)))</f>
        <v/>
      </c>
      <c r="M61" s="599" t="str">
        <f ca="1">IF($H61="","",VLOOKUP(H61,Invoer!$F$15:$AU$1500,5,FALSE))</f>
        <v/>
      </c>
      <c r="N61" s="599" t="str">
        <f ca="1">IF($H61="","",VLOOKUP(H61,Invoer!$F$15:$AU$1500,6,FALSE))</f>
        <v/>
      </c>
      <c r="O61" s="599" t="str">
        <f ca="1">IF($H61="","",VLOOKUP(H61,Invoer!$F$15:$AU$1500,9,FALSE))</f>
        <v/>
      </c>
      <c r="P61" s="599" t="str">
        <f ca="1">IF($H61="","",VLOOKUP(H61,Invoer!$F$15:$AU$1500,10,FALSE))</f>
        <v/>
      </c>
      <c r="Q61" s="599" t="str">
        <f ca="1">IF($H61="","",VLOOKUP(H61,Invoer!$F$15:$BB$1500,14,FALSE))</f>
        <v/>
      </c>
      <c r="R61" s="662" t="str">
        <f ca="1">IF($H61="","",IF(J61&gt;$K$8,"",VLOOKUP(H61,Invoer!$F$15:$AU$1500,15,FALSE)))</f>
        <v/>
      </c>
      <c r="S61" s="599" t="str">
        <f ca="1">IF($H61="","",VLOOKUP(H61,Invoer!$F$15:$AU$1500,19,FALSE))</f>
        <v/>
      </c>
      <c r="T61" s="662" t="str">
        <f ca="1">IF($H61="","",IF(J61&gt;$K$8,"",VLOOKUP(H61,Invoer!$F$15:$AU$1500,20,FALSE)))</f>
        <v/>
      </c>
      <c r="U61" s="662" t="str">
        <f ca="1">IF($H61="","",IF(J61&gt;$K$8,"",VLOOKUP(H61,Invoer!$F$15:$AU$1500,23,FALSE)))</f>
        <v/>
      </c>
      <c r="V61" s="662" t="str">
        <f ca="1">IF($H61="","",IF(J61&gt;$K$8,"",VLOOKUP(H61,Invoer!$F$15:$AU$1500,17,FALSE)))</f>
        <v/>
      </c>
      <c r="AC61" s="435" t="str">
        <f>IF($AC$7&lt;3,Invoer!DR66,IF($AC$7=3,Invoer!BT66,"x"))</f>
        <v>x</v>
      </c>
      <c r="AD61" s="599" t="str">
        <f t="shared" si="27"/>
        <v/>
      </c>
      <c r="AE61" s="673" t="str">
        <f>IF($AD61="","",VLOOKUP(AD61,Invoer!$F$15:$AU$1999,2,FALSE))</f>
        <v/>
      </c>
      <c r="AF61" s="599" t="str">
        <f t="shared" si="28"/>
        <v/>
      </c>
      <c r="AG61" s="599" t="str">
        <f>IF($AD61="","",VLOOKUP(AD61,Invoer!$F$15:$AU$1999,3,FALSE))</f>
        <v/>
      </c>
      <c r="AH61" s="599" t="str">
        <f>IF($AD61="","",IF(AG61&lt;&gt;"Liq","",VLOOKUP(AD61,Invoer!$F$15:$AU$1999,4,FALSE)))</f>
        <v/>
      </c>
      <c r="AI61" s="677" t="str">
        <f>IF($AD61="","",VLOOKUP(AD61,Invoer!$F$15:$AU$1999,5,FALSE))</f>
        <v/>
      </c>
      <c r="AJ61" s="599" t="str">
        <f>IF($AD61="","",VLOOKUP(AD61,Invoer!$F$15:$AU$1999,6,FALSE))</f>
        <v/>
      </c>
      <c r="AK61" s="599" t="str">
        <f>IF($AD61="","",VLOOKUP(AD61,Invoer!$F$15:$AU$1999,9,FALSE))</f>
        <v/>
      </c>
      <c r="AL61" s="599" t="str">
        <f>IF($AD61="","",VLOOKUP(AD61,Invoer!$F$15:$AU$1999,10,FALSE))</f>
        <v/>
      </c>
      <c r="AM61" s="599" t="str">
        <f>IF($AD61="","",VLOOKUP(AD61,Invoer!$F$15:$BB$1999,14,FALSE))</f>
        <v/>
      </c>
      <c r="AN61" s="599" t="str">
        <f>IF($AD61="","",VLOOKUP(AD61,Invoer!$F$15:$AU$1999,11,FALSE))</f>
        <v/>
      </c>
      <c r="AO61" s="662" t="str">
        <f>IF($AD61="","",VLOOKUP(AD61,Invoer!$F$15:$AU$1999,15,FALSE))</f>
        <v/>
      </c>
      <c r="AP61" s="599" t="str">
        <f>IF($AD61="","",VLOOKUP(AD61,Invoer!$F$15:$AU$1999,19,FALSE))</f>
        <v/>
      </c>
      <c r="AQ61" s="662" t="str">
        <f>IF($AD61="","",VLOOKUP(AD61,Invoer!$F$15:$AU$1999,24,FALSE))</f>
        <v/>
      </c>
      <c r="AR61" s="662" t="str">
        <f>IF($AD61="","",VLOOKUP(AD61,Invoer!$F$15:$AU$1999,17,FALSE))</f>
        <v/>
      </c>
      <c r="AS61" s="678" t="str">
        <f t="shared" si="38"/>
        <v/>
      </c>
      <c r="AT61" s="676" t="str">
        <f t="shared" si="5"/>
        <v/>
      </c>
      <c r="AU61" s="77" t="e">
        <f t="shared" si="6"/>
        <v>#VALUE!</v>
      </c>
      <c r="AW61" s="57"/>
      <c r="AX61" s="57"/>
      <c r="BA61" s="83" t="e">
        <f ca="1">Invoer!DW66</f>
        <v>#N/A</v>
      </c>
      <c r="BB61" s="599" t="str">
        <f t="shared" ca="1" si="29"/>
        <v/>
      </c>
      <c r="BC61" s="673" t="str">
        <f ca="1">IF($BB61="","",VLOOKUP(BB61,Invoer!$F$15:$AU$1999,2,FALSE))</f>
        <v/>
      </c>
      <c r="BD61" s="599" t="str">
        <f t="shared" ca="1" si="30"/>
        <v/>
      </c>
      <c r="BE61" s="599" t="str">
        <f ca="1">IF($BB61="","",VLOOKUP(BB61,Invoer!$F$15:$AU$1999,5,FALSE))</f>
        <v/>
      </c>
      <c r="BF61" s="599" t="str">
        <f ca="1">IF($BB61="","",VLOOKUP(BB61,Invoer!$F$15:$AU$1999,6,FALSE))</f>
        <v/>
      </c>
      <c r="BG61" s="599" t="str">
        <f ca="1">IF($BB61="","",VLOOKUP(BB61,Invoer!$F$15:$AU$1999,9,FALSE))</f>
        <v/>
      </c>
      <c r="BH61" s="599" t="str">
        <f ca="1">IF($BB61="","",VLOOKUP(BB61,Invoer!$F$15:$AU$1999,10,FALSE))</f>
        <v/>
      </c>
      <c r="BI61" s="599" t="str">
        <f ca="1">IF($BB61="","",VLOOKUP(BB61,Invoer!$F$15:$BB$1999,14,FALSE))</f>
        <v/>
      </c>
      <c r="BJ61" s="599" t="str">
        <f ca="1">IF($BB61="","",VLOOKUP(BB61,Invoer!$F$15:$AU$1999,11,FALSE))</f>
        <v/>
      </c>
      <c r="BK61" s="662" t="str">
        <f t="shared" ca="1" si="31"/>
        <v/>
      </c>
      <c r="BL61" s="662" t="str">
        <f t="shared" ca="1" si="32"/>
        <v/>
      </c>
      <c r="BM61" s="679" t="str">
        <f t="shared" ca="1" si="33"/>
        <v/>
      </c>
      <c r="BN61" s="662" t="str">
        <f t="shared" ca="1" si="7"/>
        <v/>
      </c>
      <c r="BO61" s="662" t="str">
        <f ca="1">IF($BB61="","",VLOOKUP(BB61,Invoer!$F$15:$AU$1999,15,FALSE))</f>
        <v/>
      </c>
      <c r="BP61" s="662" t="str">
        <f ca="1">IF($BB61="","",VLOOKUP(BB61,Invoer!$F$15:$AU$1999,24,FALSE))</f>
        <v/>
      </c>
      <c r="BQ61" s="662" t="str">
        <f ca="1">IF($BB61="","",VLOOKUP(BB61,Invoer!$F$15:$AU$1999,17,FALSE))</f>
        <v/>
      </c>
      <c r="BS61" s="73" t="e">
        <f t="shared" ca="1" si="39"/>
        <v>#VALUE!</v>
      </c>
      <c r="BT61" s="57" t="str">
        <f t="shared" ca="1" si="40"/>
        <v/>
      </c>
      <c r="BW61" s="61" t="e">
        <f ca="1">Invoer!DZ66</f>
        <v>#N/A</v>
      </c>
      <c r="BX61" s="599" t="str">
        <f t="shared" ca="1" si="8"/>
        <v/>
      </c>
      <c r="BY61" s="673" t="str">
        <f ca="1">IF($BX61="","",VLOOKUP(BX61,Invoer!$F$15:$AU$1999,2,FALSE))</f>
        <v/>
      </c>
      <c r="BZ61" s="599" t="str">
        <f t="shared" ca="1" si="9"/>
        <v/>
      </c>
      <c r="CA61" s="599" t="str">
        <f ca="1">IF($BX61="","",VLOOKUP(BX61,Invoer!$F$15:$AU$1999,5,FALSE))</f>
        <v/>
      </c>
      <c r="CB61" s="599" t="str">
        <f ca="1">IF($BX61="","",VLOOKUP(BX61,Invoer!$F$15:$AU$1999,6,FALSE))</f>
        <v/>
      </c>
      <c r="CC61" s="599" t="str">
        <f ca="1">IF($BX61="","",VLOOKUP(BX61,Invoer!$F$15:$AU$1999,9,FALSE))</f>
        <v/>
      </c>
      <c r="CD61" s="599" t="str">
        <f ca="1">IF($BX61="","",VLOOKUP(BX61,Invoer!$F$15:$AU$1999,10,FALSE))</f>
        <v/>
      </c>
      <c r="CE61" s="599" t="str">
        <f ca="1">IF($BX61="","",VLOOKUP(BX61,Invoer!$F$15:$AU$1999,11,FALSE))</f>
        <v/>
      </c>
      <c r="CF61" s="662" t="str">
        <f ca="1">IF($BX61="","",IF(ISERROR(BY61),0,VLOOKUP(BX61,Invoer!$F$15:$AU$1999,15,FALSE)))</f>
        <v/>
      </c>
      <c r="CG61" s="599" t="str">
        <f ca="1">IF($BX61="","",VLOOKUP(BX61,Invoer!$F$15:$AU$1999,19,FALSE))</f>
        <v/>
      </c>
      <c r="CH61" s="662" t="str">
        <f ca="1">IF($BX61="","",IF(ISERROR(BY61),0,VLOOKUP(BX61,Invoer!$F$15:$AU$1999,24,FALSE)))</f>
        <v/>
      </c>
      <c r="CI61" s="662" t="str">
        <f ca="1">IF($BX61="","",IF(ISERROR(BY61),0,VLOOKUP(BX61,Invoer!$F$15:$AU$1999,17,FALSE)))</f>
        <v/>
      </c>
      <c r="CJ61" s="680" t="str">
        <f t="shared" ca="1" si="34"/>
        <v/>
      </c>
      <c r="CK61" s="662" t="str">
        <f t="shared" ca="1" si="10"/>
        <v/>
      </c>
      <c r="CM61" s="56" t="str">
        <f t="shared" ca="1" si="41"/>
        <v/>
      </c>
      <c r="CQ61" s="411" t="e">
        <f ca="1">Invoer!EG66</f>
        <v>#N/A</v>
      </c>
      <c r="CR61" s="599" t="str">
        <f t="shared" ca="1" si="11"/>
        <v/>
      </c>
      <c r="CS61" s="673" t="str">
        <f ca="1">IF($CR61="","",VLOOKUP(CR61,Invoer!$F$15:$AU$1500,2,FALSE))</f>
        <v/>
      </c>
      <c r="CT61" s="599" t="str">
        <f t="shared" ca="1" si="12"/>
        <v/>
      </c>
      <c r="CU61" s="599" t="str">
        <f ca="1">IF($CR61="","",VLOOKUP(CR61,Invoer!$F$15:$AU$1500,3,FALSE))</f>
        <v/>
      </c>
      <c r="CV61" s="599" t="str">
        <f ca="1">IF($CR61="","",IF(CU61&lt;&gt;"Liq","",VLOOKUP(CR61,Invoer!$F$15:$AU$1500,4,FALSE)))</f>
        <v/>
      </c>
      <c r="CW61" s="599" t="str">
        <f ca="1">IF($CR61="","",VLOOKUP(CR61,Invoer!$F$15:$AU$1500,5,FALSE))</f>
        <v/>
      </c>
      <c r="CX61" s="599" t="str">
        <f ca="1">IF($CR61="","",VLOOKUP(CR61,Invoer!$F$15:$AU$1500,6,FALSE))</f>
        <v/>
      </c>
      <c r="CY61" s="599" t="str">
        <f ca="1">IF($CR61="","",VLOOKUP(CR61,Invoer!$F$15:$AU$1500,9,FALSE))</f>
        <v/>
      </c>
      <c r="CZ61" s="599" t="str">
        <f ca="1">IF($CR61="","",VLOOKUP(CR61,Invoer!$F$15:$AU$1500,10,FALSE))</f>
        <v/>
      </c>
      <c r="DA61" s="599" t="str">
        <f ca="1">IF($CR61="","",VLOOKUP(CR61,Invoer!$F$15:$AU$1500,11,FALSE))</f>
        <v/>
      </c>
      <c r="DB61" s="599" t="str">
        <f ca="1">IF($CR61="","",VLOOKUP(CR61,Invoer!$F$15:$BB$1500,14,FALSE))</f>
        <v/>
      </c>
      <c r="DC61" s="662" t="str">
        <f ca="1">IF($CR61="","",VLOOKUP(CR61,Invoer!$F$15:$AU$1500,15,FALSE))</f>
        <v/>
      </c>
      <c r="DD61" s="599" t="str">
        <f ca="1">IF($CR61="","",VLOOKUP(CR61,Invoer!$F$15:$AU$1500,19,FALSE))</f>
        <v/>
      </c>
      <c r="DE61" s="662" t="str">
        <f ca="1">IF($CR61="","",VLOOKUP(CR61,Invoer!$F$15:$AU$1500,20,FALSE))</f>
        <v/>
      </c>
      <c r="DF61" s="662" t="str">
        <f ca="1">IF($CR61="","",VLOOKUP(CR61,Invoer!$F$15:$AU$1500,23,FALSE))</f>
        <v/>
      </c>
      <c r="DG61" s="662" t="str">
        <f ca="1">IF($CR61="","",VLOOKUP(CR61,Invoer!$F$15:$AU$1500,17,FALSE))</f>
        <v/>
      </c>
      <c r="DH61" s="681" t="str">
        <f t="shared" ca="1" si="13"/>
        <v/>
      </c>
      <c r="DI61" s="662" t="str">
        <f t="shared" ca="1" si="42"/>
        <v/>
      </c>
      <c r="DJ61" s="190"/>
      <c r="DK61" s="411" t="str">
        <f t="shared" ca="1" si="14"/>
        <v/>
      </c>
      <c r="DO61" s="61" t="e">
        <f ca="1">IF($DN$4&lt;3,Invoer!EB66,Invoer!EA66)</f>
        <v>#N/A</v>
      </c>
      <c r="DP61" s="599" t="str">
        <f t="shared" ca="1" si="15"/>
        <v/>
      </c>
      <c r="DQ61" s="673" t="str">
        <f ca="1">IF($DP61="","",VLOOKUP(DP61,Invoer!$F$15:$AU$1999,2,FALSE))</f>
        <v/>
      </c>
      <c r="DR61" s="599" t="str">
        <f t="shared" ca="1" si="16"/>
        <v/>
      </c>
      <c r="DS61" s="599" t="str">
        <f ca="1">IF($DP61="","",VLOOKUP(DP61,Invoer!$F$15:$AU$1999,3,FALSE))</f>
        <v/>
      </c>
      <c r="DT61" s="599" t="str">
        <f ca="1">IF($DP61="","",IF(DS61&lt;&gt;"Liq","",VLOOKUP(DP61,Invoer!$F$15:$AU$1999,4,FALSE)))</f>
        <v/>
      </c>
      <c r="DU61" s="599" t="str">
        <f ca="1">IF($DP61="","",VLOOKUP(DP61,Invoer!$F$15:$AU$1999,5,FALSE))</f>
        <v/>
      </c>
      <c r="DV61" s="599" t="str">
        <f ca="1">IF($DP61="","",VLOOKUP(DP61,Invoer!$F$15:$AU$1999,6,FALSE))</f>
        <v/>
      </c>
      <c r="DW61" s="599" t="str">
        <f ca="1">IF($DP61="","",VLOOKUP(DP61,Invoer!$F$15:$AU$1999,9,FALSE))</f>
        <v/>
      </c>
      <c r="DX61" s="599" t="str">
        <f ca="1">IF($DP61="","",VLOOKUP(DP61,Invoer!$F$15:$AU$1999,10,FALSE))</f>
        <v/>
      </c>
      <c r="DY61" s="595" t="str">
        <f ca="1">IF($DP61="","",VLOOKUP(DP61,Invoer!$F$15:$AU$1999,11,FALSE))</f>
        <v/>
      </c>
      <c r="DZ61" s="662" t="str">
        <f ca="1">IF($DP61="","",IF($DN$4&gt;2,"",VLOOKUP(DP61,Invoer!CQ:CS,3,FALSE)))</f>
        <v/>
      </c>
      <c r="EA61" s="541" t="str">
        <f ca="1">IF($DP61="","",IF(ISERROR(DQ61),0,IF($DN$4&lt;3,"",VLOOKUP(DP61,Invoer!$F$15:$AU$1999,15,FALSE))))</f>
        <v/>
      </c>
      <c r="EB61" s="595" t="str">
        <f ca="1">IF($DP61="","",IF($DN$4&lt;3,"",VLOOKUP(DP61,Invoer!$F$15:$AU$1999,19,FALSE)))</f>
        <v/>
      </c>
      <c r="EC61" s="541" t="str">
        <f ca="1">IF($DP61="","",IF(ISERROR(DQ61),0,IF($DN$4&lt;3,"",VLOOKUP(DP61,Invoer!$F$15:$AU$1999,24,FALSE))))</f>
        <v/>
      </c>
      <c r="ED61" s="541" t="str">
        <f ca="1">IF($DP61="","",IF(ISERROR(DQ61),0,IF($DN$4&lt;3,"",VLOOKUP(DP61,Invoer!$F$15:$AU$1999,17,FALSE))))</f>
        <v/>
      </c>
      <c r="EH61" s="89" t="e">
        <f ca="1">Invoer!CP66</f>
        <v>#N/A</v>
      </c>
      <c r="EI61" s="599" t="str">
        <f t="shared" ca="1" si="17"/>
        <v/>
      </c>
      <c r="EJ61" s="673" t="str">
        <f ca="1">IF(EI61="","",VLOOKUP(EI61,Invoer!$F$15:$AU$1999,2,FALSE))</f>
        <v/>
      </c>
      <c r="EK61" s="599" t="str">
        <f t="shared" ca="1" si="18"/>
        <v/>
      </c>
      <c r="EL61" s="599" t="str">
        <f ca="1">IF($EI61="","",VLOOKUP(EI61,Invoer!$F$15:$AU$1999,3,FALSE))</f>
        <v/>
      </c>
      <c r="EM61" s="599" t="str">
        <f ca="1">IF($EI61="","",IF(EL61&lt;&gt;"Liq","",VLOOKUP(EI61,Invoer!$F$15:$AU$1999,4,FALSE)))</f>
        <v/>
      </c>
      <c r="EN61" s="599" t="str">
        <f ca="1">IF($EI61="","",VLOOKUP(EI61,Invoer!$F$15:$AU$1999,6,FALSE))</f>
        <v/>
      </c>
      <c r="EO61" s="599" t="str">
        <f ca="1">IF(EI61="","",VLOOKUP(EI61,Invoer!$F$15:$AU$1999,9,FALSE))</f>
        <v/>
      </c>
      <c r="EP61" s="599" t="str">
        <f ca="1">IF(EI61="","",VLOOKUP(EI61,Invoer!$F$15:$AU$1999,10,FALSE))</f>
        <v/>
      </c>
      <c r="EQ61" s="599" t="str">
        <f ca="1">IF(EI61="","",VLOOKUP(EI61,Invoer!$F$15:$AU$1999,11,FALSE))</f>
        <v/>
      </c>
      <c r="ER61" s="662" t="str">
        <f ca="1">IF(EI61="","",VLOOKUP(EI61,Invoer!CQ:CS,3,FALSE))</f>
        <v/>
      </c>
      <c r="ES61" s="662" t="str">
        <f t="shared" ca="1" si="19"/>
        <v/>
      </c>
      <c r="ET61" s="513" t="str">
        <f t="shared" ca="1" si="20"/>
        <v/>
      </c>
      <c r="EU61" s="112" t="str">
        <f t="shared" ca="1" si="21"/>
        <v/>
      </c>
      <c r="EV61" s="83" t="s">
        <v>160</v>
      </c>
      <c r="EW61" s="682" t="str">
        <f t="shared" ca="1" si="22"/>
        <v/>
      </c>
      <c r="EX61" s="662" t="str">
        <f t="shared" ca="1" si="23"/>
        <v/>
      </c>
      <c r="EY61"/>
      <c r="EZ61" s="56" t="e">
        <f t="shared" ca="1" si="35"/>
        <v>#VALUE!</v>
      </c>
      <c r="FA61" s="56" t="e">
        <f t="shared" ca="1" si="36"/>
        <v>#VALUE!</v>
      </c>
      <c r="FE61"/>
      <c r="FI61"/>
      <c r="FJ61"/>
    </row>
    <row r="62" spans="1:166" ht="12" customHeight="1" x14ac:dyDescent="0.2">
      <c r="A62"/>
      <c r="B62"/>
      <c r="C62"/>
      <c r="E62"/>
      <c r="F62" s="125"/>
      <c r="G62" s="89" t="e">
        <f ca="1">Invoer!DU67</f>
        <v>#N/A</v>
      </c>
      <c r="H62" s="599" t="str">
        <f t="shared" ca="1" si="43"/>
        <v/>
      </c>
      <c r="I62" s="673" t="str">
        <f ca="1">IF($H62="","",VLOOKUP(H62,Invoer!$F$15:$AU$1500,2,FALSE))</f>
        <v/>
      </c>
      <c r="J62" s="599" t="str">
        <f t="shared" ca="1" si="25"/>
        <v/>
      </c>
      <c r="K62" s="599" t="str">
        <f ca="1">IF($H62="","",VLOOKUP(H62,Invoer!$F$15:$AU$1500,3,FALSE))</f>
        <v/>
      </c>
      <c r="L62" s="599" t="str">
        <f ca="1">IF($H62="","",IF(K62&lt;&gt;"Liq","",VLOOKUP(H62,Invoer!$F$15:$AU$1500,4,FALSE)))</f>
        <v/>
      </c>
      <c r="M62" s="599" t="str">
        <f ca="1">IF($H62="","",VLOOKUP(H62,Invoer!$F$15:$AU$1500,5,FALSE))</f>
        <v/>
      </c>
      <c r="N62" s="599" t="str">
        <f ca="1">IF($H62="","",VLOOKUP(H62,Invoer!$F$15:$AU$1500,6,FALSE))</f>
        <v/>
      </c>
      <c r="O62" s="599" t="str">
        <f ca="1">IF($H62="","",VLOOKUP(H62,Invoer!$F$15:$AU$1500,9,FALSE))</f>
        <v/>
      </c>
      <c r="P62" s="599" t="str">
        <f ca="1">IF($H62="","",VLOOKUP(H62,Invoer!$F$15:$AU$1500,10,FALSE))</f>
        <v/>
      </c>
      <c r="Q62" s="599" t="str">
        <f ca="1">IF($H62="","",VLOOKUP(H62,Invoer!$F$15:$BB$1500,14,FALSE))</f>
        <v/>
      </c>
      <c r="R62" s="662" t="str">
        <f ca="1">IF($H62="","",IF(J62&gt;$K$8,"",VLOOKUP(H62,Invoer!$F$15:$AU$1500,15,FALSE)))</f>
        <v/>
      </c>
      <c r="S62" s="599" t="str">
        <f ca="1">IF($H62="","",VLOOKUP(H62,Invoer!$F$15:$AU$1500,19,FALSE))</f>
        <v/>
      </c>
      <c r="T62" s="662" t="str">
        <f ca="1">IF($H62="","",IF(J62&gt;$K$8,"",VLOOKUP(H62,Invoer!$F$15:$AU$1500,20,FALSE)))</f>
        <v/>
      </c>
      <c r="U62" s="662" t="str">
        <f ca="1">IF($H62="","",IF(J62&gt;$K$8,"",VLOOKUP(H62,Invoer!$F$15:$AU$1500,23,FALSE)))</f>
        <v/>
      </c>
      <c r="V62" s="662" t="str">
        <f ca="1">IF($H62="","",IF(J62&gt;$K$8,"",VLOOKUP(H62,Invoer!$F$15:$AU$1500,17,FALSE)))</f>
        <v/>
      </c>
      <c r="AC62" s="435" t="str">
        <f>IF($AC$7&lt;3,Invoer!DR67,IF($AC$7=3,Invoer!BT67,"x"))</f>
        <v>x</v>
      </c>
      <c r="AD62" s="599" t="str">
        <f t="shared" si="27"/>
        <v/>
      </c>
      <c r="AE62" s="673" t="str">
        <f>IF($AD62="","",VLOOKUP(AD62,Invoer!$F$15:$AU$1999,2,FALSE))</f>
        <v/>
      </c>
      <c r="AF62" s="599" t="str">
        <f t="shared" si="28"/>
        <v/>
      </c>
      <c r="AG62" s="599" t="str">
        <f>IF($AD62="","",VLOOKUP(AD62,Invoer!$F$15:$AU$1999,3,FALSE))</f>
        <v/>
      </c>
      <c r="AH62" s="599" t="str">
        <f>IF($AD62="","",IF(AG62&lt;&gt;"Liq","",VLOOKUP(AD62,Invoer!$F$15:$AU$1999,4,FALSE)))</f>
        <v/>
      </c>
      <c r="AI62" s="677" t="str">
        <f>IF($AD62="","",VLOOKUP(AD62,Invoer!$F$15:$AU$1999,5,FALSE))</f>
        <v/>
      </c>
      <c r="AJ62" s="599" t="str">
        <f>IF($AD62="","",VLOOKUP(AD62,Invoer!$F$15:$AU$1999,6,FALSE))</f>
        <v/>
      </c>
      <c r="AK62" s="599" t="str">
        <f>IF($AD62="","",VLOOKUP(AD62,Invoer!$F$15:$AU$1999,9,FALSE))</f>
        <v/>
      </c>
      <c r="AL62" s="599" t="str">
        <f>IF($AD62="","",VLOOKUP(AD62,Invoer!$F$15:$AU$1999,10,FALSE))</f>
        <v/>
      </c>
      <c r="AM62" s="599" t="str">
        <f>IF($AD62="","",VLOOKUP(AD62,Invoer!$F$15:$BB$1999,14,FALSE))</f>
        <v/>
      </c>
      <c r="AN62" s="599" t="str">
        <f>IF($AD62="","",VLOOKUP(AD62,Invoer!$F$15:$AU$1999,11,FALSE))</f>
        <v/>
      </c>
      <c r="AO62" s="662" t="str">
        <f>IF($AD62="","",VLOOKUP(AD62,Invoer!$F$15:$AU$1999,15,FALSE))</f>
        <v/>
      </c>
      <c r="AP62" s="599" t="str">
        <f>IF($AD62="","",VLOOKUP(AD62,Invoer!$F$15:$AU$1999,19,FALSE))</f>
        <v/>
      </c>
      <c r="AQ62" s="662" t="str">
        <f>IF($AD62="","",VLOOKUP(AD62,Invoer!$F$15:$AU$1999,24,FALSE))</f>
        <v/>
      </c>
      <c r="AR62" s="662" t="str">
        <f>IF($AD62="","",VLOOKUP(AD62,Invoer!$F$15:$AU$1999,17,FALSE))</f>
        <v/>
      </c>
      <c r="AS62" s="678" t="str">
        <f t="shared" si="38"/>
        <v/>
      </c>
      <c r="AT62" s="676" t="str">
        <f t="shared" si="5"/>
        <v/>
      </c>
      <c r="AU62" s="77" t="e">
        <f t="shared" si="6"/>
        <v>#VALUE!</v>
      </c>
      <c r="AW62" s="57"/>
      <c r="AX62" s="57"/>
      <c r="BA62" s="83" t="e">
        <f ca="1">Invoer!DW67</f>
        <v>#N/A</v>
      </c>
      <c r="BB62" s="599" t="str">
        <f t="shared" ca="1" si="29"/>
        <v/>
      </c>
      <c r="BC62" s="673" t="str">
        <f ca="1">IF($BB62="","",VLOOKUP(BB62,Invoer!$F$15:$AU$1999,2,FALSE))</f>
        <v/>
      </c>
      <c r="BD62" s="599" t="str">
        <f t="shared" ca="1" si="30"/>
        <v/>
      </c>
      <c r="BE62" s="599" t="str">
        <f ca="1">IF($BB62="","",VLOOKUP(BB62,Invoer!$F$15:$AU$1999,5,FALSE))</f>
        <v/>
      </c>
      <c r="BF62" s="599" t="str">
        <f ca="1">IF($BB62="","",VLOOKUP(BB62,Invoer!$F$15:$AU$1999,6,FALSE))</f>
        <v/>
      </c>
      <c r="BG62" s="599" t="str">
        <f ca="1">IF($BB62="","",VLOOKUP(BB62,Invoer!$F$15:$AU$1999,9,FALSE))</f>
        <v/>
      </c>
      <c r="BH62" s="599" t="str">
        <f ca="1">IF($BB62="","",VLOOKUP(BB62,Invoer!$F$15:$AU$1999,10,FALSE))</f>
        <v/>
      </c>
      <c r="BI62" s="599" t="str">
        <f ca="1">IF($BB62="","",VLOOKUP(BB62,Invoer!$F$15:$BB$1999,14,FALSE))</f>
        <v/>
      </c>
      <c r="BJ62" s="599" t="str">
        <f ca="1">IF($BB62="","",VLOOKUP(BB62,Invoer!$F$15:$AU$1999,11,FALSE))</f>
        <v/>
      </c>
      <c r="BK62" s="662" t="str">
        <f t="shared" ca="1" si="31"/>
        <v/>
      </c>
      <c r="BL62" s="662" t="str">
        <f t="shared" ca="1" si="32"/>
        <v/>
      </c>
      <c r="BM62" s="679" t="str">
        <f t="shared" ca="1" si="33"/>
        <v/>
      </c>
      <c r="BN62" s="662" t="str">
        <f t="shared" ca="1" si="7"/>
        <v/>
      </c>
      <c r="BO62" s="662" t="str">
        <f ca="1">IF($BB62="","",VLOOKUP(BB62,Invoer!$F$15:$AU$1999,15,FALSE))</f>
        <v/>
      </c>
      <c r="BP62" s="662" t="str">
        <f ca="1">IF($BB62="","",VLOOKUP(BB62,Invoer!$F$15:$AU$1999,24,FALSE))</f>
        <v/>
      </c>
      <c r="BQ62" s="662" t="str">
        <f ca="1">IF($BB62="","",VLOOKUP(BB62,Invoer!$F$15:$AU$1999,17,FALSE))</f>
        <v/>
      </c>
      <c r="BS62" s="73" t="e">
        <f t="shared" ca="1" si="39"/>
        <v>#VALUE!</v>
      </c>
      <c r="BT62" s="57" t="str">
        <f t="shared" ca="1" si="40"/>
        <v/>
      </c>
      <c r="BW62" s="61" t="e">
        <f ca="1">Invoer!DZ67</f>
        <v>#N/A</v>
      </c>
      <c r="BX62" s="599" t="str">
        <f t="shared" ca="1" si="8"/>
        <v/>
      </c>
      <c r="BY62" s="673" t="str">
        <f ca="1">IF($BX62="","",VLOOKUP(BX62,Invoer!$F$15:$AU$1999,2,FALSE))</f>
        <v/>
      </c>
      <c r="BZ62" s="599" t="str">
        <f t="shared" ca="1" si="9"/>
        <v/>
      </c>
      <c r="CA62" s="599" t="str">
        <f ca="1">IF($BX62="","",VLOOKUP(BX62,Invoer!$F$15:$AU$1999,5,FALSE))</f>
        <v/>
      </c>
      <c r="CB62" s="599" t="str">
        <f ca="1">IF($BX62="","",VLOOKUP(BX62,Invoer!$F$15:$AU$1999,6,FALSE))</f>
        <v/>
      </c>
      <c r="CC62" s="599" t="str">
        <f ca="1">IF($BX62="","",VLOOKUP(BX62,Invoer!$F$15:$AU$1999,9,FALSE))</f>
        <v/>
      </c>
      <c r="CD62" s="599" t="str">
        <f ca="1">IF($BX62="","",VLOOKUP(BX62,Invoer!$F$15:$AU$1999,10,FALSE))</f>
        <v/>
      </c>
      <c r="CE62" s="599" t="str">
        <f ca="1">IF($BX62="","",VLOOKUP(BX62,Invoer!$F$15:$AU$1999,11,FALSE))</f>
        <v/>
      </c>
      <c r="CF62" s="662" t="str">
        <f ca="1">IF($BX62="","",IF(ISERROR(BY62),0,VLOOKUP(BX62,Invoer!$F$15:$AU$1999,15,FALSE)))</f>
        <v/>
      </c>
      <c r="CG62" s="599" t="str">
        <f ca="1">IF($BX62="","",VLOOKUP(BX62,Invoer!$F$15:$AU$1999,19,FALSE))</f>
        <v/>
      </c>
      <c r="CH62" s="662" t="str">
        <f ca="1">IF($BX62="","",IF(ISERROR(BY62),0,VLOOKUP(BX62,Invoer!$F$15:$AU$1999,24,FALSE)))</f>
        <v/>
      </c>
      <c r="CI62" s="662" t="str">
        <f ca="1">IF($BX62="","",IF(ISERROR(BY62),0,VLOOKUP(BX62,Invoer!$F$15:$AU$1999,17,FALSE)))</f>
        <v/>
      </c>
      <c r="CJ62" s="680" t="str">
        <f t="shared" ca="1" si="34"/>
        <v/>
      </c>
      <c r="CK62" s="662" t="str">
        <f t="shared" ca="1" si="10"/>
        <v/>
      </c>
      <c r="CM62" s="56" t="str">
        <f t="shared" ca="1" si="41"/>
        <v/>
      </c>
      <c r="CQ62" s="411" t="e">
        <f ca="1">Invoer!EG67</f>
        <v>#N/A</v>
      </c>
      <c r="CR62" s="599" t="str">
        <f t="shared" ca="1" si="11"/>
        <v/>
      </c>
      <c r="CS62" s="673" t="str">
        <f ca="1">IF($CR62="","",VLOOKUP(CR62,Invoer!$F$15:$AU$1500,2,FALSE))</f>
        <v/>
      </c>
      <c r="CT62" s="599" t="str">
        <f t="shared" ca="1" si="12"/>
        <v/>
      </c>
      <c r="CU62" s="599" t="str">
        <f ca="1">IF($CR62="","",VLOOKUP(CR62,Invoer!$F$15:$AU$1500,3,FALSE))</f>
        <v/>
      </c>
      <c r="CV62" s="599" t="str">
        <f ca="1">IF($CR62="","",IF(CU62&lt;&gt;"Liq","",VLOOKUP(CR62,Invoer!$F$15:$AU$1500,4,FALSE)))</f>
        <v/>
      </c>
      <c r="CW62" s="599" t="str">
        <f ca="1">IF($CR62="","",VLOOKUP(CR62,Invoer!$F$15:$AU$1500,5,FALSE))</f>
        <v/>
      </c>
      <c r="CX62" s="599" t="str">
        <f ca="1">IF($CR62="","",VLOOKUP(CR62,Invoer!$F$15:$AU$1500,6,FALSE))</f>
        <v/>
      </c>
      <c r="CY62" s="599" t="str">
        <f ca="1">IF($CR62="","",VLOOKUP(CR62,Invoer!$F$15:$AU$1500,9,FALSE))</f>
        <v/>
      </c>
      <c r="CZ62" s="599" t="str">
        <f ca="1">IF($CR62="","",VLOOKUP(CR62,Invoer!$F$15:$AU$1500,10,FALSE))</f>
        <v/>
      </c>
      <c r="DA62" s="599" t="str">
        <f ca="1">IF($CR62="","",VLOOKUP(CR62,Invoer!$F$15:$AU$1500,11,FALSE))</f>
        <v/>
      </c>
      <c r="DB62" s="599" t="str">
        <f ca="1">IF($CR62="","",VLOOKUP(CR62,Invoer!$F$15:$BB$1500,14,FALSE))</f>
        <v/>
      </c>
      <c r="DC62" s="662" t="str">
        <f ca="1">IF($CR62="","",VLOOKUP(CR62,Invoer!$F$15:$AU$1500,15,FALSE))</f>
        <v/>
      </c>
      <c r="DD62" s="599" t="str">
        <f ca="1">IF($CR62="","",VLOOKUP(CR62,Invoer!$F$15:$AU$1500,19,FALSE))</f>
        <v/>
      </c>
      <c r="DE62" s="662" t="str">
        <f ca="1">IF($CR62="","",VLOOKUP(CR62,Invoer!$F$15:$AU$1500,20,FALSE))</f>
        <v/>
      </c>
      <c r="DF62" s="662" t="str">
        <f ca="1">IF($CR62="","",VLOOKUP(CR62,Invoer!$F$15:$AU$1500,23,FALSE))</f>
        <v/>
      </c>
      <c r="DG62" s="662" t="str">
        <f ca="1">IF($CR62="","",VLOOKUP(CR62,Invoer!$F$15:$AU$1500,17,FALSE))</f>
        <v/>
      </c>
      <c r="DH62" s="681" t="str">
        <f t="shared" ca="1" si="13"/>
        <v/>
      </c>
      <c r="DI62" s="662" t="str">
        <f t="shared" ca="1" si="42"/>
        <v/>
      </c>
      <c r="DJ62" s="190"/>
      <c r="DK62" s="411" t="str">
        <f t="shared" ca="1" si="14"/>
        <v/>
      </c>
      <c r="DO62" s="61" t="e">
        <f ca="1">IF($DN$4&lt;3,Invoer!EB67,Invoer!EA67)</f>
        <v>#N/A</v>
      </c>
      <c r="DP62" s="599" t="str">
        <f t="shared" ca="1" si="15"/>
        <v/>
      </c>
      <c r="DQ62" s="673" t="str">
        <f ca="1">IF($DP62="","",VLOOKUP(DP62,Invoer!$F$15:$AU$1999,2,FALSE))</f>
        <v/>
      </c>
      <c r="DR62" s="599" t="str">
        <f t="shared" ca="1" si="16"/>
        <v/>
      </c>
      <c r="DS62" s="599" t="str">
        <f ca="1">IF($DP62="","",VLOOKUP(DP62,Invoer!$F$15:$AU$1999,3,FALSE))</f>
        <v/>
      </c>
      <c r="DT62" s="599" t="str">
        <f ca="1">IF($DP62="","",IF(DS62&lt;&gt;"Liq","",VLOOKUP(DP62,Invoer!$F$15:$AU$1999,4,FALSE)))</f>
        <v/>
      </c>
      <c r="DU62" s="599" t="str">
        <f ca="1">IF($DP62="","",VLOOKUP(DP62,Invoer!$F$15:$AU$1999,5,FALSE))</f>
        <v/>
      </c>
      <c r="DV62" s="599" t="str">
        <f ca="1">IF($DP62="","",VLOOKUP(DP62,Invoer!$F$15:$AU$1999,6,FALSE))</f>
        <v/>
      </c>
      <c r="DW62" s="599" t="str">
        <f ca="1">IF($DP62="","",VLOOKUP(DP62,Invoer!$F$15:$AU$1999,9,FALSE))</f>
        <v/>
      </c>
      <c r="DX62" s="599" t="str">
        <f ca="1">IF($DP62="","",VLOOKUP(DP62,Invoer!$F$15:$AU$1999,10,FALSE))</f>
        <v/>
      </c>
      <c r="DY62" s="595" t="str">
        <f ca="1">IF($DP62="","",VLOOKUP(DP62,Invoer!$F$15:$AU$1999,11,FALSE))</f>
        <v/>
      </c>
      <c r="DZ62" s="662" t="str">
        <f ca="1">IF($DP62="","",IF($DN$4&gt;2,"",VLOOKUP(DP62,Invoer!CQ:CS,3,FALSE)))</f>
        <v/>
      </c>
      <c r="EA62" s="541" t="str">
        <f ca="1">IF($DP62="","",IF(ISERROR(DQ62),0,IF($DN$4&lt;3,"",VLOOKUP(DP62,Invoer!$F$15:$AU$1999,15,FALSE))))</f>
        <v/>
      </c>
      <c r="EB62" s="595" t="str">
        <f ca="1">IF($DP62="","",IF($DN$4&lt;3,"",VLOOKUP(DP62,Invoer!$F$15:$AU$1999,19,FALSE)))</f>
        <v/>
      </c>
      <c r="EC62" s="541" t="str">
        <f ca="1">IF($DP62="","",IF(ISERROR(DQ62),0,IF($DN$4&lt;3,"",VLOOKUP(DP62,Invoer!$F$15:$AU$1999,24,FALSE))))</f>
        <v/>
      </c>
      <c r="ED62" s="541" t="str">
        <f ca="1">IF($DP62="","",IF(ISERROR(DQ62),0,IF($DN$4&lt;3,"",VLOOKUP(DP62,Invoer!$F$15:$AU$1999,17,FALSE))))</f>
        <v/>
      </c>
      <c r="EH62" s="89" t="e">
        <f ca="1">Invoer!CP67</f>
        <v>#N/A</v>
      </c>
      <c r="EI62" s="599" t="str">
        <f t="shared" ca="1" si="17"/>
        <v/>
      </c>
      <c r="EJ62" s="673" t="str">
        <f ca="1">IF(EI62="","",VLOOKUP(EI62,Invoer!$F$15:$AU$1999,2,FALSE))</f>
        <v/>
      </c>
      <c r="EK62" s="599" t="str">
        <f t="shared" ca="1" si="18"/>
        <v/>
      </c>
      <c r="EL62" s="599" t="str">
        <f ca="1">IF($EI62="","",VLOOKUP(EI62,Invoer!$F$15:$AU$1999,3,FALSE))</f>
        <v/>
      </c>
      <c r="EM62" s="599" t="str">
        <f ca="1">IF($EI62="","",IF(EL62&lt;&gt;"Liq","",VLOOKUP(EI62,Invoer!$F$15:$AU$1999,4,FALSE)))</f>
        <v/>
      </c>
      <c r="EN62" s="599" t="str">
        <f ca="1">IF($EI62="","",VLOOKUP(EI62,Invoer!$F$15:$AU$1999,6,FALSE))</f>
        <v/>
      </c>
      <c r="EO62" s="599" t="str">
        <f ca="1">IF(EI62="","",VLOOKUP(EI62,Invoer!$F$15:$AU$1999,9,FALSE))</f>
        <v/>
      </c>
      <c r="EP62" s="599" t="str">
        <f ca="1">IF(EI62="","",VLOOKUP(EI62,Invoer!$F$15:$AU$1999,10,FALSE))</f>
        <v/>
      </c>
      <c r="EQ62" s="599" t="str">
        <f ca="1">IF(EI62="","",VLOOKUP(EI62,Invoer!$F$15:$AU$1999,11,FALSE))</f>
        <v/>
      </c>
      <c r="ER62" s="662" t="str">
        <f ca="1">IF(EI62="","",VLOOKUP(EI62,Invoer!CQ:CS,3,FALSE))</f>
        <v/>
      </c>
      <c r="ES62" s="662" t="str">
        <f t="shared" ca="1" si="19"/>
        <v/>
      </c>
      <c r="ET62" s="513" t="str">
        <f t="shared" ca="1" si="20"/>
        <v/>
      </c>
      <c r="EU62" s="112" t="str">
        <f t="shared" ca="1" si="21"/>
        <v/>
      </c>
      <c r="EV62" s="83" t="s">
        <v>160</v>
      </c>
      <c r="EW62" s="682" t="str">
        <f t="shared" ca="1" si="22"/>
        <v/>
      </c>
      <c r="EX62" s="662" t="str">
        <f t="shared" ca="1" si="23"/>
        <v/>
      </c>
      <c r="EY62"/>
      <c r="EZ62" s="56" t="e">
        <f t="shared" ca="1" si="35"/>
        <v>#VALUE!</v>
      </c>
      <c r="FA62" s="56" t="e">
        <f t="shared" ca="1" si="36"/>
        <v>#VALUE!</v>
      </c>
      <c r="FE62"/>
      <c r="FI62"/>
      <c r="FJ62"/>
    </row>
    <row r="63" spans="1:166" ht="12" customHeight="1" x14ac:dyDescent="0.2">
      <c r="A63"/>
      <c r="B63"/>
      <c r="C63"/>
      <c r="E63"/>
      <c r="F63" s="125"/>
      <c r="G63" s="89" t="e">
        <f ca="1">Invoer!DU68</f>
        <v>#N/A</v>
      </c>
      <c r="H63" s="599" t="str">
        <f t="shared" ca="1" si="43"/>
        <v/>
      </c>
      <c r="I63" s="673" t="str">
        <f ca="1">IF($H63="","",VLOOKUP(H63,Invoer!$F$15:$AU$1500,2,FALSE))</f>
        <v/>
      </c>
      <c r="J63" s="599" t="str">
        <f t="shared" ca="1" si="25"/>
        <v/>
      </c>
      <c r="K63" s="599" t="str">
        <f ca="1">IF($H63="","",VLOOKUP(H63,Invoer!$F$15:$AU$1500,3,FALSE))</f>
        <v/>
      </c>
      <c r="L63" s="599" t="str">
        <f ca="1">IF($H63="","",IF(K63&lt;&gt;"Liq","",VLOOKUP(H63,Invoer!$F$15:$AU$1500,4,FALSE)))</f>
        <v/>
      </c>
      <c r="M63" s="599" t="str">
        <f ca="1">IF($H63="","",VLOOKUP(H63,Invoer!$F$15:$AU$1500,5,FALSE))</f>
        <v/>
      </c>
      <c r="N63" s="599" t="str">
        <f ca="1">IF($H63="","",VLOOKUP(H63,Invoer!$F$15:$AU$1500,6,FALSE))</f>
        <v/>
      </c>
      <c r="O63" s="599" t="str">
        <f ca="1">IF($H63="","",VLOOKUP(H63,Invoer!$F$15:$AU$1500,9,FALSE))</f>
        <v/>
      </c>
      <c r="P63" s="599" t="str">
        <f ca="1">IF($H63="","",VLOOKUP(H63,Invoer!$F$15:$AU$1500,10,FALSE))</f>
        <v/>
      </c>
      <c r="Q63" s="599" t="str">
        <f ca="1">IF($H63="","",VLOOKUP(H63,Invoer!$F$15:$BB$1500,14,FALSE))</f>
        <v/>
      </c>
      <c r="R63" s="662" t="str">
        <f ca="1">IF($H63="","",IF(J63&gt;$K$8,"",VLOOKUP(H63,Invoer!$F$15:$AU$1500,15,FALSE)))</f>
        <v/>
      </c>
      <c r="S63" s="599" t="str">
        <f ca="1">IF($H63="","",VLOOKUP(H63,Invoer!$F$15:$AU$1500,19,FALSE))</f>
        <v/>
      </c>
      <c r="T63" s="662" t="str">
        <f ca="1">IF($H63="","",IF(J63&gt;$K$8,"",VLOOKUP(H63,Invoer!$F$15:$AU$1500,20,FALSE)))</f>
        <v/>
      </c>
      <c r="U63" s="662" t="str">
        <f ca="1">IF($H63="","",IF(J63&gt;$K$8,"",VLOOKUP(H63,Invoer!$F$15:$AU$1500,23,FALSE)))</f>
        <v/>
      </c>
      <c r="V63" s="662" t="str">
        <f ca="1">IF($H63="","",IF(J63&gt;$K$8,"",VLOOKUP(H63,Invoer!$F$15:$AU$1500,17,FALSE)))</f>
        <v/>
      </c>
      <c r="AC63" s="435" t="str">
        <f>IF($AC$7&lt;3,Invoer!DR68,IF($AC$7=3,Invoer!BT68,"x"))</f>
        <v>x</v>
      </c>
      <c r="AD63" s="599" t="str">
        <f t="shared" si="27"/>
        <v/>
      </c>
      <c r="AE63" s="673" t="str">
        <f>IF($AD63="","",VLOOKUP(AD63,Invoer!$F$15:$AU$1999,2,FALSE))</f>
        <v/>
      </c>
      <c r="AF63" s="599" t="str">
        <f t="shared" si="28"/>
        <v/>
      </c>
      <c r="AG63" s="599" t="str">
        <f>IF($AD63="","",VLOOKUP(AD63,Invoer!$F$15:$AU$1999,3,FALSE))</f>
        <v/>
      </c>
      <c r="AH63" s="599" t="str">
        <f>IF($AD63="","",IF(AG63&lt;&gt;"Liq","",VLOOKUP(AD63,Invoer!$F$15:$AU$1999,4,FALSE)))</f>
        <v/>
      </c>
      <c r="AI63" s="677" t="str">
        <f>IF($AD63="","",VLOOKUP(AD63,Invoer!$F$15:$AU$1999,5,FALSE))</f>
        <v/>
      </c>
      <c r="AJ63" s="599" t="str">
        <f>IF($AD63="","",VLOOKUP(AD63,Invoer!$F$15:$AU$1999,6,FALSE))</f>
        <v/>
      </c>
      <c r="AK63" s="599" t="str">
        <f>IF($AD63="","",VLOOKUP(AD63,Invoer!$F$15:$AU$1999,9,FALSE))</f>
        <v/>
      </c>
      <c r="AL63" s="599" t="str">
        <f>IF($AD63="","",VLOOKUP(AD63,Invoer!$F$15:$AU$1999,10,FALSE))</f>
        <v/>
      </c>
      <c r="AM63" s="599" t="str">
        <f>IF($AD63="","",VLOOKUP(AD63,Invoer!$F$15:$BB$1999,14,FALSE))</f>
        <v/>
      </c>
      <c r="AN63" s="599" t="str">
        <f>IF($AD63="","",VLOOKUP(AD63,Invoer!$F$15:$AU$1999,11,FALSE))</f>
        <v/>
      </c>
      <c r="AO63" s="662" t="str">
        <f>IF($AD63="","",VLOOKUP(AD63,Invoer!$F$15:$AU$1999,15,FALSE))</f>
        <v/>
      </c>
      <c r="AP63" s="599" t="str">
        <f>IF($AD63="","",VLOOKUP(AD63,Invoer!$F$15:$AU$1999,19,FALSE))</f>
        <v/>
      </c>
      <c r="AQ63" s="662" t="str">
        <f>IF($AD63="","",VLOOKUP(AD63,Invoer!$F$15:$AU$1999,24,FALSE))</f>
        <v/>
      </c>
      <c r="AR63" s="662" t="str">
        <f>IF($AD63="","",VLOOKUP(AD63,Invoer!$F$15:$AU$1999,17,FALSE))</f>
        <v/>
      </c>
      <c r="AS63" s="678" t="str">
        <f t="shared" si="38"/>
        <v/>
      </c>
      <c r="AT63" s="676" t="str">
        <f t="shared" si="5"/>
        <v/>
      </c>
      <c r="AU63" s="77" t="e">
        <f t="shared" si="6"/>
        <v>#VALUE!</v>
      </c>
      <c r="AW63" s="57"/>
      <c r="AX63" s="57"/>
      <c r="BA63" s="83" t="e">
        <f ca="1">Invoer!DW68</f>
        <v>#N/A</v>
      </c>
      <c r="BB63" s="599" t="str">
        <f t="shared" ca="1" si="29"/>
        <v/>
      </c>
      <c r="BC63" s="673" t="str">
        <f ca="1">IF($BB63="","",VLOOKUP(BB63,Invoer!$F$15:$AU$1999,2,FALSE))</f>
        <v/>
      </c>
      <c r="BD63" s="599" t="str">
        <f t="shared" ca="1" si="30"/>
        <v/>
      </c>
      <c r="BE63" s="599" t="str">
        <f ca="1">IF($BB63="","",VLOOKUP(BB63,Invoer!$F$15:$AU$1999,5,FALSE))</f>
        <v/>
      </c>
      <c r="BF63" s="599" t="str">
        <f ca="1">IF($BB63="","",VLOOKUP(BB63,Invoer!$F$15:$AU$1999,6,FALSE))</f>
        <v/>
      </c>
      <c r="BG63" s="599" t="str">
        <f ca="1">IF($BB63="","",VLOOKUP(BB63,Invoer!$F$15:$AU$1999,9,FALSE))</f>
        <v/>
      </c>
      <c r="BH63" s="599" t="str">
        <f ca="1">IF($BB63="","",VLOOKUP(BB63,Invoer!$F$15:$AU$1999,10,FALSE))</f>
        <v/>
      </c>
      <c r="BI63" s="599" t="str">
        <f ca="1">IF($BB63="","",VLOOKUP(BB63,Invoer!$F$15:$BB$1999,14,FALSE))</f>
        <v/>
      </c>
      <c r="BJ63" s="599" t="str">
        <f ca="1">IF($BB63="","",VLOOKUP(BB63,Invoer!$F$15:$AU$1999,11,FALSE))</f>
        <v/>
      </c>
      <c r="BK63" s="662" t="str">
        <f t="shared" ca="1" si="31"/>
        <v/>
      </c>
      <c r="BL63" s="662" t="str">
        <f t="shared" ca="1" si="32"/>
        <v/>
      </c>
      <c r="BM63" s="679" t="str">
        <f t="shared" ca="1" si="33"/>
        <v/>
      </c>
      <c r="BN63" s="662" t="str">
        <f t="shared" ca="1" si="7"/>
        <v/>
      </c>
      <c r="BO63" s="662" t="str">
        <f ca="1">IF($BB63="","",VLOOKUP(BB63,Invoer!$F$15:$AU$1999,15,FALSE))</f>
        <v/>
      </c>
      <c r="BP63" s="662" t="str">
        <f ca="1">IF($BB63="","",VLOOKUP(BB63,Invoer!$F$15:$AU$1999,24,FALSE))</f>
        <v/>
      </c>
      <c r="BQ63" s="662" t="str">
        <f ca="1">IF($BB63="","",VLOOKUP(BB63,Invoer!$F$15:$AU$1999,17,FALSE))</f>
        <v/>
      </c>
      <c r="BS63" s="73" t="e">
        <f t="shared" ca="1" si="39"/>
        <v>#VALUE!</v>
      </c>
      <c r="BT63" s="57" t="str">
        <f t="shared" ca="1" si="40"/>
        <v/>
      </c>
      <c r="BW63" s="61" t="e">
        <f ca="1">Invoer!DZ68</f>
        <v>#N/A</v>
      </c>
      <c r="BX63" s="599" t="str">
        <f t="shared" ca="1" si="8"/>
        <v/>
      </c>
      <c r="BY63" s="673" t="str">
        <f ca="1">IF($BX63="","",VLOOKUP(BX63,Invoer!$F$15:$AU$1999,2,FALSE))</f>
        <v/>
      </c>
      <c r="BZ63" s="599" t="str">
        <f t="shared" ca="1" si="9"/>
        <v/>
      </c>
      <c r="CA63" s="599" t="str">
        <f ca="1">IF($BX63="","",VLOOKUP(BX63,Invoer!$F$15:$AU$1999,5,FALSE))</f>
        <v/>
      </c>
      <c r="CB63" s="599" t="str">
        <f ca="1">IF($BX63="","",VLOOKUP(BX63,Invoer!$F$15:$AU$1999,6,FALSE))</f>
        <v/>
      </c>
      <c r="CC63" s="599" t="str">
        <f ca="1">IF($BX63="","",VLOOKUP(BX63,Invoer!$F$15:$AU$1999,9,FALSE))</f>
        <v/>
      </c>
      <c r="CD63" s="599" t="str">
        <f ca="1">IF($BX63="","",VLOOKUP(BX63,Invoer!$F$15:$AU$1999,10,FALSE))</f>
        <v/>
      </c>
      <c r="CE63" s="599" t="str">
        <f ca="1">IF($BX63="","",VLOOKUP(BX63,Invoer!$F$15:$AU$1999,11,FALSE))</f>
        <v/>
      </c>
      <c r="CF63" s="662" t="str">
        <f ca="1">IF($BX63="","",IF(ISERROR(BY63),0,VLOOKUP(BX63,Invoer!$F$15:$AU$1999,15,FALSE)))</f>
        <v/>
      </c>
      <c r="CG63" s="599" t="str">
        <f ca="1">IF($BX63="","",VLOOKUP(BX63,Invoer!$F$15:$AU$1999,19,FALSE))</f>
        <v/>
      </c>
      <c r="CH63" s="662" t="str">
        <f ca="1">IF($BX63="","",IF(ISERROR(BY63),0,VLOOKUP(BX63,Invoer!$F$15:$AU$1999,24,FALSE)))</f>
        <v/>
      </c>
      <c r="CI63" s="662" t="str">
        <f ca="1">IF($BX63="","",IF(ISERROR(BY63),0,VLOOKUP(BX63,Invoer!$F$15:$AU$1999,17,FALSE)))</f>
        <v/>
      </c>
      <c r="CJ63" s="680" t="str">
        <f t="shared" ca="1" si="34"/>
        <v/>
      </c>
      <c r="CK63" s="662" t="str">
        <f t="shared" ca="1" si="10"/>
        <v/>
      </c>
      <c r="CM63" s="56" t="str">
        <f t="shared" ca="1" si="41"/>
        <v/>
      </c>
      <c r="CQ63" s="411" t="e">
        <f ca="1">Invoer!EG68</f>
        <v>#N/A</v>
      </c>
      <c r="CR63" s="599" t="str">
        <f t="shared" ca="1" si="11"/>
        <v/>
      </c>
      <c r="CS63" s="673" t="str">
        <f ca="1">IF($CR63="","",VLOOKUP(CR63,Invoer!$F$15:$AU$1500,2,FALSE))</f>
        <v/>
      </c>
      <c r="CT63" s="599" t="str">
        <f t="shared" ca="1" si="12"/>
        <v/>
      </c>
      <c r="CU63" s="599" t="str">
        <f ca="1">IF($CR63="","",VLOOKUP(CR63,Invoer!$F$15:$AU$1500,3,FALSE))</f>
        <v/>
      </c>
      <c r="CV63" s="599" t="str">
        <f ca="1">IF($CR63="","",IF(CU63&lt;&gt;"Liq","",VLOOKUP(CR63,Invoer!$F$15:$AU$1500,4,FALSE)))</f>
        <v/>
      </c>
      <c r="CW63" s="599" t="str">
        <f ca="1">IF($CR63="","",VLOOKUP(CR63,Invoer!$F$15:$AU$1500,5,FALSE))</f>
        <v/>
      </c>
      <c r="CX63" s="599" t="str">
        <f ca="1">IF($CR63="","",VLOOKUP(CR63,Invoer!$F$15:$AU$1500,6,FALSE))</f>
        <v/>
      </c>
      <c r="CY63" s="599" t="str">
        <f ca="1">IF($CR63="","",VLOOKUP(CR63,Invoer!$F$15:$AU$1500,9,FALSE))</f>
        <v/>
      </c>
      <c r="CZ63" s="599" t="str">
        <f ca="1">IF($CR63="","",VLOOKUP(CR63,Invoer!$F$15:$AU$1500,10,FALSE))</f>
        <v/>
      </c>
      <c r="DA63" s="599" t="str">
        <f ca="1">IF($CR63="","",VLOOKUP(CR63,Invoer!$F$15:$AU$1500,11,FALSE))</f>
        <v/>
      </c>
      <c r="DB63" s="599" t="str">
        <f ca="1">IF($CR63="","",VLOOKUP(CR63,Invoer!$F$15:$BB$1500,14,FALSE))</f>
        <v/>
      </c>
      <c r="DC63" s="662" t="str">
        <f ca="1">IF($CR63="","",VLOOKUP(CR63,Invoer!$F$15:$AU$1500,15,FALSE))</f>
        <v/>
      </c>
      <c r="DD63" s="599" t="str">
        <f ca="1">IF($CR63="","",VLOOKUP(CR63,Invoer!$F$15:$AU$1500,19,FALSE))</f>
        <v/>
      </c>
      <c r="DE63" s="662" t="str">
        <f ca="1">IF($CR63="","",VLOOKUP(CR63,Invoer!$F$15:$AU$1500,20,FALSE))</f>
        <v/>
      </c>
      <c r="DF63" s="662" t="str">
        <f ca="1">IF($CR63="","",VLOOKUP(CR63,Invoer!$F$15:$AU$1500,23,FALSE))</f>
        <v/>
      </c>
      <c r="DG63" s="662" t="str">
        <f ca="1">IF($CR63="","",VLOOKUP(CR63,Invoer!$F$15:$AU$1500,17,FALSE))</f>
        <v/>
      </c>
      <c r="DH63" s="681" t="str">
        <f t="shared" ca="1" si="13"/>
        <v/>
      </c>
      <c r="DI63" s="662" t="str">
        <f t="shared" ca="1" si="42"/>
        <v/>
      </c>
      <c r="DJ63" s="190"/>
      <c r="DK63" s="411" t="str">
        <f t="shared" ca="1" si="14"/>
        <v/>
      </c>
      <c r="DO63" s="61" t="e">
        <f ca="1">IF($DN$4&lt;3,Invoer!EB68,Invoer!EA68)</f>
        <v>#N/A</v>
      </c>
      <c r="DP63" s="599" t="str">
        <f t="shared" ca="1" si="15"/>
        <v/>
      </c>
      <c r="DQ63" s="673" t="str">
        <f ca="1">IF($DP63="","",VLOOKUP(DP63,Invoer!$F$15:$AU$1999,2,FALSE))</f>
        <v/>
      </c>
      <c r="DR63" s="599" t="str">
        <f t="shared" ca="1" si="16"/>
        <v/>
      </c>
      <c r="DS63" s="599" t="str">
        <f ca="1">IF($DP63="","",VLOOKUP(DP63,Invoer!$F$15:$AU$1999,3,FALSE))</f>
        <v/>
      </c>
      <c r="DT63" s="599" t="str">
        <f ca="1">IF($DP63="","",IF(DS63&lt;&gt;"Liq","",VLOOKUP(DP63,Invoer!$F$15:$AU$1999,4,FALSE)))</f>
        <v/>
      </c>
      <c r="DU63" s="599" t="str">
        <f ca="1">IF($DP63="","",VLOOKUP(DP63,Invoer!$F$15:$AU$1999,5,FALSE))</f>
        <v/>
      </c>
      <c r="DV63" s="599" t="str">
        <f ca="1">IF($DP63="","",VLOOKUP(DP63,Invoer!$F$15:$AU$1999,6,FALSE))</f>
        <v/>
      </c>
      <c r="DW63" s="599" t="str">
        <f ca="1">IF($DP63="","",VLOOKUP(DP63,Invoer!$F$15:$AU$1999,9,FALSE))</f>
        <v/>
      </c>
      <c r="DX63" s="599" t="str">
        <f ca="1">IF($DP63="","",VLOOKUP(DP63,Invoer!$F$15:$AU$1999,10,FALSE))</f>
        <v/>
      </c>
      <c r="DY63" s="595" t="str">
        <f ca="1">IF($DP63="","",VLOOKUP(DP63,Invoer!$F$15:$AU$1999,11,FALSE))</f>
        <v/>
      </c>
      <c r="DZ63" s="662" t="str">
        <f ca="1">IF($DP63="","",IF($DN$4&gt;2,"",VLOOKUP(DP63,Invoer!CQ:CS,3,FALSE)))</f>
        <v/>
      </c>
      <c r="EA63" s="541" t="str">
        <f ca="1">IF($DP63="","",IF(ISERROR(DQ63),0,IF($DN$4&lt;3,"",VLOOKUP(DP63,Invoer!$F$15:$AU$1999,15,FALSE))))</f>
        <v/>
      </c>
      <c r="EB63" s="595" t="str">
        <f ca="1">IF($DP63="","",IF($DN$4&lt;3,"",VLOOKUP(DP63,Invoer!$F$15:$AU$1999,19,FALSE)))</f>
        <v/>
      </c>
      <c r="EC63" s="541" t="str">
        <f ca="1">IF($DP63="","",IF(ISERROR(DQ63),0,IF($DN$4&lt;3,"",VLOOKUP(DP63,Invoer!$F$15:$AU$1999,24,FALSE))))</f>
        <v/>
      </c>
      <c r="ED63" s="541" t="str">
        <f ca="1">IF($DP63="","",IF(ISERROR(DQ63),0,IF($DN$4&lt;3,"",VLOOKUP(DP63,Invoer!$F$15:$AU$1999,17,FALSE))))</f>
        <v/>
      </c>
      <c r="EH63" s="89" t="e">
        <f ca="1">Invoer!CP68</f>
        <v>#N/A</v>
      </c>
      <c r="EI63" s="599" t="str">
        <f t="shared" ca="1" si="17"/>
        <v/>
      </c>
      <c r="EJ63" s="673" t="str">
        <f ca="1">IF(EI63="","",VLOOKUP(EI63,Invoer!$F$15:$AU$1999,2,FALSE))</f>
        <v/>
      </c>
      <c r="EK63" s="599" t="str">
        <f t="shared" ca="1" si="18"/>
        <v/>
      </c>
      <c r="EL63" s="599" t="str">
        <f ca="1">IF($EI63="","",VLOOKUP(EI63,Invoer!$F$15:$AU$1999,3,FALSE))</f>
        <v/>
      </c>
      <c r="EM63" s="599" t="str">
        <f ca="1">IF($EI63="","",IF(EL63&lt;&gt;"Liq","",VLOOKUP(EI63,Invoer!$F$15:$AU$1999,4,FALSE)))</f>
        <v/>
      </c>
      <c r="EN63" s="599" t="str">
        <f ca="1">IF($EI63="","",VLOOKUP(EI63,Invoer!$F$15:$AU$1999,6,FALSE))</f>
        <v/>
      </c>
      <c r="EO63" s="599" t="str">
        <f ca="1">IF(EI63="","",VLOOKUP(EI63,Invoer!$F$15:$AU$1999,9,FALSE))</f>
        <v/>
      </c>
      <c r="EP63" s="599" t="str">
        <f ca="1">IF(EI63="","",VLOOKUP(EI63,Invoer!$F$15:$AU$1999,10,FALSE))</f>
        <v/>
      </c>
      <c r="EQ63" s="599" t="str">
        <f ca="1">IF(EI63="","",VLOOKUP(EI63,Invoer!$F$15:$AU$1999,11,FALSE))</f>
        <v/>
      </c>
      <c r="ER63" s="662" t="str">
        <f ca="1">IF(EI63="","",VLOOKUP(EI63,Invoer!CQ:CS,3,FALSE))</f>
        <v/>
      </c>
      <c r="ES63" s="662" t="str">
        <f t="shared" ca="1" si="19"/>
        <v/>
      </c>
      <c r="ET63" s="513" t="str">
        <f t="shared" ca="1" si="20"/>
        <v/>
      </c>
      <c r="EU63" s="112" t="str">
        <f t="shared" ca="1" si="21"/>
        <v/>
      </c>
      <c r="EV63" s="83" t="s">
        <v>160</v>
      </c>
      <c r="EW63" s="682" t="str">
        <f t="shared" ca="1" si="22"/>
        <v/>
      </c>
      <c r="EX63" s="662" t="str">
        <f t="shared" ca="1" si="23"/>
        <v/>
      </c>
      <c r="EY63"/>
      <c r="EZ63" s="56" t="e">
        <f t="shared" ca="1" si="35"/>
        <v>#VALUE!</v>
      </c>
      <c r="FA63" s="56" t="e">
        <f t="shared" ca="1" si="36"/>
        <v>#VALUE!</v>
      </c>
      <c r="FE63"/>
      <c r="FI63"/>
      <c r="FJ63"/>
    </row>
    <row r="64" spans="1:166" ht="12" customHeight="1" x14ac:dyDescent="0.2">
      <c r="A64"/>
      <c r="B64"/>
      <c r="C64"/>
      <c r="E64"/>
      <c r="F64" s="125"/>
      <c r="G64" s="89" t="e">
        <f ca="1">Invoer!DU69</f>
        <v>#N/A</v>
      </c>
      <c r="H64" s="599" t="str">
        <f t="shared" ca="1" si="43"/>
        <v/>
      </c>
      <c r="I64" s="673" t="str">
        <f ca="1">IF($H64="","",VLOOKUP(H64,Invoer!$F$15:$AU$1500,2,FALSE))</f>
        <v/>
      </c>
      <c r="J64" s="599" t="str">
        <f t="shared" ca="1" si="25"/>
        <v/>
      </c>
      <c r="K64" s="599" t="str">
        <f ca="1">IF($H64="","",VLOOKUP(H64,Invoer!$F$15:$AU$1500,3,FALSE))</f>
        <v/>
      </c>
      <c r="L64" s="599" t="str">
        <f ca="1">IF($H64="","",IF(K64&lt;&gt;"Liq","",VLOOKUP(H64,Invoer!$F$15:$AU$1500,4,FALSE)))</f>
        <v/>
      </c>
      <c r="M64" s="599" t="str">
        <f ca="1">IF($H64="","",VLOOKUP(H64,Invoer!$F$15:$AU$1500,5,FALSE))</f>
        <v/>
      </c>
      <c r="N64" s="599" t="str">
        <f ca="1">IF($H64="","",VLOOKUP(H64,Invoer!$F$15:$AU$1500,6,FALSE))</f>
        <v/>
      </c>
      <c r="O64" s="599" t="str">
        <f ca="1">IF($H64="","",VLOOKUP(H64,Invoer!$F$15:$AU$1500,9,FALSE))</f>
        <v/>
      </c>
      <c r="P64" s="599" t="str">
        <f ca="1">IF($H64="","",VLOOKUP(H64,Invoer!$F$15:$AU$1500,10,FALSE))</f>
        <v/>
      </c>
      <c r="Q64" s="599" t="str">
        <f ca="1">IF($H64="","",VLOOKUP(H64,Invoer!$F$15:$BB$1500,14,FALSE))</f>
        <v/>
      </c>
      <c r="R64" s="662" t="str">
        <f ca="1">IF($H64="","",IF(J64&gt;$K$8,"",VLOOKUP(H64,Invoer!$F$15:$AU$1500,15,FALSE)))</f>
        <v/>
      </c>
      <c r="S64" s="599" t="str">
        <f ca="1">IF($H64="","",VLOOKUP(H64,Invoer!$F$15:$AU$1500,19,FALSE))</f>
        <v/>
      </c>
      <c r="T64" s="662" t="str">
        <f ca="1">IF($H64="","",IF(J64&gt;$K$8,"",VLOOKUP(H64,Invoer!$F$15:$AU$1500,20,FALSE)))</f>
        <v/>
      </c>
      <c r="U64" s="662" t="str">
        <f ca="1">IF($H64="","",IF(J64&gt;$K$8,"",VLOOKUP(H64,Invoer!$F$15:$AU$1500,23,FALSE)))</f>
        <v/>
      </c>
      <c r="V64" s="662" t="str">
        <f ca="1">IF($H64="","",IF(J64&gt;$K$8,"",VLOOKUP(H64,Invoer!$F$15:$AU$1500,17,FALSE)))</f>
        <v/>
      </c>
      <c r="AC64" s="435" t="str">
        <f>IF($AC$7&lt;3,Invoer!DR69,IF($AC$7=3,Invoer!BT69,"x"))</f>
        <v>x</v>
      </c>
      <c r="AD64" s="599" t="str">
        <f t="shared" si="27"/>
        <v/>
      </c>
      <c r="AE64" s="673" t="str">
        <f>IF($AD64="","",VLOOKUP(AD64,Invoer!$F$15:$AU$1999,2,FALSE))</f>
        <v/>
      </c>
      <c r="AF64" s="599" t="str">
        <f t="shared" si="28"/>
        <v/>
      </c>
      <c r="AG64" s="599" t="str">
        <f>IF($AD64="","",VLOOKUP(AD64,Invoer!$F$15:$AU$1999,3,FALSE))</f>
        <v/>
      </c>
      <c r="AH64" s="599" t="str">
        <f>IF($AD64="","",IF(AG64&lt;&gt;"Liq","",VLOOKUP(AD64,Invoer!$F$15:$AU$1999,4,FALSE)))</f>
        <v/>
      </c>
      <c r="AI64" s="677" t="str">
        <f>IF($AD64="","",VLOOKUP(AD64,Invoer!$F$15:$AU$1999,5,FALSE))</f>
        <v/>
      </c>
      <c r="AJ64" s="599" t="str">
        <f>IF($AD64="","",VLOOKUP(AD64,Invoer!$F$15:$AU$1999,6,FALSE))</f>
        <v/>
      </c>
      <c r="AK64" s="599" t="str">
        <f>IF($AD64="","",VLOOKUP(AD64,Invoer!$F$15:$AU$1999,9,FALSE))</f>
        <v/>
      </c>
      <c r="AL64" s="599" t="str">
        <f>IF($AD64="","",VLOOKUP(AD64,Invoer!$F$15:$AU$1999,10,FALSE))</f>
        <v/>
      </c>
      <c r="AM64" s="599" t="str">
        <f>IF($AD64="","",VLOOKUP(AD64,Invoer!$F$15:$BB$1999,14,FALSE))</f>
        <v/>
      </c>
      <c r="AN64" s="599" t="str">
        <f>IF($AD64="","",VLOOKUP(AD64,Invoer!$F$15:$AU$1999,11,FALSE))</f>
        <v/>
      </c>
      <c r="AO64" s="662" t="str">
        <f>IF($AD64="","",VLOOKUP(AD64,Invoer!$F$15:$AU$1999,15,FALSE))</f>
        <v/>
      </c>
      <c r="AP64" s="599" t="str">
        <f>IF($AD64="","",VLOOKUP(AD64,Invoer!$F$15:$AU$1999,19,FALSE))</f>
        <v/>
      </c>
      <c r="AQ64" s="662" t="str">
        <f>IF($AD64="","",VLOOKUP(AD64,Invoer!$F$15:$AU$1999,24,FALSE))</f>
        <v/>
      </c>
      <c r="AR64" s="662" t="str">
        <f>IF($AD64="","",VLOOKUP(AD64,Invoer!$F$15:$AU$1999,17,FALSE))</f>
        <v/>
      </c>
      <c r="AS64" s="678" t="str">
        <f t="shared" si="38"/>
        <v/>
      </c>
      <c r="AT64" s="676" t="str">
        <f t="shared" si="5"/>
        <v/>
      </c>
      <c r="AU64" s="77" t="e">
        <f t="shared" si="6"/>
        <v>#VALUE!</v>
      </c>
      <c r="AW64" s="57"/>
      <c r="AX64" s="57"/>
      <c r="BA64" s="83" t="e">
        <f ca="1">Invoer!DW69</f>
        <v>#N/A</v>
      </c>
      <c r="BB64" s="599" t="str">
        <f t="shared" ca="1" si="29"/>
        <v/>
      </c>
      <c r="BC64" s="673" t="str">
        <f ca="1">IF($BB64="","",VLOOKUP(BB64,Invoer!$F$15:$AU$1999,2,FALSE))</f>
        <v/>
      </c>
      <c r="BD64" s="599" t="str">
        <f t="shared" ca="1" si="30"/>
        <v/>
      </c>
      <c r="BE64" s="599" t="str">
        <f ca="1">IF($BB64="","",VLOOKUP(BB64,Invoer!$F$15:$AU$1999,5,FALSE))</f>
        <v/>
      </c>
      <c r="BF64" s="599" t="str">
        <f ca="1">IF($BB64="","",VLOOKUP(BB64,Invoer!$F$15:$AU$1999,6,FALSE))</f>
        <v/>
      </c>
      <c r="BG64" s="599" t="str">
        <f ca="1">IF($BB64="","",VLOOKUP(BB64,Invoer!$F$15:$AU$1999,9,FALSE))</f>
        <v/>
      </c>
      <c r="BH64" s="599" t="str">
        <f ca="1">IF($BB64="","",VLOOKUP(BB64,Invoer!$F$15:$AU$1999,10,FALSE))</f>
        <v/>
      </c>
      <c r="BI64" s="599" t="str">
        <f ca="1">IF($BB64="","",VLOOKUP(BB64,Invoer!$F$15:$BB$1999,14,FALSE))</f>
        <v/>
      </c>
      <c r="BJ64" s="599" t="str">
        <f ca="1">IF($BB64="","",VLOOKUP(BB64,Invoer!$F$15:$AU$1999,11,FALSE))</f>
        <v/>
      </c>
      <c r="BK64" s="662" t="str">
        <f t="shared" ca="1" si="31"/>
        <v/>
      </c>
      <c r="BL64" s="662" t="str">
        <f t="shared" ca="1" si="32"/>
        <v/>
      </c>
      <c r="BM64" s="679" t="str">
        <f t="shared" ca="1" si="33"/>
        <v/>
      </c>
      <c r="BN64" s="662" t="str">
        <f t="shared" ca="1" si="7"/>
        <v/>
      </c>
      <c r="BO64" s="662" t="str">
        <f ca="1">IF($BB64="","",VLOOKUP(BB64,Invoer!$F$15:$AU$1999,15,FALSE))</f>
        <v/>
      </c>
      <c r="BP64" s="662" t="str">
        <f ca="1">IF($BB64="","",VLOOKUP(BB64,Invoer!$F$15:$AU$1999,24,FALSE))</f>
        <v/>
      </c>
      <c r="BQ64" s="662" t="str">
        <f ca="1">IF($BB64="","",VLOOKUP(BB64,Invoer!$F$15:$AU$1999,17,FALSE))</f>
        <v/>
      </c>
      <c r="BS64" s="73" t="e">
        <f t="shared" ca="1" si="39"/>
        <v>#VALUE!</v>
      </c>
      <c r="BT64" s="57" t="str">
        <f t="shared" ca="1" si="40"/>
        <v/>
      </c>
      <c r="BW64" s="61" t="e">
        <f ca="1">Invoer!DZ69</f>
        <v>#N/A</v>
      </c>
      <c r="BX64" s="599" t="str">
        <f t="shared" ca="1" si="8"/>
        <v/>
      </c>
      <c r="BY64" s="673" t="str">
        <f ca="1">IF($BX64="","",VLOOKUP(BX64,Invoer!$F$15:$AU$1999,2,FALSE))</f>
        <v/>
      </c>
      <c r="BZ64" s="599" t="str">
        <f t="shared" ca="1" si="9"/>
        <v/>
      </c>
      <c r="CA64" s="599" t="str">
        <f ca="1">IF($BX64="","",VLOOKUP(BX64,Invoer!$F$15:$AU$1999,5,FALSE))</f>
        <v/>
      </c>
      <c r="CB64" s="599" t="str">
        <f ca="1">IF($BX64="","",VLOOKUP(BX64,Invoer!$F$15:$AU$1999,6,FALSE))</f>
        <v/>
      </c>
      <c r="CC64" s="599" t="str">
        <f ca="1">IF($BX64="","",VLOOKUP(BX64,Invoer!$F$15:$AU$1999,9,FALSE))</f>
        <v/>
      </c>
      <c r="CD64" s="599" t="str">
        <f ca="1">IF($BX64="","",VLOOKUP(BX64,Invoer!$F$15:$AU$1999,10,FALSE))</f>
        <v/>
      </c>
      <c r="CE64" s="599" t="str">
        <f ca="1">IF($BX64="","",VLOOKUP(BX64,Invoer!$F$15:$AU$1999,11,FALSE))</f>
        <v/>
      </c>
      <c r="CF64" s="662" t="str">
        <f ca="1">IF($BX64="","",IF(ISERROR(BY64),0,VLOOKUP(BX64,Invoer!$F$15:$AU$1999,15,FALSE)))</f>
        <v/>
      </c>
      <c r="CG64" s="599" t="str">
        <f ca="1">IF($BX64="","",VLOOKUP(BX64,Invoer!$F$15:$AU$1999,19,FALSE))</f>
        <v/>
      </c>
      <c r="CH64" s="662" t="str">
        <f ca="1">IF($BX64="","",IF(ISERROR(BY64),0,VLOOKUP(BX64,Invoer!$F$15:$AU$1999,24,FALSE)))</f>
        <v/>
      </c>
      <c r="CI64" s="662" t="str">
        <f ca="1">IF($BX64="","",IF(ISERROR(BY64),0,VLOOKUP(BX64,Invoer!$F$15:$AU$1999,17,FALSE)))</f>
        <v/>
      </c>
      <c r="CJ64" s="680" t="str">
        <f t="shared" ca="1" si="34"/>
        <v/>
      </c>
      <c r="CK64" s="662" t="str">
        <f t="shared" ca="1" si="10"/>
        <v/>
      </c>
      <c r="CM64" s="56" t="str">
        <f t="shared" ca="1" si="41"/>
        <v/>
      </c>
      <c r="CQ64" s="411" t="e">
        <f ca="1">Invoer!EG69</f>
        <v>#N/A</v>
      </c>
      <c r="CR64" s="599" t="str">
        <f t="shared" ca="1" si="11"/>
        <v/>
      </c>
      <c r="CS64" s="673" t="str">
        <f ca="1">IF($CR64="","",VLOOKUP(CR64,Invoer!$F$15:$AU$1500,2,FALSE))</f>
        <v/>
      </c>
      <c r="CT64" s="599" t="str">
        <f t="shared" ca="1" si="12"/>
        <v/>
      </c>
      <c r="CU64" s="599" t="str">
        <f ca="1">IF($CR64="","",VLOOKUP(CR64,Invoer!$F$15:$AU$1500,3,FALSE))</f>
        <v/>
      </c>
      <c r="CV64" s="599" t="str">
        <f ca="1">IF($CR64="","",IF(CU64&lt;&gt;"Liq","",VLOOKUP(CR64,Invoer!$F$15:$AU$1500,4,FALSE)))</f>
        <v/>
      </c>
      <c r="CW64" s="599" t="str">
        <f ca="1">IF($CR64="","",VLOOKUP(CR64,Invoer!$F$15:$AU$1500,5,FALSE))</f>
        <v/>
      </c>
      <c r="CX64" s="599" t="str">
        <f ca="1">IF($CR64="","",VLOOKUP(CR64,Invoer!$F$15:$AU$1500,6,FALSE))</f>
        <v/>
      </c>
      <c r="CY64" s="599" t="str">
        <f ca="1">IF($CR64="","",VLOOKUP(CR64,Invoer!$F$15:$AU$1500,9,FALSE))</f>
        <v/>
      </c>
      <c r="CZ64" s="599" t="str">
        <f ca="1">IF($CR64="","",VLOOKUP(CR64,Invoer!$F$15:$AU$1500,10,FALSE))</f>
        <v/>
      </c>
      <c r="DA64" s="599" t="str">
        <f ca="1">IF($CR64="","",VLOOKUP(CR64,Invoer!$F$15:$AU$1500,11,FALSE))</f>
        <v/>
      </c>
      <c r="DB64" s="599" t="str">
        <f ca="1">IF($CR64="","",VLOOKUP(CR64,Invoer!$F$15:$BB$1500,14,FALSE))</f>
        <v/>
      </c>
      <c r="DC64" s="662" t="str">
        <f ca="1">IF($CR64="","",VLOOKUP(CR64,Invoer!$F$15:$AU$1500,15,FALSE))</f>
        <v/>
      </c>
      <c r="DD64" s="599" t="str">
        <f ca="1">IF($CR64="","",VLOOKUP(CR64,Invoer!$F$15:$AU$1500,19,FALSE))</f>
        <v/>
      </c>
      <c r="DE64" s="662" t="str">
        <f ca="1">IF($CR64="","",VLOOKUP(CR64,Invoer!$F$15:$AU$1500,20,FALSE))</f>
        <v/>
      </c>
      <c r="DF64" s="662" t="str">
        <f ca="1">IF($CR64="","",VLOOKUP(CR64,Invoer!$F$15:$AU$1500,23,FALSE))</f>
        <v/>
      </c>
      <c r="DG64" s="662" t="str">
        <f ca="1">IF($CR64="","",VLOOKUP(CR64,Invoer!$F$15:$AU$1500,17,FALSE))</f>
        <v/>
      </c>
      <c r="DH64" s="681" t="str">
        <f t="shared" ca="1" si="13"/>
        <v/>
      </c>
      <c r="DI64" s="662" t="str">
        <f t="shared" ca="1" si="42"/>
        <v/>
      </c>
      <c r="DJ64" s="190"/>
      <c r="DK64" s="411" t="str">
        <f t="shared" ca="1" si="14"/>
        <v/>
      </c>
      <c r="DO64" s="61" t="e">
        <f ca="1">IF($DN$4&lt;3,Invoer!EB69,Invoer!EA69)</f>
        <v>#N/A</v>
      </c>
      <c r="DP64" s="599" t="str">
        <f t="shared" ca="1" si="15"/>
        <v/>
      </c>
      <c r="DQ64" s="673" t="str">
        <f ca="1">IF($DP64="","",VLOOKUP(DP64,Invoer!$F$15:$AU$1999,2,FALSE))</f>
        <v/>
      </c>
      <c r="DR64" s="599" t="str">
        <f t="shared" ca="1" si="16"/>
        <v/>
      </c>
      <c r="DS64" s="599" t="str">
        <f ca="1">IF($DP64="","",VLOOKUP(DP64,Invoer!$F$15:$AU$1999,3,FALSE))</f>
        <v/>
      </c>
      <c r="DT64" s="599" t="str">
        <f ca="1">IF($DP64="","",IF(DS64&lt;&gt;"Liq","",VLOOKUP(DP64,Invoer!$F$15:$AU$1999,4,FALSE)))</f>
        <v/>
      </c>
      <c r="DU64" s="599" t="str">
        <f ca="1">IF($DP64="","",VLOOKUP(DP64,Invoer!$F$15:$AU$1999,5,FALSE))</f>
        <v/>
      </c>
      <c r="DV64" s="599" t="str">
        <f ca="1">IF($DP64="","",VLOOKUP(DP64,Invoer!$F$15:$AU$1999,6,FALSE))</f>
        <v/>
      </c>
      <c r="DW64" s="599" t="str">
        <f ca="1">IF($DP64="","",VLOOKUP(DP64,Invoer!$F$15:$AU$1999,9,FALSE))</f>
        <v/>
      </c>
      <c r="DX64" s="599" t="str">
        <f ca="1">IF($DP64="","",VLOOKUP(DP64,Invoer!$F$15:$AU$1999,10,FALSE))</f>
        <v/>
      </c>
      <c r="DY64" s="595" t="str">
        <f ca="1">IF($DP64="","",VLOOKUP(DP64,Invoer!$F$15:$AU$1999,11,FALSE))</f>
        <v/>
      </c>
      <c r="DZ64" s="662" t="str">
        <f ca="1">IF($DP64="","",IF($DN$4&gt;2,"",VLOOKUP(DP64,Invoer!CQ:CS,3,FALSE)))</f>
        <v/>
      </c>
      <c r="EA64" s="541" t="str">
        <f ca="1">IF($DP64="","",IF(ISERROR(DQ64),0,IF($DN$4&lt;3,"",VLOOKUP(DP64,Invoer!$F$15:$AU$1999,15,FALSE))))</f>
        <v/>
      </c>
      <c r="EB64" s="595" t="str">
        <f ca="1">IF($DP64="","",IF($DN$4&lt;3,"",VLOOKUP(DP64,Invoer!$F$15:$AU$1999,19,FALSE)))</f>
        <v/>
      </c>
      <c r="EC64" s="541" t="str">
        <f ca="1">IF($DP64="","",IF(ISERROR(DQ64),0,IF($DN$4&lt;3,"",VLOOKUP(DP64,Invoer!$F$15:$AU$1999,24,FALSE))))</f>
        <v/>
      </c>
      <c r="ED64" s="541" t="str">
        <f ca="1">IF($DP64="","",IF(ISERROR(DQ64),0,IF($DN$4&lt;3,"",VLOOKUP(DP64,Invoer!$F$15:$AU$1999,17,FALSE))))</f>
        <v/>
      </c>
      <c r="EH64" s="89" t="e">
        <f ca="1">Invoer!CP69</f>
        <v>#N/A</v>
      </c>
      <c r="EI64" s="599" t="str">
        <f t="shared" ca="1" si="17"/>
        <v/>
      </c>
      <c r="EJ64" s="673" t="str">
        <f ca="1">IF(EI64="","",VLOOKUP(EI64,Invoer!$F$15:$AU$1999,2,FALSE))</f>
        <v/>
      </c>
      <c r="EK64" s="599" t="str">
        <f t="shared" ca="1" si="18"/>
        <v/>
      </c>
      <c r="EL64" s="599" t="str">
        <f ca="1">IF($EI64="","",VLOOKUP(EI64,Invoer!$F$15:$AU$1999,3,FALSE))</f>
        <v/>
      </c>
      <c r="EM64" s="599" t="str">
        <f ca="1">IF($EI64="","",IF(EL64&lt;&gt;"Liq","",VLOOKUP(EI64,Invoer!$F$15:$AU$1999,4,FALSE)))</f>
        <v/>
      </c>
      <c r="EN64" s="599" t="str">
        <f ca="1">IF($EI64="","",VLOOKUP(EI64,Invoer!$F$15:$AU$1999,6,FALSE))</f>
        <v/>
      </c>
      <c r="EO64" s="599" t="str">
        <f ca="1">IF(EI64="","",VLOOKUP(EI64,Invoer!$F$15:$AU$1999,9,FALSE))</f>
        <v/>
      </c>
      <c r="EP64" s="599" t="str">
        <f ca="1">IF(EI64="","",VLOOKUP(EI64,Invoer!$F$15:$AU$1999,10,FALSE))</f>
        <v/>
      </c>
      <c r="EQ64" s="599" t="str">
        <f ca="1">IF(EI64="","",VLOOKUP(EI64,Invoer!$F$15:$AU$1999,11,FALSE))</f>
        <v/>
      </c>
      <c r="ER64" s="662" t="str">
        <f ca="1">IF(EI64="","",VLOOKUP(EI64,Invoer!CQ:CS,3,FALSE))</f>
        <v/>
      </c>
      <c r="ES64" s="662" t="str">
        <f t="shared" ca="1" si="19"/>
        <v/>
      </c>
      <c r="ET64" s="513" t="str">
        <f t="shared" ca="1" si="20"/>
        <v/>
      </c>
      <c r="EU64" s="112" t="str">
        <f t="shared" ca="1" si="21"/>
        <v/>
      </c>
      <c r="EV64" s="83" t="s">
        <v>160</v>
      </c>
      <c r="EW64" s="682" t="str">
        <f t="shared" ca="1" si="22"/>
        <v/>
      </c>
      <c r="EX64" s="662" t="str">
        <f t="shared" ca="1" si="23"/>
        <v/>
      </c>
      <c r="EY64"/>
      <c r="EZ64" s="56" t="e">
        <f t="shared" ca="1" si="35"/>
        <v>#VALUE!</v>
      </c>
      <c r="FA64" s="56" t="e">
        <f t="shared" ca="1" si="36"/>
        <v>#VALUE!</v>
      </c>
      <c r="FE64"/>
      <c r="FI64"/>
      <c r="FJ64"/>
    </row>
    <row r="65" spans="1:166" ht="12" customHeight="1" x14ac:dyDescent="0.2">
      <c r="A65"/>
      <c r="B65"/>
      <c r="C65"/>
      <c r="E65"/>
      <c r="F65" s="125"/>
      <c r="G65" s="89" t="e">
        <f ca="1">Invoer!DU70</f>
        <v>#N/A</v>
      </c>
      <c r="H65" s="599" t="str">
        <f t="shared" ca="1" si="43"/>
        <v/>
      </c>
      <c r="I65" s="673" t="str">
        <f ca="1">IF($H65="","",VLOOKUP(H65,Invoer!$F$15:$AU$1500,2,FALSE))</f>
        <v/>
      </c>
      <c r="J65" s="599" t="str">
        <f t="shared" ca="1" si="25"/>
        <v/>
      </c>
      <c r="K65" s="599" t="str">
        <f ca="1">IF($H65="","",VLOOKUP(H65,Invoer!$F$15:$AU$1500,3,FALSE))</f>
        <v/>
      </c>
      <c r="L65" s="599" t="str">
        <f ca="1">IF($H65="","",IF(K65&lt;&gt;"Liq","",VLOOKUP(H65,Invoer!$F$15:$AU$1500,4,FALSE)))</f>
        <v/>
      </c>
      <c r="M65" s="599" t="str">
        <f ca="1">IF($H65="","",VLOOKUP(H65,Invoer!$F$15:$AU$1500,5,FALSE))</f>
        <v/>
      </c>
      <c r="N65" s="599" t="str">
        <f ca="1">IF($H65="","",VLOOKUP(H65,Invoer!$F$15:$AU$1500,6,FALSE))</f>
        <v/>
      </c>
      <c r="O65" s="599" t="str">
        <f ca="1">IF($H65="","",VLOOKUP(H65,Invoer!$F$15:$AU$1500,9,FALSE))</f>
        <v/>
      </c>
      <c r="P65" s="599" t="str">
        <f ca="1">IF($H65="","",VLOOKUP(H65,Invoer!$F$15:$AU$1500,10,FALSE))</f>
        <v/>
      </c>
      <c r="Q65" s="599" t="str">
        <f ca="1">IF($H65="","",VLOOKUP(H65,Invoer!$F$15:$BB$1500,14,FALSE))</f>
        <v/>
      </c>
      <c r="R65" s="662" t="str">
        <f ca="1">IF($H65="","",IF(J65&gt;$K$8,"",VLOOKUP(H65,Invoer!$F$15:$AU$1500,15,FALSE)))</f>
        <v/>
      </c>
      <c r="S65" s="599" t="str">
        <f ca="1">IF($H65="","",VLOOKUP(H65,Invoer!$F$15:$AU$1500,19,FALSE))</f>
        <v/>
      </c>
      <c r="T65" s="662" t="str">
        <f ca="1">IF($H65="","",IF(J65&gt;$K$8,"",VLOOKUP(H65,Invoer!$F$15:$AU$1500,20,FALSE)))</f>
        <v/>
      </c>
      <c r="U65" s="662" t="str">
        <f ca="1">IF($H65="","",IF(J65&gt;$K$8,"",VLOOKUP(H65,Invoer!$F$15:$AU$1500,23,FALSE)))</f>
        <v/>
      </c>
      <c r="V65" s="662" t="str">
        <f ca="1">IF($H65="","",IF(J65&gt;$K$8,"",VLOOKUP(H65,Invoer!$F$15:$AU$1500,17,FALSE)))</f>
        <v/>
      </c>
      <c r="AC65" s="435" t="str">
        <f>IF($AC$7&lt;3,Invoer!DR70,IF($AC$7=3,Invoer!BT70,"x"))</f>
        <v>x</v>
      </c>
      <c r="AD65" s="599" t="str">
        <f t="shared" si="27"/>
        <v/>
      </c>
      <c r="AE65" s="673" t="str">
        <f>IF($AD65="","",VLOOKUP(AD65,Invoer!$F$15:$AU$1999,2,FALSE))</f>
        <v/>
      </c>
      <c r="AF65" s="599" t="str">
        <f t="shared" si="28"/>
        <v/>
      </c>
      <c r="AG65" s="599" t="str">
        <f>IF($AD65="","",VLOOKUP(AD65,Invoer!$F$15:$AU$1999,3,FALSE))</f>
        <v/>
      </c>
      <c r="AH65" s="599" t="str">
        <f>IF($AD65="","",IF(AG65&lt;&gt;"Liq","",VLOOKUP(AD65,Invoer!$F$15:$AU$1999,4,FALSE)))</f>
        <v/>
      </c>
      <c r="AI65" s="677" t="str">
        <f>IF($AD65="","",VLOOKUP(AD65,Invoer!$F$15:$AU$1999,5,FALSE))</f>
        <v/>
      </c>
      <c r="AJ65" s="599" t="str">
        <f>IF($AD65="","",VLOOKUP(AD65,Invoer!$F$15:$AU$1999,6,FALSE))</f>
        <v/>
      </c>
      <c r="AK65" s="599" t="str">
        <f>IF($AD65="","",VLOOKUP(AD65,Invoer!$F$15:$AU$1999,9,FALSE))</f>
        <v/>
      </c>
      <c r="AL65" s="599" t="str">
        <f>IF($AD65="","",VLOOKUP(AD65,Invoer!$F$15:$AU$1999,10,FALSE))</f>
        <v/>
      </c>
      <c r="AM65" s="599" t="str">
        <f>IF($AD65="","",VLOOKUP(AD65,Invoer!$F$15:$BB$1999,14,FALSE))</f>
        <v/>
      </c>
      <c r="AN65" s="599" t="str">
        <f>IF($AD65="","",VLOOKUP(AD65,Invoer!$F$15:$AU$1999,11,FALSE))</f>
        <v/>
      </c>
      <c r="AO65" s="662" t="str">
        <f>IF($AD65="","",VLOOKUP(AD65,Invoer!$F$15:$AU$1999,15,FALSE))</f>
        <v/>
      </c>
      <c r="AP65" s="599" t="str">
        <f>IF($AD65="","",VLOOKUP(AD65,Invoer!$F$15:$AU$1999,19,FALSE))</f>
        <v/>
      </c>
      <c r="AQ65" s="662" t="str">
        <f>IF($AD65="","",VLOOKUP(AD65,Invoer!$F$15:$AU$1999,24,FALSE))</f>
        <v/>
      </c>
      <c r="AR65" s="662" t="str">
        <f>IF($AD65="","",VLOOKUP(AD65,Invoer!$F$15:$AU$1999,17,FALSE))</f>
        <v/>
      </c>
      <c r="AS65" s="678" t="str">
        <f t="shared" si="38"/>
        <v/>
      </c>
      <c r="AT65" s="676" t="str">
        <f t="shared" si="5"/>
        <v/>
      </c>
      <c r="AU65" s="77" t="e">
        <f t="shared" si="6"/>
        <v>#VALUE!</v>
      </c>
      <c r="AW65" s="57"/>
      <c r="AX65" s="57"/>
      <c r="BA65" s="83" t="e">
        <f ca="1">Invoer!DW70</f>
        <v>#N/A</v>
      </c>
      <c r="BB65" s="599" t="str">
        <f t="shared" ca="1" si="29"/>
        <v/>
      </c>
      <c r="BC65" s="673" t="str">
        <f ca="1">IF($BB65="","",VLOOKUP(BB65,Invoer!$F$15:$AU$1999,2,FALSE))</f>
        <v/>
      </c>
      <c r="BD65" s="599" t="str">
        <f t="shared" ca="1" si="30"/>
        <v/>
      </c>
      <c r="BE65" s="599" t="str">
        <f ca="1">IF($BB65="","",VLOOKUP(BB65,Invoer!$F$15:$AU$1999,5,FALSE))</f>
        <v/>
      </c>
      <c r="BF65" s="599" t="str">
        <f ca="1">IF($BB65="","",VLOOKUP(BB65,Invoer!$F$15:$AU$1999,6,FALSE))</f>
        <v/>
      </c>
      <c r="BG65" s="599" t="str">
        <f ca="1">IF($BB65="","",VLOOKUP(BB65,Invoer!$F$15:$AU$1999,9,FALSE))</f>
        <v/>
      </c>
      <c r="BH65" s="599" t="str">
        <f ca="1">IF($BB65="","",VLOOKUP(BB65,Invoer!$F$15:$AU$1999,10,FALSE))</f>
        <v/>
      </c>
      <c r="BI65" s="599" t="str">
        <f ca="1">IF($BB65="","",VLOOKUP(BB65,Invoer!$F$15:$BB$1999,14,FALSE))</f>
        <v/>
      </c>
      <c r="BJ65" s="599" t="str">
        <f ca="1">IF($BB65="","",VLOOKUP(BB65,Invoer!$F$15:$AU$1999,11,FALSE))</f>
        <v/>
      </c>
      <c r="BK65" s="662" t="str">
        <f t="shared" ca="1" si="31"/>
        <v/>
      </c>
      <c r="BL65" s="662" t="str">
        <f t="shared" ca="1" si="32"/>
        <v/>
      </c>
      <c r="BM65" s="679" t="str">
        <f t="shared" ca="1" si="33"/>
        <v/>
      </c>
      <c r="BN65" s="662" t="str">
        <f t="shared" ca="1" si="7"/>
        <v/>
      </c>
      <c r="BO65" s="662" t="str">
        <f ca="1">IF($BB65="","",VLOOKUP(BB65,Invoer!$F$15:$AU$1999,15,FALSE))</f>
        <v/>
      </c>
      <c r="BP65" s="662" t="str">
        <f ca="1">IF($BB65="","",VLOOKUP(BB65,Invoer!$F$15:$AU$1999,24,FALSE))</f>
        <v/>
      </c>
      <c r="BQ65" s="662" t="str">
        <f ca="1">IF($BB65="","",VLOOKUP(BB65,Invoer!$F$15:$AU$1999,17,FALSE))</f>
        <v/>
      </c>
      <c r="BS65" s="73" t="e">
        <f t="shared" ca="1" si="39"/>
        <v>#VALUE!</v>
      </c>
      <c r="BT65" s="57" t="str">
        <f t="shared" ca="1" si="40"/>
        <v/>
      </c>
      <c r="BW65" s="61" t="e">
        <f ca="1">Invoer!DZ70</f>
        <v>#N/A</v>
      </c>
      <c r="BX65" s="599" t="str">
        <f t="shared" ca="1" si="8"/>
        <v/>
      </c>
      <c r="BY65" s="673" t="str">
        <f ca="1">IF($BX65="","",VLOOKUP(BX65,Invoer!$F$15:$AU$1999,2,FALSE))</f>
        <v/>
      </c>
      <c r="BZ65" s="599" t="str">
        <f t="shared" ca="1" si="9"/>
        <v/>
      </c>
      <c r="CA65" s="599" t="str">
        <f ca="1">IF($BX65="","",VLOOKUP(BX65,Invoer!$F$15:$AU$1999,5,FALSE))</f>
        <v/>
      </c>
      <c r="CB65" s="599" t="str">
        <f ca="1">IF($BX65="","",VLOOKUP(BX65,Invoer!$F$15:$AU$1999,6,FALSE))</f>
        <v/>
      </c>
      <c r="CC65" s="599" t="str">
        <f ca="1">IF($BX65="","",VLOOKUP(BX65,Invoer!$F$15:$AU$1999,9,FALSE))</f>
        <v/>
      </c>
      <c r="CD65" s="599" t="str">
        <f ca="1">IF($BX65="","",VLOOKUP(BX65,Invoer!$F$15:$AU$1999,10,FALSE))</f>
        <v/>
      </c>
      <c r="CE65" s="599" t="str">
        <f ca="1">IF($BX65="","",VLOOKUP(BX65,Invoer!$F$15:$AU$1999,11,FALSE))</f>
        <v/>
      </c>
      <c r="CF65" s="662" t="str">
        <f ca="1">IF($BX65="","",IF(ISERROR(BY65),0,VLOOKUP(BX65,Invoer!$F$15:$AU$1999,15,FALSE)))</f>
        <v/>
      </c>
      <c r="CG65" s="599" t="str">
        <f ca="1">IF($BX65="","",VLOOKUP(BX65,Invoer!$F$15:$AU$1999,19,FALSE))</f>
        <v/>
      </c>
      <c r="CH65" s="662" t="str">
        <f ca="1">IF($BX65="","",IF(ISERROR(BY65),0,VLOOKUP(BX65,Invoer!$F$15:$AU$1999,24,FALSE)))</f>
        <v/>
      </c>
      <c r="CI65" s="662" t="str">
        <f ca="1">IF($BX65="","",IF(ISERROR(BY65),0,VLOOKUP(BX65,Invoer!$F$15:$AU$1999,17,FALSE)))</f>
        <v/>
      </c>
      <c r="CJ65" s="680" t="str">
        <f t="shared" ca="1" si="34"/>
        <v/>
      </c>
      <c r="CK65" s="662" t="str">
        <f t="shared" ca="1" si="10"/>
        <v/>
      </c>
      <c r="CM65" s="56" t="str">
        <f t="shared" ca="1" si="41"/>
        <v/>
      </c>
      <c r="CQ65" s="411" t="e">
        <f ca="1">Invoer!EG70</f>
        <v>#N/A</v>
      </c>
      <c r="CR65" s="599" t="str">
        <f t="shared" ca="1" si="11"/>
        <v/>
      </c>
      <c r="CS65" s="673" t="str">
        <f ca="1">IF($CR65="","",VLOOKUP(CR65,Invoer!$F$15:$AU$1500,2,FALSE))</f>
        <v/>
      </c>
      <c r="CT65" s="599" t="str">
        <f t="shared" ca="1" si="12"/>
        <v/>
      </c>
      <c r="CU65" s="599" t="str">
        <f ca="1">IF($CR65="","",VLOOKUP(CR65,Invoer!$F$15:$AU$1500,3,FALSE))</f>
        <v/>
      </c>
      <c r="CV65" s="599" t="str">
        <f ca="1">IF($CR65="","",IF(CU65&lt;&gt;"Liq","",VLOOKUP(CR65,Invoer!$F$15:$AU$1500,4,FALSE)))</f>
        <v/>
      </c>
      <c r="CW65" s="599" t="str">
        <f ca="1">IF($CR65="","",VLOOKUP(CR65,Invoer!$F$15:$AU$1500,5,FALSE))</f>
        <v/>
      </c>
      <c r="CX65" s="599" t="str">
        <f ca="1">IF($CR65="","",VLOOKUP(CR65,Invoer!$F$15:$AU$1500,6,FALSE))</f>
        <v/>
      </c>
      <c r="CY65" s="599" t="str">
        <f ca="1">IF($CR65="","",VLOOKUP(CR65,Invoer!$F$15:$AU$1500,9,FALSE))</f>
        <v/>
      </c>
      <c r="CZ65" s="599" t="str">
        <f ca="1">IF($CR65="","",VLOOKUP(CR65,Invoer!$F$15:$AU$1500,10,FALSE))</f>
        <v/>
      </c>
      <c r="DA65" s="599" t="str">
        <f ca="1">IF($CR65="","",VLOOKUP(CR65,Invoer!$F$15:$AU$1500,11,FALSE))</f>
        <v/>
      </c>
      <c r="DB65" s="599" t="str">
        <f ca="1">IF($CR65="","",VLOOKUP(CR65,Invoer!$F$15:$BB$1500,14,FALSE))</f>
        <v/>
      </c>
      <c r="DC65" s="662" t="str">
        <f ca="1">IF($CR65="","",VLOOKUP(CR65,Invoer!$F$15:$AU$1500,15,FALSE))</f>
        <v/>
      </c>
      <c r="DD65" s="599" t="str">
        <f ca="1">IF($CR65="","",VLOOKUP(CR65,Invoer!$F$15:$AU$1500,19,FALSE))</f>
        <v/>
      </c>
      <c r="DE65" s="662" t="str">
        <f ca="1">IF($CR65="","",VLOOKUP(CR65,Invoer!$F$15:$AU$1500,20,FALSE))</f>
        <v/>
      </c>
      <c r="DF65" s="662" t="str">
        <f ca="1">IF($CR65="","",VLOOKUP(CR65,Invoer!$F$15:$AU$1500,23,FALSE))</f>
        <v/>
      </c>
      <c r="DG65" s="662" t="str">
        <f ca="1">IF($CR65="","",VLOOKUP(CR65,Invoer!$F$15:$AU$1500,17,FALSE))</f>
        <v/>
      </c>
      <c r="DH65" s="681" t="str">
        <f t="shared" ca="1" si="13"/>
        <v/>
      </c>
      <c r="DI65" s="662" t="str">
        <f t="shared" ca="1" si="42"/>
        <v/>
      </c>
      <c r="DJ65" s="190"/>
      <c r="DK65" s="411" t="str">
        <f t="shared" ca="1" si="14"/>
        <v/>
      </c>
      <c r="DO65" s="61" t="e">
        <f ca="1">IF($DN$4&lt;3,Invoer!EB70,Invoer!EA70)</f>
        <v>#N/A</v>
      </c>
      <c r="DP65" s="599" t="str">
        <f t="shared" ca="1" si="15"/>
        <v/>
      </c>
      <c r="DQ65" s="673" t="str">
        <f ca="1">IF($DP65="","",VLOOKUP(DP65,Invoer!$F$15:$AU$1999,2,FALSE))</f>
        <v/>
      </c>
      <c r="DR65" s="599" t="str">
        <f t="shared" ca="1" si="16"/>
        <v/>
      </c>
      <c r="DS65" s="599" t="str">
        <f ca="1">IF($DP65="","",VLOOKUP(DP65,Invoer!$F$15:$AU$1999,3,FALSE))</f>
        <v/>
      </c>
      <c r="DT65" s="599" t="str">
        <f ca="1">IF($DP65="","",IF(DS65&lt;&gt;"Liq","",VLOOKUP(DP65,Invoer!$F$15:$AU$1999,4,FALSE)))</f>
        <v/>
      </c>
      <c r="DU65" s="599" t="str">
        <f ca="1">IF($DP65="","",VLOOKUP(DP65,Invoer!$F$15:$AU$1999,5,FALSE))</f>
        <v/>
      </c>
      <c r="DV65" s="599" t="str">
        <f ca="1">IF($DP65="","",VLOOKUP(DP65,Invoer!$F$15:$AU$1999,6,FALSE))</f>
        <v/>
      </c>
      <c r="DW65" s="599" t="str">
        <f ca="1">IF($DP65="","",VLOOKUP(DP65,Invoer!$F$15:$AU$1999,9,FALSE))</f>
        <v/>
      </c>
      <c r="DX65" s="599" t="str">
        <f ca="1">IF($DP65="","",VLOOKUP(DP65,Invoer!$F$15:$AU$1999,10,FALSE))</f>
        <v/>
      </c>
      <c r="DY65" s="595" t="str">
        <f ca="1">IF($DP65="","",VLOOKUP(DP65,Invoer!$F$15:$AU$1999,11,FALSE))</f>
        <v/>
      </c>
      <c r="DZ65" s="662" t="str">
        <f ca="1">IF($DP65="","",IF($DN$4&gt;2,"",VLOOKUP(DP65,Invoer!CQ:CS,3,FALSE)))</f>
        <v/>
      </c>
      <c r="EA65" s="541" t="str">
        <f ca="1">IF($DP65="","",IF(ISERROR(DQ65),0,IF($DN$4&lt;3,"",VLOOKUP(DP65,Invoer!$F$15:$AU$1999,15,FALSE))))</f>
        <v/>
      </c>
      <c r="EB65" s="595" t="str">
        <f ca="1">IF($DP65="","",IF($DN$4&lt;3,"",VLOOKUP(DP65,Invoer!$F$15:$AU$1999,19,FALSE)))</f>
        <v/>
      </c>
      <c r="EC65" s="541" t="str">
        <f ca="1">IF($DP65="","",IF(ISERROR(DQ65),0,IF($DN$4&lt;3,"",VLOOKUP(DP65,Invoer!$F$15:$AU$1999,24,FALSE))))</f>
        <v/>
      </c>
      <c r="ED65" s="541" t="str">
        <f ca="1">IF($DP65="","",IF(ISERROR(DQ65),0,IF($DN$4&lt;3,"",VLOOKUP(DP65,Invoer!$F$15:$AU$1999,17,FALSE))))</f>
        <v/>
      </c>
      <c r="EH65" s="89" t="e">
        <f ca="1">Invoer!CP70</f>
        <v>#N/A</v>
      </c>
      <c r="EI65" s="599" t="str">
        <f t="shared" ca="1" si="17"/>
        <v/>
      </c>
      <c r="EJ65" s="673" t="str">
        <f ca="1">IF(EI65="","",VLOOKUP(EI65,Invoer!$F$15:$AU$1999,2,FALSE))</f>
        <v/>
      </c>
      <c r="EK65" s="599" t="str">
        <f t="shared" ca="1" si="18"/>
        <v/>
      </c>
      <c r="EL65" s="599" t="str">
        <f ca="1">IF($EI65="","",VLOOKUP(EI65,Invoer!$F$15:$AU$1999,3,FALSE))</f>
        <v/>
      </c>
      <c r="EM65" s="599" t="str">
        <f ca="1">IF($EI65="","",IF(EL65&lt;&gt;"Liq","",VLOOKUP(EI65,Invoer!$F$15:$AU$1999,4,FALSE)))</f>
        <v/>
      </c>
      <c r="EN65" s="599" t="str">
        <f ca="1">IF($EI65="","",VLOOKUP(EI65,Invoer!$F$15:$AU$1999,6,FALSE))</f>
        <v/>
      </c>
      <c r="EO65" s="599" t="str">
        <f ca="1">IF(EI65="","",VLOOKUP(EI65,Invoer!$F$15:$AU$1999,9,FALSE))</f>
        <v/>
      </c>
      <c r="EP65" s="599" t="str">
        <f ca="1">IF(EI65="","",VLOOKUP(EI65,Invoer!$F$15:$AU$1999,10,FALSE))</f>
        <v/>
      </c>
      <c r="EQ65" s="599" t="str">
        <f ca="1">IF(EI65="","",VLOOKUP(EI65,Invoer!$F$15:$AU$1999,11,FALSE))</f>
        <v/>
      </c>
      <c r="ER65" s="662" t="str">
        <f ca="1">IF(EI65="","",VLOOKUP(EI65,Invoer!CQ:CS,3,FALSE))</f>
        <v/>
      </c>
      <c r="ES65" s="662" t="str">
        <f t="shared" ca="1" si="19"/>
        <v/>
      </c>
      <c r="ET65" s="513" t="str">
        <f t="shared" ca="1" si="20"/>
        <v/>
      </c>
      <c r="EU65" s="112" t="str">
        <f t="shared" ca="1" si="21"/>
        <v/>
      </c>
      <c r="EV65" s="83" t="s">
        <v>160</v>
      </c>
      <c r="EW65" s="682" t="str">
        <f t="shared" ca="1" si="22"/>
        <v/>
      </c>
      <c r="EX65" s="662" t="str">
        <f t="shared" ca="1" si="23"/>
        <v/>
      </c>
      <c r="EY65"/>
      <c r="EZ65" s="56" t="e">
        <f t="shared" ca="1" si="35"/>
        <v>#VALUE!</v>
      </c>
      <c r="FA65" s="56" t="e">
        <f t="shared" ca="1" si="36"/>
        <v>#VALUE!</v>
      </c>
      <c r="FE65"/>
      <c r="FI65"/>
      <c r="FJ65"/>
    </row>
    <row r="66" spans="1:166" ht="12" customHeight="1" x14ac:dyDescent="0.2">
      <c r="A66"/>
      <c r="B66"/>
      <c r="C66"/>
      <c r="E66"/>
      <c r="F66" s="125"/>
      <c r="G66" s="89" t="e">
        <f ca="1">Invoer!DU71</f>
        <v>#N/A</v>
      </c>
      <c r="H66" s="599" t="str">
        <f t="shared" ca="1" si="43"/>
        <v/>
      </c>
      <c r="I66" s="673" t="str">
        <f ca="1">IF($H66="","",VLOOKUP(H66,Invoer!$F$15:$AU$1500,2,FALSE))</f>
        <v/>
      </c>
      <c r="J66" s="599" t="str">
        <f t="shared" ca="1" si="25"/>
        <v/>
      </c>
      <c r="K66" s="599" t="str">
        <f ca="1">IF($H66="","",VLOOKUP(H66,Invoer!$F$15:$AU$1500,3,FALSE))</f>
        <v/>
      </c>
      <c r="L66" s="599" t="str">
        <f ca="1">IF($H66="","",IF(K66&lt;&gt;"Liq","",VLOOKUP(H66,Invoer!$F$15:$AU$1500,4,FALSE)))</f>
        <v/>
      </c>
      <c r="M66" s="599" t="str">
        <f ca="1">IF($H66="","",VLOOKUP(H66,Invoer!$F$15:$AU$1500,5,FALSE))</f>
        <v/>
      </c>
      <c r="N66" s="599" t="str">
        <f ca="1">IF($H66="","",VLOOKUP(H66,Invoer!$F$15:$AU$1500,6,FALSE))</f>
        <v/>
      </c>
      <c r="O66" s="599" t="str">
        <f ca="1">IF($H66="","",VLOOKUP(H66,Invoer!$F$15:$AU$1500,9,FALSE))</f>
        <v/>
      </c>
      <c r="P66" s="599" t="str">
        <f ca="1">IF($H66="","",VLOOKUP(H66,Invoer!$F$15:$AU$1500,10,FALSE))</f>
        <v/>
      </c>
      <c r="Q66" s="599" t="str">
        <f ca="1">IF($H66="","",VLOOKUP(H66,Invoer!$F$15:$BB$1500,14,FALSE))</f>
        <v/>
      </c>
      <c r="R66" s="662" t="str">
        <f ca="1">IF($H66="","",IF(J66&gt;$K$8,"",VLOOKUP(H66,Invoer!$F$15:$AU$1500,15,FALSE)))</f>
        <v/>
      </c>
      <c r="S66" s="599" t="str">
        <f ca="1">IF($H66="","",VLOOKUP(H66,Invoer!$F$15:$AU$1500,19,FALSE))</f>
        <v/>
      </c>
      <c r="T66" s="662" t="str">
        <f ca="1">IF($H66="","",IF(J66&gt;$K$8,"",VLOOKUP(H66,Invoer!$F$15:$AU$1500,20,FALSE)))</f>
        <v/>
      </c>
      <c r="U66" s="662" t="str">
        <f ca="1">IF($H66="","",IF(J66&gt;$K$8,"",VLOOKUP(H66,Invoer!$F$15:$AU$1500,23,FALSE)))</f>
        <v/>
      </c>
      <c r="V66" s="662" t="str">
        <f ca="1">IF($H66="","",IF(J66&gt;$K$8,"",VLOOKUP(H66,Invoer!$F$15:$AU$1500,17,FALSE)))</f>
        <v/>
      </c>
      <c r="AC66" s="435" t="str">
        <f>IF($AC$7&lt;3,Invoer!DR71,IF($AC$7=3,Invoer!BT71,"x"))</f>
        <v>x</v>
      </c>
      <c r="AD66" s="599" t="str">
        <f t="shared" si="27"/>
        <v/>
      </c>
      <c r="AE66" s="673" t="str">
        <f>IF($AD66="","",VLOOKUP(AD66,Invoer!$F$15:$AU$1999,2,FALSE))</f>
        <v/>
      </c>
      <c r="AF66" s="599" t="str">
        <f t="shared" si="28"/>
        <v/>
      </c>
      <c r="AG66" s="599" t="str">
        <f>IF($AD66="","",VLOOKUP(AD66,Invoer!$F$15:$AU$1999,3,FALSE))</f>
        <v/>
      </c>
      <c r="AH66" s="599" t="str">
        <f>IF($AD66="","",IF(AG66&lt;&gt;"Liq","",VLOOKUP(AD66,Invoer!$F$15:$AU$1999,4,FALSE)))</f>
        <v/>
      </c>
      <c r="AI66" s="677" t="str">
        <f>IF($AD66="","",VLOOKUP(AD66,Invoer!$F$15:$AU$1999,5,FALSE))</f>
        <v/>
      </c>
      <c r="AJ66" s="599" t="str">
        <f>IF($AD66="","",VLOOKUP(AD66,Invoer!$F$15:$AU$1999,6,FALSE))</f>
        <v/>
      </c>
      <c r="AK66" s="599" t="str">
        <f>IF($AD66="","",VLOOKUP(AD66,Invoer!$F$15:$AU$1999,9,FALSE))</f>
        <v/>
      </c>
      <c r="AL66" s="599" t="str">
        <f>IF($AD66="","",VLOOKUP(AD66,Invoer!$F$15:$AU$1999,10,FALSE))</f>
        <v/>
      </c>
      <c r="AM66" s="599" t="str">
        <f>IF($AD66="","",VLOOKUP(AD66,Invoer!$F$15:$BB$1999,14,FALSE))</f>
        <v/>
      </c>
      <c r="AN66" s="599" t="str">
        <f>IF($AD66="","",VLOOKUP(AD66,Invoer!$F$15:$AU$1999,11,FALSE))</f>
        <v/>
      </c>
      <c r="AO66" s="662" t="str">
        <f>IF($AD66="","",VLOOKUP(AD66,Invoer!$F$15:$AU$1999,15,FALSE))</f>
        <v/>
      </c>
      <c r="AP66" s="599" t="str">
        <f>IF($AD66="","",VLOOKUP(AD66,Invoer!$F$15:$AU$1999,19,FALSE))</f>
        <v/>
      </c>
      <c r="AQ66" s="662" t="str">
        <f>IF($AD66="","",VLOOKUP(AD66,Invoer!$F$15:$AU$1999,24,FALSE))</f>
        <v/>
      </c>
      <c r="AR66" s="662" t="str">
        <f>IF($AD66="","",VLOOKUP(AD66,Invoer!$F$15:$AU$1999,17,FALSE))</f>
        <v/>
      </c>
      <c r="AS66" s="678" t="str">
        <f t="shared" si="38"/>
        <v/>
      </c>
      <c r="AT66" s="676" t="str">
        <f t="shared" si="5"/>
        <v/>
      </c>
      <c r="AU66" s="77" t="e">
        <f t="shared" si="6"/>
        <v>#VALUE!</v>
      </c>
      <c r="AW66" s="57"/>
      <c r="AX66" s="57"/>
      <c r="BA66" s="83" t="e">
        <f ca="1">Invoer!DW71</f>
        <v>#N/A</v>
      </c>
      <c r="BB66" s="599" t="str">
        <f t="shared" ca="1" si="29"/>
        <v/>
      </c>
      <c r="BC66" s="673" t="str">
        <f ca="1">IF($BB66="","",VLOOKUP(BB66,Invoer!$F$15:$AU$1999,2,FALSE))</f>
        <v/>
      </c>
      <c r="BD66" s="599" t="str">
        <f t="shared" ca="1" si="30"/>
        <v/>
      </c>
      <c r="BE66" s="599" t="str">
        <f ca="1">IF($BB66="","",VLOOKUP(BB66,Invoer!$F$15:$AU$1999,5,FALSE))</f>
        <v/>
      </c>
      <c r="BF66" s="599" t="str">
        <f ca="1">IF($BB66="","",VLOOKUP(BB66,Invoer!$F$15:$AU$1999,6,FALSE))</f>
        <v/>
      </c>
      <c r="BG66" s="599" t="str">
        <f ca="1">IF($BB66="","",VLOOKUP(BB66,Invoer!$F$15:$AU$1999,9,FALSE))</f>
        <v/>
      </c>
      <c r="BH66" s="599" t="str">
        <f ca="1">IF($BB66="","",VLOOKUP(BB66,Invoer!$F$15:$AU$1999,10,FALSE))</f>
        <v/>
      </c>
      <c r="BI66" s="599" t="str">
        <f ca="1">IF($BB66="","",VLOOKUP(BB66,Invoer!$F$15:$BB$1999,14,FALSE))</f>
        <v/>
      </c>
      <c r="BJ66" s="599" t="str">
        <f ca="1">IF($BB66="","",VLOOKUP(BB66,Invoer!$F$15:$AU$1999,11,FALSE))</f>
        <v/>
      </c>
      <c r="BK66" s="662" t="str">
        <f t="shared" ca="1" si="31"/>
        <v/>
      </c>
      <c r="BL66" s="662" t="str">
        <f t="shared" ca="1" si="32"/>
        <v/>
      </c>
      <c r="BM66" s="679" t="str">
        <f t="shared" ca="1" si="33"/>
        <v/>
      </c>
      <c r="BN66" s="662" t="str">
        <f t="shared" ca="1" si="7"/>
        <v/>
      </c>
      <c r="BO66" s="662" t="str">
        <f ca="1">IF($BB66="","",VLOOKUP(BB66,Invoer!$F$15:$AU$1999,15,FALSE))</f>
        <v/>
      </c>
      <c r="BP66" s="662" t="str">
        <f ca="1">IF($BB66="","",VLOOKUP(BB66,Invoer!$F$15:$AU$1999,24,FALSE))</f>
        <v/>
      </c>
      <c r="BQ66" s="662" t="str">
        <f ca="1">IF($BB66="","",VLOOKUP(BB66,Invoer!$F$15:$AU$1999,17,FALSE))</f>
        <v/>
      </c>
      <c r="BS66" s="73" t="e">
        <f t="shared" ca="1" si="39"/>
        <v>#VALUE!</v>
      </c>
      <c r="BT66" s="57" t="str">
        <f t="shared" ca="1" si="40"/>
        <v/>
      </c>
      <c r="BW66" s="61" t="e">
        <f ca="1">Invoer!DZ71</f>
        <v>#N/A</v>
      </c>
      <c r="BX66" s="599" t="str">
        <f t="shared" ca="1" si="8"/>
        <v/>
      </c>
      <c r="BY66" s="673" t="str">
        <f ca="1">IF($BX66="","",VLOOKUP(BX66,Invoer!$F$15:$AU$1999,2,FALSE))</f>
        <v/>
      </c>
      <c r="BZ66" s="599" t="str">
        <f t="shared" ca="1" si="9"/>
        <v/>
      </c>
      <c r="CA66" s="599" t="str">
        <f ca="1">IF($BX66="","",VLOOKUP(BX66,Invoer!$F$15:$AU$1999,5,FALSE))</f>
        <v/>
      </c>
      <c r="CB66" s="599" t="str">
        <f ca="1">IF($BX66="","",VLOOKUP(BX66,Invoer!$F$15:$AU$1999,6,FALSE))</f>
        <v/>
      </c>
      <c r="CC66" s="599" t="str">
        <f ca="1">IF($BX66="","",VLOOKUP(BX66,Invoer!$F$15:$AU$1999,9,FALSE))</f>
        <v/>
      </c>
      <c r="CD66" s="599" t="str">
        <f ca="1">IF($BX66="","",VLOOKUP(BX66,Invoer!$F$15:$AU$1999,10,FALSE))</f>
        <v/>
      </c>
      <c r="CE66" s="599" t="str">
        <f ca="1">IF($BX66="","",VLOOKUP(BX66,Invoer!$F$15:$AU$1999,11,FALSE))</f>
        <v/>
      </c>
      <c r="CF66" s="662" t="str">
        <f ca="1">IF($BX66="","",IF(ISERROR(BY66),0,VLOOKUP(BX66,Invoer!$F$15:$AU$1999,15,FALSE)))</f>
        <v/>
      </c>
      <c r="CG66" s="599" t="str">
        <f ca="1">IF($BX66="","",VLOOKUP(BX66,Invoer!$F$15:$AU$1999,19,FALSE))</f>
        <v/>
      </c>
      <c r="CH66" s="662" t="str">
        <f ca="1">IF($BX66="","",IF(ISERROR(BY66),0,VLOOKUP(BX66,Invoer!$F$15:$AU$1999,24,FALSE)))</f>
        <v/>
      </c>
      <c r="CI66" s="662" t="str">
        <f ca="1">IF($BX66="","",IF(ISERROR(BY66),0,VLOOKUP(BX66,Invoer!$F$15:$AU$1999,17,FALSE)))</f>
        <v/>
      </c>
      <c r="CJ66" s="680" t="str">
        <f t="shared" ca="1" si="34"/>
        <v/>
      </c>
      <c r="CK66" s="662" t="str">
        <f t="shared" ca="1" si="10"/>
        <v/>
      </c>
      <c r="CM66" s="56" t="str">
        <f t="shared" ca="1" si="41"/>
        <v/>
      </c>
      <c r="CQ66" s="411" t="e">
        <f ca="1">Invoer!EG71</f>
        <v>#N/A</v>
      </c>
      <c r="CR66" s="599" t="str">
        <f t="shared" ca="1" si="11"/>
        <v/>
      </c>
      <c r="CS66" s="673" t="str">
        <f ca="1">IF($CR66="","",VLOOKUP(CR66,Invoer!$F$15:$AU$1500,2,FALSE))</f>
        <v/>
      </c>
      <c r="CT66" s="599" t="str">
        <f t="shared" ca="1" si="12"/>
        <v/>
      </c>
      <c r="CU66" s="599" t="str">
        <f ca="1">IF($CR66="","",VLOOKUP(CR66,Invoer!$F$15:$AU$1500,3,FALSE))</f>
        <v/>
      </c>
      <c r="CV66" s="599" t="str">
        <f ca="1">IF($CR66="","",IF(CU66&lt;&gt;"Liq","",VLOOKUP(CR66,Invoer!$F$15:$AU$1500,4,FALSE)))</f>
        <v/>
      </c>
      <c r="CW66" s="599" t="str">
        <f ca="1">IF($CR66="","",VLOOKUP(CR66,Invoer!$F$15:$AU$1500,5,FALSE))</f>
        <v/>
      </c>
      <c r="CX66" s="599" t="str">
        <f ca="1">IF($CR66="","",VLOOKUP(CR66,Invoer!$F$15:$AU$1500,6,FALSE))</f>
        <v/>
      </c>
      <c r="CY66" s="599" t="str">
        <f ca="1">IF($CR66="","",VLOOKUP(CR66,Invoer!$F$15:$AU$1500,9,FALSE))</f>
        <v/>
      </c>
      <c r="CZ66" s="599" t="str">
        <f ca="1">IF($CR66="","",VLOOKUP(CR66,Invoer!$F$15:$AU$1500,10,FALSE))</f>
        <v/>
      </c>
      <c r="DA66" s="599" t="str">
        <f ca="1">IF($CR66="","",VLOOKUP(CR66,Invoer!$F$15:$AU$1500,11,FALSE))</f>
        <v/>
      </c>
      <c r="DB66" s="599" t="str">
        <f ca="1">IF($CR66="","",VLOOKUP(CR66,Invoer!$F$15:$BB$1500,14,FALSE))</f>
        <v/>
      </c>
      <c r="DC66" s="662" t="str">
        <f ca="1">IF($CR66="","",VLOOKUP(CR66,Invoer!$F$15:$AU$1500,15,FALSE))</f>
        <v/>
      </c>
      <c r="DD66" s="599" t="str">
        <f ca="1">IF($CR66="","",VLOOKUP(CR66,Invoer!$F$15:$AU$1500,19,FALSE))</f>
        <v/>
      </c>
      <c r="DE66" s="662" t="str">
        <f ca="1">IF($CR66="","",VLOOKUP(CR66,Invoer!$F$15:$AU$1500,20,FALSE))</f>
        <v/>
      </c>
      <c r="DF66" s="662" t="str">
        <f ca="1">IF($CR66="","",VLOOKUP(CR66,Invoer!$F$15:$AU$1500,23,FALSE))</f>
        <v/>
      </c>
      <c r="DG66" s="662" t="str">
        <f ca="1">IF($CR66="","",VLOOKUP(CR66,Invoer!$F$15:$AU$1500,17,FALSE))</f>
        <v/>
      </c>
      <c r="DH66" s="681" t="str">
        <f t="shared" ca="1" si="13"/>
        <v/>
      </c>
      <c r="DI66" s="662" t="str">
        <f t="shared" ca="1" si="42"/>
        <v/>
      </c>
      <c r="DJ66" s="190"/>
      <c r="DK66" s="411" t="str">
        <f t="shared" ca="1" si="14"/>
        <v/>
      </c>
      <c r="DO66" s="61" t="e">
        <f ca="1">IF($DN$4&lt;3,Invoer!EB71,Invoer!EA71)</f>
        <v>#N/A</v>
      </c>
      <c r="DP66" s="599" t="str">
        <f t="shared" ca="1" si="15"/>
        <v/>
      </c>
      <c r="DQ66" s="673" t="str">
        <f ca="1">IF($DP66="","",VLOOKUP(DP66,Invoer!$F$15:$AU$1999,2,FALSE))</f>
        <v/>
      </c>
      <c r="DR66" s="599" t="str">
        <f t="shared" ca="1" si="16"/>
        <v/>
      </c>
      <c r="DS66" s="599" t="str">
        <f ca="1">IF($DP66="","",VLOOKUP(DP66,Invoer!$F$15:$AU$1999,3,FALSE))</f>
        <v/>
      </c>
      <c r="DT66" s="599" t="str">
        <f ca="1">IF($DP66="","",IF(DS66&lt;&gt;"Liq","",VLOOKUP(DP66,Invoer!$F$15:$AU$1999,4,FALSE)))</f>
        <v/>
      </c>
      <c r="DU66" s="599" t="str">
        <f ca="1">IF($DP66="","",VLOOKUP(DP66,Invoer!$F$15:$AU$1999,5,FALSE))</f>
        <v/>
      </c>
      <c r="DV66" s="599" t="str">
        <f ca="1">IF($DP66="","",VLOOKUP(DP66,Invoer!$F$15:$AU$1999,6,FALSE))</f>
        <v/>
      </c>
      <c r="DW66" s="599" t="str">
        <f ca="1">IF($DP66="","",VLOOKUP(DP66,Invoer!$F$15:$AU$1999,9,FALSE))</f>
        <v/>
      </c>
      <c r="DX66" s="599" t="str">
        <f ca="1">IF($DP66="","",VLOOKUP(DP66,Invoer!$F$15:$AU$1999,10,FALSE))</f>
        <v/>
      </c>
      <c r="DY66" s="595" t="str">
        <f ca="1">IF($DP66="","",VLOOKUP(DP66,Invoer!$F$15:$AU$1999,11,FALSE))</f>
        <v/>
      </c>
      <c r="DZ66" s="662" t="str">
        <f ca="1">IF($DP66="","",IF($DN$4&gt;2,"",VLOOKUP(DP66,Invoer!CQ:CS,3,FALSE)))</f>
        <v/>
      </c>
      <c r="EA66" s="541" t="str">
        <f ca="1">IF($DP66="","",IF(ISERROR(DQ66),0,IF($DN$4&lt;3,"",VLOOKUP(DP66,Invoer!$F$15:$AU$1999,15,FALSE))))</f>
        <v/>
      </c>
      <c r="EB66" s="595" t="str">
        <f ca="1">IF($DP66="","",IF($DN$4&lt;3,"",VLOOKUP(DP66,Invoer!$F$15:$AU$1999,19,FALSE)))</f>
        <v/>
      </c>
      <c r="EC66" s="541" t="str">
        <f ca="1">IF($DP66="","",IF(ISERROR(DQ66),0,IF($DN$4&lt;3,"",VLOOKUP(DP66,Invoer!$F$15:$AU$1999,24,FALSE))))</f>
        <v/>
      </c>
      <c r="ED66" s="541" t="str">
        <f ca="1">IF($DP66="","",IF(ISERROR(DQ66),0,IF($DN$4&lt;3,"",VLOOKUP(DP66,Invoer!$F$15:$AU$1999,17,FALSE))))</f>
        <v/>
      </c>
      <c r="EH66" s="89" t="e">
        <f ca="1">Invoer!CP71</f>
        <v>#N/A</v>
      </c>
      <c r="EI66" s="599" t="str">
        <f t="shared" ca="1" si="17"/>
        <v/>
      </c>
      <c r="EJ66" s="673" t="str">
        <f ca="1">IF(EI66="","",VLOOKUP(EI66,Invoer!$F$15:$AU$1999,2,FALSE))</f>
        <v/>
      </c>
      <c r="EK66" s="599" t="str">
        <f t="shared" ca="1" si="18"/>
        <v/>
      </c>
      <c r="EL66" s="599" t="str">
        <f ca="1">IF($EI66="","",VLOOKUP(EI66,Invoer!$F$15:$AU$1999,3,FALSE))</f>
        <v/>
      </c>
      <c r="EM66" s="599" t="str">
        <f ca="1">IF($EI66="","",IF(EL66&lt;&gt;"Liq","",VLOOKUP(EI66,Invoer!$F$15:$AU$1999,4,FALSE)))</f>
        <v/>
      </c>
      <c r="EN66" s="599" t="str">
        <f ca="1">IF($EI66="","",VLOOKUP(EI66,Invoer!$F$15:$AU$1999,6,FALSE))</f>
        <v/>
      </c>
      <c r="EO66" s="599" t="str">
        <f ca="1">IF(EI66="","",VLOOKUP(EI66,Invoer!$F$15:$AU$1999,9,FALSE))</f>
        <v/>
      </c>
      <c r="EP66" s="599" t="str">
        <f ca="1">IF(EI66="","",VLOOKUP(EI66,Invoer!$F$15:$AU$1999,10,FALSE))</f>
        <v/>
      </c>
      <c r="EQ66" s="599" t="str">
        <f ca="1">IF(EI66="","",VLOOKUP(EI66,Invoer!$F$15:$AU$1999,11,FALSE))</f>
        <v/>
      </c>
      <c r="ER66" s="662" t="str">
        <f ca="1">IF(EI66="","",VLOOKUP(EI66,Invoer!CQ:CS,3,FALSE))</f>
        <v/>
      </c>
      <c r="ES66" s="662" t="str">
        <f t="shared" ca="1" si="19"/>
        <v/>
      </c>
      <c r="ET66" s="513" t="str">
        <f t="shared" ca="1" si="20"/>
        <v/>
      </c>
      <c r="EU66" s="112" t="str">
        <f t="shared" ca="1" si="21"/>
        <v/>
      </c>
      <c r="EV66" s="83" t="s">
        <v>160</v>
      </c>
      <c r="EW66" s="682" t="str">
        <f t="shared" ca="1" si="22"/>
        <v/>
      </c>
      <c r="EX66" s="662" t="str">
        <f t="shared" ca="1" si="23"/>
        <v/>
      </c>
      <c r="EY66"/>
      <c r="EZ66" s="56" t="e">
        <f t="shared" ca="1" si="35"/>
        <v>#VALUE!</v>
      </c>
      <c r="FA66" s="56" t="e">
        <f t="shared" ca="1" si="36"/>
        <v>#VALUE!</v>
      </c>
      <c r="FE66"/>
      <c r="FI66"/>
      <c r="FJ66"/>
    </row>
    <row r="67" spans="1:166" ht="12" customHeight="1" x14ac:dyDescent="0.2">
      <c r="A67"/>
      <c r="B67"/>
      <c r="C67"/>
      <c r="E67"/>
      <c r="F67" s="125"/>
      <c r="G67" s="89" t="e">
        <f ca="1">Invoer!DU72</f>
        <v>#N/A</v>
      </c>
      <c r="H67" s="599" t="str">
        <f t="shared" ca="1" si="43"/>
        <v/>
      </c>
      <c r="I67" s="673" t="str">
        <f ca="1">IF($H67="","",VLOOKUP(H67,Invoer!$F$15:$AU$1500,2,FALSE))</f>
        <v/>
      </c>
      <c r="J67" s="599" t="str">
        <f t="shared" ca="1" si="25"/>
        <v/>
      </c>
      <c r="K67" s="599" t="str">
        <f ca="1">IF($H67="","",VLOOKUP(H67,Invoer!$F$15:$AU$1500,3,FALSE))</f>
        <v/>
      </c>
      <c r="L67" s="599" t="str">
        <f ca="1">IF($H67="","",IF(K67&lt;&gt;"Liq","",VLOOKUP(H67,Invoer!$F$15:$AU$1500,4,FALSE)))</f>
        <v/>
      </c>
      <c r="M67" s="599" t="str">
        <f ca="1">IF($H67="","",VLOOKUP(H67,Invoer!$F$15:$AU$1500,5,FALSE))</f>
        <v/>
      </c>
      <c r="N67" s="599" t="str">
        <f ca="1">IF($H67="","",VLOOKUP(H67,Invoer!$F$15:$AU$1500,6,FALSE))</f>
        <v/>
      </c>
      <c r="O67" s="599" t="str">
        <f ca="1">IF($H67="","",VLOOKUP(H67,Invoer!$F$15:$AU$1500,9,FALSE))</f>
        <v/>
      </c>
      <c r="P67" s="599" t="str">
        <f ca="1">IF($H67="","",VLOOKUP(H67,Invoer!$F$15:$AU$1500,10,FALSE))</f>
        <v/>
      </c>
      <c r="Q67" s="599" t="str">
        <f ca="1">IF($H67="","",VLOOKUP(H67,Invoer!$F$15:$BB$1500,14,FALSE))</f>
        <v/>
      </c>
      <c r="R67" s="662" t="str">
        <f ca="1">IF($H67="","",IF(J67&gt;$K$8,"",VLOOKUP(H67,Invoer!$F$15:$AU$1500,15,FALSE)))</f>
        <v/>
      </c>
      <c r="S67" s="599" t="str">
        <f ca="1">IF($H67="","",VLOOKUP(H67,Invoer!$F$15:$AU$1500,19,FALSE))</f>
        <v/>
      </c>
      <c r="T67" s="662" t="str">
        <f ca="1">IF($H67="","",IF(J67&gt;$K$8,"",VLOOKUP(H67,Invoer!$F$15:$AU$1500,20,FALSE)))</f>
        <v/>
      </c>
      <c r="U67" s="662" t="str">
        <f ca="1">IF($H67="","",IF(J67&gt;$K$8,"",VLOOKUP(H67,Invoer!$F$15:$AU$1500,23,FALSE)))</f>
        <v/>
      </c>
      <c r="V67" s="662" t="str">
        <f ca="1">IF($H67="","",IF(J67&gt;$K$8,"",VLOOKUP(H67,Invoer!$F$15:$AU$1500,17,FALSE)))</f>
        <v/>
      </c>
      <c r="AC67" s="435" t="str">
        <f>IF($AC$7&lt;3,Invoer!DR72,IF($AC$7=3,Invoer!BT72,"x"))</f>
        <v>x</v>
      </c>
      <c r="AD67" s="599" t="str">
        <f t="shared" si="27"/>
        <v/>
      </c>
      <c r="AE67" s="673" t="str">
        <f>IF($AD67="","",VLOOKUP(AD67,Invoer!$F$15:$AU$1999,2,FALSE))</f>
        <v/>
      </c>
      <c r="AF67" s="599" t="str">
        <f t="shared" si="28"/>
        <v/>
      </c>
      <c r="AG67" s="599" t="str">
        <f>IF($AD67="","",VLOOKUP(AD67,Invoer!$F$15:$AU$1999,3,FALSE))</f>
        <v/>
      </c>
      <c r="AH67" s="599" t="str">
        <f>IF($AD67="","",IF(AG67&lt;&gt;"Liq","",VLOOKUP(AD67,Invoer!$F$15:$AU$1999,4,FALSE)))</f>
        <v/>
      </c>
      <c r="AI67" s="677" t="str">
        <f>IF($AD67="","",VLOOKUP(AD67,Invoer!$F$15:$AU$1999,5,FALSE))</f>
        <v/>
      </c>
      <c r="AJ67" s="599" t="str">
        <f>IF($AD67="","",VLOOKUP(AD67,Invoer!$F$15:$AU$1999,6,FALSE))</f>
        <v/>
      </c>
      <c r="AK67" s="599" t="str">
        <f>IF($AD67="","",VLOOKUP(AD67,Invoer!$F$15:$AU$1999,9,FALSE))</f>
        <v/>
      </c>
      <c r="AL67" s="599" t="str">
        <f>IF($AD67="","",VLOOKUP(AD67,Invoer!$F$15:$AU$1999,10,FALSE))</f>
        <v/>
      </c>
      <c r="AM67" s="599" t="str">
        <f>IF($AD67="","",VLOOKUP(AD67,Invoer!$F$15:$BB$1999,14,FALSE))</f>
        <v/>
      </c>
      <c r="AN67" s="599" t="str">
        <f>IF($AD67="","",VLOOKUP(AD67,Invoer!$F$15:$AU$1999,11,FALSE))</f>
        <v/>
      </c>
      <c r="AO67" s="662" t="str">
        <f>IF($AD67="","",VLOOKUP(AD67,Invoer!$F$15:$AU$1999,15,FALSE))</f>
        <v/>
      </c>
      <c r="AP67" s="599" t="str">
        <f>IF($AD67="","",VLOOKUP(AD67,Invoer!$F$15:$AU$1999,19,FALSE))</f>
        <v/>
      </c>
      <c r="AQ67" s="662" t="str">
        <f>IF($AD67="","",VLOOKUP(AD67,Invoer!$F$15:$AU$1999,24,FALSE))</f>
        <v/>
      </c>
      <c r="AR67" s="662" t="str">
        <f>IF($AD67="","",VLOOKUP(AD67,Invoer!$F$15:$AU$1999,17,FALSE))</f>
        <v/>
      </c>
      <c r="AS67" s="678" t="str">
        <f t="shared" si="38"/>
        <v/>
      </c>
      <c r="AT67" s="676" t="str">
        <f t="shared" si="5"/>
        <v/>
      </c>
      <c r="AU67" s="77" t="e">
        <f t="shared" si="6"/>
        <v>#VALUE!</v>
      </c>
      <c r="AW67" s="57"/>
      <c r="AX67" s="57"/>
      <c r="BA67" s="83" t="e">
        <f ca="1">Invoer!DW72</f>
        <v>#N/A</v>
      </c>
      <c r="BB67" s="599" t="str">
        <f t="shared" ca="1" si="29"/>
        <v/>
      </c>
      <c r="BC67" s="673" t="str">
        <f ca="1">IF($BB67="","",VLOOKUP(BB67,Invoer!$F$15:$AU$1999,2,FALSE))</f>
        <v/>
      </c>
      <c r="BD67" s="599" t="str">
        <f t="shared" ca="1" si="30"/>
        <v/>
      </c>
      <c r="BE67" s="599" t="str">
        <f ca="1">IF($BB67="","",VLOOKUP(BB67,Invoer!$F$15:$AU$1999,5,FALSE))</f>
        <v/>
      </c>
      <c r="BF67" s="599" t="str">
        <f ca="1">IF($BB67="","",VLOOKUP(BB67,Invoer!$F$15:$AU$1999,6,FALSE))</f>
        <v/>
      </c>
      <c r="BG67" s="599" t="str">
        <f ca="1">IF($BB67="","",VLOOKUP(BB67,Invoer!$F$15:$AU$1999,9,FALSE))</f>
        <v/>
      </c>
      <c r="BH67" s="599" t="str">
        <f ca="1">IF($BB67="","",VLOOKUP(BB67,Invoer!$F$15:$AU$1999,10,FALSE))</f>
        <v/>
      </c>
      <c r="BI67" s="599" t="str">
        <f ca="1">IF($BB67="","",VLOOKUP(BB67,Invoer!$F$15:$BB$1999,14,FALSE))</f>
        <v/>
      </c>
      <c r="BJ67" s="599" t="str">
        <f ca="1">IF($BB67="","",VLOOKUP(BB67,Invoer!$F$15:$AU$1999,11,FALSE))</f>
        <v/>
      </c>
      <c r="BK67" s="662" t="str">
        <f t="shared" ca="1" si="31"/>
        <v/>
      </c>
      <c r="BL67" s="662" t="str">
        <f t="shared" ca="1" si="32"/>
        <v/>
      </c>
      <c r="BM67" s="679" t="str">
        <f t="shared" ca="1" si="33"/>
        <v/>
      </c>
      <c r="BN67" s="662" t="str">
        <f t="shared" ca="1" si="7"/>
        <v/>
      </c>
      <c r="BO67" s="662" t="str">
        <f ca="1">IF($BB67="","",VLOOKUP(BB67,Invoer!$F$15:$AU$1999,15,FALSE))</f>
        <v/>
      </c>
      <c r="BP67" s="662" t="str">
        <f ca="1">IF($BB67="","",VLOOKUP(BB67,Invoer!$F$15:$AU$1999,24,FALSE))</f>
        <v/>
      </c>
      <c r="BQ67" s="662" t="str">
        <f ca="1">IF($BB67="","",VLOOKUP(BB67,Invoer!$F$15:$AU$1999,17,FALSE))</f>
        <v/>
      </c>
      <c r="BS67" s="73" t="e">
        <f t="shared" ca="1" si="39"/>
        <v>#VALUE!</v>
      </c>
      <c r="BT67" s="57" t="str">
        <f t="shared" ca="1" si="40"/>
        <v/>
      </c>
      <c r="BW67" s="61" t="e">
        <f ca="1">Invoer!DZ72</f>
        <v>#N/A</v>
      </c>
      <c r="BX67" s="599" t="str">
        <f t="shared" ca="1" si="8"/>
        <v/>
      </c>
      <c r="BY67" s="673" t="str">
        <f ca="1">IF($BX67="","",VLOOKUP(BX67,Invoer!$F$15:$AU$1999,2,FALSE))</f>
        <v/>
      </c>
      <c r="BZ67" s="599" t="str">
        <f t="shared" ca="1" si="9"/>
        <v/>
      </c>
      <c r="CA67" s="599" t="str">
        <f ca="1">IF($BX67="","",VLOOKUP(BX67,Invoer!$F$15:$AU$1999,5,FALSE))</f>
        <v/>
      </c>
      <c r="CB67" s="599" t="str">
        <f ca="1">IF($BX67="","",VLOOKUP(BX67,Invoer!$F$15:$AU$1999,6,FALSE))</f>
        <v/>
      </c>
      <c r="CC67" s="599" t="str">
        <f ca="1">IF($BX67="","",VLOOKUP(BX67,Invoer!$F$15:$AU$1999,9,FALSE))</f>
        <v/>
      </c>
      <c r="CD67" s="599" t="str">
        <f ca="1">IF($BX67="","",VLOOKUP(BX67,Invoer!$F$15:$AU$1999,10,FALSE))</f>
        <v/>
      </c>
      <c r="CE67" s="599" t="str">
        <f ca="1">IF($BX67="","",VLOOKUP(BX67,Invoer!$F$15:$AU$1999,11,FALSE))</f>
        <v/>
      </c>
      <c r="CF67" s="662" t="str">
        <f ca="1">IF($BX67="","",IF(ISERROR(BY67),0,VLOOKUP(BX67,Invoer!$F$15:$AU$1999,15,FALSE)))</f>
        <v/>
      </c>
      <c r="CG67" s="599" t="str">
        <f ca="1">IF($BX67="","",VLOOKUP(BX67,Invoer!$F$15:$AU$1999,19,FALSE))</f>
        <v/>
      </c>
      <c r="CH67" s="662" t="str">
        <f ca="1">IF($BX67="","",IF(ISERROR(BY67),0,VLOOKUP(BX67,Invoer!$F$15:$AU$1999,24,FALSE)))</f>
        <v/>
      </c>
      <c r="CI67" s="662" t="str">
        <f ca="1">IF($BX67="","",IF(ISERROR(BY67),0,VLOOKUP(BX67,Invoer!$F$15:$AU$1999,17,FALSE)))</f>
        <v/>
      </c>
      <c r="CJ67" s="680" t="str">
        <f t="shared" ca="1" si="34"/>
        <v/>
      </c>
      <c r="CK67" s="662" t="str">
        <f t="shared" ca="1" si="10"/>
        <v/>
      </c>
      <c r="CM67" s="56" t="str">
        <f t="shared" ca="1" si="41"/>
        <v/>
      </c>
      <c r="CQ67" s="411" t="e">
        <f ca="1">Invoer!EG72</f>
        <v>#N/A</v>
      </c>
      <c r="CR67" s="599" t="str">
        <f t="shared" ca="1" si="11"/>
        <v/>
      </c>
      <c r="CS67" s="673" t="str">
        <f ca="1">IF($CR67="","",VLOOKUP(CR67,Invoer!$F$15:$AU$1500,2,FALSE))</f>
        <v/>
      </c>
      <c r="CT67" s="599" t="str">
        <f t="shared" ca="1" si="12"/>
        <v/>
      </c>
      <c r="CU67" s="599" t="str">
        <f ca="1">IF($CR67="","",VLOOKUP(CR67,Invoer!$F$15:$AU$1500,3,FALSE))</f>
        <v/>
      </c>
      <c r="CV67" s="599" t="str">
        <f ca="1">IF($CR67="","",IF(CU67&lt;&gt;"Liq","",VLOOKUP(CR67,Invoer!$F$15:$AU$1500,4,FALSE)))</f>
        <v/>
      </c>
      <c r="CW67" s="599" t="str">
        <f ca="1">IF($CR67="","",VLOOKUP(CR67,Invoer!$F$15:$AU$1500,5,FALSE))</f>
        <v/>
      </c>
      <c r="CX67" s="599" t="str">
        <f ca="1">IF($CR67="","",VLOOKUP(CR67,Invoer!$F$15:$AU$1500,6,FALSE))</f>
        <v/>
      </c>
      <c r="CY67" s="599" t="str">
        <f ca="1">IF($CR67="","",VLOOKUP(CR67,Invoer!$F$15:$AU$1500,9,FALSE))</f>
        <v/>
      </c>
      <c r="CZ67" s="599" t="str">
        <f ca="1">IF($CR67="","",VLOOKUP(CR67,Invoer!$F$15:$AU$1500,10,FALSE))</f>
        <v/>
      </c>
      <c r="DA67" s="599" t="str">
        <f ca="1">IF($CR67="","",VLOOKUP(CR67,Invoer!$F$15:$AU$1500,11,FALSE))</f>
        <v/>
      </c>
      <c r="DB67" s="599" t="str">
        <f ca="1">IF($CR67="","",VLOOKUP(CR67,Invoer!$F$15:$BB$1500,14,FALSE))</f>
        <v/>
      </c>
      <c r="DC67" s="662" t="str">
        <f ca="1">IF($CR67="","",VLOOKUP(CR67,Invoer!$F$15:$AU$1500,15,FALSE))</f>
        <v/>
      </c>
      <c r="DD67" s="599" t="str">
        <f ca="1">IF($CR67="","",VLOOKUP(CR67,Invoer!$F$15:$AU$1500,19,FALSE))</f>
        <v/>
      </c>
      <c r="DE67" s="662" t="str">
        <f ca="1">IF($CR67="","",VLOOKUP(CR67,Invoer!$F$15:$AU$1500,20,FALSE))</f>
        <v/>
      </c>
      <c r="DF67" s="662" t="str">
        <f ca="1">IF($CR67="","",VLOOKUP(CR67,Invoer!$F$15:$AU$1500,23,FALSE))</f>
        <v/>
      </c>
      <c r="DG67" s="662" t="str">
        <f ca="1">IF($CR67="","",VLOOKUP(CR67,Invoer!$F$15:$AU$1500,17,FALSE))</f>
        <v/>
      </c>
      <c r="DH67" s="681" t="str">
        <f t="shared" ca="1" si="13"/>
        <v/>
      </c>
      <c r="DI67" s="662" t="str">
        <f t="shared" ca="1" si="42"/>
        <v/>
      </c>
      <c r="DJ67" s="190"/>
      <c r="DK67" s="411" t="str">
        <f t="shared" ca="1" si="14"/>
        <v/>
      </c>
      <c r="DO67" s="61" t="e">
        <f ca="1">IF($DN$4&lt;3,Invoer!EB72,Invoer!EA72)</f>
        <v>#N/A</v>
      </c>
      <c r="DP67" s="599" t="str">
        <f t="shared" ca="1" si="15"/>
        <v/>
      </c>
      <c r="DQ67" s="673" t="str">
        <f ca="1">IF($DP67="","",VLOOKUP(DP67,Invoer!$F$15:$AU$1999,2,FALSE))</f>
        <v/>
      </c>
      <c r="DR67" s="599" t="str">
        <f t="shared" ca="1" si="16"/>
        <v/>
      </c>
      <c r="DS67" s="599" t="str">
        <f ca="1">IF($DP67="","",VLOOKUP(DP67,Invoer!$F$15:$AU$1999,3,FALSE))</f>
        <v/>
      </c>
      <c r="DT67" s="599" t="str">
        <f ca="1">IF($DP67="","",IF(DS67&lt;&gt;"Liq","",VLOOKUP(DP67,Invoer!$F$15:$AU$1999,4,FALSE)))</f>
        <v/>
      </c>
      <c r="DU67" s="599" t="str">
        <f ca="1">IF($DP67="","",VLOOKUP(DP67,Invoer!$F$15:$AU$1999,5,FALSE))</f>
        <v/>
      </c>
      <c r="DV67" s="599" t="str">
        <f ca="1">IF($DP67="","",VLOOKUP(DP67,Invoer!$F$15:$AU$1999,6,FALSE))</f>
        <v/>
      </c>
      <c r="DW67" s="599" t="str">
        <f ca="1">IF($DP67="","",VLOOKUP(DP67,Invoer!$F$15:$AU$1999,9,FALSE))</f>
        <v/>
      </c>
      <c r="DX67" s="599" t="str">
        <f ca="1">IF($DP67="","",VLOOKUP(DP67,Invoer!$F$15:$AU$1999,10,FALSE))</f>
        <v/>
      </c>
      <c r="DY67" s="595" t="str">
        <f ca="1">IF($DP67="","",VLOOKUP(DP67,Invoer!$F$15:$AU$1999,11,FALSE))</f>
        <v/>
      </c>
      <c r="DZ67" s="662" t="str">
        <f ca="1">IF($DP67="","",IF($DN$4&gt;2,"",VLOOKUP(DP67,Invoer!CQ:CS,3,FALSE)))</f>
        <v/>
      </c>
      <c r="EA67" s="541" t="str">
        <f ca="1">IF($DP67="","",IF(ISERROR(DQ67),0,IF($DN$4&lt;3,"",VLOOKUP(DP67,Invoer!$F$15:$AU$1999,15,FALSE))))</f>
        <v/>
      </c>
      <c r="EB67" s="595" t="str">
        <f ca="1">IF($DP67="","",IF($DN$4&lt;3,"",VLOOKUP(DP67,Invoer!$F$15:$AU$1999,19,FALSE)))</f>
        <v/>
      </c>
      <c r="EC67" s="541" t="str">
        <f ca="1">IF($DP67="","",IF(ISERROR(DQ67),0,IF($DN$4&lt;3,"",VLOOKUP(DP67,Invoer!$F$15:$AU$1999,24,FALSE))))</f>
        <v/>
      </c>
      <c r="ED67" s="541" t="str">
        <f ca="1">IF($DP67="","",IF(ISERROR(DQ67),0,IF($DN$4&lt;3,"",VLOOKUP(DP67,Invoer!$F$15:$AU$1999,17,FALSE))))</f>
        <v/>
      </c>
      <c r="EH67" s="89" t="e">
        <f ca="1">Invoer!CP72</f>
        <v>#N/A</v>
      </c>
      <c r="EI67" s="599" t="str">
        <f t="shared" ca="1" si="17"/>
        <v/>
      </c>
      <c r="EJ67" s="673" t="str">
        <f ca="1">IF(EI67="","",VLOOKUP(EI67,Invoer!$F$15:$AU$1999,2,FALSE))</f>
        <v/>
      </c>
      <c r="EK67" s="599" t="str">
        <f t="shared" ca="1" si="18"/>
        <v/>
      </c>
      <c r="EL67" s="599" t="str">
        <f ca="1">IF($EI67="","",VLOOKUP(EI67,Invoer!$F$15:$AU$1999,3,FALSE))</f>
        <v/>
      </c>
      <c r="EM67" s="599" t="str">
        <f ca="1">IF($EI67="","",IF(EL67&lt;&gt;"Liq","",VLOOKUP(EI67,Invoer!$F$15:$AU$1999,4,FALSE)))</f>
        <v/>
      </c>
      <c r="EN67" s="599" t="str">
        <f ca="1">IF($EI67="","",VLOOKUP(EI67,Invoer!$F$15:$AU$1999,6,FALSE))</f>
        <v/>
      </c>
      <c r="EO67" s="599" t="str">
        <f ca="1">IF(EI67="","",VLOOKUP(EI67,Invoer!$F$15:$AU$1999,9,FALSE))</f>
        <v/>
      </c>
      <c r="EP67" s="599" t="str">
        <f ca="1">IF(EI67="","",VLOOKUP(EI67,Invoer!$F$15:$AU$1999,10,FALSE))</f>
        <v/>
      </c>
      <c r="EQ67" s="599" t="str">
        <f ca="1">IF(EI67="","",VLOOKUP(EI67,Invoer!$F$15:$AU$1999,11,FALSE))</f>
        <v/>
      </c>
      <c r="ER67" s="662" t="str">
        <f ca="1">IF(EI67="","",VLOOKUP(EI67,Invoer!CQ:CS,3,FALSE))</f>
        <v/>
      </c>
      <c r="ES67" s="662" t="str">
        <f t="shared" ca="1" si="19"/>
        <v/>
      </c>
      <c r="ET67" s="513" t="str">
        <f t="shared" ca="1" si="20"/>
        <v/>
      </c>
      <c r="EU67" s="112" t="str">
        <f t="shared" ca="1" si="21"/>
        <v/>
      </c>
      <c r="EV67" s="83" t="s">
        <v>160</v>
      </c>
      <c r="EW67" s="682" t="str">
        <f t="shared" ca="1" si="22"/>
        <v/>
      </c>
      <c r="EX67" s="662" t="str">
        <f t="shared" ca="1" si="23"/>
        <v/>
      </c>
      <c r="EY67"/>
      <c r="EZ67" s="56" t="e">
        <f t="shared" ca="1" si="35"/>
        <v>#VALUE!</v>
      </c>
      <c r="FA67" s="56" t="e">
        <f t="shared" ca="1" si="36"/>
        <v>#VALUE!</v>
      </c>
      <c r="FE67"/>
      <c r="FI67"/>
      <c r="FJ67"/>
    </row>
    <row r="68" spans="1:166" ht="12" customHeight="1" x14ac:dyDescent="0.2">
      <c r="A68"/>
      <c r="B68"/>
      <c r="C68"/>
      <c r="E68"/>
      <c r="F68" s="125"/>
      <c r="G68" s="89" t="e">
        <f ca="1">Invoer!DU73</f>
        <v>#N/A</v>
      </c>
      <c r="H68" s="599" t="str">
        <f t="shared" ca="1" si="43"/>
        <v/>
      </c>
      <c r="I68" s="673" t="str">
        <f ca="1">IF($H68="","",VLOOKUP(H68,Invoer!$F$15:$AU$1500,2,FALSE))</f>
        <v/>
      </c>
      <c r="J68" s="599" t="str">
        <f t="shared" ca="1" si="25"/>
        <v/>
      </c>
      <c r="K68" s="599" t="str">
        <f ca="1">IF($H68="","",VLOOKUP(H68,Invoer!$F$15:$AU$1500,3,FALSE))</f>
        <v/>
      </c>
      <c r="L68" s="599" t="str">
        <f ca="1">IF($H68="","",IF(K68&lt;&gt;"Liq","",VLOOKUP(H68,Invoer!$F$15:$AU$1500,4,FALSE)))</f>
        <v/>
      </c>
      <c r="M68" s="599" t="str">
        <f ca="1">IF($H68="","",VLOOKUP(H68,Invoer!$F$15:$AU$1500,5,FALSE))</f>
        <v/>
      </c>
      <c r="N68" s="599" t="str">
        <f ca="1">IF($H68="","",VLOOKUP(H68,Invoer!$F$15:$AU$1500,6,FALSE))</f>
        <v/>
      </c>
      <c r="O68" s="599" t="str">
        <f ca="1">IF($H68="","",VLOOKUP(H68,Invoer!$F$15:$AU$1500,9,FALSE))</f>
        <v/>
      </c>
      <c r="P68" s="599" t="str">
        <f ca="1">IF($H68="","",VLOOKUP(H68,Invoer!$F$15:$AU$1500,10,FALSE))</f>
        <v/>
      </c>
      <c r="Q68" s="599" t="str">
        <f ca="1">IF($H68="","",VLOOKUP(H68,Invoer!$F$15:$BB$1500,14,FALSE))</f>
        <v/>
      </c>
      <c r="R68" s="662" t="str">
        <f ca="1">IF($H68="","",IF(J68&gt;$K$8,"",VLOOKUP(H68,Invoer!$F$15:$AU$1500,15,FALSE)))</f>
        <v/>
      </c>
      <c r="S68" s="599" t="str">
        <f ca="1">IF($H68="","",VLOOKUP(H68,Invoer!$F$15:$AU$1500,19,FALSE))</f>
        <v/>
      </c>
      <c r="T68" s="662" t="str">
        <f ca="1">IF($H68="","",IF(J68&gt;$K$8,"",VLOOKUP(H68,Invoer!$F$15:$AU$1500,20,FALSE)))</f>
        <v/>
      </c>
      <c r="U68" s="662" t="str">
        <f ca="1">IF($H68="","",IF(J68&gt;$K$8,"",VLOOKUP(H68,Invoer!$F$15:$AU$1500,23,FALSE)))</f>
        <v/>
      </c>
      <c r="V68" s="662" t="str">
        <f ca="1">IF($H68="","",IF(J68&gt;$K$8,"",VLOOKUP(H68,Invoer!$F$15:$AU$1500,17,FALSE)))</f>
        <v/>
      </c>
      <c r="AC68" s="435" t="str">
        <f>IF($AC$7&lt;3,Invoer!DR73,IF($AC$7=3,Invoer!BT73,"x"))</f>
        <v>x</v>
      </c>
      <c r="AD68" s="599" t="str">
        <f t="shared" si="27"/>
        <v/>
      </c>
      <c r="AE68" s="673" t="str">
        <f>IF($AD68="","",VLOOKUP(AD68,Invoer!$F$15:$AU$1999,2,FALSE))</f>
        <v/>
      </c>
      <c r="AF68" s="599" t="str">
        <f t="shared" si="28"/>
        <v/>
      </c>
      <c r="AG68" s="599" t="str">
        <f>IF($AD68="","",VLOOKUP(AD68,Invoer!$F$15:$AU$1999,3,FALSE))</f>
        <v/>
      </c>
      <c r="AH68" s="599" t="str">
        <f>IF($AD68="","",IF(AG68&lt;&gt;"Liq","",VLOOKUP(AD68,Invoer!$F$15:$AU$1999,4,FALSE)))</f>
        <v/>
      </c>
      <c r="AI68" s="677" t="str">
        <f>IF($AD68="","",VLOOKUP(AD68,Invoer!$F$15:$AU$1999,5,FALSE))</f>
        <v/>
      </c>
      <c r="AJ68" s="599" t="str">
        <f>IF($AD68="","",VLOOKUP(AD68,Invoer!$F$15:$AU$1999,6,FALSE))</f>
        <v/>
      </c>
      <c r="AK68" s="599" t="str">
        <f>IF($AD68="","",VLOOKUP(AD68,Invoer!$F$15:$AU$1999,9,FALSE))</f>
        <v/>
      </c>
      <c r="AL68" s="599" t="str">
        <f>IF($AD68="","",VLOOKUP(AD68,Invoer!$F$15:$AU$1999,10,FALSE))</f>
        <v/>
      </c>
      <c r="AM68" s="599" t="str">
        <f>IF($AD68="","",VLOOKUP(AD68,Invoer!$F$15:$BB$1999,14,FALSE))</f>
        <v/>
      </c>
      <c r="AN68" s="599" t="str">
        <f>IF($AD68="","",VLOOKUP(AD68,Invoer!$F$15:$AU$1999,11,FALSE))</f>
        <v/>
      </c>
      <c r="AO68" s="662" t="str">
        <f>IF($AD68="","",VLOOKUP(AD68,Invoer!$F$15:$AU$1999,15,FALSE))</f>
        <v/>
      </c>
      <c r="AP68" s="599" t="str">
        <f>IF($AD68="","",VLOOKUP(AD68,Invoer!$F$15:$AU$1999,19,FALSE))</f>
        <v/>
      </c>
      <c r="AQ68" s="662" t="str">
        <f>IF($AD68="","",VLOOKUP(AD68,Invoer!$F$15:$AU$1999,24,FALSE))</f>
        <v/>
      </c>
      <c r="AR68" s="662" t="str">
        <f>IF($AD68="","",VLOOKUP(AD68,Invoer!$F$15:$AU$1999,17,FALSE))</f>
        <v/>
      </c>
      <c r="AS68" s="678" t="str">
        <f t="shared" si="38"/>
        <v/>
      </c>
      <c r="AT68" s="676" t="str">
        <f t="shared" si="5"/>
        <v/>
      </c>
      <c r="AU68" s="77" t="e">
        <f t="shared" si="6"/>
        <v>#VALUE!</v>
      </c>
      <c r="AW68" s="57"/>
      <c r="AX68" s="57"/>
      <c r="BA68" s="83" t="e">
        <f ca="1">Invoer!DW73</f>
        <v>#N/A</v>
      </c>
      <c r="BB68" s="599" t="str">
        <f t="shared" ca="1" si="29"/>
        <v/>
      </c>
      <c r="BC68" s="673" t="str">
        <f ca="1">IF($BB68="","",VLOOKUP(BB68,Invoer!$F$15:$AU$1999,2,FALSE))</f>
        <v/>
      </c>
      <c r="BD68" s="599" t="str">
        <f t="shared" ca="1" si="30"/>
        <v/>
      </c>
      <c r="BE68" s="599" t="str">
        <f ca="1">IF($BB68="","",VLOOKUP(BB68,Invoer!$F$15:$AU$1999,5,FALSE))</f>
        <v/>
      </c>
      <c r="BF68" s="599" t="str">
        <f ca="1">IF($BB68="","",VLOOKUP(BB68,Invoer!$F$15:$AU$1999,6,FALSE))</f>
        <v/>
      </c>
      <c r="BG68" s="599" t="str">
        <f ca="1">IF($BB68="","",VLOOKUP(BB68,Invoer!$F$15:$AU$1999,9,FALSE))</f>
        <v/>
      </c>
      <c r="BH68" s="599" t="str">
        <f ca="1">IF($BB68="","",VLOOKUP(BB68,Invoer!$F$15:$AU$1999,10,FALSE))</f>
        <v/>
      </c>
      <c r="BI68" s="599" t="str">
        <f ca="1">IF($BB68="","",VLOOKUP(BB68,Invoer!$F$15:$BB$1999,14,FALSE))</f>
        <v/>
      </c>
      <c r="BJ68" s="599" t="str">
        <f ca="1">IF($BB68="","",VLOOKUP(BB68,Invoer!$F$15:$AU$1999,11,FALSE))</f>
        <v/>
      </c>
      <c r="BK68" s="662" t="str">
        <f t="shared" ca="1" si="31"/>
        <v/>
      </c>
      <c r="BL68" s="662" t="str">
        <f t="shared" ca="1" si="32"/>
        <v/>
      </c>
      <c r="BM68" s="679" t="str">
        <f t="shared" ca="1" si="33"/>
        <v/>
      </c>
      <c r="BN68" s="662" t="str">
        <f t="shared" ca="1" si="7"/>
        <v/>
      </c>
      <c r="BO68" s="662" t="str">
        <f ca="1">IF($BB68="","",VLOOKUP(BB68,Invoer!$F$15:$AU$1999,15,FALSE))</f>
        <v/>
      </c>
      <c r="BP68" s="662" t="str">
        <f ca="1">IF($BB68="","",VLOOKUP(BB68,Invoer!$F$15:$AU$1999,24,FALSE))</f>
        <v/>
      </c>
      <c r="BQ68" s="662" t="str">
        <f ca="1">IF($BB68="","",VLOOKUP(BB68,Invoer!$F$15:$AU$1999,17,FALSE))</f>
        <v/>
      </c>
      <c r="BS68" s="73" t="e">
        <f t="shared" ca="1" si="39"/>
        <v>#VALUE!</v>
      </c>
      <c r="BT68" s="57" t="str">
        <f t="shared" ca="1" si="40"/>
        <v/>
      </c>
      <c r="BW68" s="61" t="e">
        <f ca="1">Invoer!DZ73</f>
        <v>#N/A</v>
      </c>
      <c r="BX68" s="599" t="str">
        <f t="shared" ca="1" si="8"/>
        <v/>
      </c>
      <c r="BY68" s="673" t="str">
        <f ca="1">IF($BX68="","",VLOOKUP(BX68,Invoer!$F$15:$AU$1999,2,FALSE))</f>
        <v/>
      </c>
      <c r="BZ68" s="599" t="str">
        <f t="shared" ca="1" si="9"/>
        <v/>
      </c>
      <c r="CA68" s="599" t="str">
        <f ca="1">IF($BX68="","",VLOOKUP(BX68,Invoer!$F$15:$AU$1999,5,FALSE))</f>
        <v/>
      </c>
      <c r="CB68" s="599" t="str">
        <f ca="1">IF($BX68="","",VLOOKUP(BX68,Invoer!$F$15:$AU$1999,6,FALSE))</f>
        <v/>
      </c>
      <c r="CC68" s="599" t="str">
        <f ca="1">IF($BX68="","",VLOOKUP(BX68,Invoer!$F$15:$AU$1999,9,FALSE))</f>
        <v/>
      </c>
      <c r="CD68" s="599" t="str">
        <f ca="1">IF($BX68="","",VLOOKUP(BX68,Invoer!$F$15:$AU$1999,10,FALSE))</f>
        <v/>
      </c>
      <c r="CE68" s="599" t="str">
        <f ca="1">IF($BX68="","",VLOOKUP(BX68,Invoer!$F$15:$AU$1999,11,FALSE))</f>
        <v/>
      </c>
      <c r="CF68" s="662" t="str">
        <f ca="1">IF($BX68="","",IF(ISERROR(BY68),0,VLOOKUP(BX68,Invoer!$F$15:$AU$1999,15,FALSE)))</f>
        <v/>
      </c>
      <c r="CG68" s="599" t="str">
        <f ca="1">IF($BX68="","",VLOOKUP(BX68,Invoer!$F$15:$AU$1999,19,FALSE))</f>
        <v/>
      </c>
      <c r="CH68" s="662" t="str">
        <f ca="1">IF($BX68="","",IF(ISERROR(BY68),0,VLOOKUP(BX68,Invoer!$F$15:$AU$1999,24,FALSE)))</f>
        <v/>
      </c>
      <c r="CI68" s="662" t="str">
        <f ca="1">IF($BX68="","",IF(ISERROR(BY68),0,VLOOKUP(BX68,Invoer!$F$15:$AU$1999,17,FALSE)))</f>
        <v/>
      </c>
      <c r="CJ68" s="680" t="str">
        <f t="shared" ca="1" si="34"/>
        <v/>
      </c>
      <c r="CK68" s="662" t="str">
        <f t="shared" ca="1" si="10"/>
        <v/>
      </c>
      <c r="CM68" s="56" t="str">
        <f t="shared" ca="1" si="41"/>
        <v/>
      </c>
      <c r="CQ68" s="411" t="e">
        <f ca="1">Invoer!EG73</f>
        <v>#N/A</v>
      </c>
      <c r="CR68" s="599" t="str">
        <f t="shared" ca="1" si="11"/>
        <v/>
      </c>
      <c r="CS68" s="673" t="str">
        <f ca="1">IF($CR68="","",VLOOKUP(CR68,Invoer!$F$15:$AU$1500,2,FALSE))</f>
        <v/>
      </c>
      <c r="CT68" s="599" t="str">
        <f t="shared" ca="1" si="12"/>
        <v/>
      </c>
      <c r="CU68" s="599" t="str">
        <f ca="1">IF($CR68="","",VLOOKUP(CR68,Invoer!$F$15:$AU$1500,3,FALSE))</f>
        <v/>
      </c>
      <c r="CV68" s="599" t="str">
        <f ca="1">IF($CR68="","",IF(CU68&lt;&gt;"Liq","",VLOOKUP(CR68,Invoer!$F$15:$AU$1500,4,FALSE)))</f>
        <v/>
      </c>
      <c r="CW68" s="599" t="str">
        <f ca="1">IF($CR68="","",VLOOKUP(CR68,Invoer!$F$15:$AU$1500,5,FALSE))</f>
        <v/>
      </c>
      <c r="CX68" s="599" t="str">
        <f ca="1">IF($CR68="","",VLOOKUP(CR68,Invoer!$F$15:$AU$1500,6,FALSE))</f>
        <v/>
      </c>
      <c r="CY68" s="599" t="str">
        <f ca="1">IF($CR68="","",VLOOKUP(CR68,Invoer!$F$15:$AU$1500,9,FALSE))</f>
        <v/>
      </c>
      <c r="CZ68" s="599" t="str">
        <f ca="1">IF($CR68="","",VLOOKUP(CR68,Invoer!$F$15:$AU$1500,10,FALSE))</f>
        <v/>
      </c>
      <c r="DA68" s="599" t="str">
        <f ca="1">IF($CR68="","",VLOOKUP(CR68,Invoer!$F$15:$AU$1500,11,FALSE))</f>
        <v/>
      </c>
      <c r="DB68" s="599" t="str">
        <f ca="1">IF($CR68="","",VLOOKUP(CR68,Invoer!$F$15:$BB$1500,14,FALSE))</f>
        <v/>
      </c>
      <c r="DC68" s="662" t="str">
        <f ca="1">IF($CR68="","",VLOOKUP(CR68,Invoer!$F$15:$AU$1500,15,FALSE))</f>
        <v/>
      </c>
      <c r="DD68" s="599" t="str">
        <f ca="1">IF($CR68="","",VLOOKUP(CR68,Invoer!$F$15:$AU$1500,19,FALSE))</f>
        <v/>
      </c>
      <c r="DE68" s="662" t="str">
        <f ca="1">IF($CR68="","",VLOOKUP(CR68,Invoer!$F$15:$AU$1500,20,FALSE))</f>
        <v/>
      </c>
      <c r="DF68" s="662" t="str">
        <f ca="1">IF($CR68="","",VLOOKUP(CR68,Invoer!$F$15:$AU$1500,23,FALSE))</f>
        <v/>
      </c>
      <c r="DG68" s="662" t="str">
        <f ca="1">IF($CR68="","",VLOOKUP(CR68,Invoer!$F$15:$AU$1500,17,FALSE))</f>
        <v/>
      </c>
      <c r="DH68" s="681" t="str">
        <f t="shared" ca="1" si="13"/>
        <v/>
      </c>
      <c r="DI68" s="662" t="str">
        <f t="shared" ca="1" si="42"/>
        <v/>
      </c>
      <c r="DJ68" s="190"/>
      <c r="DK68" s="411" t="str">
        <f t="shared" ca="1" si="14"/>
        <v/>
      </c>
      <c r="DO68" s="61" t="e">
        <f ca="1">IF($DN$4&lt;3,Invoer!EB73,Invoer!EA73)</f>
        <v>#N/A</v>
      </c>
      <c r="DP68" s="599" t="str">
        <f t="shared" ca="1" si="15"/>
        <v/>
      </c>
      <c r="DQ68" s="673" t="str">
        <f ca="1">IF($DP68="","",VLOOKUP(DP68,Invoer!$F$15:$AU$1999,2,FALSE))</f>
        <v/>
      </c>
      <c r="DR68" s="599" t="str">
        <f t="shared" ca="1" si="16"/>
        <v/>
      </c>
      <c r="DS68" s="599" t="str">
        <f ca="1">IF($DP68="","",VLOOKUP(DP68,Invoer!$F$15:$AU$1999,3,FALSE))</f>
        <v/>
      </c>
      <c r="DT68" s="599" t="str">
        <f ca="1">IF($DP68="","",IF(DS68&lt;&gt;"Liq","",VLOOKUP(DP68,Invoer!$F$15:$AU$1999,4,FALSE)))</f>
        <v/>
      </c>
      <c r="DU68" s="599" t="str">
        <f ca="1">IF($DP68="","",VLOOKUP(DP68,Invoer!$F$15:$AU$1999,5,FALSE))</f>
        <v/>
      </c>
      <c r="DV68" s="599" t="str">
        <f ca="1">IF($DP68="","",VLOOKUP(DP68,Invoer!$F$15:$AU$1999,6,FALSE))</f>
        <v/>
      </c>
      <c r="DW68" s="599" t="str">
        <f ca="1">IF($DP68="","",VLOOKUP(DP68,Invoer!$F$15:$AU$1999,9,FALSE))</f>
        <v/>
      </c>
      <c r="DX68" s="599" t="str">
        <f ca="1">IF($DP68="","",VLOOKUP(DP68,Invoer!$F$15:$AU$1999,10,FALSE))</f>
        <v/>
      </c>
      <c r="DY68" s="595" t="str">
        <f ca="1">IF($DP68="","",VLOOKUP(DP68,Invoer!$F$15:$AU$1999,11,FALSE))</f>
        <v/>
      </c>
      <c r="DZ68" s="662" t="str">
        <f ca="1">IF($DP68="","",IF($DN$4&gt;2,"",VLOOKUP(DP68,Invoer!CQ:CS,3,FALSE)))</f>
        <v/>
      </c>
      <c r="EA68" s="541" t="str">
        <f ca="1">IF($DP68="","",IF(ISERROR(DQ68),0,IF($DN$4&lt;3,"",VLOOKUP(DP68,Invoer!$F$15:$AU$1999,15,FALSE))))</f>
        <v/>
      </c>
      <c r="EB68" s="595" t="str">
        <f ca="1">IF($DP68="","",IF($DN$4&lt;3,"",VLOOKUP(DP68,Invoer!$F$15:$AU$1999,19,FALSE)))</f>
        <v/>
      </c>
      <c r="EC68" s="541" t="str">
        <f ca="1">IF($DP68="","",IF(ISERROR(DQ68),0,IF($DN$4&lt;3,"",VLOOKUP(DP68,Invoer!$F$15:$AU$1999,24,FALSE))))</f>
        <v/>
      </c>
      <c r="ED68" s="541" t="str">
        <f ca="1">IF($DP68="","",IF(ISERROR(DQ68),0,IF($DN$4&lt;3,"",VLOOKUP(DP68,Invoer!$F$15:$AU$1999,17,FALSE))))</f>
        <v/>
      </c>
      <c r="EH68" s="89" t="e">
        <f ca="1">Invoer!CP73</f>
        <v>#N/A</v>
      </c>
      <c r="EI68" s="599" t="str">
        <f t="shared" ca="1" si="17"/>
        <v/>
      </c>
      <c r="EJ68" s="673" t="str">
        <f ca="1">IF(EI68="","",VLOOKUP(EI68,Invoer!$F$15:$AU$1999,2,FALSE))</f>
        <v/>
      </c>
      <c r="EK68" s="599" t="str">
        <f t="shared" ca="1" si="18"/>
        <v/>
      </c>
      <c r="EL68" s="599" t="str">
        <f ca="1">IF($EI68="","",VLOOKUP(EI68,Invoer!$F$15:$AU$1999,3,FALSE))</f>
        <v/>
      </c>
      <c r="EM68" s="599" t="str">
        <f ca="1">IF($EI68="","",IF(EL68&lt;&gt;"Liq","",VLOOKUP(EI68,Invoer!$F$15:$AU$1999,4,FALSE)))</f>
        <v/>
      </c>
      <c r="EN68" s="599" t="str">
        <f ca="1">IF($EI68="","",VLOOKUP(EI68,Invoer!$F$15:$AU$1999,6,FALSE))</f>
        <v/>
      </c>
      <c r="EO68" s="599" t="str">
        <f ca="1">IF(EI68="","",VLOOKUP(EI68,Invoer!$F$15:$AU$1999,9,FALSE))</f>
        <v/>
      </c>
      <c r="EP68" s="599" t="str">
        <f ca="1">IF(EI68="","",VLOOKUP(EI68,Invoer!$F$15:$AU$1999,10,FALSE))</f>
        <v/>
      </c>
      <c r="EQ68" s="599" t="str">
        <f ca="1">IF(EI68="","",VLOOKUP(EI68,Invoer!$F$15:$AU$1999,11,FALSE))</f>
        <v/>
      </c>
      <c r="ER68" s="662" t="str">
        <f ca="1">IF(EI68="","",VLOOKUP(EI68,Invoer!CQ:CS,3,FALSE))</f>
        <v/>
      </c>
      <c r="ES68" s="662" t="str">
        <f t="shared" ca="1" si="19"/>
        <v/>
      </c>
      <c r="ET68" s="513" t="str">
        <f t="shared" ca="1" si="20"/>
        <v/>
      </c>
      <c r="EU68" s="112" t="str">
        <f t="shared" ca="1" si="21"/>
        <v/>
      </c>
      <c r="EV68" s="83" t="s">
        <v>160</v>
      </c>
      <c r="EW68" s="682" t="str">
        <f t="shared" ca="1" si="22"/>
        <v/>
      </c>
      <c r="EX68" s="662" t="str">
        <f t="shared" ca="1" si="23"/>
        <v/>
      </c>
      <c r="EY68"/>
      <c r="EZ68" s="56" t="e">
        <f t="shared" ca="1" si="35"/>
        <v>#VALUE!</v>
      </c>
      <c r="FA68" s="56" t="e">
        <f t="shared" ca="1" si="36"/>
        <v>#VALUE!</v>
      </c>
      <c r="FE68"/>
      <c r="FI68"/>
      <c r="FJ68"/>
    </row>
    <row r="69" spans="1:166" ht="12" customHeight="1" x14ac:dyDescent="0.2">
      <c r="A69"/>
      <c r="B69"/>
      <c r="C69"/>
      <c r="E69"/>
      <c r="F69" s="125"/>
      <c r="G69" s="89" t="e">
        <f ca="1">Invoer!DU74</f>
        <v>#N/A</v>
      </c>
      <c r="H69" s="599" t="str">
        <f t="shared" ca="1" si="43"/>
        <v/>
      </c>
      <c r="I69" s="673" t="str">
        <f ca="1">IF($H69="","",VLOOKUP(H69,Invoer!$F$15:$AU$1500,2,FALSE))</f>
        <v/>
      </c>
      <c r="J69" s="599" t="str">
        <f t="shared" ca="1" si="25"/>
        <v/>
      </c>
      <c r="K69" s="599" t="str">
        <f ca="1">IF($H69="","",VLOOKUP(H69,Invoer!$F$15:$AU$1500,3,FALSE))</f>
        <v/>
      </c>
      <c r="L69" s="599" t="str">
        <f ca="1">IF($H69="","",IF(K69&lt;&gt;"Liq","",VLOOKUP(H69,Invoer!$F$15:$AU$1500,4,FALSE)))</f>
        <v/>
      </c>
      <c r="M69" s="599" t="str">
        <f ca="1">IF($H69="","",VLOOKUP(H69,Invoer!$F$15:$AU$1500,5,FALSE))</f>
        <v/>
      </c>
      <c r="N69" s="599" t="str">
        <f ca="1">IF($H69="","",VLOOKUP(H69,Invoer!$F$15:$AU$1500,6,FALSE))</f>
        <v/>
      </c>
      <c r="O69" s="599" t="str">
        <f ca="1">IF($H69="","",VLOOKUP(H69,Invoer!$F$15:$AU$1500,9,FALSE))</f>
        <v/>
      </c>
      <c r="P69" s="599" t="str">
        <f ca="1">IF($H69="","",VLOOKUP(H69,Invoer!$F$15:$AU$1500,10,FALSE))</f>
        <v/>
      </c>
      <c r="Q69" s="599" t="str">
        <f ca="1">IF($H69="","",VLOOKUP(H69,Invoer!$F$15:$BB$1500,14,FALSE))</f>
        <v/>
      </c>
      <c r="R69" s="662" t="str">
        <f ca="1">IF($H69="","",IF(J69&gt;$K$8,"",VLOOKUP(H69,Invoer!$F$15:$AU$1500,15,FALSE)))</f>
        <v/>
      </c>
      <c r="S69" s="599" t="str">
        <f ca="1">IF($H69="","",VLOOKUP(H69,Invoer!$F$15:$AU$1500,19,FALSE))</f>
        <v/>
      </c>
      <c r="T69" s="662" t="str">
        <f ca="1">IF($H69="","",IF(J69&gt;$K$8,"",VLOOKUP(H69,Invoer!$F$15:$AU$1500,20,FALSE)))</f>
        <v/>
      </c>
      <c r="U69" s="662" t="str">
        <f ca="1">IF($H69="","",IF(J69&gt;$K$8,"",VLOOKUP(H69,Invoer!$F$15:$AU$1500,23,FALSE)))</f>
        <v/>
      </c>
      <c r="V69" s="662" t="str">
        <f ca="1">IF($H69="","",IF(J69&gt;$K$8,"",VLOOKUP(H69,Invoer!$F$15:$AU$1500,17,FALSE)))</f>
        <v/>
      </c>
      <c r="AC69" s="435" t="str">
        <f>IF($AC$7&lt;3,Invoer!DR74,IF($AC$7=3,Invoer!BT74,"x"))</f>
        <v>x</v>
      </c>
      <c r="AD69" s="599" t="str">
        <f t="shared" si="27"/>
        <v/>
      </c>
      <c r="AE69" s="673" t="str">
        <f>IF($AD69="","",VLOOKUP(AD69,Invoer!$F$15:$AU$1999,2,FALSE))</f>
        <v/>
      </c>
      <c r="AF69" s="599" t="str">
        <f t="shared" si="28"/>
        <v/>
      </c>
      <c r="AG69" s="599" t="str">
        <f>IF($AD69="","",VLOOKUP(AD69,Invoer!$F$15:$AU$1999,3,FALSE))</f>
        <v/>
      </c>
      <c r="AH69" s="599" t="str">
        <f>IF($AD69="","",IF(AG69&lt;&gt;"Liq","",VLOOKUP(AD69,Invoer!$F$15:$AU$1999,4,FALSE)))</f>
        <v/>
      </c>
      <c r="AI69" s="677" t="str">
        <f>IF($AD69="","",VLOOKUP(AD69,Invoer!$F$15:$AU$1999,5,FALSE))</f>
        <v/>
      </c>
      <c r="AJ69" s="599" t="str">
        <f>IF($AD69="","",VLOOKUP(AD69,Invoer!$F$15:$AU$1999,6,FALSE))</f>
        <v/>
      </c>
      <c r="AK69" s="599" t="str">
        <f>IF($AD69="","",VLOOKUP(AD69,Invoer!$F$15:$AU$1999,9,FALSE))</f>
        <v/>
      </c>
      <c r="AL69" s="599" t="str">
        <f>IF($AD69="","",VLOOKUP(AD69,Invoer!$F$15:$AU$1999,10,FALSE))</f>
        <v/>
      </c>
      <c r="AM69" s="599" t="str">
        <f>IF($AD69="","",VLOOKUP(AD69,Invoer!$F$15:$BB$1999,14,FALSE))</f>
        <v/>
      </c>
      <c r="AN69" s="599" t="str">
        <f>IF($AD69="","",VLOOKUP(AD69,Invoer!$F$15:$AU$1999,11,FALSE))</f>
        <v/>
      </c>
      <c r="AO69" s="662" t="str">
        <f>IF($AD69="","",VLOOKUP(AD69,Invoer!$F$15:$AU$1999,15,FALSE))</f>
        <v/>
      </c>
      <c r="AP69" s="599" t="str">
        <f>IF($AD69="","",VLOOKUP(AD69,Invoer!$F$15:$AU$1999,19,FALSE))</f>
        <v/>
      </c>
      <c r="AQ69" s="662" t="str">
        <f>IF($AD69="","",VLOOKUP(AD69,Invoer!$F$15:$AU$1999,24,FALSE))</f>
        <v/>
      </c>
      <c r="AR69" s="662" t="str">
        <f>IF($AD69="","",VLOOKUP(AD69,Invoer!$F$15:$AU$1999,17,FALSE))</f>
        <v/>
      </c>
      <c r="AS69" s="678" t="str">
        <f t="shared" si="38"/>
        <v/>
      </c>
      <c r="AT69" s="676" t="str">
        <f t="shared" si="5"/>
        <v/>
      </c>
      <c r="AU69" s="77" t="e">
        <f t="shared" si="6"/>
        <v>#VALUE!</v>
      </c>
      <c r="AW69" s="57"/>
      <c r="AX69" s="57"/>
      <c r="BA69" s="83" t="e">
        <f ca="1">Invoer!DW74</f>
        <v>#N/A</v>
      </c>
      <c r="BB69" s="599" t="str">
        <f t="shared" ca="1" si="29"/>
        <v/>
      </c>
      <c r="BC69" s="673" t="str">
        <f ca="1">IF($BB69="","",VLOOKUP(BB69,Invoer!$F$15:$AU$1999,2,FALSE))</f>
        <v/>
      </c>
      <c r="BD69" s="599" t="str">
        <f t="shared" ca="1" si="30"/>
        <v/>
      </c>
      <c r="BE69" s="599" t="str">
        <f ca="1">IF($BB69="","",VLOOKUP(BB69,Invoer!$F$15:$AU$1999,5,FALSE))</f>
        <v/>
      </c>
      <c r="BF69" s="599" t="str">
        <f ca="1">IF($BB69="","",VLOOKUP(BB69,Invoer!$F$15:$AU$1999,6,FALSE))</f>
        <v/>
      </c>
      <c r="BG69" s="599" t="str">
        <f ca="1">IF($BB69="","",VLOOKUP(BB69,Invoer!$F$15:$AU$1999,9,FALSE))</f>
        <v/>
      </c>
      <c r="BH69" s="599" t="str">
        <f ca="1">IF($BB69="","",VLOOKUP(BB69,Invoer!$F$15:$AU$1999,10,FALSE))</f>
        <v/>
      </c>
      <c r="BI69" s="599" t="str">
        <f ca="1">IF($BB69="","",VLOOKUP(BB69,Invoer!$F$15:$BB$1999,14,FALSE))</f>
        <v/>
      </c>
      <c r="BJ69" s="599" t="str">
        <f ca="1">IF($BB69="","",VLOOKUP(BB69,Invoer!$F$15:$AU$1999,11,FALSE))</f>
        <v/>
      </c>
      <c r="BK69" s="662" t="str">
        <f t="shared" ca="1" si="31"/>
        <v/>
      </c>
      <c r="BL69" s="662" t="str">
        <f t="shared" ca="1" si="32"/>
        <v/>
      </c>
      <c r="BM69" s="679" t="str">
        <f t="shared" ca="1" si="33"/>
        <v/>
      </c>
      <c r="BN69" s="662" t="str">
        <f t="shared" ca="1" si="7"/>
        <v/>
      </c>
      <c r="BO69" s="662" t="str">
        <f ca="1">IF($BB69="","",VLOOKUP(BB69,Invoer!$F$15:$AU$1999,15,FALSE))</f>
        <v/>
      </c>
      <c r="BP69" s="662" t="str">
        <f ca="1">IF($BB69="","",VLOOKUP(BB69,Invoer!$F$15:$AU$1999,24,FALSE))</f>
        <v/>
      </c>
      <c r="BQ69" s="662" t="str">
        <f ca="1">IF($BB69="","",VLOOKUP(BB69,Invoer!$F$15:$AU$1999,17,FALSE))</f>
        <v/>
      </c>
      <c r="BS69" s="73" t="e">
        <f t="shared" ca="1" si="39"/>
        <v>#VALUE!</v>
      </c>
      <c r="BT69" s="57" t="str">
        <f t="shared" ca="1" si="40"/>
        <v/>
      </c>
      <c r="BW69" s="61" t="e">
        <f ca="1">Invoer!DZ74</f>
        <v>#N/A</v>
      </c>
      <c r="BX69" s="599" t="str">
        <f t="shared" ca="1" si="8"/>
        <v/>
      </c>
      <c r="BY69" s="673" t="str">
        <f ca="1">IF($BX69="","",VLOOKUP(BX69,Invoer!$F$15:$AU$1999,2,FALSE))</f>
        <v/>
      </c>
      <c r="BZ69" s="599" t="str">
        <f t="shared" ca="1" si="9"/>
        <v/>
      </c>
      <c r="CA69" s="599" t="str">
        <f ca="1">IF($BX69="","",VLOOKUP(BX69,Invoer!$F$15:$AU$1999,5,FALSE))</f>
        <v/>
      </c>
      <c r="CB69" s="599" t="str">
        <f ca="1">IF($BX69="","",VLOOKUP(BX69,Invoer!$F$15:$AU$1999,6,FALSE))</f>
        <v/>
      </c>
      <c r="CC69" s="599" t="str">
        <f ca="1">IF($BX69="","",VLOOKUP(BX69,Invoer!$F$15:$AU$1999,9,FALSE))</f>
        <v/>
      </c>
      <c r="CD69" s="599" t="str">
        <f ca="1">IF($BX69="","",VLOOKUP(BX69,Invoer!$F$15:$AU$1999,10,FALSE))</f>
        <v/>
      </c>
      <c r="CE69" s="599" t="str">
        <f ca="1">IF($BX69="","",VLOOKUP(BX69,Invoer!$F$15:$AU$1999,11,FALSE))</f>
        <v/>
      </c>
      <c r="CF69" s="662" t="str">
        <f ca="1">IF($BX69="","",IF(ISERROR(BY69),0,VLOOKUP(BX69,Invoer!$F$15:$AU$1999,15,FALSE)))</f>
        <v/>
      </c>
      <c r="CG69" s="599" t="str">
        <f ca="1">IF($BX69="","",VLOOKUP(BX69,Invoer!$F$15:$AU$1999,19,FALSE))</f>
        <v/>
      </c>
      <c r="CH69" s="662" t="str">
        <f ca="1">IF($BX69="","",IF(ISERROR(BY69),0,VLOOKUP(BX69,Invoer!$F$15:$AU$1999,24,FALSE)))</f>
        <v/>
      </c>
      <c r="CI69" s="662" t="str">
        <f ca="1">IF($BX69="","",IF(ISERROR(BY69),0,VLOOKUP(BX69,Invoer!$F$15:$AU$1999,17,FALSE)))</f>
        <v/>
      </c>
      <c r="CJ69" s="680" t="str">
        <f t="shared" ca="1" si="34"/>
        <v/>
      </c>
      <c r="CK69" s="662" t="str">
        <f t="shared" ca="1" si="10"/>
        <v/>
      </c>
      <c r="CM69" s="56" t="str">
        <f t="shared" ca="1" si="41"/>
        <v/>
      </c>
      <c r="CQ69" s="411" t="e">
        <f ca="1">Invoer!EG74</f>
        <v>#N/A</v>
      </c>
      <c r="CR69" s="599" t="str">
        <f t="shared" ca="1" si="11"/>
        <v/>
      </c>
      <c r="CS69" s="673" t="str">
        <f ca="1">IF($CR69="","",VLOOKUP(CR69,Invoer!$F$15:$AU$1500,2,FALSE))</f>
        <v/>
      </c>
      <c r="CT69" s="599" t="str">
        <f t="shared" ca="1" si="12"/>
        <v/>
      </c>
      <c r="CU69" s="599" t="str">
        <f ca="1">IF($CR69="","",VLOOKUP(CR69,Invoer!$F$15:$AU$1500,3,FALSE))</f>
        <v/>
      </c>
      <c r="CV69" s="599" t="str">
        <f ca="1">IF($CR69="","",IF(CU69&lt;&gt;"Liq","",VLOOKUP(CR69,Invoer!$F$15:$AU$1500,4,FALSE)))</f>
        <v/>
      </c>
      <c r="CW69" s="599" t="str">
        <f ca="1">IF($CR69="","",VLOOKUP(CR69,Invoer!$F$15:$AU$1500,5,FALSE))</f>
        <v/>
      </c>
      <c r="CX69" s="599" t="str">
        <f ca="1">IF($CR69="","",VLOOKUP(CR69,Invoer!$F$15:$AU$1500,6,FALSE))</f>
        <v/>
      </c>
      <c r="CY69" s="599" t="str">
        <f ca="1">IF($CR69="","",VLOOKUP(CR69,Invoer!$F$15:$AU$1500,9,FALSE))</f>
        <v/>
      </c>
      <c r="CZ69" s="599" t="str">
        <f ca="1">IF($CR69="","",VLOOKUP(CR69,Invoer!$F$15:$AU$1500,10,FALSE))</f>
        <v/>
      </c>
      <c r="DA69" s="599" t="str">
        <f ca="1">IF($CR69="","",VLOOKUP(CR69,Invoer!$F$15:$AU$1500,11,FALSE))</f>
        <v/>
      </c>
      <c r="DB69" s="599" t="str">
        <f ca="1">IF($CR69="","",VLOOKUP(CR69,Invoer!$F$15:$BB$1500,14,FALSE))</f>
        <v/>
      </c>
      <c r="DC69" s="662" t="str">
        <f ca="1">IF($CR69="","",VLOOKUP(CR69,Invoer!$F$15:$AU$1500,15,FALSE))</f>
        <v/>
      </c>
      <c r="DD69" s="599" t="str">
        <f ca="1">IF($CR69="","",VLOOKUP(CR69,Invoer!$F$15:$AU$1500,19,FALSE))</f>
        <v/>
      </c>
      <c r="DE69" s="662" t="str">
        <f ca="1">IF($CR69="","",VLOOKUP(CR69,Invoer!$F$15:$AU$1500,20,FALSE))</f>
        <v/>
      </c>
      <c r="DF69" s="662" t="str">
        <f ca="1">IF($CR69="","",VLOOKUP(CR69,Invoer!$F$15:$AU$1500,23,FALSE))</f>
        <v/>
      </c>
      <c r="DG69" s="662" t="str">
        <f ca="1">IF($CR69="","",VLOOKUP(CR69,Invoer!$F$15:$AU$1500,17,FALSE))</f>
        <v/>
      </c>
      <c r="DH69" s="681" t="str">
        <f t="shared" ca="1" si="13"/>
        <v/>
      </c>
      <c r="DI69" s="662" t="str">
        <f t="shared" ca="1" si="42"/>
        <v/>
      </c>
      <c r="DJ69" s="190"/>
      <c r="DK69" s="411" t="str">
        <f t="shared" ca="1" si="14"/>
        <v/>
      </c>
      <c r="DO69" s="61" t="e">
        <f ca="1">IF($DN$4&lt;3,Invoer!EB74,Invoer!EA74)</f>
        <v>#N/A</v>
      </c>
      <c r="DP69" s="599" t="str">
        <f t="shared" ca="1" si="15"/>
        <v/>
      </c>
      <c r="DQ69" s="673" t="str">
        <f ca="1">IF($DP69="","",VLOOKUP(DP69,Invoer!$F$15:$AU$1999,2,FALSE))</f>
        <v/>
      </c>
      <c r="DR69" s="599" t="str">
        <f t="shared" ca="1" si="16"/>
        <v/>
      </c>
      <c r="DS69" s="599" t="str">
        <f ca="1">IF($DP69="","",VLOOKUP(DP69,Invoer!$F$15:$AU$1999,3,FALSE))</f>
        <v/>
      </c>
      <c r="DT69" s="599" t="str">
        <f ca="1">IF($DP69="","",IF(DS69&lt;&gt;"Liq","",VLOOKUP(DP69,Invoer!$F$15:$AU$1999,4,FALSE)))</f>
        <v/>
      </c>
      <c r="DU69" s="599" t="str">
        <f ca="1">IF($DP69="","",VLOOKUP(DP69,Invoer!$F$15:$AU$1999,5,FALSE))</f>
        <v/>
      </c>
      <c r="DV69" s="599" t="str">
        <f ca="1">IF($DP69="","",VLOOKUP(DP69,Invoer!$F$15:$AU$1999,6,FALSE))</f>
        <v/>
      </c>
      <c r="DW69" s="599" t="str">
        <f ca="1">IF($DP69="","",VLOOKUP(DP69,Invoer!$F$15:$AU$1999,9,FALSE))</f>
        <v/>
      </c>
      <c r="DX69" s="599" t="str">
        <f ca="1">IF($DP69="","",VLOOKUP(DP69,Invoer!$F$15:$AU$1999,10,FALSE))</f>
        <v/>
      </c>
      <c r="DY69" s="595" t="str">
        <f ca="1">IF($DP69="","",VLOOKUP(DP69,Invoer!$F$15:$AU$1999,11,FALSE))</f>
        <v/>
      </c>
      <c r="DZ69" s="662" t="str">
        <f ca="1">IF($DP69="","",IF($DN$4&gt;2,"",VLOOKUP(DP69,Invoer!CQ:CS,3,FALSE)))</f>
        <v/>
      </c>
      <c r="EA69" s="541" t="str">
        <f ca="1">IF($DP69="","",IF(ISERROR(DQ69),0,IF($DN$4&lt;3,"",VLOOKUP(DP69,Invoer!$F$15:$AU$1999,15,FALSE))))</f>
        <v/>
      </c>
      <c r="EB69" s="595" t="str">
        <f ca="1">IF($DP69="","",IF($DN$4&lt;3,"",VLOOKUP(DP69,Invoer!$F$15:$AU$1999,19,FALSE)))</f>
        <v/>
      </c>
      <c r="EC69" s="541" t="str">
        <f ca="1">IF($DP69="","",IF(ISERROR(DQ69),0,IF($DN$4&lt;3,"",VLOOKUP(DP69,Invoer!$F$15:$AU$1999,24,FALSE))))</f>
        <v/>
      </c>
      <c r="ED69" s="541" t="str">
        <f ca="1">IF($DP69="","",IF(ISERROR(DQ69),0,IF($DN$4&lt;3,"",VLOOKUP(DP69,Invoer!$F$15:$AU$1999,17,FALSE))))</f>
        <v/>
      </c>
      <c r="EH69" s="89" t="e">
        <f ca="1">Invoer!CP74</f>
        <v>#N/A</v>
      </c>
      <c r="EI69" s="599" t="str">
        <f t="shared" ca="1" si="17"/>
        <v/>
      </c>
      <c r="EJ69" s="673" t="str">
        <f ca="1">IF(EI69="","",VLOOKUP(EI69,Invoer!$F$15:$AU$1999,2,FALSE))</f>
        <v/>
      </c>
      <c r="EK69" s="599" t="str">
        <f t="shared" ca="1" si="18"/>
        <v/>
      </c>
      <c r="EL69" s="599" t="str">
        <f ca="1">IF($EI69="","",VLOOKUP(EI69,Invoer!$F$15:$AU$1999,3,FALSE))</f>
        <v/>
      </c>
      <c r="EM69" s="599" t="str">
        <f ca="1">IF($EI69="","",IF(EL69&lt;&gt;"Liq","",VLOOKUP(EI69,Invoer!$F$15:$AU$1999,4,FALSE)))</f>
        <v/>
      </c>
      <c r="EN69" s="599" t="str">
        <f ca="1">IF($EI69="","",VLOOKUP(EI69,Invoer!$F$15:$AU$1999,6,FALSE))</f>
        <v/>
      </c>
      <c r="EO69" s="599" t="str">
        <f ca="1">IF(EI69="","",VLOOKUP(EI69,Invoer!$F$15:$AU$1999,9,FALSE))</f>
        <v/>
      </c>
      <c r="EP69" s="599" t="str">
        <f ca="1">IF(EI69="","",VLOOKUP(EI69,Invoer!$F$15:$AU$1999,10,FALSE))</f>
        <v/>
      </c>
      <c r="EQ69" s="599" t="str">
        <f ca="1">IF(EI69="","",VLOOKUP(EI69,Invoer!$F$15:$AU$1999,11,FALSE))</f>
        <v/>
      </c>
      <c r="ER69" s="662" t="str">
        <f ca="1">IF(EI69="","",VLOOKUP(EI69,Invoer!CQ:CS,3,FALSE))</f>
        <v/>
      </c>
      <c r="ES69" s="662" t="str">
        <f t="shared" ca="1" si="19"/>
        <v/>
      </c>
      <c r="ET69" s="513" t="str">
        <f t="shared" ca="1" si="20"/>
        <v/>
      </c>
      <c r="EU69" s="112" t="str">
        <f t="shared" ca="1" si="21"/>
        <v/>
      </c>
      <c r="EV69" s="83" t="s">
        <v>160</v>
      </c>
      <c r="EW69" s="682" t="str">
        <f t="shared" ca="1" si="22"/>
        <v/>
      </c>
      <c r="EX69" s="662" t="str">
        <f t="shared" ca="1" si="23"/>
        <v/>
      </c>
      <c r="EY69"/>
      <c r="EZ69" s="56" t="e">
        <f t="shared" ca="1" si="35"/>
        <v>#VALUE!</v>
      </c>
      <c r="FA69" s="56" t="e">
        <f t="shared" ca="1" si="36"/>
        <v>#VALUE!</v>
      </c>
      <c r="FE69"/>
      <c r="FI69"/>
      <c r="FJ69"/>
    </row>
    <row r="70" spans="1:166" ht="12" customHeight="1" x14ac:dyDescent="0.2">
      <c r="A70"/>
      <c r="B70"/>
      <c r="C70"/>
      <c r="E70"/>
      <c r="F70" s="125"/>
      <c r="G70" s="89" t="e">
        <f ca="1">Invoer!DU75</f>
        <v>#N/A</v>
      </c>
      <c r="H70" s="599" t="str">
        <f t="shared" ca="1" si="43"/>
        <v/>
      </c>
      <c r="I70" s="673" t="str">
        <f ca="1">IF($H70="","",VLOOKUP(H70,Invoer!$F$15:$AU$1500,2,FALSE))</f>
        <v/>
      </c>
      <c r="J70" s="599" t="str">
        <f t="shared" ca="1" si="25"/>
        <v/>
      </c>
      <c r="K70" s="599" t="str">
        <f ca="1">IF($H70="","",VLOOKUP(H70,Invoer!$F$15:$AU$1500,3,FALSE))</f>
        <v/>
      </c>
      <c r="L70" s="599" t="str">
        <f ca="1">IF($H70="","",IF(K70&lt;&gt;"Liq","",VLOOKUP(H70,Invoer!$F$15:$AU$1500,4,FALSE)))</f>
        <v/>
      </c>
      <c r="M70" s="599" t="str">
        <f ca="1">IF($H70="","",VLOOKUP(H70,Invoer!$F$15:$AU$1500,5,FALSE))</f>
        <v/>
      </c>
      <c r="N70" s="599" t="str">
        <f ca="1">IF($H70="","",VLOOKUP(H70,Invoer!$F$15:$AU$1500,6,FALSE))</f>
        <v/>
      </c>
      <c r="O70" s="599" t="str">
        <f ca="1">IF($H70="","",VLOOKUP(H70,Invoer!$F$15:$AU$1500,9,FALSE))</f>
        <v/>
      </c>
      <c r="P70" s="599" t="str">
        <f ca="1">IF($H70="","",VLOOKUP(H70,Invoer!$F$15:$AU$1500,10,FALSE))</f>
        <v/>
      </c>
      <c r="Q70" s="599" t="str">
        <f ca="1">IF($H70="","",VLOOKUP(H70,Invoer!$F$15:$BB$1500,14,FALSE))</f>
        <v/>
      </c>
      <c r="R70" s="662" t="str">
        <f ca="1">IF($H70="","",IF(J70&gt;$K$8,"",VLOOKUP(H70,Invoer!$F$15:$AU$1500,15,FALSE)))</f>
        <v/>
      </c>
      <c r="S70" s="599" t="str">
        <f ca="1">IF($H70="","",VLOOKUP(H70,Invoer!$F$15:$AU$1500,19,FALSE))</f>
        <v/>
      </c>
      <c r="T70" s="662" t="str">
        <f ca="1">IF($H70="","",IF(J70&gt;$K$8,"",VLOOKUP(H70,Invoer!$F$15:$AU$1500,20,FALSE)))</f>
        <v/>
      </c>
      <c r="U70" s="662" t="str">
        <f ca="1">IF($H70="","",IF(J70&gt;$K$8,"",VLOOKUP(H70,Invoer!$F$15:$AU$1500,23,FALSE)))</f>
        <v/>
      </c>
      <c r="V70" s="662" t="str">
        <f ca="1">IF($H70="","",IF(J70&gt;$K$8,"",VLOOKUP(H70,Invoer!$F$15:$AU$1500,17,FALSE)))</f>
        <v/>
      </c>
      <c r="AC70" s="435" t="str">
        <f>IF($AC$7&lt;3,Invoer!DR75,IF($AC$7=3,Invoer!BT75,"x"))</f>
        <v>x</v>
      </c>
      <c r="AD70" s="599" t="str">
        <f t="shared" si="27"/>
        <v/>
      </c>
      <c r="AE70" s="673" t="str">
        <f>IF($AD70="","",VLOOKUP(AD70,Invoer!$F$15:$AU$1999,2,FALSE))</f>
        <v/>
      </c>
      <c r="AF70" s="599" t="str">
        <f t="shared" si="28"/>
        <v/>
      </c>
      <c r="AG70" s="599" t="str">
        <f>IF($AD70="","",VLOOKUP(AD70,Invoer!$F$15:$AU$1999,3,FALSE))</f>
        <v/>
      </c>
      <c r="AH70" s="599" t="str">
        <f>IF($AD70="","",IF(AG70&lt;&gt;"Liq","",VLOOKUP(AD70,Invoer!$F$15:$AU$1999,4,FALSE)))</f>
        <v/>
      </c>
      <c r="AI70" s="677" t="str">
        <f>IF($AD70="","",VLOOKUP(AD70,Invoer!$F$15:$AU$1999,5,FALSE))</f>
        <v/>
      </c>
      <c r="AJ70" s="599" t="str">
        <f>IF($AD70="","",VLOOKUP(AD70,Invoer!$F$15:$AU$1999,6,FALSE))</f>
        <v/>
      </c>
      <c r="AK70" s="599" t="str">
        <f>IF($AD70="","",VLOOKUP(AD70,Invoer!$F$15:$AU$1999,9,FALSE))</f>
        <v/>
      </c>
      <c r="AL70" s="599" t="str">
        <f>IF($AD70="","",VLOOKUP(AD70,Invoer!$F$15:$AU$1999,10,FALSE))</f>
        <v/>
      </c>
      <c r="AM70" s="599" t="str">
        <f>IF($AD70="","",VLOOKUP(AD70,Invoer!$F$15:$BB$1999,14,FALSE))</f>
        <v/>
      </c>
      <c r="AN70" s="599" t="str">
        <f>IF($AD70="","",VLOOKUP(AD70,Invoer!$F$15:$AU$1999,11,FALSE))</f>
        <v/>
      </c>
      <c r="AO70" s="662" t="str">
        <f>IF($AD70="","",VLOOKUP(AD70,Invoer!$F$15:$AU$1999,15,FALSE))</f>
        <v/>
      </c>
      <c r="AP70" s="599" t="str">
        <f>IF($AD70="","",VLOOKUP(AD70,Invoer!$F$15:$AU$1999,19,FALSE))</f>
        <v/>
      </c>
      <c r="AQ70" s="662" t="str">
        <f>IF($AD70="","",VLOOKUP(AD70,Invoer!$F$15:$AU$1999,24,FALSE))</f>
        <v/>
      </c>
      <c r="AR70" s="662" t="str">
        <f>IF($AD70="","",VLOOKUP(AD70,Invoer!$F$15:$AU$1999,17,FALSE))</f>
        <v/>
      </c>
      <c r="AS70" s="678" t="str">
        <f t="shared" si="38"/>
        <v/>
      </c>
      <c r="AT70" s="676" t="str">
        <f t="shared" si="5"/>
        <v/>
      </c>
      <c r="AU70" s="77" t="e">
        <f t="shared" si="6"/>
        <v>#VALUE!</v>
      </c>
      <c r="AW70" s="57"/>
      <c r="AX70" s="57"/>
      <c r="BA70" s="83" t="e">
        <f ca="1">Invoer!DW75</f>
        <v>#N/A</v>
      </c>
      <c r="BB70" s="599" t="str">
        <f t="shared" ca="1" si="29"/>
        <v/>
      </c>
      <c r="BC70" s="673" t="str">
        <f ca="1">IF($BB70="","",VLOOKUP(BB70,Invoer!$F$15:$AU$1999,2,FALSE))</f>
        <v/>
      </c>
      <c r="BD70" s="599" t="str">
        <f t="shared" ca="1" si="30"/>
        <v/>
      </c>
      <c r="BE70" s="599" t="str">
        <f ca="1">IF($BB70="","",VLOOKUP(BB70,Invoer!$F$15:$AU$1999,5,FALSE))</f>
        <v/>
      </c>
      <c r="BF70" s="599" t="str">
        <f ca="1">IF($BB70="","",VLOOKUP(BB70,Invoer!$F$15:$AU$1999,6,FALSE))</f>
        <v/>
      </c>
      <c r="BG70" s="599" t="str">
        <f ca="1">IF($BB70="","",VLOOKUP(BB70,Invoer!$F$15:$AU$1999,9,FALSE))</f>
        <v/>
      </c>
      <c r="BH70" s="599" t="str">
        <f ca="1">IF($BB70="","",VLOOKUP(BB70,Invoer!$F$15:$AU$1999,10,FALSE))</f>
        <v/>
      </c>
      <c r="BI70" s="599" t="str">
        <f ca="1">IF($BB70="","",VLOOKUP(BB70,Invoer!$F$15:$BB$1999,14,FALSE))</f>
        <v/>
      </c>
      <c r="BJ70" s="599" t="str">
        <f ca="1">IF($BB70="","",VLOOKUP(BB70,Invoer!$F$15:$AU$1999,11,FALSE))</f>
        <v/>
      </c>
      <c r="BK70" s="662" t="str">
        <f t="shared" ca="1" si="31"/>
        <v/>
      </c>
      <c r="BL70" s="662" t="str">
        <f t="shared" ca="1" si="32"/>
        <v/>
      </c>
      <c r="BM70" s="679" t="str">
        <f t="shared" ca="1" si="33"/>
        <v/>
      </c>
      <c r="BN70" s="662" t="str">
        <f t="shared" ca="1" si="7"/>
        <v/>
      </c>
      <c r="BO70" s="662" t="str">
        <f ca="1">IF($BB70="","",VLOOKUP(BB70,Invoer!$F$15:$AU$1999,15,FALSE))</f>
        <v/>
      </c>
      <c r="BP70" s="662" t="str">
        <f ca="1">IF($BB70="","",VLOOKUP(BB70,Invoer!$F$15:$AU$1999,24,FALSE))</f>
        <v/>
      </c>
      <c r="BQ70" s="662" t="str">
        <f ca="1">IF($BB70="","",VLOOKUP(BB70,Invoer!$F$15:$AU$1999,17,FALSE))</f>
        <v/>
      </c>
      <c r="BS70" s="73" t="e">
        <f t="shared" ca="1" si="39"/>
        <v>#VALUE!</v>
      </c>
      <c r="BT70" s="57" t="str">
        <f t="shared" ca="1" si="40"/>
        <v/>
      </c>
      <c r="BW70" s="61" t="e">
        <f ca="1">Invoer!DZ75</f>
        <v>#N/A</v>
      </c>
      <c r="BX70" s="599" t="str">
        <f t="shared" ca="1" si="8"/>
        <v/>
      </c>
      <c r="BY70" s="673" t="str">
        <f ca="1">IF($BX70="","",VLOOKUP(BX70,Invoer!$F$15:$AU$1999,2,FALSE))</f>
        <v/>
      </c>
      <c r="BZ70" s="599" t="str">
        <f t="shared" ca="1" si="9"/>
        <v/>
      </c>
      <c r="CA70" s="599" t="str">
        <f ca="1">IF($BX70="","",VLOOKUP(BX70,Invoer!$F$15:$AU$1999,5,FALSE))</f>
        <v/>
      </c>
      <c r="CB70" s="599" t="str">
        <f ca="1">IF($BX70="","",VLOOKUP(BX70,Invoer!$F$15:$AU$1999,6,FALSE))</f>
        <v/>
      </c>
      <c r="CC70" s="599" t="str">
        <f ca="1">IF($BX70="","",VLOOKUP(BX70,Invoer!$F$15:$AU$1999,9,FALSE))</f>
        <v/>
      </c>
      <c r="CD70" s="599" t="str">
        <f ca="1">IF($BX70="","",VLOOKUP(BX70,Invoer!$F$15:$AU$1999,10,FALSE))</f>
        <v/>
      </c>
      <c r="CE70" s="599" t="str">
        <f ca="1">IF($BX70="","",VLOOKUP(BX70,Invoer!$F$15:$AU$1999,11,FALSE))</f>
        <v/>
      </c>
      <c r="CF70" s="662" t="str">
        <f ca="1">IF($BX70="","",IF(ISERROR(BY70),0,VLOOKUP(BX70,Invoer!$F$15:$AU$1999,15,FALSE)))</f>
        <v/>
      </c>
      <c r="CG70" s="599" t="str">
        <f ca="1">IF($BX70="","",VLOOKUP(BX70,Invoer!$F$15:$AU$1999,19,FALSE))</f>
        <v/>
      </c>
      <c r="CH70" s="662" t="str">
        <f ca="1">IF($BX70="","",IF(ISERROR(BY70),0,VLOOKUP(BX70,Invoer!$F$15:$AU$1999,24,FALSE)))</f>
        <v/>
      </c>
      <c r="CI70" s="662" t="str">
        <f ca="1">IF($BX70="","",IF(ISERROR(BY70),0,VLOOKUP(BX70,Invoer!$F$15:$AU$1999,17,FALSE)))</f>
        <v/>
      </c>
      <c r="CJ70" s="680" t="str">
        <f t="shared" ca="1" si="34"/>
        <v/>
      </c>
      <c r="CK70" s="662" t="str">
        <f t="shared" ca="1" si="10"/>
        <v/>
      </c>
      <c r="CM70" s="56" t="str">
        <f t="shared" ca="1" si="41"/>
        <v/>
      </c>
      <c r="CQ70" s="411" t="e">
        <f ca="1">Invoer!EG75</f>
        <v>#N/A</v>
      </c>
      <c r="CR70" s="599" t="str">
        <f t="shared" ca="1" si="11"/>
        <v/>
      </c>
      <c r="CS70" s="673" t="str">
        <f ca="1">IF($CR70="","",VLOOKUP(CR70,Invoer!$F$15:$AU$1500,2,FALSE))</f>
        <v/>
      </c>
      <c r="CT70" s="599" t="str">
        <f t="shared" ca="1" si="12"/>
        <v/>
      </c>
      <c r="CU70" s="599" t="str">
        <f ca="1">IF($CR70="","",VLOOKUP(CR70,Invoer!$F$15:$AU$1500,3,FALSE))</f>
        <v/>
      </c>
      <c r="CV70" s="599" t="str">
        <f ca="1">IF($CR70="","",IF(CU70&lt;&gt;"Liq","",VLOOKUP(CR70,Invoer!$F$15:$AU$1500,4,FALSE)))</f>
        <v/>
      </c>
      <c r="CW70" s="599" t="str">
        <f ca="1">IF($CR70="","",VLOOKUP(CR70,Invoer!$F$15:$AU$1500,5,FALSE))</f>
        <v/>
      </c>
      <c r="CX70" s="599" t="str">
        <f ca="1">IF($CR70="","",VLOOKUP(CR70,Invoer!$F$15:$AU$1500,6,FALSE))</f>
        <v/>
      </c>
      <c r="CY70" s="599" t="str">
        <f ca="1">IF($CR70="","",VLOOKUP(CR70,Invoer!$F$15:$AU$1500,9,FALSE))</f>
        <v/>
      </c>
      <c r="CZ70" s="599" t="str">
        <f ca="1">IF($CR70="","",VLOOKUP(CR70,Invoer!$F$15:$AU$1500,10,FALSE))</f>
        <v/>
      </c>
      <c r="DA70" s="599" t="str">
        <f ca="1">IF($CR70="","",VLOOKUP(CR70,Invoer!$F$15:$AU$1500,11,FALSE))</f>
        <v/>
      </c>
      <c r="DB70" s="599" t="str">
        <f ca="1">IF($CR70="","",VLOOKUP(CR70,Invoer!$F$15:$BB$1500,14,FALSE))</f>
        <v/>
      </c>
      <c r="DC70" s="662" t="str">
        <f ca="1">IF($CR70="","",VLOOKUP(CR70,Invoer!$F$15:$AU$1500,15,FALSE))</f>
        <v/>
      </c>
      <c r="DD70" s="599" t="str">
        <f ca="1">IF($CR70="","",VLOOKUP(CR70,Invoer!$F$15:$AU$1500,19,FALSE))</f>
        <v/>
      </c>
      <c r="DE70" s="662" t="str">
        <f ca="1">IF($CR70="","",VLOOKUP(CR70,Invoer!$F$15:$AU$1500,20,FALSE))</f>
        <v/>
      </c>
      <c r="DF70" s="662" t="str">
        <f ca="1">IF($CR70="","",VLOOKUP(CR70,Invoer!$F$15:$AU$1500,23,FALSE))</f>
        <v/>
      </c>
      <c r="DG70" s="662" t="str">
        <f ca="1">IF($CR70="","",VLOOKUP(CR70,Invoer!$F$15:$AU$1500,17,FALSE))</f>
        <v/>
      </c>
      <c r="DH70" s="681" t="str">
        <f t="shared" ca="1" si="13"/>
        <v/>
      </c>
      <c r="DI70" s="662" t="str">
        <f t="shared" ca="1" si="42"/>
        <v/>
      </c>
      <c r="DJ70" s="190"/>
      <c r="DK70" s="411" t="str">
        <f t="shared" ca="1" si="14"/>
        <v/>
      </c>
      <c r="DO70" s="61" t="e">
        <f ca="1">IF($DN$4&lt;3,Invoer!EB75,Invoer!EA75)</f>
        <v>#N/A</v>
      </c>
      <c r="DP70" s="599" t="str">
        <f t="shared" ca="1" si="15"/>
        <v/>
      </c>
      <c r="DQ70" s="673" t="str">
        <f ca="1">IF($DP70="","",VLOOKUP(DP70,Invoer!$F$15:$AU$1999,2,FALSE))</f>
        <v/>
      </c>
      <c r="DR70" s="599" t="str">
        <f t="shared" ca="1" si="16"/>
        <v/>
      </c>
      <c r="DS70" s="599" t="str">
        <f ca="1">IF($DP70="","",VLOOKUP(DP70,Invoer!$F$15:$AU$1999,3,FALSE))</f>
        <v/>
      </c>
      <c r="DT70" s="599" t="str">
        <f ca="1">IF($DP70="","",IF(DS70&lt;&gt;"Liq","",VLOOKUP(DP70,Invoer!$F$15:$AU$1999,4,FALSE)))</f>
        <v/>
      </c>
      <c r="DU70" s="599" t="str">
        <f ca="1">IF($DP70="","",VLOOKUP(DP70,Invoer!$F$15:$AU$1999,5,FALSE))</f>
        <v/>
      </c>
      <c r="DV70" s="599" t="str">
        <f ca="1">IF($DP70="","",VLOOKUP(DP70,Invoer!$F$15:$AU$1999,6,FALSE))</f>
        <v/>
      </c>
      <c r="DW70" s="599" t="str">
        <f ca="1">IF($DP70="","",VLOOKUP(DP70,Invoer!$F$15:$AU$1999,9,FALSE))</f>
        <v/>
      </c>
      <c r="DX70" s="599" t="str">
        <f ca="1">IF($DP70="","",VLOOKUP(DP70,Invoer!$F$15:$AU$1999,10,FALSE))</f>
        <v/>
      </c>
      <c r="DY70" s="595" t="str">
        <f ca="1">IF($DP70="","",VLOOKUP(DP70,Invoer!$F$15:$AU$1999,11,FALSE))</f>
        <v/>
      </c>
      <c r="DZ70" s="662" t="str">
        <f ca="1">IF($DP70="","",IF($DN$4&gt;2,"",VLOOKUP(DP70,Invoer!CQ:CS,3,FALSE)))</f>
        <v/>
      </c>
      <c r="EA70" s="541" t="str">
        <f ca="1">IF($DP70="","",IF(ISERROR(DQ70),0,IF($DN$4&lt;3,"",VLOOKUP(DP70,Invoer!$F$15:$AU$1999,15,FALSE))))</f>
        <v/>
      </c>
      <c r="EB70" s="595" t="str">
        <f ca="1">IF($DP70="","",IF($DN$4&lt;3,"",VLOOKUP(DP70,Invoer!$F$15:$AU$1999,19,FALSE)))</f>
        <v/>
      </c>
      <c r="EC70" s="541" t="str">
        <f ca="1">IF($DP70="","",IF(ISERROR(DQ70),0,IF($DN$4&lt;3,"",VLOOKUP(DP70,Invoer!$F$15:$AU$1999,24,FALSE))))</f>
        <v/>
      </c>
      <c r="ED70" s="541" t="str">
        <f ca="1">IF($DP70="","",IF(ISERROR(DQ70),0,IF($DN$4&lt;3,"",VLOOKUP(DP70,Invoer!$F$15:$AU$1999,17,FALSE))))</f>
        <v/>
      </c>
      <c r="EH70" s="89" t="e">
        <f ca="1">Invoer!CP75</f>
        <v>#N/A</v>
      </c>
      <c r="EI70" s="599" t="str">
        <f t="shared" ca="1" si="17"/>
        <v/>
      </c>
      <c r="EJ70" s="673" t="str">
        <f ca="1">IF(EI70="","",VLOOKUP(EI70,Invoer!$F$15:$AU$1999,2,FALSE))</f>
        <v/>
      </c>
      <c r="EK70" s="599" t="str">
        <f t="shared" ca="1" si="18"/>
        <v/>
      </c>
      <c r="EL70" s="599" t="str">
        <f ca="1">IF($EI70="","",VLOOKUP(EI70,Invoer!$F$15:$AU$1999,3,FALSE))</f>
        <v/>
      </c>
      <c r="EM70" s="599" t="str">
        <f ca="1">IF($EI70="","",IF(EL70&lt;&gt;"Liq","",VLOOKUP(EI70,Invoer!$F$15:$AU$1999,4,FALSE)))</f>
        <v/>
      </c>
      <c r="EN70" s="599" t="str">
        <f ca="1">IF($EI70="","",VLOOKUP(EI70,Invoer!$F$15:$AU$1999,6,FALSE))</f>
        <v/>
      </c>
      <c r="EO70" s="599" t="str">
        <f ca="1">IF(EI70="","",VLOOKUP(EI70,Invoer!$F$15:$AU$1999,9,FALSE))</f>
        <v/>
      </c>
      <c r="EP70" s="599" t="str">
        <f ca="1">IF(EI70="","",VLOOKUP(EI70,Invoer!$F$15:$AU$1999,10,FALSE))</f>
        <v/>
      </c>
      <c r="EQ70" s="599" t="str">
        <f ca="1">IF(EI70="","",VLOOKUP(EI70,Invoer!$F$15:$AU$1999,11,FALSE))</f>
        <v/>
      </c>
      <c r="ER70" s="662" t="str">
        <f ca="1">IF(EI70="","",VLOOKUP(EI70,Invoer!CQ:CS,3,FALSE))</f>
        <v/>
      </c>
      <c r="ES70" s="662" t="str">
        <f t="shared" ca="1" si="19"/>
        <v/>
      </c>
      <c r="ET70" s="513" t="str">
        <f t="shared" ca="1" si="20"/>
        <v/>
      </c>
      <c r="EU70" s="112" t="str">
        <f t="shared" ca="1" si="21"/>
        <v/>
      </c>
      <c r="EV70" s="83" t="s">
        <v>160</v>
      </c>
      <c r="EW70" s="682" t="str">
        <f t="shared" ca="1" si="22"/>
        <v/>
      </c>
      <c r="EX70" s="662" t="str">
        <f t="shared" ca="1" si="23"/>
        <v/>
      </c>
      <c r="EY70"/>
      <c r="EZ70" s="56" t="e">
        <f t="shared" ca="1" si="35"/>
        <v>#VALUE!</v>
      </c>
      <c r="FA70" s="56" t="e">
        <f t="shared" ca="1" si="36"/>
        <v>#VALUE!</v>
      </c>
      <c r="FE70"/>
      <c r="FI70"/>
      <c r="FJ70"/>
    </row>
    <row r="71" spans="1:166" ht="12" customHeight="1" x14ac:dyDescent="0.2">
      <c r="A71"/>
      <c r="B71"/>
      <c r="C71"/>
      <c r="E71"/>
      <c r="F71" s="125"/>
      <c r="G71" s="89" t="e">
        <f ca="1">Invoer!DU76</f>
        <v>#N/A</v>
      </c>
      <c r="H71" s="599" t="str">
        <f t="shared" ca="1" si="43"/>
        <v/>
      </c>
      <c r="I71" s="673" t="str">
        <f ca="1">IF($H71="","",VLOOKUP(H71,Invoer!$F$15:$AU$1500,2,FALSE))</f>
        <v/>
      </c>
      <c r="J71" s="599" t="str">
        <f t="shared" ca="1" si="25"/>
        <v/>
      </c>
      <c r="K71" s="599" t="str">
        <f ca="1">IF($H71="","",VLOOKUP(H71,Invoer!$F$15:$AU$1500,3,FALSE))</f>
        <v/>
      </c>
      <c r="L71" s="599" t="str">
        <f ca="1">IF($H71="","",IF(K71&lt;&gt;"Liq","",VLOOKUP(H71,Invoer!$F$15:$AU$1500,4,FALSE)))</f>
        <v/>
      </c>
      <c r="M71" s="599" t="str">
        <f ca="1">IF($H71="","",VLOOKUP(H71,Invoer!$F$15:$AU$1500,5,FALSE))</f>
        <v/>
      </c>
      <c r="N71" s="599" t="str">
        <f ca="1">IF($H71="","",VLOOKUP(H71,Invoer!$F$15:$AU$1500,6,FALSE))</f>
        <v/>
      </c>
      <c r="O71" s="599" t="str">
        <f ca="1">IF($H71="","",VLOOKUP(H71,Invoer!$F$15:$AU$1500,9,FALSE))</f>
        <v/>
      </c>
      <c r="P71" s="599" t="str">
        <f ca="1">IF($H71="","",VLOOKUP(H71,Invoer!$F$15:$AU$1500,10,FALSE))</f>
        <v/>
      </c>
      <c r="Q71" s="599" t="str">
        <f ca="1">IF($H71="","",VLOOKUP(H71,Invoer!$F$15:$BB$1500,14,FALSE))</f>
        <v/>
      </c>
      <c r="R71" s="662" t="str">
        <f ca="1">IF($H71="","",IF(J71&gt;$K$8,"",VLOOKUP(H71,Invoer!$F$15:$AU$1500,15,FALSE)))</f>
        <v/>
      </c>
      <c r="S71" s="599" t="str">
        <f ca="1">IF($H71="","",VLOOKUP(H71,Invoer!$F$15:$AU$1500,19,FALSE))</f>
        <v/>
      </c>
      <c r="T71" s="662" t="str">
        <f ca="1">IF($H71="","",IF(J71&gt;$K$8,"",VLOOKUP(H71,Invoer!$F$15:$AU$1500,20,FALSE)))</f>
        <v/>
      </c>
      <c r="U71" s="662" t="str">
        <f ca="1">IF($H71="","",IF(J71&gt;$K$8,"",VLOOKUP(H71,Invoer!$F$15:$AU$1500,23,FALSE)))</f>
        <v/>
      </c>
      <c r="V71" s="662" t="str">
        <f ca="1">IF($H71="","",IF(J71&gt;$K$8,"",VLOOKUP(H71,Invoer!$F$15:$AU$1500,17,FALSE)))</f>
        <v/>
      </c>
      <c r="AC71" s="435" t="str">
        <f>IF($AC$7&lt;3,Invoer!DR76,IF($AC$7=3,Invoer!BT76,"x"))</f>
        <v>x</v>
      </c>
      <c r="AD71" s="599" t="str">
        <f t="shared" si="27"/>
        <v/>
      </c>
      <c r="AE71" s="673" t="str">
        <f>IF($AD71="","",VLOOKUP(AD71,Invoer!$F$15:$AU$1999,2,FALSE))</f>
        <v/>
      </c>
      <c r="AF71" s="599" t="str">
        <f t="shared" si="28"/>
        <v/>
      </c>
      <c r="AG71" s="599" t="str">
        <f>IF($AD71="","",VLOOKUP(AD71,Invoer!$F$15:$AU$1999,3,FALSE))</f>
        <v/>
      </c>
      <c r="AH71" s="599" t="str">
        <f>IF($AD71="","",IF(AG71&lt;&gt;"Liq","",VLOOKUP(AD71,Invoer!$F$15:$AU$1999,4,FALSE)))</f>
        <v/>
      </c>
      <c r="AI71" s="677" t="str">
        <f>IF($AD71="","",VLOOKUP(AD71,Invoer!$F$15:$AU$1999,5,FALSE))</f>
        <v/>
      </c>
      <c r="AJ71" s="599" t="str">
        <f>IF($AD71="","",VLOOKUP(AD71,Invoer!$F$15:$AU$1999,6,FALSE))</f>
        <v/>
      </c>
      <c r="AK71" s="599" t="str">
        <f>IF($AD71="","",VLOOKUP(AD71,Invoer!$F$15:$AU$1999,9,FALSE))</f>
        <v/>
      </c>
      <c r="AL71" s="599" t="str">
        <f>IF($AD71="","",VLOOKUP(AD71,Invoer!$F$15:$AU$1999,10,FALSE))</f>
        <v/>
      </c>
      <c r="AM71" s="599" t="str">
        <f>IF($AD71="","",VLOOKUP(AD71,Invoer!$F$15:$BB$1999,14,FALSE))</f>
        <v/>
      </c>
      <c r="AN71" s="599" t="str">
        <f>IF($AD71="","",VLOOKUP(AD71,Invoer!$F$15:$AU$1999,11,FALSE))</f>
        <v/>
      </c>
      <c r="AO71" s="662" t="str">
        <f>IF($AD71="","",VLOOKUP(AD71,Invoer!$F$15:$AU$1999,15,FALSE))</f>
        <v/>
      </c>
      <c r="AP71" s="599" t="str">
        <f>IF($AD71="","",VLOOKUP(AD71,Invoer!$F$15:$AU$1999,19,FALSE))</f>
        <v/>
      </c>
      <c r="AQ71" s="662" t="str">
        <f>IF($AD71="","",VLOOKUP(AD71,Invoer!$F$15:$AU$1999,24,FALSE))</f>
        <v/>
      </c>
      <c r="AR71" s="662" t="str">
        <f>IF($AD71="","",VLOOKUP(AD71,Invoer!$F$15:$AU$1999,17,FALSE))</f>
        <v/>
      </c>
      <c r="AS71" s="678" t="str">
        <f t="shared" si="38"/>
        <v/>
      </c>
      <c r="AT71" s="676" t="str">
        <f t="shared" si="5"/>
        <v/>
      </c>
      <c r="AU71" s="77" t="e">
        <f t="shared" si="6"/>
        <v>#VALUE!</v>
      </c>
      <c r="AW71" s="57"/>
      <c r="AX71" s="57"/>
      <c r="BA71" s="83" t="e">
        <f ca="1">Invoer!DW76</f>
        <v>#N/A</v>
      </c>
      <c r="BB71" s="599" t="str">
        <f t="shared" ca="1" si="29"/>
        <v/>
      </c>
      <c r="BC71" s="673" t="str">
        <f ca="1">IF($BB71="","",VLOOKUP(BB71,Invoer!$F$15:$AU$1999,2,FALSE))</f>
        <v/>
      </c>
      <c r="BD71" s="599" t="str">
        <f t="shared" ca="1" si="30"/>
        <v/>
      </c>
      <c r="BE71" s="599" t="str">
        <f ca="1">IF($BB71="","",VLOOKUP(BB71,Invoer!$F$15:$AU$1999,5,FALSE))</f>
        <v/>
      </c>
      <c r="BF71" s="599" t="str">
        <f ca="1">IF($BB71="","",VLOOKUP(BB71,Invoer!$F$15:$AU$1999,6,FALSE))</f>
        <v/>
      </c>
      <c r="BG71" s="599" t="str">
        <f ca="1">IF($BB71="","",VLOOKUP(BB71,Invoer!$F$15:$AU$1999,9,FALSE))</f>
        <v/>
      </c>
      <c r="BH71" s="599" t="str">
        <f ca="1">IF($BB71="","",VLOOKUP(BB71,Invoer!$F$15:$AU$1999,10,FALSE))</f>
        <v/>
      </c>
      <c r="BI71" s="599" t="str">
        <f ca="1">IF($BB71="","",VLOOKUP(BB71,Invoer!$F$15:$BB$1999,14,FALSE))</f>
        <v/>
      </c>
      <c r="BJ71" s="599" t="str">
        <f ca="1">IF($BB71="","",VLOOKUP(BB71,Invoer!$F$15:$AU$1999,11,FALSE))</f>
        <v/>
      </c>
      <c r="BK71" s="662" t="str">
        <f t="shared" ca="1" si="31"/>
        <v/>
      </c>
      <c r="BL71" s="662" t="str">
        <f t="shared" ca="1" si="32"/>
        <v/>
      </c>
      <c r="BM71" s="679" t="str">
        <f t="shared" ca="1" si="33"/>
        <v/>
      </c>
      <c r="BN71" s="662" t="str">
        <f t="shared" ca="1" si="7"/>
        <v/>
      </c>
      <c r="BO71" s="662" t="str">
        <f ca="1">IF($BB71="","",VLOOKUP(BB71,Invoer!$F$15:$AU$1999,15,FALSE))</f>
        <v/>
      </c>
      <c r="BP71" s="662" t="str">
        <f ca="1">IF($BB71="","",VLOOKUP(BB71,Invoer!$F$15:$AU$1999,24,FALSE))</f>
        <v/>
      </c>
      <c r="BQ71" s="662" t="str">
        <f ca="1">IF($BB71="","",VLOOKUP(BB71,Invoer!$F$15:$AU$1999,17,FALSE))</f>
        <v/>
      </c>
      <c r="BS71" s="73" t="e">
        <f t="shared" ca="1" si="39"/>
        <v>#VALUE!</v>
      </c>
      <c r="BT71" s="57" t="str">
        <f t="shared" ca="1" si="40"/>
        <v/>
      </c>
      <c r="BW71" s="61" t="e">
        <f ca="1">Invoer!DZ76</f>
        <v>#N/A</v>
      </c>
      <c r="BX71" s="599" t="str">
        <f t="shared" ca="1" si="8"/>
        <v/>
      </c>
      <c r="BY71" s="673" t="str">
        <f ca="1">IF($BX71="","",VLOOKUP(BX71,Invoer!$F$15:$AU$1999,2,FALSE))</f>
        <v/>
      </c>
      <c r="BZ71" s="599" t="str">
        <f t="shared" ca="1" si="9"/>
        <v/>
      </c>
      <c r="CA71" s="599" t="str">
        <f ca="1">IF($BX71="","",VLOOKUP(BX71,Invoer!$F$15:$AU$1999,5,FALSE))</f>
        <v/>
      </c>
      <c r="CB71" s="599" t="str">
        <f ca="1">IF($BX71="","",VLOOKUP(BX71,Invoer!$F$15:$AU$1999,6,FALSE))</f>
        <v/>
      </c>
      <c r="CC71" s="599" t="str">
        <f ca="1">IF($BX71="","",VLOOKUP(BX71,Invoer!$F$15:$AU$1999,9,FALSE))</f>
        <v/>
      </c>
      <c r="CD71" s="599" t="str">
        <f ca="1">IF($BX71="","",VLOOKUP(BX71,Invoer!$F$15:$AU$1999,10,FALSE))</f>
        <v/>
      </c>
      <c r="CE71" s="599" t="str">
        <f ca="1">IF($BX71="","",VLOOKUP(BX71,Invoer!$F$15:$AU$1999,11,FALSE))</f>
        <v/>
      </c>
      <c r="CF71" s="662" t="str">
        <f ca="1">IF($BX71="","",IF(ISERROR(BY71),0,VLOOKUP(BX71,Invoer!$F$15:$AU$1999,15,FALSE)))</f>
        <v/>
      </c>
      <c r="CG71" s="599" t="str">
        <f ca="1">IF($BX71="","",VLOOKUP(BX71,Invoer!$F$15:$AU$1999,19,FALSE))</f>
        <v/>
      </c>
      <c r="CH71" s="662" t="str">
        <f ca="1">IF($BX71="","",IF(ISERROR(BY71),0,VLOOKUP(BX71,Invoer!$F$15:$AU$1999,24,FALSE)))</f>
        <v/>
      </c>
      <c r="CI71" s="662" t="str">
        <f ca="1">IF($BX71="","",IF(ISERROR(BY71),0,VLOOKUP(BX71,Invoer!$F$15:$AU$1999,17,FALSE)))</f>
        <v/>
      </c>
      <c r="CJ71" s="680" t="str">
        <f t="shared" ca="1" si="34"/>
        <v/>
      </c>
      <c r="CK71" s="662" t="str">
        <f t="shared" ca="1" si="10"/>
        <v/>
      </c>
      <c r="CM71" s="56" t="str">
        <f t="shared" ca="1" si="41"/>
        <v/>
      </c>
      <c r="CQ71" s="411" t="e">
        <f ca="1">Invoer!EG76</f>
        <v>#N/A</v>
      </c>
      <c r="CR71" s="599" t="str">
        <f t="shared" ca="1" si="11"/>
        <v/>
      </c>
      <c r="CS71" s="673" t="str">
        <f ca="1">IF($CR71="","",VLOOKUP(CR71,Invoer!$F$15:$AU$1500,2,FALSE))</f>
        <v/>
      </c>
      <c r="CT71" s="599" t="str">
        <f t="shared" ca="1" si="12"/>
        <v/>
      </c>
      <c r="CU71" s="599" t="str">
        <f ca="1">IF($CR71="","",VLOOKUP(CR71,Invoer!$F$15:$AU$1500,3,FALSE))</f>
        <v/>
      </c>
      <c r="CV71" s="599" t="str">
        <f ca="1">IF($CR71="","",IF(CU71&lt;&gt;"Liq","",VLOOKUP(CR71,Invoer!$F$15:$AU$1500,4,FALSE)))</f>
        <v/>
      </c>
      <c r="CW71" s="599" t="str">
        <f ca="1">IF($CR71="","",VLOOKUP(CR71,Invoer!$F$15:$AU$1500,5,FALSE))</f>
        <v/>
      </c>
      <c r="CX71" s="599" t="str">
        <f ca="1">IF($CR71="","",VLOOKUP(CR71,Invoer!$F$15:$AU$1500,6,FALSE))</f>
        <v/>
      </c>
      <c r="CY71" s="599" t="str">
        <f ca="1">IF($CR71="","",VLOOKUP(CR71,Invoer!$F$15:$AU$1500,9,FALSE))</f>
        <v/>
      </c>
      <c r="CZ71" s="599" t="str">
        <f ca="1">IF($CR71="","",VLOOKUP(CR71,Invoer!$F$15:$AU$1500,10,FALSE))</f>
        <v/>
      </c>
      <c r="DA71" s="599" t="str">
        <f ca="1">IF($CR71="","",VLOOKUP(CR71,Invoer!$F$15:$AU$1500,11,FALSE))</f>
        <v/>
      </c>
      <c r="DB71" s="599" t="str">
        <f ca="1">IF($CR71="","",VLOOKUP(CR71,Invoer!$F$15:$BB$1500,14,FALSE))</f>
        <v/>
      </c>
      <c r="DC71" s="662" t="str">
        <f ca="1">IF($CR71="","",VLOOKUP(CR71,Invoer!$F$15:$AU$1500,15,FALSE))</f>
        <v/>
      </c>
      <c r="DD71" s="599" t="str">
        <f ca="1">IF($CR71="","",VLOOKUP(CR71,Invoer!$F$15:$AU$1500,19,FALSE))</f>
        <v/>
      </c>
      <c r="DE71" s="662" t="str">
        <f ca="1">IF($CR71="","",VLOOKUP(CR71,Invoer!$F$15:$AU$1500,20,FALSE))</f>
        <v/>
      </c>
      <c r="DF71" s="662" t="str">
        <f ca="1">IF($CR71="","",VLOOKUP(CR71,Invoer!$F$15:$AU$1500,23,FALSE))</f>
        <v/>
      </c>
      <c r="DG71" s="662" t="str">
        <f ca="1">IF($CR71="","",VLOOKUP(CR71,Invoer!$F$15:$AU$1500,17,FALSE))</f>
        <v/>
      </c>
      <c r="DH71" s="681" t="str">
        <f t="shared" ca="1" si="13"/>
        <v/>
      </c>
      <c r="DI71" s="662" t="str">
        <f t="shared" ca="1" si="42"/>
        <v/>
      </c>
      <c r="DJ71" s="190"/>
      <c r="DK71" s="411" t="str">
        <f t="shared" ca="1" si="14"/>
        <v/>
      </c>
      <c r="DO71" s="61" t="e">
        <f ca="1">IF($DN$4&lt;3,Invoer!EB76,Invoer!EA76)</f>
        <v>#N/A</v>
      </c>
      <c r="DP71" s="599" t="str">
        <f t="shared" ca="1" si="15"/>
        <v/>
      </c>
      <c r="DQ71" s="673" t="str">
        <f ca="1">IF($DP71="","",VLOOKUP(DP71,Invoer!$F$15:$AU$1999,2,FALSE))</f>
        <v/>
      </c>
      <c r="DR71" s="599" t="str">
        <f t="shared" ca="1" si="16"/>
        <v/>
      </c>
      <c r="DS71" s="599" t="str">
        <f ca="1">IF($DP71="","",VLOOKUP(DP71,Invoer!$F$15:$AU$1999,3,FALSE))</f>
        <v/>
      </c>
      <c r="DT71" s="599" t="str">
        <f ca="1">IF($DP71="","",IF(DS71&lt;&gt;"Liq","",VLOOKUP(DP71,Invoer!$F$15:$AU$1999,4,FALSE)))</f>
        <v/>
      </c>
      <c r="DU71" s="599" t="str">
        <f ca="1">IF($DP71="","",VLOOKUP(DP71,Invoer!$F$15:$AU$1999,5,FALSE))</f>
        <v/>
      </c>
      <c r="DV71" s="599" t="str">
        <f ca="1">IF($DP71="","",VLOOKUP(DP71,Invoer!$F$15:$AU$1999,6,FALSE))</f>
        <v/>
      </c>
      <c r="DW71" s="599" t="str">
        <f ca="1">IF($DP71="","",VLOOKUP(DP71,Invoer!$F$15:$AU$1999,9,FALSE))</f>
        <v/>
      </c>
      <c r="DX71" s="599" t="str">
        <f ca="1">IF($DP71="","",VLOOKUP(DP71,Invoer!$F$15:$AU$1999,10,FALSE))</f>
        <v/>
      </c>
      <c r="DY71" s="595" t="str">
        <f ca="1">IF($DP71="","",VLOOKUP(DP71,Invoer!$F$15:$AU$1999,11,FALSE))</f>
        <v/>
      </c>
      <c r="DZ71" s="662" t="str">
        <f ca="1">IF($DP71="","",IF($DN$4&gt;2,"",VLOOKUP(DP71,Invoer!CQ:CS,3,FALSE)))</f>
        <v/>
      </c>
      <c r="EA71" s="541" t="str">
        <f ca="1">IF($DP71="","",IF(ISERROR(DQ71),0,IF($DN$4&lt;3,"",VLOOKUP(DP71,Invoer!$F$15:$AU$1999,15,FALSE))))</f>
        <v/>
      </c>
      <c r="EB71" s="595" t="str">
        <f ca="1">IF($DP71="","",IF($DN$4&lt;3,"",VLOOKUP(DP71,Invoer!$F$15:$AU$1999,19,FALSE)))</f>
        <v/>
      </c>
      <c r="EC71" s="541" t="str">
        <f ca="1">IF($DP71="","",IF(ISERROR(DQ71),0,IF($DN$4&lt;3,"",VLOOKUP(DP71,Invoer!$F$15:$AU$1999,24,FALSE))))</f>
        <v/>
      </c>
      <c r="ED71" s="541" t="str">
        <f ca="1">IF($DP71="","",IF(ISERROR(DQ71),0,IF($DN$4&lt;3,"",VLOOKUP(DP71,Invoer!$F$15:$AU$1999,17,FALSE))))</f>
        <v/>
      </c>
      <c r="EH71" s="89" t="e">
        <f ca="1">Invoer!CP76</f>
        <v>#N/A</v>
      </c>
      <c r="EI71" s="599" t="str">
        <f t="shared" ca="1" si="17"/>
        <v/>
      </c>
      <c r="EJ71" s="673" t="str">
        <f ca="1">IF(EI71="","",VLOOKUP(EI71,Invoer!$F$15:$AU$1999,2,FALSE))</f>
        <v/>
      </c>
      <c r="EK71" s="599" t="str">
        <f t="shared" ca="1" si="18"/>
        <v/>
      </c>
      <c r="EL71" s="599" t="str">
        <f ca="1">IF($EI71="","",VLOOKUP(EI71,Invoer!$F$15:$AU$1999,3,FALSE))</f>
        <v/>
      </c>
      <c r="EM71" s="599" t="str">
        <f ca="1">IF($EI71="","",IF(EL71&lt;&gt;"Liq","",VLOOKUP(EI71,Invoer!$F$15:$AU$1999,4,FALSE)))</f>
        <v/>
      </c>
      <c r="EN71" s="599" t="str">
        <f ca="1">IF($EI71="","",VLOOKUP(EI71,Invoer!$F$15:$AU$1999,6,FALSE))</f>
        <v/>
      </c>
      <c r="EO71" s="599" t="str">
        <f ca="1">IF(EI71="","",VLOOKUP(EI71,Invoer!$F$15:$AU$1999,9,FALSE))</f>
        <v/>
      </c>
      <c r="EP71" s="599" t="str">
        <f ca="1">IF(EI71="","",VLOOKUP(EI71,Invoer!$F$15:$AU$1999,10,FALSE))</f>
        <v/>
      </c>
      <c r="EQ71" s="599" t="str">
        <f ca="1">IF(EI71="","",VLOOKUP(EI71,Invoer!$F$15:$AU$1999,11,FALSE))</f>
        <v/>
      </c>
      <c r="ER71" s="662" t="str">
        <f ca="1">IF(EI71="","",VLOOKUP(EI71,Invoer!CQ:CS,3,FALSE))</f>
        <v/>
      </c>
      <c r="ES71" s="662" t="str">
        <f t="shared" ca="1" si="19"/>
        <v/>
      </c>
      <c r="ET71" s="513" t="str">
        <f t="shared" ca="1" si="20"/>
        <v/>
      </c>
      <c r="EU71" s="112" t="str">
        <f t="shared" ca="1" si="21"/>
        <v/>
      </c>
      <c r="EV71" s="83" t="s">
        <v>160</v>
      </c>
      <c r="EW71" s="682" t="str">
        <f t="shared" ca="1" si="22"/>
        <v/>
      </c>
      <c r="EX71" s="662" t="str">
        <f t="shared" ca="1" si="23"/>
        <v/>
      </c>
      <c r="EY71"/>
      <c r="EZ71" s="56" t="e">
        <f t="shared" ca="1" si="35"/>
        <v>#VALUE!</v>
      </c>
      <c r="FA71" s="56" t="e">
        <f t="shared" ca="1" si="36"/>
        <v>#VALUE!</v>
      </c>
      <c r="FE71"/>
      <c r="FI71"/>
      <c r="FJ71"/>
    </row>
    <row r="72" spans="1:166" ht="12" customHeight="1" x14ac:dyDescent="0.2">
      <c r="A72"/>
      <c r="B72"/>
      <c r="C72"/>
      <c r="E72"/>
      <c r="F72" s="125"/>
      <c r="G72" s="89" t="e">
        <f ca="1">Invoer!DU77</f>
        <v>#N/A</v>
      </c>
      <c r="H72" s="599" t="str">
        <f t="shared" ca="1" si="43"/>
        <v/>
      </c>
      <c r="I72" s="673" t="str">
        <f ca="1">IF($H72="","",VLOOKUP(H72,Invoer!$F$15:$AU$1500,2,FALSE))</f>
        <v/>
      </c>
      <c r="J72" s="599" t="str">
        <f t="shared" ca="1" si="25"/>
        <v/>
      </c>
      <c r="K72" s="599" t="str">
        <f ca="1">IF($H72="","",VLOOKUP(H72,Invoer!$F$15:$AU$1500,3,FALSE))</f>
        <v/>
      </c>
      <c r="L72" s="599" t="str">
        <f ca="1">IF($H72="","",IF(K72&lt;&gt;"Liq","",VLOOKUP(H72,Invoer!$F$15:$AU$1500,4,FALSE)))</f>
        <v/>
      </c>
      <c r="M72" s="599" t="str">
        <f ca="1">IF($H72="","",VLOOKUP(H72,Invoer!$F$15:$AU$1500,5,FALSE))</f>
        <v/>
      </c>
      <c r="N72" s="599" t="str">
        <f ca="1">IF($H72="","",VLOOKUP(H72,Invoer!$F$15:$AU$1500,6,FALSE))</f>
        <v/>
      </c>
      <c r="O72" s="599" t="str">
        <f ca="1">IF($H72="","",VLOOKUP(H72,Invoer!$F$15:$AU$1500,9,FALSE))</f>
        <v/>
      </c>
      <c r="P72" s="599" t="str">
        <f ca="1">IF($H72="","",VLOOKUP(H72,Invoer!$F$15:$AU$1500,10,FALSE))</f>
        <v/>
      </c>
      <c r="Q72" s="599" t="str">
        <f ca="1">IF($H72="","",VLOOKUP(H72,Invoer!$F$15:$BB$1500,14,FALSE))</f>
        <v/>
      </c>
      <c r="R72" s="662" t="str">
        <f ca="1">IF($H72="","",IF(J72&gt;$K$8,"",VLOOKUP(H72,Invoer!$F$15:$AU$1500,15,FALSE)))</f>
        <v/>
      </c>
      <c r="S72" s="599" t="str">
        <f ca="1">IF($H72="","",VLOOKUP(H72,Invoer!$F$15:$AU$1500,19,FALSE))</f>
        <v/>
      </c>
      <c r="T72" s="662" t="str">
        <f ca="1">IF($H72="","",IF(J72&gt;$K$8,"",VLOOKUP(H72,Invoer!$F$15:$AU$1500,20,FALSE)))</f>
        <v/>
      </c>
      <c r="U72" s="662" t="str">
        <f ca="1">IF($H72="","",IF(J72&gt;$K$8,"",VLOOKUP(H72,Invoer!$F$15:$AU$1500,23,FALSE)))</f>
        <v/>
      </c>
      <c r="V72" s="662" t="str">
        <f ca="1">IF($H72="","",IF(J72&gt;$K$8,"",VLOOKUP(H72,Invoer!$F$15:$AU$1500,17,FALSE)))</f>
        <v/>
      </c>
      <c r="AC72" s="435" t="str">
        <f>IF($AC$7&lt;3,Invoer!DR77,IF($AC$7=3,Invoer!BT77,"x"))</f>
        <v>x</v>
      </c>
      <c r="AD72" s="599" t="str">
        <f t="shared" si="27"/>
        <v/>
      </c>
      <c r="AE72" s="673" t="str">
        <f>IF($AD72="","",VLOOKUP(AD72,Invoer!$F$15:$AU$1999,2,FALSE))</f>
        <v/>
      </c>
      <c r="AF72" s="599" t="str">
        <f t="shared" si="28"/>
        <v/>
      </c>
      <c r="AG72" s="599" t="str">
        <f>IF($AD72="","",VLOOKUP(AD72,Invoer!$F$15:$AU$1999,3,FALSE))</f>
        <v/>
      </c>
      <c r="AH72" s="599" t="str">
        <f>IF($AD72="","",IF(AG72&lt;&gt;"Liq","",VLOOKUP(AD72,Invoer!$F$15:$AU$1999,4,FALSE)))</f>
        <v/>
      </c>
      <c r="AI72" s="677" t="str">
        <f>IF($AD72="","",VLOOKUP(AD72,Invoer!$F$15:$AU$1999,5,FALSE))</f>
        <v/>
      </c>
      <c r="AJ72" s="599" t="str">
        <f>IF($AD72="","",VLOOKUP(AD72,Invoer!$F$15:$AU$1999,6,FALSE))</f>
        <v/>
      </c>
      <c r="AK72" s="599" t="str">
        <f>IF($AD72="","",VLOOKUP(AD72,Invoer!$F$15:$AU$1999,9,FALSE))</f>
        <v/>
      </c>
      <c r="AL72" s="599" t="str">
        <f>IF($AD72="","",VLOOKUP(AD72,Invoer!$F$15:$AU$1999,10,FALSE))</f>
        <v/>
      </c>
      <c r="AM72" s="599" t="str">
        <f>IF($AD72="","",VLOOKUP(AD72,Invoer!$F$15:$BB$1999,14,FALSE))</f>
        <v/>
      </c>
      <c r="AN72" s="599" t="str">
        <f>IF($AD72="","",VLOOKUP(AD72,Invoer!$F$15:$AU$1999,11,FALSE))</f>
        <v/>
      </c>
      <c r="AO72" s="662" t="str">
        <f>IF($AD72="","",VLOOKUP(AD72,Invoer!$F$15:$AU$1999,15,FALSE))</f>
        <v/>
      </c>
      <c r="AP72" s="599" t="str">
        <f>IF($AD72="","",VLOOKUP(AD72,Invoer!$F$15:$AU$1999,19,FALSE))</f>
        <v/>
      </c>
      <c r="AQ72" s="662" t="str">
        <f>IF($AD72="","",VLOOKUP(AD72,Invoer!$F$15:$AU$1999,24,FALSE))</f>
        <v/>
      </c>
      <c r="AR72" s="662" t="str">
        <f>IF($AD72="","",VLOOKUP(AD72,Invoer!$F$15:$AU$1999,17,FALSE))</f>
        <v/>
      </c>
      <c r="AS72" s="678" t="str">
        <f t="shared" si="38"/>
        <v/>
      </c>
      <c r="AT72" s="676" t="str">
        <f t="shared" si="5"/>
        <v/>
      </c>
      <c r="AU72" s="77" t="e">
        <f t="shared" si="6"/>
        <v>#VALUE!</v>
      </c>
      <c r="AW72" s="57"/>
      <c r="AX72" s="57"/>
      <c r="BA72" s="83" t="e">
        <f ca="1">Invoer!DW77</f>
        <v>#N/A</v>
      </c>
      <c r="BB72" s="599" t="str">
        <f t="shared" ca="1" si="29"/>
        <v/>
      </c>
      <c r="BC72" s="673" t="str">
        <f ca="1">IF($BB72="","",VLOOKUP(BB72,Invoer!$F$15:$AU$1999,2,FALSE))</f>
        <v/>
      </c>
      <c r="BD72" s="599" t="str">
        <f t="shared" ca="1" si="30"/>
        <v/>
      </c>
      <c r="BE72" s="599" t="str">
        <f ca="1">IF($BB72="","",VLOOKUP(BB72,Invoer!$F$15:$AU$1999,5,FALSE))</f>
        <v/>
      </c>
      <c r="BF72" s="599" t="str">
        <f ca="1">IF($BB72="","",VLOOKUP(BB72,Invoer!$F$15:$AU$1999,6,FALSE))</f>
        <v/>
      </c>
      <c r="BG72" s="599" t="str">
        <f ca="1">IF($BB72="","",VLOOKUP(BB72,Invoer!$F$15:$AU$1999,9,FALSE))</f>
        <v/>
      </c>
      <c r="BH72" s="599" t="str">
        <f ca="1">IF($BB72="","",VLOOKUP(BB72,Invoer!$F$15:$AU$1999,10,FALSE))</f>
        <v/>
      </c>
      <c r="BI72" s="599" t="str">
        <f ca="1">IF($BB72="","",VLOOKUP(BB72,Invoer!$F$15:$BB$1999,14,FALSE))</f>
        <v/>
      </c>
      <c r="BJ72" s="599" t="str">
        <f ca="1">IF($BB72="","",VLOOKUP(BB72,Invoer!$F$15:$AU$1999,11,FALSE))</f>
        <v/>
      </c>
      <c r="BK72" s="662" t="str">
        <f t="shared" ca="1" si="31"/>
        <v/>
      </c>
      <c r="BL72" s="662" t="str">
        <f t="shared" ca="1" si="32"/>
        <v/>
      </c>
      <c r="BM72" s="679" t="str">
        <f t="shared" ca="1" si="33"/>
        <v/>
      </c>
      <c r="BN72" s="662" t="str">
        <f t="shared" ca="1" si="7"/>
        <v/>
      </c>
      <c r="BO72" s="662" t="str">
        <f ca="1">IF($BB72="","",VLOOKUP(BB72,Invoer!$F$15:$AU$1999,15,FALSE))</f>
        <v/>
      </c>
      <c r="BP72" s="662" t="str">
        <f ca="1">IF($BB72="","",VLOOKUP(BB72,Invoer!$F$15:$AU$1999,24,FALSE))</f>
        <v/>
      </c>
      <c r="BQ72" s="662" t="str">
        <f ca="1">IF($BB72="","",VLOOKUP(BB72,Invoer!$F$15:$AU$1999,17,FALSE))</f>
        <v/>
      </c>
      <c r="BS72" s="73" t="e">
        <f t="shared" ca="1" si="39"/>
        <v>#VALUE!</v>
      </c>
      <c r="BT72" s="57" t="str">
        <f t="shared" ca="1" si="40"/>
        <v/>
      </c>
      <c r="BW72" s="61" t="e">
        <f ca="1">Invoer!DZ77</f>
        <v>#N/A</v>
      </c>
      <c r="BX72" s="599" t="str">
        <f t="shared" ca="1" si="8"/>
        <v/>
      </c>
      <c r="BY72" s="673" t="str">
        <f ca="1">IF($BX72="","",VLOOKUP(BX72,Invoer!$F$15:$AU$1999,2,FALSE))</f>
        <v/>
      </c>
      <c r="BZ72" s="599" t="str">
        <f t="shared" ca="1" si="9"/>
        <v/>
      </c>
      <c r="CA72" s="599" t="str">
        <f ca="1">IF($BX72="","",VLOOKUP(BX72,Invoer!$F$15:$AU$1999,5,FALSE))</f>
        <v/>
      </c>
      <c r="CB72" s="599" t="str">
        <f ca="1">IF($BX72="","",VLOOKUP(BX72,Invoer!$F$15:$AU$1999,6,FALSE))</f>
        <v/>
      </c>
      <c r="CC72" s="599" t="str">
        <f ca="1">IF($BX72="","",VLOOKUP(BX72,Invoer!$F$15:$AU$1999,9,FALSE))</f>
        <v/>
      </c>
      <c r="CD72" s="599" t="str">
        <f ca="1">IF($BX72="","",VLOOKUP(BX72,Invoer!$F$15:$AU$1999,10,FALSE))</f>
        <v/>
      </c>
      <c r="CE72" s="599" t="str">
        <f ca="1">IF($BX72="","",VLOOKUP(BX72,Invoer!$F$15:$AU$1999,11,FALSE))</f>
        <v/>
      </c>
      <c r="CF72" s="662" t="str">
        <f ca="1">IF($BX72="","",IF(ISERROR(BY72),0,VLOOKUP(BX72,Invoer!$F$15:$AU$1999,15,FALSE)))</f>
        <v/>
      </c>
      <c r="CG72" s="599" t="str">
        <f ca="1">IF($BX72="","",VLOOKUP(BX72,Invoer!$F$15:$AU$1999,19,FALSE))</f>
        <v/>
      </c>
      <c r="CH72" s="662" t="str">
        <f ca="1">IF($BX72="","",IF(ISERROR(BY72),0,VLOOKUP(BX72,Invoer!$F$15:$AU$1999,24,FALSE)))</f>
        <v/>
      </c>
      <c r="CI72" s="662" t="str">
        <f ca="1">IF($BX72="","",IF(ISERROR(BY72),0,VLOOKUP(BX72,Invoer!$F$15:$AU$1999,17,FALSE)))</f>
        <v/>
      </c>
      <c r="CJ72" s="680" t="str">
        <f t="shared" ca="1" si="34"/>
        <v/>
      </c>
      <c r="CK72" s="662" t="str">
        <f t="shared" ca="1" si="10"/>
        <v/>
      </c>
      <c r="CM72" s="56" t="str">
        <f t="shared" ca="1" si="41"/>
        <v/>
      </c>
      <c r="CQ72" s="411" t="e">
        <f ca="1">Invoer!EG77</f>
        <v>#N/A</v>
      </c>
      <c r="CR72" s="599" t="str">
        <f t="shared" ca="1" si="11"/>
        <v/>
      </c>
      <c r="CS72" s="673" t="str">
        <f ca="1">IF($CR72="","",VLOOKUP(CR72,Invoer!$F$15:$AU$1500,2,FALSE))</f>
        <v/>
      </c>
      <c r="CT72" s="599" t="str">
        <f t="shared" ca="1" si="12"/>
        <v/>
      </c>
      <c r="CU72" s="599" t="str">
        <f ca="1">IF($CR72="","",VLOOKUP(CR72,Invoer!$F$15:$AU$1500,3,FALSE))</f>
        <v/>
      </c>
      <c r="CV72" s="599" t="str">
        <f ca="1">IF($CR72="","",IF(CU72&lt;&gt;"Liq","",VLOOKUP(CR72,Invoer!$F$15:$AU$1500,4,FALSE)))</f>
        <v/>
      </c>
      <c r="CW72" s="599" t="str">
        <f ca="1">IF($CR72="","",VLOOKUP(CR72,Invoer!$F$15:$AU$1500,5,FALSE))</f>
        <v/>
      </c>
      <c r="CX72" s="599" t="str">
        <f ca="1">IF($CR72="","",VLOOKUP(CR72,Invoer!$F$15:$AU$1500,6,FALSE))</f>
        <v/>
      </c>
      <c r="CY72" s="599" t="str">
        <f ca="1">IF($CR72="","",VLOOKUP(CR72,Invoer!$F$15:$AU$1500,9,FALSE))</f>
        <v/>
      </c>
      <c r="CZ72" s="599" t="str">
        <f ca="1">IF($CR72="","",VLOOKUP(CR72,Invoer!$F$15:$AU$1500,10,FALSE))</f>
        <v/>
      </c>
      <c r="DA72" s="599" t="str">
        <f ca="1">IF($CR72="","",VLOOKUP(CR72,Invoer!$F$15:$AU$1500,11,FALSE))</f>
        <v/>
      </c>
      <c r="DB72" s="599" t="str">
        <f ca="1">IF($CR72="","",VLOOKUP(CR72,Invoer!$F$15:$BB$1500,14,FALSE))</f>
        <v/>
      </c>
      <c r="DC72" s="662" t="str">
        <f ca="1">IF($CR72="","",VLOOKUP(CR72,Invoer!$F$15:$AU$1500,15,FALSE))</f>
        <v/>
      </c>
      <c r="DD72" s="599" t="str">
        <f ca="1">IF($CR72="","",VLOOKUP(CR72,Invoer!$F$15:$AU$1500,19,FALSE))</f>
        <v/>
      </c>
      <c r="DE72" s="662" t="str">
        <f ca="1">IF($CR72="","",VLOOKUP(CR72,Invoer!$F$15:$AU$1500,20,FALSE))</f>
        <v/>
      </c>
      <c r="DF72" s="662" t="str">
        <f ca="1">IF($CR72="","",VLOOKUP(CR72,Invoer!$F$15:$AU$1500,23,FALSE))</f>
        <v/>
      </c>
      <c r="DG72" s="662" t="str">
        <f ca="1">IF($CR72="","",VLOOKUP(CR72,Invoer!$F$15:$AU$1500,17,FALSE))</f>
        <v/>
      </c>
      <c r="DH72" s="681" t="str">
        <f t="shared" ca="1" si="13"/>
        <v/>
      </c>
      <c r="DI72" s="662" t="str">
        <f t="shared" ca="1" si="42"/>
        <v/>
      </c>
      <c r="DJ72" s="190"/>
      <c r="DK72" s="411" t="str">
        <f t="shared" ca="1" si="14"/>
        <v/>
      </c>
      <c r="DO72" s="61" t="e">
        <f ca="1">IF($DN$4&lt;3,Invoer!EB77,Invoer!EA77)</f>
        <v>#N/A</v>
      </c>
      <c r="DP72" s="599" t="str">
        <f t="shared" ca="1" si="15"/>
        <v/>
      </c>
      <c r="DQ72" s="673" t="str">
        <f ca="1">IF($DP72="","",VLOOKUP(DP72,Invoer!$F$15:$AU$1999,2,FALSE))</f>
        <v/>
      </c>
      <c r="DR72" s="599" t="str">
        <f t="shared" ca="1" si="16"/>
        <v/>
      </c>
      <c r="DS72" s="599" t="str">
        <f ca="1">IF($DP72="","",VLOOKUP(DP72,Invoer!$F$15:$AU$1999,3,FALSE))</f>
        <v/>
      </c>
      <c r="DT72" s="599" t="str">
        <f ca="1">IF($DP72="","",IF(DS72&lt;&gt;"Liq","",VLOOKUP(DP72,Invoer!$F$15:$AU$1999,4,FALSE)))</f>
        <v/>
      </c>
      <c r="DU72" s="599" t="str">
        <f ca="1">IF($DP72="","",VLOOKUP(DP72,Invoer!$F$15:$AU$1999,5,FALSE))</f>
        <v/>
      </c>
      <c r="DV72" s="599" t="str">
        <f ca="1">IF($DP72="","",VLOOKUP(DP72,Invoer!$F$15:$AU$1999,6,FALSE))</f>
        <v/>
      </c>
      <c r="DW72" s="599" t="str">
        <f ca="1">IF($DP72="","",VLOOKUP(DP72,Invoer!$F$15:$AU$1999,9,FALSE))</f>
        <v/>
      </c>
      <c r="DX72" s="599" t="str">
        <f ca="1">IF($DP72="","",VLOOKUP(DP72,Invoer!$F$15:$AU$1999,10,FALSE))</f>
        <v/>
      </c>
      <c r="DY72" s="595" t="str">
        <f ca="1">IF($DP72="","",VLOOKUP(DP72,Invoer!$F$15:$AU$1999,11,FALSE))</f>
        <v/>
      </c>
      <c r="DZ72" s="662" t="str">
        <f ca="1">IF($DP72="","",IF($DN$4&gt;2,"",VLOOKUP(DP72,Invoer!CQ:CS,3,FALSE)))</f>
        <v/>
      </c>
      <c r="EA72" s="541" t="str">
        <f ca="1">IF($DP72="","",IF(ISERROR(DQ72),0,IF($DN$4&lt;3,"",VLOOKUP(DP72,Invoer!$F$15:$AU$1999,15,FALSE))))</f>
        <v/>
      </c>
      <c r="EB72" s="595" t="str">
        <f ca="1">IF($DP72="","",IF($DN$4&lt;3,"",VLOOKUP(DP72,Invoer!$F$15:$AU$1999,19,FALSE)))</f>
        <v/>
      </c>
      <c r="EC72" s="541" t="str">
        <f ca="1">IF($DP72="","",IF(ISERROR(DQ72),0,IF($DN$4&lt;3,"",VLOOKUP(DP72,Invoer!$F$15:$AU$1999,24,FALSE))))</f>
        <v/>
      </c>
      <c r="ED72" s="541" t="str">
        <f ca="1">IF($DP72="","",IF(ISERROR(DQ72),0,IF($DN$4&lt;3,"",VLOOKUP(DP72,Invoer!$F$15:$AU$1999,17,FALSE))))</f>
        <v/>
      </c>
      <c r="EH72" s="89" t="e">
        <f ca="1">Invoer!CP77</f>
        <v>#N/A</v>
      </c>
      <c r="EI72" s="599" t="str">
        <f t="shared" ca="1" si="17"/>
        <v/>
      </c>
      <c r="EJ72" s="673" t="str">
        <f ca="1">IF(EI72="","",VLOOKUP(EI72,Invoer!$F$15:$AU$1999,2,FALSE))</f>
        <v/>
      </c>
      <c r="EK72" s="599" t="str">
        <f t="shared" ca="1" si="18"/>
        <v/>
      </c>
      <c r="EL72" s="599" t="str">
        <f ca="1">IF($EI72="","",VLOOKUP(EI72,Invoer!$F$15:$AU$1999,3,FALSE))</f>
        <v/>
      </c>
      <c r="EM72" s="599" t="str">
        <f ca="1">IF($EI72="","",IF(EL72&lt;&gt;"Liq","",VLOOKUP(EI72,Invoer!$F$15:$AU$1999,4,FALSE)))</f>
        <v/>
      </c>
      <c r="EN72" s="599" t="str">
        <f ca="1">IF($EI72="","",VLOOKUP(EI72,Invoer!$F$15:$AU$1999,6,FALSE))</f>
        <v/>
      </c>
      <c r="EO72" s="599" t="str">
        <f ca="1">IF(EI72="","",VLOOKUP(EI72,Invoer!$F$15:$AU$1999,9,FALSE))</f>
        <v/>
      </c>
      <c r="EP72" s="599" t="str">
        <f ca="1">IF(EI72="","",VLOOKUP(EI72,Invoer!$F$15:$AU$1999,10,FALSE))</f>
        <v/>
      </c>
      <c r="EQ72" s="599" t="str">
        <f ca="1">IF(EI72="","",VLOOKUP(EI72,Invoer!$F$15:$AU$1999,11,FALSE))</f>
        <v/>
      </c>
      <c r="ER72" s="662" t="str">
        <f ca="1">IF(EI72="","",VLOOKUP(EI72,Invoer!CQ:CS,3,FALSE))</f>
        <v/>
      </c>
      <c r="ES72" s="662" t="str">
        <f t="shared" ca="1" si="19"/>
        <v/>
      </c>
      <c r="ET72" s="513" t="str">
        <f t="shared" ca="1" si="20"/>
        <v/>
      </c>
      <c r="EU72" s="112" t="str">
        <f t="shared" ca="1" si="21"/>
        <v/>
      </c>
      <c r="EV72" s="83" t="s">
        <v>160</v>
      </c>
      <c r="EW72" s="682" t="str">
        <f t="shared" ca="1" si="22"/>
        <v/>
      </c>
      <c r="EX72" s="662" t="str">
        <f t="shared" ca="1" si="23"/>
        <v/>
      </c>
      <c r="EY72"/>
      <c r="EZ72" s="56" t="e">
        <f t="shared" ca="1" si="35"/>
        <v>#VALUE!</v>
      </c>
      <c r="FA72" s="56" t="e">
        <f t="shared" ca="1" si="36"/>
        <v>#VALUE!</v>
      </c>
      <c r="FE72"/>
      <c r="FI72"/>
      <c r="FJ72"/>
    </row>
    <row r="73" spans="1:166" ht="12" customHeight="1" x14ac:dyDescent="0.2">
      <c r="A73"/>
      <c r="B73"/>
      <c r="C73"/>
      <c r="E73"/>
      <c r="F73" s="125"/>
      <c r="G73" s="89" t="e">
        <f ca="1">Invoer!DU78</f>
        <v>#N/A</v>
      </c>
      <c r="H73" s="599" t="str">
        <f t="shared" ca="1" si="43"/>
        <v/>
      </c>
      <c r="I73" s="673" t="str">
        <f ca="1">IF($H73="","",VLOOKUP(H73,Invoer!$F$15:$AU$1500,2,FALSE))</f>
        <v/>
      </c>
      <c r="J73" s="599" t="str">
        <f t="shared" ca="1" si="25"/>
        <v/>
      </c>
      <c r="K73" s="599" t="str">
        <f ca="1">IF($H73="","",VLOOKUP(H73,Invoer!$F$15:$AU$1500,3,FALSE))</f>
        <v/>
      </c>
      <c r="L73" s="599" t="str">
        <f ca="1">IF($H73="","",IF(K73&lt;&gt;"Liq","",VLOOKUP(H73,Invoer!$F$15:$AU$1500,4,FALSE)))</f>
        <v/>
      </c>
      <c r="M73" s="599" t="str">
        <f ca="1">IF($H73="","",VLOOKUP(H73,Invoer!$F$15:$AU$1500,5,FALSE))</f>
        <v/>
      </c>
      <c r="N73" s="599" t="str">
        <f ca="1">IF($H73="","",VLOOKUP(H73,Invoer!$F$15:$AU$1500,6,FALSE))</f>
        <v/>
      </c>
      <c r="O73" s="599" t="str">
        <f ca="1">IF($H73="","",VLOOKUP(H73,Invoer!$F$15:$AU$1500,9,FALSE))</f>
        <v/>
      </c>
      <c r="P73" s="599" t="str">
        <f ca="1">IF($H73="","",VLOOKUP(H73,Invoer!$F$15:$AU$1500,10,FALSE))</f>
        <v/>
      </c>
      <c r="Q73" s="599" t="str">
        <f ca="1">IF($H73="","",VLOOKUP(H73,Invoer!$F$15:$BB$1500,14,FALSE))</f>
        <v/>
      </c>
      <c r="R73" s="662" t="str">
        <f ca="1">IF($H73="","",IF(J73&gt;$K$8,"",VLOOKUP(H73,Invoer!$F$15:$AU$1500,15,FALSE)))</f>
        <v/>
      </c>
      <c r="S73" s="599" t="str">
        <f ca="1">IF($H73="","",VLOOKUP(H73,Invoer!$F$15:$AU$1500,19,FALSE))</f>
        <v/>
      </c>
      <c r="T73" s="662" t="str">
        <f ca="1">IF($H73="","",IF(J73&gt;$K$8,"",VLOOKUP(H73,Invoer!$F$15:$AU$1500,20,FALSE)))</f>
        <v/>
      </c>
      <c r="U73" s="662" t="str">
        <f ca="1">IF($H73="","",IF(J73&gt;$K$8,"",VLOOKUP(H73,Invoer!$F$15:$AU$1500,23,FALSE)))</f>
        <v/>
      </c>
      <c r="V73" s="662" t="str">
        <f ca="1">IF($H73="","",IF(J73&gt;$K$8,"",VLOOKUP(H73,Invoer!$F$15:$AU$1500,17,FALSE)))</f>
        <v/>
      </c>
      <c r="AC73" s="435" t="str">
        <f>IF($AC$7&lt;3,Invoer!DR78,IF($AC$7=3,Invoer!BT78,"x"))</f>
        <v>x</v>
      </c>
      <c r="AD73" s="599" t="str">
        <f t="shared" si="27"/>
        <v/>
      </c>
      <c r="AE73" s="673" t="str">
        <f>IF($AD73="","",VLOOKUP(AD73,Invoer!$F$15:$AU$1999,2,FALSE))</f>
        <v/>
      </c>
      <c r="AF73" s="599" t="str">
        <f t="shared" si="28"/>
        <v/>
      </c>
      <c r="AG73" s="599" t="str">
        <f>IF($AD73="","",VLOOKUP(AD73,Invoer!$F$15:$AU$1999,3,FALSE))</f>
        <v/>
      </c>
      <c r="AH73" s="599" t="str">
        <f>IF($AD73="","",IF(AG73&lt;&gt;"Liq","",VLOOKUP(AD73,Invoer!$F$15:$AU$1999,4,FALSE)))</f>
        <v/>
      </c>
      <c r="AI73" s="677" t="str">
        <f>IF($AD73="","",VLOOKUP(AD73,Invoer!$F$15:$AU$1999,5,FALSE))</f>
        <v/>
      </c>
      <c r="AJ73" s="599" t="str">
        <f>IF($AD73="","",VLOOKUP(AD73,Invoer!$F$15:$AU$1999,6,FALSE))</f>
        <v/>
      </c>
      <c r="AK73" s="599" t="str">
        <f>IF($AD73="","",VLOOKUP(AD73,Invoer!$F$15:$AU$1999,9,FALSE))</f>
        <v/>
      </c>
      <c r="AL73" s="599" t="str">
        <f>IF($AD73="","",VLOOKUP(AD73,Invoer!$F$15:$AU$1999,10,FALSE))</f>
        <v/>
      </c>
      <c r="AM73" s="599" t="str">
        <f>IF($AD73="","",VLOOKUP(AD73,Invoer!$F$15:$BB$1999,14,FALSE))</f>
        <v/>
      </c>
      <c r="AN73" s="599" t="str">
        <f>IF($AD73="","",VLOOKUP(AD73,Invoer!$F$15:$AU$1999,11,FALSE))</f>
        <v/>
      </c>
      <c r="AO73" s="662" t="str">
        <f>IF($AD73="","",VLOOKUP(AD73,Invoer!$F$15:$AU$1999,15,FALSE))</f>
        <v/>
      </c>
      <c r="AP73" s="599" t="str">
        <f>IF($AD73="","",VLOOKUP(AD73,Invoer!$F$15:$AU$1999,19,FALSE))</f>
        <v/>
      </c>
      <c r="AQ73" s="662" t="str">
        <f>IF($AD73="","",VLOOKUP(AD73,Invoer!$F$15:$AU$1999,24,FALSE))</f>
        <v/>
      </c>
      <c r="AR73" s="662" t="str">
        <f>IF($AD73="","",VLOOKUP(AD73,Invoer!$F$15:$AU$1999,17,FALSE))</f>
        <v/>
      </c>
      <c r="AS73" s="678" t="str">
        <f t="shared" si="38"/>
        <v/>
      </c>
      <c r="AT73" s="676" t="str">
        <f t="shared" si="5"/>
        <v/>
      </c>
      <c r="AU73" s="77" t="e">
        <f t="shared" si="6"/>
        <v>#VALUE!</v>
      </c>
      <c r="AW73" s="57"/>
      <c r="AX73" s="57"/>
      <c r="BA73" s="83" t="e">
        <f ca="1">Invoer!DW78</f>
        <v>#N/A</v>
      </c>
      <c r="BB73" s="599" t="str">
        <f t="shared" ca="1" si="29"/>
        <v/>
      </c>
      <c r="BC73" s="673" t="str">
        <f ca="1">IF($BB73="","",VLOOKUP(BB73,Invoer!$F$15:$AU$1999,2,FALSE))</f>
        <v/>
      </c>
      <c r="BD73" s="599" t="str">
        <f t="shared" ca="1" si="30"/>
        <v/>
      </c>
      <c r="BE73" s="599" t="str">
        <f ca="1">IF($BB73="","",VLOOKUP(BB73,Invoer!$F$15:$AU$1999,5,FALSE))</f>
        <v/>
      </c>
      <c r="BF73" s="599" t="str">
        <f ca="1">IF($BB73="","",VLOOKUP(BB73,Invoer!$F$15:$AU$1999,6,FALSE))</f>
        <v/>
      </c>
      <c r="BG73" s="599" t="str">
        <f ca="1">IF($BB73="","",VLOOKUP(BB73,Invoer!$F$15:$AU$1999,9,FALSE))</f>
        <v/>
      </c>
      <c r="BH73" s="599" t="str">
        <f ca="1">IF($BB73="","",VLOOKUP(BB73,Invoer!$F$15:$AU$1999,10,FALSE))</f>
        <v/>
      </c>
      <c r="BI73" s="599" t="str">
        <f ca="1">IF($BB73="","",VLOOKUP(BB73,Invoer!$F$15:$BB$1999,14,FALSE))</f>
        <v/>
      </c>
      <c r="BJ73" s="599" t="str">
        <f ca="1">IF($BB73="","",VLOOKUP(BB73,Invoer!$F$15:$AU$1999,11,FALSE))</f>
        <v/>
      </c>
      <c r="BK73" s="662" t="str">
        <f t="shared" ca="1" si="31"/>
        <v/>
      </c>
      <c r="BL73" s="662" t="str">
        <f t="shared" ca="1" si="32"/>
        <v/>
      </c>
      <c r="BM73" s="679" t="str">
        <f t="shared" ca="1" si="33"/>
        <v/>
      </c>
      <c r="BN73" s="662" t="str">
        <f t="shared" ca="1" si="7"/>
        <v/>
      </c>
      <c r="BO73" s="662" t="str">
        <f ca="1">IF($BB73="","",VLOOKUP(BB73,Invoer!$F$15:$AU$1999,15,FALSE))</f>
        <v/>
      </c>
      <c r="BP73" s="662" t="str">
        <f ca="1">IF($BB73="","",VLOOKUP(BB73,Invoer!$F$15:$AU$1999,24,FALSE))</f>
        <v/>
      </c>
      <c r="BQ73" s="662" t="str">
        <f ca="1">IF($BB73="","",VLOOKUP(BB73,Invoer!$F$15:$AU$1999,17,FALSE))</f>
        <v/>
      </c>
      <c r="BS73" s="73" t="e">
        <f t="shared" ca="1" si="39"/>
        <v>#VALUE!</v>
      </c>
      <c r="BT73" s="57" t="str">
        <f t="shared" ca="1" si="40"/>
        <v/>
      </c>
      <c r="BW73" s="61" t="e">
        <f ca="1">Invoer!DZ78</f>
        <v>#N/A</v>
      </c>
      <c r="BX73" s="599" t="str">
        <f t="shared" ca="1" si="8"/>
        <v/>
      </c>
      <c r="BY73" s="673" t="str">
        <f ca="1">IF($BX73="","",VLOOKUP(BX73,Invoer!$F$15:$AU$1999,2,FALSE))</f>
        <v/>
      </c>
      <c r="BZ73" s="599" t="str">
        <f t="shared" ca="1" si="9"/>
        <v/>
      </c>
      <c r="CA73" s="599" t="str">
        <f ca="1">IF($BX73="","",VLOOKUP(BX73,Invoer!$F$15:$AU$1999,5,FALSE))</f>
        <v/>
      </c>
      <c r="CB73" s="599" t="str">
        <f ca="1">IF($BX73="","",VLOOKUP(BX73,Invoer!$F$15:$AU$1999,6,FALSE))</f>
        <v/>
      </c>
      <c r="CC73" s="599" t="str">
        <f ca="1">IF($BX73="","",VLOOKUP(BX73,Invoer!$F$15:$AU$1999,9,FALSE))</f>
        <v/>
      </c>
      <c r="CD73" s="599" t="str">
        <f ca="1">IF($BX73="","",VLOOKUP(BX73,Invoer!$F$15:$AU$1999,10,FALSE))</f>
        <v/>
      </c>
      <c r="CE73" s="599" t="str">
        <f ca="1">IF($BX73="","",VLOOKUP(BX73,Invoer!$F$15:$AU$1999,11,FALSE))</f>
        <v/>
      </c>
      <c r="CF73" s="662" t="str">
        <f ca="1">IF($BX73="","",IF(ISERROR(BY73),0,VLOOKUP(BX73,Invoer!$F$15:$AU$1999,15,FALSE)))</f>
        <v/>
      </c>
      <c r="CG73" s="599" t="str">
        <f ca="1">IF($BX73="","",VLOOKUP(BX73,Invoer!$F$15:$AU$1999,19,FALSE))</f>
        <v/>
      </c>
      <c r="CH73" s="662" t="str">
        <f ca="1">IF($BX73="","",IF(ISERROR(BY73),0,VLOOKUP(BX73,Invoer!$F$15:$AU$1999,24,FALSE)))</f>
        <v/>
      </c>
      <c r="CI73" s="662" t="str">
        <f ca="1">IF($BX73="","",IF(ISERROR(BY73),0,VLOOKUP(BX73,Invoer!$F$15:$AU$1999,17,FALSE)))</f>
        <v/>
      </c>
      <c r="CJ73" s="680" t="str">
        <f t="shared" ca="1" si="34"/>
        <v/>
      </c>
      <c r="CK73" s="662" t="str">
        <f t="shared" ca="1" si="10"/>
        <v/>
      </c>
      <c r="CM73" s="56" t="str">
        <f t="shared" ca="1" si="41"/>
        <v/>
      </c>
      <c r="CQ73" s="411" t="e">
        <f ca="1">Invoer!EG78</f>
        <v>#N/A</v>
      </c>
      <c r="CR73" s="599" t="str">
        <f t="shared" ca="1" si="11"/>
        <v/>
      </c>
      <c r="CS73" s="673" t="str">
        <f ca="1">IF($CR73="","",VLOOKUP(CR73,Invoer!$F$15:$AU$1500,2,FALSE))</f>
        <v/>
      </c>
      <c r="CT73" s="599" t="str">
        <f t="shared" ca="1" si="12"/>
        <v/>
      </c>
      <c r="CU73" s="599" t="str">
        <f ca="1">IF($CR73="","",VLOOKUP(CR73,Invoer!$F$15:$AU$1500,3,FALSE))</f>
        <v/>
      </c>
      <c r="CV73" s="599" t="str">
        <f ca="1">IF($CR73="","",IF(CU73&lt;&gt;"Liq","",VLOOKUP(CR73,Invoer!$F$15:$AU$1500,4,FALSE)))</f>
        <v/>
      </c>
      <c r="CW73" s="599" t="str">
        <f ca="1">IF($CR73="","",VLOOKUP(CR73,Invoer!$F$15:$AU$1500,5,FALSE))</f>
        <v/>
      </c>
      <c r="CX73" s="599" t="str">
        <f ca="1">IF($CR73="","",VLOOKUP(CR73,Invoer!$F$15:$AU$1500,6,FALSE))</f>
        <v/>
      </c>
      <c r="CY73" s="599" t="str">
        <f ca="1">IF($CR73="","",VLOOKUP(CR73,Invoer!$F$15:$AU$1500,9,FALSE))</f>
        <v/>
      </c>
      <c r="CZ73" s="599" t="str">
        <f ca="1">IF($CR73="","",VLOOKUP(CR73,Invoer!$F$15:$AU$1500,10,FALSE))</f>
        <v/>
      </c>
      <c r="DA73" s="599" t="str">
        <f ca="1">IF($CR73="","",VLOOKUP(CR73,Invoer!$F$15:$AU$1500,11,FALSE))</f>
        <v/>
      </c>
      <c r="DB73" s="599" t="str">
        <f ca="1">IF($CR73="","",VLOOKUP(CR73,Invoer!$F$15:$BB$1500,14,FALSE))</f>
        <v/>
      </c>
      <c r="DC73" s="662" t="str">
        <f ca="1">IF($CR73="","",VLOOKUP(CR73,Invoer!$F$15:$AU$1500,15,FALSE))</f>
        <v/>
      </c>
      <c r="DD73" s="599" t="str">
        <f ca="1">IF($CR73="","",VLOOKUP(CR73,Invoer!$F$15:$AU$1500,19,FALSE))</f>
        <v/>
      </c>
      <c r="DE73" s="662" t="str">
        <f ca="1">IF($CR73="","",VLOOKUP(CR73,Invoer!$F$15:$AU$1500,20,FALSE))</f>
        <v/>
      </c>
      <c r="DF73" s="662" t="str">
        <f ca="1">IF($CR73="","",VLOOKUP(CR73,Invoer!$F$15:$AU$1500,23,FALSE))</f>
        <v/>
      </c>
      <c r="DG73" s="662" t="str">
        <f ca="1">IF($CR73="","",VLOOKUP(CR73,Invoer!$F$15:$AU$1500,17,FALSE))</f>
        <v/>
      </c>
      <c r="DH73" s="681" t="str">
        <f t="shared" ca="1" si="13"/>
        <v/>
      </c>
      <c r="DI73" s="662" t="str">
        <f t="shared" ca="1" si="42"/>
        <v/>
      </c>
      <c r="DJ73" s="190"/>
      <c r="DK73" s="411" t="str">
        <f t="shared" ca="1" si="14"/>
        <v/>
      </c>
      <c r="DO73" s="61" t="e">
        <f ca="1">IF($DN$4&lt;3,Invoer!EB78,Invoer!EA78)</f>
        <v>#N/A</v>
      </c>
      <c r="DP73" s="599" t="str">
        <f t="shared" ca="1" si="15"/>
        <v/>
      </c>
      <c r="DQ73" s="673" t="str">
        <f ca="1">IF($DP73="","",VLOOKUP(DP73,Invoer!$F$15:$AU$1999,2,FALSE))</f>
        <v/>
      </c>
      <c r="DR73" s="599" t="str">
        <f t="shared" ca="1" si="16"/>
        <v/>
      </c>
      <c r="DS73" s="599" t="str">
        <f ca="1">IF($DP73="","",VLOOKUP(DP73,Invoer!$F$15:$AU$1999,3,FALSE))</f>
        <v/>
      </c>
      <c r="DT73" s="599" t="str">
        <f ca="1">IF($DP73="","",IF(DS73&lt;&gt;"Liq","",VLOOKUP(DP73,Invoer!$F$15:$AU$1999,4,FALSE)))</f>
        <v/>
      </c>
      <c r="DU73" s="599" t="str">
        <f ca="1">IF($DP73="","",VLOOKUP(DP73,Invoer!$F$15:$AU$1999,5,FALSE))</f>
        <v/>
      </c>
      <c r="DV73" s="599" t="str">
        <f ca="1">IF($DP73="","",VLOOKUP(DP73,Invoer!$F$15:$AU$1999,6,FALSE))</f>
        <v/>
      </c>
      <c r="DW73" s="599" t="str">
        <f ca="1">IF($DP73="","",VLOOKUP(DP73,Invoer!$F$15:$AU$1999,9,FALSE))</f>
        <v/>
      </c>
      <c r="DX73" s="599" t="str">
        <f ca="1">IF($DP73="","",VLOOKUP(DP73,Invoer!$F$15:$AU$1999,10,FALSE))</f>
        <v/>
      </c>
      <c r="DY73" s="595" t="str">
        <f ca="1">IF($DP73="","",VLOOKUP(DP73,Invoer!$F$15:$AU$1999,11,FALSE))</f>
        <v/>
      </c>
      <c r="DZ73" s="662" t="str">
        <f ca="1">IF($DP73="","",IF($DN$4&gt;2,"",VLOOKUP(DP73,Invoer!CQ:CS,3,FALSE)))</f>
        <v/>
      </c>
      <c r="EA73" s="541" t="str">
        <f ca="1">IF($DP73="","",IF(ISERROR(DQ73),0,IF($DN$4&lt;3,"",VLOOKUP(DP73,Invoer!$F$15:$AU$1999,15,FALSE))))</f>
        <v/>
      </c>
      <c r="EB73" s="595" t="str">
        <f ca="1">IF($DP73="","",IF($DN$4&lt;3,"",VLOOKUP(DP73,Invoer!$F$15:$AU$1999,19,FALSE)))</f>
        <v/>
      </c>
      <c r="EC73" s="541" t="str">
        <f ca="1">IF($DP73="","",IF(ISERROR(DQ73),0,IF($DN$4&lt;3,"",VLOOKUP(DP73,Invoer!$F$15:$AU$1999,24,FALSE))))</f>
        <v/>
      </c>
      <c r="ED73" s="541" t="str">
        <f ca="1">IF($DP73="","",IF(ISERROR(DQ73),0,IF($DN$4&lt;3,"",VLOOKUP(DP73,Invoer!$F$15:$AU$1999,17,FALSE))))</f>
        <v/>
      </c>
      <c r="EH73" s="89" t="e">
        <f ca="1">Invoer!CP78</f>
        <v>#N/A</v>
      </c>
      <c r="EI73" s="599" t="str">
        <f t="shared" ca="1" si="17"/>
        <v/>
      </c>
      <c r="EJ73" s="673" t="str">
        <f ca="1">IF(EI73="","",VLOOKUP(EI73,Invoer!$F$15:$AU$1999,2,FALSE))</f>
        <v/>
      </c>
      <c r="EK73" s="599" t="str">
        <f t="shared" ca="1" si="18"/>
        <v/>
      </c>
      <c r="EL73" s="599" t="str">
        <f ca="1">IF($EI73="","",VLOOKUP(EI73,Invoer!$F$15:$AU$1999,3,FALSE))</f>
        <v/>
      </c>
      <c r="EM73" s="599" t="str">
        <f ca="1">IF($EI73="","",IF(EL73&lt;&gt;"Liq","",VLOOKUP(EI73,Invoer!$F$15:$AU$1999,4,FALSE)))</f>
        <v/>
      </c>
      <c r="EN73" s="599" t="str">
        <f ca="1">IF($EI73="","",VLOOKUP(EI73,Invoer!$F$15:$AU$1999,6,FALSE))</f>
        <v/>
      </c>
      <c r="EO73" s="599" t="str">
        <f ca="1">IF(EI73="","",VLOOKUP(EI73,Invoer!$F$15:$AU$1999,9,FALSE))</f>
        <v/>
      </c>
      <c r="EP73" s="599" t="str">
        <f ca="1">IF(EI73="","",VLOOKUP(EI73,Invoer!$F$15:$AU$1999,10,FALSE))</f>
        <v/>
      </c>
      <c r="EQ73" s="599" t="str">
        <f ca="1">IF(EI73="","",VLOOKUP(EI73,Invoer!$F$15:$AU$1999,11,FALSE))</f>
        <v/>
      </c>
      <c r="ER73" s="662" t="str">
        <f ca="1">IF(EI73="","",VLOOKUP(EI73,Invoer!CQ:CS,3,FALSE))</f>
        <v/>
      </c>
      <c r="ES73" s="662" t="str">
        <f t="shared" ca="1" si="19"/>
        <v/>
      </c>
      <c r="ET73" s="513" t="str">
        <f t="shared" ca="1" si="20"/>
        <v/>
      </c>
      <c r="EU73" s="112" t="str">
        <f t="shared" ca="1" si="21"/>
        <v/>
      </c>
      <c r="EV73" s="83" t="s">
        <v>160</v>
      </c>
      <c r="EW73" s="682" t="str">
        <f t="shared" ca="1" si="22"/>
        <v/>
      </c>
      <c r="EX73" s="662" t="str">
        <f t="shared" ca="1" si="23"/>
        <v/>
      </c>
      <c r="EY73"/>
      <c r="EZ73" s="56" t="e">
        <f t="shared" ca="1" si="35"/>
        <v>#VALUE!</v>
      </c>
      <c r="FA73" s="56" t="e">
        <f t="shared" ca="1" si="36"/>
        <v>#VALUE!</v>
      </c>
      <c r="FE73"/>
      <c r="FI73"/>
      <c r="FJ73"/>
    </row>
    <row r="74" spans="1:166" ht="12" customHeight="1" x14ac:dyDescent="0.2">
      <c r="A74"/>
      <c r="B74"/>
      <c r="C74"/>
      <c r="E74"/>
      <c r="F74" s="125"/>
      <c r="G74" s="89" t="e">
        <f ca="1">Invoer!DU79</f>
        <v>#N/A</v>
      </c>
      <c r="H74" s="599" t="str">
        <f t="shared" ca="1" si="43"/>
        <v/>
      </c>
      <c r="I74" s="673" t="str">
        <f ca="1">IF($H74="","",VLOOKUP(H74,Invoer!$F$15:$AU$1500,2,FALSE))</f>
        <v/>
      </c>
      <c r="J74" s="599" t="str">
        <f t="shared" ca="1" si="25"/>
        <v/>
      </c>
      <c r="K74" s="599" t="str">
        <f ca="1">IF($H74="","",VLOOKUP(H74,Invoer!$F$15:$AU$1500,3,FALSE))</f>
        <v/>
      </c>
      <c r="L74" s="599" t="str">
        <f ca="1">IF($H74="","",IF(K74&lt;&gt;"Liq","",VLOOKUP(H74,Invoer!$F$15:$AU$1500,4,FALSE)))</f>
        <v/>
      </c>
      <c r="M74" s="599" t="str">
        <f ca="1">IF($H74="","",VLOOKUP(H74,Invoer!$F$15:$AU$1500,5,FALSE))</f>
        <v/>
      </c>
      <c r="N74" s="599" t="str">
        <f ca="1">IF($H74="","",VLOOKUP(H74,Invoer!$F$15:$AU$1500,6,FALSE))</f>
        <v/>
      </c>
      <c r="O74" s="599" t="str">
        <f ca="1">IF($H74="","",VLOOKUP(H74,Invoer!$F$15:$AU$1500,9,FALSE))</f>
        <v/>
      </c>
      <c r="P74" s="599" t="str">
        <f ca="1">IF($H74="","",VLOOKUP(H74,Invoer!$F$15:$AU$1500,10,FALSE))</f>
        <v/>
      </c>
      <c r="Q74" s="599" t="str">
        <f ca="1">IF($H74="","",VLOOKUP(H74,Invoer!$F$15:$BB$1500,14,FALSE))</f>
        <v/>
      </c>
      <c r="R74" s="662" t="str">
        <f ca="1">IF($H74="","",IF(J74&gt;$K$8,"",VLOOKUP(H74,Invoer!$F$15:$AU$1500,15,FALSE)))</f>
        <v/>
      </c>
      <c r="S74" s="599" t="str">
        <f ca="1">IF($H74="","",VLOOKUP(H74,Invoer!$F$15:$AU$1500,19,FALSE))</f>
        <v/>
      </c>
      <c r="T74" s="662" t="str">
        <f ca="1">IF($H74="","",IF(J74&gt;$K$8,"",VLOOKUP(H74,Invoer!$F$15:$AU$1500,20,FALSE)))</f>
        <v/>
      </c>
      <c r="U74" s="662" t="str">
        <f ca="1">IF($H74="","",IF(J74&gt;$K$8,"",VLOOKUP(H74,Invoer!$F$15:$AU$1500,23,FALSE)))</f>
        <v/>
      </c>
      <c r="V74" s="662" t="str">
        <f ca="1">IF($H74="","",IF(J74&gt;$K$8,"",VLOOKUP(H74,Invoer!$F$15:$AU$1500,17,FALSE)))</f>
        <v/>
      </c>
      <c r="AC74" s="435" t="str">
        <f>IF($AC$7&lt;3,Invoer!DR79,IF($AC$7=3,Invoer!BT79,"x"))</f>
        <v>x</v>
      </c>
      <c r="AD74" s="599" t="str">
        <f t="shared" si="27"/>
        <v/>
      </c>
      <c r="AE74" s="673" t="str">
        <f>IF($AD74="","",VLOOKUP(AD74,Invoer!$F$15:$AU$1999,2,FALSE))</f>
        <v/>
      </c>
      <c r="AF74" s="599" t="str">
        <f t="shared" si="28"/>
        <v/>
      </c>
      <c r="AG74" s="599" t="str">
        <f>IF($AD74="","",VLOOKUP(AD74,Invoer!$F$15:$AU$1999,3,FALSE))</f>
        <v/>
      </c>
      <c r="AH74" s="599" t="str">
        <f>IF($AD74="","",IF(AG74&lt;&gt;"Liq","",VLOOKUP(AD74,Invoer!$F$15:$AU$1999,4,FALSE)))</f>
        <v/>
      </c>
      <c r="AI74" s="677" t="str">
        <f>IF($AD74="","",VLOOKUP(AD74,Invoer!$F$15:$AU$1999,5,FALSE))</f>
        <v/>
      </c>
      <c r="AJ74" s="599" t="str">
        <f>IF($AD74="","",VLOOKUP(AD74,Invoer!$F$15:$AU$1999,6,FALSE))</f>
        <v/>
      </c>
      <c r="AK74" s="599" t="str">
        <f>IF($AD74="","",VLOOKUP(AD74,Invoer!$F$15:$AU$1999,9,FALSE))</f>
        <v/>
      </c>
      <c r="AL74" s="599" t="str">
        <f>IF($AD74="","",VLOOKUP(AD74,Invoer!$F$15:$AU$1999,10,FALSE))</f>
        <v/>
      </c>
      <c r="AM74" s="599" t="str">
        <f>IF($AD74="","",VLOOKUP(AD74,Invoer!$F$15:$BB$1999,14,FALSE))</f>
        <v/>
      </c>
      <c r="AN74" s="599" t="str">
        <f>IF($AD74="","",VLOOKUP(AD74,Invoer!$F$15:$AU$1999,11,FALSE))</f>
        <v/>
      </c>
      <c r="AO74" s="662" t="str">
        <f>IF($AD74="","",VLOOKUP(AD74,Invoer!$F$15:$AU$1999,15,FALSE))</f>
        <v/>
      </c>
      <c r="AP74" s="599" t="str">
        <f>IF($AD74="","",VLOOKUP(AD74,Invoer!$F$15:$AU$1999,19,FALSE))</f>
        <v/>
      </c>
      <c r="AQ74" s="662" t="str">
        <f>IF($AD74="","",VLOOKUP(AD74,Invoer!$F$15:$AU$1999,24,FALSE))</f>
        <v/>
      </c>
      <c r="AR74" s="662" t="str">
        <f>IF($AD74="","",VLOOKUP(AD74,Invoer!$F$15:$AU$1999,17,FALSE))</f>
        <v/>
      </c>
      <c r="AS74" s="678" t="str">
        <f t="shared" si="38"/>
        <v/>
      </c>
      <c r="AT74" s="676" t="str">
        <f t="shared" si="5"/>
        <v/>
      </c>
      <c r="AU74" s="77" t="e">
        <f t="shared" si="6"/>
        <v>#VALUE!</v>
      </c>
      <c r="AW74" s="57"/>
      <c r="AX74" s="57"/>
      <c r="BA74" s="83" t="e">
        <f ca="1">Invoer!DW79</f>
        <v>#N/A</v>
      </c>
      <c r="BB74" s="599" t="str">
        <f t="shared" ca="1" si="29"/>
        <v/>
      </c>
      <c r="BC74" s="673" t="str">
        <f ca="1">IF($BB74="","",VLOOKUP(BB74,Invoer!$F$15:$AU$1999,2,FALSE))</f>
        <v/>
      </c>
      <c r="BD74" s="599" t="str">
        <f t="shared" ca="1" si="30"/>
        <v/>
      </c>
      <c r="BE74" s="599" t="str">
        <f ca="1">IF($BB74="","",VLOOKUP(BB74,Invoer!$F$15:$AU$1999,5,FALSE))</f>
        <v/>
      </c>
      <c r="BF74" s="599" t="str">
        <f ca="1">IF($BB74="","",VLOOKUP(BB74,Invoer!$F$15:$AU$1999,6,FALSE))</f>
        <v/>
      </c>
      <c r="BG74" s="599" t="str">
        <f ca="1">IF($BB74="","",VLOOKUP(BB74,Invoer!$F$15:$AU$1999,9,FALSE))</f>
        <v/>
      </c>
      <c r="BH74" s="599" t="str">
        <f ca="1">IF($BB74="","",VLOOKUP(BB74,Invoer!$F$15:$AU$1999,10,FALSE))</f>
        <v/>
      </c>
      <c r="BI74" s="599" t="str">
        <f ca="1">IF($BB74="","",VLOOKUP(BB74,Invoer!$F$15:$BB$1999,14,FALSE))</f>
        <v/>
      </c>
      <c r="BJ74" s="599" t="str">
        <f ca="1">IF($BB74="","",VLOOKUP(BB74,Invoer!$F$15:$AU$1999,11,FALSE))</f>
        <v/>
      </c>
      <c r="BK74" s="662" t="str">
        <f t="shared" ca="1" si="31"/>
        <v/>
      </c>
      <c r="BL74" s="662" t="str">
        <f t="shared" ca="1" si="32"/>
        <v/>
      </c>
      <c r="BM74" s="679" t="str">
        <f t="shared" ca="1" si="33"/>
        <v/>
      </c>
      <c r="BN74" s="662" t="str">
        <f t="shared" ca="1" si="7"/>
        <v/>
      </c>
      <c r="BO74" s="662" t="str">
        <f ca="1">IF($BB74="","",VLOOKUP(BB74,Invoer!$F$15:$AU$1999,15,FALSE))</f>
        <v/>
      </c>
      <c r="BP74" s="662" t="str">
        <f ca="1">IF($BB74="","",VLOOKUP(BB74,Invoer!$F$15:$AU$1999,24,FALSE))</f>
        <v/>
      </c>
      <c r="BQ74" s="662" t="str">
        <f ca="1">IF($BB74="","",VLOOKUP(BB74,Invoer!$F$15:$AU$1999,17,FALSE))</f>
        <v/>
      </c>
      <c r="BS74" s="73" t="e">
        <f t="shared" ca="1" si="39"/>
        <v>#VALUE!</v>
      </c>
      <c r="BT74" s="57" t="str">
        <f t="shared" ca="1" si="40"/>
        <v/>
      </c>
      <c r="BW74" s="61" t="e">
        <f ca="1">Invoer!DZ79</f>
        <v>#N/A</v>
      </c>
      <c r="BX74" s="599" t="str">
        <f t="shared" ca="1" si="8"/>
        <v/>
      </c>
      <c r="BY74" s="673" t="str">
        <f ca="1">IF($BX74="","",VLOOKUP(BX74,Invoer!$F$15:$AU$1999,2,FALSE))</f>
        <v/>
      </c>
      <c r="BZ74" s="599" t="str">
        <f t="shared" ca="1" si="9"/>
        <v/>
      </c>
      <c r="CA74" s="599" t="str">
        <f ca="1">IF($BX74="","",VLOOKUP(BX74,Invoer!$F$15:$AU$1999,5,FALSE))</f>
        <v/>
      </c>
      <c r="CB74" s="599" t="str">
        <f ca="1">IF($BX74="","",VLOOKUP(BX74,Invoer!$F$15:$AU$1999,6,FALSE))</f>
        <v/>
      </c>
      <c r="CC74" s="599" t="str">
        <f ca="1">IF($BX74="","",VLOOKUP(BX74,Invoer!$F$15:$AU$1999,9,FALSE))</f>
        <v/>
      </c>
      <c r="CD74" s="599" t="str">
        <f ca="1">IF($BX74="","",VLOOKUP(BX74,Invoer!$F$15:$AU$1999,10,FALSE))</f>
        <v/>
      </c>
      <c r="CE74" s="599" t="str">
        <f ca="1">IF($BX74="","",VLOOKUP(BX74,Invoer!$F$15:$AU$1999,11,FALSE))</f>
        <v/>
      </c>
      <c r="CF74" s="662" t="str">
        <f ca="1">IF($BX74="","",IF(ISERROR(BY74),0,VLOOKUP(BX74,Invoer!$F$15:$AU$1999,15,FALSE)))</f>
        <v/>
      </c>
      <c r="CG74" s="599" t="str">
        <f ca="1">IF($BX74="","",VLOOKUP(BX74,Invoer!$F$15:$AU$1999,19,FALSE))</f>
        <v/>
      </c>
      <c r="CH74" s="662" t="str">
        <f ca="1">IF($BX74="","",IF(ISERROR(BY74),0,VLOOKUP(BX74,Invoer!$F$15:$AU$1999,24,FALSE)))</f>
        <v/>
      </c>
      <c r="CI74" s="662" t="str">
        <f ca="1">IF($BX74="","",IF(ISERROR(BY74),0,VLOOKUP(BX74,Invoer!$F$15:$AU$1999,17,FALSE)))</f>
        <v/>
      </c>
      <c r="CJ74" s="680" t="str">
        <f t="shared" ca="1" si="34"/>
        <v/>
      </c>
      <c r="CK74" s="662" t="str">
        <f t="shared" ca="1" si="10"/>
        <v/>
      </c>
      <c r="CM74" s="56" t="str">
        <f t="shared" ca="1" si="41"/>
        <v/>
      </c>
      <c r="CQ74" s="411" t="e">
        <f ca="1">Invoer!EG79</f>
        <v>#N/A</v>
      </c>
      <c r="CR74" s="599" t="str">
        <f t="shared" ca="1" si="11"/>
        <v/>
      </c>
      <c r="CS74" s="673" t="str">
        <f ca="1">IF($CR74="","",VLOOKUP(CR74,Invoer!$F$15:$AU$1500,2,FALSE))</f>
        <v/>
      </c>
      <c r="CT74" s="599" t="str">
        <f t="shared" ca="1" si="12"/>
        <v/>
      </c>
      <c r="CU74" s="599" t="str">
        <f ca="1">IF($CR74="","",VLOOKUP(CR74,Invoer!$F$15:$AU$1500,3,FALSE))</f>
        <v/>
      </c>
      <c r="CV74" s="599" t="str">
        <f ca="1">IF($CR74="","",IF(CU74&lt;&gt;"Liq","",VLOOKUP(CR74,Invoer!$F$15:$AU$1500,4,FALSE)))</f>
        <v/>
      </c>
      <c r="CW74" s="599" t="str">
        <f ca="1">IF($CR74="","",VLOOKUP(CR74,Invoer!$F$15:$AU$1500,5,FALSE))</f>
        <v/>
      </c>
      <c r="CX74" s="599" t="str">
        <f ca="1">IF($CR74="","",VLOOKUP(CR74,Invoer!$F$15:$AU$1500,6,FALSE))</f>
        <v/>
      </c>
      <c r="CY74" s="599" t="str">
        <f ca="1">IF($CR74="","",VLOOKUP(CR74,Invoer!$F$15:$AU$1500,9,FALSE))</f>
        <v/>
      </c>
      <c r="CZ74" s="599" t="str">
        <f ca="1">IF($CR74="","",VLOOKUP(CR74,Invoer!$F$15:$AU$1500,10,FALSE))</f>
        <v/>
      </c>
      <c r="DA74" s="599" t="str">
        <f ca="1">IF($CR74="","",VLOOKUP(CR74,Invoer!$F$15:$AU$1500,11,FALSE))</f>
        <v/>
      </c>
      <c r="DB74" s="599" t="str">
        <f ca="1">IF($CR74="","",VLOOKUP(CR74,Invoer!$F$15:$BB$1500,14,FALSE))</f>
        <v/>
      </c>
      <c r="DC74" s="662" t="str">
        <f ca="1">IF($CR74="","",VLOOKUP(CR74,Invoer!$F$15:$AU$1500,15,FALSE))</f>
        <v/>
      </c>
      <c r="DD74" s="599" t="str">
        <f ca="1">IF($CR74="","",VLOOKUP(CR74,Invoer!$F$15:$AU$1500,19,FALSE))</f>
        <v/>
      </c>
      <c r="DE74" s="662" t="str">
        <f ca="1">IF($CR74="","",VLOOKUP(CR74,Invoer!$F$15:$AU$1500,20,FALSE))</f>
        <v/>
      </c>
      <c r="DF74" s="662" t="str">
        <f ca="1">IF($CR74="","",VLOOKUP(CR74,Invoer!$F$15:$AU$1500,23,FALSE))</f>
        <v/>
      </c>
      <c r="DG74" s="662" t="str">
        <f ca="1">IF($CR74="","",VLOOKUP(CR74,Invoer!$F$15:$AU$1500,17,FALSE))</f>
        <v/>
      </c>
      <c r="DH74" s="681" t="str">
        <f t="shared" ca="1" si="13"/>
        <v/>
      </c>
      <c r="DI74" s="662" t="str">
        <f t="shared" ca="1" si="42"/>
        <v/>
      </c>
      <c r="DJ74" s="190"/>
      <c r="DK74" s="411" t="str">
        <f t="shared" ca="1" si="14"/>
        <v/>
      </c>
      <c r="DO74" s="61" t="e">
        <f ca="1">IF($DN$4&lt;3,Invoer!EB79,Invoer!EA79)</f>
        <v>#N/A</v>
      </c>
      <c r="DP74" s="599" t="str">
        <f t="shared" ca="1" si="15"/>
        <v/>
      </c>
      <c r="DQ74" s="673" t="str">
        <f ca="1">IF($DP74="","",VLOOKUP(DP74,Invoer!$F$15:$AU$1999,2,FALSE))</f>
        <v/>
      </c>
      <c r="DR74" s="599" t="str">
        <f t="shared" ca="1" si="16"/>
        <v/>
      </c>
      <c r="DS74" s="599" t="str">
        <f ca="1">IF($DP74="","",VLOOKUP(DP74,Invoer!$F$15:$AU$1999,3,FALSE))</f>
        <v/>
      </c>
      <c r="DT74" s="599" t="str">
        <f ca="1">IF($DP74="","",IF(DS74&lt;&gt;"Liq","",VLOOKUP(DP74,Invoer!$F$15:$AU$1999,4,FALSE)))</f>
        <v/>
      </c>
      <c r="DU74" s="599" t="str">
        <f ca="1">IF($DP74="","",VLOOKUP(DP74,Invoer!$F$15:$AU$1999,5,FALSE))</f>
        <v/>
      </c>
      <c r="DV74" s="599" t="str">
        <f ca="1">IF($DP74="","",VLOOKUP(DP74,Invoer!$F$15:$AU$1999,6,FALSE))</f>
        <v/>
      </c>
      <c r="DW74" s="599" t="str">
        <f ca="1">IF($DP74="","",VLOOKUP(DP74,Invoer!$F$15:$AU$1999,9,FALSE))</f>
        <v/>
      </c>
      <c r="DX74" s="599" t="str">
        <f ca="1">IF($DP74="","",VLOOKUP(DP74,Invoer!$F$15:$AU$1999,10,FALSE))</f>
        <v/>
      </c>
      <c r="DY74" s="595" t="str">
        <f ca="1">IF($DP74="","",VLOOKUP(DP74,Invoer!$F$15:$AU$1999,11,FALSE))</f>
        <v/>
      </c>
      <c r="DZ74" s="662" t="str">
        <f ca="1">IF($DP74="","",IF($DN$4&gt;2,"",VLOOKUP(DP74,Invoer!CQ:CS,3,FALSE)))</f>
        <v/>
      </c>
      <c r="EA74" s="541" t="str">
        <f ca="1">IF($DP74="","",IF(ISERROR(DQ74),0,IF($DN$4&lt;3,"",VLOOKUP(DP74,Invoer!$F$15:$AU$1999,15,FALSE))))</f>
        <v/>
      </c>
      <c r="EB74" s="595" t="str">
        <f ca="1">IF($DP74="","",IF($DN$4&lt;3,"",VLOOKUP(DP74,Invoer!$F$15:$AU$1999,19,FALSE)))</f>
        <v/>
      </c>
      <c r="EC74" s="541" t="str">
        <f ca="1">IF($DP74="","",IF(ISERROR(DQ74),0,IF($DN$4&lt;3,"",VLOOKUP(DP74,Invoer!$F$15:$AU$1999,24,FALSE))))</f>
        <v/>
      </c>
      <c r="ED74" s="541" t="str">
        <f ca="1">IF($DP74="","",IF(ISERROR(DQ74),0,IF($DN$4&lt;3,"",VLOOKUP(DP74,Invoer!$F$15:$AU$1999,17,FALSE))))</f>
        <v/>
      </c>
      <c r="EH74" s="89" t="e">
        <f ca="1">Invoer!CP79</f>
        <v>#N/A</v>
      </c>
      <c r="EI74" s="599" t="str">
        <f t="shared" ca="1" si="17"/>
        <v/>
      </c>
      <c r="EJ74" s="673" t="str">
        <f ca="1">IF(EI74="","",VLOOKUP(EI74,Invoer!$F$15:$AU$1999,2,FALSE))</f>
        <v/>
      </c>
      <c r="EK74" s="599" t="str">
        <f t="shared" ca="1" si="18"/>
        <v/>
      </c>
      <c r="EL74" s="599" t="str">
        <f ca="1">IF($EI74="","",VLOOKUP(EI74,Invoer!$F$15:$AU$1999,3,FALSE))</f>
        <v/>
      </c>
      <c r="EM74" s="599" t="str">
        <f ca="1">IF($EI74="","",IF(EL74&lt;&gt;"Liq","",VLOOKUP(EI74,Invoer!$F$15:$AU$1999,4,FALSE)))</f>
        <v/>
      </c>
      <c r="EN74" s="599" t="str">
        <f ca="1">IF($EI74="","",VLOOKUP(EI74,Invoer!$F$15:$AU$1999,6,FALSE))</f>
        <v/>
      </c>
      <c r="EO74" s="599" t="str">
        <f ca="1">IF(EI74="","",VLOOKUP(EI74,Invoer!$F$15:$AU$1999,9,FALSE))</f>
        <v/>
      </c>
      <c r="EP74" s="599" t="str">
        <f ca="1">IF(EI74="","",VLOOKUP(EI74,Invoer!$F$15:$AU$1999,10,FALSE))</f>
        <v/>
      </c>
      <c r="EQ74" s="599" t="str">
        <f ca="1">IF(EI74="","",VLOOKUP(EI74,Invoer!$F$15:$AU$1999,11,FALSE))</f>
        <v/>
      </c>
      <c r="ER74" s="662" t="str">
        <f ca="1">IF(EI74="","",VLOOKUP(EI74,Invoer!CQ:CS,3,FALSE))</f>
        <v/>
      </c>
      <c r="ES74" s="662" t="str">
        <f t="shared" ca="1" si="19"/>
        <v/>
      </c>
      <c r="ET74" s="513" t="str">
        <f t="shared" ca="1" si="20"/>
        <v/>
      </c>
      <c r="EU74" s="112" t="str">
        <f t="shared" ca="1" si="21"/>
        <v/>
      </c>
      <c r="EV74" s="83" t="s">
        <v>160</v>
      </c>
      <c r="EW74" s="682" t="str">
        <f t="shared" ca="1" si="22"/>
        <v/>
      </c>
      <c r="EX74" s="662" t="str">
        <f t="shared" ca="1" si="23"/>
        <v/>
      </c>
      <c r="EY74"/>
      <c r="EZ74" s="56" t="e">
        <f t="shared" ca="1" si="35"/>
        <v>#VALUE!</v>
      </c>
      <c r="FA74" s="56" t="e">
        <f t="shared" ca="1" si="36"/>
        <v>#VALUE!</v>
      </c>
      <c r="FE74"/>
      <c r="FI74"/>
      <c r="FJ74"/>
    </row>
    <row r="75" spans="1:166" ht="12" customHeight="1" x14ac:dyDescent="0.2">
      <c r="A75"/>
      <c r="B75"/>
      <c r="C75"/>
      <c r="E75"/>
      <c r="F75" s="125"/>
      <c r="G75" s="89" t="e">
        <f ca="1">Invoer!DU80</f>
        <v>#N/A</v>
      </c>
      <c r="H75" s="599" t="str">
        <f t="shared" ca="1" si="43"/>
        <v/>
      </c>
      <c r="I75" s="673" t="str">
        <f ca="1">IF($H75="","",VLOOKUP(H75,Invoer!$F$15:$AU$1500,2,FALSE))</f>
        <v/>
      </c>
      <c r="J75" s="599" t="str">
        <f t="shared" ca="1" si="25"/>
        <v/>
      </c>
      <c r="K75" s="599" t="str">
        <f ca="1">IF($H75="","",VLOOKUP(H75,Invoer!$F$15:$AU$1500,3,FALSE))</f>
        <v/>
      </c>
      <c r="L75" s="599" t="str">
        <f ca="1">IF($H75="","",IF(K75&lt;&gt;"Liq","",VLOOKUP(H75,Invoer!$F$15:$AU$1500,4,FALSE)))</f>
        <v/>
      </c>
      <c r="M75" s="599" t="str">
        <f ca="1">IF($H75="","",VLOOKUP(H75,Invoer!$F$15:$AU$1500,5,FALSE))</f>
        <v/>
      </c>
      <c r="N75" s="599" t="str">
        <f ca="1">IF($H75="","",VLOOKUP(H75,Invoer!$F$15:$AU$1500,6,FALSE))</f>
        <v/>
      </c>
      <c r="O75" s="599" t="str">
        <f ca="1">IF($H75="","",VLOOKUP(H75,Invoer!$F$15:$AU$1500,9,FALSE))</f>
        <v/>
      </c>
      <c r="P75" s="599" t="str">
        <f ca="1">IF($H75="","",VLOOKUP(H75,Invoer!$F$15:$AU$1500,10,FALSE))</f>
        <v/>
      </c>
      <c r="Q75" s="599" t="str">
        <f ca="1">IF($H75="","",VLOOKUP(H75,Invoer!$F$15:$BB$1500,14,FALSE))</f>
        <v/>
      </c>
      <c r="R75" s="662" t="str">
        <f ca="1">IF($H75="","",IF(J75&gt;$K$8,"",VLOOKUP(H75,Invoer!$F$15:$AU$1500,15,FALSE)))</f>
        <v/>
      </c>
      <c r="S75" s="599" t="str">
        <f ca="1">IF($H75="","",VLOOKUP(H75,Invoer!$F$15:$AU$1500,19,FALSE))</f>
        <v/>
      </c>
      <c r="T75" s="662" t="str">
        <f ca="1">IF($H75="","",IF(J75&gt;$K$8,"",VLOOKUP(H75,Invoer!$F$15:$AU$1500,20,FALSE)))</f>
        <v/>
      </c>
      <c r="U75" s="662" t="str">
        <f ca="1">IF($H75="","",IF(J75&gt;$K$8,"",VLOOKUP(H75,Invoer!$F$15:$AU$1500,23,FALSE)))</f>
        <v/>
      </c>
      <c r="V75" s="662" t="str">
        <f ca="1">IF($H75="","",IF(J75&gt;$K$8,"",VLOOKUP(H75,Invoer!$F$15:$AU$1500,17,FALSE)))</f>
        <v/>
      </c>
      <c r="AC75" s="435" t="str">
        <f>IF($AC$7&lt;3,Invoer!DR80,IF($AC$7=3,Invoer!BT80,"x"))</f>
        <v>x</v>
      </c>
      <c r="AD75" s="599" t="str">
        <f t="shared" si="27"/>
        <v/>
      </c>
      <c r="AE75" s="673" t="str">
        <f>IF($AD75="","",VLOOKUP(AD75,Invoer!$F$15:$AU$1999,2,FALSE))</f>
        <v/>
      </c>
      <c r="AF75" s="599" t="str">
        <f t="shared" si="28"/>
        <v/>
      </c>
      <c r="AG75" s="599" t="str">
        <f>IF($AD75="","",VLOOKUP(AD75,Invoer!$F$15:$AU$1999,3,FALSE))</f>
        <v/>
      </c>
      <c r="AH75" s="599" t="str">
        <f>IF($AD75="","",IF(AG75&lt;&gt;"Liq","",VLOOKUP(AD75,Invoer!$F$15:$AU$1999,4,FALSE)))</f>
        <v/>
      </c>
      <c r="AI75" s="677" t="str">
        <f>IF($AD75="","",VLOOKUP(AD75,Invoer!$F$15:$AU$1999,5,FALSE))</f>
        <v/>
      </c>
      <c r="AJ75" s="599" t="str">
        <f>IF($AD75="","",VLOOKUP(AD75,Invoer!$F$15:$AU$1999,6,FALSE))</f>
        <v/>
      </c>
      <c r="AK75" s="599" t="str">
        <f>IF($AD75="","",VLOOKUP(AD75,Invoer!$F$15:$AU$1999,9,FALSE))</f>
        <v/>
      </c>
      <c r="AL75" s="599" t="str">
        <f>IF($AD75="","",VLOOKUP(AD75,Invoer!$F$15:$AU$1999,10,FALSE))</f>
        <v/>
      </c>
      <c r="AM75" s="599" t="str">
        <f>IF($AD75="","",VLOOKUP(AD75,Invoer!$F$15:$BB$1999,14,FALSE))</f>
        <v/>
      </c>
      <c r="AN75" s="599" t="str">
        <f>IF($AD75="","",VLOOKUP(AD75,Invoer!$F$15:$AU$1999,11,FALSE))</f>
        <v/>
      </c>
      <c r="AO75" s="662" t="str">
        <f>IF($AD75="","",VLOOKUP(AD75,Invoer!$F$15:$AU$1999,15,FALSE))</f>
        <v/>
      </c>
      <c r="AP75" s="599" t="str">
        <f>IF($AD75="","",VLOOKUP(AD75,Invoer!$F$15:$AU$1999,19,FALSE))</f>
        <v/>
      </c>
      <c r="AQ75" s="662" t="str">
        <f>IF($AD75="","",VLOOKUP(AD75,Invoer!$F$15:$AU$1999,24,FALSE))</f>
        <v/>
      </c>
      <c r="AR75" s="662" t="str">
        <f>IF($AD75="","",VLOOKUP(AD75,Invoer!$F$15:$AU$1999,17,FALSE))</f>
        <v/>
      </c>
      <c r="AS75" s="678" t="str">
        <f t="shared" si="38"/>
        <v/>
      </c>
      <c r="AT75" s="676" t="str">
        <f t="shared" si="5"/>
        <v/>
      </c>
      <c r="AU75" s="77" t="e">
        <f t="shared" si="6"/>
        <v>#VALUE!</v>
      </c>
      <c r="AW75" s="57"/>
      <c r="AX75" s="57"/>
      <c r="BA75" s="83" t="e">
        <f ca="1">Invoer!DW80</f>
        <v>#N/A</v>
      </c>
      <c r="BB75" s="599" t="str">
        <f t="shared" ca="1" si="29"/>
        <v/>
      </c>
      <c r="BC75" s="673" t="str">
        <f ca="1">IF($BB75="","",VLOOKUP(BB75,Invoer!$F$15:$AU$1999,2,FALSE))</f>
        <v/>
      </c>
      <c r="BD75" s="599" t="str">
        <f t="shared" ca="1" si="30"/>
        <v/>
      </c>
      <c r="BE75" s="599" t="str">
        <f ca="1">IF($BB75="","",VLOOKUP(BB75,Invoer!$F$15:$AU$1999,5,FALSE))</f>
        <v/>
      </c>
      <c r="BF75" s="599" t="str">
        <f ca="1">IF($BB75="","",VLOOKUP(BB75,Invoer!$F$15:$AU$1999,6,FALSE))</f>
        <v/>
      </c>
      <c r="BG75" s="599" t="str">
        <f ca="1">IF($BB75="","",VLOOKUP(BB75,Invoer!$F$15:$AU$1999,9,FALSE))</f>
        <v/>
      </c>
      <c r="BH75" s="599" t="str">
        <f ca="1">IF($BB75="","",VLOOKUP(BB75,Invoer!$F$15:$AU$1999,10,FALSE))</f>
        <v/>
      </c>
      <c r="BI75" s="599" t="str">
        <f ca="1">IF($BB75="","",VLOOKUP(BB75,Invoer!$F$15:$BB$1999,14,FALSE))</f>
        <v/>
      </c>
      <c r="BJ75" s="599" t="str">
        <f ca="1">IF($BB75="","",VLOOKUP(BB75,Invoer!$F$15:$AU$1999,11,FALSE))</f>
        <v/>
      </c>
      <c r="BK75" s="662" t="str">
        <f t="shared" ca="1" si="31"/>
        <v/>
      </c>
      <c r="BL75" s="662" t="str">
        <f t="shared" ca="1" si="32"/>
        <v/>
      </c>
      <c r="BM75" s="679" t="str">
        <f t="shared" ca="1" si="33"/>
        <v/>
      </c>
      <c r="BN75" s="662" t="str">
        <f t="shared" ca="1" si="7"/>
        <v/>
      </c>
      <c r="BO75" s="662" t="str">
        <f ca="1">IF($BB75="","",VLOOKUP(BB75,Invoer!$F$15:$AU$1999,15,FALSE))</f>
        <v/>
      </c>
      <c r="BP75" s="662" t="str">
        <f ca="1">IF($BB75="","",VLOOKUP(BB75,Invoer!$F$15:$AU$1999,24,FALSE))</f>
        <v/>
      </c>
      <c r="BQ75" s="662" t="str">
        <f ca="1">IF($BB75="","",VLOOKUP(BB75,Invoer!$F$15:$AU$1999,17,FALSE))</f>
        <v/>
      </c>
      <c r="BS75" s="73" t="e">
        <f t="shared" ca="1" si="39"/>
        <v>#VALUE!</v>
      </c>
      <c r="BT75" s="57" t="str">
        <f t="shared" ca="1" si="40"/>
        <v/>
      </c>
      <c r="BW75" s="61" t="e">
        <f ca="1">Invoer!DZ80</f>
        <v>#N/A</v>
      </c>
      <c r="BX75" s="599" t="str">
        <f t="shared" ca="1" si="8"/>
        <v/>
      </c>
      <c r="BY75" s="673" t="str">
        <f ca="1">IF($BX75="","",VLOOKUP(BX75,Invoer!$F$15:$AU$1999,2,FALSE))</f>
        <v/>
      </c>
      <c r="BZ75" s="599" t="str">
        <f t="shared" ca="1" si="9"/>
        <v/>
      </c>
      <c r="CA75" s="599" t="str">
        <f ca="1">IF($BX75="","",VLOOKUP(BX75,Invoer!$F$15:$AU$1999,5,FALSE))</f>
        <v/>
      </c>
      <c r="CB75" s="599" t="str">
        <f ca="1">IF($BX75="","",VLOOKUP(BX75,Invoer!$F$15:$AU$1999,6,FALSE))</f>
        <v/>
      </c>
      <c r="CC75" s="599" t="str">
        <f ca="1">IF($BX75="","",VLOOKUP(BX75,Invoer!$F$15:$AU$1999,9,FALSE))</f>
        <v/>
      </c>
      <c r="CD75" s="599" t="str">
        <f ca="1">IF($BX75="","",VLOOKUP(BX75,Invoer!$F$15:$AU$1999,10,FALSE))</f>
        <v/>
      </c>
      <c r="CE75" s="599" t="str">
        <f ca="1">IF($BX75="","",VLOOKUP(BX75,Invoer!$F$15:$AU$1999,11,FALSE))</f>
        <v/>
      </c>
      <c r="CF75" s="662" t="str">
        <f ca="1">IF($BX75="","",IF(ISERROR(BY75),0,VLOOKUP(BX75,Invoer!$F$15:$AU$1999,15,FALSE)))</f>
        <v/>
      </c>
      <c r="CG75" s="599" t="str">
        <f ca="1">IF($BX75="","",VLOOKUP(BX75,Invoer!$F$15:$AU$1999,19,FALSE))</f>
        <v/>
      </c>
      <c r="CH75" s="662" t="str">
        <f ca="1">IF($BX75="","",IF(ISERROR(BY75),0,VLOOKUP(BX75,Invoer!$F$15:$AU$1999,24,FALSE)))</f>
        <v/>
      </c>
      <c r="CI75" s="662" t="str">
        <f ca="1">IF($BX75="","",IF(ISERROR(BY75),0,VLOOKUP(BX75,Invoer!$F$15:$AU$1999,17,FALSE)))</f>
        <v/>
      </c>
      <c r="CJ75" s="680" t="str">
        <f t="shared" ca="1" si="34"/>
        <v/>
      </c>
      <c r="CK75" s="662" t="str">
        <f t="shared" ca="1" si="10"/>
        <v/>
      </c>
      <c r="CM75" s="56" t="str">
        <f t="shared" ca="1" si="41"/>
        <v/>
      </c>
      <c r="CQ75" s="411" t="e">
        <f ca="1">Invoer!EG80</f>
        <v>#N/A</v>
      </c>
      <c r="CR75" s="599" t="str">
        <f t="shared" ca="1" si="11"/>
        <v/>
      </c>
      <c r="CS75" s="673" t="str">
        <f ca="1">IF($CR75="","",VLOOKUP(CR75,Invoer!$F$15:$AU$1500,2,FALSE))</f>
        <v/>
      </c>
      <c r="CT75" s="599" t="str">
        <f t="shared" ca="1" si="12"/>
        <v/>
      </c>
      <c r="CU75" s="599" t="str">
        <f ca="1">IF($CR75="","",VLOOKUP(CR75,Invoer!$F$15:$AU$1500,3,FALSE))</f>
        <v/>
      </c>
      <c r="CV75" s="599" t="str">
        <f ca="1">IF($CR75="","",IF(CU75&lt;&gt;"Liq","",VLOOKUP(CR75,Invoer!$F$15:$AU$1500,4,FALSE)))</f>
        <v/>
      </c>
      <c r="CW75" s="599" t="str">
        <f ca="1">IF($CR75="","",VLOOKUP(CR75,Invoer!$F$15:$AU$1500,5,FALSE))</f>
        <v/>
      </c>
      <c r="CX75" s="599" t="str">
        <f ca="1">IF($CR75="","",VLOOKUP(CR75,Invoer!$F$15:$AU$1500,6,FALSE))</f>
        <v/>
      </c>
      <c r="CY75" s="599" t="str">
        <f ca="1">IF($CR75="","",VLOOKUP(CR75,Invoer!$F$15:$AU$1500,9,FALSE))</f>
        <v/>
      </c>
      <c r="CZ75" s="599" t="str">
        <f ca="1">IF($CR75="","",VLOOKUP(CR75,Invoer!$F$15:$AU$1500,10,FALSE))</f>
        <v/>
      </c>
      <c r="DA75" s="599" t="str">
        <f ca="1">IF($CR75="","",VLOOKUP(CR75,Invoer!$F$15:$AU$1500,11,FALSE))</f>
        <v/>
      </c>
      <c r="DB75" s="599" t="str">
        <f ca="1">IF($CR75="","",VLOOKUP(CR75,Invoer!$F$15:$BB$1500,14,FALSE))</f>
        <v/>
      </c>
      <c r="DC75" s="662" t="str">
        <f ca="1">IF($CR75="","",VLOOKUP(CR75,Invoer!$F$15:$AU$1500,15,FALSE))</f>
        <v/>
      </c>
      <c r="DD75" s="599" t="str">
        <f ca="1">IF($CR75="","",VLOOKUP(CR75,Invoer!$F$15:$AU$1500,19,FALSE))</f>
        <v/>
      </c>
      <c r="DE75" s="662" t="str">
        <f ca="1">IF($CR75="","",VLOOKUP(CR75,Invoer!$F$15:$AU$1500,20,FALSE))</f>
        <v/>
      </c>
      <c r="DF75" s="662" t="str">
        <f ca="1">IF($CR75="","",VLOOKUP(CR75,Invoer!$F$15:$AU$1500,23,FALSE))</f>
        <v/>
      </c>
      <c r="DG75" s="662" t="str">
        <f ca="1">IF($CR75="","",VLOOKUP(CR75,Invoer!$F$15:$AU$1500,17,FALSE))</f>
        <v/>
      </c>
      <c r="DH75" s="681" t="str">
        <f t="shared" ca="1" si="13"/>
        <v/>
      </c>
      <c r="DI75" s="662" t="str">
        <f t="shared" ca="1" si="42"/>
        <v/>
      </c>
      <c r="DJ75" s="190"/>
      <c r="DK75" s="411" t="str">
        <f t="shared" ca="1" si="14"/>
        <v/>
      </c>
      <c r="DO75" s="61" t="e">
        <f ca="1">IF($DN$4&lt;3,Invoer!EB80,Invoer!EA80)</f>
        <v>#N/A</v>
      </c>
      <c r="DP75" s="599" t="str">
        <f t="shared" ca="1" si="15"/>
        <v/>
      </c>
      <c r="DQ75" s="673" t="str">
        <f ca="1">IF($DP75="","",VLOOKUP(DP75,Invoer!$F$15:$AU$1999,2,FALSE))</f>
        <v/>
      </c>
      <c r="DR75" s="599" t="str">
        <f t="shared" ca="1" si="16"/>
        <v/>
      </c>
      <c r="DS75" s="599" t="str">
        <f ca="1">IF($DP75="","",VLOOKUP(DP75,Invoer!$F$15:$AU$1999,3,FALSE))</f>
        <v/>
      </c>
      <c r="DT75" s="599" t="str">
        <f ca="1">IF($DP75="","",IF(DS75&lt;&gt;"Liq","",VLOOKUP(DP75,Invoer!$F$15:$AU$1999,4,FALSE)))</f>
        <v/>
      </c>
      <c r="DU75" s="599" t="str">
        <f ca="1">IF($DP75="","",VLOOKUP(DP75,Invoer!$F$15:$AU$1999,5,FALSE))</f>
        <v/>
      </c>
      <c r="DV75" s="599" t="str">
        <f ca="1">IF($DP75="","",VLOOKUP(DP75,Invoer!$F$15:$AU$1999,6,FALSE))</f>
        <v/>
      </c>
      <c r="DW75" s="599" t="str">
        <f ca="1">IF($DP75="","",VLOOKUP(DP75,Invoer!$F$15:$AU$1999,9,FALSE))</f>
        <v/>
      </c>
      <c r="DX75" s="599" t="str">
        <f ca="1">IF($DP75="","",VLOOKUP(DP75,Invoer!$F$15:$AU$1999,10,FALSE))</f>
        <v/>
      </c>
      <c r="DY75" s="595" t="str">
        <f ca="1">IF($DP75="","",VLOOKUP(DP75,Invoer!$F$15:$AU$1999,11,FALSE))</f>
        <v/>
      </c>
      <c r="DZ75" s="662" t="str">
        <f ca="1">IF($DP75="","",IF($DN$4&gt;2,"",VLOOKUP(DP75,Invoer!CQ:CS,3,FALSE)))</f>
        <v/>
      </c>
      <c r="EA75" s="541" t="str">
        <f ca="1">IF($DP75="","",IF(ISERROR(DQ75),0,IF($DN$4&lt;3,"",VLOOKUP(DP75,Invoer!$F$15:$AU$1999,15,FALSE))))</f>
        <v/>
      </c>
      <c r="EB75" s="595" t="str">
        <f ca="1">IF($DP75="","",IF($DN$4&lt;3,"",VLOOKUP(DP75,Invoer!$F$15:$AU$1999,19,FALSE)))</f>
        <v/>
      </c>
      <c r="EC75" s="541" t="str">
        <f ca="1">IF($DP75="","",IF(ISERROR(DQ75),0,IF($DN$4&lt;3,"",VLOOKUP(DP75,Invoer!$F$15:$AU$1999,24,FALSE))))</f>
        <v/>
      </c>
      <c r="ED75" s="541" t="str">
        <f ca="1">IF($DP75="","",IF(ISERROR(DQ75),0,IF($DN$4&lt;3,"",VLOOKUP(DP75,Invoer!$F$15:$AU$1999,17,FALSE))))</f>
        <v/>
      </c>
      <c r="EH75" s="89" t="e">
        <f ca="1">Invoer!CP80</f>
        <v>#N/A</v>
      </c>
      <c r="EI75" s="599" t="str">
        <f t="shared" ca="1" si="17"/>
        <v/>
      </c>
      <c r="EJ75" s="673" t="str">
        <f ca="1">IF(EI75="","",VLOOKUP(EI75,Invoer!$F$15:$AU$1999,2,FALSE))</f>
        <v/>
      </c>
      <c r="EK75" s="599" t="str">
        <f t="shared" ca="1" si="18"/>
        <v/>
      </c>
      <c r="EL75" s="599" t="str">
        <f ca="1">IF($EI75="","",VLOOKUP(EI75,Invoer!$F$15:$AU$1999,3,FALSE))</f>
        <v/>
      </c>
      <c r="EM75" s="599" t="str">
        <f ca="1">IF($EI75="","",IF(EL75&lt;&gt;"Liq","",VLOOKUP(EI75,Invoer!$F$15:$AU$1999,4,FALSE)))</f>
        <v/>
      </c>
      <c r="EN75" s="599" t="str">
        <f ca="1">IF($EI75="","",VLOOKUP(EI75,Invoer!$F$15:$AU$1999,6,FALSE))</f>
        <v/>
      </c>
      <c r="EO75" s="599" t="str">
        <f ca="1">IF(EI75="","",VLOOKUP(EI75,Invoer!$F$15:$AU$1999,9,FALSE))</f>
        <v/>
      </c>
      <c r="EP75" s="599" t="str">
        <f ca="1">IF(EI75="","",VLOOKUP(EI75,Invoer!$F$15:$AU$1999,10,FALSE))</f>
        <v/>
      </c>
      <c r="EQ75" s="599" t="str">
        <f ca="1">IF(EI75="","",VLOOKUP(EI75,Invoer!$F$15:$AU$1999,11,FALSE))</f>
        <v/>
      </c>
      <c r="ER75" s="662" t="str">
        <f ca="1">IF(EI75="","",VLOOKUP(EI75,Invoer!CQ:CS,3,FALSE))</f>
        <v/>
      </c>
      <c r="ES75" s="662" t="str">
        <f t="shared" ca="1" si="19"/>
        <v/>
      </c>
      <c r="ET75" s="513" t="str">
        <f t="shared" ca="1" si="20"/>
        <v/>
      </c>
      <c r="EU75" s="112" t="str">
        <f t="shared" ca="1" si="21"/>
        <v/>
      </c>
      <c r="EV75" s="83" t="s">
        <v>160</v>
      </c>
      <c r="EW75" s="682" t="str">
        <f t="shared" ca="1" si="22"/>
        <v/>
      </c>
      <c r="EX75" s="662" t="str">
        <f t="shared" ca="1" si="23"/>
        <v/>
      </c>
      <c r="EY75"/>
      <c r="EZ75" s="56" t="e">
        <f t="shared" ca="1" si="35"/>
        <v>#VALUE!</v>
      </c>
      <c r="FA75" s="56" t="e">
        <f t="shared" ca="1" si="36"/>
        <v>#VALUE!</v>
      </c>
      <c r="FE75"/>
      <c r="FI75"/>
      <c r="FJ75"/>
    </row>
    <row r="76" spans="1:166" ht="12" customHeight="1" x14ac:dyDescent="0.2">
      <c r="A76"/>
      <c r="B76"/>
      <c r="C76"/>
      <c r="E76"/>
      <c r="F76" s="125"/>
      <c r="G76" s="89" t="e">
        <f ca="1">Invoer!DU81</f>
        <v>#N/A</v>
      </c>
      <c r="H76" s="599" t="str">
        <f t="shared" ca="1" si="43"/>
        <v/>
      </c>
      <c r="I76" s="673" t="str">
        <f ca="1">IF($H76="","",VLOOKUP(H76,Invoer!$F$15:$AU$1500,2,FALSE))</f>
        <v/>
      </c>
      <c r="J76" s="599" t="str">
        <f t="shared" ca="1" si="25"/>
        <v/>
      </c>
      <c r="K76" s="599" t="str">
        <f ca="1">IF($H76="","",VLOOKUP(H76,Invoer!$F$15:$AU$1500,3,FALSE))</f>
        <v/>
      </c>
      <c r="L76" s="599" t="str">
        <f ca="1">IF($H76="","",IF(K76&lt;&gt;"Liq","",VLOOKUP(H76,Invoer!$F$15:$AU$1500,4,FALSE)))</f>
        <v/>
      </c>
      <c r="M76" s="599" t="str">
        <f ca="1">IF($H76="","",VLOOKUP(H76,Invoer!$F$15:$AU$1500,5,FALSE))</f>
        <v/>
      </c>
      <c r="N76" s="599" t="str">
        <f ca="1">IF($H76="","",VLOOKUP(H76,Invoer!$F$15:$AU$1500,6,FALSE))</f>
        <v/>
      </c>
      <c r="O76" s="599" t="str">
        <f ca="1">IF($H76="","",VLOOKUP(H76,Invoer!$F$15:$AU$1500,9,FALSE))</f>
        <v/>
      </c>
      <c r="P76" s="599" t="str">
        <f ca="1">IF($H76="","",VLOOKUP(H76,Invoer!$F$15:$AU$1500,10,FALSE))</f>
        <v/>
      </c>
      <c r="Q76" s="599" t="str">
        <f ca="1">IF($H76="","",VLOOKUP(H76,Invoer!$F$15:$BB$1500,14,FALSE))</f>
        <v/>
      </c>
      <c r="R76" s="662" t="str">
        <f ca="1">IF($H76="","",IF(J76&gt;$K$8,"",VLOOKUP(H76,Invoer!$F$15:$AU$1500,15,FALSE)))</f>
        <v/>
      </c>
      <c r="S76" s="599" t="str">
        <f ca="1">IF($H76="","",VLOOKUP(H76,Invoer!$F$15:$AU$1500,19,FALSE))</f>
        <v/>
      </c>
      <c r="T76" s="662" t="str">
        <f ca="1">IF($H76="","",IF(J76&gt;$K$8,"",VLOOKUP(H76,Invoer!$F$15:$AU$1500,20,FALSE)))</f>
        <v/>
      </c>
      <c r="U76" s="662" t="str">
        <f ca="1">IF($H76="","",IF(J76&gt;$K$8,"",VLOOKUP(H76,Invoer!$F$15:$AU$1500,23,FALSE)))</f>
        <v/>
      </c>
      <c r="V76" s="662" t="str">
        <f ca="1">IF($H76="","",IF(J76&gt;$K$8,"",VLOOKUP(H76,Invoer!$F$15:$AU$1500,17,FALSE)))</f>
        <v/>
      </c>
      <c r="AC76" s="435" t="str">
        <f>IF($AC$7&lt;3,Invoer!DR81,IF($AC$7=3,Invoer!BT81,"x"))</f>
        <v>x</v>
      </c>
      <c r="AD76" s="599" t="str">
        <f t="shared" si="27"/>
        <v/>
      </c>
      <c r="AE76" s="673" t="str">
        <f>IF($AD76="","",VLOOKUP(AD76,Invoer!$F$15:$AU$1999,2,FALSE))</f>
        <v/>
      </c>
      <c r="AF76" s="599" t="str">
        <f t="shared" si="28"/>
        <v/>
      </c>
      <c r="AG76" s="599" t="str">
        <f>IF($AD76="","",VLOOKUP(AD76,Invoer!$F$15:$AU$1999,3,FALSE))</f>
        <v/>
      </c>
      <c r="AH76" s="599" t="str">
        <f>IF($AD76="","",IF(AG76&lt;&gt;"Liq","",VLOOKUP(AD76,Invoer!$F$15:$AU$1999,4,FALSE)))</f>
        <v/>
      </c>
      <c r="AI76" s="677" t="str">
        <f>IF($AD76="","",VLOOKUP(AD76,Invoer!$F$15:$AU$1999,5,FALSE))</f>
        <v/>
      </c>
      <c r="AJ76" s="599" t="str">
        <f>IF($AD76="","",VLOOKUP(AD76,Invoer!$F$15:$AU$1999,6,FALSE))</f>
        <v/>
      </c>
      <c r="AK76" s="599" t="str">
        <f>IF($AD76="","",VLOOKUP(AD76,Invoer!$F$15:$AU$1999,9,FALSE))</f>
        <v/>
      </c>
      <c r="AL76" s="599" t="str">
        <f>IF($AD76="","",VLOOKUP(AD76,Invoer!$F$15:$AU$1999,10,FALSE))</f>
        <v/>
      </c>
      <c r="AM76" s="599" t="str">
        <f>IF($AD76="","",VLOOKUP(AD76,Invoer!$F$15:$BB$1999,14,FALSE))</f>
        <v/>
      </c>
      <c r="AN76" s="599" t="str">
        <f>IF($AD76="","",VLOOKUP(AD76,Invoer!$F$15:$AU$1999,11,FALSE))</f>
        <v/>
      </c>
      <c r="AO76" s="662" t="str">
        <f>IF($AD76="","",VLOOKUP(AD76,Invoer!$F$15:$AU$1999,15,FALSE))</f>
        <v/>
      </c>
      <c r="AP76" s="599" t="str">
        <f>IF($AD76="","",VLOOKUP(AD76,Invoer!$F$15:$AU$1999,19,FALSE))</f>
        <v/>
      </c>
      <c r="AQ76" s="662" t="str">
        <f>IF($AD76="","",VLOOKUP(AD76,Invoer!$F$15:$AU$1999,24,FALSE))</f>
        <v/>
      </c>
      <c r="AR76" s="662" t="str">
        <f>IF($AD76="","",VLOOKUP(AD76,Invoer!$F$15:$AU$1999,17,FALSE))</f>
        <v/>
      </c>
      <c r="AS76" s="678" t="str">
        <f t="shared" si="38"/>
        <v/>
      </c>
      <c r="AT76" s="676" t="str">
        <f t="shared" ref="AT76:AT139" si="44">IF(AN76&lt;&gt;AN77,AU76,"")</f>
        <v/>
      </c>
      <c r="AU76" s="77" t="e">
        <f t="shared" ref="AU76:AU139" si="45">IF(AN76&lt;&gt;AN75,AR76,AR76+AU75)</f>
        <v>#VALUE!</v>
      </c>
      <c r="AW76" s="57"/>
      <c r="AX76" s="57"/>
      <c r="BA76" s="83" t="e">
        <f ca="1">Invoer!DW81</f>
        <v>#N/A</v>
      </c>
      <c r="BB76" s="599" t="str">
        <f t="shared" ca="1" si="29"/>
        <v/>
      </c>
      <c r="BC76" s="673" t="str">
        <f ca="1">IF($BB76="","",VLOOKUP(BB76,Invoer!$F$15:$AU$1999,2,FALSE))</f>
        <v/>
      </c>
      <c r="BD76" s="599" t="str">
        <f t="shared" ca="1" si="30"/>
        <v/>
      </c>
      <c r="BE76" s="599" t="str">
        <f ca="1">IF($BB76="","",VLOOKUP(BB76,Invoer!$F$15:$AU$1999,5,FALSE))</f>
        <v/>
      </c>
      <c r="BF76" s="599" t="str">
        <f ca="1">IF($BB76="","",VLOOKUP(BB76,Invoer!$F$15:$AU$1999,6,FALSE))</f>
        <v/>
      </c>
      <c r="BG76" s="599" t="str">
        <f ca="1">IF($BB76="","",VLOOKUP(BB76,Invoer!$F$15:$AU$1999,9,FALSE))</f>
        <v/>
      </c>
      <c r="BH76" s="599" t="str">
        <f ca="1">IF($BB76="","",VLOOKUP(BB76,Invoer!$F$15:$AU$1999,10,FALSE))</f>
        <v/>
      </c>
      <c r="BI76" s="599" t="str">
        <f ca="1">IF($BB76="","",VLOOKUP(BB76,Invoer!$F$15:$BB$1999,14,FALSE))</f>
        <v/>
      </c>
      <c r="BJ76" s="599" t="str">
        <f ca="1">IF($BB76="","",VLOOKUP(BB76,Invoer!$F$15:$AU$1999,11,FALSE))</f>
        <v/>
      </c>
      <c r="BK76" s="662" t="str">
        <f t="shared" ca="1" si="31"/>
        <v/>
      </c>
      <c r="BL76" s="662" t="str">
        <f t="shared" ca="1" si="32"/>
        <v/>
      </c>
      <c r="BM76" s="679" t="str">
        <f t="shared" ca="1" si="33"/>
        <v/>
      </c>
      <c r="BN76" s="662" t="str">
        <f t="shared" ref="BN76:BN139" ca="1" si="46">IF(BE77=BE76,"",BT76)</f>
        <v/>
      </c>
      <c r="BO76" s="662" t="str">
        <f ca="1">IF($BB76="","",VLOOKUP(BB76,Invoer!$F$15:$AU$1999,15,FALSE))</f>
        <v/>
      </c>
      <c r="BP76" s="662" t="str">
        <f ca="1">IF($BB76="","",VLOOKUP(BB76,Invoer!$F$15:$AU$1999,24,FALSE))</f>
        <v/>
      </c>
      <c r="BQ76" s="662" t="str">
        <f ca="1">IF($BB76="","",VLOOKUP(BB76,Invoer!$F$15:$AU$1999,17,FALSE))</f>
        <v/>
      </c>
      <c r="BS76" s="73" t="e">
        <f t="shared" ca="1" si="39"/>
        <v>#VALUE!</v>
      </c>
      <c r="BT76" s="57" t="str">
        <f t="shared" ca="1" si="40"/>
        <v/>
      </c>
      <c r="BW76" s="61" t="e">
        <f ca="1">Invoer!DZ81</f>
        <v>#N/A</v>
      </c>
      <c r="BX76" s="599" t="str">
        <f t="shared" ref="BX76:BX139" ca="1" si="47">IF(ISERROR(BW76),"",BW76)</f>
        <v/>
      </c>
      <c r="BY76" s="673" t="str">
        <f ca="1">IF($BX76="","",VLOOKUP(BX76,Invoer!$F$15:$AU$1999,2,FALSE))</f>
        <v/>
      </c>
      <c r="BZ76" s="599" t="str">
        <f t="shared" ref="BZ76:BZ139" ca="1" si="48">IF(BX76="","",MONTH(BY76))</f>
        <v/>
      </c>
      <c r="CA76" s="599" t="str">
        <f ca="1">IF($BX76="","",VLOOKUP(BX76,Invoer!$F$15:$AU$1999,5,FALSE))</f>
        <v/>
      </c>
      <c r="CB76" s="599" t="str">
        <f ca="1">IF($BX76="","",VLOOKUP(BX76,Invoer!$F$15:$AU$1999,6,FALSE))</f>
        <v/>
      </c>
      <c r="CC76" s="599" t="str">
        <f ca="1">IF($BX76="","",VLOOKUP(BX76,Invoer!$F$15:$AU$1999,9,FALSE))</f>
        <v/>
      </c>
      <c r="CD76" s="599" t="str">
        <f ca="1">IF($BX76="","",VLOOKUP(BX76,Invoer!$F$15:$AU$1999,10,FALSE))</f>
        <v/>
      </c>
      <c r="CE76" s="599" t="str">
        <f ca="1">IF($BX76="","",VLOOKUP(BX76,Invoer!$F$15:$AU$1999,11,FALSE))</f>
        <v/>
      </c>
      <c r="CF76" s="662" t="str">
        <f ca="1">IF($BX76="","",IF(ISERROR(BY76),0,VLOOKUP(BX76,Invoer!$F$15:$AU$1999,15,FALSE)))</f>
        <v/>
      </c>
      <c r="CG76" s="599" t="str">
        <f ca="1">IF($BX76="","",VLOOKUP(BX76,Invoer!$F$15:$AU$1999,19,FALSE))</f>
        <v/>
      </c>
      <c r="CH76" s="662" t="str">
        <f ca="1">IF($BX76="","",IF(ISERROR(BY76),0,VLOOKUP(BX76,Invoer!$F$15:$AU$1999,24,FALSE)))</f>
        <v/>
      </c>
      <c r="CI76" s="662" t="str">
        <f ca="1">IF($BX76="","",IF(ISERROR(BY76),0,VLOOKUP(BX76,Invoer!$F$15:$AU$1999,17,FALSE)))</f>
        <v/>
      </c>
      <c r="CJ76" s="680" t="str">
        <f t="shared" ca="1" si="34"/>
        <v/>
      </c>
      <c r="CK76" s="662" t="str">
        <f t="shared" ca="1" si="10"/>
        <v/>
      </c>
      <c r="CM76" s="56" t="str">
        <f t="shared" ca="1" si="41"/>
        <v/>
      </c>
      <c r="CQ76" s="411" t="e">
        <f ca="1">Invoer!EG81</f>
        <v>#N/A</v>
      </c>
      <c r="CR76" s="599" t="str">
        <f t="shared" ref="CR76:CR139" ca="1" si="49">IF(ISERROR($CQ76),"",CQ76)</f>
        <v/>
      </c>
      <c r="CS76" s="673" t="str">
        <f ca="1">IF($CR76="","",VLOOKUP(CR76,Invoer!$F$15:$AU$1500,2,FALSE))</f>
        <v/>
      </c>
      <c r="CT76" s="599" t="str">
        <f t="shared" ref="CT76:CT139" ca="1" si="50">IF($CR76="","",MONTH(CS76))</f>
        <v/>
      </c>
      <c r="CU76" s="599" t="str">
        <f ca="1">IF($CR76="","",VLOOKUP(CR76,Invoer!$F$15:$AU$1500,3,FALSE))</f>
        <v/>
      </c>
      <c r="CV76" s="599" t="str">
        <f ca="1">IF($CR76="","",IF(CU76&lt;&gt;"Liq","",VLOOKUP(CR76,Invoer!$F$15:$AU$1500,4,FALSE)))</f>
        <v/>
      </c>
      <c r="CW76" s="599" t="str">
        <f ca="1">IF($CR76="","",VLOOKUP(CR76,Invoer!$F$15:$AU$1500,5,FALSE))</f>
        <v/>
      </c>
      <c r="CX76" s="599" t="str">
        <f ca="1">IF($CR76="","",VLOOKUP(CR76,Invoer!$F$15:$AU$1500,6,FALSE))</f>
        <v/>
      </c>
      <c r="CY76" s="599" t="str">
        <f ca="1">IF($CR76="","",VLOOKUP(CR76,Invoer!$F$15:$AU$1500,9,FALSE))</f>
        <v/>
      </c>
      <c r="CZ76" s="599" t="str">
        <f ca="1">IF($CR76="","",VLOOKUP(CR76,Invoer!$F$15:$AU$1500,10,FALSE))</f>
        <v/>
      </c>
      <c r="DA76" s="599" t="str">
        <f ca="1">IF($CR76="","",VLOOKUP(CR76,Invoer!$F$15:$AU$1500,11,FALSE))</f>
        <v/>
      </c>
      <c r="DB76" s="599" t="str">
        <f ca="1">IF($CR76="","",VLOOKUP(CR76,Invoer!$F$15:$BB$1500,14,FALSE))</f>
        <v/>
      </c>
      <c r="DC76" s="662" t="str">
        <f ca="1">IF($CR76="","",VLOOKUP(CR76,Invoer!$F$15:$AU$1500,15,FALSE))</f>
        <v/>
      </c>
      <c r="DD76" s="599" t="str">
        <f ca="1">IF($CR76="","",VLOOKUP(CR76,Invoer!$F$15:$AU$1500,19,FALSE))</f>
        <v/>
      </c>
      <c r="DE76" s="662" t="str">
        <f ca="1">IF($CR76="","",VLOOKUP(CR76,Invoer!$F$15:$AU$1500,20,FALSE))</f>
        <v/>
      </c>
      <c r="DF76" s="662" t="str">
        <f ca="1">IF($CR76="","",VLOOKUP(CR76,Invoer!$F$15:$AU$1500,23,FALSE))</f>
        <v/>
      </c>
      <c r="DG76" s="662" t="str">
        <f ca="1">IF($CR76="","",VLOOKUP(CR76,Invoer!$F$15:$AU$1500,17,FALSE))</f>
        <v/>
      </c>
      <c r="DH76" s="681" t="str">
        <f t="shared" ref="DH76:DH139" ca="1" si="51">IF(DI76="","",CT76)</f>
        <v/>
      </c>
      <c r="DI76" s="662" t="str">
        <f t="shared" ref="DI76:DI139" ca="1" si="52">IF(CT77=CT76,"",IF(CP69=3,"",DK76))</f>
        <v/>
      </c>
      <c r="DJ76" s="190"/>
      <c r="DK76" s="411" t="str">
        <f t="shared" ref="DK76:DK139" ca="1" si="53">IF($CR76="","",IF(CT76=CT75,DK75+(DE76+DF76),(DE76+DF76)))</f>
        <v/>
      </c>
      <c r="DO76" s="61" t="e">
        <f ca="1">IF($DN$4&lt;3,Invoer!EB81,Invoer!EA81)</f>
        <v>#N/A</v>
      </c>
      <c r="DP76" s="599" t="str">
        <f t="shared" ref="DP76:DP139" ca="1" si="54">IF(ISERROR(DO76),"",DO76)</f>
        <v/>
      </c>
      <c r="DQ76" s="673" t="str">
        <f ca="1">IF($DP76="","",VLOOKUP(DP76,Invoer!$F$15:$AU$1999,2,FALSE))</f>
        <v/>
      </c>
      <c r="DR76" s="599" t="str">
        <f t="shared" ref="DR76:DR139" ca="1" si="55">IF(DP76="","",MONTH(DQ76))</f>
        <v/>
      </c>
      <c r="DS76" s="599" t="str">
        <f ca="1">IF($DP76="","",VLOOKUP(DP76,Invoer!$F$15:$AU$1999,3,FALSE))</f>
        <v/>
      </c>
      <c r="DT76" s="599" t="str">
        <f ca="1">IF($DP76="","",IF(DS76&lt;&gt;"Liq","",VLOOKUP(DP76,Invoer!$F$15:$AU$1999,4,FALSE)))</f>
        <v/>
      </c>
      <c r="DU76" s="599" t="str">
        <f ca="1">IF($DP76="","",VLOOKUP(DP76,Invoer!$F$15:$AU$1999,5,FALSE))</f>
        <v/>
      </c>
      <c r="DV76" s="599" t="str">
        <f ca="1">IF($DP76="","",VLOOKUP(DP76,Invoer!$F$15:$AU$1999,6,FALSE))</f>
        <v/>
      </c>
      <c r="DW76" s="599" t="str">
        <f ca="1">IF($DP76="","",VLOOKUP(DP76,Invoer!$F$15:$AU$1999,9,FALSE))</f>
        <v/>
      </c>
      <c r="DX76" s="599" t="str">
        <f ca="1">IF($DP76="","",VLOOKUP(DP76,Invoer!$F$15:$AU$1999,10,FALSE))</f>
        <v/>
      </c>
      <c r="DY76" s="595" t="str">
        <f ca="1">IF($DP76="","",VLOOKUP(DP76,Invoer!$F$15:$AU$1999,11,FALSE))</f>
        <v/>
      </c>
      <c r="DZ76" s="662" t="str">
        <f ca="1">IF($DP76="","",IF($DN$4&gt;2,"",VLOOKUP(DP76,Invoer!CQ:CS,3,FALSE)))</f>
        <v/>
      </c>
      <c r="EA76" s="541" t="str">
        <f ca="1">IF($DP76="","",IF(ISERROR(DQ76),0,IF($DN$4&lt;3,"",VLOOKUP(DP76,Invoer!$F$15:$AU$1999,15,FALSE))))</f>
        <v/>
      </c>
      <c r="EB76" s="595" t="str">
        <f ca="1">IF($DP76="","",IF($DN$4&lt;3,"",VLOOKUP(DP76,Invoer!$F$15:$AU$1999,19,FALSE)))</f>
        <v/>
      </c>
      <c r="EC76" s="541" t="str">
        <f ca="1">IF($DP76="","",IF(ISERROR(DQ76),0,IF($DN$4&lt;3,"",VLOOKUP(DP76,Invoer!$F$15:$AU$1999,24,FALSE))))</f>
        <v/>
      </c>
      <c r="ED76" s="541" t="str">
        <f ca="1">IF($DP76="","",IF(ISERROR(DQ76),0,IF($DN$4&lt;3,"",VLOOKUP(DP76,Invoer!$F$15:$AU$1999,17,FALSE))))</f>
        <v/>
      </c>
      <c r="EH76" s="89" t="e">
        <f ca="1">Invoer!CP81</f>
        <v>#N/A</v>
      </c>
      <c r="EI76" s="599" t="str">
        <f t="shared" ref="EI76:EI139" ca="1" si="56">IF(ISERROR(EH76),"",EH76)</f>
        <v/>
      </c>
      <c r="EJ76" s="673" t="str">
        <f ca="1">IF(EI76="","",VLOOKUP(EI76,Invoer!$F$15:$AU$1999,2,FALSE))</f>
        <v/>
      </c>
      <c r="EK76" s="599" t="str">
        <f t="shared" ref="EK76:EK139" ca="1" si="57">IF(EI76="","",MONTH(EJ76))</f>
        <v/>
      </c>
      <c r="EL76" s="599" t="str">
        <f ca="1">IF($EI76="","",VLOOKUP(EI76,Invoer!$F$15:$AU$1999,3,FALSE))</f>
        <v/>
      </c>
      <c r="EM76" s="599" t="str">
        <f ca="1">IF($EI76="","",IF(EL76&lt;&gt;"Liq","",VLOOKUP(EI76,Invoer!$F$15:$AU$1999,4,FALSE)))</f>
        <v/>
      </c>
      <c r="EN76" s="599" t="str">
        <f ca="1">IF($EI76="","",VLOOKUP(EI76,Invoer!$F$15:$AU$1999,6,FALSE))</f>
        <v/>
      </c>
      <c r="EO76" s="599" t="str">
        <f ca="1">IF(EI76="","",VLOOKUP(EI76,Invoer!$F$15:$AU$1999,9,FALSE))</f>
        <v/>
      </c>
      <c r="EP76" s="599" t="str">
        <f ca="1">IF(EI76="","",VLOOKUP(EI76,Invoer!$F$15:$AU$1999,10,FALSE))</f>
        <v/>
      </c>
      <c r="EQ76" s="599" t="str">
        <f ca="1">IF(EI76="","",VLOOKUP(EI76,Invoer!$F$15:$AU$1999,11,FALSE))</f>
        <v/>
      </c>
      <c r="ER76" s="662" t="str">
        <f ca="1">IF(EI76="","",VLOOKUP(EI76,Invoer!CQ:CS,3,FALSE))</f>
        <v/>
      </c>
      <c r="ES76" s="662" t="str">
        <f t="shared" ref="ES76:ES139" ca="1" si="58">IF(EP76&lt;&gt;EP77,EZ76,"")</f>
        <v/>
      </c>
      <c r="ET76" s="513" t="str">
        <f t="shared" ref="ET76:ET139" ca="1" si="59">IF(ES76="","",IF(AND(ES76&gt;-0.03,ES76&lt;0.03),"",IF($EU$8=1,"",$EU$8-EJ76)))</f>
        <v/>
      </c>
      <c r="EU76" s="112" t="str">
        <f t="shared" ref="EU76:EU139" ca="1" si="60">IF(OR(ET76="",ET76&lt;11),"",REPT("|",ET76/10))</f>
        <v/>
      </c>
      <c r="EV76" s="83" t="s">
        <v>160</v>
      </c>
      <c r="EW76" s="682" t="str">
        <f t="shared" ref="EW76:EW139" ca="1" si="61">IF(EX76="","",EO76)</f>
        <v/>
      </c>
      <c r="EX76" s="662" t="str">
        <f t="shared" ref="EX76:EX139" ca="1" si="62">IF(EO76&lt;&gt;EO77,FA76,"")</f>
        <v/>
      </c>
      <c r="EY76"/>
      <c r="EZ76" s="56" t="e">
        <f t="shared" ca="1" si="35"/>
        <v>#VALUE!</v>
      </c>
      <c r="FA76" s="56" t="e">
        <f t="shared" ca="1" si="36"/>
        <v>#VALUE!</v>
      </c>
      <c r="FE76"/>
      <c r="FI76"/>
      <c r="FJ76"/>
    </row>
    <row r="77" spans="1:166" ht="12" customHeight="1" x14ac:dyDescent="0.2">
      <c r="A77"/>
      <c r="B77"/>
      <c r="C77"/>
      <c r="E77"/>
      <c r="F77" s="125"/>
      <c r="G77" s="89" t="e">
        <f ca="1">Invoer!DU82</f>
        <v>#N/A</v>
      </c>
      <c r="H77" s="599" t="str">
        <f t="shared" ca="1" si="43"/>
        <v/>
      </c>
      <c r="I77" s="673" t="str">
        <f ca="1">IF($H77="","",VLOOKUP(H77,Invoer!$F$15:$AU$1500,2,FALSE))</f>
        <v/>
      </c>
      <c r="J77" s="599" t="str">
        <f t="shared" ref="J77:J140" ca="1" si="63">IF($H77="","",MONTH(I77))</f>
        <v/>
      </c>
      <c r="K77" s="599" t="str">
        <f ca="1">IF($H77="","",VLOOKUP(H77,Invoer!$F$15:$AU$1500,3,FALSE))</f>
        <v/>
      </c>
      <c r="L77" s="599" t="str">
        <f ca="1">IF($H77="","",IF(K77&lt;&gt;"Liq","",VLOOKUP(H77,Invoer!$F$15:$AU$1500,4,FALSE)))</f>
        <v/>
      </c>
      <c r="M77" s="599" t="str">
        <f ca="1">IF($H77="","",VLOOKUP(H77,Invoer!$F$15:$AU$1500,5,FALSE))</f>
        <v/>
      </c>
      <c r="N77" s="599" t="str">
        <f ca="1">IF($H77="","",VLOOKUP(H77,Invoer!$F$15:$AU$1500,6,FALSE))</f>
        <v/>
      </c>
      <c r="O77" s="599" t="str">
        <f ca="1">IF($H77="","",VLOOKUP(H77,Invoer!$F$15:$AU$1500,9,FALSE))</f>
        <v/>
      </c>
      <c r="P77" s="599" t="str">
        <f ca="1">IF($H77="","",VLOOKUP(H77,Invoer!$F$15:$AU$1500,10,FALSE))</f>
        <v/>
      </c>
      <c r="Q77" s="599" t="str">
        <f ca="1">IF($H77="","",VLOOKUP(H77,Invoer!$F$15:$BB$1500,14,FALSE))</f>
        <v/>
      </c>
      <c r="R77" s="662" t="str">
        <f ca="1">IF($H77="","",IF(J77&gt;$K$8,"",VLOOKUP(H77,Invoer!$F$15:$AU$1500,15,FALSE)))</f>
        <v/>
      </c>
      <c r="S77" s="599" t="str">
        <f ca="1">IF($H77="","",VLOOKUP(H77,Invoer!$F$15:$AU$1500,19,FALSE))</f>
        <v/>
      </c>
      <c r="T77" s="662" t="str">
        <f ca="1">IF($H77="","",IF(J77&gt;$K$8,"",VLOOKUP(H77,Invoer!$F$15:$AU$1500,20,FALSE)))</f>
        <v/>
      </c>
      <c r="U77" s="662" t="str">
        <f ca="1">IF($H77="","",IF(J77&gt;$K$8,"",VLOOKUP(H77,Invoer!$F$15:$AU$1500,23,FALSE)))</f>
        <v/>
      </c>
      <c r="V77" s="662" t="str">
        <f ca="1">IF($H77="","",IF(J77&gt;$K$8,"",VLOOKUP(H77,Invoer!$F$15:$AU$1500,17,FALSE)))</f>
        <v/>
      </c>
      <c r="AC77" s="435" t="str">
        <f>IF($AC$7&lt;3,Invoer!DR82,IF($AC$7=3,Invoer!BT82,"x"))</f>
        <v>x</v>
      </c>
      <c r="AD77" s="599" t="str">
        <f t="shared" ref="AD77:AD140" si="64">IF(ISERROR(AC77),"",IF(AC77="x","",AC77))</f>
        <v/>
      </c>
      <c r="AE77" s="673" t="str">
        <f>IF($AD77="","",VLOOKUP(AD77,Invoer!$F$15:$AU$1999,2,FALSE))</f>
        <v/>
      </c>
      <c r="AF77" s="599" t="str">
        <f t="shared" ref="AF77:AF140" si="65">IF($AD77="","",MONTH(AE77))</f>
        <v/>
      </c>
      <c r="AG77" s="599" t="str">
        <f>IF($AD77="","",VLOOKUP(AD77,Invoer!$F$15:$AU$1999,3,FALSE))</f>
        <v/>
      </c>
      <c r="AH77" s="599" t="str">
        <f>IF($AD77="","",IF(AG77&lt;&gt;"Liq","",VLOOKUP(AD77,Invoer!$F$15:$AU$1999,4,FALSE)))</f>
        <v/>
      </c>
      <c r="AI77" s="677" t="str">
        <f>IF($AD77="","",VLOOKUP(AD77,Invoer!$F$15:$AU$1999,5,FALSE))</f>
        <v/>
      </c>
      <c r="AJ77" s="599" t="str">
        <f>IF($AD77="","",VLOOKUP(AD77,Invoer!$F$15:$AU$1999,6,FALSE))</f>
        <v/>
      </c>
      <c r="AK77" s="599" t="str">
        <f>IF($AD77="","",VLOOKUP(AD77,Invoer!$F$15:$AU$1999,9,FALSE))</f>
        <v/>
      </c>
      <c r="AL77" s="599" t="str">
        <f>IF($AD77="","",VLOOKUP(AD77,Invoer!$F$15:$AU$1999,10,FALSE))</f>
        <v/>
      </c>
      <c r="AM77" s="599" t="str">
        <f>IF($AD77="","",VLOOKUP(AD77,Invoer!$F$15:$BB$1999,14,FALSE))</f>
        <v/>
      </c>
      <c r="AN77" s="599" t="str">
        <f>IF($AD77="","",VLOOKUP(AD77,Invoer!$F$15:$AU$1999,11,FALSE))</f>
        <v/>
      </c>
      <c r="AO77" s="662" t="str">
        <f>IF($AD77="","",VLOOKUP(AD77,Invoer!$F$15:$AU$1999,15,FALSE))</f>
        <v/>
      </c>
      <c r="AP77" s="599" t="str">
        <f>IF($AD77="","",VLOOKUP(AD77,Invoer!$F$15:$AU$1999,19,FALSE))</f>
        <v/>
      </c>
      <c r="AQ77" s="662" t="str">
        <f>IF($AD77="","",VLOOKUP(AD77,Invoer!$F$15:$AU$1999,24,FALSE))</f>
        <v/>
      </c>
      <c r="AR77" s="662" t="str">
        <f>IF($AD77="","",VLOOKUP(AD77,Invoer!$F$15:$AU$1999,17,FALSE))</f>
        <v/>
      </c>
      <c r="AS77" s="678" t="str">
        <f t="shared" si="38"/>
        <v/>
      </c>
      <c r="AT77" s="676" t="str">
        <f t="shared" si="44"/>
        <v/>
      </c>
      <c r="AU77" s="77" t="e">
        <f t="shared" si="45"/>
        <v>#VALUE!</v>
      </c>
      <c r="AW77" s="57"/>
      <c r="AX77" s="57"/>
      <c r="BA77" s="83" t="e">
        <f ca="1">Invoer!DW82</f>
        <v>#N/A</v>
      </c>
      <c r="BB77" s="599" t="str">
        <f t="shared" ref="BB77:BB140" ca="1" si="66">IF(ISERROR($BA77),"",BA77)</f>
        <v/>
      </c>
      <c r="BC77" s="673" t="str">
        <f ca="1">IF($BB77="","",VLOOKUP(BB77,Invoer!$F$15:$AU$1999,2,FALSE))</f>
        <v/>
      </c>
      <c r="BD77" s="599" t="str">
        <f t="shared" ref="BD77:BD140" ca="1" si="67">IF(BB77="","",MONTH(BC77))</f>
        <v/>
      </c>
      <c r="BE77" s="599" t="str">
        <f ca="1">IF($BB77="","",VLOOKUP(BB77,Invoer!$F$15:$AU$1999,5,FALSE))</f>
        <v/>
      </c>
      <c r="BF77" s="599" t="str">
        <f ca="1">IF($BB77="","",VLOOKUP(BB77,Invoer!$F$15:$AU$1999,6,FALSE))</f>
        <v/>
      </c>
      <c r="BG77" s="599" t="str">
        <f ca="1">IF($BB77="","",VLOOKUP(BB77,Invoer!$F$15:$AU$1999,9,FALSE))</f>
        <v/>
      </c>
      <c r="BH77" s="599" t="str">
        <f ca="1">IF($BB77="","",VLOOKUP(BB77,Invoer!$F$15:$AU$1999,10,FALSE))</f>
        <v/>
      </c>
      <c r="BI77" s="599" t="str">
        <f ca="1">IF($BB77="","",VLOOKUP(BB77,Invoer!$F$15:$BB$1999,14,FALSE))</f>
        <v/>
      </c>
      <c r="BJ77" s="599" t="str">
        <f ca="1">IF($BB77="","",VLOOKUP(BB77,Invoer!$F$15:$AU$1999,11,FALSE))</f>
        <v/>
      </c>
      <c r="BK77" s="662" t="str">
        <f t="shared" ref="BK77:BK140" ca="1" si="68">IF($BB77="","",-BO77)</f>
        <v/>
      </c>
      <c r="BL77" s="662" t="str">
        <f t="shared" ref="BL77:BL140" ca="1" si="69">IF(ISERROR(BS77),"",BS77)</f>
        <v/>
      </c>
      <c r="BM77" s="679" t="str">
        <f t="shared" ref="BM77:BM140" ca="1" si="70">IF($BB77="","",IF(BE78=BE77,"","Σ"))</f>
        <v/>
      </c>
      <c r="BN77" s="662" t="str">
        <f t="shared" ca="1" si="46"/>
        <v/>
      </c>
      <c r="BO77" s="662" t="str">
        <f ca="1">IF($BB77="","",VLOOKUP(BB77,Invoer!$F$15:$AU$1999,15,FALSE))</f>
        <v/>
      </c>
      <c r="BP77" s="662" t="str">
        <f ca="1">IF($BB77="","",VLOOKUP(BB77,Invoer!$F$15:$AU$1999,24,FALSE))</f>
        <v/>
      </c>
      <c r="BQ77" s="662" t="str">
        <f ca="1">IF($BB77="","",VLOOKUP(BB77,Invoer!$F$15:$AU$1999,17,FALSE))</f>
        <v/>
      </c>
      <c r="BS77" s="73" t="e">
        <f t="shared" ca="1" si="39"/>
        <v>#VALUE!</v>
      </c>
      <c r="BT77" s="57" t="str">
        <f t="shared" ca="1" si="40"/>
        <v/>
      </c>
      <c r="BW77" s="61" t="e">
        <f ca="1">Invoer!DZ82</f>
        <v>#N/A</v>
      </c>
      <c r="BX77" s="599" t="str">
        <f t="shared" ca="1" si="47"/>
        <v/>
      </c>
      <c r="BY77" s="673" t="str">
        <f ca="1">IF($BX77="","",VLOOKUP(BX77,Invoer!$F$15:$AU$1999,2,FALSE))</f>
        <v/>
      </c>
      <c r="BZ77" s="599" t="str">
        <f t="shared" ca="1" si="48"/>
        <v/>
      </c>
      <c r="CA77" s="599" t="str">
        <f ca="1">IF($BX77="","",VLOOKUP(BX77,Invoer!$F$15:$AU$1999,5,FALSE))</f>
        <v/>
      </c>
      <c r="CB77" s="599" t="str">
        <f ca="1">IF($BX77="","",VLOOKUP(BX77,Invoer!$F$15:$AU$1999,6,FALSE))</f>
        <v/>
      </c>
      <c r="CC77" s="599" t="str">
        <f ca="1">IF($BX77="","",VLOOKUP(BX77,Invoer!$F$15:$AU$1999,9,FALSE))</f>
        <v/>
      </c>
      <c r="CD77" s="599" t="str">
        <f ca="1">IF($BX77="","",VLOOKUP(BX77,Invoer!$F$15:$AU$1999,10,FALSE))</f>
        <v/>
      </c>
      <c r="CE77" s="599" t="str">
        <f ca="1">IF($BX77="","",VLOOKUP(BX77,Invoer!$F$15:$AU$1999,11,FALSE))</f>
        <v/>
      </c>
      <c r="CF77" s="662" t="str">
        <f ca="1">IF($BX77="","",IF(ISERROR(BY77),0,VLOOKUP(BX77,Invoer!$F$15:$AU$1999,15,FALSE)))</f>
        <v/>
      </c>
      <c r="CG77" s="599" t="str">
        <f ca="1">IF($BX77="","",VLOOKUP(BX77,Invoer!$F$15:$AU$1999,19,FALSE))</f>
        <v/>
      </c>
      <c r="CH77" s="662" t="str">
        <f ca="1">IF($BX77="","",IF(ISERROR(BY77),0,VLOOKUP(BX77,Invoer!$F$15:$AU$1999,24,FALSE)))</f>
        <v/>
      </c>
      <c r="CI77" s="662" t="str">
        <f ca="1">IF($BX77="","",IF(ISERROR(BY77),0,VLOOKUP(BX77,Invoer!$F$15:$AU$1999,17,FALSE)))</f>
        <v/>
      </c>
      <c r="CJ77" s="680" t="str">
        <f t="shared" ref="CJ77:CJ140" ca="1" si="71">IF(CA78=CA77,"","Σ")</f>
        <v/>
      </c>
      <c r="CK77" s="662" t="str">
        <f t="shared" ref="CK77:CK140" ca="1" si="72">IF(CA78=CA77,"",CM76+CI77)</f>
        <v/>
      </c>
      <c r="CM77" s="56" t="str">
        <f t="shared" ca="1" si="41"/>
        <v/>
      </c>
      <c r="CQ77" s="411" t="e">
        <f ca="1">Invoer!EG82</f>
        <v>#N/A</v>
      </c>
      <c r="CR77" s="599" t="str">
        <f t="shared" ca="1" si="49"/>
        <v/>
      </c>
      <c r="CS77" s="673" t="str">
        <f ca="1">IF($CR77="","",VLOOKUP(CR77,Invoer!$F$15:$AU$1500,2,FALSE))</f>
        <v/>
      </c>
      <c r="CT77" s="599" t="str">
        <f t="shared" ca="1" si="50"/>
        <v/>
      </c>
      <c r="CU77" s="599" t="str">
        <f ca="1">IF($CR77="","",VLOOKUP(CR77,Invoer!$F$15:$AU$1500,3,FALSE))</f>
        <v/>
      </c>
      <c r="CV77" s="599" t="str">
        <f ca="1">IF($CR77="","",IF(CU77&lt;&gt;"Liq","",VLOOKUP(CR77,Invoer!$F$15:$AU$1500,4,FALSE)))</f>
        <v/>
      </c>
      <c r="CW77" s="599" t="str">
        <f ca="1">IF($CR77="","",VLOOKUP(CR77,Invoer!$F$15:$AU$1500,5,FALSE))</f>
        <v/>
      </c>
      <c r="CX77" s="599" t="str">
        <f ca="1">IF($CR77="","",VLOOKUP(CR77,Invoer!$F$15:$AU$1500,6,FALSE))</f>
        <v/>
      </c>
      <c r="CY77" s="599" t="str">
        <f ca="1">IF($CR77="","",VLOOKUP(CR77,Invoer!$F$15:$AU$1500,9,FALSE))</f>
        <v/>
      </c>
      <c r="CZ77" s="599" t="str">
        <f ca="1">IF($CR77="","",VLOOKUP(CR77,Invoer!$F$15:$AU$1500,10,FALSE))</f>
        <v/>
      </c>
      <c r="DA77" s="599" t="str">
        <f ca="1">IF($CR77="","",VLOOKUP(CR77,Invoer!$F$15:$AU$1500,11,FALSE))</f>
        <v/>
      </c>
      <c r="DB77" s="599" t="str">
        <f ca="1">IF($CR77="","",VLOOKUP(CR77,Invoer!$F$15:$BB$1500,14,FALSE))</f>
        <v/>
      </c>
      <c r="DC77" s="662" t="str">
        <f ca="1">IF($CR77="","",VLOOKUP(CR77,Invoer!$F$15:$AU$1500,15,FALSE))</f>
        <v/>
      </c>
      <c r="DD77" s="599" t="str">
        <f ca="1">IF($CR77="","",VLOOKUP(CR77,Invoer!$F$15:$AU$1500,19,FALSE))</f>
        <v/>
      </c>
      <c r="DE77" s="662" t="str">
        <f ca="1">IF($CR77="","",VLOOKUP(CR77,Invoer!$F$15:$AU$1500,20,FALSE))</f>
        <v/>
      </c>
      <c r="DF77" s="662" t="str">
        <f ca="1">IF($CR77="","",VLOOKUP(CR77,Invoer!$F$15:$AU$1500,23,FALSE))</f>
        <v/>
      </c>
      <c r="DG77" s="662" t="str">
        <f ca="1">IF($CR77="","",VLOOKUP(CR77,Invoer!$F$15:$AU$1500,17,FALSE))</f>
        <v/>
      </c>
      <c r="DH77" s="681" t="str">
        <f t="shared" ca="1" si="51"/>
        <v/>
      </c>
      <c r="DI77" s="662" t="str">
        <f t="shared" ca="1" si="52"/>
        <v/>
      </c>
      <c r="DJ77" s="190"/>
      <c r="DK77" s="411" t="str">
        <f t="shared" ca="1" si="53"/>
        <v/>
      </c>
      <c r="DO77" s="61" t="e">
        <f ca="1">IF($DN$4&lt;3,Invoer!EB82,Invoer!EA82)</f>
        <v>#N/A</v>
      </c>
      <c r="DP77" s="599" t="str">
        <f t="shared" ca="1" si="54"/>
        <v/>
      </c>
      <c r="DQ77" s="673" t="str">
        <f ca="1">IF($DP77="","",VLOOKUP(DP77,Invoer!$F$15:$AU$1999,2,FALSE))</f>
        <v/>
      </c>
      <c r="DR77" s="599" t="str">
        <f t="shared" ca="1" si="55"/>
        <v/>
      </c>
      <c r="DS77" s="599" t="str">
        <f ca="1">IF($DP77="","",VLOOKUP(DP77,Invoer!$F$15:$AU$1999,3,FALSE))</f>
        <v/>
      </c>
      <c r="DT77" s="599" t="str">
        <f ca="1">IF($DP77="","",IF(DS77&lt;&gt;"Liq","",VLOOKUP(DP77,Invoer!$F$15:$AU$1999,4,FALSE)))</f>
        <v/>
      </c>
      <c r="DU77" s="599" t="str">
        <f ca="1">IF($DP77="","",VLOOKUP(DP77,Invoer!$F$15:$AU$1999,5,FALSE))</f>
        <v/>
      </c>
      <c r="DV77" s="599" t="str">
        <f ca="1">IF($DP77="","",VLOOKUP(DP77,Invoer!$F$15:$AU$1999,6,FALSE))</f>
        <v/>
      </c>
      <c r="DW77" s="599" t="str">
        <f ca="1">IF($DP77="","",VLOOKUP(DP77,Invoer!$F$15:$AU$1999,9,FALSE))</f>
        <v/>
      </c>
      <c r="DX77" s="599" t="str">
        <f ca="1">IF($DP77="","",VLOOKUP(DP77,Invoer!$F$15:$AU$1999,10,FALSE))</f>
        <v/>
      </c>
      <c r="DY77" s="595" t="str">
        <f ca="1">IF($DP77="","",VLOOKUP(DP77,Invoer!$F$15:$AU$1999,11,FALSE))</f>
        <v/>
      </c>
      <c r="DZ77" s="662" t="str">
        <f ca="1">IF($DP77="","",IF($DN$4&gt;2,"",VLOOKUP(DP77,Invoer!CQ:CS,3,FALSE)))</f>
        <v/>
      </c>
      <c r="EA77" s="541" t="str">
        <f ca="1">IF($DP77="","",IF(ISERROR(DQ77),0,IF($DN$4&lt;3,"",VLOOKUP(DP77,Invoer!$F$15:$AU$1999,15,FALSE))))</f>
        <v/>
      </c>
      <c r="EB77" s="595" t="str">
        <f ca="1">IF($DP77="","",IF($DN$4&lt;3,"",VLOOKUP(DP77,Invoer!$F$15:$AU$1999,19,FALSE)))</f>
        <v/>
      </c>
      <c r="EC77" s="541" t="str">
        <f ca="1">IF($DP77="","",IF(ISERROR(DQ77),0,IF($DN$4&lt;3,"",VLOOKUP(DP77,Invoer!$F$15:$AU$1999,24,FALSE))))</f>
        <v/>
      </c>
      <c r="ED77" s="541" t="str">
        <f ca="1">IF($DP77="","",IF(ISERROR(DQ77),0,IF($DN$4&lt;3,"",VLOOKUP(DP77,Invoer!$F$15:$AU$1999,17,FALSE))))</f>
        <v/>
      </c>
      <c r="EH77" s="89" t="e">
        <f ca="1">Invoer!CP82</f>
        <v>#N/A</v>
      </c>
      <c r="EI77" s="599" t="str">
        <f t="shared" ca="1" si="56"/>
        <v/>
      </c>
      <c r="EJ77" s="673" t="str">
        <f ca="1">IF(EI77="","",VLOOKUP(EI77,Invoer!$F$15:$AU$1999,2,FALSE))</f>
        <v/>
      </c>
      <c r="EK77" s="599" t="str">
        <f t="shared" ca="1" si="57"/>
        <v/>
      </c>
      <c r="EL77" s="599" t="str">
        <f ca="1">IF($EI77="","",VLOOKUP(EI77,Invoer!$F$15:$AU$1999,3,FALSE))</f>
        <v/>
      </c>
      <c r="EM77" s="599" t="str">
        <f ca="1">IF($EI77="","",IF(EL77&lt;&gt;"Liq","",VLOOKUP(EI77,Invoer!$F$15:$AU$1999,4,FALSE)))</f>
        <v/>
      </c>
      <c r="EN77" s="599" t="str">
        <f ca="1">IF($EI77="","",VLOOKUP(EI77,Invoer!$F$15:$AU$1999,6,FALSE))</f>
        <v/>
      </c>
      <c r="EO77" s="599" t="str">
        <f ca="1">IF(EI77="","",VLOOKUP(EI77,Invoer!$F$15:$AU$1999,9,FALSE))</f>
        <v/>
      </c>
      <c r="EP77" s="599" t="str">
        <f ca="1">IF(EI77="","",VLOOKUP(EI77,Invoer!$F$15:$AU$1999,10,FALSE))</f>
        <v/>
      </c>
      <c r="EQ77" s="599" t="str">
        <f ca="1">IF(EI77="","",VLOOKUP(EI77,Invoer!$F$15:$AU$1999,11,FALSE))</f>
        <v/>
      </c>
      <c r="ER77" s="662" t="str">
        <f ca="1">IF(EI77="","",VLOOKUP(EI77,Invoer!CQ:CS,3,FALSE))</f>
        <v/>
      </c>
      <c r="ES77" s="662" t="str">
        <f t="shared" ca="1" si="58"/>
        <v/>
      </c>
      <c r="ET77" s="513" t="str">
        <f t="shared" ca="1" si="59"/>
        <v/>
      </c>
      <c r="EU77" s="112" t="str">
        <f t="shared" ca="1" si="60"/>
        <v/>
      </c>
      <c r="EV77" s="83" t="s">
        <v>160</v>
      </c>
      <c r="EW77" s="682" t="str">
        <f t="shared" ca="1" si="61"/>
        <v/>
      </c>
      <c r="EX77" s="662" t="str">
        <f t="shared" ca="1" si="62"/>
        <v/>
      </c>
      <c r="EY77"/>
      <c r="EZ77" s="56" t="e">
        <f t="shared" ref="EZ77:EZ140" ca="1" si="73">IF(EP77=EP76,ER77+EZ76,ER77)</f>
        <v>#VALUE!</v>
      </c>
      <c r="FA77" s="56" t="e">
        <f t="shared" ref="FA77:FA140" ca="1" si="74">IF(EO77=EO76,ER77+FA76,ER77)</f>
        <v>#VALUE!</v>
      </c>
      <c r="FE77"/>
      <c r="FI77"/>
      <c r="FJ77"/>
    </row>
    <row r="78" spans="1:166" ht="12" customHeight="1" x14ac:dyDescent="0.2">
      <c r="A78"/>
      <c r="B78"/>
      <c r="C78"/>
      <c r="E78"/>
      <c r="F78" s="125"/>
      <c r="G78" s="89" t="e">
        <f ca="1">Invoer!DU83</f>
        <v>#N/A</v>
      </c>
      <c r="H78" s="599" t="str">
        <f t="shared" ca="1" si="43"/>
        <v/>
      </c>
      <c r="I78" s="673" t="str">
        <f ca="1">IF($H78="","",VLOOKUP(H78,Invoer!$F$15:$AU$1500,2,FALSE))</f>
        <v/>
      </c>
      <c r="J78" s="599" t="str">
        <f t="shared" ca="1" si="63"/>
        <v/>
      </c>
      <c r="K78" s="599" t="str">
        <f ca="1">IF($H78="","",VLOOKUP(H78,Invoer!$F$15:$AU$1500,3,FALSE))</f>
        <v/>
      </c>
      <c r="L78" s="599" t="str">
        <f ca="1">IF($H78="","",IF(K78&lt;&gt;"Liq","",VLOOKUP(H78,Invoer!$F$15:$AU$1500,4,FALSE)))</f>
        <v/>
      </c>
      <c r="M78" s="599" t="str">
        <f ca="1">IF($H78="","",VLOOKUP(H78,Invoer!$F$15:$AU$1500,5,FALSE))</f>
        <v/>
      </c>
      <c r="N78" s="599" t="str">
        <f ca="1">IF($H78="","",VLOOKUP(H78,Invoer!$F$15:$AU$1500,6,FALSE))</f>
        <v/>
      </c>
      <c r="O78" s="599" t="str">
        <f ca="1">IF($H78="","",VLOOKUP(H78,Invoer!$F$15:$AU$1500,9,FALSE))</f>
        <v/>
      </c>
      <c r="P78" s="599" t="str">
        <f ca="1">IF($H78="","",VLOOKUP(H78,Invoer!$F$15:$AU$1500,10,FALSE))</f>
        <v/>
      </c>
      <c r="Q78" s="599" t="str">
        <f ca="1">IF($H78="","",VLOOKUP(H78,Invoer!$F$15:$BB$1500,14,FALSE))</f>
        <v/>
      </c>
      <c r="R78" s="662" t="str">
        <f ca="1">IF($H78="","",IF(J78&gt;$K$8,"",VLOOKUP(H78,Invoer!$F$15:$AU$1500,15,FALSE)))</f>
        <v/>
      </c>
      <c r="S78" s="599" t="str">
        <f ca="1">IF($H78="","",VLOOKUP(H78,Invoer!$F$15:$AU$1500,19,FALSE))</f>
        <v/>
      </c>
      <c r="T78" s="662" t="str">
        <f ca="1">IF($H78="","",IF(J78&gt;$K$8,"",VLOOKUP(H78,Invoer!$F$15:$AU$1500,20,FALSE)))</f>
        <v/>
      </c>
      <c r="U78" s="662" t="str">
        <f ca="1">IF($H78="","",IF(J78&gt;$K$8,"",VLOOKUP(H78,Invoer!$F$15:$AU$1500,23,FALSE)))</f>
        <v/>
      </c>
      <c r="V78" s="662" t="str">
        <f ca="1">IF($H78="","",IF(J78&gt;$K$8,"",VLOOKUP(H78,Invoer!$F$15:$AU$1500,17,FALSE)))</f>
        <v/>
      </c>
      <c r="AC78" s="435" t="str">
        <f>IF($AC$7&lt;3,Invoer!DR83,IF($AC$7=3,Invoer!BT83,"x"))</f>
        <v>x</v>
      </c>
      <c r="AD78" s="599" t="str">
        <f t="shared" si="64"/>
        <v/>
      </c>
      <c r="AE78" s="673" t="str">
        <f>IF($AD78="","",VLOOKUP(AD78,Invoer!$F$15:$AU$1999,2,FALSE))</f>
        <v/>
      </c>
      <c r="AF78" s="599" t="str">
        <f t="shared" si="65"/>
        <v/>
      </c>
      <c r="AG78" s="599" t="str">
        <f>IF($AD78="","",VLOOKUP(AD78,Invoer!$F$15:$AU$1999,3,FALSE))</f>
        <v/>
      </c>
      <c r="AH78" s="599" t="str">
        <f>IF($AD78="","",IF(AG78&lt;&gt;"Liq","",VLOOKUP(AD78,Invoer!$F$15:$AU$1999,4,FALSE)))</f>
        <v/>
      </c>
      <c r="AI78" s="677" t="str">
        <f>IF($AD78="","",VLOOKUP(AD78,Invoer!$F$15:$AU$1999,5,FALSE))</f>
        <v/>
      </c>
      <c r="AJ78" s="599" t="str">
        <f>IF($AD78="","",VLOOKUP(AD78,Invoer!$F$15:$AU$1999,6,FALSE))</f>
        <v/>
      </c>
      <c r="AK78" s="599" t="str">
        <f>IF($AD78="","",VLOOKUP(AD78,Invoer!$F$15:$AU$1999,9,FALSE))</f>
        <v/>
      </c>
      <c r="AL78" s="599" t="str">
        <f>IF($AD78="","",VLOOKUP(AD78,Invoer!$F$15:$AU$1999,10,FALSE))</f>
        <v/>
      </c>
      <c r="AM78" s="599" t="str">
        <f>IF($AD78="","",VLOOKUP(AD78,Invoer!$F$15:$BB$1999,14,FALSE))</f>
        <v/>
      </c>
      <c r="AN78" s="599" t="str">
        <f>IF($AD78="","",VLOOKUP(AD78,Invoer!$F$15:$AU$1999,11,FALSE))</f>
        <v/>
      </c>
      <c r="AO78" s="662" t="str">
        <f>IF($AD78="","",VLOOKUP(AD78,Invoer!$F$15:$AU$1999,15,FALSE))</f>
        <v/>
      </c>
      <c r="AP78" s="599" t="str">
        <f>IF($AD78="","",VLOOKUP(AD78,Invoer!$F$15:$AU$1999,19,FALSE))</f>
        <v/>
      </c>
      <c r="AQ78" s="662" t="str">
        <f>IF($AD78="","",VLOOKUP(AD78,Invoer!$F$15:$AU$1999,24,FALSE))</f>
        <v/>
      </c>
      <c r="AR78" s="662" t="str">
        <f>IF($AD78="","",VLOOKUP(AD78,Invoer!$F$15:$AU$1999,17,FALSE))</f>
        <v/>
      </c>
      <c r="AS78" s="678" t="str">
        <f t="shared" ref="AS78:AS141" si="75">IF(AND(AR78&lt;&gt;"",AT78&lt;&gt;""),"Σ","")</f>
        <v/>
      </c>
      <c r="AT78" s="676" t="str">
        <f t="shared" si="44"/>
        <v/>
      </c>
      <c r="AU78" s="77" t="e">
        <f t="shared" si="45"/>
        <v>#VALUE!</v>
      </c>
      <c r="AW78" s="57"/>
      <c r="AX78" s="57"/>
      <c r="BA78" s="83" t="e">
        <f ca="1">Invoer!DW83</f>
        <v>#N/A</v>
      </c>
      <c r="BB78" s="599" t="str">
        <f t="shared" ca="1" si="66"/>
        <v/>
      </c>
      <c r="BC78" s="673" t="str">
        <f ca="1">IF($BB78="","",VLOOKUP(BB78,Invoer!$F$15:$AU$1999,2,FALSE))</f>
        <v/>
      </c>
      <c r="BD78" s="599" t="str">
        <f t="shared" ca="1" si="67"/>
        <v/>
      </c>
      <c r="BE78" s="599" t="str">
        <f ca="1">IF($BB78="","",VLOOKUP(BB78,Invoer!$F$15:$AU$1999,5,FALSE))</f>
        <v/>
      </c>
      <c r="BF78" s="599" t="str">
        <f ca="1">IF($BB78="","",VLOOKUP(BB78,Invoer!$F$15:$AU$1999,6,FALSE))</f>
        <v/>
      </c>
      <c r="BG78" s="599" t="str">
        <f ca="1">IF($BB78="","",VLOOKUP(BB78,Invoer!$F$15:$AU$1999,9,FALSE))</f>
        <v/>
      </c>
      <c r="BH78" s="599" t="str">
        <f ca="1">IF($BB78="","",VLOOKUP(BB78,Invoer!$F$15:$AU$1999,10,FALSE))</f>
        <v/>
      </c>
      <c r="BI78" s="599" t="str">
        <f ca="1">IF($BB78="","",VLOOKUP(BB78,Invoer!$F$15:$BB$1999,14,FALSE))</f>
        <v/>
      </c>
      <c r="BJ78" s="599" t="str">
        <f ca="1">IF($BB78="","",VLOOKUP(BB78,Invoer!$F$15:$AU$1999,11,FALSE))</f>
        <v/>
      </c>
      <c r="BK78" s="662" t="str">
        <f t="shared" ca="1" si="68"/>
        <v/>
      </c>
      <c r="BL78" s="662" t="str">
        <f t="shared" ca="1" si="69"/>
        <v/>
      </c>
      <c r="BM78" s="679" t="str">
        <f t="shared" ca="1" si="70"/>
        <v/>
      </c>
      <c r="BN78" s="662" t="str">
        <f t="shared" ca="1" si="46"/>
        <v/>
      </c>
      <c r="BO78" s="662" t="str">
        <f ca="1">IF($BB78="","",VLOOKUP(BB78,Invoer!$F$15:$AU$1999,15,FALSE))</f>
        <v/>
      </c>
      <c r="BP78" s="662" t="str">
        <f ca="1">IF($BB78="","",VLOOKUP(BB78,Invoer!$F$15:$AU$1999,24,FALSE))</f>
        <v/>
      </c>
      <c r="BQ78" s="662" t="str">
        <f ca="1">IF($BB78="","",VLOOKUP(BB78,Invoer!$F$15:$AU$1999,17,FALSE))</f>
        <v/>
      </c>
      <c r="BS78" s="73" t="e">
        <f t="shared" ref="BS78:BS141" ca="1" si="76">BK78+BS77</f>
        <v>#VALUE!</v>
      </c>
      <c r="BT78" s="57" t="str">
        <f t="shared" ref="BT78:BT141" ca="1" si="77">IF($BB78="","",IF(BE78=BE77,BT77+BK78,BK78))</f>
        <v/>
      </c>
      <c r="BW78" s="61" t="e">
        <f ca="1">Invoer!DZ83</f>
        <v>#N/A</v>
      </c>
      <c r="BX78" s="599" t="str">
        <f t="shared" ca="1" si="47"/>
        <v/>
      </c>
      <c r="BY78" s="673" t="str">
        <f ca="1">IF($BX78="","",VLOOKUP(BX78,Invoer!$F$15:$AU$1999,2,FALSE))</f>
        <v/>
      </c>
      <c r="BZ78" s="599" t="str">
        <f t="shared" ca="1" si="48"/>
        <v/>
      </c>
      <c r="CA78" s="599" t="str">
        <f ca="1">IF($BX78="","",VLOOKUP(BX78,Invoer!$F$15:$AU$1999,5,FALSE))</f>
        <v/>
      </c>
      <c r="CB78" s="599" t="str">
        <f ca="1">IF($BX78="","",VLOOKUP(BX78,Invoer!$F$15:$AU$1999,6,FALSE))</f>
        <v/>
      </c>
      <c r="CC78" s="599" t="str">
        <f ca="1">IF($BX78="","",VLOOKUP(BX78,Invoer!$F$15:$AU$1999,9,FALSE))</f>
        <v/>
      </c>
      <c r="CD78" s="599" t="str">
        <f ca="1">IF($BX78="","",VLOOKUP(BX78,Invoer!$F$15:$AU$1999,10,FALSE))</f>
        <v/>
      </c>
      <c r="CE78" s="599" t="str">
        <f ca="1">IF($BX78="","",VLOOKUP(BX78,Invoer!$F$15:$AU$1999,11,FALSE))</f>
        <v/>
      </c>
      <c r="CF78" s="662" t="str">
        <f ca="1">IF($BX78="","",IF(ISERROR(BY78),0,VLOOKUP(BX78,Invoer!$F$15:$AU$1999,15,FALSE)))</f>
        <v/>
      </c>
      <c r="CG78" s="599" t="str">
        <f ca="1">IF($BX78="","",VLOOKUP(BX78,Invoer!$F$15:$AU$1999,19,FALSE))</f>
        <v/>
      </c>
      <c r="CH78" s="662" t="str">
        <f ca="1">IF($BX78="","",IF(ISERROR(BY78),0,VLOOKUP(BX78,Invoer!$F$15:$AU$1999,24,FALSE)))</f>
        <v/>
      </c>
      <c r="CI78" s="662" t="str">
        <f ca="1">IF($BX78="","",IF(ISERROR(BY78),0,VLOOKUP(BX78,Invoer!$F$15:$AU$1999,17,FALSE)))</f>
        <v/>
      </c>
      <c r="CJ78" s="680" t="str">
        <f t="shared" ca="1" si="71"/>
        <v/>
      </c>
      <c r="CK78" s="662" t="str">
        <f t="shared" ca="1" si="72"/>
        <v/>
      </c>
      <c r="CM78" s="56" t="str">
        <f t="shared" ref="CM78:CM141" ca="1" si="78">IF($BX78="","",IF(CA78=CA77,CM77+CI78,CI78))</f>
        <v/>
      </c>
      <c r="CQ78" s="411" t="e">
        <f ca="1">Invoer!EG83</f>
        <v>#N/A</v>
      </c>
      <c r="CR78" s="599" t="str">
        <f t="shared" ca="1" si="49"/>
        <v/>
      </c>
      <c r="CS78" s="673" t="str">
        <f ca="1">IF($CR78="","",VLOOKUP(CR78,Invoer!$F$15:$AU$1500,2,FALSE))</f>
        <v/>
      </c>
      <c r="CT78" s="599" t="str">
        <f t="shared" ca="1" si="50"/>
        <v/>
      </c>
      <c r="CU78" s="599" t="str">
        <f ca="1">IF($CR78="","",VLOOKUP(CR78,Invoer!$F$15:$AU$1500,3,FALSE))</f>
        <v/>
      </c>
      <c r="CV78" s="599" t="str">
        <f ca="1">IF($CR78="","",IF(CU78&lt;&gt;"Liq","",VLOOKUP(CR78,Invoer!$F$15:$AU$1500,4,FALSE)))</f>
        <v/>
      </c>
      <c r="CW78" s="599" t="str">
        <f ca="1">IF($CR78="","",VLOOKUP(CR78,Invoer!$F$15:$AU$1500,5,FALSE))</f>
        <v/>
      </c>
      <c r="CX78" s="599" t="str">
        <f ca="1">IF($CR78="","",VLOOKUP(CR78,Invoer!$F$15:$AU$1500,6,FALSE))</f>
        <v/>
      </c>
      <c r="CY78" s="599" t="str">
        <f ca="1">IF($CR78="","",VLOOKUP(CR78,Invoer!$F$15:$AU$1500,9,FALSE))</f>
        <v/>
      </c>
      <c r="CZ78" s="599" t="str">
        <f ca="1">IF($CR78="","",VLOOKUP(CR78,Invoer!$F$15:$AU$1500,10,FALSE))</f>
        <v/>
      </c>
      <c r="DA78" s="599" t="str">
        <f ca="1">IF($CR78="","",VLOOKUP(CR78,Invoer!$F$15:$AU$1500,11,FALSE))</f>
        <v/>
      </c>
      <c r="DB78" s="599" t="str">
        <f ca="1">IF($CR78="","",VLOOKUP(CR78,Invoer!$F$15:$BB$1500,14,FALSE))</f>
        <v/>
      </c>
      <c r="DC78" s="662" t="str">
        <f ca="1">IF($CR78="","",VLOOKUP(CR78,Invoer!$F$15:$AU$1500,15,FALSE))</f>
        <v/>
      </c>
      <c r="DD78" s="599" t="str">
        <f ca="1">IF($CR78="","",VLOOKUP(CR78,Invoer!$F$15:$AU$1500,19,FALSE))</f>
        <v/>
      </c>
      <c r="DE78" s="662" t="str">
        <f ca="1">IF($CR78="","",VLOOKUP(CR78,Invoer!$F$15:$AU$1500,20,FALSE))</f>
        <v/>
      </c>
      <c r="DF78" s="662" t="str">
        <f ca="1">IF($CR78="","",VLOOKUP(CR78,Invoer!$F$15:$AU$1500,23,FALSE))</f>
        <v/>
      </c>
      <c r="DG78" s="662" t="str">
        <f ca="1">IF($CR78="","",VLOOKUP(CR78,Invoer!$F$15:$AU$1500,17,FALSE))</f>
        <v/>
      </c>
      <c r="DH78" s="681" t="str">
        <f t="shared" ca="1" si="51"/>
        <v/>
      </c>
      <c r="DI78" s="662" t="str">
        <f t="shared" ca="1" si="52"/>
        <v/>
      </c>
      <c r="DJ78" s="190"/>
      <c r="DK78" s="411" t="str">
        <f t="shared" ca="1" si="53"/>
        <v/>
      </c>
      <c r="DO78" s="61" t="e">
        <f ca="1">IF($DN$4&lt;3,Invoer!EB83,Invoer!EA83)</f>
        <v>#N/A</v>
      </c>
      <c r="DP78" s="599" t="str">
        <f t="shared" ca="1" si="54"/>
        <v/>
      </c>
      <c r="DQ78" s="673" t="str">
        <f ca="1">IF($DP78="","",VLOOKUP(DP78,Invoer!$F$15:$AU$1999,2,FALSE))</f>
        <v/>
      </c>
      <c r="DR78" s="599" t="str">
        <f t="shared" ca="1" si="55"/>
        <v/>
      </c>
      <c r="DS78" s="599" t="str">
        <f ca="1">IF($DP78="","",VLOOKUP(DP78,Invoer!$F$15:$AU$1999,3,FALSE))</f>
        <v/>
      </c>
      <c r="DT78" s="599" t="str">
        <f ca="1">IF($DP78="","",IF(DS78&lt;&gt;"Liq","",VLOOKUP(DP78,Invoer!$F$15:$AU$1999,4,FALSE)))</f>
        <v/>
      </c>
      <c r="DU78" s="599" t="str">
        <f ca="1">IF($DP78="","",VLOOKUP(DP78,Invoer!$F$15:$AU$1999,5,FALSE))</f>
        <v/>
      </c>
      <c r="DV78" s="599" t="str">
        <f ca="1">IF($DP78="","",VLOOKUP(DP78,Invoer!$F$15:$AU$1999,6,FALSE))</f>
        <v/>
      </c>
      <c r="DW78" s="599" t="str">
        <f ca="1">IF($DP78="","",VLOOKUP(DP78,Invoer!$F$15:$AU$1999,9,FALSE))</f>
        <v/>
      </c>
      <c r="DX78" s="599" t="str">
        <f ca="1">IF($DP78="","",VLOOKUP(DP78,Invoer!$F$15:$AU$1999,10,FALSE))</f>
        <v/>
      </c>
      <c r="DY78" s="595" t="str">
        <f ca="1">IF($DP78="","",VLOOKUP(DP78,Invoer!$F$15:$AU$1999,11,FALSE))</f>
        <v/>
      </c>
      <c r="DZ78" s="662" t="str">
        <f ca="1">IF($DP78="","",IF($DN$4&gt;2,"",VLOOKUP(DP78,Invoer!CQ:CS,3,FALSE)))</f>
        <v/>
      </c>
      <c r="EA78" s="541" t="str">
        <f ca="1">IF($DP78="","",IF(ISERROR(DQ78),0,IF($DN$4&lt;3,"",VLOOKUP(DP78,Invoer!$F$15:$AU$1999,15,FALSE))))</f>
        <v/>
      </c>
      <c r="EB78" s="595" t="str">
        <f ca="1">IF($DP78="","",IF($DN$4&lt;3,"",VLOOKUP(DP78,Invoer!$F$15:$AU$1999,19,FALSE)))</f>
        <v/>
      </c>
      <c r="EC78" s="541" t="str">
        <f ca="1">IF($DP78="","",IF(ISERROR(DQ78),0,IF($DN$4&lt;3,"",VLOOKUP(DP78,Invoer!$F$15:$AU$1999,24,FALSE))))</f>
        <v/>
      </c>
      <c r="ED78" s="541" t="str">
        <f ca="1">IF($DP78="","",IF(ISERROR(DQ78),0,IF($DN$4&lt;3,"",VLOOKUP(DP78,Invoer!$F$15:$AU$1999,17,FALSE))))</f>
        <v/>
      </c>
      <c r="EH78" s="89" t="e">
        <f ca="1">Invoer!CP83</f>
        <v>#N/A</v>
      </c>
      <c r="EI78" s="599" t="str">
        <f t="shared" ca="1" si="56"/>
        <v/>
      </c>
      <c r="EJ78" s="673" t="str">
        <f ca="1">IF(EI78="","",VLOOKUP(EI78,Invoer!$F$15:$AU$1999,2,FALSE))</f>
        <v/>
      </c>
      <c r="EK78" s="599" t="str">
        <f t="shared" ca="1" si="57"/>
        <v/>
      </c>
      <c r="EL78" s="599" t="str">
        <f ca="1">IF($EI78="","",VLOOKUP(EI78,Invoer!$F$15:$AU$1999,3,FALSE))</f>
        <v/>
      </c>
      <c r="EM78" s="599" t="str">
        <f ca="1">IF($EI78="","",IF(EL78&lt;&gt;"Liq","",VLOOKUP(EI78,Invoer!$F$15:$AU$1999,4,FALSE)))</f>
        <v/>
      </c>
      <c r="EN78" s="599" t="str">
        <f ca="1">IF($EI78="","",VLOOKUP(EI78,Invoer!$F$15:$AU$1999,6,FALSE))</f>
        <v/>
      </c>
      <c r="EO78" s="599" t="str">
        <f ca="1">IF(EI78="","",VLOOKUP(EI78,Invoer!$F$15:$AU$1999,9,FALSE))</f>
        <v/>
      </c>
      <c r="EP78" s="599" t="str">
        <f ca="1">IF(EI78="","",VLOOKUP(EI78,Invoer!$F$15:$AU$1999,10,FALSE))</f>
        <v/>
      </c>
      <c r="EQ78" s="599" t="str">
        <f ca="1">IF(EI78="","",VLOOKUP(EI78,Invoer!$F$15:$AU$1999,11,FALSE))</f>
        <v/>
      </c>
      <c r="ER78" s="662" t="str">
        <f ca="1">IF(EI78="","",VLOOKUP(EI78,Invoer!CQ:CS,3,FALSE))</f>
        <v/>
      </c>
      <c r="ES78" s="662" t="str">
        <f t="shared" ca="1" si="58"/>
        <v/>
      </c>
      <c r="ET78" s="513" t="str">
        <f t="shared" ca="1" si="59"/>
        <v/>
      </c>
      <c r="EU78" s="112" t="str">
        <f t="shared" ca="1" si="60"/>
        <v/>
      </c>
      <c r="EV78" s="83" t="s">
        <v>160</v>
      </c>
      <c r="EW78" s="682" t="str">
        <f t="shared" ca="1" si="61"/>
        <v/>
      </c>
      <c r="EX78" s="662" t="str">
        <f t="shared" ca="1" si="62"/>
        <v/>
      </c>
      <c r="EY78"/>
      <c r="EZ78" s="56" t="e">
        <f t="shared" ca="1" si="73"/>
        <v>#VALUE!</v>
      </c>
      <c r="FA78" s="56" t="e">
        <f t="shared" ca="1" si="74"/>
        <v>#VALUE!</v>
      </c>
      <c r="FE78"/>
      <c r="FI78"/>
      <c r="FJ78"/>
    </row>
    <row r="79" spans="1:166" ht="12" customHeight="1" x14ac:dyDescent="0.2">
      <c r="A79"/>
      <c r="B79"/>
      <c r="C79"/>
      <c r="E79"/>
      <c r="F79" s="125"/>
      <c r="G79" s="89" t="e">
        <f ca="1">Invoer!DU84</f>
        <v>#N/A</v>
      </c>
      <c r="H79" s="599" t="str">
        <f t="shared" ca="1" si="43"/>
        <v/>
      </c>
      <c r="I79" s="673" t="str">
        <f ca="1">IF($H79="","",VLOOKUP(H79,Invoer!$F$15:$AU$1500,2,FALSE))</f>
        <v/>
      </c>
      <c r="J79" s="599" t="str">
        <f t="shared" ca="1" si="63"/>
        <v/>
      </c>
      <c r="K79" s="599" t="str">
        <f ca="1">IF($H79="","",VLOOKUP(H79,Invoer!$F$15:$AU$1500,3,FALSE))</f>
        <v/>
      </c>
      <c r="L79" s="599" t="str">
        <f ca="1">IF($H79="","",IF(K79&lt;&gt;"Liq","",VLOOKUP(H79,Invoer!$F$15:$AU$1500,4,FALSE)))</f>
        <v/>
      </c>
      <c r="M79" s="599" t="str">
        <f ca="1">IF($H79="","",VLOOKUP(H79,Invoer!$F$15:$AU$1500,5,FALSE))</f>
        <v/>
      </c>
      <c r="N79" s="599" t="str">
        <f ca="1">IF($H79="","",VLOOKUP(H79,Invoer!$F$15:$AU$1500,6,FALSE))</f>
        <v/>
      </c>
      <c r="O79" s="599" t="str">
        <f ca="1">IF($H79="","",VLOOKUP(H79,Invoer!$F$15:$AU$1500,9,FALSE))</f>
        <v/>
      </c>
      <c r="P79" s="599" t="str">
        <f ca="1">IF($H79="","",VLOOKUP(H79,Invoer!$F$15:$AU$1500,10,FALSE))</f>
        <v/>
      </c>
      <c r="Q79" s="599" t="str">
        <f ca="1">IF($H79="","",VLOOKUP(H79,Invoer!$F$15:$BB$1500,14,FALSE))</f>
        <v/>
      </c>
      <c r="R79" s="662" t="str">
        <f ca="1">IF($H79="","",IF(J79&gt;$K$8,"",VLOOKUP(H79,Invoer!$F$15:$AU$1500,15,FALSE)))</f>
        <v/>
      </c>
      <c r="S79" s="599" t="str">
        <f ca="1">IF($H79="","",VLOOKUP(H79,Invoer!$F$15:$AU$1500,19,FALSE))</f>
        <v/>
      </c>
      <c r="T79" s="662" t="str">
        <f ca="1">IF($H79="","",IF(J79&gt;$K$8,"",VLOOKUP(H79,Invoer!$F$15:$AU$1500,20,FALSE)))</f>
        <v/>
      </c>
      <c r="U79" s="662" t="str">
        <f ca="1">IF($H79="","",IF(J79&gt;$K$8,"",VLOOKUP(H79,Invoer!$F$15:$AU$1500,23,FALSE)))</f>
        <v/>
      </c>
      <c r="V79" s="662" t="str">
        <f ca="1">IF($H79="","",IF(J79&gt;$K$8,"",VLOOKUP(H79,Invoer!$F$15:$AU$1500,17,FALSE)))</f>
        <v/>
      </c>
      <c r="AC79" s="435" t="str">
        <f>IF($AC$7&lt;3,Invoer!DR84,IF($AC$7=3,Invoer!BT84,"x"))</f>
        <v>x</v>
      </c>
      <c r="AD79" s="599" t="str">
        <f t="shared" si="64"/>
        <v/>
      </c>
      <c r="AE79" s="673" t="str">
        <f>IF($AD79="","",VLOOKUP(AD79,Invoer!$F$15:$AU$1999,2,FALSE))</f>
        <v/>
      </c>
      <c r="AF79" s="599" t="str">
        <f t="shared" si="65"/>
        <v/>
      </c>
      <c r="AG79" s="599" t="str">
        <f>IF($AD79="","",VLOOKUP(AD79,Invoer!$F$15:$AU$1999,3,FALSE))</f>
        <v/>
      </c>
      <c r="AH79" s="599" t="str">
        <f>IF($AD79="","",IF(AG79&lt;&gt;"Liq","",VLOOKUP(AD79,Invoer!$F$15:$AU$1999,4,FALSE)))</f>
        <v/>
      </c>
      <c r="AI79" s="677" t="str">
        <f>IF($AD79="","",VLOOKUP(AD79,Invoer!$F$15:$AU$1999,5,FALSE))</f>
        <v/>
      </c>
      <c r="AJ79" s="599" t="str">
        <f>IF($AD79="","",VLOOKUP(AD79,Invoer!$F$15:$AU$1999,6,FALSE))</f>
        <v/>
      </c>
      <c r="AK79" s="599" t="str">
        <f>IF($AD79="","",VLOOKUP(AD79,Invoer!$F$15:$AU$1999,9,FALSE))</f>
        <v/>
      </c>
      <c r="AL79" s="599" t="str">
        <f>IF($AD79="","",VLOOKUP(AD79,Invoer!$F$15:$AU$1999,10,FALSE))</f>
        <v/>
      </c>
      <c r="AM79" s="599" t="str">
        <f>IF($AD79="","",VLOOKUP(AD79,Invoer!$F$15:$BB$1999,14,FALSE))</f>
        <v/>
      </c>
      <c r="AN79" s="599" t="str">
        <f>IF($AD79="","",VLOOKUP(AD79,Invoer!$F$15:$AU$1999,11,FALSE))</f>
        <v/>
      </c>
      <c r="AO79" s="662" t="str">
        <f>IF($AD79="","",VLOOKUP(AD79,Invoer!$F$15:$AU$1999,15,FALSE))</f>
        <v/>
      </c>
      <c r="AP79" s="599" t="str">
        <f>IF($AD79="","",VLOOKUP(AD79,Invoer!$F$15:$AU$1999,19,FALSE))</f>
        <v/>
      </c>
      <c r="AQ79" s="662" t="str">
        <f>IF($AD79="","",VLOOKUP(AD79,Invoer!$F$15:$AU$1999,24,FALSE))</f>
        <v/>
      </c>
      <c r="AR79" s="662" t="str">
        <f>IF($AD79="","",VLOOKUP(AD79,Invoer!$F$15:$AU$1999,17,FALSE))</f>
        <v/>
      </c>
      <c r="AS79" s="678" t="str">
        <f t="shared" si="75"/>
        <v/>
      </c>
      <c r="AT79" s="676" t="str">
        <f t="shared" si="44"/>
        <v/>
      </c>
      <c r="AU79" s="77" t="e">
        <f t="shared" si="45"/>
        <v>#VALUE!</v>
      </c>
      <c r="AW79" s="57"/>
      <c r="AX79" s="57"/>
      <c r="BA79" s="83" t="e">
        <f ca="1">Invoer!DW84</f>
        <v>#N/A</v>
      </c>
      <c r="BB79" s="599" t="str">
        <f t="shared" ca="1" si="66"/>
        <v/>
      </c>
      <c r="BC79" s="673" t="str">
        <f ca="1">IF($BB79="","",VLOOKUP(BB79,Invoer!$F$15:$AU$1999,2,FALSE))</f>
        <v/>
      </c>
      <c r="BD79" s="599" t="str">
        <f t="shared" ca="1" si="67"/>
        <v/>
      </c>
      <c r="BE79" s="599" t="str">
        <f ca="1">IF($BB79="","",VLOOKUP(BB79,Invoer!$F$15:$AU$1999,5,FALSE))</f>
        <v/>
      </c>
      <c r="BF79" s="599" t="str">
        <f ca="1">IF($BB79="","",VLOOKUP(BB79,Invoer!$F$15:$AU$1999,6,FALSE))</f>
        <v/>
      </c>
      <c r="BG79" s="599" t="str">
        <f ca="1">IF($BB79="","",VLOOKUP(BB79,Invoer!$F$15:$AU$1999,9,FALSE))</f>
        <v/>
      </c>
      <c r="BH79" s="599" t="str">
        <f ca="1">IF($BB79="","",VLOOKUP(BB79,Invoer!$F$15:$AU$1999,10,FALSE))</f>
        <v/>
      </c>
      <c r="BI79" s="599" t="str">
        <f ca="1">IF($BB79="","",VLOOKUP(BB79,Invoer!$F$15:$BB$1999,14,FALSE))</f>
        <v/>
      </c>
      <c r="BJ79" s="599" t="str">
        <f ca="1">IF($BB79="","",VLOOKUP(BB79,Invoer!$F$15:$AU$1999,11,FALSE))</f>
        <v/>
      </c>
      <c r="BK79" s="662" t="str">
        <f t="shared" ca="1" si="68"/>
        <v/>
      </c>
      <c r="BL79" s="662" t="str">
        <f t="shared" ca="1" si="69"/>
        <v/>
      </c>
      <c r="BM79" s="679" t="str">
        <f t="shared" ca="1" si="70"/>
        <v/>
      </c>
      <c r="BN79" s="662" t="str">
        <f t="shared" ca="1" si="46"/>
        <v/>
      </c>
      <c r="BO79" s="662" t="str">
        <f ca="1">IF($BB79="","",VLOOKUP(BB79,Invoer!$F$15:$AU$1999,15,FALSE))</f>
        <v/>
      </c>
      <c r="BP79" s="662" t="str">
        <f ca="1">IF($BB79="","",VLOOKUP(BB79,Invoer!$F$15:$AU$1999,24,FALSE))</f>
        <v/>
      </c>
      <c r="BQ79" s="662" t="str">
        <f ca="1">IF($BB79="","",VLOOKUP(BB79,Invoer!$F$15:$AU$1999,17,FALSE))</f>
        <v/>
      </c>
      <c r="BS79" s="73" t="e">
        <f t="shared" ca="1" si="76"/>
        <v>#VALUE!</v>
      </c>
      <c r="BT79" s="57" t="str">
        <f t="shared" ca="1" si="77"/>
        <v/>
      </c>
      <c r="BW79" s="61" t="e">
        <f ca="1">Invoer!DZ84</f>
        <v>#N/A</v>
      </c>
      <c r="BX79" s="599" t="str">
        <f t="shared" ca="1" si="47"/>
        <v/>
      </c>
      <c r="BY79" s="673" t="str">
        <f ca="1">IF($BX79="","",VLOOKUP(BX79,Invoer!$F$15:$AU$1999,2,FALSE))</f>
        <v/>
      </c>
      <c r="BZ79" s="599" t="str">
        <f t="shared" ca="1" si="48"/>
        <v/>
      </c>
      <c r="CA79" s="599" t="str">
        <f ca="1">IF($BX79="","",VLOOKUP(BX79,Invoer!$F$15:$AU$1999,5,FALSE))</f>
        <v/>
      </c>
      <c r="CB79" s="599" t="str">
        <f ca="1">IF($BX79="","",VLOOKUP(BX79,Invoer!$F$15:$AU$1999,6,FALSE))</f>
        <v/>
      </c>
      <c r="CC79" s="599" t="str">
        <f ca="1">IF($BX79="","",VLOOKUP(BX79,Invoer!$F$15:$AU$1999,9,FALSE))</f>
        <v/>
      </c>
      <c r="CD79" s="599" t="str">
        <f ca="1">IF($BX79="","",VLOOKUP(BX79,Invoer!$F$15:$AU$1999,10,FALSE))</f>
        <v/>
      </c>
      <c r="CE79" s="599" t="str">
        <f ca="1">IF($BX79="","",VLOOKUP(BX79,Invoer!$F$15:$AU$1999,11,FALSE))</f>
        <v/>
      </c>
      <c r="CF79" s="662" t="str">
        <f ca="1">IF($BX79="","",IF(ISERROR(BY79),0,VLOOKUP(BX79,Invoer!$F$15:$AU$1999,15,FALSE)))</f>
        <v/>
      </c>
      <c r="CG79" s="599" t="str">
        <f ca="1">IF($BX79="","",VLOOKUP(BX79,Invoer!$F$15:$AU$1999,19,FALSE))</f>
        <v/>
      </c>
      <c r="CH79" s="662" t="str">
        <f ca="1">IF($BX79="","",IF(ISERROR(BY79),0,VLOOKUP(BX79,Invoer!$F$15:$AU$1999,24,FALSE)))</f>
        <v/>
      </c>
      <c r="CI79" s="662" t="str">
        <f ca="1">IF($BX79="","",IF(ISERROR(BY79),0,VLOOKUP(BX79,Invoer!$F$15:$AU$1999,17,FALSE)))</f>
        <v/>
      </c>
      <c r="CJ79" s="680" t="str">
        <f t="shared" ca="1" si="71"/>
        <v/>
      </c>
      <c r="CK79" s="662" t="str">
        <f t="shared" ca="1" si="72"/>
        <v/>
      </c>
      <c r="CM79" s="56" t="str">
        <f t="shared" ca="1" si="78"/>
        <v/>
      </c>
      <c r="CQ79" s="411" t="e">
        <f ca="1">Invoer!EG84</f>
        <v>#N/A</v>
      </c>
      <c r="CR79" s="599" t="str">
        <f t="shared" ca="1" si="49"/>
        <v/>
      </c>
      <c r="CS79" s="673" t="str">
        <f ca="1">IF($CR79="","",VLOOKUP(CR79,Invoer!$F$15:$AU$1500,2,FALSE))</f>
        <v/>
      </c>
      <c r="CT79" s="599" t="str">
        <f t="shared" ca="1" si="50"/>
        <v/>
      </c>
      <c r="CU79" s="599" t="str">
        <f ca="1">IF($CR79="","",VLOOKUP(CR79,Invoer!$F$15:$AU$1500,3,FALSE))</f>
        <v/>
      </c>
      <c r="CV79" s="599" t="str">
        <f ca="1">IF($CR79="","",IF(CU79&lt;&gt;"Liq","",VLOOKUP(CR79,Invoer!$F$15:$AU$1500,4,FALSE)))</f>
        <v/>
      </c>
      <c r="CW79" s="599" t="str">
        <f ca="1">IF($CR79="","",VLOOKUP(CR79,Invoer!$F$15:$AU$1500,5,FALSE))</f>
        <v/>
      </c>
      <c r="CX79" s="599" t="str">
        <f ca="1">IF($CR79="","",VLOOKUP(CR79,Invoer!$F$15:$AU$1500,6,FALSE))</f>
        <v/>
      </c>
      <c r="CY79" s="599" t="str">
        <f ca="1">IF($CR79="","",VLOOKUP(CR79,Invoer!$F$15:$AU$1500,9,FALSE))</f>
        <v/>
      </c>
      <c r="CZ79" s="599" t="str">
        <f ca="1">IF($CR79="","",VLOOKUP(CR79,Invoer!$F$15:$AU$1500,10,FALSE))</f>
        <v/>
      </c>
      <c r="DA79" s="599" t="str">
        <f ca="1">IF($CR79="","",VLOOKUP(CR79,Invoer!$F$15:$AU$1500,11,FALSE))</f>
        <v/>
      </c>
      <c r="DB79" s="599" t="str">
        <f ca="1">IF($CR79="","",VLOOKUP(CR79,Invoer!$F$15:$BB$1500,14,FALSE))</f>
        <v/>
      </c>
      <c r="DC79" s="662" t="str">
        <f ca="1">IF($CR79="","",VLOOKUP(CR79,Invoer!$F$15:$AU$1500,15,FALSE))</f>
        <v/>
      </c>
      <c r="DD79" s="599" t="str">
        <f ca="1">IF($CR79="","",VLOOKUP(CR79,Invoer!$F$15:$AU$1500,19,FALSE))</f>
        <v/>
      </c>
      <c r="DE79" s="662" t="str">
        <f ca="1">IF($CR79="","",VLOOKUP(CR79,Invoer!$F$15:$AU$1500,20,FALSE))</f>
        <v/>
      </c>
      <c r="DF79" s="662" t="str">
        <f ca="1">IF($CR79="","",VLOOKUP(CR79,Invoer!$F$15:$AU$1500,23,FALSE))</f>
        <v/>
      </c>
      <c r="DG79" s="662" t="str">
        <f ca="1">IF($CR79="","",VLOOKUP(CR79,Invoer!$F$15:$AU$1500,17,FALSE))</f>
        <v/>
      </c>
      <c r="DH79" s="681" t="str">
        <f t="shared" ca="1" si="51"/>
        <v/>
      </c>
      <c r="DI79" s="662" t="str">
        <f t="shared" ca="1" si="52"/>
        <v/>
      </c>
      <c r="DJ79" s="190"/>
      <c r="DK79" s="411" t="str">
        <f t="shared" ca="1" si="53"/>
        <v/>
      </c>
      <c r="DO79" s="61" t="e">
        <f ca="1">IF($DN$4&lt;3,Invoer!EB84,Invoer!EA84)</f>
        <v>#N/A</v>
      </c>
      <c r="DP79" s="599" t="str">
        <f t="shared" ca="1" si="54"/>
        <v/>
      </c>
      <c r="DQ79" s="673" t="str">
        <f ca="1">IF($DP79="","",VLOOKUP(DP79,Invoer!$F$15:$AU$1999,2,FALSE))</f>
        <v/>
      </c>
      <c r="DR79" s="599" t="str">
        <f t="shared" ca="1" si="55"/>
        <v/>
      </c>
      <c r="DS79" s="599" t="str">
        <f ca="1">IF($DP79="","",VLOOKUP(DP79,Invoer!$F$15:$AU$1999,3,FALSE))</f>
        <v/>
      </c>
      <c r="DT79" s="599" t="str">
        <f ca="1">IF($DP79="","",IF(DS79&lt;&gt;"Liq","",VLOOKUP(DP79,Invoer!$F$15:$AU$1999,4,FALSE)))</f>
        <v/>
      </c>
      <c r="DU79" s="599" t="str">
        <f ca="1">IF($DP79="","",VLOOKUP(DP79,Invoer!$F$15:$AU$1999,5,FALSE))</f>
        <v/>
      </c>
      <c r="DV79" s="599" t="str">
        <f ca="1">IF($DP79="","",VLOOKUP(DP79,Invoer!$F$15:$AU$1999,6,FALSE))</f>
        <v/>
      </c>
      <c r="DW79" s="599" t="str">
        <f ca="1">IF($DP79="","",VLOOKUP(DP79,Invoer!$F$15:$AU$1999,9,FALSE))</f>
        <v/>
      </c>
      <c r="DX79" s="599" t="str">
        <f ca="1">IF($DP79="","",VLOOKUP(DP79,Invoer!$F$15:$AU$1999,10,FALSE))</f>
        <v/>
      </c>
      <c r="DY79" s="595" t="str">
        <f ca="1">IF($DP79="","",VLOOKUP(DP79,Invoer!$F$15:$AU$1999,11,FALSE))</f>
        <v/>
      </c>
      <c r="DZ79" s="662" t="str">
        <f ca="1">IF($DP79="","",IF($DN$4&gt;2,"",VLOOKUP(DP79,Invoer!CQ:CS,3,FALSE)))</f>
        <v/>
      </c>
      <c r="EA79" s="541" t="str">
        <f ca="1">IF($DP79="","",IF(ISERROR(DQ79),0,IF($DN$4&lt;3,"",VLOOKUP(DP79,Invoer!$F$15:$AU$1999,15,FALSE))))</f>
        <v/>
      </c>
      <c r="EB79" s="595" t="str">
        <f ca="1">IF($DP79="","",IF($DN$4&lt;3,"",VLOOKUP(DP79,Invoer!$F$15:$AU$1999,19,FALSE)))</f>
        <v/>
      </c>
      <c r="EC79" s="541" t="str">
        <f ca="1">IF($DP79="","",IF(ISERROR(DQ79),0,IF($DN$4&lt;3,"",VLOOKUP(DP79,Invoer!$F$15:$AU$1999,24,FALSE))))</f>
        <v/>
      </c>
      <c r="ED79" s="541" t="str">
        <f ca="1">IF($DP79="","",IF(ISERROR(DQ79),0,IF($DN$4&lt;3,"",VLOOKUP(DP79,Invoer!$F$15:$AU$1999,17,FALSE))))</f>
        <v/>
      </c>
      <c r="EH79" s="89" t="e">
        <f ca="1">Invoer!CP84</f>
        <v>#N/A</v>
      </c>
      <c r="EI79" s="599" t="str">
        <f t="shared" ca="1" si="56"/>
        <v/>
      </c>
      <c r="EJ79" s="673" t="str">
        <f ca="1">IF(EI79="","",VLOOKUP(EI79,Invoer!$F$15:$AU$1999,2,FALSE))</f>
        <v/>
      </c>
      <c r="EK79" s="599" t="str">
        <f t="shared" ca="1" si="57"/>
        <v/>
      </c>
      <c r="EL79" s="599" t="str">
        <f ca="1">IF($EI79="","",VLOOKUP(EI79,Invoer!$F$15:$AU$1999,3,FALSE))</f>
        <v/>
      </c>
      <c r="EM79" s="599" t="str">
        <f ca="1">IF($EI79="","",IF(EL79&lt;&gt;"Liq","",VLOOKUP(EI79,Invoer!$F$15:$AU$1999,4,FALSE)))</f>
        <v/>
      </c>
      <c r="EN79" s="599" t="str">
        <f ca="1">IF($EI79="","",VLOOKUP(EI79,Invoer!$F$15:$AU$1999,6,FALSE))</f>
        <v/>
      </c>
      <c r="EO79" s="599" t="str">
        <f ca="1">IF(EI79="","",VLOOKUP(EI79,Invoer!$F$15:$AU$1999,9,FALSE))</f>
        <v/>
      </c>
      <c r="EP79" s="599" t="str">
        <f ca="1">IF(EI79="","",VLOOKUP(EI79,Invoer!$F$15:$AU$1999,10,FALSE))</f>
        <v/>
      </c>
      <c r="EQ79" s="599" t="str">
        <f ca="1">IF(EI79="","",VLOOKUP(EI79,Invoer!$F$15:$AU$1999,11,FALSE))</f>
        <v/>
      </c>
      <c r="ER79" s="662" t="str">
        <f ca="1">IF(EI79="","",VLOOKUP(EI79,Invoer!CQ:CS,3,FALSE))</f>
        <v/>
      </c>
      <c r="ES79" s="662" t="str">
        <f t="shared" ca="1" si="58"/>
        <v/>
      </c>
      <c r="ET79" s="513" t="str">
        <f t="shared" ca="1" si="59"/>
        <v/>
      </c>
      <c r="EU79" s="112" t="str">
        <f t="shared" ca="1" si="60"/>
        <v/>
      </c>
      <c r="EV79" s="83" t="s">
        <v>160</v>
      </c>
      <c r="EW79" s="682" t="str">
        <f t="shared" ca="1" si="61"/>
        <v/>
      </c>
      <c r="EX79" s="662" t="str">
        <f t="shared" ca="1" si="62"/>
        <v/>
      </c>
      <c r="EY79"/>
      <c r="EZ79" s="56" t="e">
        <f t="shared" ca="1" si="73"/>
        <v>#VALUE!</v>
      </c>
      <c r="FA79" s="56" t="e">
        <f t="shared" ca="1" si="74"/>
        <v>#VALUE!</v>
      </c>
      <c r="FE79"/>
      <c r="FI79"/>
      <c r="FJ79"/>
    </row>
    <row r="80" spans="1:166" ht="12" customHeight="1" x14ac:dyDescent="0.2">
      <c r="A80"/>
      <c r="B80"/>
      <c r="C80"/>
      <c r="E80"/>
      <c r="F80" s="125"/>
      <c r="G80" s="89" t="e">
        <f ca="1">Invoer!DU85</f>
        <v>#N/A</v>
      </c>
      <c r="H80" s="599" t="str">
        <f t="shared" ca="1" si="43"/>
        <v/>
      </c>
      <c r="I80" s="673" t="str">
        <f ca="1">IF($H80="","",VLOOKUP(H80,Invoer!$F$15:$AU$1500,2,FALSE))</f>
        <v/>
      </c>
      <c r="J80" s="599" t="str">
        <f t="shared" ca="1" si="63"/>
        <v/>
      </c>
      <c r="K80" s="599" t="str">
        <f ca="1">IF($H80="","",VLOOKUP(H80,Invoer!$F$15:$AU$1500,3,FALSE))</f>
        <v/>
      </c>
      <c r="L80" s="599" t="str">
        <f ca="1">IF($H80="","",IF(K80&lt;&gt;"Liq","",VLOOKUP(H80,Invoer!$F$15:$AU$1500,4,FALSE)))</f>
        <v/>
      </c>
      <c r="M80" s="599" t="str">
        <f ca="1">IF($H80="","",VLOOKUP(H80,Invoer!$F$15:$AU$1500,5,FALSE))</f>
        <v/>
      </c>
      <c r="N80" s="599" t="str">
        <f ca="1">IF($H80="","",VLOOKUP(H80,Invoer!$F$15:$AU$1500,6,FALSE))</f>
        <v/>
      </c>
      <c r="O80" s="599" t="str">
        <f ca="1">IF($H80="","",VLOOKUP(H80,Invoer!$F$15:$AU$1500,9,FALSE))</f>
        <v/>
      </c>
      <c r="P80" s="599" t="str">
        <f ca="1">IF($H80="","",VLOOKUP(H80,Invoer!$F$15:$AU$1500,10,FALSE))</f>
        <v/>
      </c>
      <c r="Q80" s="599" t="str">
        <f ca="1">IF($H80="","",VLOOKUP(H80,Invoer!$F$15:$BB$1500,14,FALSE))</f>
        <v/>
      </c>
      <c r="R80" s="662" t="str">
        <f ca="1">IF($H80="","",IF(J80&gt;$K$8,"",VLOOKUP(H80,Invoer!$F$15:$AU$1500,15,FALSE)))</f>
        <v/>
      </c>
      <c r="S80" s="599" t="str">
        <f ca="1">IF($H80="","",VLOOKUP(H80,Invoer!$F$15:$AU$1500,19,FALSE))</f>
        <v/>
      </c>
      <c r="T80" s="662" t="str">
        <f ca="1">IF($H80="","",IF(J80&gt;$K$8,"",VLOOKUP(H80,Invoer!$F$15:$AU$1500,20,FALSE)))</f>
        <v/>
      </c>
      <c r="U80" s="662" t="str">
        <f ca="1">IF($H80="","",IF(J80&gt;$K$8,"",VLOOKUP(H80,Invoer!$F$15:$AU$1500,23,FALSE)))</f>
        <v/>
      </c>
      <c r="V80" s="662" t="str">
        <f ca="1">IF($H80="","",IF(J80&gt;$K$8,"",VLOOKUP(H80,Invoer!$F$15:$AU$1500,17,FALSE)))</f>
        <v/>
      </c>
      <c r="AC80" s="435" t="str">
        <f>IF($AC$7&lt;3,Invoer!DR85,IF($AC$7=3,Invoer!BT85,"x"))</f>
        <v>x</v>
      </c>
      <c r="AD80" s="599" t="str">
        <f t="shared" si="64"/>
        <v/>
      </c>
      <c r="AE80" s="673" t="str">
        <f>IF($AD80="","",VLOOKUP(AD80,Invoer!$F$15:$AU$1999,2,FALSE))</f>
        <v/>
      </c>
      <c r="AF80" s="599" t="str">
        <f t="shared" si="65"/>
        <v/>
      </c>
      <c r="AG80" s="599" t="str">
        <f>IF($AD80="","",VLOOKUP(AD80,Invoer!$F$15:$AU$1999,3,FALSE))</f>
        <v/>
      </c>
      <c r="AH80" s="599" t="str">
        <f>IF($AD80="","",IF(AG80&lt;&gt;"Liq","",VLOOKUP(AD80,Invoer!$F$15:$AU$1999,4,FALSE)))</f>
        <v/>
      </c>
      <c r="AI80" s="677" t="str">
        <f>IF($AD80="","",VLOOKUP(AD80,Invoer!$F$15:$AU$1999,5,FALSE))</f>
        <v/>
      </c>
      <c r="AJ80" s="599" t="str">
        <f>IF($AD80="","",VLOOKUP(AD80,Invoer!$F$15:$AU$1999,6,FALSE))</f>
        <v/>
      </c>
      <c r="AK80" s="599" t="str">
        <f>IF($AD80="","",VLOOKUP(AD80,Invoer!$F$15:$AU$1999,9,FALSE))</f>
        <v/>
      </c>
      <c r="AL80" s="599" t="str">
        <f>IF($AD80="","",VLOOKUP(AD80,Invoer!$F$15:$AU$1999,10,FALSE))</f>
        <v/>
      </c>
      <c r="AM80" s="599" t="str">
        <f>IF($AD80="","",VLOOKUP(AD80,Invoer!$F$15:$BB$1999,14,FALSE))</f>
        <v/>
      </c>
      <c r="AN80" s="599" t="str">
        <f>IF($AD80="","",VLOOKUP(AD80,Invoer!$F$15:$AU$1999,11,FALSE))</f>
        <v/>
      </c>
      <c r="AO80" s="662" t="str">
        <f>IF($AD80="","",VLOOKUP(AD80,Invoer!$F$15:$AU$1999,15,FALSE))</f>
        <v/>
      </c>
      <c r="AP80" s="599" t="str">
        <f>IF($AD80="","",VLOOKUP(AD80,Invoer!$F$15:$AU$1999,19,FALSE))</f>
        <v/>
      </c>
      <c r="AQ80" s="662" t="str">
        <f>IF($AD80="","",VLOOKUP(AD80,Invoer!$F$15:$AU$1999,24,FALSE))</f>
        <v/>
      </c>
      <c r="AR80" s="662" t="str">
        <f>IF($AD80="","",VLOOKUP(AD80,Invoer!$F$15:$AU$1999,17,FALSE))</f>
        <v/>
      </c>
      <c r="AS80" s="678" t="str">
        <f t="shared" si="75"/>
        <v/>
      </c>
      <c r="AT80" s="676" t="str">
        <f t="shared" si="44"/>
        <v/>
      </c>
      <c r="AU80" s="77" t="e">
        <f t="shared" si="45"/>
        <v>#VALUE!</v>
      </c>
      <c r="AW80" s="57"/>
      <c r="AX80" s="57"/>
      <c r="BA80" s="83" t="e">
        <f ca="1">Invoer!DW85</f>
        <v>#N/A</v>
      </c>
      <c r="BB80" s="599" t="str">
        <f t="shared" ca="1" si="66"/>
        <v/>
      </c>
      <c r="BC80" s="673" t="str">
        <f ca="1">IF($BB80="","",VLOOKUP(BB80,Invoer!$F$15:$AU$1999,2,FALSE))</f>
        <v/>
      </c>
      <c r="BD80" s="599" t="str">
        <f t="shared" ca="1" si="67"/>
        <v/>
      </c>
      <c r="BE80" s="599" t="str">
        <f ca="1">IF($BB80="","",VLOOKUP(BB80,Invoer!$F$15:$AU$1999,5,FALSE))</f>
        <v/>
      </c>
      <c r="BF80" s="599" t="str">
        <f ca="1">IF($BB80="","",VLOOKUP(BB80,Invoer!$F$15:$AU$1999,6,FALSE))</f>
        <v/>
      </c>
      <c r="BG80" s="599" t="str">
        <f ca="1">IF($BB80="","",VLOOKUP(BB80,Invoer!$F$15:$AU$1999,9,FALSE))</f>
        <v/>
      </c>
      <c r="BH80" s="599" t="str">
        <f ca="1">IF($BB80="","",VLOOKUP(BB80,Invoer!$F$15:$AU$1999,10,FALSE))</f>
        <v/>
      </c>
      <c r="BI80" s="599" t="str">
        <f ca="1">IF($BB80="","",VLOOKUP(BB80,Invoer!$F$15:$BB$1999,14,FALSE))</f>
        <v/>
      </c>
      <c r="BJ80" s="599" t="str">
        <f ca="1">IF($BB80="","",VLOOKUP(BB80,Invoer!$F$15:$AU$1999,11,FALSE))</f>
        <v/>
      </c>
      <c r="BK80" s="662" t="str">
        <f t="shared" ca="1" si="68"/>
        <v/>
      </c>
      <c r="BL80" s="662" t="str">
        <f t="shared" ca="1" si="69"/>
        <v/>
      </c>
      <c r="BM80" s="679" t="str">
        <f t="shared" ca="1" si="70"/>
        <v/>
      </c>
      <c r="BN80" s="662" t="str">
        <f t="shared" ca="1" si="46"/>
        <v/>
      </c>
      <c r="BO80" s="662" t="str">
        <f ca="1">IF($BB80="","",VLOOKUP(BB80,Invoer!$F$15:$AU$1999,15,FALSE))</f>
        <v/>
      </c>
      <c r="BP80" s="662" t="str">
        <f ca="1">IF($BB80="","",VLOOKUP(BB80,Invoer!$F$15:$AU$1999,24,FALSE))</f>
        <v/>
      </c>
      <c r="BQ80" s="662" t="str">
        <f ca="1">IF($BB80="","",VLOOKUP(BB80,Invoer!$F$15:$AU$1999,17,FALSE))</f>
        <v/>
      </c>
      <c r="BS80" s="73" t="e">
        <f t="shared" ca="1" si="76"/>
        <v>#VALUE!</v>
      </c>
      <c r="BT80" s="57" t="str">
        <f t="shared" ca="1" si="77"/>
        <v/>
      </c>
      <c r="BW80" s="61" t="e">
        <f ca="1">Invoer!DZ85</f>
        <v>#N/A</v>
      </c>
      <c r="BX80" s="599" t="str">
        <f t="shared" ca="1" si="47"/>
        <v/>
      </c>
      <c r="BY80" s="673" t="str">
        <f ca="1">IF($BX80="","",VLOOKUP(BX80,Invoer!$F$15:$AU$1999,2,FALSE))</f>
        <v/>
      </c>
      <c r="BZ80" s="599" t="str">
        <f t="shared" ca="1" si="48"/>
        <v/>
      </c>
      <c r="CA80" s="599" t="str">
        <f ca="1">IF($BX80="","",VLOOKUP(BX80,Invoer!$F$15:$AU$1999,5,FALSE))</f>
        <v/>
      </c>
      <c r="CB80" s="599" t="str">
        <f ca="1">IF($BX80="","",VLOOKUP(BX80,Invoer!$F$15:$AU$1999,6,FALSE))</f>
        <v/>
      </c>
      <c r="CC80" s="599" t="str">
        <f ca="1">IF($BX80="","",VLOOKUP(BX80,Invoer!$F$15:$AU$1999,9,FALSE))</f>
        <v/>
      </c>
      <c r="CD80" s="599" t="str">
        <f ca="1">IF($BX80="","",VLOOKUP(BX80,Invoer!$F$15:$AU$1999,10,FALSE))</f>
        <v/>
      </c>
      <c r="CE80" s="599" t="str">
        <f ca="1">IF($BX80="","",VLOOKUP(BX80,Invoer!$F$15:$AU$1999,11,FALSE))</f>
        <v/>
      </c>
      <c r="CF80" s="662" t="str">
        <f ca="1">IF($BX80="","",IF(ISERROR(BY80),0,VLOOKUP(BX80,Invoer!$F$15:$AU$1999,15,FALSE)))</f>
        <v/>
      </c>
      <c r="CG80" s="599" t="str">
        <f ca="1">IF($BX80="","",VLOOKUP(BX80,Invoer!$F$15:$AU$1999,19,FALSE))</f>
        <v/>
      </c>
      <c r="CH80" s="662" t="str">
        <f ca="1">IF($BX80="","",IF(ISERROR(BY80),0,VLOOKUP(BX80,Invoer!$F$15:$AU$1999,24,FALSE)))</f>
        <v/>
      </c>
      <c r="CI80" s="662" t="str">
        <f ca="1">IF($BX80="","",IF(ISERROR(BY80),0,VLOOKUP(BX80,Invoer!$F$15:$AU$1999,17,FALSE)))</f>
        <v/>
      </c>
      <c r="CJ80" s="680" t="str">
        <f t="shared" ca="1" si="71"/>
        <v/>
      </c>
      <c r="CK80" s="662" t="str">
        <f t="shared" ca="1" si="72"/>
        <v/>
      </c>
      <c r="CM80" s="56" t="str">
        <f t="shared" ca="1" si="78"/>
        <v/>
      </c>
      <c r="CQ80" s="411" t="e">
        <f ca="1">Invoer!EG85</f>
        <v>#N/A</v>
      </c>
      <c r="CR80" s="599" t="str">
        <f t="shared" ca="1" si="49"/>
        <v/>
      </c>
      <c r="CS80" s="673" t="str">
        <f ca="1">IF($CR80="","",VLOOKUP(CR80,Invoer!$F$15:$AU$1500,2,FALSE))</f>
        <v/>
      </c>
      <c r="CT80" s="599" t="str">
        <f t="shared" ca="1" si="50"/>
        <v/>
      </c>
      <c r="CU80" s="599" t="str">
        <f ca="1">IF($CR80="","",VLOOKUP(CR80,Invoer!$F$15:$AU$1500,3,FALSE))</f>
        <v/>
      </c>
      <c r="CV80" s="599" t="str">
        <f ca="1">IF($CR80="","",IF(CU80&lt;&gt;"Liq","",VLOOKUP(CR80,Invoer!$F$15:$AU$1500,4,FALSE)))</f>
        <v/>
      </c>
      <c r="CW80" s="599" t="str">
        <f ca="1">IF($CR80="","",VLOOKUP(CR80,Invoer!$F$15:$AU$1500,5,FALSE))</f>
        <v/>
      </c>
      <c r="CX80" s="599" t="str">
        <f ca="1">IF($CR80="","",VLOOKUP(CR80,Invoer!$F$15:$AU$1500,6,FALSE))</f>
        <v/>
      </c>
      <c r="CY80" s="599" t="str">
        <f ca="1">IF($CR80="","",VLOOKUP(CR80,Invoer!$F$15:$AU$1500,9,FALSE))</f>
        <v/>
      </c>
      <c r="CZ80" s="599" t="str">
        <f ca="1">IF($CR80="","",VLOOKUP(CR80,Invoer!$F$15:$AU$1500,10,FALSE))</f>
        <v/>
      </c>
      <c r="DA80" s="599" t="str">
        <f ca="1">IF($CR80="","",VLOOKUP(CR80,Invoer!$F$15:$AU$1500,11,FALSE))</f>
        <v/>
      </c>
      <c r="DB80" s="599" t="str">
        <f ca="1">IF($CR80="","",VLOOKUP(CR80,Invoer!$F$15:$BB$1500,14,FALSE))</f>
        <v/>
      </c>
      <c r="DC80" s="662" t="str">
        <f ca="1">IF($CR80="","",VLOOKUP(CR80,Invoer!$F$15:$AU$1500,15,FALSE))</f>
        <v/>
      </c>
      <c r="DD80" s="599" t="str">
        <f ca="1">IF($CR80="","",VLOOKUP(CR80,Invoer!$F$15:$AU$1500,19,FALSE))</f>
        <v/>
      </c>
      <c r="DE80" s="662" t="str">
        <f ca="1">IF($CR80="","",VLOOKUP(CR80,Invoer!$F$15:$AU$1500,20,FALSE))</f>
        <v/>
      </c>
      <c r="DF80" s="662" t="str">
        <f ca="1">IF($CR80="","",VLOOKUP(CR80,Invoer!$F$15:$AU$1500,23,FALSE))</f>
        <v/>
      </c>
      <c r="DG80" s="662" t="str">
        <f ca="1">IF($CR80="","",VLOOKUP(CR80,Invoer!$F$15:$AU$1500,17,FALSE))</f>
        <v/>
      </c>
      <c r="DH80" s="681" t="str">
        <f t="shared" ca="1" si="51"/>
        <v/>
      </c>
      <c r="DI80" s="662" t="str">
        <f t="shared" ca="1" si="52"/>
        <v/>
      </c>
      <c r="DJ80" s="190"/>
      <c r="DK80" s="411" t="str">
        <f t="shared" ca="1" si="53"/>
        <v/>
      </c>
      <c r="DO80" s="61" t="e">
        <f ca="1">IF($DN$4&lt;3,Invoer!EB85,Invoer!EA85)</f>
        <v>#N/A</v>
      </c>
      <c r="DP80" s="599" t="str">
        <f t="shared" ca="1" si="54"/>
        <v/>
      </c>
      <c r="DQ80" s="673" t="str">
        <f ca="1">IF($DP80="","",VLOOKUP(DP80,Invoer!$F$15:$AU$1999,2,FALSE))</f>
        <v/>
      </c>
      <c r="DR80" s="599" t="str">
        <f t="shared" ca="1" si="55"/>
        <v/>
      </c>
      <c r="DS80" s="599" t="str">
        <f ca="1">IF($DP80="","",VLOOKUP(DP80,Invoer!$F$15:$AU$1999,3,FALSE))</f>
        <v/>
      </c>
      <c r="DT80" s="599" t="str">
        <f ca="1">IF($DP80="","",IF(DS80&lt;&gt;"Liq","",VLOOKUP(DP80,Invoer!$F$15:$AU$1999,4,FALSE)))</f>
        <v/>
      </c>
      <c r="DU80" s="599" t="str">
        <f ca="1">IF($DP80="","",VLOOKUP(DP80,Invoer!$F$15:$AU$1999,5,FALSE))</f>
        <v/>
      </c>
      <c r="DV80" s="599" t="str">
        <f ca="1">IF($DP80="","",VLOOKUP(DP80,Invoer!$F$15:$AU$1999,6,FALSE))</f>
        <v/>
      </c>
      <c r="DW80" s="599" t="str">
        <f ca="1">IF($DP80="","",VLOOKUP(DP80,Invoer!$F$15:$AU$1999,9,FALSE))</f>
        <v/>
      </c>
      <c r="DX80" s="599" t="str">
        <f ca="1">IF($DP80="","",VLOOKUP(DP80,Invoer!$F$15:$AU$1999,10,FALSE))</f>
        <v/>
      </c>
      <c r="DY80" s="595" t="str">
        <f ca="1">IF($DP80="","",VLOOKUP(DP80,Invoer!$F$15:$AU$1999,11,FALSE))</f>
        <v/>
      </c>
      <c r="DZ80" s="662" t="str">
        <f ca="1">IF($DP80="","",IF($DN$4&gt;2,"",VLOOKUP(DP80,Invoer!CQ:CS,3,FALSE)))</f>
        <v/>
      </c>
      <c r="EA80" s="541" t="str">
        <f ca="1">IF($DP80="","",IF(ISERROR(DQ80),0,IF($DN$4&lt;3,"",VLOOKUP(DP80,Invoer!$F$15:$AU$1999,15,FALSE))))</f>
        <v/>
      </c>
      <c r="EB80" s="595" t="str">
        <f ca="1">IF($DP80="","",IF($DN$4&lt;3,"",VLOOKUP(DP80,Invoer!$F$15:$AU$1999,19,FALSE)))</f>
        <v/>
      </c>
      <c r="EC80" s="541" t="str">
        <f ca="1">IF($DP80="","",IF(ISERROR(DQ80),0,IF($DN$4&lt;3,"",VLOOKUP(DP80,Invoer!$F$15:$AU$1999,24,FALSE))))</f>
        <v/>
      </c>
      <c r="ED80" s="541" t="str">
        <f ca="1">IF($DP80="","",IF(ISERROR(DQ80),0,IF($DN$4&lt;3,"",VLOOKUP(DP80,Invoer!$F$15:$AU$1999,17,FALSE))))</f>
        <v/>
      </c>
      <c r="EH80" s="89" t="e">
        <f ca="1">Invoer!CP85</f>
        <v>#N/A</v>
      </c>
      <c r="EI80" s="599" t="str">
        <f t="shared" ca="1" si="56"/>
        <v/>
      </c>
      <c r="EJ80" s="673" t="str">
        <f ca="1">IF(EI80="","",VLOOKUP(EI80,Invoer!$F$15:$AU$1999,2,FALSE))</f>
        <v/>
      </c>
      <c r="EK80" s="599" t="str">
        <f t="shared" ca="1" si="57"/>
        <v/>
      </c>
      <c r="EL80" s="599" t="str">
        <f ca="1">IF($EI80="","",VLOOKUP(EI80,Invoer!$F$15:$AU$1999,3,FALSE))</f>
        <v/>
      </c>
      <c r="EM80" s="599" t="str">
        <f ca="1">IF($EI80="","",IF(EL80&lt;&gt;"Liq","",VLOOKUP(EI80,Invoer!$F$15:$AU$1999,4,FALSE)))</f>
        <v/>
      </c>
      <c r="EN80" s="599" t="str">
        <f ca="1">IF($EI80="","",VLOOKUP(EI80,Invoer!$F$15:$AU$1999,6,FALSE))</f>
        <v/>
      </c>
      <c r="EO80" s="599" t="str">
        <f ca="1">IF(EI80="","",VLOOKUP(EI80,Invoer!$F$15:$AU$1999,9,FALSE))</f>
        <v/>
      </c>
      <c r="EP80" s="599" t="str">
        <f ca="1">IF(EI80="","",VLOOKUP(EI80,Invoer!$F$15:$AU$1999,10,FALSE))</f>
        <v/>
      </c>
      <c r="EQ80" s="599" t="str">
        <f ca="1">IF(EI80="","",VLOOKUP(EI80,Invoer!$F$15:$AU$1999,11,FALSE))</f>
        <v/>
      </c>
      <c r="ER80" s="662" t="str">
        <f ca="1">IF(EI80="","",VLOOKUP(EI80,Invoer!CQ:CS,3,FALSE))</f>
        <v/>
      </c>
      <c r="ES80" s="662" t="str">
        <f t="shared" ca="1" si="58"/>
        <v/>
      </c>
      <c r="ET80" s="513" t="str">
        <f t="shared" ca="1" si="59"/>
        <v/>
      </c>
      <c r="EU80" s="112" t="str">
        <f t="shared" ca="1" si="60"/>
        <v/>
      </c>
      <c r="EV80" s="83" t="s">
        <v>160</v>
      </c>
      <c r="EW80" s="682" t="str">
        <f t="shared" ca="1" si="61"/>
        <v/>
      </c>
      <c r="EX80" s="662" t="str">
        <f t="shared" ca="1" si="62"/>
        <v/>
      </c>
      <c r="EY80"/>
      <c r="EZ80" s="56" t="e">
        <f t="shared" ca="1" si="73"/>
        <v>#VALUE!</v>
      </c>
      <c r="FA80" s="56" t="e">
        <f t="shared" ca="1" si="74"/>
        <v>#VALUE!</v>
      </c>
      <c r="FE80"/>
      <c r="FI80"/>
      <c r="FJ80"/>
    </row>
    <row r="81" spans="1:166" ht="12" customHeight="1" x14ac:dyDescent="0.2">
      <c r="A81"/>
      <c r="B81"/>
      <c r="C81"/>
      <c r="E81"/>
      <c r="F81" s="125"/>
      <c r="G81" s="89" t="e">
        <f ca="1">Invoer!DU86</f>
        <v>#N/A</v>
      </c>
      <c r="H81" s="599" t="str">
        <f t="shared" ca="1" si="43"/>
        <v/>
      </c>
      <c r="I81" s="673" t="str">
        <f ca="1">IF($H81="","",VLOOKUP(H81,Invoer!$F$15:$AU$1500,2,FALSE))</f>
        <v/>
      </c>
      <c r="J81" s="599" t="str">
        <f t="shared" ca="1" si="63"/>
        <v/>
      </c>
      <c r="K81" s="599" t="str">
        <f ca="1">IF($H81="","",VLOOKUP(H81,Invoer!$F$15:$AU$1500,3,FALSE))</f>
        <v/>
      </c>
      <c r="L81" s="599" t="str">
        <f ca="1">IF($H81="","",IF(K81&lt;&gt;"Liq","",VLOOKUP(H81,Invoer!$F$15:$AU$1500,4,FALSE)))</f>
        <v/>
      </c>
      <c r="M81" s="599" t="str">
        <f ca="1">IF($H81="","",VLOOKUP(H81,Invoer!$F$15:$AU$1500,5,FALSE))</f>
        <v/>
      </c>
      <c r="N81" s="599" t="str">
        <f ca="1">IF($H81="","",VLOOKUP(H81,Invoer!$F$15:$AU$1500,6,FALSE))</f>
        <v/>
      </c>
      <c r="O81" s="599" t="str">
        <f ca="1">IF($H81="","",VLOOKUP(H81,Invoer!$F$15:$AU$1500,9,FALSE))</f>
        <v/>
      </c>
      <c r="P81" s="599" t="str">
        <f ca="1">IF($H81="","",VLOOKUP(H81,Invoer!$F$15:$AU$1500,10,FALSE))</f>
        <v/>
      </c>
      <c r="Q81" s="599" t="str">
        <f ca="1">IF($H81="","",VLOOKUP(H81,Invoer!$F$15:$BB$1500,14,FALSE))</f>
        <v/>
      </c>
      <c r="R81" s="662" t="str">
        <f ca="1">IF($H81="","",IF(J81&gt;$K$8,"",VLOOKUP(H81,Invoer!$F$15:$AU$1500,15,FALSE)))</f>
        <v/>
      </c>
      <c r="S81" s="599" t="str">
        <f ca="1">IF($H81="","",VLOOKUP(H81,Invoer!$F$15:$AU$1500,19,FALSE))</f>
        <v/>
      </c>
      <c r="T81" s="662" t="str">
        <f ca="1">IF($H81="","",IF(J81&gt;$K$8,"",VLOOKUP(H81,Invoer!$F$15:$AU$1500,20,FALSE)))</f>
        <v/>
      </c>
      <c r="U81" s="662" t="str">
        <f ca="1">IF($H81="","",IF(J81&gt;$K$8,"",VLOOKUP(H81,Invoer!$F$15:$AU$1500,23,FALSE)))</f>
        <v/>
      </c>
      <c r="V81" s="662" t="str">
        <f ca="1">IF($H81="","",IF(J81&gt;$K$8,"",VLOOKUP(H81,Invoer!$F$15:$AU$1500,17,FALSE)))</f>
        <v/>
      </c>
      <c r="AC81" s="435" t="str">
        <f>IF($AC$7&lt;3,Invoer!DR86,IF($AC$7=3,Invoer!BT86,"x"))</f>
        <v>x</v>
      </c>
      <c r="AD81" s="599" t="str">
        <f t="shared" si="64"/>
        <v/>
      </c>
      <c r="AE81" s="673" t="str">
        <f>IF($AD81="","",VLOOKUP(AD81,Invoer!$F$15:$AU$1999,2,FALSE))</f>
        <v/>
      </c>
      <c r="AF81" s="599" t="str">
        <f t="shared" si="65"/>
        <v/>
      </c>
      <c r="AG81" s="599" t="str">
        <f>IF($AD81="","",VLOOKUP(AD81,Invoer!$F$15:$AU$1999,3,FALSE))</f>
        <v/>
      </c>
      <c r="AH81" s="599" t="str">
        <f>IF($AD81="","",IF(AG81&lt;&gt;"Liq","",VLOOKUP(AD81,Invoer!$F$15:$AU$1999,4,FALSE)))</f>
        <v/>
      </c>
      <c r="AI81" s="677" t="str">
        <f>IF($AD81="","",VLOOKUP(AD81,Invoer!$F$15:$AU$1999,5,FALSE))</f>
        <v/>
      </c>
      <c r="AJ81" s="599" t="str">
        <f>IF($AD81="","",VLOOKUP(AD81,Invoer!$F$15:$AU$1999,6,FALSE))</f>
        <v/>
      </c>
      <c r="AK81" s="599" t="str">
        <f>IF($AD81="","",VLOOKUP(AD81,Invoer!$F$15:$AU$1999,9,FALSE))</f>
        <v/>
      </c>
      <c r="AL81" s="599" t="str">
        <f>IF($AD81="","",VLOOKUP(AD81,Invoer!$F$15:$AU$1999,10,FALSE))</f>
        <v/>
      </c>
      <c r="AM81" s="599" t="str">
        <f>IF($AD81="","",VLOOKUP(AD81,Invoer!$F$15:$BB$1999,14,FALSE))</f>
        <v/>
      </c>
      <c r="AN81" s="599" t="str">
        <f>IF($AD81="","",VLOOKUP(AD81,Invoer!$F$15:$AU$1999,11,FALSE))</f>
        <v/>
      </c>
      <c r="AO81" s="662" t="str">
        <f>IF($AD81="","",VLOOKUP(AD81,Invoer!$F$15:$AU$1999,15,FALSE))</f>
        <v/>
      </c>
      <c r="AP81" s="599" t="str">
        <f>IF($AD81="","",VLOOKUP(AD81,Invoer!$F$15:$AU$1999,19,FALSE))</f>
        <v/>
      </c>
      <c r="AQ81" s="662" t="str">
        <f>IF($AD81="","",VLOOKUP(AD81,Invoer!$F$15:$AU$1999,24,FALSE))</f>
        <v/>
      </c>
      <c r="AR81" s="662" t="str">
        <f>IF($AD81="","",VLOOKUP(AD81,Invoer!$F$15:$AU$1999,17,FALSE))</f>
        <v/>
      </c>
      <c r="AS81" s="678" t="str">
        <f t="shared" si="75"/>
        <v/>
      </c>
      <c r="AT81" s="676" t="str">
        <f t="shared" si="44"/>
        <v/>
      </c>
      <c r="AU81" s="77" t="e">
        <f t="shared" si="45"/>
        <v>#VALUE!</v>
      </c>
      <c r="AW81" s="57"/>
      <c r="AX81" s="57"/>
      <c r="BA81" s="83" t="e">
        <f ca="1">Invoer!DW86</f>
        <v>#N/A</v>
      </c>
      <c r="BB81" s="599" t="str">
        <f t="shared" ca="1" si="66"/>
        <v/>
      </c>
      <c r="BC81" s="673" t="str">
        <f ca="1">IF($BB81="","",VLOOKUP(BB81,Invoer!$F$15:$AU$1999,2,FALSE))</f>
        <v/>
      </c>
      <c r="BD81" s="599" t="str">
        <f t="shared" ca="1" si="67"/>
        <v/>
      </c>
      <c r="BE81" s="599" t="str">
        <f ca="1">IF($BB81="","",VLOOKUP(BB81,Invoer!$F$15:$AU$1999,5,FALSE))</f>
        <v/>
      </c>
      <c r="BF81" s="599" t="str">
        <f ca="1">IF($BB81="","",VLOOKUP(BB81,Invoer!$F$15:$AU$1999,6,FALSE))</f>
        <v/>
      </c>
      <c r="BG81" s="599" t="str">
        <f ca="1">IF($BB81="","",VLOOKUP(BB81,Invoer!$F$15:$AU$1999,9,FALSE))</f>
        <v/>
      </c>
      <c r="BH81" s="599" t="str">
        <f ca="1">IF($BB81="","",VLOOKUP(BB81,Invoer!$F$15:$AU$1999,10,FALSE))</f>
        <v/>
      </c>
      <c r="BI81" s="599" t="str">
        <f ca="1">IF($BB81="","",VLOOKUP(BB81,Invoer!$F$15:$BB$1999,14,FALSE))</f>
        <v/>
      </c>
      <c r="BJ81" s="599" t="str">
        <f ca="1">IF($BB81="","",VLOOKUP(BB81,Invoer!$F$15:$AU$1999,11,FALSE))</f>
        <v/>
      </c>
      <c r="BK81" s="662" t="str">
        <f t="shared" ca="1" si="68"/>
        <v/>
      </c>
      <c r="BL81" s="662" t="str">
        <f t="shared" ca="1" si="69"/>
        <v/>
      </c>
      <c r="BM81" s="679" t="str">
        <f t="shared" ca="1" si="70"/>
        <v/>
      </c>
      <c r="BN81" s="662" t="str">
        <f t="shared" ca="1" si="46"/>
        <v/>
      </c>
      <c r="BO81" s="662" t="str">
        <f ca="1">IF($BB81="","",VLOOKUP(BB81,Invoer!$F$15:$AU$1999,15,FALSE))</f>
        <v/>
      </c>
      <c r="BP81" s="662" t="str">
        <f ca="1">IF($BB81="","",VLOOKUP(BB81,Invoer!$F$15:$AU$1999,24,FALSE))</f>
        <v/>
      </c>
      <c r="BQ81" s="662" t="str">
        <f ca="1">IF($BB81="","",VLOOKUP(BB81,Invoer!$F$15:$AU$1999,17,FALSE))</f>
        <v/>
      </c>
      <c r="BS81" s="73" t="e">
        <f t="shared" ca="1" si="76"/>
        <v>#VALUE!</v>
      </c>
      <c r="BT81" s="57" t="str">
        <f t="shared" ca="1" si="77"/>
        <v/>
      </c>
      <c r="BW81" s="61" t="e">
        <f ca="1">Invoer!DZ86</f>
        <v>#N/A</v>
      </c>
      <c r="BX81" s="599" t="str">
        <f t="shared" ca="1" si="47"/>
        <v/>
      </c>
      <c r="BY81" s="673" t="str">
        <f ca="1">IF($BX81="","",VLOOKUP(BX81,Invoer!$F$15:$AU$1999,2,FALSE))</f>
        <v/>
      </c>
      <c r="BZ81" s="599" t="str">
        <f t="shared" ca="1" si="48"/>
        <v/>
      </c>
      <c r="CA81" s="599" t="str">
        <f ca="1">IF($BX81="","",VLOOKUP(BX81,Invoer!$F$15:$AU$1999,5,FALSE))</f>
        <v/>
      </c>
      <c r="CB81" s="599" t="str">
        <f ca="1">IF($BX81="","",VLOOKUP(BX81,Invoer!$F$15:$AU$1999,6,FALSE))</f>
        <v/>
      </c>
      <c r="CC81" s="599" t="str">
        <f ca="1">IF($BX81="","",VLOOKUP(BX81,Invoer!$F$15:$AU$1999,9,FALSE))</f>
        <v/>
      </c>
      <c r="CD81" s="599" t="str">
        <f ca="1">IF($BX81="","",VLOOKUP(BX81,Invoer!$F$15:$AU$1999,10,FALSE))</f>
        <v/>
      </c>
      <c r="CE81" s="599" t="str">
        <f ca="1">IF($BX81="","",VLOOKUP(BX81,Invoer!$F$15:$AU$1999,11,FALSE))</f>
        <v/>
      </c>
      <c r="CF81" s="662" t="str">
        <f ca="1">IF($BX81="","",IF(ISERROR(BY81),0,VLOOKUP(BX81,Invoer!$F$15:$AU$1999,15,FALSE)))</f>
        <v/>
      </c>
      <c r="CG81" s="599" t="str">
        <f ca="1">IF($BX81="","",VLOOKUP(BX81,Invoer!$F$15:$AU$1999,19,FALSE))</f>
        <v/>
      </c>
      <c r="CH81" s="662" t="str">
        <f ca="1">IF($BX81="","",IF(ISERROR(BY81),0,VLOOKUP(BX81,Invoer!$F$15:$AU$1999,24,FALSE)))</f>
        <v/>
      </c>
      <c r="CI81" s="662" t="str">
        <f ca="1">IF($BX81="","",IF(ISERROR(BY81),0,VLOOKUP(BX81,Invoer!$F$15:$AU$1999,17,FALSE)))</f>
        <v/>
      </c>
      <c r="CJ81" s="680" t="str">
        <f t="shared" ca="1" si="71"/>
        <v/>
      </c>
      <c r="CK81" s="662" t="str">
        <f t="shared" ca="1" si="72"/>
        <v/>
      </c>
      <c r="CM81" s="56" t="str">
        <f t="shared" ca="1" si="78"/>
        <v/>
      </c>
      <c r="CQ81" s="411" t="e">
        <f ca="1">Invoer!EG86</f>
        <v>#N/A</v>
      </c>
      <c r="CR81" s="599" t="str">
        <f t="shared" ca="1" si="49"/>
        <v/>
      </c>
      <c r="CS81" s="673" t="str">
        <f ca="1">IF($CR81="","",VLOOKUP(CR81,Invoer!$F$15:$AU$1500,2,FALSE))</f>
        <v/>
      </c>
      <c r="CT81" s="599" t="str">
        <f t="shared" ca="1" si="50"/>
        <v/>
      </c>
      <c r="CU81" s="599" t="str">
        <f ca="1">IF($CR81="","",VLOOKUP(CR81,Invoer!$F$15:$AU$1500,3,FALSE))</f>
        <v/>
      </c>
      <c r="CV81" s="599" t="str">
        <f ca="1">IF($CR81="","",IF(CU81&lt;&gt;"Liq","",VLOOKUP(CR81,Invoer!$F$15:$AU$1500,4,FALSE)))</f>
        <v/>
      </c>
      <c r="CW81" s="599" t="str">
        <f ca="1">IF($CR81="","",VLOOKUP(CR81,Invoer!$F$15:$AU$1500,5,FALSE))</f>
        <v/>
      </c>
      <c r="CX81" s="599" t="str">
        <f ca="1">IF($CR81="","",VLOOKUP(CR81,Invoer!$F$15:$AU$1500,6,FALSE))</f>
        <v/>
      </c>
      <c r="CY81" s="599" t="str">
        <f ca="1">IF($CR81="","",VLOOKUP(CR81,Invoer!$F$15:$AU$1500,9,FALSE))</f>
        <v/>
      </c>
      <c r="CZ81" s="599" t="str">
        <f ca="1">IF($CR81="","",VLOOKUP(CR81,Invoer!$F$15:$AU$1500,10,FALSE))</f>
        <v/>
      </c>
      <c r="DA81" s="599" t="str">
        <f ca="1">IF($CR81="","",VLOOKUP(CR81,Invoer!$F$15:$AU$1500,11,FALSE))</f>
        <v/>
      </c>
      <c r="DB81" s="599" t="str">
        <f ca="1">IF($CR81="","",VLOOKUP(CR81,Invoer!$F$15:$BB$1500,14,FALSE))</f>
        <v/>
      </c>
      <c r="DC81" s="662" t="str">
        <f ca="1">IF($CR81="","",VLOOKUP(CR81,Invoer!$F$15:$AU$1500,15,FALSE))</f>
        <v/>
      </c>
      <c r="DD81" s="599" t="str">
        <f ca="1">IF($CR81="","",VLOOKUP(CR81,Invoer!$F$15:$AU$1500,19,FALSE))</f>
        <v/>
      </c>
      <c r="DE81" s="662" t="str">
        <f ca="1">IF($CR81="","",VLOOKUP(CR81,Invoer!$F$15:$AU$1500,20,FALSE))</f>
        <v/>
      </c>
      <c r="DF81" s="662" t="str">
        <f ca="1">IF($CR81="","",VLOOKUP(CR81,Invoer!$F$15:$AU$1500,23,FALSE))</f>
        <v/>
      </c>
      <c r="DG81" s="662" t="str">
        <f ca="1">IF($CR81="","",VLOOKUP(CR81,Invoer!$F$15:$AU$1500,17,FALSE))</f>
        <v/>
      </c>
      <c r="DH81" s="681" t="str">
        <f t="shared" ca="1" si="51"/>
        <v/>
      </c>
      <c r="DI81" s="662" t="str">
        <f t="shared" ca="1" si="52"/>
        <v/>
      </c>
      <c r="DJ81" s="190"/>
      <c r="DK81" s="411" t="str">
        <f t="shared" ca="1" si="53"/>
        <v/>
      </c>
      <c r="DO81" s="61" t="e">
        <f ca="1">IF($DN$4&lt;3,Invoer!EB86,Invoer!EA86)</f>
        <v>#N/A</v>
      </c>
      <c r="DP81" s="599" t="str">
        <f t="shared" ca="1" si="54"/>
        <v/>
      </c>
      <c r="DQ81" s="673" t="str">
        <f ca="1">IF($DP81="","",VLOOKUP(DP81,Invoer!$F$15:$AU$1999,2,FALSE))</f>
        <v/>
      </c>
      <c r="DR81" s="599" t="str">
        <f t="shared" ca="1" si="55"/>
        <v/>
      </c>
      <c r="DS81" s="599" t="str">
        <f ca="1">IF($DP81="","",VLOOKUP(DP81,Invoer!$F$15:$AU$1999,3,FALSE))</f>
        <v/>
      </c>
      <c r="DT81" s="599" t="str">
        <f ca="1">IF($DP81="","",IF(DS81&lt;&gt;"Liq","",VLOOKUP(DP81,Invoer!$F$15:$AU$1999,4,FALSE)))</f>
        <v/>
      </c>
      <c r="DU81" s="599" t="str">
        <f ca="1">IF($DP81="","",VLOOKUP(DP81,Invoer!$F$15:$AU$1999,5,FALSE))</f>
        <v/>
      </c>
      <c r="DV81" s="599" t="str">
        <f ca="1">IF($DP81="","",VLOOKUP(DP81,Invoer!$F$15:$AU$1999,6,FALSE))</f>
        <v/>
      </c>
      <c r="DW81" s="599" t="str">
        <f ca="1">IF($DP81="","",VLOOKUP(DP81,Invoer!$F$15:$AU$1999,9,FALSE))</f>
        <v/>
      </c>
      <c r="DX81" s="599" t="str">
        <f ca="1">IF($DP81="","",VLOOKUP(DP81,Invoer!$F$15:$AU$1999,10,FALSE))</f>
        <v/>
      </c>
      <c r="DY81" s="595" t="str">
        <f ca="1">IF($DP81="","",VLOOKUP(DP81,Invoer!$F$15:$AU$1999,11,FALSE))</f>
        <v/>
      </c>
      <c r="DZ81" s="662" t="str">
        <f ca="1">IF($DP81="","",IF($DN$4&gt;2,"",VLOOKUP(DP81,Invoer!CQ:CS,3,FALSE)))</f>
        <v/>
      </c>
      <c r="EA81" s="541" t="str">
        <f ca="1">IF($DP81="","",IF(ISERROR(DQ81),0,IF($DN$4&lt;3,"",VLOOKUP(DP81,Invoer!$F$15:$AU$1999,15,FALSE))))</f>
        <v/>
      </c>
      <c r="EB81" s="595" t="str">
        <f ca="1">IF($DP81="","",IF($DN$4&lt;3,"",VLOOKUP(DP81,Invoer!$F$15:$AU$1999,19,FALSE)))</f>
        <v/>
      </c>
      <c r="EC81" s="541" t="str">
        <f ca="1">IF($DP81="","",IF(ISERROR(DQ81),0,IF($DN$4&lt;3,"",VLOOKUP(DP81,Invoer!$F$15:$AU$1999,24,FALSE))))</f>
        <v/>
      </c>
      <c r="ED81" s="541" t="str">
        <f ca="1">IF($DP81="","",IF(ISERROR(DQ81),0,IF($DN$4&lt;3,"",VLOOKUP(DP81,Invoer!$F$15:$AU$1999,17,FALSE))))</f>
        <v/>
      </c>
      <c r="EH81" s="89" t="e">
        <f ca="1">Invoer!CP86</f>
        <v>#N/A</v>
      </c>
      <c r="EI81" s="599" t="str">
        <f t="shared" ca="1" si="56"/>
        <v/>
      </c>
      <c r="EJ81" s="673" t="str">
        <f ca="1">IF(EI81="","",VLOOKUP(EI81,Invoer!$F$15:$AU$1999,2,FALSE))</f>
        <v/>
      </c>
      <c r="EK81" s="599" t="str">
        <f t="shared" ca="1" si="57"/>
        <v/>
      </c>
      <c r="EL81" s="599" t="str">
        <f ca="1">IF($EI81="","",VLOOKUP(EI81,Invoer!$F$15:$AU$1999,3,FALSE))</f>
        <v/>
      </c>
      <c r="EM81" s="599" t="str">
        <f ca="1">IF($EI81="","",IF(EL81&lt;&gt;"Liq","",VLOOKUP(EI81,Invoer!$F$15:$AU$1999,4,FALSE)))</f>
        <v/>
      </c>
      <c r="EN81" s="599" t="str">
        <f ca="1">IF($EI81="","",VLOOKUP(EI81,Invoer!$F$15:$AU$1999,6,FALSE))</f>
        <v/>
      </c>
      <c r="EO81" s="599" t="str">
        <f ca="1">IF(EI81="","",VLOOKUP(EI81,Invoer!$F$15:$AU$1999,9,FALSE))</f>
        <v/>
      </c>
      <c r="EP81" s="599" t="str">
        <f ca="1">IF(EI81="","",VLOOKUP(EI81,Invoer!$F$15:$AU$1999,10,FALSE))</f>
        <v/>
      </c>
      <c r="EQ81" s="599" t="str">
        <f ca="1">IF(EI81="","",VLOOKUP(EI81,Invoer!$F$15:$AU$1999,11,FALSE))</f>
        <v/>
      </c>
      <c r="ER81" s="662" t="str">
        <f ca="1">IF(EI81="","",VLOOKUP(EI81,Invoer!CQ:CS,3,FALSE))</f>
        <v/>
      </c>
      <c r="ES81" s="662" t="str">
        <f t="shared" ca="1" si="58"/>
        <v/>
      </c>
      <c r="ET81" s="513" t="str">
        <f t="shared" ca="1" si="59"/>
        <v/>
      </c>
      <c r="EU81" s="112" t="str">
        <f t="shared" ca="1" si="60"/>
        <v/>
      </c>
      <c r="EV81" s="83" t="s">
        <v>160</v>
      </c>
      <c r="EW81" s="682" t="str">
        <f t="shared" ca="1" si="61"/>
        <v/>
      </c>
      <c r="EX81" s="662" t="str">
        <f t="shared" ca="1" si="62"/>
        <v/>
      </c>
      <c r="EY81"/>
      <c r="EZ81" s="56" t="e">
        <f t="shared" ca="1" si="73"/>
        <v>#VALUE!</v>
      </c>
      <c r="FA81" s="56" t="e">
        <f t="shared" ca="1" si="74"/>
        <v>#VALUE!</v>
      </c>
      <c r="FE81"/>
      <c r="FI81"/>
      <c r="FJ81"/>
    </row>
    <row r="82" spans="1:166" ht="12" customHeight="1" x14ac:dyDescent="0.2">
      <c r="A82"/>
      <c r="B82"/>
      <c r="C82"/>
      <c r="E82"/>
      <c r="F82" s="125"/>
      <c r="G82" s="89" t="e">
        <f ca="1">Invoer!DU87</f>
        <v>#N/A</v>
      </c>
      <c r="H82" s="599" t="str">
        <f t="shared" ca="1" si="43"/>
        <v/>
      </c>
      <c r="I82" s="673" t="str">
        <f ca="1">IF($H82="","",VLOOKUP(H82,Invoer!$F$15:$AU$1500,2,FALSE))</f>
        <v/>
      </c>
      <c r="J82" s="599" t="str">
        <f t="shared" ca="1" si="63"/>
        <v/>
      </c>
      <c r="K82" s="599" t="str">
        <f ca="1">IF($H82="","",VLOOKUP(H82,Invoer!$F$15:$AU$1500,3,FALSE))</f>
        <v/>
      </c>
      <c r="L82" s="599" t="str">
        <f ca="1">IF($H82="","",IF(K82&lt;&gt;"Liq","",VLOOKUP(H82,Invoer!$F$15:$AU$1500,4,FALSE)))</f>
        <v/>
      </c>
      <c r="M82" s="599" t="str">
        <f ca="1">IF($H82="","",VLOOKUP(H82,Invoer!$F$15:$AU$1500,5,FALSE))</f>
        <v/>
      </c>
      <c r="N82" s="599" t="str">
        <f ca="1">IF($H82="","",VLOOKUP(H82,Invoer!$F$15:$AU$1500,6,FALSE))</f>
        <v/>
      </c>
      <c r="O82" s="599" t="str">
        <f ca="1">IF($H82="","",VLOOKUP(H82,Invoer!$F$15:$AU$1500,9,FALSE))</f>
        <v/>
      </c>
      <c r="P82" s="599" t="str">
        <f ca="1">IF($H82="","",VLOOKUP(H82,Invoer!$F$15:$AU$1500,10,FALSE))</f>
        <v/>
      </c>
      <c r="Q82" s="599" t="str">
        <f ca="1">IF($H82="","",VLOOKUP(H82,Invoer!$F$15:$BB$1500,14,FALSE))</f>
        <v/>
      </c>
      <c r="R82" s="662" t="str">
        <f ca="1">IF($H82="","",IF(J82&gt;$K$8,"",VLOOKUP(H82,Invoer!$F$15:$AU$1500,15,FALSE)))</f>
        <v/>
      </c>
      <c r="S82" s="599" t="str">
        <f ca="1">IF($H82="","",VLOOKUP(H82,Invoer!$F$15:$AU$1500,19,FALSE))</f>
        <v/>
      </c>
      <c r="T82" s="662" t="str">
        <f ca="1">IF($H82="","",IF(J82&gt;$K$8,"",VLOOKUP(H82,Invoer!$F$15:$AU$1500,20,FALSE)))</f>
        <v/>
      </c>
      <c r="U82" s="662" t="str">
        <f ca="1">IF($H82="","",IF(J82&gt;$K$8,"",VLOOKUP(H82,Invoer!$F$15:$AU$1500,23,FALSE)))</f>
        <v/>
      </c>
      <c r="V82" s="662" t="str">
        <f ca="1">IF($H82="","",IF(J82&gt;$K$8,"",VLOOKUP(H82,Invoer!$F$15:$AU$1500,17,FALSE)))</f>
        <v/>
      </c>
      <c r="AC82" s="435" t="str">
        <f>IF($AC$7&lt;3,Invoer!DR87,IF($AC$7=3,Invoer!BT87,"x"))</f>
        <v>x</v>
      </c>
      <c r="AD82" s="599" t="str">
        <f t="shared" si="64"/>
        <v/>
      </c>
      <c r="AE82" s="673" t="str">
        <f>IF($AD82="","",VLOOKUP(AD82,Invoer!$F$15:$AU$1999,2,FALSE))</f>
        <v/>
      </c>
      <c r="AF82" s="599" t="str">
        <f t="shared" si="65"/>
        <v/>
      </c>
      <c r="AG82" s="599" t="str">
        <f>IF($AD82="","",VLOOKUP(AD82,Invoer!$F$15:$AU$1999,3,FALSE))</f>
        <v/>
      </c>
      <c r="AH82" s="599" t="str">
        <f>IF($AD82="","",IF(AG82&lt;&gt;"Liq","",VLOOKUP(AD82,Invoer!$F$15:$AU$1999,4,FALSE)))</f>
        <v/>
      </c>
      <c r="AI82" s="677" t="str">
        <f>IF($AD82="","",VLOOKUP(AD82,Invoer!$F$15:$AU$1999,5,FALSE))</f>
        <v/>
      </c>
      <c r="AJ82" s="599" t="str">
        <f>IF($AD82="","",VLOOKUP(AD82,Invoer!$F$15:$AU$1999,6,FALSE))</f>
        <v/>
      </c>
      <c r="AK82" s="599" t="str">
        <f>IF($AD82="","",VLOOKUP(AD82,Invoer!$F$15:$AU$1999,9,FALSE))</f>
        <v/>
      </c>
      <c r="AL82" s="599" t="str">
        <f>IF($AD82="","",VLOOKUP(AD82,Invoer!$F$15:$AU$1999,10,FALSE))</f>
        <v/>
      </c>
      <c r="AM82" s="599" t="str">
        <f>IF($AD82="","",VLOOKUP(AD82,Invoer!$F$15:$BB$1999,14,FALSE))</f>
        <v/>
      </c>
      <c r="AN82" s="599" t="str">
        <f>IF($AD82="","",VLOOKUP(AD82,Invoer!$F$15:$AU$1999,11,FALSE))</f>
        <v/>
      </c>
      <c r="AO82" s="662" t="str">
        <f>IF($AD82="","",VLOOKUP(AD82,Invoer!$F$15:$AU$1999,15,FALSE))</f>
        <v/>
      </c>
      <c r="AP82" s="599" t="str">
        <f>IF($AD82="","",VLOOKUP(AD82,Invoer!$F$15:$AU$1999,19,FALSE))</f>
        <v/>
      </c>
      <c r="AQ82" s="662" t="str">
        <f>IF($AD82="","",VLOOKUP(AD82,Invoer!$F$15:$AU$1999,24,FALSE))</f>
        <v/>
      </c>
      <c r="AR82" s="662" t="str">
        <f>IF($AD82="","",VLOOKUP(AD82,Invoer!$F$15:$AU$1999,17,FALSE))</f>
        <v/>
      </c>
      <c r="AS82" s="678" t="str">
        <f t="shared" si="75"/>
        <v/>
      </c>
      <c r="AT82" s="676" t="str">
        <f t="shared" si="44"/>
        <v/>
      </c>
      <c r="AU82" s="77" t="e">
        <f t="shared" si="45"/>
        <v>#VALUE!</v>
      </c>
      <c r="AW82" s="57"/>
      <c r="AX82" s="57"/>
      <c r="BA82" s="83" t="e">
        <f ca="1">Invoer!DW87</f>
        <v>#N/A</v>
      </c>
      <c r="BB82" s="599" t="str">
        <f t="shared" ca="1" si="66"/>
        <v/>
      </c>
      <c r="BC82" s="673" t="str">
        <f ca="1">IF($BB82="","",VLOOKUP(BB82,Invoer!$F$15:$AU$1999,2,FALSE))</f>
        <v/>
      </c>
      <c r="BD82" s="599" t="str">
        <f t="shared" ca="1" si="67"/>
        <v/>
      </c>
      <c r="BE82" s="599" t="str">
        <f ca="1">IF($BB82="","",VLOOKUP(BB82,Invoer!$F$15:$AU$1999,5,FALSE))</f>
        <v/>
      </c>
      <c r="BF82" s="599" t="str">
        <f ca="1">IF($BB82="","",VLOOKUP(BB82,Invoer!$F$15:$AU$1999,6,FALSE))</f>
        <v/>
      </c>
      <c r="BG82" s="599" t="str">
        <f ca="1">IF($BB82="","",VLOOKUP(BB82,Invoer!$F$15:$AU$1999,9,FALSE))</f>
        <v/>
      </c>
      <c r="BH82" s="599" t="str">
        <f ca="1">IF($BB82="","",VLOOKUP(BB82,Invoer!$F$15:$AU$1999,10,FALSE))</f>
        <v/>
      </c>
      <c r="BI82" s="599" t="str">
        <f ca="1">IF($BB82="","",VLOOKUP(BB82,Invoer!$F$15:$BB$1999,14,FALSE))</f>
        <v/>
      </c>
      <c r="BJ82" s="599" t="str">
        <f ca="1">IF($BB82="","",VLOOKUP(BB82,Invoer!$F$15:$AU$1999,11,FALSE))</f>
        <v/>
      </c>
      <c r="BK82" s="662" t="str">
        <f t="shared" ca="1" si="68"/>
        <v/>
      </c>
      <c r="BL82" s="662" t="str">
        <f t="shared" ca="1" si="69"/>
        <v/>
      </c>
      <c r="BM82" s="679" t="str">
        <f t="shared" ca="1" si="70"/>
        <v/>
      </c>
      <c r="BN82" s="662" t="str">
        <f t="shared" ca="1" si="46"/>
        <v/>
      </c>
      <c r="BO82" s="662" t="str">
        <f ca="1">IF($BB82="","",VLOOKUP(BB82,Invoer!$F$15:$AU$1999,15,FALSE))</f>
        <v/>
      </c>
      <c r="BP82" s="662" t="str">
        <f ca="1">IF($BB82="","",VLOOKUP(BB82,Invoer!$F$15:$AU$1999,24,FALSE))</f>
        <v/>
      </c>
      <c r="BQ82" s="662" t="str">
        <f ca="1">IF($BB82="","",VLOOKUP(BB82,Invoer!$F$15:$AU$1999,17,FALSE))</f>
        <v/>
      </c>
      <c r="BS82" s="73" t="e">
        <f t="shared" ca="1" si="76"/>
        <v>#VALUE!</v>
      </c>
      <c r="BT82" s="57" t="str">
        <f t="shared" ca="1" si="77"/>
        <v/>
      </c>
      <c r="BW82" s="61" t="e">
        <f ca="1">Invoer!DZ87</f>
        <v>#N/A</v>
      </c>
      <c r="BX82" s="599" t="str">
        <f t="shared" ca="1" si="47"/>
        <v/>
      </c>
      <c r="BY82" s="673" t="str">
        <f ca="1">IF($BX82="","",VLOOKUP(BX82,Invoer!$F$15:$AU$1999,2,FALSE))</f>
        <v/>
      </c>
      <c r="BZ82" s="599" t="str">
        <f t="shared" ca="1" si="48"/>
        <v/>
      </c>
      <c r="CA82" s="599" t="str">
        <f ca="1">IF($BX82="","",VLOOKUP(BX82,Invoer!$F$15:$AU$1999,5,FALSE))</f>
        <v/>
      </c>
      <c r="CB82" s="599" t="str">
        <f ca="1">IF($BX82="","",VLOOKUP(BX82,Invoer!$F$15:$AU$1999,6,FALSE))</f>
        <v/>
      </c>
      <c r="CC82" s="599" t="str">
        <f ca="1">IF($BX82="","",VLOOKUP(BX82,Invoer!$F$15:$AU$1999,9,FALSE))</f>
        <v/>
      </c>
      <c r="CD82" s="599" t="str">
        <f ca="1">IF($BX82="","",VLOOKUP(BX82,Invoer!$F$15:$AU$1999,10,FALSE))</f>
        <v/>
      </c>
      <c r="CE82" s="599" t="str">
        <f ca="1">IF($BX82="","",VLOOKUP(BX82,Invoer!$F$15:$AU$1999,11,FALSE))</f>
        <v/>
      </c>
      <c r="CF82" s="662" t="str">
        <f ca="1">IF($BX82="","",IF(ISERROR(BY82),0,VLOOKUP(BX82,Invoer!$F$15:$AU$1999,15,FALSE)))</f>
        <v/>
      </c>
      <c r="CG82" s="599" t="str">
        <f ca="1">IF($BX82="","",VLOOKUP(BX82,Invoer!$F$15:$AU$1999,19,FALSE))</f>
        <v/>
      </c>
      <c r="CH82" s="662" t="str">
        <f ca="1">IF($BX82="","",IF(ISERROR(BY82),0,VLOOKUP(BX82,Invoer!$F$15:$AU$1999,24,FALSE)))</f>
        <v/>
      </c>
      <c r="CI82" s="662" t="str">
        <f ca="1">IF($BX82="","",IF(ISERROR(BY82),0,VLOOKUP(BX82,Invoer!$F$15:$AU$1999,17,FALSE)))</f>
        <v/>
      </c>
      <c r="CJ82" s="680" t="str">
        <f t="shared" ca="1" si="71"/>
        <v/>
      </c>
      <c r="CK82" s="662" t="str">
        <f t="shared" ca="1" si="72"/>
        <v/>
      </c>
      <c r="CM82" s="56" t="str">
        <f t="shared" ca="1" si="78"/>
        <v/>
      </c>
      <c r="CQ82" s="411" t="e">
        <f ca="1">Invoer!EG87</f>
        <v>#N/A</v>
      </c>
      <c r="CR82" s="599" t="str">
        <f t="shared" ca="1" si="49"/>
        <v/>
      </c>
      <c r="CS82" s="673" t="str">
        <f ca="1">IF($CR82="","",VLOOKUP(CR82,Invoer!$F$15:$AU$1500,2,FALSE))</f>
        <v/>
      </c>
      <c r="CT82" s="599" t="str">
        <f t="shared" ca="1" si="50"/>
        <v/>
      </c>
      <c r="CU82" s="599" t="str">
        <f ca="1">IF($CR82="","",VLOOKUP(CR82,Invoer!$F$15:$AU$1500,3,FALSE))</f>
        <v/>
      </c>
      <c r="CV82" s="599" t="str">
        <f ca="1">IF($CR82="","",IF(CU82&lt;&gt;"Liq","",VLOOKUP(CR82,Invoer!$F$15:$AU$1500,4,FALSE)))</f>
        <v/>
      </c>
      <c r="CW82" s="599" t="str">
        <f ca="1">IF($CR82="","",VLOOKUP(CR82,Invoer!$F$15:$AU$1500,5,FALSE))</f>
        <v/>
      </c>
      <c r="CX82" s="599" t="str">
        <f ca="1">IF($CR82="","",VLOOKUP(CR82,Invoer!$F$15:$AU$1500,6,FALSE))</f>
        <v/>
      </c>
      <c r="CY82" s="599" t="str">
        <f ca="1">IF($CR82="","",VLOOKUP(CR82,Invoer!$F$15:$AU$1500,9,FALSE))</f>
        <v/>
      </c>
      <c r="CZ82" s="599" t="str">
        <f ca="1">IF($CR82="","",VLOOKUP(CR82,Invoer!$F$15:$AU$1500,10,FALSE))</f>
        <v/>
      </c>
      <c r="DA82" s="599" t="str">
        <f ca="1">IF($CR82="","",VLOOKUP(CR82,Invoer!$F$15:$AU$1500,11,FALSE))</f>
        <v/>
      </c>
      <c r="DB82" s="599" t="str">
        <f ca="1">IF($CR82="","",VLOOKUP(CR82,Invoer!$F$15:$BB$1500,14,FALSE))</f>
        <v/>
      </c>
      <c r="DC82" s="662" t="str">
        <f ca="1">IF($CR82="","",VLOOKUP(CR82,Invoer!$F$15:$AU$1500,15,FALSE))</f>
        <v/>
      </c>
      <c r="DD82" s="599" t="str">
        <f ca="1">IF($CR82="","",VLOOKUP(CR82,Invoer!$F$15:$AU$1500,19,FALSE))</f>
        <v/>
      </c>
      <c r="DE82" s="662" t="str">
        <f ca="1">IF($CR82="","",VLOOKUP(CR82,Invoer!$F$15:$AU$1500,20,FALSE))</f>
        <v/>
      </c>
      <c r="DF82" s="662" t="str">
        <f ca="1">IF($CR82="","",VLOOKUP(CR82,Invoer!$F$15:$AU$1500,23,FALSE))</f>
        <v/>
      </c>
      <c r="DG82" s="662" t="str">
        <f ca="1">IF($CR82="","",VLOOKUP(CR82,Invoer!$F$15:$AU$1500,17,FALSE))</f>
        <v/>
      </c>
      <c r="DH82" s="681" t="str">
        <f t="shared" ca="1" si="51"/>
        <v/>
      </c>
      <c r="DI82" s="662" t="str">
        <f t="shared" ca="1" si="52"/>
        <v/>
      </c>
      <c r="DJ82" s="190"/>
      <c r="DK82" s="411" t="str">
        <f t="shared" ca="1" si="53"/>
        <v/>
      </c>
      <c r="DO82" s="61" t="e">
        <f ca="1">IF($DN$4&lt;3,Invoer!EB87,Invoer!EA87)</f>
        <v>#N/A</v>
      </c>
      <c r="DP82" s="599" t="str">
        <f t="shared" ca="1" si="54"/>
        <v/>
      </c>
      <c r="DQ82" s="673" t="str">
        <f ca="1">IF($DP82="","",VLOOKUP(DP82,Invoer!$F$15:$AU$1999,2,FALSE))</f>
        <v/>
      </c>
      <c r="DR82" s="599" t="str">
        <f t="shared" ca="1" si="55"/>
        <v/>
      </c>
      <c r="DS82" s="599" t="str">
        <f ca="1">IF($DP82="","",VLOOKUP(DP82,Invoer!$F$15:$AU$1999,3,FALSE))</f>
        <v/>
      </c>
      <c r="DT82" s="599" t="str">
        <f ca="1">IF($DP82="","",IF(DS82&lt;&gt;"Liq","",VLOOKUP(DP82,Invoer!$F$15:$AU$1999,4,FALSE)))</f>
        <v/>
      </c>
      <c r="DU82" s="599" t="str">
        <f ca="1">IF($DP82="","",VLOOKUP(DP82,Invoer!$F$15:$AU$1999,5,FALSE))</f>
        <v/>
      </c>
      <c r="DV82" s="599" t="str">
        <f ca="1">IF($DP82="","",VLOOKUP(DP82,Invoer!$F$15:$AU$1999,6,FALSE))</f>
        <v/>
      </c>
      <c r="DW82" s="599" t="str">
        <f ca="1">IF($DP82="","",VLOOKUP(DP82,Invoer!$F$15:$AU$1999,9,FALSE))</f>
        <v/>
      </c>
      <c r="DX82" s="599" t="str">
        <f ca="1">IF($DP82="","",VLOOKUP(DP82,Invoer!$F$15:$AU$1999,10,FALSE))</f>
        <v/>
      </c>
      <c r="DY82" s="595" t="str">
        <f ca="1">IF($DP82="","",VLOOKUP(DP82,Invoer!$F$15:$AU$1999,11,FALSE))</f>
        <v/>
      </c>
      <c r="DZ82" s="662" t="str">
        <f ca="1">IF($DP82="","",IF($DN$4&gt;2,"",VLOOKUP(DP82,Invoer!CQ:CS,3,FALSE)))</f>
        <v/>
      </c>
      <c r="EA82" s="541" t="str">
        <f ca="1">IF($DP82="","",IF(ISERROR(DQ82),0,IF($DN$4&lt;3,"",VLOOKUP(DP82,Invoer!$F$15:$AU$1999,15,FALSE))))</f>
        <v/>
      </c>
      <c r="EB82" s="595" t="str">
        <f ca="1">IF($DP82="","",IF($DN$4&lt;3,"",VLOOKUP(DP82,Invoer!$F$15:$AU$1999,19,FALSE)))</f>
        <v/>
      </c>
      <c r="EC82" s="541" t="str">
        <f ca="1">IF($DP82="","",IF(ISERROR(DQ82),0,IF($DN$4&lt;3,"",VLOOKUP(DP82,Invoer!$F$15:$AU$1999,24,FALSE))))</f>
        <v/>
      </c>
      <c r="ED82" s="541" t="str">
        <f ca="1">IF($DP82="","",IF(ISERROR(DQ82),0,IF($DN$4&lt;3,"",VLOOKUP(DP82,Invoer!$F$15:$AU$1999,17,FALSE))))</f>
        <v/>
      </c>
      <c r="EH82" s="89" t="e">
        <f ca="1">Invoer!CP87</f>
        <v>#N/A</v>
      </c>
      <c r="EI82" s="599" t="str">
        <f t="shared" ca="1" si="56"/>
        <v/>
      </c>
      <c r="EJ82" s="673" t="str">
        <f ca="1">IF(EI82="","",VLOOKUP(EI82,Invoer!$F$15:$AU$1999,2,FALSE))</f>
        <v/>
      </c>
      <c r="EK82" s="599" t="str">
        <f t="shared" ca="1" si="57"/>
        <v/>
      </c>
      <c r="EL82" s="599" t="str">
        <f ca="1">IF($EI82="","",VLOOKUP(EI82,Invoer!$F$15:$AU$1999,3,FALSE))</f>
        <v/>
      </c>
      <c r="EM82" s="599" t="str">
        <f ca="1">IF($EI82="","",IF(EL82&lt;&gt;"Liq","",VLOOKUP(EI82,Invoer!$F$15:$AU$1999,4,FALSE)))</f>
        <v/>
      </c>
      <c r="EN82" s="599" t="str">
        <f ca="1">IF($EI82="","",VLOOKUP(EI82,Invoer!$F$15:$AU$1999,6,FALSE))</f>
        <v/>
      </c>
      <c r="EO82" s="599" t="str">
        <f ca="1">IF(EI82="","",VLOOKUP(EI82,Invoer!$F$15:$AU$1999,9,FALSE))</f>
        <v/>
      </c>
      <c r="EP82" s="599" t="str">
        <f ca="1">IF(EI82="","",VLOOKUP(EI82,Invoer!$F$15:$AU$1999,10,FALSE))</f>
        <v/>
      </c>
      <c r="EQ82" s="599" t="str">
        <f ca="1">IF(EI82="","",VLOOKUP(EI82,Invoer!$F$15:$AU$1999,11,FALSE))</f>
        <v/>
      </c>
      <c r="ER82" s="662" t="str">
        <f ca="1">IF(EI82="","",VLOOKUP(EI82,Invoer!CQ:CS,3,FALSE))</f>
        <v/>
      </c>
      <c r="ES82" s="662" t="str">
        <f t="shared" ca="1" si="58"/>
        <v/>
      </c>
      <c r="ET82" s="513" t="str">
        <f t="shared" ca="1" si="59"/>
        <v/>
      </c>
      <c r="EU82" s="112" t="str">
        <f t="shared" ca="1" si="60"/>
        <v/>
      </c>
      <c r="EV82" s="83" t="s">
        <v>160</v>
      </c>
      <c r="EW82" s="682" t="str">
        <f t="shared" ca="1" si="61"/>
        <v/>
      </c>
      <c r="EX82" s="662" t="str">
        <f t="shared" ca="1" si="62"/>
        <v/>
      </c>
      <c r="EY82"/>
      <c r="EZ82" s="56" t="e">
        <f t="shared" ca="1" si="73"/>
        <v>#VALUE!</v>
      </c>
      <c r="FA82" s="56" t="e">
        <f t="shared" ca="1" si="74"/>
        <v>#VALUE!</v>
      </c>
      <c r="FE82"/>
      <c r="FI82"/>
      <c r="FJ82"/>
    </row>
    <row r="83" spans="1:166" ht="12" customHeight="1" x14ac:dyDescent="0.2">
      <c r="A83"/>
      <c r="B83"/>
      <c r="C83"/>
      <c r="E83"/>
      <c r="F83" s="125"/>
      <c r="G83" s="89" t="e">
        <f ca="1">Invoer!DU88</f>
        <v>#N/A</v>
      </c>
      <c r="H83" s="599" t="str">
        <f t="shared" ca="1" si="43"/>
        <v/>
      </c>
      <c r="I83" s="673" t="str">
        <f ca="1">IF($H83="","",VLOOKUP(H83,Invoer!$F$15:$AU$1500,2,FALSE))</f>
        <v/>
      </c>
      <c r="J83" s="599" t="str">
        <f t="shared" ca="1" si="63"/>
        <v/>
      </c>
      <c r="K83" s="599" t="str">
        <f ca="1">IF($H83="","",VLOOKUP(H83,Invoer!$F$15:$AU$1500,3,FALSE))</f>
        <v/>
      </c>
      <c r="L83" s="599" t="str">
        <f ca="1">IF($H83="","",IF(K83&lt;&gt;"Liq","",VLOOKUP(H83,Invoer!$F$15:$AU$1500,4,FALSE)))</f>
        <v/>
      </c>
      <c r="M83" s="599" t="str">
        <f ca="1">IF($H83="","",VLOOKUP(H83,Invoer!$F$15:$AU$1500,5,FALSE))</f>
        <v/>
      </c>
      <c r="N83" s="599" t="str">
        <f ca="1">IF($H83="","",VLOOKUP(H83,Invoer!$F$15:$AU$1500,6,FALSE))</f>
        <v/>
      </c>
      <c r="O83" s="599" t="str">
        <f ca="1">IF($H83="","",VLOOKUP(H83,Invoer!$F$15:$AU$1500,9,FALSE))</f>
        <v/>
      </c>
      <c r="P83" s="599" t="str">
        <f ca="1">IF($H83="","",VLOOKUP(H83,Invoer!$F$15:$AU$1500,10,FALSE))</f>
        <v/>
      </c>
      <c r="Q83" s="599" t="str">
        <f ca="1">IF($H83="","",VLOOKUP(H83,Invoer!$F$15:$BB$1500,14,FALSE))</f>
        <v/>
      </c>
      <c r="R83" s="662" t="str">
        <f ca="1">IF($H83="","",IF(J83&gt;$K$8,"",VLOOKUP(H83,Invoer!$F$15:$AU$1500,15,FALSE)))</f>
        <v/>
      </c>
      <c r="S83" s="599" t="str">
        <f ca="1">IF($H83="","",VLOOKUP(H83,Invoer!$F$15:$AU$1500,19,FALSE))</f>
        <v/>
      </c>
      <c r="T83" s="662" t="str">
        <f ca="1">IF($H83="","",IF(J83&gt;$K$8,"",VLOOKUP(H83,Invoer!$F$15:$AU$1500,20,FALSE)))</f>
        <v/>
      </c>
      <c r="U83" s="662" t="str">
        <f ca="1">IF($H83="","",IF(J83&gt;$K$8,"",VLOOKUP(H83,Invoer!$F$15:$AU$1500,23,FALSE)))</f>
        <v/>
      </c>
      <c r="V83" s="662" t="str">
        <f ca="1">IF($H83="","",IF(J83&gt;$K$8,"",VLOOKUP(H83,Invoer!$F$15:$AU$1500,17,FALSE)))</f>
        <v/>
      </c>
      <c r="AC83" s="435" t="str">
        <f>IF($AC$7&lt;3,Invoer!DR88,IF($AC$7=3,Invoer!BT88,"x"))</f>
        <v>x</v>
      </c>
      <c r="AD83" s="599" t="str">
        <f t="shared" si="64"/>
        <v/>
      </c>
      <c r="AE83" s="673" t="str">
        <f>IF($AD83="","",VLOOKUP(AD83,Invoer!$F$15:$AU$1999,2,FALSE))</f>
        <v/>
      </c>
      <c r="AF83" s="599" t="str">
        <f t="shared" si="65"/>
        <v/>
      </c>
      <c r="AG83" s="599" t="str">
        <f>IF($AD83="","",VLOOKUP(AD83,Invoer!$F$15:$AU$1999,3,FALSE))</f>
        <v/>
      </c>
      <c r="AH83" s="599" t="str">
        <f>IF($AD83="","",IF(AG83&lt;&gt;"Liq","",VLOOKUP(AD83,Invoer!$F$15:$AU$1999,4,FALSE)))</f>
        <v/>
      </c>
      <c r="AI83" s="677" t="str">
        <f>IF($AD83="","",VLOOKUP(AD83,Invoer!$F$15:$AU$1999,5,FALSE))</f>
        <v/>
      </c>
      <c r="AJ83" s="599" t="str">
        <f>IF($AD83="","",VLOOKUP(AD83,Invoer!$F$15:$AU$1999,6,FALSE))</f>
        <v/>
      </c>
      <c r="AK83" s="599" t="str">
        <f>IF($AD83="","",VLOOKUP(AD83,Invoer!$F$15:$AU$1999,9,FALSE))</f>
        <v/>
      </c>
      <c r="AL83" s="599" t="str">
        <f>IF($AD83="","",VLOOKUP(AD83,Invoer!$F$15:$AU$1999,10,FALSE))</f>
        <v/>
      </c>
      <c r="AM83" s="599" t="str">
        <f>IF($AD83="","",VLOOKUP(AD83,Invoer!$F$15:$BB$1999,14,FALSE))</f>
        <v/>
      </c>
      <c r="AN83" s="599" t="str">
        <f>IF($AD83="","",VLOOKUP(AD83,Invoer!$F$15:$AU$1999,11,FALSE))</f>
        <v/>
      </c>
      <c r="AO83" s="662" t="str">
        <f>IF($AD83="","",VLOOKUP(AD83,Invoer!$F$15:$AU$1999,15,FALSE))</f>
        <v/>
      </c>
      <c r="AP83" s="599" t="str">
        <f>IF($AD83="","",VLOOKUP(AD83,Invoer!$F$15:$AU$1999,19,FALSE))</f>
        <v/>
      </c>
      <c r="AQ83" s="662" t="str">
        <f>IF($AD83="","",VLOOKUP(AD83,Invoer!$F$15:$AU$1999,24,FALSE))</f>
        <v/>
      </c>
      <c r="AR83" s="662" t="str">
        <f>IF($AD83="","",VLOOKUP(AD83,Invoer!$F$15:$AU$1999,17,FALSE))</f>
        <v/>
      </c>
      <c r="AS83" s="678" t="str">
        <f t="shared" si="75"/>
        <v/>
      </c>
      <c r="AT83" s="676" t="str">
        <f t="shared" si="44"/>
        <v/>
      </c>
      <c r="AU83" s="77" t="e">
        <f t="shared" si="45"/>
        <v>#VALUE!</v>
      </c>
      <c r="AW83" s="57"/>
      <c r="AX83" s="57"/>
      <c r="BA83" s="83" t="e">
        <f ca="1">Invoer!DW88</f>
        <v>#N/A</v>
      </c>
      <c r="BB83" s="599" t="str">
        <f t="shared" ca="1" si="66"/>
        <v/>
      </c>
      <c r="BC83" s="673" t="str">
        <f ca="1">IF($BB83="","",VLOOKUP(BB83,Invoer!$F$15:$AU$1999,2,FALSE))</f>
        <v/>
      </c>
      <c r="BD83" s="599" t="str">
        <f t="shared" ca="1" si="67"/>
        <v/>
      </c>
      <c r="BE83" s="599" t="str">
        <f ca="1">IF($BB83="","",VLOOKUP(BB83,Invoer!$F$15:$AU$1999,5,FALSE))</f>
        <v/>
      </c>
      <c r="BF83" s="599" t="str">
        <f ca="1">IF($BB83="","",VLOOKUP(BB83,Invoer!$F$15:$AU$1999,6,FALSE))</f>
        <v/>
      </c>
      <c r="BG83" s="599" t="str">
        <f ca="1">IF($BB83="","",VLOOKUP(BB83,Invoer!$F$15:$AU$1999,9,FALSE))</f>
        <v/>
      </c>
      <c r="BH83" s="599" t="str">
        <f ca="1">IF($BB83="","",VLOOKUP(BB83,Invoer!$F$15:$AU$1999,10,FALSE))</f>
        <v/>
      </c>
      <c r="BI83" s="599" t="str">
        <f ca="1">IF($BB83="","",VLOOKUP(BB83,Invoer!$F$15:$BB$1999,14,FALSE))</f>
        <v/>
      </c>
      <c r="BJ83" s="599" t="str">
        <f ca="1">IF($BB83="","",VLOOKUP(BB83,Invoer!$F$15:$AU$1999,11,FALSE))</f>
        <v/>
      </c>
      <c r="BK83" s="662" t="str">
        <f t="shared" ca="1" si="68"/>
        <v/>
      </c>
      <c r="BL83" s="662" t="str">
        <f t="shared" ca="1" si="69"/>
        <v/>
      </c>
      <c r="BM83" s="679" t="str">
        <f t="shared" ca="1" si="70"/>
        <v/>
      </c>
      <c r="BN83" s="662" t="str">
        <f t="shared" ca="1" si="46"/>
        <v/>
      </c>
      <c r="BO83" s="662" t="str">
        <f ca="1">IF($BB83="","",VLOOKUP(BB83,Invoer!$F$15:$AU$1999,15,FALSE))</f>
        <v/>
      </c>
      <c r="BP83" s="662" t="str">
        <f ca="1">IF($BB83="","",VLOOKUP(BB83,Invoer!$F$15:$AU$1999,24,FALSE))</f>
        <v/>
      </c>
      <c r="BQ83" s="662" t="str">
        <f ca="1">IF($BB83="","",VLOOKUP(BB83,Invoer!$F$15:$AU$1999,17,FALSE))</f>
        <v/>
      </c>
      <c r="BS83" s="73" t="e">
        <f t="shared" ca="1" si="76"/>
        <v>#VALUE!</v>
      </c>
      <c r="BT83" s="57" t="str">
        <f t="shared" ca="1" si="77"/>
        <v/>
      </c>
      <c r="BW83" s="61" t="e">
        <f ca="1">Invoer!DZ88</f>
        <v>#N/A</v>
      </c>
      <c r="BX83" s="599" t="str">
        <f t="shared" ca="1" si="47"/>
        <v/>
      </c>
      <c r="BY83" s="673" t="str">
        <f ca="1">IF($BX83="","",VLOOKUP(BX83,Invoer!$F$15:$AU$1999,2,FALSE))</f>
        <v/>
      </c>
      <c r="BZ83" s="599" t="str">
        <f t="shared" ca="1" si="48"/>
        <v/>
      </c>
      <c r="CA83" s="599" t="str">
        <f ca="1">IF($BX83="","",VLOOKUP(BX83,Invoer!$F$15:$AU$1999,5,FALSE))</f>
        <v/>
      </c>
      <c r="CB83" s="599" t="str">
        <f ca="1">IF($BX83="","",VLOOKUP(BX83,Invoer!$F$15:$AU$1999,6,FALSE))</f>
        <v/>
      </c>
      <c r="CC83" s="599" t="str">
        <f ca="1">IF($BX83="","",VLOOKUP(BX83,Invoer!$F$15:$AU$1999,9,FALSE))</f>
        <v/>
      </c>
      <c r="CD83" s="599" t="str">
        <f ca="1">IF($BX83="","",VLOOKUP(BX83,Invoer!$F$15:$AU$1999,10,FALSE))</f>
        <v/>
      </c>
      <c r="CE83" s="599" t="str">
        <f ca="1">IF($BX83="","",VLOOKUP(BX83,Invoer!$F$15:$AU$1999,11,FALSE))</f>
        <v/>
      </c>
      <c r="CF83" s="662" t="str">
        <f ca="1">IF($BX83="","",IF(ISERROR(BY83),0,VLOOKUP(BX83,Invoer!$F$15:$AU$1999,15,FALSE)))</f>
        <v/>
      </c>
      <c r="CG83" s="599" t="str">
        <f ca="1">IF($BX83="","",VLOOKUP(BX83,Invoer!$F$15:$AU$1999,19,FALSE))</f>
        <v/>
      </c>
      <c r="CH83" s="662" t="str">
        <f ca="1">IF($BX83="","",IF(ISERROR(BY83),0,VLOOKUP(BX83,Invoer!$F$15:$AU$1999,24,FALSE)))</f>
        <v/>
      </c>
      <c r="CI83" s="662" t="str">
        <f ca="1">IF($BX83="","",IF(ISERROR(BY83),0,VLOOKUP(BX83,Invoer!$F$15:$AU$1999,17,FALSE)))</f>
        <v/>
      </c>
      <c r="CJ83" s="680" t="str">
        <f t="shared" ca="1" si="71"/>
        <v/>
      </c>
      <c r="CK83" s="662" t="str">
        <f t="shared" ca="1" si="72"/>
        <v/>
      </c>
      <c r="CM83" s="56" t="str">
        <f t="shared" ca="1" si="78"/>
        <v/>
      </c>
      <c r="CQ83" s="411" t="e">
        <f ca="1">Invoer!EG88</f>
        <v>#N/A</v>
      </c>
      <c r="CR83" s="599" t="str">
        <f t="shared" ca="1" si="49"/>
        <v/>
      </c>
      <c r="CS83" s="673" t="str">
        <f ca="1">IF($CR83="","",VLOOKUP(CR83,Invoer!$F$15:$AU$1500,2,FALSE))</f>
        <v/>
      </c>
      <c r="CT83" s="599" t="str">
        <f t="shared" ca="1" si="50"/>
        <v/>
      </c>
      <c r="CU83" s="599" t="str">
        <f ca="1">IF($CR83="","",VLOOKUP(CR83,Invoer!$F$15:$AU$1500,3,FALSE))</f>
        <v/>
      </c>
      <c r="CV83" s="599" t="str">
        <f ca="1">IF($CR83="","",IF(CU83&lt;&gt;"Liq","",VLOOKUP(CR83,Invoer!$F$15:$AU$1500,4,FALSE)))</f>
        <v/>
      </c>
      <c r="CW83" s="599" t="str">
        <f ca="1">IF($CR83="","",VLOOKUP(CR83,Invoer!$F$15:$AU$1500,5,FALSE))</f>
        <v/>
      </c>
      <c r="CX83" s="599" t="str">
        <f ca="1">IF($CR83="","",VLOOKUP(CR83,Invoer!$F$15:$AU$1500,6,FALSE))</f>
        <v/>
      </c>
      <c r="CY83" s="599" t="str">
        <f ca="1">IF($CR83="","",VLOOKUP(CR83,Invoer!$F$15:$AU$1500,9,FALSE))</f>
        <v/>
      </c>
      <c r="CZ83" s="599" t="str">
        <f ca="1">IF($CR83="","",VLOOKUP(CR83,Invoer!$F$15:$AU$1500,10,FALSE))</f>
        <v/>
      </c>
      <c r="DA83" s="599" t="str">
        <f ca="1">IF($CR83="","",VLOOKUP(CR83,Invoer!$F$15:$AU$1500,11,FALSE))</f>
        <v/>
      </c>
      <c r="DB83" s="599" t="str">
        <f ca="1">IF($CR83="","",VLOOKUP(CR83,Invoer!$F$15:$BB$1500,14,FALSE))</f>
        <v/>
      </c>
      <c r="DC83" s="662" t="str">
        <f ca="1">IF($CR83="","",VLOOKUP(CR83,Invoer!$F$15:$AU$1500,15,FALSE))</f>
        <v/>
      </c>
      <c r="DD83" s="599" t="str">
        <f ca="1">IF($CR83="","",VLOOKUP(CR83,Invoer!$F$15:$AU$1500,19,FALSE))</f>
        <v/>
      </c>
      <c r="DE83" s="662" t="str">
        <f ca="1">IF($CR83="","",VLOOKUP(CR83,Invoer!$F$15:$AU$1500,20,FALSE))</f>
        <v/>
      </c>
      <c r="DF83" s="662" t="str">
        <f ca="1">IF($CR83="","",VLOOKUP(CR83,Invoer!$F$15:$AU$1500,23,FALSE))</f>
        <v/>
      </c>
      <c r="DG83" s="662" t="str">
        <f ca="1">IF($CR83="","",VLOOKUP(CR83,Invoer!$F$15:$AU$1500,17,FALSE))</f>
        <v/>
      </c>
      <c r="DH83" s="681" t="str">
        <f t="shared" ca="1" si="51"/>
        <v/>
      </c>
      <c r="DI83" s="662" t="str">
        <f t="shared" ca="1" si="52"/>
        <v/>
      </c>
      <c r="DJ83" s="190"/>
      <c r="DK83" s="411" t="str">
        <f t="shared" ca="1" si="53"/>
        <v/>
      </c>
      <c r="DO83" s="61" t="e">
        <f ca="1">IF($DN$4&lt;3,Invoer!EB88,Invoer!EA88)</f>
        <v>#N/A</v>
      </c>
      <c r="DP83" s="599" t="str">
        <f t="shared" ca="1" si="54"/>
        <v/>
      </c>
      <c r="DQ83" s="673" t="str">
        <f ca="1">IF($DP83="","",VLOOKUP(DP83,Invoer!$F$15:$AU$1999,2,FALSE))</f>
        <v/>
      </c>
      <c r="DR83" s="599" t="str">
        <f t="shared" ca="1" si="55"/>
        <v/>
      </c>
      <c r="DS83" s="599" t="str">
        <f ca="1">IF($DP83="","",VLOOKUP(DP83,Invoer!$F$15:$AU$1999,3,FALSE))</f>
        <v/>
      </c>
      <c r="DT83" s="599" t="str">
        <f ca="1">IF($DP83="","",IF(DS83&lt;&gt;"Liq","",VLOOKUP(DP83,Invoer!$F$15:$AU$1999,4,FALSE)))</f>
        <v/>
      </c>
      <c r="DU83" s="599" t="str">
        <f ca="1">IF($DP83="","",VLOOKUP(DP83,Invoer!$F$15:$AU$1999,5,FALSE))</f>
        <v/>
      </c>
      <c r="DV83" s="599" t="str">
        <f ca="1">IF($DP83="","",VLOOKUP(DP83,Invoer!$F$15:$AU$1999,6,FALSE))</f>
        <v/>
      </c>
      <c r="DW83" s="599" t="str">
        <f ca="1">IF($DP83="","",VLOOKUP(DP83,Invoer!$F$15:$AU$1999,9,FALSE))</f>
        <v/>
      </c>
      <c r="DX83" s="599" t="str">
        <f ca="1">IF($DP83="","",VLOOKUP(DP83,Invoer!$F$15:$AU$1999,10,FALSE))</f>
        <v/>
      </c>
      <c r="DY83" s="595" t="str">
        <f ca="1">IF($DP83="","",VLOOKUP(DP83,Invoer!$F$15:$AU$1999,11,FALSE))</f>
        <v/>
      </c>
      <c r="DZ83" s="662" t="str">
        <f ca="1">IF($DP83="","",IF($DN$4&gt;2,"",VLOOKUP(DP83,Invoer!CQ:CS,3,FALSE)))</f>
        <v/>
      </c>
      <c r="EA83" s="541" t="str">
        <f ca="1">IF($DP83="","",IF(ISERROR(DQ83),0,IF($DN$4&lt;3,"",VLOOKUP(DP83,Invoer!$F$15:$AU$1999,15,FALSE))))</f>
        <v/>
      </c>
      <c r="EB83" s="595" t="str">
        <f ca="1">IF($DP83="","",IF($DN$4&lt;3,"",VLOOKUP(DP83,Invoer!$F$15:$AU$1999,19,FALSE)))</f>
        <v/>
      </c>
      <c r="EC83" s="541" t="str">
        <f ca="1">IF($DP83="","",IF(ISERROR(DQ83),0,IF($DN$4&lt;3,"",VLOOKUP(DP83,Invoer!$F$15:$AU$1999,24,FALSE))))</f>
        <v/>
      </c>
      <c r="ED83" s="541" t="str">
        <f ca="1">IF($DP83="","",IF(ISERROR(DQ83),0,IF($DN$4&lt;3,"",VLOOKUP(DP83,Invoer!$F$15:$AU$1999,17,FALSE))))</f>
        <v/>
      </c>
      <c r="EH83" s="89" t="e">
        <f ca="1">Invoer!CP88</f>
        <v>#N/A</v>
      </c>
      <c r="EI83" s="599" t="str">
        <f t="shared" ca="1" si="56"/>
        <v/>
      </c>
      <c r="EJ83" s="673" t="str">
        <f ca="1">IF(EI83="","",VLOOKUP(EI83,Invoer!$F$15:$AU$1999,2,FALSE))</f>
        <v/>
      </c>
      <c r="EK83" s="599" t="str">
        <f t="shared" ca="1" si="57"/>
        <v/>
      </c>
      <c r="EL83" s="599" t="str">
        <f ca="1">IF($EI83="","",VLOOKUP(EI83,Invoer!$F$15:$AU$1999,3,FALSE))</f>
        <v/>
      </c>
      <c r="EM83" s="599" t="str">
        <f ca="1">IF($EI83="","",IF(EL83&lt;&gt;"Liq","",VLOOKUP(EI83,Invoer!$F$15:$AU$1999,4,FALSE)))</f>
        <v/>
      </c>
      <c r="EN83" s="599" t="str">
        <f ca="1">IF($EI83="","",VLOOKUP(EI83,Invoer!$F$15:$AU$1999,6,FALSE))</f>
        <v/>
      </c>
      <c r="EO83" s="599" t="str">
        <f ca="1">IF(EI83="","",VLOOKUP(EI83,Invoer!$F$15:$AU$1999,9,FALSE))</f>
        <v/>
      </c>
      <c r="EP83" s="599" t="str">
        <f ca="1">IF(EI83="","",VLOOKUP(EI83,Invoer!$F$15:$AU$1999,10,FALSE))</f>
        <v/>
      </c>
      <c r="EQ83" s="599" t="str">
        <f ca="1">IF(EI83="","",VLOOKUP(EI83,Invoer!$F$15:$AU$1999,11,FALSE))</f>
        <v/>
      </c>
      <c r="ER83" s="662" t="str">
        <f ca="1">IF(EI83="","",VLOOKUP(EI83,Invoer!CQ:CS,3,FALSE))</f>
        <v/>
      </c>
      <c r="ES83" s="662" t="str">
        <f t="shared" ca="1" si="58"/>
        <v/>
      </c>
      <c r="ET83" s="513" t="str">
        <f t="shared" ca="1" si="59"/>
        <v/>
      </c>
      <c r="EU83" s="112" t="str">
        <f t="shared" ca="1" si="60"/>
        <v/>
      </c>
      <c r="EV83" s="83" t="s">
        <v>160</v>
      </c>
      <c r="EW83" s="682" t="str">
        <f t="shared" ca="1" si="61"/>
        <v/>
      </c>
      <c r="EX83" s="662" t="str">
        <f t="shared" ca="1" si="62"/>
        <v/>
      </c>
      <c r="EY83"/>
      <c r="EZ83" s="56" t="e">
        <f t="shared" ca="1" si="73"/>
        <v>#VALUE!</v>
      </c>
      <c r="FA83" s="56" t="e">
        <f t="shared" ca="1" si="74"/>
        <v>#VALUE!</v>
      </c>
      <c r="FE83"/>
      <c r="FI83"/>
      <c r="FJ83"/>
    </row>
    <row r="84" spans="1:166" ht="12" customHeight="1" x14ac:dyDescent="0.2">
      <c r="A84"/>
      <c r="B84"/>
      <c r="C84"/>
      <c r="E84"/>
      <c r="F84" s="125"/>
      <c r="G84" s="89" t="e">
        <f ca="1">Invoer!DU89</f>
        <v>#N/A</v>
      </c>
      <c r="H84" s="599" t="str">
        <f t="shared" ca="1" si="43"/>
        <v/>
      </c>
      <c r="I84" s="673" t="str">
        <f ca="1">IF($H84="","",VLOOKUP(H84,Invoer!$F$15:$AU$1500,2,FALSE))</f>
        <v/>
      </c>
      <c r="J84" s="599" t="str">
        <f t="shared" ca="1" si="63"/>
        <v/>
      </c>
      <c r="K84" s="599" t="str">
        <f ca="1">IF($H84="","",VLOOKUP(H84,Invoer!$F$15:$AU$1500,3,FALSE))</f>
        <v/>
      </c>
      <c r="L84" s="599" t="str">
        <f ca="1">IF($H84="","",IF(K84&lt;&gt;"Liq","",VLOOKUP(H84,Invoer!$F$15:$AU$1500,4,FALSE)))</f>
        <v/>
      </c>
      <c r="M84" s="599" t="str">
        <f ca="1">IF($H84="","",VLOOKUP(H84,Invoer!$F$15:$AU$1500,5,FALSE))</f>
        <v/>
      </c>
      <c r="N84" s="599" t="str">
        <f ca="1">IF($H84="","",VLOOKUP(H84,Invoer!$F$15:$AU$1500,6,FALSE))</f>
        <v/>
      </c>
      <c r="O84" s="599" t="str">
        <f ca="1">IF($H84="","",VLOOKUP(H84,Invoer!$F$15:$AU$1500,9,FALSE))</f>
        <v/>
      </c>
      <c r="P84" s="599" t="str">
        <f ca="1">IF($H84="","",VLOOKUP(H84,Invoer!$F$15:$AU$1500,10,FALSE))</f>
        <v/>
      </c>
      <c r="Q84" s="599" t="str">
        <f ca="1">IF($H84="","",VLOOKUP(H84,Invoer!$F$15:$BB$1500,14,FALSE))</f>
        <v/>
      </c>
      <c r="R84" s="662" t="str">
        <f ca="1">IF($H84="","",IF(J84&gt;$K$8,"",VLOOKUP(H84,Invoer!$F$15:$AU$1500,15,FALSE)))</f>
        <v/>
      </c>
      <c r="S84" s="599" t="str">
        <f ca="1">IF($H84="","",VLOOKUP(H84,Invoer!$F$15:$AU$1500,19,FALSE))</f>
        <v/>
      </c>
      <c r="T84" s="662" t="str">
        <f ca="1">IF($H84="","",IF(J84&gt;$K$8,"",VLOOKUP(H84,Invoer!$F$15:$AU$1500,20,FALSE)))</f>
        <v/>
      </c>
      <c r="U84" s="662" t="str">
        <f ca="1">IF($H84="","",IF(J84&gt;$K$8,"",VLOOKUP(H84,Invoer!$F$15:$AU$1500,23,FALSE)))</f>
        <v/>
      </c>
      <c r="V84" s="662" t="str">
        <f ca="1">IF($H84="","",IF(J84&gt;$K$8,"",VLOOKUP(H84,Invoer!$F$15:$AU$1500,17,FALSE)))</f>
        <v/>
      </c>
      <c r="AC84" s="435" t="str">
        <f>IF($AC$7&lt;3,Invoer!DR89,IF($AC$7=3,Invoer!BT89,"x"))</f>
        <v>x</v>
      </c>
      <c r="AD84" s="599" t="str">
        <f t="shared" si="64"/>
        <v/>
      </c>
      <c r="AE84" s="673" t="str">
        <f>IF($AD84="","",VLOOKUP(AD84,Invoer!$F$15:$AU$1999,2,FALSE))</f>
        <v/>
      </c>
      <c r="AF84" s="599" t="str">
        <f t="shared" si="65"/>
        <v/>
      </c>
      <c r="AG84" s="599" t="str">
        <f>IF($AD84="","",VLOOKUP(AD84,Invoer!$F$15:$AU$1999,3,FALSE))</f>
        <v/>
      </c>
      <c r="AH84" s="599" t="str">
        <f>IF($AD84="","",IF(AG84&lt;&gt;"Liq","",VLOOKUP(AD84,Invoer!$F$15:$AU$1999,4,FALSE)))</f>
        <v/>
      </c>
      <c r="AI84" s="677" t="str">
        <f>IF($AD84="","",VLOOKUP(AD84,Invoer!$F$15:$AU$1999,5,FALSE))</f>
        <v/>
      </c>
      <c r="AJ84" s="599" t="str">
        <f>IF($AD84="","",VLOOKUP(AD84,Invoer!$F$15:$AU$1999,6,FALSE))</f>
        <v/>
      </c>
      <c r="AK84" s="599" t="str">
        <f>IF($AD84="","",VLOOKUP(AD84,Invoer!$F$15:$AU$1999,9,FALSE))</f>
        <v/>
      </c>
      <c r="AL84" s="599" t="str">
        <f>IF($AD84="","",VLOOKUP(AD84,Invoer!$F$15:$AU$1999,10,FALSE))</f>
        <v/>
      </c>
      <c r="AM84" s="599" t="str">
        <f>IF($AD84="","",VLOOKUP(AD84,Invoer!$F$15:$BB$1999,14,FALSE))</f>
        <v/>
      </c>
      <c r="AN84" s="599" t="str">
        <f>IF($AD84="","",VLOOKUP(AD84,Invoer!$F$15:$AU$1999,11,FALSE))</f>
        <v/>
      </c>
      <c r="AO84" s="662" t="str">
        <f>IF($AD84="","",VLOOKUP(AD84,Invoer!$F$15:$AU$1999,15,FALSE))</f>
        <v/>
      </c>
      <c r="AP84" s="599" t="str">
        <f>IF($AD84="","",VLOOKUP(AD84,Invoer!$F$15:$AU$1999,19,FALSE))</f>
        <v/>
      </c>
      <c r="AQ84" s="662" t="str">
        <f>IF($AD84="","",VLOOKUP(AD84,Invoer!$F$15:$AU$1999,24,FALSE))</f>
        <v/>
      </c>
      <c r="AR84" s="662" t="str">
        <f>IF($AD84="","",VLOOKUP(AD84,Invoer!$F$15:$AU$1999,17,FALSE))</f>
        <v/>
      </c>
      <c r="AS84" s="678" t="str">
        <f t="shared" si="75"/>
        <v/>
      </c>
      <c r="AT84" s="676" t="str">
        <f t="shared" si="44"/>
        <v/>
      </c>
      <c r="AU84" s="77" t="e">
        <f t="shared" si="45"/>
        <v>#VALUE!</v>
      </c>
      <c r="AW84" s="57"/>
      <c r="AX84" s="57"/>
      <c r="BA84" s="83" t="e">
        <f ca="1">Invoer!DW89</f>
        <v>#N/A</v>
      </c>
      <c r="BB84" s="599" t="str">
        <f t="shared" ca="1" si="66"/>
        <v/>
      </c>
      <c r="BC84" s="673" t="str">
        <f ca="1">IF($BB84="","",VLOOKUP(BB84,Invoer!$F$15:$AU$1999,2,FALSE))</f>
        <v/>
      </c>
      <c r="BD84" s="599" t="str">
        <f t="shared" ca="1" si="67"/>
        <v/>
      </c>
      <c r="BE84" s="599" t="str">
        <f ca="1">IF($BB84="","",VLOOKUP(BB84,Invoer!$F$15:$AU$1999,5,FALSE))</f>
        <v/>
      </c>
      <c r="BF84" s="599" t="str">
        <f ca="1">IF($BB84="","",VLOOKUP(BB84,Invoer!$F$15:$AU$1999,6,FALSE))</f>
        <v/>
      </c>
      <c r="BG84" s="599" t="str">
        <f ca="1">IF($BB84="","",VLOOKUP(BB84,Invoer!$F$15:$AU$1999,9,FALSE))</f>
        <v/>
      </c>
      <c r="BH84" s="599" t="str">
        <f ca="1">IF($BB84="","",VLOOKUP(BB84,Invoer!$F$15:$AU$1999,10,FALSE))</f>
        <v/>
      </c>
      <c r="BI84" s="599" t="str">
        <f ca="1">IF($BB84="","",VLOOKUP(BB84,Invoer!$F$15:$BB$1999,14,FALSE))</f>
        <v/>
      </c>
      <c r="BJ84" s="599" t="str">
        <f ca="1">IF($BB84="","",VLOOKUP(BB84,Invoer!$F$15:$AU$1999,11,FALSE))</f>
        <v/>
      </c>
      <c r="BK84" s="662" t="str">
        <f t="shared" ca="1" si="68"/>
        <v/>
      </c>
      <c r="BL84" s="662" t="str">
        <f t="shared" ca="1" si="69"/>
        <v/>
      </c>
      <c r="BM84" s="679" t="str">
        <f t="shared" ca="1" si="70"/>
        <v/>
      </c>
      <c r="BN84" s="662" t="str">
        <f t="shared" ca="1" si="46"/>
        <v/>
      </c>
      <c r="BO84" s="662" t="str">
        <f ca="1">IF($BB84="","",VLOOKUP(BB84,Invoer!$F$15:$AU$1999,15,FALSE))</f>
        <v/>
      </c>
      <c r="BP84" s="662" t="str">
        <f ca="1">IF($BB84="","",VLOOKUP(BB84,Invoer!$F$15:$AU$1999,24,FALSE))</f>
        <v/>
      </c>
      <c r="BQ84" s="662" t="str">
        <f ca="1">IF($BB84="","",VLOOKUP(BB84,Invoer!$F$15:$AU$1999,17,FALSE))</f>
        <v/>
      </c>
      <c r="BS84" s="73" t="e">
        <f t="shared" ca="1" si="76"/>
        <v>#VALUE!</v>
      </c>
      <c r="BT84" s="57" t="str">
        <f t="shared" ca="1" si="77"/>
        <v/>
      </c>
      <c r="BW84" s="61" t="e">
        <f ca="1">Invoer!DZ89</f>
        <v>#N/A</v>
      </c>
      <c r="BX84" s="599" t="str">
        <f t="shared" ca="1" si="47"/>
        <v/>
      </c>
      <c r="BY84" s="673" t="str">
        <f ca="1">IF($BX84="","",VLOOKUP(BX84,Invoer!$F$15:$AU$1999,2,FALSE))</f>
        <v/>
      </c>
      <c r="BZ84" s="599" t="str">
        <f t="shared" ca="1" si="48"/>
        <v/>
      </c>
      <c r="CA84" s="599" t="str">
        <f ca="1">IF($BX84="","",VLOOKUP(BX84,Invoer!$F$15:$AU$1999,5,FALSE))</f>
        <v/>
      </c>
      <c r="CB84" s="599" t="str">
        <f ca="1">IF($BX84="","",VLOOKUP(BX84,Invoer!$F$15:$AU$1999,6,FALSE))</f>
        <v/>
      </c>
      <c r="CC84" s="599" t="str">
        <f ca="1">IF($BX84="","",VLOOKUP(BX84,Invoer!$F$15:$AU$1999,9,FALSE))</f>
        <v/>
      </c>
      <c r="CD84" s="599" t="str">
        <f ca="1">IF($BX84="","",VLOOKUP(BX84,Invoer!$F$15:$AU$1999,10,FALSE))</f>
        <v/>
      </c>
      <c r="CE84" s="599" t="str">
        <f ca="1">IF($BX84="","",VLOOKUP(BX84,Invoer!$F$15:$AU$1999,11,FALSE))</f>
        <v/>
      </c>
      <c r="CF84" s="662" t="str">
        <f ca="1">IF($BX84="","",IF(ISERROR(BY84),0,VLOOKUP(BX84,Invoer!$F$15:$AU$1999,15,FALSE)))</f>
        <v/>
      </c>
      <c r="CG84" s="599" t="str">
        <f ca="1">IF($BX84="","",VLOOKUP(BX84,Invoer!$F$15:$AU$1999,19,FALSE))</f>
        <v/>
      </c>
      <c r="CH84" s="662" t="str">
        <f ca="1">IF($BX84="","",IF(ISERROR(BY84),0,VLOOKUP(BX84,Invoer!$F$15:$AU$1999,24,FALSE)))</f>
        <v/>
      </c>
      <c r="CI84" s="662" t="str">
        <f ca="1">IF($BX84="","",IF(ISERROR(BY84),0,VLOOKUP(BX84,Invoer!$F$15:$AU$1999,17,FALSE)))</f>
        <v/>
      </c>
      <c r="CJ84" s="680" t="str">
        <f t="shared" ca="1" si="71"/>
        <v/>
      </c>
      <c r="CK84" s="662" t="str">
        <f t="shared" ca="1" si="72"/>
        <v/>
      </c>
      <c r="CM84" s="56" t="str">
        <f t="shared" ca="1" si="78"/>
        <v/>
      </c>
      <c r="CQ84" s="411" t="e">
        <f ca="1">Invoer!EG89</f>
        <v>#N/A</v>
      </c>
      <c r="CR84" s="599" t="str">
        <f t="shared" ca="1" si="49"/>
        <v/>
      </c>
      <c r="CS84" s="673" t="str">
        <f ca="1">IF($CR84="","",VLOOKUP(CR84,Invoer!$F$15:$AU$1500,2,FALSE))</f>
        <v/>
      </c>
      <c r="CT84" s="599" t="str">
        <f t="shared" ca="1" si="50"/>
        <v/>
      </c>
      <c r="CU84" s="599" t="str">
        <f ca="1">IF($CR84="","",VLOOKUP(CR84,Invoer!$F$15:$AU$1500,3,FALSE))</f>
        <v/>
      </c>
      <c r="CV84" s="599" t="str">
        <f ca="1">IF($CR84="","",IF(CU84&lt;&gt;"Liq","",VLOOKUP(CR84,Invoer!$F$15:$AU$1500,4,FALSE)))</f>
        <v/>
      </c>
      <c r="CW84" s="599" t="str">
        <f ca="1">IF($CR84="","",VLOOKUP(CR84,Invoer!$F$15:$AU$1500,5,FALSE))</f>
        <v/>
      </c>
      <c r="CX84" s="599" t="str">
        <f ca="1">IF($CR84="","",VLOOKUP(CR84,Invoer!$F$15:$AU$1500,6,FALSE))</f>
        <v/>
      </c>
      <c r="CY84" s="599" t="str">
        <f ca="1">IF($CR84="","",VLOOKUP(CR84,Invoer!$F$15:$AU$1500,9,FALSE))</f>
        <v/>
      </c>
      <c r="CZ84" s="599" t="str">
        <f ca="1">IF($CR84="","",VLOOKUP(CR84,Invoer!$F$15:$AU$1500,10,FALSE))</f>
        <v/>
      </c>
      <c r="DA84" s="599" t="str">
        <f ca="1">IF($CR84="","",VLOOKUP(CR84,Invoer!$F$15:$AU$1500,11,FALSE))</f>
        <v/>
      </c>
      <c r="DB84" s="599" t="str">
        <f ca="1">IF($CR84="","",VLOOKUP(CR84,Invoer!$F$15:$BB$1500,14,FALSE))</f>
        <v/>
      </c>
      <c r="DC84" s="662" t="str">
        <f ca="1">IF($CR84="","",VLOOKUP(CR84,Invoer!$F$15:$AU$1500,15,FALSE))</f>
        <v/>
      </c>
      <c r="DD84" s="599" t="str">
        <f ca="1">IF($CR84="","",VLOOKUP(CR84,Invoer!$F$15:$AU$1500,19,FALSE))</f>
        <v/>
      </c>
      <c r="DE84" s="662" t="str">
        <f ca="1">IF($CR84="","",VLOOKUP(CR84,Invoer!$F$15:$AU$1500,20,FALSE))</f>
        <v/>
      </c>
      <c r="DF84" s="662" t="str">
        <f ca="1">IF($CR84="","",VLOOKUP(CR84,Invoer!$F$15:$AU$1500,23,FALSE))</f>
        <v/>
      </c>
      <c r="DG84" s="662" t="str">
        <f ca="1">IF($CR84="","",VLOOKUP(CR84,Invoer!$F$15:$AU$1500,17,FALSE))</f>
        <v/>
      </c>
      <c r="DH84" s="681" t="str">
        <f t="shared" ca="1" si="51"/>
        <v/>
      </c>
      <c r="DI84" s="662" t="str">
        <f t="shared" ca="1" si="52"/>
        <v/>
      </c>
      <c r="DJ84" s="190"/>
      <c r="DK84" s="411" t="str">
        <f t="shared" ca="1" si="53"/>
        <v/>
      </c>
      <c r="DO84" s="61" t="e">
        <f ca="1">IF($DN$4&lt;3,Invoer!EB89,Invoer!EA89)</f>
        <v>#N/A</v>
      </c>
      <c r="DP84" s="599" t="str">
        <f t="shared" ca="1" si="54"/>
        <v/>
      </c>
      <c r="DQ84" s="673" t="str">
        <f ca="1">IF($DP84="","",VLOOKUP(DP84,Invoer!$F$15:$AU$1999,2,FALSE))</f>
        <v/>
      </c>
      <c r="DR84" s="599" t="str">
        <f t="shared" ca="1" si="55"/>
        <v/>
      </c>
      <c r="DS84" s="599" t="str">
        <f ca="1">IF($DP84="","",VLOOKUP(DP84,Invoer!$F$15:$AU$1999,3,FALSE))</f>
        <v/>
      </c>
      <c r="DT84" s="599" t="str">
        <f ca="1">IF($DP84="","",IF(DS84&lt;&gt;"Liq","",VLOOKUP(DP84,Invoer!$F$15:$AU$1999,4,FALSE)))</f>
        <v/>
      </c>
      <c r="DU84" s="599" t="str">
        <f ca="1">IF($DP84="","",VLOOKUP(DP84,Invoer!$F$15:$AU$1999,5,FALSE))</f>
        <v/>
      </c>
      <c r="DV84" s="599" t="str">
        <f ca="1">IF($DP84="","",VLOOKUP(DP84,Invoer!$F$15:$AU$1999,6,FALSE))</f>
        <v/>
      </c>
      <c r="DW84" s="599" t="str">
        <f ca="1">IF($DP84="","",VLOOKUP(DP84,Invoer!$F$15:$AU$1999,9,FALSE))</f>
        <v/>
      </c>
      <c r="DX84" s="599" t="str">
        <f ca="1">IF($DP84="","",VLOOKUP(DP84,Invoer!$F$15:$AU$1999,10,FALSE))</f>
        <v/>
      </c>
      <c r="DY84" s="595" t="str">
        <f ca="1">IF($DP84="","",VLOOKUP(DP84,Invoer!$F$15:$AU$1999,11,FALSE))</f>
        <v/>
      </c>
      <c r="DZ84" s="662" t="str">
        <f ca="1">IF($DP84="","",IF($DN$4&gt;2,"",VLOOKUP(DP84,Invoer!CQ:CS,3,FALSE)))</f>
        <v/>
      </c>
      <c r="EA84" s="541" t="str">
        <f ca="1">IF($DP84="","",IF(ISERROR(DQ84),0,IF($DN$4&lt;3,"",VLOOKUP(DP84,Invoer!$F$15:$AU$1999,15,FALSE))))</f>
        <v/>
      </c>
      <c r="EB84" s="595" t="str">
        <f ca="1">IF($DP84="","",IF($DN$4&lt;3,"",VLOOKUP(DP84,Invoer!$F$15:$AU$1999,19,FALSE)))</f>
        <v/>
      </c>
      <c r="EC84" s="541" t="str">
        <f ca="1">IF($DP84="","",IF(ISERROR(DQ84),0,IF($DN$4&lt;3,"",VLOOKUP(DP84,Invoer!$F$15:$AU$1999,24,FALSE))))</f>
        <v/>
      </c>
      <c r="ED84" s="541" t="str">
        <f ca="1">IF($DP84="","",IF(ISERROR(DQ84),0,IF($DN$4&lt;3,"",VLOOKUP(DP84,Invoer!$F$15:$AU$1999,17,FALSE))))</f>
        <v/>
      </c>
      <c r="EH84" s="89" t="e">
        <f ca="1">Invoer!CP89</f>
        <v>#N/A</v>
      </c>
      <c r="EI84" s="599" t="str">
        <f t="shared" ca="1" si="56"/>
        <v/>
      </c>
      <c r="EJ84" s="673" t="str">
        <f ca="1">IF(EI84="","",VLOOKUP(EI84,Invoer!$F$15:$AU$1999,2,FALSE))</f>
        <v/>
      </c>
      <c r="EK84" s="599" t="str">
        <f t="shared" ca="1" si="57"/>
        <v/>
      </c>
      <c r="EL84" s="599" t="str">
        <f ca="1">IF($EI84="","",VLOOKUP(EI84,Invoer!$F$15:$AU$1999,3,FALSE))</f>
        <v/>
      </c>
      <c r="EM84" s="599" t="str">
        <f ca="1">IF($EI84="","",IF(EL84&lt;&gt;"Liq","",VLOOKUP(EI84,Invoer!$F$15:$AU$1999,4,FALSE)))</f>
        <v/>
      </c>
      <c r="EN84" s="599" t="str">
        <f ca="1">IF($EI84="","",VLOOKUP(EI84,Invoer!$F$15:$AU$1999,6,FALSE))</f>
        <v/>
      </c>
      <c r="EO84" s="599" t="str">
        <f ca="1">IF(EI84="","",VLOOKUP(EI84,Invoer!$F$15:$AU$1999,9,FALSE))</f>
        <v/>
      </c>
      <c r="EP84" s="599" t="str">
        <f ca="1">IF(EI84="","",VLOOKUP(EI84,Invoer!$F$15:$AU$1999,10,FALSE))</f>
        <v/>
      </c>
      <c r="EQ84" s="599" t="str">
        <f ca="1">IF(EI84="","",VLOOKUP(EI84,Invoer!$F$15:$AU$1999,11,FALSE))</f>
        <v/>
      </c>
      <c r="ER84" s="662" t="str">
        <f ca="1">IF(EI84="","",VLOOKUP(EI84,Invoer!CQ:CS,3,FALSE))</f>
        <v/>
      </c>
      <c r="ES84" s="662" t="str">
        <f t="shared" ca="1" si="58"/>
        <v/>
      </c>
      <c r="ET84" s="513" t="str">
        <f t="shared" ca="1" si="59"/>
        <v/>
      </c>
      <c r="EU84" s="112" t="str">
        <f t="shared" ca="1" si="60"/>
        <v/>
      </c>
      <c r="EV84" s="83" t="s">
        <v>160</v>
      </c>
      <c r="EW84" s="682" t="str">
        <f t="shared" ca="1" si="61"/>
        <v/>
      </c>
      <c r="EX84" s="662" t="str">
        <f t="shared" ca="1" si="62"/>
        <v/>
      </c>
      <c r="EY84"/>
      <c r="EZ84" s="56" t="e">
        <f t="shared" ca="1" si="73"/>
        <v>#VALUE!</v>
      </c>
      <c r="FA84" s="56" t="e">
        <f t="shared" ca="1" si="74"/>
        <v>#VALUE!</v>
      </c>
      <c r="FE84"/>
      <c r="FI84"/>
      <c r="FJ84"/>
    </row>
    <row r="85" spans="1:166" ht="12" customHeight="1" x14ac:dyDescent="0.2">
      <c r="A85"/>
      <c r="B85"/>
      <c r="C85"/>
      <c r="E85"/>
      <c r="F85" s="125"/>
      <c r="G85" s="89" t="e">
        <f ca="1">Invoer!DU90</f>
        <v>#N/A</v>
      </c>
      <c r="H85" s="599" t="str">
        <f t="shared" ca="1" si="43"/>
        <v/>
      </c>
      <c r="I85" s="673" t="str">
        <f ca="1">IF($H85="","",VLOOKUP(H85,Invoer!$F$15:$AU$1500,2,FALSE))</f>
        <v/>
      </c>
      <c r="J85" s="599" t="str">
        <f t="shared" ca="1" si="63"/>
        <v/>
      </c>
      <c r="K85" s="599" t="str">
        <f ca="1">IF($H85="","",VLOOKUP(H85,Invoer!$F$15:$AU$1500,3,FALSE))</f>
        <v/>
      </c>
      <c r="L85" s="599" t="str">
        <f ca="1">IF($H85="","",IF(K85&lt;&gt;"Liq","",VLOOKUP(H85,Invoer!$F$15:$AU$1500,4,FALSE)))</f>
        <v/>
      </c>
      <c r="M85" s="599" t="str">
        <f ca="1">IF($H85="","",VLOOKUP(H85,Invoer!$F$15:$AU$1500,5,FALSE))</f>
        <v/>
      </c>
      <c r="N85" s="599" t="str">
        <f ca="1">IF($H85="","",VLOOKUP(H85,Invoer!$F$15:$AU$1500,6,FALSE))</f>
        <v/>
      </c>
      <c r="O85" s="599" t="str">
        <f ca="1">IF($H85="","",VLOOKUP(H85,Invoer!$F$15:$AU$1500,9,FALSE))</f>
        <v/>
      </c>
      <c r="P85" s="599" t="str">
        <f ca="1">IF($H85="","",VLOOKUP(H85,Invoer!$F$15:$AU$1500,10,FALSE))</f>
        <v/>
      </c>
      <c r="Q85" s="599" t="str">
        <f ca="1">IF($H85="","",VLOOKUP(H85,Invoer!$F$15:$BB$1500,14,FALSE))</f>
        <v/>
      </c>
      <c r="R85" s="662" t="str">
        <f ca="1">IF($H85="","",IF(J85&gt;$K$8,"",VLOOKUP(H85,Invoer!$F$15:$AU$1500,15,FALSE)))</f>
        <v/>
      </c>
      <c r="S85" s="599" t="str">
        <f ca="1">IF($H85="","",VLOOKUP(H85,Invoer!$F$15:$AU$1500,19,FALSE))</f>
        <v/>
      </c>
      <c r="T85" s="662" t="str">
        <f ca="1">IF($H85="","",IF(J85&gt;$K$8,"",VLOOKUP(H85,Invoer!$F$15:$AU$1500,20,FALSE)))</f>
        <v/>
      </c>
      <c r="U85" s="662" t="str">
        <f ca="1">IF($H85="","",IF(J85&gt;$K$8,"",VLOOKUP(H85,Invoer!$F$15:$AU$1500,23,FALSE)))</f>
        <v/>
      </c>
      <c r="V85" s="662" t="str">
        <f ca="1">IF($H85="","",IF(J85&gt;$K$8,"",VLOOKUP(H85,Invoer!$F$15:$AU$1500,17,FALSE)))</f>
        <v/>
      </c>
      <c r="AC85" s="435" t="str">
        <f>IF($AC$7&lt;3,Invoer!DR90,IF($AC$7=3,Invoer!BT90,"x"))</f>
        <v>x</v>
      </c>
      <c r="AD85" s="599" t="str">
        <f t="shared" si="64"/>
        <v/>
      </c>
      <c r="AE85" s="673" t="str">
        <f>IF($AD85="","",VLOOKUP(AD85,Invoer!$F$15:$AU$1999,2,FALSE))</f>
        <v/>
      </c>
      <c r="AF85" s="599" t="str">
        <f t="shared" si="65"/>
        <v/>
      </c>
      <c r="AG85" s="599" t="str">
        <f>IF($AD85="","",VLOOKUP(AD85,Invoer!$F$15:$AU$1999,3,FALSE))</f>
        <v/>
      </c>
      <c r="AH85" s="599" t="str">
        <f>IF($AD85="","",IF(AG85&lt;&gt;"Liq","",VLOOKUP(AD85,Invoer!$F$15:$AU$1999,4,FALSE)))</f>
        <v/>
      </c>
      <c r="AI85" s="677" t="str">
        <f>IF($AD85="","",VLOOKUP(AD85,Invoer!$F$15:$AU$1999,5,FALSE))</f>
        <v/>
      </c>
      <c r="AJ85" s="599" t="str">
        <f>IF($AD85="","",VLOOKUP(AD85,Invoer!$F$15:$AU$1999,6,FALSE))</f>
        <v/>
      </c>
      <c r="AK85" s="599" t="str">
        <f>IF($AD85="","",VLOOKUP(AD85,Invoer!$F$15:$AU$1999,9,FALSE))</f>
        <v/>
      </c>
      <c r="AL85" s="599" t="str">
        <f>IF($AD85="","",VLOOKUP(AD85,Invoer!$F$15:$AU$1999,10,FALSE))</f>
        <v/>
      </c>
      <c r="AM85" s="599" t="str">
        <f>IF($AD85="","",VLOOKUP(AD85,Invoer!$F$15:$BB$1999,14,FALSE))</f>
        <v/>
      </c>
      <c r="AN85" s="599" t="str">
        <f>IF($AD85="","",VLOOKUP(AD85,Invoer!$F$15:$AU$1999,11,FALSE))</f>
        <v/>
      </c>
      <c r="AO85" s="662" t="str">
        <f>IF($AD85="","",VLOOKUP(AD85,Invoer!$F$15:$AU$1999,15,FALSE))</f>
        <v/>
      </c>
      <c r="AP85" s="599" t="str">
        <f>IF($AD85="","",VLOOKUP(AD85,Invoer!$F$15:$AU$1999,19,FALSE))</f>
        <v/>
      </c>
      <c r="AQ85" s="662" t="str">
        <f>IF($AD85="","",VLOOKUP(AD85,Invoer!$F$15:$AU$1999,24,FALSE))</f>
        <v/>
      </c>
      <c r="AR85" s="662" t="str">
        <f>IF($AD85="","",VLOOKUP(AD85,Invoer!$F$15:$AU$1999,17,FALSE))</f>
        <v/>
      </c>
      <c r="AS85" s="678" t="str">
        <f t="shared" si="75"/>
        <v/>
      </c>
      <c r="AT85" s="676" t="str">
        <f t="shared" si="44"/>
        <v/>
      </c>
      <c r="AU85" s="77" t="e">
        <f t="shared" si="45"/>
        <v>#VALUE!</v>
      </c>
      <c r="AW85" s="57"/>
      <c r="AX85" s="57"/>
      <c r="BA85" s="83" t="e">
        <f ca="1">Invoer!DW90</f>
        <v>#N/A</v>
      </c>
      <c r="BB85" s="599" t="str">
        <f t="shared" ca="1" si="66"/>
        <v/>
      </c>
      <c r="BC85" s="673" t="str">
        <f ca="1">IF($BB85="","",VLOOKUP(BB85,Invoer!$F$15:$AU$1999,2,FALSE))</f>
        <v/>
      </c>
      <c r="BD85" s="599" t="str">
        <f t="shared" ca="1" si="67"/>
        <v/>
      </c>
      <c r="BE85" s="599" t="str">
        <f ca="1">IF($BB85="","",VLOOKUP(BB85,Invoer!$F$15:$AU$1999,5,FALSE))</f>
        <v/>
      </c>
      <c r="BF85" s="599" t="str">
        <f ca="1">IF($BB85="","",VLOOKUP(BB85,Invoer!$F$15:$AU$1999,6,FALSE))</f>
        <v/>
      </c>
      <c r="BG85" s="599" t="str">
        <f ca="1">IF($BB85="","",VLOOKUP(BB85,Invoer!$F$15:$AU$1999,9,FALSE))</f>
        <v/>
      </c>
      <c r="BH85" s="599" t="str">
        <f ca="1">IF($BB85="","",VLOOKUP(BB85,Invoer!$F$15:$AU$1999,10,FALSE))</f>
        <v/>
      </c>
      <c r="BI85" s="599" t="str">
        <f ca="1">IF($BB85="","",VLOOKUP(BB85,Invoer!$F$15:$BB$1999,14,FALSE))</f>
        <v/>
      </c>
      <c r="BJ85" s="599" t="str">
        <f ca="1">IF($BB85="","",VLOOKUP(BB85,Invoer!$F$15:$AU$1999,11,FALSE))</f>
        <v/>
      </c>
      <c r="BK85" s="662" t="str">
        <f t="shared" ca="1" si="68"/>
        <v/>
      </c>
      <c r="BL85" s="662" t="str">
        <f t="shared" ca="1" si="69"/>
        <v/>
      </c>
      <c r="BM85" s="679" t="str">
        <f t="shared" ca="1" si="70"/>
        <v/>
      </c>
      <c r="BN85" s="662" t="str">
        <f t="shared" ca="1" si="46"/>
        <v/>
      </c>
      <c r="BO85" s="662" t="str">
        <f ca="1">IF($BB85="","",VLOOKUP(BB85,Invoer!$F$15:$AU$1999,15,FALSE))</f>
        <v/>
      </c>
      <c r="BP85" s="662" t="str">
        <f ca="1">IF($BB85="","",VLOOKUP(BB85,Invoer!$F$15:$AU$1999,24,FALSE))</f>
        <v/>
      </c>
      <c r="BQ85" s="662" t="str">
        <f ca="1">IF($BB85="","",VLOOKUP(BB85,Invoer!$F$15:$AU$1999,17,FALSE))</f>
        <v/>
      </c>
      <c r="BS85" s="73" t="e">
        <f t="shared" ca="1" si="76"/>
        <v>#VALUE!</v>
      </c>
      <c r="BT85" s="57" t="str">
        <f t="shared" ca="1" si="77"/>
        <v/>
      </c>
      <c r="BW85" s="61" t="e">
        <f ca="1">Invoer!DZ90</f>
        <v>#N/A</v>
      </c>
      <c r="BX85" s="599" t="str">
        <f t="shared" ca="1" si="47"/>
        <v/>
      </c>
      <c r="BY85" s="673" t="str">
        <f ca="1">IF($BX85="","",VLOOKUP(BX85,Invoer!$F$15:$AU$1999,2,FALSE))</f>
        <v/>
      </c>
      <c r="BZ85" s="599" t="str">
        <f t="shared" ca="1" si="48"/>
        <v/>
      </c>
      <c r="CA85" s="599" t="str">
        <f ca="1">IF($BX85="","",VLOOKUP(BX85,Invoer!$F$15:$AU$1999,5,FALSE))</f>
        <v/>
      </c>
      <c r="CB85" s="599" t="str">
        <f ca="1">IF($BX85="","",VLOOKUP(BX85,Invoer!$F$15:$AU$1999,6,FALSE))</f>
        <v/>
      </c>
      <c r="CC85" s="599" t="str">
        <f ca="1">IF($BX85="","",VLOOKUP(BX85,Invoer!$F$15:$AU$1999,9,FALSE))</f>
        <v/>
      </c>
      <c r="CD85" s="599" t="str">
        <f ca="1">IF($BX85="","",VLOOKUP(BX85,Invoer!$F$15:$AU$1999,10,FALSE))</f>
        <v/>
      </c>
      <c r="CE85" s="599" t="str">
        <f ca="1">IF($BX85="","",VLOOKUP(BX85,Invoer!$F$15:$AU$1999,11,FALSE))</f>
        <v/>
      </c>
      <c r="CF85" s="662" t="str">
        <f ca="1">IF($BX85="","",IF(ISERROR(BY85),0,VLOOKUP(BX85,Invoer!$F$15:$AU$1999,15,FALSE)))</f>
        <v/>
      </c>
      <c r="CG85" s="599" t="str">
        <f ca="1">IF($BX85="","",VLOOKUP(BX85,Invoer!$F$15:$AU$1999,19,FALSE))</f>
        <v/>
      </c>
      <c r="CH85" s="662" t="str">
        <f ca="1">IF($BX85="","",IF(ISERROR(BY85),0,VLOOKUP(BX85,Invoer!$F$15:$AU$1999,24,FALSE)))</f>
        <v/>
      </c>
      <c r="CI85" s="662" t="str">
        <f ca="1">IF($BX85="","",IF(ISERROR(BY85),0,VLOOKUP(BX85,Invoer!$F$15:$AU$1999,17,FALSE)))</f>
        <v/>
      </c>
      <c r="CJ85" s="680" t="str">
        <f t="shared" ca="1" si="71"/>
        <v/>
      </c>
      <c r="CK85" s="662" t="str">
        <f t="shared" ca="1" si="72"/>
        <v/>
      </c>
      <c r="CM85" s="56" t="str">
        <f t="shared" ca="1" si="78"/>
        <v/>
      </c>
      <c r="CQ85" s="411" t="e">
        <f ca="1">Invoer!EG90</f>
        <v>#N/A</v>
      </c>
      <c r="CR85" s="599" t="str">
        <f t="shared" ca="1" si="49"/>
        <v/>
      </c>
      <c r="CS85" s="673" t="str">
        <f ca="1">IF($CR85="","",VLOOKUP(CR85,Invoer!$F$15:$AU$1500,2,FALSE))</f>
        <v/>
      </c>
      <c r="CT85" s="599" t="str">
        <f t="shared" ca="1" si="50"/>
        <v/>
      </c>
      <c r="CU85" s="599" t="str">
        <f ca="1">IF($CR85="","",VLOOKUP(CR85,Invoer!$F$15:$AU$1500,3,FALSE))</f>
        <v/>
      </c>
      <c r="CV85" s="599" t="str">
        <f ca="1">IF($CR85="","",IF(CU85&lt;&gt;"Liq","",VLOOKUP(CR85,Invoer!$F$15:$AU$1500,4,FALSE)))</f>
        <v/>
      </c>
      <c r="CW85" s="599" t="str">
        <f ca="1">IF($CR85="","",VLOOKUP(CR85,Invoer!$F$15:$AU$1500,5,FALSE))</f>
        <v/>
      </c>
      <c r="CX85" s="599" t="str">
        <f ca="1">IF($CR85="","",VLOOKUP(CR85,Invoer!$F$15:$AU$1500,6,FALSE))</f>
        <v/>
      </c>
      <c r="CY85" s="599" t="str">
        <f ca="1">IF($CR85="","",VLOOKUP(CR85,Invoer!$F$15:$AU$1500,9,FALSE))</f>
        <v/>
      </c>
      <c r="CZ85" s="599" t="str">
        <f ca="1">IF($CR85="","",VLOOKUP(CR85,Invoer!$F$15:$AU$1500,10,FALSE))</f>
        <v/>
      </c>
      <c r="DA85" s="599" t="str">
        <f ca="1">IF($CR85="","",VLOOKUP(CR85,Invoer!$F$15:$AU$1500,11,FALSE))</f>
        <v/>
      </c>
      <c r="DB85" s="599" t="str">
        <f ca="1">IF($CR85="","",VLOOKUP(CR85,Invoer!$F$15:$BB$1500,14,FALSE))</f>
        <v/>
      </c>
      <c r="DC85" s="662" t="str">
        <f ca="1">IF($CR85="","",VLOOKUP(CR85,Invoer!$F$15:$AU$1500,15,FALSE))</f>
        <v/>
      </c>
      <c r="DD85" s="599" t="str">
        <f ca="1">IF($CR85="","",VLOOKUP(CR85,Invoer!$F$15:$AU$1500,19,FALSE))</f>
        <v/>
      </c>
      <c r="DE85" s="662" t="str">
        <f ca="1">IF($CR85="","",VLOOKUP(CR85,Invoer!$F$15:$AU$1500,20,FALSE))</f>
        <v/>
      </c>
      <c r="DF85" s="662" t="str">
        <f ca="1">IF($CR85="","",VLOOKUP(CR85,Invoer!$F$15:$AU$1500,23,FALSE))</f>
        <v/>
      </c>
      <c r="DG85" s="662" t="str">
        <f ca="1">IF($CR85="","",VLOOKUP(CR85,Invoer!$F$15:$AU$1500,17,FALSE))</f>
        <v/>
      </c>
      <c r="DH85" s="681" t="str">
        <f t="shared" ca="1" si="51"/>
        <v/>
      </c>
      <c r="DI85" s="662" t="str">
        <f t="shared" ca="1" si="52"/>
        <v/>
      </c>
      <c r="DJ85" s="190"/>
      <c r="DK85" s="411" t="str">
        <f t="shared" ca="1" si="53"/>
        <v/>
      </c>
      <c r="DO85" s="61" t="e">
        <f ca="1">IF($DN$4&lt;3,Invoer!EB90,Invoer!EA90)</f>
        <v>#N/A</v>
      </c>
      <c r="DP85" s="599" t="str">
        <f t="shared" ca="1" si="54"/>
        <v/>
      </c>
      <c r="DQ85" s="673" t="str">
        <f ca="1">IF($DP85="","",VLOOKUP(DP85,Invoer!$F$15:$AU$1999,2,FALSE))</f>
        <v/>
      </c>
      <c r="DR85" s="599" t="str">
        <f t="shared" ca="1" si="55"/>
        <v/>
      </c>
      <c r="DS85" s="599" t="str">
        <f ca="1">IF($DP85="","",VLOOKUP(DP85,Invoer!$F$15:$AU$1999,3,FALSE))</f>
        <v/>
      </c>
      <c r="DT85" s="599" t="str">
        <f ca="1">IF($DP85="","",IF(DS85&lt;&gt;"Liq","",VLOOKUP(DP85,Invoer!$F$15:$AU$1999,4,FALSE)))</f>
        <v/>
      </c>
      <c r="DU85" s="599" t="str">
        <f ca="1">IF($DP85="","",VLOOKUP(DP85,Invoer!$F$15:$AU$1999,5,FALSE))</f>
        <v/>
      </c>
      <c r="DV85" s="599" t="str">
        <f ca="1">IF($DP85="","",VLOOKUP(DP85,Invoer!$F$15:$AU$1999,6,FALSE))</f>
        <v/>
      </c>
      <c r="DW85" s="599" t="str">
        <f ca="1">IF($DP85="","",VLOOKUP(DP85,Invoer!$F$15:$AU$1999,9,FALSE))</f>
        <v/>
      </c>
      <c r="DX85" s="599" t="str">
        <f ca="1">IF($DP85="","",VLOOKUP(DP85,Invoer!$F$15:$AU$1999,10,FALSE))</f>
        <v/>
      </c>
      <c r="DY85" s="595" t="str">
        <f ca="1">IF($DP85="","",VLOOKUP(DP85,Invoer!$F$15:$AU$1999,11,FALSE))</f>
        <v/>
      </c>
      <c r="DZ85" s="662" t="str">
        <f ca="1">IF($DP85="","",IF($DN$4&gt;2,"",VLOOKUP(DP85,Invoer!CQ:CS,3,FALSE)))</f>
        <v/>
      </c>
      <c r="EA85" s="541" t="str">
        <f ca="1">IF($DP85="","",IF(ISERROR(DQ85),0,IF($DN$4&lt;3,"",VLOOKUP(DP85,Invoer!$F$15:$AU$1999,15,FALSE))))</f>
        <v/>
      </c>
      <c r="EB85" s="595" t="str">
        <f ca="1">IF($DP85="","",IF($DN$4&lt;3,"",VLOOKUP(DP85,Invoer!$F$15:$AU$1999,19,FALSE)))</f>
        <v/>
      </c>
      <c r="EC85" s="541" t="str">
        <f ca="1">IF($DP85="","",IF(ISERROR(DQ85),0,IF($DN$4&lt;3,"",VLOOKUP(DP85,Invoer!$F$15:$AU$1999,24,FALSE))))</f>
        <v/>
      </c>
      <c r="ED85" s="541" t="str">
        <f ca="1">IF($DP85="","",IF(ISERROR(DQ85),0,IF($DN$4&lt;3,"",VLOOKUP(DP85,Invoer!$F$15:$AU$1999,17,FALSE))))</f>
        <v/>
      </c>
      <c r="EH85" s="89" t="e">
        <f ca="1">Invoer!CP90</f>
        <v>#N/A</v>
      </c>
      <c r="EI85" s="599" t="str">
        <f t="shared" ca="1" si="56"/>
        <v/>
      </c>
      <c r="EJ85" s="673" t="str">
        <f ca="1">IF(EI85="","",VLOOKUP(EI85,Invoer!$F$15:$AU$1999,2,FALSE))</f>
        <v/>
      </c>
      <c r="EK85" s="599" t="str">
        <f t="shared" ca="1" si="57"/>
        <v/>
      </c>
      <c r="EL85" s="599" t="str">
        <f ca="1">IF($EI85="","",VLOOKUP(EI85,Invoer!$F$15:$AU$1999,3,FALSE))</f>
        <v/>
      </c>
      <c r="EM85" s="599" t="str">
        <f ca="1">IF($EI85="","",IF(EL85&lt;&gt;"Liq","",VLOOKUP(EI85,Invoer!$F$15:$AU$1999,4,FALSE)))</f>
        <v/>
      </c>
      <c r="EN85" s="599" t="str">
        <f ca="1">IF($EI85="","",VLOOKUP(EI85,Invoer!$F$15:$AU$1999,6,FALSE))</f>
        <v/>
      </c>
      <c r="EO85" s="599" t="str">
        <f ca="1">IF(EI85="","",VLOOKUP(EI85,Invoer!$F$15:$AU$1999,9,FALSE))</f>
        <v/>
      </c>
      <c r="EP85" s="599" t="str">
        <f ca="1">IF(EI85="","",VLOOKUP(EI85,Invoer!$F$15:$AU$1999,10,FALSE))</f>
        <v/>
      </c>
      <c r="EQ85" s="599" t="str">
        <f ca="1">IF(EI85="","",VLOOKUP(EI85,Invoer!$F$15:$AU$1999,11,FALSE))</f>
        <v/>
      </c>
      <c r="ER85" s="662" t="str">
        <f ca="1">IF(EI85="","",VLOOKUP(EI85,Invoer!CQ:CS,3,FALSE))</f>
        <v/>
      </c>
      <c r="ES85" s="662" t="str">
        <f t="shared" ca="1" si="58"/>
        <v/>
      </c>
      <c r="ET85" s="513" t="str">
        <f t="shared" ca="1" si="59"/>
        <v/>
      </c>
      <c r="EU85" s="112" t="str">
        <f t="shared" ca="1" si="60"/>
        <v/>
      </c>
      <c r="EV85" s="83" t="s">
        <v>160</v>
      </c>
      <c r="EW85" s="682" t="str">
        <f t="shared" ca="1" si="61"/>
        <v/>
      </c>
      <c r="EX85" s="662" t="str">
        <f t="shared" ca="1" si="62"/>
        <v/>
      </c>
      <c r="EY85"/>
      <c r="EZ85" s="56" t="e">
        <f t="shared" ca="1" si="73"/>
        <v>#VALUE!</v>
      </c>
      <c r="FA85" s="56" t="e">
        <f t="shared" ca="1" si="74"/>
        <v>#VALUE!</v>
      </c>
      <c r="FE85"/>
      <c r="FI85"/>
      <c r="FJ85"/>
    </row>
    <row r="86" spans="1:166" ht="12" customHeight="1" x14ac:dyDescent="0.2">
      <c r="A86"/>
      <c r="B86"/>
      <c r="C86"/>
      <c r="E86"/>
      <c r="F86" s="125"/>
      <c r="G86" s="89" t="e">
        <f ca="1">Invoer!DU91</f>
        <v>#N/A</v>
      </c>
      <c r="H86" s="599" t="str">
        <f t="shared" ca="1" si="43"/>
        <v/>
      </c>
      <c r="I86" s="673" t="str">
        <f ca="1">IF($H86="","",VLOOKUP(H86,Invoer!$F$15:$AU$1500,2,FALSE))</f>
        <v/>
      </c>
      <c r="J86" s="599" t="str">
        <f t="shared" ca="1" si="63"/>
        <v/>
      </c>
      <c r="K86" s="599" t="str">
        <f ca="1">IF($H86="","",VLOOKUP(H86,Invoer!$F$15:$AU$1500,3,FALSE))</f>
        <v/>
      </c>
      <c r="L86" s="599" t="str">
        <f ca="1">IF($H86="","",IF(K86&lt;&gt;"Liq","",VLOOKUP(H86,Invoer!$F$15:$AU$1500,4,FALSE)))</f>
        <v/>
      </c>
      <c r="M86" s="599" t="str">
        <f ca="1">IF($H86="","",VLOOKUP(H86,Invoer!$F$15:$AU$1500,5,FALSE))</f>
        <v/>
      </c>
      <c r="N86" s="599" t="str">
        <f ca="1">IF($H86="","",VLOOKUP(H86,Invoer!$F$15:$AU$1500,6,FALSE))</f>
        <v/>
      </c>
      <c r="O86" s="599" t="str">
        <f ca="1">IF($H86="","",VLOOKUP(H86,Invoer!$F$15:$AU$1500,9,FALSE))</f>
        <v/>
      </c>
      <c r="P86" s="599" t="str">
        <f ca="1">IF($H86="","",VLOOKUP(H86,Invoer!$F$15:$AU$1500,10,FALSE))</f>
        <v/>
      </c>
      <c r="Q86" s="599" t="str">
        <f ca="1">IF($H86="","",VLOOKUP(H86,Invoer!$F$15:$BB$1500,14,FALSE))</f>
        <v/>
      </c>
      <c r="R86" s="662" t="str">
        <f ca="1">IF($H86="","",IF(J86&gt;$K$8,"",VLOOKUP(H86,Invoer!$F$15:$AU$1500,15,FALSE)))</f>
        <v/>
      </c>
      <c r="S86" s="599" t="str">
        <f ca="1">IF($H86="","",VLOOKUP(H86,Invoer!$F$15:$AU$1500,19,FALSE))</f>
        <v/>
      </c>
      <c r="T86" s="662" t="str">
        <f ca="1">IF($H86="","",IF(J86&gt;$K$8,"",VLOOKUP(H86,Invoer!$F$15:$AU$1500,20,FALSE)))</f>
        <v/>
      </c>
      <c r="U86" s="662" t="str">
        <f ca="1">IF($H86="","",IF(J86&gt;$K$8,"",VLOOKUP(H86,Invoer!$F$15:$AU$1500,23,FALSE)))</f>
        <v/>
      </c>
      <c r="V86" s="662" t="str">
        <f ca="1">IF($H86="","",IF(J86&gt;$K$8,"",VLOOKUP(H86,Invoer!$F$15:$AU$1500,17,FALSE)))</f>
        <v/>
      </c>
      <c r="AC86" s="435" t="str">
        <f>IF($AC$7&lt;3,Invoer!DR91,IF($AC$7=3,Invoer!BT91,"x"))</f>
        <v>x</v>
      </c>
      <c r="AD86" s="599" t="str">
        <f t="shared" si="64"/>
        <v/>
      </c>
      <c r="AE86" s="673" t="str">
        <f>IF($AD86="","",VLOOKUP(AD86,Invoer!$F$15:$AU$1999,2,FALSE))</f>
        <v/>
      </c>
      <c r="AF86" s="599" t="str">
        <f t="shared" si="65"/>
        <v/>
      </c>
      <c r="AG86" s="599" t="str">
        <f>IF($AD86="","",VLOOKUP(AD86,Invoer!$F$15:$AU$1999,3,FALSE))</f>
        <v/>
      </c>
      <c r="AH86" s="599" t="str">
        <f>IF($AD86="","",IF(AG86&lt;&gt;"Liq","",VLOOKUP(AD86,Invoer!$F$15:$AU$1999,4,FALSE)))</f>
        <v/>
      </c>
      <c r="AI86" s="677" t="str">
        <f>IF($AD86="","",VLOOKUP(AD86,Invoer!$F$15:$AU$1999,5,FALSE))</f>
        <v/>
      </c>
      <c r="AJ86" s="599" t="str">
        <f>IF($AD86="","",VLOOKUP(AD86,Invoer!$F$15:$AU$1999,6,FALSE))</f>
        <v/>
      </c>
      <c r="AK86" s="599" t="str">
        <f>IF($AD86="","",VLOOKUP(AD86,Invoer!$F$15:$AU$1999,9,FALSE))</f>
        <v/>
      </c>
      <c r="AL86" s="599" t="str">
        <f>IF($AD86="","",VLOOKUP(AD86,Invoer!$F$15:$AU$1999,10,FALSE))</f>
        <v/>
      </c>
      <c r="AM86" s="599" t="str">
        <f>IF($AD86="","",VLOOKUP(AD86,Invoer!$F$15:$BB$1999,14,FALSE))</f>
        <v/>
      </c>
      <c r="AN86" s="599" t="str">
        <f>IF($AD86="","",VLOOKUP(AD86,Invoer!$F$15:$AU$1999,11,FALSE))</f>
        <v/>
      </c>
      <c r="AO86" s="662" t="str">
        <f>IF($AD86="","",VLOOKUP(AD86,Invoer!$F$15:$AU$1999,15,FALSE))</f>
        <v/>
      </c>
      <c r="AP86" s="599" t="str">
        <f>IF($AD86="","",VLOOKUP(AD86,Invoer!$F$15:$AU$1999,19,FALSE))</f>
        <v/>
      </c>
      <c r="AQ86" s="662" t="str">
        <f>IF($AD86="","",VLOOKUP(AD86,Invoer!$F$15:$AU$1999,24,FALSE))</f>
        <v/>
      </c>
      <c r="AR86" s="662" t="str">
        <f>IF($AD86="","",VLOOKUP(AD86,Invoer!$F$15:$AU$1999,17,FALSE))</f>
        <v/>
      </c>
      <c r="AS86" s="678" t="str">
        <f t="shared" si="75"/>
        <v/>
      </c>
      <c r="AT86" s="676" t="str">
        <f t="shared" si="44"/>
        <v/>
      </c>
      <c r="AU86" s="77" t="e">
        <f t="shared" si="45"/>
        <v>#VALUE!</v>
      </c>
      <c r="AW86" s="57"/>
      <c r="AX86" s="57"/>
      <c r="BA86" s="83" t="e">
        <f ca="1">Invoer!DW91</f>
        <v>#N/A</v>
      </c>
      <c r="BB86" s="599" t="str">
        <f t="shared" ca="1" si="66"/>
        <v/>
      </c>
      <c r="BC86" s="673" t="str">
        <f ca="1">IF($BB86="","",VLOOKUP(BB86,Invoer!$F$15:$AU$1999,2,FALSE))</f>
        <v/>
      </c>
      <c r="BD86" s="599" t="str">
        <f t="shared" ca="1" si="67"/>
        <v/>
      </c>
      <c r="BE86" s="599" t="str">
        <f ca="1">IF($BB86="","",VLOOKUP(BB86,Invoer!$F$15:$AU$1999,5,FALSE))</f>
        <v/>
      </c>
      <c r="BF86" s="599" t="str">
        <f ca="1">IF($BB86="","",VLOOKUP(BB86,Invoer!$F$15:$AU$1999,6,FALSE))</f>
        <v/>
      </c>
      <c r="BG86" s="599" t="str">
        <f ca="1">IF($BB86="","",VLOOKUP(BB86,Invoer!$F$15:$AU$1999,9,FALSE))</f>
        <v/>
      </c>
      <c r="BH86" s="599" t="str">
        <f ca="1">IF($BB86="","",VLOOKUP(BB86,Invoer!$F$15:$AU$1999,10,FALSE))</f>
        <v/>
      </c>
      <c r="BI86" s="599" t="str">
        <f ca="1">IF($BB86="","",VLOOKUP(BB86,Invoer!$F$15:$BB$1999,14,FALSE))</f>
        <v/>
      </c>
      <c r="BJ86" s="599" t="str">
        <f ca="1">IF($BB86="","",VLOOKUP(BB86,Invoer!$F$15:$AU$1999,11,FALSE))</f>
        <v/>
      </c>
      <c r="BK86" s="662" t="str">
        <f t="shared" ca="1" si="68"/>
        <v/>
      </c>
      <c r="BL86" s="662" t="str">
        <f t="shared" ca="1" si="69"/>
        <v/>
      </c>
      <c r="BM86" s="679" t="str">
        <f t="shared" ca="1" si="70"/>
        <v/>
      </c>
      <c r="BN86" s="662" t="str">
        <f t="shared" ca="1" si="46"/>
        <v/>
      </c>
      <c r="BO86" s="662" t="str">
        <f ca="1">IF($BB86="","",VLOOKUP(BB86,Invoer!$F$15:$AU$1999,15,FALSE))</f>
        <v/>
      </c>
      <c r="BP86" s="662" t="str">
        <f ca="1">IF($BB86="","",VLOOKUP(BB86,Invoer!$F$15:$AU$1999,24,FALSE))</f>
        <v/>
      </c>
      <c r="BQ86" s="662" t="str">
        <f ca="1">IF($BB86="","",VLOOKUP(BB86,Invoer!$F$15:$AU$1999,17,FALSE))</f>
        <v/>
      </c>
      <c r="BS86" s="73" t="e">
        <f t="shared" ca="1" si="76"/>
        <v>#VALUE!</v>
      </c>
      <c r="BT86" s="57" t="str">
        <f t="shared" ca="1" si="77"/>
        <v/>
      </c>
      <c r="BW86" s="61" t="e">
        <f ca="1">Invoer!DZ91</f>
        <v>#N/A</v>
      </c>
      <c r="BX86" s="599" t="str">
        <f t="shared" ca="1" si="47"/>
        <v/>
      </c>
      <c r="BY86" s="673" t="str">
        <f ca="1">IF($BX86="","",VLOOKUP(BX86,Invoer!$F$15:$AU$1999,2,FALSE))</f>
        <v/>
      </c>
      <c r="BZ86" s="599" t="str">
        <f t="shared" ca="1" si="48"/>
        <v/>
      </c>
      <c r="CA86" s="599" t="str">
        <f ca="1">IF($BX86="","",VLOOKUP(BX86,Invoer!$F$15:$AU$1999,5,FALSE))</f>
        <v/>
      </c>
      <c r="CB86" s="599" t="str">
        <f ca="1">IF($BX86="","",VLOOKUP(BX86,Invoer!$F$15:$AU$1999,6,FALSE))</f>
        <v/>
      </c>
      <c r="CC86" s="599" t="str">
        <f ca="1">IF($BX86="","",VLOOKUP(BX86,Invoer!$F$15:$AU$1999,9,FALSE))</f>
        <v/>
      </c>
      <c r="CD86" s="599" t="str">
        <f ca="1">IF($BX86="","",VLOOKUP(BX86,Invoer!$F$15:$AU$1999,10,FALSE))</f>
        <v/>
      </c>
      <c r="CE86" s="599" t="str">
        <f ca="1">IF($BX86="","",VLOOKUP(BX86,Invoer!$F$15:$AU$1999,11,FALSE))</f>
        <v/>
      </c>
      <c r="CF86" s="662" t="str">
        <f ca="1">IF($BX86="","",IF(ISERROR(BY86),0,VLOOKUP(BX86,Invoer!$F$15:$AU$1999,15,FALSE)))</f>
        <v/>
      </c>
      <c r="CG86" s="599" t="str">
        <f ca="1">IF($BX86="","",VLOOKUP(BX86,Invoer!$F$15:$AU$1999,19,FALSE))</f>
        <v/>
      </c>
      <c r="CH86" s="662" t="str">
        <f ca="1">IF($BX86="","",IF(ISERROR(BY86),0,VLOOKUP(BX86,Invoer!$F$15:$AU$1999,24,FALSE)))</f>
        <v/>
      </c>
      <c r="CI86" s="662" t="str">
        <f ca="1">IF($BX86="","",IF(ISERROR(BY86),0,VLOOKUP(BX86,Invoer!$F$15:$AU$1999,17,FALSE)))</f>
        <v/>
      </c>
      <c r="CJ86" s="680" t="str">
        <f t="shared" ca="1" si="71"/>
        <v/>
      </c>
      <c r="CK86" s="662" t="str">
        <f t="shared" ca="1" si="72"/>
        <v/>
      </c>
      <c r="CM86" s="56" t="str">
        <f t="shared" ca="1" si="78"/>
        <v/>
      </c>
      <c r="CQ86" s="411" t="e">
        <f ca="1">Invoer!EG91</f>
        <v>#N/A</v>
      </c>
      <c r="CR86" s="599" t="str">
        <f t="shared" ca="1" si="49"/>
        <v/>
      </c>
      <c r="CS86" s="673" t="str">
        <f ca="1">IF($CR86="","",VLOOKUP(CR86,Invoer!$F$15:$AU$1500,2,FALSE))</f>
        <v/>
      </c>
      <c r="CT86" s="599" t="str">
        <f t="shared" ca="1" si="50"/>
        <v/>
      </c>
      <c r="CU86" s="599" t="str">
        <f ca="1">IF($CR86="","",VLOOKUP(CR86,Invoer!$F$15:$AU$1500,3,FALSE))</f>
        <v/>
      </c>
      <c r="CV86" s="599" t="str">
        <f ca="1">IF($CR86="","",IF(CU86&lt;&gt;"Liq","",VLOOKUP(CR86,Invoer!$F$15:$AU$1500,4,FALSE)))</f>
        <v/>
      </c>
      <c r="CW86" s="599" t="str">
        <f ca="1">IF($CR86="","",VLOOKUP(CR86,Invoer!$F$15:$AU$1500,5,FALSE))</f>
        <v/>
      </c>
      <c r="CX86" s="599" t="str">
        <f ca="1">IF($CR86="","",VLOOKUP(CR86,Invoer!$F$15:$AU$1500,6,FALSE))</f>
        <v/>
      </c>
      <c r="CY86" s="599" t="str">
        <f ca="1">IF($CR86="","",VLOOKUP(CR86,Invoer!$F$15:$AU$1500,9,FALSE))</f>
        <v/>
      </c>
      <c r="CZ86" s="599" t="str">
        <f ca="1">IF($CR86="","",VLOOKUP(CR86,Invoer!$F$15:$AU$1500,10,FALSE))</f>
        <v/>
      </c>
      <c r="DA86" s="599" t="str">
        <f ca="1">IF($CR86="","",VLOOKUP(CR86,Invoer!$F$15:$AU$1500,11,FALSE))</f>
        <v/>
      </c>
      <c r="DB86" s="599" t="str">
        <f ca="1">IF($CR86="","",VLOOKUP(CR86,Invoer!$F$15:$BB$1500,14,FALSE))</f>
        <v/>
      </c>
      <c r="DC86" s="662" t="str">
        <f ca="1">IF($CR86="","",VLOOKUP(CR86,Invoer!$F$15:$AU$1500,15,FALSE))</f>
        <v/>
      </c>
      <c r="DD86" s="599" t="str">
        <f ca="1">IF($CR86="","",VLOOKUP(CR86,Invoer!$F$15:$AU$1500,19,FALSE))</f>
        <v/>
      </c>
      <c r="DE86" s="662" t="str">
        <f ca="1">IF($CR86="","",VLOOKUP(CR86,Invoer!$F$15:$AU$1500,20,FALSE))</f>
        <v/>
      </c>
      <c r="DF86" s="662" t="str">
        <f ca="1">IF($CR86="","",VLOOKUP(CR86,Invoer!$F$15:$AU$1500,23,FALSE))</f>
        <v/>
      </c>
      <c r="DG86" s="662" t="str">
        <f ca="1">IF($CR86="","",VLOOKUP(CR86,Invoer!$F$15:$AU$1500,17,FALSE))</f>
        <v/>
      </c>
      <c r="DH86" s="681" t="str">
        <f t="shared" ca="1" si="51"/>
        <v/>
      </c>
      <c r="DI86" s="662" t="str">
        <f t="shared" ca="1" si="52"/>
        <v/>
      </c>
      <c r="DJ86" s="190"/>
      <c r="DK86" s="411" t="str">
        <f t="shared" ca="1" si="53"/>
        <v/>
      </c>
      <c r="DO86" s="61" t="e">
        <f ca="1">IF($DN$4&lt;3,Invoer!EB91,Invoer!EA91)</f>
        <v>#N/A</v>
      </c>
      <c r="DP86" s="599" t="str">
        <f t="shared" ca="1" si="54"/>
        <v/>
      </c>
      <c r="DQ86" s="673" t="str">
        <f ca="1">IF($DP86="","",VLOOKUP(DP86,Invoer!$F$15:$AU$1999,2,FALSE))</f>
        <v/>
      </c>
      <c r="DR86" s="599" t="str">
        <f t="shared" ca="1" si="55"/>
        <v/>
      </c>
      <c r="DS86" s="599" t="str">
        <f ca="1">IF($DP86="","",VLOOKUP(DP86,Invoer!$F$15:$AU$1999,3,FALSE))</f>
        <v/>
      </c>
      <c r="DT86" s="599" t="str">
        <f ca="1">IF($DP86="","",IF(DS86&lt;&gt;"Liq","",VLOOKUP(DP86,Invoer!$F$15:$AU$1999,4,FALSE)))</f>
        <v/>
      </c>
      <c r="DU86" s="599" t="str">
        <f ca="1">IF($DP86="","",VLOOKUP(DP86,Invoer!$F$15:$AU$1999,5,FALSE))</f>
        <v/>
      </c>
      <c r="DV86" s="599" t="str">
        <f ca="1">IF($DP86="","",VLOOKUP(DP86,Invoer!$F$15:$AU$1999,6,FALSE))</f>
        <v/>
      </c>
      <c r="DW86" s="599" t="str">
        <f ca="1">IF($DP86="","",VLOOKUP(DP86,Invoer!$F$15:$AU$1999,9,FALSE))</f>
        <v/>
      </c>
      <c r="DX86" s="599" t="str">
        <f ca="1">IF($DP86="","",VLOOKUP(DP86,Invoer!$F$15:$AU$1999,10,FALSE))</f>
        <v/>
      </c>
      <c r="DY86" s="595" t="str">
        <f ca="1">IF($DP86="","",VLOOKUP(DP86,Invoer!$F$15:$AU$1999,11,FALSE))</f>
        <v/>
      </c>
      <c r="DZ86" s="662" t="str">
        <f ca="1">IF($DP86="","",IF($DN$4&gt;2,"",VLOOKUP(DP86,Invoer!CQ:CS,3,FALSE)))</f>
        <v/>
      </c>
      <c r="EA86" s="541" t="str">
        <f ca="1">IF($DP86="","",IF(ISERROR(DQ86),0,IF($DN$4&lt;3,"",VLOOKUP(DP86,Invoer!$F$15:$AU$1999,15,FALSE))))</f>
        <v/>
      </c>
      <c r="EB86" s="595" t="str">
        <f ca="1">IF($DP86="","",IF($DN$4&lt;3,"",VLOOKUP(DP86,Invoer!$F$15:$AU$1999,19,FALSE)))</f>
        <v/>
      </c>
      <c r="EC86" s="541" t="str">
        <f ca="1">IF($DP86="","",IF(ISERROR(DQ86),0,IF($DN$4&lt;3,"",VLOOKUP(DP86,Invoer!$F$15:$AU$1999,24,FALSE))))</f>
        <v/>
      </c>
      <c r="ED86" s="541" t="str">
        <f ca="1">IF($DP86="","",IF(ISERROR(DQ86),0,IF($DN$4&lt;3,"",VLOOKUP(DP86,Invoer!$F$15:$AU$1999,17,FALSE))))</f>
        <v/>
      </c>
      <c r="EH86" s="89" t="e">
        <f ca="1">Invoer!CP91</f>
        <v>#N/A</v>
      </c>
      <c r="EI86" s="599" t="str">
        <f t="shared" ca="1" si="56"/>
        <v/>
      </c>
      <c r="EJ86" s="673" t="str">
        <f ca="1">IF(EI86="","",VLOOKUP(EI86,Invoer!$F$15:$AU$1999,2,FALSE))</f>
        <v/>
      </c>
      <c r="EK86" s="599" t="str">
        <f t="shared" ca="1" si="57"/>
        <v/>
      </c>
      <c r="EL86" s="599" t="str">
        <f ca="1">IF($EI86="","",VLOOKUP(EI86,Invoer!$F$15:$AU$1999,3,FALSE))</f>
        <v/>
      </c>
      <c r="EM86" s="599" t="str">
        <f ca="1">IF($EI86="","",IF(EL86&lt;&gt;"Liq","",VLOOKUP(EI86,Invoer!$F$15:$AU$1999,4,FALSE)))</f>
        <v/>
      </c>
      <c r="EN86" s="599" t="str">
        <f ca="1">IF($EI86="","",VLOOKUP(EI86,Invoer!$F$15:$AU$1999,6,FALSE))</f>
        <v/>
      </c>
      <c r="EO86" s="599" t="str">
        <f ca="1">IF(EI86="","",VLOOKUP(EI86,Invoer!$F$15:$AU$1999,9,FALSE))</f>
        <v/>
      </c>
      <c r="EP86" s="599" t="str">
        <f ca="1">IF(EI86="","",VLOOKUP(EI86,Invoer!$F$15:$AU$1999,10,FALSE))</f>
        <v/>
      </c>
      <c r="EQ86" s="599" t="str">
        <f ca="1">IF(EI86="","",VLOOKUP(EI86,Invoer!$F$15:$AU$1999,11,FALSE))</f>
        <v/>
      </c>
      <c r="ER86" s="662" t="str">
        <f ca="1">IF(EI86="","",VLOOKUP(EI86,Invoer!CQ:CS,3,FALSE))</f>
        <v/>
      </c>
      <c r="ES86" s="662" t="str">
        <f t="shared" ca="1" si="58"/>
        <v/>
      </c>
      <c r="ET86" s="513" t="str">
        <f t="shared" ca="1" si="59"/>
        <v/>
      </c>
      <c r="EU86" s="112" t="str">
        <f t="shared" ca="1" si="60"/>
        <v/>
      </c>
      <c r="EV86" s="83" t="s">
        <v>160</v>
      </c>
      <c r="EW86" s="682" t="str">
        <f t="shared" ca="1" si="61"/>
        <v/>
      </c>
      <c r="EX86" s="662" t="str">
        <f t="shared" ca="1" si="62"/>
        <v/>
      </c>
      <c r="EY86"/>
      <c r="EZ86" s="56" t="e">
        <f t="shared" ca="1" si="73"/>
        <v>#VALUE!</v>
      </c>
      <c r="FA86" s="56" t="e">
        <f t="shared" ca="1" si="74"/>
        <v>#VALUE!</v>
      </c>
      <c r="FE86"/>
      <c r="FI86"/>
      <c r="FJ86"/>
    </row>
    <row r="87" spans="1:166" ht="12" customHeight="1" x14ac:dyDescent="0.2">
      <c r="A87"/>
      <c r="B87"/>
      <c r="C87"/>
      <c r="E87"/>
      <c r="F87" s="125"/>
      <c r="G87" s="89" t="e">
        <f ca="1">Invoer!DU92</f>
        <v>#N/A</v>
      </c>
      <c r="H87" s="599" t="str">
        <f t="shared" ca="1" si="43"/>
        <v/>
      </c>
      <c r="I87" s="673" t="str">
        <f ca="1">IF($H87="","",VLOOKUP(H87,Invoer!$F$15:$AU$1500,2,FALSE))</f>
        <v/>
      </c>
      <c r="J87" s="599" t="str">
        <f t="shared" ca="1" si="63"/>
        <v/>
      </c>
      <c r="K87" s="599" t="str">
        <f ca="1">IF($H87="","",VLOOKUP(H87,Invoer!$F$15:$AU$1500,3,FALSE))</f>
        <v/>
      </c>
      <c r="L87" s="599" t="str">
        <f ca="1">IF($H87="","",IF(K87&lt;&gt;"Liq","",VLOOKUP(H87,Invoer!$F$15:$AU$1500,4,FALSE)))</f>
        <v/>
      </c>
      <c r="M87" s="599" t="str">
        <f ca="1">IF($H87="","",VLOOKUP(H87,Invoer!$F$15:$AU$1500,5,FALSE))</f>
        <v/>
      </c>
      <c r="N87" s="599" t="str">
        <f ca="1">IF($H87="","",VLOOKUP(H87,Invoer!$F$15:$AU$1500,6,FALSE))</f>
        <v/>
      </c>
      <c r="O87" s="599" t="str">
        <f ca="1">IF($H87="","",VLOOKUP(H87,Invoer!$F$15:$AU$1500,9,FALSE))</f>
        <v/>
      </c>
      <c r="P87" s="599" t="str">
        <f ca="1">IF($H87="","",VLOOKUP(H87,Invoer!$F$15:$AU$1500,10,FALSE))</f>
        <v/>
      </c>
      <c r="Q87" s="599" t="str">
        <f ca="1">IF($H87="","",VLOOKUP(H87,Invoer!$F$15:$BB$1500,14,FALSE))</f>
        <v/>
      </c>
      <c r="R87" s="662" t="str">
        <f ca="1">IF($H87="","",IF(J87&gt;$K$8,"",VLOOKUP(H87,Invoer!$F$15:$AU$1500,15,FALSE)))</f>
        <v/>
      </c>
      <c r="S87" s="599" t="str">
        <f ca="1">IF($H87="","",VLOOKUP(H87,Invoer!$F$15:$AU$1500,19,FALSE))</f>
        <v/>
      </c>
      <c r="T87" s="662" t="str">
        <f ca="1">IF($H87="","",IF(J87&gt;$K$8,"",VLOOKUP(H87,Invoer!$F$15:$AU$1500,20,FALSE)))</f>
        <v/>
      </c>
      <c r="U87" s="662" t="str">
        <f ca="1">IF($H87="","",IF(J87&gt;$K$8,"",VLOOKUP(H87,Invoer!$F$15:$AU$1500,23,FALSE)))</f>
        <v/>
      </c>
      <c r="V87" s="662" t="str">
        <f ca="1">IF($H87="","",IF(J87&gt;$K$8,"",VLOOKUP(H87,Invoer!$F$15:$AU$1500,17,FALSE)))</f>
        <v/>
      </c>
      <c r="AC87" s="435" t="str">
        <f>IF($AC$7&lt;3,Invoer!DR92,IF($AC$7=3,Invoer!BT92,"x"))</f>
        <v>x</v>
      </c>
      <c r="AD87" s="599" t="str">
        <f t="shared" si="64"/>
        <v/>
      </c>
      <c r="AE87" s="673" t="str">
        <f>IF($AD87="","",VLOOKUP(AD87,Invoer!$F$15:$AU$1999,2,FALSE))</f>
        <v/>
      </c>
      <c r="AF87" s="599" t="str">
        <f t="shared" si="65"/>
        <v/>
      </c>
      <c r="AG87" s="599" t="str">
        <f>IF($AD87="","",VLOOKUP(AD87,Invoer!$F$15:$AU$1999,3,FALSE))</f>
        <v/>
      </c>
      <c r="AH87" s="599" t="str">
        <f>IF($AD87="","",IF(AG87&lt;&gt;"Liq","",VLOOKUP(AD87,Invoer!$F$15:$AU$1999,4,FALSE)))</f>
        <v/>
      </c>
      <c r="AI87" s="677" t="str">
        <f>IF($AD87="","",VLOOKUP(AD87,Invoer!$F$15:$AU$1999,5,FALSE))</f>
        <v/>
      </c>
      <c r="AJ87" s="599" t="str">
        <f>IF($AD87="","",VLOOKUP(AD87,Invoer!$F$15:$AU$1999,6,FALSE))</f>
        <v/>
      </c>
      <c r="AK87" s="599" t="str">
        <f>IF($AD87="","",VLOOKUP(AD87,Invoer!$F$15:$AU$1999,9,FALSE))</f>
        <v/>
      </c>
      <c r="AL87" s="599" t="str">
        <f>IF($AD87="","",VLOOKUP(AD87,Invoer!$F$15:$AU$1999,10,FALSE))</f>
        <v/>
      </c>
      <c r="AM87" s="599" t="str">
        <f>IF($AD87="","",VLOOKUP(AD87,Invoer!$F$15:$BB$1999,14,FALSE))</f>
        <v/>
      </c>
      <c r="AN87" s="599" t="str">
        <f>IF($AD87="","",VLOOKUP(AD87,Invoer!$F$15:$AU$1999,11,FALSE))</f>
        <v/>
      </c>
      <c r="AO87" s="662" t="str">
        <f>IF($AD87="","",VLOOKUP(AD87,Invoer!$F$15:$AU$1999,15,FALSE))</f>
        <v/>
      </c>
      <c r="AP87" s="599" t="str">
        <f>IF($AD87="","",VLOOKUP(AD87,Invoer!$F$15:$AU$1999,19,FALSE))</f>
        <v/>
      </c>
      <c r="AQ87" s="662" t="str">
        <f>IF($AD87="","",VLOOKUP(AD87,Invoer!$F$15:$AU$1999,24,FALSE))</f>
        <v/>
      </c>
      <c r="AR87" s="662" t="str">
        <f>IF($AD87="","",VLOOKUP(AD87,Invoer!$F$15:$AU$1999,17,FALSE))</f>
        <v/>
      </c>
      <c r="AS87" s="678" t="str">
        <f t="shared" si="75"/>
        <v/>
      </c>
      <c r="AT87" s="676" t="str">
        <f t="shared" si="44"/>
        <v/>
      </c>
      <c r="AU87" s="77" t="e">
        <f t="shared" si="45"/>
        <v>#VALUE!</v>
      </c>
      <c r="AW87" s="57"/>
      <c r="AX87" s="57"/>
      <c r="BA87" s="83" t="e">
        <f ca="1">Invoer!DW92</f>
        <v>#N/A</v>
      </c>
      <c r="BB87" s="599" t="str">
        <f t="shared" ca="1" si="66"/>
        <v/>
      </c>
      <c r="BC87" s="673" t="str">
        <f ca="1">IF($BB87="","",VLOOKUP(BB87,Invoer!$F$15:$AU$1999,2,FALSE))</f>
        <v/>
      </c>
      <c r="BD87" s="599" t="str">
        <f t="shared" ca="1" si="67"/>
        <v/>
      </c>
      <c r="BE87" s="599" t="str">
        <f ca="1">IF($BB87="","",VLOOKUP(BB87,Invoer!$F$15:$AU$1999,5,FALSE))</f>
        <v/>
      </c>
      <c r="BF87" s="599" t="str">
        <f ca="1">IF($BB87="","",VLOOKUP(BB87,Invoer!$F$15:$AU$1999,6,FALSE))</f>
        <v/>
      </c>
      <c r="BG87" s="599" t="str">
        <f ca="1">IF($BB87="","",VLOOKUP(BB87,Invoer!$F$15:$AU$1999,9,FALSE))</f>
        <v/>
      </c>
      <c r="BH87" s="599" t="str">
        <f ca="1">IF($BB87="","",VLOOKUP(BB87,Invoer!$F$15:$AU$1999,10,FALSE))</f>
        <v/>
      </c>
      <c r="BI87" s="599" t="str">
        <f ca="1">IF($BB87="","",VLOOKUP(BB87,Invoer!$F$15:$BB$1999,14,FALSE))</f>
        <v/>
      </c>
      <c r="BJ87" s="599" t="str">
        <f ca="1">IF($BB87="","",VLOOKUP(BB87,Invoer!$F$15:$AU$1999,11,FALSE))</f>
        <v/>
      </c>
      <c r="BK87" s="662" t="str">
        <f t="shared" ca="1" si="68"/>
        <v/>
      </c>
      <c r="BL87" s="662" t="str">
        <f t="shared" ca="1" si="69"/>
        <v/>
      </c>
      <c r="BM87" s="679" t="str">
        <f t="shared" ca="1" si="70"/>
        <v/>
      </c>
      <c r="BN87" s="662" t="str">
        <f t="shared" ca="1" si="46"/>
        <v/>
      </c>
      <c r="BO87" s="662" t="str">
        <f ca="1">IF($BB87="","",VLOOKUP(BB87,Invoer!$F$15:$AU$1999,15,FALSE))</f>
        <v/>
      </c>
      <c r="BP87" s="662" t="str">
        <f ca="1">IF($BB87="","",VLOOKUP(BB87,Invoer!$F$15:$AU$1999,24,FALSE))</f>
        <v/>
      </c>
      <c r="BQ87" s="662" t="str">
        <f ca="1">IF($BB87="","",VLOOKUP(BB87,Invoer!$F$15:$AU$1999,17,FALSE))</f>
        <v/>
      </c>
      <c r="BS87" s="73" t="e">
        <f t="shared" ca="1" si="76"/>
        <v>#VALUE!</v>
      </c>
      <c r="BT87" s="57" t="str">
        <f t="shared" ca="1" si="77"/>
        <v/>
      </c>
      <c r="BW87" s="61" t="e">
        <f ca="1">Invoer!DZ92</f>
        <v>#N/A</v>
      </c>
      <c r="BX87" s="599" t="str">
        <f t="shared" ca="1" si="47"/>
        <v/>
      </c>
      <c r="BY87" s="673" t="str">
        <f ca="1">IF($BX87="","",VLOOKUP(BX87,Invoer!$F$15:$AU$1999,2,FALSE))</f>
        <v/>
      </c>
      <c r="BZ87" s="599" t="str">
        <f t="shared" ca="1" si="48"/>
        <v/>
      </c>
      <c r="CA87" s="599" t="str">
        <f ca="1">IF($BX87="","",VLOOKUP(BX87,Invoer!$F$15:$AU$1999,5,FALSE))</f>
        <v/>
      </c>
      <c r="CB87" s="599" t="str">
        <f ca="1">IF($BX87="","",VLOOKUP(BX87,Invoer!$F$15:$AU$1999,6,FALSE))</f>
        <v/>
      </c>
      <c r="CC87" s="599" t="str">
        <f ca="1">IF($BX87="","",VLOOKUP(BX87,Invoer!$F$15:$AU$1999,9,FALSE))</f>
        <v/>
      </c>
      <c r="CD87" s="599" t="str">
        <f ca="1">IF($BX87="","",VLOOKUP(BX87,Invoer!$F$15:$AU$1999,10,FALSE))</f>
        <v/>
      </c>
      <c r="CE87" s="599" t="str">
        <f ca="1">IF($BX87="","",VLOOKUP(BX87,Invoer!$F$15:$AU$1999,11,FALSE))</f>
        <v/>
      </c>
      <c r="CF87" s="662" t="str">
        <f ca="1">IF($BX87="","",IF(ISERROR(BY87),0,VLOOKUP(BX87,Invoer!$F$15:$AU$1999,15,FALSE)))</f>
        <v/>
      </c>
      <c r="CG87" s="599" t="str">
        <f ca="1">IF($BX87="","",VLOOKUP(BX87,Invoer!$F$15:$AU$1999,19,FALSE))</f>
        <v/>
      </c>
      <c r="CH87" s="662" t="str">
        <f ca="1">IF($BX87="","",IF(ISERROR(BY87),0,VLOOKUP(BX87,Invoer!$F$15:$AU$1999,24,FALSE)))</f>
        <v/>
      </c>
      <c r="CI87" s="662" t="str">
        <f ca="1">IF($BX87="","",IF(ISERROR(BY87),0,VLOOKUP(BX87,Invoer!$F$15:$AU$1999,17,FALSE)))</f>
        <v/>
      </c>
      <c r="CJ87" s="680" t="str">
        <f t="shared" ca="1" si="71"/>
        <v/>
      </c>
      <c r="CK87" s="662" t="str">
        <f t="shared" ca="1" si="72"/>
        <v/>
      </c>
      <c r="CM87" s="56" t="str">
        <f t="shared" ca="1" si="78"/>
        <v/>
      </c>
      <c r="CQ87" s="411" t="e">
        <f ca="1">Invoer!EG92</f>
        <v>#N/A</v>
      </c>
      <c r="CR87" s="599" t="str">
        <f t="shared" ca="1" si="49"/>
        <v/>
      </c>
      <c r="CS87" s="673" t="str">
        <f ca="1">IF($CR87="","",VLOOKUP(CR87,Invoer!$F$15:$AU$1500,2,FALSE))</f>
        <v/>
      </c>
      <c r="CT87" s="599" t="str">
        <f t="shared" ca="1" si="50"/>
        <v/>
      </c>
      <c r="CU87" s="599" t="str">
        <f ca="1">IF($CR87="","",VLOOKUP(CR87,Invoer!$F$15:$AU$1500,3,FALSE))</f>
        <v/>
      </c>
      <c r="CV87" s="599" t="str">
        <f ca="1">IF($CR87="","",IF(CU87&lt;&gt;"Liq","",VLOOKUP(CR87,Invoer!$F$15:$AU$1500,4,FALSE)))</f>
        <v/>
      </c>
      <c r="CW87" s="599" t="str">
        <f ca="1">IF($CR87="","",VLOOKUP(CR87,Invoer!$F$15:$AU$1500,5,FALSE))</f>
        <v/>
      </c>
      <c r="CX87" s="599" t="str">
        <f ca="1">IF($CR87="","",VLOOKUP(CR87,Invoer!$F$15:$AU$1500,6,FALSE))</f>
        <v/>
      </c>
      <c r="CY87" s="599" t="str">
        <f ca="1">IF($CR87="","",VLOOKUP(CR87,Invoer!$F$15:$AU$1500,9,FALSE))</f>
        <v/>
      </c>
      <c r="CZ87" s="599" t="str">
        <f ca="1">IF($CR87="","",VLOOKUP(CR87,Invoer!$F$15:$AU$1500,10,FALSE))</f>
        <v/>
      </c>
      <c r="DA87" s="599" t="str">
        <f ca="1">IF($CR87="","",VLOOKUP(CR87,Invoer!$F$15:$AU$1500,11,FALSE))</f>
        <v/>
      </c>
      <c r="DB87" s="599" t="str">
        <f ca="1">IF($CR87="","",VLOOKUP(CR87,Invoer!$F$15:$BB$1500,14,FALSE))</f>
        <v/>
      </c>
      <c r="DC87" s="662" t="str">
        <f ca="1">IF($CR87="","",VLOOKUP(CR87,Invoer!$F$15:$AU$1500,15,FALSE))</f>
        <v/>
      </c>
      <c r="DD87" s="599" t="str">
        <f ca="1">IF($CR87="","",VLOOKUP(CR87,Invoer!$F$15:$AU$1500,19,FALSE))</f>
        <v/>
      </c>
      <c r="DE87" s="662" t="str">
        <f ca="1">IF($CR87="","",VLOOKUP(CR87,Invoer!$F$15:$AU$1500,20,FALSE))</f>
        <v/>
      </c>
      <c r="DF87" s="662" t="str">
        <f ca="1">IF($CR87="","",VLOOKUP(CR87,Invoer!$F$15:$AU$1500,23,FALSE))</f>
        <v/>
      </c>
      <c r="DG87" s="662" t="str">
        <f ca="1">IF($CR87="","",VLOOKUP(CR87,Invoer!$F$15:$AU$1500,17,FALSE))</f>
        <v/>
      </c>
      <c r="DH87" s="681" t="str">
        <f t="shared" ca="1" si="51"/>
        <v/>
      </c>
      <c r="DI87" s="662" t="str">
        <f t="shared" ca="1" si="52"/>
        <v/>
      </c>
      <c r="DJ87" s="190"/>
      <c r="DK87" s="411" t="str">
        <f t="shared" ca="1" si="53"/>
        <v/>
      </c>
      <c r="DO87" s="61" t="e">
        <f ca="1">IF($DN$4&lt;3,Invoer!EB92,Invoer!EA92)</f>
        <v>#N/A</v>
      </c>
      <c r="DP87" s="599" t="str">
        <f t="shared" ca="1" si="54"/>
        <v/>
      </c>
      <c r="DQ87" s="673" t="str">
        <f ca="1">IF($DP87="","",VLOOKUP(DP87,Invoer!$F$15:$AU$1999,2,FALSE))</f>
        <v/>
      </c>
      <c r="DR87" s="599" t="str">
        <f t="shared" ca="1" si="55"/>
        <v/>
      </c>
      <c r="DS87" s="599" t="str">
        <f ca="1">IF($DP87="","",VLOOKUP(DP87,Invoer!$F$15:$AU$1999,3,FALSE))</f>
        <v/>
      </c>
      <c r="DT87" s="599" t="str">
        <f ca="1">IF($DP87="","",IF(DS87&lt;&gt;"Liq","",VLOOKUP(DP87,Invoer!$F$15:$AU$1999,4,FALSE)))</f>
        <v/>
      </c>
      <c r="DU87" s="599" t="str">
        <f ca="1">IF($DP87="","",VLOOKUP(DP87,Invoer!$F$15:$AU$1999,5,FALSE))</f>
        <v/>
      </c>
      <c r="DV87" s="599" t="str">
        <f ca="1">IF($DP87="","",VLOOKUP(DP87,Invoer!$F$15:$AU$1999,6,FALSE))</f>
        <v/>
      </c>
      <c r="DW87" s="599" t="str">
        <f ca="1">IF($DP87="","",VLOOKUP(DP87,Invoer!$F$15:$AU$1999,9,FALSE))</f>
        <v/>
      </c>
      <c r="DX87" s="599" t="str">
        <f ca="1">IF($DP87="","",VLOOKUP(DP87,Invoer!$F$15:$AU$1999,10,FALSE))</f>
        <v/>
      </c>
      <c r="DY87" s="595" t="str">
        <f ca="1">IF($DP87="","",VLOOKUP(DP87,Invoer!$F$15:$AU$1999,11,FALSE))</f>
        <v/>
      </c>
      <c r="DZ87" s="662" t="str">
        <f ca="1">IF($DP87="","",IF($DN$4&gt;2,"",VLOOKUP(DP87,Invoer!CQ:CS,3,FALSE)))</f>
        <v/>
      </c>
      <c r="EA87" s="541" t="str">
        <f ca="1">IF($DP87="","",IF(ISERROR(DQ87),0,IF($DN$4&lt;3,"",VLOOKUP(DP87,Invoer!$F$15:$AU$1999,15,FALSE))))</f>
        <v/>
      </c>
      <c r="EB87" s="595" t="str">
        <f ca="1">IF($DP87="","",IF($DN$4&lt;3,"",VLOOKUP(DP87,Invoer!$F$15:$AU$1999,19,FALSE)))</f>
        <v/>
      </c>
      <c r="EC87" s="541" t="str">
        <f ca="1">IF($DP87="","",IF(ISERROR(DQ87),0,IF($DN$4&lt;3,"",VLOOKUP(DP87,Invoer!$F$15:$AU$1999,24,FALSE))))</f>
        <v/>
      </c>
      <c r="ED87" s="541" t="str">
        <f ca="1">IF($DP87="","",IF(ISERROR(DQ87),0,IF($DN$4&lt;3,"",VLOOKUP(DP87,Invoer!$F$15:$AU$1999,17,FALSE))))</f>
        <v/>
      </c>
      <c r="EH87" s="89" t="e">
        <f ca="1">Invoer!CP92</f>
        <v>#N/A</v>
      </c>
      <c r="EI87" s="599" t="str">
        <f t="shared" ca="1" si="56"/>
        <v/>
      </c>
      <c r="EJ87" s="673" t="str">
        <f ca="1">IF(EI87="","",VLOOKUP(EI87,Invoer!$F$15:$AU$1999,2,FALSE))</f>
        <v/>
      </c>
      <c r="EK87" s="599" t="str">
        <f t="shared" ca="1" si="57"/>
        <v/>
      </c>
      <c r="EL87" s="599" t="str">
        <f ca="1">IF($EI87="","",VLOOKUP(EI87,Invoer!$F$15:$AU$1999,3,FALSE))</f>
        <v/>
      </c>
      <c r="EM87" s="599" t="str">
        <f ca="1">IF($EI87="","",IF(EL87&lt;&gt;"Liq","",VLOOKUP(EI87,Invoer!$F$15:$AU$1999,4,FALSE)))</f>
        <v/>
      </c>
      <c r="EN87" s="599" t="str">
        <f ca="1">IF($EI87="","",VLOOKUP(EI87,Invoer!$F$15:$AU$1999,6,FALSE))</f>
        <v/>
      </c>
      <c r="EO87" s="599" t="str">
        <f ca="1">IF(EI87="","",VLOOKUP(EI87,Invoer!$F$15:$AU$1999,9,FALSE))</f>
        <v/>
      </c>
      <c r="EP87" s="599" t="str">
        <f ca="1">IF(EI87="","",VLOOKUP(EI87,Invoer!$F$15:$AU$1999,10,FALSE))</f>
        <v/>
      </c>
      <c r="EQ87" s="599" t="str">
        <f ca="1">IF(EI87="","",VLOOKUP(EI87,Invoer!$F$15:$AU$1999,11,FALSE))</f>
        <v/>
      </c>
      <c r="ER87" s="662" t="str">
        <f ca="1">IF(EI87="","",VLOOKUP(EI87,Invoer!CQ:CS,3,FALSE))</f>
        <v/>
      </c>
      <c r="ES87" s="662" t="str">
        <f t="shared" ca="1" si="58"/>
        <v/>
      </c>
      <c r="ET87" s="513" t="str">
        <f t="shared" ca="1" si="59"/>
        <v/>
      </c>
      <c r="EU87" s="112" t="str">
        <f t="shared" ca="1" si="60"/>
        <v/>
      </c>
      <c r="EV87" s="83" t="s">
        <v>160</v>
      </c>
      <c r="EW87" s="682" t="str">
        <f t="shared" ca="1" si="61"/>
        <v/>
      </c>
      <c r="EX87" s="662" t="str">
        <f t="shared" ca="1" si="62"/>
        <v/>
      </c>
      <c r="EY87"/>
      <c r="EZ87" s="56" t="e">
        <f t="shared" ca="1" si="73"/>
        <v>#VALUE!</v>
      </c>
      <c r="FA87" s="56" t="e">
        <f t="shared" ca="1" si="74"/>
        <v>#VALUE!</v>
      </c>
      <c r="FE87"/>
      <c r="FI87"/>
      <c r="FJ87"/>
    </row>
    <row r="88" spans="1:166" ht="12" customHeight="1" x14ac:dyDescent="0.2">
      <c r="A88"/>
      <c r="B88"/>
      <c r="C88"/>
      <c r="E88"/>
      <c r="F88" s="125"/>
      <c r="G88" s="89" t="e">
        <f ca="1">Invoer!DU93</f>
        <v>#N/A</v>
      </c>
      <c r="H88" s="599" t="str">
        <f t="shared" ca="1" si="43"/>
        <v/>
      </c>
      <c r="I88" s="673" t="str">
        <f ca="1">IF($H88="","",VLOOKUP(H88,Invoer!$F$15:$AU$1500,2,FALSE))</f>
        <v/>
      </c>
      <c r="J88" s="599" t="str">
        <f t="shared" ca="1" si="63"/>
        <v/>
      </c>
      <c r="K88" s="599" t="str">
        <f ca="1">IF($H88="","",VLOOKUP(H88,Invoer!$F$15:$AU$1500,3,FALSE))</f>
        <v/>
      </c>
      <c r="L88" s="599" t="str">
        <f ca="1">IF($H88="","",IF(K88&lt;&gt;"Liq","",VLOOKUP(H88,Invoer!$F$15:$AU$1500,4,FALSE)))</f>
        <v/>
      </c>
      <c r="M88" s="599" t="str">
        <f ca="1">IF($H88="","",VLOOKUP(H88,Invoer!$F$15:$AU$1500,5,FALSE))</f>
        <v/>
      </c>
      <c r="N88" s="599" t="str">
        <f ca="1">IF($H88="","",VLOOKUP(H88,Invoer!$F$15:$AU$1500,6,FALSE))</f>
        <v/>
      </c>
      <c r="O88" s="599" t="str">
        <f ca="1">IF($H88="","",VLOOKUP(H88,Invoer!$F$15:$AU$1500,9,FALSE))</f>
        <v/>
      </c>
      <c r="P88" s="599" t="str">
        <f ca="1">IF($H88="","",VLOOKUP(H88,Invoer!$F$15:$AU$1500,10,FALSE))</f>
        <v/>
      </c>
      <c r="Q88" s="599" t="str">
        <f ca="1">IF($H88="","",VLOOKUP(H88,Invoer!$F$15:$BB$1500,14,FALSE))</f>
        <v/>
      </c>
      <c r="R88" s="662" t="str">
        <f ca="1">IF($H88="","",IF(J88&gt;$K$8,"",VLOOKUP(H88,Invoer!$F$15:$AU$1500,15,FALSE)))</f>
        <v/>
      </c>
      <c r="S88" s="599" t="str">
        <f ca="1">IF($H88="","",VLOOKUP(H88,Invoer!$F$15:$AU$1500,19,FALSE))</f>
        <v/>
      </c>
      <c r="T88" s="662" t="str">
        <f ca="1">IF($H88="","",IF(J88&gt;$K$8,"",VLOOKUP(H88,Invoer!$F$15:$AU$1500,20,FALSE)))</f>
        <v/>
      </c>
      <c r="U88" s="662" t="str">
        <f ca="1">IF($H88="","",IF(J88&gt;$K$8,"",VLOOKUP(H88,Invoer!$F$15:$AU$1500,23,FALSE)))</f>
        <v/>
      </c>
      <c r="V88" s="662" t="str">
        <f ca="1">IF($H88="","",IF(J88&gt;$K$8,"",VLOOKUP(H88,Invoer!$F$15:$AU$1500,17,FALSE)))</f>
        <v/>
      </c>
      <c r="AC88" s="435" t="str">
        <f>IF($AC$7&lt;3,Invoer!DR93,IF($AC$7=3,Invoer!BT93,"x"))</f>
        <v>x</v>
      </c>
      <c r="AD88" s="599" t="str">
        <f t="shared" si="64"/>
        <v/>
      </c>
      <c r="AE88" s="673" t="str">
        <f>IF($AD88="","",VLOOKUP(AD88,Invoer!$F$15:$AU$1999,2,FALSE))</f>
        <v/>
      </c>
      <c r="AF88" s="599" t="str">
        <f t="shared" si="65"/>
        <v/>
      </c>
      <c r="AG88" s="599" t="str">
        <f>IF($AD88="","",VLOOKUP(AD88,Invoer!$F$15:$AU$1999,3,FALSE))</f>
        <v/>
      </c>
      <c r="AH88" s="599" t="str">
        <f>IF($AD88="","",IF(AG88&lt;&gt;"Liq","",VLOOKUP(AD88,Invoer!$F$15:$AU$1999,4,FALSE)))</f>
        <v/>
      </c>
      <c r="AI88" s="677" t="str">
        <f>IF($AD88="","",VLOOKUP(AD88,Invoer!$F$15:$AU$1999,5,FALSE))</f>
        <v/>
      </c>
      <c r="AJ88" s="599" t="str">
        <f>IF($AD88="","",VLOOKUP(AD88,Invoer!$F$15:$AU$1999,6,FALSE))</f>
        <v/>
      </c>
      <c r="AK88" s="599" t="str">
        <f>IF($AD88="","",VLOOKUP(AD88,Invoer!$F$15:$AU$1999,9,FALSE))</f>
        <v/>
      </c>
      <c r="AL88" s="599" t="str">
        <f>IF($AD88="","",VLOOKUP(AD88,Invoer!$F$15:$AU$1999,10,FALSE))</f>
        <v/>
      </c>
      <c r="AM88" s="599" t="str">
        <f>IF($AD88="","",VLOOKUP(AD88,Invoer!$F$15:$BB$1999,14,FALSE))</f>
        <v/>
      </c>
      <c r="AN88" s="599" t="str">
        <f>IF($AD88="","",VLOOKUP(AD88,Invoer!$F$15:$AU$1999,11,FALSE))</f>
        <v/>
      </c>
      <c r="AO88" s="662" t="str">
        <f>IF($AD88="","",VLOOKUP(AD88,Invoer!$F$15:$AU$1999,15,FALSE))</f>
        <v/>
      </c>
      <c r="AP88" s="599" t="str">
        <f>IF($AD88="","",VLOOKUP(AD88,Invoer!$F$15:$AU$1999,19,FALSE))</f>
        <v/>
      </c>
      <c r="AQ88" s="662" t="str">
        <f>IF($AD88="","",VLOOKUP(AD88,Invoer!$F$15:$AU$1999,24,FALSE))</f>
        <v/>
      </c>
      <c r="AR88" s="662" t="str">
        <f>IF($AD88="","",VLOOKUP(AD88,Invoer!$F$15:$AU$1999,17,FALSE))</f>
        <v/>
      </c>
      <c r="AS88" s="678" t="str">
        <f t="shared" si="75"/>
        <v/>
      </c>
      <c r="AT88" s="676" t="str">
        <f t="shared" si="44"/>
        <v/>
      </c>
      <c r="AU88" s="77" t="e">
        <f t="shared" si="45"/>
        <v>#VALUE!</v>
      </c>
      <c r="AW88" s="57"/>
      <c r="AX88" s="57"/>
      <c r="BA88" s="83" t="e">
        <f ca="1">Invoer!DW93</f>
        <v>#N/A</v>
      </c>
      <c r="BB88" s="599" t="str">
        <f t="shared" ca="1" si="66"/>
        <v/>
      </c>
      <c r="BC88" s="673" t="str">
        <f ca="1">IF($BB88="","",VLOOKUP(BB88,Invoer!$F$15:$AU$1999,2,FALSE))</f>
        <v/>
      </c>
      <c r="BD88" s="599" t="str">
        <f t="shared" ca="1" si="67"/>
        <v/>
      </c>
      <c r="BE88" s="599" t="str">
        <f ca="1">IF($BB88="","",VLOOKUP(BB88,Invoer!$F$15:$AU$1999,5,FALSE))</f>
        <v/>
      </c>
      <c r="BF88" s="599" t="str">
        <f ca="1">IF($BB88="","",VLOOKUP(BB88,Invoer!$F$15:$AU$1999,6,FALSE))</f>
        <v/>
      </c>
      <c r="BG88" s="599" t="str">
        <f ca="1">IF($BB88="","",VLOOKUP(BB88,Invoer!$F$15:$AU$1999,9,FALSE))</f>
        <v/>
      </c>
      <c r="BH88" s="599" t="str">
        <f ca="1">IF($BB88="","",VLOOKUP(BB88,Invoer!$F$15:$AU$1999,10,FALSE))</f>
        <v/>
      </c>
      <c r="BI88" s="599" t="str">
        <f ca="1">IF($BB88="","",VLOOKUP(BB88,Invoer!$F$15:$BB$1999,14,FALSE))</f>
        <v/>
      </c>
      <c r="BJ88" s="599" t="str">
        <f ca="1">IF($BB88="","",VLOOKUP(BB88,Invoer!$F$15:$AU$1999,11,FALSE))</f>
        <v/>
      </c>
      <c r="BK88" s="662" t="str">
        <f t="shared" ca="1" si="68"/>
        <v/>
      </c>
      <c r="BL88" s="662" t="str">
        <f t="shared" ca="1" si="69"/>
        <v/>
      </c>
      <c r="BM88" s="679" t="str">
        <f t="shared" ca="1" si="70"/>
        <v/>
      </c>
      <c r="BN88" s="662" t="str">
        <f t="shared" ca="1" si="46"/>
        <v/>
      </c>
      <c r="BO88" s="662" t="str">
        <f ca="1">IF($BB88="","",VLOOKUP(BB88,Invoer!$F$15:$AU$1999,15,FALSE))</f>
        <v/>
      </c>
      <c r="BP88" s="662" t="str">
        <f ca="1">IF($BB88="","",VLOOKUP(BB88,Invoer!$F$15:$AU$1999,24,FALSE))</f>
        <v/>
      </c>
      <c r="BQ88" s="662" t="str">
        <f ca="1">IF($BB88="","",VLOOKUP(BB88,Invoer!$F$15:$AU$1999,17,FALSE))</f>
        <v/>
      </c>
      <c r="BS88" s="73" t="e">
        <f t="shared" ca="1" si="76"/>
        <v>#VALUE!</v>
      </c>
      <c r="BT88" s="57" t="str">
        <f t="shared" ca="1" si="77"/>
        <v/>
      </c>
      <c r="BW88" s="61" t="e">
        <f ca="1">Invoer!DZ93</f>
        <v>#N/A</v>
      </c>
      <c r="BX88" s="599" t="str">
        <f t="shared" ca="1" si="47"/>
        <v/>
      </c>
      <c r="BY88" s="673" t="str">
        <f ca="1">IF($BX88="","",VLOOKUP(BX88,Invoer!$F$15:$AU$1999,2,FALSE))</f>
        <v/>
      </c>
      <c r="BZ88" s="599" t="str">
        <f t="shared" ca="1" si="48"/>
        <v/>
      </c>
      <c r="CA88" s="599" t="str">
        <f ca="1">IF($BX88="","",VLOOKUP(BX88,Invoer!$F$15:$AU$1999,5,FALSE))</f>
        <v/>
      </c>
      <c r="CB88" s="599" t="str">
        <f ca="1">IF($BX88="","",VLOOKUP(BX88,Invoer!$F$15:$AU$1999,6,FALSE))</f>
        <v/>
      </c>
      <c r="CC88" s="599" t="str">
        <f ca="1">IF($BX88="","",VLOOKUP(BX88,Invoer!$F$15:$AU$1999,9,FALSE))</f>
        <v/>
      </c>
      <c r="CD88" s="599" t="str">
        <f ca="1">IF($BX88="","",VLOOKUP(BX88,Invoer!$F$15:$AU$1999,10,FALSE))</f>
        <v/>
      </c>
      <c r="CE88" s="599" t="str">
        <f ca="1">IF($BX88="","",VLOOKUP(BX88,Invoer!$F$15:$AU$1999,11,FALSE))</f>
        <v/>
      </c>
      <c r="CF88" s="662" t="str">
        <f ca="1">IF($BX88="","",IF(ISERROR(BY88),0,VLOOKUP(BX88,Invoer!$F$15:$AU$1999,15,FALSE)))</f>
        <v/>
      </c>
      <c r="CG88" s="599" t="str">
        <f ca="1">IF($BX88="","",VLOOKUP(BX88,Invoer!$F$15:$AU$1999,19,FALSE))</f>
        <v/>
      </c>
      <c r="CH88" s="662" t="str">
        <f ca="1">IF($BX88="","",IF(ISERROR(BY88),0,VLOOKUP(BX88,Invoer!$F$15:$AU$1999,24,FALSE)))</f>
        <v/>
      </c>
      <c r="CI88" s="662" t="str">
        <f ca="1">IF($BX88="","",IF(ISERROR(BY88),0,VLOOKUP(BX88,Invoer!$F$15:$AU$1999,17,FALSE)))</f>
        <v/>
      </c>
      <c r="CJ88" s="680" t="str">
        <f t="shared" ca="1" si="71"/>
        <v/>
      </c>
      <c r="CK88" s="662" t="str">
        <f t="shared" ca="1" si="72"/>
        <v/>
      </c>
      <c r="CM88" s="56" t="str">
        <f t="shared" ca="1" si="78"/>
        <v/>
      </c>
      <c r="CQ88" s="411" t="e">
        <f ca="1">Invoer!EG93</f>
        <v>#N/A</v>
      </c>
      <c r="CR88" s="599" t="str">
        <f t="shared" ca="1" si="49"/>
        <v/>
      </c>
      <c r="CS88" s="673" t="str">
        <f ca="1">IF($CR88="","",VLOOKUP(CR88,Invoer!$F$15:$AU$1500,2,FALSE))</f>
        <v/>
      </c>
      <c r="CT88" s="599" t="str">
        <f t="shared" ca="1" si="50"/>
        <v/>
      </c>
      <c r="CU88" s="599" t="str">
        <f ca="1">IF($CR88="","",VLOOKUP(CR88,Invoer!$F$15:$AU$1500,3,FALSE))</f>
        <v/>
      </c>
      <c r="CV88" s="599" t="str">
        <f ca="1">IF($CR88="","",IF(CU88&lt;&gt;"Liq","",VLOOKUP(CR88,Invoer!$F$15:$AU$1500,4,FALSE)))</f>
        <v/>
      </c>
      <c r="CW88" s="599" t="str">
        <f ca="1">IF($CR88="","",VLOOKUP(CR88,Invoer!$F$15:$AU$1500,5,FALSE))</f>
        <v/>
      </c>
      <c r="CX88" s="599" t="str">
        <f ca="1">IF($CR88="","",VLOOKUP(CR88,Invoer!$F$15:$AU$1500,6,FALSE))</f>
        <v/>
      </c>
      <c r="CY88" s="599" t="str">
        <f ca="1">IF($CR88="","",VLOOKUP(CR88,Invoer!$F$15:$AU$1500,9,FALSE))</f>
        <v/>
      </c>
      <c r="CZ88" s="599" t="str">
        <f ca="1">IF($CR88="","",VLOOKUP(CR88,Invoer!$F$15:$AU$1500,10,FALSE))</f>
        <v/>
      </c>
      <c r="DA88" s="599" t="str">
        <f ca="1">IF($CR88="","",VLOOKUP(CR88,Invoer!$F$15:$AU$1500,11,FALSE))</f>
        <v/>
      </c>
      <c r="DB88" s="599" t="str">
        <f ca="1">IF($CR88="","",VLOOKUP(CR88,Invoer!$F$15:$BB$1500,14,FALSE))</f>
        <v/>
      </c>
      <c r="DC88" s="662" t="str">
        <f ca="1">IF($CR88="","",VLOOKUP(CR88,Invoer!$F$15:$AU$1500,15,FALSE))</f>
        <v/>
      </c>
      <c r="DD88" s="599" t="str">
        <f ca="1">IF($CR88="","",VLOOKUP(CR88,Invoer!$F$15:$AU$1500,19,FALSE))</f>
        <v/>
      </c>
      <c r="DE88" s="662" t="str">
        <f ca="1">IF($CR88="","",VLOOKUP(CR88,Invoer!$F$15:$AU$1500,20,FALSE))</f>
        <v/>
      </c>
      <c r="DF88" s="662" t="str">
        <f ca="1">IF($CR88="","",VLOOKUP(CR88,Invoer!$F$15:$AU$1500,23,FALSE))</f>
        <v/>
      </c>
      <c r="DG88" s="662" t="str">
        <f ca="1">IF($CR88="","",VLOOKUP(CR88,Invoer!$F$15:$AU$1500,17,FALSE))</f>
        <v/>
      </c>
      <c r="DH88" s="681" t="str">
        <f t="shared" ca="1" si="51"/>
        <v/>
      </c>
      <c r="DI88" s="662" t="str">
        <f t="shared" ca="1" si="52"/>
        <v/>
      </c>
      <c r="DJ88" s="190"/>
      <c r="DK88" s="411" t="str">
        <f t="shared" ca="1" si="53"/>
        <v/>
      </c>
      <c r="DO88" s="61" t="e">
        <f ca="1">IF($DN$4&lt;3,Invoer!EB93,Invoer!EA93)</f>
        <v>#N/A</v>
      </c>
      <c r="DP88" s="599" t="str">
        <f t="shared" ca="1" si="54"/>
        <v/>
      </c>
      <c r="DQ88" s="673" t="str">
        <f ca="1">IF($DP88="","",VLOOKUP(DP88,Invoer!$F$15:$AU$1999,2,FALSE))</f>
        <v/>
      </c>
      <c r="DR88" s="599" t="str">
        <f t="shared" ca="1" si="55"/>
        <v/>
      </c>
      <c r="DS88" s="599" t="str">
        <f ca="1">IF($DP88="","",VLOOKUP(DP88,Invoer!$F$15:$AU$1999,3,FALSE))</f>
        <v/>
      </c>
      <c r="DT88" s="599" t="str">
        <f ca="1">IF($DP88="","",IF(DS88&lt;&gt;"Liq","",VLOOKUP(DP88,Invoer!$F$15:$AU$1999,4,FALSE)))</f>
        <v/>
      </c>
      <c r="DU88" s="599" t="str">
        <f ca="1">IF($DP88="","",VLOOKUP(DP88,Invoer!$F$15:$AU$1999,5,FALSE))</f>
        <v/>
      </c>
      <c r="DV88" s="599" t="str">
        <f ca="1">IF($DP88="","",VLOOKUP(DP88,Invoer!$F$15:$AU$1999,6,FALSE))</f>
        <v/>
      </c>
      <c r="DW88" s="599" t="str">
        <f ca="1">IF($DP88="","",VLOOKUP(DP88,Invoer!$F$15:$AU$1999,9,FALSE))</f>
        <v/>
      </c>
      <c r="DX88" s="599" t="str">
        <f ca="1">IF($DP88="","",VLOOKUP(DP88,Invoer!$F$15:$AU$1999,10,FALSE))</f>
        <v/>
      </c>
      <c r="DY88" s="595" t="str">
        <f ca="1">IF($DP88="","",VLOOKUP(DP88,Invoer!$F$15:$AU$1999,11,FALSE))</f>
        <v/>
      </c>
      <c r="DZ88" s="662" t="str">
        <f ca="1">IF($DP88="","",IF($DN$4&gt;2,"",VLOOKUP(DP88,Invoer!CQ:CS,3,FALSE)))</f>
        <v/>
      </c>
      <c r="EA88" s="541" t="str">
        <f ca="1">IF($DP88="","",IF(ISERROR(DQ88),0,IF($DN$4&lt;3,"",VLOOKUP(DP88,Invoer!$F$15:$AU$1999,15,FALSE))))</f>
        <v/>
      </c>
      <c r="EB88" s="595" t="str">
        <f ca="1">IF($DP88="","",IF($DN$4&lt;3,"",VLOOKUP(DP88,Invoer!$F$15:$AU$1999,19,FALSE)))</f>
        <v/>
      </c>
      <c r="EC88" s="541" t="str">
        <f ca="1">IF($DP88="","",IF(ISERROR(DQ88),0,IF($DN$4&lt;3,"",VLOOKUP(DP88,Invoer!$F$15:$AU$1999,24,FALSE))))</f>
        <v/>
      </c>
      <c r="ED88" s="541" t="str">
        <f ca="1">IF($DP88="","",IF(ISERROR(DQ88),0,IF($DN$4&lt;3,"",VLOOKUP(DP88,Invoer!$F$15:$AU$1999,17,FALSE))))</f>
        <v/>
      </c>
      <c r="EH88" s="89" t="e">
        <f ca="1">Invoer!CP93</f>
        <v>#N/A</v>
      </c>
      <c r="EI88" s="599" t="str">
        <f t="shared" ca="1" si="56"/>
        <v/>
      </c>
      <c r="EJ88" s="673" t="str">
        <f ca="1">IF(EI88="","",VLOOKUP(EI88,Invoer!$F$15:$AU$1999,2,FALSE))</f>
        <v/>
      </c>
      <c r="EK88" s="599" t="str">
        <f t="shared" ca="1" si="57"/>
        <v/>
      </c>
      <c r="EL88" s="599" t="str">
        <f ca="1">IF($EI88="","",VLOOKUP(EI88,Invoer!$F$15:$AU$1999,3,FALSE))</f>
        <v/>
      </c>
      <c r="EM88" s="599" t="str">
        <f ca="1">IF($EI88="","",IF(EL88&lt;&gt;"Liq","",VLOOKUP(EI88,Invoer!$F$15:$AU$1999,4,FALSE)))</f>
        <v/>
      </c>
      <c r="EN88" s="599" t="str">
        <f ca="1">IF($EI88="","",VLOOKUP(EI88,Invoer!$F$15:$AU$1999,6,FALSE))</f>
        <v/>
      </c>
      <c r="EO88" s="599" t="str">
        <f ca="1">IF(EI88="","",VLOOKUP(EI88,Invoer!$F$15:$AU$1999,9,FALSE))</f>
        <v/>
      </c>
      <c r="EP88" s="599" t="str">
        <f ca="1">IF(EI88="","",VLOOKUP(EI88,Invoer!$F$15:$AU$1999,10,FALSE))</f>
        <v/>
      </c>
      <c r="EQ88" s="599" t="str">
        <f ca="1">IF(EI88="","",VLOOKUP(EI88,Invoer!$F$15:$AU$1999,11,FALSE))</f>
        <v/>
      </c>
      <c r="ER88" s="662" t="str">
        <f ca="1">IF(EI88="","",VLOOKUP(EI88,Invoer!CQ:CS,3,FALSE))</f>
        <v/>
      </c>
      <c r="ES88" s="662" t="str">
        <f t="shared" ca="1" si="58"/>
        <v/>
      </c>
      <c r="ET88" s="513" t="str">
        <f t="shared" ca="1" si="59"/>
        <v/>
      </c>
      <c r="EU88" s="112" t="str">
        <f t="shared" ca="1" si="60"/>
        <v/>
      </c>
      <c r="EV88" s="83" t="s">
        <v>160</v>
      </c>
      <c r="EW88" s="682" t="str">
        <f t="shared" ca="1" si="61"/>
        <v/>
      </c>
      <c r="EX88" s="662" t="str">
        <f t="shared" ca="1" si="62"/>
        <v/>
      </c>
      <c r="EY88"/>
      <c r="EZ88" s="56" t="e">
        <f t="shared" ca="1" si="73"/>
        <v>#VALUE!</v>
      </c>
      <c r="FA88" s="56" t="e">
        <f t="shared" ca="1" si="74"/>
        <v>#VALUE!</v>
      </c>
      <c r="FE88"/>
      <c r="FI88"/>
      <c r="FJ88"/>
    </row>
    <row r="89" spans="1:166" ht="12" customHeight="1" x14ac:dyDescent="0.2">
      <c r="A89"/>
      <c r="B89"/>
      <c r="C89"/>
      <c r="E89"/>
      <c r="F89" s="125"/>
      <c r="G89" s="89" t="e">
        <f ca="1">Invoer!DU94</f>
        <v>#N/A</v>
      </c>
      <c r="H89" s="599" t="str">
        <f t="shared" ca="1" si="43"/>
        <v/>
      </c>
      <c r="I89" s="673" t="str">
        <f ca="1">IF($H89="","",VLOOKUP(H89,Invoer!$F$15:$AU$1500,2,FALSE))</f>
        <v/>
      </c>
      <c r="J89" s="599" t="str">
        <f t="shared" ca="1" si="63"/>
        <v/>
      </c>
      <c r="K89" s="599" t="str">
        <f ca="1">IF($H89="","",VLOOKUP(H89,Invoer!$F$15:$AU$1500,3,FALSE))</f>
        <v/>
      </c>
      <c r="L89" s="599" t="str">
        <f ca="1">IF($H89="","",IF(K89&lt;&gt;"Liq","",VLOOKUP(H89,Invoer!$F$15:$AU$1500,4,FALSE)))</f>
        <v/>
      </c>
      <c r="M89" s="599" t="str">
        <f ca="1">IF($H89="","",VLOOKUP(H89,Invoer!$F$15:$AU$1500,5,FALSE))</f>
        <v/>
      </c>
      <c r="N89" s="599" t="str">
        <f ca="1">IF($H89="","",VLOOKUP(H89,Invoer!$F$15:$AU$1500,6,FALSE))</f>
        <v/>
      </c>
      <c r="O89" s="599" t="str">
        <f ca="1">IF($H89="","",VLOOKUP(H89,Invoer!$F$15:$AU$1500,9,FALSE))</f>
        <v/>
      </c>
      <c r="P89" s="599" t="str">
        <f ca="1">IF($H89="","",VLOOKUP(H89,Invoer!$F$15:$AU$1500,10,FALSE))</f>
        <v/>
      </c>
      <c r="Q89" s="599" t="str">
        <f ca="1">IF($H89="","",VLOOKUP(H89,Invoer!$F$15:$BB$1500,14,FALSE))</f>
        <v/>
      </c>
      <c r="R89" s="662" t="str">
        <f ca="1">IF($H89="","",IF(J89&gt;$K$8,"",VLOOKUP(H89,Invoer!$F$15:$AU$1500,15,FALSE)))</f>
        <v/>
      </c>
      <c r="S89" s="599" t="str">
        <f ca="1">IF($H89="","",VLOOKUP(H89,Invoer!$F$15:$AU$1500,19,FALSE))</f>
        <v/>
      </c>
      <c r="T89" s="662" t="str">
        <f ca="1">IF($H89="","",IF(J89&gt;$K$8,"",VLOOKUP(H89,Invoer!$F$15:$AU$1500,20,FALSE)))</f>
        <v/>
      </c>
      <c r="U89" s="662" t="str">
        <f ca="1">IF($H89="","",IF(J89&gt;$K$8,"",VLOOKUP(H89,Invoer!$F$15:$AU$1500,23,FALSE)))</f>
        <v/>
      </c>
      <c r="V89" s="662" t="str">
        <f ca="1">IF($H89="","",IF(J89&gt;$K$8,"",VLOOKUP(H89,Invoer!$F$15:$AU$1500,17,FALSE)))</f>
        <v/>
      </c>
      <c r="AC89" s="435" t="str">
        <f>IF($AC$7&lt;3,Invoer!DR94,IF($AC$7=3,Invoer!BT94,"x"))</f>
        <v>x</v>
      </c>
      <c r="AD89" s="599" t="str">
        <f t="shared" si="64"/>
        <v/>
      </c>
      <c r="AE89" s="673" t="str">
        <f>IF($AD89="","",VLOOKUP(AD89,Invoer!$F$15:$AU$1999,2,FALSE))</f>
        <v/>
      </c>
      <c r="AF89" s="599" t="str">
        <f t="shared" si="65"/>
        <v/>
      </c>
      <c r="AG89" s="599" t="str">
        <f>IF($AD89="","",VLOOKUP(AD89,Invoer!$F$15:$AU$1999,3,FALSE))</f>
        <v/>
      </c>
      <c r="AH89" s="599" t="str">
        <f>IF($AD89="","",IF(AG89&lt;&gt;"Liq","",VLOOKUP(AD89,Invoer!$F$15:$AU$1999,4,FALSE)))</f>
        <v/>
      </c>
      <c r="AI89" s="677" t="str">
        <f>IF($AD89="","",VLOOKUP(AD89,Invoer!$F$15:$AU$1999,5,FALSE))</f>
        <v/>
      </c>
      <c r="AJ89" s="599" t="str">
        <f>IF($AD89="","",VLOOKUP(AD89,Invoer!$F$15:$AU$1999,6,FALSE))</f>
        <v/>
      </c>
      <c r="AK89" s="599" t="str">
        <f>IF($AD89="","",VLOOKUP(AD89,Invoer!$F$15:$AU$1999,9,FALSE))</f>
        <v/>
      </c>
      <c r="AL89" s="599" t="str">
        <f>IF($AD89="","",VLOOKUP(AD89,Invoer!$F$15:$AU$1999,10,FALSE))</f>
        <v/>
      </c>
      <c r="AM89" s="599" t="str">
        <f>IF($AD89="","",VLOOKUP(AD89,Invoer!$F$15:$BB$1999,14,FALSE))</f>
        <v/>
      </c>
      <c r="AN89" s="599" t="str">
        <f>IF($AD89="","",VLOOKUP(AD89,Invoer!$F$15:$AU$1999,11,FALSE))</f>
        <v/>
      </c>
      <c r="AO89" s="662" t="str">
        <f>IF($AD89="","",VLOOKUP(AD89,Invoer!$F$15:$AU$1999,15,FALSE))</f>
        <v/>
      </c>
      <c r="AP89" s="599" t="str">
        <f>IF($AD89="","",VLOOKUP(AD89,Invoer!$F$15:$AU$1999,19,FALSE))</f>
        <v/>
      </c>
      <c r="AQ89" s="662" t="str">
        <f>IF($AD89="","",VLOOKUP(AD89,Invoer!$F$15:$AU$1999,24,FALSE))</f>
        <v/>
      </c>
      <c r="AR89" s="662" t="str">
        <f>IF($AD89="","",VLOOKUP(AD89,Invoer!$F$15:$AU$1999,17,FALSE))</f>
        <v/>
      </c>
      <c r="AS89" s="678" t="str">
        <f t="shared" si="75"/>
        <v/>
      </c>
      <c r="AT89" s="676" t="str">
        <f t="shared" si="44"/>
        <v/>
      </c>
      <c r="AU89" s="77" t="e">
        <f t="shared" si="45"/>
        <v>#VALUE!</v>
      </c>
      <c r="AW89" s="57"/>
      <c r="AX89" s="57"/>
      <c r="BA89" s="83" t="e">
        <f ca="1">Invoer!DW94</f>
        <v>#N/A</v>
      </c>
      <c r="BB89" s="599" t="str">
        <f t="shared" ca="1" si="66"/>
        <v/>
      </c>
      <c r="BC89" s="673" t="str">
        <f ca="1">IF($BB89="","",VLOOKUP(BB89,Invoer!$F$15:$AU$1999,2,FALSE))</f>
        <v/>
      </c>
      <c r="BD89" s="599" t="str">
        <f t="shared" ca="1" si="67"/>
        <v/>
      </c>
      <c r="BE89" s="599" t="str">
        <f ca="1">IF($BB89="","",VLOOKUP(BB89,Invoer!$F$15:$AU$1999,5,FALSE))</f>
        <v/>
      </c>
      <c r="BF89" s="599" t="str">
        <f ca="1">IF($BB89="","",VLOOKUP(BB89,Invoer!$F$15:$AU$1999,6,FALSE))</f>
        <v/>
      </c>
      <c r="BG89" s="599" t="str">
        <f ca="1">IF($BB89="","",VLOOKUP(BB89,Invoer!$F$15:$AU$1999,9,FALSE))</f>
        <v/>
      </c>
      <c r="BH89" s="599" t="str">
        <f ca="1">IF($BB89="","",VLOOKUP(BB89,Invoer!$F$15:$AU$1999,10,FALSE))</f>
        <v/>
      </c>
      <c r="BI89" s="599" t="str">
        <f ca="1">IF($BB89="","",VLOOKUP(BB89,Invoer!$F$15:$BB$1999,14,FALSE))</f>
        <v/>
      </c>
      <c r="BJ89" s="599" t="str">
        <f ca="1">IF($BB89="","",VLOOKUP(BB89,Invoer!$F$15:$AU$1999,11,FALSE))</f>
        <v/>
      </c>
      <c r="BK89" s="662" t="str">
        <f t="shared" ca="1" si="68"/>
        <v/>
      </c>
      <c r="BL89" s="662" t="str">
        <f t="shared" ca="1" si="69"/>
        <v/>
      </c>
      <c r="BM89" s="679" t="str">
        <f t="shared" ca="1" si="70"/>
        <v/>
      </c>
      <c r="BN89" s="662" t="str">
        <f t="shared" ca="1" si="46"/>
        <v/>
      </c>
      <c r="BO89" s="662" t="str">
        <f ca="1">IF($BB89="","",VLOOKUP(BB89,Invoer!$F$15:$AU$1999,15,FALSE))</f>
        <v/>
      </c>
      <c r="BP89" s="662" t="str">
        <f ca="1">IF($BB89="","",VLOOKUP(BB89,Invoer!$F$15:$AU$1999,24,FALSE))</f>
        <v/>
      </c>
      <c r="BQ89" s="662" t="str">
        <f ca="1">IF($BB89="","",VLOOKUP(BB89,Invoer!$F$15:$AU$1999,17,FALSE))</f>
        <v/>
      </c>
      <c r="BS89" s="73" t="e">
        <f t="shared" ca="1" si="76"/>
        <v>#VALUE!</v>
      </c>
      <c r="BT89" s="57" t="str">
        <f t="shared" ca="1" si="77"/>
        <v/>
      </c>
      <c r="BW89" s="61" t="e">
        <f ca="1">Invoer!DZ94</f>
        <v>#N/A</v>
      </c>
      <c r="BX89" s="599" t="str">
        <f t="shared" ca="1" si="47"/>
        <v/>
      </c>
      <c r="BY89" s="673" t="str">
        <f ca="1">IF($BX89="","",VLOOKUP(BX89,Invoer!$F$15:$AU$1999,2,FALSE))</f>
        <v/>
      </c>
      <c r="BZ89" s="599" t="str">
        <f t="shared" ca="1" si="48"/>
        <v/>
      </c>
      <c r="CA89" s="599" t="str">
        <f ca="1">IF($BX89="","",VLOOKUP(BX89,Invoer!$F$15:$AU$1999,5,FALSE))</f>
        <v/>
      </c>
      <c r="CB89" s="599" t="str">
        <f ca="1">IF($BX89="","",VLOOKUP(BX89,Invoer!$F$15:$AU$1999,6,FALSE))</f>
        <v/>
      </c>
      <c r="CC89" s="599" t="str">
        <f ca="1">IF($BX89="","",VLOOKUP(BX89,Invoer!$F$15:$AU$1999,9,FALSE))</f>
        <v/>
      </c>
      <c r="CD89" s="599" t="str">
        <f ca="1">IF($BX89="","",VLOOKUP(BX89,Invoer!$F$15:$AU$1999,10,FALSE))</f>
        <v/>
      </c>
      <c r="CE89" s="599" t="str">
        <f ca="1">IF($BX89="","",VLOOKUP(BX89,Invoer!$F$15:$AU$1999,11,FALSE))</f>
        <v/>
      </c>
      <c r="CF89" s="662" t="str">
        <f ca="1">IF($BX89="","",IF(ISERROR(BY89),0,VLOOKUP(BX89,Invoer!$F$15:$AU$1999,15,FALSE)))</f>
        <v/>
      </c>
      <c r="CG89" s="599" t="str">
        <f ca="1">IF($BX89="","",VLOOKUP(BX89,Invoer!$F$15:$AU$1999,19,FALSE))</f>
        <v/>
      </c>
      <c r="CH89" s="662" t="str">
        <f ca="1">IF($BX89="","",IF(ISERROR(BY89),0,VLOOKUP(BX89,Invoer!$F$15:$AU$1999,24,FALSE)))</f>
        <v/>
      </c>
      <c r="CI89" s="662" t="str">
        <f ca="1">IF($BX89="","",IF(ISERROR(BY89),0,VLOOKUP(BX89,Invoer!$F$15:$AU$1999,17,FALSE)))</f>
        <v/>
      </c>
      <c r="CJ89" s="680" t="str">
        <f t="shared" ca="1" si="71"/>
        <v/>
      </c>
      <c r="CK89" s="662" t="str">
        <f t="shared" ca="1" si="72"/>
        <v/>
      </c>
      <c r="CM89" s="56" t="str">
        <f t="shared" ca="1" si="78"/>
        <v/>
      </c>
      <c r="CQ89" s="411" t="e">
        <f ca="1">Invoer!EG94</f>
        <v>#N/A</v>
      </c>
      <c r="CR89" s="599" t="str">
        <f t="shared" ca="1" si="49"/>
        <v/>
      </c>
      <c r="CS89" s="673" t="str">
        <f ca="1">IF($CR89="","",VLOOKUP(CR89,Invoer!$F$15:$AU$1500,2,FALSE))</f>
        <v/>
      </c>
      <c r="CT89" s="599" t="str">
        <f t="shared" ca="1" si="50"/>
        <v/>
      </c>
      <c r="CU89" s="599" t="str">
        <f ca="1">IF($CR89="","",VLOOKUP(CR89,Invoer!$F$15:$AU$1500,3,FALSE))</f>
        <v/>
      </c>
      <c r="CV89" s="599" t="str">
        <f ca="1">IF($CR89="","",IF(CU89&lt;&gt;"Liq","",VLOOKUP(CR89,Invoer!$F$15:$AU$1500,4,FALSE)))</f>
        <v/>
      </c>
      <c r="CW89" s="599" t="str">
        <f ca="1">IF($CR89="","",VLOOKUP(CR89,Invoer!$F$15:$AU$1500,5,FALSE))</f>
        <v/>
      </c>
      <c r="CX89" s="599" t="str">
        <f ca="1">IF($CR89="","",VLOOKUP(CR89,Invoer!$F$15:$AU$1500,6,FALSE))</f>
        <v/>
      </c>
      <c r="CY89" s="599" t="str">
        <f ca="1">IF($CR89="","",VLOOKUP(CR89,Invoer!$F$15:$AU$1500,9,FALSE))</f>
        <v/>
      </c>
      <c r="CZ89" s="599" t="str">
        <f ca="1">IF($CR89="","",VLOOKUP(CR89,Invoer!$F$15:$AU$1500,10,FALSE))</f>
        <v/>
      </c>
      <c r="DA89" s="599" t="str">
        <f ca="1">IF($CR89="","",VLOOKUP(CR89,Invoer!$F$15:$AU$1500,11,FALSE))</f>
        <v/>
      </c>
      <c r="DB89" s="599" t="str">
        <f ca="1">IF($CR89="","",VLOOKUP(CR89,Invoer!$F$15:$BB$1500,14,FALSE))</f>
        <v/>
      </c>
      <c r="DC89" s="662" t="str">
        <f ca="1">IF($CR89="","",VLOOKUP(CR89,Invoer!$F$15:$AU$1500,15,FALSE))</f>
        <v/>
      </c>
      <c r="DD89" s="599" t="str">
        <f ca="1">IF($CR89="","",VLOOKUP(CR89,Invoer!$F$15:$AU$1500,19,FALSE))</f>
        <v/>
      </c>
      <c r="DE89" s="662" t="str">
        <f ca="1">IF($CR89="","",VLOOKUP(CR89,Invoer!$F$15:$AU$1500,20,FALSE))</f>
        <v/>
      </c>
      <c r="DF89" s="662" t="str">
        <f ca="1">IF($CR89="","",VLOOKUP(CR89,Invoer!$F$15:$AU$1500,23,FALSE))</f>
        <v/>
      </c>
      <c r="DG89" s="662" t="str">
        <f ca="1">IF($CR89="","",VLOOKUP(CR89,Invoer!$F$15:$AU$1500,17,FALSE))</f>
        <v/>
      </c>
      <c r="DH89" s="681" t="str">
        <f t="shared" ca="1" si="51"/>
        <v/>
      </c>
      <c r="DI89" s="662" t="str">
        <f t="shared" ca="1" si="52"/>
        <v/>
      </c>
      <c r="DJ89" s="190"/>
      <c r="DK89" s="411" t="str">
        <f t="shared" ca="1" si="53"/>
        <v/>
      </c>
      <c r="DO89" s="61" t="e">
        <f ca="1">IF($DN$4&lt;3,Invoer!EB94,Invoer!EA94)</f>
        <v>#N/A</v>
      </c>
      <c r="DP89" s="599" t="str">
        <f t="shared" ca="1" si="54"/>
        <v/>
      </c>
      <c r="DQ89" s="673" t="str">
        <f ca="1">IF($DP89="","",VLOOKUP(DP89,Invoer!$F$15:$AU$1999,2,FALSE))</f>
        <v/>
      </c>
      <c r="DR89" s="599" t="str">
        <f t="shared" ca="1" si="55"/>
        <v/>
      </c>
      <c r="DS89" s="599" t="str">
        <f ca="1">IF($DP89="","",VLOOKUP(DP89,Invoer!$F$15:$AU$1999,3,FALSE))</f>
        <v/>
      </c>
      <c r="DT89" s="599" t="str">
        <f ca="1">IF($DP89="","",IF(DS89&lt;&gt;"Liq","",VLOOKUP(DP89,Invoer!$F$15:$AU$1999,4,FALSE)))</f>
        <v/>
      </c>
      <c r="DU89" s="599" t="str">
        <f ca="1">IF($DP89="","",VLOOKUP(DP89,Invoer!$F$15:$AU$1999,5,FALSE))</f>
        <v/>
      </c>
      <c r="DV89" s="599" t="str">
        <f ca="1">IF($DP89="","",VLOOKUP(DP89,Invoer!$F$15:$AU$1999,6,FALSE))</f>
        <v/>
      </c>
      <c r="DW89" s="599" t="str">
        <f ca="1">IF($DP89="","",VLOOKUP(DP89,Invoer!$F$15:$AU$1999,9,FALSE))</f>
        <v/>
      </c>
      <c r="DX89" s="599" t="str">
        <f ca="1">IF($DP89="","",VLOOKUP(DP89,Invoer!$F$15:$AU$1999,10,FALSE))</f>
        <v/>
      </c>
      <c r="DY89" s="595" t="str">
        <f ca="1">IF($DP89="","",VLOOKUP(DP89,Invoer!$F$15:$AU$1999,11,FALSE))</f>
        <v/>
      </c>
      <c r="DZ89" s="662" t="str">
        <f ca="1">IF($DP89="","",IF($DN$4&gt;2,"",VLOOKUP(DP89,Invoer!CQ:CS,3,FALSE)))</f>
        <v/>
      </c>
      <c r="EA89" s="541" t="str">
        <f ca="1">IF($DP89="","",IF(ISERROR(DQ89),0,IF($DN$4&lt;3,"",VLOOKUP(DP89,Invoer!$F$15:$AU$1999,15,FALSE))))</f>
        <v/>
      </c>
      <c r="EB89" s="595" t="str">
        <f ca="1">IF($DP89="","",IF($DN$4&lt;3,"",VLOOKUP(DP89,Invoer!$F$15:$AU$1999,19,FALSE)))</f>
        <v/>
      </c>
      <c r="EC89" s="541" t="str">
        <f ca="1">IF($DP89="","",IF(ISERROR(DQ89),0,IF($DN$4&lt;3,"",VLOOKUP(DP89,Invoer!$F$15:$AU$1999,24,FALSE))))</f>
        <v/>
      </c>
      <c r="ED89" s="541" t="str">
        <f ca="1">IF($DP89="","",IF(ISERROR(DQ89),0,IF($DN$4&lt;3,"",VLOOKUP(DP89,Invoer!$F$15:$AU$1999,17,FALSE))))</f>
        <v/>
      </c>
      <c r="EH89" s="89" t="e">
        <f ca="1">Invoer!CP94</f>
        <v>#N/A</v>
      </c>
      <c r="EI89" s="599" t="str">
        <f t="shared" ca="1" si="56"/>
        <v/>
      </c>
      <c r="EJ89" s="673" t="str">
        <f ca="1">IF(EI89="","",VLOOKUP(EI89,Invoer!$F$15:$AU$1999,2,FALSE))</f>
        <v/>
      </c>
      <c r="EK89" s="599" t="str">
        <f t="shared" ca="1" si="57"/>
        <v/>
      </c>
      <c r="EL89" s="599" t="str">
        <f ca="1">IF($EI89="","",VLOOKUP(EI89,Invoer!$F$15:$AU$1999,3,FALSE))</f>
        <v/>
      </c>
      <c r="EM89" s="599" t="str">
        <f ca="1">IF($EI89="","",IF(EL89&lt;&gt;"Liq","",VLOOKUP(EI89,Invoer!$F$15:$AU$1999,4,FALSE)))</f>
        <v/>
      </c>
      <c r="EN89" s="599" t="str">
        <f ca="1">IF($EI89="","",VLOOKUP(EI89,Invoer!$F$15:$AU$1999,6,FALSE))</f>
        <v/>
      </c>
      <c r="EO89" s="599" t="str">
        <f ca="1">IF(EI89="","",VLOOKUP(EI89,Invoer!$F$15:$AU$1999,9,FALSE))</f>
        <v/>
      </c>
      <c r="EP89" s="599" t="str">
        <f ca="1">IF(EI89="","",VLOOKUP(EI89,Invoer!$F$15:$AU$1999,10,FALSE))</f>
        <v/>
      </c>
      <c r="EQ89" s="599" t="str">
        <f ca="1">IF(EI89="","",VLOOKUP(EI89,Invoer!$F$15:$AU$1999,11,FALSE))</f>
        <v/>
      </c>
      <c r="ER89" s="662" t="str">
        <f ca="1">IF(EI89="","",VLOOKUP(EI89,Invoer!CQ:CS,3,FALSE))</f>
        <v/>
      </c>
      <c r="ES89" s="662" t="str">
        <f t="shared" ca="1" si="58"/>
        <v/>
      </c>
      <c r="ET89" s="513" t="str">
        <f t="shared" ca="1" si="59"/>
        <v/>
      </c>
      <c r="EU89" s="112" t="str">
        <f t="shared" ca="1" si="60"/>
        <v/>
      </c>
      <c r="EV89" s="83" t="s">
        <v>160</v>
      </c>
      <c r="EW89" s="682" t="str">
        <f t="shared" ca="1" si="61"/>
        <v/>
      </c>
      <c r="EX89" s="662" t="str">
        <f t="shared" ca="1" si="62"/>
        <v/>
      </c>
      <c r="EY89"/>
      <c r="EZ89" s="56" t="e">
        <f t="shared" ca="1" si="73"/>
        <v>#VALUE!</v>
      </c>
      <c r="FA89" s="56" t="e">
        <f t="shared" ca="1" si="74"/>
        <v>#VALUE!</v>
      </c>
      <c r="FE89"/>
      <c r="FI89"/>
      <c r="FJ89"/>
    </row>
    <row r="90" spans="1:166" ht="12" customHeight="1" x14ac:dyDescent="0.2">
      <c r="A90"/>
      <c r="B90"/>
      <c r="C90"/>
      <c r="E90"/>
      <c r="F90" s="125"/>
      <c r="G90" s="89" t="e">
        <f ca="1">Invoer!DU95</f>
        <v>#N/A</v>
      </c>
      <c r="H90" s="599" t="str">
        <f t="shared" ca="1" si="43"/>
        <v/>
      </c>
      <c r="I90" s="673" t="str">
        <f ca="1">IF($H90="","",VLOOKUP(H90,Invoer!$F$15:$AU$1500,2,FALSE))</f>
        <v/>
      </c>
      <c r="J90" s="599" t="str">
        <f t="shared" ca="1" si="63"/>
        <v/>
      </c>
      <c r="K90" s="599" t="str">
        <f ca="1">IF($H90="","",VLOOKUP(H90,Invoer!$F$15:$AU$1500,3,FALSE))</f>
        <v/>
      </c>
      <c r="L90" s="599" t="str">
        <f ca="1">IF($H90="","",IF(K90&lt;&gt;"Liq","",VLOOKUP(H90,Invoer!$F$15:$AU$1500,4,FALSE)))</f>
        <v/>
      </c>
      <c r="M90" s="599" t="str">
        <f ca="1">IF($H90="","",VLOOKUP(H90,Invoer!$F$15:$AU$1500,5,FALSE))</f>
        <v/>
      </c>
      <c r="N90" s="599" t="str">
        <f ca="1">IF($H90="","",VLOOKUP(H90,Invoer!$F$15:$AU$1500,6,FALSE))</f>
        <v/>
      </c>
      <c r="O90" s="599" t="str">
        <f ca="1">IF($H90="","",VLOOKUP(H90,Invoer!$F$15:$AU$1500,9,FALSE))</f>
        <v/>
      </c>
      <c r="P90" s="599" t="str">
        <f ca="1">IF($H90="","",VLOOKUP(H90,Invoer!$F$15:$AU$1500,10,FALSE))</f>
        <v/>
      </c>
      <c r="Q90" s="599" t="str">
        <f ca="1">IF($H90="","",VLOOKUP(H90,Invoer!$F$15:$BB$1500,14,FALSE))</f>
        <v/>
      </c>
      <c r="R90" s="662" t="str">
        <f ca="1">IF($H90="","",IF(J90&gt;$K$8,"",VLOOKUP(H90,Invoer!$F$15:$AU$1500,15,FALSE)))</f>
        <v/>
      </c>
      <c r="S90" s="599" t="str">
        <f ca="1">IF($H90="","",VLOOKUP(H90,Invoer!$F$15:$AU$1500,19,FALSE))</f>
        <v/>
      </c>
      <c r="T90" s="662" t="str">
        <f ca="1">IF($H90="","",IF(J90&gt;$K$8,"",VLOOKUP(H90,Invoer!$F$15:$AU$1500,20,FALSE)))</f>
        <v/>
      </c>
      <c r="U90" s="662" t="str">
        <f ca="1">IF($H90="","",IF(J90&gt;$K$8,"",VLOOKUP(H90,Invoer!$F$15:$AU$1500,23,FALSE)))</f>
        <v/>
      </c>
      <c r="V90" s="662" t="str">
        <f ca="1">IF($H90="","",IF(J90&gt;$K$8,"",VLOOKUP(H90,Invoer!$F$15:$AU$1500,17,FALSE)))</f>
        <v/>
      </c>
      <c r="AC90" s="435" t="str">
        <f>IF($AC$7&lt;3,Invoer!DR95,IF($AC$7=3,Invoer!BT95,"x"))</f>
        <v>x</v>
      </c>
      <c r="AD90" s="599" t="str">
        <f t="shared" si="64"/>
        <v/>
      </c>
      <c r="AE90" s="673" t="str">
        <f>IF($AD90="","",VLOOKUP(AD90,Invoer!$F$15:$AU$1999,2,FALSE))</f>
        <v/>
      </c>
      <c r="AF90" s="599" t="str">
        <f t="shared" si="65"/>
        <v/>
      </c>
      <c r="AG90" s="599" t="str">
        <f>IF($AD90="","",VLOOKUP(AD90,Invoer!$F$15:$AU$1999,3,FALSE))</f>
        <v/>
      </c>
      <c r="AH90" s="599" t="str">
        <f>IF($AD90="","",IF(AG90&lt;&gt;"Liq","",VLOOKUP(AD90,Invoer!$F$15:$AU$1999,4,FALSE)))</f>
        <v/>
      </c>
      <c r="AI90" s="677" t="str">
        <f>IF($AD90="","",VLOOKUP(AD90,Invoer!$F$15:$AU$1999,5,FALSE))</f>
        <v/>
      </c>
      <c r="AJ90" s="599" t="str">
        <f>IF($AD90="","",VLOOKUP(AD90,Invoer!$F$15:$AU$1999,6,FALSE))</f>
        <v/>
      </c>
      <c r="AK90" s="599" t="str">
        <f>IF($AD90="","",VLOOKUP(AD90,Invoer!$F$15:$AU$1999,9,FALSE))</f>
        <v/>
      </c>
      <c r="AL90" s="599" t="str">
        <f>IF($AD90="","",VLOOKUP(AD90,Invoer!$F$15:$AU$1999,10,FALSE))</f>
        <v/>
      </c>
      <c r="AM90" s="599" t="str">
        <f>IF($AD90="","",VLOOKUP(AD90,Invoer!$F$15:$BB$1999,14,FALSE))</f>
        <v/>
      </c>
      <c r="AN90" s="599" t="str">
        <f>IF($AD90="","",VLOOKUP(AD90,Invoer!$F$15:$AU$1999,11,FALSE))</f>
        <v/>
      </c>
      <c r="AO90" s="662" t="str">
        <f>IF($AD90="","",VLOOKUP(AD90,Invoer!$F$15:$AU$1999,15,FALSE))</f>
        <v/>
      </c>
      <c r="AP90" s="599" t="str">
        <f>IF($AD90="","",VLOOKUP(AD90,Invoer!$F$15:$AU$1999,19,FALSE))</f>
        <v/>
      </c>
      <c r="AQ90" s="662" t="str">
        <f>IF($AD90="","",VLOOKUP(AD90,Invoer!$F$15:$AU$1999,24,FALSE))</f>
        <v/>
      </c>
      <c r="AR90" s="662" t="str">
        <f>IF($AD90="","",VLOOKUP(AD90,Invoer!$F$15:$AU$1999,17,FALSE))</f>
        <v/>
      </c>
      <c r="AS90" s="678" t="str">
        <f t="shared" si="75"/>
        <v/>
      </c>
      <c r="AT90" s="676" t="str">
        <f t="shared" si="44"/>
        <v/>
      </c>
      <c r="AU90" s="77" t="e">
        <f t="shared" si="45"/>
        <v>#VALUE!</v>
      </c>
      <c r="AW90" s="57"/>
      <c r="AX90" s="57"/>
      <c r="BA90" s="83" t="e">
        <f ca="1">Invoer!DW95</f>
        <v>#N/A</v>
      </c>
      <c r="BB90" s="599" t="str">
        <f t="shared" ca="1" si="66"/>
        <v/>
      </c>
      <c r="BC90" s="673" t="str">
        <f ca="1">IF($BB90="","",VLOOKUP(BB90,Invoer!$F$15:$AU$1999,2,FALSE))</f>
        <v/>
      </c>
      <c r="BD90" s="599" t="str">
        <f t="shared" ca="1" si="67"/>
        <v/>
      </c>
      <c r="BE90" s="599" t="str">
        <f ca="1">IF($BB90="","",VLOOKUP(BB90,Invoer!$F$15:$AU$1999,5,FALSE))</f>
        <v/>
      </c>
      <c r="BF90" s="599" t="str">
        <f ca="1">IF($BB90="","",VLOOKUP(BB90,Invoer!$F$15:$AU$1999,6,FALSE))</f>
        <v/>
      </c>
      <c r="BG90" s="599" t="str">
        <f ca="1">IF($BB90="","",VLOOKUP(BB90,Invoer!$F$15:$AU$1999,9,FALSE))</f>
        <v/>
      </c>
      <c r="BH90" s="599" t="str">
        <f ca="1">IF($BB90="","",VLOOKUP(BB90,Invoer!$F$15:$AU$1999,10,FALSE))</f>
        <v/>
      </c>
      <c r="BI90" s="599" t="str">
        <f ca="1">IF($BB90="","",VLOOKUP(BB90,Invoer!$F$15:$BB$1999,14,FALSE))</f>
        <v/>
      </c>
      <c r="BJ90" s="599" t="str">
        <f ca="1">IF($BB90="","",VLOOKUP(BB90,Invoer!$F$15:$AU$1999,11,FALSE))</f>
        <v/>
      </c>
      <c r="BK90" s="662" t="str">
        <f t="shared" ca="1" si="68"/>
        <v/>
      </c>
      <c r="BL90" s="662" t="str">
        <f t="shared" ca="1" si="69"/>
        <v/>
      </c>
      <c r="BM90" s="679" t="str">
        <f t="shared" ca="1" si="70"/>
        <v/>
      </c>
      <c r="BN90" s="662" t="str">
        <f t="shared" ca="1" si="46"/>
        <v/>
      </c>
      <c r="BO90" s="662" t="str">
        <f ca="1">IF($BB90="","",VLOOKUP(BB90,Invoer!$F$15:$AU$1999,15,FALSE))</f>
        <v/>
      </c>
      <c r="BP90" s="662" t="str">
        <f ca="1">IF($BB90="","",VLOOKUP(BB90,Invoer!$F$15:$AU$1999,24,FALSE))</f>
        <v/>
      </c>
      <c r="BQ90" s="662" t="str">
        <f ca="1">IF($BB90="","",VLOOKUP(BB90,Invoer!$F$15:$AU$1999,17,FALSE))</f>
        <v/>
      </c>
      <c r="BS90" s="73" t="e">
        <f t="shared" ca="1" si="76"/>
        <v>#VALUE!</v>
      </c>
      <c r="BT90" s="57" t="str">
        <f t="shared" ca="1" si="77"/>
        <v/>
      </c>
      <c r="BW90" s="61" t="e">
        <f ca="1">Invoer!DZ95</f>
        <v>#N/A</v>
      </c>
      <c r="BX90" s="599" t="str">
        <f t="shared" ca="1" si="47"/>
        <v/>
      </c>
      <c r="BY90" s="673" t="str">
        <f ca="1">IF($BX90="","",VLOOKUP(BX90,Invoer!$F$15:$AU$1999,2,FALSE))</f>
        <v/>
      </c>
      <c r="BZ90" s="599" t="str">
        <f t="shared" ca="1" si="48"/>
        <v/>
      </c>
      <c r="CA90" s="599" t="str">
        <f ca="1">IF($BX90="","",VLOOKUP(BX90,Invoer!$F$15:$AU$1999,5,FALSE))</f>
        <v/>
      </c>
      <c r="CB90" s="599" t="str">
        <f ca="1">IF($BX90="","",VLOOKUP(BX90,Invoer!$F$15:$AU$1999,6,FALSE))</f>
        <v/>
      </c>
      <c r="CC90" s="599" t="str">
        <f ca="1">IF($BX90="","",VLOOKUP(BX90,Invoer!$F$15:$AU$1999,9,FALSE))</f>
        <v/>
      </c>
      <c r="CD90" s="599" t="str">
        <f ca="1">IF($BX90="","",VLOOKUP(BX90,Invoer!$F$15:$AU$1999,10,FALSE))</f>
        <v/>
      </c>
      <c r="CE90" s="599" t="str">
        <f ca="1">IF($BX90="","",VLOOKUP(BX90,Invoer!$F$15:$AU$1999,11,FALSE))</f>
        <v/>
      </c>
      <c r="CF90" s="662" t="str">
        <f ca="1">IF($BX90="","",IF(ISERROR(BY90),0,VLOOKUP(BX90,Invoer!$F$15:$AU$1999,15,FALSE)))</f>
        <v/>
      </c>
      <c r="CG90" s="599" t="str">
        <f ca="1">IF($BX90="","",VLOOKUP(BX90,Invoer!$F$15:$AU$1999,19,FALSE))</f>
        <v/>
      </c>
      <c r="CH90" s="662" t="str">
        <f ca="1">IF($BX90="","",IF(ISERROR(BY90),0,VLOOKUP(BX90,Invoer!$F$15:$AU$1999,24,FALSE)))</f>
        <v/>
      </c>
      <c r="CI90" s="662" t="str">
        <f ca="1">IF($BX90="","",IF(ISERROR(BY90),0,VLOOKUP(BX90,Invoer!$F$15:$AU$1999,17,FALSE)))</f>
        <v/>
      </c>
      <c r="CJ90" s="680" t="str">
        <f t="shared" ca="1" si="71"/>
        <v/>
      </c>
      <c r="CK90" s="662" t="str">
        <f t="shared" ca="1" si="72"/>
        <v/>
      </c>
      <c r="CM90" s="56" t="str">
        <f t="shared" ca="1" si="78"/>
        <v/>
      </c>
      <c r="CQ90" s="411" t="e">
        <f ca="1">Invoer!EG95</f>
        <v>#N/A</v>
      </c>
      <c r="CR90" s="599" t="str">
        <f t="shared" ca="1" si="49"/>
        <v/>
      </c>
      <c r="CS90" s="673" t="str">
        <f ca="1">IF($CR90="","",VLOOKUP(CR90,Invoer!$F$15:$AU$1500,2,FALSE))</f>
        <v/>
      </c>
      <c r="CT90" s="599" t="str">
        <f t="shared" ca="1" si="50"/>
        <v/>
      </c>
      <c r="CU90" s="599" t="str">
        <f ca="1">IF($CR90="","",VLOOKUP(CR90,Invoer!$F$15:$AU$1500,3,FALSE))</f>
        <v/>
      </c>
      <c r="CV90" s="599" t="str">
        <f ca="1">IF($CR90="","",IF(CU90&lt;&gt;"Liq","",VLOOKUP(CR90,Invoer!$F$15:$AU$1500,4,FALSE)))</f>
        <v/>
      </c>
      <c r="CW90" s="599" t="str">
        <f ca="1">IF($CR90="","",VLOOKUP(CR90,Invoer!$F$15:$AU$1500,5,FALSE))</f>
        <v/>
      </c>
      <c r="CX90" s="599" t="str">
        <f ca="1">IF($CR90="","",VLOOKUP(CR90,Invoer!$F$15:$AU$1500,6,FALSE))</f>
        <v/>
      </c>
      <c r="CY90" s="599" t="str">
        <f ca="1">IF($CR90="","",VLOOKUP(CR90,Invoer!$F$15:$AU$1500,9,FALSE))</f>
        <v/>
      </c>
      <c r="CZ90" s="599" t="str">
        <f ca="1">IF($CR90="","",VLOOKUP(CR90,Invoer!$F$15:$AU$1500,10,FALSE))</f>
        <v/>
      </c>
      <c r="DA90" s="599" t="str">
        <f ca="1">IF($CR90="","",VLOOKUP(CR90,Invoer!$F$15:$AU$1500,11,FALSE))</f>
        <v/>
      </c>
      <c r="DB90" s="599" t="str">
        <f ca="1">IF($CR90="","",VLOOKUP(CR90,Invoer!$F$15:$BB$1500,14,FALSE))</f>
        <v/>
      </c>
      <c r="DC90" s="662" t="str">
        <f ca="1">IF($CR90="","",VLOOKUP(CR90,Invoer!$F$15:$AU$1500,15,FALSE))</f>
        <v/>
      </c>
      <c r="DD90" s="599" t="str">
        <f ca="1">IF($CR90="","",VLOOKUP(CR90,Invoer!$F$15:$AU$1500,19,FALSE))</f>
        <v/>
      </c>
      <c r="DE90" s="662" t="str">
        <f ca="1">IF($CR90="","",VLOOKUP(CR90,Invoer!$F$15:$AU$1500,20,FALSE))</f>
        <v/>
      </c>
      <c r="DF90" s="662" t="str">
        <f ca="1">IF($CR90="","",VLOOKUP(CR90,Invoer!$F$15:$AU$1500,23,FALSE))</f>
        <v/>
      </c>
      <c r="DG90" s="662" t="str">
        <f ca="1">IF($CR90="","",VLOOKUP(CR90,Invoer!$F$15:$AU$1500,17,FALSE))</f>
        <v/>
      </c>
      <c r="DH90" s="681" t="str">
        <f t="shared" ca="1" si="51"/>
        <v/>
      </c>
      <c r="DI90" s="662" t="str">
        <f t="shared" ca="1" si="52"/>
        <v/>
      </c>
      <c r="DJ90" s="190"/>
      <c r="DK90" s="411" t="str">
        <f t="shared" ca="1" si="53"/>
        <v/>
      </c>
      <c r="DO90" s="61" t="e">
        <f ca="1">IF($DN$4&lt;3,Invoer!EB95,Invoer!EA95)</f>
        <v>#N/A</v>
      </c>
      <c r="DP90" s="599" t="str">
        <f t="shared" ca="1" si="54"/>
        <v/>
      </c>
      <c r="DQ90" s="673" t="str">
        <f ca="1">IF($DP90="","",VLOOKUP(DP90,Invoer!$F$15:$AU$1999,2,FALSE))</f>
        <v/>
      </c>
      <c r="DR90" s="599" t="str">
        <f t="shared" ca="1" si="55"/>
        <v/>
      </c>
      <c r="DS90" s="599" t="str">
        <f ca="1">IF($DP90="","",VLOOKUP(DP90,Invoer!$F$15:$AU$1999,3,FALSE))</f>
        <v/>
      </c>
      <c r="DT90" s="599" t="str">
        <f ca="1">IF($DP90="","",IF(DS90&lt;&gt;"Liq","",VLOOKUP(DP90,Invoer!$F$15:$AU$1999,4,FALSE)))</f>
        <v/>
      </c>
      <c r="DU90" s="599" t="str">
        <f ca="1">IF($DP90="","",VLOOKUP(DP90,Invoer!$F$15:$AU$1999,5,FALSE))</f>
        <v/>
      </c>
      <c r="DV90" s="599" t="str">
        <f ca="1">IF($DP90="","",VLOOKUP(DP90,Invoer!$F$15:$AU$1999,6,FALSE))</f>
        <v/>
      </c>
      <c r="DW90" s="599" t="str">
        <f ca="1">IF($DP90="","",VLOOKUP(DP90,Invoer!$F$15:$AU$1999,9,FALSE))</f>
        <v/>
      </c>
      <c r="DX90" s="599" t="str">
        <f ca="1">IF($DP90="","",VLOOKUP(DP90,Invoer!$F$15:$AU$1999,10,FALSE))</f>
        <v/>
      </c>
      <c r="DY90" s="595" t="str">
        <f ca="1">IF($DP90="","",VLOOKUP(DP90,Invoer!$F$15:$AU$1999,11,FALSE))</f>
        <v/>
      </c>
      <c r="DZ90" s="662" t="str">
        <f ca="1">IF($DP90="","",IF($DN$4&gt;2,"",VLOOKUP(DP90,Invoer!CQ:CS,3,FALSE)))</f>
        <v/>
      </c>
      <c r="EA90" s="541" t="str">
        <f ca="1">IF($DP90="","",IF(ISERROR(DQ90),0,IF($DN$4&lt;3,"",VLOOKUP(DP90,Invoer!$F$15:$AU$1999,15,FALSE))))</f>
        <v/>
      </c>
      <c r="EB90" s="595" t="str">
        <f ca="1">IF($DP90="","",IF($DN$4&lt;3,"",VLOOKUP(DP90,Invoer!$F$15:$AU$1999,19,FALSE)))</f>
        <v/>
      </c>
      <c r="EC90" s="541" t="str">
        <f ca="1">IF($DP90="","",IF(ISERROR(DQ90),0,IF($DN$4&lt;3,"",VLOOKUP(DP90,Invoer!$F$15:$AU$1999,24,FALSE))))</f>
        <v/>
      </c>
      <c r="ED90" s="541" t="str">
        <f ca="1">IF($DP90="","",IF(ISERROR(DQ90),0,IF($DN$4&lt;3,"",VLOOKUP(DP90,Invoer!$F$15:$AU$1999,17,FALSE))))</f>
        <v/>
      </c>
      <c r="EH90" s="89" t="e">
        <f ca="1">Invoer!CP95</f>
        <v>#N/A</v>
      </c>
      <c r="EI90" s="599" t="str">
        <f t="shared" ca="1" si="56"/>
        <v/>
      </c>
      <c r="EJ90" s="673" t="str">
        <f ca="1">IF(EI90="","",VLOOKUP(EI90,Invoer!$F$15:$AU$1999,2,FALSE))</f>
        <v/>
      </c>
      <c r="EK90" s="599" t="str">
        <f t="shared" ca="1" si="57"/>
        <v/>
      </c>
      <c r="EL90" s="599" t="str">
        <f ca="1">IF($EI90="","",VLOOKUP(EI90,Invoer!$F$15:$AU$1999,3,FALSE))</f>
        <v/>
      </c>
      <c r="EM90" s="599" t="str">
        <f ca="1">IF($EI90="","",IF(EL90&lt;&gt;"Liq","",VLOOKUP(EI90,Invoer!$F$15:$AU$1999,4,FALSE)))</f>
        <v/>
      </c>
      <c r="EN90" s="599" t="str">
        <f ca="1">IF($EI90="","",VLOOKUP(EI90,Invoer!$F$15:$AU$1999,6,FALSE))</f>
        <v/>
      </c>
      <c r="EO90" s="599" t="str">
        <f ca="1">IF(EI90="","",VLOOKUP(EI90,Invoer!$F$15:$AU$1999,9,FALSE))</f>
        <v/>
      </c>
      <c r="EP90" s="599" t="str">
        <f ca="1">IF(EI90="","",VLOOKUP(EI90,Invoer!$F$15:$AU$1999,10,FALSE))</f>
        <v/>
      </c>
      <c r="EQ90" s="599" t="str">
        <f ca="1">IF(EI90="","",VLOOKUP(EI90,Invoer!$F$15:$AU$1999,11,FALSE))</f>
        <v/>
      </c>
      <c r="ER90" s="662" t="str">
        <f ca="1">IF(EI90="","",VLOOKUP(EI90,Invoer!CQ:CS,3,FALSE))</f>
        <v/>
      </c>
      <c r="ES90" s="662" t="str">
        <f t="shared" ca="1" si="58"/>
        <v/>
      </c>
      <c r="ET90" s="513" t="str">
        <f t="shared" ca="1" si="59"/>
        <v/>
      </c>
      <c r="EU90" s="112" t="str">
        <f t="shared" ca="1" si="60"/>
        <v/>
      </c>
      <c r="EV90" s="83" t="s">
        <v>160</v>
      </c>
      <c r="EW90" s="682" t="str">
        <f t="shared" ca="1" si="61"/>
        <v/>
      </c>
      <c r="EX90" s="662" t="str">
        <f t="shared" ca="1" si="62"/>
        <v/>
      </c>
      <c r="EY90"/>
      <c r="EZ90" s="56" t="e">
        <f t="shared" ca="1" si="73"/>
        <v>#VALUE!</v>
      </c>
      <c r="FA90" s="56" t="e">
        <f t="shared" ca="1" si="74"/>
        <v>#VALUE!</v>
      </c>
      <c r="FE90"/>
      <c r="FI90"/>
      <c r="FJ90"/>
    </row>
    <row r="91" spans="1:166" ht="12" customHeight="1" x14ac:dyDescent="0.2">
      <c r="A91"/>
      <c r="B91"/>
      <c r="C91"/>
      <c r="E91"/>
      <c r="F91" s="125"/>
      <c r="G91" s="89" t="e">
        <f ca="1">Invoer!DU96</f>
        <v>#N/A</v>
      </c>
      <c r="H91" s="599" t="str">
        <f t="shared" ca="1" si="43"/>
        <v/>
      </c>
      <c r="I91" s="673" t="str">
        <f ca="1">IF($H91="","",VLOOKUP(H91,Invoer!$F$15:$AU$1500,2,FALSE))</f>
        <v/>
      </c>
      <c r="J91" s="599" t="str">
        <f t="shared" ca="1" si="63"/>
        <v/>
      </c>
      <c r="K91" s="599" t="str">
        <f ca="1">IF($H91="","",VLOOKUP(H91,Invoer!$F$15:$AU$1500,3,FALSE))</f>
        <v/>
      </c>
      <c r="L91" s="599" t="str">
        <f ca="1">IF($H91="","",IF(K91&lt;&gt;"Liq","",VLOOKUP(H91,Invoer!$F$15:$AU$1500,4,FALSE)))</f>
        <v/>
      </c>
      <c r="M91" s="599" t="str">
        <f ca="1">IF($H91="","",VLOOKUP(H91,Invoer!$F$15:$AU$1500,5,FALSE))</f>
        <v/>
      </c>
      <c r="N91" s="599" t="str">
        <f ca="1">IF($H91="","",VLOOKUP(H91,Invoer!$F$15:$AU$1500,6,FALSE))</f>
        <v/>
      </c>
      <c r="O91" s="599" t="str">
        <f ca="1">IF($H91="","",VLOOKUP(H91,Invoer!$F$15:$AU$1500,9,FALSE))</f>
        <v/>
      </c>
      <c r="P91" s="599" t="str">
        <f ca="1">IF($H91="","",VLOOKUP(H91,Invoer!$F$15:$AU$1500,10,FALSE))</f>
        <v/>
      </c>
      <c r="Q91" s="599" t="str">
        <f ca="1">IF($H91="","",VLOOKUP(H91,Invoer!$F$15:$BB$1500,14,FALSE))</f>
        <v/>
      </c>
      <c r="R91" s="662" t="str">
        <f ca="1">IF($H91="","",IF(J91&gt;$K$8,"",VLOOKUP(H91,Invoer!$F$15:$AU$1500,15,FALSE)))</f>
        <v/>
      </c>
      <c r="S91" s="599" t="str">
        <f ca="1">IF($H91="","",VLOOKUP(H91,Invoer!$F$15:$AU$1500,19,FALSE))</f>
        <v/>
      </c>
      <c r="T91" s="662" t="str">
        <f ca="1">IF($H91="","",IF(J91&gt;$K$8,"",VLOOKUP(H91,Invoer!$F$15:$AU$1500,20,FALSE)))</f>
        <v/>
      </c>
      <c r="U91" s="662" t="str">
        <f ca="1">IF($H91="","",IF(J91&gt;$K$8,"",VLOOKUP(H91,Invoer!$F$15:$AU$1500,23,FALSE)))</f>
        <v/>
      </c>
      <c r="V91" s="662" t="str">
        <f ca="1">IF($H91="","",IF(J91&gt;$K$8,"",VLOOKUP(H91,Invoer!$F$15:$AU$1500,17,FALSE)))</f>
        <v/>
      </c>
      <c r="AC91" s="435" t="str">
        <f>IF($AC$7&lt;3,Invoer!DR96,IF($AC$7=3,Invoer!BT96,"x"))</f>
        <v>x</v>
      </c>
      <c r="AD91" s="599" t="str">
        <f t="shared" si="64"/>
        <v/>
      </c>
      <c r="AE91" s="673" t="str">
        <f>IF($AD91="","",VLOOKUP(AD91,Invoer!$F$15:$AU$1999,2,FALSE))</f>
        <v/>
      </c>
      <c r="AF91" s="599" t="str">
        <f t="shared" si="65"/>
        <v/>
      </c>
      <c r="AG91" s="599" t="str">
        <f>IF($AD91="","",VLOOKUP(AD91,Invoer!$F$15:$AU$1999,3,FALSE))</f>
        <v/>
      </c>
      <c r="AH91" s="599" t="str">
        <f>IF($AD91="","",IF(AG91&lt;&gt;"Liq","",VLOOKUP(AD91,Invoer!$F$15:$AU$1999,4,FALSE)))</f>
        <v/>
      </c>
      <c r="AI91" s="677" t="str">
        <f>IF($AD91="","",VLOOKUP(AD91,Invoer!$F$15:$AU$1999,5,FALSE))</f>
        <v/>
      </c>
      <c r="AJ91" s="599" t="str">
        <f>IF($AD91="","",VLOOKUP(AD91,Invoer!$F$15:$AU$1999,6,FALSE))</f>
        <v/>
      </c>
      <c r="AK91" s="599" t="str">
        <f>IF($AD91="","",VLOOKUP(AD91,Invoer!$F$15:$AU$1999,9,FALSE))</f>
        <v/>
      </c>
      <c r="AL91" s="599" t="str">
        <f>IF($AD91="","",VLOOKUP(AD91,Invoer!$F$15:$AU$1999,10,FALSE))</f>
        <v/>
      </c>
      <c r="AM91" s="599" t="str">
        <f>IF($AD91="","",VLOOKUP(AD91,Invoer!$F$15:$BB$1999,14,FALSE))</f>
        <v/>
      </c>
      <c r="AN91" s="599" t="str">
        <f>IF($AD91="","",VLOOKUP(AD91,Invoer!$F$15:$AU$1999,11,FALSE))</f>
        <v/>
      </c>
      <c r="AO91" s="662" t="str">
        <f>IF($AD91="","",VLOOKUP(AD91,Invoer!$F$15:$AU$1999,15,FALSE))</f>
        <v/>
      </c>
      <c r="AP91" s="599" t="str">
        <f>IF($AD91="","",VLOOKUP(AD91,Invoer!$F$15:$AU$1999,19,FALSE))</f>
        <v/>
      </c>
      <c r="AQ91" s="662" t="str">
        <f>IF($AD91="","",VLOOKUP(AD91,Invoer!$F$15:$AU$1999,24,FALSE))</f>
        <v/>
      </c>
      <c r="AR91" s="662" t="str">
        <f>IF($AD91="","",VLOOKUP(AD91,Invoer!$F$15:$AU$1999,17,FALSE))</f>
        <v/>
      </c>
      <c r="AS91" s="678" t="str">
        <f t="shared" si="75"/>
        <v/>
      </c>
      <c r="AT91" s="676" t="str">
        <f t="shared" si="44"/>
        <v/>
      </c>
      <c r="AU91" s="77" t="e">
        <f t="shared" si="45"/>
        <v>#VALUE!</v>
      </c>
      <c r="AW91" s="57"/>
      <c r="AX91" s="57"/>
      <c r="BA91" s="83" t="e">
        <f ca="1">Invoer!DW96</f>
        <v>#N/A</v>
      </c>
      <c r="BB91" s="599" t="str">
        <f t="shared" ca="1" si="66"/>
        <v/>
      </c>
      <c r="BC91" s="673" t="str">
        <f ca="1">IF($BB91="","",VLOOKUP(BB91,Invoer!$F$15:$AU$1999,2,FALSE))</f>
        <v/>
      </c>
      <c r="BD91" s="599" t="str">
        <f t="shared" ca="1" si="67"/>
        <v/>
      </c>
      <c r="BE91" s="599" t="str">
        <f ca="1">IF($BB91="","",VLOOKUP(BB91,Invoer!$F$15:$AU$1999,5,FALSE))</f>
        <v/>
      </c>
      <c r="BF91" s="599" t="str">
        <f ca="1">IF($BB91="","",VLOOKUP(BB91,Invoer!$F$15:$AU$1999,6,FALSE))</f>
        <v/>
      </c>
      <c r="BG91" s="599" t="str">
        <f ca="1">IF($BB91="","",VLOOKUP(BB91,Invoer!$F$15:$AU$1999,9,FALSE))</f>
        <v/>
      </c>
      <c r="BH91" s="599" t="str">
        <f ca="1">IF($BB91="","",VLOOKUP(BB91,Invoer!$F$15:$AU$1999,10,FALSE))</f>
        <v/>
      </c>
      <c r="BI91" s="599" t="str">
        <f ca="1">IF($BB91="","",VLOOKUP(BB91,Invoer!$F$15:$BB$1999,14,FALSE))</f>
        <v/>
      </c>
      <c r="BJ91" s="599" t="str">
        <f ca="1">IF($BB91="","",VLOOKUP(BB91,Invoer!$F$15:$AU$1999,11,FALSE))</f>
        <v/>
      </c>
      <c r="BK91" s="662" t="str">
        <f t="shared" ca="1" si="68"/>
        <v/>
      </c>
      <c r="BL91" s="662" t="str">
        <f t="shared" ca="1" si="69"/>
        <v/>
      </c>
      <c r="BM91" s="679" t="str">
        <f t="shared" ca="1" si="70"/>
        <v/>
      </c>
      <c r="BN91" s="662" t="str">
        <f t="shared" ca="1" si="46"/>
        <v/>
      </c>
      <c r="BO91" s="662" t="str">
        <f ca="1">IF($BB91="","",VLOOKUP(BB91,Invoer!$F$15:$AU$1999,15,FALSE))</f>
        <v/>
      </c>
      <c r="BP91" s="662" t="str">
        <f ca="1">IF($BB91="","",VLOOKUP(BB91,Invoer!$F$15:$AU$1999,24,FALSE))</f>
        <v/>
      </c>
      <c r="BQ91" s="662" t="str">
        <f ca="1">IF($BB91="","",VLOOKUP(BB91,Invoer!$F$15:$AU$1999,17,FALSE))</f>
        <v/>
      </c>
      <c r="BS91" s="73" t="e">
        <f t="shared" ca="1" si="76"/>
        <v>#VALUE!</v>
      </c>
      <c r="BT91" s="57" t="str">
        <f t="shared" ca="1" si="77"/>
        <v/>
      </c>
      <c r="BW91" s="61" t="e">
        <f ca="1">Invoer!DZ96</f>
        <v>#N/A</v>
      </c>
      <c r="BX91" s="599" t="str">
        <f t="shared" ca="1" si="47"/>
        <v/>
      </c>
      <c r="BY91" s="673" t="str">
        <f ca="1">IF($BX91="","",VLOOKUP(BX91,Invoer!$F$15:$AU$1999,2,FALSE))</f>
        <v/>
      </c>
      <c r="BZ91" s="599" t="str">
        <f t="shared" ca="1" si="48"/>
        <v/>
      </c>
      <c r="CA91" s="599" t="str">
        <f ca="1">IF($BX91="","",VLOOKUP(BX91,Invoer!$F$15:$AU$1999,5,FALSE))</f>
        <v/>
      </c>
      <c r="CB91" s="599" t="str">
        <f ca="1">IF($BX91="","",VLOOKUP(BX91,Invoer!$F$15:$AU$1999,6,FALSE))</f>
        <v/>
      </c>
      <c r="CC91" s="599" t="str">
        <f ca="1">IF($BX91="","",VLOOKUP(BX91,Invoer!$F$15:$AU$1999,9,FALSE))</f>
        <v/>
      </c>
      <c r="CD91" s="599" t="str">
        <f ca="1">IF($BX91="","",VLOOKUP(BX91,Invoer!$F$15:$AU$1999,10,FALSE))</f>
        <v/>
      </c>
      <c r="CE91" s="599" t="str">
        <f ca="1">IF($BX91="","",VLOOKUP(BX91,Invoer!$F$15:$AU$1999,11,FALSE))</f>
        <v/>
      </c>
      <c r="CF91" s="662" t="str">
        <f ca="1">IF($BX91="","",IF(ISERROR(BY91),0,VLOOKUP(BX91,Invoer!$F$15:$AU$1999,15,FALSE)))</f>
        <v/>
      </c>
      <c r="CG91" s="599" t="str">
        <f ca="1">IF($BX91="","",VLOOKUP(BX91,Invoer!$F$15:$AU$1999,19,FALSE))</f>
        <v/>
      </c>
      <c r="CH91" s="662" t="str">
        <f ca="1">IF($BX91="","",IF(ISERROR(BY91),0,VLOOKUP(BX91,Invoer!$F$15:$AU$1999,24,FALSE)))</f>
        <v/>
      </c>
      <c r="CI91" s="662" t="str">
        <f ca="1">IF($BX91="","",IF(ISERROR(BY91),0,VLOOKUP(BX91,Invoer!$F$15:$AU$1999,17,FALSE)))</f>
        <v/>
      </c>
      <c r="CJ91" s="680" t="str">
        <f t="shared" ca="1" si="71"/>
        <v/>
      </c>
      <c r="CK91" s="662" t="str">
        <f t="shared" ca="1" si="72"/>
        <v/>
      </c>
      <c r="CM91" s="56" t="str">
        <f t="shared" ca="1" si="78"/>
        <v/>
      </c>
      <c r="CQ91" s="411" t="e">
        <f ca="1">Invoer!EG96</f>
        <v>#N/A</v>
      </c>
      <c r="CR91" s="599" t="str">
        <f t="shared" ca="1" si="49"/>
        <v/>
      </c>
      <c r="CS91" s="673" t="str">
        <f ca="1">IF($CR91="","",VLOOKUP(CR91,Invoer!$F$15:$AU$1500,2,FALSE))</f>
        <v/>
      </c>
      <c r="CT91" s="599" t="str">
        <f t="shared" ca="1" si="50"/>
        <v/>
      </c>
      <c r="CU91" s="599" t="str">
        <f ca="1">IF($CR91="","",VLOOKUP(CR91,Invoer!$F$15:$AU$1500,3,FALSE))</f>
        <v/>
      </c>
      <c r="CV91" s="599" t="str">
        <f ca="1">IF($CR91="","",IF(CU91&lt;&gt;"Liq","",VLOOKUP(CR91,Invoer!$F$15:$AU$1500,4,FALSE)))</f>
        <v/>
      </c>
      <c r="CW91" s="599" t="str">
        <f ca="1">IF($CR91="","",VLOOKUP(CR91,Invoer!$F$15:$AU$1500,5,FALSE))</f>
        <v/>
      </c>
      <c r="CX91" s="599" t="str">
        <f ca="1">IF($CR91="","",VLOOKUP(CR91,Invoer!$F$15:$AU$1500,6,FALSE))</f>
        <v/>
      </c>
      <c r="CY91" s="599" t="str">
        <f ca="1">IF($CR91="","",VLOOKUP(CR91,Invoer!$F$15:$AU$1500,9,FALSE))</f>
        <v/>
      </c>
      <c r="CZ91" s="599" t="str">
        <f ca="1">IF($CR91="","",VLOOKUP(CR91,Invoer!$F$15:$AU$1500,10,FALSE))</f>
        <v/>
      </c>
      <c r="DA91" s="599" t="str">
        <f ca="1">IF($CR91="","",VLOOKUP(CR91,Invoer!$F$15:$AU$1500,11,FALSE))</f>
        <v/>
      </c>
      <c r="DB91" s="599" t="str">
        <f ca="1">IF($CR91="","",VLOOKUP(CR91,Invoer!$F$15:$BB$1500,14,FALSE))</f>
        <v/>
      </c>
      <c r="DC91" s="662" t="str">
        <f ca="1">IF($CR91="","",VLOOKUP(CR91,Invoer!$F$15:$AU$1500,15,FALSE))</f>
        <v/>
      </c>
      <c r="DD91" s="599" t="str">
        <f ca="1">IF($CR91="","",VLOOKUP(CR91,Invoer!$F$15:$AU$1500,19,FALSE))</f>
        <v/>
      </c>
      <c r="DE91" s="662" t="str">
        <f ca="1">IF($CR91="","",VLOOKUP(CR91,Invoer!$F$15:$AU$1500,20,FALSE))</f>
        <v/>
      </c>
      <c r="DF91" s="662" t="str">
        <f ca="1">IF($CR91="","",VLOOKUP(CR91,Invoer!$F$15:$AU$1500,23,FALSE))</f>
        <v/>
      </c>
      <c r="DG91" s="662" t="str">
        <f ca="1">IF($CR91="","",VLOOKUP(CR91,Invoer!$F$15:$AU$1500,17,FALSE))</f>
        <v/>
      </c>
      <c r="DH91" s="681" t="str">
        <f t="shared" ca="1" si="51"/>
        <v/>
      </c>
      <c r="DI91" s="662" t="str">
        <f t="shared" ca="1" si="52"/>
        <v/>
      </c>
      <c r="DJ91" s="190"/>
      <c r="DK91" s="411" t="str">
        <f t="shared" ca="1" si="53"/>
        <v/>
      </c>
      <c r="DO91" s="61" t="e">
        <f ca="1">IF($DN$4&lt;3,Invoer!EB96,Invoer!EA96)</f>
        <v>#N/A</v>
      </c>
      <c r="DP91" s="599" t="str">
        <f t="shared" ca="1" si="54"/>
        <v/>
      </c>
      <c r="DQ91" s="673" t="str">
        <f ca="1">IF($DP91="","",VLOOKUP(DP91,Invoer!$F$15:$AU$1999,2,FALSE))</f>
        <v/>
      </c>
      <c r="DR91" s="599" t="str">
        <f t="shared" ca="1" si="55"/>
        <v/>
      </c>
      <c r="DS91" s="599" t="str">
        <f ca="1">IF($DP91="","",VLOOKUP(DP91,Invoer!$F$15:$AU$1999,3,FALSE))</f>
        <v/>
      </c>
      <c r="DT91" s="599" t="str">
        <f ca="1">IF($DP91="","",IF(DS91&lt;&gt;"Liq","",VLOOKUP(DP91,Invoer!$F$15:$AU$1999,4,FALSE)))</f>
        <v/>
      </c>
      <c r="DU91" s="599" t="str">
        <f ca="1">IF($DP91="","",VLOOKUP(DP91,Invoer!$F$15:$AU$1999,5,FALSE))</f>
        <v/>
      </c>
      <c r="DV91" s="599" t="str">
        <f ca="1">IF($DP91="","",VLOOKUP(DP91,Invoer!$F$15:$AU$1999,6,FALSE))</f>
        <v/>
      </c>
      <c r="DW91" s="599" t="str">
        <f ca="1">IF($DP91="","",VLOOKUP(DP91,Invoer!$F$15:$AU$1999,9,FALSE))</f>
        <v/>
      </c>
      <c r="DX91" s="599" t="str">
        <f ca="1">IF($DP91="","",VLOOKUP(DP91,Invoer!$F$15:$AU$1999,10,FALSE))</f>
        <v/>
      </c>
      <c r="DY91" s="595" t="str">
        <f ca="1">IF($DP91="","",VLOOKUP(DP91,Invoer!$F$15:$AU$1999,11,FALSE))</f>
        <v/>
      </c>
      <c r="DZ91" s="662" t="str">
        <f ca="1">IF($DP91="","",IF($DN$4&gt;2,"",VLOOKUP(DP91,Invoer!CQ:CS,3,FALSE)))</f>
        <v/>
      </c>
      <c r="EA91" s="541" t="str">
        <f ca="1">IF($DP91="","",IF(ISERROR(DQ91),0,IF($DN$4&lt;3,"",VLOOKUP(DP91,Invoer!$F$15:$AU$1999,15,FALSE))))</f>
        <v/>
      </c>
      <c r="EB91" s="595" t="str">
        <f ca="1">IF($DP91="","",IF($DN$4&lt;3,"",VLOOKUP(DP91,Invoer!$F$15:$AU$1999,19,FALSE)))</f>
        <v/>
      </c>
      <c r="EC91" s="541" t="str">
        <f ca="1">IF($DP91="","",IF(ISERROR(DQ91),0,IF($DN$4&lt;3,"",VLOOKUP(DP91,Invoer!$F$15:$AU$1999,24,FALSE))))</f>
        <v/>
      </c>
      <c r="ED91" s="541" t="str">
        <f ca="1">IF($DP91="","",IF(ISERROR(DQ91),0,IF($DN$4&lt;3,"",VLOOKUP(DP91,Invoer!$F$15:$AU$1999,17,FALSE))))</f>
        <v/>
      </c>
      <c r="EH91" s="89" t="e">
        <f ca="1">Invoer!CP96</f>
        <v>#N/A</v>
      </c>
      <c r="EI91" s="599" t="str">
        <f t="shared" ca="1" si="56"/>
        <v/>
      </c>
      <c r="EJ91" s="673" t="str">
        <f ca="1">IF(EI91="","",VLOOKUP(EI91,Invoer!$F$15:$AU$1999,2,FALSE))</f>
        <v/>
      </c>
      <c r="EK91" s="599" t="str">
        <f t="shared" ca="1" si="57"/>
        <v/>
      </c>
      <c r="EL91" s="599" t="str">
        <f ca="1">IF($EI91="","",VLOOKUP(EI91,Invoer!$F$15:$AU$1999,3,FALSE))</f>
        <v/>
      </c>
      <c r="EM91" s="599" t="str">
        <f ca="1">IF($EI91="","",IF(EL91&lt;&gt;"Liq","",VLOOKUP(EI91,Invoer!$F$15:$AU$1999,4,FALSE)))</f>
        <v/>
      </c>
      <c r="EN91" s="599" t="str">
        <f ca="1">IF($EI91="","",VLOOKUP(EI91,Invoer!$F$15:$AU$1999,6,FALSE))</f>
        <v/>
      </c>
      <c r="EO91" s="599" t="str">
        <f ca="1">IF(EI91="","",VLOOKUP(EI91,Invoer!$F$15:$AU$1999,9,FALSE))</f>
        <v/>
      </c>
      <c r="EP91" s="599" t="str">
        <f ca="1">IF(EI91="","",VLOOKUP(EI91,Invoer!$F$15:$AU$1999,10,FALSE))</f>
        <v/>
      </c>
      <c r="EQ91" s="599" t="str">
        <f ca="1">IF(EI91="","",VLOOKUP(EI91,Invoer!$F$15:$AU$1999,11,FALSE))</f>
        <v/>
      </c>
      <c r="ER91" s="662" t="str">
        <f ca="1">IF(EI91="","",VLOOKUP(EI91,Invoer!CQ:CS,3,FALSE))</f>
        <v/>
      </c>
      <c r="ES91" s="662" t="str">
        <f t="shared" ca="1" si="58"/>
        <v/>
      </c>
      <c r="ET91" s="513" t="str">
        <f t="shared" ca="1" si="59"/>
        <v/>
      </c>
      <c r="EU91" s="112" t="str">
        <f t="shared" ca="1" si="60"/>
        <v/>
      </c>
      <c r="EV91" s="83" t="s">
        <v>160</v>
      </c>
      <c r="EW91" s="682" t="str">
        <f t="shared" ca="1" si="61"/>
        <v/>
      </c>
      <c r="EX91" s="662" t="str">
        <f t="shared" ca="1" si="62"/>
        <v/>
      </c>
      <c r="EY91"/>
      <c r="EZ91" s="56" t="e">
        <f t="shared" ca="1" si="73"/>
        <v>#VALUE!</v>
      </c>
      <c r="FA91" s="56" t="e">
        <f t="shared" ca="1" si="74"/>
        <v>#VALUE!</v>
      </c>
      <c r="FE91"/>
      <c r="FI91"/>
      <c r="FJ91"/>
    </row>
    <row r="92" spans="1:166" ht="12" customHeight="1" x14ac:dyDescent="0.2">
      <c r="A92"/>
      <c r="B92"/>
      <c r="C92"/>
      <c r="E92"/>
      <c r="F92" s="125"/>
      <c r="G92" s="89" t="e">
        <f ca="1">Invoer!DU97</f>
        <v>#N/A</v>
      </c>
      <c r="H92" s="599" t="str">
        <f t="shared" ca="1" si="43"/>
        <v/>
      </c>
      <c r="I92" s="673" t="str">
        <f ca="1">IF($H92="","",VLOOKUP(H92,Invoer!$F$15:$AU$1500,2,FALSE))</f>
        <v/>
      </c>
      <c r="J92" s="599" t="str">
        <f t="shared" ca="1" si="63"/>
        <v/>
      </c>
      <c r="K92" s="599" t="str">
        <f ca="1">IF($H92="","",VLOOKUP(H92,Invoer!$F$15:$AU$1500,3,FALSE))</f>
        <v/>
      </c>
      <c r="L92" s="599" t="str">
        <f ca="1">IF($H92="","",IF(K92&lt;&gt;"Liq","",VLOOKUP(H92,Invoer!$F$15:$AU$1500,4,FALSE)))</f>
        <v/>
      </c>
      <c r="M92" s="599" t="str">
        <f ca="1">IF($H92="","",VLOOKUP(H92,Invoer!$F$15:$AU$1500,5,FALSE))</f>
        <v/>
      </c>
      <c r="N92" s="599" t="str">
        <f ca="1">IF($H92="","",VLOOKUP(H92,Invoer!$F$15:$AU$1500,6,FALSE))</f>
        <v/>
      </c>
      <c r="O92" s="599" t="str">
        <f ca="1">IF($H92="","",VLOOKUP(H92,Invoer!$F$15:$AU$1500,9,FALSE))</f>
        <v/>
      </c>
      <c r="P92" s="599" t="str">
        <f ca="1">IF($H92="","",VLOOKUP(H92,Invoer!$F$15:$AU$1500,10,FALSE))</f>
        <v/>
      </c>
      <c r="Q92" s="599" t="str">
        <f ca="1">IF($H92="","",VLOOKUP(H92,Invoer!$F$15:$BB$1500,14,FALSE))</f>
        <v/>
      </c>
      <c r="R92" s="662" t="str">
        <f ca="1">IF($H92="","",IF(J92&gt;$K$8,"",VLOOKUP(H92,Invoer!$F$15:$AU$1500,15,FALSE)))</f>
        <v/>
      </c>
      <c r="S92" s="599" t="str">
        <f ca="1">IF($H92="","",VLOOKUP(H92,Invoer!$F$15:$AU$1500,19,FALSE))</f>
        <v/>
      </c>
      <c r="T92" s="662" t="str">
        <f ca="1">IF($H92="","",IF(J92&gt;$K$8,"",VLOOKUP(H92,Invoer!$F$15:$AU$1500,20,FALSE)))</f>
        <v/>
      </c>
      <c r="U92" s="662" t="str">
        <f ca="1">IF($H92="","",IF(J92&gt;$K$8,"",VLOOKUP(H92,Invoer!$F$15:$AU$1500,23,FALSE)))</f>
        <v/>
      </c>
      <c r="V92" s="662" t="str">
        <f ca="1">IF($H92="","",IF(J92&gt;$K$8,"",VLOOKUP(H92,Invoer!$F$15:$AU$1500,17,FALSE)))</f>
        <v/>
      </c>
      <c r="AC92" s="435" t="str">
        <f>IF($AC$7&lt;3,Invoer!DR97,IF($AC$7=3,Invoer!BT97,"x"))</f>
        <v>x</v>
      </c>
      <c r="AD92" s="599" t="str">
        <f t="shared" si="64"/>
        <v/>
      </c>
      <c r="AE92" s="673" t="str">
        <f>IF($AD92="","",VLOOKUP(AD92,Invoer!$F$15:$AU$1999,2,FALSE))</f>
        <v/>
      </c>
      <c r="AF92" s="599" t="str">
        <f t="shared" si="65"/>
        <v/>
      </c>
      <c r="AG92" s="599" t="str">
        <f>IF($AD92="","",VLOOKUP(AD92,Invoer!$F$15:$AU$1999,3,FALSE))</f>
        <v/>
      </c>
      <c r="AH92" s="599" t="str">
        <f>IF($AD92="","",IF(AG92&lt;&gt;"Liq","",VLOOKUP(AD92,Invoer!$F$15:$AU$1999,4,FALSE)))</f>
        <v/>
      </c>
      <c r="AI92" s="677" t="str">
        <f>IF($AD92="","",VLOOKUP(AD92,Invoer!$F$15:$AU$1999,5,FALSE))</f>
        <v/>
      </c>
      <c r="AJ92" s="599" t="str">
        <f>IF($AD92="","",VLOOKUP(AD92,Invoer!$F$15:$AU$1999,6,FALSE))</f>
        <v/>
      </c>
      <c r="AK92" s="599" t="str">
        <f>IF($AD92="","",VLOOKUP(AD92,Invoer!$F$15:$AU$1999,9,FALSE))</f>
        <v/>
      </c>
      <c r="AL92" s="599" t="str">
        <f>IF($AD92="","",VLOOKUP(AD92,Invoer!$F$15:$AU$1999,10,FALSE))</f>
        <v/>
      </c>
      <c r="AM92" s="599" t="str">
        <f>IF($AD92="","",VLOOKUP(AD92,Invoer!$F$15:$BB$1999,14,FALSE))</f>
        <v/>
      </c>
      <c r="AN92" s="599" t="str">
        <f>IF($AD92="","",VLOOKUP(AD92,Invoer!$F$15:$AU$1999,11,FALSE))</f>
        <v/>
      </c>
      <c r="AO92" s="662" t="str">
        <f>IF($AD92="","",VLOOKUP(AD92,Invoer!$F$15:$AU$1999,15,FALSE))</f>
        <v/>
      </c>
      <c r="AP92" s="599" t="str">
        <f>IF($AD92="","",VLOOKUP(AD92,Invoer!$F$15:$AU$1999,19,FALSE))</f>
        <v/>
      </c>
      <c r="AQ92" s="662" t="str">
        <f>IF($AD92="","",VLOOKUP(AD92,Invoer!$F$15:$AU$1999,24,FALSE))</f>
        <v/>
      </c>
      <c r="AR92" s="662" t="str">
        <f>IF($AD92="","",VLOOKUP(AD92,Invoer!$F$15:$AU$1999,17,FALSE))</f>
        <v/>
      </c>
      <c r="AS92" s="678" t="str">
        <f t="shared" si="75"/>
        <v/>
      </c>
      <c r="AT92" s="676" t="str">
        <f t="shared" si="44"/>
        <v/>
      </c>
      <c r="AU92" s="77" t="e">
        <f t="shared" si="45"/>
        <v>#VALUE!</v>
      </c>
      <c r="AW92" s="57"/>
      <c r="AX92" s="57"/>
      <c r="BA92" s="83" t="e">
        <f ca="1">Invoer!DW97</f>
        <v>#N/A</v>
      </c>
      <c r="BB92" s="599" t="str">
        <f t="shared" ca="1" si="66"/>
        <v/>
      </c>
      <c r="BC92" s="673" t="str">
        <f ca="1">IF($BB92="","",VLOOKUP(BB92,Invoer!$F$15:$AU$1999,2,FALSE))</f>
        <v/>
      </c>
      <c r="BD92" s="599" t="str">
        <f t="shared" ca="1" si="67"/>
        <v/>
      </c>
      <c r="BE92" s="599" t="str">
        <f ca="1">IF($BB92="","",VLOOKUP(BB92,Invoer!$F$15:$AU$1999,5,FALSE))</f>
        <v/>
      </c>
      <c r="BF92" s="599" t="str">
        <f ca="1">IF($BB92="","",VLOOKUP(BB92,Invoer!$F$15:$AU$1999,6,FALSE))</f>
        <v/>
      </c>
      <c r="BG92" s="599" t="str">
        <f ca="1">IF($BB92="","",VLOOKUP(BB92,Invoer!$F$15:$AU$1999,9,FALSE))</f>
        <v/>
      </c>
      <c r="BH92" s="599" t="str">
        <f ca="1">IF($BB92="","",VLOOKUP(BB92,Invoer!$F$15:$AU$1999,10,FALSE))</f>
        <v/>
      </c>
      <c r="BI92" s="599" t="str">
        <f ca="1">IF($BB92="","",VLOOKUP(BB92,Invoer!$F$15:$BB$1999,14,FALSE))</f>
        <v/>
      </c>
      <c r="BJ92" s="599" t="str">
        <f ca="1">IF($BB92="","",VLOOKUP(BB92,Invoer!$F$15:$AU$1999,11,FALSE))</f>
        <v/>
      </c>
      <c r="BK92" s="662" t="str">
        <f t="shared" ca="1" si="68"/>
        <v/>
      </c>
      <c r="BL92" s="662" t="str">
        <f t="shared" ca="1" si="69"/>
        <v/>
      </c>
      <c r="BM92" s="679" t="str">
        <f t="shared" ca="1" si="70"/>
        <v/>
      </c>
      <c r="BN92" s="662" t="str">
        <f t="shared" ca="1" si="46"/>
        <v/>
      </c>
      <c r="BO92" s="662" t="str">
        <f ca="1">IF($BB92="","",VLOOKUP(BB92,Invoer!$F$15:$AU$1999,15,FALSE))</f>
        <v/>
      </c>
      <c r="BP92" s="662" t="str">
        <f ca="1">IF($BB92="","",VLOOKUP(BB92,Invoer!$F$15:$AU$1999,24,FALSE))</f>
        <v/>
      </c>
      <c r="BQ92" s="662" t="str">
        <f ca="1">IF($BB92="","",VLOOKUP(BB92,Invoer!$F$15:$AU$1999,17,FALSE))</f>
        <v/>
      </c>
      <c r="BS92" s="73" t="e">
        <f t="shared" ca="1" si="76"/>
        <v>#VALUE!</v>
      </c>
      <c r="BT92" s="57" t="str">
        <f t="shared" ca="1" si="77"/>
        <v/>
      </c>
      <c r="BW92" s="61" t="e">
        <f ca="1">Invoer!DZ97</f>
        <v>#N/A</v>
      </c>
      <c r="BX92" s="599" t="str">
        <f t="shared" ca="1" si="47"/>
        <v/>
      </c>
      <c r="BY92" s="673" t="str">
        <f ca="1">IF($BX92="","",VLOOKUP(BX92,Invoer!$F$15:$AU$1999,2,FALSE))</f>
        <v/>
      </c>
      <c r="BZ92" s="599" t="str">
        <f t="shared" ca="1" si="48"/>
        <v/>
      </c>
      <c r="CA92" s="599" t="str">
        <f ca="1">IF($BX92="","",VLOOKUP(BX92,Invoer!$F$15:$AU$1999,5,FALSE))</f>
        <v/>
      </c>
      <c r="CB92" s="599" t="str">
        <f ca="1">IF($BX92="","",VLOOKUP(BX92,Invoer!$F$15:$AU$1999,6,FALSE))</f>
        <v/>
      </c>
      <c r="CC92" s="599" t="str">
        <f ca="1">IF($BX92="","",VLOOKUP(BX92,Invoer!$F$15:$AU$1999,9,FALSE))</f>
        <v/>
      </c>
      <c r="CD92" s="599" t="str">
        <f ca="1">IF($BX92="","",VLOOKUP(BX92,Invoer!$F$15:$AU$1999,10,FALSE))</f>
        <v/>
      </c>
      <c r="CE92" s="599" t="str">
        <f ca="1">IF($BX92="","",VLOOKUP(BX92,Invoer!$F$15:$AU$1999,11,FALSE))</f>
        <v/>
      </c>
      <c r="CF92" s="662" t="str">
        <f ca="1">IF($BX92="","",IF(ISERROR(BY92),0,VLOOKUP(BX92,Invoer!$F$15:$AU$1999,15,FALSE)))</f>
        <v/>
      </c>
      <c r="CG92" s="599" t="str">
        <f ca="1">IF($BX92="","",VLOOKUP(BX92,Invoer!$F$15:$AU$1999,19,FALSE))</f>
        <v/>
      </c>
      <c r="CH92" s="662" t="str">
        <f ca="1">IF($BX92="","",IF(ISERROR(BY92),0,VLOOKUP(BX92,Invoer!$F$15:$AU$1999,24,FALSE)))</f>
        <v/>
      </c>
      <c r="CI92" s="662" t="str">
        <f ca="1">IF($BX92="","",IF(ISERROR(BY92),0,VLOOKUP(BX92,Invoer!$F$15:$AU$1999,17,FALSE)))</f>
        <v/>
      </c>
      <c r="CJ92" s="680" t="str">
        <f t="shared" ca="1" si="71"/>
        <v/>
      </c>
      <c r="CK92" s="662" t="str">
        <f t="shared" ca="1" si="72"/>
        <v/>
      </c>
      <c r="CM92" s="56" t="str">
        <f t="shared" ca="1" si="78"/>
        <v/>
      </c>
      <c r="CQ92" s="411" t="e">
        <f ca="1">Invoer!EG97</f>
        <v>#N/A</v>
      </c>
      <c r="CR92" s="599" t="str">
        <f t="shared" ca="1" si="49"/>
        <v/>
      </c>
      <c r="CS92" s="673" t="str">
        <f ca="1">IF($CR92="","",VLOOKUP(CR92,Invoer!$F$15:$AU$1500,2,FALSE))</f>
        <v/>
      </c>
      <c r="CT92" s="599" t="str">
        <f t="shared" ca="1" si="50"/>
        <v/>
      </c>
      <c r="CU92" s="599" t="str">
        <f ca="1">IF($CR92="","",VLOOKUP(CR92,Invoer!$F$15:$AU$1500,3,FALSE))</f>
        <v/>
      </c>
      <c r="CV92" s="599" t="str">
        <f ca="1">IF($CR92="","",IF(CU92&lt;&gt;"Liq","",VLOOKUP(CR92,Invoer!$F$15:$AU$1500,4,FALSE)))</f>
        <v/>
      </c>
      <c r="CW92" s="599" t="str">
        <f ca="1">IF($CR92="","",VLOOKUP(CR92,Invoer!$F$15:$AU$1500,5,FALSE))</f>
        <v/>
      </c>
      <c r="CX92" s="599" t="str">
        <f ca="1">IF($CR92="","",VLOOKUP(CR92,Invoer!$F$15:$AU$1500,6,FALSE))</f>
        <v/>
      </c>
      <c r="CY92" s="599" t="str">
        <f ca="1">IF($CR92="","",VLOOKUP(CR92,Invoer!$F$15:$AU$1500,9,FALSE))</f>
        <v/>
      </c>
      <c r="CZ92" s="599" t="str">
        <f ca="1">IF($CR92="","",VLOOKUP(CR92,Invoer!$F$15:$AU$1500,10,FALSE))</f>
        <v/>
      </c>
      <c r="DA92" s="599" t="str">
        <f ca="1">IF($CR92="","",VLOOKUP(CR92,Invoer!$F$15:$AU$1500,11,FALSE))</f>
        <v/>
      </c>
      <c r="DB92" s="599" t="str">
        <f ca="1">IF($CR92="","",VLOOKUP(CR92,Invoer!$F$15:$BB$1500,14,FALSE))</f>
        <v/>
      </c>
      <c r="DC92" s="662" t="str">
        <f ca="1">IF($CR92="","",VLOOKUP(CR92,Invoer!$F$15:$AU$1500,15,FALSE))</f>
        <v/>
      </c>
      <c r="DD92" s="599" t="str">
        <f ca="1">IF($CR92="","",VLOOKUP(CR92,Invoer!$F$15:$AU$1500,19,FALSE))</f>
        <v/>
      </c>
      <c r="DE92" s="662" t="str">
        <f ca="1">IF($CR92="","",VLOOKUP(CR92,Invoer!$F$15:$AU$1500,20,FALSE))</f>
        <v/>
      </c>
      <c r="DF92" s="662" t="str">
        <f ca="1">IF($CR92="","",VLOOKUP(CR92,Invoer!$F$15:$AU$1500,23,FALSE))</f>
        <v/>
      </c>
      <c r="DG92" s="662" t="str">
        <f ca="1">IF($CR92="","",VLOOKUP(CR92,Invoer!$F$15:$AU$1500,17,FALSE))</f>
        <v/>
      </c>
      <c r="DH92" s="681" t="str">
        <f t="shared" ca="1" si="51"/>
        <v/>
      </c>
      <c r="DI92" s="662" t="str">
        <f t="shared" ca="1" si="52"/>
        <v/>
      </c>
      <c r="DJ92" s="190"/>
      <c r="DK92" s="411" t="str">
        <f t="shared" ca="1" si="53"/>
        <v/>
      </c>
      <c r="DO92" s="61" t="e">
        <f ca="1">IF($DN$4&lt;3,Invoer!EB97,Invoer!EA97)</f>
        <v>#N/A</v>
      </c>
      <c r="DP92" s="599" t="str">
        <f t="shared" ca="1" si="54"/>
        <v/>
      </c>
      <c r="DQ92" s="673" t="str">
        <f ca="1">IF($DP92="","",VLOOKUP(DP92,Invoer!$F$15:$AU$1999,2,FALSE))</f>
        <v/>
      </c>
      <c r="DR92" s="599" t="str">
        <f t="shared" ca="1" si="55"/>
        <v/>
      </c>
      <c r="DS92" s="599" t="str">
        <f ca="1">IF($DP92="","",VLOOKUP(DP92,Invoer!$F$15:$AU$1999,3,FALSE))</f>
        <v/>
      </c>
      <c r="DT92" s="599" t="str">
        <f ca="1">IF($DP92="","",IF(DS92&lt;&gt;"Liq","",VLOOKUP(DP92,Invoer!$F$15:$AU$1999,4,FALSE)))</f>
        <v/>
      </c>
      <c r="DU92" s="599" t="str">
        <f ca="1">IF($DP92="","",VLOOKUP(DP92,Invoer!$F$15:$AU$1999,5,FALSE))</f>
        <v/>
      </c>
      <c r="DV92" s="599" t="str">
        <f ca="1">IF($DP92="","",VLOOKUP(DP92,Invoer!$F$15:$AU$1999,6,FALSE))</f>
        <v/>
      </c>
      <c r="DW92" s="599" t="str">
        <f ca="1">IF($DP92="","",VLOOKUP(DP92,Invoer!$F$15:$AU$1999,9,FALSE))</f>
        <v/>
      </c>
      <c r="DX92" s="599" t="str">
        <f ca="1">IF($DP92="","",VLOOKUP(DP92,Invoer!$F$15:$AU$1999,10,FALSE))</f>
        <v/>
      </c>
      <c r="DY92" s="595" t="str">
        <f ca="1">IF($DP92="","",VLOOKUP(DP92,Invoer!$F$15:$AU$1999,11,FALSE))</f>
        <v/>
      </c>
      <c r="DZ92" s="662" t="str">
        <f ca="1">IF($DP92="","",IF($DN$4&gt;2,"",VLOOKUP(DP92,Invoer!CQ:CS,3,FALSE)))</f>
        <v/>
      </c>
      <c r="EA92" s="541" t="str">
        <f ca="1">IF($DP92="","",IF(ISERROR(DQ92),0,IF($DN$4&lt;3,"",VLOOKUP(DP92,Invoer!$F$15:$AU$1999,15,FALSE))))</f>
        <v/>
      </c>
      <c r="EB92" s="595" t="str">
        <f ca="1">IF($DP92="","",IF($DN$4&lt;3,"",VLOOKUP(DP92,Invoer!$F$15:$AU$1999,19,FALSE)))</f>
        <v/>
      </c>
      <c r="EC92" s="541" t="str">
        <f ca="1">IF($DP92="","",IF(ISERROR(DQ92),0,IF($DN$4&lt;3,"",VLOOKUP(DP92,Invoer!$F$15:$AU$1999,24,FALSE))))</f>
        <v/>
      </c>
      <c r="ED92" s="541" t="str">
        <f ca="1">IF($DP92="","",IF(ISERROR(DQ92),0,IF($DN$4&lt;3,"",VLOOKUP(DP92,Invoer!$F$15:$AU$1999,17,FALSE))))</f>
        <v/>
      </c>
      <c r="EH92" s="89" t="e">
        <f ca="1">Invoer!CP97</f>
        <v>#N/A</v>
      </c>
      <c r="EI92" s="599" t="str">
        <f t="shared" ca="1" si="56"/>
        <v/>
      </c>
      <c r="EJ92" s="673" t="str">
        <f ca="1">IF(EI92="","",VLOOKUP(EI92,Invoer!$F$15:$AU$1999,2,FALSE))</f>
        <v/>
      </c>
      <c r="EK92" s="599" t="str">
        <f t="shared" ca="1" si="57"/>
        <v/>
      </c>
      <c r="EL92" s="599" t="str">
        <f ca="1">IF($EI92="","",VLOOKUP(EI92,Invoer!$F$15:$AU$1999,3,FALSE))</f>
        <v/>
      </c>
      <c r="EM92" s="599" t="str">
        <f ca="1">IF($EI92="","",IF(EL92&lt;&gt;"Liq","",VLOOKUP(EI92,Invoer!$F$15:$AU$1999,4,FALSE)))</f>
        <v/>
      </c>
      <c r="EN92" s="599" t="str">
        <f ca="1">IF($EI92="","",VLOOKUP(EI92,Invoer!$F$15:$AU$1999,6,FALSE))</f>
        <v/>
      </c>
      <c r="EO92" s="599" t="str">
        <f ca="1">IF(EI92="","",VLOOKUP(EI92,Invoer!$F$15:$AU$1999,9,FALSE))</f>
        <v/>
      </c>
      <c r="EP92" s="599" t="str">
        <f ca="1">IF(EI92="","",VLOOKUP(EI92,Invoer!$F$15:$AU$1999,10,FALSE))</f>
        <v/>
      </c>
      <c r="EQ92" s="599" t="str">
        <f ca="1">IF(EI92="","",VLOOKUP(EI92,Invoer!$F$15:$AU$1999,11,FALSE))</f>
        <v/>
      </c>
      <c r="ER92" s="662" t="str">
        <f ca="1">IF(EI92="","",VLOOKUP(EI92,Invoer!CQ:CS,3,FALSE))</f>
        <v/>
      </c>
      <c r="ES92" s="662" t="str">
        <f t="shared" ca="1" si="58"/>
        <v/>
      </c>
      <c r="ET92" s="513" t="str">
        <f t="shared" ca="1" si="59"/>
        <v/>
      </c>
      <c r="EU92" s="112" t="str">
        <f t="shared" ca="1" si="60"/>
        <v/>
      </c>
      <c r="EV92" s="83" t="s">
        <v>160</v>
      </c>
      <c r="EW92" s="682" t="str">
        <f t="shared" ca="1" si="61"/>
        <v/>
      </c>
      <c r="EX92" s="662" t="str">
        <f t="shared" ca="1" si="62"/>
        <v/>
      </c>
      <c r="EY92"/>
      <c r="EZ92" s="56" t="e">
        <f t="shared" ca="1" si="73"/>
        <v>#VALUE!</v>
      </c>
      <c r="FA92" s="56" t="e">
        <f t="shared" ca="1" si="74"/>
        <v>#VALUE!</v>
      </c>
      <c r="FE92"/>
      <c r="FI92"/>
      <c r="FJ92"/>
    </row>
    <row r="93" spans="1:166" ht="12" customHeight="1" x14ac:dyDescent="0.2">
      <c r="A93"/>
      <c r="B93"/>
      <c r="C93"/>
      <c r="E93"/>
      <c r="F93" s="125"/>
      <c r="G93" s="89" t="e">
        <f ca="1">Invoer!DU98</f>
        <v>#N/A</v>
      </c>
      <c r="H93" s="599" t="str">
        <f t="shared" ca="1" si="43"/>
        <v/>
      </c>
      <c r="I93" s="673" t="str">
        <f ca="1">IF($H93="","",VLOOKUP(H93,Invoer!$F$15:$AU$1500,2,FALSE))</f>
        <v/>
      </c>
      <c r="J93" s="599" t="str">
        <f t="shared" ca="1" si="63"/>
        <v/>
      </c>
      <c r="K93" s="599" t="str">
        <f ca="1">IF($H93="","",VLOOKUP(H93,Invoer!$F$15:$AU$1500,3,FALSE))</f>
        <v/>
      </c>
      <c r="L93" s="599" t="str">
        <f ca="1">IF($H93="","",IF(K93&lt;&gt;"Liq","",VLOOKUP(H93,Invoer!$F$15:$AU$1500,4,FALSE)))</f>
        <v/>
      </c>
      <c r="M93" s="599" t="str">
        <f ca="1">IF($H93="","",VLOOKUP(H93,Invoer!$F$15:$AU$1500,5,FALSE))</f>
        <v/>
      </c>
      <c r="N93" s="599" t="str">
        <f ca="1">IF($H93="","",VLOOKUP(H93,Invoer!$F$15:$AU$1500,6,FALSE))</f>
        <v/>
      </c>
      <c r="O93" s="599" t="str">
        <f ca="1">IF($H93="","",VLOOKUP(H93,Invoer!$F$15:$AU$1500,9,FALSE))</f>
        <v/>
      </c>
      <c r="P93" s="599" t="str">
        <f ca="1">IF($H93="","",VLOOKUP(H93,Invoer!$F$15:$AU$1500,10,FALSE))</f>
        <v/>
      </c>
      <c r="Q93" s="599" t="str">
        <f ca="1">IF($H93="","",VLOOKUP(H93,Invoer!$F$15:$BB$1500,14,FALSE))</f>
        <v/>
      </c>
      <c r="R93" s="662" t="str">
        <f ca="1">IF($H93="","",IF(J93&gt;$K$8,"",VLOOKUP(H93,Invoer!$F$15:$AU$1500,15,FALSE)))</f>
        <v/>
      </c>
      <c r="S93" s="599" t="str">
        <f ca="1">IF($H93="","",VLOOKUP(H93,Invoer!$F$15:$AU$1500,19,FALSE))</f>
        <v/>
      </c>
      <c r="T93" s="662" t="str">
        <f ca="1">IF($H93="","",IF(J93&gt;$K$8,"",VLOOKUP(H93,Invoer!$F$15:$AU$1500,20,FALSE)))</f>
        <v/>
      </c>
      <c r="U93" s="662" t="str">
        <f ca="1">IF($H93="","",IF(J93&gt;$K$8,"",VLOOKUP(H93,Invoer!$F$15:$AU$1500,23,FALSE)))</f>
        <v/>
      </c>
      <c r="V93" s="662" t="str">
        <f ca="1">IF($H93="","",IF(J93&gt;$K$8,"",VLOOKUP(H93,Invoer!$F$15:$AU$1500,17,FALSE)))</f>
        <v/>
      </c>
      <c r="AC93" s="435" t="str">
        <f>IF($AC$7&lt;3,Invoer!DR98,IF($AC$7=3,Invoer!BT98,"x"))</f>
        <v>x</v>
      </c>
      <c r="AD93" s="599" t="str">
        <f t="shared" si="64"/>
        <v/>
      </c>
      <c r="AE93" s="673" t="str">
        <f>IF($AD93="","",VLOOKUP(AD93,Invoer!$F$15:$AU$1999,2,FALSE))</f>
        <v/>
      </c>
      <c r="AF93" s="599" t="str">
        <f t="shared" si="65"/>
        <v/>
      </c>
      <c r="AG93" s="599" t="str">
        <f>IF($AD93="","",VLOOKUP(AD93,Invoer!$F$15:$AU$1999,3,FALSE))</f>
        <v/>
      </c>
      <c r="AH93" s="599" t="str">
        <f>IF($AD93="","",IF(AG93&lt;&gt;"Liq","",VLOOKUP(AD93,Invoer!$F$15:$AU$1999,4,FALSE)))</f>
        <v/>
      </c>
      <c r="AI93" s="677" t="str">
        <f>IF($AD93="","",VLOOKUP(AD93,Invoer!$F$15:$AU$1999,5,FALSE))</f>
        <v/>
      </c>
      <c r="AJ93" s="599" t="str">
        <f>IF($AD93="","",VLOOKUP(AD93,Invoer!$F$15:$AU$1999,6,FALSE))</f>
        <v/>
      </c>
      <c r="AK93" s="599" t="str">
        <f>IF($AD93="","",VLOOKUP(AD93,Invoer!$F$15:$AU$1999,9,FALSE))</f>
        <v/>
      </c>
      <c r="AL93" s="599" t="str">
        <f>IF($AD93="","",VLOOKUP(AD93,Invoer!$F$15:$AU$1999,10,FALSE))</f>
        <v/>
      </c>
      <c r="AM93" s="599" t="str">
        <f>IF($AD93="","",VLOOKUP(AD93,Invoer!$F$15:$BB$1999,14,FALSE))</f>
        <v/>
      </c>
      <c r="AN93" s="599" t="str">
        <f>IF($AD93="","",VLOOKUP(AD93,Invoer!$F$15:$AU$1999,11,FALSE))</f>
        <v/>
      </c>
      <c r="AO93" s="662" t="str">
        <f>IF($AD93="","",VLOOKUP(AD93,Invoer!$F$15:$AU$1999,15,FALSE))</f>
        <v/>
      </c>
      <c r="AP93" s="599" t="str">
        <f>IF($AD93="","",VLOOKUP(AD93,Invoer!$F$15:$AU$1999,19,FALSE))</f>
        <v/>
      </c>
      <c r="AQ93" s="662" t="str">
        <f>IF($AD93="","",VLOOKUP(AD93,Invoer!$F$15:$AU$1999,24,FALSE))</f>
        <v/>
      </c>
      <c r="AR93" s="662" t="str">
        <f>IF($AD93="","",VLOOKUP(AD93,Invoer!$F$15:$AU$1999,17,FALSE))</f>
        <v/>
      </c>
      <c r="AS93" s="678" t="str">
        <f t="shared" si="75"/>
        <v/>
      </c>
      <c r="AT93" s="676" t="str">
        <f t="shared" si="44"/>
        <v/>
      </c>
      <c r="AU93" s="77" t="e">
        <f t="shared" si="45"/>
        <v>#VALUE!</v>
      </c>
      <c r="AW93" s="57"/>
      <c r="AX93" s="57"/>
      <c r="BA93" s="83" t="e">
        <f ca="1">Invoer!DW98</f>
        <v>#N/A</v>
      </c>
      <c r="BB93" s="599" t="str">
        <f t="shared" ca="1" si="66"/>
        <v/>
      </c>
      <c r="BC93" s="673" t="str">
        <f ca="1">IF($BB93="","",VLOOKUP(BB93,Invoer!$F$15:$AU$1999,2,FALSE))</f>
        <v/>
      </c>
      <c r="BD93" s="599" t="str">
        <f t="shared" ca="1" si="67"/>
        <v/>
      </c>
      <c r="BE93" s="599" t="str">
        <f ca="1">IF($BB93="","",VLOOKUP(BB93,Invoer!$F$15:$AU$1999,5,FALSE))</f>
        <v/>
      </c>
      <c r="BF93" s="599" t="str">
        <f ca="1">IF($BB93="","",VLOOKUP(BB93,Invoer!$F$15:$AU$1999,6,FALSE))</f>
        <v/>
      </c>
      <c r="BG93" s="599" t="str">
        <f ca="1">IF($BB93="","",VLOOKUP(BB93,Invoer!$F$15:$AU$1999,9,FALSE))</f>
        <v/>
      </c>
      <c r="BH93" s="599" t="str">
        <f ca="1">IF($BB93="","",VLOOKUP(BB93,Invoer!$F$15:$AU$1999,10,FALSE))</f>
        <v/>
      </c>
      <c r="BI93" s="599" t="str">
        <f ca="1">IF($BB93="","",VLOOKUP(BB93,Invoer!$F$15:$BB$1999,14,FALSE))</f>
        <v/>
      </c>
      <c r="BJ93" s="599" t="str">
        <f ca="1">IF($BB93="","",VLOOKUP(BB93,Invoer!$F$15:$AU$1999,11,FALSE))</f>
        <v/>
      </c>
      <c r="BK93" s="662" t="str">
        <f t="shared" ca="1" si="68"/>
        <v/>
      </c>
      <c r="BL93" s="662" t="str">
        <f t="shared" ca="1" si="69"/>
        <v/>
      </c>
      <c r="BM93" s="679" t="str">
        <f t="shared" ca="1" si="70"/>
        <v/>
      </c>
      <c r="BN93" s="662" t="str">
        <f t="shared" ca="1" si="46"/>
        <v/>
      </c>
      <c r="BO93" s="662" t="str">
        <f ca="1">IF($BB93="","",VLOOKUP(BB93,Invoer!$F$15:$AU$1999,15,FALSE))</f>
        <v/>
      </c>
      <c r="BP93" s="662" t="str">
        <f ca="1">IF($BB93="","",VLOOKUP(BB93,Invoer!$F$15:$AU$1999,24,FALSE))</f>
        <v/>
      </c>
      <c r="BQ93" s="662" t="str">
        <f ca="1">IF($BB93="","",VLOOKUP(BB93,Invoer!$F$15:$AU$1999,17,FALSE))</f>
        <v/>
      </c>
      <c r="BS93" s="73" t="e">
        <f t="shared" ca="1" si="76"/>
        <v>#VALUE!</v>
      </c>
      <c r="BT93" s="57" t="str">
        <f t="shared" ca="1" si="77"/>
        <v/>
      </c>
      <c r="BW93" s="61" t="e">
        <f ca="1">Invoer!DZ98</f>
        <v>#N/A</v>
      </c>
      <c r="BX93" s="599" t="str">
        <f t="shared" ca="1" si="47"/>
        <v/>
      </c>
      <c r="BY93" s="673" t="str">
        <f ca="1">IF($BX93="","",VLOOKUP(BX93,Invoer!$F$15:$AU$1999,2,FALSE))</f>
        <v/>
      </c>
      <c r="BZ93" s="599" t="str">
        <f t="shared" ca="1" si="48"/>
        <v/>
      </c>
      <c r="CA93" s="599" t="str">
        <f ca="1">IF($BX93="","",VLOOKUP(BX93,Invoer!$F$15:$AU$1999,5,FALSE))</f>
        <v/>
      </c>
      <c r="CB93" s="599" t="str">
        <f ca="1">IF($BX93="","",VLOOKUP(BX93,Invoer!$F$15:$AU$1999,6,FALSE))</f>
        <v/>
      </c>
      <c r="CC93" s="599" t="str">
        <f ca="1">IF($BX93="","",VLOOKUP(BX93,Invoer!$F$15:$AU$1999,9,FALSE))</f>
        <v/>
      </c>
      <c r="CD93" s="599" t="str">
        <f ca="1">IF($BX93="","",VLOOKUP(BX93,Invoer!$F$15:$AU$1999,10,FALSE))</f>
        <v/>
      </c>
      <c r="CE93" s="599" t="str">
        <f ca="1">IF($BX93="","",VLOOKUP(BX93,Invoer!$F$15:$AU$1999,11,FALSE))</f>
        <v/>
      </c>
      <c r="CF93" s="662" t="str">
        <f ca="1">IF($BX93="","",IF(ISERROR(BY93),0,VLOOKUP(BX93,Invoer!$F$15:$AU$1999,15,FALSE)))</f>
        <v/>
      </c>
      <c r="CG93" s="599" t="str">
        <f ca="1">IF($BX93="","",VLOOKUP(BX93,Invoer!$F$15:$AU$1999,19,FALSE))</f>
        <v/>
      </c>
      <c r="CH93" s="662" t="str">
        <f ca="1">IF($BX93="","",IF(ISERROR(BY93),0,VLOOKUP(BX93,Invoer!$F$15:$AU$1999,24,FALSE)))</f>
        <v/>
      </c>
      <c r="CI93" s="662" t="str">
        <f ca="1">IF($BX93="","",IF(ISERROR(BY93),0,VLOOKUP(BX93,Invoer!$F$15:$AU$1999,17,FALSE)))</f>
        <v/>
      </c>
      <c r="CJ93" s="680" t="str">
        <f t="shared" ca="1" si="71"/>
        <v/>
      </c>
      <c r="CK93" s="662" t="str">
        <f t="shared" ca="1" si="72"/>
        <v/>
      </c>
      <c r="CM93" s="56" t="str">
        <f t="shared" ca="1" si="78"/>
        <v/>
      </c>
      <c r="CQ93" s="411" t="e">
        <f ca="1">Invoer!EG98</f>
        <v>#N/A</v>
      </c>
      <c r="CR93" s="599" t="str">
        <f t="shared" ca="1" si="49"/>
        <v/>
      </c>
      <c r="CS93" s="673" t="str">
        <f ca="1">IF($CR93="","",VLOOKUP(CR93,Invoer!$F$15:$AU$1500,2,FALSE))</f>
        <v/>
      </c>
      <c r="CT93" s="599" t="str">
        <f t="shared" ca="1" si="50"/>
        <v/>
      </c>
      <c r="CU93" s="599" t="str">
        <f ca="1">IF($CR93="","",VLOOKUP(CR93,Invoer!$F$15:$AU$1500,3,FALSE))</f>
        <v/>
      </c>
      <c r="CV93" s="599" t="str">
        <f ca="1">IF($CR93="","",IF(CU93&lt;&gt;"Liq","",VLOOKUP(CR93,Invoer!$F$15:$AU$1500,4,FALSE)))</f>
        <v/>
      </c>
      <c r="CW93" s="599" t="str">
        <f ca="1">IF($CR93="","",VLOOKUP(CR93,Invoer!$F$15:$AU$1500,5,FALSE))</f>
        <v/>
      </c>
      <c r="CX93" s="599" t="str">
        <f ca="1">IF($CR93="","",VLOOKUP(CR93,Invoer!$F$15:$AU$1500,6,FALSE))</f>
        <v/>
      </c>
      <c r="CY93" s="599" t="str">
        <f ca="1">IF($CR93="","",VLOOKUP(CR93,Invoer!$F$15:$AU$1500,9,FALSE))</f>
        <v/>
      </c>
      <c r="CZ93" s="599" t="str">
        <f ca="1">IF($CR93="","",VLOOKUP(CR93,Invoer!$F$15:$AU$1500,10,FALSE))</f>
        <v/>
      </c>
      <c r="DA93" s="599" t="str">
        <f ca="1">IF($CR93="","",VLOOKUP(CR93,Invoer!$F$15:$AU$1500,11,FALSE))</f>
        <v/>
      </c>
      <c r="DB93" s="599" t="str">
        <f ca="1">IF($CR93="","",VLOOKUP(CR93,Invoer!$F$15:$BB$1500,14,FALSE))</f>
        <v/>
      </c>
      <c r="DC93" s="662" t="str">
        <f ca="1">IF($CR93="","",VLOOKUP(CR93,Invoer!$F$15:$AU$1500,15,FALSE))</f>
        <v/>
      </c>
      <c r="DD93" s="599" t="str">
        <f ca="1">IF($CR93="","",VLOOKUP(CR93,Invoer!$F$15:$AU$1500,19,FALSE))</f>
        <v/>
      </c>
      <c r="DE93" s="662" t="str">
        <f ca="1">IF($CR93="","",VLOOKUP(CR93,Invoer!$F$15:$AU$1500,20,FALSE))</f>
        <v/>
      </c>
      <c r="DF93" s="662" t="str">
        <f ca="1">IF($CR93="","",VLOOKUP(CR93,Invoer!$F$15:$AU$1500,23,FALSE))</f>
        <v/>
      </c>
      <c r="DG93" s="662" t="str">
        <f ca="1">IF($CR93="","",VLOOKUP(CR93,Invoer!$F$15:$AU$1500,17,FALSE))</f>
        <v/>
      </c>
      <c r="DH93" s="681" t="str">
        <f t="shared" ca="1" si="51"/>
        <v/>
      </c>
      <c r="DI93" s="662" t="str">
        <f t="shared" ca="1" si="52"/>
        <v/>
      </c>
      <c r="DJ93" s="190"/>
      <c r="DK93" s="411" t="str">
        <f t="shared" ca="1" si="53"/>
        <v/>
      </c>
      <c r="DO93" s="61" t="e">
        <f ca="1">IF($DN$4&lt;3,Invoer!EB98,Invoer!EA98)</f>
        <v>#N/A</v>
      </c>
      <c r="DP93" s="599" t="str">
        <f t="shared" ca="1" si="54"/>
        <v/>
      </c>
      <c r="DQ93" s="673" t="str">
        <f ca="1">IF($DP93="","",VLOOKUP(DP93,Invoer!$F$15:$AU$1999,2,FALSE))</f>
        <v/>
      </c>
      <c r="DR93" s="599" t="str">
        <f t="shared" ca="1" si="55"/>
        <v/>
      </c>
      <c r="DS93" s="599" t="str">
        <f ca="1">IF($DP93="","",VLOOKUP(DP93,Invoer!$F$15:$AU$1999,3,FALSE))</f>
        <v/>
      </c>
      <c r="DT93" s="599" t="str">
        <f ca="1">IF($DP93="","",IF(DS93&lt;&gt;"Liq","",VLOOKUP(DP93,Invoer!$F$15:$AU$1999,4,FALSE)))</f>
        <v/>
      </c>
      <c r="DU93" s="599" t="str">
        <f ca="1">IF($DP93="","",VLOOKUP(DP93,Invoer!$F$15:$AU$1999,5,FALSE))</f>
        <v/>
      </c>
      <c r="DV93" s="599" t="str">
        <f ca="1">IF($DP93="","",VLOOKUP(DP93,Invoer!$F$15:$AU$1999,6,FALSE))</f>
        <v/>
      </c>
      <c r="DW93" s="599" t="str">
        <f ca="1">IF($DP93="","",VLOOKUP(DP93,Invoer!$F$15:$AU$1999,9,FALSE))</f>
        <v/>
      </c>
      <c r="DX93" s="599" t="str">
        <f ca="1">IF($DP93="","",VLOOKUP(DP93,Invoer!$F$15:$AU$1999,10,FALSE))</f>
        <v/>
      </c>
      <c r="DY93" s="595" t="str">
        <f ca="1">IF($DP93="","",VLOOKUP(DP93,Invoer!$F$15:$AU$1999,11,FALSE))</f>
        <v/>
      </c>
      <c r="DZ93" s="662" t="str">
        <f ca="1">IF($DP93="","",IF($DN$4&gt;2,"",VLOOKUP(DP93,Invoer!CQ:CS,3,FALSE)))</f>
        <v/>
      </c>
      <c r="EA93" s="541" t="str">
        <f ca="1">IF($DP93="","",IF(ISERROR(DQ93),0,IF($DN$4&lt;3,"",VLOOKUP(DP93,Invoer!$F$15:$AU$1999,15,FALSE))))</f>
        <v/>
      </c>
      <c r="EB93" s="595" t="str">
        <f ca="1">IF($DP93="","",IF($DN$4&lt;3,"",VLOOKUP(DP93,Invoer!$F$15:$AU$1999,19,FALSE)))</f>
        <v/>
      </c>
      <c r="EC93" s="541" t="str">
        <f ca="1">IF($DP93="","",IF(ISERROR(DQ93),0,IF($DN$4&lt;3,"",VLOOKUP(DP93,Invoer!$F$15:$AU$1999,24,FALSE))))</f>
        <v/>
      </c>
      <c r="ED93" s="541" t="str">
        <f ca="1">IF($DP93="","",IF(ISERROR(DQ93),0,IF($DN$4&lt;3,"",VLOOKUP(DP93,Invoer!$F$15:$AU$1999,17,FALSE))))</f>
        <v/>
      </c>
      <c r="EH93" s="89" t="e">
        <f ca="1">Invoer!CP98</f>
        <v>#N/A</v>
      </c>
      <c r="EI93" s="599" t="str">
        <f t="shared" ca="1" si="56"/>
        <v/>
      </c>
      <c r="EJ93" s="673" t="str">
        <f ca="1">IF(EI93="","",VLOOKUP(EI93,Invoer!$F$15:$AU$1999,2,FALSE))</f>
        <v/>
      </c>
      <c r="EK93" s="599" t="str">
        <f t="shared" ca="1" si="57"/>
        <v/>
      </c>
      <c r="EL93" s="599" t="str">
        <f ca="1">IF($EI93="","",VLOOKUP(EI93,Invoer!$F$15:$AU$1999,3,FALSE))</f>
        <v/>
      </c>
      <c r="EM93" s="599" t="str">
        <f ca="1">IF($EI93="","",IF(EL93&lt;&gt;"Liq","",VLOOKUP(EI93,Invoer!$F$15:$AU$1999,4,FALSE)))</f>
        <v/>
      </c>
      <c r="EN93" s="599" t="str">
        <f ca="1">IF($EI93="","",VLOOKUP(EI93,Invoer!$F$15:$AU$1999,6,FALSE))</f>
        <v/>
      </c>
      <c r="EO93" s="599" t="str">
        <f ca="1">IF(EI93="","",VLOOKUP(EI93,Invoer!$F$15:$AU$1999,9,FALSE))</f>
        <v/>
      </c>
      <c r="EP93" s="599" t="str">
        <f ca="1">IF(EI93="","",VLOOKUP(EI93,Invoer!$F$15:$AU$1999,10,FALSE))</f>
        <v/>
      </c>
      <c r="EQ93" s="599" t="str">
        <f ca="1">IF(EI93="","",VLOOKUP(EI93,Invoer!$F$15:$AU$1999,11,FALSE))</f>
        <v/>
      </c>
      <c r="ER93" s="662" t="str">
        <f ca="1">IF(EI93="","",VLOOKUP(EI93,Invoer!CQ:CS,3,FALSE))</f>
        <v/>
      </c>
      <c r="ES93" s="662" t="str">
        <f t="shared" ca="1" si="58"/>
        <v/>
      </c>
      <c r="ET93" s="513" t="str">
        <f t="shared" ca="1" si="59"/>
        <v/>
      </c>
      <c r="EU93" s="112" t="str">
        <f t="shared" ca="1" si="60"/>
        <v/>
      </c>
      <c r="EV93" s="83" t="s">
        <v>160</v>
      </c>
      <c r="EW93" s="682" t="str">
        <f t="shared" ca="1" si="61"/>
        <v/>
      </c>
      <c r="EX93" s="662" t="str">
        <f t="shared" ca="1" si="62"/>
        <v/>
      </c>
      <c r="EY93"/>
      <c r="EZ93" s="56" t="e">
        <f t="shared" ca="1" si="73"/>
        <v>#VALUE!</v>
      </c>
      <c r="FA93" s="56" t="e">
        <f t="shared" ca="1" si="74"/>
        <v>#VALUE!</v>
      </c>
      <c r="FE93"/>
      <c r="FI93"/>
      <c r="FJ93"/>
    </row>
    <row r="94" spans="1:166" ht="12" customHeight="1" x14ac:dyDescent="0.2">
      <c r="A94"/>
      <c r="B94"/>
      <c r="C94"/>
      <c r="E94"/>
      <c r="F94" s="125"/>
      <c r="G94" s="89" t="e">
        <f ca="1">Invoer!DU99</f>
        <v>#N/A</v>
      </c>
      <c r="H94" s="599" t="str">
        <f t="shared" ca="1" si="43"/>
        <v/>
      </c>
      <c r="I94" s="673" t="str">
        <f ca="1">IF($H94="","",VLOOKUP(H94,Invoer!$F$15:$AU$1500,2,FALSE))</f>
        <v/>
      </c>
      <c r="J94" s="599" t="str">
        <f t="shared" ca="1" si="63"/>
        <v/>
      </c>
      <c r="K94" s="599" t="str">
        <f ca="1">IF($H94="","",VLOOKUP(H94,Invoer!$F$15:$AU$1500,3,FALSE))</f>
        <v/>
      </c>
      <c r="L94" s="599" t="str">
        <f ca="1">IF($H94="","",IF(K94&lt;&gt;"Liq","",VLOOKUP(H94,Invoer!$F$15:$AU$1500,4,FALSE)))</f>
        <v/>
      </c>
      <c r="M94" s="599" t="str">
        <f ca="1">IF($H94="","",VLOOKUP(H94,Invoer!$F$15:$AU$1500,5,FALSE))</f>
        <v/>
      </c>
      <c r="N94" s="599" t="str">
        <f ca="1">IF($H94="","",VLOOKUP(H94,Invoer!$F$15:$AU$1500,6,FALSE))</f>
        <v/>
      </c>
      <c r="O94" s="599" t="str">
        <f ca="1">IF($H94="","",VLOOKUP(H94,Invoer!$F$15:$AU$1500,9,FALSE))</f>
        <v/>
      </c>
      <c r="P94" s="599" t="str">
        <f ca="1">IF($H94="","",VLOOKUP(H94,Invoer!$F$15:$AU$1500,10,FALSE))</f>
        <v/>
      </c>
      <c r="Q94" s="599" t="str">
        <f ca="1">IF($H94="","",VLOOKUP(H94,Invoer!$F$15:$BB$1500,14,FALSE))</f>
        <v/>
      </c>
      <c r="R94" s="662" t="str">
        <f ca="1">IF($H94="","",IF(J94&gt;$K$8,"",VLOOKUP(H94,Invoer!$F$15:$AU$1500,15,FALSE)))</f>
        <v/>
      </c>
      <c r="S94" s="599" t="str">
        <f ca="1">IF($H94="","",VLOOKUP(H94,Invoer!$F$15:$AU$1500,19,FALSE))</f>
        <v/>
      </c>
      <c r="T94" s="662" t="str">
        <f ca="1">IF($H94="","",IF(J94&gt;$K$8,"",VLOOKUP(H94,Invoer!$F$15:$AU$1500,20,FALSE)))</f>
        <v/>
      </c>
      <c r="U94" s="662" t="str">
        <f ca="1">IF($H94="","",IF(J94&gt;$K$8,"",VLOOKUP(H94,Invoer!$F$15:$AU$1500,23,FALSE)))</f>
        <v/>
      </c>
      <c r="V94" s="662" t="str">
        <f ca="1">IF($H94="","",IF(J94&gt;$K$8,"",VLOOKUP(H94,Invoer!$F$15:$AU$1500,17,FALSE)))</f>
        <v/>
      </c>
      <c r="AC94" s="435" t="str">
        <f>IF($AC$7&lt;3,Invoer!DR99,IF($AC$7=3,Invoer!BT99,"x"))</f>
        <v>x</v>
      </c>
      <c r="AD94" s="599" t="str">
        <f t="shared" si="64"/>
        <v/>
      </c>
      <c r="AE94" s="673" t="str">
        <f>IF($AD94="","",VLOOKUP(AD94,Invoer!$F$15:$AU$1999,2,FALSE))</f>
        <v/>
      </c>
      <c r="AF94" s="599" t="str">
        <f t="shared" si="65"/>
        <v/>
      </c>
      <c r="AG94" s="599" t="str">
        <f>IF($AD94="","",VLOOKUP(AD94,Invoer!$F$15:$AU$1999,3,FALSE))</f>
        <v/>
      </c>
      <c r="AH94" s="599" t="str">
        <f>IF($AD94="","",IF(AG94&lt;&gt;"Liq","",VLOOKUP(AD94,Invoer!$F$15:$AU$1999,4,FALSE)))</f>
        <v/>
      </c>
      <c r="AI94" s="677" t="str">
        <f>IF($AD94="","",VLOOKUP(AD94,Invoer!$F$15:$AU$1999,5,FALSE))</f>
        <v/>
      </c>
      <c r="AJ94" s="599" t="str">
        <f>IF($AD94="","",VLOOKUP(AD94,Invoer!$F$15:$AU$1999,6,FALSE))</f>
        <v/>
      </c>
      <c r="AK94" s="599" t="str">
        <f>IF($AD94="","",VLOOKUP(AD94,Invoer!$F$15:$AU$1999,9,FALSE))</f>
        <v/>
      </c>
      <c r="AL94" s="599" t="str">
        <f>IF($AD94="","",VLOOKUP(AD94,Invoer!$F$15:$AU$1999,10,FALSE))</f>
        <v/>
      </c>
      <c r="AM94" s="599" t="str">
        <f>IF($AD94="","",VLOOKUP(AD94,Invoer!$F$15:$BB$1999,14,FALSE))</f>
        <v/>
      </c>
      <c r="AN94" s="599" t="str">
        <f>IF($AD94="","",VLOOKUP(AD94,Invoer!$F$15:$AU$1999,11,FALSE))</f>
        <v/>
      </c>
      <c r="AO94" s="662" t="str">
        <f>IF($AD94="","",VLOOKUP(AD94,Invoer!$F$15:$AU$1999,15,FALSE))</f>
        <v/>
      </c>
      <c r="AP94" s="599" t="str">
        <f>IF($AD94="","",VLOOKUP(AD94,Invoer!$F$15:$AU$1999,19,FALSE))</f>
        <v/>
      </c>
      <c r="AQ94" s="662" t="str">
        <f>IF($AD94="","",VLOOKUP(AD94,Invoer!$F$15:$AU$1999,24,FALSE))</f>
        <v/>
      </c>
      <c r="AR94" s="662" t="str">
        <f>IF($AD94="","",VLOOKUP(AD94,Invoer!$F$15:$AU$1999,17,FALSE))</f>
        <v/>
      </c>
      <c r="AS94" s="678" t="str">
        <f t="shared" si="75"/>
        <v/>
      </c>
      <c r="AT94" s="676" t="str">
        <f t="shared" si="44"/>
        <v/>
      </c>
      <c r="AU94" s="77" t="e">
        <f t="shared" si="45"/>
        <v>#VALUE!</v>
      </c>
      <c r="AW94" s="57"/>
      <c r="AX94" s="57"/>
      <c r="BA94" s="83" t="e">
        <f ca="1">Invoer!DW99</f>
        <v>#N/A</v>
      </c>
      <c r="BB94" s="599" t="str">
        <f t="shared" ca="1" si="66"/>
        <v/>
      </c>
      <c r="BC94" s="673" t="str">
        <f ca="1">IF($BB94="","",VLOOKUP(BB94,Invoer!$F$15:$AU$1999,2,FALSE))</f>
        <v/>
      </c>
      <c r="BD94" s="599" t="str">
        <f t="shared" ca="1" si="67"/>
        <v/>
      </c>
      <c r="BE94" s="599" t="str">
        <f ca="1">IF($BB94="","",VLOOKUP(BB94,Invoer!$F$15:$AU$1999,5,FALSE))</f>
        <v/>
      </c>
      <c r="BF94" s="599" t="str">
        <f ca="1">IF($BB94="","",VLOOKUP(BB94,Invoer!$F$15:$AU$1999,6,FALSE))</f>
        <v/>
      </c>
      <c r="BG94" s="599" t="str">
        <f ca="1">IF($BB94="","",VLOOKUP(BB94,Invoer!$F$15:$AU$1999,9,FALSE))</f>
        <v/>
      </c>
      <c r="BH94" s="599" t="str">
        <f ca="1">IF($BB94="","",VLOOKUP(BB94,Invoer!$F$15:$AU$1999,10,FALSE))</f>
        <v/>
      </c>
      <c r="BI94" s="599" t="str">
        <f ca="1">IF($BB94="","",VLOOKUP(BB94,Invoer!$F$15:$BB$1999,14,FALSE))</f>
        <v/>
      </c>
      <c r="BJ94" s="599" t="str">
        <f ca="1">IF($BB94="","",VLOOKUP(BB94,Invoer!$F$15:$AU$1999,11,FALSE))</f>
        <v/>
      </c>
      <c r="BK94" s="662" t="str">
        <f t="shared" ca="1" si="68"/>
        <v/>
      </c>
      <c r="BL94" s="662" t="str">
        <f t="shared" ca="1" si="69"/>
        <v/>
      </c>
      <c r="BM94" s="679" t="str">
        <f t="shared" ca="1" si="70"/>
        <v/>
      </c>
      <c r="BN94" s="662" t="str">
        <f t="shared" ca="1" si="46"/>
        <v/>
      </c>
      <c r="BO94" s="662" t="str">
        <f ca="1">IF($BB94="","",VLOOKUP(BB94,Invoer!$F$15:$AU$1999,15,FALSE))</f>
        <v/>
      </c>
      <c r="BP94" s="662" t="str">
        <f ca="1">IF($BB94="","",VLOOKUP(BB94,Invoer!$F$15:$AU$1999,24,FALSE))</f>
        <v/>
      </c>
      <c r="BQ94" s="662" t="str">
        <f ca="1">IF($BB94="","",VLOOKUP(BB94,Invoer!$F$15:$AU$1999,17,FALSE))</f>
        <v/>
      </c>
      <c r="BS94" s="73" t="e">
        <f t="shared" ca="1" si="76"/>
        <v>#VALUE!</v>
      </c>
      <c r="BT94" s="57" t="str">
        <f t="shared" ca="1" si="77"/>
        <v/>
      </c>
      <c r="BW94" s="61" t="e">
        <f ca="1">Invoer!DZ99</f>
        <v>#N/A</v>
      </c>
      <c r="BX94" s="599" t="str">
        <f t="shared" ca="1" si="47"/>
        <v/>
      </c>
      <c r="BY94" s="673" t="str">
        <f ca="1">IF($BX94="","",VLOOKUP(BX94,Invoer!$F$15:$AU$1999,2,FALSE))</f>
        <v/>
      </c>
      <c r="BZ94" s="599" t="str">
        <f t="shared" ca="1" si="48"/>
        <v/>
      </c>
      <c r="CA94" s="599" t="str">
        <f ca="1">IF($BX94="","",VLOOKUP(BX94,Invoer!$F$15:$AU$1999,5,FALSE))</f>
        <v/>
      </c>
      <c r="CB94" s="599" t="str">
        <f ca="1">IF($BX94="","",VLOOKUP(BX94,Invoer!$F$15:$AU$1999,6,FALSE))</f>
        <v/>
      </c>
      <c r="CC94" s="599" t="str">
        <f ca="1">IF($BX94="","",VLOOKUP(BX94,Invoer!$F$15:$AU$1999,9,FALSE))</f>
        <v/>
      </c>
      <c r="CD94" s="599" t="str">
        <f ca="1">IF($BX94="","",VLOOKUP(BX94,Invoer!$F$15:$AU$1999,10,FALSE))</f>
        <v/>
      </c>
      <c r="CE94" s="599" t="str">
        <f ca="1">IF($BX94="","",VLOOKUP(BX94,Invoer!$F$15:$AU$1999,11,FALSE))</f>
        <v/>
      </c>
      <c r="CF94" s="662" t="str">
        <f ca="1">IF($BX94="","",IF(ISERROR(BY94),0,VLOOKUP(BX94,Invoer!$F$15:$AU$1999,15,FALSE)))</f>
        <v/>
      </c>
      <c r="CG94" s="599" t="str">
        <f ca="1">IF($BX94="","",VLOOKUP(BX94,Invoer!$F$15:$AU$1999,19,FALSE))</f>
        <v/>
      </c>
      <c r="CH94" s="662" t="str">
        <f ca="1">IF($BX94="","",IF(ISERROR(BY94),0,VLOOKUP(BX94,Invoer!$F$15:$AU$1999,24,FALSE)))</f>
        <v/>
      </c>
      <c r="CI94" s="662" t="str">
        <f ca="1">IF($BX94="","",IF(ISERROR(BY94),0,VLOOKUP(BX94,Invoer!$F$15:$AU$1999,17,FALSE)))</f>
        <v/>
      </c>
      <c r="CJ94" s="680" t="str">
        <f t="shared" ca="1" si="71"/>
        <v/>
      </c>
      <c r="CK94" s="662" t="str">
        <f t="shared" ca="1" si="72"/>
        <v/>
      </c>
      <c r="CM94" s="56" t="str">
        <f t="shared" ca="1" si="78"/>
        <v/>
      </c>
      <c r="CQ94" s="411" t="e">
        <f ca="1">Invoer!EG99</f>
        <v>#N/A</v>
      </c>
      <c r="CR94" s="599" t="str">
        <f t="shared" ca="1" si="49"/>
        <v/>
      </c>
      <c r="CS94" s="673" t="str">
        <f ca="1">IF($CR94="","",VLOOKUP(CR94,Invoer!$F$15:$AU$1500,2,FALSE))</f>
        <v/>
      </c>
      <c r="CT94" s="599" t="str">
        <f t="shared" ca="1" si="50"/>
        <v/>
      </c>
      <c r="CU94" s="599" t="str">
        <f ca="1">IF($CR94="","",VLOOKUP(CR94,Invoer!$F$15:$AU$1500,3,FALSE))</f>
        <v/>
      </c>
      <c r="CV94" s="599" t="str">
        <f ca="1">IF($CR94="","",IF(CU94&lt;&gt;"Liq","",VLOOKUP(CR94,Invoer!$F$15:$AU$1500,4,FALSE)))</f>
        <v/>
      </c>
      <c r="CW94" s="599" t="str">
        <f ca="1">IF($CR94="","",VLOOKUP(CR94,Invoer!$F$15:$AU$1500,5,FALSE))</f>
        <v/>
      </c>
      <c r="CX94" s="599" t="str">
        <f ca="1">IF($CR94="","",VLOOKUP(CR94,Invoer!$F$15:$AU$1500,6,FALSE))</f>
        <v/>
      </c>
      <c r="CY94" s="599" t="str">
        <f ca="1">IF($CR94="","",VLOOKUP(CR94,Invoer!$F$15:$AU$1500,9,FALSE))</f>
        <v/>
      </c>
      <c r="CZ94" s="599" t="str">
        <f ca="1">IF($CR94="","",VLOOKUP(CR94,Invoer!$F$15:$AU$1500,10,FALSE))</f>
        <v/>
      </c>
      <c r="DA94" s="599" t="str">
        <f ca="1">IF($CR94="","",VLOOKUP(CR94,Invoer!$F$15:$AU$1500,11,FALSE))</f>
        <v/>
      </c>
      <c r="DB94" s="599" t="str">
        <f ca="1">IF($CR94="","",VLOOKUP(CR94,Invoer!$F$15:$BB$1500,14,FALSE))</f>
        <v/>
      </c>
      <c r="DC94" s="662" t="str">
        <f ca="1">IF($CR94="","",VLOOKUP(CR94,Invoer!$F$15:$AU$1500,15,FALSE))</f>
        <v/>
      </c>
      <c r="DD94" s="599" t="str">
        <f ca="1">IF($CR94="","",VLOOKUP(CR94,Invoer!$F$15:$AU$1500,19,FALSE))</f>
        <v/>
      </c>
      <c r="DE94" s="662" t="str">
        <f ca="1">IF($CR94="","",VLOOKUP(CR94,Invoer!$F$15:$AU$1500,20,FALSE))</f>
        <v/>
      </c>
      <c r="DF94" s="662" t="str">
        <f ca="1">IF($CR94="","",VLOOKUP(CR94,Invoer!$F$15:$AU$1500,23,FALSE))</f>
        <v/>
      </c>
      <c r="DG94" s="662" t="str">
        <f ca="1">IF($CR94="","",VLOOKUP(CR94,Invoer!$F$15:$AU$1500,17,FALSE))</f>
        <v/>
      </c>
      <c r="DH94" s="681" t="str">
        <f t="shared" ca="1" si="51"/>
        <v/>
      </c>
      <c r="DI94" s="662" t="str">
        <f t="shared" ca="1" si="52"/>
        <v/>
      </c>
      <c r="DJ94" s="190"/>
      <c r="DK94" s="411" t="str">
        <f t="shared" ca="1" si="53"/>
        <v/>
      </c>
      <c r="DO94" s="61" t="e">
        <f ca="1">IF($DN$4&lt;3,Invoer!EB99,Invoer!EA99)</f>
        <v>#N/A</v>
      </c>
      <c r="DP94" s="599" t="str">
        <f t="shared" ca="1" si="54"/>
        <v/>
      </c>
      <c r="DQ94" s="673" t="str">
        <f ca="1">IF($DP94="","",VLOOKUP(DP94,Invoer!$F$15:$AU$1999,2,FALSE))</f>
        <v/>
      </c>
      <c r="DR94" s="599" t="str">
        <f t="shared" ca="1" si="55"/>
        <v/>
      </c>
      <c r="DS94" s="599" t="str">
        <f ca="1">IF($DP94="","",VLOOKUP(DP94,Invoer!$F$15:$AU$1999,3,FALSE))</f>
        <v/>
      </c>
      <c r="DT94" s="599" t="str">
        <f ca="1">IF($DP94="","",IF(DS94&lt;&gt;"Liq","",VLOOKUP(DP94,Invoer!$F$15:$AU$1999,4,FALSE)))</f>
        <v/>
      </c>
      <c r="DU94" s="599" t="str">
        <f ca="1">IF($DP94="","",VLOOKUP(DP94,Invoer!$F$15:$AU$1999,5,FALSE))</f>
        <v/>
      </c>
      <c r="DV94" s="599" t="str">
        <f ca="1">IF($DP94="","",VLOOKUP(DP94,Invoer!$F$15:$AU$1999,6,FALSE))</f>
        <v/>
      </c>
      <c r="DW94" s="599" t="str">
        <f ca="1">IF($DP94="","",VLOOKUP(DP94,Invoer!$F$15:$AU$1999,9,FALSE))</f>
        <v/>
      </c>
      <c r="DX94" s="599" t="str">
        <f ca="1">IF($DP94="","",VLOOKUP(DP94,Invoer!$F$15:$AU$1999,10,FALSE))</f>
        <v/>
      </c>
      <c r="DY94" s="595" t="str">
        <f ca="1">IF($DP94="","",VLOOKUP(DP94,Invoer!$F$15:$AU$1999,11,FALSE))</f>
        <v/>
      </c>
      <c r="DZ94" s="662" t="str">
        <f ca="1">IF($DP94="","",IF($DN$4&gt;2,"",VLOOKUP(DP94,Invoer!CQ:CS,3,FALSE)))</f>
        <v/>
      </c>
      <c r="EA94" s="541" t="str">
        <f ca="1">IF($DP94="","",IF(ISERROR(DQ94),0,IF($DN$4&lt;3,"",VLOOKUP(DP94,Invoer!$F$15:$AU$1999,15,FALSE))))</f>
        <v/>
      </c>
      <c r="EB94" s="595" t="str">
        <f ca="1">IF($DP94="","",IF($DN$4&lt;3,"",VLOOKUP(DP94,Invoer!$F$15:$AU$1999,19,FALSE)))</f>
        <v/>
      </c>
      <c r="EC94" s="541" t="str">
        <f ca="1">IF($DP94="","",IF(ISERROR(DQ94),0,IF($DN$4&lt;3,"",VLOOKUP(DP94,Invoer!$F$15:$AU$1999,24,FALSE))))</f>
        <v/>
      </c>
      <c r="ED94" s="541" t="str">
        <f ca="1">IF($DP94="","",IF(ISERROR(DQ94),0,IF($DN$4&lt;3,"",VLOOKUP(DP94,Invoer!$F$15:$AU$1999,17,FALSE))))</f>
        <v/>
      </c>
      <c r="EH94" s="89" t="e">
        <f ca="1">Invoer!CP99</f>
        <v>#N/A</v>
      </c>
      <c r="EI94" s="599" t="str">
        <f t="shared" ca="1" si="56"/>
        <v/>
      </c>
      <c r="EJ94" s="673" t="str">
        <f ca="1">IF(EI94="","",VLOOKUP(EI94,Invoer!$F$15:$AU$1999,2,FALSE))</f>
        <v/>
      </c>
      <c r="EK94" s="599" t="str">
        <f t="shared" ca="1" si="57"/>
        <v/>
      </c>
      <c r="EL94" s="599" t="str">
        <f ca="1">IF($EI94="","",VLOOKUP(EI94,Invoer!$F$15:$AU$1999,3,FALSE))</f>
        <v/>
      </c>
      <c r="EM94" s="599" t="str">
        <f ca="1">IF($EI94="","",IF(EL94&lt;&gt;"Liq","",VLOOKUP(EI94,Invoer!$F$15:$AU$1999,4,FALSE)))</f>
        <v/>
      </c>
      <c r="EN94" s="599" t="str">
        <f ca="1">IF($EI94="","",VLOOKUP(EI94,Invoer!$F$15:$AU$1999,6,FALSE))</f>
        <v/>
      </c>
      <c r="EO94" s="599" t="str">
        <f ca="1">IF(EI94="","",VLOOKUP(EI94,Invoer!$F$15:$AU$1999,9,FALSE))</f>
        <v/>
      </c>
      <c r="EP94" s="599" t="str">
        <f ca="1">IF(EI94="","",VLOOKUP(EI94,Invoer!$F$15:$AU$1999,10,FALSE))</f>
        <v/>
      </c>
      <c r="EQ94" s="599" t="str">
        <f ca="1">IF(EI94="","",VLOOKUP(EI94,Invoer!$F$15:$AU$1999,11,FALSE))</f>
        <v/>
      </c>
      <c r="ER94" s="662" t="str">
        <f ca="1">IF(EI94="","",VLOOKUP(EI94,Invoer!CQ:CS,3,FALSE))</f>
        <v/>
      </c>
      <c r="ES94" s="662" t="str">
        <f t="shared" ca="1" si="58"/>
        <v/>
      </c>
      <c r="ET94" s="513" t="str">
        <f t="shared" ca="1" si="59"/>
        <v/>
      </c>
      <c r="EU94" s="112" t="str">
        <f t="shared" ca="1" si="60"/>
        <v/>
      </c>
      <c r="EV94" s="83" t="s">
        <v>160</v>
      </c>
      <c r="EW94" s="682" t="str">
        <f t="shared" ca="1" si="61"/>
        <v/>
      </c>
      <c r="EX94" s="662" t="str">
        <f t="shared" ca="1" si="62"/>
        <v/>
      </c>
      <c r="EY94"/>
      <c r="EZ94" s="56" t="e">
        <f t="shared" ca="1" si="73"/>
        <v>#VALUE!</v>
      </c>
      <c r="FA94" s="56" t="e">
        <f t="shared" ca="1" si="74"/>
        <v>#VALUE!</v>
      </c>
      <c r="FE94"/>
      <c r="FI94"/>
      <c r="FJ94"/>
    </row>
    <row r="95" spans="1:166" ht="12" customHeight="1" x14ac:dyDescent="0.2">
      <c r="A95"/>
      <c r="B95"/>
      <c r="C95"/>
      <c r="E95"/>
      <c r="F95" s="125"/>
      <c r="G95" s="89" t="e">
        <f ca="1">Invoer!DU100</f>
        <v>#N/A</v>
      </c>
      <c r="H95" s="599" t="str">
        <f t="shared" ca="1" si="43"/>
        <v/>
      </c>
      <c r="I95" s="673" t="str">
        <f ca="1">IF($H95="","",VLOOKUP(H95,Invoer!$F$15:$AU$1500,2,FALSE))</f>
        <v/>
      </c>
      <c r="J95" s="599" t="str">
        <f t="shared" ca="1" si="63"/>
        <v/>
      </c>
      <c r="K95" s="599" t="str">
        <f ca="1">IF($H95="","",VLOOKUP(H95,Invoer!$F$15:$AU$1500,3,FALSE))</f>
        <v/>
      </c>
      <c r="L95" s="599" t="str">
        <f ca="1">IF($H95="","",IF(K95&lt;&gt;"Liq","",VLOOKUP(H95,Invoer!$F$15:$AU$1500,4,FALSE)))</f>
        <v/>
      </c>
      <c r="M95" s="599" t="str">
        <f ca="1">IF($H95="","",VLOOKUP(H95,Invoer!$F$15:$AU$1500,5,FALSE))</f>
        <v/>
      </c>
      <c r="N95" s="599" t="str">
        <f ca="1">IF($H95="","",VLOOKUP(H95,Invoer!$F$15:$AU$1500,6,FALSE))</f>
        <v/>
      </c>
      <c r="O95" s="599" t="str">
        <f ca="1">IF($H95="","",VLOOKUP(H95,Invoer!$F$15:$AU$1500,9,FALSE))</f>
        <v/>
      </c>
      <c r="P95" s="599" t="str">
        <f ca="1">IF($H95="","",VLOOKUP(H95,Invoer!$F$15:$AU$1500,10,FALSE))</f>
        <v/>
      </c>
      <c r="Q95" s="599" t="str">
        <f ca="1">IF($H95="","",VLOOKUP(H95,Invoer!$F$15:$BB$1500,14,FALSE))</f>
        <v/>
      </c>
      <c r="R95" s="662" t="str">
        <f ca="1">IF($H95="","",IF(J95&gt;$K$8,"",VLOOKUP(H95,Invoer!$F$15:$AU$1500,15,FALSE)))</f>
        <v/>
      </c>
      <c r="S95" s="599" t="str">
        <f ca="1">IF($H95="","",VLOOKUP(H95,Invoer!$F$15:$AU$1500,19,FALSE))</f>
        <v/>
      </c>
      <c r="T95" s="662" t="str">
        <f ca="1">IF($H95="","",IF(J95&gt;$K$8,"",VLOOKUP(H95,Invoer!$F$15:$AU$1500,20,FALSE)))</f>
        <v/>
      </c>
      <c r="U95" s="662" t="str">
        <f ca="1">IF($H95="","",IF(J95&gt;$K$8,"",VLOOKUP(H95,Invoer!$F$15:$AU$1500,23,FALSE)))</f>
        <v/>
      </c>
      <c r="V95" s="662" t="str">
        <f ca="1">IF($H95="","",IF(J95&gt;$K$8,"",VLOOKUP(H95,Invoer!$F$15:$AU$1500,17,FALSE)))</f>
        <v/>
      </c>
      <c r="AC95" s="435" t="str">
        <f>IF($AC$7&lt;3,Invoer!DR100,IF($AC$7=3,Invoer!BT100,"x"))</f>
        <v>x</v>
      </c>
      <c r="AD95" s="599" t="str">
        <f t="shared" si="64"/>
        <v/>
      </c>
      <c r="AE95" s="673" t="str">
        <f>IF($AD95="","",VLOOKUP(AD95,Invoer!$F$15:$AU$1999,2,FALSE))</f>
        <v/>
      </c>
      <c r="AF95" s="599" t="str">
        <f t="shared" si="65"/>
        <v/>
      </c>
      <c r="AG95" s="599" t="str">
        <f>IF($AD95="","",VLOOKUP(AD95,Invoer!$F$15:$AU$1999,3,FALSE))</f>
        <v/>
      </c>
      <c r="AH95" s="599" t="str">
        <f>IF($AD95="","",IF(AG95&lt;&gt;"Liq","",VLOOKUP(AD95,Invoer!$F$15:$AU$1999,4,FALSE)))</f>
        <v/>
      </c>
      <c r="AI95" s="677" t="str">
        <f>IF($AD95="","",VLOOKUP(AD95,Invoer!$F$15:$AU$1999,5,FALSE))</f>
        <v/>
      </c>
      <c r="AJ95" s="599" t="str">
        <f>IF($AD95="","",VLOOKUP(AD95,Invoer!$F$15:$AU$1999,6,FALSE))</f>
        <v/>
      </c>
      <c r="AK95" s="599" t="str">
        <f>IF($AD95="","",VLOOKUP(AD95,Invoer!$F$15:$AU$1999,9,FALSE))</f>
        <v/>
      </c>
      <c r="AL95" s="599" t="str">
        <f>IF($AD95="","",VLOOKUP(AD95,Invoer!$F$15:$AU$1999,10,FALSE))</f>
        <v/>
      </c>
      <c r="AM95" s="599" t="str">
        <f>IF($AD95="","",VLOOKUP(AD95,Invoer!$F$15:$BB$1999,14,FALSE))</f>
        <v/>
      </c>
      <c r="AN95" s="599" t="str">
        <f>IF($AD95="","",VLOOKUP(AD95,Invoer!$F$15:$AU$1999,11,FALSE))</f>
        <v/>
      </c>
      <c r="AO95" s="662" t="str">
        <f>IF($AD95="","",VLOOKUP(AD95,Invoer!$F$15:$AU$1999,15,FALSE))</f>
        <v/>
      </c>
      <c r="AP95" s="599" t="str">
        <f>IF($AD95="","",VLOOKUP(AD95,Invoer!$F$15:$AU$1999,19,FALSE))</f>
        <v/>
      </c>
      <c r="AQ95" s="662" t="str">
        <f>IF($AD95="","",VLOOKUP(AD95,Invoer!$F$15:$AU$1999,24,FALSE))</f>
        <v/>
      </c>
      <c r="AR95" s="662" t="str">
        <f>IF($AD95="","",VLOOKUP(AD95,Invoer!$F$15:$AU$1999,17,FALSE))</f>
        <v/>
      </c>
      <c r="AS95" s="678" t="str">
        <f t="shared" si="75"/>
        <v/>
      </c>
      <c r="AT95" s="676" t="str">
        <f t="shared" si="44"/>
        <v/>
      </c>
      <c r="AU95" s="77" t="e">
        <f t="shared" si="45"/>
        <v>#VALUE!</v>
      </c>
      <c r="AW95" s="57"/>
      <c r="AX95" s="57"/>
      <c r="BA95" s="83" t="e">
        <f ca="1">Invoer!DW100</f>
        <v>#N/A</v>
      </c>
      <c r="BB95" s="599" t="str">
        <f t="shared" ca="1" si="66"/>
        <v/>
      </c>
      <c r="BC95" s="673" t="str">
        <f ca="1">IF($BB95="","",VLOOKUP(BB95,Invoer!$F$15:$AU$1999,2,FALSE))</f>
        <v/>
      </c>
      <c r="BD95" s="599" t="str">
        <f t="shared" ca="1" si="67"/>
        <v/>
      </c>
      <c r="BE95" s="599" t="str">
        <f ca="1">IF($BB95="","",VLOOKUP(BB95,Invoer!$F$15:$AU$1999,5,FALSE))</f>
        <v/>
      </c>
      <c r="BF95" s="599" t="str">
        <f ca="1">IF($BB95="","",VLOOKUP(BB95,Invoer!$F$15:$AU$1999,6,FALSE))</f>
        <v/>
      </c>
      <c r="BG95" s="599" t="str">
        <f ca="1">IF($BB95="","",VLOOKUP(BB95,Invoer!$F$15:$AU$1999,9,FALSE))</f>
        <v/>
      </c>
      <c r="BH95" s="599" t="str">
        <f ca="1">IF($BB95="","",VLOOKUP(BB95,Invoer!$F$15:$AU$1999,10,FALSE))</f>
        <v/>
      </c>
      <c r="BI95" s="599" t="str">
        <f ca="1">IF($BB95="","",VLOOKUP(BB95,Invoer!$F$15:$BB$1999,14,FALSE))</f>
        <v/>
      </c>
      <c r="BJ95" s="599" t="str">
        <f ca="1">IF($BB95="","",VLOOKUP(BB95,Invoer!$F$15:$AU$1999,11,FALSE))</f>
        <v/>
      </c>
      <c r="BK95" s="662" t="str">
        <f t="shared" ca="1" si="68"/>
        <v/>
      </c>
      <c r="BL95" s="662" t="str">
        <f t="shared" ca="1" si="69"/>
        <v/>
      </c>
      <c r="BM95" s="679" t="str">
        <f t="shared" ca="1" si="70"/>
        <v/>
      </c>
      <c r="BN95" s="662" t="str">
        <f t="shared" ca="1" si="46"/>
        <v/>
      </c>
      <c r="BO95" s="662" t="str">
        <f ca="1">IF($BB95="","",VLOOKUP(BB95,Invoer!$F$15:$AU$1999,15,FALSE))</f>
        <v/>
      </c>
      <c r="BP95" s="662" t="str">
        <f ca="1">IF($BB95="","",VLOOKUP(BB95,Invoer!$F$15:$AU$1999,24,FALSE))</f>
        <v/>
      </c>
      <c r="BQ95" s="662" t="str">
        <f ca="1">IF($BB95="","",VLOOKUP(BB95,Invoer!$F$15:$AU$1999,17,FALSE))</f>
        <v/>
      </c>
      <c r="BS95" s="73" t="e">
        <f t="shared" ca="1" si="76"/>
        <v>#VALUE!</v>
      </c>
      <c r="BT95" s="57" t="str">
        <f t="shared" ca="1" si="77"/>
        <v/>
      </c>
      <c r="BW95" s="61" t="e">
        <f ca="1">Invoer!DZ100</f>
        <v>#N/A</v>
      </c>
      <c r="BX95" s="599" t="str">
        <f t="shared" ca="1" si="47"/>
        <v/>
      </c>
      <c r="BY95" s="673" t="str">
        <f ca="1">IF($BX95="","",VLOOKUP(BX95,Invoer!$F$15:$AU$1999,2,FALSE))</f>
        <v/>
      </c>
      <c r="BZ95" s="599" t="str">
        <f t="shared" ca="1" si="48"/>
        <v/>
      </c>
      <c r="CA95" s="599" t="str">
        <f ca="1">IF($BX95="","",VLOOKUP(BX95,Invoer!$F$15:$AU$1999,5,FALSE))</f>
        <v/>
      </c>
      <c r="CB95" s="599" t="str">
        <f ca="1">IF($BX95="","",VLOOKUP(BX95,Invoer!$F$15:$AU$1999,6,FALSE))</f>
        <v/>
      </c>
      <c r="CC95" s="599" t="str">
        <f ca="1">IF($BX95="","",VLOOKUP(BX95,Invoer!$F$15:$AU$1999,9,FALSE))</f>
        <v/>
      </c>
      <c r="CD95" s="599" t="str">
        <f ca="1">IF($BX95="","",VLOOKUP(BX95,Invoer!$F$15:$AU$1999,10,FALSE))</f>
        <v/>
      </c>
      <c r="CE95" s="599" t="str">
        <f ca="1">IF($BX95="","",VLOOKUP(BX95,Invoer!$F$15:$AU$1999,11,FALSE))</f>
        <v/>
      </c>
      <c r="CF95" s="662" t="str">
        <f ca="1">IF($BX95="","",IF(ISERROR(BY95),0,VLOOKUP(BX95,Invoer!$F$15:$AU$1999,15,FALSE)))</f>
        <v/>
      </c>
      <c r="CG95" s="599" t="str">
        <f ca="1">IF($BX95="","",VLOOKUP(BX95,Invoer!$F$15:$AU$1999,19,FALSE))</f>
        <v/>
      </c>
      <c r="CH95" s="662" t="str">
        <f ca="1">IF($BX95="","",IF(ISERROR(BY95),0,VLOOKUP(BX95,Invoer!$F$15:$AU$1999,24,FALSE)))</f>
        <v/>
      </c>
      <c r="CI95" s="662" t="str">
        <f ca="1">IF($BX95="","",IF(ISERROR(BY95),0,VLOOKUP(BX95,Invoer!$F$15:$AU$1999,17,FALSE)))</f>
        <v/>
      </c>
      <c r="CJ95" s="680" t="str">
        <f t="shared" ca="1" si="71"/>
        <v/>
      </c>
      <c r="CK95" s="662" t="str">
        <f t="shared" ca="1" si="72"/>
        <v/>
      </c>
      <c r="CM95" s="56" t="str">
        <f t="shared" ca="1" si="78"/>
        <v/>
      </c>
      <c r="CQ95" s="411" t="e">
        <f ca="1">Invoer!EG100</f>
        <v>#N/A</v>
      </c>
      <c r="CR95" s="599" t="str">
        <f t="shared" ca="1" si="49"/>
        <v/>
      </c>
      <c r="CS95" s="673" t="str">
        <f ca="1">IF($CR95="","",VLOOKUP(CR95,Invoer!$F$15:$AU$1500,2,FALSE))</f>
        <v/>
      </c>
      <c r="CT95" s="599" t="str">
        <f t="shared" ca="1" si="50"/>
        <v/>
      </c>
      <c r="CU95" s="599" t="str">
        <f ca="1">IF($CR95="","",VLOOKUP(CR95,Invoer!$F$15:$AU$1500,3,FALSE))</f>
        <v/>
      </c>
      <c r="CV95" s="599" t="str">
        <f ca="1">IF($CR95="","",IF(CU95&lt;&gt;"Liq","",VLOOKUP(CR95,Invoer!$F$15:$AU$1500,4,FALSE)))</f>
        <v/>
      </c>
      <c r="CW95" s="599" t="str">
        <f ca="1">IF($CR95="","",VLOOKUP(CR95,Invoer!$F$15:$AU$1500,5,FALSE))</f>
        <v/>
      </c>
      <c r="CX95" s="599" t="str">
        <f ca="1">IF($CR95="","",VLOOKUP(CR95,Invoer!$F$15:$AU$1500,6,FALSE))</f>
        <v/>
      </c>
      <c r="CY95" s="599" t="str">
        <f ca="1">IF($CR95="","",VLOOKUP(CR95,Invoer!$F$15:$AU$1500,9,FALSE))</f>
        <v/>
      </c>
      <c r="CZ95" s="599" t="str">
        <f ca="1">IF($CR95="","",VLOOKUP(CR95,Invoer!$F$15:$AU$1500,10,FALSE))</f>
        <v/>
      </c>
      <c r="DA95" s="599" t="str">
        <f ca="1">IF($CR95="","",VLOOKUP(CR95,Invoer!$F$15:$AU$1500,11,FALSE))</f>
        <v/>
      </c>
      <c r="DB95" s="599" t="str">
        <f ca="1">IF($CR95="","",VLOOKUP(CR95,Invoer!$F$15:$BB$1500,14,FALSE))</f>
        <v/>
      </c>
      <c r="DC95" s="662" t="str">
        <f ca="1">IF($CR95="","",VLOOKUP(CR95,Invoer!$F$15:$AU$1500,15,FALSE))</f>
        <v/>
      </c>
      <c r="DD95" s="599" t="str">
        <f ca="1">IF($CR95="","",VLOOKUP(CR95,Invoer!$F$15:$AU$1500,19,FALSE))</f>
        <v/>
      </c>
      <c r="DE95" s="662" t="str">
        <f ca="1">IF($CR95="","",VLOOKUP(CR95,Invoer!$F$15:$AU$1500,20,FALSE))</f>
        <v/>
      </c>
      <c r="DF95" s="662" t="str">
        <f ca="1">IF($CR95="","",VLOOKUP(CR95,Invoer!$F$15:$AU$1500,23,FALSE))</f>
        <v/>
      </c>
      <c r="DG95" s="662" t="str">
        <f ca="1">IF($CR95="","",VLOOKUP(CR95,Invoer!$F$15:$AU$1500,17,FALSE))</f>
        <v/>
      </c>
      <c r="DH95" s="681" t="str">
        <f t="shared" ca="1" si="51"/>
        <v/>
      </c>
      <c r="DI95" s="662" t="str">
        <f t="shared" ca="1" si="52"/>
        <v/>
      </c>
      <c r="DJ95" s="190"/>
      <c r="DK95" s="411" t="str">
        <f t="shared" ca="1" si="53"/>
        <v/>
      </c>
      <c r="DO95" s="61" t="e">
        <f ca="1">IF($DN$4&lt;3,Invoer!EB100,Invoer!EA100)</f>
        <v>#N/A</v>
      </c>
      <c r="DP95" s="599" t="str">
        <f t="shared" ca="1" si="54"/>
        <v/>
      </c>
      <c r="DQ95" s="673" t="str">
        <f ca="1">IF($DP95="","",VLOOKUP(DP95,Invoer!$F$15:$AU$1999,2,FALSE))</f>
        <v/>
      </c>
      <c r="DR95" s="599" t="str">
        <f t="shared" ca="1" si="55"/>
        <v/>
      </c>
      <c r="DS95" s="599" t="str">
        <f ca="1">IF($DP95="","",VLOOKUP(DP95,Invoer!$F$15:$AU$1999,3,FALSE))</f>
        <v/>
      </c>
      <c r="DT95" s="599" t="str">
        <f ca="1">IF($DP95="","",IF(DS95&lt;&gt;"Liq","",VLOOKUP(DP95,Invoer!$F$15:$AU$1999,4,FALSE)))</f>
        <v/>
      </c>
      <c r="DU95" s="599" t="str">
        <f ca="1">IF($DP95="","",VLOOKUP(DP95,Invoer!$F$15:$AU$1999,5,FALSE))</f>
        <v/>
      </c>
      <c r="DV95" s="599" t="str">
        <f ca="1">IF($DP95="","",VLOOKUP(DP95,Invoer!$F$15:$AU$1999,6,FALSE))</f>
        <v/>
      </c>
      <c r="DW95" s="599" t="str">
        <f ca="1">IF($DP95="","",VLOOKUP(DP95,Invoer!$F$15:$AU$1999,9,FALSE))</f>
        <v/>
      </c>
      <c r="DX95" s="599" t="str">
        <f ca="1">IF($DP95="","",VLOOKUP(DP95,Invoer!$F$15:$AU$1999,10,FALSE))</f>
        <v/>
      </c>
      <c r="DY95" s="595" t="str">
        <f ca="1">IF($DP95="","",VLOOKUP(DP95,Invoer!$F$15:$AU$1999,11,FALSE))</f>
        <v/>
      </c>
      <c r="DZ95" s="662" t="str">
        <f ca="1">IF($DP95="","",IF($DN$4&gt;2,"",VLOOKUP(DP95,Invoer!CQ:CS,3,FALSE)))</f>
        <v/>
      </c>
      <c r="EA95" s="541" t="str">
        <f ca="1">IF($DP95="","",IF(ISERROR(DQ95),0,IF($DN$4&lt;3,"",VLOOKUP(DP95,Invoer!$F$15:$AU$1999,15,FALSE))))</f>
        <v/>
      </c>
      <c r="EB95" s="595" t="str">
        <f ca="1">IF($DP95="","",IF($DN$4&lt;3,"",VLOOKUP(DP95,Invoer!$F$15:$AU$1999,19,FALSE)))</f>
        <v/>
      </c>
      <c r="EC95" s="541" t="str">
        <f ca="1">IF($DP95="","",IF(ISERROR(DQ95),0,IF($DN$4&lt;3,"",VLOOKUP(DP95,Invoer!$F$15:$AU$1999,24,FALSE))))</f>
        <v/>
      </c>
      <c r="ED95" s="541" t="str">
        <f ca="1">IF($DP95="","",IF(ISERROR(DQ95),0,IF($DN$4&lt;3,"",VLOOKUP(DP95,Invoer!$F$15:$AU$1999,17,FALSE))))</f>
        <v/>
      </c>
      <c r="EH95" s="89" t="e">
        <f ca="1">Invoer!CP100</f>
        <v>#N/A</v>
      </c>
      <c r="EI95" s="599" t="str">
        <f t="shared" ca="1" si="56"/>
        <v/>
      </c>
      <c r="EJ95" s="673" t="str">
        <f ca="1">IF(EI95="","",VLOOKUP(EI95,Invoer!$F$15:$AU$1999,2,FALSE))</f>
        <v/>
      </c>
      <c r="EK95" s="599" t="str">
        <f t="shared" ca="1" si="57"/>
        <v/>
      </c>
      <c r="EL95" s="599" t="str">
        <f ca="1">IF($EI95="","",VLOOKUP(EI95,Invoer!$F$15:$AU$1999,3,FALSE))</f>
        <v/>
      </c>
      <c r="EM95" s="599" t="str">
        <f ca="1">IF($EI95="","",IF(EL95&lt;&gt;"Liq","",VLOOKUP(EI95,Invoer!$F$15:$AU$1999,4,FALSE)))</f>
        <v/>
      </c>
      <c r="EN95" s="599" t="str">
        <f ca="1">IF($EI95="","",VLOOKUP(EI95,Invoer!$F$15:$AU$1999,6,FALSE))</f>
        <v/>
      </c>
      <c r="EO95" s="599" t="str">
        <f ca="1">IF(EI95="","",VLOOKUP(EI95,Invoer!$F$15:$AU$1999,9,FALSE))</f>
        <v/>
      </c>
      <c r="EP95" s="599" t="str">
        <f ca="1">IF(EI95="","",VLOOKUP(EI95,Invoer!$F$15:$AU$1999,10,FALSE))</f>
        <v/>
      </c>
      <c r="EQ95" s="599" t="str">
        <f ca="1">IF(EI95="","",VLOOKUP(EI95,Invoer!$F$15:$AU$1999,11,FALSE))</f>
        <v/>
      </c>
      <c r="ER95" s="662" t="str">
        <f ca="1">IF(EI95="","",VLOOKUP(EI95,Invoer!CQ:CS,3,FALSE))</f>
        <v/>
      </c>
      <c r="ES95" s="662" t="str">
        <f t="shared" ca="1" si="58"/>
        <v/>
      </c>
      <c r="ET95" s="513" t="str">
        <f t="shared" ca="1" si="59"/>
        <v/>
      </c>
      <c r="EU95" s="112" t="str">
        <f t="shared" ca="1" si="60"/>
        <v/>
      </c>
      <c r="EV95" s="83" t="s">
        <v>160</v>
      </c>
      <c r="EW95" s="682" t="str">
        <f t="shared" ca="1" si="61"/>
        <v/>
      </c>
      <c r="EX95" s="662" t="str">
        <f t="shared" ca="1" si="62"/>
        <v/>
      </c>
      <c r="EY95"/>
      <c r="EZ95" s="56" t="e">
        <f t="shared" ca="1" si="73"/>
        <v>#VALUE!</v>
      </c>
      <c r="FA95" s="56" t="e">
        <f t="shared" ca="1" si="74"/>
        <v>#VALUE!</v>
      </c>
      <c r="FE95"/>
      <c r="FI95"/>
      <c r="FJ95"/>
    </row>
    <row r="96" spans="1:166" ht="12" customHeight="1" x14ac:dyDescent="0.2">
      <c r="A96"/>
      <c r="B96"/>
      <c r="C96"/>
      <c r="E96"/>
      <c r="F96" s="125"/>
      <c r="G96" s="89" t="e">
        <f ca="1">Invoer!DU101</f>
        <v>#N/A</v>
      </c>
      <c r="H96" s="599" t="str">
        <f t="shared" ca="1" si="43"/>
        <v/>
      </c>
      <c r="I96" s="673" t="str">
        <f ca="1">IF($H96="","",VLOOKUP(H96,Invoer!$F$15:$AU$1500,2,FALSE))</f>
        <v/>
      </c>
      <c r="J96" s="599" t="str">
        <f t="shared" ca="1" si="63"/>
        <v/>
      </c>
      <c r="K96" s="599" t="str">
        <f ca="1">IF($H96="","",VLOOKUP(H96,Invoer!$F$15:$AU$1500,3,FALSE))</f>
        <v/>
      </c>
      <c r="L96" s="599" t="str">
        <f ca="1">IF($H96="","",IF(K96&lt;&gt;"Liq","",VLOOKUP(H96,Invoer!$F$15:$AU$1500,4,FALSE)))</f>
        <v/>
      </c>
      <c r="M96" s="599" t="str">
        <f ca="1">IF($H96="","",VLOOKUP(H96,Invoer!$F$15:$AU$1500,5,FALSE))</f>
        <v/>
      </c>
      <c r="N96" s="599" t="str">
        <f ca="1">IF($H96="","",VLOOKUP(H96,Invoer!$F$15:$AU$1500,6,FALSE))</f>
        <v/>
      </c>
      <c r="O96" s="599" t="str">
        <f ca="1">IF($H96="","",VLOOKUP(H96,Invoer!$F$15:$AU$1500,9,FALSE))</f>
        <v/>
      </c>
      <c r="P96" s="599" t="str">
        <f ca="1">IF($H96="","",VLOOKUP(H96,Invoer!$F$15:$AU$1500,10,FALSE))</f>
        <v/>
      </c>
      <c r="Q96" s="599" t="str">
        <f ca="1">IF($H96="","",VLOOKUP(H96,Invoer!$F$15:$BB$1500,14,FALSE))</f>
        <v/>
      </c>
      <c r="R96" s="662" t="str">
        <f ca="1">IF($H96="","",IF(J96&gt;$K$8,"",VLOOKUP(H96,Invoer!$F$15:$AU$1500,15,FALSE)))</f>
        <v/>
      </c>
      <c r="S96" s="599" t="str">
        <f ca="1">IF($H96="","",VLOOKUP(H96,Invoer!$F$15:$AU$1500,19,FALSE))</f>
        <v/>
      </c>
      <c r="T96" s="662" t="str">
        <f ca="1">IF($H96="","",IF(J96&gt;$K$8,"",VLOOKUP(H96,Invoer!$F$15:$AU$1500,20,FALSE)))</f>
        <v/>
      </c>
      <c r="U96" s="662" t="str">
        <f ca="1">IF($H96="","",IF(J96&gt;$K$8,"",VLOOKUP(H96,Invoer!$F$15:$AU$1500,23,FALSE)))</f>
        <v/>
      </c>
      <c r="V96" s="662" t="str">
        <f ca="1">IF($H96="","",IF(J96&gt;$K$8,"",VLOOKUP(H96,Invoer!$F$15:$AU$1500,17,FALSE)))</f>
        <v/>
      </c>
      <c r="AC96" s="435" t="str">
        <f>IF($AC$7&lt;3,Invoer!DR101,IF($AC$7=3,Invoer!BT101,"x"))</f>
        <v>x</v>
      </c>
      <c r="AD96" s="599" t="str">
        <f t="shared" si="64"/>
        <v/>
      </c>
      <c r="AE96" s="673" t="str">
        <f>IF($AD96="","",VLOOKUP(AD96,Invoer!$F$15:$AU$1999,2,FALSE))</f>
        <v/>
      </c>
      <c r="AF96" s="599" t="str">
        <f t="shared" si="65"/>
        <v/>
      </c>
      <c r="AG96" s="599" t="str">
        <f>IF($AD96="","",VLOOKUP(AD96,Invoer!$F$15:$AU$1999,3,FALSE))</f>
        <v/>
      </c>
      <c r="AH96" s="599" t="str">
        <f>IF($AD96="","",IF(AG96&lt;&gt;"Liq","",VLOOKUP(AD96,Invoer!$F$15:$AU$1999,4,FALSE)))</f>
        <v/>
      </c>
      <c r="AI96" s="677" t="str">
        <f>IF($AD96="","",VLOOKUP(AD96,Invoer!$F$15:$AU$1999,5,FALSE))</f>
        <v/>
      </c>
      <c r="AJ96" s="599" t="str">
        <f>IF($AD96="","",VLOOKUP(AD96,Invoer!$F$15:$AU$1999,6,FALSE))</f>
        <v/>
      </c>
      <c r="AK96" s="599" t="str">
        <f>IF($AD96="","",VLOOKUP(AD96,Invoer!$F$15:$AU$1999,9,FALSE))</f>
        <v/>
      </c>
      <c r="AL96" s="599" t="str">
        <f>IF($AD96="","",VLOOKUP(AD96,Invoer!$F$15:$AU$1999,10,FALSE))</f>
        <v/>
      </c>
      <c r="AM96" s="599" t="str">
        <f>IF($AD96="","",VLOOKUP(AD96,Invoer!$F$15:$BB$1999,14,FALSE))</f>
        <v/>
      </c>
      <c r="AN96" s="599" t="str">
        <f>IF($AD96="","",VLOOKUP(AD96,Invoer!$F$15:$AU$1999,11,FALSE))</f>
        <v/>
      </c>
      <c r="AO96" s="662" t="str">
        <f>IF($AD96="","",VLOOKUP(AD96,Invoer!$F$15:$AU$1999,15,FALSE))</f>
        <v/>
      </c>
      <c r="AP96" s="599" t="str">
        <f>IF($AD96="","",VLOOKUP(AD96,Invoer!$F$15:$AU$1999,19,FALSE))</f>
        <v/>
      </c>
      <c r="AQ96" s="662" t="str">
        <f>IF($AD96="","",VLOOKUP(AD96,Invoer!$F$15:$AU$1999,24,FALSE))</f>
        <v/>
      </c>
      <c r="AR96" s="662" t="str">
        <f>IF($AD96="","",VLOOKUP(AD96,Invoer!$F$15:$AU$1999,17,FALSE))</f>
        <v/>
      </c>
      <c r="AS96" s="678" t="str">
        <f t="shared" si="75"/>
        <v/>
      </c>
      <c r="AT96" s="676" t="str">
        <f t="shared" si="44"/>
        <v/>
      </c>
      <c r="AU96" s="77" t="e">
        <f t="shared" si="45"/>
        <v>#VALUE!</v>
      </c>
      <c r="AW96" s="57"/>
      <c r="AX96" s="57"/>
      <c r="BA96" s="83" t="e">
        <f ca="1">Invoer!DW101</f>
        <v>#N/A</v>
      </c>
      <c r="BB96" s="599" t="str">
        <f t="shared" ca="1" si="66"/>
        <v/>
      </c>
      <c r="BC96" s="673" t="str">
        <f ca="1">IF($BB96="","",VLOOKUP(BB96,Invoer!$F$15:$AU$1999,2,FALSE))</f>
        <v/>
      </c>
      <c r="BD96" s="599" t="str">
        <f t="shared" ca="1" si="67"/>
        <v/>
      </c>
      <c r="BE96" s="599" t="str">
        <f ca="1">IF($BB96="","",VLOOKUP(BB96,Invoer!$F$15:$AU$1999,5,FALSE))</f>
        <v/>
      </c>
      <c r="BF96" s="599" t="str">
        <f ca="1">IF($BB96="","",VLOOKUP(BB96,Invoer!$F$15:$AU$1999,6,FALSE))</f>
        <v/>
      </c>
      <c r="BG96" s="599" t="str">
        <f ca="1">IF($BB96="","",VLOOKUP(BB96,Invoer!$F$15:$AU$1999,9,FALSE))</f>
        <v/>
      </c>
      <c r="BH96" s="599" t="str">
        <f ca="1">IF($BB96="","",VLOOKUP(BB96,Invoer!$F$15:$AU$1999,10,FALSE))</f>
        <v/>
      </c>
      <c r="BI96" s="599" t="str">
        <f ca="1">IF($BB96="","",VLOOKUP(BB96,Invoer!$F$15:$BB$1999,14,FALSE))</f>
        <v/>
      </c>
      <c r="BJ96" s="599" t="str">
        <f ca="1">IF($BB96="","",VLOOKUP(BB96,Invoer!$F$15:$AU$1999,11,FALSE))</f>
        <v/>
      </c>
      <c r="BK96" s="662" t="str">
        <f t="shared" ca="1" si="68"/>
        <v/>
      </c>
      <c r="BL96" s="662" t="str">
        <f t="shared" ca="1" si="69"/>
        <v/>
      </c>
      <c r="BM96" s="679" t="str">
        <f t="shared" ca="1" si="70"/>
        <v/>
      </c>
      <c r="BN96" s="662" t="str">
        <f t="shared" ca="1" si="46"/>
        <v/>
      </c>
      <c r="BO96" s="662" t="str">
        <f ca="1">IF($BB96="","",VLOOKUP(BB96,Invoer!$F$15:$AU$1999,15,FALSE))</f>
        <v/>
      </c>
      <c r="BP96" s="662" t="str">
        <f ca="1">IF($BB96="","",VLOOKUP(BB96,Invoer!$F$15:$AU$1999,24,FALSE))</f>
        <v/>
      </c>
      <c r="BQ96" s="662" t="str">
        <f ca="1">IF($BB96="","",VLOOKUP(BB96,Invoer!$F$15:$AU$1999,17,FALSE))</f>
        <v/>
      </c>
      <c r="BS96" s="73" t="e">
        <f t="shared" ca="1" si="76"/>
        <v>#VALUE!</v>
      </c>
      <c r="BT96" s="57" t="str">
        <f t="shared" ca="1" si="77"/>
        <v/>
      </c>
      <c r="BW96" s="61" t="e">
        <f ca="1">Invoer!DZ101</f>
        <v>#N/A</v>
      </c>
      <c r="BX96" s="599" t="str">
        <f t="shared" ca="1" si="47"/>
        <v/>
      </c>
      <c r="BY96" s="673" t="str">
        <f ca="1">IF($BX96="","",VLOOKUP(BX96,Invoer!$F$15:$AU$1999,2,FALSE))</f>
        <v/>
      </c>
      <c r="BZ96" s="599" t="str">
        <f t="shared" ca="1" si="48"/>
        <v/>
      </c>
      <c r="CA96" s="599" t="str">
        <f ca="1">IF($BX96="","",VLOOKUP(BX96,Invoer!$F$15:$AU$1999,5,FALSE))</f>
        <v/>
      </c>
      <c r="CB96" s="599" t="str">
        <f ca="1">IF($BX96="","",VLOOKUP(BX96,Invoer!$F$15:$AU$1999,6,FALSE))</f>
        <v/>
      </c>
      <c r="CC96" s="599" t="str">
        <f ca="1">IF($BX96="","",VLOOKUP(BX96,Invoer!$F$15:$AU$1999,9,FALSE))</f>
        <v/>
      </c>
      <c r="CD96" s="599" t="str">
        <f ca="1">IF($BX96="","",VLOOKUP(BX96,Invoer!$F$15:$AU$1999,10,FALSE))</f>
        <v/>
      </c>
      <c r="CE96" s="599" t="str">
        <f ca="1">IF($BX96="","",VLOOKUP(BX96,Invoer!$F$15:$AU$1999,11,FALSE))</f>
        <v/>
      </c>
      <c r="CF96" s="662" t="str">
        <f ca="1">IF($BX96="","",IF(ISERROR(BY96),0,VLOOKUP(BX96,Invoer!$F$15:$AU$1999,15,FALSE)))</f>
        <v/>
      </c>
      <c r="CG96" s="599" t="str">
        <f ca="1">IF($BX96="","",VLOOKUP(BX96,Invoer!$F$15:$AU$1999,19,FALSE))</f>
        <v/>
      </c>
      <c r="CH96" s="662" t="str">
        <f ca="1">IF($BX96="","",IF(ISERROR(BY96),0,VLOOKUP(BX96,Invoer!$F$15:$AU$1999,24,FALSE)))</f>
        <v/>
      </c>
      <c r="CI96" s="662" t="str">
        <f ca="1">IF($BX96="","",IF(ISERROR(BY96),0,VLOOKUP(BX96,Invoer!$F$15:$AU$1999,17,FALSE)))</f>
        <v/>
      </c>
      <c r="CJ96" s="680" t="str">
        <f t="shared" ca="1" si="71"/>
        <v/>
      </c>
      <c r="CK96" s="662" t="str">
        <f t="shared" ca="1" si="72"/>
        <v/>
      </c>
      <c r="CM96" s="56" t="str">
        <f t="shared" ca="1" si="78"/>
        <v/>
      </c>
      <c r="CQ96" s="411" t="e">
        <f ca="1">Invoer!EG101</f>
        <v>#N/A</v>
      </c>
      <c r="CR96" s="599" t="str">
        <f t="shared" ca="1" si="49"/>
        <v/>
      </c>
      <c r="CS96" s="673" t="str">
        <f ca="1">IF($CR96="","",VLOOKUP(CR96,Invoer!$F$15:$AU$1500,2,FALSE))</f>
        <v/>
      </c>
      <c r="CT96" s="599" t="str">
        <f t="shared" ca="1" si="50"/>
        <v/>
      </c>
      <c r="CU96" s="599" t="str">
        <f ca="1">IF($CR96="","",VLOOKUP(CR96,Invoer!$F$15:$AU$1500,3,FALSE))</f>
        <v/>
      </c>
      <c r="CV96" s="599" t="str">
        <f ca="1">IF($CR96="","",IF(CU96&lt;&gt;"Liq","",VLOOKUP(CR96,Invoer!$F$15:$AU$1500,4,FALSE)))</f>
        <v/>
      </c>
      <c r="CW96" s="599" t="str">
        <f ca="1">IF($CR96="","",VLOOKUP(CR96,Invoer!$F$15:$AU$1500,5,FALSE))</f>
        <v/>
      </c>
      <c r="CX96" s="599" t="str">
        <f ca="1">IF($CR96="","",VLOOKUP(CR96,Invoer!$F$15:$AU$1500,6,FALSE))</f>
        <v/>
      </c>
      <c r="CY96" s="599" t="str">
        <f ca="1">IF($CR96="","",VLOOKUP(CR96,Invoer!$F$15:$AU$1500,9,FALSE))</f>
        <v/>
      </c>
      <c r="CZ96" s="599" t="str">
        <f ca="1">IF($CR96="","",VLOOKUP(CR96,Invoer!$F$15:$AU$1500,10,FALSE))</f>
        <v/>
      </c>
      <c r="DA96" s="599" t="str">
        <f ca="1">IF($CR96="","",VLOOKUP(CR96,Invoer!$F$15:$AU$1500,11,FALSE))</f>
        <v/>
      </c>
      <c r="DB96" s="599" t="str">
        <f ca="1">IF($CR96="","",VLOOKUP(CR96,Invoer!$F$15:$BB$1500,14,FALSE))</f>
        <v/>
      </c>
      <c r="DC96" s="662" t="str">
        <f ca="1">IF($CR96="","",VLOOKUP(CR96,Invoer!$F$15:$AU$1500,15,FALSE))</f>
        <v/>
      </c>
      <c r="DD96" s="599" t="str">
        <f ca="1">IF($CR96="","",VLOOKUP(CR96,Invoer!$F$15:$AU$1500,19,FALSE))</f>
        <v/>
      </c>
      <c r="DE96" s="662" t="str">
        <f ca="1">IF($CR96="","",VLOOKUP(CR96,Invoer!$F$15:$AU$1500,20,FALSE))</f>
        <v/>
      </c>
      <c r="DF96" s="662" t="str">
        <f ca="1">IF($CR96="","",VLOOKUP(CR96,Invoer!$F$15:$AU$1500,23,FALSE))</f>
        <v/>
      </c>
      <c r="DG96" s="662" t="str">
        <f ca="1">IF($CR96="","",VLOOKUP(CR96,Invoer!$F$15:$AU$1500,17,FALSE))</f>
        <v/>
      </c>
      <c r="DH96" s="681" t="str">
        <f t="shared" ca="1" si="51"/>
        <v/>
      </c>
      <c r="DI96" s="662" t="str">
        <f t="shared" ca="1" si="52"/>
        <v/>
      </c>
      <c r="DJ96" s="190"/>
      <c r="DK96" s="411" t="str">
        <f t="shared" ca="1" si="53"/>
        <v/>
      </c>
      <c r="DO96" s="61" t="e">
        <f ca="1">IF($DN$4&lt;3,Invoer!EB101,Invoer!EA101)</f>
        <v>#N/A</v>
      </c>
      <c r="DP96" s="599" t="str">
        <f t="shared" ca="1" si="54"/>
        <v/>
      </c>
      <c r="DQ96" s="673" t="str">
        <f ca="1">IF($DP96="","",VLOOKUP(DP96,Invoer!$F$15:$AU$1999,2,FALSE))</f>
        <v/>
      </c>
      <c r="DR96" s="599" t="str">
        <f t="shared" ca="1" si="55"/>
        <v/>
      </c>
      <c r="DS96" s="599" t="str">
        <f ca="1">IF($DP96="","",VLOOKUP(DP96,Invoer!$F$15:$AU$1999,3,FALSE))</f>
        <v/>
      </c>
      <c r="DT96" s="599" t="str">
        <f ca="1">IF($DP96="","",IF(DS96&lt;&gt;"Liq","",VLOOKUP(DP96,Invoer!$F$15:$AU$1999,4,FALSE)))</f>
        <v/>
      </c>
      <c r="DU96" s="599" t="str">
        <f ca="1">IF($DP96="","",VLOOKUP(DP96,Invoer!$F$15:$AU$1999,5,FALSE))</f>
        <v/>
      </c>
      <c r="DV96" s="599" t="str">
        <f ca="1">IF($DP96="","",VLOOKUP(DP96,Invoer!$F$15:$AU$1999,6,FALSE))</f>
        <v/>
      </c>
      <c r="DW96" s="599" t="str">
        <f ca="1">IF($DP96="","",VLOOKUP(DP96,Invoer!$F$15:$AU$1999,9,FALSE))</f>
        <v/>
      </c>
      <c r="DX96" s="599" t="str">
        <f ca="1">IF($DP96="","",VLOOKUP(DP96,Invoer!$F$15:$AU$1999,10,FALSE))</f>
        <v/>
      </c>
      <c r="DY96" s="595" t="str">
        <f ca="1">IF($DP96="","",VLOOKUP(DP96,Invoer!$F$15:$AU$1999,11,FALSE))</f>
        <v/>
      </c>
      <c r="DZ96" s="662" t="str">
        <f ca="1">IF($DP96="","",IF($DN$4&gt;2,"",VLOOKUP(DP96,Invoer!CQ:CS,3,FALSE)))</f>
        <v/>
      </c>
      <c r="EA96" s="541" t="str">
        <f ca="1">IF($DP96="","",IF(ISERROR(DQ96),0,IF($DN$4&lt;3,"",VLOOKUP(DP96,Invoer!$F$15:$AU$1999,15,FALSE))))</f>
        <v/>
      </c>
      <c r="EB96" s="595" t="str">
        <f ca="1">IF($DP96="","",IF($DN$4&lt;3,"",VLOOKUP(DP96,Invoer!$F$15:$AU$1999,19,FALSE)))</f>
        <v/>
      </c>
      <c r="EC96" s="541" t="str">
        <f ca="1">IF($DP96="","",IF(ISERROR(DQ96),0,IF($DN$4&lt;3,"",VLOOKUP(DP96,Invoer!$F$15:$AU$1999,24,FALSE))))</f>
        <v/>
      </c>
      <c r="ED96" s="541" t="str">
        <f ca="1">IF($DP96="","",IF(ISERROR(DQ96),0,IF($DN$4&lt;3,"",VLOOKUP(DP96,Invoer!$F$15:$AU$1999,17,FALSE))))</f>
        <v/>
      </c>
      <c r="EH96" s="89" t="e">
        <f ca="1">Invoer!CP101</f>
        <v>#N/A</v>
      </c>
      <c r="EI96" s="599" t="str">
        <f t="shared" ca="1" si="56"/>
        <v/>
      </c>
      <c r="EJ96" s="673" t="str">
        <f ca="1">IF(EI96="","",VLOOKUP(EI96,Invoer!$F$15:$AU$1999,2,FALSE))</f>
        <v/>
      </c>
      <c r="EK96" s="599" t="str">
        <f t="shared" ca="1" si="57"/>
        <v/>
      </c>
      <c r="EL96" s="599" t="str">
        <f ca="1">IF($EI96="","",VLOOKUP(EI96,Invoer!$F$15:$AU$1999,3,FALSE))</f>
        <v/>
      </c>
      <c r="EM96" s="599" t="str">
        <f ca="1">IF($EI96="","",IF(EL96&lt;&gt;"Liq","",VLOOKUP(EI96,Invoer!$F$15:$AU$1999,4,FALSE)))</f>
        <v/>
      </c>
      <c r="EN96" s="599" t="str">
        <f ca="1">IF($EI96="","",VLOOKUP(EI96,Invoer!$F$15:$AU$1999,6,FALSE))</f>
        <v/>
      </c>
      <c r="EO96" s="599" t="str">
        <f ca="1">IF(EI96="","",VLOOKUP(EI96,Invoer!$F$15:$AU$1999,9,FALSE))</f>
        <v/>
      </c>
      <c r="EP96" s="599" t="str">
        <f ca="1">IF(EI96="","",VLOOKUP(EI96,Invoer!$F$15:$AU$1999,10,FALSE))</f>
        <v/>
      </c>
      <c r="EQ96" s="599" t="str">
        <f ca="1">IF(EI96="","",VLOOKUP(EI96,Invoer!$F$15:$AU$1999,11,FALSE))</f>
        <v/>
      </c>
      <c r="ER96" s="662" t="str">
        <f ca="1">IF(EI96="","",VLOOKUP(EI96,Invoer!CQ:CS,3,FALSE))</f>
        <v/>
      </c>
      <c r="ES96" s="662" t="str">
        <f t="shared" ca="1" si="58"/>
        <v/>
      </c>
      <c r="ET96" s="513" t="str">
        <f t="shared" ca="1" si="59"/>
        <v/>
      </c>
      <c r="EU96" s="112" t="str">
        <f t="shared" ca="1" si="60"/>
        <v/>
      </c>
      <c r="EV96" s="83" t="s">
        <v>160</v>
      </c>
      <c r="EW96" s="682" t="str">
        <f t="shared" ca="1" si="61"/>
        <v/>
      </c>
      <c r="EX96" s="662" t="str">
        <f t="shared" ca="1" si="62"/>
        <v/>
      </c>
      <c r="EY96"/>
      <c r="EZ96" s="56" t="e">
        <f t="shared" ca="1" si="73"/>
        <v>#VALUE!</v>
      </c>
      <c r="FA96" s="56" t="e">
        <f t="shared" ca="1" si="74"/>
        <v>#VALUE!</v>
      </c>
      <c r="FE96"/>
      <c r="FI96"/>
      <c r="FJ96"/>
    </row>
    <row r="97" spans="1:166" ht="12" customHeight="1" x14ac:dyDescent="0.2">
      <c r="A97"/>
      <c r="B97"/>
      <c r="C97"/>
      <c r="E97"/>
      <c r="F97" s="125"/>
      <c r="G97" s="89" t="e">
        <f ca="1">Invoer!DU102</f>
        <v>#N/A</v>
      </c>
      <c r="H97" s="599" t="str">
        <f t="shared" ca="1" si="43"/>
        <v/>
      </c>
      <c r="I97" s="673" t="str">
        <f ca="1">IF($H97="","",VLOOKUP(H97,Invoer!$F$15:$AU$1500,2,FALSE))</f>
        <v/>
      </c>
      <c r="J97" s="599" t="str">
        <f t="shared" ca="1" si="63"/>
        <v/>
      </c>
      <c r="K97" s="599" t="str">
        <f ca="1">IF($H97="","",VLOOKUP(H97,Invoer!$F$15:$AU$1500,3,FALSE))</f>
        <v/>
      </c>
      <c r="L97" s="599" t="str">
        <f ca="1">IF($H97="","",IF(K97&lt;&gt;"Liq","",VLOOKUP(H97,Invoer!$F$15:$AU$1500,4,FALSE)))</f>
        <v/>
      </c>
      <c r="M97" s="599" t="str">
        <f ca="1">IF($H97="","",VLOOKUP(H97,Invoer!$F$15:$AU$1500,5,FALSE))</f>
        <v/>
      </c>
      <c r="N97" s="599" t="str">
        <f ca="1">IF($H97="","",VLOOKUP(H97,Invoer!$F$15:$AU$1500,6,FALSE))</f>
        <v/>
      </c>
      <c r="O97" s="599" t="str">
        <f ca="1">IF($H97="","",VLOOKUP(H97,Invoer!$F$15:$AU$1500,9,FALSE))</f>
        <v/>
      </c>
      <c r="P97" s="599" t="str">
        <f ca="1">IF($H97="","",VLOOKUP(H97,Invoer!$F$15:$AU$1500,10,FALSE))</f>
        <v/>
      </c>
      <c r="Q97" s="599" t="str">
        <f ca="1">IF($H97="","",VLOOKUP(H97,Invoer!$F$15:$BB$1500,14,FALSE))</f>
        <v/>
      </c>
      <c r="R97" s="662" t="str">
        <f ca="1">IF($H97="","",IF(J97&gt;$K$8,"",VLOOKUP(H97,Invoer!$F$15:$AU$1500,15,FALSE)))</f>
        <v/>
      </c>
      <c r="S97" s="599" t="str">
        <f ca="1">IF($H97="","",VLOOKUP(H97,Invoer!$F$15:$AU$1500,19,FALSE))</f>
        <v/>
      </c>
      <c r="T97" s="662" t="str">
        <f ca="1">IF($H97="","",IF(J97&gt;$K$8,"",VLOOKUP(H97,Invoer!$F$15:$AU$1500,20,FALSE)))</f>
        <v/>
      </c>
      <c r="U97" s="662" t="str">
        <f ca="1">IF($H97="","",IF(J97&gt;$K$8,"",VLOOKUP(H97,Invoer!$F$15:$AU$1500,23,FALSE)))</f>
        <v/>
      </c>
      <c r="V97" s="662" t="str">
        <f ca="1">IF($H97="","",IF(J97&gt;$K$8,"",VLOOKUP(H97,Invoer!$F$15:$AU$1500,17,FALSE)))</f>
        <v/>
      </c>
      <c r="AC97" s="435" t="str">
        <f>IF($AC$7&lt;3,Invoer!DR102,IF($AC$7=3,Invoer!BT102,"x"))</f>
        <v>x</v>
      </c>
      <c r="AD97" s="599" t="str">
        <f t="shared" si="64"/>
        <v/>
      </c>
      <c r="AE97" s="673" t="str">
        <f>IF($AD97="","",VLOOKUP(AD97,Invoer!$F$15:$AU$1999,2,FALSE))</f>
        <v/>
      </c>
      <c r="AF97" s="599" t="str">
        <f t="shared" si="65"/>
        <v/>
      </c>
      <c r="AG97" s="599" t="str">
        <f>IF($AD97="","",VLOOKUP(AD97,Invoer!$F$15:$AU$1999,3,FALSE))</f>
        <v/>
      </c>
      <c r="AH97" s="599" t="str">
        <f>IF($AD97="","",IF(AG97&lt;&gt;"Liq","",VLOOKUP(AD97,Invoer!$F$15:$AU$1999,4,FALSE)))</f>
        <v/>
      </c>
      <c r="AI97" s="677" t="str">
        <f>IF($AD97="","",VLOOKUP(AD97,Invoer!$F$15:$AU$1999,5,FALSE))</f>
        <v/>
      </c>
      <c r="AJ97" s="599" t="str">
        <f>IF($AD97="","",VLOOKUP(AD97,Invoer!$F$15:$AU$1999,6,FALSE))</f>
        <v/>
      </c>
      <c r="AK97" s="599" t="str">
        <f>IF($AD97="","",VLOOKUP(AD97,Invoer!$F$15:$AU$1999,9,FALSE))</f>
        <v/>
      </c>
      <c r="AL97" s="599" t="str">
        <f>IF($AD97="","",VLOOKUP(AD97,Invoer!$F$15:$AU$1999,10,FALSE))</f>
        <v/>
      </c>
      <c r="AM97" s="599" t="str">
        <f>IF($AD97="","",VLOOKUP(AD97,Invoer!$F$15:$BB$1999,14,FALSE))</f>
        <v/>
      </c>
      <c r="AN97" s="599" t="str">
        <f>IF($AD97="","",VLOOKUP(AD97,Invoer!$F$15:$AU$1999,11,FALSE))</f>
        <v/>
      </c>
      <c r="AO97" s="662" t="str">
        <f>IF($AD97="","",VLOOKUP(AD97,Invoer!$F$15:$AU$1999,15,FALSE))</f>
        <v/>
      </c>
      <c r="AP97" s="599" t="str">
        <f>IF($AD97="","",VLOOKUP(AD97,Invoer!$F$15:$AU$1999,19,FALSE))</f>
        <v/>
      </c>
      <c r="AQ97" s="662" t="str">
        <f>IF($AD97="","",VLOOKUP(AD97,Invoer!$F$15:$AU$1999,24,FALSE))</f>
        <v/>
      </c>
      <c r="AR97" s="662" t="str">
        <f>IF($AD97="","",VLOOKUP(AD97,Invoer!$F$15:$AU$1999,17,FALSE))</f>
        <v/>
      </c>
      <c r="AS97" s="678" t="str">
        <f t="shared" si="75"/>
        <v/>
      </c>
      <c r="AT97" s="676" t="str">
        <f t="shared" si="44"/>
        <v/>
      </c>
      <c r="AU97" s="77" t="e">
        <f t="shared" si="45"/>
        <v>#VALUE!</v>
      </c>
      <c r="AW97" s="57"/>
      <c r="AX97" s="57"/>
      <c r="BA97" s="83" t="e">
        <f ca="1">Invoer!DW102</f>
        <v>#N/A</v>
      </c>
      <c r="BB97" s="599" t="str">
        <f t="shared" ca="1" si="66"/>
        <v/>
      </c>
      <c r="BC97" s="673" t="str">
        <f ca="1">IF($BB97="","",VLOOKUP(BB97,Invoer!$F$15:$AU$1999,2,FALSE))</f>
        <v/>
      </c>
      <c r="BD97" s="599" t="str">
        <f t="shared" ca="1" si="67"/>
        <v/>
      </c>
      <c r="BE97" s="599" t="str">
        <f ca="1">IF($BB97="","",VLOOKUP(BB97,Invoer!$F$15:$AU$1999,5,FALSE))</f>
        <v/>
      </c>
      <c r="BF97" s="599" t="str">
        <f ca="1">IF($BB97="","",VLOOKUP(BB97,Invoer!$F$15:$AU$1999,6,FALSE))</f>
        <v/>
      </c>
      <c r="BG97" s="599" t="str">
        <f ca="1">IF($BB97="","",VLOOKUP(BB97,Invoer!$F$15:$AU$1999,9,FALSE))</f>
        <v/>
      </c>
      <c r="BH97" s="599" t="str">
        <f ca="1">IF($BB97="","",VLOOKUP(BB97,Invoer!$F$15:$AU$1999,10,FALSE))</f>
        <v/>
      </c>
      <c r="BI97" s="599" t="str">
        <f ca="1">IF($BB97="","",VLOOKUP(BB97,Invoer!$F$15:$BB$1999,14,FALSE))</f>
        <v/>
      </c>
      <c r="BJ97" s="599" t="str">
        <f ca="1">IF($BB97="","",VLOOKUP(BB97,Invoer!$F$15:$AU$1999,11,FALSE))</f>
        <v/>
      </c>
      <c r="BK97" s="662" t="str">
        <f t="shared" ca="1" si="68"/>
        <v/>
      </c>
      <c r="BL97" s="662" t="str">
        <f t="shared" ca="1" si="69"/>
        <v/>
      </c>
      <c r="BM97" s="679" t="str">
        <f t="shared" ca="1" si="70"/>
        <v/>
      </c>
      <c r="BN97" s="662" t="str">
        <f t="shared" ca="1" si="46"/>
        <v/>
      </c>
      <c r="BO97" s="662" t="str">
        <f ca="1">IF($BB97="","",VLOOKUP(BB97,Invoer!$F$15:$AU$1999,15,FALSE))</f>
        <v/>
      </c>
      <c r="BP97" s="662" t="str">
        <f ca="1">IF($BB97="","",VLOOKUP(BB97,Invoer!$F$15:$AU$1999,24,FALSE))</f>
        <v/>
      </c>
      <c r="BQ97" s="662" t="str">
        <f ca="1">IF($BB97="","",VLOOKUP(BB97,Invoer!$F$15:$AU$1999,17,FALSE))</f>
        <v/>
      </c>
      <c r="BS97" s="73" t="e">
        <f t="shared" ca="1" si="76"/>
        <v>#VALUE!</v>
      </c>
      <c r="BT97" s="57" t="str">
        <f t="shared" ca="1" si="77"/>
        <v/>
      </c>
      <c r="BW97" s="61" t="e">
        <f ca="1">Invoer!DZ102</f>
        <v>#N/A</v>
      </c>
      <c r="BX97" s="599" t="str">
        <f t="shared" ca="1" si="47"/>
        <v/>
      </c>
      <c r="BY97" s="673" t="str">
        <f ca="1">IF($BX97="","",VLOOKUP(BX97,Invoer!$F$15:$AU$1999,2,FALSE))</f>
        <v/>
      </c>
      <c r="BZ97" s="599" t="str">
        <f t="shared" ca="1" si="48"/>
        <v/>
      </c>
      <c r="CA97" s="599" t="str">
        <f ca="1">IF($BX97="","",VLOOKUP(BX97,Invoer!$F$15:$AU$1999,5,FALSE))</f>
        <v/>
      </c>
      <c r="CB97" s="599" t="str">
        <f ca="1">IF($BX97="","",VLOOKUP(BX97,Invoer!$F$15:$AU$1999,6,FALSE))</f>
        <v/>
      </c>
      <c r="CC97" s="599" t="str">
        <f ca="1">IF($BX97="","",VLOOKUP(BX97,Invoer!$F$15:$AU$1999,9,FALSE))</f>
        <v/>
      </c>
      <c r="CD97" s="599" t="str">
        <f ca="1">IF($BX97="","",VLOOKUP(BX97,Invoer!$F$15:$AU$1999,10,FALSE))</f>
        <v/>
      </c>
      <c r="CE97" s="599" t="str">
        <f ca="1">IF($BX97="","",VLOOKUP(BX97,Invoer!$F$15:$AU$1999,11,FALSE))</f>
        <v/>
      </c>
      <c r="CF97" s="662" t="str">
        <f ca="1">IF($BX97="","",IF(ISERROR(BY97),0,VLOOKUP(BX97,Invoer!$F$15:$AU$1999,15,FALSE)))</f>
        <v/>
      </c>
      <c r="CG97" s="599" t="str">
        <f ca="1">IF($BX97="","",VLOOKUP(BX97,Invoer!$F$15:$AU$1999,19,FALSE))</f>
        <v/>
      </c>
      <c r="CH97" s="662" t="str">
        <f ca="1">IF($BX97="","",IF(ISERROR(BY97),0,VLOOKUP(BX97,Invoer!$F$15:$AU$1999,24,FALSE)))</f>
        <v/>
      </c>
      <c r="CI97" s="662" t="str">
        <f ca="1">IF($BX97="","",IF(ISERROR(BY97),0,VLOOKUP(BX97,Invoer!$F$15:$AU$1999,17,FALSE)))</f>
        <v/>
      </c>
      <c r="CJ97" s="680" t="str">
        <f t="shared" ca="1" si="71"/>
        <v/>
      </c>
      <c r="CK97" s="662" t="str">
        <f t="shared" ca="1" si="72"/>
        <v/>
      </c>
      <c r="CM97" s="56" t="str">
        <f t="shared" ca="1" si="78"/>
        <v/>
      </c>
      <c r="CQ97" s="411" t="e">
        <f ca="1">Invoer!EG102</f>
        <v>#N/A</v>
      </c>
      <c r="CR97" s="599" t="str">
        <f t="shared" ca="1" si="49"/>
        <v/>
      </c>
      <c r="CS97" s="673" t="str">
        <f ca="1">IF($CR97="","",VLOOKUP(CR97,Invoer!$F$15:$AU$1500,2,FALSE))</f>
        <v/>
      </c>
      <c r="CT97" s="599" t="str">
        <f t="shared" ca="1" si="50"/>
        <v/>
      </c>
      <c r="CU97" s="599" t="str">
        <f ca="1">IF($CR97="","",VLOOKUP(CR97,Invoer!$F$15:$AU$1500,3,FALSE))</f>
        <v/>
      </c>
      <c r="CV97" s="599" t="str">
        <f ca="1">IF($CR97="","",IF(CU97&lt;&gt;"Liq","",VLOOKUP(CR97,Invoer!$F$15:$AU$1500,4,FALSE)))</f>
        <v/>
      </c>
      <c r="CW97" s="599" t="str">
        <f ca="1">IF($CR97="","",VLOOKUP(CR97,Invoer!$F$15:$AU$1500,5,FALSE))</f>
        <v/>
      </c>
      <c r="CX97" s="599" t="str">
        <f ca="1">IF($CR97="","",VLOOKUP(CR97,Invoer!$F$15:$AU$1500,6,FALSE))</f>
        <v/>
      </c>
      <c r="CY97" s="599" t="str">
        <f ca="1">IF($CR97="","",VLOOKUP(CR97,Invoer!$F$15:$AU$1500,9,FALSE))</f>
        <v/>
      </c>
      <c r="CZ97" s="599" t="str">
        <f ca="1">IF($CR97="","",VLOOKUP(CR97,Invoer!$F$15:$AU$1500,10,FALSE))</f>
        <v/>
      </c>
      <c r="DA97" s="599" t="str">
        <f ca="1">IF($CR97="","",VLOOKUP(CR97,Invoer!$F$15:$AU$1500,11,FALSE))</f>
        <v/>
      </c>
      <c r="DB97" s="599" t="str">
        <f ca="1">IF($CR97="","",VLOOKUP(CR97,Invoer!$F$15:$BB$1500,14,FALSE))</f>
        <v/>
      </c>
      <c r="DC97" s="662" t="str">
        <f ca="1">IF($CR97="","",VLOOKUP(CR97,Invoer!$F$15:$AU$1500,15,FALSE))</f>
        <v/>
      </c>
      <c r="DD97" s="599" t="str">
        <f ca="1">IF($CR97="","",VLOOKUP(CR97,Invoer!$F$15:$AU$1500,19,FALSE))</f>
        <v/>
      </c>
      <c r="DE97" s="662" t="str">
        <f ca="1">IF($CR97="","",VLOOKUP(CR97,Invoer!$F$15:$AU$1500,20,FALSE))</f>
        <v/>
      </c>
      <c r="DF97" s="662" t="str">
        <f ca="1">IF($CR97="","",VLOOKUP(CR97,Invoer!$F$15:$AU$1500,23,FALSE))</f>
        <v/>
      </c>
      <c r="DG97" s="662" t="str">
        <f ca="1">IF($CR97="","",VLOOKUP(CR97,Invoer!$F$15:$AU$1500,17,FALSE))</f>
        <v/>
      </c>
      <c r="DH97" s="681" t="str">
        <f t="shared" ca="1" si="51"/>
        <v/>
      </c>
      <c r="DI97" s="662" t="str">
        <f t="shared" ca="1" si="52"/>
        <v/>
      </c>
      <c r="DJ97" s="190"/>
      <c r="DK97" s="411" t="str">
        <f t="shared" ca="1" si="53"/>
        <v/>
      </c>
      <c r="DO97" s="61" t="e">
        <f ca="1">IF($DN$4&lt;3,Invoer!EB102,Invoer!EA102)</f>
        <v>#N/A</v>
      </c>
      <c r="DP97" s="599" t="str">
        <f t="shared" ca="1" si="54"/>
        <v/>
      </c>
      <c r="DQ97" s="673" t="str">
        <f ca="1">IF($DP97="","",VLOOKUP(DP97,Invoer!$F$15:$AU$1999,2,FALSE))</f>
        <v/>
      </c>
      <c r="DR97" s="599" t="str">
        <f t="shared" ca="1" si="55"/>
        <v/>
      </c>
      <c r="DS97" s="599" t="str">
        <f ca="1">IF($DP97="","",VLOOKUP(DP97,Invoer!$F$15:$AU$1999,3,FALSE))</f>
        <v/>
      </c>
      <c r="DT97" s="599" t="str">
        <f ca="1">IF($DP97="","",IF(DS97&lt;&gt;"Liq","",VLOOKUP(DP97,Invoer!$F$15:$AU$1999,4,FALSE)))</f>
        <v/>
      </c>
      <c r="DU97" s="599" t="str">
        <f ca="1">IF($DP97="","",VLOOKUP(DP97,Invoer!$F$15:$AU$1999,5,FALSE))</f>
        <v/>
      </c>
      <c r="DV97" s="599" t="str">
        <f ca="1">IF($DP97="","",VLOOKUP(DP97,Invoer!$F$15:$AU$1999,6,FALSE))</f>
        <v/>
      </c>
      <c r="DW97" s="599" t="str">
        <f ca="1">IF($DP97="","",VLOOKUP(DP97,Invoer!$F$15:$AU$1999,9,FALSE))</f>
        <v/>
      </c>
      <c r="DX97" s="599" t="str">
        <f ca="1">IF($DP97="","",VLOOKUP(DP97,Invoer!$F$15:$AU$1999,10,FALSE))</f>
        <v/>
      </c>
      <c r="DY97" s="595" t="str">
        <f ca="1">IF($DP97="","",VLOOKUP(DP97,Invoer!$F$15:$AU$1999,11,FALSE))</f>
        <v/>
      </c>
      <c r="DZ97" s="662" t="str">
        <f ca="1">IF($DP97="","",IF($DN$4&gt;2,"",VLOOKUP(DP97,Invoer!CQ:CS,3,FALSE)))</f>
        <v/>
      </c>
      <c r="EA97" s="541" t="str">
        <f ca="1">IF($DP97="","",IF(ISERROR(DQ97),0,IF($DN$4&lt;3,"",VLOOKUP(DP97,Invoer!$F$15:$AU$1999,15,FALSE))))</f>
        <v/>
      </c>
      <c r="EB97" s="595" t="str">
        <f ca="1">IF($DP97="","",IF($DN$4&lt;3,"",VLOOKUP(DP97,Invoer!$F$15:$AU$1999,19,FALSE)))</f>
        <v/>
      </c>
      <c r="EC97" s="541" t="str">
        <f ca="1">IF($DP97="","",IF(ISERROR(DQ97),0,IF($DN$4&lt;3,"",VLOOKUP(DP97,Invoer!$F$15:$AU$1999,24,FALSE))))</f>
        <v/>
      </c>
      <c r="ED97" s="541" t="str">
        <f ca="1">IF($DP97="","",IF(ISERROR(DQ97),0,IF($DN$4&lt;3,"",VLOOKUP(DP97,Invoer!$F$15:$AU$1999,17,FALSE))))</f>
        <v/>
      </c>
      <c r="EH97" s="89" t="e">
        <f ca="1">Invoer!CP102</f>
        <v>#N/A</v>
      </c>
      <c r="EI97" s="599" t="str">
        <f t="shared" ca="1" si="56"/>
        <v/>
      </c>
      <c r="EJ97" s="673" t="str">
        <f ca="1">IF(EI97="","",VLOOKUP(EI97,Invoer!$F$15:$AU$1999,2,FALSE))</f>
        <v/>
      </c>
      <c r="EK97" s="599" t="str">
        <f t="shared" ca="1" si="57"/>
        <v/>
      </c>
      <c r="EL97" s="599" t="str">
        <f ca="1">IF($EI97="","",VLOOKUP(EI97,Invoer!$F$15:$AU$1999,3,FALSE))</f>
        <v/>
      </c>
      <c r="EM97" s="599" t="str">
        <f ca="1">IF($EI97="","",IF(EL97&lt;&gt;"Liq","",VLOOKUP(EI97,Invoer!$F$15:$AU$1999,4,FALSE)))</f>
        <v/>
      </c>
      <c r="EN97" s="599" t="str">
        <f ca="1">IF($EI97="","",VLOOKUP(EI97,Invoer!$F$15:$AU$1999,6,FALSE))</f>
        <v/>
      </c>
      <c r="EO97" s="599" t="str">
        <f ca="1">IF(EI97="","",VLOOKUP(EI97,Invoer!$F$15:$AU$1999,9,FALSE))</f>
        <v/>
      </c>
      <c r="EP97" s="599" t="str">
        <f ca="1">IF(EI97="","",VLOOKUP(EI97,Invoer!$F$15:$AU$1999,10,FALSE))</f>
        <v/>
      </c>
      <c r="EQ97" s="599" t="str">
        <f ca="1">IF(EI97="","",VLOOKUP(EI97,Invoer!$F$15:$AU$1999,11,FALSE))</f>
        <v/>
      </c>
      <c r="ER97" s="662" t="str">
        <f ca="1">IF(EI97="","",VLOOKUP(EI97,Invoer!CQ:CS,3,FALSE))</f>
        <v/>
      </c>
      <c r="ES97" s="662" t="str">
        <f t="shared" ca="1" si="58"/>
        <v/>
      </c>
      <c r="ET97" s="513" t="str">
        <f t="shared" ca="1" si="59"/>
        <v/>
      </c>
      <c r="EU97" s="112" t="str">
        <f t="shared" ca="1" si="60"/>
        <v/>
      </c>
      <c r="EV97" s="83" t="s">
        <v>160</v>
      </c>
      <c r="EW97" s="682" t="str">
        <f t="shared" ca="1" si="61"/>
        <v/>
      </c>
      <c r="EX97" s="662" t="str">
        <f t="shared" ca="1" si="62"/>
        <v/>
      </c>
      <c r="EY97"/>
      <c r="EZ97" s="56" t="e">
        <f t="shared" ca="1" si="73"/>
        <v>#VALUE!</v>
      </c>
      <c r="FA97" s="56" t="e">
        <f t="shared" ca="1" si="74"/>
        <v>#VALUE!</v>
      </c>
      <c r="FE97"/>
      <c r="FI97"/>
      <c r="FJ97"/>
    </row>
    <row r="98" spans="1:166" ht="12" customHeight="1" x14ac:dyDescent="0.2">
      <c r="A98"/>
      <c r="B98"/>
      <c r="C98"/>
      <c r="E98"/>
      <c r="F98" s="125"/>
      <c r="G98" s="89" t="e">
        <f ca="1">Invoer!DU103</f>
        <v>#N/A</v>
      </c>
      <c r="H98" s="599" t="str">
        <f t="shared" ca="1" si="43"/>
        <v/>
      </c>
      <c r="I98" s="673" t="str">
        <f ca="1">IF($H98="","",VLOOKUP(H98,Invoer!$F$15:$AU$1500,2,FALSE))</f>
        <v/>
      </c>
      <c r="J98" s="599" t="str">
        <f t="shared" ca="1" si="63"/>
        <v/>
      </c>
      <c r="K98" s="599" t="str">
        <f ca="1">IF($H98="","",VLOOKUP(H98,Invoer!$F$15:$AU$1500,3,FALSE))</f>
        <v/>
      </c>
      <c r="L98" s="599" t="str">
        <f ca="1">IF($H98="","",IF(K98&lt;&gt;"Liq","",VLOOKUP(H98,Invoer!$F$15:$AU$1500,4,FALSE)))</f>
        <v/>
      </c>
      <c r="M98" s="599" t="str">
        <f ca="1">IF($H98="","",VLOOKUP(H98,Invoer!$F$15:$AU$1500,5,FALSE))</f>
        <v/>
      </c>
      <c r="N98" s="599" t="str">
        <f ca="1">IF($H98="","",VLOOKUP(H98,Invoer!$F$15:$AU$1500,6,FALSE))</f>
        <v/>
      </c>
      <c r="O98" s="599" t="str">
        <f ca="1">IF($H98="","",VLOOKUP(H98,Invoer!$F$15:$AU$1500,9,FALSE))</f>
        <v/>
      </c>
      <c r="P98" s="599" t="str">
        <f ca="1">IF($H98="","",VLOOKUP(H98,Invoer!$F$15:$AU$1500,10,FALSE))</f>
        <v/>
      </c>
      <c r="Q98" s="599" t="str">
        <f ca="1">IF($H98="","",VLOOKUP(H98,Invoer!$F$15:$BB$1500,14,FALSE))</f>
        <v/>
      </c>
      <c r="R98" s="662" t="str">
        <f ca="1">IF($H98="","",IF(J98&gt;$K$8,"",VLOOKUP(H98,Invoer!$F$15:$AU$1500,15,FALSE)))</f>
        <v/>
      </c>
      <c r="S98" s="599" t="str">
        <f ca="1">IF($H98="","",VLOOKUP(H98,Invoer!$F$15:$AU$1500,19,FALSE))</f>
        <v/>
      </c>
      <c r="T98" s="662" t="str">
        <f ca="1">IF($H98="","",IF(J98&gt;$K$8,"",VLOOKUP(H98,Invoer!$F$15:$AU$1500,20,FALSE)))</f>
        <v/>
      </c>
      <c r="U98" s="662" t="str">
        <f ca="1">IF($H98="","",IF(J98&gt;$K$8,"",VLOOKUP(H98,Invoer!$F$15:$AU$1500,23,FALSE)))</f>
        <v/>
      </c>
      <c r="V98" s="662" t="str">
        <f ca="1">IF($H98="","",IF(J98&gt;$K$8,"",VLOOKUP(H98,Invoer!$F$15:$AU$1500,17,FALSE)))</f>
        <v/>
      </c>
      <c r="AC98" s="435" t="str">
        <f>IF($AC$7&lt;3,Invoer!DR103,IF($AC$7=3,Invoer!BT103,"x"))</f>
        <v>x</v>
      </c>
      <c r="AD98" s="599" t="str">
        <f t="shared" si="64"/>
        <v/>
      </c>
      <c r="AE98" s="673" t="str">
        <f>IF($AD98="","",VLOOKUP(AD98,Invoer!$F$15:$AU$1999,2,FALSE))</f>
        <v/>
      </c>
      <c r="AF98" s="599" t="str">
        <f t="shared" si="65"/>
        <v/>
      </c>
      <c r="AG98" s="599" t="str">
        <f>IF($AD98="","",VLOOKUP(AD98,Invoer!$F$15:$AU$1999,3,FALSE))</f>
        <v/>
      </c>
      <c r="AH98" s="599" t="str">
        <f>IF($AD98="","",IF(AG98&lt;&gt;"Liq","",VLOOKUP(AD98,Invoer!$F$15:$AU$1999,4,FALSE)))</f>
        <v/>
      </c>
      <c r="AI98" s="677" t="str">
        <f>IF($AD98="","",VLOOKUP(AD98,Invoer!$F$15:$AU$1999,5,FALSE))</f>
        <v/>
      </c>
      <c r="AJ98" s="599" t="str">
        <f>IF($AD98="","",VLOOKUP(AD98,Invoer!$F$15:$AU$1999,6,FALSE))</f>
        <v/>
      </c>
      <c r="AK98" s="599" t="str">
        <f>IF($AD98="","",VLOOKUP(AD98,Invoer!$F$15:$AU$1999,9,FALSE))</f>
        <v/>
      </c>
      <c r="AL98" s="599" t="str">
        <f>IF($AD98="","",VLOOKUP(AD98,Invoer!$F$15:$AU$1999,10,FALSE))</f>
        <v/>
      </c>
      <c r="AM98" s="599" t="str">
        <f>IF($AD98="","",VLOOKUP(AD98,Invoer!$F$15:$BB$1999,14,FALSE))</f>
        <v/>
      </c>
      <c r="AN98" s="599" t="str">
        <f>IF($AD98="","",VLOOKUP(AD98,Invoer!$F$15:$AU$1999,11,FALSE))</f>
        <v/>
      </c>
      <c r="AO98" s="662" t="str">
        <f>IF($AD98="","",VLOOKUP(AD98,Invoer!$F$15:$AU$1999,15,FALSE))</f>
        <v/>
      </c>
      <c r="AP98" s="599" t="str">
        <f>IF($AD98="","",VLOOKUP(AD98,Invoer!$F$15:$AU$1999,19,FALSE))</f>
        <v/>
      </c>
      <c r="AQ98" s="662" t="str">
        <f>IF($AD98="","",VLOOKUP(AD98,Invoer!$F$15:$AU$1999,24,FALSE))</f>
        <v/>
      </c>
      <c r="AR98" s="662" t="str">
        <f>IF($AD98="","",VLOOKUP(AD98,Invoer!$F$15:$AU$1999,17,FALSE))</f>
        <v/>
      </c>
      <c r="AS98" s="678" t="str">
        <f t="shared" si="75"/>
        <v/>
      </c>
      <c r="AT98" s="676" t="str">
        <f t="shared" si="44"/>
        <v/>
      </c>
      <c r="AU98" s="77" t="e">
        <f t="shared" si="45"/>
        <v>#VALUE!</v>
      </c>
      <c r="AW98" s="57"/>
      <c r="AX98" s="57"/>
      <c r="BA98" s="83" t="e">
        <f ca="1">Invoer!DW103</f>
        <v>#N/A</v>
      </c>
      <c r="BB98" s="599" t="str">
        <f t="shared" ca="1" si="66"/>
        <v/>
      </c>
      <c r="BC98" s="673" t="str">
        <f ca="1">IF($BB98="","",VLOOKUP(BB98,Invoer!$F$15:$AU$1999,2,FALSE))</f>
        <v/>
      </c>
      <c r="BD98" s="599" t="str">
        <f t="shared" ca="1" si="67"/>
        <v/>
      </c>
      <c r="BE98" s="599" t="str">
        <f ca="1">IF($BB98="","",VLOOKUP(BB98,Invoer!$F$15:$AU$1999,5,FALSE))</f>
        <v/>
      </c>
      <c r="BF98" s="599" t="str">
        <f ca="1">IF($BB98="","",VLOOKUP(BB98,Invoer!$F$15:$AU$1999,6,FALSE))</f>
        <v/>
      </c>
      <c r="BG98" s="599" t="str">
        <f ca="1">IF($BB98="","",VLOOKUP(BB98,Invoer!$F$15:$AU$1999,9,FALSE))</f>
        <v/>
      </c>
      <c r="BH98" s="599" t="str">
        <f ca="1">IF($BB98="","",VLOOKUP(BB98,Invoer!$F$15:$AU$1999,10,FALSE))</f>
        <v/>
      </c>
      <c r="BI98" s="599" t="str">
        <f ca="1">IF($BB98="","",VLOOKUP(BB98,Invoer!$F$15:$BB$1999,14,FALSE))</f>
        <v/>
      </c>
      <c r="BJ98" s="599" t="str">
        <f ca="1">IF($BB98="","",VLOOKUP(BB98,Invoer!$F$15:$AU$1999,11,FALSE))</f>
        <v/>
      </c>
      <c r="BK98" s="662" t="str">
        <f t="shared" ca="1" si="68"/>
        <v/>
      </c>
      <c r="BL98" s="662" t="str">
        <f t="shared" ca="1" si="69"/>
        <v/>
      </c>
      <c r="BM98" s="679" t="str">
        <f t="shared" ca="1" si="70"/>
        <v/>
      </c>
      <c r="BN98" s="662" t="str">
        <f t="shared" ca="1" si="46"/>
        <v/>
      </c>
      <c r="BO98" s="662" t="str">
        <f ca="1">IF($BB98="","",VLOOKUP(BB98,Invoer!$F$15:$AU$1999,15,FALSE))</f>
        <v/>
      </c>
      <c r="BP98" s="662" t="str">
        <f ca="1">IF($BB98="","",VLOOKUP(BB98,Invoer!$F$15:$AU$1999,24,FALSE))</f>
        <v/>
      </c>
      <c r="BQ98" s="662" t="str">
        <f ca="1">IF($BB98="","",VLOOKUP(BB98,Invoer!$F$15:$AU$1999,17,FALSE))</f>
        <v/>
      </c>
      <c r="BS98" s="73" t="e">
        <f t="shared" ca="1" si="76"/>
        <v>#VALUE!</v>
      </c>
      <c r="BT98" s="57" t="str">
        <f t="shared" ca="1" si="77"/>
        <v/>
      </c>
      <c r="BW98" s="61" t="e">
        <f ca="1">Invoer!DZ103</f>
        <v>#N/A</v>
      </c>
      <c r="BX98" s="599" t="str">
        <f t="shared" ca="1" si="47"/>
        <v/>
      </c>
      <c r="BY98" s="673" t="str">
        <f ca="1">IF($BX98="","",VLOOKUP(BX98,Invoer!$F$15:$AU$1999,2,FALSE))</f>
        <v/>
      </c>
      <c r="BZ98" s="599" t="str">
        <f t="shared" ca="1" si="48"/>
        <v/>
      </c>
      <c r="CA98" s="599" t="str">
        <f ca="1">IF($BX98="","",VLOOKUP(BX98,Invoer!$F$15:$AU$1999,5,FALSE))</f>
        <v/>
      </c>
      <c r="CB98" s="599" t="str">
        <f ca="1">IF($BX98="","",VLOOKUP(BX98,Invoer!$F$15:$AU$1999,6,FALSE))</f>
        <v/>
      </c>
      <c r="CC98" s="599" t="str">
        <f ca="1">IF($BX98="","",VLOOKUP(BX98,Invoer!$F$15:$AU$1999,9,FALSE))</f>
        <v/>
      </c>
      <c r="CD98" s="599" t="str">
        <f ca="1">IF($BX98="","",VLOOKUP(BX98,Invoer!$F$15:$AU$1999,10,FALSE))</f>
        <v/>
      </c>
      <c r="CE98" s="599" t="str">
        <f ca="1">IF($BX98="","",VLOOKUP(BX98,Invoer!$F$15:$AU$1999,11,FALSE))</f>
        <v/>
      </c>
      <c r="CF98" s="662" t="str">
        <f ca="1">IF($BX98="","",IF(ISERROR(BY98),0,VLOOKUP(BX98,Invoer!$F$15:$AU$1999,15,FALSE)))</f>
        <v/>
      </c>
      <c r="CG98" s="599" t="str">
        <f ca="1">IF($BX98="","",VLOOKUP(BX98,Invoer!$F$15:$AU$1999,19,FALSE))</f>
        <v/>
      </c>
      <c r="CH98" s="662" t="str">
        <f ca="1">IF($BX98="","",IF(ISERROR(BY98),0,VLOOKUP(BX98,Invoer!$F$15:$AU$1999,24,FALSE)))</f>
        <v/>
      </c>
      <c r="CI98" s="662" t="str">
        <f ca="1">IF($BX98="","",IF(ISERROR(BY98),0,VLOOKUP(BX98,Invoer!$F$15:$AU$1999,17,FALSE)))</f>
        <v/>
      </c>
      <c r="CJ98" s="680" t="str">
        <f t="shared" ca="1" si="71"/>
        <v/>
      </c>
      <c r="CK98" s="662" t="str">
        <f t="shared" ca="1" si="72"/>
        <v/>
      </c>
      <c r="CM98" s="56" t="str">
        <f t="shared" ca="1" si="78"/>
        <v/>
      </c>
      <c r="CQ98" s="411" t="e">
        <f ca="1">Invoer!EG103</f>
        <v>#N/A</v>
      </c>
      <c r="CR98" s="599" t="str">
        <f t="shared" ca="1" si="49"/>
        <v/>
      </c>
      <c r="CS98" s="673" t="str">
        <f ca="1">IF($CR98="","",VLOOKUP(CR98,Invoer!$F$15:$AU$1500,2,FALSE))</f>
        <v/>
      </c>
      <c r="CT98" s="599" t="str">
        <f t="shared" ca="1" si="50"/>
        <v/>
      </c>
      <c r="CU98" s="599" t="str">
        <f ca="1">IF($CR98="","",VLOOKUP(CR98,Invoer!$F$15:$AU$1500,3,FALSE))</f>
        <v/>
      </c>
      <c r="CV98" s="599" t="str">
        <f ca="1">IF($CR98="","",IF(CU98&lt;&gt;"Liq","",VLOOKUP(CR98,Invoer!$F$15:$AU$1500,4,FALSE)))</f>
        <v/>
      </c>
      <c r="CW98" s="599" t="str">
        <f ca="1">IF($CR98="","",VLOOKUP(CR98,Invoer!$F$15:$AU$1500,5,FALSE))</f>
        <v/>
      </c>
      <c r="CX98" s="599" t="str">
        <f ca="1">IF($CR98="","",VLOOKUP(CR98,Invoer!$F$15:$AU$1500,6,FALSE))</f>
        <v/>
      </c>
      <c r="CY98" s="599" t="str">
        <f ca="1">IF($CR98="","",VLOOKUP(CR98,Invoer!$F$15:$AU$1500,9,FALSE))</f>
        <v/>
      </c>
      <c r="CZ98" s="599" t="str">
        <f ca="1">IF($CR98="","",VLOOKUP(CR98,Invoer!$F$15:$AU$1500,10,FALSE))</f>
        <v/>
      </c>
      <c r="DA98" s="599" t="str">
        <f ca="1">IF($CR98="","",VLOOKUP(CR98,Invoer!$F$15:$AU$1500,11,FALSE))</f>
        <v/>
      </c>
      <c r="DB98" s="599" t="str">
        <f ca="1">IF($CR98="","",VLOOKUP(CR98,Invoer!$F$15:$BB$1500,14,FALSE))</f>
        <v/>
      </c>
      <c r="DC98" s="662" t="str">
        <f ca="1">IF($CR98="","",VLOOKUP(CR98,Invoer!$F$15:$AU$1500,15,FALSE))</f>
        <v/>
      </c>
      <c r="DD98" s="599" t="str">
        <f ca="1">IF($CR98="","",VLOOKUP(CR98,Invoer!$F$15:$AU$1500,19,FALSE))</f>
        <v/>
      </c>
      <c r="DE98" s="662" t="str">
        <f ca="1">IF($CR98="","",VLOOKUP(CR98,Invoer!$F$15:$AU$1500,20,FALSE))</f>
        <v/>
      </c>
      <c r="DF98" s="662" t="str">
        <f ca="1">IF($CR98="","",VLOOKUP(CR98,Invoer!$F$15:$AU$1500,23,FALSE))</f>
        <v/>
      </c>
      <c r="DG98" s="662" t="str">
        <f ca="1">IF($CR98="","",VLOOKUP(CR98,Invoer!$F$15:$AU$1500,17,FALSE))</f>
        <v/>
      </c>
      <c r="DH98" s="681" t="str">
        <f t="shared" ca="1" si="51"/>
        <v/>
      </c>
      <c r="DI98" s="662" t="str">
        <f t="shared" ca="1" si="52"/>
        <v/>
      </c>
      <c r="DJ98" s="190"/>
      <c r="DK98" s="411" t="str">
        <f t="shared" ca="1" si="53"/>
        <v/>
      </c>
      <c r="DO98" s="61" t="e">
        <f ca="1">IF($DN$4&lt;3,Invoer!EB103,Invoer!EA103)</f>
        <v>#N/A</v>
      </c>
      <c r="DP98" s="599" t="str">
        <f t="shared" ca="1" si="54"/>
        <v/>
      </c>
      <c r="DQ98" s="673" t="str">
        <f ca="1">IF($DP98="","",VLOOKUP(DP98,Invoer!$F$15:$AU$1999,2,FALSE))</f>
        <v/>
      </c>
      <c r="DR98" s="599" t="str">
        <f t="shared" ca="1" si="55"/>
        <v/>
      </c>
      <c r="DS98" s="599" t="str">
        <f ca="1">IF($DP98="","",VLOOKUP(DP98,Invoer!$F$15:$AU$1999,3,FALSE))</f>
        <v/>
      </c>
      <c r="DT98" s="599" t="str">
        <f ca="1">IF($DP98="","",IF(DS98&lt;&gt;"Liq","",VLOOKUP(DP98,Invoer!$F$15:$AU$1999,4,FALSE)))</f>
        <v/>
      </c>
      <c r="DU98" s="599" t="str">
        <f ca="1">IF($DP98="","",VLOOKUP(DP98,Invoer!$F$15:$AU$1999,5,FALSE))</f>
        <v/>
      </c>
      <c r="DV98" s="599" t="str">
        <f ca="1">IF($DP98="","",VLOOKUP(DP98,Invoer!$F$15:$AU$1999,6,FALSE))</f>
        <v/>
      </c>
      <c r="DW98" s="599" t="str">
        <f ca="1">IF($DP98="","",VLOOKUP(DP98,Invoer!$F$15:$AU$1999,9,FALSE))</f>
        <v/>
      </c>
      <c r="DX98" s="599" t="str">
        <f ca="1">IF($DP98="","",VLOOKUP(DP98,Invoer!$F$15:$AU$1999,10,FALSE))</f>
        <v/>
      </c>
      <c r="DY98" s="595" t="str">
        <f ca="1">IF($DP98="","",VLOOKUP(DP98,Invoer!$F$15:$AU$1999,11,FALSE))</f>
        <v/>
      </c>
      <c r="DZ98" s="662" t="str">
        <f ca="1">IF($DP98="","",IF($DN$4&gt;2,"",VLOOKUP(DP98,Invoer!CQ:CS,3,FALSE)))</f>
        <v/>
      </c>
      <c r="EA98" s="541" t="str">
        <f ca="1">IF($DP98="","",IF(ISERROR(DQ98),0,IF($DN$4&lt;3,"",VLOOKUP(DP98,Invoer!$F$15:$AU$1999,15,FALSE))))</f>
        <v/>
      </c>
      <c r="EB98" s="595" t="str">
        <f ca="1">IF($DP98="","",IF($DN$4&lt;3,"",VLOOKUP(DP98,Invoer!$F$15:$AU$1999,19,FALSE)))</f>
        <v/>
      </c>
      <c r="EC98" s="541" t="str">
        <f ca="1">IF($DP98="","",IF(ISERROR(DQ98),0,IF($DN$4&lt;3,"",VLOOKUP(DP98,Invoer!$F$15:$AU$1999,24,FALSE))))</f>
        <v/>
      </c>
      <c r="ED98" s="541" t="str">
        <f ca="1">IF($DP98="","",IF(ISERROR(DQ98),0,IF($DN$4&lt;3,"",VLOOKUP(DP98,Invoer!$F$15:$AU$1999,17,FALSE))))</f>
        <v/>
      </c>
      <c r="EH98" s="89" t="e">
        <f ca="1">Invoer!CP103</f>
        <v>#N/A</v>
      </c>
      <c r="EI98" s="599" t="str">
        <f t="shared" ca="1" si="56"/>
        <v/>
      </c>
      <c r="EJ98" s="673" t="str">
        <f ca="1">IF(EI98="","",VLOOKUP(EI98,Invoer!$F$15:$AU$1999,2,FALSE))</f>
        <v/>
      </c>
      <c r="EK98" s="599" t="str">
        <f t="shared" ca="1" si="57"/>
        <v/>
      </c>
      <c r="EL98" s="599" t="str">
        <f ca="1">IF($EI98="","",VLOOKUP(EI98,Invoer!$F$15:$AU$1999,3,FALSE))</f>
        <v/>
      </c>
      <c r="EM98" s="599" t="str">
        <f ca="1">IF($EI98="","",IF(EL98&lt;&gt;"Liq","",VLOOKUP(EI98,Invoer!$F$15:$AU$1999,4,FALSE)))</f>
        <v/>
      </c>
      <c r="EN98" s="599" t="str">
        <f ca="1">IF($EI98="","",VLOOKUP(EI98,Invoer!$F$15:$AU$1999,6,FALSE))</f>
        <v/>
      </c>
      <c r="EO98" s="599" t="str">
        <f ca="1">IF(EI98="","",VLOOKUP(EI98,Invoer!$F$15:$AU$1999,9,FALSE))</f>
        <v/>
      </c>
      <c r="EP98" s="599" t="str">
        <f ca="1">IF(EI98="","",VLOOKUP(EI98,Invoer!$F$15:$AU$1999,10,FALSE))</f>
        <v/>
      </c>
      <c r="EQ98" s="599" t="str">
        <f ca="1">IF(EI98="","",VLOOKUP(EI98,Invoer!$F$15:$AU$1999,11,FALSE))</f>
        <v/>
      </c>
      <c r="ER98" s="662" t="str">
        <f ca="1">IF(EI98="","",VLOOKUP(EI98,Invoer!CQ:CS,3,FALSE))</f>
        <v/>
      </c>
      <c r="ES98" s="662" t="str">
        <f t="shared" ca="1" si="58"/>
        <v/>
      </c>
      <c r="ET98" s="513" t="str">
        <f t="shared" ca="1" si="59"/>
        <v/>
      </c>
      <c r="EU98" s="112" t="str">
        <f t="shared" ca="1" si="60"/>
        <v/>
      </c>
      <c r="EV98" s="83" t="s">
        <v>160</v>
      </c>
      <c r="EW98" s="682" t="str">
        <f t="shared" ca="1" si="61"/>
        <v/>
      </c>
      <c r="EX98" s="662" t="str">
        <f t="shared" ca="1" si="62"/>
        <v/>
      </c>
      <c r="EY98"/>
      <c r="EZ98" s="56" t="e">
        <f t="shared" ca="1" si="73"/>
        <v>#VALUE!</v>
      </c>
      <c r="FA98" s="56" t="e">
        <f t="shared" ca="1" si="74"/>
        <v>#VALUE!</v>
      </c>
      <c r="FE98"/>
      <c r="FI98"/>
      <c r="FJ98"/>
    </row>
    <row r="99" spans="1:166" ht="12" customHeight="1" x14ac:dyDescent="0.2">
      <c r="A99"/>
      <c r="B99"/>
      <c r="C99"/>
      <c r="E99"/>
      <c r="F99" s="125"/>
      <c r="G99" s="89" t="e">
        <f ca="1">Invoer!DU104</f>
        <v>#N/A</v>
      </c>
      <c r="H99" s="599" t="str">
        <f t="shared" ref="H99:H162" ca="1" si="79">IF(ISERROR($G99),"",IF(AND($AB$1="nee",G99&gt;99),"",G99))</f>
        <v/>
      </c>
      <c r="I99" s="673" t="str">
        <f ca="1">IF($H99="","",VLOOKUP(H99,Invoer!$F$15:$AU$1500,2,FALSE))</f>
        <v/>
      </c>
      <c r="J99" s="599" t="str">
        <f t="shared" ca="1" si="63"/>
        <v/>
      </c>
      <c r="K99" s="599" t="str">
        <f ca="1">IF($H99="","",VLOOKUP(H99,Invoer!$F$15:$AU$1500,3,FALSE))</f>
        <v/>
      </c>
      <c r="L99" s="599" t="str">
        <f ca="1">IF($H99="","",IF(K99&lt;&gt;"Liq","",VLOOKUP(H99,Invoer!$F$15:$AU$1500,4,FALSE)))</f>
        <v/>
      </c>
      <c r="M99" s="599" t="str">
        <f ca="1">IF($H99="","",VLOOKUP(H99,Invoer!$F$15:$AU$1500,5,FALSE))</f>
        <v/>
      </c>
      <c r="N99" s="599" t="str">
        <f ca="1">IF($H99="","",VLOOKUP(H99,Invoer!$F$15:$AU$1500,6,FALSE))</f>
        <v/>
      </c>
      <c r="O99" s="599" t="str">
        <f ca="1">IF($H99="","",VLOOKUP(H99,Invoer!$F$15:$AU$1500,9,FALSE))</f>
        <v/>
      </c>
      <c r="P99" s="599" t="str">
        <f ca="1">IF($H99="","",VLOOKUP(H99,Invoer!$F$15:$AU$1500,10,FALSE))</f>
        <v/>
      </c>
      <c r="Q99" s="599" t="str">
        <f ca="1">IF($H99="","",VLOOKUP(H99,Invoer!$F$15:$BB$1500,14,FALSE))</f>
        <v/>
      </c>
      <c r="R99" s="662" t="str">
        <f ca="1">IF($H99="","",IF(J99&gt;$K$8,"",VLOOKUP(H99,Invoer!$F$15:$AU$1500,15,FALSE)))</f>
        <v/>
      </c>
      <c r="S99" s="599" t="str">
        <f ca="1">IF($H99="","",VLOOKUP(H99,Invoer!$F$15:$AU$1500,19,FALSE))</f>
        <v/>
      </c>
      <c r="T99" s="662" t="str">
        <f ca="1">IF($H99="","",IF(J99&gt;$K$8,"",VLOOKUP(H99,Invoer!$F$15:$AU$1500,20,FALSE)))</f>
        <v/>
      </c>
      <c r="U99" s="662" t="str">
        <f ca="1">IF($H99="","",IF(J99&gt;$K$8,"",VLOOKUP(H99,Invoer!$F$15:$AU$1500,23,FALSE)))</f>
        <v/>
      </c>
      <c r="V99" s="662" t="str">
        <f ca="1">IF($H99="","",IF(J99&gt;$K$8,"",VLOOKUP(H99,Invoer!$F$15:$AU$1500,17,FALSE)))</f>
        <v/>
      </c>
      <c r="AC99" s="435" t="str">
        <f>IF($AC$7&lt;3,Invoer!DR104,IF($AC$7=3,Invoer!BT104,"x"))</f>
        <v>x</v>
      </c>
      <c r="AD99" s="599" t="str">
        <f t="shared" si="64"/>
        <v/>
      </c>
      <c r="AE99" s="673" t="str">
        <f>IF($AD99="","",VLOOKUP(AD99,Invoer!$F$15:$AU$1999,2,FALSE))</f>
        <v/>
      </c>
      <c r="AF99" s="599" t="str">
        <f t="shared" si="65"/>
        <v/>
      </c>
      <c r="AG99" s="599" t="str">
        <f>IF($AD99="","",VLOOKUP(AD99,Invoer!$F$15:$AU$1999,3,FALSE))</f>
        <v/>
      </c>
      <c r="AH99" s="599" t="str">
        <f>IF($AD99="","",IF(AG99&lt;&gt;"Liq","",VLOOKUP(AD99,Invoer!$F$15:$AU$1999,4,FALSE)))</f>
        <v/>
      </c>
      <c r="AI99" s="677" t="str">
        <f>IF($AD99="","",VLOOKUP(AD99,Invoer!$F$15:$AU$1999,5,FALSE))</f>
        <v/>
      </c>
      <c r="AJ99" s="599" t="str">
        <f>IF($AD99="","",VLOOKUP(AD99,Invoer!$F$15:$AU$1999,6,FALSE))</f>
        <v/>
      </c>
      <c r="AK99" s="599" t="str">
        <f>IF($AD99="","",VLOOKUP(AD99,Invoer!$F$15:$AU$1999,9,FALSE))</f>
        <v/>
      </c>
      <c r="AL99" s="599" t="str">
        <f>IF($AD99="","",VLOOKUP(AD99,Invoer!$F$15:$AU$1999,10,FALSE))</f>
        <v/>
      </c>
      <c r="AM99" s="599" t="str">
        <f>IF($AD99="","",VLOOKUP(AD99,Invoer!$F$15:$BB$1999,14,FALSE))</f>
        <v/>
      </c>
      <c r="AN99" s="599" t="str">
        <f>IF($AD99="","",VLOOKUP(AD99,Invoer!$F$15:$AU$1999,11,FALSE))</f>
        <v/>
      </c>
      <c r="AO99" s="662" t="str">
        <f>IF($AD99="","",VLOOKUP(AD99,Invoer!$F$15:$AU$1999,15,FALSE))</f>
        <v/>
      </c>
      <c r="AP99" s="599" t="str">
        <f>IF($AD99="","",VLOOKUP(AD99,Invoer!$F$15:$AU$1999,19,FALSE))</f>
        <v/>
      </c>
      <c r="AQ99" s="662" t="str">
        <f>IF($AD99="","",VLOOKUP(AD99,Invoer!$F$15:$AU$1999,24,FALSE))</f>
        <v/>
      </c>
      <c r="AR99" s="662" t="str">
        <f>IF($AD99="","",VLOOKUP(AD99,Invoer!$F$15:$AU$1999,17,FALSE))</f>
        <v/>
      </c>
      <c r="AS99" s="678" t="str">
        <f t="shared" si="75"/>
        <v/>
      </c>
      <c r="AT99" s="676" t="str">
        <f t="shared" si="44"/>
        <v/>
      </c>
      <c r="AU99" s="77" t="e">
        <f t="shared" si="45"/>
        <v>#VALUE!</v>
      </c>
      <c r="AW99" s="57"/>
      <c r="AX99" s="57"/>
      <c r="BA99" s="83" t="e">
        <f ca="1">Invoer!DW104</f>
        <v>#N/A</v>
      </c>
      <c r="BB99" s="599" t="str">
        <f t="shared" ca="1" si="66"/>
        <v/>
      </c>
      <c r="BC99" s="673" t="str">
        <f ca="1">IF($BB99="","",VLOOKUP(BB99,Invoer!$F$15:$AU$1999,2,FALSE))</f>
        <v/>
      </c>
      <c r="BD99" s="599" t="str">
        <f t="shared" ca="1" si="67"/>
        <v/>
      </c>
      <c r="BE99" s="599" t="str">
        <f ca="1">IF($BB99="","",VLOOKUP(BB99,Invoer!$F$15:$AU$1999,5,FALSE))</f>
        <v/>
      </c>
      <c r="BF99" s="599" t="str">
        <f ca="1">IF($BB99="","",VLOOKUP(BB99,Invoer!$F$15:$AU$1999,6,FALSE))</f>
        <v/>
      </c>
      <c r="BG99" s="599" t="str">
        <f ca="1">IF($BB99="","",VLOOKUP(BB99,Invoer!$F$15:$AU$1999,9,FALSE))</f>
        <v/>
      </c>
      <c r="BH99" s="599" t="str">
        <f ca="1">IF($BB99="","",VLOOKUP(BB99,Invoer!$F$15:$AU$1999,10,FALSE))</f>
        <v/>
      </c>
      <c r="BI99" s="599" t="str">
        <f ca="1">IF($BB99="","",VLOOKUP(BB99,Invoer!$F$15:$BB$1999,14,FALSE))</f>
        <v/>
      </c>
      <c r="BJ99" s="599" t="str">
        <f ca="1">IF($BB99="","",VLOOKUP(BB99,Invoer!$F$15:$AU$1999,11,FALSE))</f>
        <v/>
      </c>
      <c r="BK99" s="662" t="str">
        <f t="shared" ca="1" si="68"/>
        <v/>
      </c>
      <c r="BL99" s="662" t="str">
        <f t="shared" ca="1" si="69"/>
        <v/>
      </c>
      <c r="BM99" s="679" t="str">
        <f t="shared" ca="1" si="70"/>
        <v/>
      </c>
      <c r="BN99" s="662" t="str">
        <f t="shared" ca="1" si="46"/>
        <v/>
      </c>
      <c r="BO99" s="662" t="str">
        <f ca="1">IF($BB99="","",VLOOKUP(BB99,Invoer!$F$15:$AU$1999,15,FALSE))</f>
        <v/>
      </c>
      <c r="BP99" s="662" t="str">
        <f ca="1">IF($BB99="","",VLOOKUP(BB99,Invoer!$F$15:$AU$1999,24,FALSE))</f>
        <v/>
      </c>
      <c r="BQ99" s="662" t="str">
        <f ca="1">IF($BB99="","",VLOOKUP(BB99,Invoer!$F$15:$AU$1999,17,FALSE))</f>
        <v/>
      </c>
      <c r="BS99" s="73" t="e">
        <f t="shared" ca="1" si="76"/>
        <v>#VALUE!</v>
      </c>
      <c r="BT99" s="57" t="str">
        <f t="shared" ca="1" si="77"/>
        <v/>
      </c>
      <c r="BW99" s="61" t="e">
        <f ca="1">Invoer!DZ104</f>
        <v>#N/A</v>
      </c>
      <c r="BX99" s="599" t="str">
        <f t="shared" ca="1" si="47"/>
        <v/>
      </c>
      <c r="BY99" s="673" t="str">
        <f ca="1">IF($BX99="","",VLOOKUP(BX99,Invoer!$F$15:$AU$1999,2,FALSE))</f>
        <v/>
      </c>
      <c r="BZ99" s="599" t="str">
        <f t="shared" ca="1" si="48"/>
        <v/>
      </c>
      <c r="CA99" s="599" t="str">
        <f ca="1">IF($BX99="","",VLOOKUP(BX99,Invoer!$F$15:$AU$1999,5,FALSE))</f>
        <v/>
      </c>
      <c r="CB99" s="599" t="str">
        <f ca="1">IF($BX99="","",VLOOKUP(BX99,Invoer!$F$15:$AU$1999,6,FALSE))</f>
        <v/>
      </c>
      <c r="CC99" s="599" t="str">
        <f ca="1">IF($BX99="","",VLOOKUP(BX99,Invoer!$F$15:$AU$1999,9,FALSE))</f>
        <v/>
      </c>
      <c r="CD99" s="599" t="str">
        <f ca="1">IF($BX99="","",VLOOKUP(BX99,Invoer!$F$15:$AU$1999,10,FALSE))</f>
        <v/>
      </c>
      <c r="CE99" s="599" t="str">
        <f ca="1">IF($BX99="","",VLOOKUP(BX99,Invoer!$F$15:$AU$1999,11,FALSE))</f>
        <v/>
      </c>
      <c r="CF99" s="662" t="str">
        <f ca="1">IF($BX99="","",IF(ISERROR(BY99),0,VLOOKUP(BX99,Invoer!$F$15:$AU$1999,15,FALSE)))</f>
        <v/>
      </c>
      <c r="CG99" s="599" t="str">
        <f ca="1">IF($BX99="","",VLOOKUP(BX99,Invoer!$F$15:$AU$1999,19,FALSE))</f>
        <v/>
      </c>
      <c r="CH99" s="662" t="str">
        <f ca="1">IF($BX99="","",IF(ISERROR(BY99),0,VLOOKUP(BX99,Invoer!$F$15:$AU$1999,24,FALSE)))</f>
        <v/>
      </c>
      <c r="CI99" s="662" t="str">
        <f ca="1">IF($BX99="","",IF(ISERROR(BY99),0,VLOOKUP(BX99,Invoer!$F$15:$AU$1999,17,FALSE)))</f>
        <v/>
      </c>
      <c r="CJ99" s="680" t="str">
        <f t="shared" ca="1" si="71"/>
        <v/>
      </c>
      <c r="CK99" s="662" t="str">
        <f t="shared" ca="1" si="72"/>
        <v/>
      </c>
      <c r="CM99" s="56" t="str">
        <f t="shared" ca="1" si="78"/>
        <v/>
      </c>
      <c r="CQ99" s="411" t="e">
        <f ca="1">Invoer!EG104</f>
        <v>#N/A</v>
      </c>
      <c r="CR99" s="599" t="str">
        <f t="shared" ca="1" si="49"/>
        <v/>
      </c>
      <c r="CS99" s="673" t="str">
        <f ca="1">IF($CR99="","",VLOOKUP(CR99,Invoer!$F$15:$AU$1500,2,FALSE))</f>
        <v/>
      </c>
      <c r="CT99" s="599" t="str">
        <f t="shared" ca="1" si="50"/>
        <v/>
      </c>
      <c r="CU99" s="599" t="str">
        <f ca="1">IF($CR99="","",VLOOKUP(CR99,Invoer!$F$15:$AU$1500,3,FALSE))</f>
        <v/>
      </c>
      <c r="CV99" s="599" t="str">
        <f ca="1">IF($CR99="","",IF(CU99&lt;&gt;"Liq","",VLOOKUP(CR99,Invoer!$F$15:$AU$1500,4,FALSE)))</f>
        <v/>
      </c>
      <c r="CW99" s="599" t="str">
        <f ca="1">IF($CR99="","",VLOOKUP(CR99,Invoer!$F$15:$AU$1500,5,FALSE))</f>
        <v/>
      </c>
      <c r="CX99" s="599" t="str">
        <f ca="1">IF($CR99="","",VLOOKUP(CR99,Invoer!$F$15:$AU$1500,6,FALSE))</f>
        <v/>
      </c>
      <c r="CY99" s="599" t="str">
        <f ca="1">IF($CR99="","",VLOOKUP(CR99,Invoer!$F$15:$AU$1500,9,FALSE))</f>
        <v/>
      </c>
      <c r="CZ99" s="599" t="str">
        <f ca="1">IF($CR99="","",VLOOKUP(CR99,Invoer!$F$15:$AU$1500,10,FALSE))</f>
        <v/>
      </c>
      <c r="DA99" s="599" t="str">
        <f ca="1">IF($CR99="","",VLOOKUP(CR99,Invoer!$F$15:$AU$1500,11,FALSE))</f>
        <v/>
      </c>
      <c r="DB99" s="599" t="str">
        <f ca="1">IF($CR99="","",VLOOKUP(CR99,Invoer!$F$15:$BB$1500,14,FALSE))</f>
        <v/>
      </c>
      <c r="DC99" s="662" t="str">
        <f ca="1">IF($CR99="","",VLOOKUP(CR99,Invoer!$F$15:$AU$1500,15,FALSE))</f>
        <v/>
      </c>
      <c r="DD99" s="599" t="str">
        <f ca="1">IF($CR99="","",VLOOKUP(CR99,Invoer!$F$15:$AU$1500,19,FALSE))</f>
        <v/>
      </c>
      <c r="DE99" s="662" t="str">
        <f ca="1">IF($CR99="","",VLOOKUP(CR99,Invoer!$F$15:$AU$1500,20,FALSE))</f>
        <v/>
      </c>
      <c r="DF99" s="662" t="str">
        <f ca="1">IF($CR99="","",VLOOKUP(CR99,Invoer!$F$15:$AU$1500,23,FALSE))</f>
        <v/>
      </c>
      <c r="DG99" s="662" t="str">
        <f ca="1">IF($CR99="","",VLOOKUP(CR99,Invoer!$F$15:$AU$1500,17,FALSE))</f>
        <v/>
      </c>
      <c r="DH99" s="681" t="str">
        <f t="shared" ca="1" si="51"/>
        <v/>
      </c>
      <c r="DI99" s="662" t="str">
        <f t="shared" ca="1" si="52"/>
        <v/>
      </c>
      <c r="DJ99" s="190"/>
      <c r="DK99" s="411" t="str">
        <f t="shared" ca="1" si="53"/>
        <v/>
      </c>
      <c r="DO99" s="61" t="e">
        <f ca="1">IF($DN$4&lt;3,Invoer!EB104,Invoer!EA104)</f>
        <v>#N/A</v>
      </c>
      <c r="DP99" s="599" t="str">
        <f t="shared" ca="1" si="54"/>
        <v/>
      </c>
      <c r="DQ99" s="673" t="str">
        <f ca="1">IF($DP99="","",VLOOKUP(DP99,Invoer!$F$15:$AU$1999,2,FALSE))</f>
        <v/>
      </c>
      <c r="DR99" s="599" t="str">
        <f t="shared" ca="1" si="55"/>
        <v/>
      </c>
      <c r="DS99" s="599" t="str">
        <f ca="1">IF($DP99="","",VLOOKUP(DP99,Invoer!$F$15:$AU$1999,3,FALSE))</f>
        <v/>
      </c>
      <c r="DT99" s="599" t="str">
        <f ca="1">IF($DP99="","",IF(DS99&lt;&gt;"Liq","",VLOOKUP(DP99,Invoer!$F$15:$AU$1999,4,FALSE)))</f>
        <v/>
      </c>
      <c r="DU99" s="599" t="str">
        <f ca="1">IF($DP99="","",VLOOKUP(DP99,Invoer!$F$15:$AU$1999,5,FALSE))</f>
        <v/>
      </c>
      <c r="DV99" s="599" t="str">
        <f ca="1">IF($DP99="","",VLOOKUP(DP99,Invoer!$F$15:$AU$1999,6,FALSE))</f>
        <v/>
      </c>
      <c r="DW99" s="599" t="str">
        <f ca="1">IF($DP99="","",VLOOKUP(DP99,Invoer!$F$15:$AU$1999,9,FALSE))</f>
        <v/>
      </c>
      <c r="DX99" s="599" t="str">
        <f ca="1">IF($DP99="","",VLOOKUP(DP99,Invoer!$F$15:$AU$1999,10,FALSE))</f>
        <v/>
      </c>
      <c r="DY99" s="595" t="str">
        <f ca="1">IF($DP99="","",VLOOKUP(DP99,Invoer!$F$15:$AU$1999,11,FALSE))</f>
        <v/>
      </c>
      <c r="DZ99" s="662" t="str">
        <f ca="1">IF($DP99="","",IF($DN$4&gt;2,"",VLOOKUP(DP99,Invoer!CQ:CS,3,FALSE)))</f>
        <v/>
      </c>
      <c r="EA99" s="541" t="str">
        <f ca="1">IF($DP99="","",IF(ISERROR(DQ99),0,IF($DN$4&lt;3,"",VLOOKUP(DP99,Invoer!$F$15:$AU$1999,15,FALSE))))</f>
        <v/>
      </c>
      <c r="EB99" s="595" t="str">
        <f ca="1">IF($DP99="","",IF($DN$4&lt;3,"",VLOOKUP(DP99,Invoer!$F$15:$AU$1999,19,FALSE)))</f>
        <v/>
      </c>
      <c r="EC99" s="541" t="str">
        <f ca="1">IF($DP99="","",IF(ISERROR(DQ99),0,IF($DN$4&lt;3,"",VLOOKUP(DP99,Invoer!$F$15:$AU$1999,24,FALSE))))</f>
        <v/>
      </c>
      <c r="ED99" s="541" t="str">
        <f ca="1">IF($DP99="","",IF(ISERROR(DQ99),0,IF($DN$4&lt;3,"",VLOOKUP(DP99,Invoer!$F$15:$AU$1999,17,FALSE))))</f>
        <v/>
      </c>
      <c r="EH99" s="89" t="e">
        <f ca="1">Invoer!CP104</f>
        <v>#N/A</v>
      </c>
      <c r="EI99" s="599" t="str">
        <f t="shared" ca="1" si="56"/>
        <v/>
      </c>
      <c r="EJ99" s="673" t="str">
        <f ca="1">IF(EI99="","",VLOOKUP(EI99,Invoer!$F$15:$AU$1999,2,FALSE))</f>
        <v/>
      </c>
      <c r="EK99" s="599" t="str">
        <f t="shared" ca="1" si="57"/>
        <v/>
      </c>
      <c r="EL99" s="599" t="str">
        <f ca="1">IF($EI99="","",VLOOKUP(EI99,Invoer!$F$15:$AU$1999,3,FALSE))</f>
        <v/>
      </c>
      <c r="EM99" s="599" t="str">
        <f ca="1">IF($EI99="","",IF(EL99&lt;&gt;"Liq","",VLOOKUP(EI99,Invoer!$F$15:$AU$1999,4,FALSE)))</f>
        <v/>
      </c>
      <c r="EN99" s="599" t="str">
        <f ca="1">IF($EI99="","",VLOOKUP(EI99,Invoer!$F$15:$AU$1999,6,FALSE))</f>
        <v/>
      </c>
      <c r="EO99" s="599" t="str">
        <f ca="1">IF(EI99="","",VLOOKUP(EI99,Invoer!$F$15:$AU$1999,9,FALSE))</f>
        <v/>
      </c>
      <c r="EP99" s="599" t="str">
        <f ca="1">IF(EI99="","",VLOOKUP(EI99,Invoer!$F$15:$AU$1999,10,FALSE))</f>
        <v/>
      </c>
      <c r="EQ99" s="599" t="str">
        <f ca="1">IF(EI99="","",VLOOKUP(EI99,Invoer!$F$15:$AU$1999,11,FALSE))</f>
        <v/>
      </c>
      <c r="ER99" s="662" t="str">
        <f ca="1">IF(EI99="","",VLOOKUP(EI99,Invoer!CQ:CS,3,FALSE))</f>
        <v/>
      </c>
      <c r="ES99" s="662" t="str">
        <f t="shared" ca="1" si="58"/>
        <v/>
      </c>
      <c r="ET99" s="513" t="str">
        <f t="shared" ca="1" si="59"/>
        <v/>
      </c>
      <c r="EU99" s="112" t="str">
        <f t="shared" ca="1" si="60"/>
        <v/>
      </c>
      <c r="EV99" s="83" t="s">
        <v>160</v>
      </c>
      <c r="EW99" s="682" t="str">
        <f t="shared" ca="1" si="61"/>
        <v/>
      </c>
      <c r="EX99" s="662" t="str">
        <f t="shared" ca="1" si="62"/>
        <v/>
      </c>
      <c r="EY99"/>
      <c r="EZ99" s="56" t="e">
        <f t="shared" ca="1" si="73"/>
        <v>#VALUE!</v>
      </c>
      <c r="FA99" s="56" t="e">
        <f t="shared" ca="1" si="74"/>
        <v>#VALUE!</v>
      </c>
      <c r="FE99"/>
      <c r="FI99"/>
      <c r="FJ99"/>
    </row>
    <row r="100" spans="1:166" ht="12" customHeight="1" x14ac:dyDescent="0.2">
      <c r="A100"/>
      <c r="B100"/>
      <c r="C100"/>
      <c r="E100"/>
      <c r="F100" s="125"/>
      <c r="G100" s="89" t="e">
        <f ca="1">Invoer!DU105</f>
        <v>#N/A</v>
      </c>
      <c r="H100" s="599" t="str">
        <f t="shared" ca="1" si="79"/>
        <v/>
      </c>
      <c r="I100" s="673" t="str">
        <f ca="1">IF($H100="","",VLOOKUP(H100,Invoer!$F$15:$AU$1500,2,FALSE))</f>
        <v/>
      </c>
      <c r="J100" s="599" t="str">
        <f t="shared" ca="1" si="63"/>
        <v/>
      </c>
      <c r="K100" s="599" t="str">
        <f ca="1">IF($H100="","",VLOOKUP(H100,Invoer!$F$15:$AU$1500,3,FALSE))</f>
        <v/>
      </c>
      <c r="L100" s="599" t="str">
        <f ca="1">IF($H100="","",IF(K100&lt;&gt;"Liq","",VLOOKUP(H100,Invoer!$F$15:$AU$1500,4,FALSE)))</f>
        <v/>
      </c>
      <c r="M100" s="599" t="str">
        <f ca="1">IF($H100="","",VLOOKUP(H100,Invoer!$F$15:$AU$1500,5,FALSE))</f>
        <v/>
      </c>
      <c r="N100" s="599" t="str">
        <f ca="1">IF($H100="","",VLOOKUP(H100,Invoer!$F$15:$AU$1500,6,FALSE))</f>
        <v/>
      </c>
      <c r="O100" s="599" t="str">
        <f ca="1">IF($H100="","",VLOOKUP(H100,Invoer!$F$15:$AU$1500,9,FALSE))</f>
        <v/>
      </c>
      <c r="P100" s="599" t="str">
        <f ca="1">IF($H100="","",VLOOKUP(H100,Invoer!$F$15:$AU$1500,10,FALSE))</f>
        <v/>
      </c>
      <c r="Q100" s="599" t="str">
        <f ca="1">IF($H100="","",VLOOKUP(H100,Invoer!$F$15:$BB$1500,14,FALSE))</f>
        <v/>
      </c>
      <c r="R100" s="662" t="str">
        <f ca="1">IF($H100="","",IF(J100&gt;$K$8,"",VLOOKUP(H100,Invoer!$F$15:$AU$1500,15,FALSE)))</f>
        <v/>
      </c>
      <c r="S100" s="599" t="str">
        <f ca="1">IF($H100="","",VLOOKUP(H100,Invoer!$F$15:$AU$1500,19,FALSE))</f>
        <v/>
      </c>
      <c r="T100" s="662" t="str">
        <f ca="1">IF($H100="","",IF(J100&gt;$K$8,"",VLOOKUP(H100,Invoer!$F$15:$AU$1500,20,FALSE)))</f>
        <v/>
      </c>
      <c r="U100" s="662" t="str">
        <f ca="1">IF($H100="","",IF(J100&gt;$K$8,"",VLOOKUP(H100,Invoer!$F$15:$AU$1500,23,FALSE)))</f>
        <v/>
      </c>
      <c r="V100" s="662" t="str">
        <f ca="1">IF($H100="","",IF(J100&gt;$K$8,"",VLOOKUP(H100,Invoer!$F$15:$AU$1500,17,FALSE)))</f>
        <v/>
      </c>
      <c r="AC100" s="435" t="str">
        <f>IF($AC$7&lt;3,Invoer!DR105,IF($AC$7=3,Invoer!BT105,"x"))</f>
        <v>x</v>
      </c>
      <c r="AD100" s="599" t="str">
        <f t="shared" si="64"/>
        <v/>
      </c>
      <c r="AE100" s="673" t="str">
        <f>IF($AD100="","",VLOOKUP(AD100,Invoer!$F$15:$AU$1999,2,FALSE))</f>
        <v/>
      </c>
      <c r="AF100" s="599" t="str">
        <f t="shared" si="65"/>
        <v/>
      </c>
      <c r="AG100" s="599" t="str">
        <f>IF($AD100="","",VLOOKUP(AD100,Invoer!$F$15:$AU$1999,3,FALSE))</f>
        <v/>
      </c>
      <c r="AH100" s="599" t="str">
        <f>IF($AD100="","",IF(AG100&lt;&gt;"Liq","",VLOOKUP(AD100,Invoer!$F$15:$AU$1999,4,FALSE)))</f>
        <v/>
      </c>
      <c r="AI100" s="677" t="str">
        <f>IF($AD100="","",VLOOKUP(AD100,Invoer!$F$15:$AU$1999,5,FALSE))</f>
        <v/>
      </c>
      <c r="AJ100" s="599" t="str">
        <f>IF($AD100="","",VLOOKUP(AD100,Invoer!$F$15:$AU$1999,6,FALSE))</f>
        <v/>
      </c>
      <c r="AK100" s="599" t="str">
        <f>IF($AD100="","",VLOOKUP(AD100,Invoer!$F$15:$AU$1999,9,FALSE))</f>
        <v/>
      </c>
      <c r="AL100" s="599" t="str">
        <f>IF($AD100="","",VLOOKUP(AD100,Invoer!$F$15:$AU$1999,10,FALSE))</f>
        <v/>
      </c>
      <c r="AM100" s="599" t="str">
        <f>IF($AD100="","",VLOOKUP(AD100,Invoer!$F$15:$BB$1999,14,FALSE))</f>
        <v/>
      </c>
      <c r="AN100" s="599" t="str">
        <f>IF($AD100="","",VLOOKUP(AD100,Invoer!$F$15:$AU$1999,11,FALSE))</f>
        <v/>
      </c>
      <c r="AO100" s="662" t="str">
        <f>IF($AD100="","",VLOOKUP(AD100,Invoer!$F$15:$AU$1999,15,FALSE))</f>
        <v/>
      </c>
      <c r="AP100" s="599" t="str">
        <f>IF($AD100="","",VLOOKUP(AD100,Invoer!$F$15:$AU$1999,19,FALSE))</f>
        <v/>
      </c>
      <c r="AQ100" s="662" t="str">
        <f>IF($AD100="","",VLOOKUP(AD100,Invoer!$F$15:$AU$1999,24,FALSE))</f>
        <v/>
      </c>
      <c r="AR100" s="662" t="str">
        <f>IF($AD100="","",VLOOKUP(AD100,Invoer!$F$15:$AU$1999,17,FALSE))</f>
        <v/>
      </c>
      <c r="AS100" s="678" t="str">
        <f t="shared" si="75"/>
        <v/>
      </c>
      <c r="AT100" s="676" t="str">
        <f t="shared" si="44"/>
        <v/>
      </c>
      <c r="AU100" s="77" t="e">
        <f t="shared" si="45"/>
        <v>#VALUE!</v>
      </c>
      <c r="AW100" s="57"/>
      <c r="AX100" s="57"/>
      <c r="BA100" s="83" t="e">
        <f ca="1">Invoer!DW105</f>
        <v>#N/A</v>
      </c>
      <c r="BB100" s="599" t="str">
        <f t="shared" ca="1" si="66"/>
        <v/>
      </c>
      <c r="BC100" s="673" t="str">
        <f ca="1">IF($BB100="","",VLOOKUP(BB100,Invoer!$F$15:$AU$1999,2,FALSE))</f>
        <v/>
      </c>
      <c r="BD100" s="599" t="str">
        <f t="shared" ca="1" si="67"/>
        <v/>
      </c>
      <c r="BE100" s="599" t="str">
        <f ca="1">IF($BB100="","",VLOOKUP(BB100,Invoer!$F$15:$AU$1999,5,FALSE))</f>
        <v/>
      </c>
      <c r="BF100" s="599" t="str">
        <f ca="1">IF($BB100="","",VLOOKUP(BB100,Invoer!$F$15:$AU$1999,6,FALSE))</f>
        <v/>
      </c>
      <c r="BG100" s="599" t="str">
        <f ca="1">IF($BB100="","",VLOOKUP(BB100,Invoer!$F$15:$AU$1999,9,FALSE))</f>
        <v/>
      </c>
      <c r="BH100" s="599" t="str">
        <f ca="1">IF($BB100="","",VLOOKUP(BB100,Invoer!$F$15:$AU$1999,10,FALSE))</f>
        <v/>
      </c>
      <c r="BI100" s="599" t="str">
        <f ca="1">IF($BB100="","",VLOOKUP(BB100,Invoer!$F$15:$BB$1999,14,FALSE))</f>
        <v/>
      </c>
      <c r="BJ100" s="599" t="str">
        <f ca="1">IF($BB100="","",VLOOKUP(BB100,Invoer!$F$15:$AU$1999,11,FALSE))</f>
        <v/>
      </c>
      <c r="BK100" s="662" t="str">
        <f t="shared" ca="1" si="68"/>
        <v/>
      </c>
      <c r="BL100" s="662" t="str">
        <f t="shared" ca="1" si="69"/>
        <v/>
      </c>
      <c r="BM100" s="679" t="str">
        <f t="shared" ca="1" si="70"/>
        <v/>
      </c>
      <c r="BN100" s="662" t="str">
        <f t="shared" ca="1" si="46"/>
        <v/>
      </c>
      <c r="BO100" s="662" t="str">
        <f ca="1">IF($BB100="","",VLOOKUP(BB100,Invoer!$F$15:$AU$1999,15,FALSE))</f>
        <v/>
      </c>
      <c r="BP100" s="662" t="str">
        <f ca="1">IF($BB100="","",VLOOKUP(BB100,Invoer!$F$15:$AU$1999,24,FALSE))</f>
        <v/>
      </c>
      <c r="BQ100" s="662" t="str">
        <f ca="1">IF($BB100="","",VLOOKUP(BB100,Invoer!$F$15:$AU$1999,17,FALSE))</f>
        <v/>
      </c>
      <c r="BS100" s="73" t="e">
        <f t="shared" ca="1" si="76"/>
        <v>#VALUE!</v>
      </c>
      <c r="BT100" s="57" t="str">
        <f t="shared" ca="1" si="77"/>
        <v/>
      </c>
      <c r="BW100" s="61" t="e">
        <f ca="1">Invoer!DZ105</f>
        <v>#N/A</v>
      </c>
      <c r="BX100" s="599" t="str">
        <f t="shared" ca="1" si="47"/>
        <v/>
      </c>
      <c r="BY100" s="673" t="str">
        <f ca="1">IF($BX100="","",VLOOKUP(BX100,Invoer!$F$15:$AU$1999,2,FALSE))</f>
        <v/>
      </c>
      <c r="BZ100" s="599" t="str">
        <f t="shared" ca="1" si="48"/>
        <v/>
      </c>
      <c r="CA100" s="599" t="str">
        <f ca="1">IF($BX100="","",VLOOKUP(BX100,Invoer!$F$15:$AU$1999,5,FALSE))</f>
        <v/>
      </c>
      <c r="CB100" s="599" t="str">
        <f ca="1">IF($BX100="","",VLOOKUP(BX100,Invoer!$F$15:$AU$1999,6,FALSE))</f>
        <v/>
      </c>
      <c r="CC100" s="599" t="str">
        <f ca="1">IF($BX100="","",VLOOKUP(BX100,Invoer!$F$15:$AU$1999,9,FALSE))</f>
        <v/>
      </c>
      <c r="CD100" s="599" t="str">
        <f ca="1">IF($BX100="","",VLOOKUP(BX100,Invoer!$F$15:$AU$1999,10,FALSE))</f>
        <v/>
      </c>
      <c r="CE100" s="599" t="str">
        <f ca="1">IF($BX100="","",VLOOKUP(BX100,Invoer!$F$15:$AU$1999,11,FALSE))</f>
        <v/>
      </c>
      <c r="CF100" s="662" t="str">
        <f ca="1">IF($BX100="","",IF(ISERROR(BY100),0,VLOOKUP(BX100,Invoer!$F$15:$AU$1999,15,FALSE)))</f>
        <v/>
      </c>
      <c r="CG100" s="599" t="str">
        <f ca="1">IF($BX100="","",VLOOKUP(BX100,Invoer!$F$15:$AU$1999,19,FALSE))</f>
        <v/>
      </c>
      <c r="CH100" s="662" t="str">
        <f ca="1">IF($BX100="","",IF(ISERROR(BY100),0,VLOOKUP(BX100,Invoer!$F$15:$AU$1999,24,FALSE)))</f>
        <v/>
      </c>
      <c r="CI100" s="662" t="str">
        <f ca="1">IF($BX100="","",IF(ISERROR(BY100),0,VLOOKUP(BX100,Invoer!$F$15:$AU$1999,17,FALSE)))</f>
        <v/>
      </c>
      <c r="CJ100" s="680" t="str">
        <f t="shared" ca="1" si="71"/>
        <v/>
      </c>
      <c r="CK100" s="662" t="str">
        <f t="shared" ca="1" si="72"/>
        <v/>
      </c>
      <c r="CM100" s="56" t="str">
        <f t="shared" ca="1" si="78"/>
        <v/>
      </c>
      <c r="CQ100" s="411" t="e">
        <f ca="1">Invoer!EG105</f>
        <v>#N/A</v>
      </c>
      <c r="CR100" s="599" t="str">
        <f t="shared" ca="1" si="49"/>
        <v/>
      </c>
      <c r="CS100" s="673" t="str">
        <f ca="1">IF($CR100="","",VLOOKUP(CR100,Invoer!$F$15:$AU$1500,2,FALSE))</f>
        <v/>
      </c>
      <c r="CT100" s="599" t="str">
        <f t="shared" ca="1" si="50"/>
        <v/>
      </c>
      <c r="CU100" s="599" t="str">
        <f ca="1">IF($CR100="","",VLOOKUP(CR100,Invoer!$F$15:$AU$1500,3,FALSE))</f>
        <v/>
      </c>
      <c r="CV100" s="599" t="str">
        <f ca="1">IF($CR100="","",IF(CU100&lt;&gt;"Liq","",VLOOKUP(CR100,Invoer!$F$15:$AU$1500,4,FALSE)))</f>
        <v/>
      </c>
      <c r="CW100" s="599" t="str">
        <f ca="1">IF($CR100="","",VLOOKUP(CR100,Invoer!$F$15:$AU$1500,5,FALSE))</f>
        <v/>
      </c>
      <c r="CX100" s="599" t="str">
        <f ca="1">IF($CR100="","",VLOOKUP(CR100,Invoer!$F$15:$AU$1500,6,FALSE))</f>
        <v/>
      </c>
      <c r="CY100" s="599" t="str">
        <f ca="1">IF($CR100="","",VLOOKUP(CR100,Invoer!$F$15:$AU$1500,9,FALSE))</f>
        <v/>
      </c>
      <c r="CZ100" s="599" t="str">
        <f ca="1">IF($CR100="","",VLOOKUP(CR100,Invoer!$F$15:$AU$1500,10,FALSE))</f>
        <v/>
      </c>
      <c r="DA100" s="599" t="str">
        <f ca="1">IF($CR100="","",VLOOKUP(CR100,Invoer!$F$15:$AU$1500,11,FALSE))</f>
        <v/>
      </c>
      <c r="DB100" s="599" t="str">
        <f ca="1">IF($CR100="","",VLOOKUP(CR100,Invoer!$F$15:$BB$1500,14,FALSE))</f>
        <v/>
      </c>
      <c r="DC100" s="662" t="str">
        <f ca="1">IF($CR100="","",VLOOKUP(CR100,Invoer!$F$15:$AU$1500,15,FALSE))</f>
        <v/>
      </c>
      <c r="DD100" s="599" t="str">
        <f ca="1">IF($CR100="","",VLOOKUP(CR100,Invoer!$F$15:$AU$1500,19,FALSE))</f>
        <v/>
      </c>
      <c r="DE100" s="662" t="str">
        <f ca="1">IF($CR100="","",VLOOKUP(CR100,Invoer!$F$15:$AU$1500,20,FALSE))</f>
        <v/>
      </c>
      <c r="DF100" s="662" t="str">
        <f ca="1">IF($CR100="","",VLOOKUP(CR100,Invoer!$F$15:$AU$1500,23,FALSE))</f>
        <v/>
      </c>
      <c r="DG100" s="662" t="str">
        <f ca="1">IF($CR100="","",VLOOKUP(CR100,Invoer!$F$15:$AU$1500,17,FALSE))</f>
        <v/>
      </c>
      <c r="DH100" s="681" t="str">
        <f t="shared" ca="1" si="51"/>
        <v/>
      </c>
      <c r="DI100" s="662" t="str">
        <f t="shared" ca="1" si="52"/>
        <v/>
      </c>
      <c r="DJ100" s="190"/>
      <c r="DK100" s="411" t="str">
        <f t="shared" ca="1" si="53"/>
        <v/>
      </c>
      <c r="DO100" s="61" t="e">
        <f ca="1">IF($DN$4&lt;3,Invoer!EB105,Invoer!EA105)</f>
        <v>#N/A</v>
      </c>
      <c r="DP100" s="599" t="str">
        <f t="shared" ca="1" si="54"/>
        <v/>
      </c>
      <c r="DQ100" s="673" t="str">
        <f ca="1">IF($DP100="","",VLOOKUP(DP100,Invoer!$F$15:$AU$1999,2,FALSE))</f>
        <v/>
      </c>
      <c r="DR100" s="599" t="str">
        <f t="shared" ca="1" si="55"/>
        <v/>
      </c>
      <c r="DS100" s="599" t="str">
        <f ca="1">IF($DP100="","",VLOOKUP(DP100,Invoer!$F$15:$AU$1999,3,FALSE))</f>
        <v/>
      </c>
      <c r="DT100" s="599" t="str">
        <f ca="1">IF($DP100="","",IF(DS100&lt;&gt;"Liq","",VLOOKUP(DP100,Invoer!$F$15:$AU$1999,4,FALSE)))</f>
        <v/>
      </c>
      <c r="DU100" s="599" t="str">
        <f ca="1">IF($DP100="","",VLOOKUP(DP100,Invoer!$F$15:$AU$1999,5,FALSE))</f>
        <v/>
      </c>
      <c r="DV100" s="599" t="str">
        <f ca="1">IF($DP100="","",VLOOKUP(DP100,Invoer!$F$15:$AU$1999,6,FALSE))</f>
        <v/>
      </c>
      <c r="DW100" s="599" t="str">
        <f ca="1">IF($DP100="","",VLOOKUP(DP100,Invoer!$F$15:$AU$1999,9,FALSE))</f>
        <v/>
      </c>
      <c r="DX100" s="599" t="str">
        <f ca="1">IF($DP100="","",VLOOKUP(DP100,Invoer!$F$15:$AU$1999,10,FALSE))</f>
        <v/>
      </c>
      <c r="DY100" s="595" t="str">
        <f ca="1">IF($DP100="","",VLOOKUP(DP100,Invoer!$F$15:$AU$1999,11,FALSE))</f>
        <v/>
      </c>
      <c r="DZ100" s="662" t="str">
        <f ca="1">IF($DP100="","",IF($DN$4&gt;2,"",VLOOKUP(DP100,Invoer!CQ:CS,3,FALSE)))</f>
        <v/>
      </c>
      <c r="EA100" s="541" t="str">
        <f ca="1">IF($DP100="","",IF(ISERROR(DQ100),0,IF($DN$4&lt;3,"",VLOOKUP(DP100,Invoer!$F$15:$AU$1999,15,FALSE))))</f>
        <v/>
      </c>
      <c r="EB100" s="595" t="str">
        <f ca="1">IF($DP100="","",IF($DN$4&lt;3,"",VLOOKUP(DP100,Invoer!$F$15:$AU$1999,19,FALSE)))</f>
        <v/>
      </c>
      <c r="EC100" s="541" t="str">
        <f ca="1">IF($DP100="","",IF(ISERROR(DQ100),0,IF($DN$4&lt;3,"",VLOOKUP(DP100,Invoer!$F$15:$AU$1999,24,FALSE))))</f>
        <v/>
      </c>
      <c r="ED100" s="541" t="str">
        <f ca="1">IF($DP100="","",IF(ISERROR(DQ100),0,IF($DN$4&lt;3,"",VLOOKUP(DP100,Invoer!$F$15:$AU$1999,17,FALSE))))</f>
        <v/>
      </c>
      <c r="EH100" s="89" t="e">
        <f ca="1">Invoer!CP105</f>
        <v>#N/A</v>
      </c>
      <c r="EI100" s="599" t="str">
        <f t="shared" ca="1" si="56"/>
        <v/>
      </c>
      <c r="EJ100" s="673" t="str">
        <f ca="1">IF(EI100="","",VLOOKUP(EI100,Invoer!$F$15:$AU$1999,2,FALSE))</f>
        <v/>
      </c>
      <c r="EK100" s="599" t="str">
        <f t="shared" ca="1" si="57"/>
        <v/>
      </c>
      <c r="EL100" s="599" t="str">
        <f ca="1">IF($EI100="","",VLOOKUP(EI100,Invoer!$F$15:$AU$1999,3,FALSE))</f>
        <v/>
      </c>
      <c r="EM100" s="599" t="str">
        <f ca="1">IF($EI100="","",IF(EL100&lt;&gt;"Liq","",VLOOKUP(EI100,Invoer!$F$15:$AU$1999,4,FALSE)))</f>
        <v/>
      </c>
      <c r="EN100" s="599" t="str">
        <f ca="1">IF($EI100="","",VLOOKUP(EI100,Invoer!$F$15:$AU$1999,6,FALSE))</f>
        <v/>
      </c>
      <c r="EO100" s="599" t="str">
        <f ca="1">IF(EI100="","",VLOOKUP(EI100,Invoer!$F$15:$AU$1999,9,FALSE))</f>
        <v/>
      </c>
      <c r="EP100" s="599" t="str">
        <f ca="1">IF(EI100="","",VLOOKUP(EI100,Invoer!$F$15:$AU$1999,10,FALSE))</f>
        <v/>
      </c>
      <c r="EQ100" s="599" t="str">
        <f ca="1">IF(EI100="","",VLOOKUP(EI100,Invoer!$F$15:$AU$1999,11,FALSE))</f>
        <v/>
      </c>
      <c r="ER100" s="662" t="str">
        <f ca="1">IF(EI100="","",VLOOKUP(EI100,Invoer!CQ:CS,3,FALSE))</f>
        <v/>
      </c>
      <c r="ES100" s="662" t="str">
        <f t="shared" ca="1" si="58"/>
        <v/>
      </c>
      <c r="ET100" s="513" t="str">
        <f t="shared" ca="1" si="59"/>
        <v/>
      </c>
      <c r="EU100" s="112" t="str">
        <f t="shared" ca="1" si="60"/>
        <v/>
      </c>
      <c r="EV100" s="83" t="s">
        <v>160</v>
      </c>
      <c r="EW100" s="682" t="str">
        <f t="shared" ca="1" si="61"/>
        <v/>
      </c>
      <c r="EX100" s="662" t="str">
        <f t="shared" ca="1" si="62"/>
        <v/>
      </c>
      <c r="EY100"/>
      <c r="EZ100" s="56" t="e">
        <f t="shared" ca="1" si="73"/>
        <v>#VALUE!</v>
      </c>
      <c r="FA100" s="56" t="e">
        <f t="shared" ca="1" si="74"/>
        <v>#VALUE!</v>
      </c>
      <c r="FE100"/>
      <c r="FI100"/>
      <c r="FJ100"/>
    </row>
    <row r="101" spans="1:166" ht="12" customHeight="1" x14ac:dyDescent="0.2">
      <c r="A101"/>
      <c r="B101"/>
      <c r="C101"/>
      <c r="E101"/>
      <c r="F101" s="125"/>
      <c r="G101" s="89" t="e">
        <f ca="1">Invoer!DU106</f>
        <v>#N/A</v>
      </c>
      <c r="H101" s="599" t="str">
        <f t="shared" ca="1" si="79"/>
        <v/>
      </c>
      <c r="I101" s="673" t="str">
        <f ca="1">IF($H101="","",VLOOKUP(H101,Invoer!$F$15:$AU$1500,2,FALSE))</f>
        <v/>
      </c>
      <c r="J101" s="599" t="str">
        <f t="shared" ca="1" si="63"/>
        <v/>
      </c>
      <c r="K101" s="599" t="str">
        <f ca="1">IF($H101="","",VLOOKUP(H101,Invoer!$F$15:$AU$1500,3,FALSE))</f>
        <v/>
      </c>
      <c r="L101" s="599" t="str">
        <f ca="1">IF($H101="","",IF(K101&lt;&gt;"Liq","",VLOOKUP(H101,Invoer!$F$15:$AU$1500,4,FALSE)))</f>
        <v/>
      </c>
      <c r="M101" s="599" t="str">
        <f ca="1">IF($H101="","",VLOOKUP(H101,Invoer!$F$15:$AU$1500,5,FALSE))</f>
        <v/>
      </c>
      <c r="N101" s="599" t="str">
        <f ca="1">IF($H101="","",VLOOKUP(H101,Invoer!$F$15:$AU$1500,6,FALSE))</f>
        <v/>
      </c>
      <c r="O101" s="599" t="str">
        <f ca="1">IF($H101="","",VLOOKUP(H101,Invoer!$F$15:$AU$1500,9,FALSE))</f>
        <v/>
      </c>
      <c r="P101" s="599" t="str">
        <f ca="1">IF($H101="","",VLOOKUP(H101,Invoer!$F$15:$AU$1500,10,FALSE))</f>
        <v/>
      </c>
      <c r="Q101" s="599" t="str">
        <f ca="1">IF($H101="","",VLOOKUP(H101,Invoer!$F$15:$BB$1500,14,FALSE))</f>
        <v/>
      </c>
      <c r="R101" s="662" t="str">
        <f ca="1">IF($H101="","",IF(J101&gt;$K$8,"",VLOOKUP(H101,Invoer!$F$15:$AU$1500,15,FALSE)))</f>
        <v/>
      </c>
      <c r="S101" s="599" t="str">
        <f ca="1">IF($H101="","",VLOOKUP(H101,Invoer!$F$15:$AU$1500,19,FALSE))</f>
        <v/>
      </c>
      <c r="T101" s="662" t="str">
        <f ca="1">IF($H101="","",IF(J101&gt;$K$8,"",VLOOKUP(H101,Invoer!$F$15:$AU$1500,20,FALSE)))</f>
        <v/>
      </c>
      <c r="U101" s="662" t="str">
        <f ca="1">IF($H101="","",IF(J101&gt;$K$8,"",VLOOKUP(H101,Invoer!$F$15:$AU$1500,23,FALSE)))</f>
        <v/>
      </c>
      <c r="V101" s="662" t="str">
        <f ca="1">IF($H101="","",IF(J101&gt;$K$8,"",VLOOKUP(H101,Invoer!$F$15:$AU$1500,17,FALSE)))</f>
        <v/>
      </c>
      <c r="AC101" s="435" t="str">
        <f>IF($AC$7&lt;3,Invoer!DR106,IF($AC$7=3,Invoer!BT106,"x"))</f>
        <v>x</v>
      </c>
      <c r="AD101" s="599" t="str">
        <f t="shared" si="64"/>
        <v/>
      </c>
      <c r="AE101" s="673" t="str">
        <f>IF($AD101="","",VLOOKUP(AD101,Invoer!$F$15:$AU$1999,2,FALSE))</f>
        <v/>
      </c>
      <c r="AF101" s="599" t="str">
        <f t="shared" si="65"/>
        <v/>
      </c>
      <c r="AG101" s="599" t="str">
        <f>IF($AD101="","",VLOOKUP(AD101,Invoer!$F$15:$AU$1999,3,FALSE))</f>
        <v/>
      </c>
      <c r="AH101" s="599" t="str">
        <f>IF($AD101="","",IF(AG101&lt;&gt;"Liq","",VLOOKUP(AD101,Invoer!$F$15:$AU$1999,4,FALSE)))</f>
        <v/>
      </c>
      <c r="AI101" s="677" t="str">
        <f>IF($AD101="","",VLOOKUP(AD101,Invoer!$F$15:$AU$1999,5,FALSE))</f>
        <v/>
      </c>
      <c r="AJ101" s="599" t="str">
        <f>IF($AD101="","",VLOOKUP(AD101,Invoer!$F$15:$AU$1999,6,FALSE))</f>
        <v/>
      </c>
      <c r="AK101" s="599" t="str">
        <f>IF($AD101="","",VLOOKUP(AD101,Invoer!$F$15:$AU$1999,9,FALSE))</f>
        <v/>
      </c>
      <c r="AL101" s="599" t="str">
        <f>IF($AD101="","",VLOOKUP(AD101,Invoer!$F$15:$AU$1999,10,FALSE))</f>
        <v/>
      </c>
      <c r="AM101" s="599" t="str">
        <f>IF($AD101="","",VLOOKUP(AD101,Invoer!$F$15:$BB$1999,14,FALSE))</f>
        <v/>
      </c>
      <c r="AN101" s="599" t="str">
        <f>IF($AD101="","",VLOOKUP(AD101,Invoer!$F$15:$AU$1999,11,FALSE))</f>
        <v/>
      </c>
      <c r="AO101" s="662" t="str">
        <f>IF($AD101="","",VLOOKUP(AD101,Invoer!$F$15:$AU$1999,15,FALSE))</f>
        <v/>
      </c>
      <c r="AP101" s="599" t="str">
        <f>IF($AD101="","",VLOOKUP(AD101,Invoer!$F$15:$AU$1999,19,FALSE))</f>
        <v/>
      </c>
      <c r="AQ101" s="662" t="str">
        <f>IF($AD101="","",VLOOKUP(AD101,Invoer!$F$15:$AU$1999,24,FALSE))</f>
        <v/>
      </c>
      <c r="AR101" s="662" t="str">
        <f>IF($AD101="","",VLOOKUP(AD101,Invoer!$F$15:$AU$1999,17,FALSE))</f>
        <v/>
      </c>
      <c r="AS101" s="678" t="str">
        <f t="shared" si="75"/>
        <v/>
      </c>
      <c r="AT101" s="676" t="str">
        <f t="shared" si="44"/>
        <v/>
      </c>
      <c r="AU101" s="77" t="e">
        <f t="shared" si="45"/>
        <v>#VALUE!</v>
      </c>
      <c r="AW101" s="57"/>
      <c r="AX101" s="57"/>
      <c r="BA101" s="83" t="e">
        <f ca="1">Invoer!DW106</f>
        <v>#N/A</v>
      </c>
      <c r="BB101" s="599" t="str">
        <f t="shared" ca="1" si="66"/>
        <v/>
      </c>
      <c r="BC101" s="673" t="str">
        <f ca="1">IF($BB101="","",VLOOKUP(BB101,Invoer!$F$15:$AU$1999,2,FALSE))</f>
        <v/>
      </c>
      <c r="BD101" s="599" t="str">
        <f t="shared" ca="1" si="67"/>
        <v/>
      </c>
      <c r="BE101" s="599" t="str">
        <f ca="1">IF($BB101="","",VLOOKUP(BB101,Invoer!$F$15:$AU$1999,5,FALSE))</f>
        <v/>
      </c>
      <c r="BF101" s="599" t="str">
        <f ca="1">IF($BB101="","",VLOOKUP(BB101,Invoer!$F$15:$AU$1999,6,FALSE))</f>
        <v/>
      </c>
      <c r="BG101" s="599" t="str">
        <f ca="1">IF($BB101="","",VLOOKUP(BB101,Invoer!$F$15:$AU$1999,9,FALSE))</f>
        <v/>
      </c>
      <c r="BH101" s="599" t="str">
        <f ca="1">IF($BB101="","",VLOOKUP(BB101,Invoer!$F$15:$AU$1999,10,FALSE))</f>
        <v/>
      </c>
      <c r="BI101" s="599" t="str">
        <f ca="1">IF($BB101="","",VLOOKUP(BB101,Invoer!$F$15:$BB$1999,14,FALSE))</f>
        <v/>
      </c>
      <c r="BJ101" s="599" t="str">
        <f ca="1">IF($BB101="","",VLOOKUP(BB101,Invoer!$F$15:$AU$1999,11,FALSE))</f>
        <v/>
      </c>
      <c r="BK101" s="662" t="str">
        <f t="shared" ca="1" si="68"/>
        <v/>
      </c>
      <c r="BL101" s="662" t="str">
        <f t="shared" ca="1" si="69"/>
        <v/>
      </c>
      <c r="BM101" s="679" t="str">
        <f t="shared" ca="1" si="70"/>
        <v/>
      </c>
      <c r="BN101" s="662" t="str">
        <f t="shared" ca="1" si="46"/>
        <v/>
      </c>
      <c r="BO101" s="662" t="str">
        <f ca="1">IF($BB101="","",VLOOKUP(BB101,Invoer!$F$15:$AU$1999,15,FALSE))</f>
        <v/>
      </c>
      <c r="BP101" s="662" t="str">
        <f ca="1">IF($BB101="","",VLOOKUP(BB101,Invoer!$F$15:$AU$1999,24,FALSE))</f>
        <v/>
      </c>
      <c r="BQ101" s="662" t="str">
        <f ca="1">IF($BB101="","",VLOOKUP(BB101,Invoer!$F$15:$AU$1999,17,FALSE))</f>
        <v/>
      </c>
      <c r="BS101" s="73" t="e">
        <f t="shared" ca="1" si="76"/>
        <v>#VALUE!</v>
      </c>
      <c r="BT101" s="57" t="str">
        <f t="shared" ca="1" si="77"/>
        <v/>
      </c>
      <c r="BW101" s="61" t="e">
        <f ca="1">Invoer!DZ106</f>
        <v>#N/A</v>
      </c>
      <c r="BX101" s="599" t="str">
        <f t="shared" ca="1" si="47"/>
        <v/>
      </c>
      <c r="BY101" s="673" t="str">
        <f ca="1">IF($BX101="","",VLOOKUP(BX101,Invoer!$F$15:$AU$1999,2,FALSE))</f>
        <v/>
      </c>
      <c r="BZ101" s="599" t="str">
        <f t="shared" ca="1" si="48"/>
        <v/>
      </c>
      <c r="CA101" s="599" t="str">
        <f ca="1">IF($BX101="","",VLOOKUP(BX101,Invoer!$F$15:$AU$1999,5,FALSE))</f>
        <v/>
      </c>
      <c r="CB101" s="599" t="str">
        <f ca="1">IF($BX101="","",VLOOKUP(BX101,Invoer!$F$15:$AU$1999,6,FALSE))</f>
        <v/>
      </c>
      <c r="CC101" s="599" t="str">
        <f ca="1">IF($BX101="","",VLOOKUP(BX101,Invoer!$F$15:$AU$1999,9,FALSE))</f>
        <v/>
      </c>
      <c r="CD101" s="599" t="str">
        <f ca="1">IF($BX101="","",VLOOKUP(BX101,Invoer!$F$15:$AU$1999,10,FALSE))</f>
        <v/>
      </c>
      <c r="CE101" s="599" t="str">
        <f ca="1">IF($BX101="","",VLOOKUP(BX101,Invoer!$F$15:$AU$1999,11,FALSE))</f>
        <v/>
      </c>
      <c r="CF101" s="662" t="str">
        <f ca="1">IF($BX101="","",IF(ISERROR(BY101),0,VLOOKUP(BX101,Invoer!$F$15:$AU$1999,15,FALSE)))</f>
        <v/>
      </c>
      <c r="CG101" s="599" t="str">
        <f ca="1">IF($BX101="","",VLOOKUP(BX101,Invoer!$F$15:$AU$1999,19,FALSE))</f>
        <v/>
      </c>
      <c r="CH101" s="662" t="str">
        <f ca="1">IF($BX101="","",IF(ISERROR(BY101),0,VLOOKUP(BX101,Invoer!$F$15:$AU$1999,24,FALSE)))</f>
        <v/>
      </c>
      <c r="CI101" s="662" t="str">
        <f ca="1">IF($BX101="","",IF(ISERROR(BY101),0,VLOOKUP(BX101,Invoer!$F$15:$AU$1999,17,FALSE)))</f>
        <v/>
      </c>
      <c r="CJ101" s="680" t="str">
        <f t="shared" ca="1" si="71"/>
        <v/>
      </c>
      <c r="CK101" s="662" t="str">
        <f t="shared" ca="1" si="72"/>
        <v/>
      </c>
      <c r="CM101" s="56" t="str">
        <f t="shared" ca="1" si="78"/>
        <v/>
      </c>
      <c r="CQ101" s="411" t="e">
        <f ca="1">Invoer!EG106</f>
        <v>#N/A</v>
      </c>
      <c r="CR101" s="599" t="str">
        <f t="shared" ca="1" si="49"/>
        <v/>
      </c>
      <c r="CS101" s="673" t="str">
        <f ca="1">IF($CR101="","",VLOOKUP(CR101,Invoer!$F$15:$AU$1500,2,FALSE))</f>
        <v/>
      </c>
      <c r="CT101" s="599" t="str">
        <f t="shared" ca="1" si="50"/>
        <v/>
      </c>
      <c r="CU101" s="599" t="str">
        <f ca="1">IF($CR101="","",VLOOKUP(CR101,Invoer!$F$15:$AU$1500,3,FALSE))</f>
        <v/>
      </c>
      <c r="CV101" s="599" t="str">
        <f ca="1">IF($CR101="","",IF(CU101&lt;&gt;"Liq","",VLOOKUP(CR101,Invoer!$F$15:$AU$1500,4,FALSE)))</f>
        <v/>
      </c>
      <c r="CW101" s="599" t="str">
        <f ca="1">IF($CR101="","",VLOOKUP(CR101,Invoer!$F$15:$AU$1500,5,FALSE))</f>
        <v/>
      </c>
      <c r="CX101" s="599" t="str">
        <f ca="1">IF($CR101="","",VLOOKUP(CR101,Invoer!$F$15:$AU$1500,6,FALSE))</f>
        <v/>
      </c>
      <c r="CY101" s="599" t="str">
        <f ca="1">IF($CR101="","",VLOOKUP(CR101,Invoer!$F$15:$AU$1500,9,FALSE))</f>
        <v/>
      </c>
      <c r="CZ101" s="599" t="str">
        <f ca="1">IF($CR101="","",VLOOKUP(CR101,Invoer!$F$15:$AU$1500,10,FALSE))</f>
        <v/>
      </c>
      <c r="DA101" s="599" t="str">
        <f ca="1">IF($CR101="","",VLOOKUP(CR101,Invoer!$F$15:$AU$1500,11,FALSE))</f>
        <v/>
      </c>
      <c r="DB101" s="599" t="str">
        <f ca="1">IF($CR101="","",VLOOKUP(CR101,Invoer!$F$15:$BB$1500,14,FALSE))</f>
        <v/>
      </c>
      <c r="DC101" s="662" t="str">
        <f ca="1">IF($CR101="","",VLOOKUP(CR101,Invoer!$F$15:$AU$1500,15,FALSE))</f>
        <v/>
      </c>
      <c r="DD101" s="599" t="str">
        <f ca="1">IF($CR101="","",VLOOKUP(CR101,Invoer!$F$15:$AU$1500,19,FALSE))</f>
        <v/>
      </c>
      <c r="DE101" s="662" t="str">
        <f ca="1">IF($CR101="","",VLOOKUP(CR101,Invoer!$F$15:$AU$1500,20,FALSE))</f>
        <v/>
      </c>
      <c r="DF101" s="662" t="str">
        <f ca="1">IF($CR101="","",VLOOKUP(CR101,Invoer!$F$15:$AU$1500,23,FALSE))</f>
        <v/>
      </c>
      <c r="DG101" s="662" t="str">
        <f ca="1">IF($CR101="","",VLOOKUP(CR101,Invoer!$F$15:$AU$1500,17,FALSE))</f>
        <v/>
      </c>
      <c r="DH101" s="681" t="str">
        <f t="shared" ca="1" si="51"/>
        <v/>
      </c>
      <c r="DI101" s="662" t="str">
        <f t="shared" ca="1" si="52"/>
        <v/>
      </c>
      <c r="DJ101" s="190"/>
      <c r="DK101" s="411" t="str">
        <f t="shared" ca="1" si="53"/>
        <v/>
      </c>
      <c r="DO101" s="61" t="e">
        <f ca="1">IF($DN$4&lt;3,Invoer!EB106,Invoer!EA106)</f>
        <v>#N/A</v>
      </c>
      <c r="DP101" s="599" t="str">
        <f t="shared" ca="1" si="54"/>
        <v/>
      </c>
      <c r="DQ101" s="673" t="str">
        <f ca="1">IF($DP101="","",VLOOKUP(DP101,Invoer!$F$15:$AU$1999,2,FALSE))</f>
        <v/>
      </c>
      <c r="DR101" s="599" t="str">
        <f t="shared" ca="1" si="55"/>
        <v/>
      </c>
      <c r="DS101" s="599" t="str">
        <f ca="1">IF($DP101="","",VLOOKUP(DP101,Invoer!$F$15:$AU$1999,3,FALSE))</f>
        <v/>
      </c>
      <c r="DT101" s="599" t="str">
        <f ca="1">IF($DP101="","",IF(DS101&lt;&gt;"Liq","",VLOOKUP(DP101,Invoer!$F$15:$AU$1999,4,FALSE)))</f>
        <v/>
      </c>
      <c r="DU101" s="599" t="str">
        <f ca="1">IF($DP101="","",VLOOKUP(DP101,Invoer!$F$15:$AU$1999,5,FALSE))</f>
        <v/>
      </c>
      <c r="DV101" s="599" t="str">
        <f ca="1">IF($DP101="","",VLOOKUP(DP101,Invoer!$F$15:$AU$1999,6,FALSE))</f>
        <v/>
      </c>
      <c r="DW101" s="599" t="str">
        <f ca="1">IF($DP101="","",VLOOKUP(DP101,Invoer!$F$15:$AU$1999,9,FALSE))</f>
        <v/>
      </c>
      <c r="DX101" s="599" t="str">
        <f ca="1">IF($DP101="","",VLOOKUP(DP101,Invoer!$F$15:$AU$1999,10,FALSE))</f>
        <v/>
      </c>
      <c r="DY101" s="595" t="str">
        <f ca="1">IF($DP101="","",VLOOKUP(DP101,Invoer!$F$15:$AU$1999,11,FALSE))</f>
        <v/>
      </c>
      <c r="DZ101" s="662" t="str">
        <f ca="1">IF($DP101="","",IF($DN$4&gt;2,"",VLOOKUP(DP101,Invoer!CQ:CS,3,FALSE)))</f>
        <v/>
      </c>
      <c r="EA101" s="541" t="str">
        <f ca="1">IF($DP101="","",IF(ISERROR(DQ101),0,IF($DN$4&lt;3,"",VLOOKUP(DP101,Invoer!$F$15:$AU$1999,15,FALSE))))</f>
        <v/>
      </c>
      <c r="EB101" s="595" t="str">
        <f ca="1">IF($DP101="","",IF($DN$4&lt;3,"",VLOOKUP(DP101,Invoer!$F$15:$AU$1999,19,FALSE)))</f>
        <v/>
      </c>
      <c r="EC101" s="541" t="str">
        <f ca="1">IF($DP101="","",IF(ISERROR(DQ101),0,IF($DN$4&lt;3,"",VLOOKUP(DP101,Invoer!$F$15:$AU$1999,24,FALSE))))</f>
        <v/>
      </c>
      <c r="ED101" s="541" t="str">
        <f ca="1">IF($DP101="","",IF(ISERROR(DQ101),0,IF($DN$4&lt;3,"",VLOOKUP(DP101,Invoer!$F$15:$AU$1999,17,FALSE))))</f>
        <v/>
      </c>
      <c r="EH101" s="89" t="e">
        <f ca="1">Invoer!CP106</f>
        <v>#N/A</v>
      </c>
      <c r="EI101" s="599" t="str">
        <f t="shared" ca="1" si="56"/>
        <v/>
      </c>
      <c r="EJ101" s="673" t="str">
        <f ca="1">IF(EI101="","",VLOOKUP(EI101,Invoer!$F$15:$AU$1999,2,FALSE))</f>
        <v/>
      </c>
      <c r="EK101" s="599" t="str">
        <f t="shared" ca="1" si="57"/>
        <v/>
      </c>
      <c r="EL101" s="599" t="str">
        <f ca="1">IF($EI101="","",VLOOKUP(EI101,Invoer!$F$15:$AU$1999,3,FALSE))</f>
        <v/>
      </c>
      <c r="EM101" s="599" t="str">
        <f ca="1">IF($EI101="","",IF(EL101&lt;&gt;"Liq","",VLOOKUP(EI101,Invoer!$F$15:$AU$1999,4,FALSE)))</f>
        <v/>
      </c>
      <c r="EN101" s="599" t="str">
        <f ca="1">IF($EI101="","",VLOOKUP(EI101,Invoer!$F$15:$AU$1999,6,FALSE))</f>
        <v/>
      </c>
      <c r="EO101" s="599" t="str">
        <f ca="1">IF(EI101="","",VLOOKUP(EI101,Invoer!$F$15:$AU$1999,9,FALSE))</f>
        <v/>
      </c>
      <c r="EP101" s="599" t="str">
        <f ca="1">IF(EI101="","",VLOOKUP(EI101,Invoer!$F$15:$AU$1999,10,FALSE))</f>
        <v/>
      </c>
      <c r="EQ101" s="599" t="str">
        <f ca="1">IF(EI101="","",VLOOKUP(EI101,Invoer!$F$15:$AU$1999,11,FALSE))</f>
        <v/>
      </c>
      <c r="ER101" s="662" t="str">
        <f ca="1">IF(EI101="","",VLOOKUP(EI101,Invoer!CQ:CS,3,FALSE))</f>
        <v/>
      </c>
      <c r="ES101" s="662" t="str">
        <f t="shared" ca="1" si="58"/>
        <v/>
      </c>
      <c r="ET101" s="513" t="str">
        <f t="shared" ca="1" si="59"/>
        <v/>
      </c>
      <c r="EU101" s="112" t="str">
        <f t="shared" ca="1" si="60"/>
        <v/>
      </c>
      <c r="EV101" s="83" t="s">
        <v>160</v>
      </c>
      <c r="EW101" s="682" t="str">
        <f t="shared" ca="1" si="61"/>
        <v/>
      </c>
      <c r="EX101" s="662" t="str">
        <f t="shared" ca="1" si="62"/>
        <v/>
      </c>
      <c r="EY101"/>
      <c r="EZ101" s="56" t="e">
        <f t="shared" ca="1" si="73"/>
        <v>#VALUE!</v>
      </c>
      <c r="FA101" s="56" t="e">
        <f t="shared" ca="1" si="74"/>
        <v>#VALUE!</v>
      </c>
      <c r="FE101"/>
      <c r="FI101"/>
      <c r="FJ101"/>
    </row>
    <row r="102" spans="1:166" ht="12" customHeight="1" x14ac:dyDescent="0.2">
      <c r="A102"/>
      <c r="B102"/>
      <c r="C102"/>
      <c r="E102"/>
      <c r="F102" s="125"/>
      <c r="G102" s="89" t="e">
        <f ca="1">Invoer!DU107</f>
        <v>#N/A</v>
      </c>
      <c r="H102" s="599" t="str">
        <f t="shared" ca="1" si="79"/>
        <v/>
      </c>
      <c r="I102" s="673" t="str">
        <f ca="1">IF($H102="","",VLOOKUP(H102,Invoer!$F$15:$AU$1500,2,FALSE))</f>
        <v/>
      </c>
      <c r="J102" s="599" t="str">
        <f t="shared" ca="1" si="63"/>
        <v/>
      </c>
      <c r="K102" s="599" t="str">
        <f ca="1">IF($H102="","",VLOOKUP(H102,Invoer!$F$15:$AU$1500,3,FALSE))</f>
        <v/>
      </c>
      <c r="L102" s="599" t="str">
        <f ca="1">IF($H102="","",IF(K102&lt;&gt;"Liq","",VLOOKUP(H102,Invoer!$F$15:$AU$1500,4,FALSE)))</f>
        <v/>
      </c>
      <c r="M102" s="599" t="str">
        <f ca="1">IF($H102="","",VLOOKUP(H102,Invoer!$F$15:$AU$1500,5,FALSE))</f>
        <v/>
      </c>
      <c r="N102" s="599" t="str">
        <f ca="1">IF($H102="","",VLOOKUP(H102,Invoer!$F$15:$AU$1500,6,FALSE))</f>
        <v/>
      </c>
      <c r="O102" s="599" t="str">
        <f ca="1">IF($H102="","",VLOOKUP(H102,Invoer!$F$15:$AU$1500,9,FALSE))</f>
        <v/>
      </c>
      <c r="P102" s="599" t="str">
        <f ca="1">IF($H102="","",VLOOKUP(H102,Invoer!$F$15:$AU$1500,10,FALSE))</f>
        <v/>
      </c>
      <c r="Q102" s="599" t="str">
        <f ca="1">IF($H102="","",VLOOKUP(H102,Invoer!$F$15:$BB$1500,14,FALSE))</f>
        <v/>
      </c>
      <c r="R102" s="662" t="str">
        <f ca="1">IF($H102="","",IF(J102&gt;$K$8,"",VLOOKUP(H102,Invoer!$F$15:$AU$1500,15,FALSE)))</f>
        <v/>
      </c>
      <c r="S102" s="599" t="str">
        <f ca="1">IF($H102="","",VLOOKUP(H102,Invoer!$F$15:$AU$1500,19,FALSE))</f>
        <v/>
      </c>
      <c r="T102" s="662" t="str">
        <f ca="1">IF($H102="","",IF(J102&gt;$K$8,"",VLOOKUP(H102,Invoer!$F$15:$AU$1500,20,FALSE)))</f>
        <v/>
      </c>
      <c r="U102" s="662" t="str">
        <f ca="1">IF($H102="","",IF(J102&gt;$K$8,"",VLOOKUP(H102,Invoer!$F$15:$AU$1500,23,FALSE)))</f>
        <v/>
      </c>
      <c r="V102" s="662" t="str">
        <f ca="1">IF($H102="","",IF(J102&gt;$K$8,"",VLOOKUP(H102,Invoer!$F$15:$AU$1500,17,FALSE)))</f>
        <v/>
      </c>
      <c r="AC102" s="435" t="str">
        <f>IF($AC$7&lt;3,Invoer!DR107,IF($AC$7=3,Invoer!BT107,"x"))</f>
        <v>x</v>
      </c>
      <c r="AD102" s="599" t="str">
        <f t="shared" si="64"/>
        <v/>
      </c>
      <c r="AE102" s="673" t="str">
        <f>IF($AD102="","",VLOOKUP(AD102,Invoer!$F$15:$AU$1999,2,FALSE))</f>
        <v/>
      </c>
      <c r="AF102" s="599" t="str">
        <f t="shared" si="65"/>
        <v/>
      </c>
      <c r="AG102" s="599" t="str">
        <f>IF($AD102="","",VLOOKUP(AD102,Invoer!$F$15:$AU$1999,3,FALSE))</f>
        <v/>
      </c>
      <c r="AH102" s="599" t="str">
        <f>IF($AD102="","",IF(AG102&lt;&gt;"Liq","",VLOOKUP(AD102,Invoer!$F$15:$AU$1999,4,FALSE)))</f>
        <v/>
      </c>
      <c r="AI102" s="677" t="str">
        <f>IF($AD102="","",VLOOKUP(AD102,Invoer!$F$15:$AU$1999,5,FALSE))</f>
        <v/>
      </c>
      <c r="AJ102" s="599" t="str">
        <f>IF($AD102="","",VLOOKUP(AD102,Invoer!$F$15:$AU$1999,6,FALSE))</f>
        <v/>
      </c>
      <c r="AK102" s="599" t="str">
        <f>IF($AD102="","",VLOOKUP(AD102,Invoer!$F$15:$AU$1999,9,FALSE))</f>
        <v/>
      </c>
      <c r="AL102" s="599" t="str">
        <f>IF($AD102="","",VLOOKUP(AD102,Invoer!$F$15:$AU$1999,10,FALSE))</f>
        <v/>
      </c>
      <c r="AM102" s="599" t="str">
        <f>IF($AD102="","",VLOOKUP(AD102,Invoer!$F$15:$BB$1999,14,FALSE))</f>
        <v/>
      </c>
      <c r="AN102" s="599" t="str">
        <f>IF($AD102="","",VLOOKUP(AD102,Invoer!$F$15:$AU$1999,11,FALSE))</f>
        <v/>
      </c>
      <c r="AO102" s="662" t="str">
        <f>IF($AD102="","",VLOOKUP(AD102,Invoer!$F$15:$AU$1999,15,FALSE))</f>
        <v/>
      </c>
      <c r="AP102" s="599" t="str">
        <f>IF($AD102="","",VLOOKUP(AD102,Invoer!$F$15:$AU$1999,19,FALSE))</f>
        <v/>
      </c>
      <c r="AQ102" s="662" t="str">
        <f>IF($AD102="","",VLOOKUP(AD102,Invoer!$F$15:$AU$1999,24,FALSE))</f>
        <v/>
      </c>
      <c r="AR102" s="662" t="str">
        <f>IF($AD102="","",VLOOKUP(AD102,Invoer!$F$15:$AU$1999,17,FALSE))</f>
        <v/>
      </c>
      <c r="AS102" s="678" t="str">
        <f t="shared" si="75"/>
        <v/>
      </c>
      <c r="AT102" s="676" t="str">
        <f t="shared" si="44"/>
        <v/>
      </c>
      <c r="AU102" s="77" t="e">
        <f t="shared" si="45"/>
        <v>#VALUE!</v>
      </c>
      <c r="AW102" s="57"/>
      <c r="AX102" s="57"/>
      <c r="BA102" s="83" t="e">
        <f ca="1">Invoer!DW107</f>
        <v>#N/A</v>
      </c>
      <c r="BB102" s="599" t="str">
        <f t="shared" ca="1" si="66"/>
        <v/>
      </c>
      <c r="BC102" s="673" t="str">
        <f ca="1">IF($BB102="","",VLOOKUP(BB102,Invoer!$F$15:$AU$1999,2,FALSE))</f>
        <v/>
      </c>
      <c r="BD102" s="599" t="str">
        <f t="shared" ca="1" si="67"/>
        <v/>
      </c>
      <c r="BE102" s="599" t="str">
        <f ca="1">IF($BB102="","",VLOOKUP(BB102,Invoer!$F$15:$AU$1999,5,FALSE))</f>
        <v/>
      </c>
      <c r="BF102" s="599" t="str">
        <f ca="1">IF($BB102="","",VLOOKUP(BB102,Invoer!$F$15:$AU$1999,6,FALSE))</f>
        <v/>
      </c>
      <c r="BG102" s="599" t="str">
        <f ca="1">IF($BB102="","",VLOOKUP(BB102,Invoer!$F$15:$AU$1999,9,FALSE))</f>
        <v/>
      </c>
      <c r="BH102" s="599" t="str">
        <f ca="1">IF($BB102="","",VLOOKUP(BB102,Invoer!$F$15:$AU$1999,10,FALSE))</f>
        <v/>
      </c>
      <c r="BI102" s="599" t="str">
        <f ca="1">IF($BB102="","",VLOOKUP(BB102,Invoer!$F$15:$BB$1999,14,FALSE))</f>
        <v/>
      </c>
      <c r="BJ102" s="599" t="str">
        <f ca="1">IF($BB102="","",VLOOKUP(BB102,Invoer!$F$15:$AU$1999,11,FALSE))</f>
        <v/>
      </c>
      <c r="BK102" s="662" t="str">
        <f t="shared" ca="1" si="68"/>
        <v/>
      </c>
      <c r="BL102" s="662" t="str">
        <f t="shared" ca="1" si="69"/>
        <v/>
      </c>
      <c r="BM102" s="679" t="str">
        <f t="shared" ca="1" si="70"/>
        <v/>
      </c>
      <c r="BN102" s="662" t="str">
        <f t="shared" ca="1" si="46"/>
        <v/>
      </c>
      <c r="BO102" s="662" t="str">
        <f ca="1">IF($BB102="","",VLOOKUP(BB102,Invoer!$F$15:$AU$1999,15,FALSE))</f>
        <v/>
      </c>
      <c r="BP102" s="662" t="str">
        <f ca="1">IF($BB102="","",VLOOKUP(BB102,Invoer!$F$15:$AU$1999,24,FALSE))</f>
        <v/>
      </c>
      <c r="BQ102" s="662" t="str">
        <f ca="1">IF($BB102="","",VLOOKUP(BB102,Invoer!$F$15:$AU$1999,17,FALSE))</f>
        <v/>
      </c>
      <c r="BS102" s="73" t="e">
        <f t="shared" ca="1" si="76"/>
        <v>#VALUE!</v>
      </c>
      <c r="BT102" s="57" t="str">
        <f t="shared" ca="1" si="77"/>
        <v/>
      </c>
      <c r="BW102" s="61" t="e">
        <f ca="1">Invoer!DZ107</f>
        <v>#N/A</v>
      </c>
      <c r="BX102" s="599" t="str">
        <f t="shared" ca="1" si="47"/>
        <v/>
      </c>
      <c r="BY102" s="673" t="str">
        <f ca="1">IF($BX102="","",VLOOKUP(BX102,Invoer!$F$15:$AU$1999,2,FALSE))</f>
        <v/>
      </c>
      <c r="BZ102" s="599" t="str">
        <f t="shared" ca="1" si="48"/>
        <v/>
      </c>
      <c r="CA102" s="599" t="str">
        <f ca="1">IF($BX102="","",VLOOKUP(BX102,Invoer!$F$15:$AU$1999,5,FALSE))</f>
        <v/>
      </c>
      <c r="CB102" s="599" t="str">
        <f ca="1">IF($BX102="","",VLOOKUP(BX102,Invoer!$F$15:$AU$1999,6,FALSE))</f>
        <v/>
      </c>
      <c r="CC102" s="599" t="str">
        <f ca="1">IF($BX102="","",VLOOKUP(BX102,Invoer!$F$15:$AU$1999,9,FALSE))</f>
        <v/>
      </c>
      <c r="CD102" s="599" t="str">
        <f ca="1">IF($BX102="","",VLOOKUP(BX102,Invoer!$F$15:$AU$1999,10,FALSE))</f>
        <v/>
      </c>
      <c r="CE102" s="599" t="str">
        <f ca="1">IF($BX102="","",VLOOKUP(BX102,Invoer!$F$15:$AU$1999,11,FALSE))</f>
        <v/>
      </c>
      <c r="CF102" s="662" t="str">
        <f ca="1">IF($BX102="","",IF(ISERROR(BY102),0,VLOOKUP(BX102,Invoer!$F$15:$AU$1999,15,FALSE)))</f>
        <v/>
      </c>
      <c r="CG102" s="599" t="str">
        <f ca="1">IF($BX102="","",VLOOKUP(BX102,Invoer!$F$15:$AU$1999,19,FALSE))</f>
        <v/>
      </c>
      <c r="CH102" s="662" t="str">
        <f ca="1">IF($BX102="","",IF(ISERROR(BY102),0,VLOOKUP(BX102,Invoer!$F$15:$AU$1999,24,FALSE)))</f>
        <v/>
      </c>
      <c r="CI102" s="662" t="str">
        <f ca="1">IF($BX102="","",IF(ISERROR(BY102),0,VLOOKUP(BX102,Invoer!$F$15:$AU$1999,17,FALSE)))</f>
        <v/>
      </c>
      <c r="CJ102" s="680" t="str">
        <f t="shared" ca="1" si="71"/>
        <v/>
      </c>
      <c r="CK102" s="662" t="str">
        <f t="shared" ca="1" si="72"/>
        <v/>
      </c>
      <c r="CM102" s="56" t="str">
        <f t="shared" ca="1" si="78"/>
        <v/>
      </c>
      <c r="CQ102" s="411" t="e">
        <f ca="1">Invoer!EG107</f>
        <v>#N/A</v>
      </c>
      <c r="CR102" s="599" t="str">
        <f t="shared" ca="1" si="49"/>
        <v/>
      </c>
      <c r="CS102" s="673" t="str">
        <f ca="1">IF($CR102="","",VLOOKUP(CR102,Invoer!$F$15:$AU$1500,2,FALSE))</f>
        <v/>
      </c>
      <c r="CT102" s="599" t="str">
        <f t="shared" ca="1" si="50"/>
        <v/>
      </c>
      <c r="CU102" s="599" t="str">
        <f ca="1">IF($CR102="","",VLOOKUP(CR102,Invoer!$F$15:$AU$1500,3,FALSE))</f>
        <v/>
      </c>
      <c r="CV102" s="599" t="str">
        <f ca="1">IF($CR102="","",IF(CU102&lt;&gt;"Liq","",VLOOKUP(CR102,Invoer!$F$15:$AU$1500,4,FALSE)))</f>
        <v/>
      </c>
      <c r="CW102" s="599" t="str">
        <f ca="1">IF($CR102="","",VLOOKUP(CR102,Invoer!$F$15:$AU$1500,5,FALSE))</f>
        <v/>
      </c>
      <c r="CX102" s="599" t="str">
        <f ca="1">IF($CR102="","",VLOOKUP(CR102,Invoer!$F$15:$AU$1500,6,FALSE))</f>
        <v/>
      </c>
      <c r="CY102" s="599" t="str">
        <f ca="1">IF($CR102="","",VLOOKUP(CR102,Invoer!$F$15:$AU$1500,9,FALSE))</f>
        <v/>
      </c>
      <c r="CZ102" s="599" t="str">
        <f ca="1">IF($CR102="","",VLOOKUP(CR102,Invoer!$F$15:$AU$1500,10,FALSE))</f>
        <v/>
      </c>
      <c r="DA102" s="599" t="str">
        <f ca="1">IF($CR102="","",VLOOKUP(CR102,Invoer!$F$15:$AU$1500,11,FALSE))</f>
        <v/>
      </c>
      <c r="DB102" s="599" t="str">
        <f ca="1">IF($CR102="","",VLOOKUP(CR102,Invoer!$F$15:$BB$1500,14,FALSE))</f>
        <v/>
      </c>
      <c r="DC102" s="662" t="str">
        <f ca="1">IF($CR102="","",VLOOKUP(CR102,Invoer!$F$15:$AU$1500,15,FALSE))</f>
        <v/>
      </c>
      <c r="DD102" s="599" t="str">
        <f ca="1">IF($CR102="","",VLOOKUP(CR102,Invoer!$F$15:$AU$1500,19,FALSE))</f>
        <v/>
      </c>
      <c r="DE102" s="662" t="str">
        <f ca="1">IF($CR102="","",VLOOKUP(CR102,Invoer!$F$15:$AU$1500,20,FALSE))</f>
        <v/>
      </c>
      <c r="DF102" s="662" t="str">
        <f ca="1">IF($CR102="","",VLOOKUP(CR102,Invoer!$F$15:$AU$1500,23,FALSE))</f>
        <v/>
      </c>
      <c r="DG102" s="662" t="str">
        <f ca="1">IF($CR102="","",VLOOKUP(CR102,Invoer!$F$15:$AU$1500,17,FALSE))</f>
        <v/>
      </c>
      <c r="DH102" s="681" t="str">
        <f t="shared" ca="1" si="51"/>
        <v/>
      </c>
      <c r="DI102" s="662" t="str">
        <f t="shared" ca="1" si="52"/>
        <v/>
      </c>
      <c r="DJ102" s="190"/>
      <c r="DK102" s="411" t="str">
        <f t="shared" ca="1" si="53"/>
        <v/>
      </c>
      <c r="DO102" s="61" t="e">
        <f ca="1">IF($DN$4&lt;3,Invoer!EB107,Invoer!EA107)</f>
        <v>#N/A</v>
      </c>
      <c r="DP102" s="599" t="str">
        <f t="shared" ca="1" si="54"/>
        <v/>
      </c>
      <c r="DQ102" s="673" t="str">
        <f ca="1">IF($DP102="","",VLOOKUP(DP102,Invoer!$F$15:$AU$1999,2,FALSE))</f>
        <v/>
      </c>
      <c r="DR102" s="599" t="str">
        <f t="shared" ca="1" si="55"/>
        <v/>
      </c>
      <c r="DS102" s="599" t="str">
        <f ca="1">IF($DP102="","",VLOOKUP(DP102,Invoer!$F$15:$AU$1999,3,FALSE))</f>
        <v/>
      </c>
      <c r="DT102" s="599" t="str">
        <f ca="1">IF($DP102="","",IF(DS102&lt;&gt;"Liq","",VLOOKUP(DP102,Invoer!$F$15:$AU$1999,4,FALSE)))</f>
        <v/>
      </c>
      <c r="DU102" s="599" t="str">
        <f ca="1">IF($DP102="","",VLOOKUP(DP102,Invoer!$F$15:$AU$1999,5,FALSE))</f>
        <v/>
      </c>
      <c r="DV102" s="599" t="str">
        <f ca="1">IF($DP102="","",VLOOKUP(DP102,Invoer!$F$15:$AU$1999,6,FALSE))</f>
        <v/>
      </c>
      <c r="DW102" s="599" t="str">
        <f ca="1">IF($DP102="","",VLOOKUP(DP102,Invoer!$F$15:$AU$1999,9,FALSE))</f>
        <v/>
      </c>
      <c r="DX102" s="599" t="str">
        <f ca="1">IF($DP102="","",VLOOKUP(DP102,Invoer!$F$15:$AU$1999,10,FALSE))</f>
        <v/>
      </c>
      <c r="DY102" s="595" t="str">
        <f ca="1">IF($DP102="","",VLOOKUP(DP102,Invoer!$F$15:$AU$1999,11,FALSE))</f>
        <v/>
      </c>
      <c r="DZ102" s="662" t="str">
        <f ca="1">IF($DP102="","",IF($DN$4&gt;2,"",VLOOKUP(DP102,Invoer!CQ:CS,3,FALSE)))</f>
        <v/>
      </c>
      <c r="EA102" s="541" t="str">
        <f ca="1">IF($DP102="","",IF(ISERROR(DQ102),0,IF($DN$4&lt;3,"",VLOOKUP(DP102,Invoer!$F$15:$AU$1999,15,FALSE))))</f>
        <v/>
      </c>
      <c r="EB102" s="595" t="str">
        <f ca="1">IF($DP102="","",IF($DN$4&lt;3,"",VLOOKUP(DP102,Invoer!$F$15:$AU$1999,19,FALSE)))</f>
        <v/>
      </c>
      <c r="EC102" s="541" t="str">
        <f ca="1">IF($DP102="","",IF(ISERROR(DQ102),0,IF($DN$4&lt;3,"",VLOOKUP(DP102,Invoer!$F$15:$AU$1999,24,FALSE))))</f>
        <v/>
      </c>
      <c r="ED102" s="541" t="str">
        <f ca="1">IF($DP102="","",IF(ISERROR(DQ102),0,IF($DN$4&lt;3,"",VLOOKUP(DP102,Invoer!$F$15:$AU$1999,17,FALSE))))</f>
        <v/>
      </c>
      <c r="EH102" s="89" t="e">
        <f ca="1">Invoer!CP107</f>
        <v>#N/A</v>
      </c>
      <c r="EI102" s="599" t="str">
        <f t="shared" ca="1" si="56"/>
        <v/>
      </c>
      <c r="EJ102" s="673" t="str">
        <f ca="1">IF(EI102="","",VLOOKUP(EI102,Invoer!$F$15:$AU$1999,2,FALSE))</f>
        <v/>
      </c>
      <c r="EK102" s="599" t="str">
        <f t="shared" ca="1" si="57"/>
        <v/>
      </c>
      <c r="EL102" s="599" t="str">
        <f ca="1">IF($EI102="","",VLOOKUP(EI102,Invoer!$F$15:$AU$1999,3,FALSE))</f>
        <v/>
      </c>
      <c r="EM102" s="599" t="str">
        <f ca="1">IF($EI102="","",IF(EL102&lt;&gt;"Liq","",VLOOKUP(EI102,Invoer!$F$15:$AU$1999,4,FALSE)))</f>
        <v/>
      </c>
      <c r="EN102" s="599" t="str">
        <f ca="1">IF($EI102="","",VLOOKUP(EI102,Invoer!$F$15:$AU$1999,6,FALSE))</f>
        <v/>
      </c>
      <c r="EO102" s="599" t="str">
        <f ca="1">IF(EI102="","",VLOOKUP(EI102,Invoer!$F$15:$AU$1999,9,FALSE))</f>
        <v/>
      </c>
      <c r="EP102" s="599" t="str">
        <f ca="1">IF(EI102="","",VLOOKUP(EI102,Invoer!$F$15:$AU$1999,10,FALSE))</f>
        <v/>
      </c>
      <c r="EQ102" s="599" t="str">
        <f ca="1">IF(EI102="","",VLOOKUP(EI102,Invoer!$F$15:$AU$1999,11,FALSE))</f>
        <v/>
      </c>
      <c r="ER102" s="662" t="str">
        <f ca="1">IF(EI102="","",VLOOKUP(EI102,Invoer!CQ:CS,3,FALSE))</f>
        <v/>
      </c>
      <c r="ES102" s="662" t="str">
        <f t="shared" ca="1" si="58"/>
        <v/>
      </c>
      <c r="ET102" s="513" t="str">
        <f t="shared" ca="1" si="59"/>
        <v/>
      </c>
      <c r="EU102" s="112" t="str">
        <f t="shared" ca="1" si="60"/>
        <v/>
      </c>
      <c r="EV102" s="83" t="s">
        <v>160</v>
      </c>
      <c r="EW102" s="682" t="str">
        <f t="shared" ca="1" si="61"/>
        <v/>
      </c>
      <c r="EX102" s="662" t="str">
        <f t="shared" ca="1" si="62"/>
        <v/>
      </c>
      <c r="EY102"/>
      <c r="EZ102" s="56" t="e">
        <f t="shared" ca="1" si="73"/>
        <v>#VALUE!</v>
      </c>
      <c r="FA102" s="56" t="e">
        <f t="shared" ca="1" si="74"/>
        <v>#VALUE!</v>
      </c>
      <c r="FE102"/>
      <c r="FI102"/>
      <c r="FJ102"/>
    </row>
    <row r="103" spans="1:166" ht="12" customHeight="1" x14ac:dyDescent="0.2">
      <c r="A103"/>
      <c r="B103"/>
      <c r="C103"/>
      <c r="E103"/>
      <c r="F103" s="125"/>
      <c r="G103" s="89" t="e">
        <f ca="1">Invoer!DU108</f>
        <v>#N/A</v>
      </c>
      <c r="H103" s="599" t="str">
        <f t="shared" ca="1" si="79"/>
        <v/>
      </c>
      <c r="I103" s="673" t="str">
        <f ca="1">IF($H103="","",VLOOKUP(H103,Invoer!$F$15:$AU$1500,2,FALSE))</f>
        <v/>
      </c>
      <c r="J103" s="599" t="str">
        <f t="shared" ca="1" si="63"/>
        <v/>
      </c>
      <c r="K103" s="599" t="str">
        <f ca="1">IF($H103="","",VLOOKUP(H103,Invoer!$F$15:$AU$1500,3,FALSE))</f>
        <v/>
      </c>
      <c r="L103" s="599" t="str">
        <f ca="1">IF($H103="","",IF(K103&lt;&gt;"Liq","",VLOOKUP(H103,Invoer!$F$15:$AU$1500,4,FALSE)))</f>
        <v/>
      </c>
      <c r="M103" s="599" t="str">
        <f ca="1">IF($H103="","",VLOOKUP(H103,Invoer!$F$15:$AU$1500,5,FALSE))</f>
        <v/>
      </c>
      <c r="N103" s="599" t="str">
        <f ca="1">IF($H103="","",VLOOKUP(H103,Invoer!$F$15:$AU$1500,6,FALSE))</f>
        <v/>
      </c>
      <c r="O103" s="599" t="str">
        <f ca="1">IF($H103="","",VLOOKUP(H103,Invoer!$F$15:$AU$1500,9,FALSE))</f>
        <v/>
      </c>
      <c r="P103" s="599" t="str">
        <f ca="1">IF($H103="","",VLOOKUP(H103,Invoer!$F$15:$AU$1500,10,FALSE))</f>
        <v/>
      </c>
      <c r="Q103" s="599" t="str">
        <f ca="1">IF($H103="","",VLOOKUP(H103,Invoer!$F$15:$BB$1500,14,FALSE))</f>
        <v/>
      </c>
      <c r="R103" s="662" t="str">
        <f ca="1">IF($H103="","",IF(J103&gt;$K$8,"",VLOOKUP(H103,Invoer!$F$15:$AU$1500,15,FALSE)))</f>
        <v/>
      </c>
      <c r="S103" s="599" t="str">
        <f ca="1">IF($H103="","",VLOOKUP(H103,Invoer!$F$15:$AU$1500,19,FALSE))</f>
        <v/>
      </c>
      <c r="T103" s="662" t="str">
        <f ca="1">IF($H103="","",IF(J103&gt;$K$8,"",VLOOKUP(H103,Invoer!$F$15:$AU$1500,20,FALSE)))</f>
        <v/>
      </c>
      <c r="U103" s="662" t="str">
        <f ca="1">IF($H103="","",IF(J103&gt;$K$8,"",VLOOKUP(H103,Invoer!$F$15:$AU$1500,23,FALSE)))</f>
        <v/>
      </c>
      <c r="V103" s="662" t="str">
        <f ca="1">IF($H103="","",IF(J103&gt;$K$8,"",VLOOKUP(H103,Invoer!$F$15:$AU$1500,17,FALSE)))</f>
        <v/>
      </c>
      <c r="AC103" s="435" t="str">
        <f>IF($AC$7&lt;3,Invoer!DR108,IF($AC$7=3,Invoer!BT108,"x"))</f>
        <v>x</v>
      </c>
      <c r="AD103" s="599" t="str">
        <f t="shared" si="64"/>
        <v/>
      </c>
      <c r="AE103" s="673" t="str">
        <f>IF($AD103="","",VLOOKUP(AD103,Invoer!$F$15:$AU$1999,2,FALSE))</f>
        <v/>
      </c>
      <c r="AF103" s="599" t="str">
        <f t="shared" si="65"/>
        <v/>
      </c>
      <c r="AG103" s="599" t="str">
        <f>IF($AD103="","",VLOOKUP(AD103,Invoer!$F$15:$AU$1999,3,FALSE))</f>
        <v/>
      </c>
      <c r="AH103" s="599" t="str">
        <f>IF($AD103="","",IF(AG103&lt;&gt;"Liq","",VLOOKUP(AD103,Invoer!$F$15:$AU$1999,4,FALSE)))</f>
        <v/>
      </c>
      <c r="AI103" s="677" t="str">
        <f>IF($AD103="","",VLOOKUP(AD103,Invoer!$F$15:$AU$1999,5,FALSE))</f>
        <v/>
      </c>
      <c r="AJ103" s="599" t="str">
        <f>IF($AD103="","",VLOOKUP(AD103,Invoer!$F$15:$AU$1999,6,FALSE))</f>
        <v/>
      </c>
      <c r="AK103" s="599" t="str">
        <f>IF($AD103="","",VLOOKUP(AD103,Invoer!$F$15:$AU$1999,9,FALSE))</f>
        <v/>
      </c>
      <c r="AL103" s="599" t="str">
        <f>IF($AD103="","",VLOOKUP(AD103,Invoer!$F$15:$AU$1999,10,FALSE))</f>
        <v/>
      </c>
      <c r="AM103" s="599" t="str">
        <f>IF($AD103="","",VLOOKUP(AD103,Invoer!$F$15:$BB$1999,14,FALSE))</f>
        <v/>
      </c>
      <c r="AN103" s="599" t="str">
        <f>IF($AD103="","",VLOOKUP(AD103,Invoer!$F$15:$AU$1999,11,FALSE))</f>
        <v/>
      </c>
      <c r="AO103" s="662" t="str">
        <f>IF($AD103="","",VLOOKUP(AD103,Invoer!$F$15:$AU$1999,15,FALSE))</f>
        <v/>
      </c>
      <c r="AP103" s="599" t="str">
        <f>IF($AD103="","",VLOOKUP(AD103,Invoer!$F$15:$AU$1999,19,FALSE))</f>
        <v/>
      </c>
      <c r="AQ103" s="662" t="str">
        <f>IF($AD103="","",VLOOKUP(AD103,Invoer!$F$15:$AU$1999,24,FALSE))</f>
        <v/>
      </c>
      <c r="AR103" s="662" t="str">
        <f>IF($AD103="","",VLOOKUP(AD103,Invoer!$F$15:$AU$1999,17,FALSE))</f>
        <v/>
      </c>
      <c r="AS103" s="678" t="str">
        <f t="shared" si="75"/>
        <v/>
      </c>
      <c r="AT103" s="676" t="str">
        <f t="shared" si="44"/>
        <v/>
      </c>
      <c r="AU103" s="77" t="e">
        <f t="shared" si="45"/>
        <v>#VALUE!</v>
      </c>
      <c r="AW103" s="57"/>
      <c r="AX103" s="57"/>
      <c r="BA103" s="83" t="e">
        <f ca="1">Invoer!DW108</f>
        <v>#N/A</v>
      </c>
      <c r="BB103" s="599" t="str">
        <f t="shared" ca="1" si="66"/>
        <v/>
      </c>
      <c r="BC103" s="673" t="str">
        <f ca="1">IF($BB103="","",VLOOKUP(BB103,Invoer!$F$15:$AU$1999,2,FALSE))</f>
        <v/>
      </c>
      <c r="BD103" s="599" t="str">
        <f t="shared" ca="1" si="67"/>
        <v/>
      </c>
      <c r="BE103" s="599" t="str">
        <f ca="1">IF($BB103="","",VLOOKUP(BB103,Invoer!$F$15:$AU$1999,5,FALSE))</f>
        <v/>
      </c>
      <c r="BF103" s="599" t="str">
        <f ca="1">IF($BB103="","",VLOOKUP(BB103,Invoer!$F$15:$AU$1999,6,FALSE))</f>
        <v/>
      </c>
      <c r="BG103" s="599" t="str">
        <f ca="1">IF($BB103="","",VLOOKUP(BB103,Invoer!$F$15:$AU$1999,9,FALSE))</f>
        <v/>
      </c>
      <c r="BH103" s="599" t="str">
        <f ca="1">IF($BB103="","",VLOOKUP(BB103,Invoer!$F$15:$AU$1999,10,FALSE))</f>
        <v/>
      </c>
      <c r="BI103" s="599" t="str">
        <f ca="1">IF($BB103="","",VLOOKUP(BB103,Invoer!$F$15:$BB$1999,14,FALSE))</f>
        <v/>
      </c>
      <c r="BJ103" s="599" t="str">
        <f ca="1">IF($BB103="","",VLOOKUP(BB103,Invoer!$F$15:$AU$1999,11,FALSE))</f>
        <v/>
      </c>
      <c r="BK103" s="662" t="str">
        <f t="shared" ca="1" si="68"/>
        <v/>
      </c>
      <c r="BL103" s="662" t="str">
        <f t="shared" ca="1" si="69"/>
        <v/>
      </c>
      <c r="BM103" s="679" t="str">
        <f t="shared" ca="1" si="70"/>
        <v/>
      </c>
      <c r="BN103" s="662" t="str">
        <f t="shared" ca="1" si="46"/>
        <v/>
      </c>
      <c r="BO103" s="662" t="str">
        <f ca="1">IF($BB103="","",VLOOKUP(BB103,Invoer!$F$15:$AU$1999,15,FALSE))</f>
        <v/>
      </c>
      <c r="BP103" s="662" t="str">
        <f ca="1">IF($BB103="","",VLOOKUP(BB103,Invoer!$F$15:$AU$1999,24,FALSE))</f>
        <v/>
      </c>
      <c r="BQ103" s="662" t="str">
        <f ca="1">IF($BB103="","",VLOOKUP(BB103,Invoer!$F$15:$AU$1999,17,FALSE))</f>
        <v/>
      </c>
      <c r="BS103" s="73" t="e">
        <f t="shared" ca="1" si="76"/>
        <v>#VALUE!</v>
      </c>
      <c r="BT103" s="57" t="str">
        <f t="shared" ca="1" si="77"/>
        <v/>
      </c>
      <c r="BW103" s="61" t="e">
        <f ca="1">Invoer!DZ108</f>
        <v>#N/A</v>
      </c>
      <c r="BX103" s="599" t="str">
        <f t="shared" ca="1" si="47"/>
        <v/>
      </c>
      <c r="BY103" s="673" t="str">
        <f ca="1">IF($BX103="","",VLOOKUP(BX103,Invoer!$F$15:$AU$1999,2,FALSE))</f>
        <v/>
      </c>
      <c r="BZ103" s="599" t="str">
        <f t="shared" ca="1" si="48"/>
        <v/>
      </c>
      <c r="CA103" s="599" t="str">
        <f ca="1">IF($BX103="","",VLOOKUP(BX103,Invoer!$F$15:$AU$1999,5,FALSE))</f>
        <v/>
      </c>
      <c r="CB103" s="599" t="str">
        <f ca="1">IF($BX103="","",VLOOKUP(BX103,Invoer!$F$15:$AU$1999,6,FALSE))</f>
        <v/>
      </c>
      <c r="CC103" s="599" t="str">
        <f ca="1">IF($BX103="","",VLOOKUP(BX103,Invoer!$F$15:$AU$1999,9,FALSE))</f>
        <v/>
      </c>
      <c r="CD103" s="599" t="str">
        <f ca="1">IF($BX103="","",VLOOKUP(BX103,Invoer!$F$15:$AU$1999,10,FALSE))</f>
        <v/>
      </c>
      <c r="CE103" s="599" t="str">
        <f ca="1">IF($BX103="","",VLOOKUP(BX103,Invoer!$F$15:$AU$1999,11,FALSE))</f>
        <v/>
      </c>
      <c r="CF103" s="662" t="str">
        <f ca="1">IF($BX103="","",IF(ISERROR(BY103),0,VLOOKUP(BX103,Invoer!$F$15:$AU$1999,15,FALSE)))</f>
        <v/>
      </c>
      <c r="CG103" s="599" t="str">
        <f ca="1">IF($BX103="","",VLOOKUP(BX103,Invoer!$F$15:$AU$1999,19,FALSE))</f>
        <v/>
      </c>
      <c r="CH103" s="662" t="str">
        <f ca="1">IF($BX103="","",IF(ISERROR(BY103),0,VLOOKUP(BX103,Invoer!$F$15:$AU$1999,24,FALSE)))</f>
        <v/>
      </c>
      <c r="CI103" s="662" t="str">
        <f ca="1">IF($BX103="","",IF(ISERROR(BY103),0,VLOOKUP(BX103,Invoer!$F$15:$AU$1999,17,FALSE)))</f>
        <v/>
      </c>
      <c r="CJ103" s="680" t="str">
        <f t="shared" ca="1" si="71"/>
        <v/>
      </c>
      <c r="CK103" s="662" t="str">
        <f t="shared" ca="1" si="72"/>
        <v/>
      </c>
      <c r="CM103" s="56" t="str">
        <f t="shared" ca="1" si="78"/>
        <v/>
      </c>
      <c r="CQ103" s="411" t="e">
        <f ca="1">Invoer!EG108</f>
        <v>#N/A</v>
      </c>
      <c r="CR103" s="599" t="str">
        <f t="shared" ca="1" si="49"/>
        <v/>
      </c>
      <c r="CS103" s="673" t="str">
        <f ca="1">IF($CR103="","",VLOOKUP(CR103,Invoer!$F$15:$AU$1500,2,FALSE))</f>
        <v/>
      </c>
      <c r="CT103" s="599" t="str">
        <f t="shared" ca="1" si="50"/>
        <v/>
      </c>
      <c r="CU103" s="599" t="str">
        <f ca="1">IF($CR103="","",VLOOKUP(CR103,Invoer!$F$15:$AU$1500,3,FALSE))</f>
        <v/>
      </c>
      <c r="CV103" s="599" t="str">
        <f ca="1">IF($CR103="","",IF(CU103&lt;&gt;"Liq","",VLOOKUP(CR103,Invoer!$F$15:$AU$1500,4,FALSE)))</f>
        <v/>
      </c>
      <c r="CW103" s="599" t="str">
        <f ca="1">IF($CR103="","",VLOOKUP(CR103,Invoer!$F$15:$AU$1500,5,FALSE))</f>
        <v/>
      </c>
      <c r="CX103" s="599" t="str">
        <f ca="1">IF($CR103="","",VLOOKUP(CR103,Invoer!$F$15:$AU$1500,6,FALSE))</f>
        <v/>
      </c>
      <c r="CY103" s="599" t="str">
        <f ca="1">IF($CR103="","",VLOOKUP(CR103,Invoer!$F$15:$AU$1500,9,FALSE))</f>
        <v/>
      </c>
      <c r="CZ103" s="599" t="str">
        <f ca="1">IF($CR103="","",VLOOKUP(CR103,Invoer!$F$15:$AU$1500,10,FALSE))</f>
        <v/>
      </c>
      <c r="DA103" s="599" t="str">
        <f ca="1">IF($CR103="","",VLOOKUP(CR103,Invoer!$F$15:$AU$1500,11,FALSE))</f>
        <v/>
      </c>
      <c r="DB103" s="599" t="str">
        <f ca="1">IF($CR103="","",VLOOKUP(CR103,Invoer!$F$15:$BB$1500,14,FALSE))</f>
        <v/>
      </c>
      <c r="DC103" s="662" t="str">
        <f ca="1">IF($CR103="","",VLOOKUP(CR103,Invoer!$F$15:$AU$1500,15,FALSE))</f>
        <v/>
      </c>
      <c r="DD103" s="599" t="str">
        <f ca="1">IF($CR103="","",VLOOKUP(CR103,Invoer!$F$15:$AU$1500,19,FALSE))</f>
        <v/>
      </c>
      <c r="DE103" s="662" t="str">
        <f ca="1">IF($CR103="","",VLOOKUP(CR103,Invoer!$F$15:$AU$1500,20,FALSE))</f>
        <v/>
      </c>
      <c r="DF103" s="662" t="str">
        <f ca="1">IF($CR103="","",VLOOKUP(CR103,Invoer!$F$15:$AU$1500,23,FALSE))</f>
        <v/>
      </c>
      <c r="DG103" s="662" t="str">
        <f ca="1">IF($CR103="","",VLOOKUP(CR103,Invoer!$F$15:$AU$1500,17,FALSE))</f>
        <v/>
      </c>
      <c r="DH103" s="681" t="str">
        <f t="shared" ca="1" si="51"/>
        <v/>
      </c>
      <c r="DI103" s="662" t="str">
        <f t="shared" ca="1" si="52"/>
        <v/>
      </c>
      <c r="DJ103" s="190"/>
      <c r="DK103" s="411" t="str">
        <f t="shared" ca="1" si="53"/>
        <v/>
      </c>
      <c r="DO103" s="61" t="e">
        <f ca="1">IF($DN$4&lt;3,Invoer!EB108,Invoer!EA108)</f>
        <v>#N/A</v>
      </c>
      <c r="DP103" s="599" t="str">
        <f t="shared" ca="1" si="54"/>
        <v/>
      </c>
      <c r="DQ103" s="673" t="str">
        <f ca="1">IF($DP103="","",VLOOKUP(DP103,Invoer!$F$15:$AU$1999,2,FALSE))</f>
        <v/>
      </c>
      <c r="DR103" s="599" t="str">
        <f t="shared" ca="1" si="55"/>
        <v/>
      </c>
      <c r="DS103" s="599" t="str">
        <f ca="1">IF($DP103="","",VLOOKUP(DP103,Invoer!$F$15:$AU$1999,3,FALSE))</f>
        <v/>
      </c>
      <c r="DT103" s="599" t="str">
        <f ca="1">IF($DP103="","",IF(DS103&lt;&gt;"Liq","",VLOOKUP(DP103,Invoer!$F$15:$AU$1999,4,FALSE)))</f>
        <v/>
      </c>
      <c r="DU103" s="599" t="str">
        <f ca="1">IF($DP103="","",VLOOKUP(DP103,Invoer!$F$15:$AU$1999,5,FALSE))</f>
        <v/>
      </c>
      <c r="DV103" s="599" t="str">
        <f ca="1">IF($DP103="","",VLOOKUP(DP103,Invoer!$F$15:$AU$1999,6,FALSE))</f>
        <v/>
      </c>
      <c r="DW103" s="599" t="str">
        <f ca="1">IF($DP103="","",VLOOKUP(DP103,Invoer!$F$15:$AU$1999,9,FALSE))</f>
        <v/>
      </c>
      <c r="DX103" s="599" t="str">
        <f ca="1">IF($DP103="","",VLOOKUP(DP103,Invoer!$F$15:$AU$1999,10,FALSE))</f>
        <v/>
      </c>
      <c r="DY103" s="595" t="str">
        <f ca="1">IF($DP103="","",VLOOKUP(DP103,Invoer!$F$15:$AU$1999,11,FALSE))</f>
        <v/>
      </c>
      <c r="DZ103" s="662" t="str">
        <f ca="1">IF($DP103="","",IF($DN$4&gt;2,"",VLOOKUP(DP103,Invoer!CQ:CS,3,FALSE)))</f>
        <v/>
      </c>
      <c r="EA103" s="541" t="str">
        <f ca="1">IF($DP103="","",IF(ISERROR(DQ103),0,IF($DN$4&lt;3,"",VLOOKUP(DP103,Invoer!$F$15:$AU$1999,15,FALSE))))</f>
        <v/>
      </c>
      <c r="EB103" s="595" t="str">
        <f ca="1">IF($DP103="","",IF($DN$4&lt;3,"",VLOOKUP(DP103,Invoer!$F$15:$AU$1999,19,FALSE)))</f>
        <v/>
      </c>
      <c r="EC103" s="541" t="str">
        <f ca="1">IF($DP103="","",IF(ISERROR(DQ103),0,IF($DN$4&lt;3,"",VLOOKUP(DP103,Invoer!$F$15:$AU$1999,24,FALSE))))</f>
        <v/>
      </c>
      <c r="ED103" s="541" t="str">
        <f ca="1">IF($DP103="","",IF(ISERROR(DQ103),0,IF($DN$4&lt;3,"",VLOOKUP(DP103,Invoer!$F$15:$AU$1999,17,FALSE))))</f>
        <v/>
      </c>
      <c r="EH103" s="89" t="e">
        <f ca="1">Invoer!CP108</f>
        <v>#N/A</v>
      </c>
      <c r="EI103" s="599" t="str">
        <f t="shared" ca="1" si="56"/>
        <v/>
      </c>
      <c r="EJ103" s="673" t="str">
        <f ca="1">IF(EI103="","",VLOOKUP(EI103,Invoer!$F$15:$AU$1999,2,FALSE))</f>
        <v/>
      </c>
      <c r="EK103" s="599" t="str">
        <f t="shared" ca="1" si="57"/>
        <v/>
      </c>
      <c r="EL103" s="599" t="str">
        <f ca="1">IF($EI103="","",VLOOKUP(EI103,Invoer!$F$15:$AU$1999,3,FALSE))</f>
        <v/>
      </c>
      <c r="EM103" s="599" t="str">
        <f ca="1">IF($EI103="","",IF(EL103&lt;&gt;"Liq","",VLOOKUP(EI103,Invoer!$F$15:$AU$1999,4,FALSE)))</f>
        <v/>
      </c>
      <c r="EN103" s="599" t="str">
        <f ca="1">IF($EI103="","",VLOOKUP(EI103,Invoer!$F$15:$AU$1999,6,FALSE))</f>
        <v/>
      </c>
      <c r="EO103" s="599" t="str">
        <f ca="1">IF(EI103="","",VLOOKUP(EI103,Invoer!$F$15:$AU$1999,9,FALSE))</f>
        <v/>
      </c>
      <c r="EP103" s="599" t="str">
        <f ca="1">IF(EI103="","",VLOOKUP(EI103,Invoer!$F$15:$AU$1999,10,FALSE))</f>
        <v/>
      </c>
      <c r="EQ103" s="599" t="str">
        <f ca="1">IF(EI103="","",VLOOKUP(EI103,Invoer!$F$15:$AU$1999,11,FALSE))</f>
        <v/>
      </c>
      <c r="ER103" s="662" t="str">
        <f ca="1">IF(EI103="","",VLOOKUP(EI103,Invoer!CQ:CS,3,FALSE))</f>
        <v/>
      </c>
      <c r="ES103" s="662" t="str">
        <f t="shared" ca="1" si="58"/>
        <v/>
      </c>
      <c r="ET103" s="513" t="str">
        <f t="shared" ca="1" si="59"/>
        <v/>
      </c>
      <c r="EU103" s="112" t="str">
        <f t="shared" ca="1" si="60"/>
        <v/>
      </c>
      <c r="EV103" s="83" t="s">
        <v>160</v>
      </c>
      <c r="EW103" s="682" t="str">
        <f t="shared" ca="1" si="61"/>
        <v/>
      </c>
      <c r="EX103" s="662" t="str">
        <f t="shared" ca="1" si="62"/>
        <v/>
      </c>
      <c r="EY103"/>
      <c r="EZ103" s="56" t="e">
        <f t="shared" ca="1" si="73"/>
        <v>#VALUE!</v>
      </c>
      <c r="FA103" s="56" t="e">
        <f t="shared" ca="1" si="74"/>
        <v>#VALUE!</v>
      </c>
      <c r="FE103"/>
      <c r="FI103"/>
      <c r="FJ103"/>
    </row>
    <row r="104" spans="1:166" ht="12" customHeight="1" x14ac:dyDescent="0.2">
      <c r="A104"/>
      <c r="B104"/>
      <c r="C104"/>
      <c r="E104"/>
      <c r="F104" s="125"/>
      <c r="G104" s="89" t="e">
        <f ca="1">Invoer!DU109</f>
        <v>#N/A</v>
      </c>
      <c r="H104" s="599" t="str">
        <f t="shared" ca="1" si="79"/>
        <v/>
      </c>
      <c r="I104" s="673" t="str">
        <f ca="1">IF($H104="","",VLOOKUP(H104,Invoer!$F$15:$AU$1500,2,FALSE))</f>
        <v/>
      </c>
      <c r="J104" s="599" t="str">
        <f t="shared" ca="1" si="63"/>
        <v/>
      </c>
      <c r="K104" s="599" t="str">
        <f ca="1">IF($H104="","",VLOOKUP(H104,Invoer!$F$15:$AU$1500,3,FALSE))</f>
        <v/>
      </c>
      <c r="L104" s="599" t="str">
        <f ca="1">IF($H104="","",IF(K104&lt;&gt;"Liq","",VLOOKUP(H104,Invoer!$F$15:$AU$1500,4,FALSE)))</f>
        <v/>
      </c>
      <c r="M104" s="599" t="str">
        <f ca="1">IF($H104="","",VLOOKUP(H104,Invoer!$F$15:$AU$1500,5,FALSE))</f>
        <v/>
      </c>
      <c r="N104" s="599" t="str">
        <f ca="1">IF($H104="","",VLOOKUP(H104,Invoer!$F$15:$AU$1500,6,FALSE))</f>
        <v/>
      </c>
      <c r="O104" s="599" t="str">
        <f ca="1">IF($H104="","",VLOOKUP(H104,Invoer!$F$15:$AU$1500,9,FALSE))</f>
        <v/>
      </c>
      <c r="P104" s="599" t="str">
        <f ca="1">IF($H104="","",VLOOKUP(H104,Invoer!$F$15:$AU$1500,10,FALSE))</f>
        <v/>
      </c>
      <c r="Q104" s="599" t="str">
        <f ca="1">IF($H104="","",VLOOKUP(H104,Invoer!$F$15:$BB$1500,14,FALSE))</f>
        <v/>
      </c>
      <c r="R104" s="662" t="str">
        <f ca="1">IF($H104="","",IF(J104&gt;$K$8,"",VLOOKUP(H104,Invoer!$F$15:$AU$1500,15,FALSE)))</f>
        <v/>
      </c>
      <c r="S104" s="599" t="str">
        <f ca="1">IF($H104="","",VLOOKUP(H104,Invoer!$F$15:$AU$1500,19,FALSE))</f>
        <v/>
      </c>
      <c r="T104" s="662" t="str">
        <f ca="1">IF($H104="","",IF(J104&gt;$K$8,"",VLOOKUP(H104,Invoer!$F$15:$AU$1500,20,FALSE)))</f>
        <v/>
      </c>
      <c r="U104" s="662" t="str">
        <f ca="1">IF($H104="","",IF(J104&gt;$K$8,"",VLOOKUP(H104,Invoer!$F$15:$AU$1500,23,FALSE)))</f>
        <v/>
      </c>
      <c r="V104" s="662" t="str">
        <f ca="1">IF($H104="","",IF(J104&gt;$K$8,"",VLOOKUP(H104,Invoer!$F$15:$AU$1500,17,FALSE)))</f>
        <v/>
      </c>
      <c r="AC104" s="435" t="str">
        <f>IF($AC$7&lt;3,Invoer!DR109,IF($AC$7=3,Invoer!BT109,"x"))</f>
        <v>x</v>
      </c>
      <c r="AD104" s="599" t="str">
        <f t="shared" si="64"/>
        <v/>
      </c>
      <c r="AE104" s="673" t="str">
        <f>IF($AD104="","",VLOOKUP(AD104,Invoer!$F$15:$AU$1999,2,FALSE))</f>
        <v/>
      </c>
      <c r="AF104" s="599" t="str">
        <f t="shared" si="65"/>
        <v/>
      </c>
      <c r="AG104" s="599" t="str">
        <f>IF($AD104="","",VLOOKUP(AD104,Invoer!$F$15:$AU$1999,3,FALSE))</f>
        <v/>
      </c>
      <c r="AH104" s="599" t="str">
        <f>IF($AD104="","",IF(AG104&lt;&gt;"Liq","",VLOOKUP(AD104,Invoer!$F$15:$AU$1999,4,FALSE)))</f>
        <v/>
      </c>
      <c r="AI104" s="677" t="str">
        <f>IF($AD104="","",VLOOKUP(AD104,Invoer!$F$15:$AU$1999,5,FALSE))</f>
        <v/>
      </c>
      <c r="AJ104" s="599" t="str">
        <f>IF($AD104="","",VLOOKUP(AD104,Invoer!$F$15:$AU$1999,6,FALSE))</f>
        <v/>
      </c>
      <c r="AK104" s="599" t="str">
        <f>IF($AD104="","",VLOOKUP(AD104,Invoer!$F$15:$AU$1999,9,FALSE))</f>
        <v/>
      </c>
      <c r="AL104" s="599" t="str">
        <f>IF($AD104="","",VLOOKUP(AD104,Invoer!$F$15:$AU$1999,10,FALSE))</f>
        <v/>
      </c>
      <c r="AM104" s="599" t="str">
        <f>IF($AD104="","",VLOOKUP(AD104,Invoer!$F$15:$BB$1999,14,FALSE))</f>
        <v/>
      </c>
      <c r="AN104" s="599" t="str">
        <f>IF($AD104="","",VLOOKUP(AD104,Invoer!$F$15:$AU$1999,11,FALSE))</f>
        <v/>
      </c>
      <c r="AO104" s="662" t="str">
        <f>IF($AD104="","",VLOOKUP(AD104,Invoer!$F$15:$AU$1999,15,FALSE))</f>
        <v/>
      </c>
      <c r="AP104" s="599" t="str">
        <f>IF($AD104="","",VLOOKUP(AD104,Invoer!$F$15:$AU$1999,19,FALSE))</f>
        <v/>
      </c>
      <c r="AQ104" s="662" t="str">
        <f>IF($AD104="","",VLOOKUP(AD104,Invoer!$F$15:$AU$1999,24,FALSE))</f>
        <v/>
      </c>
      <c r="AR104" s="662" t="str">
        <f>IF($AD104="","",VLOOKUP(AD104,Invoer!$F$15:$AU$1999,17,FALSE))</f>
        <v/>
      </c>
      <c r="AS104" s="678" t="str">
        <f t="shared" si="75"/>
        <v/>
      </c>
      <c r="AT104" s="676" t="str">
        <f t="shared" si="44"/>
        <v/>
      </c>
      <c r="AU104" s="77" t="e">
        <f t="shared" si="45"/>
        <v>#VALUE!</v>
      </c>
      <c r="AW104" s="57"/>
      <c r="AX104" s="57"/>
      <c r="BA104" s="83" t="e">
        <f ca="1">Invoer!DW109</f>
        <v>#N/A</v>
      </c>
      <c r="BB104" s="599" t="str">
        <f t="shared" ca="1" si="66"/>
        <v/>
      </c>
      <c r="BC104" s="673" t="str">
        <f ca="1">IF($BB104="","",VLOOKUP(BB104,Invoer!$F$15:$AU$1999,2,FALSE))</f>
        <v/>
      </c>
      <c r="BD104" s="599" t="str">
        <f t="shared" ca="1" si="67"/>
        <v/>
      </c>
      <c r="BE104" s="599" t="str">
        <f ca="1">IF($BB104="","",VLOOKUP(BB104,Invoer!$F$15:$AU$1999,5,FALSE))</f>
        <v/>
      </c>
      <c r="BF104" s="599" t="str">
        <f ca="1">IF($BB104="","",VLOOKUP(BB104,Invoer!$F$15:$AU$1999,6,FALSE))</f>
        <v/>
      </c>
      <c r="BG104" s="599" t="str">
        <f ca="1">IF($BB104="","",VLOOKUP(BB104,Invoer!$F$15:$AU$1999,9,FALSE))</f>
        <v/>
      </c>
      <c r="BH104" s="599" t="str">
        <f ca="1">IF($BB104="","",VLOOKUP(BB104,Invoer!$F$15:$AU$1999,10,FALSE))</f>
        <v/>
      </c>
      <c r="BI104" s="599" t="str">
        <f ca="1">IF($BB104="","",VLOOKUP(BB104,Invoer!$F$15:$BB$1999,14,FALSE))</f>
        <v/>
      </c>
      <c r="BJ104" s="599" t="str">
        <f ca="1">IF($BB104="","",VLOOKUP(BB104,Invoer!$F$15:$AU$1999,11,FALSE))</f>
        <v/>
      </c>
      <c r="BK104" s="662" t="str">
        <f t="shared" ca="1" si="68"/>
        <v/>
      </c>
      <c r="BL104" s="662" t="str">
        <f t="shared" ca="1" si="69"/>
        <v/>
      </c>
      <c r="BM104" s="679" t="str">
        <f t="shared" ca="1" si="70"/>
        <v/>
      </c>
      <c r="BN104" s="662" t="str">
        <f t="shared" ca="1" si="46"/>
        <v/>
      </c>
      <c r="BO104" s="662" t="str">
        <f ca="1">IF($BB104="","",VLOOKUP(BB104,Invoer!$F$15:$AU$1999,15,FALSE))</f>
        <v/>
      </c>
      <c r="BP104" s="662" t="str">
        <f ca="1">IF($BB104="","",VLOOKUP(BB104,Invoer!$F$15:$AU$1999,24,FALSE))</f>
        <v/>
      </c>
      <c r="BQ104" s="662" t="str">
        <f ca="1">IF($BB104="","",VLOOKUP(BB104,Invoer!$F$15:$AU$1999,17,FALSE))</f>
        <v/>
      </c>
      <c r="BS104" s="73" t="e">
        <f t="shared" ca="1" si="76"/>
        <v>#VALUE!</v>
      </c>
      <c r="BT104" s="57" t="str">
        <f t="shared" ca="1" si="77"/>
        <v/>
      </c>
      <c r="BW104" s="61" t="e">
        <f ca="1">Invoer!DZ109</f>
        <v>#N/A</v>
      </c>
      <c r="BX104" s="599" t="str">
        <f t="shared" ca="1" si="47"/>
        <v/>
      </c>
      <c r="BY104" s="673" t="str">
        <f ca="1">IF($BX104="","",VLOOKUP(BX104,Invoer!$F$15:$AU$1999,2,FALSE))</f>
        <v/>
      </c>
      <c r="BZ104" s="599" t="str">
        <f t="shared" ca="1" si="48"/>
        <v/>
      </c>
      <c r="CA104" s="599" t="str">
        <f ca="1">IF($BX104="","",VLOOKUP(BX104,Invoer!$F$15:$AU$1999,5,FALSE))</f>
        <v/>
      </c>
      <c r="CB104" s="599" t="str">
        <f ca="1">IF($BX104="","",VLOOKUP(BX104,Invoer!$F$15:$AU$1999,6,FALSE))</f>
        <v/>
      </c>
      <c r="CC104" s="599" t="str">
        <f ca="1">IF($BX104="","",VLOOKUP(BX104,Invoer!$F$15:$AU$1999,9,FALSE))</f>
        <v/>
      </c>
      <c r="CD104" s="599" t="str">
        <f ca="1">IF($BX104="","",VLOOKUP(BX104,Invoer!$F$15:$AU$1999,10,FALSE))</f>
        <v/>
      </c>
      <c r="CE104" s="599" t="str">
        <f ca="1">IF($BX104="","",VLOOKUP(BX104,Invoer!$F$15:$AU$1999,11,FALSE))</f>
        <v/>
      </c>
      <c r="CF104" s="662" t="str">
        <f ca="1">IF($BX104="","",IF(ISERROR(BY104),0,VLOOKUP(BX104,Invoer!$F$15:$AU$1999,15,FALSE)))</f>
        <v/>
      </c>
      <c r="CG104" s="599" t="str">
        <f ca="1">IF($BX104="","",VLOOKUP(BX104,Invoer!$F$15:$AU$1999,19,FALSE))</f>
        <v/>
      </c>
      <c r="CH104" s="662" t="str">
        <f ca="1">IF($BX104="","",IF(ISERROR(BY104),0,VLOOKUP(BX104,Invoer!$F$15:$AU$1999,24,FALSE)))</f>
        <v/>
      </c>
      <c r="CI104" s="662" t="str">
        <f ca="1">IF($BX104="","",IF(ISERROR(BY104),0,VLOOKUP(BX104,Invoer!$F$15:$AU$1999,17,FALSE)))</f>
        <v/>
      </c>
      <c r="CJ104" s="680" t="str">
        <f t="shared" ca="1" si="71"/>
        <v/>
      </c>
      <c r="CK104" s="662" t="str">
        <f t="shared" ca="1" si="72"/>
        <v/>
      </c>
      <c r="CM104" s="56" t="str">
        <f t="shared" ca="1" si="78"/>
        <v/>
      </c>
      <c r="CQ104" s="411" t="e">
        <f ca="1">Invoer!EG109</f>
        <v>#N/A</v>
      </c>
      <c r="CR104" s="599" t="str">
        <f t="shared" ca="1" si="49"/>
        <v/>
      </c>
      <c r="CS104" s="673" t="str">
        <f ca="1">IF($CR104="","",VLOOKUP(CR104,Invoer!$F$15:$AU$1500,2,FALSE))</f>
        <v/>
      </c>
      <c r="CT104" s="599" t="str">
        <f t="shared" ca="1" si="50"/>
        <v/>
      </c>
      <c r="CU104" s="599" t="str">
        <f ca="1">IF($CR104="","",VLOOKUP(CR104,Invoer!$F$15:$AU$1500,3,FALSE))</f>
        <v/>
      </c>
      <c r="CV104" s="599" t="str">
        <f ca="1">IF($CR104="","",IF(CU104&lt;&gt;"Liq","",VLOOKUP(CR104,Invoer!$F$15:$AU$1500,4,FALSE)))</f>
        <v/>
      </c>
      <c r="CW104" s="599" t="str">
        <f ca="1">IF($CR104="","",VLOOKUP(CR104,Invoer!$F$15:$AU$1500,5,FALSE))</f>
        <v/>
      </c>
      <c r="CX104" s="599" t="str">
        <f ca="1">IF($CR104="","",VLOOKUP(CR104,Invoer!$F$15:$AU$1500,6,FALSE))</f>
        <v/>
      </c>
      <c r="CY104" s="599" t="str">
        <f ca="1">IF($CR104="","",VLOOKUP(CR104,Invoer!$F$15:$AU$1500,9,FALSE))</f>
        <v/>
      </c>
      <c r="CZ104" s="599" t="str">
        <f ca="1">IF($CR104="","",VLOOKUP(CR104,Invoer!$F$15:$AU$1500,10,FALSE))</f>
        <v/>
      </c>
      <c r="DA104" s="599" t="str">
        <f ca="1">IF($CR104="","",VLOOKUP(CR104,Invoer!$F$15:$AU$1500,11,FALSE))</f>
        <v/>
      </c>
      <c r="DB104" s="599" t="str">
        <f ca="1">IF($CR104="","",VLOOKUP(CR104,Invoer!$F$15:$BB$1500,14,FALSE))</f>
        <v/>
      </c>
      <c r="DC104" s="662" t="str">
        <f ca="1">IF($CR104="","",VLOOKUP(CR104,Invoer!$F$15:$AU$1500,15,FALSE))</f>
        <v/>
      </c>
      <c r="DD104" s="599" t="str">
        <f ca="1">IF($CR104="","",VLOOKUP(CR104,Invoer!$F$15:$AU$1500,19,FALSE))</f>
        <v/>
      </c>
      <c r="DE104" s="662" t="str">
        <f ca="1">IF($CR104="","",VLOOKUP(CR104,Invoer!$F$15:$AU$1500,20,FALSE))</f>
        <v/>
      </c>
      <c r="DF104" s="662" t="str">
        <f ca="1">IF($CR104="","",VLOOKUP(CR104,Invoer!$F$15:$AU$1500,23,FALSE))</f>
        <v/>
      </c>
      <c r="DG104" s="662" t="str">
        <f ca="1">IF($CR104="","",VLOOKUP(CR104,Invoer!$F$15:$AU$1500,17,FALSE))</f>
        <v/>
      </c>
      <c r="DH104" s="681" t="str">
        <f t="shared" ca="1" si="51"/>
        <v/>
      </c>
      <c r="DI104" s="662" t="str">
        <f t="shared" ca="1" si="52"/>
        <v/>
      </c>
      <c r="DJ104" s="190"/>
      <c r="DK104" s="411" t="str">
        <f t="shared" ca="1" si="53"/>
        <v/>
      </c>
      <c r="DO104" s="61" t="e">
        <f ca="1">IF($DN$4&lt;3,Invoer!EB109,Invoer!EA109)</f>
        <v>#N/A</v>
      </c>
      <c r="DP104" s="599" t="str">
        <f t="shared" ca="1" si="54"/>
        <v/>
      </c>
      <c r="DQ104" s="673" t="str">
        <f ca="1">IF($DP104="","",VLOOKUP(DP104,Invoer!$F$15:$AU$1999,2,FALSE))</f>
        <v/>
      </c>
      <c r="DR104" s="599" t="str">
        <f t="shared" ca="1" si="55"/>
        <v/>
      </c>
      <c r="DS104" s="599" t="str">
        <f ca="1">IF($DP104="","",VLOOKUP(DP104,Invoer!$F$15:$AU$1999,3,FALSE))</f>
        <v/>
      </c>
      <c r="DT104" s="599" t="str">
        <f ca="1">IF($DP104="","",IF(DS104&lt;&gt;"Liq","",VLOOKUP(DP104,Invoer!$F$15:$AU$1999,4,FALSE)))</f>
        <v/>
      </c>
      <c r="DU104" s="599" t="str">
        <f ca="1">IF($DP104="","",VLOOKUP(DP104,Invoer!$F$15:$AU$1999,5,FALSE))</f>
        <v/>
      </c>
      <c r="DV104" s="599" t="str">
        <f ca="1">IF($DP104="","",VLOOKUP(DP104,Invoer!$F$15:$AU$1999,6,FALSE))</f>
        <v/>
      </c>
      <c r="DW104" s="599" t="str">
        <f ca="1">IF($DP104="","",VLOOKUP(DP104,Invoer!$F$15:$AU$1999,9,FALSE))</f>
        <v/>
      </c>
      <c r="DX104" s="599" t="str">
        <f ca="1">IF($DP104="","",VLOOKUP(DP104,Invoer!$F$15:$AU$1999,10,FALSE))</f>
        <v/>
      </c>
      <c r="DY104" s="595" t="str">
        <f ca="1">IF($DP104="","",VLOOKUP(DP104,Invoer!$F$15:$AU$1999,11,FALSE))</f>
        <v/>
      </c>
      <c r="DZ104" s="662" t="str">
        <f ca="1">IF($DP104="","",IF($DN$4&gt;2,"",VLOOKUP(DP104,Invoer!CQ:CS,3,FALSE)))</f>
        <v/>
      </c>
      <c r="EA104" s="541" t="str">
        <f ca="1">IF($DP104="","",IF(ISERROR(DQ104),0,IF($DN$4&lt;3,"",VLOOKUP(DP104,Invoer!$F$15:$AU$1999,15,FALSE))))</f>
        <v/>
      </c>
      <c r="EB104" s="595" t="str">
        <f ca="1">IF($DP104="","",IF($DN$4&lt;3,"",VLOOKUP(DP104,Invoer!$F$15:$AU$1999,19,FALSE)))</f>
        <v/>
      </c>
      <c r="EC104" s="541" t="str">
        <f ca="1">IF($DP104="","",IF(ISERROR(DQ104),0,IF($DN$4&lt;3,"",VLOOKUP(DP104,Invoer!$F$15:$AU$1999,24,FALSE))))</f>
        <v/>
      </c>
      <c r="ED104" s="541" t="str">
        <f ca="1">IF($DP104="","",IF(ISERROR(DQ104),0,IF($DN$4&lt;3,"",VLOOKUP(DP104,Invoer!$F$15:$AU$1999,17,FALSE))))</f>
        <v/>
      </c>
      <c r="EH104" s="89" t="e">
        <f ca="1">Invoer!CP109</f>
        <v>#N/A</v>
      </c>
      <c r="EI104" s="599" t="str">
        <f t="shared" ca="1" si="56"/>
        <v/>
      </c>
      <c r="EJ104" s="673" t="str">
        <f ca="1">IF(EI104="","",VLOOKUP(EI104,Invoer!$F$15:$AU$1999,2,FALSE))</f>
        <v/>
      </c>
      <c r="EK104" s="599" t="str">
        <f t="shared" ca="1" si="57"/>
        <v/>
      </c>
      <c r="EL104" s="599" t="str">
        <f ca="1">IF($EI104="","",VLOOKUP(EI104,Invoer!$F$15:$AU$1999,3,FALSE))</f>
        <v/>
      </c>
      <c r="EM104" s="599" t="str">
        <f ca="1">IF($EI104="","",IF(EL104&lt;&gt;"Liq","",VLOOKUP(EI104,Invoer!$F$15:$AU$1999,4,FALSE)))</f>
        <v/>
      </c>
      <c r="EN104" s="599" t="str">
        <f ca="1">IF($EI104="","",VLOOKUP(EI104,Invoer!$F$15:$AU$1999,6,FALSE))</f>
        <v/>
      </c>
      <c r="EO104" s="599" t="str">
        <f ca="1">IF(EI104="","",VLOOKUP(EI104,Invoer!$F$15:$AU$1999,9,FALSE))</f>
        <v/>
      </c>
      <c r="EP104" s="599" t="str">
        <f ca="1">IF(EI104="","",VLOOKUP(EI104,Invoer!$F$15:$AU$1999,10,FALSE))</f>
        <v/>
      </c>
      <c r="EQ104" s="599" t="str">
        <f ca="1">IF(EI104="","",VLOOKUP(EI104,Invoer!$F$15:$AU$1999,11,FALSE))</f>
        <v/>
      </c>
      <c r="ER104" s="662" t="str">
        <f ca="1">IF(EI104="","",VLOOKUP(EI104,Invoer!CQ:CS,3,FALSE))</f>
        <v/>
      </c>
      <c r="ES104" s="662" t="str">
        <f t="shared" ca="1" si="58"/>
        <v/>
      </c>
      <c r="ET104" s="513" t="str">
        <f t="shared" ca="1" si="59"/>
        <v/>
      </c>
      <c r="EU104" s="112" t="str">
        <f t="shared" ca="1" si="60"/>
        <v/>
      </c>
      <c r="EV104" s="83" t="s">
        <v>160</v>
      </c>
      <c r="EW104" s="682" t="str">
        <f t="shared" ca="1" si="61"/>
        <v/>
      </c>
      <c r="EX104" s="662" t="str">
        <f t="shared" ca="1" si="62"/>
        <v/>
      </c>
      <c r="EY104"/>
      <c r="EZ104" s="56" t="e">
        <f t="shared" ca="1" si="73"/>
        <v>#VALUE!</v>
      </c>
      <c r="FA104" s="56" t="e">
        <f t="shared" ca="1" si="74"/>
        <v>#VALUE!</v>
      </c>
      <c r="FE104"/>
      <c r="FI104"/>
      <c r="FJ104"/>
    </row>
    <row r="105" spans="1:166" ht="12" customHeight="1" x14ac:dyDescent="0.2">
      <c r="A105"/>
      <c r="B105"/>
      <c r="C105"/>
      <c r="E105"/>
      <c r="F105" s="125"/>
      <c r="G105" s="89" t="e">
        <f ca="1">Invoer!DU110</f>
        <v>#N/A</v>
      </c>
      <c r="H105" s="599" t="str">
        <f t="shared" ca="1" si="79"/>
        <v/>
      </c>
      <c r="I105" s="673" t="str">
        <f ca="1">IF($H105="","",VLOOKUP(H105,Invoer!$F$15:$AU$1500,2,FALSE))</f>
        <v/>
      </c>
      <c r="J105" s="599" t="str">
        <f t="shared" ca="1" si="63"/>
        <v/>
      </c>
      <c r="K105" s="599" t="str">
        <f ca="1">IF($H105="","",VLOOKUP(H105,Invoer!$F$15:$AU$1500,3,FALSE))</f>
        <v/>
      </c>
      <c r="L105" s="599" t="str">
        <f ca="1">IF($H105="","",IF(K105&lt;&gt;"Liq","",VLOOKUP(H105,Invoer!$F$15:$AU$1500,4,FALSE)))</f>
        <v/>
      </c>
      <c r="M105" s="599" t="str">
        <f ca="1">IF($H105="","",VLOOKUP(H105,Invoer!$F$15:$AU$1500,5,FALSE))</f>
        <v/>
      </c>
      <c r="N105" s="599" t="str">
        <f ca="1">IF($H105="","",VLOOKUP(H105,Invoer!$F$15:$AU$1500,6,FALSE))</f>
        <v/>
      </c>
      <c r="O105" s="599" t="str">
        <f ca="1">IF($H105="","",VLOOKUP(H105,Invoer!$F$15:$AU$1500,9,FALSE))</f>
        <v/>
      </c>
      <c r="P105" s="599" t="str">
        <f ca="1">IF($H105="","",VLOOKUP(H105,Invoer!$F$15:$AU$1500,10,FALSE))</f>
        <v/>
      </c>
      <c r="Q105" s="599" t="str">
        <f ca="1">IF($H105="","",VLOOKUP(H105,Invoer!$F$15:$BB$1500,14,FALSE))</f>
        <v/>
      </c>
      <c r="R105" s="662" t="str">
        <f ca="1">IF($H105="","",IF(J105&gt;$K$8,"",VLOOKUP(H105,Invoer!$F$15:$AU$1500,15,FALSE)))</f>
        <v/>
      </c>
      <c r="S105" s="599" t="str">
        <f ca="1">IF($H105="","",VLOOKUP(H105,Invoer!$F$15:$AU$1500,19,FALSE))</f>
        <v/>
      </c>
      <c r="T105" s="662" t="str">
        <f ca="1">IF($H105="","",IF(J105&gt;$K$8,"",VLOOKUP(H105,Invoer!$F$15:$AU$1500,20,FALSE)))</f>
        <v/>
      </c>
      <c r="U105" s="662" t="str">
        <f ca="1">IF($H105="","",IF(J105&gt;$K$8,"",VLOOKUP(H105,Invoer!$F$15:$AU$1500,23,FALSE)))</f>
        <v/>
      </c>
      <c r="V105" s="662" t="str">
        <f ca="1">IF($H105="","",IF(J105&gt;$K$8,"",VLOOKUP(H105,Invoer!$F$15:$AU$1500,17,FALSE)))</f>
        <v/>
      </c>
      <c r="AC105" s="435" t="str">
        <f>IF($AC$7&lt;3,Invoer!DR110,IF($AC$7=3,Invoer!BT110,"x"))</f>
        <v>x</v>
      </c>
      <c r="AD105" s="599" t="str">
        <f t="shared" si="64"/>
        <v/>
      </c>
      <c r="AE105" s="673" t="str">
        <f>IF($AD105="","",VLOOKUP(AD105,Invoer!$F$15:$AU$1999,2,FALSE))</f>
        <v/>
      </c>
      <c r="AF105" s="599" t="str">
        <f t="shared" si="65"/>
        <v/>
      </c>
      <c r="AG105" s="599" t="str">
        <f>IF($AD105="","",VLOOKUP(AD105,Invoer!$F$15:$AU$1999,3,FALSE))</f>
        <v/>
      </c>
      <c r="AH105" s="599" t="str">
        <f>IF($AD105="","",IF(AG105&lt;&gt;"Liq","",VLOOKUP(AD105,Invoer!$F$15:$AU$1999,4,FALSE)))</f>
        <v/>
      </c>
      <c r="AI105" s="677" t="str">
        <f>IF($AD105="","",VLOOKUP(AD105,Invoer!$F$15:$AU$1999,5,FALSE))</f>
        <v/>
      </c>
      <c r="AJ105" s="599" t="str">
        <f>IF($AD105="","",VLOOKUP(AD105,Invoer!$F$15:$AU$1999,6,FALSE))</f>
        <v/>
      </c>
      <c r="AK105" s="599" t="str">
        <f>IF($AD105="","",VLOOKUP(AD105,Invoer!$F$15:$AU$1999,9,FALSE))</f>
        <v/>
      </c>
      <c r="AL105" s="599" t="str">
        <f>IF($AD105="","",VLOOKUP(AD105,Invoer!$F$15:$AU$1999,10,FALSE))</f>
        <v/>
      </c>
      <c r="AM105" s="599" t="str">
        <f>IF($AD105="","",VLOOKUP(AD105,Invoer!$F$15:$BB$1999,14,FALSE))</f>
        <v/>
      </c>
      <c r="AN105" s="599" t="str">
        <f>IF($AD105="","",VLOOKUP(AD105,Invoer!$F$15:$AU$1999,11,FALSE))</f>
        <v/>
      </c>
      <c r="AO105" s="662" t="str">
        <f>IF($AD105="","",VLOOKUP(AD105,Invoer!$F$15:$AU$1999,15,FALSE))</f>
        <v/>
      </c>
      <c r="AP105" s="599" t="str">
        <f>IF($AD105="","",VLOOKUP(AD105,Invoer!$F$15:$AU$1999,19,FALSE))</f>
        <v/>
      </c>
      <c r="AQ105" s="662" t="str">
        <f>IF($AD105="","",VLOOKUP(AD105,Invoer!$F$15:$AU$1999,24,FALSE))</f>
        <v/>
      </c>
      <c r="AR105" s="662" t="str">
        <f>IF($AD105="","",VLOOKUP(AD105,Invoer!$F$15:$AU$1999,17,FALSE))</f>
        <v/>
      </c>
      <c r="AS105" s="678" t="str">
        <f t="shared" si="75"/>
        <v/>
      </c>
      <c r="AT105" s="676" t="str">
        <f t="shared" si="44"/>
        <v/>
      </c>
      <c r="AU105" s="77" t="e">
        <f t="shared" si="45"/>
        <v>#VALUE!</v>
      </c>
      <c r="AW105" s="57"/>
      <c r="AX105" s="57"/>
      <c r="BA105" s="83" t="e">
        <f ca="1">Invoer!DW110</f>
        <v>#N/A</v>
      </c>
      <c r="BB105" s="599" t="str">
        <f t="shared" ca="1" si="66"/>
        <v/>
      </c>
      <c r="BC105" s="673" t="str">
        <f ca="1">IF($BB105="","",VLOOKUP(BB105,Invoer!$F$15:$AU$1999,2,FALSE))</f>
        <v/>
      </c>
      <c r="BD105" s="599" t="str">
        <f t="shared" ca="1" si="67"/>
        <v/>
      </c>
      <c r="BE105" s="599" t="str">
        <f ca="1">IF($BB105="","",VLOOKUP(BB105,Invoer!$F$15:$AU$1999,5,FALSE))</f>
        <v/>
      </c>
      <c r="BF105" s="599" t="str">
        <f ca="1">IF($BB105="","",VLOOKUP(BB105,Invoer!$F$15:$AU$1999,6,FALSE))</f>
        <v/>
      </c>
      <c r="BG105" s="599" t="str">
        <f ca="1">IF($BB105="","",VLOOKUP(BB105,Invoer!$F$15:$AU$1999,9,FALSE))</f>
        <v/>
      </c>
      <c r="BH105" s="599" t="str">
        <f ca="1">IF($BB105="","",VLOOKUP(BB105,Invoer!$F$15:$AU$1999,10,FALSE))</f>
        <v/>
      </c>
      <c r="BI105" s="599" t="str">
        <f ca="1">IF($BB105="","",VLOOKUP(BB105,Invoer!$F$15:$BB$1999,14,FALSE))</f>
        <v/>
      </c>
      <c r="BJ105" s="599" t="str">
        <f ca="1">IF($BB105="","",VLOOKUP(BB105,Invoer!$F$15:$AU$1999,11,FALSE))</f>
        <v/>
      </c>
      <c r="BK105" s="662" t="str">
        <f t="shared" ca="1" si="68"/>
        <v/>
      </c>
      <c r="BL105" s="662" t="str">
        <f t="shared" ca="1" si="69"/>
        <v/>
      </c>
      <c r="BM105" s="679" t="str">
        <f t="shared" ca="1" si="70"/>
        <v/>
      </c>
      <c r="BN105" s="662" t="str">
        <f t="shared" ca="1" si="46"/>
        <v/>
      </c>
      <c r="BO105" s="662" t="str">
        <f ca="1">IF($BB105="","",VLOOKUP(BB105,Invoer!$F$15:$AU$1999,15,FALSE))</f>
        <v/>
      </c>
      <c r="BP105" s="662" t="str">
        <f ca="1">IF($BB105="","",VLOOKUP(BB105,Invoer!$F$15:$AU$1999,24,FALSE))</f>
        <v/>
      </c>
      <c r="BQ105" s="662" t="str">
        <f ca="1">IF($BB105="","",VLOOKUP(BB105,Invoer!$F$15:$AU$1999,17,FALSE))</f>
        <v/>
      </c>
      <c r="BS105" s="73" t="e">
        <f t="shared" ca="1" si="76"/>
        <v>#VALUE!</v>
      </c>
      <c r="BT105" s="57" t="str">
        <f t="shared" ca="1" si="77"/>
        <v/>
      </c>
      <c r="BW105" s="61" t="e">
        <f ca="1">Invoer!DZ110</f>
        <v>#N/A</v>
      </c>
      <c r="BX105" s="599" t="str">
        <f t="shared" ca="1" si="47"/>
        <v/>
      </c>
      <c r="BY105" s="673" t="str">
        <f ca="1">IF($BX105="","",VLOOKUP(BX105,Invoer!$F$15:$AU$1999,2,FALSE))</f>
        <v/>
      </c>
      <c r="BZ105" s="599" t="str">
        <f t="shared" ca="1" si="48"/>
        <v/>
      </c>
      <c r="CA105" s="599" t="str">
        <f ca="1">IF($BX105="","",VLOOKUP(BX105,Invoer!$F$15:$AU$1999,5,FALSE))</f>
        <v/>
      </c>
      <c r="CB105" s="599" t="str">
        <f ca="1">IF($BX105="","",VLOOKUP(BX105,Invoer!$F$15:$AU$1999,6,FALSE))</f>
        <v/>
      </c>
      <c r="CC105" s="599" t="str">
        <f ca="1">IF($BX105="","",VLOOKUP(BX105,Invoer!$F$15:$AU$1999,9,FALSE))</f>
        <v/>
      </c>
      <c r="CD105" s="599" t="str">
        <f ca="1">IF($BX105="","",VLOOKUP(BX105,Invoer!$F$15:$AU$1999,10,FALSE))</f>
        <v/>
      </c>
      <c r="CE105" s="599" t="str">
        <f ca="1">IF($BX105="","",VLOOKUP(BX105,Invoer!$F$15:$AU$1999,11,FALSE))</f>
        <v/>
      </c>
      <c r="CF105" s="662" t="str">
        <f ca="1">IF($BX105="","",IF(ISERROR(BY105),0,VLOOKUP(BX105,Invoer!$F$15:$AU$1999,15,FALSE)))</f>
        <v/>
      </c>
      <c r="CG105" s="599" t="str">
        <f ca="1">IF($BX105="","",VLOOKUP(BX105,Invoer!$F$15:$AU$1999,19,FALSE))</f>
        <v/>
      </c>
      <c r="CH105" s="662" t="str">
        <f ca="1">IF($BX105="","",IF(ISERROR(BY105),0,VLOOKUP(BX105,Invoer!$F$15:$AU$1999,24,FALSE)))</f>
        <v/>
      </c>
      <c r="CI105" s="662" t="str">
        <f ca="1">IF($BX105="","",IF(ISERROR(BY105),0,VLOOKUP(BX105,Invoer!$F$15:$AU$1999,17,FALSE)))</f>
        <v/>
      </c>
      <c r="CJ105" s="680" t="str">
        <f t="shared" ca="1" si="71"/>
        <v/>
      </c>
      <c r="CK105" s="662" t="str">
        <f t="shared" ca="1" si="72"/>
        <v/>
      </c>
      <c r="CM105" s="56" t="str">
        <f t="shared" ca="1" si="78"/>
        <v/>
      </c>
      <c r="CQ105" s="411" t="e">
        <f ca="1">Invoer!EG110</f>
        <v>#N/A</v>
      </c>
      <c r="CR105" s="599" t="str">
        <f t="shared" ca="1" si="49"/>
        <v/>
      </c>
      <c r="CS105" s="673" t="str">
        <f ca="1">IF($CR105="","",VLOOKUP(CR105,Invoer!$F$15:$AU$1500,2,FALSE))</f>
        <v/>
      </c>
      <c r="CT105" s="599" t="str">
        <f t="shared" ca="1" si="50"/>
        <v/>
      </c>
      <c r="CU105" s="599" t="str">
        <f ca="1">IF($CR105="","",VLOOKUP(CR105,Invoer!$F$15:$AU$1500,3,FALSE))</f>
        <v/>
      </c>
      <c r="CV105" s="599" t="str">
        <f ca="1">IF($CR105="","",IF(CU105&lt;&gt;"Liq","",VLOOKUP(CR105,Invoer!$F$15:$AU$1500,4,FALSE)))</f>
        <v/>
      </c>
      <c r="CW105" s="599" t="str">
        <f ca="1">IF($CR105="","",VLOOKUP(CR105,Invoer!$F$15:$AU$1500,5,FALSE))</f>
        <v/>
      </c>
      <c r="CX105" s="599" t="str">
        <f ca="1">IF($CR105="","",VLOOKUP(CR105,Invoer!$F$15:$AU$1500,6,FALSE))</f>
        <v/>
      </c>
      <c r="CY105" s="599" t="str">
        <f ca="1">IF($CR105="","",VLOOKUP(CR105,Invoer!$F$15:$AU$1500,9,FALSE))</f>
        <v/>
      </c>
      <c r="CZ105" s="599" t="str">
        <f ca="1">IF($CR105="","",VLOOKUP(CR105,Invoer!$F$15:$AU$1500,10,FALSE))</f>
        <v/>
      </c>
      <c r="DA105" s="599" t="str">
        <f ca="1">IF($CR105="","",VLOOKUP(CR105,Invoer!$F$15:$AU$1500,11,FALSE))</f>
        <v/>
      </c>
      <c r="DB105" s="599" t="str">
        <f ca="1">IF($CR105="","",VLOOKUP(CR105,Invoer!$F$15:$BB$1500,14,FALSE))</f>
        <v/>
      </c>
      <c r="DC105" s="662" t="str">
        <f ca="1">IF($CR105="","",VLOOKUP(CR105,Invoer!$F$15:$AU$1500,15,FALSE))</f>
        <v/>
      </c>
      <c r="DD105" s="599" t="str">
        <f ca="1">IF($CR105="","",VLOOKUP(CR105,Invoer!$F$15:$AU$1500,19,FALSE))</f>
        <v/>
      </c>
      <c r="DE105" s="662" t="str">
        <f ca="1">IF($CR105="","",VLOOKUP(CR105,Invoer!$F$15:$AU$1500,20,FALSE))</f>
        <v/>
      </c>
      <c r="DF105" s="662" t="str">
        <f ca="1">IF($CR105="","",VLOOKUP(CR105,Invoer!$F$15:$AU$1500,23,FALSE))</f>
        <v/>
      </c>
      <c r="DG105" s="662" t="str">
        <f ca="1">IF($CR105="","",VLOOKUP(CR105,Invoer!$F$15:$AU$1500,17,FALSE))</f>
        <v/>
      </c>
      <c r="DH105" s="681" t="str">
        <f t="shared" ca="1" si="51"/>
        <v/>
      </c>
      <c r="DI105" s="662" t="str">
        <f t="shared" ca="1" si="52"/>
        <v/>
      </c>
      <c r="DJ105" s="190"/>
      <c r="DK105" s="411" t="str">
        <f t="shared" ca="1" si="53"/>
        <v/>
      </c>
      <c r="DO105" s="61" t="e">
        <f ca="1">IF($DN$4&lt;3,Invoer!EB110,Invoer!EA110)</f>
        <v>#N/A</v>
      </c>
      <c r="DP105" s="599" t="str">
        <f t="shared" ca="1" si="54"/>
        <v/>
      </c>
      <c r="DQ105" s="673" t="str">
        <f ca="1">IF($DP105="","",VLOOKUP(DP105,Invoer!$F$15:$AU$1999,2,FALSE))</f>
        <v/>
      </c>
      <c r="DR105" s="599" t="str">
        <f t="shared" ca="1" si="55"/>
        <v/>
      </c>
      <c r="DS105" s="599" t="str">
        <f ca="1">IF($DP105="","",VLOOKUP(DP105,Invoer!$F$15:$AU$1999,3,FALSE))</f>
        <v/>
      </c>
      <c r="DT105" s="599" t="str">
        <f ca="1">IF($DP105="","",IF(DS105&lt;&gt;"Liq","",VLOOKUP(DP105,Invoer!$F$15:$AU$1999,4,FALSE)))</f>
        <v/>
      </c>
      <c r="DU105" s="599" t="str">
        <f ca="1">IF($DP105="","",VLOOKUP(DP105,Invoer!$F$15:$AU$1999,5,FALSE))</f>
        <v/>
      </c>
      <c r="DV105" s="599" t="str">
        <f ca="1">IF($DP105="","",VLOOKUP(DP105,Invoer!$F$15:$AU$1999,6,FALSE))</f>
        <v/>
      </c>
      <c r="DW105" s="599" t="str">
        <f ca="1">IF($DP105="","",VLOOKUP(DP105,Invoer!$F$15:$AU$1999,9,FALSE))</f>
        <v/>
      </c>
      <c r="DX105" s="599" t="str">
        <f ca="1">IF($DP105="","",VLOOKUP(DP105,Invoer!$F$15:$AU$1999,10,FALSE))</f>
        <v/>
      </c>
      <c r="DY105" s="595" t="str">
        <f ca="1">IF($DP105="","",VLOOKUP(DP105,Invoer!$F$15:$AU$1999,11,FALSE))</f>
        <v/>
      </c>
      <c r="DZ105" s="662" t="str">
        <f ca="1">IF($DP105="","",IF($DN$4&gt;2,"",VLOOKUP(DP105,Invoer!CQ:CS,3,FALSE)))</f>
        <v/>
      </c>
      <c r="EA105" s="541" t="str">
        <f ca="1">IF($DP105="","",IF(ISERROR(DQ105),0,IF($DN$4&lt;3,"",VLOOKUP(DP105,Invoer!$F$15:$AU$1999,15,FALSE))))</f>
        <v/>
      </c>
      <c r="EB105" s="595" t="str">
        <f ca="1">IF($DP105="","",IF($DN$4&lt;3,"",VLOOKUP(DP105,Invoer!$F$15:$AU$1999,19,FALSE)))</f>
        <v/>
      </c>
      <c r="EC105" s="541" t="str">
        <f ca="1">IF($DP105="","",IF(ISERROR(DQ105),0,IF($DN$4&lt;3,"",VLOOKUP(DP105,Invoer!$F$15:$AU$1999,24,FALSE))))</f>
        <v/>
      </c>
      <c r="ED105" s="541" t="str">
        <f ca="1">IF($DP105="","",IF(ISERROR(DQ105),0,IF($DN$4&lt;3,"",VLOOKUP(DP105,Invoer!$F$15:$AU$1999,17,FALSE))))</f>
        <v/>
      </c>
      <c r="EH105" s="89" t="e">
        <f ca="1">Invoer!CP110</f>
        <v>#N/A</v>
      </c>
      <c r="EI105" s="599" t="str">
        <f t="shared" ca="1" si="56"/>
        <v/>
      </c>
      <c r="EJ105" s="673" t="str">
        <f ca="1">IF(EI105="","",VLOOKUP(EI105,Invoer!$F$15:$AU$1999,2,FALSE))</f>
        <v/>
      </c>
      <c r="EK105" s="599" t="str">
        <f t="shared" ca="1" si="57"/>
        <v/>
      </c>
      <c r="EL105" s="599" t="str">
        <f ca="1">IF($EI105="","",VLOOKUP(EI105,Invoer!$F$15:$AU$1999,3,FALSE))</f>
        <v/>
      </c>
      <c r="EM105" s="599" t="str">
        <f ca="1">IF($EI105="","",IF(EL105&lt;&gt;"Liq","",VLOOKUP(EI105,Invoer!$F$15:$AU$1999,4,FALSE)))</f>
        <v/>
      </c>
      <c r="EN105" s="599" t="str">
        <f ca="1">IF($EI105="","",VLOOKUP(EI105,Invoer!$F$15:$AU$1999,6,FALSE))</f>
        <v/>
      </c>
      <c r="EO105" s="599" t="str">
        <f ca="1">IF(EI105="","",VLOOKUP(EI105,Invoer!$F$15:$AU$1999,9,FALSE))</f>
        <v/>
      </c>
      <c r="EP105" s="599" t="str">
        <f ca="1">IF(EI105="","",VLOOKUP(EI105,Invoer!$F$15:$AU$1999,10,FALSE))</f>
        <v/>
      </c>
      <c r="EQ105" s="599" t="str">
        <f ca="1">IF(EI105="","",VLOOKUP(EI105,Invoer!$F$15:$AU$1999,11,FALSE))</f>
        <v/>
      </c>
      <c r="ER105" s="662" t="str">
        <f ca="1">IF(EI105="","",VLOOKUP(EI105,Invoer!CQ:CS,3,FALSE))</f>
        <v/>
      </c>
      <c r="ES105" s="662" t="str">
        <f t="shared" ca="1" si="58"/>
        <v/>
      </c>
      <c r="ET105" s="513" t="str">
        <f t="shared" ca="1" si="59"/>
        <v/>
      </c>
      <c r="EU105" s="112" t="str">
        <f t="shared" ca="1" si="60"/>
        <v/>
      </c>
      <c r="EV105" s="83" t="s">
        <v>160</v>
      </c>
      <c r="EW105" s="682" t="str">
        <f t="shared" ca="1" si="61"/>
        <v/>
      </c>
      <c r="EX105" s="662" t="str">
        <f t="shared" ca="1" si="62"/>
        <v/>
      </c>
      <c r="EY105"/>
      <c r="EZ105" s="56" t="e">
        <f t="shared" ca="1" si="73"/>
        <v>#VALUE!</v>
      </c>
      <c r="FA105" s="56" t="e">
        <f t="shared" ca="1" si="74"/>
        <v>#VALUE!</v>
      </c>
      <c r="FE105"/>
      <c r="FI105"/>
      <c r="FJ105"/>
    </row>
    <row r="106" spans="1:166" ht="12" customHeight="1" x14ac:dyDescent="0.2">
      <c r="A106"/>
      <c r="B106"/>
      <c r="C106"/>
      <c r="E106"/>
      <c r="F106" s="125"/>
      <c r="G106" s="89" t="e">
        <f ca="1">Invoer!DU111</f>
        <v>#N/A</v>
      </c>
      <c r="H106" s="599" t="str">
        <f t="shared" ca="1" si="79"/>
        <v/>
      </c>
      <c r="I106" s="673" t="str">
        <f ca="1">IF($H106="","",VLOOKUP(H106,Invoer!$F$15:$AU$1500,2,FALSE))</f>
        <v/>
      </c>
      <c r="J106" s="599" t="str">
        <f t="shared" ca="1" si="63"/>
        <v/>
      </c>
      <c r="K106" s="599" t="str">
        <f ca="1">IF($H106="","",VLOOKUP(H106,Invoer!$F$15:$AU$1500,3,FALSE))</f>
        <v/>
      </c>
      <c r="L106" s="599" t="str">
        <f ca="1">IF($H106="","",IF(K106&lt;&gt;"Liq","",VLOOKUP(H106,Invoer!$F$15:$AU$1500,4,FALSE)))</f>
        <v/>
      </c>
      <c r="M106" s="599" t="str">
        <f ca="1">IF($H106="","",VLOOKUP(H106,Invoer!$F$15:$AU$1500,5,FALSE))</f>
        <v/>
      </c>
      <c r="N106" s="599" t="str">
        <f ca="1">IF($H106="","",VLOOKUP(H106,Invoer!$F$15:$AU$1500,6,FALSE))</f>
        <v/>
      </c>
      <c r="O106" s="599" t="str">
        <f ca="1">IF($H106="","",VLOOKUP(H106,Invoer!$F$15:$AU$1500,9,FALSE))</f>
        <v/>
      </c>
      <c r="P106" s="599" t="str">
        <f ca="1">IF($H106="","",VLOOKUP(H106,Invoer!$F$15:$AU$1500,10,FALSE))</f>
        <v/>
      </c>
      <c r="Q106" s="599" t="str">
        <f ca="1">IF($H106="","",VLOOKUP(H106,Invoer!$F$15:$BB$1500,14,FALSE))</f>
        <v/>
      </c>
      <c r="R106" s="662" t="str">
        <f ca="1">IF($H106="","",IF(J106&gt;$K$8,"",VLOOKUP(H106,Invoer!$F$15:$AU$1500,15,FALSE)))</f>
        <v/>
      </c>
      <c r="S106" s="599" t="str">
        <f ca="1">IF($H106="","",VLOOKUP(H106,Invoer!$F$15:$AU$1500,19,FALSE))</f>
        <v/>
      </c>
      <c r="T106" s="662" t="str">
        <f ca="1">IF($H106="","",IF(J106&gt;$K$8,"",VLOOKUP(H106,Invoer!$F$15:$AU$1500,20,FALSE)))</f>
        <v/>
      </c>
      <c r="U106" s="662" t="str">
        <f ca="1">IF($H106="","",IF(J106&gt;$K$8,"",VLOOKUP(H106,Invoer!$F$15:$AU$1500,23,FALSE)))</f>
        <v/>
      </c>
      <c r="V106" s="662" t="str">
        <f ca="1">IF($H106="","",IF(J106&gt;$K$8,"",VLOOKUP(H106,Invoer!$F$15:$AU$1500,17,FALSE)))</f>
        <v/>
      </c>
      <c r="AC106" s="435" t="str">
        <f>IF($AC$7&lt;3,Invoer!DR111,IF($AC$7=3,Invoer!BT111,"x"))</f>
        <v>x</v>
      </c>
      <c r="AD106" s="599" t="str">
        <f t="shared" si="64"/>
        <v/>
      </c>
      <c r="AE106" s="673" t="str">
        <f>IF($AD106="","",VLOOKUP(AD106,Invoer!$F$15:$AU$1999,2,FALSE))</f>
        <v/>
      </c>
      <c r="AF106" s="599" t="str">
        <f t="shared" si="65"/>
        <v/>
      </c>
      <c r="AG106" s="599" t="str">
        <f>IF($AD106="","",VLOOKUP(AD106,Invoer!$F$15:$AU$1999,3,FALSE))</f>
        <v/>
      </c>
      <c r="AH106" s="599" t="str">
        <f>IF($AD106="","",IF(AG106&lt;&gt;"Liq","",VLOOKUP(AD106,Invoer!$F$15:$AU$1999,4,FALSE)))</f>
        <v/>
      </c>
      <c r="AI106" s="677" t="str">
        <f>IF($AD106="","",VLOOKUP(AD106,Invoer!$F$15:$AU$1999,5,FALSE))</f>
        <v/>
      </c>
      <c r="AJ106" s="599" t="str">
        <f>IF($AD106="","",VLOOKUP(AD106,Invoer!$F$15:$AU$1999,6,FALSE))</f>
        <v/>
      </c>
      <c r="AK106" s="599" t="str">
        <f>IF($AD106="","",VLOOKUP(AD106,Invoer!$F$15:$AU$1999,9,FALSE))</f>
        <v/>
      </c>
      <c r="AL106" s="599" t="str">
        <f>IF($AD106="","",VLOOKUP(AD106,Invoer!$F$15:$AU$1999,10,FALSE))</f>
        <v/>
      </c>
      <c r="AM106" s="599" t="str">
        <f>IF($AD106="","",VLOOKUP(AD106,Invoer!$F$15:$BB$1999,14,FALSE))</f>
        <v/>
      </c>
      <c r="AN106" s="599" t="str">
        <f>IF($AD106="","",VLOOKUP(AD106,Invoer!$F$15:$AU$1999,11,FALSE))</f>
        <v/>
      </c>
      <c r="AO106" s="662" t="str">
        <f>IF($AD106="","",VLOOKUP(AD106,Invoer!$F$15:$AU$1999,15,FALSE))</f>
        <v/>
      </c>
      <c r="AP106" s="599" t="str">
        <f>IF($AD106="","",VLOOKUP(AD106,Invoer!$F$15:$AU$1999,19,FALSE))</f>
        <v/>
      </c>
      <c r="AQ106" s="662" t="str">
        <f>IF($AD106="","",VLOOKUP(AD106,Invoer!$F$15:$AU$1999,24,FALSE))</f>
        <v/>
      </c>
      <c r="AR106" s="662" t="str">
        <f>IF($AD106="","",VLOOKUP(AD106,Invoer!$F$15:$AU$1999,17,FALSE))</f>
        <v/>
      </c>
      <c r="AS106" s="678" t="str">
        <f t="shared" si="75"/>
        <v/>
      </c>
      <c r="AT106" s="676" t="str">
        <f t="shared" si="44"/>
        <v/>
      </c>
      <c r="AU106" s="77" t="e">
        <f t="shared" si="45"/>
        <v>#VALUE!</v>
      </c>
      <c r="AW106" s="57"/>
      <c r="AX106" s="57"/>
      <c r="BA106" s="83" t="e">
        <f ca="1">Invoer!DW111</f>
        <v>#N/A</v>
      </c>
      <c r="BB106" s="599" t="str">
        <f t="shared" ca="1" si="66"/>
        <v/>
      </c>
      <c r="BC106" s="673" t="str">
        <f ca="1">IF($BB106="","",VLOOKUP(BB106,Invoer!$F$15:$AU$1999,2,FALSE))</f>
        <v/>
      </c>
      <c r="BD106" s="599" t="str">
        <f t="shared" ca="1" si="67"/>
        <v/>
      </c>
      <c r="BE106" s="599" t="str">
        <f ca="1">IF($BB106="","",VLOOKUP(BB106,Invoer!$F$15:$AU$1999,5,FALSE))</f>
        <v/>
      </c>
      <c r="BF106" s="599" t="str">
        <f ca="1">IF($BB106="","",VLOOKUP(BB106,Invoer!$F$15:$AU$1999,6,FALSE))</f>
        <v/>
      </c>
      <c r="BG106" s="599" t="str">
        <f ca="1">IF($BB106="","",VLOOKUP(BB106,Invoer!$F$15:$AU$1999,9,FALSE))</f>
        <v/>
      </c>
      <c r="BH106" s="599" t="str">
        <f ca="1">IF($BB106="","",VLOOKUP(BB106,Invoer!$F$15:$AU$1999,10,FALSE))</f>
        <v/>
      </c>
      <c r="BI106" s="599" t="str">
        <f ca="1">IF($BB106="","",VLOOKUP(BB106,Invoer!$F$15:$BB$1999,14,FALSE))</f>
        <v/>
      </c>
      <c r="BJ106" s="599" t="str">
        <f ca="1">IF($BB106="","",VLOOKUP(BB106,Invoer!$F$15:$AU$1999,11,FALSE))</f>
        <v/>
      </c>
      <c r="BK106" s="662" t="str">
        <f t="shared" ca="1" si="68"/>
        <v/>
      </c>
      <c r="BL106" s="662" t="str">
        <f t="shared" ca="1" si="69"/>
        <v/>
      </c>
      <c r="BM106" s="679" t="str">
        <f t="shared" ca="1" si="70"/>
        <v/>
      </c>
      <c r="BN106" s="662" t="str">
        <f t="shared" ca="1" si="46"/>
        <v/>
      </c>
      <c r="BO106" s="662" t="str">
        <f ca="1">IF($BB106="","",VLOOKUP(BB106,Invoer!$F$15:$AU$1999,15,FALSE))</f>
        <v/>
      </c>
      <c r="BP106" s="662" t="str">
        <f ca="1">IF($BB106="","",VLOOKUP(BB106,Invoer!$F$15:$AU$1999,24,FALSE))</f>
        <v/>
      </c>
      <c r="BQ106" s="662" t="str">
        <f ca="1">IF($BB106="","",VLOOKUP(BB106,Invoer!$F$15:$AU$1999,17,FALSE))</f>
        <v/>
      </c>
      <c r="BS106" s="73" t="e">
        <f t="shared" ca="1" si="76"/>
        <v>#VALUE!</v>
      </c>
      <c r="BT106" s="57" t="str">
        <f t="shared" ca="1" si="77"/>
        <v/>
      </c>
      <c r="BW106" s="61" t="e">
        <f ca="1">Invoer!DZ111</f>
        <v>#N/A</v>
      </c>
      <c r="BX106" s="599" t="str">
        <f t="shared" ca="1" si="47"/>
        <v/>
      </c>
      <c r="BY106" s="673" t="str">
        <f ca="1">IF($BX106="","",VLOOKUP(BX106,Invoer!$F$15:$AU$1999,2,FALSE))</f>
        <v/>
      </c>
      <c r="BZ106" s="599" t="str">
        <f t="shared" ca="1" si="48"/>
        <v/>
      </c>
      <c r="CA106" s="599" t="str">
        <f ca="1">IF($BX106="","",VLOOKUP(BX106,Invoer!$F$15:$AU$1999,5,FALSE))</f>
        <v/>
      </c>
      <c r="CB106" s="599" t="str">
        <f ca="1">IF($BX106="","",VLOOKUP(BX106,Invoer!$F$15:$AU$1999,6,FALSE))</f>
        <v/>
      </c>
      <c r="CC106" s="599" t="str">
        <f ca="1">IF($BX106="","",VLOOKUP(BX106,Invoer!$F$15:$AU$1999,9,FALSE))</f>
        <v/>
      </c>
      <c r="CD106" s="599" t="str">
        <f ca="1">IF($BX106="","",VLOOKUP(BX106,Invoer!$F$15:$AU$1999,10,FALSE))</f>
        <v/>
      </c>
      <c r="CE106" s="599" t="str">
        <f ca="1">IF($BX106="","",VLOOKUP(BX106,Invoer!$F$15:$AU$1999,11,FALSE))</f>
        <v/>
      </c>
      <c r="CF106" s="662" t="str">
        <f ca="1">IF($BX106="","",IF(ISERROR(BY106),0,VLOOKUP(BX106,Invoer!$F$15:$AU$1999,15,FALSE)))</f>
        <v/>
      </c>
      <c r="CG106" s="599" t="str">
        <f ca="1">IF($BX106="","",VLOOKUP(BX106,Invoer!$F$15:$AU$1999,19,FALSE))</f>
        <v/>
      </c>
      <c r="CH106" s="662" t="str">
        <f ca="1">IF($BX106="","",IF(ISERROR(BY106),0,VLOOKUP(BX106,Invoer!$F$15:$AU$1999,24,FALSE)))</f>
        <v/>
      </c>
      <c r="CI106" s="662" t="str">
        <f ca="1">IF($BX106="","",IF(ISERROR(BY106),0,VLOOKUP(BX106,Invoer!$F$15:$AU$1999,17,FALSE)))</f>
        <v/>
      </c>
      <c r="CJ106" s="680" t="str">
        <f t="shared" ca="1" si="71"/>
        <v/>
      </c>
      <c r="CK106" s="662" t="str">
        <f t="shared" ca="1" si="72"/>
        <v/>
      </c>
      <c r="CM106" s="56" t="str">
        <f t="shared" ca="1" si="78"/>
        <v/>
      </c>
      <c r="CQ106" s="411" t="e">
        <f ca="1">Invoer!EG111</f>
        <v>#N/A</v>
      </c>
      <c r="CR106" s="599" t="str">
        <f t="shared" ca="1" si="49"/>
        <v/>
      </c>
      <c r="CS106" s="673" t="str">
        <f ca="1">IF($CR106="","",VLOOKUP(CR106,Invoer!$F$15:$AU$1500,2,FALSE))</f>
        <v/>
      </c>
      <c r="CT106" s="599" t="str">
        <f t="shared" ca="1" si="50"/>
        <v/>
      </c>
      <c r="CU106" s="599" t="str">
        <f ca="1">IF($CR106="","",VLOOKUP(CR106,Invoer!$F$15:$AU$1500,3,FALSE))</f>
        <v/>
      </c>
      <c r="CV106" s="599" t="str">
        <f ca="1">IF($CR106="","",IF(CU106&lt;&gt;"Liq","",VLOOKUP(CR106,Invoer!$F$15:$AU$1500,4,FALSE)))</f>
        <v/>
      </c>
      <c r="CW106" s="599" t="str">
        <f ca="1">IF($CR106="","",VLOOKUP(CR106,Invoer!$F$15:$AU$1500,5,FALSE))</f>
        <v/>
      </c>
      <c r="CX106" s="599" t="str">
        <f ca="1">IF($CR106="","",VLOOKUP(CR106,Invoer!$F$15:$AU$1500,6,FALSE))</f>
        <v/>
      </c>
      <c r="CY106" s="599" t="str">
        <f ca="1">IF($CR106="","",VLOOKUP(CR106,Invoer!$F$15:$AU$1500,9,FALSE))</f>
        <v/>
      </c>
      <c r="CZ106" s="599" t="str">
        <f ca="1">IF($CR106="","",VLOOKUP(CR106,Invoer!$F$15:$AU$1500,10,FALSE))</f>
        <v/>
      </c>
      <c r="DA106" s="599" t="str">
        <f ca="1">IF($CR106="","",VLOOKUP(CR106,Invoer!$F$15:$AU$1500,11,FALSE))</f>
        <v/>
      </c>
      <c r="DB106" s="599" t="str">
        <f ca="1">IF($CR106="","",VLOOKUP(CR106,Invoer!$F$15:$BB$1500,14,FALSE))</f>
        <v/>
      </c>
      <c r="DC106" s="662" t="str">
        <f ca="1">IF($CR106="","",VLOOKUP(CR106,Invoer!$F$15:$AU$1500,15,FALSE))</f>
        <v/>
      </c>
      <c r="DD106" s="599" t="str">
        <f ca="1">IF($CR106="","",VLOOKUP(CR106,Invoer!$F$15:$AU$1500,19,FALSE))</f>
        <v/>
      </c>
      <c r="DE106" s="662" t="str">
        <f ca="1">IF($CR106="","",VLOOKUP(CR106,Invoer!$F$15:$AU$1500,20,FALSE))</f>
        <v/>
      </c>
      <c r="DF106" s="662" t="str">
        <f ca="1">IF($CR106="","",VLOOKUP(CR106,Invoer!$F$15:$AU$1500,23,FALSE))</f>
        <v/>
      </c>
      <c r="DG106" s="662" t="str">
        <f ca="1">IF($CR106="","",VLOOKUP(CR106,Invoer!$F$15:$AU$1500,17,FALSE))</f>
        <v/>
      </c>
      <c r="DH106" s="681" t="str">
        <f t="shared" ca="1" si="51"/>
        <v/>
      </c>
      <c r="DI106" s="662" t="str">
        <f t="shared" ca="1" si="52"/>
        <v/>
      </c>
      <c r="DJ106" s="190"/>
      <c r="DK106" s="411" t="str">
        <f t="shared" ca="1" si="53"/>
        <v/>
      </c>
      <c r="DO106" s="61" t="e">
        <f ca="1">IF($DN$4&lt;3,Invoer!EB111,Invoer!EA111)</f>
        <v>#N/A</v>
      </c>
      <c r="DP106" s="599" t="str">
        <f t="shared" ca="1" si="54"/>
        <v/>
      </c>
      <c r="DQ106" s="673" t="str">
        <f ca="1">IF($DP106="","",VLOOKUP(DP106,Invoer!$F$15:$AU$1999,2,FALSE))</f>
        <v/>
      </c>
      <c r="DR106" s="599" t="str">
        <f t="shared" ca="1" si="55"/>
        <v/>
      </c>
      <c r="DS106" s="599" t="str">
        <f ca="1">IF($DP106="","",VLOOKUP(DP106,Invoer!$F$15:$AU$1999,3,FALSE))</f>
        <v/>
      </c>
      <c r="DT106" s="599" t="str">
        <f ca="1">IF($DP106="","",IF(DS106&lt;&gt;"Liq","",VLOOKUP(DP106,Invoer!$F$15:$AU$1999,4,FALSE)))</f>
        <v/>
      </c>
      <c r="DU106" s="599" t="str">
        <f ca="1">IF($DP106="","",VLOOKUP(DP106,Invoer!$F$15:$AU$1999,5,FALSE))</f>
        <v/>
      </c>
      <c r="DV106" s="599" t="str">
        <f ca="1">IF($DP106="","",VLOOKUP(DP106,Invoer!$F$15:$AU$1999,6,FALSE))</f>
        <v/>
      </c>
      <c r="DW106" s="599" t="str">
        <f ca="1">IF($DP106="","",VLOOKUP(DP106,Invoer!$F$15:$AU$1999,9,FALSE))</f>
        <v/>
      </c>
      <c r="DX106" s="599" t="str">
        <f ca="1">IF($DP106="","",VLOOKUP(DP106,Invoer!$F$15:$AU$1999,10,FALSE))</f>
        <v/>
      </c>
      <c r="DY106" s="595" t="str">
        <f ca="1">IF($DP106="","",VLOOKUP(DP106,Invoer!$F$15:$AU$1999,11,FALSE))</f>
        <v/>
      </c>
      <c r="DZ106" s="662" t="str">
        <f ca="1">IF($DP106="","",IF($DN$4&gt;2,"",VLOOKUP(DP106,Invoer!CQ:CS,3,FALSE)))</f>
        <v/>
      </c>
      <c r="EA106" s="541" t="str">
        <f ca="1">IF($DP106="","",IF(ISERROR(DQ106),0,IF($DN$4&lt;3,"",VLOOKUP(DP106,Invoer!$F$15:$AU$1999,15,FALSE))))</f>
        <v/>
      </c>
      <c r="EB106" s="595" t="str">
        <f ca="1">IF($DP106="","",IF($DN$4&lt;3,"",VLOOKUP(DP106,Invoer!$F$15:$AU$1999,19,FALSE)))</f>
        <v/>
      </c>
      <c r="EC106" s="541" t="str">
        <f ca="1">IF($DP106="","",IF(ISERROR(DQ106),0,IF($DN$4&lt;3,"",VLOOKUP(DP106,Invoer!$F$15:$AU$1999,24,FALSE))))</f>
        <v/>
      </c>
      <c r="ED106" s="541" t="str">
        <f ca="1">IF($DP106="","",IF(ISERROR(DQ106),0,IF($DN$4&lt;3,"",VLOOKUP(DP106,Invoer!$F$15:$AU$1999,17,FALSE))))</f>
        <v/>
      </c>
      <c r="EH106" s="89" t="e">
        <f ca="1">Invoer!CP111</f>
        <v>#N/A</v>
      </c>
      <c r="EI106" s="599" t="str">
        <f t="shared" ca="1" si="56"/>
        <v/>
      </c>
      <c r="EJ106" s="673" t="str">
        <f ca="1">IF(EI106="","",VLOOKUP(EI106,Invoer!$F$15:$AU$1999,2,FALSE))</f>
        <v/>
      </c>
      <c r="EK106" s="599" t="str">
        <f t="shared" ca="1" si="57"/>
        <v/>
      </c>
      <c r="EL106" s="599" t="str">
        <f ca="1">IF($EI106="","",VLOOKUP(EI106,Invoer!$F$15:$AU$1999,3,FALSE))</f>
        <v/>
      </c>
      <c r="EM106" s="599" t="str">
        <f ca="1">IF($EI106="","",IF(EL106&lt;&gt;"Liq","",VLOOKUP(EI106,Invoer!$F$15:$AU$1999,4,FALSE)))</f>
        <v/>
      </c>
      <c r="EN106" s="599" t="str">
        <f ca="1">IF($EI106="","",VLOOKUP(EI106,Invoer!$F$15:$AU$1999,6,FALSE))</f>
        <v/>
      </c>
      <c r="EO106" s="599" t="str">
        <f ca="1">IF(EI106="","",VLOOKUP(EI106,Invoer!$F$15:$AU$1999,9,FALSE))</f>
        <v/>
      </c>
      <c r="EP106" s="599" t="str">
        <f ca="1">IF(EI106="","",VLOOKUP(EI106,Invoer!$F$15:$AU$1999,10,FALSE))</f>
        <v/>
      </c>
      <c r="EQ106" s="599" t="str">
        <f ca="1">IF(EI106="","",VLOOKUP(EI106,Invoer!$F$15:$AU$1999,11,FALSE))</f>
        <v/>
      </c>
      <c r="ER106" s="662" t="str">
        <f ca="1">IF(EI106="","",VLOOKUP(EI106,Invoer!CQ:CS,3,FALSE))</f>
        <v/>
      </c>
      <c r="ES106" s="662" t="str">
        <f t="shared" ca="1" si="58"/>
        <v/>
      </c>
      <c r="ET106" s="513" t="str">
        <f t="shared" ca="1" si="59"/>
        <v/>
      </c>
      <c r="EU106" s="112" t="str">
        <f t="shared" ca="1" si="60"/>
        <v/>
      </c>
      <c r="EV106" s="83" t="s">
        <v>160</v>
      </c>
      <c r="EW106" s="682" t="str">
        <f t="shared" ca="1" si="61"/>
        <v/>
      </c>
      <c r="EX106" s="662" t="str">
        <f t="shared" ca="1" si="62"/>
        <v/>
      </c>
      <c r="EY106"/>
      <c r="EZ106" s="56" t="e">
        <f t="shared" ca="1" si="73"/>
        <v>#VALUE!</v>
      </c>
      <c r="FA106" s="56" t="e">
        <f t="shared" ca="1" si="74"/>
        <v>#VALUE!</v>
      </c>
      <c r="FE106"/>
      <c r="FI106"/>
      <c r="FJ106"/>
    </row>
    <row r="107" spans="1:166" ht="12" customHeight="1" x14ac:dyDescent="0.2">
      <c r="A107"/>
      <c r="B107"/>
      <c r="C107"/>
      <c r="E107"/>
      <c r="F107" s="125"/>
      <c r="G107" s="89" t="e">
        <f ca="1">Invoer!DU112</f>
        <v>#N/A</v>
      </c>
      <c r="H107" s="599" t="str">
        <f t="shared" ca="1" si="79"/>
        <v/>
      </c>
      <c r="I107" s="673" t="str">
        <f ca="1">IF($H107="","",VLOOKUP(H107,Invoer!$F$15:$AU$1500,2,FALSE))</f>
        <v/>
      </c>
      <c r="J107" s="599" t="str">
        <f t="shared" ca="1" si="63"/>
        <v/>
      </c>
      <c r="K107" s="599" t="str">
        <f ca="1">IF($H107="","",VLOOKUP(H107,Invoer!$F$15:$AU$1500,3,FALSE))</f>
        <v/>
      </c>
      <c r="L107" s="599" t="str">
        <f ca="1">IF($H107="","",IF(K107&lt;&gt;"Liq","",VLOOKUP(H107,Invoer!$F$15:$AU$1500,4,FALSE)))</f>
        <v/>
      </c>
      <c r="M107" s="599" t="str">
        <f ca="1">IF($H107="","",VLOOKUP(H107,Invoer!$F$15:$AU$1500,5,FALSE))</f>
        <v/>
      </c>
      <c r="N107" s="599" t="str">
        <f ca="1">IF($H107="","",VLOOKUP(H107,Invoer!$F$15:$AU$1500,6,FALSE))</f>
        <v/>
      </c>
      <c r="O107" s="599" t="str">
        <f ca="1">IF($H107="","",VLOOKUP(H107,Invoer!$F$15:$AU$1500,9,FALSE))</f>
        <v/>
      </c>
      <c r="P107" s="599" t="str">
        <f ca="1">IF($H107="","",VLOOKUP(H107,Invoer!$F$15:$AU$1500,10,FALSE))</f>
        <v/>
      </c>
      <c r="Q107" s="599" t="str">
        <f ca="1">IF($H107="","",VLOOKUP(H107,Invoer!$F$15:$BB$1500,14,FALSE))</f>
        <v/>
      </c>
      <c r="R107" s="662" t="str">
        <f ca="1">IF($H107="","",IF(J107&gt;$K$8,"",VLOOKUP(H107,Invoer!$F$15:$AU$1500,15,FALSE)))</f>
        <v/>
      </c>
      <c r="S107" s="599" t="str">
        <f ca="1">IF($H107="","",VLOOKUP(H107,Invoer!$F$15:$AU$1500,19,FALSE))</f>
        <v/>
      </c>
      <c r="T107" s="662" t="str">
        <f ca="1">IF($H107="","",IF(J107&gt;$K$8,"",VLOOKUP(H107,Invoer!$F$15:$AU$1500,20,FALSE)))</f>
        <v/>
      </c>
      <c r="U107" s="662" t="str">
        <f ca="1">IF($H107="","",IF(J107&gt;$K$8,"",VLOOKUP(H107,Invoer!$F$15:$AU$1500,23,FALSE)))</f>
        <v/>
      </c>
      <c r="V107" s="662" t="str">
        <f ca="1">IF($H107="","",IF(J107&gt;$K$8,"",VLOOKUP(H107,Invoer!$F$15:$AU$1500,17,FALSE)))</f>
        <v/>
      </c>
      <c r="AC107" s="435" t="str">
        <f>IF($AC$7&lt;3,Invoer!DR112,IF($AC$7=3,Invoer!BT112,"x"))</f>
        <v>x</v>
      </c>
      <c r="AD107" s="599" t="str">
        <f t="shared" si="64"/>
        <v/>
      </c>
      <c r="AE107" s="673" t="str">
        <f>IF($AD107="","",VLOOKUP(AD107,Invoer!$F$15:$AU$1999,2,FALSE))</f>
        <v/>
      </c>
      <c r="AF107" s="599" t="str">
        <f t="shared" si="65"/>
        <v/>
      </c>
      <c r="AG107" s="599" t="str">
        <f>IF($AD107="","",VLOOKUP(AD107,Invoer!$F$15:$AU$1999,3,FALSE))</f>
        <v/>
      </c>
      <c r="AH107" s="599" t="str">
        <f>IF($AD107="","",IF(AG107&lt;&gt;"Liq","",VLOOKUP(AD107,Invoer!$F$15:$AU$1999,4,FALSE)))</f>
        <v/>
      </c>
      <c r="AI107" s="677" t="str">
        <f>IF($AD107="","",VLOOKUP(AD107,Invoer!$F$15:$AU$1999,5,FALSE))</f>
        <v/>
      </c>
      <c r="AJ107" s="599" t="str">
        <f>IF($AD107="","",VLOOKUP(AD107,Invoer!$F$15:$AU$1999,6,FALSE))</f>
        <v/>
      </c>
      <c r="AK107" s="599" t="str">
        <f>IF($AD107="","",VLOOKUP(AD107,Invoer!$F$15:$AU$1999,9,FALSE))</f>
        <v/>
      </c>
      <c r="AL107" s="599" t="str">
        <f>IF($AD107="","",VLOOKUP(AD107,Invoer!$F$15:$AU$1999,10,FALSE))</f>
        <v/>
      </c>
      <c r="AM107" s="599" t="str">
        <f>IF($AD107="","",VLOOKUP(AD107,Invoer!$F$15:$BB$1999,14,FALSE))</f>
        <v/>
      </c>
      <c r="AN107" s="599" t="str">
        <f>IF($AD107="","",VLOOKUP(AD107,Invoer!$F$15:$AU$1999,11,FALSE))</f>
        <v/>
      </c>
      <c r="AO107" s="662" t="str">
        <f>IF($AD107="","",VLOOKUP(AD107,Invoer!$F$15:$AU$1999,15,FALSE))</f>
        <v/>
      </c>
      <c r="AP107" s="599" t="str">
        <f>IF($AD107="","",VLOOKUP(AD107,Invoer!$F$15:$AU$1999,19,FALSE))</f>
        <v/>
      </c>
      <c r="AQ107" s="662" t="str">
        <f>IF($AD107="","",VLOOKUP(AD107,Invoer!$F$15:$AU$1999,24,FALSE))</f>
        <v/>
      </c>
      <c r="AR107" s="662" t="str">
        <f>IF($AD107="","",VLOOKUP(AD107,Invoer!$F$15:$AU$1999,17,FALSE))</f>
        <v/>
      </c>
      <c r="AS107" s="678" t="str">
        <f t="shared" si="75"/>
        <v/>
      </c>
      <c r="AT107" s="676" t="str">
        <f t="shared" si="44"/>
        <v/>
      </c>
      <c r="AU107" s="77" t="e">
        <f t="shared" si="45"/>
        <v>#VALUE!</v>
      </c>
      <c r="AW107" s="57"/>
      <c r="AX107" s="57"/>
      <c r="BA107" s="83" t="e">
        <f ca="1">Invoer!DW112</f>
        <v>#N/A</v>
      </c>
      <c r="BB107" s="599" t="str">
        <f t="shared" ca="1" si="66"/>
        <v/>
      </c>
      <c r="BC107" s="673" t="str">
        <f ca="1">IF($BB107="","",VLOOKUP(BB107,Invoer!$F$15:$AU$1999,2,FALSE))</f>
        <v/>
      </c>
      <c r="BD107" s="599" t="str">
        <f t="shared" ca="1" si="67"/>
        <v/>
      </c>
      <c r="BE107" s="599" t="str">
        <f ca="1">IF($BB107="","",VLOOKUP(BB107,Invoer!$F$15:$AU$1999,5,FALSE))</f>
        <v/>
      </c>
      <c r="BF107" s="599" t="str">
        <f ca="1">IF($BB107="","",VLOOKUP(BB107,Invoer!$F$15:$AU$1999,6,FALSE))</f>
        <v/>
      </c>
      <c r="BG107" s="599" t="str">
        <f ca="1">IF($BB107="","",VLOOKUP(BB107,Invoer!$F$15:$AU$1999,9,FALSE))</f>
        <v/>
      </c>
      <c r="BH107" s="599" t="str">
        <f ca="1">IF($BB107="","",VLOOKUP(BB107,Invoer!$F$15:$AU$1999,10,FALSE))</f>
        <v/>
      </c>
      <c r="BI107" s="599" t="str">
        <f ca="1">IF($BB107="","",VLOOKUP(BB107,Invoer!$F$15:$BB$1999,14,FALSE))</f>
        <v/>
      </c>
      <c r="BJ107" s="599" t="str">
        <f ca="1">IF($BB107="","",VLOOKUP(BB107,Invoer!$F$15:$AU$1999,11,FALSE))</f>
        <v/>
      </c>
      <c r="BK107" s="662" t="str">
        <f t="shared" ca="1" si="68"/>
        <v/>
      </c>
      <c r="BL107" s="662" t="str">
        <f t="shared" ca="1" si="69"/>
        <v/>
      </c>
      <c r="BM107" s="679" t="str">
        <f t="shared" ca="1" si="70"/>
        <v/>
      </c>
      <c r="BN107" s="662" t="str">
        <f t="shared" ca="1" si="46"/>
        <v/>
      </c>
      <c r="BO107" s="662" t="str">
        <f ca="1">IF($BB107="","",VLOOKUP(BB107,Invoer!$F$15:$AU$1999,15,FALSE))</f>
        <v/>
      </c>
      <c r="BP107" s="662" t="str">
        <f ca="1">IF($BB107="","",VLOOKUP(BB107,Invoer!$F$15:$AU$1999,24,FALSE))</f>
        <v/>
      </c>
      <c r="BQ107" s="662" t="str">
        <f ca="1">IF($BB107="","",VLOOKUP(BB107,Invoer!$F$15:$AU$1999,17,FALSE))</f>
        <v/>
      </c>
      <c r="BS107" s="73" t="e">
        <f t="shared" ca="1" si="76"/>
        <v>#VALUE!</v>
      </c>
      <c r="BT107" s="57" t="str">
        <f t="shared" ca="1" si="77"/>
        <v/>
      </c>
      <c r="BW107" s="61" t="e">
        <f ca="1">Invoer!DZ112</f>
        <v>#N/A</v>
      </c>
      <c r="BX107" s="599" t="str">
        <f t="shared" ca="1" si="47"/>
        <v/>
      </c>
      <c r="BY107" s="673" t="str">
        <f ca="1">IF($BX107="","",VLOOKUP(BX107,Invoer!$F$15:$AU$1999,2,FALSE))</f>
        <v/>
      </c>
      <c r="BZ107" s="599" t="str">
        <f t="shared" ca="1" si="48"/>
        <v/>
      </c>
      <c r="CA107" s="599" t="str">
        <f ca="1">IF($BX107="","",VLOOKUP(BX107,Invoer!$F$15:$AU$1999,5,FALSE))</f>
        <v/>
      </c>
      <c r="CB107" s="599" t="str">
        <f ca="1">IF($BX107="","",VLOOKUP(BX107,Invoer!$F$15:$AU$1999,6,FALSE))</f>
        <v/>
      </c>
      <c r="CC107" s="599" t="str">
        <f ca="1">IF($BX107="","",VLOOKUP(BX107,Invoer!$F$15:$AU$1999,9,FALSE))</f>
        <v/>
      </c>
      <c r="CD107" s="599" t="str">
        <f ca="1">IF($BX107="","",VLOOKUP(BX107,Invoer!$F$15:$AU$1999,10,FALSE))</f>
        <v/>
      </c>
      <c r="CE107" s="599" t="str">
        <f ca="1">IF($BX107="","",VLOOKUP(BX107,Invoer!$F$15:$AU$1999,11,FALSE))</f>
        <v/>
      </c>
      <c r="CF107" s="662" t="str">
        <f ca="1">IF($BX107="","",IF(ISERROR(BY107),0,VLOOKUP(BX107,Invoer!$F$15:$AU$1999,15,FALSE)))</f>
        <v/>
      </c>
      <c r="CG107" s="599" t="str">
        <f ca="1">IF($BX107="","",VLOOKUP(BX107,Invoer!$F$15:$AU$1999,19,FALSE))</f>
        <v/>
      </c>
      <c r="CH107" s="662" t="str">
        <f ca="1">IF($BX107="","",IF(ISERROR(BY107),0,VLOOKUP(BX107,Invoer!$F$15:$AU$1999,24,FALSE)))</f>
        <v/>
      </c>
      <c r="CI107" s="662" t="str">
        <f ca="1">IF($BX107="","",IF(ISERROR(BY107),0,VLOOKUP(BX107,Invoer!$F$15:$AU$1999,17,FALSE)))</f>
        <v/>
      </c>
      <c r="CJ107" s="680" t="str">
        <f t="shared" ca="1" si="71"/>
        <v/>
      </c>
      <c r="CK107" s="662" t="str">
        <f t="shared" ca="1" si="72"/>
        <v/>
      </c>
      <c r="CM107" s="56" t="str">
        <f t="shared" ca="1" si="78"/>
        <v/>
      </c>
      <c r="CQ107" s="411" t="e">
        <f ca="1">Invoer!EG112</f>
        <v>#N/A</v>
      </c>
      <c r="CR107" s="599" t="str">
        <f t="shared" ca="1" si="49"/>
        <v/>
      </c>
      <c r="CS107" s="673" t="str">
        <f ca="1">IF($CR107="","",VLOOKUP(CR107,Invoer!$F$15:$AU$1500,2,FALSE))</f>
        <v/>
      </c>
      <c r="CT107" s="599" t="str">
        <f t="shared" ca="1" si="50"/>
        <v/>
      </c>
      <c r="CU107" s="599" t="str">
        <f ca="1">IF($CR107="","",VLOOKUP(CR107,Invoer!$F$15:$AU$1500,3,FALSE))</f>
        <v/>
      </c>
      <c r="CV107" s="599" t="str">
        <f ca="1">IF($CR107="","",IF(CU107&lt;&gt;"Liq","",VLOOKUP(CR107,Invoer!$F$15:$AU$1500,4,FALSE)))</f>
        <v/>
      </c>
      <c r="CW107" s="599" t="str">
        <f ca="1">IF($CR107="","",VLOOKUP(CR107,Invoer!$F$15:$AU$1500,5,FALSE))</f>
        <v/>
      </c>
      <c r="CX107" s="599" t="str">
        <f ca="1">IF($CR107="","",VLOOKUP(CR107,Invoer!$F$15:$AU$1500,6,FALSE))</f>
        <v/>
      </c>
      <c r="CY107" s="599" t="str">
        <f ca="1">IF($CR107="","",VLOOKUP(CR107,Invoer!$F$15:$AU$1500,9,FALSE))</f>
        <v/>
      </c>
      <c r="CZ107" s="599" t="str">
        <f ca="1">IF($CR107="","",VLOOKUP(CR107,Invoer!$F$15:$AU$1500,10,FALSE))</f>
        <v/>
      </c>
      <c r="DA107" s="599" t="str">
        <f ca="1">IF($CR107="","",VLOOKUP(CR107,Invoer!$F$15:$AU$1500,11,FALSE))</f>
        <v/>
      </c>
      <c r="DB107" s="599" t="str">
        <f ca="1">IF($CR107="","",VLOOKUP(CR107,Invoer!$F$15:$BB$1500,14,FALSE))</f>
        <v/>
      </c>
      <c r="DC107" s="662" t="str">
        <f ca="1">IF($CR107="","",VLOOKUP(CR107,Invoer!$F$15:$AU$1500,15,FALSE))</f>
        <v/>
      </c>
      <c r="DD107" s="599" t="str">
        <f ca="1">IF($CR107="","",VLOOKUP(CR107,Invoer!$F$15:$AU$1500,19,FALSE))</f>
        <v/>
      </c>
      <c r="DE107" s="662" t="str">
        <f ca="1">IF($CR107="","",VLOOKUP(CR107,Invoer!$F$15:$AU$1500,20,FALSE))</f>
        <v/>
      </c>
      <c r="DF107" s="662" t="str">
        <f ca="1">IF($CR107="","",VLOOKUP(CR107,Invoer!$F$15:$AU$1500,23,FALSE))</f>
        <v/>
      </c>
      <c r="DG107" s="662" t="str">
        <f ca="1">IF($CR107="","",VLOOKUP(CR107,Invoer!$F$15:$AU$1500,17,FALSE))</f>
        <v/>
      </c>
      <c r="DH107" s="681" t="str">
        <f t="shared" ca="1" si="51"/>
        <v/>
      </c>
      <c r="DI107" s="662" t="str">
        <f t="shared" ca="1" si="52"/>
        <v/>
      </c>
      <c r="DJ107" s="190"/>
      <c r="DK107" s="411" t="str">
        <f t="shared" ca="1" si="53"/>
        <v/>
      </c>
      <c r="DO107" s="61" t="e">
        <f ca="1">IF($DN$4&lt;3,Invoer!EB112,Invoer!EA112)</f>
        <v>#N/A</v>
      </c>
      <c r="DP107" s="599" t="str">
        <f t="shared" ca="1" si="54"/>
        <v/>
      </c>
      <c r="DQ107" s="673" t="str">
        <f ca="1">IF($DP107="","",VLOOKUP(DP107,Invoer!$F$15:$AU$1999,2,FALSE))</f>
        <v/>
      </c>
      <c r="DR107" s="599" t="str">
        <f t="shared" ca="1" si="55"/>
        <v/>
      </c>
      <c r="DS107" s="599" t="str">
        <f ca="1">IF($DP107="","",VLOOKUP(DP107,Invoer!$F$15:$AU$1999,3,FALSE))</f>
        <v/>
      </c>
      <c r="DT107" s="599" t="str">
        <f ca="1">IF($DP107="","",IF(DS107&lt;&gt;"Liq","",VLOOKUP(DP107,Invoer!$F$15:$AU$1999,4,FALSE)))</f>
        <v/>
      </c>
      <c r="DU107" s="599" t="str">
        <f ca="1">IF($DP107="","",VLOOKUP(DP107,Invoer!$F$15:$AU$1999,5,FALSE))</f>
        <v/>
      </c>
      <c r="DV107" s="599" t="str">
        <f ca="1">IF($DP107="","",VLOOKUP(DP107,Invoer!$F$15:$AU$1999,6,FALSE))</f>
        <v/>
      </c>
      <c r="DW107" s="599" t="str">
        <f ca="1">IF($DP107="","",VLOOKUP(DP107,Invoer!$F$15:$AU$1999,9,FALSE))</f>
        <v/>
      </c>
      <c r="DX107" s="599" t="str">
        <f ca="1">IF($DP107="","",VLOOKUP(DP107,Invoer!$F$15:$AU$1999,10,FALSE))</f>
        <v/>
      </c>
      <c r="DY107" s="595" t="str">
        <f ca="1">IF($DP107="","",VLOOKUP(DP107,Invoer!$F$15:$AU$1999,11,FALSE))</f>
        <v/>
      </c>
      <c r="DZ107" s="662" t="str">
        <f ca="1">IF($DP107="","",IF($DN$4&gt;2,"",VLOOKUP(DP107,Invoer!CQ:CS,3,FALSE)))</f>
        <v/>
      </c>
      <c r="EA107" s="541" t="str">
        <f ca="1">IF($DP107="","",IF(ISERROR(DQ107),0,IF($DN$4&lt;3,"",VLOOKUP(DP107,Invoer!$F$15:$AU$1999,15,FALSE))))</f>
        <v/>
      </c>
      <c r="EB107" s="595" t="str">
        <f ca="1">IF($DP107="","",IF($DN$4&lt;3,"",VLOOKUP(DP107,Invoer!$F$15:$AU$1999,19,FALSE)))</f>
        <v/>
      </c>
      <c r="EC107" s="541" t="str">
        <f ca="1">IF($DP107="","",IF(ISERROR(DQ107),0,IF($DN$4&lt;3,"",VLOOKUP(DP107,Invoer!$F$15:$AU$1999,24,FALSE))))</f>
        <v/>
      </c>
      <c r="ED107" s="541" t="str">
        <f ca="1">IF($DP107="","",IF(ISERROR(DQ107),0,IF($DN$4&lt;3,"",VLOOKUP(DP107,Invoer!$F$15:$AU$1999,17,FALSE))))</f>
        <v/>
      </c>
      <c r="EH107" s="89" t="e">
        <f ca="1">Invoer!CP112</f>
        <v>#N/A</v>
      </c>
      <c r="EI107" s="599" t="str">
        <f t="shared" ca="1" si="56"/>
        <v/>
      </c>
      <c r="EJ107" s="673" t="str">
        <f ca="1">IF(EI107="","",VLOOKUP(EI107,Invoer!$F$15:$AU$1999,2,FALSE))</f>
        <v/>
      </c>
      <c r="EK107" s="599" t="str">
        <f t="shared" ca="1" si="57"/>
        <v/>
      </c>
      <c r="EL107" s="599" t="str">
        <f ca="1">IF($EI107="","",VLOOKUP(EI107,Invoer!$F$15:$AU$1999,3,FALSE))</f>
        <v/>
      </c>
      <c r="EM107" s="599" t="str">
        <f ca="1">IF($EI107="","",IF(EL107&lt;&gt;"Liq","",VLOOKUP(EI107,Invoer!$F$15:$AU$1999,4,FALSE)))</f>
        <v/>
      </c>
      <c r="EN107" s="599" t="str">
        <f ca="1">IF($EI107="","",VLOOKUP(EI107,Invoer!$F$15:$AU$1999,6,FALSE))</f>
        <v/>
      </c>
      <c r="EO107" s="599" t="str">
        <f ca="1">IF(EI107="","",VLOOKUP(EI107,Invoer!$F$15:$AU$1999,9,FALSE))</f>
        <v/>
      </c>
      <c r="EP107" s="599" t="str">
        <f ca="1">IF(EI107="","",VLOOKUP(EI107,Invoer!$F$15:$AU$1999,10,FALSE))</f>
        <v/>
      </c>
      <c r="EQ107" s="599" t="str">
        <f ca="1">IF(EI107="","",VLOOKUP(EI107,Invoer!$F$15:$AU$1999,11,FALSE))</f>
        <v/>
      </c>
      <c r="ER107" s="662" t="str">
        <f ca="1">IF(EI107="","",VLOOKUP(EI107,Invoer!CQ:CS,3,FALSE))</f>
        <v/>
      </c>
      <c r="ES107" s="662" t="str">
        <f t="shared" ca="1" si="58"/>
        <v/>
      </c>
      <c r="ET107" s="513" t="str">
        <f t="shared" ca="1" si="59"/>
        <v/>
      </c>
      <c r="EU107" s="112" t="str">
        <f t="shared" ca="1" si="60"/>
        <v/>
      </c>
      <c r="EV107" s="83" t="s">
        <v>160</v>
      </c>
      <c r="EW107" s="682" t="str">
        <f t="shared" ca="1" si="61"/>
        <v/>
      </c>
      <c r="EX107" s="662" t="str">
        <f t="shared" ca="1" si="62"/>
        <v/>
      </c>
      <c r="EY107"/>
      <c r="EZ107" s="56" t="e">
        <f t="shared" ca="1" si="73"/>
        <v>#VALUE!</v>
      </c>
      <c r="FA107" s="56" t="e">
        <f t="shared" ca="1" si="74"/>
        <v>#VALUE!</v>
      </c>
      <c r="FE107"/>
      <c r="FI107"/>
      <c r="FJ107"/>
    </row>
    <row r="108" spans="1:166" ht="12" customHeight="1" x14ac:dyDescent="0.2">
      <c r="A108"/>
      <c r="B108"/>
      <c r="C108"/>
      <c r="E108"/>
      <c r="F108" s="125"/>
      <c r="G108" s="89" t="e">
        <f ca="1">Invoer!DU113</f>
        <v>#N/A</v>
      </c>
      <c r="H108" s="599" t="str">
        <f t="shared" ca="1" si="79"/>
        <v/>
      </c>
      <c r="I108" s="673" t="str">
        <f ca="1">IF($H108="","",VLOOKUP(H108,Invoer!$F$15:$AU$1500,2,FALSE))</f>
        <v/>
      </c>
      <c r="J108" s="599" t="str">
        <f t="shared" ca="1" si="63"/>
        <v/>
      </c>
      <c r="K108" s="599" t="str">
        <f ca="1">IF($H108="","",VLOOKUP(H108,Invoer!$F$15:$AU$1500,3,FALSE))</f>
        <v/>
      </c>
      <c r="L108" s="599" t="str">
        <f ca="1">IF($H108="","",IF(K108&lt;&gt;"Liq","",VLOOKUP(H108,Invoer!$F$15:$AU$1500,4,FALSE)))</f>
        <v/>
      </c>
      <c r="M108" s="599" t="str">
        <f ca="1">IF($H108="","",VLOOKUP(H108,Invoer!$F$15:$AU$1500,5,FALSE))</f>
        <v/>
      </c>
      <c r="N108" s="599" t="str">
        <f ca="1">IF($H108="","",VLOOKUP(H108,Invoer!$F$15:$AU$1500,6,FALSE))</f>
        <v/>
      </c>
      <c r="O108" s="599" t="str">
        <f ca="1">IF($H108="","",VLOOKUP(H108,Invoer!$F$15:$AU$1500,9,FALSE))</f>
        <v/>
      </c>
      <c r="P108" s="599" t="str">
        <f ca="1">IF($H108="","",VLOOKUP(H108,Invoer!$F$15:$AU$1500,10,FALSE))</f>
        <v/>
      </c>
      <c r="Q108" s="599" t="str">
        <f ca="1">IF($H108="","",VLOOKUP(H108,Invoer!$F$15:$BB$1500,14,FALSE))</f>
        <v/>
      </c>
      <c r="R108" s="662" t="str">
        <f ca="1">IF($H108="","",IF(J108&gt;$K$8,"",VLOOKUP(H108,Invoer!$F$15:$AU$1500,15,FALSE)))</f>
        <v/>
      </c>
      <c r="S108" s="599" t="str">
        <f ca="1">IF($H108="","",VLOOKUP(H108,Invoer!$F$15:$AU$1500,19,FALSE))</f>
        <v/>
      </c>
      <c r="T108" s="662" t="str">
        <f ca="1">IF($H108="","",IF(J108&gt;$K$8,"",VLOOKUP(H108,Invoer!$F$15:$AU$1500,20,FALSE)))</f>
        <v/>
      </c>
      <c r="U108" s="662" t="str">
        <f ca="1">IF($H108="","",IF(J108&gt;$K$8,"",VLOOKUP(H108,Invoer!$F$15:$AU$1500,23,FALSE)))</f>
        <v/>
      </c>
      <c r="V108" s="662" t="str">
        <f ca="1">IF($H108="","",IF(J108&gt;$K$8,"",VLOOKUP(H108,Invoer!$F$15:$AU$1500,17,FALSE)))</f>
        <v/>
      </c>
      <c r="AC108" s="435" t="str">
        <f>IF($AC$7&lt;3,Invoer!DR113,IF($AC$7=3,Invoer!BT113,"x"))</f>
        <v>x</v>
      </c>
      <c r="AD108" s="599" t="str">
        <f t="shared" si="64"/>
        <v/>
      </c>
      <c r="AE108" s="673" t="str">
        <f>IF($AD108="","",VLOOKUP(AD108,Invoer!$F$15:$AU$1999,2,FALSE))</f>
        <v/>
      </c>
      <c r="AF108" s="599" t="str">
        <f t="shared" si="65"/>
        <v/>
      </c>
      <c r="AG108" s="599" t="str">
        <f>IF($AD108="","",VLOOKUP(AD108,Invoer!$F$15:$AU$1999,3,FALSE))</f>
        <v/>
      </c>
      <c r="AH108" s="599" t="str">
        <f>IF($AD108="","",IF(AG108&lt;&gt;"Liq","",VLOOKUP(AD108,Invoer!$F$15:$AU$1999,4,FALSE)))</f>
        <v/>
      </c>
      <c r="AI108" s="677" t="str">
        <f>IF($AD108="","",VLOOKUP(AD108,Invoer!$F$15:$AU$1999,5,FALSE))</f>
        <v/>
      </c>
      <c r="AJ108" s="599" t="str">
        <f>IF($AD108="","",VLOOKUP(AD108,Invoer!$F$15:$AU$1999,6,FALSE))</f>
        <v/>
      </c>
      <c r="AK108" s="599" t="str">
        <f>IF($AD108="","",VLOOKUP(AD108,Invoer!$F$15:$AU$1999,9,FALSE))</f>
        <v/>
      </c>
      <c r="AL108" s="599" t="str">
        <f>IF($AD108="","",VLOOKUP(AD108,Invoer!$F$15:$AU$1999,10,FALSE))</f>
        <v/>
      </c>
      <c r="AM108" s="599" t="str">
        <f>IF($AD108="","",VLOOKUP(AD108,Invoer!$F$15:$BB$1999,14,FALSE))</f>
        <v/>
      </c>
      <c r="AN108" s="599" t="str">
        <f>IF($AD108="","",VLOOKUP(AD108,Invoer!$F$15:$AU$1999,11,FALSE))</f>
        <v/>
      </c>
      <c r="AO108" s="662" t="str">
        <f>IF($AD108="","",VLOOKUP(AD108,Invoer!$F$15:$AU$1999,15,FALSE))</f>
        <v/>
      </c>
      <c r="AP108" s="599" t="str">
        <f>IF($AD108="","",VLOOKUP(AD108,Invoer!$F$15:$AU$1999,19,FALSE))</f>
        <v/>
      </c>
      <c r="AQ108" s="662" t="str">
        <f>IF($AD108="","",VLOOKUP(AD108,Invoer!$F$15:$AU$1999,24,FALSE))</f>
        <v/>
      </c>
      <c r="AR108" s="662" t="str">
        <f>IF($AD108="","",VLOOKUP(AD108,Invoer!$F$15:$AU$1999,17,FALSE))</f>
        <v/>
      </c>
      <c r="AS108" s="678" t="str">
        <f t="shared" si="75"/>
        <v/>
      </c>
      <c r="AT108" s="676" t="str">
        <f t="shared" si="44"/>
        <v/>
      </c>
      <c r="AU108" s="77" t="e">
        <f t="shared" si="45"/>
        <v>#VALUE!</v>
      </c>
      <c r="AW108" s="57"/>
      <c r="AX108" s="57"/>
      <c r="BA108" s="83" t="e">
        <f ca="1">Invoer!DW113</f>
        <v>#N/A</v>
      </c>
      <c r="BB108" s="599" t="str">
        <f t="shared" ca="1" si="66"/>
        <v/>
      </c>
      <c r="BC108" s="673" t="str">
        <f ca="1">IF($BB108="","",VLOOKUP(BB108,Invoer!$F$15:$AU$1999,2,FALSE))</f>
        <v/>
      </c>
      <c r="BD108" s="599" t="str">
        <f t="shared" ca="1" si="67"/>
        <v/>
      </c>
      <c r="BE108" s="599" t="str">
        <f ca="1">IF($BB108="","",VLOOKUP(BB108,Invoer!$F$15:$AU$1999,5,FALSE))</f>
        <v/>
      </c>
      <c r="BF108" s="599" t="str">
        <f ca="1">IF($BB108="","",VLOOKUP(BB108,Invoer!$F$15:$AU$1999,6,FALSE))</f>
        <v/>
      </c>
      <c r="BG108" s="599" t="str">
        <f ca="1">IF($BB108="","",VLOOKUP(BB108,Invoer!$F$15:$AU$1999,9,FALSE))</f>
        <v/>
      </c>
      <c r="BH108" s="599" t="str">
        <f ca="1">IF($BB108="","",VLOOKUP(BB108,Invoer!$F$15:$AU$1999,10,FALSE))</f>
        <v/>
      </c>
      <c r="BI108" s="599" t="str">
        <f ca="1">IF($BB108="","",VLOOKUP(BB108,Invoer!$F$15:$BB$1999,14,FALSE))</f>
        <v/>
      </c>
      <c r="BJ108" s="599" t="str">
        <f ca="1">IF($BB108="","",VLOOKUP(BB108,Invoer!$F$15:$AU$1999,11,FALSE))</f>
        <v/>
      </c>
      <c r="BK108" s="662" t="str">
        <f t="shared" ca="1" si="68"/>
        <v/>
      </c>
      <c r="BL108" s="662" t="str">
        <f t="shared" ca="1" si="69"/>
        <v/>
      </c>
      <c r="BM108" s="679" t="str">
        <f t="shared" ca="1" si="70"/>
        <v/>
      </c>
      <c r="BN108" s="662" t="str">
        <f t="shared" ca="1" si="46"/>
        <v/>
      </c>
      <c r="BO108" s="662" t="str">
        <f ca="1">IF($BB108="","",VLOOKUP(BB108,Invoer!$F$15:$AU$1999,15,FALSE))</f>
        <v/>
      </c>
      <c r="BP108" s="662" t="str">
        <f ca="1">IF($BB108="","",VLOOKUP(BB108,Invoer!$F$15:$AU$1999,24,FALSE))</f>
        <v/>
      </c>
      <c r="BQ108" s="662" t="str">
        <f ca="1">IF($BB108="","",VLOOKUP(BB108,Invoer!$F$15:$AU$1999,17,FALSE))</f>
        <v/>
      </c>
      <c r="BS108" s="73" t="e">
        <f t="shared" ca="1" si="76"/>
        <v>#VALUE!</v>
      </c>
      <c r="BT108" s="57" t="str">
        <f t="shared" ca="1" si="77"/>
        <v/>
      </c>
      <c r="BW108" s="61" t="e">
        <f ca="1">Invoer!DZ113</f>
        <v>#N/A</v>
      </c>
      <c r="BX108" s="599" t="str">
        <f t="shared" ca="1" si="47"/>
        <v/>
      </c>
      <c r="BY108" s="673" t="str">
        <f ca="1">IF($BX108="","",VLOOKUP(BX108,Invoer!$F$15:$AU$1999,2,FALSE))</f>
        <v/>
      </c>
      <c r="BZ108" s="599" t="str">
        <f t="shared" ca="1" si="48"/>
        <v/>
      </c>
      <c r="CA108" s="599" t="str">
        <f ca="1">IF($BX108="","",VLOOKUP(BX108,Invoer!$F$15:$AU$1999,5,FALSE))</f>
        <v/>
      </c>
      <c r="CB108" s="599" t="str">
        <f ca="1">IF($BX108="","",VLOOKUP(BX108,Invoer!$F$15:$AU$1999,6,FALSE))</f>
        <v/>
      </c>
      <c r="CC108" s="599" t="str">
        <f ca="1">IF($BX108="","",VLOOKUP(BX108,Invoer!$F$15:$AU$1999,9,FALSE))</f>
        <v/>
      </c>
      <c r="CD108" s="599" t="str">
        <f ca="1">IF($BX108="","",VLOOKUP(BX108,Invoer!$F$15:$AU$1999,10,FALSE))</f>
        <v/>
      </c>
      <c r="CE108" s="599" t="str">
        <f ca="1">IF($BX108="","",VLOOKUP(BX108,Invoer!$F$15:$AU$1999,11,FALSE))</f>
        <v/>
      </c>
      <c r="CF108" s="662" t="str">
        <f ca="1">IF($BX108="","",IF(ISERROR(BY108),0,VLOOKUP(BX108,Invoer!$F$15:$AU$1999,15,FALSE)))</f>
        <v/>
      </c>
      <c r="CG108" s="599" t="str">
        <f ca="1">IF($BX108="","",VLOOKUP(BX108,Invoer!$F$15:$AU$1999,19,FALSE))</f>
        <v/>
      </c>
      <c r="CH108" s="662" t="str">
        <f ca="1">IF($BX108="","",IF(ISERROR(BY108),0,VLOOKUP(BX108,Invoer!$F$15:$AU$1999,24,FALSE)))</f>
        <v/>
      </c>
      <c r="CI108" s="662" t="str">
        <f ca="1">IF($BX108="","",IF(ISERROR(BY108),0,VLOOKUP(BX108,Invoer!$F$15:$AU$1999,17,FALSE)))</f>
        <v/>
      </c>
      <c r="CJ108" s="680" t="str">
        <f t="shared" ca="1" si="71"/>
        <v/>
      </c>
      <c r="CK108" s="662" t="str">
        <f t="shared" ca="1" si="72"/>
        <v/>
      </c>
      <c r="CM108" s="56" t="str">
        <f t="shared" ca="1" si="78"/>
        <v/>
      </c>
      <c r="CQ108" s="411" t="e">
        <f ca="1">Invoer!EG113</f>
        <v>#N/A</v>
      </c>
      <c r="CR108" s="599" t="str">
        <f t="shared" ca="1" si="49"/>
        <v/>
      </c>
      <c r="CS108" s="673" t="str">
        <f ca="1">IF($CR108="","",VLOOKUP(CR108,Invoer!$F$15:$AU$1500,2,FALSE))</f>
        <v/>
      </c>
      <c r="CT108" s="599" t="str">
        <f t="shared" ca="1" si="50"/>
        <v/>
      </c>
      <c r="CU108" s="599" t="str">
        <f ca="1">IF($CR108="","",VLOOKUP(CR108,Invoer!$F$15:$AU$1500,3,FALSE))</f>
        <v/>
      </c>
      <c r="CV108" s="599" t="str">
        <f ca="1">IF($CR108="","",IF(CU108&lt;&gt;"Liq","",VLOOKUP(CR108,Invoer!$F$15:$AU$1500,4,FALSE)))</f>
        <v/>
      </c>
      <c r="CW108" s="599" t="str">
        <f ca="1">IF($CR108="","",VLOOKUP(CR108,Invoer!$F$15:$AU$1500,5,FALSE))</f>
        <v/>
      </c>
      <c r="CX108" s="599" t="str">
        <f ca="1">IF($CR108="","",VLOOKUP(CR108,Invoer!$F$15:$AU$1500,6,FALSE))</f>
        <v/>
      </c>
      <c r="CY108" s="599" t="str">
        <f ca="1">IF($CR108="","",VLOOKUP(CR108,Invoer!$F$15:$AU$1500,9,FALSE))</f>
        <v/>
      </c>
      <c r="CZ108" s="599" t="str">
        <f ca="1">IF($CR108="","",VLOOKUP(CR108,Invoer!$F$15:$AU$1500,10,FALSE))</f>
        <v/>
      </c>
      <c r="DA108" s="599" t="str">
        <f ca="1">IF($CR108="","",VLOOKUP(CR108,Invoer!$F$15:$AU$1500,11,FALSE))</f>
        <v/>
      </c>
      <c r="DB108" s="599" t="str">
        <f ca="1">IF($CR108="","",VLOOKUP(CR108,Invoer!$F$15:$BB$1500,14,FALSE))</f>
        <v/>
      </c>
      <c r="DC108" s="662" t="str">
        <f ca="1">IF($CR108="","",VLOOKUP(CR108,Invoer!$F$15:$AU$1500,15,FALSE))</f>
        <v/>
      </c>
      <c r="DD108" s="599" t="str">
        <f ca="1">IF($CR108="","",VLOOKUP(CR108,Invoer!$F$15:$AU$1500,19,FALSE))</f>
        <v/>
      </c>
      <c r="DE108" s="662" t="str">
        <f ca="1">IF($CR108="","",VLOOKUP(CR108,Invoer!$F$15:$AU$1500,20,FALSE))</f>
        <v/>
      </c>
      <c r="DF108" s="662" t="str">
        <f ca="1">IF($CR108="","",VLOOKUP(CR108,Invoer!$F$15:$AU$1500,23,FALSE))</f>
        <v/>
      </c>
      <c r="DG108" s="662" t="str">
        <f ca="1">IF($CR108="","",VLOOKUP(CR108,Invoer!$F$15:$AU$1500,17,FALSE))</f>
        <v/>
      </c>
      <c r="DH108" s="681" t="str">
        <f t="shared" ca="1" si="51"/>
        <v/>
      </c>
      <c r="DI108" s="662" t="str">
        <f t="shared" ca="1" si="52"/>
        <v/>
      </c>
      <c r="DJ108" s="190"/>
      <c r="DK108" s="411" t="str">
        <f t="shared" ca="1" si="53"/>
        <v/>
      </c>
      <c r="DO108" s="61" t="e">
        <f ca="1">IF($DN$4&lt;3,Invoer!EB113,Invoer!EA113)</f>
        <v>#N/A</v>
      </c>
      <c r="DP108" s="599" t="str">
        <f t="shared" ca="1" si="54"/>
        <v/>
      </c>
      <c r="DQ108" s="673" t="str">
        <f ca="1">IF($DP108="","",VLOOKUP(DP108,Invoer!$F$15:$AU$1999,2,FALSE))</f>
        <v/>
      </c>
      <c r="DR108" s="599" t="str">
        <f t="shared" ca="1" si="55"/>
        <v/>
      </c>
      <c r="DS108" s="599" t="str">
        <f ca="1">IF($DP108="","",VLOOKUP(DP108,Invoer!$F$15:$AU$1999,3,FALSE))</f>
        <v/>
      </c>
      <c r="DT108" s="599" t="str">
        <f ca="1">IF($DP108="","",IF(DS108&lt;&gt;"Liq","",VLOOKUP(DP108,Invoer!$F$15:$AU$1999,4,FALSE)))</f>
        <v/>
      </c>
      <c r="DU108" s="599" t="str">
        <f ca="1">IF($DP108="","",VLOOKUP(DP108,Invoer!$F$15:$AU$1999,5,FALSE))</f>
        <v/>
      </c>
      <c r="DV108" s="599" t="str">
        <f ca="1">IF($DP108="","",VLOOKUP(DP108,Invoer!$F$15:$AU$1999,6,FALSE))</f>
        <v/>
      </c>
      <c r="DW108" s="599" t="str">
        <f ca="1">IF($DP108="","",VLOOKUP(DP108,Invoer!$F$15:$AU$1999,9,FALSE))</f>
        <v/>
      </c>
      <c r="DX108" s="599" t="str">
        <f ca="1">IF($DP108="","",VLOOKUP(DP108,Invoer!$F$15:$AU$1999,10,FALSE))</f>
        <v/>
      </c>
      <c r="DY108" s="595" t="str">
        <f ca="1">IF($DP108="","",VLOOKUP(DP108,Invoer!$F$15:$AU$1999,11,FALSE))</f>
        <v/>
      </c>
      <c r="DZ108" s="662" t="str">
        <f ca="1">IF($DP108="","",IF($DN$4&gt;2,"",VLOOKUP(DP108,Invoer!CQ:CS,3,FALSE)))</f>
        <v/>
      </c>
      <c r="EA108" s="541" t="str">
        <f ca="1">IF($DP108="","",IF(ISERROR(DQ108),0,IF($DN$4&lt;3,"",VLOOKUP(DP108,Invoer!$F$15:$AU$1999,15,FALSE))))</f>
        <v/>
      </c>
      <c r="EB108" s="595" t="str">
        <f ca="1">IF($DP108="","",IF($DN$4&lt;3,"",VLOOKUP(DP108,Invoer!$F$15:$AU$1999,19,FALSE)))</f>
        <v/>
      </c>
      <c r="EC108" s="541" t="str">
        <f ca="1">IF($DP108="","",IF(ISERROR(DQ108),0,IF($DN$4&lt;3,"",VLOOKUP(DP108,Invoer!$F$15:$AU$1999,24,FALSE))))</f>
        <v/>
      </c>
      <c r="ED108" s="541" t="str">
        <f ca="1">IF($DP108="","",IF(ISERROR(DQ108),0,IF($DN$4&lt;3,"",VLOOKUP(DP108,Invoer!$F$15:$AU$1999,17,FALSE))))</f>
        <v/>
      </c>
      <c r="EH108" s="89" t="e">
        <f ca="1">Invoer!CP113</f>
        <v>#N/A</v>
      </c>
      <c r="EI108" s="599" t="str">
        <f t="shared" ca="1" si="56"/>
        <v/>
      </c>
      <c r="EJ108" s="673" t="str">
        <f ca="1">IF(EI108="","",VLOOKUP(EI108,Invoer!$F$15:$AU$1999,2,FALSE))</f>
        <v/>
      </c>
      <c r="EK108" s="599" t="str">
        <f t="shared" ca="1" si="57"/>
        <v/>
      </c>
      <c r="EL108" s="599" t="str">
        <f ca="1">IF($EI108="","",VLOOKUP(EI108,Invoer!$F$15:$AU$1999,3,FALSE))</f>
        <v/>
      </c>
      <c r="EM108" s="599" t="str">
        <f ca="1">IF($EI108="","",IF(EL108&lt;&gt;"Liq","",VLOOKUP(EI108,Invoer!$F$15:$AU$1999,4,FALSE)))</f>
        <v/>
      </c>
      <c r="EN108" s="599" t="str">
        <f ca="1">IF($EI108="","",VLOOKUP(EI108,Invoer!$F$15:$AU$1999,6,FALSE))</f>
        <v/>
      </c>
      <c r="EO108" s="599" t="str">
        <f ca="1">IF(EI108="","",VLOOKUP(EI108,Invoer!$F$15:$AU$1999,9,FALSE))</f>
        <v/>
      </c>
      <c r="EP108" s="599" t="str">
        <f ca="1">IF(EI108="","",VLOOKUP(EI108,Invoer!$F$15:$AU$1999,10,FALSE))</f>
        <v/>
      </c>
      <c r="EQ108" s="599" t="str">
        <f ca="1">IF(EI108="","",VLOOKUP(EI108,Invoer!$F$15:$AU$1999,11,FALSE))</f>
        <v/>
      </c>
      <c r="ER108" s="662" t="str">
        <f ca="1">IF(EI108="","",VLOOKUP(EI108,Invoer!CQ:CS,3,FALSE))</f>
        <v/>
      </c>
      <c r="ES108" s="662" t="str">
        <f t="shared" ca="1" si="58"/>
        <v/>
      </c>
      <c r="ET108" s="513" t="str">
        <f t="shared" ca="1" si="59"/>
        <v/>
      </c>
      <c r="EU108" s="112" t="str">
        <f t="shared" ca="1" si="60"/>
        <v/>
      </c>
      <c r="EV108" s="83" t="s">
        <v>160</v>
      </c>
      <c r="EW108" s="682" t="str">
        <f t="shared" ca="1" si="61"/>
        <v/>
      </c>
      <c r="EX108" s="662" t="str">
        <f t="shared" ca="1" si="62"/>
        <v/>
      </c>
      <c r="EY108"/>
      <c r="EZ108" s="56" t="e">
        <f t="shared" ca="1" si="73"/>
        <v>#VALUE!</v>
      </c>
      <c r="FA108" s="56" t="e">
        <f t="shared" ca="1" si="74"/>
        <v>#VALUE!</v>
      </c>
      <c r="FE108"/>
      <c r="FI108"/>
      <c r="FJ108"/>
    </row>
    <row r="109" spans="1:166" ht="12" customHeight="1" x14ac:dyDescent="0.2">
      <c r="A109"/>
      <c r="B109"/>
      <c r="C109"/>
      <c r="E109"/>
      <c r="F109" s="125"/>
      <c r="G109" s="89" t="e">
        <f ca="1">Invoer!DU114</f>
        <v>#N/A</v>
      </c>
      <c r="H109" s="599" t="str">
        <f t="shared" ca="1" si="79"/>
        <v/>
      </c>
      <c r="I109" s="673" t="str">
        <f ca="1">IF($H109="","",VLOOKUP(H109,Invoer!$F$15:$AU$1500,2,FALSE))</f>
        <v/>
      </c>
      <c r="J109" s="599" t="str">
        <f t="shared" ca="1" si="63"/>
        <v/>
      </c>
      <c r="K109" s="599" t="str">
        <f ca="1">IF($H109="","",VLOOKUP(H109,Invoer!$F$15:$AU$1500,3,FALSE))</f>
        <v/>
      </c>
      <c r="L109" s="599" t="str">
        <f ca="1">IF($H109="","",IF(K109&lt;&gt;"Liq","",VLOOKUP(H109,Invoer!$F$15:$AU$1500,4,FALSE)))</f>
        <v/>
      </c>
      <c r="M109" s="599" t="str">
        <f ca="1">IF($H109="","",VLOOKUP(H109,Invoer!$F$15:$AU$1500,5,FALSE))</f>
        <v/>
      </c>
      <c r="N109" s="599" t="str">
        <f ca="1">IF($H109="","",VLOOKUP(H109,Invoer!$F$15:$AU$1500,6,FALSE))</f>
        <v/>
      </c>
      <c r="O109" s="599" t="str">
        <f ca="1">IF($H109="","",VLOOKUP(H109,Invoer!$F$15:$AU$1500,9,FALSE))</f>
        <v/>
      </c>
      <c r="P109" s="599" t="str">
        <f ca="1">IF($H109="","",VLOOKUP(H109,Invoer!$F$15:$AU$1500,10,FALSE))</f>
        <v/>
      </c>
      <c r="Q109" s="599" t="str">
        <f ca="1">IF($H109="","",VLOOKUP(H109,Invoer!$F$15:$BB$1500,14,FALSE))</f>
        <v/>
      </c>
      <c r="R109" s="662" t="str">
        <f ca="1">IF($H109="","",IF(J109&gt;$K$8,"",VLOOKUP(H109,Invoer!$F$15:$AU$1500,15,FALSE)))</f>
        <v/>
      </c>
      <c r="S109" s="599" t="str">
        <f ca="1">IF($H109="","",VLOOKUP(H109,Invoer!$F$15:$AU$1500,19,FALSE))</f>
        <v/>
      </c>
      <c r="T109" s="662" t="str">
        <f ca="1">IF($H109="","",IF(J109&gt;$K$8,"",VLOOKUP(H109,Invoer!$F$15:$AU$1500,20,FALSE)))</f>
        <v/>
      </c>
      <c r="U109" s="662" t="str">
        <f ca="1">IF($H109="","",IF(J109&gt;$K$8,"",VLOOKUP(H109,Invoer!$F$15:$AU$1500,23,FALSE)))</f>
        <v/>
      </c>
      <c r="V109" s="662" t="str">
        <f ca="1">IF($H109="","",IF(J109&gt;$K$8,"",VLOOKUP(H109,Invoer!$F$15:$AU$1500,17,FALSE)))</f>
        <v/>
      </c>
      <c r="AC109" s="435" t="str">
        <f>IF($AC$7&lt;3,Invoer!DR114,IF($AC$7=3,Invoer!BT114,"x"))</f>
        <v>x</v>
      </c>
      <c r="AD109" s="599" t="str">
        <f t="shared" si="64"/>
        <v/>
      </c>
      <c r="AE109" s="673" t="str">
        <f>IF($AD109="","",VLOOKUP(AD109,Invoer!$F$15:$AU$1999,2,FALSE))</f>
        <v/>
      </c>
      <c r="AF109" s="599" t="str">
        <f t="shared" si="65"/>
        <v/>
      </c>
      <c r="AG109" s="599" t="str">
        <f>IF($AD109="","",VLOOKUP(AD109,Invoer!$F$15:$AU$1999,3,FALSE))</f>
        <v/>
      </c>
      <c r="AH109" s="599" t="str">
        <f>IF($AD109="","",IF(AG109&lt;&gt;"Liq","",VLOOKUP(AD109,Invoer!$F$15:$AU$1999,4,FALSE)))</f>
        <v/>
      </c>
      <c r="AI109" s="677" t="str">
        <f>IF($AD109="","",VLOOKUP(AD109,Invoer!$F$15:$AU$1999,5,FALSE))</f>
        <v/>
      </c>
      <c r="AJ109" s="599" t="str">
        <f>IF($AD109="","",VLOOKUP(AD109,Invoer!$F$15:$AU$1999,6,FALSE))</f>
        <v/>
      </c>
      <c r="AK109" s="599" t="str">
        <f>IF($AD109="","",VLOOKUP(AD109,Invoer!$F$15:$AU$1999,9,FALSE))</f>
        <v/>
      </c>
      <c r="AL109" s="599" t="str">
        <f>IF($AD109="","",VLOOKUP(AD109,Invoer!$F$15:$AU$1999,10,FALSE))</f>
        <v/>
      </c>
      <c r="AM109" s="599" t="str">
        <f>IF($AD109="","",VLOOKUP(AD109,Invoer!$F$15:$BB$1999,14,FALSE))</f>
        <v/>
      </c>
      <c r="AN109" s="599" t="str">
        <f>IF($AD109="","",VLOOKUP(AD109,Invoer!$F$15:$AU$1999,11,FALSE))</f>
        <v/>
      </c>
      <c r="AO109" s="662" t="str">
        <f>IF($AD109="","",VLOOKUP(AD109,Invoer!$F$15:$AU$1999,15,FALSE))</f>
        <v/>
      </c>
      <c r="AP109" s="599" t="str">
        <f>IF($AD109="","",VLOOKUP(AD109,Invoer!$F$15:$AU$1999,19,FALSE))</f>
        <v/>
      </c>
      <c r="AQ109" s="662" t="str">
        <f>IF($AD109="","",VLOOKUP(AD109,Invoer!$F$15:$AU$1999,24,FALSE))</f>
        <v/>
      </c>
      <c r="AR109" s="662" t="str">
        <f>IF($AD109="","",VLOOKUP(AD109,Invoer!$F$15:$AU$1999,17,FALSE))</f>
        <v/>
      </c>
      <c r="AS109" s="678" t="str">
        <f t="shared" si="75"/>
        <v/>
      </c>
      <c r="AT109" s="676" t="str">
        <f t="shared" si="44"/>
        <v/>
      </c>
      <c r="AU109" s="77" t="e">
        <f t="shared" si="45"/>
        <v>#VALUE!</v>
      </c>
      <c r="AW109" s="57"/>
      <c r="AX109" s="57"/>
      <c r="BA109" s="83" t="e">
        <f ca="1">Invoer!DW114</f>
        <v>#N/A</v>
      </c>
      <c r="BB109" s="599" t="str">
        <f t="shared" ca="1" si="66"/>
        <v/>
      </c>
      <c r="BC109" s="673" t="str">
        <f ca="1">IF($BB109="","",VLOOKUP(BB109,Invoer!$F$15:$AU$1999,2,FALSE))</f>
        <v/>
      </c>
      <c r="BD109" s="599" t="str">
        <f t="shared" ca="1" si="67"/>
        <v/>
      </c>
      <c r="BE109" s="599" t="str">
        <f ca="1">IF($BB109="","",VLOOKUP(BB109,Invoer!$F$15:$AU$1999,5,FALSE))</f>
        <v/>
      </c>
      <c r="BF109" s="599" t="str">
        <f ca="1">IF($BB109="","",VLOOKUP(BB109,Invoer!$F$15:$AU$1999,6,FALSE))</f>
        <v/>
      </c>
      <c r="BG109" s="599" t="str">
        <f ca="1">IF($BB109="","",VLOOKUP(BB109,Invoer!$F$15:$AU$1999,9,FALSE))</f>
        <v/>
      </c>
      <c r="BH109" s="599" t="str">
        <f ca="1">IF($BB109="","",VLOOKUP(BB109,Invoer!$F$15:$AU$1999,10,FALSE))</f>
        <v/>
      </c>
      <c r="BI109" s="599" t="str">
        <f ca="1">IF($BB109="","",VLOOKUP(BB109,Invoer!$F$15:$BB$1999,14,FALSE))</f>
        <v/>
      </c>
      <c r="BJ109" s="599" t="str">
        <f ca="1">IF($BB109="","",VLOOKUP(BB109,Invoer!$F$15:$AU$1999,11,FALSE))</f>
        <v/>
      </c>
      <c r="BK109" s="662" t="str">
        <f t="shared" ca="1" si="68"/>
        <v/>
      </c>
      <c r="BL109" s="662" t="str">
        <f t="shared" ca="1" si="69"/>
        <v/>
      </c>
      <c r="BM109" s="679" t="str">
        <f t="shared" ca="1" si="70"/>
        <v/>
      </c>
      <c r="BN109" s="662" t="str">
        <f t="shared" ca="1" si="46"/>
        <v/>
      </c>
      <c r="BO109" s="662" t="str">
        <f ca="1">IF($BB109="","",VLOOKUP(BB109,Invoer!$F$15:$AU$1999,15,FALSE))</f>
        <v/>
      </c>
      <c r="BP109" s="662" t="str">
        <f ca="1">IF($BB109="","",VLOOKUP(BB109,Invoer!$F$15:$AU$1999,24,FALSE))</f>
        <v/>
      </c>
      <c r="BQ109" s="662" t="str">
        <f ca="1">IF($BB109="","",VLOOKUP(BB109,Invoer!$F$15:$AU$1999,17,FALSE))</f>
        <v/>
      </c>
      <c r="BS109" s="73" t="e">
        <f t="shared" ca="1" si="76"/>
        <v>#VALUE!</v>
      </c>
      <c r="BT109" s="57" t="str">
        <f t="shared" ca="1" si="77"/>
        <v/>
      </c>
      <c r="BW109" s="61" t="e">
        <f ca="1">Invoer!DZ114</f>
        <v>#N/A</v>
      </c>
      <c r="BX109" s="599" t="str">
        <f t="shared" ca="1" si="47"/>
        <v/>
      </c>
      <c r="BY109" s="673" t="str">
        <f ca="1">IF($BX109="","",VLOOKUP(BX109,Invoer!$F$15:$AU$1999,2,FALSE))</f>
        <v/>
      </c>
      <c r="BZ109" s="599" t="str">
        <f t="shared" ca="1" si="48"/>
        <v/>
      </c>
      <c r="CA109" s="599" t="str">
        <f ca="1">IF($BX109="","",VLOOKUP(BX109,Invoer!$F$15:$AU$1999,5,FALSE))</f>
        <v/>
      </c>
      <c r="CB109" s="599" t="str">
        <f ca="1">IF($BX109="","",VLOOKUP(BX109,Invoer!$F$15:$AU$1999,6,FALSE))</f>
        <v/>
      </c>
      <c r="CC109" s="599" t="str">
        <f ca="1">IF($BX109="","",VLOOKUP(BX109,Invoer!$F$15:$AU$1999,9,FALSE))</f>
        <v/>
      </c>
      <c r="CD109" s="599" t="str">
        <f ca="1">IF($BX109="","",VLOOKUP(BX109,Invoer!$F$15:$AU$1999,10,FALSE))</f>
        <v/>
      </c>
      <c r="CE109" s="599" t="str">
        <f ca="1">IF($BX109="","",VLOOKUP(BX109,Invoer!$F$15:$AU$1999,11,FALSE))</f>
        <v/>
      </c>
      <c r="CF109" s="662" t="str">
        <f ca="1">IF($BX109="","",IF(ISERROR(BY109),0,VLOOKUP(BX109,Invoer!$F$15:$AU$1999,15,FALSE)))</f>
        <v/>
      </c>
      <c r="CG109" s="599" t="str">
        <f ca="1">IF($BX109="","",VLOOKUP(BX109,Invoer!$F$15:$AU$1999,19,FALSE))</f>
        <v/>
      </c>
      <c r="CH109" s="662" t="str">
        <f ca="1">IF($BX109="","",IF(ISERROR(BY109),0,VLOOKUP(BX109,Invoer!$F$15:$AU$1999,24,FALSE)))</f>
        <v/>
      </c>
      <c r="CI109" s="662" t="str">
        <f ca="1">IF($BX109="","",IF(ISERROR(BY109),0,VLOOKUP(BX109,Invoer!$F$15:$AU$1999,17,FALSE)))</f>
        <v/>
      </c>
      <c r="CJ109" s="680" t="str">
        <f t="shared" ca="1" si="71"/>
        <v/>
      </c>
      <c r="CK109" s="662" t="str">
        <f t="shared" ca="1" si="72"/>
        <v/>
      </c>
      <c r="CM109" s="56" t="str">
        <f t="shared" ca="1" si="78"/>
        <v/>
      </c>
      <c r="CQ109" s="411" t="e">
        <f ca="1">Invoer!EG114</f>
        <v>#N/A</v>
      </c>
      <c r="CR109" s="599" t="str">
        <f t="shared" ca="1" si="49"/>
        <v/>
      </c>
      <c r="CS109" s="673" t="str">
        <f ca="1">IF($CR109="","",VLOOKUP(CR109,Invoer!$F$15:$AU$1500,2,FALSE))</f>
        <v/>
      </c>
      <c r="CT109" s="599" t="str">
        <f t="shared" ca="1" si="50"/>
        <v/>
      </c>
      <c r="CU109" s="599" t="str">
        <f ca="1">IF($CR109="","",VLOOKUP(CR109,Invoer!$F$15:$AU$1500,3,FALSE))</f>
        <v/>
      </c>
      <c r="CV109" s="599" t="str">
        <f ca="1">IF($CR109="","",IF(CU109&lt;&gt;"Liq","",VLOOKUP(CR109,Invoer!$F$15:$AU$1500,4,FALSE)))</f>
        <v/>
      </c>
      <c r="CW109" s="599" t="str">
        <f ca="1">IF($CR109="","",VLOOKUP(CR109,Invoer!$F$15:$AU$1500,5,FALSE))</f>
        <v/>
      </c>
      <c r="CX109" s="599" t="str">
        <f ca="1">IF($CR109="","",VLOOKUP(CR109,Invoer!$F$15:$AU$1500,6,FALSE))</f>
        <v/>
      </c>
      <c r="CY109" s="599" t="str">
        <f ca="1">IF($CR109="","",VLOOKUP(CR109,Invoer!$F$15:$AU$1500,9,FALSE))</f>
        <v/>
      </c>
      <c r="CZ109" s="599" t="str">
        <f ca="1">IF($CR109="","",VLOOKUP(CR109,Invoer!$F$15:$AU$1500,10,FALSE))</f>
        <v/>
      </c>
      <c r="DA109" s="599" t="str">
        <f ca="1">IF($CR109="","",VLOOKUP(CR109,Invoer!$F$15:$AU$1500,11,FALSE))</f>
        <v/>
      </c>
      <c r="DB109" s="599" t="str">
        <f ca="1">IF($CR109="","",VLOOKUP(CR109,Invoer!$F$15:$BB$1500,14,FALSE))</f>
        <v/>
      </c>
      <c r="DC109" s="662" t="str">
        <f ca="1">IF($CR109="","",VLOOKUP(CR109,Invoer!$F$15:$AU$1500,15,FALSE))</f>
        <v/>
      </c>
      <c r="DD109" s="599" t="str">
        <f ca="1">IF($CR109="","",VLOOKUP(CR109,Invoer!$F$15:$AU$1500,19,FALSE))</f>
        <v/>
      </c>
      <c r="DE109" s="662" t="str">
        <f ca="1">IF($CR109="","",VLOOKUP(CR109,Invoer!$F$15:$AU$1500,20,FALSE))</f>
        <v/>
      </c>
      <c r="DF109" s="662" t="str">
        <f ca="1">IF($CR109="","",VLOOKUP(CR109,Invoer!$F$15:$AU$1500,23,FALSE))</f>
        <v/>
      </c>
      <c r="DG109" s="662" t="str">
        <f ca="1">IF($CR109="","",VLOOKUP(CR109,Invoer!$F$15:$AU$1500,17,FALSE))</f>
        <v/>
      </c>
      <c r="DH109" s="681" t="str">
        <f t="shared" ca="1" si="51"/>
        <v/>
      </c>
      <c r="DI109" s="662" t="str">
        <f t="shared" ca="1" si="52"/>
        <v/>
      </c>
      <c r="DJ109" s="190"/>
      <c r="DK109" s="411" t="str">
        <f t="shared" ca="1" si="53"/>
        <v/>
      </c>
      <c r="DO109" s="61" t="e">
        <f ca="1">IF($DN$4&lt;3,Invoer!EB114,Invoer!EA114)</f>
        <v>#N/A</v>
      </c>
      <c r="DP109" s="599" t="str">
        <f t="shared" ca="1" si="54"/>
        <v/>
      </c>
      <c r="DQ109" s="673" t="str">
        <f ca="1">IF($DP109="","",VLOOKUP(DP109,Invoer!$F$15:$AU$1999,2,FALSE))</f>
        <v/>
      </c>
      <c r="DR109" s="599" t="str">
        <f t="shared" ca="1" si="55"/>
        <v/>
      </c>
      <c r="DS109" s="599" t="str">
        <f ca="1">IF($DP109="","",VLOOKUP(DP109,Invoer!$F$15:$AU$1999,3,FALSE))</f>
        <v/>
      </c>
      <c r="DT109" s="599" t="str">
        <f ca="1">IF($DP109="","",IF(DS109&lt;&gt;"Liq","",VLOOKUP(DP109,Invoer!$F$15:$AU$1999,4,FALSE)))</f>
        <v/>
      </c>
      <c r="DU109" s="599" t="str">
        <f ca="1">IF($DP109="","",VLOOKUP(DP109,Invoer!$F$15:$AU$1999,5,FALSE))</f>
        <v/>
      </c>
      <c r="DV109" s="599" t="str">
        <f ca="1">IF($DP109="","",VLOOKUP(DP109,Invoer!$F$15:$AU$1999,6,FALSE))</f>
        <v/>
      </c>
      <c r="DW109" s="599" t="str">
        <f ca="1">IF($DP109="","",VLOOKUP(DP109,Invoer!$F$15:$AU$1999,9,FALSE))</f>
        <v/>
      </c>
      <c r="DX109" s="599" t="str">
        <f ca="1">IF($DP109="","",VLOOKUP(DP109,Invoer!$F$15:$AU$1999,10,FALSE))</f>
        <v/>
      </c>
      <c r="DY109" s="595" t="str">
        <f ca="1">IF($DP109="","",VLOOKUP(DP109,Invoer!$F$15:$AU$1999,11,FALSE))</f>
        <v/>
      </c>
      <c r="DZ109" s="662" t="str">
        <f ca="1">IF($DP109="","",IF($DN$4&gt;2,"",VLOOKUP(DP109,Invoer!CQ:CS,3,FALSE)))</f>
        <v/>
      </c>
      <c r="EA109" s="541" t="str">
        <f ca="1">IF($DP109="","",IF(ISERROR(DQ109),0,IF($DN$4&lt;3,"",VLOOKUP(DP109,Invoer!$F$15:$AU$1999,15,FALSE))))</f>
        <v/>
      </c>
      <c r="EB109" s="595" t="str">
        <f ca="1">IF($DP109="","",IF($DN$4&lt;3,"",VLOOKUP(DP109,Invoer!$F$15:$AU$1999,19,FALSE)))</f>
        <v/>
      </c>
      <c r="EC109" s="541" t="str">
        <f ca="1">IF($DP109="","",IF(ISERROR(DQ109),0,IF($DN$4&lt;3,"",VLOOKUP(DP109,Invoer!$F$15:$AU$1999,24,FALSE))))</f>
        <v/>
      </c>
      <c r="ED109" s="541" t="str">
        <f ca="1">IF($DP109="","",IF(ISERROR(DQ109),0,IF($DN$4&lt;3,"",VLOOKUP(DP109,Invoer!$F$15:$AU$1999,17,FALSE))))</f>
        <v/>
      </c>
      <c r="EH109" s="89" t="e">
        <f ca="1">Invoer!CP114</f>
        <v>#N/A</v>
      </c>
      <c r="EI109" s="599" t="str">
        <f t="shared" ca="1" si="56"/>
        <v/>
      </c>
      <c r="EJ109" s="673" t="str">
        <f ca="1">IF(EI109="","",VLOOKUP(EI109,Invoer!$F$15:$AU$1999,2,FALSE))</f>
        <v/>
      </c>
      <c r="EK109" s="599" t="str">
        <f t="shared" ca="1" si="57"/>
        <v/>
      </c>
      <c r="EL109" s="599" t="str">
        <f ca="1">IF($EI109="","",VLOOKUP(EI109,Invoer!$F$15:$AU$1999,3,FALSE))</f>
        <v/>
      </c>
      <c r="EM109" s="599" t="str">
        <f ca="1">IF($EI109="","",IF(EL109&lt;&gt;"Liq","",VLOOKUP(EI109,Invoer!$F$15:$AU$1999,4,FALSE)))</f>
        <v/>
      </c>
      <c r="EN109" s="599" t="str">
        <f ca="1">IF($EI109="","",VLOOKUP(EI109,Invoer!$F$15:$AU$1999,6,FALSE))</f>
        <v/>
      </c>
      <c r="EO109" s="599" t="str">
        <f ca="1">IF(EI109="","",VLOOKUP(EI109,Invoer!$F$15:$AU$1999,9,FALSE))</f>
        <v/>
      </c>
      <c r="EP109" s="599" t="str">
        <f ca="1">IF(EI109="","",VLOOKUP(EI109,Invoer!$F$15:$AU$1999,10,FALSE))</f>
        <v/>
      </c>
      <c r="EQ109" s="599" t="str">
        <f ca="1">IF(EI109="","",VLOOKUP(EI109,Invoer!$F$15:$AU$1999,11,FALSE))</f>
        <v/>
      </c>
      <c r="ER109" s="662" t="str">
        <f ca="1">IF(EI109="","",VLOOKUP(EI109,Invoer!CQ:CS,3,FALSE))</f>
        <v/>
      </c>
      <c r="ES109" s="662" t="str">
        <f t="shared" ca="1" si="58"/>
        <v/>
      </c>
      <c r="ET109" s="513" t="str">
        <f t="shared" ca="1" si="59"/>
        <v/>
      </c>
      <c r="EU109" s="112" t="str">
        <f t="shared" ca="1" si="60"/>
        <v/>
      </c>
      <c r="EV109" s="83" t="s">
        <v>160</v>
      </c>
      <c r="EW109" s="682" t="str">
        <f t="shared" ca="1" si="61"/>
        <v/>
      </c>
      <c r="EX109" s="662" t="str">
        <f t="shared" ca="1" si="62"/>
        <v/>
      </c>
      <c r="EY109"/>
      <c r="EZ109" s="56" t="e">
        <f t="shared" ca="1" si="73"/>
        <v>#VALUE!</v>
      </c>
      <c r="FA109" s="56" t="e">
        <f t="shared" ca="1" si="74"/>
        <v>#VALUE!</v>
      </c>
      <c r="FE109"/>
      <c r="FI109"/>
      <c r="FJ109"/>
    </row>
    <row r="110" spans="1:166" ht="12" customHeight="1" x14ac:dyDescent="0.2">
      <c r="A110"/>
      <c r="B110"/>
      <c r="C110"/>
      <c r="E110"/>
      <c r="F110" s="125"/>
      <c r="G110" s="89" t="e">
        <f ca="1">Invoer!DU115</f>
        <v>#N/A</v>
      </c>
      <c r="H110" s="599" t="str">
        <f t="shared" ca="1" si="79"/>
        <v/>
      </c>
      <c r="I110" s="673" t="str">
        <f ca="1">IF($H110="","",VLOOKUP(H110,Invoer!$F$15:$AU$1500,2,FALSE))</f>
        <v/>
      </c>
      <c r="J110" s="599" t="str">
        <f t="shared" ca="1" si="63"/>
        <v/>
      </c>
      <c r="K110" s="599" t="str">
        <f ca="1">IF($H110="","",VLOOKUP(H110,Invoer!$F$15:$AU$1500,3,FALSE))</f>
        <v/>
      </c>
      <c r="L110" s="599" t="str">
        <f ca="1">IF($H110="","",IF(K110&lt;&gt;"Liq","",VLOOKUP(H110,Invoer!$F$15:$AU$1500,4,FALSE)))</f>
        <v/>
      </c>
      <c r="M110" s="599" t="str">
        <f ca="1">IF($H110="","",VLOOKUP(H110,Invoer!$F$15:$AU$1500,5,FALSE))</f>
        <v/>
      </c>
      <c r="N110" s="599" t="str">
        <f ca="1">IF($H110="","",VLOOKUP(H110,Invoer!$F$15:$AU$1500,6,FALSE))</f>
        <v/>
      </c>
      <c r="O110" s="599" t="str">
        <f ca="1">IF($H110="","",VLOOKUP(H110,Invoer!$F$15:$AU$1500,9,FALSE))</f>
        <v/>
      </c>
      <c r="P110" s="599" t="str">
        <f ca="1">IF($H110="","",VLOOKUP(H110,Invoer!$F$15:$AU$1500,10,FALSE))</f>
        <v/>
      </c>
      <c r="Q110" s="599" t="str">
        <f ca="1">IF($H110="","",VLOOKUP(H110,Invoer!$F$15:$BB$1500,14,FALSE))</f>
        <v/>
      </c>
      <c r="R110" s="662" t="str">
        <f ca="1">IF($H110="","",IF(J110&gt;$K$8,"",VLOOKUP(H110,Invoer!$F$15:$AU$1500,15,FALSE)))</f>
        <v/>
      </c>
      <c r="S110" s="599" t="str">
        <f ca="1">IF($H110="","",VLOOKUP(H110,Invoer!$F$15:$AU$1500,19,FALSE))</f>
        <v/>
      </c>
      <c r="T110" s="662" t="str">
        <f ca="1">IF($H110="","",IF(J110&gt;$K$8,"",VLOOKUP(H110,Invoer!$F$15:$AU$1500,20,FALSE)))</f>
        <v/>
      </c>
      <c r="U110" s="662" t="str">
        <f ca="1">IF($H110="","",IF(J110&gt;$K$8,"",VLOOKUP(H110,Invoer!$F$15:$AU$1500,23,FALSE)))</f>
        <v/>
      </c>
      <c r="V110" s="662" t="str">
        <f ca="1">IF($H110="","",IF(J110&gt;$K$8,"",VLOOKUP(H110,Invoer!$F$15:$AU$1500,17,FALSE)))</f>
        <v/>
      </c>
      <c r="AC110" s="435" t="str">
        <f>IF($AC$7&lt;3,Invoer!DR115,IF($AC$7=3,Invoer!BT115,"x"))</f>
        <v>x</v>
      </c>
      <c r="AD110" s="599" t="str">
        <f t="shared" si="64"/>
        <v/>
      </c>
      <c r="AE110" s="673" t="str">
        <f>IF($AD110="","",VLOOKUP(AD110,Invoer!$F$15:$AU$1999,2,FALSE))</f>
        <v/>
      </c>
      <c r="AF110" s="599" t="str">
        <f t="shared" si="65"/>
        <v/>
      </c>
      <c r="AG110" s="599" t="str">
        <f>IF($AD110="","",VLOOKUP(AD110,Invoer!$F$15:$AU$1999,3,FALSE))</f>
        <v/>
      </c>
      <c r="AH110" s="599" t="str">
        <f>IF($AD110="","",IF(AG110&lt;&gt;"Liq","",VLOOKUP(AD110,Invoer!$F$15:$AU$1999,4,FALSE)))</f>
        <v/>
      </c>
      <c r="AI110" s="677" t="str">
        <f>IF($AD110="","",VLOOKUP(AD110,Invoer!$F$15:$AU$1999,5,FALSE))</f>
        <v/>
      </c>
      <c r="AJ110" s="599" t="str">
        <f>IF($AD110="","",VLOOKUP(AD110,Invoer!$F$15:$AU$1999,6,FALSE))</f>
        <v/>
      </c>
      <c r="AK110" s="599" t="str">
        <f>IF($AD110="","",VLOOKUP(AD110,Invoer!$F$15:$AU$1999,9,FALSE))</f>
        <v/>
      </c>
      <c r="AL110" s="599" t="str">
        <f>IF($AD110="","",VLOOKUP(AD110,Invoer!$F$15:$AU$1999,10,FALSE))</f>
        <v/>
      </c>
      <c r="AM110" s="599" t="str">
        <f>IF($AD110="","",VLOOKUP(AD110,Invoer!$F$15:$BB$1999,14,FALSE))</f>
        <v/>
      </c>
      <c r="AN110" s="599" t="str">
        <f>IF($AD110="","",VLOOKUP(AD110,Invoer!$F$15:$AU$1999,11,FALSE))</f>
        <v/>
      </c>
      <c r="AO110" s="662" t="str">
        <f>IF($AD110="","",VLOOKUP(AD110,Invoer!$F$15:$AU$1999,15,FALSE))</f>
        <v/>
      </c>
      <c r="AP110" s="599" t="str">
        <f>IF($AD110="","",VLOOKUP(AD110,Invoer!$F$15:$AU$1999,19,FALSE))</f>
        <v/>
      </c>
      <c r="AQ110" s="662" t="str">
        <f>IF($AD110="","",VLOOKUP(AD110,Invoer!$F$15:$AU$1999,24,FALSE))</f>
        <v/>
      </c>
      <c r="AR110" s="662" t="str">
        <f>IF($AD110="","",VLOOKUP(AD110,Invoer!$F$15:$AU$1999,17,FALSE))</f>
        <v/>
      </c>
      <c r="AS110" s="678" t="str">
        <f t="shared" si="75"/>
        <v/>
      </c>
      <c r="AT110" s="676" t="str">
        <f t="shared" si="44"/>
        <v/>
      </c>
      <c r="AU110" s="77" t="e">
        <f t="shared" si="45"/>
        <v>#VALUE!</v>
      </c>
      <c r="AW110" s="57"/>
      <c r="AX110" s="57"/>
      <c r="BA110" s="83" t="e">
        <f ca="1">Invoer!DW115</f>
        <v>#N/A</v>
      </c>
      <c r="BB110" s="599" t="str">
        <f t="shared" ca="1" si="66"/>
        <v/>
      </c>
      <c r="BC110" s="673" t="str">
        <f ca="1">IF($BB110="","",VLOOKUP(BB110,Invoer!$F$15:$AU$1999,2,FALSE))</f>
        <v/>
      </c>
      <c r="BD110" s="599" t="str">
        <f t="shared" ca="1" si="67"/>
        <v/>
      </c>
      <c r="BE110" s="599" t="str">
        <f ca="1">IF($BB110="","",VLOOKUP(BB110,Invoer!$F$15:$AU$1999,5,FALSE))</f>
        <v/>
      </c>
      <c r="BF110" s="599" t="str">
        <f ca="1">IF($BB110="","",VLOOKUP(BB110,Invoer!$F$15:$AU$1999,6,FALSE))</f>
        <v/>
      </c>
      <c r="BG110" s="599" t="str">
        <f ca="1">IF($BB110="","",VLOOKUP(BB110,Invoer!$F$15:$AU$1999,9,FALSE))</f>
        <v/>
      </c>
      <c r="BH110" s="599" t="str">
        <f ca="1">IF($BB110="","",VLOOKUP(BB110,Invoer!$F$15:$AU$1999,10,FALSE))</f>
        <v/>
      </c>
      <c r="BI110" s="599" t="str">
        <f ca="1">IF($BB110="","",VLOOKUP(BB110,Invoer!$F$15:$BB$1999,14,FALSE))</f>
        <v/>
      </c>
      <c r="BJ110" s="599" t="str">
        <f ca="1">IF($BB110="","",VLOOKUP(BB110,Invoer!$F$15:$AU$1999,11,FALSE))</f>
        <v/>
      </c>
      <c r="BK110" s="662" t="str">
        <f t="shared" ca="1" si="68"/>
        <v/>
      </c>
      <c r="BL110" s="662" t="str">
        <f t="shared" ca="1" si="69"/>
        <v/>
      </c>
      <c r="BM110" s="679" t="str">
        <f t="shared" ca="1" si="70"/>
        <v/>
      </c>
      <c r="BN110" s="662" t="str">
        <f t="shared" ca="1" si="46"/>
        <v/>
      </c>
      <c r="BO110" s="662" t="str">
        <f ca="1">IF($BB110="","",VLOOKUP(BB110,Invoer!$F$15:$AU$1999,15,FALSE))</f>
        <v/>
      </c>
      <c r="BP110" s="662" t="str">
        <f ca="1">IF($BB110="","",VLOOKUP(BB110,Invoer!$F$15:$AU$1999,24,FALSE))</f>
        <v/>
      </c>
      <c r="BQ110" s="662" t="str">
        <f ca="1">IF($BB110="","",VLOOKUP(BB110,Invoer!$F$15:$AU$1999,17,FALSE))</f>
        <v/>
      </c>
      <c r="BS110" s="73" t="e">
        <f t="shared" ca="1" si="76"/>
        <v>#VALUE!</v>
      </c>
      <c r="BT110" s="57" t="str">
        <f t="shared" ca="1" si="77"/>
        <v/>
      </c>
      <c r="BW110" s="61" t="e">
        <f ca="1">Invoer!DZ115</f>
        <v>#N/A</v>
      </c>
      <c r="BX110" s="599" t="str">
        <f t="shared" ca="1" si="47"/>
        <v/>
      </c>
      <c r="BY110" s="673" t="str">
        <f ca="1">IF($BX110="","",VLOOKUP(BX110,Invoer!$F$15:$AU$1999,2,FALSE))</f>
        <v/>
      </c>
      <c r="BZ110" s="599" t="str">
        <f t="shared" ca="1" si="48"/>
        <v/>
      </c>
      <c r="CA110" s="599" t="str">
        <f ca="1">IF($BX110="","",VLOOKUP(BX110,Invoer!$F$15:$AU$1999,5,FALSE))</f>
        <v/>
      </c>
      <c r="CB110" s="599" t="str">
        <f ca="1">IF($BX110="","",VLOOKUP(BX110,Invoer!$F$15:$AU$1999,6,FALSE))</f>
        <v/>
      </c>
      <c r="CC110" s="599" t="str">
        <f ca="1">IF($BX110="","",VLOOKUP(BX110,Invoer!$F$15:$AU$1999,9,FALSE))</f>
        <v/>
      </c>
      <c r="CD110" s="599" t="str">
        <f ca="1">IF($BX110="","",VLOOKUP(BX110,Invoer!$F$15:$AU$1999,10,FALSE))</f>
        <v/>
      </c>
      <c r="CE110" s="599" t="str">
        <f ca="1">IF($BX110="","",VLOOKUP(BX110,Invoer!$F$15:$AU$1999,11,FALSE))</f>
        <v/>
      </c>
      <c r="CF110" s="662" t="str">
        <f ca="1">IF($BX110="","",IF(ISERROR(BY110),0,VLOOKUP(BX110,Invoer!$F$15:$AU$1999,15,FALSE)))</f>
        <v/>
      </c>
      <c r="CG110" s="599" t="str">
        <f ca="1">IF($BX110="","",VLOOKUP(BX110,Invoer!$F$15:$AU$1999,19,FALSE))</f>
        <v/>
      </c>
      <c r="CH110" s="662" t="str">
        <f ca="1">IF($BX110="","",IF(ISERROR(BY110),0,VLOOKUP(BX110,Invoer!$F$15:$AU$1999,24,FALSE)))</f>
        <v/>
      </c>
      <c r="CI110" s="662" t="str">
        <f ca="1">IF($BX110="","",IF(ISERROR(BY110),0,VLOOKUP(BX110,Invoer!$F$15:$AU$1999,17,FALSE)))</f>
        <v/>
      </c>
      <c r="CJ110" s="680" t="str">
        <f t="shared" ca="1" si="71"/>
        <v/>
      </c>
      <c r="CK110" s="662" t="str">
        <f t="shared" ca="1" si="72"/>
        <v/>
      </c>
      <c r="CM110" s="56" t="str">
        <f t="shared" ca="1" si="78"/>
        <v/>
      </c>
      <c r="CQ110" s="411" t="e">
        <f ca="1">Invoer!EG115</f>
        <v>#N/A</v>
      </c>
      <c r="CR110" s="599" t="str">
        <f t="shared" ca="1" si="49"/>
        <v/>
      </c>
      <c r="CS110" s="673" t="str">
        <f ca="1">IF($CR110="","",VLOOKUP(CR110,Invoer!$F$15:$AU$1500,2,FALSE))</f>
        <v/>
      </c>
      <c r="CT110" s="599" t="str">
        <f t="shared" ca="1" si="50"/>
        <v/>
      </c>
      <c r="CU110" s="599" t="str">
        <f ca="1">IF($CR110="","",VLOOKUP(CR110,Invoer!$F$15:$AU$1500,3,FALSE))</f>
        <v/>
      </c>
      <c r="CV110" s="599" t="str">
        <f ca="1">IF($CR110="","",IF(CU110&lt;&gt;"Liq","",VLOOKUP(CR110,Invoer!$F$15:$AU$1500,4,FALSE)))</f>
        <v/>
      </c>
      <c r="CW110" s="599" t="str">
        <f ca="1">IF($CR110="","",VLOOKUP(CR110,Invoer!$F$15:$AU$1500,5,FALSE))</f>
        <v/>
      </c>
      <c r="CX110" s="599" t="str">
        <f ca="1">IF($CR110="","",VLOOKUP(CR110,Invoer!$F$15:$AU$1500,6,FALSE))</f>
        <v/>
      </c>
      <c r="CY110" s="599" t="str">
        <f ca="1">IF($CR110="","",VLOOKUP(CR110,Invoer!$F$15:$AU$1500,9,FALSE))</f>
        <v/>
      </c>
      <c r="CZ110" s="599" t="str">
        <f ca="1">IF($CR110="","",VLOOKUP(CR110,Invoer!$F$15:$AU$1500,10,FALSE))</f>
        <v/>
      </c>
      <c r="DA110" s="599" t="str">
        <f ca="1">IF($CR110="","",VLOOKUP(CR110,Invoer!$F$15:$AU$1500,11,FALSE))</f>
        <v/>
      </c>
      <c r="DB110" s="599" t="str">
        <f ca="1">IF($CR110="","",VLOOKUP(CR110,Invoer!$F$15:$BB$1500,14,FALSE))</f>
        <v/>
      </c>
      <c r="DC110" s="662" t="str">
        <f ca="1">IF($CR110="","",VLOOKUP(CR110,Invoer!$F$15:$AU$1500,15,FALSE))</f>
        <v/>
      </c>
      <c r="DD110" s="599" t="str">
        <f ca="1">IF($CR110="","",VLOOKUP(CR110,Invoer!$F$15:$AU$1500,19,FALSE))</f>
        <v/>
      </c>
      <c r="DE110" s="662" t="str">
        <f ca="1">IF($CR110="","",VLOOKUP(CR110,Invoer!$F$15:$AU$1500,20,FALSE))</f>
        <v/>
      </c>
      <c r="DF110" s="662" t="str">
        <f ca="1">IF($CR110="","",VLOOKUP(CR110,Invoer!$F$15:$AU$1500,23,FALSE))</f>
        <v/>
      </c>
      <c r="DG110" s="662" t="str">
        <f ca="1">IF($CR110="","",VLOOKUP(CR110,Invoer!$F$15:$AU$1500,17,FALSE))</f>
        <v/>
      </c>
      <c r="DH110" s="681" t="str">
        <f t="shared" ca="1" si="51"/>
        <v/>
      </c>
      <c r="DI110" s="662" t="str">
        <f t="shared" ca="1" si="52"/>
        <v/>
      </c>
      <c r="DJ110" s="190"/>
      <c r="DK110" s="411" t="str">
        <f t="shared" ca="1" si="53"/>
        <v/>
      </c>
      <c r="DO110" s="61" t="e">
        <f ca="1">IF($DN$4&lt;3,Invoer!EB115,Invoer!EA115)</f>
        <v>#N/A</v>
      </c>
      <c r="DP110" s="599" t="str">
        <f t="shared" ca="1" si="54"/>
        <v/>
      </c>
      <c r="DQ110" s="673" t="str">
        <f ca="1">IF($DP110="","",VLOOKUP(DP110,Invoer!$F$15:$AU$1999,2,FALSE))</f>
        <v/>
      </c>
      <c r="DR110" s="599" t="str">
        <f t="shared" ca="1" si="55"/>
        <v/>
      </c>
      <c r="DS110" s="599" t="str">
        <f ca="1">IF($DP110="","",VLOOKUP(DP110,Invoer!$F$15:$AU$1999,3,FALSE))</f>
        <v/>
      </c>
      <c r="DT110" s="599" t="str">
        <f ca="1">IF($DP110="","",IF(DS110&lt;&gt;"Liq","",VLOOKUP(DP110,Invoer!$F$15:$AU$1999,4,FALSE)))</f>
        <v/>
      </c>
      <c r="DU110" s="599" t="str">
        <f ca="1">IF($DP110="","",VLOOKUP(DP110,Invoer!$F$15:$AU$1999,5,FALSE))</f>
        <v/>
      </c>
      <c r="DV110" s="599" t="str">
        <f ca="1">IF($DP110="","",VLOOKUP(DP110,Invoer!$F$15:$AU$1999,6,FALSE))</f>
        <v/>
      </c>
      <c r="DW110" s="599" t="str">
        <f ca="1">IF($DP110="","",VLOOKUP(DP110,Invoer!$F$15:$AU$1999,9,FALSE))</f>
        <v/>
      </c>
      <c r="DX110" s="599" t="str">
        <f ca="1">IF($DP110="","",VLOOKUP(DP110,Invoer!$F$15:$AU$1999,10,FALSE))</f>
        <v/>
      </c>
      <c r="DY110" s="595" t="str">
        <f ca="1">IF($DP110="","",VLOOKUP(DP110,Invoer!$F$15:$AU$1999,11,FALSE))</f>
        <v/>
      </c>
      <c r="DZ110" s="662" t="str">
        <f ca="1">IF($DP110="","",IF($DN$4&gt;2,"",VLOOKUP(DP110,Invoer!CQ:CS,3,FALSE)))</f>
        <v/>
      </c>
      <c r="EA110" s="541" t="str">
        <f ca="1">IF($DP110="","",IF(ISERROR(DQ110),0,IF($DN$4&lt;3,"",VLOOKUP(DP110,Invoer!$F$15:$AU$1999,15,FALSE))))</f>
        <v/>
      </c>
      <c r="EB110" s="595" t="str">
        <f ca="1">IF($DP110="","",IF($DN$4&lt;3,"",VLOOKUP(DP110,Invoer!$F$15:$AU$1999,19,FALSE)))</f>
        <v/>
      </c>
      <c r="EC110" s="541" t="str">
        <f ca="1">IF($DP110="","",IF(ISERROR(DQ110),0,IF($DN$4&lt;3,"",VLOOKUP(DP110,Invoer!$F$15:$AU$1999,24,FALSE))))</f>
        <v/>
      </c>
      <c r="ED110" s="541" t="str">
        <f ca="1">IF($DP110="","",IF(ISERROR(DQ110),0,IF($DN$4&lt;3,"",VLOOKUP(DP110,Invoer!$F$15:$AU$1999,17,FALSE))))</f>
        <v/>
      </c>
      <c r="EH110" s="89" t="e">
        <f ca="1">Invoer!CP115</f>
        <v>#N/A</v>
      </c>
      <c r="EI110" s="599" t="str">
        <f t="shared" ca="1" si="56"/>
        <v/>
      </c>
      <c r="EJ110" s="673" t="str">
        <f ca="1">IF(EI110="","",VLOOKUP(EI110,Invoer!$F$15:$AU$1999,2,FALSE))</f>
        <v/>
      </c>
      <c r="EK110" s="599" t="str">
        <f t="shared" ca="1" si="57"/>
        <v/>
      </c>
      <c r="EL110" s="599" t="str">
        <f ca="1">IF($EI110="","",VLOOKUP(EI110,Invoer!$F$15:$AU$1999,3,FALSE))</f>
        <v/>
      </c>
      <c r="EM110" s="599" t="str">
        <f ca="1">IF($EI110="","",IF(EL110&lt;&gt;"Liq","",VLOOKUP(EI110,Invoer!$F$15:$AU$1999,4,FALSE)))</f>
        <v/>
      </c>
      <c r="EN110" s="599" t="str">
        <f ca="1">IF($EI110="","",VLOOKUP(EI110,Invoer!$F$15:$AU$1999,6,FALSE))</f>
        <v/>
      </c>
      <c r="EO110" s="599" t="str">
        <f ca="1">IF(EI110="","",VLOOKUP(EI110,Invoer!$F$15:$AU$1999,9,FALSE))</f>
        <v/>
      </c>
      <c r="EP110" s="599" t="str">
        <f ca="1">IF(EI110="","",VLOOKUP(EI110,Invoer!$F$15:$AU$1999,10,FALSE))</f>
        <v/>
      </c>
      <c r="EQ110" s="599" t="str">
        <f ca="1">IF(EI110="","",VLOOKUP(EI110,Invoer!$F$15:$AU$1999,11,FALSE))</f>
        <v/>
      </c>
      <c r="ER110" s="662" t="str">
        <f ca="1">IF(EI110="","",VLOOKUP(EI110,Invoer!CQ:CS,3,FALSE))</f>
        <v/>
      </c>
      <c r="ES110" s="662" t="str">
        <f t="shared" ca="1" si="58"/>
        <v/>
      </c>
      <c r="ET110" s="513" t="str">
        <f t="shared" ca="1" si="59"/>
        <v/>
      </c>
      <c r="EU110" s="112" t="str">
        <f t="shared" ca="1" si="60"/>
        <v/>
      </c>
      <c r="EV110" s="83" t="s">
        <v>160</v>
      </c>
      <c r="EW110" s="682" t="str">
        <f t="shared" ca="1" si="61"/>
        <v/>
      </c>
      <c r="EX110" s="662" t="str">
        <f t="shared" ca="1" si="62"/>
        <v/>
      </c>
      <c r="EY110"/>
      <c r="EZ110" s="56" t="e">
        <f t="shared" ca="1" si="73"/>
        <v>#VALUE!</v>
      </c>
      <c r="FA110" s="56" t="e">
        <f t="shared" ca="1" si="74"/>
        <v>#VALUE!</v>
      </c>
      <c r="FE110"/>
      <c r="FI110"/>
      <c r="FJ110"/>
    </row>
    <row r="111" spans="1:166" ht="12" customHeight="1" x14ac:dyDescent="0.2">
      <c r="A111"/>
      <c r="B111"/>
      <c r="C111"/>
      <c r="E111"/>
      <c r="F111" s="125"/>
      <c r="G111" s="89" t="e">
        <f ca="1">Invoer!DU116</f>
        <v>#N/A</v>
      </c>
      <c r="H111" s="599" t="str">
        <f t="shared" ca="1" si="79"/>
        <v/>
      </c>
      <c r="I111" s="673" t="str">
        <f ca="1">IF($H111="","",VLOOKUP(H111,Invoer!$F$15:$AU$1500,2,FALSE))</f>
        <v/>
      </c>
      <c r="J111" s="599" t="str">
        <f t="shared" ca="1" si="63"/>
        <v/>
      </c>
      <c r="K111" s="599" t="str">
        <f ca="1">IF($H111="","",VLOOKUP(H111,Invoer!$F$15:$AU$1500,3,FALSE))</f>
        <v/>
      </c>
      <c r="L111" s="599" t="str">
        <f ca="1">IF($H111="","",IF(K111&lt;&gt;"Liq","",VLOOKUP(H111,Invoer!$F$15:$AU$1500,4,FALSE)))</f>
        <v/>
      </c>
      <c r="M111" s="599" t="str">
        <f ca="1">IF($H111="","",VLOOKUP(H111,Invoer!$F$15:$AU$1500,5,FALSE))</f>
        <v/>
      </c>
      <c r="N111" s="599" t="str">
        <f ca="1">IF($H111="","",VLOOKUP(H111,Invoer!$F$15:$AU$1500,6,FALSE))</f>
        <v/>
      </c>
      <c r="O111" s="599" t="str">
        <f ca="1">IF($H111="","",VLOOKUP(H111,Invoer!$F$15:$AU$1500,9,FALSE))</f>
        <v/>
      </c>
      <c r="P111" s="599" t="str">
        <f ca="1">IF($H111="","",VLOOKUP(H111,Invoer!$F$15:$AU$1500,10,FALSE))</f>
        <v/>
      </c>
      <c r="Q111" s="599" t="str">
        <f ca="1">IF($H111="","",VLOOKUP(H111,Invoer!$F$15:$BB$1500,14,FALSE))</f>
        <v/>
      </c>
      <c r="R111" s="662" t="str">
        <f ca="1">IF($H111="","",IF(J111&gt;$K$8,"",VLOOKUP(H111,Invoer!$F$15:$AU$1500,15,FALSE)))</f>
        <v/>
      </c>
      <c r="S111" s="599" t="str">
        <f ca="1">IF($H111="","",VLOOKUP(H111,Invoer!$F$15:$AU$1500,19,FALSE))</f>
        <v/>
      </c>
      <c r="T111" s="662" t="str">
        <f ca="1">IF($H111="","",IF(J111&gt;$K$8,"",VLOOKUP(H111,Invoer!$F$15:$AU$1500,20,FALSE)))</f>
        <v/>
      </c>
      <c r="U111" s="662" t="str">
        <f ca="1">IF($H111="","",IF(J111&gt;$K$8,"",VLOOKUP(H111,Invoer!$F$15:$AU$1500,23,FALSE)))</f>
        <v/>
      </c>
      <c r="V111" s="662" t="str">
        <f ca="1">IF($H111="","",IF(J111&gt;$K$8,"",VLOOKUP(H111,Invoer!$F$15:$AU$1500,17,FALSE)))</f>
        <v/>
      </c>
      <c r="AC111" s="435" t="str">
        <f>IF($AC$7&lt;3,Invoer!DR116,IF($AC$7=3,Invoer!BT116,"x"))</f>
        <v>x</v>
      </c>
      <c r="AD111" s="599" t="str">
        <f t="shared" si="64"/>
        <v/>
      </c>
      <c r="AE111" s="673" t="str">
        <f>IF($AD111="","",VLOOKUP(AD111,Invoer!$F$15:$AU$1999,2,FALSE))</f>
        <v/>
      </c>
      <c r="AF111" s="599" t="str">
        <f t="shared" si="65"/>
        <v/>
      </c>
      <c r="AG111" s="599" t="str">
        <f>IF($AD111="","",VLOOKUP(AD111,Invoer!$F$15:$AU$1999,3,FALSE))</f>
        <v/>
      </c>
      <c r="AH111" s="599" t="str">
        <f>IF($AD111="","",IF(AG111&lt;&gt;"Liq","",VLOOKUP(AD111,Invoer!$F$15:$AU$1999,4,FALSE)))</f>
        <v/>
      </c>
      <c r="AI111" s="677" t="str">
        <f>IF($AD111="","",VLOOKUP(AD111,Invoer!$F$15:$AU$1999,5,FALSE))</f>
        <v/>
      </c>
      <c r="AJ111" s="599" t="str">
        <f>IF($AD111="","",VLOOKUP(AD111,Invoer!$F$15:$AU$1999,6,FALSE))</f>
        <v/>
      </c>
      <c r="AK111" s="599" t="str">
        <f>IF($AD111="","",VLOOKUP(AD111,Invoer!$F$15:$AU$1999,9,FALSE))</f>
        <v/>
      </c>
      <c r="AL111" s="599" t="str">
        <f>IF($AD111="","",VLOOKUP(AD111,Invoer!$F$15:$AU$1999,10,FALSE))</f>
        <v/>
      </c>
      <c r="AM111" s="599" t="str">
        <f>IF($AD111="","",VLOOKUP(AD111,Invoer!$F$15:$BB$1999,14,FALSE))</f>
        <v/>
      </c>
      <c r="AN111" s="599" t="str">
        <f>IF($AD111="","",VLOOKUP(AD111,Invoer!$F$15:$AU$1999,11,FALSE))</f>
        <v/>
      </c>
      <c r="AO111" s="662" t="str">
        <f>IF($AD111="","",VLOOKUP(AD111,Invoer!$F$15:$AU$1999,15,FALSE))</f>
        <v/>
      </c>
      <c r="AP111" s="599" t="str">
        <f>IF($AD111="","",VLOOKUP(AD111,Invoer!$F$15:$AU$1999,19,FALSE))</f>
        <v/>
      </c>
      <c r="AQ111" s="662" t="str">
        <f>IF($AD111="","",VLOOKUP(AD111,Invoer!$F$15:$AU$1999,24,FALSE))</f>
        <v/>
      </c>
      <c r="AR111" s="662" t="str">
        <f>IF($AD111="","",VLOOKUP(AD111,Invoer!$F$15:$AU$1999,17,FALSE))</f>
        <v/>
      </c>
      <c r="AS111" s="678" t="str">
        <f t="shared" si="75"/>
        <v/>
      </c>
      <c r="AT111" s="676" t="str">
        <f t="shared" si="44"/>
        <v/>
      </c>
      <c r="AU111" s="77" t="e">
        <f t="shared" si="45"/>
        <v>#VALUE!</v>
      </c>
      <c r="AW111" s="57"/>
      <c r="AX111" s="57"/>
      <c r="BA111" s="83" t="e">
        <f ca="1">Invoer!DW116</f>
        <v>#N/A</v>
      </c>
      <c r="BB111" s="599" t="str">
        <f t="shared" ca="1" si="66"/>
        <v/>
      </c>
      <c r="BC111" s="673" t="str">
        <f ca="1">IF($BB111="","",VLOOKUP(BB111,Invoer!$F$15:$AU$1999,2,FALSE))</f>
        <v/>
      </c>
      <c r="BD111" s="599" t="str">
        <f t="shared" ca="1" si="67"/>
        <v/>
      </c>
      <c r="BE111" s="599" t="str">
        <f ca="1">IF($BB111="","",VLOOKUP(BB111,Invoer!$F$15:$AU$1999,5,FALSE))</f>
        <v/>
      </c>
      <c r="BF111" s="599" t="str">
        <f ca="1">IF($BB111="","",VLOOKUP(BB111,Invoer!$F$15:$AU$1999,6,FALSE))</f>
        <v/>
      </c>
      <c r="BG111" s="599" t="str">
        <f ca="1">IF($BB111="","",VLOOKUP(BB111,Invoer!$F$15:$AU$1999,9,FALSE))</f>
        <v/>
      </c>
      <c r="BH111" s="599" t="str">
        <f ca="1">IF($BB111="","",VLOOKUP(BB111,Invoer!$F$15:$AU$1999,10,FALSE))</f>
        <v/>
      </c>
      <c r="BI111" s="599" t="str">
        <f ca="1">IF($BB111="","",VLOOKUP(BB111,Invoer!$F$15:$BB$1999,14,FALSE))</f>
        <v/>
      </c>
      <c r="BJ111" s="599" t="str">
        <f ca="1">IF($BB111="","",VLOOKUP(BB111,Invoer!$F$15:$AU$1999,11,FALSE))</f>
        <v/>
      </c>
      <c r="BK111" s="662" t="str">
        <f t="shared" ca="1" si="68"/>
        <v/>
      </c>
      <c r="BL111" s="662" t="str">
        <f t="shared" ca="1" si="69"/>
        <v/>
      </c>
      <c r="BM111" s="679" t="str">
        <f t="shared" ca="1" si="70"/>
        <v/>
      </c>
      <c r="BN111" s="662" t="str">
        <f t="shared" ca="1" si="46"/>
        <v/>
      </c>
      <c r="BO111" s="662" t="str">
        <f ca="1">IF($BB111="","",VLOOKUP(BB111,Invoer!$F$15:$AU$1999,15,FALSE))</f>
        <v/>
      </c>
      <c r="BP111" s="662" t="str">
        <f ca="1">IF($BB111="","",VLOOKUP(BB111,Invoer!$F$15:$AU$1999,24,FALSE))</f>
        <v/>
      </c>
      <c r="BQ111" s="662" t="str">
        <f ca="1">IF($BB111="","",VLOOKUP(BB111,Invoer!$F$15:$AU$1999,17,FALSE))</f>
        <v/>
      </c>
      <c r="BS111" s="73" t="e">
        <f t="shared" ca="1" si="76"/>
        <v>#VALUE!</v>
      </c>
      <c r="BT111" s="57" t="str">
        <f t="shared" ca="1" si="77"/>
        <v/>
      </c>
      <c r="BW111" s="61" t="e">
        <f ca="1">Invoer!DZ116</f>
        <v>#N/A</v>
      </c>
      <c r="BX111" s="599" t="str">
        <f t="shared" ca="1" si="47"/>
        <v/>
      </c>
      <c r="BY111" s="673" t="str">
        <f ca="1">IF($BX111="","",VLOOKUP(BX111,Invoer!$F$15:$AU$1999,2,FALSE))</f>
        <v/>
      </c>
      <c r="BZ111" s="599" t="str">
        <f t="shared" ca="1" si="48"/>
        <v/>
      </c>
      <c r="CA111" s="599" t="str">
        <f ca="1">IF($BX111="","",VLOOKUP(BX111,Invoer!$F$15:$AU$1999,5,FALSE))</f>
        <v/>
      </c>
      <c r="CB111" s="599" t="str">
        <f ca="1">IF($BX111="","",VLOOKUP(BX111,Invoer!$F$15:$AU$1999,6,FALSE))</f>
        <v/>
      </c>
      <c r="CC111" s="599" t="str">
        <f ca="1">IF($BX111="","",VLOOKUP(BX111,Invoer!$F$15:$AU$1999,9,FALSE))</f>
        <v/>
      </c>
      <c r="CD111" s="599" t="str">
        <f ca="1">IF($BX111="","",VLOOKUP(BX111,Invoer!$F$15:$AU$1999,10,FALSE))</f>
        <v/>
      </c>
      <c r="CE111" s="599" t="str">
        <f ca="1">IF($BX111="","",VLOOKUP(BX111,Invoer!$F$15:$AU$1999,11,FALSE))</f>
        <v/>
      </c>
      <c r="CF111" s="662" t="str">
        <f ca="1">IF($BX111="","",IF(ISERROR(BY111),0,VLOOKUP(BX111,Invoer!$F$15:$AU$1999,15,FALSE)))</f>
        <v/>
      </c>
      <c r="CG111" s="599" t="str">
        <f ca="1">IF($BX111="","",VLOOKUP(BX111,Invoer!$F$15:$AU$1999,19,FALSE))</f>
        <v/>
      </c>
      <c r="CH111" s="662" t="str">
        <f ca="1">IF($BX111="","",IF(ISERROR(BY111),0,VLOOKUP(BX111,Invoer!$F$15:$AU$1999,24,FALSE)))</f>
        <v/>
      </c>
      <c r="CI111" s="662" t="str">
        <f ca="1">IF($BX111="","",IF(ISERROR(BY111),0,VLOOKUP(BX111,Invoer!$F$15:$AU$1999,17,FALSE)))</f>
        <v/>
      </c>
      <c r="CJ111" s="680" t="str">
        <f t="shared" ca="1" si="71"/>
        <v/>
      </c>
      <c r="CK111" s="662" t="str">
        <f t="shared" ca="1" si="72"/>
        <v/>
      </c>
      <c r="CM111" s="56" t="str">
        <f t="shared" ca="1" si="78"/>
        <v/>
      </c>
      <c r="CQ111" s="411" t="e">
        <f ca="1">Invoer!EG116</f>
        <v>#N/A</v>
      </c>
      <c r="CR111" s="599" t="str">
        <f t="shared" ca="1" si="49"/>
        <v/>
      </c>
      <c r="CS111" s="673" t="str">
        <f ca="1">IF($CR111="","",VLOOKUP(CR111,Invoer!$F$15:$AU$1500,2,FALSE))</f>
        <v/>
      </c>
      <c r="CT111" s="599" t="str">
        <f t="shared" ca="1" si="50"/>
        <v/>
      </c>
      <c r="CU111" s="599" t="str">
        <f ca="1">IF($CR111="","",VLOOKUP(CR111,Invoer!$F$15:$AU$1500,3,FALSE))</f>
        <v/>
      </c>
      <c r="CV111" s="599" t="str">
        <f ca="1">IF($CR111="","",IF(CU111&lt;&gt;"Liq","",VLOOKUP(CR111,Invoer!$F$15:$AU$1500,4,FALSE)))</f>
        <v/>
      </c>
      <c r="CW111" s="599" t="str">
        <f ca="1">IF($CR111="","",VLOOKUP(CR111,Invoer!$F$15:$AU$1500,5,FALSE))</f>
        <v/>
      </c>
      <c r="CX111" s="599" t="str">
        <f ca="1">IF($CR111="","",VLOOKUP(CR111,Invoer!$F$15:$AU$1500,6,FALSE))</f>
        <v/>
      </c>
      <c r="CY111" s="599" t="str">
        <f ca="1">IF($CR111="","",VLOOKUP(CR111,Invoer!$F$15:$AU$1500,9,FALSE))</f>
        <v/>
      </c>
      <c r="CZ111" s="599" t="str">
        <f ca="1">IF($CR111="","",VLOOKUP(CR111,Invoer!$F$15:$AU$1500,10,FALSE))</f>
        <v/>
      </c>
      <c r="DA111" s="599" t="str">
        <f ca="1">IF($CR111="","",VLOOKUP(CR111,Invoer!$F$15:$AU$1500,11,FALSE))</f>
        <v/>
      </c>
      <c r="DB111" s="599" t="str">
        <f ca="1">IF($CR111="","",VLOOKUP(CR111,Invoer!$F$15:$BB$1500,14,FALSE))</f>
        <v/>
      </c>
      <c r="DC111" s="662" t="str">
        <f ca="1">IF($CR111="","",VLOOKUP(CR111,Invoer!$F$15:$AU$1500,15,FALSE))</f>
        <v/>
      </c>
      <c r="DD111" s="599" t="str">
        <f ca="1">IF($CR111="","",VLOOKUP(CR111,Invoer!$F$15:$AU$1500,19,FALSE))</f>
        <v/>
      </c>
      <c r="DE111" s="662" t="str">
        <f ca="1">IF($CR111="","",VLOOKUP(CR111,Invoer!$F$15:$AU$1500,20,FALSE))</f>
        <v/>
      </c>
      <c r="DF111" s="662" t="str">
        <f ca="1">IF($CR111="","",VLOOKUP(CR111,Invoer!$F$15:$AU$1500,23,FALSE))</f>
        <v/>
      </c>
      <c r="DG111" s="662" t="str">
        <f ca="1">IF($CR111="","",VLOOKUP(CR111,Invoer!$F$15:$AU$1500,17,FALSE))</f>
        <v/>
      </c>
      <c r="DH111" s="681" t="str">
        <f t="shared" ca="1" si="51"/>
        <v/>
      </c>
      <c r="DI111" s="662" t="str">
        <f t="shared" ca="1" si="52"/>
        <v/>
      </c>
      <c r="DJ111" s="190"/>
      <c r="DK111" s="411" t="str">
        <f t="shared" ca="1" si="53"/>
        <v/>
      </c>
      <c r="DO111" s="61" t="e">
        <f ca="1">IF($DN$4&lt;3,Invoer!EB116,Invoer!EA116)</f>
        <v>#N/A</v>
      </c>
      <c r="DP111" s="599" t="str">
        <f t="shared" ca="1" si="54"/>
        <v/>
      </c>
      <c r="DQ111" s="673" t="str">
        <f ca="1">IF($DP111="","",VLOOKUP(DP111,Invoer!$F$15:$AU$1999,2,FALSE))</f>
        <v/>
      </c>
      <c r="DR111" s="599" t="str">
        <f t="shared" ca="1" si="55"/>
        <v/>
      </c>
      <c r="DS111" s="599" t="str">
        <f ca="1">IF($DP111="","",VLOOKUP(DP111,Invoer!$F$15:$AU$1999,3,FALSE))</f>
        <v/>
      </c>
      <c r="DT111" s="599" t="str">
        <f ca="1">IF($DP111="","",IF(DS111&lt;&gt;"Liq","",VLOOKUP(DP111,Invoer!$F$15:$AU$1999,4,FALSE)))</f>
        <v/>
      </c>
      <c r="DU111" s="599" t="str">
        <f ca="1">IF($DP111="","",VLOOKUP(DP111,Invoer!$F$15:$AU$1999,5,FALSE))</f>
        <v/>
      </c>
      <c r="DV111" s="599" t="str">
        <f ca="1">IF($DP111="","",VLOOKUP(DP111,Invoer!$F$15:$AU$1999,6,FALSE))</f>
        <v/>
      </c>
      <c r="DW111" s="599" t="str">
        <f ca="1">IF($DP111="","",VLOOKUP(DP111,Invoer!$F$15:$AU$1999,9,FALSE))</f>
        <v/>
      </c>
      <c r="DX111" s="599" t="str">
        <f ca="1">IF($DP111="","",VLOOKUP(DP111,Invoer!$F$15:$AU$1999,10,FALSE))</f>
        <v/>
      </c>
      <c r="DY111" s="595" t="str">
        <f ca="1">IF($DP111="","",VLOOKUP(DP111,Invoer!$F$15:$AU$1999,11,FALSE))</f>
        <v/>
      </c>
      <c r="DZ111" s="662" t="str">
        <f ca="1">IF($DP111="","",IF($DN$4&gt;2,"",VLOOKUP(DP111,Invoer!CQ:CS,3,FALSE)))</f>
        <v/>
      </c>
      <c r="EA111" s="541" t="str">
        <f ca="1">IF($DP111="","",IF(ISERROR(DQ111),0,IF($DN$4&lt;3,"",VLOOKUP(DP111,Invoer!$F$15:$AU$1999,15,FALSE))))</f>
        <v/>
      </c>
      <c r="EB111" s="595" t="str">
        <f ca="1">IF($DP111="","",IF($DN$4&lt;3,"",VLOOKUP(DP111,Invoer!$F$15:$AU$1999,19,FALSE)))</f>
        <v/>
      </c>
      <c r="EC111" s="541" t="str">
        <f ca="1">IF($DP111="","",IF(ISERROR(DQ111),0,IF($DN$4&lt;3,"",VLOOKUP(DP111,Invoer!$F$15:$AU$1999,24,FALSE))))</f>
        <v/>
      </c>
      <c r="ED111" s="541" t="str">
        <f ca="1">IF($DP111="","",IF(ISERROR(DQ111),0,IF($DN$4&lt;3,"",VLOOKUP(DP111,Invoer!$F$15:$AU$1999,17,FALSE))))</f>
        <v/>
      </c>
      <c r="EH111" s="89" t="e">
        <f ca="1">Invoer!CP116</f>
        <v>#N/A</v>
      </c>
      <c r="EI111" s="599" t="str">
        <f t="shared" ca="1" si="56"/>
        <v/>
      </c>
      <c r="EJ111" s="673" t="str">
        <f ca="1">IF(EI111="","",VLOOKUP(EI111,Invoer!$F$15:$AU$1999,2,FALSE))</f>
        <v/>
      </c>
      <c r="EK111" s="599" t="str">
        <f t="shared" ca="1" si="57"/>
        <v/>
      </c>
      <c r="EL111" s="599" t="str">
        <f ca="1">IF($EI111="","",VLOOKUP(EI111,Invoer!$F$15:$AU$1999,3,FALSE))</f>
        <v/>
      </c>
      <c r="EM111" s="599" t="str">
        <f ca="1">IF($EI111="","",IF(EL111&lt;&gt;"Liq","",VLOOKUP(EI111,Invoer!$F$15:$AU$1999,4,FALSE)))</f>
        <v/>
      </c>
      <c r="EN111" s="599" t="str">
        <f ca="1">IF($EI111="","",VLOOKUP(EI111,Invoer!$F$15:$AU$1999,6,FALSE))</f>
        <v/>
      </c>
      <c r="EO111" s="599" t="str">
        <f ca="1">IF(EI111="","",VLOOKUP(EI111,Invoer!$F$15:$AU$1999,9,FALSE))</f>
        <v/>
      </c>
      <c r="EP111" s="599" t="str">
        <f ca="1">IF(EI111="","",VLOOKUP(EI111,Invoer!$F$15:$AU$1999,10,FALSE))</f>
        <v/>
      </c>
      <c r="EQ111" s="599" t="str">
        <f ca="1">IF(EI111="","",VLOOKUP(EI111,Invoer!$F$15:$AU$1999,11,FALSE))</f>
        <v/>
      </c>
      <c r="ER111" s="662" t="str">
        <f ca="1">IF(EI111="","",VLOOKUP(EI111,Invoer!CQ:CS,3,FALSE))</f>
        <v/>
      </c>
      <c r="ES111" s="662" t="str">
        <f t="shared" ca="1" si="58"/>
        <v/>
      </c>
      <c r="ET111" s="513" t="str">
        <f t="shared" ca="1" si="59"/>
        <v/>
      </c>
      <c r="EU111" s="112" t="str">
        <f t="shared" ca="1" si="60"/>
        <v/>
      </c>
      <c r="EV111" s="83" t="s">
        <v>160</v>
      </c>
      <c r="EW111" s="682" t="str">
        <f t="shared" ca="1" si="61"/>
        <v/>
      </c>
      <c r="EX111" s="662" t="str">
        <f t="shared" ca="1" si="62"/>
        <v/>
      </c>
      <c r="EY111"/>
      <c r="EZ111" s="56" t="e">
        <f t="shared" ca="1" si="73"/>
        <v>#VALUE!</v>
      </c>
      <c r="FA111" s="56" t="e">
        <f t="shared" ca="1" si="74"/>
        <v>#VALUE!</v>
      </c>
      <c r="FE111"/>
      <c r="FI111"/>
      <c r="FJ111"/>
    </row>
    <row r="112" spans="1:166" ht="12" customHeight="1" x14ac:dyDescent="0.2">
      <c r="A112"/>
      <c r="B112"/>
      <c r="C112"/>
      <c r="E112"/>
      <c r="F112" s="125"/>
      <c r="G112" s="89" t="e">
        <f ca="1">Invoer!DU117</f>
        <v>#N/A</v>
      </c>
      <c r="H112" s="599" t="str">
        <f t="shared" ca="1" si="79"/>
        <v/>
      </c>
      <c r="I112" s="673" t="str">
        <f ca="1">IF($H112="","",VLOOKUP(H112,Invoer!$F$15:$AU$1500,2,FALSE))</f>
        <v/>
      </c>
      <c r="J112" s="599" t="str">
        <f t="shared" ca="1" si="63"/>
        <v/>
      </c>
      <c r="K112" s="599" t="str">
        <f ca="1">IF($H112="","",VLOOKUP(H112,Invoer!$F$15:$AU$1500,3,FALSE))</f>
        <v/>
      </c>
      <c r="L112" s="599" t="str">
        <f ca="1">IF($H112="","",IF(K112&lt;&gt;"Liq","",VLOOKUP(H112,Invoer!$F$15:$AU$1500,4,FALSE)))</f>
        <v/>
      </c>
      <c r="M112" s="599" t="str">
        <f ca="1">IF($H112="","",VLOOKUP(H112,Invoer!$F$15:$AU$1500,5,FALSE))</f>
        <v/>
      </c>
      <c r="N112" s="599" t="str">
        <f ca="1">IF($H112="","",VLOOKUP(H112,Invoer!$F$15:$AU$1500,6,FALSE))</f>
        <v/>
      </c>
      <c r="O112" s="599" t="str">
        <f ca="1">IF($H112="","",VLOOKUP(H112,Invoer!$F$15:$AU$1500,9,FALSE))</f>
        <v/>
      </c>
      <c r="P112" s="599" t="str">
        <f ca="1">IF($H112="","",VLOOKUP(H112,Invoer!$F$15:$AU$1500,10,FALSE))</f>
        <v/>
      </c>
      <c r="Q112" s="599" t="str">
        <f ca="1">IF($H112="","",VLOOKUP(H112,Invoer!$F$15:$BB$1500,14,FALSE))</f>
        <v/>
      </c>
      <c r="R112" s="662" t="str">
        <f ca="1">IF($H112="","",IF(J112&gt;$K$8,"",VLOOKUP(H112,Invoer!$F$15:$AU$1500,15,FALSE)))</f>
        <v/>
      </c>
      <c r="S112" s="599" t="str">
        <f ca="1">IF($H112="","",VLOOKUP(H112,Invoer!$F$15:$AU$1500,19,FALSE))</f>
        <v/>
      </c>
      <c r="T112" s="662" t="str">
        <f ca="1">IF($H112="","",IF(J112&gt;$K$8,"",VLOOKUP(H112,Invoer!$F$15:$AU$1500,20,FALSE)))</f>
        <v/>
      </c>
      <c r="U112" s="662" t="str">
        <f ca="1">IF($H112="","",IF(J112&gt;$K$8,"",VLOOKUP(H112,Invoer!$F$15:$AU$1500,23,FALSE)))</f>
        <v/>
      </c>
      <c r="V112" s="662" t="str">
        <f ca="1">IF($H112="","",IF(J112&gt;$K$8,"",VLOOKUP(H112,Invoer!$F$15:$AU$1500,17,FALSE)))</f>
        <v/>
      </c>
      <c r="AC112" s="435" t="str">
        <f>IF($AC$7&lt;3,Invoer!DR117,IF($AC$7=3,Invoer!BT117,"x"))</f>
        <v>x</v>
      </c>
      <c r="AD112" s="599" t="str">
        <f t="shared" si="64"/>
        <v/>
      </c>
      <c r="AE112" s="673" t="str">
        <f>IF($AD112="","",VLOOKUP(AD112,Invoer!$F$15:$AU$1999,2,FALSE))</f>
        <v/>
      </c>
      <c r="AF112" s="599" t="str">
        <f t="shared" si="65"/>
        <v/>
      </c>
      <c r="AG112" s="599" t="str">
        <f>IF($AD112="","",VLOOKUP(AD112,Invoer!$F$15:$AU$1999,3,FALSE))</f>
        <v/>
      </c>
      <c r="AH112" s="599" t="str">
        <f>IF($AD112="","",IF(AG112&lt;&gt;"Liq","",VLOOKUP(AD112,Invoer!$F$15:$AU$1999,4,FALSE)))</f>
        <v/>
      </c>
      <c r="AI112" s="677" t="str">
        <f>IF($AD112="","",VLOOKUP(AD112,Invoer!$F$15:$AU$1999,5,FALSE))</f>
        <v/>
      </c>
      <c r="AJ112" s="599" t="str">
        <f>IF($AD112="","",VLOOKUP(AD112,Invoer!$F$15:$AU$1999,6,FALSE))</f>
        <v/>
      </c>
      <c r="AK112" s="599" t="str">
        <f>IF($AD112="","",VLOOKUP(AD112,Invoer!$F$15:$AU$1999,9,FALSE))</f>
        <v/>
      </c>
      <c r="AL112" s="599" t="str">
        <f>IF($AD112="","",VLOOKUP(AD112,Invoer!$F$15:$AU$1999,10,FALSE))</f>
        <v/>
      </c>
      <c r="AM112" s="599" t="str">
        <f>IF($AD112="","",VLOOKUP(AD112,Invoer!$F$15:$BB$1999,14,FALSE))</f>
        <v/>
      </c>
      <c r="AN112" s="599" t="str">
        <f>IF($AD112="","",VLOOKUP(AD112,Invoer!$F$15:$AU$1999,11,FALSE))</f>
        <v/>
      </c>
      <c r="AO112" s="662" t="str">
        <f>IF($AD112="","",VLOOKUP(AD112,Invoer!$F$15:$AU$1999,15,FALSE))</f>
        <v/>
      </c>
      <c r="AP112" s="599" t="str">
        <f>IF($AD112="","",VLOOKUP(AD112,Invoer!$F$15:$AU$1999,19,FALSE))</f>
        <v/>
      </c>
      <c r="AQ112" s="662" t="str">
        <f>IF($AD112="","",VLOOKUP(AD112,Invoer!$F$15:$AU$1999,24,FALSE))</f>
        <v/>
      </c>
      <c r="AR112" s="662" t="str">
        <f>IF($AD112="","",VLOOKUP(AD112,Invoer!$F$15:$AU$1999,17,FALSE))</f>
        <v/>
      </c>
      <c r="AS112" s="678" t="str">
        <f t="shared" si="75"/>
        <v/>
      </c>
      <c r="AT112" s="676" t="str">
        <f t="shared" si="44"/>
        <v/>
      </c>
      <c r="AU112" s="77" t="e">
        <f t="shared" si="45"/>
        <v>#VALUE!</v>
      </c>
      <c r="AW112" s="57"/>
      <c r="AX112" s="57"/>
      <c r="BA112" s="83" t="e">
        <f ca="1">Invoer!DW117</f>
        <v>#N/A</v>
      </c>
      <c r="BB112" s="599" t="str">
        <f t="shared" ca="1" si="66"/>
        <v/>
      </c>
      <c r="BC112" s="673" t="str">
        <f ca="1">IF($BB112="","",VLOOKUP(BB112,Invoer!$F$15:$AU$1999,2,FALSE))</f>
        <v/>
      </c>
      <c r="BD112" s="599" t="str">
        <f t="shared" ca="1" si="67"/>
        <v/>
      </c>
      <c r="BE112" s="599" t="str">
        <f ca="1">IF($BB112="","",VLOOKUP(BB112,Invoer!$F$15:$AU$1999,5,FALSE))</f>
        <v/>
      </c>
      <c r="BF112" s="599" t="str">
        <f ca="1">IF($BB112="","",VLOOKUP(BB112,Invoer!$F$15:$AU$1999,6,FALSE))</f>
        <v/>
      </c>
      <c r="BG112" s="599" t="str">
        <f ca="1">IF($BB112="","",VLOOKUP(BB112,Invoer!$F$15:$AU$1999,9,FALSE))</f>
        <v/>
      </c>
      <c r="BH112" s="599" t="str">
        <f ca="1">IF($BB112="","",VLOOKUP(BB112,Invoer!$F$15:$AU$1999,10,FALSE))</f>
        <v/>
      </c>
      <c r="BI112" s="599" t="str">
        <f ca="1">IF($BB112="","",VLOOKUP(BB112,Invoer!$F$15:$BB$1999,14,FALSE))</f>
        <v/>
      </c>
      <c r="BJ112" s="599" t="str">
        <f ca="1">IF($BB112="","",VLOOKUP(BB112,Invoer!$F$15:$AU$1999,11,FALSE))</f>
        <v/>
      </c>
      <c r="BK112" s="662" t="str">
        <f t="shared" ca="1" si="68"/>
        <v/>
      </c>
      <c r="BL112" s="662" t="str">
        <f t="shared" ca="1" si="69"/>
        <v/>
      </c>
      <c r="BM112" s="679" t="str">
        <f t="shared" ca="1" si="70"/>
        <v/>
      </c>
      <c r="BN112" s="662" t="str">
        <f t="shared" ca="1" si="46"/>
        <v/>
      </c>
      <c r="BO112" s="662" t="str">
        <f ca="1">IF($BB112="","",VLOOKUP(BB112,Invoer!$F$15:$AU$1999,15,FALSE))</f>
        <v/>
      </c>
      <c r="BP112" s="662" t="str">
        <f ca="1">IF($BB112="","",VLOOKUP(BB112,Invoer!$F$15:$AU$1999,24,FALSE))</f>
        <v/>
      </c>
      <c r="BQ112" s="662" t="str">
        <f ca="1">IF($BB112="","",VLOOKUP(BB112,Invoer!$F$15:$AU$1999,17,FALSE))</f>
        <v/>
      </c>
      <c r="BS112" s="73" t="e">
        <f t="shared" ca="1" si="76"/>
        <v>#VALUE!</v>
      </c>
      <c r="BT112" s="57" t="str">
        <f t="shared" ca="1" si="77"/>
        <v/>
      </c>
      <c r="BW112" s="61" t="e">
        <f ca="1">Invoer!DZ117</f>
        <v>#N/A</v>
      </c>
      <c r="BX112" s="599" t="str">
        <f t="shared" ca="1" si="47"/>
        <v/>
      </c>
      <c r="BY112" s="673" t="str">
        <f ca="1">IF($BX112="","",VLOOKUP(BX112,Invoer!$F$15:$AU$1999,2,FALSE))</f>
        <v/>
      </c>
      <c r="BZ112" s="599" t="str">
        <f t="shared" ca="1" si="48"/>
        <v/>
      </c>
      <c r="CA112" s="599" t="str">
        <f ca="1">IF($BX112="","",VLOOKUP(BX112,Invoer!$F$15:$AU$1999,5,FALSE))</f>
        <v/>
      </c>
      <c r="CB112" s="599" t="str">
        <f ca="1">IF($BX112="","",VLOOKUP(BX112,Invoer!$F$15:$AU$1999,6,FALSE))</f>
        <v/>
      </c>
      <c r="CC112" s="599" t="str">
        <f ca="1">IF($BX112="","",VLOOKUP(BX112,Invoer!$F$15:$AU$1999,9,FALSE))</f>
        <v/>
      </c>
      <c r="CD112" s="599" t="str">
        <f ca="1">IF($BX112="","",VLOOKUP(BX112,Invoer!$F$15:$AU$1999,10,FALSE))</f>
        <v/>
      </c>
      <c r="CE112" s="599" t="str">
        <f ca="1">IF($BX112="","",VLOOKUP(BX112,Invoer!$F$15:$AU$1999,11,FALSE))</f>
        <v/>
      </c>
      <c r="CF112" s="662" t="str">
        <f ca="1">IF($BX112="","",IF(ISERROR(BY112),0,VLOOKUP(BX112,Invoer!$F$15:$AU$1999,15,FALSE)))</f>
        <v/>
      </c>
      <c r="CG112" s="599" t="str">
        <f ca="1">IF($BX112="","",VLOOKUP(BX112,Invoer!$F$15:$AU$1999,19,FALSE))</f>
        <v/>
      </c>
      <c r="CH112" s="662" t="str">
        <f ca="1">IF($BX112="","",IF(ISERROR(BY112),0,VLOOKUP(BX112,Invoer!$F$15:$AU$1999,24,FALSE)))</f>
        <v/>
      </c>
      <c r="CI112" s="662" t="str">
        <f ca="1">IF($BX112="","",IF(ISERROR(BY112),0,VLOOKUP(BX112,Invoer!$F$15:$AU$1999,17,FALSE)))</f>
        <v/>
      </c>
      <c r="CJ112" s="680" t="str">
        <f t="shared" ca="1" si="71"/>
        <v/>
      </c>
      <c r="CK112" s="662" t="str">
        <f t="shared" ca="1" si="72"/>
        <v/>
      </c>
      <c r="CM112" s="56" t="str">
        <f t="shared" ca="1" si="78"/>
        <v/>
      </c>
      <c r="CQ112" s="411" t="e">
        <f ca="1">Invoer!EG117</f>
        <v>#N/A</v>
      </c>
      <c r="CR112" s="599" t="str">
        <f t="shared" ca="1" si="49"/>
        <v/>
      </c>
      <c r="CS112" s="673" t="str">
        <f ca="1">IF($CR112="","",VLOOKUP(CR112,Invoer!$F$15:$AU$1500,2,FALSE))</f>
        <v/>
      </c>
      <c r="CT112" s="599" t="str">
        <f t="shared" ca="1" si="50"/>
        <v/>
      </c>
      <c r="CU112" s="599" t="str">
        <f ca="1">IF($CR112="","",VLOOKUP(CR112,Invoer!$F$15:$AU$1500,3,FALSE))</f>
        <v/>
      </c>
      <c r="CV112" s="599" t="str">
        <f ca="1">IF($CR112="","",IF(CU112&lt;&gt;"Liq","",VLOOKUP(CR112,Invoer!$F$15:$AU$1500,4,FALSE)))</f>
        <v/>
      </c>
      <c r="CW112" s="599" t="str">
        <f ca="1">IF($CR112="","",VLOOKUP(CR112,Invoer!$F$15:$AU$1500,5,FALSE))</f>
        <v/>
      </c>
      <c r="CX112" s="599" t="str">
        <f ca="1">IF($CR112="","",VLOOKUP(CR112,Invoer!$F$15:$AU$1500,6,FALSE))</f>
        <v/>
      </c>
      <c r="CY112" s="599" t="str">
        <f ca="1">IF($CR112="","",VLOOKUP(CR112,Invoer!$F$15:$AU$1500,9,FALSE))</f>
        <v/>
      </c>
      <c r="CZ112" s="599" t="str">
        <f ca="1">IF($CR112="","",VLOOKUP(CR112,Invoer!$F$15:$AU$1500,10,FALSE))</f>
        <v/>
      </c>
      <c r="DA112" s="599" t="str">
        <f ca="1">IF($CR112="","",VLOOKUP(CR112,Invoer!$F$15:$AU$1500,11,FALSE))</f>
        <v/>
      </c>
      <c r="DB112" s="599" t="str">
        <f ca="1">IF($CR112="","",VLOOKUP(CR112,Invoer!$F$15:$BB$1500,14,FALSE))</f>
        <v/>
      </c>
      <c r="DC112" s="662" t="str">
        <f ca="1">IF($CR112="","",VLOOKUP(CR112,Invoer!$F$15:$AU$1500,15,FALSE))</f>
        <v/>
      </c>
      <c r="DD112" s="599" t="str">
        <f ca="1">IF($CR112="","",VLOOKUP(CR112,Invoer!$F$15:$AU$1500,19,FALSE))</f>
        <v/>
      </c>
      <c r="DE112" s="662" t="str">
        <f ca="1">IF($CR112="","",VLOOKUP(CR112,Invoer!$F$15:$AU$1500,20,FALSE))</f>
        <v/>
      </c>
      <c r="DF112" s="662" t="str">
        <f ca="1">IF($CR112="","",VLOOKUP(CR112,Invoer!$F$15:$AU$1500,23,FALSE))</f>
        <v/>
      </c>
      <c r="DG112" s="662" t="str">
        <f ca="1">IF($CR112="","",VLOOKUP(CR112,Invoer!$F$15:$AU$1500,17,FALSE))</f>
        <v/>
      </c>
      <c r="DH112" s="681" t="str">
        <f t="shared" ca="1" si="51"/>
        <v/>
      </c>
      <c r="DI112" s="662" t="str">
        <f t="shared" ca="1" si="52"/>
        <v/>
      </c>
      <c r="DJ112" s="190"/>
      <c r="DK112" s="411" t="str">
        <f t="shared" ca="1" si="53"/>
        <v/>
      </c>
      <c r="DO112" s="61" t="e">
        <f ca="1">IF($DN$4&lt;3,Invoer!EB117,Invoer!EA117)</f>
        <v>#N/A</v>
      </c>
      <c r="DP112" s="599" t="str">
        <f t="shared" ca="1" si="54"/>
        <v/>
      </c>
      <c r="DQ112" s="673" t="str">
        <f ca="1">IF($DP112="","",VLOOKUP(DP112,Invoer!$F$15:$AU$1999,2,FALSE))</f>
        <v/>
      </c>
      <c r="DR112" s="599" t="str">
        <f t="shared" ca="1" si="55"/>
        <v/>
      </c>
      <c r="DS112" s="599" t="str">
        <f ca="1">IF($DP112="","",VLOOKUP(DP112,Invoer!$F$15:$AU$1999,3,FALSE))</f>
        <v/>
      </c>
      <c r="DT112" s="599" t="str">
        <f ca="1">IF($DP112="","",IF(DS112&lt;&gt;"Liq","",VLOOKUP(DP112,Invoer!$F$15:$AU$1999,4,FALSE)))</f>
        <v/>
      </c>
      <c r="DU112" s="599" t="str">
        <f ca="1">IF($DP112="","",VLOOKUP(DP112,Invoer!$F$15:$AU$1999,5,FALSE))</f>
        <v/>
      </c>
      <c r="DV112" s="599" t="str">
        <f ca="1">IF($DP112="","",VLOOKUP(DP112,Invoer!$F$15:$AU$1999,6,FALSE))</f>
        <v/>
      </c>
      <c r="DW112" s="599" t="str">
        <f ca="1">IF($DP112="","",VLOOKUP(DP112,Invoer!$F$15:$AU$1999,9,FALSE))</f>
        <v/>
      </c>
      <c r="DX112" s="599" t="str">
        <f ca="1">IF($DP112="","",VLOOKUP(DP112,Invoer!$F$15:$AU$1999,10,FALSE))</f>
        <v/>
      </c>
      <c r="DY112" s="595" t="str">
        <f ca="1">IF($DP112="","",VLOOKUP(DP112,Invoer!$F$15:$AU$1999,11,FALSE))</f>
        <v/>
      </c>
      <c r="DZ112" s="662" t="str">
        <f ca="1">IF($DP112="","",IF($DN$4&gt;2,"",VLOOKUP(DP112,Invoer!CQ:CS,3,FALSE)))</f>
        <v/>
      </c>
      <c r="EA112" s="541" t="str">
        <f ca="1">IF($DP112="","",IF(ISERROR(DQ112),0,IF($DN$4&lt;3,"",VLOOKUP(DP112,Invoer!$F$15:$AU$1999,15,FALSE))))</f>
        <v/>
      </c>
      <c r="EB112" s="595" t="str">
        <f ca="1">IF($DP112="","",IF($DN$4&lt;3,"",VLOOKUP(DP112,Invoer!$F$15:$AU$1999,19,FALSE)))</f>
        <v/>
      </c>
      <c r="EC112" s="541" t="str">
        <f ca="1">IF($DP112="","",IF(ISERROR(DQ112),0,IF($DN$4&lt;3,"",VLOOKUP(DP112,Invoer!$F$15:$AU$1999,24,FALSE))))</f>
        <v/>
      </c>
      <c r="ED112" s="541" t="str">
        <f ca="1">IF($DP112="","",IF(ISERROR(DQ112),0,IF($DN$4&lt;3,"",VLOOKUP(DP112,Invoer!$F$15:$AU$1999,17,FALSE))))</f>
        <v/>
      </c>
      <c r="EH112" s="89" t="e">
        <f ca="1">Invoer!CP117</f>
        <v>#N/A</v>
      </c>
      <c r="EI112" s="599" t="str">
        <f t="shared" ca="1" si="56"/>
        <v/>
      </c>
      <c r="EJ112" s="673" t="str">
        <f ca="1">IF(EI112="","",VLOOKUP(EI112,Invoer!$F$15:$AU$1999,2,FALSE))</f>
        <v/>
      </c>
      <c r="EK112" s="599" t="str">
        <f t="shared" ca="1" si="57"/>
        <v/>
      </c>
      <c r="EL112" s="599" t="str">
        <f ca="1">IF($EI112="","",VLOOKUP(EI112,Invoer!$F$15:$AU$1999,3,FALSE))</f>
        <v/>
      </c>
      <c r="EM112" s="599" t="str">
        <f ca="1">IF($EI112="","",IF(EL112&lt;&gt;"Liq","",VLOOKUP(EI112,Invoer!$F$15:$AU$1999,4,FALSE)))</f>
        <v/>
      </c>
      <c r="EN112" s="599" t="str">
        <f ca="1">IF($EI112="","",VLOOKUP(EI112,Invoer!$F$15:$AU$1999,6,FALSE))</f>
        <v/>
      </c>
      <c r="EO112" s="599" t="str">
        <f ca="1">IF(EI112="","",VLOOKUP(EI112,Invoer!$F$15:$AU$1999,9,FALSE))</f>
        <v/>
      </c>
      <c r="EP112" s="599" t="str">
        <f ca="1">IF(EI112="","",VLOOKUP(EI112,Invoer!$F$15:$AU$1999,10,FALSE))</f>
        <v/>
      </c>
      <c r="EQ112" s="599" t="str">
        <f ca="1">IF(EI112="","",VLOOKUP(EI112,Invoer!$F$15:$AU$1999,11,FALSE))</f>
        <v/>
      </c>
      <c r="ER112" s="662" t="str">
        <f ca="1">IF(EI112="","",VLOOKUP(EI112,Invoer!CQ:CS,3,FALSE))</f>
        <v/>
      </c>
      <c r="ES112" s="662" t="str">
        <f t="shared" ca="1" si="58"/>
        <v/>
      </c>
      <c r="ET112" s="513" t="str">
        <f t="shared" ca="1" si="59"/>
        <v/>
      </c>
      <c r="EU112" s="112" t="str">
        <f t="shared" ca="1" si="60"/>
        <v/>
      </c>
      <c r="EV112" s="83" t="s">
        <v>160</v>
      </c>
      <c r="EW112" s="682" t="str">
        <f t="shared" ca="1" si="61"/>
        <v/>
      </c>
      <c r="EX112" s="662" t="str">
        <f t="shared" ca="1" si="62"/>
        <v/>
      </c>
      <c r="EY112"/>
      <c r="EZ112" s="56" t="e">
        <f t="shared" ca="1" si="73"/>
        <v>#VALUE!</v>
      </c>
      <c r="FA112" s="56" t="e">
        <f t="shared" ca="1" si="74"/>
        <v>#VALUE!</v>
      </c>
      <c r="FE112"/>
      <c r="FI112"/>
      <c r="FJ112"/>
    </row>
    <row r="113" spans="1:166" ht="12" customHeight="1" x14ac:dyDescent="0.2">
      <c r="A113"/>
      <c r="B113"/>
      <c r="C113"/>
      <c r="E113"/>
      <c r="F113" s="125"/>
      <c r="G113" s="89" t="e">
        <f ca="1">Invoer!DU118</f>
        <v>#N/A</v>
      </c>
      <c r="H113" s="599" t="str">
        <f t="shared" ca="1" si="79"/>
        <v/>
      </c>
      <c r="I113" s="673" t="str">
        <f ca="1">IF($H113="","",VLOOKUP(H113,Invoer!$F$15:$AU$1500,2,FALSE))</f>
        <v/>
      </c>
      <c r="J113" s="599" t="str">
        <f t="shared" ca="1" si="63"/>
        <v/>
      </c>
      <c r="K113" s="599" t="str">
        <f ca="1">IF($H113="","",VLOOKUP(H113,Invoer!$F$15:$AU$1500,3,FALSE))</f>
        <v/>
      </c>
      <c r="L113" s="599" t="str">
        <f ca="1">IF($H113="","",IF(K113&lt;&gt;"Liq","",VLOOKUP(H113,Invoer!$F$15:$AU$1500,4,FALSE)))</f>
        <v/>
      </c>
      <c r="M113" s="599" t="str">
        <f ca="1">IF($H113="","",VLOOKUP(H113,Invoer!$F$15:$AU$1500,5,FALSE))</f>
        <v/>
      </c>
      <c r="N113" s="599" t="str">
        <f ca="1">IF($H113="","",VLOOKUP(H113,Invoer!$F$15:$AU$1500,6,FALSE))</f>
        <v/>
      </c>
      <c r="O113" s="599" t="str">
        <f ca="1">IF($H113="","",VLOOKUP(H113,Invoer!$F$15:$AU$1500,9,FALSE))</f>
        <v/>
      </c>
      <c r="P113" s="599" t="str">
        <f ca="1">IF($H113="","",VLOOKUP(H113,Invoer!$F$15:$AU$1500,10,FALSE))</f>
        <v/>
      </c>
      <c r="Q113" s="599" t="str">
        <f ca="1">IF($H113="","",VLOOKUP(H113,Invoer!$F$15:$BB$1500,14,FALSE))</f>
        <v/>
      </c>
      <c r="R113" s="662" t="str">
        <f ca="1">IF($H113="","",IF(J113&gt;$K$8,"",VLOOKUP(H113,Invoer!$F$15:$AU$1500,15,FALSE)))</f>
        <v/>
      </c>
      <c r="S113" s="599" t="str">
        <f ca="1">IF($H113="","",VLOOKUP(H113,Invoer!$F$15:$AU$1500,19,FALSE))</f>
        <v/>
      </c>
      <c r="T113" s="662" t="str">
        <f ca="1">IF($H113="","",IF(J113&gt;$K$8,"",VLOOKUP(H113,Invoer!$F$15:$AU$1500,20,FALSE)))</f>
        <v/>
      </c>
      <c r="U113" s="662" t="str">
        <f ca="1">IF($H113="","",IF(J113&gt;$K$8,"",VLOOKUP(H113,Invoer!$F$15:$AU$1500,23,FALSE)))</f>
        <v/>
      </c>
      <c r="V113" s="662" t="str">
        <f ca="1">IF($H113="","",IF(J113&gt;$K$8,"",VLOOKUP(H113,Invoer!$F$15:$AU$1500,17,FALSE)))</f>
        <v/>
      </c>
      <c r="AC113" s="435" t="str">
        <f>IF($AC$7&lt;3,Invoer!DR118,IF($AC$7=3,Invoer!BT118,"x"))</f>
        <v>x</v>
      </c>
      <c r="AD113" s="599" t="str">
        <f t="shared" si="64"/>
        <v/>
      </c>
      <c r="AE113" s="673" t="str">
        <f>IF($AD113="","",VLOOKUP(AD113,Invoer!$F$15:$AU$1999,2,FALSE))</f>
        <v/>
      </c>
      <c r="AF113" s="599" t="str">
        <f t="shared" si="65"/>
        <v/>
      </c>
      <c r="AG113" s="599" t="str">
        <f>IF($AD113="","",VLOOKUP(AD113,Invoer!$F$15:$AU$1999,3,FALSE))</f>
        <v/>
      </c>
      <c r="AH113" s="599" t="str">
        <f>IF($AD113="","",IF(AG113&lt;&gt;"Liq","",VLOOKUP(AD113,Invoer!$F$15:$AU$1999,4,FALSE)))</f>
        <v/>
      </c>
      <c r="AI113" s="677" t="str">
        <f>IF($AD113="","",VLOOKUP(AD113,Invoer!$F$15:$AU$1999,5,FALSE))</f>
        <v/>
      </c>
      <c r="AJ113" s="599" t="str">
        <f>IF($AD113="","",VLOOKUP(AD113,Invoer!$F$15:$AU$1999,6,FALSE))</f>
        <v/>
      </c>
      <c r="AK113" s="599" t="str">
        <f>IF($AD113="","",VLOOKUP(AD113,Invoer!$F$15:$AU$1999,9,FALSE))</f>
        <v/>
      </c>
      <c r="AL113" s="599" t="str">
        <f>IF($AD113="","",VLOOKUP(AD113,Invoer!$F$15:$AU$1999,10,FALSE))</f>
        <v/>
      </c>
      <c r="AM113" s="599" t="str">
        <f>IF($AD113="","",VLOOKUP(AD113,Invoer!$F$15:$BB$1999,14,FALSE))</f>
        <v/>
      </c>
      <c r="AN113" s="599" t="str">
        <f>IF($AD113="","",VLOOKUP(AD113,Invoer!$F$15:$AU$1999,11,FALSE))</f>
        <v/>
      </c>
      <c r="AO113" s="662" t="str">
        <f>IF($AD113="","",VLOOKUP(AD113,Invoer!$F$15:$AU$1999,15,FALSE))</f>
        <v/>
      </c>
      <c r="AP113" s="599" t="str">
        <f>IF($AD113="","",VLOOKUP(AD113,Invoer!$F$15:$AU$1999,19,FALSE))</f>
        <v/>
      </c>
      <c r="AQ113" s="662" t="str">
        <f>IF($AD113="","",VLOOKUP(AD113,Invoer!$F$15:$AU$1999,24,FALSE))</f>
        <v/>
      </c>
      <c r="AR113" s="662" t="str">
        <f>IF($AD113="","",VLOOKUP(AD113,Invoer!$F$15:$AU$1999,17,FALSE))</f>
        <v/>
      </c>
      <c r="AS113" s="678" t="str">
        <f t="shared" si="75"/>
        <v/>
      </c>
      <c r="AT113" s="676" t="str">
        <f t="shared" si="44"/>
        <v/>
      </c>
      <c r="AU113" s="77" t="e">
        <f t="shared" si="45"/>
        <v>#VALUE!</v>
      </c>
      <c r="AW113" s="57"/>
      <c r="AX113" s="57"/>
      <c r="BA113" s="83" t="e">
        <f ca="1">Invoer!DW118</f>
        <v>#N/A</v>
      </c>
      <c r="BB113" s="599" t="str">
        <f t="shared" ca="1" si="66"/>
        <v/>
      </c>
      <c r="BC113" s="673" t="str">
        <f ca="1">IF($BB113="","",VLOOKUP(BB113,Invoer!$F$15:$AU$1999,2,FALSE))</f>
        <v/>
      </c>
      <c r="BD113" s="599" t="str">
        <f t="shared" ca="1" si="67"/>
        <v/>
      </c>
      <c r="BE113" s="599" t="str">
        <f ca="1">IF($BB113="","",VLOOKUP(BB113,Invoer!$F$15:$AU$1999,5,FALSE))</f>
        <v/>
      </c>
      <c r="BF113" s="599" t="str">
        <f ca="1">IF($BB113="","",VLOOKUP(BB113,Invoer!$F$15:$AU$1999,6,FALSE))</f>
        <v/>
      </c>
      <c r="BG113" s="599" t="str">
        <f ca="1">IF($BB113="","",VLOOKUP(BB113,Invoer!$F$15:$AU$1999,9,FALSE))</f>
        <v/>
      </c>
      <c r="BH113" s="599" t="str">
        <f ca="1">IF($BB113="","",VLOOKUP(BB113,Invoer!$F$15:$AU$1999,10,FALSE))</f>
        <v/>
      </c>
      <c r="BI113" s="599" t="str">
        <f ca="1">IF($BB113="","",VLOOKUP(BB113,Invoer!$F$15:$BB$1999,14,FALSE))</f>
        <v/>
      </c>
      <c r="BJ113" s="599" t="str">
        <f ca="1">IF($BB113="","",VLOOKUP(BB113,Invoer!$F$15:$AU$1999,11,FALSE))</f>
        <v/>
      </c>
      <c r="BK113" s="662" t="str">
        <f t="shared" ca="1" si="68"/>
        <v/>
      </c>
      <c r="BL113" s="662" t="str">
        <f t="shared" ca="1" si="69"/>
        <v/>
      </c>
      <c r="BM113" s="679" t="str">
        <f t="shared" ca="1" si="70"/>
        <v/>
      </c>
      <c r="BN113" s="662" t="str">
        <f t="shared" ca="1" si="46"/>
        <v/>
      </c>
      <c r="BO113" s="662" t="str">
        <f ca="1">IF($BB113="","",VLOOKUP(BB113,Invoer!$F$15:$AU$1999,15,FALSE))</f>
        <v/>
      </c>
      <c r="BP113" s="662" t="str">
        <f ca="1">IF($BB113="","",VLOOKUP(BB113,Invoer!$F$15:$AU$1999,24,FALSE))</f>
        <v/>
      </c>
      <c r="BQ113" s="662" t="str">
        <f ca="1">IF($BB113="","",VLOOKUP(BB113,Invoer!$F$15:$AU$1999,17,FALSE))</f>
        <v/>
      </c>
      <c r="BS113" s="73" t="e">
        <f t="shared" ca="1" si="76"/>
        <v>#VALUE!</v>
      </c>
      <c r="BT113" s="57" t="str">
        <f t="shared" ca="1" si="77"/>
        <v/>
      </c>
      <c r="BW113" s="61" t="e">
        <f ca="1">Invoer!DZ118</f>
        <v>#N/A</v>
      </c>
      <c r="BX113" s="599" t="str">
        <f t="shared" ca="1" si="47"/>
        <v/>
      </c>
      <c r="BY113" s="673" t="str">
        <f ca="1">IF($BX113="","",VLOOKUP(BX113,Invoer!$F$15:$AU$1999,2,FALSE))</f>
        <v/>
      </c>
      <c r="BZ113" s="599" t="str">
        <f t="shared" ca="1" si="48"/>
        <v/>
      </c>
      <c r="CA113" s="599" t="str">
        <f ca="1">IF($BX113="","",VLOOKUP(BX113,Invoer!$F$15:$AU$1999,5,FALSE))</f>
        <v/>
      </c>
      <c r="CB113" s="599" t="str">
        <f ca="1">IF($BX113="","",VLOOKUP(BX113,Invoer!$F$15:$AU$1999,6,FALSE))</f>
        <v/>
      </c>
      <c r="CC113" s="599" t="str">
        <f ca="1">IF($BX113="","",VLOOKUP(BX113,Invoer!$F$15:$AU$1999,9,FALSE))</f>
        <v/>
      </c>
      <c r="CD113" s="599" t="str">
        <f ca="1">IF($BX113="","",VLOOKUP(BX113,Invoer!$F$15:$AU$1999,10,FALSE))</f>
        <v/>
      </c>
      <c r="CE113" s="599" t="str">
        <f ca="1">IF($BX113="","",VLOOKUP(BX113,Invoer!$F$15:$AU$1999,11,FALSE))</f>
        <v/>
      </c>
      <c r="CF113" s="662" t="str">
        <f ca="1">IF($BX113="","",IF(ISERROR(BY113),0,VLOOKUP(BX113,Invoer!$F$15:$AU$1999,15,FALSE)))</f>
        <v/>
      </c>
      <c r="CG113" s="599" t="str">
        <f ca="1">IF($BX113="","",VLOOKUP(BX113,Invoer!$F$15:$AU$1999,19,FALSE))</f>
        <v/>
      </c>
      <c r="CH113" s="662" t="str">
        <f ca="1">IF($BX113="","",IF(ISERROR(BY113),0,VLOOKUP(BX113,Invoer!$F$15:$AU$1999,24,FALSE)))</f>
        <v/>
      </c>
      <c r="CI113" s="662" t="str">
        <f ca="1">IF($BX113="","",IF(ISERROR(BY113),0,VLOOKUP(BX113,Invoer!$F$15:$AU$1999,17,FALSE)))</f>
        <v/>
      </c>
      <c r="CJ113" s="680" t="str">
        <f t="shared" ca="1" si="71"/>
        <v/>
      </c>
      <c r="CK113" s="662" t="str">
        <f t="shared" ca="1" si="72"/>
        <v/>
      </c>
      <c r="CM113" s="56" t="str">
        <f t="shared" ca="1" si="78"/>
        <v/>
      </c>
      <c r="CQ113" s="411" t="e">
        <f ca="1">Invoer!EG118</f>
        <v>#N/A</v>
      </c>
      <c r="CR113" s="599" t="str">
        <f t="shared" ca="1" si="49"/>
        <v/>
      </c>
      <c r="CS113" s="673" t="str">
        <f ca="1">IF($CR113="","",VLOOKUP(CR113,Invoer!$F$15:$AU$1500,2,FALSE))</f>
        <v/>
      </c>
      <c r="CT113" s="599" t="str">
        <f t="shared" ca="1" si="50"/>
        <v/>
      </c>
      <c r="CU113" s="599" t="str">
        <f ca="1">IF($CR113="","",VLOOKUP(CR113,Invoer!$F$15:$AU$1500,3,FALSE))</f>
        <v/>
      </c>
      <c r="CV113" s="599" t="str">
        <f ca="1">IF($CR113="","",IF(CU113&lt;&gt;"Liq","",VLOOKUP(CR113,Invoer!$F$15:$AU$1500,4,FALSE)))</f>
        <v/>
      </c>
      <c r="CW113" s="599" t="str">
        <f ca="1">IF($CR113="","",VLOOKUP(CR113,Invoer!$F$15:$AU$1500,5,FALSE))</f>
        <v/>
      </c>
      <c r="CX113" s="599" t="str">
        <f ca="1">IF($CR113="","",VLOOKUP(CR113,Invoer!$F$15:$AU$1500,6,FALSE))</f>
        <v/>
      </c>
      <c r="CY113" s="599" t="str">
        <f ca="1">IF($CR113="","",VLOOKUP(CR113,Invoer!$F$15:$AU$1500,9,FALSE))</f>
        <v/>
      </c>
      <c r="CZ113" s="599" t="str">
        <f ca="1">IF($CR113="","",VLOOKUP(CR113,Invoer!$F$15:$AU$1500,10,FALSE))</f>
        <v/>
      </c>
      <c r="DA113" s="599" t="str">
        <f ca="1">IF($CR113="","",VLOOKUP(CR113,Invoer!$F$15:$AU$1500,11,FALSE))</f>
        <v/>
      </c>
      <c r="DB113" s="599" t="str">
        <f ca="1">IF($CR113="","",VLOOKUP(CR113,Invoer!$F$15:$BB$1500,14,FALSE))</f>
        <v/>
      </c>
      <c r="DC113" s="662" t="str">
        <f ca="1">IF($CR113="","",VLOOKUP(CR113,Invoer!$F$15:$AU$1500,15,FALSE))</f>
        <v/>
      </c>
      <c r="DD113" s="599" t="str">
        <f ca="1">IF($CR113="","",VLOOKUP(CR113,Invoer!$F$15:$AU$1500,19,FALSE))</f>
        <v/>
      </c>
      <c r="DE113" s="662" t="str">
        <f ca="1">IF($CR113="","",VLOOKUP(CR113,Invoer!$F$15:$AU$1500,20,FALSE))</f>
        <v/>
      </c>
      <c r="DF113" s="662" t="str">
        <f ca="1">IF($CR113="","",VLOOKUP(CR113,Invoer!$F$15:$AU$1500,23,FALSE))</f>
        <v/>
      </c>
      <c r="DG113" s="662" t="str">
        <f ca="1">IF($CR113="","",VLOOKUP(CR113,Invoer!$F$15:$AU$1500,17,FALSE))</f>
        <v/>
      </c>
      <c r="DH113" s="681" t="str">
        <f t="shared" ca="1" si="51"/>
        <v/>
      </c>
      <c r="DI113" s="662" t="str">
        <f t="shared" ca="1" si="52"/>
        <v/>
      </c>
      <c r="DJ113" s="190"/>
      <c r="DK113" s="411" t="str">
        <f t="shared" ca="1" si="53"/>
        <v/>
      </c>
      <c r="DO113" s="61" t="e">
        <f ca="1">IF($DN$4&lt;3,Invoer!EB118,Invoer!EA118)</f>
        <v>#N/A</v>
      </c>
      <c r="DP113" s="599" t="str">
        <f t="shared" ca="1" si="54"/>
        <v/>
      </c>
      <c r="DQ113" s="673" t="str">
        <f ca="1">IF($DP113="","",VLOOKUP(DP113,Invoer!$F$15:$AU$1999,2,FALSE))</f>
        <v/>
      </c>
      <c r="DR113" s="599" t="str">
        <f t="shared" ca="1" si="55"/>
        <v/>
      </c>
      <c r="DS113" s="599" t="str">
        <f ca="1">IF($DP113="","",VLOOKUP(DP113,Invoer!$F$15:$AU$1999,3,FALSE))</f>
        <v/>
      </c>
      <c r="DT113" s="599" t="str">
        <f ca="1">IF($DP113="","",IF(DS113&lt;&gt;"Liq","",VLOOKUP(DP113,Invoer!$F$15:$AU$1999,4,FALSE)))</f>
        <v/>
      </c>
      <c r="DU113" s="599" t="str">
        <f ca="1">IF($DP113="","",VLOOKUP(DP113,Invoer!$F$15:$AU$1999,5,FALSE))</f>
        <v/>
      </c>
      <c r="DV113" s="599" t="str">
        <f ca="1">IF($DP113="","",VLOOKUP(DP113,Invoer!$F$15:$AU$1999,6,FALSE))</f>
        <v/>
      </c>
      <c r="DW113" s="599" t="str">
        <f ca="1">IF($DP113="","",VLOOKUP(DP113,Invoer!$F$15:$AU$1999,9,FALSE))</f>
        <v/>
      </c>
      <c r="DX113" s="599" t="str">
        <f ca="1">IF($DP113="","",VLOOKUP(DP113,Invoer!$F$15:$AU$1999,10,FALSE))</f>
        <v/>
      </c>
      <c r="DY113" s="595" t="str">
        <f ca="1">IF($DP113="","",VLOOKUP(DP113,Invoer!$F$15:$AU$1999,11,FALSE))</f>
        <v/>
      </c>
      <c r="DZ113" s="662" t="str">
        <f ca="1">IF($DP113="","",IF($DN$4&gt;2,"",VLOOKUP(DP113,Invoer!CQ:CS,3,FALSE)))</f>
        <v/>
      </c>
      <c r="EA113" s="541" t="str">
        <f ca="1">IF($DP113="","",IF(ISERROR(DQ113),0,IF($DN$4&lt;3,"",VLOOKUP(DP113,Invoer!$F$15:$AU$1999,15,FALSE))))</f>
        <v/>
      </c>
      <c r="EB113" s="595" t="str">
        <f ca="1">IF($DP113="","",IF($DN$4&lt;3,"",VLOOKUP(DP113,Invoer!$F$15:$AU$1999,19,FALSE)))</f>
        <v/>
      </c>
      <c r="EC113" s="541" t="str">
        <f ca="1">IF($DP113="","",IF(ISERROR(DQ113),0,IF($DN$4&lt;3,"",VLOOKUP(DP113,Invoer!$F$15:$AU$1999,24,FALSE))))</f>
        <v/>
      </c>
      <c r="ED113" s="541" t="str">
        <f ca="1">IF($DP113="","",IF(ISERROR(DQ113),0,IF($DN$4&lt;3,"",VLOOKUP(DP113,Invoer!$F$15:$AU$1999,17,FALSE))))</f>
        <v/>
      </c>
      <c r="EH113" s="89" t="e">
        <f ca="1">Invoer!CP118</f>
        <v>#N/A</v>
      </c>
      <c r="EI113" s="599" t="str">
        <f t="shared" ca="1" si="56"/>
        <v/>
      </c>
      <c r="EJ113" s="673" t="str">
        <f ca="1">IF(EI113="","",VLOOKUP(EI113,Invoer!$F$15:$AU$1999,2,FALSE))</f>
        <v/>
      </c>
      <c r="EK113" s="599" t="str">
        <f t="shared" ca="1" si="57"/>
        <v/>
      </c>
      <c r="EL113" s="599" t="str">
        <f ca="1">IF($EI113="","",VLOOKUP(EI113,Invoer!$F$15:$AU$1999,3,FALSE))</f>
        <v/>
      </c>
      <c r="EM113" s="599" t="str">
        <f ca="1">IF($EI113="","",IF(EL113&lt;&gt;"Liq","",VLOOKUP(EI113,Invoer!$F$15:$AU$1999,4,FALSE)))</f>
        <v/>
      </c>
      <c r="EN113" s="599" t="str">
        <f ca="1">IF($EI113="","",VLOOKUP(EI113,Invoer!$F$15:$AU$1999,6,FALSE))</f>
        <v/>
      </c>
      <c r="EO113" s="599" t="str">
        <f ca="1">IF(EI113="","",VLOOKUP(EI113,Invoer!$F$15:$AU$1999,9,FALSE))</f>
        <v/>
      </c>
      <c r="EP113" s="599" t="str">
        <f ca="1">IF(EI113="","",VLOOKUP(EI113,Invoer!$F$15:$AU$1999,10,FALSE))</f>
        <v/>
      </c>
      <c r="EQ113" s="599" t="str">
        <f ca="1">IF(EI113="","",VLOOKUP(EI113,Invoer!$F$15:$AU$1999,11,FALSE))</f>
        <v/>
      </c>
      <c r="ER113" s="662" t="str">
        <f ca="1">IF(EI113="","",VLOOKUP(EI113,Invoer!CQ:CS,3,FALSE))</f>
        <v/>
      </c>
      <c r="ES113" s="662" t="str">
        <f t="shared" ca="1" si="58"/>
        <v/>
      </c>
      <c r="ET113" s="513" t="str">
        <f t="shared" ca="1" si="59"/>
        <v/>
      </c>
      <c r="EU113" s="112" t="str">
        <f t="shared" ca="1" si="60"/>
        <v/>
      </c>
      <c r="EV113" s="83" t="s">
        <v>160</v>
      </c>
      <c r="EW113" s="682" t="str">
        <f t="shared" ca="1" si="61"/>
        <v/>
      </c>
      <c r="EX113" s="662" t="str">
        <f t="shared" ca="1" si="62"/>
        <v/>
      </c>
      <c r="EY113"/>
      <c r="EZ113" s="56" t="e">
        <f t="shared" ca="1" si="73"/>
        <v>#VALUE!</v>
      </c>
      <c r="FA113" s="56" t="e">
        <f t="shared" ca="1" si="74"/>
        <v>#VALUE!</v>
      </c>
      <c r="FE113"/>
      <c r="FI113"/>
      <c r="FJ113"/>
    </row>
    <row r="114" spans="1:166" ht="12" customHeight="1" x14ac:dyDescent="0.2">
      <c r="A114"/>
      <c r="B114"/>
      <c r="C114"/>
      <c r="E114"/>
      <c r="F114" s="125"/>
      <c r="G114" s="89" t="e">
        <f ca="1">Invoer!DU119</f>
        <v>#N/A</v>
      </c>
      <c r="H114" s="599" t="str">
        <f t="shared" ca="1" si="79"/>
        <v/>
      </c>
      <c r="I114" s="673" t="str">
        <f ca="1">IF($H114="","",VLOOKUP(H114,Invoer!$F$15:$AU$1500,2,FALSE))</f>
        <v/>
      </c>
      <c r="J114" s="599" t="str">
        <f t="shared" ca="1" si="63"/>
        <v/>
      </c>
      <c r="K114" s="599" t="str">
        <f ca="1">IF($H114="","",VLOOKUP(H114,Invoer!$F$15:$AU$1500,3,FALSE))</f>
        <v/>
      </c>
      <c r="L114" s="599" t="str">
        <f ca="1">IF($H114="","",IF(K114&lt;&gt;"Liq","",VLOOKUP(H114,Invoer!$F$15:$AU$1500,4,FALSE)))</f>
        <v/>
      </c>
      <c r="M114" s="599" t="str">
        <f ca="1">IF($H114="","",VLOOKUP(H114,Invoer!$F$15:$AU$1500,5,FALSE))</f>
        <v/>
      </c>
      <c r="N114" s="599" t="str">
        <f ca="1">IF($H114="","",VLOOKUP(H114,Invoer!$F$15:$AU$1500,6,FALSE))</f>
        <v/>
      </c>
      <c r="O114" s="599" t="str">
        <f ca="1">IF($H114="","",VLOOKUP(H114,Invoer!$F$15:$AU$1500,9,FALSE))</f>
        <v/>
      </c>
      <c r="P114" s="599" t="str">
        <f ca="1">IF($H114="","",VLOOKUP(H114,Invoer!$F$15:$AU$1500,10,FALSE))</f>
        <v/>
      </c>
      <c r="Q114" s="599" t="str">
        <f ca="1">IF($H114="","",VLOOKUP(H114,Invoer!$F$15:$BB$1500,14,FALSE))</f>
        <v/>
      </c>
      <c r="R114" s="662" t="str">
        <f ca="1">IF($H114="","",IF(J114&gt;$K$8,"",VLOOKUP(H114,Invoer!$F$15:$AU$1500,15,FALSE)))</f>
        <v/>
      </c>
      <c r="S114" s="599" t="str">
        <f ca="1">IF($H114="","",VLOOKUP(H114,Invoer!$F$15:$AU$1500,19,FALSE))</f>
        <v/>
      </c>
      <c r="T114" s="662" t="str">
        <f ca="1">IF($H114="","",IF(J114&gt;$K$8,"",VLOOKUP(H114,Invoer!$F$15:$AU$1500,20,FALSE)))</f>
        <v/>
      </c>
      <c r="U114" s="662" t="str">
        <f ca="1">IF($H114="","",IF(J114&gt;$K$8,"",VLOOKUP(H114,Invoer!$F$15:$AU$1500,23,FALSE)))</f>
        <v/>
      </c>
      <c r="V114" s="662" t="str">
        <f ca="1">IF($H114="","",IF(J114&gt;$K$8,"",VLOOKUP(H114,Invoer!$F$15:$AU$1500,17,FALSE)))</f>
        <v/>
      </c>
      <c r="AC114" s="435" t="str">
        <f>IF($AC$7&lt;3,Invoer!DR119,IF($AC$7=3,Invoer!BT119,"x"))</f>
        <v>x</v>
      </c>
      <c r="AD114" s="599" t="str">
        <f t="shared" si="64"/>
        <v/>
      </c>
      <c r="AE114" s="673" t="str">
        <f>IF($AD114="","",VLOOKUP(AD114,Invoer!$F$15:$AU$1999,2,FALSE))</f>
        <v/>
      </c>
      <c r="AF114" s="599" t="str">
        <f t="shared" si="65"/>
        <v/>
      </c>
      <c r="AG114" s="599" t="str">
        <f>IF($AD114="","",VLOOKUP(AD114,Invoer!$F$15:$AU$1999,3,FALSE))</f>
        <v/>
      </c>
      <c r="AH114" s="599" t="str">
        <f>IF($AD114="","",IF(AG114&lt;&gt;"Liq","",VLOOKUP(AD114,Invoer!$F$15:$AU$1999,4,FALSE)))</f>
        <v/>
      </c>
      <c r="AI114" s="677" t="str">
        <f>IF($AD114="","",VLOOKUP(AD114,Invoer!$F$15:$AU$1999,5,FALSE))</f>
        <v/>
      </c>
      <c r="AJ114" s="599" t="str">
        <f>IF($AD114="","",VLOOKUP(AD114,Invoer!$F$15:$AU$1999,6,FALSE))</f>
        <v/>
      </c>
      <c r="AK114" s="599" t="str">
        <f>IF($AD114="","",VLOOKUP(AD114,Invoer!$F$15:$AU$1999,9,FALSE))</f>
        <v/>
      </c>
      <c r="AL114" s="599" t="str">
        <f>IF($AD114="","",VLOOKUP(AD114,Invoer!$F$15:$AU$1999,10,FALSE))</f>
        <v/>
      </c>
      <c r="AM114" s="599" t="str">
        <f>IF($AD114="","",VLOOKUP(AD114,Invoer!$F$15:$BB$1999,14,FALSE))</f>
        <v/>
      </c>
      <c r="AN114" s="599" t="str">
        <f>IF($AD114="","",VLOOKUP(AD114,Invoer!$F$15:$AU$1999,11,FALSE))</f>
        <v/>
      </c>
      <c r="AO114" s="662" t="str">
        <f>IF($AD114="","",VLOOKUP(AD114,Invoer!$F$15:$AU$1999,15,FALSE))</f>
        <v/>
      </c>
      <c r="AP114" s="599" t="str">
        <f>IF($AD114="","",VLOOKUP(AD114,Invoer!$F$15:$AU$1999,19,FALSE))</f>
        <v/>
      </c>
      <c r="AQ114" s="662" t="str">
        <f>IF($AD114="","",VLOOKUP(AD114,Invoer!$F$15:$AU$1999,24,FALSE))</f>
        <v/>
      </c>
      <c r="AR114" s="662" t="str">
        <f>IF($AD114="","",VLOOKUP(AD114,Invoer!$F$15:$AU$1999,17,FALSE))</f>
        <v/>
      </c>
      <c r="AS114" s="678" t="str">
        <f t="shared" si="75"/>
        <v/>
      </c>
      <c r="AT114" s="676" t="str">
        <f t="shared" si="44"/>
        <v/>
      </c>
      <c r="AU114" s="77" t="e">
        <f t="shared" si="45"/>
        <v>#VALUE!</v>
      </c>
      <c r="AW114" s="57"/>
      <c r="AX114" s="57"/>
      <c r="BA114" s="83" t="e">
        <f ca="1">Invoer!DW119</f>
        <v>#N/A</v>
      </c>
      <c r="BB114" s="599" t="str">
        <f t="shared" ca="1" si="66"/>
        <v/>
      </c>
      <c r="BC114" s="673" t="str">
        <f ca="1">IF($BB114="","",VLOOKUP(BB114,Invoer!$F$15:$AU$1999,2,FALSE))</f>
        <v/>
      </c>
      <c r="BD114" s="599" t="str">
        <f t="shared" ca="1" si="67"/>
        <v/>
      </c>
      <c r="BE114" s="599" t="str">
        <f ca="1">IF($BB114="","",VLOOKUP(BB114,Invoer!$F$15:$AU$1999,5,FALSE))</f>
        <v/>
      </c>
      <c r="BF114" s="599" t="str">
        <f ca="1">IF($BB114="","",VLOOKUP(BB114,Invoer!$F$15:$AU$1999,6,FALSE))</f>
        <v/>
      </c>
      <c r="BG114" s="599" t="str">
        <f ca="1">IF($BB114="","",VLOOKUP(BB114,Invoer!$F$15:$AU$1999,9,FALSE))</f>
        <v/>
      </c>
      <c r="BH114" s="599" t="str">
        <f ca="1">IF($BB114="","",VLOOKUP(BB114,Invoer!$F$15:$AU$1999,10,FALSE))</f>
        <v/>
      </c>
      <c r="BI114" s="599" t="str">
        <f ca="1">IF($BB114="","",VLOOKUP(BB114,Invoer!$F$15:$BB$1999,14,FALSE))</f>
        <v/>
      </c>
      <c r="BJ114" s="599" t="str">
        <f ca="1">IF($BB114="","",VLOOKUP(BB114,Invoer!$F$15:$AU$1999,11,FALSE))</f>
        <v/>
      </c>
      <c r="BK114" s="662" t="str">
        <f t="shared" ca="1" si="68"/>
        <v/>
      </c>
      <c r="BL114" s="662" t="str">
        <f t="shared" ca="1" si="69"/>
        <v/>
      </c>
      <c r="BM114" s="679" t="str">
        <f t="shared" ca="1" si="70"/>
        <v/>
      </c>
      <c r="BN114" s="662" t="str">
        <f t="shared" ca="1" si="46"/>
        <v/>
      </c>
      <c r="BO114" s="662" t="str">
        <f ca="1">IF($BB114="","",VLOOKUP(BB114,Invoer!$F$15:$AU$1999,15,FALSE))</f>
        <v/>
      </c>
      <c r="BP114" s="662" t="str">
        <f ca="1">IF($BB114="","",VLOOKUP(BB114,Invoer!$F$15:$AU$1999,24,FALSE))</f>
        <v/>
      </c>
      <c r="BQ114" s="662" t="str">
        <f ca="1">IF($BB114="","",VLOOKUP(BB114,Invoer!$F$15:$AU$1999,17,FALSE))</f>
        <v/>
      </c>
      <c r="BS114" s="73" t="e">
        <f t="shared" ca="1" si="76"/>
        <v>#VALUE!</v>
      </c>
      <c r="BT114" s="57" t="str">
        <f t="shared" ca="1" si="77"/>
        <v/>
      </c>
      <c r="BW114" s="61" t="e">
        <f ca="1">Invoer!DZ119</f>
        <v>#N/A</v>
      </c>
      <c r="BX114" s="599" t="str">
        <f t="shared" ca="1" si="47"/>
        <v/>
      </c>
      <c r="BY114" s="673" t="str">
        <f ca="1">IF($BX114="","",VLOOKUP(BX114,Invoer!$F$15:$AU$1999,2,FALSE))</f>
        <v/>
      </c>
      <c r="BZ114" s="599" t="str">
        <f t="shared" ca="1" si="48"/>
        <v/>
      </c>
      <c r="CA114" s="599" t="str">
        <f ca="1">IF($BX114="","",VLOOKUP(BX114,Invoer!$F$15:$AU$1999,5,FALSE))</f>
        <v/>
      </c>
      <c r="CB114" s="599" t="str">
        <f ca="1">IF($BX114="","",VLOOKUP(BX114,Invoer!$F$15:$AU$1999,6,FALSE))</f>
        <v/>
      </c>
      <c r="CC114" s="599" t="str">
        <f ca="1">IF($BX114="","",VLOOKUP(BX114,Invoer!$F$15:$AU$1999,9,FALSE))</f>
        <v/>
      </c>
      <c r="CD114" s="599" t="str">
        <f ca="1">IF($BX114="","",VLOOKUP(BX114,Invoer!$F$15:$AU$1999,10,FALSE))</f>
        <v/>
      </c>
      <c r="CE114" s="599" t="str">
        <f ca="1">IF($BX114="","",VLOOKUP(BX114,Invoer!$F$15:$AU$1999,11,FALSE))</f>
        <v/>
      </c>
      <c r="CF114" s="662" t="str">
        <f ca="1">IF($BX114="","",IF(ISERROR(BY114),0,VLOOKUP(BX114,Invoer!$F$15:$AU$1999,15,FALSE)))</f>
        <v/>
      </c>
      <c r="CG114" s="599" t="str">
        <f ca="1">IF($BX114="","",VLOOKUP(BX114,Invoer!$F$15:$AU$1999,19,FALSE))</f>
        <v/>
      </c>
      <c r="CH114" s="662" t="str">
        <f ca="1">IF($BX114="","",IF(ISERROR(BY114),0,VLOOKUP(BX114,Invoer!$F$15:$AU$1999,24,FALSE)))</f>
        <v/>
      </c>
      <c r="CI114" s="662" t="str">
        <f ca="1">IF($BX114="","",IF(ISERROR(BY114),0,VLOOKUP(BX114,Invoer!$F$15:$AU$1999,17,FALSE)))</f>
        <v/>
      </c>
      <c r="CJ114" s="680" t="str">
        <f t="shared" ca="1" si="71"/>
        <v/>
      </c>
      <c r="CK114" s="662" t="str">
        <f t="shared" ca="1" si="72"/>
        <v/>
      </c>
      <c r="CM114" s="56" t="str">
        <f t="shared" ca="1" si="78"/>
        <v/>
      </c>
      <c r="CQ114" s="411" t="e">
        <f ca="1">Invoer!EG119</f>
        <v>#N/A</v>
      </c>
      <c r="CR114" s="599" t="str">
        <f t="shared" ca="1" si="49"/>
        <v/>
      </c>
      <c r="CS114" s="673" t="str">
        <f ca="1">IF($CR114="","",VLOOKUP(CR114,Invoer!$F$15:$AU$1500,2,FALSE))</f>
        <v/>
      </c>
      <c r="CT114" s="599" t="str">
        <f t="shared" ca="1" si="50"/>
        <v/>
      </c>
      <c r="CU114" s="599" t="str">
        <f ca="1">IF($CR114="","",VLOOKUP(CR114,Invoer!$F$15:$AU$1500,3,FALSE))</f>
        <v/>
      </c>
      <c r="CV114" s="599" t="str">
        <f ca="1">IF($CR114="","",IF(CU114&lt;&gt;"Liq","",VLOOKUP(CR114,Invoer!$F$15:$AU$1500,4,FALSE)))</f>
        <v/>
      </c>
      <c r="CW114" s="599" t="str">
        <f ca="1">IF($CR114="","",VLOOKUP(CR114,Invoer!$F$15:$AU$1500,5,FALSE))</f>
        <v/>
      </c>
      <c r="CX114" s="599" t="str">
        <f ca="1">IF($CR114="","",VLOOKUP(CR114,Invoer!$F$15:$AU$1500,6,FALSE))</f>
        <v/>
      </c>
      <c r="CY114" s="599" t="str">
        <f ca="1">IF($CR114="","",VLOOKUP(CR114,Invoer!$F$15:$AU$1500,9,FALSE))</f>
        <v/>
      </c>
      <c r="CZ114" s="599" t="str">
        <f ca="1">IF($CR114="","",VLOOKUP(CR114,Invoer!$F$15:$AU$1500,10,FALSE))</f>
        <v/>
      </c>
      <c r="DA114" s="599" t="str">
        <f ca="1">IF($CR114="","",VLOOKUP(CR114,Invoer!$F$15:$AU$1500,11,FALSE))</f>
        <v/>
      </c>
      <c r="DB114" s="599" t="str">
        <f ca="1">IF($CR114="","",VLOOKUP(CR114,Invoer!$F$15:$BB$1500,14,FALSE))</f>
        <v/>
      </c>
      <c r="DC114" s="662" t="str">
        <f ca="1">IF($CR114="","",VLOOKUP(CR114,Invoer!$F$15:$AU$1500,15,FALSE))</f>
        <v/>
      </c>
      <c r="DD114" s="599" t="str">
        <f ca="1">IF($CR114="","",VLOOKUP(CR114,Invoer!$F$15:$AU$1500,19,FALSE))</f>
        <v/>
      </c>
      <c r="DE114" s="662" t="str">
        <f ca="1">IF($CR114="","",VLOOKUP(CR114,Invoer!$F$15:$AU$1500,20,FALSE))</f>
        <v/>
      </c>
      <c r="DF114" s="662" t="str">
        <f ca="1">IF($CR114="","",VLOOKUP(CR114,Invoer!$F$15:$AU$1500,23,FALSE))</f>
        <v/>
      </c>
      <c r="DG114" s="662" t="str">
        <f ca="1">IF($CR114="","",VLOOKUP(CR114,Invoer!$F$15:$AU$1500,17,FALSE))</f>
        <v/>
      </c>
      <c r="DH114" s="681" t="str">
        <f t="shared" ca="1" si="51"/>
        <v/>
      </c>
      <c r="DI114" s="662" t="str">
        <f t="shared" ca="1" si="52"/>
        <v/>
      </c>
      <c r="DJ114" s="190"/>
      <c r="DK114" s="411" t="str">
        <f t="shared" ca="1" si="53"/>
        <v/>
      </c>
      <c r="DO114" s="61" t="e">
        <f ca="1">IF($DN$4&lt;3,Invoer!EB119,Invoer!EA119)</f>
        <v>#N/A</v>
      </c>
      <c r="DP114" s="599" t="str">
        <f t="shared" ca="1" si="54"/>
        <v/>
      </c>
      <c r="DQ114" s="673" t="str">
        <f ca="1">IF($DP114="","",VLOOKUP(DP114,Invoer!$F$15:$AU$1999,2,FALSE))</f>
        <v/>
      </c>
      <c r="DR114" s="599" t="str">
        <f t="shared" ca="1" si="55"/>
        <v/>
      </c>
      <c r="DS114" s="599" t="str">
        <f ca="1">IF($DP114="","",VLOOKUP(DP114,Invoer!$F$15:$AU$1999,3,FALSE))</f>
        <v/>
      </c>
      <c r="DT114" s="599" t="str">
        <f ca="1">IF($DP114="","",IF(DS114&lt;&gt;"Liq","",VLOOKUP(DP114,Invoer!$F$15:$AU$1999,4,FALSE)))</f>
        <v/>
      </c>
      <c r="DU114" s="599" t="str">
        <f ca="1">IF($DP114="","",VLOOKUP(DP114,Invoer!$F$15:$AU$1999,5,FALSE))</f>
        <v/>
      </c>
      <c r="DV114" s="599" t="str">
        <f ca="1">IF($DP114="","",VLOOKUP(DP114,Invoer!$F$15:$AU$1999,6,FALSE))</f>
        <v/>
      </c>
      <c r="DW114" s="599" t="str">
        <f ca="1">IF($DP114="","",VLOOKUP(DP114,Invoer!$F$15:$AU$1999,9,FALSE))</f>
        <v/>
      </c>
      <c r="DX114" s="599" t="str">
        <f ca="1">IF($DP114="","",VLOOKUP(DP114,Invoer!$F$15:$AU$1999,10,FALSE))</f>
        <v/>
      </c>
      <c r="DY114" s="595" t="str">
        <f ca="1">IF($DP114="","",VLOOKUP(DP114,Invoer!$F$15:$AU$1999,11,FALSE))</f>
        <v/>
      </c>
      <c r="DZ114" s="662" t="str">
        <f ca="1">IF($DP114="","",IF($DN$4&gt;2,"",VLOOKUP(DP114,Invoer!CQ:CS,3,FALSE)))</f>
        <v/>
      </c>
      <c r="EA114" s="541" t="str">
        <f ca="1">IF($DP114="","",IF(ISERROR(DQ114),0,IF($DN$4&lt;3,"",VLOOKUP(DP114,Invoer!$F$15:$AU$1999,15,FALSE))))</f>
        <v/>
      </c>
      <c r="EB114" s="595" t="str">
        <f ca="1">IF($DP114="","",IF($DN$4&lt;3,"",VLOOKUP(DP114,Invoer!$F$15:$AU$1999,19,FALSE)))</f>
        <v/>
      </c>
      <c r="EC114" s="541" t="str">
        <f ca="1">IF($DP114="","",IF(ISERROR(DQ114),0,IF($DN$4&lt;3,"",VLOOKUP(DP114,Invoer!$F$15:$AU$1999,24,FALSE))))</f>
        <v/>
      </c>
      <c r="ED114" s="541" t="str">
        <f ca="1">IF($DP114="","",IF(ISERROR(DQ114),0,IF($DN$4&lt;3,"",VLOOKUP(DP114,Invoer!$F$15:$AU$1999,17,FALSE))))</f>
        <v/>
      </c>
      <c r="EH114" s="89" t="e">
        <f ca="1">Invoer!CP119</f>
        <v>#N/A</v>
      </c>
      <c r="EI114" s="599" t="str">
        <f t="shared" ca="1" si="56"/>
        <v/>
      </c>
      <c r="EJ114" s="673" t="str">
        <f ca="1">IF(EI114="","",VLOOKUP(EI114,Invoer!$F$15:$AU$1999,2,FALSE))</f>
        <v/>
      </c>
      <c r="EK114" s="599" t="str">
        <f t="shared" ca="1" si="57"/>
        <v/>
      </c>
      <c r="EL114" s="599" t="str">
        <f ca="1">IF($EI114="","",VLOOKUP(EI114,Invoer!$F$15:$AU$1999,3,FALSE))</f>
        <v/>
      </c>
      <c r="EM114" s="599" t="str">
        <f ca="1">IF($EI114="","",IF(EL114&lt;&gt;"Liq","",VLOOKUP(EI114,Invoer!$F$15:$AU$1999,4,FALSE)))</f>
        <v/>
      </c>
      <c r="EN114" s="599" t="str">
        <f ca="1">IF($EI114="","",VLOOKUP(EI114,Invoer!$F$15:$AU$1999,6,FALSE))</f>
        <v/>
      </c>
      <c r="EO114" s="599" t="str">
        <f ca="1">IF(EI114="","",VLOOKUP(EI114,Invoer!$F$15:$AU$1999,9,FALSE))</f>
        <v/>
      </c>
      <c r="EP114" s="599" t="str">
        <f ca="1">IF(EI114="","",VLOOKUP(EI114,Invoer!$F$15:$AU$1999,10,FALSE))</f>
        <v/>
      </c>
      <c r="EQ114" s="599" t="str">
        <f ca="1">IF(EI114="","",VLOOKUP(EI114,Invoer!$F$15:$AU$1999,11,FALSE))</f>
        <v/>
      </c>
      <c r="ER114" s="662" t="str">
        <f ca="1">IF(EI114="","",VLOOKUP(EI114,Invoer!CQ:CS,3,FALSE))</f>
        <v/>
      </c>
      <c r="ES114" s="662" t="str">
        <f t="shared" ca="1" si="58"/>
        <v/>
      </c>
      <c r="ET114" s="513" t="str">
        <f t="shared" ca="1" si="59"/>
        <v/>
      </c>
      <c r="EU114" s="112" t="str">
        <f t="shared" ca="1" si="60"/>
        <v/>
      </c>
      <c r="EV114" s="83" t="s">
        <v>160</v>
      </c>
      <c r="EW114" s="682" t="str">
        <f t="shared" ca="1" si="61"/>
        <v/>
      </c>
      <c r="EX114" s="662" t="str">
        <f t="shared" ca="1" si="62"/>
        <v/>
      </c>
      <c r="EY114"/>
      <c r="EZ114" s="56" t="e">
        <f t="shared" ca="1" si="73"/>
        <v>#VALUE!</v>
      </c>
      <c r="FA114" s="56" t="e">
        <f t="shared" ca="1" si="74"/>
        <v>#VALUE!</v>
      </c>
      <c r="FE114"/>
      <c r="FI114"/>
      <c r="FJ114"/>
    </row>
    <row r="115" spans="1:166" ht="12" customHeight="1" x14ac:dyDescent="0.2">
      <c r="A115"/>
      <c r="B115"/>
      <c r="C115"/>
      <c r="E115"/>
      <c r="F115" s="125"/>
      <c r="G115" s="89" t="e">
        <f ca="1">Invoer!DU120</f>
        <v>#N/A</v>
      </c>
      <c r="H115" s="599" t="str">
        <f t="shared" ca="1" si="79"/>
        <v/>
      </c>
      <c r="I115" s="673" t="str">
        <f ca="1">IF($H115="","",VLOOKUP(H115,Invoer!$F$15:$AU$1500,2,FALSE))</f>
        <v/>
      </c>
      <c r="J115" s="599" t="str">
        <f t="shared" ca="1" si="63"/>
        <v/>
      </c>
      <c r="K115" s="599" t="str">
        <f ca="1">IF($H115="","",VLOOKUP(H115,Invoer!$F$15:$AU$1500,3,FALSE))</f>
        <v/>
      </c>
      <c r="L115" s="599" t="str">
        <f ca="1">IF($H115="","",IF(K115&lt;&gt;"Liq","",VLOOKUP(H115,Invoer!$F$15:$AU$1500,4,FALSE)))</f>
        <v/>
      </c>
      <c r="M115" s="599" t="str">
        <f ca="1">IF($H115="","",VLOOKUP(H115,Invoer!$F$15:$AU$1500,5,FALSE))</f>
        <v/>
      </c>
      <c r="N115" s="599" t="str">
        <f ca="1">IF($H115="","",VLOOKUP(H115,Invoer!$F$15:$AU$1500,6,FALSE))</f>
        <v/>
      </c>
      <c r="O115" s="599" t="str">
        <f ca="1">IF($H115="","",VLOOKUP(H115,Invoer!$F$15:$AU$1500,9,FALSE))</f>
        <v/>
      </c>
      <c r="P115" s="599" t="str">
        <f ca="1">IF($H115="","",VLOOKUP(H115,Invoer!$F$15:$AU$1500,10,FALSE))</f>
        <v/>
      </c>
      <c r="Q115" s="599" t="str">
        <f ca="1">IF($H115="","",VLOOKUP(H115,Invoer!$F$15:$BB$1500,14,FALSE))</f>
        <v/>
      </c>
      <c r="R115" s="662" t="str">
        <f ca="1">IF($H115="","",IF(J115&gt;$K$8,"",VLOOKUP(H115,Invoer!$F$15:$AU$1500,15,FALSE)))</f>
        <v/>
      </c>
      <c r="S115" s="599" t="str">
        <f ca="1">IF($H115="","",VLOOKUP(H115,Invoer!$F$15:$AU$1500,19,FALSE))</f>
        <v/>
      </c>
      <c r="T115" s="662" t="str">
        <f ca="1">IF($H115="","",IF(J115&gt;$K$8,"",VLOOKUP(H115,Invoer!$F$15:$AU$1500,20,FALSE)))</f>
        <v/>
      </c>
      <c r="U115" s="662" t="str">
        <f ca="1">IF($H115="","",IF(J115&gt;$K$8,"",VLOOKUP(H115,Invoer!$F$15:$AU$1500,23,FALSE)))</f>
        <v/>
      </c>
      <c r="V115" s="662" t="str">
        <f ca="1">IF($H115="","",IF(J115&gt;$K$8,"",VLOOKUP(H115,Invoer!$F$15:$AU$1500,17,FALSE)))</f>
        <v/>
      </c>
      <c r="AC115" s="435" t="str">
        <f>IF($AC$7&lt;3,Invoer!DR120,IF($AC$7=3,Invoer!BT120,"x"))</f>
        <v>x</v>
      </c>
      <c r="AD115" s="599" t="str">
        <f t="shared" si="64"/>
        <v/>
      </c>
      <c r="AE115" s="673" t="str">
        <f>IF($AD115="","",VLOOKUP(AD115,Invoer!$F$15:$AU$1999,2,FALSE))</f>
        <v/>
      </c>
      <c r="AF115" s="599" t="str">
        <f t="shared" si="65"/>
        <v/>
      </c>
      <c r="AG115" s="599" t="str">
        <f>IF($AD115="","",VLOOKUP(AD115,Invoer!$F$15:$AU$1999,3,FALSE))</f>
        <v/>
      </c>
      <c r="AH115" s="599" t="str">
        <f>IF($AD115="","",IF(AG115&lt;&gt;"Liq","",VLOOKUP(AD115,Invoer!$F$15:$AU$1999,4,FALSE)))</f>
        <v/>
      </c>
      <c r="AI115" s="677" t="str">
        <f>IF($AD115="","",VLOOKUP(AD115,Invoer!$F$15:$AU$1999,5,FALSE))</f>
        <v/>
      </c>
      <c r="AJ115" s="599" t="str">
        <f>IF($AD115="","",VLOOKUP(AD115,Invoer!$F$15:$AU$1999,6,FALSE))</f>
        <v/>
      </c>
      <c r="AK115" s="599" t="str">
        <f>IF($AD115="","",VLOOKUP(AD115,Invoer!$F$15:$AU$1999,9,FALSE))</f>
        <v/>
      </c>
      <c r="AL115" s="599" t="str">
        <f>IF($AD115="","",VLOOKUP(AD115,Invoer!$F$15:$AU$1999,10,FALSE))</f>
        <v/>
      </c>
      <c r="AM115" s="599" t="str">
        <f>IF($AD115="","",VLOOKUP(AD115,Invoer!$F$15:$BB$1999,14,FALSE))</f>
        <v/>
      </c>
      <c r="AN115" s="599" t="str">
        <f>IF($AD115="","",VLOOKUP(AD115,Invoer!$F$15:$AU$1999,11,FALSE))</f>
        <v/>
      </c>
      <c r="AO115" s="662" t="str">
        <f>IF($AD115="","",VLOOKUP(AD115,Invoer!$F$15:$AU$1999,15,FALSE))</f>
        <v/>
      </c>
      <c r="AP115" s="599" t="str">
        <f>IF($AD115="","",VLOOKUP(AD115,Invoer!$F$15:$AU$1999,19,FALSE))</f>
        <v/>
      </c>
      <c r="AQ115" s="662" t="str">
        <f>IF($AD115="","",VLOOKUP(AD115,Invoer!$F$15:$AU$1999,24,FALSE))</f>
        <v/>
      </c>
      <c r="AR115" s="662" t="str">
        <f>IF($AD115="","",VLOOKUP(AD115,Invoer!$F$15:$AU$1999,17,FALSE))</f>
        <v/>
      </c>
      <c r="AS115" s="678" t="str">
        <f t="shared" si="75"/>
        <v/>
      </c>
      <c r="AT115" s="676" t="str">
        <f t="shared" si="44"/>
        <v/>
      </c>
      <c r="AU115" s="77" t="e">
        <f t="shared" si="45"/>
        <v>#VALUE!</v>
      </c>
      <c r="AW115" s="57"/>
      <c r="AX115" s="57"/>
      <c r="BA115" s="83" t="e">
        <f ca="1">Invoer!DW120</f>
        <v>#N/A</v>
      </c>
      <c r="BB115" s="599" t="str">
        <f t="shared" ca="1" si="66"/>
        <v/>
      </c>
      <c r="BC115" s="673" t="str">
        <f ca="1">IF($BB115="","",VLOOKUP(BB115,Invoer!$F$15:$AU$1999,2,FALSE))</f>
        <v/>
      </c>
      <c r="BD115" s="599" t="str">
        <f t="shared" ca="1" si="67"/>
        <v/>
      </c>
      <c r="BE115" s="599" t="str">
        <f ca="1">IF($BB115="","",VLOOKUP(BB115,Invoer!$F$15:$AU$1999,5,FALSE))</f>
        <v/>
      </c>
      <c r="BF115" s="599" t="str">
        <f ca="1">IF($BB115="","",VLOOKUP(BB115,Invoer!$F$15:$AU$1999,6,FALSE))</f>
        <v/>
      </c>
      <c r="BG115" s="599" t="str">
        <f ca="1">IF($BB115="","",VLOOKUP(BB115,Invoer!$F$15:$AU$1999,9,FALSE))</f>
        <v/>
      </c>
      <c r="BH115" s="599" t="str">
        <f ca="1">IF($BB115="","",VLOOKUP(BB115,Invoer!$F$15:$AU$1999,10,FALSE))</f>
        <v/>
      </c>
      <c r="BI115" s="599" t="str">
        <f ca="1">IF($BB115="","",VLOOKUP(BB115,Invoer!$F$15:$BB$1999,14,FALSE))</f>
        <v/>
      </c>
      <c r="BJ115" s="599" t="str">
        <f ca="1">IF($BB115="","",VLOOKUP(BB115,Invoer!$F$15:$AU$1999,11,FALSE))</f>
        <v/>
      </c>
      <c r="BK115" s="662" t="str">
        <f t="shared" ca="1" si="68"/>
        <v/>
      </c>
      <c r="BL115" s="662" t="str">
        <f t="shared" ca="1" si="69"/>
        <v/>
      </c>
      <c r="BM115" s="679" t="str">
        <f t="shared" ca="1" si="70"/>
        <v/>
      </c>
      <c r="BN115" s="662" t="str">
        <f t="shared" ca="1" si="46"/>
        <v/>
      </c>
      <c r="BO115" s="662" t="str">
        <f ca="1">IF($BB115="","",VLOOKUP(BB115,Invoer!$F$15:$AU$1999,15,FALSE))</f>
        <v/>
      </c>
      <c r="BP115" s="662" t="str">
        <f ca="1">IF($BB115="","",VLOOKUP(BB115,Invoer!$F$15:$AU$1999,24,FALSE))</f>
        <v/>
      </c>
      <c r="BQ115" s="662" t="str">
        <f ca="1">IF($BB115="","",VLOOKUP(BB115,Invoer!$F$15:$AU$1999,17,FALSE))</f>
        <v/>
      </c>
      <c r="BS115" s="73" t="e">
        <f t="shared" ca="1" si="76"/>
        <v>#VALUE!</v>
      </c>
      <c r="BT115" s="57" t="str">
        <f t="shared" ca="1" si="77"/>
        <v/>
      </c>
      <c r="BW115" s="61" t="e">
        <f ca="1">Invoer!DZ120</f>
        <v>#N/A</v>
      </c>
      <c r="BX115" s="599" t="str">
        <f t="shared" ca="1" si="47"/>
        <v/>
      </c>
      <c r="BY115" s="673" t="str">
        <f ca="1">IF($BX115="","",VLOOKUP(BX115,Invoer!$F$15:$AU$1999,2,FALSE))</f>
        <v/>
      </c>
      <c r="BZ115" s="599" t="str">
        <f t="shared" ca="1" si="48"/>
        <v/>
      </c>
      <c r="CA115" s="599" t="str">
        <f ca="1">IF($BX115="","",VLOOKUP(BX115,Invoer!$F$15:$AU$1999,5,FALSE))</f>
        <v/>
      </c>
      <c r="CB115" s="599" t="str">
        <f ca="1">IF($BX115="","",VLOOKUP(BX115,Invoer!$F$15:$AU$1999,6,FALSE))</f>
        <v/>
      </c>
      <c r="CC115" s="599" t="str">
        <f ca="1">IF($BX115="","",VLOOKUP(BX115,Invoer!$F$15:$AU$1999,9,FALSE))</f>
        <v/>
      </c>
      <c r="CD115" s="599" t="str">
        <f ca="1">IF($BX115="","",VLOOKUP(BX115,Invoer!$F$15:$AU$1999,10,FALSE))</f>
        <v/>
      </c>
      <c r="CE115" s="599" t="str">
        <f ca="1">IF($BX115="","",VLOOKUP(BX115,Invoer!$F$15:$AU$1999,11,FALSE))</f>
        <v/>
      </c>
      <c r="CF115" s="662" t="str">
        <f ca="1">IF($BX115="","",IF(ISERROR(BY115),0,VLOOKUP(BX115,Invoer!$F$15:$AU$1999,15,FALSE)))</f>
        <v/>
      </c>
      <c r="CG115" s="599" t="str">
        <f ca="1">IF($BX115="","",VLOOKUP(BX115,Invoer!$F$15:$AU$1999,19,FALSE))</f>
        <v/>
      </c>
      <c r="CH115" s="662" t="str">
        <f ca="1">IF($BX115="","",IF(ISERROR(BY115),0,VLOOKUP(BX115,Invoer!$F$15:$AU$1999,24,FALSE)))</f>
        <v/>
      </c>
      <c r="CI115" s="662" t="str">
        <f ca="1">IF($BX115="","",IF(ISERROR(BY115),0,VLOOKUP(BX115,Invoer!$F$15:$AU$1999,17,FALSE)))</f>
        <v/>
      </c>
      <c r="CJ115" s="680" t="str">
        <f t="shared" ca="1" si="71"/>
        <v/>
      </c>
      <c r="CK115" s="662" t="str">
        <f t="shared" ca="1" si="72"/>
        <v/>
      </c>
      <c r="CM115" s="56" t="str">
        <f t="shared" ca="1" si="78"/>
        <v/>
      </c>
      <c r="CQ115" s="411" t="e">
        <f ca="1">Invoer!EG120</f>
        <v>#N/A</v>
      </c>
      <c r="CR115" s="599" t="str">
        <f t="shared" ca="1" si="49"/>
        <v/>
      </c>
      <c r="CS115" s="673" t="str">
        <f ca="1">IF($CR115="","",VLOOKUP(CR115,Invoer!$F$15:$AU$1500,2,FALSE))</f>
        <v/>
      </c>
      <c r="CT115" s="599" t="str">
        <f t="shared" ca="1" si="50"/>
        <v/>
      </c>
      <c r="CU115" s="599" t="str">
        <f ca="1">IF($CR115="","",VLOOKUP(CR115,Invoer!$F$15:$AU$1500,3,FALSE))</f>
        <v/>
      </c>
      <c r="CV115" s="599" t="str">
        <f ca="1">IF($CR115="","",IF(CU115&lt;&gt;"Liq","",VLOOKUP(CR115,Invoer!$F$15:$AU$1500,4,FALSE)))</f>
        <v/>
      </c>
      <c r="CW115" s="599" t="str">
        <f ca="1">IF($CR115="","",VLOOKUP(CR115,Invoer!$F$15:$AU$1500,5,FALSE))</f>
        <v/>
      </c>
      <c r="CX115" s="599" t="str">
        <f ca="1">IF($CR115="","",VLOOKUP(CR115,Invoer!$F$15:$AU$1500,6,FALSE))</f>
        <v/>
      </c>
      <c r="CY115" s="599" t="str">
        <f ca="1">IF($CR115="","",VLOOKUP(CR115,Invoer!$F$15:$AU$1500,9,FALSE))</f>
        <v/>
      </c>
      <c r="CZ115" s="599" t="str">
        <f ca="1">IF($CR115="","",VLOOKUP(CR115,Invoer!$F$15:$AU$1500,10,FALSE))</f>
        <v/>
      </c>
      <c r="DA115" s="599" t="str">
        <f ca="1">IF($CR115="","",VLOOKUP(CR115,Invoer!$F$15:$AU$1500,11,FALSE))</f>
        <v/>
      </c>
      <c r="DB115" s="599" t="str">
        <f ca="1">IF($CR115="","",VLOOKUP(CR115,Invoer!$F$15:$BB$1500,14,FALSE))</f>
        <v/>
      </c>
      <c r="DC115" s="662" t="str">
        <f ca="1">IF($CR115="","",VLOOKUP(CR115,Invoer!$F$15:$AU$1500,15,FALSE))</f>
        <v/>
      </c>
      <c r="DD115" s="599" t="str">
        <f ca="1">IF($CR115="","",VLOOKUP(CR115,Invoer!$F$15:$AU$1500,19,FALSE))</f>
        <v/>
      </c>
      <c r="DE115" s="662" t="str">
        <f ca="1">IF($CR115="","",VLOOKUP(CR115,Invoer!$F$15:$AU$1500,20,FALSE))</f>
        <v/>
      </c>
      <c r="DF115" s="662" t="str">
        <f ca="1">IF($CR115="","",VLOOKUP(CR115,Invoer!$F$15:$AU$1500,23,FALSE))</f>
        <v/>
      </c>
      <c r="DG115" s="662" t="str">
        <f ca="1">IF($CR115="","",VLOOKUP(CR115,Invoer!$F$15:$AU$1500,17,FALSE))</f>
        <v/>
      </c>
      <c r="DH115" s="681" t="str">
        <f t="shared" ca="1" si="51"/>
        <v/>
      </c>
      <c r="DI115" s="662" t="str">
        <f t="shared" ca="1" si="52"/>
        <v/>
      </c>
      <c r="DJ115" s="190"/>
      <c r="DK115" s="411" t="str">
        <f t="shared" ca="1" si="53"/>
        <v/>
      </c>
      <c r="DO115" s="61" t="e">
        <f ca="1">IF($DN$4&lt;3,Invoer!EB120,Invoer!EA120)</f>
        <v>#N/A</v>
      </c>
      <c r="DP115" s="599" t="str">
        <f t="shared" ca="1" si="54"/>
        <v/>
      </c>
      <c r="DQ115" s="673" t="str">
        <f ca="1">IF($DP115="","",VLOOKUP(DP115,Invoer!$F$15:$AU$1999,2,FALSE))</f>
        <v/>
      </c>
      <c r="DR115" s="599" t="str">
        <f t="shared" ca="1" si="55"/>
        <v/>
      </c>
      <c r="DS115" s="599" t="str">
        <f ca="1">IF($DP115="","",VLOOKUP(DP115,Invoer!$F$15:$AU$1999,3,FALSE))</f>
        <v/>
      </c>
      <c r="DT115" s="599" t="str">
        <f ca="1">IF($DP115="","",IF(DS115&lt;&gt;"Liq","",VLOOKUP(DP115,Invoer!$F$15:$AU$1999,4,FALSE)))</f>
        <v/>
      </c>
      <c r="DU115" s="599" t="str">
        <f ca="1">IF($DP115="","",VLOOKUP(DP115,Invoer!$F$15:$AU$1999,5,FALSE))</f>
        <v/>
      </c>
      <c r="DV115" s="599" t="str">
        <f ca="1">IF($DP115="","",VLOOKUP(DP115,Invoer!$F$15:$AU$1999,6,FALSE))</f>
        <v/>
      </c>
      <c r="DW115" s="599" t="str">
        <f ca="1">IF($DP115="","",VLOOKUP(DP115,Invoer!$F$15:$AU$1999,9,FALSE))</f>
        <v/>
      </c>
      <c r="DX115" s="599" t="str">
        <f ca="1">IF($DP115="","",VLOOKUP(DP115,Invoer!$F$15:$AU$1999,10,FALSE))</f>
        <v/>
      </c>
      <c r="DY115" s="595" t="str">
        <f ca="1">IF($DP115="","",VLOOKUP(DP115,Invoer!$F$15:$AU$1999,11,FALSE))</f>
        <v/>
      </c>
      <c r="DZ115" s="662" t="str">
        <f ca="1">IF($DP115="","",IF($DN$4&gt;2,"",VLOOKUP(DP115,Invoer!CQ:CS,3,FALSE)))</f>
        <v/>
      </c>
      <c r="EA115" s="541" t="str">
        <f ca="1">IF($DP115="","",IF(ISERROR(DQ115),0,IF($DN$4&lt;3,"",VLOOKUP(DP115,Invoer!$F$15:$AU$1999,15,FALSE))))</f>
        <v/>
      </c>
      <c r="EB115" s="595" t="str">
        <f ca="1">IF($DP115="","",IF($DN$4&lt;3,"",VLOOKUP(DP115,Invoer!$F$15:$AU$1999,19,FALSE)))</f>
        <v/>
      </c>
      <c r="EC115" s="541" t="str">
        <f ca="1">IF($DP115="","",IF(ISERROR(DQ115),0,IF($DN$4&lt;3,"",VLOOKUP(DP115,Invoer!$F$15:$AU$1999,24,FALSE))))</f>
        <v/>
      </c>
      <c r="ED115" s="541" t="str">
        <f ca="1">IF($DP115="","",IF(ISERROR(DQ115),0,IF($DN$4&lt;3,"",VLOOKUP(DP115,Invoer!$F$15:$AU$1999,17,FALSE))))</f>
        <v/>
      </c>
      <c r="EH115" s="89" t="e">
        <f ca="1">Invoer!CP120</f>
        <v>#N/A</v>
      </c>
      <c r="EI115" s="599" t="str">
        <f t="shared" ca="1" si="56"/>
        <v/>
      </c>
      <c r="EJ115" s="673" t="str">
        <f ca="1">IF(EI115="","",VLOOKUP(EI115,Invoer!$F$15:$AU$1999,2,FALSE))</f>
        <v/>
      </c>
      <c r="EK115" s="599" t="str">
        <f t="shared" ca="1" si="57"/>
        <v/>
      </c>
      <c r="EL115" s="599" t="str">
        <f ca="1">IF($EI115="","",VLOOKUP(EI115,Invoer!$F$15:$AU$1999,3,FALSE))</f>
        <v/>
      </c>
      <c r="EM115" s="599" t="str">
        <f ca="1">IF($EI115="","",IF(EL115&lt;&gt;"Liq","",VLOOKUP(EI115,Invoer!$F$15:$AU$1999,4,FALSE)))</f>
        <v/>
      </c>
      <c r="EN115" s="599" t="str">
        <f ca="1">IF($EI115="","",VLOOKUP(EI115,Invoer!$F$15:$AU$1999,6,FALSE))</f>
        <v/>
      </c>
      <c r="EO115" s="599" t="str">
        <f ca="1">IF(EI115="","",VLOOKUP(EI115,Invoer!$F$15:$AU$1999,9,FALSE))</f>
        <v/>
      </c>
      <c r="EP115" s="599" t="str">
        <f ca="1">IF(EI115="","",VLOOKUP(EI115,Invoer!$F$15:$AU$1999,10,FALSE))</f>
        <v/>
      </c>
      <c r="EQ115" s="599" t="str">
        <f ca="1">IF(EI115="","",VLOOKUP(EI115,Invoer!$F$15:$AU$1999,11,FALSE))</f>
        <v/>
      </c>
      <c r="ER115" s="662" t="str">
        <f ca="1">IF(EI115="","",VLOOKUP(EI115,Invoer!CQ:CS,3,FALSE))</f>
        <v/>
      </c>
      <c r="ES115" s="662" t="str">
        <f t="shared" ca="1" si="58"/>
        <v/>
      </c>
      <c r="ET115" s="513" t="str">
        <f t="shared" ca="1" si="59"/>
        <v/>
      </c>
      <c r="EU115" s="112" t="str">
        <f t="shared" ca="1" si="60"/>
        <v/>
      </c>
      <c r="EV115" s="83" t="s">
        <v>160</v>
      </c>
      <c r="EW115" s="682" t="str">
        <f t="shared" ca="1" si="61"/>
        <v/>
      </c>
      <c r="EX115" s="662" t="str">
        <f t="shared" ca="1" si="62"/>
        <v/>
      </c>
      <c r="EY115"/>
      <c r="EZ115" s="56" t="e">
        <f t="shared" ca="1" si="73"/>
        <v>#VALUE!</v>
      </c>
      <c r="FA115" s="56" t="e">
        <f t="shared" ca="1" si="74"/>
        <v>#VALUE!</v>
      </c>
      <c r="FE115"/>
      <c r="FI115"/>
      <c r="FJ115"/>
    </row>
    <row r="116" spans="1:166" ht="12" customHeight="1" x14ac:dyDescent="0.2">
      <c r="A116"/>
      <c r="B116"/>
      <c r="C116"/>
      <c r="E116"/>
      <c r="F116" s="125"/>
      <c r="G116" s="89" t="e">
        <f ca="1">Invoer!DU121</f>
        <v>#N/A</v>
      </c>
      <c r="H116" s="599" t="str">
        <f t="shared" ca="1" si="79"/>
        <v/>
      </c>
      <c r="I116" s="673" t="str">
        <f ca="1">IF($H116="","",VLOOKUP(H116,Invoer!$F$15:$AU$1500,2,FALSE))</f>
        <v/>
      </c>
      <c r="J116" s="599" t="str">
        <f t="shared" ca="1" si="63"/>
        <v/>
      </c>
      <c r="K116" s="599" t="str">
        <f ca="1">IF($H116="","",VLOOKUP(H116,Invoer!$F$15:$AU$1500,3,FALSE))</f>
        <v/>
      </c>
      <c r="L116" s="599" t="str">
        <f ca="1">IF($H116="","",IF(K116&lt;&gt;"Liq","",VLOOKUP(H116,Invoer!$F$15:$AU$1500,4,FALSE)))</f>
        <v/>
      </c>
      <c r="M116" s="599" t="str">
        <f ca="1">IF($H116="","",VLOOKUP(H116,Invoer!$F$15:$AU$1500,5,FALSE))</f>
        <v/>
      </c>
      <c r="N116" s="599" t="str">
        <f ca="1">IF($H116="","",VLOOKUP(H116,Invoer!$F$15:$AU$1500,6,FALSE))</f>
        <v/>
      </c>
      <c r="O116" s="599" t="str">
        <f ca="1">IF($H116="","",VLOOKUP(H116,Invoer!$F$15:$AU$1500,9,FALSE))</f>
        <v/>
      </c>
      <c r="P116" s="599" t="str">
        <f ca="1">IF($H116="","",VLOOKUP(H116,Invoer!$F$15:$AU$1500,10,FALSE))</f>
        <v/>
      </c>
      <c r="Q116" s="599" t="str">
        <f ca="1">IF($H116="","",VLOOKUP(H116,Invoer!$F$15:$BB$1500,14,FALSE))</f>
        <v/>
      </c>
      <c r="R116" s="662" t="str">
        <f ca="1">IF($H116="","",IF(J116&gt;$K$8,"",VLOOKUP(H116,Invoer!$F$15:$AU$1500,15,FALSE)))</f>
        <v/>
      </c>
      <c r="S116" s="599" t="str">
        <f ca="1">IF($H116="","",VLOOKUP(H116,Invoer!$F$15:$AU$1500,19,FALSE))</f>
        <v/>
      </c>
      <c r="T116" s="662" t="str">
        <f ca="1">IF($H116="","",IF(J116&gt;$K$8,"",VLOOKUP(H116,Invoer!$F$15:$AU$1500,20,FALSE)))</f>
        <v/>
      </c>
      <c r="U116" s="662" t="str">
        <f ca="1">IF($H116="","",IF(J116&gt;$K$8,"",VLOOKUP(H116,Invoer!$F$15:$AU$1500,23,FALSE)))</f>
        <v/>
      </c>
      <c r="V116" s="662" t="str">
        <f ca="1">IF($H116="","",IF(J116&gt;$K$8,"",VLOOKUP(H116,Invoer!$F$15:$AU$1500,17,FALSE)))</f>
        <v/>
      </c>
      <c r="AC116" s="435" t="str">
        <f>IF($AC$7&lt;3,Invoer!DR121,IF($AC$7=3,Invoer!BT121,"x"))</f>
        <v>x</v>
      </c>
      <c r="AD116" s="599" t="str">
        <f t="shared" si="64"/>
        <v/>
      </c>
      <c r="AE116" s="673" t="str">
        <f>IF($AD116="","",VLOOKUP(AD116,Invoer!$F$15:$AU$1999,2,FALSE))</f>
        <v/>
      </c>
      <c r="AF116" s="599" t="str">
        <f t="shared" si="65"/>
        <v/>
      </c>
      <c r="AG116" s="599" t="str">
        <f>IF($AD116="","",VLOOKUP(AD116,Invoer!$F$15:$AU$1999,3,FALSE))</f>
        <v/>
      </c>
      <c r="AH116" s="599" t="str">
        <f>IF($AD116="","",IF(AG116&lt;&gt;"Liq","",VLOOKUP(AD116,Invoer!$F$15:$AU$1999,4,FALSE)))</f>
        <v/>
      </c>
      <c r="AI116" s="677" t="str">
        <f>IF($AD116="","",VLOOKUP(AD116,Invoer!$F$15:$AU$1999,5,FALSE))</f>
        <v/>
      </c>
      <c r="AJ116" s="599" t="str">
        <f>IF($AD116="","",VLOOKUP(AD116,Invoer!$F$15:$AU$1999,6,FALSE))</f>
        <v/>
      </c>
      <c r="AK116" s="599" t="str">
        <f>IF($AD116="","",VLOOKUP(AD116,Invoer!$F$15:$AU$1999,9,FALSE))</f>
        <v/>
      </c>
      <c r="AL116" s="599" t="str">
        <f>IF($AD116="","",VLOOKUP(AD116,Invoer!$F$15:$AU$1999,10,FALSE))</f>
        <v/>
      </c>
      <c r="AM116" s="599" t="str">
        <f>IF($AD116="","",VLOOKUP(AD116,Invoer!$F$15:$BB$1999,14,FALSE))</f>
        <v/>
      </c>
      <c r="AN116" s="599" t="str">
        <f>IF($AD116="","",VLOOKUP(AD116,Invoer!$F$15:$AU$1999,11,FALSE))</f>
        <v/>
      </c>
      <c r="AO116" s="662" t="str">
        <f>IF($AD116="","",VLOOKUP(AD116,Invoer!$F$15:$AU$1999,15,FALSE))</f>
        <v/>
      </c>
      <c r="AP116" s="599" t="str">
        <f>IF($AD116="","",VLOOKUP(AD116,Invoer!$F$15:$AU$1999,19,FALSE))</f>
        <v/>
      </c>
      <c r="AQ116" s="662" t="str">
        <f>IF($AD116="","",VLOOKUP(AD116,Invoer!$F$15:$AU$1999,24,FALSE))</f>
        <v/>
      </c>
      <c r="AR116" s="662" t="str">
        <f>IF($AD116="","",VLOOKUP(AD116,Invoer!$F$15:$AU$1999,17,FALSE))</f>
        <v/>
      </c>
      <c r="AS116" s="678" t="str">
        <f t="shared" si="75"/>
        <v/>
      </c>
      <c r="AT116" s="676" t="str">
        <f t="shared" si="44"/>
        <v/>
      </c>
      <c r="AU116" s="77" t="e">
        <f t="shared" si="45"/>
        <v>#VALUE!</v>
      </c>
      <c r="AW116" s="57"/>
      <c r="AX116" s="57"/>
      <c r="BA116" s="83" t="e">
        <f ca="1">Invoer!DW121</f>
        <v>#N/A</v>
      </c>
      <c r="BB116" s="599" t="str">
        <f t="shared" ca="1" si="66"/>
        <v/>
      </c>
      <c r="BC116" s="673" t="str">
        <f ca="1">IF($BB116="","",VLOOKUP(BB116,Invoer!$F$15:$AU$1999,2,FALSE))</f>
        <v/>
      </c>
      <c r="BD116" s="599" t="str">
        <f t="shared" ca="1" si="67"/>
        <v/>
      </c>
      <c r="BE116" s="599" t="str">
        <f ca="1">IF($BB116="","",VLOOKUP(BB116,Invoer!$F$15:$AU$1999,5,FALSE))</f>
        <v/>
      </c>
      <c r="BF116" s="599" t="str">
        <f ca="1">IF($BB116="","",VLOOKUP(BB116,Invoer!$F$15:$AU$1999,6,FALSE))</f>
        <v/>
      </c>
      <c r="BG116" s="599" t="str">
        <f ca="1">IF($BB116="","",VLOOKUP(BB116,Invoer!$F$15:$AU$1999,9,FALSE))</f>
        <v/>
      </c>
      <c r="BH116" s="599" t="str">
        <f ca="1">IF($BB116="","",VLOOKUP(BB116,Invoer!$F$15:$AU$1999,10,FALSE))</f>
        <v/>
      </c>
      <c r="BI116" s="599" t="str">
        <f ca="1">IF($BB116="","",VLOOKUP(BB116,Invoer!$F$15:$BB$1999,14,FALSE))</f>
        <v/>
      </c>
      <c r="BJ116" s="599" t="str">
        <f ca="1">IF($BB116="","",VLOOKUP(BB116,Invoer!$F$15:$AU$1999,11,FALSE))</f>
        <v/>
      </c>
      <c r="BK116" s="662" t="str">
        <f t="shared" ca="1" si="68"/>
        <v/>
      </c>
      <c r="BL116" s="662" t="str">
        <f t="shared" ca="1" si="69"/>
        <v/>
      </c>
      <c r="BM116" s="679" t="str">
        <f t="shared" ca="1" si="70"/>
        <v/>
      </c>
      <c r="BN116" s="662" t="str">
        <f t="shared" ca="1" si="46"/>
        <v/>
      </c>
      <c r="BO116" s="662" t="str">
        <f ca="1">IF($BB116="","",VLOOKUP(BB116,Invoer!$F$15:$AU$1999,15,FALSE))</f>
        <v/>
      </c>
      <c r="BP116" s="662" t="str">
        <f ca="1">IF($BB116="","",VLOOKUP(BB116,Invoer!$F$15:$AU$1999,24,FALSE))</f>
        <v/>
      </c>
      <c r="BQ116" s="662" t="str">
        <f ca="1">IF($BB116="","",VLOOKUP(BB116,Invoer!$F$15:$AU$1999,17,FALSE))</f>
        <v/>
      </c>
      <c r="BS116" s="73" t="e">
        <f t="shared" ca="1" si="76"/>
        <v>#VALUE!</v>
      </c>
      <c r="BT116" s="57" t="str">
        <f t="shared" ca="1" si="77"/>
        <v/>
      </c>
      <c r="BW116" s="61" t="e">
        <f ca="1">Invoer!DZ121</f>
        <v>#N/A</v>
      </c>
      <c r="BX116" s="599" t="str">
        <f t="shared" ca="1" si="47"/>
        <v/>
      </c>
      <c r="BY116" s="673" t="str">
        <f ca="1">IF($BX116="","",VLOOKUP(BX116,Invoer!$F$15:$AU$1999,2,FALSE))</f>
        <v/>
      </c>
      <c r="BZ116" s="599" t="str">
        <f t="shared" ca="1" si="48"/>
        <v/>
      </c>
      <c r="CA116" s="599" t="str">
        <f ca="1">IF($BX116="","",VLOOKUP(BX116,Invoer!$F$15:$AU$1999,5,FALSE))</f>
        <v/>
      </c>
      <c r="CB116" s="599" t="str">
        <f ca="1">IF($BX116="","",VLOOKUP(BX116,Invoer!$F$15:$AU$1999,6,FALSE))</f>
        <v/>
      </c>
      <c r="CC116" s="599" t="str">
        <f ca="1">IF($BX116="","",VLOOKUP(BX116,Invoer!$F$15:$AU$1999,9,FALSE))</f>
        <v/>
      </c>
      <c r="CD116" s="599" t="str">
        <f ca="1">IF($BX116="","",VLOOKUP(BX116,Invoer!$F$15:$AU$1999,10,FALSE))</f>
        <v/>
      </c>
      <c r="CE116" s="599" t="str">
        <f ca="1">IF($BX116="","",VLOOKUP(BX116,Invoer!$F$15:$AU$1999,11,FALSE))</f>
        <v/>
      </c>
      <c r="CF116" s="662" t="str">
        <f ca="1">IF($BX116="","",IF(ISERROR(BY116),0,VLOOKUP(BX116,Invoer!$F$15:$AU$1999,15,FALSE)))</f>
        <v/>
      </c>
      <c r="CG116" s="599" t="str">
        <f ca="1">IF($BX116="","",VLOOKUP(BX116,Invoer!$F$15:$AU$1999,19,FALSE))</f>
        <v/>
      </c>
      <c r="CH116" s="662" t="str">
        <f ca="1">IF($BX116="","",IF(ISERROR(BY116),0,VLOOKUP(BX116,Invoer!$F$15:$AU$1999,24,FALSE)))</f>
        <v/>
      </c>
      <c r="CI116" s="662" t="str">
        <f ca="1">IF($BX116="","",IF(ISERROR(BY116),0,VLOOKUP(BX116,Invoer!$F$15:$AU$1999,17,FALSE)))</f>
        <v/>
      </c>
      <c r="CJ116" s="680" t="str">
        <f t="shared" ca="1" si="71"/>
        <v/>
      </c>
      <c r="CK116" s="662" t="str">
        <f t="shared" ca="1" si="72"/>
        <v/>
      </c>
      <c r="CM116" s="56" t="str">
        <f t="shared" ca="1" si="78"/>
        <v/>
      </c>
      <c r="CQ116" s="411" t="e">
        <f ca="1">Invoer!EG121</f>
        <v>#N/A</v>
      </c>
      <c r="CR116" s="599" t="str">
        <f t="shared" ca="1" si="49"/>
        <v/>
      </c>
      <c r="CS116" s="673" t="str">
        <f ca="1">IF($CR116="","",VLOOKUP(CR116,Invoer!$F$15:$AU$1500,2,FALSE))</f>
        <v/>
      </c>
      <c r="CT116" s="599" t="str">
        <f t="shared" ca="1" si="50"/>
        <v/>
      </c>
      <c r="CU116" s="599" t="str">
        <f ca="1">IF($CR116="","",VLOOKUP(CR116,Invoer!$F$15:$AU$1500,3,FALSE))</f>
        <v/>
      </c>
      <c r="CV116" s="599" t="str">
        <f ca="1">IF($CR116="","",IF(CU116&lt;&gt;"Liq","",VLOOKUP(CR116,Invoer!$F$15:$AU$1500,4,FALSE)))</f>
        <v/>
      </c>
      <c r="CW116" s="599" t="str">
        <f ca="1">IF($CR116="","",VLOOKUP(CR116,Invoer!$F$15:$AU$1500,5,FALSE))</f>
        <v/>
      </c>
      <c r="CX116" s="599" t="str">
        <f ca="1">IF($CR116="","",VLOOKUP(CR116,Invoer!$F$15:$AU$1500,6,FALSE))</f>
        <v/>
      </c>
      <c r="CY116" s="599" t="str">
        <f ca="1">IF($CR116="","",VLOOKUP(CR116,Invoer!$F$15:$AU$1500,9,FALSE))</f>
        <v/>
      </c>
      <c r="CZ116" s="599" t="str">
        <f ca="1">IF($CR116="","",VLOOKUP(CR116,Invoer!$F$15:$AU$1500,10,FALSE))</f>
        <v/>
      </c>
      <c r="DA116" s="599" t="str">
        <f ca="1">IF($CR116="","",VLOOKUP(CR116,Invoer!$F$15:$AU$1500,11,FALSE))</f>
        <v/>
      </c>
      <c r="DB116" s="599" t="str">
        <f ca="1">IF($CR116="","",VLOOKUP(CR116,Invoer!$F$15:$BB$1500,14,FALSE))</f>
        <v/>
      </c>
      <c r="DC116" s="662" t="str">
        <f ca="1">IF($CR116="","",VLOOKUP(CR116,Invoer!$F$15:$AU$1500,15,FALSE))</f>
        <v/>
      </c>
      <c r="DD116" s="599" t="str">
        <f ca="1">IF($CR116="","",VLOOKUP(CR116,Invoer!$F$15:$AU$1500,19,FALSE))</f>
        <v/>
      </c>
      <c r="DE116" s="662" t="str">
        <f ca="1">IF($CR116="","",VLOOKUP(CR116,Invoer!$F$15:$AU$1500,20,FALSE))</f>
        <v/>
      </c>
      <c r="DF116" s="662" t="str">
        <f ca="1">IF($CR116="","",VLOOKUP(CR116,Invoer!$F$15:$AU$1500,23,FALSE))</f>
        <v/>
      </c>
      <c r="DG116" s="662" t="str">
        <f ca="1">IF($CR116="","",VLOOKUP(CR116,Invoer!$F$15:$AU$1500,17,FALSE))</f>
        <v/>
      </c>
      <c r="DH116" s="681" t="str">
        <f t="shared" ca="1" si="51"/>
        <v/>
      </c>
      <c r="DI116" s="662" t="str">
        <f t="shared" ca="1" si="52"/>
        <v/>
      </c>
      <c r="DJ116" s="190"/>
      <c r="DK116" s="411" t="str">
        <f t="shared" ca="1" si="53"/>
        <v/>
      </c>
      <c r="DO116" s="61" t="e">
        <f ca="1">IF($DN$4&lt;3,Invoer!EB121,Invoer!EA121)</f>
        <v>#N/A</v>
      </c>
      <c r="DP116" s="599" t="str">
        <f t="shared" ca="1" si="54"/>
        <v/>
      </c>
      <c r="DQ116" s="673" t="str">
        <f ca="1">IF($DP116="","",VLOOKUP(DP116,Invoer!$F$15:$AU$1999,2,FALSE))</f>
        <v/>
      </c>
      <c r="DR116" s="599" t="str">
        <f t="shared" ca="1" si="55"/>
        <v/>
      </c>
      <c r="DS116" s="599" t="str">
        <f ca="1">IF($DP116="","",VLOOKUP(DP116,Invoer!$F$15:$AU$1999,3,FALSE))</f>
        <v/>
      </c>
      <c r="DT116" s="599" t="str">
        <f ca="1">IF($DP116="","",IF(DS116&lt;&gt;"Liq","",VLOOKUP(DP116,Invoer!$F$15:$AU$1999,4,FALSE)))</f>
        <v/>
      </c>
      <c r="DU116" s="599" t="str">
        <f ca="1">IF($DP116="","",VLOOKUP(DP116,Invoer!$F$15:$AU$1999,5,FALSE))</f>
        <v/>
      </c>
      <c r="DV116" s="599" t="str">
        <f ca="1">IF($DP116="","",VLOOKUP(DP116,Invoer!$F$15:$AU$1999,6,FALSE))</f>
        <v/>
      </c>
      <c r="DW116" s="599" t="str">
        <f ca="1">IF($DP116="","",VLOOKUP(DP116,Invoer!$F$15:$AU$1999,9,FALSE))</f>
        <v/>
      </c>
      <c r="DX116" s="599" t="str">
        <f ca="1">IF($DP116="","",VLOOKUP(DP116,Invoer!$F$15:$AU$1999,10,FALSE))</f>
        <v/>
      </c>
      <c r="DY116" s="595" t="str">
        <f ca="1">IF($DP116="","",VLOOKUP(DP116,Invoer!$F$15:$AU$1999,11,FALSE))</f>
        <v/>
      </c>
      <c r="DZ116" s="662" t="str">
        <f ca="1">IF($DP116="","",IF($DN$4&gt;2,"",VLOOKUP(DP116,Invoer!CQ:CS,3,FALSE)))</f>
        <v/>
      </c>
      <c r="EA116" s="541" t="str">
        <f ca="1">IF($DP116="","",IF(ISERROR(DQ116),0,IF($DN$4&lt;3,"",VLOOKUP(DP116,Invoer!$F$15:$AU$1999,15,FALSE))))</f>
        <v/>
      </c>
      <c r="EB116" s="595" t="str">
        <f ca="1">IF($DP116="","",IF($DN$4&lt;3,"",VLOOKUP(DP116,Invoer!$F$15:$AU$1999,19,FALSE)))</f>
        <v/>
      </c>
      <c r="EC116" s="541" t="str">
        <f ca="1">IF($DP116="","",IF(ISERROR(DQ116),0,IF($DN$4&lt;3,"",VLOOKUP(DP116,Invoer!$F$15:$AU$1999,24,FALSE))))</f>
        <v/>
      </c>
      <c r="ED116" s="541" t="str">
        <f ca="1">IF($DP116="","",IF(ISERROR(DQ116),0,IF($DN$4&lt;3,"",VLOOKUP(DP116,Invoer!$F$15:$AU$1999,17,FALSE))))</f>
        <v/>
      </c>
      <c r="EH116" s="89" t="e">
        <f ca="1">Invoer!CP121</f>
        <v>#N/A</v>
      </c>
      <c r="EI116" s="599" t="str">
        <f t="shared" ca="1" si="56"/>
        <v/>
      </c>
      <c r="EJ116" s="673" t="str">
        <f ca="1">IF(EI116="","",VLOOKUP(EI116,Invoer!$F$15:$AU$1999,2,FALSE))</f>
        <v/>
      </c>
      <c r="EK116" s="599" t="str">
        <f t="shared" ca="1" si="57"/>
        <v/>
      </c>
      <c r="EL116" s="599" t="str">
        <f ca="1">IF($EI116="","",VLOOKUP(EI116,Invoer!$F$15:$AU$1999,3,FALSE))</f>
        <v/>
      </c>
      <c r="EM116" s="599" t="str">
        <f ca="1">IF($EI116="","",IF(EL116&lt;&gt;"Liq","",VLOOKUP(EI116,Invoer!$F$15:$AU$1999,4,FALSE)))</f>
        <v/>
      </c>
      <c r="EN116" s="599" t="str">
        <f ca="1">IF($EI116="","",VLOOKUP(EI116,Invoer!$F$15:$AU$1999,6,FALSE))</f>
        <v/>
      </c>
      <c r="EO116" s="599" t="str">
        <f ca="1">IF(EI116="","",VLOOKUP(EI116,Invoer!$F$15:$AU$1999,9,FALSE))</f>
        <v/>
      </c>
      <c r="EP116" s="599" t="str">
        <f ca="1">IF(EI116="","",VLOOKUP(EI116,Invoer!$F$15:$AU$1999,10,FALSE))</f>
        <v/>
      </c>
      <c r="EQ116" s="599" t="str">
        <f ca="1">IF(EI116="","",VLOOKUP(EI116,Invoer!$F$15:$AU$1999,11,FALSE))</f>
        <v/>
      </c>
      <c r="ER116" s="662" t="str">
        <f ca="1">IF(EI116="","",VLOOKUP(EI116,Invoer!CQ:CS,3,FALSE))</f>
        <v/>
      </c>
      <c r="ES116" s="662" t="str">
        <f t="shared" ca="1" si="58"/>
        <v/>
      </c>
      <c r="ET116" s="513" t="str">
        <f t="shared" ca="1" si="59"/>
        <v/>
      </c>
      <c r="EU116" s="112" t="str">
        <f t="shared" ca="1" si="60"/>
        <v/>
      </c>
      <c r="EV116" s="83" t="s">
        <v>160</v>
      </c>
      <c r="EW116" s="682" t="str">
        <f t="shared" ca="1" si="61"/>
        <v/>
      </c>
      <c r="EX116" s="662" t="str">
        <f t="shared" ca="1" si="62"/>
        <v/>
      </c>
      <c r="EY116"/>
      <c r="EZ116" s="56" t="e">
        <f t="shared" ca="1" si="73"/>
        <v>#VALUE!</v>
      </c>
      <c r="FA116" s="56" t="e">
        <f t="shared" ca="1" si="74"/>
        <v>#VALUE!</v>
      </c>
      <c r="FE116"/>
      <c r="FI116"/>
      <c r="FJ116"/>
    </row>
    <row r="117" spans="1:166" ht="12" customHeight="1" x14ac:dyDescent="0.2">
      <c r="A117"/>
      <c r="B117"/>
      <c r="C117"/>
      <c r="E117"/>
      <c r="F117" s="125"/>
      <c r="G117" s="89" t="e">
        <f ca="1">Invoer!DU122</f>
        <v>#N/A</v>
      </c>
      <c r="H117" s="599" t="str">
        <f t="shared" ca="1" si="79"/>
        <v/>
      </c>
      <c r="I117" s="673" t="str">
        <f ca="1">IF($H117="","",VLOOKUP(H117,Invoer!$F$15:$AU$1500,2,FALSE))</f>
        <v/>
      </c>
      <c r="J117" s="599" t="str">
        <f t="shared" ca="1" si="63"/>
        <v/>
      </c>
      <c r="K117" s="599" t="str">
        <f ca="1">IF($H117="","",VLOOKUP(H117,Invoer!$F$15:$AU$1500,3,FALSE))</f>
        <v/>
      </c>
      <c r="L117" s="599" t="str">
        <f ca="1">IF($H117="","",IF(K117&lt;&gt;"Liq","",VLOOKUP(H117,Invoer!$F$15:$AU$1500,4,FALSE)))</f>
        <v/>
      </c>
      <c r="M117" s="599" t="str">
        <f ca="1">IF($H117="","",VLOOKUP(H117,Invoer!$F$15:$AU$1500,5,FALSE))</f>
        <v/>
      </c>
      <c r="N117" s="599" t="str">
        <f ca="1">IF($H117="","",VLOOKUP(H117,Invoer!$F$15:$AU$1500,6,FALSE))</f>
        <v/>
      </c>
      <c r="O117" s="599" t="str">
        <f ca="1">IF($H117="","",VLOOKUP(H117,Invoer!$F$15:$AU$1500,9,FALSE))</f>
        <v/>
      </c>
      <c r="P117" s="599" t="str">
        <f ca="1">IF($H117="","",VLOOKUP(H117,Invoer!$F$15:$AU$1500,10,FALSE))</f>
        <v/>
      </c>
      <c r="Q117" s="599" t="str">
        <f ca="1">IF($H117="","",VLOOKUP(H117,Invoer!$F$15:$BB$1500,14,FALSE))</f>
        <v/>
      </c>
      <c r="R117" s="662" t="str">
        <f ca="1">IF($H117="","",IF(J117&gt;$K$8,"",VLOOKUP(H117,Invoer!$F$15:$AU$1500,15,FALSE)))</f>
        <v/>
      </c>
      <c r="S117" s="599" t="str">
        <f ca="1">IF($H117="","",VLOOKUP(H117,Invoer!$F$15:$AU$1500,19,FALSE))</f>
        <v/>
      </c>
      <c r="T117" s="662" t="str">
        <f ca="1">IF($H117="","",IF(J117&gt;$K$8,"",VLOOKUP(H117,Invoer!$F$15:$AU$1500,20,FALSE)))</f>
        <v/>
      </c>
      <c r="U117" s="662" t="str">
        <f ca="1">IF($H117="","",IF(J117&gt;$K$8,"",VLOOKUP(H117,Invoer!$F$15:$AU$1500,23,FALSE)))</f>
        <v/>
      </c>
      <c r="V117" s="662" t="str">
        <f ca="1">IF($H117="","",IF(J117&gt;$K$8,"",VLOOKUP(H117,Invoer!$F$15:$AU$1500,17,FALSE)))</f>
        <v/>
      </c>
      <c r="AC117" s="435" t="str">
        <f>IF($AC$7&lt;3,Invoer!DR122,IF($AC$7=3,Invoer!BT122,"x"))</f>
        <v>x</v>
      </c>
      <c r="AD117" s="599" t="str">
        <f t="shared" si="64"/>
        <v/>
      </c>
      <c r="AE117" s="673" t="str">
        <f>IF($AD117="","",VLOOKUP(AD117,Invoer!$F$15:$AU$1999,2,FALSE))</f>
        <v/>
      </c>
      <c r="AF117" s="599" t="str">
        <f t="shared" si="65"/>
        <v/>
      </c>
      <c r="AG117" s="599" t="str">
        <f>IF($AD117="","",VLOOKUP(AD117,Invoer!$F$15:$AU$1999,3,FALSE))</f>
        <v/>
      </c>
      <c r="AH117" s="599" t="str">
        <f>IF($AD117="","",IF(AG117&lt;&gt;"Liq","",VLOOKUP(AD117,Invoer!$F$15:$AU$1999,4,FALSE)))</f>
        <v/>
      </c>
      <c r="AI117" s="677" t="str">
        <f>IF($AD117="","",VLOOKUP(AD117,Invoer!$F$15:$AU$1999,5,FALSE))</f>
        <v/>
      </c>
      <c r="AJ117" s="599" t="str">
        <f>IF($AD117="","",VLOOKUP(AD117,Invoer!$F$15:$AU$1999,6,FALSE))</f>
        <v/>
      </c>
      <c r="AK117" s="599" t="str">
        <f>IF($AD117="","",VLOOKUP(AD117,Invoer!$F$15:$AU$1999,9,FALSE))</f>
        <v/>
      </c>
      <c r="AL117" s="599" t="str">
        <f>IF($AD117="","",VLOOKUP(AD117,Invoer!$F$15:$AU$1999,10,FALSE))</f>
        <v/>
      </c>
      <c r="AM117" s="599" t="str">
        <f>IF($AD117="","",VLOOKUP(AD117,Invoer!$F$15:$BB$1999,14,FALSE))</f>
        <v/>
      </c>
      <c r="AN117" s="599" t="str">
        <f>IF($AD117="","",VLOOKUP(AD117,Invoer!$F$15:$AU$1999,11,FALSE))</f>
        <v/>
      </c>
      <c r="AO117" s="662" t="str">
        <f>IF($AD117="","",VLOOKUP(AD117,Invoer!$F$15:$AU$1999,15,FALSE))</f>
        <v/>
      </c>
      <c r="AP117" s="599" t="str">
        <f>IF($AD117="","",VLOOKUP(AD117,Invoer!$F$15:$AU$1999,19,FALSE))</f>
        <v/>
      </c>
      <c r="AQ117" s="662" t="str">
        <f>IF($AD117="","",VLOOKUP(AD117,Invoer!$F$15:$AU$1999,24,FALSE))</f>
        <v/>
      </c>
      <c r="AR117" s="662" t="str">
        <f>IF($AD117="","",VLOOKUP(AD117,Invoer!$F$15:$AU$1999,17,FALSE))</f>
        <v/>
      </c>
      <c r="AS117" s="678" t="str">
        <f t="shared" si="75"/>
        <v/>
      </c>
      <c r="AT117" s="676" t="str">
        <f t="shared" si="44"/>
        <v/>
      </c>
      <c r="AU117" s="77" t="e">
        <f t="shared" si="45"/>
        <v>#VALUE!</v>
      </c>
      <c r="AW117" s="57"/>
      <c r="AX117" s="57"/>
      <c r="BA117" s="83" t="e">
        <f ca="1">Invoer!DW122</f>
        <v>#N/A</v>
      </c>
      <c r="BB117" s="599" t="str">
        <f t="shared" ca="1" si="66"/>
        <v/>
      </c>
      <c r="BC117" s="673" t="str">
        <f ca="1">IF($BB117="","",VLOOKUP(BB117,Invoer!$F$15:$AU$1999,2,FALSE))</f>
        <v/>
      </c>
      <c r="BD117" s="599" t="str">
        <f t="shared" ca="1" si="67"/>
        <v/>
      </c>
      <c r="BE117" s="599" t="str">
        <f ca="1">IF($BB117="","",VLOOKUP(BB117,Invoer!$F$15:$AU$1999,5,FALSE))</f>
        <v/>
      </c>
      <c r="BF117" s="599" t="str">
        <f ca="1">IF($BB117="","",VLOOKUP(BB117,Invoer!$F$15:$AU$1999,6,FALSE))</f>
        <v/>
      </c>
      <c r="BG117" s="599" t="str">
        <f ca="1">IF($BB117="","",VLOOKUP(BB117,Invoer!$F$15:$AU$1999,9,FALSE))</f>
        <v/>
      </c>
      <c r="BH117" s="599" t="str">
        <f ca="1">IF($BB117="","",VLOOKUP(BB117,Invoer!$F$15:$AU$1999,10,FALSE))</f>
        <v/>
      </c>
      <c r="BI117" s="599" t="str">
        <f ca="1">IF($BB117="","",VLOOKUP(BB117,Invoer!$F$15:$BB$1999,14,FALSE))</f>
        <v/>
      </c>
      <c r="BJ117" s="599" t="str">
        <f ca="1">IF($BB117="","",VLOOKUP(BB117,Invoer!$F$15:$AU$1999,11,FALSE))</f>
        <v/>
      </c>
      <c r="BK117" s="662" t="str">
        <f t="shared" ca="1" si="68"/>
        <v/>
      </c>
      <c r="BL117" s="662" t="str">
        <f t="shared" ca="1" si="69"/>
        <v/>
      </c>
      <c r="BM117" s="679" t="str">
        <f t="shared" ca="1" si="70"/>
        <v/>
      </c>
      <c r="BN117" s="662" t="str">
        <f t="shared" ca="1" si="46"/>
        <v/>
      </c>
      <c r="BO117" s="662" t="str">
        <f ca="1">IF($BB117="","",VLOOKUP(BB117,Invoer!$F$15:$AU$1999,15,FALSE))</f>
        <v/>
      </c>
      <c r="BP117" s="662" t="str">
        <f ca="1">IF($BB117="","",VLOOKUP(BB117,Invoer!$F$15:$AU$1999,24,FALSE))</f>
        <v/>
      </c>
      <c r="BQ117" s="662" t="str">
        <f ca="1">IF($BB117="","",VLOOKUP(BB117,Invoer!$F$15:$AU$1999,17,FALSE))</f>
        <v/>
      </c>
      <c r="BS117" s="73" t="e">
        <f t="shared" ca="1" si="76"/>
        <v>#VALUE!</v>
      </c>
      <c r="BT117" s="57" t="str">
        <f t="shared" ca="1" si="77"/>
        <v/>
      </c>
      <c r="BW117" s="61" t="e">
        <f ca="1">Invoer!DZ122</f>
        <v>#N/A</v>
      </c>
      <c r="BX117" s="599" t="str">
        <f t="shared" ca="1" si="47"/>
        <v/>
      </c>
      <c r="BY117" s="673" t="str">
        <f ca="1">IF($BX117="","",VLOOKUP(BX117,Invoer!$F$15:$AU$1999,2,FALSE))</f>
        <v/>
      </c>
      <c r="BZ117" s="599" t="str">
        <f t="shared" ca="1" si="48"/>
        <v/>
      </c>
      <c r="CA117" s="599" t="str">
        <f ca="1">IF($BX117="","",VLOOKUP(BX117,Invoer!$F$15:$AU$1999,5,FALSE))</f>
        <v/>
      </c>
      <c r="CB117" s="599" t="str">
        <f ca="1">IF($BX117="","",VLOOKUP(BX117,Invoer!$F$15:$AU$1999,6,FALSE))</f>
        <v/>
      </c>
      <c r="CC117" s="599" t="str">
        <f ca="1">IF($BX117="","",VLOOKUP(BX117,Invoer!$F$15:$AU$1999,9,FALSE))</f>
        <v/>
      </c>
      <c r="CD117" s="599" t="str">
        <f ca="1">IF($BX117="","",VLOOKUP(BX117,Invoer!$F$15:$AU$1999,10,FALSE))</f>
        <v/>
      </c>
      <c r="CE117" s="599" t="str">
        <f ca="1">IF($BX117="","",VLOOKUP(BX117,Invoer!$F$15:$AU$1999,11,FALSE))</f>
        <v/>
      </c>
      <c r="CF117" s="662" t="str">
        <f ca="1">IF($BX117="","",IF(ISERROR(BY117),0,VLOOKUP(BX117,Invoer!$F$15:$AU$1999,15,FALSE)))</f>
        <v/>
      </c>
      <c r="CG117" s="599" t="str">
        <f ca="1">IF($BX117="","",VLOOKUP(BX117,Invoer!$F$15:$AU$1999,19,FALSE))</f>
        <v/>
      </c>
      <c r="CH117" s="662" t="str">
        <f ca="1">IF($BX117="","",IF(ISERROR(BY117),0,VLOOKUP(BX117,Invoer!$F$15:$AU$1999,24,FALSE)))</f>
        <v/>
      </c>
      <c r="CI117" s="662" t="str">
        <f ca="1">IF($BX117="","",IF(ISERROR(BY117),0,VLOOKUP(BX117,Invoer!$F$15:$AU$1999,17,FALSE)))</f>
        <v/>
      </c>
      <c r="CJ117" s="680" t="str">
        <f t="shared" ca="1" si="71"/>
        <v/>
      </c>
      <c r="CK117" s="662" t="str">
        <f t="shared" ca="1" si="72"/>
        <v/>
      </c>
      <c r="CM117" s="56" t="str">
        <f t="shared" ca="1" si="78"/>
        <v/>
      </c>
      <c r="CQ117" s="411" t="e">
        <f ca="1">Invoer!EG122</f>
        <v>#N/A</v>
      </c>
      <c r="CR117" s="599" t="str">
        <f t="shared" ca="1" si="49"/>
        <v/>
      </c>
      <c r="CS117" s="673" t="str">
        <f ca="1">IF($CR117="","",VLOOKUP(CR117,Invoer!$F$15:$AU$1500,2,FALSE))</f>
        <v/>
      </c>
      <c r="CT117" s="599" t="str">
        <f t="shared" ca="1" si="50"/>
        <v/>
      </c>
      <c r="CU117" s="599" t="str">
        <f ca="1">IF($CR117="","",VLOOKUP(CR117,Invoer!$F$15:$AU$1500,3,FALSE))</f>
        <v/>
      </c>
      <c r="CV117" s="599" t="str">
        <f ca="1">IF($CR117="","",IF(CU117&lt;&gt;"Liq","",VLOOKUP(CR117,Invoer!$F$15:$AU$1500,4,FALSE)))</f>
        <v/>
      </c>
      <c r="CW117" s="599" t="str">
        <f ca="1">IF($CR117="","",VLOOKUP(CR117,Invoer!$F$15:$AU$1500,5,FALSE))</f>
        <v/>
      </c>
      <c r="CX117" s="599" t="str">
        <f ca="1">IF($CR117="","",VLOOKUP(CR117,Invoer!$F$15:$AU$1500,6,FALSE))</f>
        <v/>
      </c>
      <c r="CY117" s="599" t="str">
        <f ca="1">IF($CR117="","",VLOOKUP(CR117,Invoer!$F$15:$AU$1500,9,FALSE))</f>
        <v/>
      </c>
      <c r="CZ117" s="599" t="str">
        <f ca="1">IF($CR117="","",VLOOKUP(CR117,Invoer!$F$15:$AU$1500,10,FALSE))</f>
        <v/>
      </c>
      <c r="DA117" s="599" t="str">
        <f ca="1">IF($CR117="","",VLOOKUP(CR117,Invoer!$F$15:$AU$1500,11,FALSE))</f>
        <v/>
      </c>
      <c r="DB117" s="599" t="str">
        <f ca="1">IF($CR117="","",VLOOKUP(CR117,Invoer!$F$15:$BB$1500,14,FALSE))</f>
        <v/>
      </c>
      <c r="DC117" s="662" t="str">
        <f ca="1">IF($CR117="","",VLOOKUP(CR117,Invoer!$F$15:$AU$1500,15,FALSE))</f>
        <v/>
      </c>
      <c r="DD117" s="599" t="str">
        <f ca="1">IF($CR117="","",VLOOKUP(CR117,Invoer!$F$15:$AU$1500,19,FALSE))</f>
        <v/>
      </c>
      <c r="DE117" s="662" t="str">
        <f ca="1">IF($CR117="","",VLOOKUP(CR117,Invoer!$F$15:$AU$1500,20,FALSE))</f>
        <v/>
      </c>
      <c r="DF117" s="662" t="str">
        <f ca="1">IF($CR117="","",VLOOKUP(CR117,Invoer!$F$15:$AU$1500,23,FALSE))</f>
        <v/>
      </c>
      <c r="DG117" s="662" t="str">
        <f ca="1">IF($CR117="","",VLOOKUP(CR117,Invoer!$F$15:$AU$1500,17,FALSE))</f>
        <v/>
      </c>
      <c r="DH117" s="681" t="str">
        <f t="shared" ca="1" si="51"/>
        <v/>
      </c>
      <c r="DI117" s="662" t="str">
        <f t="shared" ca="1" si="52"/>
        <v/>
      </c>
      <c r="DJ117" s="190"/>
      <c r="DK117" s="411" t="str">
        <f t="shared" ca="1" si="53"/>
        <v/>
      </c>
      <c r="DO117" s="61" t="e">
        <f ca="1">IF($DN$4&lt;3,Invoer!EB122,Invoer!EA122)</f>
        <v>#N/A</v>
      </c>
      <c r="DP117" s="599" t="str">
        <f t="shared" ca="1" si="54"/>
        <v/>
      </c>
      <c r="DQ117" s="673" t="str">
        <f ca="1">IF($DP117="","",VLOOKUP(DP117,Invoer!$F$15:$AU$1999,2,FALSE))</f>
        <v/>
      </c>
      <c r="DR117" s="599" t="str">
        <f t="shared" ca="1" si="55"/>
        <v/>
      </c>
      <c r="DS117" s="599" t="str">
        <f ca="1">IF($DP117="","",VLOOKUP(DP117,Invoer!$F$15:$AU$1999,3,FALSE))</f>
        <v/>
      </c>
      <c r="DT117" s="599" t="str">
        <f ca="1">IF($DP117="","",IF(DS117&lt;&gt;"Liq","",VLOOKUP(DP117,Invoer!$F$15:$AU$1999,4,FALSE)))</f>
        <v/>
      </c>
      <c r="DU117" s="599" t="str">
        <f ca="1">IF($DP117="","",VLOOKUP(DP117,Invoer!$F$15:$AU$1999,5,FALSE))</f>
        <v/>
      </c>
      <c r="DV117" s="599" t="str">
        <f ca="1">IF($DP117="","",VLOOKUP(DP117,Invoer!$F$15:$AU$1999,6,FALSE))</f>
        <v/>
      </c>
      <c r="DW117" s="599" t="str">
        <f ca="1">IF($DP117="","",VLOOKUP(DP117,Invoer!$F$15:$AU$1999,9,FALSE))</f>
        <v/>
      </c>
      <c r="DX117" s="599" t="str">
        <f ca="1">IF($DP117="","",VLOOKUP(DP117,Invoer!$F$15:$AU$1999,10,FALSE))</f>
        <v/>
      </c>
      <c r="DY117" s="595" t="str">
        <f ca="1">IF($DP117="","",VLOOKUP(DP117,Invoer!$F$15:$AU$1999,11,FALSE))</f>
        <v/>
      </c>
      <c r="DZ117" s="662" t="str">
        <f ca="1">IF($DP117="","",IF($DN$4&gt;2,"",VLOOKUP(DP117,Invoer!CQ:CS,3,FALSE)))</f>
        <v/>
      </c>
      <c r="EA117" s="541" t="str">
        <f ca="1">IF($DP117="","",IF(ISERROR(DQ117),0,IF($DN$4&lt;3,"",VLOOKUP(DP117,Invoer!$F$15:$AU$1999,15,FALSE))))</f>
        <v/>
      </c>
      <c r="EB117" s="595" t="str">
        <f ca="1">IF($DP117="","",IF($DN$4&lt;3,"",VLOOKUP(DP117,Invoer!$F$15:$AU$1999,19,FALSE)))</f>
        <v/>
      </c>
      <c r="EC117" s="541" t="str">
        <f ca="1">IF($DP117="","",IF(ISERROR(DQ117),0,IF($DN$4&lt;3,"",VLOOKUP(DP117,Invoer!$F$15:$AU$1999,24,FALSE))))</f>
        <v/>
      </c>
      <c r="ED117" s="541" t="str">
        <f ca="1">IF($DP117="","",IF(ISERROR(DQ117),0,IF($DN$4&lt;3,"",VLOOKUP(DP117,Invoer!$F$15:$AU$1999,17,FALSE))))</f>
        <v/>
      </c>
      <c r="EH117" s="89" t="e">
        <f ca="1">Invoer!CP122</f>
        <v>#N/A</v>
      </c>
      <c r="EI117" s="599" t="str">
        <f t="shared" ca="1" si="56"/>
        <v/>
      </c>
      <c r="EJ117" s="673" t="str">
        <f ca="1">IF(EI117="","",VLOOKUP(EI117,Invoer!$F$15:$AU$1999,2,FALSE))</f>
        <v/>
      </c>
      <c r="EK117" s="599" t="str">
        <f t="shared" ca="1" si="57"/>
        <v/>
      </c>
      <c r="EL117" s="599" t="str">
        <f ca="1">IF($EI117="","",VLOOKUP(EI117,Invoer!$F$15:$AU$1999,3,FALSE))</f>
        <v/>
      </c>
      <c r="EM117" s="599" t="str">
        <f ca="1">IF($EI117="","",IF(EL117&lt;&gt;"Liq","",VLOOKUP(EI117,Invoer!$F$15:$AU$1999,4,FALSE)))</f>
        <v/>
      </c>
      <c r="EN117" s="599" t="str">
        <f ca="1">IF($EI117="","",VLOOKUP(EI117,Invoer!$F$15:$AU$1999,6,FALSE))</f>
        <v/>
      </c>
      <c r="EO117" s="599" t="str">
        <f ca="1">IF(EI117="","",VLOOKUP(EI117,Invoer!$F$15:$AU$1999,9,FALSE))</f>
        <v/>
      </c>
      <c r="EP117" s="599" t="str">
        <f ca="1">IF(EI117="","",VLOOKUP(EI117,Invoer!$F$15:$AU$1999,10,FALSE))</f>
        <v/>
      </c>
      <c r="EQ117" s="599" t="str">
        <f ca="1">IF(EI117="","",VLOOKUP(EI117,Invoer!$F$15:$AU$1999,11,FALSE))</f>
        <v/>
      </c>
      <c r="ER117" s="662" t="str">
        <f ca="1">IF(EI117="","",VLOOKUP(EI117,Invoer!CQ:CS,3,FALSE))</f>
        <v/>
      </c>
      <c r="ES117" s="662" t="str">
        <f t="shared" ca="1" si="58"/>
        <v/>
      </c>
      <c r="ET117" s="513" t="str">
        <f t="shared" ca="1" si="59"/>
        <v/>
      </c>
      <c r="EU117" s="112" t="str">
        <f t="shared" ca="1" si="60"/>
        <v/>
      </c>
      <c r="EV117" s="83" t="s">
        <v>160</v>
      </c>
      <c r="EW117" s="682" t="str">
        <f t="shared" ca="1" si="61"/>
        <v/>
      </c>
      <c r="EX117" s="662" t="str">
        <f t="shared" ca="1" si="62"/>
        <v/>
      </c>
      <c r="EY117"/>
      <c r="EZ117" s="56" t="e">
        <f t="shared" ca="1" si="73"/>
        <v>#VALUE!</v>
      </c>
      <c r="FA117" s="56" t="e">
        <f t="shared" ca="1" si="74"/>
        <v>#VALUE!</v>
      </c>
      <c r="FE117"/>
      <c r="FI117"/>
      <c r="FJ117"/>
    </row>
    <row r="118" spans="1:166" ht="12" customHeight="1" x14ac:dyDescent="0.2">
      <c r="A118"/>
      <c r="B118"/>
      <c r="C118"/>
      <c r="E118"/>
      <c r="F118" s="125"/>
      <c r="G118" s="89" t="e">
        <f ca="1">Invoer!DU123</f>
        <v>#N/A</v>
      </c>
      <c r="H118" s="599" t="str">
        <f t="shared" ca="1" si="79"/>
        <v/>
      </c>
      <c r="I118" s="673" t="str">
        <f ca="1">IF($H118="","",VLOOKUP(H118,Invoer!$F$15:$AU$1500,2,FALSE))</f>
        <v/>
      </c>
      <c r="J118" s="599" t="str">
        <f t="shared" ca="1" si="63"/>
        <v/>
      </c>
      <c r="K118" s="599" t="str">
        <f ca="1">IF($H118="","",VLOOKUP(H118,Invoer!$F$15:$AU$1500,3,FALSE))</f>
        <v/>
      </c>
      <c r="L118" s="599" t="str">
        <f ca="1">IF($H118="","",IF(K118&lt;&gt;"Liq","",VLOOKUP(H118,Invoer!$F$15:$AU$1500,4,FALSE)))</f>
        <v/>
      </c>
      <c r="M118" s="599" t="str">
        <f ca="1">IF($H118="","",VLOOKUP(H118,Invoer!$F$15:$AU$1500,5,FALSE))</f>
        <v/>
      </c>
      <c r="N118" s="599" t="str">
        <f ca="1">IF($H118="","",VLOOKUP(H118,Invoer!$F$15:$AU$1500,6,FALSE))</f>
        <v/>
      </c>
      <c r="O118" s="599" t="str">
        <f ca="1">IF($H118="","",VLOOKUP(H118,Invoer!$F$15:$AU$1500,9,FALSE))</f>
        <v/>
      </c>
      <c r="P118" s="599" t="str">
        <f ca="1">IF($H118="","",VLOOKUP(H118,Invoer!$F$15:$AU$1500,10,FALSE))</f>
        <v/>
      </c>
      <c r="Q118" s="599" t="str">
        <f ca="1">IF($H118="","",VLOOKUP(H118,Invoer!$F$15:$BB$1500,14,FALSE))</f>
        <v/>
      </c>
      <c r="R118" s="662" t="str">
        <f ca="1">IF($H118="","",IF(J118&gt;$K$8,"",VLOOKUP(H118,Invoer!$F$15:$AU$1500,15,FALSE)))</f>
        <v/>
      </c>
      <c r="S118" s="599" t="str">
        <f ca="1">IF($H118="","",VLOOKUP(H118,Invoer!$F$15:$AU$1500,19,FALSE))</f>
        <v/>
      </c>
      <c r="T118" s="662" t="str">
        <f ca="1">IF($H118="","",IF(J118&gt;$K$8,"",VLOOKUP(H118,Invoer!$F$15:$AU$1500,20,FALSE)))</f>
        <v/>
      </c>
      <c r="U118" s="662" t="str">
        <f ca="1">IF($H118="","",IF(J118&gt;$K$8,"",VLOOKUP(H118,Invoer!$F$15:$AU$1500,23,FALSE)))</f>
        <v/>
      </c>
      <c r="V118" s="662" t="str">
        <f ca="1">IF($H118="","",IF(J118&gt;$K$8,"",VLOOKUP(H118,Invoer!$F$15:$AU$1500,17,FALSE)))</f>
        <v/>
      </c>
      <c r="AC118" s="435" t="str">
        <f>IF($AC$7&lt;3,Invoer!DR123,IF($AC$7=3,Invoer!BT123,"x"))</f>
        <v>x</v>
      </c>
      <c r="AD118" s="599" t="str">
        <f t="shared" si="64"/>
        <v/>
      </c>
      <c r="AE118" s="673" t="str">
        <f>IF($AD118="","",VLOOKUP(AD118,Invoer!$F$15:$AU$1999,2,FALSE))</f>
        <v/>
      </c>
      <c r="AF118" s="599" t="str">
        <f t="shared" si="65"/>
        <v/>
      </c>
      <c r="AG118" s="599" t="str">
        <f>IF($AD118="","",VLOOKUP(AD118,Invoer!$F$15:$AU$1999,3,FALSE))</f>
        <v/>
      </c>
      <c r="AH118" s="599" t="str">
        <f>IF($AD118="","",IF(AG118&lt;&gt;"Liq","",VLOOKUP(AD118,Invoer!$F$15:$AU$1999,4,FALSE)))</f>
        <v/>
      </c>
      <c r="AI118" s="677" t="str">
        <f>IF($AD118="","",VLOOKUP(AD118,Invoer!$F$15:$AU$1999,5,FALSE))</f>
        <v/>
      </c>
      <c r="AJ118" s="599" t="str">
        <f>IF($AD118="","",VLOOKUP(AD118,Invoer!$F$15:$AU$1999,6,FALSE))</f>
        <v/>
      </c>
      <c r="AK118" s="599" t="str">
        <f>IF($AD118="","",VLOOKUP(AD118,Invoer!$F$15:$AU$1999,9,FALSE))</f>
        <v/>
      </c>
      <c r="AL118" s="599" t="str">
        <f>IF($AD118="","",VLOOKUP(AD118,Invoer!$F$15:$AU$1999,10,FALSE))</f>
        <v/>
      </c>
      <c r="AM118" s="599" t="str">
        <f>IF($AD118="","",VLOOKUP(AD118,Invoer!$F$15:$BB$1999,14,FALSE))</f>
        <v/>
      </c>
      <c r="AN118" s="599" t="str">
        <f>IF($AD118="","",VLOOKUP(AD118,Invoer!$F$15:$AU$1999,11,FALSE))</f>
        <v/>
      </c>
      <c r="AO118" s="662" t="str">
        <f>IF($AD118="","",VLOOKUP(AD118,Invoer!$F$15:$AU$1999,15,FALSE))</f>
        <v/>
      </c>
      <c r="AP118" s="599" t="str">
        <f>IF($AD118="","",VLOOKUP(AD118,Invoer!$F$15:$AU$1999,19,FALSE))</f>
        <v/>
      </c>
      <c r="AQ118" s="662" t="str">
        <f>IF($AD118="","",VLOOKUP(AD118,Invoer!$F$15:$AU$1999,24,FALSE))</f>
        <v/>
      </c>
      <c r="AR118" s="662" t="str">
        <f>IF($AD118="","",VLOOKUP(AD118,Invoer!$F$15:$AU$1999,17,FALSE))</f>
        <v/>
      </c>
      <c r="AS118" s="678" t="str">
        <f t="shared" si="75"/>
        <v/>
      </c>
      <c r="AT118" s="676" t="str">
        <f t="shared" si="44"/>
        <v/>
      </c>
      <c r="AU118" s="77" t="e">
        <f t="shared" si="45"/>
        <v>#VALUE!</v>
      </c>
      <c r="AW118" s="57"/>
      <c r="AX118" s="57"/>
      <c r="BA118" s="83" t="e">
        <f ca="1">Invoer!DW123</f>
        <v>#N/A</v>
      </c>
      <c r="BB118" s="599" t="str">
        <f t="shared" ca="1" si="66"/>
        <v/>
      </c>
      <c r="BC118" s="673" t="str">
        <f ca="1">IF($BB118="","",VLOOKUP(BB118,Invoer!$F$15:$AU$1999,2,FALSE))</f>
        <v/>
      </c>
      <c r="BD118" s="599" t="str">
        <f t="shared" ca="1" si="67"/>
        <v/>
      </c>
      <c r="BE118" s="599" t="str">
        <f ca="1">IF($BB118="","",VLOOKUP(BB118,Invoer!$F$15:$AU$1999,5,FALSE))</f>
        <v/>
      </c>
      <c r="BF118" s="599" t="str">
        <f ca="1">IF($BB118="","",VLOOKUP(BB118,Invoer!$F$15:$AU$1999,6,FALSE))</f>
        <v/>
      </c>
      <c r="BG118" s="599" t="str">
        <f ca="1">IF($BB118="","",VLOOKUP(BB118,Invoer!$F$15:$AU$1999,9,FALSE))</f>
        <v/>
      </c>
      <c r="BH118" s="599" t="str">
        <f ca="1">IF($BB118="","",VLOOKUP(BB118,Invoer!$F$15:$AU$1999,10,FALSE))</f>
        <v/>
      </c>
      <c r="BI118" s="599" t="str">
        <f ca="1">IF($BB118="","",VLOOKUP(BB118,Invoer!$F$15:$BB$1999,14,FALSE))</f>
        <v/>
      </c>
      <c r="BJ118" s="599" t="str">
        <f ca="1">IF($BB118="","",VLOOKUP(BB118,Invoer!$F$15:$AU$1999,11,FALSE))</f>
        <v/>
      </c>
      <c r="BK118" s="662" t="str">
        <f t="shared" ca="1" si="68"/>
        <v/>
      </c>
      <c r="BL118" s="662" t="str">
        <f t="shared" ca="1" si="69"/>
        <v/>
      </c>
      <c r="BM118" s="679" t="str">
        <f t="shared" ca="1" si="70"/>
        <v/>
      </c>
      <c r="BN118" s="662" t="str">
        <f t="shared" ca="1" si="46"/>
        <v/>
      </c>
      <c r="BO118" s="662" t="str">
        <f ca="1">IF($BB118="","",VLOOKUP(BB118,Invoer!$F$15:$AU$1999,15,FALSE))</f>
        <v/>
      </c>
      <c r="BP118" s="662" t="str">
        <f ca="1">IF($BB118="","",VLOOKUP(BB118,Invoer!$F$15:$AU$1999,24,FALSE))</f>
        <v/>
      </c>
      <c r="BQ118" s="662" t="str">
        <f ca="1">IF($BB118="","",VLOOKUP(BB118,Invoer!$F$15:$AU$1999,17,FALSE))</f>
        <v/>
      </c>
      <c r="BS118" s="73" t="e">
        <f t="shared" ca="1" si="76"/>
        <v>#VALUE!</v>
      </c>
      <c r="BT118" s="57" t="str">
        <f t="shared" ca="1" si="77"/>
        <v/>
      </c>
      <c r="BW118" s="61" t="e">
        <f ca="1">Invoer!DZ123</f>
        <v>#N/A</v>
      </c>
      <c r="BX118" s="599" t="str">
        <f t="shared" ca="1" si="47"/>
        <v/>
      </c>
      <c r="BY118" s="673" t="str">
        <f ca="1">IF($BX118="","",VLOOKUP(BX118,Invoer!$F$15:$AU$1999,2,FALSE))</f>
        <v/>
      </c>
      <c r="BZ118" s="599" t="str">
        <f t="shared" ca="1" si="48"/>
        <v/>
      </c>
      <c r="CA118" s="599" t="str">
        <f ca="1">IF($BX118="","",VLOOKUP(BX118,Invoer!$F$15:$AU$1999,5,FALSE))</f>
        <v/>
      </c>
      <c r="CB118" s="599" t="str">
        <f ca="1">IF($BX118="","",VLOOKUP(BX118,Invoer!$F$15:$AU$1999,6,FALSE))</f>
        <v/>
      </c>
      <c r="CC118" s="599" t="str">
        <f ca="1">IF($BX118="","",VLOOKUP(BX118,Invoer!$F$15:$AU$1999,9,FALSE))</f>
        <v/>
      </c>
      <c r="CD118" s="599" t="str">
        <f ca="1">IF($BX118="","",VLOOKUP(BX118,Invoer!$F$15:$AU$1999,10,FALSE))</f>
        <v/>
      </c>
      <c r="CE118" s="599" t="str">
        <f ca="1">IF($BX118="","",VLOOKUP(BX118,Invoer!$F$15:$AU$1999,11,FALSE))</f>
        <v/>
      </c>
      <c r="CF118" s="662" t="str">
        <f ca="1">IF($BX118="","",IF(ISERROR(BY118),0,VLOOKUP(BX118,Invoer!$F$15:$AU$1999,15,FALSE)))</f>
        <v/>
      </c>
      <c r="CG118" s="599" t="str">
        <f ca="1">IF($BX118="","",VLOOKUP(BX118,Invoer!$F$15:$AU$1999,19,FALSE))</f>
        <v/>
      </c>
      <c r="CH118" s="662" t="str">
        <f ca="1">IF($BX118="","",IF(ISERROR(BY118),0,VLOOKUP(BX118,Invoer!$F$15:$AU$1999,24,FALSE)))</f>
        <v/>
      </c>
      <c r="CI118" s="662" t="str">
        <f ca="1">IF($BX118="","",IF(ISERROR(BY118),0,VLOOKUP(BX118,Invoer!$F$15:$AU$1999,17,FALSE)))</f>
        <v/>
      </c>
      <c r="CJ118" s="680" t="str">
        <f t="shared" ca="1" si="71"/>
        <v/>
      </c>
      <c r="CK118" s="662" t="str">
        <f t="shared" ca="1" si="72"/>
        <v/>
      </c>
      <c r="CM118" s="56" t="str">
        <f t="shared" ca="1" si="78"/>
        <v/>
      </c>
      <c r="CQ118" s="411" t="e">
        <f ca="1">Invoer!EG123</f>
        <v>#N/A</v>
      </c>
      <c r="CR118" s="599" t="str">
        <f t="shared" ca="1" si="49"/>
        <v/>
      </c>
      <c r="CS118" s="673" t="str">
        <f ca="1">IF($CR118="","",VLOOKUP(CR118,Invoer!$F$15:$AU$1500,2,FALSE))</f>
        <v/>
      </c>
      <c r="CT118" s="599" t="str">
        <f t="shared" ca="1" si="50"/>
        <v/>
      </c>
      <c r="CU118" s="599" t="str">
        <f ca="1">IF($CR118="","",VLOOKUP(CR118,Invoer!$F$15:$AU$1500,3,FALSE))</f>
        <v/>
      </c>
      <c r="CV118" s="599" t="str">
        <f ca="1">IF($CR118="","",IF(CU118&lt;&gt;"Liq","",VLOOKUP(CR118,Invoer!$F$15:$AU$1500,4,FALSE)))</f>
        <v/>
      </c>
      <c r="CW118" s="599" t="str">
        <f ca="1">IF($CR118="","",VLOOKUP(CR118,Invoer!$F$15:$AU$1500,5,FALSE))</f>
        <v/>
      </c>
      <c r="CX118" s="599" t="str">
        <f ca="1">IF($CR118="","",VLOOKUP(CR118,Invoer!$F$15:$AU$1500,6,FALSE))</f>
        <v/>
      </c>
      <c r="CY118" s="599" t="str">
        <f ca="1">IF($CR118="","",VLOOKUP(CR118,Invoer!$F$15:$AU$1500,9,FALSE))</f>
        <v/>
      </c>
      <c r="CZ118" s="599" t="str">
        <f ca="1">IF($CR118="","",VLOOKUP(CR118,Invoer!$F$15:$AU$1500,10,FALSE))</f>
        <v/>
      </c>
      <c r="DA118" s="599" t="str">
        <f ca="1">IF($CR118="","",VLOOKUP(CR118,Invoer!$F$15:$AU$1500,11,FALSE))</f>
        <v/>
      </c>
      <c r="DB118" s="599" t="str">
        <f ca="1">IF($CR118="","",VLOOKUP(CR118,Invoer!$F$15:$BB$1500,14,FALSE))</f>
        <v/>
      </c>
      <c r="DC118" s="662" t="str">
        <f ca="1">IF($CR118="","",VLOOKUP(CR118,Invoer!$F$15:$AU$1500,15,FALSE))</f>
        <v/>
      </c>
      <c r="DD118" s="599" t="str">
        <f ca="1">IF($CR118="","",VLOOKUP(CR118,Invoer!$F$15:$AU$1500,19,FALSE))</f>
        <v/>
      </c>
      <c r="DE118" s="662" t="str">
        <f ca="1">IF($CR118="","",VLOOKUP(CR118,Invoer!$F$15:$AU$1500,20,FALSE))</f>
        <v/>
      </c>
      <c r="DF118" s="662" t="str">
        <f ca="1">IF($CR118="","",VLOOKUP(CR118,Invoer!$F$15:$AU$1500,23,FALSE))</f>
        <v/>
      </c>
      <c r="DG118" s="662" t="str">
        <f ca="1">IF($CR118="","",VLOOKUP(CR118,Invoer!$F$15:$AU$1500,17,FALSE))</f>
        <v/>
      </c>
      <c r="DH118" s="681" t="str">
        <f t="shared" ca="1" si="51"/>
        <v/>
      </c>
      <c r="DI118" s="662" t="str">
        <f t="shared" ca="1" si="52"/>
        <v/>
      </c>
      <c r="DJ118" s="190"/>
      <c r="DK118" s="411" t="str">
        <f t="shared" ca="1" si="53"/>
        <v/>
      </c>
      <c r="DO118" s="61" t="e">
        <f ca="1">IF($DN$4&lt;3,Invoer!EB123,Invoer!EA123)</f>
        <v>#N/A</v>
      </c>
      <c r="DP118" s="599" t="str">
        <f t="shared" ca="1" si="54"/>
        <v/>
      </c>
      <c r="DQ118" s="673" t="str">
        <f ca="1">IF($DP118="","",VLOOKUP(DP118,Invoer!$F$15:$AU$1999,2,FALSE))</f>
        <v/>
      </c>
      <c r="DR118" s="599" t="str">
        <f t="shared" ca="1" si="55"/>
        <v/>
      </c>
      <c r="DS118" s="599" t="str">
        <f ca="1">IF($DP118="","",VLOOKUP(DP118,Invoer!$F$15:$AU$1999,3,FALSE))</f>
        <v/>
      </c>
      <c r="DT118" s="599" t="str">
        <f ca="1">IF($DP118="","",IF(DS118&lt;&gt;"Liq","",VLOOKUP(DP118,Invoer!$F$15:$AU$1999,4,FALSE)))</f>
        <v/>
      </c>
      <c r="DU118" s="599" t="str">
        <f ca="1">IF($DP118="","",VLOOKUP(DP118,Invoer!$F$15:$AU$1999,5,FALSE))</f>
        <v/>
      </c>
      <c r="DV118" s="599" t="str">
        <f ca="1">IF($DP118="","",VLOOKUP(DP118,Invoer!$F$15:$AU$1999,6,FALSE))</f>
        <v/>
      </c>
      <c r="DW118" s="599" t="str">
        <f ca="1">IF($DP118="","",VLOOKUP(DP118,Invoer!$F$15:$AU$1999,9,FALSE))</f>
        <v/>
      </c>
      <c r="DX118" s="599" t="str">
        <f ca="1">IF($DP118="","",VLOOKUP(DP118,Invoer!$F$15:$AU$1999,10,FALSE))</f>
        <v/>
      </c>
      <c r="DY118" s="595" t="str">
        <f ca="1">IF($DP118="","",VLOOKUP(DP118,Invoer!$F$15:$AU$1999,11,FALSE))</f>
        <v/>
      </c>
      <c r="DZ118" s="662" t="str">
        <f ca="1">IF($DP118="","",IF($DN$4&gt;2,"",VLOOKUP(DP118,Invoer!CQ:CS,3,FALSE)))</f>
        <v/>
      </c>
      <c r="EA118" s="541" t="str">
        <f ca="1">IF($DP118="","",IF(ISERROR(DQ118),0,IF($DN$4&lt;3,"",VLOOKUP(DP118,Invoer!$F$15:$AU$1999,15,FALSE))))</f>
        <v/>
      </c>
      <c r="EB118" s="595" t="str">
        <f ca="1">IF($DP118="","",IF($DN$4&lt;3,"",VLOOKUP(DP118,Invoer!$F$15:$AU$1999,19,FALSE)))</f>
        <v/>
      </c>
      <c r="EC118" s="541" t="str">
        <f ca="1">IF($DP118="","",IF(ISERROR(DQ118),0,IF($DN$4&lt;3,"",VLOOKUP(DP118,Invoer!$F$15:$AU$1999,24,FALSE))))</f>
        <v/>
      </c>
      <c r="ED118" s="541" t="str">
        <f ca="1">IF($DP118="","",IF(ISERROR(DQ118),0,IF($DN$4&lt;3,"",VLOOKUP(DP118,Invoer!$F$15:$AU$1999,17,FALSE))))</f>
        <v/>
      </c>
      <c r="EH118" s="89" t="e">
        <f ca="1">Invoer!CP123</f>
        <v>#N/A</v>
      </c>
      <c r="EI118" s="599" t="str">
        <f t="shared" ca="1" si="56"/>
        <v/>
      </c>
      <c r="EJ118" s="673" t="str">
        <f ca="1">IF(EI118="","",VLOOKUP(EI118,Invoer!$F$15:$AU$1999,2,FALSE))</f>
        <v/>
      </c>
      <c r="EK118" s="599" t="str">
        <f t="shared" ca="1" si="57"/>
        <v/>
      </c>
      <c r="EL118" s="599" t="str">
        <f ca="1">IF($EI118="","",VLOOKUP(EI118,Invoer!$F$15:$AU$1999,3,FALSE))</f>
        <v/>
      </c>
      <c r="EM118" s="599" t="str">
        <f ca="1">IF($EI118="","",IF(EL118&lt;&gt;"Liq","",VLOOKUP(EI118,Invoer!$F$15:$AU$1999,4,FALSE)))</f>
        <v/>
      </c>
      <c r="EN118" s="599" t="str">
        <f ca="1">IF($EI118="","",VLOOKUP(EI118,Invoer!$F$15:$AU$1999,6,FALSE))</f>
        <v/>
      </c>
      <c r="EO118" s="599" t="str">
        <f ca="1">IF(EI118="","",VLOOKUP(EI118,Invoer!$F$15:$AU$1999,9,FALSE))</f>
        <v/>
      </c>
      <c r="EP118" s="599" t="str">
        <f ca="1">IF(EI118="","",VLOOKUP(EI118,Invoer!$F$15:$AU$1999,10,FALSE))</f>
        <v/>
      </c>
      <c r="EQ118" s="599" t="str">
        <f ca="1">IF(EI118="","",VLOOKUP(EI118,Invoer!$F$15:$AU$1999,11,FALSE))</f>
        <v/>
      </c>
      <c r="ER118" s="662" t="str">
        <f ca="1">IF(EI118="","",VLOOKUP(EI118,Invoer!CQ:CS,3,FALSE))</f>
        <v/>
      </c>
      <c r="ES118" s="662" t="str">
        <f t="shared" ca="1" si="58"/>
        <v/>
      </c>
      <c r="ET118" s="513" t="str">
        <f t="shared" ca="1" si="59"/>
        <v/>
      </c>
      <c r="EU118" s="112" t="str">
        <f t="shared" ca="1" si="60"/>
        <v/>
      </c>
      <c r="EV118" s="83" t="s">
        <v>160</v>
      </c>
      <c r="EW118" s="682" t="str">
        <f t="shared" ca="1" si="61"/>
        <v/>
      </c>
      <c r="EX118" s="662" t="str">
        <f t="shared" ca="1" si="62"/>
        <v/>
      </c>
      <c r="EY118"/>
      <c r="EZ118" s="56" t="e">
        <f t="shared" ca="1" si="73"/>
        <v>#VALUE!</v>
      </c>
      <c r="FA118" s="56" t="e">
        <f t="shared" ca="1" si="74"/>
        <v>#VALUE!</v>
      </c>
      <c r="FE118"/>
      <c r="FI118"/>
      <c r="FJ118"/>
    </row>
    <row r="119" spans="1:166" ht="12" customHeight="1" x14ac:dyDescent="0.2">
      <c r="A119"/>
      <c r="B119"/>
      <c r="C119"/>
      <c r="E119"/>
      <c r="F119" s="125"/>
      <c r="G119" s="89" t="e">
        <f ca="1">Invoer!DU124</f>
        <v>#N/A</v>
      </c>
      <c r="H119" s="599" t="str">
        <f t="shared" ca="1" si="79"/>
        <v/>
      </c>
      <c r="I119" s="673" t="str">
        <f ca="1">IF($H119="","",VLOOKUP(H119,Invoer!$F$15:$AU$1500,2,FALSE))</f>
        <v/>
      </c>
      <c r="J119" s="599" t="str">
        <f t="shared" ca="1" si="63"/>
        <v/>
      </c>
      <c r="K119" s="599" t="str">
        <f ca="1">IF($H119="","",VLOOKUP(H119,Invoer!$F$15:$AU$1500,3,FALSE))</f>
        <v/>
      </c>
      <c r="L119" s="599" t="str">
        <f ca="1">IF($H119="","",IF(K119&lt;&gt;"Liq","",VLOOKUP(H119,Invoer!$F$15:$AU$1500,4,FALSE)))</f>
        <v/>
      </c>
      <c r="M119" s="599" t="str">
        <f ca="1">IF($H119="","",VLOOKUP(H119,Invoer!$F$15:$AU$1500,5,FALSE))</f>
        <v/>
      </c>
      <c r="N119" s="599" t="str">
        <f ca="1">IF($H119="","",VLOOKUP(H119,Invoer!$F$15:$AU$1500,6,FALSE))</f>
        <v/>
      </c>
      <c r="O119" s="599" t="str">
        <f ca="1">IF($H119="","",VLOOKUP(H119,Invoer!$F$15:$AU$1500,9,FALSE))</f>
        <v/>
      </c>
      <c r="P119" s="599" t="str">
        <f ca="1">IF($H119="","",VLOOKUP(H119,Invoer!$F$15:$AU$1500,10,FALSE))</f>
        <v/>
      </c>
      <c r="Q119" s="599" t="str">
        <f ca="1">IF($H119="","",VLOOKUP(H119,Invoer!$F$15:$BB$1500,14,FALSE))</f>
        <v/>
      </c>
      <c r="R119" s="662" t="str">
        <f ca="1">IF($H119="","",IF(J119&gt;$K$8,"",VLOOKUP(H119,Invoer!$F$15:$AU$1500,15,FALSE)))</f>
        <v/>
      </c>
      <c r="S119" s="599" t="str">
        <f ca="1">IF($H119="","",VLOOKUP(H119,Invoer!$F$15:$AU$1500,19,FALSE))</f>
        <v/>
      </c>
      <c r="T119" s="662" t="str">
        <f ca="1">IF($H119="","",IF(J119&gt;$K$8,"",VLOOKUP(H119,Invoer!$F$15:$AU$1500,20,FALSE)))</f>
        <v/>
      </c>
      <c r="U119" s="662" t="str">
        <f ca="1">IF($H119="","",IF(J119&gt;$K$8,"",VLOOKUP(H119,Invoer!$F$15:$AU$1500,23,FALSE)))</f>
        <v/>
      </c>
      <c r="V119" s="662" t="str">
        <f ca="1">IF($H119="","",IF(J119&gt;$K$8,"",VLOOKUP(H119,Invoer!$F$15:$AU$1500,17,FALSE)))</f>
        <v/>
      </c>
      <c r="AC119" s="435" t="str">
        <f>IF($AC$7&lt;3,Invoer!DR124,IF($AC$7=3,Invoer!BT124,"x"))</f>
        <v>x</v>
      </c>
      <c r="AD119" s="599" t="str">
        <f t="shared" si="64"/>
        <v/>
      </c>
      <c r="AE119" s="673" t="str">
        <f>IF($AD119="","",VLOOKUP(AD119,Invoer!$F$15:$AU$1999,2,FALSE))</f>
        <v/>
      </c>
      <c r="AF119" s="599" t="str">
        <f t="shared" si="65"/>
        <v/>
      </c>
      <c r="AG119" s="599" t="str">
        <f>IF($AD119="","",VLOOKUP(AD119,Invoer!$F$15:$AU$1999,3,FALSE))</f>
        <v/>
      </c>
      <c r="AH119" s="599" t="str">
        <f>IF($AD119="","",IF(AG119&lt;&gt;"Liq","",VLOOKUP(AD119,Invoer!$F$15:$AU$1999,4,FALSE)))</f>
        <v/>
      </c>
      <c r="AI119" s="677" t="str">
        <f>IF($AD119="","",VLOOKUP(AD119,Invoer!$F$15:$AU$1999,5,FALSE))</f>
        <v/>
      </c>
      <c r="AJ119" s="599" t="str">
        <f>IF($AD119="","",VLOOKUP(AD119,Invoer!$F$15:$AU$1999,6,FALSE))</f>
        <v/>
      </c>
      <c r="AK119" s="599" t="str">
        <f>IF($AD119="","",VLOOKUP(AD119,Invoer!$F$15:$AU$1999,9,FALSE))</f>
        <v/>
      </c>
      <c r="AL119" s="599" t="str">
        <f>IF($AD119="","",VLOOKUP(AD119,Invoer!$F$15:$AU$1999,10,FALSE))</f>
        <v/>
      </c>
      <c r="AM119" s="599" t="str">
        <f>IF($AD119="","",VLOOKUP(AD119,Invoer!$F$15:$BB$1999,14,FALSE))</f>
        <v/>
      </c>
      <c r="AN119" s="599" t="str">
        <f>IF($AD119="","",VLOOKUP(AD119,Invoer!$F$15:$AU$1999,11,FALSE))</f>
        <v/>
      </c>
      <c r="AO119" s="662" t="str">
        <f>IF($AD119="","",VLOOKUP(AD119,Invoer!$F$15:$AU$1999,15,FALSE))</f>
        <v/>
      </c>
      <c r="AP119" s="599" t="str">
        <f>IF($AD119="","",VLOOKUP(AD119,Invoer!$F$15:$AU$1999,19,FALSE))</f>
        <v/>
      </c>
      <c r="AQ119" s="662" t="str">
        <f>IF($AD119="","",VLOOKUP(AD119,Invoer!$F$15:$AU$1999,24,FALSE))</f>
        <v/>
      </c>
      <c r="AR119" s="662" t="str">
        <f>IF($AD119="","",VLOOKUP(AD119,Invoer!$F$15:$AU$1999,17,FALSE))</f>
        <v/>
      </c>
      <c r="AS119" s="678" t="str">
        <f t="shared" si="75"/>
        <v/>
      </c>
      <c r="AT119" s="676" t="str">
        <f t="shared" si="44"/>
        <v/>
      </c>
      <c r="AU119" s="77" t="e">
        <f t="shared" si="45"/>
        <v>#VALUE!</v>
      </c>
      <c r="AW119" s="57"/>
      <c r="AX119" s="57"/>
      <c r="BA119" s="83" t="e">
        <f ca="1">Invoer!DW124</f>
        <v>#N/A</v>
      </c>
      <c r="BB119" s="599" t="str">
        <f t="shared" ca="1" si="66"/>
        <v/>
      </c>
      <c r="BC119" s="673" t="str">
        <f ca="1">IF($BB119="","",VLOOKUP(BB119,Invoer!$F$15:$AU$1999,2,FALSE))</f>
        <v/>
      </c>
      <c r="BD119" s="599" t="str">
        <f t="shared" ca="1" si="67"/>
        <v/>
      </c>
      <c r="BE119" s="599" t="str">
        <f ca="1">IF($BB119="","",VLOOKUP(BB119,Invoer!$F$15:$AU$1999,5,FALSE))</f>
        <v/>
      </c>
      <c r="BF119" s="599" t="str">
        <f ca="1">IF($BB119="","",VLOOKUP(BB119,Invoer!$F$15:$AU$1999,6,FALSE))</f>
        <v/>
      </c>
      <c r="BG119" s="599" t="str">
        <f ca="1">IF($BB119="","",VLOOKUP(BB119,Invoer!$F$15:$AU$1999,9,FALSE))</f>
        <v/>
      </c>
      <c r="BH119" s="599" t="str">
        <f ca="1">IF($BB119="","",VLOOKUP(BB119,Invoer!$F$15:$AU$1999,10,FALSE))</f>
        <v/>
      </c>
      <c r="BI119" s="599" t="str">
        <f ca="1">IF($BB119="","",VLOOKUP(BB119,Invoer!$F$15:$BB$1999,14,FALSE))</f>
        <v/>
      </c>
      <c r="BJ119" s="599" t="str">
        <f ca="1">IF($BB119="","",VLOOKUP(BB119,Invoer!$F$15:$AU$1999,11,FALSE))</f>
        <v/>
      </c>
      <c r="BK119" s="662" t="str">
        <f t="shared" ca="1" si="68"/>
        <v/>
      </c>
      <c r="BL119" s="662" t="str">
        <f t="shared" ca="1" si="69"/>
        <v/>
      </c>
      <c r="BM119" s="679" t="str">
        <f t="shared" ca="1" si="70"/>
        <v/>
      </c>
      <c r="BN119" s="662" t="str">
        <f t="shared" ca="1" si="46"/>
        <v/>
      </c>
      <c r="BO119" s="662" t="str">
        <f ca="1">IF($BB119="","",VLOOKUP(BB119,Invoer!$F$15:$AU$1999,15,FALSE))</f>
        <v/>
      </c>
      <c r="BP119" s="662" t="str">
        <f ca="1">IF($BB119="","",VLOOKUP(BB119,Invoer!$F$15:$AU$1999,24,FALSE))</f>
        <v/>
      </c>
      <c r="BQ119" s="662" t="str">
        <f ca="1">IF($BB119="","",VLOOKUP(BB119,Invoer!$F$15:$AU$1999,17,FALSE))</f>
        <v/>
      </c>
      <c r="BS119" s="73" t="e">
        <f t="shared" ca="1" si="76"/>
        <v>#VALUE!</v>
      </c>
      <c r="BT119" s="57" t="str">
        <f t="shared" ca="1" si="77"/>
        <v/>
      </c>
      <c r="BW119" s="61" t="e">
        <f ca="1">Invoer!DZ124</f>
        <v>#N/A</v>
      </c>
      <c r="BX119" s="599" t="str">
        <f t="shared" ca="1" si="47"/>
        <v/>
      </c>
      <c r="BY119" s="673" t="str">
        <f ca="1">IF($BX119="","",VLOOKUP(BX119,Invoer!$F$15:$AU$1999,2,FALSE))</f>
        <v/>
      </c>
      <c r="BZ119" s="599" t="str">
        <f t="shared" ca="1" si="48"/>
        <v/>
      </c>
      <c r="CA119" s="599" t="str">
        <f ca="1">IF($BX119="","",VLOOKUP(BX119,Invoer!$F$15:$AU$1999,5,FALSE))</f>
        <v/>
      </c>
      <c r="CB119" s="599" t="str">
        <f ca="1">IF($BX119="","",VLOOKUP(BX119,Invoer!$F$15:$AU$1999,6,FALSE))</f>
        <v/>
      </c>
      <c r="CC119" s="599" t="str">
        <f ca="1">IF($BX119="","",VLOOKUP(BX119,Invoer!$F$15:$AU$1999,9,FALSE))</f>
        <v/>
      </c>
      <c r="CD119" s="599" t="str">
        <f ca="1">IF($BX119="","",VLOOKUP(BX119,Invoer!$F$15:$AU$1999,10,FALSE))</f>
        <v/>
      </c>
      <c r="CE119" s="599" t="str">
        <f ca="1">IF($BX119="","",VLOOKUP(BX119,Invoer!$F$15:$AU$1999,11,FALSE))</f>
        <v/>
      </c>
      <c r="CF119" s="662" t="str">
        <f ca="1">IF($BX119="","",IF(ISERROR(BY119),0,VLOOKUP(BX119,Invoer!$F$15:$AU$1999,15,FALSE)))</f>
        <v/>
      </c>
      <c r="CG119" s="599" t="str">
        <f ca="1">IF($BX119="","",VLOOKUP(BX119,Invoer!$F$15:$AU$1999,19,FALSE))</f>
        <v/>
      </c>
      <c r="CH119" s="662" t="str">
        <f ca="1">IF($BX119="","",IF(ISERROR(BY119),0,VLOOKUP(BX119,Invoer!$F$15:$AU$1999,24,FALSE)))</f>
        <v/>
      </c>
      <c r="CI119" s="662" t="str">
        <f ca="1">IF($BX119="","",IF(ISERROR(BY119),0,VLOOKUP(BX119,Invoer!$F$15:$AU$1999,17,FALSE)))</f>
        <v/>
      </c>
      <c r="CJ119" s="680" t="str">
        <f t="shared" ca="1" si="71"/>
        <v/>
      </c>
      <c r="CK119" s="662" t="str">
        <f t="shared" ca="1" si="72"/>
        <v/>
      </c>
      <c r="CM119" s="56" t="str">
        <f t="shared" ca="1" si="78"/>
        <v/>
      </c>
      <c r="CQ119" s="411" t="e">
        <f ca="1">Invoer!EG124</f>
        <v>#N/A</v>
      </c>
      <c r="CR119" s="599" t="str">
        <f t="shared" ca="1" si="49"/>
        <v/>
      </c>
      <c r="CS119" s="673" t="str">
        <f ca="1">IF($CR119="","",VLOOKUP(CR119,Invoer!$F$15:$AU$1500,2,FALSE))</f>
        <v/>
      </c>
      <c r="CT119" s="599" t="str">
        <f t="shared" ca="1" si="50"/>
        <v/>
      </c>
      <c r="CU119" s="599" t="str">
        <f ca="1">IF($CR119="","",VLOOKUP(CR119,Invoer!$F$15:$AU$1500,3,FALSE))</f>
        <v/>
      </c>
      <c r="CV119" s="599" t="str">
        <f ca="1">IF($CR119="","",IF(CU119&lt;&gt;"Liq","",VLOOKUP(CR119,Invoer!$F$15:$AU$1500,4,FALSE)))</f>
        <v/>
      </c>
      <c r="CW119" s="599" t="str">
        <f ca="1">IF($CR119="","",VLOOKUP(CR119,Invoer!$F$15:$AU$1500,5,FALSE))</f>
        <v/>
      </c>
      <c r="CX119" s="599" t="str">
        <f ca="1">IF($CR119="","",VLOOKUP(CR119,Invoer!$F$15:$AU$1500,6,FALSE))</f>
        <v/>
      </c>
      <c r="CY119" s="599" t="str">
        <f ca="1">IF($CR119="","",VLOOKUP(CR119,Invoer!$F$15:$AU$1500,9,FALSE))</f>
        <v/>
      </c>
      <c r="CZ119" s="599" t="str">
        <f ca="1">IF($CR119="","",VLOOKUP(CR119,Invoer!$F$15:$AU$1500,10,FALSE))</f>
        <v/>
      </c>
      <c r="DA119" s="599" t="str">
        <f ca="1">IF($CR119="","",VLOOKUP(CR119,Invoer!$F$15:$AU$1500,11,FALSE))</f>
        <v/>
      </c>
      <c r="DB119" s="599" t="str">
        <f ca="1">IF($CR119="","",VLOOKUP(CR119,Invoer!$F$15:$BB$1500,14,FALSE))</f>
        <v/>
      </c>
      <c r="DC119" s="662" t="str">
        <f ca="1">IF($CR119="","",VLOOKUP(CR119,Invoer!$F$15:$AU$1500,15,FALSE))</f>
        <v/>
      </c>
      <c r="DD119" s="599" t="str">
        <f ca="1">IF($CR119="","",VLOOKUP(CR119,Invoer!$F$15:$AU$1500,19,FALSE))</f>
        <v/>
      </c>
      <c r="DE119" s="662" t="str">
        <f ca="1">IF($CR119="","",VLOOKUP(CR119,Invoer!$F$15:$AU$1500,20,FALSE))</f>
        <v/>
      </c>
      <c r="DF119" s="662" t="str">
        <f ca="1">IF($CR119="","",VLOOKUP(CR119,Invoer!$F$15:$AU$1500,23,FALSE))</f>
        <v/>
      </c>
      <c r="DG119" s="662" t="str">
        <f ca="1">IF($CR119="","",VLOOKUP(CR119,Invoer!$F$15:$AU$1500,17,FALSE))</f>
        <v/>
      </c>
      <c r="DH119" s="681" t="str">
        <f t="shared" ca="1" si="51"/>
        <v/>
      </c>
      <c r="DI119" s="662" t="str">
        <f t="shared" ca="1" si="52"/>
        <v/>
      </c>
      <c r="DJ119" s="190"/>
      <c r="DK119" s="411" t="str">
        <f t="shared" ca="1" si="53"/>
        <v/>
      </c>
      <c r="DO119" s="61" t="e">
        <f ca="1">IF($DN$4&lt;3,Invoer!EB124,Invoer!EA124)</f>
        <v>#N/A</v>
      </c>
      <c r="DP119" s="599" t="str">
        <f t="shared" ca="1" si="54"/>
        <v/>
      </c>
      <c r="DQ119" s="673" t="str">
        <f ca="1">IF($DP119="","",VLOOKUP(DP119,Invoer!$F$15:$AU$1999,2,FALSE))</f>
        <v/>
      </c>
      <c r="DR119" s="599" t="str">
        <f t="shared" ca="1" si="55"/>
        <v/>
      </c>
      <c r="DS119" s="599" t="str">
        <f ca="1">IF($DP119="","",VLOOKUP(DP119,Invoer!$F$15:$AU$1999,3,FALSE))</f>
        <v/>
      </c>
      <c r="DT119" s="599" t="str">
        <f ca="1">IF($DP119="","",IF(DS119&lt;&gt;"Liq","",VLOOKUP(DP119,Invoer!$F$15:$AU$1999,4,FALSE)))</f>
        <v/>
      </c>
      <c r="DU119" s="599" t="str">
        <f ca="1">IF($DP119="","",VLOOKUP(DP119,Invoer!$F$15:$AU$1999,5,FALSE))</f>
        <v/>
      </c>
      <c r="DV119" s="599" t="str">
        <f ca="1">IF($DP119="","",VLOOKUP(DP119,Invoer!$F$15:$AU$1999,6,FALSE))</f>
        <v/>
      </c>
      <c r="DW119" s="599" t="str">
        <f ca="1">IF($DP119="","",VLOOKUP(DP119,Invoer!$F$15:$AU$1999,9,FALSE))</f>
        <v/>
      </c>
      <c r="DX119" s="599" t="str">
        <f ca="1">IF($DP119="","",VLOOKUP(DP119,Invoer!$F$15:$AU$1999,10,FALSE))</f>
        <v/>
      </c>
      <c r="DY119" s="595" t="str">
        <f ca="1">IF($DP119="","",VLOOKUP(DP119,Invoer!$F$15:$AU$1999,11,FALSE))</f>
        <v/>
      </c>
      <c r="DZ119" s="662" t="str">
        <f ca="1">IF($DP119="","",IF($DN$4&gt;2,"",VLOOKUP(DP119,Invoer!CQ:CS,3,FALSE)))</f>
        <v/>
      </c>
      <c r="EA119" s="541" t="str">
        <f ca="1">IF($DP119="","",IF(ISERROR(DQ119),0,IF($DN$4&lt;3,"",VLOOKUP(DP119,Invoer!$F$15:$AU$1999,15,FALSE))))</f>
        <v/>
      </c>
      <c r="EB119" s="595" t="str">
        <f ca="1">IF($DP119="","",IF($DN$4&lt;3,"",VLOOKUP(DP119,Invoer!$F$15:$AU$1999,19,FALSE)))</f>
        <v/>
      </c>
      <c r="EC119" s="541" t="str">
        <f ca="1">IF($DP119="","",IF(ISERROR(DQ119),0,IF($DN$4&lt;3,"",VLOOKUP(DP119,Invoer!$F$15:$AU$1999,24,FALSE))))</f>
        <v/>
      </c>
      <c r="ED119" s="541" t="str">
        <f ca="1">IF($DP119="","",IF(ISERROR(DQ119),0,IF($DN$4&lt;3,"",VLOOKUP(DP119,Invoer!$F$15:$AU$1999,17,FALSE))))</f>
        <v/>
      </c>
      <c r="EH119" s="89" t="e">
        <f ca="1">Invoer!CP124</f>
        <v>#N/A</v>
      </c>
      <c r="EI119" s="599" t="str">
        <f t="shared" ca="1" si="56"/>
        <v/>
      </c>
      <c r="EJ119" s="673" t="str">
        <f ca="1">IF(EI119="","",VLOOKUP(EI119,Invoer!$F$15:$AU$1999,2,FALSE))</f>
        <v/>
      </c>
      <c r="EK119" s="599" t="str">
        <f t="shared" ca="1" si="57"/>
        <v/>
      </c>
      <c r="EL119" s="599" t="str">
        <f ca="1">IF($EI119="","",VLOOKUP(EI119,Invoer!$F$15:$AU$1999,3,FALSE))</f>
        <v/>
      </c>
      <c r="EM119" s="599" t="str">
        <f ca="1">IF($EI119="","",IF(EL119&lt;&gt;"Liq","",VLOOKUP(EI119,Invoer!$F$15:$AU$1999,4,FALSE)))</f>
        <v/>
      </c>
      <c r="EN119" s="599" t="str">
        <f ca="1">IF($EI119="","",VLOOKUP(EI119,Invoer!$F$15:$AU$1999,6,FALSE))</f>
        <v/>
      </c>
      <c r="EO119" s="599" t="str">
        <f ca="1">IF(EI119="","",VLOOKUP(EI119,Invoer!$F$15:$AU$1999,9,FALSE))</f>
        <v/>
      </c>
      <c r="EP119" s="599" t="str">
        <f ca="1">IF(EI119="","",VLOOKUP(EI119,Invoer!$F$15:$AU$1999,10,FALSE))</f>
        <v/>
      </c>
      <c r="EQ119" s="599" t="str">
        <f ca="1">IF(EI119="","",VLOOKUP(EI119,Invoer!$F$15:$AU$1999,11,FALSE))</f>
        <v/>
      </c>
      <c r="ER119" s="662" t="str">
        <f ca="1">IF(EI119="","",VLOOKUP(EI119,Invoer!CQ:CS,3,FALSE))</f>
        <v/>
      </c>
      <c r="ES119" s="662" t="str">
        <f t="shared" ca="1" si="58"/>
        <v/>
      </c>
      <c r="ET119" s="513" t="str">
        <f t="shared" ca="1" si="59"/>
        <v/>
      </c>
      <c r="EU119" s="112" t="str">
        <f t="shared" ca="1" si="60"/>
        <v/>
      </c>
      <c r="EV119" s="83" t="s">
        <v>160</v>
      </c>
      <c r="EW119" s="682" t="str">
        <f t="shared" ca="1" si="61"/>
        <v/>
      </c>
      <c r="EX119" s="662" t="str">
        <f t="shared" ca="1" si="62"/>
        <v/>
      </c>
      <c r="EY119"/>
      <c r="EZ119" s="56" t="e">
        <f t="shared" ca="1" si="73"/>
        <v>#VALUE!</v>
      </c>
      <c r="FA119" s="56" t="e">
        <f t="shared" ca="1" si="74"/>
        <v>#VALUE!</v>
      </c>
      <c r="FE119"/>
      <c r="FI119"/>
      <c r="FJ119"/>
    </row>
    <row r="120" spans="1:166" ht="12" customHeight="1" x14ac:dyDescent="0.2">
      <c r="A120"/>
      <c r="B120"/>
      <c r="C120"/>
      <c r="E120"/>
      <c r="F120" s="125"/>
      <c r="G120" s="89" t="e">
        <f ca="1">Invoer!DU125</f>
        <v>#N/A</v>
      </c>
      <c r="H120" s="599" t="str">
        <f t="shared" ca="1" si="79"/>
        <v/>
      </c>
      <c r="I120" s="673" t="str">
        <f ca="1">IF($H120="","",VLOOKUP(H120,Invoer!$F$15:$AU$1500,2,FALSE))</f>
        <v/>
      </c>
      <c r="J120" s="599" t="str">
        <f t="shared" ca="1" si="63"/>
        <v/>
      </c>
      <c r="K120" s="599" t="str">
        <f ca="1">IF($H120="","",VLOOKUP(H120,Invoer!$F$15:$AU$1500,3,FALSE))</f>
        <v/>
      </c>
      <c r="L120" s="599" t="str">
        <f ca="1">IF($H120="","",IF(K120&lt;&gt;"Liq","",VLOOKUP(H120,Invoer!$F$15:$AU$1500,4,FALSE)))</f>
        <v/>
      </c>
      <c r="M120" s="599" t="str">
        <f ca="1">IF($H120="","",VLOOKUP(H120,Invoer!$F$15:$AU$1500,5,FALSE))</f>
        <v/>
      </c>
      <c r="N120" s="599" t="str">
        <f ca="1">IF($H120="","",VLOOKUP(H120,Invoer!$F$15:$AU$1500,6,FALSE))</f>
        <v/>
      </c>
      <c r="O120" s="599" t="str">
        <f ca="1">IF($H120="","",VLOOKUP(H120,Invoer!$F$15:$AU$1500,9,FALSE))</f>
        <v/>
      </c>
      <c r="P120" s="599" t="str">
        <f ca="1">IF($H120="","",VLOOKUP(H120,Invoer!$F$15:$AU$1500,10,FALSE))</f>
        <v/>
      </c>
      <c r="Q120" s="599" t="str">
        <f ca="1">IF($H120="","",VLOOKUP(H120,Invoer!$F$15:$BB$1500,14,FALSE))</f>
        <v/>
      </c>
      <c r="R120" s="662" t="str">
        <f ca="1">IF($H120="","",IF(J120&gt;$K$8,"",VLOOKUP(H120,Invoer!$F$15:$AU$1500,15,FALSE)))</f>
        <v/>
      </c>
      <c r="S120" s="599" t="str">
        <f ca="1">IF($H120="","",VLOOKUP(H120,Invoer!$F$15:$AU$1500,19,FALSE))</f>
        <v/>
      </c>
      <c r="T120" s="662" t="str">
        <f ca="1">IF($H120="","",IF(J120&gt;$K$8,"",VLOOKUP(H120,Invoer!$F$15:$AU$1500,20,FALSE)))</f>
        <v/>
      </c>
      <c r="U120" s="662" t="str">
        <f ca="1">IF($H120="","",IF(J120&gt;$K$8,"",VLOOKUP(H120,Invoer!$F$15:$AU$1500,23,FALSE)))</f>
        <v/>
      </c>
      <c r="V120" s="662" t="str">
        <f ca="1">IF($H120="","",IF(J120&gt;$K$8,"",VLOOKUP(H120,Invoer!$F$15:$AU$1500,17,FALSE)))</f>
        <v/>
      </c>
      <c r="AC120" s="435" t="str">
        <f>IF($AC$7&lt;3,Invoer!DR125,IF($AC$7=3,Invoer!BT125,"x"))</f>
        <v>x</v>
      </c>
      <c r="AD120" s="599" t="str">
        <f t="shared" si="64"/>
        <v/>
      </c>
      <c r="AE120" s="673" t="str">
        <f>IF($AD120="","",VLOOKUP(AD120,Invoer!$F$15:$AU$1999,2,FALSE))</f>
        <v/>
      </c>
      <c r="AF120" s="599" t="str">
        <f t="shared" si="65"/>
        <v/>
      </c>
      <c r="AG120" s="599" t="str">
        <f>IF($AD120="","",VLOOKUP(AD120,Invoer!$F$15:$AU$1999,3,FALSE))</f>
        <v/>
      </c>
      <c r="AH120" s="599" t="str">
        <f>IF($AD120="","",IF(AG120&lt;&gt;"Liq","",VLOOKUP(AD120,Invoer!$F$15:$AU$1999,4,FALSE)))</f>
        <v/>
      </c>
      <c r="AI120" s="677" t="str">
        <f>IF($AD120="","",VLOOKUP(AD120,Invoer!$F$15:$AU$1999,5,FALSE))</f>
        <v/>
      </c>
      <c r="AJ120" s="599" t="str">
        <f>IF($AD120="","",VLOOKUP(AD120,Invoer!$F$15:$AU$1999,6,FALSE))</f>
        <v/>
      </c>
      <c r="AK120" s="599" t="str">
        <f>IF($AD120="","",VLOOKUP(AD120,Invoer!$F$15:$AU$1999,9,FALSE))</f>
        <v/>
      </c>
      <c r="AL120" s="599" t="str">
        <f>IF($AD120="","",VLOOKUP(AD120,Invoer!$F$15:$AU$1999,10,FALSE))</f>
        <v/>
      </c>
      <c r="AM120" s="599" t="str">
        <f>IF($AD120="","",VLOOKUP(AD120,Invoer!$F$15:$BB$1999,14,FALSE))</f>
        <v/>
      </c>
      <c r="AN120" s="599" t="str">
        <f>IF($AD120="","",VLOOKUP(AD120,Invoer!$F$15:$AU$1999,11,FALSE))</f>
        <v/>
      </c>
      <c r="AO120" s="662" t="str">
        <f>IF($AD120="","",VLOOKUP(AD120,Invoer!$F$15:$AU$1999,15,FALSE))</f>
        <v/>
      </c>
      <c r="AP120" s="599" t="str">
        <f>IF($AD120="","",VLOOKUP(AD120,Invoer!$F$15:$AU$1999,19,FALSE))</f>
        <v/>
      </c>
      <c r="AQ120" s="662" t="str">
        <f>IF($AD120="","",VLOOKUP(AD120,Invoer!$F$15:$AU$1999,24,FALSE))</f>
        <v/>
      </c>
      <c r="AR120" s="662" t="str">
        <f>IF($AD120="","",VLOOKUP(AD120,Invoer!$F$15:$AU$1999,17,FALSE))</f>
        <v/>
      </c>
      <c r="AS120" s="678" t="str">
        <f t="shared" si="75"/>
        <v/>
      </c>
      <c r="AT120" s="676" t="str">
        <f t="shared" si="44"/>
        <v/>
      </c>
      <c r="AU120" s="77" t="e">
        <f t="shared" si="45"/>
        <v>#VALUE!</v>
      </c>
      <c r="AW120" s="57"/>
      <c r="AX120" s="57"/>
      <c r="BA120" s="83" t="e">
        <f ca="1">Invoer!DW125</f>
        <v>#N/A</v>
      </c>
      <c r="BB120" s="599" t="str">
        <f t="shared" ca="1" si="66"/>
        <v/>
      </c>
      <c r="BC120" s="673" t="str">
        <f ca="1">IF($BB120="","",VLOOKUP(BB120,Invoer!$F$15:$AU$1999,2,FALSE))</f>
        <v/>
      </c>
      <c r="BD120" s="599" t="str">
        <f t="shared" ca="1" si="67"/>
        <v/>
      </c>
      <c r="BE120" s="599" t="str">
        <f ca="1">IF($BB120="","",VLOOKUP(BB120,Invoer!$F$15:$AU$1999,5,FALSE))</f>
        <v/>
      </c>
      <c r="BF120" s="599" t="str">
        <f ca="1">IF($BB120="","",VLOOKUP(BB120,Invoer!$F$15:$AU$1999,6,FALSE))</f>
        <v/>
      </c>
      <c r="BG120" s="599" t="str">
        <f ca="1">IF($BB120="","",VLOOKUP(BB120,Invoer!$F$15:$AU$1999,9,FALSE))</f>
        <v/>
      </c>
      <c r="BH120" s="599" t="str">
        <f ca="1">IF($BB120="","",VLOOKUP(BB120,Invoer!$F$15:$AU$1999,10,FALSE))</f>
        <v/>
      </c>
      <c r="BI120" s="599" t="str">
        <f ca="1">IF($BB120="","",VLOOKUP(BB120,Invoer!$F$15:$BB$1999,14,FALSE))</f>
        <v/>
      </c>
      <c r="BJ120" s="599" t="str">
        <f ca="1">IF($BB120="","",VLOOKUP(BB120,Invoer!$F$15:$AU$1999,11,FALSE))</f>
        <v/>
      </c>
      <c r="BK120" s="662" t="str">
        <f t="shared" ca="1" si="68"/>
        <v/>
      </c>
      <c r="BL120" s="662" t="str">
        <f t="shared" ca="1" si="69"/>
        <v/>
      </c>
      <c r="BM120" s="679" t="str">
        <f t="shared" ca="1" si="70"/>
        <v/>
      </c>
      <c r="BN120" s="662" t="str">
        <f t="shared" ca="1" si="46"/>
        <v/>
      </c>
      <c r="BO120" s="662" t="str">
        <f ca="1">IF($BB120="","",VLOOKUP(BB120,Invoer!$F$15:$AU$1999,15,FALSE))</f>
        <v/>
      </c>
      <c r="BP120" s="662" t="str">
        <f ca="1">IF($BB120="","",VLOOKUP(BB120,Invoer!$F$15:$AU$1999,24,FALSE))</f>
        <v/>
      </c>
      <c r="BQ120" s="662" t="str">
        <f ca="1">IF($BB120="","",VLOOKUP(BB120,Invoer!$F$15:$AU$1999,17,FALSE))</f>
        <v/>
      </c>
      <c r="BS120" s="73" t="e">
        <f t="shared" ca="1" si="76"/>
        <v>#VALUE!</v>
      </c>
      <c r="BT120" s="57" t="str">
        <f t="shared" ca="1" si="77"/>
        <v/>
      </c>
      <c r="BW120" s="61" t="e">
        <f ca="1">Invoer!DZ125</f>
        <v>#N/A</v>
      </c>
      <c r="BX120" s="599" t="str">
        <f t="shared" ca="1" si="47"/>
        <v/>
      </c>
      <c r="BY120" s="673" t="str">
        <f ca="1">IF($BX120="","",VLOOKUP(BX120,Invoer!$F$15:$AU$1999,2,FALSE))</f>
        <v/>
      </c>
      <c r="BZ120" s="599" t="str">
        <f t="shared" ca="1" si="48"/>
        <v/>
      </c>
      <c r="CA120" s="599" t="str">
        <f ca="1">IF($BX120="","",VLOOKUP(BX120,Invoer!$F$15:$AU$1999,5,FALSE))</f>
        <v/>
      </c>
      <c r="CB120" s="599" t="str">
        <f ca="1">IF($BX120="","",VLOOKUP(BX120,Invoer!$F$15:$AU$1999,6,FALSE))</f>
        <v/>
      </c>
      <c r="CC120" s="599" t="str">
        <f ca="1">IF($BX120="","",VLOOKUP(BX120,Invoer!$F$15:$AU$1999,9,FALSE))</f>
        <v/>
      </c>
      <c r="CD120" s="599" t="str">
        <f ca="1">IF($BX120="","",VLOOKUP(BX120,Invoer!$F$15:$AU$1999,10,FALSE))</f>
        <v/>
      </c>
      <c r="CE120" s="599" t="str">
        <f ca="1">IF($BX120="","",VLOOKUP(BX120,Invoer!$F$15:$AU$1999,11,FALSE))</f>
        <v/>
      </c>
      <c r="CF120" s="662" t="str">
        <f ca="1">IF($BX120="","",IF(ISERROR(BY120),0,VLOOKUP(BX120,Invoer!$F$15:$AU$1999,15,FALSE)))</f>
        <v/>
      </c>
      <c r="CG120" s="599" t="str">
        <f ca="1">IF($BX120="","",VLOOKUP(BX120,Invoer!$F$15:$AU$1999,19,FALSE))</f>
        <v/>
      </c>
      <c r="CH120" s="662" t="str">
        <f ca="1">IF($BX120="","",IF(ISERROR(BY120),0,VLOOKUP(BX120,Invoer!$F$15:$AU$1999,24,FALSE)))</f>
        <v/>
      </c>
      <c r="CI120" s="662" t="str">
        <f ca="1">IF($BX120="","",IF(ISERROR(BY120),0,VLOOKUP(BX120,Invoer!$F$15:$AU$1999,17,FALSE)))</f>
        <v/>
      </c>
      <c r="CJ120" s="680" t="str">
        <f t="shared" ca="1" si="71"/>
        <v/>
      </c>
      <c r="CK120" s="662" t="str">
        <f t="shared" ca="1" si="72"/>
        <v/>
      </c>
      <c r="CM120" s="56" t="str">
        <f t="shared" ca="1" si="78"/>
        <v/>
      </c>
      <c r="CQ120" s="411" t="e">
        <f ca="1">Invoer!EG125</f>
        <v>#N/A</v>
      </c>
      <c r="CR120" s="599" t="str">
        <f t="shared" ca="1" si="49"/>
        <v/>
      </c>
      <c r="CS120" s="673" t="str">
        <f ca="1">IF($CR120="","",VLOOKUP(CR120,Invoer!$F$15:$AU$1500,2,FALSE))</f>
        <v/>
      </c>
      <c r="CT120" s="599" t="str">
        <f t="shared" ca="1" si="50"/>
        <v/>
      </c>
      <c r="CU120" s="599" t="str">
        <f ca="1">IF($CR120="","",VLOOKUP(CR120,Invoer!$F$15:$AU$1500,3,FALSE))</f>
        <v/>
      </c>
      <c r="CV120" s="599" t="str">
        <f ca="1">IF($CR120="","",IF(CU120&lt;&gt;"Liq","",VLOOKUP(CR120,Invoer!$F$15:$AU$1500,4,FALSE)))</f>
        <v/>
      </c>
      <c r="CW120" s="599" t="str">
        <f ca="1">IF($CR120="","",VLOOKUP(CR120,Invoer!$F$15:$AU$1500,5,FALSE))</f>
        <v/>
      </c>
      <c r="CX120" s="599" t="str">
        <f ca="1">IF($CR120="","",VLOOKUP(CR120,Invoer!$F$15:$AU$1500,6,FALSE))</f>
        <v/>
      </c>
      <c r="CY120" s="599" t="str">
        <f ca="1">IF($CR120="","",VLOOKUP(CR120,Invoer!$F$15:$AU$1500,9,FALSE))</f>
        <v/>
      </c>
      <c r="CZ120" s="599" t="str">
        <f ca="1">IF($CR120="","",VLOOKUP(CR120,Invoer!$F$15:$AU$1500,10,FALSE))</f>
        <v/>
      </c>
      <c r="DA120" s="599" t="str">
        <f ca="1">IF($CR120="","",VLOOKUP(CR120,Invoer!$F$15:$AU$1500,11,FALSE))</f>
        <v/>
      </c>
      <c r="DB120" s="599" t="str">
        <f ca="1">IF($CR120="","",VLOOKUP(CR120,Invoer!$F$15:$BB$1500,14,FALSE))</f>
        <v/>
      </c>
      <c r="DC120" s="662" t="str">
        <f ca="1">IF($CR120="","",VLOOKUP(CR120,Invoer!$F$15:$AU$1500,15,FALSE))</f>
        <v/>
      </c>
      <c r="DD120" s="599" t="str">
        <f ca="1">IF($CR120="","",VLOOKUP(CR120,Invoer!$F$15:$AU$1500,19,FALSE))</f>
        <v/>
      </c>
      <c r="DE120" s="662" t="str">
        <f ca="1">IF($CR120="","",VLOOKUP(CR120,Invoer!$F$15:$AU$1500,20,FALSE))</f>
        <v/>
      </c>
      <c r="DF120" s="662" t="str">
        <f ca="1">IF($CR120="","",VLOOKUP(CR120,Invoer!$F$15:$AU$1500,23,FALSE))</f>
        <v/>
      </c>
      <c r="DG120" s="662" t="str">
        <f ca="1">IF($CR120="","",VLOOKUP(CR120,Invoer!$F$15:$AU$1500,17,FALSE))</f>
        <v/>
      </c>
      <c r="DH120" s="681" t="str">
        <f t="shared" ca="1" si="51"/>
        <v/>
      </c>
      <c r="DI120" s="662" t="str">
        <f t="shared" ca="1" si="52"/>
        <v/>
      </c>
      <c r="DJ120" s="190"/>
      <c r="DK120" s="411" t="str">
        <f t="shared" ca="1" si="53"/>
        <v/>
      </c>
      <c r="DO120" s="61" t="e">
        <f ca="1">IF($DN$4&lt;3,Invoer!EB125,Invoer!EA125)</f>
        <v>#N/A</v>
      </c>
      <c r="DP120" s="599" t="str">
        <f t="shared" ca="1" si="54"/>
        <v/>
      </c>
      <c r="DQ120" s="673" t="str">
        <f ca="1">IF($DP120="","",VLOOKUP(DP120,Invoer!$F$15:$AU$1999,2,FALSE))</f>
        <v/>
      </c>
      <c r="DR120" s="599" t="str">
        <f t="shared" ca="1" si="55"/>
        <v/>
      </c>
      <c r="DS120" s="599" t="str">
        <f ca="1">IF($DP120="","",VLOOKUP(DP120,Invoer!$F$15:$AU$1999,3,FALSE))</f>
        <v/>
      </c>
      <c r="DT120" s="599" t="str">
        <f ca="1">IF($DP120="","",IF(DS120&lt;&gt;"Liq","",VLOOKUP(DP120,Invoer!$F$15:$AU$1999,4,FALSE)))</f>
        <v/>
      </c>
      <c r="DU120" s="599" t="str">
        <f ca="1">IF($DP120="","",VLOOKUP(DP120,Invoer!$F$15:$AU$1999,5,FALSE))</f>
        <v/>
      </c>
      <c r="DV120" s="599" t="str">
        <f ca="1">IF($DP120="","",VLOOKUP(DP120,Invoer!$F$15:$AU$1999,6,FALSE))</f>
        <v/>
      </c>
      <c r="DW120" s="599" t="str">
        <f ca="1">IF($DP120="","",VLOOKUP(DP120,Invoer!$F$15:$AU$1999,9,FALSE))</f>
        <v/>
      </c>
      <c r="DX120" s="599" t="str">
        <f ca="1">IF($DP120="","",VLOOKUP(DP120,Invoer!$F$15:$AU$1999,10,FALSE))</f>
        <v/>
      </c>
      <c r="DY120" s="595" t="str">
        <f ca="1">IF($DP120="","",VLOOKUP(DP120,Invoer!$F$15:$AU$1999,11,FALSE))</f>
        <v/>
      </c>
      <c r="DZ120" s="662" t="str">
        <f ca="1">IF($DP120="","",IF($DN$4&gt;2,"",VLOOKUP(DP120,Invoer!CQ:CS,3,FALSE)))</f>
        <v/>
      </c>
      <c r="EA120" s="541" t="str">
        <f ca="1">IF($DP120="","",IF(ISERROR(DQ120),0,IF($DN$4&lt;3,"",VLOOKUP(DP120,Invoer!$F$15:$AU$1999,15,FALSE))))</f>
        <v/>
      </c>
      <c r="EB120" s="595" t="str">
        <f ca="1">IF($DP120="","",IF($DN$4&lt;3,"",VLOOKUP(DP120,Invoer!$F$15:$AU$1999,19,FALSE)))</f>
        <v/>
      </c>
      <c r="EC120" s="541" t="str">
        <f ca="1">IF($DP120="","",IF(ISERROR(DQ120),0,IF($DN$4&lt;3,"",VLOOKUP(DP120,Invoer!$F$15:$AU$1999,24,FALSE))))</f>
        <v/>
      </c>
      <c r="ED120" s="541" t="str">
        <f ca="1">IF($DP120="","",IF(ISERROR(DQ120),0,IF($DN$4&lt;3,"",VLOOKUP(DP120,Invoer!$F$15:$AU$1999,17,FALSE))))</f>
        <v/>
      </c>
      <c r="EH120" s="89" t="e">
        <f ca="1">Invoer!CP125</f>
        <v>#N/A</v>
      </c>
      <c r="EI120" s="599" t="str">
        <f t="shared" ca="1" si="56"/>
        <v/>
      </c>
      <c r="EJ120" s="673" t="str">
        <f ca="1">IF(EI120="","",VLOOKUP(EI120,Invoer!$F$15:$AU$1999,2,FALSE))</f>
        <v/>
      </c>
      <c r="EK120" s="599" t="str">
        <f t="shared" ca="1" si="57"/>
        <v/>
      </c>
      <c r="EL120" s="599" t="str">
        <f ca="1">IF($EI120="","",VLOOKUP(EI120,Invoer!$F$15:$AU$1999,3,FALSE))</f>
        <v/>
      </c>
      <c r="EM120" s="599" t="str">
        <f ca="1">IF($EI120="","",IF(EL120&lt;&gt;"Liq","",VLOOKUP(EI120,Invoer!$F$15:$AU$1999,4,FALSE)))</f>
        <v/>
      </c>
      <c r="EN120" s="599" t="str">
        <f ca="1">IF($EI120="","",VLOOKUP(EI120,Invoer!$F$15:$AU$1999,6,FALSE))</f>
        <v/>
      </c>
      <c r="EO120" s="599" t="str">
        <f ca="1">IF(EI120="","",VLOOKUP(EI120,Invoer!$F$15:$AU$1999,9,FALSE))</f>
        <v/>
      </c>
      <c r="EP120" s="599" t="str">
        <f ca="1">IF(EI120="","",VLOOKUP(EI120,Invoer!$F$15:$AU$1999,10,FALSE))</f>
        <v/>
      </c>
      <c r="EQ120" s="599" t="str">
        <f ca="1">IF(EI120="","",VLOOKUP(EI120,Invoer!$F$15:$AU$1999,11,FALSE))</f>
        <v/>
      </c>
      <c r="ER120" s="662" t="str">
        <f ca="1">IF(EI120="","",VLOOKUP(EI120,Invoer!CQ:CS,3,FALSE))</f>
        <v/>
      </c>
      <c r="ES120" s="662" t="str">
        <f t="shared" ca="1" si="58"/>
        <v/>
      </c>
      <c r="ET120" s="513" t="str">
        <f t="shared" ca="1" si="59"/>
        <v/>
      </c>
      <c r="EU120" s="112" t="str">
        <f t="shared" ca="1" si="60"/>
        <v/>
      </c>
      <c r="EV120" s="83" t="s">
        <v>160</v>
      </c>
      <c r="EW120" s="682" t="str">
        <f t="shared" ca="1" si="61"/>
        <v/>
      </c>
      <c r="EX120" s="662" t="str">
        <f t="shared" ca="1" si="62"/>
        <v/>
      </c>
      <c r="EY120"/>
      <c r="EZ120" s="56" t="e">
        <f t="shared" ca="1" si="73"/>
        <v>#VALUE!</v>
      </c>
      <c r="FA120" s="56" t="e">
        <f t="shared" ca="1" si="74"/>
        <v>#VALUE!</v>
      </c>
      <c r="FE120"/>
      <c r="FI120"/>
      <c r="FJ120"/>
    </row>
    <row r="121" spans="1:166" ht="12" customHeight="1" x14ac:dyDescent="0.2">
      <c r="A121"/>
      <c r="B121"/>
      <c r="C121"/>
      <c r="E121"/>
      <c r="F121" s="125"/>
      <c r="G121" s="89" t="e">
        <f ca="1">Invoer!DU126</f>
        <v>#N/A</v>
      </c>
      <c r="H121" s="599" t="str">
        <f t="shared" ca="1" si="79"/>
        <v/>
      </c>
      <c r="I121" s="673" t="str">
        <f ca="1">IF($H121="","",VLOOKUP(H121,Invoer!$F$15:$AU$1500,2,FALSE))</f>
        <v/>
      </c>
      <c r="J121" s="599" t="str">
        <f t="shared" ca="1" si="63"/>
        <v/>
      </c>
      <c r="K121" s="599" t="str">
        <f ca="1">IF($H121="","",VLOOKUP(H121,Invoer!$F$15:$AU$1500,3,FALSE))</f>
        <v/>
      </c>
      <c r="L121" s="599" t="str">
        <f ca="1">IF($H121="","",IF(K121&lt;&gt;"Liq","",VLOOKUP(H121,Invoer!$F$15:$AU$1500,4,FALSE)))</f>
        <v/>
      </c>
      <c r="M121" s="599" t="str">
        <f ca="1">IF($H121="","",VLOOKUP(H121,Invoer!$F$15:$AU$1500,5,FALSE))</f>
        <v/>
      </c>
      <c r="N121" s="599" t="str">
        <f ca="1">IF($H121="","",VLOOKUP(H121,Invoer!$F$15:$AU$1500,6,FALSE))</f>
        <v/>
      </c>
      <c r="O121" s="599" t="str">
        <f ca="1">IF($H121="","",VLOOKUP(H121,Invoer!$F$15:$AU$1500,9,FALSE))</f>
        <v/>
      </c>
      <c r="P121" s="599" t="str">
        <f ca="1">IF($H121="","",VLOOKUP(H121,Invoer!$F$15:$AU$1500,10,FALSE))</f>
        <v/>
      </c>
      <c r="Q121" s="599" t="str">
        <f ca="1">IF($H121="","",VLOOKUP(H121,Invoer!$F$15:$BB$1500,14,FALSE))</f>
        <v/>
      </c>
      <c r="R121" s="662" t="str">
        <f ca="1">IF($H121="","",IF(J121&gt;$K$8,"",VLOOKUP(H121,Invoer!$F$15:$AU$1500,15,FALSE)))</f>
        <v/>
      </c>
      <c r="S121" s="599" t="str">
        <f ca="1">IF($H121="","",VLOOKUP(H121,Invoer!$F$15:$AU$1500,19,FALSE))</f>
        <v/>
      </c>
      <c r="T121" s="662" t="str">
        <f ca="1">IF($H121="","",IF(J121&gt;$K$8,"",VLOOKUP(H121,Invoer!$F$15:$AU$1500,20,FALSE)))</f>
        <v/>
      </c>
      <c r="U121" s="662" t="str">
        <f ca="1">IF($H121="","",IF(J121&gt;$K$8,"",VLOOKUP(H121,Invoer!$F$15:$AU$1500,23,FALSE)))</f>
        <v/>
      </c>
      <c r="V121" s="662" t="str">
        <f ca="1">IF($H121="","",IF(J121&gt;$K$8,"",VLOOKUP(H121,Invoer!$F$15:$AU$1500,17,FALSE)))</f>
        <v/>
      </c>
      <c r="AC121" s="435" t="str">
        <f>IF($AC$7&lt;3,Invoer!DR126,IF($AC$7=3,Invoer!BT126,"x"))</f>
        <v>x</v>
      </c>
      <c r="AD121" s="599" t="str">
        <f t="shared" si="64"/>
        <v/>
      </c>
      <c r="AE121" s="673" t="str">
        <f>IF($AD121="","",VLOOKUP(AD121,Invoer!$F$15:$AU$1999,2,FALSE))</f>
        <v/>
      </c>
      <c r="AF121" s="599" t="str">
        <f t="shared" si="65"/>
        <v/>
      </c>
      <c r="AG121" s="599" t="str">
        <f>IF($AD121="","",VLOOKUP(AD121,Invoer!$F$15:$AU$1999,3,FALSE))</f>
        <v/>
      </c>
      <c r="AH121" s="599" t="str">
        <f>IF($AD121="","",IF(AG121&lt;&gt;"Liq","",VLOOKUP(AD121,Invoer!$F$15:$AU$1999,4,FALSE)))</f>
        <v/>
      </c>
      <c r="AI121" s="677" t="str">
        <f>IF($AD121="","",VLOOKUP(AD121,Invoer!$F$15:$AU$1999,5,FALSE))</f>
        <v/>
      </c>
      <c r="AJ121" s="599" t="str">
        <f>IF($AD121="","",VLOOKUP(AD121,Invoer!$F$15:$AU$1999,6,FALSE))</f>
        <v/>
      </c>
      <c r="AK121" s="599" t="str">
        <f>IF($AD121="","",VLOOKUP(AD121,Invoer!$F$15:$AU$1999,9,FALSE))</f>
        <v/>
      </c>
      <c r="AL121" s="599" t="str">
        <f>IF($AD121="","",VLOOKUP(AD121,Invoer!$F$15:$AU$1999,10,FALSE))</f>
        <v/>
      </c>
      <c r="AM121" s="599" t="str">
        <f>IF($AD121="","",VLOOKUP(AD121,Invoer!$F$15:$BB$1999,14,FALSE))</f>
        <v/>
      </c>
      <c r="AN121" s="599" t="str">
        <f>IF($AD121="","",VLOOKUP(AD121,Invoer!$F$15:$AU$1999,11,FALSE))</f>
        <v/>
      </c>
      <c r="AO121" s="662" t="str">
        <f>IF($AD121="","",VLOOKUP(AD121,Invoer!$F$15:$AU$1999,15,FALSE))</f>
        <v/>
      </c>
      <c r="AP121" s="599" t="str">
        <f>IF($AD121="","",VLOOKUP(AD121,Invoer!$F$15:$AU$1999,19,FALSE))</f>
        <v/>
      </c>
      <c r="AQ121" s="662" t="str">
        <f>IF($AD121="","",VLOOKUP(AD121,Invoer!$F$15:$AU$1999,24,FALSE))</f>
        <v/>
      </c>
      <c r="AR121" s="662" t="str">
        <f>IF($AD121="","",VLOOKUP(AD121,Invoer!$F$15:$AU$1999,17,FALSE))</f>
        <v/>
      </c>
      <c r="AS121" s="678" t="str">
        <f t="shared" si="75"/>
        <v/>
      </c>
      <c r="AT121" s="676" t="str">
        <f t="shared" si="44"/>
        <v/>
      </c>
      <c r="AU121" s="77" t="e">
        <f t="shared" si="45"/>
        <v>#VALUE!</v>
      </c>
      <c r="AW121" s="57"/>
      <c r="AX121" s="57"/>
      <c r="BA121" s="83" t="e">
        <f ca="1">Invoer!DW126</f>
        <v>#N/A</v>
      </c>
      <c r="BB121" s="599" t="str">
        <f t="shared" ca="1" si="66"/>
        <v/>
      </c>
      <c r="BC121" s="673" t="str">
        <f ca="1">IF($BB121="","",VLOOKUP(BB121,Invoer!$F$15:$AU$1999,2,FALSE))</f>
        <v/>
      </c>
      <c r="BD121" s="599" t="str">
        <f t="shared" ca="1" si="67"/>
        <v/>
      </c>
      <c r="BE121" s="599" t="str">
        <f ca="1">IF($BB121="","",VLOOKUP(BB121,Invoer!$F$15:$AU$1999,5,FALSE))</f>
        <v/>
      </c>
      <c r="BF121" s="599" t="str">
        <f ca="1">IF($BB121="","",VLOOKUP(BB121,Invoer!$F$15:$AU$1999,6,FALSE))</f>
        <v/>
      </c>
      <c r="BG121" s="599" t="str">
        <f ca="1">IF($BB121="","",VLOOKUP(BB121,Invoer!$F$15:$AU$1999,9,FALSE))</f>
        <v/>
      </c>
      <c r="BH121" s="599" t="str">
        <f ca="1">IF($BB121="","",VLOOKUP(BB121,Invoer!$F$15:$AU$1999,10,FALSE))</f>
        <v/>
      </c>
      <c r="BI121" s="599" t="str">
        <f ca="1">IF($BB121="","",VLOOKUP(BB121,Invoer!$F$15:$BB$1999,14,FALSE))</f>
        <v/>
      </c>
      <c r="BJ121" s="599" t="str">
        <f ca="1">IF($BB121="","",VLOOKUP(BB121,Invoer!$F$15:$AU$1999,11,FALSE))</f>
        <v/>
      </c>
      <c r="BK121" s="662" t="str">
        <f t="shared" ca="1" si="68"/>
        <v/>
      </c>
      <c r="BL121" s="662" t="str">
        <f t="shared" ca="1" si="69"/>
        <v/>
      </c>
      <c r="BM121" s="679" t="str">
        <f t="shared" ca="1" si="70"/>
        <v/>
      </c>
      <c r="BN121" s="662" t="str">
        <f t="shared" ca="1" si="46"/>
        <v/>
      </c>
      <c r="BO121" s="662" t="str">
        <f ca="1">IF($BB121="","",VLOOKUP(BB121,Invoer!$F$15:$AU$1999,15,FALSE))</f>
        <v/>
      </c>
      <c r="BP121" s="662" t="str">
        <f ca="1">IF($BB121="","",VLOOKUP(BB121,Invoer!$F$15:$AU$1999,24,FALSE))</f>
        <v/>
      </c>
      <c r="BQ121" s="662" t="str">
        <f ca="1">IF($BB121="","",VLOOKUP(BB121,Invoer!$F$15:$AU$1999,17,FALSE))</f>
        <v/>
      </c>
      <c r="BS121" s="73" t="e">
        <f t="shared" ca="1" si="76"/>
        <v>#VALUE!</v>
      </c>
      <c r="BT121" s="57" t="str">
        <f t="shared" ca="1" si="77"/>
        <v/>
      </c>
      <c r="BW121" s="61" t="e">
        <f ca="1">Invoer!DZ126</f>
        <v>#N/A</v>
      </c>
      <c r="BX121" s="599" t="str">
        <f t="shared" ca="1" si="47"/>
        <v/>
      </c>
      <c r="BY121" s="673" t="str">
        <f ca="1">IF($BX121="","",VLOOKUP(BX121,Invoer!$F$15:$AU$1999,2,FALSE))</f>
        <v/>
      </c>
      <c r="BZ121" s="599" t="str">
        <f t="shared" ca="1" si="48"/>
        <v/>
      </c>
      <c r="CA121" s="599" t="str">
        <f ca="1">IF($BX121="","",VLOOKUP(BX121,Invoer!$F$15:$AU$1999,5,FALSE))</f>
        <v/>
      </c>
      <c r="CB121" s="599" t="str">
        <f ca="1">IF($BX121="","",VLOOKUP(BX121,Invoer!$F$15:$AU$1999,6,FALSE))</f>
        <v/>
      </c>
      <c r="CC121" s="599" t="str">
        <f ca="1">IF($BX121="","",VLOOKUP(BX121,Invoer!$F$15:$AU$1999,9,FALSE))</f>
        <v/>
      </c>
      <c r="CD121" s="599" t="str">
        <f ca="1">IF($BX121="","",VLOOKUP(BX121,Invoer!$F$15:$AU$1999,10,FALSE))</f>
        <v/>
      </c>
      <c r="CE121" s="599" t="str">
        <f ca="1">IF($BX121="","",VLOOKUP(BX121,Invoer!$F$15:$AU$1999,11,FALSE))</f>
        <v/>
      </c>
      <c r="CF121" s="662" t="str">
        <f ca="1">IF($BX121="","",IF(ISERROR(BY121),0,VLOOKUP(BX121,Invoer!$F$15:$AU$1999,15,FALSE)))</f>
        <v/>
      </c>
      <c r="CG121" s="599" t="str">
        <f ca="1">IF($BX121="","",VLOOKUP(BX121,Invoer!$F$15:$AU$1999,19,FALSE))</f>
        <v/>
      </c>
      <c r="CH121" s="662" t="str">
        <f ca="1">IF($BX121="","",IF(ISERROR(BY121),0,VLOOKUP(BX121,Invoer!$F$15:$AU$1999,24,FALSE)))</f>
        <v/>
      </c>
      <c r="CI121" s="662" t="str">
        <f ca="1">IF($BX121="","",IF(ISERROR(BY121),0,VLOOKUP(BX121,Invoer!$F$15:$AU$1999,17,FALSE)))</f>
        <v/>
      </c>
      <c r="CJ121" s="680" t="str">
        <f t="shared" ca="1" si="71"/>
        <v/>
      </c>
      <c r="CK121" s="662" t="str">
        <f t="shared" ca="1" si="72"/>
        <v/>
      </c>
      <c r="CM121" s="56" t="str">
        <f t="shared" ca="1" si="78"/>
        <v/>
      </c>
      <c r="CQ121" s="411" t="e">
        <f ca="1">Invoer!EG126</f>
        <v>#N/A</v>
      </c>
      <c r="CR121" s="599" t="str">
        <f t="shared" ca="1" si="49"/>
        <v/>
      </c>
      <c r="CS121" s="673" t="str">
        <f ca="1">IF($CR121="","",VLOOKUP(CR121,Invoer!$F$15:$AU$1500,2,FALSE))</f>
        <v/>
      </c>
      <c r="CT121" s="599" t="str">
        <f t="shared" ca="1" si="50"/>
        <v/>
      </c>
      <c r="CU121" s="599" t="str">
        <f ca="1">IF($CR121="","",VLOOKUP(CR121,Invoer!$F$15:$AU$1500,3,FALSE))</f>
        <v/>
      </c>
      <c r="CV121" s="599" t="str">
        <f ca="1">IF($CR121="","",IF(CU121&lt;&gt;"Liq","",VLOOKUP(CR121,Invoer!$F$15:$AU$1500,4,FALSE)))</f>
        <v/>
      </c>
      <c r="CW121" s="599" t="str">
        <f ca="1">IF($CR121="","",VLOOKUP(CR121,Invoer!$F$15:$AU$1500,5,FALSE))</f>
        <v/>
      </c>
      <c r="CX121" s="599" t="str">
        <f ca="1">IF($CR121="","",VLOOKUP(CR121,Invoer!$F$15:$AU$1500,6,FALSE))</f>
        <v/>
      </c>
      <c r="CY121" s="599" t="str">
        <f ca="1">IF($CR121="","",VLOOKUP(CR121,Invoer!$F$15:$AU$1500,9,FALSE))</f>
        <v/>
      </c>
      <c r="CZ121" s="599" t="str">
        <f ca="1">IF($CR121="","",VLOOKUP(CR121,Invoer!$F$15:$AU$1500,10,FALSE))</f>
        <v/>
      </c>
      <c r="DA121" s="599" t="str">
        <f ca="1">IF($CR121="","",VLOOKUP(CR121,Invoer!$F$15:$AU$1500,11,FALSE))</f>
        <v/>
      </c>
      <c r="DB121" s="599" t="str">
        <f ca="1">IF($CR121="","",VLOOKUP(CR121,Invoer!$F$15:$BB$1500,14,FALSE))</f>
        <v/>
      </c>
      <c r="DC121" s="662" t="str">
        <f ca="1">IF($CR121="","",VLOOKUP(CR121,Invoer!$F$15:$AU$1500,15,FALSE))</f>
        <v/>
      </c>
      <c r="DD121" s="599" t="str">
        <f ca="1">IF($CR121="","",VLOOKUP(CR121,Invoer!$F$15:$AU$1500,19,FALSE))</f>
        <v/>
      </c>
      <c r="DE121" s="662" t="str">
        <f ca="1">IF($CR121="","",VLOOKUP(CR121,Invoer!$F$15:$AU$1500,20,FALSE))</f>
        <v/>
      </c>
      <c r="DF121" s="662" t="str">
        <f ca="1">IF($CR121="","",VLOOKUP(CR121,Invoer!$F$15:$AU$1500,23,FALSE))</f>
        <v/>
      </c>
      <c r="DG121" s="662" t="str">
        <f ca="1">IF($CR121="","",VLOOKUP(CR121,Invoer!$F$15:$AU$1500,17,FALSE))</f>
        <v/>
      </c>
      <c r="DH121" s="681" t="str">
        <f t="shared" ca="1" si="51"/>
        <v/>
      </c>
      <c r="DI121" s="662" t="str">
        <f t="shared" ca="1" si="52"/>
        <v/>
      </c>
      <c r="DJ121" s="190"/>
      <c r="DK121" s="411" t="str">
        <f t="shared" ca="1" si="53"/>
        <v/>
      </c>
      <c r="DO121" s="61" t="e">
        <f ca="1">IF($DN$4&lt;3,Invoer!EB126,Invoer!EA126)</f>
        <v>#N/A</v>
      </c>
      <c r="DP121" s="599" t="str">
        <f t="shared" ca="1" si="54"/>
        <v/>
      </c>
      <c r="DQ121" s="673" t="str">
        <f ca="1">IF($DP121="","",VLOOKUP(DP121,Invoer!$F$15:$AU$1999,2,FALSE))</f>
        <v/>
      </c>
      <c r="DR121" s="599" t="str">
        <f t="shared" ca="1" si="55"/>
        <v/>
      </c>
      <c r="DS121" s="599" t="str">
        <f ca="1">IF($DP121="","",VLOOKUP(DP121,Invoer!$F$15:$AU$1999,3,FALSE))</f>
        <v/>
      </c>
      <c r="DT121" s="599" t="str">
        <f ca="1">IF($DP121="","",IF(DS121&lt;&gt;"Liq","",VLOOKUP(DP121,Invoer!$F$15:$AU$1999,4,FALSE)))</f>
        <v/>
      </c>
      <c r="DU121" s="599" t="str">
        <f ca="1">IF($DP121="","",VLOOKUP(DP121,Invoer!$F$15:$AU$1999,5,FALSE))</f>
        <v/>
      </c>
      <c r="DV121" s="599" t="str">
        <f ca="1">IF($DP121="","",VLOOKUP(DP121,Invoer!$F$15:$AU$1999,6,FALSE))</f>
        <v/>
      </c>
      <c r="DW121" s="599" t="str">
        <f ca="1">IF($DP121="","",VLOOKUP(DP121,Invoer!$F$15:$AU$1999,9,FALSE))</f>
        <v/>
      </c>
      <c r="DX121" s="599" t="str">
        <f ca="1">IF($DP121="","",VLOOKUP(DP121,Invoer!$F$15:$AU$1999,10,FALSE))</f>
        <v/>
      </c>
      <c r="DY121" s="595" t="str">
        <f ca="1">IF($DP121="","",VLOOKUP(DP121,Invoer!$F$15:$AU$1999,11,FALSE))</f>
        <v/>
      </c>
      <c r="DZ121" s="662" t="str">
        <f ca="1">IF($DP121="","",IF($DN$4&gt;2,"",VLOOKUP(DP121,Invoer!CQ:CS,3,FALSE)))</f>
        <v/>
      </c>
      <c r="EA121" s="541" t="str">
        <f ca="1">IF($DP121="","",IF(ISERROR(DQ121),0,IF($DN$4&lt;3,"",VLOOKUP(DP121,Invoer!$F$15:$AU$1999,15,FALSE))))</f>
        <v/>
      </c>
      <c r="EB121" s="595" t="str">
        <f ca="1">IF($DP121="","",IF($DN$4&lt;3,"",VLOOKUP(DP121,Invoer!$F$15:$AU$1999,19,FALSE)))</f>
        <v/>
      </c>
      <c r="EC121" s="541" t="str">
        <f ca="1">IF($DP121="","",IF(ISERROR(DQ121),0,IF($DN$4&lt;3,"",VLOOKUP(DP121,Invoer!$F$15:$AU$1999,24,FALSE))))</f>
        <v/>
      </c>
      <c r="ED121" s="541" t="str">
        <f ca="1">IF($DP121="","",IF(ISERROR(DQ121),0,IF($DN$4&lt;3,"",VLOOKUP(DP121,Invoer!$F$15:$AU$1999,17,FALSE))))</f>
        <v/>
      </c>
      <c r="EH121" s="89" t="e">
        <f ca="1">Invoer!CP126</f>
        <v>#N/A</v>
      </c>
      <c r="EI121" s="599" t="str">
        <f t="shared" ca="1" si="56"/>
        <v/>
      </c>
      <c r="EJ121" s="673" t="str">
        <f ca="1">IF(EI121="","",VLOOKUP(EI121,Invoer!$F$15:$AU$1999,2,FALSE))</f>
        <v/>
      </c>
      <c r="EK121" s="599" t="str">
        <f t="shared" ca="1" si="57"/>
        <v/>
      </c>
      <c r="EL121" s="599" t="str">
        <f ca="1">IF($EI121="","",VLOOKUP(EI121,Invoer!$F$15:$AU$1999,3,FALSE))</f>
        <v/>
      </c>
      <c r="EM121" s="599" t="str">
        <f ca="1">IF($EI121="","",IF(EL121&lt;&gt;"Liq","",VLOOKUP(EI121,Invoer!$F$15:$AU$1999,4,FALSE)))</f>
        <v/>
      </c>
      <c r="EN121" s="599" t="str">
        <f ca="1">IF($EI121="","",VLOOKUP(EI121,Invoer!$F$15:$AU$1999,6,FALSE))</f>
        <v/>
      </c>
      <c r="EO121" s="599" t="str">
        <f ca="1">IF(EI121="","",VLOOKUP(EI121,Invoer!$F$15:$AU$1999,9,FALSE))</f>
        <v/>
      </c>
      <c r="EP121" s="599" t="str">
        <f ca="1">IF(EI121="","",VLOOKUP(EI121,Invoer!$F$15:$AU$1999,10,FALSE))</f>
        <v/>
      </c>
      <c r="EQ121" s="599" t="str">
        <f ca="1">IF(EI121="","",VLOOKUP(EI121,Invoer!$F$15:$AU$1999,11,FALSE))</f>
        <v/>
      </c>
      <c r="ER121" s="662" t="str">
        <f ca="1">IF(EI121="","",VLOOKUP(EI121,Invoer!CQ:CS,3,FALSE))</f>
        <v/>
      </c>
      <c r="ES121" s="662" t="str">
        <f t="shared" ca="1" si="58"/>
        <v/>
      </c>
      <c r="ET121" s="513" t="str">
        <f t="shared" ca="1" si="59"/>
        <v/>
      </c>
      <c r="EU121" s="112" t="str">
        <f t="shared" ca="1" si="60"/>
        <v/>
      </c>
      <c r="EV121" s="83" t="s">
        <v>160</v>
      </c>
      <c r="EW121" s="682" t="str">
        <f t="shared" ca="1" si="61"/>
        <v/>
      </c>
      <c r="EX121" s="662" t="str">
        <f t="shared" ca="1" si="62"/>
        <v/>
      </c>
      <c r="EY121"/>
      <c r="EZ121" s="56" t="e">
        <f t="shared" ca="1" si="73"/>
        <v>#VALUE!</v>
      </c>
      <c r="FA121" s="56" t="e">
        <f t="shared" ca="1" si="74"/>
        <v>#VALUE!</v>
      </c>
      <c r="FE121"/>
      <c r="FI121"/>
      <c r="FJ121"/>
    </row>
    <row r="122" spans="1:166" ht="12" customHeight="1" x14ac:dyDescent="0.2">
      <c r="A122"/>
      <c r="B122"/>
      <c r="C122"/>
      <c r="E122"/>
      <c r="F122" s="125"/>
      <c r="G122" s="89" t="e">
        <f ca="1">Invoer!DU127</f>
        <v>#N/A</v>
      </c>
      <c r="H122" s="599" t="str">
        <f t="shared" ca="1" si="79"/>
        <v/>
      </c>
      <c r="I122" s="673" t="str">
        <f ca="1">IF($H122="","",VLOOKUP(H122,Invoer!$F$15:$AU$1500,2,FALSE))</f>
        <v/>
      </c>
      <c r="J122" s="599" t="str">
        <f t="shared" ca="1" si="63"/>
        <v/>
      </c>
      <c r="K122" s="599" t="str">
        <f ca="1">IF($H122="","",VLOOKUP(H122,Invoer!$F$15:$AU$1500,3,FALSE))</f>
        <v/>
      </c>
      <c r="L122" s="599" t="str">
        <f ca="1">IF($H122="","",IF(K122&lt;&gt;"Liq","",VLOOKUP(H122,Invoer!$F$15:$AU$1500,4,FALSE)))</f>
        <v/>
      </c>
      <c r="M122" s="599" t="str">
        <f ca="1">IF($H122="","",VLOOKUP(H122,Invoer!$F$15:$AU$1500,5,FALSE))</f>
        <v/>
      </c>
      <c r="N122" s="599" t="str">
        <f ca="1">IF($H122="","",VLOOKUP(H122,Invoer!$F$15:$AU$1500,6,FALSE))</f>
        <v/>
      </c>
      <c r="O122" s="599" t="str">
        <f ca="1">IF($H122="","",VLOOKUP(H122,Invoer!$F$15:$AU$1500,9,FALSE))</f>
        <v/>
      </c>
      <c r="P122" s="599" t="str">
        <f ca="1">IF($H122="","",VLOOKUP(H122,Invoer!$F$15:$AU$1500,10,FALSE))</f>
        <v/>
      </c>
      <c r="Q122" s="599" t="str">
        <f ca="1">IF($H122="","",VLOOKUP(H122,Invoer!$F$15:$BB$1500,14,FALSE))</f>
        <v/>
      </c>
      <c r="R122" s="662" t="str">
        <f ca="1">IF($H122="","",IF(J122&gt;$K$8,"",VLOOKUP(H122,Invoer!$F$15:$AU$1500,15,FALSE)))</f>
        <v/>
      </c>
      <c r="S122" s="599" t="str">
        <f ca="1">IF($H122="","",VLOOKUP(H122,Invoer!$F$15:$AU$1500,19,FALSE))</f>
        <v/>
      </c>
      <c r="T122" s="662" t="str">
        <f ca="1">IF($H122="","",IF(J122&gt;$K$8,"",VLOOKUP(H122,Invoer!$F$15:$AU$1500,20,FALSE)))</f>
        <v/>
      </c>
      <c r="U122" s="662" t="str">
        <f ca="1">IF($H122="","",IF(J122&gt;$K$8,"",VLOOKUP(H122,Invoer!$F$15:$AU$1500,23,FALSE)))</f>
        <v/>
      </c>
      <c r="V122" s="662" t="str">
        <f ca="1">IF($H122="","",IF(J122&gt;$K$8,"",VLOOKUP(H122,Invoer!$F$15:$AU$1500,17,FALSE)))</f>
        <v/>
      </c>
      <c r="AC122" s="435" t="str">
        <f>IF($AC$7&lt;3,Invoer!DR127,IF($AC$7=3,Invoer!BT127,"x"))</f>
        <v>x</v>
      </c>
      <c r="AD122" s="599" t="str">
        <f t="shared" si="64"/>
        <v/>
      </c>
      <c r="AE122" s="673" t="str">
        <f>IF($AD122="","",VLOOKUP(AD122,Invoer!$F$15:$AU$1999,2,FALSE))</f>
        <v/>
      </c>
      <c r="AF122" s="599" t="str">
        <f t="shared" si="65"/>
        <v/>
      </c>
      <c r="AG122" s="599" t="str">
        <f>IF($AD122="","",VLOOKUP(AD122,Invoer!$F$15:$AU$1999,3,FALSE))</f>
        <v/>
      </c>
      <c r="AH122" s="599" t="str">
        <f>IF($AD122="","",IF(AG122&lt;&gt;"Liq","",VLOOKUP(AD122,Invoer!$F$15:$AU$1999,4,FALSE)))</f>
        <v/>
      </c>
      <c r="AI122" s="677" t="str">
        <f>IF($AD122="","",VLOOKUP(AD122,Invoer!$F$15:$AU$1999,5,FALSE))</f>
        <v/>
      </c>
      <c r="AJ122" s="599" t="str">
        <f>IF($AD122="","",VLOOKUP(AD122,Invoer!$F$15:$AU$1999,6,FALSE))</f>
        <v/>
      </c>
      <c r="AK122" s="599" t="str">
        <f>IF($AD122="","",VLOOKUP(AD122,Invoer!$F$15:$AU$1999,9,FALSE))</f>
        <v/>
      </c>
      <c r="AL122" s="599" t="str">
        <f>IF($AD122="","",VLOOKUP(AD122,Invoer!$F$15:$AU$1999,10,FALSE))</f>
        <v/>
      </c>
      <c r="AM122" s="599" t="str">
        <f>IF($AD122="","",VLOOKUP(AD122,Invoer!$F$15:$BB$1999,14,FALSE))</f>
        <v/>
      </c>
      <c r="AN122" s="599" t="str">
        <f>IF($AD122="","",VLOOKUP(AD122,Invoer!$F$15:$AU$1999,11,FALSE))</f>
        <v/>
      </c>
      <c r="AO122" s="662" t="str">
        <f>IF($AD122="","",VLOOKUP(AD122,Invoer!$F$15:$AU$1999,15,FALSE))</f>
        <v/>
      </c>
      <c r="AP122" s="599" t="str">
        <f>IF($AD122="","",VLOOKUP(AD122,Invoer!$F$15:$AU$1999,19,FALSE))</f>
        <v/>
      </c>
      <c r="AQ122" s="662" t="str">
        <f>IF($AD122="","",VLOOKUP(AD122,Invoer!$F$15:$AU$1999,24,FALSE))</f>
        <v/>
      </c>
      <c r="AR122" s="662" t="str">
        <f>IF($AD122="","",VLOOKUP(AD122,Invoer!$F$15:$AU$1999,17,FALSE))</f>
        <v/>
      </c>
      <c r="AS122" s="678" t="str">
        <f t="shared" si="75"/>
        <v/>
      </c>
      <c r="AT122" s="676" t="str">
        <f t="shared" si="44"/>
        <v/>
      </c>
      <c r="AU122" s="77" t="e">
        <f t="shared" si="45"/>
        <v>#VALUE!</v>
      </c>
      <c r="AW122" s="57"/>
      <c r="AX122" s="57"/>
      <c r="BA122" s="83" t="e">
        <f ca="1">Invoer!DW127</f>
        <v>#N/A</v>
      </c>
      <c r="BB122" s="599" t="str">
        <f t="shared" ca="1" si="66"/>
        <v/>
      </c>
      <c r="BC122" s="673" t="str">
        <f ca="1">IF($BB122="","",VLOOKUP(BB122,Invoer!$F$15:$AU$1999,2,FALSE))</f>
        <v/>
      </c>
      <c r="BD122" s="599" t="str">
        <f t="shared" ca="1" si="67"/>
        <v/>
      </c>
      <c r="BE122" s="599" t="str">
        <f ca="1">IF($BB122="","",VLOOKUP(BB122,Invoer!$F$15:$AU$1999,5,FALSE))</f>
        <v/>
      </c>
      <c r="BF122" s="599" t="str">
        <f ca="1">IF($BB122="","",VLOOKUP(BB122,Invoer!$F$15:$AU$1999,6,FALSE))</f>
        <v/>
      </c>
      <c r="BG122" s="599" t="str">
        <f ca="1">IF($BB122="","",VLOOKUP(BB122,Invoer!$F$15:$AU$1999,9,FALSE))</f>
        <v/>
      </c>
      <c r="BH122" s="599" t="str">
        <f ca="1">IF($BB122="","",VLOOKUP(BB122,Invoer!$F$15:$AU$1999,10,FALSE))</f>
        <v/>
      </c>
      <c r="BI122" s="599" t="str">
        <f ca="1">IF($BB122="","",VLOOKUP(BB122,Invoer!$F$15:$BB$1999,14,FALSE))</f>
        <v/>
      </c>
      <c r="BJ122" s="599" t="str">
        <f ca="1">IF($BB122="","",VLOOKUP(BB122,Invoer!$F$15:$AU$1999,11,FALSE))</f>
        <v/>
      </c>
      <c r="BK122" s="662" t="str">
        <f t="shared" ca="1" si="68"/>
        <v/>
      </c>
      <c r="BL122" s="662" t="str">
        <f t="shared" ca="1" si="69"/>
        <v/>
      </c>
      <c r="BM122" s="679" t="str">
        <f t="shared" ca="1" si="70"/>
        <v/>
      </c>
      <c r="BN122" s="662" t="str">
        <f t="shared" ca="1" si="46"/>
        <v/>
      </c>
      <c r="BO122" s="662" t="str">
        <f ca="1">IF($BB122="","",VLOOKUP(BB122,Invoer!$F$15:$AU$1999,15,FALSE))</f>
        <v/>
      </c>
      <c r="BP122" s="662" t="str">
        <f ca="1">IF($BB122="","",VLOOKUP(BB122,Invoer!$F$15:$AU$1999,24,FALSE))</f>
        <v/>
      </c>
      <c r="BQ122" s="662" t="str">
        <f ca="1">IF($BB122="","",VLOOKUP(BB122,Invoer!$F$15:$AU$1999,17,FALSE))</f>
        <v/>
      </c>
      <c r="BS122" s="73" t="e">
        <f t="shared" ca="1" si="76"/>
        <v>#VALUE!</v>
      </c>
      <c r="BT122" s="57" t="str">
        <f t="shared" ca="1" si="77"/>
        <v/>
      </c>
      <c r="BW122" s="61" t="e">
        <f ca="1">Invoer!DZ127</f>
        <v>#N/A</v>
      </c>
      <c r="BX122" s="599" t="str">
        <f t="shared" ca="1" si="47"/>
        <v/>
      </c>
      <c r="BY122" s="673" t="str">
        <f ca="1">IF($BX122="","",VLOOKUP(BX122,Invoer!$F$15:$AU$1999,2,FALSE))</f>
        <v/>
      </c>
      <c r="BZ122" s="599" t="str">
        <f t="shared" ca="1" si="48"/>
        <v/>
      </c>
      <c r="CA122" s="599" t="str">
        <f ca="1">IF($BX122="","",VLOOKUP(BX122,Invoer!$F$15:$AU$1999,5,FALSE))</f>
        <v/>
      </c>
      <c r="CB122" s="599" t="str">
        <f ca="1">IF($BX122="","",VLOOKUP(BX122,Invoer!$F$15:$AU$1999,6,FALSE))</f>
        <v/>
      </c>
      <c r="CC122" s="599" t="str">
        <f ca="1">IF($BX122="","",VLOOKUP(BX122,Invoer!$F$15:$AU$1999,9,FALSE))</f>
        <v/>
      </c>
      <c r="CD122" s="599" t="str">
        <f ca="1">IF($BX122="","",VLOOKUP(BX122,Invoer!$F$15:$AU$1999,10,FALSE))</f>
        <v/>
      </c>
      <c r="CE122" s="599" t="str">
        <f ca="1">IF($BX122="","",VLOOKUP(BX122,Invoer!$F$15:$AU$1999,11,FALSE))</f>
        <v/>
      </c>
      <c r="CF122" s="662" t="str">
        <f ca="1">IF($BX122="","",IF(ISERROR(BY122),0,VLOOKUP(BX122,Invoer!$F$15:$AU$1999,15,FALSE)))</f>
        <v/>
      </c>
      <c r="CG122" s="599" t="str">
        <f ca="1">IF($BX122="","",VLOOKUP(BX122,Invoer!$F$15:$AU$1999,19,FALSE))</f>
        <v/>
      </c>
      <c r="CH122" s="662" t="str">
        <f ca="1">IF($BX122="","",IF(ISERROR(BY122),0,VLOOKUP(BX122,Invoer!$F$15:$AU$1999,24,FALSE)))</f>
        <v/>
      </c>
      <c r="CI122" s="662" t="str">
        <f ca="1">IF($BX122="","",IF(ISERROR(BY122),0,VLOOKUP(BX122,Invoer!$F$15:$AU$1999,17,FALSE)))</f>
        <v/>
      </c>
      <c r="CJ122" s="680" t="str">
        <f t="shared" ca="1" si="71"/>
        <v/>
      </c>
      <c r="CK122" s="662" t="str">
        <f t="shared" ca="1" si="72"/>
        <v/>
      </c>
      <c r="CM122" s="56" t="str">
        <f t="shared" ca="1" si="78"/>
        <v/>
      </c>
      <c r="CQ122" s="411" t="e">
        <f ca="1">Invoer!EG127</f>
        <v>#N/A</v>
      </c>
      <c r="CR122" s="599" t="str">
        <f t="shared" ca="1" si="49"/>
        <v/>
      </c>
      <c r="CS122" s="673" t="str">
        <f ca="1">IF($CR122="","",VLOOKUP(CR122,Invoer!$F$15:$AU$1500,2,FALSE))</f>
        <v/>
      </c>
      <c r="CT122" s="599" t="str">
        <f t="shared" ca="1" si="50"/>
        <v/>
      </c>
      <c r="CU122" s="599" t="str">
        <f ca="1">IF($CR122="","",VLOOKUP(CR122,Invoer!$F$15:$AU$1500,3,FALSE))</f>
        <v/>
      </c>
      <c r="CV122" s="599" t="str">
        <f ca="1">IF($CR122="","",IF(CU122&lt;&gt;"Liq","",VLOOKUP(CR122,Invoer!$F$15:$AU$1500,4,FALSE)))</f>
        <v/>
      </c>
      <c r="CW122" s="599" t="str">
        <f ca="1">IF($CR122="","",VLOOKUP(CR122,Invoer!$F$15:$AU$1500,5,FALSE))</f>
        <v/>
      </c>
      <c r="CX122" s="599" t="str">
        <f ca="1">IF($CR122="","",VLOOKUP(CR122,Invoer!$F$15:$AU$1500,6,FALSE))</f>
        <v/>
      </c>
      <c r="CY122" s="599" t="str">
        <f ca="1">IF($CR122="","",VLOOKUP(CR122,Invoer!$F$15:$AU$1500,9,FALSE))</f>
        <v/>
      </c>
      <c r="CZ122" s="599" t="str">
        <f ca="1">IF($CR122="","",VLOOKUP(CR122,Invoer!$F$15:$AU$1500,10,FALSE))</f>
        <v/>
      </c>
      <c r="DA122" s="599" t="str">
        <f ca="1">IF($CR122="","",VLOOKUP(CR122,Invoer!$F$15:$AU$1500,11,FALSE))</f>
        <v/>
      </c>
      <c r="DB122" s="599" t="str">
        <f ca="1">IF($CR122="","",VLOOKUP(CR122,Invoer!$F$15:$BB$1500,14,FALSE))</f>
        <v/>
      </c>
      <c r="DC122" s="662" t="str">
        <f ca="1">IF($CR122="","",VLOOKUP(CR122,Invoer!$F$15:$AU$1500,15,FALSE))</f>
        <v/>
      </c>
      <c r="DD122" s="599" t="str">
        <f ca="1">IF($CR122="","",VLOOKUP(CR122,Invoer!$F$15:$AU$1500,19,FALSE))</f>
        <v/>
      </c>
      <c r="DE122" s="662" t="str">
        <f ca="1">IF($CR122="","",VLOOKUP(CR122,Invoer!$F$15:$AU$1500,20,FALSE))</f>
        <v/>
      </c>
      <c r="DF122" s="662" t="str">
        <f ca="1">IF($CR122="","",VLOOKUP(CR122,Invoer!$F$15:$AU$1500,23,FALSE))</f>
        <v/>
      </c>
      <c r="DG122" s="662" t="str">
        <f ca="1">IF($CR122="","",VLOOKUP(CR122,Invoer!$F$15:$AU$1500,17,FALSE))</f>
        <v/>
      </c>
      <c r="DH122" s="681" t="str">
        <f t="shared" ca="1" si="51"/>
        <v/>
      </c>
      <c r="DI122" s="662" t="str">
        <f t="shared" ca="1" si="52"/>
        <v/>
      </c>
      <c r="DJ122" s="190"/>
      <c r="DK122" s="411" t="str">
        <f t="shared" ca="1" si="53"/>
        <v/>
      </c>
      <c r="DO122" s="61" t="e">
        <f ca="1">IF($DN$4&lt;3,Invoer!EB127,Invoer!EA127)</f>
        <v>#N/A</v>
      </c>
      <c r="DP122" s="599" t="str">
        <f t="shared" ca="1" si="54"/>
        <v/>
      </c>
      <c r="DQ122" s="673" t="str">
        <f ca="1">IF($DP122="","",VLOOKUP(DP122,Invoer!$F$15:$AU$1999,2,FALSE))</f>
        <v/>
      </c>
      <c r="DR122" s="599" t="str">
        <f t="shared" ca="1" si="55"/>
        <v/>
      </c>
      <c r="DS122" s="599" t="str">
        <f ca="1">IF($DP122="","",VLOOKUP(DP122,Invoer!$F$15:$AU$1999,3,FALSE))</f>
        <v/>
      </c>
      <c r="DT122" s="599" t="str">
        <f ca="1">IF($DP122="","",IF(DS122&lt;&gt;"Liq","",VLOOKUP(DP122,Invoer!$F$15:$AU$1999,4,FALSE)))</f>
        <v/>
      </c>
      <c r="DU122" s="599" t="str">
        <f ca="1">IF($DP122="","",VLOOKUP(DP122,Invoer!$F$15:$AU$1999,5,FALSE))</f>
        <v/>
      </c>
      <c r="DV122" s="599" t="str">
        <f ca="1">IF($DP122="","",VLOOKUP(DP122,Invoer!$F$15:$AU$1999,6,FALSE))</f>
        <v/>
      </c>
      <c r="DW122" s="599" t="str">
        <f ca="1">IF($DP122="","",VLOOKUP(DP122,Invoer!$F$15:$AU$1999,9,FALSE))</f>
        <v/>
      </c>
      <c r="DX122" s="599" t="str">
        <f ca="1">IF($DP122="","",VLOOKUP(DP122,Invoer!$F$15:$AU$1999,10,FALSE))</f>
        <v/>
      </c>
      <c r="DY122" s="595" t="str">
        <f ca="1">IF($DP122="","",VLOOKUP(DP122,Invoer!$F$15:$AU$1999,11,FALSE))</f>
        <v/>
      </c>
      <c r="DZ122" s="662" t="str">
        <f ca="1">IF($DP122="","",IF($DN$4&gt;2,"",VLOOKUP(DP122,Invoer!CQ:CS,3,FALSE)))</f>
        <v/>
      </c>
      <c r="EA122" s="541" t="str">
        <f ca="1">IF($DP122="","",IF(ISERROR(DQ122),0,IF($DN$4&lt;3,"",VLOOKUP(DP122,Invoer!$F$15:$AU$1999,15,FALSE))))</f>
        <v/>
      </c>
      <c r="EB122" s="595" t="str">
        <f ca="1">IF($DP122="","",IF($DN$4&lt;3,"",VLOOKUP(DP122,Invoer!$F$15:$AU$1999,19,FALSE)))</f>
        <v/>
      </c>
      <c r="EC122" s="541" t="str">
        <f ca="1">IF($DP122="","",IF(ISERROR(DQ122),0,IF($DN$4&lt;3,"",VLOOKUP(DP122,Invoer!$F$15:$AU$1999,24,FALSE))))</f>
        <v/>
      </c>
      <c r="ED122" s="541" t="str">
        <f ca="1">IF($DP122="","",IF(ISERROR(DQ122),0,IF($DN$4&lt;3,"",VLOOKUP(DP122,Invoer!$F$15:$AU$1999,17,FALSE))))</f>
        <v/>
      </c>
      <c r="EH122" s="89" t="e">
        <f ca="1">Invoer!CP127</f>
        <v>#N/A</v>
      </c>
      <c r="EI122" s="599" t="str">
        <f t="shared" ca="1" si="56"/>
        <v/>
      </c>
      <c r="EJ122" s="673" t="str">
        <f ca="1">IF(EI122="","",VLOOKUP(EI122,Invoer!$F$15:$AU$1999,2,FALSE))</f>
        <v/>
      </c>
      <c r="EK122" s="599" t="str">
        <f t="shared" ca="1" si="57"/>
        <v/>
      </c>
      <c r="EL122" s="599" t="str">
        <f ca="1">IF($EI122="","",VLOOKUP(EI122,Invoer!$F$15:$AU$1999,3,FALSE))</f>
        <v/>
      </c>
      <c r="EM122" s="599" t="str">
        <f ca="1">IF($EI122="","",IF(EL122&lt;&gt;"Liq","",VLOOKUP(EI122,Invoer!$F$15:$AU$1999,4,FALSE)))</f>
        <v/>
      </c>
      <c r="EN122" s="599" t="str">
        <f ca="1">IF($EI122="","",VLOOKUP(EI122,Invoer!$F$15:$AU$1999,6,FALSE))</f>
        <v/>
      </c>
      <c r="EO122" s="599" t="str">
        <f ca="1">IF(EI122="","",VLOOKUP(EI122,Invoer!$F$15:$AU$1999,9,FALSE))</f>
        <v/>
      </c>
      <c r="EP122" s="599" t="str">
        <f ca="1">IF(EI122="","",VLOOKUP(EI122,Invoer!$F$15:$AU$1999,10,FALSE))</f>
        <v/>
      </c>
      <c r="EQ122" s="599" t="str">
        <f ca="1">IF(EI122="","",VLOOKUP(EI122,Invoer!$F$15:$AU$1999,11,FALSE))</f>
        <v/>
      </c>
      <c r="ER122" s="662" t="str">
        <f ca="1">IF(EI122="","",VLOOKUP(EI122,Invoer!CQ:CS,3,FALSE))</f>
        <v/>
      </c>
      <c r="ES122" s="662" t="str">
        <f t="shared" ca="1" si="58"/>
        <v/>
      </c>
      <c r="ET122" s="513" t="str">
        <f t="shared" ca="1" si="59"/>
        <v/>
      </c>
      <c r="EU122" s="112" t="str">
        <f t="shared" ca="1" si="60"/>
        <v/>
      </c>
      <c r="EV122" s="83" t="s">
        <v>160</v>
      </c>
      <c r="EW122" s="682" t="str">
        <f t="shared" ca="1" si="61"/>
        <v/>
      </c>
      <c r="EX122" s="662" t="str">
        <f t="shared" ca="1" si="62"/>
        <v/>
      </c>
      <c r="EY122"/>
      <c r="EZ122" s="56" t="e">
        <f t="shared" ca="1" si="73"/>
        <v>#VALUE!</v>
      </c>
      <c r="FA122" s="56" t="e">
        <f t="shared" ca="1" si="74"/>
        <v>#VALUE!</v>
      </c>
      <c r="FE122"/>
      <c r="FI122"/>
      <c r="FJ122"/>
    </row>
    <row r="123" spans="1:166" ht="12" customHeight="1" x14ac:dyDescent="0.2">
      <c r="A123"/>
      <c r="B123"/>
      <c r="C123"/>
      <c r="E123"/>
      <c r="F123" s="125"/>
      <c r="G123" s="89" t="e">
        <f ca="1">Invoer!DU128</f>
        <v>#N/A</v>
      </c>
      <c r="H123" s="599" t="str">
        <f t="shared" ca="1" si="79"/>
        <v/>
      </c>
      <c r="I123" s="673" t="str">
        <f ca="1">IF($H123="","",VLOOKUP(H123,Invoer!$F$15:$AU$1500,2,FALSE))</f>
        <v/>
      </c>
      <c r="J123" s="599" t="str">
        <f t="shared" ca="1" si="63"/>
        <v/>
      </c>
      <c r="K123" s="599" t="str">
        <f ca="1">IF($H123="","",VLOOKUP(H123,Invoer!$F$15:$AU$1500,3,FALSE))</f>
        <v/>
      </c>
      <c r="L123" s="599" t="str">
        <f ca="1">IF($H123="","",IF(K123&lt;&gt;"Liq","",VLOOKUP(H123,Invoer!$F$15:$AU$1500,4,FALSE)))</f>
        <v/>
      </c>
      <c r="M123" s="599" t="str">
        <f ca="1">IF($H123="","",VLOOKUP(H123,Invoer!$F$15:$AU$1500,5,FALSE))</f>
        <v/>
      </c>
      <c r="N123" s="599" t="str">
        <f ca="1">IF($H123="","",VLOOKUP(H123,Invoer!$F$15:$AU$1500,6,FALSE))</f>
        <v/>
      </c>
      <c r="O123" s="599" t="str">
        <f ca="1">IF($H123="","",VLOOKUP(H123,Invoer!$F$15:$AU$1500,9,FALSE))</f>
        <v/>
      </c>
      <c r="P123" s="599" t="str">
        <f ca="1">IF($H123="","",VLOOKUP(H123,Invoer!$F$15:$AU$1500,10,FALSE))</f>
        <v/>
      </c>
      <c r="Q123" s="599" t="str">
        <f ca="1">IF($H123="","",VLOOKUP(H123,Invoer!$F$15:$BB$1500,14,FALSE))</f>
        <v/>
      </c>
      <c r="R123" s="662" t="str">
        <f ca="1">IF($H123="","",IF(J123&gt;$K$8,"",VLOOKUP(H123,Invoer!$F$15:$AU$1500,15,FALSE)))</f>
        <v/>
      </c>
      <c r="S123" s="599" t="str">
        <f ca="1">IF($H123="","",VLOOKUP(H123,Invoer!$F$15:$AU$1500,19,FALSE))</f>
        <v/>
      </c>
      <c r="T123" s="662" t="str">
        <f ca="1">IF($H123="","",IF(J123&gt;$K$8,"",VLOOKUP(H123,Invoer!$F$15:$AU$1500,20,FALSE)))</f>
        <v/>
      </c>
      <c r="U123" s="662" t="str">
        <f ca="1">IF($H123="","",IF(J123&gt;$K$8,"",VLOOKUP(H123,Invoer!$F$15:$AU$1500,23,FALSE)))</f>
        <v/>
      </c>
      <c r="V123" s="662" t="str">
        <f ca="1">IF($H123="","",IF(J123&gt;$K$8,"",VLOOKUP(H123,Invoer!$F$15:$AU$1500,17,FALSE)))</f>
        <v/>
      </c>
      <c r="AC123" s="435" t="str">
        <f>IF($AC$7&lt;3,Invoer!DR128,IF($AC$7=3,Invoer!BT128,"x"))</f>
        <v>x</v>
      </c>
      <c r="AD123" s="599" t="str">
        <f t="shared" si="64"/>
        <v/>
      </c>
      <c r="AE123" s="673" t="str">
        <f>IF($AD123="","",VLOOKUP(AD123,Invoer!$F$15:$AU$1999,2,FALSE))</f>
        <v/>
      </c>
      <c r="AF123" s="599" t="str">
        <f t="shared" si="65"/>
        <v/>
      </c>
      <c r="AG123" s="599" t="str">
        <f>IF($AD123="","",VLOOKUP(AD123,Invoer!$F$15:$AU$1999,3,FALSE))</f>
        <v/>
      </c>
      <c r="AH123" s="599" t="str">
        <f>IF($AD123="","",IF(AG123&lt;&gt;"Liq","",VLOOKUP(AD123,Invoer!$F$15:$AU$1999,4,FALSE)))</f>
        <v/>
      </c>
      <c r="AI123" s="677" t="str">
        <f>IF($AD123="","",VLOOKUP(AD123,Invoer!$F$15:$AU$1999,5,FALSE))</f>
        <v/>
      </c>
      <c r="AJ123" s="599" t="str">
        <f>IF($AD123="","",VLOOKUP(AD123,Invoer!$F$15:$AU$1999,6,FALSE))</f>
        <v/>
      </c>
      <c r="AK123" s="599" t="str">
        <f>IF($AD123="","",VLOOKUP(AD123,Invoer!$F$15:$AU$1999,9,FALSE))</f>
        <v/>
      </c>
      <c r="AL123" s="599" t="str">
        <f>IF($AD123="","",VLOOKUP(AD123,Invoer!$F$15:$AU$1999,10,FALSE))</f>
        <v/>
      </c>
      <c r="AM123" s="599" t="str">
        <f>IF($AD123="","",VLOOKUP(AD123,Invoer!$F$15:$BB$1999,14,FALSE))</f>
        <v/>
      </c>
      <c r="AN123" s="599" t="str">
        <f>IF($AD123="","",VLOOKUP(AD123,Invoer!$F$15:$AU$1999,11,FALSE))</f>
        <v/>
      </c>
      <c r="AO123" s="662" t="str">
        <f>IF($AD123="","",VLOOKUP(AD123,Invoer!$F$15:$AU$1999,15,FALSE))</f>
        <v/>
      </c>
      <c r="AP123" s="599" t="str">
        <f>IF($AD123="","",VLOOKUP(AD123,Invoer!$F$15:$AU$1999,19,FALSE))</f>
        <v/>
      </c>
      <c r="AQ123" s="662" t="str">
        <f>IF($AD123="","",VLOOKUP(AD123,Invoer!$F$15:$AU$1999,24,FALSE))</f>
        <v/>
      </c>
      <c r="AR123" s="662" t="str">
        <f>IF($AD123="","",VLOOKUP(AD123,Invoer!$F$15:$AU$1999,17,FALSE))</f>
        <v/>
      </c>
      <c r="AS123" s="678" t="str">
        <f t="shared" si="75"/>
        <v/>
      </c>
      <c r="AT123" s="676" t="str">
        <f t="shared" si="44"/>
        <v/>
      </c>
      <c r="AU123" s="77" t="e">
        <f t="shared" si="45"/>
        <v>#VALUE!</v>
      </c>
      <c r="AW123" s="57"/>
      <c r="AX123" s="57"/>
      <c r="BA123" s="83" t="e">
        <f ca="1">Invoer!DW128</f>
        <v>#N/A</v>
      </c>
      <c r="BB123" s="599" t="str">
        <f t="shared" ca="1" si="66"/>
        <v/>
      </c>
      <c r="BC123" s="673" t="str">
        <f ca="1">IF($BB123="","",VLOOKUP(BB123,Invoer!$F$15:$AU$1999,2,FALSE))</f>
        <v/>
      </c>
      <c r="BD123" s="599" t="str">
        <f t="shared" ca="1" si="67"/>
        <v/>
      </c>
      <c r="BE123" s="599" t="str">
        <f ca="1">IF($BB123="","",VLOOKUP(BB123,Invoer!$F$15:$AU$1999,5,FALSE))</f>
        <v/>
      </c>
      <c r="BF123" s="599" t="str">
        <f ca="1">IF($BB123="","",VLOOKUP(BB123,Invoer!$F$15:$AU$1999,6,FALSE))</f>
        <v/>
      </c>
      <c r="BG123" s="599" t="str">
        <f ca="1">IF($BB123="","",VLOOKUP(BB123,Invoer!$F$15:$AU$1999,9,FALSE))</f>
        <v/>
      </c>
      <c r="BH123" s="599" t="str">
        <f ca="1">IF($BB123="","",VLOOKUP(BB123,Invoer!$F$15:$AU$1999,10,FALSE))</f>
        <v/>
      </c>
      <c r="BI123" s="599" t="str">
        <f ca="1">IF($BB123="","",VLOOKUP(BB123,Invoer!$F$15:$BB$1999,14,FALSE))</f>
        <v/>
      </c>
      <c r="BJ123" s="599" t="str">
        <f ca="1">IF($BB123="","",VLOOKUP(BB123,Invoer!$F$15:$AU$1999,11,FALSE))</f>
        <v/>
      </c>
      <c r="BK123" s="662" t="str">
        <f t="shared" ca="1" si="68"/>
        <v/>
      </c>
      <c r="BL123" s="662" t="str">
        <f t="shared" ca="1" si="69"/>
        <v/>
      </c>
      <c r="BM123" s="679" t="str">
        <f t="shared" ca="1" si="70"/>
        <v/>
      </c>
      <c r="BN123" s="662" t="str">
        <f t="shared" ca="1" si="46"/>
        <v/>
      </c>
      <c r="BO123" s="662" t="str">
        <f ca="1">IF($BB123="","",VLOOKUP(BB123,Invoer!$F$15:$AU$1999,15,FALSE))</f>
        <v/>
      </c>
      <c r="BP123" s="662" t="str">
        <f ca="1">IF($BB123="","",VLOOKUP(BB123,Invoer!$F$15:$AU$1999,24,FALSE))</f>
        <v/>
      </c>
      <c r="BQ123" s="662" t="str">
        <f ca="1">IF($BB123="","",VLOOKUP(BB123,Invoer!$F$15:$AU$1999,17,FALSE))</f>
        <v/>
      </c>
      <c r="BS123" s="73" t="e">
        <f t="shared" ca="1" si="76"/>
        <v>#VALUE!</v>
      </c>
      <c r="BT123" s="57" t="str">
        <f t="shared" ca="1" si="77"/>
        <v/>
      </c>
      <c r="BW123" s="61" t="e">
        <f ca="1">Invoer!DZ128</f>
        <v>#N/A</v>
      </c>
      <c r="BX123" s="599" t="str">
        <f t="shared" ca="1" si="47"/>
        <v/>
      </c>
      <c r="BY123" s="673" t="str">
        <f ca="1">IF($BX123="","",VLOOKUP(BX123,Invoer!$F$15:$AU$1999,2,FALSE))</f>
        <v/>
      </c>
      <c r="BZ123" s="599" t="str">
        <f t="shared" ca="1" si="48"/>
        <v/>
      </c>
      <c r="CA123" s="599" t="str">
        <f ca="1">IF($BX123="","",VLOOKUP(BX123,Invoer!$F$15:$AU$1999,5,FALSE))</f>
        <v/>
      </c>
      <c r="CB123" s="599" t="str">
        <f ca="1">IF($BX123="","",VLOOKUP(BX123,Invoer!$F$15:$AU$1999,6,FALSE))</f>
        <v/>
      </c>
      <c r="CC123" s="599" t="str">
        <f ca="1">IF($BX123="","",VLOOKUP(BX123,Invoer!$F$15:$AU$1999,9,FALSE))</f>
        <v/>
      </c>
      <c r="CD123" s="599" t="str">
        <f ca="1">IF($BX123="","",VLOOKUP(BX123,Invoer!$F$15:$AU$1999,10,FALSE))</f>
        <v/>
      </c>
      <c r="CE123" s="599" t="str">
        <f ca="1">IF($BX123="","",VLOOKUP(BX123,Invoer!$F$15:$AU$1999,11,FALSE))</f>
        <v/>
      </c>
      <c r="CF123" s="662" t="str">
        <f ca="1">IF($BX123="","",IF(ISERROR(BY123),0,VLOOKUP(BX123,Invoer!$F$15:$AU$1999,15,FALSE)))</f>
        <v/>
      </c>
      <c r="CG123" s="599" t="str">
        <f ca="1">IF($BX123="","",VLOOKUP(BX123,Invoer!$F$15:$AU$1999,19,FALSE))</f>
        <v/>
      </c>
      <c r="CH123" s="662" t="str">
        <f ca="1">IF($BX123="","",IF(ISERROR(BY123),0,VLOOKUP(BX123,Invoer!$F$15:$AU$1999,24,FALSE)))</f>
        <v/>
      </c>
      <c r="CI123" s="662" t="str">
        <f ca="1">IF($BX123="","",IF(ISERROR(BY123),0,VLOOKUP(BX123,Invoer!$F$15:$AU$1999,17,FALSE)))</f>
        <v/>
      </c>
      <c r="CJ123" s="680" t="str">
        <f t="shared" ca="1" si="71"/>
        <v/>
      </c>
      <c r="CK123" s="662" t="str">
        <f t="shared" ca="1" si="72"/>
        <v/>
      </c>
      <c r="CM123" s="56" t="str">
        <f t="shared" ca="1" si="78"/>
        <v/>
      </c>
      <c r="CQ123" s="411" t="e">
        <f ca="1">Invoer!EG128</f>
        <v>#N/A</v>
      </c>
      <c r="CR123" s="599" t="str">
        <f t="shared" ca="1" si="49"/>
        <v/>
      </c>
      <c r="CS123" s="673" t="str">
        <f ca="1">IF($CR123="","",VLOOKUP(CR123,Invoer!$F$15:$AU$1500,2,FALSE))</f>
        <v/>
      </c>
      <c r="CT123" s="599" t="str">
        <f t="shared" ca="1" si="50"/>
        <v/>
      </c>
      <c r="CU123" s="599" t="str">
        <f ca="1">IF($CR123="","",VLOOKUP(CR123,Invoer!$F$15:$AU$1500,3,FALSE))</f>
        <v/>
      </c>
      <c r="CV123" s="599" t="str">
        <f ca="1">IF($CR123="","",IF(CU123&lt;&gt;"Liq","",VLOOKUP(CR123,Invoer!$F$15:$AU$1500,4,FALSE)))</f>
        <v/>
      </c>
      <c r="CW123" s="599" t="str">
        <f ca="1">IF($CR123="","",VLOOKUP(CR123,Invoer!$F$15:$AU$1500,5,FALSE))</f>
        <v/>
      </c>
      <c r="CX123" s="599" t="str">
        <f ca="1">IF($CR123="","",VLOOKUP(CR123,Invoer!$F$15:$AU$1500,6,FALSE))</f>
        <v/>
      </c>
      <c r="CY123" s="599" t="str">
        <f ca="1">IF($CR123="","",VLOOKUP(CR123,Invoer!$F$15:$AU$1500,9,FALSE))</f>
        <v/>
      </c>
      <c r="CZ123" s="599" t="str">
        <f ca="1">IF($CR123="","",VLOOKUP(CR123,Invoer!$F$15:$AU$1500,10,FALSE))</f>
        <v/>
      </c>
      <c r="DA123" s="599" t="str">
        <f ca="1">IF($CR123="","",VLOOKUP(CR123,Invoer!$F$15:$AU$1500,11,FALSE))</f>
        <v/>
      </c>
      <c r="DB123" s="599" t="str">
        <f ca="1">IF($CR123="","",VLOOKUP(CR123,Invoer!$F$15:$BB$1500,14,FALSE))</f>
        <v/>
      </c>
      <c r="DC123" s="662" t="str">
        <f ca="1">IF($CR123="","",VLOOKUP(CR123,Invoer!$F$15:$AU$1500,15,FALSE))</f>
        <v/>
      </c>
      <c r="DD123" s="599" t="str">
        <f ca="1">IF($CR123="","",VLOOKUP(CR123,Invoer!$F$15:$AU$1500,19,FALSE))</f>
        <v/>
      </c>
      <c r="DE123" s="662" t="str">
        <f ca="1">IF($CR123="","",VLOOKUP(CR123,Invoer!$F$15:$AU$1500,20,FALSE))</f>
        <v/>
      </c>
      <c r="DF123" s="662" t="str">
        <f ca="1">IF($CR123="","",VLOOKUP(CR123,Invoer!$F$15:$AU$1500,23,FALSE))</f>
        <v/>
      </c>
      <c r="DG123" s="662" t="str">
        <f ca="1">IF($CR123="","",VLOOKUP(CR123,Invoer!$F$15:$AU$1500,17,FALSE))</f>
        <v/>
      </c>
      <c r="DH123" s="681" t="str">
        <f t="shared" ca="1" si="51"/>
        <v/>
      </c>
      <c r="DI123" s="662" t="str">
        <f t="shared" ca="1" si="52"/>
        <v/>
      </c>
      <c r="DJ123" s="190"/>
      <c r="DK123" s="411" t="str">
        <f t="shared" ca="1" si="53"/>
        <v/>
      </c>
      <c r="DO123" s="61" t="e">
        <f ca="1">IF($DN$4&lt;3,Invoer!EB128,Invoer!EA128)</f>
        <v>#N/A</v>
      </c>
      <c r="DP123" s="599" t="str">
        <f t="shared" ca="1" si="54"/>
        <v/>
      </c>
      <c r="DQ123" s="673" t="str">
        <f ca="1">IF($DP123="","",VLOOKUP(DP123,Invoer!$F$15:$AU$1999,2,FALSE))</f>
        <v/>
      </c>
      <c r="DR123" s="599" t="str">
        <f t="shared" ca="1" si="55"/>
        <v/>
      </c>
      <c r="DS123" s="599" t="str">
        <f ca="1">IF($DP123="","",VLOOKUP(DP123,Invoer!$F$15:$AU$1999,3,FALSE))</f>
        <v/>
      </c>
      <c r="DT123" s="599" t="str">
        <f ca="1">IF($DP123="","",IF(DS123&lt;&gt;"Liq","",VLOOKUP(DP123,Invoer!$F$15:$AU$1999,4,FALSE)))</f>
        <v/>
      </c>
      <c r="DU123" s="599" t="str">
        <f ca="1">IF($DP123="","",VLOOKUP(DP123,Invoer!$F$15:$AU$1999,5,FALSE))</f>
        <v/>
      </c>
      <c r="DV123" s="599" t="str">
        <f ca="1">IF($DP123="","",VLOOKUP(DP123,Invoer!$F$15:$AU$1999,6,FALSE))</f>
        <v/>
      </c>
      <c r="DW123" s="599" t="str">
        <f ca="1">IF($DP123="","",VLOOKUP(DP123,Invoer!$F$15:$AU$1999,9,FALSE))</f>
        <v/>
      </c>
      <c r="DX123" s="599" t="str">
        <f ca="1">IF($DP123="","",VLOOKUP(DP123,Invoer!$F$15:$AU$1999,10,FALSE))</f>
        <v/>
      </c>
      <c r="DY123" s="595" t="str">
        <f ca="1">IF($DP123="","",VLOOKUP(DP123,Invoer!$F$15:$AU$1999,11,FALSE))</f>
        <v/>
      </c>
      <c r="DZ123" s="662" t="str">
        <f ca="1">IF($DP123="","",IF($DN$4&gt;2,"",VLOOKUP(DP123,Invoer!CQ:CS,3,FALSE)))</f>
        <v/>
      </c>
      <c r="EA123" s="541" t="str">
        <f ca="1">IF($DP123="","",IF(ISERROR(DQ123),0,IF($DN$4&lt;3,"",VLOOKUP(DP123,Invoer!$F$15:$AU$1999,15,FALSE))))</f>
        <v/>
      </c>
      <c r="EB123" s="595" t="str">
        <f ca="1">IF($DP123="","",IF($DN$4&lt;3,"",VLOOKUP(DP123,Invoer!$F$15:$AU$1999,19,FALSE)))</f>
        <v/>
      </c>
      <c r="EC123" s="541" t="str">
        <f ca="1">IF($DP123="","",IF(ISERROR(DQ123),0,IF($DN$4&lt;3,"",VLOOKUP(DP123,Invoer!$F$15:$AU$1999,24,FALSE))))</f>
        <v/>
      </c>
      <c r="ED123" s="541" t="str">
        <f ca="1">IF($DP123="","",IF(ISERROR(DQ123),0,IF($DN$4&lt;3,"",VLOOKUP(DP123,Invoer!$F$15:$AU$1999,17,FALSE))))</f>
        <v/>
      </c>
      <c r="EH123" s="89" t="e">
        <f ca="1">Invoer!CP128</f>
        <v>#N/A</v>
      </c>
      <c r="EI123" s="599" t="str">
        <f t="shared" ca="1" si="56"/>
        <v/>
      </c>
      <c r="EJ123" s="673" t="str">
        <f ca="1">IF(EI123="","",VLOOKUP(EI123,Invoer!$F$15:$AU$1999,2,FALSE))</f>
        <v/>
      </c>
      <c r="EK123" s="599" t="str">
        <f t="shared" ca="1" si="57"/>
        <v/>
      </c>
      <c r="EL123" s="599" t="str">
        <f ca="1">IF($EI123="","",VLOOKUP(EI123,Invoer!$F$15:$AU$1999,3,FALSE))</f>
        <v/>
      </c>
      <c r="EM123" s="599" t="str">
        <f ca="1">IF($EI123="","",IF(EL123&lt;&gt;"Liq","",VLOOKUP(EI123,Invoer!$F$15:$AU$1999,4,FALSE)))</f>
        <v/>
      </c>
      <c r="EN123" s="599" t="str">
        <f ca="1">IF($EI123="","",VLOOKUP(EI123,Invoer!$F$15:$AU$1999,6,FALSE))</f>
        <v/>
      </c>
      <c r="EO123" s="599" t="str">
        <f ca="1">IF(EI123="","",VLOOKUP(EI123,Invoer!$F$15:$AU$1999,9,FALSE))</f>
        <v/>
      </c>
      <c r="EP123" s="599" t="str">
        <f ca="1">IF(EI123="","",VLOOKUP(EI123,Invoer!$F$15:$AU$1999,10,FALSE))</f>
        <v/>
      </c>
      <c r="EQ123" s="599" t="str">
        <f ca="1">IF(EI123="","",VLOOKUP(EI123,Invoer!$F$15:$AU$1999,11,FALSE))</f>
        <v/>
      </c>
      <c r="ER123" s="662" t="str">
        <f ca="1">IF(EI123="","",VLOOKUP(EI123,Invoer!CQ:CS,3,FALSE))</f>
        <v/>
      </c>
      <c r="ES123" s="662" t="str">
        <f t="shared" ca="1" si="58"/>
        <v/>
      </c>
      <c r="ET123" s="513" t="str">
        <f t="shared" ca="1" si="59"/>
        <v/>
      </c>
      <c r="EU123" s="112" t="str">
        <f t="shared" ca="1" si="60"/>
        <v/>
      </c>
      <c r="EV123" s="83" t="s">
        <v>160</v>
      </c>
      <c r="EW123" s="682" t="str">
        <f t="shared" ca="1" si="61"/>
        <v/>
      </c>
      <c r="EX123" s="662" t="str">
        <f t="shared" ca="1" si="62"/>
        <v/>
      </c>
      <c r="EY123"/>
      <c r="EZ123" s="56" t="e">
        <f t="shared" ca="1" si="73"/>
        <v>#VALUE!</v>
      </c>
      <c r="FA123" s="56" t="e">
        <f t="shared" ca="1" si="74"/>
        <v>#VALUE!</v>
      </c>
      <c r="FE123"/>
      <c r="FI123"/>
      <c r="FJ123"/>
    </row>
    <row r="124" spans="1:166" ht="12" customHeight="1" x14ac:dyDescent="0.2">
      <c r="A124"/>
      <c r="B124"/>
      <c r="C124"/>
      <c r="E124"/>
      <c r="F124" s="125"/>
      <c r="G124" s="89" t="e">
        <f ca="1">Invoer!DU129</f>
        <v>#N/A</v>
      </c>
      <c r="H124" s="599" t="str">
        <f t="shared" ca="1" si="79"/>
        <v/>
      </c>
      <c r="I124" s="673" t="str">
        <f ca="1">IF($H124="","",VLOOKUP(H124,Invoer!$F$15:$AU$1500,2,FALSE))</f>
        <v/>
      </c>
      <c r="J124" s="599" t="str">
        <f t="shared" ca="1" si="63"/>
        <v/>
      </c>
      <c r="K124" s="599" t="str">
        <f ca="1">IF($H124="","",VLOOKUP(H124,Invoer!$F$15:$AU$1500,3,FALSE))</f>
        <v/>
      </c>
      <c r="L124" s="599" t="str">
        <f ca="1">IF($H124="","",IF(K124&lt;&gt;"Liq","",VLOOKUP(H124,Invoer!$F$15:$AU$1500,4,FALSE)))</f>
        <v/>
      </c>
      <c r="M124" s="599" t="str">
        <f ca="1">IF($H124="","",VLOOKUP(H124,Invoer!$F$15:$AU$1500,5,FALSE))</f>
        <v/>
      </c>
      <c r="N124" s="599" t="str">
        <f ca="1">IF($H124="","",VLOOKUP(H124,Invoer!$F$15:$AU$1500,6,FALSE))</f>
        <v/>
      </c>
      <c r="O124" s="599" t="str">
        <f ca="1">IF($H124="","",VLOOKUP(H124,Invoer!$F$15:$AU$1500,9,FALSE))</f>
        <v/>
      </c>
      <c r="P124" s="599" t="str">
        <f ca="1">IF($H124="","",VLOOKUP(H124,Invoer!$F$15:$AU$1500,10,FALSE))</f>
        <v/>
      </c>
      <c r="Q124" s="599" t="str">
        <f ca="1">IF($H124="","",VLOOKUP(H124,Invoer!$F$15:$BB$1500,14,FALSE))</f>
        <v/>
      </c>
      <c r="R124" s="662" t="str">
        <f ca="1">IF($H124="","",IF(J124&gt;$K$8,"",VLOOKUP(H124,Invoer!$F$15:$AU$1500,15,FALSE)))</f>
        <v/>
      </c>
      <c r="S124" s="599" t="str">
        <f ca="1">IF($H124="","",VLOOKUP(H124,Invoer!$F$15:$AU$1500,19,FALSE))</f>
        <v/>
      </c>
      <c r="T124" s="662" t="str">
        <f ca="1">IF($H124="","",IF(J124&gt;$K$8,"",VLOOKUP(H124,Invoer!$F$15:$AU$1500,20,FALSE)))</f>
        <v/>
      </c>
      <c r="U124" s="662" t="str">
        <f ca="1">IF($H124="","",IF(J124&gt;$K$8,"",VLOOKUP(H124,Invoer!$F$15:$AU$1500,23,FALSE)))</f>
        <v/>
      </c>
      <c r="V124" s="662" t="str">
        <f ca="1">IF($H124="","",IF(J124&gt;$K$8,"",VLOOKUP(H124,Invoer!$F$15:$AU$1500,17,FALSE)))</f>
        <v/>
      </c>
      <c r="AC124" s="435" t="str">
        <f>IF($AC$7&lt;3,Invoer!DR129,IF($AC$7=3,Invoer!BT129,"x"))</f>
        <v>x</v>
      </c>
      <c r="AD124" s="599" t="str">
        <f t="shared" si="64"/>
        <v/>
      </c>
      <c r="AE124" s="673" t="str">
        <f>IF($AD124="","",VLOOKUP(AD124,Invoer!$F$15:$AU$1999,2,FALSE))</f>
        <v/>
      </c>
      <c r="AF124" s="599" t="str">
        <f t="shared" si="65"/>
        <v/>
      </c>
      <c r="AG124" s="599" t="str">
        <f>IF($AD124="","",VLOOKUP(AD124,Invoer!$F$15:$AU$1999,3,FALSE))</f>
        <v/>
      </c>
      <c r="AH124" s="599" t="str">
        <f>IF($AD124="","",IF(AG124&lt;&gt;"Liq","",VLOOKUP(AD124,Invoer!$F$15:$AU$1999,4,FALSE)))</f>
        <v/>
      </c>
      <c r="AI124" s="677" t="str">
        <f>IF($AD124="","",VLOOKUP(AD124,Invoer!$F$15:$AU$1999,5,FALSE))</f>
        <v/>
      </c>
      <c r="AJ124" s="599" t="str">
        <f>IF($AD124="","",VLOOKUP(AD124,Invoer!$F$15:$AU$1999,6,FALSE))</f>
        <v/>
      </c>
      <c r="AK124" s="599" t="str">
        <f>IF($AD124="","",VLOOKUP(AD124,Invoer!$F$15:$AU$1999,9,FALSE))</f>
        <v/>
      </c>
      <c r="AL124" s="599" t="str">
        <f>IF($AD124="","",VLOOKUP(AD124,Invoer!$F$15:$AU$1999,10,FALSE))</f>
        <v/>
      </c>
      <c r="AM124" s="599" t="str">
        <f>IF($AD124="","",VLOOKUP(AD124,Invoer!$F$15:$BB$1999,14,FALSE))</f>
        <v/>
      </c>
      <c r="AN124" s="599" t="str">
        <f>IF($AD124="","",VLOOKUP(AD124,Invoer!$F$15:$AU$1999,11,FALSE))</f>
        <v/>
      </c>
      <c r="AO124" s="662" t="str">
        <f>IF($AD124="","",VLOOKUP(AD124,Invoer!$F$15:$AU$1999,15,FALSE))</f>
        <v/>
      </c>
      <c r="AP124" s="599" t="str">
        <f>IF($AD124="","",VLOOKUP(AD124,Invoer!$F$15:$AU$1999,19,FALSE))</f>
        <v/>
      </c>
      <c r="AQ124" s="662" t="str">
        <f>IF($AD124="","",VLOOKUP(AD124,Invoer!$F$15:$AU$1999,24,FALSE))</f>
        <v/>
      </c>
      <c r="AR124" s="662" t="str">
        <f>IF($AD124="","",VLOOKUP(AD124,Invoer!$F$15:$AU$1999,17,FALSE))</f>
        <v/>
      </c>
      <c r="AS124" s="678" t="str">
        <f t="shared" si="75"/>
        <v/>
      </c>
      <c r="AT124" s="676" t="str">
        <f t="shared" si="44"/>
        <v/>
      </c>
      <c r="AU124" s="77" t="e">
        <f t="shared" si="45"/>
        <v>#VALUE!</v>
      </c>
      <c r="AW124" s="57"/>
      <c r="AX124" s="57"/>
      <c r="BA124" s="83" t="e">
        <f ca="1">Invoer!DW129</f>
        <v>#N/A</v>
      </c>
      <c r="BB124" s="599" t="str">
        <f t="shared" ca="1" si="66"/>
        <v/>
      </c>
      <c r="BC124" s="673" t="str">
        <f ca="1">IF($BB124="","",VLOOKUP(BB124,Invoer!$F$15:$AU$1999,2,FALSE))</f>
        <v/>
      </c>
      <c r="BD124" s="599" t="str">
        <f t="shared" ca="1" si="67"/>
        <v/>
      </c>
      <c r="BE124" s="599" t="str">
        <f ca="1">IF($BB124="","",VLOOKUP(BB124,Invoer!$F$15:$AU$1999,5,FALSE))</f>
        <v/>
      </c>
      <c r="BF124" s="599" t="str">
        <f ca="1">IF($BB124="","",VLOOKUP(BB124,Invoer!$F$15:$AU$1999,6,FALSE))</f>
        <v/>
      </c>
      <c r="BG124" s="599" t="str">
        <f ca="1">IF($BB124="","",VLOOKUP(BB124,Invoer!$F$15:$AU$1999,9,FALSE))</f>
        <v/>
      </c>
      <c r="BH124" s="599" t="str">
        <f ca="1">IF($BB124="","",VLOOKUP(BB124,Invoer!$F$15:$AU$1999,10,FALSE))</f>
        <v/>
      </c>
      <c r="BI124" s="599" t="str">
        <f ca="1">IF($BB124="","",VLOOKUP(BB124,Invoer!$F$15:$BB$1999,14,FALSE))</f>
        <v/>
      </c>
      <c r="BJ124" s="599" t="str">
        <f ca="1">IF($BB124="","",VLOOKUP(BB124,Invoer!$F$15:$AU$1999,11,FALSE))</f>
        <v/>
      </c>
      <c r="BK124" s="662" t="str">
        <f t="shared" ca="1" si="68"/>
        <v/>
      </c>
      <c r="BL124" s="662" t="str">
        <f t="shared" ca="1" si="69"/>
        <v/>
      </c>
      <c r="BM124" s="679" t="str">
        <f t="shared" ca="1" si="70"/>
        <v/>
      </c>
      <c r="BN124" s="662" t="str">
        <f t="shared" ca="1" si="46"/>
        <v/>
      </c>
      <c r="BO124" s="662" t="str">
        <f ca="1">IF($BB124="","",VLOOKUP(BB124,Invoer!$F$15:$AU$1999,15,FALSE))</f>
        <v/>
      </c>
      <c r="BP124" s="662" t="str">
        <f ca="1">IF($BB124="","",VLOOKUP(BB124,Invoer!$F$15:$AU$1999,24,FALSE))</f>
        <v/>
      </c>
      <c r="BQ124" s="662" t="str">
        <f ca="1">IF($BB124="","",VLOOKUP(BB124,Invoer!$F$15:$AU$1999,17,FALSE))</f>
        <v/>
      </c>
      <c r="BS124" s="73" t="e">
        <f t="shared" ca="1" si="76"/>
        <v>#VALUE!</v>
      </c>
      <c r="BT124" s="57" t="str">
        <f t="shared" ca="1" si="77"/>
        <v/>
      </c>
      <c r="BW124" s="61" t="e">
        <f ca="1">Invoer!DZ129</f>
        <v>#N/A</v>
      </c>
      <c r="BX124" s="599" t="str">
        <f t="shared" ca="1" si="47"/>
        <v/>
      </c>
      <c r="BY124" s="673" t="str">
        <f ca="1">IF($BX124="","",VLOOKUP(BX124,Invoer!$F$15:$AU$1999,2,FALSE))</f>
        <v/>
      </c>
      <c r="BZ124" s="599" t="str">
        <f t="shared" ca="1" si="48"/>
        <v/>
      </c>
      <c r="CA124" s="599" t="str">
        <f ca="1">IF($BX124="","",VLOOKUP(BX124,Invoer!$F$15:$AU$1999,5,FALSE))</f>
        <v/>
      </c>
      <c r="CB124" s="599" t="str">
        <f ca="1">IF($BX124="","",VLOOKUP(BX124,Invoer!$F$15:$AU$1999,6,FALSE))</f>
        <v/>
      </c>
      <c r="CC124" s="599" t="str">
        <f ca="1">IF($BX124="","",VLOOKUP(BX124,Invoer!$F$15:$AU$1999,9,FALSE))</f>
        <v/>
      </c>
      <c r="CD124" s="599" t="str">
        <f ca="1">IF($BX124="","",VLOOKUP(BX124,Invoer!$F$15:$AU$1999,10,FALSE))</f>
        <v/>
      </c>
      <c r="CE124" s="599" t="str">
        <f ca="1">IF($BX124="","",VLOOKUP(BX124,Invoer!$F$15:$AU$1999,11,FALSE))</f>
        <v/>
      </c>
      <c r="CF124" s="662" t="str">
        <f ca="1">IF($BX124="","",IF(ISERROR(BY124),0,VLOOKUP(BX124,Invoer!$F$15:$AU$1999,15,FALSE)))</f>
        <v/>
      </c>
      <c r="CG124" s="599" t="str">
        <f ca="1">IF($BX124="","",VLOOKUP(BX124,Invoer!$F$15:$AU$1999,19,FALSE))</f>
        <v/>
      </c>
      <c r="CH124" s="662" t="str">
        <f ca="1">IF($BX124="","",IF(ISERROR(BY124),0,VLOOKUP(BX124,Invoer!$F$15:$AU$1999,24,FALSE)))</f>
        <v/>
      </c>
      <c r="CI124" s="662" t="str">
        <f ca="1">IF($BX124="","",IF(ISERROR(BY124),0,VLOOKUP(BX124,Invoer!$F$15:$AU$1999,17,FALSE)))</f>
        <v/>
      </c>
      <c r="CJ124" s="680" t="str">
        <f t="shared" ca="1" si="71"/>
        <v/>
      </c>
      <c r="CK124" s="662" t="str">
        <f t="shared" ca="1" si="72"/>
        <v/>
      </c>
      <c r="CM124" s="56" t="str">
        <f t="shared" ca="1" si="78"/>
        <v/>
      </c>
      <c r="CQ124" s="411" t="e">
        <f ca="1">Invoer!EG129</f>
        <v>#N/A</v>
      </c>
      <c r="CR124" s="599" t="str">
        <f t="shared" ca="1" si="49"/>
        <v/>
      </c>
      <c r="CS124" s="673" t="str">
        <f ca="1">IF($CR124="","",VLOOKUP(CR124,Invoer!$F$15:$AU$1500,2,FALSE))</f>
        <v/>
      </c>
      <c r="CT124" s="599" t="str">
        <f t="shared" ca="1" si="50"/>
        <v/>
      </c>
      <c r="CU124" s="599" t="str">
        <f ca="1">IF($CR124="","",VLOOKUP(CR124,Invoer!$F$15:$AU$1500,3,FALSE))</f>
        <v/>
      </c>
      <c r="CV124" s="599" t="str">
        <f ca="1">IF($CR124="","",IF(CU124&lt;&gt;"Liq","",VLOOKUP(CR124,Invoer!$F$15:$AU$1500,4,FALSE)))</f>
        <v/>
      </c>
      <c r="CW124" s="599" t="str">
        <f ca="1">IF($CR124="","",VLOOKUP(CR124,Invoer!$F$15:$AU$1500,5,FALSE))</f>
        <v/>
      </c>
      <c r="CX124" s="599" t="str">
        <f ca="1">IF($CR124="","",VLOOKUP(CR124,Invoer!$F$15:$AU$1500,6,FALSE))</f>
        <v/>
      </c>
      <c r="CY124" s="599" t="str">
        <f ca="1">IF($CR124="","",VLOOKUP(CR124,Invoer!$F$15:$AU$1500,9,FALSE))</f>
        <v/>
      </c>
      <c r="CZ124" s="599" t="str">
        <f ca="1">IF($CR124="","",VLOOKUP(CR124,Invoer!$F$15:$AU$1500,10,FALSE))</f>
        <v/>
      </c>
      <c r="DA124" s="599" t="str">
        <f ca="1">IF($CR124="","",VLOOKUP(CR124,Invoer!$F$15:$AU$1500,11,FALSE))</f>
        <v/>
      </c>
      <c r="DB124" s="599" t="str">
        <f ca="1">IF($CR124="","",VLOOKUP(CR124,Invoer!$F$15:$BB$1500,14,FALSE))</f>
        <v/>
      </c>
      <c r="DC124" s="662" t="str">
        <f ca="1">IF($CR124="","",VLOOKUP(CR124,Invoer!$F$15:$AU$1500,15,FALSE))</f>
        <v/>
      </c>
      <c r="DD124" s="599" t="str">
        <f ca="1">IF($CR124="","",VLOOKUP(CR124,Invoer!$F$15:$AU$1500,19,FALSE))</f>
        <v/>
      </c>
      <c r="DE124" s="662" t="str">
        <f ca="1">IF($CR124="","",VLOOKUP(CR124,Invoer!$F$15:$AU$1500,20,FALSE))</f>
        <v/>
      </c>
      <c r="DF124" s="662" t="str">
        <f ca="1">IF($CR124="","",VLOOKUP(CR124,Invoer!$F$15:$AU$1500,23,FALSE))</f>
        <v/>
      </c>
      <c r="DG124" s="662" t="str">
        <f ca="1">IF($CR124="","",VLOOKUP(CR124,Invoer!$F$15:$AU$1500,17,FALSE))</f>
        <v/>
      </c>
      <c r="DH124" s="681" t="str">
        <f t="shared" ca="1" si="51"/>
        <v/>
      </c>
      <c r="DI124" s="662" t="str">
        <f t="shared" ca="1" si="52"/>
        <v/>
      </c>
      <c r="DJ124" s="190"/>
      <c r="DK124" s="411" t="str">
        <f t="shared" ca="1" si="53"/>
        <v/>
      </c>
      <c r="DO124" s="61" t="e">
        <f ca="1">IF($DN$4&lt;3,Invoer!EB129,Invoer!EA129)</f>
        <v>#N/A</v>
      </c>
      <c r="DP124" s="599" t="str">
        <f t="shared" ca="1" si="54"/>
        <v/>
      </c>
      <c r="DQ124" s="673" t="str">
        <f ca="1">IF($DP124="","",VLOOKUP(DP124,Invoer!$F$15:$AU$1999,2,FALSE))</f>
        <v/>
      </c>
      <c r="DR124" s="599" t="str">
        <f t="shared" ca="1" si="55"/>
        <v/>
      </c>
      <c r="DS124" s="599" t="str">
        <f ca="1">IF($DP124="","",VLOOKUP(DP124,Invoer!$F$15:$AU$1999,3,FALSE))</f>
        <v/>
      </c>
      <c r="DT124" s="599" t="str">
        <f ca="1">IF($DP124="","",IF(DS124&lt;&gt;"Liq","",VLOOKUP(DP124,Invoer!$F$15:$AU$1999,4,FALSE)))</f>
        <v/>
      </c>
      <c r="DU124" s="599" t="str">
        <f ca="1">IF($DP124="","",VLOOKUP(DP124,Invoer!$F$15:$AU$1999,5,FALSE))</f>
        <v/>
      </c>
      <c r="DV124" s="599" t="str">
        <f ca="1">IF($DP124="","",VLOOKUP(DP124,Invoer!$F$15:$AU$1999,6,FALSE))</f>
        <v/>
      </c>
      <c r="DW124" s="599" t="str">
        <f ca="1">IF($DP124="","",VLOOKUP(DP124,Invoer!$F$15:$AU$1999,9,FALSE))</f>
        <v/>
      </c>
      <c r="DX124" s="599" t="str">
        <f ca="1">IF($DP124="","",VLOOKUP(DP124,Invoer!$F$15:$AU$1999,10,FALSE))</f>
        <v/>
      </c>
      <c r="DY124" s="595" t="str">
        <f ca="1">IF($DP124="","",VLOOKUP(DP124,Invoer!$F$15:$AU$1999,11,FALSE))</f>
        <v/>
      </c>
      <c r="DZ124" s="662" t="str">
        <f ca="1">IF($DP124="","",IF($DN$4&gt;2,"",VLOOKUP(DP124,Invoer!CQ:CS,3,FALSE)))</f>
        <v/>
      </c>
      <c r="EA124" s="541" t="str">
        <f ca="1">IF($DP124="","",IF(ISERROR(DQ124),0,IF($DN$4&lt;3,"",VLOOKUP(DP124,Invoer!$F$15:$AU$1999,15,FALSE))))</f>
        <v/>
      </c>
      <c r="EB124" s="595" t="str">
        <f ca="1">IF($DP124="","",IF($DN$4&lt;3,"",VLOOKUP(DP124,Invoer!$F$15:$AU$1999,19,FALSE)))</f>
        <v/>
      </c>
      <c r="EC124" s="541" t="str">
        <f ca="1">IF($DP124="","",IF(ISERROR(DQ124),0,IF($DN$4&lt;3,"",VLOOKUP(DP124,Invoer!$F$15:$AU$1999,24,FALSE))))</f>
        <v/>
      </c>
      <c r="ED124" s="541" t="str">
        <f ca="1">IF($DP124="","",IF(ISERROR(DQ124),0,IF($DN$4&lt;3,"",VLOOKUP(DP124,Invoer!$F$15:$AU$1999,17,FALSE))))</f>
        <v/>
      </c>
      <c r="EH124" s="89" t="e">
        <f ca="1">Invoer!CP129</f>
        <v>#N/A</v>
      </c>
      <c r="EI124" s="599" t="str">
        <f t="shared" ca="1" si="56"/>
        <v/>
      </c>
      <c r="EJ124" s="673" t="str">
        <f ca="1">IF(EI124="","",VLOOKUP(EI124,Invoer!$F$15:$AU$1999,2,FALSE))</f>
        <v/>
      </c>
      <c r="EK124" s="599" t="str">
        <f t="shared" ca="1" si="57"/>
        <v/>
      </c>
      <c r="EL124" s="599" t="str">
        <f ca="1">IF($EI124="","",VLOOKUP(EI124,Invoer!$F$15:$AU$1999,3,FALSE))</f>
        <v/>
      </c>
      <c r="EM124" s="599" t="str">
        <f ca="1">IF($EI124="","",IF(EL124&lt;&gt;"Liq","",VLOOKUP(EI124,Invoer!$F$15:$AU$1999,4,FALSE)))</f>
        <v/>
      </c>
      <c r="EN124" s="599" t="str">
        <f ca="1">IF($EI124="","",VLOOKUP(EI124,Invoer!$F$15:$AU$1999,6,FALSE))</f>
        <v/>
      </c>
      <c r="EO124" s="599" t="str">
        <f ca="1">IF(EI124="","",VLOOKUP(EI124,Invoer!$F$15:$AU$1999,9,FALSE))</f>
        <v/>
      </c>
      <c r="EP124" s="599" t="str">
        <f ca="1">IF(EI124="","",VLOOKUP(EI124,Invoer!$F$15:$AU$1999,10,FALSE))</f>
        <v/>
      </c>
      <c r="EQ124" s="599" t="str">
        <f ca="1">IF(EI124="","",VLOOKUP(EI124,Invoer!$F$15:$AU$1999,11,FALSE))</f>
        <v/>
      </c>
      <c r="ER124" s="662" t="str">
        <f ca="1">IF(EI124="","",VLOOKUP(EI124,Invoer!CQ:CS,3,FALSE))</f>
        <v/>
      </c>
      <c r="ES124" s="662" t="str">
        <f t="shared" ca="1" si="58"/>
        <v/>
      </c>
      <c r="ET124" s="513" t="str">
        <f t="shared" ca="1" si="59"/>
        <v/>
      </c>
      <c r="EU124" s="112" t="str">
        <f t="shared" ca="1" si="60"/>
        <v/>
      </c>
      <c r="EV124" s="83" t="s">
        <v>160</v>
      </c>
      <c r="EW124" s="682" t="str">
        <f t="shared" ca="1" si="61"/>
        <v/>
      </c>
      <c r="EX124" s="662" t="str">
        <f t="shared" ca="1" si="62"/>
        <v/>
      </c>
      <c r="EY124"/>
      <c r="EZ124" s="56" t="e">
        <f t="shared" ca="1" si="73"/>
        <v>#VALUE!</v>
      </c>
      <c r="FA124" s="56" t="e">
        <f t="shared" ca="1" si="74"/>
        <v>#VALUE!</v>
      </c>
      <c r="FE124"/>
      <c r="FI124"/>
      <c r="FJ124"/>
    </row>
    <row r="125" spans="1:166" ht="12" customHeight="1" x14ac:dyDescent="0.2">
      <c r="A125"/>
      <c r="B125"/>
      <c r="C125"/>
      <c r="E125"/>
      <c r="F125" s="125"/>
      <c r="G125" s="89" t="e">
        <f ca="1">Invoer!DU130</f>
        <v>#N/A</v>
      </c>
      <c r="H125" s="599" t="str">
        <f t="shared" ca="1" si="79"/>
        <v/>
      </c>
      <c r="I125" s="673" t="str">
        <f ca="1">IF($H125="","",VLOOKUP(H125,Invoer!$F$15:$AU$1500,2,FALSE))</f>
        <v/>
      </c>
      <c r="J125" s="599" t="str">
        <f t="shared" ca="1" si="63"/>
        <v/>
      </c>
      <c r="K125" s="599" t="str">
        <f ca="1">IF($H125="","",VLOOKUP(H125,Invoer!$F$15:$AU$1500,3,FALSE))</f>
        <v/>
      </c>
      <c r="L125" s="599" t="str">
        <f ca="1">IF($H125="","",IF(K125&lt;&gt;"Liq","",VLOOKUP(H125,Invoer!$F$15:$AU$1500,4,FALSE)))</f>
        <v/>
      </c>
      <c r="M125" s="599" t="str">
        <f ca="1">IF($H125="","",VLOOKUP(H125,Invoer!$F$15:$AU$1500,5,FALSE))</f>
        <v/>
      </c>
      <c r="N125" s="599" t="str">
        <f ca="1">IF($H125="","",VLOOKUP(H125,Invoer!$F$15:$AU$1500,6,FALSE))</f>
        <v/>
      </c>
      <c r="O125" s="599" t="str">
        <f ca="1">IF($H125="","",VLOOKUP(H125,Invoer!$F$15:$AU$1500,9,FALSE))</f>
        <v/>
      </c>
      <c r="P125" s="599" t="str">
        <f ca="1">IF($H125="","",VLOOKUP(H125,Invoer!$F$15:$AU$1500,10,FALSE))</f>
        <v/>
      </c>
      <c r="Q125" s="599" t="str">
        <f ca="1">IF($H125="","",VLOOKUP(H125,Invoer!$F$15:$BB$1500,14,FALSE))</f>
        <v/>
      </c>
      <c r="R125" s="662" t="str">
        <f ca="1">IF($H125="","",IF(J125&gt;$K$8,"",VLOOKUP(H125,Invoer!$F$15:$AU$1500,15,FALSE)))</f>
        <v/>
      </c>
      <c r="S125" s="599" t="str">
        <f ca="1">IF($H125="","",VLOOKUP(H125,Invoer!$F$15:$AU$1500,19,FALSE))</f>
        <v/>
      </c>
      <c r="T125" s="662" t="str">
        <f ca="1">IF($H125="","",IF(J125&gt;$K$8,"",VLOOKUP(H125,Invoer!$F$15:$AU$1500,20,FALSE)))</f>
        <v/>
      </c>
      <c r="U125" s="662" t="str">
        <f ca="1">IF($H125="","",IF(J125&gt;$K$8,"",VLOOKUP(H125,Invoer!$F$15:$AU$1500,23,FALSE)))</f>
        <v/>
      </c>
      <c r="V125" s="662" t="str">
        <f ca="1">IF($H125="","",IF(J125&gt;$K$8,"",VLOOKUP(H125,Invoer!$F$15:$AU$1500,17,FALSE)))</f>
        <v/>
      </c>
      <c r="AC125" s="435" t="str">
        <f>IF($AC$7&lt;3,Invoer!DR130,IF($AC$7=3,Invoer!BT130,"x"))</f>
        <v>x</v>
      </c>
      <c r="AD125" s="599" t="str">
        <f t="shared" si="64"/>
        <v/>
      </c>
      <c r="AE125" s="673" t="str">
        <f>IF($AD125="","",VLOOKUP(AD125,Invoer!$F$15:$AU$1999,2,FALSE))</f>
        <v/>
      </c>
      <c r="AF125" s="599" t="str">
        <f t="shared" si="65"/>
        <v/>
      </c>
      <c r="AG125" s="599" t="str">
        <f>IF($AD125="","",VLOOKUP(AD125,Invoer!$F$15:$AU$1999,3,FALSE))</f>
        <v/>
      </c>
      <c r="AH125" s="599" t="str">
        <f>IF($AD125="","",IF(AG125&lt;&gt;"Liq","",VLOOKUP(AD125,Invoer!$F$15:$AU$1999,4,FALSE)))</f>
        <v/>
      </c>
      <c r="AI125" s="677" t="str">
        <f>IF($AD125="","",VLOOKUP(AD125,Invoer!$F$15:$AU$1999,5,FALSE))</f>
        <v/>
      </c>
      <c r="AJ125" s="599" t="str">
        <f>IF($AD125="","",VLOOKUP(AD125,Invoer!$F$15:$AU$1999,6,FALSE))</f>
        <v/>
      </c>
      <c r="AK125" s="599" t="str">
        <f>IF($AD125="","",VLOOKUP(AD125,Invoer!$F$15:$AU$1999,9,FALSE))</f>
        <v/>
      </c>
      <c r="AL125" s="599" t="str">
        <f>IF($AD125="","",VLOOKUP(AD125,Invoer!$F$15:$AU$1999,10,FALSE))</f>
        <v/>
      </c>
      <c r="AM125" s="599" t="str">
        <f>IF($AD125="","",VLOOKUP(AD125,Invoer!$F$15:$BB$1999,14,FALSE))</f>
        <v/>
      </c>
      <c r="AN125" s="599" t="str">
        <f>IF($AD125="","",VLOOKUP(AD125,Invoer!$F$15:$AU$1999,11,FALSE))</f>
        <v/>
      </c>
      <c r="AO125" s="662" t="str">
        <f>IF($AD125="","",VLOOKUP(AD125,Invoer!$F$15:$AU$1999,15,FALSE))</f>
        <v/>
      </c>
      <c r="AP125" s="599" t="str">
        <f>IF($AD125="","",VLOOKUP(AD125,Invoer!$F$15:$AU$1999,19,FALSE))</f>
        <v/>
      </c>
      <c r="AQ125" s="662" t="str">
        <f>IF($AD125="","",VLOOKUP(AD125,Invoer!$F$15:$AU$1999,24,FALSE))</f>
        <v/>
      </c>
      <c r="AR125" s="662" t="str">
        <f>IF($AD125="","",VLOOKUP(AD125,Invoer!$F$15:$AU$1999,17,FALSE))</f>
        <v/>
      </c>
      <c r="AS125" s="678" t="str">
        <f t="shared" si="75"/>
        <v/>
      </c>
      <c r="AT125" s="676" t="str">
        <f t="shared" si="44"/>
        <v/>
      </c>
      <c r="AU125" s="77" t="e">
        <f t="shared" si="45"/>
        <v>#VALUE!</v>
      </c>
      <c r="AW125" s="57"/>
      <c r="AX125" s="57"/>
      <c r="BA125" s="83" t="e">
        <f ca="1">Invoer!DW130</f>
        <v>#N/A</v>
      </c>
      <c r="BB125" s="599" t="str">
        <f t="shared" ca="1" si="66"/>
        <v/>
      </c>
      <c r="BC125" s="673" t="str">
        <f ca="1">IF($BB125="","",VLOOKUP(BB125,Invoer!$F$15:$AU$1999,2,FALSE))</f>
        <v/>
      </c>
      <c r="BD125" s="599" t="str">
        <f t="shared" ca="1" si="67"/>
        <v/>
      </c>
      <c r="BE125" s="599" t="str">
        <f ca="1">IF($BB125="","",VLOOKUP(BB125,Invoer!$F$15:$AU$1999,5,FALSE))</f>
        <v/>
      </c>
      <c r="BF125" s="599" t="str">
        <f ca="1">IF($BB125="","",VLOOKUP(BB125,Invoer!$F$15:$AU$1999,6,FALSE))</f>
        <v/>
      </c>
      <c r="BG125" s="599" t="str">
        <f ca="1">IF($BB125="","",VLOOKUP(BB125,Invoer!$F$15:$AU$1999,9,FALSE))</f>
        <v/>
      </c>
      <c r="BH125" s="599" t="str">
        <f ca="1">IF($BB125="","",VLOOKUP(BB125,Invoer!$F$15:$AU$1999,10,FALSE))</f>
        <v/>
      </c>
      <c r="BI125" s="599" t="str">
        <f ca="1">IF($BB125="","",VLOOKUP(BB125,Invoer!$F$15:$BB$1999,14,FALSE))</f>
        <v/>
      </c>
      <c r="BJ125" s="599" t="str">
        <f ca="1">IF($BB125="","",VLOOKUP(BB125,Invoer!$F$15:$AU$1999,11,FALSE))</f>
        <v/>
      </c>
      <c r="BK125" s="662" t="str">
        <f t="shared" ca="1" si="68"/>
        <v/>
      </c>
      <c r="BL125" s="662" t="str">
        <f t="shared" ca="1" si="69"/>
        <v/>
      </c>
      <c r="BM125" s="679" t="str">
        <f t="shared" ca="1" si="70"/>
        <v/>
      </c>
      <c r="BN125" s="662" t="str">
        <f t="shared" ca="1" si="46"/>
        <v/>
      </c>
      <c r="BO125" s="662" t="str">
        <f ca="1">IF($BB125="","",VLOOKUP(BB125,Invoer!$F$15:$AU$1999,15,FALSE))</f>
        <v/>
      </c>
      <c r="BP125" s="662" t="str">
        <f ca="1">IF($BB125="","",VLOOKUP(BB125,Invoer!$F$15:$AU$1999,24,FALSE))</f>
        <v/>
      </c>
      <c r="BQ125" s="662" t="str">
        <f ca="1">IF($BB125="","",VLOOKUP(BB125,Invoer!$F$15:$AU$1999,17,FALSE))</f>
        <v/>
      </c>
      <c r="BS125" s="73" t="e">
        <f t="shared" ca="1" si="76"/>
        <v>#VALUE!</v>
      </c>
      <c r="BT125" s="57" t="str">
        <f t="shared" ca="1" si="77"/>
        <v/>
      </c>
      <c r="BW125" s="61" t="e">
        <f ca="1">Invoer!DZ130</f>
        <v>#N/A</v>
      </c>
      <c r="BX125" s="599" t="str">
        <f t="shared" ca="1" si="47"/>
        <v/>
      </c>
      <c r="BY125" s="673" t="str">
        <f ca="1">IF($BX125="","",VLOOKUP(BX125,Invoer!$F$15:$AU$1999,2,FALSE))</f>
        <v/>
      </c>
      <c r="BZ125" s="599" t="str">
        <f t="shared" ca="1" si="48"/>
        <v/>
      </c>
      <c r="CA125" s="599" t="str">
        <f ca="1">IF($BX125="","",VLOOKUP(BX125,Invoer!$F$15:$AU$1999,5,FALSE))</f>
        <v/>
      </c>
      <c r="CB125" s="599" t="str">
        <f ca="1">IF($BX125="","",VLOOKUP(BX125,Invoer!$F$15:$AU$1999,6,FALSE))</f>
        <v/>
      </c>
      <c r="CC125" s="599" t="str">
        <f ca="1">IF($BX125="","",VLOOKUP(BX125,Invoer!$F$15:$AU$1999,9,FALSE))</f>
        <v/>
      </c>
      <c r="CD125" s="599" t="str">
        <f ca="1">IF($BX125="","",VLOOKUP(BX125,Invoer!$F$15:$AU$1999,10,FALSE))</f>
        <v/>
      </c>
      <c r="CE125" s="599" t="str">
        <f ca="1">IF($BX125="","",VLOOKUP(BX125,Invoer!$F$15:$AU$1999,11,FALSE))</f>
        <v/>
      </c>
      <c r="CF125" s="662" t="str">
        <f ca="1">IF($BX125="","",IF(ISERROR(BY125),0,VLOOKUP(BX125,Invoer!$F$15:$AU$1999,15,FALSE)))</f>
        <v/>
      </c>
      <c r="CG125" s="599" t="str">
        <f ca="1">IF($BX125="","",VLOOKUP(BX125,Invoer!$F$15:$AU$1999,19,FALSE))</f>
        <v/>
      </c>
      <c r="CH125" s="662" t="str">
        <f ca="1">IF($BX125="","",IF(ISERROR(BY125),0,VLOOKUP(BX125,Invoer!$F$15:$AU$1999,24,FALSE)))</f>
        <v/>
      </c>
      <c r="CI125" s="662" t="str">
        <f ca="1">IF($BX125="","",IF(ISERROR(BY125),0,VLOOKUP(BX125,Invoer!$F$15:$AU$1999,17,FALSE)))</f>
        <v/>
      </c>
      <c r="CJ125" s="680" t="str">
        <f t="shared" ca="1" si="71"/>
        <v/>
      </c>
      <c r="CK125" s="662" t="str">
        <f t="shared" ca="1" si="72"/>
        <v/>
      </c>
      <c r="CM125" s="56" t="str">
        <f t="shared" ca="1" si="78"/>
        <v/>
      </c>
      <c r="CQ125" s="411" t="e">
        <f ca="1">Invoer!EG130</f>
        <v>#N/A</v>
      </c>
      <c r="CR125" s="599" t="str">
        <f t="shared" ca="1" si="49"/>
        <v/>
      </c>
      <c r="CS125" s="673" t="str">
        <f ca="1">IF($CR125="","",VLOOKUP(CR125,Invoer!$F$15:$AU$1500,2,FALSE))</f>
        <v/>
      </c>
      <c r="CT125" s="599" t="str">
        <f t="shared" ca="1" si="50"/>
        <v/>
      </c>
      <c r="CU125" s="599" t="str">
        <f ca="1">IF($CR125="","",VLOOKUP(CR125,Invoer!$F$15:$AU$1500,3,FALSE))</f>
        <v/>
      </c>
      <c r="CV125" s="599" t="str">
        <f ca="1">IF($CR125="","",IF(CU125&lt;&gt;"Liq","",VLOOKUP(CR125,Invoer!$F$15:$AU$1500,4,FALSE)))</f>
        <v/>
      </c>
      <c r="CW125" s="599" t="str">
        <f ca="1">IF($CR125="","",VLOOKUP(CR125,Invoer!$F$15:$AU$1500,5,FALSE))</f>
        <v/>
      </c>
      <c r="CX125" s="599" t="str">
        <f ca="1">IF($CR125="","",VLOOKUP(CR125,Invoer!$F$15:$AU$1500,6,FALSE))</f>
        <v/>
      </c>
      <c r="CY125" s="599" t="str">
        <f ca="1">IF($CR125="","",VLOOKUP(CR125,Invoer!$F$15:$AU$1500,9,FALSE))</f>
        <v/>
      </c>
      <c r="CZ125" s="599" t="str">
        <f ca="1">IF($CR125="","",VLOOKUP(CR125,Invoer!$F$15:$AU$1500,10,FALSE))</f>
        <v/>
      </c>
      <c r="DA125" s="599" t="str">
        <f ca="1">IF($CR125="","",VLOOKUP(CR125,Invoer!$F$15:$AU$1500,11,FALSE))</f>
        <v/>
      </c>
      <c r="DB125" s="599" t="str">
        <f ca="1">IF($CR125="","",VLOOKUP(CR125,Invoer!$F$15:$BB$1500,14,FALSE))</f>
        <v/>
      </c>
      <c r="DC125" s="662" t="str">
        <f ca="1">IF($CR125="","",VLOOKUP(CR125,Invoer!$F$15:$AU$1500,15,FALSE))</f>
        <v/>
      </c>
      <c r="DD125" s="599" t="str">
        <f ca="1">IF($CR125="","",VLOOKUP(CR125,Invoer!$F$15:$AU$1500,19,FALSE))</f>
        <v/>
      </c>
      <c r="DE125" s="662" t="str">
        <f ca="1">IF($CR125="","",VLOOKUP(CR125,Invoer!$F$15:$AU$1500,20,FALSE))</f>
        <v/>
      </c>
      <c r="DF125" s="662" t="str">
        <f ca="1">IF($CR125="","",VLOOKUP(CR125,Invoer!$F$15:$AU$1500,23,FALSE))</f>
        <v/>
      </c>
      <c r="DG125" s="662" t="str">
        <f ca="1">IF($CR125="","",VLOOKUP(CR125,Invoer!$F$15:$AU$1500,17,FALSE))</f>
        <v/>
      </c>
      <c r="DH125" s="681" t="str">
        <f t="shared" ca="1" si="51"/>
        <v/>
      </c>
      <c r="DI125" s="662" t="str">
        <f t="shared" ca="1" si="52"/>
        <v/>
      </c>
      <c r="DJ125" s="190"/>
      <c r="DK125" s="411" t="str">
        <f t="shared" ca="1" si="53"/>
        <v/>
      </c>
      <c r="DO125" s="61" t="e">
        <f ca="1">IF($DN$4&lt;3,Invoer!EB130,Invoer!EA130)</f>
        <v>#N/A</v>
      </c>
      <c r="DP125" s="599" t="str">
        <f t="shared" ca="1" si="54"/>
        <v/>
      </c>
      <c r="DQ125" s="673" t="str">
        <f ca="1">IF($DP125="","",VLOOKUP(DP125,Invoer!$F$15:$AU$1999,2,FALSE))</f>
        <v/>
      </c>
      <c r="DR125" s="599" t="str">
        <f t="shared" ca="1" si="55"/>
        <v/>
      </c>
      <c r="DS125" s="599" t="str">
        <f ca="1">IF($DP125="","",VLOOKUP(DP125,Invoer!$F$15:$AU$1999,3,FALSE))</f>
        <v/>
      </c>
      <c r="DT125" s="599" t="str">
        <f ca="1">IF($DP125="","",IF(DS125&lt;&gt;"Liq","",VLOOKUP(DP125,Invoer!$F$15:$AU$1999,4,FALSE)))</f>
        <v/>
      </c>
      <c r="DU125" s="599" t="str">
        <f ca="1">IF($DP125="","",VLOOKUP(DP125,Invoer!$F$15:$AU$1999,5,FALSE))</f>
        <v/>
      </c>
      <c r="DV125" s="599" t="str">
        <f ca="1">IF($DP125="","",VLOOKUP(DP125,Invoer!$F$15:$AU$1999,6,FALSE))</f>
        <v/>
      </c>
      <c r="DW125" s="599" t="str">
        <f ca="1">IF($DP125="","",VLOOKUP(DP125,Invoer!$F$15:$AU$1999,9,FALSE))</f>
        <v/>
      </c>
      <c r="DX125" s="599" t="str">
        <f ca="1">IF($DP125="","",VLOOKUP(DP125,Invoer!$F$15:$AU$1999,10,FALSE))</f>
        <v/>
      </c>
      <c r="DY125" s="595" t="str">
        <f ca="1">IF($DP125="","",VLOOKUP(DP125,Invoer!$F$15:$AU$1999,11,FALSE))</f>
        <v/>
      </c>
      <c r="DZ125" s="662" t="str">
        <f ca="1">IF($DP125="","",IF($DN$4&gt;2,"",VLOOKUP(DP125,Invoer!CQ:CS,3,FALSE)))</f>
        <v/>
      </c>
      <c r="EA125" s="541" t="str">
        <f ca="1">IF($DP125="","",IF(ISERROR(DQ125),0,IF($DN$4&lt;3,"",VLOOKUP(DP125,Invoer!$F$15:$AU$1999,15,FALSE))))</f>
        <v/>
      </c>
      <c r="EB125" s="595" t="str">
        <f ca="1">IF($DP125="","",IF($DN$4&lt;3,"",VLOOKUP(DP125,Invoer!$F$15:$AU$1999,19,FALSE)))</f>
        <v/>
      </c>
      <c r="EC125" s="541" t="str">
        <f ca="1">IF($DP125="","",IF(ISERROR(DQ125),0,IF($DN$4&lt;3,"",VLOOKUP(DP125,Invoer!$F$15:$AU$1999,24,FALSE))))</f>
        <v/>
      </c>
      <c r="ED125" s="541" t="str">
        <f ca="1">IF($DP125="","",IF(ISERROR(DQ125),0,IF($DN$4&lt;3,"",VLOOKUP(DP125,Invoer!$F$15:$AU$1999,17,FALSE))))</f>
        <v/>
      </c>
      <c r="EH125" s="89" t="e">
        <f ca="1">Invoer!CP130</f>
        <v>#N/A</v>
      </c>
      <c r="EI125" s="599" t="str">
        <f t="shared" ca="1" si="56"/>
        <v/>
      </c>
      <c r="EJ125" s="673" t="str">
        <f ca="1">IF(EI125="","",VLOOKUP(EI125,Invoer!$F$15:$AU$1999,2,FALSE))</f>
        <v/>
      </c>
      <c r="EK125" s="599" t="str">
        <f t="shared" ca="1" si="57"/>
        <v/>
      </c>
      <c r="EL125" s="599" t="str">
        <f ca="1">IF($EI125="","",VLOOKUP(EI125,Invoer!$F$15:$AU$1999,3,FALSE))</f>
        <v/>
      </c>
      <c r="EM125" s="599" t="str">
        <f ca="1">IF($EI125="","",IF(EL125&lt;&gt;"Liq","",VLOOKUP(EI125,Invoer!$F$15:$AU$1999,4,FALSE)))</f>
        <v/>
      </c>
      <c r="EN125" s="599" t="str">
        <f ca="1">IF($EI125="","",VLOOKUP(EI125,Invoer!$F$15:$AU$1999,6,FALSE))</f>
        <v/>
      </c>
      <c r="EO125" s="599" t="str">
        <f ca="1">IF(EI125="","",VLOOKUP(EI125,Invoer!$F$15:$AU$1999,9,FALSE))</f>
        <v/>
      </c>
      <c r="EP125" s="599" t="str">
        <f ca="1">IF(EI125="","",VLOOKUP(EI125,Invoer!$F$15:$AU$1999,10,FALSE))</f>
        <v/>
      </c>
      <c r="EQ125" s="599" t="str">
        <f ca="1">IF(EI125="","",VLOOKUP(EI125,Invoer!$F$15:$AU$1999,11,FALSE))</f>
        <v/>
      </c>
      <c r="ER125" s="662" t="str">
        <f ca="1">IF(EI125="","",VLOOKUP(EI125,Invoer!CQ:CS,3,FALSE))</f>
        <v/>
      </c>
      <c r="ES125" s="662" t="str">
        <f t="shared" ca="1" si="58"/>
        <v/>
      </c>
      <c r="ET125" s="513" t="str">
        <f t="shared" ca="1" si="59"/>
        <v/>
      </c>
      <c r="EU125" s="112" t="str">
        <f t="shared" ca="1" si="60"/>
        <v/>
      </c>
      <c r="EV125" s="83" t="s">
        <v>160</v>
      </c>
      <c r="EW125" s="682" t="str">
        <f t="shared" ca="1" si="61"/>
        <v/>
      </c>
      <c r="EX125" s="662" t="str">
        <f t="shared" ca="1" si="62"/>
        <v/>
      </c>
      <c r="EY125"/>
      <c r="EZ125" s="56" t="e">
        <f t="shared" ca="1" si="73"/>
        <v>#VALUE!</v>
      </c>
      <c r="FA125" s="56" t="e">
        <f t="shared" ca="1" si="74"/>
        <v>#VALUE!</v>
      </c>
      <c r="FE125"/>
      <c r="FI125"/>
      <c r="FJ125"/>
    </row>
    <row r="126" spans="1:166" ht="12" customHeight="1" x14ac:dyDescent="0.2">
      <c r="A126"/>
      <c r="B126"/>
      <c r="C126"/>
      <c r="E126"/>
      <c r="F126" s="125"/>
      <c r="G126" s="89" t="e">
        <f ca="1">Invoer!DU131</f>
        <v>#N/A</v>
      </c>
      <c r="H126" s="599" t="str">
        <f t="shared" ca="1" si="79"/>
        <v/>
      </c>
      <c r="I126" s="673" t="str">
        <f ca="1">IF($H126="","",VLOOKUP(H126,Invoer!$F$15:$AU$1500,2,FALSE))</f>
        <v/>
      </c>
      <c r="J126" s="599" t="str">
        <f t="shared" ca="1" si="63"/>
        <v/>
      </c>
      <c r="K126" s="599" t="str">
        <f ca="1">IF($H126="","",VLOOKUP(H126,Invoer!$F$15:$AU$1500,3,FALSE))</f>
        <v/>
      </c>
      <c r="L126" s="599" t="str">
        <f ca="1">IF($H126="","",IF(K126&lt;&gt;"Liq","",VLOOKUP(H126,Invoer!$F$15:$AU$1500,4,FALSE)))</f>
        <v/>
      </c>
      <c r="M126" s="599" t="str">
        <f ca="1">IF($H126="","",VLOOKUP(H126,Invoer!$F$15:$AU$1500,5,FALSE))</f>
        <v/>
      </c>
      <c r="N126" s="599" t="str">
        <f ca="1">IF($H126="","",VLOOKUP(H126,Invoer!$F$15:$AU$1500,6,FALSE))</f>
        <v/>
      </c>
      <c r="O126" s="599" t="str">
        <f ca="1">IF($H126="","",VLOOKUP(H126,Invoer!$F$15:$AU$1500,9,FALSE))</f>
        <v/>
      </c>
      <c r="P126" s="599" t="str">
        <f ca="1">IF($H126="","",VLOOKUP(H126,Invoer!$F$15:$AU$1500,10,FALSE))</f>
        <v/>
      </c>
      <c r="Q126" s="599" t="str">
        <f ca="1">IF($H126="","",VLOOKUP(H126,Invoer!$F$15:$BB$1500,14,FALSE))</f>
        <v/>
      </c>
      <c r="R126" s="662" t="str">
        <f ca="1">IF($H126="","",IF(J126&gt;$K$8,"",VLOOKUP(H126,Invoer!$F$15:$AU$1500,15,FALSE)))</f>
        <v/>
      </c>
      <c r="S126" s="599" t="str">
        <f ca="1">IF($H126="","",VLOOKUP(H126,Invoer!$F$15:$AU$1500,19,FALSE))</f>
        <v/>
      </c>
      <c r="T126" s="662" t="str">
        <f ca="1">IF($H126="","",IF(J126&gt;$K$8,"",VLOOKUP(H126,Invoer!$F$15:$AU$1500,20,FALSE)))</f>
        <v/>
      </c>
      <c r="U126" s="662" t="str">
        <f ca="1">IF($H126="","",IF(J126&gt;$K$8,"",VLOOKUP(H126,Invoer!$F$15:$AU$1500,23,FALSE)))</f>
        <v/>
      </c>
      <c r="V126" s="662" t="str">
        <f ca="1">IF($H126="","",IF(J126&gt;$K$8,"",VLOOKUP(H126,Invoer!$F$15:$AU$1500,17,FALSE)))</f>
        <v/>
      </c>
      <c r="AC126" s="435" t="str">
        <f>IF($AC$7&lt;3,Invoer!DR131,IF($AC$7=3,Invoer!BT131,"x"))</f>
        <v>x</v>
      </c>
      <c r="AD126" s="599" t="str">
        <f t="shared" si="64"/>
        <v/>
      </c>
      <c r="AE126" s="673" t="str">
        <f>IF($AD126="","",VLOOKUP(AD126,Invoer!$F$15:$AU$1999,2,FALSE))</f>
        <v/>
      </c>
      <c r="AF126" s="599" t="str">
        <f t="shared" si="65"/>
        <v/>
      </c>
      <c r="AG126" s="599" t="str">
        <f>IF($AD126="","",VLOOKUP(AD126,Invoer!$F$15:$AU$1999,3,FALSE))</f>
        <v/>
      </c>
      <c r="AH126" s="599" t="str">
        <f>IF($AD126="","",IF(AG126&lt;&gt;"Liq","",VLOOKUP(AD126,Invoer!$F$15:$AU$1999,4,FALSE)))</f>
        <v/>
      </c>
      <c r="AI126" s="677" t="str">
        <f>IF($AD126="","",VLOOKUP(AD126,Invoer!$F$15:$AU$1999,5,FALSE))</f>
        <v/>
      </c>
      <c r="AJ126" s="599" t="str">
        <f>IF($AD126="","",VLOOKUP(AD126,Invoer!$F$15:$AU$1999,6,FALSE))</f>
        <v/>
      </c>
      <c r="AK126" s="599" t="str">
        <f>IF($AD126="","",VLOOKUP(AD126,Invoer!$F$15:$AU$1999,9,FALSE))</f>
        <v/>
      </c>
      <c r="AL126" s="599" t="str">
        <f>IF($AD126="","",VLOOKUP(AD126,Invoer!$F$15:$AU$1999,10,FALSE))</f>
        <v/>
      </c>
      <c r="AM126" s="599" t="str">
        <f>IF($AD126="","",VLOOKUP(AD126,Invoer!$F$15:$BB$1999,14,FALSE))</f>
        <v/>
      </c>
      <c r="AN126" s="599" t="str">
        <f>IF($AD126="","",VLOOKUP(AD126,Invoer!$F$15:$AU$1999,11,FALSE))</f>
        <v/>
      </c>
      <c r="AO126" s="662" t="str">
        <f>IF($AD126="","",VLOOKUP(AD126,Invoer!$F$15:$AU$1999,15,FALSE))</f>
        <v/>
      </c>
      <c r="AP126" s="599" t="str">
        <f>IF($AD126="","",VLOOKUP(AD126,Invoer!$F$15:$AU$1999,19,FALSE))</f>
        <v/>
      </c>
      <c r="AQ126" s="662" t="str">
        <f>IF($AD126="","",VLOOKUP(AD126,Invoer!$F$15:$AU$1999,24,FALSE))</f>
        <v/>
      </c>
      <c r="AR126" s="662" t="str">
        <f>IF($AD126="","",VLOOKUP(AD126,Invoer!$F$15:$AU$1999,17,FALSE))</f>
        <v/>
      </c>
      <c r="AS126" s="678" t="str">
        <f t="shared" si="75"/>
        <v/>
      </c>
      <c r="AT126" s="676" t="str">
        <f t="shared" si="44"/>
        <v/>
      </c>
      <c r="AU126" s="77" t="e">
        <f t="shared" si="45"/>
        <v>#VALUE!</v>
      </c>
      <c r="AW126" s="57"/>
      <c r="AX126" s="57"/>
      <c r="BA126" s="83" t="e">
        <f ca="1">Invoer!DW131</f>
        <v>#N/A</v>
      </c>
      <c r="BB126" s="599" t="str">
        <f t="shared" ca="1" si="66"/>
        <v/>
      </c>
      <c r="BC126" s="673" t="str">
        <f ca="1">IF($BB126="","",VLOOKUP(BB126,Invoer!$F$15:$AU$1999,2,FALSE))</f>
        <v/>
      </c>
      <c r="BD126" s="599" t="str">
        <f t="shared" ca="1" si="67"/>
        <v/>
      </c>
      <c r="BE126" s="599" t="str">
        <f ca="1">IF($BB126="","",VLOOKUP(BB126,Invoer!$F$15:$AU$1999,5,FALSE))</f>
        <v/>
      </c>
      <c r="BF126" s="599" t="str">
        <f ca="1">IF($BB126="","",VLOOKUP(BB126,Invoer!$F$15:$AU$1999,6,FALSE))</f>
        <v/>
      </c>
      <c r="BG126" s="599" t="str">
        <f ca="1">IF($BB126="","",VLOOKUP(BB126,Invoer!$F$15:$AU$1999,9,FALSE))</f>
        <v/>
      </c>
      <c r="BH126" s="599" t="str">
        <f ca="1">IF($BB126="","",VLOOKUP(BB126,Invoer!$F$15:$AU$1999,10,FALSE))</f>
        <v/>
      </c>
      <c r="BI126" s="599" t="str">
        <f ca="1">IF($BB126="","",VLOOKUP(BB126,Invoer!$F$15:$BB$1999,14,FALSE))</f>
        <v/>
      </c>
      <c r="BJ126" s="599" t="str">
        <f ca="1">IF($BB126="","",VLOOKUP(BB126,Invoer!$F$15:$AU$1999,11,FALSE))</f>
        <v/>
      </c>
      <c r="BK126" s="662" t="str">
        <f t="shared" ca="1" si="68"/>
        <v/>
      </c>
      <c r="BL126" s="662" t="str">
        <f t="shared" ca="1" si="69"/>
        <v/>
      </c>
      <c r="BM126" s="679" t="str">
        <f t="shared" ca="1" si="70"/>
        <v/>
      </c>
      <c r="BN126" s="662" t="str">
        <f t="shared" ca="1" si="46"/>
        <v/>
      </c>
      <c r="BO126" s="662" t="str">
        <f ca="1">IF($BB126="","",VLOOKUP(BB126,Invoer!$F$15:$AU$1999,15,FALSE))</f>
        <v/>
      </c>
      <c r="BP126" s="662" t="str">
        <f ca="1">IF($BB126="","",VLOOKUP(BB126,Invoer!$F$15:$AU$1999,24,FALSE))</f>
        <v/>
      </c>
      <c r="BQ126" s="662" t="str">
        <f ca="1">IF($BB126="","",VLOOKUP(BB126,Invoer!$F$15:$AU$1999,17,FALSE))</f>
        <v/>
      </c>
      <c r="BS126" s="73" t="e">
        <f t="shared" ca="1" si="76"/>
        <v>#VALUE!</v>
      </c>
      <c r="BT126" s="57" t="str">
        <f t="shared" ca="1" si="77"/>
        <v/>
      </c>
      <c r="BW126" s="61" t="e">
        <f ca="1">Invoer!DZ131</f>
        <v>#N/A</v>
      </c>
      <c r="BX126" s="599" t="str">
        <f t="shared" ca="1" si="47"/>
        <v/>
      </c>
      <c r="BY126" s="673" t="str">
        <f ca="1">IF($BX126="","",VLOOKUP(BX126,Invoer!$F$15:$AU$1999,2,FALSE))</f>
        <v/>
      </c>
      <c r="BZ126" s="599" t="str">
        <f t="shared" ca="1" si="48"/>
        <v/>
      </c>
      <c r="CA126" s="599" t="str">
        <f ca="1">IF($BX126="","",VLOOKUP(BX126,Invoer!$F$15:$AU$1999,5,FALSE))</f>
        <v/>
      </c>
      <c r="CB126" s="599" t="str">
        <f ca="1">IF($BX126="","",VLOOKUP(BX126,Invoer!$F$15:$AU$1999,6,FALSE))</f>
        <v/>
      </c>
      <c r="CC126" s="599" t="str">
        <f ca="1">IF($BX126="","",VLOOKUP(BX126,Invoer!$F$15:$AU$1999,9,FALSE))</f>
        <v/>
      </c>
      <c r="CD126" s="599" t="str">
        <f ca="1">IF($BX126="","",VLOOKUP(BX126,Invoer!$F$15:$AU$1999,10,FALSE))</f>
        <v/>
      </c>
      <c r="CE126" s="599" t="str">
        <f ca="1">IF($BX126="","",VLOOKUP(BX126,Invoer!$F$15:$AU$1999,11,FALSE))</f>
        <v/>
      </c>
      <c r="CF126" s="662" t="str">
        <f ca="1">IF($BX126="","",IF(ISERROR(BY126),0,VLOOKUP(BX126,Invoer!$F$15:$AU$1999,15,FALSE)))</f>
        <v/>
      </c>
      <c r="CG126" s="599" t="str">
        <f ca="1">IF($BX126="","",VLOOKUP(BX126,Invoer!$F$15:$AU$1999,19,FALSE))</f>
        <v/>
      </c>
      <c r="CH126" s="662" t="str">
        <f ca="1">IF($BX126="","",IF(ISERROR(BY126),0,VLOOKUP(BX126,Invoer!$F$15:$AU$1999,24,FALSE)))</f>
        <v/>
      </c>
      <c r="CI126" s="662" t="str">
        <f ca="1">IF($BX126="","",IF(ISERROR(BY126),0,VLOOKUP(BX126,Invoer!$F$15:$AU$1999,17,FALSE)))</f>
        <v/>
      </c>
      <c r="CJ126" s="680" t="str">
        <f t="shared" ca="1" si="71"/>
        <v/>
      </c>
      <c r="CK126" s="662" t="str">
        <f t="shared" ca="1" si="72"/>
        <v/>
      </c>
      <c r="CM126" s="56" t="str">
        <f t="shared" ca="1" si="78"/>
        <v/>
      </c>
      <c r="CQ126" s="411" t="e">
        <f ca="1">Invoer!EG131</f>
        <v>#N/A</v>
      </c>
      <c r="CR126" s="599" t="str">
        <f t="shared" ca="1" si="49"/>
        <v/>
      </c>
      <c r="CS126" s="673" t="str">
        <f ca="1">IF($CR126="","",VLOOKUP(CR126,Invoer!$F$15:$AU$1500,2,FALSE))</f>
        <v/>
      </c>
      <c r="CT126" s="599" t="str">
        <f t="shared" ca="1" si="50"/>
        <v/>
      </c>
      <c r="CU126" s="599" t="str">
        <f ca="1">IF($CR126="","",VLOOKUP(CR126,Invoer!$F$15:$AU$1500,3,FALSE))</f>
        <v/>
      </c>
      <c r="CV126" s="599" t="str">
        <f ca="1">IF($CR126="","",IF(CU126&lt;&gt;"Liq","",VLOOKUP(CR126,Invoer!$F$15:$AU$1500,4,FALSE)))</f>
        <v/>
      </c>
      <c r="CW126" s="599" t="str">
        <f ca="1">IF($CR126="","",VLOOKUP(CR126,Invoer!$F$15:$AU$1500,5,FALSE))</f>
        <v/>
      </c>
      <c r="CX126" s="599" t="str">
        <f ca="1">IF($CR126="","",VLOOKUP(CR126,Invoer!$F$15:$AU$1500,6,FALSE))</f>
        <v/>
      </c>
      <c r="CY126" s="599" t="str">
        <f ca="1">IF($CR126="","",VLOOKUP(CR126,Invoer!$F$15:$AU$1500,9,FALSE))</f>
        <v/>
      </c>
      <c r="CZ126" s="599" t="str">
        <f ca="1">IF($CR126="","",VLOOKUP(CR126,Invoer!$F$15:$AU$1500,10,FALSE))</f>
        <v/>
      </c>
      <c r="DA126" s="599" t="str">
        <f ca="1">IF($CR126="","",VLOOKUP(CR126,Invoer!$F$15:$AU$1500,11,FALSE))</f>
        <v/>
      </c>
      <c r="DB126" s="599" t="str">
        <f ca="1">IF($CR126="","",VLOOKUP(CR126,Invoer!$F$15:$BB$1500,14,FALSE))</f>
        <v/>
      </c>
      <c r="DC126" s="662" t="str">
        <f ca="1">IF($CR126="","",VLOOKUP(CR126,Invoer!$F$15:$AU$1500,15,FALSE))</f>
        <v/>
      </c>
      <c r="DD126" s="599" t="str">
        <f ca="1">IF($CR126="","",VLOOKUP(CR126,Invoer!$F$15:$AU$1500,19,FALSE))</f>
        <v/>
      </c>
      <c r="DE126" s="662" t="str">
        <f ca="1">IF($CR126="","",VLOOKUP(CR126,Invoer!$F$15:$AU$1500,20,FALSE))</f>
        <v/>
      </c>
      <c r="DF126" s="662" t="str">
        <f ca="1">IF($CR126="","",VLOOKUP(CR126,Invoer!$F$15:$AU$1500,23,FALSE))</f>
        <v/>
      </c>
      <c r="DG126" s="662" t="str">
        <f ca="1">IF($CR126="","",VLOOKUP(CR126,Invoer!$F$15:$AU$1500,17,FALSE))</f>
        <v/>
      </c>
      <c r="DH126" s="681" t="str">
        <f t="shared" ca="1" si="51"/>
        <v/>
      </c>
      <c r="DI126" s="662" t="str">
        <f t="shared" ca="1" si="52"/>
        <v/>
      </c>
      <c r="DJ126" s="190"/>
      <c r="DK126" s="411" t="str">
        <f t="shared" ca="1" si="53"/>
        <v/>
      </c>
      <c r="DO126" s="61" t="e">
        <f ca="1">IF($DN$4&lt;3,Invoer!EB131,Invoer!EA131)</f>
        <v>#N/A</v>
      </c>
      <c r="DP126" s="599" t="str">
        <f t="shared" ca="1" si="54"/>
        <v/>
      </c>
      <c r="DQ126" s="673" t="str">
        <f ca="1">IF($DP126="","",VLOOKUP(DP126,Invoer!$F$15:$AU$1999,2,FALSE))</f>
        <v/>
      </c>
      <c r="DR126" s="599" t="str">
        <f t="shared" ca="1" si="55"/>
        <v/>
      </c>
      <c r="DS126" s="599" t="str">
        <f ca="1">IF($DP126="","",VLOOKUP(DP126,Invoer!$F$15:$AU$1999,3,FALSE))</f>
        <v/>
      </c>
      <c r="DT126" s="599" t="str">
        <f ca="1">IF($DP126="","",IF(DS126&lt;&gt;"Liq","",VLOOKUP(DP126,Invoer!$F$15:$AU$1999,4,FALSE)))</f>
        <v/>
      </c>
      <c r="DU126" s="599" t="str">
        <f ca="1">IF($DP126="","",VLOOKUP(DP126,Invoer!$F$15:$AU$1999,5,FALSE))</f>
        <v/>
      </c>
      <c r="DV126" s="599" t="str">
        <f ca="1">IF($DP126="","",VLOOKUP(DP126,Invoer!$F$15:$AU$1999,6,FALSE))</f>
        <v/>
      </c>
      <c r="DW126" s="599" t="str">
        <f ca="1">IF($DP126="","",VLOOKUP(DP126,Invoer!$F$15:$AU$1999,9,FALSE))</f>
        <v/>
      </c>
      <c r="DX126" s="599" t="str">
        <f ca="1">IF($DP126="","",VLOOKUP(DP126,Invoer!$F$15:$AU$1999,10,FALSE))</f>
        <v/>
      </c>
      <c r="DY126" s="595" t="str">
        <f ca="1">IF($DP126="","",VLOOKUP(DP126,Invoer!$F$15:$AU$1999,11,FALSE))</f>
        <v/>
      </c>
      <c r="DZ126" s="662" t="str">
        <f ca="1">IF($DP126="","",IF($DN$4&gt;2,"",VLOOKUP(DP126,Invoer!CQ:CS,3,FALSE)))</f>
        <v/>
      </c>
      <c r="EA126" s="541" t="str">
        <f ca="1">IF($DP126="","",IF(ISERROR(DQ126),0,IF($DN$4&lt;3,"",VLOOKUP(DP126,Invoer!$F$15:$AU$1999,15,FALSE))))</f>
        <v/>
      </c>
      <c r="EB126" s="595" t="str">
        <f ca="1">IF($DP126="","",IF($DN$4&lt;3,"",VLOOKUP(DP126,Invoer!$F$15:$AU$1999,19,FALSE)))</f>
        <v/>
      </c>
      <c r="EC126" s="541" t="str">
        <f ca="1">IF($DP126="","",IF(ISERROR(DQ126),0,IF($DN$4&lt;3,"",VLOOKUP(DP126,Invoer!$F$15:$AU$1999,24,FALSE))))</f>
        <v/>
      </c>
      <c r="ED126" s="541" t="str">
        <f ca="1">IF($DP126="","",IF(ISERROR(DQ126),0,IF($DN$4&lt;3,"",VLOOKUP(DP126,Invoer!$F$15:$AU$1999,17,FALSE))))</f>
        <v/>
      </c>
      <c r="EH126" s="89" t="e">
        <f ca="1">Invoer!CP131</f>
        <v>#N/A</v>
      </c>
      <c r="EI126" s="599" t="str">
        <f t="shared" ca="1" si="56"/>
        <v/>
      </c>
      <c r="EJ126" s="673" t="str">
        <f ca="1">IF(EI126="","",VLOOKUP(EI126,Invoer!$F$15:$AU$1999,2,FALSE))</f>
        <v/>
      </c>
      <c r="EK126" s="599" t="str">
        <f t="shared" ca="1" si="57"/>
        <v/>
      </c>
      <c r="EL126" s="599" t="str">
        <f ca="1">IF($EI126="","",VLOOKUP(EI126,Invoer!$F$15:$AU$1999,3,FALSE))</f>
        <v/>
      </c>
      <c r="EM126" s="599" t="str">
        <f ca="1">IF($EI126="","",IF(EL126&lt;&gt;"Liq","",VLOOKUP(EI126,Invoer!$F$15:$AU$1999,4,FALSE)))</f>
        <v/>
      </c>
      <c r="EN126" s="599" t="str">
        <f ca="1">IF($EI126="","",VLOOKUP(EI126,Invoer!$F$15:$AU$1999,6,FALSE))</f>
        <v/>
      </c>
      <c r="EO126" s="599" t="str">
        <f ca="1">IF(EI126="","",VLOOKUP(EI126,Invoer!$F$15:$AU$1999,9,FALSE))</f>
        <v/>
      </c>
      <c r="EP126" s="599" t="str">
        <f ca="1">IF(EI126="","",VLOOKUP(EI126,Invoer!$F$15:$AU$1999,10,FALSE))</f>
        <v/>
      </c>
      <c r="EQ126" s="599" t="str">
        <f ca="1">IF(EI126="","",VLOOKUP(EI126,Invoer!$F$15:$AU$1999,11,FALSE))</f>
        <v/>
      </c>
      <c r="ER126" s="662" t="str">
        <f ca="1">IF(EI126="","",VLOOKUP(EI126,Invoer!CQ:CS,3,FALSE))</f>
        <v/>
      </c>
      <c r="ES126" s="662" t="str">
        <f t="shared" ca="1" si="58"/>
        <v/>
      </c>
      <c r="ET126" s="513" t="str">
        <f t="shared" ca="1" si="59"/>
        <v/>
      </c>
      <c r="EU126" s="112" t="str">
        <f t="shared" ca="1" si="60"/>
        <v/>
      </c>
      <c r="EV126" s="83" t="s">
        <v>160</v>
      </c>
      <c r="EW126" s="682" t="str">
        <f t="shared" ca="1" si="61"/>
        <v/>
      </c>
      <c r="EX126" s="662" t="str">
        <f t="shared" ca="1" si="62"/>
        <v/>
      </c>
      <c r="EY126"/>
      <c r="EZ126" s="56" t="e">
        <f t="shared" ca="1" si="73"/>
        <v>#VALUE!</v>
      </c>
      <c r="FA126" s="56" t="e">
        <f t="shared" ca="1" si="74"/>
        <v>#VALUE!</v>
      </c>
      <c r="FE126"/>
      <c r="FI126"/>
      <c r="FJ126"/>
    </row>
    <row r="127" spans="1:166" ht="12" customHeight="1" x14ac:dyDescent="0.2">
      <c r="A127"/>
      <c r="B127"/>
      <c r="C127"/>
      <c r="E127"/>
      <c r="F127" s="125"/>
      <c r="G127" s="89" t="e">
        <f ca="1">Invoer!DU132</f>
        <v>#N/A</v>
      </c>
      <c r="H127" s="599" t="str">
        <f t="shared" ca="1" si="79"/>
        <v/>
      </c>
      <c r="I127" s="673" t="str">
        <f ca="1">IF($H127="","",VLOOKUP(H127,Invoer!$F$15:$AU$1500,2,FALSE))</f>
        <v/>
      </c>
      <c r="J127" s="599" t="str">
        <f t="shared" ca="1" si="63"/>
        <v/>
      </c>
      <c r="K127" s="599" t="str">
        <f ca="1">IF($H127="","",VLOOKUP(H127,Invoer!$F$15:$AU$1500,3,FALSE))</f>
        <v/>
      </c>
      <c r="L127" s="599" t="str">
        <f ca="1">IF($H127="","",IF(K127&lt;&gt;"Liq","",VLOOKUP(H127,Invoer!$F$15:$AU$1500,4,FALSE)))</f>
        <v/>
      </c>
      <c r="M127" s="599" t="str">
        <f ca="1">IF($H127="","",VLOOKUP(H127,Invoer!$F$15:$AU$1500,5,FALSE))</f>
        <v/>
      </c>
      <c r="N127" s="599" t="str">
        <f ca="1">IF($H127="","",VLOOKUP(H127,Invoer!$F$15:$AU$1500,6,FALSE))</f>
        <v/>
      </c>
      <c r="O127" s="599" t="str">
        <f ca="1">IF($H127="","",VLOOKUP(H127,Invoer!$F$15:$AU$1500,9,FALSE))</f>
        <v/>
      </c>
      <c r="P127" s="599" t="str">
        <f ca="1">IF($H127="","",VLOOKUP(H127,Invoer!$F$15:$AU$1500,10,FALSE))</f>
        <v/>
      </c>
      <c r="Q127" s="599" t="str">
        <f ca="1">IF($H127="","",VLOOKUP(H127,Invoer!$F$15:$BB$1500,14,FALSE))</f>
        <v/>
      </c>
      <c r="R127" s="662" t="str">
        <f ca="1">IF($H127="","",IF(J127&gt;$K$8,"",VLOOKUP(H127,Invoer!$F$15:$AU$1500,15,FALSE)))</f>
        <v/>
      </c>
      <c r="S127" s="599" t="str">
        <f ca="1">IF($H127="","",VLOOKUP(H127,Invoer!$F$15:$AU$1500,19,FALSE))</f>
        <v/>
      </c>
      <c r="T127" s="662" t="str">
        <f ca="1">IF($H127="","",IF(J127&gt;$K$8,"",VLOOKUP(H127,Invoer!$F$15:$AU$1500,20,FALSE)))</f>
        <v/>
      </c>
      <c r="U127" s="662" t="str">
        <f ca="1">IF($H127="","",IF(J127&gt;$K$8,"",VLOOKUP(H127,Invoer!$F$15:$AU$1500,23,FALSE)))</f>
        <v/>
      </c>
      <c r="V127" s="662" t="str">
        <f ca="1">IF($H127="","",IF(J127&gt;$K$8,"",VLOOKUP(H127,Invoer!$F$15:$AU$1500,17,FALSE)))</f>
        <v/>
      </c>
      <c r="AC127" s="435" t="str">
        <f>IF($AC$7&lt;3,Invoer!DR132,IF($AC$7=3,Invoer!BT132,"x"))</f>
        <v>x</v>
      </c>
      <c r="AD127" s="599" t="str">
        <f t="shared" si="64"/>
        <v/>
      </c>
      <c r="AE127" s="673" t="str">
        <f>IF($AD127="","",VLOOKUP(AD127,Invoer!$F$15:$AU$1999,2,FALSE))</f>
        <v/>
      </c>
      <c r="AF127" s="599" t="str">
        <f t="shared" si="65"/>
        <v/>
      </c>
      <c r="AG127" s="599" t="str">
        <f>IF($AD127="","",VLOOKUP(AD127,Invoer!$F$15:$AU$1999,3,FALSE))</f>
        <v/>
      </c>
      <c r="AH127" s="599" t="str">
        <f>IF($AD127="","",IF(AG127&lt;&gt;"Liq","",VLOOKUP(AD127,Invoer!$F$15:$AU$1999,4,FALSE)))</f>
        <v/>
      </c>
      <c r="AI127" s="677" t="str">
        <f>IF($AD127="","",VLOOKUP(AD127,Invoer!$F$15:$AU$1999,5,FALSE))</f>
        <v/>
      </c>
      <c r="AJ127" s="599" t="str">
        <f>IF($AD127="","",VLOOKUP(AD127,Invoer!$F$15:$AU$1999,6,FALSE))</f>
        <v/>
      </c>
      <c r="AK127" s="599" t="str">
        <f>IF($AD127="","",VLOOKUP(AD127,Invoer!$F$15:$AU$1999,9,FALSE))</f>
        <v/>
      </c>
      <c r="AL127" s="599" t="str">
        <f>IF($AD127="","",VLOOKUP(AD127,Invoer!$F$15:$AU$1999,10,FALSE))</f>
        <v/>
      </c>
      <c r="AM127" s="599" t="str">
        <f>IF($AD127="","",VLOOKUP(AD127,Invoer!$F$15:$BB$1999,14,FALSE))</f>
        <v/>
      </c>
      <c r="AN127" s="599" t="str">
        <f>IF($AD127="","",VLOOKUP(AD127,Invoer!$F$15:$AU$1999,11,FALSE))</f>
        <v/>
      </c>
      <c r="AO127" s="662" t="str">
        <f>IF($AD127="","",VLOOKUP(AD127,Invoer!$F$15:$AU$1999,15,FALSE))</f>
        <v/>
      </c>
      <c r="AP127" s="599" t="str">
        <f>IF($AD127="","",VLOOKUP(AD127,Invoer!$F$15:$AU$1999,19,FALSE))</f>
        <v/>
      </c>
      <c r="AQ127" s="662" t="str">
        <f>IF($AD127="","",VLOOKUP(AD127,Invoer!$F$15:$AU$1999,24,FALSE))</f>
        <v/>
      </c>
      <c r="AR127" s="662" t="str">
        <f>IF($AD127="","",VLOOKUP(AD127,Invoer!$F$15:$AU$1999,17,FALSE))</f>
        <v/>
      </c>
      <c r="AS127" s="678" t="str">
        <f t="shared" si="75"/>
        <v/>
      </c>
      <c r="AT127" s="676" t="str">
        <f t="shared" si="44"/>
        <v/>
      </c>
      <c r="AU127" s="77" t="e">
        <f t="shared" si="45"/>
        <v>#VALUE!</v>
      </c>
      <c r="AW127" s="57"/>
      <c r="AX127" s="57"/>
      <c r="BA127" s="83" t="e">
        <f ca="1">Invoer!DW132</f>
        <v>#N/A</v>
      </c>
      <c r="BB127" s="599" t="str">
        <f t="shared" ca="1" si="66"/>
        <v/>
      </c>
      <c r="BC127" s="673" t="str">
        <f ca="1">IF($BB127="","",VLOOKUP(BB127,Invoer!$F$15:$AU$1999,2,FALSE))</f>
        <v/>
      </c>
      <c r="BD127" s="599" t="str">
        <f t="shared" ca="1" si="67"/>
        <v/>
      </c>
      <c r="BE127" s="599" t="str">
        <f ca="1">IF($BB127="","",VLOOKUP(BB127,Invoer!$F$15:$AU$1999,5,FALSE))</f>
        <v/>
      </c>
      <c r="BF127" s="599" t="str">
        <f ca="1">IF($BB127="","",VLOOKUP(BB127,Invoer!$F$15:$AU$1999,6,FALSE))</f>
        <v/>
      </c>
      <c r="BG127" s="599" t="str">
        <f ca="1">IF($BB127="","",VLOOKUP(BB127,Invoer!$F$15:$AU$1999,9,FALSE))</f>
        <v/>
      </c>
      <c r="BH127" s="599" t="str">
        <f ca="1">IF($BB127="","",VLOOKUP(BB127,Invoer!$F$15:$AU$1999,10,FALSE))</f>
        <v/>
      </c>
      <c r="BI127" s="599" t="str">
        <f ca="1">IF($BB127="","",VLOOKUP(BB127,Invoer!$F$15:$BB$1999,14,FALSE))</f>
        <v/>
      </c>
      <c r="BJ127" s="599" t="str">
        <f ca="1">IF($BB127="","",VLOOKUP(BB127,Invoer!$F$15:$AU$1999,11,FALSE))</f>
        <v/>
      </c>
      <c r="BK127" s="662" t="str">
        <f t="shared" ca="1" si="68"/>
        <v/>
      </c>
      <c r="BL127" s="662" t="str">
        <f t="shared" ca="1" si="69"/>
        <v/>
      </c>
      <c r="BM127" s="679" t="str">
        <f t="shared" ca="1" si="70"/>
        <v/>
      </c>
      <c r="BN127" s="662" t="str">
        <f t="shared" ca="1" si="46"/>
        <v/>
      </c>
      <c r="BO127" s="662" t="str">
        <f ca="1">IF($BB127="","",VLOOKUP(BB127,Invoer!$F$15:$AU$1999,15,FALSE))</f>
        <v/>
      </c>
      <c r="BP127" s="662" t="str">
        <f ca="1">IF($BB127="","",VLOOKUP(BB127,Invoer!$F$15:$AU$1999,24,FALSE))</f>
        <v/>
      </c>
      <c r="BQ127" s="662" t="str">
        <f ca="1">IF($BB127="","",VLOOKUP(BB127,Invoer!$F$15:$AU$1999,17,FALSE))</f>
        <v/>
      </c>
      <c r="BS127" s="73" t="e">
        <f t="shared" ca="1" si="76"/>
        <v>#VALUE!</v>
      </c>
      <c r="BT127" s="57" t="str">
        <f t="shared" ca="1" si="77"/>
        <v/>
      </c>
      <c r="BW127" s="61" t="e">
        <f ca="1">Invoer!DZ132</f>
        <v>#N/A</v>
      </c>
      <c r="BX127" s="599" t="str">
        <f t="shared" ca="1" si="47"/>
        <v/>
      </c>
      <c r="BY127" s="673" t="str">
        <f ca="1">IF($BX127="","",VLOOKUP(BX127,Invoer!$F$15:$AU$1999,2,FALSE))</f>
        <v/>
      </c>
      <c r="BZ127" s="599" t="str">
        <f t="shared" ca="1" si="48"/>
        <v/>
      </c>
      <c r="CA127" s="599" t="str">
        <f ca="1">IF($BX127="","",VLOOKUP(BX127,Invoer!$F$15:$AU$1999,5,FALSE))</f>
        <v/>
      </c>
      <c r="CB127" s="599" t="str">
        <f ca="1">IF($BX127="","",VLOOKUP(BX127,Invoer!$F$15:$AU$1999,6,FALSE))</f>
        <v/>
      </c>
      <c r="CC127" s="599" t="str">
        <f ca="1">IF($BX127="","",VLOOKUP(BX127,Invoer!$F$15:$AU$1999,9,FALSE))</f>
        <v/>
      </c>
      <c r="CD127" s="599" t="str">
        <f ca="1">IF($BX127="","",VLOOKUP(BX127,Invoer!$F$15:$AU$1999,10,FALSE))</f>
        <v/>
      </c>
      <c r="CE127" s="599" t="str">
        <f ca="1">IF($BX127="","",VLOOKUP(BX127,Invoer!$F$15:$AU$1999,11,FALSE))</f>
        <v/>
      </c>
      <c r="CF127" s="662" t="str">
        <f ca="1">IF($BX127="","",IF(ISERROR(BY127),0,VLOOKUP(BX127,Invoer!$F$15:$AU$1999,15,FALSE)))</f>
        <v/>
      </c>
      <c r="CG127" s="599" t="str">
        <f ca="1">IF($BX127="","",VLOOKUP(BX127,Invoer!$F$15:$AU$1999,19,FALSE))</f>
        <v/>
      </c>
      <c r="CH127" s="662" t="str">
        <f ca="1">IF($BX127="","",IF(ISERROR(BY127),0,VLOOKUP(BX127,Invoer!$F$15:$AU$1999,24,FALSE)))</f>
        <v/>
      </c>
      <c r="CI127" s="662" t="str">
        <f ca="1">IF($BX127="","",IF(ISERROR(BY127),0,VLOOKUP(BX127,Invoer!$F$15:$AU$1999,17,FALSE)))</f>
        <v/>
      </c>
      <c r="CJ127" s="680" t="str">
        <f t="shared" ca="1" si="71"/>
        <v/>
      </c>
      <c r="CK127" s="662" t="str">
        <f t="shared" ca="1" si="72"/>
        <v/>
      </c>
      <c r="CM127" s="56" t="str">
        <f t="shared" ca="1" si="78"/>
        <v/>
      </c>
      <c r="CQ127" s="411" t="e">
        <f ca="1">Invoer!EG132</f>
        <v>#N/A</v>
      </c>
      <c r="CR127" s="599" t="str">
        <f t="shared" ca="1" si="49"/>
        <v/>
      </c>
      <c r="CS127" s="673" t="str">
        <f ca="1">IF($CR127="","",VLOOKUP(CR127,Invoer!$F$15:$AU$1500,2,FALSE))</f>
        <v/>
      </c>
      <c r="CT127" s="599" t="str">
        <f t="shared" ca="1" si="50"/>
        <v/>
      </c>
      <c r="CU127" s="599" t="str">
        <f ca="1">IF($CR127="","",VLOOKUP(CR127,Invoer!$F$15:$AU$1500,3,FALSE))</f>
        <v/>
      </c>
      <c r="CV127" s="599" t="str">
        <f ca="1">IF($CR127="","",IF(CU127&lt;&gt;"Liq","",VLOOKUP(CR127,Invoer!$F$15:$AU$1500,4,FALSE)))</f>
        <v/>
      </c>
      <c r="CW127" s="599" t="str">
        <f ca="1">IF($CR127="","",VLOOKUP(CR127,Invoer!$F$15:$AU$1500,5,FALSE))</f>
        <v/>
      </c>
      <c r="CX127" s="599" t="str">
        <f ca="1">IF($CR127="","",VLOOKUP(CR127,Invoer!$F$15:$AU$1500,6,FALSE))</f>
        <v/>
      </c>
      <c r="CY127" s="599" t="str">
        <f ca="1">IF($CR127="","",VLOOKUP(CR127,Invoer!$F$15:$AU$1500,9,FALSE))</f>
        <v/>
      </c>
      <c r="CZ127" s="599" t="str">
        <f ca="1">IF($CR127="","",VLOOKUP(CR127,Invoer!$F$15:$AU$1500,10,FALSE))</f>
        <v/>
      </c>
      <c r="DA127" s="599" t="str">
        <f ca="1">IF($CR127="","",VLOOKUP(CR127,Invoer!$F$15:$AU$1500,11,FALSE))</f>
        <v/>
      </c>
      <c r="DB127" s="599" t="str">
        <f ca="1">IF($CR127="","",VLOOKUP(CR127,Invoer!$F$15:$BB$1500,14,FALSE))</f>
        <v/>
      </c>
      <c r="DC127" s="662" t="str">
        <f ca="1">IF($CR127="","",VLOOKUP(CR127,Invoer!$F$15:$AU$1500,15,FALSE))</f>
        <v/>
      </c>
      <c r="DD127" s="599" t="str">
        <f ca="1">IF($CR127="","",VLOOKUP(CR127,Invoer!$F$15:$AU$1500,19,FALSE))</f>
        <v/>
      </c>
      <c r="DE127" s="662" t="str">
        <f ca="1">IF($CR127="","",VLOOKUP(CR127,Invoer!$F$15:$AU$1500,20,FALSE))</f>
        <v/>
      </c>
      <c r="DF127" s="662" t="str">
        <f ca="1">IF($CR127="","",VLOOKUP(CR127,Invoer!$F$15:$AU$1500,23,FALSE))</f>
        <v/>
      </c>
      <c r="DG127" s="662" t="str">
        <f ca="1">IF($CR127="","",VLOOKUP(CR127,Invoer!$F$15:$AU$1500,17,FALSE))</f>
        <v/>
      </c>
      <c r="DH127" s="681" t="str">
        <f t="shared" ca="1" si="51"/>
        <v/>
      </c>
      <c r="DI127" s="662" t="str">
        <f t="shared" ca="1" si="52"/>
        <v/>
      </c>
      <c r="DJ127" s="190"/>
      <c r="DK127" s="411" t="str">
        <f t="shared" ca="1" si="53"/>
        <v/>
      </c>
      <c r="DO127" s="61" t="e">
        <f ca="1">IF($DN$4&lt;3,Invoer!EB132,Invoer!EA132)</f>
        <v>#N/A</v>
      </c>
      <c r="DP127" s="599" t="str">
        <f t="shared" ca="1" si="54"/>
        <v/>
      </c>
      <c r="DQ127" s="673" t="str">
        <f ca="1">IF($DP127="","",VLOOKUP(DP127,Invoer!$F$15:$AU$1999,2,FALSE))</f>
        <v/>
      </c>
      <c r="DR127" s="599" t="str">
        <f t="shared" ca="1" si="55"/>
        <v/>
      </c>
      <c r="DS127" s="599" t="str">
        <f ca="1">IF($DP127="","",VLOOKUP(DP127,Invoer!$F$15:$AU$1999,3,FALSE))</f>
        <v/>
      </c>
      <c r="DT127" s="599" t="str">
        <f ca="1">IF($DP127="","",IF(DS127&lt;&gt;"Liq","",VLOOKUP(DP127,Invoer!$F$15:$AU$1999,4,FALSE)))</f>
        <v/>
      </c>
      <c r="DU127" s="599" t="str">
        <f ca="1">IF($DP127="","",VLOOKUP(DP127,Invoer!$F$15:$AU$1999,5,FALSE))</f>
        <v/>
      </c>
      <c r="DV127" s="599" t="str">
        <f ca="1">IF($DP127="","",VLOOKUP(DP127,Invoer!$F$15:$AU$1999,6,FALSE))</f>
        <v/>
      </c>
      <c r="DW127" s="599" t="str">
        <f ca="1">IF($DP127="","",VLOOKUP(DP127,Invoer!$F$15:$AU$1999,9,FALSE))</f>
        <v/>
      </c>
      <c r="DX127" s="599" t="str">
        <f ca="1">IF($DP127="","",VLOOKUP(DP127,Invoer!$F$15:$AU$1999,10,FALSE))</f>
        <v/>
      </c>
      <c r="DY127" s="595" t="str">
        <f ca="1">IF($DP127="","",VLOOKUP(DP127,Invoer!$F$15:$AU$1999,11,FALSE))</f>
        <v/>
      </c>
      <c r="DZ127" s="662" t="str">
        <f ca="1">IF($DP127="","",IF($DN$4&gt;2,"",VLOOKUP(DP127,Invoer!CQ:CS,3,FALSE)))</f>
        <v/>
      </c>
      <c r="EA127" s="541" t="str">
        <f ca="1">IF($DP127="","",IF(ISERROR(DQ127),0,IF($DN$4&lt;3,"",VLOOKUP(DP127,Invoer!$F$15:$AU$1999,15,FALSE))))</f>
        <v/>
      </c>
      <c r="EB127" s="595" t="str">
        <f ca="1">IF($DP127="","",IF($DN$4&lt;3,"",VLOOKUP(DP127,Invoer!$F$15:$AU$1999,19,FALSE)))</f>
        <v/>
      </c>
      <c r="EC127" s="541" t="str">
        <f ca="1">IF($DP127="","",IF(ISERROR(DQ127),0,IF($DN$4&lt;3,"",VLOOKUP(DP127,Invoer!$F$15:$AU$1999,24,FALSE))))</f>
        <v/>
      </c>
      <c r="ED127" s="541" t="str">
        <f ca="1">IF($DP127="","",IF(ISERROR(DQ127),0,IF($DN$4&lt;3,"",VLOOKUP(DP127,Invoer!$F$15:$AU$1999,17,FALSE))))</f>
        <v/>
      </c>
      <c r="EH127" s="89" t="e">
        <f ca="1">Invoer!CP132</f>
        <v>#N/A</v>
      </c>
      <c r="EI127" s="599" t="str">
        <f t="shared" ca="1" si="56"/>
        <v/>
      </c>
      <c r="EJ127" s="673" t="str">
        <f ca="1">IF(EI127="","",VLOOKUP(EI127,Invoer!$F$15:$AU$1999,2,FALSE))</f>
        <v/>
      </c>
      <c r="EK127" s="599" t="str">
        <f t="shared" ca="1" si="57"/>
        <v/>
      </c>
      <c r="EL127" s="599" t="str">
        <f ca="1">IF($EI127="","",VLOOKUP(EI127,Invoer!$F$15:$AU$1999,3,FALSE))</f>
        <v/>
      </c>
      <c r="EM127" s="599" t="str">
        <f ca="1">IF($EI127="","",IF(EL127&lt;&gt;"Liq","",VLOOKUP(EI127,Invoer!$F$15:$AU$1999,4,FALSE)))</f>
        <v/>
      </c>
      <c r="EN127" s="599" t="str">
        <f ca="1">IF($EI127="","",VLOOKUP(EI127,Invoer!$F$15:$AU$1999,6,FALSE))</f>
        <v/>
      </c>
      <c r="EO127" s="599" t="str">
        <f ca="1">IF(EI127="","",VLOOKUP(EI127,Invoer!$F$15:$AU$1999,9,FALSE))</f>
        <v/>
      </c>
      <c r="EP127" s="599" t="str">
        <f ca="1">IF(EI127="","",VLOOKUP(EI127,Invoer!$F$15:$AU$1999,10,FALSE))</f>
        <v/>
      </c>
      <c r="EQ127" s="599" t="str">
        <f ca="1">IF(EI127="","",VLOOKUP(EI127,Invoer!$F$15:$AU$1999,11,FALSE))</f>
        <v/>
      </c>
      <c r="ER127" s="662" t="str">
        <f ca="1">IF(EI127="","",VLOOKUP(EI127,Invoer!CQ:CS,3,FALSE))</f>
        <v/>
      </c>
      <c r="ES127" s="662" t="str">
        <f t="shared" ca="1" si="58"/>
        <v/>
      </c>
      <c r="ET127" s="513" t="str">
        <f t="shared" ca="1" si="59"/>
        <v/>
      </c>
      <c r="EU127" s="112" t="str">
        <f t="shared" ca="1" si="60"/>
        <v/>
      </c>
      <c r="EV127" s="83" t="s">
        <v>160</v>
      </c>
      <c r="EW127" s="682" t="str">
        <f t="shared" ca="1" si="61"/>
        <v/>
      </c>
      <c r="EX127" s="662" t="str">
        <f t="shared" ca="1" si="62"/>
        <v/>
      </c>
      <c r="EY127"/>
      <c r="EZ127" s="56" t="e">
        <f t="shared" ca="1" si="73"/>
        <v>#VALUE!</v>
      </c>
      <c r="FA127" s="56" t="e">
        <f t="shared" ca="1" si="74"/>
        <v>#VALUE!</v>
      </c>
      <c r="FE127"/>
      <c r="FI127"/>
      <c r="FJ127"/>
    </row>
    <row r="128" spans="1:166" ht="12" customHeight="1" x14ac:dyDescent="0.2">
      <c r="A128"/>
      <c r="B128"/>
      <c r="C128"/>
      <c r="E128"/>
      <c r="F128" s="125"/>
      <c r="G128" s="89" t="e">
        <f ca="1">Invoer!DU133</f>
        <v>#N/A</v>
      </c>
      <c r="H128" s="599" t="str">
        <f t="shared" ca="1" si="79"/>
        <v/>
      </c>
      <c r="I128" s="673" t="str">
        <f ca="1">IF($H128="","",VLOOKUP(H128,Invoer!$F$15:$AU$1500,2,FALSE))</f>
        <v/>
      </c>
      <c r="J128" s="599" t="str">
        <f t="shared" ca="1" si="63"/>
        <v/>
      </c>
      <c r="K128" s="599" t="str">
        <f ca="1">IF($H128="","",VLOOKUP(H128,Invoer!$F$15:$AU$1500,3,FALSE))</f>
        <v/>
      </c>
      <c r="L128" s="599" t="str">
        <f ca="1">IF($H128="","",IF(K128&lt;&gt;"Liq","",VLOOKUP(H128,Invoer!$F$15:$AU$1500,4,FALSE)))</f>
        <v/>
      </c>
      <c r="M128" s="599" t="str">
        <f ca="1">IF($H128="","",VLOOKUP(H128,Invoer!$F$15:$AU$1500,5,FALSE))</f>
        <v/>
      </c>
      <c r="N128" s="599" t="str">
        <f ca="1">IF($H128="","",VLOOKUP(H128,Invoer!$F$15:$AU$1500,6,FALSE))</f>
        <v/>
      </c>
      <c r="O128" s="599" t="str">
        <f ca="1">IF($H128="","",VLOOKUP(H128,Invoer!$F$15:$AU$1500,9,FALSE))</f>
        <v/>
      </c>
      <c r="P128" s="599" t="str">
        <f ca="1">IF($H128="","",VLOOKUP(H128,Invoer!$F$15:$AU$1500,10,FALSE))</f>
        <v/>
      </c>
      <c r="Q128" s="599" t="str">
        <f ca="1">IF($H128="","",VLOOKUP(H128,Invoer!$F$15:$BB$1500,14,FALSE))</f>
        <v/>
      </c>
      <c r="R128" s="662" t="str">
        <f ca="1">IF($H128="","",IF(J128&gt;$K$8,"",VLOOKUP(H128,Invoer!$F$15:$AU$1500,15,FALSE)))</f>
        <v/>
      </c>
      <c r="S128" s="599" t="str">
        <f ca="1">IF($H128="","",VLOOKUP(H128,Invoer!$F$15:$AU$1500,19,FALSE))</f>
        <v/>
      </c>
      <c r="T128" s="662" t="str">
        <f ca="1">IF($H128="","",IF(J128&gt;$K$8,"",VLOOKUP(H128,Invoer!$F$15:$AU$1500,20,FALSE)))</f>
        <v/>
      </c>
      <c r="U128" s="662" t="str">
        <f ca="1">IF($H128="","",IF(J128&gt;$K$8,"",VLOOKUP(H128,Invoer!$F$15:$AU$1500,23,FALSE)))</f>
        <v/>
      </c>
      <c r="V128" s="662" t="str">
        <f ca="1">IF($H128="","",IF(J128&gt;$K$8,"",VLOOKUP(H128,Invoer!$F$15:$AU$1500,17,FALSE)))</f>
        <v/>
      </c>
      <c r="AC128" s="435" t="str">
        <f>IF($AC$7&lt;3,Invoer!DR133,IF($AC$7=3,Invoer!BT133,"x"))</f>
        <v>x</v>
      </c>
      <c r="AD128" s="599" t="str">
        <f t="shared" si="64"/>
        <v/>
      </c>
      <c r="AE128" s="673" t="str">
        <f>IF($AD128="","",VLOOKUP(AD128,Invoer!$F$15:$AU$1999,2,FALSE))</f>
        <v/>
      </c>
      <c r="AF128" s="599" t="str">
        <f t="shared" si="65"/>
        <v/>
      </c>
      <c r="AG128" s="599" t="str">
        <f>IF($AD128="","",VLOOKUP(AD128,Invoer!$F$15:$AU$1999,3,FALSE))</f>
        <v/>
      </c>
      <c r="AH128" s="599" t="str">
        <f>IF($AD128="","",IF(AG128&lt;&gt;"Liq","",VLOOKUP(AD128,Invoer!$F$15:$AU$1999,4,FALSE)))</f>
        <v/>
      </c>
      <c r="AI128" s="677" t="str">
        <f>IF($AD128="","",VLOOKUP(AD128,Invoer!$F$15:$AU$1999,5,FALSE))</f>
        <v/>
      </c>
      <c r="AJ128" s="599" t="str">
        <f>IF($AD128="","",VLOOKUP(AD128,Invoer!$F$15:$AU$1999,6,FALSE))</f>
        <v/>
      </c>
      <c r="AK128" s="599" t="str">
        <f>IF($AD128="","",VLOOKUP(AD128,Invoer!$F$15:$AU$1999,9,FALSE))</f>
        <v/>
      </c>
      <c r="AL128" s="599" t="str">
        <f>IF($AD128="","",VLOOKUP(AD128,Invoer!$F$15:$AU$1999,10,FALSE))</f>
        <v/>
      </c>
      <c r="AM128" s="599" t="str">
        <f>IF($AD128="","",VLOOKUP(AD128,Invoer!$F$15:$BB$1999,14,FALSE))</f>
        <v/>
      </c>
      <c r="AN128" s="599" t="str">
        <f>IF($AD128="","",VLOOKUP(AD128,Invoer!$F$15:$AU$1999,11,FALSE))</f>
        <v/>
      </c>
      <c r="AO128" s="662" t="str">
        <f>IF($AD128="","",VLOOKUP(AD128,Invoer!$F$15:$AU$1999,15,FALSE))</f>
        <v/>
      </c>
      <c r="AP128" s="599" t="str">
        <f>IF($AD128="","",VLOOKUP(AD128,Invoer!$F$15:$AU$1999,19,FALSE))</f>
        <v/>
      </c>
      <c r="AQ128" s="662" t="str">
        <f>IF($AD128="","",VLOOKUP(AD128,Invoer!$F$15:$AU$1999,24,FALSE))</f>
        <v/>
      </c>
      <c r="AR128" s="662" t="str">
        <f>IF($AD128="","",VLOOKUP(AD128,Invoer!$F$15:$AU$1999,17,FALSE))</f>
        <v/>
      </c>
      <c r="AS128" s="678" t="str">
        <f t="shared" si="75"/>
        <v/>
      </c>
      <c r="AT128" s="676" t="str">
        <f t="shared" si="44"/>
        <v/>
      </c>
      <c r="AU128" s="77" t="e">
        <f t="shared" si="45"/>
        <v>#VALUE!</v>
      </c>
      <c r="AW128" s="57"/>
      <c r="AX128" s="57"/>
      <c r="BA128" s="83" t="e">
        <f ca="1">Invoer!DW133</f>
        <v>#N/A</v>
      </c>
      <c r="BB128" s="599" t="str">
        <f t="shared" ca="1" si="66"/>
        <v/>
      </c>
      <c r="BC128" s="673" t="str">
        <f ca="1">IF($BB128="","",VLOOKUP(BB128,Invoer!$F$15:$AU$1999,2,FALSE))</f>
        <v/>
      </c>
      <c r="BD128" s="599" t="str">
        <f t="shared" ca="1" si="67"/>
        <v/>
      </c>
      <c r="BE128" s="599" t="str">
        <f ca="1">IF($BB128="","",VLOOKUP(BB128,Invoer!$F$15:$AU$1999,5,FALSE))</f>
        <v/>
      </c>
      <c r="BF128" s="599" t="str">
        <f ca="1">IF($BB128="","",VLOOKUP(BB128,Invoer!$F$15:$AU$1999,6,FALSE))</f>
        <v/>
      </c>
      <c r="BG128" s="599" t="str">
        <f ca="1">IF($BB128="","",VLOOKUP(BB128,Invoer!$F$15:$AU$1999,9,FALSE))</f>
        <v/>
      </c>
      <c r="BH128" s="599" t="str">
        <f ca="1">IF($BB128="","",VLOOKUP(BB128,Invoer!$F$15:$AU$1999,10,FALSE))</f>
        <v/>
      </c>
      <c r="BI128" s="599" t="str">
        <f ca="1">IF($BB128="","",VLOOKUP(BB128,Invoer!$F$15:$BB$1999,14,FALSE))</f>
        <v/>
      </c>
      <c r="BJ128" s="599" t="str">
        <f ca="1">IF($BB128="","",VLOOKUP(BB128,Invoer!$F$15:$AU$1999,11,FALSE))</f>
        <v/>
      </c>
      <c r="BK128" s="662" t="str">
        <f t="shared" ca="1" si="68"/>
        <v/>
      </c>
      <c r="BL128" s="662" t="str">
        <f t="shared" ca="1" si="69"/>
        <v/>
      </c>
      <c r="BM128" s="679" t="str">
        <f t="shared" ca="1" si="70"/>
        <v/>
      </c>
      <c r="BN128" s="662" t="str">
        <f t="shared" ca="1" si="46"/>
        <v/>
      </c>
      <c r="BO128" s="662" t="str">
        <f ca="1">IF($BB128="","",VLOOKUP(BB128,Invoer!$F$15:$AU$1999,15,FALSE))</f>
        <v/>
      </c>
      <c r="BP128" s="662" t="str">
        <f ca="1">IF($BB128="","",VLOOKUP(BB128,Invoer!$F$15:$AU$1999,24,FALSE))</f>
        <v/>
      </c>
      <c r="BQ128" s="662" t="str">
        <f ca="1">IF($BB128="","",VLOOKUP(BB128,Invoer!$F$15:$AU$1999,17,FALSE))</f>
        <v/>
      </c>
      <c r="BS128" s="73" t="e">
        <f t="shared" ca="1" si="76"/>
        <v>#VALUE!</v>
      </c>
      <c r="BT128" s="57" t="str">
        <f t="shared" ca="1" si="77"/>
        <v/>
      </c>
      <c r="BW128" s="61" t="e">
        <f ca="1">Invoer!DZ133</f>
        <v>#N/A</v>
      </c>
      <c r="BX128" s="599" t="str">
        <f t="shared" ca="1" si="47"/>
        <v/>
      </c>
      <c r="BY128" s="673" t="str">
        <f ca="1">IF($BX128="","",VLOOKUP(BX128,Invoer!$F$15:$AU$1999,2,FALSE))</f>
        <v/>
      </c>
      <c r="BZ128" s="599" t="str">
        <f t="shared" ca="1" si="48"/>
        <v/>
      </c>
      <c r="CA128" s="599" t="str">
        <f ca="1">IF($BX128="","",VLOOKUP(BX128,Invoer!$F$15:$AU$1999,5,FALSE))</f>
        <v/>
      </c>
      <c r="CB128" s="599" t="str">
        <f ca="1">IF($BX128="","",VLOOKUP(BX128,Invoer!$F$15:$AU$1999,6,FALSE))</f>
        <v/>
      </c>
      <c r="CC128" s="599" t="str">
        <f ca="1">IF($BX128="","",VLOOKUP(BX128,Invoer!$F$15:$AU$1999,9,FALSE))</f>
        <v/>
      </c>
      <c r="CD128" s="599" t="str">
        <f ca="1">IF($BX128="","",VLOOKUP(BX128,Invoer!$F$15:$AU$1999,10,FALSE))</f>
        <v/>
      </c>
      <c r="CE128" s="599" t="str">
        <f ca="1">IF($BX128="","",VLOOKUP(BX128,Invoer!$F$15:$AU$1999,11,FALSE))</f>
        <v/>
      </c>
      <c r="CF128" s="662" t="str">
        <f ca="1">IF($BX128="","",IF(ISERROR(BY128),0,VLOOKUP(BX128,Invoer!$F$15:$AU$1999,15,FALSE)))</f>
        <v/>
      </c>
      <c r="CG128" s="599" t="str">
        <f ca="1">IF($BX128="","",VLOOKUP(BX128,Invoer!$F$15:$AU$1999,19,FALSE))</f>
        <v/>
      </c>
      <c r="CH128" s="662" t="str">
        <f ca="1">IF($BX128="","",IF(ISERROR(BY128),0,VLOOKUP(BX128,Invoer!$F$15:$AU$1999,24,FALSE)))</f>
        <v/>
      </c>
      <c r="CI128" s="662" t="str">
        <f ca="1">IF($BX128="","",IF(ISERROR(BY128),0,VLOOKUP(BX128,Invoer!$F$15:$AU$1999,17,FALSE)))</f>
        <v/>
      </c>
      <c r="CJ128" s="680" t="str">
        <f t="shared" ca="1" si="71"/>
        <v/>
      </c>
      <c r="CK128" s="662" t="str">
        <f t="shared" ca="1" si="72"/>
        <v/>
      </c>
      <c r="CM128" s="56" t="str">
        <f t="shared" ca="1" si="78"/>
        <v/>
      </c>
      <c r="CQ128" s="411" t="e">
        <f ca="1">Invoer!EG133</f>
        <v>#N/A</v>
      </c>
      <c r="CR128" s="599" t="str">
        <f t="shared" ca="1" si="49"/>
        <v/>
      </c>
      <c r="CS128" s="673" t="str">
        <f ca="1">IF($CR128="","",VLOOKUP(CR128,Invoer!$F$15:$AU$1500,2,FALSE))</f>
        <v/>
      </c>
      <c r="CT128" s="599" t="str">
        <f t="shared" ca="1" si="50"/>
        <v/>
      </c>
      <c r="CU128" s="599" t="str">
        <f ca="1">IF($CR128="","",VLOOKUP(CR128,Invoer!$F$15:$AU$1500,3,FALSE))</f>
        <v/>
      </c>
      <c r="CV128" s="599" t="str">
        <f ca="1">IF($CR128="","",IF(CU128&lt;&gt;"Liq","",VLOOKUP(CR128,Invoer!$F$15:$AU$1500,4,FALSE)))</f>
        <v/>
      </c>
      <c r="CW128" s="599" t="str">
        <f ca="1">IF($CR128="","",VLOOKUP(CR128,Invoer!$F$15:$AU$1500,5,FALSE))</f>
        <v/>
      </c>
      <c r="CX128" s="599" t="str">
        <f ca="1">IF($CR128="","",VLOOKUP(CR128,Invoer!$F$15:$AU$1500,6,FALSE))</f>
        <v/>
      </c>
      <c r="CY128" s="599" t="str">
        <f ca="1">IF($CR128="","",VLOOKUP(CR128,Invoer!$F$15:$AU$1500,9,FALSE))</f>
        <v/>
      </c>
      <c r="CZ128" s="599" t="str">
        <f ca="1">IF($CR128="","",VLOOKUP(CR128,Invoer!$F$15:$AU$1500,10,FALSE))</f>
        <v/>
      </c>
      <c r="DA128" s="599" t="str">
        <f ca="1">IF($CR128="","",VLOOKUP(CR128,Invoer!$F$15:$AU$1500,11,FALSE))</f>
        <v/>
      </c>
      <c r="DB128" s="599" t="str">
        <f ca="1">IF($CR128="","",VLOOKUP(CR128,Invoer!$F$15:$BB$1500,14,FALSE))</f>
        <v/>
      </c>
      <c r="DC128" s="662" t="str">
        <f ca="1">IF($CR128="","",VLOOKUP(CR128,Invoer!$F$15:$AU$1500,15,FALSE))</f>
        <v/>
      </c>
      <c r="DD128" s="599" t="str">
        <f ca="1">IF($CR128="","",VLOOKUP(CR128,Invoer!$F$15:$AU$1500,19,FALSE))</f>
        <v/>
      </c>
      <c r="DE128" s="662" t="str">
        <f ca="1">IF($CR128="","",VLOOKUP(CR128,Invoer!$F$15:$AU$1500,20,FALSE))</f>
        <v/>
      </c>
      <c r="DF128" s="662" t="str">
        <f ca="1">IF($CR128="","",VLOOKUP(CR128,Invoer!$F$15:$AU$1500,23,FALSE))</f>
        <v/>
      </c>
      <c r="DG128" s="662" t="str">
        <f ca="1">IF($CR128="","",VLOOKUP(CR128,Invoer!$F$15:$AU$1500,17,FALSE))</f>
        <v/>
      </c>
      <c r="DH128" s="681" t="str">
        <f t="shared" ca="1" si="51"/>
        <v/>
      </c>
      <c r="DI128" s="662" t="str">
        <f t="shared" ca="1" si="52"/>
        <v/>
      </c>
      <c r="DJ128" s="190"/>
      <c r="DK128" s="411" t="str">
        <f t="shared" ca="1" si="53"/>
        <v/>
      </c>
      <c r="DO128" s="61" t="e">
        <f ca="1">IF($DN$4&lt;3,Invoer!EB133,Invoer!EA133)</f>
        <v>#N/A</v>
      </c>
      <c r="DP128" s="599" t="str">
        <f t="shared" ca="1" si="54"/>
        <v/>
      </c>
      <c r="DQ128" s="673" t="str">
        <f ca="1">IF($DP128="","",VLOOKUP(DP128,Invoer!$F$15:$AU$1999,2,FALSE))</f>
        <v/>
      </c>
      <c r="DR128" s="599" t="str">
        <f t="shared" ca="1" si="55"/>
        <v/>
      </c>
      <c r="DS128" s="599" t="str">
        <f ca="1">IF($DP128="","",VLOOKUP(DP128,Invoer!$F$15:$AU$1999,3,FALSE))</f>
        <v/>
      </c>
      <c r="DT128" s="599" t="str">
        <f ca="1">IF($DP128="","",IF(DS128&lt;&gt;"Liq","",VLOOKUP(DP128,Invoer!$F$15:$AU$1999,4,FALSE)))</f>
        <v/>
      </c>
      <c r="DU128" s="599" t="str">
        <f ca="1">IF($DP128="","",VLOOKUP(DP128,Invoer!$F$15:$AU$1999,5,FALSE))</f>
        <v/>
      </c>
      <c r="DV128" s="599" t="str">
        <f ca="1">IF($DP128="","",VLOOKUP(DP128,Invoer!$F$15:$AU$1999,6,FALSE))</f>
        <v/>
      </c>
      <c r="DW128" s="599" t="str">
        <f ca="1">IF($DP128="","",VLOOKUP(DP128,Invoer!$F$15:$AU$1999,9,FALSE))</f>
        <v/>
      </c>
      <c r="DX128" s="599" t="str">
        <f ca="1">IF($DP128="","",VLOOKUP(DP128,Invoer!$F$15:$AU$1999,10,FALSE))</f>
        <v/>
      </c>
      <c r="DY128" s="595" t="str">
        <f ca="1">IF($DP128="","",VLOOKUP(DP128,Invoer!$F$15:$AU$1999,11,FALSE))</f>
        <v/>
      </c>
      <c r="DZ128" s="662" t="str">
        <f ca="1">IF($DP128="","",IF($DN$4&gt;2,"",VLOOKUP(DP128,Invoer!CQ:CS,3,FALSE)))</f>
        <v/>
      </c>
      <c r="EA128" s="541" t="str">
        <f ca="1">IF($DP128="","",IF(ISERROR(DQ128),0,IF($DN$4&lt;3,"",VLOOKUP(DP128,Invoer!$F$15:$AU$1999,15,FALSE))))</f>
        <v/>
      </c>
      <c r="EB128" s="595" t="str">
        <f ca="1">IF($DP128="","",IF($DN$4&lt;3,"",VLOOKUP(DP128,Invoer!$F$15:$AU$1999,19,FALSE)))</f>
        <v/>
      </c>
      <c r="EC128" s="541" t="str">
        <f ca="1">IF($DP128="","",IF(ISERROR(DQ128),0,IF($DN$4&lt;3,"",VLOOKUP(DP128,Invoer!$F$15:$AU$1999,24,FALSE))))</f>
        <v/>
      </c>
      <c r="ED128" s="541" t="str">
        <f ca="1">IF($DP128="","",IF(ISERROR(DQ128),0,IF($DN$4&lt;3,"",VLOOKUP(DP128,Invoer!$F$15:$AU$1999,17,FALSE))))</f>
        <v/>
      </c>
      <c r="EH128" s="89" t="e">
        <f ca="1">Invoer!CP133</f>
        <v>#N/A</v>
      </c>
      <c r="EI128" s="599" t="str">
        <f t="shared" ca="1" si="56"/>
        <v/>
      </c>
      <c r="EJ128" s="673" t="str">
        <f ca="1">IF(EI128="","",VLOOKUP(EI128,Invoer!$F$15:$AU$1999,2,FALSE))</f>
        <v/>
      </c>
      <c r="EK128" s="599" t="str">
        <f t="shared" ca="1" si="57"/>
        <v/>
      </c>
      <c r="EL128" s="599" t="str">
        <f ca="1">IF($EI128="","",VLOOKUP(EI128,Invoer!$F$15:$AU$1999,3,FALSE))</f>
        <v/>
      </c>
      <c r="EM128" s="599" t="str">
        <f ca="1">IF($EI128="","",IF(EL128&lt;&gt;"Liq","",VLOOKUP(EI128,Invoer!$F$15:$AU$1999,4,FALSE)))</f>
        <v/>
      </c>
      <c r="EN128" s="599" t="str">
        <f ca="1">IF($EI128="","",VLOOKUP(EI128,Invoer!$F$15:$AU$1999,6,FALSE))</f>
        <v/>
      </c>
      <c r="EO128" s="599" t="str">
        <f ca="1">IF(EI128="","",VLOOKUP(EI128,Invoer!$F$15:$AU$1999,9,FALSE))</f>
        <v/>
      </c>
      <c r="EP128" s="599" t="str">
        <f ca="1">IF(EI128="","",VLOOKUP(EI128,Invoer!$F$15:$AU$1999,10,FALSE))</f>
        <v/>
      </c>
      <c r="EQ128" s="599" t="str">
        <f ca="1">IF(EI128="","",VLOOKUP(EI128,Invoer!$F$15:$AU$1999,11,FALSE))</f>
        <v/>
      </c>
      <c r="ER128" s="662" t="str">
        <f ca="1">IF(EI128="","",VLOOKUP(EI128,Invoer!CQ:CS,3,FALSE))</f>
        <v/>
      </c>
      <c r="ES128" s="662" t="str">
        <f t="shared" ca="1" si="58"/>
        <v/>
      </c>
      <c r="ET128" s="513" t="str">
        <f t="shared" ca="1" si="59"/>
        <v/>
      </c>
      <c r="EU128" s="112" t="str">
        <f t="shared" ca="1" si="60"/>
        <v/>
      </c>
      <c r="EV128" s="83" t="s">
        <v>160</v>
      </c>
      <c r="EW128" s="682" t="str">
        <f t="shared" ca="1" si="61"/>
        <v/>
      </c>
      <c r="EX128" s="662" t="str">
        <f t="shared" ca="1" si="62"/>
        <v/>
      </c>
      <c r="EY128"/>
      <c r="EZ128" s="56" t="e">
        <f t="shared" ca="1" si="73"/>
        <v>#VALUE!</v>
      </c>
      <c r="FA128" s="56" t="e">
        <f t="shared" ca="1" si="74"/>
        <v>#VALUE!</v>
      </c>
      <c r="FE128"/>
      <c r="FI128"/>
      <c r="FJ128"/>
    </row>
    <row r="129" spans="1:166" ht="12" customHeight="1" x14ac:dyDescent="0.2">
      <c r="A129"/>
      <c r="B129"/>
      <c r="C129"/>
      <c r="E129"/>
      <c r="F129" s="125"/>
      <c r="G129" s="89" t="e">
        <f ca="1">Invoer!DU134</f>
        <v>#N/A</v>
      </c>
      <c r="H129" s="599" t="str">
        <f t="shared" ca="1" si="79"/>
        <v/>
      </c>
      <c r="I129" s="673" t="str">
        <f ca="1">IF($H129="","",VLOOKUP(H129,Invoer!$F$15:$AU$1500,2,FALSE))</f>
        <v/>
      </c>
      <c r="J129" s="599" t="str">
        <f t="shared" ca="1" si="63"/>
        <v/>
      </c>
      <c r="K129" s="599" t="str">
        <f ca="1">IF($H129="","",VLOOKUP(H129,Invoer!$F$15:$AU$1500,3,FALSE))</f>
        <v/>
      </c>
      <c r="L129" s="599" t="str">
        <f ca="1">IF($H129="","",IF(K129&lt;&gt;"Liq","",VLOOKUP(H129,Invoer!$F$15:$AU$1500,4,FALSE)))</f>
        <v/>
      </c>
      <c r="M129" s="599" t="str">
        <f ca="1">IF($H129="","",VLOOKUP(H129,Invoer!$F$15:$AU$1500,5,FALSE))</f>
        <v/>
      </c>
      <c r="N129" s="599" t="str">
        <f ca="1">IF($H129="","",VLOOKUP(H129,Invoer!$F$15:$AU$1500,6,FALSE))</f>
        <v/>
      </c>
      <c r="O129" s="599" t="str">
        <f ca="1">IF($H129="","",VLOOKUP(H129,Invoer!$F$15:$AU$1500,9,FALSE))</f>
        <v/>
      </c>
      <c r="P129" s="599" t="str">
        <f ca="1">IF($H129="","",VLOOKUP(H129,Invoer!$F$15:$AU$1500,10,FALSE))</f>
        <v/>
      </c>
      <c r="Q129" s="599" t="str">
        <f ca="1">IF($H129="","",VLOOKUP(H129,Invoer!$F$15:$BB$1500,14,FALSE))</f>
        <v/>
      </c>
      <c r="R129" s="662" t="str">
        <f ca="1">IF($H129="","",IF(J129&gt;$K$8,"",VLOOKUP(H129,Invoer!$F$15:$AU$1500,15,FALSE)))</f>
        <v/>
      </c>
      <c r="S129" s="599" t="str">
        <f ca="1">IF($H129="","",VLOOKUP(H129,Invoer!$F$15:$AU$1500,19,FALSE))</f>
        <v/>
      </c>
      <c r="T129" s="662" t="str">
        <f ca="1">IF($H129="","",IF(J129&gt;$K$8,"",VLOOKUP(H129,Invoer!$F$15:$AU$1500,20,FALSE)))</f>
        <v/>
      </c>
      <c r="U129" s="662" t="str">
        <f ca="1">IF($H129="","",IF(J129&gt;$K$8,"",VLOOKUP(H129,Invoer!$F$15:$AU$1500,23,FALSE)))</f>
        <v/>
      </c>
      <c r="V129" s="662" t="str">
        <f ca="1">IF($H129="","",IF(J129&gt;$K$8,"",VLOOKUP(H129,Invoer!$F$15:$AU$1500,17,FALSE)))</f>
        <v/>
      </c>
      <c r="AC129" s="435" t="str">
        <f>IF($AC$7&lt;3,Invoer!DR134,IF($AC$7=3,Invoer!BT134,"x"))</f>
        <v>x</v>
      </c>
      <c r="AD129" s="599" t="str">
        <f t="shared" si="64"/>
        <v/>
      </c>
      <c r="AE129" s="673" t="str">
        <f>IF($AD129="","",VLOOKUP(AD129,Invoer!$F$15:$AU$1999,2,FALSE))</f>
        <v/>
      </c>
      <c r="AF129" s="599" t="str">
        <f t="shared" si="65"/>
        <v/>
      </c>
      <c r="AG129" s="599" t="str">
        <f>IF($AD129="","",VLOOKUP(AD129,Invoer!$F$15:$AU$1999,3,FALSE))</f>
        <v/>
      </c>
      <c r="AH129" s="599" t="str">
        <f>IF($AD129="","",IF(AG129&lt;&gt;"Liq","",VLOOKUP(AD129,Invoer!$F$15:$AU$1999,4,FALSE)))</f>
        <v/>
      </c>
      <c r="AI129" s="677" t="str">
        <f>IF($AD129="","",VLOOKUP(AD129,Invoer!$F$15:$AU$1999,5,FALSE))</f>
        <v/>
      </c>
      <c r="AJ129" s="599" t="str">
        <f>IF($AD129="","",VLOOKUP(AD129,Invoer!$F$15:$AU$1999,6,FALSE))</f>
        <v/>
      </c>
      <c r="AK129" s="599" t="str">
        <f>IF($AD129="","",VLOOKUP(AD129,Invoer!$F$15:$AU$1999,9,FALSE))</f>
        <v/>
      </c>
      <c r="AL129" s="599" t="str">
        <f>IF($AD129="","",VLOOKUP(AD129,Invoer!$F$15:$AU$1999,10,FALSE))</f>
        <v/>
      </c>
      <c r="AM129" s="599" t="str">
        <f>IF($AD129="","",VLOOKUP(AD129,Invoer!$F$15:$BB$1999,14,FALSE))</f>
        <v/>
      </c>
      <c r="AN129" s="599" t="str">
        <f>IF($AD129="","",VLOOKUP(AD129,Invoer!$F$15:$AU$1999,11,FALSE))</f>
        <v/>
      </c>
      <c r="AO129" s="662" t="str">
        <f>IF($AD129="","",VLOOKUP(AD129,Invoer!$F$15:$AU$1999,15,FALSE))</f>
        <v/>
      </c>
      <c r="AP129" s="599" t="str">
        <f>IF($AD129="","",VLOOKUP(AD129,Invoer!$F$15:$AU$1999,19,FALSE))</f>
        <v/>
      </c>
      <c r="AQ129" s="662" t="str">
        <f>IF($AD129="","",VLOOKUP(AD129,Invoer!$F$15:$AU$1999,24,FALSE))</f>
        <v/>
      </c>
      <c r="AR129" s="662" t="str">
        <f>IF($AD129="","",VLOOKUP(AD129,Invoer!$F$15:$AU$1999,17,FALSE))</f>
        <v/>
      </c>
      <c r="AS129" s="678" t="str">
        <f t="shared" si="75"/>
        <v/>
      </c>
      <c r="AT129" s="676" t="str">
        <f t="shared" si="44"/>
        <v/>
      </c>
      <c r="AU129" s="77" t="e">
        <f t="shared" si="45"/>
        <v>#VALUE!</v>
      </c>
      <c r="AW129" s="57"/>
      <c r="AX129" s="57"/>
      <c r="BA129" s="83" t="e">
        <f ca="1">Invoer!DW134</f>
        <v>#N/A</v>
      </c>
      <c r="BB129" s="599" t="str">
        <f t="shared" ca="1" si="66"/>
        <v/>
      </c>
      <c r="BC129" s="673" t="str">
        <f ca="1">IF($BB129="","",VLOOKUP(BB129,Invoer!$F$15:$AU$1999,2,FALSE))</f>
        <v/>
      </c>
      <c r="BD129" s="599" t="str">
        <f t="shared" ca="1" si="67"/>
        <v/>
      </c>
      <c r="BE129" s="599" t="str">
        <f ca="1">IF($BB129="","",VLOOKUP(BB129,Invoer!$F$15:$AU$1999,5,FALSE))</f>
        <v/>
      </c>
      <c r="BF129" s="599" t="str">
        <f ca="1">IF($BB129="","",VLOOKUP(BB129,Invoer!$F$15:$AU$1999,6,FALSE))</f>
        <v/>
      </c>
      <c r="BG129" s="599" t="str">
        <f ca="1">IF($BB129="","",VLOOKUP(BB129,Invoer!$F$15:$AU$1999,9,FALSE))</f>
        <v/>
      </c>
      <c r="BH129" s="599" t="str">
        <f ca="1">IF($BB129="","",VLOOKUP(BB129,Invoer!$F$15:$AU$1999,10,FALSE))</f>
        <v/>
      </c>
      <c r="BI129" s="599" t="str">
        <f ca="1">IF($BB129="","",VLOOKUP(BB129,Invoer!$F$15:$BB$1999,14,FALSE))</f>
        <v/>
      </c>
      <c r="BJ129" s="599" t="str">
        <f ca="1">IF($BB129="","",VLOOKUP(BB129,Invoer!$F$15:$AU$1999,11,FALSE))</f>
        <v/>
      </c>
      <c r="BK129" s="662" t="str">
        <f t="shared" ca="1" si="68"/>
        <v/>
      </c>
      <c r="BL129" s="662" t="str">
        <f t="shared" ca="1" si="69"/>
        <v/>
      </c>
      <c r="BM129" s="679" t="str">
        <f t="shared" ca="1" si="70"/>
        <v/>
      </c>
      <c r="BN129" s="662" t="str">
        <f t="shared" ca="1" si="46"/>
        <v/>
      </c>
      <c r="BO129" s="662" t="str">
        <f ca="1">IF($BB129="","",VLOOKUP(BB129,Invoer!$F$15:$AU$1999,15,FALSE))</f>
        <v/>
      </c>
      <c r="BP129" s="662" t="str">
        <f ca="1">IF($BB129="","",VLOOKUP(BB129,Invoer!$F$15:$AU$1999,24,FALSE))</f>
        <v/>
      </c>
      <c r="BQ129" s="662" t="str">
        <f ca="1">IF($BB129="","",VLOOKUP(BB129,Invoer!$F$15:$AU$1999,17,FALSE))</f>
        <v/>
      </c>
      <c r="BS129" s="73" t="e">
        <f t="shared" ca="1" si="76"/>
        <v>#VALUE!</v>
      </c>
      <c r="BT129" s="57" t="str">
        <f t="shared" ca="1" si="77"/>
        <v/>
      </c>
      <c r="BW129" s="61" t="e">
        <f ca="1">Invoer!DZ134</f>
        <v>#N/A</v>
      </c>
      <c r="BX129" s="599" t="str">
        <f t="shared" ca="1" si="47"/>
        <v/>
      </c>
      <c r="BY129" s="673" t="str">
        <f ca="1">IF($BX129="","",VLOOKUP(BX129,Invoer!$F$15:$AU$1999,2,FALSE))</f>
        <v/>
      </c>
      <c r="BZ129" s="599" t="str">
        <f t="shared" ca="1" si="48"/>
        <v/>
      </c>
      <c r="CA129" s="599" t="str">
        <f ca="1">IF($BX129="","",VLOOKUP(BX129,Invoer!$F$15:$AU$1999,5,FALSE))</f>
        <v/>
      </c>
      <c r="CB129" s="599" t="str">
        <f ca="1">IF($BX129="","",VLOOKUP(BX129,Invoer!$F$15:$AU$1999,6,FALSE))</f>
        <v/>
      </c>
      <c r="CC129" s="599" t="str">
        <f ca="1">IF($BX129="","",VLOOKUP(BX129,Invoer!$F$15:$AU$1999,9,FALSE))</f>
        <v/>
      </c>
      <c r="CD129" s="599" t="str">
        <f ca="1">IF($BX129="","",VLOOKUP(BX129,Invoer!$F$15:$AU$1999,10,FALSE))</f>
        <v/>
      </c>
      <c r="CE129" s="599" t="str">
        <f ca="1">IF($BX129="","",VLOOKUP(BX129,Invoer!$F$15:$AU$1999,11,FALSE))</f>
        <v/>
      </c>
      <c r="CF129" s="662" t="str">
        <f ca="1">IF($BX129="","",IF(ISERROR(BY129),0,VLOOKUP(BX129,Invoer!$F$15:$AU$1999,15,FALSE)))</f>
        <v/>
      </c>
      <c r="CG129" s="599" t="str">
        <f ca="1">IF($BX129="","",VLOOKUP(BX129,Invoer!$F$15:$AU$1999,19,FALSE))</f>
        <v/>
      </c>
      <c r="CH129" s="662" t="str">
        <f ca="1">IF($BX129="","",IF(ISERROR(BY129),0,VLOOKUP(BX129,Invoer!$F$15:$AU$1999,24,FALSE)))</f>
        <v/>
      </c>
      <c r="CI129" s="662" t="str">
        <f ca="1">IF($BX129="","",IF(ISERROR(BY129),0,VLOOKUP(BX129,Invoer!$F$15:$AU$1999,17,FALSE)))</f>
        <v/>
      </c>
      <c r="CJ129" s="680" t="str">
        <f t="shared" ca="1" si="71"/>
        <v/>
      </c>
      <c r="CK129" s="662" t="str">
        <f t="shared" ca="1" si="72"/>
        <v/>
      </c>
      <c r="CM129" s="56" t="str">
        <f t="shared" ca="1" si="78"/>
        <v/>
      </c>
      <c r="CQ129" s="411" t="e">
        <f ca="1">Invoer!EG134</f>
        <v>#N/A</v>
      </c>
      <c r="CR129" s="599" t="str">
        <f t="shared" ca="1" si="49"/>
        <v/>
      </c>
      <c r="CS129" s="673" t="str">
        <f ca="1">IF($CR129="","",VLOOKUP(CR129,Invoer!$F$15:$AU$1500,2,FALSE))</f>
        <v/>
      </c>
      <c r="CT129" s="599" t="str">
        <f t="shared" ca="1" si="50"/>
        <v/>
      </c>
      <c r="CU129" s="599" t="str">
        <f ca="1">IF($CR129="","",VLOOKUP(CR129,Invoer!$F$15:$AU$1500,3,FALSE))</f>
        <v/>
      </c>
      <c r="CV129" s="599" t="str">
        <f ca="1">IF($CR129="","",IF(CU129&lt;&gt;"Liq","",VLOOKUP(CR129,Invoer!$F$15:$AU$1500,4,FALSE)))</f>
        <v/>
      </c>
      <c r="CW129" s="599" t="str">
        <f ca="1">IF($CR129="","",VLOOKUP(CR129,Invoer!$F$15:$AU$1500,5,FALSE))</f>
        <v/>
      </c>
      <c r="CX129" s="599" t="str">
        <f ca="1">IF($CR129="","",VLOOKUP(CR129,Invoer!$F$15:$AU$1500,6,FALSE))</f>
        <v/>
      </c>
      <c r="CY129" s="599" t="str">
        <f ca="1">IF($CR129="","",VLOOKUP(CR129,Invoer!$F$15:$AU$1500,9,FALSE))</f>
        <v/>
      </c>
      <c r="CZ129" s="599" t="str">
        <f ca="1">IF($CR129="","",VLOOKUP(CR129,Invoer!$F$15:$AU$1500,10,FALSE))</f>
        <v/>
      </c>
      <c r="DA129" s="599" t="str">
        <f ca="1">IF($CR129="","",VLOOKUP(CR129,Invoer!$F$15:$AU$1500,11,FALSE))</f>
        <v/>
      </c>
      <c r="DB129" s="599" t="str">
        <f ca="1">IF($CR129="","",VLOOKUP(CR129,Invoer!$F$15:$BB$1500,14,FALSE))</f>
        <v/>
      </c>
      <c r="DC129" s="662" t="str">
        <f ca="1">IF($CR129="","",VLOOKUP(CR129,Invoer!$F$15:$AU$1500,15,FALSE))</f>
        <v/>
      </c>
      <c r="DD129" s="599" t="str">
        <f ca="1">IF($CR129="","",VLOOKUP(CR129,Invoer!$F$15:$AU$1500,19,FALSE))</f>
        <v/>
      </c>
      <c r="DE129" s="662" t="str">
        <f ca="1">IF($CR129="","",VLOOKUP(CR129,Invoer!$F$15:$AU$1500,20,FALSE))</f>
        <v/>
      </c>
      <c r="DF129" s="662" t="str">
        <f ca="1">IF($CR129="","",VLOOKUP(CR129,Invoer!$F$15:$AU$1500,23,FALSE))</f>
        <v/>
      </c>
      <c r="DG129" s="662" t="str">
        <f ca="1">IF($CR129="","",VLOOKUP(CR129,Invoer!$F$15:$AU$1500,17,FALSE))</f>
        <v/>
      </c>
      <c r="DH129" s="681" t="str">
        <f t="shared" ca="1" si="51"/>
        <v/>
      </c>
      <c r="DI129" s="662" t="str">
        <f t="shared" ca="1" si="52"/>
        <v/>
      </c>
      <c r="DJ129" s="190"/>
      <c r="DK129" s="411" t="str">
        <f t="shared" ca="1" si="53"/>
        <v/>
      </c>
      <c r="DO129" s="61" t="e">
        <f ca="1">IF($DN$4&lt;3,Invoer!EB134,Invoer!EA134)</f>
        <v>#N/A</v>
      </c>
      <c r="DP129" s="599" t="str">
        <f t="shared" ca="1" si="54"/>
        <v/>
      </c>
      <c r="DQ129" s="673" t="str">
        <f ca="1">IF($DP129="","",VLOOKUP(DP129,Invoer!$F$15:$AU$1999,2,FALSE))</f>
        <v/>
      </c>
      <c r="DR129" s="599" t="str">
        <f t="shared" ca="1" si="55"/>
        <v/>
      </c>
      <c r="DS129" s="599" t="str">
        <f ca="1">IF($DP129="","",VLOOKUP(DP129,Invoer!$F$15:$AU$1999,3,FALSE))</f>
        <v/>
      </c>
      <c r="DT129" s="599" t="str">
        <f ca="1">IF($DP129="","",IF(DS129&lt;&gt;"Liq","",VLOOKUP(DP129,Invoer!$F$15:$AU$1999,4,FALSE)))</f>
        <v/>
      </c>
      <c r="DU129" s="599" t="str">
        <f ca="1">IF($DP129="","",VLOOKUP(DP129,Invoer!$F$15:$AU$1999,5,FALSE))</f>
        <v/>
      </c>
      <c r="DV129" s="599" t="str">
        <f ca="1">IF($DP129="","",VLOOKUP(DP129,Invoer!$F$15:$AU$1999,6,FALSE))</f>
        <v/>
      </c>
      <c r="DW129" s="599" t="str">
        <f ca="1">IF($DP129="","",VLOOKUP(DP129,Invoer!$F$15:$AU$1999,9,FALSE))</f>
        <v/>
      </c>
      <c r="DX129" s="599" t="str">
        <f ca="1">IF($DP129="","",VLOOKUP(DP129,Invoer!$F$15:$AU$1999,10,FALSE))</f>
        <v/>
      </c>
      <c r="DY129" s="595" t="str">
        <f ca="1">IF($DP129="","",VLOOKUP(DP129,Invoer!$F$15:$AU$1999,11,FALSE))</f>
        <v/>
      </c>
      <c r="DZ129" s="662" t="str">
        <f ca="1">IF($DP129="","",IF($DN$4&gt;2,"",VLOOKUP(DP129,Invoer!CQ:CS,3,FALSE)))</f>
        <v/>
      </c>
      <c r="EA129" s="541" t="str">
        <f ca="1">IF($DP129="","",IF(ISERROR(DQ129),0,IF($DN$4&lt;3,"",VLOOKUP(DP129,Invoer!$F$15:$AU$1999,15,FALSE))))</f>
        <v/>
      </c>
      <c r="EB129" s="595" t="str">
        <f ca="1">IF($DP129="","",IF($DN$4&lt;3,"",VLOOKUP(DP129,Invoer!$F$15:$AU$1999,19,FALSE)))</f>
        <v/>
      </c>
      <c r="EC129" s="541" t="str">
        <f ca="1">IF($DP129="","",IF(ISERROR(DQ129),0,IF($DN$4&lt;3,"",VLOOKUP(DP129,Invoer!$F$15:$AU$1999,24,FALSE))))</f>
        <v/>
      </c>
      <c r="ED129" s="541" t="str">
        <f ca="1">IF($DP129="","",IF(ISERROR(DQ129),0,IF($DN$4&lt;3,"",VLOOKUP(DP129,Invoer!$F$15:$AU$1999,17,FALSE))))</f>
        <v/>
      </c>
      <c r="EH129" s="89" t="e">
        <f ca="1">Invoer!CP134</f>
        <v>#N/A</v>
      </c>
      <c r="EI129" s="599" t="str">
        <f t="shared" ca="1" si="56"/>
        <v/>
      </c>
      <c r="EJ129" s="673" t="str">
        <f ca="1">IF(EI129="","",VLOOKUP(EI129,Invoer!$F$15:$AU$1999,2,FALSE))</f>
        <v/>
      </c>
      <c r="EK129" s="599" t="str">
        <f t="shared" ca="1" si="57"/>
        <v/>
      </c>
      <c r="EL129" s="599" t="str">
        <f ca="1">IF($EI129="","",VLOOKUP(EI129,Invoer!$F$15:$AU$1999,3,FALSE))</f>
        <v/>
      </c>
      <c r="EM129" s="599" t="str">
        <f ca="1">IF($EI129="","",IF(EL129&lt;&gt;"Liq","",VLOOKUP(EI129,Invoer!$F$15:$AU$1999,4,FALSE)))</f>
        <v/>
      </c>
      <c r="EN129" s="599" t="str">
        <f ca="1">IF($EI129="","",VLOOKUP(EI129,Invoer!$F$15:$AU$1999,6,FALSE))</f>
        <v/>
      </c>
      <c r="EO129" s="599" t="str">
        <f ca="1">IF(EI129="","",VLOOKUP(EI129,Invoer!$F$15:$AU$1999,9,FALSE))</f>
        <v/>
      </c>
      <c r="EP129" s="599" t="str">
        <f ca="1">IF(EI129="","",VLOOKUP(EI129,Invoer!$F$15:$AU$1999,10,FALSE))</f>
        <v/>
      </c>
      <c r="EQ129" s="599" t="str">
        <f ca="1">IF(EI129="","",VLOOKUP(EI129,Invoer!$F$15:$AU$1999,11,FALSE))</f>
        <v/>
      </c>
      <c r="ER129" s="662" t="str">
        <f ca="1">IF(EI129="","",VLOOKUP(EI129,Invoer!CQ:CS,3,FALSE))</f>
        <v/>
      </c>
      <c r="ES129" s="662" t="str">
        <f t="shared" ca="1" si="58"/>
        <v/>
      </c>
      <c r="ET129" s="513" t="str">
        <f t="shared" ca="1" si="59"/>
        <v/>
      </c>
      <c r="EU129" s="112" t="str">
        <f t="shared" ca="1" si="60"/>
        <v/>
      </c>
      <c r="EV129" s="83" t="s">
        <v>160</v>
      </c>
      <c r="EW129" s="682" t="str">
        <f t="shared" ca="1" si="61"/>
        <v/>
      </c>
      <c r="EX129" s="662" t="str">
        <f t="shared" ca="1" si="62"/>
        <v/>
      </c>
      <c r="EY129"/>
      <c r="EZ129" s="56" t="e">
        <f t="shared" ca="1" si="73"/>
        <v>#VALUE!</v>
      </c>
      <c r="FA129" s="56" t="e">
        <f t="shared" ca="1" si="74"/>
        <v>#VALUE!</v>
      </c>
      <c r="FE129"/>
      <c r="FI129"/>
      <c r="FJ129"/>
    </row>
    <row r="130" spans="1:166" ht="12" customHeight="1" x14ac:dyDescent="0.2">
      <c r="A130"/>
      <c r="B130"/>
      <c r="C130"/>
      <c r="E130"/>
      <c r="F130" s="125"/>
      <c r="G130" s="89" t="e">
        <f ca="1">Invoer!DU135</f>
        <v>#N/A</v>
      </c>
      <c r="H130" s="599" t="str">
        <f t="shared" ca="1" si="79"/>
        <v/>
      </c>
      <c r="I130" s="673" t="str">
        <f ca="1">IF($H130="","",VLOOKUP(H130,Invoer!$F$15:$AU$1500,2,FALSE))</f>
        <v/>
      </c>
      <c r="J130" s="599" t="str">
        <f t="shared" ca="1" si="63"/>
        <v/>
      </c>
      <c r="K130" s="599" t="str">
        <f ca="1">IF($H130="","",VLOOKUP(H130,Invoer!$F$15:$AU$1500,3,FALSE))</f>
        <v/>
      </c>
      <c r="L130" s="599" t="str">
        <f ca="1">IF($H130="","",IF(K130&lt;&gt;"Liq","",VLOOKUP(H130,Invoer!$F$15:$AU$1500,4,FALSE)))</f>
        <v/>
      </c>
      <c r="M130" s="599" t="str">
        <f ca="1">IF($H130="","",VLOOKUP(H130,Invoer!$F$15:$AU$1500,5,FALSE))</f>
        <v/>
      </c>
      <c r="N130" s="599" t="str">
        <f ca="1">IF($H130="","",VLOOKUP(H130,Invoer!$F$15:$AU$1500,6,FALSE))</f>
        <v/>
      </c>
      <c r="O130" s="599" t="str">
        <f ca="1">IF($H130="","",VLOOKUP(H130,Invoer!$F$15:$AU$1500,9,FALSE))</f>
        <v/>
      </c>
      <c r="P130" s="599" t="str">
        <f ca="1">IF($H130="","",VLOOKUP(H130,Invoer!$F$15:$AU$1500,10,FALSE))</f>
        <v/>
      </c>
      <c r="Q130" s="599" t="str">
        <f ca="1">IF($H130="","",VLOOKUP(H130,Invoer!$F$15:$BB$1500,14,FALSE))</f>
        <v/>
      </c>
      <c r="R130" s="662" t="str">
        <f ca="1">IF($H130="","",IF(J130&gt;$K$8,"",VLOOKUP(H130,Invoer!$F$15:$AU$1500,15,FALSE)))</f>
        <v/>
      </c>
      <c r="S130" s="599" t="str">
        <f ca="1">IF($H130="","",VLOOKUP(H130,Invoer!$F$15:$AU$1500,19,FALSE))</f>
        <v/>
      </c>
      <c r="T130" s="662" t="str">
        <f ca="1">IF($H130="","",IF(J130&gt;$K$8,"",VLOOKUP(H130,Invoer!$F$15:$AU$1500,20,FALSE)))</f>
        <v/>
      </c>
      <c r="U130" s="662" t="str">
        <f ca="1">IF($H130="","",IF(J130&gt;$K$8,"",VLOOKUP(H130,Invoer!$F$15:$AU$1500,23,FALSE)))</f>
        <v/>
      </c>
      <c r="V130" s="662" t="str">
        <f ca="1">IF($H130="","",IF(J130&gt;$K$8,"",VLOOKUP(H130,Invoer!$F$15:$AU$1500,17,FALSE)))</f>
        <v/>
      </c>
      <c r="AC130" s="435" t="str">
        <f>IF($AC$7&lt;3,Invoer!DR135,IF($AC$7=3,Invoer!BT135,"x"))</f>
        <v>x</v>
      </c>
      <c r="AD130" s="599" t="str">
        <f t="shared" si="64"/>
        <v/>
      </c>
      <c r="AE130" s="673" t="str">
        <f>IF($AD130="","",VLOOKUP(AD130,Invoer!$F$15:$AU$1999,2,FALSE))</f>
        <v/>
      </c>
      <c r="AF130" s="599" t="str">
        <f t="shared" si="65"/>
        <v/>
      </c>
      <c r="AG130" s="599" t="str">
        <f>IF($AD130="","",VLOOKUP(AD130,Invoer!$F$15:$AU$1999,3,FALSE))</f>
        <v/>
      </c>
      <c r="AH130" s="599" t="str">
        <f>IF($AD130="","",IF(AG130&lt;&gt;"Liq","",VLOOKUP(AD130,Invoer!$F$15:$AU$1999,4,FALSE)))</f>
        <v/>
      </c>
      <c r="AI130" s="677" t="str">
        <f>IF($AD130="","",VLOOKUP(AD130,Invoer!$F$15:$AU$1999,5,FALSE))</f>
        <v/>
      </c>
      <c r="AJ130" s="599" t="str">
        <f>IF($AD130="","",VLOOKUP(AD130,Invoer!$F$15:$AU$1999,6,FALSE))</f>
        <v/>
      </c>
      <c r="AK130" s="599" t="str">
        <f>IF($AD130="","",VLOOKUP(AD130,Invoer!$F$15:$AU$1999,9,FALSE))</f>
        <v/>
      </c>
      <c r="AL130" s="599" t="str">
        <f>IF($AD130="","",VLOOKUP(AD130,Invoer!$F$15:$AU$1999,10,FALSE))</f>
        <v/>
      </c>
      <c r="AM130" s="599" t="str">
        <f>IF($AD130="","",VLOOKUP(AD130,Invoer!$F$15:$BB$1999,14,FALSE))</f>
        <v/>
      </c>
      <c r="AN130" s="599" t="str">
        <f>IF($AD130="","",VLOOKUP(AD130,Invoer!$F$15:$AU$1999,11,FALSE))</f>
        <v/>
      </c>
      <c r="AO130" s="662" t="str">
        <f>IF($AD130="","",VLOOKUP(AD130,Invoer!$F$15:$AU$1999,15,FALSE))</f>
        <v/>
      </c>
      <c r="AP130" s="599" t="str">
        <f>IF($AD130="","",VLOOKUP(AD130,Invoer!$F$15:$AU$1999,19,FALSE))</f>
        <v/>
      </c>
      <c r="AQ130" s="662" t="str">
        <f>IF($AD130="","",VLOOKUP(AD130,Invoer!$F$15:$AU$1999,24,FALSE))</f>
        <v/>
      </c>
      <c r="AR130" s="662" t="str">
        <f>IF($AD130="","",VLOOKUP(AD130,Invoer!$F$15:$AU$1999,17,FALSE))</f>
        <v/>
      </c>
      <c r="AS130" s="678" t="str">
        <f t="shared" si="75"/>
        <v/>
      </c>
      <c r="AT130" s="676" t="str">
        <f t="shared" si="44"/>
        <v/>
      </c>
      <c r="AU130" s="77" t="e">
        <f t="shared" si="45"/>
        <v>#VALUE!</v>
      </c>
      <c r="AW130" s="57"/>
      <c r="AX130" s="57"/>
      <c r="BA130" s="83" t="e">
        <f ca="1">Invoer!DW135</f>
        <v>#N/A</v>
      </c>
      <c r="BB130" s="599" t="str">
        <f t="shared" ca="1" si="66"/>
        <v/>
      </c>
      <c r="BC130" s="673" t="str">
        <f ca="1">IF($BB130="","",VLOOKUP(BB130,Invoer!$F$15:$AU$1999,2,FALSE))</f>
        <v/>
      </c>
      <c r="BD130" s="599" t="str">
        <f t="shared" ca="1" si="67"/>
        <v/>
      </c>
      <c r="BE130" s="599" t="str">
        <f ca="1">IF($BB130="","",VLOOKUP(BB130,Invoer!$F$15:$AU$1999,5,FALSE))</f>
        <v/>
      </c>
      <c r="BF130" s="599" t="str">
        <f ca="1">IF($BB130="","",VLOOKUP(BB130,Invoer!$F$15:$AU$1999,6,FALSE))</f>
        <v/>
      </c>
      <c r="BG130" s="599" t="str">
        <f ca="1">IF($BB130="","",VLOOKUP(BB130,Invoer!$F$15:$AU$1999,9,FALSE))</f>
        <v/>
      </c>
      <c r="BH130" s="599" t="str">
        <f ca="1">IF($BB130="","",VLOOKUP(BB130,Invoer!$F$15:$AU$1999,10,FALSE))</f>
        <v/>
      </c>
      <c r="BI130" s="599" t="str">
        <f ca="1">IF($BB130="","",VLOOKUP(BB130,Invoer!$F$15:$BB$1999,14,FALSE))</f>
        <v/>
      </c>
      <c r="BJ130" s="599" t="str">
        <f ca="1">IF($BB130="","",VLOOKUP(BB130,Invoer!$F$15:$AU$1999,11,FALSE))</f>
        <v/>
      </c>
      <c r="BK130" s="662" t="str">
        <f t="shared" ca="1" si="68"/>
        <v/>
      </c>
      <c r="BL130" s="662" t="str">
        <f t="shared" ca="1" si="69"/>
        <v/>
      </c>
      <c r="BM130" s="679" t="str">
        <f t="shared" ca="1" si="70"/>
        <v/>
      </c>
      <c r="BN130" s="662" t="str">
        <f t="shared" ca="1" si="46"/>
        <v/>
      </c>
      <c r="BO130" s="662" t="str">
        <f ca="1">IF($BB130="","",VLOOKUP(BB130,Invoer!$F$15:$AU$1999,15,FALSE))</f>
        <v/>
      </c>
      <c r="BP130" s="662" t="str">
        <f ca="1">IF($BB130="","",VLOOKUP(BB130,Invoer!$F$15:$AU$1999,24,FALSE))</f>
        <v/>
      </c>
      <c r="BQ130" s="662" t="str">
        <f ca="1">IF($BB130="","",VLOOKUP(BB130,Invoer!$F$15:$AU$1999,17,FALSE))</f>
        <v/>
      </c>
      <c r="BS130" s="73" t="e">
        <f t="shared" ca="1" si="76"/>
        <v>#VALUE!</v>
      </c>
      <c r="BT130" s="57" t="str">
        <f t="shared" ca="1" si="77"/>
        <v/>
      </c>
      <c r="BW130" s="61" t="e">
        <f ca="1">Invoer!DZ135</f>
        <v>#N/A</v>
      </c>
      <c r="BX130" s="599" t="str">
        <f t="shared" ca="1" si="47"/>
        <v/>
      </c>
      <c r="BY130" s="673" t="str">
        <f ca="1">IF($BX130="","",VLOOKUP(BX130,Invoer!$F$15:$AU$1999,2,FALSE))</f>
        <v/>
      </c>
      <c r="BZ130" s="599" t="str">
        <f t="shared" ca="1" si="48"/>
        <v/>
      </c>
      <c r="CA130" s="599" t="str">
        <f ca="1">IF($BX130="","",VLOOKUP(BX130,Invoer!$F$15:$AU$1999,5,FALSE))</f>
        <v/>
      </c>
      <c r="CB130" s="599" t="str">
        <f ca="1">IF($BX130="","",VLOOKUP(BX130,Invoer!$F$15:$AU$1999,6,FALSE))</f>
        <v/>
      </c>
      <c r="CC130" s="599" t="str">
        <f ca="1">IF($BX130="","",VLOOKUP(BX130,Invoer!$F$15:$AU$1999,9,FALSE))</f>
        <v/>
      </c>
      <c r="CD130" s="599" t="str">
        <f ca="1">IF($BX130="","",VLOOKUP(BX130,Invoer!$F$15:$AU$1999,10,FALSE))</f>
        <v/>
      </c>
      <c r="CE130" s="599" t="str">
        <f ca="1">IF($BX130="","",VLOOKUP(BX130,Invoer!$F$15:$AU$1999,11,FALSE))</f>
        <v/>
      </c>
      <c r="CF130" s="662" t="str">
        <f ca="1">IF($BX130="","",IF(ISERROR(BY130),0,VLOOKUP(BX130,Invoer!$F$15:$AU$1999,15,FALSE)))</f>
        <v/>
      </c>
      <c r="CG130" s="599" t="str">
        <f ca="1">IF($BX130="","",VLOOKUP(BX130,Invoer!$F$15:$AU$1999,19,FALSE))</f>
        <v/>
      </c>
      <c r="CH130" s="662" t="str">
        <f ca="1">IF($BX130="","",IF(ISERROR(BY130),0,VLOOKUP(BX130,Invoer!$F$15:$AU$1999,24,FALSE)))</f>
        <v/>
      </c>
      <c r="CI130" s="662" t="str">
        <f ca="1">IF($BX130="","",IF(ISERROR(BY130),0,VLOOKUP(BX130,Invoer!$F$15:$AU$1999,17,FALSE)))</f>
        <v/>
      </c>
      <c r="CJ130" s="680" t="str">
        <f t="shared" ca="1" si="71"/>
        <v/>
      </c>
      <c r="CK130" s="662" t="str">
        <f t="shared" ca="1" si="72"/>
        <v/>
      </c>
      <c r="CM130" s="56" t="str">
        <f t="shared" ca="1" si="78"/>
        <v/>
      </c>
      <c r="CQ130" s="411" t="e">
        <f ca="1">Invoer!EG135</f>
        <v>#N/A</v>
      </c>
      <c r="CR130" s="599" t="str">
        <f t="shared" ca="1" si="49"/>
        <v/>
      </c>
      <c r="CS130" s="673" t="str">
        <f ca="1">IF($CR130="","",VLOOKUP(CR130,Invoer!$F$15:$AU$1500,2,FALSE))</f>
        <v/>
      </c>
      <c r="CT130" s="599" t="str">
        <f t="shared" ca="1" si="50"/>
        <v/>
      </c>
      <c r="CU130" s="599" t="str">
        <f ca="1">IF($CR130="","",VLOOKUP(CR130,Invoer!$F$15:$AU$1500,3,FALSE))</f>
        <v/>
      </c>
      <c r="CV130" s="599" t="str">
        <f ca="1">IF($CR130="","",IF(CU130&lt;&gt;"Liq","",VLOOKUP(CR130,Invoer!$F$15:$AU$1500,4,FALSE)))</f>
        <v/>
      </c>
      <c r="CW130" s="599" t="str">
        <f ca="1">IF($CR130="","",VLOOKUP(CR130,Invoer!$F$15:$AU$1500,5,FALSE))</f>
        <v/>
      </c>
      <c r="CX130" s="599" t="str">
        <f ca="1">IF($CR130="","",VLOOKUP(CR130,Invoer!$F$15:$AU$1500,6,FALSE))</f>
        <v/>
      </c>
      <c r="CY130" s="599" t="str">
        <f ca="1">IF($CR130="","",VLOOKUP(CR130,Invoer!$F$15:$AU$1500,9,FALSE))</f>
        <v/>
      </c>
      <c r="CZ130" s="599" t="str">
        <f ca="1">IF($CR130="","",VLOOKUP(CR130,Invoer!$F$15:$AU$1500,10,FALSE))</f>
        <v/>
      </c>
      <c r="DA130" s="599" t="str">
        <f ca="1">IF($CR130="","",VLOOKUP(CR130,Invoer!$F$15:$AU$1500,11,FALSE))</f>
        <v/>
      </c>
      <c r="DB130" s="599" t="str">
        <f ca="1">IF($CR130="","",VLOOKUP(CR130,Invoer!$F$15:$BB$1500,14,FALSE))</f>
        <v/>
      </c>
      <c r="DC130" s="662" t="str">
        <f ca="1">IF($CR130="","",VLOOKUP(CR130,Invoer!$F$15:$AU$1500,15,FALSE))</f>
        <v/>
      </c>
      <c r="DD130" s="599" t="str">
        <f ca="1">IF($CR130="","",VLOOKUP(CR130,Invoer!$F$15:$AU$1500,19,FALSE))</f>
        <v/>
      </c>
      <c r="DE130" s="662" t="str">
        <f ca="1">IF($CR130="","",VLOOKUP(CR130,Invoer!$F$15:$AU$1500,20,FALSE))</f>
        <v/>
      </c>
      <c r="DF130" s="662" t="str">
        <f ca="1">IF($CR130="","",VLOOKUP(CR130,Invoer!$F$15:$AU$1500,23,FALSE))</f>
        <v/>
      </c>
      <c r="DG130" s="662" t="str">
        <f ca="1">IF($CR130="","",VLOOKUP(CR130,Invoer!$F$15:$AU$1500,17,FALSE))</f>
        <v/>
      </c>
      <c r="DH130" s="681" t="str">
        <f t="shared" ca="1" si="51"/>
        <v/>
      </c>
      <c r="DI130" s="662" t="str">
        <f t="shared" ca="1" si="52"/>
        <v/>
      </c>
      <c r="DJ130" s="190"/>
      <c r="DK130" s="411" t="str">
        <f t="shared" ca="1" si="53"/>
        <v/>
      </c>
      <c r="DO130" s="61" t="e">
        <f ca="1">IF($DN$4&lt;3,Invoer!EB135,Invoer!EA135)</f>
        <v>#N/A</v>
      </c>
      <c r="DP130" s="599" t="str">
        <f t="shared" ca="1" si="54"/>
        <v/>
      </c>
      <c r="DQ130" s="673" t="str">
        <f ca="1">IF($DP130="","",VLOOKUP(DP130,Invoer!$F$15:$AU$1999,2,FALSE))</f>
        <v/>
      </c>
      <c r="DR130" s="599" t="str">
        <f t="shared" ca="1" si="55"/>
        <v/>
      </c>
      <c r="DS130" s="599" t="str">
        <f ca="1">IF($DP130="","",VLOOKUP(DP130,Invoer!$F$15:$AU$1999,3,FALSE))</f>
        <v/>
      </c>
      <c r="DT130" s="599" t="str">
        <f ca="1">IF($DP130="","",IF(DS130&lt;&gt;"Liq","",VLOOKUP(DP130,Invoer!$F$15:$AU$1999,4,FALSE)))</f>
        <v/>
      </c>
      <c r="DU130" s="599" t="str">
        <f ca="1">IF($DP130="","",VLOOKUP(DP130,Invoer!$F$15:$AU$1999,5,FALSE))</f>
        <v/>
      </c>
      <c r="DV130" s="599" t="str">
        <f ca="1">IF($DP130="","",VLOOKUP(DP130,Invoer!$F$15:$AU$1999,6,FALSE))</f>
        <v/>
      </c>
      <c r="DW130" s="599" t="str">
        <f ca="1">IF($DP130="","",VLOOKUP(DP130,Invoer!$F$15:$AU$1999,9,FALSE))</f>
        <v/>
      </c>
      <c r="DX130" s="599" t="str">
        <f ca="1">IF($DP130="","",VLOOKUP(DP130,Invoer!$F$15:$AU$1999,10,FALSE))</f>
        <v/>
      </c>
      <c r="DY130" s="595" t="str">
        <f ca="1">IF($DP130="","",VLOOKUP(DP130,Invoer!$F$15:$AU$1999,11,FALSE))</f>
        <v/>
      </c>
      <c r="DZ130" s="662" t="str">
        <f ca="1">IF($DP130="","",IF($DN$4&gt;2,"",VLOOKUP(DP130,Invoer!CQ:CS,3,FALSE)))</f>
        <v/>
      </c>
      <c r="EA130" s="541" t="str">
        <f ca="1">IF($DP130="","",IF(ISERROR(DQ130),0,IF($DN$4&lt;3,"",VLOOKUP(DP130,Invoer!$F$15:$AU$1999,15,FALSE))))</f>
        <v/>
      </c>
      <c r="EB130" s="595" t="str">
        <f ca="1">IF($DP130="","",IF($DN$4&lt;3,"",VLOOKUP(DP130,Invoer!$F$15:$AU$1999,19,FALSE)))</f>
        <v/>
      </c>
      <c r="EC130" s="541" t="str">
        <f ca="1">IF($DP130="","",IF(ISERROR(DQ130),0,IF($DN$4&lt;3,"",VLOOKUP(DP130,Invoer!$F$15:$AU$1999,24,FALSE))))</f>
        <v/>
      </c>
      <c r="ED130" s="541" t="str">
        <f ca="1">IF($DP130="","",IF(ISERROR(DQ130),0,IF($DN$4&lt;3,"",VLOOKUP(DP130,Invoer!$F$15:$AU$1999,17,FALSE))))</f>
        <v/>
      </c>
      <c r="EH130" s="89" t="e">
        <f ca="1">Invoer!CP135</f>
        <v>#N/A</v>
      </c>
      <c r="EI130" s="599" t="str">
        <f t="shared" ca="1" si="56"/>
        <v/>
      </c>
      <c r="EJ130" s="673" t="str">
        <f ca="1">IF(EI130="","",VLOOKUP(EI130,Invoer!$F$15:$AU$1999,2,FALSE))</f>
        <v/>
      </c>
      <c r="EK130" s="599" t="str">
        <f t="shared" ca="1" si="57"/>
        <v/>
      </c>
      <c r="EL130" s="599" t="str">
        <f ca="1">IF($EI130="","",VLOOKUP(EI130,Invoer!$F$15:$AU$1999,3,FALSE))</f>
        <v/>
      </c>
      <c r="EM130" s="599" t="str">
        <f ca="1">IF($EI130="","",IF(EL130&lt;&gt;"Liq","",VLOOKUP(EI130,Invoer!$F$15:$AU$1999,4,FALSE)))</f>
        <v/>
      </c>
      <c r="EN130" s="599" t="str">
        <f ca="1">IF($EI130="","",VLOOKUP(EI130,Invoer!$F$15:$AU$1999,6,FALSE))</f>
        <v/>
      </c>
      <c r="EO130" s="599" t="str">
        <f ca="1">IF(EI130="","",VLOOKUP(EI130,Invoer!$F$15:$AU$1999,9,FALSE))</f>
        <v/>
      </c>
      <c r="EP130" s="599" t="str">
        <f ca="1">IF(EI130="","",VLOOKUP(EI130,Invoer!$F$15:$AU$1999,10,FALSE))</f>
        <v/>
      </c>
      <c r="EQ130" s="599" t="str">
        <f ca="1">IF(EI130="","",VLOOKUP(EI130,Invoer!$F$15:$AU$1999,11,FALSE))</f>
        <v/>
      </c>
      <c r="ER130" s="662" t="str">
        <f ca="1">IF(EI130="","",VLOOKUP(EI130,Invoer!CQ:CS,3,FALSE))</f>
        <v/>
      </c>
      <c r="ES130" s="662" t="str">
        <f t="shared" ca="1" si="58"/>
        <v/>
      </c>
      <c r="ET130" s="513" t="str">
        <f t="shared" ca="1" si="59"/>
        <v/>
      </c>
      <c r="EU130" s="112" t="str">
        <f t="shared" ca="1" si="60"/>
        <v/>
      </c>
      <c r="EV130" s="83" t="s">
        <v>160</v>
      </c>
      <c r="EW130" s="682" t="str">
        <f t="shared" ca="1" si="61"/>
        <v/>
      </c>
      <c r="EX130" s="662" t="str">
        <f t="shared" ca="1" si="62"/>
        <v/>
      </c>
      <c r="EY130"/>
      <c r="EZ130" s="56" t="e">
        <f t="shared" ca="1" si="73"/>
        <v>#VALUE!</v>
      </c>
      <c r="FA130" s="56" t="e">
        <f t="shared" ca="1" si="74"/>
        <v>#VALUE!</v>
      </c>
      <c r="FE130"/>
      <c r="FI130"/>
      <c r="FJ130"/>
    </row>
    <row r="131" spans="1:166" ht="12" customHeight="1" x14ac:dyDescent="0.2">
      <c r="A131"/>
      <c r="B131"/>
      <c r="C131"/>
      <c r="E131"/>
      <c r="F131" s="125"/>
      <c r="G131" s="89" t="e">
        <f ca="1">Invoer!DU136</f>
        <v>#N/A</v>
      </c>
      <c r="H131" s="599" t="str">
        <f t="shared" ca="1" si="79"/>
        <v/>
      </c>
      <c r="I131" s="673" t="str">
        <f ca="1">IF($H131="","",VLOOKUP(H131,Invoer!$F$15:$AU$1500,2,FALSE))</f>
        <v/>
      </c>
      <c r="J131" s="599" t="str">
        <f t="shared" ca="1" si="63"/>
        <v/>
      </c>
      <c r="K131" s="599" t="str">
        <f ca="1">IF($H131="","",VLOOKUP(H131,Invoer!$F$15:$AU$1500,3,FALSE))</f>
        <v/>
      </c>
      <c r="L131" s="599" t="str">
        <f ca="1">IF($H131="","",IF(K131&lt;&gt;"Liq","",VLOOKUP(H131,Invoer!$F$15:$AU$1500,4,FALSE)))</f>
        <v/>
      </c>
      <c r="M131" s="599" t="str">
        <f ca="1">IF($H131="","",VLOOKUP(H131,Invoer!$F$15:$AU$1500,5,FALSE))</f>
        <v/>
      </c>
      <c r="N131" s="599" t="str">
        <f ca="1">IF($H131="","",VLOOKUP(H131,Invoer!$F$15:$AU$1500,6,FALSE))</f>
        <v/>
      </c>
      <c r="O131" s="599" t="str">
        <f ca="1">IF($H131="","",VLOOKUP(H131,Invoer!$F$15:$AU$1500,9,FALSE))</f>
        <v/>
      </c>
      <c r="P131" s="599" t="str">
        <f ca="1">IF($H131="","",VLOOKUP(H131,Invoer!$F$15:$AU$1500,10,FALSE))</f>
        <v/>
      </c>
      <c r="Q131" s="599" t="str">
        <f ca="1">IF($H131="","",VLOOKUP(H131,Invoer!$F$15:$BB$1500,14,FALSE))</f>
        <v/>
      </c>
      <c r="R131" s="662" t="str">
        <f ca="1">IF($H131="","",IF(J131&gt;$K$8,"",VLOOKUP(H131,Invoer!$F$15:$AU$1500,15,FALSE)))</f>
        <v/>
      </c>
      <c r="S131" s="599" t="str">
        <f ca="1">IF($H131="","",VLOOKUP(H131,Invoer!$F$15:$AU$1500,19,FALSE))</f>
        <v/>
      </c>
      <c r="T131" s="662" t="str">
        <f ca="1">IF($H131="","",IF(J131&gt;$K$8,"",VLOOKUP(H131,Invoer!$F$15:$AU$1500,20,FALSE)))</f>
        <v/>
      </c>
      <c r="U131" s="662" t="str">
        <f ca="1">IF($H131="","",IF(J131&gt;$K$8,"",VLOOKUP(H131,Invoer!$F$15:$AU$1500,23,FALSE)))</f>
        <v/>
      </c>
      <c r="V131" s="662" t="str">
        <f ca="1">IF($H131="","",IF(J131&gt;$K$8,"",VLOOKUP(H131,Invoer!$F$15:$AU$1500,17,FALSE)))</f>
        <v/>
      </c>
      <c r="AC131" s="435" t="str">
        <f>IF($AC$7&lt;3,Invoer!DR136,IF($AC$7=3,Invoer!BT136,"x"))</f>
        <v>x</v>
      </c>
      <c r="AD131" s="599" t="str">
        <f t="shared" si="64"/>
        <v/>
      </c>
      <c r="AE131" s="673" t="str">
        <f>IF($AD131="","",VLOOKUP(AD131,Invoer!$F$15:$AU$1999,2,FALSE))</f>
        <v/>
      </c>
      <c r="AF131" s="599" t="str">
        <f t="shared" si="65"/>
        <v/>
      </c>
      <c r="AG131" s="599" t="str">
        <f>IF($AD131="","",VLOOKUP(AD131,Invoer!$F$15:$AU$1999,3,FALSE))</f>
        <v/>
      </c>
      <c r="AH131" s="599" t="str">
        <f>IF($AD131="","",IF(AG131&lt;&gt;"Liq","",VLOOKUP(AD131,Invoer!$F$15:$AU$1999,4,FALSE)))</f>
        <v/>
      </c>
      <c r="AI131" s="677" t="str">
        <f>IF($AD131="","",VLOOKUP(AD131,Invoer!$F$15:$AU$1999,5,FALSE))</f>
        <v/>
      </c>
      <c r="AJ131" s="599" t="str">
        <f>IF($AD131="","",VLOOKUP(AD131,Invoer!$F$15:$AU$1999,6,FALSE))</f>
        <v/>
      </c>
      <c r="AK131" s="599" t="str">
        <f>IF($AD131="","",VLOOKUP(AD131,Invoer!$F$15:$AU$1999,9,FALSE))</f>
        <v/>
      </c>
      <c r="AL131" s="599" t="str">
        <f>IF($AD131="","",VLOOKUP(AD131,Invoer!$F$15:$AU$1999,10,FALSE))</f>
        <v/>
      </c>
      <c r="AM131" s="599" t="str">
        <f>IF($AD131="","",VLOOKUP(AD131,Invoer!$F$15:$BB$1999,14,FALSE))</f>
        <v/>
      </c>
      <c r="AN131" s="599" t="str">
        <f>IF($AD131="","",VLOOKUP(AD131,Invoer!$F$15:$AU$1999,11,FALSE))</f>
        <v/>
      </c>
      <c r="AO131" s="662" t="str">
        <f>IF($AD131="","",VLOOKUP(AD131,Invoer!$F$15:$AU$1999,15,FALSE))</f>
        <v/>
      </c>
      <c r="AP131" s="599" t="str">
        <f>IF($AD131="","",VLOOKUP(AD131,Invoer!$F$15:$AU$1999,19,FALSE))</f>
        <v/>
      </c>
      <c r="AQ131" s="662" t="str">
        <f>IF($AD131="","",VLOOKUP(AD131,Invoer!$F$15:$AU$1999,24,FALSE))</f>
        <v/>
      </c>
      <c r="AR131" s="662" t="str">
        <f>IF($AD131="","",VLOOKUP(AD131,Invoer!$F$15:$AU$1999,17,FALSE))</f>
        <v/>
      </c>
      <c r="AS131" s="678" t="str">
        <f t="shared" si="75"/>
        <v/>
      </c>
      <c r="AT131" s="676" t="str">
        <f t="shared" si="44"/>
        <v/>
      </c>
      <c r="AU131" s="77" t="e">
        <f t="shared" si="45"/>
        <v>#VALUE!</v>
      </c>
      <c r="AW131" s="57"/>
      <c r="AX131" s="57"/>
      <c r="BA131" s="83" t="e">
        <f ca="1">Invoer!DW136</f>
        <v>#N/A</v>
      </c>
      <c r="BB131" s="599" t="str">
        <f t="shared" ca="1" si="66"/>
        <v/>
      </c>
      <c r="BC131" s="673" t="str">
        <f ca="1">IF($BB131="","",VLOOKUP(BB131,Invoer!$F$15:$AU$1999,2,FALSE))</f>
        <v/>
      </c>
      <c r="BD131" s="599" t="str">
        <f t="shared" ca="1" si="67"/>
        <v/>
      </c>
      <c r="BE131" s="599" t="str">
        <f ca="1">IF($BB131="","",VLOOKUP(BB131,Invoer!$F$15:$AU$1999,5,FALSE))</f>
        <v/>
      </c>
      <c r="BF131" s="599" t="str">
        <f ca="1">IF($BB131="","",VLOOKUP(BB131,Invoer!$F$15:$AU$1999,6,FALSE))</f>
        <v/>
      </c>
      <c r="BG131" s="599" t="str">
        <f ca="1">IF($BB131="","",VLOOKUP(BB131,Invoer!$F$15:$AU$1999,9,FALSE))</f>
        <v/>
      </c>
      <c r="BH131" s="599" t="str">
        <f ca="1">IF($BB131="","",VLOOKUP(BB131,Invoer!$F$15:$AU$1999,10,FALSE))</f>
        <v/>
      </c>
      <c r="BI131" s="599" t="str">
        <f ca="1">IF($BB131="","",VLOOKUP(BB131,Invoer!$F$15:$BB$1999,14,FALSE))</f>
        <v/>
      </c>
      <c r="BJ131" s="599" t="str">
        <f ca="1">IF($BB131="","",VLOOKUP(BB131,Invoer!$F$15:$AU$1999,11,FALSE))</f>
        <v/>
      </c>
      <c r="BK131" s="662" t="str">
        <f t="shared" ca="1" si="68"/>
        <v/>
      </c>
      <c r="BL131" s="662" t="str">
        <f t="shared" ca="1" si="69"/>
        <v/>
      </c>
      <c r="BM131" s="679" t="str">
        <f t="shared" ca="1" si="70"/>
        <v/>
      </c>
      <c r="BN131" s="662" t="str">
        <f t="shared" ca="1" si="46"/>
        <v/>
      </c>
      <c r="BO131" s="662" t="str">
        <f ca="1">IF($BB131="","",VLOOKUP(BB131,Invoer!$F$15:$AU$1999,15,FALSE))</f>
        <v/>
      </c>
      <c r="BP131" s="662" t="str">
        <f ca="1">IF($BB131="","",VLOOKUP(BB131,Invoer!$F$15:$AU$1999,24,FALSE))</f>
        <v/>
      </c>
      <c r="BQ131" s="662" t="str">
        <f ca="1">IF($BB131="","",VLOOKUP(BB131,Invoer!$F$15:$AU$1999,17,FALSE))</f>
        <v/>
      </c>
      <c r="BS131" s="73" t="e">
        <f t="shared" ca="1" si="76"/>
        <v>#VALUE!</v>
      </c>
      <c r="BT131" s="57" t="str">
        <f t="shared" ca="1" si="77"/>
        <v/>
      </c>
      <c r="BW131" s="61" t="e">
        <f ca="1">Invoer!DZ136</f>
        <v>#N/A</v>
      </c>
      <c r="BX131" s="599" t="str">
        <f t="shared" ca="1" si="47"/>
        <v/>
      </c>
      <c r="BY131" s="673" t="str">
        <f ca="1">IF($BX131="","",VLOOKUP(BX131,Invoer!$F$15:$AU$1999,2,FALSE))</f>
        <v/>
      </c>
      <c r="BZ131" s="599" t="str">
        <f t="shared" ca="1" si="48"/>
        <v/>
      </c>
      <c r="CA131" s="599" t="str">
        <f ca="1">IF($BX131="","",VLOOKUP(BX131,Invoer!$F$15:$AU$1999,5,FALSE))</f>
        <v/>
      </c>
      <c r="CB131" s="599" t="str">
        <f ca="1">IF($BX131="","",VLOOKUP(BX131,Invoer!$F$15:$AU$1999,6,FALSE))</f>
        <v/>
      </c>
      <c r="CC131" s="599" t="str">
        <f ca="1">IF($BX131="","",VLOOKUP(BX131,Invoer!$F$15:$AU$1999,9,FALSE))</f>
        <v/>
      </c>
      <c r="CD131" s="599" t="str">
        <f ca="1">IF($BX131="","",VLOOKUP(BX131,Invoer!$F$15:$AU$1999,10,FALSE))</f>
        <v/>
      </c>
      <c r="CE131" s="599" t="str">
        <f ca="1">IF($BX131="","",VLOOKUP(BX131,Invoer!$F$15:$AU$1999,11,FALSE))</f>
        <v/>
      </c>
      <c r="CF131" s="662" t="str">
        <f ca="1">IF($BX131="","",IF(ISERROR(BY131),0,VLOOKUP(BX131,Invoer!$F$15:$AU$1999,15,FALSE)))</f>
        <v/>
      </c>
      <c r="CG131" s="599" t="str">
        <f ca="1">IF($BX131="","",VLOOKUP(BX131,Invoer!$F$15:$AU$1999,19,FALSE))</f>
        <v/>
      </c>
      <c r="CH131" s="662" t="str">
        <f ca="1">IF($BX131="","",IF(ISERROR(BY131),0,VLOOKUP(BX131,Invoer!$F$15:$AU$1999,24,FALSE)))</f>
        <v/>
      </c>
      <c r="CI131" s="662" t="str">
        <f ca="1">IF($BX131="","",IF(ISERROR(BY131),0,VLOOKUP(BX131,Invoer!$F$15:$AU$1999,17,FALSE)))</f>
        <v/>
      </c>
      <c r="CJ131" s="680" t="str">
        <f t="shared" ca="1" si="71"/>
        <v/>
      </c>
      <c r="CK131" s="662" t="str">
        <f t="shared" ca="1" si="72"/>
        <v/>
      </c>
      <c r="CM131" s="56" t="str">
        <f t="shared" ca="1" si="78"/>
        <v/>
      </c>
      <c r="CQ131" s="411" t="e">
        <f ca="1">Invoer!EG136</f>
        <v>#N/A</v>
      </c>
      <c r="CR131" s="599" t="str">
        <f t="shared" ca="1" si="49"/>
        <v/>
      </c>
      <c r="CS131" s="673" t="str">
        <f ca="1">IF($CR131="","",VLOOKUP(CR131,Invoer!$F$15:$AU$1500,2,FALSE))</f>
        <v/>
      </c>
      <c r="CT131" s="599" t="str">
        <f t="shared" ca="1" si="50"/>
        <v/>
      </c>
      <c r="CU131" s="599" t="str">
        <f ca="1">IF($CR131="","",VLOOKUP(CR131,Invoer!$F$15:$AU$1500,3,FALSE))</f>
        <v/>
      </c>
      <c r="CV131" s="599" t="str">
        <f ca="1">IF($CR131="","",IF(CU131&lt;&gt;"Liq","",VLOOKUP(CR131,Invoer!$F$15:$AU$1500,4,FALSE)))</f>
        <v/>
      </c>
      <c r="CW131" s="599" t="str">
        <f ca="1">IF($CR131="","",VLOOKUP(CR131,Invoer!$F$15:$AU$1500,5,FALSE))</f>
        <v/>
      </c>
      <c r="CX131" s="599" t="str">
        <f ca="1">IF($CR131="","",VLOOKUP(CR131,Invoer!$F$15:$AU$1500,6,FALSE))</f>
        <v/>
      </c>
      <c r="CY131" s="599" t="str">
        <f ca="1">IF($CR131="","",VLOOKUP(CR131,Invoer!$F$15:$AU$1500,9,FALSE))</f>
        <v/>
      </c>
      <c r="CZ131" s="599" t="str">
        <f ca="1">IF($CR131="","",VLOOKUP(CR131,Invoer!$F$15:$AU$1500,10,FALSE))</f>
        <v/>
      </c>
      <c r="DA131" s="599" t="str">
        <f ca="1">IF($CR131="","",VLOOKUP(CR131,Invoer!$F$15:$AU$1500,11,FALSE))</f>
        <v/>
      </c>
      <c r="DB131" s="599" t="str">
        <f ca="1">IF($CR131="","",VLOOKUP(CR131,Invoer!$F$15:$BB$1500,14,FALSE))</f>
        <v/>
      </c>
      <c r="DC131" s="662" t="str">
        <f ca="1">IF($CR131="","",VLOOKUP(CR131,Invoer!$F$15:$AU$1500,15,FALSE))</f>
        <v/>
      </c>
      <c r="DD131" s="599" t="str">
        <f ca="1">IF($CR131="","",VLOOKUP(CR131,Invoer!$F$15:$AU$1500,19,FALSE))</f>
        <v/>
      </c>
      <c r="DE131" s="662" t="str">
        <f ca="1">IF($CR131="","",VLOOKUP(CR131,Invoer!$F$15:$AU$1500,20,FALSE))</f>
        <v/>
      </c>
      <c r="DF131" s="662" t="str">
        <f ca="1">IF($CR131="","",VLOOKUP(CR131,Invoer!$F$15:$AU$1500,23,FALSE))</f>
        <v/>
      </c>
      <c r="DG131" s="662" t="str">
        <f ca="1">IF($CR131="","",VLOOKUP(CR131,Invoer!$F$15:$AU$1500,17,FALSE))</f>
        <v/>
      </c>
      <c r="DH131" s="681" t="str">
        <f t="shared" ca="1" si="51"/>
        <v/>
      </c>
      <c r="DI131" s="662" t="str">
        <f t="shared" ca="1" si="52"/>
        <v/>
      </c>
      <c r="DJ131" s="190"/>
      <c r="DK131" s="411" t="str">
        <f t="shared" ca="1" si="53"/>
        <v/>
      </c>
      <c r="DO131" s="61" t="e">
        <f ca="1">IF($DN$4&lt;3,Invoer!EB136,Invoer!EA136)</f>
        <v>#N/A</v>
      </c>
      <c r="DP131" s="599" t="str">
        <f t="shared" ca="1" si="54"/>
        <v/>
      </c>
      <c r="DQ131" s="673" t="str">
        <f ca="1">IF($DP131="","",VLOOKUP(DP131,Invoer!$F$15:$AU$1999,2,FALSE))</f>
        <v/>
      </c>
      <c r="DR131" s="599" t="str">
        <f t="shared" ca="1" si="55"/>
        <v/>
      </c>
      <c r="DS131" s="599" t="str">
        <f ca="1">IF($DP131="","",VLOOKUP(DP131,Invoer!$F$15:$AU$1999,3,FALSE))</f>
        <v/>
      </c>
      <c r="DT131" s="599" t="str">
        <f ca="1">IF($DP131="","",IF(DS131&lt;&gt;"Liq","",VLOOKUP(DP131,Invoer!$F$15:$AU$1999,4,FALSE)))</f>
        <v/>
      </c>
      <c r="DU131" s="599" t="str">
        <f ca="1">IF($DP131="","",VLOOKUP(DP131,Invoer!$F$15:$AU$1999,5,FALSE))</f>
        <v/>
      </c>
      <c r="DV131" s="599" t="str">
        <f ca="1">IF($DP131="","",VLOOKUP(DP131,Invoer!$F$15:$AU$1999,6,FALSE))</f>
        <v/>
      </c>
      <c r="DW131" s="599" t="str">
        <f ca="1">IF($DP131="","",VLOOKUP(DP131,Invoer!$F$15:$AU$1999,9,FALSE))</f>
        <v/>
      </c>
      <c r="DX131" s="599" t="str">
        <f ca="1">IF($DP131="","",VLOOKUP(DP131,Invoer!$F$15:$AU$1999,10,FALSE))</f>
        <v/>
      </c>
      <c r="DY131" s="595" t="str">
        <f ca="1">IF($DP131="","",VLOOKUP(DP131,Invoer!$F$15:$AU$1999,11,FALSE))</f>
        <v/>
      </c>
      <c r="DZ131" s="662" t="str">
        <f ca="1">IF($DP131="","",IF($DN$4&gt;2,"",VLOOKUP(DP131,Invoer!CQ:CS,3,FALSE)))</f>
        <v/>
      </c>
      <c r="EA131" s="541" t="str">
        <f ca="1">IF($DP131="","",IF(ISERROR(DQ131),0,IF($DN$4&lt;3,"",VLOOKUP(DP131,Invoer!$F$15:$AU$1999,15,FALSE))))</f>
        <v/>
      </c>
      <c r="EB131" s="595" t="str">
        <f ca="1">IF($DP131="","",IF($DN$4&lt;3,"",VLOOKUP(DP131,Invoer!$F$15:$AU$1999,19,FALSE)))</f>
        <v/>
      </c>
      <c r="EC131" s="541" t="str">
        <f ca="1">IF($DP131="","",IF(ISERROR(DQ131),0,IF($DN$4&lt;3,"",VLOOKUP(DP131,Invoer!$F$15:$AU$1999,24,FALSE))))</f>
        <v/>
      </c>
      <c r="ED131" s="541" t="str">
        <f ca="1">IF($DP131="","",IF(ISERROR(DQ131),0,IF($DN$4&lt;3,"",VLOOKUP(DP131,Invoer!$F$15:$AU$1999,17,FALSE))))</f>
        <v/>
      </c>
      <c r="EH131" s="89" t="e">
        <f ca="1">Invoer!CP136</f>
        <v>#N/A</v>
      </c>
      <c r="EI131" s="599" t="str">
        <f t="shared" ca="1" si="56"/>
        <v/>
      </c>
      <c r="EJ131" s="673" t="str">
        <f ca="1">IF(EI131="","",VLOOKUP(EI131,Invoer!$F$15:$AU$1999,2,FALSE))</f>
        <v/>
      </c>
      <c r="EK131" s="599" t="str">
        <f t="shared" ca="1" si="57"/>
        <v/>
      </c>
      <c r="EL131" s="599" t="str">
        <f ca="1">IF($EI131="","",VLOOKUP(EI131,Invoer!$F$15:$AU$1999,3,FALSE))</f>
        <v/>
      </c>
      <c r="EM131" s="599" t="str">
        <f ca="1">IF($EI131="","",IF(EL131&lt;&gt;"Liq","",VLOOKUP(EI131,Invoer!$F$15:$AU$1999,4,FALSE)))</f>
        <v/>
      </c>
      <c r="EN131" s="599" t="str">
        <f ca="1">IF($EI131="","",VLOOKUP(EI131,Invoer!$F$15:$AU$1999,6,FALSE))</f>
        <v/>
      </c>
      <c r="EO131" s="599" t="str">
        <f ca="1">IF(EI131="","",VLOOKUP(EI131,Invoer!$F$15:$AU$1999,9,FALSE))</f>
        <v/>
      </c>
      <c r="EP131" s="599" t="str">
        <f ca="1">IF(EI131="","",VLOOKUP(EI131,Invoer!$F$15:$AU$1999,10,FALSE))</f>
        <v/>
      </c>
      <c r="EQ131" s="599" t="str">
        <f ca="1">IF(EI131="","",VLOOKUP(EI131,Invoer!$F$15:$AU$1999,11,FALSE))</f>
        <v/>
      </c>
      <c r="ER131" s="662" t="str">
        <f ca="1">IF(EI131="","",VLOOKUP(EI131,Invoer!CQ:CS,3,FALSE))</f>
        <v/>
      </c>
      <c r="ES131" s="662" t="str">
        <f t="shared" ca="1" si="58"/>
        <v/>
      </c>
      <c r="ET131" s="513" t="str">
        <f t="shared" ca="1" si="59"/>
        <v/>
      </c>
      <c r="EU131" s="112" t="str">
        <f t="shared" ca="1" si="60"/>
        <v/>
      </c>
      <c r="EV131" s="83" t="s">
        <v>160</v>
      </c>
      <c r="EW131" s="682" t="str">
        <f t="shared" ca="1" si="61"/>
        <v/>
      </c>
      <c r="EX131" s="662" t="str">
        <f t="shared" ca="1" si="62"/>
        <v/>
      </c>
      <c r="EY131"/>
      <c r="EZ131" s="56" t="e">
        <f t="shared" ca="1" si="73"/>
        <v>#VALUE!</v>
      </c>
      <c r="FA131" s="56" t="e">
        <f t="shared" ca="1" si="74"/>
        <v>#VALUE!</v>
      </c>
      <c r="FE131"/>
      <c r="FI131"/>
      <c r="FJ131"/>
    </row>
    <row r="132" spans="1:166" ht="12" customHeight="1" x14ac:dyDescent="0.2">
      <c r="A132"/>
      <c r="B132"/>
      <c r="C132"/>
      <c r="E132"/>
      <c r="F132" s="125"/>
      <c r="G132" s="89" t="e">
        <f ca="1">Invoer!DU137</f>
        <v>#N/A</v>
      </c>
      <c r="H132" s="599" t="str">
        <f t="shared" ca="1" si="79"/>
        <v/>
      </c>
      <c r="I132" s="673" t="str">
        <f ca="1">IF($H132="","",VLOOKUP(H132,Invoer!$F$15:$AU$1500,2,FALSE))</f>
        <v/>
      </c>
      <c r="J132" s="599" t="str">
        <f t="shared" ca="1" si="63"/>
        <v/>
      </c>
      <c r="K132" s="599" t="str">
        <f ca="1">IF($H132="","",VLOOKUP(H132,Invoer!$F$15:$AU$1500,3,FALSE))</f>
        <v/>
      </c>
      <c r="L132" s="599" t="str">
        <f ca="1">IF($H132="","",IF(K132&lt;&gt;"Liq","",VLOOKUP(H132,Invoer!$F$15:$AU$1500,4,FALSE)))</f>
        <v/>
      </c>
      <c r="M132" s="599" t="str">
        <f ca="1">IF($H132="","",VLOOKUP(H132,Invoer!$F$15:$AU$1500,5,FALSE))</f>
        <v/>
      </c>
      <c r="N132" s="599" t="str">
        <f ca="1">IF($H132="","",VLOOKUP(H132,Invoer!$F$15:$AU$1500,6,FALSE))</f>
        <v/>
      </c>
      <c r="O132" s="599" t="str">
        <f ca="1">IF($H132="","",VLOOKUP(H132,Invoer!$F$15:$AU$1500,9,FALSE))</f>
        <v/>
      </c>
      <c r="P132" s="599" t="str">
        <f ca="1">IF($H132="","",VLOOKUP(H132,Invoer!$F$15:$AU$1500,10,FALSE))</f>
        <v/>
      </c>
      <c r="Q132" s="599" t="str">
        <f ca="1">IF($H132="","",VLOOKUP(H132,Invoer!$F$15:$BB$1500,14,FALSE))</f>
        <v/>
      </c>
      <c r="R132" s="662" t="str">
        <f ca="1">IF($H132="","",IF(J132&gt;$K$8,"",VLOOKUP(H132,Invoer!$F$15:$AU$1500,15,FALSE)))</f>
        <v/>
      </c>
      <c r="S132" s="599" t="str">
        <f ca="1">IF($H132="","",VLOOKUP(H132,Invoer!$F$15:$AU$1500,19,FALSE))</f>
        <v/>
      </c>
      <c r="T132" s="662" t="str">
        <f ca="1">IF($H132="","",IF(J132&gt;$K$8,"",VLOOKUP(H132,Invoer!$F$15:$AU$1500,20,FALSE)))</f>
        <v/>
      </c>
      <c r="U132" s="662" t="str">
        <f ca="1">IF($H132="","",IF(J132&gt;$K$8,"",VLOOKUP(H132,Invoer!$F$15:$AU$1500,23,FALSE)))</f>
        <v/>
      </c>
      <c r="V132" s="662" t="str">
        <f ca="1">IF($H132="","",IF(J132&gt;$K$8,"",VLOOKUP(H132,Invoer!$F$15:$AU$1500,17,FALSE)))</f>
        <v/>
      </c>
      <c r="AC132" s="435" t="str">
        <f>IF($AC$7&lt;3,Invoer!DR137,IF($AC$7=3,Invoer!BT137,"x"))</f>
        <v>x</v>
      </c>
      <c r="AD132" s="599" t="str">
        <f t="shared" si="64"/>
        <v/>
      </c>
      <c r="AE132" s="673" t="str">
        <f>IF($AD132="","",VLOOKUP(AD132,Invoer!$F$15:$AU$1999,2,FALSE))</f>
        <v/>
      </c>
      <c r="AF132" s="599" t="str">
        <f t="shared" si="65"/>
        <v/>
      </c>
      <c r="AG132" s="599" t="str">
        <f>IF($AD132="","",VLOOKUP(AD132,Invoer!$F$15:$AU$1999,3,FALSE))</f>
        <v/>
      </c>
      <c r="AH132" s="599" t="str">
        <f>IF($AD132="","",IF(AG132&lt;&gt;"Liq","",VLOOKUP(AD132,Invoer!$F$15:$AU$1999,4,FALSE)))</f>
        <v/>
      </c>
      <c r="AI132" s="677" t="str">
        <f>IF($AD132="","",VLOOKUP(AD132,Invoer!$F$15:$AU$1999,5,FALSE))</f>
        <v/>
      </c>
      <c r="AJ132" s="599" t="str">
        <f>IF($AD132="","",VLOOKUP(AD132,Invoer!$F$15:$AU$1999,6,FALSE))</f>
        <v/>
      </c>
      <c r="AK132" s="599" t="str">
        <f>IF($AD132="","",VLOOKUP(AD132,Invoer!$F$15:$AU$1999,9,FALSE))</f>
        <v/>
      </c>
      <c r="AL132" s="599" t="str">
        <f>IF($AD132="","",VLOOKUP(AD132,Invoer!$F$15:$AU$1999,10,FALSE))</f>
        <v/>
      </c>
      <c r="AM132" s="599" t="str">
        <f>IF($AD132="","",VLOOKUP(AD132,Invoer!$F$15:$BB$1999,14,FALSE))</f>
        <v/>
      </c>
      <c r="AN132" s="599" t="str">
        <f>IF($AD132="","",VLOOKUP(AD132,Invoer!$F$15:$AU$1999,11,FALSE))</f>
        <v/>
      </c>
      <c r="AO132" s="662" t="str">
        <f>IF($AD132="","",VLOOKUP(AD132,Invoer!$F$15:$AU$1999,15,FALSE))</f>
        <v/>
      </c>
      <c r="AP132" s="599" t="str">
        <f>IF($AD132="","",VLOOKUP(AD132,Invoer!$F$15:$AU$1999,19,FALSE))</f>
        <v/>
      </c>
      <c r="AQ132" s="662" t="str">
        <f>IF($AD132="","",VLOOKUP(AD132,Invoer!$F$15:$AU$1999,24,FALSE))</f>
        <v/>
      </c>
      <c r="AR132" s="662" t="str">
        <f>IF($AD132="","",VLOOKUP(AD132,Invoer!$F$15:$AU$1999,17,FALSE))</f>
        <v/>
      </c>
      <c r="AS132" s="678" t="str">
        <f t="shared" si="75"/>
        <v/>
      </c>
      <c r="AT132" s="676" t="str">
        <f t="shared" si="44"/>
        <v/>
      </c>
      <c r="AU132" s="77" t="e">
        <f t="shared" si="45"/>
        <v>#VALUE!</v>
      </c>
      <c r="AW132" s="57"/>
      <c r="AX132" s="57"/>
      <c r="BA132" s="83" t="e">
        <f ca="1">Invoer!DW137</f>
        <v>#N/A</v>
      </c>
      <c r="BB132" s="599" t="str">
        <f t="shared" ca="1" si="66"/>
        <v/>
      </c>
      <c r="BC132" s="673" t="str">
        <f ca="1">IF($BB132="","",VLOOKUP(BB132,Invoer!$F$15:$AU$1999,2,FALSE))</f>
        <v/>
      </c>
      <c r="BD132" s="599" t="str">
        <f t="shared" ca="1" si="67"/>
        <v/>
      </c>
      <c r="BE132" s="599" t="str">
        <f ca="1">IF($BB132="","",VLOOKUP(BB132,Invoer!$F$15:$AU$1999,5,FALSE))</f>
        <v/>
      </c>
      <c r="BF132" s="599" t="str">
        <f ca="1">IF($BB132="","",VLOOKUP(BB132,Invoer!$F$15:$AU$1999,6,FALSE))</f>
        <v/>
      </c>
      <c r="BG132" s="599" t="str">
        <f ca="1">IF($BB132="","",VLOOKUP(BB132,Invoer!$F$15:$AU$1999,9,FALSE))</f>
        <v/>
      </c>
      <c r="BH132" s="599" t="str">
        <f ca="1">IF($BB132="","",VLOOKUP(BB132,Invoer!$F$15:$AU$1999,10,FALSE))</f>
        <v/>
      </c>
      <c r="BI132" s="599" t="str">
        <f ca="1">IF($BB132="","",VLOOKUP(BB132,Invoer!$F$15:$BB$1999,14,FALSE))</f>
        <v/>
      </c>
      <c r="BJ132" s="599" t="str">
        <f ca="1">IF($BB132="","",VLOOKUP(BB132,Invoer!$F$15:$AU$1999,11,FALSE))</f>
        <v/>
      </c>
      <c r="BK132" s="662" t="str">
        <f t="shared" ca="1" si="68"/>
        <v/>
      </c>
      <c r="BL132" s="662" t="str">
        <f t="shared" ca="1" si="69"/>
        <v/>
      </c>
      <c r="BM132" s="679" t="str">
        <f t="shared" ca="1" si="70"/>
        <v/>
      </c>
      <c r="BN132" s="662" t="str">
        <f t="shared" ca="1" si="46"/>
        <v/>
      </c>
      <c r="BO132" s="662" t="str">
        <f ca="1">IF($BB132="","",VLOOKUP(BB132,Invoer!$F$15:$AU$1999,15,FALSE))</f>
        <v/>
      </c>
      <c r="BP132" s="662" t="str">
        <f ca="1">IF($BB132="","",VLOOKUP(BB132,Invoer!$F$15:$AU$1999,24,FALSE))</f>
        <v/>
      </c>
      <c r="BQ132" s="662" t="str">
        <f ca="1">IF($BB132="","",VLOOKUP(BB132,Invoer!$F$15:$AU$1999,17,FALSE))</f>
        <v/>
      </c>
      <c r="BS132" s="73" t="e">
        <f t="shared" ca="1" si="76"/>
        <v>#VALUE!</v>
      </c>
      <c r="BT132" s="57" t="str">
        <f t="shared" ca="1" si="77"/>
        <v/>
      </c>
      <c r="BW132" s="61" t="e">
        <f ca="1">Invoer!DZ137</f>
        <v>#N/A</v>
      </c>
      <c r="BX132" s="599" t="str">
        <f t="shared" ca="1" si="47"/>
        <v/>
      </c>
      <c r="BY132" s="673" t="str">
        <f ca="1">IF($BX132="","",VLOOKUP(BX132,Invoer!$F$15:$AU$1999,2,FALSE))</f>
        <v/>
      </c>
      <c r="BZ132" s="599" t="str">
        <f t="shared" ca="1" si="48"/>
        <v/>
      </c>
      <c r="CA132" s="599" t="str">
        <f ca="1">IF($BX132="","",VLOOKUP(BX132,Invoer!$F$15:$AU$1999,5,FALSE))</f>
        <v/>
      </c>
      <c r="CB132" s="599" t="str">
        <f ca="1">IF($BX132="","",VLOOKUP(BX132,Invoer!$F$15:$AU$1999,6,FALSE))</f>
        <v/>
      </c>
      <c r="CC132" s="599" t="str">
        <f ca="1">IF($BX132="","",VLOOKUP(BX132,Invoer!$F$15:$AU$1999,9,FALSE))</f>
        <v/>
      </c>
      <c r="CD132" s="599" t="str">
        <f ca="1">IF($BX132="","",VLOOKUP(BX132,Invoer!$F$15:$AU$1999,10,FALSE))</f>
        <v/>
      </c>
      <c r="CE132" s="599" t="str">
        <f ca="1">IF($BX132="","",VLOOKUP(BX132,Invoer!$F$15:$AU$1999,11,FALSE))</f>
        <v/>
      </c>
      <c r="CF132" s="662" t="str">
        <f ca="1">IF($BX132="","",IF(ISERROR(BY132),0,VLOOKUP(BX132,Invoer!$F$15:$AU$1999,15,FALSE)))</f>
        <v/>
      </c>
      <c r="CG132" s="599" t="str">
        <f ca="1">IF($BX132="","",VLOOKUP(BX132,Invoer!$F$15:$AU$1999,19,FALSE))</f>
        <v/>
      </c>
      <c r="CH132" s="662" t="str">
        <f ca="1">IF($BX132="","",IF(ISERROR(BY132),0,VLOOKUP(BX132,Invoer!$F$15:$AU$1999,24,FALSE)))</f>
        <v/>
      </c>
      <c r="CI132" s="662" t="str">
        <f ca="1">IF($BX132="","",IF(ISERROR(BY132),0,VLOOKUP(BX132,Invoer!$F$15:$AU$1999,17,FALSE)))</f>
        <v/>
      </c>
      <c r="CJ132" s="680" t="str">
        <f t="shared" ca="1" si="71"/>
        <v/>
      </c>
      <c r="CK132" s="662" t="str">
        <f t="shared" ca="1" si="72"/>
        <v/>
      </c>
      <c r="CM132" s="56" t="str">
        <f t="shared" ca="1" si="78"/>
        <v/>
      </c>
      <c r="CQ132" s="411" t="e">
        <f ca="1">Invoer!EG137</f>
        <v>#N/A</v>
      </c>
      <c r="CR132" s="599" t="str">
        <f t="shared" ca="1" si="49"/>
        <v/>
      </c>
      <c r="CS132" s="673" t="str">
        <f ca="1">IF($CR132="","",VLOOKUP(CR132,Invoer!$F$15:$AU$1500,2,FALSE))</f>
        <v/>
      </c>
      <c r="CT132" s="599" t="str">
        <f t="shared" ca="1" si="50"/>
        <v/>
      </c>
      <c r="CU132" s="599" t="str">
        <f ca="1">IF($CR132="","",VLOOKUP(CR132,Invoer!$F$15:$AU$1500,3,FALSE))</f>
        <v/>
      </c>
      <c r="CV132" s="599" t="str">
        <f ca="1">IF($CR132="","",IF(CU132&lt;&gt;"Liq","",VLOOKUP(CR132,Invoer!$F$15:$AU$1500,4,FALSE)))</f>
        <v/>
      </c>
      <c r="CW132" s="599" t="str">
        <f ca="1">IF($CR132="","",VLOOKUP(CR132,Invoer!$F$15:$AU$1500,5,FALSE))</f>
        <v/>
      </c>
      <c r="CX132" s="599" t="str">
        <f ca="1">IF($CR132="","",VLOOKUP(CR132,Invoer!$F$15:$AU$1500,6,FALSE))</f>
        <v/>
      </c>
      <c r="CY132" s="599" t="str">
        <f ca="1">IF($CR132="","",VLOOKUP(CR132,Invoer!$F$15:$AU$1500,9,FALSE))</f>
        <v/>
      </c>
      <c r="CZ132" s="599" t="str">
        <f ca="1">IF($CR132="","",VLOOKUP(CR132,Invoer!$F$15:$AU$1500,10,FALSE))</f>
        <v/>
      </c>
      <c r="DA132" s="599" t="str">
        <f ca="1">IF($CR132="","",VLOOKUP(CR132,Invoer!$F$15:$AU$1500,11,FALSE))</f>
        <v/>
      </c>
      <c r="DB132" s="599" t="str">
        <f ca="1">IF($CR132="","",VLOOKUP(CR132,Invoer!$F$15:$BB$1500,14,FALSE))</f>
        <v/>
      </c>
      <c r="DC132" s="662" t="str">
        <f ca="1">IF($CR132="","",VLOOKUP(CR132,Invoer!$F$15:$AU$1500,15,FALSE))</f>
        <v/>
      </c>
      <c r="DD132" s="599" t="str">
        <f ca="1">IF($CR132="","",VLOOKUP(CR132,Invoer!$F$15:$AU$1500,19,FALSE))</f>
        <v/>
      </c>
      <c r="DE132" s="662" t="str">
        <f ca="1">IF($CR132="","",VLOOKUP(CR132,Invoer!$F$15:$AU$1500,20,FALSE))</f>
        <v/>
      </c>
      <c r="DF132" s="662" t="str">
        <f ca="1">IF($CR132="","",VLOOKUP(CR132,Invoer!$F$15:$AU$1500,23,FALSE))</f>
        <v/>
      </c>
      <c r="DG132" s="662" t="str">
        <f ca="1">IF($CR132="","",VLOOKUP(CR132,Invoer!$F$15:$AU$1500,17,FALSE))</f>
        <v/>
      </c>
      <c r="DH132" s="681" t="str">
        <f t="shared" ca="1" si="51"/>
        <v/>
      </c>
      <c r="DI132" s="662" t="str">
        <f t="shared" ca="1" si="52"/>
        <v/>
      </c>
      <c r="DJ132" s="190"/>
      <c r="DK132" s="411" t="str">
        <f t="shared" ca="1" si="53"/>
        <v/>
      </c>
      <c r="DO132" s="61" t="e">
        <f ca="1">IF($DN$4&lt;3,Invoer!EB137,Invoer!EA137)</f>
        <v>#N/A</v>
      </c>
      <c r="DP132" s="599" t="str">
        <f t="shared" ca="1" si="54"/>
        <v/>
      </c>
      <c r="DQ132" s="673" t="str">
        <f ca="1">IF($DP132="","",VLOOKUP(DP132,Invoer!$F$15:$AU$1999,2,FALSE))</f>
        <v/>
      </c>
      <c r="DR132" s="599" t="str">
        <f t="shared" ca="1" si="55"/>
        <v/>
      </c>
      <c r="DS132" s="599" t="str">
        <f ca="1">IF($DP132="","",VLOOKUP(DP132,Invoer!$F$15:$AU$1999,3,FALSE))</f>
        <v/>
      </c>
      <c r="DT132" s="599" t="str">
        <f ca="1">IF($DP132="","",IF(DS132&lt;&gt;"Liq","",VLOOKUP(DP132,Invoer!$F$15:$AU$1999,4,FALSE)))</f>
        <v/>
      </c>
      <c r="DU132" s="599" t="str">
        <f ca="1">IF($DP132="","",VLOOKUP(DP132,Invoer!$F$15:$AU$1999,5,FALSE))</f>
        <v/>
      </c>
      <c r="DV132" s="599" t="str">
        <f ca="1">IF($DP132="","",VLOOKUP(DP132,Invoer!$F$15:$AU$1999,6,FALSE))</f>
        <v/>
      </c>
      <c r="DW132" s="599" t="str">
        <f ca="1">IF($DP132="","",VLOOKUP(DP132,Invoer!$F$15:$AU$1999,9,FALSE))</f>
        <v/>
      </c>
      <c r="DX132" s="599" t="str">
        <f ca="1">IF($DP132="","",VLOOKUP(DP132,Invoer!$F$15:$AU$1999,10,FALSE))</f>
        <v/>
      </c>
      <c r="DY132" s="595" t="str">
        <f ca="1">IF($DP132="","",VLOOKUP(DP132,Invoer!$F$15:$AU$1999,11,FALSE))</f>
        <v/>
      </c>
      <c r="DZ132" s="662" t="str">
        <f ca="1">IF($DP132="","",IF($DN$4&gt;2,"",VLOOKUP(DP132,Invoer!CQ:CS,3,FALSE)))</f>
        <v/>
      </c>
      <c r="EA132" s="541" t="str">
        <f ca="1">IF($DP132="","",IF(ISERROR(DQ132),0,IF($DN$4&lt;3,"",VLOOKUP(DP132,Invoer!$F$15:$AU$1999,15,FALSE))))</f>
        <v/>
      </c>
      <c r="EB132" s="595" t="str">
        <f ca="1">IF($DP132="","",IF($DN$4&lt;3,"",VLOOKUP(DP132,Invoer!$F$15:$AU$1999,19,FALSE)))</f>
        <v/>
      </c>
      <c r="EC132" s="541" t="str">
        <f ca="1">IF($DP132="","",IF(ISERROR(DQ132),0,IF($DN$4&lt;3,"",VLOOKUP(DP132,Invoer!$F$15:$AU$1999,24,FALSE))))</f>
        <v/>
      </c>
      <c r="ED132" s="541" t="str">
        <f ca="1">IF($DP132="","",IF(ISERROR(DQ132),0,IF($DN$4&lt;3,"",VLOOKUP(DP132,Invoer!$F$15:$AU$1999,17,FALSE))))</f>
        <v/>
      </c>
      <c r="EH132" s="89" t="e">
        <f ca="1">Invoer!CP137</f>
        <v>#N/A</v>
      </c>
      <c r="EI132" s="599" t="str">
        <f t="shared" ca="1" si="56"/>
        <v/>
      </c>
      <c r="EJ132" s="673" t="str">
        <f ca="1">IF(EI132="","",VLOOKUP(EI132,Invoer!$F$15:$AU$1999,2,FALSE))</f>
        <v/>
      </c>
      <c r="EK132" s="599" t="str">
        <f t="shared" ca="1" si="57"/>
        <v/>
      </c>
      <c r="EL132" s="599" t="str">
        <f ca="1">IF($EI132="","",VLOOKUP(EI132,Invoer!$F$15:$AU$1999,3,FALSE))</f>
        <v/>
      </c>
      <c r="EM132" s="599" t="str">
        <f ca="1">IF($EI132="","",IF(EL132&lt;&gt;"Liq","",VLOOKUP(EI132,Invoer!$F$15:$AU$1999,4,FALSE)))</f>
        <v/>
      </c>
      <c r="EN132" s="599" t="str">
        <f ca="1">IF($EI132="","",VLOOKUP(EI132,Invoer!$F$15:$AU$1999,6,FALSE))</f>
        <v/>
      </c>
      <c r="EO132" s="599" t="str">
        <f ca="1">IF(EI132="","",VLOOKUP(EI132,Invoer!$F$15:$AU$1999,9,FALSE))</f>
        <v/>
      </c>
      <c r="EP132" s="599" t="str">
        <f ca="1">IF(EI132="","",VLOOKUP(EI132,Invoer!$F$15:$AU$1999,10,FALSE))</f>
        <v/>
      </c>
      <c r="EQ132" s="599" t="str">
        <f ca="1">IF(EI132="","",VLOOKUP(EI132,Invoer!$F$15:$AU$1999,11,FALSE))</f>
        <v/>
      </c>
      <c r="ER132" s="662" t="str">
        <f ca="1">IF(EI132="","",VLOOKUP(EI132,Invoer!CQ:CS,3,FALSE))</f>
        <v/>
      </c>
      <c r="ES132" s="662" t="str">
        <f t="shared" ca="1" si="58"/>
        <v/>
      </c>
      <c r="ET132" s="513" t="str">
        <f t="shared" ca="1" si="59"/>
        <v/>
      </c>
      <c r="EU132" s="112" t="str">
        <f t="shared" ca="1" si="60"/>
        <v/>
      </c>
      <c r="EV132" s="83" t="s">
        <v>160</v>
      </c>
      <c r="EW132" s="682" t="str">
        <f t="shared" ca="1" si="61"/>
        <v/>
      </c>
      <c r="EX132" s="662" t="str">
        <f t="shared" ca="1" si="62"/>
        <v/>
      </c>
      <c r="EY132"/>
      <c r="EZ132" s="56" t="e">
        <f t="shared" ca="1" si="73"/>
        <v>#VALUE!</v>
      </c>
      <c r="FA132" s="56" t="e">
        <f t="shared" ca="1" si="74"/>
        <v>#VALUE!</v>
      </c>
      <c r="FE132"/>
      <c r="FI132"/>
      <c r="FJ132"/>
    </row>
    <row r="133" spans="1:166" ht="12" customHeight="1" x14ac:dyDescent="0.2">
      <c r="A133"/>
      <c r="B133"/>
      <c r="C133"/>
      <c r="E133"/>
      <c r="F133" s="125"/>
      <c r="G133" s="89" t="e">
        <f ca="1">Invoer!DU138</f>
        <v>#N/A</v>
      </c>
      <c r="H133" s="599" t="str">
        <f t="shared" ca="1" si="79"/>
        <v/>
      </c>
      <c r="I133" s="673" t="str">
        <f ca="1">IF($H133="","",VLOOKUP(H133,Invoer!$F$15:$AU$1500,2,FALSE))</f>
        <v/>
      </c>
      <c r="J133" s="599" t="str">
        <f t="shared" ca="1" si="63"/>
        <v/>
      </c>
      <c r="K133" s="599" t="str">
        <f ca="1">IF($H133="","",VLOOKUP(H133,Invoer!$F$15:$AU$1500,3,FALSE))</f>
        <v/>
      </c>
      <c r="L133" s="599" t="str">
        <f ca="1">IF($H133="","",IF(K133&lt;&gt;"Liq","",VLOOKUP(H133,Invoer!$F$15:$AU$1500,4,FALSE)))</f>
        <v/>
      </c>
      <c r="M133" s="599" t="str">
        <f ca="1">IF($H133="","",VLOOKUP(H133,Invoer!$F$15:$AU$1500,5,FALSE))</f>
        <v/>
      </c>
      <c r="N133" s="599" t="str">
        <f ca="1">IF($H133="","",VLOOKUP(H133,Invoer!$F$15:$AU$1500,6,FALSE))</f>
        <v/>
      </c>
      <c r="O133" s="599" t="str">
        <f ca="1">IF($H133="","",VLOOKUP(H133,Invoer!$F$15:$AU$1500,9,FALSE))</f>
        <v/>
      </c>
      <c r="P133" s="599" t="str">
        <f ca="1">IF($H133="","",VLOOKUP(H133,Invoer!$F$15:$AU$1500,10,FALSE))</f>
        <v/>
      </c>
      <c r="Q133" s="599" t="str">
        <f ca="1">IF($H133="","",VLOOKUP(H133,Invoer!$F$15:$BB$1500,14,FALSE))</f>
        <v/>
      </c>
      <c r="R133" s="662" t="str">
        <f ca="1">IF($H133="","",IF(J133&gt;$K$8,"",VLOOKUP(H133,Invoer!$F$15:$AU$1500,15,FALSE)))</f>
        <v/>
      </c>
      <c r="S133" s="599" t="str">
        <f ca="1">IF($H133="","",VLOOKUP(H133,Invoer!$F$15:$AU$1500,19,FALSE))</f>
        <v/>
      </c>
      <c r="T133" s="662" t="str">
        <f ca="1">IF($H133="","",IF(J133&gt;$K$8,"",VLOOKUP(H133,Invoer!$F$15:$AU$1500,20,FALSE)))</f>
        <v/>
      </c>
      <c r="U133" s="662" t="str">
        <f ca="1">IF($H133="","",IF(J133&gt;$K$8,"",VLOOKUP(H133,Invoer!$F$15:$AU$1500,23,FALSE)))</f>
        <v/>
      </c>
      <c r="V133" s="662" t="str">
        <f ca="1">IF($H133="","",IF(J133&gt;$K$8,"",VLOOKUP(H133,Invoer!$F$15:$AU$1500,17,FALSE)))</f>
        <v/>
      </c>
      <c r="AC133" s="435" t="str">
        <f>IF($AC$7&lt;3,Invoer!DR138,IF($AC$7=3,Invoer!BT138,"x"))</f>
        <v>x</v>
      </c>
      <c r="AD133" s="599" t="str">
        <f t="shared" si="64"/>
        <v/>
      </c>
      <c r="AE133" s="673" t="str">
        <f>IF($AD133="","",VLOOKUP(AD133,Invoer!$F$15:$AU$1999,2,FALSE))</f>
        <v/>
      </c>
      <c r="AF133" s="599" t="str">
        <f t="shared" si="65"/>
        <v/>
      </c>
      <c r="AG133" s="599" t="str">
        <f>IF($AD133="","",VLOOKUP(AD133,Invoer!$F$15:$AU$1999,3,FALSE))</f>
        <v/>
      </c>
      <c r="AH133" s="599" t="str">
        <f>IF($AD133="","",IF(AG133&lt;&gt;"Liq","",VLOOKUP(AD133,Invoer!$F$15:$AU$1999,4,FALSE)))</f>
        <v/>
      </c>
      <c r="AI133" s="677" t="str">
        <f>IF($AD133="","",VLOOKUP(AD133,Invoer!$F$15:$AU$1999,5,FALSE))</f>
        <v/>
      </c>
      <c r="AJ133" s="599" t="str">
        <f>IF($AD133="","",VLOOKUP(AD133,Invoer!$F$15:$AU$1999,6,FALSE))</f>
        <v/>
      </c>
      <c r="AK133" s="599" t="str">
        <f>IF($AD133="","",VLOOKUP(AD133,Invoer!$F$15:$AU$1999,9,FALSE))</f>
        <v/>
      </c>
      <c r="AL133" s="599" t="str">
        <f>IF($AD133="","",VLOOKUP(AD133,Invoer!$F$15:$AU$1999,10,FALSE))</f>
        <v/>
      </c>
      <c r="AM133" s="599" t="str">
        <f>IF($AD133="","",VLOOKUP(AD133,Invoer!$F$15:$BB$1999,14,FALSE))</f>
        <v/>
      </c>
      <c r="AN133" s="599" t="str">
        <f>IF($AD133="","",VLOOKUP(AD133,Invoer!$F$15:$AU$1999,11,FALSE))</f>
        <v/>
      </c>
      <c r="AO133" s="662" t="str">
        <f>IF($AD133="","",VLOOKUP(AD133,Invoer!$F$15:$AU$1999,15,FALSE))</f>
        <v/>
      </c>
      <c r="AP133" s="599" t="str">
        <f>IF($AD133="","",VLOOKUP(AD133,Invoer!$F$15:$AU$1999,19,FALSE))</f>
        <v/>
      </c>
      <c r="AQ133" s="662" t="str">
        <f>IF($AD133="","",VLOOKUP(AD133,Invoer!$F$15:$AU$1999,24,FALSE))</f>
        <v/>
      </c>
      <c r="AR133" s="662" t="str">
        <f>IF($AD133="","",VLOOKUP(AD133,Invoer!$F$15:$AU$1999,17,FALSE))</f>
        <v/>
      </c>
      <c r="AS133" s="678" t="str">
        <f t="shared" si="75"/>
        <v/>
      </c>
      <c r="AT133" s="676" t="str">
        <f t="shared" si="44"/>
        <v/>
      </c>
      <c r="AU133" s="77" t="e">
        <f t="shared" si="45"/>
        <v>#VALUE!</v>
      </c>
      <c r="AW133" s="57"/>
      <c r="AX133" s="57"/>
      <c r="BA133" s="83" t="e">
        <f ca="1">Invoer!DW138</f>
        <v>#N/A</v>
      </c>
      <c r="BB133" s="599" t="str">
        <f t="shared" ca="1" si="66"/>
        <v/>
      </c>
      <c r="BC133" s="673" t="str">
        <f ca="1">IF($BB133="","",VLOOKUP(BB133,Invoer!$F$15:$AU$1999,2,FALSE))</f>
        <v/>
      </c>
      <c r="BD133" s="599" t="str">
        <f t="shared" ca="1" si="67"/>
        <v/>
      </c>
      <c r="BE133" s="599" t="str">
        <f ca="1">IF($BB133="","",VLOOKUP(BB133,Invoer!$F$15:$AU$1999,5,FALSE))</f>
        <v/>
      </c>
      <c r="BF133" s="599" t="str">
        <f ca="1">IF($BB133="","",VLOOKUP(BB133,Invoer!$F$15:$AU$1999,6,FALSE))</f>
        <v/>
      </c>
      <c r="BG133" s="599" t="str">
        <f ca="1">IF($BB133="","",VLOOKUP(BB133,Invoer!$F$15:$AU$1999,9,FALSE))</f>
        <v/>
      </c>
      <c r="BH133" s="599" t="str">
        <f ca="1">IF($BB133="","",VLOOKUP(BB133,Invoer!$F$15:$AU$1999,10,FALSE))</f>
        <v/>
      </c>
      <c r="BI133" s="599" t="str">
        <f ca="1">IF($BB133="","",VLOOKUP(BB133,Invoer!$F$15:$BB$1999,14,FALSE))</f>
        <v/>
      </c>
      <c r="BJ133" s="599" t="str">
        <f ca="1">IF($BB133="","",VLOOKUP(BB133,Invoer!$F$15:$AU$1999,11,FALSE))</f>
        <v/>
      </c>
      <c r="BK133" s="662" t="str">
        <f t="shared" ca="1" si="68"/>
        <v/>
      </c>
      <c r="BL133" s="662" t="str">
        <f t="shared" ca="1" si="69"/>
        <v/>
      </c>
      <c r="BM133" s="679" t="str">
        <f t="shared" ca="1" si="70"/>
        <v/>
      </c>
      <c r="BN133" s="662" t="str">
        <f t="shared" ca="1" si="46"/>
        <v/>
      </c>
      <c r="BO133" s="662" t="str">
        <f ca="1">IF($BB133="","",VLOOKUP(BB133,Invoer!$F$15:$AU$1999,15,FALSE))</f>
        <v/>
      </c>
      <c r="BP133" s="662" t="str">
        <f ca="1">IF($BB133="","",VLOOKUP(BB133,Invoer!$F$15:$AU$1999,24,FALSE))</f>
        <v/>
      </c>
      <c r="BQ133" s="662" t="str">
        <f ca="1">IF($BB133="","",VLOOKUP(BB133,Invoer!$F$15:$AU$1999,17,FALSE))</f>
        <v/>
      </c>
      <c r="BS133" s="73" t="e">
        <f t="shared" ca="1" si="76"/>
        <v>#VALUE!</v>
      </c>
      <c r="BT133" s="57" t="str">
        <f t="shared" ca="1" si="77"/>
        <v/>
      </c>
      <c r="BW133" s="61" t="e">
        <f ca="1">Invoer!DZ138</f>
        <v>#N/A</v>
      </c>
      <c r="BX133" s="599" t="str">
        <f t="shared" ca="1" si="47"/>
        <v/>
      </c>
      <c r="BY133" s="673" t="str">
        <f ca="1">IF($BX133="","",VLOOKUP(BX133,Invoer!$F$15:$AU$1999,2,FALSE))</f>
        <v/>
      </c>
      <c r="BZ133" s="599" t="str">
        <f t="shared" ca="1" si="48"/>
        <v/>
      </c>
      <c r="CA133" s="599" t="str">
        <f ca="1">IF($BX133="","",VLOOKUP(BX133,Invoer!$F$15:$AU$1999,5,FALSE))</f>
        <v/>
      </c>
      <c r="CB133" s="599" t="str">
        <f ca="1">IF($BX133="","",VLOOKUP(BX133,Invoer!$F$15:$AU$1999,6,FALSE))</f>
        <v/>
      </c>
      <c r="CC133" s="599" t="str">
        <f ca="1">IF($BX133="","",VLOOKUP(BX133,Invoer!$F$15:$AU$1999,9,FALSE))</f>
        <v/>
      </c>
      <c r="CD133" s="599" t="str">
        <f ca="1">IF($BX133="","",VLOOKUP(BX133,Invoer!$F$15:$AU$1999,10,FALSE))</f>
        <v/>
      </c>
      <c r="CE133" s="599" t="str">
        <f ca="1">IF($BX133="","",VLOOKUP(BX133,Invoer!$F$15:$AU$1999,11,FALSE))</f>
        <v/>
      </c>
      <c r="CF133" s="662" t="str">
        <f ca="1">IF($BX133="","",IF(ISERROR(BY133),0,VLOOKUP(BX133,Invoer!$F$15:$AU$1999,15,FALSE)))</f>
        <v/>
      </c>
      <c r="CG133" s="599" t="str">
        <f ca="1">IF($BX133="","",VLOOKUP(BX133,Invoer!$F$15:$AU$1999,19,FALSE))</f>
        <v/>
      </c>
      <c r="CH133" s="662" t="str">
        <f ca="1">IF($BX133="","",IF(ISERROR(BY133),0,VLOOKUP(BX133,Invoer!$F$15:$AU$1999,24,FALSE)))</f>
        <v/>
      </c>
      <c r="CI133" s="662" t="str">
        <f ca="1">IF($BX133="","",IF(ISERROR(BY133),0,VLOOKUP(BX133,Invoer!$F$15:$AU$1999,17,FALSE)))</f>
        <v/>
      </c>
      <c r="CJ133" s="680" t="str">
        <f t="shared" ca="1" si="71"/>
        <v/>
      </c>
      <c r="CK133" s="662" t="str">
        <f t="shared" ca="1" si="72"/>
        <v/>
      </c>
      <c r="CM133" s="56" t="str">
        <f t="shared" ca="1" si="78"/>
        <v/>
      </c>
      <c r="CQ133" s="411" t="e">
        <f ca="1">Invoer!EG138</f>
        <v>#N/A</v>
      </c>
      <c r="CR133" s="599" t="str">
        <f t="shared" ca="1" si="49"/>
        <v/>
      </c>
      <c r="CS133" s="673" t="str">
        <f ca="1">IF($CR133="","",VLOOKUP(CR133,Invoer!$F$15:$AU$1500,2,FALSE))</f>
        <v/>
      </c>
      <c r="CT133" s="599" t="str">
        <f t="shared" ca="1" si="50"/>
        <v/>
      </c>
      <c r="CU133" s="599" t="str">
        <f ca="1">IF($CR133="","",VLOOKUP(CR133,Invoer!$F$15:$AU$1500,3,FALSE))</f>
        <v/>
      </c>
      <c r="CV133" s="599" t="str">
        <f ca="1">IF($CR133="","",IF(CU133&lt;&gt;"Liq","",VLOOKUP(CR133,Invoer!$F$15:$AU$1500,4,FALSE)))</f>
        <v/>
      </c>
      <c r="CW133" s="599" t="str">
        <f ca="1">IF($CR133="","",VLOOKUP(CR133,Invoer!$F$15:$AU$1500,5,FALSE))</f>
        <v/>
      </c>
      <c r="CX133" s="599" t="str">
        <f ca="1">IF($CR133="","",VLOOKUP(CR133,Invoer!$F$15:$AU$1500,6,FALSE))</f>
        <v/>
      </c>
      <c r="CY133" s="599" t="str">
        <f ca="1">IF($CR133="","",VLOOKUP(CR133,Invoer!$F$15:$AU$1500,9,FALSE))</f>
        <v/>
      </c>
      <c r="CZ133" s="599" t="str">
        <f ca="1">IF($CR133="","",VLOOKUP(CR133,Invoer!$F$15:$AU$1500,10,FALSE))</f>
        <v/>
      </c>
      <c r="DA133" s="599" t="str">
        <f ca="1">IF($CR133="","",VLOOKUP(CR133,Invoer!$F$15:$AU$1500,11,FALSE))</f>
        <v/>
      </c>
      <c r="DB133" s="599" t="str">
        <f ca="1">IF($CR133="","",VLOOKUP(CR133,Invoer!$F$15:$BB$1500,14,FALSE))</f>
        <v/>
      </c>
      <c r="DC133" s="662" t="str">
        <f ca="1">IF($CR133="","",VLOOKUP(CR133,Invoer!$F$15:$AU$1500,15,FALSE))</f>
        <v/>
      </c>
      <c r="DD133" s="599" t="str">
        <f ca="1">IF($CR133="","",VLOOKUP(CR133,Invoer!$F$15:$AU$1500,19,FALSE))</f>
        <v/>
      </c>
      <c r="DE133" s="662" t="str">
        <f ca="1">IF($CR133="","",VLOOKUP(CR133,Invoer!$F$15:$AU$1500,20,FALSE))</f>
        <v/>
      </c>
      <c r="DF133" s="662" t="str">
        <f ca="1">IF($CR133="","",VLOOKUP(CR133,Invoer!$F$15:$AU$1500,23,FALSE))</f>
        <v/>
      </c>
      <c r="DG133" s="662" t="str">
        <f ca="1">IF($CR133="","",VLOOKUP(CR133,Invoer!$F$15:$AU$1500,17,FALSE))</f>
        <v/>
      </c>
      <c r="DH133" s="681" t="str">
        <f t="shared" ca="1" si="51"/>
        <v/>
      </c>
      <c r="DI133" s="662" t="str">
        <f t="shared" ca="1" si="52"/>
        <v/>
      </c>
      <c r="DJ133" s="190"/>
      <c r="DK133" s="411" t="str">
        <f t="shared" ca="1" si="53"/>
        <v/>
      </c>
      <c r="DO133" s="61" t="e">
        <f ca="1">IF($DN$4&lt;3,Invoer!EB138,Invoer!EA138)</f>
        <v>#N/A</v>
      </c>
      <c r="DP133" s="599" t="str">
        <f t="shared" ca="1" si="54"/>
        <v/>
      </c>
      <c r="DQ133" s="673" t="str">
        <f ca="1">IF($DP133="","",VLOOKUP(DP133,Invoer!$F$15:$AU$1999,2,FALSE))</f>
        <v/>
      </c>
      <c r="DR133" s="599" t="str">
        <f t="shared" ca="1" si="55"/>
        <v/>
      </c>
      <c r="DS133" s="599" t="str">
        <f ca="1">IF($DP133="","",VLOOKUP(DP133,Invoer!$F$15:$AU$1999,3,FALSE))</f>
        <v/>
      </c>
      <c r="DT133" s="599" t="str">
        <f ca="1">IF($DP133="","",IF(DS133&lt;&gt;"Liq","",VLOOKUP(DP133,Invoer!$F$15:$AU$1999,4,FALSE)))</f>
        <v/>
      </c>
      <c r="DU133" s="599" t="str">
        <f ca="1">IF($DP133="","",VLOOKUP(DP133,Invoer!$F$15:$AU$1999,5,FALSE))</f>
        <v/>
      </c>
      <c r="DV133" s="599" t="str">
        <f ca="1">IF($DP133="","",VLOOKUP(DP133,Invoer!$F$15:$AU$1999,6,FALSE))</f>
        <v/>
      </c>
      <c r="DW133" s="599" t="str">
        <f ca="1">IF($DP133="","",VLOOKUP(DP133,Invoer!$F$15:$AU$1999,9,FALSE))</f>
        <v/>
      </c>
      <c r="DX133" s="599" t="str">
        <f ca="1">IF($DP133="","",VLOOKUP(DP133,Invoer!$F$15:$AU$1999,10,FALSE))</f>
        <v/>
      </c>
      <c r="DY133" s="595" t="str">
        <f ca="1">IF($DP133="","",VLOOKUP(DP133,Invoer!$F$15:$AU$1999,11,FALSE))</f>
        <v/>
      </c>
      <c r="DZ133" s="662" t="str">
        <f ca="1">IF($DP133="","",IF($DN$4&gt;2,"",VLOOKUP(DP133,Invoer!CQ:CS,3,FALSE)))</f>
        <v/>
      </c>
      <c r="EA133" s="541" t="str">
        <f ca="1">IF($DP133="","",IF(ISERROR(DQ133),0,IF($DN$4&lt;3,"",VLOOKUP(DP133,Invoer!$F$15:$AU$1999,15,FALSE))))</f>
        <v/>
      </c>
      <c r="EB133" s="595" t="str">
        <f ca="1">IF($DP133="","",IF($DN$4&lt;3,"",VLOOKUP(DP133,Invoer!$F$15:$AU$1999,19,FALSE)))</f>
        <v/>
      </c>
      <c r="EC133" s="541" t="str">
        <f ca="1">IF($DP133="","",IF(ISERROR(DQ133),0,IF($DN$4&lt;3,"",VLOOKUP(DP133,Invoer!$F$15:$AU$1999,24,FALSE))))</f>
        <v/>
      </c>
      <c r="ED133" s="541" t="str">
        <f ca="1">IF($DP133="","",IF(ISERROR(DQ133),0,IF($DN$4&lt;3,"",VLOOKUP(DP133,Invoer!$F$15:$AU$1999,17,FALSE))))</f>
        <v/>
      </c>
      <c r="EH133" s="89" t="e">
        <f ca="1">Invoer!CP138</f>
        <v>#N/A</v>
      </c>
      <c r="EI133" s="599" t="str">
        <f t="shared" ca="1" si="56"/>
        <v/>
      </c>
      <c r="EJ133" s="673" t="str">
        <f ca="1">IF(EI133="","",VLOOKUP(EI133,Invoer!$F$15:$AU$1999,2,FALSE))</f>
        <v/>
      </c>
      <c r="EK133" s="599" t="str">
        <f t="shared" ca="1" si="57"/>
        <v/>
      </c>
      <c r="EL133" s="599" t="str">
        <f ca="1">IF($EI133="","",VLOOKUP(EI133,Invoer!$F$15:$AU$1999,3,FALSE))</f>
        <v/>
      </c>
      <c r="EM133" s="599" t="str">
        <f ca="1">IF($EI133="","",IF(EL133&lt;&gt;"Liq","",VLOOKUP(EI133,Invoer!$F$15:$AU$1999,4,FALSE)))</f>
        <v/>
      </c>
      <c r="EN133" s="599" t="str">
        <f ca="1">IF($EI133="","",VLOOKUP(EI133,Invoer!$F$15:$AU$1999,6,FALSE))</f>
        <v/>
      </c>
      <c r="EO133" s="599" t="str">
        <f ca="1">IF(EI133="","",VLOOKUP(EI133,Invoer!$F$15:$AU$1999,9,FALSE))</f>
        <v/>
      </c>
      <c r="EP133" s="599" t="str">
        <f ca="1">IF(EI133="","",VLOOKUP(EI133,Invoer!$F$15:$AU$1999,10,FALSE))</f>
        <v/>
      </c>
      <c r="EQ133" s="599" t="str">
        <f ca="1">IF(EI133="","",VLOOKUP(EI133,Invoer!$F$15:$AU$1999,11,FALSE))</f>
        <v/>
      </c>
      <c r="ER133" s="662" t="str">
        <f ca="1">IF(EI133="","",VLOOKUP(EI133,Invoer!CQ:CS,3,FALSE))</f>
        <v/>
      </c>
      <c r="ES133" s="662" t="str">
        <f t="shared" ca="1" si="58"/>
        <v/>
      </c>
      <c r="ET133" s="513" t="str">
        <f t="shared" ca="1" si="59"/>
        <v/>
      </c>
      <c r="EU133" s="112" t="str">
        <f t="shared" ca="1" si="60"/>
        <v/>
      </c>
      <c r="EV133" s="83" t="s">
        <v>160</v>
      </c>
      <c r="EW133" s="682" t="str">
        <f t="shared" ca="1" si="61"/>
        <v/>
      </c>
      <c r="EX133" s="662" t="str">
        <f t="shared" ca="1" si="62"/>
        <v/>
      </c>
      <c r="EY133"/>
      <c r="EZ133" s="56" t="e">
        <f t="shared" ca="1" si="73"/>
        <v>#VALUE!</v>
      </c>
      <c r="FA133" s="56" t="e">
        <f t="shared" ca="1" si="74"/>
        <v>#VALUE!</v>
      </c>
      <c r="FE133"/>
      <c r="FI133"/>
      <c r="FJ133"/>
    </row>
    <row r="134" spans="1:166" ht="12" customHeight="1" x14ac:dyDescent="0.2">
      <c r="A134"/>
      <c r="B134"/>
      <c r="C134"/>
      <c r="E134"/>
      <c r="F134" s="125"/>
      <c r="G134" s="89" t="e">
        <f ca="1">Invoer!DU139</f>
        <v>#N/A</v>
      </c>
      <c r="H134" s="599" t="str">
        <f t="shared" ca="1" si="79"/>
        <v/>
      </c>
      <c r="I134" s="673" t="str">
        <f ca="1">IF($H134="","",VLOOKUP(H134,Invoer!$F$15:$AU$1500,2,FALSE))</f>
        <v/>
      </c>
      <c r="J134" s="599" t="str">
        <f t="shared" ca="1" si="63"/>
        <v/>
      </c>
      <c r="K134" s="599" t="str">
        <f ca="1">IF($H134="","",VLOOKUP(H134,Invoer!$F$15:$AU$1500,3,FALSE))</f>
        <v/>
      </c>
      <c r="L134" s="599" t="str">
        <f ca="1">IF($H134="","",IF(K134&lt;&gt;"Liq","",VLOOKUP(H134,Invoer!$F$15:$AU$1500,4,FALSE)))</f>
        <v/>
      </c>
      <c r="M134" s="599" t="str">
        <f ca="1">IF($H134="","",VLOOKUP(H134,Invoer!$F$15:$AU$1500,5,FALSE))</f>
        <v/>
      </c>
      <c r="N134" s="599" t="str">
        <f ca="1">IF($H134="","",VLOOKUP(H134,Invoer!$F$15:$AU$1500,6,FALSE))</f>
        <v/>
      </c>
      <c r="O134" s="599" t="str">
        <f ca="1">IF($H134="","",VLOOKUP(H134,Invoer!$F$15:$AU$1500,9,FALSE))</f>
        <v/>
      </c>
      <c r="P134" s="599" t="str">
        <f ca="1">IF($H134="","",VLOOKUP(H134,Invoer!$F$15:$AU$1500,10,FALSE))</f>
        <v/>
      </c>
      <c r="Q134" s="599" t="str">
        <f ca="1">IF($H134="","",VLOOKUP(H134,Invoer!$F$15:$BB$1500,14,FALSE))</f>
        <v/>
      </c>
      <c r="R134" s="662" t="str">
        <f ca="1">IF($H134="","",IF(J134&gt;$K$8,"",VLOOKUP(H134,Invoer!$F$15:$AU$1500,15,FALSE)))</f>
        <v/>
      </c>
      <c r="S134" s="599" t="str">
        <f ca="1">IF($H134="","",VLOOKUP(H134,Invoer!$F$15:$AU$1500,19,FALSE))</f>
        <v/>
      </c>
      <c r="T134" s="662" t="str">
        <f ca="1">IF($H134="","",IF(J134&gt;$K$8,"",VLOOKUP(H134,Invoer!$F$15:$AU$1500,20,FALSE)))</f>
        <v/>
      </c>
      <c r="U134" s="662" t="str">
        <f ca="1">IF($H134="","",IF(J134&gt;$K$8,"",VLOOKUP(H134,Invoer!$F$15:$AU$1500,23,FALSE)))</f>
        <v/>
      </c>
      <c r="V134" s="662" t="str">
        <f ca="1">IF($H134="","",IF(J134&gt;$K$8,"",VLOOKUP(H134,Invoer!$F$15:$AU$1500,17,FALSE)))</f>
        <v/>
      </c>
      <c r="AC134" s="435" t="str">
        <f>IF($AC$7&lt;3,Invoer!DR139,IF($AC$7=3,Invoer!BT139,"x"))</f>
        <v>x</v>
      </c>
      <c r="AD134" s="599" t="str">
        <f t="shared" si="64"/>
        <v/>
      </c>
      <c r="AE134" s="673" t="str">
        <f>IF($AD134="","",VLOOKUP(AD134,Invoer!$F$15:$AU$1999,2,FALSE))</f>
        <v/>
      </c>
      <c r="AF134" s="599" t="str">
        <f t="shared" si="65"/>
        <v/>
      </c>
      <c r="AG134" s="599" t="str">
        <f>IF($AD134="","",VLOOKUP(AD134,Invoer!$F$15:$AU$1999,3,FALSE))</f>
        <v/>
      </c>
      <c r="AH134" s="599" t="str">
        <f>IF($AD134="","",IF(AG134&lt;&gt;"Liq","",VLOOKUP(AD134,Invoer!$F$15:$AU$1999,4,FALSE)))</f>
        <v/>
      </c>
      <c r="AI134" s="677" t="str">
        <f>IF($AD134="","",VLOOKUP(AD134,Invoer!$F$15:$AU$1999,5,FALSE))</f>
        <v/>
      </c>
      <c r="AJ134" s="599" t="str">
        <f>IF($AD134="","",VLOOKUP(AD134,Invoer!$F$15:$AU$1999,6,FALSE))</f>
        <v/>
      </c>
      <c r="AK134" s="599" t="str">
        <f>IF($AD134="","",VLOOKUP(AD134,Invoer!$F$15:$AU$1999,9,FALSE))</f>
        <v/>
      </c>
      <c r="AL134" s="599" t="str">
        <f>IF($AD134="","",VLOOKUP(AD134,Invoer!$F$15:$AU$1999,10,FALSE))</f>
        <v/>
      </c>
      <c r="AM134" s="599" t="str">
        <f>IF($AD134="","",VLOOKUP(AD134,Invoer!$F$15:$BB$1999,14,FALSE))</f>
        <v/>
      </c>
      <c r="AN134" s="599" t="str">
        <f>IF($AD134="","",VLOOKUP(AD134,Invoer!$F$15:$AU$1999,11,FALSE))</f>
        <v/>
      </c>
      <c r="AO134" s="662" t="str">
        <f>IF($AD134="","",VLOOKUP(AD134,Invoer!$F$15:$AU$1999,15,FALSE))</f>
        <v/>
      </c>
      <c r="AP134" s="599" t="str">
        <f>IF($AD134="","",VLOOKUP(AD134,Invoer!$F$15:$AU$1999,19,FALSE))</f>
        <v/>
      </c>
      <c r="AQ134" s="662" t="str">
        <f>IF($AD134="","",VLOOKUP(AD134,Invoer!$F$15:$AU$1999,24,FALSE))</f>
        <v/>
      </c>
      <c r="AR134" s="662" t="str">
        <f>IF($AD134="","",VLOOKUP(AD134,Invoer!$F$15:$AU$1999,17,FALSE))</f>
        <v/>
      </c>
      <c r="AS134" s="678" t="str">
        <f t="shared" si="75"/>
        <v/>
      </c>
      <c r="AT134" s="676" t="str">
        <f t="shared" si="44"/>
        <v/>
      </c>
      <c r="AU134" s="77" t="e">
        <f t="shared" si="45"/>
        <v>#VALUE!</v>
      </c>
      <c r="AW134" s="57"/>
      <c r="AX134" s="57"/>
      <c r="BA134" s="83" t="e">
        <f ca="1">Invoer!DW139</f>
        <v>#N/A</v>
      </c>
      <c r="BB134" s="599" t="str">
        <f t="shared" ca="1" si="66"/>
        <v/>
      </c>
      <c r="BC134" s="673" t="str">
        <f ca="1">IF($BB134="","",VLOOKUP(BB134,Invoer!$F$15:$AU$1999,2,FALSE))</f>
        <v/>
      </c>
      <c r="BD134" s="599" t="str">
        <f t="shared" ca="1" si="67"/>
        <v/>
      </c>
      <c r="BE134" s="599" t="str">
        <f ca="1">IF($BB134="","",VLOOKUP(BB134,Invoer!$F$15:$AU$1999,5,FALSE))</f>
        <v/>
      </c>
      <c r="BF134" s="599" t="str">
        <f ca="1">IF($BB134="","",VLOOKUP(BB134,Invoer!$F$15:$AU$1999,6,FALSE))</f>
        <v/>
      </c>
      <c r="BG134" s="599" t="str">
        <f ca="1">IF($BB134="","",VLOOKUP(BB134,Invoer!$F$15:$AU$1999,9,FALSE))</f>
        <v/>
      </c>
      <c r="BH134" s="599" t="str">
        <f ca="1">IF($BB134="","",VLOOKUP(BB134,Invoer!$F$15:$AU$1999,10,FALSE))</f>
        <v/>
      </c>
      <c r="BI134" s="599" t="str">
        <f ca="1">IF($BB134="","",VLOOKUP(BB134,Invoer!$F$15:$BB$1999,14,FALSE))</f>
        <v/>
      </c>
      <c r="BJ134" s="599" t="str">
        <f ca="1">IF($BB134="","",VLOOKUP(BB134,Invoer!$F$15:$AU$1999,11,FALSE))</f>
        <v/>
      </c>
      <c r="BK134" s="662" t="str">
        <f t="shared" ca="1" si="68"/>
        <v/>
      </c>
      <c r="BL134" s="662" t="str">
        <f t="shared" ca="1" si="69"/>
        <v/>
      </c>
      <c r="BM134" s="679" t="str">
        <f t="shared" ca="1" si="70"/>
        <v/>
      </c>
      <c r="BN134" s="662" t="str">
        <f t="shared" ca="1" si="46"/>
        <v/>
      </c>
      <c r="BO134" s="662" t="str">
        <f ca="1">IF($BB134="","",VLOOKUP(BB134,Invoer!$F$15:$AU$1999,15,FALSE))</f>
        <v/>
      </c>
      <c r="BP134" s="662" t="str">
        <f ca="1">IF($BB134="","",VLOOKUP(BB134,Invoer!$F$15:$AU$1999,24,FALSE))</f>
        <v/>
      </c>
      <c r="BQ134" s="662" t="str">
        <f ca="1">IF($BB134="","",VLOOKUP(BB134,Invoer!$F$15:$AU$1999,17,FALSE))</f>
        <v/>
      </c>
      <c r="BS134" s="73" t="e">
        <f t="shared" ca="1" si="76"/>
        <v>#VALUE!</v>
      </c>
      <c r="BT134" s="57" t="str">
        <f t="shared" ca="1" si="77"/>
        <v/>
      </c>
      <c r="BW134" s="61" t="e">
        <f ca="1">Invoer!DZ139</f>
        <v>#N/A</v>
      </c>
      <c r="BX134" s="599" t="str">
        <f t="shared" ca="1" si="47"/>
        <v/>
      </c>
      <c r="BY134" s="673" t="str">
        <f ca="1">IF($BX134="","",VLOOKUP(BX134,Invoer!$F$15:$AU$1999,2,FALSE))</f>
        <v/>
      </c>
      <c r="BZ134" s="599" t="str">
        <f t="shared" ca="1" si="48"/>
        <v/>
      </c>
      <c r="CA134" s="599" t="str">
        <f ca="1">IF($BX134="","",VLOOKUP(BX134,Invoer!$F$15:$AU$1999,5,FALSE))</f>
        <v/>
      </c>
      <c r="CB134" s="599" t="str">
        <f ca="1">IF($BX134="","",VLOOKUP(BX134,Invoer!$F$15:$AU$1999,6,FALSE))</f>
        <v/>
      </c>
      <c r="CC134" s="599" t="str">
        <f ca="1">IF($BX134="","",VLOOKUP(BX134,Invoer!$F$15:$AU$1999,9,FALSE))</f>
        <v/>
      </c>
      <c r="CD134" s="599" t="str">
        <f ca="1">IF($BX134="","",VLOOKUP(BX134,Invoer!$F$15:$AU$1999,10,FALSE))</f>
        <v/>
      </c>
      <c r="CE134" s="599" t="str">
        <f ca="1">IF($BX134="","",VLOOKUP(BX134,Invoer!$F$15:$AU$1999,11,FALSE))</f>
        <v/>
      </c>
      <c r="CF134" s="662" t="str">
        <f ca="1">IF($BX134="","",IF(ISERROR(BY134),0,VLOOKUP(BX134,Invoer!$F$15:$AU$1999,15,FALSE)))</f>
        <v/>
      </c>
      <c r="CG134" s="599" t="str">
        <f ca="1">IF($BX134="","",VLOOKUP(BX134,Invoer!$F$15:$AU$1999,19,FALSE))</f>
        <v/>
      </c>
      <c r="CH134" s="662" t="str">
        <f ca="1">IF($BX134="","",IF(ISERROR(BY134),0,VLOOKUP(BX134,Invoer!$F$15:$AU$1999,24,FALSE)))</f>
        <v/>
      </c>
      <c r="CI134" s="662" t="str">
        <f ca="1">IF($BX134="","",IF(ISERROR(BY134),0,VLOOKUP(BX134,Invoer!$F$15:$AU$1999,17,FALSE)))</f>
        <v/>
      </c>
      <c r="CJ134" s="680" t="str">
        <f t="shared" ca="1" si="71"/>
        <v/>
      </c>
      <c r="CK134" s="662" t="str">
        <f t="shared" ca="1" si="72"/>
        <v/>
      </c>
      <c r="CM134" s="56" t="str">
        <f t="shared" ca="1" si="78"/>
        <v/>
      </c>
      <c r="CQ134" s="411" t="e">
        <f ca="1">Invoer!EG139</f>
        <v>#N/A</v>
      </c>
      <c r="CR134" s="599" t="str">
        <f t="shared" ca="1" si="49"/>
        <v/>
      </c>
      <c r="CS134" s="673" t="str">
        <f ca="1">IF($CR134="","",VLOOKUP(CR134,Invoer!$F$15:$AU$1500,2,FALSE))</f>
        <v/>
      </c>
      <c r="CT134" s="599" t="str">
        <f t="shared" ca="1" si="50"/>
        <v/>
      </c>
      <c r="CU134" s="599" t="str">
        <f ca="1">IF($CR134="","",VLOOKUP(CR134,Invoer!$F$15:$AU$1500,3,FALSE))</f>
        <v/>
      </c>
      <c r="CV134" s="599" t="str">
        <f ca="1">IF($CR134="","",IF(CU134&lt;&gt;"Liq","",VLOOKUP(CR134,Invoer!$F$15:$AU$1500,4,FALSE)))</f>
        <v/>
      </c>
      <c r="CW134" s="599" t="str">
        <f ca="1">IF($CR134="","",VLOOKUP(CR134,Invoer!$F$15:$AU$1500,5,FALSE))</f>
        <v/>
      </c>
      <c r="CX134" s="599" t="str">
        <f ca="1">IF($CR134="","",VLOOKUP(CR134,Invoer!$F$15:$AU$1500,6,FALSE))</f>
        <v/>
      </c>
      <c r="CY134" s="599" t="str">
        <f ca="1">IF($CR134="","",VLOOKUP(CR134,Invoer!$F$15:$AU$1500,9,FALSE))</f>
        <v/>
      </c>
      <c r="CZ134" s="599" t="str">
        <f ca="1">IF($CR134="","",VLOOKUP(CR134,Invoer!$F$15:$AU$1500,10,FALSE))</f>
        <v/>
      </c>
      <c r="DA134" s="599" t="str">
        <f ca="1">IF($CR134="","",VLOOKUP(CR134,Invoer!$F$15:$AU$1500,11,FALSE))</f>
        <v/>
      </c>
      <c r="DB134" s="599" t="str">
        <f ca="1">IF($CR134="","",VLOOKUP(CR134,Invoer!$F$15:$BB$1500,14,FALSE))</f>
        <v/>
      </c>
      <c r="DC134" s="662" t="str">
        <f ca="1">IF($CR134="","",VLOOKUP(CR134,Invoer!$F$15:$AU$1500,15,FALSE))</f>
        <v/>
      </c>
      <c r="DD134" s="599" t="str">
        <f ca="1">IF($CR134="","",VLOOKUP(CR134,Invoer!$F$15:$AU$1500,19,FALSE))</f>
        <v/>
      </c>
      <c r="DE134" s="662" t="str">
        <f ca="1">IF($CR134="","",VLOOKUP(CR134,Invoer!$F$15:$AU$1500,20,FALSE))</f>
        <v/>
      </c>
      <c r="DF134" s="662" t="str">
        <f ca="1">IF($CR134="","",VLOOKUP(CR134,Invoer!$F$15:$AU$1500,23,FALSE))</f>
        <v/>
      </c>
      <c r="DG134" s="662" t="str">
        <f ca="1">IF($CR134="","",VLOOKUP(CR134,Invoer!$F$15:$AU$1500,17,FALSE))</f>
        <v/>
      </c>
      <c r="DH134" s="681" t="str">
        <f t="shared" ca="1" si="51"/>
        <v/>
      </c>
      <c r="DI134" s="662" t="str">
        <f t="shared" ca="1" si="52"/>
        <v/>
      </c>
      <c r="DJ134" s="190"/>
      <c r="DK134" s="411" t="str">
        <f t="shared" ca="1" si="53"/>
        <v/>
      </c>
      <c r="DO134" s="61" t="e">
        <f ca="1">IF($DN$4&lt;3,Invoer!EB139,Invoer!EA139)</f>
        <v>#N/A</v>
      </c>
      <c r="DP134" s="599" t="str">
        <f t="shared" ca="1" si="54"/>
        <v/>
      </c>
      <c r="DQ134" s="673" t="str">
        <f ca="1">IF($DP134="","",VLOOKUP(DP134,Invoer!$F$15:$AU$1999,2,FALSE))</f>
        <v/>
      </c>
      <c r="DR134" s="599" t="str">
        <f t="shared" ca="1" si="55"/>
        <v/>
      </c>
      <c r="DS134" s="599" t="str">
        <f ca="1">IF($DP134="","",VLOOKUP(DP134,Invoer!$F$15:$AU$1999,3,FALSE))</f>
        <v/>
      </c>
      <c r="DT134" s="599" t="str">
        <f ca="1">IF($DP134="","",IF(DS134&lt;&gt;"Liq","",VLOOKUP(DP134,Invoer!$F$15:$AU$1999,4,FALSE)))</f>
        <v/>
      </c>
      <c r="DU134" s="599" t="str">
        <f ca="1">IF($DP134="","",VLOOKUP(DP134,Invoer!$F$15:$AU$1999,5,FALSE))</f>
        <v/>
      </c>
      <c r="DV134" s="599" t="str">
        <f ca="1">IF($DP134="","",VLOOKUP(DP134,Invoer!$F$15:$AU$1999,6,FALSE))</f>
        <v/>
      </c>
      <c r="DW134" s="599" t="str">
        <f ca="1">IF($DP134="","",VLOOKUP(DP134,Invoer!$F$15:$AU$1999,9,FALSE))</f>
        <v/>
      </c>
      <c r="DX134" s="599" t="str">
        <f ca="1">IF($DP134="","",VLOOKUP(DP134,Invoer!$F$15:$AU$1999,10,FALSE))</f>
        <v/>
      </c>
      <c r="DY134" s="595" t="str">
        <f ca="1">IF($DP134="","",VLOOKUP(DP134,Invoer!$F$15:$AU$1999,11,FALSE))</f>
        <v/>
      </c>
      <c r="DZ134" s="662" t="str">
        <f ca="1">IF($DP134="","",IF($DN$4&gt;2,"",VLOOKUP(DP134,Invoer!CQ:CS,3,FALSE)))</f>
        <v/>
      </c>
      <c r="EA134" s="541" t="str">
        <f ca="1">IF($DP134="","",IF(ISERROR(DQ134),0,IF($DN$4&lt;3,"",VLOOKUP(DP134,Invoer!$F$15:$AU$1999,15,FALSE))))</f>
        <v/>
      </c>
      <c r="EB134" s="595" t="str">
        <f ca="1">IF($DP134="","",IF($DN$4&lt;3,"",VLOOKUP(DP134,Invoer!$F$15:$AU$1999,19,FALSE)))</f>
        <v/>
      </c>
      <c r="EC134" s="541" t="str">
        <f ca="1">IF($DP134="","",IF(ISERROR(DQ134),0,IF($DN$4&lt;3,"",VLOOKUP(DP134,Invoer!$F$15:$AU$1999,24,FALSE))))</f>
        <v/>
      </c>
      <c r="ED134" s="541" t="str">
        <f ca="1">IF($DP134="","",IF(ISERROR(DQ134),0,IF($DN$4&lt;3,"",VLOOKUP(DP134,Invoer!$F$15:$AU$1999,17,FALSE))))</f>
        <v/>
      </c>
      <c r="EH134" s="89" t="e">
        <f ca="1">Invoer!CP139</f>
        <v>#N/A</v>
      </c>
      <c r="EI134" s="599" t="str">
        <f t="shared" ca="1" si="56"/>
        <v/>
      </c>
      <c r="EJ134" s="673" t="str">
        <f ca="1">IF(EI134="","",VLOOKUP(EI134,Invoer!$F$15:$AU$1999,2,FALSE))</f>
        <v/>
      </c>
      <c r="EK134" s="599" t="str">
        <f t="shared" ca="1" si="57"/>
        <v/>
      </c>
      <c r="EL134" s="599" t="str">
        <f ca="1">IF($EI134="","",VLOOKUP(EI134,Invoer!$F$15:$AU$1999,3,FALSE))</f>
        <v/>
      </c>
      <c r="EM134" s="599" t="str">
        <f ca="1">IF($EI134="","",IF(EL134&lt;&gt;"Liq","",VLOOKUP(EI134,Invoer!$F$15:$AU$1999,4,FALSE)))</f>
        <v/>
      </c>
      <c r="EN134" s="599" t="str">
        <f ca="1">IF($EI134="","",VLOOKUP(EI134,Invoer!$F$15:$AU$1999,6,FALSE))</f>
        <v/>
      </c>
      <c r="EO134" s="599" t="str">
        <f ca="1">IF(EI134="","",VLOOKUP(EI134,Invoer!$F$15:$AU$1999,9,FALSE))</f>
        <v/>
      </c>
      <c r="EP134" s="599" t="str">
        <f ca="1">IF(EI134="","",VLOOKUP(EI134,Invoer!$F$15:$AU$1999,10,FALSE))</f>
        <v/>
      </c>
      <c r="EQ134" s="599" t="str">
        <f ca="1">IF(EI134="","",VLOOKUP(EI134,Invoer!$F$15:$AU$1999,11,FALSE))</f>
        <v/>
      </c>
      <c r="ER134" s="662" t="str">
        <f ca="1">IF(EI134="","",VLOOKUP(EI134,Invoer!CQ:CS,3,FALSE))</f>
        <v/>
      </c>
      <c r="ES134" s="662" t="str">
        <f t="shared" ca="1" si="58"/>
        <v/>
      </c>
      <c r="ET134" s="513" t="str">
        <f t="shared" ca="1" si="59"/>
        <v/>
      </c>
      <c r="EU134" s="112" t="str">
        <f t="shared" ca="1" si="60"/>
        <v/>
      </c>
      <c r="EV134" s="83" t="s">
        <v>160</v>
      </c>
      <c r="EW134" s="682" t="str">
        <f t="shared" ca="1" si="61"/>
        <v/>
      </c>
      <c r="EX134" s="662" t="str">
        <f t="shared" ca="1" si="62"/>
        <v/>
      </c>
      <c r="EY134"/>
      <c r="EZ134" s="56" t="e">
        <f t="shared" ca="1" si="73"/>
        <v>#VALUE!</v>
      </c>
      <c r="FA134" s="56" t="e">
        <f t="shared" ca="1" si="74"/>
        <v>#VALUE!</v>
      </c>
      <c r="FE134"/>
      <c r="FI134"/>
      <c r="FJ134"/>
    </row>
    <row r="135" spans="1:166" ht="12" customHeight="1" x14ac:dyDescent="0.2">
      <c r="A135"/>
      <c r="B135"/>
      <c r="C135"/>
      <c r="E135"/>
      <c r="F135" s="125"/>
      <c r="G135" s="89" t="e">
        <f ca="1">Invoer!DU140</f>
        <v>#N/A</v>
      </c>
      <c r="H135" s="599" t="str">
        <f t="shared" ca="1" si="79"/>
        <v/>
      </c>
      <c r="I135" s="673" t="str">
        <f ca="1">IF($H135="","",VLOOKUP(H135,Invoer!$F$15:$AU$1500,2,FALSE))</f>
        <v/>
      </c>
      <c r="J135" s="599" t="str">
        <f t="shared" ca="1" si="63"/>
        <v/>
      </c>
      <c r="K135" s="599" t="str">
        <f ca="1">IF($H135="","",VLOOKUP(H135,Invoer!$F$15:$AU$1500,3,FALSE))</f>
        <v/>
      </c>
      <c r="L135" s="599" t="str">
        <f ca="1">IF($H135="","",IF(K135&lt;&gt;"Liq","",VLOOKUP(H135,Invoer!$F$15:$AU$1500,4,FALSE)))</f>
        <v/>
      </c>
      <c r="M135" s="599" t="str">
        <f ca="1">IF($H135="","",VLOOKUP(H135,Invoer!$F$15:$AU$1500,5,FALSE))</f>
        <v/>
      </c>
      <c r="N135" s="599" t="str">
        <f ca="1">IF($H135="","",VLOOKUP(H135,Invoer!$F$15:$AU$1500,6,FALSE))</f>
        <v/>
      </c>
      <c r="O135" s="599" t="str">
        <f ca="1">IF($H135="","",VLOOKUP(H135,Invoer!$F$15:$AU$1500,9,FALSE))</f>
        <v/>
      </c>
      <c r="P135" s="599" t="str">
        <f ca="1">IF($H135="","",VLOOKUP(H135,Invoer!$F$15:$AU$1500,10,FALSE))</f>
        <v/>
      </c>
      <c r="Q135" s="599" t="str">
        <f ca="1">IF($H135="","",VLOOKUP(H135,Invoer!$F$15:$BB$1500,14,FALSE))</f>
        <v/>
      </c>
      <c r="R135" s="662" t="str">
        <f ca="1">IF($H135="","",IF(J135&gt;$K$8,"",VLOOKUP(H135,Invoer!$F$15:$AU$1500,15,FALSE)))</f>
        <v/>
      </c>
      <c r="S135" s="599" t="str">
        <f ca="1">IF($H135="","",VLOOKUP(H135,Invoer!$F$15:$AU$1500,19,FALSE))</f>
        <v/>
      </c>
      <c r="T135" s="662" t="str">
        <f ca="1">IF($H135="","",IF(J135&gt;$K$8,"",VLOOKUP(H135,Invoer!$F$15:$AU$1500,20,FALSE)))</f>
        <v/>
      </c>
      <c r="U135" s="662" t="str">
        <f ca="1">IF($H135="","",IF(J135&gt;$K$8,"",VLOOKUP(H135,Invoer!$F$15:$AU$1500,23,FALSE)))</f>
        <v/>
      </c>
      <c r="V135" s="662" t="str">
        <f ca="1">IF($H135="","",IF(J135&gt;$K$8,"",VLOOKUP(H135,Invoer!$F$15:$AU$1500,17,FALSE)))</f>
        <v/>
      </c>
      <c r="AC135" s="435" t="str">
        <f>IF($AC$7&lt;3,Invoer!DR140,IF($AC$7=3,Invoer!BT140,"x"))</f>
        <v>x</v>
      </c>
      <c r="AD135" s="599" t="str">
        <f t="shared" si="64"/>
        <v/>
      </c>
      <c r="AE135" s="673" t="str">
        <f>IF($AD135="","",VLOOKUP(AD135,Invoer!$F$15:$AU$1999,2,FALSE))</f>
        <v/>
      </c>
      <c r="AF135" s="599" t="str">
        <f t="shared" si="65"/>
        <v/>
      </c>
      <c r="AG135" s="599" t="str">
        <f>IF($AD135="","",VLOOKUP(AD135,Invoer!$F$15:$AU$1999,3,FALSE))</f>
        <v/>
      </c>
      <c r="AH135" s="599" t="str">
        <f>IF($AD135="","",IF(AG135&lt;&gt;"Liq","",VLOOKUP(AD135,Invoer!$F$15:$AU$1999,4,FALSE)))</f>
        <v/>
      </c>
      <c r="AI135" s="677" t="str">
        <f>IF($AD135="","",VLOOKUP(AD135,Invoer!$F$15:$AU$1999,5,FALSE))</f>
        <v/>
      </c>
      <c r="AJ135" s="599" t="str">
        <f>IF($AD135="","",VLOOKUP(AD135,Invoer!$F$15:$AU$1999,6,FALSE))</f>
        <v/>
      </c>
      <c r="AK135" s="599" t="str">
        <f>IF($AD135="","",VLOOKUP(AD135,Invoer!$F$15:$AU$1999,9,FALSE))</f>
        <v/>
      </c>
      <c r="AL135" s="599" t="str">
        <f>IF($AD135="","",VLOOKUP(AD135,Invoer!$F$15:$AU$1999,10,FALSE))</f>
        <v/>
      </c>
      <c r="AM135" s="599" t="str">
        <f>IF($AD135="","",VLOOKUP(AD135,Invoer!$F$15:$BB$1999,14,FALSE))</f>
        <v/>
      </c>
      <c r="AN135" s="599" t="str">
        <f>IF($AD135="","",VLOOKUP(AD135,Invoer!$F$15:$AU$1999,11,FALSE))</f>
        <v/>
      </c>
      <c r="AO135" s="662" t="str">
        <f>IF($AD135="","",VLOOKUP(AD135,Invoer!$F$15:$AU$1999,15,FALSE))</f>
        <v/>
      </c>
      <c r="AP135" s="599" t="str">
        <f>IF($AD135="","",VLOOKUP(AD135,Invoer!$F$15:$AU$1999,19,FALSE))</f>
        <v/>
      </c>
      <c r="AQ135" s="662" t="str">
        <f>IF($AD135="","",VLOOKUP(AD135,Invoer!$F$15:$AU$1999,24,FALSE))</f>
        <v/>
      </c>
      <c r="AR135" s="662" t="str">
        <f>IF($AD135="","",VLOOKUP(AD135,Invoer!$F$15:$AU$1999,17,FALSE))</f>
        <v/>
      </c>
      <c r="AS135" s="678" t="str">
        <f t="shared" si="75"/>
        <v/>
      </c>
      <c r="AT135" s="676" t="str">
        <f t="shared" si="44"/>
        <v/>
      </c>
      <c r="AU135" s="77" t="e">
        <f t="shared" si="45"/>
        <v>#VALUE!</v>
      </c>
      <c r="AW135" s="57"/>
      <c r="AX135" s="57"/>
      <c r="BA135" s="83" t="e">
        <f ca="1">Invoer!DW140</f>
        <v>#N/A</v>
      </c>
      <c r="BB135" s="599" t="str">
        <f t="shared" ca="1" si="66"/>
        <v/>
      </c>
      <c r="BC135" s="673" t="str">
        <f ca="1">IF($BB135="","",VLOOKUP(BB135,Invoer!$F$15:$AU$1999,2,FALSE))</f>
        <v/>
      </c>
      <c r="BD135" s="599" t="str">
        <f t="shared" ca="1" si="67"/>
        <v/>
      </c>
      <c r="BE135" s="599" t="str">
        <f ca="1">IF($BB135="","",VLOOKUP(BB135,Invoer!$F$15:$AU$1999,5,FALSE))</f>
        <v/>
      </c>
      <c r="BF135" s="599" t="str">
        <f ca="1">IF($BB135="","",VLOOKUP(BB135,Invoer!$F$15:$AU$1999,6,FALSE))</f>
        <v/>
      </c>
      <c r="BG135" s="599" t="str">
        <f ca="1">IF($BB135="","",VLOOKUP(BB135,Invoer!$F$15:$AU$1999,9,FALSE))</f>
        <v/>
      </c>
      <c r="BH135" s="599" t="str">
        <f ca="1">IF($BB135="","",VLOOKUP(BB135,Invoer!$F$15:$AU$1999,10,FALSE))</f>
        <v/>
      </c>
      <c r="BI135" s="599" t="str">
        <f ca="1">IF($BB135="","",VLOOKUP(BB135,Invoer!$F$15:$BB$1999,14,FALSE))</f>
        <v/>
      </c>
      <c r="BJ135" s="599" t="str">
        <f ca="1">IF($BB135="","",VLOOKUP(BB135,Invoer!$F$15:$AU$1999,11,FALSE))</f>
        <v/>
      </c>
      <c r="BK135" s="662" t="str">
        <f t="shared" ca="1" si="68"/>
        <v/>
      </c>
      <c r="BL135" s="662" t="str">
        <f t="shared" ca="1" si="69"/>
        <v/>
      </c>
      <c r="BM135" s="679" t="str">
        <f t="shared" ca="1" si="70"/>
        <v/>
      </c>
      <c r="BN135" s="662" t="str">
        <f t="shared" ca="1" si="46"/>
        <v/>
      </c>
      <c r="BO135" s="662" t="str">
        <f ca="1">IF($BB135="","",VLOOKUP(BB135,Invoer!$F$15:$AU$1999,15,FALSE))</f>
        <v/>
      </c>
      <c r="BP135" s="662" t="str">
        <f ca="1">IF($BB135="","",VLOOKUP(BB135,Invoer!$F$15:$AU$1999,24,FALSE))</f>
        <v/>
      </c>
      <c r="BQ135" s="662" t="str">
        <f ca="1">IF($BB135="","",VLOOKUP(BB135,Invoer!$F$15:$AU$1999,17,FALSE))</f>
        <v/>
      </c>
      <c r="BS135" s="73" t="e">
        <f t="shared" ca="1" si="76"/>
        <v>#VALUE!</v>
      </c>
      <c r="BT135" s="57" t="str">
        <f t="shared" ca="1" si="77"/>
        <v/>
      </c>
      <c r="BW135" s="61" t="e">
        <f ca="1">Invoer!DZ140</f>
        <v>#N/A</v>
      </c>
      <c r="BX135" s="599" t="str">
        <f t="shared" ca="1" si="47"/>
        <v/>
      </c>
      <c r="BY135" s="673" t="str">
        <f ca="1">IF($BX135="","",VLOOKUP(BX135,Invoer!$F$15:$AU$1999,2,FALSE))</f>
        <v/>
      </c>
      <c r="BZ135" s="599" t="str">
        <f t="shared" ca="1" si="48"/>
        <v/>
      </c>
      <c r="CA135" s="599" t="str">
        <f ca="1">IF($BX135="","",VLOOKUP(BX135,Invoer!$F$15:$AU$1999,5,FALSE))</f>
        <v/>
      </c>
      <c r="CB135" s="599" t="str">
        <f ca="1">IF($BX135="","",VLOOKUP(BX135,Invoer!$F$15:$AU$1999,6,FALSE))</f>
        <v/>
      </c>
      <c r="CC135" s="599" t="str">
        <f ca="1">IF($BX135="","",VLOOKUP(BX135,Invoer!$F$15:$AU$1999,9,FALSE))</f>
        <v/>
      </c>
      <c r="CD135" s="599" t="str">
        <f ca="1">IF($BX135="","",VLOOKUP(BX135,Invoer!$F$15:$AU$1999,10,FALSE))</f>
        <v/>
      </c>
      <c r="CE135" s="599" t="str">
        <f ca="1">IF($BX135="","",VLOOKUP(BX135,Invoer!$F$15:$AU$1999,11,FALSE))</f>
        <v/>
      </c>
      <c r="CF135" s="662" t="str">
        <f ca="1">IF($BX135="","",IF(ISERROR(BY135),0,VLOOKUP(BX135,Invoer!$F$15:$AU$1999,15,FALSE)))</f>
        <v/>
      </c>
      <c r="CG135" s="599" t="str">
        <f ca="1">IF($BX135="","",VLOOKUP(BX135,Invoer!$F$15:$AU$1999,19,FALSE))</f>
        <v/>
      </c>
      <c r="CH135" s="662" t="str">
        <f ca="1">IF($BX135="","",IF(ISERROR(BY135),0,VLOOKUP(BX135,Invoer!$F$15:$AU$1999,24,FALSE)))</f>
        <v/>
      </c>
      <c r="CI135" s="662" t="str">
        <f ca="1">IF($BX135="","",IF(ISERROR(BY135),0,VLOOKUP(BX135,Invoer!$F$15:$AU$1999,17,FALSE)))</f>
        <v/>
      </c>
      <c r="CJ135" s="680" t="str">
        <f t="shared" ca="1" si="71"/>
        <v/>
      </c>
      <c r="CK135" s="662" t="str">
        <f t="shared" ca="1" si="72"/>
        <v/>
      </c>
      <c r="CM135" s="56" t="str">
        <f t="shared" ca="1" si="78"/>
        <v/>
      </c>
      <c r="CQ135" s="411" t="e">
        <f ca="1">Invoer!EG140</f>
        <v>#N/A</v>
      </c>
      <c r="CR135" s="599" t="str">
        <f t="shared" ca="1" si="49"/>
        <v/>
      </c>
      <c r="CS135" s="673" t="str">
        <f ca="1">IF($CR135="","",VLOOKUP(CR135,Invoer!$F$15:$AU$1500,2,FALSE))</f>
        <v/>
      </c>
      <c r="CT135" s="599" t="str">
        <f t="shared" ca="1" si="50"/>
        <v/>
      </c>
      <c r="CU135" s="599" t="str">
        <f ca="1">IF($CR135="","",VLOOKUP(CR135,Invoer!$F$15:$AU$1500,3,FALSE))</f>
        <v/>
      </c>
      <c r="CV135" s="599" t="str">
        <f ca="1">IF($CR135="","",IF(CU135&lt;&gt;"Liq","",VLOOKUP(CR135,Invoer!$F$15:$AU$1500,4,FALSE)))</f>
        <v/>
      </c>
      <c r="CW135" s="599" t="str">
        <f ca="1">IF($CR135="","",VLOOKUP(CR135,Invoer!$F$15:$AU$1500,5,FALSE))</f>
        <v/>
      </c>
      <c r="CX135" s="599" t="str">
        <f ca="1">IF($CR135="","",VLOOKUP(CR135,Invoer!$F$15:$AU$1500,6,FALSE))</f>
        <v/>
      </c>
      <c r="CY135" s="599" t="str">
        <f ca="1">IF($CR135="","",VLOOKUP(CR135,Invoer!$F$15:$AU$1500,9,FALSE))</f>
        <v/>
      </c>
      <c r="CZ135" s="599" t="str">
        <f ca="1">IF($CR135="","",VLOOKUP(CR135,Invoer!$F$15:$AU$1500,10,FALSE))</f>
        <v/>
      </c>
      <c r="DA135" s="599" t="str">
        <f ca="1">IF($CR135="","",VLOOKUP(CR135,Invoer!$F$15:$AU$1500,11,FALSE))</f>
        <v/>
      </c>
      <c r="DB135" s="599" t="str">
        <f ca="1">IF($CR135="","",VLOOKUP(CR135,Invoer!$F$15:$BB$1500,14,FALSE))</f>
        <v/>
      </c>
      <c r="DC135" s="662" t="str">
        <f ca="1">IF($CR135="","",VLOOKUP(CR135,Invoer!$F$15:$AU$1500,15,FALSE))</f>
        <v/>
      </c>
      <c r="DD135" s="599" t="str">
        <f ca="1">IF($CR135="","",VLOOKUP(CR135,Invoer!$F$15:$AU$1500,19,FALSE))</f>
        <v/>
      </c>
      <c r="DE135" s="662" t="str">
        <f ca="1">IF($CR135="","",VLOOKUP(CR135,Invoer!$F$15:$AU$1500,20,FALSE))</f>
        <v/>
      </c>
      <c r="DF135" s="662" t="str">
        <f ca="1">IF($CR135="","",VLOOKUP(CR135,Invoer!$F$15:$AU$1500,23,FALSE))</f>
        <v/>
      </c>
      <c r="DG135" s="662" t="str">
        <f ca="1">IF($CR135="","",VLOOKUP(CR135,Invoer!$F$15:$AU$1500,17,FALSE))</f>
        <v/>
      </c>
      <c r="DH135" s="681" t="str">
        <f t="shared" ca="1" si="51"/>
        <v/>
      </c>
      <c r="DI135" s="662" t="str">
        <f t="shared" ca="1" si="52"/>
        <v/>
      </c>
      <c r="DJ135" s="190"/>
      <c r="DK135" s="411" t="str">
        <f t="shared" ca="1" si="53"/>
        <v/>
      </c>
      <c r="DO135" s="61" t="e">
        <f ca="1">IF($DN$4&lt;3,Invoer!EB140,Invoer!EA140)</f>
        <v>#N/A</v>
      </c>
      <c r="DP135" s="599" t="str">
        <f t="shared" ca="1" si="54"/>
        <v/>
      </c>
      <c r="DQ135" s="673" t="str">
        <f ca="1">IF($DP135="","",VLOOKUP(DP135,Invoer!$F$15:$AU$1999,2,FALSE))</f>
        <v/>
      </c>
      <c r="DR135" s="599" t="str">
        <f t="shared" ca="1" si="55"/>
        <v/>
      </c>
      <c r="DS135" s="599" t="str">
        <f ca="1">IF($DP135="","",VLOOKUP(DP135,Invoer!$F$15:$AU$1999,3,FALSE))</f>
        <v/>
      </c>
      <c r="DT135" s="599" t="str">
        <f ca="1">IF($DP135="","",IF(DS135&lt;&gt;"Liq","",VLOOKUP(DP135,Invoer!$F$15:$AU$1999,4,FALSE)))</f>
        <v/>
      </c>
      <c r="DU135" s="599" t="str">
        <f ca="1">IF($DP135="","",VLOOKUP(DP135,Invoer!$F$15:$AU$1999,5,FALSE))</f>
        <v/>
      </c>
      <c r="DV135" s="599" t="str">
        <f ca="1">IF($DP135="","",VLOOKUP(DP135,Invoer!$F$15:$AU$1999,6,FALSE))</f>
        <v/>
      </c>
      <c r="DW135" s="599" t="str">
        <f ca="1">IF($DP135="","",VLOOKUP(DP135,Invoer!$F$15:$AU$1999,9,FALSE))</f>
        <v/>
      </c>
      <c r="DX135" s="599" t="str">
        <f ca="1">IF($DP135="","",VLOOKUP(DP135,Invoer!$F$15:$AU$1999,10,FALSE))</f>
        <v/>
      </c>
      <c r="DY135" s="595" t="str">
        <f ca="1">IF($DP135="","",VLOOKUP(DP135,Invoer!$F$15:$AU$1999,11,FALSE))</f>
        <v/>
      </c>
      <c r="DZ135" s="662" t="str">
        <f ca="1">IF($DP135="","",IF($DN$4&gt;2,"",VLOOKUP(DP135,Invoer!CQ:CS,3,FALSE)))</f>
        <v/>
      </c>
      <c r="EA135" s="541" t="str">
        <f ca="1">IF($DP135="","",IF(ISERROR(DQ135),0,IF($DN$4&lt;3,"",VLOOKUP(DP135,Invoer!$F$15:$AU$1999,15,FALSE))))</f>
        <v/>
      </c>
      <c r="EB135" s="595" t="str">
        <f ca="1">IF($DP135="","",IF($DN$4&lt;3,"",VLOOKUP(DP135,Invoer!$F$15:$AU$1999,19,FALSE)))</f>
        <v/>
      </c>
      <c r="EC135" s="541" t="str">
        <f ca="1">IF($DP135="","",IF(ISERROR(DQ135),0,IF($DN$4&lt;3,"",VLOOKUP(DP135,Invoer!$F$15:$AU$1999,24,FALSE))))</f>
        <v/>
      </c>
      <c r="ED135" s="541" t="str">
        <f ca="1">IF($DP135="","",IF(ISERROR(DQ135),0,IF($DN$4&lt;3,"",VLOOKUP(DP135,Invoer!$F$15:$AU$1999,17,FALSE))))</f>
        <v/>
      </c>
      <c r="EH135" s="89" t="e">
        <f ca="1">Invoer!CP140</f>
        <v>#N/A</v>
      </c>
      <c r="EI135" s="599" t="str">
        <f t="shared" ca="1" si="56"/>
        <v/>
      </c>
      <c r="EJ135" s="673" t="str">
        <f ca="1">IF(EI135="","",VLOOKUP(EI135,Invoer!$F$15:$AU$1999,2,FALSE))</f>
        <v/>
      </c>
      <c r="EK135" s="599" t="str">
        <f t="shared" ca="1" si="57"/>
        <v/>
      </c>
      <c r="EL135" s="599" t="str">
        <f ca="1">IF($EI135="","",VLOOKUP(EI135,Invoer!$F$15:$AU$1999,3,FALSE))</f>
        <v/>
      </c>
      <c r="EM135" s="599" t="str">
        <f ca="1">IF($EI135="","",IF(EL135&lt;&gt;"Liq","",VLOOKUP(EI135,Invoer!$F$15:$AU$1999,4,FALSE)))</f>
        <v/>
      </c>
      <c r="EN135" s="599" t="str">
        <f ca="1">IF($EI135="","",VLOOKUP(EI135,Invoer!$F$15:$AU$1999,6,FALSE))</f>
        <v/>
      </c>
      <c r="EO135" s="599" t="str">
        <f ca="1">IF(EI135="","",VLOOKUP(EI135,Invoer!$F$15:$AU$1999,9,FALSE))</f>
        <v/>
      </c>
      <c r="EP135" s="599" t="str">
        <f ca="1">IF(EI135="","",VLOOKUP(EI135,Invoer!$F$15:$AU$1999,10,FALSE))</f>
        <v/>
      </c>
      <c r="EQ135" s="599" t="str">
        <f ca="1">IF(EI135="","",VLOOKUP(EI135,Invoer!$F$15:$AU$1999,11,FALSE))</f>
        <v/>
      </c>
      <c r="ER135" s="662" t="str">
        <f ca="1">IF(EI135="","",VLOOKUP(EI135,Invoer!CQ:CS,3,FALSE))</f>
        <v/>
      </c>
      <c r="ES135" s="662" t="str">
        <f t="shared" ca="1" si="58"/>
        <v/>
      </c>
      <c r="ET135" s="513" t="str">
        <f t="shared" ca="1" si="59"/>
        <v/>
      </c>
      <c r="EU135" s="112" t="str">
        <f t="shared" ca="1" si="60"/>
        <v/>
      </c>
      <c r="EV135" s="83" t="s">
        <v>160</v>
      </c>
      <c r="EW135" s="682" t="str">
        <f t="shared" ca="1" si="61"/>
        <v/>
      </c>
      <c r="EX135" s="662" t="str">
        <f t="shared" ca="1" si="62"/>
        <v/>
      </c>
      <c r="EY135"/>
      <c r="EZ135" s="56" t="e">
        <f t="shared" ca="1" si="73"/>
        <v>#VALUE!</v>
      </c>
      <c r="FA135" s="56" t="e">
        <f t="shared" ca="1" si="74"/>
        <v>#VALUE!</v>
      </c>
      <c r="FE135"/>
      <c r="FI135"/>
      <c r="FJ135"/>
    </row>
    <row r="136" spans="1:166" ht="12" customHeight="1" x14ac:dyDescent="0.2">
      <c r="A136"/>
      <c r="B136"/>
      <c r="C136"/>
      <c r="E136"/>
      <c r="F136" s="125"/>
      <c r="G136" s="89" t="e">
        <f ca="1">Invoer!DU141</f>
        <v>#N/A</v>
      </c>
      <c r="H136" s="599" t="str">
        <f t="shared" ca="1" si="79"/>
        <v/>
      </c>
      <c r="I136" s="673" t="str">
        <f ca="1">IF($H136="","",VLOOKUP(H136,Invoer!$F$15:$AU$1500,2,FALSE))</f>
        <v/>
      </c>
      <c r="J136" s="599" t="str">
        <f t="shared" ca="1" si="63"/>
        <v/>
      </c>
      <c r="K136" s="599" t="str">
        <f ca="1">IF($H136="","",VLOOKUP(H136,Invoer!$F$15:$AU$1500,3,FALSE))</f>
        <v/>
      </c>
      <c r="L136" s="599" t="str">
        <f ca="1">IF($H136="","",IF(K136&lt;&gt;"Liq","",VLOOKUP(H136,Invoer!$F$15:$AU$1500,4,FALSE)))</f>
        <v/>
      </c>
      <c r="M136" s="599" t="str">
        <f ca="1">IF($H136="","",VLOOKUP(H136,Invoer!$F$15:$AU$1500,5,FALSE))</f>
        <v/>
      </c>
      <c r="N136" s="599" t="str">
        <f ca="1">IF($H136="","",VLOOKUP(H136,Invoer!$F$15:$AU$1500,6,FALSE))</f>
        <v/>
      </c>
      <c r="O136" s="599" t="str">
        <f ca="1">IF($H136="","",VLOOKUP(H136,Invoer!$F$15:$AU$1500,9,FALSE))</f>
        <v/>
      </c>
      <c r="P136" s="599" t="str">
        <f ca="1">IF($H136="","",VLOOKUP(H136,Invoer!$F$15:$AU$1500,10,FALSE))</f>
        <v/>
      </c>
      <c r="Q136" s="599" t="str">
        <f ca="1">IF($H136="","",VLOOKUP(H136,Invoer!$F$15:$BB$1500,14,FALSE))</f>
        <v/>
      </c>
      <c r="R136" s="662" t="str">
        <f ca="1">IF($H136="","",IF(J136&gt;$K$8,"",VLOOKUP(H136,Invoer!$F$15:$AU$1500,15,FALSE)))</f>
        <v/>
      </c>
      <c r="S136" s="599" t="str">
        <f ca="1">IF($H136="","",VLOOKUP(H136,Invoer!$F$15:$AU$1500,19,FALSE))</f>
        <v/>
      </c>
      <c r="T136" s="662" t="str">
        <f ca="1">IF($H136="","",IF(J136&gt;$K$8,"",VLOOKUP(H136,Invoer!$F$15:$AU$1500,20,FALSE)))</f>
        <v/>
      </c>
      <c r="U136" s="662" t="str">
        <f ca="1">IF($H136="","",IF(J136&gt;$K$8,"",VLOOKUP(H136,Invoer!$F$15:$AU$1500,23,FALSE)))</f>
        <v/>
      </c>
      <c r="V136" s="662" t="str">
        <f ca="1">IF($H136="","",IF(J136&gt;$K$8,"",VLOOKUP(H136,Invoer!$F$15:$AU$1500,17,FALSE)))</f>
        <v/>
      </c>
      <c r="AC136" s="435" t="str">
        <f>IF($AC$7&lt;3,Invoer!DR141,IF($AC$7=3,Invoer!BT141,"x"))</f>
        <v>x</v>
      </c>
      <c r="AD136" s="599" t="str">
        <f t="shared" si="64"/>
        <v/>
      </c>
      <c r="AE136" s="673" t="str">
        <f>IF($AD136="","",VLOOKUP(AD136,Invoer!$F$15:$AU$1999,2,FALSE))</f>
        <v/>
      </c>
      <c r="AF136" s="599" t="str">
        <f t="shared" si="65"/>
        <v/>
      </c>
      <c r="AG136" s="599" t="str">
        <f>IF($AD136="","",VLOOKUP(AD136,Invoer!$F$15:$AU$1999,3,FALSE))</f>
        <v/>
      </c>
      <c r="AH136" s="599" t="str">
        <f>IF($AD136="","",IF(AG136&lt;&gt;"Liq","",VLOOKUP(AD136,Invoer!$F$15:$AU$1999,4,FALSE)))</f>
        <v/>
      </c>
      <c r="AI136" s="677" t="str">
        <f>IF($AD136="","",VLOOKUP(AD136,Invoer!$F$15:$AU$1999,5,FALSE))</f>
        <v/>
      </c>
      <c r="AJ136" s="599" t="str">
        <f>IF($AD136="","",VLOOKUP(AD136,Invoer!$F$15:$AU$1999,6,FALSE))</f>
        <v/>
      </c>
      <c r="AK136" s="599" t="str">
        <f>IF($AD136="","",VLOOKUP(AD136,Invoer!$F$15:$AU$1999,9,FALSE))</f>
        <v/>
      </c>
      <c r="AL136" s="599" t="str">
        <f>IF($AD136="","",VLOOKUP(AD136,Invoer!$F$15:$AU$1999,10,FALSE))</f>
        <v/>
      </c>
      <c r="AM136" s="599" t="str">
        <f>IF($AD136="","",VLOOKUP(AD136,Invoer!$F$15:$BB$1999,14,FALSE))</f>
        <v/>
      </c>
      <c r="AN136" s="599" t="str">
        <f>IF($AD136="","",VLOOKUP(AD136,Invoer!$F$15:$AU$1999,11,FALSE))</f>
        <v/>
      </c>
      <c r="AO136" s="662" t="str">
        <f>IF($AD136="","",VLOOKUP(AD136,Invoer!$F$15:$AU$1999,15,FALSE))</f>
        <v/>
      </c>
      <c r="AP136" s="599" t="str">
        <f>IF($AD136="","",VLOOKUP(AD136,Invoer!$F$15:$AU$1999,19,FALSE))</f>
        <v/>
      </c>
      <c r="AQ136" s="662" t="str">
        <f>IF($AD136="","",VLOOKUP(AD136,Invoer!$F$15:$AU$1999,24,FALSE))</f>
        <v/>
      </c>
      <c r="AR136" s="662" t="str">
        <f>IF($AD136="","",VLOOKUP(AD136,Invoer!$F$15:$AU$1999,17,FALSE))</f>
        <v/>
      </c>
      <c r="AS136" s="678" t="str">
        <f t="shared" si="75"/>
        <v/>
      </c>
      <c r="AT136" s="676" t="str">
        <f t="shared" si="44"/>
        <v/>
      </c>
      <c r="AU136" s="77" t="e">
        <f t="shared" si="45"/>
        <v>#VALUE!</v>
      </c>
      <c r="AW136" s="57"/>
      <c r="AX136" s="57"/>
      <c r="BA136" s="83" t="e">
        <f ca="1">Invoer!DW141</f>
        <v>#N/A</v>
      </c>
      <c r="BB136" s="599" t="str">
        <f t="shared" ca="1" si="66"/>
        <v/>
      </c>
      <c r="BC136" s="673" t="str">
        <f ca="1">IF($BB136="","",VLOOKUP(BB136,Invoer!$F$15:$AU$1999,2,FALSE))</f>
        <v/>
      </c>
      <c r="BD136" s="599" t="str">
        <f t="shared" ca="1" si="67"/>
        <v/>
      </c>
      <c r="BE136" s="599" t="str">
        <f ca="1">IF($BB136="","",VLOOKUP(BB136,Invoer!$F$15:$AU$1999,5,FALSE))</f>
        <v/>
      </c>
      <c r="BF136" s="599" t="str">
        <f ca="1">IF($BB136="","",VLOOKUP(BB136,Invoer!$F$15:$AU$1999,6,FALSE))</f>
        <v/>
      </c>
      <c r="BG136" s="599" t="str">
        <f ca="1">IF($BB136="","",VLOOKUP(BB136,Invoer!$F$15:$AU$1999,9,FALSE))</f>
        <v/>
      </c>
      <c r="BH136" s="599" t="str">
        <f ca="1">IF($BB136="","",VLOOKUP(BB136,Invoer!$F$15:$AU$1999,10,FALSE))</f>
        <v/>
      </c>
      <c r="BI136" s="599" t="str">
        <f ca="1">IF($BB136="","",VLOOKUP(BB136,Invoer!$F$15:$BB$1999,14,FALSE))</f>
        <v/>
      </c>
      <c r="BJ136" s="599" t="str">
        <f ca="1">IF($BB136="","",VLOOKUP(BB136,Invoer!$F$15:$AU$1999,11,FALSE))</f>
        <v/>
      </c>
      <c r="BK136" s="662" t="str">
        <f t="shared" ca="1" si="68"/>
        <v/>
      </c>
      <c r="BL136" s="662" t="str">
        <f t="shared" ca="1" si="69"/>
        <v/>
      </c>
      <c r="BM136" s="679" t="str">
        <f t="shared" ca="1" si="70"/>
        <v/>
      </c>
      <c r="BN136" s="662" t="str">
        <f t="shared" ca="1" si="46"/>
        <v/>
      </c>
      <c r="BO136" s="662" t="str">
        <f ca="1">IF($BB136="","",VLOOKUP(BB136,Invoer!$F$15:$AU$1999,15,FALSE))</f>
        <v/>
      </c>
      <c r="BP136" s="662" t="str">
        <f ca="1">IF($BB136="","",VLOOKUP(BB136,Invoer!$F$15:$AU$1999,24,FALSE))</f>
        <v/>
      </c>
      <c r="BQ136" s="662" t="str">
        <f ca="1">IF($BB136="","",VLOOKUP(BB136,Invoer!$F$15:$AU$1999,17,FALSE))</f>
        <v/>
      </c>
      <c r="BS136" s="73" t="e">
        <f t="shared" ca="1" si="76"/>
        <v>#VALUE!</v>
      </c>
      <c r="BT136" s="57" t="str">
        <f t="shared" ca="1" si="77"/>
        <v/>
      </c>
      <c r="BW136" s="61" t="e">
        <f ca="1">Invoer!DZ141</f>
        <v>#N/A</v>
      </c>
      <c r="BX136" s="599" t="str">
        <f t="shared" ca="1" si="47"/>
        <v/>
      </c>
      <c r="BY136" s="673" t="str">
        <f ca="1">IF($BX136="","",VLOOKUP(BX136,Invoer!$F$15:$AU$1999,2,FALSE))</f>
        <v/>
      </c>
      <c r="BZ136" s="599" t="str">
        <f t="shared" ca="1" si="48"/>
        <v/>
      </c>
      <c r="CA136" s="599" t="str">
        <f ca="1">IF($BX136="","",VLOOKUP(BX136,Invoer!$F$15:$AU$1999,5,FALSE))</f>
        <v/>
      </c>
      <c r="CB136" s="599" t="str">
        <f ca="1">IF($BX136="","",VLOOKUP(BX136,Invoer!$F$15:$AU$1999,6,FALSE))</f>
        <v/>
      </c>
      <c r="CC136" s="599" t="str">
        <f ca="1">IF($BX136="","",VLOOKUP(BX136,Invoer!$F$15:$AU$1999,9,FALSE))</f>
        <v/>
      </c>
      <c r="CD136" s="599" t="str">
        <f ca="1">IF($BX136="","",VLOOKUP(BX136,Invoer!$F$15:$AU$1999,10,FALSE))</f>
        <v/>
      </c>
      <c r="CE136" s="599" t="str">
        <f ca="1">IF($BX136="","",VLOOKUP(BX136,Invoer!$F$15:$AU$1999,11,FALSE))</f>
        <v/>
      </c>
      <c r="CF136" s="662" t="str">
        <f ca="1">IF($BX136="","",IF(ISERROR(BY136),0,VLOOKUP(BX136,Invoer!$F$15:$AU$1999,15,FALSE)))</f>
        <v/>
      </c>
      <c r="CG136" s="599" t="str">
        <f ca="1">IF($BX136="","",VLOOKUP(BX136,Invoer!$F$15:$AU$1999,19,FALSE))</f>
        <v/>
      </c>
      <c r="CH136" s="662" t="str">
        <f ca="1">IF($BX136="","",IF(ISERROR(BY136),0,VLOOKUP(BX136,Invoer!$F$15:$AU$1999,24,FALSE)))</f>
        <v/>
      </c>
      <c r="CI136" s="662" t="str">
        <f ca="1">IF($BX136="","",IF(ISERROR(BY136),0,VLOOKUP(BX136,Invoer!$F$15:$AU$1999,17,FALSE)))</f>
        <v/>
      </c>
      <c r="CJ136" s="680" t="str">
        <f t="shared" ca="1" si="71"/>
        <v/>
      </c>
      <c r="CK136" s="662" t="str">
        <f t="shared" ca="1" si="72"/>
        <v/>
      </c>
      <c r="CM136" s="56" t="str">
        <f t="shared" ca="1" si="78"/>
        <v/>
      </c>
      <c r="CQ136" s="411" t="e">
        <f ca="1">Invoer!EG141</f>
        <v>#N/A</v>
      </c>
      <c r="CR136" s="599" t="str">
        <f t="shared" ca="1" si="49"/>
        <v/>
      </c>
      <c r="CS136" s="673" t="str">
        <f ca="1">IF($CR136="","",VLOOKUP(CR136,Invoer!$F$15:$AU$1500,2,FALSE))</f>
        <v/>
      </c>
      <c r="CT136" s="599" t="str">
        <f t="shared" ca="1" si="50"/>
        <v/>
      </c>
      <c r="CU136" s="599" t="str">
        <f ca="1">IF($CR136="","",VLOOKUP(CR136,Invoer!$F$15:$AU$1500,3,FALSE))</f>
        <v/>
      </c>
      <c r="CV136" s="599" t="str">
        <f ca="1">IF($CR136="","",IF(CU136&lt;&gt;"Liq","",VLOOKUP(CR136,Invoer!$F$15:$AU$1500,4,FALSE)))</f>
        <v/>
      </c>
      <c r="CW136" s="599" t="str">
        <f ca="1">IF($CR136="","",VLOOKUP(CR136,Invoer!$F$15:$AU$1500,5,FALSE))</f>
        <v/>
      </c>
      <c r="CX136" s="599" t="str">
        <f ca="1">IF($CR136="","",VLOOKUP(CR136,Invoer!$F$15:$AU$1500,6,FALSE))</f>
        <v/>
      </c>
      <c r="CY136" s="599" t="str">
        <f ca="1">IF($CR136="","",VLOOKUP(CR136,Invoer!$F$15:$AU$1500,9,FALSE))</f>
        <v/>
      </c>
      <c r="CZ136" s="599" t="str">
        <f ca="1">IF($CR136="","",VLOOKUP(CR136,Invoer!$F$15:$AU$1500,10,FALSE))</f>
        <v/>
      </c>
      <c r="DA136" s="599" t="str">
        <f ca="1">IF($CR136="","",VLOOKUP(CR136,Invoer!$F$15:$AU$1500,11,FALSE))</f>
        <v/>
      </c>
      <c r="DB136" s="599" t="str">
        <f ca="1">IF($CR136="","",VLOOKUP(CR136,Invoer!$F$15:$BB$1500,14,FALSE))</f>
        <v/>
      </c>
      <c r="DC136" s="662" t="str">
        <f ca="1">IF($CR136="","",VLOOKUP(CR136,Invoer!$F$15:$AU$1500,15,FALSE))</f>
        <v/>
      </c>
      <c r="DD136" s="599" t="str">
        <f ca="1">IF($CR136="","",VLOOKUP(CR136,Invoer!$F$15:$AU$1500,19,FALSE))</f>
        <v/>
      </c>
      <c r="DE136" s="662" t="str">
        <f ca="1">IF($CR136="","",VLOOKUP(CR136,Invoer!$F$15:$AU$1500,20,FALSE))</f>
        <v/>
      </c>
      <c r="DF136" s="662" t="str">
        <f ca="1">IF($CR136="","",VLOOKUP(CR136,Invoer!$F$15:$AU$1500,23,FALSE))</f>
        <v/>
      </c>
      <c r="DG136" s="662" t="str">
        <f ca="1">IF($CR136="","",VLOOKUP(CR136,Invoer!$F$15:$AU$1500,17,FALSE))</f>
        <v/>
      </c>
      <c r="DH136" s="681" t="str">
        <f t="shared" ca="1" si="51"/>
        <v/>
      </c>
      <c r="DI136" s="662" t="str">
        <f t="shared" ca="1" si="52"/>
        <v/>
      </c>
      <c r="DJ136" s="190"/>
      <c r="DK136" s="411" t="str">
        <f t="shared" ca="1" si="53"/>
        <v/>
      </c>
      <c r="DO136" s="61" t="e">
        <f ca="1">IF($DN$4&lt;3,Invoer!EB141,Invoer!EA141)</f>
        <v>#N/A</v>
      </c>
      <c r="DP136" s="599" t="str">
        <f t="shared" ca="1" si="54"/>
        <v/>
      </c>
      <c r="DQ136" s="673" t="str">
        <f ca="1">IF($DP136="","",VLOOKUP(DP136,Invoer!$F$15:$AU$1999,2,FALSE))</f>
        <v/>
      </c>
      <c r="DR136" s="599" t="str">
        <f t="shared" ca="1" si="55"/>
        <v/>
      </c>
      <c r="DS136" s="599" t="str">
        <f ca="1">IF($DP136="","",VLOOKUP(DP136,Invoer!$F$15:$AU$1999,3,FALSE))</f>
        <v/>
      </c>
      <c r="DT136" s="599" t="str">
        <f ca="1">IF($DP136="","",IF(DS136&lt;&gt;"Liq","",VLOOKUP(DP136,Invoer!$F$15:$AU$1999,4,FALSE)))</f>
        <v/>
      </c>
      <c r="DU136" s="599" t="str">
        <f ca="1">IF($DP136="","",VLOOKUP(DP136,Invoer!$F$15:$AU$1999,5,FALSE))</f>
        <v/>
      </c>
      <c r="DV136" s="599" t="str">
        <f ca="1">IF($DP136="","",VLOOKUP(DP136,Invoer!$F$15:$AU$1999,6,FALSE))</f>
        <v/>
      </c>
      <c r="DW136" s="599" t="str">
        <f ca="1">IF($DP136="","",VLOOKUP(DP136,Invoer!$F$15:$AU$1999,9,FALSE))</f>
        <v/>
      </c>
      <c r="DX136" s="599" t="str">
        <f ca="1">IF($DP136="","",VLOOKUP(DP136,Invoer!$F$15:$AU$1999,10,FALSE))</f>
        <v/>
      </c>
      <c r="DY136" s="595" t="str">
        <f ca="1">IF($DP136="","",VLOOKUP(DP136,Invoer!$F$15:$AU$1999,11,FALSE))</f>
        <v/>
      </c>
      <c r="DZ136" s="662" t="str">
        <f ca="1">IF($DP136="","",IF($DN$4&gt;2,"",VLOOKUP(DP136,Invoer!CQ:CS,3,FALSE)))</f>
        <v/>
      </c>
      <c r="EA136" s="541" t="str">
        <f ca="1">IF($DP136="","",IF(ISERROR(DQ136),0,IF($DN$4&lt;3,"",VLOOKUP(DP136,Invoer!$F$15:$AU$1999,15,FALSE))))</f>
        <v/>
      </c>
      <c r="EB136" s="595" t="str">
        <f ca="1">IF($DP136="","",IF($DN$4&lt;3,"",VLOOKUP(DP136,Invoer!$F$15:$AU$1999,19,FALSE)))</f>
        <v/>
      </c>
      <c r="EC136" s="541" t="str">
        <f ca="1">IF($DP136="","",IF(ISERROR(DQ136),0,IF($DN$4&lt;3,"",VLOOKUP(DP136,Invoer!$F$15:$AU$1999,24,FALSE))))</f>
        <v/>
      </c>
      <c r="ED136" s="541" t="str">
        <f ca="1">IF($DP136="","",IF(ISERROR(DQ136),0,IF($DN$4&lt;3,"",VLOOKUP(DP136,Invoer!$F$15:$AU$1999,17,FALSE))))</f>
        <v/>
      </c>
      <c r="EH136" s="89" t="e">
        <f ca="1">Invoer!CP141</f>
        <v>#N/A</v>
      </c>
      <c r="EI136" s="599" t="str">
        <f t="shared" ca="1" si="56"/>
        <v/>
      </c>
      <c r="EJ136" s="673" t="str">
        <f ca="1">IF(EI136="","",VLOOKUP(EI136,Invoer!$F$15:$AU$1999,2,FALSE))</f>
        <v/>
      </c>
      <c r="EK136" s="599" t="str">
        <f t="shared" ca="1" si="57"/>
        <v/>
      </c>
      <c r="EL136" s="599" t="str">
        <f ca="1">IF($EI136="","",VLOOKUP(EI136,Invoer!$F$15:$AU$1999,3,FALSE))</f>
        <v/>
      </c>
      <c r="EM136" s="599" t="str">
        <f ca="1">IF($EI136="","",IF(EL136&lt;&gt;"Liq","",VLOOKUP(EI136,Invoer!$F$15:$AU$1999,4,FALSE)))</f>
        <v/>
      </c>
      <c r="EN136" s="599" t="str">
        <f ca="1">IF($EI136="","",VLOOKUP(EI136,Invoer!$F$15:$AU$1999,6,FALSE))</f>
        <v/>
      </c>
      <c r="EO136" s="599" t="str">
        <f ca="1">IF(EI136="","",VLOOKUP(EI136,Invoer!$F$15:$AU$1999,9,FALSE))</f>
        <v/>
      </c>
      <c r="EP136" s="599" t="str">
        <f ca="1">IF(EI136="","",VLOOKUP(EI136,Invoer!$F$15:$AU$1999,10,FALSE))</f>
        <v/>
      </c>
      <c r="EQ136" s="599" t="str">
        <f ca="1">IF(EI136="","",VLOOKUP(EI136,Invoer!$F$15:$AU$1999,11,FALSE))</f>
        <v/>
      </c>
      <c r="ER136" s="662" t="str">
        <f ca="1">IF(EI136="","",VLOOKUP(EI136,Invoer!CQ:CS,3,FALSE))</f>
        <v/>
      </c>
      <c r="ES136" s="662" t="str">
        <f t="shared" ca="1" si="58"/>
        <v/>
      </c>
      <c r="ET136" s="513" t="str">
        <f t="shared" ca="1" si="59"/>
        <v/>
      </c>
      <c r="EU136" s="112" t="str">
        <f t="shared" ca="1" si="60"/>
        <v/>
      </c>
      <c r="EV136" s="83" t="s">
        <v>160</v>
      </c>
      <c r="EW136" s="682" t="str">
        <f t="shared" ca="1" si="61"/>
        <v/>
      </c>
      <c r="EX136" s="662" t="str">
        <f t="shared" ca="1" si="62"/>
        <v/>
      </c>
      <c r="EY136"/>
      <c r="EZ136" s="56" t="e">
        <f t="shared" ca="1" si="73"/>
        <v>#VALUE!</v>
      </c>
      <c r="FA136" s="56" t="e">
        <f t="shared" ca="1" si="74"/>
        <v>#VALUE!</v>
      </c>
      <c r="FE136"/>
      <c r="FI136"/>
      <c r="FJ136"/>
    </row>
    <row r="137" spans="1:166" ht="12" customHeight="1" x14ac:dyDescent="0.2">
      <c r="A137"/>
      <c r="B137"/>
      <c r="C137"/>
      <c r="E137"/>
      <c r="F137" s="125"/>
      <c r="G137" s="89" t="e">
        <f ca="1">Invoer!DU142</f>
        <v>#N/A</v>
      </c>
      <c r="H137" s="599" t="str">
        <f t="shared" ca="1" si="79"/>
        <v/>
      </c>
      <c r="I137" s="673" t="str">
        <f ca="1">IF($H137="","",VLOOKUP(H137,Invoer!$F$15:$AU$1500,2,FALSE))</f>
        <v/>
      </c>
      <c r="J137" s="599" t="str">
        <f t="shared" ca="1" si="63"/>
        <v/>
      </c>
      <c r="K137" s="599" t="str">
        <f ca="1">IF($H137="","",VLOOKUP(H137,Invoer!$F$15:$AU$1500,3,FALSE))</f>
        <v/>
      </c>
      <c r="L137" s="599" t="str">
        <f ca="1">IF($H137="","",IF(K137&lt;&gt;"Liq","",VLOOKUP(H137,Invoer!$F$15:$AU$1500,4,FALSE)))</f>
        <v/>
      </c>
      <c r="M137" s="599" t="str">
        <f ca="1">IF($H137="","",VLOOKUP(H137,Invoer!$F$15:$AU$1500,5,FALSE))</f>
        <v/>
      </c>
      <c r="N137" s="599" t="str">
        <f ca="1">IF($H137="","",VLOOKUP(H137,Invoer!$F$15:$AU$1500,6,FALSE))</f>
        <v/>
      </c>
      <c r="O137" s="599" t="str">
        <f ca="1">IF($H137="","",VLOOKUP(H137,Invoer!$F$15:$AU$1500,9,FALSE))</f>
        <v/>
      </c>
      <c r="P137" s="599" t="str">
        <f ca="1">IF($H137="","",VLOOKUP(H137,Invoer!$F$15:$AU$1500,10,FALSE))</f>
        <v/>
      </c>
      <c r="Q137" s="599" t="str">
        <f ca="1">IF($H137="","",VLOOKUP(H137,Invoer!$F$15:$BB$1500,14,FALSE))</f>
        <v/>
      </c>
      <c r="R137" s="662" t="str">
        <f ca="1">IF($H137="","",IF(J137&gt;$K$8,"",VLOOKUP(H137,Invoer!$F$15:$AU$1500,15,FALSE)))</f>
        <v/>
      </c>
      <c r="S137" s="599" t="str">
        <f ca="1">IF($H137="","",VLOOKUP(H137,Invoer!$F$15:$AU$1500,19,FALSE))</f>
        <v/>
      </c>
      <c r="T137" s="662" t="str">
        <f ca="1">IF($H137="","",IF(J137&gt;$K$8,"",VLOOKUP(H137,Invoer!$F$15:$AU$1500,20,FALSE)))</f>
        <v/>
      </c>
      <c r="U137" s="662" t="str">
        <f ca="1">IF($H137="","",IF(J137&gt;$K$8,"",VLOOKUP(H137,Invoer!$F$15:$AU$1500,23,FALSE)))</f>
        <v/>
      </c>
      <c r="V137" s="662" t="str">
        <f ca="1">IF($H137="","",IF(J137&gt;$K$8,"",VLOOKUP(H137,Invoer!$F$15:$AU$1500,17,FALSE)))</f>
        <v/>
      </c>
      <c r="AC137" s="435" t="str">
        <f>IF($AC$7&lt;3,Invoer!DR142,IF($AC$7=3,Invoer!BT142,"x"))</f>
        <v>x</v>
      </c>
      <c r="AD137" s="599" t="str">
        <f t="shared" si="64"/>
        <v/>
      </c>
      <c r="AE137" s="673" t="str">
        <f>IF($AD137="","",VLOOKUP(AD137,Invoer!$F$15:$AU$1999,2,FALSE))</f>
        <v/>
      </c>
      <c r="AF137" s="599" t="str">
        <f t="shared" si="65"/>
        <v/>
      </c>
      <c r="AG137" s="599" t="str">
        <f>IF($AD137="","",VLOOKUP(AD137,Invoer!$F$15:$AU$1999,3,FALSE))</f>
        <v/>
      </c>
      <c r="AH137" s="599" t="str">
        <f>IF($AD137="","",IF(AG137&lt;&gt;"Liq","",VLOOKUP(AD137,Invoer!$F$15:$AU$1999,4,FALSE)))</f>
        <v/>
      </c>
      <c r="AI137" s="677" t="str">
        <f>IF($AD137="","",VLOOKUP(AD137,Invoer!$F$15:$AU$1999,5,FALSE))</f>
        <v/>
      </c>
      <c r="AJ137" s="599" t="str">
        <f>IF($AD137="","",VLOOKUP(AD137,Invoer!$F$15:$AU$1999,6,FALSE))</f>
        <v/>
      </c>
      <c r="AK137" s="599" t="str">
        <f>IF($AD137="","",VLOOKUP(AD137,Invoer!$F$15:$AU$1999,9,FALSE))</f>
        <v/>
      </c>
      <c r="AL137" s="599" t="str">
        <f>IF($AD137="","",VLOOKUP(AD137,Invoer!$F$15:$AU$1999,10,FALSE))</f>
        <v/>
      </c>
      <c r="AM137" s="599" t="str">
        <f>IF($AD137="","",VLOOKUP(AD137,Invoer!$F$15:$BB$1999,14,FALSE))</f>
        <v/>
      </c>
      <c r="AN137" s="599" t="str">
        <f>IF($AD137="","",VLOOKUP(AD137,Invoer!$F$15:$AU$1999,11,FALSE))</f>
        <v/>
      </c>
      <c r="AO137" s="662" t="str">
        <f>IF($AD137="","",VLOOKUP(AD137,Invoer!$F$15:$AU$1999,15,FALSE))</f>
        <v/>
      </c>
      <c r="AP137" s="599" t="str">
        <f>IF($AD137="","",VLOOKUP(AD137,Invoer!$F$15:$AU$1999,19,FALSE))</f>
        <v/>
      </c>
      <c r="AQ137" s="662" t="str">
        <f>IF($AD137="","",VLOOKUP(AD137,Invoer!$F$15:$AU$1999,24,FALSE))</f>
        <v/>
      </c>
      <c r="AR137" s="662" t="str">
        <f>IF($AD137="","",VLOOKUP(AD137,Invoer!$F$15:$AU$1999,17,FALSE))</f>
        <v/>
      </c>
      <c r="AS137" s="678" t="str">
        <f t="shared" si="75"/>
        <v/>
      </c>
      <c r="AT137" s="676" t="str">
        <f t="shared" si="44"/>
        <v/>
      </c>
      <c r="AU137" s="77" t="e">
        <f t="shared" si="45"/>
        <v>#VALUE!</v>
      </c>
      <c r="AW137" s="57"/>
      <c r="AX137" s="57"/>
      <c r="BA137" s="83" t="e">
        <f ca="1">Invoer!DW142</f>
        <v>#N/A</v>
      </c>
      <c r="BB137" s="599" t="str">
        <f t="shared" ca="1" si="66"/>
        <v/>
      </c>
      <c r="BC137" s="673" t="str">
        <f ca="1">IF($BB137="","",VLOOKUP(BB137,Invoer!$F$15:$AU$1999,2,FALSE))</f>
        <v/>
      </c>
      <c r="BD137" s="599" t="str">
        <f t="shared" ca="1" si="67"/>
        <v/>
      </c>
      <c r="BE137" s="599" t="str">
        <f ca="1">IF($BB137="","",VLOOKUP(BB137,Invoer!$F$15:$AU$1999,5,FALSE))</f>
        <v/>
      </c>
      <c r="BF137" s="599" t="str">
        <f ca="1">IF($BB137="","",VLOOKUP(BB137,Invoer!$F$15:$AU$1999,6,FALSE))</f>
        <v/>
      </c>
      <c r="BG137" s="599" t="str">
        <f ca="1">IF($BB137="","",VLOOKUP(BB137,Invoer!$F$15:$AU$1999,9,FALSE))</f>
        <v/>
      </c>
      <c r="BH137" s="599" t="str">
        <f ca="1">IF($BB137="","",VLOOKUP(BB137,Invoer!$F$15:$AU$1999,10,FALSE))</f>
        <v/>
      </c>
      <c r="BI137" s="599" t="str">
        <f ca="1">IF($BB137="","",VLOOKUP(BB137,Invoer!$F$15:$BB$1999,14,FALSE))</f>
        <v/>
      </c>
      <c r="BJ137" s="599" t="str">
        <f ca="1">IF($BB137="","",VLOOKUP(BB137,Invoer!$F$15:$AU$1999,11,FALSE))</f>
        <v/>
      </c>
      <c r="BK137" s="662" t="str">
        <f t="shared" ca="1" si="68"/>
        <v/>
      </c>
      <c r="BL137" s="662" t="str">
        <f t="shared" ca="1" si="69"/>
        <v/>
      </c>
      <c r="BM137" s="679" t="str">
        <f t="shared" ca="1" si="70"/>
        <v/>
      </c>
      <c r="BN137" s="662" t="str">
        <f t="shared" ca="1" si="46"/>
        <v/>
      </c>
      <c r="BO137" s="662" t="str">
        <f ca="1">IF($BB137="","",VLOOKUP(BB137,Invoer!$F$15:$AU$1999,15,FALSE))</f>
        <v/>
      </c>
      <c r="BP137" s="662" t="str">
        <f ca="1">IF($BB137="","",VLOOKUP(BB137,Invoer!$F$15:$AU$1999,24,FALSE))</f>
        <v/>
      </c>
      <c r="BQ137" s="662" t="str">
        <f ca="1">IF($BB137="","",VLOOKUP(BB137,Invoer!$F$15:$AU$1999,17,FALSE))</f>
        <v/>
      </c>
      <c r="BS137" s="73" t="e">
        <f t="shared" ca="1" si="76"/>
        <v>#VALUE!</v>
      </c>
      <c r="BT137" s="57" t="str">
        <f t="shared" ca="1" si="77"/>
        <v/>
      </c>
      <c r="BW137" s="61" t="e">
        <f ca="1">Invoer!DZ142</f>
        <v>#N/A</v>
      </c>
      <c r="BX137" s="599" t="str">
        <f t="shared" ca="1" si="47"/>
        <v/>
      </c>
      <c r="BY137" s="673" t="str">
        <f ca="1">IF($BX137="","",VLOOKUP(BX137,Invoer!$F$15:$AU$1999,2,FALSE))</f>
        <v/>
      </c>
      <c r="BZ137" s="599" t="str">
        <f t="shared" ca="1" si="48"/>
        <v/>
      </c>
      <c r="CA137" s="599" t="str">
        <f ca="1">IF($BX137="","",VLOOKUP(BX137,Invoer!$F$15:$AU$1999,5,FALSE))</f>
        <v/>
      </c>
      <c r="CB137" s="599" t="str">
        <f ca="1">IF($BX137="","",VLOOKUP(BX137,Invoer!$F$15:$AU$1999,6,FALSE))</f>
        <v/>
      </c>
      <c r="CC137" s="599" t="str">
        <f ca="1">IF($BX137="","",VLOOKUP(BX137,Invoer!$F$15:$AU$1999,9,FALSE))</f>
        <v/>
      </c>
      <c r="CD137" s="599" t="str">
        <f ca="1">IF($BX137="","",VLOOKUP(BX137,Invoer!$F$15:$AU$1999,10,FALSE))</f>
        <v/>
      </c>
      <c r="CE137" s="599" t="str">
        <f ca="1">IF($BX137="","",VLOOKUP(BX137,Invoer!$F$15:$AU$1999,11,FALSE))</f>
        <v/>
      </c>
      <c r="CF137" s="662" t="str">
        <f ca="1">IF($BX137="","",IF(ISERROR(BY137),0,VLOOKUP(BX137,Invoer!$F$15:$AU$1999,15,FALSE)))</f>
        <v/>
      </c>
      <c r="CG137" s="599" t="str">
        <f ca="1">IF($BX137="","",VLOOKUP(BX137,Invoer!$F$15:$AU$1999,19,FALSE))</f>
        <v/>
      </c>
      <c r="CH137" s="662" t="str">
        <f ca="1">IF($BX137="","",IF(ISERROR(BY137),0,VLOOKUP(BX137,Invoer!$F$15:$AU$1999,24,FALSE)))</f>
        <v/>
      </c>
      <c r="CI137" s="662" t="str">
        <f ca="1">IF($BX137="","",IF(ISERROR(BY137),0,VLOOKUP(BX137,Invoer!$F$15:$AU$1999,17,FALSE)))</f>
        <v/>
      </c>
      <c r="CJ137" s="680" t="str">
        <f t="shared" ca="1" si="71"/>
        <v/>
      </c>
      <c r="CK137" s="662" t="str">
        <f t="shared" ca="1" si="72"/>
        <v/>
      </c>
      <c r="CM137" s="56" t="str">
        <f t="shared" ca="1" si="78"/>
        <v/>
      </c>
      <c r="CQ137" s="411" t="e">
        <f ca="1">Invoer!EG142</f>
        <v>#N/A</v>
      </c>
      <c r="CR137" s="599" t="str">
        <f t="shared" ca="1" si="49"/>
        <v/>
      </c>
      <c r="CS137" s="673" t="str">
        <f ca="1">IF($CR137="","",VLOOKUP(CR137,Invoer!$F$15:$AU$1500,2,FALSE))</f>
        <v/>
      </c>
      <c r="CT137" s="599" t="str">
        <f t="shared" ca="1" si="50"/>
        <v/>
      </c>
      <c r="CU137" s="599" t="str">
        <f ca="1">IF($CR137="","",VLOOKUP(CR137,Invoer!$F$15:$AU$1500,3,FALSE))</f>
        <v/>
      </c>
      <c r="CV137" s="599" t="str">
        <f ca="1">IF($CR137="","",IF(CU137&lt;&gt;"Liq","",VLOOKUP(CR137,Invoer!$F$15:$AU$1500,4,FALSE)))</f>
        <v/>
      </c>
      <c r="CW137" s="599" t="str">
        <f ca="1">IF($CR137="","",VLOOKUP(CR137,Invoer!$F$15:$AU$1500,5,FALSE))</f>
        <v/>
      </c>
      <c r="CX137" s="599" t="str">
        <f ca="1">IF($CR137="","",VLOOKUP(CR137,Invoer!$F$15:$AU$1500,6,FALSE))</f>
        <v/>
      </c>
      <c r="CY137" s="599" t="str">
        <f ca="1">IF($CR137="","",VLOOKUP(CR137,Invoer!$F$15:$AU$1500,9,FALSE))</f>
        <v/>
      </c>
      <c r="CZ137" s="599" t="str">
        <f ca="1">IF($CR137="","",VLOOKUP(CR137,Invoer!$F$15:$AU$1500,10,FALSE))</f>
        <v/>
      </c>
      <c r="DA137" s="599" t="str">
        <f ca="1">IF($CR137="","",VLOOKUP(CR137,Invoer!$F$15:$AU$1500,11,FALSE))</f>
        <v/>
      </c>
      <c r="DB137" s="599" t="str">
        <f ca="1">IF($CR137="","",VLOOKUP(CR137,Invoer!$F$15:$BB$1500,14,FALSE))</f>
        <v/>
      </c>
      <c r="DC137" s="662" t="str">
        <f ca="1">IF($CR137="","",VLOOKUP(CR137,Invoer!$F$15:$AU$1500,15,FALSE))</f>
        <v/>
      </c>
      <c r="DD137" s="599" t="str">
        <f ca="1">IF($CR137="","",VLOOKUP(CR137,Invoer!$F$15:$AU$1500,19,FALSE))</f>
        <v/>
      </c>
      <c r="DE137" s="662" t="str">
        <f ca="1">IF($CR137="","",VLOOKUP(CR137,Invoer!$F$15:$AU$1500,20,FALSE))</f>
        <v/>
      </c>
      <c r="DF137" s="662" t="str">
        <f ca="1">IF($CR137="","",VLOOKUP(CR137,Invoer!$F$15:$AU$1500,23,FALSE))</f>
        <v/>
      </c>
      <c r="DG137" s="662" t="str">
        <f ca="1">IF($CR137="","",VLOOKUP(CR137,Invoer!$F$15:$AU$1500,17,FALSE))</f>
        <v/>
      </c>
      <c r="DH137" s="681" t="str">
        <f t="shared" ca="1" si="51"/>
        <v/>
      </c>
      <c r="DI137" s="662" t="str">
        <f t="shared" ca="1" si="52"/>
        <v/>
      </c>
      <c r="DJ137" s="190"/>
      <c r="DK137" s="411" t="str">
        <f t="shared" ca="1" si="53"/>
        <v/>
      </c>
      <c r="DO137" s="61" t="e">
        <f ca="1">IF($DN$4&lt;3,Invoer!EB142,Invoer!EA142)</f>
        <v>#N/A</v>
      </c>
      <c r="DP137" s="599" t="str">
        <f t="shared" ca="1" si="54"/>
        <v/>
      </c>
      <c r="DQ137" s="673" t="str">
        <f ca="1">IF($DP137="","",VLOOKUP(DP137,Invoer!$F$15:$AU$1999,2,FALSE))</f>
        <v/>
      </c>
      <c r="DR137" s="599" t="str">
        <f t="shared" ca="1" si="55"/>
        <v/>
      </c>
      <c r="DS137" s="599" t="str">
        <f ca="1">IF($DP137="","",VLOOKUP(DP137,Invoer!$F$15:$AU$1999,3,FALSE))</f>
        <v/>
      </c>
      <c r="DT137" s="599" t="str">
        <f ca="1">IF($DP137="","",IF(DS137&lt;&gt;"Liq","",VLOOKUP(DP137,Invoer!$F$15:$AU$1999,4,FALSE)))</f>
        <v/>
      </c>
      <c r="DU137" s="599" t="str">
        <f ca="1">IF($DP137="","",VLOOKUP(DP137,Invoer!$F$15:$AU$1999,5,FALSE))</f>
        <v/>
      </c>
      <c r="DV137" s="599" t="str">
        <f ca="1">IF($DP137="","",VLOOKUP(DP137,Invoer!$F$15:$AU$1999,6,FALSE))</f>
        <v/>
      </c>
      <c r="DW137" s="599" t="str">
        <f ca="1">IF($DP137="","",VLOOKUP(DP137,Invoer!$F$15:$AU$1999,9,FALSE))</f>
        <v/>
      </c>
      <c r="DX137" s="599" t="str">
        <f ca="1">IF($DP137="","",VLOOKUP(DP137,Invoer!$F$15:$AU$1999,10,FALSE))</f>
        <v/>
      </c>
      <c r="DY137" s="595" t="str">
        <f ca="1">IF($DP137="","",VLOOKUP(DP137,Invoer!$F$15:$AU$1999,11,FALSE))</f>
        <v/>
      </c>
      <c r="DZ137" s="662" t="str">
        <f ca="1">IF($DP137="","",IF($DN$4&gt;2,"",VLOOKUP(DP137,Invoer!CQ:CS,3,FALSE)))</f>
        <v/>
      </c>
      <c r="EA137" s="541" t="str">
        <f ca="1">IF($DP137="","",IF(ISERROR(DQ137),0,IF($DN$4&lt;3,"",VLOOKUP(DP137,Invoer!$F$15:$AU$1999,15,FALSE))))</f>
        <v/>
      </c>
      <c r="EB137" s="595" t="str">
        <f ca="1">IF($DP137="","",IF($DN$4&lt;3,"",VLOOKUP(DP137,Invoer!$F$15:$AU$1999,19,FALSE)))</f>
        <v/>
      </c>
      <c r="EC137" s="541" t="str">
        <f ca="1">IF($DP137="","",IF(ISERROR(DQ137),0,IF($DN$4&lt;3,"",VLOOKUP(DP137,Invoer!$F$15:$AU$1999,24,FALSE))))</f>
        <v/>
      </c>
      <c r="ED137" s="541" t="str">
        <f ca="1">IF($DP137="","",IF(ISERROR(DQ137),0,IF($DN$4&lt;3,"",VLOOKUP(DP137,Invoer!$F$15:$AU$1999,17,FALSE))))</f>
        <v/>
      </c>
      <c r="EH137" s="89" t="e">
        <f ca="1">Invoer!CP142</f>
        <v>#N/A</v>
      </c>
      <c r="EI137" s="599" t="str">
        <f t="shared" ca="1" si="56"/>
        <v/>
      </c>
      <c r="EJ137" s="673" t="str">
        <f ca="1">IF(EI137="","",VLOOKUP(EI137,Invoer!$F$15:$AU$1999,2,FALSE))</f>
        <v/>
      </c>
      <c r="EK137" s="599" t="str">
        <f t="shared" ca="1" si="57"/>
        <v/>
      </c>
      <c r="EL137" s="599" t="str">
        <f ca="1">IF($EI137="","",VLOOKUP(EI137,Invoer!$F$15:$AU$1999,3,FALSE))</f>
        <v/>
      </c>
      <c r="EM137" s="599" t="str">
        <f ca="1">IF($EI137="","",IF(EL137&lt;&gt;"Liq","",VLOOKUP(EI137,Invoer!$F$15:$AU$1999,4,FALSE)))</f>
        <v/>
      </c>
      <c r="EN137" s="599" t="str">
        <f ca="1">IF($EI137="","",VLOOKUP(EI137,Invoer!$F$15:$AU$1999,6,FALSE))</f>
        <v/>
      </c>
      <c r="EO137" s="599" t="str">
        <f ca="1">IF(EI137="","",VLOOKUP(EI137,Invoer!$F$15:$AU$1999,9,FALSE))</f>
        <v/>
      </c>
      <c r="EP137" s="599" t="str">
        <f ca="1">IF(EI137="","",VLOOKUP(EI137,Invoer!$F$15:$AU$1999,10,FALSE))</f>
        <v/>
      </c>
      <c r="EQ137" s="599" t="str">
        <f ca="1">IF(EI137="","",VLOOKUP(EI137,Invoer!$F$15:$AU$1999,11,FALSE))</f>
        <v/>
      </c>
      <c r="ER137" s="662" t="str">
        <f ca="1">IF(EI137="","",VLOOKUP(EI137,Invoer!CQ:CS,3,FALSE))</f>
        <v/>
      </c>
      <c r="ES137" s="662" t="str">
        <f t="shared" ca="1" si="58"/>
        <v/>
      </c>
      <c r="ET137" s="513" t="str">
        <f t="shared" ca="1" si="59"/>
        <v/>
      </c>
      <c r="EU137" s="112" t="str">
        <f t="shared" ca="1" si="60"/>
        <v/>
      </c>
      <c r="EV137" s="83" t="s">
        <v>160</v>
      </c>
      <c r="EW137" s="682" t="str">
        <f t="shared" ca="1" si="61"/>
        <v/>
      </c>
      <c r="EX137" s="662" t="str">
        <f t="shared" ca="1" si="62"/>
        <v/>
      </c>
      <c r="EY137"/>
      <c r="EZ137" s="56" t="e">
        <f t="shared" ca="1" si="73"/>
        <v>#VALUE!</v>
      </c>
      <c r="FA137" s="56" t="e">
        <f t="shared" ca="1" si="74"/>
        <v>#VALUE!</v>
      </c>
      <c r="FE137"/>
      <c r="FI137"/>
      <c r="FJ137"/>
    </row>
    <row r="138" spans="1:166" ht="12" customHeight="1" x14ac:dyDescent="0.2">
      <c r="A138"/>
      <c r="B138"/>
      <c r="C138"/>
      <c r="E138"/>
      <c r="F138" s="125"/>
      <c r="G138" s="89" t="e">
        <f ca="1">Invoer!DU143</f>
        <v>#N/A</v>
      </c>
      <c r="H138" s="599" t="str">
        <f t="shared" ca="1" si="79"/>
        <v/>
      </c>
      <c r="I138" s="673" t="str">
        <f ca="1">IF($H138="","",VLOOKUP(H138,Invoer!$F$15:$AU$1500,2,FALSE))</f>
        <v/>
      </c>
      <c r="J138" s="599" t="str">
        <f t="shared" ca="1" si="63"/>
        <v/>
      </c>
      <c r="K138" s="599" t="str">
        <f ca="1">IF($H138="","",VLOOKUP(H138,Invoer!$F$15:$AU$1500,3,FALSE))</f>
        <v/>
      </c>
      <c r="L138" s="599" t="str">
        <f ca="1">IF($H138="","",IF(K138&lt;&gt;"Liq","",VLOOKUP(H138,Invoer!$F$15:$AU$1500,4,FALSE)))</f>
        <v/>
      </c>
      <c r="M138" s="599" t="str">
        <f ca="1">IF($H138="","",VLOOKUP(H138,Invoer!$F$15:$AU$1500,5,FALSE))</f>
        <v/>
      </c>
      <c r="N138" s="599" t="str">
        <f ca="1">IF($H138="","",VLOOKUP(H138,Invoer!$F$15:$AU$1500,6,FALSE))</f>
        <v/>
      </c>
      <c r="O138" s="599" t="str">
        <f ca="1">IF($H138="","",VLOOKUP(H138,Invoer!$F$15:$AU$1500,9,FALSE))</f>
        <v/>
      </c>
      <c r="P138" s="599" t="str">
        <f ca="1">IF($H138="","",VLOOKUP(H138,Invoer!$F$15:$AU$1500,10,FALSE))</f>
        <v/>
      </c>
      <c r="Q138" s="599" t="str">
        <f ca="1">IF($H138="","",VLOOKUP(H138,Invoer!$F$15:$BB$1500,14,FALSE))</f>
        <v/>
      </c>
      <c r="R138" s="662" t="str">
        <f ca="1">IF($H138="","",IF(J138&gt;$K$8,"",VLOOKUP(H138,Invoer!$F$15:$AU$1500,15,FALSE)))</f>
        <v/>
      </c>
      <c r="S138" s="599" t="str">
        <f ca="1">IF($H138="","",VLOOKUP(H138,Invoer!$F$15:$AU$1500,19,FALSE))</f>
        <v/>
      </c>
      <c r="T138" s="662" t="str">
        <f ca="1">IF($H138="","",IF(J138&gt;$K$8,"",VLOOKUP(H138,Invoer!$F$15:$AU$1500,20,FALSE)))</f>
        <v/>
      </c>
      <c r="U138" s="662" t="str">
        <f ca="1">IF($H138="","",IF(J138&gt;$K$8,"",VLOOKUP(H138,Invoer!$F$15:$AU$1500,23,FALSE)))</f>
        <v/>
      </c>
      <c r="V138" s="662" t="str">
        <f ca="1">IF($H138="","",IF(J138&gt;$K$8,"",VLOOKUP(H138,Invoer!$F$15:$AU$1500,17,FALSE)))</f>
        <v/>
      </c>
      <c r="AC138" s="435" t="str">
        <f>IF($AC$7&lt;3,Invoer!DR143,IF($AC$7=3,Invoer!BT143,"x"))</f>
        <v>x</v>
      </c>
      <c r="AD138" s="599" t="str">
        <f t="shared" si="64"/>
        <v/>
      </c>
      <c r="AE138" s="673" t="str">
        <f>IF($AD138="","",VLOOKUP(AD138,Invoer!$F$15:$AU$1999,2,FALSE))</f>
        <v/>
      </c>
      <c r="AF138" s="599" t="str">
        <f t="shared" si="65"/>
        <v/>
      </c>
      <c r="AG138" s="599" t="str">
        <f>IF($AD138="","",VLOOKUP(AD138,Invoer!$F$15:$AU$1999,3,FALSE))</f>
        <v/>
      </c>
      <c r="AH138" s="599" t="str">
        <f>IF($AD138="","",IF(AG138&lt;&gt;"Liq","",VLOOKUP(AD138,Invoer!$F$15:$AU$1999,4,FALSE)))</f>
        <v/>
      </c>
      <c r="AI138" s="677" t="str">
        <f>IF($AD138="","",VLOOKUP(AD138,Invoer!$F$15:$AU$1999,5,FALSE))</f>
        <v/>
      </c>
      <c r="AJ138" s="599" t="str">
        <f>IF($AD138="","",VLOOKUP(AD138,Invoer!$F$15:$AU$1999,6,FALSE))</f>
        <v/>
      </c>
      <c r="AK138" s="599" t="str">
        <f>IF($AD138="","",VLOOKUP(AD138,Invoer!$F$15:$AU$1999,9,FALSE))</f>
        <v/>
      </c>
      <c r="AL138" s="599" t="str">
        <f>IF($AD138="","",VLOOKUP(AD138,Invoer!$F$15:$AU$1999,10,FALSE))</f>
        <v/>
      </c>
      <c r="AM138" s="599" t="str">
        <f>IF($AD138="","",VLOOKUP(AD138,Invoer!$F$15:$BB$1999,14,FALSE))</f>
        <v/>
      </c>
      <c r="AN138" s="599" t="str">
        <f>IF($AD138="","",VLOOKUP(AD138,Invoer!$F$15:$AU$1999,11,FALSE))</f>
        <v/>
      </c>
      <c r="AO138" s="662" t="str">
        <f>IF($AD138="","",VLOOKUP(AD138,Invoer!$F$15:$AU$1999,15,FALSE))</f>
        <v/>
      </c>
      <c r="AP138" s="599" t="str">
        <f>IF($AD138="","",VLOOKUP(AD138,Invoer!$F$15:$AU$1999,19,FALSE))</f>
        <v/>
      </c>
      <c r="AQ138" s="662" t="str">
        <f>IF($AD138="","",VLOOKUP(AD138,Invoer!$F$15:$AU$1999,24,FALSE))</f>
        <v/>
      </c>
      <c r="AR138" s="662" t="str">
        <f>IF($AD138="","",VLOOKUP(AD138,Invoer!$F$15:$AU$1999,17,FALSE))</f>
        <v/>
      </c>
      <c r="AS138" s="678" t="str">
        <f t="shared" si="75"/>
        <v/>
      </c>
      <c r="AT138" s="676" t="str">
        <f t="shared" si="44"/>
        <v/>
      </c>
      <c r="AU138" s="77" t="e">
        <f t="shared" si="45"/>
        <v>#VALUE!</v>
      </c>
      <c r="AW138" s="57"/>
      <c r="AX138" s="57"/>
      <c r="BA138" s="83" t="e">
        <f ca="1">Invoer!DW143</f>
        <v>#N/A</v>
      </c>
      <c r="BB138" s="599" t="str">
        <f t="shared" ca="1" si="66"/>
        <v/>
      </c>
      <c r="BC138" s="673" t="str">
        <f ca="1">IF($BB138="","",VLOOKUP(BB138,Invoer!$F$15:$AU$1999,2,FALSE))</f>
        <v/>
      </c>
      <c r="BD138" s="599" t="str">
        <f t="shared" ca="1" si="67"/>
        <v/>
      </c>
      <c r="BE138" s="599" t="str">
        <f ca="1">IF($BB138="","",VLOOKUP(BB138,Invoer!$F$15:$AU$1999,5,FALSE))</f>
        <v/>
      </c>
      <c r="BF138" s="599" t="str">
        <f ca="1">IF($BB138="","",VLOOKUP(BB138,Invoer!$F$15:$AU$1999,6,FALSE))</f>
        <v/>
      </c>
      <c r="BG138" s="599" t="str">
        <f ca="1">IF($BB138="","",VLOOKUP(BB138,Invoer!$F$15:$AU$1999,9,FALSE))</f>
        <v/>
      </c>
      <c r="BH138" s="599" t="str">
        <f ca="1">IF($BB138="","",VLOOKUP(BB138,Invoer!$F$15:$AU$1999,10,FALSE))</f>
        <v/>
      </c>
      <c r="BI138" s="599" t="str">
        <f ca="1">IF($BB138="","",VLOOKUP(BB138,Invoer!$F$15:$BB$1999,14,FALSE))</f>
        <v/>
      </c>
      <c r="BJ138" s="599" t="str">
        <f ca="1">IF($BB138="","",VLOOKUP(BB138,Invoer!$F$15:$AU$1999,11,FALSE))</f>
        <v/>
      </c>
      <c r="BK138" s="662" t="str">
        <f t="shared" ca="1" si="68"/>
        <v/>
      </c>
      <c r="BL138" s="662" t="str">
        <f t="shared" ca="1" si="69"/>
        <v/>
      </c>
      <c r="BM138" s="679" t="str">
        <f t="shared" ca="1" si="70"/>
        <v/>
      </c>
      <c r="BN138" s="662" t="str">
        <f t="shared" ca="1" si="46"/>
        <v/>
      </c>
      <c r="BO138" s="662" t="str">
        <f ca="1">IF($BB138="","",VLOOKUP(BB138,Invoer!$F$15:$AU$1999,15,FALSE))</f>
        <v/>
      </c>
      <c r="BP138" s="662" t="str">
        <f ca="1">IF($BB138="","",VLOOKUP(BB138,Invoer!$F$15:$AU$1999,24,FALSE))</f>
        <v/>
      </c>
      <c r="BQ138" s="662" t="str">
        <f ca="1">IF($BB138="","",VLOOKUP(BB138,Invoer!$F$15:$AU$1999,17,FALSE))</f>
        <v/>
      </c>
      <c r="BS138" s="73" t="e">
        <f t="shared" ca="1" si="76"/>
        <v>#VALUE!</v>
      </c>
      <c r="BT138" s="57" t="str">
        <f t="shared" ca="1" si="77"/>
        <v/>
      </c>
      <c r="BW138" s="61" t="e">
        <f ca="1">Invoer!DZ143</f>
        <v>#N/A</v>
      </c>
      <c r="BX138" s="599" t="str">
        <f t="shared" ca="1" si="47"/>
        <v/>
      </c>
      <c r="BY138" s="673" t="str">
        <f ca="1">IF($BX138="","",VLOOKUP(BX138,Invoer!$F$15:$AU$1999,2,FALSE))</f>
        <v/>
      </c>
      <c r="BZ138" s="599" t="str">
        <f t="shared" ca="1" si="48"/>
        <v/>
      </c>
      <c r="CA138" s="599" t="str">
        <f ca="1">IF($BX138="","",VLOOKUP(BX138,Invoer!$F$15:$AU$1999,5,FALSE))</f>
        <v/>
      </c>
      <c r="CB138" s="599" t="str">
        <f ca="1">IF($BX138="","",VLOOKUP(BX138,Invoer!$F$15:$AU$1999,6,FALSE))</f>
        <v/>
      </c>
      <c r="CC138" s="599" t="str">
        <f ca="1">IF($BX138="","",VLOOKUP(BX138,Invoer!$F$15:$AU$1999,9,FALSE))</f>
        <v/>
      </c>
      <c r="CD138" s="599" t="str">
        <f ca="1">IF($BX138="","",VLOOKUP(BX138,Invoer!$F$15:$AU$1999,10,FALSE))</f>
        <v/>
      </c>
      <c r="CE138" s="599" t="str">
        <f ca="1">IF($BX138="","",VLOOKUP(BX138,Invoer!$F$15:$AU$1999,11,FALSE))</f>
        <v/>
      </c>
      <c r="CF138" s="662" t="str">
        <f ca="1">IF($BX138="","",IF(ISERROR(BY138),0,VLOOKUP(BX138,Invoer!$F$15:$AU$1999,15,FALSE)))</f>
        <v/>
      </c>
      <c r="CG138" s="599" t="str">
        <f ca="1">IF($BX138="","",VLOOKUP(BX138,Invoer!$F$15:$AU$1999,19,FALSE))</f>
        <v/>
      </c>
      <c r="CH138" s="662" t="str">
        <f ca="1">IF($BX138="","",IF(ISERROR(BY138),0,VLOOKUP(BX138,Invoer!$F$15:$AU$1999,24,FALSE)))</f>
        <v/>
      </c>
      <c r="CI138" s="662" t="str">
        <f ca="1">IF($BX138="","",IF(ISERROR(BY138),0,VLOOKUP(BX138,Invoer!$F$15:$AU$1999,17,FALSE)))</f>
        <v/>
      </c>
      <c r="CJ138" s="680" t="str">
        <f t="shared" ca="1" si="71"/>
        <v/>
      </c>
      <c r="CK138" s="662" t="str">
        <f t="shared" ca="1" si="72"/>
        <v/>
      </c>
      <c r="CM138" s="56" t="str">
        <f t="shared" ca="1" si="78"/>
        <v/>
      </c>
      <c r="CQ138" s="411" t="e">
        <f ca="1">Invoer!EG143</f>
        <v>#N/A</v>
      </c>
      <c r="CR138" s="599" t="str">
        <f t="shared" ca="1" si="49"/>
        <v/>
      </c>
      <c r="CS138" s="673" t="str">
        <f ca="1">IF($CR138="","",VLOOKUP(CR138,Invoer!$F$15:$AU$1500,2,FALSE))</f>
        <v/>
      </c>
      <c r="CT138" s="599" t="str">
        <f t="shared" ca="1" si="50"/>
        <v/>
      </c>
      <c r="CU138" s="599" t="str">
        <f ca="1">IF($CR138="","",VLOOKUP(CR138,Invoer!$F$15:$AU$1500,3,FALSE))</f>
        <v/>
      </c>
      <c r="CV138" s="599" t="str">
        <f ca="1">IF($CR138="","",IF(CU138&lt;&gt;"Liq","",VLOOKUP(CR138,Invoer!$F$15:$AU$1500,4,FALSE)))</f>
        <v/>
      </c>
      <c r="CW138" s="599" t="str">
        <f ca="1">IF($CR138="","",VLOOKUP(CR138,Invoer!$F$15:$AU$1500,5,FALSE))</f>
        <v/>
      </c>
      <c r="CX138" s="599" t="str">
        <f ca="1">IF($CR138="","",VLOOKUP(CR138,Invoer!$F$15:$AU$1500,6,FALSE))</f>
        <v/>
      </c>
      <c r="CY138" s="599" t="str">
        <f ca="1">IF($CR138="","",VLOOKUP(CR138,Invoer!$F$15:$AU$1500,9,FALSE))</f>
        <v/>
      </c>
      <c r="CZ138" s="599" t="str">
        <f ca="1">IF($CR138="","",VLOOKUP(CR138,Invoer!$F$15:$AU$1500,10,FALSE))</f>
        <v/>
      </c>
      <c r="DA138" s="599" t="str">
        <f ca="1">IF($CR138="","",VLOOKUP(CR138,Invoer!$F$15:$AU$1500,11,FALSE))</f>
        <v/>
      </c>
      <c r="DB138" s="599" t="str">
        <f ca="1">IF($CR138="","",VLOOKUP(CR138,Invoer!$F$15:$BB$1500,14,FALSE))</f>
        <v/>
      </c>
      <c r="DC138" s="662" t="str">
        <f ca="1">IF($CR138="","",VLOOKUP(CR138,Invoer!$F$15:$AU$1500,15,FALSE))</f>
        <v/>
      </c>
      <c r="DD138" s="599" t="str">
        <f ca="1">IF($CR138="","",VLOOKUP(CR138,Invoer!$F$15:$AU$1500,19,FALSE))</f>
        <v/>
      </c>
      <c r="DE138" s="662" t="str">
        <f ca="1">IF($CR138="","",VLOOKUP(CR138,Invoer!$F$15:$AU$1500,20,FALSE))</f>
        <v/>
      </c>
      <c r="DF138" s="662" t="str">
        <f ca="1">IF($CR138="","",VLOOKUP(CR138,Invoer!$F$15:$AU$1500,23,FALSE))</f>
        <v/>
      </c>
      <c r="DG138" s="662" t="str">
        <f ca="1">IF($CR138="","",VLOOKUP(CR138,Invoer!$F$15:$AU$1500,17,FALSE))</f>
        <v/>
      </c>
      <c r="DH138" s="681" t="str">
        <f t="shared" ca="1" si="51"/>
        <v/>
      </c>
      <c r="DI138" s="662" t="str">
        <f t="shared" ca="1" si="52"/>
        <v/>
      </c>
      <c r="DJ138" s="190"/>
      <c r="DK138" s="411" t="str">
        <f t="shared" ca="1" si="53"/>
        <v/>
      </c>
      <c r="DO138" s="61" t="e">
        <f ca="1">IF($DN$4&lt;3,Invoer!EB143,Invoer!EA143)</f>
        <v>#N/A</v>
      </c>
      <c r="DP138" s="599" t="str">
        <f t="shared" ca="1" si="54"/>
        <v/>
      </c>
      <c r="DQ138" s="673" t="str">
        <f ca="1">IF($DP138="","",VLOOKUP(DP138,Invoer!$F$15:$AU$1999,2,FALSE))</f>
        <v/>
      </c>
      <c r="DR138" s="599" t="str">
        <f t="shared" ca="1" si="55"/>
        <v/>
      </c>
      <c r="DS138" s="599" t="str">
        <f ca="1">IF($DP138="","",VLOOKUP(DP138,Invoer!$F$15:$AU$1999,3,FALSE))</f>
        <v/>
      </c>
      <c r="DT138" s="599" t="str">
        <f ca="1">IF($DP138="","",IF(DS138&lt;&gt;"Liq","",VLOOKUP(DP138,Invoer!$F$15:$AU$1999,4,FALSE)))</f>
        <v/>
      </c>
      <c r="DU138" s="599" t="str">
        <f ca="1">IF($DP138="","",VLOOKUP(DP138,Invoer!$F$15:$AU$1999,5,FALSE))</f>
        <v/>
      </c>
      <c r="DV138" s="599" t="str">
        <f ca="1">IF($DP138="","",VLOOKUP(DP138,Invoer!$F$15:$AU$1999,6,FALSE))</f>
        <v/>
      </c>
      <c r="DW138" s="599" t="str">
        <f ca="1">IF($DP138="","",VLOOKUP(DP138,Invoer!$F$15:$AU$1999,9,FALSE))</f>
        <v/>
      </c>
      <c r="DX138" s="599" t="str">
        <f ca="1">IF($DP138="","",VLOOKUP(DP138,Invoer!$F$15:$AU$1999,10,FALSE))</f>
        <v/>
      </c>
      <c r="DY138" s="595" t="str">
        <f ca="1">IF($DP138="","",VLOOKUP(DP138,Invoer!$F$15:$AU$1999,11,FALSE))</f>
        <v/>
      </c>
      <c r="DZ138" s="662" t="str">
        <f ca="1">IF($DP138="","",IF($DN$4&gt;2,"",VLOOKUP(DP138,Invoer!CQ:CS,3,FALSE)))</f>
        <v/>
      </c>
      <c r="EA138" s="541" t="str">
        <f ca="1">IF($DP138="","",IF(ISERROR(DQ138),0,IF($DN$4&lt;3,"",VLOOKUP(DP138,Invoer!$F$15:$AU$1999,15,FALSE))))</f>
        <v/>
      </c>
      <c r="EB138" s="595" t="str">
        <f ca="1">IF($DP138="","",IF($DN$4&lt;3,"",VLOOKUP(DP138,Invoer!$F$15:$AU$1999,19,FALSE)))</f>
        <v/>
      </c>
      <c r="EC138" s="541" t="str">
        <f ca="1">IF($DP138="","",IF(ISERROR(DQ138),0,IF($DN$4&lt;3,"",VLOOKUP(DP138,Invoer!$F$15:$AU$1999,24,FALSE))))</f>
        <v/>
      </c>
      <c r="ED138" s="541" t="str">
        <f ca="1">IF($DP138="","",IF(ISERROR(DQ138),0,IF($DN$4&lt;3,"",VLOOKUP(DP138,Invoer!$F$15:$AU$1999,17,FALSE))))</f>
        <v/>
      </c>
      <c r="EH138" s="89" t="e">
        <f ca="1">Invoer!CP143</f>
        <v>#N/A</v>
      </c>
      <c r="EI138" s="599" t="str">
        <f t="shared" ca="1" si="56"/>
        <v/>
      </c>
      <c r="EJ138" s="673" t="str">
        <f ca="1">IF(EI138="","",VLOOKUP(EI138,Invoer!$F$15:$AU$1999,2,FALSE))</f>
        <v/>
      </c>
      <c r="EK138" s="599" t="str">
        <f t="shared" ca="1" si="57"/>
        <v/>
      </c>
      <c r="EL138" s="599" t="str">
        <f ca="1">IF($EI138="","",VLOOKUP(EI138,Invoer!$F$15:$AU$1999,3,FALSE))</f>
        <v/>
      </c>
      <c r="EM138" s="599" t="str">
        <f ca="1">IF($EI138="","",IF(EL138&lt;&gt;"Liq","",VLOOKUP(EI138,Invoer!$F$15:$AU$1999,4,FALSE)))</f>
        <v/>
      </c>
      <c r="EN138" s="599" t="str">
        <f ca="1">IF($EI138="","",VLOOKUP(EI138,Invoer!$F$15:$AU$1999,6,FALSE))</f>
        <v/>
      </c>
      <c r="EO138" s="599" t="str">
        <f ca="1">IF(EI138="","",VLOOKUP(EI138,Invoer!$F$15:$AU$1999,9,FALSE))</f>
        <v/>
      </c>
      <c r="EP138" s="599" t="str">
        <f ca="1">IF(EI138="","",VLOOKUP(EI138,Invoer!$F$15:$AU$1999,10,FALSE))</f>
        <v/>
      </c>
      <c r="EQ138" s="599" t="str">
        <f ca="1">IF(EI138="","",VLOOKUP(EI138,Invoer!$F$15:$AU$1999,11,FALSE))</f>
        <v/>
      </c>
      <c r="ER138" s="662" t="str">
        <f ca="1">IF(EI138="","",VLOOKUP(EI138,Invoer!CQ:CS,3,FALSE))</f>
        <v/>
      </c>
      <c r="ES138" s="662" t="str">
        <f t="shared" ca="1" si="58"/>
        <v/>
      </c>
      <c r="ET138" s="513" t="str">
        <f t="shared" ca="1" si="59"/>
        <v/>
      </c>
      <c r="EU138" s="112" t="str">
        <f t="shared" ca="1" si="60"/>
        <v/>
      </c>
      <c r="EV138" s="83" t="s">
        <v>160</v>
      </c>
      <c r="EW138" s="682" t="str">
        <f t="shared" ca="1" si="61"/>
        <v/>
      </c>
      <c r="EX138" s="662" t="str">
        <f t="shared" ca="1" si="62"/>
        <v/>
      </c>
      <c r="EY138"/>
      <c r="EZ138" s="56" t="e">
        <f t="shared" ca="1" si="73"/>
        <v>#VALUE!</v>
      </c>
      <c r="FA138" s="56" t="e">
        <f t="shared" ca="1" si="74"/>
        <v>#VALUE!</v>
      </c>
      <c r="FE138"/>
      <c r="FI138"/>
      <c r="FJ138"/>
    </row>
    <row r="139" spans="1:166" ht="12" customHeight="1" x14ac:dyDescent="0.2">
      <c r="A139"/>
      <c r="B139"/>
      <c r="C139"/>
      <c r="E139"/>
      <c r="F139" s="125"/>
      <c r="G139" s="89" t="e">
        <f ca="1">Invoer!DU144</f>
        <v>#N/A</v>
      </c>
      <c r="H139" s="599" t="str">
        <f t="shared" ca="1" si="79"/>
        <v/>
      </c>
      <c r="I139" s="673" t="str">
        <f ca="1">IF($H139="","",VLOOKUP(H139,Invoer!$F$15:$AU$1500,2,FALSE))</f>
        <v/>
      </c>
      <c r="J139" s="599" t="str">
        <f t="shared" ca="1" si="63"/>
        <v/>
      </c>
      <c r="K139" s="599" t="str">
        <f ca="1">IF($H139="","",VLOOKUP(H139,Invoer!$F$15:$AU$1500,3,FALSE))</f>
        <v/>
      </c>
      <c r="L139" s="599" t="str">
        <f ca="1">IF($H139="","",IF(K139&lt;&gt;"Liq","",VLOOKUP(H139,Invoer!$F$15:$AU$1500,4,FALSE)))</f>
        <v/>
      </c>
      <c r="M139" s="599" t="str">
        <f ca="1">IF($H139="","",VLOOKUP(H139,Invoer!$F$15:$AU$1500,5,FALSE))</f>
        <v/>
      </c>
      <c r="N139" s="599" t="str">
        <f ca="1">IF($H139="","",VLOOKUP(H139,Invoer!$F$15:$AU$1500,6,FALSE))</f>
        <v/>
      </c>
      <c r="O139" s="599" t="str">
        <f ca="1">IF($H139="","",VLOOKUP(H139,Invoer!$F$15:$AU$1500,9,FALSE))</f>
        <v/>
      </c>
      <c r="P139" s="599" t="str">
        <f ca="1">IF($H139="","",VLOOKUP(H139,Invoer!$F$15:$AU$1500,10,FALSE))</f>
        <v/>
      </c>
      <c r="Q139" s="599" t="str">
        <f ca="1">IF($H139="","",VLOOKUP(H139,Invoer!$F$15:$BB$1500,14,FALSE))</f>
        <v/>
      </c>
      <c r="R139" s="662" t="str">
        <f ca="1">IF($H139="","",IF(J139&gt;$K$8,"",VLOOKUP(H139,Invoer!$F$15:$AU$1500,15,FALSE)))</f>
        <v/>
      </c>
      <c r="S139" s="599" t="str">
        <f ca="1">IF($H139="","",VLOOKUP(H139,Invoer!$F$15:$AU$1500,19,FALSE))</f>
        <v/>
      </c>
      <c r="T139" s="662" t="str">
        <f ca="1">IF($H139="","",IF(J139&gt;$K$8,"",VLOOKUP(H139,Invoer!$F$15:$AU$1500,20,FALSE)))</f>
        <v/>
      </c>
      <c r="U139" s="662" t="str">
        <f ca="1">IF($H139="","",IF(J139&gt;$K$8,"",VLOOKUP(H139,Invoer!$F$15:$AU$1500,23,FALSE)))</f>
        <v/>
      </c>
      <c r="V139" s="662" t="str">
        <f ca="1">IF($H139="","",IF(J139&gt;$K$8,"",VLOOKUP(H139,Invoer!$F$15:$AU$1500,17,FALSE)))</f>
        <v/>
      </c>
      <c r="AC139" s="435" t="str">
        <f>IF($AC$7&lt;3,Invoer!DR144,IF($AC$7=3,Invoer!BT144,"x"))</f>
        <v>x</v>
      </c>
      <c r="AD139" s="599" t="str">
        <f t="shared" si="64"/>
        <v/>
      </c>
      <c r="AE139" s="673" t="str">
        <f>IF($AD139="","",VLOOKUP(AD139,Invoer!$F$15:$AU$1999,2,FALSE))</f>
        <v/>
      </c>
      <c r="AF139" s="599" t="str">
        <f t="shared" si="65"/>
        <v/>
      </c>
      <c r="AG139" s="599" t="str">
        <f>IF($AD139="","",VLOOKUP(AD139,Invoer!$F$15:$AU$1999,3,FALSE))</f>
        <v/>
      </c>
      <c r="AH139" s="599" t="str">
        <f>IF($AD139="","",IF(AG139&lt;&gt;"Liq","",VLOOKUP(AD139,Invoer!$F$15:$AU$1999,4,FALSE)))</f>
        <v/>
      </c>
      <c r="AI139" s="677" t="str">
        <f>IF($AD139="","",VLOOKUP(AD139,Invoer!$F$15:$AU$1999,5,FALSE))</f>
        <v/>
      </c>
      <c r="AJ139" s="599" t="str">
        <f>IF($AD139="","",VLOOKUP(AD139,Invoer!$F$15:$AU$1999,6,FALSE))</f>
        <v/>
      </c>
      <c r="AK139" s="599" t="str">
        <f>IF($AD139="","",VLOOKUP(AD139,Invoer!$F$15:$AU$1999,9,FALSE))</f>
        <v/>
      </c>
      <c r="AL139" s="599" t="str">
        <f>IF($AD139="","",VLOOKUP(AD139,Invoer!$F$15:$AU$1999,10,FALSE))</f>
        <v/>
      </c>
      <c r="AM139" s="599" t="str">
        <f>IF($AD139="","",VLOOKUP(AD139,Invoer!$F$15:$BB$1999,14,FALSE))</f>
        <v/>
      </c>
      <c r="AN139" s="599" t="str">
        <f>IF($AD139="","",VLOOKUP(AD139,Invoer!$F$15:$AU$1999,11,FALSE))</f>
        <v/>
      </c>
      <c r="AO139" s="662" t="str">
        <f>IF($AD139="","",VLOOKUP(AD139,Invoer!$F$15:$AU$1999,15,FALSE))</f>
        <v/>
      </c>
      <c r="AP139" s="599" t="str">
        <f>IF($AD139="","",VLOOKUP(AD139,Invoer!$F$15:$AU$1999,19,FALSE))</f>
        <v/>
      </c>
      <c r="AQ139" s="662" t="str">
        <f>IF($AD139="","",VLOOKUP(AD139,Invoer!$F$15:$AU$1999,24,FALSE))</f>
        <v/>
      </c>
      <c r="AR139" s="662" t="str">
        <f>IF($AD139="","",VLOOKUP(AD139,Invoer!$F$15:$AU$1999,17,FALSE))</f>
        <v/>
      </c>
      <c r="AS139" s="678" t="str">
        <f t="shared" si="75"/>
        <v/>
      </c>
      <c r="AT139" s="676" t="str">
        <f t="shared" si="44"/>
        <v/>
      </c>
      <c r="AU139" s="77" t="e">
        <f t="shared" si="45"/>
        <v>#VALUE!</v>
      </c>
      <c r="AW139" s="57"/>
      <c r="AX139" s="57"/>
      <c r="BA139" s="83" t="e">
        <f ca="1">Invoer!DW144</f>
        <v>#N/A</v>
      </c>
      <c r="BB139" s="599" t="str">
        <f t="shared" ca="1" si="66"/>
        <v/>
      </c>
      <c r="BC139" s="673" t="str">
        <f ca="1">IF($BB139="","",VLOOKUP(BB139,Invoer!$F$15:$AU$1999,2,FALSE))</f>
        <v/>
      </c>
      <c r="BD139" s="599" t="str">
        <f t="shared" ca="1" si="67"/>
        <v/>
      </c>
      <c r="BE139" s="599" t="str">
        <f ca="1">IF($BB139="","",VLOOKUP(BB139,Invoer!$F$15:$AU$1999,5,FALSE))</f>
        <v/>
      </c>
      <c r="BF139" s="599" t="str">
        <f ca="1">IF($BB139="","",VLOOKUP(BB139,Invoer!$F$15:$AU$1999,6,FALSE))</f>
        <v/>
      </c>
      <c r="BG139" s="599" t="str">
        <f ca="1">IF($BB139="","",VLOOKUP(BB139,Invoer!$F$15:$AU$1999,9,FALSE))</f>
        <v/>
      </c>
      <c r="BH139" s="599" t="str">
        <f ca="1">IF($BB139="","",VLOOKUP(BB139,Invoer!$F$15:$AU$1999,10,FALSE))</f>
        <v/>
      </c>
      <c r="BI139" s="599" t="str">
        <f ca="1">IF($BB139="","",VLOOKUP(BB139,Invoer!$F$15:$BB$1999,14,FALSE))</f>
        <v/>
      </c>
      <c r="BJ139" s="599" t="str">
        <f ca="1">IF($BB139="","",VLOOKUP(BB139,Invoer!$F$15:$AU$1999,11,FALSE))</f>
        <v/>
      </c>
      <c r="BK139" s="662" t="str">
        <f t="shared" ca="1" si="68"/>
        <v/>
      </c>
      <c r="BL139" s="662" t="str">
        <f t="shared" ca="1" si="69"/>
        <v/>
      </c>
      <c r="BM139" s="679" t="str">
        <f t="shared" ca="1" si="70"/>
        <v/>
      </c>
      <c r="BN139" s="662" t="str">
        <f t="shared" ca="1" si="46"/>
        <v/>
      </c>
      <c r="BO139" s="662" t="str">
        <f ca="1">IF($BB139="","",VLOOKUP(BB139,Invoer!$F$15:$AU$1999,15,FALSE))</f>
        <v/>
      </c>
      <c r="BP139" s="662" t="str">
        <f ca="1">IF($BB139="","",VLOOKUP(BB139,Invoer!$F$15:$AU$1999,24,FALSE))</f>
        <v/>
      </c>
      <c r="BQ139" s="662" t="str">
        <f ca="1">IF($BB139="","",VLOOKUP(BB139,Invoer!$F$15:$AU$1999,17,FALSE))</f>
        <v/>
      </c>
      <c r="BS139" s="73" t="e">
        <f t="shared" ca="1" si="76"/>
        <v>#VALUE!</v>
      </c>
      <c r="BT139" s="57" t="str">
        <f t="shared" ca="1" si="77"/>
        <v/>
      </c>
      <c r="BW139" s="61" t="e">
        <f ca="1">Invoer!DZ144</f>
        <v>#N/A</v>
      </c>
      <c r="BX139" s="599" t="str">
        <f t="shared" ca="1" si="47"/>
        <v/>
      </c>
      <c r="BY139" s="673" t="str">
        <f ca="1">IF($BX139="","",VLOOKUP(BX139,Invoer!$F$15:$AU$1999,2,FALSE))</f>
        <v/>
      </c>
      <c r="BZ139" s="599" t="str">
        <f t="shared" ca="1" si="48"/>
        <v/>
      </c>
      <c r="CA139" s="599" t="str">
        <f ca="1">IF($BX139="","",VLOOKUP(BX139,Invoer!$F$15:$AU$1999,5,FALSE))</f>
        <v/>
      </c>
      <c r="CB139" s="599" t="str">
        <f ca="1">IF($BX139="","",VLOOKUP(BX139,Invoer!$F$15:$AU$1999,6,FALSE))</f>
        <v/>
      </c>
      <c r="CC139" s="599" t="str">
        <f ca="1">IF($BX139="","",VLOOKUP(BX139,Invoer!$F$15:$AU$1999,9,FALSE))</f>
        <v/>
      </c>
      <c r="CD139" s="599" t="str">
        <f ca="1">IF($BX139="","",VLOOKUP(BX139,Invoer!$F$15:$AU$1999,10,FALSE))</f>
        <v/>
      </c>
      <c r="CE139" s="599" t="str">
        <f ca="1">IF($BX139="","",VLOOKUP(BX139,Invoer!$F$15:$AU$1999,11,FALSE))</f>
        <v/>
      </c>
      <c r="CF139" s="662" t="str">
        <f ca="1">IF($BX139="","",IF(ISERROR(BY139),0,VLOOKUP(BX139,Invoer!$F$15:$AU$1999,15,FALSE)))</f>
        <v/>
      </c>
      <c r="CG139" s="599" t="str">
        <f ca="1">IF($BX139="","",VLOOKUP(BX139,Invoer!$F$15:$AU$1999,19,FALSE))</f>
        <v/>
      </c>
      <c r="CH139" s="662" t="str">
        <f ca="1">IF($BX139="","",IF(ISERROR(BY139),0,VLOOKUP(BX139,Invoer!$F$15:$AU$1999,24,FALSE)))</f>
        <v/>
      </c>
      <c r="CI139" s="662" t="str">
        <f ca="1">IF($BX139="","",IF(ISERROR(BY139),0,VLOOKUP(BX139,Invoer!$F$15:$AU$1999,17,FALSE)))</f>
        <v/>
      </c>
      <c r="CJ139" s="680" t="str">
        <f t="shared" ca="1" si="71"/>
        <v/>
      </c>
      <c r="CK139" s="662" t="str">
        <f t="shared" ca="1" si="72"/>
        <v/>
      </c>
      <c r="CM139" s="56" t="str">
        <f t="shared" ca="1" si="78"/>
        <v/>
      </c>
      <c r="CQ139" s="411" t="e">
        <f ca="1">Invoer!EG144</f>
        <v>#N/A</v>
      </c>
      <c r="CR139" s="599" t="str">
        <f t="shared" ca="1" si="49"/>
        <v/>
      </c>
      <c r="CS139" s="673" t="str">
        <f ca="1">IF($CR139="","",VLOOKUP(CR139,Invoer!$F$15:$AU$1500,2,FALSE))</f>
        <v/>
      </c>
      <c r="CT139" s="599" t="str">
        <f t="shared" ca="1" si="50"/>
        <v/>
      </c>
      <c r="CU139" s="599" t="str">
        <f ca="1">IF($CR139="","",VLOOKUP(CR139,Invoer!$F$15:$AU$1500,3,FALSE))</f>
        <v/>
      </c>
      <c r="CV139" s="599" t="str">
        <f ca="1">IF($CR139="","",IF(CU139&lt;&gt;"Liq","",VLOOKUP(CR139,Invoer!$F$15:$AU$1500,4,FALSE)))</f>
        <v/>
      </c>
      <c r="CW139" s="599" t="str">
        <f ca="1">IF($CR139="","",VLOOKUP(CR139,Invoer!$F$15:$AU$1500,5,FALSE))</f>
        <v/>
      </c>
      <c r="CX139" s="599" t="str">
        <f ca="1">IF($CR139="","",VLOOKUP(CR139,Invoer!$F$15:$AU$1500,6,FALSE))</f>
        <v/>
      </c>
      <c r="CY139" s="599" t="str">
        <f ca="1">IF($CR139="","",VLOOKUP(CR139,Invoer!$F$15:$AU$1500,9,FALSE))</f>
        <v/>
      </c>
      <c r="CZ139" s="599" t="str">
        <f ca="1">IF($CR139="","",VLOOKUP(CR139,Invoer!$F$15:$AU$1500,10,FALSE))</f>
        <v/>
      </c>
      <c r="DA139" s="599" t="str">
        <f ca="1">IF($CR139="","",VLOOKUP(CR139,Invoer!$F$15:$AU$1500,11,FALSE))</f>
        <v/>
      </c>
      <c r="DB139" s="599" t="str">
        <f ca="1">IF($CR139="","",VLOOKUP(CR139,Invoer!$F$15:$BB$1500,14,FALSE))</f>
        <v/>
      </c>
      <c r="DC139" s="662" t="str">
        <f ca="1">IF($CR139="","",VLOOKUP(CR139,Invoer!$F$15:$AU$1500,15,FALSE))</f>
        <v/>
      </c>
      <c r="DD139" s="599" t="str">
        <f ca="1">IF($CR139="","",VLOOKUP(CR139,Invoer!$F$15:$AU$1500,19,FALSE))</f>
        <v/>
      </c>
      <c r="DE139" s="662" t="str">
        <f ca="1">IF($CR139="","",VLOOKUP(CR139,Invoer!$F$15:$AU$1500,20,FALSE))</f>
        <v/>
      </c>
      <c r="DF139" s="662" t="str">
        <f ca="1">IF($CR139="","",VLOOKUP(CR139,Invoer!$F$15:$AU$1500,23,FALSE))</f>
        <v/>
      </c>
      <c r="DG139" s="662" t="str">
        <f ca="1">IF($CR139="","",VLOOKUP(CR139,Invoer!$F$15:$AU$1500,17,FALSE))</f>
        <v/>
      </c>
      <c r="DH139" s="681" t="str">
        <f t="shared" ca="1" si="51"/>
        <v/>
      </c>
      <c r="DI139" s="662" t="str">
        <f t="shared" ca="1" si="52"/>
        <v/>
      </c>
      <c r="DJ139" s="190"/>
      <c r="DK139" s="411" t="str">
        <f t="shared" ca="1" si="53"/>
        <v/>
      </c>
      <c r="DO139" s="61" t="e">
        <f ca="1">IF($DN$4&lt;3,Invoer!EB144,Invoer!EA144)</f>
        <v>#N/A</v>
      </c>
      <c r="DP139" s="599" t="str">
        <f t="shared" ca="1" si="54"/>
        <v/>
      </c>
      <c r="DQ139" s="673" t="str">
        <f ca="1">IF($DP139="","",VLOOKUP(DP139,Invoer!$F$15:$AU$1999,2,FALSE))</f>
        <v/>
      </c>
      <c r="DR139" s="599" t="str">
        <f t="shared" ca="1" si="55"/>
        <v/>
      </c>
      <c r="DS139" s="599" t="str">
        <f ca="1">IF($DP139="","",VLOOKUP(DP139,Invoer!$F$15:$AU$1999,3,FALSE))</f>
        <v/>
      </c>
      <c r="DT139" s="599" t="str">
        <f ca="1">IF($DP139="","",IF(DS139&lt;&gt;"Liq","",VLOOKUP(DP139,Invoer!$F$15:$AU$1999,4,FALSE)))</f>
        <v/>
      </c>
      <c r="DU139" s="599" t="str">
        <f ca="1">IF($DP139="","",VLOOKUP(DP139,Invoer!$F$15:$AU$1999,5,FALSE))</f>
        <v/>
      </c>
      <c r="DV139" s="599" t="str">
        <f ca="1">IF($DP139="","",VLOOKUP(DP139,Invoer!$F$15:$AU$1999,6,FALSE))</f>
        <v/>
      </c>
      <c r="DW139" s="599" t="str">
        <f ca="1">IF($DP139="","",VLOOKUP(DP139,Invoer!$F$15:$AU$1999,9,FALSE))</f>
        <v/>
      </c>
      <c r="DX139" s="599" t="str">
        <f ca="1">IF($DP139="","",VLOOKUP(DP139,Invoer!$F$15:$AU$1999,10,FALSE))</f>
        <v/>
      </c>
      <c r="DY139" s="595" t="str">
        <f ca="1">IF($DP139="","",VLOOKUP(DP139,Invoer!$F$15:$AU$1999,11,FALSE))</f>
        <v/>
      </c>
      <c r="DZ139" s="662" t="str">
        <f ca="1">IF($DP139="","",IF($DN$4&gt;2,"",VLOOKUP(DP139,Invoer!CQ:CS,3,FALSE)))</f>
        <v/>
      </c>
      <c r="EA139" s="541" t="str">
        <f ca="1">IF($DP139="","",IF(ISERROR(DQ139),0,IF($DN$4&lt;3,"",VLOOKUP(DP139,Invoer!$F$15:$AU$1999,15,FALSE))))</f>
        <v/>
      </c>
      <c r="EB139" s="595" t="str">
        <f ca="1">IF($DP139="","",IF($DN$4&lt;3,"",VLOOKUP(DP139,Invoer!$F$15:$AU$1999,19,FALSE)))</f>
        <v/>
      </c>
      <c r="EC139" s="541" t="str">
        <f ca="1">IF($DP139="","",IF(ISERROR(DQ139),0,IF($DN$4&lt;3,"",VLOOKUP(DP139,Invoer!$F$15:$AU$1999,24,FALSE))))</f>
        <v/>
      </c>
      <c r="ED139" s="541" t="str">
        <f ca="1">IF($DP139="","",IF(ISERROR(DQ139),0,IF($DN$4&lt;3,"",VLOOKUP(DP139,Invoer!$F$15:$AU$1999,17,FALSE))))</f>
        <v/>
      </c>
      <c r="EH139" s="89" t="e">
        <f ca="1">Invoer!CP144</f>
        <v>#N/A</v>
      </c>
      <c r="EI139" s="599" t="str">
        <f t="shared" ca="1" si="56"/>
        <v/>
      </c>
      <c r="EJ139" s="673" t="str">
        <f ca="1">IF(EI139="","",VLOOKUP(EI139,Invoer!$F$15:$AU$1999,2,FALSE))</f>
        <v/>
      </c>
      <c r="EK139" s="599" t="str">
        <f t="shared" ca="1" si="57"/>
        <v/>
      </c>
      <c r="EL139" s="599" t="str">
        <f ca="1">IF($EI139="","",VLOOKUP(EI139,Invoer!$F$15:$AU$1999,3,FALSE))</f>
        <v/>
      </c>
      <c r="EM139" s="599" t="str">
        <f ca="1">IF($EI139="","",IF(EL139&lt;&gt;"Liq","",VLOOKUP(EI139,Invoer!$F$15:$AU$1999,4,FALSE)))</f>
        <v/>
      </c>
      <c r="EN139" s="599" t="str">
        <f ca="1">IF($EI139="","",VLOOKUP(EI139,Invoer!$F$15:$AU$1999,6,FALSE))</f>
        <v/>
      </c>
      <c r="EO139" s="599" t="str">
        <f ca="1">IF(EI139="","",VLOOKUP(EI139,Invoer!$F$15:$AU$1999,9,FALSE))</f>
        <v/>
      </c>
      <c r="EP139" s="599" t="str">
        <f ca="1">IF(EI139="","",VLOOKUP(EI139,Invoer!$F$15:$AU$1999,10,FALSE))</f>
        <v/>
      </c>
      <c r="EQ139" s="599" t="str">
        <f ca="1">IF(EI139="","",VLOOKUP(EI139,Invoer!$F$15:$AU$1999,11,FALSE))</f>
        <v/>
      </c>
      <c r="ER139" s="662" t="str">
        <f ca="1">IF(EI139="","",VLOOKUP(EI139,Invoer!CQ:CS,3,FALSE))</f>
        <v/>
      </c>
      <c r="ES139" s="662" t="str">
        <f t="shared" ca="1" si="58"/>
        <v/>
      </c>
      <c r="ET139" s="513" t="str">
        <f t="shared" ca="1" si="59"/>
        <v/>
      </c>
      <c r="EU139" s="112" t="str">
        <f t="shared" ca="1" si="60"/>
        <v/>
      </c>
      <c r="EV139" s="83" t="s">
        <v>160</v>
      </c>
      <c r="EW139" s="682" t="str">
        <f t="shared" ca="1" si="61"/>
        <v/>
      </c>
      <c r="EX139" s="662" t="str">
        <f t="shared" ca="1" si="62"/>
        <v/>
      </c>
      <c r="EY139"/>
      <c r="EZ139" s="56" t="e">
        <f t="shared" ca="1" si="73"/>
        <v>#VALUE!</v>
      </c>
      <c r="FA139" s="56" t="e">
        <f t="shared" ca="1" si="74"/>
        <v>#VALUE!</v>
      </c>
      <c r="FE139"/>
      <c r="FI139"/>
      <c r="FJ139"/>
    </row>
    <row r="140" spans="1:166" ht="12" customHeight="1" x14ac:dyDescent="0.2">
      <c r="A140"/>
      <c r="B140"/>
      <c r="C140"/>
      <c r="E140"/>
      <c r="F140" s="125"/>
      <c r="G140" s="89" t="e">
        <f ca="1">Invoer!DU145</f>
        <v>#N/A</v>
      </c>
      <c r="H140" s="599" t="str">
        <f t="shared" ca="1" si="79"/>
        <v/>
      </c>
      <c r="I140" s="673" t="str">
        <f ca="1">IF($H140="","",VLOOKUP(H140,Invoer!$F$15:$AU$1500,2,FALSE))</f>
        <v/>
      </c>
      <c r="J140" s="599" t="str">
        <f t="shared" ca="1" si="63"/>
        <v/>
      </c>
      <c r="K140" s="599" t="str">
        <f ca="1">IF($H140="","",VLOOKUP(H140,Invoer!$F$15:$AU$1500,3,FALSE))</f>
        <v/>
      </c>
      <c r="L140" s="599" t="str">
        <f ca="1">IF($H140="","",IF(K140&lt;&gt;"Liq","",VLOOKUP(H140,Invoer!$F$15:$AU$1500,4,FALSE)))</f>
        <v/>
      </c>
      <c r="M140" s="599" t="str">
        <f ca="1">IF($H140="","",VLOOKUP(H140,Invoer!$F$15:$AU$1500,5,FALSE))</f>
        <v/>
      </c>
      <c r="N140" s="599" t="str">
        <f ca="1">IF($H140="","",VLOOKUP(H140,Invoer!$F$15:$AU$1500,6,FALSE))</f>
        <v/>
      </c>
      <c r="O140" s="599" t="str">
        <f ca="1">IF($H140="","",VLOOKUP(H140,Invoer!$F$15:$AU$1500,9,FALSE))</f>
        <v/>
      </c>
      <c r="P140" s="599" t="str">
        <f ca="1">IF($H140="","",VLOOKUP(H140,Invoer!$F$15:$AU$1500,10,FALSE))</f>
        <v/>
      </c>
      <c r="Q140" s="599" t="str">
        <f ca="1">IF($H140="","",VLOOKUP(H140,Invoer!$F$15:$BB$1500,14,FALSE))</f>
        <v/>
      </c>
      <c r="R140" s="662" t="str">
        <f ca="1">IF($H140="","",IF(J140&gt;$K$8,"",VLOOKUP(H140,Invoer!$F$15:$AU$1500,15,FALSE)))</f>
        <v/>
      </c>
      <c r="S140" s="599" t="str">
        <f ca="1">IF($H140="","",VLOOKUP(H140,Invoer!$F$15:$AU$1500,19,FALSE))</f>
        <v/>
      </c>
      <c r="T140" s="662" t="str">
        <f ca="1">IF($H140="","",IF(J140&gt;$K$8,"",VLOOKUP(H140,Invoer!$F$15:$AU$1500,20,FALSE)))</f>
        <v/>
      </c>
      <c r="U140" s="662" t="str">
        <f ca="1">IF($H140="","",IF(J140&gt;$K$8,"",VLOOKUP(H140,Invoer!$F$15:$AU$1500,23,FALSE)))</f>
        <v/>
      </c>
      <c r="V140" s="662" t="str">
        <f ca="1">IF($H140="","",IF(J140&gt;$K$8,"",VLOOKUP(H140,Invoer!$F$15:$AU$1500,17,FALSE)))</f>
        <v/>
      </c>
      <c r="AC140" s="435" t="str">
        <f>IF($AC$7&lt;3,Invoer!DR145,IF($AC$7=3,Invoer!BT145,"x"))</f>
        <v>x</v>
      </c>
      <c r="AD140" s="599" t="str">
        <f t="shared" si="64"/>
        <v/>
      </c>
      <c r="AE140" s="673" t="str">
        <f>IF($AD140="","",VLOOKUP(AD140,Invoer!$F$15:$AU$1999,2,FALSE))</f>
        <v/>
      </c>
      <c r="AF140" s="599" t="str">
        <f t="shared" si="65"/>
        <v/>
      </c>
      <c r="AG140" s="599" t="str">
        <f>IF($AD140="","",VLOOKUP(AD140,Invoer!$F$15:$AU$1999,3,FALSE))</f>
        <v/>
      </c>
      <c r="AH140" s="599" t="str">
        <f>IF($AD140="","",IF(AG140&lt;&gt;"Liq","",VLOOKUP(AD140,Invoer!$F$15:$AU$1999,4,FALSE)))</f>
        <v/>
      </c>
      <c r="AI140" s="677" t="str">
        <f>IF($AD140="","",VLOOKUP(AD140,Invoer!$F$15:$AU$1999,5,FALSE))</f>
        <v/>
      </c>
      <c r="AJ140" s="599" t="str">
        <f>IF($AD140="","",VLOOKUP(AD140,Invoer!$F$15:$AU$1999,6,FALSE))</f>
        <v/>
      </c>
      <c r="AK140" s="599" t="str">
        <f>IF($AD140="","",VLOOKUP(AD140,Invoer!$F$15:$AU$1999,9,FALSE))</f>
        <v/>
      </c>
      <c r="AL140" s="599" t="str">
        <f>IF($AD140="","",VLOOKUP(AD140,Invoer!$F$15:$AU$1999,10,FALSE))</f>
        <v/>
      </c>
      <c r="AM140" s="599" t="str">
        <f>IF($AD140="","",VLOOKUP(AD140,Invoer!$F$15:$BB$1999,14,FALSE))</f>
        <v/>
      </c>
      <c r="AN140" s="599" t="str">
        <f>IF($AD140="","",VLOOKUP(AD140,Invoer!$F$15:$AU$1999,11,FALSE))</f>
        <v/>
      </c>
      <c r="AO140" s="662" t="str">
        <f>IF($AD140="","",VLOOKUP(AD140,Invoer!$F$15:$AU$1999,15,FALSE))</f>
        <v/>
      </c>
      <c r="AP140" s="599" t="str">
        <f>IF($AD140="","",VLOOKUP(AD140,Invoer!$F$15:$AU$1999,19,FALSE))</f>
        <v/>
      </c>
      <c r="AQ140" s="662" t="str">
        <f>IF($AD140="","",VLOOKUP(AD140,Invoer!$F$15:$AU$1999,24,FALSE))</f>
        <v/>
      </c>
      <c r="AR140" s="662" t="str">
        <f>IF($AD140="","",VLOOKUP(AD140,Invoer!$F$15:$AU$1999,17,FALSE))</f>
        <v/>
      </c>
      <c r="AS140" s="678" t="str">
        <f t="shared" si="75"/>
        <v/>
      </c>
      <c r="AT140" s="676" t="str">
        <f t="shared" ref="AT140:AT203" si="80">IF(AN140&lt;&gt;AN141,AU140,"")</f>
        <v/>
      </c>
      <c r="AU140" s="77" t="e">
        <f t="shared" ref="AU140:AU203" si="81">IF(AN140&lt;&gt;AN139,AR140,AR140+AU139)</f>
        <v>#VALUE!</v>
      </c>
      <c r="AW140" s="57"/>
      <c r="AX140" s="57"/>
      <c r="BA140" s="83" t="e">
        <f ca="1">Invoer!DW145</f>
        <v>#N/A</v>
      </c>
      <c r="BB140" s="599" t="str">
        <f t="shared" ca="1" si="66"/>
        <v/>
      </c>
      <c r="BC140" s="673" t="str">
        <f ca="1">IF($BB140="","",VLOOKUP(BB140,Invoer!$F$15:$AU$1999,2,FALSE))</f>
        <v/>
      </c>
      <c r="BD140" s="599" t="str">
        <f t="shared" ca="1" si="67"/>
        <v/>
      </c>
      <c r="BE140" s="599" t="str">
        <f ca="1">IF($BB140="","",VLOOKUP(BB140,Invoer!$F$15:$AU$1999,5,FALSE))</f>
        <v/>
      </c>
      <c r="BF140" s="599" t="str">
        <f ca="1">IF($BB140="","",VLOOKUP(BB140,Invoer!$F$15:$AU$1999,6,FALSE))</f>
        <v/>
      </c>
      <c r="BG140" s="599" t="str">
        <f ca="1">IF($BB140="","",VLOOKUP(BB140,Invoer!$F$15:$AU$1999,9,FALSE))</f>
        <v/>
      </c>
      <c r="BH140" s="599" t="str">
        <f ca="1">IF($BB140="","",VLOOKUP(BB140,Invoer!$F$15:$AU$1999,10,FALSE))</f>
        <v/>
      </c>
      <c r="BI140" s="599" t="str">
        <f ca="1">IF($BB140="","",VLOOKUP(BB140,Invoer!$F$15:$BB$1999,14,FALSE))</f>
        <v/>
      </c>
      <c r="BJ140" s="599" t="str">
        <f ca="1">IF($BB140="","",VLOOKUP(BB140,Invoer!$F$15:$AU$1999,11,FALSE))</f>
        <v/>
      </c>
      <c r="BK140" s="662" t="str">
        <f t="shared" ca="1" si="68"/>
        <v/>
      </c>
      <c r="BL140" s="662" t="str">
        <f t="shared" ca="1" si="69"/>
        <v/>
      </c>
      <c r="BM140" s="679" t="str">
        <f t="shared" ca="1" si="70"/>
        <v/>
      </c>
      <c r="BN140" s="662" t="str">
        <f t="shared" ref="BN140:BN203" ca="1" si="82">IF(BE141=BE140,"",BT140)</f>
        <v/>
      </c>
      <c r="BO140" s="662" t="str">
        <f ca="1">IF($BB140="","",VLOOKUP(BB140,Invoer!$F$15:$AU$1999,15,FALSE))</f>
        <v/>
      </c>
      <c r="BP140" s="662" t="str">
        <f ca="1">IF($BB140="","",VLOOKUP(BB140,Invoer!$F$15:$AU$1999,24,FALSE))</f>
        <v/>
      </c>
      <c r="BQ140" s="662" t="str">
        <f ca="1">IF($BB140="","",VLOOKUP(BB140,Invoer!$F$15:$AU$1999,17,FALSE))</f>
        <v/>
      </c>
      <c r="BS140" s="73" t="e">
        <f t="shared" ca="1" si="76"/>
        <v>#VALUE!</v>
      </c>
      <c r="BT140" s="57" t="str">
        <f t="shared" ca="1" si="77"/>
        <v/>
      </c>
      <c r="BW140" s="61" t="e">
        <f ca="1">Invoer!DZ145</f>
        <v>#N/A</v>
      </c>
      <c r="BX140" s="599" t="str">
        <f t="shared" ref="BX140:BX203" ca="1" si="83">IF(ISERROR(BW140),"",BW140)</f>
        <v/>
      </c>
      <c r="BY140" s="673" t="str">
        <f ca="1">IF($BX140="","",VLOOKUP(BX140,Invoer!$F$15:$AU$1999,2,FALSE))</f>
        <v/>
      </c>
      <c r="BZ140" s="599" t="str">
        <f t="shared" ref="BZ140:BZ203" ca="1" si="84">IF(BX140="","",MONTH(BY140))</f>
        <v/>
      </c>
      <c r="CA140" s="599" t="str">
        <f ca="1">IF($BX140="","",VLOOKUP(BX140,Invoer!$F$15:$AU$1999,5,FALSE))</f>
        <v/>
      </c>
      <c r="CB140" s="599" t="str">
        <f ca="1">IF($BX140="","",VLOOKUP(BX140,Invoer!$F$15:$AU$1999,6,FALSE))</f>
        <v/>
      </c>
      <c r="CC140" s="599" t="str">
        <f ca="1">IF($BX140="","",VLOOKUP(BX140,Invoer!$F$15:$AU$1999,9,FALSE))</f>
        <v/>
      </c>
      <c r="CD140" s="599" t="str">
        <f ca="1">IF($BX140="","",VLOOKUP(BX140,Invoer!$F$15:$AU$1999,10,FALSE))</f>
        <v/>
      </c>
      <c r="CE140" s="599" t="str">
        <f ca="1">IF($BX140="","",VLOOKUP(BX140,Invoer!$F$15:$AU$1999,11,FALSE))</f>
        <v/>
      </c>
      <c r="CF140" s="662" t="str">
        <f ca="1">IF($BX140="","",IF(ISERROR(BY140),0,VLOOKUP(BX140,Invoer!$F$15:$AU$1999,15,FALSE)))</f>
        <v/>
      </c>
      <c r="CG140" s="599" t="str">
        <f ca="1">IF($BX140="","",VLOOKUP(BX140,Invoer!$F$15:$AU$1999,19,FALSE))</f>
        <v/>
      </c>
      <c r="CH140" s="662" t="str">
        <f ca="1">IF($BX140="","",IF(ISERROR(BY140),0,VLOOKUP(BX140,Invoer!$F$15:$AU$1999,24,FALSE)))</f>
        <v/>
      </c>
      <c r="CI140" s="662" t="str">
        <f ca="1">IF($BX140="","",IF(ISERROR(BY140),0,VLOOKUP(BX140,Invoer!$F$15:$AU$1999,17,FALSE)))</f>
        <v/>
      </c>
      <c r="CJ140" s="680" t="str">
        <f t="shared" ca="1" si="71"/>
        <v/>
      </c>
      <c r="CK140" s="662" t="str">
        <f t="shared" ca="1" si="72"/>
        <v/>
      </c>
      <c r="CM140" s="56" t="str">
        <f t="shared" ca="1" si="78"/>
        <v/>
      </c>
      <c r="CQ140" s="411" t="e">
        <f ca="1">Invoer!EG145</f>
        <v>#N/A</v>
      </c>
      <c r="CR140" s="599" t="str">
        <f t="shared" ref="CR140:CR203" ca="1" si="85">IF(ISERROR($CQ140),"",CQ140)</f>
        <v/>
      </c>
      <c r="CS140" s="673" t="str">
        <f ca="1">IF($CR140="","",VLOOKUP(CR140,Invoer!$F$15:$AU$1500,2,FALSE))</f>
        <v/>
      </c>
      <c r="CT140" s="599" t="str">
        <f t="shared" ref="CT140:CT203" ca="1" si="86">IF($CR140="","",MONTH(CS140))</f>
        <v/>
      </c>
      <c r="CU140" s="599" t="str">
        <f ca="1">IF($CR140="","",VLOOKUP(CR140,Invoer!$F$15:$AU$1500,3,FALSE))</f>
        <v/>
      </c>
      <c r="CV140" s="599" t="str">
        <f ca="1">IF($CR140="","",IF(CU140&lt;&gt;"Liq","",VLOOKUP(CR140,Invoer!$F$15:$AU$1500,4,FALSE)))</f>
        <v/>
      </c>
      <c r="CW140" s="599" t="str">
        <f ca="1">IF($CR140="","",VLOOKUP(CR140,Invoer!$F$15:$AU$1500,5,FALSE))</f>
        <v/>
      </c>
      <c r="CX140" s="599" t="str">
        <f ca="1">IF($CR140="","",VLOOKUP(CR140,Invoer!$F$15:$AU$1500,6,FALSE))</f>
        <v/>
      </c>
      <c r="CY140" s="599" t="str">
        <f ca="1">IF($CR140="","",VLOOKUP(CR140,Invoer!$F$15:$AU$1500,9,FALSE))</f>
        <v/>
      </c>
      <c r="CZ140" s="599" t="str">
        <f ca="1">IF($CR140="","",VLOOKUP(CR140,Invoer!$F$15:$AU$1500,10,FALSE))</f>
        <v/>
      </c>
      <c r="DA140" s="599" t="str">
        <f ca="1">IF($CR140="","",VLOOKUP(CR140,Invoer!$F$15:$AU$1500,11,FALSE))</f>
        <v/>
      </c>
      <c r="DB140" s="599" t="str">
        <f ca="1">IF($CR140="","",VLOOKUP(CR140,Invoer!$F$15:$BB$1500,14,FALSE))</f>
        <v/>
      </c>
      <c r="DC140" s="662" t="str">
        <f ca="1">IF($CR140="","",VLOOKUP(CR140,Invoer!$F$15:$AU$1500,15,FALSE))</f>
        <v/>
      </c>
      <c r="DD140" s="599" t="str">
        <f ca="1">IF($CR140="","",VLOOKUP(CR140,Invoer!$F$15:$AU$1500,19,FALSE))</f>
        <v/>
      </c>
      <c r="DE140" s="662" t="str">
        <f ca="1">IF($CR140="","",VLOOKUP(CR140,Invoer!$F$15:$AU$1500,20,FALSE))</f>
        <v/>
      </c>
      <c r="DF140" s="662" t="str">
        <f ca="1">IF($CR140="","",VLOOKUP(CR140,Invoer!$F$15:$AU$1500,23,FALSE))</f>
        <v/>
      </c>
      <c r="DG140" s="662" t="str">
        <f ca="1">IF($CR140="","",VLOOKUP(CR140,Invoer!$F$15:$AU$1500,17,FALSE))</f>
        <v/>
      </c>
      <c r="DH140" s="681" t="str">
        <f t="shared" ref="DH140:DH203" ca="1" si="87">IF(DI140="","",CT140)</f>
        <v/>
      </c>
      <c r="DI140" s="662" t="str">
        <f t="shared" ref="DI140:DI203" ca="1" si="88">IF(CT141=CT140,"",IF(CP133=3,"",DK140))</f>
        <v/>
      </c>
      <c r="DJ140" s="190"/>
      <c r="DK140" s="411" t="str">
        <f t="shared" ref="DK140:DK203" ca="1" si="89">IF($CR140="","",IF(CT140=CT139,DK139+(DE140+DF140),(DE140+DF140)))</f>
        <v/>
      </c>
      <c r="DO140" s="61" t="e">
        <f ca="1">IF($DN$4&lt;3,Invoer!EB145,Invoer!EA145)</f>
        <v>#N/A</v>
      </c>
      <c r="DP140" s="599" t="str">
        <f t="shared" ref="DP140:DP203" ca="1" si="90">IF(ISERROR(DO140),"",DO140)</f>
        <v/>
      </c>
      <c r="DQ140" s="673" t="str">
        <f ca="1">IF($DP140="","",VLOOKUP(DP140,Invoer!$F$15:$AU$1999,2,FALSE))</f>
        <v/>
      </c>
      <c r="DR140" s="599" t="str">
        <f t="shared" ref="DR140:DR203" ca="1" si="91">IF(DP140="","",MONTH(DQ140))</f>
        <v/>
      </c>
      <c r="DS140" s="599" t="str">
        <f ca="1">IF($DP140="","",VLOOKUP(DP140,Invoer!$F$15:$AU$1999,3,FALSE))</f>
        <v/>
      </c>
      <c r="DT140" s="599" t="str">
        <f ca="1">IF($DP140="","",IF(DS140&lt;&gt;"Liq","",VLOOKUP(DP140,Invoer!$F$15:$AU$1999,4,FALSE)))</f>
        <v/>
      </c>
      <c r="DU140" s="599" t="str">
        <f ca="1">IF($DP140="","",VLOOKUP(DP140,Invoer!$F$15:$AU$1999,5,FALSE))</f>
        <v/>
      </c>
      <c r="DV140" s="599" t="str">
        <f ca="1">IF($DP140="","",VLOOKUP(DP140,Invoer!$F$15:$AU$1999,6,FALSE))</f>
        <v/>
      </c>
      <c r="DW140" s="599" t="str">
        <f ca="1">IF($DP140="","",VLOOKUP(DP140,Invoer!$F$15:$AU$1999,9,FALSE))</f>
        <v/>
      </c>
      <c r="DX140" s="599" t="str">
        <f ca="1">IF($DP140="","",VLOOKUP(DP140,Invoer!$F$15:$AU$1999,10,FALSE))</f>
        <v/>
      </c>
      <c r="DY140" s="595" t="str">
        <f ca="1">IF($DP140="","",VLOOKUP(DP140,Invoer!$F$15:$AU$1999,11,FALSE))</f>
        <v/>
      </c>
      <c r="DZ140" s="662" t="str">
        <f ca="1">IF($DP140="","",IF($DN$4&gt;2,"",VLOOKUP(DP140,Invoer!CQ:CS,3,FALSE)))</f>
        <v/>
      </c>
      <c r="EA140" s="541" t="str">
        <f ca="1">IF($DP140="","",IF(ISERROR(DQ140),0,IF($DN$4&lt;3,"",VLOOKUP(DP140,Invoer!$F$15:$AU$1999,15,FALSE))))</f>
        <v/>
      </c>
      <c r="EB140" s="595" t="str">
        <f ca="1">IF($DP140="","",IF($DN$4&lt;3,"",VLOOKUP(DP140,Invoer!$F$15:$AU$1999,19,FALSE)))</f>
        <v/>
      </c>
      <c r="EC140" s="541" t="str">
        <f ca="1">IF($DP140="","",IF(ISERROR(DQ140),0,IF($DN$4&lt;3,"",VLOOKUP(DP140,Invoer!$F$15:$AU$1999,24,FALSE))))</f>
        <v/>
      </c>
      <c r="ED140" s="541" t="str">
        <f ca="1">IF($DP140="","",IF(ISERROR(DQ140),0,IF($DN$4&lt;3,"",VLOOKUP(DP140,Invoer!$F$15:$AU$1999,17,FALSE))))</f>
        <v/>
      </c>
      <c r="EH140" s="89" t="e">
        <f ca="1">Invoer!CP145</f>
        <v>#N/A</v>
      </c>
      <c r="EI140" s="599" t="str">
        <f t="shared" ref="EI140:EI203" ca="1" si="92">IF(ISERROR(EH140),"",EH140)</f>
        <v/>
      </c>
      <c r="EJ140" s="673" t="str">
        <f ca="1">IF(EI140="","",VLOOKUP(EI140,Invoer!$F$15:$AU$1999,2,FALSE))</f>
        <v/>
      </c>
      <c r="EK140" s="599" t="str">
        <f t="shared" ref="EK140:EK203" ca="1" si="93">IF(EI140="","",MONTH(EJ140))</f>
        <v/>
      </c>
      <c r="EL140" s="599" t="str">
        <f ca="1">IF($EI140="","",VLOOKUP(EI140,Invoer!$F$15:$AU$1999,3,FALSE))</f>
        <v/>
      </c>
      <c r="EM140" s="599" t="str">
        <f ca="1">IF($EI140="","",IF(EL140&lt;&gt;"Liq","",VLOOKUP(EI140,Invoer!$F$15:$AU$1999,4,FALSE)))</f>
        <v/>
      </c>
      <c r="EN140" s="599" t="str">
        <f ca="1">IF($EI140="","",VLOOKUP(EI140,Invoer!$F$15:$AU$1999,6,FALSE))</f>
        <v/>
      </c>
      <c r="EO140" s="599" t="str">
        <f ca="1">IF(EI140="","",VLOOKUP(EI140,Invoer!$F$15:$AU$1999,9,FALSE))</f>
        <v/>
      </c>
      <c r="EP140" s="599" t="str">
        <f ca="1">IF(EI140="","",VLOOKUP(EI140,Invoer!$F$15:$AU$1999,10,FALSE))</f>
        <v/>
      </c>
      <c r="EQ140" s="599" t="str">
        <f ca="1">IF(EI140="","",VLOOKUP(EI140,Invoer!$F$15:$AU$1999,11,FALSE))</f>
        <v/>
      </c>
      <c r="ER140" s="662" t="str">
        <f ca="1">IF(EI140="","",VLOOKUP(EI140,Invoer!CQ:CS,3,FALSE))</f>
        <v/>
      </c>
      <c r="ES140" s="662" t="str">
        <f t="shared" ref="ES140:ES203" ca="1" si="94">IF(EP140&lt;&gt;EP141,EZ140,"")</f>
        <v/>
      </c>
      <c r="ET140" s="513" t="str">
        <f t="shared" ref="ET140:ET203" ca="1" si="95">IF(ES140="","",IF(AND(ES140&gt;-0.03,ES140&lt;0.03),"",IF($EU$8=1,"",$EU$8-EJ140)))</f>
        <v/>
      </c>
      <c r="EU140" s="112" t="str">
        <f t="shared" ref="EU140:EU203" ca="1" si="96">IF(OR(ET140="",ET140&lt;11),"",REPT("|",ET140/10))</f>
        <v/>
      </c>
      <c r="EV140" s="83" t="s">
        <v>160</v>
      </c>
      <c r="EW140" s="682" t="str">
        <f t="shared" ref="EW140:EW203" ca="1" si="97">IF(EX140="","",EO140)</f>
        <v/>
      </c>
      <c r="EX140" s="662" t="str">
        <f t="shared" ref="EX140:EX203" ca="1" si="98">IF(EO140&lt;&gt;EO141,FA140,"")</f>
        <v/>
      </c>
      <c r="EY140"/>
      <c r="EZ140" s="56" t="e">
        <f t="shared" ca="1" si="73"/>
        <v>#VALUE!</v>
      </c>
      <c r="FA140" s="56" t="e">
        <f t="shared" ca="1" si="74"/>
        <v>#VALUE!</v>
      </c>
      <c r="FE140"/>
      <c r="FI140"/>
      <c r="FJ140"/>
    </row>
    <row r="141" spans="1:166" ht="12" customHeight="1" x14ac:dyDescent="0.2">
      <c r="A141"/>
      <c r="B141"/>
      <c r="C141"/>
      <c r="E141"/>
      <c r="F141" s="125"/>
      <c r="G141" s="89" t="e">
        <f ca="1">Invoer!DU146</f>
        <v>#N/A</v>
      </c>
      <c r="H141" s="599" t="str">
        <f t="shared" ca="1" si="79"/>
        <v/>
      </c>
      <c r="I141" s="673" t="str">
        <f ca="1">IF($H141="","",VLOOKUP(H141,Invoer!$F$15:$AU$1500,2,FALSE))</f>
        <v/>
      </c>
      <c r="J141" s="599" t="str">
        <f t="shared" ref="J141:J204" ca="1" si="99">IF($H141="","",MONTH(I141))</f>
        <v/>
      </c>
      <c r="K141" s="599" t="str">
        <f ca="1">IF($H141="","",VLOOKUP(H141,Invoer!$F$15:$AU$1500,3,FALSE))</f>
        <v/>
      </c>
      <c r="L141" s="599" t="str">
        <f ca="1">IF($H141="","",IF(K141&lt;&gt;"Liq","",VLOOKUP(H141,Invoer!$F$15:$AU$1500,4,FALSE)))</f>
        <v/>
      </c>
      <c r="M141" s="599" t="str">
        <f ca="1">IF($H141="","",VLOOKUP(H141,Invoer!$F$15:$AU$1500,5,FALSE))</f>
        <v/>
      </c>
      <c r="N141" s="599" t="str">
        <f ca="1">IF($H141="","",VLOOKUP(H141,Invoer!$F$15:$AU$1500,6,FALSE))</f>
        <v/>
      </c>
      <c r="O141" s="599" t="str">
        <f ca="1">IF($H141="","",VLOOKUP(H141,Invoer!$F$15:$AU$1500,9,FALSE))</f>
        <v/>
      </c>
      <c r="P141" s="599" t="str">
        <f ca="1">IF($H141="","",VLOOKUP(H141,Invoer!$F$15:$AU$1500,10,FALSE))</f>
        <v/>
      </c>
      <c r="Q141" s="599" t="str">
        <f ca="1">IF($H141="","",VLOOKUP(H141,Invoer!$F$15:$BB$1500,14,FALSE))</f>
        <v/>
      </c>
      <c r="R141" s="662" t="str">
        <f ca="1">IF($H141="","",IF(J141&gt;$K$8,"",VLOOKUP(H141,Invoer!$F$15:$AU$1500,15,FALSE)))</f>
        <v/>
      </c>
      <c r="S141" s="599" t="str">
        <f ca="1">IF($H141="","",VLOOKUP(H141,Invoer!$F$15:$AU$1500,19,FALSE))</f>
        <v/>
      </c>
      <c r="T141" s="662" t="str">
        <f ca="1">IF($H141="","",IF(J141&gt;$K$8,"",VLOOKUP(H141,Invoer!$F$15:$AU$1500,20,FALSE)))</f>
        <v/>
      </c>
      <c r="U141" s="662" t="str">
        <f ca="1">IF($H141="","",IF(J141&gt;$K$8,"",VLOOKUP(H141,Invoer!$F$15:$AU$1500,23,FALSE)))</f>
        <v/>
      </c>
      <c r="V141" s="662" t="str">
        <f ca="1">IF($H141="","",IF(J141&gt;$K$8,"",VLOOKUP(H141,Invoer!$F$15:$AU$1500,17,FALSE)))</f>
        <v/>
      </c>
      <c r="AC141" s="435" t="str">
        <f>IF($AC$7&lt;3,Invoer!DR146,IF($AC$7=3,Invoer!BT146,"x"))</f>
        <v>x</v>
      </c>
      <c r="AD141" s="599" t="str">
        <f t="shared" ref="AD141:AD204" si="100">IF(ISERROR(AC141),"",IF(AC141="x","",AC141))</f>
        <v/>
      </c>
      <c r="AE141" s="673" t="str">
        <f>IF($AD141="","",VLOOKUP(AD141,Invoer!$F$15:$AU$1999,2,FALSE))</f>
        <v/>
      </c>
      <c r="AF141" s="599" t="str">
        <f t="shared" ref="AF141:AF204" si="101">IF($AD141="","",MONTH(AE141))</f>
        <v/>
      </c>
      <c r="AG141" s="599" t="str">
        <f>IF($AD141="","",VLOOKUP(AD141,Invoer!$F$15:$AU$1999,3,FALSE))</f>
        <v/>
      </c>
      <c r="AH141" s="599" t="str">
        <f>IF($AD141="","",IF(AG141&lt;&gt;"Liq","",VLOOKUP(AD141,Invoer!$F$15:$AU$1999,4,FALSE)))</f>
        <v/>
      </c>
      <c r="AI141" s="677" t="str">
        <f>IF($AD141="","",VLOOKUP(AD141,Invoer!$F$15:$AU$1999,5,FALSE))</f>
        <v/>
      </c>
      <c r="AJ141" s="599" t="str">
        <f>IF($AD141="","",VLOOKUP(AD141,Invoer!$F$15:$AU$1999,6,FALSE))</f>
        <v/>
      </c>
      <c r="AK141" s="599" t="str">
        <f>IF($AD141="","",VLOOKUP(AD141,Invoer!$F$15:$AU$1999,9,FALSE))</f>
        <v/>
      </c>
      <c r="AL141" s="599" t="str">
        <f>IF($AD141="","",VLOOKUP(AD141,Invoer!$F$15:$AU$1999,10,FALSE))</f>
        <v/>
      </c>
      <c r="AM141" s="599" t="str">
        <f>IF($AD141="","",VLOOKUP(AD141,Invoer!$F$15:$BB$1999,14,FALSE))</f>
        <v/>
      </c>
      <c r="AN141" s="599" t="str">
        <f>IF($AD141="","",VLOOKUP(AD141,Invoer!$F$15:$AU$1999,11,FALSE))</f>
        <v/>
      </c>
      <c r="AO141" s="662" t="str">
        <f>IF($AD141="","",VLOOKUP(AD141,Invoer!$F$15:$AU$1999,15,FALSE))</f>
        <v/>
      </c>
      <c r="AP141" s="599" t="str">
        <f>IF($AD141="","",VLOOKUP(AD141,Invoer!$F$15:$AU$1999,19,FALSE))</f>
        <v/>
      </c>
      <c r="AQ141" s="662" t="str">
        <f>IF($AD141="","",VLOOKUP(AD141,Invoer!$F$15:$AU$1999,24,FALSE))</f>
        <v/>
      </c>
      <c r="AR141" s="662" t="str">
        <f>IF($AD141="","",VLOOKUP(AD141,Invoer!$F$15:$AU$1999,17,FALSE))</f>
        <v/>
      </c>
      <c r="AS141" s="678" t="str">
        <f t="shared" si="75"/>
        <v/>
      </c>
      <c r="AT141" s="676" t="str">
        <f t="shared" si="80"/>
        <v/>
      </c>
      <c r="AU141" s="77" t="e">
        <f t="shared" si="81"/>
        <v>#VALUE!</v>
      </c>
      <c r="AW141" s="57"/>
      <c r="AX141" s="57"/>
      <c r="BA141" s="83" t="e">
        <f ca="1">Invoer!DW146</f>
        <v>#N/A</v>
      </c>
      <c r="BB141" s="599" t="str">
        <f t="shared" ref="BB141:BB204" ca="1" si="102">IF(ISERROR($BA141),"",BA141)</f>
        <v/>
      </c>
      <c r="BC141" s="673" t="str">
        <f ca="1">IF($BB141="","",VLOOKUP(BB141,Invoer!$F$15:$AU$1999,2,FALSE))</f>
        <v/>
      </c>
      <c r="BD141" s="599" t="str">
        <f t="shared" ref="BD141:BD204" ca="1" si="103">IF(BB141="","",MONTH(BC141))</f>
        <v/>
      </c>
      <c r="BE141" s="599" t="str">
        <f ca="1">IF($BB141="","",VLOOKUP(BB141,Invoer!$F$15:$AU$1999,5,FALSE))</f>
        <v/>
      </c>
      <c r="BF141" s="599" t="str">
        <f ca="1">IF($BB141="","",VLOOKUP(BB141,Invoer!$F$15:$AU$1999,6,FALSE))</f>
        <v/>
      </c>
      <c r="BG141" s="599" t="str">
        <f ca="1">IF($BB141="","",VLOOKUP(BB141,Invoer!$F$15:$AU$1999,9,FALSE))</f>
        <v/>
      </c>
      <c r="BH141" s="599" t="str">
        <f ca="1">IF($BB141="","",VLOOKUP(BB141,Invoer!$F$15:$AU$1999,10,FALSE))</f>
        <v/>
      </c>
      <c r="BI141" s="599" t="str">
        <f ca="1">IF($BB141="","",VLOOKUP(BB141,Invoer!$F$15:$BB$1999,14,FALSE))</f>
        <v/>
      </c>
      <c r="BJ141" s="599" t="str">
        <f ca="1">IF($BB141="","",VLOOKUP(BB141,Invoer!$F$15:$AU$1999,11,FALSE))</f>
        <v/>
      </c>
      <c r="BK141" s="662" t="str">
        <f t="shared" ref="BK141:BK204" ca="1" si="104">IF($BB141="","",-BO141)</f>
        <v/>
      </c>
      <c r="BL141" s="662" t="str">
        <f t="shared" ref="BL141:BL204" ca="1" si="105">IF(ISERROR(BS141),"",BS141)</f>
        <v/>
      </c>
      <c r="BM141" s="679" t="str">
        <f t="shared" ref="BM141:BM204" ca="1" si="106">IF($BB141="","",IF(BE142=BE141,"","Σ"))</f>
        <v/>
      </c>
      <c r="BN141" s="662" t="str">
        <f t="shared" ca="1" si="82"/>
        <v/>
      </c>
      <c r="BO141" s="662" t="str">
        <f ca="1">IF($BB141="","",VLOOKUP(BB141,Invoer!$F$15:$AU$1999,15,FALSE))</f>
        <v/>
      </c>
      <c r="BP141" s="662" t="str">
        <f ca="1">IF($BB141="","",VLOOKUP(BB141,Invoer!$F$15:$AU$1999,24,FALSE))</f>
        <v/>
      </c>
      <c r="BQ141" s="662" t="str">
        <f ca="1">IF($BB141="","",VLOOKUP(BB141,Invoer!$F$15:$AU$1999,17,FALSE))</f>
        <v/>
      </c>
      <c r="BS141" s="73" t="e">
        <f t="shared" ca="1" si="76"/>
        <v>#VALUE!</v>
      </c>
      <c r="BT141" s="57" t="str">
        <f t="shared" ca="1" si="77"/>
        <v/>
      </c>
      <c r="BW141" s="61" t="e">
        <f ca="1">Invoer!DZ146</f>
        <v>#N/A</v>
      </c>
      <c r="BX141" s="599" t="str">
        <f t="shared" ca="1" si="83"/>
        <v/>
      </c>
      <c r="BY141" s="673" t="str">
        <f ca="1">IF($BX141="","",VLOOKUP(BX141,Invoer!$F$15:$AU$1999,2,FALSE))</f>
        <v/>
      </c>
      <c r="BZ141" s="599" t="str">
        <f t="shared" ca="1" si="84"/>
        <v/>
      </c>
      <c r="CA141" s="599" t="str">
        <f ca="1">IF($BX141="","",VLOOKUP(BX141,Invoer!$F$15:$AU$1999,5,FALSE))</f>
        <v/>
      </c>
      <c r="CB141" s="599" t="str">
        <f ca="1">IF($BX141="","",VLOOKUP(BX141,Invoer!$F$15:$AU$1999,6,FALSE))</f>
        <v/>
      </c>
      <c r="CC141" s="599" t="str">
        <f ca="1">IF($BX141="","",VLOOKUP(BX141,Invoer!$F$15:$AU$1999,9,FALSE))</f>
        <v/>
      </c>
      <c r="CD141" s="599" t="str">
        <f ca="1">IF($BX141="","",VLOOKUP(BX141,Invoer!$F$15:$AU$1999,10,FALSE))</f>
        <v/>
      </c>
      <c r="CE141" s="599" t="str">
        <f ca="1">IF($BX141="","",VLOOKUP(BX141,Invoer!$F$15:$AU$1999,11,FALSE))</f>
        <v/>
      </c>
      <c r="CF141" s="662" t="str">
        <f ca="1">IF($BX141="","",IF(ISERROR(BY141),0,VLOOKUP(BX141,Invoer!$F$15:$AU$1999,15,FALSE)))</f>
        <v/>
      </c>
      <c r="CG141" s="599" t="str">
        <f ca="1">IF($BX141="","",VLOOKUP(BX141,Invoer!$F$15:$AU$1999,19,FALSE))</f>
        <v/>
      </c>
      <c r="CH141" s="662" t="str">
        <f ca="1">IF($BX141="","",IF(ISERROR(BY141),0,VLOOKUP(BX141,Invoer!$F$15:$AU$1999,24,FALSE)))</f>
        <v/>
      </c>
      <c r="CI141" s="662" t="str">
        <f ca="1">IF($BX141="","",IF(ISERROR(BY141),0,VLOOKUP(BX141,Invoer!$F$15:$AU$1999,17,FALSE)))</f>
        <v/>
      </c>
      <c r="CJ141" s="680" t="str">
        <f t="shared" ref="CJ141:CJ204" ca="1" si="107">IF(CA142=CA141,"","Σ")</f>
        <v/>
      </c>
      <c r="CK141" s="662" t="str">
        <f t="shared" ref="CK141:CK204" ca="1" si="108">IF(CA142=CA141,"",CM140+CI141)</f>
        <v/>
      </c>
      <c r="CM141" s="56" t="str">
        <f t="shared" ca="1" si="78"/>
        <v/>
      </c>
      <c r="CQ141" s="411" t="e">
        <f ca="1">Invoer!EG146</f>
        <v>#N/A</v>
      </c>
      <c r="CR141" s="599" t="str">
        <f t="shared" ca="1" si="85"/>
        <v/>
      </c>
      <c r="CS141" s="673" t="str">
        <f ca="1">IF($CR141="","",VLOOKUP(CR141,Invoer!$F$15:$AU$1500,2,FALSE))</f>
        <v/>
      </c>
      <c r="CT141" s="599" t="str">
        <f t="shared" ca="1" si="86"/>
        <v/>
      </c>
      <c r="CU141" s="599" t="str">
        <f ca="1">IF($CR141="","",VLOOKUP(CR141,Invoer!$F$15:$AU$1500,3,FALSE))</f>
        <v/>
      </c>
      <c r="CV141" s="599" t="str">
        <f ca="1">IF($CR141="","",IF(CU141&lt;&gt;"Liq","",VLOOKUP(CR141,Invoer!$F$15:$AU$1500,4,FALSE)))</f>
        <v/>
      </c>
      <c r="CW141" s="599" t="str">
        <f ca="1">IF($CR141="","",VLOOKUP(CR141,Invoer!$F$15:$AU$1500,5,FALSE))</f>
        <v/>
      </c>
      <c r="CX141" s="599" t="str">
        <f ca="1">IF($CR141="","",VLOOKUP(CR141,Invoer!$F$15:$AU$1500,6,FALSE))</f>
        <v/>
      </c>
      <c r="CY141" s="599" t="str">
        <f ca="1">IF($CR141="","",VLOOKUP(CR141,Invoer!$F$15:$AU$1500,9,FALSE))</f>
        <v/>
      </c>
      <c r="CZ141" s="599" t="str">
        <f ca="1">IF($CR141="","",VLOOKUP(CR141,Invoer!$F$15:$AU$1500,10,FALSE))</f>
        <v/>
      </c>
      <c r="DA141" s="599" t="str">
        <f ca="1">IF($CR141="","",VLOOKUP(CR141,Invoer!$F$15:$AU$1500,11,FALSE))</f>
        <v/>
      </c>
      <c r="DB141" s="599" t="str">
        <f ca="1">IF($CR141="","",VLOOKUP(CR141,Invoer!$F$15:$BB$1500,14,FALSE))</f>
        <v/>
      </c>
      <c r="DC141" s="662" t="str">
        <f ca="1">IF($CR141="","",VLOOKUP(CR141,Invoer!$F$15:$AU$1500,15,FALSE))</f>
        <v/>
      </c>
      <c r="DD141" s="599" t="str">
        <f ca="1">IF($CR141="","",VLOOKUP(CR141,Invoer!$F$15:$AU$1500,19,FALSE))</f>
        <v/>
      </c>
      <c r="DE141" s="662" t="str">
        <f ca="1">IF($CR141="","",VLOOKUP(CR141,Invoer!$F$15:$AU$1500,20,FALSE))</f>
        <v/>
      </c>
      <c r="DF141" s="662" t="str">
        <f ca="1">IF($CR141="","",VLOOKUP(CR141,Invoer!$F$15:$AU$1500,23,FALSE))</f>
        <v/>
      </c>
      <c r="DG141" s="662" t="str">
        <f ca="1">IF($CR141="","",VLOOKUP(CR141,Invoer!$F$15:$AU$1500,17,FALSE))</f>
        <v/>
      </c>
      <c r="DH141" s="681" t="str">
        <f t="shared" ca="1" si="87"/>
        <v/>
      </c>
      <c r="DI141" s="662" t="str">
        <f t="shared" ca="1" si="88"/>
        <v/>
      </c>
      <c r="DJ141" s="190"/>
      <c r="DK141" s="411" t="str">
        <f t="shared" ca="1" si="89"/>
        <v/>
      </c>
      <c r="DO141" s="61" t="e">
        <f ca="1">IF($DN$4&lt;3,Invoer!EB146,Invoer!EA146)</f>
        <v>#N/A</v>
      </c>
      <c r="DP141" s="599" t="str">
        <f t="shared" ca="1" si="90"/>
        <v/>
      </c>
      <c r="DQ141" s="673" t="str">
        <f ca="1">IF($DP141="","",VLOOKUP(DP141,Invoer!$F$15:$AU$1999,2,FALSE))</f>
        <v/>
      </c>
      <c r="DR141" s="599" t="str">
        <f t="shared" ca="1" si="91"/>
        <v/>
      </c>
      <c r="DS141" s="599" t="str">
        <f ca="1">IF($DP141="","",VLOOKUP(DP141,Invoer!$F$15:$AU$1999,3,FALSE))</f>
        <v/>
      </c>
      <c r="DT141" s="599" t="str">
        <f ca="1">IF($DP141="","",IF(DS141&lt;&gt;"Liq","",VLOOKUP(DP141,Invoer!$F$15:$AU$1999,4,FALSE)))</f>
        <v/>
      </c>
      <c r="DU141" s="599" t="str">
        <f ca="1">IF($DP141="","",VLOOKUP(DP141,Invoer!$F$15:$AU$1999,5,FALSE))</f>
        <v/>
      </c>
      <c r="DV141" s="599" t="str">
        <f ca="1">IF($DP141="","",VLOOKUP(DP141,Invoer!$F$15:$AU$1999,6,FALSE))</f>
        <v/>
      </c>
      <c r="DW141" s="599" t="str">
        <f ca="1">IF($DP141="","",VLOOKUP(DP141,Invoer!$F$15:$AU$1999,9,FALSE))</f>
        <v/>
      </c>
      <c r="DX141" s="599" t="str">
        <f ca="1">IF($DP141="","",VLOOKUP(DP141,Invoer!$F$15:$AU$1999,10,FALSE))</f>
        <v/>
      </c>
      <c r="DY141" s="595" t="str">
        <f ca="1">IF($DP141="","",VLOOKUP(DP141,Invoer!$F$15:$AU$1999,11,FALSE))</f>
        <v/>
      </c>
      <c r="DZ141" s="662" t="str">
        <f ca="1">IF($DP141="","",IF($DN$4&gt;2,"",VLOOKUP(DP141,Invoer!CQ:CS,3,FALSE)))</f>
        <v/>
      </c>
      <c r="EA141" s="541" t="str">
        <f ca="1">IF($DP141="","",IF(ISERROR(DQ141),0,IF($DN$4&lt;3,"",VLOOKUP(DP141,Invoer!$F$15:$AU$1999,15,FALSE))))</f>
        <v/>
      </c>
      <c r="EB141" s="595" t="str">
        <f ca="1">IF($DP141="","",IF($DN$4&lt;3,"",VLOOKUP(DP141,Invoer!$F$15:$AU$1999,19,FALSE)))</f>
        <v/>
      </c>
      <c r="EC141" s="541" t="str">
        <f ca="1">IF($DP141="","",IF(ISERROR(DQ141),0,IF($DN$4&lt;3,"",VLOOKUP(DP141,Invoer!$F$15:$AU$1999,24,FALSE))))</f>
        <v/>
      </c>
      <c r="ED141" s="541" t="str">
        <f ca="1">IF($DP141="","",IF(ISERROR(DQ141),0,IF($DN$4&lt;3,"",VLOOKUP(DP141,Invoer!$F$15:$AU$1999,17,FALSE))))</f>
        <v/>
      </c>
      <c r="EH141" s="89" t="e">
        <f ca="1">Invoer!CP146</f>
        <v>#N/A</v>
      </c>
      <c r="EI141" s="599" t="str">
        <f t="shared" ca="1" si="92"/>
        <v/>
      </c>
      <c r="EJ141" s="673" t="str">
        <f ca="1">IF(EI141="","",VLOOKUP(EI141,Invoer!$F$15:$AU$1999,2,FALSE))</f>
        <v/>
      </c>
      <c r="EK141" s="599" t="str">
        <f t="shared" ca="1" si="93"/>
        <v/>
      </c>
      <c r="EL141" s="599" t="str">
        <f ca="1">IF($EI141="","",VLOOKUP(EI141,Invoer!$F$15:$AU$1999,3,FALSE))</f>
        <v/>
      </c>
      <c r="EM141" s="599" t="str">
        <f ca="1">IF($EI141="","",IF(EL141&lt;&gt;"Liq","",VLOOKUP(EI141,Invoer!$F$15:$AU$1999,4,FALSE)))</f>
        <v/>
      </c>
      <c r="EN141" s="599" t="str">
        <f ca="1">IF($EI141="","",VLOOKUP(EI141,Invoer!$F$15:$AU$1999,6,FALSE))</f>
        <v/>
      </c>
      <c r="EO141" s="599" t="str">
        <f ca="1">IF(EI141="","",VLOOKUP(EI141,Invoer!$F$15:$AU$1999,9,FALSE))</f>
        <v/>
      </c>
      <c r="EP141" s="599" t="str">
        <f ca="1">IF(EI141="","",VLOOKUP(EI141,Invoer!$F$15:$AU$1999,10,FALSE))</f>
        <v/>
      </c>
      <c r="EQ141" s="599" t="str">
        <f ca="1">IF(EI141="","",VLOOKUP(EI141,Invoer!$F$15:$AU$1999,11,FALSE))</f>
        <v/>
      </c>
      <c r="ER141" s="662" t="str">
        <f ca="1">IF(EI141="","",VLOOKUP(EI141,Invoer!CQ:CS,3,FALSE))</f>
        <v/>
      </c>
      <c r="ES141" s="662" t="str">
        <f t="shared" ca="1" si="94"/>
        <v/>
      </c>
      <c r="ET141" s="513" t="str">
        <f t="shared" ca="1" si="95"/>
        <v/>
      </c>
      <c r="EU141" s="112" t="str">
        <f t="shared" ca="1" si="96"/>
        <v/>
      </c>
      <c r="EV141" s="83" t="s">
        <v>160</v>
      </c>
      <c r="EW141" s="682" t="str">
        <f t="shared" ca="1" si="97"/>
        <v/>
      </c>
      <c r="EX141" s="662" t="str">
        <f t="shared" ca="1" si="98"/>
        <v/>
      </c>
      <c r="EY141"/>
      <c r="EZ141" s="56" t="e">
        <f t="shared" ref="EZ141:EZ204" ca="1" si="109">IF(EP141=EP140,ER141+EZ140,ER141)</f>
        <v>#VALUE!</v>
      </c>
      <c r="FA141" s="56" t="e">
        <f t="shared" ref="FA141:FA204" ca="1" si="110">IF(EO141=EO140,ER141+FA140,ER141)</f>
        <v>#VALUE!</v>
      </c>
      <c r="FE141"/>
      <c r="FI141"/>
      <c r="FJ141"/>
    </row>
    <row r="142" spans="1:166" ht="12" customHeight="1" x14ac:dyDescent="0.2">
      <c r="A142"/>
      <c r="B142"/>
      <c r="C142"/>
      <c r="E142"/>
      <c r="F142" s="125"/>
      <c r="G142" s="89" t="e">
        <f ca="1">Invoer!DU147</f>
        <v>#N/A</v>
      </c>
      <c r="H142" s="599" t="str">
        <f t="shared" ca="1" si="79"/>
        <v/>
      </c>
      <c r="I142" s="673" t="str">
        <f ca="1">IF($H142="","",VLOOKUP(H142,Invoer!$F$15:$AU$1500,2,FALSE))</f>
        <v/>
      </c>
      <c r="J142" s="599" t="str">
        <f t="shared" ca="1" si="99"/>
        <v/>
      </c>
      <c r="K142" s="599" t="str">
        <f ca="1">IF($H142="","",VLOOKUP(H142,Invoer!$F$15:$AU$1500,3,FALSE))</f>
        <v/>
      </c>
      <c r="L142" s="599" t="str">
        <f ca="1">IF($H142="","",IF(K142&lt;&gt;"Liq","",VLOOKUP(H142,Invoer!$F$15:$AU$1500,4,FALSE)))</f>
        <v/>
      </c>
      <c r="M142" s="599" t="str">
        <f ca="1">IF($H142="","",VLOOKUP(H142,Invoer!$F$15:$AU$1500,5,FALSE))</f>
        <v/>
      </c>
      <c r="N142" s="599" t="str">
        <f ca="1">IF($H142="","",VLOOKUP(H142,Invoer!$F$15:$AU$1500,6,FALSE))</f>
        <v/>
      </c>
      <c r="O142" s="599" t="str">
        <f ca="1">IF($H142="","",VLOOKUP(H142,Invoer!$F$15:$AU$1500,9,FALSE))</f>
        <v/>
      </c>
      <c r="P142" s="599" t="str">
        <f ca="1">IF($H142="","",VLOOKUP(H142,Invoer!$F$15:$AU$1500,10,FALSE))</f>
        <v/>
      </c>
      <c r="Q142" s="599" t="str">
        <f ca="1">IF($H142="","",VLOOKUP(H142,Invoer!$F$15:$BB$1500,14,FALSE))</f>
        <v/>
      </c>
      <c r="R142" s="662" t="str">
        <f ca="1">IF($H142="","",IF(J142&gt;$K$8,"",VLOOKUP(H142,Invoer!$F$15:$AU$1500,15,FALSE)))</f>
        <v/>
      </c>
      <c r="S142" s="599" t="str">
        <f ca="1">IF($H142="","",VLOOKUP(H142,Invoer!$F$15:$AU$1500,19,FALSE))</f>
        <v/>
      </c>
      <c r="T142" s="662" t="str">
        <f ca="1">IF($H142="","",IF(J142&gt;$K$8,"",VLOOKUP(H142,Invoer!$F$15:$AU$1500,20,FALSE)))</f>
        <v/>
      </c>
      <c r="U142" s="662" t="str">
        <f ca="1">IF($H142="","",IF(J142&gt;$K$8,"",VLOOKUP(H142,Invoer!$F$15:$AU$1500,23,FALSE)))</f>
        <v/>
      </c>
      <c r="V142" s="662" t="str">
        <f ca="1">IF($H142="","",IF(J142&gt;$K$8,"",VLOOKUP(H142,Invoer!$F$15:$AU$1500,17,FALSE)))</f>
        <v/>
      </c>
      <c r="AC142" s="435" t="str">
        <f>IF($AC$7&lt;3,Invoer!DR147,IF($AC$7=3,Invoer!BT147,"x"))</f>
        <v>x</v>
      </c>
      <c r="AD142" s="599" t="str">
        <f t="shared" si="100"/>
        <v/>
      </c>
      <c r="AE142" s="673" t="str">
        <f>IF($AD142="","",VLOOKUP(AD142,Invoer!$F$15:$AU$1999,2,FALSE))</f>
        <v/>
      </c>
      <c r="AF142" s="599" t="str">
        <f t="shared" si="101"/>
        <v/>
      </c>
      <c r="AG142" s="599" t="str">
        <f>IF($AD142="","",VLOOKUP(AD142,Invoer!$F$15:$AU$1999,3,FALSE))</f>
        <v/>
      </c>
      <c r="AH142" s="599" t="str">
        <f>IF($AD142="","",IF(AG142&lt;&gt;"Liq","",VLOOKUP(AD142,Invoer!$F$15:$AU$1999,4,FALSE)))</f>
        <v/>
      </c>
      <c r="AI142" s="677" t="str">
        <f>IF($AD142="","",VLOOKUP(AD142,Invoer!$F$15:$AU$1999,5,FALSE))</f>
        <v/>
      </c>
      <c r="AJ142" s="599" t="str">
        <f>IF($AD142="","",VLOOKUP(AD142,Invoer!$F$15:$AU$1999,6,FALSE))</f>
        <v/>
      </c>
      <c r="AK142" s="599" t="str">
        <f>IF($AD142="","",VLOOKUP(AD142,Invoer!$F$15:$AU$1999,9,FALSE))</f>
        <v/>
      </c>
      <c r="AL142" s="599" t="str">
        <f>IF($AD142="","",VLOOKUP(AD142,Invoer!$F$15:$AU$1999,10,FALSE))</f>
        <v/>
      </c>
      <c r="AM142" s="599" t="str">
        <f>IF($AD142="","",VLOOKUP(AD142,Invoer!$F$15:$BB$1999,14,FALSE))</f>
        <v/>
      </c>
      <c r="AN142" s="599" t="str">
        <f>IF($AD142="","",VLOOKUP(AD142,Invoer!$F$15:$AU$1999,11,FALSE))</f>
        <v/>
      </c>
      <c r="AO142" s="662" t="str">
        <f>IF($AD142="","",VLOOKUP(AD142,Invoer!$F$15:$AU$1999,15,FALSE))</f>
        <v/>
      </c>
      <c r="AP142" s="599" t="str">
        <f>IF($AD142="","",VLOOKUP(AD142,Invoer!$F$15:$AU$1999,19,FALSE))</f>
        <v/>
      </c>
      <c r="AQ142" s="662" t="str">
        <f>IF($AD142="","",VLOOKUP(AD142,Invoer!$F$15:$AU$1999,24,FALSE))</f>
        <v/>
      </c>
      <c r="AR142" s="662" t="str">
        <f>IF($AD142="","",VLOOKUP(AD142,Invoer!$F$15:$AU$1999,17,FALSE))</f>
        <v/>
      </c>
      <c r="AS142" s="678" t="str">
        <f t="shared" ref="AS142:AS205" si="111">IF(AND(AR142&lt;&gt;"",AT142&lt;&gt;""),"Σ","")</f>
        <v/>
      </c>
      <c r="AT142" s="676" t="str">
        <f t="shared" si="80"/>
        <v/>
      </c>
      <c r="AU142" s="77" t="e">
        <f t="shared" si="81"/>
        <v>#VALUE!</v>
      </c>
      <c r="AW142" s="57"/>
      <c r="AX142" s="57"/>
      <c r="BA142" s="83" t="e">
        <f ca="1">Invoer!DW147</f>
        <v>#N/A</v>
      </c>
      <c r="BB142" s="599" t="str">
        <f t="shared" ca="1" si="102"/>
        <v/>
      </c>
      <c r="BC142" s="673" t="str">
        <f ca="1">IF($BB142="","",VLOOKUP(BB142,Invoer!$F$15:$AU$1999,2,FALSE))</f>
        <v/>
      </c>
      <c r="BD142" s="599" t="str">
        <f t="shared" ca="1" si="103"/>
        <v/>
      </c>
      <c r="BE142" s="599" t="str">
        <f ca="1">IF($BB142="","",VLOOKUP(BB142,Invoer!$F$15:$AU$1999,5,FALSE))</f>
        <v/>
      </c>
      <c r="BF142" s="599" t="str">
        <f ca="1">IF($BB142="","",VLOOKUP(BB142,Invoer!$F$15:$AU$1999,6,FALSE))</f>
        <v/>
      </c>
      <c r="BG142" s="599" t="str">
        <f ca="1">IF($BB142="","",VLOOKUP(BB142,Invoer!$F$15:$AU$1999,9,FALSE))</f>
        <v/>
      </c>
      <c r="BH142" s="599" t="str">
        <f ca="1">IF($BB142="","",VLOOKUP(BB142,Invoer!$F$15:$AU$1999,10,FALSE))</f>
        <v/>
      </c>
      <c r="BI142" s="599" t="str">
        <f ca="1">IF($BB142="","",VLOOKUP(BB142,Invoer!$F$15:$BB$1999,14,FALSE))</f>
        <v/>
      </c>
      <c r="BJ142" s="599" t="str">
        <f ca="1">IF($BB142="","",VLOOKUP(BB142,Invoer!$F$15:$AU$1999,11,FALSE))</f>
        <v/>
      </c>
      <c r="BK142" s="662" t="str">
        <f t="shared" ca="1" si="104"/>
        <v/>
      </c>
      <c r="BL142" s="662" t="str">
        <f t="shared" ca="1" si="105"/>
        <v/>
      </c>
      <c r="BM142" s="679" t="str">
        <f t="shared" ca="1" si="106"/>
        <v/>
      </c>
      <c r="BN142" s="662" t="str">
        <f t="shared" ca="1" si="82"/>
        <v/>
      </c>
      <c r="BO142" s="662" t="str">
        <f ca="1">IF($BB142="","",VLOOKUP(BB142,Invoer!$F$15:$AU$1999,15,FALSE))</f>
        <v/>
      </c>
      <c r="BP142" s="662" t="str">
        <f ca="1">IF($BB142="","",VLOOKUP(BB142,Invoer!$F$15:$AU$1999,24,FALSE))</f>
        <v/>
      </c>
      <c r="BQ142" s="662" t="str">
        <f ca="1">IF($BB142="","",VLOOKUP(BB142,Invoer!$F$15:$AU$1999,17,FALSE))</f>
        <v/>
      </c>
      <c r="BS142" s="73" t="e">
        <f t="shared" ref="BS142:BS205" ca="1" si="112">BK142+BS141</f>
        <v>#VALUE!</v>
      </c>
      <c r="BT142" s="57" t="str">
        <f t="shared" ref="BT142:BT205" ca="1" si="113">IF($BB142="","",IF(BE142=BE141,BT141+BK142,BK142))</f>
        <v/>
      </c>
      <c r="BW142" s="61" t="e">
        <f ca="1">Invoer!DZ147</f>
        <v>#N/A</v>
      </c>
      <c r="BX142" s="599" t="str">
        <f t="shared" ca="1" si="83"/>
        <v/>
      </c>
      <c r="BY142" s="673" t="str">
        <f ca="1">IF($BX142="","",VLOOKUP(BX142,Invoer!$F$15:$AU$1999,2,FALSE))</f>
        <v/>
      </c>
      <c r="BZ142" s="599" t="str">
        <f t="shared" ca="1" si="84"/>
        <v/>
      </c>
      <c r="CA142" s="599" t="str">
        <f ca="1">IF($BX142="","",VLOOKUP(BX142,Invoer!$F$15:$AU$1999,5,FALSE))</f>
        <v/>
      </c>
      <c r="CB142" s="599" t="str">
        <f ca="1">IF($BX142="","",VLOOKUP(BX142,Invoer!$F$15:$AU$1999,6,FALSE))</f>
        <v/>
      </c>
      <c r="CC142" s="599" t="str">
        <f ca="1">IF($BX142="","",VLOOKUP(BX142,Invoer!$F$15:$AU$1999,9,FALSE))</f>
        <v/>
      </c>
      <c r="CD142" s="599" t="str">
        <f ca="1">IF($BX142="","",VLOOKUP(BX142,Invoer!$F$15:$AU$1999,10,FALSE))</f>
        <v/>
      </c>
      <c r="CE142" s="599" t="str">
        <f ca="1">IF($BX142="","",VLOOKUP(BX142,Invoer!$F$15:$AU$1999,11,FALSE))</f>
        <v/>
      </c>
      <c r="CF142" s="662" t="str">
        <f ca="1">IF($BX142="","",IF(ISERROR(BY142),0,VLOOKUP(BX142,Invoer!$F$15:$AU$1999,15,FALSE)))</f>
        <v/>
      </c>
      <c r="CG142" s="599" t="str">
        <f ca="1">IF($BX142="","",VLOOKUP(BX142,Invoer!$F$15:$AU$1999,19,FALSE))</f>
        <v/>
      </c>
      <c r="CH142" s="662" t="str">
        <f ca="1">IF($BX142="","",IF(ISERROR(BY142),0,VLOOKUP(BX142,Invoer!$F$15:$AU$1999,24,FALSE)))</f>
        <v/>
      </c>
      <c r="CI142" s="662" t="str">
        <f ca="1">IF($BX142="","",IF(ISERROR(BY142),0,VLOOKUP(BX142,Invoer!$F$15:$AU$1999,17,FALSE)))</f>
        <v/>
      </c>
      <c r="CJ142" s="680" t="str">
        <f t="shared" ca="1" si="107"/>
        <v/>
      </c>
      <c r="CK142" s="662" t="str">
        <f t="shared" ca="1" si="108"/>
        <v/>
      </c>
      <c r="CM142" s="56" t="str">
        <f t="shared" ref="CM142:CM205" ca="1" si="114">IF($BX142="","",IF(CA142=CA141,CM141+CI142,CI142))</f>
        <v/>
      </c>
      <c r="CQ142" s="411" t="e">
        <f ca="1">Invoer!EG147</f>
        <v>#N/A</v>
      </c>
      <c r="CR142" s="599" t="str">
        <f t="shared" ca="1" si="85"/>
        <v/>
      </c>
      <c r="CS142" s="673" t="str">
        <f ca="1">IF($CR142="","",VLOOKUP(CR142,Invoer!$F$15:$AU$1500,2,FALSE))</f>
        <v/>
      </c>
      <c r="CT142" s="599" t="str">
        <f t="shared" ca="1" si="86"/>
        <v/>
      </c>
      <c r="CU142" s="599" t="str">
        <f ca="1">IF($CR142="","",VLOOKUP(CR142,Invoer!$F$15:$AU$1500,3,FALSE))</f>
        <v/>
      </c>
      <c r="CV142" s="599" t="str">
        <f ca="1">IF($CR142="","",IF(CU142&lt;&gt;"Liq","",VLOOKUP(CR142,Invoer!$F$15:$AU$1500,4,FALSE)))</f>
        <v/>
      </c>
      <c r="CW142" s="599" t="str">
        <f ca="1">IF($CR142="","",VLOOKUP(CR142,Invoer!$F$15:$AU$1500,5,FALSE))</f>
        <v/>
      </c>
      <c r="CX142" s="599" t="str">
        <f ca="1">IF($CR142="","",VLOOKUP(CR142,Invoer!$F$15:$AU$1500,6,FALSE))</f>
        <v/>
      </c>
      <c r="CY142" s="599" t="str">
        <f ca="1">IF($CR142="","",VLOOKUP(CR142,Invoer!$F$15:$AU$1500,9,FALSE))</f>
        <v/>
      </c>
      <c r="CZ142" s="599" t="str">
        <f ca="1">IF($CR142="","",VLOOKUP(CR142,Invoer!$F$15:$AU$1500,10,FALSE))</f>
        <v/>
      </c>
      <c r="DA142" s="599" t="str">
        <f ca="1">IF($CR142="","",VLOOKUP(CR142,Invoer!$F$15:$AU$1500,11,FALSE))</f>
        <v/>
      </c>
      <c r="DB142" s="599" t="str">
        <f ca="1">IF($CR142="","",VLOOKUP(CR142,Invoer!$F$15:$BB$1500,14,FALSE))</f>
        <v/>
      </c>
      <c r="DC142" s="662" t="str">
        <f ca="1">IF($CR142="","",VLOOKUP(CR142,Invoer!$F$15:$AU$1500,15,FALSE))</f>
        <v/>
      </c>
      <c r="DD142" s="599" t="str">
        <f ca="1">IF($CR142="","",VLOOKUP(CR142,Invoer!$F$15:$AU$1500,19,FALSE))</f>
        <v/>
      </c>
      <c r="DE142" s="662" t="str">
        <f ca="1">IF($CR142="","",VLOOKUP(CR142,Invoer!$F$15:$AU$1500,20,FALSE))</f>
        <v/>
      </c>
      <c r="DF142" s="662" t="str">
        <f ca="1">IF($CR142="","",VLOOKUP(CR142,Invoer!$F$15:$AU$1500,23,FALSE))</f>
        <v/>
      </c>
      <c r="DG142" s="662" t="str">
        <f ca="1">IF($CR142="","",VLOOKUP(CR142,Invoer!$F$15:$AU$1500,17,FALSE))</f>
        <v/>
      </c>
      <c r="DH142" s="681" t="str">
        <f t="shared" ca="1" si="87"/>
        <v/>
      </c>
      <c r="DI142" s="662" t="str">
        <f t="shared" ca="1" si="88"/>
        <v/>
      </c>
      <c r="DJ142" s="190"/>
      <c r="DK142" s="411" t="str">
        <f t="shared" ca="1" si="89"/>
        <v/>
      </c>
      <c r="DO142" s="61" t="e">
        <f ca="1">IF($DN$4&lt;3,Invoer!EB147,Invoer!EA147)</f>
        <v>#N/A</v>
      </c>
      <c r="DP142" s="599" t="str">
        <f t="shared" ca="1" si="90"/>
        <v/>
      </c>
      <c r="DQ142" s="673" t="str">
        <f ca="1">IF($DP142="","",VLOOKUP(DP142,Invoer!$F$15:$AU$1999,2,FALSE))</f>
        <v/>
      </c>
      <c r="DR142" s="599" t="str">
        <f t="shared" ca="1" si="91"/>
        <v/>
      </c>
      <c r="DS142" s="599" t="str">
        <f ca="1">IF($DP142="","",VLOOKUP(DP142,Invoer!$F$15:$AU$1999,3,FALSE))</f>
        <v/>
      </c>
      <c r="DT142" s="599" t="str">
        <f ca="1">IF($DP142="","",IF(DS142&lt;&gt;"Liq","",VLOOKUP(DP142,Invoer!$F$15:$AU$1999,4,FALSE)))</f>
        <v/>
      </c>
      <c r="DU142" s="599" t="str">
        <f ca="1">IF($DP142="","",VLOOKUP(DP142,Invoer!$F$15:$AU$1999,5,FALSE))</f>
        <v/>
      </c>
      <c r="DV142" s="599" t="str">
        <f ca="1">IF($DP142="","",VLOOKUP(DP142,Invoer!$F$15:$AU$1999,6,FALSE))</f>
        <v/>
      </c>
      <c r="DW142" s="599" t="str">
        <f ca="1">IF($DP142="","",VLOOKUP(DP142,Invoer!$F$15:$AU$1999,9,FALSE))</f>
        <v/>
      </c>
      <c r="DX142" s="599" t="str">
        <f ca="1">IF($DP142="","",VLOOKUP(DP142,Invoer!$F$15:$AU$1999,10,FALSE))</f>
        <v/>
      </c>
      <c r="DY142" s="595" t="str">
        <f ca="1">IF($DP142="","",VLOOKUP(DP142,Invoer!$F$15:$AU$1999,11,FALSE))</f>
        <v/>
      </c>
      <c r="DZ142" s="662" t="str">
        <f ca="1">IF($DP142="","",IF($DN$4&gt;2,"",VLOOKUP(DP142,Invoer!CQ:CS,3,FALSE)))</f>
        <v/>
      </c>
      <c r="EA142" s="541" t="str">
        <f ca="1">IF($DP142="","",IF(ISERROR(DQ142),0,IF($DN$4&lt;3,"",VLOOKUP(DP142,Invoer!$F$15:$AU$1999,15,FALSE))))</f>
        <v/>
      </c>
      <c r="EB142" s="595" t="str">
        <f ca="1">IF($DP142="","",IF($DN$4&lt;3,"",VLOOKUP(DP142,Invoer!$F$15:$AU$1999,19,FALSE)))</f>
        <v/>
      </c>
      <c r="EC142" s="541" t="str">
        <f ca="1">IF($DP142="","",IF(ISERROR(DQ142),0,IF($DN$4&lt;3,"",VLOOKUP(DP142,Invoer!$F$15:$AU$1999,24,FALSE))))</f>
        <v/>
      </c>
      <c r="ED142" s="541" t="str">
        <f ca="1">IF($DP142="","",IF(ISERROR(DQ142),0,IF($DN$4&lt;3,"",VLOOKUP(DP142,Invoer!$F$15:$AU$1999,17,FALSE))))</f>
        <v/>
      </c>
      <c r="EH142" s="89" t="e">
        <f ca="1">Invoer!CP147</f>
        <v>#N/A</v>
      </c>
      <c r="EI142" s="599" t="str">
        <f t="shared" ca="1" si="92"/>
        <v/>
      </c>
      <c r="EJ142" s="673" t="str">
        <f ca="1">IF(EI142="","",VLOOKUP(EI142,Invoer!$F$15:$AU$1999,2,FALSE))</f>
        <v/>
      </c>
      <c r="EK142" s="599" t="str">
        <f t="shared" ca="1" si="93"/>
        <v/>
      </c>
      <c r="EL142" s="599" t="str">
        <f ca="1">IF($EI142="","",VLOOKUP(EI142,Invoer!$F$15:$AU$1999,3,FALSE))</f>
        <v/>
      </c>
      <c r="EM142" s="599" t="str">
        <f ca="1">IF($EI142="","",IF(EL142&lt;&gt;"Liq","",VLOOKUP(EI142,Invoer!$F$15:$AU$1999,4,FALSE)))</f>
        <v/>
      </c>
      <c r="EN142" s="599" t="str">
        <f ca="1">IF($EI142="","",VLOOKUP(EI142,Invoer!$F$15:$AU$1999,6,FALSE))</f>
        <v/>
      </c>
      <c r="EO142" s="599" t="str">
        <f ca="1">IF(EI142="","",VLOOKUP(EI142,Invoer!$F$15:$AU$1999,9,FALSE))</f>
        <v/>
      </c>
      <c r="EP142" s="599" t="str">
        <f ca="1">IF(EI142="","",VLOOKUP(EI142,Invoer!$F$15:$AU$1999,10,FALSE))</f>
        <v/>
      </c>
      <c r="EQ142" s="599" t="str">
        <f ca="1">IF(EI142="","",VLOOKUP(EI142,Invoer!$F$15:$AU$1999,11,FALSE))</f>
        <v/>
      </c>
      <c r="ER142" s="662" t="str">
        <f ca="1">IF(EI142="","",VLOOKUP(EI142,Invoer!CQ:CS,3,FALSE))</f>
        <v/>
      </c>
      <c r="ES142" s="662" t="str">
        <f t="shared" ca="1" si="94"/>
        <v/>
      </c>
      <c r="ET142" s="513" t="str">
        <f t="shared" ca="1" si="95"/>
        <v/>
      </c>
      <c r="EU142" s="112" t="str">
        <f t="shared" ca="1" si="96"/>
        <v/>
      </c>
      <c r="EV142" s="83" t="s">
        <v>160</v>
      </c>
      <c r="EW142" s="682" t="str">
        <f t="shared" ca="1" si="97"/>
        <v/>
      </c>
      <c r="EX142" s="662" t="str">
        <f t="shared" ca="1" si="98"/>
        <v/>
      </c>
      <c r="EY142"/>
      <c r="EZ142" s="56" t="e">
        <f t="shared" ca="1" si="109"/>
        <v>#VALUE!</v>
      </c>
      <c r="FA142" s="56" t="e">
        <f t="shared" ca="1" si="110"/>
        <v>#VALUE!</v>
      </c>
      <c r="FE142"/>
      <c r="FI142"/>
      <c r="FJ142"/>
    </row>
    <row r="143" spans="1:166" ht="12" customHeight="1" x14ac:dyDescent="0.2">
      <c r="A143"/>
      <c r="B143"/>
      <c r="C143"/>
      <c r="E143"/>
      <c r="F143" s="125"/>
      <c r="G143" s="89" t="e">
        <f ca="1">Invoer!DU148</f>
        <v>#N/A</v>
      </c>
      <c r="H143" s="599" t="str">
        <f t="shared" ca="1" si="79"/>
        <v/>
      </c>
      <c r="I143" s="673" t="str">
        <f ca="1">IF($H143="","",VLOOKUP(H143,Invoer!$F$15:$AU$1500,2,FALSE))</f>
        <v/>
      </c>
      <c r="J143" s="599" t="str">
        <f t="shared" ca="1" si="99"/>
        <v/>
      </c>
      <c r="K143" s="599" t="str">
        <f ca="1">IF($H143="","",VLOOKUP(H143,Invoer!$F$15:$AU$1500,3,FALSE))</f>
        <v/>
      </c>
      <c r="L143" s="599" t="str">
        <f ca="1">IF($H143="","",IF(K143&lt;&gt;"Liq","",VLOOKUP(H143,Invoer!$F$15:$AU$1500,4,FALSE)))</f>
        <v/>
      </c>
      <c r="M143" s="599" t="str">
        <f ca="1">IF($H143="","",VLOOKUP(H143,Invoer!$F$15:$AU$1500,5,FALSE))</f>
        <v/>
      </c>
      <c r="N143" s="599" t="str">
        <f ca="1">IF($H143="","",VLOOKUP(H143,Invoer!$F$15:$AU$1500,6,FALSE))</f>
        <v/>
      </c>
      <c r="O143" s="599" t="str">
        <f ca="1">IF($H143="","",VLOOKUP(H143,Invoer!$F$15:$AU$1500,9,FALSE))</f>
        <v/>
      </c>
      <c r="P143" s="599" t="str">
        <f ca="1">IF($H143="","",VLOOKUP(H143,Invoer!$F$15:$AU$1500,10,FALSE))</f>
        <v/>
      </c>
      <c r="Q143" s="599" t="str">
        <f ca="1">IF($H143="","",VLOOKUP(H143,Invoer!$F$15:$BB$1500,14,FALSE))</f>
        <v/>
      </c>
      <c r="R143" s="662" t="str">
        <f ca="1">IF($H143="","",IF(J143&gt;$K$8,"",VLOOKUP(H143,Invoer!$F$15:$AU$1500,15,FALSE)))</f>
        <v/>
      </c>
      <c r="S143" s="599" t="str">
        <f ca="1">IF($H143="","",VLOOKUP(H143,Invoer!$F$15:$AU$1500,19,FALSE))</f>
        <v/>
      </c>
      <c r="T143" s="662" t="str">
        <f ca="1">IF($H143="","",IF(J143&gt;$K$8,"",VLOOKUP(H143,Invoer!$F$15:$AU$1500,20,FALSE)))</f>
        <v/>
      </c>
      <c r="U143" s="662" t="str">
        <f ca="1">IF($H143="","",IF(J143&gt;$K$8,"",VLOOKUP(H143,Invoer!$F$15:$AU$1500,23,FALSE)))</f>
        <v/>
      </c>
      <c r="V143" s="662" t="str">
        <f ca="1">IF($H143="","",IF(J143&gt;$K$8,"",VLOOKUP(H143,Invoer!$F$15:$AU$1500,17,FALSE)))</f>
        <v/>
      </c>
      <c r="AC143" s="435" t="str">
        <f>IF($AC$7&lt;3,Invoer!DR148,IF($AC$7=3,Invoer!BT148,"x"))</f>
        <v>x</v>
      </c>
      <c r="AD143" s="599" t="str">
        <f t="shared" si="100"/>
        <v/>
      </c>
      <c r="AE143" s="673" t="str">
        <f>IF($AD143="","",VLOOKUP(AD143,Invoer!$F$15:$AU$1999,2,FALSE))</f>
        <v/>
      </c>
      <c r="AF143" s="599" t="str">
        <f t="shared" si="101"/>
        <v/>
      </c>
      <c r="AG143" s="599" t="str">
        <f>IF($AD143="","",VLOOKUP(AD143,Invoer!$F$15:$AU$1999,3,FALSE))</f>
        <v/>
      </c>
      <c r="AH143" s="599" t="str">
        <f>IF($AD143="","",IF(AG143&lt;&gt;"Liq","",VLOOKUP(AD143,Invoer!$F$15:$AU$1999,4,FALSE)))</f>
        <v/>
      </c>
      <c r="AI143" s="677" t="str">
        <f>IF($AD143="","",VLOOKUP(AD143,Invoer!$F$15:$AU$1999,5,FALSE))</f>
        <v/>
      </c>
      <c r="AJ143" s="599" t="str">
        <f>IF($AD143="","",VLOOKUP(AD143,Invoer!$F$15:$AU$1999,6,FALSE))</f>
        <v/>
      </c>
      <c r="AK143" s="599" t="str">
        <f>IF($AD143="","",VLOOKUP(AD143,Invoer!$F$15:$AU$1999,9,FALSE))</f>
        <v/>
      </c>
      <c r="AL143" s="599" t="str">
        <f>IF($AD143="","",VLOOKUP(AD143,Invoer!$F$15:$AU$1999,10,FALSE))</f>
        <v/>
      </c>
      <c r="AM143" s="599" t="str">
        <f>IF($AD143="","",VLOOKUP(AD143,Invoer!$F$15:$BB$1999,14,FALSE))</f>
        <v/>
      </c>
      <c r="AN143" s="599" t="str">
        <f>IF($AD143="","",VLOOKUP(AD143,Invoer!$F$15:$AU$1999,11,FALSE))</f>
        <v/>
      </c>
      <c r="AO143" s="662" t="str">
        <f>IF($AD143="","",VLOOKUP(AD143,Invoer!$F$15:$AU$1999,15,FALSE))</f>
        <v/>
      </c>
      <c r="AP143" s="599" t="str">
        <f>IF($AD143="","",VLOOKUP(AD143,Invoer!$F$15:$AU$1999,19,FALSE))</f>
        <v/>
      </c>
      <c r="AQ143" s="662" t="str">
        <f>IF($AD143="","",VLOOKUP(AD143,Invoer!$F$15:$AU$1999,24,FALSE))</f>
        <v/>
      </c>
      <c r="AR143" s="662" t="str">
        <f>IF($AD143="","",VLOOKUP(AD143,Invoer!$F$15:$AU$1999,17,FALSE))</f>
        <v/>
      </c>
      <c r="AS143" s="678" t="str">
        <f t="shared" si="111"/>
        <v/>
      </c>
      <c r="AT143" s="676" t="str">
        <f t="shared" si="80"/>
        <v/>
      </c>
      <c r="AU143" s="77" t="e">
        <f t="shared" si="81"/>
        <v>#VALUE!</v>
      </c>
      <c r="AW143" s="57"/>
      <c r="AX143" s="57"/>
      <c r="BA143" s="83" t="e">
        <f ca="1">Invoer!DW148</f>
        <v>#N/A</v>
      </c>
      <c r="BB143" s="599" t="str">
        <f t="shared" ca="1" si="102"/>
        <v/>
      </c>
      <c r="BC143" s="673" t="str">
        <f ca="1">IF($BB143="","",VLOOKUP(BB143,Invoer!$F$15:$AU$1999,2,FALSE))</f>
        <v/>
      </c>
      <c r="BD143" s="599" t="str">
        <f t="shared" ca="1" si="103"/>
        <v/>
      </c>
      <c r="BE143" s="599" t="str">
        <f ca="1">IF($BB143="","",VLOOKUP(BB143,Invoer!$F$15:$AU$1999,5,FALSE))</f>
        <v/>
      </c>
      <c r="BF143" s="599" t="str">
        <f ca="1">IF($BB143="","",VLOOKUP(BB143,Invoer!$F$15:$AU$1999,6,FALSE))</f>
        <v/>
      </c>
      <c r="BG143" s="599" t="str">
        <f ca="1">IF($BB143="","",VLOOKUP(BB143,Invoer!$F$15:$AU$1999,9,FALSE))</f>
        <v/>
      </c>
      <c r="BH143" s="599" t="str">
        <f ca="1">IF($BB143="","",VLOOKUP(BB143,Invoer!$F$15:$AU$1999,10,FALSE))</f>
        <v/>
      </c>
      <c r="BI143" s="599" t="str">
        <f ca="1">IF($BB143="","",VLOOKUP(BB143,Invoer!$F$15:$BB$1999,14,FALSE))</f>
        <v/>
      </c>
      <c r="BJ143" s="599" t="str">
        <f ca="1">IF($BB143="","",VLOOKUP(BB143,Invoer!$F$15:$AU$1999,11,FALSE))</f>
        <v/>
      </c>
      <c r="BK143" s="662" t="str">
        <f t="shared" ca="1" si="104"/>
        <v/>
      </c>
      <c r="BL143" s="662" t="str">
        <f t="shared" ca="1" si="105"/>
        <v/>
      </c>
      <c r="BM143" s="679" t="str">
        <f t="shared" ca="1" si="106"/>
        <v/>
      </c>
      <c r="BN143" s="662" t="str">
        <f t="shared" ca="1" si="82"/>
        <v/>
      </c>
      <c r="BO143" s="662" t="str">
        <f ca="1">IF($BB143="","",VLOOKUP(BB143,Invoer!$F$15:$AU$1999,15,FALSE))</f>
        <v/>
      </c>
      <c r="BP143" s="662" t="str">
        <f ca="1">IF($BB143="","",VLOOKUP(BB143,Invoer!$F$15:$AU$1999,24,FALSE))</f>
        <v/>
      </c>
      <c r="BQ143" s="662" t="str">
        <f ca="1">IF($BB143="","",VLOOKUP(BB143,Invoer!$F$15:$AU$1999,17,FALSE))</f>
        <v/>
      </c>
      <c r="BS143" s="73" t="e">
        <f t="shared" ca="1" si="112"/>
        <v>#VALUE!</v>
      </c>
      <c r="BT143" s="57" t="str">
        <f t="shared" ca="1" si="113"/>
        <v/>
      </c>
      <c r="BW143" s="61" t="e">
        <f ca="1">Invoer!DZ148</f>
        <v>#N/A</v>
      </c>
      <c r="BX143" s="599" t="str">
        <f t="shared" ca="1" si="83"/>
        <v/>
      </c>
      <c r="BY143" s="673" t="str">
        <f ca="1">IF($BX143="","",VLOOKUP(BX143,Invoer!$F$15:$AU$1999,2,FALSE))</f>
        <v/>
      </c>
      <c r="BZ143" s="599" t="str">
        <f t="shared" ca="1" si="84"/>
        <v/>
      </c>
      <c r="CA143" s="599" t="str">
        <f ca="1">IF($BX143="","",VLOOKUP(BX143,Invoer!$F$15:$AU$1999,5,FALSE))</f>
        <v/>
      </c>
      <c r="CB143" s="599" t="str">
        <f ca="1">IF($BX143="","",VLOOKUP(BX143,Invoer!$F$15:$AU$1999,6,FALSE))</f>
        <v/>
      </c>
      <c r="CC143" s="599" t="str">
        <f ca="1">IF($BX143="","",VLOOKUP(BX143,Invoer!$F$15:$AU$1999,9,FALSE))</f>
        <v/>
      </c>
      <c r="CD143" s="599" t="str">
        <f ca="1">IF($BX143="","",VLOOKUP(BX143,Invoer!$F$15:$AU$1999,10,FALSE))</f>
        <v/>
      </c>
      <c r="CE143" s="599" t="str">
        <f ca="1">IF($BX143="","",VLOOKUP(BX143,Invoer!$F$15:$AU$1999,11,FALSE))</f>
        <v/>
      </c>
      <c r="CF143" s="662" t="str">
        <f ca="1">IF($BX143="","",IF(ISERROR(BY143),0,VLOOKUP(BX143,Invoer!$F$15:$AU$1999,15,FALSE)))</f>
        <v/>
      </c>
      <c r="CG143" s="599" t="str">
        <f ca="1">IF($BX143="","",VLOOKUP(BX143,Invoer!$F$15:$AU$1999,19,FALSE))</f>
        <v/>
      </c>
      <c r="CH143" s="662" t="str">
        <f ca="1">IF($BX143="","",IF(ISERROR(BY143),0,VLOOKUP(BX143,Invoer!$F$15:$AU$1999,24,FALSE)))</f>
        <v/>
      </c>
      <c r="CI143" s="662" t="str">
        <f ca="1">IF($BX143="","",IF(ISERROR(BY143),0,VLOOKUP(BX143,Invoer!$F$15:$AU$1999,17,FALSE)))</f>
        <v/>
      </c>
      <c r="CJ143" s="680" t="str">
        <f t="shared" ca="1" si="107"/>
        <v/>
      </c>
      <c r="CK143" s="662" t="str">
        <f t="shared" ca="1" si="108"/>
        <v/>
      </c>
      <c r="CM143" s="56" t="str">
        <f t="shared" ca="1" si="114"/>
        <v/>
      </c>
      <c r="CQ143" s="411" t="e">
        <f ca="1">Invoer!EG148</f>
        <v>#N/A</v>
      </c>
      <c r="CR143" s="599" t="str">
        <f t="shared" ca="1" si="85"/>
        <v/>
      </c>
      <c r="CS143" s="673" t="str">
        <f ca="1">IF($CR143="","",VLOOKUP(CR143,Invoer!$F$15:$AU$1500,2,FALSE))</f>
        <v/>
      </c>
      <c r="CT143" s="599" t="str">
        <f t="shared" ca="1" si="86"/>
        <v/>
      </c>
      <c r="CU143" s="599" t="str">
        <f ca="1">IF($CR143="","",VLOOKUP(CR143,Invoer!$F$15:$AU$1500,3,FALSE))</f>
        <v/>
      </c>
      <c r="CV143" s="599" t="str">
        <f ca="1">IF($CR143="","",IF(CU143&lt;&gt;"Liq","",VLOOKUP(CR143,Invoer!$F$15:$AU$1500,4,FALSE)))</f>
        <v/>
      </c>
      <c r="CW143" s="599" t="str">
        <f ca="1">IF($CR143="","",VLOOKUP(CR143,Invoer!$F$15:$AU$1500,5,FALSE))</f>
        <v/>
      </c>
      <c r="CX143" s="599" t="str">
        <f ca="1">IF($CR143="","",VLOOKUP(CR143,Invoer!$F$15:$AU$1500,6,FALSE))</f>
        <v/>
      </c>
      <c r="CY143" s="599" t="str">
        <f ca="1">IF($CR143="","",VLOOKUP(CR143,Invoer!$F$15:$AU$1500,9,FALSE))</f>
        <v/>
      </c>
      <c r="CZ143" s="599" t="str">
        <f ca="1">IF($CR143="","",VLOOKUP(CR143,Invoer!$F$15:$AU$1500,10,FALSE))</f>
        <v/>
      </c>
      <c r="DA143" s="599" t="str">
        <f ca="1">IF($CR143="","",VLOOKUP(CR143,Invoer!$F$15:$AU$1500,11,FALSE))</f>
        <v/>
      </c>
      <c r="DB143" s="599" t="str">
        <f ca="1">IF($CR143="","",VLOOKUP(CR143,Invoer!$F$15:$BB$1500,14,FALSE))</f>
        <v/>
      </c>
      <c r="DC143" s="662" t="str">
        <f ca="1">IF($CR143="","",VLOOKUP(CR143,Invoer!$F$15:$AU$1500,15,FALSE))</f>
        <v/>
      </c>
      <c r="DD143" s="599" t="str">
        <f ca="1">IF($CR143="","",VLOOKUP(CR143,Invoer!$F$15:$AU$1500,19,FALSE))</f>
        <v/>
      </c>
      <c r="DE143" s="662" t="str">
        <f ca="1">IF($CR143="","",VLOOKUP(CR143,Invoer!$F$15:$AU$1500,20,FALSE))</f>
        <v/>
      </c>
      <c r="DF143" s="662" t="str">
        <f ca="1">IF($CR143="","",VLOOKUP(CR143,Invoer!$F$15:$AU$1500,23,FALSE))</f>
        <v/>
      </c>
      <c r="DG143" s="662" t="str">
        <f ca="1">IF($CR143="","",VLOOKUP(CR143,Invoer!$F$15:$AU$1500,17,FALSE))</f>
        <v/>
      </c>
      <c r="DH143" s="681" t="str">
        <f t="shared" ca="1" si="87"/>
        <v/>
      </c>
      <c r="DI143" s="662" t="str">
        <f t="shared" ca="1" si="88"/>
        <v/>
      </c>
      <c r="DJ143" s="190"/>
      <c r="DK143" s="411" t="str">
        <f t="shared" ca="1" si="89"/>
        <v/>
      </c>
      <c r="DO143" s="61" t="e">
        <f ca="1">IF($DN$4&lt;3,Invoer!EB148,Invoer!EA148)</f>
        <v>#N/A</v>
      </c>
      <c r="DP143" s="599" t="str">
        <f t="shared" ca="1" si="90"/>
        <v/>
      </c>
      <c r="DQ143" s="673" t="str">
        <f ca="1">IF($DP143="","",VLOOKUP(DP143,Invoer!$F$15:$AU$1999,2,FALSE))</f>
        <v/>
      </c>
      <c r="DR143" s="599" t="str">
        <f t="shared" ca="1" si="91"/>
        <v/>
      </c>
      <c r="DS143" s="599" t="str">
        <f ca="1">IF($DP143="","",VLOOKUP(DP143,Invoer!$F$15:$AU$1999,3,FALSE))</f>
        <v/>
      </c>
      <c r="DT143" s="599" t="str">
        <f ca="1">IF($DP143="","",IF(DS143&lt;&gt;"Liq","",VLOOKUP(DP143,Invoer!$F$15:$AU$1999,4,FALSE)))</f>
        <v/>
      </c>
      <c r="DU143" s="599" t="str">
        <f ca="1">IF($DP143="","",VLOOKUP(DP143,Invoer!$F$15:$AU$1999,5,FALSE))</f>
        <v/>
      </c>
      <c r="DV143" s="599" t="str">
        <f ca="1">IF($DP143="","",VLOOKUP(DP143,Invoer!$F$15:$AU$1999,6,FALSE))</f>
        <v/>
      </c>
      <c r="DW143" s="599" t="str">
        <f ca="1">IF($DP143="","",VLOOKUP(DP143,Invoer!$F$15:$AU$1999,9,FALSE))</f>
        <v/>
      </c>
      <c r="DX143" s="599" t="str">
        <f ca="1">IF($DP143="","",VLOOKUP(DP143,Invoer!$F$15:$AU$1999,10,FALSE))</f>
        <v/>
      </c>
      <c r="DY143" s="595" t="str">
        <f ca="1">IF($DP143="","",VLOOKUP(DP143,Invoer!$F$15:$AU$1999,11,FALSE))</f>
        <v/>
      </c>
      <c r="DZ143" s="662" t="str">
        <f ca="1">IF($DP143="","",IF($DN$4&gt;2,"",VLOOKUP(DP143,Invoer!CQ:CS,3,FALSE)))</f>
        <v/>
      </c>
      <c r="EA143" s="541" t="str">
        <f ca="1">IF($DP143="","",IF(ISERROR(DQ143),0,IF($DN$4&lt;3,"",VLOOKUP(DP143,Invoer!$F$15:$AU$1999,15,FALSE))))</f>
        <v/>
      </c>
      <c r="EB143" s="595" t="str">
        <f ca="1">IF($DP143="","",IF($DN$4&lt;3,"",VLOOKUP(DP143,Invoer!$F$15:$AU$1999,19,FALSE)))</f>
        <v/>
      </c>
      <c r="EC143" s="541" t="str">
        <f ca="1">IF($DP143="","",IF(ISERROR(DQ143),0,IF($DN$4&lt;3,"",VLOOKUP(DP143,Invoer!$F$15:$AU$1999,24,FALSE))))</f>
        <v/>
      </c>
      <c r="ED143" s="541" t="str">
        <f ca="1">IF($DP143="","",IF(ISERROR(DQ143),0,IF($DN$4&lt;3,"",VLOOKUP(DP143,Invoer!$F$15:$AU$1999,17,FALSE))))</f>
        <v/>
      </c>
      <c r="EH143" s="89" t="e">
        <f ca="1">Invoer!CP148</f>
        <v>#N/A</v>
      </c>
      <c r="EI143" s="599" t="str">
        <f t="shared" ca="1" si="92"/>
        <v/>
      </c>
      <c r="EJ143" s="673" t="str">
        <f ca="1">IF(EI143="","",VLOOKUP(EI143,Invoer!$F$15:$AU$1999,2,FALSE))</f>
        <v/>
      </c>
      <c r="EK143" s="599" t="str">
        <f t="shared" ca="1" si="93"/>
        <v/>
      </c>
      <c r="EL143" s="599" t="str">
        <f ca="1">IF($EI143="","",VLOOKUP(EI143,Invoer!$F$15:$AU$1999,3,FALSE))</f>
        <v/>
      </c>
      <c r="EM143" s="599" t="str">
        <f ca="1">IF($EI143="","",IF(EL143&lt;&gt;"Liq","",VLOOKUP(EI143,Invoer!$F$15:$AU$1999,4,FALSE)))</f>
        <v/>
      </c>
      <c r="EN143" s="599" t="str">
        <f ca="1">IF($EI143="","",VLOOKUP(EI143,Invoer!$F$15:$AU$1999,6,FALSE))</f>
        <v/>
      </c>
      <c r="EO143" s="599" t="str">
        <f ca="1">IF(EI143="","",VLOOKUP(EI143,Invoer!$F$15:$AU$1999,9,FALSE))</f>
        <v/>
      </c>
      <c r="EP143" s="599" t="str">
        <f ca="1">IF(EI143="","",VLOOKUP(EI143,Invoer!$F$15:$AU$1999,10,FALSE))</f>
        <v/>
      </c>
      <c r="EQ143" s="599" t="str">
        <f ca="1">IF(EI143="","",VLOOKUP(EI143,Invoer!$F$15:$AU$1999,11,FALSE))</f>
        <v/>
      </c>
      <c r="ER143" s="662" t="str">
        <f ca="1">IF(EI143="","",VLOOKUP(EI143,Invoer!CQ:CS,3,FALSE))</f>
        <v/>
      </c>
      <c r="ES143" s="662" t="str">
        <f t="shared" ca="1" si="94"/>
        <v/>
      </c>
      <c r="ET143" s="513" t="str">
        <f t="shared" ca="1" si="95"/>
        <v/>
      </c>
      <c r="EU143" s="112" t="str">
        <f t="shared" ca="1" si="96"/>
        <v/>
      </c>
      <c r="EV143" s="83" t="s">
        <v>160</v>
      </c>
      <c r="EW143" s="682" t="str">
        <f t="shared" ca="1" si="97"/>
        <v/>
      </c>
      <c r="EX143" s="662" t="str">
        <f t="shared" ca="1" si="98"/>
        <v/>
      </c>
      <c r="EY143"/>
      <c r="EZ143" s="56" t="e">
        <f t="shared" ca="1" si="109"/>
        <v>#VALUE!</v>
      </c>
      <c r="FA143" s="56" t="e">
        <f t="shared" ca="1" si="110"/>
        <v>#VALUE!</v>
      </c>
      <c r="FE143"/>
      <c r="FI143"/>
      <c r="FJ143"/>
    </row>
    <row r="144" spans="1:166" ht="12" customHeight="1" x14ac:dyDescent="0.2">
      <c r="A144"/>
      <c r="B144"/>
      <c r="C144"/>
      <c r="E144"/>
      <c r="F144" s="125"/>
      <c r="G144" s="89" t="e">
        <f ca="1">Invoer!DU149</f>
        <v>#N/A</v>
      </c>
      <c r="H144" s="599" t="str">
        <f t="shared" ca="1" si="79"/>
        <v/>
      </c>
      <c r="I144" s="673" t="str">
        <f ca="1">IF($H144="","",VLOOKUP(H144,Invoer!$F$15:$AU$1500,2,FALSE))</f>
        <v/>
      </c>
      <c r="J144" s="599" t="str">
        <f t="shared" ca="1" si="99"/>
        <v/>
      </c>
      <c r="K144" s="599" t="str">
        <f ca="1">IF($H144="","",VLOOKUP(H144,Invoer!$F$15:$AU$1500,3,FALSE))</f>
        <v/>
      </c>
      <c r="L144" s="599" t="str">
        <f ca="1">IF($H144="","",IF(K144&lt;&gt;"Liq","",VLOOKUP(H144,Invoer!$F$15:$AU$1500,4,FALSE)))</f>
        <v/>
      </c>
      <c r="M144" s="599" t="str">
        <f ca="1">IF($H144="","",VLOOKUP(H144,Invoer!$F$15:$AU$1500,5,FALSE))</f>
        <v/>
      </c>
      <c r="N144" s="599" t="str">
        <f ca="1">IF($H144="","",VLOOKUP(H144,Invoer!$F$15:$AU$1500,6,FALSE))</f>
        <v/>
      </c>
      <c r="O144" s="599" t="str">
        <f ca="1">IF($H144="","",VLOOKUP(H144,Invoer!$F$15:$AU$1500,9,FALSE))</f>
        <v/>
      </c>
      <c r="P144" s="599" t="str">
        <f ca="1">IF($H144="","",VLOOKUP(H144,Invoer!$F$15:$AU$1500,10,FALSE))</f>
        <v/>
      </c>
      <c r="Q144" s="599" t="str">
        <f ca="1">IF($H144="","",VLOOKUP(H144,Invoer!$F$15:$BB$1500,14,FALSE))</f>
        <v/>
      </c>
      <c r="R144" s="662" t="str">
        <f ca="1">IF($H144="","",IF(J144&gt;$K$8,"",VLOOKUP(H144,Invoer!$F$15:$AU$1500,15,FALSE)))</f>
        <v/>
      </c>
      <c r="S144" s="599" t="str">
        <f ca="1">IF($H144="","",VLOOKUP(H144,Invoer!$F$15:$AU$1500,19,FALSE))</f>
        <v/>
      </c>
      <c r="T144" s="662" t="str">
        <f ca="1">IF($H144="","",IF(J144&gt;$K$8,"",VLOOKUP(H144,Invoer!$F$15:$AU$1500,20,FALSE)))</f>
        <v/>
      </c>
      <c r="U144" s="662" t="str">
        <f ca="1">IF($H144="","",IF(J144&gt;$K$8,"",VLOOKUP(H144,Invoer!$F$15:$AU$1500,23,FALSE)))</f>
        <v/>
      </c>
      <c r="V144" s="662" t="str">
        <f ca="1">IF($H144="","",IF(J144&gt;$K$8,"",VLOOKUP(H144,Invoer!$F$15:$AU$1500,17,FALSE)))</f>
        <v/>
      </c>
      <c r="AC144" s="435" t="str">
        <f>IF($AC$7&lt;3,Invoer!DR149,IF($AC$7=3,Invoer!BT149,"x"))</f>
        <v>x</v>
      </c>
      <c r="AD144" s="599" t="str">
        <f t="shared" si="100"/>
        <v/>
      </c>
      <c r="AE144" s="673" t="str">
        <f>IF($AD144="","",VLOOKUP(AD144,Invoer!$F$15:$AU$1999,2,FALSE))</f>
        <v/>
      </c>
      <c r="AF144" s="599" t="str">
        <f t="shared" si="101"/>
        <v/>
      </c>
      <c r="AG144" s="599" t="str">
        <f>IF($AD144="","",VLOOKUP(AD144,Invoer!$F$15:$AU$1999,3,FALSE))</f>
        <v/>
      </c>
      <c r="AH144" s="599" t="str">
        <f>IF($AD144="","",IF(AG144&lt;&gt;"Liq","",VLOOKUP(AD144,Invoer!$F$15:$AU$1999,4,FALSE)))</f>
        <v/>
      </c>
      <c r="AI144" s="677" t="str">
        <f>IF($AD144="","",VLOOKUP(AD144,Invoer!$F$15:$AU$1999,5,FALSE))</f>
        <v/>
      </c>
      <c r="AJ144" s="599" t="str">
        <f>IF($AD144="","",VLOOKUP(AD144,Invoer!$F$15:$AU$1999,6,FALSE))</f>
        <v/>
      </c>
      <c r="AK144" s="599" t="str">
        <f>IF($AD144="","",VLOOKUP(AD144,Invoer!$F$15:$AU$1999,9,FALSE))</f>
        <v/>
      </c>
      <c r="AL144" s="599" t="str">
        <f>IF($AD144="","",VLOOKUP(AD144,Invoer!$F$15:$AU$1999,10,FALSE))</f>
        <v/>
      </c>
      <c r="AM144" s="599" t="str">
        <f>IF($AD144="","",VLOOKUP(AD144,Invoer!$F$15:$BB$1999,14,FALSE))</f>
        <v/>
      </c>
      <c r="AN144" s="599" t="str">
        <f>IF($AD144="","",VLOOKUP(AD144,Invoer!$F$15:$AU$1999,11,FALSE))</f>
        <v/>
      </c>
      <c r="AO144" s="662" t="str">
        <f>IF($AD144="","",VLOOKUP(AD144,Invoer!$F$15:$AU$1999,15,FALSE))</f>
        <v/>
      </c>
      <c r="AP144" s="599" t="str">
        <f>IF($AD144="","",VLOOKUP(AD144,Invoer!$F$15:$AU$1999,19,FALSE))</f>
        <v/>
      </c>
      <c r="AQ144" s="662" t="str">
        <f>IF($AD144="","",VLOOKUP(AD144,Invoer!$F$15:$AU$1999,24,FALSE))</f>
        <v/>
      </c>
      <c r="AR144" s="662" t="str">
        <f>IF($AD144="","",VLOOKUP(AD144,Invoer!$F$15:$AU$1999,17,FALSE))</f>
        <v/>
      </c>
      <c r="AS144" s="678" t="str">
        <f t="shared" si="111"/>
        <v/>
      </c>
      <c r="AT144" s="676" t="str">
        <f t="shared" si="80"/>
        <v/>
      </c>
      <c r="AU144" s="77" t="e">
        <f t="shared" si="81"/>
        <v>#VALUE!</v>
      </c>
      <c r="AW144" s="57"/>
      <c r="AX144" s="57"/>
      <c r="BA144" s="83" t="e">
        <f ca="1">Invoer!DW149</f>
        <v>#N/A</v>
      </c>
      <c r="BB144" s="599" t="str">
        <f t="shared" ca="1" si="102"/>
        <v/>
      </c>
      <c r="BC144" s="673" t="str">
        <f ca="1">IF($BB144="","",VLOOKUP(BB144,Invoer!$F$15:$AU$1999,2,FALSE))</f>
        <v/>
      </c>
      <c r="BD144" s="599" t="str">
        <f t="shared" ca="1" si="103"/>
        <v/>
      </c>
      <c r="BE144" s="599" t="str">
        <f ca="1">IF($BB144="","",VLOOKUP(BB144,Invoer!$F$15:$AU$1999,5,FALSE))</f>
        <v/>
      </c>
      <c r="BF144" s="599" t="str">
        <f ca="1">IF($BB144="","",VLOOKUP(BB144,Invoer!$F$15:$AU$1999,6,FALSE))</f>
        <v/>
      </c>
      <c r="BG144" s="599" t="str">
        <f ca="1">IF($BB144="","",VLOOKUP(BB144,Invoer!$F$15:$AU$1999,9,FALSE))</f>
        <v/>
      </c>
      <c r="BH144" s="599" t="str">
        <f ca="1">IF($BB144="","",VLOOKUP(BB144,Invoer!$F$15:$AU$1999,10,FALSE))</f>
        <v/>
      </c>
      <c r="BI144" s="599" t="str">
        <f ca="1">IF($BB144="","",VLOOKUP(BB144,Invoer!$F$15:$BB$1999,14,FALSE))</f>
        <v/>
      </c>
      <c r="BJ144" s="599" t="str">
        <f ca="1">IF($BB144="","",VLOOKUP(BB144,Invoer!$F$15:$AU$1999,11,FALSE))</f>
        <v/>
      </c>
      <c r="BK144" s="662" t="str">
        <f t="shared" ca="1" si="104"/>
        <v/>
      </c>
      <c r="BL144" s="662" t="str">
        <f t="shared" ca="1" si="105"/>
        <v/>
      </c>
      <c r="BM144" s="679" t="str">
        <f t="shared" ca="1" si="106"/>
        <v/>
      </c>
      <c r="BN144" s="662" t="str">
        <f t="shared" ca="1" si="82"/>
        <v/>
      </c>
      <c r="BO144" s="662" t="str">
        <f ca="1">IF($BB144="","",VLOOKUP(BB144,Invoer!$F$15:$AU$1999,15,FALSE))</f>
        <v/>
      </c>
      <c r="BP144" s="662" t="str">
        <f ca="1">IF($BB144="","",VLOOKUP(BB144,Invoer!$F$15:$AU$1999,24,FALSE))</f>
        <v/>
      </c>
      <c r="BQ144" s="662" t="str">
        <f ca="1">IF($BB144="","",VLOOKUP(BB144,Invoer!$F$15:$AU$1999,17,FALSE))</f>
        <v/>
      </c>
      <c r="BS144" s="73" t="e">
        <f t="shared" ca="1" si="112"/>
        <v>#VALUE!</v>
      </c>
      <c r="BT144" s="57" t="str">
        <f t="shared" ca="1" si="113"/>
        <v/>
      </c>
      <c r="BW144" s="61" t="e">
        <f ca="1">Invoer!DZ149</f>
        <v>#N/A</v>
      </c>
      <c r="BX144" s="599" t="str">
        <f t="shared" ca="1" si="83"/>
        <v/>
      </c>
      <c r="BY144" s="673" t="str">
        <f ca="1">IF($BX144="","",VLOOKUP(BX144,Invoer!$F$15:$AU$1999,2,FALSE))</f>
        <v/>
      </c>
      <c r="BZ144" s="599" t="str">
        <f t="shared" ca="1" si="84"/>
        <v/>
      </c>
      <c r="CA144" s="599" t="str">
        <f ca="1">IF($BX144="","",VLOOKUP(BX144,Invoer!$F$15:$AU$1999,5,FALSE))</f>
        <v/>
      </c>
      <c r="CB144" s="599" t="str">
        <f ca="1">IF($BX144="","",VLOOKUP(BX144,Invoer!$F$15:$AU$1999,6,FALSE))</f>
        <v/>
      </c>
      <c r="CC144" s="599" t="str">
        <f ca="1">IF($BX144="","",VLOOKUP(BX144,Invoer!$F$15:$AU$1999,9,FALSE))</f>
        <v/>
      </c>
      <c r="CD144" s="599" t="str">
        <f ca="1">IF($BX144="","",VLOOKUP(BX144,Invoer!$F$15:$AU$1999,10,FALSE))</f>
        <v/>
      </c>
      <c r="CE144" s="599" t="str">
        <f ca="1">IF($BX144="","",VLOOKUP(BX144,Invoer!$F$15:$AU$1999,11,FALSE))</f>
        <v/>
      </c>
      <c r="CF144" s="662" t="str">
        <f ca="1">IF($BX144="","",IF(ISERROR(BY144),0,VLOOKUP(BX144,Invoer!$F$15:$AU$1999,15,FALSE)))</f>
        <v/>
      </c>
      <c r="CG144" s="599" t="str">
        <f ca="1">IF($BX144="","",VLOOKUP(BX144,Invoer!$F$15:$AU$1999,19,FALSE))</f>
        <v/>
      </c>
      <c r="CH144" s="662" t="str">
        <f ca="1">IF($BX144="","",IF(ISERROR(BY144),0,VLOOKUP(BX144,Invoer!$F$15:$AU$1999,24,FALSE)))</f>
        <v/>
      </c>
      <c r="CI144" s="662" t="str">
        <f ca="1">IF($BX144="","",IF(ISERROR(BY144),0,VLOOKUP(BX144,Invoer!$F$15:$AU$1999,17,FALSE)))</f>
        <v/>
      </c>
      <c r="CJ144" s="680" t="str">
        <f t="shared" ca="1" si="107"/>
        <v/>
      </c>
      <c r="CK144" s="662" t="str">
        <f t="shared" ca="1" si="108"/>
        <v/>
      </c>
      <c r="CM144" s="56" t="str">
        <f t="shared" ca="1" si="114"/>
        <v/>
      </c>
      <c r="CQ144" s="411" t="e">
        <f ca="1">Invoer!EG149</f>
        <v>#N/A</v>
      </c>
      <c r="CR144" s="599" t="str">
        <f t="shared" ca="1" si="85"/>
        <v/>
      </c>
      <c r="CS144" s="673" t="str">
        <f ca="1">IF($CR144="","",VLOOKUP(CR144,Invoer!$F$15:$AU$1500,2,FALSE))</f>
        <v/>
      </c>
      <c r="CT144" s="599" t="str">
        <f t="shared" ca="1" si="86"/>
        <v/>
      </c>
      <c r="CU144" s="599" t="str">
        <f ca="1">IF($CR144="","",VLOOKUP(CR144,Invoer!$F$15:$AU$1500,3,FALSE))</f>
        <v/>
      </c>
      <c r="CV144" s="599" t="str">
        <f ca="1">IF($CR144="","",IF(CU144&lt;&gt;"Liq","",VLOOKUP(CR144,Invoer!$F$15:$AU$1500,4,FALSE)))</f>
        <v/>
      </c>
      <c r="CW144" s="599" t="str">
        <f ca="1">IF($CR144="","",VLOOKUP(CR144,Invoer!$F$15:$AU$1500,5,FALSE))</f>
        <v/>
      </c>
      <c r="CX144" s="599" t="str">
        <f ca="1">IF($CR144="","",VLOOKUP(CR144,Invoer!$F$15:$AU$1500,6,FALSE))</f>
        <v/>
      </c>
      <c r="CY144" s="599" t="str">
        <f ca="1">IF($CR144="","",VLOOKUP(CR144,Invoer!$F$15:$AU$1500,9,FALSE))</f>
        <v/>
      </c>
      <c r="CZ144" s="599" t="str">
        <f ca="1">IF($CR144="","",VLOOKUP(CR144,Invoer!$F$15:$AU$1500,10,FALSE))</f>
        <v/>
      </c>
      <c r="DA144" s="599" t="str">
        <f ca="1">IF($CR144="","",VLOOKUP(CR144,Invoer!$F$15:$AU$1500,11,FALSE))</f>
        <v/>
      </c>
      <c r="DB144" s="599" t="str">
        <f ca="1">IF($CR144="","",VLOOKUP(CR144,Invoer!$F$15:$BB$1500,14,FALSE))</f>
        <v/>
      </c>
      <c r="DC144" s="662" t="str">
        <f ca="1">IF($CR144="","",VLOOKUP(CR144,Invoer!$F$15:$AU$1500,15,FALSE))</f>
        <v/>
      </c>
      <c r="DD144" s="599" t="str">
        <f ca="1">IF($CR144="","",VLOOKUP(CR144,Invoer!$F$15:$AU$1500,19,FALSE))</f>
        <v/>
      </c>
      <c r="DE144" s="662" t="str">
        <f ca="1">IF($CR144="","",VLOOKUP(CR144,Invoer!$F$15:$AU$1500,20,FALSE))</f>
        <v/>
      </c>
      <c r="DF144" s="662" t="str">
        <f ca="1">IF($CR144="","",VLOOKUP(CR144,Invoer!$F$15:$AU$1500,23,FALSE))</f>
        <v/>
      </c>
      <c r="DG144" s="662" t="str">
        <f ca="1">IF($CR144="","",VLOOKUP(CR144,Invoer!$F$15:$AU$1500,17,FALSE))</f>
        <v/>
      </c>
      <c r="DH144" s="681" t="str">
        <f t="shared" ca="1" si="87"/>
        <v/>
      </c>
      <c r="DI144" s="662" t="str">
        <f t="shared" ca="1" si="88"/>
        <v/>
      </c>
      <c r="DJ144" s="190"/>
      <c r="DK144" s="411" t="str">
        <f t="shared" ca="1" si="89"/>
        <v/>
      </c>
      <c r="DO144" s="61" t="e">
        <f ca="1">IF($DN$4&lt;3,Invoer!EB149,Invoer!EA149)</f>
        <v>#N/A</v>
      </c>
      <c r="DP144" s="599" t="str">
        <f t="shared" ca="1" si="90"/>
        <v/>
      </c>
      <c r="DQ144" s="673" t="str">
        <f ca="1">IF($DP144="","",VLOOKUP(DP144,Invoer!$F$15:$AU$1999,2,FALSE))</f>
        <v/>
      </c>
      <c r="DR144" s="599" t="str">
        <f t="shared" ca="1" si="91"/>
        <v/>
      </c>
      <c r="DS144" s="599" t="str">
        <f ca="1">IF($DP144="","",VLOOKUP(DP144,Invoer!$F$15:$AU$1999,3,FALSE))</f>
        <v/>
      </c>
      <c r="DT144" s="599" t="str">
        <f ca="1">IF($DP144="","",IF(DS144&lt;&gt;"Liq","",VLOOKUP(DP144,Invoer!$F$15:$AU$1999,4,FALSE)))</f>
        <v/>
      </c>
      <c r="DU144" s="599" t="str">
        <f ca="1">IF($DP144="","",VLOOKUP(DP144,Invoer!$F$15:$AU$1999,5,FALSE))</f>
        <v/>
      </c>
      <c r="DV144" s="599" t="str">
        <f ca="1">IF($DP144="","",VLOOKUP(DP144,Invoer!$F$15:$AU$1999,6,FALSE))</f>
        <v/>
      </c>
      <c r="DW144" s="599" t="str">
        <f ca="1">IF($DP144="","",VLOOKUP(DP144,Invoer!$F$15:$AU$1999,9,FALSE))</f>
        <v/>
      </c>
      <c r="DX144" s="599" t="str">
        <f ca="1">IF($DP144="","",VLOOKUP(DP144,Invoer!$F$15:$AU$1999,10,FALSE))</f>
        <v/>
      </c>
      <c r="DY144" s="595" t="str">
        <f ca="1">IF($DP144="","",VLOOKUP(DP144,Invoer!$F$15:$AU$1999,11,FALSE))</f>
        <v/>
      </c>
      <c r="DZ144" s="662" t="str">
        <f ca="1">IF($DP144="","",IF($DN$4&gt;2,"",VLOOKUP(DP144,Invoer!CQ:CS,3,FALSE)))</f>
        <v/>
      </c>
      <c r="EA144" s="541" t="str">
        <f ca="1">IF($DP144="","",IF(ISERROR(DQ144),0,IF($DN$4&lt;3,"",VLOOKUP(DP144,Invoer!$F$15:$AU$1999,15,FALSE))))</f>
        <v/>
      </c>
      <c r="EB144" s="595" t="str">
        <f ca="1">IF($DP144="","",IF($DN$4&lt;3,"",VLOOKUP(DP144,Invoer!$F$15:$AU$1999,19,FALSE)))</f>
        <v/>
      </c>
      <c r="EC144" s="541" t="str">
        <f ca="1">IF($DP144="","",IF(ISERROR(DQ144),0,IF($DN$4&lt;3,"",VLOOKUP(DP144,Invoer!$F$15:$AU$1999,24,FALSE))))</f>
        <v/>
      </c>
      <c r="ED144" s="541" t="str">
        <f ca="1">IF($DP144="","",IF(ISERROR(DQ144),0,IF($DN$4&lt;3,"",VLOOKUP(DP144,Invoer!$F$15:$AU$1999,17,FALSE))))</f>
        <v/>
      </c>
      <c r="EH144" s="89" t="e">
        <f ca="1">Invoer!CP149</f>
        <v>#N/A</v>
      </c>
      <c r="EI144" s="599" t="str">
        <f t="shared" ca="1" si="92"/>
        <v/>
      </c>
      <c r="EJ144" s="673" t="str">
        <f ca="1">IF(EI144="","",VLOOKUP(EI144,Invoer!$F$15:$AU$1999,2,FALSE))</f>
        <v/>
      </c>
      <c r="EK144" s="599" t="str">
        <f t="shared" ca="1" si="93"/>
        <v/>
      </c>
      <c r="EL144" s="599" t="str">
        <f ca="1">IF($EI144="","",VLOOKUP(EI144,Invoer!$F$15:$AU$1999,3,FALSE))</f>
        <v/>
      </c>
      <c r="EM144" s="599" t="str">
        <f ca="1">IF($EI144="","",IF(EL144&lt;&gt;"Liq","",VLOOKUP(EI144,Invoer!$F$15:$AU$1999,4,FALSE)))</f>
        <v/>
      </c>
      <c r="EN144" s="599" t="str">
        <f ca="1">IF($EI144="","",VLOOKUP(EI144,Invoer!$F$15:$AU$1999,6,FALSE))</f>
        <v/>
      </c>
      <c r="EO144" s="599" t="str">
        <f ca="1">IF(EI144="","",VLOOKUP(EI144,Invoer!$F$15:$AU$1999,9,FALSE))</f>
        <v/>
      </c>
      <c r="EP144" s="599" t="str">
        <f ca="1">IF(EI144="","",VLOOKUP(EI144,Invoer!$F$15:$AU$1999,10,FALSE))</f>
        <v/>
      </c>
      <c r="EQ144" s="599" t="str">
        <f ca="1">IF(EI144="","",VLOOKUP(EI144,Invoer!$F$15:$AU$1999,11,FALSE))</f>
        <v/>
      </c>
      <c r="ER144" s="662" t="str">
        <f ca="1">IF(EI144="","",VLOOKUP(EI144,Invoer!CQ:CS,3,FALSE))</f>
        <v/>
      </c>
      <c r="ES144" s="662" t="str">
        <f t="shared" ca="1" si="94"/>
        <v/>
      </c>
      <c r="ET144" s="513" t="str">
        <f t="shared" ca="1" si="95"/>
        <v/>
      </c>
      <c r="EU144" s="112" t="str">
        <f t="shared" ca="1" si="96"/>
        <v/>
      </c>
      <c r="EV144" s="83" t="s">
        <v>160</v>
      </c>
      <c r="EW144" s="682" t="str">
        <f t="shared" ca="1" si="97"/>
        <v/>
      </c>
      <c r="EX144" s="662" t="str">
        <f t="shared" ca="1" si="98"/>
        <v/>
      </c>
      <c r="EY144"/>
      <c r="EZ144" s="56" t="e">
        <f t="shared" ca="1" si="109"/>
        <v>#VALUE!</v>
      </c>
      <c r="FA144" s="56" t="e">
        <f t="shared" ca="1" si="110"/>
        <v>#VALUE!</v>
      </c>
      <c r="FE144"/>
      <c r="FI144"/>
      <c r="FJ144"/>
    </row>
    <row r="145" spans="1:166" ht="12" customHeight="1" x14ac:dyDescent="0.2">
      <c r="A145"/>
      <c r="B145"/>
      <c r="C145"/>
      <c r="E145"/>
      <c r="F145" s="125"/>
      <c r="G145" s="89" t="e">
        <f ca="1">Invoer!DU150</f>
        <v>#N/A</v>
      </c>
      <c r="H145" s="599" t="str">
        <f t="shared" ca="1" si="79"/>
        <v/>
      </c>
      <c r="I145" s="673" t="str">
        <f ca="1">IF($H145="","",VLOOKUP(H145,Invoer!$F$15:$AU$1500,2,FALSE))</f>
        <v/>
      </c>
      <c r="J145" s="599" t="str">
        <f t="shared" ca="1" si="99"/>
        <v/>
      </c>
      <c r="K145" s="599" t="str">
        <f ca="1">IF($H145="","",VLOOKUP(H145,Invoer!$F$15:$AU$1500,3,FALSE))</f>
        <v/>
      </c>
      <c r="L145" s="599" t="str">
        <f ca="1">IF($H145="","",IF(K145&lt;&gt;"Liq","",VLOOKUP(H145,Invoer!$F$15:$AU$1500,4,FALSE)))</f>
        <v/>
      </c>
      <c r="M145" s="599" t="str">
        <f ca="1">IF($H145="","",VLOOKUP(H145,Invoer!$F$15:$AU$1500,5,FALSE))</f>
        <v/>
      </c>
      <c r="N145" s="599" t="str">
        <f ca="1">IF($H145="","",VLOOKUP(H145,Invoer!$F$15:$AU$1500,6,FALSE))</f>
        <v/>
      </c>
      <c r="O145" s="599" t="str">
        <f ca="1">IF($H145="","",VLOOKUP(H145,Invoer!$F$15:$AU$1500,9,FALSE))</f>
        <v/>
      </c>
      <c r="P145" s="599" t="str">
        <f ca="1">IF($H145="","",VLOOKUP(H145,Invoer!$F$15:$AU$1500,10,FALSE))</f>
        <v/>
      </c>
      <c r="Q145" s="599" t="str">
        <f ca="1">IF($H145="","",VLOOKUP(H145,Invoer!$F$15:$BB$1500,14,FALSE))</f>
        <v/>
      </c>
      <c r="R145" s="662" t="str">
        <f ca="1">IF($H145="","",IF(J145&gt;$K$8,"",VLOOKUP(H145,Invoer!$F$15:$AU$1500,15,FALSE)))</f>
        <v/>
      </c>
      <c r="S145" s="599" t="str">
        <f ca="1">IF($H145="","",VLOOKUP(H145,Invoer!$F$15:$AU$1500,19,FALSE))</f>
        <v/>
      </c>
      <c r="T145" s="662" t="str">
        <f ca="1">IF($H145="","",IF(J145&gt;$K$8,"",VLOOKUP(H145,Invoer!$F$15:$AU$1500,20,FALSE)))</f>
        <v/>
      </c>
      <c r="U145" s="662" t="str">
        <f ca="1">IF($H145="","",IF(J145&gt;$K$8,"",VLOOKUP(H145,Invoer!$F$15:$AU$1500,23,FALSE)))</f>
        <v/>
      </c>
      <c r="V145" s="662" t="str">
        <f ca="1">IF($H145="","",IF(J145&gt;$K$8,"",VLOOKUP(H145,Invoer!$F$15:$AU$1500,17,FALSE)))</f>
        <v/>
      </c>
      <c r="AC145" s="435" t="str">
        <f>IF($AC$7&lt;3,Invoer!DR150,IF($AC$7=3,Invoer!BT150,"x"))</f>
        <v>x</v>
      </c>
      <c r="AD145" s="599" t="str">
        <f t="shared" si="100"/>
        <v/>
      </c>
      <c r="AE145" s="673" t="str">
        <f>IF($AD145="","",VLOOKUP(AD145,Invoer!$F$15:$AU$1999,2,FALSE))</f>
        <v/>
      </c>
      <c r="AF145" s="599" t="str">
        <f t="shared" si="101"/>
        <v/>
      </c>
      <c r="AG145" s="599" t="str">
        <f>IF($AD145="","",VLOOKUP(AD145,Invoer!$F$15:$AU$1999,3,FALSE))</f>
        <v/>
      </c>
      <c r="AH145" s="599" t="str">
        <f>IF($AD145="","",IF(AG145&lt;&gt;"Liq","",VLOOKUP(AD145,Invoer!$F$15:$AU$1999,4,FALSE)))</f>
        <v/>
      </c>
      <c r="AI145" s="677" t="str">
        <f>IF($AD145="","",VLOOKUP(AD145,Invoer!$F$15:$AU$1999,5,FALSE))</f>
        <v/>
      </c>
      <c r="AJ145" s="599" t="str">
        <f>IF($AD145="","",VLOOKUP(AD145,Invoer!$F$15:$AU$1999,6,FALSE))</f>
        <v/>
      </c>
      <c r="AK145" s="599" t="str">
        <f>IF($AD145="","",VLOOKUP(AD145,Invoer!$F$15:$AU$1999,9,FALSE))</f>
        <v/>
      </c>
      <c r="AL145" s="599" t="str">
        <f>IF($AD145="","",VLOOKUP(AD145,Invoer!$F$15:$AU$1999,10,FALSE))</f>
        <v/>
      </c>
      <c r="AM145" s="599" t="str">
        <f>IF($AD145="","",VLOOKUP(AD145,Invoer!$F$15:$BB$1999,14,FALSE))</f>
        <v/>
      </c>
      <c r="AN145" s="599" t="str">
        <f>IF($AD145="","",VLOOKUP(AD145,Invoer!$F$15:$AU$1999,11,FALSE))</f>
        <v/>
      </c>
      <c r="AO145" s="662" t="str">
        <f>IF($AD145="","",VLOOKUP(AD145,Invoer!$F$15:$AU$1999,15,FALSE))</f>
        <v/>
      </c>
      <c r="AP145" s="599" t="str">
        <f>IF($AD145="","",VLOOKUP(AD145,Invoer!$F$15:$AU$1999,19,FALSE))</f>
        <v/>
      </c>
      <c r="AQ145" s="662" t="str">
        <f>IF($AD145="","",VLOOKUP(AD145,Invoer!$F$15:$AU$1999,24,FALSE))</f>
        <v/>
      </c>
      <c r="AR145" s="662" t="str">
        <f>IF($AD145="","",VLOOKUP(AD145,Invoer!$F$15:$AU$1999,17,FALSE))</f>
        <v/>
      </c>
      <c r="AS145" s="678" t="str">
        <f t="shared" si="111"/>
        <v/>
      </c>
      <c r="AT145" s="676" t="str">
        <f t="shared" si="80"/>
        <v/>
      </c>
      <c r="AU145" s="77" t="e">
        <f t="shared" si="81"/>
        <v>#VALUE!</v>
      </c>
      <c r="AW145" s="57"/>
      <c r="AX145" s="57"/>
      <c r="BA145" s="83" t="e">
        <f ca="1">Invoer!DW150</f>
        <v>#N/A</v>
      </c>
      <c r="BB145" s="599" t="str">
        <f t="shared" ca="1" si="102"/>
        <v/>
      </c>
      <c r="BC145" s="673" t="str">
        <f ca="1">IF($BB145="","",VLOOKUP(BB145,Invoer!$F$15:$AU$1999,2,FALSE))</f>
        <v/>
      </c>
      <c r="BD145" s="599" t="str">
        <f t="shared" ca="1" si="103"/>
        <v/>
      </c>
      <c r="BE145" s="599" t="str">
        <f ca="1">IF($BB145="","",VLOOKUP(BB145,Invoer!$F$15:$AU$1999,5,FALSE))</f>
        <v/>
      </c>
      <c r="BF145" s="599" t="str">
        <f ca="1">IF($BB145="","",VLOOKUP(BB145,Invoer!$F$15:$AU$1999,6,FALSE))</f>
        <v/>
      </c>
      <c r="BG145" s="599" t="str">
        <f ca="1">IF($BB145="","",VLOOKUP(BB145,Invoer!$F$15:$AU$1999,9,FALSE))</f>
        <v/>
      </c>
      <c r="BH145" s="599" t="str">
        <f ca="1">IF($BB145="","",VLOOKUP(BB145,Invoer!$F$15:$AU$1999,10,FALSE))</f>
        <v/>
      </c>
      <c r="BI145" s="599" t="str">
        <f ca="1">IF($BB145="","",VLOOKUP(BB145,Invoer!$F$15:$BB$1999,14,FALSE))</f>
        <v/>
      </c>
      <c r="BJ145" s="599" t="str">
        <f ca="1">IF($BB145="","",VLOOKUP(BB145,Invoer!$F$15:$AU$1999,11,FALSE))</f>
        <v/>
      </c>
      <c r="BK145" s="662" t="str">
        <f t="shared" ca="1" si="104"/>
        <v/>
      </c>
      <c r="BL145" s="662" t="str">
        <f t="shared" ca="1" si="105"/>
        <v/>
      </c>
      <c r="BM145" s="679" t="str">
        <f t="shared" ca="1" si="106"/>
        <v/>
      </c>
      <c r="BN145" s="662" t="str">
        <f t="shared" ca="1" si="82"/>
        <v/>
      </c>
      <c r="BO145" s="662" t="str">
        <f ca="1">IF($BB145="","",VLOOKUP(BB145,Invoer!$F$15:$AU$1999,15,FALSE))</f>
        <v/>
      </c>
      <c r="BP145" s="662" t="str">
        <f ca="1">IF($BB145="","",VLOOKUP(BB145,Invoer!$F$15:$AU$1999,24,FALSE))</f>
        <v/>
      </c>
      <c r="BQ145" s="662" t="str">
        <f ca="1">IF($BB145="","",VLOOKUP(BB145,Invoer!$F$15:$AU$1999,17,FALSE))</f>
        <v/>
      </c>
      <c r="BS145" s="73" t="e">
        <f t="shared" ca="1" si="112"/>
        <v>#VALUE!</v>
      </c>
      <c r="BT145" s="57" t="str">
        <f t="shared" ca="1" si="113"/>
        <v/>
      </c>
      <c r="BW145" s="61" t="e">
        <f ca="1">Invoer!DZ150</f>
        <v>#N/A</v>
      </c>
      <c r="BX145" s="599" t="str">
        <f t="shared" ca="1" si="83"/>
        <v/>
      </c>
      <c r="BY145" s="673" t="str">
        <f ca="1">IF($BX145="","",VLOOKUP(BX145,Invoer!$F$15:$AU$1999,2,FALSE))</f>
        <v/>
      </c>
      <c r="BZ145" s="599" t="str">
        <f t="shared" ca="1" si="84"/>
        <v/>
      </c>
      <c r="CA145" s="599" t="str">
        <f ca="1">IF($BX145="","",VLOOKUP(BX145,Invoer!$F$15:$AU$1999,5,FALSE))</f>
        <v/>
      </c>
      <c r="CB145" s="599" t="str">
        <f ca="1">IF($BX145="","",VLOOKUP(BX145,Invoer!$F$15:$AU$1999,6,FALSE))</f>
        <v/>
      </c>
      <c r="CC145" s="599" t="str">
        <f ca="1">IF($BX145="","",VLOOKUP(BX145,Invoer!$F$15:$AU$1999,9,FALSE))</f>
        <v/>
      </c>
      <c r="CD145" s="599" t="str">
        <f ca="1">IF($BX145="","",VLOOKUP(BX145,Invoer!$F$15:$AU$1999,10,FALSE))</f>
        <v/>
      </c>
      <c r="CE145" s="599" t="str">
        <f ca="1">IF($BX145="","",VLOOKUP(BX145,Invoer!$F$15:$AU$1999,11,FALSE))</f>
        <v/>
      </c>
      <c r="CF145" s="662" t="str">
        <f ca="1">IF($BX145="","",IF(ISERROR(BY145),0,VLOOKUP(BX145,Invoer!$F$15:$AU$1999,15,FALSE)))</f>
        <v/>
      </c>
      <c r="CG145" s="599" t="str">
        <f ca="1">IF($BX145="","",VLOOKUP(BX145,Invoer!$F$15:$AU$1999,19,FALSE))</f>
        <v/>
      </c>
      <c r="CH145" s="662" t="str">
        <f ca="1">IF($BX145="","",IF(ISERROR(BY145),0,VLOOKUP(BX145,Invoer!$F$15:$AU$1999,24,FALSE)))</f>
        <v/>
      </c>
      <c r="CI145" s="662" t="str">
        <f ca="1">IF($BX145="","",IF(ISERROR(BY145),0,VLOOKUP(BX145,Invoer!$F$15:$AU$1999,17,FALSE)))</f>
        <v/>
      </c>
      <c r="CJ145" s="680" t="str">
        <f t="shared" ca="1" si="107"/>
        <v/>
      </c>
      <c r="CK145" s="662" t="str">
        <f t="shared" ca="1" si="108"/>
        <v/>
      </c>
      <c r="CM145" s="56" t="str">
        <f t="shared" ca="1" si="114"/>
        <v/>
      </c>
      <c r="CQ145" s="411" t="e">
        <f ca="1">Invoer!EG150</f>
        <v>#N/A</v>
      </c>
      <c r="CR145" s="599" t="str">
        <f t="shared" ca="1" si="85"/>
        <v/>
      </c>
      <c r="CS145" s="673" t="str">
        <f ca="1">IF($CR145="","",VLOOKUP(CR145,Invoer!$F$15:$AU$1500,2,FALSE))</f>
        <v/>
      </c>
      <c r="CT145" s="599" t="str">
        <f t="shared" ca="1" si="86"/>
        <v/>
      </c>
      <c r="CU145" s="599" t="str">
        <f ca="1">IF($CR145="","",VLOOKUP(CR145,Invoer!$F$15:$AU$1500,3,FALSE))</f>
        <v/>
      </c>
      <c r="CV145" s="599" t="str">
        <f ca="1">IF($CR145="","",IF(CU145&lt;&gt;"Liq","",VLOOKUP(CR145,Invoer!$F$15:$AU$1500,4,FALSE)))</f>
        <v/>
      </c>
      <c r="CW145" s="599" t="str">
        <f ca="1">IF($CR145="","",VLOOKUP(CR145,Invoer!$F$15:$AU$1500,5,FALSE))</f>
        <v/>
      </c>
      <c r="CX145" s="599" t="str">
        <f ca="1">IF($CR145="","",VLOOKUP(CR145,Invoer!$F$15:$AU$1500,6,FALSE))</f>
        <v/>
      </c>
      <c r="CY145" s="599" t="str">
        <f ca="1">IF($CR145="","",VLOOKUP(CR145,Invoer!$F$15:$AU$1500,9,FALSE))</f>
        <v/>
      </c>
      <c r="CZ145" s="599" t="str">
        <f ca="1">IF($CR145="","",VLOOKUP(CR145,Invoer!$F$15:$AU$1500,10,FALSE))</f>
        <v/>
      </c>
      <c r="DA145" s="599" t="str">
        <f ca="1">IF($CR145="","",VLOOKUP(CR145,Invoer!$F$15:$AU$1500,11,FALSE))</f>
        <v/>
      </c>
      <c r="DB145" s="599" t="str">
        <f ca="1">IF($CR145="","",VLOOKUP(CR145,Invoer!$F$15:$BB$1500,14,FALSE))</f>
        <v/>
      </c>
      <c r="DC145" s="662" t="str">
        <f ca="1">IF($CR145="","",VLOOKUP(CR145,Invoer!$F$15:$AU$1500,15,FALSE))</f>
        <v/>
      </c>
      <c r="DD145" s="599" t="str">
        <f ca="1">IF($CR145="","",VLOOKUP(CR145,Invoer!$F$15:$AU$1500,19,FALSE))</f>
        <v/>
      </c>
      <c r="DE145" s="662" t="str">
        <f ca="1">IF($CR145="","",VLOOKUP(CR145,Invoer!$F$15:$AU$1500,20,FALSE))</f>
        <v/>
      </c>
      <c r="DF145" s="662" t="str">
        <f ca="1">IF($CR145="","",VLOOKUP(CR145,Invoer!$F$15:$AU$1500,23,FALSE))</f>
        <v/>
      </c>
      <c r="DG145" s="662" t="str">
        <f ca="1">IF($CR145="","",VLOOKUP(CR145,Invoer!$F$15:$AU$1500,17,FALSE))</f>
        <v/>
      </c>
      <c r="DH145" s="681" t="str">
        <f t="shared" ca="1" si="87"/>
        <v/>
      </c>
      <c r="DI145" s="662" t="str">
        <f t="shared" ca="1" si="88"/>
        <v/>
      </c>
      <c r="DJ145" s="190"/>
      <c r="DK145" s="411" t="str">
        <f t="shared" ca="1" si="89"/>
        <v/>
      </c>
      <c r="DO145" s="61" t="e">
        <f ca="1">IF($DN$4&lt;3,Invoer!EB150,Invoer!EA150)</f>
        <v>#N/A</v>
      </c>
      <c r="DP145" s="599" t="str">
        <f t="shared" ca="1" si="90"/>
        <v/>
      </c>
      <c r="DQ145" s="673" t="str">
        <f ca="1">IF($DP145="","",VLOOKUP(DP145,Invoer!$F$15:$AU$1999,2,FALSE))</f>
        <v/>
      </c>
      <c r="DR145" s="599" t="str">
        <f t="shared" ca="1" si="91"/>
        <v/>
      </c>
      <c r="DS145" s="599" t="str">
        <f ca="1">IF($DP145="","",VLOOKUP(DP145,Invoer!$F$15:$AU$1999,3,FALSE))</f>
        <v/>
      </c>
      <c r="DT145" s="599" t="str">
        <f ca="1">IF($DP145="","",IF(DS145&lt;&gt;"Liq","",VLOOKUP(DP145,Invoer!$F$15:$AU$1999,4,FALSE)))</f>
        <v/>
      </c>
      <c r="DU145" s="599" t="str">
        <f ca="1">IF($DP145="","",VLOOKUP(DP145,Invoer!$F$15:$AU$1999,5,FALSE))</f>
        <v/>
      </c>
      <c r="DV145" s="599" t="str">
        <f ca="1">IF($DP145="","",VLOOKUP(DP145,Invoer!$F$15:$AU$1999,6,FALSE))</f>
        <v/>
      </c>
      <c r="DW145" s="599" t="str">
        <f ca="1">IF($DP145="","",VLOOKUP(DP145,Invoer!$F$15:$AU$1999,9,FALSE))</f>
        <v/>
      </c>
      <c r="DX145" s="599" t="str">
        <f ca="1">IF($DP145="","",VLOOKUP(DP145,Invoer!$F$15:$AU$1999,10,FALSE))</f>
        <v/>
      </c>
      <c r="DY145" s="595" t="str">
        <f ca="1">IF($DP145="","",VLOOKUP(DP145,Invoer!$F$15:$AU$1999,11,FALSE))</f>
        <v/>
      </c>
      <c r="DZ145" s="662" t="str">
        <f ca="1">IF($DP145="","",IF($DN$4&gt;2,"",VLOOKUP(DP145,Invoer!CQ:CS,3,FALSE)))</f>
        <v/>
      </c>
      <c r="EA145" s="541" t="str">
        <f ca="1">IF($DP145="","",IF(ISERROR(DQ145),0,IF($DN$4&lt;3,"",VLOOKUP(DP145,Invoer!$F$15:$AU$1999,15,FALSE))))</f>
        <v/>
      </c>
      <c r="EB145" s="595" t="str">
        <f ca="1">IF($DP145="","",IF($DN$4&lt;3,"",VLOOKUP(DP145,Invoer!$F$15:$AU$1999,19,FALSE)))</f>
        <v/>
      </c>
      <c r="EC145" s="541" t="str">
        <f ca="1">IF($DP145="","",IF(ISERROR(DQ145),0,IF($DN$4&lt;3,"",VLOOKUP(DP145,Invoer!$F$15:$AU$1999,24,FALSE))))</f>
        <v/>
      </c>
      <c r="ED145" s="541" t="str">
        <f ca="1">IF($DP145="","",IF(ISERROR(DQ145),0,IF($DN$4&lt;3,"",VLOOKUP(DP145,Invoer!$F$15:$AU$1999,17,FALSE))))</f>
        <v/>
      </c>
      <c r="EH145" s="89" t="e">
        <f ca="1">Invoer!CP150</f>
        <v>#N/A</v>
      </c>
      <c r="EI145" s="599" t="str">
        <f t="shared" ca="1" si="92"/>
        <v/>
      </c>
      <c r="EJ145" s="673" t="str">
        <f ca="1">IF(EI145="","",VLOOKUP(EI145,Invoer!$F$15:$AU$1999,2,FALSE))</f>
        <v/>
      </c>
      <c r="EK145" s="599" t="str">
        <f t="shared" ca="1" si="93"/>
        <v/>
      </c>
      <c r="EL145" s="599" t="str">
        <f ca="1">IF($EI145="","",VLOOKUP(EI145,Invoer!$F$15:$AU$1999,3,FALSE))</f>
        <v/>
      </c>
      <c r="EM145" s="599" t="str">
        <f ca="1">IF($EI145="","",IF(EL145&lt;&gt;"Liq","",VLOOKUP(EI145,Invoer!$F$15:$AU$1999,4,FALSE)))</f>
        <v/>
      </c>
      <c r="EN145" s="599" t="str">
        <f ca="1">IF($EI145="","",VLOOKUP(EI145,Invoer!$F$15:$AU$1999,6,FALSE))</f>
        <v/>
      </c>
      <c r="EO145" s="599" t="str">
        <f ca="1">IF(EI145="","",VLOOKUP(EI145,Invoer!$F$15:$AU$1999,9,FALSE))</f>
        <v/>
      </c>
      <c r="EP145" s="599" t="str">
        <f ca="1">IF(EI145="","",VLOOKUP(EI145,Invoer!$F$15:$AU$1999,10,FALSE))</f>
        <v/>
      </c>
      <c r="EQ145" s="599" t="str">
        <f ca="1">IF(EI145="","",VLOOKUP(EI145,Invoer!$F$15:$AU$1999,11,FALSE))</f>
        <v/>
      </c>
      <c r="ER145" s="662" t="str">
        <f ca="1">IF(EI145="","",VLOOKUP(EI145,Invoer!CQ:CS,3,FALSE))</f>
        <v/>
      </c>
      <c r="ES145" s="662" t="str">
        <f t="shared" ca="1" si="94"/>
        <v/>
      </c>
      <c r="ET145" s="513" t="str">
        <f t="shared" ca="1" si="95"/>
        <v/>
      </c>
      <c r="EU145" s="112" t="str">
        <f t="shared" ca="1" si="96"/>
        <v/>
      </c>
      <c r="EV145" s="83" t="s">
        <v>160</v>
      </c>
      <c r="EW145" s="682" t="str">
        <f t="shared" ca="1" si="97"/>
        <v/>
      </c>
      <c r="EX145" s="662" t="str">
        <f t="shared" ca="1" si="98"/>
        <v/>
      </c>
      <c r="EY145"/>
      <c r="EZ145" s="56" t="e">
        <f t="shared" ca="1" si="109"/>
        <v>#VALUE!</v>
      </c>
      <c r="FA145" s="56" t="e">
        <f t="shared" ca="1" si="110"/>
        <v>#VALUE!</v>
      </c>
      <c r="FE145"/>
      <c r="FI145"/>
      <c r="FJ145"/>
    </row>
    <row r="146" spans="1:166" ht="12" customHeight="1" x14ac:dyDescent="0.2">
      <c r="A146"/>
      <c r="B146"/>
      <c r="C146"/>
      <c r="E146"/>
      <c r="F146" s="125"/>
      <c r="G146" s="89" t="e">
        <f ca="1">Invoer!DU151</f>
        <v>#N/A</v>
      </c>
      <c r="H146" s="599" t="str">
        <f t="shared" ca="1" si="79"/>
        <v/>
      </c>
      <c r="I146" s="673" t="str">
        <f ca="1">IF($H146="","",VLOOKUP(H146,Invoer!$F$15:$AU$1500,2,FALSE))</f>
        <v/>
      </c>
      <c r="J146" s="599" t="str">
        <f t="shared" ca="1" si="99"/>
        <v/>
      </c>
      <c r="K146" s="599" t="str">
        <f ca="1">IF($H146="","",VLOOKUP(H146,Invoer!$F$15:$AU$1500,3,FALSE))</f>
        <v/>
      </c>
      <c r="L146" s="599" t="str">
        <f ca="1">IF($H146="","",IF(K146&lt;&gt;"Liq","",VLOOKUP(H146,Invoer!$F$15:$AU$1500,4,FALSE)))</f>
        <v/>
      </c>
      <c r="M146" s="599" t="str">
        <f ca="1">IF($H146="","",VLOOKUP(H146,Invoer!$F$15:$AU$1500,5,FALSE))</f>
        <v/>
      </c>
      <c r="N146" s="599" t="str">
        <f ca="1">IF($H146="","",VLOOKUP(H146,Invoer!$F$15:$AU$1500,6,FALSE))</f>
        <v/>
      </c>
      <c r="O146" s="599" t="str">
        <f ca="1">IF($H146="","",VLOOKUP(H146,Invoer!$F$15:$AU$1500,9,FALSE))</f>
        <v/>
      </c>
      <c r="P146" s="599" t="str">
        <f ca="1">IF($H146="","",VLOOKUP(H146,Invoer!$F$15:$AU$1500,10,FALSE))</f>
        <v/>
      </c>
      <c r="Q146" s="599" t="str">
        <f ca="1">IF($H146="","",VLOOKUP(H146,Invoer!$F$15:$BB$1500,14,FALSE))</f>
        <v/>
      </c>
      <c r="R146" s="662" t="str">
        <f ca="1">IF($H146="","",IF(J146&gt;$K$8,"",VLOOKUP(H146,Invoer!$F$15:$AU$1500,15,FALSE)))</f>
        <v/>
      </c>
      <c r="S146" s="599" t="str">
        <f ca="1">IF($H146="","",VLOOKUP(H146,Invoer!$F$15:$AU$1500,19,FALSE))</f>
        <v/>
      </c>
      <c r="T146" s="662" t="str">
        <f ca="1">IF($H146="","",IF(J146&gt;$K$8,"",VLOOKUP(H146,Invoer!$F$15:$AU$1500,20,FALSE)))</f>
        <v/>
      </c>
      <c r="U146" s="662" t="str">
        <f ca="1">IF($H146="","",IF(J146&gt;$K$8,"",VLOOKUP(H146,Invoer!$F$15:$AU$1500,23,FALSE)))</f>
        <v/>
      </c>
      <c r="V146" s="662" t="str">
        <f ca="1">IF($H146="","",IF(J146&gt;$K$8,"",VLOOKUP(H146,Invoer!$F$15:$AU$1500,17,FALSE)))</f>
        <v/>
      </c>
      <c r="AC146" s="435" t="str">
        <f>IF($AC$7&lt;3,Invoer!DR151,IF($AC$7=3,Invoer!BT151,"x"))</f>
        <v>x</v>
      </c>
      <c r="AD146" s="599" t="str">
        <f t="shared" si="100"/>
        <v/>
      </c>
      <c r="AE146" s="673" t="str">
        <f>IF($AD146="","",VLOOKUP(AD146,Invoer!$F$15:$AU$1999,2,FALSE))</f>
        <v/>
      </c>
      <c r="AF146" s="599" t="str">
        <f t="shared" si="101"/>
        <v/>
      </c>
      <c r="AG146" s="599" t="str">
        <f>IF($AD146="","",VLOOKUP(AD146,Invoer!$F$15:$AU$1999,3,FALSE))</f>
        <v/>
      </c>
      <c r="AH146" s="599" t="str">
        <f>IF($AD146="","",IF(AG146&lt;&gt;"Liq","",VLOOKUP(AD146,Invoer!$F$15:$AU$1999,4,FALSE)))</f>
        <v/>
      </c>
      <c r="AI146" s="677" t="str">
        <f>IF($AD146="","",VLOOKUP(AD146,Invoer!$F$15:$AU$1999,5,FALSE))</f>
        <v/>
      </c>
      <c r="AJ146" s="599" t="str">
        <f>IF($AD146="","",VLOOKUP(AD146,Invoer!$F$15:$AU$1999,6,FALSE))</f>
        <v/>
      </c>
      <c r="AK146" s="599" t="str">
        <f>IF($AD146="","",VLOOKUP(AD146,Invoer!$F$15:$AU$1999,9,FALSE))</f>
        <v/>
      </c>
      <c r="AL146" s="599" t="str">
        <f>IF($AD146="","",VLOOKUP(AD146,Invoer!$F$15:$AU$1999,10,FALSE))</f>
        <v/>
      </c>
      <c r="AM146" s="599" t="str">
        <f>IF($AD146="","",VLOOKUP(AD146,Invoer!$F$15:$BB$1999,14,FALSE))</f>
        <v/>
      </c>
      <c r="AN146" s="599" t="str">
        <f>IF($AD146="","",VLOOKUP(AD146,Invoer!$F$15:$AU$1999,11,FALSE))</f>
        <v/>
      </c>
      <c r="AO146" s="662" t="str">
        <f>IF($AD146="","",VLOOKUP(AD146,Invoer!$F$15:$AU$1999,15,FALSE))</f>
        <v/>
      </c>
      <c r="AP146" s="599" t="str">
        <f>IF($AD146="","",VLOOKUP(AD146,Invoer!$F$15:$AU$1999,19,FALSE))</f>
        <v/>
      </c>
      <c r="AQ146" s="662" t="str">
        <f>IF($AD146="","",VLOOKUP(AD146,Invoer!$F$15:$AU$1999,24,FALSE))</f>
        <v/>
      </c>
      <c r="AR146" s="662" t="str">
        <f>IF($AD146="","",VLOOKUP(AD146,Invoer!$F$15:$AU$1999,17,FALSE))</f>
        <v/>
      </c>
      <c r="AS146" s="678" t="str">
        <f t="shared" si="111"/>
        <v/>
      </c>
      <c r="AT146" s="676" t="str">
        <f t="shared" si="80"/>
        <v/>
      </c>
      <c r="AU146" s="77" t="e">
        <f t="shared" si="81"/>
        <v>#VALUE!</v>
      </c>
      <c r="AW146" s="57"/>
      <c r="AX146" s="57"/>
      <c r="BA146" s="83" t="e">
        <f ca="1">Invoer!DW151</f>
        <v>#N/A</v>
      </c>
      <c r="BB146" s="599" t="str">
        <f t="shared" ca="1" si="102"/>
        <v/>
      </c>
      <c r="BC146" s="673" t="str">
        <f ca="1">IF($BB146="","",VLOOKUP(BB146,Invoer!$F$15:$AU$1999,2,FALSE))</f>
        <v/>
      </c>
      <c r="BD146" s="599" t="str">
        <f t="shared" ca="1" si="103"/>
        <v/>
      </c>
      <c r="BE146" s="599" t="str">
        <f ca="1">IF($BB146="","",VLOOKUP(BB146,Invoer!$F$15:$AU$1999,5,FALSE))</f>
        <v/>
      </c>
      <c r="BF146" s="599" t="str">
        <f ca="1">IF($BB146="","",VLOOKUP(BB146,Invoer!$F$15:$AU$1999,6,FALSE))</f>
        <v/>
      </c>
      <c r="BG146" s="599" t="str">
        <f ca="1">IF($BB146="","",VLOOKUP(BB146,Invoer!$F$15:$AU$1999,9,FALSE))</f>
        <v/>
      </c>
      <c r="BH146" s="599" t="str">
        <f ca="1">IF($BB146="","",VLOOKUP(BB146,Invoer!$F$15:$AU$1999,10,FALSE))</f>
        <v/>
      </c>
      <c r="BI146" s="599" t="str">
        <f ca="1">IF($BB146="","",VLOOKUP(BB146,Invoer!$F$15:$BB$1999,14,FALSE))</f>
        <v/>
      </c>
      <c r="BJ146" s="599" t="str">
        <f ca="1">IF($BB146="","",VLOOKUP(BB146,Invoer!$F$15:$AU$1999,11,FALSE))</f>
        <v/>
      </c>
      <c r="BK146" s="662" t="str">
        <f t="shared" ca="1" si="104"/>
        <v/>
      </c>
      <c r="BL146" s="662" t="str">
        <f t="shared" ca="1" si="105"/>
        <v/>
      </c>
      <c r="BM146" s="679" t="str">
        <f t="shared" ca="1" si="106"/>
        <v/>
      </c>
      <c r="BN146" s="662" t="str">
        <f t="shared" ca="1" si="82"/>
        <v/>
      </c>
      <c r="BO146" s="662" t="str">
        <f ca="1">IF($BB146="","",VLOOKUP(BB146,Invoer!$F$15:$AU$1999,15,FALSE))</f>
        <v/>
      </c>
      <c r="BP146" s="662" t="str">
        <f ca="1">IF($BB146="","",VLOOKUP(BB146,Invoer!$F$15:$AU$1999,24,FALSE))</f>
        <v/>
      </c>
      <c r="BQ146" s="662" t="str">
        <f ca="1">IF($BB146="","",VLOOKUP(BB146,Invoer!$F$15:$AU$1999,17,FALSE))</f>
        <v/>
      </c>
      <c r="BS146" s="73" t="e">
        <f t="shared" ca="1" si="112"/>
        <v>#VALUE!</v>
      </c>
      <c r="BT146" s="57" t="str">
        <f t="shared" ca="1" si="113"/>
        <v/>
      </c>
      <c r="BW146" s="61" t="e">
        <f ca="1">Invoer!DZ151</f>
        <v>#N/A</v>
      </c>
      <c r="BX146" s="599" t="str">
        <f t="shared" ca="1" si="83"/>
        <v/>
      </c>
      <c r="BY146" s="673" t="str">
        <f ca="1">IF($BX146="","",VLOOKUP(BX146,Invoer!$F$15:$AU$1999,2,FALSE))</f>
        <v/>
      </c>
      <c r="BZ146" s="599" t="str">
        <f t="shared" ca="1" si="84"/>
        <v/>
      </c>
      <c r="CA146" s="599" t="str">
        <f ca="1">IF($BX146="","",VLOOKUP(BX146,Invoer!$F$15:$AU$1999,5,FALSE))</f>
        <v/>
      </c>
      <c r="CB146" s="599" t="str">
        <f ca="1">IF($BX146="","",VLOOKUP(BX146,Invoer!$F$15:$AU$1999,6,FALSE))</f>
        <v/>
      </c>
      <c r="CC146" s="599" t="str">
        <f ca="1">IF($BX146="","",VLOOKUP(BX146,Invoer!$F$15:$AU$1999,9,FALSE))</f>
        <v/>
      </c>
      <c r="CD146" s="599" t="str">
        <f ca="1">IF($BX146="","",VLOOKUP(BX146,Invoer!$F$15:$AU$1999,10,FALSE))</f>
        <v/>
      </c>
      <c r="CE146" s="599" t="str">
        <f ca="1">IF($BX146="","",VLOOKUP(BX146,Invoer!$F$15:$AU$1999,11,FALSE))</f>
        <v/>
      </c>
      <c r="CF146" s="662" t="str">
        <f ca="1">IF($BX146="","",IF(ISERROR(BY146),0,VLOOKUP(BX146,Invoer!$F$15:$AU$1999,15,FALSE)))</f>
        <v/>
      </c>
      <c r="CG146" s="599" t="str">
        <f ca="1">IF($BX146="","",VLOOKUP(BX146,Invoer!$F$15:$AU$1999,19,FALSE))</f>
        <v/>
      </c>
      <c r="CH146" s="662" t="str">
        <f ca="1">IF($BX146="","",IF(ISERROR(BY146),0,VLOOKUP(BX146,Invoer!$F$15:$AU$1999,24,FALSE)))</f>
        <v/>
      </c>
      <c r="CI146" s="662" t="str">
        <f ca="1">IF($BX146="","",IF(ISERROR(BY146),0,VLOOKUP(BX146,Invoer!$F$15:$AU$1999,17,FALSE)))</f>
        <v/>
      </c>
      <c r="CJ146" s="680" t="str">
        <f t="shared" ca="1" si="107"/>
        <v/>
      </c>
      <c r="CK146" s="662" t="str">
        <f t="shared" ca="1" si="108"/>
        <v/>
      </c>
      <c r="CM146" s="56" t="str">
        <f t="shared" ca="1" si="114"/>
        <v/>
      </c>
      <c r="CQ146" s="411" t="e">
        <f ca="1">Invoer!EG151</f>
        <v>#N/A</v>
      </c>
      <c r="CR146" s="599" t="str">
        <f t="shared" ca="1" si="85"/>
        <v/>
      </c>
      <c r="CS146" s="673" t="str">
        <f ca="1">IF($CR146="","",VLOOKUP(CR146,Invoer!$F$15:$AU$1500,2,FALSE))</f>
        <v/>
      </c>
      <c r="CT146" s="599" t="str">
        <f t="shared" ca="1" si="86"/>
        <v/>
      </c>
      <c r="CU146" s="599" t="str">
        <f ca="1">IF($CR146="","",VLOOKUP(CR146,Invoer!$F$15:$AU$1500,3,FALSE))</f>
        <v/>
      </c>
      <c r="CV146" s="599" t="str">
        <f ca="1">IF($CR146="","",IF(CU146&lt;&gt;"Liq","",VLOOKUP(CR146,Invoer!$F$15:$AU$1500,4,FALSE)))</f>
        <v/>
      </c>
      <c r="CW146" s="599" t="str">
        <f ca="1">IF($CR146="","",VLOOKUP(CR146,Invoer!$F$15:$AU$1500,5,FALSE))</f>
        <v/>
      </c>
      <c r="CX146" s="599" t="str">
        <f ca="1">IF($CR146="","",VLOOKUP(CR146,Invoer!$F$15:$AU$1500,6,FALSE))</f>
        <v/>
      </c>
      <c r="CY146" s="599" t="str">
        <f ca="1">IF($CR146="","",VLOOKUP(CR146,Invoer!$F$15:$AU$1500,9,FALSE))</f>
        <v/>
      </c>
      <c r="CZ146" s="599" t="str">
        <f ca="1">IF($CR146="","",VLOOKUP(CR146,Invoer!$F$15:$AU$1500,10,FALSE))</f>
        <v/>
      </c>
      <c r="DA146" s="599" t="str">
        <f ca="1">IF($CR146="","",VLOOKUP(CR146,Invoer!$F$15:$AU$1500,11,FALSE))</f>
        <v/>
      </c>
      <c r="DB146" s="599" t="str">
        <f ca="1">IF($CR146="","",VLOOKUP(CR146,Invoer!$F$15:$BB$1500,14,FALSE))</f>
        <v/>
      </c>
      <c r="DC146" s="662" t="str">
        <f ca="1">IF($CR146="","",VLOOKUP(CR146,Invoer!$F$15:$AU$1500,15,FALSE))</f>
        <v/>
      </c>
      <c r="DD146" s="599" t="str">
        <f ca="1">IF($CR146="","",VLOOKUP(CR146,Invoer!$F$15:$AU$1500,19,FALSE))</f>
        <v/>
      </c>
      <c r="DE146" s="662" t="str">
        <f ca="1">IF($CR146="","",VLOOKUP(CR146,Invoer!$F$15:$AU$1500,20,FALSE))</f>
        <v/>
      </c>
      <c r="DF146" s="662" t="str">
        <f ca="1">IF($CR146="","",VLOOKUP(CR146,Invoer!$F$15:$AU$1500,23,FALSE))</f>
        <v/>
      </c>
      <c r="DG146" s="662" t="str">
        <f ca="1">IF($CR146="","",VLOOKUP(CR146,Invoer!$F$15:$AU$1500,17,FALSE))</f>
        <v/>
      </c>
      <c r="DH146" s="681" t="str">
        <f t="shared" ca="1" si="87"/>
        <v/>
      </c>
      <c r="DI146" s="662" t="str">
        <f t="shared" ca="1" si="88"/>
        <v/>
      </c>
      <c r="DJ146" s="190"/>
      <c r="DK146" s="411" t="str">
        <f t="shared" ca="1" si="89"/>
        <v/>
      </c>
      <c r="DO146" s="61" t="e">
        <f ca="1">IF($DN$4&lt;3,Invoer!EB151,Invoer!EA151)</f>
        <v>#N/A</v>
      </c>
      <c r="DP146" s="599" t="str">
        <f t="shared" ca="1" si="90"/>
        <v/>
      </c>
      <c r="DQ146" s="673" t="str">
        <f ca="1">IF($DP146="","",VLOOKUP(DP146,Invoer!$F$15:$AU$1999,2,FALSE))</f>
        <v/>
      </c>
      <c r="DR146" s="599" t="str">
        <f t="shared" ca="1" si="91"/>
        <v/>
      </c>
      <c r="DS146" s="599" t="str">
        <f ca="1">IF($DP146="","",VLOOKUP(DP146,Invoer!$F$15:$AU$1999,3,FALSE))</f>
        <v/>
      </c>
      <c r="DT146" s="599" t="str">
        <f ca="1">IF($DP146="","",IF(DS146&lt;&gt;"Liq","",VLOOKUP(DP146,Invoer!$F$15:$AU$1999,4,FALSE)))</f>
        <v/>
      </c>
      <c r="DU146" s="599" t="str">
        <f ca="1">IF($DP146="","",VLOOKUP(DP146,Invoer!$F$15:$AU$1999,5,FALSE))</f>
        <v/>
      </c>
      <c r="DV146" s="599" t="str">
        <f ca="1">IF($DP146="","",VLOOKUP(DP146,Invoer!$F$15:$AU$1999,6,FALSE))</f>
        <v/>
      </c>
      <c r="DW146" s="599" t="str">
        <f ca="1">IF($DP146="","",VLOOKUP(DP146,Invoer!$F$15:$AU$1999,9,FALSE))</f>
        <v/>
      </c>
      <c r="DX146" s="599" t="str">
        <f ca="1">IF($DP146="","",VLOOKUP(DP146,Invoer!$F$15:$AU$1999,10,FALSE))</f>
        <v/>
      </c>
      <c r="DY146" s="595" t="str">
        <f ca="1">IF($DP146="","",VLOOKUP(DP146,Invoer!$F$15:$AU$1999,11,FALSE))</f>
        <v/>
      </c>
      <c r="DZ146" s="662" t="str">
        <f ca="1">IF($DP146="","",IF($DN$4&gt;2,"",VLOOKUP(DP146,Invoer!CQ:CS,3,FALSE)))</f>
        <v/>
      </c>
      <c r="EA146" s="541" t="str">
        <f ca="1">IF($DP146="","",IF(ISERROR(DQ146),0,IF($DN$4&lt;3,"",VLOOKUP(DP146,Invoer!$F$15:$AU$1999,15,FALSE))))</f>
        <v/>
      </c>
      <c r="EB146" s="595" t="str">
        <f ca="1">IF($DP146="","",IF($DN$4&lt;3,"",VLOOKUP(DP146,Invoer!$F$15:$AU$1999,19,FALSE)))</f>
        <v/>
      </c>
      <c r="EC146" s="541" t="str">
        <f ca="1">IF($DP146="","",IF(ISERROR(DQ146),0,IF($DN$4&lt;3,"",VLOOKUP(DP146,Invoer!$F$15:$AU$1999,24,FALSE))))</f>
        <v/>
      </c>
      <c r="ED146" s="541" t="str">
        <f ca="1">IF($DP146="","",IF(ISERROR(DQ146),0,IF($DN$4&lt;3,"",VLOOKUP(DP146,Invoer!$F$15:$AU$1999,17,FALSE))))</f>
        <v/>
      </c>
      <c r="EH146" s="89" t="e">
        <f ca="1">Invoer!CP151</f>
        <v>#N/A</v>
      </c>
      <c r="EI146" s="599" t="str">
        <f t="shared" ca="1" si="92"/>
        <v/>
      </c>
      <c r="EJ146" s="673" t="str">
        <f ca="1">IF(EI146="","",VLOOKUP(EI146,Invoer!$F$15:$AU$1999,2,FALSE))</f>
        <v/>
      </c>
      <c r="EK146" s="599" t="str">
        <f t="shared" ca="1" si="93"/>
        <v/>
      </c>
      <c r="EL146" s="599" t="str">
        <f ca="1">IF($EI146="","",VLOOKUP(EI146,Invoer!$F$15:$AU$1999,3,FALSE))</f>
        <v/>
      </c>
      <c r="EM146" s="599" t="str">
        <f ca="1">IF($EI146="","",IF(EL146&lt;&gt;"Liq","",VLOOKUP(EI146,Invoer!$F$15:$AU$1999,4,FALSE)))</f>
        <v/>
      </c>
      <c r="EN146" s="599" t="str">
        <f ca="1">IF($EI146="","",VLOOKUP(EI146,Invoer!$F$15:$AU$1999,6,FALSE))</f>
        <v/>
      </c>
      <c r="EO146" s="599" t="str">
        <f ca="1">IF(EI146="","",VLOOKUP(EI146,Invoer!$F$15:$AU$1999,9,FALSE))</f>
        <v/>
      </c>
      <c r="EP146" s="599" t="str">
        <f ca="1">IF(EI146="","",VLOOKUP(EI146,Invoer!$F$15:$AU$1999,10,FALSE))</f>
        <v/>
      </c>
      <c r="EQ146" s="599" t="str">
        <f ca="1">IF(EI146="","",VLOOKUP(EI146,Invoer!$F$15:$AU$1999,11,FALSE))</f>
        <v/>
      </c>
      <c r="ER146" s="662" t="str">
        <f ca="1">IF(EI146="","",VLOOKUP(EI146,Invoer!CQ:CS,3,FALSE))</f>
        <v/>
      </c>
      <c r="ES146" s="662" t="str">
        <f t="shared" ca="1" si="94"/>
        <v/>
      </c>
      <c r="ET146" s="513" t="str">
        <f t="shared" ca="1" si="95"/>
        <v/>
      </c>
      <c r="EU146" s="112" t="str">
        <f t="shared" ca="1" si="96"/>
        <v/>
      </c>
      <c r="EV146" s="83" t="s">
        <v>160</v>
      </c>
      <c r="EW146" s="682" t="str">
        <f t="shared" ca="1" si="97"/>
        <v/>
      </c>
      <c r="EX146" s="662" t="str">
        <f t="shared" ca="1" si="98"/>
        <v/>
      </c>
      <c r="EY146"/>
      <c r="EZ146" s="56" t="e">
        <f t="shared" ca="1" si="109"/>
        <v>#VALUE!</v>
      </c>
      <c r="FA146" s="56" t="e">
        <f t="shared" ca="1" si="110"/>
        <v>#VALUE!</v>
      </c>
      <c r="FE146"/>
      <c r="FI146"/>
      <c r="FJ146"/>
    </row>
    <row r="147" spans="1:166" ht="12" customHeight="1" x14ac:dyDescent="0.2">
      <c r="A147"/>
      <c r="B147"/>
      <c r="C147"/>
      <c r="E147"/>
      <c r="F147" s="125"/>
      <c r="G147" s="89" t="e">
        <f ca="1">Invoer!DU152</f>
        <v>#N/A</v>
      </c>
      <c r="H147" s="599" t="str">
        <f t="shared" ca="1" si="79"/>
        <v/>
      </c>
      <c r="I147" s="673" t="str">
        <f ca="1">IF($H147="","",VLOOKUP(H147,Invoer!$F$15:$AU$1500,2,FALSE))</f>
        <v/>
      </c>
      <c r="J147" s="599" t="str">
        <f t="shared" ca="1" si="99"/>
        <v/>
      </c>
      <c r="K147" s="599" t="str">
        <f ca="1">IF($H147="","",VLOOKUP(H147,Invoer!$F$15:$AU$1500,3,FALSE))</f>
        <v/>
      </c>
      <c r="L147" s="599" t="str">
        <f ca="1">IF($H147="","",IF(K147&lt;&gt;"Liq","",VLOOKUP(H147,Invoer!$F$15:$AU$1500,4,FALSE)))</f>
        <v/>
      </c>
      <c r="M147" s="599" t="str">
        <f ca="1">IF($H147="","",VLOOKUP(H147,Invoer!$F$15:$AU$1500,5,FALSE))</f>
        <v/>
      </c>
      <c r="N147" s="599" t="str">
        <f ca="1">IF($H147="","",VLOOKUP(H147,Invoer!$F$15:$AU$1500,6,FALSE))</f>
        <v/>
      </c>
      <c r="O147" s="599" t="str">
        <f ca="1">IF($H147="","",VLOOKUP(H147,Invoer!$F$15:$AU$1500,9,FALSE))</f>
        <v/>
      </c>
      <c r="P147" s="599" t="str">
        <f ca="1">IF($H147="","",VLOOKUP(H147,Invoer!$F$15:$AU$1500,10,FALSE))</f>
        <v/>
      </c>
      <c r="Q147" s="599" t="str">
        <f ca="1">IF($H147="","",VLOOKUP(H147,Invoer!$F$15:$BB$1500,14,FALSE))</f>
        <v/>
      </c>
      <c r="R147" s="662" t="str">
        <f ca="1">IF($H147="","",IF(J147&gt;$K$8,"",VLOOKUP(H147,Invoer!$F$15:$AU$1500,15,FALSE)))</f>
        <v/>
      </c>
      <c r="S147" s="599" t="str">
        <f ca="1">IF($H147="","",VLOOKUP(H147,Invoer!$F$15:$AU$1500,19,FALSE))</f>
        <v/>
      </c>
      <c r="T147" s="662" t="str">
        <f ca="1">IF($H147="","",IF(J147&gt;$K$8,"",VLOOKUP(H147,Invoer!$F$15:$AU$1500,20,FALSE)))</f>
        <v/>
      </c>
      <c r="U147" s="662" t="str">
        <f ca="1">IF($H147="","",IF(J147&gt;$K$8,"",VLOOKUP(H147,Invoer!$F$15:$AU$1500,23,FALSE)))</f>
        <v/>
      </c>
      <c r="V147" s="662" t="str">
        <f ca="1">IF($H147="","",IF(J147&gt;$K$8,"",VLOOKUP(H147,Invoer!$F$15:$AU$1500,17,FALSE)))</f>
        <v/>
      </c>
      <c r="AC147" s="435" t="str">
        <f>IF($AC$7&lt;3,Invoer!DR152,IF($AC$7=3,Invoer!BT152,"x"))</f>
        <v>x</v>
      </c>
      <c r="AD147" s="599" t="str">
        <f t="shared" si="100"/>
        <v/>
      </c>
      <c r="AE147" s="673" t="str">
        <f>IF($AD147="","",VLOOKUP(AD147,Invoer!$F$15:$AU$1999,2,FALSE))</f>
        <v/>
      </c>
      <c r="AF147" s="599" t="str">
        <f t="shared" si="101"/>
        <v/>
      </c>
      <c r="AG147" s="599" t="str">
        <f>IF($AD147="","",VLOOKUP(AD147,Invoer!$F$15:$AU$1999,3,FALSE))</f>
        <v/>
      </c>
      <c r="AH147" s="599" t="str">
        <f>IF($AD147="","",IF(AG147&lt;&gt;"Liq","",VLOOKUP(AD147,Invoer!$F$15:$AU$1999,4,FALSE)))</f>
        <v/>
      </c>
      <c r="AI147" s="677" t="str">
        <f>IF($AD147="","",VLOOKUP(AD147,Invoer!$F$15:$AU$1999,5,FALSE))</f>
        <v/>
      </c>
      <c r="AJ147" s="599" t="str">
        <f>IF($AD147="","",VLOOKUP(AD147,Invoer!$F$15:$AU$1999,6,FALSE))</f>
        <v/>
      </c>
      <c r="AK147" s="599" t="str">
        <f>IF($AD147="","",VLOOKUP(AD147,Invoer!$F$15:$AU$1999,9,FALSE))</f>
        <v/>
      </c>
      <c r="AL147" s="599" t="str">
        <f>IF($AD147="","",VLOOKUP(AD147,Invoer!$F$15:$AU$1999,10,FALSE))</f>
        <v/>
      </c>
      <c r="AM147" s="599" t="str">
        <f>IF($AD147="","",VLOOKUP(AD147,Invoer!$F$15:$BB$1999,14,FALSE))</f>
        <v/>
      </c>
      <c r="AN147" s="599" t="str">
        <f>IF($AD147="","",VLOOKUP(AD147,Invoer!$F$15:$AU$1999,11,FALSE))</f>
        <v/>
      </c>
      <c r="AO147" s="662" t="str">
        <f>IF($AD147="","",VLOOKUP(AD147,Invoer!$F$15:$AU$1999,15,FALSE))</f>
        <v/>
      </c>
      <c r="AP147" s="599" t="str">
        <f>IF($AD147="","",VLOOKUP(AD147,Invoer!$F$15:$AU$1999,19,FALSE))</f>
        <v/>
      </c>
      <c r="AQ147" s="662" t="str">
        <f>IF($AD147="","",VLOOKUP(AD147,Invoer!$F$15:$AU$1999,24,FALSE))</f>
        <v/>
      </c>
      <c r="AR147" s="662" t="str">
        <f>IF($AD147="","",VLOOKUP(AD147,Invoer!$F$15:$AU$1999,17,FALSE))</f>
        <v/>
      </c>
      <c r="AS147" s="678" t="str">
        <f t="shared" si="111"/>
        <v/>
      </c>
      <c r="AT147" s="676" t="str">
        <f t="shared" si="80"/>
        <v/>
      </c>
      <c r="AU147" s="77" t="e">
        <f t="shared" si="81"/>
        <v>#VALUE!</v>
      </c>
      <c r="AW147" s="57"/>
      <c r="AX147" s="57"/>
      <c r="BA147" s="83" t="e">
        <f ca="1">Invoer!DW152</f>
        <v>#N/A</v>
      </c>
      <c r="BB147" s="599" t="str">
        <f t="shared" ca="1" si="102"/>
        <v/>
      </c>
      <c r="BC147" s="673" t="str">
        <f ca="1">IF($BB147="","",VLOOKUP(BB147,Invoer!$F$15:$AU$1999,2,FALSE))</f>
        <v/>
      </c>
      <c r="BD147" s="599" t="str">
        <f t="shared" ca="1" si="103"/>
        <v/>
      </c>
      <c r="BE147" s="599" t="str">
        <f ca="1">IF($BB147="","",VLOOKUP(BB147,Invoer!$F$15:$AU$1999,5,FALSE))</f>
        <v/>
      </c>
      <c r="BF147" s="599" t="str">
        <f ca="1">IF($BB147="","",VLOOKUP(BB147,Invoer!$F$15:$AU$1999,6,FALSE))</f>
        <v/>
      </c>
      <c r="BG147" s="599" t="str">
        <f ca="1">IF($BB147="","",VLOOKUP(BB147,Invoer!$F$15:$AU$1999,9,FALSE))</f>
        <v/>
      </c>
      <c r="BH147" s="599" t="str">
        <f ca="1">IF($BB147="","",VLOOKUP(BB147,Invoer!$F$15:$AU$1999,10,FALSE))</f>
        <v/>
      </c>
      <c r="BI147" s="599" t="str">
        <f ca="1">IF($BB147="","",VLOOKUP(BB147,Invoer!$F$15:$BB$1999,14,FALSE))</f>
        <v/>
      </c>
      <c r="BJ147" s="599" t="str">
        <f ca="1">IF($BB147="","",VLOOKUP(BB147,Invoer!$F$15:$AU$1999,11,FALSE))</f>
        <v/>
      </c>
      <c r="BK147" s="662" t="str">
        <f t="shared" ca="1" si="104"/>
        <v/>
      </c>
      <c r="BL147" s="662" t="str">
        <f t="shared" ca="1" si="105"/>
        <v/>
      </c>
      <c r="BM147" s="679" t="str">
        <f t="shared" ca="1" si="106"/>
        <v/>
      </c>
      <c r="BN147" s="662" t="str">
        <f t="shared" ca="1" si="82"/>
        <v/>
      </c>
      <c r="BO147" s="662" t="str">
        <f ca="1">IF($BB147="","",VLOOKUP(BB147,Invoer!$F$15:$AU$1999,15,FALSE))</f>
        <v/>
      </c>
      <c r="BP147" s="662" t="str">
        <f ca="1">IF($BB147="","",VLOOKUP(BB147,Invoer!$F$15:$AU$1999,24,FALSE))</f>
        <v/>
      </c>
      <c r="BQ147" s="662" t="str">
        <f ca="1">IF($BB147="","",VLOOKUP(BB147,Invoer!$F$15:$AU$1999,17,FALSE))</f>
        <v/>
      </c>
      <c r="BS147" s="73" t="e">
        <f t="shared" ca="1" si="112"/>
        <v>#VALUE!</v>
      </c>
      <c r="BT147" s="57" t="str">
        <f t="shared" ca="1" si="113"/>
        <v/>
      </c>
      <c r="BW147" s="61" t="e">
        <f ca="1">Invoer!DZ152</f>
        <v>#N/A</v>
      </c>
      <c r="BX147" s="599" t="str">
        <f t="shared" ca="1" si="83"/>
        <v/>
      </c>
      <c r="BY147" s="673" t="str">
        <f ca="1">IF($BX147="","",VLOOKUP(BX147,Invoer!$F$15:$AU$1999,2,FALSE))</f>
        <v/>
      </c>
      <c r="BZ147" s="599" t="str">
        <f t="shared" ca="1" si="84"/>
        <v/>
      </c>
      <c r="CA147" s="599" t="str">
        <f ca="1">IF($BX147="","",VLOOKUP(BX147,Invoer!$F$15:$AU$1999,5,FALSE))</f>
        <v/>
      </c>
      <c r="CB147" s="599" t="str">
        <f ca="1">IF($BX147="","",VLOOKUP(BX147,Invoer!$F$15:$AU$1999,6,FALSE))</f>
        <v/>
      </c>
      <c r="CC147" s="599" t="str">
        <f ca="1">IF($BX147="","",VLOOKUP(BX147,Invoer!$F$15:$AU$1999,9,FALSE))</f>
        <v/>
      </c>
      <c r="CD147" s="599" t="str">
        <f ca="1">IF($BX147="","",VLOOKUP(BX147,Invoer!$F$15:$AU$1999,10,FALSE))</f>
        <v/>
      </c>
      <c r="CE147" s="599" t="str">
        <f ca="1">IF($BX147="","",VLOOKUP(BX147,Invoer!$F$15:$AU$1999,11,FALSE))</f>
        <v/>
      </c>
      <c r="CF147" s="662" t="str">
        <f ca="1">IF($BX147="","",IF(ISERROR(BY147),0,VLOOKUP(BX147,Invoer!$F$15:$AU$1999,15,FALSE)))</f>
        <v/>
      </c>
      <c r="CG147" s="599" t="str">
        <f ca="1">IF($BX147="","",VLOOKUP(BX147,Invoer!$F$15:$AU$1999,19,FALSE))</f>
        <v/>
      </c>
      <c r="CH147" s="662" t="str">
        <f ca="1">IF($BX147="","",IF(ISERROR(BY147),0,VLOOKUP(BX147,Invoer!$F$15:$AU$1999,24,FALSE)))</f>
        <v/>
      </c>
      <c r="CI147" s="662" t="str">
        <f ca="1">IF($BX147="","",IF(ISERROR(BY147),0,VLOOKUP(BX147,Invoer!$F$15:$AU$1999,17,FALSE)))</f>
        <v/>
      </c>
      <c r="CJ147" s="680" t="str">
        <f t="shared" ca="1" si="107"/>
        <v/>
      </c>
      <c r="CK147" s="662" t="str">
        <f t="shared" ca="1" si="108"/>
        <v/>
      </c>
      <c r="CM147" s="56" t="str">
        <f t="shared" ca="1" si="114"/>
        <v/>
      </c>
      <c r="CQ147" s="411" t="e">
        <f ca="1">Invoer!EG152</f>
        <v>#N/A</v>
      </c>
      <c r="CR147" s="599" t="str">
        <f t="shared" ca="1" si="85"/>
        <v/>
      </c>
      <c r="CS147" s="673" t="str">
        <f ca="1">IF($CR147="","",VLOOKUP(CR147,Invoer!$F$15:$AU$1500,2,FALSE))</f>
        <v/>
      </c>
      <c r="CT147" s="599" t="str">
        <f t="shared" ca="1" si="86"/>
        <v/>
      </c>
      <c r="CU147" s="599" t="str">
        <f ca="1">IF($CR147="","",VLOOKUP(CR147,Invoer!$F$15:$AU$1500,3,FALSE))</f>
        <v/>
      </c>
      <c r="CV147" s="599" t="str">
        <f ca="1">IF($CR147="","",IF(CU147&lt;&gt;"Liq","",VLOOKUP(CR147,Invoer!$F$15:$AU$1500,4,FALSE)))</f>
        <v/>
      </c>
      <c r="CW147" s="599" t="str">
        <f ca="1">IF($CR147="","",VLOOKUP(CR147,Invoer!$F$15:$AU$1500,5,FALSE))</f>
        <v/>
      </c>
      <c r="CX147" s="599" t="str">
        <f ca="1">IF($CR147="","",VLOOKUP(CR147,Invoer!$F$15:$AU$1500,6,FALSE))</f>
        <v/>
      </c>
      <c r="CY147" s="599" t="str">
        <f ca="1">IF($CR147="","",VLOOKUP(CR147,Invoer!$F$15:$AU$1500,9,FALSE))</f>
        <v/>
      </c>
      <c r="CZ147" s="599" t="str">
        <f ca="1">IF($CR147="","",VLOOKUP(CR147,Invoer!$F$15:$AU$1500,10,FALSE))</f>
        <v/>
      </c>
      <c r="DA147" s="599" t="str">
        <f ca="1">IF($CR147="","",VLOOKUP(CR147,Invoer!$F$15:$AU$1500,11,FALSE))</f>
        <v/>
      </c>
      <c r="DB147" s="599" t="str">
        <f ca="1">IF($CR147="","",VLOOKUP(CR147,Invoer!$F$15:$BB$1500,14,FALSE))</f>
        <v/>
      </c>
      <c r="DC147" s="662" t="str">
        <f ca="1">IF($CR147="","",VLOOKUP(CR147,Invoer!$F$15:$AU$1500,15,FALSE))</f>
        <v/>
      </c>
      <c r="DD147" s="599" t="str">
        <f ca="1">IF($CR147="","",VLOOKUP(CR147,Invoer!$F$15:$AU$1500,19,FALSE))</f>
        <v/>
      </c>
      <c r="DE147" s="662" t="str">
        <f ca="1">IF($CR147="","",VLOOKUP(CR147,Invoer!$F$15:$AU$1500,20,FALSE))</f>
        <v/>
      </c>
      <c r="DF147" s="662" t="str">
        <f ca="1">IF($CR147="","",VLOOKUP(CR147,Invoer!$F$15:$AU$1500,23,FALSE))</f>
        <v/>
      </c>
      <c r="DG147" s="662" t="str">
        <f ca="1">IF($CR147="","",VLOOKUP(CR147,Invoer!$F$15:$AU$1500,17,FALSE))</f>
        <v/>
      </c>
      <c r="DH147" s="681" t="str">
        <f t="shared" ca="1" si="87"/>
        <v/>
      </c>
      <c r="DI147" s="662" t="str">
        <f t="shared" ca="1" si="88"/>
        <v/>
      </c>
      <c r="DJ147" s="190"/>
      <c r="DK147" s="411" t="str">
        <f t="shared" ca="1" si="89"/>
        <v/>
      </c>
      <c r="DO147" s="61" t="e">
        <f ca="1">IF($DN$4&lt;3,Invoer!EB152,Invoer!EA152)</f>
        <v>#N/A</v>
      </c>
      <c r="DP147" s="599" t="str">
        <f t="shared" ca="1" si="90"/>
        <v/>
      </c>
      <c r="DQ147" s="673" t="str">
        <f ca="1">IF($DP147="","",VLOOKUP(DP147,Invoer!$F$15:$AU$1999,2,FALSE))</f>
        <v/>
      </c>
      <c r="DR147" s="599" t="str">
        <f t="shared" ca="1" si="91"/>
        <v/>
      </c>
      <c r="DS147" s="599" t="str">
        <f ca="1">IF($DP147="","",VLOOKUP(DP147,Invoer!$F$15:$AU$1999,3,FALSE))</f>
        <v/>
      </c>
      <c r="DT147" s="599" t="str">
        <f ca="1">IF($DP147="","",IF(DS147&lt;&gt;"Liq","",VLOOKUP(DP147,Invoer!$F$15:$AU$1999,4,FALSE)))</f>
        <v/>
      </c>
      <c r="DU147" s="599" t="str">
        <f ca="1">IF($DP147="","",VLOOKUP(DP147,Invoer!$F$15:$AU$1999,5,FALSE))</f>
        <v/>
      </c>
      <c r="DV147" s="599" t="str">
        <f ca="1">IF($DP147="","",VLOOKUP(DP147,Invoer!$F$15:$AU$1999,6,FALSE))</f>
        <v/>
      </c>
      <c r="DW147" s="599" t="str">
        <f ca="1">IF($DP147="","",VLOOKUP(DP147,Invoer!$F$15:$AU$1999,9,FALSE))</f>
        <v/>
      </c>
      <c r="DX147" s="599" t="str">
        <f ca="1">IF($DP147="","",VLOOKUP(DP147,Invoer!$F$15:$AU$1999,10,FALSE))</f>
        <v/>
      </c>
      <c r="DY147" s="595" t="str">
        <f ca="1">IF($DP147="","",VLOOKUP(DP147,Invoer!$F$15:$AU$1999,11,FALSE))</f>
        <v/>
      </c>
      <c r="DZ147" s="662" t="str">
        <f ca="1">IF($DP147="","",IF($DN$4&gt;2,"",VLOOKUP(DP147,Invoer!CQ:CS,3,FALSE)))</f>
        <v/>
      </c>
      <c r="EA147" s="541" t="str">
        <f ca="1">IF($DP147="","",IF(ISERROR(DQ147),0,IF($DN$4&lt;3,"",VLOOKUP(DP147,Invoer!$F$15:$AU$1999,15,FALSE))))</f>
        <v/>
      </c>
      <c r="EB147" s="595" t="str">
        <f ca="1">IF($DP147="","",IF($DN$4&lt;3,"",VLOOKUP(DP147,Invoer!$F$15:$AU$1999,19,FALSE)))</f>
        <v/>
      </c>
      <c r="EC147" s="541" t="str">
        <f ca="1">IF($DP147="","",IF(ISERROR(DQ147),0,IF($DN$4&lt;3,"",VLOOKUP(DP147,Invoer!$F$15:$AU$1999,24,FALSE))))</f>
        <v/>
      </c>
      <c r="ED147" s="541" t="str">
        <f ca="1">IF($DP147="","",IF(ISERROR(DQ147),0,IF($DN$4&lt;3,"",VLOOKUP(DP147,Invoer!$F$15:$AU$1999,17,FALSE))))</f>
        <v/>
      </c>
      <c r="EH147" s="89" t="e">
        <f ca="1">Invoer!CP152</f>
        <v>#N/A</v>
      </c>
      <c r="EI147" s="599" t="str">
        <f t="shared" ca="1" si="92"/>
        <v/>
      </c>
      <c r="EJ147" s="673" t="str">
        <f ca="1">IF(EI147="","",VLOOKUP(EI147,Invoer!$F$15:$AU$1999,2,FALSE))</f>
        <v/>
      </c>
      <c r="EK147" s="599" t="str">
        <f t="shared" ca="1" si="93"/>
        <v/>
      </c>
      <c r="EL147" s="599" t="str">
        <f ca="1">IF($EI147="","",VLOOKUP(EI147,Invoer!$F$15:$AU$1999,3,FALSE))</f>
        <v/>
      </c>
      <c r="EM147" s="599" t="str">
        <f ca="1">IF($EI147="","",IF(EL147&lt;&gt;"Liq","",VLOOKUP(EI147,Invoer!$F$15:$AU$1999,4,FALSE)))</f>
        <v/>
      </c>
      <c r="EN147" s="599" t="str">
        <f ca="1">IF($EI147="","",VLOOKUP(EI147,Invoer!$F$15:$AU$1999,6,FALSE))</f>
        <v/>
      </c>
      <c r="EO147" s="599" t="str">
        <f ca="1">IF(EI147="","",VLOOKUP(EI147,Invoer!$F$15:$AU$1999,9,FALSE))</f>
        <v/>
      </c>
      <c r="EP147" s="599" t="str">
        <f ca="1">IF(EI147="","",VLOOKUP(EI147,Invoer!$F$15:$AU$1999,10,FALSE))</f>
        <v/>
      </c>
      <c r="EQ147" s="599" t="str">
        <f ca="1">IF(EI147="","",VLOOKUP(EI147,Invoer!$F$15:$AU$1999,11,FALSE))</f>
        <v/>
      </c>
      <c r="ER147" s="662" t="str">
        <f ca="1">IF(EI147="","",VLOOKUP(EI147,Invoer!CQ:CS,3,FALSE))</f>
        <v/>
      </c>
      <c r="ES147" s="662" t="str">
        <f t="shared" ca="1" si="94"/>
        <v/>
      </c>
      <c r="ET147" s="513" t="str">
        <f t="shared" ca="1" si="95"/>
        <v/>
      </c>
      <c r="EU147" s="112" t="str">
        <f t="shared" ca="1" si="96"/>
        <v/>
      </c>
      <c r="EV147" s="83" t="s">
        <v>160</v>
      </c>
      <c r="EW147" s="682" t="str">
        <f t="shared" ca="1" si="97"/>
        <v/>
      </c>
      <c r="EX147" s="662" t="str">
        <f t="shared" ca="1" si="98"/>
        <v/>
      </c>
      <c r="EY147"/>
      <c r="EZ147" s="56" t="e">
        <f t="shared" ca="1" si="109"/>
        <v>#VALUE!</v>
      </c>
      <c r="FA147" s="56" t="e">
        <f t="shared" ca="1" si="110"/>
        <v>#VALUE!</v>
      </c>
      <c r="FE147"/>
      <c r="FI147"/>
      <c r="FJ147"/>
    </row>
    <row r="148" spans="1:166" ht="12" customHeight="1" x14ac:dyDescent="0.2">
      <c r="A148"/>
      <c r="B148"/>
      <c r="C148"/>
      <c r="E148"/>
      <c r="F148" s="125"/>
      <c r="G148" s="89" t="e">
        <f ca="1">Invoer!DU153</f>
        <v>#N/A</v>
      </c>
      <c r="H148" s="599" t="str">
        <f t="shared" ca="1" si="79"/>
        <v/>
      </c>
      <c r="I148" s="673" t="str">
        <f ca="1">IF($H148="","",VLOOKUP(H148,Invoer!$F$15:$AU$1500,2,FALSE))</f>
        <v/>
      </c>
      <c r="J148" s="599" t="str">
        <f t="shared" ca="1" si="99"/>
        <v/>
      </c>
      <c r="K148" s="599" t="str">
        <f ca="1">IF($H148="","",VLOOKUP(H148,Invoer!$F$15:$AU$1500,3,FALSE))</f>
        <v/>
      </c>
      <c r="L148" s="599" t="str">
        <f ca="1">IF($H148="","",IF(K148&lt;&gt;"Liq","",VLOOKUP(H148,Invoer!$F$15:$AU$1500,4,FALSE)))</f>
        <v/>
      </c>
      <c r="M148" s="599" t="str">
        <f ca="1">IF($H148="","",VLOOKUP(H148,Invoer!$F$15:$AU$1500,5,FALSE))</f>
        <v/>
      </c>
      <c r="N148" s="599" t="str">
        <f ca="1">IF($H148="","",VLOOKUP(H148,Invoer!$F$15:$AU$1500,6,FALSE))</f>
        <v/>
      </c>
      <c r="O148" s="599" t="str">
        <f ca="1">IF($H148="","",VLOOKUP(H148,Invoer!$F$15:$AU$1500,9,FALSE))</f>
        <v/>
      </c>
      <c r="P148" s="599" t="str">
        <f ca="1">IF($H148="","",VLOOKUP(H148,Invoer!$F$15:$AU$1500,10,FALSE))</f>
        <v/>
      </c>
      <c r="Q148" s="599" t="str">
        <f ca="1">IF($H148="","",VLOOKUP(H148,Invoer!$F$15:$BB$1500,14,FALSE))</f>
        <v/>
      </c>
      <c r="R148" s="662" t="str">
        <f ca="1">IF($H148="","",IF(J148&gt;$K$8,"",VLOOKUP(H148,Invoer!$F$15:$AU$1500,15,FALSE)))</f>
        <v/>
      </c>
      <c r="S148" s="599" t="str">
        <f ca="1">IF($H148="","",VLOOKUP(H148,Invoer!$F$15:$AU$1500,19,FALSE))</f>
        <v/>
      </c>
      <c r="T148" s="662" t="str">
        <f ca="1">IF($H148="","",IF(J148&gt;$K$8,"",VLOOKUP(H148,Invoer!$F$15:$AU$1500,20,FALSE)))</f>
        <v/>
      </c>
      <c r="U148" s="662" t="str">
        <f ca="1">IF($H148="","",IF(J148&gt;$K$8,"",VLOOKUP(H148,Invoer!$F$15:$AU$1500,23,FALSE)))</f>
        <v/>
      </c>
      <c r="V148" s="662" t="str">
        <f ca="1">IF($H148="","",IF(J148&gt;$K$8,"",VLOOKUP(H148,Invoer!$F$15:$AU$1500,17,FALSE)))</f>
        <v/>
      </c>
      <c r="AC148" s="435" t="str">
        <f>IF($AC$7&lt;3,Invoer!DR153,IF($AC$7=3,Invoer!BT153,"x"))</f>
        <v>x</v>
      </c>
      <c r="AD148" s="599" t="str">
        <f t="shared" si="100"/>
        <v/>
      </c>
      <c r="AE148" s="673" t="str">
        <f>IF($AD148="","",VLOOKUP(AD148,Invoer!$F$15:$AU$1999,2,FALSE))</f>
        <v/>
      </c>
      <c r="AF148" s="599" t="str">
        <f t="shared" si="101"/>
        <v/>
      </c>
      <c r="AG148" s="599" t="str">
        <f>IF($AD148="","",VLOOKUP(AD148,Invoer!$F$15:$AU$1999,3,FALSE))</f>
        <v/>
      </c>
      <c r="AH148" s="599" t="str">
        <f>IF($AD148="","",IF(AG148&lt;&gt;"Liq","",VLOOKUP(AD148,Invoer!$F$15:$AU$1999,4,FALSE)))</f>
        <v/>
      </c>
      <c r="AI148" s="677" t="str">
        <f>IF($AD148="","",VLOOKUP(AD148,Invoer!$F$15:$AU$1999,5,FALSE))</f>
        <v/>
      </c>
      <c r="AJ148" s="599" t="str">
        <f>IF($AD148="","",VLOOKUP(AD148,Invoer!$F$15:$AU$1999,6,FALSE))</f>
        <v/>
      </c>
      <c r="AK148" s="599" t="str">
        <f>IF($AD148="","",VLOOKUP(AD148,Invoer!$F$15:$AU$1999,9,FALSE))</f>
        <v/>
      </c>
      <c r="AL148" s="599" t="str">
        <f>IF($AD148="","",VLOOKUP(AD148,Invoer!$F$15:$AU$1999,10,FALSE))</f>
        <v/>
      </c>
      <c r="AM148" s="599" t="str">
        <f>IF($AD148="","",VLOOKUP(AD148,Invoer!$F$15:$BB$1999,14,FALSE))</f>
        <v/>
      </c>
      <c r="AN148" s="599" t="str">
        <f>IF($AD148="","",VLOOKUP(AD148,Invoer!$F$15:$AU$1999,11,FALSE))</f>
        <v/>
      </c>
      <c r="AO148" s="662" t="str">
        <f>IF($AD148="","",VLOOKUP(AD148,Invoer!$F$15:$AU$1999,15,FALSE))</f>
        <v/>
      </c>
      <c r="AP148" s="599" t="str">
        <f>IF($AD148="","",VLOOKUP(AD148,Invoer!$F$15:$AU$1999,19,FALSE))</f>
        <v/>
      </c>
      <c r="AQ148" s="662" t="str">
        <f>IF($AD148="","",VLOOKUP(AD148,Invoer!$F$15:$AU$1999,24,FALSE))</f>
        <v/>
      </c>
      <c r="AR148" s="662" t="str">
        <f>IF($AD148="","",VLOOKUP(AD148,Invoer!$F$15:$AU$1999,17,FALSE))</f>
        <v/>
      </c>
      <c r="AS148" s="678" t="str">
        <f t="shared" si="111"/>
        <v/>
      </c>
      <c r="AT148" s="676" t="str">
        <f t="shared" si="80"/>
        <v/>
      </c>
      <c r="AU148" s="77" t="e">
        <f t="shared" si="81"/>
        <v>#VALUE!</v>
      </c>
      <c r="AW148" s="57"/>
      <c r="AX148" s="57"/>
      <c r="BA148" s="83" t="e">
        <f ca="1">Invoer!DW153</f>
        <v>#N/A</v>
      </c>
      <c r="BB148" s="599" t="str">
        <f t="shared" ca="1" si="102"/>
        <v/>
      </c>
      <c r="BC148" s="673" t="str">
        <f ca="1">IF($BB148="","",VLOOKUP(BB148,Invoer!$F$15:$AU$1999,2,FALSE))</f>
        <v/>
      </c>
      <c r="BD148" s="599" t="str">
        <f t="shared" ca="1" si="103"/>
        <v/>
      </c>
      <c r="BE148" s="599" t="str">
        <f ca="1">IF($BB148="","",VLOOKUP(BB148,Invoer!$F$15:$AU$1999,5,FALSE))</f>
        <v/>
      </c>
      <c r="BF148" s="599" t="str">
        <f ca="1">IF($BB148="","",VLOOKUP(BB148,Invoer!$F$15:$AU$1999,6,FALSE))</f>
        <v/>
      </c>
      <c r="BG148" s="599" t="str">
        <f ca="1">IF($BB148="","",VLOOKUP(BB148,Invoer!$F$15:$AU$1999,9,FALSE))</f>
        <v/>
      </c>
      <c r="BH148" s="599" t="str">
        <f ca="1">IF($BB148="","",VLOOKUP(BB148,Invoer!$F$15:$AU$1999,10,FALSE))</f>
        <v/>
      </c>
      <c r="BI148" s="599" t="str">
        <f ca="1">IF($BB148="","",VLOOKUP(BB148,Invoer!$F$15:$BB$1999,14,FALSE))</f>
        <v/>
      </c>
      <c r="BJ148" s="599" t="str">
        <f ca="1">IF($BB148="","",VLOOKUP(BB148,Invoer!$F$15:$AU$1999,11,FALSE))</f>
        <v/>
      </c>
      <c r="BK148" s="662" t="str">
        <f t="shared" ca="1" si="104"/>
        <v/>
      </c>
      <c r="BL148" s="662" t="str">
        <f t="shared" ca="1" si="105"/>
        <v/>
      </c>
      <c r="BM148" s="679" t="str">
        <f t="shared" ca="1" si="106"/>
        <v/>
      </c>
      <c r="BN148" s="662" t="str">
        <f t="shared" ca="1" si="82"/>
        <v/>
      </c>
      <c r="BO148" s="662" t="str">
        <f ca="1">IF($BB148="","",VLOOKUP(BB148,Invoer!$F$15:$AU$1999,15,FALSE))</f>
        <v/>
      </c>
      <c r="BP148" s="662" t="str">
        <f ca="1">IF($BB148="","",VLOOKUP(BB148,Invoer!$F$15:$AU$1999,24,FALSE))</f>
        <v/>
      </c>
      <c r="BQ148" s="662" t="str">
        <f ca="1">IF($BB148="","",VLOOKUP(BB148,Invoer!$F$15:$AU$1999,17,FALSE))</f>
        <v/>
      </c>
      <c r="BS148" s="73" t="e">
        <f t="shared" ca="1" si="112"/>
        <v>#VALUE!</v>
      </c>
      <c r="BT148" s="57" t="str">
        <f t="shared" ca="1" si="113"/>
        <v/>
      </c>
      <c r="BW148" s="61" t="e">
        <f ca="1">Invoer!DZ153</f>
        <v>#N/A</v>
      </c>
      <c r="BX148" s="599" t="str">
        <f t="shared" ca="1" si="83"/>
        <v/>
      </c>
      <c r="BY148" s="673" t="str">
        <f ca="1">IF($BX148="","",VLOOKUP(BX148,Invoer!$F$15:$AU$1999,2,FALSE))</f>
        <v/>
      </c>
      <c r="BZ148" s="599" t="str">
        <f t="shared" ca="1" si="84"/>
        <v/>
      </c>
      <c r="CA148" s="599" t="str">
        <f ca="1">IF($BX148="","",VLOOKUP(BX148,Invoer!$F$15:$AU$1999,5,FALSE))</f>
        <v/>
      </c>
      <c r="CB148" s="599" t="str">
        <f ca="1">IF($BX148="","",VLOOKUP(BX148,Invoer!$F$15:$AU$1999,6,FALSE))</f>
        <v/>
      </c>
      <c r="CC148" s="599" t="str">
        <f ca="1">IF($BX148="","",VLOOKUP(BX148,Invoer!$F$15:$AU$1999,9,FALSE))</f>
        <v/>
      </c>
      <c r="CD148" s="599" t="str">
        <f ca="1">IF($BX148="","",VLOOKUP(BX148,Invoer!$F$15:$AU$1999,10,FALSE))</f>
        <v/>
      </c>
      <c r="CE148" s="599" t="str">
        <f ca="1">IF($BX148="","",VLOOKUP(BX148,Invoer!$F$15:$AU$1999,11,FALSE))</f>
        <v/>
      </c>
      <c r="CF148" s="662" t="str">
        <f ca="1">IF($BX148="","",IF(ISERROR(BY148),0,VLOOKUP(BX148,Invoer!$F$15:$AU$1999,15,FALSE)))</f>
        <v/>
      </c>
      <c r="CG148" s="599" t="str">
        <f ca="1">IF($BX148="","",VLOOKUP(BX148,Invoer!$F$15:$AU$1999,19,FALSE))</f>
        <v/>
      </c>
      <c r="CH148" s="662" t="str">
        <f ca="1">IF($BX148="","",IF(ISERROR(BY148),0,VLOOKUP(BX148,Invoer!$F$15:$AU$1999,24,FALSE)))</f>
        <v/>
      </c>
      <c r="CI148" s="662" t="str">
        <f ca="1">IF($BX148="","",IF(ISERROR(BY148),0,VLOOKUP(BX148,Invoer!$F$15:$AU$1999,17,FALSE)))</f>
        <v/>
      </c>
      <c r="CJ148" s="680" t="str">
        <f t="shared" ca="1" si="107"/>
        <v/>
      </c>
      <c r="CK148" s="662" t="str">
        <f t="shared" ca="1" si="108"/>
        <v/>
      </c>
      <c r="CM148" s="56" t="str">
        <f t="shared" ca="1" si="114"/>
        <v/>
      </c>
      <c r="CQ148" s="411" t="e">
        <f ca="1">Invoer!EG153</f>
        <v>#N/A</v>
      </c>
      <c r="CR148" s="599" t="str">
        <f t="shared" ca="1" si="85"/>
        <v/>
      </c>
      <c r="CS148" s="673" t="str">
        <f ca="1">IF($CR148="","",VLOOKUP(CR148,Invoer!$F$15:$AU$1500,2,FALSE))</f>
        <v/>
      </c>
      <c r="CT148" s="599" t="str">
        <f t="shared" ca="1" si="86"/>
        <v/>
      </c>
      <c r="CU148" s="599" t="str">
        <f ca="1">IF($CR148="","",VLOOKUP(CR148,Invoer!$F$15:$AU$1500,3,FALSE))</f>
        <v/>
      </c>
      <c r="CV148" s="599" t="str">
        <f ca="1">IF($CR148="","",IF(CU148&lt;&gt;"Liq","",VLOOKUP(CR148,Invoer!$F$15:$AU$1500,4,FALSE)))</f>
        <v/>
      </c>
      <c r="CW148" s="599" t="str">
        <f ca="1">IF($CR148="","",VLOOKUP(CR148,Invoer!$F$15:$AU$1500,5,FALSE))</f>
        <v/>
      </c>
      <c r="CX148" s="599" t="str">
        <f ca="1">IF($CR148="","",VLOOKUP(CR148,Invoer!$F$15:$AU$1500,6,FALSE))</f>
        <v/>
      </c>
      <c r="CY148" s="599" t="str">
        <f ca="1">IF($CR148="","",VLOOKUP(CR148,Invoer!$F$15:$AU$1500,9,FALSE))</f>
        <v/>
      </c>
      <c r="CZ148" s="599" t="str">
        <f ca="1">IF($CR148="","",VLOOKUP(CR148,Invoer!$F$15:$AU$1500,10,FALSE))</f>
        <v/>
      </c>
      <c r="DA148" s="599" t="str">
        <f ca="1">IF($CR148="","",VLOOKUP(CR148,Invoer!$F$15:$AU$1500,11,FALSE))</f>
        <v/>
      </c>
      <c r="DB148" s="599" t="str">
        <f ca="1">IF($CR148="","",VLOOKUP(CR148,Invoer!$F$15:$BB$1500,14,FALSE))</f>
        <v/>
      </c>
      <c r="DC148" s="662" t="str">
        <f ca="1">IF($CR148="","",VLOOKUP(CR148,Invoer!$F$15:$AU$1500,15,FALSE))</f>
        <v/>
      </c>
      <c r="DD148" s="599" t="str">
        <f ca="1">IF($CR148="","",VLOOKUP(CR148,Invoer!$F$15:$AU$1500,19,FALSE))</f>
        <v/>
      </c>
      <c r="DE148" s="662" t="str">
        <f ca="1">IF($CR148="","",VLOOKUP(CR148,Invoer!$F$15:$AU$1500,20,FALSE))</f>
        <v/>
      </c>
      <c r="DF148" s="662" t="str">
        <f ca="1">IF($CR148="","",VLOOKUP(CR148,Invoer!$F$15:$AU$1500,23,FALSE))</f>
        <v/>
      </c>
      <c r="DG148" s="662" t="str">
        <f ca="1">IF($CR148="","",VLOOKUP(CR148,Invoer!$F$15:$AU$1500,17,FALSE))</f>
        <v/>
      </c>
      <c r="DH148" s="681" t="str">
        <f t="shared" ca="1" si="87"/>
        <v/>
      </c>
      <c r="DI148" s="662" t="str">
        <f t="shared" ca="1" si="88"/>
        <v/>
      </c>
      <c r="DJ148" s="190"/>
      <c r="DK148" s="411" t="str">
        <f t="shared" ca="1" si="89"/>
        <v/>
      </c>
      <c r="DO148" s="61" t="e">
        <f ca="1">IF($DN$4&lt;3,Invoer!EB153,Invoer!EA153)</f>
        <v>#N/A</v>
      </c>
      <c r="DP148" s="599" t="str">
        <f t="shared" ca="1" si="90"/>
        <v/>
      </c>
      <c r="DQ148" s="673" t="str">
        <f ca="1">IF($DP148="","",VLOOKUP(DP148,Invoer!$F$15:$AU$1999,2,FALSE))</f>
        <v/>
      </c>
      <c r="DR148" s="599" t="str">
        <f t="shared" ca="1" si="91"/>
        <v/>
      </c>
      <c r="DS148" s="599" t="str">
        <f ca="1">IF($DP148="","",VLOOKUP(DP148,Invoer!$F$15:$AU$1999,3,FALSE))</f>
        <v/>
      </c>
      <c r="DT148" s="599" t="str">
        <f ca="1">IF($DP148="","",IF(DS148&lt;&gt;"Liq","",VLOOKUP(DP148,Invoer!$F$15:$AU$1999,4,FALSE)))</f>
        <v/>
      </c>
      <c r="DU148" s="599" t="str">
        <f ca="1">IF($DP148="","",VLOOKUP(DP148,Invoer!$F$15:$AU$1999,5,FALSE))</f>
        <v/>
      </c>
      <c r="DV148" s="599" t="str">
        <f ca="1">IF($DP148="","",VLOOKUP(DP148,Invoer!$F$15:$AU$1999,6,FALSE))</f>
        <v/>
      </c>
      <c r="DW148" s="599" t="str">
        <f ca="1">IF($DP148="","",VLOOKUP(DP148,Invoer!$F$15:$AU$1999,9,FALSE))</f>
        <v/>
      </c>
      <c r="DX148" s="599" t="str">
        <f ca="1">IF($DP148="","",VLOOKUP(DP148,Invoer!$F$15:$AU$1999,10,FALSE))</f>
        <v/>
      </c>
      <c r="DY148" s="595" t="str">
        <f ca="1">IF($DP148="","",VLOOKUP(DP148,Invoer!$F$15:$AU$1999,11,FALSE))</f>
        <v/>
      </c>
      <c r="DZ148" s="662" t="str">
        <f ca="1">IF($DP148="","",IF($DN$4&gt;2,"",VLOOKUP(DP148,Invoer!CQ:CS,3,FALSE)))</f>
        <v/>
      </c>
      <c r="EA148" s="541" t="str">
        <f ca="1">IF($DP148="","",IF(ISERROR(DQ148),0,IF($DN$4&lt;3,"",VLOOKUP(DP148,Invoer!$F$15:$AU$1999,15,FALSE))))</f>
        <v/>
      </c>
      <c r="EB148" s="595" t="str">
        <f ca="1">IF($DP148="","",IF($DN$4&lt;3,"",VLOOKUP(DP148,Invoer!$F$15:$AU$1999,19,FALSE)))</f>
        <v/>
      </c>
      <c r="EC148" s="541" t="str">
        <f ca="1">IF($DP148="","",IF(ISERROR(DQ148),0,IF($DN$4&lt;3,"",VLOOKUP(DP148,Invoer!$F$15:$AU$1999,24,FALSE))))</f>
        <v/>
      </c>
      <c r="ED148" s="541" t="str">
        <f ca="1">IF($DP148="","",IF(ISERROR(DQ148),0,IF($DN$4&lt;3,"",VLOOKUP(DP148,Invoer!$F$15:$AU$1999,17,FALSE))))</f>
        <v/>
      </c>
      <c r="EH148" s="89" t="e">
        <f ca="1">Invoer!CP153</f>
        <v>#N/A</v>
      </c>
      <c r="EI148" s="599" t="str">
        <f t="shared" ca="1" si="92"/>
        <v/>
      </c>
      <c r="EJ148" s="673" t="str">
        <f ca="1">IF(EI148="","",VLOOKUP(EI148,Invoer!$F$15:$AU$1999,2,FALSE))</f>
        <v/>
      </c>
      <c r="EK148" s="599" t="str">
        <f t="shared" ca="1" si="93"/>
        <v/>
      </c>
      <c r="EL148" s="599" t="str">
        <f ca="1">IF($EI148="","",VLOOKUP(EI148,Invoer!$F$15:$AU$1999,3,FALSE))</f>
        <v/>
      </c>
      <c r="EM148" s="599" t="str">
        <f ca="1">IF($EI148="","",IF(EL148&lt;&gt;"Liq","",VLOOKUP(EI148,Invoer!$F$15:$AU$1999,4,FALSE)))</f>
        <v/>
      </c>
      <c r="EN148" s="599" t="str">
        <f ca="1">IF($EI148="","",VLOOKUP(EI148,Invoer!$F$15:$AU$1999,6,FALSE))</f>
        <v/>
      </c>
      <c r="EO148" s="599" t="str">
        <f ca="1">IF(EI148="","",VLOOKUP(EI148,Invoer!$F$15:$AU$1999,9,FALSE))</f>
        <v/>
      </c>
      <c r="EP148" s="599" t="str">
        <f ca="1">IF(EI148="","",VLOOKUP(EI148,Invoer!$F$15:$AU$1999,10,FALSE))</f>
        <v/>
      </c>
      <c r="EQ148" s="599" t="str">
        <f ca="1">IF(EI148="","",VLOOKUP(EI148,Invoer!$F$15:$AU$1999,11,FALSE))</f>
        <v/>
      </c>
      <c r="ER148" s="662" t="str">
        <f ca="1">IF(EI148="","",VLOOKUP(EI148,Invoer!CQ:CS,3,FALSE))</f>
        <v/>
      </c>
      <c r="ES148" s="662" t="str">
        <f t="shared" ca="1" si="94"/>
        <v/>
      </c>
      <c r="ET148" s="513" t="str">
        <f t="shared" ca="1" si="95"/>
        <v/>
      </c>
      <c r="EU148" s="112" t="str">
        <f t="shared" ca="1" si="96"/>
        <v/>
      </c>
      <c r="EV148" s="83" t="s">
        <v>160</v>
      </c>
      <c r="EW148" s="682" t="str">
        <f t="shared" ca="1" si="97"/>
        <v/>
      </c>
      <c r="EX148" s="662" t="str">
        <f t="shared" ca="1" si="98"/>
        <v/>
      </c>
      <c r="EY148"/>
      <c r="EZ148" s="56" t="e">
        <f t="shared" ca="1" si="109"/>
        <v>#VALUE!</v>
      </c>
      <c r="FA148" s="56" t="e">
        <f t="shared" ca="1" si="110"/>
        <v>#VALUE!</v>
      </c>
      <c r="FE148"/>
      <c r="FI148"/>
      <c r="FJ148"/>
    </row>
    <row r="149" spans="1:166" ht="12" customHeight="1" x14ac:dyDescent="0.2">
      <c r="A149"/>
      <c r="B149"/>
      <c r="C149"/>
      <c r="E149"/>
      <c r="F149" s="125"/>
      <c r="G149" s="89" t="e">
        <f ca="1">Invoer!DU154</f>
        <v>#N/A</v>
      </c>
      <c r="H149" s="599" t="str">
        <f t="shared" ca="1" si="79"/>
        <v/>
      </c>
      <c r="I149" s="673" t="str">
        <f ca="1">IF($H149="","",VLOOKUP(H149,Invoer!$F$15:$AU$1500,2,FALSE))</f>
        <v/>
      </c>
      <c r="J149" s="599" t="str">
        <f t="shared" ca="1" si="99"/>
        <v/>
      </c>
      <c r="K149" s="599" t="str">
        <f ca="1">IF($H149="","",VLOOKUP(H149,Invoer!$F$15:$AU$1500,3,FALSE))</f>
        <v/>
      </c>
      <c r="L149" s="599" t="str">
        <f ca="1">IF($H149="","",IF(K149&lt;&gt;"Liq","",VLOOKUP(H149,Invoer!$F$15:$AU$1500,4,FALSE)))</f>
        <v/>
      </c>
      <c r="M149" s="599" t="str">
        <f ca="1">IF($H149="","",VLOOKUP(H149,Invoer!$F$15:$AU$1500,5,FALSE))</f>
        <v/>
      </c>
      <c r="N149" s="599" t="str">
        <f ca="1">IF($H149="","",VLOOKUP(H149,Invoer!$F$15:$AU$1500,6,FALSE))</f>
        <v/>
      </c>
      <c r="O149" s="599" t="str">
        <f ca="1">IF($H149="","",VLOOKUP(H149,Invoer!$F$15:$AU$1500,9,FALSE))</f>
        <v/>
      </c>
      <c r="P149" s="599" t="str">
        <f ca="1">IF($H149="","",VLOOKUP(H149,Invoer!$F$15:$AU$1500,10,FALSE))</f>
        <v/>
      </c>
      <c r="Q149" s="599" t="str">
        <f ca="1">IF($H149="","",VLOOKUP(H149,Invoer!$F$15:$BB$1500,14,FALSE))</f>
        <v/>
      </c>
      <c r="R149" s="662" t="str">
        <f ca="1">IF($H149="","",IF(J149&gt;$K$8,"",VLOOKUP(H149,Invoer!$F$15:$AU$1500,15,FALSE)))</f>
        <v/>
      </c>
      <c r="S149" s="599" t="str">
        <f ca="1">IF($H149="","",VLOOKUP(H149,Invoer!$F$15:$AU$1500,19,FALSE))</f>
        <v/>
      </c>
      <c r="T149" s="662" t="str">
        <f ca="1">IF($H149="","",IF(J149&gt;$K$8,"",VLOOKUP(H149,Invoer!$F$15:$AU$1500,20,FALSE)))</f>
        <v/>
      </c>
      <c r="U149" s="662" t="str">
        <f ca="1">IF($H149="","",IF(J149&gt;$K$8,"",VLOOKUP(H149,Invoer!$F$15:$AU$1500,23,FALSE)))</f>
        <v/>
      </c>
      <c r="V149" s="662" t="str">
        <f ca="1">IF($H149="","",IF(J149&gt;$K$8,"",VLOOKUP(H149,Invoer!$F$15:$AU$1500,17,FALSE)))</f>
        <v/>
      </c>
      <c r="AC149" s="435" t="str">
        <f>IF($AC$7&lt;3,Invoer!DR154,IF($AC$7=3,Invoer!BT154,"x"))</f>
        <v>x</v>
      </c>
      <c r="AD149" s="599" t="str">
        <f t="shared" si="100"/>
        <v/>
      </c>
      <c r="AE149" s="673" t="str">
        <f>IF($AD149="","",VLOOKUP(AD149,Invoer!$F$15:$AU$1999,2,FALSE))</f>
        <v/>
      </c>
      <c r="AF149" s="599" t="str">
        <f t="shared" si="101"/>
        <v/>
      </c>
      <c r="AG149" s="599" t="str">
        <f>IF($AD149="","",VLOOKUP(AD149,Invoer!$F$15:$AU$1999,3,FALSE))</f>
        <v/>
      </c>
      <c r="AH149" s="599" t="str">
        <f>IF($AD149="","",IF(AG149&lt;&gt;"Liq","",VLOOKUP(AD149,Invoer!$F$15:$AU$1999,4,FALSE)))</f>
        <v/>
      </c>
      <c r="AI149" s="677" t="str">
        <f>IF($AD149="","",VLOOKUP(AD149,Invoer!$F$15:$AU$1999,5,FALSE))</f>
        <v/>
      </c>
      <c r="AJ149" s="599" t="str">
        <f>IF($AD149="","",VLOOKUP(AD149,Invoer!$F$15:$AU$1999,6,FALSE))</f>
        <v/>
      </c>
      <c r="AK149" s="599" t="str">
        <f>IF($AD149="","",VLOOKUP(AD149,Invoer!$F$15:$AU$1999,9,FALSE))</f>
        <v/>
      </c>
      <c r="AL149" s="599" t="str">
        <f>IF($AD149="","",VLOOKUP(AD149,Invoer!$F$15:$AU$1999,10,FALSE))</f>
        <v/>
      </c>
      <c r="AM149" s="599" t="str">
        <f>IF($AD149="","",VLOOKUP(AD149,Invoer!$F$15:$BB$1999,14,FALSE))</f>
        <v/>
      </c>
      <c r="AN149" s="599" t="str">
        <f>IF($AD149="","",VLOOKUP(AD149,Invoer!$F$15:$AU$1999,11,FALSE))</f>
        <v/>
      </c>
      <c r="AO149" s="662" t="str">
        <f>IF($AD149="","",VLOOKUP(AD149,Invoer!$F$15:$AU$1999,15,FALSE))</f>
        <v/>
      </c>
      <c r="AP149" s="599" t="str">
        <f>IF($AD149="","",VLOOKUP(AD149,Invoer!$F$15:$AU$1999,19,FALSE))</f>
        <v/>
      </c>
      <c r="AQ149" s="662" t="str">
        <f>IF($AD149="","",VLOOKUP(AD149,Invoer!$F$15:$AU$1999,24,FALSE))</f>
        <v/>
      </c>
      <c r="AR149" s="662" t="str">
        <f>IF($AD149="","",VLOOKUP(AD149,Invoer!$F$15:$AU$1999,17,FALSE))</f>
        <v/>
      </c>
      <c r="AS149" s="678" t="str">
        <f t="shared" si="111"/>
        <v/>
      </c>
      <c r="AT149" s="676" t="str">
        <f t="shared" si="80"/>
        <v/>
      </c>
      <c r="AU149" s="77" t="e">
        <f t="shared" si="81"/>
        <v>#VALUE!</v>
      </c>
      <c r="AW149" s="57"/>
      <c r="AX149" s="57"/>
      <c r="BA149" s="83" t="e">
        <f ca="1">Invoer!DW154</f>
        <v>#N/A</v>
      </c>
      <c r="BB149" s="599" t="str">
        <f t="shared" ca="1" si="102"/>
        <v/>
      </c>
      <c r="BC149" s="673" t="str">
        <f ca="1">IF($BB149="","",VLOOKUP(BB149,Invoer!$F$15:$AU$1999,2,FALSE))</f>
        <v/>
      </c>
      <c r="BD149" s="599" t="str">
        <f t="shared" ca="1" si="103"/>
        <v/>
      </c>
      <c r="BE149" s="599" t="str">
        <f ca="1">IF($BB149="","",VLOOKUP(BB149,Invoer!$F$15:$AU$1999,5,FALSE))</f>
        <v/>
      </c>
      <c r="BF149" s="599" t="str">
        <f ca="1">IF($BB149="","",VLOOKUP(BB149,Invoer!$F$15:$AU$1999,6,FALSE))</f>
        <v/>
      </c>
      <c r="BG149" s="599" t="str">
        <f ca="1">IF($BB149="","",VLOOKUP(BB149,Invoer!$F$15:$AU$1999,9,FALSE))</f>
        <v/>
      </c>
      <c r="BH149" s="599" t="str">
        <f ca="1">IF($BB149="","",VLOOKUP(BB149,Invoer!$F$15:$AU$1999,10,FALSE))</f>
        <v/>
      </c>
      <c r="BI149" s="599" t="str">
        <f ca="1">IF($BB149="","",VLOOKUP(BB149,Invoer!$F$15:$BB$1999,14,FALSE))</f>
        <v/>
      </c>
      <c r="BJ149" s="599" t="str">
        <f ca="1">IF($BB149="","",VLOOKUP(BB149,Invoer!$F$15:$AU$1999,11,FALSE))</f>
        <v/>
      </c>
      <c r="BK149" s="662" t="str">
        <f t="shared" ca="1" si="104"/>
        <v/>
      </c>
      <c r="BL149" s="662" t="str">
        <f t="shared" ca="1" si="105"/>
        <v/>
      </c>
      <c r="BM149" s="679" t="str">
        <f t="shared" ca="1" si="106"/>
        <v/>
      </c>
      <c r="BN149" s="662" t="str">
        <f t="shared" ca="1" si="82"/>
        <v/>
      </c>
      <c r="BO149" s="662" t="str">
        <f ca="1">IF($BB149="","",VLOOKUP(BB149,Invoer!$F$15:$AU$1999,15,FALSE))</f>
        <v/>
      </c>
      <c r="BP149" s="662" t="str">
        <f ca="1">IF($BB149="","",VLOOKUP(BB149,Invoer!$F$15:$AU$1999,24,FALSE))</f>
        <v/>
      </c>
      <c r="BQ149" s="662" t="str">
        <f ca="1">IF($BB149="","",VLOOKUP(BB149,Invoer!$F$15:$AU$1999,17,FALSE))</f>
        <v/>
      </c>
      <c r="BS149" s="73" t="e">
        <f t="shared" ca="1" si="112"/>
        <v>#VALUE!</v>
      </c>
      <c r="BT149" s="57" t="str">
        <f t="shared" ca="1" si="113"/>
        <v/>
      </c>
      <c r="BW149" s="61" t="e">
        <f ca="1">Invoer!DZ154</f>
        <v>#N/A</v>
      </c>
      <c r="BX149" s="599" t="str">
        <f t="shared" ca="1" si="83"/>
        <v/>
      </c>
      <c r="BY149" s="673" t="str">
        <f ca="1">IF($BX149="","",VLOOKUP(BX149,Invoer!$F$15:$AU$1999,2,FALSE))</f>
        <v/>
      </c>
      <c r="BZ149" s="599" t="str">
        <f t="shared" ca="1" si="84"/>
        <v/>
      </c>
      <c r="CA149" s="599" t="str">
        <f ca="1">IF($BX149="","",VLOOKUP(BX149,Invoer!$F$15:$AU$1999,5,FALSE))</f>
        <v/>
      </c>
      <c r="CB149" s="599" t="str">
        <f ca="1">IF($BX149="","",VLOOKUP(BX149,Invoer!$F$15:$AU$1999,6,FALSE))</f>
        <v/>
      </c>
      <c r="CC149" s="599" t="str">
        <f ca="1">IF($BX149="","",VLOOKUP(BX149,Invoer!$F$15:$AU$1999,9,FALSE))</f>
        <v/>
      </c>
      <c r="CD149" s="599" t="str">
        <f ca="1">IF($BX149="","",VLOOKUP(BX149,Invoer!$F$15:$AU$1999,10,FALSE))</f>
        <v/>
      </c>
      <c r="CE149" s="599" t="str">
        <f ca="1">IF($BX149="","",VLOOKUP(BX149,Invoer!$F$15:$AU$1999,11,FALSE))</f>
        <v/>
      </c>
      <c r="CF149" s="662" t="str">
        <f ca="1">IF($BX149="","",IF(ISERROR(BY149),0,VLOOKUP(BX149,Invoer!$F$15:$AU$1999,15,FALSE)))</f>
        <v/>
      </c>
      <c r="CG149" s="599" t="str">
        <f ca="1">IF($BX149="","",VLOOKUP(BX149,Invoer!$F$15:$AU$1999,19,FALSE))</f>
        <v/>
      </c>
      <c r="CH149" s="662" t="str">
        <f ca="1">IF($BX149="","",IF(ISERROR(BY149),0,VLOOKUP(BX149,Invoer!$F$15:$AU$1999,24,FALSE)))</f>
        <v/>
      </c>
      <c r="CI149" s="662" t="str">
        <f ca="1">IF($BX149="","",IF(ISERROR(BY149),0,VLOOKUP(BX149,Invoer!$F$15:$AU$1999,17,FALSE)))</f>
        <v/>
      </c>
      <c r="CJ149" s="680" t="str">
        <f t="shared" ca="1" si="107"/>
        <v/>
      </c>
      <c r="CK149" s="662" t="str">
        <f t="shared" ca="1" si="108"/>
        <v/>
      </c>
      <c r="CM149" s="56" t="str">
        <f t="shared" ca="1" si="114"/>
        <v/>
      </c>
      <c r="CQ149" s="411" t="e">
        <f ca="1">Invoer!EG154</f>
        <v>#N/A</v>
      </c>
      <c r="CR149" s="599" t="str">
        <f t="shared" ca="1" si="85"/>
        <v/>
      </c>
      <c r="CS149" s="673" t="str">
        <f ca="1">IF($CR149="","",VLOOKUP(CR149,Invoer!$F$15:$AU$1500,2,FALSE))</f>
        <v/>
      </c>
      <c r="CT149" s="599" t="str">
        <f t="shared" ca="1" si="86"/>
        <v/>
      </c>
      <c r="CU149" s="599" t="str">
        <f ca="1">IF($CR149="","",VLOOKUP(CR149,Invoer!$F$15:$AU$1500,3,FALSE))</f>
        <v/>
      </c>
      <c r="CV149" s="599" t="str">
        <f ca="1">IF($CR149="","",IF(CU149&lt;&gt;"Liq","",VLOOKUP(CR149,Invoer!$F$15:$AU$1500,4,FALSE)))</f>
        <v/>
      </c>
      <c r="CW149" s="599" t="str">
        <f ca="1">IF($CR149="","",VLOOKUP(CR149,Invoer!$F$15:$AU$1500,5,FALSE))</f>
        <v/>
      </c>
      <c r="CX149" s="599" t="str">
        <f ca="1">IF($CR149="","",VLOOKUP(CR149,Invoer!$F$15:$AU$1500,6,FALSE))</f>
        <v/>
      </c>
      <c r="CY149" s="599" t="str">
        <f ca="1">IF($CR149="","",VLOOKUP(CR149,Invoer!$F$15:$AU$1500,9,FALSE))</f>
        <v/>
      </c>
      <c r="CZ149" s="599" t="str">
        <f ca="1">IF($CR149="","",VLOOKUP(CR149,Invoer!$F$15:$AU$1500,10,FALSE))</f>
        <v/>
      </c>
      <c r="DA149" s="599" t="str">
        <f ca="1">IF($CR149="","",VLOOKUP(CR149,Invoer!$F$15:$AU$1500,11,FALSE))</f>
        <v/>
      </c>
      <c r="DB149" s="599" t="str">
        <f ca="1">IF($CR149="","",VLOOKUP(CR149,Invoer!$F$15:$BB$1500,14,FALSE))</f>
        <v/>
      </c>
      <c r="DC149" s="662" t="str">
        <f ca="1">IF($CR149="","",VLOOKUP(CR149,Invoer!$F$15:$AU$1500,15,FALSE))</f>
        <v/>
      </c>
      <c r="DD149" s="599" t="str">
        <f ca="1">IF($CR149="","",VLOOKUP(CR149,Invoer!$F$15:$AU$1500,19,FALSE))</f>
        <v/>
      </c>
      <c r="DE149" s="662" t="str">
        <f ca="1">IF($CR149="","",VLOOKUP(CR149,Invoer!$F$15:$AU$1500,20,FALSE))</f>
        <v/>
      </c>
      <c r="DF149" s="662" t="str">
        <f ca="1">IF($CR149="","",VLOOKUP(CR149,Invoer!$F$15:$AU$1500,23,FALSE))</f>
        <v/>
      </c>
      <c r="DG149" s="662" t="str">
        <f ca="1">IF($CR149="","",VLOOKUP(CR149,Invoer!$F$15:$AU$1500,17,FALSE))</f>
        <v/>
      </c>
      <c r="DH149" s="681" t="str">
        <f t="shared" ca="1" si="87"/>
        <v/>
      </c>
      <c r="DI149" s="662" t="str">
        <f t="shared" ca="1" si="88"/>
        <v/>
      </c>
      <c r="DJ149" s="190"/>
      <c r="DK149" s="411" t="str">
        <f t="shared" ca="1" si="89"/>
        <v/>
      </c>
      <c r="DO149" s="61" t="e">
        <f ca="1">IF($DN$4&lt;3,Invoer!EB154,Invoer!EA154)</f>
        <v>#N/A</v>
      </c>
      <c r="DP149" s="599" t="str">
        <f t="shared" ca="1" si="90"/>
        <v/>
      </c>
      <c r="DQ149" s="673" t="str">
        <f ca="1">IF($DP149="","",VLOOKUP(DP149,Invoer!$F$15:$AU$1999,2,FALSE))</f>
        <v/>
      </c>
      <c r="DR149" s="599" t="str">
        <f t="shared" ca="1" si="91"/>
        <v/>
      </c>
      <c r="DS149" s="599" t="str">
        <f ca="1">IF($DP149="","",VLOOKUP(DP149,Invoer!$F$15:$AU$1999,3,FALSE))</f>
        <v/>
      </c>
      <c r="DT149" s="599" t="str">
        <f ca="1">IF($DP149="","",IF(DS149&lt;&gt;"Liq","",VLOOKUP(DP149,Invoer!$F$15:$AU$1999,4,FALSE)))</f>
        <v/>
      </c>
      <c r="DU149" s="599" t="str">
        <f ca="1">IF($DP149="","",VLOOKUP(DP149,Invoer!$F$15:$AU$1999,5,FALSE))</f>
        <v/>
      </c>
      <c r="DV149" s="599" t="str">
        <f ca="1">IF($DP149="","",VLOOKUP(DP149,Invoer!$F$15:$AU$1999,6,FALSE))</f>
        <v/>
      </c>
      <c r="DW149" s="599" t="str">
        <f ca="1">IF($DP149="","",VLOOKUP(DP149,Invoer!$F$15:$AU$1999,9,FALSE))</f>
        <v/>
      </c>
      <c r="DX149" s="599" t="str">
        <f ca="1">IF($DP149="","",VLOOKUP(DP149,Invoer!$F$15:$AU$1999,10,FALSE))</f>
        <v/>
      </c>
      <c r="DY149" s="595" t="str">
        <f ca="1">IF($DP149="","",VLOOKUP(DP149,Invoer!$F$15:$AU$1999,11,FALSE))</f>
        <v/>
      </c>
      <c r="DZ149" s="662" t="str">
        <f ca="1">IF($DP149="","",IF($DN$4&gt;2,"",VLOOKUP(DP149,Invoer!CQ:CS,3,FALSE)))</f>
        <v/>
      </c>
      <c r="EA149" s="541" t="str">
        <f ca="1">IF($DP149="","",IF(ISERROR(DQ149),0,IF($DN$4&lt;3,"",VLOOKUP(DP149,Invoer!$F$15:$AU$1999,15,FALSE))))</f>
        <v/>
      </c>
      <c r="EB149" s="595" t="str">
        <f ca="1">IF($DP149="","",IF($DN$4&lt;3,"",VLOOKUP(DP149,Invoer!$F$15:$AU$1999,19,FALSE)))</f>
        <v/>
      </c>
      <c r="EC149" s="541" t="str">
        <f ca="1">IF($DP149="","",IF(ISERROR(DQ149),0,IF($DN$4&lt;3,"",VLOOKUP(DP149,Invoer!$F$15:$AU$1999,24,FALSE))))</f>
        <v/>
      </c>
      <c r="ED149" s="541" t="str">
        <f ca="1">IF($DP149="","",IF(ISERROR(DQ149),0,IF($DN$4&lt;3,"",VLOOKUP(DP149,Invoer!$F$15:$AU$1999,17,FALSE))))</f>
        <v/>
      </c>
      <c r="EH149" s="89" t="e">
        <f ca="1">Invoer!CP154</f>
        <v>#N/A</v>
      </c>
      <c r="EI149" s="599" t="str">
        <f t="shared" ca="1" si="92"/>
        <v/>
      </c>
      <c r="EJ149" s="673" t="str">
        <f ca="1">IF(EI149="","",VLOOKUP(EI149,Invoer!$F$15:$AU$1999,2,FALSE))</f>
        <v/>
      </c>
      <c r="EK149" s="599" t="str">
        <f t="shared" ca="1" si="93"/>
        <v/>
      </c>
      <c r="EL149" s="599" t="str">
        <f ca="1">IF($EI149="","",VLOOKUP(EI149,Invoer!$F$15:$AU$1999,3,FALSE))</f>
        <v/>
      </c>
      <c r="EM149" s="599" t="str">
        <f ca="1">IF($EI149="","",IF(EL149&lt;&gt;"Liq","",VLOOKUP(EI149,Invoer!$F$15:$AU$1999,4,FALSE)))</f>
        <v/>
      </c>
      <c r="EN149" s="599" t="str">
        <f ca="1">IF($EI149="","",VLOOKUP(EI149,Invoer!$F$15:$AU$1999,6,FALSE))</f>
        <v/>
      </c>
      <c r="EO149" s="599" t="str">
        <f ca="1">IF(EI149="","",VLOOKUP(EI149,Invoer!$F$15:$AU$1999,9,FALSE))</f>
        <v/>
      </c>
      <c r="EP149" s="599" t="str">
        <f ca="1">IF(EI149="","",VLOOKUP(EI149,Invoer!$F$15:$AU$1999,10,FALSE))</f>
        <v/>
      </c>
      <c r="EQ149" s="599" t="str">
        <f ca="1">IF(EI149="","",VLOOKUP(EI149,Invoer!$F$15:$AU$1999,11,FALSE))</f>
        <v/>
      </c>
      <c r="ER149" s="662" t="str">
        <f ca="1">IF(EI149="","",VLOOKUP(EI149,Invoer!CQ:CS,3,FALSE))</f>
        <v/>
      </c>
      <c r="ES149" s="662" t="str">
        <f t="shared" ca="1" si="94"/>
        <v/>
      </c>
      <c r="ET149" s="513" t="str">
        <f t="shared" ca="1" si="95"/>
        <v/>
      </c>
      <c r="EU149" s="112" t="str">
        <f t="shared" ca="1" si="96"/>
        <v/>
      </c>
      <c r="EV149" s="83" t="s">
        <v>160</v>
      </c>
      <c r="EW149" s="682" t="str">
        <f t="shared" ca="1" si="97"/>
        <v/>
      </c>
      <c r="EX149" s="662" t="str">
        <f t="shared" ca="1" si="98"/>
        <v/>
      </c>
      <c r="EY149"/>
      <c r="EZ149" s="56" t="e">
        <f t="shared" ca="1" si="109"/>
        <v>#VALUE!</v>
      </c>
      <c r="FA149" s="56" t="e">
        <f t="shared" ca="1" si="110"/>
        <v>#VALUE!</v>
      </c>
      <c r="FE149"/>
      <c r="FI149"/>
      <c r="FJ149"/>
    </row>
    <row r="150" spans="1:166" ht="12" customHeight="1" x14ac:dyDescent="0.2">
      <c r="A150"/>
      <c r="B150"/>
      <c r="C150"/>
      <c r="E150"/>
      <c r="F150" s="125"/>
      <c r="G150" s="89" t="e">
        <f ca="1">Invoer!DU155</f>
        <v>#N/A</v>
      </c>
      <c r="H150" s="599" t="str">
        <f t="shared" ca="1" si="79"/>
        <v/>
      </c>
      <c r="I150" s="673" t="str">
        <f ca="1">IF($H150="","",VLOOKUP(H150,Invoer!$F$15:$AU$1500,2,FALSE))</f>
        <v/>
      </c>
      <c r="J150" s="599" t="str">
        <f t="shared" ca="1" si="99"/>
        <v/>
      </c>
      <c r="K150" s="599" t="str">
        <f ca="1">IF($H150="","",VLOOKUP(H150,Invoer!$F$15:$AU$1500,3,FALSE))</f>
        <v/>
      </c>
      <c r="L150" s="599" t="str">
        <f ca="1">IF($H150="","",IF(K150&lt;&gt;"Liq","",VLOOKUP(H150,Invoer!$F$15:$AU$1500,4,FALSE)))</f>
        <v/>
      </c>
      <c r="M150" s="599" t="str">
        <f ca="1">IF($H150="","",VLOOKUP(H150,Invoer!$F$15:$AU$1500,5,FALSE))</f>
        <v/>
      </c>
      <c r="N150" s="599" t="str">
        <f ca="1">IF($H150="","",VLOOKUP(H150,Invoer!$F$15:$AU$1500,6,FALSE))</f>
        <v/>
      </c>
      <c r="O150" s="599" t="str">
        <f ca="1">IF($H150="","",VLOOKUP(H150,Invoer!$F$15:$AU$1500,9,FALSE))</f>
        <v/>
      </c>
      <c r="P150" s="599" t="str">
        <f ca="1">IF($H150="","",VLOOKUP(H150,Invoer!$F$15:$AU$1500,10,FALSE))</f>
        <v/>
      </c>
      <c r="Q150" s="599" t="str">
        <f ca="1">IF($H150="","",VLOOKUP(H150,Invoer!$F$15:$BB$1500,14,FALSE))</f>
        <v/>
      </c>
      <c r="R150" s="662" t="str">
        <f ca="1">IF($H150="","",IF(J150&gt;$K$8,"",VLOOKUP(H150,Invoer!$F$15:$AU$1500,15,FALSE)))</f>
        <v/>
      </c>
      <c r="S150" s="599" t="str">
        <f ca="1">IF($H150="","",VLOOKUP(H150,Invoer!$F$15:$AU$1500,19,FALSE))</f>
        <v/>
      </c>
      <c r="T150" s="662" t="str">
        <f ca="1">IF($H150="","",IF(J150&gt;$K$8,"",VLOOKUP(H150,Invoer!$F$15:$AU$1500,20,FALSE)))</f>
        <v/>
      </c>
      <c r="U150" s="662" t="str">
        <f ca="1">IF($H150="","",IF(J150&gt;$K$8,"",VLOOKUP(H150,Invoer!$F$15:$AU$1500,23,FALSE)))</f>
        <v/>
      </c>
      <c r="V150" s="662" t="str">
        <f ca="1">IF($H150="","",IF(J150&gt;$K$8,"",VLOOKUP(H150,Invoer!$F$15:$AU$1500,17,FALSE)))</f>
        <v/>
      </c>
      <c r="AC150" s="435" t="str">
        <f>IF($AC$7&lt;3,Invoer!DR155,IF($AC$7=3,Invoer!BT155,"x"))</f>
        <v>x</v>
      </c>
      <c r="AD150" s="599" t="str">
        <f t="shared" si="100"/>
        <v/>
      </c>
      <c r="AE150" s="673" t="str">
        <f>IF($AD150="","",VLOOKUP(AD150,Invoer!$F$15:$AU$1999,2,FALSE))</f>
        <v/>
      </c>
      <c r="AF150" s="599" t="str">
        <f t="shared" si="101"/>
        <v/>
      </c>
      <c r="AG150" s="599" t="str">
        <f>IF($AD150="","",VLOOKUP(AD150,Invoer!$F$15:$AU$1999,3,FALSE))</f>
        <v/>
      </c>
      <c r="AH150" s="599" t="str">
        <f>IF($AD150="","",IF(AG150&lt;&gt;"Liq","",VLOOKUP(AD150,Invoer!$F$15:$AU$1999,4,FALSE)))</f>
        <v/>
      </c>
      <c r="AI150" s="677" t="str">
        <f>IF($AD150="","",VLOOKUP(AD150,Invoer!$F$15:$AU$1999,5,FALSE))</f>
        <v/>
      </c>
      <c r="AJ150" s="599" t="str">
        <f>IF($AD150="","",VLOOKUP(AD150,Invoer!$F$15:$AU$1999,6,FALSE))</f>
        <v/>
      </c>
      <c r="AK150" s="599" t="str">
        <f>IF($AD150="","",VLOOKUP(AD150,Invoer!$F$15:$AU$1999,9,FALSE))</f>
        <v/>
      </c>
      <c r="AL150" s="599" t="str">
        <f>IF($AD150="","",VLOOKUP(AD150,Invoer!$F$15:$AU$1999,10,FALSE))</f>
        <v/>
      </c>
      <c r="AM150" s="599" t="str">
        <f>IF($AD150="","",VLOOKUP(AD150,Invoer!$F$15:$BB$1999,14,FALSE))</f>
        <v/>
      </c>
      <c r="AN150" s="599" t="str">
        <f>IF($AD150="","",VLOOKUP(AD150,Invoer!$F$15:$AU$1999,11,FALSE))</f>
        <v/>
      </c>
      <c r="AO150" s="662" t="str">
        <f>IF($AD150="","",VLOOKUP(AD150,Invoer!$F$15:$AU$1999,15,FALSE))</f>
        <v/>
      </c>
      <c r="AP150" s="599" t="str">
        <f>IF($AD150="","",VLOOKUP(AD150,Invoer!$F$15:$AU$1999,19,FALSE))</f>
        <v/>
      </c>
      <c r="AQ150" s="662" t="str">
        <f>IF($AD150="","",VLOOKUP(AD150,Invoer!$F$15:$AU$1999,24,FALSE))</f>
        <v/>
      </c>
      <c r="AR150" s="662" t="str">
        <f>IF($AD150="","",VLOOKUP(AD150,Invoer!$F$15:$AU$1999,17,FALSE))</f>
        <v/>
      </c>
      <c r="AS150" s="678" t="str">
        <f t="shared" si="111"/>
        <v/>
      </c>
      <c r="AT150" s="676" t="str">
        <f t="shared" si="80"/>
        <v/>
      </c>
      <c r="AU150" s="77" t="e">
        <f t="shared" si="81"/>
        <v>#VALUE!</v>
      </c>
      <c r="AW150" s="57"/>
      <c r="AX150" s="57"/>
      <c r="BA150" s="83" t="e">
        <f ca="1">Invoer!DW155</f>
        <v>#N/A</v>
      </c>
      <c r="BB150" s="599" t="str">
        <f t="shared" ca="1" si="102"/>
        <v/>
      </c>
      <c r="BC150" s="673" t="str">
        <f ca="1">IF($BB150="","",VLOOKUP(BB150,Invoer!$F$15:$AU$1999,2,FALSE))</f>
        <v/>
      </c>
      <c r="BD150" s="599" t="str">
        <f t="shared" ca="1" si="103"/>
        <v/>
      </c>
      <c r="BE150" s="599" t="str">
        <f ca="1">IF($BB150="","",VLOOKUP(BB150,Invoer!$F$15:$AU$1999,5,FALSE))</f>
        <v/>
      </c>
      <c r="BF150" s="599" t="str">
        <f ca="1">IF($BB150="","",VLOOKUP(BB150,Invoer!$F$15:$AU$1999,6,FALSE))</f>
        <v/>
      </c>
      <c r="BG150" s="599" t="str">
        <f ca="1">IF($BB150="","",VLOOKUP(BB150,Invoer!$F$15:$AU$1999,9,FALSE))</f>
        <v/>
      </c>
      <c r="BH150" s="599" t="str">
        <f ca="1">IF($BB150="","",VLOOKUP(BB150,Invoer!$F$15:$AU$1999,10,FALSE))</f>
        <v/>
      </c>
      <c r="BI150" s="599" t="str">
        <f ca="1">IF($BB150="","",VLOOKUP(BB150,Invoer!$F$15:$BB$1999,14,FALSE))</f>
        <v/>
      </c>
      <c r="BJ150" s="599" t="str">
        <f ca="1">IF($BB150="","",VLOOKUP(BB150,Invoer!$F$15:$AU$1999,11,FALSE))</f>
        <v/>
      </c>
      <c r="BK150" s="662" t="str">
        <f t="shared" ca="1" si="104"/>
        <v/>
      </c>
      <c r="BL150" s="662" t="str">
        <f t="shared" ca="1" si="105"/>
        <v/>
      </c>
      <c r="BM150" s="679" t="str">
        <f t="shared" ca="1" si="106"/>
        <v/>
      </c>
      <c r="BN150" s="662" t="str">
        <f t="shared" ca="1" si="82"/>
        <v/>
      </c>
      <c r="BO150" s="662" t="str">
        <f ca="1">IF($BB150="","",VLOOKUP(BB150,Invoer!$F$15:$AU$1999,15,FALSE))</f>
        <v/>
      </c>
      <c r="BP150" s="662" t="str">
        <f ca="1">IF($BB150="","",VLOOKUP(BB150,Invoer!$F$15:$AU$1999,24,FALSE))</f>
        <v/>
      </c>
      <c r="BQ150" s="662" t="str">
        <f ca="1">IF($BB150="","",VLOOKUP(BB150,Invoer!$F$15:$AU$1999,17,FALSE))</f>
        <v/>
      </c>
      <c r="BS150" s="73" t="e">
        <f t="shared" ca="1" si="112"/>
        <v>#VALUE!</v>
      </c>
      <c r="BT150" s="57" t="str">
        <f t="shared" ca="1" si="113"/>
        <v/>
      </c>
      <c r="BW150" s="61" t="e">
        <f ca="1">Invoer!DZ155</f>
        <v>#N/A</v>
      </c>
      <c r="BX150" s="599" t="str">
        <f t="shared" ca="1" si="83"/>
        <v/>
      </c>
      <c r="BY150" s="673" t="str">
        <f ca="1">IF($BX150="","",VLOOKUP(BX150,Invoer!$F$15:$AU$1999,2,FALSE))</f>
        <v/>
      </c>
      <c r="BZ150" s="599" t="str">
        <f t="shared" ca="1" si="84"/>
        <v/>
      </c>
      <c r="CA150" s="599" t="str">
        <f ca="1">IF($BX150="","",VLOOKUP(BX150,Invoer!$F$15:$AU$1999,5,FALSE))</f>
        <v/>
      </c>
      <c r="CB150" s="599" t="str">
        <f ca="1">IF($BX150="","",VLOOKUP(BX150,Invoer!$F$15:$AU$1999,6,FALSE))</f>
        <v/>
      </c>
      <c r="CC150" s="599" t="str">
        <f ca="1">IF($BX150="","",VLOOKUP(BX150,Invoer!$F$15:$AU$1999,9,FALSE))</f>
        <v/>
      </c>
      <c r="CD150" s="599" t="str">
        <f ca="1">IF($BX150="","",VLOOKUP(BX150,Invoer!$F$15:$AU$1999,10,FALSE))</f>
        <v/>
      </c>
      <c r="CE150" s="599" t="str">
        <f ca="1">IF($BX150="","",VLOOKUP(BX150,Invoer!$F$15:$AU$1999,11,FALSE))</f>
        <v/>
      </c>
      <c r="CF150" s="662" t="str">
        <f ca="1">IF($BX150="","",IF(ISERROR(BY150),0,VLOOKUP(BX150,Invoer!$F$15:$AU$1999,15,FALSE)))</f>
        <v/>
      </c>
      <c r="CG150" s="599" t="str">
        <f ca="1">IF($BX150="","",VLOOKUP(BX150,Invoer!$F$15:$AU$1999,19,FALSE))</f>
        <v/>
      </c>
      <c r="CH150" s="662" t="str">
        <f ca="1">IF($BX150="","",IF(ISERROR(BY150),0,VLOOKUP(BX150,Invoer!$F$15:$AU$1999,24,FALSE)))</f>
        <v/>
      </c>
      <c r="CI150" s="662" t="str">
        <f ca="1">IF($BX150="","",IF(ISERROR(BY150),0,VLOOKUP(BX150,Invoer!$F$15:$AU$1999,17,FALSE)))</f>
        <v/>
      </c>
      <c r="CJ150" s="680" t="str">
        <f t="shared" ca="1" si="107"/>
        <v/>
      </c>
      <c r="CK150" s="662" t="str">
        <f t="shared" ca="1" si="108"/>
        <v/>
      </c>
      <c r="CM150" s="56" t="str">
        <f t="shared" ca="1" si="114"/>
        <v/>
      </c>
      <c r="CQ150" s="411" t="e">
        <f ca="1">Invoer!EG155</f>
        <v>#N/A</v>
      </c>
      <c r="CR150" s="599" t="str">
        <f t="shared" ca="1" si="85"/>
        <v/>
      </c>
      <c r="CS150" s="673" t="str">
        <f ca="1">IF($CR150="","",VLOOKUP(CR150,Invoer!$F$15:$AU$1500,2,FALSE))</f>
        <v/>
      </c>
      <c r="CT150" s="599" t="str">
        <f t="shared" ca="1" si="86"/>
        <v/>
      </c>
      <c r="CU150" s="599" t="str">
        <f ca="1">IF($CR150="","",VLOOKUP(CR150,Invoer!$F$15:$AU$1500,3,FALSE))</f>
        <v/>
      </c>
      <c r="CV150" s="599" t="str">
        <f ca="1">IF($CR150="","",IF(CU150&lt;&gt;"Liq","",VLOOKUP(CR150,Invoer!$F$15:$AU$1500,4,FALSE)))</f>
        <v/>
      </c>
      <c r="CW150" s="599" t="str">
        <f ca="1">IF($CR150="","",VLOOKUP(CR150,Invoer!$F$15:$AU$1500,5,FALSE))</f>
        <v/>
      </c>
      <c r="CX150" s="599" t="str">
        <f ca="1">IF($CR150="","",VLOOKUP(CR150,Invoer!$F$15:$AU$1500,6,FALSE))</f>
        <v/>
      </c>
      <c r="CY150" s="599" t="str">
        <f ca="1">IF($CR150="","",VLOOKUP(CR150,Invoer!$F$15:$AU$1500,9,FALSE))</f>
        <v/>
      </c>
      <c r="CZ150" s="599" t="str">
        <f ca="1">IF($CR150="","",VLOOKUP(CR150,Invoer!$F$15:$AU$1500,10,FALSE))</f>
        <v/>
      </c>
      <c r="DA150" s="599" t="str">
        <f ca="1">IF($CR150="","",VLOOKUP(CR150,Invoer!$F$15:$AU$1500,11,FALSE))</f>
        <v/>
      </c>
      <c r="DB150" s="599" t="str">
        <f ca="1">IF($CR150="","",VLOOKUP(CR150,Invoer!$F$15:$BB$1500,14,FALSE))</f>
        <v/>
      </c>
      <c r="DC150" s="662" t="str">
        <f ca="1">IF($CR150="","",VLOOKUP(CR150,Invoer!$F$15:$AU$1500,15,FALSE))</f>
        <v/>
      </c>
      <c r="DD150" s="599" t="str">
        <f ca="1">IF($CR150="","",VLOOKUP(CR150,Invoer!$F$15:$AU$1500,19,FALSE))</f>
        <v/>
      </c>
      <c r="DE150" s="662" t="str">
        <f ca="1">IF($CR150="","",VLOOKUP(CR150,Invoer!$F$15:$AU$1500,20,FALSE))</f>
        <v/>
      </c>
      <c r="DF150" s="662" t="str">
        <f ca="1">IF($CR150="","",VLOOKUP(CR150,Invoer!$F$15:$AU$1500,23,FALSE))</f>
        <v/>
      </c>
      <c r="DG150" s="662" t="str">
        <f ca="1">IF($CR150="","",VLOOKUP(CR150,Invoer!$F$15:$AU$1500,17,FALSE))</f>
        <v/>
      </c>
      <c r="DH150" s="681" t="str">
        <f t="shared" ca="1" si="87"/>
        <v/>
      </c>
      <c r="DI150" s="662" t="str">
        <f t="shared" ca="1" si="88"/>
        <v/>
      </c>
      <c r="DJ150" s="190"/>
      <c r="DK150" s="411" t="str">
        <f t="shared" ca="1" si="89"/>
        <v/>
      </c>
      <c r="DO150" s="61" t="e">
        <f ca="1">IF($DN$4&lt;3,Invoer!EB155,Invoer!EA155)</f>
        <v>#N/A</v>
      </c>
      <c r="DP150" s="599" t="str">
        <f t="shared" ca="1" si="90"/>
        <v/>
      </c>
      <c r="DQ150" s="673" t="str">
        <f ca="1">IF($DP150="","",VLOOKUP(DP150,Invoer!$F$15:$AU$1999,2,FALSE))</f>
        <v/>
      </c>
      <c r="DR150" s="599" t="str">
        <f t="shared" ca="1" si="91"/>
        <v/>
      </c>
      <c r="DS150" s="599" t="str">
        <f ca="1">IF($DP150="","",VLOOKUP(DP150,Invoer!$F$15:$AU$1999,3,FALSE))</f>
        <v/>
      </c>
      <c r="DT150" s="599" t="str">
        <f ca="1">IF($DP150="","",IF(DS150&lt;&gt;"Liq","",VLOOKUP(DP150,Invoer!$F$15:$AU$1999,4,FALSE)))</f>
        <v/>
      </c>
      <c r="DU150" s="599" t="str">
        <f ca="1">IF($DP150="","",VLOOKUP(DP150,Invoer!$F$15:$AU$1999,5,FALSE))</f>
        <v/>
      </c>
      <c r="DV150" s="599" t="str">
        <f ca="1">IF($DP150="","",VLOOKUP(DP150,Invoer!$F$15:$AU$1999,6,FALSE))</f>
        <v/>
      </c>
      <c r="DW150" s="599" t="str">
        <f ca="1">IF($DP150="","",VLOOKUP(DP150,Invoer!$F$15:$AU$1999,9,FALSE))</f>
        <v/>
      </c>
      <c r="DX150" s="599" t="str">
        <f ca="1">IF($DP150="","",VLOOKUP(DP150,Invoer!$F$15:$AU$1999,10,FALSE))</f>
        <v/>
      </c>
      <c r="DY150" s="595" t="str">
        <f ca="1">IF($DP150="","",VLOOKUP(DP150,Invoer!$F$15:$AU$1999,11,FALSE))</f>
        <v/>
      </c>
      <c r="DZ150" s="662" t="str">
        <f ca="1">IF($DP150="","",IF($DN$4&gt;2,"",VLOOKUP(DP150,Invoer!CQ:CS,3,FALSE)))</f>
        <v/>
      </c>
      <c r="EA150" s="541" t="str">
        <f ca="1">IF($DP150="","",IF(ISERROR(DQ150),0,IF($DN$4&lt;3,"",VLOOKUP(DP150,Invoer!$F$15:$AU$1999,15,FALSE))))</f>
        <v/>
      </c>
      <c r="EB150" s="595" t="str">
        <f ca="1">IF($DP150="","",IF($DN$4&lt;3,"",VLOOKUP(DP150,Invoer!$F$15:$AU$1999,19,FALSE)))</f>
        <v/>
      </c>
      <c r="EC150" s="541" t="str">
        <f ca="1">IF($DP150="","",IF(ISERROR(DQ150),0,IF($DN$4&lt;3,"",VLOOKUP(DP150,Invoer!$F$15:$AU$1999,24,FALSE))))</f>
        <v/>
      </c>
      <c r="ED150" s="541" t="str">
        <f ca="1">IF($DP150="","",IF(ISERROR(DQ150),0,IF($DN$4&lt;3,"",VLOOKUP(DP150,Invoer!$F$15:$AU$1999,17,FALSE))))</f>
        <v/>
      </c>
      <c r="EH150" s="89" t="e">
        <f ca="1">Invoer!CP155</f>
        <v>#N/A</v>
      </c>
      <c r="EI150" s="599" t="str">
        <f t="shared" ca="1" si="92"/>
        <v/>
      </c>
      <c r="EJ150" s="673" t="str">
        <f ca="1">IF(EI150="","",VLOOKUP(EI150,Invoer!$F$15:$AU$1999,2,FALSE))</f>
        <v/>
      </c>
      <c r="EK150" s="599" t="str">
        <f t="shared" ca="1" si="93"/>
        <v/>
      </c>
      <c r="EL150" s="599" t="str">
        <f ca="1">IF($EI150="","",VLOOKUP(EI150,Invoer!$F$15:$AU$1999,3,FALSE))</f>
        <v/>
      </c>
      <c r="EM150" s="599" t="str">
        <f ca="1">IF($EI150="","",IF(EL150&lt;&gt;"Liq","",VLOOKUP(EI150,Invoer!$F$15:$AU$1999,4,FALSE)))</f>
        <v/>
      </c>
      <c r="EN150" s="599" t="str">
        <f ca="1">IF($EI150="","",VLOOKUP(EI150,Invoer!$F$15:$AU$1999,6,FALSE))</f>
        <v/>
      </c>
      <c r="EO150" s="599" t="str">
        <f ca="1">IF(EI150="","",VLOOKUP(EI150,Invoer!$F$15:$AU$1999,9,FALSE))</f>
        <v/>
      </c>
      <c r="EP150" s="599" t="str">
        <f ca="1">IF(EI150="","",VLOOKUP(EI150,Invoer!$F$15:$AU$1999,10,FALSE))</f>
        <v/>
      </c>
      <c r="EQ150" s="599" t="str">
        <f ca="1">IF(EI150="","",VLOOKUP(EI150,Invoer!$F$15:$AU$1999,11,FALSE))</f>
        <v/>
      </c>
      <c r="ER150" s="662" t="str">
        <f ca="1">IF(EI150="","",VLOOKUP(EI150,Invoer!CQ:CS,3,FALSE))</f>
        <v/>
      </c>
      <c r="ES150" s="662" t="str">
        <f t="shared" ca="1" si="94"/>
        <v/>
      </c>
      <c r="ET150" s="513" t="str">
        <f t="shared" ca="1" si="95"/>
        <v/>
      </c>
      <c r="EU150" s="112" t="str">
        <f t="shared" ca="1" si="96"/>
        <v/>
      </c>
      <c r="EV150" s="83" t="s">
        <v>160</v>
      </c>
      <c r="EW150" s="682" t="str">
        <f t="shared" ca="1" si="97"/>
        <v/>
      </c>
      <c r="EX150" s="662" t="str">
        <f t="shared" ca="1" si="98"/>
        <v/>
      </c>
      <c r="EY150"/>
      <c r="EZ150" s="56" t="e">
        <f t="shared" ca="1" si="109"/>
        <v>#VALUE!</v>
      </c>
      <c r="FA150" s="56" t="e">
        <f t="shared" ca="1" si="110"/>
        <v>#VALUE!</v>
      </c>
      <c r="FE150"/>
      <c r="FI150"/>
      <c r="FJ150"/>
    </row>
    <row r="151" spans="1:166" ht="12" customHeight="1" x14ac:dyDescent="0.2">
      <c r="A151"/>
      <c r="B151"/>
      <c r="C151"/>
      <c r="E151"/>
      <c r="F151" s="125"/>
      <c r="G151" s="89" t="e">
        <f ca="1">Invoer!DU156</f>
        <v>#N/A</v>
      </c>
      <c r="H151" s="599" t="str">
        <f t="shared" ca="1" si="79"/>
        <v/>
      </c>
      <c r="I151" s="673" t="str">
        <f ca="1">IF($H151="","",VLOOKUP(H151,Invoer!$F$15:$AU$1500,2,FALSE))</f>
        <v/>
      </c>
      <c r="J151" s="599" t="str">
        <f t="shared" ca="1" si="99"/>
        <v/>
      </c>
      <c r="K151" s="599" t="str">
        <f ca="1">IF($H151="","",VLOOKUP(H151,Invoer!$F$15:$AU$1500,3,FALSE))</f>
        <v/>
      </c>
      <c r="L151" s="599" t="str">
        <f ca="1">IF($H151="","",IF(K151&lt;&gt;"Liq","",VLOOKUP(H151,Invoer!$F$15:$AU$1500,4,FALSE)))</f>
        <v/>
      </c>
      <c r="M151" s="599" t="str">
        <f ca="1">IF($H151="","",VLOOKUP(H151,Invoer!$F$15:$AU$1500,5,FALSE))</f>
        <v/>
      </c>
      <c r="N151" s="599" t="str">
        <f ca="1">IF($H151="","",VLOOKUP(H151,Invoer!$F$15:$AU$1500,6,FALSE))</f>
        <v/>
      </c>
      <c r="O151" s="599" t="str">
        <f ca="1">IF($H151="","",VLOOKUP(H151,Invoer!$F$15:$AU$1500,9,FALSE))</f>
        <v/>
      </c>
      <c r="P151" s="599" t="str">
        <f ca="1">IF($H151="","",VLOOKUP(H151,Invoer!$F$15:$AU$1500,10,FALSE))</f>
        <v/>
      </c>
      <c r="Q151" s="599" t="str">
        <f ca="1">IF($H151="","",VLOOKUP(H151,Invoer!$F$15:$BB$1500,14,FALSE))</f>
        <v/>
      </c>
      <c r="R151" s="662" t="str">
        <f ca="1">IF($H151="","",IF(J151&gt;$K$8,"",VLOOKUP(H151,Invoer!$F$15:$AU$1500,15,FALSE)))</f>
        <v/>
      </c>
      <c r="S151" s="599" t="str">
        <f ca="1">IF($H151="","",VLOOKUP(H151,Invoer!$F$15:$AU$1500,19,FALSE))</f>
        <v/>
      </c>
      <c r="T151" s="662" t="str">
        <f ca="1">IF($H151="","",IF(J151&gt;$K$8,"",VLOOKUP(H151,Invoer!$F$15:$AU$1500,20,FALSE)))</f>
        <v/>
      </c>
      <c r="U151" s="662" t="str">
        <f ca="1">IF($H151="","",IF(J151&gt;$K$8,"",VLOOKUP(H151,Invoer!$F$15:$AU$1500,23,FALSE)))</f>
        <v/>
      </c>
      <c r="V151" s="662" t="str">
        <f ca="1">IF($H151="","",IF(J151&gt;$K$8,"",VLOOKUP(H151,Invoer!$F$15:$AU$1500,17,FALSE)))</f>
        <v/>
      </c>
      <c r="AC151" s="435" t="str">
        <f>IF($AC$7&lt;3,Invoer!DR156,IF($AC$7=3,Invoer!BT156,"x"))</f>
        <v>x</v>
      </c>
      <c r="AD151" s="599" t="str">
        <f t="shared" si="100"/>
        <v/>
      </c>
      <c r="AE151" s="673" t="str">
        <f>IF($AD151="","",VLOOKUP(AD151,Invoer!$F$15:$AU$1999,2,FALSE))</f>
        <v/>
      </c>
      <c r="AF151" s="599" t="str">
        <f t="shared" si="101"/>
        <v/>
      </c>
      <c r="AG151" s="599" t="str">
        <f>IF($AD151="","",VLOOKUP(AD151,Invoer!$F$15:$AU$1999,3,FALSE))</f>
        <v/>
      </c>
      <c r="AH151" s="599" t="str">
        <f>IF($AD151="","",IF(AG151&lt;&gt;"Liq","",VLOOKUP(AD151,Invoer!$F$15:$AU$1999,4,FALSE)))</f>
        <v/>
      </c>
      <c r="AI151" s="677" t="str">
        <f>IF($AD151="","",VLOOKUP(AD151,Invoer!$F$15:$AU$1999,5,FALSE))</f>
        <v/>
      </c>
      <c r="AJ151" s="599" t="str">
        <f>IF($AD151="","",VLOOKUP(AD151,Invoer!$F$15:$AU$1999,6,FALSE))</f>
        <v/>
      </c>
      <c r="AK151" s="599" t="str">
        <f>IF($AD151="","",VLOOKUP(AD151,Invoer!$F$15:$AU$1999,9,FALSE))</f>
        <v/>
      </c>
      <c r="AL151" s="599" t="str">
        <f>IF($AD151="","",VLOOKUP(AD151,Invoer!$F$15:$AU$1999,10,FALSE))</f>
        <v/>
      </c>
      <c r="AM151" s="599" t="str">
        <f>IF($AD151="","",VLOOKUP(AD151,Invoer!$F$15:$BB$1999,14,FALSE))</f>
        <v/>
      </c>
      <c r="AN151" s="599" t="str">
        <f>IF($AD151="","",VLOOKUP(AD151,Invoer!$F$15:$AU$1999,11,FALSE))</f>
        <v/>
      </c>
      <c r="AO151" s="662" t="str">
        <f>IF($AD151="","",VLOOKUP(AD151,Invoer!$F$15:$AU$1999,15,FALSE))</f>
        <v/>
      </c>
      <c r="AP151" s="599" t="str">
        <f>IF($AD151="","",VLOOKUP(AD151,Invoer!$F$15:$AU$1999,19,FALSE))</f>
        <v/>
      </c>
      <c r="AQ151" s="662" t="str">
        <f>IF($AD151="","",VLOOKUP(AD151,Invoer!$F$15:$AU$1999,24,FALSE))</f>
        <v/>
      </c>
      <c r="AR151" s="662" t="str">
        <f>IF($AD151="","",VLOOKUP(AD151,Invoer!$F$15:$AU$1999,17,FALSE))</f>
        <v/>
      </c>
      <c r="AS151" s="678" t="str">
        <f t="shared" si="111"/>
        <v/>
      </c>
      <c r="AT151" s="676" t="str">
        <f t="shared" si="80"/>
        <v/>
      </c>
      <c r="AU151" s="77" t="e">
        <f t="shared" si="81"/>
        <v>#VALUE!</v>
      </c>
      <c r="AW151" s="57"/>
      <c r="AX151" s="57"/>
      <c r="BA151" s="83" t="e">
        <f ca="1">Invoer!DW156</f>
        <v>#N/A</v>
      </c>
      <c r="BB151" s="599" t="str">
        <f t="shared" ca="1" si="102"/>
        <v/>
      </c>
      <c r="BC151" s="673" t="str">
        <f ca="1">IF($BB151="","",VLOOKUP(BB151,Invoer!$F$15:$AU$1999,2,FALSE))</f>
        <v/>
      </c>
      <c r="BD151" s="599" t="str">
        <f t="shared" ca="1" si="103"/>
        <v/>
      </c>
      <c r="BE151" s="599" t="str">
        <f ca="1">IF($BB151="","",VLOOKUP(BB151,Invoer!$F$15:$AU$1999,5,FALSE))</f>
        <v/>
      </c>
      <c r="BF151" s="599" t="str">
        <f ca="1">IF($BB151="","",VLOOKUP(BB151,Invoer!$F$15:$AU$1999,6,FALSE))</f>
        <v/>
      </c>
      <c r="BG151" s="599" t="str">
        <f ca="1">IF($BB151="","",VLOOKUP(BB151,Invoer!$F$15:$AU$1999,9,FALSE))</f>
        <v/>
      </c>
      <c r="BH151" s="599" t="str">
        <f ca="1">IF($BB151="","",VLOOKUP(BB151,Invoer!$F$15:$AU$1999,10,FALSE))</f>
        <v/>
      </c>
      <c r="BI151" s="599" t="str">
        <f ca="1">IF($BB151="","",VLOOKUP(BB151,Invoer!$F$15:$BB$1999,14,FALSE))</f>
        <v/>
      </c>
      <c r="BJ151" s="599" t="str">
        <f ca="1">IF($BB151="","",VLOOKUP(BB151,Invoer!$F$15:$AU$1999,11,FALSE))</f>
        <v/>
      </c>
      <c r="BK151" s="662" t="str">
        <f t="shared" ca="1" si="104"/>
        <v/>
      </c>
      <c r="BL151" s="662" t="str">
        <f t="shared" ca="1" si="105"/>
        <v/>
      </c>
      <c r="BM151" s="679" t="str">
        <f t="shared" ca="1" si="106"/>
        <v/>
      </c>
      <c r="BN151" s="662" t="str">
        <f t="shared" ca="1" si="82"/>
        <v/>
      </c>
      <c r="BO151" s="662" t="str">
        <f ca="1">IF($BB151="","",VLOOKUP(BB151,Invoer!$F$15:$AU$1999,15,FALSE))</f>
        <v/>
      </c>
      <c r="BP151" s="662" t="str">
        <f ca="1">IF($BB151="","",VLOOKUP(BB151,Invoer!$F$15:$AU$1999,24,FALSE))</f>
        <v/>
      </c>
      <c r="BQ151" s="662" t="str">
        <f ca="1">IF($BB151="","",VLOOKUP(BB151,Invoer!$F$15:$AU$1999,17,FALSE))</f>
        <v/>
      </c>
      <c r="BS151" s="73" t="e">
        <f t="shared" ca="1" si="112"/>
        <v>#VALUE!</v>
      </c>
      <c r="BT151" s="57" t="str">
        <f t="shared" ca="1" si="113"/>
        <v/>
      </c>
      <c r="BW151" s="61" t="e">
        <f ca="1">Invoer!DZ156</f>
        <v>#N/A</v>
      </c>
      <c r="BX151" s="599" t="str">
        <f t="shared" ca="1" si="83"/>
        <v/>
      </c>
      <c r="BY151" s="673" t="str">
        <f ca="1">IF($BX151="","",VLOOKUP(BX151,Invoer!$F$15:$AU$1999,2,FALSE))</f>
        <v/>
      </c>
      <c r="BZ151" s="599" t="str">
        <f t="shared" ca="1" si="84"/>
        <v/>
      </c>
      <c r="CA151" s="599" t="str">
        <f ca="1">IF($BX151="","",VLOOKUP(BX151,Invoer!$F$15:$AU$1999,5,FALSE))</f>
        <v/>
      </c>
      <c r="CB151" s="599" t="str">
        <f ca="1">IF($BX151="","",VLOOKUP(BX151,Invoer!$F$15:$AU$1999,6,FALSE))</f>
        <v/>
      </c>
      <c r="CC151" s="599" t="str">
        <f ca="1">IF($BX151="","",VLOOKUP(BX151,Invoer!$F$15:$AU$1999,9,FALSE))</f>
        <v/>
      </c>
      <c r="CD151" s="599" t="str">
        <f ca="1">IF($BX151="","",VLOOKUP(BX151,Invoer!$F$15:$AU$1999,10,FALSE))</f>
        <v/>
      </c>
      <c r="CE151" s="599" t="str">
        <f ca="1">IF($BX151="","",VLOOKUP(BX151,Invoer!$F$15:$AU$1999,11,FALSE))</f>
        <v/>
      </c>
      <c r="CF151" s="662" t="str">
        <f ca="1">IF($BX151="","",IF(ISERROR(BY151),0,VLOOKUP(BX151,Invoer!$F$15:$AU$1999,15,FALSE)))</f>
        <v/>
      </c>
      <c r="CG151" s="599" t="str">
        <f ca="1">IF($BX151="","",VLOOKUP(BX151,Invoer!$F$15:$AU$1999,19,FALSE))</f>
        <v/>
      </c>
      <c r="CH151" s="662" t="str">
        <f ca="1">IF($BX151="","",IF(ISERROR(BY151),0,VLOOKUP(BX151,Invoer!$F$15:$AU$1999,24,FALSE)))</f>
        <v/>
      </c>
      <c r="CI151" s="662" t="str">
        <f ca="1">IF($BX151="","",IF(ISERROR(BY151),0,VLOOKUP(BX151,Invoer!$F$15:$AU$1999,17,FALSE)))</f>
        <v/>
      </c>
      <c r="CJ151" s="680" t="str">
        <f t="shared" ca="1" si="107"/>
        <v/>
      </c>
      <c r="CK151" s="662" t="str">
        <f t="shared" ca="1" si="108"/>
        <v/>
      </c>
      <c r="CM151" s="56" t="str">
        <f t="shared" ca="1" si="114"/>
        <v/>
      </c>
      <c r="CQ151" s="411" t="e">
        <f ca="1">Invoer!EG156</f>
        <v>#N/A</v>
      </c>
      <c r="CR151" s="599" t="str">
        <f t="shared" ca="1" si="85"/>
        <v/>
      </c>
      <c r="CS151" s="673" t="str">
        <f ca="1">IF($CR151="","",VLOOKUP(CR151,Invoer!$F$15:$AU$1500,2,FALSE))</f>
        <v/>
      </c>
      <c r="CT151" s="599" t="str">
        <f t="shared" ca="1" si="86"/>
        <v/>
      </c>
      <c r="CU151" s="599" t="str">
        <f ca="1">IF($CR151="","",VLOOKUP(CR151,Invoer!$F$15:$AU$1500,3,FALSE))</f>
        <v/>
      </c>
      <c r="CV151" s="599" t="str">
        <f ca="1">IF($CR151="","",IF(CU151&lt;&gt;"Liq","",VLOOKUP(CR151,Invoer!$F$15:$AU$1500,4,FALSE)))</f>
        <v/>
      </c>
      <c r="CW151" s="599" t="str">
        <f ca="1">IF($CR151="","",VLOOKUP(CR151,Invoer!$F$15:$AU$1500,5,FALSE))</f>
        <v/>
      </c>
      <c r="CX151" s="599" t="str">
        <f ca="1">IF($CR151="","",VLOOKUP(CR151,Invoer!$F$15:$AU$1500,6,FALSE))</f>
        <v/>
      </c>
      <c r="CY151" s="599" t="str">
        <f ca="1">IF($CR151="","",VLOOKUP(CR151,Invoer!$F$15:$AU$1500,9,FALSE))</f>
        <v/>
      </c>
      <c r="CZ151" s="599" t="str">
        <f ca="1">IF($CR151="","",VLOOKUP(CR151,Invoer!$F$15:$AU$1500,10,FALSE))</f>
        <v/>
      </c>
      <c r="DA151" s="599" t="str">
        <f ca="1">IF($CR151="","",VLOOKUP(CR151,Invoer!$F$15:$AU$1500,11,FALSE))</f>
        <v/>
      </c>
      <c r="DB151" s="599" t="str">
        <f ca="1">IF($CR151="","",VLOOKUP(CR151,Invoer!$F$15:$BB$1500,14,FALSE))</f>
        <v/>
      </c>
      <c r="DC151" s="662" t="str">
        <f ca="1">IF($CR151="","",VLOOKUP(CR151,Invoer!$F$15:$AU$1500,15,FALSE))</f>
        <v/>
      </c>
      <c r="DD151" s="599" t="str">
        <f ca="1">IF($CR151="","",VLOOKUP(CR151,Invoer!$F$15:$AU$1500,19,FALSE))</f>
        <v/>
      </c>
      <c r="DE151" s="662" t="str">
        <f ca="1">IF($CR151="","",VLOOKUP(CR151,Invoer!$F$15:$AU$1500,20,FALSE))</f>
        <v/>
      </c>
      <c r="DF151" s="662" t="str">
        <f ca="1">IF($CR151="","",VLOOKUP(CR151,Invoer!$F$15:$AU$1500,23,FALSE))</f>
        <v/>
      </c>
      <c r="DG151" s="662" t="str">
        <f ca="1">IF($CR151="","",VLOOKUP(CR151,Invoer!$F$15:$AU$1500,17,FALSE))</f>
        <v/>
      </c>
      <c r="DH151" s="681" t="str">
        <f t="shared" ca="1" si="87"/>
        <v/>
      </c>
      <c r="DI151" s="662" t="str">
        <f t="shared" ca="1" si="88"/>
        <v/>
      </c>
      <c r="DJ151" s="190"/>
      <c r="DK151" s="411" t="str">
        <f t="shared" ca="1" si="89"/>
        <v/>
      </c>
      <c r="DO151" s="61" t="e">
        <f ca="1">IF($DN$4&lt;3,Invoer!EB156,Invoer!EA156)</f>
        <v>#N/A</v>
      </c>
      <c r="DP151" s="599" t="str">
        <f t="shared" ca="1" si="90"/>
        <v/>
      </c>
      <c r="DQ151" s="673" t="str">
        <f ca="1">IF($DP151="","",VLOOKUP(DP151,Invoer!$F$15:$AU$1999,2,FALSE))</f>
        <v/>
      </c>
      <c r="DR151" s="599" t="str">
        <f t="shared" ca="1" si="91"/>
        <v/>
      </c>
      <c r="DS151" s="599" t="str">
        <f ca="1">IF($DP151="","",VLOOKUP(DP151,Invoer!$F$15:$AU$1999,3,FALSE))</f>
        <v/>
      </c>
      <c r="DT151" s="599" t="str">
        <f ca="1">IF($DP151="","",IF(DS151&lt;&gt;"Liq","",VLOOKUP(DP151,Invoer!$F$15:$AU$1999,4,FALSE)))</f>
        <v/>
      </c>
      <c r="DU151" s="599" t="str">
        <f ca="1">IF($DP151="","",VLOOKUP(DP151,Invoer!$F$15:$AU$1999,5,FALSE))</f>
        <v/>
      </c>
      <c r="DV151" s="599" t="str">
        <f ca="1">IF($DP151="","",VLOOKUP(DP151,Invoer!$F$15:$AU$1999,6,FALSE))</f>
        <v/>
      </c>
      <c r="DW151" s="599" t="str">
        <f ca="1">IF($DP151="","",VLOOKUP(DP151,Invoer!$F$15:$AU$1999,9,FALSE))</f>
        <v/>
      </c>
      <c r="DX151" s="599" t="str">
        <f ca="1">IF($DP151="","",VLOOKUP(DP151,Invoer!$F$15:$AU$1999,10,FALSE))</f>
        <v/>
      </c>
      <c r="DY151" s="595" t="str">
        <f ca="1">IF($DP151="","",VLOOKUP(DP151,Invoer!$F$15:$AU$1999,11,FALSE))</f>
        <v/>
      </c>
      <c r="DZ151" s="662" t="str">
        <f ca="1">IF($DP151="","",IF($DN$4&gt;2,"",VLOOKUP(DP151,Invoer!CQ:CS,3,FALSE)))</f>
        <v/>
      </c>
      <c r="EA151" s="541" t="str">
        <f ca="1">IF($DP151="","",IF(ISERROR(DQ151),0,IF($DN$4&lt;3,"",VLOOKUP(DP151,Invoer!$F$15:$AU$1999,15,FALSE))))</f>
        <v/>
      </c>
      <c r="EB151" s="595" t="str">
        <f ca="1">IF($DP151="","",IF($DN$4&lt;3,"",VLOOKUP(DP151,Invoer!$F$15:$AU$1999,19,FALSE)))</f>
        <v/>
      </c>
      <c r="EC151" s="541" t="str">
        <f ca="1">IF($DP151="","",IF(ISERROR(DQ151),0,IF($DN$4&lt;3,"",VLOOKUP(DP151,Invoer!$F$15:$AU$1999,24,FALSE))))</f>
        <v/>
      </c>
      <c r="ED151" s="541" t="str">
        <f ca="1">IF($DP151="","",IF(ISERROR(DQ151),0,IF($DN$4&lt;3,"",VLOOKUP(DP151,Invoer!$F$15:$AU$1999,17,FALSE))))</f>
        <v/>
      </c>
      <c r="EH151" s="89" t="e">
        <f ca="1">Invoer!CP156</f>
        <v>#N/A</v>
      </c>
      <c r="EI151" s="599" t="str">
        <f t="shared" ca="1" si="92"/>
        <v/>
      </c>
      <c r="EJ151" s="673" t="str">
        <f ca="1">IF(EI151="","",VLOOKUP(EI151,Invoer!$F$15:$AU$1999,2,FALSE))</f>
        <v/>
      </c>
      <c r="EK151" s="599" t="str">
        <f t="shared" ca="1" si="93"/>
        <v/>
      </c>
      <c r="EL151" s="599" t="str">
        <f ca="1">IF($EI151="","",VLOOKUP(EI151,Invoer!$F$15:$AU$1999,3,FALSE))</f>
        <v/>
      </c>
      <c r="EM151" s="599" t="str">
        <f ca="1">IF($EI151="","",IF(EL151&lt;&gt;"Liq","",VLOOKUP(EI151,Invoer!$F$15:$AU$1999,4,FALSE)))</f>
        <v/>
      </c>
      <c r="EN151" s="599" t="str">
        <f ca="1">IF($EI151="","",VLOOKUP(EI151,Invoer!$F$15:$AU$1999,6,FALSE))</f>
        <v/>
      </c>
      <c r="EO151" s="599" t="str">
        <f ca="1">IF(EI151="","",VLOOKUP(EI151,Invoer!$F$15:$AU$1999,9,FALSE))</f>
        <v/>
      </c>
      <c r="EP151" s="599" t="str">
        <f ca="1">IF(EI151="","",VLOOKUP(EI151,Invoer!$F$15:$AU$1999,10,FALSE))</f>
        <v/>
      </c>
      <c r="EQ151" s="599" t="str">
        <f ca="1">IF(EI151="","",VLOOKUP(EI151,Invoer!$F$15:$AU$1999,11,FALSE))</f>
        <v/>
      </c>
      <c r="ER151" s="662" t="str">
        <f ca="1">IF(EI151="","",VLOOKUP(EI151,Invoer!CQ:CS,3,FALSE))</f>
        <v/>
      </c>
      <c r="ES151" s="662" t="str">
        <f t="shared" ca="1" si="94"/>
        <v/>
      </c>
      <c r="ET151" s="513" t="str">
        <f t="shared" ca="1" si="95"/>
        <v/>
      </c>
      <c r="EU151" s="112" t="str">
        <f t="shared" ca="1" si="96"/>
        <v/>
      </c>
      <c r="EV151" s="83" t="s">
        <v>160</v>
      </c>
      <c r="EW151" s="682" t="str">
        <f t="shared" ca="1" si="97"/>
        <v/>
      </c>
      <c r="EX151" s="662" t="str">
        <f t="shared" ca="1" si="98"/>
        <v/>
      </c>
      <c r="EY151"/>
      <c r="EZ151" s="56" t="e">
        <f t="shared" ca="1" si="109"/>
        <v>#VALUE!</v>
      </c>
      <c r="FA151" s="56" t="e">
        <f t="shared" ca="1" si="110"/>
        <v>#VALUE!</v>
      </c>
      <c r="FE151"/>
      <c r="FI151"/>
      <c r="FJ151"/>
    </row>
    <row r="152" spans="1:166" ht="12" customHeight="1" x14ac:dyDescent="0.2">
      <c r="A152"/>
      <c r="B152"/>
      <c r="C152"/>
      <c r="E152"/>
      <c r="F152" s="125"/>
      <c r="G152" s="89" t="e">
        <f ca="1">Invoer!DU157</f>
        <v>#N/A</v>
      </c>
      <c r="H152" s="599" t="str">
        <f t="shared" ca="1" si="79"/>
        <v/>
      </c>
      <c r="I152" s="673" t="str">
        <f ca="1">IF($H152="","",VLOOKUP(H152,Invoer!$F$15:$AU$1500,2,FALSE))</f>
        <v/>
      </c>
      <c r="J152" s="599" t="str">
        <f t="shared" ca="1" si="99"/>
        <v/>
      </c>
      <c r="K152" s="599" t="str">
        <f ca="1">IF($H152="","",VLOOKUP(H152,Invoer!$F$15:$AU$1500,3,FALSE))</f>
        <v/>
      </c>
      <c r="L152" s="599" t="str">
        <f ca="1">IF($H152="","",IF(K152&lt;&gt;"Liq","",VLOOKUP(H152,Invoer!$F$15:$AU$1500,4,FALSE)))</f>
        <v/>
      </c>
      <c r="M152" s="599" t="str">
        <f ca="1">IF($H152="","",VLOOKUP(H152,Invoer!$F$15:$AU$1500,5,FALSE))</f>
        <v/>
      </c>
      <c r="N152" s="599" t="str">
        <f ca="1">IF($H152="","",VLOOKUP(H152,Invoer!$F$15:$AU$1500,6,FALSE))</f>
        <v/>
      </c>
      <c r="O152" s="599" t="str">
        <f ca="1">IF($H152="","",VLOOKUP(H152,Invoer!$F$15:$AU$1500,9,FALSE))</f>
        <v/>
      </c>
      <c r="P152" s="599" t="str">
        <f ca="1">IF($H152="","",VLOOKUP(H152,Invoer!$F$15:$AU$1500,10,FALSE))</f>
        <v/>
      </c>
      <c r="Q152" s="599" t="str">
        <f ca="1">IF($H152="","",VLOOKUP(H152,Invoer!$F$15:$BB$1500,14,FALSE))</f>
        <v/>
      </c>
      <c r="R152" s="662" t="str">
        <f ca="1">IF($H152="","",IF(J152&gt;$K$8,"",VLOOKUP(H152,Invoer!$F$15:$AU$1500,15,FALSE)))</f>
        <v/>
      </c>
      <c r="S152" s="599" t="str">
        <f ca="1">IF($H152="","",VLOOKUP(H152,Invoer!$F$15:$AU$1500,19,FALSE))</f>
        <v/>
      </c>
      <c r="T152" s="662" t="str">
        <f ca="1">IF($H152="","",IF(J152&gt;$K$8,"",VLOOKUP(H152,Invoer!$F$15:$AU$1500,20,FALSE)))</f>
        <v/>
      </c>
      <c r="U152" s="662" t="str">
        <f ca="1">IF($H152="","",IF(J152&gt;$K$8,"",VLOOKUP(H152,Invoer!$F$15:$AU$1500,23,FALSE)))</f>
        <v/>
      </c>
      <c r="V152" s="662" t="str">
        <f ca="1">IF($H152="","",IF(J152&gt;$K$8,"",VLOOKUP(H152,Invoer!$F$15:$AU$1500,17,FALSE)))</f>
        <v/>
      </c>
      <c r="AC152" s="435" t="str">
        <f>IF($AC$7&lt;3,Invoer!DR157,IF($AC$7=3,Invoer!BT157,"x"))</f>
        <v>x</v>
      </c>
      <c r="AD152" s="599" t="str">
        <f t="shared" si="100"/>
        <v/>
      </c>
      <c r="AE152" s="673" t="str">
        <f>IF($AD152="","",VLOOKUP(AD152,Invoer!$F$15:$AU$1999,2,FALSE))</f>
        <v/>
      </c>
      <c r="AF152" s="599" t="str">
        <f t="shared" si="101"/>
        <v/>
      </c>
      <c r="AG152" s="599" t="str">
        <f>IF($AD152="","",VLOOKUP(AD152,Invoer!$F$15:$AU$1999,3,FALSE))</f>
        <v/>
      </c>
      <c r="AH152" s="599" t="str">
        <f>IF($AD152="","",IF(AG152&lt;&gt;"Liq","",VLOOKUP(AD152,Invoer!$F$15:$AU$1999,4,FALSE)))</f>
        <v/>
      </c>
      <c r="AI152" s="677" t="str">
        <f>IF($AD152="","",VLOOKUP(AD152,Invoer!$F$15:$AU$1999,5,FALSE))</f>
        <v/>
      </c>
      <c r="AJ152" s="599" t="str">
        <f>IF($AD152="","",VLOOKUP(AD152,Invoer!$F$15:$AU$1999,6,FALSE))</f>
        <v/>
      </c>
      <c r="AK152" s="599" t="str">
        <f>IF($AD152="","",VLOOKUP(AD152,Invoer!$F$15:$AU$1999,9,FALSE))</f>
        <v/>
      </c>
      <c r="AL152" s="599" t="str">
        <f>IF($AD152="","",VLOOKUP(AD152,Invoer!$F$15:$AU$1999,10,FALSE))</f>
        <v/>
      </c>
      <c r="AM152" s="599" t="str">
        <f>IF($AD152="","",VLOOKUP(AD152,Invoer!$F$15:$BB$1999,14,FALSE))</f>
        <v/>
      </c>
      <c r="AN152" s="599" t="str">
        <f>IF($AD152="","",VLOOKUP(AD152,Invoer!$F$15:$AU$1999,11,FALSE))</f>
        <v/>
      </c>
      <c r="AO152" s="662" t="str">
        <f>IF($AD152="","",VLOOKUP(AD152,Invoer!$F$15:$AU$1999,15,FALSE))</f>
        <v/>
      </c>
      <c r="AP152" s="599" t="str">
        <f>IF($AD152="","",VLOOKUP(AD152,Invoer!$F$15:$AU$1999,19,FALSE))</f>
        <v/>
      </c>
      <c r="AQ152" s="662" t="str">
        <f>IF($AD152="","",VLOOKUP(AD152,Invoer!$F$15:$AU$1999,24,FALSE))</f>
        <v/>
      </c>
      <c r="AR152" s="662" t="str">
        <f>IF($AD152="","",VLOOKUP(AD152,Invoer!$F$15:$AU$1999,17,FALSE))</f>
        <v/>
      </c>
      <c r="AS152" s="678" t="str">
        <f t="shared" si="111"/>
        <v/>
      </c>
      <c r="AT152" s="676" t="str">
        <f t="shared" si="80"/>
        <v/>
      </c>
      <c r="AU152" s="77" t="e">
        <f t="shared" si="81"/>
        <v>#VALUE!</v>
      </c>
      <c r="AW152" s="57"/>
      <c r="AX152" s="57"/>
      <c r="BA152" s="83" t="e">
        <f ca="1">Invoer!DW157</f>
        <v>#N/A</v>
      </c>
      <c r="BB152" s="599" t="str">
        <f t="shared" ca="1" si="102"/>
        <v/>
      </c>
      <c r="BC152" s="673" t="str">
        <f ca="1">IF($BB152="","",VLOOKUP(BB152,Invoer!$F$15:$AU$1999,2,FALSE))</f>
        <v/>
      </c>
      <c r="BD152" s="599" t="str">
        <f t="shared" ca="1" si="103"/>
        <v/>
      </c>
      <c r="BE152" s="599" t="str">
        <f ca="1">IF($BB152="","",VLOOKUP(BB152,Invoer!$F$15:$AU$1999,5,FALSE))</f>
        <v/>
      </c>
      <c r="BF152" s="599" t="str">
        <f ca="1">IF($BB152="","",VLOOKUP(BB152,Invoer!$F$15:$AU$1999,6,FALSE))</f>
        <v/>
      </c>
      <c r="BG152" s="599" t="str">
        <f ca="1">IF($BB152="","",VLOOKUP(BB152,Invoer!$F$15:$AU$1999,9,FALSE))</f>
        <v/>
      </c>
      <c r="BH152" s="599" t="str">
        <f ca="1">IF($BB152="","",VLOOKUP(BB152,Invoer!$F$15:$AU$1999,10,FALSE))</f>
        <v/>
      </c>
      <c r="BI152" s="599" t="str">
        <f ca="1">IF($BB152="","",VLOOKUP(BB152,Invoer!$F$15:$BB$1999,14,FALSE))</f>
        <v/>
      </c>
      <c r="BJ152" s="599" t="str">
        <f ca="1">IF($BB152="","",VLOOKUP(BB152,Invoer!$F$15:$AU$1999,11,FALSE))</f>
        <v/>
      </c>
      <c r="BK152" s="662" t="str">
        <f t="shared" ca="1" si="104"/>
        <v/>
      </c>
      <c r="BL152" s="662" t="str">
        <f t="shared" ca="1" si="105"/>
        <v/>
      </c>
      <c r="BM152" s="679" t="str">
        <f t="shared" ca="1" si="106"/>
        <v/>
      </c>
      <c r="BN152" s="662" t="str">
        <f t="shared" ca="1" si="82"/>
        <v/>
      </c>
      <c r="BO152" s="662" t="str">
        <f ca="1">IF($BB152="","",VLOOKUP(BB152,Invoer!$F$15:$AU$1999,15,FALSE))</f>
        <v/>
      </c>
      <c r="BP152" s="662" t="str">
        <f ca="1">IF($BB152="","",VLOOKUP(BB152,Invoer!$F$15:$AU$1999,24,FALSE))</f>
        <v/>
      </c>
      <c r="BQ152" s="662" t="str">
        <f ca="1">IF($BB152="","",VLOOKUP(BB152,Invoer!$F$15:$AU$1999,17,FALSE))</f>
        <v/>
      </c>
      <c r="BS152" s="73" t="e">
        <f t="shared" ca="1" si="112"/>
        <v>#VALUE!</v>
      </c>
      <c r="BT152" s="57" t="str">
        <f t="shared" ca="1" si="113"/>
        <v/>
      </c>
      <c r="BW152" s="61" t="e">
        <f ca="1">Invoer!DZ157</f>
        <v>#N/A</v>
      </c>
      <c r="BX152" s="599" t="str">
        <f t="shared" ca="1" si="83"/>
        <v/>
      </c>
      <c r="BY152" s="673" t="str">
        <f ca="1">IF($BX152="","",VLOOKUP(BX152,Invoer!$F$15:$AU$1999,2,FALSE))</f>
        <v/>
      </c>
      <c r="BZ152" s="599" t="str">
        <f t="shared" ca="1" si="84"/>
        <v/>
      </c>
      <c r="CA152" s="599" t="str">
        <f ca="1">IF($BX152="","",VLOOKUP(BX152,Invoer!$F$15:$AU$1999,5,FALSE))</f>
        <v/>
      </c>
      <c r="CB152" s="599" t="str">
        <f ca="1">IF($BX152="","",VLOOKUP(BX152,Invoer!$F$15:$AU$1999,6,FALSE))</f>
        <v/>
      </c>
      <c r="CC152" s="599" t="str">
        <f ca="1">IF($BX152="","",VLOOKUP(BX152,Invoer!$F$15:$AU$1999,9,FALSE))</f>
        <v/>
      </c>
      <c r="CD152" s="599" t="str">
        <f ca="1">IF($BX152="","",VLOOKUP(BX152,Invoer!$F$15:$AU$1999,10,FALSE))</f>
        <v/>
      </c>
      <c r="CE152" s="599" t="str">
        <f ca="1">IF($BX152="","",VLOOKUP(BX152,Invoer!$F$15:$AU$1999,11,FALSE))</f>
        <v/>
      </c>
      <c r="CF152" s="662" t="str">
        <f ca="1">IF($BX152="","",IF(ISERROR(BY152),0,VLOOKUP(BX152,Invoer!$F$15:$AU$1999,15,FALSE)))</f>
        <v/>
      </c>
      <c r="CG152" s="599" t="str">
        <f ca="1">IF($BX152="","",VLOOKUP(BX152,Invoer!$F$15:$AU$1999,19,FALSE))</f>
        <v/>
      </c>
      <c r="CH152" s="662" t="str">
        <f ca="1">IF($BX152="","",IF(ISERROR(BY152),0,VLOOKUP(BX152,Invoer!$F$15:$AU$1999,24,FALSE)))</f>
        <v/>
      </c>
      <c r="CI152" s="662" t="str">
        <f ca="1">IF($BX152="","",IF(ISERROR(BY152),0,VLOOKUP(BX152,Invoer!$F$15:$AU$1999,17,FALSE)))</f>
        <v/>
      </c>
      <c r="CJ152" s="680" t="str">
        <f t="shared" ca="1" si="107"/>
        <v/>
      </c>
      <c r="CK152" s="662" t="str">
        <f t="shared" ca="1" si="108"/>
        <v/>
      </c>
      <c r="CM152" s="56" t="str">
        <f t="shared" ca="1" si="114"/>
        <v/>
      </c>
      <c r="CQ152" s="411" t="e">
        <f ca="1">Invoer!EG157</f>
        <v>#N/A</v>
      </c>
      <c r="CR152" s="599" t="str">
        <f t="shared" ca="1" si="85"/>
        <v/>
      </c>
      <c r="CS152" s="673" t="str">
        <f ca="1">IF($CR152="","",VLOOKUP(CR152,Invoer!$F$15:$AU$1500,2,FALSE))</f>
        <v/>
      </c>
      <c r="CT152" s="599" t="str">
        <f t="shared" ca="1" si="86"/>
        <v/>
      </c>
      <c r="CU152" s="599" t="str">
        <f ca="1">IF($CR152="","",VLOOKUP(CR152,Invoer!$F$15:$AU$1500,3,FALSE))</f>
        <v/>
      </c>
      <c r="CV152" s="599" t="str">
        <f ca="1">IF($CR152="","",IF(CU152&lt;&gt;"Liq","",VLOOKUP(CR152,Invoer!$F$15:$AU$1500,4,FALSE)))</f>
        <v/>
      </c>
      <c r="CW152" s="599" t="str">
        <f ca="1">IF($CR152="","",VLOOKUP(CR152,Invoer!$F$15:$AU$1500,5,FALSE))</f>
        <v/>
      </c>
      <c r="CX152" s="599" t="str">
        <f ca="1">IF($CR152="","",VLOOKUP(CR152,Invoer!$F$15:$AU$1500,6,FALSE))</f>
        <v/>
      </c>
      <c r="CY152" s="599" t="str">
        <f ca="1">IF($CR152="","",VLOOKUP(CR152,Invoer!$F$15:$AU$1500,9,FALSE))</f>
        <v/>
      </c>
      <c r="CZ152" s="599" t="str">
        <f ca="1">IF($CR152="","",VLOOKUP(CR152,Invoer!$F$15:$AU$1500,10,FALSE))</f>
        <v/>
      </c>
      <c r="DA152" s="599" t="str">
        <f ca="1">IF($CR152="","",VLOOKUP(CR152,Invoer!$F$15:$AU$1500,11,FALSE))</f>
        <v/>
      </c>
      <c r="DB152" s="599" t="str">
        <f ca="1">IF($CR152="","",VLOOKUP(CR152,Invoer!$F$15:$BB$1500,14,FALSE))</f>
        <v/>
      </c>
      <c r="DC152" s="662" t="str">
        <f ca="1">IF($CR152="","",VLOOKUP(CR152,Invoer!$F$15:$AU$1500,15,FALSE))</f>
        <v/>
      </c>
      <c r="DD152" s="599" t="str">
        <f ca="1">IF($CR152="","",VLOOKUP(CR152,Invoer!$F$15:$AU$1500,19,FALSE))</f>
        <v/>
      </c>
      <c r="DE152" s="662" t="str">
        <f ca="1">IF($CR152="","",VLOOKUP(CR152,Invoer!$F$15:$AU$1500,20,FALSE))</f>
        <v/>
      </c>
      <c r="DF152" s="662" t="str">
        <f ca="1">IF($CR152="","",VLOOKUP(CR152,Invoer!$F$15:$AU$1500,23,FALSE))</f>
        <v/>
      </c>
      <c r="DG152" s="662" t="str">
        <f ca="1">IF($CR152="","",VLOOKUP(CR152,Invoer!$F$15:$AU$1500,17,FALSE))</f>
        <v/>
      </c>
      <c r="DH152" s="681" t="str">
        <f t="shared" ca="1" si="87"/>
        <v/>
      </c>
      <c r="DI152" s="662" t="str">
        <f t="shared" ca="1" si="88"/>
        <v/>
      </c>
      <c r="DJ152" s="190"/>
      <c r="DK152" s="411" t="str">
        <f t="shared" ca="1" si="89"/>
        <v/>
      </c>
      <c r="DO152" s="61" t="e">
        <f ca="1">IF($DN$4&lt;3,Invoer!EB157,Invoer!EA157)</f>
        <v>#N/A</v>
      </c>
      <c r="DP152" s="599" t="str">
        <f t="shared" ca="1" si="90"/>
        <v/>
      </c>
      <c r="DQ152" s="673" t="str">
        <f ca="1">IF($DP152="","",VLOOKUP(DP152,Invoer!$F$15:$AU$1999,2,FALSE))</f>
        <v/>
      </c>
      <c r="DR152" s="599" t="str">
        <f t="shared" ca="1" si="91"/>
        <v/>
      </c>
      <c r="DS152" s="599" t="str">
        <f ca="1">IF($DP152="","",VLOOKUP(DP152,Invoer!$F$15:$AU$1999,3,FALSE))</f>
        <v/>
      </c>
      <c r="DT152" s="599" t="str">
        <f ca="1">IF($DP152="","",IF(DS152&lt;&gt;"Liq","",VLOOKUP(DP152,Invoer!$F$15:$AU$1999,4,FALSE)))</f>
        <v/>
      </c>
      <c r="DU152" s="599" t="str">
        <f ca="1">IF($DP152="","",VLOOKUP(DP152,Invoer!$F$15:$AU$1999,5,FALSE))</f>
        <v/>
      </c>
      <c r="DV152" s="599" t="str">
        <f ca="1">IF($DP152="","",VLOOKUP(DP152,Invoer!$F$15:$AU$1999,6,FALSE))</f>
        <v/>
      </c>
      <c r="DW152" s="599" t="str">
        <f ca="1">IF($DP152="","",VLOOKUP(DP152,Invoer!$F$15:$AU$1999,9,FALSE))</f>
        <v/>
      </c>
      <c r="DX152" s="599" t="str">
        <f ca="1">IF($DP152="","",VLOOKUP(DP152,Invoer!$F$15:$AU$1999,10,FALSE))</f>
        <v/>
      </c>
      <c r="DY152" s="595" t="str">
        <f ca="1">IF($DP152="","",VLOOKUP(DP152,Invoer!$F$15:$AU$1999,11,FALSE))</f>
        <v/>
      </c>
      <c r="DZ152" s="662" t="str">
        <f ca="1">IF($DP152="","",IF($DN$4&gt;2,"",VLOOKUP(DP152,Invoer!CQ:CS,3,FALSE)))</f>
        <v/>
      </c>
      <c r="EA152" s="541" t="str">
        <f ca="1">IF($DP152="","",IF(ISERROR(DQ152),0,IF($DN$4&lt;3,"",VLOOKUP(DP152,Invoer!$F$15:$AU$1999,15,FALSE))))</f>
        <v/>
      </c>
      <c r="EB152" s="595" t="str">
        <f ca="1">IF($DP152="","",IF($DN$4&lt;3,"",VLOOKUP(DP152,Invoer!$F$15:$AU$1999,19,FALSE)))</f>
        <v/>
      </c>
      <c r="EC152" s="541" t="str">
        <f ca="1">IF($DP152="","",IF(ISERROR(DQ152),0,IF($DN$4&lt;3,"",VLOOKUP(DP152,Invoer!$F$15:$AU$1999,24,FALSE))))</f>
        <v/>
      </c>
      <c r="ED152" s="541" t="str">
        <f ca="1">IF($DP152="","",IF(ISERROR(DQ152),0,IF($DN$4&lt;3,"",VLOOKUP(DP152,Invoer!$F$15:$AU$1999,17,FALSE))))</f>
        <v/>
      </c>
      <c r="EH152" s="89" t="e">
        <f ca="1">Invoer!CP157</f>
        <v>#N/A</v>
      </c>
      <c r="EI152" s="599" t="str">
        <f t="shared" ca="1" si="92"/>
        <v/>
      </c>
      <c r="EJ152" s="673" t="str">
        <f ca="1">IF(EI152="","",VLOOKUP(EI152,Invoer!$F$15:$AU$1999,2,FALSE))</f>
        <v/>
      </c>
      <c r="EK152" s="599" t="str">
        <f t="shared" ca="1" si="93"/>
        <v/>
      </c>
      <c r="EL152" s="599" t="str">
        <f ca="1">IF($EI152="","",VLOOKUP(EI152,Invoer!$F$15:$AU$1999,3,FALSE))</f>
        <v/>
      </c>
      <c r="EM152" s="599" t="str">
        <f ca="1">IF($EI152="","",IF(EL152&lt;&gt;"Liq","",VLOOKUP(EI152,Invoer!$F$15:$AU$1999,4,FALSE)))</f>
        <v/>
      </c>
      <c r="EN152" s="599" t="str">
        <f ca="1">IF($EI152="","",VLOOKUP(EI152,Invoer!$F$15:$AU$1999,6,FALSE))</f>
        <v/>
      </c>
      <c r="EO152" s="599" t="str">
        <f ca="1">IF(EI152="","",VLOOKUP(EI152,Invoer!$F$15:$AU$1999,9,FALSE))</f>
        <v/>
      </c>
      <c r="EP152" s="599" t="str">
        <f ca="1">IF(EI152="","",VLOOKUP(EI152,Invoer!$F$15:$AU$1999,10,FALSE))</f>
        <v/>
      </c>
      <c r="EQ152" s="599" t="str">
        <f ca="1">IF(EI152="","",VLOOKUP(EI152,Invoer!$F$15:$AU$1999,11,FALSE))</f>
        <v/>
      </c>
      <c r="ER152" s="662" t="str">
        <f ca="1">IF(EI152="","",VLOOKUP(EI152,Invoer!CQ:CS,3,FALSE))</f>
        <v/>
      </c>
      <c r="ES152" s="662" t="str">
        <f t="shared" ca="1" si="94"/>
        <v/>
      </c>
      <c r="ET152" s="513" t="str">
        <f t="shared" ca="1" si="95"/>
        <v/>
      </c>
      <c r="EU152" s="112" t="str">
        <f t="shared" ca="1" si="96"/>
        <v/>
      </c>
      <c r="EV152" s="83" t="s">
        <v>160</v>
      </c>
      <c r="EW152" s="682" t="str">
        <f t="shared" ca="1" si="97"/>
        <v/>
      </c>
      <c r="EX152" s="662" t="str">
        <f t="shared" ca="1" si="98"/>
        <v/>
      </c>
      <c r="EY152"/>
      <c r="EZ152" s="56" t="e">
        <f t="shared" ca="1" si="109"/>
        <v>#VALUE!</v>
      </c>
      <c r="FA152" s="56" t="e">
        <f t="shared" ca="1" si="110"/>
        <v>#VALUE!</v>
      </c>
      <c r="FE152"/>
      <c r="FI152"/>
      <c r="FJ152"/>
    </row>
    <row r="153" spans="1:166" ht="12" customHeight="1" x14ac:dyDescent="0.2">
      <c r="A153"/>
      <c r="B153"/>
      <c r="C153"/>
      <c r="E153"/>
      <c r="F153" s="125"/>
      <c r="G153" s="89" t="e">
        <f ca="1">Invoer!DU158</f>
        <v>#N/A</v>
      </c>
      <c r="H153" s="599" t="str">
        <f t="shared" ca="1" si="79"/>
        <v/>
      </c>
      <c r="I153" s="673" t="str">
        <f ca="1">IF($H153="","",VLOOKUP(H153,Invoer!$F$15:$AU$1500,2,FALSE))</f>
        <v/>
      </c>
      <c r="J153" s="599" t="str">
        <f t="shared" ca="1" si="99"/>
        <v/>
      </c>
      <c r="K153" s="599" t="str">
        <f ca="1">IF($H153="","",VLOOKUP(H153,Invoer!$F$15:$AU$1500,3,FALSE))</f>
        <v/>
      </c>
      <c r="L153" s="599" t="str">
        <f ca="1">IF($H153="","",IF(K153&lt;&gt;"Liq","",VLOOKUP(H153,Invoer!$F$15:$AU$1500,4,FALSE)))</f>
        <v/>
      </c>
      <c r="M153" s="599" t="str">
        <f ca="1">IF($H153="","",VLOOKUP(H153,Invoer!$F$15:$AU$1500,5,FALSE))</f>
        <v/>
      </c>
      <c r="N153" s="599" t="str">
        <f ca="1">IF($H153="","",VLOOKUP(H153,Invoer!$F$15:$AU$1500,6,FALSE))</f>
        <v/>
      </c>
      <c r="O153" s="599" t="str">
        <f ca="1">IF($H153="","",VLOOKUP(H153,Invoer!$F$15:$AU$1500,9,FALSE))</f>
        <v/>
      </c>
      <c r="P153" s="599" t="str">
        <f ca="1">IF($H153="","",VLOOKUP(H153,Invoer!$F$15:$AU$1500,10,FALSE))</f>
        <v/>
      </c>
      <c r="Q153" s="599" t="str">
        <f ca="1">IF($H153="","",VLOOKUP(H153,Invoer!$F$15:$BB$1500,14,FALSE))</f>
        <v/>
      </c>
      <c r="R153" s="662" t="str">
        <f ca="1">IF($H153="","",IF(J153&gt;$K$8,"",VLOOKUP(H153,Invoer!$F$15:$AU$1500,15,FALSE)))</f>
        <v/>
      </c>
      <c r="S153" s="599" t="str">
        <f ca="1">IF($H153="","",VLOOKUP(H153,Invoer!$F$15:$AU$1500,19,FALSE))</f>
        <v/>
      </c>
      <c r="T153" s="662" t="str">
        <f ca="1">IF($H153="","",IF(J153&gt;$K$8,"",VLOOKUP(H153,Invoer!$F$15:$AU$1500,20,FALSE)))</f>
        <v/>
      </c>
      <c r="U153" s="662" t="str">
        <f ca="1">IF($H153="","",IF(J153&gt;$K$8,"",VLOOKUP(H153,Invoer!$F$15:$AU$1500,23,FALSE)))</f>
        <v/>
      </c>
      <c r="V153" s="662" t="str">
        <f ca="1">IF($H153="","",IF(J153&gt;$K$8,"",VLOOKUP(H153,Invoer!$F$15:$AU$1500,17,FALSE)))</f>
        <v/>
      </c>
      <c r="AC153" s="435" t="str">
        <f>IF($AC$7&lt;3,Invoer!DR158,IF($AC$7=3,Invoer!BT158,"x"))</f>
        <v>x</v>
      </c>
      <c r="AD153" s="599" t="str">
        <f t="shared" si="100"/>
        <v/>
      </c>
      <c r="AE153" s="673" t="str">
        <f>IF($AD153="","",VLOOKUP(AD153,Invoer!$F$15:$AU$1999,2,FALSE))</f>
        <v/>
      </c>
      <c r="AF153" s="599" t="str">
        <f t="shared" si="101"/>
        <v/>
      </c>
      <c r="AG153" s="599" t="str">
        <f>IF($AD153="","",VLOOKUP(AD153,Invoer!$F$15:$AU$1999,3,FALSE))</f>
        <v/>
      </c>
      <c r="AH153" s="599" t="str">
        <f>IF($AD153="","",IF(AG153&lt;&gt;"Liq","",VLOOKUP(AD153,Invoer!$F$15:$AU$1999,4,FALSE)))</f>
        <v/>
      </c>
      <c r="AI153" s="677" t="str">
        <f>IF($AD153="","",VLOOKUP(AD153,Invoer!$F$15:$AU$1999,5,FALSE))</f>
        <v/>
      </c>
      <c r="AJ153" s="599" t="str">
        <f>IF($AD153="","",VLOOKUP(AD153,Invoer!$F$15:$AU$1999,6,FALSE))</f>
        <v/>
      </c>
      <c r="AK153" s="599" t="str">
        <f>IF($AD153="","",VLOOKUP(AD153,Invoer!$F$15:$AU$1999,9,FALSE))</f>
        <v/>
      </c>
      <c r="AL153" s="599" t="str">
        <f>IF($AD153="","",VLOOKUP(AD153,Invoer!$F$15:$AU$1999,10,FALSE))</f>
        <v/>
      </c>
      <c r="AM153" s="599" t="str">
        <f>IF($AD153="","",VLOOKUP(AD153,Invoer!$F$15:$BB$1999,14,FALSE))</f>
        <v/>
      </c>
      <c r="AN153" s="599" t="str">
        <f>IF($AD153="","",VLOOKUP(AD153,Invoer!$F$15:$AU$1999,11,FALSE))</f>
        <v/>
      </c>
      <c r="AO153" s="662" t="str">
        <f>IF($AD153="","",VLOOKUP(AD153,Invoer!$F$15:$AU$1999,15,FALSE))</f>
        <v/>
      </c>
      <c r="AP153" s="599" t="str">
        <f>IF($AD153="","",VLOOKUP(AD153,Invoer!$F$15:$AU$1999,19,FALSE))</f>
        <v/>
      </c>
      <c r="AQ153" s="662" t="str">
        <f>IF($AD153="","",VLOOKUP(AD153,Invoer!$F$15:$AU$1999,24,FALSE))</f>
        <v/>
      </c>
      <c r="AR153" s="662" t="str">
        <f>IF($AD153="","",VLOOKUP(AD153,Invoer!$F$15:$AU$1999,17,FALSE))</f>
        <v/>
      </c>
      <c r="AS153" s="678" t="str">
        <f t="shared" si="111"/>
        <v/>
      </c>
      <c r="AT153" s="676" t="str">
        <f t="shared" si="80"/>
        <v/>
      </c>
      <c r="AU153" s="77" t="e">
        <f t="shared" si="81"/>
        <v>#VALUE!</v>
      </c>
      <c r="AW153" s="57"/>
      <c r="AX153" s="57"/>
      <c r="BA153" s="83" t="e">
        <f ca="1">Invoer!DW158</f>
        <v>#N/A</v>
      </c>
      <c r="BB153" s="599" t="str">
        <f t="shared" ca="1" si="102"/>
        <v/>
      </c>
      <c r="BC153" s="673" t="str">
        <f ca="1">IF($BB153="","",VLOOKUP(BB153,Invoer!$F$15:$AU$1999,2,FALSE))</f>
        <v/>
      </c>
      <c r="BD153" s="599" t="str">
        <f t="shared" ca="1" si="103"/>
        <v/>
      </c>
      <c r="BE153" s="599" t="str">
        <f ca="1">IF($BB153="","",VLOOKUP(BB153,Invoer!$F$15:$AU$1999,5,FALSE))</f>
        <v/>
      </c>
      <c r="BF153" s="599" t="str">
        <f ca="1">IF($BB153="","",VLOOKUP(BB153,Invoer!$F$15:$AU$1999,6,FALSE))</f>
        <v/>
      </c>
      <c r="BG153" s="599" t="str">
        <f ca="1">IF($BB153="","",VLOOKUP(BB153,Invoer!$F$15:$AU$1999,9,FALSE))</f>
        <v/>
      </c>
      <c r="BH153" s="599" t="str">
        <f ca="1">IF($BB153="","",VLOOKUP(BB153,Invoer!$F$15:$AU$1999,10,FALSE))</f>
        <v/>
      </c>
      <c r="BI153" s="599" t="str">
        <f ca="1">IF($BB153="","",VLOOKUP(BB153,Invoer!$F$15:$BB$1999,14,FALSE))</f>
        <v/>
      </c>
      <c r="BJ153" s="599" t="str">
        <f ca="1">IF($BB153="","",VLOOKUP(BB153,Invoer!$F$15:$AU$1999,11,FALSE))</f>
        <v/>
      </c>
      <c r="BK153" s="662" t="str">
        <f t="shared" ca="1" si="104"/>
        <v/>
      </c>
      <c r="BL153" s="662" t="str">
        <f t="shared" ca="1" si="105"/>
        <v/>
      </c>
      <c r="BM153" s="679" t="str">
        <f t="shared" ca="1" si="106"/>
        <v/>
      </c>
      <c r="BN153" s="662" t="str">
        <f t="shared" ca="1" si="82"/>
        <v/>
      </c>
      <c r="BO153" s="662" t="str">
        <f ca="1">IF($BB153="","",VLOOKUP(BB153,Invoer!$F$15:$AU$1999,15,FALSE))</f>
        <v/>
      </c>
      <c r="BP153" s="662" t="str">
        <f ca="1">IF($BB153="","",VLOOKUP(BB153,Invoer!$F$15:$AU$1999,24,FALSE))</f>
        <v/>
      </c>
      <c r="BQ153" s="662" t="str">
        <f ca="1">IF($BB153="","",VLOOKUP(BB153,Invoer!$F$15:$AU$1999,17,FALSE))</f>
        <v/>
      </c>
      <c r="BS153" s="73" t="e">
        <f t="shared" ca="1" si="112"/>
        <v>#VALUE!</v>
      </c>
      <c r="BT153" s="57" t="str">
        <f t="shared" ca="1" si="113"/>
        <v/>
      </c>
      <c r="BW153" s="61" t="e">
        <f ca="1">Invoer!DZ158</f>
        <v>#N/A</v>
      </c>
      <c r="BX153" s="599" t="str">
        <f t="shared" ca="1" si="83"/>
        <v/>
      </c>
      <c r="BY153" s="673" t="str">
        <f ca="1">IF($BX153="","",VLOOKUP(BX153,Invoer!$F$15:$AU$1999,2,FALSE))</f>
        <v/>
      </c>
      <c r="BZ153" s="599" t="str">
        <f t="shared" ca="1" si="84"/>
        <v/>
      </c>
      <c r="CA153" s="599" t="str">
        <f ca="1">IF($BX153="","",VLOOKUP(BX153,Invoer!$F$15:$AU$1999,5,FALSE))</f>
        <v/>
      </c>
      <c r="CB153" s="599" t="str">
        <f ca="1">IF($BX153="","",VLOOKUP(BX153,Invoer!$F$15:$AU$1999,6,FALSE))</f>
        <v/>
      </c>
      <c r="CC153" s="599" t="str">
        <f ca="1">IF($BX153="","",VLOOKUP(BX153,Invoer!$F$15:$AU$1999,9,FALSE))</f>
        <v/>
      </c>
      <c r="CD153" s="599" t="str">
        <f ca="1">IF($BX153="","",VLOOKUP(BX153,Invoer!$F$15:$AU$1999,10,FALSE))</f>
        <v/>
      </c>
      <c r="CE153" s="599" t="str">
        <f ca="1">IF($BX153="","",VLOOKUP(BX153,Invoer!$F$15:$AU$1999,11,FALSE))</f>
        <v/>
      </c>
      <c r="CF153" s="662" t="str">
        <f ca="1">IF($BX153="","",IF(ISERROR(BY153),0,VLOOKUP(BX153,Invoer!$F$15:$AU$1999,15,FALSE)))</f>
        <v/>
      </c>
      <c r="CG153" s="599" t="str">
        <f ca="1">IF($BX153="","",VLOOKUP(BX153,Invoer!$F$15:$AU$1999,19,FALSE))</f>
        <v/>
      </c>
      <c r="CH153" s="662" t="str">
        <f ca="1">IF($BX153="","",IF(ISERROR(BY153),0,VLOOKUP(BX153,Invoer!$F$15:$AU$1999,24,FALSE)))</f>
        <v/>
      </c>
      <c r="CI153" s="662" t="str">
        <f ca="1">IF($BX153="","",IF(ISERROR(BY153),0,VLOOKUP(BX153,Invoer!$F$15:$AU$1999,17,FALSE)))</f>
        <v/>
      </c>
      <c r="CJ153" s="680" t="str">
        <f t="shared" ca="1" si="107"/>
        <v/>
      </c>
      <c r="CK153" s="662" t="str">
        <f t="shared" ca="1" si="108"/>
        <v/>
      </c>
      <c r="CM153" s="56" t="str">
        <f t="shared" ca="1" si="114"/>
        <v/>
      </c>
      <c r="CQ153" s="411" t="e">
        <f ca="1">Invoer!EG158</f>
        <v>#N/A</v>
      </c>
      <c r="CR153" s="599" t="str">
        <f t="shared" ca="1" si="85"/>
        <v/>
      </c>
      <c r="CS153" s="673" t="str">
        <f ca="1">IF($CR153="","",VLOOKUP(CR153,Invoer!$F$15:$AU$1500,2,FALSE))</f>
        <v/>
      </c>
      <c r="CT153" s="599" t="str">
        <f t="shared" ca="1" si="86"/>
        <v/>
      </c>
      <c r="CU153" s="599" t="str">
        <f ca="1">IF($CR153="","",VLOOKUP(CR153,Invoer!$F$15:$AU$1500,3,FALSE))</f>
        <v/>
      </c>
      <c r="CV153" s="599" t="str">
        <f ca="1">IF($CR153="","",IF(CU153&lt;&gt;"Liq","",VLOOKUP(CR153,Invoer!$F$15:$AU$1500,4,FALSE)))</f>
        <v/>
      </c>
      <c r="CW153" s="599" t="str">
        <f ca="1">IF($CR153="","",VLOOKUP(CR153,Invoer!$F$15:$AU$1500,5,FALSE))</f>
        <v/>
      </c>
      <c r="CX153" s="599" t="str">
        <f ca="1">IF($CR153="","",VLOOKUP(CR153,Invoer!$F$15:$AU$1500,6,FALSE))</f>
        <v/>
      </c>
      <c r="CY153" s="599" t="str">
        <f ca="1">IF($CR153="","",VLOOKUP(CR153,Invoer!$F$15:$AU$1500,9,FALSE))</f>
        <v/>
      </c>
      <c r="CZ153" s="599" t="str">
        <f ca="1">IF($CR153="","",VLOOKUP(CR153,Invoer!$F$15:$AU$1500,10,FALSE))</f>
        <v/>
      </c>
      <c r="DA153" s="599" t="str">
        <f ca="1">IF($CR153="","",VLOOKUP(CR153,Invoer!$F$15:$AU$1500,11,FALSE))</f>
        <v/>
      </c>
      <c r="DB153" s="599" t="str">
        <f ca="1">IF($CR153="","",VLOOKUP(CR153,Invoer!$F$15:$BB$1500,14,FALSE))</f>
        <v/>
      </c>
      <c r="DC153" s="662" t="str">
        <f ca="1">IF($CR153="","",VLOOKUP(CR153,Invoer!$F$15:$AU$1500,15,FALSE))</f>
        <v/>
      </c>
      <c r="DD153" s="599" t="str">
        <f ca="1">IF($CR153="","",VLOOKUP(CR153,Invoer!$F$15:$AU$1500,19,FALSE))</f>
        <v/>
      </c>
      <c r="DE153" s="662" t="str">
        <f ca="1">IF($CR153="","",VLOOKUP(CR153,Invoer!$F$15:$AU$1500,20,FALSE))</f>
        <v/>
      </c>
      <c r="DF153" s="662" t="str">
        <f ca="1">IF($CR153="","",VLOOKUP(CR153,Invoer!$F$15:$AU$1500,23,FALSE))</f>
        <v/>
      </c>
      <c r="DG153" s="662" t="str">
        <f ca="1">IF($CR153="","",VLOOKUP(CR153,Invoer!$F$15:$AU$1500,17,FALSE))</f>
        <v/>
      </c>
      <c r="DH153" s="681" t="str">
        <f t="shared" ca="1" si="87"/>
        <v/>
      </c>
      <c r="DI153" s="662" t="str">
        <f t="shared" ca="1" si="88"/>
        <v/>
      </c>
      <c r="DJ153" s="190"/>
      <c r="DK153" s="411" t="str">
        <f t="shared" ca="1" si="89"/>
        <v/>
      </c>
      <c r="DO153" s="61" t="e">
        <f ca="1">IF($DN$4&lt;3,Invoer!EB158,Invoer!EA158)</f>
        <v>#N/A</v>
      </c>
      <c r="DP153" s="599" t="str">
        <f t="shared" ca="1" si="90"/>
        <v/>
      </c>
      <c r="DQ153" s="673" t="str">
        <f ca="1">IF($DP153="","",VLOOKUP(DP153,Invoer!$F$15:$AU$1999,2,FALSE))</f>
        <v/>
      </c>
      <c r="DR153" s="599" t="str">
        <f t="shared" ca="1" si="91"/>
        <v/>
      </c>
      <c r="DS153" s="599" t="str">
        <f ca="1">IF($DP153="","",VLOOKUP(DP153,Invoer!$F$15:$AU$1999,3,FALSE))</f>
        <v/>
      </c>
      <c r="DT153" s="599" t="str">
        <f ca="1">IF($DP153="","",IF(DS153&lt;&gt;"Liq","",VLOOKUP(DP153,Invoer!$F$15:$AU$1999,4,FALSE)))</f>
        <v/>
      </c>
      <c r="DU153" s="599" t="str">
        <f ca="1">IF($DP153="","",VLOOKUP(DP153,Invoer!$F$15:$AU$1999,5,FALSE))</f>
        <v/>
      </c>
      <c r="DV153" s="599" t="str">
        <f ca="1">IF($DP153="","",VLOOKUP(DP153,Invoer!$F$15:$AU$1999,6,FALSE))</f>
        <v/>
      </c>
      <c r="DW153" s="599" t="str">
        <f ca="1">IF($DP153="","",VLOOKUP(DP153,Invoer!$F$15:$AU$1999,9,FALSE))</f>
        <v/>
      </c>
      <c r="DX153" s="599" t="str">
        <f ca="1">IF($DP153="","",VLOOKUP(DP153,Invoer!$F$15:$AU$1999,10,FALSE))</f>
        <v/>
      </c>
      <c r="DY153" s="595" t="str">
        <f ca="1">IF($DP153="","",VLOOKUP(DP153,Invoer!$F$15:$AU$1999,11,FALSE))</f>
        <v/>
      </c>
      <c r="DZ153" s="662" t="str">
        <f ca="1">IF($DP153="","",IF($DN$4&gt;2,"",VLOOKUP(DP153,Invoer!CQ:CS,3,FALSE)))</f>
        <v/>
      </c>
      <c r="EA153" s="541" t="str">
        <f ca="1">IF($DP153="","",IF(ISERROR(DQ153),0,IF($DN$4&lt;3,"",VLOOKUP(DP153,Invoer!$F$15:$AU$1999,15,FALSE))))</f>
        <v/>
      </c>
      <c r="EB153" s="595" t="str">
        <f ca="1">IF($DP153="","",IF($DN$4&lt;3,"",VLOOKUP(DP153,Invoer!$F$15:$AU$1999,19,FALSE)))</f>
        <v/>
      </c>
      <c r="EC153" s="541" t="str">
        <f ca="1">IF($DP153="","",IF(ISERROR(DQ153),0,IF($DN$4&lt;3,"",VLOOKUP(DP153,Invoer!$F$15:$AU$1999,24,FALSE))))</f>
        <v/>
      </c>
      <c r="ED153" s="541" t="str">
        <f ca="1">IF($DP153="","",IF(ISERROR(DQ153),0,IF($DN$4&lt;3,"",VLOOKUP(DP153,Invoer!$F$15:$AU$1999,17,FALSE))))</f>
        <v/>
      </c>
      <c r="EH153" s="89" t="e">
        <f ca="1">Invoer!CP158</f>
        <v>#N/A</v>
      </c>
      <c r="EI153" s="599" t="str">
        <f t="shared" ca="1" si="92"/>
        <v/>
      </c>
      <c r="EJ153" s="673" t="str">
        <f ca="1">IF(EI153="","",VLOOKUP(EI153,Invoer!$F$15:$AU$1999,2,FALSE))</f>
        <v/>
      </c>
      <c r="EK153" s="599" t="str">
        <f t="shared" ca="1" si="93"/>
        <v/>
      </c>
      <c r="EL153" s="599" t="str">
        <f ca="1">IF($EI153="","",VLOOKUP(EI153,Invoer!$F$15:$AU$1999,3,FALSE))</f>
        <v/>
      </c>
      <c r="EM153" s="599" t="str">
        <f ca="1">IF($EI153="","",IF(EL153&lt;&gt;"Liq","",VLOOKUP(EI153,Invoer!$F$15:$AU$1999,4,FALSE)))</f>
        <v/>
      </c>
      <c r="EN153" s="599" t="str">
        <f ca="1">IF($EI153="","",VLOOKUP(EI153,Invoer!$F$15:$AU$1999,6,FALSE))</f>
        <v/>
      </c>
      <c r="EO153" s="599" t="str">
        <f ca="1">IF(EI153="","",VLOOKUP(EI153,Invoer!$F$15:$AU$1999,9,FALSE))</f>
        <v/>
      </c>
      <c r="EP153" s="599" t="str">
        <f ca="1">IF(EI153="","",VLOOKUP(EI153,Invoer!$F$15:$AU$1999,10,FALSE))</f>
        <v/>
      </c>
      <c r="EQ153" s="599" t="str">
        <f ca="1">IF(EI153="","",VLOOKUP(EI153,Invoer!$F$15:$AU$1999,11,FALSE))</f>
        <v/>
      </c>
      <c r="ER153" s="662" t="str">
        <f ca="1">IF(EI153="","",VLOOKUP(EI153,Invoer!CQ:CS,3,FALSE))</f>
        <v/>
      </c>
      <c r="ES153" s="662" t="str">
        <f t="shared" ca="1" si="94"/>
        <v/>
      </c>
      <c r="ET153" s="513" t="str">
        <f t="shared" ca="1" si="95"/>
        <v/>
      </c>
      <c r="EU153" s="112" t="str">
        <f t="shared" ca="1" si="96"/>
        <v/>
      </c>
      <c r="EV153" s="83" t="s">
        <v>160</v>
      </c>
      <c r="EW153" s="682" t="str">
        <f t="shared" ca="1" si="97"/>
        <v/>
      </c>
      <c r="EX153" s="662" t="str">
        <f t="shared" ca="1" si="98"/>
        <v/>
      </c>
      <c r="EY153"/>
      <c r="EZ153" s="56" t="e">
        <f t="shared" ca="1" si="109"/>
        <v>#VALUE!</v>
      </c>
      <c r="FA153" s="56" t="e">
        <f t="shared" ca="1" si="110"/>
        <v>#VALUE!</v>
      </c>
      <c r="FE153"/>
      <c r="FI153"/>
      <c r="FJ153"/>
    </row>
    <row r="154" spans="1:166" ht="12" customHeight="1" x14ac:dyDescent="0.2">
      <c r="A154"/>
      <c r="B154"/>
      <c r="C154"/>
      <c r="E154"/>
      <c r="F154" s="125"/>
      <c r="G154" s="89" t="e">
        <f ca="1">Invoer!DU159</f>
        <v>#N/A</v>
      </c>
      <c r="H154" s="599" t="str">
        <f t="shared" ca="1" si="79"/>
        <v/>
      </c>
      <c r="I154" s="673" t="str">
        <f ca="1">IF($H154="","",VLOOKUP(H154,Invoer!$F$15:$AU$1500,2,FALSE))</f>
        <v/>
      </c>
      <c r="J154" s="599" t="str">
        <f t="shared" ca="1" si="99"/>
        <v/>
      </c>
      <c r="K154" s="599" t="str">
        <f ca="1">IF($H154="","",VLOOKUP(H154,Invoer!$F$15:$AU$1500,3,FALSE))</f>
        <v/>
      </c>
      <c r="L154" s="599" t="str">
        <f ca="1">IF($H154="","",IF(K154&lt;&gt;"Liq","",VLOOKUP(H154,Invoer!$F$15:$AU$1500,4,FALSE)))</f>
        <v/>
      </c>
      <c r="M154" s="599" t="str">
        <f ca="1">IF($H154="","",VLOOKUP(H154,Invoer!$F$15:$AU$1500,5,FALSE))</f>
        <v/>
      </c>
      <c r="N154" s="599" t="str">
        <f ca="1">IF($H154="","",VLOOKUP(H154,Invoer!$F$15:$AU$1500,6,FALSE))</f>
        <v/>
      </c>
      <c r="O154" s="599" t="str">
        <f ca="1">IF($H154="","",VLOOKUP(H154,Invoer!$F$15:$AU$1500,9,FALSE))</f>
        <v/>
      </c>
      <c r="P154" s="599" t="str">
        <f ca="1">IF($H154="","",VLOOKUP(H154,Invoer!$F$15:$AU$1500,10,FALSE))</f>
        <v/>
      </c>
      <c r="Q154" s="599" t="str">
        <f ca="1">IF($H154="","",VLOOKUP(H154,Invoer!$F$15:$BB$1500,14,FALSE))</f>
        <v/>
      </c>
      <c r="R154" s="662" t="str">
        <f ca="1">IF($H154="","",IF(J154&gt;$K$8,"",VLOOKUP(H154,Invoer!$F$15:$AU$1500,15,FALSE)))</f>
        <v/>
      </c>
      <c r="S154" s="599" t="str">
        <f ca="1">IF($H154="","",VLOOKUP(H154,Invoer!$F$15:$AU$1500,19,FALSE))</f>
        <v/>
      </c>
      <c r="T154" s="662" t="str">
        <f ca="1">IF($H154="","",IF(J154&gt;$K$8,"",VLOOKUP(H154,Invoer!$F$15:$AU$1500,20,FALSE)))</f>
        <v/>
      </c>
      <c r="U154" s="662" t="str">
        <f ca="1">IF($H154="","",IF(J154&gt;$K$8,"",VLOOKUP(H154,Invoer!$F$15:$AU$1500,23,FALSE)))</f>
        <v/>
      </c>
      <c r="V154" s="662" t="str">
        <f ca="1">IF($H154="","",IF(J154&gt;$K$8,"",VLOOKUP(H154,Invoer!$F$15:$AU$1500,17,FALSE)))</f>
        <v/>
      </c>
      <c r="AC154" s="435" t="str">
        <f>IF($AC$7&lt;3,Invoer!DR159,IF($AC$7=3,Invoer!BT159,"x"))</f>
        <v>x</v>
      </c>
      <c r="AD154" s="599" t="str">
        <f t="shared" si="100"/>
        <v/>
      </c>
      <c r="AE154" s="673" t="str">
        <f>IF($AD154="","",VLOOKUP(AD154,Invoer!$F$15:$AU$1999,2,FALSE))</f>
        <v/>
      </c>
      <c r="AF154" s="599" t="str">
        <f t="shared" si="101"/>
        <v/>
      </c>
      <c r="AG154" s="599" t="str">
        <f>IF($AD154="","",VLOOKUP(AD154,Invoer!$F$15:$AU$1999,3,FALSE))</f>
        <v/>
      </c>
      <c r="AH154" s="599" t="str">
        <f>IF($AD154="","",IF(AG154&lt;&gt;"Liq","",VLOOKUP(AD154,Invoer!$F$15:$AU$1999,4,FALSE)))</f>
        <v/>
      </c>
      <c r="AI154" s="677" t="str">
        <f>IF($AD154="","",VLOOKUP(AD154,Invoer!$F$15:$AU$1999,5,FALSE))</f>
        <v/>
      </c>
      <c r="AJ154" s="599" t="str">
        <f>IF($AD154="","",VLOOKUP(AD154,Invoer!$F$15:$AU$1999,6,FALSE))</f>
        <v/>
      </c>
      <c r="AK154" s="599" t="str">
        <f>IF($AD154="","",VLOOKUP(AD154,Invoer!$F$15:$AU$1999,9,FALSE))</f>
        <v/>
      </c>
      <c r="AL154" s="599" t="str">
        <f>IF($AD154="","",VLOOKUP(AD154,Invoer!$F$15:$AU$1999,10,FALSE))</f>
        <v/>
      </c>
      <c r="AM154" s="599" t="str">
        <f>IF($AD154="","",VLOOKUP(AD154,Invoer!$F$15:$BB$1999,14,FALSE))</f>
        <v/>
      </c>
      <c r="AN154" s="599" t="str">
        <f>IF($AD154="","",VLOOKUP(AD154,Invoer!$F$15:$AU$1999,11,FALSE))</f>
        <v/>
      </c>
      <c r="AO154" s="662" t="str">
        <f>IF($AD154="","",VLOOKUP(AD154,Invoer!$F$15:$AU$1999,15,FALSE))</f>
        <v/>
      </c>
      <c r="AP154" s="599" t="str">
        <f>IF($AD154="","",VLOOKUP(AD154,Invoer!$F$15:$AU$1999,19,FALSE))</f>
        <v/>
      </c>
      <c r="AQ154" s="662" t="str">
        <f>IF($AD154="","",VLOOKUP(AD154,Invoer!$F$15:$AU$1999,24,FALSE))</f>
        <v/>
      </c>
      <c r="AR154" s="662" t="str">
        <f>IF($AD154="","",VLOOKUP(AD154,Invoer!$F$15:$AU$1999,17,FALSE))</f>
        <v/>
      </c>
      <c r="AS154" s="678" t="str">
        <f t="shared" si="111"/>
        <v/>
      </c>
      <c r="AT154" s="676" t="str">
        <f t="shared" si="80"/>
        <v/>
      </c>
      <c r="AU154" s="77" t="e">
        <f t="shared" si="81"/>
        <v>#VALUE!</v>
      </c>
      <c r="AW154" s="57"/>
      <c r="AX154" s="57"/>
      <c r="BA154" s="83" t="e">
        <f ca="1">Invoer!DW159</f>
        <v>#N/A</v>
      </c>
      <c r="BB154" s="599" t="str">
        <f t="shared" ca="1" si="102"/>
        <v/>
      </c>
      <c r="BC154" s="673" t="str">
        <f ca="1">IF($BB154="","",VLOOKUP(BB154,Invoer!$F$15:$AU$1999,2,FALSE))</f>
        <v/>
      </c>
      <c r="BD154" s="599" t="str">
        <f t="shared" ca="1" si="103"/>
        <v/>
      </c>
      <c r="BE154" s="599" t="str">
        <f ca="1">IF($BB154="","",VLOOKUP(BB154,Invoer!$F$15:$AU$1999,5,FALSE))</f>
        <v/>
      </c>
      <c r="BF154" s="599" t="str">
        <f ca="1">IF($BB154="","",VLOOKUP(BB154,Invoer!$F$15:$AU$1999,6,FALSE))</f>
        <v/>
      </c>
      <c r="BG154" s="599" t="str">
        <f ca="1">IF($BB154="","",VLOOKUP(BB154,Invoer!$F$15:$AU$1999,9,FALSE))</f>
        <v/>
      </c>
      <c r="BH154" s="599" t="str">
        <f ca="1">IF($BB154="","",VLOOKUP(BB154,Invoer!$F$15:$AU$1999,10,FALSE))</f>
        <v/>
      </c>
      <c r="BI154" s="599" t="str">
        <f ca="1">IF($BB154="","",VLOOKUP(BB154,Invoer!$F$15:$BB$1999,14,FALSE))</f>
        <v/>
      </c>
      <c r="BJ154" s="599" t="str">
        <f ca="1">IF($BB154="","",VLOOKUP(BB154,Invoer!$F$15:$AU$1999,11,FALSE))</f>
        <v/>
      </c>
      <c r="BK154" s="662" t="str">
        <f t="shared" ca="1" si="104"/>
        <v/>
      </c>
      <c r="BL154" s="662" t="str">
        <f t="shared" ca="1" si="105"/>
        <v/>
      </c>
      <c r="BM154" s="679" t="str">
        <f t="shared" ca="1" si="106"/>
        <v/>
      </c>
      <c r="BN154" s="662" t="str">
        <f t="shared" ca="1" si="82"/>
        <v/>
      </c>
      <c r="BO154" s="662" t="str">
        <f ca="1">IF($BB154="","",VLOOKUP(BB154,Invoer!$F$15:$AU$1999,15,FALSE))</f>
        <v/>
      </c>
      <c r="BP154" s="662" t="str">
        <f ca="1">IF($BB154="","",VLOOKUP(BB154,Invoer!$F$15:$AU$1999,24,FALSE))</f>
        <v/>
      </c>
      <c r="BQ154" s="662" t="str">
        <f ca="1">IF($BB154="","",VLOOKUP(BB154,Invoer!$F$15:$AU$1999,17,FALSE))</f>
        <v/>
      </c>
      <c r="BS154" s="73" t="e">
        <f t="shared" ca="1" si="112"/>
        <v>#VALUE!</v>
      </c>
      <c r="BT154" s="57" t="str">
        <f t="shared" ca="1" si="113"/>
        <v/>
      </c>
      <c r="BW154" s="61" t="e">
        <f ca="1">Invoer!DZ159</f>
        <v>#N/A</v>
      </c>
      <c r="BX154" s="599" t="str">
        <f t="shared" ca="1" si="83"/>
        <v/>
      </c>
      <c r="BY154" s="673" t="str">
        <f ca="1">IF($BX154="","",VLOOKUP(BX154,Invoer!$F$15:$AU$1999,2,FALSE))</f>
        <v/>
      </c>
      <c r="BZ154" s="599" t="str">
        <f t="shared" ca="1" si="84"/>
        <v/>
      </c>
      <c r="CA154" s="599" t="str">
        <f ca="1">IF($BX154="","",VLOOKUP(BX154,Invoer!$F$15:$AU$1999,5,FALSE))</f>
        <v/>
      </c>
      <c r="CB154" s="599" t="str">
        <f ca="1">IF($BX154="","",VLOOKUP(BX154,Invoer!$F$15:$AU$1999,6,FALSE))</f>
        <v/>
      </c>
      <c r="CC154" s="599" t="str">
        <f ca="1">IF($BX154="","",VLOOKUP(BX154,Invoer!$F$15:$AU$1999,9,FALSE))</f>
        <v/>
      </c>
      <c r="CD154" s="599" t="str">
        <f ca="1">IF($BX154="","",VLOOKUP(BX154,Invoer!$F$15:$AU$1999,10,FALSE))</f>
        <v/>
      </c>
      <c r="CE154" s="599" t="str">
        <f ca="1">IF($BX154="","",VLOOKUP(BX154,Invoer!$F$15:$AU$1999,11,FALSE))</f>
        <v/>
      </c>
      <c r="CF154" s="662" t="str">
        <f ca="1">IF($BX154="","",IF(ISERROR(BY154),0,VLOOKUP(BX154,Invoer!$F$15:$AU$1999,15,FALSE)))</f>
        <v/>
      </c>
      <c r="CG154" s="599" t="str">
        <f ca="1">IF($BX154="","",VLOOKUP(BX154,Invoer!$F$15:$AU$1999,19,FALSE))</f>
        <v/>
      </c>
      <c r="CH154" s="662" t="str">
        <f ca="1">IF($BX154="","",IF(ISERROR(BY154),0,VLOOKUP(BX154,Invoer!$F$15:$AU$1999,24,FALSE)))</f>
        <v/>
      </c>
      <c r="CI154" s="662" t="str">
        <f ca="1">IF($BX154="","",IF(ISERROR(BY154),0,VLOOKUP(BX154,Invoer!$F$15:$AU$1999,17,FALSE)))</f>
        <v/>
      </c>
      <c r="CJ154" s="680" t="str">
        <f t="shared" ca="1" si="107"/>
        <v/>
      </c>
      <c r="CK154" s="662" t="str">
        <f t="shared" ca="1" si="108"/>
        <v/>
      </c>
      <c r="CM154" s="56" t="str">
        <f t="shared" ca="1" si="114"/>
        <v/>
      </c>
      <c r="CQ154" s="411" t="e">
        <f ca="1">Invoer!EG159</f>
        <v>#N/A</v>
      </c>
      <c r="CR154" s="599" t="str">
        <f t="shared" ca="1" si="85"/>
        <v/>
      </c>
      <c r="CS154" s="673" t="str">
        <f ca="1">IF($CR154="","",VLOOKUP(CR154,Invoer!$F$15:$AU$1500,2,FALSE))</f>
        <v/>
      </c>
      <c r="CT154" s="599" t="str">
        <f t="shared" ca="1" si="86"/>
        <v/>
      </c>
      <c r="CU154" s="599" t="str">
        <f ca="1">IF($CR154="","",VLOOKUP(CR154,Invoer!$F$15:$AU$1500,3,FALSE))</f>
        <v/>
      </c>
      <c r="CV154" s="599" t="str">
        <f ca="1">IF($CR154="","",IF(CU154&lt;&gt;"Liq","",VLOOKUP(CR154,Invoer!$F$15:$AU$1500,4,FALSE)))</f>
        <v/>
      </c>
      <c r="CW154" s="599" t="str">
        <f ca="1">IF($CR154="","",VLOOKUP(CR154,Invoer!$F$15:$AU$1500,5,FALSE))</f>
        <v/>
      </c>
      <c r="CX154" s="599" t="str">
        <f ca="1">IF($CR154="","",VLOOKUP(CR154,Invoer!$F$15:$AU$1500,6,FALSE))</f>
        <v/>
      </c>
      <c r="CY154" s="599" t="str">
        <f ca="1">IF($CR154="","",VLOOKUP(CR154,Invoer!$F$15:$AU$1500,9,FALSE))</f>
        <v/>
      </c>
      <c r="CZ154" s="599" t="str">
        <f ca="1">IF($CR154="","",VLOOKUP(CR154,Invoer!$F$15:$AU$1500,10,FALSE))</f>
        <v/>
      </c>
      <c r="DA154" s="599" t="str">
        <f ca="1">IF($CR154="","",VLOOKUP(CR154,Invoer!$F$15:$AU$1500,11,FALSE))</f>
        <v/>
      </c>
      <c r="DB154" s="599" t="str">
        <f ca="1">IF($CR154="","",VLOOKUP(CR154,Invoer!$F$15:$BB$1500,14,FALSE))</f>
        <v/>
      </c>
      <c r="DC154" s="662" t="str">
        <f ca="1">IF($CR154="","",VLOOKUP(CR154,Invoer!$F$15:$AU$1500,15,FALSE))</f>
        <v/>
      </c>
      <c r="DD154" s="599" t="str">
        <f ca="1">IF($CR154="","",VLOOKUP(CR154,Invoer!$F$15:$AU$1500,19,FALSE))</f>
        <v/>
      </c>
      <c r="DE154" s="662" t="str">
        <f ca="1">IF($CR154="","",VLOOKUP(CR154,Invoer!$F$15:$AU$1500,20,FALSE))</f>
        <v/>
      </c>
      <c r="DF154" s="662" t="str">
        <f ca="1">IF($CR154="","",VLOOKUP(CR154,Invoer!$F$15:$AU$1500,23,FALSE))</f>
        <v/>
      </c>
      <c r="DG154" s="662" t="str">
        <f ca="1">IF($CR154="","",VLOOKUP(CR154,Invoer!$F$15:$AU$1500,17,FALSE))</f>
        <v/>
      </c>
      <c r="DH154" s="681" t="str">
        <f t="shared" ca="1" si="87"/>
        <v/>
      </c>
      <c r="DI154" s="662" t="str">
        <f t="shared" ca="1" si="88"/>
        <v/>
      </c>
      <c r="DJ154" s="190"/>
      <c r="DK154" s="411" t="str">
        <f t="shared" ca="1" si="89"/>
        <v/>
      </c>
      <c r="DO154" s="61" t="e">
        <f ca="1">IF($DN$4&lt;3,Invoer!EB159,Invoer!EA159)</f>
        <v>#N/A</v>
      </c>
      <c r="DP154" s="599" t="str">
        <f t="shared" ca="1" si="90"/>
        <v/>
      </c>
      <c r="DQ154" s="673" t="str">
        <f ca="1">IF($DP154="","",VLOOKUP(DP154,Invoer!$F$15:$AU$1999,2,FALSE))</f>
        <v/>
      </c>
      <c r="DR154" s="599" t="str">
        <f t="shared" ca="1" si="91"/>
        <v/>
      </c>
      <c r="DS154" s="599" t="str">
        <f ca="1">IF($DP154="","",VLOOKUP(DP154,Invoer!$F$15:$AU$1999,3,FALSE))</f>
        <v/>
      </c>
      <c r="DT154" s="599" t="str">
        <f ca="1">IF($DP154="","",IF(DS154&lt;&gt;"Liq","",VLOOKUP(DP154,Invoer!$F$15:$AU$1999,4,FALSE)))</f>
        <v/>
      </c>
      <c r="DU154" s="599" t="str">
        <f ca="1">IF($DP154="","",VLOOKUP(DP154,Invoer!$F$15:$AU$1999,5,FALSE))</f>
        <v/>
      </c>
      <c r="DV154" s="599" t="str">
        <f ca="1">IF($DP154="","",VLOOKUP(DP154,Invoer!$F$15:$AU$1999,6,FALSE))</f>
        <v/>
      </c>
      <c r="DW154" s="599" t="str">
        <f ca="1">IF($DP154="","",VLOOKUP(DP154,Invoer!$F$15:$AU$1999,9,FALSE))</f>
        <v/>
      </c>
      <c r="DX154" s="599" t="str">
        <f ca="1">IF($DP154="","",VLOOKUP(DP154,Invoer!$F$15:$AU$1999,10,FALSE))</f>
        <v/>
      </c>
      <c r="DY154" s="595" t="str">
        <f ca="1">IF($DP154="","",VLOOKUP(DP154,Invoer!$F$15:$AU$1999,11,FALSE))</f>
        <v/>
      </c>
      <c r="DZ154" s="662" t="str">
        <f ca="1">IF($DP154="","",IF($DN$4&gt;2,"",VLOOKUP(DP154,Invoer!CQ:CS,3,FALSE)))</f>
        <v/>
      </c>
      <c r="EA154" s="541" t="str">
        <f ca="1">IF($DP154="","",IF(ISERROR(DQ154),0,IF($DN$4&lt;3,"",VLOOKUP(DP154,Invoer!$F$15:$AU$1999,15,FALSE))))</f>
        <v/>
      </c>
      <c r="EB154" s="595" t="str">
        <f ca="1">IF($DP154="","",IF($DN$4&lt;3,"",VLOOKUP(DP154,Invoer!$F$15:$AU$1999,19,FALSE)))</f>
        <v/>
      </c>
      <c r="EC154" s="541" t="str">
        <f ca="1">IF($DP154="","",IF(ISERROR(DQ154),0,IF($DN$4&lt;3,"",VLOOKUP(DP154,Invoer!$F$15:$AU$1999,24,FALSE))))</f>
        <v/>
      </c>
      <c r="ED154" s="541" t="str">
        <f ca="1">IF($DP154="","",IF(ISERROR(DQ154),0,IF($DN$4&lt;3,"",VLOOKUP(DP154,Invoer!$F$15:$AU$1999,17,FALSE))))</f>
        <v/>
      </c>
      <c r="EH154" s="89" t="e">
        <f ca="1">Invoer!CP159</f>
        <v>#N/A</v>
      </c>
      <c r="EI154" s="599" t="str">
        <f t="shared" ca="1" si="92"/>
        <v/>
      </c>
      <c r="EJ154" s="673" t="str">
        <f ca="1">IF(EI154="","",VLOOKUP(EI154,Invoer!$F$15:$AU$1999,2,FALSE))</f>
        <v/>
      </c>
      <c r="EK154" s="599" t="str">
        <f t="shared" ca="1" si="93"/>
        <v/>
      </c>
      <c r="EL154" s="599" t="str">
        <f ca="1">IF($EI154="","",VLOOKUP(EI154,Invoer!$F$15:$AU$1999,3,FALSE))</f>
        <v/>
      </c>
      <c r="EM154" s="599" t="str">
        <f ca="1">IF($EI154="","",IF(EL154&lt;&gt;"Liq","",VLOOKUP(EI154,Invoer!$F$15:$AU$1999,4,FALSE)))</f>
        <v/>
      </c>
      <c r="EN154" s="599" t="str">
        <f ca="1">IF($EI154="","",VLOOKUP(EI154,Invoer!$F$15:$AU$1999,6,FALSE))</f>
        <v/>
      </c>
      <c r="EO154" s="599" t="str">
        <f ca="1">IF(EI154="","",VLOOKUP(EI154,Invoer!$F$15:$AU$1999,9,FALSE))</f>
        <v/>
      </c>
      <c r="EP154" s="599" t="str">
        <f ca="1">IF(EI154="","",VLOOKUP(EI154,Invoer!$F$15:$AU$1999,10,FALSE))</f>
        <v/>
      </c>
      <c r="EQ154" s="599" t="str">
        <f ca="1">IF(EI154="","",VLOOKUP(EI154,Invoer!$F$15:$AU$1999,11,FALSE))</f>
        <v/>
      </c>
      <c r="ER154" s="662" t="str">
        <f ca="1">IF(EI154="","",VLOOKUP(EI154,Invoer!CQ:CS,3,FALSE))</f>
        <v/>
      </c>
      <c r="ES154" s="662" t="str">
        <f t="shared" ca="1" si="94"/>
        <v/>
      </c>
      <c r="ET154" s="513" t="str">
        <f t="shared" ca="1" si="95"/>
        <v/>
      </c>
      <c r="EU154" s="112" t="str">
        <f t="shared" ca="1" si="96"/>
        <v/>
      </c>
      <c r="EV154" s="83" t="s">
        <v>160</v>
      </c>
      <c r="EW154" s="682" t="str">
        <f t="shared" ca="1" si="97"/>
        <v/>
      </c>
      <c r="EX154" s="662" t="str">
        <f t="shared" ca="1" si="98"/>
        <v/>
      </c>
      <c r="EY154"/>
      <c r="EZ154" s="56" t="e">
        <f t="shared" ca="1" si="109"/>
        <v>#VALUE!</v>
      </c>
      <c r="FA154" s="56" t="e">
        <f t="shared" ca="1" si="110"/>
        <v>#VALUE!</v>
      </c>
      <c r="FE154"/>
      <c r="FI154"/>
      <c r="FJ154"/>
    </row>
    <row r="155" spans="1:166" ht="12" customHeight="1" x14ac:dyDescent="0.2">
      <c r="A155"/>
      <c r="B155"/>
      <c r="C155"/>
      <c r="E155"/>
      <c r="F155" s="125"/>
      <c r="G155" s="89" t="e">
        <f ca="1">Invoer!DU160</f>
        <v>#N/A</v>
      </c>
      <c r="H155" s="599" t="str">
        <f t="shared" ca="1" si="79"/>
        <v/>
      </c>
      <c r="I155" s="673" t="str">
        <f ca="1">IF($H155="","",VLOOKUP(H155,Invoer!$F$15:$AU$1500,2,FALSE))</f>
        <v/>
      </c>
      <c r="J155" s="599" t="str">
        <f t="shared" ca="1" si="99"/>
        <v/>
      </c>
      <c r="K155" s="599" t="str">
        <f ca="1">IF($H155="","",VLOOKUP(H155,Invoer!$F$15:$AU$1500,3,FALSE))</f>
        <v/>
      </c>
      <c r="L155" s="599" t="str">
        <f ca="1">IF($H155="","",IF(K155&lt;&gt;"Liq","",VLOOKUP(H155,Invoer!$F$15:$AU$1500,4,FALSE)))</f>
        <v/>
      </c>
      <c r="M155" s="599" t="str">
        <f ca="1">IF($H155="","",VLOOKUP(H155,Invoer!$F$15:$AU$1500,5,FALSE))</f>
        <v/>
      </c>
      <c r="N155" s="599" t="str">
        <f ca="1">IF($H155="","",VLOOKUP(H155,Invoer!$F$15:$AU$1500,6,FALSE))</f>
        <v/>
      </c>
      <c r="O155" s="599" t="str">
        <f ca="1">IF($H155="","",VLOOKUP(H155,Invoer!$F$15:$AU$1500,9,FALSE))</f>
        <v/>
      </c>
      <c r="P155" s="599" t="str">
        <f ca="1">IF($H155="","",VLOOKUP(H155,Invoer!$F$15:$AU$1500,10,FALSE))</f>
        <v/>
      </c>
      <c r="Q155" s="599" t="str">
        <f ca="1">IF($H155="","",VLOOKUP(H155,Invoer!$F$15:$BB$1500,14,FALSE))</f>
        <v/>
      </c>
      <c r="R155" s="662" t="str">
        <f ca="1">IF($H155="","",IF(J155&gt;$K$8,"",VLOOKUP(H155,Invoer!$F$15:$AU$1500,15,FALSE)))</f>
        <v/>
      </c>
      <c r="S155" s="599" t="str">
        <f ca="1">IF($H155="","",VLOOKUP(H155,Invoer!$F$15:$AU$1500,19,FALSE))</f>
        <v/>
      </c>
      <c r="T155" s="662" t="str">
        <f ca="1">IF($H155="","",IF(J155&gt;$K$8,"",VLOOKUP(H155,Invoer!$F$15:$AU$1500,20,FALSE)))</f>
        <v/>
      </c>
      <c r="U155" s="662" t="str">
        <f ca="1">IF($H155="","",IF(J155&gt;$K$8,"",VLOOKUP(H155,Invoer!$F$15:$AU$1500,23,FALSE)))</f>
        <v/>
      </c>
      <c r="V155" s="662" t="str">
        <f ca="1">IF($H155="","",IF(J155&gt;$K$8,"",VLOOKUP(H155,Invoer!$F$15:$AU$1500,17,FALSE)))</f>
        <v/>
      </c>
      <c r="AC155" s="435" t="str">
        <f>IF($AC$7&lt;3,Invoer!DR160,IF($AC$7=3,Invoer!BT160,"x"))</f>
        <v>x</v>
      </c>
      <c r="AD155" s="599" t="str">
        <f t="shared" si="100"/>
        <v/>
      </c>
      <c r="AE155" s="673" t="str">
        <f>IF($AD155="","",VLOOKUP(AD155,Invoer!$F$15:$AU$1999,2,FALSE))</f>
        <v/>
      </c>
      <c r="AF155" s="599" t="str">
        <f t="shared" si="101"/>
        <v/>
      </c>
      <c r="AG155" s="599" t="str">
        <f>IF($AD155="","",VLOOKUP(AD155,Invoer!$F$15:$AU$1999,3,FALSE))</f>
        <v/>
      </c>
      <c r="AH155" s="599" t="str">
        <f>IF($AD155="","",IF(AG155&lt;&gt;"Liq","",VLOOKUP(AD155,Invoer!$F$15:$AU$1999,4,FALSE)))</f>
        <v/>
      </c>
      <c r="AI155" s="677" t="str">
        <f>IF($AD155="","",VLOOKUP(AD155,Invoer!$F$15:$AU$1999,5,FALSE))</f>
        <v/>
      </c>
      <c r="AJ155" s="599" t="str">
        <f>IF($AD155="","",VLOOKUP(AD155,Invoer!$F$15:$AU$1999,6,FALSE))</f>
        <v/>
      </c>
      <c r="AK155" s="599" t="str">
        <f>IF($AD155="","",VLOOKUP(AD155,Invoer!$F$15:$AU$1999,9,FALSE))</f>
        <v/>
      </c>
      <c r="AL155" s="599" t="str">
        <f>IF($AD155="","",VLOOKUP(AD155,Invoer!$F$15:$AU$1999,10,FALSE))</f>
        <v/>
      </c>
      <c r="AM155" s="599" t="str">
        <f>IF($AD155="","",VLOOKUP(AD155,Invoer!$F$15:$BB$1999,14,FALSE))</f>
        <v/>
      </c>
      <c r="AN155" s="599" t="str">
        <f>IF($AD155="","",VLOOKUP(AD155,Invoer!$F$15:$AU$1999,11,FALSE))</f>
        <v/>
      </c>
      <c r="AO155" s="662" t="str">
        <f>IF($AD155="","",VLOOKUP(AD155,Invoer!$F$15:$AU$1999,15,FALSE))</f>
        <v/>
      </c>
      <c r="AP155" s="599" t="str">
        <f>IF($AD155="","",VLOOKUP(AD155,Invoer!$F$15:$AU$1999,19,FALSE))</f>
        <v/>
      </c>
      <c r="AQ155" s="662" t="str">
        <f>IF($AD155="","",VLOOKUP(AD155,Invoer!$F$15:$AU$1999,24,FALSE))</f>
        <v/>
      </c>
      <c r="AR155" s="662" t="str">
        <f>IF($AD155="","",VLOOKUP(AD155,Invoer!$F$15:$AU$1999,17,FALSE))</f>
        <v/>
      </c>
      <c r="AS155" s="678" t="str">
        <f t="shared" si="111"/>
        <v/>
      </c>
      <c r="AT155" s="676" t="str">
        <f t="shared" si="80"/>
        <v/>
      </c>
      <c r="AU155" s="77" t="e">
        <f t="shared" si="81"/>
        <v>#VALUE!</v>
      </c>
      <c r="AW155" s="57"/>
      <c r="AX155" s="57"/>
      <c r="BA155" s="83" t="e">
        <f ca="1">Invoer!DW160</f>
        <v>#N/A</v>
      </c>
      <c r="BB155" s="599" t="str">
        <f t="shared" ca="1" si="102"/>
        <v/>
      </c>
      <c r="BC155" s="673" t="str">
        <f ca="1">IF($BB155="","",VLOOKUP(BB155,Invoer!$F$15:$AU$1999,2,FALSE))</f>
        <v/>
      </c>
      <c r="BD155" s="599" t="str">
        <f t="shared" ca="1" si="103"/>
        <v/>
      </c>
      <c r="BE155" s="599" t="str">
        <f ca="1">IF($BB155="","",VLOOKUP(BB155,Invoer!$F$15:$AU$1999,5,FALSE))</f>
        <v/>
      </c>
      <c r="BF155" s="599" t="str">
        <f ca="1">IF($BB155="","",VLOOKUP(BB155,Invoer!$F$15:$AU$1999,6,FALSE))</f>
        <v/>
      </c>
      <c r="BG155" s="599" t="str">
        <f ca="1">IF($BB155="","",VLOOKUP(BB155,Invoer!$F$15:$AU$1999,9,FALSE))</f>
        <v/>
      </c>
      <c r="BH155" s="599" t="str">
        <f ca="1">IF($BB155="","",VLOOKUP(BB155,Invoer!$F$15:$AU$1999,10,FALSE))</f>
        <v/>
      </c>
      <c r="BI155" s="599" t="str">
        <f ca="1">IF($BB155="","",VLOOKUP(BB155,Invoer!$F$15:$BB$1999,14,FALSE))</f>
        <v/>
      </c>
      <c r="BJ155" s="599" t="str">
        <f ca="1">IF($BB155="","",VLOOKUP(BB155,Invoer!$F$15:$AU$1999,11,FALSE))</f>
        <v/>
      </c>
      <c r="BK155" s="662" t="str">
        <f t="shared" ca="1" si="104"/>
        <v/>
      </c>
      <c r="BL155" s="662" t="str">
        <f t="shared" ca="1" si="105"/>
        <v/>
      </c>
      <c r="BM155" s="679" t="str">
        <f t="shared" ca="1" si="106"/>
        <v/>
      </c>
      <c r="BN155" s="662" t="str">
        <f t="shared" ca="1" si="82"/>
        <v/>
      </c>
      <c r="BO155" s="662" t="str">
        <f ca="1">IF($BB155="","",VLOOKUP(BB155,Invoer!$F$15:$AU$1999,15,FALSE))</f>
        <v/>
      </c>
      <c r="BP155" s="662" t="str">
        <f ca="1">IF($BB155="","",VLOOKUP(BB155,Invoer!$F$15:$AU$1999,24,FALSE))</f>
        <v/>
      </c>
      <c r="BQ155" s="662" t="str">
        <f ca="1">IF($BB155="","",VLOOKUP(BB155,Invoer!$F$15:$AU$1999,17,FALSE))</f>
        <v/>
      </c>
      <c r="BS155" s="73" t="e">
        <f t="shared" ca="1" si="112"/>
        <v>#VALUE!</v>
      </c>
      <c r="BT155" s="57" t="str">
        <f t="shared" ca="1" si="113"/>
        <v/>
      </c>
      <c r="BW155" s="61" t="e">
        <f ca="1">Invoer!DZ160</f>
        <v>#N/A</v>
      </c>
      <c r="BX155" s="599" t="str">
        <f t="shared" ca="1" si="83"/>
        <v/>
      </c>
      <c r="BY155" s="673" t="str">
        <f ca="1">IF($BX155="","",VLOOKUP(BX155,Invoer!$F$15:$AU$1999,2,FALSE))</f>
        <v/>
      </c>
      <c r="BZ155" s="599" t="str">
        <f t="shared" ca="1" si="84"/>
        <v/>
      </c>
      <c r="CA155" s="599" t="str">
        <f ca="1">IF($BX155="","",VLOOKUP(BX155,Invoer!$F$15:$AU$1999,5,FALSE))</f>
        <v/>
      </c>
      <c r="CB155" s="599" t="str">
        <f ca="1">IF($BX155="","",VLOOKUP(BX155,Invoer!$F$15:$AU$1999,6,FALSE))</f>
        <v/>
      </c>
      <c r="CC155" s="599" t="str">
        <f ca="1">IF($BX155="","",VLOOKUP(BX155,Invoer!$F$15:$AU$1999,9,FALSE))</f>
        <v/>
      </c>
      <c r="CD155" s="599" t="str">
        <f ca="1">IF($BX155="","",VLOOKUP(BX155,Invoer!$F$15:$AU$1999,10,FALSE))</f>
        <v/>
      </c>
      <c r="CE155" s="599" t="str">
        <f ca="1">IF($BX155="","",VLOOKUP(BX155,Invoer!$F$15:$AU$1999,11,FALSE))</f>
        <v/>
      </c>
      <c r="CF155" s="662" t="str">
        <f ca="1">IF($BX155="","",IF(ISERROR(BY155),0,VLOOKUP(BX155,Invoer!$F$15:$AU$1999,15,FALSE)))</f>
        <v/>
      </c>
      <c r="CG155" s="599" t="str">
        <f ca="1">IF($BX155="","",VLOOKUP(BX155,Invoer!$F$15:$AU$1999,19,FALSE))</f>
        <v/>
      </c>
      <c r="CH155" s="662" t="str">
        <f ca="1">IF($BX155="","",IF(ISERROR(BY155),0,VLOOKUP(BX155,Invoer!$F$15:$AU$1999,24,FALSE)))</f>
        <v/>
      </c>
      <c r="CI155" s="662" t="str">
        <f ca="1">IF($BX155="","",IF(ISERROR(BY155),0,VLOOKUP(BX155,Invoer!$F$15:$AU$1999,17,FALSE)))</f>
        <v/>
      </c>
      <c r="CJ155" s="680" t="str">
        <f t="shared" ca="1" si="107"/>
        <v/>
      </c>
      <c r="CK155" s="662" t="str">
        <f t="shared" ca="1" si="108"/>
        <v/>
      </c>
      <c r="CM155" s="56" t="str">
        <f t="shared" ca="1" si="114"/>
        <v/>
      </c>
      <c r="CQ155" s="411" t="e">
        <f ca="1">Invoer!EG160</f>
        <v>#N/A</v>
      </c>
      <c r="CR155" s="599" t="str">
        <f t="shared" ca="1" si="85"/>
        <v/>
      </c>
      <c r="CS155" s="673" t="str">
        <f ca="1">IF($CR155="","",VLOOKUP(CR155,Invoer!$F$15:$AU$1500,2,FALSE))</f>
        <v/>
      </c>
      <c r="CT155" s="599" t="str">
        <f t="shared" ca="1" si="86"/>
        <v/>
      </c>
      <c r="CU155" s="599" t="str">
        <f ca="1">IF($CR155="","",VLOOKUP(CR155,Invoer!$F$15:$AU$1500,3,FALSE))</f>
        <v/>
      </c>
      <c r="CV155" s="599" t="str">
        <f ca="1">IF($CR155="","",IF(CU155&lt;&gt;"Liq","",VLOOKUP(CR155,Invoer!$F$15:$AU$1500,4,FALSE)))</f>
        <v/>
      </c>
      <c r="CW155" s="599" t="str">
        <f ca="1">IF($CR155="","",VLOOKUP(CR155,Invoer!$F$15:$AU$1500,5,FALSE))</f>
        <v/>
      </c>
      <c r="CX155" s="599" t="str">
        <f ca="1">IF($CR155="","",VLOOKUP(CR155,Invoer!$F$15:$AU$1500,6,FALSE))</f>
        <v/>
      </c>
      <c r="CY155" s="599" t="str">
        <f ca="1">IF($CR155="","",VLOOKUP(CR155,Invoer!$F$15:$AU$1500,9,FALSE))</f>
        <v/>
      </c>
      <c r="CZ155" s="599" t="str">
        <f ca="1">IF($CR155="","",VLOOKUP(CR155,Invoer!$F$15:$AU$1500,10,FALSE))</f>
        <v/>
      </c>
      <c r="DA155" s="599" t="str">
        <f ca="1">IF($CR155="","",VLOOKUP(CR155,Invoer!$F$15:$AU$1500,11,FALSE))</f>
        <v/>
      </c>
      <c r="DB155" s="599" t="str">
        <f ca="1">IF($CR155="","",VLOOKUP(CR155,Invoer!$F$15:$BB$1500,14,FALSE))</f>
        <v/>
      </c>
      <c r="DC155" s="662" t="str">
        <f ca="1">IF($CR155="","",VLOOKUP(CR155,Invoer!$F$15:$AU$1500,15,FALSE))</f>
        <v/>
      </c>
      <c r="DD155" s="599" t="str">
        <f ca="1">IF($CR155="","",VLOOKUP(CR155,Invoer!$F$15:$AU$1500,19,FALSE))</f>
        <v/>
      </c>
      <c r="DE155" s="662" t="str">
        <f ca="1">IF($CR155="","",VLOOKUP(CR155,Invoer!$F$15:$AU$1500,20,FALSE))</f>
        <v/>
      </c>
      <c r="DF155" s="662" t="str">
        <f ca="1">IF($CR155="","",VLOOKUP(CR155,Invoer!$F$15:$AU$1500,23,FALSE))</f>
        <v/>
      </c>
      <c r="DG155" s="662" t="str">
        <f ca="1">IF($CR155="","",VLOOKUP(CR155,Invoer!$F$15:$AU$1500,17,FALSE))</f>
        <v/>
      </c>
      <c r="DH155" s="681" t="str">
        <f t="shared" ca="1" si="87"/>
        <v/>
      </c>
      <c r="DI155" s="662" t="str">
        <f t="shared" ca="1" si="88"/>
        <v/>
      </c>
      <c r="DJ155" s="190"/>
      <c r="DK155" s="411" t="str">
        <f t="shared" ca="1" si="89"/>
        <v/>
      </c>
      <c r="DO155" s="61" t="e">
        <f ca="1">IF($DN$4&lt;3,Invoer!EB160,Invoer!EA160)</f>
        <v>#N/A</v>
      </c>
      <c r="DP155" s="599" t="str">
        <f t="shared" ca="1" si="90"/>
        <v/>
      </c>
      <c r="DQ155" s="673" t="str">
        <f ca="1">IF($DP155="","",VLOOKUP(DP155,Invoer!$F$15:$AU$1999,2,FALSE))</f>
        <v/>
      </c>
      <c r="DR155" s="599" t="str">
        <f t="shared" ca="1" si="91"/>
        <v/>
      </c>
      <c r="DS155" s="599" t="str">
        <f ca="1">IF($DP155="","",VLOOKUP(DP155,Invoer!$F$15:$AU$1999,3,FALSE))</f>
        <v/>
      </c>
      <c r="DT155" s="599" t="str">
        <f ca="1">IF($DP155="","",IF(DS155&lt;&gt;"Liq","",VLOOKUP(DP155,Invoer!$F$15:$AU$1999,4,FALSE)))</f>
        <v/>
      </c>
      <c r="DU155" s="599" t="str">
        <f ca="1">IF($DP155="","",VLOOKUP(DP155,Invoer!$F$15:$AU$1999,5,FALSE))</f>
        <v/>
      </c>
      <c r="DV155" s="599" t="str">
        <f ca="1">IF($DP155="","",VLOOKUP(DP155,Invoer!$F$15:$AU$1999,6,FALSE))</f>
        <v/>
      </c>
      <c r="DW155" s="599" t="str">
        <f ca="1">IF($DP155="","",VLOOKUP(DP155,Invoer!$F$15:$AU$1999,9,FALSE))</f>
        <v/>
      </c>
      <c r="DX155" s="599" t="str">
        <f ca="1">IF($DP155="","",VLOOKUP(DP155,Invoer!$F$15:$AU$1999,10,FALSE))</f>
        <v/>
      </c>
      <c r="DY155" s="595" t="str">
        <f ca="1">IF($DP155="","",VLOOKUP(DP155,Invoer!$F$15:$AU$1999,11,FALSE))</f>
        <v/>
      </c>
      <c r="DZ155" s="662" t="str">
        <f ca="1">IF($DP155="","",IF($DN$4&gt;2,"",VLOOKUP(DP155,Invoer!CQ:CS,3,FALSE)))</f>
        <v/>
      </c>
      <c r="EA155" s="541" t="str">
        <f ca="1">IF($DP155="","",IF(ISERROR(DQ155),0,IF($DN$4&lt;3,"",VLOOKUP(DP155,Invoer!$F$15:$AU$1999,15,FALSE))))</f>
        <v/>
      </c>
      <c r="EB155" s="595" t="str">
        <f ca="1">IF($DP155="","",IF($DN$4&lt;3,"",VLOOKUP(DP155,Invoer!$F$15:$AU$1999,19,FALSE)))</f>
        <v/>
      </c>
      <c r="EC155" s="541" t="str">
        <f ca="1">IF($DP155="","",IF(ISERROR(DQ155),0,IF($DN$4&lt;3,"",VLOOKUP(DP155,Invoer!$F$15:$AU$1999,24,FALSE))))</f>
        <v/>
      </c>
      <c r="ED155" s="541" t="str">
        <f ca="1">IF($DP155="","",IF(ISERROR(DQ155),0,IF($DN$4&lt;3,"",VLOOKUP(DP155,Invoer!$F$15:$AU$1999,17,FALSE))))</f>
        <v/>
      </c>
      <c r="EH155" s="89" t="e">
        <f ca="1">Invoer!CP160</f>
        <v>#N/A</v>
      </c>
      <c r="EI155" s="599" t="str">
        <f t="shared" ca="1" si="92"/>
        <v/>
      </c>
      <c r="EJ155" s="673" t="str">
        <f ca="1">IF(EI155="","",VLOOKUP(EI155,Invoer!$F$15:$AU$1999,2,FALSE))</f>
        <v/>
      </c>
      <c r="EK155" s="599" t="str">
        <f t="shared" ca="1" si="93"/>
        <v/>
      </c>
      <c r="EL155" s="599" t="str">
        <f ca="1">IF($EI155="","",VLOOKUP(EI155,Invoer!$F$15:$AU$1999,3,FALSE))</f>
        <v/>
      </c>
      <c r="EM155" s="599" t="str">
        <f ca="1">IF($EI155="","",IF(EL155&lt;&gt;"Liq","",VLOOKUP(EI155,Invoer!$F$15:$AU$1999,4,FALSE)))</f>
        <v/>
      </c>
      <c r="EN155" s="599" t="str">
        <f ca="1">IF($EI155="","",VLOOKUP(EI155,Invoer!$F$15:$AU$1999,6,FALSE))</f>
        <v/>
      </c>
      <c r="EO155" s="599" t="str">
        <f ca="1">IF(EI155="","",VLOOKUP(EI155,Invoer!$F$15:$AU$1999,9,FALSE))</f>
        <v/>
      </c>
      <c r="EP155" s="599" t="str">
        <f ca="1">IF(EI155="","",VLOOKUP(EI155,Invoer!$F$15:$AU$1999,10,FALSE))</f>
        <v/>
      </c>
      <c r="EQ155" s="599" t="str">
        <f ca="1">IF(EI155="","",VLOOKUP(EI155,Invoer!$F$15:$AU$1999,11,FALSE))</f>
        <v/>
      </c>
      <c r="ER155" s="662" t="str">
        <f ca="1">IF(EI155="","",VLOOKUP(EI155,Invoer!CQ:CS,3,FALSE))</f>
        <v/>
      </c>
      <c r="ES155" s="662" t="str">
        <f t="shared" ca="1" si="94"/>
        <v/>
      </c>
      <c r="ET155" s="513" t="str">
        <f t="shared" ca="1" si="95"/>
        <v/>
      </c>
      <c r="EU155" s="112" t="str">
        <f t="shared" ca="1" si="96"/>
        <v/>
      </c>
      <c r="EV155" s="83" t="s">
        <v>160</v>
      </c>
      <c r="EW155" s="682" t="str">
        <f t="shared" ca="1" si="97"/>
        <v/>
      </c>
      <c r="EX155" s="662" t="str">
        <f t="shared" ca="1" si="98"/>
        <v/>
      </c>
      <c r="EY155"/>
      <c r="EZ155" s="56" t="e">
        <f t="shared" ca="1" si="109"/>
        <v>#VALUE!</v>
      </c>
      <c r="FA155" s="56" t="e">
        <f t="shared" ca="1" si="110"/>
        <v>#VALUE!</v>
      </c>
      <c r="FE155"/>
      <c r="FI155"/>
      <c r="FJ155"/>
    </row>
    <row r="156" spans="1:166" ht="12" customHeight="1" x14ac:dyDescent="0.2">
      <c r="A156"/>
      <c r="B156"/>
      <c r="C156"/>
      <c r="E156"/>
      <c r="F156" s="125"/>
      <c r="G156" s="89" t="e">
        <f ca="1">Invoer!DU161</f>
        <v>#N/A</v>
      </c>
      <c r="H156" s="599" t="str">
        <f t="shared" ca="1" si="79"/>
        <v/>
      </c>
      <c r="I156" s="673" t="str">
        <f ca="1">IF($H156="","",VLOOKUP(H156,Invoer!$F$15:$AU$1500,2,FALSE))</f>
        <v/>
      </c>
      <c r="J156" s="599" t="str">
        <f t="shared" ca="1" si="99"/>
        <v/>
      </c>
      <c r="K156" s="599" t="str">
        <f ca="1">IF($H156="","",VLOOKUP(H156,Invoer!$F$15:$AU$1500,3,FALSE))</f>
        <v/>
      </c>
      <c r="L156" s="599" t="str">
        <f ca="1">IF($H156="","",IF(K156&lt;&gt;"Liq","",VLOOKUP(H156,Invoer!$F$15:$AU$1500,4,FALSE)))</f>
        <v/>
      </c>
      <c r="M156" s="599" t="str">
        <f ca="1">IF($H156="","",VLOOKUP(H156,Invoer!$F$15:$AU$1500,5,FALSE))</f>
        <v/>
      </c>
      <c r="N156" s="599" t="str">
        <f ca="1">IF($H156="","",VLOOKUP(H156,Invoer!$F$15:$AU$1500,6,FALSE))</f>
        <v/>
      </c>
      <c r="O156" s="599" t="str">
        <f ca="1">IF($H156="","",VLOOKUP(H156,Invoer!$F$15:$AU$1500,9,FALSE))</f>
        <v/>
      </c>
      <c r="P156" s="599" t="str">
        <f ca="1">IF($H156="","",VLOOKUP(H156,Invoer!$F$15:$AU$1500,10,FALSE))</f>
        <v/>
      </c>
      <c r="Q156" s="599" t="str">
        <f ca="1">IF($H156="","",VLOOKUP(H156,Invoer!$F$15:$BB$1500,14,FALSE))</f>
        <v/>
      </c>
      <c r="R156" s="662" t="str">
        <f ca="1">IF($H156="","",IF(J156&gt;$K$8,"",VLOOKUP(H156,Invoer!$F$15:$AU$1500,15,FALSE)))</f>
        <v/>
      </c>
      <c r="S156" s="599" t="str">
        <f ca="1">IF($H156="","",VLOOKUP(H156,Invoer!$F$15:$AU$1500,19,FALSE))</f>
        <v/>
      </c>
      <c r="T156" s="662" t="str">
        <f ca="1">IF($H156="","",IF(J156&gt;$K$8,"",VLOOKUP(H156,Invoer!$F$15:$AU$1500,20,FALSE)))</f>
        <v/>
      </c>
      <c r="U156" s="662" t="str">
        <f ca="1">IF($H156="","",IF(J156&gt;$K$8,"",VLOOKUP(H156,Invoer!$F$15:$AU$1500,23,FALSE)))</f>
        <v/>
      </c>
      <c r="V156" s="662" t="str">
        <f ca="1">IF($H156="","",IF(J156&gt;$K$8,"",VLOOKUP(H156,Invoer!$F$15:$AU$1500,17,FALSE)))</f>
        <v/>
      </c>
      <c r="AC156" s="435" t="str">
        <f>IF($AC$7&lt;3,Invoer!DR161,IF($AC$7=3,Invoer!BT161,"x"))</f>
        <v>x</v>
      </c>
      <c r="AD156" s="599" t="str">
        <f t="shared" si="100"/>
        <v/>
      </c>
      <c r="AE156" s="673" t="str">
        <f>IF($AD156="","",VLOOKUP(AD156,Invoer!$F$15:$AU$1999,2,FALSE))</f>
        <v/>
      </c>
      <c r="AF156" s="599" t="str">
        <f t="shared" si="101"/>
        <v/>
      </c>
      <c r="AG156" s="599" t="str">
        <f>IF($AD156="","",VLOOKUP(AD156,Invoer!$F$15:$AU$1999,3,FALSE))</f>
        <v/>
      </c>
      <c r="AH156" s="599" t="str">
        <f>IF($AD156="","",IF(AG156&lt;&gt;"Liq","",VLOOKUP(AD156,Invoer!$F$15:$AU$1999,4,FALSE)))</f>
        <v/>
      </c>
      <c r="AI156" s="677" t="str">
        <f>IF($AD156="","",VLOOKUP(AD156,Invoer!$F$15:$AU$1999,5,FALSE))</f>
        <v/>
      </c>
      <c r="AJ156" s="599" t="str">
        <f>IF($AD156="","",VLOOKUP(AD156,Invoer!$F$15:$AU$1999,6,FALSE))</f>
        <v/>
      </c>
      <c r="AK156" s="599" t="str">
        <f>IF($AD156="","",VLOOKUP(AD156,Invoer!$F$15:$AU$1999,9,FALSE))</f>
        <v/>
      </c>
      <c r="AL156" s="599" t="str">
        <f>IF($AD156="","",VLOOKUP(AD156,Invoer!$F$15:$AU$1999,10,FALSE))</f>
        <v/>
      </c>
      <c r="AM156" s="599" t="str">
        <f>IF($AD156="","",VLOOKUP(AD156,Invoer!$F$15:$BB$1999,14,FALSE))</f>
        <v/>
      </c>
      <c r="AN156" s="599" t="str">
        <f>IF($AD156="","",VLOOKUP(AD156,Invoer!$F$15:$AU$1999,11,FALSE))</f>
        <v/>
      </c>
      <c r="AO156" s="662" t="str">
        <f>IF($AD156="","",VLOOKUP(AD156,Invoer!$F$15:$AU$1999,15,FALSE))</f>
        <v/>
      </c>
      <c r="AP156" s="599" t="str">
        <f>IF($AD156="","",VLOOKUP(AD156,Invoer!$F$15:$AU$1999,19,FALSE))</f>
        <v/>
      </c>
      <c r="AQ156" s="662" t="str">
        <f>IF($AD156="","",VLOOKUP(AD156,Invoer!$F$15:$AU$1999,24,FALSE))</f>
        <v/>
      </c>
      <c r="AR156" s="662" t="str">
        <f>IF($AD156="","",VLOOKUP(AD156,Invoer!$F$15:$AU$1999,17,FALSE))</f>
        <v/>
      </c>
      <c r="AS156" s="678" t="str">
        <f t="shared" si="111"/>
        <v/>
      </c>
      <c r="AT156" s="676" t="str">
        <f t="shared" si="80"/>
        <v/>
      </c>
      <c r="AU156" s="77" t="e">
        <f t="shared" si="81"/>
        <v>#VALUE!</v>
      </c>
      <c r="AW156" s="57"/>
      <c r="AX156" s="57"/>
      <c r="BA156" s="83" t="e">
        <f ca="1">Invoer!DW161</f>
        <v>#N/A</v>
      </c>
      <c r="BB156" s="599" t="str">
        <f t="shared" ca="1" si="102"/>
        <v/>
      </c>
      <c r="BC156" s="673" t="str">
        <f ca="1">IF($BB156="","",VLOOKUP(BB156,Invoer!$F$15:$AU$1999,2,FALSE))</f>
        <v/>
      </c>
      <c r="BD156" s="599" t="str">
        <f t="shared" ca="1" si="103"/>
        <v/>
      </c>
      <c r="BE156" s="599" t="str">
        <f ca="1">IF($BB156="","",VLOOKUP(BB156,Invoer!$F$15:$AU$1999,5,FALSE))</f>
        <v/>
      </c>
      <c r="BF156" s="599" t="str">
        <f ca="1">IF($BB156="","",VLOOKUP(BB156,Invoer!$F$15:$AU$1999,6,FALSE))</f>
        <v/>
      </c>
      <c r="BG156" s="599" t="str">
        <f ca="1">IF($BB156="","",VLOOKUP(BB156,Invoer!$F$15:$AU$1999,9,FALSE))</f>
        <v/>
      </c>
      <c r="BH156" s="599" t="str">
        <f ca="1">IF($BB156="","",VLOOKUP(BB156,Invoer!$F$15:$AU$1999,10,FALSE))</f>
        <v/>
      </c>
      <c r="BI156" s="599" t="str">
        <f ca="1">IF($BB156="","",VLOOKUP(BB156,Invoer!$F$15:$BB$1999,14,FALSE))</f>
        <v/>
      </c>
      <c r="BJ156" s="599" t="str">
        <f ca="1">IF($BB156="","",VLOOKUP(BB156,Invoer!$F$15:$AU$1999,11,FALSE))</f>
        <v/>
      </c>
      <c r="BK156" s="662" t="str">
        <f t="shared" ca="1" si="104"/>
        <v/>
      </c>
      <c r="BL156" s="662" t="str">
        <f t="shared" ca="1" si="105"/>
        <v/>
      </c>
      <c r="BM156" s="679" t="str">
        <f t="shared" ca="1" si="106"/>
        <v/>
      </c>
      <c r="BN156" s="662" t="str">
        <f t="shared" ca="1" si="82"/>
        <v/>
      </c>
      <c r="BO156" s="662" t="str">
        <f ca="1">IF($BB156="","",VLOOKUP(BB156,Invoer!$F$15:$AU$1999,15,FALSE))</f>
        <v/>
      </c>
      <c r="BP156" s="662" t="str">
        <f ca="1">IF($BB156="","",VLOOKUP(BB156,Invoer!$F$15:$AU$1999,24,FALSE))</f>
        <v/>
      </c>
      <c r="BQ156" s="662" t="str">
        <f ca="1">IF($BB156="","",VLOOKUP(BB156,Invoer!$F$15:$AU$1999,17,FALSE))</f>
        <v/>
      </c>
      <c r="BS156" s="73" t="e">
        <f t="shared" ca="1" si="112"/>
        <v>#VALUE!</v>
      </c>
      <c r="BT156" s="57" t="str">
        <f t="shared" ca="1" si="113"/>
        <v/>
      </c>
      <c r="BW156" s="61" t="e">
        <f ca="1">Invoer!DZ161</f>
        <v>#N/A</v>
      </c>
      <c r="BX156" s="599" t="str">
        <f t="shared" ca="1" si="83"/>
        <v/>
      </c>
      <c r="BY156" s="673" t="str">
        <f ca="1">IF($BX156="","",VLOOKUP(BX156,Invoer!$F$15:$AU$1999,2,FALSE))</f>
        <v/>
      </c>
      <c r="BZ156" s="599" t="str">
        <f t="shared" ca="1" si="84"/>
        <v/>
      </c>
      <c r="CA156" s="599" t="str">
        <f ca="1">IF($BX156="","",VLOOKUP(BX156,Invoer!$F$15:$AU$1999,5,FALSE))</f>
        <v/>
      </c>
      <c r="CB156" s="599" t="str">
        <f ca="1">IF($BX156="","",VLOOKUP(BX156,Invoer!$F$15:$AU$1999,6,FALSE))</f>
        <v/>
      </c>
      <c r="CC156" s="599" t="str">
        <f ca="1">IF($BX156="","",VLOOKUP(BX156,Invoer!$F$15:$AU$1999,9,FALSE))</f>
        <v/>
      </c>
      <c r="CD156" s="599" t="str">
        <f ca="1">IF($BX156="","",VLOOKUP(BX156,Invoer!$F$15:$AU$1999,10,FALSE))</f>
        <v/>
      </c>
      <c r="CE156" s="599" t="str">
        <f ca="1">IF($BX156="","",VLOOKUP(BX156,Invoer!$F$15:$AU$1999,11,FALSE))</f>
        <v/>
      </c>
      <c r="CF156" s="662" t="str">
        <f ca="1">IF($BX156="","",IF(ISERROR(BY156),0,VLOOKUP(BX156,Invoer!$F$15:$AU$1999,15,FALSE)))</f>
        <v/>
      </c>
      <c r="CG156" s="599" t="str">
        <f ca="1">IF($BX156="","",VLOOKUP(BX156,Invoer!$F$15:$AU$1999,19,FALSE))</f>
        <v/>
      </c>
      <c r="CH156" s="662" t="str">
        <f ca="1">IF($BX156="","",IF(ISERROR(BY156),0,VLOOKUP(BX156,Invoer!$F$15:$AU$1999,24,FALSE)))</f>
        <v/>
      </c>
      <c r="CI156" s="662" t="str">
        <f ca="1">IF($BX156="","",IF(ISERROR(BY156),0,VLOOKUP(BX156,Invoer!$F$15:$AU$1999,17,FALSE)))</f>
        <v/>
      </c>
      <c r="CJ156" s="680" t="str">
        <f t="shared" ca="1" si="107"/>
        <v/>
      </c>
      <c r="CK156" s="662" t="str">
        <f t="shared" ca="1" si="108"/>
        <v/>
      </c>
      <c r="CM156" s="56" t="str">
        <f t="shared" ca="1" si="114"/>
        <v/>
      </c>
      <c r="CQ156" s="411" t="e">
        <f ca="1">Invoer!EG161</f>
        <v>#N/A</v>
      </c>
      <c r="CR156" s="599" t="str">
        <f t="shared" ca="1" si="85"/>
        <v/>
      </c>
      <c r="CS156" s="673" t="str">
        <f ca="1">IF($CR156="","",VLOOKUP(CR156,Invoer!$F$15:$AU$1500,2,FALSE))</f>
        <v/>
      </c>
      <c r="CT156" s="599" t="str">
        <f t="shared" ca="1" si="86"/>
        <v/>
      </c>
      <c r="CU156" s="599" t="str">
        <f ca="1">IF($CR156="","",VLOOKUP(CR156,Invoer!$F$15:$AU$1500,3,FALSE))</f>
        <v/>
      </c>
      <c r="CV156" s="599" t="str">
        <f ca="1">IF($CR156="","",IF(CU156&lt;&gt;"Liq","",VLOOKUP(CR156,Invoer!$F$15:$AU$1500,4,FALSE)))</f>
        <v/>
      </c>
      <c r="CW156" s="599" t="str">
        <f ca="1">IF($CR156="","",VLOOKUP(CR156,Invoer!$F$15:$AU$1500,5,FALSE))</f>
        <v/>
      </c>
      <c r="CX156" s="599" t="str">
        <f ca="1">IF($CR156="","",VLOOKUP(CR156,Invoer!$F$15:$AU$1500,6,FALSE))</f>
        <v/>
      </c>
      <c r="CY156" s="599" t="str">
        <f ca="1">IF($CR156="","",VLOOKUP(CR156,Invoer!$F$15:$AU$1500,9,FALSE))</f>
        <v/>
      </c>
      <c r="CZ156" s="599" t="str">
        <f ca="1">IF($CR156="","",VLOOKUP(CR156,Invoer!$F$15:$AU$1500,10,FALSE))</f>
        <v/>
      </c>
      <c r="DA156" s="599" t="str">
        <f ca="1">IF($CR156="","",VLOOKUP(CR156,Invoer!$F$15:$AU$1500,11,FALSE))</f>
        <v/>
      </c>
      <c r="DB156" s="599" t="str">
        <f ca="1">IF($CR156="","",VLOOKUP(CR156,Invoer!$F$15:$BB$1500,14,FALSE))</f>
        <v/>
      </c>
      <c r="DC156" s="662" t="str">
        <f ca="1">IF($CR156="","",VLOOKUP(CR156,Invoer!$F$15:$AU$1500,15,FALSE))</f>
        <v/>
      </c>
      <c r="DD156" s="599" t="str">
        <f ca="1">IF($CR156="","",VLOOKUP(CR156,Invoer!$F$15:$AU$1500,19,FALSE))</f>
        <v/>
      </c>
      <c r="DE156" s="662" t="str">
        <f ca="1">IF($CR156="","",VLOOKUP(CR156,Invoer!$F$15:$AU$1500,20,FALSE))</f>
        <v/>
      </c>
      <c r="DF156" s="662" t="str">
        <f ca="1">IF($CR156="","",VLOOKUP(CR156,Invoer!$F$15:$AU$1500,23,FALSE))</f>
        <v/>
      </c>
      <c r="DG156" s="662" t="str">
        <f ca="1">IF($CR156="","",VLOOKUP(CR156,Invoer!$F$15:$AU$1500,17,FALSE))</f>
        <v/>
      </c>
      <c r="DH156" s="681" t="str">
        <f t="shared" ca="1" si="87"/>
        <v/>
      </c>
      <c r="DI156" s="662" t="str">
        <f t="shared" ca="1" si="88"/>
        <v/>
      </c>
      <c r="DJ156" s="190"/>
      <c r="DK156" s="411" t="str">
        <f t="shared" ca="1" si="89"/>
        <v/>
      </c>
      <c r="DO156" s="61" t="e">
        <f ca="1">IF($DN$4&lt;3,Invoer!EB161,Invoer!EA161)</f>
        <v>#N/A</v>
      </c>
      <c r="DP156" s="599" t="str">
        <f t="shared" ca="1" si="90"/>
        <v/>
      </c>
      <c r="DQ156" s="673" t="str">
        <f ca="1">IF($DP156="","",VLOOKUP(DP156,Invoer!$F$15:$AU$1999,2,FALSE))</f>
        <v/>
      </c>
      <c r="DR156" s="599" t="str">
        <f t="shared" ca="1" si="91"/>
        <v/>
      </c>
      <c r="DS156" s="599" t="str">
        <f ca="1">IF($DP156="","",VLOOKUP(DP156,Invoer!$F$15:$AU$1999,3,FALSE))</f>
        <v/>
      </c>
      <c r="DT156" s="599" t="str">
        <f ca="1">IF($DP156="","",IF(DS156&lt;&gt;"Liq","",VLOOKUP(DP156,Invoer!$F$15:$AU$1999,4,FALSE)))</f>
        <v/>
      </c>
      <c r="DU156" s="599" t="str">
        <f ca="1">IF($DP156="","",VLOOKUP(DP156,Invoer!$F$15:$AU$1999,5,FALSE))</f>
        <v/>
      </c>
      <c r="DV156" s="599" t="str">
        <f ca="1">IF($DP156="","",VLOOKUP(DP156,Invoer!$F$15:$AU$1999,6,FALSE))</f>
        <v/>
      </c>
      <c r="DW156" s="599" t="str">
        <f ca="1">IF($DP156="","",VLOOKUP(DP156,Invoer!$F$15:$AU$1999,9,FALSE))</f>
        <v/>
      </c>
      <c r="DX156" s="599" t="str">
        <f ca="1">IF($DP156="","",VLOOKUP(DP156,Invoer!$F$15:$AU$1999,10,FALSE))</f>
        <v/>
      </c>
      <c r="DY156" s="595" t="str">
        <f ca="1">IF($DP156="","",VLOOKUP(DP156,Invoer!$F$15:$AU$1999,11,FALSE))</f>
        <v/>
      </c>
      <c r="DZ156" s="662" t="str">
        <f ca="1">IF($DP156="","",IF($DN$4&gt;2,"",VLOOKUP(DP156,Invoer!CQ:CS,3,FALSE)))</f>
        <v/>
      </c>
      <c r="EA156" s="541" t="str">
        <f ca="1">IF($DP156="","",IF(ISERROR(DQ156),0,IF($DN$4&lt;3,"",VLOOKUP(DP156,Invoer!$F$15:$AU$1999,15,FALSE))))</f>
        <v/>
      </c>
      <c r="EB156" s="595" t="str">
        <f ca="1">IF($DP156="","",IF($DN$4&lt;3,"",VLOOKUP(DP156,Invoer!$F$15:$AU$1999,19,FALSE)))</f>
        <v/>
      </c>
      <c r="EC156" s="541" t="str">
        <f ca="1">IF($DP156="","",IF(ISERROR(DQ156),0,IF($DN$4&lt;3,"",VLOOKUP(DP156,Invoer!$F$15:$AU$1999,24,FALSE))))</f>
        <v/>
      </c>
      <c r="ED156" s="541" t="str">
        <f ca="1">IF($DP156="","",IF(ISERROR(DQ156),0,IF($DN$4&lt;3,"",VLOOKUP(DP156,Invoer!$F$15:$AU$1999,17,FALSE))))</f>
        <v/>
      </c>
      <c r="EH156" s="89" t="e">
        <f ca="1">Invoer!CP161</f>
        <v>#N/A</v>
      </c>
      <c r="EI156" s="599" t="str">
        <f t="shared" ca="1" si="92"/>
        <v/>
      </c>
      <c r="EJ156" s="673" t="str">
        <f ca="1">IF(EI156="","",VLOOKUP(EI156,Invoer!$F$15:$AU$1999,2,FALSE))</f>
        <v/>
      </c>
      <c r="EK156" s="599" t="str">
        <f t="shared" ca="1" si="93"/>
        <v/>
      </c>
      <c r="EL156" s="599" t="str">
        <f ca="1">IF($EI156="","",VLOOKUP(EI156,Invoer!$F$15:$AU$1999,3,FALSE))</f>
        <v/>
      </c>
      <c r="EM156" s="599" t="str">
        <f ca="1">IF($EI156="","",IF(EL156&lt;&gt;"Liq","",VLOOKUP(EI156,Invoer!$F$15:$AU$1999,4,FALSE)))</f>
        <v/>
      </c>
      <c r="EN156" s="599" t="str">
        <f ca="1">IF($EI156="","",VLOOKUP(EI156,Invoer!$F$15:$AU$1999,6,FALSE))</f>
        <v/>
      </c>
      <c r="EO156" s="599" t="str">
        <f ca="1">IF(EI156="","",VLOOKUP(EI156,Invoer!$F$15:$AU$1999,9,FALSE))</f>
        <v/>
      </c>
      <c r="EP156" s="599" t="str">
        <f ca="1">IF(EI156="","",VLOOKUP(EI156,Invoer!$F$15:$AU$1999,10,FALSE))</f>
        <v/>
      </c>
      <c r="EQ156" s="599" t="str">
        <f ca="1">IF(EI156="","",VLOOKUP(EI156,Invoer!$F$15:$AU$1999,11,FALSE))</f>
        <v/>
      </c>
      <c r="ER156" s="662" t="str">
        <f ca="1">IF(EI156="","",VLOOKUP(EI156,Invoer!CQ:CS,3,FALSE))</f>
        <v/>
      </c>
      <c r="ES156" s="662" t="str">
        <f t="shared" ca="1" si="94"/>
        <v/>
      </c>
      <c r="ET156" s="513" t="str">
        <f t="shared" ca="1" si="95"/>
        <v/>
      </c>
      <c r="EU156" s="112" t="str">
        <f t="shared" ca="1" si="96"/>
        <v/>
      </c>
      <c r="EV156" s="83" t="s">
        <v>160</v>
      </c>
      <c r="EW156" s="682" t="str">
        <f t="shared" ca="1" si="97"/>
        <v/>
      </c>
      <c r="EX156" s="662" t="str">
        <f t="shared" ca="1" si="98"/>
        <v/>
      </c>
      <c r="EY156"/>
      <c r="EZ156" s="56" t="e">
        <f t="shared" ca="1" si="109"/>
        <v>#VALUE!</v>
      </c>
      <c r="FA156" s="56" t="e">
        <f t="shared" ca="1" si="110"/>
        <v>#VALUE!</v>
      </c>
      <c r="FE156"/>
      <c r="FI156"/>
      <c r="FJ156"/>
    </row>
    <row r="157" spans="1:166" ht="12" customHeight="1" x14ac:dyDescent="0.2">
      <c r="A157"/>
      <c r="B157"/>
      <c r="C157"/>
      <c r="E157"/>
      <c r="F157" s="125"/>
      <c r="G157" s="89" t="e">
        <f ca="1">Invoer!DU162</f>
        <v>#N/A</v>
      </c>
      <c r="H157" s="599" t="str">
        <f t="shared" ca="1" si="79"/>
        <v/>
      </c>
      <c r="I157" s="673" t="str">
        <f ca="1">IF($H157="","",VLOOKUP(H157,Invoer!$F$15:$AU$1500,2,FALSE))</f>
        <v/>
      </c>
      <c r="J157" s="599" t="str">
        <f t="shared" ca="1" si="99"/>
        <v/>
      </c>
      <c r="K157" s="599" t="str">
        <f ca="1">IF($H157="","",VLOOKUP(H157,Invoer!$F$15:$AU$1500,3,FALSE))</f>
        <v/>
      </c>
      <c r="L157" s="599" t="str">
        <f ca="1">IF($H157="","",IF(K157&lt;&gt;"Liq","",VLOOKUP(H157,Invoer!$F$15:$AU$1500,4,FALSE)))</f>
        <v/>
      </c>
      <c r="M157" s="599" t="str">
        <f ca="1">IF($H157="","",VLOOKUP(H157,Invoer!$F$15:$AU$1500,5,FALSE))</f>
        <v/>
      </c>
      <c r="N157" s="599" t="str">
        <f ca="1">IF($H157="","",VLOOKUP(H157,Invoer!$F$15:$AU$1500,6,FALSE))</f>
        <v/>
      </c>
      <c r="O157" s="599" t="str">
        <f ca="1">IF($H157="","",VLOOKUP(H157,Invoer!$F$15:$AU$1500,9,FALSE))</f>
        <v/>
      </c>
      <c r="P157" s="599" t="str">
        <f ca="1">IF($H157="","",VLOOKUP(H157,Invoer!$F$15:$AU$1500,10,FALSE))</f>
        <v/>
      </c>
      <c r="Q157" s="599" t="str">
        <f ca="1">IF($H157="","",VLOOKUP(H157,Invoer!$F$15:$BB$1500,14,FALSE))</f>
        <v/>
      </c>
      <c r="R157" s="662" t="str">
        <f ca="1">IF($H157="","",IF(J157&gt;$K$8,"",VLOOKUP(H157,Invoer!$F$15:$AU$1500,15,FALSE)))</f>
        <v/>
      </c>
      <c r="S157" s="599" t="str">
        <f ca="1">IF($H157="","",VLOOKUP(H157,Invoer!$F$15:$AU$1500,19,FALSE))</f>
        <v/>
      </c>
      <c r="T157" s="662" t="str">
        <f ca="1">IF($H157="","",IF(J157&gt;$K$8,"",VLOOKUP(H157,Invoer!$F$15:$AU$1500,20,FALSE)))</f>
        <v/>
      </c>
      <c r="U157" s="662" t="str">
        <f ca="1">IF($H157="","",IF(J157&gt;$K$8,"",VLOOKUP(H157,Invoer!$F$15:$AU$1500,23,FALSE)))</f>
        <v/>
      </c>
      <c r="V157" s="662" t="str">
        <f ca="1">IF($H157="","",IF(J157&gt;$K$8,"",VLOOKUP(H157,Invoer!$F$15:$AU$1500,17,FALSE)))</f>
        <v/>
      </c>
      <c r="AC157" s="435" t="str">
        <f>IF($AC$7&lt;3,Invoer!DR162,IF($AC$7=3,Invoer!BT162,"x"))</f>
        <v>x</v>
      </c>
      <c r="AD157" s="599" t="str">
        <f t="shared" si="100"/>
        <v/>
      </c>
      <c r="AE157" s="673" t="str">
        <f>IF($AD157="","",VLOOKUP(AD157,Invoer!$F$15:$AU$1999,2,FALSE))</f>
        <v/>
      </c>
      <c r="AF157" s="599" t="str">
        <f t="shared" si="101"/>
        <v/>
      </c>
      <c r="AG157" s="599" t="str">
        <f>IF($AD157="","",VLOOKUP(AD157,Invoer!$F$15:$AU$1999,3,FALSE))</f>
        <v/>
      </c>
      <c r="AH157" s="599" t="str">
        <f>IF($AD157="","",IF(AG157&lt;&gt;"Liq","",VLOOKUP(AD157,Invoer!$F$15:$AU$1999,4,FALSE)))</f>
        <v/>
      </c>
      <c r="AI157" s="677" t="str">
        <f>IF($AD157="","",VLOOKUP(AD157,Invoer!$F$15:$AU$1999,5,FALSE))</f>
        <v/>
      </c>
      <c r="AJ157" s="599" t="str">
        <f>IF($AD157="","",VLOOKUP(AD157,Invoer!$F$15:$AU$1999,6,FALSE))</f>
        <v/>
      </c>
      <c r="AK157" s="599" t="str">
        <f>IF($AD157="","",VLOOKUP(AD157,Invoer!$F$15:$AU$1999,9,FALSE))</f>
        <v/>
      </c>
      <c r="AL157" s="599" t="str">
        <f>IF($AD157="","",VLOOKUP(AD157,Invoer!$F$15:$AU$1999,10,FALSE))</f>
        <v/>
      </c>
      <c r="AM157" s="599" t="str">
        <f>IF($AD157="","",VLOOKUP(AD157,Invoer!$F$15:$BB$1999,14,FALSE))</f>
        <v/>
      </c>
      <c r="AN157" s="599" t="str">
        <f>IF($AD157="","",VLOOKUP(AD157,Invoer!$F$15:$AU$1999,11,FALSE))</f>
        <v/>
      </c>
      <c r="AO157" s="662" t="str">
        <f>IF($AD157="","",VLOOKUP(AD157,Invoer!$F$15:$AU$1999,15,FALSE))</f>
        <v/>
      </c>
      <c r="AP157" s="599" t="str">
        <f>IF($AD157="","",VLOOKUP(AD157,Invoer!$F$15:$AU$1999,19,FALSE))</f>
        <v/>
      </c>
      <c r="AQ157" s="662" t="str">
        <f>IF($AD157="","",VLOOKUP(AD157,Invoer!$F$15:$AU$1999,24,FALSE))</f>
        <v/>
      </c>
      <c r="AR157" s="662" t="str">
        <f>IF($AD157="","",VLOOKUP(AD157,Invoer!$F$15:$AU$1999,17,FALSE))</f>
        <v/>
      </c>
      <c r="AS157" s="678" t="str">
        <f t="shared" si="111"/>
        <v/>
      </c>
      <c r="AT157" s="676" t="str">
        <f t="shared" si="80"/>
        <v/>
      </c>
      <c r="AU157" s="77" t="e">
        <f t="shared" si="81"/>
        <v>#VALUE!</v>
      </c>
      <c r="AW157" s="57"/>
      <c r="AX157" s="57"/>
      <c r="BA157" s="83" t="e">
        <f ca="1">Invoer!DW162</f>
        <v>#N/A</v>
      </c>
      <c r="BB157" s="599" t="str">
        <f t="shared" ca="1" si="102"/>
        <v/>
      </c>
      <c r="BC157" s="673" t="str">
        <f ca="1">IF($BB157="","",VLOOKUP(BB157,Invoer!$F$15:$AU$1999,2,FALSE))</f>
        <v/>
      </c>
      <c r="BD157" s="599" t="str">
        <f t="shared" ca="1" si="103"/>
        <v/>
      </c>
      <c r="BE157" s="599" t="str">
        <f ca="1">IF($BB157="","",VLOOKUP(BB157,Invoer!$F$15:$AU$1999,5,FALSE))</f>
        <v/>
      </c>
      <c r="BF157" s="599" t="str">
        <f ca="1">IF($BB157="","",VLOOKUP(BB157,Invoer!$F$15:$AU$1999,6,FALSE))</f>
        <v/>
      </c>
      <c r="BG157" s="599" t="str">
        <f ca="1">IF($BB157="","",VLOOKUP(BB157,Invoer!$F$15:$AU$1999,9,FALSE))</f>
        <v/>
      </c>
      <c r="BH157" s="599" t="str">
        <f ca="1">IF($BB157="","",VLOOKUP(BB157,Invoer!$F$15:$AU$1999,10,FALSE))</f>
        <v/>
      </c>
      <c r="BI157" s="599" t="str">
        <f ca="1">IF($BB157="","",VLOOKUP(BB157,Invoer!$F$15:$BB$1999,14,FALSE))</f>
        <v/>
      </c>
      <c r="BJ157" s="599" t="str">
        <f ca="1">IF($BB157="","",VLOOKUP(BB157,Invoer!$F$15:$AU$1999,11,FALSE))</f>
        <v/>
      </c>
      <c r="BK157" s="662" t="str">
        <f t="shared" ca="1" si="104"/>
        <v/>
      </c>
      <c r="BL157" s="662" t="str">
        <f t="shared" ca="1" si="105"/>
        <v/>
      </c>
      <c r="BM157" s="679" t="str">
        <f t="shared" ca="1" si="106"/>
        <v/>
      </c>
      <c r="BN157" s="662" t="str">
        <f t="shared" ca="1" si="82"/>
        <v/>
      </c>
      <c r="BO157" s="662" t="str">
        <f ca="1">IF($BB157="","",VLOOKUP(BB157,Invoer!$F$15:$AU$1999,15,FALSE))</f>
        <v/>
      </c>
      <c r="BP157" s="662" t="str">
        <f ca="1">IF($BB157="","",VLOOKUP(BB157,Invoer!$F$15:$AU$1999,24,FALSE))</f>
        <v/>
      </c>
      <c r="BQ157" s="662" t="str">
        <f ca="1">IF($BB157="","",VLOOKUP(BB157,Invoer!$F$15:$AU$1999,17,FALSE))</f>
        <v/>
      </c>
      <c r="BS157" s="73" t="e">
        <f t="shared" ca="1" si="112"/>
        <v>#VALUE!</v>
      </c>
      <c r="BT157" s="57" t="str">
        <f t="shared" ca="1" si="113"/>
        <v/>
      </c>
      <c r="BW157" s="61" t="e">
        <f ca="1">Invoer!DZ162</f>
        <v>#N/A</v>
      </c>
      <c r="BX157" s="599" t="str">
        <f t="shared" ca="1" si="83"/>
        <v/>
      </c>
      <c r="BY157" s="673" t="str">
        <f ca="1">IF($BX157="","",VLOOKUP(BX157,Invoer!$F$15:$AU$1999,2,FALSE))</f>
        <v/>
      </c>
      <c r="BZ157" s="599" t="str">
        <f t="shared" ca="1" si="84"/>
        <v/>
      </c>
      <c r="CA157" s="599" t="str">
        <f ca="1">IF($BX157="","",VLOOKUP(BX157,Invoer!$F$15:$AU$1999,5,FALSE))</f>
        <v/>
      </c>
      <c r="CB157" s="599" t="str">
        <f ca="1">IF($BX157="","",VLOOKUP(BX157,Invoer!$F$15:$AU$1999,6,FALSE))</f>
        <v/>
      </c>
      <c r="CC157" s="599" t="str">
        <f ca="1">IF($BX157="","",VLOOKUP(BX157,Invoer!$F$15:$AU$1999,9,FALSE))</f>
        <v/>
      </c>
      <c r="CD157" s="599" t="str">
        <f ca="1">IF($BX157="","",VLOOKUP(BX157,Invoer!$F$15:$AU$1999,10,FALSE))</f>
        <v/>
      </c>
      <c r="CE157" s="599" t="str">
        <f ca="1">IF($BX157="","",VLOOKUP(BX157,Invoer!$F$15:$AU$1999,11,FALSE))</f>
        <v/>
      </c>
      <c r="CF157" s="662" t="str">
        <f ca="1">IF($BX157="","",IF(ISERROR(BY157),0,VLOOKUP(BX157,Invoer!$F$15:$AU$1999,15,FALSE)))</f>
        <v/>
      </c>
      <c r="CG157" s="599" t="str">
        <f ca="1">IF($BX157="","",VLOOKUP(BX157,Invoer!$F$15:$AU$1999,19,FALSE))</f>
        <v/>
      </c>
      <c r="CH157" s="662" t="str">
        <f ca="1">IF($BX157="","",IF(ISERROR(BY157),0,VLOOKUP(BX157,Invoer!$F$15:$AU$1999,24,FALSE)))</f>
        <v/>
      </c>
      <c r="CI157" s="662" t="str">
        <f ca="1">IF($BX157="","",IF(ISERROR(BY157),0,VLOOKUP(BX157,Invoer!$F$15:$AU$1999,17,FALSE)))</f>
        <v/>
      </c>
      <c r="CJ157" s="680" t="str">
        <f t="shared" ca="1" si="107"/>
        <v/>
      </c>
      <c r="CK157" s="662" t="str">
        <f t="shared" ca="1" si="108"/>
        <v/>
      </c>
      <c r="CM157" s="56" t="str">
        <f t="shared" ca="1" si="114"/>
        <v/>
      </c>
      <c r="CQ157" s="411" t="e">
        <f ca="1">Invoer!EG162</f>
        <v>#N/A</v>
      </c>
      <c r="CR157" s="599" t="str">
        <f t="shared" ca="1" si="85"/>
        <v/>
      </c>
      <c r="CS157" s="673" t="str">
        <f ca="1">IF($CR157="","",VLOOKUP(CR157,Invoer!$F$15:$AU$1500,2,FALSE))</f>
        <v/>
      </c>
      <c r="CT157" s="599" t="str">
        <f t="shared" ca="1" si="86"/>
        <v/>
      </c>
      <c r="CU157" s="599" t="str">
        <f ca="1">IF($CR157="","",VLOOKUP(CR157,Invoer!$F$15:$AU$1500,3,FALSE))</f>
        <v/>
      </c>
      <c r="CV157" s="599" t="str">
        <f ca="1">IF($CR157="","",IF(CU157&lt;&gt;"Liq","",VLOOKUP(CR157,Invoer!$F$15:$AU$1500,4,FALSE)))</f>
        <v/>
      </c>
      <c r="CW157" s="599" t="str">
        <f ca="1">IF($CR157="","",VLOOKUP(CR157,Invoer!$F$15:$AU$1500,5,FALSE))</f>
        <v/>
      </c>
      <c r="CX157" s="599" t="str">
        <f ca="1">IF($CR157="","",VLOOKUP(CR157,Invoer!$F$15:$AU$1500,6,FALSE))</f>
        <v/>
      </c>
      <c r="CY157" s="599" t="str">
        <f ca="1">IF($CR157="","",VLOOKUP(CR157,Invoer!$F$15:$AU$1500,9,FALSE))</f>
        <v/>
      </c>
      <c r="CZ157" s="599" t="str">
        <f ca="1">IF($CR157="","",VLOOKUP(CR157,Invoer!$F$15:$AU$1500,10,FALSE))</f>
        <v/>
      </c>
      <c r="DA157" s="599" t="str">
        <f ca="1">IF($CR157="","",VLOOKUP(CR157,Invoer!$F$15:$AU$1500,11,FALSE))</f>
        <v/>
      </c>
      <c r="DB157" s="599" t="str">
        <f ca="1">IF($CR157="","",VLOOKUP(CR157,Invoer!$F$15:$BB$1500,14,FALSE))</f>
        <v/>
      </c>
      <c r="DC157" s="662" t="str">
        <f ca="1">IF($CR157="","",VLOOKUP(CR157,Invoer!$F$15:$AU$1500,15,FALSE))</f>
        <v/>
      </c>
      <c r="DD157" s="599" t="str">
        <f ca="1">IF($CR157="","",VLOOKUP(CR157,Invoer!$F$15:$AU$1500,19,FALSE))</f>
        <v/>
      </c>
      <c r="DE157" s="662" t="str">
        <f ca="1">IF($CR157="","",VLOOKUP(CR157,Invoer!$F$15:$AU$1500,20,FALSE))</f>
        <v/>
      </c>
      <c r="DF157" s="662" t="str">
        <f ca="1">IF($CR157="","",VLOOKUP(CR157,Invoer!$F$15:$AU$1500,23,FALSE))</f>
        <v/>
      </c>
      <c r="DG157" s="662" t="str">
        <f ca="1">IF($CR157="","",VLOOKUP(CR157,Invoer!$F$15:$AU$1500,17,FALSE))</f>
        <v/>
      </c>
      <c r="DH157" s="681" t="str">
        <f t="shared" ca="1" si="87"/>
        <v/>
      </c>
      <c r="DI157" s="662" t="str">
        <f t="shared" ca="1" si="88"/>
        <v/>
      </c>
      <c r="DJ157" s="190"/>
      <c r="DK157" s="411" t="str">
        <f t="shared" ca="1" si="89"/>
        <v/>
      </c>
      <c r="DO157" s="61" t="e">
        <f ca="1">IF($DN$4&lt;3,Invoer!EB162,Invoer!EA162)</f>
        <v>#N/A</v>
      </c>
      <c r="DP157" s="599" t="str">
        <f t="shared" ca="1" si="90"/>
        <v/>
      </c>
      <c r="DQ157" s="673" t="str">
        <f ca="1">IF($DP157="","",VLOOKUP(DP157,Invoer!$F$15:$AU$1999,2,FALSE))</f>
        <v/>
      </c>
      <c r="DR157" s="599" t="str">
        <f t="shared" ca="1" si="91"/>
        <v/>
      </c>
      <c r="DS157" s="599" t="str">
        <f ca="1">IF($DP157="","",VLOOKUP(DP157,Invoer!$F$15:$AU$1999,3,FALSE))</f>
        <v/>
      </c>
      <c r="DT157" s="599" t="str">
        <f ca="1">IF($DP157="","",IF(DS157&lt;&gt;"Liq","",VLOOKUP(DP157,Invoer!$F$15:$AU$1999,4,FALSE)))</f>
        <v/>
      </c>
      <c r="DU157" s="599" t="str">
        <f ca="1">IF($DP157="","",VLOOKUP(DP157,Invoer!$F$15:$AU$1999,5,FALSE))</f>
        <v/>
      </c>
      <c r="DV157" s="599" t="str">
        <f ca="1">IF($DP157="","",VLOOKUP(DP157,Invoer!$F$15:$AU$1999,6,FALSE))</f>
        <v/>
      </c>
      <c r="DW157" s="599" t="str">
        <f ca="1">IF($DP157="","",VLOOKUP(DP157,Invoer!$F$15:$AU$1999,9,FALSE))</f>
        <v/>
      </c>
      <c r="DX157" s="599" t="str">
        <f ca="1">IF($DP157="","",VLOOKUP(DP157,Invoer!$F$15:$AU$1999,10,FALSE))</f>
        <v/>
      </c>
      <c r="DY157" s="595" t="str">
        <f ca="1">IF($DP157="","",VLOOKUP(DP157,Invoer!$F$15:$AU$1999,11,FALSE))</f>
        <v/>
      </c>
      <c r="DZ157" s="662" t="str">
        <f ca="1">IF($DP157="","",IF($DN$4&gt;2,"",VLOOKUP(DP157,Invoer!CQ:CS,3,FALSE)))</f>
        <v/>
      </c>
      <c r="EA157" s="541" t="str">
        <f ca="1">IF($DP157="","",IF(ISERROR(DQ157),0,IF($DN$4&lt;3,"",VLOOKUP(DP157,Invoer!$F$15:$AU$1999,15,FALSE))))</f>
        <v/>
      </c>
      <c r="EB157" s="595" t="str">
        <f ca="1">IF($DP157="","",IF($DN$4&lt;3,"",VLOOKUP(DP157,Invoer!$F$15:$AU$1999,19,FALSE)))</f>
        <v/>
      </c>
      <c r="EC157" s="541" t="str">
        <f ca="1">IF($DP157="","",IF(ISERROR(DQ157),0,IF($DN$4&lt;3,"",VLOOKUP(DP157,Invoer!$F$15:$AU$1999,24,FALSE))))</f>
        <v/>
      </c>
      <c r="ED157" s="541" t="str">
        <f ca="1">IF($DP157="","",IF(ISERROR(DQ157),0,IF($DN$4&lt;3,"",VLOOKUP(DP157,Invoer!$F$15:$AU$1999,17,FALSE))))</f>
        <v/>
      </c>
      <c r="EH157" s="89" t="e">
        <f ca="1">Invoer!CP162</f>
        <v>#N/A</v>
      </c>
      <c r="EI157" s="599" t="str">
        <f t="shared" ca="1" si="92"/>
        <v/>
      </c>
      <c r="EJ157" s="673" t="str">
        <f ca="1">IF(EI157="","",VLOOKUP(EI157,Invoer!$F$15:$AU$1999,2,FALSE))</f>
        <v/>
      </c>
      <c r="EK157" s="599" t="str">
        <f t="shared" ca="1" si="93"/>
        <v/>
      </c>
      <c r="EL157" s="599" t="str">
        <f ca="1">IF($EI157="","",VLOOKUP(EI157,Invoer!$F$15:$AU$1999,3,FALSE))</f>
        <v/>
      </c>
      <c r="EM157" s="599" t="str">
        <f ca="1">IF($EI157="","",IF(EL157&lt;&gt;"Liq","",VLOOKUP(EI157,Invoer!$F$15:$AU$1999,4,FALSE)))</f>
        <v/>
      </c>
      <c r="EN157" s="599" t="str">
        <f ca="1">IF($EI157="","",VLOOKUP(EI157,Invoer!$F$15:$AU$1999,6,FALSE))</f>
        <v/>
      </c>
      <c r="EO157" s="599" t="str">
        <f ca="1">IF(EI157="","",VLOOKUP(EI157,Invoer!$F$15:$AU$1999,9,FALSE))</f>
        <v/>
      </c>
      <c r="EP157" s="599" t="str">
        <f ca="1">IF(EI157="","",VLOOKUP(EI157,Invoer!$F$15:$AU$1999,10,FALSE))</f>
        <v/>
      </c>
      <c r="EQ157" s="599" t="str">
        <f ca="1">IF(EI157="","",VLOOKUP(EI157,Invoer!$F$15:$AU$1999,11,FALSE))</f>
        <v/>
      </c>
      <c r="ER157" s="662" t="str">
        <f ca="1">IF(EI157="","",VLOOKUP(EI157,Invoer!CQ:CS,3,FALSE))</f>
        <v/>
      </c>
      <c r="ES157" s="662" t="str">
        <f t="shared" ca="1" si="94"/>
        <v/>
      </c>
      <c r="ET157" s="513" t="str">
        <f t="shared" ca="1" si="95"/>
        <v/>
      </c>
      <c r="EU157" s="112" t="str">
        <f t="shared" ca="1" si="96"/>
        <v/>
      </c>
      <c r="EV157" s="83" t="s">
        <v>160</v>
      </c>
      <c r="EW157" s="682" t="str">
        <f t="shared" ca="1" si="97"/>
        <v/>
      </c>
      <c r="EX157" s="662" t="str">
        <f t="shared" ca="1" si="98"/>
        <v/>
      </c>
      <c r="EY157"/>
      <c r="EZ157" s="56" t="e">
        <f t="shared" ca="1" si="109"/>
        <v>#VALUE!</v>
      </c>
      <c r="FA157" s="56" t="e">
        <f t="shared" ca="1" si="110"/>
        <v>#VALUE!</v>
      </c>
      <c r="FE157"/>
      <c r="FI157"/>
      <c r="FJ157"/>
    </row>
    <row r="158" spans="1:166" ht="12" customHeight="1" x14ac:dyDescent="0.2">
      <c r="A158"/>
      <c r="B158"/>
      <c r="C158"/>
      <c r="E158"/>
      <c r="F158" s="125"/>
      <c r="G158" s="89" t="e">
        <f ca="1">Invoer!DU163</f>
        <v>#N/A</v>
      </c>
      <c r="H158" s="599" t="str">
        <f t="shared" ca="1" si="79"/>
        <v/>
      </c>
      <c r="I158" s="673" t="str">
        <f ca="1">IF($H158="","",VLOOKUP(H158,Invoer!$F$15:$AU$1500,2,FALSE))</f>
        <v/>
      </c>
      <c r="J158" s="599" t="str">
        <f t="shared" ca="1" si="99"/>
        <v/>
      </c>
      <c r="K158" s="599" t="str">
        <f ca="1">IF($H158="","",VLOOKUP(H158,Invoer!$F$15:$AU$1500,3,FALSE))</f>
        <v/>
      </c>
      <c r="L158" s="599" t="str">
        <f ca="1">IF($H158="","",IF(K158&lt;&gt;"Liq","",VLOOKUP(H158,Invoer!$F$15:$AU$1500,4,FALSE)))</f>
        <v/>
      </c>
      <c r="M158" s="599" t="str">
        <f ca="1">IF($H158="","",VLOOKUP(H158,Invoer!$F$15:$AU$1500,5,FALSE))</f>
        <v/>
      </c>
      <c r="N158" s="599" t="str">
        <f ca="1">IF($H158="","",VLOOKUP(H158,Invoer!$F$15:$AU$1500,6,FALSE))</f>
        <v/>
      </c>
      <c r="O158" s="599" t="str">
        <f ca="1">IF($H158="","",VLOOKUP(H158,Invoer!$F$15:$AU$1500,9,FALSE))</f>
        <v/>
      </c>
      <c r="P158" s="599" t="str">
        <f ca="1">IF($H158="","",VLOOKUP(H158,Invoer!$F$15:$AU$1500,10,FALSE))</f>
        <v/>
      </c>
      <c r="Q158" s="599" t="str">
        <f ca="1">IF($H158="","",VLOOKUP(H158,Invoer!$F$15:$BB$1500,14,FALSE))</f>
        <v/>
      </c>
      <c r="R158" s="662" t="str">
        <f ca="1">IF($H158="","",IF(J158&gt;$K$8,"",VLOOKUP(H158,Invoer!$F$15:$AU$1500,15,FALSE)))</f>
        <v/>
      </c>
      <c r="S158" s="599" t="str">
        <f ca="1">IF($H158="","",VLOOKUP(H158,Invoer!$F$15:$AU$1500,19,FALSE))</f>
        <v/>
      </c>
      <c r="T158" s="662" t="str">
        <f ca="1">IF($H158="","",IF(J158&gt;$K$8,"",VLOOKUP(H158,Invoer!$F$15:$AU$1500,20,FALSE)))</f>
        <v/>
      </c>
      <c r="U158" s="662" t="str">
        <f ca="1">IF($H158="","",IF(J158&gt;$K$8,"",VLOOKUP(H158,Invoer!$F$15:$AU$1500,23,FALSE)))</f>
        <v/>
      </c>
      <c r="V158" s="662" t="str">
        <f ca="1">IF($H158="","",IF(J158&gt;$K$8,"",VLOOKUP(H158,Invoer!$F$15:$AU$1500,17,FALSE)))</f>
        <v/>
      </c>
      <c r="AC158" s="435" t="str">
        <f>IF($AC$7&lt;3,Invoer!DR163,IF($AC$7=3,Invoer!BT163,"x"))</f>
        <v>x</v>
      </c>
      <c r="AD158" s="599" t="str">
        <f t="shared" si="100"/>
        <v/>
      </c>
      <c r="AE158" s="673" t="str">
        <f>IF($AD158="","",VLOOKUP(AD158,Invoer!$F$15:$AU$1999,2,FALSE))</f>
        <v/>
      </c>
      <c r="AF158" s="599" t="str">
        <f t="shared" si="101"/>
        <v/>
      </c>
      <c r="AG158" s="599" t="str">
        <f>IF($AD158="","",VLOOKUP(AD158,Invoer!$F$15:$AU$1999,3,FALSE))</f>
        <v/>
      </c>
      <c r="AH158" s="599" t="str">
        <f>IF($AD158="","",IF(AG158&lt;&gt;"Liq","",VLOOKUP(AD158,Invoer!$F$15:$AU$1999,4,FALSE)))</f>
        <v/>
      </c>
      <c r="AI158" s="677" t="str">
        <f>IF($AD158="","",VLOOKUP(AD158,Invoer!$F$15:$AU$1999,5,FALSE))</f>
        <v/>
      </c>
      <c r="AJ158" s="599" t="str">
        <f>IF($AD158="","",VLOOKUP(AD158,Invoer!$F$15:$AU$1999,6,FALSE))</f>
        <v/>
      </c>
      <c r="AK158" s="599" t="str">
        <f>IF($AD158="","",VLOOKUP(AD158,Invoer!$F$15:$AU$1999,9,FALSE))</f>
        <v/>
      </c>
      <c r="AL158" s="599" t="str">
        <f>IF($AD158="","",VLOOKUP(AD158,Invoer!$F$15:$AU$1999,10,FALSE))</f>
        <v/>
      </c>
      <c r="AM158" s="599" t="str">
        <f>IF($AD158="","",VLOOKUP(AD158,Invoer!$F$15:$BB$1999,14,FALSE))</f>
        <v/>
      </c>
      <c r="AN158" s="599" t="str">
        <f>IF($AD158="","",VLOOKUP(AD158,Invoer!$F$15:$AU$1999,11,FALSE))</f>
        <v/>
      </c>
      <c r="AO158" s="662" t="str">
        <f>IF($AD158="","",VLOOKUP(AD158,Invoer!$F$15:$AU$1999,15,FALSE))</f>
        <v/>
      </c>
      <c r="AP158" s="599" t="str">
        <f>IF($AD158="","",VLOOKUP(AD158,Invoer!$F$15:$AU$1999,19,FALSE))</f>
        <v/>
      </c>
      <c r="AQ158" s="662" t="str">
        <f>IF($AD158="","",VLOOKUP(AD158,Invoer!$F$15:$AU$1999,24,FALSE))</f>
        <v/>
      </c>
      <c r="AR158" s="662" t="str">
        <f>IF($AD158="","",VLOOKUP(AD158,Invoer!$F$15:$AU$1999,17,FALSE))</f>
        <v/>
      </c>
      <c r="AS158" s="678" t="str">
        <f t="shared" si="111"/>
        <v/>
      </c>
      <c r="AT158" s="676" t="str">
        <f t="shared" si="80"/>
        <v/>
      </c>
      <c r="AU158" s="77" t="e">
        <f t="shared" si="81"/>
        <v>#VALUE!</v>
      </c>
      <c r="AW158" s="57"/>
      <c r="AX158" s="57"/>
      <c r="BA158" s="83" t="e">
        <f ca="1">Invoer!DW163</f>
        <v>#N/A</v>
      </c>
      <c r="BB158" s="599" t="str">
        <f t="shared" ca="1" si="102"/>
        <v/>
      </c>
      <c r="BC158" s="673" t="str">
        <f ca="1">IF($BB158="","",VLOOKUP(BB158,Invoer!$F$15:$AU$1999,2,FALSE))</f>
        <v/>
      </c>
      <c r="BD158" s="599" t="str">
        <f t="shared" ca="1" si="103"/>
        <v/>
      </c>
      <c r="BE158" s="599" t="str">
        <f ca="1">IF($BB158="","",VLOOKUP(BB158,Invoer!$F$15:$AU$1999,5,FALSE))</f>
        <v/>
      </c>
      <c r="BF158" s="599" t="str">
        <f ca="1">IF($BB158="","",VLOOKUP(BB158,Invoer!$F$15:$AU$1999,6,FALSE))</f>
        <v/>
      </c>
      <c r="BG158" s="599" t="str">
        <f ca="1">IF($BB158="","",VLOOKUP(BB158,Invoer!$F$15:$AU$1999,9,FALSE))</f>
        <v/>
      </c>
      <c r="BH158" s="599" t="str">
        <f ca="1">IF($BB158="","",VLOOKUP(BB158,Invoer!$F$15:$AU$1999,10,FALSE))</f>
        <v/>
      </c>
      <c r="BI158" s="599" t="str">
        <f ca="1">IF($BB158="","",VLOOKUP(BB158,Invoer!$F$15:$BB$1999,14,FALSE))</f>
        <v/>
      </c>
      <c r="BJ158" s="599" t="str">
        <f ca="1">IF($BB158="","",VLOOKUP(BB158,Invoer!$F$15:$AU$1999,11,FALSE))</f>
        <v/>
      </c>
      <c r="BK158" s="662" t="str">
        <f t="shared" ca="1" si="104"/>
        <v/>
      </c>
      <c r="BL158" s="662" t="str">
        <f t="shared" ca="1" si="105"/>
        <v/>
      </c>
      <c r="BM158" s="679" t="str">
        <f t="shared" ca="1" si="106"/>
        <v/>
      </c>
      <c r="BN158" s="662" t="str">
        <f t="shared" ca="1" si="82"/>
        <v/>
      </c>
      <c r="BO158" s="662" t="str">
        <f ca="1">IF($BB158="","",VLOOKUP(BB158,Invoer!$F$15:$AU$1999,15,FALSE))</f>
        <v/>
      </c>
      <c r="BP158" s="662" t="str">
        <f ca="1">IF($BB158="","",VLOOKUP(BB158,Invoer!$F$15:$AU$1999,24,FALSE))</f>
        <v/>
      </c>
      <c r="BQ158" s="662" t="str">
        <f ca="1">IF($BB158="","",VLOOKUP(BB158,Invoer!$F$15:$AU$1999,17,FALSE))</f>
        <v/>
      </c>
      <c r="BS158" s="73" t="e">
        <f t="shared" ca="1" si="112"/>
        <v>#VALUE!</v>
      </c>
      <c r="BT158" s="57" t="str">
        <f t="shared" ca="1" si="113"/>
        <v/>
      </c>
      <c r="BW158" s="61" t="e">
        <f ca="1">Invoer!DZ163</f>
        <v>#N/A</v>
      </c>
      <c r="BX158" s="599" t="str">
        <f t="shared" ca="1" si="83"/>
        <v/>
      </c>
      <c r="BY158" s="673" t="str">
        <f ca="1">IF($BX158="","",VLOOKUP(BX158,Invoer!$F$15:$AU$1999,2,FALSE))</f>
        <v/>
      </c>
      <c r="BZ158" s="599" t="str">
        <f t="shared" ca="1" si="84"/>
        <v/>
      </c>
      <c r="CA158" s="599" t="str">
        <f ca="1">IF($BX158="","",VLOOKUP(BX158,Invoer!$F$15:$AU$1999,5,FALSE))</f>
        <v/>
      </c>
      <c r="CB158" s="599" t="str">
        <f ca="1">IF($BX158="","",VLOOKUP(BX158,Invoer!$F$15:$AU$1999,6,FALSE))</f>
        <v/>
      </c>
      <c r="CC158" s="599" t="str">
        <f ca="1">IF($BX158="","",VLOOKUP(BX158,Invoer!$F$15:$AU$1999,9,FALSE))</f>
        <v/>
      </c>
      <c r="CD158" s="599" t="str">
        <f ca="1">IF($BX158="","",VLOOKUP(BX158,Invoer!$F$15:$AU$1999,10,FALSE))</f>
        <v/>
      </c>
      <c r="CE158" s="599" t="str">
        <f ca="1">IF($BX158="","",VLOOKUP(BX158,Invoer!$F$15:$AU$1999,11,FALSE))</f>
        <v/>
      </c>
      <c r="CF158" s="662" t="str">
        <f ca="1">IF($BX158="","",IF(ISERROR(BY158),0,VLOOKUP(BX158,Invoer!$F$15:$AU$1999,15,FALSE)))</f>
        <v/>
      </c>
      <c r="CG158" s="599" t="str">
        <f ca="1">IF($BX158="","",VLOOKUP(BX158,Invoer!$F$15:$AU$1999,19,FALSE))</f>
        <v/>
      </c>
      <c r="CH158" s="662" t="str">
        <f ca="1">IF($BX158="","",IF(ISERROR(BY158),0,VLOOKUP(BX158,Invoer!$F$15:$AU$1999,24,FALSE)))</f>
        <v/>
      </c>
      <c r="CI158" s="662" t="str">
        <f ca="1">IF($BX158="","",IF(ISERROR(BY158),0,VLOOKUP(BX158,Invoer!$F$15:$AU$1999,17,FALSE)))</f>
        <v/>
      </c>
      <c r="CJ158" s="680" t="str">
        <f t="shared" ca="1" si="107"/>
        <v/>
      </c>
      <c r="CK158" s="662" t="str">
        <f t="shared" ca="1" si="108"/>
        <v/>
      </c>
      <c r="CM158" s="56" t="str">
        <f t="shared" ca="1" si="114"/>
        <v/>
      </c>
      <c r="CQ158" s="411" t="e">
        <f ca="1">Invoer!EG163</f>
        <v>#N/A</v>
      </c>
      <c r="CR158" s="599" t="str">
        <f t="shared" ca="1" si="85"/>
        <v/>
      </c>
      <c r="CS158" s="673" t="str">
        <f ca="1">IF($CR158="","",VLOOKUP(CR158,Invoer!$F$15:$AU$1500,2,FALSE))</f>
        <v/>
      </c>
      <c r="CT158" s="599" t="str">
        <f t="shared" ca="1" si="86"/>
        <v/>
      </c>
      <c r="CU158" s="599" t="str">
        <f ca="1">IF($CR158="","",VLOOKUP(CR158,Invoer!$F$15:$AU$1500,3,FALSE))</f>
        <v/>
      </c>
      <c r="CV158" s="599" t="str">
        <f ca="1">IF($CR158="","",IF(CU158&lt;&gt;"Liq","",VLOOKUP(CR158,Invoer!$F$15:$AU$1500,4,FALSE)))</f>
        <v/>
      </c>
      <c r="CW158" s="599" t="str">
        <f ca="1">IF($CR158="","",VLOOKUP(CR158,Invoer!$F$15:$AU$1500,5,FALSE))</f>
        <v/>
      </c>
      <c r="CX158" s="599" t="str">
        <f ca="1">IF($CR158="","",VLOOKUP(CR158,Invoer!$F$15:$AU$1500,6,FALSE))</f>
        <v/>
      </c>
      <c r="CY158" s="599" t="str">
        <f ca="1">IF($CR158="","",VLOOKUP(CR158,Invoer!$F$15:$AU$1500,9,FALSE))</f>
        <v/>
      </c>
      <c r="CZ158" s="599" t="str">
        <f ca="1">IF($CR158="","",VLOOKUP(CR158,Invoer!$F$15:$AU$1500,10,FALSE))</f>
        <v/>
      </c>
      <c r="DA158" s="599" t="str">
        <f ca="1">IF($CR158="","",VLOOKUP(CR158,Invoer!$F$15:$AU$1500,11,FALSE))</f>
        <v/>
      </c>
      <c r="DB158" s="599" t="str">
        <f ca="1">IF($CR158="","",VLOOKUP(CR158,Invoer!$F$15:$BB$1500,14,FALSE))</f>
        <v/>
      </c>
      <c r="DC158" s="662" t="str">
        <f ca="1">IF($CR158="","",VLOOKUP(CR158,Invoer!$F$15:$AU$1500,15,FALSE))</f>
        <v/>
      </c>
      <c r="DD158" s="599" t="str">
        <f ca="1">IF($CR158="","",VLOOKUP(CR158,Invoer!$F$15:$AU$1500,19,FALSE))</f>
        <v/>
      </c>
      <c r="DE158" s="662" t="str">
        <f ca="1">IF($CR158="","",VLOOKUP(CR158,Invoer!$F$15:$AU$1500,20,FALSE))</f>
        <v/>
      </c>
      <c r="DF158" s="662" t="str">
        <f ca="1">IF($CR158="","",VLOOKUP(CR158,Invoer!$F$15:$AU$1500,23,FALSE))</f>
        <v/>
      </c>
      <c r="DG158" s="662" t="str">
        <f ca="1">IF($CR158="","",VLOOKUP(CR158,Invoer!$F$15:$AU$1500,17,FALSE))</f>
        <v/>
      </c>
      <c r="DH158" s="681" t="str">
        <f t="shared" ca="1" si="87"/>
        <v/>
      </c>
      <c r="DI158" s="662" t="str">
        <f t="shared" ca="1" si="88"/>
        <v/>
      </c>
      <c r="DJ158" s="190"/>
      <c r="DK158" s="411" t="str">
        <f t="shared" ca="1" si="89"/>
        <v/>
      </c>
      <c r="DO158" s="61" t="e">
        <f ca="1">IF($DN$4&lt;3,Invoer!EB163,Invoer!EA163)</f>
        <v>#N/A</v>
      </c>
      <c r="DP158" s="599" t="str">
        <f t="shared" ca="1" si="90"/>
        <v/>
      </c>
      <c r="DQ158" s="673" t="str">
        <f ca="1">IF($DP158="","",VLOOKUP(DP158,Invoer!$F$15:$AU$1999,2,FALSE))</f>
        <v/>
      </c>
      <c r="DR158" s="599" t="str">
        <f t="shared" ca="1" si="91"/>
        <v/>
      </c>
      <c r="DS158" s="599" t="str">
        <f ca="1">IF($DP158="","",VLOOKUP(DP158,Invoer!$F$15:$AU$1999,3,FALSE))</f>
        <v/>
      </c>
      <c r="DT158" s="599" t="str">
        <f ca="1">IF($DP158="","",IF(DS158&lt;&gt;"Liq","",VLOOKUP(DP158,Invoer!$F$15:$AU$1999,4,FALSE)))</f>
        <v/>
      </c>
      <c r="DU158" s="599" t="str">
        <f ca="1">IF($DP158="","",VLOOKUP(DP158,Invoer!$F$15:$AU$1999,5,FALSE))</f>
        <v/>
      </c>
      <c r="DV158" s="599" t="str">
        <f ca="1">IF($DP158="","",VLOOKUP(DP158,Invoer!$F$15:$AU$1999,6,FALSE))</f>
        <v/>
      </c>
      <c r="DW158" s="599" t="str">
        <f ca="1">IF($DP158="","",VLOOKUP(DP158,Invoer!$F$15:$AU$1999,9,FALSE))</f>
        <v/>
      </c>
      <c r="DX158" s="599" t="str">
        <f ca="1">IF($DP158="","",VLOOKUP(DP158,Invoer!$F$15:$AU$1999,10,FALSE))</f>
        <v/>
      </c>
      <c r="DY158" s="595" t="str">
        <f ca="1">IF($DP158="","",VLOOKUP(DP158,Invoer!$F$15:$AU$1999,11,FALSE))</f>
        <v/>
      </c>
      <c r="DZ158" s="662" t="str">
        <f ca="1">IF($DP158="","",IF($DN$4&gt;2,"",VLOOKUP(DP158,Invoer!CQ:CS,3,FALSE)))</f>
        <v/>
      </c>
      <c r="EA158" s="541" t="str">
        <f ca="1">IF($DP158="","",IF(ISERROR(DQ158),0,IF($DN$4&lt;3,"",VLOOKUP(DP158,Invoer!$F$15:$AU$1999,15,FALSE))))</f>
        <v/>
      </c>
      <c r="EB158" s="595" t="str">
        <f ca="1">IF($DP158="","",IF($DN$4&lt;3,"",VLOOKUP(DP158,Invoer!$F$15:$AU$1999,19,FALSE)))</f>
        <v/>
      </c>
      <c r="EC158" s="541" t="str">
        <f ca="1">IF($DP158="","",IF(ISERROR(DQ158),0,IF($DN$4&lt;3,"",VLOOKUP(DP158,Invoer!$F$15:$AU$1999,24,FALSE))))</f>
        <v/>
      </c>
      <c r="ED158" s="541" t="str">
        <f ca="1">IF($DP158="","",IF(ISERROR(DQ158),0,IF($DN$4&lt;3,"",VLOOKUP(DP158,Invoer!$F$15:$AU$1999,17,FALSE))))</f>
        <v/>
      </c>
      <c r="EH158" s="89" t="e">
        <f ca="1">Invoer!CP163</f>
        <v>#N/A</v>
      </c>
      <c r="EI158" s="599" t="str">
        <f t="shared" ca="1" si="92"/>
        <v/>
      </c>
      <c r="EJ158" s="673" t="str">
        <f ca="1">IF(EI158="","",VLOOKUP(EI158,Invoer!$F$15:$AU$1999,2,FALSE))</f>
        <v/>
      </c>
      <c r="EK158" s="599" t="str">
        <f t="shared" ca="1" si="93"/>
        <v/>
      </c>
      <c r="EL158" s="599" t="str">
        <f ca="1">IF($EI158="","",VLOOKUP(EI158,Invoer!$F$15:$AU$1999,3,FALSE))</f>
        <v/>
      </c>
      <c r="EM158" s="599" t="str">
        <f ca="1">IF($EI158="","",IF(EL158&lt;&gt;"Liq","",VLOOKUP(EI158,Invoer!$F$15:$AU$1999,4,FALSE)))</f>
        <v/>
      </c>
      <c r="EN158" s="599" t="str">
        <f ca="1">IF($EI158="","",VLOOKUP(EI158,Invoer!$F$15:$AU$1999,6,FALSE))</f>
        <v/>
      </c>
      <c r="EO158" s="599" t="str">
        <f ca="1">IF(EI158="","",VLOOKUP(EI158,Invoer!$F$15:$AU$1999,9,FALSE))</f>
        <v/>
      </c>
      <c r="EP158" s="599" t="str">
        <f ca="1">IF(EI158="","",VLOOKUP(EI158,Invoer!$F$15:$AU$1999,10,FALSE))</f>
        <v/>
      </c>
      <c r="EQ158" s="599" t="str">
        <f ca="1">IF(EI158="","",VLOOKUP(EI158,Invoer!$F$15:$AU$1999,11,FALSE))</f>
        <v/>
      </c>
      <c r="ER158" s="662" t="str">
        <f ca="1">IF(EI158="","",VLOOKUP(EI158,Invoer!CQ:CS,3,FALSE))</f>
        <v/>
      </c>
      <c r="ES158" s="662" t="str">
        <f t="shared" ca="1" si="94"/>
        <v/>
      </c>
      <c r="ET158" s="513" t="str">
        <f t="shared" ca="1" si="95"/>
        <v/>
      </c>
      <c r="EU158" s="112" t="str">
        <f t="shared" ca="1" si="96"/>
        <v/>
      </c>
      <c r="EV158" s="83" t="s">
        <v>160</v>
      </c>
      <c r="EW158" s="682" t="str">
        <f t="shared" ca="1" si="97"/>
        <v/>
      </c>
      <c r="EX158" s="662" t="str">
        <f t="shared" ca="1" si="98"/>
        <v/>
      </c>
      <c r="EY158"/>
      <c r="EZ158" s="56" t="e">
        <f t="shared" ca="1" si="109"/>
        <v>#VALUE!</v>
      </c>
      <c r="FA158" s="56" t="e">
        <f t="shared" ca="1" si="110"/>
        <v>#VALUE!</v>
      </c>
      <c r="FE158"/>
      <c r="FI158"/>
      <c r="FJ158"/>
    </row>
    <row r="159" spans="1:166" ht="12" customHeight="1" x14ac:dyDescent="0.2">
      <c r="A159"/>
      <c r="B159"/>
      <c r="C159"/>
      <c r="E159"/>
      <c r="F159" s="125"/>
      <c r="G159" s="89" t="e">
        <f ca="1">Invoer!DU164</f>
        <v>#N/A</v>
      </c>
      <c r="H159" s="599" t="str">
        <f t="shared" ca="1" si="79"/>
        <v/>
      </c>
      <c r="I159" s="673" t="str">
        <f ca="1">IF($H159="","",VLOOKUP(H159,Invoer!$F$15:$AU$1500,2,FALSE))</f>
        <v/>
      </c>
      <c r="J159" s="599" t="str">
        <f t="shared" ca="1" si="99"/>
        <v/>
      </c>
      <c r="K159" s="599" t="str">
        <f ca="1">IF($H159="","",VLOOKUP(H159,Invoer!$F$15:$AU$1500,3,FALSE))</f>
        <v/>
      </c>
      <c r="L159" s="599" t="str">
        <f ca="1">IF($H159="","",IF(K159&lt;&gt;"Liq","",VLOOKUP(H159,Invoer!$F$15:$AU$1500,4,FALSE)))</f>
        <v/>
      </c>
      <c r="M159" s="599" t="str">
        <f ca="1">IF($H159="","",VLOOKUP(H159,Invoer!$F$15:$AU$1500,5,FALSE))</f>
        <v/>
      </c>
      <c r="N159" s="599" t="str">
        <f ca="1">IF($H159="","",VLOOKUP(H159,Invoer!$F$15:$AU$1500,6,FALSE))</f>
        <v/>
      </c>
      <c r="O159" s="599" t="str">
        <f ca="1">IF($H159="","",VLOOKUP(H159,Invoer!$F$15:$AU$1500,9,FALSE))</f>
        <v/>
      </c>
      <c r="P159" s="599" t="str">
        <f ca="1">IF($H159="","",VLOOKUP(H159,Invoer!$F$15:$AU$1500,10,FALSE))</f>
        <v/>
      </c>
      <c r="Q159" s="599" t="str">
        <f ca="1">IF($H159="","",VLOOKUP(H159,Invoer!$F$15:$BB$1500,14,FALSE))</f>
        <v/>
      </c>
      <c r="R159" s="662" t="str">
        <f ca="1">IF($H159="","",IF(J159&gt;$K$8,"",VLOOKUP(H159,Invoer!$F$15:$AU$1500,15,FALSE)))</f>
        <v/>
      </c>
      <c r="S159" s="599" t="str">
        <f ca="1">IF($H159="","",VLOOKUP(H159,Invoer!$F$15:$AU$1500,19,FALSE))</f>
        <v/>
      </c>
      <c r="T159" s="662" t="str">
        <f ca="1">IF($H159="","",IF(J159&gt;$K$8,"",VLOOKUP(H159,Invoer!$F$15:$AU$1500,20,FALSE)))</f>
        <v/>
      </c>
      <c r="U159" s="662" t="str">
        <f ca="1">IF($H159="","",IF(J159&gt;$K$8,"",VLOOKUP(H159,Invoer!$F$15:$AU$1500,23,FALSE)))</f>
        <v/>
      </c>
      <c r="V159" s="662" t="str">
        <f ca="1">IF($H159="","",IF(J159&gt;$K$8,"",VLOOKUP(H159,Invoer!$F$15:$AU$1500,17,FALSE)))</f>
        <v/>
      </c>
      <c r="AC159" s="435" t="str">
        <f>IF($AC$7&lt;3,Invoer!DR164,IF($AC$7=3,Invoer!BT164,"x"))</f>
        <v>x</v>
      </c>
      <c r="AD159" s="599" t="str">
        <f t="shared" si="100"/>
        <v/>
      </c>
      <c r="AE159" s="673" t="str">
        <f>IF($AD159="","",VLOOKUP(AD159,Invoer!$F$15:$AU$1999,2,FALSE))</f>
        <v/>
      </c>
      <c r="AF159" s="599" t="str">
        <f t="shared" si="101"/>
        <v/>
      </c>
      <c r="AG159" s="599" t="str">
        <f>IF($AD159="","",VLOOKUP(AD159,Invoer!$F$15:$AU$1999,3,FALSE))</f>
        <v/>
      </c>
      <c r="AH159" s="599" t="str">
        <f>IF($AD159="","",IF(AG159&lt;&gt;"Liq","",VLOOKUP(AD159,Invoer!$F$15:$AU$1999,4,FALSE)))</f>
        <v/>
      </c>
      <c r="AI159" s="677" t="str">
        <f>IF($AD159="","",VLOOKUP(AD159,Invoer!$F$15:$AU$1999,5,FALSE))</f>
        <v/>
      </c>
      <c r="AJ159" s="599" t="str">
        <f>IF($AD159="","",VLOOKUP(AD159,Invoer!$F$15:$AU$1999,6,FALSE))</f>
        <v/>
      </c>
      <c r="AK159" s="599" t="str">
        <f>IF($AD159="","",VLOOKUP(AD159,Invoer!$F$15:$AU$1999,9,FALSE))</f>
        <v/>
      </c>
      <c r="AL159" s="599" t="str">
        <f>IF($AD159="","",VLOOKUP(AD159,Invoer!$F$15:$AU$1999,10,FALSE))</f>
        <v/>
      </c>
      <c r="AM159" s="599" t="str">
        <f>IF($AD159="","",VLOOKUP(AD159,Invoer!$F$15:$BB$1999,14,FALSE))</f>
        <v/>
      </c>
      <c r="AN159" s="599" t="str">
        <f>IF($AD159="","",VLOOKUP(AD159,Invoer!$F$15:$AU$1999,11,FALSE))</f>
        <v/>
      </c>
      <c r="AO159" s="662" t="str">
        <f>IF($AD159="","",VLOOKUP(AD159,Invoer!$F$15:$AU$1999,15,FALSE))</f>
        <v/>
      </c>
      <c r="AP159" s="599" t="str">
        <f>IF($AD159="","",VLOOKUP(AD159,Invoer!$F$15:$AU$1999,19,FALSE))</f>
        <v/>
      </c>
      <c r="AQ159" s="662" t="str">
        <f>IF($AD159="","",VLOOKUP(AD159,Invoer!$F$15:$AU$1999,24,FALSE))</f>
        <v/>
      </c>
      <c r="AR159" s="662" t="str">
        <f>IF($AD159="","",VLOOKUP(AD159,Invoer!$F$15:$AU$1999,17,FALSE))</f>
        <v/>
      </c>
      <c r="AS159" s="678" t="str">
        <f t="shared" si="111"/>
        <v/>
      </c>
      <c r="AT159" s="676" t="str">
        <f t="shared" si="80"/>
        <v/>
      </c>
      <c r="AU159" s="77" t="e">
        <f t="shared" si="81"/>
        <v>#VALUE!</v>
      </c>
      <c r="AW159" s="57"/>
      <c r="AX159" s="57"/>
      <c r="BA159" s="83" t="e">
        <f ca="1">Invoer!DW164</f>
        <v>#N/A</v>
      </c>
      <c r="BB159" s="599" t="str">
        <f t="shared" ca="1" si="102"/>
        <v/>
      </c>
      <c r="BC159" s="673" t="str">
        <f ca="1">IF($BB159="","",VLOOKUP(BB159,Invoer!$F$15:$AU$1999,2,FALSE))</f>
        <v/>
      </c>
      <c r="BD159" s="599" t="str">
        <f t="shared" ca="1" si="103"/>
        <v/>
      </c>
      <c r="BE159" s="599" t="str">
        <f ca="1">IF($BB159="","",VLOOKUP(BB159,Invoer!$F$15:$AU$1999,5,FALSE))</f>
        <v/>
      </c>
      <c r="BF159" s="599" t="str">
        <f ca="1">IF($BB159="","",VLOOKUP(BB159,Invoer!$F$15:$AU$1999,6,FALSE))</f>
        <v/>
      </c>
      <c r="BG159" s="599" t="str">
        <f ca="1">IF($BB159="","",VLOOKUP(BB159,Invoer!$F$15:$AU$1999,9,FALSE))</f>
        <v/>
      </c>
      <c r="BH159" s="599" t="str">
        <f ca="1">IF($BB159="","",VLOOKUP(BB159,Invoer!$F$15:$AU$1999,10,FALSE))</f>
        <v/>
      </c>
      <c r="BI159" s="599" t="str">
        <f ca="1">IF($BB159="","",VLOOKUP(BB159,Invoer!$F$15:$BB$1999,14,FALSE))</f>
        <v/>
      </c>
      <c r="BJ159" s="599" t="str">
        <f ca="1">IF($BB159="","",VLOOKUP(BB159,Invoer!$F$15:$AU$1999,11,FALSE))</f>
        <v/>
      </c>
      <c r="BK159" s="662" t="str">
        <f t="shared" ca="1" si="104"/>
        <v/>
      </c>
      <c r="BL159" s="662" t="str">
        <f t="shared" ca="1" si="105"/>
        <v/>
      </c>
      <c r="BM159" s="679" t="str">
        <f t="shared" ca="1" si="106"/>
        <v/>
      </c>
      <c r="BN159" s="662" t="str">
        <f t="shared" ca="1" si="82"/>
        <v/>
      </c>
      <c r="BO159" s="662" t="str">
        <f ca="1">IF($BB159="","",VLOOKUP(BB159,Invoer!$F$15:$AU$1999,15,FALSE))</f>
        <v/>
      </c>
      <c r="BP159" s="662" t="str">
        <f ca="1">IF($BB159="","",VLOOKUP(BB159,Invoer!$F$15:$AU$1999,24,FALSE))</f>
        <v/>
      </c>
      <c r="BQ159" s="662" t="str">
        <f ca="1">IF($BB159="","",VLOOKUP(BB159,Invoer!$F$15:$AU$1999,17,FALSE))</f>
        <v/>
      </c>
      <c r="BS159" s="73" t="e">
        <f t="shared" ca="1" si="112"/>
        <v>#VALUE!</v>
      </c>
      <c r="BT159" s="57" t="str">
        <f t="shared" ca="1" si="113"/>
        <v/>
      </c>
      <c r="BW159" s="61" t="e">
        <f ca="1">Invoer!DZ164</f>
        <v>#N/A</v>
      </c>
      <c r="BX159" s="599" t="str">
        <f t="shared" ca="1" si="83"/>
        <v/>
      </c>
      <c r="BY159" s="673" t="str">
        <f ca="1">IF($BX159="","",VLOOKUP(BX159,Invoer!$F$15:$AU$1999,2,FALSE))</f>
        <v/>
      </c>
      <c r="BZ159" s="599" t="str">
        <f t="shared" ca="1" si="84"/>
        <v/>
      </c>
      <c r="CA159" s="599" t="str">
        <f ca="1">IF($BX159="","",VLOOKUP(BX159,Invoer!$F$15:$AU$1999,5,FALSE))</f>
        <v/>
      </c>
      <c r="CB159" s="599" t="str">
        <f ca="1">IF($BX159="","",VLOOKUP(BX159,Invoer!$F$15:$AU$1999,6,FALSE))</f>
        <v/>
      </c>
      <c r="CC159" s="599" t="str">
        <f ca="1">IF($BX159="","",VLOOKUP(BX159,Invoer!$F$15:$AU$1999,9,FALSE))</f>
        <v/>
      </c>
      <c r="CD159" s="599" t="str">
        <f ca="1">IF($BX159="","",VLOOKUP(BX159,Invoer!$F$15:$AU$1999,10,FALSE))</f>
        <v/>
      </c>
      <c r="CE159" s="599" t="str">
        <f ca="1">IF($BX159="","",VLOOKUP(BX159,Invoer!$F$15:$AU$1999,11,FALSE))</f>
        <v/>
      </c>
      <c r="CF159" s="662" t="str">
        <f ca="1">IF($BX159="","",IF(ISERROR(BY159),0,VLOOKUP(BX159,Invoer!$F$15:$AU$1999,15,FALSE)))</f>
        <v/>
      </c>
      <c r="CG159" s="599" t="str">
        <f ca="1">IF($BX159="","",VLOOKUP(BX159,Invoer!$F$15:$AU$1999,19,FALSE))</f>
        <v/>
      </c>
      <c r="CH159" s="662" t="str">
        <f ca="1">IF($BX159="","",IF(ISERROR(BY159),0,VLOOKUP(BX159,Invoer!$F$15:$AU$1999,24,FALSE)))</f>
        <v/>
      </c>
      <c r="CI159" s="662" t="str">
        <f ca="1">IF($BX159="","",IF(ISERROR(BY159),0,VLOOKUP(BX159,Invoer!$F$15:$AU$1999,17,FALSE)))</f>
        <v/>
      </c>
      <c r="CJ159" s="680" t="str">
        <f t="shared" ca="1" si="107"/>
        <v/>
      </c>
      <c r="CK159" s="662" t="str">
        <f t="shared" ca="1" si="108"/>
        <v/>
      </c>
      <c r="CM159" s="56" t="str">
        <f t="shared" ca="1" si="114"/>
        <v/>
      </c>
      <c r="CQ159" s="411" t="e">
        <f ca="1">Invoer!EG164</f>
        <v>#N/A</v>
      </c>
      <c r="CR159" s="599" t="str">
        <f t="shared" ca="1" si="85"/>
        <v/>
      </c>
      <c r="CS159" s="673" t="str">
        <f ca="1">IF($CR159="","",VLOOKUP(CR159,Invoer!$F$15:$AU$1500,2,FALSE))</f>
        <v/>
      </c>
      <c r="CT159" s="599" t="str">
        <f t="shared" ca="1" si="86"/>
        <v/>
      </c>
      <c r="CU159" s="599" t="str">
        <f ca="1">IF($CR159="","",VLOOKUP(CR159,Invoer!$F$15:$AU$1500,3,FALSE))</f>
        <v/>
      </c>
      <c r="CV159" s="599" t="str">
        <f ca="1">IF($CR159="","",IF(CU159&lt;&gt;"Liq","",VLOOKUP(CR159,Invoer!$F$15:$AU$1500,4,FALSE)))</f>
        <v/>
      </c>
      <c r="CW159" s="599" t="str">
        <f ca="1">IF($CR159="","",VLOOKUP(CR159,Invoer!$F$15:$AU$1500,5,FALSE))</f>
        <v/>
      </c>
      <c r="CX159" s="599" t="str">
        <f ca="1">IF($CR159="","",VLOOKUP(CR159,Invoer!$F$15:$AU$1500,6,FALSE))</f>
        <v/>
      </c>
      <c r="CY159" s="599" t="str">
        <f ca="1">IF($CR159="","",VLOOKUP(CR159,Invoer!$F$15:$AU$1500,9,FALSE))</f>
        <v/>
      </c>
      <c r="CZ159" s="599" t="str">
        <f ca="1">IF($CR159="","",VLOOKUP(CR159,Invoer!$F$15:$AU$1500,10,FALSE))</f>
        <v/>
      </c>
      <c r="DA159" s="599" t="str">
        <f ca="1">IF($CR159="","",VLOOKUP(CR159,Invoer!$F$15:$AU$1500,11,FALSE))</f>
        <v/>
      </c>
      <c r="DB159" s="599" t="str">
        <f ca="1">IF($CR159="","",VLOOKUP(CR159,Invoer!$F$15:$BB$1500,14,FALSE))</f>
        <v/>
      </c>
      <c r="DC159" s="662" t="str">
        <f ca="1">IF($CR159="","",VLOOKUP(CR159,Invoer!$F$15:$AU$1500,15,FALSE))</f>
        <v/>
      </c>
      <c r="DD159" s="599" t="str">
        <f ca="1">IF($CR159="","",VLOOKUP(CR159,Invoer!$F$15:$AU$1500,19,FALSE))</f>
        <v/>
      </c>
      <c r="DE159" s="662" t="str">
        <f ca="1">IF($CR159="","",VLOOKUP(CR159,Invoer!$F$15:$AU$1500,20,FALSE))</f>
        <v/>
      </c>
      <c r="DF159" s="662" t="str">
        <f ca="1">IF($CR159="","",VLOOKUP(CR159,Invoer!$F$15:$AU$1500,23,FALSE))</f>
        <v/>
      </c>
      <c r="DG159" s="662" t="str">
        <f ca="1">IF($CR159="","",VLOOKUP(CR159,Invoer!$F$15:$AU$1500,17,FALSE))</f>
        <v/>
      </c>
      <c r="DH159" s="681" t="str">
        <f t="shared" ca="1" si="87"/>
        <v/>
      </c>
      <c r="DI159" s="662" t="str">
        <f t="shared" ca="1" si="88"/>
        <v/>
      </c>
      <c r="DJ159" s="190"/>
      <c r="DK159" s="411" t="str">
        <f t="shared" ca="1" si="89"/>
        <v/>
      </c>
      <c r="DO159" s="61" t="e">
        <f ca="1">IF($DN$4&lt;3,Invoer!EB164,Invoer!EA164)</f>
        <v>#N/A</v>
      </c>
      <c r="DP159" s="599" t="str">
        <f t="shared" ca="1" si="90"/>
        <v/>
      </c>
      <c r="DQ159" s="673" t="str">
        <f ca="1">IF($DP159="","",VLOOKUP(DP159,Invoer!$F$15:$AU$1999,2,FALSE))</f>
        <v/>
      </c>
      <c r="DR159" s="599" t="str">
        <f t="shared" ca="1" si="91"/>
        <v/>
      </c>
      <c r="DS159" s="599" t="str">
        <f ca="1">IF($DP159="","",VLOOKUP(DP159,Invoer!$F$15:$AU$1999,3,FALSE))</f>
        <v/>
      </c>
      <c r="DT159" s="599" t="str">
        <f ca="1">IF($DP159="","",IF(DS159&lt;&gt;"Liq","",VLOOKUP(DP159,Invoer!$F$15:$AU$1999,4,FALSE)))</f>
        <v/>
      </c>
      <c r="DU159" s="599" t="str">
        <f ca="1">IF($DP159="","",VLOOKUP(DP159,Invoer!$F$15:$AU$1999,5,FALSE))</f>
        <v/>
      </c>
      <c r="DV159" s="599" t="str">
        <f ca="1">IF($DP159="","",VLOOKUP(DP159,Invoer!$F$15:$AU$1999,6,FALSE))</f>
        <v/>
      </c>
      <c r="DW159" s="599" t="str">
        <f ca="1">IF($DP159="","",VLOOKUP(DP159,Invoer!$F$15:$AU$1999,9,FALSE))</f>
        <v/>
      </c>
      <c r="DX159" s="599" t="str">
        <f ca="1">IF($DP159="","",VLOOKUP(DP159,Invoer!$F$15:$AU$1999,10,FALSE))</f>
        <v/>
      </c>
      <c r="DY159" s="595" t="str">
        <f ca="1">IF($DP159="","",VLOOKUP(DP159,Invoer!$F$15:$AU$1999,11,FALSE))</f>
        <v/>
      </c>
      <c r="DZ159" s="662" t="str">
        <f ca="1">IF($DP159="","",IF($DN$4&gt;2,"",VLOOKUP(DP159,Invoer!CQ:CS,3,FALSE)))</f>
        <v/>
      </c>
      <c r="EA159" s="541" t="str">
        <f ca="1">IF($DP159="","",IF(ISERROR(DQ159),0,IF($DN$4&lt;3,"",VLOOKUP(DP159,Invoer!$F$15:$AU$1999,15,FALSE))))</f>
        <v/>
      </c>
      <c r="EB159" s="595" t="str">
        <f ca="1">IF($DP159="","",IF($DN$4&lt;3,"",VLOOKUP(DP159,Invoer!$F$15:$AU$1999,19,FALSE)))</f>
        <v/>
      </c>
      <c r="EC159" s="541" t="str">
        <f ca="1">IF($DP159="","",IF(ISERROR(DQ159),0,IF($DN$4&lt;3,"",VLOOKUP(DP159,Invoer!$F$15:$AU$1999,24,FALSE))))</f>
        <v/>
      </c>
      <c r="ED159" s="541" t="str">
        <f ca="1">IF($DP159="","",IF(ISERROR(DQ159),0,IF($DN$4&lt;3,"",VLOOKUP(DP159,Invoer!$F$15:$AU$1999,17,FALSE))))</f>
        <v/>
      </c>
      <c r="EH159" s="89" t="e">
        <f ca="1">Invoer!CP164</f>
        <v>#N/A</v>
      </c>
      <c r="EI159" s="599" t="str">
        <f t="shared" ca="1" si="92"/>
        <v/>
      </c>
      <c r="EJ159" s="673" t="str">
        <f ca="1">IF(EI159="","",VLOOKUP(EI159,Invoer!$F$15:$AU$1999,2,FALSE))</f>
        <v/>
      </c>
      <c r="EK159" s="599" t="str">
        <f t="shared" ca="1" si="93"/>
        <v/>
      </c>
      <c r="EL159" s="599" t="str">
        <f ca="1">IF($EI159="","",VLOOKUP(EI159,Invoer!$F$15:$AU$1999,3,FALSE))</f>
        <v/>
      </c>
      <c r="EM159" s="599" t="str">
        <f ca="1">IF($EI159="","",IF(EL159&lt;&gt;"Liq","",VLOOKUP(EI159,Invoer!$F$15:$AU$1999,4,FALSE)))</f>
        <v/>
      </c>
      <c r="EN159" s="599" t="str">
        <f ca="1">IF($EI159="","",VLOOKUP(EI159,Invoer!$F$15:$AU$1999,6,FALSE))</f>
        <v/>
      </c>
      <c r="EO159" s="599" t="str">
        <f ca="1">IF(EI159="","",VLOOKUP(EI159,Invoer!$F$15:$AU$1999,9,FALSE))</f>
        <v/>
      </c>
      <c r="EP159" s="599" t="str">
        <f ca="1">IF(EI159="","",VLOOKUP(EI159,Invoer!$F$15:$AU$1999,10,FALSE))</f>
        <v/>
      </c>
      <c r="EQ159" s="599" t="str">
        <f ca="1">IF(EI159="","",VLOOKUP(EI159,Invoer!$F$15:$AU$1999,11,FALSE))</f>
        <v/>
      </c>
      <c r="ER159" s="662" t="str">
        <f ca="1">IF(EI159="","",VLOOKUP(EI159,Invoer!CQ:CS,3,FALSE))</f>
        <v/>
      </c>
      <c r="ES159" s="662" t="str">
        <f t="shared" ca="1" si="94"/>
        <v/>
      </c>
      <c r="ET159" s="513" t="str">
        <f t="shared" ca="1" si="95"/>
        <v/>
      </c>
      <c r="EU159" s="112" t="str">
        <f t="shared" ca="1" si="96"/>
        <v/>
      </c>
      <c r="EV159" s="83" t="s">
        <v>160</v>
      </c>
      <c r="EW159" s="682" t="str">
        <f t="shared" ca="1" si="97"/>
        <v/>
      </c>
      <c r="EX159" s="662" t="str">
        <f t="shared" ca="1" si="98"/>
        <v/>
      </c>
      <c r="EY159"/>
      <c r="EZ159" s="56" t="e">
        <f t="shared" ca="1" si="109"/>
        <v>#VALUE!</v>
      </c>
      <c r="FA159" s="56" t="e">
        <f t="shared" ca="1" si="110"/>
        <v>#VALUE!</v>
      </c>
      <c r="FE159"/>
      <c r="FI159"/>
      <c r="FJ159"/>
    </row>
    <row r="160" spans="1:166" ht="12" customHeight="1" x14ac:dyDescent="0.2">
      <c r="A160"/>
      <c r="B160"/>
      <c r="C160"/>
      <c r="E160"/>
      <c r="F160" s="125"/>
      <c r="G160" s="89" t="e">
        <f ca="1">Invoer!DU165</f>
        <v>#N/A</v>
      </c>
      <c r="H160" s="599" t="str">
        <f t="shared" ca="1" si="79"/>
        <v/>
      </c>
      <c r="I160" s="673" t="str">
        <f ca="1">IF($H160="","",VLOOKUP(H160,Invoer!$F$15:$AU$1500,2,FALSE))</f>
        <v/>
      </c>
      <c r="J160" s="599" t="str">
        <f t="shared" ca="1" si="99"/>
        <v/>
      </c>
      <c r="K160" s="599" t="str">
        <f ca="1">IF($H160="","",VLOOKUP(H160,Invoer!$F$15:$AU$1500,3,FALSE))</f>
        <v/>
      </c>
      <c r="L160" s="599" t="str">
        <f ca="1">IF($H160="","",IF(K160&lt;&gt;"Liq","",VLOOKUP(H160,Invoer!$F$15:$AU$1500,4,FALSE)))</f>
        <v/>
      </c>
      <c r="M160" s="599" t="str">
        <f ca="1">IF($H160="","",VLOOKUP(H160,Invoer!$F$15:$AU$1500,5,FALSE))</f>
        <v/>
      </c>
      <c r="N160" s="599" t="str">
        <f ca="1">IF($H160="","",VLOOKUP(H160,Invoer!$F$15:$AU$1500,6,FALSE))</f>
        <v/>
      </c>
      <c r="O160" s="599" t="str">
        <f ca="1">IF($H160="","",VLOOKUP(H160,Invoer!$F$15:$AU$1500,9,FALSE))</f>
        <v/>
      </c>
      <c r="P160" s="599" t="str">
        <f ca="1">IF($H160="","",VLOOKUP(H160,Invoer!$F$15:$AU$1500,10,FALSE))</f>
        <v/>
      </c>
      <c r="Q160" s="599" t="str">
        <f ca="1">IF($H160="","",VLOOKUP(H160,Invoer!$F$15:$BB$1500,14,FALSE))</f>
        <v/>
      </c>
      <c r="R160" s="662" t="str">
        <f ca="1">IF($H160="","",IF(J160&gt;$K$8,"",VLOOKUP(H160,Invoer!$F$15:$AU$1500,15,FALSE)))</f>
        <v/>
      </c>
      <c r="S160" s="599" t="str">
        <f ca="1">IF($H160="","",VLOOKUP(H160,Invoer!$F$15:$AU$1500,19,FALSE))</f>
        <v/>
      </c>
      <c r="T160" s="662" t="str">
        <f ca="1">IF($H160="","",IF(J160&gt;$K$8,"",VLOOKUP(H160,Invoer!$F$15:$AU$1500,20,FALSE)))</f>
        <v/>
      </c>
      <c r="U160" s="662" t="str">
        <f ca="1">IF($H160="","",IF(J160&gt;$K$8,"",VLOOKUP(H160,Invoer!$F$15:$AU$1500,23,FALSE)))</f>
        <v/>
      </c>
      <c r="V160" s="662" t="str">
        <f ca="1">IF($H160="","",IF(J160&gt;$K$8,"",VLOOKUP(H160,Invoer!$F$15:$AU$1500,17,FALSE)))</f>
        <v/>
      </c>
      <c r="AC160" s="435" t="str">
        <f>IF($AC$7&lt;3,Invoer!DR165,IF($AC$7=3,Invoer!BT165,"x"))</f>
        <v>x</v>
      </c>
      <c r="AD160" s="599" t="str">
        <f t="shared" si="100"/>
        <v/>
      </c>
      <c r="AE160" s="673" t="str">
        <f>IF($AD160="","",VLOOKUP(AD160,Invoer!$F$15:$AU$1999,2,FALSE))</f>
        <v/>
      </c>
      <c r="AF160" s="599" t="str">
        <f t="shared" si="101"/>
        <v/>
      </c>
      <c r="AG160" s="599" t="str">
        <f>IF($AD160="","",VLOOKUP(AD160,Invoer!$F$15:$AU$1999,3,FALSE))</f>
        <v/>
      </c>
      <c r="AH160" s="599" t="str">
        <f>IF($AD160="","",IF(AG160&lt;&gt;"Liq","",VLOOKUP(AD160,Invoer!$F$15:$AU$1999,4,FALSE)))</f>
        <v/>
      </c>
      <c r="AI160" s="677" t="str">
        <f>IF($AD160="","",VLOOKUP(AD160,Invoer!$F$15:$AU$1999,5,FALSE))</f>
        <v/>
      </c>
      <c r="AJ160" s="599" t="str">
        <f>IF($AD160="","",VLOOKUP(AD160,Invoer!$F$15:$AU$1999,6,FALSE))</f>
        <v/>
      </c>
      <c r="AK160" s="599" t="str">
        <f>IF($AD160="","",VLOOKUP(AD160,Invoer!$F$15:$AU$1999,9,FALSE))</f>
        <v/>
      </c>
      <c r="AL160" s="599" t="str">
        <f>IF($AD160="","",VLOOKUP(AD160,Invoer!$F$15:$AU$1999,10,FALSE))</f>
        <v/>
      </c>
      <c r="AM160" s="599" t="str">
        <f>IF($AD160="","",VLOOKUP(AD160,Invoer!$F$15:$BB$1999,14,FALSE))</f>
        <v/>
      </c>
      <c r="AN160" s="599" t="str">
        <f>IF($AD160="","",VLOOKUP(AD160,Invoer!$F$15:$AU$1999,11,FALSE))</f>
        <v/>
      </c>
      <c r="AO160" s="662" t="str">
        <f>IF($AD160="","",VLOOKUP(AD160,Invoer!$F$15:$AU$1999,15,FALSE))</f>
        <v/>
      </c>
      <c r="AP160" s="599" t="str">
        <f>IF($AD160="","",VLOOKUP(AD160,Invoer!$F$15:$AU$1999,19,FALSE))</f>
        <v/>
      </c>
      <c r="AQ160" s="662" t="str">
        <f>IF($AD160="","",VLOOKUP(AD160,Invoer!$F$15:$AU$1999,24,FALSE))</f>
        <v/>
      </c>
      <c r="AR160" s="662" t="str">
        <f>IF($AD160="","",VLOOKUP(AD160,Invoer!$F$15:$AU$1999,17,FALSE))</f>
        <v/>
      </c>
      <c r="AS160" s="678" t="str">
        <f t="shared" si="111"/>
        <v/>
      </c>
      <c r="AT160" s="676" t="str">
        <f t="shared" si="80"/>
        <v/>
      </c>
      <c r="AU160" s="77" t="e">
        <f t="shared" si="81"/>
        <v>#VALUE!</v>
      </c>
      <c r="AW160" s="57"/>
      <c r="AX160" s="57"/>
      <c r="BA160" s="83" t="e">
        <f ca="1">Invoer!DW165</f>
        <v>#N/A</v>
      </c>
      <c r="BB160" s="599" t="str">
        <f t="shared" ca="1" si="102"/>
        <v/>
      </c>
      <c r="BC160" s="673" t="str">
        <f ca="1">IF($BB160="","",VLOOKUP(BB160,Invoer!$F$15:$AU$1999,2,FALSE))</f>
        <v/>
      </c>
      <c r="BD160" s="599" t="str">
        <f t="shared" ca="1" si="103"/>
        <v/>
      </c>
      <c r="BE160" s="599" t="str">
        <f ca="1">IF($BB160="","",VLOOKUP(BB160,Invoer!$F$15:$AU$1999,5,FALSE))</f>
        <v/>
      </c>
      <c r="BF160" s="599" t="str">
        <f ca="1">IF($BB160="","",VLOOKUP(BB160,Invoer!$F$15:$AU$1999,6,FALSE))</f>
        <v/>
      </c>
      <c r="BG160" s="599" t="str">
        <f ca="1">IF($BB160="","",VLOOKUP(BB160,Invoer!$F$15:$AU$1999,9,FALSE))</f>
        <v/>
      </c>
      <c r="BH160" s="599" t="str">
        <f ca="1">IF($BB160="","",VLOOKUP(BB160,Invoer!$F$15:$AU$1999,10,FALSE))</f>
        <v/>
      </c>
      <c r="BI160" s="599" t="str">
        <f ca="1">IF($BB160="","",VLOOKUP(BB160,Invoer!$F$15:$BB$1999,14,FALSE))</f>
        <v/>
      </c>
      <c r="BJ160" s="599" t="str">
        <f ca="1">IF($BB160="","",VLOOKUP(BB160,Invoer!$F$15:$AU$1999,11,FALSE))</f>
        <v/>
      </c>
      <c r="BK160" s="662" t="str">
        <f t="shared" ca="1" si="104"/>
        <v/>
      </c>
      <c r="BL160" s="662" t="str">
        <f t="shared" ca="1" si="105"/>
        <v/>
      </c>
      <c r="BM160" s="679" t="str">
        <f t="shared" ca="1" si="106"/>
        <v/>
      </c>
      <c r="BN160" s="662" t="str">
        <f t="shared" ca="1" si="82"/>
        <v/>
      </c>
      <c r="BO160" s="662" t="str">
        <f ca="1">IF($BB160="","",VLOOKUP(BB160,Invoer!$F$15:$AU$1999,15,FALSE))</f>
        <v/>
      </c>
      <c r="BP160" s="662" t="str">
        <f ca="1">IF($BB160="","",VLOOKUP(BB160,Invoer!$F$15:$AU$1999,24,FALSE))</f>
        <v/>
      </c>
      <c r="BQ160" s="662" t="str">
        <f ca="1">IF($BB160="","",VLOOKUP(BB160,Invoer!$F$15:$AU$1999,17,FALSE))</f>
        <v/>
      </c>
      <c r="BS160" s="73" t="e">
        <f t="shared" ca="1" si="112"/>
        <v>#VALUE!</v>
      </c>
      <c r="BT160" s="57" t="str">
        <f t="shared" ca="1" si="113"/>
        <v/>
      </c>
      <c r="BW160" s="61" t="e">
        <f ca="1">Invoer!DZ165</f>
        <v>#N/A</v>
      </c>
      <c r="BX160" s="599" t="str">
        <f t="shared" ca="1" si="83"/>
        <v/>
      </c>
      <c r="BY160" s="673" t="str">
        <f ca="1">IF($BX160="","",VLOOKUP(BX160,Invoer!$F$15:$AU$1999,2,FALSE))</f>
        <v/>
      </c>
      <c r="BZ160" s="599" t="str">
        <f t="shared" ca="1" si="84"/>
        <v/>
      </c>
      <c r="CA160" s="599" t="str">
        <f ca="1">IF($BX160="","",VLOOKUP(BX160,Invoer!$F$15:$AU$1999,5,FALSE))</f>
        <v/>
      </c>
      <c r="CB160" s="599" t="str">
        <f ca="1">IF($BX160="","",VLOOKUP(BX160,Invoer!$F$15:$AU$1999,6,FALSE))</f>
        <v/>
      </c>
      <c r="CC160" s="599" t="str">
        <f ca="1">IF($BX160="","",VLOOKUP(BX160,Invoer!$F$15:$AU$1999,9,FALSE))</f>
        <v/>
      </c>
      <c r="CD160" s="599" t="str">
        <f ca="1">IF($BX160="","",VLOOKUP(BX160,Invoer!$F$15:$AU$1999,10,FALSE))</f>
        <v/>
      </c>
      <c r="CE160" s="599" t="str">
        <f ca="1">IF($BX160="","",VLOOKUP(BX160,Invoer!$F$15:$AU$1999,11,FALSE))</f>
        <v/>
      </c>
      <c r="CF160" s="662" t="str">
        <f ca="1">IF($BX160="","",IF(ISERROR(BY160),0,VLOOKUP(BX160,Invoer!$F$15:$AU$1999,15,FALSE)))</f>
        <v/>
      </c>
      <c r="CG160" s="599" t="str">
        <f ca="1">IF($BX160="","",VLOOKUP(BX160,Invoer!$F$15:$AU$1999,19,FALSE))</f>
        <v/>
      </c>
      <c r="CH160" s="662" t="str">
        <f ca="1">IF($BX160="","",IF(ISERROR(BY160),0,VLOOKUP(BX160,Invoer!$F$15:$AU$1999,24,FALSE)))</f>
        <v/>
      </c>
      <c r="CI160" s="662" t="str">
        <f ca="1">IF($BX160="","",IF(ISERROR(BY160),0,VLOOKUP(BX160,Invoer!$F$15:$AU$1999,17,FALSE)))</f>
        <v/>
      </c>
      <c r="CJ160" s="680" t="str">
        <f t="shared" ca="1" si="107"/>
        <v/>
      </c>
      <c r="CK160" s="662" t="str">
        <f t="shared" ca="1" si="108"/>
        <v/>
      </c>
      <c r="CM160" s="56" t="str">
        <f t="shared" ca="1" si="114"/>
        <v/>
      </c>
      <c r="CQ160" s="411" t="e">
        <f ca="1">Invoer!EG165</f>
        <v>#N/A</v>
      </c>
      <c r="CR160" s="599" t="str">
        <f t="shared" ca="1" si="85"/>
        <v/>
      </c>
      <c r="CS160" s="673" t="str">
        <f ca="1">IF($CR160="","",VLOOKUP(CR160,Invoer!$F$15:$AU$1500,2,FALSE))</f>
        <v/>
      </c>
      <c r="CT160" s="599" t="str">
        <f t="shared" ca="1" si="86"/>
        <v/>
      </c>
      <c r="CU160" s="599" t="str">
        <f ca="1">IF($CR160="","",VLOOKUP(CR160,Invoer!$F$15:$AU$1500,3,FALSE))</f>
        <v/>
      </c>
      <c r="CV160" s="599" t="str">
        <f ca="1">IF($CR160="","",IF(CU160&lt;&gt;"Liq","",VLOOKUP(CR160,Invoer!$F$15:$AU$1500,4,FALSE)))</f>
        <v/>
      </c>
      <c r="CW160" s="599" t="str">
        <f ca="1">IF($CR160="","",VLOOKUP(CR160,Invoer!$F$15:$AU$1500,5,FALSE))</f>
        <v/>
      </c>
      <c r="CX160" s="599" t="str">
        <f ca="1">IF($CR160="","",VLOOKUP(CR160,Invoer!$F$15:$AU$1500,6,FALSE))</f>
        <v/>
      </c>
      <c r="CY160" s="599" t="str">
        <f ca="1">IF($CR160="","",VLOOKUP(CR160,Invoer!$F$15:$AU$1500,9,FALSE))</f>
        <v/>
      </c>
      <c r="CZ160" s="599" t="str">
        <f ca="1">IF($CR160="","",VLOOKUP(CR160,Invoer!$F$15:$AU$1500,10,FALSE))</f>
        <v/>
      </c>
      <c r="DA160" s="599" t="str">
        <f ca="1">IF($CR160="","",VLOOKUP(CR160,Invoer!$F$15:$AU$1500,11,FALSE))</f>
        <v/>
      </c>
      <c r="DB160" s="599" t="str">
        <f ca="1">IF($CR160="","",VLOOKUP(CR160,Invoer!$F$15:$BB$1500,14,FALSE))</f>
        <v/>
      </c>
      <c r="DC160" s="662" t="str">
        <f ca="1">IF($CR160="","",VLOOKUP(CR160,Invoer!$F$15:$AU$1500,15,FALSE))</f>
        <v/>
      </c>
      <c r="DD160" s="599" t="str">
        <f ca="1">IF($CR160="","",VLOOKUP(CR160,Invoer!$F$15:$AU$1500,19,FALSE))</f>
        <v/>
      </c>
      <c r="DE160" s="662" t="str">
        <f ca="1">IF($CR160="","",VLOOKUP(CR160,Invoer!$F$15:$AU$1500,20,FALSE))</f>
        <v/>
      </c>
      <c r="DF160" s="662" t="str">
        <f ca="1">IF($CR160="","",VLOOKUP(CR160,Invoer!$F$15:$AU$1500,23,FALSE))</f>
        <v/>
      </c>
      <c r="DG160" s="662" t="str">
        <f ca="1">IF($CR160="","",VLOOKUP(CR160,Invoer!$F$15:$AU$1500,17,FALSE))</f>
        <v/>
      </c>
      <c r="DH160" s="681" t="str">
        <f t="shared" ca="1" si="87"/>
        <v/>
      </c>
      <c r="DI160" s="662" t="str">
        <f t="shared" ca="1" si="88"/>
        <v/>
      </c>
      <c r="DJ160" s="190"/>
      <c r="DK160" s="411" t="str">
        <f t="shared" ca="1" si="89"/>
        <v/>
      </c>
      <c r="DO160" s="61" t="e">
        <f ca="1">IF($DN$4&lt;3,Invoer!EB165,Invoer!EA165)</f>
        <v>#N/A</v>
      </c>
      <c r="DP160" s="599" t="str">
        <f t="shared" ca="1" si="90"/>
        <v/>
      </c>
      <c r="DQ160" s="673" t="str">
        <f ca="1">IF($DP160="","",VLOOKUP(DP160,Invoer!$F$15:$AU$1999,2,FALSE))</f>
        <v/>
      </c>
      <c r="DR160" s="599" t="str">
        <f t="shared" ca="1" si="91"/>
        <v/>
      </c>
      <c r="DS160" s="599" t="str">
        <f ca="1">IF($DP160="","",VLOOKUP(DP160,Invoer!$F$15:$AU$1999,3,FALSE))</f>
        <v/>
      </c>
      <c r="DT160" s="599" t="str">
        <f ca="1">IF($DP160="","",IF(DS160&lt;&gt;"Liq","",VLOOKUP(DP160,Invoer!$F$15:$AU$1999,4,FALSE)))</f>
        <v/>
      </c>
      <c r="DU160" s="599" t="str">
        <f ca="1">IF($DP160="","",VLOOKUP(DP160,Invoer!$F$15:$AU$1999,5,FALSE))</f>
        <v/>
      </c>
      <c r="DV160" s="599" t="str">
        <f ca="1">IF($DP160="","",VLOOKUP(DP160,Invoer!$F$15:$AU$1999,6,FALSE))</f>
        <v/>
      </c>
      <c r="DW160" s="599" t="str">
        <f ca="1">IF($DP160="","",VLOOKUP(DP160,Invoer!$F$15:$AU$1999,9,FALSE))</f>
        <v/>
      </c>
      <c r="DX160" s="599" t="str">
        <f ca="1">IF($DP160="","",VLOOKUP(DP160,Invoer!$F$15:$AU$1999,10,FALSE))</f>
        <v/>
      </c>
      <c r="DY160" s="595" t="str">
        <f ca="1">IF($DP160="","",VLOOKUP(DP160,Invoer!$F$15:$AU$1999,11,FALSE))</f>
        <v/>
      </c>
      <c r="DZ160" s="662" t="str">
        <f ca="1">IF($DP160="","",IF($DN$4&gt;2,"",VLOOKUP(DP160,Invoer!CQ:CS,3,FALSE)))</f>
        <v/>
      </c>
      <c r="EA160" s="541" t="str">
        <f ca="1">IF($DP160="","",IF(ISERROR(DQ160),0,IF($DN$4&lt;3,"",VLOOKUP(DP160,Invoer!$F$15:$AU$1999,15,FALSE))))</f>
        <v/>
      </c>
      <c r="EB160" s="595" t="str">
        <f ca="1">IF($DP160="","",IF($DN$4&lt;3,"",VLOOKUP(DP160,Invoer!$F$15:$AU$1999,19,FALSE)))</f>
        <v/>
      </c>
      <c r="EC160" s="541" t="str">
        <f ca="1">IF($DP160="","",IF(ISERROR(DQ160),0,IF($DN$4&lt;3,"",VLOOKUP(DP160,Invoer!$F$15:$AU$1999,24,FALSE))))</f>
        <v/>
      </c>
      <c r="ED160" s="541" t="str">
        <f ca="1">IF($DP160="","",IF(ISERROR(DQ160),0,IF($DN$4&lt;3,"",VLOOKUP(DP160,Invoer!$F$15:$AU$1999,17,FALSE))))</f>
        <v/>
      </c>
      <c r="EH160" s="89" t="e">
        <f ca="1">Invoer!CP165</f>
        <v>#N/A</v>
      </c>
      <c r="EI160" s="599" t="str">
        <f t="shared" ca="1" si="92"/>
        <v/>
      </c>
      <c r="EJ160" s="673" t="str">
        <f ca="1">IF(EI160="","",VLOOKUP(EI160,Invoer!$F$15:$AU$1999,2,FALSE))</f>
        <v/>
      </c>
      <c r="EK160" s="599" t="str">
        <f t="shared" ca="1" si="93"/>
        <v/>
      </c>
      <c r="EL160" s="599" t="str">
        <f ca="1">IF($EI160="","",VLOOKUP(EI160,Invoer!$F$15:$AU$1999,3,FALSE))</f>
        <v/>
      </c>
      <c r="EM160" s="599" t="str">
        <f ca="1">IF($EI160="","",IF(EL160&lt;&gt;"Liq","",VLOOKUP(EI160,Invoer!$F$15:$AU$1999,4,FALSE)))</f>
        <v/>
      </c>
      <c r="EN160" s="599" t="str">
        <f ca="1">IF($EI160="","",VLOOKUP(EI160,Invoer!$F$15:$AU$1999,6,FALSE))</f>
        <v/>
      </c>
      <c r="EO160" s="599" t="str">
        <f ca="1">IF(EI160="","",VLOOKUP(EI160,Invoer!$F$15:$AU$1999,9,FALSE))</f>
        <v/>
      </c>
      <c r="EP160" s="599" t="str">
        <f ca="1">IF(EI160="","",VLOOKUP(EI160,Invoer!$F$15:$AU$1999,10,FALSE))</f>
        <v/>
      </c>
      <c r="EQ160" s="599" t="str">
        <f ca="1">IF(EI160="","",VLOOKUP(EI160,Invoer!$F$15:$AU$1999,11,FALSE))</f>
        <v/>
      </c>
      <c r="ER160" s="662" t="str">
        <f ca="1">IF(EI160="","",VLOOKUP(EI160,Invoer!CQ:CS,3,FALSE))</f>
        <v/>
      </c>
      <c r="ES160" s="662" t="str">
        <f t="shared" ca="1" si="94"/>
        <v/>
      </c>
      <c r="ET160" s="513" t="str">
        <f t="shared" ca="1" si="95"/>
        <v/>
      </c>
      <c r="EU160" s="112" t="str">
        <f t="shared" ca="1" si="96"/>
        <v/>
      </c>
      <c r="EV160" s="83" t="s">
        <v>160</v>
      </c>
      <c r="EW160" s="682" t="str">
        <f t="shared" ca="1" si="97"/>
        <v/>
      </c>
      <c r="EX160" s="662" t="str">
        <f t="shared" ca="1" si="98"/>
        <v/>
      </c>
      <c r="EY160"/>
      <c r="EZ160" s="56" t="e">
        <f t="shared" ca="1" si="109"/>
        <v>#VALUE!</v>
      </c>
      <c r="FA160" s="56" t="e">
        <f t="shared" ca="1" si="110"/>
        <v>#VALUE!</v>
      </c>
      <c r="FE160"/>
      <c r="FI160"/>
      <c r="FJ160"/>
    </row>
    <row r="161" spans="1:166" ht="12" customHeight="1" x14ac:dyDescent="0.2">
      <c r="A161"/>
      <c r="B161"/>
      <c r="C161"/>
      <c r="E161"/>
      <c r="F161" s="125"/>
      <c r="G161" s="89" t="e">
        <f ca="1">Invoer!DU166</f>
        <v>#N/A</v>
      </c>
      <c r="H161" s="599" t="str">
        <f t="shared" ca="1" si="79"/>
        <v/>
      </c>
      <c r="I161" s="673" t="str">
        <f ca="1">IF($H161="","",VLOOKUP(H161,Invoer!$F$15:$AU$1500,2,FALSE))</f>
        <v/>
      </c>
      <c r="J161" s="599" t="str">
        <f t="shared" ca="1" si="99"/>
        <v/>
      </c>
      <c r="K161" s="599" t="str">
        <f ca="1">IF($H161="","",VLOOKUP(H161,Invoer!$F$15:$AU$1500,3,FALSE))</f>
        <v/>
      </c>
      <c r="L161" s="599" t="str">
        <f ca="1">IF($H161="","",IF(K161&lt;&gt;"Liq","",VLOOKUP(H161,Invoer!$F$15:$AU$1500,4,FALSE)))</f>
        <v/>
      </c>
      <c r="M161" s="599" t="str">
        <f ca="1">IF($H161="","",VLOOKUP(H161,Invoer!$F$15:$AU$1500,5,FALSE))</f>
        <v/>
      </c>
      <c r="N161" s="599" t="str">
        <f ca="1">IF($H161="","",VLOOKUP(H161,Invoer!$F$15:$AU$1500,6,FALSE))</f>
        <v/>
      </c>
      <c r="O161" s="599" t="str">
        <f ca="1">IF($H161="","",VLOOKUP(H161,Invoer!$F$15:$AU$1500,9,FALSE))</f>
        <v/>
      </c>
      <c r="P161" s="599" t="str">
        <f ca="1">IF($H161="","",VLOOKUP(H161,Invoer!$F$15:$AU$1500,10,FALSE))</f>
        <v/>
      </c>
      <c r="Q161" s="599" t="str">
        <f ca="1">IF($H161="","",VLOOKUP(H161,Invoer!$F$15:$BB$1500,14,FALSE))</f>
        <v/>
      </c>
      <c r="R161" s="662" t="str">
        <f ca="1">IF($H161="","",IF(J161&gt;$K$8,"",VLOOKUP(H161,Invoer!$F$15:$AU$1500,15,FALSE)))</f>
        <v/>
      </c>
      <c r="S161" s="599" t="str">
        <f ca="1">IF($H161="","",VLOOKUP(H161,Invoer!$F$15:$AU$1500,19,FALSE))</f>
        <v/>
      </c>
      <c r="T161" s="662" t="str">
        <f ca="1">IF($H161="","",IF(J161&gt;$K$8,"",VLOOKUP(H161,Invoer!$F$15:$AU$1500,20,FALSE)))</f>
        <v/>
      </c>
      <c r="U161" s="662" t="str">
        <f ca="1">IF($H161="","",IF(J161&gt;$K$8,"",VLOOKUP(H161,Invoer!$F$15:$AU$1500,23,FALSE)))</f>
        <v/>
      </c>
      <c r="V161" s="662" t="str">
        <f ca="1">IF($H161="","",IF(J161&gt;$K$8,"",VLOOKUP(H161,Invoer!$F$15:$AU$1500,17,FALSE)))</f>
        <v/>
      </c>
      <c r="AC161" s="435" t="str">
        <f>IF($AC$7&lt;3,Invoer!DR166,IF($AC$7=3,Invoer!BT166,"x"))</f>
        <v>x</v>
      </c>
      <c r="AD161" s="599" t="str">
        <f t="shared" si="100"/>
        <v/>
      </c>
      <c r="AE161" s="673" t="str">
        <f>IF($AD161="","",VLOOKUP(AD161,Invoer!$F$15:$AU$1999,2,FALSE))</f>
        <v/>
      </c>
      <c r="AF161" s="599" t="str">
        <f t="shared" si="101"/>
        <v/>
      </c>
      <c r="AG161" s="599" t="str">
        <f>IF($AD161="","",VLOOKUP(AD161,Invoer!$F$15:$AU$1999,3,FALSE))</f>
        <v/>
      </c>
      <c r="AH161" s="599" t="str">
        <f>IF($AD161="","",IF(AG161&lt;&gt;"Liq","",VLOOKUP(AD161,Invoer!$F$15:$AU$1999,4,FALSE)))</f>
        <v/>
      </c>
      <c r="AI161" s="677" t="str">
        <f>IF($AD161="","",VLOOKUP(AD161,Invoer!$F$15:$AU$1999,5,FALSE))</f>
        <v/>
      </c>
      <c r="AJ161" s="599" t="str">
        <f>IF($AD161="","",VLOOKUP(AD161,Invoer!$F$15:$AU$1999,6,FALSE))</f>
        <v/>
      </c>
      <c r="AK161" s="599" t="str">
        <f>IF($AD161="","",VLOOKUP(AD161,Invoer!$F$15:$AU$1999,9,FALSE))</f>
        <v/>
      </c>
      <c r="AL161" s="599" t="str">
        <f>IF($AD161="","",VLOOKUP(AD161,Invoer!$F$15:$AU$1999,10,FALSE))</f>
        <v/>
      </c>
      <c r="AM161" s="599" t="str">
        <f>IF($AD161="","",VLOOKUP(AD161,Invoer!$F$15:$BB$1999,14,FALSE))</f>
        <v/>
      </c>
      <c r="AN161" s="599" t="str">
        <f>IF($AD161="","",VLOOKUP(AD161,Invoer!$F$15:$AU$1999,11,FALSE))</f>
        <v/>
      </c>
      <c r="AO161" s="662" t="str">
        <f>IF($AD161="","",VLOOKUP(AD161,Invoer!$F$15:$AU$1999,15,FALSE))</f>
        <v/>
      </c>
      <c r="AP161" s="599" t="str">
        <f>IF($AD161="","",VLOOKUP(AD161,Invoer!$F$15:$AU$1999,19,FALSE))</f>
        <v/>
      </c>
      <c r="AQ161" s="662" t="str">
        <f>IF($AD161="","",VLOOKUP(AD161,Invoer!$F$15:$AU$1999,24,FALSE))</f>
        <v/>
      </c>
      <c r="AR161" s="662" t="str">
        <f>IF($AD161="","",VLOOKUP(AD161,Invoer!$F$15:$AU$1999,17,FALSE))</f>
        <v/>
      </c>
      <c r="AS161" s="678" t="str">
        <f t="shared" si="111"/>
        <v/>
      </c>
      <c r="AT161" s="676" t="str">
        <f t="shared" si="80"/>
        <v/>
      </c>
      <c r="AU161" s="77" t="e">
        <f t="shared" si="81"/>
        <v>#VALUE!</v>
      </c>
      <c r="AW161" s="57"/>
      <c r="AX161" s="57"/>
      <c r="BA161" s="83" t="e">
        <f ca="1">Invoer!DW166</f>
        <v>#N/A</v>
      </c>
      <c r="BB161" s="599" t="str">
        <f t="shared" ca="1" si="102"/>
        <v/>
      </c>
      <c r="BC161" s="673" t="str">
        <f ca="1">IF($BB161="","",VLOOKUP(BB161,Invoer!$F$15:$AU$1999,2,FALSE))</f>
        <v/>
      </c>
      <c r="BD161" s="599" t="str">
        <f t="shared" ca="1" si="103"/>
        <v/>
      </c>
      <c r="BE161" s="599" t="str">
        <f ca="1">IF($BB161="","",VLOOKUP(BB161,Invoer!$F$15:$AU$1999,5,FALSE))</f>
        <v/>
      </c>
      <c r="BF161" s="599" t="str">
        <f ca="1">IF($BB161="","",VLOOKUP(BB161,Invoer!$F$15:$AU$1999,6,FALSE))</f>
        <v/>
      </c>
      <c r="BG161" s="599" t="str">
        <f ca="1">IF($BB161="","",VLOOKUP(BB161,Invoer!$F$15:$AU$1999,9,FALSE))</f>
        <v/>
      </c>
      <c r="BH161" s="599" t="str">
        <f ca="1">IF($BB161="","",VLOOKUP(BB161,Invoer!$F$15:$AU$1999,10,FALSE))</f>
        <v/>
      </c>
      <c r="BI161" s="599" t="str">
        <f ca="1">IF($BB161="","",VLOOKUP(BB161,Invoer!$F$15:$BB$1999,14,FALSE))</f>
        <v/>
      </c>
      <c r="BJ161" s="599" t="str">
        <f ca="1">IF($BB161="","",VLOOKUP(BB161,Invoer!$F$15:$AU$1999,11,FALSE))</f>
        <v/>
      </c>
      <c r="BK161" s="662" t="str">
        <f t="shared" ca="1" si="104"/>
        <v/>
      </c>
      <c r="BL161" s="662" t="str">
        <f t="shared" ca="1" si="105"/>
        <v/>
      </c>
      <c r="BM161" s="679" t="str">
        <f t="shared" ca="1" si="106"/>
        <v/>
      </c>
      <c r="BN161" s="662" t="str">
        <f t="shared" ca="1" si="82"/>
        <v/>
      </c>
      <c r="BO161" s="662" t="str">
        <f ca="1">IF($BB161="","",VLOOKUP(BB161,Invoer!$F$15:$AU$1999,15,FALSE))</f>
        <v/>
      </c>
      <c r="BP161" s="662" t="str">
        <f ca="1">IF($BB161="","",VLOOKUP(BB161,Invoer!$F$15:$AU$1999,24,FALSE))</f>
        <v/>
      </c>
      <c r="BQ161" s="662" t="str">
        <f ca="1">IF($BB161="","",VLOOKUP(BB161,Invoer!$F$15:$AU$1999,17,FALSE))</f>
        <v/>
      </c>
      <c r="BS161" s="73" t="e">
        <f t="shared" ca="1" si="112"/>
        <v>#VALUE!</v>
      </c>
      <c r="BT161" s="57" t="str">
        <f t="shared" ca="1" si="113"/>
        <v/>
      </c>
      <c r="BW161" s="61" t="e">
        <f ca="1">Invoer!DZ166</f>
        <v>#N/A</v>
      </c>
      <c r="BX161" s="599" t="str">
        <f t="shared" ca="1" si="83"/>
        <v/>
      </c>
      <c r="BY161" s="673" t="str">
        <f ca="1">IF($BX161="","",VLOOKUP(BX161,Invoer!$F$15:$AU$1999,2,FALSE))</f>
        <v/>
      </c>
      <c r="BZ161" s="599" t="str">
        <f t="shared" ca="1" si="84"/>
        <v/>
      </c>
      <c r="CA161" s="599" t="str">
        <f ca="1">IF($BX161="","",VLOOKUP(BX161,Invoer!$F$15:$AU$1999,5,FALSE))</f>
        <v/>
      </c>
      <c r="CB161" s="599" t="str">
        <f ca="1">IF($BX161="","",VLOOKUP(BX161,Invoer!$F$15:$AU$1999,6,FALSE))</f>
        <v/>
      </c>
      <c r="CC161" s="599" t="str">
        <f ca="1">IF($BX161="","",VLOOKUP(BX161,Invoer!$F$15:$AU$1999,9,FALSE))</f>
        <v/>
      </c>
      <c r="CD161" s="599" t="str">
        <f ca="1">IF($BX161="","",VLOOKUP(BX161,Invoer!$F$15:$AU$1999,10,FALSE))</f>
        <v/>
      </c>
      <c r="CE161" s="599" t="str">
        <f ca="1">IF($BX161="","",VLOOKUP(BX161,Invoer!$F$15:$AU$1999,11,FALSE))</f>
        <v/>
      </c>
      <c r="CF161" s="662" t="str">
        <f ca="1">IF($BX161="","",IF(ISERROR(BY161),0,VLOOKUP(BX161,Invoer!$F$15:$AU$1999,15,FALSE)))</f>
        <v/>
      </c>
      <c r="CG161" s="599" t="str">
        <f ca="1">IF($BX161="","",VLOOKUP(BX161,Invoer!$F$15:$AU$1999,19,FALSE))</f>
        <v/>
      </c>
      <c r="CH161" s="662" t="str">
        <f ca="1">IF($BX161="","",IF(ISERROR(BY161),0,VLOOKUP(BX161,Invoer!$F$15:$AU$1999,24,FALSE)))</f>
        <v/>
      </c>
      <c r="CI161" s="662" t="str">
        <f ca="1">IF($BX161="","",IF(ISERROR(BY161),0,VLOOKUP(BX161,Invoer!$F$15:$AU$1999,17,FALSE)))</f>
        <v/>
      </c>
      <c r="CJ161" s="680" t="str">
        <f t="shared" ca="1" si="107"/>
        <v/>
      </c>
      <c r="CK161" s="662" t="str">
        <f t="shared" ca="1" si="108"/>
        <v/>
      </c>
      <c r="CM161" s="56" t="str">
        <f t="shared" ca="1" si="114"/>
        <v/>
      </c>
      <c r="CQ161" s="411" t="e">
        <f ca="1">Invoer!EG166</f>
        <v>#N/A</v>
      </c>
      <c r="CR161" s="599" t="str">
        <f t="shared" ca="1" si="85"/>
        <v/>
      </c>
      <c r="CS161" s="673" t="str">
        <f ca="1">IF($CR161="","",VLOOKUP(CR161,Invoer!$F$15:$AU$1500,2,FALSE))</f>
        <v/>
      </c>
      <c r="CT161" s="599" t="str">
        <f t="shared" ca="1" si="86"/>
        <v/>
      </c>
      <c r="CU161" s="599" t="str">
        <f ca="1">IF($CR161="","",VLOOKUP(CR161,Invoer!$F$15:$AU$1500,3,FALSE))</f>
        <v/>
      </c>
      <c r="CV161" s="599" t="str">
        <f ca="1">IF($CR161="","",IF(CU161&lt;&gt;"Liq","",VLOOKUP(CR161,Invoer!$F$15:$AU$1500,4,FALSE)))</f>
        <v/>
      </c>
      <c r="CW161" s="599" t="str">
        <f ca="1">IF($CR161="","",VLOOKUP(CR161,Invoer!$F$15:$AU$1500,5,FALSE))</f>
        <v/>
      </c>
      <c r="CX161" s="599" t="str">
        <f ca="1">IF($CR161="","",VLOOKUP(CR161,Invoer!$F$15:$AU$1500,6,FALSE))</f>
        <v/>
      </c>
      <c r="CY161" s="599" t="str">
        <f ca="1">IF($CR161="","",VLOOKUP(CR161,Invoer!$F$15:$AU$1500,9,FALSE))</f>
        <v/>
      </c>
      <c r="CZ161" s="599" t="str">
        <f ca="1">IF($CR161="","",VLOOKUP(CR161,Invoer!$F$15:$AU$1500,10,FALSE))</f>
        <v/>
      </c>
      <c r="DA161" s="599" t="str">
        <f ca="1">IF($CR161="","",VLOOKUP(CR161,Invoer!$F$15:$AU$1500,11,FALSE))</f>
        <v/>
      </c>
      <c r="DB161" s="599" t="str">
        <f ca="1">IF($CR161="","",VLOOKUP(CR161,Invoer!$F$15:$BB$1500,14,FALSE))</f>
        <v/>
      </c>
      <c r="DC161" s="662" t="str">
        <f ca="1">IF($CR161="","",VLOOKUP(CR161,Invoer!$F$15:$AU$1500,15,FALSE))</f>
        <v/>
      </c>
      <c r="DD161" s="599" t="str">
        <f ca="1">IF($CR161="","",VLOOKUP(CR161,Invoer!$F$15:$AU$1500,19,FALSE))</f>
        <v/>
      </c>
      <c r="DE161" s="662" t="str">
        <f ca="1">IF($CR161="","",VLOOKUP(CR161,Invoer!$F$15:$AU$1500,20,FALSE))</f>
        <v/>
      </c>
      <c r="DF161" s="662" t="str">
        <f ca="1">IF($CR161="","",VLOOKUP(CR161,Invoer!$F$15:$AU$1500,23,FALSE))</f>
        <v/>
      </c>
      <c r="DG161" s="662" t="str">
        <f ca="1">IF($CR161="","",VLOOKUP(CR161,Invoer!$F$15:$AU$1500,17,FALSE))</f>
        <v/>
      </c>
      <c r="DH161" s="681" t="str">
        <f t="shared" ca="1" si="87"/>
        <v/>
      </c>
      <c r="DI161" s="662" t="str">
        <f t="shared" ca="1" si="88"/>
        <v/>
      </c>
      <c r="DJ161" s="190"/>
      <c r="DK161" s="411" t="str">
        <f t="shared" ca="1" si="89"/>
        <v/>
      </c>
      <c r="DO161" s="61" t="e">
        <f ca="1">IF($DN$4&lt;3,Invoer!EB166,Invoer!EA166)</f>
        <v>#N/A</v>
      </c>
      <c r="DP161" s="599" t="str">
        <f t="shared" ca="1" si="90"/>
        <v/>
      </c>
      <c r="DQ161" s="673" t="str">
        <f ca="1">IF($DP161="","",VLOOKUP(DP161,Invoer!$F$15:$AU$1999,2,FALSE))</f>
        <v/>
      </c>
      <c r="DR161" s="599" t="str">
        <f t="shared" ca="1" si="91"/>
        <v/>
      </c>
      <c r="DS161" s="599" t="str">
        <f ca="1">IF($DP161="","",VLOOKUP(DP161,Invoer!$F$15:$AU$1999,3,FALSE))</f>
        <v/>
      </c>
      <c r="DT161" s="599" t="str">
        <f ca="1">IF($DP161="","",IF(DS161&lt;&gt;"Liq","",VLOOKUP(DP161,Invoer!$F$15:$AU$1999,4,FALSE)))</f>
        <v/>
      </c>
      <c r="DU161" s="599" t="str">
        <f ca="1">IF($DP161="","",VLOOKUP(DP161,Invoer!$F$15:$AU$1999,5,FALSE))</f>
        <v/>
      </c>
      <c r="DV161" s="599" t="str">
        <f ca="1">IF($DP161="","",VLOOKUP(DP161,Invoer!$F$15:$AU$1999,6,FALSE))</f>
        <v/>
      </c>
      <c r="DW161" s="599" t="str">
        <f ca="1">IF($DP161="","",VLOOKUP(DP161,Invoer!$F$15:$AU$1999,9,FALSE))</f>
        <v/>
      </c>
      <c r="DX161" s="599" t="str">
        <f ca="1">IF($DP161="","",VLOOKUP(DP161,Invoer!$F$15:$AU$1999,10,FALSE))</f>
        <v/>
      </c>
      <c r="DY161" s="595" t="str">
        <f ca="1">IF($DP161="","",VLOOKUP(DP161,Invoer!$F$15:$AU$1999,11,FALSE))</f>
        <v/>
      </c>
      <c r="DZ161" s="662" t="str">
        <f ca="1">IF($DP161="","",IF($DN$4&gt;2,"",VLOOKUP(DP161,Invoer!CQ:CS,3,FALSE)))</f>
        <v/>
      </c>
      <c r="EA161" s="541" t="str">
        <f ca="1">IF($DP161="","",IF(ISERROR(DQ161),0,IF($DN$4&lt;3,"",VLOOKUP(DP161,Invoer!$F$15:$AU$1999,15,FALSE))))</f>
        <v/>
      </c>
      <c r="EB161" s="595" t="str">
        <f ca="1">IF($DP161="","",IF($DN$4&lt;3,"",VLOOKUP(DP161,Invoer!$F$15:$AU$1999,19,FALSE)))</f>
        <v/>
      </c>
      <c r="EC161" s="541" t="str">
        <f ca="1">IF($DP161="","",IF(ISERROR(DQ161),0,IF($DN$4&lt;3,"",VLOOKUP(DP161,Invoer!$F$15:$AU$1999,24,FALSE))))</f>
        <v/>
      </c>
      <c r="ED161" s="541" t="str">
        <f ca="1">IF($DP161="","",IF(ISERROR(DQ161),0,IF($DN$4&lt;3,"",VLOOKUP(DP161,Invoer!$F$15:$AU$1999,17,FALSE))))</f>
        <v/>
      </c>
      <c r="EH161" s="89" t="e">
        <f ca="1">Invoer!CP166</f>
        <v>#N/A</v>
      </c>
      <c r="EI161" s="599" t="str">
        <f t="shared" ca="1" si="92"/>
        <v/>
      </c>
      <c r="EJ161" s="673" t="str">
        <f ca="1">IF(EI161="","",VLOOKUP(EI161,Invoer!$F$15:$AU$1999,2,FALSE))</f>
        <v/>
      </c>
      <c r="EK161" s="599" t="str">
        <f t="shared" ca="1" si="93"/>
        <v/>
      </c>
      <c r="EL161" s="599" t="str">
        <f ca="1">IF($EI161="","",VLOOKUP(EI161,Invoer!$F$15:$AU$1999,3,FALSE))</f>
        <v/>
      </c>
      <c r="EM161" s="599" t="str">
        <f ca="1">IF($EI161="","",IF(EL161&lt;&gt;"Liq","",VLOOKUP(EI161,Invoer!$F$15:$AU$1999,4,FALSE)))</f>
        <v/>
      </c>
      <c r="EN161" s="599" t="str">
        <f ca="1">IF($EI161="","",VLOOKUP(EI161,Invoer!$F$15:$AU$1999,6,FALSE))</f>
        <v/>
      </c>
      <c r="EO161" s="599" t="str">
        <f ca="1">IF(EI161="","",VLOOKUP(EI161,Invoer!$F$15:$AU$1999,9,FALSE))</f>
        <v/>
      </c>
      <c r="EP161" s="599" t="str">
        <f ca="1">IF(EI161="","",VLOOKUP(EI161,Invoer!$F$15:$AU$1999,10,FALSE))</f>
        <v/>
      </c>
      <c r="EQ161" s="599" t="str">
        <f ca="1">IF(EI161="","",VLOOKUP(EI161,Invoer!$F$15:$AU$1999,11,FALSE))</f>
        <v/>
      </c>
      <c r="ER161" s="662" t="str">
        <f ca="1">IF(EI161="","",VLOOKUP(EI161,Invoer!CQ:CS,3,FALSE))</f>
        <v/>
      </c>
      <c r="ES161" s="662" t="str">
        <f t="shared" ca="1" si="94"/>
        <v/>
      </c>
      <c r="ET161" s="513" t="str">
        <f t="shared" ca="1" si="95"/>
        <v/>
      </c>
      <c r="EU161" s="112" t="str">
        <f t="shared" ca="1" si="96"/>
        <v/>
      </c>
      <c r="EV161" s="83" t="s">
        <v>160</v>
      </c>
      <c r="EW161" s="682" t="str">
        <f t="shared" ca="1" si="97"/>
        <v/>
      </c>
      <c r="EX161" s="662" t="str">
        <f t="shared" ca="1" si="98"/>
        <v/>
      </c>
      <c r="EY161"/>
      <c r="EZ161" s="56" t="e">
        <f t="shared" ca="1" si="109"/>
        <v>#VALUE!</v>
      </c>
      <c r="FA161" s="56" t="e">
        <f t="shared" ca="1" si="110"/>
        <v>#VALUE!</v>
      </c>
      <c r="FE161"/>
      <c r="FI161"/>
      <c r="FJ161"/>
    </row>
    <row r="162" spans="1:166" ht="12" customHeight="1" x14ac:dyDescent="0.2">
      <c r="A162"/>
      <c r="B162"/>
      <c r="C162"/>
      <c r="E162"/>
      <c r="F162" s="125"/>
      <c r="G162" s="89" t="e">
        <f ca="1">Invoer!DU167</f>
        <v>#N/A</v>
      </c>
      <c r="H162" s="599" t="str">
        <f t="shared" ca="1" si="79"/>
        <v/>
      </c>
      <c r="I162" s="673" t="str">
        <f ca="1">IF($H162="","",VLOOKUP(H162,Invoer!$F$15:$AU$1500,2,FALSE))</f>
        <v/>
      </c>
      <c r="J162" s="599" t="str">
        <f t="shared" ca="1" si="99"/>
        <v/>
      </c>
      <c r="K162" s="599" t="str">
        <f ca="1">IF($H162="","",VLOOKUP(H162,Invoer!$F$15:$AU$1500,3,FALSE))</f>
        <v/>
      </c>
      <c r="L162" s="599" t="str">
        <f ca="1">IF($H162="","",IF(K162&lt;&gt;"Liq","",VLOOKUP(H162,Invoer!$F$15:$AU$1500,4,FALSE)))</f>
        <v/>
      </c>
      <c r="M162" s="599" t="str">
        <f ca="1">IF($H162="","",VLOOKUP(H162,Invoer!$F$15:$AU$1500,5,FALSE))</f>
        <v/>
      </c>
      <c r="N162" s="599" t="str">
        <f ca="1">IF($H162="","",VLOOKUP(H162,Invoer!$F$15:$AU$1500,6,FALSE))</f>
        <v/>
      </c>
      <c r="O162" s="599" t="str">
        <f ca="1">IF($H162="","",VLOOKUP(H162,Invoer!$F$15:$AU$1500,9,FALSE))</f>
        <v/>
      </c>
      <c r="P162" s="599" t="str">
        <f ca="1">IF($H162="","",VLOOKUP(H162,Invoer!$F$15:$AU$1500,10,FALSE))</f>
        <v/>
      </c>
      <c r="Q162" s="599" t="str">
        <f ca="1">IF($H162="","",VLOOKUP(H162,Invoer!$F$15:$BB$1500,14,FALSE))</f>
        <v/>
      </c>
      <c r="R162" s="662" t="str">
        <f ca="1">IF($H162="","",IF(J162&gt;$K$8,"",VLOOKUP(H162,Invoer!$F$15:$AU$1500,15,FALSE)))</f>
        <v/>
      </c>
      <c r="S162" s="599" t="str">
        <f ca="1">IF($H162="","",VLOOKUP(H162,Invoer!$F$15:$AU$1500,19,FALSE))</f>
        <v/>
      </c>
      <c r="T162" s="662" t="str">
        <f ca="1">IF($H162="","",IF(J162&gt;$K$8,"",VLOOKUP(H162,Invoer!$F$15:$AU$1500,20,FALSE)))</f>
        <v/>
      </c>
      <c r="U162" s="662" t="str">
        <f ca="1">IF($H162="","",IF(J162&gt;$K$8,"",VLOOKUP(H162,Invoer!$F$15:$AU$1500,23,FALSE)))</f>
        <v/>
      </c>
      <c r="V162" s="662" t="str">
        <f ca="1">IF($H162="","",IF(J162&gt;$K$8,"",VLOOKUP(H162,Invoer!$F$15:$AU$1500,17,FALSE)))</f>
        <v/>
      </c>
      <c r="AC162" s="435" t="str">
        <f>IF($AC$7&lt;3,Invoer!DR167,IF($AC$7=3,Invoer!BT167,"x"))</f>
        <v>x</v>
      </c>
      <c r="AD162" s="599" t="str">
        <f t="shared" si="100"/>
        <v/>
      </c>
      <c r="AE162" s="673" t="str">
        <f>IF($AD162="","",VLOOKUP(AD162,Invoer!$F$15:$AU$1999,2,FALSE))</f>
        <v/>
      </c>
      <c r="AF162" s="599" t="str">
        <f t="shared" si="101"/>
        <v/>
      </c>
      <c r="AG162" s="599" t="str">
        <f>IF($AD162="","",VLOOKUP(AD162,Invoer!$F$15:$AU$1999,3,FALSE))</f>
        <v/>
      </c>
      <c r="AH162" s="599" t="str">
        <f>IF($AD162="","",IF(AG162&lt;&gt;"Liq","",VLOOKUP(AD162,Invoer!$F$15:$AU$1999,4,FALSE)))</f>
        <v/>
      </c>
      <c r="AI162" s="677" t="str">
        <f>IF($AD162="","",VLOOKUP(AD162,Invoer!$F$15:$AU$1999,5,FALSE))</f>
        <v/>
      </c>
      <c r="AJ162" s="599" t="str">
        <f>IF($AD162="","",VLOOKUP(AD162,Invoer!$F$15:$AU$1999,6,FALSE))</f>
        <v/>
      </c>
      <c r="AK162" s="599" t="str">
        <f>IF($AD162="","",VLOOKUP(AD162,Invoer!$F$15:$AU$1999,9,FALSE))</f>
        <v/>
      </c>
      <c r="AL162" s="599" t="str">
        <f>IF($AD162="","",VLOOKUP(AD162,Invoer!$F$15:$AU$1999,10,FALSE))</f>
        <v/>
      </c>
      <c r="AM162" s="599" t="str">
        <f>IF($AD162="","",VLOOKUP(AD162,Invoer!$F$15:$BB$1999,14,FALSE))</f>
        <v/>
      </c>
      <c r="AN162" s="599" t="str">
        <f>IF($AD162="","",VLOOKUP(AD162,Invoer!$F$15:$AU$1999,11,FALSE))</f>
        <v/>
      </c>
      <c r="AO162" s="662" t="str">
        <f>IF($AD162="","",VLOOKUP(AD162,Invoer!$F$15:$AU$1999,15,FALSE))</f>
        <v/>
      </c>
      <c r="AP162" s="599" t="str">
        <f>IF($AD162="","",VLOOKUP(AD162,Invoer!$F$15:$AU$1999,19,FALSE))</f>
        <v/>
      </c>
      <c r="AQ162" s="662" t="str">
        <f>IF($AD162="","",VLOOKUP(AD162,Invoer!$F$15:$AU$1999,24,FALSE))</f>
        <v/>
      </c>
      <c r="AR162" s="662" t="str">
        <f>IF($AD162="","",VLOOKUP(AD162,Invoer!$F$15:$AU$1999,17,FALSE))</f>
        <v/>
      </c>
      <c r="AS162" s="678" t="str">
        <f t="shared" si="111"/>
        <v/>
      </c>
      <c r="AT162" s="676" t="str">
        <f t="shared" si="80"/>
        <v/>
      </c>
      <c r="AU162" s="77" t="e">
        <f t="shared" si="81"/>
        <v>#VALUE!</v>
      </c>
      <c r="AW162" s="57"/>
      <c r="AX162" s="57"/>
      <c r="BA162" s="83" t="e">
        <f ca="1">Invoer!DW167</f>
        <v>#N/A</v>
      </c>
      <c r="BB162" s="599" t="str">
        <f t="shared" ca="1" si="102"/>
        <v/>
      </c>
      <c r="BC162" s="673" t="str">
        <f ca="1">IF($BB162="","",VLOOKUP(BB162,Invoer!$F$15:$AU$1999,2,FALSE))</f>
        <v/>
      </c>
      <c r="BD162" s="599" t="str">
        <f t="shared" ca="1" si="103"/>
        <v/>
      </c>
      <c r="BE162" s="599" t="str">
        <f ca="1">IF($BB162="","",VLOOKUP(BB162,Invoer!$F$15:$AU$1999,5,FALSE))</f>
        <v/>
      </c>
      <c r="BF162" s="599" t="str">
        <f ca="1">IF($BB162="","",VLOOKUP(BB162,Invoer!$F$15:$AU$1999,6,FALSE))</f>
        <v/>
      </c>
      <c r="BG162" s="599" t="str">
        <f ca="1">IF($BB162="","",VLOOKUP(BB162,Invoer!$F$15:$AU$1999,9,FALSE))</f>
        <v/>
      </c>
      <c r="BH162" s="599" t="str">
        <f ca="1">IF($BB162="","",VLOOKUP(BB162,Invoer!$F$15:$AU$1999,10,FALSE))</f>
        <v/>
      </c>
      <c r="BI162" s="599" t="str">
        <f ca="1">IF($BB162="","",VLOOKUP(BB162,Invoer!$F$15:$BB$1999,14,FALSE))</f>
        <v/>
      </c>
      <c r="BJ162" s="599" t="str">
        <f ca="1">IF($BB162="","",VLOOKUP(BB162,Invoer!$F$15:$AU$1999,11,FALSE))</f>
        <v/>
      </c>
      <c r="BK162" s="662" t="str">
        <f t="shared" ca="1" si="104"/>
        <v/>
      </c>
      <c r="BL162" s="662" t="str">
        <f t="shared" ca="1" si="105"/>
        <v/>
      </c>
      <c r="BM162" s="679" t="str">
        <f t="shared" ca="1" si="106"/>
        <v/>
      </c>
      <c r="BN162" s="662" t="str">
        <f t="shared" ca="1" si="82"/>
        <v/>
      </c>
      <c r="BO162" s="662" t="str">
        <f ca="1">IF($BB162="","",VLOOKUP(BB162,Invoer!$F$15:$AU$1999,15,FALSE))</f>
        <v/>
      </c>
      <c r="BP162" s="662" t="str">
        <f ca="1">IF($BB162="","",VLOOKUP(BB162,Invoer!$F$15:$AU$1999,24,FALSE))</f>
        <v/>
      </c>
      <c r="BQ162" s="662" t="str">
        <f ca="1">IF($BB162="","",VLOOKUP(BB162,Invoer!$F$15:$AU$1999,17,FALSE))</f>
        <v/>
      </c>
      <c r="BS162" s="73" t="e">
        <f t="shared" ca="1" si="112"/>
        <v>#VALUE!</v>
      </c>
      <c r="BT162" s="57" t="str">
        <f t="shared" ca="1" si="113"/>
        <v/>
      </c>
      <c r="BW162" s="61" t="e">
        <f ca="1">Invoer!DZ167</f>
        <v>#N/A</v>
      </c>
      <c r="BX162" s="599" t="str">
        <f t="shared" ca="1" si="83"/>
        <v/>
      </c>
      <c r="BY162" s="673" t="str">
        <f ca="1">IF($BX162="","",VLOOKUP(BX162,Invoer!$F$15:$AU$1999,2,FALSE))</f>
        <v/>
      </c>
      <c r="BZ162" s="599" t="str">
        <f t="shared" ca="1" si="84"/>
        <v/>
      </c>
      <c r="CA162" s="599" t="str">
        <f ca="1">IF($BX162="","",VLOOKUP(BX162,Invoer!$F$15:$AU$1999,5,FALSE))</f>
        <v/>
      </c>
      <c r="CB162" s="599" t="str">
        <f ca="1">IF($BX162="","",VLOOKUP(BX162,Invoer!$F$15:$AU$1999,6,FALSE))</f>
        <v/>
      </c>
      <c r="CC162" s="599" t="str">
        <f ca="1">IF($BX162="","",VLOOKUP(BX162,Invoer!$F$15:$AU$1999,9,FALSE))</f>
        <v/>
      </c>
      <c r="CD162" s="599" t="str">
        <f ca="1">IF($BX162="","",VLOOKUP(BX162,Invoer!$F$15:$AU$1999,10,FALSE))</f>
        <v/>
      </c>
      <c r="CE162" s="599" t="str">
        <f ca="1">IF($BX162="","",VLOOKUP(BX162,Invoer!$F$15:$AU$1999,11,FALSE))</f>
        <v/>
      </c>
      <c r="CF162" s="662" t="str">
        <f ca="1">IF($BX162="","",IF(ISERROR(BY162),0,VLOOKUP(BX162,Invoer!$F$15:$AU$1999,15,FALSE)))</f>
        <v/>
      </c>
      <c r="CG162" s="599" t="str">
        <f ca="1">IF($BX162="","",VLOOKUP(BX162,Invoer!$F$15:$AU$1999,19,FALSE))</f>
        <v/>
      </c>
      <c r="CH162" s="662" t="str">
        <f ca="1">IF($BX162="","",IF(ISERROR(BY162),0,VLOOKUP(BX162,Invoer!$F$15:$AU$1999,24,FALSE)))</f>
        <v/>
      </c>
      <c r="CI162" s="662" t="str">
        <f ca="1">IF($BX162="","",IF(ISERROR(BY162),0,VLOOKUP(BX162,Invoer!$F$15:$AU$1999,17,FALSE)))</f>
        <v/>
      </c>
      <c r="CJ162" s="680" t="str">
        <f t="shared" ca="1" si="107"/>
        <v/>
      </c>
      <c r="CK162" s="662" t="str">
        <f t="shared" ca="1" si="108"/>
        <v/>
      </c>
      <c r="CM162" s="56" t="str">
        <f t="shared" ca="1" si="114"/>
        <v/>
      </c>
      <c r="CQ162" s="411" t="e">
        <f ca="1">Invoer!EG167</f>
        <v>#N/A</v>
      </c>
      <c r="CR162" s="599" t="str">
        <f t="shared" ca="1" si="85"/>
        <v/>
      </c>
      <c r="CS162" s="673" t="str">
        <f ca="1">IF($CR162="","",VLOOKUP(CR162,Invoer!$F$15:$AU$1500,2,FALSE))</f>
        <v/>
      </c>
      <c r="CT162" s="599" t="str">
        <f t="shared" ca="1" si="86"/>
        <v/>
      </c>
      <c r="CU162" s="599" t="str">
        <f ca="1">IF($CR162="","",VLOOKUP(CR162,Invoer!$F$15:$AU$1500,3,FALSE))</f>
        <v/>
      </c>
      <c r="CV162" s="599" t="str">
        <f ca="1">IF($CR162="","",IF(CU162&lt;&gt;"Liq","",VLOOKUP(CR162,Invoer!$F$15:$AU$1500,4,FALSE)))</f>
        <v/>
      </c>
      <c r="CW162" s="599" t="str">
        <f ca="1">IF($CR162="","",VLOOKUP(CR162,Invoer!$F$15:$AU$1500,5,FALSE))</f>
        <v/>
      </c>
      <c r="CX162" s="599" t="str">
        <f ca="1">IF($CR162="","",VLOOKUP(CR162,Invoer!$F$15:$AU$1500,6,FALSE))</f>
        <v/>
      </c>
      <c r="CY162" s="599" t="str">
        <f ca="1">IF($CR162="","",VLOOKUP(CR162,Invoer!$F$15:$AU$1500,9,FALSE))</f>
        <v/>
      </c>
      <c r="CZ162" s="599" t="str">
        <f ca="1">IF($CR162="","",VLOOKUP(CR162,Invoer!$F$15:$AU$1500,10,FALSE))</f>
        <v/>
      </c>
      <c r="DA162" s="599" t="str">
        <f ca="1">IF($CR162="","",VLOOKUP(CR162,Invoer!$F$15:$AU$1500,11,FALSE))</f>
        <v/>
      </c>
      <c r="DB162" s="599" t="str">
        <f ca="1">IF($CR162="","",VLOOKUP(CR162,Invoer!$F$15:$BB$1500,14,FALSE))</f>
        <v/>
      </c>
      <c r="DC162" s="662" t="str">
        <f ca="1">IF($CR162="","",VLOOKUP(CR162,Invoer!$F$15:$AU$1500,15,FALSE))</f>
        <v/>
      </c>
      <c r="DD162" s="599" t="str">
        <f ca="1">IF($CR162="","",VLOOKUP(CR162,Invoer!$F$15:$AU$1500,19,FALSE))</f>
        <v/>
      </c>
      <c r="DE162" s="662" t="str">
        <f ca="1">IF($CR162="","",VLOOKUP(CR162,Invoer!$F$15:$AU$1500,20,FALSE))</f>
        <v/>
      </c>
      <c r="DF162" s="662" t="str">
        <f ca="1">IF($CR162="","",VLOOKUP(CR162,Invoer!$F$15:$AU$1500,23,FALSE))</f>
        <v/>
      </c>
      <c r="DG162" s="662" t="str">
        <f ca="1">IF($CR162="","",VLOOKUP(CR162,Invoer!$F$15:$AU$1500,17,FALSE))</f>
        <v/>
      </c>
      <c r="DH162" s="681" t="str">
        <f t="shared" ca="1" si="87"/>
        <v/>
      </c>
      <c r="DI162" s="662" t="str">
        <f t="shared" ca="1" si="88"/>
        <v/>
      </c>
      <c r="DJ162" s="190"/>
      <c r="DK162" s="411" t="str">
        <f t="shared" ca="1" si="89"/>
        <v/>
      </c>
      <c r="DO162" s="61" t="e">
        <f ca="1">IF($DN$4&lt;3,Invoer!EB167,Invoer!EA167)</f>
        <v>#N/A</v>
      </c>
      <c r="DP162" s="599" t="str">
        <f t="shared" ca="1" si="90"/>
        <v/>
      </c>
      <c r="DQ162" s="673" t="str">
        <f ca="1">IF($DP162="","",VLOOKUP(DP162,Invoer!$F$15:$AU$1999,2,FALSE))</f>
        <v/>
      </c>
      <c r="DR162" s="599" t="str">
        <f t="shared" ca="1" si="91"/>
        <v/>
      </c>
      <c r="DS162" s="599" t="str">
        <f ca="1">IF($DP162="","",VLOOKUP(DP162,Invoer!$F$15:$AU$1999,3,FALSE))</f>
        <v/>
      </c>
      <c r="DT162" s="599" t="str">
        <f ca="1">IF($DP162="","",IF(DS162&lt;&gt;"Liq","",VLOOKUP(DP162,Invoer!$F$15:$AU$1999,4,FALSE)))</f>
        <v/>
      </c>
      <c r="DU162" s="599" t="str">
        <f ca="1">IF($DP162="","",VLOOKUP(DP162,Invoer!$F$15:$AU$1999,5,FALSE))</f>
        <v/>
      </c>
      <c r="DV162" s="599" t="str">
        <f ca="1">IF($DP162="","",VLOOKUP(DP162,Invoer!$F$15:$AU$1999,6,FALSE))</f>
        <v/>
      </c>
      <c r="DW162" s="599" t="str">
        <f ca="1">IF($DP162="","",VLOOKUP(DP162,Invoer!$F$15:$AU$1999,9,FALSE))</f>
        <v/>
      </c>
      <c r="DX162" s="599" t="str">
        <f ca="1">IF($DP162="","",VLOOKUP(DP162,Invoer!$F$15:$AU$1999,10,FALSE))</f>
        <v/>
      </c>
      <c r="DY162" s="595" t="str">
        <f ca="1">IF($DP162="","",VLOOKUP(DP162,Invoer!$F$15:$AU$1999,11,FALSE))</f>
        <v/>
      </c>
      <c r="DZ162" s="662" t="str">
        <f ca="1">IF($DP162="","",IF($DN$4&gt;2,"",VLOOKUP(DP162,Invoer!CQ:CS,3,FALSE)))</f>
        <v/>
      </c>
      <c r="EA162" s="541" t="str">
        <f ca="1">IF($DP162="","",IF(ISERROR(DQ162),0,IF($DN$4&lt;3,"",VLOOKUP(DP162,Invoer!$F$15:$AU$1999,15,FALSE))))</f>
        <v/>
      </c>
      <c r="EB162" s="595" t="str">
        <f ca="1">IF($DP162="","",IF($DN$4&lt;3,"",VLOOKUP(DP162,Invoer!$F$15:$AU$1999,19,FALSE)))</f>
        <v/>
      </c>
      <c r="EC162" s="541" t="str">
        <f ca="1">IF($DP162="","",IF(ISERROR(DQ162),0,IF($DN$4&lt;3,"",VLOOKUP(DP162,Invoer!$F$15:$AU$1999,24,FALSE))))</f>
        <v/>
      </c>
      <c r="ED162" s="541" t="str">
        <f ca="1">IF($DP162="","",IF(ISERROR(DQ162),0,IF($DN$4&lt;3,"",VLOOKUP(DP162,Invoer!$F$15:$AU$1999,17,FALSE))))</f>
        <v/>
      </c>
      <c r="EH162" s="89" t="e">
        <f ca="1">Invoer!CP167</f>
        <v>#N/A</v>
      </c>
      <c r="EI162" s="599" t="str">
        <f t="shared" ca="1" si="92"/>
        <v/>
      </c>
      <c r="EJ162" s="673" t="str">
        <f ca="1">IF(EI162="","",VLOOKUP(EI162,Invoer!$F$15:$AU$1999,2,FALSE))</f>
        <v/>
      </c>
      <c r="EK162" s="599" t="str">
        <f t="shared" ca="1" si="93"/>
        <v/>
      </c>
      <c r="EL162" s="599" t="str">
        <f ca="1">IF($EI162="","",VLOOKUP(EI162,Invoer!$F$15:$AU$1999,3,FALSE))</f>
        <v/>
      </c>
      <c r="EM162" s="599" t="str">
        <f ca="1">IF($EI162="","",IF(EL162&lt;&gt;"Liq","",VLOOKUP(EI162,Invoer!$F$15:$AU$1999,4,FALSE)))</f>
        <v/>
      </c>
      <c r="EN162" s="599" t="str">
        <f ca="1">IF($EI162="","",VLOOKUP(EI162,Invoer!$F$15:$AU$1999,6,FALSE))</f>
        <v/>
      </c>
      <c r="EO162" s="599" t="str">
        <f ca="1">IF(EI162="","",VLOOKUP(EI162,Invoer!$F$15:$AU$1999,9,FALSE))</f>
        <v/>
      </c>
      <c r="EP162" s="599" t="str">
        <f ca="1">IF(EI162="","",VLOOKUP(EI162,Invoer!$F$15:$AU$1999,10,FALSE))</f>
        <v/>
      </c>
      <c r="EQ162" s="599" t="str">
        <f ca="1">IF(EI162="","",VLOOKUP(EI162,Invoer!$F$15:$AU$1999,11,FALSE))</f>
        <v/>
      </c>
      <c r="ER162" s="662" t="str">
        <f ca="1">IF(EI162="","",VLOOKUP(EI162,Invoer!CQ:CS,3,FALSE))</f>
        <v/>
      </c>
      <c r="ES162" s="662" t="str">
        <f t="shared" ca="1" si="94"/>
        <v/>
      </c>
      <c r="ET162" s="513" t="str">
        <f t="shared" ca="1" si="95"/>
        <v/>
      </c>
      <c r="EU162" s="112" t="str">
        <f t="shared" ca="1" si="96"/>
        <v/>
      </c>
      <c r="EV162" s="83" t="s">
        <v>160</v>
      </c>
      <c r="EW162" s="682" t="str">
        <f t="shared" ca="1" si="97"/>
        <v/>
      </c>
      <c r="EX162" s="662" t="str">
        <f t="shared" ca="1" si="98"/>
        <v/>
      </c>
      <c r="EY162"/>
      <c r="EZ162" s="56" t="e">
        <f t="shared" ca="1" si="109"/>
        <v>#VALUE!</v>
      </c>
      <c r="FA162" s="56" t="e">
        <f t="shared" ca="1" si="110"/>
        <v>#VALUE!</v>
      </c>
      <c r="FE162"/>
      <c r="FI162"/>
      <c r="FJ162"/>
    </row>
    <row r="163" spans="1:166" ht="12" customHeight="1" x14ac:dyDescent="0.2">
      <c r="A163"/>
      <c r="B163"/>
      <c r="C163"/>
      <c r="E163"/>
      <c r="F163" s="125"/>
      <c r="G163" s="89" t="e">
        <f ca="1">Invoer!DU168</f>
        <v>#N/A</v>
      </c>
      <c r="H163" s="599" t="str">
        <f t="shared" ref="H163:H226" ca="1" si="115">IF(ISERROR($G163),"",IF(AND($AB$1="nee",G163&gt;99),"",G163))</f>
        <v/>
      </c>
      <c r="I163" s="673" t="str">
        <f ca="1">IF($H163="","",VLOOKUP(H163,Invoer!$F$15:$AU$1500,2,FALSE))</f>
        <v/>
      </c>
      <c r="J163" s="599" t="str">
        <f t="shared" ca="1" si="99"/>
        <v/>
      </c>
      <c r="K163" s="599" t="str">
        <f ca="1">IF($H163="","",VLOOKUP(H163,Invoer!$F$15:$AU$1500,3,FALSE))</f>
        <v/>
      </c>
      <c r="L163" s="599" t="str">
        <f ca="1">IF($H163="","",IF(K163&lt;&gt;"Liq","",VLOOKUP(H163,Invoer!$F$15:$AU$1500,4,FALSE)))</f>
        <v/>
      </c>
      <c r="M163" s="599" t="str">
        <f ca="1">IF($H163="","",VLOOKUP(H163,Invoer!$F$15:$AU$1500,5,FALSE))</f>
        <v/>
      </c>
      <c r="N163" s="599" t="str">
        <f ca="1">IF($H163="","",VLOOKUP(H163,Invoer!$F$15:$AU$1500,6,FALSE))</f>
        <v/>
      </c>
      <c r="O163" s="599" t="str">
        <f ca="1">IF($H163="","",VLOOKUP(H163,Invoer!$F$15:$AU$1500,9,FALSE))</f>
        <v/>
      </c>
      <c r="P163" s="599" t="str">
        <f ca="1">IF($H163="","",VLOOKUP(H163,Invoer!$F$15:$AU$1500,10,FALSE))</f>
        <v/>
      </c>
      <c r="Q163" s="599" t="str">
        <f ca="1">IF($H163="","",VLOOKUP(H163,Invoer!$F$15:$BB$1500,14,FALSE))</f>
        <v/>
      </c>
      <c r="R163" s="662" t="str">
        <f ca="1">IF($H163="","",IF(J163&gt;$K$8,"",VLOOKUP(H163,Invoer!$F$15:$AU$1500,15,FALSE)))</f>
        <v/>
      </c>
      <c r="S163" s="599" t="str">
        <f ca="1">IF($H163="","",VLOOKUP(H163,Invoer!$F$15:$AU$1500,19,FALSE))</f>
        <v/>
      </c>
      <c r="T163" s="662" t="str">
        <f ca="1">IF($H163="","",IF(J163&gt;$K$8,"",VLOOKUP(H163,Invoer!$F$15:$AU$1500,20,FALSE)))</f>
        <v/>
      </c>
      <c r="U163" s="662" t="str">
        <f ca="1">IF($H163="","",IF(J163&gt;$K$8,"",VLOOKUP(H163,Invoer!$F$15:$AU$1500,23,FALSE)))</f>
        <v/>
      </c>
      <c r="V163" s="662" t="str">
        <f ca="1">IF($H163="","",IF(J163&gt;$K$8,"",VLOOKUP(H163,Invoer!$F$15:$AU$1500,17,FALSE)))</f>
        <v/>
      </c>
      <c r="AC163" s="435" t="str">
        <f>IF($AC$7&lt;3,Invoer!DR168,IF($AC$7=3,Invoer!BT168,"x"))</f>
        <v>x</v>
      </c>
      <c r="AD163" s="599" t="str">
        <f t="shared" si="100"/>
        <v/>
      </c>
      <c r="AE163" s="673" t="str">
        <f>IF($AD163="","",VLOOKUP(AD163,Invoer!$F$15:$AU$1999,2,FALSE))</f>
        <v/>
      </c>
      <c r="AF163" s="599" t="str">
        <f t="shared" si="101"/>
        <v/>
      </c>
      <c r="AG163" s="599" t="str">
        <f>IF($AD163="","",VLOOKUP(AD163,Invoer!$F$15:$AU$1999,3,FALSE))</f>
        <v/>
      </c>
      <c r="AH163" s="599" t="str">
        <f>IF($AD163="","",IF(AG163&lt;&gt;"Liq","",VLOOKUP(AD163,Invoer!$F$15:$AU$1999,4,FALSE)))</f>
        <v/>
      </c>
      <c r="AI163" s="677" t="str">
        <f>IF($AD163="","",VLOOKUP(AD163,Invoer!$F$15:$AU$1999,5,FALSE))</f>
        <v/>
      </c>
      <c r="AJ163" s="599" t="str">
        <f>IF($AD163="","",VLOOKUP(AD163,Invoer!$F$15:$AU$1999,6,FALSE))</f>
        <v/>
      </c>
      <c r="AK163" s="599" t="str">
        <f>IF($AD163="","",VLOOKUP(AD163,Invoer!$F$15:$AU$1999,9,FALSE))</f>
        <v/>
      </c>
      <c r="AL163" s="599" t="str">
        <f>IF($AD163="","",VLOOKUP(AD163,Invoer!$F$15:$AU$1999,10,FALSE))</f>
        <v/>
      </c>
      <c r="AM163" s="599" t="str">
        <f>IF($AD163="","",VLOOKUP(AD163,Invoer!$F$15:$BB$1999,14,FALSE))</f>
        <v/>
      </c>
      <c r="AN163" s="599" t="str">
        <f>IF($AD163="","",VLOOKUP(AD163,Invoer!$F$15:$AU$1999,11,FALSE))</f>
        <v/>
      </c>
      <c r="AO163" s="662" t="str">
        <f>IF($AD163="","",VLOOKUP(AD163,Invoer!$F$15:$AU$1999,15,FALSE))</f>
        <v/>
      </c>
      <c r="AP163" s="599" t="str">
        <f>IF($AD163="","",VLOOKUP(AD163,Invoer!$F$15:$AU$1999,19,FALSE))</f>
        <v/>
      </c>
      <c r="AQ163" s="662" t="str">
        <f>IF($AD163="","",VLOOKUP(AD163,Invoer!$F$15:$AU$1999,24,FALSE))</f>
        <v/>
      </c>
      <c r="AR163" s="662" t="str">
        <f>IF($AD163="","",VLOOKUP(AD163,Invoer!$F$15:$AU$1999,17,FALSE))</f>
        <v/>
      </c>
      <c r="AS163" s="678" t="str">
        <f t="shared" si="111"/>
        <v/>
      </c>
      <c r="AT163" s="676" t="str">
        <f t="shared" si="80"/>
        <v/>
      </c>
      <c r="AU163" s="77" t="e">
        <f t="shared" si="81"/>
        <v>#VALUE!</v>
      </c>
      <c r="AW163" s="57"/>
      <c r="AX163" s="57"/>
      <c r="BA163" s="83" t="e">
        <f ca="1">Invoer!DW168</f>
        <v>#N/A</v>
      </c>
      <c r="BB163" s="599" t="str">
        <f t="shared" ca="1" si="102"/>
        <v/>
      </c>
      <c r="BC163" s="673" t="str">
        <f ca="1">IF($BB163="","",VLOOKUP(BB163,Invoer!$F$15:$AU$1999,2,FALSE))</f>
        <v/>
      </c>
      <c r="BD163" s="599" t="str">
        <f t="shared" ca="1" si="103"/>
        <v/>
      </c>
      <c r="BE163" s="599" t="str">
        <f ca="1">IF($BB163="","",VLOOKUP(BB163,Invoer!$F$15:$AU$1999,5,FALSE))</f>
        <v/>
      </c>
      <c r="BF163" s="599" t="str">
        <f ca="1">IF($BB163="","",VLOOKUP(BB163,Invoer!$F$15:$AU$1999,6,FALSE))</f>
        <v/>
      </c>
      <c r="BG163" s="599" t="str">
        <f ca="1">IF($BB163="","",VLOOKUP(BB163,Invoer!$F$15:$AU$1999,9,FALSE))</f>
        <v/>
      </c>
      <c r="BH163" s="599" t="str">
        <f ca="1">IF($BB163="","",VLOOKUP(BB163,Invoer!$F$15:$AU$1999,10,FALSE))</f>
        <v/>
      </c>
      <c r="BI163" s="599" t="str">
        <f ca="1">IF($BB163="","",VLOOKUP(BB163,Invoer!$F$15:$BB$1999,14,FALSE))</f>
        <v/>
      </c>
      <c r="BJ163" s="599" t="str">
        <f ca="1">IF($BB163="","",VLOOKUP(BB163,Invoer!$F$15:$AU$1999,11,FALSE))</f>
        <v/>
      </c>
      <c r="BK163" s="662" t="str">
        <f t="shared" ca="1" si="104"/>
        <v/>
      </c>
      <c r="BL163" s="662" t="str">
        <f t="shared" ca="1" si="105"/>
        <v/>
      </c>
      <c r="BM163" s="679" t="str">
        <f t="shared" ca="1" si="106"/>
        <v/>
      </c>
      <c r="BN163" s="662" t="str">
        <f t="shared" ca="1" si="82"/>
        <v/>
      </c>
      <c r="BO163" s="662" t="str">
        <f ca="1">IF($BB163="","",VLOOKUP(BB163,Invoer!$F$15:$AU$1999,15,FALSE))</f>
        <v/>
      </c>
      <c r="BP163" s="662" t="str">
        <f ca="1">IF($BB163="","",VLOOKUP(BB163,Invoer!$F$15:$AU$1999,24,FALSE))</f>
        <v/>
      </c>
      <c r="BQ163" s="662" t="str">
        <f ca="1">IF($BB163="","",VLOOKUP(BB163,Invoer!$F$15:$AU$1999,17,FALSE))</f>
        <v/>
      </c>
      <c r="BS163" s="73" t="e">
        <f t="shared" ca="1" si="112"/>
        <v>#VALUE!</v>
      </c>
      <c r="BT163" s="57" t="str">
        <f t="shared" ca="1" si="113"/>
        <v/>
      </c>
      <c r="BW163" s="61" t="e">
        <f ca="1">Invoer!DZ168</f>
        <v>#N/A</v>
      </c>
      <c r="BX163" s="599" t="str">
        <f t="shared" ca="1" si="83"/>
        <v/>
      </c>
      <c r="BY163" s="673" t="str">
        <f ca="1">IF($BX163="","",VLOOKUP(BX163,Invoer!$F$15:$AU$1999,2,FALSE))</f>
        <v/>
      </c>
      <c r="BZ163" s="599" t="str">
        <f t="shared" ca="1" si="84"/>
        <v/>
      </c>
      <c r="CA163" s="599" t="str">
        <f ca="1">IF($BX163="","",VLOOKUP(BX163,Invoer!$F$15:$AU$1999,5,FALSE))</f>
        <v/>
      </c>
      <c r="CB163" s="599" t="str">
        <f ca="1">IF($BX163="","",VLOOKUP(BX163,Invoer!$F$15:$AU$1999,6,FALSE))</f>
        <v/>
      </c>
      <c r="CC163" s="599" t="str">
        <f ca="1">IF($BX163="","",VLOOKUP(BX163,Invoer!$F$15:$AU$1999,9,FALSE))</f>
        <v/>
      </c>
      <c r="CD163" s="599" t="str">
        <f ca="1">IF($BX163="","",VLOOKUP(BX163,Invoer!$F$15:$AU$1999,10,FALSE))</f>
        <v/>
      </c>
      <c r="CE163" s="599" t="str">
        <f ca="1">IF($BX163="","",VLOOKUP(BX163,Invoer!$F$15:$AU$1999,11,FALSE))</f>
        <v/>
      </c>
      <c r="CF163" s="662" t="str">
        <f ca="1">IF($BX163="","",IF(ISERROR(BY163),0,VLOOKUP(BX163,Invoer!$F$15:$AU$1999,15,FALSE)))</f>
        <v/>
      </c>
      <c r="CG163" s="599" t="str">
        <f ca="1">IF($BX163="","",VLOOKUP(BX163,Invoer!$F$15:$AU$1999,19,FALSE))</f>
        <v/>
      </c>
      <c r="CH163" s="662" t="str">
        <f ca="1">IF($BX163="","",IF(ISERROR(BY163),0,VLOOKUP(BX163,Invoer!$F$15:$AU$1999,24,FALSE)))</f>
        <v/>
      </c>
      <c r="CI163" s="662" t="str">
        <f ca="1">IF($BX163="","",IF(ISERROR(BY163),0,VLOOKUP(BX163,Invoer!$F$15:$AU$1999,17,FALSE)))</f>
        <v/>
      </c>
      <c r="CJ163" s="680" t="str">
        <f t="shared" ca="1" si="107"/>
        <v/>
      </c>
      <c r="CK163" s="662" t="str">
        <f t="shared" ca="1" si="108"/>
        <v/>
      </c>
      <c r="CM163" s="56" t="str">
        <f t="shared" ca="1" si="114"/>
        <v/>
      </c>
      <c r="CQ163" s="411" t="e">
        <f ca="1">Invoer!EG168</f>
        <v>#N/A</v>
      </c>
      <c r="CR163" s="599" t="str">
        <f t="shared" ca="1" si="85"/>
        <v/>
      </c>
      <c r="CS163" s="673" t="str">
        <f ca="1">IF($CR163="","",VLOOKUP(CR163,Invoer!$F$15:$AU$1500,2,FALSE))</f>
        <v/>
      </c>
      <c r="CT163" s="599" t="str">
        <f t="shared" ca="1" si="86"/>
        <v/>
      </c>
      <c r="CU163" s="599" t="str">
        <f ca="1">IF($CR163="","",VLOOKUP(CR163,Invoer!$F$15:$AU$1500,3,FALSE))</f>
        <v/>
      </c>
      <c r="CV163" s="599" t="str">
        <f ca="1">IF($CR163="","",IF(CU163&lt;&gt;"Liq","",VLOOKUP(CR163,Invoer!$F$15:$AU$1500,4,FALSE)))</f>
        <v/>
      </c>
      <c r="CW163" s="599" t="str">
        <f ca="1">IF($CR163="","",VLOOKUP(CR163,Invoer!$F$15:$AU$1500,5,FALSE))</f>
        <v/>
      </c>
      <c r="CX163" s="599" t="str">
        <f ca="1">IF($CR163="","",VLOOKUP(CR163,Invoer!$F$15:$AU$1500,6,FALSE))</f>
        <v/>
      </c>
      <c r="CY163" s="599" t="str">
        <f ca="1">IF($CR163="","",VLOOKUP(CR163,Invoer!$F$15:$AU$1500,9,FALSE))</f>
        <v/>
      </c>
      <c r="CZ163" s="599" t="str">
        <f ca="1">IF($CR163="","",VLOOKUP(CR163,Invoer!$F$15:$AU$1500,10,FALSE))</f>
        <v/>
      </c>
      <c r="DA163" s="599" t="str">
        <f ca="1">IF($CR163="","",VLOOKUP(CR163,Invoer!$F$15:$AU$1500,11,FALSE))</f>
        <v/>
      </c>
      <c r="DB163" s="599" t="str">
        <f ca="1">IF($CR163="","",VLOOKUP(CR163,Invoer!$F$15:$BB$1500,14,FALSE))</f>
        <v/>
      </c>
      <c r="DC163" s="662" t="str">
        <f ca="1">IF($CR163="","",VLOOKUP(CR163,Invoer!$F$15:$AU$1500,15,FALSE))</f>
        <v/>
      </c>
      <c r="DD163" s="599" t="str">
        <f ca="1">IF($CR163="","",VLOOKUP(CR163,Invoer!$F$15:$AU$1500,19,FALSE))</f>
        <v/>
      </c>
      <c r="DE163" s="662" t="str">
        <f ca="1">IF($CR163="","",VLOOKUP(CR163,Invoer!$F$15:$AU$1500,20,FALSE))</f>
        <v/>
      </c>
      <c r="DF163" s="662" t="str">
        <f ca="1">IF($CR163="","",VLOOKUP(CR163,Invoer!$F$15:$AU$1500,23,FALSE))</f>
        <v/>
      </c>
      <c r="DG163" s="662" t="str">
        <f ca="1">IF($CR163="","",VLOOKUP(CR163,Invoer!$F$15:$AU$1500,17,FALSE))</f>
        <v/>
      </c>
      <c r="DH163" s="681" t="str">
        <f t="shared" ca="1" si="87"/>
        <v/>
      </c>
      <c r="DI163" s="662" t="str">
        <f t="shared" ca="1" si="88"/>
        <v/>
      </c>
      <c r="DJ163" s="190"/>
      <c r="DK163" s="411" t="str">
        <f t="shared" ca="1" si="89"/>
        <v/>
      </c>
      <c r="DO163" s="61" t="e">
        <f ca="1">IF($DN$4&lt;3,Invoer!EB168,Invoer!EA168)</f>
        <v>#N/A</v>
      </c>
      <c r="DP163" s="599" t="str">
        <f t="shared" ca="1" si="90"/>
        <v/>
      </c>
      <c r="DQ163" s="673" t="str">
        <f ca="1">IF($DP163="","",VLOOKUP(DP163,Invoer!$F$15:$AU$1999,2,FALSE))</f>
        <v/>
      </c>
      <c r="DR163" s="599" t="str">
        <f t="shared" ca="1" si="91"/>
        <v/>
      </c>
      <c r="DS163" s="599" t="str">
        <f ca="1">IF($DP163="","",VLOOKUP(DP163,Invoer!$F$15:$AU$1999,3,FALSE))</f>
        <v/>
      </c>
      <c r="DT163" s="599" t="str">
        <f ca="1">IF($DP163="","",IF(DS163&lt;&gt;"Liq","",VLOOKUP(DP163,Invoer!$F$15:$AU$1999,4,FALSE)))</f>
        <v/>
      </c>
      <c r="DU163" s="599" t="str">
        <f ca="1">IF($DP163="","",VLOOKUP(DP163,Invoer!$F$15:$AU$1999,5,FALSE))</f>
        <v/>
      </c>
      <c r="DV163" s="599" t="str">
        <f ca="1">IF($DP163="","",VLOOKUP(DP163,Invoer!$F$15:$AU$1999,6,FALSE))</f>
        <v/>
      </c>
      <c r="DW163" s="599" t="str">
        <f ca="1">IF($DP163="","",VLOOKUP(DP163,Invoer!$F$15:$AU$1999,9,FALSE))</f>
        <v/>
      </c>
      <c r="DX163" s="599" t="str">
        <f ca="1">IF($DP163="","",VLOOKUP(DP163,Invoer!$F$15:$AU$1999,10,FALSE))</f>
        <v/>
      </c>
      <c r="DY163" s="595" t="str">
        <f ca="1">IF($DP163="","",VLOOKUP(DP163,Invoer!$F$15:$AU$1999,11,FALSE))</f>
        <v/>
      </c>
      <c r="DZ163" s="662" t="str">
        <f ca="1">IF($DP163="","",IF($DN$4&gt;2,"",VLOOKUP(DP163,Invoer!CQ:CS,3,FALSE)))</f>
        <v/>
      </c>
      <c r="EA163" s="541" t="str">
        <f ca="1">IF($DP163="","",IF(ISERROR(DQ163),0,IF($DN$4&lt;3,"",VLOOKUP(DP163,Invoer!$F$15:$AU$1999,15,FALSE))))</f>
        <v/>
      </c>
      <c r="EB163" s="595" t="str">
        <f ca="1">IF($DP163="","",IF($DN$4&lt;3,"",VLOOKUP(DP163,Invoer!$F$15:$AU$1999,19,FALSE)))</f>
        <v/>
      </c>
      <c r="EC163" s="541" t="str">
        <f ca="1">IF($DP163="","",IF(ISERROR(DQ163),0,IF($DN$4&lt;3,"",VLOOKUP(DP163,Invoer!$F$15:$AU$1999,24,FALSE))))</f>
        <v/>
      </c>
      <c r="ED163" s="541" t="str">
        <f ca="1">IF($DP163="","",IF(ISERROR(DQ163),0,IF($DN$4&lt;3,"",VLOOKUP(DP163,Invoer!$F$15:$AU$1999,17,FALSE))))</f>
        <v/>
      </c>
      <c r="EH163" s="89" t="e">
        <f ca="1">Invoer!CP168</f>
        <v>#N/A</v>
      </c>
      <c r="EI163" s="599" t="str">
        <f t="shared" ca="1" si="92"/>
        <v/>
      </c>
      <c r="EJ163" s="673" t="str">
        <f ca="1">IF(EI163="","",VLOOKUP(EI163,Invoer!$F$15:$AU$1999,2,FALSE))</f>
        <v/>
      </c>
      <c r="EK163" s="599" t="str">
        <f t="shared" ca="1" si="93"/>
        <v/>
      </c>
      <c r="EL163" s="599" t="str">
        <f ca="1">IF($EI163="","",VLOOKUP(EI163,Invoer!$F$15:$AU$1999,3,FALSE))</f>
        <v/>
      </c>
      <c r="EM163" s="599" t="str">
        <f ca="1">IF($EI163="","",IF(EL163&lt;&gt;"Liq","",VLOOKUP(EI163,Invoer!$F$15:$AU$1999,4,FALSE)))</f>
        <v/>
      </c>
      <c r="EN163" s="599" t="str">
        <f ca="1">IF($EI163="","",VLOOKUP(EI163,Invoer!$F$15:$AU$1999,6,FALSE))</f>
        <v/>
      </c>
      <c r="EO163" s="599" t="str">
        <f ca="1">IF(EI163="","",VLOOKUP(EI163,Invoer!$F$15:$AU$1999,9,FALSE))</f>
        <v/>
      </c>
      <c r="EP163" s="599" t="str">
        <f ca="1">IF(EI163="","",VLOOKUP(EI163,Invoer!$F$15:$AU$1999,10,FALSE))</f>
        <v/>
      </c>
      <c r="EQ163" s="599" t="str">
        <f ca="1">IF(EI163="","",VLOOKUP(EI163,Invoer!$F$15:$AU$1999,11,FALSE))</f>
        <v/>
      </c>
      <c r="ER163" s="662" t="str">
        <f ca="1">IF(EI163="","",VLOOKUP(EI163,Invoer!CQ:CS,3,FALSE))</f>
        <v/>
      </c>
      <c r="ES163" s="662" t="str">
        <f t="shared" ca="1" si="94"/>
        <v/>
      </c>
      <c r="ET163" s="513" t="str">
        <f t="shared" ca="1" si="95"/>
        <v/>
      </c>
      <c r="EU163" s="112" t="str">
        <f t="shared" ca="1" si="96"/>
        <v/>
      </c>
      <c r="EV163" s="83" t="s">
        <v>160</v>
      </c>
      <c r="EW163" s="682" t="str">
        <f t="shared" ca="1" si="97"/>
        <v/>
      </c>
      <c r="EX163" s="662" t="str">
        <f t="shared" ca="1" si="98"/>
        <v/>
      </c>
      <c r="EY163"/>
      <c r="EZ163" s="56" t="e">
        <f t="shared" ca="1" si="109"/>
        <v>#VALUE!</v>
      </c>
      <c r="FA163" s="56" t="e">
        <f t="shared" ca="1" si="110"/>
        <v>#VALUE!</v>
      </c>
      <c r="FE163"/>
      <c r="FI163"/>
      <c r="FJ163"/>
    </row>
    <row r="164" spans="1:166" ht="12" customHeight="1" x14ac:dyDescent="0.2">
      <c r="A164"/>
      <c r="B164"/>
      <c r="C164"/>
      <c r="E164"/>
      <c r="F164" s="125"/>
      <c r="G164" s="89" t="e">
        <f ca="1">Invoer!DU169</f>
        <v>#N/A</v>
      </c>
      <c r="H164" s="599" t="str">
        <f t="shared" ca="1" si="115"/>
        <v/>
      </c>
      <c r="I164" s="673" t="str">
        <f ca="1">IF($H164="","",VLOOKUP(H164,Invoer!$F$15:$AU$1500,2,FALSE))</f>
        <v/>
      </c>
      <c r="J164" s="599" t="str">
        <f t="shared" ca="1" si="99"/>
        <v/>
      </c>
      <c r="K164" s="599" t="str">
        <f ca="1">IF($H164="","",VLOOKUP(H164,Invoer!$F$15:$AU$1500,3,FALSE))</f>
        <v/>
      </c>
      <c r="L164" s="599" t="str">
        <f ca="1">IF($H164="","",IF(K164&lt;&gt;"Liq","",VLOOKUP(H164,Invoer!$F$15:$AU$1500,4,FALSE)))</f>
        <v/>
      </c>
      <c r="M164" s="599" t="str">
        <f ca="1">IF($H164="","",VLOOKUP(H164,Invoer!$F$15:$AU$1500,5,FALSE))</f>
        <v/>
      </c>
      <c r="N164" s="599" t="str">
        <f ca="1">IF($H164="","",VLOOKUP(H164,Invoer!$F$15:$AU$1500,6,FALSE))</f>
        <v/>
      </c>
      <c r="O164" s="599" t="str">
        <f ca="1">IF($H164="","",VLOOKUP(H164,Invoer!$F$15:$AU$1500,9,FALSE))</f>
        <v/>
      </c>
      <c r="P164" s="599" t="str">
        <f ca="1">IF($H164="","",VLOOKUP(H164,Invoer!$F$15:$AU$1500,10,FALSE))</f>
        <v/>
      </c>
      <c r="Q164" s="599" t="str">
        <f ca="1">IF($H164="","",VLOOKUP(H164,Invoer!$F$15:$BB$1500,14,FALSE))</f>
        <v/>
      </c>
      <c r="R164" s="662" t="str">
        <f ca="1">IF($H164="","",IF(J164&gt;$K$8,"",VLOOKUP(H164,Invoer!$F$15:$AU$1500,15,FALSE)))</f>
        <v/>
      </c>
      <c r="S164" s="599" t="str">
        <f ca="1">IF($H164="","",VLOOKUP(H164,Invoer!$F$15:$AU$1500,19,FALSE))</f>
        <v/>
      </c>
      <c r="T164" s="662" t="str">
        <f ca="1">IF($H164="","",IF(J164&gt;$K$8,"",VLOOKUP(H164,Invoer!$F$15:$AU$1500,20,FALSE)))</f>
        <v/>
      </c>
      <c r="U164" s="662" t="str">
        <f ca="1">IF($H164="","",IF(J164&gt;$K$8,"",VLOOKUP(H164,Invoer!$F$15:$AU$1500,23,FALSE)))</f>
        <v/>
      </c>
      <c r="V164" s="662" t="str">
        <f ca="1">IF($H164="","",IF(J164&gt;$K$8,"",VLOOKUP(H164,Invoer!$F$15:$AU$1500,17,FALSE)))</f>
        <v/>
      </c>
      <c r="AC164" s="435" t="str">
        <f>IF($AC$7&lt;3,Invoer!DR169,IF($AC$7=3,Invoer!BT169,"x"))</f>
        <v>x</v>
      </c>
      <c r="AD164" s="599" t="str">
        <f t="shared" si="100"/>
        <v/>
      </c>
      <c r="AE164" s="673" t="str">
        <f>IF($AD164="","",VLOOKUP(AD164,Invoer!$F$15:$AU$1999,2,FALSE))</f>
        <v/>
      </c>
      <c r="AF164" s="599" t="str">
        <f t="shared" si="101"/>
        <v/>
      </c>
      <c r="AG164" s="599" t="str">
        <f>IF($AD164="","",VLOOKUP(AD164,Invoer!$F$15:$AU$1999,3,FALSE))</f>
        <v/>
      </c>
      <c r="AH164" s="599" t="str">
        <f>IF($AD164="","",IF(AG164&lt;&gt;"Liq","",VLOOKUP(AD164,Invoer!$F$15:$AU$1999,4,FALSE)))</f>
        <v/>
      </c>
      <c r="AI164" s="677" t="str">
        <f>IF($AD164="","",VLOOKUP(AD164,Invoer!$F$15:$AU$1999,5,FALSE))</f>
        <v/>
      </c>
      <c r="AJ164" s="599" t="str">
        <f>IF($AD164="","",VLOOKUP(AD164,Invoer!$F$15:$AU$1999,6,FALSE))</f>
        <v/>
      </c>
      <c r="AK164" s="599" t="str">
        <f>IF($AD164="","",VLOOKUP(AD164,Invoer!$F$15:$AU$1999,9,FALSE))</f>
        <v/>
      </c>
      <c r="AL164" s="599" t="str">
        <f>IF($AD164="","",VLOOKUP(AD164,Invoer!$F$15:$AU$1999,10,FALSE))</f>
        <v/>
      </c>
      <c r="AM164" s="599" t="str">
        <f>IF($AD164="","",VLOOKUP(AD164,Invoer!$F$15:$BB$1999,14,FALSE))</f>
        <v/>
      </c>
      <c r="AN164" s="599" t="str">
        <f>IF($AD164="","",VLOOKUP(AD164,Invoer!$F$15:$AU$1999,11,FALSE))</f>
        <v/>
      </c>
      <c r="AO164" s="662" t="str">
        <f>IF($AD164="","",VLOOKUP(AD164,Invoer!$F$15:$AU$1999,15,FALSE))</f>
        <v/>
      </c>
      <c r="AP164" s="599" t="str">
        <f>IF($AD164="","",VLOOKUP(AD164,Invoer!$F$15:$AU$1999,19,FALSE))</f>
        <v/>
      </c>
      <c r="AQ164" s="662" t="str">
        <f>IF($AD164="","",VLOOKUP(AD164,Invoer!$F$15:$AU$1999,24,FALSE))</f>
        <v/>
      </c>
      <c r="AR164" s="662" t="str">
        <f>IF($AD164="","",VLOOKUP(AD164,Invoer!$F$15:$AU$1999,17,FALSE))</f>
        <v/>
      </c>
      <c r="AS164" s="678" t="str">
        <f t="shared" si="111"/>
        <v/>
      </c>
      <c r="AT164" s="676" t="str">
        <f t="shared" si="80"/>
        <v/>
      </c>
      <c r="AU164" s="77" t="e">
        <f t="shared" si="81"/>
        <v>#VALUE!</v>
      </c>
      <c r="AW164" s="57"/>
      <c r="AX164" s="57"/>
      <c r="BA164" s="83" t="e">
        <f ca="1">Invoer!DW169</f>
        <v>#N/A</v>
      </c>
      <c r="BB164" s="599" t="str">
        <f t="shared" ca="1" si="102"/>
        <v/>
      </c>
      <c r="BC164" s="673" t="str">
        <f ca="1">IF($BB164="","",VLOOKUP(BB164,Invoer!$F$15:$AU$1999,2,FALSE))</f>
        <v/>
      </c>
      <c r="BD164" s="599" t="str">
        <f t="shared" ca="1" si="103"/>
        <v/>
      </c>
      <c r="BE164" s="599" t="str">
        <f ca="1">IF($BB164="","",VLOOKUP(BB164,Invoer!$F$15:$AU$1999,5,FALSE))</f>
        <v/>
      </c>
      <c r="BF164" s="599" t="str">
        <f ca="1">IF($BB164="","",VLOOKUP(BB164,Invoer!$F$15:$AU$1999,6,FALSE))</f>
        <v/>
      </c>
      <c r="BG164" s="599" t="str">
        <f ca="1">IF($BB164="","",VLOOKUP(BB164,Invoer!$F$15:$AU$1999,9,FALSE))</f>
        <v/>
      </c>
      <c r="BH164" s="599" t="str">
        <f ca="1">IF($BB164="","",VLOOKUP(BB164,Invoer!$F$15:$AU$1999,10,FALSE))</f>
        <v/>
      </c>
      <c r="BI164" s="599" t="str">
        <f ca="1">IF($BB164="","",VLOOKUP(BB164,Invoer!$F$15:$BB$1999,14,FALSE))</f>
        <v/>
      </c>
      <c r="BJ164" s="599" t="str">
        <f ca="1">IF($BB164="","",VLOOKUP(BB164,Invoer!$F$15:$AU$1999,11,FALSE))</f>
        <v/>
      </c>
      <c r="BK164" s="662" t="str">
        <f t="shared" ca="1" si="104"/>
        <v/>
      </c>
      <c r="BL164" s="662" t="str">
        <f t="shared" ca="1" si="105"/>
        <v/>
      </c>
      <c r="BM164" s="679" t="str">
        <f t="shared" ca="1" si="106"/>
        <v/>
      </c>
      <c r="BN164" s="662" t="str">
        <f t="shared" ca="1" si="82"/>
        <v/>
      </c>
      <c r="BO164" s="662" t="str">
        <f ca="1">IF($BB164="","",VLOOKUP(BB164,Invoer!$F$15:$AU$1999,15,FALSE))</f>
        <v/>
      </c>
      <c r="BP164" s="662" t="str">
        <f ca="1">IF($BB164="","",VLOOKUP(BB164,Invoer!$F$15:$AU$1999,24,FALSE))</f>
        <v/>
      </c>
      <c r="BQ164" s="662" t="str">
        <f ca="1">IF($BB164="","",VLOOKUP(BB164,Invoer!$F$15:$AU$1999,17,FALSE))</f>
        <v/>
      </c>
      <c r="BS164" s="73" t="e">
        <f t="shared" ca="1" si="112"/>
        <v>#VALUE!</v>
      </c>
      <c r="BT164" s="57" t="str">
        <f t="shared" ca="1" si="113"/>
        <v/>
      </c>
      <c r="BW164" s="61" t="e">
        <f ca="1">Invoer!DZ169</f>
        <v>#N/A</v>
      </c>
      <c r="BX164" s="599" t="str">
        <f t="shared" ca="1" si="83"/>
        <v/>
      </c>
      <c r="BY164" s="673" t="str">
        <f ca="1">IF($BX164="","",VLOOKUP(BX164,Invoer!$F$15:$AU$1999,2,FALSE))</f>
        <v/>
      </c>
      <c r="BZ164" s="599" t="str">
        <f t="shared" ca="1" si="84"/>
        <v/>
      </c>
      <c r="CA164" s="599" t="str">
        <f ca="1">IF($BX164="","",VLOOKUP(BX164,Invoer!$F$15:$AU$1999,5,FALSE))</f>
        <v/>
      </c>
      <c r="CB164" s="599" t="str">
        <f ca="1">IF($BX164="","",VLOOKUP(BX164,Invoer!$F$15:$AU$1999,6,FALSE))</f>
        <v/>
      </c>
      <c r="CC164" s="599" t="str">
        <f ca="1">IF($BX164="","",VLOOKUP(BX164,Invoer!$F$15:$AU$1999,9,FALSE))</f>
        <v/>
      </c>
      <c r="CD164" s="599" t="str">
        <f ca="1">IF($BX164="","",VLOOKUP(BX164,Invoer!$F$15:$AU$1999,10,FALSE))</f>
        <v/>
      </c>
      <c r="CE164" s="599" t="str">
        <f ca="1">IF($BX164="","",VLOOKUP(BX164,Invoer!$F$15:$AU$1999,11,FALSE))</f>
        <v/>
      </c>
      <c r="CF164" s="662" t="str">
        <f ca="1">IF($BX164="","",IF(ISERROR(BY164),0,VLOOKUP(BX164,Invoer!$F$15:$AU$1999,15,FALSE)))</f>
        <v/>
      </c>
      <c r="CG164" s="599" t="str">
        <f ca="1">IF($BX164="","",VLOOKUP(BX164,Invoer!$F$15:$AU$1999,19,FALSE))</f>
        <v/>
      </c>
      <c r="CH164" s="662" t="str">
        <f ca="1">IF($BX164="","",IF(ISERROR(BY164),0,VLOOKUP(BX164,Invoer!$F$15:$AU$1999,24,FALSE)))</f>
        <v/>
      </c>
      <c r="CI164" s="662" t="str">
        <f ca="1">IF($BX164="","",IF(ISERROR(BY164),0,VLOOKUP(BX164,Invoer!$F$15:$AU$1999,17,FALSE)))</f>
        <v/>
      </c>
      <c r="CJ164" s="680" t="str">
        <f t="shared" ca="1" si="107"/>
        <v/>
      </c>
      <c r="CK164" s="662" t="str">
        <f t="shared" ca="1" si="108"/>
        <v/>
      </c>
      <c r="CM164" s="56" t="str">
        <f t="shared" ca="1" si="114"/>
        <v/>
      </c>
      <c r="CQ164" s="411" t="e">
        <f ca="1">Invoer!EG169</f>
        <v>#N/A</v>
      </c>
      <c r="CR164" s="599" t="str">
        <f t="shared" ca="1" si="85"/>
        <v/>
      </c>
      <c r="CS164" s="673" t="str">
        <f ca="1">IF($CR164="","",VLOOKUP(CR164,Invoer!$F$15:$AU$1500,2,FALSE))</f>
        <v/>
      </c>
      <c r="CT164" s="599" t="str">
        <f t="shared" ca="1" si="86"/>
        <v/>
      </c>
      <c r="CU164" s="599" t="str">
        <f ca="1">IF($CR164="","",VLOOKUP(CR164,Invoer!$F$15:$AU$1500,3,FALSE))</f>
        <v/>
      </c>
      <c r="CV164" s="599" t="str">
        <f ca="1">IF($CR164="","",IF(CU164&lt;&gt;"Liq","",VLOOKUP(CR164,Invoer!$F$15:$AU$1500,4,FALSE)))</f>
        <v/>
      </c>
      <c r="CW164" s="599" t="str">
        <f ca="1">IF($CR164="","",VLOOKUP(CR164,Invoer!$F$15:$AU$1500,5,FALSE))</f>
        <v/>
      </c>
      <c r="CX164" s="599" t="str">
        <f ca="1">IF($CR164="","",VLOOKUP(CR164,Invoer!$F$15:$AU$1500,6,FALSE))</f>
        <v/>
      </c>
      <c r="CY164" s="599" t="str">
        <f ca="1">IF($CR164="","",VLOOKUP(CR164,Invoer!$F$15:$AU$1500,9,FALSE))</f>
        <v/>
      </c>
      <c r="CZ164" s="599" t="str">
        <f ca="1">IF($CR164="","",VLOOKUP(CR164,Invoer!$F$15:$AU$1500,10,FALSE))</f>
        <v/>
      </c>
      <c r="DA164" s="599" t="str">
        <f ca="1">IF($CR164="","",VLOOKUP(CR164,Invoer!$F$15:$AU$1500,11,FALSE))</f>
        <v/>
      </c>
      <c r="DB164" s="599" t="str">
        <f ca="1">IF($CR164="","",VLOOKUP(CR164,Invoer!$F$15:$BB$1500,14,FALSE))</f>
        <v/>
      </c>
      <c r="DC164" s="662" t="str">
        <f ca="1">IF($CR164="","",VLOOKUP(CR164,Invoer!$F$15:$AU$1500,15,FALSE))</f>
        <v/>
      </c>
      <c r="DD164" s="599" t="str">
        <f ca="1">IF($CR164="","",VLOOKUP(CR164,Invoer!$F$15:$AU$1500,19,FALSE))</f>
        <v/>
      </c>
      <c r="DE164" s="662" t="str">
        <f ca="1">IF($CR164="","",VLOOKUP(CR164,Invoer!$F$15:$AU$1500,20,FALSE))</f>
        <v/>
      </c>
      <c r="DF164" s="662" t="str">
        <f ca="1">IF($CR164="","",VLOOKUP(CR164,Invoer!$F$15:$AU$1500,23,FALSE))</f>
        <v/>
      </c>
      <c r="DG164" s="662" t="str">
        <f ca="1">IF($CR164="","",VLOOKUP(CR164,Invoer!$F$15:$AU$1500,17,FALSE))</f>
        <v/>
      </c>
      <c r="DH164" s="681" t="str">
        <f t="shared" ca="1" si="87"/>
        <v/>
      </c>
      <c r="DI164" s="662" t="str">
        <f t="shared" ca="1" si="88"/>
        <v/>
      </c>
      <c r="DJ164" s="190"/>
      <c r="DK164" s="411" t="str">
        <f t="shared" ca="1" si="89"/>
        <v/>
      </c>
      <c r="DO164" s="61" t="e">
        <f ca="1">IF($DN$4&lt;3,Invoer!EB169,Invoer!EA169)</f>
        <v>#N/A</v>
      </c>
      <c r="DP164" s="599" t="str">
        <f t="shared" ca="1" si="90"/>
        <v/>
      </c>
      <c r="DQ164" s="673" t="str">
        <f ca="1">IF($DP164="","",VLOOKUP(DP164,Invoer!$F$15:$AU$1999,2,FALSE))</f>
        <v/>
      </c>
      <c r="DR164" s="599" t="str">
        <f t="shared" ca="1" si="91"/>
        <v/>
      </c>
      <c r="DS164" s="599" t="str">
        <f ca="1">IF($DP164="","",VLOOKUP(DP164,Invoer!$F$15:$AU$1999,3,FALSE))</f>
        <v/>
      </c>
      <c r="DT164" s="599" t="str">
        <f ca="1">IF($DP164="","",IF(DS164&lt;&gt;"Liq","",VLOOKUP(DP164,Invoer!$F$15:$AU$1999,4,FALSE)))</f>
        <v/>
      </c>
      <c r="DU164" s="599" t="str">
        <f ca="1">IF($DP164="","",VLOOKUP(DP164,Invoer!$F$15:$AU$1999,5,FALSE))</f>
        <v/>
      </c>
      <c r="DV164" s="599" t="str">
        <f ca="1">IF($DP164="","",VLOOKUP(DP164,Invoer!$F$15:$AU$1999,6,FALSE))</f>
        <v/>
      </c>
      <c r="DW164" s="599" t="str">
        <f ca="1">IF($DP164="","",VLOOKUP(DP164,Invoer!$F$15:$AU$1999,9,FALSE))</f>
        <v/>
      </c>
      <c r="DX164" s="599" t="str">
        <f ca="1">IF($DP164="","",VLOOKUP(DP164,Invoer!$F$15:$AU$1999,10,FALSE))</f>
        <v/>
      </c>
      <c r="DY164" s="595" t="str">
        <f ca="1">IF($DP164="","",VLOOKUP(DP164,Invoer!$F$15:$AU$1999,11,FALSE))</f>
        <v/>
      </c>
      <c r="DZ164" s="662" t="str">
        <f ca="1">IF($DP164="","",IF($DN$4&gt;2,"",VLOOKUP(DP164,Invoer!CQ:CS,3,FALSE)))</f>
        <v/>
      </c>
      <c r="EA164" s="541" t="str">
        <f ca="1">IF($DP164="","",IF(ISERROR(DQ164),0,IF($DN$4&lt;3,"",VLOOKUP(DP164,Invoer!$F$15:$AU$1999,15,FALSE))))</f>
        <v/>
      </c>
      <c r="EB164" s="595" t="str">
        <f ca="1">IF($DP164="","",IF($DN$4&lt;3,"",VLOOKUP(DP164,Invoer!$F$15:$AU$1999,19,FALSE)))</f>
        <v/>
      </c>
      <c r="EC164" s="541" t="str">
        <f ca="1">IF($DP164="","",IF(ISERROR(DQ164),0,IF($DN$4&lt;3,"",VLOOKUP(DP164,Invoer!$F$15:$AU$1999,24,FALSE))))</f>
        <v/>
      </c>
      <c r="ED164" s="541" t="str">
        <f ca="1">IF($DP164="","",IF(ISERROR(DQ164),0,IF($DN$4&lt;3,"",VLOOKUP(DP164,Invoer!$F$15:$AU$1999,17,FALSE))))</f>
        <v/>
      </c>
      <c r="EH164" s="89" t="e">
        <f ca="1">Invoer!CP169</f>
        <v>#N/A</v>
      </c>
      <c r="EI164" s="599" t="str">
        <f t="shared" ca="1" si="92"/>
        <v/>
      </c>
      <c r="EJ164" s="673" t="str">
        <f ca="1">IF(EI164="","",VLOOKUP(EI164,Invoer!$F$15:$AU$1999,2,FALSE))</f>
        <v/>
      </c>
      <c r="EK164" s="599" t="str">
        <f t="shared" ca="1" si="93"/>
        <v/>
      </c>
      <c r="EL164" s="599" t="str">
        <f ca="1">IF($EI164="","",VLOOKUP(EI164,Invoer!$F$15:$AU$1999,3,FALSE))</f>
        <v/>
      </c>
      <c r="EM164" s="599" t="str">
        <f ca="1">IF($EI164="","",IF(EL164&lt;&gt;"Liq","",VLOOKUP(EI164,Invoer!$F$15:$AU$1999,4,FALSE)))</f>
        <v/>
      </c>
      <c r="EN164" s="599" t="str">
        <f ca="1">IF($EI164="","",VLOOKUP(EI164,Invoer!$F$15:$AU$1999,6,FALSE))</f>
        <v/>
      </c>
      <c r="EO164" s="599" t="str">
        <f ca="1">IF(EI164="","",VLOOKUP(EI164,Invoer!$F$15:$AU$1999,9,FALSE))</f>
        <v/>
      </c>
      <c r="EP164" s="599" t="str">
        <f ca="1">IF(EI164="","",VLOOKUP(EI164,Invoer!$F$15:$AU$1999,10,FALSE))</f>
        <v/>
      </c>
      <c r="EQ164" s="599" t="str">
        <f ca="1">IF(EI164="","",VLOOKUP(EI164,Invoer!$F$15:$AU$1999,11,FALSE))</f>
        <v/>
      </c>
      <c r="ER164" s="662" t="str">
        <f ca="1">IF(EI164="","",VLOOKUP(EI164,Invoer!CQ:CS,3,FALSE))</f>
        <v/>
      </c>
      <c r="ES164" s="662" t="str">
        <f t="shared" ca="1" si="94"/>
        <v/>
      </c>
      <c r="ET164" s="513" t="str">
        <f t="shared" ca="1" si="95"/>
        <v/>
      </c>
      <c r="EU164" s="112" t="str">
        <f t="shared" ca="1" si="96"/>
        <v/>
      </c>
      <c r="EV164" s="83" t="s">
        <v>160</v>
      </c>
      <c r="EW164" s="682" t="str">
        <f t="shared" ca="1" si="97"/>
        <v/>
      </c>
      <c r="EX164" s="662" t="str">
        <f t="shared" ca="1" si="98"/>
        <v/>
      </c>
      <c r="EY164"/>
      <c r="EZ164" s="56" t="e">
        <f t="shared" ca="1" si="109"/>
        <v>#VALUE!</v>
      </c>
      <c r="FA164" s="56" t="e">
        <f t="shared" ca="1" si="110"/>
        <v>#VALUE!</v>
      </c>
      <c r="FE164"/>
      <c r="FI164"/>
      <c r="FJ164"/>
    </row>
    <row r="165" spans="1:166" ht="12" customHeight="1" x14ac:dyDescent="0.2">
      <c r="A165"/>
      <c r="B165"/>
      <c r="C165"/>
      <c r="E165"/>
      <c r="G165" s="89" t="e">
        <f ca="1">Invoer!DU170</f>
        <v>#N/A</v>
      </c>
      <c r="H165" s="599" t="str">
        <f t="shared" ca="1" si="115"/>
        <v/>
      </c>
      <c r="I165" s="673" t="str">
        <f ca="1">IF($H165="","",VLOOKUP(H165,Invoer!$F$15:$AU$1500,2,FALSE))</f>
        <v/>
      </c>
      <c r="J165" s="599" t="str">
        <f t="shared" ca="1" si="99"/>
        <v/>
      </c>
      <c r="K165" s="599" t="str">
        <f ca="1">IF($H165="","",VLOOKUP(H165,Invoer!$F$15:$AU$1500,3,FALSE))</f>
        <v/>
      </c>
      <c r="L165" s="599" t="str">
        <f ca="1">IF($H165="","",IF(K165&lt;&gt;"Liq","",VLOOKUP(H165,Invoer!$F$15:$AU$1500,4,FALSE)))</f>
        <v/>
      </c>
      <c r="M165" s="599" t="str">
        <f ca="1">IF($H165="","",VLOOKUP(H165,Invoer!$F$15:$AU$1500,5,FALSE))</f>
        <v/>
      </c>
      <c r="N165" s="599" t="str">
        <f ca="1">IF($H165="","",VLOOKUP(H165,Invoer!$F$15:$AU$1500,6,FALSE))</f>
        <v/>
      </c>
      <c r="O165" s="599" t="str">
        <f ca="1">IF($H165="","",VLOOKUP(H165,Invoer!$F$15:$AU$1500,9,FALSE))</f>
        <v/>
      </c>
      <c r="P165" s="599" t="str">
        <f ca="1">IF($H165="","",VLOOKUP(H165,Invoer!$F$15:$AU$1500,10,FALSE))</f>
        <v/>
      </c>
      <c r="Q165" s="599" t="str">
        <f ca="1">IF($H165="","",VLOOKUP(H165,Invoer!$F$15:$BB$1500,14,FALSE))</f>
        <v/>
      </c>
      <c r="R165" s="662" t="str">
        <f ca="1">IF($H165="","",IF(J165&gt;$K$8,"",VLOOKUP(H165,Invoer!$F$15:$AU$1500,15,FALSE)))</f>
        <v/>
      </c>
      <c r="S165" s="599" t="str">
        <f ca="1">IF($H165="","",VLOOKUP(H165,Invoer!$F$15:$AU$1500,19,FALSE))</f>
        <v/>
      </c>
      <c r="T165" s="662" t="str">
        <f ca="1">IF($H165="","",IF(J165&gt;$K$8,"",VLOOKUP(H165,Invoer!$F$15:$AU$1500,20,FALSE)))</f>
        <v/>
      </c>
      <c r="U165" s="662" t="str">
        <f ca="1">IF($H165="","",IF(J165&gt;$K$8,"",VLOOKUP(H165,Invoer!$F$15:$AU$1500,23,FALSE)))</f>
        <v/>
      </c>
      <c r="V165" s="662" t="str">
        <f ca="1">IF($H165="","",IF(J165&gt;$K$8,"",VLOOKUP(H165,Invoer!$F$15:$AU$1500,17,FALSE)))</f>
        <v/>
      </c>
      <c r="AC165" s="435" t="str">
        <f>IF($AC$7&lt;3,Invoer!DR170,IF($AC$7=3,Invoer!BT170,"x"))</f>
        <v>x</v>
      </c>
      <c r="AD165" s="599" t="str">
        <f t="shared" si="100"/>
        <v/>
      </c>
      <c r="AE165" s="673" t="str">
        <f>IF($AD165="","",VLOOKUP(AD165,Invoer!$F$15:$AU$1999,2,FALSE))</f>
        <v/>
      </c>
      <c r="AF165" s="599" t="str">
        <f t="shared" si="101"/>
        <v/>
      </c>
      <c r="AG165" s="599" t="str">
        <f>IF($AD165="","",VLOOKUP(AD165,Invoer!$F$15:$AU$1999,3,FALSE))</f>
        <v/>
      </c>
      <c r="AH165" s="599" t="str">
        <f>IF($AD165="","",IF(AG165&lt;&gt;"Liq","",VLOOKUP(AD165,Invoer!$F$15:$AU$1999,4,FALSE)))</f>
        <v/>
      </c>
      <c r="AI165" s="677" t="str">
        <f>IF($AD165="","",VLOOKUP(AD165,Invoer!$F$15:$AU$1999,5,FALSE))</f>
        <v/>
      </c>
      <c r="AJ165" s="599" t="str">
        <f>IF($AD165="","",VLOOKUP(AD165,Invoer!$F$15:$AU$1999,6,FALSE))</f>
        <v/>
      </c>
      <c r="AK165" s="599" t="str">
        <f>IF($AD165="","",VLOOKUP(AD165,Invoer!$F$15:$AU$1999,9,FALSE))</f>
        <v/>
      </c>
      <c r="AL165" s="599" t="str">
        <f>IF($AD165="","",VLOOKUP(AD165,Invoer!$F$15:$AU$1999,10,FALSE))</f>
        <v/>
      </c>
      <c r="AM165" s="599" t="str">
        <f>IF($AD165="","",VLOOKUP(AD165,Invoer!$F$15:$BB$1999,14,FALSE))</f>
        <v/>
      </c>
      <c r="AN165" s="599" t="str">
        <f>IF($AD165="","",VLOOKUP(AD165,Invoer!$F$15:$AU$1999,11,FALSE))</f>
        <v/>
      </c>
      <c r="AO165" s="662" t="str">
        <f>IF($AD165="","",VLOOKUP(AD165,Invoer!$F$15:$AU$1999,15,FALSE))</f>
        <v/>
      </c>
      <c r="AP165" s="599" t="str">
        <f>IF($AD165="","",VLOOKUP(AD165,Invoer!$F$15:$AU$1999,19,FALSE))</f>
        <v/>
      </c>
      <c r="AQ165" s="662" t="str">
        <f>IF($AD165="","",VLOOKUP(AD165,Invoer!$F$15:$AU$1999,24,FALSE))</f>
        <v/>
      </c>
      <c r="AR165" s="662" t="str">
        <f>IF($AD165="","",VLOOKUP(AD165,Invoer!$F$15:$AU$1999,17,FALSE))</f>
        <v/>
      </c>
      <c r="AS165" s="678" t="str">
        <f t="shared" si="111"/>
        <v/>
      </c>
      <c r="AT165" s="676" t="str">
        <f t="shared" si="80"/>
        <v/>
      </c>
      <c r="AU165" s="77" t="e">
        <f t="shared" si="81"/>
        <v>#VALUE!</v>
      </c>
      <c r="AW165" s="57"/>
      <c r="AX165" s="57"/>
      <c r="BA165" s="83" t="e">
        <f ca="1">Invoer!DW170</f>
        <v>#N/A</v>
      </c>
      <c r="BB165" s="599" t="str">
        <f t="shared" ca="1" si="102"/>
        <v/>
      </c>
      <c r="BC165" s="673" t="str">
        <f ca="1">IF($BB165="","",VLOOKUP(BB165,Invoer!$F$15:$AU$1999,2,FALSE))</f>
        <v/>
      </c>
      <c r="BD165" s="599" t="str">
        <f t="shared" ca="1" si="103"/>
        <v/>
      </c>
      <c r="BE165" s="599" t="str">
        <f ca="1">IF($BB165="","",VLOOKUP(BB165,Invoer!$F$15:$AU$1999,5,FALSE))</f>
        <v/>
      </c>
      <c r="BF165" s="599" t="str">
        <f ca="1">IF($BB165="","",VLOOKUP(BB165,Invoer!$F$15:$AU$1999,6,FALSE))</f>
        <v/>
      </c>
      <c r="BG165" s="599" t="str">
        <f ca="1">IF($BB165="","",VLOOKUP(BB165,Invoer!$F$15:$AU$1999,9,FALSE))</f>
        <v/>
      </c>
      <c r="BH165" s="599" t="str">
        <f ca="1">IF($BB165="","",VLOOKUP(BB165,Invoer!$F$15:$AU$1999,10,FALSE))</f>
        <v/>
      </c>
      <c r="BI165" s="599" t="str">
        <f ca="1">IF($BB165="","",VLOOKUP(BB165,Invoer!$F$15:$BB$1999,14,FALSE))</f>
        <v/>
      </c>
      <c r="BJ165" s="599" t="str">
        <f ca="1">IF($BB165="","",VLOOKUP(BB165,Invoer!$F$15:$AU$1999,11,FALSE))</f>
        <v/>
      </c>
      <c r="BK165" s="662" t="str">
        <f t="shared" ca="1" si="104"/>
        <v/>
      </c>
      <c r="BL165" s="662" t="str">
        <f t="shared" ca="1" si="105"/>
        <v/>
      </c>
      <c r="BM165" s="679" t="str">
        <f t="shared" ca="1" si="106"/>
        <v/>
      </c>
      <c r="BN165" s="662" t="str">
        <f t="shared" ca="1" si="82"/>
        <v/>
      </c>
      <c r="BO165" s="662" t="str">
        <f ca="1">IF($BB165="","",VLOOKUP(BB165,Invoer!$F$15:$AU$1999,15,FALSE))</f>
        <v/>
      </c>
      <c r="BP165" s="662" t="str">
        <f ca="1">IF($BB165="","",VLOOKUP(BB165,Invoer!$F$15:$AU$1999,24,FALSE))</f>
        <v/>
      </c>
      <c r="BQ165" s="662" t="str">
        <f ca="1">IF($BB165="","",VLOOKUP(BB165,Invoer!$F$15:$AU$1999,17,FALSE))</f>
        <v/>
      </c>
      <c r="BS165" s="73" t="e">
        <f t="shared" ca="1" si="112"/>
        <v>#VALUE!</v>
      </c>
      <c r="BT165" s="57" t="str">
        <f t="shared" ca="1" si="113"/>
        <v/>
      </c>
      <c r="BW165" s="61" t="e">
        <f ca="1">Invoer!DZ170</f>
        <v>#N/A</v>
      </c>
      <c r="BX165" s="599" t="str">
        <f t="shared" ca="1" si="83"/>
        <v/>
      </c>
      <c r="BY165" s="673" t="str">
        <f ca="1">IF($BX165="","",VLOOKUP(BX165,Invoer!$F$15:$AU$1999,2,FALSE))</f>
        <v/>
      </c>
      <c r="BZ165" s="599" t="str">
        <f t="shared" ca="1" si="84"/>
        <v/>
      </c>
      <c r="CA165" s="599" t="str">
        <f ca="1">IF($BX165="","",VLOOKUP(BX165,Invoer!$F$15:$AU$1999,5,FALSE))</f>
        <v/>
      </c>
      <c r="CB165" s="599" t="str">
        <f ca="1">IF($BX165="","",VLOOKUP(BX165,Invoer!$F$15:$AU$1999,6,FALSE))</f>
        <v/>
      </c>
      <c r="CC165" s="599" t="str">
        <f ca="1">IF($BX165="","",VLOOKUP(BX165,Invoer!$F$15:$AU$1999,9,FALSE))</f>
        <v/>
      </c>
      <c r="CD165" s="599" t="str">
        <f ca="1">IF($BX165="","",VLOOKUP(BX165,Invoer!$F$15:$AU$1999,10,FALSE))</f>
        <v/>
      </c>
      <c r="CE165" s="599" t="str">
        <f ca="1">IF($BX165="","",VLOOKUP(BX165,Invoer!$F$15:$AU$1999,11,FALSE))</f>
        <v/>
      </c>
      <c r="CF165" s="662" t="str">
        <f ca="1">IF($BX165="","",IF(ISERROR(BY165),0,VLOOKUP(BX165,Invoer!$F$15:$AU$1999,15,FALSE)))</f>
        <v/>
      </c>
      <c r="CG165" s="599" t="str">
        <f ca="1">IF($BX165="","",VLOOKUP(BX165,Invoer!$F$15:$AU$1999,19,FALSE))</f>
        <v/>
      </c>
      <c r="CH165" s="662" t="str">
        <f ca="1">IF($BX165="","",IF(ISERROR(BY165),0,VLOOKUP(BX165,Invoer!$F$15:$AU$1999,24,FALSE)))</f>
        <v/>
      </c>
      <c r="CI165" s="662" t="str">
        <f ca="1">IF($BX165="","",IF(ISERROR(BY165),0,VLOOKUP(BX165,Invoer!$F$15:$AU$1999,17,FALSE)))</f>
        <v/>
      </c>
      <c r="CJ165" s="680" t="str">
        <f t="shared" ca="1" si="107"/>
        <v/>
      </c>
      <c r="CK165" s="662" t="str">
        <f t="shared" ca="1" si="108"/>
        <v/>
      </c>
      <c r="CM165" s="56" t="str">
        <f t="shared" ca="1" si="114"/>
        <v/>
      </c>
      <c r="CQ165" s="411" t="e">
        <f ca="1">Invoer!EG170</f>
        <v>#N/A</v>
      </c>
      <c r="CR165" s="599" t="str">
        <f t="shared" ca="1" si="85"/>
        <v/>
      </c>
      <c r="CS165" s="673" t="str">
        <f ca="1">IF($CR165="","",VLOOKUP(CR165,Invoer!$F$15:$AU$1500,2,FALSE))</f>
        <v/>
      </c>
      <c r="CT165" s="599" t="str">
        <f t="shared" ca="1" si="86"/>
        <v/>
      </c>
      <c r="CU165" s="599" t="str">
        <f ca="1">IF($CR165="","",VLOOKUP(CR165,Invoer!$F$15:$AU$1500,3,FALSE))</f>
        <v/>
      </c>
      <c r="CV165" s="599" t="str">
        <f ca="1">IF($CR165="","",IF(CU165&lt;&gt;"Liq","",VLOOKUP(CR165,Invoer!$F$15:$AU$1500,4,FALSE)))</f>
        <v/>
      </c>
      <c r="CW165" s="599" t="str">
        <f ca="1">IF($CR165="","",VLOOKUP(CR165,Invoer!$F$15:$AU$1500,5,FALSE))</f>
        <v/>
      </c>
      <c r="CX165" s="599" t="str">
        <f ca="1">IF($CR165="","",VLOOKUP(CR165,Invoer!$F$15:$AU$1500,6,FALSE))</f>
        <v/>
      </c>
      <c r="CY165" s="599" t="str">
        <f ca="1">IF($CR165="","",VLOOKUP(CR165,Invoer!$F$15:$AU$1500,9,FALSE))</f>
        <v/>
      </c>
      <c r="CZ165" s="599" t="str">
        <f ca="1">IF($CR165="","",VLOOKUP(CR165,Invoer!$F$15:$AU$1500,10,FALSE))</f>
        <v/>
      </c>
      <c r="DA165" s="599" t="str">
        <f ca="1">IF($CR165="","",VLOOKUP(CR165,Invoer!$F$15:$AU$1500,11,FALSE))</f>
        <v/>
      </c>
      <c r="DB165" s="599" t="str">
        <f ca="1">IF($CR165="","",VLOOKUP(CR165,Invoer!$F$15:$BB$1500,14,FALSE))</f>
        <v/>
      </c>
      <c r="DC165" s="662" t="str">
        <f ca="1">IF($CR165="","",VLOOKUP(CR165,Invoer!$F$15:$AU$1500,15,FALSE))</f>
        <v/>
      </c>
      <c r="DD165" s="599" t="str">
        <f ca="1">IF($CR165="","",VLOOKUP(CR165,Invoer!$F$15:$AU$1500,19,FALSE))</f>
        <v/>
      </c>
      <c r="DE165" s="662" t="str">
        <f ca="1">IF($CR165="","",VLOOKUP(CR165,Invoer!$F$15:$AU$1500,20,FALSE))</f>
        <v/>
      </c>
      <c r="DF165" s="662" t="str">
        <f ca="1">IF($CR165="","",VLOOKUP(CR165,Invoer!$F$15:$AU$1500,23,FALSE))</f>
        <v/>
      </c>
      <c r="DG165" s="662" t="str">
        <f ca="1">IF($CR165="","",VLOOKUP(CR165,Invoer!$F$15:$AU$1500,17,FALSE))</f>
        <v/>
      </c>
      <c r="DH165" s="681" t="str">
        <f t="shared" ca="1" si="87"/>
        <v/>
      </c>
      <c r="DI165" s="662" t="str">
        <f t="shared" ca="1" si="88"/>
        <v/>
      </c>
      <c r="DJ165" s="190"/>
      <c r="DK165" s="411" t="str">
        <f t="shared" ca="1" si="89"/>
        <v/>
      </c>
      <c r="DO165" s="61" t="e">
        <f ca="1">IF($DN$4&lt;3,Invoer!EB170,Invoer!EA170)</f>
        <v>#N/A</v>
      </c>
      <c r="DP165" s="599" t="str">
        <f t="shared" ca="1" si="90"/>
        <v/>
      </c>
      <c r="DQ165" s="673" t="str">
        <f ca="1">IF($DP165="","",VLOOKUP(DP165,Invoer!$F$15:$AU$1999,2,FALSE))</f>
        <v/>
      </c>
      <c r="DR165" s="599" t="str">
        <f t="shared" ca="1" si="91"/>
        <v/>
      </c>
      <c r="DS165" s="599" t="str">
        <f ca="1">IF($DP165="","",VLOOKUP(DP165,Invoer!$F$15:$AU$1999,3,FALSE))</f>
        <v/>
      </c>
      <c r="DT165" s="599" t="str">
        <f ca="1">IF($DP165="","",IF(DS165&lt;&gt;"Liq","",VLOOKUP(DP165,Invoer!$F$15:$AU$1999,4,FALSE)))</f>
        <v/>
      </c>
      <c r="DU165" s="599" t="str">
        <f ca="1">IF($DP165="","",VLOOKUP(DP165,Invoer!$F$15:$AU$1999,5,FALSE))</f>
        <v/>
      </c>
      <c r="DV165" s="599" t="str">
        <f ca="1">IF($DP165="","",VLOOKUP(DP165,Invoer!$F$15:$AU$1999,6,FALSE))</f>
        <v/>
      </c>
      <c r="DW165" s="599" t="str">
        <f ca="1">IF($DP165="","",VLOOKUP(DP165,Invoer!$F$15:$AU$1999,9,FALSE))</f>
        <v/>
      </c>
      <c r="DX165" s="599" t="str">
        <f ca="1">IF($DP165="","",VLOOKUP(DP165,Invoer!$F$15:$AU$1999,10,FALSE))</f>
        <v/>
      </c>
      <c r="DY165" s="595" t="str">
        <f ca="1">IF($DP165="","",VLOOKUP(DP165,Invoer!$F$15:$AU$1999,11,FALSE))</f>
        <v/>
      </c>
      <c r="DZ165" s="662" t="str">
        <f ca="1">IF($DP165="","",IF($DN$4&gt;2,"",VLOOKUP(DP165,Invoer!CQ:CS,3,FALSE)))</f>
        <v/>
      </c>
      <c r="EA165" s="541" t="str">
        <f ca="1">IF($DP165="","",IF(ISERROR(DQ165),0,IF($DN$4&lt;3,"",VLOOKUP(DP165,Invoer!$F$15:$AU$1999,15,FALSE))))</f>
        <v/>
      </c>
      <c r="EB165" s="595" t="str">
        <f ca="1">IF($DP165="","",IF($DN$4&lt;3,"",VLOOKUP(DP165,Invoer!$F$15:$AU$1999,19,FALSE)))</f>
        <v/>
      </c>
      <c r="EC165" s="541" t="str">
        <f ca="1">IF($DP165="","",IF(ISERROR(DQ165),0,IF($DN$4&lt;3,"",VLOOKUP(DP165,Invoer!$F$15:$AU$1999,24,FALSE))))</f>
        <v/>
      </c>
      <c r="ED165" s="541" t="str">
        <f ca="1">IF($DP165="","",IF(ISERROR(DQ165),0,IF($DN$4&lt;3,"",VLOOKUP(DP165,Invoer!$F$15:$AU$1999,17,FALSE))))</f>
        <v/>
      </c>
      <c r="EH165" s="89" t="e">
        <f ca="1">Invoer!CP170</f>
        <v>#N/A</v>
      </c>
      <c r="EI165" s="599" t="str">
        <f t="shared" ca="1" si="92"/>
        <v/>
      </c>
      <c r="EJ165" s="673" t="str">
        <f ca="1">IF(EI165="","",VLOOKUP(EI165,Invoer!$F$15:$AU$1999,2,FALSE))</f>
        <v/>
      </c>
      <c r="EK165" s="599" t="str">
        <f t="shared" ca="1" si="93"/>
        <v/>
      </c>
      <c r="EL165" s="599" t="str">
        <f ca="1">IF($EI165="","",VLOOKUP(EI165,Invoer!$F$15:$AU$1999,3,FALSE))</f>
        <v/>
      </c>
      <c r="EM165" s="599" t="str">
        <f ca="1">IF($EI165="","",IF(EL165&lt;&gt;"Liq","",VLOOKUP(EI165,Invoer!$F$15:$AU$1999,4,FALSE)))</f>
        <v/>
      </c>
      <c r="EN165" s="599" t="str">
        <f ca="1">IF($EI165="","",VLOOKUP(EI165,Invoer!$F$15:$AU$1999,6,FALSE))</f>
        <v/>
      </c>
      <c r="EO165" s="599" t="str">
        <f ca="1">IF(EI165="","",VLOOKUP(EI165,Invoer!$F$15:$AU$1999,9,FALSE))</f>
        <v/>
      </c>
      <c r="EP165" s="599" t="str">
        <f ca="1">IF(EI165="","",VLOOKUP(EI165,Invoer!$F$15:$AU$1999,10,FALSE))</f>
        <v/>
      </c>
      <c r="EQ165" s="599" t="str">
        <f ca="1">IF(EI165="","",VLOOKUP(EI165,Invoer!$F$15:$AU$1999,11,FALSE))</f>
        <v/>
      </c>
      <c r="ER165" s="662" t="str">
        <f ca="1">IF(EI165="","",VLOOKUP(EI165,Invoer!CQ:CS,3,FALSE))</f>
        <v/>
      </c>
      <c r="ES165" s="662" t="str">
        <f t="shared" ca="1" si="94"/>
        <v/>
      </c>
      <c r="ET165" s="513" t="str">
        <f t="shared" ca="1" si="95"/>
        <v/>
      </c>
      <c r="EU165" s="112" t="str">
        <f t="shared" ca="1" si="96"/>
        <v/>
      </c>
      <c r="EV165" s="83" t="s">
        <v>160</v>
      </c>
      <c r="EW165" s="682" t="str">
        <f t="shared" ca="1" si="97"/>
        <v/>
      </c>
      <c r="EX165" s="662" t="str">
        <f t="shared" ca="1" si="98"/>
        <v/>
      </c>
      <c r="EY165"/>
      <c r="EZ165" s="56" t="e">
        <f t="shared" ca="1" si="109"/>
        <v>#VALUE!</v>
      </c>
      <c r="FA165" s="56" t="e">
        <f t="shared" ca="1" si="110"/>
        <v>#VALUE!</v>
      </c>
      <c r="FE165"/>
      <c r="FI165"/>
      <c r="FJ165"/>
    </row>
    <row r="166" spans="1:166" ht="12" customHeight="1" x14ac:dyDescent="0.2">
      <c r="A166"/>
      <c r="B166"/>
      <c r="C166"/>
      <c r="E166"/>
      <c r="G166" s="89" t="e">
        <f ca="1">Invoer!DU171</f>
        <v>#N/A</v>
      </c>
      <c r="H166" s="599" t="str">
        <f t="shared" ca="1" si="115"/>
        <v/>
      </c>
      <c r="I166" s="673" t="str">
        <f ca="1">IF($H166="","",VLOOKUP(H166,Invoer!$F$15:$AU$1500,2,FALSE))</f>
        <v/>
      </c>
      <c r="J166" s="599" t="str">
        <f t="shared" ca="1" si="99"/>
        <v/>
      </c>
      <c r="K166" s="599" t="str">
        <f ca="1">IF($H166="","",VLOOKUP(H166,Invoer!$F$15:$AU$1500,3,FALSE))</f>
        <v/>
      </c>
      <c r="L166" s="599" t="str">
        <f ca="1">IF($H166="","",IF(K166&lt;&gt;"Liq","",VLOOKUP(H166,Invoer!$F$15:$AU$1500,4,FALSE)))</f>
        <v/>
      </c>
      <c r="M166" s="599" t="str">
        <f ca="1">IF($H166="","",VLOOKUP(H166,Invoer!$F$15:$AU$1500,5,FALSE))</f>
        <v/>
      </c>
      <c r="N166" s="599" t="str">
        <f ca="1">IF($H166="","",VLOOKUP(H166,Invoer!$F$15:$AU$1500,6,FALSE))</f>
        <v/>
      </c>
      <c r="O166" s="599" t="str">
        <f ca="1">IF($H166="","",VLOOKUP(H166,Invoer!$F$15:$AU$1500,9,FALSE))</f>
        <v/>
      </c>
      <c r="P166" s="599" t="str">
        <f ca="1">IF($H166="","",VLOOKUP(H166,Invoer!$F$15:$AU$1500,10,FALSE))</f>
        <v/>
      </c>
      <c r="Q166" s="599" t="str">
        <f ca="1">IF($H166="","",VLOOKUP(H166,Invoer!$F$15:$BB$1500,14,FALSE))</f>
        <v/>
      </c>
      <c r="R166" s="662" t="str">
        <f ca="1">IF($H166="","",IF(J166&gt;$K$8,"",VLOOKUP(H166,Invoer!$F$15:$AU$1500,15,FALSE)))</f>
        <v/>
      </c>
      <c r="S166" s="599" t="str">
        <f ca="1">IF($H166="","",VLOOKUP(H166,Invoer!$F$15:$AU$1500,19,FALSE))</f>
        <v/>
      </c>
      <c r="T166" s="662" t="str">
        <f ca="1">IF($H166="","",IF(J166&gt;$K$8,"",VLOOKUP(H166,Invoer!$F$15:$AU$1500,20,FALSE)))</f>
        <v/>
      </c>
      <c r="U166" s="662" t="str">
        <f ca="1">IF($H166="","",IF(J166&gt;$K$8,"",VLOOKUP(H166,Invoer!$F$15:$AU$1500,23,FALSE)))</f>
        <v/>
      </c>
      <c r="V166" s="662" t="str">
        <f ca="1">IF($H166="","",IF(J166&gt;$K$8,"",VLOOKUP(H166,Invoer!$F$15:$AU$1500,17,FALSE)))</f>
        <v/>
      </c>
      <c r="AC166" s="435" t="str">
        <f>IF($AC$7&lt;3,Invoer!DR171,IF($AC$7=3,Invoer!BT171,"x"))</f>
        <v>x</v>
      </c>
      <c r="AD166" s="599" t="str">
        <f t="shared" si="100"/>
        <v/>
      </c>
      <c r="AE166" s="673" t="str">
        <f>IF($AD166="","",VLOOKUP(AD166,Invoer!$F$15:$AU$1999,2,FALSE))</f>
        <v/>
      </c>
      <c r="AF166" s="599" t="str">
        <f t="shared" si="101"/>
        <v/>
      </c>
      <c r="AG166" s="599" t="str">
        <f>IF($AD166="","",VLOOKUP(AD166,Invoer!$F$15:$AU$1999,3,FALSE))</f>
        <v/>
      </c>
      <c r="AH166" s="599" t="str">
        <f>IF($AD166="","",IF(AG166&lt;&gt;"Liq","",VLOOKUP(AD166,Invoer!$F$15:$AU$1999,4,FALSE)))</f>
        <v/>
      </c>
      <c r="AI166" s="677" t="str">
        <f>IF($AD166="","",VLOOKUP(AD166,Invoer!$F$15:$AU$1999,5,FALSE))</f>
        <v/>
      </c>
      <c r="AJ166" s="599" t="str">
        <f>IF($AD166="","",VLOOKUP(AD166,Invoer!$F$15:$AU$1999,6,FALSE))</f>
        <v/>
      </c>
      <c r="AK166" s="599" t="str">
        <f>IF($AD166="","",VLOOKUP(AD166,Invoer!$F$15:$AU$1999,9,FALSE))</f>
        <v/>
      </c>
      <c r="AL166" s="599" t="str">
        <f>IF($AD166="","",VLOOKUP(AD166,Invoer!$F$15:$AU$1999,10,FALSE))</f>
        <v/>
      </c>
      <c r="AM166" s="599" t="str">
        <f>IF($AD166="","",VLOOKUP(AD166,Invoer!$F$15:$BB$1999,14,FALSE))</f>
        <v/>
      </c>
      <c r="AN166" s="599" t="str">
        <f>IF($AD166="","",VLOOKUP(AD166,Invoer!$F$15:$AU$1999,11,FALSE))</f>
        <v/>
      </c>
      <c r="AO166" s="662" t="str">
        <f>IF($AD166="","",VLOOKUP(AD166,Invoer!$F$15:$AU$1999,15,FALSE))</f>
        <v/>
      </c>
      <c r="AP166" s="599" t="str">
        <f>IF($AD166="","",VLOOKUP(AD166,Invoer!$F$15:$AU$1999,19,FALSE))</f>
        <v/>
      </c>
      <c r="AQ166" s="662" t="str">
        <f>IF($AD166="","",VLOOKUP(AD166,Invoer!$F$15:$AU$1999,24,FALSE))</f>
        <v/>
      </c>
      <c r="AR166" s="662" t="str">
        <f>IF($AD166="","",VLOOKUP(AD166,Invoer!$F$15:$AU$1999,17,FALSE))</f>
        <v/>
      </c>
      <c r="AS166" s="678" t="str">
        <f t="shared" si="111"/>
        <v/>
      </c>
      <c r="AT166" s="676" t="str">
        <f t="shared" si="80"/>
        <v/>
      </c>
      <c r="AU166" s="77" t="e">
        <f t="shared" si="81"/>
        <v>#VALUE!</v>
      </c>
      <c r="AW166" s="57"/>
      <c r="AX166" s="57"/>
      <c r="BA166" s="83" t="e">
        <f ca="1">Invoer!DW171</f>
        <v>#N/A</v>
      </c>
      <c r="BB166" s="599" t="str">
        <f t="shared" ca="1" si="102"/>
        <v/>
      </c>
      <c r="BC166" s="673" t="str">
        <f ca="1">IF($BB166="","",VLOOKUP(BB166,Invoer!$F$15:$AU$1999,2,FALSE))</f>
        <v/>
      </c>
      <c r="BD166" s="599" t="str">
        <f t="shared" ca="1" si="103"/>
        <v/>
      </c>
      <c r="BE166" s="599" t="str">
        <f ca="1">IF($BB166="","",VLOOKUP(BB166,Invoer!$F$15:$AU$1999,5,FALSE))</f>
        <v/>
      </c>
      <c r="BF166" s="599" t="str">
        <f ca="1">IF($BB166="","",VLOOKUP(BB166,Invoer!$F$15:$AU$1999,6,FALSE))</f>
        <v/>
      </c>
      <c r="BG166" s="599" t="str">
        <f ca="1">IF($BB166="","",VLOOKUP(BB166,Invoer!$F$15:$AU$1999,9,FALSE))</f>
        <v/>
      </c>
      <c r="BH166" s="599" t="str">
        <f ca="1">IF($BB166="","",VLOOKUP(BB166,Invoer!$F$15:$AU$1999,10,FALSE))</f>
        <v/>
      </c>
      <c r="BI166" s="599" t="str">
        <f ca="1">IF($BB166="","",VLOOKUP(BB166,Invoer!$F$15:$BB$1999,14,FALSE))</f>
        <v/>
      </c>
      <c r="BJ166" s="599" t="str">
        <f ca="1">IF($BB166="","",VLOOKUP(BB166,Invoer!$F$15:$AU$1999,11,FALSE))</f>
        <v/>
      </c>
      <c r="BK166" s="662" t="str">
        <f t="shared" ca="1" si="104"/>
        <v/>
      </c>
      <c r="BL166" s="662" t="str">
        <f t="shared" ca="1" si="105"/>
        <v/>
      </c>
      <c r="BM166" s="679" t="str">
        <f t="shared" ca="1" si="106"/>
        <v/>
      </c>
      <c r="BN166" s="662" t="str">
        <f t="shared" ca="1" si="82"/>
        <v/>
      </c>
      <c r="BO166" s="662" t="str">
        <f ca="1">IF($BB166="","",VLOOKUP(BB166,Invoer!$F$15:$AU$1999,15,FALSE))</f>
        <v/>
      </c>
      <c r="BP166" s="662" t="str">
        <f ca="1">IF($BB166="","",VLOOKUP(BB166,Invoer!$F$15:$AU$1999,24,FALSE))</f>
        <v/>
      </c>
      <c r="BQ166" s="662" t="str">
        <f ca="1">IF($BB166="","",VLOOKUP(BB166,Invoer!$F$15:$AU$1999,17,FALSE))</f>
        <v/>
      </c>
      <c r="BS166" s="73" t="e">
        <f t="shared" ca="1" si="112"/>
        <v>#VALUE!</v>
      </c>
      <c r="BT166" s="57" t="str">
        <f t="shared" ca="1" si="113"/>
        <v/>
      </c>
      <c r="BW166" s="61" t="e">
        <f ca="1">Invoer!DZ171</f>
        <v>#N/A</v>
      </c>
      <c r="BX166" s="599" t="str">
        <f t="shared" ca="1" si="83"/>
        <v/>
      </c>
      <c r="BY166" s="673" t="str">
        <f ca="1">IF($BX166="","",VLOOKUP(BX166,Invoer!$F$15:$AU$1999,2,FALSE))</f>
        <v/>
      </c>
      <c r="BZ166" s="599" t="str">
        <f t="shared" ca="1" si="84"/>
        <v/>
      </c>
      <c r="CA166" s="599" t="str">
        <f ca="1">IF($BX166="","",VLOOKUP(BX166,Invoer!$F$15:$AU$1999,5,FALSE))</f>
        <v/>
      </c>
      <c r="CB166" s="599" t="str">
        <f ca="1">IF($BX166="","",VLOOKUP(BX166,Invoer!$F$15:$AU$1999,6,FALSE))</f>
        <v/>
      </c>
      <c r="CC166" s="599" t="str">
        <f ca="1">IF($BX166="","",VLOOKUP(BX166,Invoer!$F$15:$AU$1999,9,FALSE))</f>
        <v/>
      </c>
      <c r="CD166" s="599" t="str">
        <f ca="1">IF($BX166="","",VLOOKUP(BX166,Invoer!$F$15:$AU$1999,10,FALSE))</f>
        <v/>
      </c>
      <c r="CE166" s="599" t="str">
        <f ca="1">IF($BX166="","",VLOOKUP(BX166,Invoer!$F$15:$AU$1999,11,FALSE))</f>
        <v/>
      </c>
      <c r="CF166" s="662" t="str">
        <f ca="1">IF($BX166="","",IF(ISERROR(BY166),0,VLOOKUP(BX166,Invoer!$F$15:$AU$1999,15,FALSE)))</f>
        <v/>
      </c>
      <c r="CG166" s="599" t="str">
        <f ca="1">IF($BX166="","",VLOOKUP(BX166,Invoer!$F$15:$AU$1999,19,FALSE))</f>
        <v/>
      </c>
      <c r="CH166" s="662" t="str">
        <f ca="1">IF($BX166="","",IF(ISERROR(BY166),0,VLOOKUP(BX166,Invoer!$F$15:$AU$1999,24,FALSE)))</f>
        <v/>
      </c>
      <c r="CI166" s="662" t="str">
        <f ca="1">IF($BX166="","",IF(ISERROR(BY166),0,VLOOKUP(BX166,Invoer!$F$15:$AU$1999,17,FALSE)))</f>
        <v/>
      </c>
      <c r="CJ166" s="680" t="str">
        <f t="shared" ca="1" si="107"/>
        <v/>
      </c>
      <c r="CK166" s="662" t="str">
        <f t="shared" ca="1" si="108"/>
        <v/>
      </c>
      <c r="CM166" s="56" t="str">
        <f t="shared" ca="1" si="114"/>
        <v/>
      </c>
      <c r="CQ166" s="411" t="e">
        <f ca="1">Invoer!EG171</f>
        <v>#N/A</v>
      </c>
      <c r="CR166" s="599" t="str">
        <f t="shared" ca="1" si="85"/>
        <v/>
      </c>
      <c r="CS166" s="673" t="str">
        <f ca="1">IF($CR166="","",VLOOKUP(CR166,Invoer!$F$15:$AU$1500,2,FALSE))</f>
        <v/>
      </c>
      <c r="CT166" s="599" t="str">
        <f t="shared" ca="1" si="86"/>
        <v/>
      </c>
      <c r="CU166" s="599" t="str">
        <f ca="1">IF($CR166="","",VLOOKUP(CR166,Invoer!$F$15:$AU$1500,3,FALSE))</f>
        <v/>
      </c>
      <c r="CV166" s="599" t="str">
        <f ca="1">IF($CR166="","",IF(CU166&lt;&gt;"Liq","",VLOOKUP(CR166,Invoer!$F$15:$AU$1500,4,FALSE)))</f>
        <v/>
      </c>
      <c r="CW166" s="599" t="str">
        <f ca="1">IF($CR166="","",VLOOKUP(CR166,Invoer!$F$15:$AU$1500,5,FALSE))</f>
        <v/>
      </c>
      <c r="CX166" s="599" t="str">
        <f ca="1">IF($CR166="","",VLOOKUP(CR166,Invoer!$F$15:$AU$1500,6,FALSE))</f>
        <v/>
      </c>
      <c r="CY166" s="599" t="str">
        <f ca="1">IF($CR166="","",VLOOKUP(CR166,Invoer!$F$15:$AU$1500,9,FALSE))</f>
        <v/>
      </c>
      <c r="CZ166" s="599" t="str">
        <f ca="1">IF($CR166="","",VLOOKUP(CR166,Invoer!$F$15:$AU$1500,10,FALSE))</f>
        <v/>
      </c>
      <c r="DA166" s="599" t="str">
        <f ca="1">IF($CR166="","",VLOOKUP(CR166,Invoer!$F$15:$AU$1500,11,FALSE))</f>
        <v/>
      </c>
      <c r="DB166" s="599" t="str">
        <f ca="1">IF($CR166="","",VLOOKUP(CR166,Invoer!$F$15:$BB$1500,14,FALSE))</f>
        <v/>
      </c>
      <c r="DC166" s="662" t="str">
        <f ca="1">IF($CR166="","",VLOOKUP(CR166,Invoer!$F$15:$AU$1500,15,FALSE))</f>
        <v/>
      </c>
      <c r="DD166" s="599" t="str">
        <f ca="1">IF($CR166="","",VLOOKUP(CR166,Invoer!$F$15:$AU$1500,19,FALSE))</f>
        <v/>
      </c>
      <c r="DE166" s="662" t="str">
        <f ca="1">IF($CR166="","",VLOOKUP(CR166,Invoer!$F$15:$AU$1500,20,FALSE))</f>
        <v/>
      </c>
      <c r="DF166" s="662" t="str">
        <f ca="1">IF($CR166="","",VLOOKUP(CR166,Invoer!$F$15:$AU$1500,23,FALSE))</f>
        <v/>
      </c>
      <c r="DG166" s="662" t="str">
        <f ca="1">IF($CR166="","",VLOOKUP(CR166,Invoer!$F$15:$AU$1500,17,FALSE))</f>
        <v/>
      </c>
      <c r="DH166" s="681" t="str">
        <f t="shared" ca="1" si="87"/>
        <v/>
      </c>
      <c r="DI166" s="662" t="str">
        <f t="shared" ca="1" si="88"/>
        <v/>
      </c>
      <c r="DJ166" s="190"/>
      <c r="DK166" s="411" t="str">
        <f t="shared" ca="1" si="89"/>
        <v/>
      </c>
      <c r="DO166" s="61" t="e">
        <f ca="1">IF($DN$4&lt;3,Invoer!EB171,Invoer!EA171)</f>
        <v>#N/A</v>
      </c>
      <c r="DP166" s="599" t="str">
        <f t="shared" ca="1" si="90"/>
        <v/>
      </c>
      <c r="DQ166" s="673" t="str">
        <f ca="1">IF($DP166="","",VLOOKUP(DP166,Invoer!$F$15:$AU$1999,2,FALSE))</f>
        <v/>
      </c>
      <c r="DR166" s="599" t="str">
        <f t="shared" ca="1" si="91"/>
        <v/>
      </c>
      <c r="DS166" s="599" t="str">
        <f ca="1">IF($DP166="","",VLOOKUP(DP166,Invoer!$F$15:$AU$1999,3,FALSE))</f>
        <v/>
      </c>
      <c r="DT166" s="599" t="str">
        <f ca="1">IF($DP166="","",IF(DS166&lt;&gt;"Liq","",VLOOKUP(DP166,Invoer!$F$15:$AU$1999,4,FALSE)))</f>
        <v/>
      </c>
      <c r="DU166" s="599" t="str">
        <f ca="1">IF($DP166="","",VLOOKUP(DP166,Invoer!$F$15:$AU$1999,5,FALSE))</f>
        <v/>
      </c>
      <c r="DV166" s="599" t="str">
        <f ca="1">IF($DP166="","",VLOOKUP(DP166,Invoer!$F$15:$AU$1999,6,FALSE))</f>
        <v/>
      </c>
      <c r="DW166" s="599" t="str">
        <f ca="1">IF($DP166="","",VLOOKUP(DP166,Invoer!$F$15:$AU$1999,9,FALSE))</f>
        <v/>
      </c>
      <c r="DX166" s="599" t="str">
        <f ca="1">IF($DP166="","",VLOOKUP(DP166,Invoer!$F$15:$AU$1999,10,FALSE))</f>
        <v/>
      </c>
      <c r="DY166" s="595" t="str">
        <f ca="1">IF($DP166="","",VLOOKUP(DP166,Invoer!$F$15:$AU$1999,11,FALSE))</f>
        <v/>
      </c>
      <c r="DZ166" s="662" t="str">
        <f ca="1">IF($DP166="","",IF($DN$4&gt;2,"",VLOOKUP(DP166,Invoer!CQ:CS,3,FALSE)))</f>
        <v/>
      </c>
      <c r="EA166" s="541" t="str">
        <f ca="1">IF($DP166="","",IF(ISERROR(DQ166),0,IF($DN$4&lt;3,"",VLOOKUP(DP166,Invoer!$F$15:$AU$1999,15,FALSE))))</f>
        <v/>
      </c>
      <c r="EB166" s="595" t="str">
        <f ca="1">IF($DP166="","",IF($DN$4&lt;3,"",VLOOKUP(DP166,Invoer!$F$15:$AU$1999,19,FALSE)))</f>
        <v/>
      </c>
      <c r="EC166" s="541" t="str">
        <f ca="1">IF($DP166="","",IF(ISERROR(DQ166),0,IF($DN$4&lt;3,"",VLOOKUP(DP166,Invoer!$F$15:$AU$1999,24,FALSE))))</f>
        <v/>
      </c>
      <c r="ED166" s="541" t="str">
        <f ca="1">IF($DP166="","",IF(ISERROR(DQ166),0,IF($DN$4&lt;3,"",VLOOKUP(DP166,Invoer!$F$15:$AU$1999,17,FALSE))))</f>
        <v/>
      </c>
      <c r="EH166" s="89" t="e">
        <f ca="1">Invoer!CP171</f>
        <v>#N/A</v>
      </c>
      <c r="EI166" s="599" t="str">
        <f t="shared" ca="1" si="92"/>
        <v/>
      </c>
      <c r="EJ166" s="673" t="str">
        <f ca="1">IF(EI166="","",VLOOKUP(EI166,Invoer!$F$15:$AU$1999,2,FALSE))</f>
        <v/>
      </c>
      <c r="EK166" s="599" t="str">
        <f t="shared" ca="1" si="93"/>
        <v/>
      </c>
      <c r="EL166" s="599" t="str">
        <f ca="1">IF($EI166="","",VLOOKUP(EI166,Invoer!$F$15:$AU$1999,3,FALSE))</f>
        <v/>
      </c>
      <c r="EM166" s="599" t="str">
        <f ca="1">IF($EI166="","",IF(EL166&lt;&gt;"Liq","",VLOOKUP(EI166,Invoer!$F$15:$AU$1999,4,FALSE)))</f>
        <v/>
      </c>
      <c r="EN166" s="599" t="str">
        <f ca="1">IF($EI166="","",VLOOKUP(EI166,Invoer!$F$15:$AU$1999,6,FALSE))</f>
        <v/>
      </c>
      <c r="EO166" s="599" t="str">
        <f ca="1">IF(EI166="","",VLOOKUP(EI166,Invoer!$F$15:$AU$1999,9,FALSE))</f>
        <v/>
      </c>
      <c r="EP166" s="599" t="str">
        <f ca="1">IF(EI166="","",VLOOKUP(EI166,Invoer!$F$15:$AU$1999,10,FALSE))</f>
        <v/>
      </c>
      <c r="EQ166" s="599" t="str">
        <f ca="1">IF(EI166="","",VLOOKUP(EI166,Invoer!$F$15:$AU$1999,11,FALSE))</f>
        <v/>
      </c>
      <c r="ER166" s="662" t="str">
        <f ca="1">IF(EI166="","",VLOOKUP(EI166,Invoer!CQ:CS,3,FALSE))</f>
        <v/>
      </c>
      <c r="ES166" s="662" t="str">
        <f t="shared" ca="1" si="94"/>
        <v/>
      </c>
      <c r="ET166" s="513" t="str">
        <f t="shared" ca="1" si="95"/>
        <v/>
      </c>
      <c r="EU166" s="112" t="str">
        <f t="shared" ca="1" si="96"/>
        <v/>
      </c>
      <c r="EV166" s="83" t="s">
        <v>160</v>
      </c>
      <c r="EW166" s="682" t="str">
        <f t="shared" ca="1" si="97"/>
        <v/>
      </c>
      <c r="EX166" s="662" t="str">
        <f t="shared" ca="1" si="98"/>
        <v/>
      </c>
      <c r="EY166"/>
      <c r="EZ166" s="56" t="e">
        <f t="shared" ca="1" si="109"/>
        <v>#VALUE!</v>
      </c>
      <c r="FA166" s="56" t="e">
        <f t="shared" ca="1" si="110"/>
        <v>#VALUE!</v>
      </c>
      <c r="FE166"/>
      <c r="FI166"/>
      <c r="FJ166"/>
    </row>
    <row r="167" spans="1:166" ht="12" customHeight="1" x14ac:dyDescent="0.2">
      <c r="A167"/>
      <c r="B167"/>
      <c r="C167"/>
      <c r="E167"/>
      <c r="G167" s="89" t="e">
        <f ca="1">Invoer!DU172</f>
        <v>#N/A</v>
      </c>
      <c r="H167" s="599" t="str">
        <f t="shared" ca="1" si="115"/>
        <v/>
      </c>
      <c r="I167" s="673" t="str">
        <f ca="1">IF($H167="","",VLOOKUP(H167,Invoer!$F$15:$AU$1500,2,FALSE))</f>
        <v/>
      </c>
      <c r="J167" s="599" t="str">
        <f t="shared" ca="1" si="99"/>
        <v/>
      </c>
      <c r="K167" s="599" t="str">
        <f ca="1">IF($H167="","",VLOOKUP(H167,Invoer!$F$15:$AU$1500,3,FALSE))</f>
        <v/>
      </c>
      <c r="L167" s="599" t="str">
        <f ca="1">IF($H167="","",IF(K167&lt;&gt;"Liq","",VLOOKUP(H167,Invoer!$F$15:$AU$1500,4,FALSE)))</f>
        <v/>
      </c>
      <c r="M167" s="599" t="str">
        <f ca="1">IF($H167="","",VLOOKUP(H167,Invoer!$F$15:$AU$1500,5,FALSE))</f>
        <v/>
      </c>
      <c r="N167" s="599" t="str">
        <f ca="1">IF($H167="","",VLOOKUP(H167,Invoer!$F$15:$AU$1500,6,FALSE))</f>
        <v/>
      </c>
      <c r="O167" s="599" t="str">
        <f ca="1">IF($H167="","",VLOOKUP(H167,Invoer!$F$15:$AU$1500,9,FALSE))</f>
        <v/>
      </c>
      <c r="P167" s="599" t="str">
        <f ca="1">IF($H167="","",VLOOKUP(H167,Invoer!$F$15:$AU$1500,10,FALSE))</f>
        <v/>
      </c>
      <c r="Q167" s="599" t="str">
        <f ca="1">IF($H167="","",VLOOKUP(H167,Invoer!$F$15:$BB$1500,14,FALSE))</f>
        <v/>
      </c>
      <c r="R167" s="662" t="str">
        <f ca="1">IF($H167="","",IF(J167&gt;$K$8,"",VLOOKUP(H167,Invoer!$F$15:$AU$1500,15,FALSE)))</f>
        <v/>
      </c>
      <c r="S167" s="599" t="str">
        <f ca="1">IF($H167="","",VLOOKUP(H167,Invoer!$F$15:$AU$1500,19,FALSE))</f>
        <v/>
      </c>
      <c r="T167" s="662" t="str">
        <f ca="1">IF($H167="","",IF(J167&gt;$K$8,"",VLOOKUP(H167,Invoer!$F$15:$AU$1500,20,FALSE)))</f>
        <v/>
      </c>
      <c r="U167" s="662" t="str">
        <f ca="1">IF($H167="","",IF(J167&gt;$K$8,"",VLOOKUP(H167,Invoer!$F$15:$AU$1500,23,FALSE)))</f>
        <v/>
      </c>
      <c r="V167" s="662" t="str">
        <f ca="1">IF($H167="","",IF(J167&gt;$K$8,"",VLOOKUP(H167,Invoer!$F$15:$AU$1500,17,FALSE)))</f>
        <v/>
      </c>
      <c r="AC167" s="435" t="str">
        <f>IF($AC$7&lt;3,Invoer!DR172,IF($AC$7=3,Invoer!BT172,"x"))</f>
        <v>x</v>
      </c>
      <c r="AD167" s="599" t="str">
        <f t="shared" si="100"/>
        <v/>
      </c>
      <c r="AE167" s="673" t="str">
        <f>IF($AD167="","",VLOOKUP(AD167,Invoer!$F$15:$AU$1999,2,FALSE))</f>
        <v/>
      </c>
      <c r="AF167" s="599" t="str">
        <f t="shared" si="101"/>
        <v/>
      </c>
      <c r="AG167" s="599" t="str">
        <f>IF($AD167="","",VLOOKUP(AD167,Invoer!$F$15:$AU$1999,3,FALSE))</f>
        <v/>
      </c>
      <c r="AH167" s="599" t="str">
        <f>IF($AD167="","",IF(AG167&lt;&gt;"Liq","",VLOOKUP(AD167,Invoer!$F$15:$AU$1999,4,FALSE)))</f>
        <v/>
      </c>
      <c r="AI167" s="677" t="str">
        <f>IF($AD167="","",VLOOKUP(AD167,Invoer!$F$15:$AU$1999,5,FALSE))</f>
        <v/>
      </c>
      <c r="AJ167" s="599" t="str">
        <f>IF($AD167="","",VLOOKUP(AD167,Invoer!$F$15:$AU$1999,6,FALSE))</f>
        <v/>
      </c>
      <c r="AK167" s="599" t="str">
        <f>IF($AD167="","",VLOOKUP(AD167,Invoer!$F$15:$AU$1999,9,FALSE))</f>
        <v/>
      </c>
      <c r="AL167" s="599" t="str">
        <f>IF($AD167="","",VLOOKUP(AD167,Invoer!$F$15:$AU$1999,10,FALSE))</f>
        <v/>
      </c>
      <c r="AM167" s="599" t="str">
        <f>IF($AD167="","",VLOOKUP(AD167,Invoer!$F$15:$BB$1999,14,FALSE))</f>
        <v/>
      </c>
      <c r="AN167" s="599" t="str">
        <f>IF($AD167="","",VLOOKUP(AD167,Invoer!$F$15:$AU$1999,11,FALSE))</f>
        <v/>
      </c>
      <c r="AO167" s="662" t="str">
        <f>IF($AD167="","",VLOOKUP(AD167,Invoer!$F$15:$AU$1999,15,FALSE))</f>
        <v/>
      </c>
      <c r="AP167" s="599" t="str">
        <f>IF($AD167="","",VLOOKUP(AD167,Invoer!$F$15:$AU$1999,19,FALSE))</f>
        <v/>
      </c>
      <c r="AQ167" s="662" t="str">
        <f>IF($AD167="","",VLOOKUP(AD167,Invoer!$F$15:$AU$1999,24,FALSE))</f>
        <v/>
      </c>
      <c r="AR167" s="662" t="str">
        <f>IF($AD167="","",VLOOKUP(AD167,Invoer!$F$15:$AU$1999,17,FALSE))</f>
        <v/>
      </c>
      <c r="AS167" s="678" t="str">
        <f t="shared" si="111"/>
        <v/>
      </c>
      <c r="AT167" s="676" t="str">
        <f t="shared" si="80"/>
        <v/>
      </c>
      <c r="AU167" s="77" t="e">
        <f t="shared" si="81"/>
        <v>#VALUE!</v>
      </c>
      <c r="AW167" s="57"/>
      <c r="AX167" s="57"/>
      <c r="BA167" s="83" t="e">
        <f ca="1">Invoer!DW172</f>
        <v>#N/A</v>
      </c>
      <c r="BB167" s="599" t="str">
        <f t="shared" ca="1" si="102"/>
        <v/>
      </c>
      <c r="BC167" s="673" t="str">
        <f ca="1">IF($BB167="","",VLOOKUP(BB167,Invoer!$F$15:$AU$1999,2,FALSE))</f>
        <v/>
      </c>
      <c r="BD167" s="599" t="str">
        <f t="shared" ca="1" si="103"/>
        <v/>
      </c>
      <c r="BE167" s="599" t="str">
        <f ca="1">IF($BB167="","",VLOOKUP(BB167,Invoer!$F$15:$AU$1999,5,FALSE))</f>
        <v/>
      </c>
      <c r="BF167" s="599" t="str">
        <f ca="1">IF($BB167="","",VLOOKUP(BB167,Invoer!$F$15:$AU$1999,6,FALSE))</f>
        <v/>
      </c>
      <c r="BG167" s="599" t="str">
        <f ca="1">IF($BB167="","",VLOOKUP(BB167,Invoer!$F$15:$AU$1999,9,FALSE))</f>
        <v/>
      </c>
      <c r="BH167" s="599" t="str">
        <f ca="1">IF($BB167="","",VLOOKUP(BB167,Invoer!$F$15:$AU$1999,10,FALSE))</f>
        <v/>
      </c>
      <c r="BI167" s="599" t="str">
        <f ca="1">IF($BB167="","",VLOOKUP(BB167,Invoer!$F$15:$BB$1999,14,FALSE))</f>
        <v/>
      </c>
      <c r="BJ167" s="599" t="str">
        <f ca="1">IF($BB167="","",VLOOKUP(BB167,Invoer!$F$15:$AU$1999,11,FALSE))</f>
        <v/>
      </c>
      <c r="BK167" s="662" t="str">
        <f t="shared" ca="1" si="104"/>
        <v/>
      </c>
      <c r="BL167" s="662" t="str">
        <f t="shared" ca="1" si="105"/>
        <v/>
      </c>
      <c r="BM167" s="679" t="str">
        <f t="shared" ca="1" si="106"/>
        <v/>
      </c>
      <c r="BN167" s="662" t="str">
        <f t="shared" ca="1" si="82"/>
        <v/>
      </c>
      <c r="BO167" s="662" t="str">
        <f ca="1">IF($BB167="","",VLOOKUP(BB167,Invoer!$F$15:$AU$1999,15,FALSE))</f>
        <v/>
      </c>
      <c r="BP167" s="662" t="str">
        <f ca="1">IF($BB167="","",VLOOKUP(BB167,Invoer!$F$15:$AU$1999,24,FALSE))</f>
        <v/>
      </c>
      <c r="BQ167" s="662" t="str">
        <f ca="1">IF($BB167="","",VLOOKUP(BB167,Invoer!$F$15:$AU$1999,17,FALSE))</f>
        <v/>
      </c>
      <c r="BS167" s="73" t="e">
        <f t="shared" ca="1" si="112"/>
        <v>#VALUE!</v>
      </c>
      <c r="BT167" s="57" t="str">
        <f t="shared" ca="1" si="113"/>
        <v/>
      </c>
      <c r="BW167" s="61" t="e">
        <f ca="1">Invoer!DZ172</f>
        <v>#N/A</v>
      </c>
      <c r="BX167" s="599" t="str">
        <f t="shared" ca="1" si="83"/>
        <v/>
      </c>
      <c r="BY167" s="673" t="str">
        <f ca="1">IF($BX167="","",VLOOKUP(BX167,Invoer!$F$15:$AU$1999,2,FALSE))</f>
        <v/>
      </c>
      <c r="BZ167" s="599" t="str">
        <f t="shared" ca="1" si="84"/>
        <v/>
      </c>
      <c r="CA167" s="599" t="str">
        <f ca="1">IF($BX167="","",VLOOKUP(BX167,Invoer!$F$15:$AU$1999,5,FALSE))</f>
        <v/>
      </c>
      <c r="CB167" s="599" t="str">
        <f ca="1">IF($BX167="","",VLOOKUP(BX167,Invoer!$F$15:$AU$1999,6,FALSE))</f>
        <v/>
      </c>
      <c r="CC167" s="599" t="str">
        <f ca="1">IF($BX167="","",VLOOKUP(BX167,Invoer!$F$15:$AU$1999,9,FALSE))</f>
        <v/>
      </c>
      <c r="CD167" s="599" t="str">
        <f ca="1">IF($BX167="","",VLOOKUP(BX167,Invoer!$F$15:$AU$1999,10,FALSE))</f>
        <v/>
      </c>
      <c r="CE167" s="599" t="str">
        <f ca="1">IF($BX167="","",VLOOKUP(BX167,Invoer!$F$15:$AU$1999,11,FALSE))</f>
        <v/>
      </c>
      <c r="CF167" s="662" t="str">
        <f ca="1">IF($BX167="","",IF(ISERROR(BY167),0,VLOOKUP(BX167,Invoer!$F$15:$AU$1999,15,FALSE)))</f>
        <v/>
      </c>
      <c r="CG167" s="599" t="str">
        <f ca="1">IF($BX167="","",VLOOKUP(BX167,Invoer!$F$15:$AU$1999,19,FALSE))</f>
        <v/>
      </c>
      <c r="CH167" s="662" t="str">
        <f ca="1">IF($BX167="","",IF(ISERROR(BY167),0,VLOOKUP(BX167,Invoer!$F$15:$AU$1999,24,FALSE)))</f>
        <v/>
      </c>
      <c r="CI167" s="662" t="str">
        <f ca="1">IF($BX167="","",IF(ISERROR(BY167),0,VLOOKUP(BX167,Invoer!$F$15:$AU$1999,17,FALSE)))</f>
        <v/>
      </c>
      <c r="CJ167" s="680" t="str">
        <f t="shared" ca="1" si="107"/>
        <v/>
      </c>
      <c r="CK167" s="662" t="str">
        <f t="shared" ca="1" si="108"/>
        <v/>
      </c>
      <c r="CM167" s="56" t="str">
        <f t="shared" ca="1" si="114"/>
        <v/>
      </c>
      <c r="CQ167" s="411" t="e">
        <f ca="1">Invoer!EG172</f>
        <v>#N/A</v>
      </c>
      <c r="CR167" s="599" t="str">
        <f t="shared" ca="1" si="85"/>
        <v/>
      </c>
      <c r="CS167" s="673" t="str">
        <f ca="1">IF($CR167="","",VLOOKUP(CR167,Invoer!$F$15:$AU$1500,2,FALSE))</f>
        <v/>
      </c>
      <c r="CT167" s="599" t="str">
        <f t="shared" ca="1" si="86"/>
        <v/>
      </c>
      <c r="CU167" s="599" t="str">
        <f ca="1">IF($CR167="","",VLOOKUP(CR167,Invoer!$F$15:$AU$1500,3,FALSE))</f>
        <v/>
      </c>
      <c r="CV167" s="599" t="str">
        <f ca="1">IF($CR167="","",IF(CU167&lt;&gt;"Liq","",VLOOKUP(CR167,Invoer!$F$15:$AU$1500,4,FALSE)))</f>
        <v/>
      </c>
      <c r="CW167" s="599" t="str">
        <f ca="1">IF($CR167="","",VLOOKUP(CR167,Invoer!$F$15:$AU$1500,5,FALSE))</f>
        <v/>
      </c>
      <c r="CX167" s="599" t="str">
        <f ca="1">IF($CR167="","",VLOOKUP(CR167,Invoer!$F$15:$AU$1500,6,FALSE))</f>
        <v/>
      </c>
      <c r="CY167" s="599" t="str">
        <f ca="1">IF($CR167="","",VLOOKUP(CR167,Invoer!$F$15:$AU$1500,9,FALSE))</f>
        <v/>
      </c>
      <c r="CZ167" s="599" t="str">
        <f ca="1">IF($CR167="","",VLOOKUP(CR167,Invoer!$F$15:$AU$1500,10,FALSE))</f>
        <v/>
      </c>
      <c r="DA167" s="599" t="str">
        <f ca="1">IF($CR167="","",VLOOKUP(CR167,Invoer!$F$15:$AU$1500,11,FALSE))</f>
        <v/>
      </c>
      <c r="DB167" s="599" t="str">
        <f ca="1">IF($CR167="","",VLOOKUP(CR167,Invoer!$F$15:$BB$1500,14,FALSE))</f>
        <v/>
      </c>
      <c r="DC167" s="662" t="str">
        <f ca="1">IF($CR167="","",VLOOKUP(CR167,Invoer!$F$15:$AU$1500,15,FALSE))</f>
        <v/>
      </c>
      <c r="DD167" s="599" t="str">
        <f ca="1">IF($CR167="","",VLOOKUP(CR167,Invoer!$F$15:$AU$1500,19,FALSE))</f>
        <v/>
      </c>
      <c r="DE167" s="662" t="str">
        <f ca="1">IF($CR167="","",VLOOKUP(CR167,Invoer!$F$15:$AU$1500,20,FALSE))</f>
        <v/>
      </c>
      <c r="DF167" s="662" t="str">
        <f ca="1">IF($CR167="","",VLOOKUP(CR167,Invoer!$F$15:$AU$1500,23,FALSE))</f>
        <v/>
      </c>
      <c r="DG167" s="662" t="str">
        <f ca="1">IF($CR167="","",VLOOKUP(CR167,Invoer!$F$15:$AU$1500,17,FALSE))</f>
        <v/>
      </c>
      <c r="DH167" s="681" t="str">
        <f t="shared" ca="1" si="87"/>
        <v/>
      </c>
      <c r="DI167" s="662" t="str">
        <f t="shared" ca="1" si="88"/>
        <v/>
      </c>
      <c r="DJ167" s="190"/>
      <c r="DK167" s="411" t="str">
        <f t="shared" ca="1" si="89"/>
        <v/>
      </c>
      <c r="DO167" s="61" t="e">
        <f ca="1">IF($DN$4&lt;3,Invoer!EB172,Invoer!EA172)</f>
        <v>#N/A</v>
      </c>
      <c r="DP167" s="599" t="str">
        <f t="shared" ca="1" si="90"/>
        <v/>
      </c>
      <c r="DQ167" s="673" t="str">
        <f ca="1">IF($DP167="","",VLOOKUP(DP167,Invoer!$F$15:$AU$1999,2,FALSE))</f>
        <v/>
      </c>
      <c r="DR167" s="599" t="str">
        <f t="shared" ca="1" si="91"/>
        <v/>
      </c>
      <c r="DS167" s="599" t="str">
        <f ca="1">IF($DP167="","",VLOOKUP(DP167,Invoer!$F$15:$AU$1999,3,FALSE))</f>
        <v/>
      </c>
      <c r="DT167" s="599" t="str">
        <f ca="1">IF($DP167="","",IF(DS167&lt;&gt;"Liq","",VLOOKUP(DP167,Invoer!$F$15:$AU$1999,4,FALSE)))</f>
        <v/>
      </c>
      <c r="DU167" s="599" t="str">
        <f ca="1">IF($DP167="","",VLOOKUP(DP167,Invoer!$F$15:$AU$1999,5,FALSE))</f>
        <v/>
      </c>
      <c r="DV167" s="599" t="str">
        <f ca="1">IF($DP167="","",VLOOKUP(DP167,Invoer!$F$15:$AU$1999,6,FALSE))</f>
        <v/>
      </c>
      <c r="DW167" s="599" t="str">
        <f ca="1">IF($DP167="","",VLOOKUP(DP167,Invoer!$F$15:$AU$1999,9,FALSE))</f>
        <v/>
      </c>
      <c r="DX167" s="599" t="str">
        <f ca="1">IF($DP167="","",VLOOKUP(DP167,Invoer!$F$15:$AU$1999,10,FALSE))</f>
        <v/>
      </c>
      <c r="DY167" s="595" t="str">
        <f ca="1">IF($DP167="","",VLOOKUP(DP167,Invoer!$F$15:$AU$1999,11,FALSE))</f>
        <v/>
      </c>
      <c r="DZ167" s="662" t="str">
        <f ca="1">IF($DP167="","",IF($DN$4&gt;2,"",VLOOKUP(DP167,Invoer!CQ:CS,3,FALSE)))</f>
        <v/>
      </c>
      <c r="EA167" s="541" t="str">
        <f ca="1">IF($DP167="","",IF(ISERROR(DQ167),0,IF($DN$4&lt;3,"",VLOOKUP(DP167,Invoer!$F$15:$AU$1999,15,FALSE))))</f>
        <v/>
      </c>
      <c r="EB167" s="595" t="str">
        <f ca="1">IF($DP167="","",IF($DN$4&lt;3,"",VLOOKUP(DP167,Invoer!$F$15:$AU$1999,19,FALSE)))</f>
        <v/>
      </c>
      <c r="EC167" s="541" t="str">
        <f ca="1">IF($DP167="","",IF(ISERROR(DQ167),0,IF($DN$4&lt;3,"",VLOOKUP(DP167,Invoer!$F$15:$AU$1999,24,FALSE))))</f>
        <v/>
      </c>
      <c r="ED167" s="541" t="str">
        <f ca="1">IF($DP167="","",IF(ISERROR(DQ167),0,IF($DN$4&lt;3,"",VLOOKUP(DP167,Invoer!$F$15:$AU$1999,17,FALSE))))</f>
        <v/>
      </c>
      <c r="EH167" s="89" t="e">
        <f ca="1">Invoer!CP172</f>
        <v>#N/A</v>
      </c>
      <c r="EI167" s="599" t="str">
        <f t="shared" ca="1" si="92"/>
        <v/>
      </c>
      <c r="EJ167" s="673" t="str">
        <f ca="1">IF(EI167="","",VLOOKUP(EI167,Invoer!$F$15:$AU$1999,2,FALSE))</f>
        <v/>
      </c>
      <c r="EK167" s="599" t="str">
        <f t="shared" ca="1" si="93"/>
        <v/>
      </c>
      <c r="EL167" s="599" t="str">
        <f ca="1">IF($EI167="","",VLOOKUP(EI167,Invoer!$F$15:$AU$1999,3,FALSE))</f>
        <v/>
      </c>
      <c r="EM167" s="599" t="str">
        <f ca="1">IF($EI167="","",IF(EL167&lt;&gt;"Liq","",VLOOKUP(EI167,Invoer!$F$15:$AU$1999,4,FALSE)))</f>
        <v/>
      </c>
      <c r="EN167" s="599" t="str">
        <f ca="1">IF($EI167="","",VLOOKUP(EI167,Invoer!$F$15:$AU$1999,6,FALSE))</f>
        <v/>
      </c>
      <c r="EO167" s="599" t="str">
        <f ca="1">IF(EI167="","",VLOOKUP(EI167,Invoer!$F$15:$AU$1999,9,FALSE))</f>
        <v/>
      </c>
      <c r="EP167" s="599" t="str">
        <f ca="1">IF(EI167="","",VLOOKUP(EI167,Invoer!$F$15:$AU$1999,10,FALSE))</f>
        <v/>
      </c>
      <c r="EQ167" s="599" t="str">
        <f ca="1">IF(EI167="","",VLOOKUP(EI167,Invoer!$F$15:$AU$1999,11,FALSE))</f>
        <v/>
      </c>
      <c r="ER167" s="662" t="str">
        <f ca="1">IF(EI167="","",VLOOKUP(EI167,Invoer!CQ:CS,3,FALSE))</f>
        <v/>
      </c>
      <c r="ES167" s="662" t="str">
        <f t="shared" ca="1" si="94"/>
        <v/>
      </c>
      <c r="ET167" s="513" t="str">
        <f t="shared" ca="1" si="95"/>
        <v/>
      </c>
      <c r="EU167" s="112" t="str">
        <f t="shared" ca="1" si="96"/>
        <v/>
      </c>
      <c r="EV167" s="83" t="s">
        <v>160</v>
      </c>
      <c r="EW167" s="682" t="str">
        <f t="shared" ca="1" si="97"/>
        <v/>
      </c>
      <c r="EX167" s="662" t="str">
        <f t="shared" ca="1" si="98"/>
        <v/>
      </c>
      <c r="EY167"/>
      <c r="EZ167" s="56" t="e">
        <f t="shared" ca="1" si="109"/>
        <v>#VALUE!</v>
      </c>
      <c r="FA167" s="56" t="e">
        <f t="shared" ca="1" si="110"/>
        <v>#VALUE!</v>
      </c>
      <c r="FE167"/>
      <c r="FI167"/>
      <c r="FJ167"/>
    </row>
    <row r="168" spans="1:166" ht="12" customHeight="1" x14ac:dyDescent="0.2">
      <c r="A168"/>
      <c r="B168"/>
      <c r="C168"/>
      <c r="E168"/>
      <c r="G168" s="89" t="e">
        <f ca="1">Invoer!DU173</f>
        <v>#N/A</v>
      </c>
      <c r="H168" s="599" t="str">
        <f t="shared" ca="1" si="115"/>
        <v/>
      </c>
      <c r="I168" s="673" t="str">
        <f ca="1">IF($H168="","",VLOOKUP(H168,Invoer!$F$15:$AU$1500,2,FALSE))</f>
        <v/>
      </c>
      <c r="J168" s="599" t="str">
        <f t="shared" ca="1" si="99"/>
        <v/>
      </c>
      <c r="K168" s="599" t="str">
        <f ca="1">IF($H168="","",VLOOKUP(H168,Invoer!$F$15:$AU$1500,3,FALSE))</f>
        <v/>
      </c>
      <c r="L168" s="599" t="str">
        <f ca="1">IF($H168="","",IF(K168&lt;&gt;"Liq","",VLOOKUP(H168,Invoer!$F$15:$AU$1500,4,FALSE)))</f>
        <v/>
      </c>
      <c r="M168" s="599" t="str">
        <f ca="1">IF($H168="","",VLOOKUP(H168,Invoer!$F$15:$AU$1500,5,FALSE))</f>
        <v/>
      </c>
      <c r="N168" s="599" t="str">
        <f ca="1">IF($H168="","",VLOOKUP(H168,Invoer!$F$15:$AU$1500,6,FALSE))</f>
        <v/>
      </c>
      <c r="O168" s="599" t="str">
        <f ca="1">IF($H168="","",VLOOKUP(H168,Invoer!$F$15:$AU$1500,9,FALSE))</f>
        <v/>
      </c>
      <c r="P168" s="599" t="str">
        <f ca="1">IF($H168="","",VLOOKUP(H168,Invoer!$F$15:$AU$1500,10,FALSE))</f>
        <v/>
      </c>
      <c r="Q168" s="599" t="str">
        <f ca="1">IF($H168="","",VLOOKUP(H168,Invoer!$F$15:$BB$1500,14,FALSE))</f>
        <v/>
      </c>
      <c r="R168" s="662" t="str">
        <f ca="1">IF($H168="","",IF(J168&gt;$K$8,"",VLOOKUP(H168,Invoer!$F$15:$AU$1500,15,FALSE)))</f>
        <v/>
      </c>
      <c r="S168" s="599" t="str">
        <f ca="1">IF($H168="","",VLOOKUP(H168,Invoer!$F$15:$AU$1500,19,FALSE))</f>
        <v/>
      </c>
      <c r="T168" s="662" t="str">
        <f ca="1">IF($H168="","",IF(J168&gt;$K$8,"",VLOOKUP(H168,Invoer!$F$15:$AU$1500,20,FALSE)))</f>
        <v/>
      </c>
      <c r="U168" s="662" t="str">
        <f ca="1">IF($H168="","",IF(J168&gt;$K$8,"",VLOOKUP(H168,Invoer!$F$15:$AU$1500,23,FALSE)))</f>
        <v/>
      </c>
      <c r="V168" s="662" t="str">
        <f ca="1">IF($H168="","",IF(J168&gt;$K$8,"",VLOOKUP(H168,Invoer!$F$15:$AU$1500,17,FALSE)))</f>
        <v/>
      </c>
      <c r="AC168" s="435" t="str">
        <f>IF($AC$7&lt;3,Invoer!DR173,IF($AC$7=3,Invoer!BT173,"x"))</f>
        <v>x</v>
      </c>
      <c r="AD168" s="599" t="str">
        <f t="shared" si="100"/>
        <v/>
      </c>
      <c r="AE168" s="673" t="str">
        <f>IF($AD168="","",VLOOKUP(AD168,Invoer!$F$15:$AU$1999,2,FALSE))</f>
        <v/>
      </c>
      <c r="AF168" s="599" t="str">
        <f t="shared" si="101"/>
        <v/>
      </c>
      <c r="AG168" s="599" t="str">
        <f>IF($AD168="","",VLOOKUP(AD168,Invoer!$F$15:$AU$1999,3,FALSE))</f>
        <v/>
      </c>
      <c r="AH168" s="599" t="str">
        <f>IF($AD168="","",IF(AG168&lt;&gt;"Liq","",VLOOKUP(AD168,Invoer!$F$15:$AU$1999,4,FALSE)))</f>
        <v/>
      </c>
      <c r="AI168" s="677" t="str">
        <f>IF($AD168="","",VLOOKUP(AD168,Invoer!$F$15:$AU$1999,5,FALSE))</f>
        <v/>
      </c>
      <c r="AJ168" s="599" t="str">
        <f>IF($AD168="","",VLOOKUP(AD168,Invoer!$F$15:$AU$1999,6,FALSE))</f>
        <v/>
      </c>
      <c r="AK168" s="599" t="str">
        <f>IF($AD168="","",VLOOKUP(AD168,Invoer!$F$15:$AU$1999,9,FALSE))</f>
        <v/>
      </c>
      <c r="AL168" s="599" t="str">
        <f>IF($AD168="","",VLOOKUP(AD168,Invoer!$F$15:$AU$1999,10,FALSE))</f>
        <v/>
      </c>
      <c r="AM168" s="599" t="str">
        <f>IF($AD168="","",VLOOKUP(AD168,Invoer!$F$15:$BB$1999,14,FALSE))</f>
        <v/>
      </c>
      <c r="AN168" s="599" t="str">
        <f>IF($AD168="","",VLOOKUP(AD168,Invoer!$F$15:$AU$1999,11,FALSE))</f>
        <v/>
      </c>
      <c r="AO168" s="662" t="str">
        <f>IF($AD168="","",VLOOKUP(AD168,Invoer!$F$15:$AU$1999,15,FALSE))</f>
        <v/>
      </c>
      <c r="AP168" s="599" t="str">
        <f>IF($AD168="","",VLOOKUP(AD168,Invoer!$F$15:$AU$1999,19,FALSE))</f>
        <v/>
      </c>
      <c r="AQ168" s="662" t="str">
        <f>IF($AD168="","",VLOOKUP(AD168,Invoer!$F$15:$AU$1999,24,FALSE))</f>
        <v/>
      </c>
      <c r="AR168" s="662" t="str">
        <f>IF($AD168="","",VLOOKUP(AD168,Invoer!$F$15:$AU$1999,17,FALSE))</f>
        <v/>
      </c>
      <c r="AS168" s="678" t="str">
        <f t="shared" si="111"/>
        <v/>
      </c>
      <c r="AT168" s="676" t="str">
        <f t="shared" si="80"/>
        <v/>
      </c>
      <c r="AU168" s="77" t="e">
        <f t="shared" si="81"/>
        <v>#VALUE!</v>
      </c>
      <c r="AW168" s="57"/>
      <c r="AX168" s="57"/>
      <c r="BA168" s="83" t="e">
        <f ca="1">Invoer!DW173</f>
        <v>#N/A</v>
      </c>
      <c r="BB168" s="599" t="str">
        <f t="shared" ca="1" si="102"/>
        <v/>
      </c>
      <c r="BC168" s="673" t="str">
        <f ca="1">IF($BB168="","",VLOOKUP(BB168,Invoer!$F$15:$AU$1999,2,FALSE))</f>
        <v/>
      </c>
      <c r="BD168" s="599" t="str">
        <f t="shared" ca="1" si="103"/>
        <v/>
      </c>
      <c r="BE168" s="599" t="str">
        <f ca="1">IF($BB168="","",VLOOKUP(BB168,Invoer!$F$15:$AU$1999,5,FALSE))</f>
        <v/>
      </c>
      <c r="BF168" s="599" t="str">
        <f ca="1">IF($BB168="","",VLOOKUP(BB168,Invoer!$F$15:$AU$1999,6,FALSE))</f>
        <v/>
      </c>
      <c r="BG168" s="599" t="str">
        <f ca="1">IF($BB168="","",VLOOKUP(BB168,Invoer!$F$15:$AU$1999,9,FALSE))</f>
        <v/>
      </c>
      <c r="BH168" s="599" t="str">
        <f ca="1">IF($BB168="","",VLOOKUP(BB168,Invoer!$F$15:$AU$1999,10,FALSE))</f>
        <v/>
      </c>
      <c r="BI168" s="599" t="str">
        <f ca="1">IF($BB168="","",VLOOKUP(BB168,Invoer!$F$15:$BB$1999,14,FALSE))</f>
        <v/>
      </c>
      <c r="BJ168" s="599" t="str">
        <f ca="1">IF($BB168="","",VLOOKUP(BB168,Invoer!$F$15:$AU$1999,11,FALSE))</f>
        <v/>
      </c>
      <c r="BK168" s="662" t="str">
        <f t="shared" ca="1" si="104"/>
        <v/>
      </c>
      <c r="BL168" s="662" t="str">
        <f t="shared" ca="1" si="105"/>
        <v/>
      </c>
      <c r="BM168" s="679" t="str">
        <f t="shared" ca="1" si="106"/>
        <v/>
      </c>
      <c r="BN168" s="662" t="str">
        <f t="shared" ca="1" si="82"/>
        <v/>
      </c>
      <c r="BO168" s="662" t="str">
        <f ca="1">IF($BB168="","",VLOOKUP(BB168,Invoer!$F$15:$AU$1999,15,FALSE))</f>
        <v/>
      </c>
      <c r="BP168" s="662" t="str">
        <f ca="1">IF($BB168="","",VLOOKUP(BB168,Invoer!$F$15:$AU$1999,24,FALSE))</f>
        <v/>
      </c>
      <c r="BQ168" s="662" t="str">
        <f ca="1">IF($BB168="","",VLOOKUP(BB168,Invoer!$F$15:$AU$1999,17,FALSE))</f>
        <v/>
      </c>
      <c r="BS168" s="73" t="e">
        <f t="shared" ca="1" si="112"/>
        <v>#VALUE!</v>
      </c>
      <c r="BT168" s="57" t="str">
        <f t="shared" ca="1" si="113"/>
        <v/>
      </c>
      <c r="BW168" s="61" t="e">
        <f ca="1">Invoer!DZ173</f>
        <v>#N/A</v>
      </c>
      <c r="BX168" s="599" t="str">
        <f t="shared" ca="1" si="83"/>
        <v/>
      </c>
      <c r="BY168" s="673" t="str">
        <f ca="1">IF($BX168="","",VLOOKUP(BX168,Invoer!$F$15:$AU$1999,2,FALSE))</f>
        <v/>
      </c>
      <c r="BZ168" s="599" t="str">
        <f t="shared" ca="1" si="84"/>
        <v/>
      </c>
      <c r="CA168" s="599" t="str">
        <f ca="1">IF($BX168="","",VLOOKUP(BX168,Invoer!$F$15:$AU$1999,5,FALSE))</f>
        <v/>
      </c>
      <c r="CB168" s="599" t="str">
        <f ca="1">IF($BX168="","",VLOOKUP(BX168,Invoer!$F$15:$AU$1999,6,FALSE))</f>
        <v/>
      </c>
      <c r="CC168" s="599" t="str">
        <f ca="1">IF($BX168="","",VLOOKUP(BX168,Invoer!$F$15:$AU$1999,9,FALSE))</f>
        <v/>
      </c>
      <c r="CD168" s="599" t="str">
        <f ca="1">IF($BX168="","",VLOOKUP(BX168,Invoer!$F$15:$AU$1999,10,FALSE))</f>
        <v/>
      </c>
      <c r="CE168" s="599" t="str">
        <f ca="1">IF($BX168="","",VLOOKUP(BX168,Invoer!$F$15:$AU$1999,11,FALSE))</f>
        <v/>
      </c>
      <c r="CF168" s="662" t="str">
        <f ca="1">IF($BX168="","",IF(ISERROR(BY168),0,VLOOKUP(BX168,Invoer!$F$15:$AU$1999,15,FALSE)))</f>
        <v/>
      </c>
      <c r="CG168" s="599" t="str">
        <f ca="1">IF($BX168="","",VLOOKUP(BX168,Invoer!$F$15:$AU$1999,19,FALSE))</f>
        <v/>
      </c>
      <c r="CH168" s="662" t="str">
        <f ca="1">IF($BX168="","",IF(ISERROR(BY168),0,VLOOKUP(BX168,Invoer!$F$15:$AU$1999,24,FALSE)))</f>
        <v/>
      </c>
      <c r="CI168" s="662" t="str">
        <f ca="1">IF($BX168="","",IF(ISERROR(BY168),0,VLOOKUP(BX168,Invoer!$F$15:$AU$1999,17,FALSE)))</f>
        <v/>
      </c>
      <c r="CJ168" s="680" t="str">
        <f t="shared" ca="1" si="107"/>
        <v/>
      </c>
      <c r="CK168" s="662" t="str">
        <f t="shared" ca="1" si="108"/>
        <v/>
      </c>
      <c r="CM168" s="56" t="str">
        <f t="shared" ca="1" si="114"/>
        <v/>
      </c>
      <c r="CQ168" s="411" t="e">
        <f ca="1">Invoer!EG173</f>
        <v>#N/A</v>
      </c>
      <c r="CR168" s="599" t="str">
        <f t="shared" ca="1" si="85"/>
        <v/>
      </c>
      <c r="CS168" s="673" t="str">
        <f ca="1">IF($CR168="","",VLOOKUP(CR168,Invoer!$F$15:$AU$1500,2,FALSE))</f>
        <v/>
      </c>
      <c r="CT168" s="599" t="str">
        <f t="shared" ca="1" si="86"/>
        <v/>
      </c>
      <c r="CU168" s="599" t="str">
        <f ca="1">IF($CR168="","",VLOOKUP(CR168,Invoer!$F$15:$AU$1500,3,FALSE))</f>
        <v/>
      </c>
      <c r="CV168" s="599" t="str">
        <f ca="1">IF($CR168="","",IF(CU168&lt;&gt;"Liq","",VLOOKUP(CR168,Invoer!$F$15:$AU$1500,4,FALSE)))</f>
        <v/>
      </c>
      <c r="CW168" s="599" t="str">
        <f ca="1">IF($CR168="","",VLOOKUP(CR168,Invoer!$F$15:$AU$1500,5,FALSE))</f>
        <v/>
      </c>
      <c r="CX168" s="599" t="str">
        <f ca="1">IF($CR168="","",VLOOKUP(CR168,Invoer!$F$15:$AU$1500,6,FALSE))</f>
        <v/>
      </c>
      <c r="CY168" s="599" t="str">
        <f ca="1">IF($CR168="","",VLOOKUP(CR168,Invoer!$F$15:$AU$1500,9,FALSE))</f>
        <v/>
      </c>
      <c r="CZ168" s="599" t="str">
        <f ca="1">IF($CR168="","",VLOOKUP(CR168,Invoer!$F$15:$AU$1500,10,FALSE))</f>
        <v/>
      </c>
      <c r="DA168" s="599" t="str">
        <f ca="1">IF($CR168="","",VLOOKUP(CR168,Invoer!$F$15:$AU$1500,11,FALSE))</f>
        <v/>
      </c>
      <c r="DB168" s="599" t="str">
        <f ca="1">IF($CR168="","",VLOOKUP(CR168,Invoer!$F$15:$BB$1500,14,FALSE))</f>
        <v/>
      </c>
      <c r="DC168" s="662" t="str">
        <f ca="1">IF($CR168="","",VLOOKUP(CR168,Invoer!$F$15:$AU$1500,15,FALSE))</f>
        <v/>
      </c>
      <c r="DD168" s="599" t="str">
        <f ca="1">IF($CR168="","",VLOOKUP(CR168,Invoer!$F$15:$AU$1500,19,FALSE))</f>
        <v/>
      </c>
      <c r="DE168" s="662" t="str">
        <f ca="1">IF($CR168="","",VLOOKUP(CR168,Invoer!$F$15:$AU$1500,20,FALSE))</f>
        <v/>
      </c>
      <c r="DF168" s="662" t="str">
        <f ca="1">IF($CR168="","",VLOOKUP(CR168,Invoer!$F$15:$AU$1500,23,FALSE))</f>
        <v/>
      </c>
      <c r="DG168" s="662" t="str">
        <f ca="1">IF($CR168="","",VLOOKUP(CR168,Invoer!$F$15:$AU$1500,17,FALSE))</f>
        <v/>
      </c>
      <c r="DH168" s="681" t="str">
        <f t="shared" ca="1" si="87"/>
        <v/>
      </c>
      <c r="DI168" s="662" t="str">
        <f t="shared" ca="1" si="88"/>
        <v/>
      </c>
      <c r="DJ168" s="190"/>
      <c r="DK168" s="411" t="str">
        <f t="shared" ca="1" si="89"/>
        <v/>
      </c>
      <c r="DO168" s="61" t="e">
        <f ca="1">IF($DN$4&lt;3,Invoer!EB173,Invoer!EA173)</f>
        <v>#N/A</v>
      </c>
      <c r="DP168" s="599" t="str">
        <f t="shared" ca="1" si="90"/>
        <v/>
      </c>
      <c r="DQ168" s="673" t="str">
        <f ca="1">IF($DP168="","",VLOOKUP(DP168,Invoer!$F$15:$AU$1999,2,FALSE))</f>
        <v/>
      </c>
      <c r="DR168" s="599" t="str">
        <f t="shared" ca="1" si="91"/>
        <v/>
      </c>
      <c r="DS168" s="599" t="str">
        <f ca="1">IF($DP168="","",VLOOKUP(DP168,Invoer!$F$15:$AU$1999,3,FALSE))</f>
        <v/>
      </c>
      <c r="DT168" s="599" t="str">
        <f ca="1">IF($DP168="","",IF(DS168&lt;&gt;"Liq","",VLOOKUP(DP168,Invoer!$F$15:$AU$1999,4,FALSE)))</f>
        <v/>
      </c>
      <c r="DU168" s="599" t="str">
        <f ca="1">IF($DP168="","",VLOOKUP(DP168,Invoer!$F$15:$AU$1999,5,FALSE))</f>
        <v/>
      </c>
      <c r="DV168" s="599" t="str">
        <f ca="1">IF($DP168="","",VLOOKUP(DP168,Invoer!$F$15:$AU$1999,6,FALSE))</f>
        <v/>
      </c>
      <c r="DW168" s="599" t="str">
        <f ca="1">IF($DP168="","",VLOOKUP(DP168,Invoer!$F$15:$AU$1999,9,FALSE))</f>
        <v/>
      </c>
      <c r="DX168" s="599" t="str">
        <f ca="1">IF($DP168="","",VLOOKUP(DP168,Invoer!$F$15:$AU$1999,10,FALSE))</f>
        <v/>
      </c>
      <c r="DY168" s="595" t="str">
        <f ca="1">IF($DP168="","",VLOOKUP(DP168,Invoer!$F$15:$AU$1999,11,FALSE))</f>
        <v/>
      </c>
      <c r="DZ168" s="662" t="str">
        <f ca="1">IF($DP168="","",IF($DN$4&gt;2,"",VLOOKUP(DP168,Invoer!CQ:CS,3,FALSE)))</f>
        <v/>
      </c>
      <c r="EA168" s="541" t="str">
        <f ca="1">IF($DP168="","",IF(ISERROR(DQ168),0,IF($DN$4&lt;3,"",VLOOKUP(DP168,Invoer!$F$15:$AU$1999,15,FALSE))))</f>
        <v/>
      </c>
      <c r="EB168" s="595" t="str">
        <f ca="1">IF($DP168="","",IF($DN$4&lt;3,"",VLOOKUP(DP168,Invoer!$F$15:$AU$1999,19,FALSE)))</f>
        <v/>
      </c>
      <c r="EC168" s="541" t="str">
        <f ca="1">IF($DP168="","",IF(ISERROR(DQ168),0,IF($DN$4&lt;3,"",VLOOKUP(DP168,Invoer!$F$15:$AU$1999,24,FALSE))))</f>
        <v/>
      </c>
      <c r="ED168" s="541" t="str">
        <f ca="1">IF($DP168="","",IF(ISERROR(DQ168),0,IF($DN$4&lt;3,"",VLOOKUP(DP168,Invoer!$F$15:$AU$1999,17,FALSE))))</f>
        <v/>
      </c>
      <c r="EH168" s="89" t="e">
        <f ca="1">Invoer!CP173</f>
        <v>#N/A</v>
      </c>
      <c r="EI168" s="599" t="str">
        <f t="shared" ca="1" si="92"/>
        <v/>
      </c>
      <c r="EJ168" s="673" t="str">
        <f ca="1">IF(EI168="","",VLOOKUP(EI168,Invoer!$F$15:$AU$1999,2,FALSE))</f>
        <v/>
      </c>
      <c r="EK168" s="599" t="str">
        <f t="shared" ca="1" si="93"/>
        <v/>
      </c>
      <c r="EL168" s="599" t="str">
        <f ca="1">IF($EI168="","",VLOOKUP(EI168,Invoer!$F$15:$AU$1999,3,FALSE))</f>
        <v/>
      </c>
      <c r="EM168" s="599" t="str">
        <f ca="1">IF($EI168="","",IF(EL168&lt;&gt;"Liq","",VLOOKUP(EI168,Invoer!$F$15:$AU$1999,4,FALSE)))</f>
        <v/>
      </c>
      <c r="EN168" s="599" t="str">
        <f ca="1">IF($EI168="","",VLOOKUP(EI168,Invoer!$F$15:$AU$1999,6,FALSE))</f>
        <v/>
      </c>
      <c r="EO168" s="599" t="str">
        <f ca="1">IF(EI168="","",VLOOKUP(EI168,Invoer!$F$15:$AU$1999,9,FALSE))</f>
        <v/>
      </c>
      <c r="EP168" s="599" t="str">
        <f ca="1">IF(EI168="","",VLOOKUP(EI168,Invoer!$F$15:$AU$1999,10,FALSE))</f>
        <v/>
      </c>
      <c r="EQ168" s="599" t="str">
        <f ca="1">IF(EI168="","",VLOOKUP(EI168,Invoer!$F$15:$AU$1999,11,FALSE))</f>
        <v/>
      </c>
      <c r="ER168" s="662" t="str">
        <f ca="1">IF(EI168="","",VLOOKUP(EI168,Invoer!CQ:CS,3,FALSE))</f>
        <v/>
      </c>
      <c r="ES168" s="662" t="str">
        <f t="shared" ca="1" si="94"/>
        <v/>
      </c>
      <c r="ET168" s="513" t="str">
        <f t="shared" ca="1" si="95"/>
        <v/>
      </c>
      <c r="EU168" s="112" t="str">
        <f t="shared" ca="1" si="96"/>
        <v/>
      </c>
      <c r="EV168" s="83" t="s">
        <v>160</v>
      </c>
      <c r="EW168" s="682" t="str">
        <f t="shared" ca="1" si="97"/>
        <v/>
      </c>
      <c r="EX168" s="662" t="str">
        <f t="shared" ca="1" si="98"/>
        <v/>
      </c>
      <c r="EY168"/>
      <c r="EZ168" s="56" t="e">
        <f t="shared" ca="1" si="109"/>
        <v>#VALUE!</v>
      </c>
      <c r="FA168" s="56" t="e">
        <f t="shared" ca="1" si="110"/>
        <v>#VALUE!</v>
      </c>
      <c r="FE168"/>
      <c r="FI168"/>
      <c r="FJ168"/>
    </row>
    <row r="169" spans="1:166" ht="12" customHeight="1" x14ac:dyDescent="0.2">
      <c r="A169"/>
      <c r="B169"/>
      <c r="C169"/>
      <c r="E169"/>
      <c r="G169" s="89" t="e">
        <f ca="1">Invoer!DU174</f>
        <v>#N/A</v>
      </c>
      <c r="H169" s="599" t="str">
        <f t="shared" ca="1" si="115"/>
        <v/>
      </c>
      <c r="I169" s="673" t="str">
        <f ca="1">IF($H169="","",VLOOKUP(H169,Invoer!$F$15:$AU$1500,2,FALSE))</f>
        <v/>
      </c>
      <c r="J169" s="599" t="str">
        <f t="shared" ca="1" si="99"/>
        <v/>
      </c>
      <c r="K169" s="599" t="str">
        <f ca="1">IF($H169="","",VLOOKUP(H169,Invoer!$F$15:$AU$1500,3,FALSE))</f>
        <v/>
      </c>
      <c r="L169" s="599" t="str">
        <f ca="1">IF($H169="","",IF(K169&lt;&gt;"Liq","",VLOOKUP(H169,Invoer!$F$15:$AU$1500,4,FALSE)))</f>
        <v/>
      </c>
      <c r="M169" s="599" t="str">
        <f ca="1">IF($H169="","",VLOOKUP(H169,Invoer!$F$15:$AU$1500,5,FALSE))</f>
        <v/>
      </c>
      <c r="N169" s="599" t="str">
        <f ca="1">IF($H169="","",VLOOKUP(H169,Invoer!$F$15:$AU$1500,6,FALSE))</f>
        <v/>
      </c>
      <c r="O169" s="599" t="str">
        <f ca="1">IF($H169="","",VLOOKUP(H169,Invoer!$F$15:$AU$1500,9,FALSE))</f>
        <v/>
      </c>
      <c r="P169" s="599" t="str">
        <f ca="1">IF($H169="","",VLOOKUP(H169,Invoer!$F$15:$AU$1500,10,FALSE))</f>
        <v/>
      </c>
      <c r="Q169" s="599" t="str">
        <f ca="1">IF($H169="","",VLOOKUP(H169,Invoer!$F$15:$BB$1500,14,FALSE))</f>
        <v/>
      </c>
      <c r="R169" s="662" t="str">
        <f ca="1">IF($H169="","",IF(J169&gt;$K$8,"",VLOOKUP(H169,Invoer!$F$15:$AU$1500,15,FALSE)))</f>
        <v/>
      </c>
      <c r="S169" s="599" t="str">
        <f ca="1">IF($H169="","",VLOOKUP(H169,Invoer!$F$15:$AU$1500,19,FALSE))</f>
        <v/>
      </c>
      <c r="T169" s="662" t="str">
        <f ca="1">IF($H169="","",IF(J169&gt;$K$8,"",VLOOKUP(H169,Invoer!$F$15:$AU$1500,20,FALSE)))</f>
        <v/>
      </c>
      <c r="U169" s="662" t="str">
        <f ca="1">IF($H169="","",IF(J169&gt;$K$8,"",VLOOKUP(H169,Invoer!$F$15:$AU$1500,23,FALSE)))</f>
        <v/>
      </c>
      <c r="V169" s="662" t="str">
        <f ca="1">IF($H169="","",IF(J169&gt;$K$8,"",VLOOKUP(H169,Invoer!$F$15:$AU$1500,17,FALSE)))</f>
        <v/>
      </c>
      <c r="AC169" s="435" t="str">
        <f>IF($AC$7&lt;3,Invoer!DR174,IF($AC$7=3,Invoer!BT174,"x"))</f>
        <v>x</v>
      </c>
      <c r="AD169" s="599" t="str">
        <f t="shared" si="100"/>
        <v/>
      </c>
      <c r="AE169" s="673" t="str">
        <f>IF($AD169="","",VLOOKUP(AD169,Invoer!$F$15:$AU$1999,2,FALSE))</f>
        <v/>
      </c>
      <c r="AF169" s="599" t="str">
        <f t="shared" si="101"/>
        <v/>
      </c>
      <c r="AG169" s="599" t="str">
        <f>IF($AD169="","",VLOOKUP(AD169,Invoer!$F$15:$AU$1999,3,FALSE))</f>
        <v/>
      </c>
      <c r="AH169" s="599" t="str">
        <f>IF($AD169="","",IF(AG169&lt;&gt;"Liq","",VLOOKUP(AD169,Invoer!$F$15:$AU$1999,4,FALSE)))</f>
        <v/>
      </c>
      <c r="AI169" s="677" t="str">
        <f>IF($AD169="","",VLOOKUP(AD169,Invoer!$F$15:$AU$1999,5,FALSE))</f>
        <v/>
      </c>
      <c r="AJ169" s="599" t="str">
        <f>IF($AD169="","",VLOOKUP(AD169,Invoer!$F$15:$AU$1999,6,FALSE))</f>
        <v/>
      </c>
      <c r="AK169" s="599" t="str">
        <f>IF($AD169="","",VLOOKUP(AD169,Invoer!$F$15:$AU$1999,9,FALSE))</f>
        <v/>
      </c>
      <c r="AL169" s="599" t="str">
        <f>IF($AD169="","",VLOOKUP(AD169,Invoer!$F$15:$AU$1999,10,FALSE))</f>
        <v/>
      </c>
      <c r="AM169" s="599" t="str">
        <f>IF($AD169="","",VLOOKUP(AD169,Invoer!$F$15:$BB$1999,14,FALSE))</f>
        <v/>
      </c>
      <c r="AN169" s="599" t="str">
        <f>IF($AD169="","",VLOOKUP(AD169,Invoer!$F$15:$AU$1999,11,FALSE))</f>
        <v/>
      </c>
      <c r="AO169" s="662" t="str">
        <f>IF($AD169="","",VLOOKUP(AD169,Invoer!$F$15:$AU$1999,15,FALSE))</f>
        <v/>
      </c>
      <c r="AP169" s="599" t="str">
        <f>IF($AD169="","",VLOOKUP(AD169,Invoer!$F$15:$AU$1999,19,FALSE))</f>
        <v/>
      </c>
      <c r="AQ169" s="662" t="str">
        <f>IF($AD169="","",VLOOKUP(AD169,Invoer!$F$15:$AU$1999,24,FALSE))</f>
        <v/>
      </c>
      <c r="AR169" s="662" t="str">
        <f>IF($AD169="","",VLOOKUP(AD169,Invoer!$F$15:$AU$1999,17,FALSE))</f>
        <v/>
      </c>
      <c r="AS169" s="678" t="str">
        <f t="shared" si="111"/>
        <v/>
      </c>
      <c r="AT169" s="676" t="str">
        <f t="shared" si="80"/>
        <v/>
      </c>
      <c r="AU169" s="77" t="e">
        <f t="shared" si="81"/>
        <v>#VALUE!</v>
      </c>
      <c r="AW169" s="57"/>
      <c r="AX169" s="57"/>
      <c r="BA169" s="83" t="e">
        <f ca="1">Invoer!DW174</f>
        <v>#N/A</v>
      </c>
      <c r="BB169" s="599" t="str">
        <f t="shared" ca="1" si="102"/>
        <v/>
      </c>
      <c r="BC169" s="673" t="str">
        <f ca="1">IF($BB169="","",VLOOKUP(BB169,Invoer!$F$15:$AU$1999,2,FALSE))</f>
        <v/>
      </c>
      <c r="BD169" s="599" t="str">
        <f t="shared" ca="1" si="103"/>
        <v/>
      </c>
      <c r="BE169" s="599" t="str">
        <f ca="1">IF($BB169="","",VLOOKUP(BB169,Invoer!$F$15:$AU$1999,5,FALSE))</f>
        <v/>
      </c>
      <c r="BF169" s="599" t="str">
        <f ca="1">IF($BB169="","",VLOOKUP(BB169,Invoer!$F$15:$AU$1999,6,FALSE))</f>
        <v/>
      </c>
      <c r="BG169" s="599" t="str">
        <f ca="1">IF($BB169="","",VLOOKUP(BB169,Invoer!$F$15:$AU$1999,9,FALSE))</f>
        <v/>
      </c>
      <c r="BH169" s="599" t="str">
        <f ca="1">IF($BB169="","",VLOOKUP(BB169,Invoer!$F$15:$AU$1999,10,FALSE))</f>
        <v/>
      </c>
      <c r="BI169" s="599" t="str">
        <f ca="1">IF($BB169="","",VLOOKUP(BB169,Invoer!$F$15:$BB$1999,14,FALSE))</f>
        <v/>
      </c>
      <c r="BJ169" s="599" t="str">
        <f ca="1">IF($BB169="","",VLOOKUP(BB169,Invoer!$F$15:$AU$1999,11,FALSE))</f>
        <v/>
      </c>
      <c r="BK169" s="662" t="str">
        <f t="shared" ca="1" si="104"/>
        <v/>
      </c>
      <c r="BL169" s="662" t="str">
        <f t="shared" ca="1" si="105"/>
        <v/>
      </c>
      <c r="BM169" s="679" t="str">
        <f t="shared" ca="1" si="106"/>
        <v/>
      </c>
      <c r="BN169" s="662" t="str">
        <f t="shared" ca="1" si="82"/>
        <v/>
      </c>
      <c r="BO169" s="662" t="str">
        <f ca="1">IF($BB169="","",VLOOKUP(BB169,Invoer!$F$15:$AU$1999,15,FALSE))</f>
        <v/>
      </c>
      <c r="BP169" s="662" t="str">
        <f ca="1">IF($BB169="","",VLOOKUP(BB169,Invoer!$F$15:$AU$1999,24,FALSE))</f>
        <v/>
      </c>
      <c r="BQ169" s="662" t="str">
        <f ca="1">IF($BB169="","",VLOOKUP(BB169,Invoer!$F$15:$AU$1999,17,FALSE))</f>
        <v/>
      </c>
      <c r="BS169" s="73" t="e">
        <f t="shared" ca="1" si="112"/>
        <v>#VALUE!</v>
      </c>
      <c r="BT169" s="57" t="str">
        <f t="shared" ca="1" si="113"/>
        <v/>
      </c>
      <c r="BW169" s="61" t="e">
        <f ca="1">Invoer!DZ174</f>
        <v>#N/A</v>
      </c>
      <c r="BX169" s="599" t="str">
        <f t="shared" ca="1" si="83"/>
        <v/>
      </c>
      <c r="BY169" s="673" t="str">
        <f ca="1">IF($BX169="","",VLOOKUP(BX169,Invoer!$F$15:$AU$1999,2,FALSE))</f>
        <v/>
      </c>
      <c r="BZ169" s="599" t="str">
        <f t="shared" ca="1" si="84"/>
        <v/>
      </c>
      <c r="CA169" s="599" t="str">
        <f ca="1">IF($BX169="","",VLOOKUP(BX169,Invoer!$F$15:$AU$1999,5,FALSE))</f>
        <v/>
      </c>
      <c r="CB169" s="599" t="str">
        <f ca="1">IF($BX169="","",VLOOKUP(BX169,Invoer!$F$15:$AU$1999,6,FALSE))</f>
        <v/>
      </c>
      <c r="CC169" s="599" t="str">
        <f ca="1">IF($BX169="","",VLOOKUP(BX169,Invoer!$F$15:$AU$1999,9,FALSE))</f>
        <v/>
      </c>
      <c r="CD169" s="599" t="str">
        <f ca="1">IF($BX169="","",VLOOKUP(BX169,Invoer!$F$15:$AU$1999,10,FALSE))</f>
        <v/>
      </c>
      <c r="CE169" s="599" t="str">
        <f ca="1">IF($BX169="","",VLOOKUP(BX169,Invoer!$F$15:$AU$1999,11,FALSE))</f>
        <v/>
      </c>
      <c r="CF169" s="662" t="str">
        <f ca="1">IF($BX169="","",IF(ISERROR(BY169),0,VLOOKUP(BX169,Invoer!$F$15:$AU$1999,15,FALSE)))</f>
        <v/>
      </c>
      <c r="CG169" s="599" t="str">
        <f ca="1">IF($BX169="","",VLOOKUP(BX169,Invoer!$F$15:$AU$1999,19,FALSE))</f>
        <v/>
      </c>
      <c r="CH169" s="662" t="str">
        <f ca="1">IF($BX169="","",IF(ISERROR(BY169),0,VLOOKUP(BX169,Invoer!$F$15:$AU$1999,24,FALSE)))</f>
        <v/>
      </c>
      <c r="CI169" s="662" t="str">
        <f ca="1">IF($BX169="","",IF(ISERROR(BY169),0,VLOOKUP(BX169,Invoer!$F$15:$AU$1999,17,FALSE)))</f>
        <v/>
      </c>
      <c r="CJ169" s="680" t="str">
        <f t="shared" ca="1" si="107"/>
        <v/>
      </c>
      <c r="CK169" s="662" t="str">
        <f t="shared" ca="1" si="108"/>
        <v/>
      </c>
      <c r="CM169" s="56" t="str">
        <f t="shared" ca="1" si="114"/>
        <v/>
      </c>
      <c r="CQ169" s="411" t="e">
        <f ca="1">Invoer!EG174</f>
        <v>#N/A</v>
      </c>
      <c r="CR169" s="599" t="str">
        <f t="shared" ca="1" si="85"/>
        <v/>
      </c>
      <c r="CS169" s="673" t="str">
        <f ca="1">IF($CR169="","",VLOOKUP(CR169,Invoer!$F$15:$AU$1500,2,FALSE))</f>
        <v/>
      </c>
      <c r="CT169" s="599" t="str">
        <f t="shared" ca="1" si="86"/>
        <v/>
      </c>
      <c r="CU169" s="599" t="str">
        <f ca="1">IF($CR169="","",VLOOKUP(CR169,Invoer!$F$15:$AU$1500,3,FALSE))</f>
        <v/>
      </c>
      <c r="CV169" s="599" t="str">
        <f ca="1">IF($CR169="","",IF(CU169&lt;&gt;"Liq","",VLOOKUP(CR169,Invoer!$F$15:$AU$1500,4,FALSE)))</f>
        <v/>
      </c>
      <c r="CW169" s="599" t="str">
        <f ca="1">IF($CR169="","",VLOOKUP(CR169,Invoer!$F$15:$AU$1500,5,FALSE))</f>
        <v/>
      </c>
      <c r="CX169" s="599" t="str">
        <f ca="1">IF($CR169="","",VLOOKUP(CR169,Invoer!$F$15:$AU$1500,6,FALSE))</f>
        <v/>
      </c>
      <c r="CY169" s="599" t="str">
        <f ca="1">IF($CR169="","",VLOOKUP(CR169,Invoer!$F$15:$AU$1500,9,FALSE))</f>
        <v/>
      </c>
      <c r="CZ169" s="599" t="str">
        <f ca="1">IF($CR169="","",VLOOKUP(CR169,Invoer!$F$15:$AU$1500,10,FALSE))</f>
        <v/>
      </c>
      <c r="DA169" s="599" t="str">
        <f ca="1">IF($CR169="","",VLOOKUP(CR169,Invoer!$F$15:$AU$1500,11,FALSE))</f>
        <v/>
      </c>
      <c r="DB169" s="599" t="str">
        <f ca="1">IF($CR169="","",VLOOKUP(CR169,Invoer!$F$15:$BB$1500,14,FALSE))</f>
        <v/>
      </c>
      <c r="DC169" s="662" t="str">
        <f ca="1">IF($CR169="","",VLOOKUP(CR169,Invoer!$F$15:$AU$1500,15,FALSE))</f>
        <v/>
      </c>
      <c r="DD169" s="599" t="str">
        <f ca="1">IF($CR169="","",VLOOKUP(CR169,Invoer!$F$15:$AU$1500,19,FALSE))</f>
        <v/>
      </c>
      <c r="DE169" s="662" t="str">
        <f ca="1">IF($CR169="","",VLOOKUP(CR169,Invoer!$F$15:$AU$1500,20,FALSE))</f>
        <v/>
      </c>
      <c r="DF169" s="662" t="str">
        <f ca="1">IF($CR169="","",VLOOKUP(CR169,Invoer!$F$15:$AU$1500,23,FALSE))</f>
        <v/>
      </c>
      <c r="DG169" s="662" t="str">
        <f ca="1">IF($CR169="","",VLOOKUP(CR169,Invoer!$F$15:$AU$1500,17,FALSE))</f>
        <v/>
      </c>
      <c r="DH169" s="681" t="str">
        <f t="shared" ca="1" si="87"/>
        <v/>
      </c>
      <c r="DI169" s="662" t="str">
        <f t="shared" ca="1" si="88"/>
        <v/>
      </c>
      <c r="DJ169" s="190"/>
      <c r="DK169" s="411" t="str">
        <f t="shared" ca="1" si="89"/>
        <v/>
      </c>
      <c r="DO169" s="61" t="e">
        <f ca="1">IF($DN$4&lt;3,Invoer!EB174,Invoer!EA174)</f>
        <v>#N/A</v>
      </c>
      <c r="DP169" s="599" t="str">
        <f t="shared" ca="1" si="90"/>
        <v/>
      </c>
      <c r="DQ169" s="673" t="str">
        <f ca="1">IF($DP169="","",VLOOKUP(DP169,Invoer!$F$15:$AU$1999,2,FALSE))</f>
        <v/>
      </c>
      <c r="DR169" s="599" t="str">
        <f t="shared" ca="1" si="91"/>
        <v/>
      </c>
      <c r="DS169" s="599" t="str">
        <f ca="1">IF($DP169="","",VLOOKUP(DP169,Invoer!$F$15:$AU$1999,3,FALSE))</f>
        <v/>
      </c>
      <c r="DT169" s="599" t="str">
        <f ca="1">IF($DP169="","",IF(DS169&lt;&gt;"Liq","",VLOOKUP(DP169,Invoer!$F$15:$AU$1999,4,FALSE)))</f>
        <v/>
      </c>
      <c r="DU169" s="599" t="str">
        <f ca="1">IF($DP169="","",VLOOKUP(DP169,Invoer!$F$15:$AU$1999,5,FALSE))</f>
        <v/>
      </c>
      <c r="DV169" s="599" t="str">
        <f ca="1">IF($DP169="","",VLOOKUP(DP169,Invoer!$F$15:$AU$1999,6,FALSE))</f>
        <v/>
      </c>
      <c r="DW169" s="599" t="str">
        <f ca="1">IF($DP169="","",VLOOKUP(DP169,Invoer!$F$15:$AU$1999,9,FALSE))</f>
        <v/>
      </c>
      <c r="DX169" s="599" t="str">
        <f ca="1">IF($DP169="","",VLOOKUP(DP169,Invoer!$F$15:$AU$1999,10,FALSE))</f>
        <v/>
      </c>
      <c r="DY169" s="595" t="str">
        <f ca="1">IF($DP169="","",VLOOKUP(DP169,Invoer!$F$15:$AU$1999,11,FALSE))</f>
        <v/>
      </c>
      <c r="DZ169" s="662" t="str">
        <f ca="1">IF($DP169="","",IF($DN$4&gt;2,"",VLOOKUP(DP169,Invoer!CQ:CS,3,FALSE)))</f>
        <v/>
      </c>
      <c r="EA169" s="541" t="str">
        <f ca="1">IF($DP169="","",IF(ISERROR(DQ169),0,IF($DN$4&lt;3,"",VLOOKUP(DP169,Invoer!$F$15:$AU$1999,15,FALSE))))</f>
        <v/>
      </c>
      <c r="EB169" s="595" t="str">
        <f ca="1">IF($DP169="","",IF($DN$4&lt;3,"",VLOOKUP(DP169,Invoer!$F$15:$AU$1999,19,FALSE)))</f>
        <v/>
      </c>
      <c r="EC169" s="541" t="str">
        <f ca="1">IF($DP169="","",IF(ISERROR(DQ169),0,IF($DN$4&lt;3,"",VLOOKUP(DP169,Invoer!$F$15:$AU$1999,24,FALSE))))</f>
        <v/>
      </c>
      <c r="ED169" s="541" t="str">
        <f ca="1">IF($DP169="","",IF(ISERROR(DQ169),0,IF($DN$4&lt;3,"",VLOOKUP(DP169,Invoer!$F$15:$AU$1999,17,FALSE))))</f>
        <v/>
      </c>
      <c r="EH169" s="89" t="e">
        <f ca="1">Invoer!CP174</f>
        <v>#N/A</v>
      </c>
      <c r="EI169" s="599" t="str">
        <f t="shared" ca="1" si="92"/>
        <v/>
      </c>
      <c r="EJ169" s="673" t="str">
        <f ca="1">IF(EI169="","",VLOOKUP(EI169,Invoer!$F$15:$AU$1999,2,FALSE))</f>
        <v/>
      </c>
      <c r="EK169" s="599" t="str">
        <f t="shared" ca="1" si="93"/>
        <v/>
      </c>
      <c r="EL169" s="599" t="str">
        <f ca="1">IF($EI169="","",VLOOKUP(EI169,Invoer!$F$15:$AU$1999,3,FALSE))</f>
        <v/>
      </c>
      <c r="EM169" s="599" t="str">
        <f ca="1">IF($EI169="","",IF(EL169&lt;&gt;"Liq","",VLOOKUP(EI169,Invoer!$F$15:$AU$1999,4,FALSE)))</f>
        <v/>
      </c>
      <c r="EN169" s="599" t="str">
        <f ca="1">IF($EI169="","",VLOOKUP(EI169,Invoer!$F$15:$AU$1999,6,FALSE))</f>
        <v/>
      </c>
      <c r="EO169" s="599" t="str">
        <f ca="1">IF(EI169="","",VLOOKUP(EI169,Invoer!$F$15:$AU$1999,9,FALSE))</f>
        <v/>
      </c>
      <c r="EP169" s="599" t="str">
        <f ca="1">IF(EI169="","",VLOOKUP(EI169,Invoer!$F$15:$AU$1999,10,FALSE))</f>
        <v/>
      </c>
      <c r="EQ169" s="599" t="str">
        <f ca="1">IF(EI169="","",VLOOKUP(EI169,Invoer!$F$15:$AU$1999,11,FALSE))</f>
        <v/>
      </c>
      <c r="ER169" s="662" t="str">
        <f ca="1">IF(EI169="","",VLOOKUP(EI169,Invoer!CQ:CS,3,FALSE))</f>
        <v/>
      </c>
      <c r="ES169" s="662" t="str">
        <f t="shared" ca="1" si="94"/>
        <v/>
      </c>
      <c r="ET169" s="513" t="str">
        <f t="shared" ca="1" si="95"/>
        <v/>
      </c>
      <c r="EU169" s="112" t="str">
        <f t="shared" ca="1" si="96"/>
        <v/>
      </c>
      <c r="EV169" s="83" t="s">
        <v>160</v>
      </c>
      <c r="EW169" s="682" t="str">
        <f t="shared" ca="1" si="97"/>
        <v/>
      </c>
      <c r="EX169" s="662" t="str">
        <f t="shared" ca="1" si="98"/>
        <v/>
      </c>
      <c r="EY169"/>
      <c r="EZ169" s="56" t="e">
        <f t="shared" ca="1" si="109"/>
        <v>#VALUE!</v>
      </c>
      <c r="FA169" s="56" t="e">
        <f t="shared" ca="1" si="110"/>
        <v>#VALUE!</v>
      </c>
      <c r="FE169"/>
      <c r="FI169"/>
      <c r="FJ169"/>
    </row>
    <row r="170" spans="1:166" ht="12" customHeight="1" x14ac:dyDescent="0.2">
      <c r="A170"/>
      <c r="B170"/>
      <c r="C170"/>
      <c r="E170"/>
      <c r="G170" s="89" t="e">
        <f ca="1">Invoer!DU175</f>
        <v>#N/A</v>
      </c>
      <c r="H170" s="599" t="str">
        <f t="shared" ca="1" si="115"/>
        <v/>
      </c>
      <c r="I170" s="673" t="str">
        <f ca="1">IF($H170="","",VLOOKUP(H170,Invoer!$F$15:$AU$1500,2,FALSE))</f>
        <v/>
      </c>
      <c r="J170" s="599" t="str">
        <f t="shared" ca="1" si="99"/>
        <v/>
      </c>
      <c r="K170" s="599" t="str">
        <f ca="1">IF($H170="","",VLOOKUP(H170,Invoer!$F$15:$AU$1500,3,FALSE))</f>
        <v/>
      </c>
      <c r="L170" s="599" t="str">
        <f ca="1">IF($H170="","",IF(K170&lt;&gt;"Liq","",VLOOKUP(H170,Invoer!$F$15:$AU$1500,4,FALSE)))</f>
        <v/>
      </c>
      <c r="M170" s="599" t="str">
        <f ca="1">IF($H170="","",VLOOKUP(H170,Invoer!$F$15:$AU$1500,5,FALSE))</f>
        <v/>
      </c>
      <c r="N170" s="599" t="str">
        <f ca="1">IF($H170="","",VLOOKUP(H170,Invoer!$F$15:$AU$1500,6,FALSE))</f>
        <v/>
      </c>
      <c r="O170" s="599" t="str">
        <f ca="1">IF($H170="","",VLOOKUP(H170,Invoer!$F$15:$AU$1500,9,FALSE))</f>
        <v/>
      </c>
      <c r="P170" s="599" t="str">
        <f ca="1">IF($H170="","",VLOOKUP(H170,Invoer!$F$15:$AU$1500,10,FALSE))</f>
        <v/>
      </c>
      <c r="Q170" s="599" t="str">
        <f ca="1">IF($H170="","",VLOOKUP(H170,Invoer!$F$15:$BB$1500,14,FALSE))</f>
        <v/>
      </c>
      <c r="R170" s="662" t="str">
        <f ca="1">IF($H170="","",IF(J170&gt;$K$8,"",VLOOKUP(H170,Invoer!$F$15:$AU$1500,15,FALSE)))</f>
        <v/>
      </c>
      <c r="S170" s="599" t="str">
        <f ca="1">IF($H170="","",VLOOKUP(H170,Invoer!$F$15:$AU$1500,19,FALSE))</f>
        <v/>
      </c>
      <c r="T170" s="662" t="str">
        <f ca="1">IF($H170="","",IF(J170&gt;$K$8,"",VLOOKUP(H170,Invoer!$F$15:$AU$1500,20,FALSE)))</f>
        <v/>
      </c>
      <c r="U170" s="662" t="str">
        <f ca="1">IF($H170="","",IF(J170&gt;$K$8,"",VLOOKUP(H170,Invoer!$F$15:$AU$1500,23,FALSE)))</f>
        <v/>
      </c>
      <c r="V170" s="662" t="str">
        <f ca="1">IF($H170="","",IF(J170&gt;$K$8,"",VLOOKUP(H170,Invoer!$F$15:$AU$1500,17,FALSE)))</f>
        <v/>
      </c>
      <c r="AC170" s="435" t="str">
        <f>IF($AC$7&lt;3,Invoer!DR175,IF($AC$7=3,Invoer!BT175,"x"))</f>
        <v>x</v>
      </c>
      <c r="AD170" s="599" t="str">
        <f t="shared" si="100"/>
        <v/>
      </c>
      <c r="AE170" s="673" t="str">
        <f>IF($AD170="","",VLOOKUP(AD170,Invoer!$F$15:$AU$1999,2,FALSE))</f>
        <v/>
      </c>
      <c r="AF170" s="599" t="str">
        <f t="shared" si="101"/>
        <v/>
      </c>
      <c r="AG170" s="599" t="str">
        <f>IF($AD170="","",VLOOKUP(AD170,Invoer!$F$15:$AU$1999,3,FALSE))</f>
        <v/>
      </c>
      <c r="AH170" s="599" t="str">
        <f>IF($AD170="","",IF(AG170&lt;&gt;"Liq","",VLOOKUP(AD170,Invoer!$F$15:$AU$1999,4,FALSE)))</f>
        <v/>
      </c>
      <c r="AI170" s="677" t="str">
        <f>IF($AD170="","",VLOOKUP(AD170,Invoer!$F$15:$AU$1999,5,FALSE))</f>
        <v/>
      </c>
      <c r="AJ170" s="599" t="str">
        <f>IF($AD170="","",VLOOKUP(AD170,Invoer!$F$15:$AU$1999,6,FALSE))</f>
        <v/>
      </c>
      <c r="AK170" s="599" t="str">
        <f>IF($AD170="","",VLOOKUP(AD170,Invoer!$F$15:$AU$1999,9,FALSE))</f>
        <v/>
      </c>
      <c r="AL170" s="599" t="str">
        <f>IF($AD170="","",VLOOKUP(AD170,Invoer!$F$15:$AU$1999,10,FALSE))</f>
        <v/>
      </c>
      <c r="AM170" s="599" t="str">
        <f>IF($AD170="","",VLOOKUP(AD170,Invoer!$F$15:$BB$1999,14,FALSE))</f>
        <v/>
      </c>
      <c r="AN170" s="599" t="str">
        <f>IF($AD170="","",VLOOKUP(AD170,Invoer!$F$15:$AU$1999,11,FALSE))</f>
        <v/>
      </c>
      <c r="AO170" s="662" t="str">
        <f>IF($AD170="","",VLOOKUP(AD170,Invoer!$F$15:$AU$1999,15,FALSE))</f>
        <v/>
      </c>
      <c r="AP170" s="599" t="str">
        <f>IF($AD170="","",VLOOKUP(AD170,Invoer!$F$15:$AU$1999,19,FALSE))</f>
        <v/>
      </c>
      <c r="AQ170" s="662" t="str">
        <f>IF($AD170="","",VLOOKUP(AD170,Invoer!$F$15:$AU$1999,24,FALSE))</f>
        <v/>
      </c>
      <c r="AR170" s="662" t="str">
        <f>IF($AD170="","",VLOOKUP(AD170,Invoer!$F$15:$AU$1999,17,FALSE))</f>
        <v/>
      </c>
      <c r="AS170" s="678" t="str">
        <f t="shared" si="111"/>
        <v/>
      </c>
      <c r="AT170" s="676" t="str">
        <f t="shared" si="80"/>
        <v/>
      </c>
      <c r="AU170" s="77" t="e">
        <f t="shared" si="81"/>
        <v>#VALUE!</v>
      </c>
      <c r="AW170" s="57"/>
      <c r="AX170" s="57"/>
      <c r="BA170" s="83" t="e">
        <f ca="1">Invoer!DW175</f>
        <v>#N/A</v>
      </c>
      <c r="BB170" s="599" t="str">
        <f t="shared" ca="1" si="102"/>
        <v/>
      </c>
      <c r="BC170" s="673" t="str">
        <f ca="1">IF($BB170="","",VLOOKUP(BB170,Invoer!$F$15:$AU$1999,2,FALSE))</f>
        <v/>
      </c>
      <c r="BD170" s="599" t="str">
        <f t="shared" ca="1" si="103"/>
        <v/>
      </c>
      <c r="BE170" s="599" t="str">
        <f ca="1">IF($BB170="","",VLOOKUP(BB170,Invoer!$F$15:$AU$1999,5,FALSE))</f>
        <v/>
      </c>
      <c r="BF170" s="599" t="str">
        <f ca="1">IF($BB170="","",VLOOKUP(BB170,Invoer!$F$15:$AU$1999,6,FALSE))</f>
        <v/>
      </c>
      <c r="BG170" s="599" t="str">
        <f ca="1">IF($BB170="","",VLOOKUP(BB170,Invoer!$F$15:$AU$1999,9,FALSE))</f>
        <v/>
      </c>
      <c r="BH170" s="599" t="str">
        <f ca="1">IF($BB170="","",VLOOKUP(BB170,Invoer!$F$15:$AU$1999,10,FALSE))</f>
        <v/>
      </c>
      <c r="BI170" s="599" t="str">
        <f ca="1">IF($BB170="","",VLOOKUP(BB170,Invoer!$F$15:$BB$1999,14,FALSE))</f>
        <v/>
      </c>
      <c r="BJ170" s="599" t="str">
        <f ca="1">IF($BB170="","",VLOOKUP(BB170,Invoer!$F$15:$AU$1999,11,FALSE))</f>
        <v/>
      </c>
      <c r="BK170" s="662" t="str">
        <f t="shared" ca="1" si="104"/>
        <v/>
      </c>
      <c r="BL170" s="662" t="str">
        <f t="shared" ca="1" si="105"/>
        <v/>
      </c>
      <c r="BM170" s="679" t="str">
        <f t="shared" ca="1" si="106"/>
        <v/>
      </c>
      <c r="BN170" s="662" t="str">
        <f t="shared" ca="1" si="82"/>
        <v/>
      </c>
      <c r="BO170" s="662" t="str">
        <f ca="1">IF($BB170="","",VLOOKUP(BB170,Invoer!$F$15:$AU$1999,15,FALSE))</f>
        <v/>
      </c>
      <c r="BP170" s="662" t="str">
        <f ca="1">IF($BB170="","",VLOOKUP(BB170,Invoer!$F$15:$AU$1999,24,FALSE))</f>
        <v/>
      </c>
      <c r="BQ170" s="662" t="str">
        <f ca="1">IF($BB170="","",VLOOKUP(BB170,Invoer!$F$15:$AU$1999,17,FALSE))</f>
        <v/>
      </c>
      <c r="BS170" s="73" t="e">
        <f t="shared" ca="1" si="112"/>
        <v>#VALUE!</v>
      </c>
      <c r="BT170" s="57" t="str">
        <f t="shared" ca="1" si="113"/>
        <v/>
      </c>
      <c r="BW170" s="61" t="e">
        <f ca="1">Invoer!DZ175</f>
        <v>#N/A</v>
      </c>
      <c r="BX170" s="599" t="str">
        <f t="shared" ca="1" si="83"/>
        <v/>
      </c>
      <c r="BY170" s="673" t="str">
        <f ca="1">IF($BX170="","",VLOOKUP(BX170,Invoer!$F$15:$AU$1999,2,FALSE))</f>
        <v/>
      </c>
      <c r="BZ170" s="599" t="str">
        <f t="shared" ca="1" si="84"/>
        <v/>
      </c>
      <c r="CA170" s="599" t="str">
        <f ca="1">IF($BX170="","",VLOOKUP(BX170,Invoer!$F$15:$AU$1999,5,FALSE))</f>
        <v/>
      </c>
      <c r="CB170" s="599" t="str">
        <f ca="1">IF($BX170="","",VLOOKUP(BX170,Invoer!$F$15:$AU$1999,6,FALSE))</f>
        <v/>
      </c>
      <c r="CC170" s="599" t="str">
        <f ca="1">IF($BX170="","",VLOOKUP(BX170,Invoer!$F$15:$AU$1999,9,FALSE))</f>
        <v/>
      </c>
      <c r="CD170" s="599" t="str">
        <f ca="1">IF($BX170="","",VLOOKUP(BX170,Invoer!$F$15:$AU$1999,10,FALSE))</f>
        <v/>
      </c>
      <c r="CE170" s="599" t="str">
        <f ca="1">IF($BX170="","",VLOOKUP(BX170,Invoer!$F$15:$AU$1999,11,FALSE))</f>
        <v/>
      </c>
      <c r="CF170" s="662" t="str">
        <f ca="1">IF($BX170="","",IF(ISERROR(BY170),0,VLOOKUP(BX170,Invoer!$F$15:$AU$1999,15,FALSE)))</f>
        <v/>
      </c>
      <c r="CG170" s="599" t="str">
        <f ca="1">IF($BX170="","",VLOOKUP(BX170,Invoer!$F$15:$AU$1999,19,FALSE))</f>
        <v/>
      </c>
      <c r="CH170" s="662" t="str">
        <f ca="1">IF($BX170="","",IF(ISERROR(BY170),0,VLOOKUP(BX170,Invoer!$F$15:$AU$1999,24,FALSE)))</f>
        <v/>
      </c>
      <c r="CI170" s="662" t="str">
        <f ca="1">IF($BX170="","",IF(ISERROR(BY170),0,VLOOKUP(BX170,Invoer!$F$15:$AU$1999,17,FALSE)))</f>
        <v/>
      </c>
      <c r="CJ170" s="680" t="str">
        <f t="shared" ca="1" si="107"/>
        <v/>
      </c>
      <c r="CK170" s="662" t="str">
        <f t="shared" ca="1" si="108"/>
        <v/>
      </c>
      <c r="CM170" s="56" t="str">
        <f t="shared" ca="1" si="114"/>
        <v/>
      </c>
      <c r="CQ170" s="411" t="e">
        <f ca="1">Invoer!EG175</f>
        <v>#N/A</v>
      </c>
      <c r="CR170" s="599" t="str">
        <f t="shared" ca="1" si="85"/>
        <v/>
      </c>
      <c r="CS170" s="673" t="str">
        <f ca="1">IF($CR170="","",VLOOKUP(CR170,Invoer!$F$15:$AU$1500,2,FALSE))</f>
        <v/>
      </c>
      <c r="CT170" s="599" t="str">
        <f t="shared" ca="1" si="86"/>
        <v/>
      </c>
      <c r="CU170" s="599" t="str">
        <f ca="1">IF($CR170="","",VLOOKUP(CR170,Invoer!$F$15:$AU$1500,3,FALSE))</f>
        <v/>
      </c>
      <c r="CV170" s="599" t="str">
        <f ca="1">IF($CR170="","",IF(CU170&lt;&gt;"Liq","",VLOOKUP(CR170,Invoer!$F$15:$AU$1500,4,FALSE)))</f>
        <v/>
      </c>
      <c r="CW170" s="599" t="str">
        <f ca="1">IF($CR170="","",VLOOKUP(CR170,Invoer!$F$15:$AU$1500,5,FALSE))</f>
        <v/>
      </c>
      <c r="CX170" s="599" t="str">
        <f ca="1">IF($CR170="","",VLOOKUP(CR170,Invoer!$F$15:$AU$1500,6,FALSE))</f>
        <v/>
      </c>
      <c r="CY170" s="599" t="str">
        <f ca="1">IF($CR170="","",VLOOKUP(CR170,Invoer!$F$15:$AU$1500,9,FALSE))</f>
        <v/>
      </c>
      <c r="CZ170" s="599" t="str">
        <f ca="1">IF($CR170="","",VLOOKUP(CR170,Invoer!$F$15:$AU$1500,10,FALSE))</f>
        <v/>
      </c>
      <c r="DA170" s="599" t="str">
        <f ca="1">IF($CR170="","",VLOOKUP(CR170,Invoer!$F$15:$AU$1500,11,FALSE))</f>
        <v/>
      </c>
      <c r="DB170" s="599" t="str">
        <f ca="1">IF($CR170="","",VLOOKUP(CR170,Invoer!$F$15:$BB$1500,14,FALSE))</f>
        <v/>
      </c>
      <c r="DC170" s="662" t="str">
        <f ca="1">IF($CR170="","",VLOOKUP(CR170,Invoer!$F$15:$AU$1500,15,FALSE))</f>
        <v/>
      </c>
      <c r="DD170" s="599" t="str">
        <f ca="1">IF($CR170="","",VLOOKUP(CR170,Invoer!$F$15:$AU$1500,19,FALSE))</f>
        <v/>
      </c>
      <c r="DE170" s="662" t="str">
        <f ca="1">IF($CR170="","",VLOOKUP(CR170,Invoer!$F$15:$AU$1500,20,FALSE))</f>
        <v/>
      </c>
      <c r="DF170" s="662" t="str">
        <f ca="1">IF($CR170="","",VLOOKUP(CR170,Invoer!$F$15:$AU$1500,23,FALSE))</f>
        <v/>
      </c>
      <c r="DG170" s="662" t="str">
        <f ca="1">IF($CR170="","",VLOOKUP(CR170,Invoer!$F$15:$AU$1500,17,FALSE))</f>
        <v/>
      </c>
      <c r="DH170" s="681" t="str">
        <f t="shared" ca="1" si="87"/>
        <v/>
      </c>
      <c r="DI170" s="662" t="str">
        <f t="shared" ca="1" si="88"/>
        <v/>
      </c>
      <c r="DJ170" s="190"/>
      <c r="DK170" s="411" t="str">
        <f t="shared" ca="1" si="89"/>
        <v/>
      </c>
      <c r="DO170" s="61" t="e">
        <f ca="1">IF($DN$4&lt;3,Invoer!EB175,Invoer!EA175)</f>
        <v>#N/A</v>
      </c>
      <c r="DP170" s="599" t="str">
        <f t="shared" ca="1" si="90"/>
        <v/>
      </c>
      <c r="DQ170" s="673" t="str">
        <f ca="1">IF($DP170="","",VLOOKUP(DP170,Invoer!$F$15:$AU$1999,2,FALSE))</f>
        <v/>
      </c>
      <c r="DR170" s="599" t="str">
        <f t="shared" ca="1" si="91"/>
        <v/>
      </c>
      <c r="DS170" s="599" t="str">
        <f ca="1">IF($DP170="","",VLOOKUP(DP170,Invoer!$F$15:$AU$1999,3,FALSE))</f>
        <v/>
      </c>
      <c r="DT170" s="599" t="str">
        <f ca="1">IF($DP170="","",IF(DS170&lt;&gt;"Liq","",VLOOKUP(DP170,Invoer!$F$15:$AU$1999,4,FALSE)))</f>
        <v/>
      </c>
      <c r="DU170" s="599" t="str">
        <f ca="1">IF($DP170="","",VLOOKUP(DP170,Invoer!$F$15:$AU$1999,5,FALSE))</f>
        <v/>
      </c>
      <c r="DV170" s="599" t="str">
        <f ca="1">IF($DP170="","",VLOOKUP(DP170,Invoer!$F$15:$AU$1999,6,FALSE))</f>
        <v/>
      </c>
      <c r="DW170" s="599" t="str">
        <f ca="1">IF($DP170="","",VLOOKUP(DP170,Invoer!$F$15:$AU$1999,9,FALSE))</f>
        <v/>
      </c>
      <c r="DX170" s="599" t="str">
        <f ca="1">IF($DP170="","",VLOOKUP(DP170,Invoer!$F$15:$AU$1999,10,FALSE))</f>
        <v/>
      </c>
      <c r="DY170" s="595" t="str">
        <f ca="1">IF($DP170="","",VLOOKUP(DP170,Invoer!$F$15:$AU$1999,11,FALSE))</f>
        <v/>
      </c>
      <c r="DZ170" s="662" t="str">
        <f ca="1">IF($DP170="","",IF($DN$4&gt;2,"",VLOOKUP(DP170,Invoer!CQ:CS,3,FALSE)))</f>
        <v/>
      </c>
      <c r="EA170" s="541" t="str">
        <f ca="1">IF($DP170="","",IF(ISERROR(DQ170),0,IF($DN$4&lt;3,"",VLOOKUP(DP170,Invoer!$F$15:$AU$1999,15,FALSE))))</f>
        <v/>
      </c>
      <c r="EB170" s="595" t="str">
        <f ca="1">IF($DP170="","",IF($DN$4&lt;3,"",VLOOKUP(DP170,Invoer!$F$15:$AU$1999,19,FALSE)))</f>
        <v/>
      </c>
      <c r="EC170" s="541" t="str">
        <f ca="1">IF($DP170="","",IF(ISERROR(DQ170),0,IF($DN$4&lt;3,"",VLOOKUP(DP170,Invoer!$F$15:$AU$1999,24,FALSE))))</f>
        <v/>
      </c>
      <c r="ED170" s="541" t="str">
        <f ca="1">IF($DP170="","",IF(ISERROR(DQ170),0,IF($DN$4&lt;3,"",VLOOKUP(DP170,Invoer!$F$15:$AU$1999,17,FALSE))))</f>
        <v/>
      </c>
      <c r="EH170" s="89" t="e">
        <f ca="1">Invoer!CP175</f>
        <v>#N/A</v>
      </c>
      <c r="EI170" s="599" t="str">
        <f t="shared" ca="1" si="92"/>
        <v/>
      </c>
      <c r="EJ170" s="673" t="str">
        <f ca="1">IF(EI170="","",VLOOKUP(EI170,Invoer!$F$15:$AU$1999,2,FALSE))</f>
        <v/>
      </c>
      <c r="EK170" s="599" t="str">
        <f t="shared" ca="1" si="93"/>
        <v/>
      </c>
      <c r="EL170" s="599" t="str">
        <f ca="1">IF($EI170="","",VLOOKUP(EI170,Invoer!$F$15:$AU$1999,3,FALSE))</f>
        <v/>
      </c>
      <c r="EM170" s="599" t="str">
        <f ca="1">IF($EI170="","",IF(EL170&lt;&gt;"Liq","",VLOOKUP(EI170,Invoer!$F$15:$AU$1999,4,FALSE)))</f>
        <v/>
      </c>
      <c r="EN170" s="599" t="str">
        <f ca="1">IF($EI170="","",VLOOKUP(EI170,Invoer!$F$15:$AU$1999,6,FALSE))</f>
        <v/>
      </c>
      <c r="EO170" s="599" t="str">
        <f ca="1">IF(EI170="","",VLOOKUP(EI170,Invoer!$F$15:$AU$1999,9,FALSE))</f>
        <v/>
      </c>
      <c r="EP170" s="599" t="str">
        <f ca="1">IF(EI170="","",VLOOKUP(EI170,Invoer!$F$15:$AU$1999,10,FALSE))</f>
        <v/>
      </c>
      <c r="EQ170" s="599" t="str">
        <f ca="1">IF(EI170="","",VLOOKUP(EI170,Invoer!$F$15:$AU$1999,11,FALSE))</f>
        <v/>
      </c>
      <c r="ER170" s="662" t="str">
        <f ca="1">IF(EI170="","",VLOOKUP(EI170,Invoer!CQ:CS,3,FALSE))</f>
        <v/>
      </c>
      <c r="ES170" s="662" t="str">
        <f t="shared" ca="1" si="94"/>
        <v/>
      </c>
      <c r="ET170" s="513" t="str">
        <f t="shared" ca="1" si="95"/>
        <v/>
      </c>
      <c r="EU170" s="112" t="str">
        <f t="shared" ca="1" si="96"/>
        <v/>
      </c>
      <c r="EV170" s="83" t="s">
        <v>160</v>
      </c>
      <c r="EW170" s="682" t="str">
        <f t="shared" ca="1" si="97"/>
        <v/>
      </c>
      <c r="EX170" s="662" t="str">
        <f t="shared" ca="1" si="98"/>
        <v/>
      </c>
      <c r="EY170"/>
      <c r="EZ170" s="56" t="e">
        <f t="shared" ca="1" si="109"/>
        <v>#VALUE!</v>
      </c>
      <c r="FA170" s="56" t="e">
        <f t="shared" ca="1" si="110"/>
        <v>#VALUE!</v>
      </c>
      <c r="FE170"/>
      <c r="FI170"/>
      <c r="FJ170"/>
    </row>
    <row r="171" spans="1:166" ht="12" customHeight="1" x14ac:dyDescent="0.2">
      <c r="A171"/>
      <c r="B171"/>
      <c r="C171"/>
      <c r="E171"/>
      <c r="G171" s="89" t="e">
        <f ca="1">Invoer!DU176</f>
        <v>#N/A</v>
      </c>
      <c r="H171" s="599" t="str">
        <f t="shared" ca="1" si="115"/>
        <v/>
      </c>
      <c r="I171" s="673" t="str">
        <f ca="1">IF($H171="","",VLOOKUP(H171,Invoer!$F$15:$AU$1500,2,FALSE))</f>
        <v/>
      </c>
      <c r="J171" s="599" t="str">
        <f t="shared" ca="1" si="99"/>
        <v/>
      </c>
      <c r="K171" s="599" t="str">
        <f ca="1">IF($H171="","",VLOOKUP(H171,Invoer!$F$15:$AU$1500,3,FALSE))</f>
        <v/>
      </c>
      <c r="L171" s="599" t="str">
        <f ca="1">IF($H171="","",IF(K171&lt;&gt;"Liq","",VLOOKUP(H171,Invoer!$F$15:$AU$1500,4,FALSE)))</f>
        <v/>
      </c>
      <c r="M171" s="599" t="str">
        <f ca="1">IF($H171="","",VLOOKUP(H171,Invoer!$F$15:$AU$1500,5,FALSE))</f>
        <v/>
      </c>
      <c r="N171" s="599" t="str">
        <f ca="1">IF($H171="","",VLOOKUP(H171,Invoer!$F$15:$AU$1500,6,FALSE))</f>
        <v/>
      </c>
      <c r="O171" s="599" t="str">
        <f ca="1">IF($H171="","",VLOOKUP(H171,Invoer!$F$15:$AU$1500,9,FALSE))</f>
        <v/>
      </c>
      <c r="P171" s="599" t="str">
        <f ca="1">IF($H171="","",VLOOKUP(H171,Invoer!$F$15:$AU$1500,10,FALSE))</f>
        <v/>
      </c>
      <c r="Q171" s="599" t="str">
        <f ca="1">IF($H171="","",VLOOKUP(H171,Invoer!$F$15:$BB$1500,14,FALSE))</f>
        <v/>
      </c>
      <c r="R171" s="662" t="str">
        <f ca="1">IF($H171="","",IF(J171&gt;$K$8,"",VLOOKUP(H171,Invoer!$F$15:$AU$1500,15,FALSE)))</f>
        <v/>
      </c>
      <c r="S171" s="599" t="str">
        <f ca="1">IF($H171="","",VLOOKUP(H171,Invoer!$F$15:$AU$1500,19,FALSE))</f>
        <v/>
      </c>
      <c r="T171" s="662" t="str">
        <f ca="1">IF($H171="","",IF(J171&gt;$K$8,"",VLOOKUP(H171,Invoer!$F$15:$AU$1500,20,FALSE)))</f>
        <v/>
      </c>
      <c r="U171" s="662" t="str">
        <f ca="1">IF($H171="","",IF(J171&gt;$K$8,"",VLOOKUP(H171,Invoer!$F$15:$AU$1500,23,FALSE)))</f>
        <v/>
      </c>
      <c r="V171" s="662" t="str">
        <f ca="1">IF($H171="","",IF(J171&gt;$K$8,"",VLOOKUP(H171,Invoer!$F$15:$AU$1500,17,FALSE)))</f>
        <v/>
      </c>
      <c r="AC171" s="435" t="str">
        <f>IF($AC$7&lt;3,Invoer!DR176,IF($AC$7=3,Invoer!BT176,"x"))</f>
        <v>x</v>
      </c>
      <c r="AD171" s="599" t="str">
        <f t="shared" si="100"/>
        <v/>
      </c>
      <c r="AE171" s="673" t="str">
        <f>IF($AD171="","",VLOOKUP(AD171,Invoer!$F$15:$AU$1999,2,FALSE))</f>
        <v/>
      </c>
      <c r="AF171" s="599" t="str">
        <f t="shared" si="101"/>
        <v/>
      </c>
      <c r="AG171" s="599" t="str">
        <f>IF($AD171="","",VLOOKUP(AD171,Invoer!$F$15:$AU$1999,3,FALSE))</f>
        <v/>
      </c>
      <c r="AH171" s="599" t="str">
        <f>IF($AD171="","",IF(AG171&lt;&gt;"Liq","",VLOOKUP(AD171,Invoer!$F$15:$AU$1999,4,FALSE)))</f>
        <v/>
      </c>
      <c r="AI171" s="677" t="str">
        <f>IF($AD171="","",VLOOKUP(AD171,Invoer!$F$15:$AU$1999,5,FALSE))</f>
        <v/>
      </c>
      <c r="AJ171" s="599" t="str">
        <f>IF($AD171="","",VLOOKUP(AD171,Invoer!$F$15:$AU$1999,6,FALSE))</f>
        <v/>
      </c>
      <c r="AK171" s="599" t="str">
        <f>IF($AD171="","",VLOOKUP(AD171,Invoer!$F$15:$AU$1999,9,FALSE))</f>
        <v/>
      </c>
      <c r="AL171" s="599" t="str">
        <f>IF($AD171="","",VLOOKUP(AD171,Invoer!$F$15:$AU$1999,10,FALSE))</f>
        <v/>
      </c>
      <c r="AM171" s="599" t="str">
        <f>IF($AD171="","",VLOOKUP(AD171,Invoer!$F$15:$BB$1999,14,FALSE))</f>
        <v/>
      </c>
      <c r="AN171" s="599" t="str">
        <f>IF($AD171="","",VLOOKUP(AD171,Invoer!$F$15:$AU$1999,11,FALSE))</f>
        <v/>
      </c>
      <c r="AO171" s="662" t="str">
        <f>IF($AD171="","",VLOOKUP(AD171,Invoer!$F$15:$AU$1999,15,FALSE))</f>
        <v/>
      </c>
      <c r="AP171" s="599" t="str">
        <f>IF($AD171="","",VLOOKUP(AD171,Invoer!$F$15:$AU$1999,19,FALSE))</f>
        <v/>
      </c>
      <c r="AQ171" s="662" t="str">
        <f>IF($AD171="","",VLOOKUP(AD171,Invoer!$F$15:$AU$1999,24,FALSE))</f>
        <v/>
      </c>
      <c r="AR171" s="662" t="str">
        <f>IF($AD171="","",VLOOKUP(AD171,Invoer!$F$15:$AU$1999,17,FALSE))</f>
        <v/>
      </c>
      <c r="AS171" s="678" t="str">
        <f t="shared" si="111"/>
        <v/>
      </c>
      <c r="AT171" s="676" t="str">
        <f t="shared" si="80"/>
        <v/>
      </c>
      <c r="AU171" s="77" t="e">
        <f t="shared" si="81"/>
        <v>#VALUE!</v>
      </c>
      <c r="AW171" s="57"/>
      <c r="AX171" s="57"/>
      <c r="BA171" s="83" t="e">
        <f ca="1">Invoer!DW176</f>
        <v>#N/A</v>
      </c>
      <c r="BB171" s="599" t="str">
        <f t="shared" ca="1" si="102"/>
        <v/>
      </c>
      <c r="BC171" s="673" t="str">
        <f ca="1">IF($BB171="","",VLOOKUP(BB171,Invoer!$F$15:$AU$1999,2,FALSE))</f>
        <v/>
      </c>
      <c r="BD171" s="599" t="str">
        <f t="shared" ca="1" si="103"/>
        <v/>
      </c>
      <c r="BE171" s="599" t="str">
        <f ca="1">IF($BB171="","",VLOOKUP(BB171,Invoer!$F$15:$AU$1999,5,FALSE))</f>
        <v/>
      </c>
      <c r="BF171" s="599" t="str">
        <f ca="1">IF($BB171="","",VLOOKUP(BB171,Invoer!$F$15:$AU$1999,6,FALSE))</f>
        <v/>
      </c>
      <c r="BG171" s="599" t="str">
        <f ca="1">IF($BB171="","",VLOOKUP(BB171,Invoer!$F$15:$AU$1999,9,FALSE))</f>
        <v/>
      </c>
      <c r="BH171" s="599" t="str">
        <f ca="1">IF($BB171="","",VLOOKUP(BB171,Invoer!$F$15:$AU$1999,10,FALSE))</f>
        <v/>
      </c>
      <c r="BI171" s="599" t="str">
        <f ca="1">IF($BB171="","",VLOOKUP(BB171,Invoer!$F$15:$BB$1999,14,FALSE))</f>
        <v/>
      </c>
      <c r="BJ171" s="599" t="str">
        <f ca="1">IF($BB171="","",VLOOKUP(BB171,Invoer!$F$15:$AU$1999,11,FALSE))</f>
        <v/>
      </c>
      <c r="BK171" s="662" t="str">
        <f t="shared" ca="1" si="104"/>
        <v/>
      </c>
      <c r="BL171" s="662" t="str">
        <f t="shared" ca="1" si="105"/>
        <v/>
      </c>
      <c r="BM171" s="679" t="str">
        <f t="shared" ca="1" si="106"/>
        <v/>
      </c>
      <c r="BN171" s="662" t="str">
        <f t="shared" ca="1" si="82"/>
        <v/>
      </c>
      <c r="BO171" s="662" t="str">
        <f ca="1">IF($BB171="","",VLOOKUP(BB171,Invoer!$F$15:$AU$1999,15,FALSE))</f>
        <v/>
      </c>
      <c r="BP171" s="662" t="str">
        <f ca="1">IF($BB171="","",VLOOKUP(BB171,Invoer!$F$15:$AU$1999,24,FALSE))</f>
        <v/>
      </c>
      <c r="BQ171" s="662" t="str">
        <f ca="1">IF($BB171="","",VLOOKUP(BB171,Invoer!$F$15:$AU$1999,17,FALSE))</f>
        <v/>
      </c>
      <c r="BS171" s="73" t="e">
        <f t="shared" ca="1" si="112"/>
        <v>#VALUE!</v>
      </c>
      <c r="BT171" s="57" t="str">
        <f t="shared" ca="1" si="113"/>
        <v/>
      </c>
      <c r="BW171" s="61" t="e">
        <f ca="1">Invoer!DZ176</f>
        <v>#N/A</v>
      </c>
      <c r="BX171" s="599" t="str">
        <f t="shared" ca="1" si="83"/>
        <v/>
      </c>
      <c r="BY171" s="673" t="str">
        <f ca="1">IF($BX171="","",VLOOKUP(BX171,Invoer!$F$15:$AU$1999,2,FALSE))</f>
        <v/>
      </c>
      <c r="BZ171" s="599" t="str">
        <f t="shared" ca="1" si="84"/>
        <v/>
      </c>
      <c r="CA171" s="599" t="str">
        <f ca="1">IF($BX171="","",VLOOKUP(BX171,Invoer!$F$15:$AU$1999,5,FALSE))</f>
        <v/>
      </c>
      <c r="CB171" s="599" t="str">
        <f ca="1">IF($BX171="","",VLOOKUP(BX171,Invoer!$F$15:$AU$1999,6,FALSE))</f>
        <v/>
      </c>
      <c r="CC171" s="599" t="str">
        <f ca="1">IF($BX171="","",VLOOKUP(BX171,Invoer!$F$15:$AU$1999,9,FALSE))</f>
        <v/>
      </c>
      <c r="CD171" s="599" t="str">
        <f ca="1">IF($BX171="","",VLOOKUP(BX171,Invoer!$F$15:$AU$1999,10,FALSE))</f>
        <v/>
      </c>
      <c r="CE171" s="599" t="str">
        <f ca="1">IF($BX171="","",VLOOKUP(BX171,Invoer!$F$15:$AU$1999,11,FALSE))</f>
        <v/>
      </c>
      <c r="CF171" s="662" t="str">
        <f ca="1">IF($BX171="","",IF(ISERROR(BY171),0,VLOOKUP(BX171,Invoer!$F$15:$AU$1999,15,FALSE)))</f>
        <v/>
      </c>
      <c r="CG171" s="599" t="str">
        <f ca="1">IF($BX171="","",VLOOKUP(BX171,Invoer!$F$15:$AU$1999,19,FALSE))</f>
        <v/>
      </c>
      <c r="CH171" s="662" t="str">
        <f ca="1">IF($BX171="","",IF(ISERROR(BY171),0,VLOOKUP(BX171,Invoer!$F$15:$AU$1999,24,FALSE)))</f>
        <v/>
      </c>
      <c r="CI171" s="662" t="str">
        <f ca="1">IF($BX171="","",IF(ISERROR(BY171),0,VLOOKUP(BX171,Invoer!$F$15:$AU$1999,17,FALSE)))</f>
        <v/>
      </c>
      <c r="CJ171" s="680" t="str">
        <f t="shared" ca="1" si="107"/>
        <v/>
      </c>
      <c r="CK171" s="662" t="str">
        <f t="shared" ca="1" si="108"/>
        <v/>
      </c>
      <c r="CM171" s="56" t="str">
        <f t="shared" ca="1" si="114"/>
        <v/>
      </c>
      <c r="CQ171" s="411" t="e">
        <f ca="1">Invoer!EG176</f>
        <v>#N/A</v>
      </c>
      <c r="CR171" s="599" t="str">
        <f t="shared" ca="1" si="85"/>
        <v/>
      </c>
      <c r="CS171" s="673" t="str">
        <f ca="1">IF($CR171="","",VLOOKUP(CR171,Invoer!$F$15:$AU$1500,2,FALSE))</f>
        <v/>
      </c>
      <c r="CT171" s="599" t="str">
        <f t="shared" ca="1" si="86"/>
        <v/>
      </c>
      <c r="CU171" s="599" t="str">
        <f ca="1">IF($CR171="","",VLOOKUP(CR171,Invoer!$F$15:$AU$1500,3,FALSE))</f>
        <v/>
      </c>
      <c r="CV171" s="599" t="str">
        <f ca="1">IF($CR171="","",IF(CU171&lt;&gt;"Liq","",VLOOKUP(CR171,Invoer!$F$15:$AU$1500,4,FALSE)))</f>
        <v/>
      </c>
      <c r="CW171" s="599" t="str">
        <f ca="1">IF($CR171="","",VLOOKUP(CR171,Invoer!$F$15:$AU$1500,5,FALSE))</f>
        <v/>
      </c>
      <c r="CX171" s="599" t="str">
        <f ca="1">IF($CR171="","",VLOOKUP(CR171,Invoer!$F$15:$AU$1500,6,FALSE))</f>
        <v/>
      </c>
      <c r="CY171" s="599" t="str">
        <f ca="1">IF($CR171="","",VLOOKUP(CR171,Invoer!$F$15:$AU$1500,9,FALSE))</f>
        <v/>
      </c>
      <c r="CZ171" s="599" t="str">
        <f ca="1">IF($CR171="","",VLOOKUP(CR171,Invoer!$F$15:$AU$1500,10,FALSE))</f>
        <v/>
      </c>
      <c r="DA171" s="599" t="str">
        <f ca="1">IF($CR171="","",VLOOKUP(CR171,Invoer!$F$15:$AU$1500,11,FALSE))</f>
        <v/>
      </c>
      <c r="DB171" s="599" t="str">
        <f ca="1">IF($CR171="","",VLOOKUP(CR171,Invoer!$F$15:$BB$1500,14,FALSE))</f>
        <v/>
      </c>
      <c r="DC171" s="662" t="str">
        <f ca="1">IF($CR171="","",VLOOKUP(CR171,Invoer!$F$15:$AU$1500,15,FALSE))</f>
        <v/>
      </c>
      <c r="DD171" s="599" t="str">
        <f ca="1">IF($CR171="","",VLOOKUP(CR171,Invoer!$F$15:$AU$1500,19,FALSE))</f>
        <v/>
      </c>
      <c r="DE171" s="662" t="str">
        <f ca="1">IF($CR171="","",VLOOKUP(CR171,Invoer!$F$15:$AU$1500,20,FALSE))</f>
        <v/>
      </c>
      <c r="DF171" s="662" t="str">
        <f ca="1">IF($CR171="","",VLOOKUP(CR171,Invoer!$F$15:$AU$1500,23,FALSE))</f>
        <v/>
      </c>
      <c r="DG171" s="662" t="str">
        <f ca="1">IF($CR171="","",VLOOKUP(CR171,Invoer!$F$15:$AU$1500,17,FALSE))</f>
        <v/>
      </c>
      <c r="DH171" s="681" t="str">
        <f t="shared" ca="1" si="87"/>
        <v/>
      </c>
      <c r="DI171" s="662" t="str">
        <f t="shared" ca="1" si="88"/>
        <v/>
      </c>
      <c r="DJ171" s="190"/>
      <c r="DK171" s="411" t="str">
        <f t="shared" ca="1" si="89"/>
        <v/>
      </c>
      <c r="DO171" s="61" t="e">
        <f ca="1">IF($DN$4&lt;3,Invoer!EB176,Invoer!EA176)</f>
        <v>#N/A</v>
      </c>
      <c r="DP171" s="599" t="str">
        <f t="shared" ca="1" si="90"/>
        <v/>
      </c>
      <c r="DQ171" s="673" t="str">
        <f ca="1">IF($DP171="","",VLOOKUP(DP171,Invoer!$F$15:$AU$1999,2,FALSE))</f>
        <v/>
      </c>
      <c r="DR171" s="599" t="str">
        <f t="shared" ca="1" si="91"/>
        <v/>
      </c>
      <c r="DS171" s="599" t="str">
        <f ca="1">IF($DP171="","",VLOOKUP(DP171,Invoer!$F$15:$AU$1999,3,FALSE))</f>
        <v/>
      </c>
      <c r="DT171" s="599" t="str">
        <f ca="1">IF($DP171="","",IF(DS171&lt;&gt;"Liq","",VLOOKUP(DP171,Invoer!$F$15:$AU$1999,4,FALSE)))</f>
        <v/>
      </c>
      <c r="DU171" s="599" t="str">
        <f ca="1">IF($DP171="","",VLOOKUP(DP171,Invoer!$F$15:$AU$1999,5,FALSE))</f>
        <v/>
      </c>
      <c r="DV171" s="599" t="str">
        <f ca="1">IF($DP171="","",VLOOKUP(DP171,Invoer!$F$15:$AU$1999,6,FALSE))</f>
        <v/>
      </c>
      <c r="DW171" s="599" t="str">
        <f ca="1">IF($DP171="","",VLOOKUP(DP171,Invoer!$F$15:$AU$1999,9,FALSE))</f>
        <v/>
      </c>
      <c r="DX171" s="599" t="str">
        <f ca="1">IF($DP171="","",VLOOKUP(DP171,Invoer!$F$15:$AU$1999,10,FALSE))</f>
        <v/>
      </c>
      <c r="DY171" s="595" t="str">
        <f ca="1">IF($DP171="","",VLOOKUP(DP171,Invoer!$F$15:$AU$1999,11,FALSE))</f>
        <v/>
      </c>
      <c r="DZ171" s="662" t="str">
        <f ca="1">IF($DP171="","",IF($DN$4&gt;2,"",VLOOKUP(DP171,Invoer!CQ:CS,3,FALSE)))</f>
        <v/>
      </c>
      <c r="EA171" s="541" t="str">
        <f ca="1">IF($DP171="","",IF(ISERROR(DQ171),0,IF($DN$4&lt;3,"",VLOOKUP(DP171,Invoer!$F$15:$AU$1999,15,FALSE))))</f>
        <v/>
      </c>
      <c r="EB171" s="595" t="str">
        <f ca="1">IF($DP171="","",IF($DN$4&lt;3,"",VLOOKUP(DP171,Invoer!$F$15:$AU$1999,19,FALSE)))</f>
        <v/>
      </c>
      <c r="EC171" s="541" t="str">
        <f ca="1">IF($DP171="","",IF(ISERROR(DQ171),0,IF($DN$4&lt;3,"",VLOOKUP(DP171,Invoer!$F$15:$AU$1999,24,FALSE))))</f>
        <v/>
      </c>
      <c r="ED171" s="541" t="str">
        <f ca="1">IF($DP171="","",IF(ISERROR(DQ171),0,IF($DN$4&lt;3,"",VLOOKUP(DP171,Invoer!$F$15:$AU$1999,17,FALSE))))</f>
        <v/>
      </c>
      <c r="EH171" s="89" t="e">
        <f ca="1">Invoer!CP176</f>
        <v>#N/A</v>
      </c>
      <c r="EI171" s="599" t="str">
        <f t="shared" ca="1" si="92"/>
        <v/>
      </c>
      <c r="EJ171" s="673" t="str">
        <f ca="1">IF(EI171="","",VLOOKUP(EI171,Invoer!$F$15:$AU$1999,2,FALSE))</f>
        <v/>
      </c>
      <c r="EK171" s="599" t="str">
        <f t="shared" ca="1" si="93"/>
        <v/>
      </c>
      <c r="EL171" s="599" t="str">
        <f ca="1">IF($EI171="","",VLOOKUP(EI171,Invoer!$F$15:$AU$1999,3,FALSE))</f>
        <v/>
      </c>
      <c r="EM171" s="599" t="str">
        <f ca="1">IF($EI171="","",IF(EL171&lt;&gt;"Liq","",VLOOKUP(EI171,Invoer!$F$15:$AU$1999,4,FALSE)))</f>
        <v/>
      </c>
      <c r="EN171" s="599" t="str">
        <f ca="1">IF($EI171="","",VLOOKUP(EI171,Invoer!$F$15:$AU$1999,6,FALSE))</f>
        <v/>
      </c>
      <c r="EO171" s="599" t="str">
        <f ca="1">IF(EI171="","",VLOOKUP(EI171,Invoer!$F$15:$AU$1999,9,FALSE))</f>
        <v/>
      </c>
      <c r="EP171" s="599" t="str">
        <f ca="1">IF(EI171="","",VLOOKUP(EI171,Invoer!$F$15:$AU$1999,10,FALSE))</f>
        <v/>
      </c>
      <c r="EQ171" s="599" t="str">
        <f ca="1">IF(EI171="","",VLOOKUP(EI171,Invoer!$F$15:$AU$1999,11,FALSE))</f>
        <v/>
      </c>
      <c r="ER171" s="662" t="str">
        <f ca="1">IF(EI171="","",VLOOKUP(EI171,Invoer!CQ:CS,3,FALSE))</f>
        <v/>
      </c>
      <c r="ES171" s="662" t="str">
        <f t="shared" ca="1" si="94"/>
        <v/>
      </c>
      <c r="ET171" s="513" t="str">
        <f t="shared" ca="1" si="95"/>
        <v/>
      </c>
      <c r="EU171" s="112" t="str">
        <f t="shared" ca="1" si="96"/>
        <v/>
      </c>
      <c r="EV171" s="83" t="s">
        <v>160</v>
      </c>
      <c r="EW171" s="682" t="str">
        <f t="shared" ca="1" si="97"/>
        <v/>
      </c>
      <c r="EX171" s="662" t="str">
        <f t="shared" ca="1" si="98"/>
        <v/>
      </c>
      <c r="EY171"/>
      <c r="EZ171" s="56" t="e">
        <f t="shared" ca="1" si="109"/>
        <v>#VALUE!</v>
      </c>
      <c r="FA171" s="56" t="e">
        <f t="shared" ca="1" si="110"/>
        <v>#VALUE!</v>
      </c>
      <c r="FE171"/>
      <c r="FI171"/>
      <c r="FJ171"/>
    </row>
    <row r="172" spans="1:166" ht="12" customHeight="1" x14ac:dyDescent="0.2">
      <c r="A172"/>
      <c r="B172"/>
      <c r="C172"/>
      <c r="E172"/>
      <c r="G172" s="89" t="e">
        <f ca="1">Invoer!DU177</f>
        <v>#N/A</v>
      </c>
      <c r="H172" s="599" t="str">
        <f t="shared" ca="1" si="115"/>
        <v/>
      </c>
      <c r="I172" s="673" t="str">
        <f ca="1">IF($H172="","",VLOOKUP(H172,Invoer!$F$15:$AU$1500,2,FALSE))</f>
        <v/>
      </c>
      <c r="J172" s="599" t="str">
        <f t="shared" ca="1" si="99"/>
        <v/>
      </c>
      <c r="K172" s="599" t="str">
        <f ca="1">IF($H172="","",VLOOKUP(H172,Invoer!$F$15:$AU$1500,3,FALSE))</f>
        <v/>
      </c>
      <c r="L172" s="599" t="str">
        <f ca="1">IF($H172="","",IF(K172&lt;&gt;"Liq","",VLOOKUP(H172,Invoer!$F$15:$AU$1500,4,FALSE)))</f>
        <v/>
      </c>
      <c r="M172" s="599" t="str">
        <f ca="1">IF($H172="","",VLOOKUP(H172,Invoer!$F$15:$AU$1500,5,FALSE))</f>
        <v/>
      </c>
      <c r="N172" s="599" t="str">
        <f ca="1">IF($H172="","",VLOOKUP(H172,Invoer!$F$15:$AU$1500,6,FALSE))</f>
        <v/>
      </c>
      <c r="O172" s="599" t="str">
        <f ca="1">IF($H172="","",VLOOKUP(H172,Invoer!$F$15:$AU$1500,9,FALSE))</f>
        <v/>
      </c>
      <c r="P172" s="599" t="str">
        <f ca="1">IF($H172="","",VLOOKUP(H172,Invoer!$F$15:$AU$1500,10,FALSE))</f>
        <v/>
      </c>
      <c r="Q172" s="599" t="str">
        <f ca="1">IF($H172="","",VLOOKUP(H172,Invoer!$F$15:$BB$1500,14,FALSE))</f>
        <v/>
      </c>
      <c r="R172" s="662" t="str">
        <f ca="1">IF($H172="","",IF(J172&gt;$K$8,"",VLOOKUP(H172,Invoer!$F$15:$AU$1500,15,FALSE)))</f>
        <v/>
      </c>
      <c r="S172" s="599" t="str">
        <f ca="1">IF($H172="","",VLOOKUP(H172,Invoer!$F$15:$AU$1500,19,FALSE))</f>
        <v/>
      </c>
      <c r="T172" s="662" t="str">
        <f ca="1">IF($H172="","",IF(J172&gt;$K$8,"",VLOOKUP(H172,Invoer!$F$15:$AU$1500,20,FALSE)))</f>
        <v/>
      </c>
      <c r="U172" s="662" t="str">
        <f ca="1">IF($H172="","",IF(J172&gt;$K$8,"",VLOOKUP(H172,Invoer!$F$15:$AU$1500,23,FALSE)))</f>
        <v/>
      </c>
      <c r="V172" s="662" t="str">
        <f ca="1">IF($H172="","",IF(J172&gt;$K$8,"",VLOOKUP(H172,Invoer!$F$15:$AU$1500,17,FALSE)))</f>
        <v/>
      </c>
      <c r="AC172" s="435" t="str">
        <f>IF($AC$7&lt;3,Invoer!DR177,IF($AC$7=3,Invoer!BT177,"x"))</f>
        <v>x</v>
      </c>
      <c r="AD172" s="599" t="str">
        <f t="shared" si="100"/>
        <v/>
      </c>
      <c r="AE172" s="673" t="str">
        <f>IF($AD172="","",VLOOKUP(AD172,Invoer!$F$15:$AU$1999,2,FALSE))</f>
        <v/>
      </c>
      <c r="AF172" s="599" t="str">
        <f t="shared" si="101"/>
        <v/>
      </c>
      <c r="AG172" s="599" t="str">
        <f>IF($AD172="","",VLOOKUP(AD172,Invoer!$F$15:$AU$1999,3,FALSE))</f>
        <v/>
      </c>
      <c r="AH172" s="599" t="str">
        <f>IF($AD172="","",IF(AG172&lt;&gt;"Liq","",VLOOKUP(AD172,Invoer!$F$15:$AU$1999,4,FALSE)))</f>
        <v/>
      </c>
      <c r="AI172" s="677" t="str">
        <f>IF($AD172="","",VLOOKUP(AD172,Invoer!$F$15:$AU$1999,5,FALSE))</f>
        <v/>
      </c>
      <c r="AJ172" s="599" t="str">
        <f>IF($AD172="","",VLOOKUP(AD172,Invoer!$F$15:$AU$1999,6,FALSE))</f>
        <v/>
      </c>
      <c r="AK172" s="599" t="str">
        <f>IF($AD172="","",VLOOKUP(AD172,Invoer!$F$15:$AU$1999,9,FALSE))</f>
        <v/>
      </c>
      <c r="AL172" s="599" t="str">
        <f>IF($AD172="","",VLOOKUP(AD172,Invoer!$F$15:$AU$1999,10,FALSE))</f>
        <v/>
      </c>
      <c r="AM172" s="599" t="str">
        <f>IF($AD172="","",VLOOKUP(AD172,Invoer!$F$15:$BB$1999,14,FALSE))</f>
        <v/>
      </c>
      <c r="AN172" s="599" t="str">
        <f>IF($AD172="","",VLOOKUP(AD172,Invoer!$F$15:$AU$1999,11,FALSE))</f>
        <v/>
      </c>
      <c r="AO172" s="662" t="str">
        <f>IF($AD172="","",VLOOKUP(AD172,Invoer!$F$15:$AU$1999,15,FALSE))</f>
        <v/>
      </c>
      <c r="AP172" s="599" t="str">
        <f>IF($AD172="","",VLOOKUP(AD172,Invoer!$F$15:$AU$1999,19,FALSE))</f>
        <v/>
      </c>
      <c r="AQ172" s="662" t="str">
        <f>IF($AD172="","",VLOOKUP(AD172,Invoer!$F$15:$AU$1999,24,FALSE))</f>
        <v/>
      </c>
      <c r="AR172" s="662" t="str">
        <f>IF($AD172="","",VLOOKUP(AD172,Invoer!$F$15:$AU$1999,17,FALSE))</f>
        <v/>
      </c>
      <c r="AS172" s="678" t="str">
        <f t="shared" si="111"/>
        <v/>
      </c>
      <c r="AT172" s="676" t="str">
        <f t="shared" si="80"/>
        <v/>
      </c>
      <c r="AU172" s="77" t="e">
        <f t="shared" si="81"/>
        <v>#VALUE!</v>
      </c>
      <c r="AW172" s="57"/>
      <c r="AX172" s="57"/>
      <c r="BA172" s="83" t="e">
        <f ca="1">Invoer!DW177</f>
        <v>#N/A</v>
      </c>
      <c r="BB172" s="599" t="str">
        <f t="shared" ca="1" si="102"/>
        <v/>
      </c>
      <c r="BC172" s="673" t="str">
        <f ca="1">IF($BB172="","",VLOOKUP(BB172,Invoer!$F$15:$AU$1999,2,FALSE))</f>
        <v/>
      </c>
      <c r="BD172" s="599" t="str">
        <f t="shared" ca="1" si="103"/>
        <v/>
      </c>
      <c r="BE172" s="599" t="str">
        <f ca="1">IF($BB172="","",VLOOKUP(BB172,Invoer!$F$15:$AU$1999,5,FALSE))</f>
        <v/>
      </c>
      <c r="BF172" s="599" t="str">
        <f ca="1">IF($BB172="","",VLOOKUP(BB172,Invoer!$F$15:$AU$1999,6,FALSE))</f>
        <v/>
      </c>
      <c r="BG172" s="599" t="str">
        <f ca="1">IF($BB172="","",VLOOKUP(BB172,Invoer!$F$15:$AU$1999,9,FALSE))</f>
        <v/>
      </c>
      <c r="BH172" s="599" t="str">
        <f ca="1">IF($BB172="","",VLOOKUP(BB172,Invoer!$F$15:$AU$1999,10,FALSE))</f>
        <v/>
      </c>
      <c r="BI172" s="599" t="str">
        <f ca="1">IF($BB172="","",VLOOKUP(BB172,Invoer!$F$15:$BB$1999,14,FALSE))</f>
        <v/>
      </c>
      <c r="BJ172" s="599" t="str">
        <f ca="1">IF($BB172="","",VLOOKUP(BB172,Invoer!$F$15:$AU$1999,11,FALSE))</f>
        <v/>
      </c>
      <c r="BK172" s="662" t="str">
        <f t="shared" ca="1" si="104"/>
        <v/>
      </c>
      <c r="BL172" s="662" t="str">
        <f t="shared" ca="1" si="105"/>
        <v/>
      </c>
      <c r="BM172" s="679" t="str">
        <f t="shared" ca="1" si="106"/>
        <v/>
      </c>
      <c r="BN172" s="662" t="str">
        <f t="shared" ca="1" si="82"/>
        <v/>
      </c>
      <c r="BO172" s="662" t="str">
        <f ca="1">IF($BB172="","",VLOOKUP(BB172,Invoer!$F$15:$AU$1999,15,FALSE))</f>
        <v/>
      </c>
      <c r="BP172" s="662" t="str">
        <f ca="1">IF($BB172="","",VLOOKUP(BB172,Invoer!$F$15:$AU$1999,24,FALSE))</f>
        <v/>
      </c>
      <c r="BQ172" s="662" t="str">
        <f ca="1">IF($BB172="","",VLOOKUP(BB172,Invoer!$F$15:$AU$1999,17,FALSE))</f>
        <v/>
      </c>
      <c r="BS172" s="73" t="e">
        <f t="shared" ca="1" si="112"/>
        <v>#VALUE!</v>
      </c>
      <c r="BT172" s="57" t="str">
        <f t="shared" ca="1" si="113"/>
        <v/>
      </c>
      <c r="BW172" s="61" t="e">
        <f ca="1">Invoer!DZ177</f>
        <v>#N/A</v>
      </c>
      <c r="BX172" s="599" t="str">
        <f t="shared" ca="1" si="83"/>
        <v/>
      </c>
      <c r="BY172" s="673" t="str">
        <f ca="1">IF($BX172="","",VLOOKUP(BX172,Invoer!$F$15:$AU$1999,2,FALSE))</f>
        <v/>
      </c>
      <c r="BZ172" s="599" t="str">
        <f t="shared" ca="1" si="84"/>
        <v/>
      </c>
      <c r="CA172" s="599" t="str">
        <f ca="1">IF($BX172="","",VLOOKUP(BX172,Invoer!$F$15:$AU$1999,5,FALSE))</f>
        <v/>
      </c>
      <c r="CB172" s="599" t="str">
        <f ca="1">IF($BX172="","",VLOOKUP(BX172,Invoer!$F$15:$AU$1999,6,FALSE))</f>
        <v/>
      </c>
      <c r="CC172" s="599" t="str">
        <f ca="1">IF($BX172="","",VLOOKUP(BX172,Invoer!$F$15:$AU$1999,9,FALSE))</f>
        <v/>
      </c>
      <c r="CD172" s="599" t="str">
        <f ca="1">IF($BX172="","",VLOOKUP(BX172,Invoer!$F$15:$AU$1999,10,FALSE))</f>
        <v/>
      </c>
      <c r="CE172" s="599" t="str">
        <f ca="1">IF($BX172="","",VLOOKUP(BX172,Invoer!$F$15:$AU$1999,11,FALSE))</f>
        <v/>
      </c>
      <c r="CF172" s="662" t="str">
        <f ca="1">IF($BX172="","",IF(ISERROR(BY172),0,VLOOKUP(BX172,Invoer!$F$15:$AU$1999,15,FALSE)))</f>
        <v/>
      </c>
      <c r="CG172" s="599" t="str">
        <f ca="1">IF($BX172="","",VLOOKUP(BX172,Invoer!$F$15:$AU$1999,19,FALSE))</f>
        <v/>
      </c>
      <c r="CH172" s="662" t="str">
        <f ca="1">IF($BX172="","",IF(ISERROR(BY172),0,VLOOKUP(BX172,Invoer!$F$15:$AU$1999,24,FALSE)))</f>
        <v/>
      </c>
      <c r="CI172" s="662" t="str">
        <f ca="1">IF($BX172="","",IF(ISERROR(BY172),0,VLOOKUP(BX172,Invoer!$F$15:$AU$1999,17,FALSE)))</f>
        <v/>
      </c>
      <c r="CJ172" s="680" t="str">
        <f t="shared" ca="1" si="107"/>
        <v/>
      </c>
      <c r="CK172" s="662" t="str">
        <f t="shared" ca="1" si="108"/>
        <v/>
      </c>
      <c r="CM172" s="56" t="str">
        <f t="shared" ca="1" si="114"/>
        <v/>
      </c>
      <c r="CQ172" s="411" t="e">
        <f ca="1">Invoer!EG177</f>
        <v>#N/A</v>
      </c>
      <c r="CR172" s="599" t="str">
        <f t="shared" ca="1" si="85"/>
        <v/>
      </c>
      <c r="CS172" s="673" t="str">
        <f ca="1">IF($CR172="","",VLOOKUP(CR172,Invoer!$F$15:$AU$1500,2,FALSE))</f>
        <v/>
      </c>
      <c r="CT172" s="599" t="str">
        <f t="shared" ca="1" si="86"/>
        <v/>
      </c>
      <c r="CU172" s="599" t="str">
        <f ca="1">IF($CR172="","",VLOOKUP(CR172,Invoer!$F$15:$AU$1500,3,FALSE))</f>
        <v/>
      </c>
      <c r="CV172" s="599" t="str">
        <f ca="1">IF($CR172="","",IF(CU172&lt;&gt;"Liq","",VLOOKUP(CR172,Invoer!$F$15:$AU$1500,4,FALSE)))</f>
        <v/>
      </c>
      <c r="CW172" s="599" t="str">
        <f ca="1">IF($CR172="","",VLOOKUP(CR172,Invoer!$F$15:$AU$1500,5,FALSE))</f>
        <v/>
      </c>
      <c r="CX172" s="599" t="str">
        <f ca="1">IF($CR172="","",VLOOKUP(CR172,Invoer!$F$15:$AU$1500,6,FALSE))</f>
        <v/>
      </c>
      <c r="CY172" s="599" t="str">
        <f ca="1">IF($CR172="","",VLOOKUP(CR172,Invoer!$F$15:$AU$1500,9,FALSE))</f>
        <v/>
      </c>
      <c r="CZ172" s="599" t="str">
        <f ca="1">IF($CR172="","",VLOOKUP(CR172,Invoer!$F$15:$AU$1500,10,FALSE))</f>
        <v/>
      </c>
      <c r="DA172" s="599" t="str">
        <f ca="1">IF($CR172="","",VLOOKUP(CR172,Invoer!$F$15:$AU$1500,11,FALSE))</f>
        <v/>
      </c>
      <c r="DB172" s="599" t="str">
        <f ca="1">IF($CR172="","",VLOOKUP(CR172,Invoer!$F$15:$BB$1500,14,FALSE))</f>
        <v/>
      </c>
      <c r="DC172" s="662" t="str">
        <f ca="1">IF($CR172="","",VLOOKUP(CR172,Invoer!$F$15:$AU$1500,15,FALSE))</f>
        <v/>
      </c>
      <c r="DD172" s="599" t="str">
        <f ca="1">IF($CR172="","",VLOOKUP(CR172,Invoer!$F$15:$AU$1500,19,FALSE))</f>
        <v/>
      </c>
      <c r="DE172" s="662" t="str">
        <f ca="1">IF($CR172="","",VLOOKUP(CR172,Invoer!$F$15:$AU$1500,20,FALSE))</f>
        <v/>
      </c>
      <c r="DF172" s="662" t="str">
        <f ca="1">IF($CR172="","",VLOOKUP(CR172,Invoer!$F$15:$AU$1500,23,FALSE))</f>
        <v/>
      </c>
      <c r="DG172" s="662" t="str">
        <f ca="1">IF($CR172="","",VLOOKUP(CR172,Invoer!$F$15:$AU$1500,17,FALSE))</f>
        <v/>
      </c>
      <c r="DH172" s="681" t="str">
        <f t="shared" ca="1" si="87"/>
        <v/>
      </c>
      <c r="DI172" s="662" t="str">
        <f t="shared" ca="1" si="88"/>
        <v/>
      </c>
      <c r="DJ172" s="190"/>
      <c r="DK172" s="411" t="str">
        <f t="shared" ca="1" si="89"/>
        <v/>
      </c>
      <c r="DO172" s="61" t="e">
        <f ca="1">IF($DN$4&lt;3,Invoer!EB177,Invoer!EA177)</f>
        <v>#N/A</v>
      </c>
      <c r="DP172" s="599" t="str">
        <f t="shared" ca="1" si="90"/>
        <v/>
      </c>
      <c r="DQ172" s="673" t="str">
        <f ca="1">IF($DP172="","",VLOOKUP(DP172,Invoer!$F$15:$AU$1999,2,FALSE))</f>
        <v/>
      </c>
      <c r="DR172" s="599" t="str">
        <f t="shared" ca="1" si="91"/>
        <v/>
      </c>
      <c r="DS172" s="599" t="str">
        <f ca="1">IF($DP172="","",VLOOKUP(DP172,Invoer!$F$15:$AU$1999,3,FALSE))</f>
        <v/>
      </c>
      <c r="DT172" s="599" t="str">
        <f ca="1">IF($DP172="","",IF(DS172&lt;&gt;"Liq","",VLOOKUP(DP172,Invoer!$F$15:$AU$1999,4,FALSE)))</f>
        <v/>
      </c>
      <c r="DU172" s="599" t="str">
        <f ca="1">IF($DP172="","",VLOOKUP(DP172,Invoer!$F$15:$AU$1999,5,FALSE))</f>
        <v/>
      </c>
      <c r="DV172" s="599" t="str">
        <f ca="1">IF($DP172="","",VLOOKUP(DP172,Invoer!$F$15:$AU$1999,6,FALSE))</f>
        <v/>
      </c>
      <c r="DW172" s="599" t="str">
        <f ca="1">IF($DP172="","",VLOOKUP(DP172,Invoer!$F$15:$AU$1999,9,FALSE))</f>
        <v/>
      </c>
      <c r="DX172" s="599" t="str">
        <f ca="1">IF($DP172="","",VLOOKUP(DP172,Invoer!$F$15:$AU$1999,10,FALSE))</f>
        <v/>
      </c>
      <c r="DY172" s="595" t="str">
        <f ca="1">IF($DP172="","",VLOOKUP(DP172,Invoer!$F$15:$AU$1999,11,FALSE))</f>
        <v/>
      </c>
      <c r="DZ172" s="662" t="str">
        <f ca="1">IF($DP172="","",IF($DN$4&gt;2,"",VLOOKUP(DP172,Invoer!CQ:CS,3,FALSE)))</f>
        <v/>
      </c>
      <c r="EA172" s="541" t="str">
        <f ca="1">IF($DP172="","",IF(ISERROR(DQ172),0,IF($DN$4&lt;3,"",VLOOKUP(DP172,Invoer!$F$15:$AU$1999,15,FALSE))))</f>
        <v/>
      </c>
      <c r="EB172" s="595" t="str">
        <f ca="1">IF($DP172="","",IF($DN$4&lt;3,"",VLOOKUP(DP172,Invoer!$F$15:$AU$1999,19,FALSE)))</f>
        <v/>
      </c>
      <c r="EC172" s="541" t="str">
        <f ca="1">IF($DP172="","",IF(ISERROR(DQ172),0,IF($DN$4&lt;3,"",VLOOKUP(DP172,Invoer!$F$15:$AU$1999,24,FALSE))))</f>
        <v/>
      </c>
      <c r="ED172" s="541" t="str">
        <f ca="1">IF($DP172="","",IF(ISERROR(DQ172),0,IF($DN$4&lt;3,"",VLOOKUP(DP172,Invoer!$F$15:$AU$1999,17,FALSE))))</f>
        <v/>
      </c>
      <c r="EH172" s="89" t="e">
        <f ca="1">Invoer!CP177</f>
        <v>#N/A</v>
      </c>
      <c r="EI172" s="599" t="str">
        <f t="shared" ca="1" si="92"/>
        <v/>
      </c>
      <c r="EJ172" s="673" t="str">
        <f ca="1">IF(EI172="","",VLOOKUP(EI172,Invoer!$F$15:$AU$1999,2,FALSE))</f>
        <v/>
      </c>
      <c r="EK172" s="599" t="str">
        <f t="shared" ca="1" si="93"/>
        <v/>
      </c>
      <c r="EL172" s="599" t="str">
        <f ca="1">IF($EI172="","",VLOOKUP(EI172,Invoer!$F$15:$AU$1999,3,FALSE))</f>
        <v/>
      </c>
      <c r="EM172" s="599" t="str">
        <f ca="1">IF($EI172="","",IF(EL172&lt;&gt;"Liq","",VLOOKUP(EI172,Invoer!$F$15:$AU$1999,4,FALSE)))</f>
        <v/>
      </c>
      <c r="EN172" s="599" t="str">
        <f ca="1">IF($EI172="","",VLOOKUP(EI172,Invoer!$F$15:$AU$1999,6,FALSE))</f>
        <v/>
      </c>
      <c r="EO172" s="599" t="str">
        <f ca="1">IF(EI172="","",VLOOKUP(EI172,Invoer!$F$15:$AU$1999,9,FALSE))</f>
        <v/>
      </c>
      <c r="EP172" s="599" t="str">
        <f ca="1">IF(EI172="","",VLOOKUP(EI172,Invoer!$F$15:$AU$1999,10,FALSE))</f>
        <v/>
      </c>
      <c r="EQ172" s="599" t="str">
        <f ca="1">IF(EI172="","",VLOOKUP(EI172,Invoer!$F$15:$AU$1999,11,FALSE))</f>
        <v/>
      </c>
      <c r="ER172" s="662" t="str">
        <f ca="1">IF(EI172="","",VLOOKUP(EI172,Invoer!CQ:CS,3,FALSE))</f>
        <v/>
      </c>
      <c r="ES172" s="662" t="str">
        <f t="shared" ca="1" si="94"/>
        <v/>
      </c>
      <c r="ET172" s="513" t="str">
        <f t="shared" ca="1" si="95"/>
        <v/>
      </c>
      <c r="EU172" s="112" t="str">
        <f t="shared" ca="1" si="96"/>
        <v/>
      </c>
      <c r="EV172" s="83" t="s">
        <v>160</v>
      </c>
      <c r="EW172" s="682" t="str">
        <f t="shared" ca="1" si="97"/>
        <v/>
      </c>
      <c r="EX172" s="662" t="str">
        <f t="shared" ca="1" si="98"/>
        <v/>
      </c>
      <c r="EY172"/>
      <c r="EZ172" s="56" t="e">
        <f t="shared" ca="1" si="109"/>
        <v>#VALUE!</v>
      </c>
      <c r="FA172" s="56" t="e">
        <f t="shared" ca="1" si="110"/>
        <v>#VALUE!</v>
      </c>
      <c r="FE172"/>
      <c r="FI172"/>
      <c r="FJ172"/>
    </row>
    <row r="173" spans="1:166" ht="12" customHeight="1" x14ac:dyDescent="0.2">
      <c r="A173"/>
      <c r="B173"/>
      <c r="C173"/>
      <c r="E173"/>
      <c r="G173" s="89" t="e">
        <f ca="1">Invoer!DU178</f>
        <v>#N/A</v>
      </c>
      <c r="H173" s="599" t="str">
        <f t="shared" ca="1" si="115"/>
        <v/>
      </c>
      <c r="I173" s="673" t="str">
        <f ca="1">IF($H173="","",VLOOKUP(H173,Invoer!$F$15:$AU$1500,2,FALSE))</f>
        <v/>
      </c>
      <c r="J173" s="599" t="str">
        <f t="shared" ca="1" si="99"/>
        <v/>
      </c>
      <c r="K173" s="599" t="str">
        <f ca="1">IF($H173="","",VLOOKUP(H173,Invoer!$F$15:$AU$1500,3,FALSE))</f>
        <v/>
      </c>
      <c r="L173" s="599" t="str">
        <f ca="1">IF($H173="","",IF(K173&lt;&gt;"Liq","",VLOOKUP(H173,Invoer!$F$15:$AU$1500,4,FALSE)))</f>
        <v/>
      </c>
      <c r="M173" s="599" t="str">
        <f ca="1">IF($H173="","",VLOOKUP(H173,Invoer!$F$15:$AU$1500,5,FALSE))</f>
        <v/>
      </c>
      <c r="N173" s="599" t="str">
        <f ca="1">IF($H173="","",VLOOKUP(H173,Invoer!$F$15:$AU$1500,6,FALSE))</f>
        <v/>
      </c>
      <c r="O173" s="599" t="str">
        <f ca="1">IF($H173="","",VLOOKUP(H173,Invoer!$F$15:$AU$1500,9,FALSE))</f>
        <v/>
      </c>
      <c r="P173" s="599" t="str">
        <f ca="1">IF($H173="","",VLOOKUP(H173,Invoer!$F$15:$AU$1500,10,FALSE))</f>
        <v/>
      </c>
      <c r="Q173" s="599" t="str">
        <f ca="1">IF($H173="","",VLOOKUP(H173,Invoer!$F$15:$BB$1500,14,FALSE))</f>
        <v/>
      </c>
      <c r="R173" s="662" t="str">
        <f ca="1">IF($H173="","",IF(J173&gt;$K$8,"",VLOOKUP(H173,Invoer!$F$15:$AU$1500,15,FALSE)))</f>
        <v/>
      </c>
      <c r="S173" s="599" t="str">
        <f ca="1">IF($H173="","",VLOOKUP(H173,Invoer!$F$15:$AU$1500,19,FALSE))</f>
        <v/>
      </c>
      <c r="T173" s="662" t="str">
        <f ca="1">IF($H173="","",IF(J173&gt;$K$8,"",VLOOKUP(H173,Invoer!$F$15:$AU$1500,20,FALSE)))</f>
        <v/>
      </c>
      <c r="U173" s="662" t="str">
        <f ca="1">IF($H173="","",IF(J173&gt;$K$8,"",VLOOKUP(H173,Invoer!$F$15:$AU$1500,23,FALSE)))</f>
        <v/>
      </c>
      <c r="V173" s="662" t="str">
        <f ca="1">IF($H173="","",IF(J173&gt;$K$8,"",VLOOKUP(H173,Invoer!$F$15:$AU$1500,17,FALSE)))</f>
        <v/>
      </c>
      <c r="AC173" s="435" t="str">
        <f>IF($AC$7&lt;3,Invoer!DR178,IF($AC$7=3,Invoer!BT178,"x"))</f>
        <v>x</v>
      </c>
      <c r="AD173" s="599" t="str">
        <f t="shared" si="100"/>
        <v/>
      </c>
      <c r="AE173" s="673" t="str">
        <f>IF($AD173="","",VLOOKUP(AD173,Invoer!$F$15:$AU$1999,2,FALSE))</f>
        <v/>
      </c>
      <c r="AF173" s="599" t="str">
        <f t="shared" si="101"/>
        <v/>
      </c>
      <c r="AG173" s="599" t="str">
        <f>IF($AD173="","",VLOOKUP(AD173,Invoer!$F$15:$AU$1999,3,FALSE))</f>
        <v/>
      </c>
      <c r="AH173" s="599" t="str">
        <f>IF($AD173="","",IF(AG173&lt;&gt;"Liq","",VLOOKUP(AD173,Invoer!$F$15:$AU$1999,4,FALSE)))</f>
        <v/>
      </c>
      <c r="AI173" s="677" t="str">
        <f>IF($AD173="","",VLOOKUP(AD173,Invoer!$F$15:$AU$1999,5,FALSE))</f>
        <v/>
      </c>
      <c r="AJ173" s="599" t="str">
        <f>IF($AD173="","",VLOOKUP(AD173,Invoer!$F$15:$AU$1999,6,FALSE))</f>
        <v/>
      </c>
      <c r="AK173" s="599" t="str">
        <f>IF($AD173="","",VLOOKUP(AD173,Invoer!$F$15:$AU$1999,9,FALSE))</f>
        <v/>
      </c>
      <c r="AL173" s="599" t="str">
        <f>IF($AD173="","",VLOOKUP(AD173,Invoer!$F$15:$AU$1999,10,FALSE))</f>
        <v/>
      </c>
      <c r="AM173" s="599" t="str">
        <f>IF($AD173="","",VLOOKUP(AD173,Invoer!$F$15:$BB$1999,14,FALSE))</f>
        <v/>
      </c>
      <c r="AN173" s="599" t="str">
        <f>IF($AD173="","",VLOOKUP(AD173,Invoer!$F$15:$AU$1999,11,FALSE))</f>
        <v/>
      </c>
      <c r="AO173" s="662" t="str">
        <f>IF($AD173="","",VLOOKUP(AD173,Invoer!$F$15:$AU$1999,15,FALSE))</f>
        <v/>
      </c>
      <c r="AP173" s="599" t="str">
        <f>IF($AD173="","",VLOOKUP(AD173,Invoer!$F$15:$AU$1999,19,FALSE))</f>
        <v/>
      </c>
      <c r="AQ173" s="662" t="str">
        <f>IF($AD173="","",VLOOKUP(AD173,Invoer!$F$15:$AU$1999,24,FALSE))</f>
        <v/>
      </c>
      <c r="AR173" s="662" t="str">
        <f>IF($AD173="","",VLOOKUP(AD173,Invoer!$F$15:$AU$1999,17,FALSE))</f>
        <v/>
      </c>
      <c r="AS173" s="678" t="str">
        <f t="shared" si="111"/>
        <v/>
      </c>
      <c r="AT173" s="676" t="str">
        <f t="shared" si="80"/>
        <v/>
      </c>
      <c r="AU173" s="77" t="e">
        <f t="shared" si="81"/>
        <v>#VALUE!</v>
      </c>
      <c r="AW173" s="57"/>
      <c r="AX173" s="57"/>
      <c r="BA173" s="83" t="e">
        <f ca="1">Invoer!DW178</f>
        <v>#N/A</v>
      </c>
      <c r="BB173" s="599" t="str">
        <f t="shared" ca="1" si="102"/>
        <v/>
      </c>
      <c r="BC173" s="673" t="str">
        <f ca="1">IF($BB173="","",VLOOKUP(BB173,Invoer!$F$15:$AU$1999,2,FALSE))</f>
        <v/>
      </c>
      <c r="BD173" s="599" t="str">
        <f t="shared" ca="1" si="103"/>
        <v/>
      </c>
      <c r="BE173" s="599" t="str">
        <f ca="1">IF($BB173="","",VLOOKUP(BB173,Invoer!$F$15:$AU$1999,5,FALSE))</f>
        <v/>
      </c>
      <c r="BF173" s="599" t="str">
        <f ca="1">IF($BB173="","",VLOOKUP(BB173,Invoer!$F$15:$AU$1999,6,FALSE))</f>
        <v/>
      </c>
      <c r="BG173" s="599" t="str">
        <f ca="1">IF($BB173="","",VLOOKUP(BB173,Invoer!$F$15:$AU$1999,9,FALSE))</f>
        <v/>
      </c>
      <c r="BH173" s="599" t="str">
        <f ca="1">IF($BB173="","",VLOOKUP(BB173,Invoer!$F$15:$AU$1999,10,FALSE))</f>
        <v/>
      </c>
      <c r="BI173" s="599" t="str">
        <f ca="1">IF($BB173="","",VLOOKUP(BB173,Invoer!$F$15:$BB$1999,14,FALSE))</f>
        <v/>
      </c>
      <c r="BJ173" s="599" t="str">
        <f ca="1">IF($BB173="","",VLOOKUP(BB173,Invoer!$F$15:$AU$1999,11,FALSE))</f>
        <v/>
      </c>
      <c r="BK173" s="662" t="str">
        <f t="shared" ca="1" si="104"/>
        <v/>
      </c>
      <c r="BL173" s="662" t="str">
        <f t="shared" ca="1" si="105"/>
        <v/>
      </c>
      <c r="BM173" s="679" t="str">
        <f t="shared" ca="1" si="106"/>
        <v/>
      </c>
      <c r="BN173" s="662" t="str">
        <f t="shared" ca="1" si="82"/>
        <v/>
      </c>
      <c r="BO173" s="662" t="str">
        <f ca="1">IF($BB173="","",VLOOKUP(BB173,Invoer!$F$15:$AU$1999,15,FALSE))</f>
        <v/>
      </c>
      <c r="BP173" s="662" t="str">
        <f ca="1">IF($BB173="","",VLOOKUP(BB173,Invoer!$F$15:$AU$1999,24,FALSE))</f>
        <v/>
      </c>
      <c r="BQ173" s="662" t="str">
        <f ca="1">IF($BB173="","",VLOOKUP(BB173,Invoer!$F$15:$AU$1999,17,FALSE))</f>
        <v/>
      </c>
      <c r="BS173" s="73" t="e">
        <f t="shared" ca="1" si="112"/>
        <v>#VALUE!</v>
      </c>
      <c r="BT173" s="57" t="str">
        <f t="shared" ca="1" si="113"/>
        <v/>
      </c>
      <c r="BW173" s="61" t="e">
        <f ca="1">Invoer!DZ178</f>
        <v>#N/A</v>
      </c>
      <c r="BX173" s="599" t="str">
        <f t="shared" ca="1" si="83"/>
        <v/>
      </c>
      <c r="BY173" s="673" t="str">
        <f ca="1">IF($BX173="","",VLOOKUP(BX173,Invoer!$F$15:$AU$1999,2,FALSE))</f>
        <v/>
      </c>
      <c r="BZ173" s="599" t="str">
        <f t="shared" ca="1" si="84"/>
        <v/>
      </c>
      <c r="CA173" s="599" t="str">
        <f ca="1">IF($BX173="","",VLOOKUP(BX173,Invoer!$F$15:$AU$1999,5,FALSE))</f>
        <v/>
      </c>
      <c r="CB173" s="599" t="str">
        <f ca="1">IF($BX173="","",VLOOKUP(BX173,Invoer!$F$15:$AU$1999,6,FALSE))</f>
        <v/>
      </c>
      <c r="CC173" s="599" t="str">
        <f ca="1">IF($BX173="","",VLOOKUP(BX173,Invoer!$F$15:$AU$1999,9,FALSE))</f>
        <v/>
      </c>
      <c r="CD173" s="599" t="str">
        <f ca="1">IF($BX173="","",VLOOKUP(BX173,Invoer!$F$15:$AU$1999,10,FALSE))</f>
        <v/>
      </c>
      <c r="CE173" s="599" t="str">
        <f ca="1">IF($BX173="","",VLOOKUP(BX173,Invoer!$F$15:$AU$1999,11,FALSE))</f>
        <v/>
      </c>
      <c r="CF173" s="662" t="str">
        <f ca="1">IF($BX173="","",IF(ISERROR(BY173),0,VLOOKUP(BX173,Invoer!$F$15:$AU$1999,15,FALSE)))</f>
        <v/>
      </c>
      <c r="CG173" s="599" t="str">
        <f ca="1">IF($BX173="","",VLOOKUP(BX173,Invoer!$F$15:$AU$1999,19,FALSE))</f>
        <v/>
      </c>
      <c r="CH173" s="662" t="str">
        <f ca="1">IF($BX173="","",IF(ISERROR(BY173),0,VLOOKUP(BX173,Invoer!$F$15:$AU$1999,24,FALSE)))</f>
        <v/>
      </c>
      <c r="CI173" s="662" t="str">
        <f ca="1">IF($BX173="","",IF(ISERROR(BY173),0,VLOOKUP(BX173,Invoer!$F$15:$AU$1999,17,FALSE)))</f>
        <v/>
      </c>
      <c r="CJ173" s="680" t="str">
        <f t="shared" ca="1" si="107"/>
        <v/>
      </c>
      <c r="CK173" s="662" t="str">
        <f t="shared" ca="1" si="108"/>
        <v/>
      </c>
      <c r="CM173" s="56" t="str">
        <f t="shared" ca="1" si="114"/>
        <v/>
      </c>
      <c r="CQ173" s="411" t="e">
        <f ca="1">Invoer!EG178</f>
        <v>#N/A</v>
      </c>
      <c r="CR173" s="599" t="str">
        <f t="shared" ca="1" si="85"/>
        <v/>
      </c>
      <c r="CS173" s="673" t="str">
        <f ca="1">IF($CR173="","",VLOOKUP(CR173,Invoer!$F$15:$AU$1500,2,FALSE))</f>
        <v/>
      </c>
      <c r="CT173" s="599" t="str">
        <f t="shared" ca="1" si="86"/>
        <v/>
      </c>
      <c r="CU173" s="599" t="str">
        <f ca="1">IF($CR173="","",VLOOKUP(CR173,Invoer!$F$15:$AU$1500,3,FALSE))</f>
        <v/>
      </c>
      <c r="CV173" s="599" t="str">
        <f ca="1">IF($CR173="","",IF(CU173&lt;&gt;"Liq","",VLOOKUP(CR173,Invoer!$F$15:$AU$1500,4,FALSE)))</f>
        <v/>
      </c>
      <c r="CW173" s="599" t="str">
        <f ca="1">IF($CR173="","",VLOOKUP(CR173,Invoer!$F$15:$AU$1500,5,FALSE))</f>
        <v/>
      </c>
      <c r="CX173" s="599" t="str">
        <f ca="1">IF($CR173="","",VLOOKUP(CR173,Invoer!$F$15:$AU$1500,6,FALSE))</f>
        <v/>
      </c>
      <c r="CY173" s="599" t="str">
        <f ca="1">IF($CR173="","",VLOOKUP(CR173,Invoer!$F$15:$AU$1500,9,FALSE))</f>
        <v/>
      </c>
      <c r="CZ173" s="599" t="str">
        <f ca="1">IF($CR173="","",VLOOKUP(CR173,Invoer!$F$15:$AU$1500,10,FALSE))</f>
        <v/>
      </c>
      <c r="DA173" s="599" t="str">
        <f ca="1">IF($CR173="","",VLOOKUP(CR173,Invoer!$F$15:$AU$1500,11,FALSE))</f>
        <v/>
      </c>
      <c r="DB173" s="599" t="str">
        <f ca="1">IF($CR173="","",VLOOKUP(CR173,Invoer!$F$15:$BB$1500,14,FALSE))</f>
        <v/>
      </c>
      <c r="DC173" s="662" t="str">
        <f ca="1">IF($CR173="","",VLOOKUP(CR173,Invoer!$F$15:$AU$1500,15,FALSE))</f>
        <v/>
      </c>
      <c r="DD173" s="599" t="str">
        <f ca="1">IF($CR173="","",VLOOKUP(CR173,Invoer!$F$15:$AU$1500,19,FALSE))</f>
        <v/>
      </c>
      <c r="DE173" s="662" t="str">
        <f ca="1">IF($CR173="","",VLOOKUP(CR173,Invoer!$F$15:$AU$1500,20,FALSE))</f>
        <v/>
      </c>
      <c r="DF173" s="662" t="str">
        <f ca="1">IF($CR173="","",VLOOKUP(CR173,Invoer!$F$15:$AU$1500,23,FALSE))</f>
        <v/>
      </c>
      <c r="DG173" s="662" t="str">
        <f ca="1">IF($CR173="","",VLOOKUP(CR173,Invoer!$F$15:$AU$1500,17,FALSE))</f>
        <v/>
      </c>
      <c r="DH173" s="681" t="str">
        <f t="shared" ca="1" si="87"/>
        <v/>
      </c>
      <c r="DI173" s="662" t="str">
        <f t="shared" ca="1" si="88"/>
        <v/>
      </c>
      <c r="DJ173" s="190"/>
      <c r="DK173" s="411" t="str">
        <f t="shared" ca="1" si="89"/>
        <v/>
      </c>
      <c r="DO173" s="61" t="e">
        <f ca="1">IF($DN$4&lt;3,Invoer!EB178,Invoer!EA178)</f>
        <v>#N/A</v>
      </c>
      <c r="DP173" s="599" t="str">
        <f t="shared" ca="1" si="90"/>
        <v/>
      </c>
      <c r="DQ173" s="673" t="str">
        <f ca="1">IF($DP173="","",VLOOKUP(DP173,Invoer!$F$15:$AU$1999,2,FALSE))</f>
        <v/>
      </c>
      <c r="DR173" s="599" t="str">
        <f t="shared" ca="1" si="91"/>
        <v/>
      </c>
      <c r="DS173" s="599" t="str">
        <f ca="1">IF($DP173="","",VLOOKUP(DP173,Invoer!$F$15:$AU$1999,3,FALSE))</f>
        <v/>
      </c>
      <c r="DT173" s="599" t="str">
        <f ca="1">IF($DP173="","",IF(DS173&lt;&gt;"Liq","",VLOOKUP(DP173,Invoer!$F$15:$AU$1999,4,FALSE)))</f>
        <v/>
      </c>
      <c r="DU173" s="599" t="str">
        <f ca="1">IF($DP173="","",VLOOKUP(DP173,Invoer!$F$15:$AU$1999,5,FALSE))</f>
        <v/>
      </c>
      <c r="DV173" s="599" t="str">
        <f ca="1">IF($DP173="","",VLOOKUP(DP173,Invoer!$F$15:$AU$1999,6,FALSE))</f>
        <v/>
      </c>
      <c r="DW173" s="599" t="str">
        <f ca="1">IF($DP173="","",VLOOKUP(DP173,Invoer!$F$15:$AU$1999,9,FALSE))</f>
        <v/>
      </c>
      <c r="DX173" s="599" t="str">
        <f ca="1">IF($DP173="","",VLOOKUP(DP173,Invoer!$F$15:$AU$1999,10,FALSE))</f>
        <v/>
      </c>
      <c r="DY173" s="595" t="str">
        <f ca="1">IF($DP173="","",VLOOKUP(DP173,Invoer!$F$15:$AU$1999,11,FALSE))</f>
        <v/>
      </c>
      <c r="DZ173" s="662" t="str">
        <f ca="1">IF($DP173="","",IF($DN$4&gt;2,"",VLOOKUP(DP173,Invoer!CQ:CS,3,FALSE)))</f>
        <v/>
      </c>
      <c r="EA173" s="541" t="str">
        <f ca="1">IF($DP173="","",IF(ISERROR(DQ173),0,IF($DN$4&lt;3,"",VLOOKUP(DP173,Invoer!$F$15:$AU$1999,15,FALSE))))</f>
        <v/>
      </c>
      <c r="EB173" s="595" t="str">
        <f ca="1">IF($DP173="","",IF($DN$4&lt;3,"",VLOOKUP(DP173,Invoer!$F$15:$AU$1999,19,FALSE)))</f>
        <v/>
      </c>
      <c r="EC173" s="541" t="str">
        <f ca="1">IF($DP173="","",IF(ISERROR(DQ173),0,IF($DN$4&lt;3,"",VLOOKUP(DP173,Invoer!$F$15:$AU$1999,24,FALSE))))</f>
        <v/>
      </c>
      <c r="ED173" s="541" t="str">
        <f ca="1">IF($DP173="","",IF(ISERROR(DQ173),0,IF($DN$4&lt;3,"",VLOOKUP(DP173,Invoer!$F$15:$AU$1999,17,FALSE))))</f>
        <v/>
      </c>
      <c r="EH173" s="89" t="e">
        <f ca="1">Invoer!CP178</f>
        <v>#N/A</v>
      </c>
      <c r="EI173" s="599" t="str">
        <f t="shared" ca="1" si="92"/>
        <v/>
      </c>
      <c r="EJ173" s="673" t="str">
        <f ca="1">IF(EI173="","",VLOOKUP(EI173,Invoer!$F$15:$AU$1999,2,FALSE))</f>
        <v/>
      </c>
      <c r="EK173" s="599" t="str">
        <f t="shared" ca="1" si="93"/>
        <v/>
      </c>
      <c r="EL173" s="599" t="str">
        <f ca="1">IF($EI173="","",VLOOKUP(EI173,Invoer!$F$15:$AU$1999,3,FALSE))</f>
        <v/>
      </c>
      <c r="EM173" s="599" t="str">
        <f ca="1">IF($EI173="","",IF(EL173&lt;&gt;"Liq","",VLOOKUP(EI173,Invoer!$F$15:$AU$1999,4,FALSE)))</f>
        <v/>
      </c>
      <c r="EN173" s="599" t="str">
        <f ca="1">IF($EI173="","",VLOOKUP(EI173,Invoer!$F$15:$AU$1999,6,FALSE))</f>
        <v/>
      </c>
      <c r="EO173" s="599" t="str">
        <f ca="1">IF(EI173="","",VLOOKUP(EI173,Invoer!$F$15:$AU$1999,9,FALSE))</f>
        <v/>
      </c>
      <c r="EP173" s="599" t="str">
        <f ca="1">IF(EI173="","",VLOOKUP(EI173,Invoer!$F$15:$AU$1999,10,FALSE))</f>
        <v/>
      </c>
      <c r="EQ173" s="599" t="str">
        <f ca="1">IF(EI173="","",VLOOKUP(EI173,Invoer!$F$15:$AU$1999,11,FALSE))</f>
        <v/>
      </c>
      <c r="ER173" s="662" t="str">
        <f ca="1">IF(EI173="","",VLOOKUP(EI173,Invoer!CQ:CS,3,FALSE))</f>
        <v/>
      </c>
      <c r="ES173" s="662" t="str">
        <f t="shared" ca="1" si="94"/>
        <v/>
      </c>
      <c r="ET173" s="513" t="str">
        <f t="shared" ca="1" si="95"/>
        <v/>
      </c>
      <c r="EU173" s="112" t="str">
        <f t="shared" ca="1" si="96"/>
        <v/>
      </c>
      <c r="EV173" s="83" t="s">
        <v>160</v>
      </c>
      <c r="EW173" s="682" t="str">
        <f t="shared" ca="1" si="97"/>
        <v/>
      </c>
      <c r="EX173" s="662" t="str">
        <f t="shared" ca="1" si="98"/>
        <v/>
      </c>
      <c r="EY173"/>
      <c r="EZ173" s="56" t="e">
        <f t="shared" ca="1" si="109"/>
        <v>#VALUE!</v>
      </c>
      <c r="FA173" s="56" t="e">
        <f t="shared" ca="1" si="110"/>
        <v>#VALUE!</v>
      </c>
      <c r="FE173"/>
      <c r="FI173"/>
      <c r="FJ173"/>
    </row>
    <row r="174" spans="1:166" ht="12" customHeight="1" x14ac:dyDescent="0.2">
      <c r="A174"/>
      <c r="B174"/>
      <c r="C174"/>
      <c r="E174"/>
      <c r="G174" s="89" t="e">
        <f ca="1">Invoer!DU179</f>
        <v>#N/A</v>
      </c>
      <c r="H174" s="599" t="str">
        <f t="shared" ca="1" si="115"/>
        <v/>
      </c>
      <c r="I174" s="673" t="str">
        <f ca="1">IF($H174="","",VLOOKUP(H174,Invoer!$F$15:$AU$1500,2,FALSE))</f>
        <v/>
      </c>
      <c r="J174" s="599" t="str">
        <f t="shared" ca="1" si="99"/>
        <v/>
      </c>
      <c r="K174" s="599" t="str">
        <f ca="1">IF($H174="","",VLOOKUP(H174,Invoer!$F$15:$AU$1500,3,FALSE))</f>
        <v/>
      </c>
      <c r="L174" s="599" t="str">
        <f ca="1">IF($H174="","",IF(K174&lt;&gt;"Liq","",VLOOKUP(H174,Invoer!$F$15:$AU$1500,4,FALSE)))</f>
        <v/>
      </c>
      <c r="M174" s="599" t="str">
        <f ca="1">IF($H174="","",VLOOKUP(H174,Invoer!$F$15:$AU$1500,5,FALSE))</f>
        <v/>
      </c>
      <c r="N174" s="599" t="str">
        <f ca="1">IF($H174="","",VLOOKUP(H174,Invoer!$F$15:$AU$1500,6,FALSE))</f>
        <v/>
      </c>
      <c r="O174" s="599" t="str">
        <f ca="1">IF($H174="","",VLOOKUP(H174,Invoer!$F$15:$AU$1500,9,FALSE))</f>
        <v/>
      </c>
      <c r="P174" s="599" t="str">
        <f ca="1">IF($H174="","",VLOOKUP(H174,Invoer!$F$15:$AU$1500,10,FALSE))</f>
        <v/>
      </c>
      <c r="Q174" s="599" t="str">
        <f ca="1">IF($H174="","",VLOOKUP(H174,Invoer!$F$15:$BB$1500,14,FALSE))</f>
        <v/>
      </c>
      <c r="R174" s="662" t="str">
        <f ca="1">IF($H174="","",IF(J174&gt;$K$8,"",VLOOKUP(H174,Invoer!$F$15:$AU$1500,15,FALSE)))</f>
        <v/>
      </c>
      <c r="S174" s="599" t="str">
        <f ca="1">IF($H174="","",VLOOKUP(H174,Invoer!$F$15:$AU$1500,19,FALSE))</f>
        <v/>
      </c>
      <c r="T174" s="662" t="str">
        <f ca="1">IF($H174="","",IF(J174&gt;$K$8,"",VLOOKUP(H174,Invoer!$F$15:$AU$1500,20,FALSE)))</f>
        <v/>
      </c>
      <c r="U174" s="662" t="str">
        <f ca="1">IF($H174="","",IF(J174&gt;$K$8,"",VLOOKUP(H174,Invoer!$F$15:$AU$1500,23,FALSE)))</f>
        <v/>
      </c>
      <c r="V174" s="662" t="str">
        <f ca="1">IF($H174="","",IF(J174&gt;$K$8,"",VLOOKUP(H174,Invoer!$F$15:$AU$1500,17,FALSE)))</f>
        <v/>
      </c>
      <c r="AC174" s="435" t="str">
        <f>IF($AC$7&lt;3,Invoer!DR179,IF($AC$7=3,Invoer!BT179,"x"))</f>
        <v>x</v>
      </c>
      <c r="AD174" s="599" t="str">
        <f t="shared" si="100"/>
        <v/>
      </c>
      <c r="AE174" s="673" t="str">
        <f>IF($AD174="","",VLOOKUP(AD174,Invoer!$F$15:$AU$1999,2,FALSE))</f>
        <v/>
      </c>
      <c r="AF174" s="599" t="str">
        <f t="shared" si="101"/>
        <v/>
      </c>
      <c r="AG174" s="599" t="str">
        <f>IF($AD174="","",VLOOKUP(AD174,Invoer!$F$15:$AU$1999,3,FALSE))</f>
        <v/>
      </c>
      <c r="AH174" s="599" t="str">
        <f>IF($AD174="","",IF(AG174&lt;&gt;"Liq","",VLOOKUP(AD174,Invoer!$F$15:$AU$1999,4,FALSE)))</f>
        <v/>
      </c>
      <c r="AI174" s="677" t="str">
        <f>IF($AD174="","",VLOOKUP(AD174,Invoer!$F$15:$AU$1999,5,FALSE))</f>
        <v/>
      </c>
      <c r="AJ174" s="599" t="str">
        <f>IF($AD174="","",VLOOKUP(AD174,Invoer!$F$15:$AU$1999,6,FALSE))</f>
        <v/>
      </c>
      <c r="AK174" s="599" t="str">
        <f>IF($AD174="","",VLOOKUP(AD174,Invoer!$F$15:$AU$1999,9,FALSE))</f>
        <v/>
      </c>
      <c r="AL174" s="599" t="str">
        <f>IF($AD174="","",VLOOKUP(AD174,Invoer!$F$15:$AU$1999,10,FALSE))</f>
        <v/>
      </c>
      <c r="AM174" s="599" t="str">
        <f>IF($AD174="","",VLOOKUP(AD174,Invoer!$F$15:$BB$1999,14,FALSE))</f>
        <v/>
      </c>
      <c r="AN174" s="599" t="str">
        <f>IF($AD174="","",VLOOKUP(AD174,Invoer!$F$15:$AU$1999,11,FALSE))</f>
        <v/>
      </c>
      <c r="AO174" s="662" t="str">
        <f>IF($AD174="","",VLOOKUP(AD174,Invoer!$F$15:$AU$1999,15,FALSE))</f>
        <v/>
      </c>
      <c r="AP174" s="599" t="str">
        <f>IF($AD174="","",VLOOKUP(AD174,Invoer!$F$15:$AU$1999,19,FALSE))</f>
        <v/>
      </c>
      <c r="AQ174" s="662" t="str">
        <f>IF($AD174="","",VLOOKUP(AD174,Invoer!$F$15:$AU$1999,24,FALSE))</f>
        <v/>
      </c>
      <c r="AR174" s="662" t="str">
        <f>IF($AD174="","",VLOOKUP(AD174,Invoer!$F$15:$AU$1999,17,FALSE))</f>
        <v/>
      </c>
      <c r="AS174" s="678" t="str">
        <f t="shared" si="111"/>
        <v/>
      </c>
      <c r="AT174" s="676" t="str">
        <f t="shared" si="80"/>
        <v/>
      </c>
      <c r="AU174" s="77" t="e">
        <f t="shared" si="81"/>
        <v>#VALUE!</v>
      </c>
      <c r="AW174" s="57"/>
      <c r="AX174" s="57"/>
      <c r="BA174" s="83" t="e">
        <f ca="1">Invoer!DW179</f>
        <v>#N/A</v>
      </c>
      <c r="BB174" s="599" t="str">
        <f t="shared" ca="1" si="102"/>
        <v/>
      </c>
      <c r="BC174" s="673" t="str">
        <f ca="1">IF($BB174="","",VLOOKUP(BB174,Invoer!$F$15:$AU$1999,2,FALSE))</f>
        <v/>
      </c>
      <c r="BD174" s="599" t="str">
        <f t="shared" ca="1" si="103"/>
        <v/>
      </c>
      <c r="BE174" s="599" t="str">
        <f ca="1">IF($BB174="","",VLOOKUP(BB174,Invoer!$F$15:$AU$1999,5,FALSE))</f>
        <v/>
      </c>
      <c r="BF174" s="599" t="str">
        <f ca="1">IF($BB174="","",VLOOKUP(BB174,Invoer!$F$15:$AU$1999,6,FALSE))</f>
        <v/>
      </c>
      <c r="BG174" s="599" t="str">
        <f ca="1">IF($BB174="","",VLOOKUP(BB174,Invoer!$F$15:$AU$1999,9,FALSE))</f>
        <v/>
      </c>
      <c r="BH174" s="599" t="str">
        <f ca="1">IF($BB174="","",VLOOKUP(BB174,Invoer!$F$15:$AU$1999,10,FALSE))</f>
        <v/>
      </c>
      <c r="BI174" s="599" t="str">
        <f ca="1">IF($BB174="","",VLOOKUP(BB174,Invoer!$F$15:$BB$1999,14,FALSE))</f>
        <v/>
      </c>
      <c r="BJ174" s="599" t="str">
        <f ca="1">IF($BB174="","",VLOOKUP(BB174,Invoer!$F$15:$AU$1999,11,FALSE))</f>
        <v/>
      </c>
      <c r="BK174" s="662" t="str">
        <f t="shared" ca="1" si="104"/>
        <v/>
      </c>
      <c r="BL174" s="662" t="str">
        <f t="shared" ca="1" si="105"/>
        <v/>
      </c>
      <c r="BM174" s="679" t="str">
        <f t="shared" ca="1" si="106"/>
        <v/>
      </c>
      <c r="BN174" s="662" t="str">
        <f t="shared" ca="1" si="82"/>
        <v/>
      </c>
      <c r="BO174" s="662" t="str">
        <f ca="1">IF($BB174="","",VLOOKUP(BB174,Invoer!$F$15:$AU$1999,15,FALSE))</f>
        <v/>
      </c>
      <c r="BP174" s="662" t="str">
        <f ca="1">IF($BB174="","",VLOOKUP(BB174,Invoer!$F$15:$AU$1999,24,FALSE))</f>
        <v/>
      </c>
      <c r="BQ174" s="662" t="str">
        <f ca="1">IF($BB174="","",VLOOKUP(BB174,Invoer!$F$15:$AU$1999,17,FALSE))</f>
        <v/>
      </c>
      <c r="BS174" s="73" t="e">
        <f t="shared" ca="1" si="112"/>
        <v>#VALUE!</v>
      </c>
      <c r="BT174" s="57" t="str">
        <f t="shared" ca="1" si="113"/>
        <v/>
      </c>
      <c r="BW174" s="61" t="e">
        <f ca="1">Invoer!DZ179</f>
        <v>#N/A</v>
      </c>
      <c r="BX174" s="599" t="str">
        <f t="shared" ca="1" si="83"/>
        <v/>
      </c>
      <c r="BY174" s="673" t="str">
        <f ca="1">IF($BX174="","",VLOOKUP(BX174,Invoer!$F$15:$AU$1999,2,FALSE))</f>
        <v/>
      </c>
      <c r="BZ174" s="599" t="str">
        <f t="shared" ca="1" si="84"/>
        <v/>
      </c>
      <c r="CA174" s="599" t="str">
        <f ca="1">IF($BX174="","",VLOOKUP(BX174,Invoer!$F$15:$AU$1999,5,FALSE))</f>
        <v/>
      </c>
      <c r="CB174" s="599" t="str">
        <f ca="1">IF($BX174="","",VLOOKUP(BX174,Invoer!$F$15:$AU$1999,6,FALSE))</f>
        <v/>
      </c>
      <c r="CC174" s="599" t="str">
        <f ca="1">IF($BX174="","",VLOOKUP(BX174,Invoer!$F$15:$AU$1999,9,FALSE))</f>
        <v/>
      </c>
      <c r="CD174" s="599" t="str">
        <f ca="1">IF($BX174="","",VLOOKUP(BX174,Invoer!$F$15:$AU$1999,10,FALSE))</f>
        <v/>
      </c>
      <c r="CE174" s="599" t="str">
        <f ca="1">IF($BX174="","",VLOOKUP(BX174,Invoer!$F$15:$AU$1999,11,FALSE))</f>
        <v/>
      </c>
      <c r="CF174" s="662" t="str">
        <f ca="1">IF($BX174="","",IF(ISERROR(BY174),0,VLOOKUP(BX174,Invoer!$F$15:$AU$1999,15,FALSE)))</f>
        <v/>
      </c>
      <c r="CG174" s="599" t="str">
        <f ca="1">IF($BX174="","",VLOOKUP(BX174,Invoer!$F$15:$AU$1999,19,FALSE))</f>
        <v/>
      </c>
      <c r="CH174" s="662" t="str">
        <f ca="1">IF($BX174="","",IF(ISERROR(BY174),0,VLOOKUP(BX174,Invoer!$F$15:$AU$1999,24,FALSE)))</f>
        <v/>
      </c>
      <c r="CI174" s="662" t="str">
        <f ca="1">IF($BX174="","",IF(ISERROR(BY174),0,VLOOKUP(BX174,Invoer!$F$15:$AU$1999,17,FALSE)))</f>
        <v/>
      </c>
      <c r="CJ174" s="680" t="str">
        <f t="shared" ca="1" si="107"/>
        <v/>
      </c>
      <c r="CK174" s="662" t="str">
        <f t="shared" ca="1" si="108"/>
        <v/>
      </c>
      <c r="CM174" s="56" t="str">
        <f t="shared" ca="1" si="114"/>
        <v/>
      </c>
      <c r="CQ174" s="411" t="e">
        <f ca="1">Invoer!EG179</f>
        <v>#N/A</v>
      </c>
      <c r="CR174" s="599" t="str">
        <f t="shared" ca="1" si="85"/>
        <v/>
      </c>
      <c r="CS174" s="673" t="str">
        <f ca="1">IF($CR174="","",VLOOKUP(CR174,Invoer!$F$15:$AU$1500,2,FALSE))</f>
        <v/>
      </c>
      <c r="CT174" s="599" t="str">
        <f t="shared" ca="1" si="86"/>
        <v/>
      </c>
      <c r="CU174" s="599" t="str">
        <f ca="1">IF($CR174="","",VLOOKUP(CR174,Invoer!$F$15:$AU$1500,3,FALSE))</f>
        <v/>
      </c>
      <c r="CV174" s="599" t="str">
        <f ca="1">IF($CR174="","",IF(CU174&lt;&gt;"Liq","",VLOOKUP(CR174,Invoer!$F$15:$AU$1500,4,FALSE)))</f>
        <v/>
      </c>
      <c r="CW174" s="599" t="str">
        <f ca="1">IF($CR174="","",VLOOKUP(CR174,Invoer!$F$15:$AU$1500,5,FALSE))</f>
        <v/>
      </c>
      <c r="CX174" s="599" t="str">
        <f ca="1">IF($CR174="","",VLOOKUP(CR174,Invoer!$F$15:$AU$1500,6,FALSE))</f>
        <v/>
      </c>
      <c r="CY174" s="599" t="str">
        <f ca="1">IF($CR174="","",VLOOKUP(CR174,Invoer!$F$15:$AU$1500,9,FALSE))</f>
        <v/>
      </c>
      <c r="CZ174" s="599" t="str">
        <f ca="1">IF($CR174="","",VLOOKUP(CR174,Invoer!$F$15:$AU$1500,10,FALSE))</f>
        <v/>
      </c>
      <c r="DA174" s="599" t="str">
        <f ca="1">IF($CR174="","",VLOOKUP(CR174,Invoer!$F$15:$AU$1500,11,FALSE))</f>
        <v/>
      </c>
      <c r="DB174" s="599" t="str">
        <f ca="1">IF($CR174="","",VLOOKUP(CR174,Invoer!$F$15:$BB$1500,14,FALSE))</f>
        <v/>
      </c>
      <c r="DC174" s="662" t="str">
        <f ca="1">IF($CR174="","",VLOOKUP(CR174,Invoer!$F$15:$AU$1500,15,FALSE))</f>
        <v/>
      </c>
      <c r="DD174" s="599" t="str">
        <f ca="1">IF($CR174="","",VLOOKUP(CR174,Invoer!$F$15:$AU$1500,19,FALSE))</f>
        <v/>
      </c>
      <c r="DE174" s="662" t="str">
        <f ca="1">IF($CR174="","",VLOOKUP(CR174,Invoer!$F$15:$AU$1500,20,FALSE))</f>
        <v/>
      </c>
      <c r="DF174" s="662" t="str">
        <f ca="1">IF($CR174="","",VLOOKUP(CR174,Invoer!$F$15:$AU$1500,23,FALSE))</f>
        <v/>
      </c>
      <c r="DG174" s="662" t="str">
        <f ca="1">IF($CR174="","",VLOOKUP(CR174,Invoer!$F$15:$AU$1500,17,FALSE))</f>
        <v/>
      </c>
      <c r="DH174" s="681" t="str">
        <f t="shared" ca="1" si="87"/>
        <v/>
      </c>
      <c r="DI174" s="662" t="str">
        <f t="shared" ca="1" si="88"/>
        <v/>
      </c>
      <c r="DJ174" s="190"/>
      <c r="DK174" s="411" t="str">
        <f t="shared" ca="1" si="89"/>
        <v/>
      </c>
      <c r="DO174" s="61" t="e">
        <f ca="1">IF($DN$4&lt;3,Invoer!EB179,Invoer!EA179)</f>
        <v>#N/A</v>
      </c>
      <c r="DP174" s="599" t="str">
        <f t="shared" ca="1" si="90"/>
        <v/>
      </c>
      <c r="DQ174" s="673" t="str">
        <f ca="1">IF($DP174="","",VLOOKUP(DP174,Invoer!$F$15:$AU$1999,2,FALSE))</f>
        <v/>
      </c>
      <c r="DR174" s="599" t="str">
        <f t="shared" ca="1" si="91"/>
        <v/>
      </c>
      <c r="DS174" s="599" t="str">
        <f ca="1">IF($DP174="","",VLOOKUP(DP174,Invoer!$F$15:$AU$1999,3,FALSE))</f>
        <v/>
      </c>
      <c r="DT174" s="599" t="str">
        <f ca="1">IF($DP174="","",IF(DS174&lt;&gt;"Liq","",VLOOKUP(DP174,Invoer!$F$15:$AU$1999,4,FALSE)))</f>
        <v/>
      </c>
      <c r="DU174" s="599" t="str">
        <f ca="1">IF($DP174="","",VLOOKUP(DP174,Invoer!$F$15:$AU$1999,5,FALSE))</f>
        <v/>
      </c>
      <c r="DV174" s="599" t="str">
        <f ca="1">IF($DP174="","",VLOOKUP(DP174,Invoer!$F$15:$AU$1999,6,FALSE))</f>
        <v/>
      </c>
      <c r="DW174" s="599" t="str">
        <f ca="1">IF($DP174="","",VLOOKUP(DP174,Invoer!$F$15:$AU$1999,9,FALSE))</f>
        <v/>
      </c>
      <c r="DX174" s="599" t="str">
        <f ca="1">IF($DP174="","",VLOOKUP(DP174,Invoer!$F$15:$AU$1999,10,FALSE))</f>
        <v/>
      </c>
      <c r="DY174" s="595" t="str">
        <f ca="1">IF($DP174="","",VLOOKUP(DP174,Invoer!$F$15:$AU$1999,11,FALSE))</f>
        <v/>
      </c>
      <c r="DZ174" s="662" t="str">
        <f ca="1">IF($DP174="","",IF($DN$4&gt;2,"",VLOOKUP(DP174,Invoer!CQ:CS,3,FALSE)))</f>
        <v/>
      </c>
      <c r="EA174" s="541" t="str">
        <f ca="1">IF($DP174="","",IF(ISERROR(DQ174),0,IF($DN$4&lt;3,"",VLOOKUP(DP174,Invoer!$F$15:$AU$1999,15,FALSE))))</f>
        <v/>
      </c>
      <c r="EB174" s="595" t="str">
        <f ca="1">IF($DP174="","",IF($DN$4&lt;3,"",VLOOKUP(DP174,Invoer!$F$15:$AU$1999,19,FALSE)))</f>
        <v/>
      </c>
      <c r="EC174" s="541" t="str">
        <f ca="1">IF($DP174="","",IF(ISERROR(DQ174),0,IF($DN$4&lt;3,"",VLOOKUP(DP174,Invoer!$F$15:$AU$1999,24,FALSE))))</f>
        <v/>
      </c>
      <c r="ED174" s="541" t="str">
        <f ca="1">IF($DP174="","",IF(ISERROR(DQ174),0,IF($DN$4&lt;3,"",VLOOKUP(DP174,Invoer!$F$15:$AU$1999,17,FALSE))))</f>
        <v/>
      </c>
      <c r="EH174" s="89" t="e">
        <f ca="1">Invoer!CP179</f>
        <v>#N/A</v>
      </c>
      <c r="EI174" s="599" t="str">
        <f t="shared" ca="1" si="92"/>
        <v/>
      </c>
      <c r="EJ174" s="673" t="str">
        <f ca="1">IF(EI174="","",VLOOKUP(EI174,Invoer!$F$15:$AU$1999,2,FALSE))</f>
        <v/>
      </c>
      <c r="EK174" s="599" t="str">
        <f t="shared" ca="1" si="93"/>
        <v/>
      </c>
      <c r="EL174" s="599" t="str">
        <f ca="1">IF($EI174="","",VLOOKUP(EI174,Invoer!$F$15:$AU$1999,3,FALSE))</f>
        <v/>
      </c>
      <c r="EM174" s="599" t="str">
        <f ca="1">IF($EI174="","",IF(EL174&lt;&gt;"Liq","",VLOOKUP(EI174,Invoer!$F$15:$AU$1999,4,FALSE)))</f>
        <v/>
      </c>
      <c r="EN174" s="599" t="str">
        <f ca="1">IF($EI174="","",VLOOKUP(EI174,Invoer!$F$15:$AU$1999,6,FALSE))</f>
        <v/>
      </c>
      <c r="EO174" s="599" t="str">
        <f ca="1">IF(EI174="","",VLOOKUP(EI174,Invoer!$F$15:$AU$1999,9,FALSE))</f>
        <v/>
      </c>
      <c r="EP174" s="599" t="str">
        <f ca="1">IF(EI174="","",VLOOKUP(EI174,Invoer!$F$15:$AU$1999,10,FALSE))</f>
        <v/>
      </c>
      <c r="EQ174" s="599" t="str">
        <f ca="1">IF(EI174="","",VLOOKUP(EI174,Invoer!$F$15:$AU$1999,11,FALSE))</f>
        <v/>
      </c>
      <c r="ER174" s="662" t="str">
        <f ca="1">IF(EI174="","",VLOOKUP(EI174,Invoer!CQ:CS,3,FALSE))</f>
        <v/>
      </c>
      <c r="ES174" s="662" t="str">
        <f t="shared" ca="1" si="94"/>
        <v/>
      </c>
      <c r="ET174" s="513" t="str">
        <f t="shared" ca="1" si="95"/>
        <v/>
      </c>
      <c r="EU174" s="112" t="str">
        <f t="shared" ca="1" si="96"/>
        <v/>
      </c>
      <c r="EV174" s="83" t="s">
        <v>160</v>
      </c>
      <c r="EW174" s="682" t="str">
        <f t="shared" ca="1" si="97"/>
        <v/>
      </c>
      <c r="EX174" s="662" t="str">
        <f t="shared" ca="1" si="98"/>
        <v/>
      </c>
      <c r="EY174"/>
      <c r="EZ174" s="56" t="e">
        <f t="shared" ca="1" si="109"/>
        <v>#VALUE!</v>
      </c>
      <c r="FA174" s="56" t="e">
        <f t="shared" ca="1" si="110"/>
        <v>#VALUE!</v>
      </c>
      <c r="FE174"/>
      <c r="FI174"/>
      <c r="FJ174"/>
    </row>
    <row r="175" spans="1:166" ht="12" customHeight="1" x14ac:dyDescent="0.2">
      <c r="A175"/>
      <c r="B175"/>
      <c r="C175"/>
      <c r="E175"/>
      <c r="G175" s="89" t="e">
        <f ca="1">Invoer!DU180</f>
        <v>#N/A</v>
      </c>
      <c r="H175" s="599" t="str">
        <f t="shared" ca="1" si="115"/>
        <v/>
      </c>
      <c r="I175" s="673" t="str">
        <f ca="1">IF($H175="","",VLOOKUP(H175,Invoer!$F$15:$AU$1500,2,FALSE))</f>
        <v/>
      </c>
      <c r="J175" s="599" t="str">
        <f t="shared" ca="1" si="99"/>
        <v/>
      </c>
      <c r="K175" s="599" t="str">
        <f ca="1">IF($H175="","",VLOOKUP(H175,Invoer!$F$15:$AU$1500,3,FALSE))</f>
        <v/>
      </c>
      <c r="L175" s="599" t="str">
        <f ca="1">IF($H175="","",IF(K175&lt;&gt;"Liq","",VLOOKUP(H175,Invoer!$F$15:$AU$1500,4,FALSE)))</f>
        <v/>
      </c>
      <c r="M175" s="599" t="str">
        <f ca="1">IF($H175="","",VLOOKUP(H175,Invoer!$F$15:$AU$1500,5,FALSE))</f>
        <v/>
      </c>
      <c r="N175" s="599" t="str">
        <f ca="1">IF($H175="","",VLOOKUP(H175,Invoer!$F$15:$AU$1500,6,FALSE))</f>
        <v/>
      </c>
      <c r="O175" s="599" t="str">
        <f ca="1">IF($H175="","",VLOOKUP(H175,Invoer!$F$15:$AU$1500,9,FALSE))</f>
        <v/>
      </c>
      <c r="P175" s="599" t="str">
        <f ca="1">IF($H175="","",VLOOKUP(H175,Invoer!$F$15:$AU$1500,10,FALSE))</f>
        <v/>
      </c>
      <c r="Q175" s="599" t="str">
        <f ca="1">IF($H175="","",VLOOKUP(H175,Invoer!$F$15:$BB$1500,14,FALSE))</f>
        <v/>
      </c>
      <c r="R175" s="662" t="str">
        <f ca="1">IF($H175="","",IF(J175&gt;$K$8,"",VLOOKUP(H175,Invoer!$F$15:$AU$1500,15,FALSE)))</f>
        <v/>
      </c>
      <c r="S175" s="599" t="str">
        <f ca="1">IF($H175="","",VLOOKUP(H175,Invoer!$F$15:$AU$1500,19,FALSE))</f>
        <v/>
      </c>
      <c r="T175" s="662" t="str">
        <f ca="1">IF($H175="","",IF(J175&gt;$K$8,"",VLOOKUP(H175,Invoer!$F$15:$AU$1500,20,FALSE)))</f>
        <v/>
      </c>
      <c r="U175" s="662" t="str">
        <f ca="1">IF($H175="","",IF(J175&gt;$K$8,"",VLOOKUP(H175,Invoer!$F$15:$AU$1500,23,FALSE)))</f>
        <v/>
      </c>
      <c r="V175" s="662" t="str">
        <f ca="1">IF($H175="","",IF(J175&gt;$K$8,"",VLOOKUP(H175,Invoer!$F$15:$AU$1500,17,FALSE)))</f>
        <v/>
      </c>
      <c r="AC175" s="435" t="str">
        <f>IF($AC$7&lt;3,Invoer!DR180,IF($AC$7=3,Invoer!BT180,"x"))</f>
        <v>x</v>
      </c>
      <c r="AD175" s="599" t="str">
        <f t="shared" si="100"/>
        <v/>
      </c>
      <c r="AE175" s="673" t="str">
        <f>IF($AD175="","",VLOOKUP(AD175,Invoer!$F$15:$AU$1999,2,FALSE))</f>
        <v/>
      </c>
      <c r="AF175" s="599" t="str">
        <f t="shared" si="101"/>
        <v/>
      </c>
      <c r="AG175" s="599" t="str">
        <f>IF($AD175="","",VLOOKUP(AD175,Invoer!$F$15:$AU$1999,3,FALSE))</f>
        <v/>
      </c>
      <c r="AH175" s="599" t="str">
        <f>IF($AD175="","",IF(AG175&lt;&gt;"Liq","",VLOOKUP(AD175,Invoer!$F$15:$AU$1999,4,FALSE)))</f>
        <v/>
      </c>
      <c r="AI175" s="677" t="str">
        <f>IF($AD175="","",VLOOKUP(AD175,Invoer!$F$15:$AU$1999,5,FALSE))</f>
        <v/>
      </c>
      <c r="AJ175" s="599" t="str">
        <f>IF($AD175="","",VLOOKUP(AD175,Invoer!$F$15:$AU$1999,6,FALSE))</f>
        <v/>
      </c>
      <c r="AK175" s="599" t="str">
        <f>IF($AD175="","",VLOOKUP(AD175,Invoer!$F$15:$AU$1999,9,FALSE))</f>
        <v/>
      </c>
      <c r="AL175" s="599" t="str">
        <f>IF($AD175="","",VLOOKUP(AD175,Invoer!$F$15:$AU$1999,10,FALSE))</f>
        <v/>
      </c>
      <c r="AM175" s="599" t="str">
        <f>IF($AD175="","",VLOOKUP(AD175,Invoer!$F$15:$BB$1999,14,FALSE))</f>
        <v/>
      </c>
      <c r="AN175" s="599" t="str">
        <f>IF($AD175="","",VLOOKUP(AD175,Invoer!$F$15:$AU$1999,11,FALSE))</f>
        <v/>
      </c>
      <c r="AO175" s="662" t="str">
        <f>IF($AD175="","",VLOOKUP(AD175,Invoer!$F$15:$AU$1999,15,FALSE))</f>
        <v/>
      </c>
      <c r="AP175" s="599" t="str">
        <f>IF($AD175="","",VLOOKUP(AD175,Invoer!$F$15:$AU$1999,19,FALSE))</f>
        <v/>
      </c>
      <c r="AQ175" s="662" t="str">
        <f>IF($AD175="","",VLOOKUP(AD175,Invoer!$F$15:$AU$1999,24,FALSE))</f>
        <v/>
      </c>
      <c r="AR175" s="662" t="str">
        <f>IF($AD175="","",VLOOKUP(AD175,Invoer!$F$15:$AU$1999,17,FALSE))</f>
        <v/>
      </c>
      <c r="AS175" s="678" t="str">
        <f t="shared" si="111"/>
        <v/>
      </c>
      <c r="AT175" s="676" t="str">
        <f t="shared" si="80"/>
        <v/>
      </c>
      <c r="AU175" s="77" t="e">
        <f t="shared" si="81"/>
        <v>#VALUE!</v>
      </c>
      <c r="AW175" s="57"/>
      <c r="AX175" s="57"/>
      <c r="BA175" s="83" t="e">
        <f ca="1">Invoer!DW180</f>
        <v>#N/A</v>
      </c>
      <c r="BB175" s="599" t="str">
        <f t="shared" ca="1" si="102"/>
        <v/>
      </c>
      <c r="BC175" s="673" t="str">
        <f ca="1">IF($BB175="","",VLOOKUP(BB175,Invoer!$F$15:$AU$1999,2,FALSE))</f>
        <v/>
      </c>
      <c r="BD175" s="599" t="str">
        <f t="shared" ca="1" si="103"/>
        <v/>
      </c>
      <c r="BE175" s="599" t="str">
        <f ca="1">IF($BB175="","",VLOOKUP(BB175,Invoer!$F$15:$AU$1999,5,FALSE))</f>
        <v/>
      </c>
      <c r="BF175" s="599" t="str">
        <f ca="1">IF($BB175="","",VLOOKUP(BB175,Invoer!$F$15:$AU$1999,6,FALSE))</f>
        <v/>
      </c>
      <c r="BG175" s="599" t="str">
        <f ca="1">IF($BB175="","",VLOOKUP(BB175,Invoer!$F$15:$AU$1999,9,FALSE))</f>
        <v/>
      </c>
      <c r="BH175" s="599" t="str">
        <f ca="1">IF($BB175="","",VLOOKUP(BB175,Invoer!$F$15:$AU$1999,10,FALSE))</f>
        <v/>
      </c>
      <c r="BI175" s="599" t="str">
        <f ca="1">IF($BB175="","",VLOOKUP(BB175,Invoer!$F$15:$BB$1999,14,FALSE))</f>
        <v/>
      </c>
      <c r="BJ175" s="599" t="str">
        <f ca="1">IF($BB175="","",VLOOKUP(BB175,Invoer!$F$15:$AU$1999,11,FALSE))</f>
        <v/>
      </c>
      <c r="BK175" s="662" t="str">
        <f t="shared" ca="1" si="104"/>
        <v/>
      </c>
      <c r="BL175" s="662" t="str">
        <f t="shared" ca="1" si="105"/>
        <v/>
      </c>
      <c r="BM175" s="679" t="str">
        <f t="shared" ca="1" si="106"/>
        <v/>
      </c>
      <c r="BN175" s="662" t="str">
        <f t="shared" ca="1" si="82"/>
        <v/>
      </c>
      <c r="BO175" s="662" t="str">
        <f ca="1">IF($BB175="","",VLOOKUP(BB175,Invoer!$F$15:$AU$1999,15,FALSE))</f>
        <v/>
      </c>
      <c r="BP175" s="662" t="str">
        <f ca="1">IF($BB175="","",VLOOKUP(BB175,Invoer!$F$15:$AU$1999,24,FALSE))</f>
        <v/>
      </c>
      <c r="BQ175" s="662" t="str">
        <f ca="1">IF($BB175="","",VLOOKUP(BB175,Invoer!$F$15:$AU$1999,17,FALSE))</f>
        <v/>
      </c>
      <c r="BS175" s="73" t="e">
        <f t="shared" ca="1" si="112"/>
        <v>#VALUE!</v>
      </c>
      <c r="BT175" s="57" t="str">
        <f t="shared" ca="1" si="113"/>
        <v/>
      </c>
      <c r="BW175" s="61" t="e">
        <f ca="1">Invoer!DZ180</f>
        <v>#N/A</v>
      </c>
      <c r="BX175" s="599" t="str">
        <f t="shared" ca="1" si="83"/>
        <v/>
      </c>
      <c r="BY175" s="673" t="str">
        <f ca="1">IF($BX175="","",VLOOKUP(BX175,Invoer!$F$15:$AU$1999,2,FALSE))</f>
        <v/>
      </c>
      <c r="BZ175" s="599" t="str">
        <f t="shared" ca="1" si="84"/>
        <v/>
      </c>
      <c r="CA175" s="599" t="str">
        <f ca="1">IF($BX175="","",VLOOKUP(BX175,Invoer!$F$15:$AU$1999,5,FALSE))</f>
        <v/>
      </c>
      <c r="CB175" s="599" t="str">
        <f ca="1">IF($BX175="","",VLOOKUP(BX175,Invoer!$F$15:$AU$1999,6,FALSE))</f>
        <v/>
      </c>
      <c r="CC175" s="599" t="str">
        <f ca="1">IF($BX175="","",VLOOKUP(BX175,Invoer!$F$15:$AU$1999,9,FALSE))</f>
        <v/>
      </c>
      <c r="CD175" s="599" t="str">
        <f ca="1">IF($BX175="","",VLOOKUP(BX175,Invoer!$F$15:$AU$1999,10,FALSE))</f>
        <v/>
      </c>
      <c r="CE175" s="599" t="str">
        <f ca="1">IF($BX175="","",VLOOKUP(BX175,Invoer!$F$15:$AU$1999,11,FALSE))</f>
        <v/>
      </c>
      <c r="CF175" s="662" t="str">
        <f ca="1">IF($BX175="","",IF(ISERROR(BY175),0,VLOOKUP(BX175,Invoer!$F$15:$AU$1999,15,FALSE)))</f>
        <v/>
      </c>
      <c r="CG175" s="599" t="str">
        <f ca="1">IF($BX175="","",VLOOKUP(BX175,Invoer!$F$15:$AU$1999,19,FALSE))</f>
        <v/>
      </c>
      <c r="CH175" s="662" t="str">
        <f ca="1">IF($BX175="","",IF(ISERROR(BY175),0,VLOOKUP(BX175,Invoer!$F$15:$AU$1999,24,FALSE)))</f>
        <v/>
      </c>
      <c r="CI175" s="662" t="str">
        <f ca="1">IF($BX175="","",IF(ISERROR(BY175),0,VLOOKUP(BX175,Invoer!$F$15:$AU$1999,17,FALSE)))</f>
        <v/>
      </c>
      <c r="CJ175" s="680" t="str">
        <f t="shared" ca="1" si="107"/>
        <v/>
      </c>
      <c r="CK175" s="662" t="str">
        <f t="shared" ca="1" si="108"/>
        <v/>
      </c>
      <c r="CM175" s="56" t="str">
        <f t="shared" ca="1" si="114"/>
        <v/>
      </c>
      <c r="CQ175" s="411" t="e">
        <f ca="1">Invoer!EG180</f>
        <v>#N/A</v>
      </c>
      <c r="CR175" s="599" t="str">
        <f t="shared" ca="1" si="85"/>
        <v/>
      </c>
      <c r="CS175" s="673" t="str">
        <f ca="1">IF($CR175="","",VLOOKUP(CR175,Invoer!$F$15:$AU$1500,2,FALSE))</f>
        <v/>
      </c>
      <c r="CT175" s="599" t="str">
        <f t="shared" ca="1" si="86"/>
        <v/>
      </c>
      <c r="CU175" s="599" t="str">
        <f ca="1">IF($CR175="","",VLOOKUP(CR175,Invoer!$F$15:$AU$1500,3,FALSE))</f>
        <v/>
      </c>
      <c r="CV175" s="599" t="str">
        <f ca="1">IF($CR175="","",IF(CU175&lt;&gt;"Liq","",VLOOKUP(CR175,Invoer!$F$15:$AU$1500,4,FALSE)))</f>
        <v/>
      </c>
      <c r="CW175" s="599" t="str">
        <f ca="1">IF($CR175="","",VLOOKUP(CR175,Invoer!$F$15:$AU$1500,5,FALSE))</f>
        <v/>
      </c>
      <c r="CX175" s="599" t="str">
        <f ca="1">IF($CR175="","",VLOOKUP(CR175,Invoer!$F$15:$AU$1500,6,FALSE))</f>
        <v/>
      </c>
      <c r="CY175" s="599" t="str">
        <f ca="1">IF($CR175="","",VLOOKUP(CR175,Invoer!$F$15:$AU$1500,9,FALSE))</f>
        <v/>
      </c>
      <c r="CZ175" s="599" t="str">
        <f ca="1">IF($CR175="","",VLOOKUP(CR175,Invoer!$F$15:$AU$1500,10,FALSE))</f>
        <v/>
      </c>
      <c r="DA175" s="599" t="str">
        <f ca="1">IF($CR175="","",VLOOKUP(CR175,Invoer!$F$15:$AU$1500,11,FALSE))</f>
        <v/>
      </c>
      <c r="DB175" s="599" t="str">
        <f ca="1">IF($CR175="","",VLOOKUP(CR175,Invoer!$F$15:$BB$1500,14,FALSE))</f>
        <v/>
      </c>
      <c r="DC175" s="662" t="str">
        <f ca="1">IF($CR175="","",VLOOKUP(CR175,Invoer!$F$15:$AU$1500,15,FALSE))</f>
        <v/>
      </c>
      <c r="DD175" s="599" t="str">
        <f ca="1">IF($CR175="","",VLOOKUP(CR175,Invoer!$F$15:$AU$1500,19,FALSE))</f>
        <v/>
      </c>
      <c r="DE175" s="662" t="str">
        <f ca="1">IF($CR175="","",VLOOKUP(CR175,Invoer!$F$15:$AU$1500,20,FALSE))</f>
        <v/>
      </c>
      <c r="DF175" s="662" t="str">
        <f ca="1">IF($CR175="","",VLOOKUP(CR175,Invoer!$F$15:$AU$1500,23,FALSE))</f>
        <v/>
      </c>
      <c r="DG175" s="662" t="str">
        <f ca="1">IF($CR175="","",VLOOKUP(CR175,Invoer!$F$15:$AU$1500,17,FALSE))</f>
        <v/>
      </c>
      <c r="DH175" s="681" t="str">
        <f t="shared" ca="1" si="87"/>
        <v/>
      </c>
      <c r="DI175" s="662" t="str">
        <f t="shared" ca="1" si="88"/>
        <v/>
      </c>
      <c r="DJ175" s="190"/>
      <c r="DK175" s="411" t="str">
        <f t="shared" ca="1" si="89"/>
        <v/>
      </c>
      <c r="DO175" s="61" t="e">
        <f ca="1">IF($DN$4&lt;3,Invoer!EB180,Invoer!EA180)</f>
        <v>#N/A</v>
      </c>
      <c r="DP175" s="599" t="str">
        <f t="shared" ca="1" si="90"/>
        <v/>
      </c>
      <c r="DQ175" s="673" t="str">
        <f ca="1">IF($DP175="","",VLOOKUP(DP175,Invoer!$F$15:$AU$1999,2,FALSE))</f>
        <v/>
      </c>
      <c r="DR175" s="599" t="str">
        <f t="shared" ca="1" si="91"/>
        <v/>
      </c>
      <c r="DS175" s="599" t="str">
        <f ca="1">IF($DP175="","",VLOOKUP(DP175,Invoer!$F$15:$AU$1999,3,FALSE))</f>
        <v/>
      </c>
      <c r="DT175" s="599" t="str">
        <f ca="1">IF($DP175="","",IF(DS175&lt;&gt;"Liq","",VLOOKUP(DP175,Invoer!$F$15:$AU$1999,4,FALSE)))</f>
        <v/>
      </c>
      <c r="DU175" s="599" t="str">
        <f ca="1">IF($DP175="","",VLOOKUP(DP175,Invoer!$F$15:$AU$1999,5,FALSE))</f>
        <v/>
      </c>
      <c r="DV175" s="599" t="str">
        <f ca="1">IF($DP175="","",VLOOKUP(DP175,Invoer!$F$15:$AU$1999,6,FALSE))</f>
        <v/>
      </c>
      <c r="DW175" s="599" t="str">
        <f ca="1">IF($DP175="","",VLOOKUP(DP175,Invoer!$F$15:$AU$1999,9,FALSE))</f>
        <v/>
      </c>
      <c r="DX175" s="599" t="str">
        <f ca="1">IF($DP175="","",VLOOKUP(DP175,Invoer!$F$15:$AU$1999,10,FALSE))</f>
        <v/>
      </c>
      <c r="DY175" s="595" t="str">
        <f ca="1">IF($DP175="","",VLOOKUP(DP175,Invoer!$F$15:$AU$1999,11,FALSE))</f>
        <v/>
      </c>
      <c r="DZ175" s="662" t="str">
        <f ca="1">IF($DP175="","",IF($DN$4&gt;2,"",VLOOKUP(DP175,Invoer!CQ:CS,3,FALSE)))</f>
        <v/>
      </c>
      <c r="EA175" s="541" t="str">
        <f ca="1">IF($DP175="","",IF(ISERROR(DQ175),0,IF($DN$4&lt;3,"",VLOOKUP(DP175,Invoer!$F$15:$AU$1999,15,FALSE))))</f>
        <v/>
      </c>
      <c r="EB175" s="595" t="str">
        <f ca="1">IF($DP175="","",IF($DN$4&lt;3,"",VLOOKUP(DP175,Invoer!$F$15:$AU$1999,19,FALSE)))</f>
        <v/>
      </c>
      <c r="EC175" s="541" t="str">
        <f ca="1">IF($DP175="","",IF(ISERROR(DQ175),0,IF($DN$4&lt;3,"",VLOOKUP(DP175,Invoer!$F$15:$AU$1999,24,FALSE))))</f>
        <v/>
      </c>
      <c r="ED175" s="541" t="str">
        <f ca="1">IF($DP175="","",IF(ISERROR(DQ175),0,IF($DN$4&lt;3,"",VLOOKUP(DP175,Invoer!$F$15:$AU$1999,17,FALSE))))</f>
        <v/>
      </c>
      <c r="EH175" s="89" t="e">
        <f ca="1">Invoer!CP180</f>
        <v>#N/A</v>
      </c>
      <c r="EI175" s="599" t="str">
        <f t="shared" ca="1" si="92"/>
        <v/>
      </c>
      <c r="EJ175" s="673" t="str">
        <f ca="1">IF(EI175="","",VLOOKUP(EI175,Invoer!$F$15:$AU$1999,2,FALSE))</f>
        <v/>
      </c>
      <c r="EK175" s="599" t="str">
        <f t="shared" ca="1" si="93"/>
        <v/>
      </c>
      <c r="EL175" s="599" t="str">
        <f ca="1">IF($EI175="","",VLOOKUP(EI175,Invoer!$F$15:$AU$1999,3,FALSE))</f>
        <v/>
      </c>
      <c r="EM175" s="599" t="str">
        <f ca="1">IF($EI175="","",IF(EL175&lt;&gt;"Liq","",VLOOKUP(EI175,Invoer!$F$15:$AU$1999,4,FALSE)))</f>
        <v/>
      </c>
      <c r="EN175" s="599" t="str">
        <f ca="1">IF($EI175="","",VLOOKUP(EI175,Invoer!$F$15:$AU$1999,6,FALSE))</f>
        <v/>
      </c>
      <c r="EO175" s="599" t="str">
        <f ca="1">IF(EI175="","",VLOOKUP(EI175,Invoer!$F$15:$AU$1999,9,FALSE))</f>
        <v/>
      </c>
      <c r="EP175" s="599" t="str">
        <f ca="1">IF(EI175="","",VLOOKUP(EI175,Invoer!$F$15:$AU$1999,10,FALSE))</f>
        <v/>
      </c>
      <c r="EQ175" s="599" t="str">
        <f ca="1">IF(EI175="","",VLOOKUP(EI175,Invoer!$F$15:$AU$1999,11,FALSE))</f>
        <v/>
      </c>
      <c r="ER175" s="662" t="str">
        <f ca="1">IF(EI175="","",VLOOKUP(EI175,Invoer!CQ:CS,3,FALSE))</f>
        <v/>
      </c>
      <c r="ES175" s="662" t="str">
        <f t="shared" ca="1" si="94"/>
        <v/>
      </c>
      <c r="ET175" s="513" t="str">
        <f t="shared" ca="1" si="95"/>
        <v/>
      </c>
      <c r="EU175" s="112" t="str">
        <f t="shared" ca="1" si="96"/>
        <v/>
      </c>
      <c r="EV175" s="83" t="s">
        <v>160</v>
      </c>
      <c r="EW175" s="682" t="str">
        <f t="shared" ca="1" si="97"/>
        <v/>
      </c>
      <c r="EX175" s="662" t="str">
        <f t="shared" ca="1" si="98"/>
        <v/>
      </c>
      <c r="EY175"/>
      <c r="EZ175" s="56" t="e">
        <f t="shared" ca="1" si="109"/>
        <v>#VALUE!</v>
      </c>
      <c r="FA175" s="56" t="e">
        <f t="shared" ca="1" si="110"/>
        <v>#VALUE!</v>
      </c>
      <c r="FE175"/>
      <c r="FI175"/>
      <c r="FJ175"/>
    </row>
    <row r="176" spans="1:166" ht="12" customHeight="1" x14ac:dyDescent="0.2">
      <c r="A176"/>
      <c r="B176"/>
      <c r="C176"/>
      <c r="E176"/>
      <c r="G176" s="89" t="e">
        <f ca="1">Invoer!DU181</f>
        <v>#N/A</v>
      </c>
      <c r="H176" s="599" t="str">
        <f t="shared" ca="1" si="115"/>
        <v/>
      </c>
      <c r="I176" s="673" t="str">
        <f ca="1">IF($H176="","",VLOOKUP(H176,Invoer!$F$15:$AU$1500,2,FALSE))</f>
        <v/>
      </c>
      <c r="J176" s="599" t="str">
        <f t="shared" ca="1" si="99"/>
        <v/>
      </c>
      <c r="K176" s="599" t="str">
        <f ca="1">IF($H176="","",VLOOKUP(H176,Invoer!$F$15:$AU$1500,3,FALSE))</f>
        <v/>
      </c>
      <c r="L176" s="599" t="str">
        <f ca="1">IF($H176="","",IF(K176&lt;&gt;"Liq","",VLOOKUP(H176,Invoer!$F$15:$AU$1500,4,FALSE)))</f>
        <v/>
      </c>
      <c r="M176" s="599" t="str">
        <f ca="1">IF($H176="","",VLOOKUP(H176,Invoer!$F$15:$AU$1500,5,FALSE))</f>
        <v/>
      </c>
      <c r="N176" s="599" t="str">
        <f ca="1">IF($H176="","",VLOOKUP(H176,Invoer!$F$15:$AU$1500,6,FALSE))</f>
        <v/>
      </c>
      <c r="O176" s="599" t="str">
        <f ca="1">IF($H176="","",VLOOKUP(H176,Invoer!$F$15:$AU$1500,9,FALSE))</f>
        <v/>
      </c>
      <c r="P176" s="599" t="str">
        <f ca="1">IF($H176="","",VLOOKUP(H176,Invoer!$F$15:$AU$1500,10,FALSE))</f>
        <v/>
      </c>
      <c r="Q176" s="599" t="str">
        <f ca="1">IF($H176="","",VLOOKUP(H176,Invoer!$F$15:$BB$1500,14,FALSE))</f>
        <v/>
      </c>
      <c r="R176" s="662" t="str">
        <f ca="1">IF($H176="","",IF(J176&gt;$K$8,"",VLOOKUP(H176,Invoer!$F$15:$AU$1500,15,FALSE)))</f>
        <v/>
      </c>
      <c r="S176" s="599" t="str">
        <f ca="1">IF($H176="","",VLOOKUP(H176,Invoer!$F$15:$AU$1500,19,FALSE))</f>
        <v/>
      </c>
      <c r="T176" s="662" t="str">
        <f ca="1">IF($H176="","",IF(J176&gt;$K$8,"",VLOOKUP(H176,Invoer!$F$15:$AU$1500,20,FALSE)))</f>
        <v/>
      </c>
      <c r="U176" s="662" t="str">
        <f ca="1">IF($H176="","",IF(J176&gt;$K$8,"",VLOOKUP(H176,Invoer!$F$15:$AU$1500,23,FALSE)))</f>
        <v/>
      </c>
      <c r="V176" s="662" t="str">
        <f ca="1">IF($H176="","",IF(J176&gt;$K$8,"",VLOOKUP(H176,Invoer!$F$15:$AU$1500,17,FALSE)))</f>
        <v/>
      </c>
      <c r="AC176" s="435" t="str">
        <f>IF($AC$7&lt;3,Invoer!DR181,IF($AC$7=3,Invoer!BT181,"x"))</f>
        <v>x</v>
      </c>
      <c r="AD176" s="599" t="str">
        <f t="shared" si="100"/>
        <v/>
      </c>
      <c r="AE176" s="673" t="str">
        <f>IF($AD176="","",VLOOKUP(AD176,Invoer!$F$15:$AU$1999,2,FALSE))</f>
        <v/>
      </c>
      <c r="AF176" s="599" t="str">
        <f t="shared" si="101"/>
        <v/>
      </c>
      <c r="AG176" s="599" t="str">
        <f>IF($AD176="","",VLOOKUP(AD176,Invoer!$F$15:$AU$1999,3,FALSE))</f>
        <v/>
      </c>
      <c r="AH176" s="599" t="str">
        <f>IF($AD176="","",IF(AG176&lt;&gt;"Liq","",VLOOKUP(AD176,Invoer!$F$15:$AU$1999,4,FALSE)))</f>
        <v/>
      </c>
      <c r="AI176" s="677" t="str">
        <f>IF($AD176="","",VLOOKUP(AD176,Invoer!$F$15:$AU$1999,5,FALSE))</f>
        <v/>
      </c>
      <c r="AJ176" s="599" t="str">
        <f>IF($AD176="","",VLOOKUP(AD176,Invoer!$F$15:$AU$1999,6,FALSE))</f>
        <v/>
      </c>
      <c r="AK176" s="599" t="str">
        <f>IF($AD176="","",VLOOKUP(AD176,Invoer!$F$15:$AU$1999,9,FALSE))</f>
        <v/>
      </c>
      <c r="AL176" s="599" t="str">
        <f>IF($AD176="","",VLOOKUP(AD176,Invoer!$F$15:$AU$1999,10,FALSE))</f>
        <v/>
      </c>
      <c r="AM176" s="599" t="str">
        <f>IF($AD176="","",VLOOKUP(AD176,Invoer!$F$15:$BB$1999,14,FALSE))</f>
        <v/>
      </c>
      <c r="AN176" s="599" t="str">
        <f>IF($AD176="","",VLOOKUP(AD176,Invoer!$F$15:$AU$1999,11,FALSE))</f>
        <v/>
      </c>
      <c r="AO176" s="662" t="str">
        <f>IF($AD176="","",VLOOKUP(AD176,Invoer!$F$15:$AU$1999,15,FALSE))</f>
        <v/>
      </c>
      <c r="AP176" s="599" t="str">
        <f>IF($AD176="","",VLOOKUP(AD176,Invoer!$F$15:$AU$1999,19,FALSE))</f>
        <v/>
      </c>
      <c r="AQ176" s="662" t="str">
        <f>IF($AD176="","",VLOOKUP(AD176,Invoer!$F$15:$AU$1999,24,FALSE))</f>
        <v/>
      </c>
      <c r="AR176" s="662" t="str">
        <f>IF($AD176="","",VLOOKUP(AD176,Invoer!$F$15:$AU$1999,17,FALSE))</f>
        <v/>
      </c>
      <c r="AS176" s="678" t="str">
        <f t="shared" si="111"/>
        <v/>
      </c>
      <c r="AT176" s="676" t="str">
        <f t="shared" si="80"/>
        <v/>
      </c>
      <c r="AU176" s="77" t="e">
        <f t="shared" si="81"/>
        <v>#VALUE!</v>
      </c>
      <c r="AW176" s="57"/>
      <c r="AX176" s="57"/>
      <c r="BA176" s="83" t="e">
        <f ca="1">Invoer!DW181</f>
        <v>#N/A</v>
      </c>
      <c r="BB176" s="599" t="str">
        <f t="shared" ca="1" si="102"/>
        <v/>
      </c>
      <c r="BC176" s="673" t="str">
        <f ca="1">IF($BB176="","",VLOOKUP(BB176,Invoer!$F$15:$AU$1999,2,FALSE))</f>
        <v/>
      </c>
      <c r="BD176" s="599" t="str">
        <f t="shared" ca="1" si="103"/>
        <v/>
      </c>
      <c r="BE176" s="599" t="str">
        <f ca="1">IF($BB176="","",VLOOKUP(BB176,Invoer!$F$15:$AU$1999,5,FALSE))</f>
        <v/>
      </c>
      <c r="BF176" s="599" t="str">
        <f ca="1">IF($BB176="","",VLOOKUP(BB176,Invoer!$F$15:$AU$1999,6,FALSE))</f>
        <v/>
      </c>
      <c r="BG176" s="599" t="str">
        <f ca="1">IF($BB176="","",VLOOKUP(BB176,Invoer!$F$15:$AU$1999,9,FALSE))</f>
        <v/>
      </c>
      <c r="BH176" s="599" t="str">
        <f ca="1">IF($BB176="","",VLOOKUP(BB176,Invoer!$F$15:$AU$1999,10,FALSE))</f>
        <v/>
      </c>
      <c r="BI176" s="599" t="str">
        <f ca="1">IF($BB176="","",VLOOKUP(BB176,Invoer!$F$15:$BB$1999,14,FALSE))</f>
        <v/>
      </c>
      <c r="BJ176" s="599" t="str">
        <f ca="1">IF($BB176="","",VLOOKUP(BB176,Invoer!$F$15:$AU$1999,11,FALSE))</f>
        <v/>
      </c>
      <c r="BK176" s="662" t="str">
        <f t="shared" ca="1" si="104"/>
        <v/>
      </c>
      <c r="BL176" s="662" t="str">
        <f t="shared" ca="1" si="105"/>
        <v/>
      </c>
      <c r="BM176" s="679" t="str">
        <f t="shared" ca="1" si="106"/>
        <v/>
      </c>
      <c r="BN176" s="662" t="str">
        <f t="shared" ca="1" si="82"/>
        <v/>
      </c>
      <c r="BO176" s="662" t="str">
        <f ca="1">IF($BB176="","",VLOOKUP(BB176,Invoer!$F$15:$AU$1999,15,FALSE))</f>
        <v/>
      </c>
      <c r="BP176" s="662" t="str">
        <f ca="1">IF($BB176="","",VLOOKUP(BB176,Invoer!$F$15:$AU$1999,24,FALSE))</f>
        <v/>
      </c>
      <c r="BQ176" s="662" t="str">
        <f ca="1">IF($BB176="","",VLOOKUP(BB176,Invoer!$F$15:$AU$1999,17,FALSE))</f>
        <v/>
      </c>
      <c r="BS176" s="73" t="e">
        <f t="shared" ca="1" si="112"/>
        <v>#VALUE!</v>
      </c>
      <c r="BT176" s="57" t="str">
        <f t="shared" ca="1" si="113"/>
        <v/>
      </c>
      <c r="BW176" s="61" t="e">
        <f ca="1">Invoer!DZ181</f>
        <v>#N/A</v>
      </c>
      <c r="BX176" s="599" t="str">
        <f t="shared" ca="1" si="83"/>
        <v/>
      </c>
      <c r="BY176" s="673" t="str">
        <f ca="1">IF($BX176="","",VLOOKUP(BX176,Invoer!$F$15:$AU$1999,2,FALSE))</f>
        <v/>
      </c>
      <c r="BZ176" s="599" t="str">
        <f t="shared" ca="1" si="84"/>
        <v/>
      </c>
      <c r="CA176" s="599" t="str">
        <f ca="1">IF($BX176="","",VLOOKUP(BX176,Invoer!$F$15:$AU$1999,5,FALSE))</f>
        <v/>
      </c>
      <c r="CB176" s="599" t="str">
        <f ca="1">IF($BX176="","",VLOOKUP(BX176,Invoer!$F$15:$AU$1999,6,FALSE))</f>
        <v/>
      </c>
      <c r="CC176" s="599" t="str">
        <f ca="1">IF($BX176="","",VLOOKUP(BX176,Invoer!$F$15:$AU$1999,9,FALSE))</f>
        <v/>
      </c>
      <c r="CD176" s="599" t="str">
        <f ca="1">IF($BX176="","",VLOOKUP(BX176,Invoer!$F$15:$AU$1999,10,FALSE))</f>
        <v/>
      </c>
      <c r="CE176" s="599" t="str">
        <f ca="1">IF($BX176="","",VLOOKUP(BX176,Invoer!$F$15:$AU$1999,11,FALSE))</f>
        <v/>
      </c>
      <c r="CF176" s="662" t="str">
        <f ca="1">IF($BX176="","",IF(ISERROR(BY176),0,VLOOKUP(BX176,Invoer!$F$15:$AU$1999,15,FALSE)))</f>
        <v/>
      </c>
      <c r="CG176" s="599" t="str">
        <f ca="1">IF($BX176="","",VLOOKUP(BX176,Invoer!$F$15:$AU$1999,19,FALSE))</f>
        <v/>
      </c>
      <c r="CH176" s="662" t="str">
        <f ca="1">IF($BX176="","",IF(ISERROR(BY176),0,VLOOKUP(BX176,Invoer!$F$15:$AU$1999,24,FALSE)))</f>
        <v/>
      </c>
      <c r="CI176" s="662" t="str">
        <f ca="1">IF($BX176="","",IF(ISERROR(BY176),0,VLOOKUP(BX176,Invoer!$F$15:$AU$1999,17,FALSE)))</f>
        <v/>
      </c>
      <c r="CJ176" s="680" t="str">
        <f t="shared" ca="1" si="107"/>
        <v/>
      </c>
      <c r="CK176" s="662" t="str">
        <f t="shared" ca="1" si="108"/>
        <v/>
      </c>
      <c r="CM176" s="56" t="str">
        <f t="shared" ca="1" si="114"/>
        <v/>
      </c>
      <c r="CQ176" s="411" t="e">
        <f ca="1">Invoer!EG181</f>
        <v>#N/A</v>
      </c>
      <c r="CR176" s="599" t="str">
        <f t="shared" ca="1" si="85"/>
        <v/>
      </c>
      <c r="CS176" s="673" t="str">
        <f ca="1">IF($CR176="","",VLOOKUP(CR176,Invoer!$F$15:$AU$1500,2,FALSE))</f>
        <v/>
      </c>
      <c r="CT176" s="599" t="str">
        <f t="shared" ca="1" si="86"/>
        <v/>
      </c>
      <c r="CU176" s="599" t="str">
        <f ca="1">IF($CR176="","",VLOOKUP(CR176,Invoer!$F$15:$AU$1500,3,FALSE))</f>
        <v/>
      </c>
      <c r="CV176" s="599" t="str">
        <f ca="1">IF($CR176="","",IF(CU176&lt;&gt;"Liq","",VLOOKUP(CR176,Invoer!$F$15:$AU$1500,4,FALSE)))</f>
        <v/>
      </c>
      <c r="CW176" s="599" t="str">
        <f ca="1">IF($CR176="","",VLOOKUP(CR176,Invoer!$F$15:$AU$1500,5,FALSE))</f>
        <v/>
      </c>
      <c r="CX176" s="599" t="str">
        <f ca="1">IF($CR176="","",VLOOKUP(CR176,Invoer!$F$15:$AU$1500,6,FALSE))</f>
        <v/>
      </c>
      <c r="CY176" s="599" t="str">
        <f ca="1">IF($CR176="","",VLOOKUP(CR176,Invoer!$F$15:$AU$1500,9,FALSE))</f>
        <v/>
      </c>
      <c r="CZ176" s="599" t="str">
        <f ca="1">IF($CR176="","",VLOOKUP(CR176,Invoer!$F$15:$AU$1500,10,FALSE))</f>
        <v/>
      </c>
      <c r="DA176" s="599" t="str">
        <f ca="1">IF($CR176="","",VLOOKUP(CR176,Invoer!$F$15:$AU$1500,11,FALSE))</f>
        <v/>
      </c>
      <c r="DB176" s="599" t="str">
        <f ca="1">IF($CR176="","",VLOOKUP(CR176,Invoer!$F$15:$BB$1500,14,FALSE))</f>
        <v/>
      </c>
      <c r="DC176" s="662" t="str">
        <f ca="1">IF($CR176="","",VLOOKUP(CR176,Invoer!$F$15:$AU$1500,15,FALSE))</f>
        <v/>
      </c>
      <c r="DD176" s="599" t="str">
        <f ca="1">IF($CR176="","",VLOOKUP(CR176,Invoer!$F$15:$AU$1500,19,FALSE))</f>
        <v/>
      </c>
      <c r="DE176" s="662" t="str">
        <f ca="1">IF($CR176="","",VLOOKUP(CR176,Invoer!$F$15:$AU$1500,20,FALSE))</f>
        <v/>
      </c>
      <c r="DF176" s="662" t="str">
        <f ca="1">IF($CR176="","",VLOOKUP(CR176,Invoer!$F$15:$AU$1500,23,FALSE))</f>
        <v/>
      </c>
      <c r="DG176" s="662" t="str">
        <f ca="1">IF($CR176="","",VLOOKUP(CR176,Invoer!$F$15:$AU$1500,17,FALSE))</f>
        <v/>
      </c>
      <c r="DH176" s="681" t="str">
        <f t="shared" ca="1" si="87"/>
        <v/>
      </c>
      <c r="DI176" s="662" t="str">
        <f t="shared" ca="1" si="88"/>
        <v/>
      </c>
      <c r="DJ176" s="190"/>
      <c r="DK176" s="411" t="str">
        <f t="shared" ca="1" si="89"/>
        <v/>
      </c>
      <c r="DO176" s="61" t="e">
        <f ca="1">IF($DN$4&lt;3,Invoer!EB181,Invoer!EA181)</f>
        <v>#N/A</v>
      </c>
      <c r="DP176" s="599" t="str">
        <f t="shared" ca="1" si="90"/>
        <v/>
      </c>
      <c r="DQ176" s="673" t="str">
        <f ca="1">IF($DP176="","",VLOOKUP(DP176,Invoer!$F$15:$AU$1999,2,FALSE))</f>
        <v/>
      </c>
      <c r="DR176" s="599" t="str">
        <f t="shared" ca="1" si="91"/>
        <v/>
      </c>
      <c r="DS176" s="599" t="str">
        <f ca="1">IF($DP176="","",VLOOKUP(DP176,Invoer!$F$15:$AU$1999,3,FALSE))</f>
        <v/>
      </c>
      <c r="DT176" s="599" t="str">
        <f ca="1">IF($DP176="","",IF(DS176&lt;&gt;"Liq","",VLOOKUP(DP176,Invoer!$F$15:$AU$1999,4,FALSE)))</f>
        <v/>
      </c>
      <c r="DU176" s="599" t="str">
        <f ca="1">IF($DP176="","",VLOOKUP(DP176,Invoer!$F$15:$AU$1999,5,FALSE))</f>
        <v/>
      </c>
      <c r="DV176" s="599" t="str">
        <f ca="1">IF($DP176="","",VLOOKUP(DP176,Invoer!$F$15:$AU$1999,6,FALSE))</f>
        <v/>
      </c>
      <c r="DW176" s="599" t="str">
        <f ca="1">IF($DP176="","",VLOOKUP(DP176,Invoer!$F$15:$AU$1999,9,FALSE))</f>
        <v/>
      </c>
      <c r="DX176" s="599" t="str">
        <f ca="1">IF($DP176="","",VLOOKUP(DP176,Invoer!$F$15:$AU$1999,10,FALSE))</f>
        <v/>
      </c>
      <c r="DY176" s="595" t="str">
        <f ca="1">IF($DP176="","",VLOOKUP(DP176,Invoer!$F$15:$AU$1999,11,FALSE))</f>
        <v/>
      </c>
      <c r="DZ176" s="662" t="str">
        <f ca="1">IF($DP176="","",IF($DN$4&gt;2,"",VLOOKUP(DP176,Invoer!CQ:CS,3,FALSE)))</f>
        <v/>
      </c>
      <c r="EA176" s="541" t="str">
        <f ca="1">IF($DP176="","",IF(ISERROR(DQ176),0,IF($DN$4&lt;3,"",VLOOKUP(DP176,Invoer!$F$15:$AU$1999,15,FALSE))))</f>
        <v/>
      </c>
      <c r="EB176" s="595" t="str">
        <f ca="1">IF($DP176="","",IF($DN$4&lt;3,"",VLOOKUP(DP176,Invoer!$F$15:$AU$1999,19,FALSE)))</f>
        <v/>
      </c>
      <c r="EC176" s="541" t="str">
        <f ca="1">IF($DP176="","",IF(ISERROR(DQ176),0,IF($DN$4&lt;3,"",VLOOKUP(DP176,Invoer!$F$15:$AU$1999,24,FALSE))))</f>
        <v/>
      </c>
      <c r="ED176" s="541" t="str">
        <f ca="1">IF($DP176="","",IF(ISERROR(DQ176),0,IF($DN$4&lt;3,"",VLOOKUP(DP176,Invoer!$F$15:$AU$1999,17,FALSE))))</f>
        <v/>
      </c>
      <c r="EH176" s="89" t="e">
        <f ca="1">Invoer!CP181</f>
        <v>#N/A</v>
      </c>
      <c r="EI176" s="599" t="str">
        <f t="shared" ca="1" si="92"/>
        <v/>
      </c>
      <c r="EJ176" s="673" t="str">
        <f ca="1">IF(EI176="","",VLOOKUP(EI176,Invoer!$F$15:$AU$1999,2,FALSE))</f>
        <v/>
      </c>
      <c r="EK176" s="599" t="str">
        <f t="shared" ca="1" si="93"/>
        <v/>
      </c>
      <c r="EL176" s="599" t="str">
        <f ca="1">IF($EI176="","",VLOOKUP(EI176,Invoer!$F$15:$AU$1999,3,FALSE))</f>
        <v/>
      </c>
      <c r="EM176" s="599" t="str">
        <f ca="1">IF($EI176="","",IF(EL176&lt;&gt;"Liq","",VLOOKUP(EI176,Invoer!$F$15:$AU$1999,4,FALSE)))</f>
        <v/>
      </c>
      <c r="EN176" s="599" t="str">
        <f ca="1">IF($EI176="","",VLOOKUP(EI176,Invoer!$F$15:$AU$1999,6,FALSE))</f>
        <v/>
      </c>
      <c r="EO176" s="599" t="str">
        <f ca="1">IF(EI176="","",VLOOKUP(EI176,Invoer!$F$15:$AU$1999,9,FALSE))</f>
        <v/>
      </c>
      <c r="EP176" s="599" t="str">
        <f ca="1">IF(EI176="","",VLOOKUP(EI176,Invoer!$F$15:$AU$1999,10,FALSE))</f>
        <v/>
      </c>
      <c r="EQ176" s="599" t="str">
        <f ca="1">IF(EI176="","",VLOOKUP(EI176,Invoer!$F$15:$AU$1999,11,FALSE))</f>
        <v/>
      </c>
      <c r="ER176" s="662" t="str">
        <f ca="1">IF(EI176="","",VLOOKUP(EI176,Invoer!CQ:CS,3,FALSE))</f>
        <v/>
      </c>
      <c r="ES176" s="662" t="str">
        <f t="shared" ca="1" si="94"/>
        <v/>
      </c>
      <c r="ET176" s="513" t="str">
        <f t="shared" ca="1" si="95"/>
        <v/>
      </c>
      <c r="EU176" s="112" t="str">
        <f t="shared" ca="1" si="96"/>
        <v/>
      </c>
      <c r="EV176" s="83" t="s">
        <v>160</v>
      </c>
      <c r="EW176" s="682" t="str">
        <f t="shared" ca="1" si="97"/>
        <v/>
      </c>
      <c r="EX176" s="662" t="str">
        <f t="shared" ca="1" si="98"/>
        <v/>
      </c>
      <c r="EY176"/>
      <c r="EZ176" s="56" t="e">
        <f t="shared" ca="1" si="109"/>
        <v>#VALUE!</v>
      </c>
      <c r="FA176" s="56" t="e">
        <f t="shared" ca="1" si="110"/>
        <v>#VALUE!</v>
      </c>
      <c r="FE176"/>
      <c r="FI176"/>
      <c r="FJ176"/>
    </row>
    <row r="177" spans="1:166" ht="12" customHeight="1" x14ac:dyDescent="0.2">
      <c r="A177"/>
      <c r="B177"/>
      <c r="C177"/>
      <c r="E177"/>
      <c r="G177" s="89" t="e">
        <f ca="1">Invoer!DU182</f>
        <v>#N/A</v>
      </c>
      <c r="H177" s="599" t="str">
        <f t="shared" ca="1" si="115"/>
        <v/>
      </c>
      <c r="I177" s="673" t="str">
        <f ca="1">IF($H177="","",VLOOKUP(H177,Invoer!$F$15:$AU$1500,2,FALSE))</f>
        <v/>
      </c>
      <c r="J177" s="599" t="str">
        <f t="shared" ca="1" si="99"/>
        <v/>
      </c>
      <c r="K177" s="599" t="str">
        <f ca="1">IF($H177="","",VLOOKUP(H177,Invoer!$F$15:$AU$1500,3,FALSE))</f>
        <v/>
      </c>
      <c r="L177" s="599" t="str">
        <f ca="1">IF($H177="","",IF(K177&lt;&gt;"Liq","",VLOOKUP(H177,Invoer!$F$15:$AU$1500,4,FALSE)))</f>
        <v/>
      </c>
      <c r="M177" s="599" t="str">
        <f ca="1">IF($H177="","",VLOOKUP(H177,Invoer!$F$15:$AU$1500,5,FALSE))</f>
        <v/>
      </c>
      <c r="N177" s="599" t="str">
        <f ca="1">IF($H177="","",VLOOKUP(H177,Invoer!$F$15:$AU$1500,6,FALSE))</f>
        <v/>
      </c>
      <c r="O177" s="599" t="str">
        <f ca="1">IF($H177="","",VLOOKUP(H177,Invoer!$F$15:$AU$1500,9,FALSE))</f>
        <v/>
      </c>
      <c r="P177" s="599" t="str">
        <f ca="1">IF($H177="","",VLOOKUP(H177,Invoer!$F$15:$AU$1500,10,FALSE))</f>
        <v/>
      </c>
      <c r="Q177" s="599" t="str">
        <f ca="1">IF($H177="","",VLOOKUP(H177,Invoer!$F$15:$BB$1500,14,FALSE))</f>
        <v/>
      </c>
      <c r="R177" s="662" t="str">
        <f ca="1">IF($H177="","",IF(J177&gt;$K$8,"",VLOOKUP(H177,Invoer!$F$15:$AU$1500,15,FALSE)))</f>
        <v/>
      </c>
      <c r="S177" s="599" t="str">
        <f ca="1">IF($H177="","",VLOOKUP(H177,Invoer!$F$15:$AU$1500,19,FALSE))</f>
        <v/>
      </c>
      <c r="T177" s="662" t="str">
        <f ca="1">IF($H177="","",IF(J177&gt;$K$8,"",VLOOKUP(H177,Invoer!$F$15:$AU$1500,20,FALSE)))</f>
        <v/>
      </c>
      <c r="U177" s="662" t="str">
        <f ca="1">IF($H177="","",IF(J177&gt;$K$8,"",VLOOKUP(H177,Invoer!$F$15:$AU$1500,23,FALSE)))</f>
        <v/>
      </c>
      <c r="V177" s="662" t="str">
        <f ca="1">IF($H177="","",IF(J177&gt;$K$8,"",VLOOKUP(H177,Invoer!$F$15:$AU$1500,17,FALSE)))</f>
        <v/>
      </c>
      <c r="AC177" s="435" t="str">
        <f>IF($AC$7&lt;3,Invoer!DR182,IF($AC$7=3,Invoer!BT182,"x"))</f>
        <v>x</v>
      </c>
      <c r="AD177" s="599" t="str">
        <f t="shared" si="100"/>
        <v/>
      </c>
      <c r="AE177" s="673" t="str">
        <f>IF($AD177="","",VLOOKUP(AD177,Invoer!$F$15:$AU$1999,2,FALSE))</f>
        <v/>
      </c>
      <c r="AF177" s="599" t="str">
        <f t="shared" si="101"/>
        <v/>
      </c>
      <c r="AG177" s="599" t="str">
        <f>IF($AD177="","",VLOOKUP(AD177,Invoer!$F$15:$AU$1999,3,FALSE))</f>
        <v/>
      </c>
      <c r="AH177" s="599" t="str">
        <f>IF($AD177="","",IF(AG177&lt;&gt;"Liq","",VLOOKUP(AD177,Invoer!$F$15:$AU$1999,4,FALSE)))</f>
        <v/>
      </c>
      <c r="AI177" s="677" t="str">
        <f>IF($AD177="","",VLOOKUP(AD177,Invoer!$F$15:$AU$1999,5,FALSE))</f>
        <v/>
      </c>
      <c r="AJ177" s="599" t="str">
        <f>IF($AD177="","",VLOOKUP(AD177,Invoer!$F$15:$AU$1999,6,FALSE))</f>
        <v/>
      </c>
      <c r="AK177" s="599" t="str">
        <f>IF($AD177="","",VLOOKUP(AD177,Invoer!$F$15:$AU$1999,9,FALSE))</f>
        <v/>
      </c>
      <c r="AL177" s="599" t="str">
        <f>IF($AD177="","",VLOOKUP(AD177,Invoer!$F$15:$AU$1999,10,FALSE))</f>
        <v/>
      </c>
      <c r="AM177" s="599" t="str">
        <f>IF($AD177="","",VLOOKUP(AD177,Invoer!$F$15:$BB$1999,14,FALSE))</f>
        <v/>
      </c>
      <c r="AN177" s="599" t="str">
        <f>IF($AD177="","",VLOOKUP(AD177,Invoer!$F$15:$AU$1999,11,FALSE))</f>
        <v/>
      </c>
      <c r="AO177" s="662" t="str">
        <f>IF($AD177="","",VLOOKUP(AD177,Invoer!$F$15:$AU$1999,15,FALSE))</f>
        <v/>
      </c>
      <c r="AP177" s="599" t="str">
        <f>IF($AD177="","",VLOOKUP(AD177,Invoer!$F$15:$AU$1999,19,FALSE))</f>
        <v/>
      </c>
      <c r="AQ177" s="662" t="str">
        <f>IF($AD177="","",VLOOKUP(AD177,Invoer!$F$15:$AU$1999,24,FALSE))</f>
        <v/>
      </c>
      <c r="AR177" s="662" t="str">
        <f>IF($AD177="","",VLOOKUP(AD177,Invoer!$F$15:$AU$1999,17,FALSE))</f>
        <v/>
      </c>
      <c r="AS177" s="678" t="str">
        <f t="shared" si="111"/>
        <v/>
      </c>
      <c r="AT177" s="676" t="str">
        <f t="shared" si="80"/>
        <v/>
      </c>
      <c r="AU177" s="77" t="e">
        <f t="shared" si="81"/>
        <v>#VALUE!</v>
      </c>
      <c r="AW177" s="57"/>
      <c r="AX177" s="57"/>
      <c r="BA177" s="83" t="e">
        <f ca="1">Invoer!DW182</f>
        <v>#N/A</v>
      </c>
      <c r="BB177" s="599" t="str">
        <f t="shared" ca="1" si="102"/>
        <v/>
      </c>
      <c r="BC177" s="673" t="str">
        <f ca="1">IF($BB177="","",VLOOKUP(BB177,Invoer!$F$15:$AU$1999,2,FALSE))</f>
        <v/>
      </c>
      <c r="BD177" s="599" t="str">
        <f t="shared" ca="1" si="103"/>
        <v/>
      </c>
      <c r="BE177" s="599" t="str">
        <f ca="1">IF($BB177="","",VLOOKUP(BB177,Invoer!$F$15:$AU$1999,5,FALSE))</f>
        <v/>
      </c>
      <c r="BF177" s="599" t="str">
        <f ca="1">IF($BB177="","",VLOOKUP(BB177,Invoer!$F$15:$AU$1999,6,FALSE))</f>
        <v/>
      </c>
      <c r="BG177" s="599" t="str">
        <f ca="1">IF($BB177="","",VLOOKUP(BB177,Invoer!$F$15:$AU$1999,9,FALSE))</f>
        <v/>
      </c>
      <c r="BH177" s="599" t="str">
        <f ca="1">IF($BB177="","",VLOOKUP(BB177,Invoer!$F$15:$AU$1999,10,FALSE))</f>
        <v/>
      </c>
      <c r="BI177" s="599" t="str">
        <f ca="1">IF($BB177="","",VLOOKUP(BB177,Invoer!$F$15:$BB$1999,14,FALSE))</f>
        <v/>
      </c>
      <c r="BJ177" s="599" t="str">
        <f ca="1">IF($BB177="","",VLOOKUP(BB177,Invoer!$F$15:$AU$1999,11,FALSE))</f>
        <v/>
      </c>
      <c r="BK177" s="662" t="str">
        <f t="shared" ca="1" si="104"/>
        <v/>
      </c>
      <c r="BL177" s="662" t="str">
        <f t="shared" ca="1" si="105"/>
        <v/>
      </c>
      <c r="BM177" s="679" t="str">
        <f t="shared" ca="1" si="106"/>
        <v/>
      </c>
      <c r="BN177" s="662" t="str">
        <f t="shared" ca="1" si="82"/>
        <v/>
      </c>
      <c r="BO177" s="662" t="str">
        <f ca="1">IF($BB177="","",VLOOKUP(BB177,Invoer!$F$15:$AU$1999,15,FALSE))</f>
        <v/>
      </c>
      <c r="BP177" s="662" t="str">
        <f ca="1">IF($BB177="","",VLOOKUP(BB177,Invoer!$F$15:$AU$1999,24,FALSE))</f>
        <v/>
      </c>
      <c r="BQ177" s="662" t="str">
        <f ca="1">IF($BB177="","",VLOOKUP(BB177,Invoer!$F$15:$AU$1999,17,FALSE))</f>
        <v/>
      </c>
      <c r="BS177" s="73" t="e">
        <f t="shared" ca="1" si="112"/>
        <v>#VALUE!</v>
      </c>
      <c r="BT177" s="57" t="str">
        <f t="shared" ca="1" si="113"/>
        <v/>
      </c>
      <c r="BW177" s="61" t="e">
        <f ca="1">Invoer!DZ182</f>
        <v>#N/A</v>
      </c>
      <c r="BX177" s="599" t="str">
        <f t="shared" ca="1" si="83"/>
        <v/>
      </c>
      <c r="BY177" s="673" t="str">
        <f ca="1">IF($BX177="","",VLOOKUP(BX177,Invoer!$F$15:$AU$1999,2,FALSE))</f>
        <v/>
      </c>
      <c r="BZ177" s="599" t="str">
        <f t="shared" ca="1" si="84"/>
        <v/>
      </c>
      <c r="CA177" s="599" t="str">
        <f ca="1">IF($BX177="","",VLOOKUP(BX177,Invoer!$F$15:$AU$1999,5,FALSE))</f>
        <v/>
      </c>
      <c r="CB177" s="599" t="str">
        <f ca="1">IF($BX177="","",VLOOKUP(BX177,Invoer!$F$15:$AU$1999,6,FALSE))</f>
        <v/>
      </c>
      <c r="CC177" s="599" t="str">
        <f ca="1">IF($BX177="","",VLOOKUP(BX177,Invoer!$F$15:$AU$1999,9,FALSE))</f>
        <v/>
      </c>
      <c r="CD177" s="599" t="str">
        <f ca="1">IF($BX177="","",VLOOKUP(BX177,Invoer!$F$15:$AU$1999,10,FALSE))</f>
        <v/>
      </c>
      <c r="CE177" s="599" t="str">
        <f ca="1">IF($BX177="","",VLOOKUP(BX177,Invoer!$F$15:$AU$1999,11,FALSE))</f>
        <v/>
      </c>
      <c r="CF177" s="662" t="str">
        <f ca="1">IF($BX177="","",IF(ISERROR(BY177),0,VLOOKUP(BX177,Invoer!$F$15:$AU$1999,15,FALSE)))</f>
        <v/>
      </c>
      <c r="CG177" s="599" t="str">
        <f ca="1">IF($BX177="","",VLOOKUP(BX177,Invoer!$F$15:$AU$1999,19,FALSE))</f>
        <v/>
      </c>
      <c r="CH177" s="662" t="str">
        <f ca="1">IF($BX177="","",IF(ISERROR(BY177),0,VLOOKUP(BX177,Invoer!$F$15:$AU$1999,24,FALSE)))</f>
        <v/>
      </c>
      <c r="CI177" s="662" t="str">
        <f ca="1">IF($BX177="","",IF(ISERROR(BY177),0,VLOOKUP(BX177,Invoer!$F$15:$AU$1999,17,FALSE)))</f>
        <v/>
      </c>
      <c r="CJ177" s="680" t="str">
        <f t="shared" ca="1" si="107"/>
        <v/>
      </c>
      <c r="CK177" s="662" t="str">
        <f t="shared" ca="1" si="108"/>
        <v/>
      </c>
      <c r="CM177" s="56" t="str">
        <f t="shared" ca="1" si="114"/>
        <v/>
      </c>
      <c r="CQ177" s="411" t="e">
        <f ca="1">Invoer!EG182</f>
        <v>#N/A</v>
      </c>
      <c r="CR177" s="599" t="str">
        <f t="shared" ca="1" si="85"/>
        <v/>
      </c>
      <c r="CS177" s="673" t="str">
        <f ca="1">IF($CR177="","",VLOOKUP(CR177,Invoer!$F$15:$AU$1500,2,FALSE))</f>
        <v/>
      </c>
      <c r="CT177" s="599" t="str">
        <f t="shared" ca="1" si="86"/>
        <v/>
      </c>
      <c r="CU177" s="599" t="str">
        <f ca="1">IF($CR177="","",VLOOKUP(CR177,Invoer!$F$15:$AU$1500,3,FALSE))</f>
        <v/>
      </c>
      <c r="CV177" s="599" t="str">
        <f ca="1">IF($CR177="","",IF(CU177&lt;&gt;"Liq","",VLOOKUP(CR177,Invoer!$F$15:$AU$1500,4,FALSE)))</f>
        <v/>
      </c>
      <c r="CW177" s="599" t="str">
        <f ca="1">IF($CR177="","",VLOOKUP(CR177,Invoer!$F$15:$AU$1500,5,FALSE))</f>
        <v/>
      </c>
      <c r="CX177" s="599" t="str">
        <f ca="1">IF($CR177="","",VLOOKUP(CR177,Invoer!$F$15:$AU$1500,6,FALSE))</f>
        <v/>
      </c>
      <c r="CY177" s="599" t="str">
        <f ca="1">IF($CR177="","",VLOOKUP(CR177,Invoer!$F$15:$AU$1500,9,FALSE))</f>
        <v/>
      </c>
      <c r="CZ177" s="599" t="str">
        <f ca="1">IF($CR177="","",VLOOKUP(CR177,Invoer!$F$15:$AU$1500,10,FALSE))</f>
        <v/>
      </c>
      <c r="DA177" s="599" t="str">
        <f ca="1">IF($CR177="","",VLOOKUP(CR177,Invoer!$F$15:$AU$1500,11,FALSE))</f>
        <v/>
      </c>
      <c r="DB177" s="599" t="str">
        <f ca="1">IF($CR177="","",VLOOKUP(CR177,Invoer!$F$15:$BB$1500,14,FALSE))</f>
        <v/>
      </c>
      <c r="DC177" s="662" t="str">
        <f ca="1">IF($CR177="","",VLOOKUP(CR177,Invoer!$F$15:$AU$1500,15,FALSE))</f>
        <v/>
      </c>
      <c r="DD177" s="599" t="str">
        <f ca="1">IF($CR177="","",VLOOKUP(CR177,Invoer!$F$15:$AU$1500,19,FALSE))</f>
        <v/>
      </c>
      <c r="DE177" s="662" t="str">
        <f ca="1">IF($CR177="","",VLOOKUP(CR177,Invoer!$F$15:$AU$1500,20,FALSE))</f>
        <v/>
      </c>
      <c r="DF177" s="662" t="str">
        <f ca="1">IF($CR177="","",VLOOKUP(CR177,Invoer!$F$15:$AU$1500,23,FALSE))</f>
        <v/>
      </c>
      <c r="DG177" s="662" t="str">
        <f ca="1">IF($CR177="","",VLOOKUP(CR177,Invoer!$F$15:$AU$1500,17,FALSE))</f>
        <v/>
      </c>
      <c r="DH177" s="681" t="str">
        <f t="shared" ca="1" si="87"/>
        <v/>
      </c>
      <c r="DI177" s="662" t="str">
        <f t="shared" ca="1" si="88"/>
        <v/>
      </c>
      <c r="DJ177" s="190"/>
      <c r="DK177" s="411" t="str">
        <f t="shared" ca="1" si="89"/>
        <v/>
      </c>
      <c r="DO177" s="61" t="e">
        <f ca="1">IF($DN$4&lt;3,Invoer!EB182,Invoer!EA182)</f>
        <v>#N/A</v>
      </c>
      <c r="DP177" s="599" t="str">
        <f t="shared" ca="1" si="90"/>
        <v/>
      </c>
      <c r="DQ177" s="673" t="str">
        <f ca="1">IF($DP177="","",VLOOKUP(DP177,Invoer!$F$15:$AU$1999,2,FALSE))</f>
        <v/>
      </c>
      <c r="DR177" s="599" t="str">
        <f t="shared" ca="1" si="91"/>
        <v/>
      </c>
      <c r="DS177" s="599" t="str">
        <f ca="1">IF($DP177="","",VLOOKUP(DP177,Invoer!$F$15:$AU$1999,3,FALSE))</f>
        <v/>
      </c>
      <c r="DT177" s="599" t="str">
        <f ca="1">IF($DP177="","",IF(DS177&lt;&gt;"Liq","",VLOOKUP(DP177,Invoer!$F$15:$AU$1999,4,FALSE)))</f>
        <v/>
      </c>
      <c r="DU177" s="599" t="str">
        <f ca="1">IF($DP177="","",VLOOKUP(DP177,Invoer!$F$15:$AU$1999,5,FALSE))</f>
        <v/>
      </c>
      <c r="DV177" s="599" t="str">
        <f ca="1">IF($DP177="","",VLOOKUP(DP177,Invoer!$F$15:$AU$1999,6,FALSE))</f>
        <v/>
      </c>
      <c r="DW177" s="599" t="str">
        <f ca="1">IF($DP177="","",VLOOKUP(DP177,Invoer!$F$15:$AU$1999,9,FALSE))</f>
        <v/>
      </c>
      <c r="DX177" s="599" t="str">
        <f ca="1">IF($DP177="","",VLOOKUP(DP177,Invoer!$F$15:$AU$1999,10,FALSE))</f>
        <v/>
      </c>
      <c r="DY177" s="595" t="str">
        <f ca="1">IF($DP177="","",VLOOKUP(DP177,Invoer!$F$15:$AU$1999,11,FALSE))</f>
        <v/>
      </c>
      <c r="DZ177" s="662" t="str">
        <f ca="1">IF($DP177="","",IF($DN$4&gt;2,"",VLOOKUP(DP177,Invoer!CQ:CS,3,FALSE)))</f>
        <v/>
      </c>
      <c r="EA177" s="541" t="str">
        <f ca="1">IF($DP177="","",IF(ISERROR(DQ177),0,IF($DN$4&lt;3,"",VLOOKUP(DP177,Invoer!$F$15:$AU$1999,15,FALSE))))</f>
        <v/>
      </c>
      <c r="EB177" s="595" t="str">
        <f ca="1">IF($DP177="","",IF($DN$4&lt;3,"",VLOOKUP(DP177,Invoer!$F$15:$AU$1999,19,FALSE)))</f>
        <v/>
      </c>
      <c r="EC177" s="541" t="str">
        <f ca="1">IF($DP177="","",IF(ISERROR(DQ177),0,IF($DN$4&lt;3,"",VLOOKUP(DP177,Invoer!$F$15:$AU$1999,24,FALSE))))</f>
        <v/>
      </c>
      <c r="ED177" s="541" t="str">
        <f ca="1">IF($DP177="","",IF(ISERROR(DQ177),0,IF($DN$4&lt;3,"",VLOOKUP(DP177,Invoer!$F$15:$AU$1999,17,FALSE))))</f>
        <v/>
      </c>
      <c r="EH177" s="89" t="e">
        <f ca="1">Invoer!CP182</f>
        <v>#N/A</v>
      </c>
      <c r="EI177" s="599" t="str">
        <f t="shared" ca="1" si="92"/>
        <v/>
      </c>
      <c r="EJ177" s="673" t="str">
        <f ca="1">IF(EI177="","",VLOOKUP(EI177,Invoer!$F$15:$AU$1999,2,FALSE))</f>
        <v/>
      </c>
      <c r="EK177" s="599" t="str">
        <f t="shared" ca="1" si="93"/>
        <v/>
      </c>
      <c r="EL177" s="599" t="str">
        <f ca="1">IF($EI177="","",VLOOKUP(EI177,Invoer!$F$15:$AU$1999,3,FALSE))</f>
        <v/>
      </c>
      <c r="EM177" s="599" t="str">
        <f ca="1">IF($EI177="","",IF(EL177&lt;&gt;"Liq","",VLOOKUP(EI177,Invoer!$F$15:$AU$1999,4,FALSE)))</f>
        <v/>
      </c>
      <c r="EN177" s="599" t="str">
        <f ca="1">IF($EI177="","",VLOOKUP(EI177,Invoer!$F$15:$AU$1999,6,FALSE))</f>
        <v/>
      </c>
      <c r="EO177" s="599" t="str">
        <f ca="1">IF(EI177="","",VLOOKUP(EI177,Invoer!$F$15:$AU$1999,9,FALSE))</f>
        <v/>
      </c>
      <c r="EP177" s="599" t="str">
        <f ca="1">IF(EI177="","",VLOOKUP(EI177,Invoer!$F$15:$AU$1999,10,FALSE))</f>
        <v/>
      </c>
      <c r="EQ177" s="599" t="str">
        <f ca="1">IF(EI177="","",VLOOKUP(EI177,Invoer!$F$15:$AU$1999,11,FALSE))</f>
        <v/>
      </c>
      <c r="ER177" s="662" t="str">
        <f ca="1">IF(EI177="","",VLOOKUP(EI177,Invoer!CQ:CS,3,FALSE))</f>
        <v/>
      </c>
      <c r="ES177" s="662" t="str">
        <f t="shared" ca="1" si="94"/>
        <v/>
      </c>
      <c r="ET177" s="513" t="str">
        <f t="shared" ca="1" si="95"/>
        <v/>
      </c>
      <c r="EU177" s="112" t="str">
        <f t="shared" ca="1" si="96"/>
        <v/>
      </c>
      <c r="EV177" s="83" t="s">
        <v>160</v>
      </c>
      <c r="EW177" s="682" t="str">
        <f t="shared" ca="1" si="97"/>
        <v/>
      </c>
      <c r="EX177" s="662" t="str">
        <f t="shared" ca="1" si="98"/>
        <v/>
      </c>
      <c r="EY177"/>
      <c r="EZ177" s="56" t="e">
        <f t="shared" ca="1" si="109"/>
        <v>#VALUE!</v>
      </c>
      <c r="FA177" s="56" t="e">
        <f t="shared" ca="1" si="110"/>
        <v>#VALUE!</v>
      </c>
      <c r="FE177"/>
      <c r="FI177"/>
      <c r="FJ177"/>
    </row>
    <row r="178" spans="1:166" ht="12" customHeight="1" x14ac:dyDescent="0.2">
      <c r="A178"/>
      <c r="B178"/>
      <c r="C178"/>
      <c r="E178"/>
      <c r="G178" s="89" t="e">
        <f ca="1">Invoer!DU183</f>
        <v>#N/A</v>
      </c>
      <c r="H178" s="599" t="str">
        <f t="shared" ca="1" si="115"/>
        <v/>
      </c>
      <c r="I178" s="673" t="str">
        <f ca="1">IF($H178="","",VLOOKUP(H178,Invoer!$F$15:$AU$1500,2,FALSE))</f>
        <v/>
      </c>
      <c r="J178" s="599" t="str">
        <f t="shared" ca="1" si="99"/>
        <v/>
      </c>
      <c r="K178" s="599" t="str">
        <f ca="1">IF($H178="","",VLOOKUP(H178,Invoer!$F$15:$AU$1500,3,FALSE))</f>
        <v/>
      </c>
      <c r="L178" s="599" t="str">
        <f ca="1">IF($H178="","",IF(K178&lt;&gt;"Liq","",VLOOKUP(H178,Invoer!$F$15:$AU$1500,4,FALSE)))</f>
        <v/>
      </c>
      <c r="M178" s="599" t="str">
        <f ca="1">IF($H178="","",VLOOKUP(H178,Invoer!$F$15:$AU$1500,5,FALSE))</f>
        <v/>
      </c>
      <c r="N178" s="599" t="str">
        <f ca="1">IF($H178="","",VLOOKUP(H178,Invoer!$F$15:$AU$1500,6,FALSE))</f>
        <v/>
      </c>
      <c r="O178" s="599" t="str">
        <f ca="1">IF($H178="","",VLOOKUP(H178,Invoer!$F$15:$AU$1500,9,FALSE))</f>
        <v/>
      </c>
      <c r="P178" s="599" t="str">
        <f ca="1">IF($H178="","",VLOOKUP(H178,Invoer!$F$15:$AU$1500,10,FALSE))</f>
        <v/>
      </c>
      <c r="Q178" s="599" t="str">
        <f ca="1">IF($H178="","",VLOOKUP(H178,Invoer!$F$15:$BB$1500,14,FALSE))</f>
        <v/>
      </c>
      <c r="R178" s="662" t="str">
        <f ca="1">IF($H178="","",IF(J178&gt;$K$8,"",VLOOKUP(H178,Invoer!$F$15:$AU$1500,15,FALSE)))</f>
        <v/>
      </c>
      <c r="S178" s="599" t="str">
        <f ca="1">IF($H178="","",VLOOKUP(H178,Invoer!$F$15:$AU$1500,19,FALSE))</f>
        <v/>
      </c>
      <c r="T178" s="662" t="str">
        <f ca="1">IF($H178="","",IF(J178&gt;$K$8,"",VLOOKUP(H178,Invoer!$F$15:$AU$1500,20,FALSE)))</f>
        <v/>
      </c>
      <c r="U178" s="662" t="str">
        <f ca="1">IF($H178="","",IF(J178&gt;$K$8,"",VLOOKUP(H178,Invoer!$F$15:$AU$1500,23,FALSE)))</f>
        <v/>
      </c>
      <c r="V178" s="662" t="str">
        <f ca="1">IF($H178="","",IF(J178&gt;$K$8,"",VLOOKUP(H178,Invoer!$F$15:$AU$1500,17,FALSE)))</f>
        <v/>
      </c>
      <c r="AC178" s="435" t="str">
        <f>IF($AC$7&lt;3,Invoer!DR183,IF($AC$7=3,Invoer!BT183,"x"))</f>
        <v>x</v>
      </c>
      <c r="AD178" s="599" t="str">
        <f t="shared" si="100"/>
        <v/>
      </c>
      <c r="AE178" s="673" t="str">
        <f>IF($AD178="","",VLOOKUP(AD178,Invoer!$F$15:$AU$1999,2,FALSE))</f>
        <v/>
      </c>
      <c r="AF178" s="599" t="str">
        <f t="shared" si="101"/>
        <v/>
      </c>
      <c r="AG178" s="599" t="str">
        <f>IF($AD178="","",VLOOKUP(AD178,Invoer!$F$15:$AU$1999,3,FALSE))</f>
        <v/>
      </c>
      <c r="AH178" s="599" t="str">
        <f>IF($AD178="","",IF(AG178&lt;&gt;"Liq","",VLOOKUP(AD178,Invoer!$F$15:$AU$1999,4,FALSE)))</f>
        <v/>
      </c>
      <c r="AI178" s="677" t="str">
        <f>IF($AD178="","",VLOOKUP(AD178,Invoer!$F$15:$AU$1999,5,FALSE))</f>
        <v/>
      </c>
      <c r="AJ178" s="599" t="str">
        <f>IF($AD178="","",VLOOKUP(AD178,Invoer!$F$15:$AU$1999,6,FALSE))</f>
        <v/>
      </c>
      <c r="AK178" s="599" t="str">
        <f>IF($AD178="","",VLOOKUP(AD178,Invoer!$F$15:$AU$1999,9,FALSE))</f>
        <v/>
      </c>
      <c r="AL178" s="599" t="str">
        <f>IF($AD178="","",VLOOKUP(AD178,Invoer!$F$15:$AU$1999,10,FALSE))</f>
        <v/>
      </c>
      <c r="AM178" s="599" t="str">
        <f>IF($AD178="","",VLOOKUP(AD178,Invoer!$F$15:$BB$1999,14,FALSE))</f>
        <v/>
      </c>
      <c r="AN178" s="599" t="str">
        <f>IF($AD178="","",VLOOKUP(AD178,Invoer!$F$15:$AU$1999,11,FALSE))</f>
        <v/>
      </c>
      <c r="AO178" s="662" t="str">
        <f>IF($AD178="","",VLOOKUP(AD178,Invoer!$F$15:$AU$1999,15,FALSE))</f>
        <v/>
      </c>
      <c r="AP178" s="599" t="str">
        <f>IF($AD178="","",VLOOKUP(AD178,Invoer!$F$15:$AU$1999,19,FALSE))</f>
        <v/>
      </c>
      <c r="AQ178" s="662" t="str">
        <f>IF($AD178="","",VLOOKUP(AD178,Invoer!$F$15:$AU$1999,24,FALSE))</f>
        <v/>
      </c>
      <c r="AR178" s="662" t="str">
        <f>IF($AD178="","",VLOOKUP(AD178,Invoer!$F$15:$AU$1999,17,FALSE))</f>
        <v/>
      </c>
      <c r="AS178" s="678" t="str">
        <f t="shared" si="111"/>
        <v/>
      </c>
      <c r="AT178" s="676" t="str">
        <f t="shared" si="80"/>
        <v/>
      </c>
      <c r="AU178" s="77" t="e">
        <f t="shared" si="81"/>
        <v>#VALUE!</v>
      </c>
      <c r="AW178" s="57"/>
      <c r="AX178" s="57"/>
      <c r="BA178" s="83" t="e">
        <f ca="1">Invoer!DW183</f>
        <v>#N/A</v>
      </c>
      <c r="BB178" s="599" t="str">
        <f t="shared" ca="1" si="102"/>
        <v/>
      </c>
      <c r="BC178" s="673" t="str">
        <f ca="1">IF($BB178="","",VLOOKUP(BB178,Invoer!$F$15:$AU$1999,2,FALSE))</f>
        <v/>
      </c>
      <c r="BD178" s="599" t="str">
        <f t="shared" ca="1" si="103"/>
        <v/>
      </c>
      <c r="BE178" s="599" t="str">
        <f ca="1">IF($BB178="","",VLOOKUP(BB178,Invoer!$F$15:$AU$1999,5,FALSE))</f>
        <v/>
      </c>
      <c r="BF178" s="599" t="str">
        <f ca="1">IF($BB178="","",VLOOKUP(BB178,Invoer!$F$15:$AU$1999,6,FALSE))</f>
        <v/>
      </c>
      <c r="BG178" s="599" t="str">
        <f ca="1">IF($BB178="","",VLOOKUP(BB178,Invoer!$F$15:$AU$1999,9,FALSE))</f>
        <v/>
      </c>
      <c r="BH178" s="599" t="str">
        <f ca="1">IF($BB178="","",VLOOKUP(BB178,Invoer!$F$15:$AU$1999,10,FALSE))</f>
        <v/>
      </c>
      <c r="BI178" s="599" t="str">
        <f ca="1">IF($BB178="","",VLOOKUP(BB178,Invoer!$F$15:$BB$1999,14,FALSE))</f>
        <v/>
      </c>
      <c r="BJ178" s="599" t="str">
        <f ca="1">IF($BB178="","",VLOOKUP(BB178,Invoer!$F$15:$AU$1999,11,FALSE))</f>
        <v/>
      </c>
      <c r="BK178" s="662" t="str">
        <f t="shared" ca="1" si="104"/>
        <v/>
      </c>
      <c r="BL178" s="662" t="str">
        <f t="shared" ca="1" si="105"/>
        <v/>
      </c>
      <c r="BM178" s="679" t="str">
        <f t="shared" ca="1" si="106"/>
        <v/>
      </c>
      <c r="BN178" s="662" t="str">
        <f t="shared" ca="1" si="82"/>
        <v/>
      </c>
      <c r="BO178" s="662" t="str">
        <f ca="1">IF($BB178="","",VLOOKUP(BB178,Invoer!$F$15:$AU$1999,15,FALSE))</f>
        <v/>
      </c>
      <c r="BP178" s="662" t="str">
        <f ca="1">IF($BB178="","",VLOOKUP(BB178,Invoer!$F$15:$AU$1999,24,FALSE))</f>
        <v/>
      </c>
      <c r="BQ178" s="662" t="str">
        <f ca="1">IF($BB178="","",VLOOKUP(BB178,Invoer!$F$15:$AU$1999,17,FALSE))</f>
        <v/>
      </c>
      <c r="BS178" s="73" t="e">
        <f t="shared" ca="1" si="112"/>
        <v>#VALUE!</v>
      </c>
      <c r="BT178" s="57" t="str">
        <f t="shared" ca="1" si="113"/>
        <v/>
      </c>
      <c r="BW178" s="61" t="e">
        <f ca="1">Invoer!DZ183</f>
        <v>#N/A</v>
      </c>
      <c r="BX178" s="599" t="str">
        <f t="shared" ca="1" si="83"/>
        <v/>
      </c>
      <c r="BY178" s="673" t="str">
        <f ca="1">IF($BX178="","",VLOOKUP(BX178,Invoer!$F$15:$AU$1999,2,FALSE))</f>
        <v/>
      </c>
      <c r="BZ178" s="599" t="str">
        <f t="shared" ca="1" si="84"/>
        <v/>
      </c>
      <c r="CA178" s="599" t="str">
        <f ca="1">IF($BX178="","",VLOOKUP(BX178,Invoer!$F$15:$AU$1999,5,FALSE))</f>
        <v/>
      </c>
      <c r="CB178" s="599" t="str">
        <f ca="1">IF($BX178="","",VLOOKUP(BX178,Invoer!$F$15:$AU$1999,6,FALSE))</f>
        <v/>
      </c>
      <c r="CC178" s="599" t="str">
        <f ca="1">IF($BX178="","",VLOOKUP(BX178,Invoer!$F$15:$AU$1999,9,FALSE))</f>
        <v/>
      </c>
      <c r="CD178" s="599" t="str">
        <f ca="1">IF($BX178="","",VLOOKUP(BX178,Invoer!$F$15:$AU$1999,10,FALSE))</f>
        <v/>
      </c>
      <c r="CE178" s="599" t="str">
        <f ca="1">IF($BX178="","",VLOOKUP(BX178,Invoer!$F$15:$AU$1999,11,FALSE))</f>
        <v/>
      </c>
      <c r="CF178" s="662" t="str">
        <f ca="1">IF($BX178="","",IF(ISERROR(BY178),0,VLOOKUP(BX178,Invoer!$F$15:$AU$1999,15,FALSE)))</f>
        <v/>
      </c>
      <c r="CG178" s="599" t="str">
        <f ca="1">IF($BX178="","",VLOOKUP(BX178,Invoer!$F$15:$AU$1999,19,FALSE))</f>
        <v/>
      </c>
      <c r="CH178" s="662" t="str">
        <f ca="1">IF($BX178="","",IF(ISERROR(BY178),0,VLOOKUP(BX178,Invoer!$F$15:$AU$1999,24,FALSE)))</f>
        <v/>
      </c>
      <c r="CI178" s="662" t="str">
        <f ca="1">IF($BX178="","",IF(ISERROR(BY178),0,VLOOKUP(BX178,Invoer!$F$15:$AU$1999,17,FALSE)))</f>
        <v/>
      </c>
      <c r="CJ178" s="680" t="str">
        <f t="shared" ca="1" si="107"/>
        <v/>
      </c>
      <c r="CK178" s="662" t="str">
        <f t="shared" ca="1" si="108"/>
        <v/>
      </c>
      <c r="CM178" s="56" t="str">
        <f t="shared" ca="1" si="114"/>
        <v/>
      </c>
      <c r="CQ178" s="411" t="e">
        <f ca="1">Invoer!EG183</f>
        <v>#N/A</v>
      </c>
      <c r="CR178" s="599" t="str">
        <f t="shared" ca="1" si="85"/>
        <v/>
      </c>
      <c r="CS178" s="673" t="str">
        <f ca="1">IF($CR178="","",VLOOKUP(CR178,Invoer!$F$15:$AU$1500,2,FALSE))</f>
        <v/>
      </c>
      <c r="CT178" s="599" t="str">
        <f t="shared" ca="1" si="86"/>
        <v/>
      </c>
      <c r="CU178" s="599" t="str">
        <f ca="1">IF($CR178="","",VLOOKUP(CR178,Invoer!$F$15:$AU$1500,3,FALSE))</f>
        <v/>
      </c>
      <c r="CV178" s="599" t="str">
        <f ca="1">IF($CR178="","",IF(CU178&lt;&gt;"Liq","",VLOOKUP(CR178,Invoer!$F$15:$AU$1500,4,FALSE)))</f>
        <v/>
      </c>
      <c r="CW178" s="599" t="str">
        <f ca="1">IF($CR178="","",VLOOKUP(CR178,Invoer!$F$15:$AU$1500,5,FALSE))</f>
        <v/>
      </c>
      <c r="CX178" s="599" t="str">
        <f ca="1">IF($CR178="","",VLOOKUP(CR178,Invoer!$F$15:$AU$1500,6,FALSE))</f>
        <v/>
      </c>
      <c r="CY178" s="599" t="str">
        <f ca="1">IF($CR178="","",VLOOKUP(CR178,Invoer!$F$15:$AU$1500,9,FALSE))</f>
        <v/>
      </c>
      <c r="CZ178" s="599" t="str">
        <f ca="1">IF($CR178="","",VLOOKUP(CR178,Invoer!$F$15:$AU$1500,10,FALSE))</f>
        <v/>
      </c>
      <c r="DA178" s="599" t="str">
        <f ca="1">IF($CR178="","",VLOOKUP(CR178,Invoer!$F$15:$AU$1500,11,FALSE))</f>
        <v/>
      </c>
      <c r="DB178" s="599" t="str">
        <f ca="1">IF($CR178="","",VLOOKUP(CR178,Invoer!$F$15:$BB$1500,14,FALSE))</f>
        <v/>
      </c>
      <c r="DC178" s="662" t="str">
        <f ca="1">IF($CR178="","",VLOOKUP(CR178,Invoer!$F$15:$AU$1500,15,FALSE))</f>
        <v/>
      </c>
      <c r="DD178" s="599" t="str">
        <f ca="1">IF($CR178="","",VLOOKUP(CR178,Invoer!$F$15:$AU$1500,19,FALSE))</f>
        <v/>
      </c>
      <c r="DE178" s="662" t="str">
        <f ca="1">IF($CR178="","",VLOOKUP(CR178,Invoer!$F$15:$AU$1500,20,FALSE))</f>
        <v/>
      </c>
      <c r="DF178" s="662" t="str">
        <f ca="1">IF($CR178="","",VLOOKUP(CR178,Invoer!$F$15:$AU$1500,23,FALSE))</f>
        <v/>
      </c>
      <c r="DG178" s="662" t="str">
        <f ca="1">IF($CR178="","",VLOOKUP(CR178,Invoer!$F$15:$AU$1500,17,FALSE))</f>
        <v/>
      </c>
      <c r="DH178" s="681" t="str">
        <f t="shared" ca="1" si="87"/>
        <v/>
      </c>
      <c r="DI178" s="662" t="str">
        <f t="shared" ca="1" si="88"/>
        <v/>
      </c>
      <c r="DJ178" s="190"/>
      <c r="DK178" s="411" t="str">
        <f t="shared" ca="1" si="89"/>
        <v/>
      </c>
      <c r="DO178" s="61" t="e">
        <f ca="1">IF($DN$4&lt;3,Invoer!EB183,Invoer!EA183)</f>
        <v>#N/A</v>
      </c>
      <c r="DP178" s="599" t="str">
        <f t="shared" ca="1" si="90"/>
        <v/>
      </c>
      <c r="DQ178" s="673" t="str">
        <f ca="1">IF($DP178="","",VLOOKUP(DP178,Invoer!$F$15:$AU$1999,2,FALSE))</f>
        <v/>
      </c>
      <c r="DR178" s="599" t="str">
        <f t="shared" ca="1" si="91"/>
        <v/>
      </c>
      <c r="DS178" s="599" t="str">
        <f ca="1">IF($DP178="","",VLOOKUP(DP178,Invoer!$F$15:$AU$1999,3,FALSE))</f>
        <v/>
      </c>
      <c r="DT178" s="599" t="str">
        <f ca="1">IF($DP178="","",IF(DS178&lt;&gt;"Liq","",VLOOKUP(DP178,Invoer!$F$15:$AU$1999,4,FALSE)))</f>
        <v/>
      </c>
      <c r="DU178" s="599" t="str">
        <f ca="1">IF($DP178="","",VLOOKUP(DP178,Invoer!$F$15:$AU$1999,5,FALSE))</f>
        <v/>
      </c>
      <c r="DV178" s="599" t="str">
        <f ca="1">IF($DP178="","",VLOOKUP(DP178,Invoer!$F$15:$AU$1999,6,FALSE))</f>
        <v/>
      </c>
      <c r="DW178" s="599" t="str">
        <f ca="1">IF($DP178="","",VLOOKUP(DP178,Invoer!$F$15:$AU$1999,9,FALSE))</f>
        <v/>
      </c>
      <c r="DX178" s="599" t="str">
        <f ca="1">IF($DP178="","",VLOOKUP(DP178,Invoer!$F$15:$AU$1999,10,FALSE))</f>
        <v/>
      </c>
      <c r="DY178" s="595" t="str">
        <f ca="1">IF($DP178="","",VLOOKUP(DP178,Invoer!$F$15:$AU$1999,11,FALSE))</f>
        <v/>
      </c>
      <c r="DZ178" s="662" t="str">
        <f ca="1">IF($DP178="","",IF($DN$4&gt;2,"",VLOOKUP(DP178,Invoer!CQ:CS,3,FALSE)))</f>
        <v/>
      </c>
      <c r="EA178" s="541" t="str">
        <f ca="1">IF($DP178="","",IF(ISERROR(DQ178),0,IF($DN$4&lt;3,"",VLOOKUP(DP178,Invoer!$F$15:$AU$1999,15,FALSE))))</f>
        <v/>
      </c>
      <c r="EB178" s="595" t="str">
        <f ca="1">IF($DP178="","",IF($DN$4&lt;3,"",VLOOKUP(DP178,Invoer!$F$15:$AU$1999,19,FALSE)))</f>
        <v/>
      </c>
      <c r="EC178" s="541" t="str">
        <f ca="1">IF($DP178="","",IF(ISERROR(DQ178),0,IF($DN$4&lt;3,"",VLOOKUP(DP178,Invoer!$F$15:$AU$1999,24,FALSE))))</f>
        <v/>
      </c>
      <c r="ED178" s="541" t="str">
        <f ca="1">IF($DP178="","",IF(ISERROR(DQ178),0,IF($DN$4&lt;3,"",VLOOKUP(DP178,Invoer!$F$15:$AU$1999,17,FALSE))))</f>
        <v/>
      </c>
      <c r="EH178" s="89" t="e">
        <f ca="1">Invoer!CP183</f>
        <v>#N/A</v>
      </c>
      <c r="EI178" s="599" t="str">
        <f t="shared" ca="1" si="92"/>
        <v/>
      </c>
      <c r="EJ178" s="673" t="str">
        <f ca="1">IF(EI178="","",VLOOKUP(EI178,Invoer!$F$15:$AU$1999,2,FALSE))</f>
        <v/>
      </c>
      <c r="EK178" s="599" t="str">
        <f t="shared" ca="1" si="93"/>
        <v/>
      </c>
      <c r="EL178" s="599" t="str">
        <f ca="1">IF($EI178="","",VLOOKUP(EI178,Invoer!$F$15:$AU$1999,3,FALSE))</f>
        <v/>
      </c>
      <c r="EM178" s="599" t="str">
        <f ca="1">IF($EI178="","",IF(EL178&lt;&gt;"Liq","",VLOOKUP(EI178,Invoer!$F$15:$AU$1999,4,FALSE)))</f>
        <v/>
      </c>
      <c r="EN178" s="599" t="str">
        <f ca="1">IF($EI178="","",VLOOKUP(EI178,Invoer!$F$15:$AU$1999,6,FALSE))</f>
        <v/>
      </c>
      <c r="EO178" s="599" t="str">
        <f ca="1">IF(EI178="","",VLOOKUP(EI178,Invoer!$F$15:$AU$1999,9,FALSE))</f>
        <v/>
      </c>
      <c r="EP178" s="599" t="str">
        <f ca="1">IF(EI178="","",VLOOKUP(EI178,Invoer!$F$15:$AU$1999,10,FALSE))</f>
        <v/>
      </c>
      <c r="EQ178" s="599" t="str">
        <f ca="1">IF(EI178="","",VLOOKUP(EI178,Invoer!$F$15:$AU$1999,11,FALSE))</f>
        <v/>
      </c>
      <c r="ER178" s="662" t="str">
        <f ca="1">IF(EI178="","",VLOOKUP(EI178,Invoer!CQ:CS,3,FALSE))</f>
        <v/>
      </c>
      <c r="ES178" s="662" t="str">
        <f t="shared" ca="1" si="94"/>
        <v/>
      </c>
      <c r="ET178" s="513" t="str">
        <f t="shared" ca="1" si="95"/>
        <v/>
      </c>
      <c r="EU178" s="112" t="str">
        <f t="shared" ca="1" si="96"/>
        <v/>
      </c>
      <c r="EV178" s="83" t="s">
        <v>160</v>
      </c>
      <c r="EW178" s="682" t="str">
        <f t="shared" ca="1" si="97"/>
        <v/>
      </c>
      <c r="EX178" s="662" t="str">
        <f t="shared" ca="1" si="98"/>
        <v/>
      </c>
      <c r="EY178"/>
      <c r="EZ178" s="56" t="e">
        <f t="shared" ca="1" si="109"/>
        <v>#VALUE!</v>
      </c>
      <c r="FA178" s="56" t="e">
        <f t="shared" ca="1" si="110"/>
        <v>#VALUE!</v>
      </c>
      <c r="FE178"/>
      <c r="FI178"/>
      <c r="FJ178"/>
    </row>
    <row r="179" spans="1:166" ht="12" customHeight="1" x14ac:dyDescent="0.2">
      <c r="A179"/>
      <c r="B179"/>
      <c r="C179"/>
      <c r="E179"/>
      <c r="G179" s="89" t="e">
        <f ca="1">Invoer!DU184</f>
        <v>#N/A</v>
      </c>
      <c r="H179" s="599" t="str">
        <f t="shared" ca="1" si="115"/>
        <v/>
      </c>
      <c r="I179" s="673" t="str">
        <f ca="1">IF($H179="","",VLOOKUP(H179,Invoer!$F$15:$AU$1500,2,FALSE))</f>
        <v/>
      </c>
      <c r="J179" s="599" t="str">
        <f t="shared" ca="1" si="99"/>
        <v/>
      </c>
      <c r="K179" s="599" t="str">
        <f ca="1">IF($H179="","",VLOOKUP(H179,Invoer!$F$15:$AU$1500,3,FALSE))</f>
        <v/>
      </c>
      <c r="L179" s="599" t="str">
        <f ca="1">IF($H179="","",IF(K179&lt;&gt;"Liq","",VLOOKUP(H179,Invoer!$F$15:$AU$1500,4,FALSE)))</f>
        <v/>
      </c>
      <c r="M179" s="599" t="str">
        <f ca="1">IF($H179="","",VLOOKUP(H179,Invoer!$F$15:$AU$1500,5,FALSE))</f>
        <v/>
      </c>
      <c r="N179" s="599" t="str">
        <f ca="1">IF($H179="","",VLOOKUP(H179,Invoer!$F$15:$AU$1500,6,FALSE))</f>
        <v/>
      </c>
      <c r="O179" s="599" t="str">
        <f ca="1">IF($H179="","",VLOOKUP(H179,Invoer!$F$15:$AU$1500,9,FALSE))</f>
        <v/>
      </c>
      <c r="P179" s="599" t="str">
        <f ca="1">IF($H179="","",VLOOKUP(H179,Invoer!$F$15:$AU$1500,10,FALSE))</f>
        <v/>
      </c>
      <c r="Q179" s="599" t="str">
        <f ca="1">IF($H179="","",VLOOKUP(H179,Invoer!$F$15:$BB$1500,14,FALSE))</f>
        <v/>
      </c>
      <c r="R179" s="662" t="str">
        <f ca="1">IF($H179="","",IF(J179&gt;$K$8,"",VLOOKUP(H179,Invoer!$F$15:$AU$1500,15,FALSE)))</f>
        <v/>
      </c>
      <c r="S179" s="599" t="str">
        <f ca="1">IF($H179="","",VLOOKUP(H179,Invoer!$F$15:$AU$1500,19,FALSE))</f>
        <v/>
      </c>
      <c r="T179" s="662" t="str">
        <f ca="1">IF($H179="","",IF(J179&gt;$K$8,"",VLOOKUP(H179,Invoer!$F$15:$AU$1500,20,FALSE)))</f>
        <v/>
      </c>
      <c r="U179" s="662" t="str">
        <f ca="1">IF($H179="","",IF(J179&gt;$K$8,"",VLOOKUP(H179,Invoer!$F$15:$AU$1500,23,FALSE)))</f>
        <v/>
      </c>
      <c r="V179" s="662" t="str">
        <f ca="1">IF($H179="","",IF(J179&gt;$K$8,"",VLOOKUP(H179,Invoer!$F$15:$AU$1500,17,FALSE)))</f>
        <v/>
      </c>
      <c r="AC179" s="435" t="str">
        <f>IF($AC$7&lt;3,Invoer!DR184,IF($AC$7=3,Invoer!BT184,"x"))</f>
        <v>x</v>
      </c>
      <c r="AD179" s="599" t="str">
        <f t="shared" si="100"/>
        <v/>
      </c>
      <c r="AE179" s="673" t="str">
        <f>IF($AD179="","",VLOOKUP(AD179,Invoer!$F$15:$AU$1999,2,FALSE))</f>
        <v/>
      </c>
      <c r="AF179" s="599" t="str">
        <f t="shared" si="101"/>
        <v/>
      </c>
      <c r="AG179" s="599" t="str">
        <f>IF($AD179="","",VLOOKUP(AD179,Invoer!$F$15:$AU$1999,3,FALSE))</f>
        <v/>
      </c>
      <c r="AH179" s="599" t="str">
        <f>IF($AD179="","",IF(AG179&lt;&gt;"Liq","",VLOOKUP(AD179,Invoer!$F$15:$AU$1999,4,FALSE)))</f>
        <v/>
      </c>
      <c r="AI179" s="677" t="str">
        <f>IF($AD179="","",VLOOKUP(AD179,Invoer!$F$15:$AU$1999,5,FALSE))</f>
        <v/>
      </c>
      <c r="AJ179" s="599" t="str">
        <f>IF($AD179="","",VLOOKUP(AD179,Invoer!$F$15:$AU$1999,6,FALSE))</f>
        <v/>
      </c>
      <c r="AK179" s="599" t="str">
        <f>IF($AD179="","",VLOOKUP(AD179,Invoer!$F$15:$AU$1999,9,FALSE))</f>
        <v/>
      </c>
      <c r="AL179" s="599" t="str">
        <f>IF($AD179="","",VLOOKUP(AD179,Invoer!$F$15:$AU$1999,10,FALSE))</f>
        <v/>
      </c>
      <c r="AM179" s="599" t="str">
        <f>IF($AD179="","",VLOOKUP(AD179,Invoer!$F$15:$BB$1999,14,FALSE))</f>
        <v/>
      </c>
      <c r="AN179" s="599" t="str">
        <f>IF($AD179="","",VLOOKUP(AD179,Invoer!$F$15:$AU$1999,11,FALSE))</f>
        <v/>
      </c>
      <c r="AO179" s="662" t="str">
        <f>IF($AD179="","",VLOOKUP(AD179,Invoer!$F$15:$AU$1999,15,FALSE))</f>
        <v/>
      </c>
      <c r="AP179" s="599" t="str">
        <f>IF($AD179="","",VLOOKUP(AD179,Invoer!$F$15:$AU$1999,19,FALSE))</f>
        <v/>
      </c>
      <c r="AQ179" s="662" t="str">
        <f>IF($AD179="","",VLOOKUP(AD179,Invoer!$F$15:$AU$1999,24,FALSE))</f>
        <v/>
      </c>
      <c r="AR179" s="662" t="str">
        <f>IF($AD179="","",VLOOKUP(AD179,Invoer!$F$15:$AU$1999,17,FALSE))</f>
        <v/>
      </c>
      <c r="AS179" s="678" t="str">
        <f t="shared" si="111"/>
        <v/>
      </c>
      <c r="AT179" s="676" t="str">
        <f t="shared" si="80"/>
        <v/>
      </c>
      <c r="AU179" s="77" t="e">
        <f t="shared" si="81"/>
        <v>#VALUE!</v>
      </c>
      <c r="AW179" s="57"/>
      <c r="AX179" s="57"/>
      <c r="BA179" s="83" t="e">
        <f ca="1">Invoer!DW184</f>
        <v>#N/A</v>
      </c>
      <c r="BB179" s="599" t="str">
        <f t="shared" ca="1" si="102"/>
        <v/>
      </c>
      <c r="BC179" s="673" t="str">
        <f ca="1">IF($BB179="","",VLOOKUP(BB179,Invoer!$F$15:$AU$1999,2,FALSE))</f>
        <v/>
      </c>
      <c r="BD179" s="599" t="str">
        <f t="shared" ca="1" si="103"/>
        <v/>
      </c>
      <c r="BE179" s="599" t="str">
        <f ca="1">IF($BB179="","",VLOOKUP(BB179,Invoer!$F$15:$AU$1999,5,FALSE))</f>
        <v/>
      </c>
      <c r="BF179" s="599" t="str">
        <f ca="1">IF($BB179="","",VLOOKUP(BB179,Invoer!$F$15:$AU$1999,6,FALSE))</f>
        <v/>
      </c>
      <c r="BG179" s="599" t="str">
        <f ca="1">IF($BB179="","",VLOOKUP(BB179,Invoer!$F$15:$AU$1999,9,FALSE))</f>
        <v/>
      </c>
      <c r="BH179" s="599" t="str">
        <f ca="1">IF($BB179="","",VLOOKUP(BB179,Invoer!$F$15:$AU$1999,10,FALSE))</f>
        <v/>
      </c>
      <c r="BI179" s="599" t="str">
        <f ca="1">IF($BB179="","",VLOOKUP(BB179,Invoer!$F$15:$BB$1999,14,FALSE))</f>
        <v/>
      </c>
      <c r="BJ179" s="599" t="str">
        <f ca="1">IF($BB179="","",VLOOKUP(BB179,Invoer!$F$15:$AU$1999,11,FALSE))</f>
        <v/>
      </c>
      <c r="BK179" s="662" t="str">
        <f t="shared" ca="1" si="104"/>
        <v/>
      </c>
      <c r="BL179" s="662" t="str">
        <f t="shared" ca="1" si="105"/>
        <v/>
      </c>
      <c r="BM179" s="679" t="str">
        <f t="shared" ca="1" si="106"/>
        <v/>
      </c>
      <c r="BN179" s="662" t="str">
        <f t="shared" ca="1" si="82"/>
        <v/>
      </c>
      <c r="BO179" s="662" t="str">
        <f ca="1">IF($BB179="","",VLOOKUP(BB179,Invoer!$F$15:$AU$1999,15,FALSE))</f>
        <v/>
      </c>
      <c r="BP179" s="662" t="str">
        <f ca="1">IF($BB179="","",VLOOKUP(BB179,Invoer!$F$15:$AU$1999,24,FALSE))</f>
        <v/>
      </c>
      <c r="BQ179" s="662" t="str">
        <f ca="1">IF($BB179="","",VLOOKUP(BB179,Invoer!$F$15:$AU$1999,17,FALSE))</f>
        <v/>
      </c>
      <c r="BS179" s="73" t="e">
        <f t="shared" ca="1" si="112"/>
        <v>#VALUE!</v>
      </c>
      <c r="BT179" s="57" t="str">
        <f t="shared" ca="1" si="113"/>
        <v/>
      </c>
      <c r="BW179" s="61" t="e">
        <f ca="1">Invoer!DZ184</f>
        <v>#N/A</v>
      </c>
      <c r="BX179" s="599" t="str">
        <f t="shared" ca="1" si="83"/>
        <v/>
      </c>
      <c r="BY179" s="673" t="str">
        <f ca="1">IF($BX179="","",VLOOKUP(BX179,Invoer!$F$15:$AU$1999,2,FALSE))</f>
        <v/>
      </c>
      <c r="BZ179" s="599" t="str">
        <f t="shared" ca="1" si="84"/>
        <v/>
      </c>
      <c r="CA179" s="599" t="str">
        <f ca="1">IF($BX179="","",VLOOKUP(BX179,Invoer!$F$15:$AU$1999,5,FALSE))</f>
        <v/>
      </c>
      <c r="CB179" s="599" t="str">
        <f ca="1">IF($BX179="","",VLOOKUP(BX179,Invoer!$F$15:$AU$1999,6,FALSE))</f>
        <v/>
      </c>
      <c r="CC179" s="599" t="str">
        <f ca="1">IF($BX179="","",VLOOKUP(BX179,Invoer!$F$15:$AU$1999,9,FALSE))</f>
        <v/>
      </c>
      <c r="CD179" s="599" t="str">
        <f ca="1">IF($BX179="","",VLOOKUP(BX179,Invoer!$F$15:$AU$1999,10,FALSE))</f>
        <v/>
      </c>
      <c r="CE179" s="599" t="str">
        <f ca="1">IF($BX179="","",VLOOKUP(BX179,Invoer!$F$15:$AU$1999,11,FALSE))</f>
        <v/>
      </c>
      <c r="CF179" s="662" t="str">
        <f ca="1">IF($BX179="","",IF(ISERROR(BY179),0,VLOOKUP(BX179,Invoer!$F$15:$AU$1999,15,FALSE)))</f>
        <v/>
      </c>
      <c r="CG179" s="599" t="str">
        <f ca="1">IF($BX179="","",VLOOKUP(BX179,Invoer!$F$15:$AU$1999,19,FALSE))</f>
        <v/>
      </c>
      <c r="CH179" s="662" t="str">
        <f ca="1">IF($BX179="","",IF(ISERROR(BY179),0,VLOOKUP(BX179,Invoer!$F$15:$AU$1999,24,FALSE)))</f>
        <v/>
      </c>
      <c r="CI179" s="662" t="str">
        <f ca="1">IF($BX179="","",IF(ISERROR(BY179),0,VLOOKUP(BX179,Invoer!$F$15:$AU$1999,17,FALSE)))</f>
        <v/>
      </c>
      <c r="CJ179" s="680" t="str">
        <f t="shared" ca="1" si="107"/>
        <v/>
      </c>
      <c r="CK179" s="662" t="str">
        <f t="shared" ca="1" si="108"/>
        <v/>
      </c>
      <c r="CM179" s="56" t="str">
        <f t="shared" ca="1" si="114"/>
        <v/>
      </c>
      <c r="CQ179" s="411" t="e">
        <f ca="1">Invoer!EG184</f>
        <v>#N/A</v>
      </c>
      <c r="CR179" s="599" t="str">
        <f t="shared" ca="1" si="85"/>
        <v/>
      </c>
      <c r="CS179" s="673" t="str">
        <f ca="1">IF($CR179="","",VLOOKUP(CR179,Invoer!$F$15:$AU$1500,2,FALSE))</f>
        <v/>
      </c>
      <c r="CT179" s="599" t="str">
        <f t="shared" ca="1" si="86"/>
        <v/>
      </c>
      <c r="CU179" s="599" t="str">
        <f ca="1">IF($CR179="","",VLOOKUP(CR179,Invoer!$F$15:$AU$1500,3,FALSE))</f>
        <v/>
      </c>
      <c r="CV179" s="599" t="str">
        <f ca="1">IF($CR179="","",IF(CU179&lt;&gt;"Liq","",VLOOKUP(CR179,Invoer!$F$15:$AU$1500,4,FALSE)))</f>
        <v/>
      </c>
      <c r="CW179" s="599" t="str">
        <f ca="1">IF($CR179="","",VLOOKUP(CR179,Invoer!$F$15:$AU$1500,5,FALSE))</f>
        <v/>
      </c>
      <c r="CX179" s="599" t="str">
        <f ca="1">IF($CR179="","",VLOOKUP(CR179,Invoer!$F$15:$AU$1500,6,FALSE))</f>
        <v/>
      </c>
      <c r="CY179" s="599" t="str">
        <f ca="1">IF($CR179="","",VLOOKUP(CR179,Invoer!$F$15:$AU$1500,9,FALSE))</f>
        <v/>
      </c>
      <c r="CZ179" s="599" t="str">
        <f ca="1">IF($CR179="","",VLOOKUP(CR179,Invoer!$F$15:$AU$1500,10,FALSE))</f>
        <v/>
      </c>
      <c r="DA179" s="599" t="str">
        <f ca="1">IF($CR179="","",VLOOKUP(CR179,Invoer!$F$15:$AU$1500,11,FALSE))</f>
        <v/>
      </c>
      <c r="DB179" s="599" t="str">
        <f ca="1">IF($CR179="","",VLOOKUP(CR179,Invoer!$F$15:$BB$1500,14,FALSE))</f>
        <v/>
      </c>
      <c r="DC179" s="662" t="str">
        <f ca="1">IF($CR179="","",VLOOKUP(CR179,Invoer!$F$15:$AU$1500,15,FALSE))</f>
        <v/>
      </c>
      <c r="DD179" s="599" t="str">
        <f ca="1">IF($CR179="","",VLOOKUP(CR179,Invoer!$F$15:$AU$1500,19,FALSE))</f>
        <v/>
      </c>
      <c r="DE179" s="662" t="str">
        <f ca="1">IF($CR179="","",VLOOKUP(CR179,Invoer!$F$15:$AU$1500,20,FALSE))</f>
        <v/>
      </c>
      <c r="DF179" s="662" t="str">
        <f ca="1">IF($CR179="","",VLOOKUP(CR179,Invoer!$F$15:$AU$1500,23,FALSE))</f>
        <v/>
      </c>
      <c r="DG179" s="662" t="str">
        <f ca="1">IF($CR179="","",VLOOKUP(CR179,Invoer!$F$15:$AU$1500,17,FALSE))</f>
        <v/>
      </c>
      <c r="DH179" s="681" t="str">
        <f t="shared" ca="1" si="87"/>
        <v/>
      </c>
      <c r="DI179" s="662" t="str">
        <f t="shared" ca="1" si="88"/>
        <v/>
      </c>
      <c r="DJ179" s="190"/>
      <c r="DK179" s="411" t="str">
        <f t="shared" ca="1" si="89"/>
        <v/>
      </c>
      <c r="DO179" s="61" t="e">
        <f ca="1">IF($DN$4&lt;3,Invoer!EB184,Invoer!EA184)</f>
        <v>#N/A</v>
      </c>
      <c r="DP179" s="599" t="str">
        <f t="shared" ca="1" si="90"/>
        <v/>
      </c>
      <c r="DQ179" s="673" t="str">
        <f ca="1">IF($DP179="","",VLOOKUP(DP179,Invoer!$F$15:$AU$1999,2,FALSE))</f>
        <v/>
      </c>
      <c r="DR179" s="599" t="str">
        <f t="shared" ca="1" si="91"/>
        <v/>
      </c>
      <c r="DS179" s="599" t="str">
        <f ca="1">IF($DP179="","",VLOOKUP(DP179,Invoer!$F$15:$AU$1999,3,FALSE))</f>
        <v/>
      </c>
      <c r="DT179" s="599" t="str">
        <f ca="1">IF($DP179="","",IF(DS179&lt;&gt;"Liq","",VLOOKUP(DP179,Invoer!$F$15:$AU$1999,4,FALSE)))</f>
        <v/>
      </c>
      <c r="DU179" s="599" t="str">
        <f ca="1">IF($DP179="","",VLOOKUP(DP179,Invoer!$F$15:$AU$1999,5,FALSE))</f>
        <v/>
      </c>
      <c r="DV179" s="599" t="str">
        <f ca="1">IF($DP179="","",VLOOKUP(DP179,Invoer!$F$15:$AU$1999,6,FALSE))</f>
        <v/>
      </c>
      <c r="DW179" s="599" t="str">
        <f ca="1">IF($DP179="","",VLOOKUP(DP179,Invoer!$F$15:$AU$1999,9,FALSE))</f>
        <v/>
      </c>
      <c r="DX179" s="599" t="str">
        <f ca="1">IF($DP179="","",VLOOKUP(DP179,Invoer!$F$15:$AU$1999,10,FALSE))</f>
        <v/>
      </c>
      <c r="DY179" s="595" t="str">
        <f ca="1">IF($DP179="","",VLOOKUP(DP179,Invoer!$F$15:$AU$1999,11,FALSE))</f>
        <v/>
      </c>
      <c r="DZ179" s="662" t="str">
        <f ca="1">IF($DP179="","",IF($DN$4&gt;2,"",VLOOKUP(DP179,Invoer!CQ:CS,3,FALSE)))</f>
        <v/>
      </c>
      <c r="EA179" s="541" t="str">
        <f ca="1">IF($DP179="","",IF(ISERROR(DQ179),0,IF($DN$4&lt;3,"",VLOOKUP(DP179,Invoer!$F$15:$AU$1999,15,FALSE))))</f>
        <v/>
      </c>
      <c r="EB179" s="595" t="str">
        <f ca="1">IF($DP179="","",IF($DN$4&lt;3,"",VLOOKUP(DP179,Invoer!$F$15:$AU$1999,19,FALSE)))</f>
        <v/>
      </c>
      <c r="EC179" s="541" t="str">
        <f ca="1">IF($DP179="","",IF(ISERROR(DQ179),0,IF($DN$4&lt;3,"",VLOOKUP(DP179,Invoer!$F$15:$AU$1999,24,FALSE))))</f>
        <v/>
      </c>
      <c r="ED179" s="541" t="str">
        <f ca="1">IF($DP179="","",IF(ISERROR(DQ179),0,IF($DN$4&lt;3,"",VLOOKUP(DP179,Invoer!$F$15:$AU$1999,17,FALSE))))</f>
        <v/>
      </c>
      <c r="EH179" s="89" t="e">
        <f ca="1">Invoer!CP184</f>
        <v>#N/A</v>
      </c>
      <c r="EI179" s="599" t="str">
        <f t="shared" ca="1" si="92"/>
        <v/>
      </c>
      <c r="EJ179" s="673" t="str">
        <f ca="1">IF(EI179="","",VLOOKUP(EI179,Invoer!$F$15:$AU$1999,2,FALSE))</f>
        <v/>
      </c>
      <c r="EK179" s="599" t="str">
        <f t="shared" ca="1" si="93"/>
        <v/>
      </c>
      <c r="EL179" s="599" t="str">
        <f ca="1">IF($EI179="","",VLOOKUP(EI179,Invoer!$F$15:$AU$1999,3,FALSE))</f>
        <v/>
      </c>
      <c r="EM179" s="599" t="str">
        <f ca="1">IF($EI179="","",IF(EL179&lt;&gt;"Liq","",VLOOKUP(EI179,Invoer!$F$15:$AU$1999,4,FALSE)))</f>
        <v/>
      </c>
      <c r="EN179" s="599" t="str">
        <f ca="1">IF($EI179="","",VLOOKUP(EI179,Invoer!$F$15:$AU$1999,6,FALSE))</f>
        <v/>
      </c>
      <c r="EO179" s="599" t="str">
        <f ca="1">IF(EI179="","",VLOOKUP(EI179,Invoer!$F$15:$AU$1999,9,FALSE))</f>
        <v/>
      </c>
      <c r="EP179" s="599" t="str">
        <f ca="1">IF(EI179="","",VLOOKUP(EI179,Invoer!$F$15:$AU$1999,10,FALSE))</f>
        <v/>
      </c>
      <c r="EQ179" s="599" t="str">
        <f ca="1">IF(EI179="","",VLOOKUP(EI179,Invoer!$F$15:$AU$1999,11,FALSE))</f>
        <v/>
      </c>
      <c r="ER179" s="662" t="str">
        <f ca="1">IF(EI179="","",VLOOKUP(EI179,Invoer!CQ:CS,3,FALSE))</f>
        <v/>
      </c>
      <c r="ES179" s="662" t="str">
        <f t="shared" ca="1" si="94"/>
        <v/>
      </c>
      <c r="ET179" s="513" t="str">
        <f t="shared" ca="1" si="95"/>
        <v/>
      </c>
      <c r="EU179" s="112" t="str">
        <f t="shared" ca="1" si="96"/>
        <v/>
      </c>
      <c r="EV179" s="83" t="s">
        <v>160</v>
      </c>
      <c r="EW179" s="682" t="str">
        <f t="shared" ca="1" si="97"/>
        <v/>
      </c>
      <c r="EX179" s="662" t="str">
        <f t="shared" ca="1" si="98"/>
        <v/>
      </c>
      <c r="EY179"/>
      <c r="EZ179" s="56" t="e">
        <f t="shared" ca="1" si="109"/>
        <v>#VALUE!</v>
      </c>
      <c r="FA179" s="56" t="e">
        <f t="shared" ca="1" si="110"/>
        <v>#VALUE!</v>
      </c>
      <c r="FE179"/>
      <c r="FI179"/>
      <c r="FJ179"/>
    </row>
    <row r="180" spans="1:166" ht="12" customHeight="1" x14ac:dyDescent="0.2">
      <c r="A180"/>
      <c r="B180"/>
      <c r="C180"/>
      <c r="E180"/>
      <c r="G180" s="89" t="e">
        <f ca="1">Invoer!DU185</f>
        <v>#N/A</v>
      </c>
      <c r="H180" s="599" t="str">
        <f t="shared" ca="1" si="115"/>
        <v/>
      </c>
      <c r="I180" s="673" t="str">
        <f ca="1">IF($H180="","",VLOOKUP(H180,Invoer!$F$15:$AU$1500,2,FALSE))</f>
        <v/>
      </c>
      <c r="J180" s="599" t="str">
        <f t="shared" ca="1" si="99"/>
        <v/>
      </c>
      <c r="K180" s="599" t="str">
        <f ca="1">IF($H180="","",VLOOKUP(H180,Invoer!$F$15:$AU$1500,3,FALSE))</f>
        <v/>
      </c>
      <c r="L180" s="599" t="str">
        <f ca="1">IF($H180="","",IF(K180&lt;&gt;"Liq","",VLOOKUP(H180,Invoer!$F$15:$AU$1500,4,FALSE)))</f>
        <v/>
      </c>
      <c r="M180" s="599" t="str">
        <f ca="1">IF($H180="","",VLOOKUP(H180,Invoer!$F$15:$AU$1500,5,FALSE))</f>
        <v/>
      </c>
      <c r="N180" s="599" t="str">
        <f ca="1">IF($H180="","",VLOOKUP(H180,Invoer!$F$15:$AU$1500,6,FALSE))</f>
        <v/>
      </c>
      <c r="O180" s="599" t="str">
        <f ca="1">IF($H180="","",VLOOKUP(H180,Invoer!$F$15:$AU$1500,9,FALSE))</f>
        <v/>
      </c>
      <c r="P180" s="599" t="str">
        <f ca="1">IF($H180="","",VLOOKUP(H180,Invoer!$F$15:$AU$1500,10,FALSE))</f>
        <v/>
      </c>
      <c r="Q180" s="599" t="str">
        <f ca="1">IF($H180="","",VLOOKUP(H180,Invoer!$F$15:$BB$1500,14,FALSE))</f>
        <v/>
      </c>
      <c r="R180" s="662" t="str">
        <f ca="1">IF($H180="","",IF(J180&gt;$K$8,"",VLOOKUP(H180,Invoer!$F$15:$AU$1500,15,FALSE)))</f>
        <v/>
      </c>
      <c r="S180" s="599" t="str">
        <f ca="1">IF($H180="","",VLOOKUP(H180,Invoer!$F$15:$AU$1500,19,FALSE))</f>
        <v/>
      </c>
      <c r="T180" s="662" t="str">
        <f ca="1">IF($H180="","",IF(J180&gt;$K$8,"",VLOOKUP(H180,Invoer!$F$15:$AU$1500,20,FALSE)))</f>
        <v/>
      </c>
      <c r="U180" s="662" t="str">
        <f ca="1">IF($H180="","",IF(J180&gt;$K$8,"",VLOOKUP(H180,Invoer!$F$15:$AU$1500,23,FALSE)))</f>
        <v/>
      </c>
      <c r="V180" s="662" t="str">
        <f ca="1">IF($H180="","",IF(J180&gt;$K$8,"",VLOOKUP(H180,Invoer!$F$15:$AU$1500,17,FALSE)))</f>
        <v/>
      </c>
      <c r="AC180" s="435" t="str">
        <f>IF($AC$7&lt;3,Invoer!DR185,IF($AC$7=3,Invoer!BT185,"x"))</f>
        <v>x</v>
      </c>
      <c r="AD180" s="599" t="str">
        <f t="shared" si="100"/>
        <v/>
      </c>
      <c r="AE180" s="673" t="str">
        <f>IF($AD180="","",VLOOKUP(AD180,Invoer!$F$15:$AU$1999,2,FALSE))</f>
        <v/>
      </c>
      <c r="AF180" s="599" t="str">
        <f t="shared" si="101"/>
        <v/>
      </c>
      <c r="AG180" s="599" t="str">
        <f>IF($AD180="","",VLOOKUP(AD180,Invoer!$F$15:$AU$1999,3,FALSE))</f>
        <v/>
      </c>
      <c r="AH180" s="599" t="str">
        <f>IF($AD180="","",IF(AG180&lt;&gt;"Liq","",VLOOKUP(AD180,Invoer!$F$15:$AU$1999,4,FALSE)))</f>
        <v/>
      </c>
      <c r="AI180" s="677" t="str">
        <f>IF($AD180="","",VLOOKUP(AD180,Invoer!$F$15:$AU$1999,5,FALSE))</f>
        <v/>
      </c>
      <c r="AJ180" s="599" t="str">
        <f>IF($AD180="","",VLOOKUP(AD180,Invoer!$F$15:$AU$1999,6,FALSE))</f>
        <v/>
      </c>
      <c r="AK180" s="599" t="str">
        <f>IF($AD180="","",VLOOKUP(AD180,Invoer!$F$15:$AU$1999,9,FALSE))</f>
        <v/>
      </c>
      <c r="AL180" s="599" t="str">
        <f>IF($AD180="","",VLOOKUP(AD180,Invoer!$F$15:$AU$1999,10,FALSE))</f>
        <v/>
      </c>
      <c r="AM180" s="599" t="str">
        <f>IF($AD180="","",VLOOKUP(AD180,Invoer!$F$15:$BB$1999,14,FALSE))</f>
        <v/>
      </c>
      <c r="AN180" s="599" t="str">
        <f>IF($AD180="","",VLOOKUP(AD180,Invoer!$F$15:$AU$1999,11,FALSE))</f>
        <v/>
      </c>
      <c r="AO180" s="662" t="str">
        <f>IF($AD180="","",VLOOKUP(AD180,Invoer!$F$15:$AU$1999,15,FALSE))</f>
        <v/>
      </c>
      <c r="AP180" s="599" t="str">
        <f>IF($AD180="","",VLOOKUP(AD180,Invoer!$F$15:$AU$1999,19,FALSE))</f>
        <v/>
      </c>
      <c r="AQ180" s="662" t="str">
        <f>IF($AD180="","",VLOOKUP(AD180,Invoer!$F$15:$AU$1999,24,FALSE))</f>
        <v/>
      </c>
      <c r="AR180" s="662" t="str">
        <f>IF($AD180="","",VLOOKUP(AD180,Invoer!$F$15:$AU$1999,17,FALSE))</f>
        <v/>
      </c>
      <c r="AS180" s="678" t="str">
        <f t="shared" si="111"/>
        <v/>
      </c>
      <c r="AT180" s="676" t="str">
        <f t="shared" si="80"/>
        <v/>
      </c>
      <c r="AU180" s="77" t="e">
        <f t="shared" si="81"/>
        <v>#VALUE!</v>
      </c>
      <c r="AW180" s="57"/>
      <c r="AX180" s="57"/>
      <c r="BA180" s="83" t="e">
        <f ca="1">Invoer!DW185</f>
        <v>#N/A</v>
      </c>
      <c r="BB180" s="599" t="str">
        <f t="shared" ca="1" si="102"/>
        <v/>
      </c>
      <c r="BC180" s="673" t="str">
        <f ca="1">IF($BB180="","",VLOOKUP(BB180,Invoer!$F$15:$AU$1999,2,FALSE))</f>
        <v/>
      </c>
      <c r="BD180" s="599" t="str">
        <f t="shared" ca="1" si="103"/>
        <v/>
      </c>
      <c r="BE180" s="599" t="str">
        <f ca="1">IF($BB180="","",VLOOKUP(BB180,Invoer!$F$15:$AU$1999,5,FALSE))</f>
        <v/>
      </c>
      <c r="BF180" s="599" t="str">
        <f ca="1">IF($BB180="","",VLOOKUP(BB180,Invoer!$F$15:$AU$1999,6,FALSE))</f>
        <v/>
      </c>
      <c r="BG180" s="599" t="str">
        <f ca="1">IF($BB180="","",VLOOKUP(BB180,Invoer!$F$15:$AU$1999,9,FALSE))</f>
        <v/>
      </c>
      <c r="BH180" s="599" t="str">
        <f ca="1">IF($BB180="","",VLOOKUP(BB180,Invoer!$F$15:$AU$1999,10,FALSE))</f>
        <v/>
      </c>
      <c r="BI180" s="599" t="str">
        <f ca="1">IF($BB180="","",VLOOKUP(BB180,Invoer!$F$15:$BB$1999,14,FALSE))</f>
        <v/>
      </c>
      <c r="BJ180" s="599" t="str">
        <f ca="1">IF($BB180="","",VLOOKUP(BB180,Invoer!$F$15:$AU$1999,11,FALSE))</f>
        <v/>
      </c>
      <c r="BK180" s="662" t="str">
        <f t="shared" ca="1" si="104"/>
        <v/>
      </c>
      <c r="BL180" s="662" t="str">
        <f t="shared" ca="1" si="105"/>
        <v/>
      </c>
      <c r="BM180" s="679" t="str">
        <f t="shared" ca="1" si="106"/>
        <v/>
      </c>
      <c r="BN180" s="662" t="str">
        <f t="shared" ca="1" si="82"/>
        <v/>
      </c>
      <c r="BO180" s="662" t="str">
        <f ca="1">IF($BB180="","",VLOOKUP(BB180,Invoer!$F$15:$AU$1999,15,FALSE))</f>
        <v/>
      </c>
      <c r="BP180" s="662" t="str">
        <f ca="1">IF($BB180="","",VLOOKUP(BB180,Invoer!$F$15:$AU$1999,24,FALSE))</f>
        <v/>
      </c>
      <c r="BQ180" s="662" t="str">
        <f ca="1">IF($BB180="","",VLOOKUP(BB180,Invoer!$F$15:$AU$1999,17,FALSE))</f>
        <v/>
      </c>
      <c r="BS180" s="73" t="e">
        <f t="shared" ca="1" si="112"/>
        <v>#VALUE!</v>
      </c>
      <c r="BT180" s="57" t="str">
        <f t="shared" ca="1" si="113"/>
        <v/>
      </c>
      <c r="BW180" s="61" t="e">
        <f ca="1">Invoer!DZ185</f>
        <v>#N/A</v>
      </c>
      <c r="BX180" s="599" t="str">
        <f t="shared" ca="1" si="83"/>
        <v/>
      </c>
      <c r="BY180" s="673" t="str">
        <f ca="1">IF($BX180="","",VLOOKUP(BX180,Invoer!$F$15:$AU$1999,2,FALSE))</f>
        <v/>
      </c>
      <c r="BZ180" s="599" t="str">
        <f t="shared" ca="1" si="84"/>
        <v/>
      </c>
      <c r="CA180" s="599" t="str">
        <f ca="1">IF($BX180="","",VLOOKUP(BX180,Invoer!$F$15:$AU$1999,5,FALSE))</f>
        <v/>
      </c>
      <c r="CB180" s="599" t="str">
        <f ca="1">IF($BX180="","",VLOOKUP(BX180,Invoer!$F$15:$AU$1999,6,FALSE))</f>
        <v/>
      </c>
      <c r="CC180" s="599" t="str">
        <f ca="1">IF($BX180="","",VLOOKUP(BX180,Invoer!$F$15:$AU$1999,9,FALSE))</f>
        <v/>
      </c>
      <c r="CD180" s="599" t="str">
        <f ca="1">IF($BX180="","",VLOOKUP(BX180,Invoer!$F$15:$AU$1999,10,FALSE))</f>
        <v/>
      </c>
      <c r="CE180" s="599" t="str">
        <f ca="1">IF($BX180="","",VLOOKUP(BX180,Invoer!$F$15:$AU$1999,11,FALSE))</f>
        <v/>
      </c>
      <c r="CF180" s="662" t="str">
        <f ca="1">IF($BX180="","",IF(ISERROR(BY180),0,VLOOKUP(BX180,Invoer!$F$15:$AU$1999,15,FALSE)))</f>
        <v/>
      </c>
      <c r="CG180" s="599" t="str">
        <f ca="1">IF($BX180="","",VLOOKUP(BX180,Invoer!$F$15:$AU$1999,19,FALSE))</f>
        <v/>
      </c>
      <c r="CH180" s="662" t="str">
        <f ca="1">IF($BX180="","",IF(ISERROR(BY180),0,VLOOKUP(BX180,Invoer!$F$15:$AU$1999,24,FALSE)))</f>
        <v/>
      </c>
      <c r="CI180" s="662" t="str">
        <f ca="1">IF($BX180="","",IF(ISERROR(BY180),0,VLOOKUP(BX180,Invoer!$F$15:$AU$1999,17,FALSE)))</f>
        <v/>
      </c>
      <c r="CJ180" s="680" t="str">
        <f t="shared" ca="1" si="107"/>
        <v/>
      </c>
      <c r="CK180" s="662" t="str">
        <f t="shared" ca="1" si="108"/>
        <v/>
      </c>
      <c r="CM180" s="56" t="str">
        <f t="shared" ca="1" si="114"/>
        <v/>
      </c>
      <c r="CQ180" s="411" t="e">
        <f ca="1">Invoer!EG185</f>
        <v>#N/A</v>
      </c>
      <c r="CR180" s="599" t="str">
        <f t="shared" ca="1" si="85"/>
        <v/>
      </c>
      <c r="CS180" s="673" t="str">
        <f ca="1">IF($CR180="","",VLOOKUP(CR180,Invoer!$F$15:$AU$1500,2,FALSE))</f>
        <v/>
      </c>
      <c r="CT180" s="599" t="str">
        <f t="shared" ca="1" si="86"/>
        <v/>
      </c>
      <c r="CU180" s="599" t="str">
        <f ca="1">IF($CR180="","",VLOOKUP(CR180,Invoer!$F$15:$AU$1500,3,FALSE))</f>
        <v/>
      </c>
      <c r="CV180" s="599" t="str">
        <f ca="1">IF($CR180="","",IF(CU180&lt;&gt;"Liq","",VLOOKUP(CR180,Invoer!$F$15:$AU$1500,4,FALSE)))</f>
        <v/>
      </c>
      <c r="CW180" s="599" t="str">
        <f ca="1">IF($CR180="","",VLOOKUP(CR180,Invoer!$F$15:$AU$1500,5,FALSE))</f>
        <v/>
      </c>
      <c r="CX180" s="599" t="str">
        <f ca="1">IF($CR180="","",VLOOKUP(CR180,Invoer!$F$15:$AU$1500,6,FALSE))</f>
        <v/>
      </c>
      <c r="CY180" s="599" t="str">
        <f ca="1">IF($CR180="","",VLOOKUP(CR180,Invoer!$F$15:$AU$1500,9,FALSE))</f>
        <v/>
      </c>
      <c r="CZ180" s="599" t="str">
        <f ca="1">IF($CR180="","",VLOOKUP(CR180,Invoer!$F$15:$AU$1500,10,FALSE))</f>
        <v/>
      </c>
      <c r="DA180" s="599" t="str">
        <f ca="1">IF($CR180="","",VLOOKUP(CR180,Invoer!$F$15:$AU$1500,11,FALSE))</f>
        <v/>
      </c>
      <c r="DB180" s="599" t="str">
        <f ca="1">IF($CR180="","",VLOOKUP(CR180,Invoer!$F$15:$BB$1500,14,FALSE))</f>
        <v/>
      </c>
      <c r="DC180" s="662" t="str">
        <f ca="1">IF($CR180="","",VLOOKUP(CR180,Invoer!$F$15:$AU$1500,15,FALSE))</f>
        <v/>
      </c>
      <c r="DD180" s="599" t="str">
        <f ca="1">IF($CR180="","",VLOOKUP(CR180,Invoer!$F$15:$AU$1500,19,FALSE))</f>
        <v/>
      </c>
      <c r="DE180" s="662" t="str">
        <f ca="1">IF($CR180="","",VLOOKUP(CR180,Invoer!$F$15:$AU$1500,20,FALSE))</f>
        <v/>
      </c>
      <c r="DF180" s="662" t="str">
        <f ca="1">IF($CR180="","",VLOOKUP(CR180,Invoer!$F$15:$AU$1500,23,FALSE))</f>
        <v/>
      </c>
      <c r="DG180" s="662" t="str">
        <f ca="1">IF($CR180="","",VLOOKUP(CR180,Invoer!$F$15:$AU$1500,17,FALSE))</f>
        <v/>
      </c>
      <c r="DH180" s="681" t="str">
        <f t="shared" ca="1" si="87"/>
        <v/>
      </c>
      <c r="DI180" s="662" t="str">
        <f t="shared" ca="1" si="88"/>
        <v/>
      </c>
      <c r="DJ180" s="190"/>
      <c r="DK180" s="411" t="str">
        <f t="shared" ca="1" si="89"/>
        <v/>
      </c>
      <c r="DO180" s="61" t="e">
        <f ca="1">IF($DN$4&lt;3,Invoer!EB185,Invoer!EA185)</f>
        <v>#N/A</v>
      </c>
      <c r="DP180" s="599" t="str">
        <f t="shared" ca="1" si="90"/>
        <v/>
      </c>
      <c r="DQ180" s="673" t="str">
        <f ca="1">IF($DP180="","",VLOOKUP(DP180,Invoer!$F$15:$AU$1999,2,FALSE))</f>
        <v/>
      </c>
      <c r="DR180" s="599" t="str">
        <f t="shared" ca="1" si="91"/>
        <v/>
      </c>
      <c r="DS180" s="599" t="str">
        <f ca="1">IF($DP180="","",VLOOKUP(DP180,Invoer!$F$15:$AU$1999,3,FALSE))</f>
        <v/>
      </c>
      <c r="DT180" s="599" t="str">
        <f ca="1">IF($DP180="","",IF(DS180&lt;&gt;"Liq","",VLOOKUP(DP180,Invoer!$F$15:$AU$1999,4,FALSE)))</f>
        <v/>
      </c>
      <c r="DU180" s="599" t="str">
        <f ca="1">IF($DP180="","",VLOOKUP(DP180,Invoer!$F$15:$AU$1999,5,FALSE))</f>
        <v/>
      </c>
      <c r="DV180" s="599" t="str">
        <f ca="1">IF($DP180="","",VLOOKUP(DP180,Invoer!$F$15:$AU$1999,6,FALSE))</f>
        <v/>
      </c>
      <c r="DW180" s="599" t="str">
        <f ca="1">IF($DP180="","",VLOOKUP(DP180,Invoer!$F$15:$AU$1999,9,FALSE))</f>
        <v/>
      </c>
      <c r="DX180" s="599" t="str">
        <f ca="1">IF($DP180="","",VLOOKUP(DP180,Invoer!$F$15:$AU$1999,10,FALSE))</f>
        <v/>
      </c>
      <c r="DY180" s="595" t="str">
        <f ca="1">IF($DP180="","",VLOOKUP(DP180,Invoer!$F$15:$AU$1999,11,FALSE))</f>
        <v/>
      </c>
      <c r="DZ180" s="662" t="str">
        <f ca="1">IF($DP180="","",IF($DN$4&gt;2,"",VLOOKUP(DP180,Invoer!CQ:CS,3,FALSE)))</f>
        <v/>
      </c>
      <c r="EA180" s="541" t="str">
        <f ca="1">IF($DP180="","",IF(ISERROR(DQ180),0,IF($DN$4&lt;3,"",VLOOKUP(DP180,Invoer!$F$15:$AU$1999,15,FALSE))))</f>
        <v/>
      </c>
      <c r="EB180" s="595" t="str">
        <f ca="1">IF($DP180="","",IF($DN$4&lt;3,"",VLOOKUP(DP180,Invoer!$F$15:$AU$1999,19,FALSE)))</f>
        <v/>
      </c>
      <c r="EC180" s="541" t="str">
        <f ca="1">IF($DP180="","",IF(ISERROR(DQ180),0,IF($DN$4&lt;3,"",VLOOKUP(DP180,Invoer!$F$15:$AU$1999,24,FALSE))))</f>
        <v/>
      </c>
      <c r="ED180" s="541" t="str">
        <f ca="1">IF($DP180="","",IF(ISERROR(DQ180),0,IF($DN$4&lt;3,"",VLOOKUP(DP180,Invoer!$F$15:$AU$1999,17,FALSE))))</f>
        <v/>
      </c>
      <c r="EH180" s="89" t="e">
        <f ca="1">Invoer!CP185</f>
        <v>#N/A</v>
      </c>
      <c r="EI180" s="599" t="str">
        <f t="shared" ca="1" si="92"/>
        <v/>
      </c>
      <c r="EJ180" s="673" t="str">
        <f ca="1">IF(EI180="","",VLOOKUP(EI180,Invoer!$F$15:$AU$1999,2,FALSE))</f>
        <v/>
      </c>
      <c r="EK180" s="599" t="str">
        <f t="shared" ca="1" si="93"/>
        <v/>
      </c>
      <c r="EL180" s="599" t="str">
        <f ca="1">IF($EI180="","",VLOOKUP(EI180,Invoer!$F$15:$AU$1999,3,FALSE))</f>
        <v/>
      </c>
      <c r="EM180" s="599" t="str">
        <f ca="1">IF($EI180="","",IF(EL180&lt;&gt;"Liq","",VLOOKUP(EI180,Invoer!$F$15:$AU$1999,4,FALSE)))</f>
        <v/>
      </c>
      <c r="EN180" s="599" t="str">
        <f ca="1">IF($EI180="","",VLOOKUP(EI180,Invoer!$F$15:$AU$1999,6,FALSE))</f>
        <v/>
      </c>
      <c r="EO180" s="599" t="str">
        <f ca="1">IF(EI180="","",VLOOKUP(EI180,Invoer!$F$15:$AU$1999,9,FALSE))</f>
        <v/>
      </c>
      <c r="EP180" s="599" t="str">
        <f ca="1">IF(EI180="","",VLOOKUP(EI180,Invoer!$F$15:$AU$1999,10,FALSE))</f>
        <v/>
      </c>
      <c r="EQ180" s="599" t="str">
        <f ca="1">IF(EI180="","",VLOOKUP(EI180,Invoer!$F$15:$AU$1999,11,FALSE))</f>
        <v/>
      </c>
      <c r="ER180" s="662" t="str">
        <f ca="1">IF(EI180="","",VLOOKUP(EI180,Invoer!CQ:CS,3,FALSE))</f>
        <v/>
      </c>
      <c r="ES180" s="662" t="str">
        <f t="shared" ca="1" si="94"/>
        <v/>
      </c>
      <c r="ET180" s="513" t="str">
        <f t="shared" ca="1" si="95"/>
        <v/>
      </c>
      <c r="EU180" s="112" t="str">
        <f t="shared" ca="1" si="96"/>
        <v/>
      </c>
      <c r="EV180" s="83" t="s">
        <v>160</v>
      </c>
      <c r="EW180" s="682" t="str">
        <f t="shared" ca="1" si="97"/>
        <v/>
      </c>
      <c r="EX180" s="662" t="str">
        <f t="shared" ca="1" si="98"/>
        <v/>
      </c>
      <c r="EY180"/>
      <c r="EZ180" s="56" t="e">
        <f t="shared" ca="1" si="109"/>
        <v>#VALUE!</v>
      </c>
      <c r="FA180" s="56" t="e">
        <f t="shared" ca="1" si="110"/>
        <v>#VALUE!</v>
      </c>
      <c r="FE180"/>
      <c r="FI180"/>
      <c r="FJ180"/>
    </row>
    <row r="181" spans="1:166" ht="12" customHeight="1" x14ac:dyDescent="0.2">
      <c r="A181"/>
      <c r="B181"/>
      <c r="C181"/>
      <c r="E181"/>
      <c r="G181" s="89" t="e">
        <f ca="1">Invoer!DU186</f>
        <v>#N/A</v>
      </c>
      <c r="H181" s="599" t="str">
        <f t="shared" ca="1" si="115"/>
        <v/>
      </c>
      <c r="I181" s="673" t="str">
        <f ca="1">IF($H181="","",VLOOKUP(H181,Invoer!$F$15:$AU$1500,2,FALSE))</f>
        <v/>
      </c>
      <c r="J181" s="599" t="str">
        <f t="shared" ca="1" si="99"/>
        <v/>
      </c>
      <c r="K181" s="599" t="str">
        <f ca="1">IF($H181="","",VLOOKUP(H181,Invoer!$F$15:$AU$1500,3,FALSE))</f>
        <v/>
      </c>
      <c r="L181" s="599" t="str">
        <f ca="1">IF($H181="","",IF(K181&lt;&gt;"Liq","",VLOOKUP(H181,Invoer!$F$15:$AU$1500,4,FALSE)))</f>
        <v/>
      </c>
      <c r="M181" s="599" t="str">
        <f ca="1">IF($H181="","",VLOOKUP(H181,Invoer!$F$15:$AU$1500,5,FALSE))</f>
        <v/>
      </c>
      <c r="N181" s="599" t="str">
        <f ca="1">IF($H181="","",VLOOKUP(H181,Invoer!$F$15:$AU$1500,6,FALSE))</f>
        <v/>
      </c>
      <c r="O181" s="599" t="str">
        <f ca="1">IF($H181="","",VLOOKUP(H181,Invoer!$F$15:$AU$1500,9,FALSE))</f>
        <v/>
      </c>
      <c r="P181" s="599" t="str">
        <f ca="1">IF($H181="","",VLOOKUP(H181,Invoer!$F$15:$AU$1500,10,FALSE))</f>
        <v/>
      </c>
      <c r="Q181" s="599" t="str">
        <f ca="1">IF($H181="","",VLOOKUP(H181,Invoer!$F$15:$BB$1500,14,FALSE))</f>
        <v/>
      </c>
      <c r="R181" s="662" t="str">
        <f ca="1">IF($H181="","",IF(J181&gt;$K$8,"",VLOOKUP(H181,Invoer!$F$15:$AU$1500,15,FALSE)))</f>
        <v/>
      </c>
      <c r="S181" s="599" t="str">
        <f ca="1">IF($H181="","",VLOOKUP(H181,Invoer!$F$15:$AU$1500,19,FALSE))</f>
        <v/>
      </c>
      <c r="T181" s="662" t="str">
        <f ca="1">IF($H181="","",IF(J181&gt;$K$8,"",VLOOKUP(H181,Invoer!$F$15:$AU$1500,20,FALSE)))</f>
        <v/>
      </c>
      <c r="U181" s="662" t="str">
        <f ca="1">IF($H181="","",IF(J181&gt;$K$8,"",VLOOKUP(H181,Invoer!$F$15:$AU$1500,23,FALSE)))</f>
        <v/>
      </c>
      <c r="V181" s="662" t="str">
        <f ca="1">IF($H181="","",IF(J181&gt;$K$8,"",VLOOKUP(H181,Invoer!$F$15:$AU$1500,17,FALSE)))</f>
        <v/>
      </c>
      <c r="AC181" s="435" t="str">
        <f>IF($AC$7&lt;3,Invoer!DR186,IF($AC$7=3,Invoer!BT186,"x"))</f>
        <v>x</v>
      </c>
      <c r="AD181" s="599" t="str">
        <f t="shared" si="100"/>
        <v/>
      </c>
      <c r="AE181" s="673" t="str">
        <f>IF($AD181="","",VLOOKUP(AD181,Invoer!$F$15:$AU$1999,2,FALSE))</f>
        <v/>
      </c>
      <c r="AF181" s="599" t="str">
        <f t="shared" si="101"/>
        <v/>
      </c>
      <c r="AG181" s="599" t="str">
        <f>IF($AD181="","",VLOOKUP(AD181,Invoer!$F$15:$AU$1999,3,FALSE))</f>
        <v/>
      </c>
      <c r="AH181" s="599" t="str">
        <f>IF($AD181="","",IF(AG181&lt;&gt;"Liq","",VLOOKUP(AD181,Invoer!$F$15:$AU$1999,4,FALSE)))</f>
        <v/>
      </c>
      <c r="AI181" s="677" t="str">
        <f>IF($AD181="","",VLOOKUP(AD181,Invoer!$F$15:$AU$1999,5,FALSE))</f>
        <v/>
      </c>
      <c r="AJ181" s="599" t="str">
        <f>IF($AD181="","",VLOOKUP(AD181,Invoer!$F$15:$AU$1999,6,FALSE))</f>
        <v/>
      </c>
      <c r="AK181" s="599" t="str">
        <f>IF($AD181="","",VLOOKUP(AD181,Invoer!$F$15:$AU$1999,9,FALSE))</f>
        <v/>
      </c>
      <c r="AL181" s="599" t="str">
        <f>IF($AD181="","",VLOOKUP(AD181,Invoer!$F$15:$AU$1999,10,FALSE))</f>
        <v/>
      </c>
      <c r="AM181" s="599" t="str">
        <f>IF($AD181="","",VLOOKUP(AD181,Invoer!$F$15:$BB$1999,14,FALSE))</f>
        <v/>
      </c>
      <c r="AN181" s="599" t="str">
        <f>IF($AD181="","",VLOOKUP(AD181,Invoer!$F$15:$AU$1999,11,FALSE))</f>
        <v/>
      </c>
      <c r="AO181" s="662" t="str">
        <f>IF($AD181="","",VLOOKUP(AD181,Invoer!$F$15:$AU$1999,15,FALSE))</f>
        <v/>
      </c>
      <c r="AP181" s="599" t="str">
        <f>IF($AD181="","",VLOOKUP(AD181,Invoer!$F$15:$AU$1999,19,FALSE))</f>
        <v/>
      </c>
      <c r="AQ181" s="662" t="str">
        <f>IF($AD181="","",VLOOKUP(AD181,Invoer!$F$15:$AU$1999,24,FALSE))</f>
        <v/>
      </c>
      <c r="AR181" s="662" t="str">
        <f>IF($AD181="","",VLOOKUP(AD181,Invoer!$F$15:$AU$1999,17,FALSE))</f>
        <v/>
      </c>
      <c r="AS181" s="678" t="str">
        <f t="shared" si="111"/>
        <v/>
      </c>
      <c r="AT181" s="676" t="str">
        <f t="shared" si="80"/>
        <v/>
      </c>
      <c r="AU181" s="77" t="e">
        <f t="shared" si="81"/>
        <v>#VALUE!</v>
      </c>
      <c r="AW181" s="57"/>
      <c r="AX181" s="57"/>
      <c r="BA181" s="83" t="e">
        <f ca="1">Invoer!DW186</f>
        <v>#N/A</v>
      </c>
      <c r="BB181" s="599" t="str">
        <f t="shared" ca="1" si="102"/>
        <v/>
      </c>
      <c r="BC181" s="673" t="str">
        <f ca="1">IF($BB181="","",VLOOKUP(BB181,Invoer!$F$15:$AU$1999,2,FALSE))</f>
        <v/>
      </c>
      <c r="BD181" s="599" t="str">
        <f t="shared" ca="1" si="103"/>
        <v/>
      </c>
      <c r="BE181" s="599" t="str">
        <f ca="1">IF($BB181="","",VLOOKUP(BB181,Invoer!$F$15:$AU$1999,5,FALSE))</f>
        <v/>
      </c>
      <c r="BF181" s="599" t="str">
        <f ca="1">IF($BB181="","",VLOOKUP(BB181,Invoer!$F$15:$AU$1999,6,FALSE))</f>
        <v/>
      </c>
      <c r="BG181" s="599" t="str">
        <f ca="1">IF($BB181="","",VLOOKUP(BB181,Invoer!$F$15:$AU$1999,9,FALSE))</f>
        <v/>
      </c>
      <c r="BH181" s="599" t="str">
        <f ca="1">IF($BB181="","",VLOOKUP(BB181,Invoer!$F$15:$AU$1999,10,FALSE))</f>
        <v/>
      </c>
      <c r="BI181" s="599" t="str">
        <f ca="1">IF($BB181="","",VLOOKUP(BB181,Invoer!$F$15:$BB$1999,14,FALSE))</f>
        <v/>
      </c>
      <c r="BJ181" s="599" t="str">
        <f ca="1">IF($BB181="","",VLOOKUP(BB181,Invoer!$F$15:$AU$1999,11,FALSE))</f>
        <v/>
      </c>
      <c r="BK181" s="662" t="str">
        <f t="shared" ca="1" si="104"/>
        <v/>
      </c>
      <c r="BL181" s="662" t="str">
        <f t="shared" ca="1" si="105"/>
        <v/>
      </c>
      <c r="BM181" s="679" t="str">
        <f t="shared" ca="1" si="106"/>
        <v/>
      </c>
      <c r="BN181" s="662" t="str">
        <f t="shared" ca="1" si="82"/>
        <v/>
      </c>
      <c r="BO181" s="662" t="str">
        <f ca="1">IF($BB181="","",VLOOKUP(BB181,Invoer!$F$15:$AU$1999,15,FALSE))</f>
        <v/>
      </c>
      <c r="BP181" s="662" t="str">
        <f ca="1">IF($BB181="","",VLOOKUP(BB181,Invoer!$F$15:$AU$1999,24,FALSE))</f>
        <v/>
      </c>
      <c r="BQ181" s="662" t="str">
        <f ca="1">IF($BB181="","",VLOOKUP(BB181,Invoer!$F$15:$AU$1999,17,FALSE))</f>
        <v/>
      </c>
      <c r="BS181" s="73" t="e">
        <f t="shared" ca="1" si="112"/>
        <v>#VALUE!</v>
      </c>
      <c r="BT181" s="57" t="str">
        <f t="shared" ca="1" si="113"/>
        <v/>
      </c>
      <c r="BW181" s="61" t="e">
        <f ca="1">Invoer!DZ186</f>
        <v>#N/A</v>
      </c>
      <c r="BX181" s="599" t="str">
        <f t="shared" ca="1" si="83"/>
        <v/>
      </c>
      <c r="BY181" s="673" t="str">
        <f ca="1">IF($BX181="","",VLOOKUP(BX181,Invoer!$F$15:$AU$1999,2,FALSE))</f>
        <v/>
      </c>
      <c r="BZ181" s="599" t="str">
        <f t="shared" ca="1" si="84"/>
        <v/>
      </c>
      <c r="CA181" s="599" t="str">
        <f ca="1">IF($BX181="","",VLOOKUP(BX181,Invoer!$F$15:$AU$1999,5,FALSE))</f>
        <v/>
      </c>
      <c r="CB181" s="599" t="str">
        <f ca="1">IF($BX181="","",VLOOKUP(BX181,Invoer!$F$15:$AU$1999,6,FALSE))</f>
        <v/>
      </c>
      <c r="CC181" s="599" t="str">
        <f ca="1">IF($BX181="","",VLOOKUP(BX181,Invoer!$F$15:$AU$1999,9,FALSE))</f>
        <v/>
      </c>
      <c r="CD181" s="599" t="str">
        <f ca="1">IF($BX181="","",VLOOKUP(BX181,Invoer!$F$15:$AU$1999,10,FALSE))</f>
        <v/>
      </c>
      <c r="CE181" s="599" t="str">
        <f ca="1">IF($BX181="","",VLOOKUP(BX181,Invoer!$F$15:$AU$1999,11,FALSE))</f>
        <v/>
      </c>
      <c r="CF181" s="662" t="str">
        <f ca="1">IF($BX181="","",IF(ISERROR(BY181),0,VLOOKUP(BX181,Invoer!$F$15:$AU$1999,15,FALSE)))</f>
        <v/>
      </c>
      <c r="CG181" s="599" t="str">
        <f ca="1">IF($BX181="","",VLOOKUP(BX181,Invoer!$F$15:$AU$1999,19,FALSE))</f>
        <v/>
      </c>
      <c r="CH181" s="662" t="str">
        <f ca="1">IF($BX181="","",IF(ISERROR(BY181),0,VLOOKUP(BX181,Invoer!$F$15:$AU$1999,24,FALSE)))</f>
        <v/>
      </c>
      <c r="CI181" s="662" t="str">
        <f ca="1">IF($BX181="","",IF(ISERROR(BY181),0,VLOOKUP(BX181,Invoer!$F$15:$AU$1999,17,FALSE)))</f>
        <v/>
      </c>
      <c r="CJ181" s="680" t="str">
        <f t="shared" ca="1" si="107"/>
        <v/>
      </c>
      <c r="CK181" s="662" t="str">
        <f t="shared" ca="1" si="108"/>
        <v/>
      </c>
      <c r="CM181" s="56" t="str">
        <f t="shared" ca="1" si="114"/>
        <v/>
      </c>
      <c r="CQ181" s="411" t="e">
        <f ca="1">Invoer!EG186</f>
        <v>#N/A</v>
      </c>
      <c r="CR181" s="599" t="str">
        <f t="shared" ca="1" si="85"/>
        <v/>
      </c>
      <c r="CS181" s="673" t="str">
        <f ca="1">IF($CR181="","",VLOOKUP(CR181,Invoer!$F$15:$AU$1500,2,FALSE))</f>
        <v/>
      </c>
      <c r="CT181" s="599" t="str">
        <f t="shared" ca="1" si="86"/>
        <v/>
      </c>
      <c r="CU181" s="599" t="str">
        <f ca="1">IF($CR181="","",VLOOKUP(CR181,Invoer!$F$15:$AU$1500,3,FALSE))</f>
        <v/>
      </c>
      <c r="CV181" s="599" t="str">
        <f ca="1">IF($CR181="","",IF(CU181&lt;&gt;"Liq","",VLOOKUP(CR181,Invoer!$F$15:$AU$1500,4,FALSE)))</f>
        <v/>
      </c>
      <c r="CW181" s="599" t="str">
        <f ca="1">IF($CR181="","",VLOOKUP(CR181,Invoer!$F$15:$AU$1500,5,FALSE))</f>
        <v/>
      </c>
      <c r="CX181" s="599" t="str">
        <f ca="1">IF($CR181="","",VLOOKUP(CR181,Invoer!$F$15:$AU$1500,6,FALSE))</f>
        <v/>
      </c>
      <c r="CY181" s="599" t="str">
        <f ca="1">IF($CR181="","",VLOOKUP(CR181,Invoer!$F$15:$AU$1500,9,FALSE))</f>
        <v/>
      </c>
      <c r="CZ181" s="599" t="str">
        <f ca="1">IF($CR181="","",VLOOKUP(CR181,Invoer!$F$15:$AU$1500,10,FALSE))</f>
        <v/>
      </c>
      <c r="DA181" s="599" t="str">
        <f ca="1">IF($CR181="","",VLOOKUP(CR181,Invoer!$F$15:$AU$1500,11,FALSE))</f>
        <v/>
      </c>
      <c r="DB181" s="599" t="str">
        <f ca="1">IF($CR181="","",VLOOKUP(CR181,Invoer!$F$15:$BB$1500,14,FALSE))</f>
        <v/>
      </c>
      <c r="DC181" s="662" t="str">
        <f ca="1">IF($CR181="","",VLOOKUP(CR181,Invoer!$F$15:$AU$1500,15,FALSE))</f>
        <v/>
      </c>
      <c r="DD181" s="599" t="str">
        <f ca="1">IF($CR181="","",VLOOKUP(CR181,Invoer!$F$15:$AU$1500,19,FALSE))</f>
        <v/>
      </c>
      <c r="DE181" s="662" t="str">
        <f ca="1">IF($CR181="","",VLOOKUP(CR181,Invoer!$F$15:$AU$1500,20,FALSE))</f>
        <v/>
      </c>
      <c r="DF181" s="662" t="str">
        <f ca="1">IF($CR181="","",VLOOKUP(CR181,Invoer!$F$15:$AU$1500,23,FALSE))</f>
        <v/>
      </c>
      <c r="DG181" s="662" t="str">
        <f ca="1">IF($CR181="","",VLOOKUP(CR181,Invoer!$F$15:$AU$1500,17,FALSE))</f>
        <v/>
      </c>
      <c r="DH181" s="681" t="str">
        <f t="shared" ca="1" si="87"/>
        <v/>
      </c>
      <c r="DI181" s="662" t="str">
        <f t="shared" ca="1" si="88"/>
        <v/>
      </c>
      <c r="DJ181" s="190"/>
      <c r="DK181" s="411" t="str">
        <f t="shared" ca="1" si="89"/>
        <v/>
      </c>
      <c r="DO181" s="61" t="e">
        <f ca="1">IF($DN$4&lt;3,Invoer!EB186,Invoer!EA186)</f>
        <v>#N/A</v>
      </c>
      <c r="DP181" s="599" t="str">
        <f t="shared" ca="1" si="90"/>
        <v/>
      </c>
      <c r="DQ181" s="673" t="str">
        <f ca="1">IF($DP181="","",VLOOKUP(DP181,Invoer!$F$15:$AU$1999,2,FALSE))</f>
        <v/>
      </c>
      <c r="DR181" s="599" t="str">
        <f t="shared" ca="1" si="91"/>
        <v/>
      </c>
      <c r="DS181" s="599" t="str">
        <f ca="1">IF($DP181="","",VLOOKUP(DP181,Invoer!$F$15:$AU$1999,3,FALSE))</f>
        <v/>
      </c>
      <c r="DT181" s="599" t="str">
        <f ca="1">IF($DP181="","",IF(DS181&lt;&gt;"Liq","",VLOOKUP(DP181,Invoer!$F$15:$AU$1999,4,FALSE)))</f>
        <v/>
      </c>
      <c r="DU181" s="599" t="str">
        <f ca="1">IF($DP181="","",VLOOKUP(DP181,Invoer!$F$15:$AU$1999,5,FALSE))</f>
        <v/>
      </c>
      <c r="DV181" s="599" t="str">
        <f ca="1">IF($DP181="","",VLOOKUP(DP181,Invoer!$F$15:$AU$1999,6,FALSE))</f>
        <v/>
      </c>
      <c r="DW181" s="599" t="str">
        <f ca="1">IF($DP181="","",VLOOKUP(DP181,Invoer!$F$15:$AU$1999,9,FALSE))</f>
        <v/>
      </c>
      <c r="DX181" s="599" t="str">
        <f ca="1">IF($DP181="","",VLOOKUP(DP181,Invoer!$F$15:$AU$1999,10,FALSE))</f>
        <v/>
      </c>
      <c r="DY181" s="595" t="str">
        <f ca="1">IF($DP181="","",VLOOKUP(DP181,Invoer!$F$15:$AU$1999,11,FALSE))</f>
        <v/>
      </c>
      <c r="DZ181" s="662" t="str">
        <f ca="1">IF($DP181="","",IF($DN$4&gt;2,"",VLOOKUP(DP181,Invoer!CQ:CS,3,FALSE)))</f>
        <v/>
      </c>
      <c r="EA181" s="541" t="str">
        <f ca="1">IF($DP181="","",IF(ISERROR(DQ181),0,IF($DN$4&lt;3,"",VLOOKUP(DP181,Invoer!$F$15:$AU$1999,15,FALSE))))</f>
        <v/>
      </c>
      <c r="EB181" s="595" t="str">
        <f ca="1">IF($DP181="","",IF($DN$4&lt;3,"",VLOOKUP(DP181,Invoer!$F$15:$AU$1999,19,FALSE)))</f>
        <v/>
      </c>
      <c r="EC181" s="541" t="str">
        <f ca="1">IF($DP181="","",IF(ISERROR(DQ181),0,IF($DN$4&lt;3,"",VLOOKUP(DP181,Invoer!$F$15:$AU$1999,24,FALSE))))</f>
        <v/>
      </c>
      <c r="ED181" s="541" t="str">
        <f ca="1">IF($DP181="","",IF(ISERROR(DQ181),0,IF($DN$4&lt;3,"",VLOOKUP(DP181,Invoer!$F$15:$AU$1999,17,FALSE))))</f>
        <v/>
      </c>
      <c r="EH181" s="89" t="e">
        <f ca="1">Invoer!CP186</f>
        <v>#N/A</v>
      </c>
      <c r="EI181" s="599" t="str">
        <f t="shared" ca="1" si="92"/>
        <v/>
      </c>
      <c r="EJ181" s="673" t="str">
        <f ca="1">IF(EI181="","",VLOOKUP(EI181,Invoer!$F$15:$AU$1999,2,FALSE))</f>
        <v/>
      </c>
      <c r="EK181" s="599" t="str">
        <f t="shared" ca="1" si="93"/>
        <v/>
      </c>
      <c r="EL181" s="599" t="str">
        <f ca="1">IF($EI181="","",VLOOKUP(EI181,Invoer!$F$15:$AU$1999,3,FALSE))</f>
        <v/>
      </c>
      <c r="EM181" s="599" t="str">
        <f ca="1">IF($EI181="","",IF(EL181&lt;&gt;"Liq","",VLOOKUP(EI181,Invoer!$F$15:$AU$1999,4,FALSE)))</f>
        <v/>
      </c>
      <c r="EN181" s="599" t="str">
        <f ca="1">IF($EI181="","",VLOOKUP(EI181,Invoer!$F$15:$AU$1999,6,FALSE))</f>
        <v/>
      </c>
      <c r="EO181" s="599" t="str">
        <f ca="1">IF(EI181="","",VLOOKUP(EI181,Invoer!$F$15:$AU$1999,9,FALSE))</f>
        <v/>
      </c>
      <c r="EP181" s="599" t="str">
        <f ca="1">IF(EI181="","",VLOOKUP(EI181,Invoer!$F$15:$AU$1999,10,FALSE))</f>
        <v/>
      </c>
      <c r="EQ181" s="599" t="str">
        <f ca="1">IF(EI181="","",VLOOKUP(EI181,Invoer!$F$15:$AU$1999,11,FALSE))</f>
        <v/>
      </c>
      <c r="ER181" s="662" t="str">
        <f ca="1">IF(EI181="","",VLOOKUP(EI181,Invoer!CQ:CS,3,FALSE))</f>
        <v/>
      </c>
      <c r="ES181" s="662" t="str">
        <f t="shared" ca="1" si="94"/>
        <v/>
      </c>
      <c r="ET181" s="513" t="str">
        <f t="shared" ca="1" si="95"/>
        <v/>
      </c>
      <c r="EU181" s="112" t="str">
        <f t="shared" ca="1" si="96"/>
        <v/>
      </c>
      <c r="EV181" s="83" t="s">
        <v>160</v>
      </c>
      <c r="EW181" s="682" t="str">
        <f t="shared" ca="1" si="97"/>
        <v/>
      </c>
      <c r="EX181" s="662" t="str">
        <f t="shared" ca="1" si="98"/>
        <v/>
      </c>
      <c r="EY181"/>
      <c r="EZ181" s="56" t="e">
        <f t="shared" ca="1" si="109"/>
        <v>#VALUE!</v>
      </c>
      <c r="FA181" s="56" t="e">
        <f t="shared" ca="1" si="110"/>
        <v>#VALUE!</v>
      </c>
      <c r="FE181"/>
      <c r="FI181"/>
      <c r="FJ181"/>
    </row>
    <row r="182" spans="1:166" ht="12" customHeight="1" x14ac:dyDescent="0.2">
      <c r="A182"/>
      <c r="B182"/>
      <c r="C182"/>
      <c r="E182"/>
      <c r="G182" s="89" t="e">
        <f ca="1">Invoer!DU187</f>
        <v>#N/A</v>
      </c>
      <c r="H182" s="599" t="str">
        <f t="shared" ca="1" si="115"/>
        <v/>
      </c>
      <c r="I182" s="673" t="str">
        <f ca="1">IF($H182="","",VLOOKUP(H182,Invoer!$F$15:$AU$1500,2,FALSE))</f>
        <v/>
      </c>
      <c r="J182" s="599" t="str">
        <f t="shared" ca="1" si="99"/>
        <v/>
      </c>
      <c r="K182" s="599" t="str">
        <f ca="1">IF($H182="","",VLOOKUP(H182,Invoer!$F$15:$AU$1500,3,FALSE))</f>
        <v/>
      </c>
      <c r="L182" s="599" t="str">
        <f ca="1">IF($H182="","",IF(K182&lt;&gt;"Liq","",VLOOKUP(H182,Invoer!$F$15:$AU$1500,4,FALSE)))</f>
        <v/>
      </c>
      <c r="M182" s="599" t="str">
        <f ca="1">IF($H182="","",VLOOKUP(H182,Invoer!$F$15:$AU$1500,5,FALSE))</f>
        <v/>
      </c>
      <c r="N182" s="599" t="str">
        <f ca="1">IF($H182="","",VLOOKUP(H182,Invoer!$F$15:$AU$1500,6,FALSE))</f>
        <v/>
      </c>
      <c r="O182" s="599" t="str">
        <f ca="1">IF($H182="","",VLOOKUP(H182,Invoer!$F$15:$AU$1500,9,FALSE))</f>
        <v/>
      </c>
      <c r="P182" s="599" t="str">
        <f ca="1">IF($H182="","",VLOOKUP(H182,Invoer!$F$15:$AU$1500,10,FALSE))</f>
        <v/>
      </c>
      <c r="Q182" s="599" t="str">
        <f ca="1">IF($H182="","",VLOOKUP(H182,Invoer!$F$15:$BB$1500,14,FALSE))</f>
        <v/>
      </c>
      <c r="R182" s="662" t="str">
        <f ca="1">IF($H182="","",IF(J182&gt;$K$8,"",VLOOKUP(H182,Invoer!$F$15:$AU$1500,15,FALSE)))</f>
        <v/>
      </c>
      <c r="S182" s="599" t="str">
        <f ca="1">IF($H182="","",VLOOKUP(H182,Invoer!$F$15:$AU$1500,19,FALSE))</f>
        <v/>
      </c>
      <c r="T182" s="662" t="str">
        <f ca="1">IF($H182="","",IF(J182&gt;$K$8,"",VLOOKUP(H182,Invoer!$F$15:$AU$1500,20,FALSE)))</f>
        <v/>
      </c>
      <c r="U182" s="662" t="str">
        <f ca="1">IF($H182="","",IF(J182&gt;$K$8,"",VLOOKUP(H182,Invoer!$F$15:$AU$1500,23,FALSE)))</f>
        <v/>
      </c>
      <c r="V182" s="662" t="str">
        <f ca="1">IF($H182="","",IF(J182&gt;$K$8,"",VLOOKUP(H182,Invoer!$F$15:$AU$1500,17,FALSE)))</f>
        <v/>
      </c>
      <c r="AC182" s="435" t="str">
        <f>IF($AC$7&lt;3,Invoer!DR187,IF($AC$7=3,Invoer!BT187,"x"))</f>
        <v>x</v>
      </c>
      <c r="AD182" s="599" t="str">
        <f t="shared" si="100"/>
        <v/>
      </c>
      <c r="AE182" s="673" t="str">
        <f>IF($AD182="","",VLOOKUP(AD182,Invoer!$F$15:$AU$1999,2,FALSE))</f>
        <v/>
      </c>
      <c r="AF182" s="599" t="str">
        <f t="shared" si="101"/>
        <v/>
      </c>
      <c r="AG182" s="599" t="str">
        <f>IF($AD182="","",VLOOKUP(AD182,Invoer!$F$15:$AU$1999,3,FALSE))</f>
        <v/>
      </c>
      <c r="AH182" s="599" t="str">
        <f>IF($AD182="","",IF(AG182&lt;&gt;"Liq","",VLOOKUP(AD182,Invoer!$F$15:$AU$1999,4,FALSE)))</f>
        <v/>
      </c>
      <c r="AI182" s="677" t="str">
        <f>IF($AD182="","",VLOOKUP(AD182,Invoer!$F$15:$AU$1999,5,FALSE))</f>
        <v/>
      </c>
      <c r="AJ182" s="599" t="str">
        <f>IF($AD182="","",VLOOKUP(AD182,Invoer!$F$15:$AU$1999,6,FALSE))</f>
        <v/>
      </c>
      <c r="AK182" s="599" t="str">
        <f>IF($AD182="","",VLOOKUP(AD182,Invoer!$F$15:$AU$1999,9,FALSE))</f>
        <v/>
      </c>
      <c r="AL182" s="599" t="str">
        <f>IF($AD182="","",VLOOKUP(AD182,Invoer!$F$15:$AU$1999,10,FALSE))</f>
        <v/>
      </c>
      <c r="AM182" s="599" t="str">
        <f>IF($AD182="","",VLOOKUP(AD182,Invoer!$F$15:$BB$1999,14,FALSE))</f>
        <v/>
      </c>
      <c r="AN182" s="599" t="str">
        <f>IF($AD182="","",VLOOKUP(AD182,Invoer!$F$15:$AU$1999,11,FALSE))</f>
        <v/>
      </c>
      <c r="AO182" s="662" t="str">
        <f>IF($AD182="","",VLOOKUP(AD182,Invoer!$F$15:$AU$1999,15,FALSE))</f>
        <v/>
      </c>
      <c r="AP182" s="599" t="str">
        <f>IF($AD182="","",VLOOKUP(AD182,Invoer!$F$15:$AU$1999,19,FALSE))</f>
        <v/>
      </c>
      <c r="AQ182" s="662" t="str">
        <f>IF($AD182="","",VLOOKUP(AD182,Invoer!$F$15:$AU$1999,24,FALSE))</f>
        <v/>
      </c>
      <c r="AR182" s="662" t="str">
        <f>IF($AD182="","",VLOOKUP(AD182,Invoer!$F$15:$AU$1999,17,FALSE))</f>
        <v/>
      </c>
      <c r="AS182" s="678" t="str">
        <f t="shared" si="111"/>
        <v/>
      </c>
      <c r="AT182" s="676" t="str">
        <f t="shared" si="80"/>
        <v/>
      </c>
      <c r="AU182" s="77" t="e">
        <f t="shared" si="81"/>
        <v>#VALUE!</v>
      </c>
      <c r="AW182" s="57"/>
      <c r="AX182" s="57"/>
      <c r="BA182" s="83" t="e">
        <f ca="1">Invoer!DW187</f>
        <v>#N/A</v>
      </c>
      <c r="BB182" s="599" t="str">
        <f t="shared" ca="1" si="102"/>
        <v/>
      </c>
      <c r="BC182" s="673" t="str">
        <f ca="1">IF($BB182="","",VLOOKUP(BB182,Invoer!$F$15:$AU$1999,2,FALSE))</f>
        <v/>
      </c>
      <c r="BD182" s="599" t="str">
        <f t="shared" ca="1" si="103"/>
        <v/>
      </c>
      <c r="BE182" s="599" t="str">
        <f ca="1">IF($BB182="","",VLOOKUP(BB182,Invoer!$F$15:$AU$1999,5,FALSE))</f>
        <v/>
      </c>
      <c r="BF182" s="599" t="str">
        <f ca="1">IF($BB182="","",VLOOKUP(BB182,Invoer!$F$15:$AU$1999,6,FALSE))</f>
        <v/>
      </c>
      <c r="BG182" s="599" t="str">
        <f ca="1">IF($BB182="","",VLOOKUP(BB182,Invoer!$F$15:$AU$1999,9,FALSE))</f>
        <v/>
      </c>
      <c r="BH182" s="599" t="str">
        <f ca="1">IF($BB182="","",VLOOKUP(BB182,Invoer!$F$15:$AU$1999,10,FALSE))</f>
        <v/>
      </c>
      <c r="BI182" s="599" t="str">
        <f ca="1">IF($BB182="","",VLOOKUP(BB182,Invoer!$F$15:$BB$1999,14,FALSE))</f>
        <v/>
      </c>
      <c r="BJ182" s="599" t="str">
        <f ca="1">IF($BB182="","",VLOOKUP(BB182,Invoer!$F$15:$AU$1999,11,FALSE))</f>
        <v/>
      </c>
      <c r="BK182" s="662" t="str">
        <f t="shared" ca="1" si="104"/>
        <v/>
      </c>
      <c r="BL182" s="662" t="str">
        <f t="shared" ca="1" si="105"/>
        <v/>
      </c>
      <c r="BM182" s="679" t="str">
        <f t="shared" ca="1" si="106"/>
        <v/>
      </c>
      <c r="BN182" s="662" t="str">
        <f t="shared" ca="1" si="82"/>
        <v/>
      </c>
      <c r="BO182" s="662" t="str">
        <f ca="1">IF($BB182="","",VLOOKUP(BB182,Invoer!$F$15:$AU$1999,15,FALSE))</f>
        <v/>
      </c>
      <c r="BP182" s="662" t="str">
        <f ca="1">IF($BB182="","",VLOOKUP(BB182,Invoer!$F$15:$AU$1999,24,FALSE))</f>
        <v/>
      </c>
      <c r="BQ182" s="662" t="str">
        <f ca="1">IF($BB182="","",VLOOKUP(BB182,Invoer!$F$15:$AU$1999,17,FALSE))</f>
        <v/>
      </c>
      <c r="BS182" s="73" t="e">
        <f t="shared" ca="1" si="112"/>
        <v>#VALUE!</v>
      </c>
      <c r="BT182" s="57" t="str">
        <f t="shared" ca="1" si="113"/>
        <v/>
      </c>
      <c r="BW182" s="61" t="e">
        <f ca="1">Invoer!DZ187</f>
        <v>#N/A</v>
      </c>
      <c r="BX182" s="599" t="str">
        <f t="shared" ca="1" si="83"/>
        <v/>
      </c>
      <c r="BY182" s="673" t="str">
        <f ca="1">IF($BX182="","",VLOOKUP(BX182,Invoer!$F$15:$AU$1999,2,FALSE))</f>
        <v/>
      </c>
      <c r="BZ182" s="599" t="str">
        <f t="shared" ca="1" si="84"/>
        <v/>
      </c>
      <c r="CA182" s="599" t="str">
        <f ca="1">IF($BX182="","",VLOOKUP(BX182,Invoer!$F$15:$AU$1999,5,FALSE))</f>
        <v/>
      </c>
      <c r="CB182" s="599" t="str">
        <f ca="1">IF($BX182="","",VLOOKUP(BX182,Invoer!$F$15:$AU$1999,6,FALSE))</f>
        <v/>
      </c>
      <c r="CC182" s="599" t="str">
        <f ca="1">IF($BX182="","",VLOOKUP(BX182,Invoer!$F$15:$AU$1999,9,FALSE))</f>
        <v/>
      </c>
      <c r="CD182" s="599" t="str">
        <f ca="1">IF($BX182="","",VLOOKUP(BX182,Invoer!$F$15:$AU$1999,10,FALSE))</f>
        <v/>
      </c>
      <c r="CE182" s="599" t="str">
        <f ca="1">IF($BX182="","",VLOOKUP(BX182,Invoer!$F$15:$AU$1999,11,FALSE))</f>
        <v/>
      </c>
      <c r="CF182" s="662" t="str">
        <f ca="1">IF($BX182="","",IF(ISERROR(BY182),0,VLOOKUP(BX182,Invoer!$F$15:$AU$1999,15,FALSE)))</f>
        <v/>
      </c>
      <c r="CG182" s="599" t="str">
        <f ca="1">IF($BX182="","",VLOOKUP(BX182,Invoer!$F$15:$AU$1999,19,FALSE))</f>
        <v/>
      </c>
      <c r="CH182" s="662" t="str">
        <f ca="1">IF($BX182="","",IF(ISERROR(BY182),0,VLOOKUP(BX182,Invoer!$F$15:$AU$1999,24,FALSE)))</f>
        <v/>
      </c>
      <c r="CI182" s="662" t="str">
        <f ca="1">IF($BX182="","",IF(ISERROR(BY182),0,VLOOKUP(BX182,Invoer!$F$15:$AU$1999,17,FALSE)))</f>
        <v/>
      </c>
      <c r="CJ182" s="680" t="str">
        <f t="shared" ca="1" si="107"/>
        <v/>
      </c>
      <c r="CK182" s="662" t="str">
        <f t="shared" ca="1" si="108"/>
        <v/>
      </c>
      <c r="CM182" s="56" t="str">
        <f t="shared" ca="1" si="114"/>
        <v/>
      </c>
      <c r="CQ182" s="411" t="e">
        <f ca="1">Invoer!EG187</f>
        <v>#N/A</v>
      </c>
      <c r="CR182" s="599" t="str">
        <f t="shared" ca="1" si="85"/>
        <v/>
      </c>
      <c r="CS182" s="673" t="str">
        <f ca="1">IF($CR182="","",VLOOKUP(CR182,Invoer!$F$15:$AU$1500,2,FALSE))</f>
        <v/>
      </c>
      <c r="CT182" s="599" t="str">
        <f t="shared" ca="1" si="86"/>
        <v/>
      </c>
      <c r="CU182" s="599" t="str">
        <f ca="1">IF($CR182="","",VLOOKUP(CR182,Invoer!$F$15:$AU$1500,3,FALSE))</f>
        <v/>
      </c>
      <c r="CV182" s="599" t="str">
        <f ca="1">IF($CR182="","",IF(CU182&lt;&gt;"Liq","",VLOOKUP(CR182,Invoer!$F$15:$AU$1500,4,FALSE)))</f>
        <v/>
      </c>
      <c r="CW182" s="599" t="str">
        <f ca="1">IF($CR182="","",VLOOKUP(CR182,Invoer!$F$15:$AU$1500,5,FALSE))</f>
        <v/>
      </c>
      <c r="CX182" s="599" t="str">
        <f ca="1">IF($CR182="","",VLOOKUP(CR182,Invoer!$F$15:$AU$1500,6,FALSE))</f>
        <v/>
      </c>
      <c r="CY182" s="599" t="str">
        <f ca="1">IF($CR182="","",VLOOKUP(CR182,Invoer!$F$15:$AU$1500,9,FALSE))</f>
        <v/>
      </c>
      <c r="CZ182" s="599" t="str">
        <f ca="1">IF($CR182="","",VLOOKUP(CR182,Invoer!$F$15:$AU$1500,10,FALSE))</f>
        <v/>
      </c>
      <c r="DA182" s="599" t="str">
        <f ca="1">IF($CR182="","",VLOOKUP(CR182,Invoer!$F$15:$AU$1500,11,FALSE))</f>
        <v/>
      </c>
      <c r="DB182" s="599" t="str">
        <f ca="1">IF($CR182="","",VLOOKUP(CR182,Invoer!$F$15:$BB$1500,14,FALSE))</f>
        <v/>
      </c>
      <c r="DC182" s="662" t="str">
        <f ca="1">IF($CR182="","",VLOOKUP(CR182,Invoer!$F$15:$AU$1500,15,FALSE))</f>
        <v/>
      </c>
      <c r="DD182" s="599" t="str">
        <f ca="1">IF($CR182="","",VLOOKUP(CR182,Invoer!$F$15:$AU$1500,19,FALSE))</f>
        <v/>
      </c>
      <c r="DE182" s="662" t="str">
        <f ca="1">IF($CR182="","",VLOOKUP(CR182,Invoer!$F$15:$AU$1500,20,FALSE))</f>
        <v/>
      </c>
      <c r="DF182" s="662" t="str">
        <f ca="1">IF($CR182="","",VLOOKUP(CR182,Invoer!$F$15:$AU$1500,23,FALSE))</f>
        <v/>
      </c>
      <c r="DG182" s="662" t="str">
        <f ca="1">IF($CR182="","",VLOOKUP(CR182,Invoer!$F$15:$AU$1500,17,FALSE))</f>
        <v/>
      </c>
      <c r="DH182" s="681" t="str">
        <f t="shared" ca="1" si="87"/>
        <v/>
      </c>
      <c r="DI182" s="662" t="str">
        <f t="shared" ca="1" si="88"/>
        <v/>
      </c>
      <c r="DJ182" s="190"/>
      <c r="DK182" s="411" t="str">
        <f t="shared" ca="1" si="89"/>
        <v/>
      </c>
      <c r="DO182" s="61" t="e">
        <f ca="1">IF($DN$4&lt;3,Invoer!EB187,Invoer!EA187)</f>
        <v>#N/A</v>
      </c>
      <c r="DP182" s="599" t="str">
        <f t="shared" ca="1" si="90"/>
        <v/>
      </c>
      <c r="DQ182" s="673" t="str">
        <f ca="1">IF($DP182="","",VLOOKUP(DP182,Invoer!$F$15:$AU$1999,2,FALSE))</f>
        <v/>
      </c>
      <c r="DR182" s="599" t="str">
        <f t="shared" ca="1" si="91"/>
        <v/>
      </c>
      <c r="DS182" s="599" t="str">
        <f ca="1">IF($DP182="","",VLOOKUP(DP182,Invoer!$F$15:$AU$1999,3,FALSE))</f>
        <v/>
      </c>
      <c r="DT182" s="599" t="str">
        <f ca="1">IF($DP182="","",IF(DS182&lt;&gt;"Liq","",VLOOKUP(DP182,Invoer!$F$15:$AU$1999,4,FALSE)))</f>
        <v/>
      </c>
      <c r="DU182" s="599" t="str">
        <f ca="1">IF($DP182="","",VLOOKUP(DP182,Invoer!$F$15:$AU$1999,5,FALSE))</f>
        <v/>
      </c>
      <c r="DV182" s="599" t="str">
        <f ca="1">IF($DP182="","",VLOOKUP(DP182,Invoer!$F$15:$AU$1999,6,FALSE))</f>
        <v/>
      </c>
      <c r="DW182" s="599" t="str">
        <f ca="1">IF($DP182="","",VLOOKUP(DP182,Invoer!$F$15:$AU$1999,9,FALSE))</f>
        <v/>
      </c>
      <c r="DX182" s="599" t="str">
        <f ca="1">IF($DP182="","",VLOOKUP(DP182,Invoer!$F$15:$AU$1999,10,FALSE))</f>
        <v/>
      </c>
      <c r="DY182" s="595" t="str">
        <f ca="1">IF($DP182="","",VLOOKUP(DP182,Invoer!$F$15:$AU$1999,11,FALSE))</f>
        <v/>
      </c>
      <c r="DZ182" s="662" t="str">
        <f ca="1">IF($DP182="","",IF($DN$4&gt;2,"",VLOOKUP(DP182,Invoer!CQ:CS,3,FALSE)))</f>
        <v/>
      </c>
      <c r="EA182" s="541" t="str">
        <f ca="1">IF($DP182="","",IF(ISERROR(DQ182),0,IF($DN$4&lt;3,"",VLOOKUP(DP182,Invoer!$F$15:$AU$1999,15,FALSE))))</f>
        <v/>
      </c>
      <c r="EB182" s="595" t="str">
        <f ca="1">IF($DP182="","",IF($DN$4&lt;3,"",VLOOKUP(DP182,Invoer!$F$15:$AU$1999,19,FALSE)))</f>
        <v/>
      </c>
      <c r="EC182" s="541" t="str">
        <f ca="1">IF($DP182="","",IF(ISERROR(DQ182),0,IF($DN$4&lt;3,"",VLOOKUP(DP182,Invoer!$F$15:$AU$1999,24,FALSE))))</f>
        <v/>
      </c>
      <c r="ED182" s="541" t="str">
        <f ca="1">IF($DP182="","",IF(ISERROR(DQ182),0,IF($DN$4&lt;3,"",VLOOKUP(DP182,Invoer!$F$15:$AU$1999,17,FALSE))))</f>
        <v/>
      </c>
      <c r="EH182" s="89" t="e">
        <f ca="1">Invoer!CP187</f>
        <v>#N/A</v>
      </c>
      <c r="EI182" s="599" t="str">
        <f t="shared" ca="1" si="92"/>
        <v/>
      </c>
      <c r="EJ182" s="673" t="str">
        <f ca="1">IF(EI182="","",VLOOKUP(EI182,Invoer!$F$15:$AU$1999,2,FALSE))</f>
        <v/>
      </c>
      <c r="EK182" s="599" t="str">
        <f t="shared" ca="1" si="93"/>
        <v/>
      </c>
      <c r="EL182" s="599" t="str">
        <f ca="1">IF($EI182="","",VLOOKUP(EI182,Invoer!$F$15:$AU$1999,3,FALSE))</f>
        <v/>
      </c>
      <c r="EM182" s="599" t="str">
        <f ca="1">IF($EI182="","",IF(EL182&lt;&gt;"Liq","",VLOOKUP(EI182,Invoer!$F$15:$AU$1999,4,FALSE)))</f>
        <v/>
      </c>
      <c r="EN182" s="599" t="str">
        <f ca="1">IF($EI182="","",VLOOKUP(EI182,Invoer!$F$15:$AU$1999,6,FALSE))</f>
        <v/>
      </c>
      <c r="EO182" s="599" t="str">
        <f ca="1">IF(EI182="","",VLOOKUP(EI182,Invoer!$F$15:$AU$1999,9,FALSE))</f>
        <v/>
      </c>
      <c r="EP182" s="599" t="str">
        <f ca="1">IF(EI182="","",VLOOKUP(EI182,Invoer!$F$15:$AU$1999,10,FALSE))</f>
        <v/>
      </c>
      <c r="EQ182" s="599" t="str">
        <f ca="1">IF(EI182="","",VLOOKUP(EI182,Invoer!$F$15:$AU$1999,11,FALSE))</f>
        <v/>
      </c>
      <c r="ER182" s="662" t="str">
        <f ca="1">IF(EI182="","",VLOOKUP(EI182,Invoer!CQ:CS,3,FALSE))</f>
        <v/>
      </c>
      <c r="ES182" s="662" t="str">
        <f t="shared" ca="1" si="94"/>
        <v/>
      </c>
      <c r="ET182" s="513" t="str">
        <f t="shared" ca="1" si="95"/>
        <v/>
      </c>
      <c r="EU182" s="112" t="str">
        <f t="shared" ca="1" si="96"/>
        <v/>
      </c>
      <c r="EV182" s="83" t="s">
        <v>160</v>
      </c>
      <c r="EW182" s="682" t="str">
        <f t="shared" ca="1" si="97"/>
        <v/>
      </c>
      <c r="EX182" s="662" t="str">
        <f t="shared" ca="1" si="98"/>
        <v/>
      </c>
      <c r="EY182"/>
      <c r="EZ182" s="56" t="e">
        <f t="shared" ca="1" si="109"/>
        <v>#VALUE!</v>
      </c>
      <c r="FA182" s="56" t="e">
        <f t="shared" ca="1" si="110"/>
        <v>#VALUE!</v>
      </c>
      <c r="FE182"/>
      <c r="FI182"/>
      <c r="FJ182"/>
    </row>
    <row r="183" spans="1:166" ht="12" customHeight="1" x14ac:dyDescent="0.2">
      <c r="A183"/>
      <c r="B183"/>
      <c r="C183"/>
      <c r="E183"/>
      <c r="G183" s="89" t="e">
        <f ca="1">Invoer!DU188</f>
        <v>#N/A</v>
      </c>
      <c r="H183" s="599" t="str">
        <f t="shared" ca="1" si="115"/>
        <v/>
      </c>
      <c r="I183" s="673" t="str">
        <f ca="1">IF($H183="","",VLOOKUP(H183,Invoer!$F$15:$AU$1500,2,FALSE))</f>
        <v/>
      </c>
      <c r="J183" s="599" t="str">
        <f t="shared" ca="1" si="99"/>
        <v/>
      </c>
      <c r="K183" s="599" t="str">
        <f ca="1">IF($H183="","",VLOOKUP(H183,Invoer!$F$15:$AU$1500,3,FALSE))</f>
        <v/>
      </c>
      <c r="L183" s="599" t="str">
        <f ca="1">IF($H183="","",IF(K183&lt;&gt;"Liq","",VLOOKUP(H183,Invoer!$F$15:$AU$1500,4,FALSE)))</f>
        <v/>
      </c>
      <c r="M183" s="599" t="str">
        <f ca="1">IF($H183="","",VLOOKUP(H183,Invoer!$F$15:$AU$1500,5,FALSE))</f>
        <v/>
      </c>
      <c r="N183" s="599" t="str">
        <f ca="1">IF($H183="","",VLOOKUP(H183,Invoer!$F$15:$AU$1500,6,FALSE))</f>
        <v/>
      </c>
      <c r="O183" s="599" t="str">
        <f ca="1">IF($H183="","",VLOOKUP(H183,Invoer!$F$15:$AU$1500,9,FALSE))</f>
        <v/>
      </c>
      <c r="P183" s="599" t="str">
        <f ca="1">IF($H183="","",VLOOKUP(H183,Invoer!$F$15:$AU$1500,10,FALSE))</f>
        <v/>
      </c>
      <c r="Q183" s="599" t="str">
        <f ca="1">IF($H183="","",VLOOKUP(H183,Invoer!$F$15:$BB$1500,14,FALSE))</f>
        <v/>
      </c>
      <c r="R183" s="662" t="str">
        <f ca="1">IF($H183="","",IF(J183&gt;$K$8,"",VLOOKUP(H183,Invoer!$F$15:$AU$1500,15,FALSE)))</f>
        <v/>
      </c>
      <c r="S183" s="599" t="str">
        <f ca="1">IF($H183="","",VLOOKUP(H183,Invoer!$F$15:$AU$1500,19,FALSE))</f>
        <v/>
      </c>
      <c r="T183" s="662" t="str">
        <f ca="1">IF($H183="","",IF(J183&gt;$K$8,"",VLOOKUP(H183,Invoer!$F$15:$AU$1500,20,FALSE)))</f>
        <v/>
      </c>
      <c r="U183" s="662" t="str">
        <f ca="1">IF($H183="","",IF(J183&gt;$K$8,"",VLOOKUP(H183,Invoer!$F$15:$AU$1500,23,FALSE)))</f>
        <v/>
      </c>
      <c r="V183" s="662" t="str">
        <f ca="1">IF($H183="","",IF(J183&gt;$K$8,"",VLOOKUP(H183,Invoer!$F$15:$AU$1500,17,FALSE)))</f>
        <v/>
      </c>
      <c r="AC183" s="435" t="str">
        <f>IF($AC$7&lt;3,Invoer!DR188,IF($AC$7=3,Invoer!BT188,"x"))</f>
        <v>x</v>
      </c>
      <c r="AD183" s="599" t="str">
        <f t="shared" si="100"/>
        <v/>
      </c>
      <c r="AE183" s="673" t="str">
        <f>IF($AD183="","",VLOOKUP(AD183,Invoer!$F$15:$AU$1999,2,FALSE))</f>
        <v/>
      </c>
      <c r="AF183" s="599" t="str">
        <f t="shared" si="101"/>
        <v/>
      </c>
      <c r="AG183" s="599" t="str">
        <f>IF($AD183="","",VLOOKUP(AD183,Invoer!$F$15:$AU$1999,3,FALSE))</f>
        <v/>
      </c>
      <c r="AH183" s="599" t="str">
        <f>IF($AD183="","",IF(AG183&lt;&gt;"Liq","",VLOOKUP(AD183,Invoer!$F$15:$AU$1999,4,FALSE)))</f>
        <v/>
      </c>
      <c r="AI183" s="677" t="str">
        <f>IF($AD183="","",VLOOKUP(AD183,Invoer!$F$15:$AU$1999,5,FALSE))</f>
        <v/>
      </c>
      <c r="AJ183" s="599" t="str">
        <f>IF($AD183="","",VLOOKUP(AD183,Invoer!$F$15:$AU$1999,6,FALSE))</f>
        <v/>
      </c>
      <c r="AK183" s="599" t="str">
        <f>IF($AD183="","",VLOOKUP(AD183,Invoer!$F$15:$AU$1999,9,FALSE))</f>
        <v/>
      </c>
      <c r="AL183" s="599" t="str">
        <f>IF($AD183="","",VLOOKUP(AD183,Invoer!$F$15:$AU$1999,10,FALSE))</f>
        <v/>
      </c>
      <c r="AM183" s="599" t="str">
        <f>IF($AD183="","",VLOOKUP(AD183,Invoer!$F$15:$BB$1999,14,FALSE))</f>
        <v/>
      </c>
      <c r="AN183" s="599" t="str">
        <f>IF($AD183="","",VLOOKUP(AD183,Invoer!$F$15:$AU$1999,11,FALSE))</f>
        <v/>
      </c>
      <c r="AO183" s="662" t="str">
        <f>IF($AD183="","",VLOOKUP(AD183,Invoer!$F$15:$AU$1999,15,FALSE))</f>
        <v/>
      </c>
      <c r="AP183" s="599" t="str">
        <f>IF($AD183="","",VLOOKUP(AD183,Invoer!$F$15:$AU$1999,19,FALSE))</f>
        <v/>
      </c>
      <c r="AQ183" s="662" t="str">
        <f>IF($AD183="","",VLOOKUP(AD183,Invoer!$F$15:$AU$1999,24,FALSE))</f>
        <v/>
      </c>
      <c r="AR183" s="662" t="str">
        <f>IF($AD183="","",VLOOKUP(AD183,Invoer!$F$15:$AU$1999,17,FALSE))</f>
        <v/>
      </c>
      <c r="AS183" s="678" t="str">
        <f t="shared" si="111"/>
        <v/>
      </c>
      <c r="AT183" s="676" t="str">
        <f t="shared" si="80"/>
        <v/>
      </c>
      <c r="AU183" s="77" t="e">
        <f t="shared" si="81"/>
        <v>#VALUE!</v>
      </c>
      <c r="AW183" s="57"/>
      <c r="AX183" s="57"/>
      <c r="BA183" s="83" t="e">
        <f ca="1">Invoer!DW188</f>
        <v>#N/A</v>
      </c>
      <c r="BB183" s="599" t="str">
        <f t="shared" ca="1" si="102"/>
        <v/>
      </c>
      <c r="BC183" s="673" t="str">
        <f ca="1">IF($BB183="","",VLOOKUP(BB183,Invoer!$F$15:$AU$1999,2,FALSE))</f>
        <v/>
      </c>
      <c r="BD183" s="599" t="str">
        <f t="shared" ca="1" si="103"/>
        <v/>
      </c>
      <c r="BE183" s="599" t="str">
        <f ca="1">IF($BB183="","",VLOOKUP(BB183,Invoer!$F$15:$AU$1999,5,FALSE))</f>
        <v/>
      </c>
      <c r="BF183" s="599" t="str">
        <f ca="1">IF($BB183="","",VLOOKUP(BB183,Invoer!$F$15:$AU$1999,6,FALSE))</f>
        <v/>
      </c>
      <c r="BG183" s="599" t="str">
        <f ca="1">IF($BB183="","",VLOOKUP(BB183,Invoer!$F$15:$AU$1999,9,FALSE))</f>
        <v/>
      </c>
      <c r="BH183" s="599" t="str">
        <f ca="1">IF($BB183="","",VLOOKUP(BB183,Invoer!$F$15:$AU$1999,10,FALSE))</f>
        <v/>
      </c>
      <c r="BI183" s="599" t="str">
        <f ca="1">IF($BB183="","",VLOOKUP(BB183,Invoer!$F$15:$BB$1999,14,FALSE))</f>
        <v/>
      </c>
      <c r="BJ183" s="599" t="str">
        <f ca="1">IF($BB183="","",VLOOKUP(BB183,Invoer!$F$15:$AU$1999,11,FALSE))</f>
        <v/>
      </c>
      <c r="BK183" s="662" t="str">
        <f t="shared" ca="1" si="104"/>
        <v/>
      </c>
      <c r="BL183" s="662" t="str">
        <f t="shared" ca="1" si="105"/>
        <v/>
      </c>
      <c r="BM183" s="679" t="str">
        <f t="shared" ca="1" si="106"/>
        <v/>
      </c>
      <c r="BN183" s="662" t="str">
        <f t="shared" ca="1" si="82"/>
        <v/>
      </c>
      <c r="BO183" s="662" t="str">
        <f ca="1">IF($BB183="","",VLOOKUP(BB183,Invoer!$F$15:$AU$1999,15,FALSE))</f>
        <v/>
      </c>
      <c r="BP183" s="662" t="str">
        <f ca="1">IF($BB183="","",VLOOKUP(BB183,Invoer!$F$15:$AU$1999,24,FALSE))</f>
        <v/>
      </c>
      <c r="BQ183" s="662" t="str">
        <f ca="1">IF($BB183="","",VLOOKUP(BB183,Invoer!$F$15:$AU$1999,17,FALSE))</f>
        <v/>
      </c>
      <c r="BS183" s="73" t="e">
        <f t="shared" ca="1" si="112"/>
        <v>#VALUE!</v>
      </c>
      <c r="BT183" s="57" t="str">
        <f t="shared" ca="1" si="113"/>
        <v/>
      </c>
      <c r="BW183" s="61" t="e">
        <f ca="1">Invoer!DZ188</f>
        <v>#N/A</v>
      </c>
      <c r="BX183" s="599" t="str">
        <f t="shared" ca="1" si="83"/>
        <v/>
      </c>
      <c r="BY183" s="673" t="str">
        <f ca="1">IF($BX183="","",VLOOKUP(BX183,Invoer!$F$15:$AU$1999,2,FALSE))</f>
        <v/>
      </c>
      <c r="BZ183" s="599" t="str">
        <f t="shared" ca="1" si="84"/>
        <v/>
      </c>
      <c r="CA183" s="599" t="str">
        <f ca="1">IF($BX183="","",VLOOKUP(BX183,Invoer!$F$15:$AU$1999,5,FALSE))</f>
        <v/>
      </c>
      <c r="CB183" s="599" t="str">
        <f ca="1">IF($BX183="","",VLOOKUP(BX183,Invoer!$F$15:$AU$1999,6,FALSE))</f>
        <v/>
      </c>
      <c r="CC183" s="599" t="str">
        <f ca="1">IF($BX183="","",VLOOKUP(BX183,Invoer!$F$15:$AU$1999,9,FALSE))</f>
        <v/>
      </c>
      <c r="CD183" s="599" t="str">
        <f ca="1">IF($BX183="","",VLOOKUP(BX183,Invoer!$F$15:$AU$1999,10,FALSE))</f>
        <v/>
      </c>
      <c r="CE183" s="599" t="str">
        <f ca="1">IF($BX183="","",VLOOKUP(BX183,Invoer!$F$15:$AU$1999,11,FALSE))</f>
        <v/>
      </c>
      <c r="CF183" s="662" t="str">
        <f ca="1">IF($BX183="","",IF(ISERROR(BY183),0,VLOOKUP(BX183,Invoer!$F$15:$AU$1999,15,FALSE)))</f>
        <v/>
      </c>
      <c r="CG183" s="599" t="str">
        <f ca="1">IF($BX183="","",VLOOKUP(BX183,Invoer!$F$15:$AU$1999,19,FALSE))</f>
        <v/>
      </c>
      <c r="CH183" s="662" t="str">
        <f ca="1">IF($BX183="","",IF(ISERROR(BY183),0,VLOOKUP(BX183,Invoer!$F$15:$AU$1999,24,FALSE)))</f>
        <v/>
      </c>
      <c r="CI183" s="662" t="str">
        <f ca="1">IF($BX183="","",IF(ISERROR(BY183),0,VLOOKUP(BX183,Invoer!$F$15:$AU$1999,17,FALSE)))</f>
        <v/>
      </c>
      <c r="CJ183" s="680" t="str">
        <f t="shared" ca="1" si="107"/>
        <v/>
      </c>
      <c r="CK183" s="662" t="str">
        <f t="shared" ca="1" si="108"/>
        <v/>
      </c>
      <c r="CM183" s="56" t="str">
        <f t="shared" ca="1" si="114"/>
        <v/>
      </c>
      <c r="CQ183" s="411" t="e">
        <f ca="1">Invoer!EG188</f>
        <v>#N/A</v>
      </c>
      <c r="CR183" s="599" t="str">
        <f t="shared" ca="1" si="85"/>
        <v/>
      </c>
      <c r="CS183" s="673" t="str">
        <f ca="1">IF($CR183="","",VLOOKUP(CR183,Invoer!$F$15:$AU$1500,2,FALSE))</f>
        <v/>
      </c>
      <c r="CT183" s="599" t="str">
        <f t="shared" ca="1" si="86"/>
        <v/>
      </c>
      <c r="CU183" s="599" t="str">
        <f ca="1">IF($CR183="","",VLOOKUP(CR183,Invoer!$F$15:$AU$1500,3,FALSE))</f>
        <v/>
      </c>
      <c r="CV183" s="599" t="str">
        <f ca="1">IF($CR183="","",IF(CU183&lt;&gt;"Liq","",VLOOKUP(CR183,Invoer!$F$15:$AU$1500,4,FALSE)))</f>
        <v/>
      </c>
      <c r="CW183" s="599" t="str">
        <f ca="1">IF($CR183="","",VLOOKUP(CR183,Invoer!$F$15:$AU$1500,5,FALSE))</f>
        <v/>
      </c>
      <c r="CX183" s="599" t="str">
        <f ca="1">IF($CR183="","",VLOOKUP(CR183,Invoer!$F$15:$AU$1500,6,FALSE))</f>
        <v/>
      </c>
      <c r="CY183" s="599" t="str">
        <f ca="1">IF($CR183="","",VLOOKUP(CR183,Invoer!$F$15:$AU$1500,9,FALSE))</f>
        <v/>
      </c>
      <c r="CZ183" s="599" t="str">
        <f ca="1">IF($CR183="","",VLOOKUP(CR183,Invoer!$F$15:$AU$1500,10,FALSE))</f>
        <v/>
      </c>
      <c r="DA183" s="599" t="str">
        <f ca="1">IF($CR183="","",VLOOKUP(CR183,Invoer!$F$15:$AU$1500,11,FALSE))</f>
        <v/>
      </c>
      <c r="DB183" s="599" t="str">
        <f ca="1">IF($CR183="","",VLOOKUP(CR183,Invoer!$F$15:$BB$1500,14,FALSE))</f>
        <v/>
      </c>
      <c r="DC183" s="662" t="str">
        <f ca="1">IF($CR183="","",VLOOKUP(CR183,Invoer!$F$15:$AU$1500,15,FALSE))</f>
        <v/>
      </c>
      <c r="DD183" s="599" t="str">
        <f ca="1">IF($CR183="","",VLOOKUP(CR183,Invoer!$F$15:$AU$1500,19,FALSE))</f>
        <v/>
      </c>
      <c r="DE183" s="662" t="str">
        <f ca="1">IF($CR183="","",VLOOKUP(CR183,Invoer!$F$15:$AU$1500,20,FALSE))</f>
        <v/>
      </c>
      <c r="DF183" s="662" t="str">
        <f ca="1">IF($CR183="","",VLOOKUP(CR183,Invoer!$F$15:$AU$1500,23,FALSE))</f>
        <v/>
      </c>
      <c r="DG183" s="662" t="str">
        <f ca="1">IF($CR183="","",VLOOKUP(CR183,Invoer!$F$15:$AU$1500,17,FALSE))</f>
        <v/>
      </c>
      <c r="DH183" s="681" t="str">
        <f t="shared" ca="1" si="87"/>
        <v/>
      </c>
      <c r="DI183" s="662" t="str">
        <f t="shared" ca="1" si="88"/>
        <v/>
      </c>
      <c r="DJ183" s="190"/>
      <c r="DK183" s="411" t="str">
        <f t="shared" ca="1" si="89"/>
        <v/>
      </c>
      <c r="DO183" s="61" t="e">
        <f ca="1">IF($DN$4&lt;3,Invoer!EB188,Invoer!EA188)</f>
        <v>#N/A</v>
      </c>
      <c r="DP183" s="599" t="str">
        <f t="shared" ca="1" si="90"/>
        <v/>
      </c>
      <c r="DQ183" s="673" t="str">
        <f ca="1">IF($DP183="","",VLOOKUP(DP183,Invoer!$F$15:$AU$1999,2,FALSE))</f>
        <v/>
      </c>
      <c r="DR183" s="599" t="str">
        <f t="shared" ca="1" si="91"/>
        <v/>
      </c>
      <c r="DS183" s="599" t="str">
        <f ca="1">IF($DP183="","",VLOOKUP(DP183,Invoer!$F$15:$AU$1999,3,FALSE))</f>
        <v/>
      </c>
      <c r="DT183" s="599" t="str">
        <f ca="1">IF($DP183="","",IF(DS183&lt;&gt;"Liq","",VLOOKUP(DP183,Invoer!$F$15:$AU$1999,4,FALSE)))</f>
        <v/>
      </c>
      <c r="DU183" s="599" t="str">
        <f ca="1">IF($DP183="","",VLOOKUP(DP183,Invoer!$F$15:$AU$1999,5,FALSE))</f>
        <v/>
      </c>
      <c r="DV183" s="599" t="str">
        <f ca="1">IF($DP183="","",VLOOKUP(DP183,Invoer!$F$15:$AU$1999,6,FALSE))</f>
        <v/>
      </c>
      <c r="DW183" s="599" t="str">
        <f ca="1">IF($DP183="","",VLOOKUP(DP183,Invoer!$F$15:$AU$1999,9,FALSE))</f>
        <v/>
      </c>
      <c r="DX183" s="599" t="str">
        <f ca="1">IF($DP183="","",VLOOKUP(DP183,Invoer!$F$15:$AU$1999,10,FALSE))</f>
        <v/>
      </c>
      <c r="DY183" s="595" t="str">
        <f ca="1">IF($DP183="","",VLOOKUP(DP183,Invoer!$F$15:$AU$1999,11,FALSE))</f>
        <v/>
      </c>
      <c r="DZ183" s="662" t="str">
        <f ca="1">IF($DP183="","",IF($DN$4&gt;2,"",VLOOKUP(DP183,Invoer!CQ:CS,3,FALSE)))</f>
        <v/>
      </c>
      <c r="EA183" s="541" t="str">
        <f ca="1">IF($DP183="","",IF(ISERROR(DQ183),0,IF($DN$4&lt;3,"",VLOOKUP(DP183,Invoer!$F$15:$AU$1999,15,FALSE))))</f>
        <v/>
      </c>
      <c r="EB183" s="595" t="str">
        <f ca="1">IF($DP183="","",IF($DN$4&lt;3,"",VLOOKUP(DP183,Invoer!$F$15:$AU$1999,19,FALSE)))</f>
        <v/>
      </c>
      <c r="EC183" s="541" t="str">
        <f ca="1">IF($DP183="","",IF(ISERROR(DQ183),0,IF($DN$4&lt;3,"",VLOOKUP(DP183,Invoer!$F$15:$AU$1999,24,FALSE))))</f>
        <v/>
      </c>
      <c r="ED183" s="541" t="str">
        <f ca="1">IF($DP183="","",IF(ISERROR(DQ183),0,IF($DN$4&lt;3,"",VLOOKUP(DP183,Invoer!$F$15:$AU$1999,17,FALSE))))</f>
        <v/>
      </c>
      <c r="EH183" s="89" t="e">
        <f ca="1">Invoer!CP188</f>
        <v>#N/A</v>
      </c>
      <c r="EI183" s="599" t="str">
        <f t="shared" ca="1" si="92"/>
        <v/>
      </c>
      <c r="EJ183" s="673" t="str">
        <f ca="1">IF(EI183="","",VLOOKUP(EI183,Invoer!$F$15:$AU$1999,2,FALSE))</f>
        <v/>
      </c>
      <c r="EK183" s="599" t="str">
        <f t="shared" ca="1" si="93"/>
        <v/>
      </c>
      <c r="EL183" s="599" t="str">
        <f ca="1">IF($EI183="","",VLOOKUP(EI183,Invoer!$F$15:$AU$1999,3,FALSE))</f>
        <v/>
      </c>
      <c r="EM183" s="599" t="str">
        <f ca="1">IF($EI183="","",IF(EL183&lt;&gt;"Liq","",VLOOKUP(EI183,Invoer!$F$15:$AU$1999,4,FALSE)))</f>
        <v/>
      </c>
      <c r="EN183" s="599" t="str">
        <f ca="1">IF($EI183="","",VLOOKUP(EI183,Invoer!$F$15:$AU$1999,6,FALSE))</f>
        <v/>
      </c>
      <c r="EO183" s="599" t="str">
        <f ca="1">IF(EI183="","",VLOOKUP(EI183,Invoer!$F$15:$AU$1999,9,FALSE))</f>
        <v/>
      </c>
      <c r="EP183" s="599" t="str">
        <f ca="1">IF(EI183="","",VLOOKUP(EI183,Invoer!$F$15:$AU$1999,10,FALSE))</f>
        <v/>
      </c>
      <c r="EQ183" s="599" t="str">
        <f ca="1">IF(EI183="","",VLOOKUP(EI183,Invoer!$F$15:$AU$1999,11,FALSE))</f>
        <v/>
      </c>
      <c r="ER183" s="662" t="str">
        <f ca="1">IF(EI183="","",VLOOKUP(EI183,Invoer!CQ:CS,3,FALSE))</f>
        <v/>
      </c>
      <c r="ES183" s="662" t="str">
        <f t="shared" ca="1" si="94"/>
        <v/>
      </c>
      <c r="ET183" s="513" t="str">
        <f t="shared" ca="1" si="95"/>
        <v/>
      </c>
      <c r="EU183" s="112" t="str">
        <f t="shared" ca="1" si="96"/>
        <v/>
      </c>
      <c r="EV183" s="83" t="s">
        <v>160</v>
      </c>
      <c r="EW183" s="682" t="str">
        <f t="shared" ca="1" si="97"/>
        <v/>
      </c>
      <c r="EX183" s="662" t="str">
        <f t="shared" ca="1" si="98"/>
        <v/>
      </c>
      <c r="EY183"/>
      <c r="EZ183" s="56" t="e">
        <f t="shared" ca="1" si="109"/>
        <v>#VALUE!</v>
      </c>
      <c r="FA183" s="56" t="e">
        <f t="shared" ca="1" si="110"/>
        <v>#VALUE!</v>
      </c>
      <c r="FE183"/>
      <c r="FI183"/>
      <c r="FJ183"/>
    </row>
    <row r="184" spans="1:166" ht="12" customHeight="1" x14ac:dyDescent="0.2">
      <c r="A184"/>
      <c r="B184"/>
      <c r="C184"/>
      <c r="E184"/>
      <c r="G184" s="89" t="e">
        <f ca="1">Invoer!DU189</f>
        <v>#N/A</v>
      </c>
      <c r="H184" s="599" t="str">
        <f t="shared" ca="1" si="115"/>
        <v/>
      </c>
      <c r="I184" s="673" t="str">
        <f ca="1">IF($H184="","",VLOOKUP(H184,Invoer!$F$15:$AU$1500,2,FALSE))</f>
        <v/>
      </c>
      <c r="J184" s="599" t="str">
        <f t="shared" ca="1" si="99"/>
        <v/>
      </c>
      <c r="K184" s="599" t="str">
        <f ca="1">IF($H184="","",VLOOKUP(H184,Invoer!$F$15:$AU$1500,3,FALSE))</f>
        <v/>
      </c>
      <c r="L184" s="599" t="str">
        <f ca="1">IF($H184="","",IF(K184&lt;&gt;"Liq","",VLOOKUP(H184,Invoer!$F$15:$AU$1500,4,FALSE)))</f>
        <v/>
      </c>
      <c r="M184" s="599" t="str">
        <f ca="1">IF($H184="","",VLOOKUP(H184,Invoer!$F$15:$AU$1500,5,FALSE))</f>
        <v/>
      </c>
      <c r="N184" s="599" t="str">
        <f ca="1">IF($H184="","",VLOOKUP(H184,Invoer!$F$15:$AU$1500,6,FALSE))</f>
        <v/>
      </c>
      <c r="O184" s="599" t="str">
        <f ca="1">IF($H184="","",VLOOKUP(H184,Invoer!$F$15:$AU$1500,9,FALSE))</f>
        <v/>
      </c>
      <c r="P184" s="599" t="str">
        <f ca="1">IF($H184="","",VLOOKUP(H184,Invoer!$F$15:$AU$1500,10,FALSE))</f>
        <v/>
      </c>
      <c r="Q184" s="599" t="str">
        <f ca="1">IF($H184="","",VLOOKUP(H184,Invoer!$F$15:$BB$1500,14,FALSE))</f>
        <v/>
      </c>
      <c r="R184" s="662" t="str">
        <f ca="1">IF($H184="","",IF(J184&gt;$K$8,"",VLOOKUP(H184,Invoer!$F$15:$AU$1500,15,FALSE)))</f>
        <v/>
      </c>
      <c r="S184" s="599" t="str">
        <f ca="1">IF($H184="","",VLOOKUP(H184,Invoer!$F$15:$AU$1500,19,FALSE))</f>
        <v/>
      </c>
      <c r="T184" s="662" t="str">
        <f ca="1">IF($H184="","",IF(J184&gt;$K$8,"",VLOOKUP(H184,Invoer!$F$15:$AU$1500,20,FALSE)))</f>
        <v/>
      </c>
      <c r="U184" s="662" t="str">
        <f ca="1">IF($H184="","",IF(J184&gt;$K$8,"",VLOOKUP(H184,Invoer!$F$15:$AU$1500,23,FALSE)))</f>
        <v/>
      </c>
      <c r="V184" s="662" t="str">
        <f ca="1">IF($H184="","",IF(J184&gt;$K$8,"",VLOOKUP(H184,Invoer!$F$15:$AU$1500,17,FALSE)))</f>
        <v/>
      </c>
      <c r="AC184" s="435" t="str">
        <f>IF($AC$7&lt;3,Invoer!DR189,IF($AC$7=3,Invoer!BT189,"x"))</f>
        <v>x</v>
      </c>
      <c r="AD184" s="599" t="str">
        <f t="shared" si="100"/>
        <v/>
      </c>
      <c r="AE184" s="673" t="str">
        <f>IF($AD184="","",VLOOKUP(AD184,Invoer!$F$15:$AU$1999,2,FALSE))</f>
        <v/>
      </c>
      <c r="AF184" s="599" t="str">
        <f t="shared" si="101"/>
        <v/>
      </c>
      <c r="AG184" s="599" t="str">
        <f>IF($AD184="","",VLOOKUP(AD184,Invoer!$F$15:$AU$1999,3,FALSE))</f>
        <v/>
      </c>
      <c r="AH184" s="599" t="str">
        <f>IF($AD184="","",IF(AG184&lt;&gt;"Liq","",VLOOKUP(AD184,Invoer!$F$15:$AU$1999,4,FALSE)))</f>
        <v/>
      </c>
      <c r="AI184" s="677" t="str">
        <f>IF($AD184="","",VLOOKUP(AD184,Invoer!$F$15:$AU$1999,5,FALSE))</f>
        <v/>
      </c>
      <c r="AJ184" s="599" t="str">
        <f>IF($AD184="","",VLOOKUP(AD184,Invoer!$F$15:$AU$1999,6,FALSE))</f>
        <v/>
      </c>
      <c r="AK184" s="599" t="str">
        <f>IF($AD184="","",VLOOKUP(AD184,Invoer!$F$15:$AU$1999,9,FALSE))</f>
        <v/>
      </c>
      <c r="AL184" s="599" t="str">
        <f>IF($AD184="","",VLOOKUP(AD184,Invoer!$F$15:$AU$1999,10,FALSE))</f>
        <v/>
      </c>
      <c r="AM184" s="599" t="str">
        <f>IF($AD184="","",VLOOKUP(AD184,Invoer!$F$15:$BB$1999,14,FALSE))</f>
        <v/>
      </c>
      <c r="AN184" s="599" t="str">
        <f>IF($AD184="","",VLOOKUP(AD184,Invoer!$F$15:$AU$1999,11,FALSE))</f>
        <v/>
      </c>
      <c r="AO184" s="662" t="str">
        <f>IF($AD184="","",VLOOKUP(AD184,Invoer!$F$15:$AU$1999,15,FALSE))</f>
        <v/>
      </c>
      <c r="AP184" s="599" t="str">
        <f>IF($AD184="","",VLOOKUP(AD184,Invoer!$F$15:$AU$1999,19,FALSE))</f>
        <v/>
      </c>
      <c r="AQ184" s="662" t="str">
        <f>IF($AD184="","",VLOOKUP(AD184,Invoer!$F$15:$AU$1999,24,FALSE))</f>
        <v/>
      </c>
      <c r="AR184" s="662" t="str">
        <f>IF($AD184="","",VLOOKUP(AD184,Invoer!$F$15:$AU$1999,17,FALSE))</f>
        <v/>
      </c>
      <c r="AS184" s="678" t="str">
        <f t="shared" si="111"/>
        <v/>
      </c>
      <c r="AT184" s="676" t="str">
        <f t="shared" si="80"/>
        <v/>
      </c>
      <c r="AU184" s="77" t="e">
        <f t="shared" si="81"/>
        <v>#VALUE!</v>
      </c>
      <c r="AW184" s="57"/>
      <c r="AX184" s="57"/>
      <c r="BA184" s="83" t="e">
        <f ca="1">Invoer!DW189</f>
        <v>#N/A</v>
      </c>
      <c r="BB184" s="599" t="str">
        <f t="shared" ca="1" si="102"/>
        <v/>
      </c>
      <c r="BC184" s="673" t="str">
        <f ca="1">IF($BB184="","",VLOOKUP(BB184,Invoer!$F$15:$AU$1999,2,FALSE))</f>
        <v/>
      </c>
      <c r="BD184" s="599" t="str">
        <f t="shared" ca="1" si="103"/>
        <v/>
      </c>
      <c r="BE184" s="599" t="str">
        <f ca="1">IF($BB184="","",VLOOKUP(BB184,Invoer!$F$15:$AU$1999,5,FALSE))</f>
        <v/>
      </c>
      <c r="BF184" s="599" t="str">
        <f ca="1">IF($BB184="","",VLOOKUP(BB184,Invoer!$F$15:$AU$1999,6,FALSE))</f>
        <v/>
      </c>
      <c r="BG184" s="599" t="str">
        <f ca="1">IF($BB184="","",VLOOKUP(BB184,Invoer!$F$15:$AU$1999,9,FALSE))</f>
        <v/>
      </c>
      <c r="BH184" s="599" t="str">
        <f ca="1">IF($BB184="","",VLOOKUP(BB184,Invoer!$F$15:$AU$1999,10,FALSE))</f>
        <v/>
      </c>
      <c r="BI184" s="599" t="str">
        <f ca="1">IF($BB184="","",VLOOKUP(BB184,Invoer!$F$15:$BB$1999,14,FALSE))</f>
        <v/>
      </c>
      <c r="BJ184" s="599" t="str">
        <f ca="1">IF($BB184="","",VLOOKUP(BB184,Invoer!$F$15:$AU$1999,11,FALSE))</f>
        <v/>
      </c>
      <c r="BK184" s="662" t="str">
        <f t="shared" ca="1" si="104"/>
        <v/>
      </c>
      <c r="BL184" s="662" t="str">
        <f t="shared" ca="1" si="105"/>
        <v/>
      </c>
      <c r="BM184" s="679" t="str">
        <f t="shared" ca="1" si="106"/>
        <v/>
      </c>
      <c r="BN184" s="662" t="str">
        <f t="shared" ca="1" si="82"/>
        <v/>
      </c>
      <c r="BO184" s="662" t="str">
        <f ca="1">IF($BB184="","",VLOOKUP(BB184,Invoer!$F$15:$AU$1999,15,FALSE))</f>
        <v/>
      </c>
      <c r="BP184" s="662" t="str">
        <f ca="1">IF($BB184="","",VLOOKUP(BB184,Invoer!$F$15:$AU$1999,24,FALSE))</f>
        <v/>
      </c>
      <c r="BQ184" s="662" t="str">
        <f ca="1">IF($BB184="","",VLOOKUP(BB184,Invoer!$F$15:$AU$1999,17,FALSE))</f>
        <v/>
      </c>
      <c r="BS184" s="73" t="e">
        <f t="shared" ca="1" si="112"/>
        <v>#VALUE!</v>
      </c>
      <c r="BT184" s="57" t="str">
        <f t="shared" ca="1" si="113"/>
        <v/>
      </c>
      <c r="BW184" s="61" t="e">
        <f ca="1">Invoer!DZ189</f>
        <v>#N/A</v>
      </c>
      <c r="BX184" s="599" t="str">
        <f t="shared" ca="1" si="83"/>
        <v/>
      </c>
      <c r="BY184" s="673" t="str">
        <f ca="1">IF($BX184="","",VLOOKUP(BX184,Invoer!$F$15:$AU$1999,2,FALSE))</f>
        <v/>
      </c>
      <c r="BZ184" s="599" t="str">
        <f t="shared" ca="1" si="84"/>
        <v/>
      </c>
      <c r="CA184" s="599" t="str">
        <f ca="1">IF($BX184="","",VLOOKUP(BX184,Invoer!$F$15:$AU$1999,5,FALSE))</f>
        <v/>
      </c>
      <c r="CB184" s="599" t="str">
        <f ca="1">IF($BX184="","",VLOOKUP(BX184,Invoer!$F$15:$AU$1999,6,FALSE))</f>
        <v/>
      </c>
      <c r="CC184" s="599" t="str">
        <f ca="1">IF($BX184="","",VLOOKUP(BX184,Invoer!$F$15:$AU$1999,9,FALSE))</f>
        <v/>
      </c>
      <c r="CD184" s="599" t="str">
        <f ca="1">IF($BX184="","",VLOOKUP(BX184,Invoer!$F$15:$AU$1999,10,FALSE))</f>
        <v/>
      </c>
      <c r="CE184" s="599" t="str">
        <f ca="1">IF($BX184="","",VLOOKUP(BX184,Invoer!$F$15:$AU$1999,11,FALSE))</f>
        <v/>
      </c>
      <c r="CF184" s="662" t="str">
        <f ca="1">IF($BX184="","",IF(ISERROR(BY184),0,VLOOKUP(BX184,Invoer!$F$15:$AU$1999,15,FALSE)))</f>
        <v/>
      </c>
      <c r="CG184" s="599" t="str">
        <f ca="1">IF($BX184="","",VLOOKUP(BX184,Invoer!$F$15:$AU$1999,19,FALSE))</f>
        <v/>
      </c>
      <c r="CH184" s="662" t="str">
        <f ca="1">IF($BX184="","",IF(ISERROR(BY184),0,VLOOKUP(BX184,Invoer!$F$15:$AU$1999,24,FALSE)))</f>
        <v/>
      </c>
      <c r="CI184" s="662" t="str">
        <f ca="1">IF($BX184="","",IF(ISERROR(BY184),0,VLOOKUP(BX184,Invoer!$F$15:$AU$1999,17,FALSE)))</f>
        <v/>
      </c>
      <c r="CJ184" s="680" t="str">
        <f t="shared" ca="1" si="107"/>
        <v/>
      </c>
      <c r="CK184" s="662" t="str">
        <f t="shared" ca="1" si="108"/>
        <v/>
      </c>
      <c r="CM184" s="56" t="str">
        <f t="shared" ca="1" si="114"/>
        <v/>
      </c>
      <c r="CQ184" s="411" t="e">
        <f ca="1">Invoer!EG189</f>
        <v>#N/A</v>
      </c>
      <c r="CR184" s="599" t="str">
        <f t="shared" ca="1" si="85"/>
        <v/>
      </c>
      <c r="CS184" s="673" t="str">
        <f ca="1">IF($CR184="","",VLOOKUP(CR184,Invoer!$F$15:$AU$1500,2,FALSE))</f>
        <v/>
      </c>
      <c r="CT184" s="599" t="str">
        <f t="shared" ca="1" si="86"/>
        <v/>
      </c>
      <c r="CU184" s="599" t="str">
        <f ca="1">IF($CR184="","",VLOOKUP(CR184,Invoer!$F$15:$AU$1500,3,FALSE))</f>
        <v/>
      </c>
      <c r="CV184" s="599" t="str">
        <f ca="1">IF($CR184="","",IF(CU184&lt;&gt;"Liq","",VLOOKUP(CR184,Invoer!$F$15:$AU$1500,4,FALSE)))</f>
        <v/>
      </c>
      <c r="CW184" s="599" t="str">
        <f ca="1">IF($CR184="","",VLOOKUP(CR184,Invoer!$F$15:$AU$1500,5,FALSE))</f>
        <v/>
      </c>
      <c r="CX184" s="599" t="str">
        <f ca="1">IF($CR184="","",VLOOKUP(CR184,Invoer!$F$15:$AU$1500,6,FALSE))</f>
        <v/>
      </c>
      <c r="CY184" s="599" t="str">
        <f ca="1">IF($CR184="","",VLOOKUP(CR184,Invoer!$F$15:$AU$1500,9,FALSE))</f>
        <v/>
      </c>
      <c r="CZ184" s="599" t="str">
        <f ca="1">IF($CR184="","",VLOOKUP(CR184,Invoer!$F$15:$AU$1500,10,FALSE))</f>
        <v/>
      </c>
      <c r="DA184" s="599" t="str">
        <f ca="1">IF($CR184="","",VLOOKUP(CR184,Invoer!$F$15:$AU$1500,11,FALSE))</f>
        <v/>
      </c>
      <c r="DB184" s="599" t="str">
        <f ca="1">IF($CR184="","",VLOOKUP(CR184,Invoer!$F$15:$BB$1500,14,FALSE))</f>
        <v/>
      </c>
      <c r="DC184" s="662" t="str">
        <f ca="1">IF($CR184="","",VLOOKUP(CR184,Invoer!$F$15:$AU$1500,15,FALSE))</f>
        <v/>
      </c>
      <c r="DD184" s="599" t="str">
        <f ca="1">IF($CR184="","",VLOOKUP(CR184,Invoer!$F$15:$AU$1500,19,FALSE))</f>
        <v/>
      </c>
      <c r="DE184" s="662" t="str">
        <f ca="1">IF($CR184="","",VLOOKUP(CR184,Invoer!$F$15:$AU$1500,20,FALSE))</f>
        <v/>
      </c>
      <c r="DF184" s="662" t="str">
        <f ca="1">IF($CR184="","",VLOOKUP(CR184,Invoer!$F$15:$AU$1500,23,FALSE))</f>
        <v/>
      </c>
      <c r="DG184" s="662" t="str">
        <f ca="1">IF($CR184="","",VLOOKUP(CR184,Invoer!$F$15:$AU$1500,17,FALSE))</f>
        <v/>
      </c>
      <c r="DH184" s="681" t="str">
        <f t="shared" ca="1" si="87"/>
        <v/>
      </c>
      <c r="DI184" s="662" t="str">
        <f t="shared" ca="1" si="88"/>
        <v/>
      </c>
      <c r="DJ184" s="190"/>
      <c r="DK184" s="411" t="str">
        <f t="shared" ca="1" si="89"/>
        <v/>
      </c>
      <c r="DO184" s="61" t="e">
        <f ca="1">IF($DN$4&lt;3,Invoer!EB189,Invoer!EA189)</f>
        <v>#N/A</v>
      </c>
      <c r="DP184" s="599" t="str">
        <f t="shared" ca="1" si="90"/>
        <v/>
      </c>
      <c r="DQ184" s="673" t="str">
        <f ca="1">IF($DP184="","",VLOOKUP(DP184,Invoer!$F$15:$AU$1999,2,FALSE))</f>
        <v/>
      </c>
      <c r="DR184" s="599" t="str">
        <f t="shared" ca="1" si="91"/>
        <v/>
      </c>
      <c r="DS184" s="599" t="str">
        <f ca="1">IF($DP184="","",VLOOKUP(DP184,Invoer!$F$15:$AU$1999,3,FALSE))</f>
        <v/>
      </c>
      <c r="DT184" s="599" t="str">
        <f ca="1">IF($DP184="","",IF(DS184&lt;&gt;"Liq","",VLOOKUP(DP184,Invoer!$F$15:$AU$1999,4,FALSE)))</f>
        <v/>
      </c>
      <c r="DU184" s="599" t="str">
        <f ca="1">IF($DP184="","",VLOOKUP(DP184,Invoer!$F$15:$AU$1999,5,FALSE))</f>
        <v/>
      </c>
      <c r="DV184" s="599" t="str">
        <f ca="1">IF($DP184="","",VLOOKUP(DP184,Invoer!$F$15:$AU$1999,6,FALSE))</f>
        <v/>
      </c>
      <c r="DW184" s="599" t="str">
        <f ca="1">IF($DP184="","",VLOOKUP(DP184,Invoer!$F$15:$AU$1999,9,FALSE))</f>
        <v/>
      </c>
      <c r="DX184" s="599" t="str">
        <f ca="1">IF($DP184="","",VLOOKUP(DP184,Invoer!$F$15:$AU$1999,10,FALSE))</f>
        <v/>
      </c>
      <c r="DY184" s="595" t="str">
        <f ca="1">IF($DP184="","",VLOOKUP(DP184,Invoer!$F$15:$AU$1999,11,FALSE))</f>
        <v/>
      </c>
      <c r="DZ184" s="662" t="str">
        <f ca="1">IF($DP184="","",IF($DN$4&gt;2,"",VLOOKUP(DP184,Invoer!CQ:CS,3,FALSE)))</f>
        <v/>
      </c>
      <c r="EA184" s="541" t="str">
        <f ca="1">IF($DP184="","",IF(ISERROR(DQ184),0,IF($DN$4&lt;3,"",VLOOKUP(DP184,Invoer!$F$15:$AU$1999,15,FALSE))))</f>
        <v/>
      </c>
      <c r="EB184" s="595" t="str">
        <f ca="1">IF($DP184="","",IF($DN$4&lt;3,"",VLOOKUP(DP184,Invoer!$F$15:$AU$1999,19,FALSE)))</f>
        <v/>
      </c>
      <c r="EC184" s="541" t="str">
        <f ca="1">IF($DP184="","",IF(ISERROR(DQ184),0,IF($DN$4&lt;3,"",VLOOKUP(DP184,Invoer!$F$15:$AU$1999,24,FALSE))))</f>
        <v/>
      </c>
      <c r="ED184" s="541" t="str">
        <f ca="1">IF($DP184="","",IF(ISERROR(DQ184),0,IF($DN$4&lt;3,"",VLOOKUP(DP184,Invoer!$F$15:$AU$1999,17,FALSE))))</f>
        <v/>
      </c>
      <c r="EH184" s="89" t="e">
        <f ca="1">Invoer!CP189</f>
        <v>#N/A</v>
      </c>
      <c r="EI184" s="599" t="str">
        <f t="shared" ca="1" si="92"/>
        <v/>
      </c>
      <c r="EJ184" s="673" t="str">
        <f ca="1">IF(EI184="","",VLOOKUP(EI184,Invoer!$F$15:$AU$1999,2,FALSE))</f>
        <v/>
      </c>
      <c r="EK184" s="599" t="str">
        <f t="shared" ca="1" si="93"/>
        <v/>
      </c>
      <c r="EL184" s="599" t="str">
        <f ca="1">IF($EI184="","",VLOOKUP(EI184,Invoer!$F$15:$AU$1999,3,FALSE))</f>
        <v/>
      </c>
      <c r="EM184" s="599" t="str">
        <f ca="1">IF($EI184="","",IF(EL184&lt;&gt;"Liq","",VLOOKUP(EI184,Invoer!$F$15:$AU$1999,4,FALSE)))</f>
        <v/>
      </c>
      <c r="EN184" s="599" t="str">
        <f ca="1">IF($EI184="","",VLOOKUP(EI184,Invoer!$F$15:$AU$1999,6,FALSE))</f>
        <v/>
      </c>
      <c r="EO184" s="599" t="str">
        <f ca="1">IF(EI184="","",VLOOKUP(EI184,Invoer!$F$15:$AU$1999,9,FALSE))</f>
        <v/>
      </c>
      <c r="EP184" s="599" t="str">
        <f ca="1">IF(EI184="","",VLOOKUP(EI184,Invoer!$F$15:$AU$1999,10,FALSE))</f>
        <v/>
      </c>
      <c r="EQ184" s="599" t="str">
        <f ca="1">IF(EI184="","",VLOOKUP(EI184,Invoer!$F$15:$AU$1999,11,FALSE))</f>
        <v/>
      </c>
      <c r="ER184" s="662" t="str">
        <f ca="1">IF(EI184="","",VLOOKUP(EI184,Invoer!CQ:CS,3,FALSE))</f>
        <v/>
      </c>
      <c r="ES184" s="662" t="str">
        <f t="shared" ca="1" si="94"/>
        <v/>
      </c>
      <c r="ET184" s="513" t="str">
        <f t="shared" ca="1" si="95"/>
        <v/>
      </c>
      <c r="EU184" s="112" t="str">
        <f t="shared" ca="1" si="96"/>
        <v/>
      </c>
      <c r="EV184" s="83" t="s">
        <v>160</v>
      </c>
      <c r="EW184" s="682" t="str">
        <f t="shared" ca="1" si="97"/>
        <v/>
      </c>
      <c r="EX184" s="662" t="str">
        <f t="shared" ca="1" si="98"/>
        <v/>
      </c>
      <c r="EY184"/>
      <c r="EZ184" s="56" t="e">
        <f t="shared" ca="1" si="109"/>
        <v>#VALUE!</v>
      </c>
      <c r="FA184" s="56" t="e">
        <f t="shared" ca="1" si="110"/>
        <v>#VALUE!</v>
      </c>
      <c r="FE184"/>
      <c r="FI184"/>
      <c r="FJ184"/>
    </row>
    <row r="185" spans="1:166" ht="12" customHeight="1" x14ac:dyDescent="0.2">
      <c r="A185"/>
      <c r="B185"/>
      <c r="C185"/>
      <c r="E185"/>
      <c r="G185" s="89" t="e">
        <f ca="1">Invoer!DU190</f>
        <v>#N/A</v>
      </c>
      <c r="H185" s="599" t="str">
        <f t="shared" ca="1" si="115"/>
        <v/>
      </c>
      <c r="I185" s="673" t="str">
        <f ca="1">IF($H185="","",VLOOKUP(H185,Invoer!$F$15:$AU$1500,2,FALSE))</f>
        <v/>
      </c>
      <c r="J185" s="599" t="str">
        <f t="shared" ca="1" si="99"/>
        <v/>
      </c>
      <c r="K185" s="599" t="str">
        <f ca="1">IF($H185="","",VLOOKUP(H185,Invoer!$F$15:$AU$1500,3,FALSE))</f>
        <v/>
      </c>
      <c r="L185" s="599" t="str">
        <f ca="1">IF($H185="","",IF(K185&lt;&gt;"Liq","",VLOOKUP(H185,Invoer!$F$15:$AU$1500,4,FALSE)))</f>
        <v/>
      </c>
      <c r="M185" s="599" t="str">
        <f ca="1">IF($H185="","",VLOOKUP(H185,Invoer!$F$15:$AU$1500,5,FALSE))</f>
        <v/>
      </c>
      <c r="N185" s="599" t="str">
        <f ca="1">IF($H185="","",VLOOKUP(H185,Invoer!$F$15:$AU$1500,6,FALSE))</f>
        <v/>
      </c>
      <c r="O185" s="599" t="str">
        <f ca="1">IF($H185="","",VLOOKUP(H185,Invoer!$F$15:$AU$1500,9,FALSE))</f>
        <v/>
      </c>
      <c r="P185" s="599" t="str">
        <f ca="1">IF($H185="","",VLOOKUP(H185,Invoer!$F$15:$AU$1500,10,FALSE))</f>
        <v/>
      </c>
      <c r="Q185" s="599" t="str">
        <f ca="1">IF($H185="","",VLOOKUP(H185,Invoer!$F$15:$BB$1500,14,FALSE))</f>
        <v/>
      </c>
      <c r="R185" s="662" t="str">
        <f ca="1">IF($H185="","",IF(J185&gt;$K$8,"",VLOOKUP(H185,Invoer!$F$15:$AU$1500,15,FALSE)))</f>
        <v/>
      </c>
      <c r="S185" s="599" t="str">
        <f ca="1">IF($H185="","",VLOOKUP(H185,Invoer!$F$15:$AU$1500,19,FALSE))</f>
        <v/>
      </c>
      <c r="T185" s="662" t="str">
        <f ca="1">IF($H185="","",IF(J185&gt;$K$8,"",VLOOKUP(H185,Invoer!$F$15:$AU$1500,20,FALSE)))</f>
        <v/>
      </c>
      <c r="U185" s="662" t="str">
        <f ca="1">IF($H185="","",IF(J185&gt;$K$8,"",VLOOKUP(H185,Invoer!$F$15:$AU$1500,23,FALSE)))</f>
        <v/>
      </c>
      <c r="V185" s="662" t="str">
        <f ca="1">IF($H185="","",IF(J185&gt;$K$8,"",VLOOKUP(H185,Invoer!$F$15:$AU$1500,17,FALSE)))</f>
        <v/>
      </c>
      <c r="AC185" s="435" t="str">
        <f>IF($AC$7&lt;3,Invoer!DR190,IF($AC$7=3,Invoer!BT190,"x"))</f>
        <v>x</v>
      </c>
      <c r="AD185" s="599" t="str">
        <f t="shared" si="100"/>
        <v/>
      </c>
      <c r="AE185" s="673" t="str">
        <f>IF($AD185="","",VLOOKUP(AD185,Invoer!$F$15:$AU$1999,2,FALSE))</f>
        <v/>
      </c>
      <c r="AF185" s="599" t="str">
        <f t="shared" si="101"/>
        <v/>
      </c>
      <c r="AG185" s="599" t="str">
        <f>IF($AD185="","",VLOOKUP(AD185,Invoer!$F$15:$AU$1999,3,FALSE))</f>
        <v/>
      </c>
      <c r="AH185" s="599" t="str">
        <f>IF($AD185="","",IF(AG185&lt;&gt;"Liq","",VLOOKUP(AD185,Invoer!$F$15:$AU$1999,4,FALSE)))</f>
        <v/>
      </c>
      <c r="AI185" s="677" t="str">
        <f>IF($AD185="","",VLOOKUP(AD185,Invoer!$F$15:$AU$1999,5,FALSE))</f>
        <v/>
      </c>
      <c r="AJ185" s="599" t="str">
        <f>IF($AD185="","",VLOOKUP(AD185,Invoer!$F$15:$AU$1999,6,FALSE))</f>
        <v/>
      </c>
      <c r="AK185" s="599" t="str">
        <f>IF($AD185="","",VLOOKUP(AD185,Invoer!$F$15:$AU$1999,9,FALSE))</f>
        <v/>
      </c>
      <c r="AL185" s="599" t="str">
        <f>IF($AD185="","",VLOOKUP(AD185,Invoer!$F$15:$AU$1999,10,FALSE))</f>
        <v/>
      </c>
      <c r="AM185" s="599" t="str">
        <f>IF($AD185="","",VLOOKUP(AD185,Invoer!$F$15:$BB$1999,14,FALSE))</f>
        <v/>
      </c>
      <c r="AN185" s="599" t="str">
        <f>IF($AD185="","",VLOOKUP(AD185,Invoer!$F$15:$AU$1999,11,FALSE))</f>
        <v/>
      </c>
      <c r="AO185" s="662" t="str">
        <f>IF($AD185="","",VLOOKUP(AD185,Invoer!$F$15:$AU$1999,15,FALSE))</f>
        <v/>
      </c>
      <c r="AP185" s="599" t="str">
        <f>IF($AD185="","",VLOOKUP(AD185,Invoer!$F$15:$AU$1999,19,FALSE))</f>
        <v/>
      </c>
      <c r="AQ185" s="662" t="str">
        <f>IF($AD185="","",VLOOKUP(AD185,Invoer!$F$15:$AU$1999,24,FALSE))</f>
        <v/>
      </c>
      <c r="AR185" s="662" t="str">
        <f>IF($AD185="","",VLOOKUP(AD185,Invoer!$F$15:$AU$1999,17,FALSE))</f>
        <v/>
      </c>
      <c r="AS185" s="678" t="str">
        <f t="shared" si="111"/>
        <v/>
      </c>
      <c r="AT185" s="676" t="str">
        <f t="shared" si="80"/>
        <v/>
      </c>
      <c r="AU185" s="77" t="e">
        <f t="shared" si="81"/>
        <v>#VALUE!</v>
      </c>
      <c r="AW185" s="57"/>
      <c r="AX185" s="57"/>
      <c r="BA185" s="83" t="e">
        <f ca="1">Invoer!DW190</f>
        <v>#N/A</v>
      </c>
      <c r="BB185" s="599" t="str">
        <f t="shared" ca="1" si="102"/>
        <v/>
      </c>
      <c r="BC185" s="673" t="str">
        <f ca="1">IF($BB185="","",VLOOKUP(BB185,Invoer!$F$15:$AU$1999,2,FALSE))</f>
        <v/>
      </c>
      <c r="BD185" s="599" t="str">
        <f t="shared" ca="1" si="103"/>
        <v/>
      </c>
      <c r="BE185" s="599" t="str">
        <f ca="1">IF($BB185="","",VLOOKUP(BB185,Invoer!$F$15:$AU$1999,5,FALSE))</f>
        <v/>
      </c>
      <c r="BF185" s="599" t="str">
        <f ca="1">IF($BB185="","",VLOOKUP(BB185,Invoer!$F$15:$AU$1999,6,FALSE))</f>
        <v/>
      </c>
      <c r="BG185" s="599" t="str">
        <f ca="1">IF($BB185="","",VLOOKUP(BB185,Invoer!$F$15:$AU$1999,9,FALSE))</f>
        <v/>
      </c>
      <c r="BH185" s="599" t="str">
        <f ca="1">IF($BB185="","",VLOOKUP(BB185,Invoer!$F$15:$AU$1999,10,FALSE))</f>
        <v/>
      </c>
      <c r="BI185" s="599" t="str">
        <f ca="1">IF($BB185="","",VLOOKUP(BB185,Invoer!$F$15:$BB$1999,14,FALSE))</f>
        <v/>
      </c>
      <c r="BJ185" s="599" t="str">
        <f ca="1">IF($BB185="","",VLOOKUP(BB185,Invoer!$F$15:$AU$1999,11,FALSE))</f>
        <v/>
      </c>
      <c r="BK185" s="662" t="str">
        <f t="shared" ca="1" si="104"/>
        <v/>
      </c>
      <c r="BL185" s="662" t="str">
        <f t="shared" ca="1" si="105"/>
        <v/>
      </c>
      <c r="BM185" s="679" t="str">
        <f t="shared" ca="1" si="106"/>
        <v/>
      </c>
      <c r="BN185" s="662" t="str">
        <f t="shared" ca="1" si="82"/>
        <v/>
      </c>
      <c r="BO185" s="662" t="str">
        <f ca="1">IF($BB185="","",VLOOKUP(BB185,Invoer!$F$15:$AU$1999,15,FALSE))</f>
        <v/>
      </c>
      <c r="BP185" s="662" t="str">
        <f ca="1">IF($BB185="","",VLOOKUP(BB185,Invoer!$F$15:$AU$1999,24,FALSE))</f>
        <v/>
      </c>
      <c r="BQ185" s="662" t="str">
        <f ca="1">IF($BB185="","",VLOOKUP(BB185,Invoer!$F$15:$AU$1999,17,FALSE))</f>
        <v/>
      </c>
      <c r="BS185" s="73" t="e">
        <f t="shared" ca="1" si="112"/>
        <v>#VALUE!</v>
      </c>
      <c r="BT185" s="57" t="str">
        <f t="shared" ca="1" si="113"/>
        <v/>
      </c>
      <c r="BW185" s="61" t="e">
        <f ca="1">Invoer!DZ190</f>
        <v>#N/A</v>
      </c>
      <c r="BX185" s="599" t="str">
        <f t="shared" ca="1" si="83"/>
        <v/>
      </c>
      <c r="BY185" s="673" t="str">
        <f ca="1">IF($BX185="","",VLOOKUP(BX185,Invoer!$F$15:$AU$1999,2,FALSE))</f>
        <v/>
      </c>
      <c r="BZ185" s="599" t="str">
        <f t="shared" ca="1" si="84"/>
        <v/>
      </c>
      <c r="CA185" s="599" t="str">
        <f ca="1">IF($BX185="","",VLOOKUP(BX185,Invoer!$F$15:$AU$1999,5,FALSE))</f>
        <v/>
      </c>
      <c r="CB185" s="599" t="str">
        <f ca="1">IF($BX185="","",VLOOKUP(BX185,Invoer!$F$15:$AU$1999,6,FALSE))</f>
        <v/>
      </c>
      <c r="CC185" s="599" t="str">
        <f ca="1">IF($BX185="","",VLOOKUP(BX185,Invoer!$F$15:$AU$1999,9,FALSE))</f>
        <v/>
      </c>
      <c r="CD185" s="599" t="str">
        <f ca="1">IF($BX185="","",VLOOKUP(BX185,Invoer!$F$15:$AU$1999,10,FALSE))</f>
        <v/>
      </c>
      <c r="CE185" s="599" t="str">
        <f ca="1">IF($BX185="","",VLOOKUP(BX185,Invoer!$F$15:$AU$1999,11,FALSE))</f>
        <v/>
      </c>
      <c r="CF185" s="662" t="str">
        <f ca="1">IF($BX185="","",IF(ISERROR(BY185),0,VLOOKUP(BX185,Invoer!$F$15:$AU$1999,15,FALSE)))</f>
        <v/>
      </c>
      <c r="CG185" s="599" t="str">
        <f ca="1">IF($BX185="","",VLOOKUP(BX185,Invoer!$F$15:$AU$1999,19,FALSE))</f>
        <v/>
      </c>
      <c r="CH185" s="662" t="str">
        <f ca="1">IF($BX185="","",IF(ISERROR(BY185),0,VLOOKUP(BX185,Invoer!$F$15:$AU$1999,24,FALSE)))</f>
        <v/>
      </c>
      <c r="CI185" s="662" t="str">
        <f ca="1">IF($BX185="","",IF(ISERROR(BY185),0,VLOOKUP(BX185,Invoer!$F$15:$AU$1999,17,FALSE)))</f>
        <v/>
      </c>
      <c r="CJ185" s="680" t="str">
        <f t="shared" ca="1" si="107"/>
        <v/>
      </c>
      <c r="CK185" s="662" t="str">
        <f t="shared" ca="1" si="108"/>
        <v/>
      </c>
      <c r="CM185" s="56" t="str">
        <f t="shared" ca="1" si="114"/>
        <v/>
      </c>
      <c r="CQ185" s="411" t="e">
        <f ca="1">Invoer!EG190</f>
        <v>#N/A</v>
      </c>
      <c r="CR185" s="599" t="str">
        <f t="shared" ca="1" si="85"/>
        <v/>
      </c>
      <c r="CS185" s="673" t="str">
        <f ca="1">IF($CR185="","",VLOOKUP(CR185,Invoer!$F$15:$AU$1500,2,FALSE))</f>
        <v/>
      </c>
      <c r="CT185" s="599" t="str">
        <f t="shared" ca="1" si="86"/>
        <v/>
      </c>
      <c r="CU185" s="599" t="str">
        <f ca="1">IF($CR185="","",VLOOKUP(CR185,Invoer!$F$15:$AU$1500,3,FALSE))</f>
        <v/>
      </c>
      <c r="CV185" s="599" t="str">
        <f ca="1">IF($CR185="","",IF(CU185&lt;&gt;"Liq","",VLOOKUP(CR185,Invoer!$F$15:$AU$1500,4,FALSE)))</f>
        <v/>
      </c>
      <c r="CW185" s="599" t="str">
        <f ca="1">IF($CR185="","",VLOOKUP(CR185,Invoer!$F$15:$AU$1500,5,FALSE))</f>
        <v/>
      </c>
      <c r="CX185" s="599" t="str">
        <f ca="1">IF($CR185="","",VLOOKUP(CR185,Invoer!$F$15:$AU$1500,6,FALSE))</f>
        <v/>
      </c>
      <c r="CY185" s="599" t="str">
        <f ca="1">IF($CR185="","",VLOOKUP(CR185,Invoer!$F$15:$AU$1500,9,FALSE))</f>
        <v/>
      </c>
      <c r="CZ185" s="599" t="str">
        <f ca="1">IF($CR185="","",VLOOKUP(CR185,Invoer!$F$15:$AU$1500,10,FALSE))</f>
        <v/>
      </c>
      <c r="DA185" s="599" t="str">
        <f ca="1">IF($CR185="","",VLOOKUP(CR185,Invoer!$F$15:$AU$1500,11,FALSE))</f>
        <v/>
      </c>
      <c r="DB185" s="599" t="str">
        <f ca="1">IF($CR185="","",VLOOKUP(CR185,Invoer!$F$15:$BB$1500,14,FALSE))</f>
        <v/>
      </c>
      <c r="DC185" s="662" t="str">
        <f ca="1">IF($CR185="","",VLOOKUP(CR185,Invoer!$F$15:$AU$1500,15,FALSE))</f>
        <v/>
      </c>
      <c r="DD185" s="599" t="str">
        <f ca="1">IF($CR185="","",VLOOKUP(CR185,Invoer!$F$15:$AU$1500,19,FALSE))</f>
        <v/>
      </c>
      <c r="DE185" s="662" t="str">
        <f ca="1">IF($CR185="","",VLOOKUP(CR185,Invoer!$F$15:$AU$1500,20,FALSE))</f>
        <v/>
      </c>
      <c r="DF185" s="662" t="str">
        <f ca="1">IF($CR185="","",VLOOKUP(CR185,Invoer!$F$15:$AU$1500,23,FALSE))</f>
        <v/>
      </c>
      <c r="DG185" s="662" t="str">
        <f ca="1">IF($CR185="","",VLOOKUP(CR185,Invoer!$F$15:$AU$1500,17,FALSE))</f>
        <v/>
      </c>
      <c r="DH185" s="681" t="str">
        <f t="shared" ca="1" si="87"/>
        <v/>
      </c>
      <c r="DI185" s="662" t="str">
        <f t="shared" ca="1" si="88"/>
        <v/>
      </c>
      <c r="DJ185" s="190"/>
      <c r="DK185" s="411" t="str">
        <f t="shared" ca="1" si="89"/>
        <v/>
      </c>
      <c r="DO185" s="61" t="e">
        <f ca="1">IF($DN$4&lt;3,Invoer!EB190,Invoer!EA190)</f>
        <v>#N/A</v>
      </c>
      <c r="DP185" s="599" t="str">
        <f t="shared" ca="1" si="90"/>
        <v/>
      </c>
      <c r="DQ185" s="673" t="str">
        <f ca="1">IF($DP185="","",VLOOKUP(DP185,Invoer!$F$15:$AU$1999,2,FALSE))</f>
        <v/>
      </c>
      <c r="DR185" s="599" t="str">
        <f t="shared" ca="1" si="91"/>
        <v/>
      </c>
      <c r="DS185" s="599" t="str">
        <f ca="1">IF($DP185="","",VLOOKUP(DP185,Invoer!$F$15:$AU$1999,3,FALSE))</f>
        <v/>
      </c>
      <c r="DT185" s="599" t="str">
        <f ca="1">IF($DP185="","",IF(DS185&lt;&gt;"Liq","",VLOOKUP(DP185,Invoer!$F$15:$AU$1999,4,FALSE)))</f>
        <v/>
      </c>
      <c r="DU185" s="599" t="str">
        <f ca="1">IF($DP185="","",VLOOKUP(DP185,Invoer!$F$15:$AU$1999,5,FALSE))</f>
        <v/>
      </c>
      <c r="DV185" s="599" t="str">
        <f ca="1">IF($DP185="","",VLOOKUP(DP185,Invoer!$F$15:$AU$1999,6,FALSE))</f>
        <v/>
      </c>
      <c r="DW185" s="599" t="str">
        <f ca="1">IF($DP185="","",VLOOKUP(DP185,Invoer!$F$15:$AU$1999,9,FALSE))</f>
        <v/>
      </c>
      <c r="DX185" s="599" t="str">
        <f ca="1">IF($DP185="","",VLOOKUP(DP185,Invoer!$F$15:$AU$1999,10,FALSE))</f>
        <v/>
      </c>
      <c r="DY185" s="595" t="str">
        <f ca="1">IF($DP185="","",VLOOKUP(DP185,Invoer!$F$15:$AU$1999,11,FALSE))</f>
        <v/>
      </c>
      <c r="DZ185" s="662" t="str">
        <f ca="1">IF($DP185="","",IF($DN$4&gt;2,"",VLOOKUP(DP185,Invoer!CQ:CS,3,FALSE)))</f>
        <v/>
      </c>
      <c r="EA185" s="541" t="str">
        <f ca="1">IF($DP185="","",IF(ISERROR(DQ185),0,IF($DN$4&lt;3,"",VLOOKUP(DP185,Invoer!$F$15:$AU$1999,15,FALSE))))</f>
        <v/>
      </c>
      <c r="EB185" s="595" t="str">
        <f ca="1">IF($DP185="","",IF($DN$4&lt;3,"",VLOOKUP(DP185,Invoer!$F$15:$AU$1999,19,FALSE)))</f>
        <v/>
      </c>
      <c r="EC185" s="541" t="str">
        <f ca="1">IF($DP185="","",IF(ISERROR(DQ185),0,IF($DN$4&lt;3,"",VLOOKUP(DP185,Invoer!$F$15:$AU$1999,24,FALSE))))</f>
        <v/>
      </c>
      <c r="ED185" s="541" t="str">
        <f ca="1">IF($DP185="","",IF(ISERROR(DQ185),0,IF($DN$4&lt;3,"",VLOOKUP(DP185,Invoer!$F$15:$AU$1999,17,FALSE))))</f>
        <v/>
      </c>
      <c r="EH185" s="89" t="e">
        <f ca="1">Invoer!CP190</f>
        <v>#N/A</v>
      </c>
      <c r="EI185" s="599" t="str">
        <f t="shared" ca="1" si="92"/>
        <v/>
      </c>
      <c r="EJ185" s="673" t="str">
        <f ca="1">IF(EI185="","",VLOOKUP(EI185,Invoer!$F$15:$AU$1999,2,FALSE))</f>
        <v/>
      </c>
      <c r="EK185" s="599" t="str">
        <f t="shared" ca="1" si="93"/>
        <v/>
      </c>
      <c r="EL185" s="599" t="str">
        <f ca="1">IF($EI185="","",VLOOKUP(EI185,Invoer!$F$15:$AU$1999,3,FALSE))</f>
        <v/>
      </c>
      <c r="EM185" s="599" t="str">
        <f ca="1">IF($EI185="","",IF(EL185&lt;&gt;"Liq","",VLOOKUP(EI185,Invoer!$F$15:$AU$1999,4,FALSE)))</f>
        <v/>
      </c>
      <c r="EN185" s="599" t="str">
        <f ca="1">IF($EI185="","",VLOOKUP(EI185,Invoer!$F$15:$AU$1999,6,FALSE))</f>
        <v/>
      </c>
      <c r="EO185" s="599" t="str">
        <f ca="1">IF(EI185="","",VLOOKUP(EI185,Invoer!$F$15:$AU$1999,9,FALSE))</f>
        <v/>
      </c>
      <c r="EP185" s="599" t="str">
        <f ca="1">IF(EI185="","",VLOOKUP(EI185,Invoer!$F$15:$AU$1999,10,FALSE))</f>
        <v/>
      </c>
      <c r="EQ185" s="599" t="str">
        <f ca="1">IF(EI185="","",VLOOKUP(EI185,Invoer!$F$15:$AU$1999,11,FALSE))</f>
        <v/>
      </c>
      <c r="ER185" s="662" t="str">
        <f ca="1">IF(EI185="","",VLOOKUP(EI185,Invoer!CQ:CS,3,FALSE))</f>
        <v/>
      </c>
      <c r="ES185" s="662" t="str">
        <f t="shared" ca="1" si="94"/>
        <v/>
      </c>
      <c r="ET185" s="513" t="str">
        <f t="shared" ca="1" si="95"/>
        <v/>
      </c>
      <c r="EU185" s="112" t="str">
        <f t="shared" ca="1" si="96"/>
        <v/>
      </c>
      <c r="EV185" s="83" t="s">
        <v>160</v>
      </c>
      <c r="EW185" s="682" t="str">
        <f t="shared" ca="1" si="97"/>
        <v/>
      </c>
      <c r="EX185" s="662" t="str">
        <f t="shared" ca="1" si="98"/>
        <v/>
      </c>
      <c r="EY185"/>
      <c r="EZ185" s="56" t="e">
        <f t="shared" ca="1" si="109"/>
        <v>#VALUE!</v>
      </c>
      <c r="FA185" s="56" t="e">
        <f t="shared" ca="1" si="110"/>
        <v>#VALUE!</v>
      </c>
      <c r="FE185"/>
      <c r="FI185"/>
      <c r="FJ185"/>
    </row>
    <row r="186" spans="1:166" ht="12" customHeight="1" x14ac:dyDescent="0.2">
      <c r="A186"/>
      <c r="B186"/>
      <c r="C186"/>
      <c r="E186"/>
      <c r="G186" s="89" t="e">
        <f ca="1">Invoer!DU191</f>
        <v>#N/A</v>
      </c>
      <c r="H186" s="599" t="str">
        <f t="shared" ca="1" si="115"/>
        <v/>
      </c>
      <c r="I186" s="673" t="str">
        <f ca="1">IF($H186="","",VLOOKUP(H186,Invoer!$F$15:$AU$1500,2,FALSE))</f>
        <v/>
      </c>
      <c r="J186" s="599" t="str">
        <f t="shared" ca="1" si="99"/>
        <v/>
      </c>
      <c r="K186" s="599" t="str">
        <f ca="1">IF($H186="","",VLOOKUP(H186,Invoer!$F$15:$AU$1500,3,FALSE))</f>
        <v/>
      </c>
      <c r="L186" s="599" t="str">
        <f ca="1">IF($H186="","",IF(K186&lt;&gt;"Liq","",VLOOKUP(H186,Invoer!$F$15:$AU$1500,4,FALSE)))</f>
        <v/>
      </c>
      <c r="M186" s="599" t="str">
        <f ca="1">IF($H186="","",VLOOKUP(H186,Invoer!$F$15:$AU$1500,5,FALSE))</f>
        <v/>
      </c>
      <c r="N186" s="599" t="str">
        <f ca="1">IF($H186="","",VLOOKUP(H186,Invoer!$F$15:$AU$1500,6,FALSE))</f>
        <v/>
      </c>
      <c r="O186" s="599" t="str">
        <f ca="1">IF($H186="","",VLOOKUP(H186,Invoer!$F$15:$AU$1500,9,FALSE))</f>
        <v/>
      </c>
      <c r="P186" s="599" t="str">
        <f ca="1">IF($H186="","",VLOOKUP(H186,Invoer!$F$15:$AU$1500,10,FALSE))</f>
        <v/>
      </c>
      <c r="Q186" s="599" t="str">
        <f ca="1">IF($H186="","",VLOOKUP(H186,Invoer!$F$15:$BB$1500,14,FALSE))</f>
        <v/>
      </c>
      <c r="R186" s="662" t="str">
        <f ca="1">IF($H186="","",IF(J186&gt;$K$8,"",VLOOKUP(H186,Invoer!$F$15:$AU$1500,15,FALSE)))</f>
        <v/>
      </c>
      <c r="S186" s="599" t="str">
        <f ca="1">IF($H186="","",VLOOKUP(H186,Invoer!$F$15:$AU$1500,19,FALSE))</f>
        <v/>
      </c>
      <c r="T186" s="662" t="str">
        <f ca="1">IF($H186="","",IF(J186&gt;$K$8,"",VLOOKUP(H186,Invoer!$F$15:$AU$1500,20,FALSE)))</f>
        <v/>
      </c>
      <c r="U186" s="662" t="str">
        <f ca="1">IF($H186="","",IF(J186&gt;$K$8,"",VLOOKUP(H186,Invoer!$F$15:$AU$1500,23,FALSE)))</f>
        <v/>
      </c>
      <c r="V186" s="662" t="str">
        <f ca="1">IF($H186="","",IF(J186&gt;$K$8,"",VLOOKUP(H186,Invoer!$F$15:$AU$1500,17,FALSE)))</f>
        <v/>
      </c>
      <c r="AC186" s="435" t="str">
        <f>IF($AC$7&lt;3,Invoer!DR191,IF($AC$7=3,Invoer!BT191,"x"))</f>
        <v>x</v>
      </c>
      <c r="AD186" s="599" t="str">
        <f t="shared" si="100"/>
        <v/>
      </c>
      <c r="AE186" s="673" t="str">
        <f>IF($AD186="","",VLOOKUP(AD186,Invoer!$F$15:$AU$1999,2,FALSE))</f>
        <v/>
      </c>
      <c r="AF186" s="599" t="str">
        <f t="shared" si="101"/>
        <v/>
      </c>
      <c r="AG186" s="599" t="str">
        <f>IF($AD186="","",VLOOKUP(AD186,Invoer!$F$15:$AU$1999,3,FALSE))</f>
        <v/>
      </c>
      <c r="AH186" s="599" t="str">
        <f>IF($AD186="","",IF(AG186&lt;&gt;"Liq","",VLOOKUP(AD186,Invoer!$F$15:$AU$1999,4,FALSE)))</f>
        <v/>
      </c>
      <c r="AI186" s="677" t="str">
        <f>IF($AD186="","",VLOOKUP(AD186,Invoer!$F$15:$AU$1999,5,FALSE))</f>
        <v/>
      </c>
      <c r="AJ186" s="599" t="str">
        <f>IF($AD186="","",VLOOKUP(AD186,Invoer!$F$15:$AU$1999,6,FALSE))</f>
        <v/>
      </c>
      <c r="AK186" s="599" t="str">
        <f>IF($AD186="","",VLOOKUP(AD186,Invoer!$F$15:$AU$1999,9,FALSE))</f>
        <v/>
      </c>
      <c r="AL186" s="599" t="str">
        <f>IF($AD186="","",VLOOKUP(AD186,Invoer!$F$15:$AU$1999,10,FALSE))</f>
        <v/>
      </c>
      <c r="AM186" s="599" t="str">
        <f>IF($AD186="","",VLOOKUP(AD186,Invoer!$F$15:$BB$1999,14,FALSE))</f>
        <v/>
      </c>
      <c r="AN186" s="599" t="str">
        <f>IF($AD186="","",VLOOKUP(AD186,Invoer!$F$15:$AU$1999,11,FALSE))</f>
        <v/>
      </c>
      <c r="AO186" s="662" t="str">
        <f>IF($AD186="","",VLOOKUP(AD186,Invoer!$F$15:$AU$1999,15,FALSE))</f>
        <v/>
      </c>
      <c r="AP186" s="599" t="str">
        <f>IF($AD186="","",VLOOKUP(AD186,Invoer!$F$15:$AU$1999,19,FALSE))</f>
        <v/>
      </c>
      <c r="AQ186" s="662" t="str">
        <f>IF($AD186="","",VLOOKUP(AD186,Invoer!$F$15:$AU$1999,24,FALSE))</f>
        <v/>
      </c>
      <c r="AR186" s="662" t="str">
        <f>IF($AD186="","",VLOOKUP(AD186,Invoer!$F$15:$AU$1999,17,FALSE))</f>
        <v/>
      </c>
      <c r="AS186" s="678" t="str">
        <f t="shared" si="111"/>
        <v/>
      </c>
      <c r="AT186" s="676" t="str">
        <f t="shared" si="80"/>
        <v/>
      </c>
      <c r="AU186" s="77" t="e">
        <f t="shared" si="81"/>
        <v>#VALUE!</v>
      </c>
      <c r="AW186" s="57"/>
      <c r="AX186" s="57"/>
      <c r="BA186" s="83" t="e">
        <f ca="1">Invoer!DW191</f>
        <v>#N/A</v>
      </c>
      <c r="BB186" s="599" t="str">
        <f t="shared" ca="1" si="102"/>
        <v/>
      </c>
      <c r="BC186" s="673" t="str">
        <f ca="1">IF($BB186="","",VLOOKUP(BB186,Invoer!$F$15:$AU$1999,2,FALSE))</f>
        <v/>
      </c>
      <c r="BD186" s="599" t="str">
        <f t="shared" ca="1" si="103"/>
        <v/>
      </c>
      <c r="BE186" s="599" t="str">
        <f ca="1">IF($BB186="","",VLOOKUP(BB186,Invoer!$F$15:$AU$1999,5,FALSE))</f>
        <v/>
      </c>
      <c r="BF186" s="599" t="str">
        <f ca="1">IF($BB186="","",VLOOKUP(BB186,Invoer!$F$15:$AU$1999,6,FALSE))</f>
        <v/>
      </c>
      <c r="BG186" s="599" t="str">
        <f ca="1">IF($BB186="","",VLOOKUP(BB186,Invoer!$F$15:$AU$1999,9,FALSE))</f>
        <v/>
      </c>
      <c r="BH186" s="599" t="str">
        <f ca="1">IF($BB186="","",VLOOKUP(BB186,Invoer!$F$15:$AU$1999,10,FALSE))</f>
        <v/>
      </c>
      <c r="BI186" s="599" t="str">
        <f ca="1">IF($BB186="","",VLOOKUP(BB186,Invoer!$F$15:$BB$1999,14,FALSE))</f>
        <v/>
      </c>
      <c r="BJ186" s="599" t="str">
        <f ca="1">IF($BB186="","",VLOOKUP(BB186,Invoer!$F$15:$AU$1999,11,FALSE))</f>
        <v/>
      </c>
      <c r="BK186" s="662" t="str">
        <f t="shared" ca="1" si="104"/>
        <v/>
      </c>
      <c r="BL186" s="662" t="str">
        <f t="shared" ca="1" si="105"/>
        <v/>
      </c>
      <c r="BM186" s="679" t="str">
        <f t="shared" ca="1" si="106"/>
        <v/>
      </c>
      <c r="BN186" s="662" t="str">
        <f t="shared" ca="1" si="82"/>
        <v/>
      </c>
      <c r="BO186" s="662" t="str">
        <f ca="1">IF($BB186="","",VLOOKUP(BB186,Invoer!$F$15:$AU$1999,15,FALSE))</f>
        <v/>
      </c>
      <c r="BP186" s="662" t="str">
        <f ca="1">IF($BB186="","",VLOOKUP(BB186,Invoer!$F$15:$AU$1999,24,FALSE))</f>
        <v/>
      </c>
      <c r="BQ186" s="662" t="str">
        <f ca="1">IF($BB186="","",VLOOKUP(BB186,Invoer!$F$15:$AU$1999,17,FALSE))</f>
        <v/>
      </c>
      <c r="BS186" s="73" t="e">
        <f t="shared" ca="1" si="112"/>
        <v>#VALUE!</v>
      </c>
      <c r="BT186" s="57" t="str">
        <f t="shared" ca="1" si="113"/>
        <v/>
      </c>
      <c r="BW186" s="61" t="e">
        <f ca="1">Invoer!DZ191</f>
        <v>#N/A</v>
      </c>
      <c r="BX186" s="599" t="str">
        <f t="shared" ca="1" si="83"/>
        <v/>
      </c>
      <c r="BY186" s="673" t="str">
        <f ca="1">IF($BX186="","",VLOOKUP(BX186,Invoer!$F$15:$AU$1999,2,FALSE))</f>
        <v/>
      </c>
      <c r="BZ186" s="599" t="str">
        <f t="shared" ca="1" si="84"/>
        <v/>
      </c>
      <c r="CA186" s="599" t="str">
        <f ca="1">IF($BX186="","",VLOOKUP(BX186,Invoer!$F$15:$AU$1999,5,FALSE))</f>
        <v/>
      </c>
      <c r="CB186" s="599" t="str">
        <f ca="1">IF($BX186="","",VLOOKUP(BX186,Invoer!$F$15:$AU$1999,6,FALSE))</f>
        <v/>
      </c>
      <c r="CC186" s="599" t="str">
        <f ca="1">IF($BX186="","",VLOOKUP(BX186,Invoer!$F$15:$AU$1999,9,FALSE))</f>
        <v/>
      </c>
      <c r="CD186" s="599" t="str">
        <f ca="1">IF($BX186="","",VLOOKUP(BX186,Invoer!$F$15:$AU$1999,10,FALSE))</f>
        <v/>
      </c>
      <c r="CE186" s="599" t="str">
        <f ca="1">IF($BX186="","",VLOOKUP(BX186,Invoer!$F$15:$AU$1999,11,FALSE))</f>
        <v/>
      </c>
      <c r="CF186" s="662" t="str">
        <f ca="1">IF($BX186="","",IF(ISERROR(BY186),0,VLOOKUP(BX186,Invoer!$F$15:$AU$1999,15,FALSE)))</f>
        <v/>
      </c>
      <c r="CG186" s="599" t="str">
        <f ca="1">IF($BX186="","",VLOOKUP(BX186,Invoer!$F$15:$AU$1999,19,FALSE))</f>
        <v/>
      </c>
      <c r="CH186" s="662" t="str">
        <f ca="1">IF($BX186="","",IF(ISERROR(BY186),0,VLOOKUP(BX186,Invoer!$F$15:$AU$1999,24,FALSE)))</f>
        <v/>
      </c>
      <c r="CI186" s="662" t="str">
        <f ca="1">IF($BX186="","",IF(ISERROR(BY186),0,VLOOKUP(BX186,Invoer!$F$15:$AU$1999,17,FALSE)))</f>
        <v/>
      </c>
      <c r="CJ186" s="680" t="str">
        <f t="shared" ca="1" si="107"/>
        <v/>
      </c>
      <c r="CK186" s="662" t="str">
        <f t="shared" ca="1" si="108"/>
        <v/>
      </c>
      <c r="CM186" s="56" t="str">
        <f t="shared" ca="1" si="114"/>
        <v/>
      </c>
      <c r="CQ186" s="411" t="e">
        <f ca="1">Invoer!EG191</f>
        <v>#N/A</v>
      </c>
      <c r="CR186" s="599" t="str">
        <f t="shared" ca="1" si="85"/>
        <v/>
      </c>
      <c r="CS186" s="673" t="str">
        <f ca="1">IF($CR186="","",VLOOKUP(CR186,Invoer!$F$15:$AU$1500,2,FALSE))</f>
        <v/>
      </c>
      <c r="CT186" s="599" t="str">
        <f t="shared" ca="1" si="86"/>
        <v/>
      </c>
      <c r="CU186" s="599" t="str">
        <f ca="1">IF($CR186="","",VLOOKUP(CR186,Invoer!$F$15:$AU$1500,3,FALSE))</f>
        <v/>
      </c>
      <c r="CV186" s="599" t="str">
        <f ca="1">IF($CR186="","",IF(CU186&lt;&gt;"Liq","",VLOOKUP(CR186,Invoer!$F$15:$AU$1500,4,FALSE)))</f>
        <v/>
      </c>
      <c r="CW186" s="599" t="str">
        <f ca="1">IF($CR186="","",VLOOKUP(CR186,Invoer!$F$15:$AU$1500,5,FALSE))</f>
        <v/>
      </c>
      <c r="CX186" s="599" t="str">
        <f ca="1">IF($CR186="","",VLOOKUP(CR186,Invoer!$F$15:$AU$1500,6,FALSE))</f>
        <v/>
      </c>
      <c r="CY186" s="599" t="str">
        <f ca="1">IF($CR186="","",VLOOKUP(CR186,Invoer!$F$15:$AU$1500,9,FALSE))</f>
        <v/>
      </c>
      <c r="CZ186" s="599" t="str">
        <f ca="1">IF($CR186="","",VLOOKUP(CR186,Invoer!$F$15:$AU$1500,10,FALSE))</f>
        <v/>
      </c>
      <c r="DA186" s="599" t="str">
        <f ca="1">IF($CR186="","",VLOOKUP(CR186,Invoer!$F$15:$AU$1500,11,FALSE))</f>
        <v/>
      </c>
      <c r="DB186" s="599" t="str">
        <f ca="1">IF($CR186="","",VLOOKUP(CR186,Invoer!$F$15:$BB$1500,14,FALSE))</f>
        <v/>
      </c>
      <c r="DC186" s="662" t="str">
        <f ca="1">IF($CR186="","",VLOOKUP(CR186,Invoer!$F$15:$AU$1500,15,FALSE))</f>
        <v/>
      </c>
      <c r="DD186" s="599" t="str">
        <f ca="1">IF($CR186="","",VLOOKUP(CR186,Invoer!$F$15:$AU$1500,19,FALSE))</f>
        <v/>
      </c>
      <c r="DE186" s="662" t="str">
        <f ca="1">IF($CR186="","",VLOOKUP(CR186,Invoer!$F$15:$AU$1500,20,FALSE))</f>
        <v/>
      </c>
      <c r="DF186" s="662" t="str">
        <f ca="1">IF($CR186="","",VLOOKUP(CR186,Invoer!$F$15:$AU$1500,23,FALSE))</f>
        <v/>
      </c>
      <c r="DG186" s="662" t="str">
        <f ca="1">IF($CR186="","",VLOOKUP(CR186,Invoer!$F$15:$AU$1500,17,FALSE))</f>
        <v/>
      </c>
      <c r="DH186" s="681" t="str">
        <f t="shared" ca="1" si="87"/>
        <v/>
      </c>
      <c r="DI186" s="662" t="str">
        <f t="shared" ca="1" si="88"/>
        <v/>
      </c>
      <c r="DJ186" s="190"/>
      <c r="DK186" s="411" t="str">
        <f t="shared" ca="1" si="89"/>
        <v/>
      </c>
      <c r="DO186" s="61" t="e">
        <f ca="1">IF($DN$4&lt;3,Invoer!EB191,Invoer!EA191)</f>
        <v>#N/A</v>
      </c>
      <c r="DP186" s="599" t="str">
        <f t="shared" ca="1" si="90"/>
        <v/>
      </c>
      <c r="DQ186" s="673" t="str">
        <f ca="1">IF($DP186="","",VLOOKUP(DP186,Invoer!$F$15:$AU$1999,2,FALSE))</f>
        <v/>
      </c>
      <c r="DR186" s="599" t="str">
        <f t="shared" ca="1" si="91"/>
        <v/>
      </c>
      <c r="DS186" s="599" t="str">
        <f ca="1">IF($DP186="","",VLOOKUP(DP186,Invoer!$F$15:$AU$1999,3,FALSE))</f>
        <v/>
      </c>
      <c r="DT186" s="599" t="str">
        <f ca="1">IF($DP186="","",IF(DS186&lt;&gt;"Liq","",VLOOKUP(DP186,Invoer!$F$15:$AU$1999,4,FALSE)))</f>
        <v/>
      </c>
      <c r="DU186" s="599" t="str">
        <f ca="1">IF($DP186="","",VLOOKUP(DP186,Invoer!$F$15:$AU$1999,5,FALSE))</f>
        <v/>
      </c>
      <c r="DV186" s="599" t="str">
        <f ca="1">IF($DP186="","",VLOOKUP(DP186,Invoer!$F$15:$AU$1999,6,FALSE))</f>
        <v/>
      </c>
      <c r="DW186" s="599" t="str">
        <f ca="1">IF($DP186="","",VLOOKUP(DP186,Invoer!$F$15:$AU$1999,9,FALSE))</f>
        <v/>
      </c>
      <c r="DX186" s="599" t="str">
        <f ca="1">IF($DP186="","",VLOOKUP(DP186,Invoer!$F$15:$AU$1999,10,FALSE))</f>
        <v/>
      </c>
      <c r="DY186" s="595" t="str">
        <f ca="1">IF($DP186="","",VLOOKUP(DP186,Invoer!$F$15:$AU$1999,11,FALSE))</f>
        <v/>
      </c>
      <c r="DZ186" s="662" t="str">
        <f ca="1">IF($DP186="","",IF($DN$4&gt;2,"",VLOOKUP(DP186,Invoer!CQ:CS,3,FALSE)))</f>
        <v/>
      </c>
      <c r="EA186" s="541" t="str">
        <f ca="1">IF($DP186="","",IF(ISERROR(DQ186),0,IF($DN$4&lt;3,"",VLOOKUP(DP186,Invoer!$F$15:$AU$1999,15,FALSE))))</f>
        <v/>
      </c>
      <c r="EB186" s="595" t="str">
        <f ca="1">IF($DP186="","",IF($DN$4&lt;3,"",VLOOKUP(DP186,Invoer!$F$15:$AU$1999,19,FALSE)))</f>
        <v/>
      </c>
      <c r="EC186" s="541" t="str">
        <f ca="1">IF($DP186="","",IF(ISERROR(DQ186),0,IF($DN$4&lt;3,"",VLOOKUP(DP186,Invoer!$F$15:$AU$1999,24,FALSE))))</f>
        <v/>
      </c>
      <c r="ED186" s="541" t="str">
        <f ca="1">IF($DP186="","",IF(ISERROR(DQ186),0,IF($DN$4&lt;3,"",VLOOKUP(DP186,Invoer!$F$15:$AU$1999,17,FALSE))))</f>
        <v/>
      </c>
      <c r="EH186" s="89" t="e">
        <f ca="1">Invoer!CP191</f>
        <v>#N/A</v>
      </c>
      <c r="EI186" s="599" t="str">
        <f t="shared" ca="1" si="92"/>
        <v/>
      </c>
      <c r="EJ186" s="673" t="str">
        <f ca="1">IF(EI186="","",VLOOKUP(EI186,Invoer!$F$15:$AU$1999,2,FALSE))</f>
        <v/>
      </c>
      <c r="EK186" s="599" t="str">
        <f t="shared" ca="1" si="93"/>
        <v/>
      </c>
      <c r="EL186" s="599" t="str">
        <f ca="1">IF($EI186="","",VLOOKUP(EI186,Invoer!$F$15:$AU$1999,3,FALSE))</f>
        <v/>
      </c>
      <c r="EM186" s="599" t="str">
        <f ca="1">IF($EI186="","",IF(EL186&lt;&gt;"Liq","",VLOOKUP(EI186,Invoer!$F$15:$AU$1999,4,FALSE)))</f>
        <v/>
      </c>
      <c r="EN186" s="599" t="str">
        <f ca="1">IF($EI186="","",VLOOKUP(EI186,Invoer!$F$15:$AU$1999,6,FALSE))</f>
        <v/>
      </c>
      <c r="EO186" s="599" t="str">
        <f ca="1">IF(EI186="","",VLOOKUP(EI186,Invoer!$F$15:$AU$1999,9,FALSE))</f>
        <v/>
      </c>
      <c r="EP186" s="599" t="str">
        <f ca="1">IF(EI186="","",VLOOKUP(EI186,Invoer!$F$15:$AU$1999,10,FALSE))</f>
        <v/>
      </c>
      <c r="EQ186" s="599" t="str">
        <f ca="1">IF(EI186="","",VLOOKUP(EI186,Invoer!$F$15:$AU$1999,11,FALSE))</f>
        <v/>
      </c>
      <c r="ER186" s="662" t="str">
        <f ca="1">IF(EI186="","",VLOOKUP(EI186,Invoer!CQ:CS,3,FALSE))</f>
        <v/>
      </c>
      <c r="ES186" s="662" t="str">
        <f t="shared" ca="1" si="94"/>
        <v/>
      </c>
      <c r="ET186" s="513" t="str">
        <f t="shared" ca="1" si="95"/>
        <v/>
      </c>
      <c r="EU186" s="112" t="str">
        <f t="shared" ca="1" si="96"/>
        <v/>
      </c>
      <c r="EV186" s="83" t="s">
        <v>160</v>
      </c>
      <c r="EW186" s="682" t="str">
        <f t="shared" ca="1" si="97"/>
        <v/>
      </c>
      <c r="EX186" s="662" t="str">
        <f t="shared" ca="1" si="98"/>
        <v/>
      </c>
      <c r="EY186"/>
      <c r="EZ186" s="56" t="e">
        <f t="shared" ca="1" si="109"/>
        <v>#VALUE!</v>
      </c>
      <c r="FA186" s="56" t="e">
        <f t="shared" ca="1" si="110"/>
        <v>#VALUE!</v>
      </c>
      <c r="FE186"/>
      <c r="FI186"/>
      <c r="FJ186"/>
    </row>
    <row r="187" spans="1:166" ht="12" customHeight="1" x14ac:dyDescent="0.2">
      <c r="A187"/>
      <c r="B187"/>
      <c r="C187"/>
      <c r="E187"/>
      <c r="G187" s="89" t="e">
        <f ca="1">Invoer!DU192</f>
        <v>#N/A</v>
      </c>
      <c r="H187" s="599" t="str">
        <f t="shared" ca="1" si="115"/>
        <v/>
      </c>
      <c r="I187" s="673" t="str">
        <f ca="1">IF($H187="","",VLOOKUP(H187,Invoer!$F$15:$AU$1500,2,FALSE))</f>
        <v/>
      </c>
      <c r="J187" s="599" t="str">
        <f t="shared" ca="1" si="99"/>
        <v/>
      </c>
      <c r="K187" s="599" t="str">
        <f ca="1">IF($H187="","",VLOOKUP(H187,Invoer!$F$15:$AU$1500,3,FALSE))</f>
        <v/>
      </c>
      <c r="L187" s="599" t="str">
        <f ca="1">IF($H187="","",IF(K187&lt;&gt;"Liq","",VLOOKUP(H187,Invoer!$F$15:$AU$1500,4,FALSE)))</f>
        <v/>
      </c>
      <c r="M187" s="599" t="str">
        <f ca="1">IF($H187="","",VLOOKUP(H187,Invoer!$F$15:$AU$1500,5,FALSE))</f>
        <v/>
      </c>
      <c r="N187" s="599" t="str">
        <f ca="1">IF($H187="","",VLOOKUP(H187,Invoer!$F$15:$AU$1500,6,FALSE))</f>
        <v/>
      </c>
      <c r="O187" s="599" t="str">
        <f ca="1">IF($H187="","",VLOOKUP(H187,Invoer!$F$15:$AU$1500,9,FALSE))</f>
        <v/>
      </c>
      <c r="P187" s="599" t="str">
        <f ca="1">IF($H187="","",VLOOKUP(H187,Invoer!$F$15:$AU$1500,10,FALSE))</f>
        <v/>
      </c>
      <c r="Q187" s="599" t="str">
        <f ca="1">IF($H187="","",VLOOKUP(H187,Invoer!$F$15:$BB$1500,14,FALSE))</f>
        <v/>
      </c>
      <c r="R187" s="662" t="str">
        <f ca="1">IF($H187="","",IF(J187&gt;$K$8,"",VLOOKUP(H187,Invoer!$F$15:$AU$1500,15,FALSE)))</f>
        <v/>
      </c>
      <c r="S187" s="599" t="str">
        <f ca="1">IF($H187="","",VLOOKUP(H187,Invoer!$F$15:$AU$1500,19,FALSE))</f>
        <v/>
      </c>
      <c r="T187" s="662" t="str">
        <f ca="1">IF($H187="","",IF(J187&gt;$K$8,"",VLOOKUP(H187,Invoer!$F$15:$AU$1500,20,FALSE)))</f>
        <v/>
      </c>
      <c r="U187" s="662" t="str">
        <f ca="1">IF($H187="","",IF(J187&gt;$K$8,"",VLOOKUP(H187,Invoer!$F$15:$AU$1500,23,FALSE)))</f>
        <v/>
      </c>
      <c r="V187" s="662" t="str">
        <f ca="1">IF($H187="","",IF(J187&gt;$K$8,"",VLOOKUP(H187,Invoer!$F$15:$AU$1500,17,FALSE)))</f>
        <v/>
      </c>
      <c r="AC187" s="435" t="str">
        <f>IF($AC$7&lt;3,Invoer!DR192,IF($AC$7=3,Invoer!BT192,"x"))</f>
        <v>x</v>
      </c>
      <c r="AD187" s="599" t="str">
        <f t="shared" si="100"/>
        <v/>
      </c>
      <c r="AE187" s="673" t="str">
        <f>IF($AD187="","",VLOOKUP(AD187,Invoer!$F$15:$AU$1999,2,FALSE))</f>
        <v/>
      </c>
      <c r="AF187" s="599" t="str">
        <f t="shared" si="101"/>
        <v/>
      </c>
      <c r="AG187" s="599" t="str">
        <f>IF($AD187="","",VLOOKUP(AD187,Invoer!$F$15:$AU$1999,3,FALSE))</f>
        <v/>
      </c>
      <c r="AH187" s="599" t="str">
        <f>IF($AD187="","",IF(AG187&lt;&gt;"Liq","",VLOOKUP(AD187,Invoer!$F$15:$AU$1999,4,FALSE)))</f>
        <v/>
      </c>
      <c r="AI187" s="677" t="str">
        <f>IF($AD187="","",VLOOKUP(AD187,Invoer!$F$15:$AU$1999,5,FALSE))</f>
        <v/>
      </c>
      <c r="AJ187" s="599" t="str">
        <f>IF($AD187="","",VLOOKUP(AD187,Invoer!$F$15:$AU$1999,6,FALSE))</f>
        <v/>
      </c>
      <c r="AK187" s="599" t="str">
        <f>IF($AD187="","",VLOOKUP(AD187,Invoer!$F$15:$AU$1999,9,FALSE))</f>
        <v/>
      </c>
      <c r="AL187" s="599" t="str">
        <f>IF($AD187="","",VLOOKUP(AD187,Invoer!$F$15:$AU$1999,10,FALSE))</f>
        <v/>
      </c>
      <c r="AM187" s="599" t="str">
        <f>IF($AD187="","",VLOOKUP(AD187,Invoer!$F$15:$BB$1999,14,FALSE))</f>
        <v/>
      </c>
      <c r="AN187" s="599" t="str">
        <f>IF($AD187="","",VLOOKUP(AD187,Invoer!$F$15:$AU$1999,11,FALSE))</f>
        <v/>
      </c>
      <c r="AO187" s="662" t="str">
        <f>IF($AD187="","",VLOOKUP(AD187,Invoer!$F$15:$AU$1999,15,FALSE))</f>
        <v/>
      </c>
      <c r="AP187" s="599" t="str">
        <f>IF($AD187="","",VLOOKUP(AD187,Invoer!$F$15:$AU$1999,19,FALSE))</f>
        <v/>
      </c>
      <c r="AQ187" s="662" t="str">
        <f>IF($AD187="","",VLOOKUP(AD187,Invoer!$F$15:$AU$1999,24,FALSE))</f>
        <v/>
      </c>
      <c r="AR187" s="662" t="str">
        <f>IF($AD187="","",VLOOKUP(AD187,Invoer!$F$15:$AU$1999,17,FALSE))</f>
        <v/>
      </c>
      <c r="AS187" s="678" t="str">
        <f t="shared" si="111"/>
        <v/>
      </c>
      <c r="AT187" s="676" t="str">
        <f t="shared" si="80"/>
        <v/>
      </c>
      <c r="AU187" s="77" t="e">
        <f t="shared" si="81"/>
        <v>#VALUE!</v>
      </c>
      <c r="AW187" s="57"/>
      <c r="AX187" s="57"/>
      <c r="BA187" s="83" t="e">
        <f ca="1">Invoer!DW192</f>
        <v>#N/A</v>
      </c>
      <c r="BB187" s="599" t="str">
        <f t="shared" ca="1" si="102"/>
        <v/>
      </c>
      <c r="BC187" s="673" t="str">
        <f ca="1">IF($BB187="","",VLOOKUP(BB187,Invoer!$F$15:$AU$1999,2,FALSE))</f>
        <v/>
      </c>
      <c r="BD187" s="599" t="str">
        <f t="shared" ca="1" si="103"/>
        <v/>
      </c>
      <c r="BE187" s="599" t="str">
        <f ca="1">IF($BB187="","",VLOOKUP(BB187,Invoer!$F$15:$AU$1999,5,FALSE))</f>
        <v/>
      </c>
      <c r="BF187" s="599" t="str">
        <f ca="1">IF($BB187="","",VLOOKUP(BB187,Invoer!$F$15:$AU$1999,6,FALSE))</f>
        <v/>
      </c>
      <c r="BG187" s="599" t="str">
        <f ca="1">IF($BB187="","",VLOOKUP(BB187,Invoer!$F$15:$AU$1999,9,FALSE))</f>
        <v/>
      </c>
      <c r="BH187" s="599" t="str">
        <f ca="1">IF($BB187="","",VLOOKUP(BB187,Invoer!$F$15:$AU$1999,10,FALSE))</f>
        <v/>
      </c>
      <c r="BI187" s="599" t="str">
        <f ca="1">IF($BB187="","",VLOOKUP(BB187,Invoer!$F$15:$BB$1999,14,FALSE))</f>
        <v/>
      </c>
      <c r="BJ187" s="599" t="str">
        <f ca="1">IF($BB187="","",VLOOKUP(BB187,Invoer!$F$15:$AU$1999,11,FALSE))</f>
        <v/>
      </c>
      <c r="BK187" s="662" t="str">
        <f t="shared" ca="1" si="104"/>
        <v/>
      </c>
      <c r="BL187" s="662" t="str">
        <f t="shared" ca="1" si="105"/>
        <v/>
      </c>
      <c r="BM187" s="679" t="str">
        <f t="shared" ca="1" si="106"/>
        <v/>
      </c>
      <c r="BN187" s="662" t="str">
        <f t="shared" ca="1" si="82"/>
        <v/>
      </c>
      <c r="BO187" s="662" t="str">
        <f ca="1">IF($BB187="","",VLOOKUP(BB187,Invoer!$F$15:$AU$1999,15,FALSE))</f>
        <v/>
      </c>
      <c r="BP187" s="662" t="str">
        <f ca="1">IF($BB187="","",VLOOKUP(BB187,Invoer!$F$15:$AU$1999,24,FALSE))</f>
        <v/>
      </c>
      <c r="BQ187" s="662" t="str">
        <f ca="1">IF($BB187="","",VLOOKUP(BB187,Invoer!$F$15:$AU$1999,17,FALSE))</f>
        <v/>
      </c>
      <c r="BS187" s="73" t="e">
        <f t="shared" ca="1" si="112"/>
        <v>#VALUE!</v>
      </c>
      <c r="BT187" s="57" t="str">
        <f t="shared" ca="1" si="113"/>
        <v/>
      </c>
      <c r="BW187" s="61" t="e">
        <f ca="1">Invoer!DZ192</f>
        <v>#N/A</v>
      </c>
      <c r="BX187" s="599" t="str">
        <f t="shared" ca="1" si="83"/>
        <v/>
      </c>
      <c r="BY187" s="673" t="str">
        <f ca="1">IF($BX187="","",VLOOKUP(BX187,Invoer!$F$15:$AU$1999,2,FALSE))</f>
        <v/>
      </c>
      <c r="BZ187" s="599" t="str">
        <f t="shared" ca="1" si="84"/>
        <v/>
      </c>
      <c r="CA187" s="599" t="str">
        <f ca="1">IF($BX187="","",VLOOKUP(BX187,Invoer!$F$15:$AU$1999,5,FALSE))</f>
        <v/>
      </c>
      <c r="CB187" s="599" t="str">
        <f ca="1">IF($BX187="","",VLOOKUP(BX187,Invoer!$F$15:$AU$1999,6,FALSE))</f>
        <v/>
      </c>
      <c r="CC187" s="599" t="str">
        <f ca="1">IF($BX187="","",VLOOKUP(BX187,Invoer!$F$15:$AU$1999,9,FALSE))</f>
        <v/>
      </c>
      <c r="CD187" s="599" t="str">
        <f ca="1">IF($BX187="","",VLOOKUP(BX187,Invoer!$F$15:$AU$1999,10,FALSE))</f>
        <v/>
      </c>
      <c r="CE187" s="599" t="str">
        <f ca="1">IF($BX187="","",VLOOKUP(BX187,Invoer!$F$15:$AU$1999,11,FALSE))</f>
        <v/>
      </c>
      <c r="CF187" s="662" t="str">
        <f ca="1">IF($BX187="","",IF(ISERROR(BY187),0,VLOOKUP(BX187,Invoer!$F$15:$AU$1999,15,FALSE)))</f>
        <v/>
      </c>
      <c r="CG187" s="599" t="str">
        <f ca="1">IF($BX187="","",VLOOKUP(BX187,Invoer!$F$15:$AU$1999,19,FALSE))</f>
        <v/>
      </c>
      <c r="CH187" s="662" t="str">
        <f ca="1">IF($BX187="","",IF(ISERROR(BY187),0,VLOOKUP(BX187,Invoer!$F$15:$AU$1999,24,FALSE)))</f>
        <v/>
      </c>
      <c r="CI187" s="662" t="str">
        <f ca="1">IF($BX187="","",IF(ISERROR(BY187),0,VLOOKUP(BX187,Invoer!$F$15:$AU$1999,17,FALSE)))</f>
        <v/>
      </c>
      <c r="CJ187" s="680" t="str">
        <f t="shared" ca="1" si="107"/>
        <v/>
      </c>
      <c r="CK187" s="662" t="str">
        <f t="shared" ca="1" si="108"/>
        <v/>
      </c>
      <c r="CM187" s="56" t="str">
        <f t="shared" ca="1" si="114"/>
        <v/>
      </c>
      <c r="CQ187" s="411" t="e">
        <f ca="1">Invoer!EG192</f>
        <v>#N/A</v>
      </c>
      <c r="CR187" s="599" t="str">
        <f t="shared" ca="1" si="85"/>
        <v/>
      </c>
      <c r="CS187" s="673" t="str">
        <f ca="1">IF($CR187="","",VLOOKUP(CR187,Invoer!$F$15:$AU$1500,2,FALSE))</f>
        <v/>
      </c>
      <c r="CT187" s="599" t="str">
        <f t="shared" ca="1" si="86"/>
        <v/>
      </c>
      <c r="CU187" s="599" t="str">
        <f ca="1">IF($CR187="","",VLOOKUP(CR187,Invoer!$F$15:$AU$1500,3,FALSE))</f>
        <v/>
      </c>
      <c r="CV187" s="599" t="str">
        <f ca="1">IF($CR187="","",IF(CU187&lt;&gt;"Liq","",VLOOKUP(CR187,Invoer!$F$15:$AU$1500,4,FALSE)))</f>
        <v/>
      </c>
      <c r="CW187" s="599" t="str">
        <f ca="1">IF($CR187="","",VLOOKUP(CR187,Invoer!$F$15:$AU$1500,5,FALSE))</f>
        <v/>
      </c>
      <c r="CX187" s="599" t="str">
        <f ca="1">IF($CR187="","",VLOOKUP(CR187,Invoer!$F$15:$AU$1500,6,FALSE))</f>
        <v/>
      </c>
      <c r="CY187" s="599" t="str">
        <f ca="1">IF($CR187="","",VLOOKUP(CR187,Invoer!$F$15:$AU$1500,9,FALSE))</f>
        <v/>
      </c>
      <c r="CZ187" s="599" t="str">
        <f ca="1">IF($CR187="","",VLOOKUP(CR187,Invoer!$F$15:$AU$1500,10,FALSE))</f>
        <v/>
      </c>
      <c r="DA187" s="599" t="str">
        <f ca="1">IF($CR187="","",VLOOKUP(CR187,Invoer!$F$15:$AU$1500,11,FALSE))</f>
        <v/>
      </c>
      <c r="DB187" s="599" t="str">
        <f ca="1">IF($CR187="","",VLOOKUP(CR187,Invoer!$F$15:$BB$1500,14,FALSE))</f>
        <v/>
      </c>
      <c r="DC187" s="662" t="str">
        <f ca="1">IF($CR187="","",VLOOKUP(CR187,Invoer!$F$15:$AU$1500,15,FALSE))</f>
        <v/>
      </c>
      <c r="DD187" s="599" t="str">
        <f ca="1">IF($CR187="","",VLOOKUP(CR187,Invoer!$F$15:$AU$1500,19,FALSE))</f>
        <v/>
      </c>
      <c r="DE187" s="662" t="str">
        <f ca="1">IF($CR187="","",VLOOKUP(CR187,Invoer!$F$15:$AU$1500,20,FALSE))</f>
        <v/>
      </c>
      <c r="DF187" s="662" t="str">
        <f ca="1">IF($CR187="","",VLOOKUP(CR187,Invoer!$F$15:$AU$1500,23,FALSE))</f>
        <v/>
      </c>
      <c r="DG187" s="662" t="str">
        <f ca="1">IF($CR187="","",VLOOKUP(CR187,Invoer!$F$15:$AU$1500,17,FALSE))</f>
        <v/>
      </c>
      <c r="DH187" s="681" t="str">
        <f t="shared" ca="1" si="87"/>
        <v/>
      </c>
      <c r="DI187" s="662" t="str">
        <f t="shared" ca="1" si="88"/>
        <v/>
      </c>
      <c r="DJ187" s="190"/>
      <c r="DK187" s="411" t="str">
        <f t="shared" ca="1" si="89"/>
        <v/>
      </c>
      <c r="DO187" s="61" t="e">
        <f ca="1">IF($DN$4&lt;3,Invoer!EB192,Invoer!EA192)</f>
        <v>#N/A</v>
      </c>
      <c r="DP187" s="599" t="str">
        <f t="shared" ca="1" si="90"/>
        <v/>
      </c>
      <c r="DQ187" s="673" t="str">
        <f ca="1">IF($DP187="","",VLOOKUP(DP187,Invoer!$F$15:$AU$1999,2,FALSE))</f>
        <v/>
      </c>
      <c r="DR187" s="599" t="str">
        <f t="shared" ca="1" si="91"/>
        <v/>
      </c>
      <c r="DS187" s="599" t="str">
        <f ca="1">IF($DP187="","",VLOOKUP(DP187,Invoer!$F$15:$AU$1999,3,FALSE))</f>
        <v/>
      </c>
      <c r="DT187" s="599" t="str">
        <f ca="1">IF($DP187="","",IF(DS187&lt;&gt;"Liq","",VLOOKUP(DP187,Invoer!$F$15:$AU$1999,4,FALSE)))</f>
        <v/>
      </c>
      <c r="DU187" s="599" t="str">
        <f ca="1">IF($DP187="","",VLOOKUP(DP187,Invoer!$F$15:$AU$1999,5,FALSE))</f>
        <v/>
      </c>
      <c r="DV187" s="599" t="str">
        <f ca="1">IF($DP187="","",VLOOKUP(DP187,Invoer!$F$15:$AU$1999,6,FALSE))</f>
        <v/>
      </c>
      <c r="DW187" s="599" t="str">
        <f ca="1">IF($DP187="","",VLOOKUP(DP187,Invoer!$F$15:$AU$1999,9,FALSE))</f>
        <v/>
      </c>
      <c r="DX187" s="599" t="str">
        <f ca="1">IF($DP187="","",VLOOKUP(DP187,Invoer!$F$15:$AU$1999,10,FALSE))</f>
        <v/>
      </c>
      <c r="DY187" s="595" t="str">
        <f ca="1">IF($DP187="","",VLOOKUP(DP187,Invoer!$F$15:$AU$1999,11,FALSE))</f>
        <v/>
      </c>
      <c r="DZ187" s="662" t="str">
        <f ca="1">IF($DP187="","",IF($DN$4&gt;2,"",VLOOKUP(DP187,Invoer!CQ:CS,3,FALSE)))</f>
        <v/>
      </c>
      <c r="EA187" s="541" t="str">
        <f ca="1">IF($DP187="","",IF(ISERROR(DQ187),0,IF($DN$4&lt;3,"",VLOOKUP(DP187,Invoer!$F$15:$AU$1999,15,FALSE))))</f>
        <v/>
      </c>
      <c r="EB187" s="595" t="str">
        <f ca="1">IF($DP187="","",IF($DN$4&lt;3,"",VLOOKUP(DP187,Invoer!$F$15:$AU$1999,19,FALSE)))</f>
        <v/>
      </c>
      <c r="EC187" s="541" t="str">
        <f ca="1">IF($DP187="","",IF(ISERROR(DQ187),0,IF($DN$4&lt;3,"",VLOOKUP(DP187,Invoer!$F$15:$AU$1999,24,FALSE))))</f>
        <v/>
      </c>
      <c r="ED187" s="541" t="str">
        <f ca="1">IF($DP187="","",IF(ISERROR(DQ187),0,IF($DN$4&lt;3,"",VLOOKUP(DP187,Invoer!$F$15:$AU$1999,17,FALSE))))</f>
        <v/>
      </c>
      <c r="EH187" s="89" t="e">
        <f ca="1">Invoer!CP192</f>
        <v>#N/A</v>
      </c>
      <c r="EI187" s="599" t="str">
        <f t="shared" ca="1" si="92"/>
        <v/>
      </c>
      <c r="EJ187" s="673" t="str">
        <f ca="1">IF(EI187="","",VLOOKUP(EI187,Invoer!$F$15:$AU$1999,2,FALSE))</f>
        <v/>
      </c>
      <c r="EK187" s="599" t="str">
        <f t="shared" ca="1" si="93"/>
        <v/>
      </c>
      <c r="EL187" s="599" t="str">
        <f ca="1">IF($EI187="","",VLOOKUP(EI187,Invoer!$F$15:$AU$1999,3,FALSE))</f>
        <v/>
      </c>
      <c r="EM187" s="599" t="str">
        <f ca="1">IF($EI187="","",IF(EL187&lt;&gt;"Liq","",VLOOKUP(EI187,Invoer!$F$15:$AU$1999,4,FALSE)))</f>
        <v/>
      </c>
      <c r="EN187" s="599" t="str">
        <f ca="1">IF($EI187="","",VLOOKUP(EI187,Invoer!$F$15:$AU$1999,6,FALSE))</f>
        <v/>
      </c>
      <c r="EO187" s="599" t="str">
        <f ca="1">IF(EI187="","",VLOOKUP(EI187,Invoer!$F$15:$AU$1999,9,FALSE))</f>
        <v/>
      </c>
      <c r="EP187" s="599" t="str">
        <f ca="1">IF(EI187="","",VLOOKUP(EI187,Invoer!$F$15:$AU$1999,10,FALSE))</f>
        <v/>
      </c>
      <c r="EQ187" s="599" t="str">
        <f ca="1">IF(EI187="","",VLOOKUP(EI187,Invoer!$F$15:$AU$1999,11,FALSE))</f>
        <v/>
      </c>
      <c r="ER187" s="662" t="str">
        <f ca="1">IF(EI187="","",VLOOKUP(EI187,Invoer!CQ:CS,3,FALSE))</f>
        <v/>
      </c>
      <c r="ES187" s="662" t="str">
        <f t="shared" ca="1" si="94"/>
        <v/>
      </c>
      <c r="ET187" s="513" t="str">
        <f t="shared" ca="1" si="95"/>
        <v/>
      </c>
      <c r="EU187" s="112" t="str">
        <f t="shared" ca="1" si="96"/>
        <v/>
      </c>
      <c r="EV187" s="83" t="s">
        <v>160</v>
      </c>
      <c r="EW187" s="682" t="str">
        <f t="shared" ca="1" si="97"/>
        <v/>
      </c>
      <c r="EX187" s="662" t="str">
        <f t="shared" ca="1" si="98"/>
        <v/>
      </c>
      <c r="EY187"/>
      <c r="EZ187" s="56" t="e">
        <f t="shared" ca="1" si="109"/>
        <v>#VALUE!</v>
      </c>
      <c r="FA187" s="56" t="e">
        <f t="shared" ca="1" si="110"/>
        <v>#VALUE!</v>
      </c>
      <c r="FE187"/>
      <c r="FI187"/>
      <c r="FJ187"/>
    </row>
    <row r="188" spans="1:166" ht="12" customHeight="1" x14ac:dyDescent="0.2">
      <c r="A188"/>
      <c r="B188"/>
      <c r="C188"/>
      <c r="E188"/>
      <c r="G188" s="89" t="e">
        <f ca="1">Invoer!DU193</f>
        <v>#N/A</v>
      </c>
      <c r="H188" s="599" t="str">
        <f t="shared" ca="1" si="115"/>
        <v/>
      </c>
      <c r="I188" s="673" t="str">
        <f ca="1">IF($H188="","",VLOOKUP(H188,Invoer!$F$15:$AU$1500,2,FALSE))</f>
        <v/>
      </c>
      <c r="J188" s="599" t="str">
        <f t="shared" ca="1" si="99"/>
        <v/>
      </c>
      <c r="K188" s="599" t="str">
        <f ca="1">IF($H188="","",VLOOKUP(H188,Invoer!$F$15:$AU$1500,3,FALSE))</f>
        <v/>
      </c>
      <c r="L188" s="599" t="str">
        <f ca="1">IF($H188="","",IF(K188&lt;&gt;"Liq","",VLOOKUP(H188,Invoer!$F$15:$AU$1500,4,FALSE)))</f>
        <v/>
      </c>
      <c r="M188" s="599" t="str">
        <f ca="1">IF($H188="","",VLOOKUP(H188,Invoer!$F$15:$AU$1500,5,FALSE))</f>
        <v/>
      </c>
      <c r="N188" s="599" t="str">
        <f ca="1">IF($H188="","",VLOOKUP(H188,Invoer!$F$15:$AU$1500,6,FALSE))</f>
        <v/>
      </c>
      <c r="O188" s="599" t="str">
        <f ca="1">IF($H188="","",VLOOKUP(H188,Invoer!$F$15:$AU$1500,9,FALSE))</f>
        <v/>
      </c>
      <c r="P188" s="599" t="str">
        <f ca="1">IF($H188="","",VLOOKUP(H188,Invoer!$F$15:$AU$1500,10,FALSE))</f>
        <v/>
      </c>
      <c r="Q188" s="599" t="str">
        <f ca="1">IF($H188="","",VLOOKUP(H188,Invoer!$F$15:$BB$1500,14,FALSE))</f>
        <v/>
      </c>
      <c r="R188" s="662" t="str">
        <f ca="1">IF($H188="","",IF(J188&gt;$K$8,"",VLOOKUP(H188,Invoer!$F$15:$AU$1500,15,FALSE)))</f>
        <v/>
      </c>
      <c r="S188" s="599" t="str">
        <f ca="1">IF($H188="","",VLOOKUP(H188,Invoer!$F$15:$AU$1500,19,FALSE))</f>
        <v/>
      </c>
      <c r="T188" s="662" t="str">
        <f ca="1">IF($H188="","",IF(J188&gt;$K$8,"",VLOOKUP(H188,Invoer!$F$15:$AU$1500,20,FALSE)))</f>
        <v/>
      </c>
      <c r="U188" s="662" t="str">
        <f ca="1">IF($H188="","",IF(J188&gt;$K$8,"",VLOOKUP(H188,Invoer!$F$15:$AU$1500,23,FALSE)))</f>
        <v/>
      </c>
      <c r="V188" s="662" t="str">
        <f ca="1">IF($H188="","",IF(J188&gt;$K$8,"",VLOOKUP(H188,Invoer!$F$15:$AU$1500,17,FALSE)))</f>
        <v/>
      </c>
      <c r="AC188" s="435" t="str">
        <f>IF($AC$7&lt;3,Invoer!DR193,IF($AC$7=3,Invoer!BT193,"x"))</f>
        <v>x</v>
      </c>
      <c r="AD188" s="599" t="str">
        <f t="shared" si="100"/>
        <v/>
      </c>
      <c r="AE188" s="673" t="str">
        <f>IF($AD188="","",VLOOKUP(AD188,Invoer!$F$15:$AU$1999,2,FALSE))</f>
        <v/>
      </c>
      <c r="AF188" s="599" t="str">
        <f t="shared" si="101"/>
        <v/>
      </c>
      <c r="AG188" s="599" t="str">
        <f>IF($AD188="","",VLOOKUP(AD188,Invoer!$F$15:$AU$1999,3,FALSE))</f>
        <v/>
      </c>
      <c r="AH188" s="599" t="str">
        <f>IF($AD188="","",IF(AG188&lt;&gt;"Liq","",VLOOKUP(AD188,Invoer!$F$15:$AU$1999,4,FALSE)))</f>
        <v/>
      </c>
      <c r="AI188" s="677" t="str">
        <f>IF($AD188="","",VLOOKUP(AD188,Invoer!$F$15:$AU$1999,5,FALSE))</f>
        <v/>
      </c>
      <c r="AJ188" s="599" t="str">
        <f>IF($AD188="","",VLOOKUP(AD188,Invoer!$F$15:$AU$1999,6,FALSE))</f>
        <v/>
      </c>
      <c r="AK188" s="599" t="str">
        <f>IF($AD188="","",VLOOKUP(AD188,Invoer!$F$15:$AU$1999,9,FALSE))</f>
        <v/>
      </c>
      <c r="AL188" s="599" t="str">
        <f>IF($AD188="","",VLOOKUP(AD188,Invoer!$F$15:$AU$1999,10,FALSE))</f>
        <v/>
      </c>
      <c r="AM188" s="599" t="str">
        <f>IF($AD188="","",VLOOKUP(AD188,Invoer!$F$15:$BB$1999,14,FALSE))</f>
        <v/>
      </c>
      <c r="AN188" s="599" t="str">
        <f>IF($AD188="","",VLOOKUP(AD188,Invoer!$F$15:$AU$1999,11,FALSE))</f>
        <v/>
      </c>
      <c r="AO188" s="662" t="str">
        <f>IF($AD188="","",VLOOKUP(AD188,Invoer!$F$15:$AU$1999,15,FALSE))</f>
        <v/>
      </c>
      <c r="AP188" s="599" t="str">
        <f>IF($AD188="","",VLOOKUP(AD188,Invoer!$F$15:$AU$1999,19,FALSE))</f>
        <v/>
      </c>
      <c r="AQ188" s="662" t="str">
        <f>IF($AD188="","",VLOOKUP(AD188,Invoer!$F$15:$AU$1999,24,FALSE))</f>
        <v/>
      </c>
      <c r="AR188" s="662" t="str">
        <f>IF($AD188="","",VLOOKUP(AD188,Invoer!$F$15:$AU$1999,17,FALSE))</f>
        <v/>
      </c>
      <c r="AS188" s="678" t="str">
        <f t="shared" si="111"/>
        <v/>
      </c>
      <c r="AT188" s="676" t="str">
        <f t="shared" si="80"/>
        <v/>
      </c>
      <c r="AU188" s="77" t="e">
        <f t="shared" si="81"/>
        <v>#VALUE!</v>
      </c>
      <c r="AW188" s="57"/>
      <c r="AX188" s="57"/>
      <c r="BA188" s="83" t="e">
        <f ca="1">Invoer!DW193</f>
        <v>#N/A</v>
      </c>
      <c r="BB188" s="599" t="str">
        <f t="shared" ca="1" si="102"/>
        <v/>
      </c>
      <c r="BC188" s="673" t="str">
        <f ca="1">IF($BB188="","",VLOOKUP(BB188,Invoer!$F$15:$AU$1999,2,FALSE))</f>
        <v/>
      </c>
      <c r="BD188" s="599" t="str">
        <f t="shared" ca="1" si="103"/>
        <v/>
      </c>
      <c r="BE188" s="599" t="str">
        <f ca="1">IF($BB188="","",VLOOKUP(BB188,Invoer!$F$15:$AU$1999,5,FALSE))</f>
        <v/>
      </c>
      <c r="BF188" s="599" t="str">
        <f ca="1">IF($BB188="","",VLOOKUP(BB188,Invoer!$F$15:$AU$1999,6,FALSE))</f>
        <v/>
      </c>
      <c r="BG188" s="599" t="str">
        <f ca="1">IF($BB188="","",VLOOKUP(BB188,Invoer!$F$15:$AU$1999,9,FALSE))</f>
        <v/>
      </c>
      <c r="BH188" s="599" t="str">
        <f ca="1">IF($BB188="","",VLOOKUP(BB188,Invoer!$F$15:$AU$1999,10,FALSE))</f>
        <v/>
      </c>
      <c r="BI188" s="599" t="str">
        <f ca="1">IF($BB188="","",VLOOKUP(BB188,Invoer!$F$15:$BB$1999,14,FALSE))</f>
        <v/>
      </c>
      <c r="BJ188" s="599" t="str">
        <f ca="1">IF($BB188="","",VLOOKUP(BB188,Invoer!$F$15:$AU$1999,11,FALSE))</f>
        <v/>
      </c>
      <c r="BK188" s="662" t="str">
        <f t="shared" ca="1" si="104"/>
        <v/>
      </c>
      <c r="BL188" s="662" t="str">
        <f t="shared" ca="1" si="105"/>
        <v/>
      </c>
      <c r="BM188" s="679" t="str">
        <f t="shared" ca="1" si="106"/>
        <v/>
      </c>
      <c r="BN188" s="662" t="str">
        <f t="shared" ca="1" si="82"/>
        <v/>
      </c>
      <c r="BO188" s="662" t="str">
        <f ca="1">IF($BB188="","",VLOOKUP(BB188,Invoer!$F$15:$AU$1999,15,FALSE))</f>
        <v/>
      </c>
      <c r="BP188" s="662" t="str">
        <f ca="1">IF($BB188="","",VLOOKUP(BB188,Invoer!$F$15:$AU$1999,24,FALSE))</f>
        <v/>
      </c>
      <c r="BQ188" s="662" t="str">
        <f ca="1">IF($BB188="","",VLOOKUP(BB188,Invoer!$F$15:$AU$1999,17,FALSE))</f>
        <v/>
      </c>
      <c r="BS188" s="73" t="e">
        <f t="shared" ca="1" si="112"/>
        <v>#VALUE!</v>
      </c>
      <c r="BT188" s="57" t="str">
        <f t="shared" ca="1" si="113"/>
        <v/>
      </c>
      <c r="BW188" s="61" t="e">
        <f ca="1">Invoer!DZ193</f>
        <v>#N/A</v>
      </c>
      <c r="BX188" s="599" t="str">
        <f t="shared" ca="1" si="83"/>
        <v/>
      </c>
      <c r="BY188" s="673" t="str">
        <f ca="1">IF($BX188="","",VLOOKUP(BX188,Invoer!$F$15:$AU$1999,2,FALSE))</f>
        <v/>
      </c>
      <c r="BZ188" s="599" t="str">
        <f t="shared" ca="1" si="84"/>
        <v/>
      </c>
      <c r="CA188" s="599" t="str">
        <f ca="1">IF($BX188="","",VLOOKUP(BX188,Invoer!$F$15:$AU$1999,5,FALSE))</f>
        <v/>
      </c>
      <c r="CB188" s="599" t="str">
        <f ca="1">IF($BX188="","",VLOOKUP(BX188,Invoer!$F$15:$AU$1999,6,FALSE))</f>
        <v/>
      </c>
      <c r="CC188" s="599" t="str">
        <f ca="1">IF($BX188="","",VLOOKUP(BX188,Invoer!$F$15:$AU$1999,9,FALSE))</f>
        <v/>
      </c>
      <c r="CD188" s="599" t="str">
        <f ca="1">IF($BX188="","",VLOOKUP(BX188,Invoer!$F$15:$AU$1999,10,FALSE))</f>
        <v/>
      </c>
      <c r="CE188" s="599" t="str">
        <f ca="1">IF($BX188="","",VLOOKUP(BX188,Invoer!$F$15:$AU$1999,11,FALSE))</f>
        <v/>
      </c>
      <c r="CF188" s="662" t="str">
        <f ca="1">IF($BX188="","",IF(ISERROR(BY188),0,VLOOKUP(BX188,Invoer!$F$15:$AU$1999,15,FALSE)))</f>
        <v/>
      </c>
      <c r="CG188" s="599" t="str">
        <f ca="1">IF($BX188="","",VLOOKUP(BX188,Invoer!$F$15:$AU$1999,19,FALSE))</f>
        <v/>
      </c>
      <c r="CH188" s="662" t="str">
        <f ca="1">IF($BX188="","",IF(ISERROR(BY188),0,VLOOKUP(BX188,Invoer!$F$15:$AU$1999,24,FALSE)))</f>
        <v/>
      </c>
      <c r="CI188" s="662" t="str">
        <f ca="1">IF($BX188="","",IF(ISERROR(BY188),0,VLOOKUP(BX188,Invoer!$F$15:$AU$1999,17,FALSE)))</f>
        <v/>
      </c>
      <c r="CJ188" s="680" t="str">
        <f t="shared" ca="1" si="107"/>
        <v/>
      </c>
      <c r="CK188" s="662" t="str">
        <f t="shared" ca="1" si="108"/>
        <v/>
      </c>
      <c r="CM188" s="56" t="str">
        <f t="shared" ca="1" si="114"/>
        <v/>
      </c>
      <c r="CQ188" s="411" t="e">
        <f ca="1">Invoer!EG193</f>
        <v>#N/A</v>
      </c>
      <c r="CR188" s="599" t="str">
        <f t="shared" ca="1" si="85"/>
        <v/>
      </c>
      <c r="CS188" s="673" t="str">
        <f ca="1">IF($CR188="","",VLOOKUP(CR188,Invoer!$F$15:$AU$1500,2,FALSE))</f>
        <v/>
      </c>
      <c r="CT188" s="599" t="str">
        <f t="shared" ca="1" si="86"/>
        <v/>
      </c>
      <c r="CU188" s="599" t="str">
        <f ca="1">IF($CR188="","",VLOOKUP(CR188,Invoer!$F$15:$AU$1500,3,FALSE))</f>
        <v/>
      </c>
      <c r="CV188" s="599" t="str">
        <f ca="1">IF($CR188="","",IF(CU188&lt;&gt;"Liq","",VLOOKUP(CR188,Invoer!$F$15:$AU$1500,4,FALSE)))</f>
        <v/>
      </c>
      <c r="CW188" s="599" t="str">
        <f ca="1">IF($CR188="","",VLOOKUP(CR188,Invoer!$F$15:$AU$1500,5,FALSE))</f>
        <v/>
      </c>
      <c r="CX188" s="599" t="str">
        <f ca="1">IF($CR188="","",VLOOKUP(CR188,Invoer!$F$15:$AU$1500,6,FALSE))</f>
        <v/>
      </c>
      <c r="CY188" s="599" t="str">
        <f ca="1">IF($CR188="","",VLOOKUP(CR188,Invoer!$F$15:$AU$1500,9,FALSE))</f>
        <v/>
      </c>
      <c r="CZ188" s="599" t="str">
        <f ca="1">IF($CR188="","",VLOOKUP(CR188,Invoer!$F$15:$AU$1500,10,FALSE))</f>
        <v/>
      </c>
      <c r="DA188" s="599" t="str">
        <f ca="1">IF($CR188="","",VLOOKUP(CR188,Invoer!$F$15:$AU$1500,11,FALSE))</f>
        <v/>
      </c>
      <c r="DB188" s="599" t="str">
        <f ca="1">IF($CR188="","",VLOOKUP(CR188,Invoer!$F$15:$BB$1500,14,FALSE))</f>
        <v/>
      </c>
      <c r="DC188" s="662" t="str">
        <f ca="1">IF($CR188="","",VLOOKUP(CR188,Invoer!$F$15:$AU$1500,15,FALSE))</f>
        <v/>
      </c>
      <c r="DD188" s="599" t="str">
        <f ca="1">IF($CR188="","",VLOOKUP(CR188,Invoer!$F$15:$AU$1500,19,FALSE))</f>
        <v/>
      </c>
      <c r="DE188" s="662" t="str">
        <f ca="1">IF($CR188="","",VLOOKUP(CR188,Invoer!$F$15:$AU$1500,20,FALSE))</f>
        <v/>
      </c>
      <c r="DF188" s="662" t="str">
        <f ca="1">IF($CR188="","",VLOOKUP(CR188,Invoer!$F$15:$AU$1500,23,FALSE))</f>
        <v/>
      </c>
      <c r="DG188" s="662" t="str">
        <f ca="1">IF($CR188="","",VLOOKUP(CR188,Invoer!$F$15:$AU$1500,17,FALSE))</f>
        <v/>
      </c>
      <c r="DH188" s="681" t="str">
        <f t="shared" ca="1" si="87"/>
        <v/>
      </c>
      <c r="DI188" s="662" t="str">
        <f t="shared" ca="1" si="88"/>
        <v/>
      </c>
      <c r="DJ188" s="190"/>
      <c r="DK188" s="411" t="str">
        <f t="shared" ca="1" si="89"/>
        <v/>
      </c>
      <c r="DO188" s="61" t="e">
        <f ca="1">IF($DN$4&lt;3,Invoer!EB193,Invoer!EA193)</f>
        <v>#N/A</v>
      </c>
      <c r="DP188" s="599" t="str">
        <f t="shared" ca="1" si="90"/>
        <v/>
      </c>
      <c r="DQ188" s="673" t="str">
        <f ca="1">IF($DP188="","",VLOOKUP(DP188,Invoer!$F$15:$AU$1999,2,FALSE))</f>
        <v/>
      </c>
      <c r="DR188" s="599" t="str">
        <f t="shared" ca="1" si="91"/>
        <v/>
      </c>
      <c r="DS188" s="599" t="str">
        <f ca="1">IF($DP188="","",VLOOKUP(DP188,Invoer!$F$15:$AU$1999,3,FALSE))</f>
        <v/>
      </c>
      <c r="DT188" s="599" t="str">
        <f ca="1">IF($DP188="","",IF(DS188&lt;&gt;"Liq","",VLOOKUP(DP188,Invoer!$F$15:$AU$1999,4,FALSE)))</f>
        <v/>
      </c>
      <c r="DU188" s="599" t="str">
        <f ca="1">IF($DP188="","",VLOOKUP(DP188,Invoer!$F$15:$AU$1999,5,FALSE))</f>
        <v/>
      </c>
      <c r="DV188" s="599" t="str">
        <f ca="1">IF($DP188="","",VLOOKUP(DP188,Invoer!$F$15:$AU$1999,6,FALSE))</f>
        <v/>
      </c>
      <c r="DW188" s="599" t="str">
        <f ca="1">IF($DP188="","",VLOOKUP(DP188,Invoer!$F$15:$AU$1999,9,FALSE))</f>
        <v/>
      </c>
      <c r="DX188" s="599" t="str">
        <f ca="1">IF($DP188="","",VLOOKUP(DP188,Invoer!$F$15:$AU$1999,10,FALSE))</f>
        <v/>
      </c>
      <c r="DY188" s="595" t="str">
        <f ca="1">IF($DP188="","",VLOOKUP(DP188,Invoer!$F$15:$AU$1999,11,FALSE))</f>
        <v/>
      </c>
      <c r="DZ188" s="662" t="str">
        <f ca="1">IF($DP188="","",IF($DN$4&gt;2,"",VLOOKUP(DP188,Invoer!CQ:CS,3,FALSE)))</f>
        <v/>
      </c>
      <c r="EA188" s="541" t="str">
        <f ca="1">IF($DP188="","",IF(ISERROR(DQ188),0,IF($DN$4&lt;3,"",VLOOKUP(DP188,Invoer!$F$15:$AU$1999,15,FALSE))))</f>
        <v/>
      </c>
      <c r="EB188" s="595" t="str">
        <f ca="1">IF($DP188="","",IF($DN$4&lt;3,"",VLOOKUP(DP188,Invoer!$F$15:$AU$1999,19,FALSE)))</f>
        <v/>
      </c>
      <c r="EC188" s="541" t="str">
        <f ca="1">IF($DP188="","",IF(ISERROR(DQ188),0,IF($DN$4&lt;3,"",VLOOKUP(DP188,Invoer!$F$15:$AU$1999,24,FALSE))))</f>
        <v/>
      </c>
      <c r="ED188" s="541" t="str">
        <f ca="1">IF($DP188="","",IF(ISERROR(DQ188),0,IF($DN$4&lt;3,"",VLOOKUP(DP188,Invoer!$F$15:$AU$1999,17,FALSE))))</f>
        <v/>
      </c>
      <c r="EH188" s="89" t="e">
        <f ca="1">Invoer!CP193</f>
        <v>#N/A</v>
      </c>
      <c r="EI188" s="599" t="str">
        <f t="shared" ca="1" si="92"/>
        <v/>
      </c>
      <c r="EJ188" s="673" t="str">
        <f ca="1">IF(EI188="","",VLOOKUP(EI188,Invoer!$F$15:$AU$1999,2,FALSE))</f>
        <v/>
      </c>
      <c r="EK188" s="599" t="str">
        <f t="shared" ca="1" si="93"/>
        <v/>
      </c>
      <c r="EL188" s="599" t="str">
        <f ca="1">IF($EI188="","",VLOOKUP(EI188,Invoer!$F$15:$AU$1999,3,FALSE))</f>
        <v/>
      </c>
      <c r="EM188" s="599" t="str">
        <f ca="1">IF($EI188="","",IF(EL188&lt;&gt;"Liq","",VLOOKUP(EI188,Invoer!$F$15:$AU$1999,4,FALSE)))</f>
        <v/>
      </c>
      <c r="EN188" s="599" t="str">
        <f ca="1">IF($EI188="","",VLOOKUP(EI188,Invoer!$F$15:$AU$1999,6,FALSE))</f>
        <v/>
      </c>
      <c r="EO188" s="599" t="str">
        <f ca="1">IF(EI188="","",VLOOKUP(EI188,Invoer!$F$15:$AU$1999,9,FALSE))</f>
        <v/>
      </c>
      <c r="EP188" s="599" t="str">
        <f ca="1">IF(EI188="","",VLOOKUP(EI188,Invoer!$F$15:$AU$1999,10,FALSE))</f>
        <v/>
      </c>
      <c r="EQ188" s="599" t="str">
        <f ca="1">IF(EI188="","",VLOOKUP(EI188,Invoer!$F$15:$AU$1999,11,FALSE))</f>
        <v/>
      </c>
      <c r="ER188" s="662" t="str">
        <f ca="1">IF(EI188="","",VLOOKUP(EI188,Invoer!CQ:CS,3,FALSE))</f>
        <v/>
      </c>
      <c r="ES188" s="662" t="str">
        <f t="shared" ca="1" si="94"/>
        <v/>
      </c>
      <c r="ET188" s="513" t="str">
        <f t="shared" ca="1" si="95"/>
        <v/>
      </c>
      <c r="EU188" s="112" t="str">
        <f t="shared" ca="1" si="96"/>
        <v/>
      </c>
      <c r="EV188" s="83" t="s">
        <v>160</v>
      </c>
      <c r="EW188" s="682" t="str">
        <f t="shared" ca="1" si="97"/>
        <v/>
      </c>
      <c r="EX188" s="662" t="str">
        <f t="shared" ca="1" si="98"/>
        <v/>
      </c>
      <c r="EY188"/>
      <c r="EZ188" s="56" t="e">
        <f t="shared" ca="1" si="109"/>
        <v>#VALUE!</v>
      </c>
      <c r="FA188" s="56" t="e">
        <f t="shared" ca="1" si="110"/>
        <v>#VALUE!</v>
      </c>
      <c r="FE188"/>
      <c r="FI188"/>
      <c r="FJ188"/>
    </row>
    <row r="189" spans="1:166" ht="12" customHeight="1" x14ac:dyDescent="0.2">
      <c r="A189"/>
      <c r="B189"/>
      <c r="C189"/>
      <c r="E189"/>
      <c r="G189" s="89" t="e">
        <f ca="1">Invoer!DU194</f>
        <v>#N/A</v>
      </c>
      <c r="H189" s="599" t="str">
        <f t="shared" ca="1" si="115"/>
        <v/>
      </c>
      <c r="I189" s="673" t="str">
        <f ca="1">IF($H189="","",VLOOKUP(H189,Invoer!$F$15:$AU$1500,2,FALSE))</f>
        <v/>
      </c>
      <c r="J189" s="599" t="str">
        <f t="shared" ca="1" si="99"/>
        <v/>
      </c>
      <c r="K189" s="599" t="str">
        <f ca="1">IF($H189="","",VLOOKUP(H189,Invoer!$F$15:$AU$1500,3,FALSE))</f>
        <v/>
      </c>
      <c r="L189" s="599" t="str">
        <f ca="1">IF($H189="","",IF(K189&lt;&gt;"Liq","",VLOOKUP(H189,Invoer!$F$15:$AU$1500,4,FALSE)))</f>
        <v/>
      </c>
      <c r="M189" s="599" t="str">
        <f ca="1">IF($H189="","",VLOOKUP(H189,Invoer!$F$15:$AU$1500,5,FALSE))</f>
        <v/>
      </c>
      <c r="N189" s="599" t="str">
        <f ca="1">IF($H189="","",VLOOKUP(H189,Invoer!$F$15:$AU$1500,6,FALSE))</f>
        <v/>
      </c>
      <c r="O189" s="599" t="str">
        <f ca="1">IF($H189="","",VLOOKUP(H189,Invoer!$F$15:$AU$1500,9,FALSE))</f>
        <v/>
      </c>
      <c r="P189" s="599" t="str">
        <f ca="1">IF($H189="","",VLOOKUP(H189,Invoer!$F$15:$AU$1500,10,FALSE))</f>
        <v/>
      </c>
      <c r="Q189" s="599" t="str">
        <f ca="1">IF($H189="","",VLOOKUP(H189,Invoer!$F$15:$BB$1500,14,FALSE))</f>
        <v/>
      </c>
      <c r="R189" s="662" t="str">
        <f ca="1">IF($H189="","",IF(J189&gt;$K$8,"",VLOOKUP(H189,Invoer!$F$15:$AU$1500,15,FALSE)))</f>
        <v/>
      </c>
      <c r="S189" s="599" t="str">
        <f ca="1">IF($H189="","",VLOOKUP(H189,Invoer!$F$15:$AU$1500,19,FALSE))</f>
        <v/>
      </c>
      <c r="T189" s="662" t="str">
        <f ca="1">IF($H189="","",IF(J189&gt;$K$8,"",VLOOKUP(H189,Invoer!$F$15:$AU$1500,20,FALSE)))</f>
        <v/>
      </c>
      <c r="U189" s="662" t="str">
        <f ca="1">IF($H189="","",IF(J189&gt;$K$8,"",VLOOKUP(H189,Invoer!$F$15:$AU$1500,23,FALSE)))</f>
        <v/>
      </c>
      <c r="V189" s="662" t="str">
        <f ca="1">IF($H189="","",IF(J189&gt;$K$8,"",VLOOKUP(H189,Invoer!$F$15:$AU$1500,17,FALSE)))</f>
        <v/>
      </c>
      <c r="AC189" s="435" t="str">
        <f>IF($AC$7&lt;3,Invoer!DR194,IF($AC$7=3,Invoer!BT194,"x"))</f>
        <v>x</v>
      </c>
      <c r="AD189" s="599" t="str">
        <f t="shared" si="100"/>
        <v/>
      </c>
      <c r="AE189" s="673" t="str">
        <f>IF($AD189="","",VLOOKUP(AD189,Invoer!$F$15:$AU$1999,2,FALSE))</f>
        <v/>
      </c>
      <c r="AF189" s="599" t="str">
        <f t="shared" si="101"/>
        <v/>
      </c>
      <c r="AG189" s="599" t="str">
        <f>IF($AD189="","",VLOOKUP(AD189,Invoer!$F$15:$AU$1999,3,FALSE))</f>
        <v/>
      </c>
      <c r="AH189" s="599" t="str">
        <f>IF($AD189="","",IF(AG189&lt;&gt;"Liq","",VLOOKUP(AD189,Invoer!$F$15:$AU$1999,4,FALSE)))</f>
        <v/>
      </c>
      <c r="AI189" s="677" t="str">
        <f>IF($AD189="","",VLOOKUP(AD189,Invoer!$F$15:$AU$1999,5,FALSE))</f>
        <v/>
      </c>
      <c r="AJ189" s="599" t="str">
        <f>IF($AD189="","",VLOOKUP(AD189,Invoer!$F$15:$AU$1999,6,FALSE))</f>
        <v/>
      </c>
      <c r="AK189" s="599" t="str">
        <f>IF($AD189="","",VLOOKUP(AD189,Invoer!$F$15:$AU$1999,9,FALSE))</f>
        <v/>
      </c>
      <c r="AL189" s="599" t="str">
        <f>IF($AD189="","",VLOOKUP(AD189,Invoer!$F$15:$AU$1999,10,FALSE))</f>
        <v/>
      </c>
      <c r="AM189" s="599" t="str">
        <f>IF($AD189="","",VLOOKUP(AD189,Invoer!$F$15:$BB$1999,14,FALSE))</f>
        <v/>
      </c>
      <c r="AN189" s="599" t="str">
        <f>IF($AD189="","",VLOOKUP(AD189,Invoer!$F$15:$AU$1999,11,FALSE))</f>
        <v/>
      </c>
      <c r="AO189" s="662" t="str">
        <f>IF($AD189="","",VLOOKUP(AD189,Invoer!$F$15:$AU$1999,15,FALSE))</f>
        <v/>
      </c>
      <c r="AP189" s="599" t="str">
        <f>IF($AD189="","",VLOOKUP(AD189,Invoer!$F$15:$AU$1999,19,FALSE))</f>
        <v/>
      </c>
      <c r="AQ189" s="662" t="str">
        <f>IF($AD189="","",VLOOKUP(AD189,Invoer!$F$15:$AU$1999,24,FALSE))</f>
        <v/>
      </c>
      <c r="AR189" s="662" t="str">
        <f>IF($AD189="","",VLOOKUP(AD189,Invoer!$F$15:$AU$1999,17,FALSE))</f>
        <v/>
      </c>
      <c r="AS189" s="678" t="str">
        <f t="shared" si="111"/>
        <v/>
      </c>
      <c r="AT189" s="676" t="str">
        <f t="shared" si="80"/>
        <v/>
      </c>
      <c r="AU189" s="77" t="e">
        <f t="shared" si="81"/>
        <v>#VALUE!</v>
      </c>
      <c r="AW189" s="57"/>
      <c r="AX189" s="57"/>
      <c r="BA189" s="83" t="e">
        <f ca="1">Invoer!DW194</f>
        <v>#N/A</v>
      </c>
      <c r="BB189" s="599" t="str">
        <f t="shared" ca="1" si="102"/>
        <v/>
      </c>
      <c r="BC189" s="673" t="str">
        <f ca="1">IF($BB189="","",VLOOKUP(BB189,Invoer!$F$15:$AU$1999,2,FALSE))</f>
        <v/>
      </c>
      <c r="BD189" s="599" t="str">
        <f t="shared" ca="1" si="103"/>
        <v/>
      </c>
      <c r="BE189" s="599" t="str">
        <f ca="1">IF($BB189="","",VLOOKUP(BB189,Invoer!$F$15:$AU$1999,5,FALSE))</f>
        <v/>
      </c>
      <c r="BF189" s="599" t="str">
        <f ca="1">IF($BB189="","",VLOOKUP(BB189,Invoer!$F$15:$AU$1999,6,FALSE))</f>
        <v/>
      </c>
      <c r="BG189" s="599" t="str">
        <f ca="1">IF($BB189="","",VLOOKUP(BB189,Invoer!$F$15:$AU$1999,9,FALSE))</f>
        <v/>
      </c>
      <c r="BH189" s="599" t="str">
        <f ca="1">IF($BB189="","",VLOOKUP(BB189,Invoer!$F$15:$AU$1999,10,FALSE))</f>
        <v/>
      </c>
      <c r="BI189" s="599" t="str">
        <f ca="1">IF($BB189="","",VLOOKUP(BB189,Invoer!$F$15:$BB$1999,14,FALSE))</f>
        <v/>
      </c>
      <c r="BJ189" s="599" t="str">
        <f ca="1">IF($BB189="","",VLOOKUP(BB189,Invoer!$F$15:$AU$1999,11,FALSE))</f>
        <v/>
      </c>
      <c r="BK189" s="662" t="str">
        <f t="shared" ca="1" si="104"/>
        <v/>
      </c>
      <c r="BL189" s="662" t="str">
        <f t="shared" ca="1" si="105"/>
        <v/>
      </c>
      <c r="BM189" s="679" t="str">
        <f t="shared" ca="1" si="106"/>
        <v/>
      </c>
      <c r="BN189" s="662" t="str">
        <f t="shared" ca="1" si="82"/>
        <v/>
      </c>
      <c r="BO189" s="662" t="str">
        <f ca="1">IF($BB189="","",VLOOKUP(BB189,Invoer!$F$15:$AU$1999,15,FALSE))</f>
        <v/>
      </c>
      <c r="BP189" s="662" t="str">
        <f ca="1">IF($BB189="","",VLOOKUP(BB189,Invoer!$F$15:$AU$1999,24,FALSE))</f>
        <v/>
      </c>
      <c r="BQ189" s="662" t="str">
        <f ca="1">IF($BB189="","",VLOOKUP(BB189,Invoer!$F$15:$AU$1999,17,FALSE))</f>
        <v/>
      </c>
      <c r="BS189" s="73" t="e">
        <f t="shared" ca="1" si="112"/>
        <v>#VALUE!</v>
      </c>
      <c r="BT189" s="57" t="str">
        <f t="shared" ca="1" si="113"/>
        <v/>
      </c>
      <c r="BW189" s="61" t="e">
        <f ca="1">Invoer!DZ194</f>
        <v>#N/A</v>
      </c>
      <c r="BX189" s="599" t="str">
        <f t="shared" ca="1" si="83"/>
        <v/>
      </c>
      <c r="BY189" s="673" t="str">
        <f ca="1">IF($BX189="","",VLOOKUP(BX189,Invoer!$F$15:$AU$1999,2,FALSE))</f>
        <v/>
      </c>
      <c r="BZ189" s="599" t="str">
        <f t="shared" ca="1" si="84"/>
        <v/>
      </c>
      <c r="CA189" s="599" t="str">
        <f ca="1">IF($BX189="","",VLOOKUP(BX189,Invoer!$F$15:$AU$1999,5,FALSE))</f>
        <v/>
      </c>
      <c r="CB189" s="599" t="str">
        <f ca="1">IF($BX189="","",VLOOKUP(BX189,Invoer!$F$15:$AU$1999,6,FALSE))</f>
        <v/>
      </c>
      <c r="CC189" s="599" t="str">
        <f ca="1">IF($BX189="","",VLOOKUP(BX189,Invoer!$F$15:$AU$1999,9,FALSE))</f>
        <v/>
      </c>
      <c r="CD189" s="599" t="str">
        <f ca="1">IF($BX189="","",VLOOKUP(BX189,Invoer!$F$15:$AU$1999,10,FALSE))</f>
        <v/>
      </c>
      <c r="CE189" s="599" t="str">
        <f ca="1">IF($BX189="","",VLOOKUP(BX189,Invoer!$F$15:$AU$1999,11,FALSE))</f>
        <v/>
      </c>
      <c r="CF189" s="662" t="str">
        <f ca="1">IF($BX189="","",IF(ISERROR(BY189),0,VLOOKUP(BX189,Invoer!$F$15:$AU$1999,15,FALSE)))</f>
        <v/>
      </c>
      <c r="CG189" s="599" t="str">
        <f ca="1">IF($BX189="","",VLOOKUP(BX189,Invoer!$F$15:$AU$1999,19,FALSE))</f>
        <v/>
      </c>
      <c r="CH189" s="662" t="str">
        <f ca="1">IF($BX189="","",IF(ISERROR(BY189),0,VLOOKUP(BX189,Invoer!$F$15:$AU$1999,24,FALSE)))</f>
        <v/>
      </c>
      <c r="CI189" s="662" t="str">
        <f ca="1">IF($BX189="","",IF(ISERROR(BY189),0,VLOOKUP(BX189,Invoer!$F$15:$AU$1999,17,FALSE)))</f>
        <v/>
      </c>
      <c r="CJ189" s="680" t="str">
        <f t="shared" ca="1" si="107"/>
        <v/>
      </c>
      <c r="CK189" s="662" t="str">
        <f t="shared" ca="1" si="108"/>
        <v/>
      </c>
      <c r="CM189" s="56" t="str">
        <f t="shared" ca="1" si="114"/>
        <v/>
      </c>
      <c r="CQ189" s="411" t="e">
        <f ca="1">Invoer!EG194</f>
        <v>#N/A</v>
      </c>
      <c r="CR189" s="599" t="str">
        <f t="shared" ca="1" si="85"/>
        <v/>
      </c>
      <c r="CS189" s="673" t="str">
        <f ca="1">IF($CR189="","",VLOOKUP(CR189,Invoer!$F$15:$AU$1500,2,FALSE))</f>
        <v/>
      </c>
      <c r="CT189" s="599" t="str">
        <f t="shared" ca="1" si="86"/>
        <v/>
      </c>
      <c r="CU189" s="599" t="str">
        <f ca="1">IF($CR189="","",VLOOKUP(CR189,Invoer!$F$15:$AU$1500,3,FALSE))</f>
        <v/>
      </c>
      <c r="CV189" s="599" t="str">
        <f ca="1">IF($CR189="","",IF(CU189&lt;&gt;"Liq","",VLOOKUP(CR189,Invoer!$F$15:$AU$1500,4,FALSE)))</f>
        <v/>
      </c>
      <c r="CW189" s="599" t="str">
        <f ca="1">IF($CR189="","",VLOOKUP(CR189,Invoer!$F$15:$AU$1500,5,FALSE))</f>
        <v/>
      </c>
      <c r="CX189" s="599" t="str">
        <f ca="1">IF($CR189="","",VLOOKUP(CR189,Invoer!$F$15:$AU$1500,6,FALSE))</f>
        <v/>
      </c>
      <c r="CY189" s="599" t="str">
        <f ca="1">IF($CR189="","",VLOOKUP(CR189,Invoer!$F$15:$AU$1500,9,FALSE))</f>
        <v/>
      </c>
      <c r="CZ189" s="599" t="str">
        <f ca="1">IF($CR189="","",VLOOKUP(CR189,Invoer!$F$15:$AU$1500,10,FALSE))</f>
        <v/>
      </c>
      <c r="DA189" s="599" t="str">
        <f ca="1">IF($CR189="","",VLOOKUP(CR189,Invoer!$F$15:$AU$1500,11,FALSE))</f>
        <v/>
      </c>
      <c r="DB189" s="599" t="str">
        <f ca="1">IF($CR189="","",VLOOKUP(CR189,Invoer!$F$15:$BB$1500,14,FALSE))</f>
        <v/>
      </c>
      <c r="DC189" s="662" t="str">
        <f ca="1">IF($CR189="","",VLOOKUP(CR189,Invoer!$F$15:$AU$1500,15,FALSE))</f>
        <v/>
      </c>
      <c r="DD189" s="599" t="str">
        <f ca="1">IF($CR189="","",VLOOKUP(CR189,Invoer!$F$15:$AU$1500,19,FALSE))</f>
        <v/>
      </c>
      <c r="DE189" s="662" t="str">
        <f ca="1">IF($CR189="","",VLOOKUP(CR189,Invoer!$F$15:$AU$1500,20,FALSE))</f>
        <v/>
      </c>
      <c r="DF189" s="662" t="str">
        <f ca="1">IF($CR189="","",VLOOKUP(CR189,Invoer!$F$15:$AU$1500,23,FALSE))</f>
        <v/>
      </c>
      <c r="DG189" s="662" t="str">
        <f ca="1">IF($CR189="","",VLOOKUP(CR189,Invoer!$F$15:$AU$1500,17,FALSE))</f>
        <v/>
      </c>
      <c r="DH189" s="681" t="str">
        <f t="shared" ca="1" si="87"/>
        <v/>
      </c>
      <c r="DI189" s="662" t="str">
        <f t="shared" ca="1" si="88"/>
        <v/>
      </c>
      <c r="DJ189" s="190"/>
      <c r="DK189" s="411" t="str">
        <f t="shared" ca="1" si="89"/>
        <v/>
      </c>
      <c r="DO189" s="61" t="e">
        <f ca="1">IF($DN$4&lt;3,Invoer!EB194,Invoer!EA194)</f>
        <v>#N/A</v>
      </c>
      <c r="DP189" s="599" t="str">
        <f t="shared" ca="1" si="90"/>
        <v/>
      </c>
      <c r="DQ189" s="673" t="str">
        <f ca="1">IF($DP189="","",VLOOKUP(DP189,Invoer!$F$15:$AU$1999,2,FALSE))</f>
        <v/>
      </c>
      <c r="DR189" s="599" t="str">
        <f t="shared" ca="1" si="91"/>
        <v/>
      </c>
      <c r="DS189" s="599" t="str">
        <f ca="1">IF($DP189="","",VLOOKUP(DP189,Invoer!$F$15:$AU$1999,3,FALSE))</f>
        <v/>
      </c>
      <c r="DT189" s="599" t="str">
        <f ca="1">IF($DP189="","",IF(DS189&lt;&gt;"Liq","",VLOOKUP(DP189,Invoer!$F$15:$AU$1999,4,FALSE)))</f>
        <v/>
      </c>
      <c r="DU189" s="599" t="str">
        <f ca="1">IF($DP189="","",VLOOKUP(DP189,Invoer!$F$15:$AU$1999,5,FALSE))</f>
        <v/>
      </c>
      <c r="DV189" s="599" t="str">
        <f ca="1">IF($DP189="","",VLOOKUP(DP189,Invoer!$F$15:$AU$1999,6,FALSE))</f>
        <v/>
      </c>
      <c r="DW189" s="599" t="str">
        <f ca="1">IF($DP189="","",VLOOKUP(DP189,Invoer!$F$15:$AU$1999,9,FALSE))</f>
        <v/>
      </c>
      <c r="DX189" s="599" t="str">
        <f ca="1">IF($DP189="","",VLOOKUP(DP189,Invoer!$F$15:$AU$1999,10,FALSE))</f>
        <v/>
      </c>
      <c r="DY189" s="595" t="str">
        <f ca="1">IF($DP189="","",VLOOKUP(DP189,Invoer!$F$15:$AU$1999,11,FALSE))</f>
        <v/>
      </c>
      <c r="DZ189" s="662" t="str">
        <f ca="1">IF($DP189="","",IF($DN$4&gt;2,"",VLOOKUP(DP189,Invoer!CQ:CS,3,FALSE)))</f>
        <v/>
      </c>
      <c r="EA189" s="541" t="str">
        <f ca="1">IF($DP189="","",IF(ISERROR(DQ189),0,IF($DN$4&lt;3,"",VLOOKUP(DP189,Invoer!$F$15:$AU$1999,15,FALSE))))</f>
        <v/>
      </c>
      <c r="EB189" s="595" t="str">
        <f ca="1">IF($DP189="","",IF($DN$4&lt;3,"",VLOOKUP(DP189,Invoer!$F$15:$AU$1999,19,FALSE)))</f>
        <v/>
      </c>
      <c r="EC189" s="541" t="str">
        <f ca="1">IF($DP189="","",IF(ISERROR(DQ189),0,IF($DN$4&lt;3,"",VLOOKUP(DP189,Invoer!$F$15:$AU$1999,24,FALSE))))</f>
        <v/>
      </c>
      <c r="ED189" s="541" t="str">
        <f ca="1">IF($DP189="","",IF(ISERROR(DQ189),0,IF($DN$4&lt;3,"",VLOOKUP(DP189,Invoer!$F$15:$AU$1999,17,FALSE))))</f>
        <v/>
      </c>
      <c r="EH189" s="89" t="e">
        <f ca="1">Invoer!CP194</f>
        <v>#N/A</v>
      </c>
      <c r="EI189" s="599" t="str">
        <f t="shared" ca="1" si="92"/>
        <v/>
      </c>
      <c r="EJ189" s="673" t="str">
        <f ca="1">IF(EI189="","",VLOOKUP(EI189,Invoer!$F$15:$AU$1999,2,FALSE))</f>
        <v/>
      </c>
      <c r="EK189" s="599" t="str">
        <f t="shared" ca="1" si="93"/>
        <v/>
      </c>
      <c r="EL189" s="599" t="str">
        <f ca="1">IF($EI189="","",VLOOKUP(EI189,Invoer!$F$15:$AU$1999,3,FALSE))</f>
        <v/>
      </c>
      <c r="EM189" s="599" t="str">
        <f ca="1">IF($EI189="","",IF(EL189&lt;&gt;"Liq","",VLOOKUP(EI189,Invoer!$F$15:$AU$1999,4,FALSE)))</f>
        <v/>
      </c>
      <c r="EN189" s="599" t="str">
        <f ca="1">IF($EI189="","",VLOOKUP(EI189,Invoer!$F$15:$AU$1999,6,FALSE))</f>
        <v/>
      </c>
      <c r="EO189" s="599" t="str">
        <f ca="1">IF(EI189="","",VLOOKUP(EI189,Invoer!$F$15:$AU$1999,9,FALSE))</f>
        <v/>
      </c>
      <c r="EP189" s="599" t="str">
        <f ca="1">IF(EI189="","",VLOOKUP(EI189,Invoer!$F$15:$AU$1999,10,FALSE))</f>
        <v/>
      </c>
      <c r="EQ189" s="599" t="str">
        <f ca="1">IF(EI189="","",VLOOKUP(EI189,Invoer!$F$15:$AU$1999,11,FALSE))</f>
        <v/>
      </c>
      <c r="ER189" s="662" t="str">
        <f ca="1">IF(EI189="","",VLOOKUP(EI189,Invoer!CQ:CS,3,FALSE))</f>
        <v/>
      </c>
      <c r="ES189" s="662" t="str">
        <f t="shared" ca="1" si="94"/>
        <v/>
      </c>
      <c r="ET189" s="513" t="str">
        <f t="shared" ca="1" si="95"/>
        <v/>
      </c>
      <c r="EU189" s="112" t="str">
        <f t="shared" ca="1" si="96"/>
        <v/>
      </c>
      <c r="EV189" s="83" t="s">
        <v>160</v>
      </c>
      <c r="EW189" s="682" t="str">
        <f t="shared" ca="1" si="97"/>
        <v/>
      </c>
      <c r="EX189" s="662" t="str">
        <f t="shared" ca="1" si="98"/>
        <v/>
      </c>
      <c r="EY189"/>
      <c r="EZ189" s="56" t="e">
        <f t="shared" ca="1" si="109"/>
        <v>#VALUE!</v>
      </c>
      <c r="FA189" s="56" t="e">
        <f t="shared" ca="1" si="110"/>
        <v>#VALUE!</v>
      </c>
      <c r="FE189"/>
      <c r="FI189"/>
      <c r="FJ189"/>
    </row>
    <row r="190" spans="1:166" ht="12" customHeight="1" x14ac:dyDescent="0.2">
      <c r="A190"/>
      <c r="B190"/>
      <c r="C190"/>
      <c r="E190"/>
      <c r="G190" s="89" t="e">
        <f ca="1">Invoer!DU195</f>
        <v>#N/A</v>
      </c>
      <c r="H190" s="599" t="str">
        <f t="shared" ca="1" si="115"/>
        <v/>
      </c>
      <c r="I190" s="673" t="str">
        <f ca="1">IF($H190="","",VLOOKUP(H190,Invoer!$F$15:$AU$1500,2,FALSE))</f>
        <v/>
      </c>
      <c r="J190" s="599" t="str">
        <f t="shared" ca="1" si="99"/>
        <v/>
      </c>
      <c r="K190" s="599" t="str">
        <f ca="1">IF($H190="","",VLOOKUP(H190,Invoer!$F$15:$AU$1500,3,FALSE))</f>
        <v/>
      </c>
      <c r="L190" s="599" t="str">
        <f ca="1">IF($H190="","",IF(K190&lt;&gt;"Liq","",VLOOKUP(H190,Invoer!$F$15:$AU$1500,4,FALSE)))</f>
        <v/>
      </c>
      <c r="M190" s="599" t="str">
        <f ca="1">IF($H190="","",VLOOKUP(H190,Invoer!$F$15:$AU$1500,5,FALSE))</f>
        <v/>
      </c>
      <c r="N190" s="599" t="str">
        <f ca="1">IF($H190="","",VLOOKUP(H190,Invoer!$F$15:$AU$1500,6,FALSE))</f>
        <v/>
      </c>
      <c r="O190" s="599" t="str">
        <f ca="1">IF($H190="","",VLOOKUP(H190,Invoer!$F$15:$AU$1500,9,FALSE))</f>
        <v/>
      </c>
      <c r="P190" s="599" t="str">
        <f ca="1">IF($H190="","",VLOOKUP(H190,Invoer!$F$15:$AU$1500,10,FALSE))</f>
        <v/>
      </c>
      <c r="Q190" s="599" t="str">
        <f ca="1">IF($H190="","",VLOOKUP(H190,Invoer!$F$15:$BB$1500,14,FALSE))</f>
        <v/>
      </c>
      <c r="R190" s="662" t="str">
        <f ca="1">IF($H190="","",IF(J190&gt;$K$8,"",VLOOKUP(H190,Invoer!$F$15:$AU$1500,15,FALSE)))</f>
        <v/>
      </c>
      <c r="S190" s="599" t="str">
        <f ca="1">IF($H190="","",VLOOKUP(H190,Invoer!$F$15:$AU$1500,19,FALSE))</f>
        <v/>
      </c>
      <c r="T190" s="662" t="str">
        <f ca="1">IF($H190="","",IF(J190&gt;$K$8,"",VLOOKUP(H190,Invoer!$F$15:$AU$1500,20,FALSE)))</f>
        <v/>
      </c>
      <c r="U190" s="662" t="str">
        <f ca="1">IF($H190="","",IF(J190&gt;$K$8,"",VLOOKUP(H190,Invoer!$F$15:$AU$1500,23,FALSE)))</f>
        <v/>
      </c>
      <c r="V190" s="662" t="str">
        <f ca="1">IF($H190="","",IF(J190&gt;$K$8,"",VLOOKUP(H190,Invoer!$F$15:$AU$1500,17,FALSE)))</f>
        <v/>
      </c>
      <c r="AC190" s="435" t="str">
        <f>IF($AC$7&lt;3,Invoer!DR195,IF($AC$7=3,Invoer!BT195,"x"))</f>
        <v>x</v>
      </c>
      <c r="AD190" s="599" t="str">
        <f t="shared" si="100"/>
        <v/>
      </c>
      <c r="AE190" s="673" t="str">
        <f>IF($AD190="","",VLOOKUP(AD190,Invoer!$F$15:$AU$1999,2,FALSE))</f>
        <v/>
      </c>
      <c r="AF190" s="599" t="str">
        <f t="shared" si="101"/>
        <v/>
      </c>
      <c r="AG190" s="599" t="str">
        <f>IF($AD190="","",VLOOKUP(AD190,Invoer!$F$15:$AU$1999,3,FALSE))</f>
        <v/>
      </c>
      <c r="AH190" s="599" t="str">
        <f>IF($AD190="","",IF(AG190&lt;&gt;"Liq","",VLOOKUP(AD190,Invoer!$F$15:$AU$1999,4,FALSE)))</f>
        <v/>
      </c>
      <c r="AI190" s="677" t="str">
        <f>IF($AD190="","",VLOOKUP(AD190,Invoer!$F$15:$AU$1999,5,FALSE))</f>
        <v/>
      </c>
      <c r="AJ190" s="599" t="str">
        <f>IF($AD190="","",VLOOKUP(AD190,Invoer!$F$15:$AU$1999,6,FALSE))</f>
        <v/>
      </c>
      <c r="AK190" s="599" t="str">
        <f>IF($AD190="","",VLOOKUP(AD190,Invoer!$F$15:$AU$1999,9,FALSE))</f>
        <v/>
      </c>
      <c r="AL190" s="599" t="str">
        <f>IF($AD190="","",VLOOKUP(AD190,Invoer!$F$15:$AU$1999,10,FALSE))</f>
        <v/>
      </c>
      <c r="AM190" s="599" t="str">
        <f>IF($AD190="","",VLOOKUP(AD190,Invoer!$F$15:$BB$1999,14,FALSE))</f>
        <v/>
      </c>
      <c r="AN190" s="599" t="str">
        <f>IF($AD190="","",VLOOKUP(AD190,Invoer!$F$15:$AU$1999,11,FALSE))</f>
        <v/>
      </c>
      <c r="AO190" s="662" t="str">
        <f>IF($AD190="","",VLOOKUP(AD190,Invoer!$F$15:$AU$1999,15,FALSE))</f>
        <v/>
      </c>
      <c r="AP190" s="599" t="str">
        <f>IF($AD190="","",VLOOKUP(AD190,Invoer!$F$15:$AU$1999,19,FALSE))</f>
        <v/>
      </c>
      <c r="AQ190" s="662" t="str">
        <f>IF($AD190="","",VLOOKUP(AD190,Invoer!$F$15:$AU$1999,24,FALSE))</f>
        <v/>
      </c>
      <c r="AR190" s="662" t="str">
        <f>IF($AD190="","",VLOOKUP(AD190,Invoer!$F$15:$AU$1999,17,FALSE))</f>
        <v/>
      </c>
      <c r="AS190" s="678" t="str">
        <f t="shared" si="111"/>
        <v/>
      </c>
      <c r="AT190" s="676" t="str">
        <f t="shared" si="80"/>
        <v/>
      </c>
      <c r="AU190" s="77" t="e">
        <f t="shared" si="81"/>
        <v>#VALUE!</v>
      </c>
      <c r="AW190" s="57"/>
      <c r="AX190" s="57"/>
      <c r="BA190" s="83" t="e">
        <f ca="1">Invoer!DW195</f>
        <v>#N/A</v>
      </c>
      <c r="BB190" s="599" t="str">
        <f t="shared" ca="1" si="102"/>
        <v/>
      </c>
      <c r="BC190" s="673" t="str">
        <f ca="1">IF($BB190="","",VLOOKUP(BB190,Invoer!$F$15:$AU$1999,2,FALSE))</f>
        <v/>
      </c>
      <c r="BD190" s="599" t="str">
        <f t="shared" ca="1" si="103"/>
        <v/>
      </c>
      <c r="BE190" s="599" t="str">
        <f ca="1">IF($BB190="","",VLOOKUP(BB190,Invoer!$F$15:$AU$1999,5,FALSE))</f>
        <v/>
      </c>
      <c r="BF190" s="599" t="str">
        <f ca="1">IF($BB190="","",VLOOKUP(BB190,Invoer!$F$15:$AU$1999,6,FALSE))</f>
        <v/>
      </c>
      <c r="BG190" s="599" t="str">
        <f ca="1">IF($BB190="","",VLOOKUP(BB190,Invoer!$F$15:$AU$1999,9,FALSE))</f>
        <v/>
      </c>
      <c r="BH190" s="599" t="str">
        <f ca="1">IF($BB190="","",VLOOKUP(BB190,Invoer!$F$15:$AU$1999,10,FALSE))</f>
        <v/>
      </c>
      <c r="BI190" s="599" t="str">
        <f ca="1">IF($BB190="","",VLOOKUP(BB190,Invoer!$F$15:$BB$1999,14,FALSE))</f>
        <v/>
      </c>
      <c r="BJ190" s="599" t="str">
        <f ca="1">IF($BB190="","",VLOOKUP(BB190,Invoer!$F$15:$AU$1999,11,FALSE))</f>
        <v/>
      </c>
      <c r="BK190" s="662" t="str">
        <f t="shared" ca="1" si="104"/>
        <v/>
      </c>
      <c r="BL190" s="662" t="str">
        <f t="shared" ca="1" si="105"/>
        <v/>
      </c>
      <c r="BM190" s="679" t="str">
        <f t="shared" ca="1" si="106"/>
        <v/>
      </c>
      <c r="BN190" s="662" t="str">
        <f t="shared" ca="1" si="82"/>
        <v/>
      </c>
      <c r="BO190" s="662" t="str">
        <f ca="1">IF($BB190="","",VLOOKUP(BB190,Invoer!$F$15:$AU$1999,15,FALSE))</f>
        <v/>
      </c>
      <c r="BP190" s="662" t="str">
        <f ca="1">IF($BB190="","",VLOOKUP(BB190,Invoer!$F$15:$AU$1999,24,FALSE))</f>
        <v/>
      </c>
      <c r="BQ190" s="662" t="str">
        <f ca="1">IF($BB190="","",VLOOKUP(BB190,Invoer!$F$15:$AU$1999,17,FALSE))</f>
        <v/>
      </c>
      <c r="BS190" s="73" t="e">
        <f t="shared" ca="1" si="112"/>
        <v>#VALUE!</v>
      </c>
      <c r="BT190" s="57" t="str">
        <f t="shared" ca="1" si="113"/>
        <v/>
      </c>
      <c r="BW190" s="61" t="e">
        <f ca="1">Invoer!DZ195</f>
        <v>#N/A</v>
      </c>
      <c r="BX190" s="599" t="str">
        <f t="shared" ca="1" si="83"/>
        <v/>
      </c>
      <c r="BY190" s="673" t="str">
        <f ca="1">IF($BX190="","",VLOOKUP(BX190,Invoer!$F$15:$AU$1999,2,FALSE))</f>
        <v/>
      </c>
      <c r="BZ190" s="599" t="str">
        <f t="shared" ca="1" si="84"/>
        <v/>
      </c>
      <c r="CA190" s="599" t="str">
        <f ca="1">IF($BX190="","",VLOOKUP(BX190,Invoer!$F$15:$AU$1999,5,FALSE))</f>
        <v/>
      </c>
      <c r="CB190" s="599" t="str">
        <f ca="1">IF($BX190="","",VLOOKUP(BX190,Invoer!$F$15:$AU$1999,6,FALSE))</f>
        <v/>
      </c>
      <c r="CC190" s="599" t="str">
        <f ca="1">IF($BX190="","",VLOOKUP(BX190,Invoer!$F$15:$AU$1999,9,FALSE))</f>
        <v/>
      </c>
      <c r="CD190" s="599" t="str">
        <f ca="1">IF($BX190="","",VLOOKUP(BX190,Invoer!$F$15:$AU$1999,10,FALSE))</f>
        <v/>
      </c>
      <c r="CE190" s="599" t="str">
        <f ca="1">IF($BX190="","",VLOOKUP(BX190,Invoer!$F$15:$AU$1999,11,FALSE))</f>
        <v/>
      </c>
      <c r="CF190" s="662" t="str">
        <f ca="1">IF($BX190="","",IF(ISERROR(BY190),0,VLOOKUP(BX190,Invoer!$F$15:$AU$1999,15,FALSE)))</f>
        <v/>
      </c>
      <c r="CG190" s="599" t="str">
        <f ca="1">IF($BX190="","",VLOOKUP(BX190,Invoer!$F$15:$AU$1999,19,FALSE))</f>
        <v/>
      </c>
      <c r="CH190" s="662" t="str">
        <f ca="1">IF($BX190="","",IF(ISERROR(BY190),0,VLOOKUP(BX190,Invoer!$F$15:$AU$1999,24,FALSE)))</f>
        <v/>
      </c>
      <c r="CI190" s="662" t="str">
        <f ca="1">IF($BX190="","",IF(ISERROR(BY190),0,VLOOKUP(BX190,Invoer!$F$15:$AU$1999,17,FALSE)))</f>
        <v/>
      </c>
      <c r="CJ190" s="680" t="str">
        <f t="shared" ca="1" si="107"/>
        <v/>
      </c>
      <c r="CK190" s="662" t="str">
        <f t="shared" ca="1" si="108"/>
        <v/>
      </c>
      <c r="CM190" s="56" t="str">
        <f t="shared" ca="1" si="114"/>
        <v/>
      </c>
      <c r="CQ190" s="411" t="e">
        <f ca="1">Invoer!EG195</f>
        <v>#N/A</v>
      </c>
      <c r="CR190" s="599" t="str">
        <f t="shared" ca="1" si="85"/>
        <v/>
      </c>
      <c r="CS190" s="673" t="str">
        <f ca="1">IF($CR190="","",VLOOKUP(CR190,Invoer!$F$15:$AU$1500,2,FALSE))</f>
        <v/>
      </c>
      <c r="CT190" s="599" t="str">
        <f t="shared" ca="1" si="86"/>
        <v/>
      </c>
      <c r="CU190" s="599" t="str">
        <f ca="1">IF($CR190="","",VLOOKUP(CR190,Invoer!$F$15:$AU$1500,3,FALSE))</f>
        <v/>
      </c>
      <c r="CV190" s="599" t="str">
        <f ca="1">IF($CR190="","",IF(CU190&lt;&gt;"Liq","",VLOOKUP(CR190,Invoer!$F$15:$AU$1500,4,FALSE)))</f>
        <v/>
      </c>
      <c r="CW190" s="599" t="str">
        <f ca="1">IF($CR190="","",VLOOKUP(CR190,Invoer!$F$15:$AU$1500,5,FALSE))</f>
        <v/>
      </c>
      <c r="CX190" s="599" t="str">
        <f ca="1">IF($CR190="","",VLOOKUP(CR190,Invoer!$F$15:$AU$1500,6,FALSE))</f>
        <v/>
      </c>
      <c r="CY190" s="599" t="str">
        <f ca="1">IF($CR190="","",VLOOKUP(CR190,Invoer!$F$15:$AU$1500,9,FALSE))</f>
        <v/>
      </c>
      <c r="CZ190" s="599" t="str">
        <f ca="1">IF($CR190="","",VLOOKUP(CR190,Invoer!$F$15:$AU$1500,10,FALSE))</f>
        <v/>
      </c>
      <c r="DA190" s="599" t="str">
        <f ca="1">IF($CR190="","",VLOOKUP(CR190,Invoer!$F$15:$AU$1500,11,FALSE))</f>
        <v/>
      </c>
      <c r="DB190" s="599" t="str">
        <f ca="1">IF($CR190="","",VLOOKUP(CR190,Invoer!$F$15:$BB$1500,14,FALSE))</f>
        <v/>
      </c>
      <c r="DC190" s="662" t="str">
        <f ca="1">IF($CR190="","",VLOOKUP(CR190,Invoer!$F$15:$AU$1500,15,FALSE))</f>
        <v/>
      </c>
      <c r="DD190" s="599" t="str">
        <f ca="1">IF($CR190="","",VLOOKUP(CR190,Invoer!$F$15:$AU$1500,19,FALSE))</f>
        <v/>
      </c>
      <c r="DE190" s="662" t="str">
        <f ca="1">IF($CR190="","",VLOOKUP(CR190,Invoer!$F$15:$AU$1500,20,FALSE))</f>
        <v/>
      </c>
      <c r="DF190" s="662" t="str">
        <f ca="1">IF($CR190="","",VLOOKUP(CR190,Invoer!$F$15:$AU$1500,23,FALSE))</f>
        <v/>
      </c>
      <c r="DG190" s="662" t="str">
        <f ca="1">IF($CR190="","",VLOOKUP(CR190,Invoer!$F$15:$AU$1500,17,FALSE))</f>
        <v/>
      </c>
      <c r="DH190" s="681" t="str">
        <f t="shared" ca="1" si="87"/>
        <v/>
      </c>
      <c r="DI190" s="662" t="str">
        <f t="shared" ca="1" si="88"/>
        <v/>
      </c>
      <c r="DJ190" s="190"/>
      <c r="DK190" s="411" t="str">
        <f t="shared" ca="1" si="89"/>
        <v/>
      </c>
      <c r="DO190" s="61" t="e">
        <f ca="1">IF($DN$4&lt;3,Invoer!EB195,Invoer!EA195)</f>
        <v>#N/A</v>
      </c>
      <c r="DP190" s="599" t="str">
        <f t="shared" ca="1" si="90"/>
        <v/>
      </c>
      <c r="DQ190" s="673" t="str">
        <f ca="1">IF($DP190="","",VLOOKUP(DP190,Invoer!$F$15:$AU$1999,2,FALSE))</f>
        <v/>
      </c>
      <c r="DR190" s="599" t="str">
        <f t="shared" ca="1" si="91"/>
        <v/>
      </c>
      <c r="DS190" s="599" t="str">
        <f ca="1">IF($DP190="","",VLOOKUP(DP190,Invoer!$F$15:$AU$1999,3,FALSE))</f>
        <v/>
      </c>
      <c r="DT190" s="599" t="str">
        <f ca="1">IF($DP190="","",IF(DS190&lt;&gt;"Liq","",VLOOKUP(DP190,Invoer!$F$15:$AU$1999,4,FALSE)))</f>
        <v/>
      </c>
      <c r="DU190" s="599" t="str">
        <f ca="1">IF($DP190="","",VLOOKUP(DP190,Invoer!$F$15:$AU$1999,5,FALSE))</f>
        <v/>
      </c>
      <c r="DV190" s="599" t="str">
        <f ca="1">IF($DP190="","",VLOOKUP(DP190,Invoer!$F$15:$AU$1999,6,FALSE))</f>
        <v/>
      </c>
      <c r="DW190" s="599" t="str">
        <f ca="1">IF($DP190="","",VLOOKUP(DP190,Invoer!$F$15:$AU$1999,9,FALSE))</f>
        <v/>
      </c>
      <c r="DX190" s="599" t="str">
        <f ca="1">IF($DP190="","",VLOOKUP(DP190,Invoer!$F$15:$AU$1999,10,FALSE))</f>
        <v/>
      </c>
      <c r="DY190" s="595" t="str">
        <f ca="1">IF($DP190="","",VLOOKUP(DP190,Invoer!$F$15:$AU$1999,11,FALSE))</f>
        <v/>
      </c>
      <c r="DZ190" s="662" t="str">
        <f ca="1">IF($DP190="","",IF($DN$4&gt;2,"",VLOOKUP(DP190,Invoer!CQ:CS,3,FALSE)))</f>
        <v/>
      </c>
      <c r="EA190" s="541" t="str">
        <f ca="1">IF($DP190="","",IF(ISERROR(DQ190),0,IF($DN$4&lt;3,"",VLOOKUP(DP190,Invoer!$F$15:$AU$1999,15,FALSE))))</f>
        <v/>
      </c>
      <c r="EB190" s="595" t="str">
        <f ca="1">IF($DP190="","",IF($DN$4&lt;3,"",VLOOKUP(DP190,Invoer!$F$15:$AU$1999,19,FALSE)))</f>
        <v/>
      </c>
      <c r="EC190" s="541" t="str">
        <f ca="1">IF($DP190="","",IF(ISERROR(DQ190),0,IF($DN$4&lt;3,"",VLOOKUP(DP190,Invoer!$F$15:$AU$1999,24,FALSE))))</f>
        <v/>
      </c>
      <c r="ED190" s="541" t="str">
        <f ca="1">IF($DP190="","",IF(ISERROR(DQ190),0,IF($DN$4&lt;3,"",VLOOKUP(DP190,Invoer!$F$15:$AU$1999,17,FALSE))))</f>
        <v/>
      </c>
      <c r="EH190" s="89" t="e">
        <f ca="1">Invoer!CP195</f>
        <v>#N/A</v>
      </c>
      <c r="EI190" s="599" t="str">
        <f t="shared" ca="1" si="92"/>
        <v/>
      </c>
      <c r="EJ190" s="673" t="str">
        <f ca="1">IF(EI190="","",VLOOKUP(EI190,Invoer!$F$15:$AU$1999,2,FALSE))</f>
        <v/>
      </c>
      <c r="EK190" s="599" t="str">
        <f t="shared" ca="1" si="93"/>
        <v/>
      </c>
      <c r="EL190" s="599" t="str">
        <f ca="1">IF($EI190="","",VLOOKUP(EI190,Invoer!$F$15:$AU$1999,3,FALSE))</f>
        <v/>
      </c>
      <c r="EM190" s="599" t="str">
        <f ca="1">IF($EI190="","",IF(EL190&lt;&gt;"Liq","",VLOOKUP(EI190,Invoer!$F$15:$AU$1999,4,FALSE)))</f>
        <v/>
      </c>
      <c r="EN190" s="599" t="str">
        <f ca="1">IF($EI190="","",VLOOKUP(EI190,Invoer!$F$15:$AU$1999,6,FALSE))</f>
        <v/>
      </c>
      <c r="EO190" s="599" t="str">
        <f ca="1">IF(EI190="","",VLOOKUP(EI190,Invoer!$F$15:$AU$1999,9,FALSE))</f>
        <v/>
      </c>
      <c r="EP190" s="599" t="str">
        <f ca="1">IF(EI190="","",VLOOKUP(EI190,Invoer!$F$15:$AU$1999,10,FALSE))</f>
        <v/>
      </c>
      <c r="EQ190" s="599" t="str">
        <f ca="1">IF(EI190="","",VLOOKUP(EI190,Invoer!$F$15:$AU$1999,11,FALSE))</f>
        <v/>
      </c>
      <c r="ER190" s="662" t="str">
        <f ca="1">IF(EI190="","",VLOOKUP(EI190,Invoer!CQ:CS,3,FALSE))</f>
        <v/>
      </c>
      <c r="ES190" s="662" t="str">
        <f t="shared" ca="1" si="94"/>
        <v/>
      </c>
      <c r="ET190" s="513" t="str">
        <f t="shared" ca="1" si="95"/>
        <v/>
      </c>
      <c r="EU190" s="112" t="str">
        <f t="shared" ca="1" si="96"/>
        <v/>
      </c>
      <c r="EV190" s="83" t="s">
        <v>160</v>
      </c>
      <c r="EW190" s="682" t="str">
        <f t="shared" ca="1" si="97"/>
        <v/>
      </c>
      <c r="EX190" s="662" t="str">
        <f t="shared" ca="1" si="98"/>
        <v/>
      </c>
      <c r="EY190"/>
      <c r="EZ190" s="56" t="e">
        <f t="shared" ca="1" si="109"/>
        <v>#VALUE!</v>
      </c>
      <c r="FA190" s="56" t="e">
        <f t="shared" ca="1" si="110"/>
        <v>#VALUE!</v>
      </c>
      <c r="FE190"/>
      <c r="FI190"/>
      <c r="FJ190"/>
    </row>
    <row r="191" spans="1:166" ht="12" customHeight="1" x14ac:dyDescent="0.2">
      <c r="A191"/>
      <c r="B191"/>
      <c r="C191"/>
      <c r="E191"/>
      <c r="G191" s="89" t="e">
        <f ca="1">Invoer!DU196</f>
        <v>#N/A</v>
      </c>
      <c r="H191" s="599" t="str">
        <f t="shared" ca="1" si="115"/>
        <v/>
      </c>
      <c r="I191" s="673" t="str">
        <f ca="1">IF($H191="","",VLOOKUP(H191,Invoer!$F$15:$AU$1500,2,FALSE))</f>
        <v/>
      </c>
      <c r="J191" s="599" t="str">
        <f t="shared" ca="1" si="99"/>
        <v/>
      </c>
      <c r="K191" s="599" t="str">
        <f ca="1">IF($H191="","",VLOOKUP(H191,Invoer!$F$15:$AU$1500,3,FALSE))</f>
        <v/>
      </c>
      <c r="L191" s="599" t="str">
        <f ca="1">IF($H191="","",IF(K191&lt;&gt;"Liq","",VLOOKUP(H191,Invoer!$F$15:$AU$1500,4,FALSE)))</f>
        <v/>
      </c>
      <c r="M191" s="599" t="str">
        <f ca="1">IF($H191="","",VLOOKUP(H191,Invoer!$F$15:$AU$1500,5,FALSE))</f>
        <v/>
      </c>
      <c r="N191" s="599" t="str">
        <f ca="1">IF($H191="","",VLOOKUP(H191,Invoer!$F$15:$AU$1500,6,FALSE))</f>
        <v/>
      </c>
      <c r="O191" s="599" t="str">
        <f ca="1">IF($H191="","",VLOOKUP(H191,Invoer!$F$15:$AU$1500,9,FALSE))</f>
        <v/>
      </c>
      <c r="P191" s="599" t="str">
        <f ca="1">IF($H191="","",VLOOKUP(H191,Invoer!$F$15:$AU$1500,10,FALSE))</f>
        <v/>
      </c>
      <c r="Q191" s="599" t="str">
        <f ca="1">IF($H191="","",VLOOKUP(H191,Invoer!$F$15:$BB$1500,14,FALSE))</f>
        <v/>
      </c>
      <c r="R191" s="662" t="str">
        <f ca="1">IF($H191="","",IF(J191&gt;$K$8,"",VLOOKUP(H191,Invoer!$F$15:$AU$1500,15,FALSE)))</f>
        <v/>
      </c>
      <c r="S191" s="599" t="str">
        <f ca="1">IF($H191="","",VLOOKUP(H191,Invoer!$F$15:$AU$1500,19,FALSE))</f>
        <v/>
      </c>
      <c r="T191" s="662" t="str">
        <f ca="1">IF($H191="","",IF(J191&gt;$K$8,"",VLOOKUP(H191,Invoer!$F$15:$AU$1500,20,FALSE)))</f>
        <v/>
      </c>
      <c r="U191" s="662" t="str">
        <f ca="1">IF($H191="","",IF(J191&gt;$K$8,"",VLOOKUP(H191,Invoer!$F$15:$AU$1500,23,FALSE)))</f>
        <v/>
      </c>
      <c r="V191" s="662" t="str">
        <f ca="1">IF($H191="","",IF(J191&gt;$K$8,"",VLOOKUP(H191,Invoer!$F$15:$AU$1500,17,FALSE)))</f>
        <v/>
      </c>
      <c r="AC191" s="435" t="str">
        <f>IF($AC$7&lt;3,Invoer!DR196,IF($AC$7=3,Invoer!BT196,"x"))</f>
        <v>x</v>
      </c>
      <c r="AD191" s="599" t="str">
        <f t="shared" si="100"/>
        <v/>
      </c>
      <c r="AE191" s="673" t="str">
        <f>IF($AD191="","",VLOOKUP(AD191,Invoer!$F$15:$AU$1999,2,FALSE))</f>
        <v/>
      </c>
      <c r="AF191" s="599" t="str">
        <f t="shared" si="101"/>
        <v/>
      </c>
      <c r="AG191" s="599" t="str">
        <f>IF($AD191="","",VLOOKUP(AD191,Invoer!$F$15:$AU$1999,3,FALSE))</f>
        <v/>
      </c>
      <c r="AH191" s="599" t="str">
        <f>IF($AD191="","",IF(AG191&lt;&gt;"Liq","",VLOOKUP(AD191,Invoer!$F$15:$AU$1999,4,FALSE)))</f>
        <v/>
      </c>
      <c r="AI191" s="677" t="str">
        <f>IF($AD191="","",VLOOKUP(AD191,Invoer!$F$15:$AU$1999,5,FALSE))</f>
        <v/>
      </c>
      <c r="AJ191" s="599" t="str">
        <f>IF($AD191="","",VLOOKUP(AD191,Invoer!$F$15:$AU$1999,6,FALSE))</f>
        <v/>
      </c>
      <c r="AK191" s="599" t="str">
        <f>IF($AD191="","",VLOOKUP(AD191,Invoer!$F$15:$AU$1999,9,FALSE))</f>
        <v/>
      </c>
      <c r="AL191" s="599" t="str">
        <f>IF($AD191="","",VLOOKUP(AD191,Invoer!$F$15:$AU$1999,10,FALSE))</f>
        <v/>
      </c>
      <c r="AM191" s="599" t="str">
        <f>IF($AD191="","",VLOOKUP(AD191,Invoer!$F$15:$BB$1999,14,FALSE))</f>
        <v/>
      </c>
      <c r="AN191" s="599" t="str">
        <f>IF($AD191="","",VLOOKUP(AD191,Invoer!$F$15:$AU$1999,11,FALSE))</f>
        <v/>
      </c>
      <c r="AO191" s="662" t="str">
        <f>IF($AD191="","",VLOOKUP(AD191,Invoer!$F$15:$AU$1999,15,FALSE))</f>
        <v/>
      </c>
      <c r="AP191" s="599" t="str">
        <f>IF($AD191="","",VLOOKUP(AD191,Invoer!$F$15:$AU$1999,19,FALSE))</f>
        <v/>
      </c>
      <c r="AQ191" s="662" t="str">
        <f>IF($AD191="","",VLOOKUP(AD191,Invoer!$F$15:$AU$1999,24,FALSE))</f>
        <v/>
      </c>
      <c r="AR191" s="662" t="str">
        <f>IF($AD191="","",VLOOKUP(AD191,Invoer!$F$15:$AU$1999,17,FALSE))</f>
        <v/>
      </c>
      <c r="AS191" s="678" t="str">
        <f t="shared" si="111"/>
        <v/>
      </c>
      <c r="AT191" s="676" t="str">
        <f t="shared" si="80"/>
        <v/>
      </c>
      <c r="AU191" s="77" t="e">
        <f t="shared" si="81"/>
        <v>#VALUE!</v>
      </c>
      <c r="AW191" s="57"/>
      <c r="AX191" s="57"/>
      <c r="BA191" s="83" t="e">
        <f ca="1">Invoer!DW196</f>
        <v>#N/A</v>
      </c>
      <c r="BB191" s="599" t="str">
        <f t="shared" ca="1" si="102"/>
        <v/>
      </c>
      <c r="BC191" s="673" t="str">
        <f ca="1">IF($BB191="","",VLOOKUP(BB191,Invoer!$F$15:$AU$1999,2,FALSE))</f>
        <v/>
      </c>
      <c r="BD191" s="599" t="str">
        <f t="shared" ca="1" si="103"/>
        <v/>
      </c>
      <c r="BE191" s="599" t="str">
        <f ca="1">IF($BB191="","",VLOOKUP(BB191,Invoer!$F$15:$AU$1999,5,FALSE))</f>
        <v/>
      </c>
      <c r="BF191" s="599" t="str">
        <f ca="1">IF($BB191="","",VLOOKUP(BB191,Invoer!$F$15:$AU$1999,6,FALSE))</f>
        <v/>
      </c>
      <c r="BG191" s="599" t="str">
        <f ca="1">IF($BB191="","",VLOOKUP(BB191,Invoer!$F$15:$AU$1999,9,FALSE))</f>
        <v/>
      </c>
      <c r="BH191" s="599" t="str">
        <f ca="1">IF($BB191="","",VLOOKUP(BB191,Invoer!$F$15:$AU$1999,10,FALSE))</f>
        <v/>
      </c>
      <c r="BI191" s="599" t="str">
        <f ca="1">IF($BB191="","",VLOOKUP(BB191,Invoer!$F$15:$BB$1999,14,FALSE))</f>
        <v/>
      </c>
      <c r="BJ191" s="599" t="str">
        <f ca="1">IF($BB191="","",VLOOKUP(BB191,Invoer!$F$15:$AU$1999,11,FALSE))</f>
        <v/>
      </c>
      <c r="BK191" s="662" t="str">
        <f t="shared" ca="1" si="104"/>
        <v/>
      </c>
      <c r="BL191" s="662" t="str">
        <f t="shared" ca="1" si="105"/>
        <v/>
      </c>
      <c r="BM191" s="679" t="str">
        <f t="shared" ca="1" si="106"/>
        <v/>
      </c>
      <c r="BN191" s="662" t="str">
        <f t="shared" ca="1" si="82"/>
        <v/>
      </c>
      <c r="BO191" s="662" t="str">
        <f ca="1">IF($BB191="","",VLOOKUP(BB191,Invoer!$F$15:$AU$1999,15,FALSE))</f>
        <v/>
      </c>
      <c r="BP191" s="662" t="str">
        <f ca="1">IF($BB191="","",VLOOKUP(BB191,Invoer!$F$15:$AU$1999,24,FALSE))</f>
        <v/>
      </c>
      <c r="BQ191" s="662" t="str">
        <f ca="1">IF($BB191="","",VLOOKUP(BB191,Invoer!$F$15:$AU$1999,17,FALSE))</f>
        <v/>
      </c>
      <c r="BS191" s="73" t="e">
        <f t="shared" ca="1" si="112"/>
        <v>#VALUE!</v>
      </c>
      <c r="BT191" s="57" t="str">
        <f t="shared" ca="1" si="113"/>
        <v/>
      </c>
      <c r="BW191" s="61" t="e">
        <f ca="1">Invoer!DZ196</f>
        <v>#N/A</v>
      </c>
      <c r="BX191" s="599" t="str">
        <f t="shared" ca="1" si="83"/>
        <v/>
      </c>
      <c r="BY191" s="673" t="str">
        <f ca="1">IF($BX191="","",VLOOKUP(BX191,Invoer!$F$15:$AU$1999,2,FALSE))</f>
        <v/>
      </c>
      <c r="BZ191" s="599" t="str">
        <f t="shared" ca="1" si="84"/>
        <v/>
      </c>
      <c r="CA191" s="599" t="str">
        <f ca="1">IF($BX191="","",VLOOKUP(BX191,Invoer!$F$15:$AU$1999,5,FALSE))</f>
        <v/>
      </c>
      <c r="CB191" s="599" t="str">
        <f ca="1">IF($BX191="","",VLOOKUP(BX191,Invoer!$F$15:$AU$1999,6,FALSE))</f>
        <v/>
      </c>
      <c r="CC191" s="599" t="str">
        <f ca="1">IF($BX191="","",VLOOKUP(BX191,Invoer!$F$15:$AU$1999,9,FALSE))</f>
        <v/>
      </c>
      <c r="CD191" s="599" t="str">
        <f ca="1">IF($BX191="","",VLOOKUP(BX191,Invoer!$F$15:$AU$1999,10,FALSE))</f>
        <v/>
      </c>
      <c r="CE191" s="599" t="str">
        <f ca="1">IF($BX191="","",VLOOKUP(BX191,Invoer!$F$15:$AU$1999,11,FALSE))</f>
        <v/>
      </c>
      <c r="CF191" s="662" t="str">
        <f ca="1">IF($BX191="","",IF(ISERROR(BY191),0,VLOOKUP(BX191,Invoer!$F$15:$AU$1999,15,FALSE)))</f>
        <v/>
      </c>
      <c r="CG191" s="599" t="str">
        <f ca="1">IF($BX191="","",VLOOKUP(BX191,Invoer!$F$15:$AU$1999,19,FALSE))</f>
        <v/>
      </c>
      <c r="CH191" s="662" t="str">
        <f ca="1">IF($BX191="","",IF(ISERROR(BY191),0,VLOOKUP(BX191,Invoer!$F$15:$AU$1999,24,FALSE)))</f>
        <v/>
      </c>
      <c r="CI191" s="662" t="str">
        <f ca="1">IF($BX191="","",IF(ISERROR(BY191),0,VLOOKUP(BX191,Invoer!$F$15:$AU$1999,17,FALSE)))</f>
        <v/>
      </c>
      <c r="CJ191" s="680" t="str">
        <f t="shared" ca="1" si="107"/>
        <v/>
      </c>
      <c r="CK191" s="662" t="str">
        <f t="shared" ca="1" si="108"/>
        <v/>
      </c>
      <c r="CM191" s="56" t="str">
        <f t="shared" ca="1" si="114"/>
        <v/>
      </c>
      <c r="CQ191" s="411" t="e">
        <f ca="1">Invoer!EG196</f>
        <v>#N/A</v>
      </c>
      <c r="CR191" s="599" t="str">
        <f t="shared" ca="1" si="85"/>
        <v/>
      </c>
      <c r="CS191" s="673" t="str">
        <f ca="1">IF($CR191="","",VLOOKUP(CR191,Invoer!$F$15:$AU$1500,2,FALSE))</f>
        <v/>
      </c>
      <c r="CT191" s="599" t="str">
        <f t="shared" ca="1" si="86"/>
        <v/>
      </c>
      <c r="CU191" s="599" t="str">
        <f ca="1">IF($CR191="","",VLOOKUP(CR191,Invoer!$F$15:$AU$1500,3,FALSE))</f>
        <v/>
      </c>
      <c r="CV191" s="599" t="str">
        <f ca="1">IF($CR191="","",IF(CU191&lt;&gt;"Liq","",VLOOKUP(CR191,Invoer!$F$15:$AU$1500,4,FALSE)))</f>
        <v/>
      </c>
      <c r="CW191" s="599" t="str">
        <f ca="1">IF($CR191="","",VLOOKUP(CR191,Invoer!$F$15:$AU$1500,5,FALSE))</f>
        <v/>
      </c>
      <c r="CX191" s="599" t="str">
        <f ca="1">IF($CR191="","",VLOOKUP(CR191,Invoer!$F$15:$AU$1500,6,FALSE))</f>
        <v/>
      </c>
      <c r="CY191" s="599" t="str">
        <f ca="1">IF($CR191="","",VLOOKUP(CR191,Invoer!$F$15:$AU$1500,9,FALSE))</f>
        <v/>
      </c>
      <c r="CZ191" s="599" t="str">
        <f ca="1">IF($CR191="","",VLOOKUP(CR191,Invoer!$F$15:$AU$1500,10,FALSE))</f>
        <v/>
      </c>
      <c r="DA191" s="599" t="str">
        <f ca="1">IF($CR191="","",VLOOKUP(CR191,Invoer!$F$15:$AU$1500,11,FALSE))</f>
        <v/>
      </c>
      <c r="DB191" s="599" t="str">
        <f ca="1">IF($CR191="","",VLOOKUP(CR191,Invoer!$F$15:$BB$1500,14,FALSE))</f>
        <v/>
      </c>
      <c r="DC191" s="662" t="str">
        <f ca="1">IF($CR191="","",VLOOKUP(CR191,Invoer!$F$15:$AU$1500,15,FALSE))</f>
        <v/>
      </c>
      <c r="DD191" s="599" t="str">
        <f ca="1">IF($CR191="","",VLOOKUP(CR191,Invoer!$F$15:$AU$1500,19,FALSE))</f>
        <v/>
      </c>
      <c r="DE191" s="662" t="str">
        <f ca="1">IF($CR191="","",VLOOKUP(CR191,Invoer!$F$15:$AU$1500,20,FALSE))</f>
        <v/>
      </c>
      <c r="DF191" s="662" t="str">
        <f ca="1">IF($CR191="","",VLOOKUP(CR191,Invoer!$F$15:$AU$1500,23,FALSE))</f>
        <v/>
      </c>
      <c r="DG191" s="662" t="str">
        <f ca="1">IF($CR191="","",VLOOKUP(CR191,Invoer!$F$15:$AU$1500,17,FALSE))</f>
        <v/>
      </c>
      <c r="DH191" s="681" t="str">
        <f t="shared" ca="1" si="87"/>
        <v/>
      </c>
      <c r="DI191" s="662" t="str">
        <f t="shared" ca="1" si="88"/>
        <v/>
      </c>
      <c r="DJ191" s="190"/>
      <c r="DK191" s="411" t="str">
        <f t="shared" ca="1" si="89"/>
        <v/>
      </c>
      <c r="DO191" s="61" t="e">
        <f ca="1">IF($DN$4&lt;3,Invoer!EB196,Invoer!EA196)</f>
        <v>#N/A</v>
      </c>
      <c r="DP191" s="599" t="str">
        <f t="shared" ca="1" si="90"/>
        <v/>
      </c>
      <c r="DQ191" s="673" t="str">
        <f ca="1">IF($DP191="","",VLOOKUP(DP191,Invoer!$F$15:$AU$1999,2,FALSE))</f>
        <v/>
      </c>
      <c r="DR191" s="599" t="str">
        <f t="shared" ca="1" si="91"/>
        <v/>
      </c>
      <c r="DS191" s="599" t="str">
        <f ca="1">IF($DP191="","",VLOOKUP(DP191,Invoer!$F$15:$AU$1999,3,FALSE))</f>
        <v/>
      </c>
      <c r="DT191" s="599" t="str">
        <f ca="1">IF($DP191="","",IF(DS191&lt;&gt;"Liq","",VLOOKUP(DP191,Invoer!$F$15:$AU$1999,4,FALSE)))</f>
        <v/>
      </c>
      <c r="DU191" s="599" t="str">
        <f ca="1">IF($DP191="","",VLOOKUP(DP191,Invoer!$F$15:$AU$1999,5,FALSE))</f>
        <v/>
      </c>
      <c r="DV191" s="599" t="str">
        <f ca="1">IF($DP191="","",VLOOKUP(DP191,Invoer!$F$15:$AU$1999,6,FALSE))</f>
        <v/>
      </c>
      <c r="DW191" s="599" t="str">
        <f ca="1">IF($DP191="","",VLOOKUP(DP191,Invoer!$F$15:$AU$1999,9,FALSE))</f>
        <v/>
      </c>
      <c r="DX191" s="599" t="str">
        <f ca="1">IF($DP191="","",VLOOKUP(DP191,Invoer!$F$15:$AU$1999,10,FALSE))</f>
        <v/>
      </c>
      <c r="DY191" s="595" t="str">
        <f ca="1">IF($DP191="","",VLOOKUP(DP191,Invoer!$F$15:$AU$1999,11,FALSE))</f>
        <v/>
      </c>
      <c r="DZ191" s="662" t="str">
        <f ca="1">IF($DP191="","",IF($DN$4&gt;2,"",VLOOKUP(DP191,Invoer!CQ:CS,3,FALSE)))</f>
        <v/>
      </c>
      <c r="EA191" s="541" t="str">
        <f ca="1">IF($DP191="","",IF(ISERROR(DQ191),0,IF($DN$4&lt;3,"",VLOOKUP(DP191,Invoer!$F$15:$AU$1999,15,FALSE))))</f>
        <v/>
      </c>
      <c r="EB191" s="595" t="str">
        <f ca="1">IF($DP191="","",IF($DN$4&lt;3,"",VLOOKUP(DP191,Invoer!$F$15:$AU$1999,19,FALSE)))</f>
        <v/>
      </c>
      <c r="EC191" s="541" t="str">
        <f ca="1">IF($DP191="","",IF(ISERROR(DQ191),0,IF($DN$4&lt;3,"",VLOOKUP(DP191,Invoer!$F$15:$AU$1999,24,FALSE))))</f>
        <v/>
      </c>
      <c r="ED191" s="541" t="str">
        <f ca="1">IF($DP191="","",IF(ISERROR(DQ191),0,IF($DN$4&lt;3,"",VLOOKUP(DP191,Invoer!$F$15:$AU$1999,17,FALSE))))</f>
        <v/>
      </c>
      <c r="EH191" s="89" t="e">
        <f ca="1">Invoer!CP196</f>
        <v>#N/A</v>
      </c>
      <c r="EI191" s="599" t="str">
        <f t="shared" ca="1" si="92"/>
        <v/>
      </c>
      <c r="EJ191" s="673" t="str">
        <f ca="1">IF(EI191="","",VLOOKUP(EI191,Invoer!$F$15:$AU$1999,2,FALSE))</f>
        <v/>
      </c>
      <c r="EK191" s="599" t="str">
        <f t="shared" ca="1" si="93"/>
        <v/>
      </c>
      <c r="EL191" s="599" t="str">
        <f ca="1">IF($EI191="","",VLOOKUP(EI191,Invoer!$F$15:$AU$1999,3,FALSE))</f>
        <v/>
      </c>
      <c r="EM191" s="599" t="str">
        <f ca="1">IF($EI191="","",IF(EL191&lt;&gt;"Liq","",VLOOKUP(EI191,Invoer!$F$15:$AU$1999,4,FALSE)))</f>
        <v/>
      </c>
      <c r="EN191" s="599" t="str">
        <f ca="1">IF($EI191="","",VLOOKUP(EI191,Invoer!$F$15:$AU$1999,6,FALSE))</f>
        <v/>
      </c>
      <c r="EO191" s="599" t="str">
        <f ca="1">IF(EI191="","",VLOOKUP(EI191,Invoer!$F$15:$AU$1999,9,FALSE))</f>
        <v/>
      </c>
      <c r="EP191" s="599" t="str">
        <f ca="1">IF(EI191="","",VLOOKUP(EI191,Invoer!$F$15:$AU$1999,10,FALSE))</f>
        <v/>
      </c>
      <c r="EQ191" s="599" t="str">
        <f ca="1">IF(EI191="","",VLOOKUP(EI191,Invoer!$F$15:$AU$1999,11,FALSE))</f>
        <v/>
      </c>
      <c r="ER191" s="662" t="str">
        <f ca="1">IF(EI191="","",VLOOKUP(EI191,Invoer!CQ:CS,3,FALSE))</f>
        <v/>
      </c>
      <c r="ES191" s="662" t="str">
        <f t="shared" ca="1" si="94"/>
        <v/>
      </c>
      <c r="ET191" s="513" t="str">
        <f t="shared" ca="1" si="95"/>
        <v/>
      </c>
      <c r="EU191" s="112" t="str">
        <f t="shared" ca="1" si="96"/>
        <v/>
      </c>
      <c r="EV191" s="83" t="s">
        <v>160</v>
      </c>
      <c r="EW191" s="682" t="str">
        <f t="shared" ca="1" si="97"/>
        <v/>
      </c>
      <c r="EX191" s="662" t="str">
        <f t="shared" ca="1" si="98"/>
        <v/>
      </c>
      <c r="EY191"/>
      <c r="EZ191" s="56" t="e">
        <f t="shared" ca="1" si="109"/>
        <v>#VALUE!</v>
      </c>
      <c r="FA191" s="56" t="e">
        <f t="shared" ca="1" si="110"/>
        <v>#VALUE!</v>
      </c>
      <c r="FE191"/>
      <c r="FI191"/>
      <c r="FJ191"/>
    </row>
    <row r="192" spans="1:166" ht="12" customHeight="1" x14ac:dyDescent="0.2">
      <c r="A192"/>
      <c r="B192"/>
      <c r="C192"/>
      <c r="E192"/>
      <c r="G192" s="89" t="e">
        <f ca="1">Invoer!DU197</f>
        <v>#N/A</v>
      </c>
      <c r="H192" s="599" t="str">
        <f t="shared" ca="1" si="115"/>
        <v/>
      </c>
      <c r="I192" s="673" t="str">
        <f ca="1">IF($H192="","",VLOOKUP(H192,Invoer!$F$15:$AU$1500,2,FALSE))</f>
        <v/>
      </c>
      <c r="J192" s="599" t="str">
        <f t="shared" ca="1" si="99"/>
        <v/>
      </c>
      <c r="K192" s="599" t="str">
        <f ca="1">IF($H192="","",VLOOKUP(H192,Invoer!$F$15:$AU$1500,3,FALSE))</f>
        <v/>
      </c>
      <c r="L192" s="599" t="str">
        <f ca="1">IF($H192="","",IF(K192&lt;&gt;"Liq","",VLOOKUP(H192,Invoer!$F$15:$AU$1500,4,FALSE)))</f>
        <v/>
      </c>
      <c r="M192" s="599" t="str">
        <f ca="1">IF($H192="","",VLOOKUP(H192,Invoer!$F$15:$AU$1500,5,FALSE))</f>
        <v/>
      </c>
      <c r="N192" s="599" t="str">
        <f ca="1">IF($H192="","",VLOOKUP(H192,Invoer!$F$15:$AU$1500,6,FALSE))</f>
        <v/>
      </c>
      <c r="O192" s="599" t="str">
        <f ca="1">IF($H192="","",VLOOKUP(H192,Invoer!$F$15:$AU$1500,9,FALSE))</f>
        <v/>
      </c>
      <c r="P192" s="599" t="str">
        <f ca="1">IF($H192="","",VLOOKUP(H192,Invoer!$F$15:$AU$1500,10,FALSE))</f>
        <v/>
      </c>
      <c r="Q192" s="599" t="str">
        <f ca="1">IF($H192="","",VLOOKUP(H192,Invoer!$F$15:$BB$1500,14,FALSE))</f>
        <v/>
      </c>
      <c r="R192" s="662" t="str">
        <f ca="1">IF($H192="","",IF(J192&gt;$K$8,"",VLOOKUP(H192,Invoer!$F$15:$AU$1500,15,FALSE)))</f>
        <v/>
      </c>
      <c r="S192" s="599" t="str">
        <f ca="1">IF($H192="","",VLOOKUP(H192,Invoer!$F$15:$AU$1500,19,FALSE))</f>
        <v/>
      </c>
      <c r="T192" s="662" t="str">
        <f ca="1">IF($H192="","",IF(J192&gt;$K$8,"",VLOOKUP(H192,Invoer!$F$15:$AU$1500,20,FALSE)))</f>
        <v/>
      </c>
      <c r="U192" s="662" t="str">
        <f ca="1">IF($H192="","",IF(J192&gt;$K$8,"",VLOOKUP(H192,Invoer!$F$15:$AU$1500,23,FALSE)))</f>
        <v/>
      </c>
      <c r="V192" s="662" t="str">
        <f ca="1">IF($H192="","",IF(J192&gt;$K$8,"",VLOOKUP(H192,Invoer!$F$15:$AU$1500,17,FALSE)))</f>
        <v/>
      </c>
      <c r="AC192" s="435" t="str">
        <f>IF($AC$7&lt;3,Invoer!DR197,IF($AC$7=3,Invoer!BT197,"x"))</f>
        <v>x</v>
      </c>
      <c r="AD192" s="599" t="str">
        <f t="shared" si="100"/>
        <v/>
      </c>
      <c r="AE192" s="673" t="str">
        <f>IF($AD192="","",VLOOKUP(AD192,Invoer!$F$15:$AU$1999,2,FALSE))</f>
        <v/>
      </c>
      <c r="AF192" s="599" t="str">
        <f t="shared" si="101"/>
        <v/>
      </c>
      <c r="AG192" s="599" t="str">
        <f>IF($AD192="","",VLOOKUP(AD192,Invoer!$F$15:$AU$1999,3,FALSE))</f>
        <v/>
      </c>
      <c r="AH192" s="599" t="str">
        <f>IF($AD192="","",IF(AG192&lt;&gt;"Liq","",VLOOKUP(AD192,Invoer!$F$15:$AU$1999,4,FALSE)))</f>
        <v/>
      </c>
      <c r="AI192" s="677" t="str">
        <f>IF($AD192="","",VLOOKUP(AD192,Invoer!$F$15:$AU$1999,5,FALSE))</f>
        <v/>
      </c>
      <c r="AJ192" s="599" t="str">
        <f>IF($AD192="","",VLOOKUP(AD192,Invoer!$F$15:$AU$1999,6,FALSE))</f>
        <v/>
      </c>
      <c r="AK192" s="599" t="str">
        <f>IF($AD192="","",VLOOKUP(AD192,Invoer!$F$15:$AU$1999,9,FALSE))</f>
        <v/>
      </c>
      <c r="AL192" s="599" t="str">
        <f>IF($AD192="","",VLOOKUP(AD192,Invoer!$F$15:$AU$1999,10,FALSE))</f>
        <v/>
      </c>
      <c r="AM192" s="599" t="str">
        <f>IF($AD192="","",VLOOKUP(AD192,Invoer!$F$15:$BB$1999,14,FALSE))</f>
        <v/>
      </c>
      <c r="AN192" s="599" t="str">
        <f>IF($AD192="","",VLOOKUP(AD192,Invoer!$F$15:$AU$1999,11,FALSE))</f>
        <v/>
      </c>
      <c r="AO192" s="662" t="str">
        <f>IF($AD192="","",VLOOKUP(AD192,Invoer!$F$15:$AU$1999,15,FALSE))</f>
        <v/>
      </c>
      <c r="AP192" s="599" t="str">
        <f>IF($AD192="","",VLOOKUP(AD192,Invoer!$F$15:$AU$1999,19,FALSE))</f>
        <v/>
      </c>
      <c r="AQ192" s="662" t="str">
        <f>IF($AD192="","",VLOOKUP(AD192,Invoer!$F$15:$AU$1999,24,FALSE))</f>
        <v/>
      </c>
      <c r="AR192" s="662" t="str">
        <f>IF($AD192="","",VLOOKUP(AD192,Invoer!$F$15:$AU$1999,17,FALSE))</f>
        <v/>
      </c>
      <c r="AS192" s="678" t="str">
        <f t="shared" si="111"/>
        <v/>
      </c>
      <c r="AT192" s="676" t="str">
        <f t="shared" si="80"/>
        <v/>
      </c>
      <c r="AU192" s="77" t="e">
        <f t="shared" si="81"/>
        <v>#VALUE!</v>
      </c>
      <c r="AW192" s="57"/>
      <c r="AX192" s="57"/>
      <c r="BA192" s="83" t="e">
        <f ca="1">Invoer!DW197</f>
        <v>#N/A</v>
      </c>
      <c r="BB192" s="599" t="str">
        <f t="shared" ca="1" si="102"/>
        <v/>
      </c>
      <c r="BC192" s="673" t="str">
        <f ca="1">IF($BB192="","",VLOOKUP(BB192,Invoer!$F$15:$AU$1999,2,FALSE))</f>
        <v/>
      </c>
      <c r="BD192" s="599" t="str">
        <f t="shared" ca="1" si="103"/>
        <v/>
      </c>
      <c r="BE192" s="599" t="str">
        <f ca="1">IF($BB192="","",VLOOKUP(BB192,Invoer!$F$15:$AU$1999,5,FALSE))</f>
        <v/>
      </c>
      <c r="BF192" s="599" t="str">
        <f ca="1">IF($BB192="","",VLOOKUP(BB192,Invoer!$F$15:$AU$1999,6,FALSE))</f>
        <v/>
      </c>
      <c r="BG192" s="599" t="str">
        <f ca="1">IF($BB192="","",VLOOKUP(BB192,Invoer!$F$15:$AU$1999,9,FALSE))</f>
        <v/>
      </c>
      <c r="BH192" s="599" t="str">
        <f ca="1">IF($BB192="","",VLOOKUP(BB192,Invoer!$F$15:$AU$1999,10,FALSE))</f>
        <v/>
      </c>
      <c r="BI192" s="599" t="str">
        <f ca="1">IF($BB192="","",VLOOKUP(BB192,Invoer!$F$15:$BB$1999,14,FALSE))</f>
        <v/>
      </c>
      <c r="BJ192" s="599" t="str">
        <f ca="1">IF($BB192="","",VLOOKUP(BB192,Invoer!$F$15:$AU$1999,11,FALSE))</f>
        <v/>
      </c>
      <c r="BK192" s="662" t="str">
        <f t="shared" ca="1" si="104"/>
        <v/>
      </c>
      <c r="BL192" s="662" t="str">
        <f t="shared" ca="1" si="105"/>
        <v/>
      </c>
      <c r="BM192" s="679" t="str">
        <f t="shared" ca="1" si="106"/>
        <v/>
      </c>
      <c r="BN192" s="662" t="str">
        <f t="shared" ca="1" si="82"/>
        <v/>
      </c>
      <c r="BO192" s="662" t="str">
        <f ca="1">IF($BB192="","",VLOOKUP(BB192,Invoer!$F$15:$AU$1999,15,FALSE))</f>
        <v/>
      </c>
      <c r="BP192" s="662" t="str">
        <f ca="1">IF($BB192="","",VLOOKUP(BB192,Invoer!$F$15:$AU$1999,24,FALSE))</f>
        <v/>
      </c>
      <c r="BQ192" s="662" t="str">
        <f ca="1">IF($BB192="","",VLOOKUP(BB192,Invoer!$F$15:$AU$1999,17,FALSE))</f>
        <v/>
      </c>
      <c r="BS192" s="73" t="e">
        <f t="shared" ca="1" si="112"/>
        <v>#VALUE!</v>
      </c>
      <c r="BT192" s="57" t="str">
        <f t="shared" ca="1" si="113"/>
        <v/>
      </c>
      <c r="BW192" s="61" t="e">
        <f ca="1">Invoer!DZ197</f>
        <v>#N/A</v>
      </c>
      <c r="BX192" s="599" t="str">
        <f t="shared" ca="1" si="83"/>
        <v/>
      </c>
      <c r="BY192" s="673" t="str">
        <f ca="1">IF($BX192="","",VLOOKUP(BX192,Invoer!$F$15:$AU$1999,2,FALSE))</f>
        <v/>
      </c>
      <c r="BZ192" s="599" t="str">
        <f t="shared" ca="1" si="84"/>
        <v/>
      </c>
      <c r="CA192" s="599" t="str">
        <f ca="1">IF($BX192="","",VLOOKUP(BX192,Invoer!$F$15:$AU$1999,5,FALSE))</f>
        <v/>
      </c>
      <c r="CB192" s="599" t="str">
        <f ca="1">IF($BX192="","",VLOOKUP(BX192,Invoer!$F$15:$AU$1999,6,FALSE))</f>
        <v/>
      </c>
      <c r="CC192" s="599" t="str">
        <f ca="1">IF($BX192="","",VLOOKUP(BX192,Invoer!$F$15:$AU$1999,9,FALSE))</f>
        <v/>
      </c>
      <c r="CD192" s="599" t="str">
        <f ca="1">IF($BX192="","",VLOOKUP(BX192,Invoer!$F$15:$AU$1999,10,FALSE))</f>
        <v/>
      </c>
      <c r="CE192" s="599" t="str">
        <f ca="1">IF($BX192="","",VLOOKUP(BX192,Invoer!$F$15:$AU$1999,11,FALSE))</f>
        <v/>
      </c>
      <c r="CF192" s="662" t="str">
        <f ca="1">IF($BX192="","",IF(ISERROR(BY192),0,VLOOKUP(BX192,Invoer!$F$15:$AU$1999,15,FALSE)))</f>
        <v/>
      </c>
      <c r="CG192" s="599" t="str">
        <f ca="1">IF($BX192="","",VLOOKUP(BX192,Invoer!$F$15:$AU$1999,19,FALSE))</f>
        <v/>
      </c>
      <c r="CH192" s="662" t="str">
        <f ca="1">IF($BX192="","",IF(ISERROR(BY192),0,VLOOKUP(BX192,Invoer!$F$15:$AU$1999,24,FALSE)))</f>
        <v/>
      </c>
      <c r="CI192" s="662" t="str">
        <f ca="1">IF($BX192="","",IF(ISERROR(BY192),0,VLOOKUP(BX192,Invoer!$F$15:$AU$1999,17,FALSE)))</f>
        <v/>
      </c>
      <c r="CJ192" s="680" t="str">
        <f t="shared" ca="1" si="107"/>
        <v/>
      </c>
      <c r="CK192" s="662" t="str">
        <f t="shared" ca="1" si="108"/>
        <v/>
      </c>
      <c r="CM192" s="56" t="str">
        <f t="shared" ca="1" si="114"/>
        <v/>
      </c>
      <c r="CQ192" s="411" t="e">
        <f ca="1">Invoer!EG197</f>
        <v>#N/A</v>
      </c>
      <c r="CR192" s="599" t="str">
        <f t="shared" ca="1" si="85"/>
        <v/>
      </c>
      <c r="CS192" s="673" t="str">
        <f ca="1">IF($CR192="","",VLOOKUP(CR192,Invoer!$F$15:$AU$1500,2,FALSE))</f>
        <v/>
      </c>
      <c r="CT192" s="599" t="str">
        <f t="shared" ca="1" si="86"/>
        <v/>
      </c>
      <c r="CU192" s="599" t="str">
        <f ca="1">IF($CR192="","",VLOOKUP(CR192,Invoer!$F$15:$AU$1500,3,FALSE))</f>
        <v/>
      </c>
      <c r="CV192" s="599" t="str">
        <f ca="1">IF($CR192="","",IF(CU192&lt;&gt;"Liq","",VLOOKUP(CR192,Invoer!$F$15:$AU$1500,4,FALSE)))</f>
        <v/>
      </c>
      <c r="CW192" s="599" t="str">
        <f ca="1">IF($CR192="","",VLOOKUP(CR192,Invoer!$F$15:$AU$1500,5,FALSE))</f>
        <v/>
      </c>
      <c r="CX192" s="599" t="str">
        <f ca="1">IF($CR192="","",VLOOKUP(CR192,Invoer!$F$15:$AU$1500,6,FALSE))</f>
        <v/>
      </c>
      <c r="CY192" s="599" t="str">
        <f ca="1">IF($CR192="","",VLOOKUP(CR192,Invoer!$F$15:$AU$1500,9,FALSE))</f>
        <v/>
      </c>
      <c r="CZ192" s="599" t="str">
        <f ca="1">IF($CR192="","",VLOOKUP(CR192,Invoer!$F$15:$AU$1500,10,FALSE))</f>
        <v/>
      </c>
      <c r="DA192" s="599" t="str">
        <f ca="1">IF($CR192="","",VLOOKUP(CR192,Invoer!$F$15:$AU$1500,11,FALSE))</f>
        <v/>
      </c>
      <c r="DB192" s="599" t="str">
        <f ca="1">IF($CR192="","",VLOOKUP(CR192,Invoer!$F$15:$BB$1500,14,FALSE))</f>
        <v/>
      </c>
      <c r="DC192" s="662" t="str">
        <f ca="1">IF($CR192="","",VLOOKUP(CR192,Invoer!$F$15:$AU$1500,15,FALSE))</f>
        <v/>
      </c>
      <c r="DD192" s="599" t="str">
        <f ca="1">IF($CR192="","",VLOOKUP(CR192,Invoer!$F$15:$AU$1500,19,FALSE))</f>
        <v/>
      </c>
      <c r="DE192" s="662" t="str">
        <f ca="1">IF($CR192="","",VLOOKUP(CR192,Invoer!$F$15:$AU$1500,20,FALSE))</f>
        <v/>
      </c>
      <c r="DF192" s="662" t="str">
        <f ca="1">IF($CR192="","",VLOOKUP(CR192,Invoer!$F$15:$AU$1500,23,FALSE))</f>
        <v/>
      </c>
      <c r="DG192" s="662" t="str">
        <f ca="1">IF($CR192="","",VLOOKUP(CR192,Invoer!$F$15:$AU$1500,17,FALSE))</f>
        <v/>
      </c>
      <c r="DH192" s="681" t="str">
        <f t="shared" ca="1" si="87"/>
        <v/>
      </c>
      <c r="DI192" s="662" t="str">
        <f t="shared" ca="1" si="88"/>
        <v/>
      </c>
      <c r="DJ192" s="190"/>
      <c r="DK192" s="411" t="str">
        <f t="shared" ca="1" si="89"/>
        <v/>
      </c>
      <c r="DO192" s="61" t="e">
        <f ca="1">IF($DN$4&lt;3,Invoer!EB197,Invoer!EA197)</f>
        <v>#N/A</v>
      </c>
      <c r="DP192" s="599" t="str">
        <f t="shared" ca="1" si="90"/>
        <v/>
      </c>
      <c r="DQ192" s="673" t="str">
        <f ca="1">IF($DP192="","",VLOOKUP(DP192,Invoer!$F$15:$AU$1999,2,FALSE))</f>
        <v/>
      </c>
      <c r="DR192" s="599" t="str">
        <f t="shared" ca="1" si="91"/>
        <v/>
      </c>
      <c r="DS192" s="599" t="str">
        <f ca="1">IF($DP192="","",VLOOKUP(DP192,Invoer!$F$15:$AU$1999,3,FALSE))</f>
        <v/>
      </c>
      <c r="DT192" s="599" t="str">
        <f ca="1">IF($DP192="","",IF(DS192&lt;&gt;"Liq","",VLOOKUP(DP192,Invoer!$F$15:$AU$1999,4,FALSE)))</f>
        <v/>
      </c>
      <c r="DU192" s="599" t="str">
        <f ca="1">IF($DP192="","",VLOOKUP(DP192,Invoer!$F$15:$AU$1999,5,FALSE))</f>
        <v/>
      </c>
      <c r="DV192" s="599" t="str">
        <f ca="1">IF($DP192="","",VLOOKUP(DP192,Invoer!$F$15:$AU$1999,6,FALSE))</f>
        <v/>
      </c>
      <c r="DW192" s="599" t="str">
        <f ca="1">IF($DP192="","",VLOOKUP(DP192,Invoer!$F$15:$AU$1999,9,FALSE))</f>
        <v/>
      </c>
      <c r="DX192" s="599" t="str">
        <f ca="1">IF($DP192="","",VLOOKUP(DP192,Invoer!$F$15:$AU$1999,10,FALSE))</f>
        <v/>
      </c>
      <c r="DY192" s="595" t="str">
        <f ca="1">IF($DP192="","",VLOOKUP(DP192,Invoer!$F$15:$AU$1999,11,FALSE))</f>
        <v/>
      </c>
      <c r="DZ192" s="662" t="str">
        <f ca="1">IF($DP192="","",IF($DN$4&gt;2,"",VLOOKUP(DP192,Invoer!CQ:CS,3,FALSE)))</f>
        <v/>
      </c>
      <c r="EA192" s="541" t="str">
        <f ca="1">IF($DP192="","",IF(ISERROR(DQ192),0,IF($DN$4&lt;3,"",VLOOKUP(DP192,Invoer!$F$15:$AU$1999,15,FALSE))))</f>
        <v/>
      </c>
      <c r="EB192" s="595" t="str">
        <f ca="1">IF($DP192="","",IF($DN$4&lt;3,"",VLOOKUP(DP192,Invoer!$F$15:$AU$1999,19,FALSE)))</f>
        <v/>
      </c>
      <c r="EC192" s="541" t="str">
        <f ca="1">IF($DP192="","",IF(ISERROR(DQ192),0,IF($DN$4&lt;3,"",VLOOKUP(DP192,Invoer!$F$15:$AU$1999,24,FALSE))))</f>
        <v/>
      </c>
      <c r="ED192" s="541" t="str">
        <f ca="1">IF($DP192="","",IF(ISERROR(DQ192),0,IF($DN$4&lt;3,"",VLOOKUP(DP192,Invoer!$F$15:$AU$1999,17,FALSE))))</f>
        <v/>
      </c>
      <c r="EH192" s="89" t="e">
        <f ca="1">Invoer!CP197</f>
        <v>#N/A</v>
      </c>
      <c r="EI192" s="599" t="str">
        <f t="shared" ca="1" si="92"/>
        <v/>
      </c>
      <c r="EJ192" s="673" t="str">
        <f ca="1">IF(EI192="","",VLOOKUP(EI192,Invoer!$F$15:$AU$1999,2,FALSE))</f>
        <v/>
      </c>
      <c r="EK192" s="599" t="str">
        <f t="shared" ca="1" si="93"/>
        <v/>
      </c>
      <c r="EL192" s="599" t="str">
        <f ca="1">IF($EI192="","",VLOOKUP(EI192,Invoer!$F$15:$AU$1999,3,FALSE))</f>
        <v/>
      </c>
      <c r="EM192" s="599" t="str">
        <f ca="1">IF($EI192="","",IF(EL192&lt;&gt;"Liq","",VLOOKUP(EI192,Invoer!$F$15:$AU$1999,4,FALSE)))</f>
        <v/>
      </c>
      <c r="EN192" s="599" t="str">
        <f ca="1">IF($EI192="","",VLOOKUP(EI192,Invoer!$F$15:$AU$1999,6,FALSE))</f>
        <v/>
      </c>
      <c r="EO192" s="599" t="str">
        <f ca="1">IF(EI192="","",VLOOKUP(EI192,Invoer!$F$15:$AU$1999,9,FALSE))</f>
        <v/>
      </c>
      <c r="EP192" s="599" t="str">
        <f ca="1">IF(EI192="","",VLOOKUP(EI192,Invoer!$F$15:$AU$1999,10,FALSE))</f>
        <v/>
      </c>
      <c r="EQ192" s="599" t="str">
        <f ca="1">IF(EI192="","",VLOOKUP(EI192,Invoer!$F$15:$AU$1999,11,FALSE))</f>
        <v/>
      </c>
      <c r="ER192" s="662" t="str">
        <f ca="1">IF(EI192="","",VLOOKUP(EI192,Invoer!CQ:CS,3,FALSE))</f>
        <v/>
      </c>
      <c r="ES192" s="662" t="str">
        <f t="shared" ca="1" si="94"/>
        <v/>
      </c>
      <c r="ET192" s="513" t="str">
        <f t="shared" ca="1" si="95"/>
        <v/>
      </c>
      <c r="EU192" s="112" t="str">
        <f t="shared" ca="1" si="96"/>
        <v/>
      </c>
      <c r="EV192" s="83" t="s">
        <v>160</v>
      </c>
      <c r="EW192" s="682" t="str">
        <f t="shared" ca="1" si="97"/>
        <v/>
      </c>
      <c r="EX192" s="662" t="str">
        <f t="shared" ca="1" si="98"/>
        <v/>
      </c>
      <c r="EY192"/>
      <c r="EZ192" s="56" t="e">
        <f t="shared" ca="1" si="109"/>
        <v>#VALUE!</v>
      </c>
      <c r="FA192" s="56" t="e">
        <f t="shared" ca="1" si="110"/>
        <v>#VALUE!</v>
      </c>
      <c r="FE192"/>
      <c r="FI192"/>
      <c r="FJ192"/>
    </row>
    <row r="193" spans="1:166" ht="12" customHeight="1" x14ac:dyDescent="0.2">
      <c r="A193"/>
      <c r="B193"/>
      <c r="C193"/>
      <c r="E193"/>
      <c r="G193" s="89" t="e">
        <f ca="1">Invoer!DU198</f>
        <v>#N/A</v>
      </c>
      <c r="H193" s="599" t="str">
        <f t="shared" ca="1" si="115"/>
        <v/>
      </c>
      <c r="I193" s="673" t="str">
        <f ca="1">IF($H193="","",VLOOKUP(H193,Invoer!$F$15:$AU$1500,2,FALSE))</f>
        <v/>
      </c>
      <c r="J193" s="599" t="str">
        <f t="shared" ca="1" si="99"/>
        <v/>
      </c>
      <c r="K193" s="599" t="str">
        <f ca="1">IF($H193="","",VLOOKUP(H193,Invoer!$F$15:$AU$1500,3,FALSE))</f>
        <v/>
      </c>
      <c r="L193" s="599" t="str">
        <f ca="1">IF($H193="","",IF(K193&lt;&gt;"Liq","",VLOOKUP(H193,Invoer!$F$15:$AU$1500,4,FALSE)))</f>
        <v/>
      </c>
      <c r="M193" s="599" t="str">
        <f ca="1">IF($H193="","",VLOOKUP(H193,Invoer!$F$15:$AU$1500,5,FALSE))</f>
        <v/>
      </c>
      <c r="N193" s="599" t="str">
        <f ca="1">IF($H193="","",VLOOKUP(H193,Invoer!$F$15:$AU$1500,6,FALSE))</f>
        <v/>
      </c>
      <c r="O193" s="599" t="str">
        <f ca="1">IF($H193="","",VLOOKUP(H193,Invoer!$F$15:$AU$1500,9,FALSE))</f>
        <v/>
      </c>
      <c r="P193" s="599" t="str">
        <f ca="1">IF($H193="","",VLOOKUP(H193,Invoer!$F$15:$AU$1500,10,FALSE))</f>
        <v/>
      </c>
      <c r="Q193" s="599" t="str">
        <f ca="1">IF($H193="","",VLOOKUP(H193,Invoer!$F$15:$BB$1500,14,FALSE))</f>
        <v/>
      </c>
      <c r="R193" s="662" t="str">
        <f ca="1">IF($H193="","",IF(J193&gt;$K$8,"",VLOOKUP(H193,Invoer!$F$15:$AU$1500,15,FALSE)))</f>
        <v/>
      </c>
      <c r="S193" s="599" t="str">
        <f ca="1">IF($H193="","",VLOOKUP(H193,Invoer!$F$15:$AU$1500,19,FALSE))</f>
        <v/>
      </c>
      <c r="T193" s="662" t="str">
        <f ca="1">IF($H193="","",IF(J193&gt;$K$8,"",VLOOKUP(H193,Invoer!$F$15:$AU$1500,20,FALSE)))</f>
        <v/>
      </c>
      <c r="U193" s="662" t="str">
        <f ca="1">IF($H193="","",IF(J193&gt;$K$8,"",VLOOKUP(H193,Invoer!$F$15:$AU$1500,23,FALSE)))</f>
        <v/>
      </c>
      <c r="V193" s="662" t="str">
        <f ca="1">IF($H193="","",IF(J193&gt;$K$8,"",VLOOKUP(H193,Invoer!$F$15:$AU$1500,17,FALSE)))</f>
        <v/>
      </c>
      <c r="AC193" s="435" t="str">
        <f>IF($AC$7&lt;3,Invoer!DR198,IF($AC$7=3,Invoer!BT198,"x"))</f>
        <v>x</v>
      </c>
      <c r="AD193" s="599" t="str">
        <f t="shared" si="100"/>
        <v/>
      </c>
      <c r="AE193" s="673" t="str">
        <f>IF($AD193="","",VLOOKUP(AD193,Invoer!$F$15:$AU$1999,2,FALSE))</f>
        <v/>
      </c>
      <c r="AF193" s="599" t="str">
        <f t="shared" si="101"/>
        <v/>
      </c>
      <c r="AG193" s="599" t="str">
        <f>IF($AD193="","",VLOOKUP(AD193,Invoer!$F$15:$AU$1999,3,FALSE))</f>
        <v/>
      </c>
      <c r="AH193" s="599" t="str">
        <f>IF($AD193="","",IF(AG193&lt;&gt;"Liq","",VLOOKUP(AD193,Invoer!$F$15:$AU$1999,4,FALSE)))</f>
        <v/>
      </c>
      <c r="AI193" s="677" t="str">
        <f>IF($AD193="","",VLOOKUP(AD193,Invoer!$F$15:$AU$1999,5,FALSE))</f>
        <v/>
      </c>
      <c r="AJ193" s="599" t="str">
        <f>IF($AD193="","",VLOOKUP(AD193,Invoer!$F$15:$AU$1999,6,FALSE))</f>
        <v/>
      </c>
      <c r="AK193" s="599" t="str">
        <f>IF($AD193="","",VLOOKUP(AD193,Invoer!$F$15:$AU$1999,9,FALSE))</f>
        <v/>
      </c>
      <c r="AL193" s="599" t="str">
        <f>IF($AD193="","",VLOOKUP(AD193,Invoer!$F$15:$AU$1999,10,FALSE))</f>
        <v/>
      </c>
      <c r="AM193" s="599" t="str">
        <f>IF($AD193="","",VLOOKUP(AD193,Invoer!$F$15:$BB$1999,14,FALSE))</f>
        <v/>
      </c>
      <c r="AN193" s="599" t="str">
        <f>IF($AD193="","",VLOOKUP(AD193,Invoer!$F$15:$AU$1999,11,FALSE))</f>
        <v/>
      </c>
      <c r="AO193" s="662" t="str">
        <f>IF($AD193="","",VLOOKUP(AD193,Invoer!$F$15:$AU$1999,15,FALSE))</f>
        <v/>
      </c>
      <c r="AP193" s="599" t="str">
        <f>IF($AD193="","",VLOOKUP(AD193,Invoer!$F$15:$AU$1999,19,FALSE))</f>
        <v/>
      </c>
      <c r="AQ193" s="662" t="str">
        <f>IF($AD193="","",VLOOKUP(AD193,Invoer!$F$15:$AU$1999,24,FALSE))</f>
        <v/>
      </c>
      <c r="AR193" s="662" t="str">
        <f>IF($AD193="","",VLOOKUP(AD193,Invoer!$F$15:$AU$1999,17,FALSE))</f>
        <v/>
      </c>
      <c r="AS193" s="678" t="str">
        <f t="shared" si="111"/>
        <v/>
      </c>
      <c r="AT193" s="676" t="str">
        <f t="shared" si="80"/>
        <v/>
      </c>
      <c r="AU193" s="77" t="e">
        <f t="shared" si="81"/>
        <v>#VALUE!</v>
      </c>
      <c r="AW193" s="57"/>
      <c r="AX193" s="57"/>
      <c r="BA193" s="83" t="e">
        <f ca="1">Invoer!DW198</f>
        <v>#N/A</v>
      </c>
      <c r="BB193" s="599" t="str">
        <f t="shared" ca="1" si="102"/>
        <v/>
      </c>
      <c r="BC193" s="673" t="str">
        <f ca="1">IF($BB193="","",VLOOKUP(BB193,Invoer!$F$15:$AU$1999,2,FALSE))</f>
        <v/>
      </c>
      <c r="BD193" s="599" t="str">
        <f t="shared" ca="1" si="103"/>
        <v/>
      </c>
      <c r="BE193" s="599" t="str">
        <f ca="1">IF($BB193="","",VLOOKUP(BB193,Invoer!$F$15:$AU$1999,5,FALSE))</f>
        <v/>
      </c>
      <c r="BF193" s="599" t="str">
        <f ca="1">IF($BB193="","",VLOOKUP(BB193,Invoer!$F$15:$AU$1999,6,FALSE))</f>
        <v/>
      </c>
      <c r="BG193" s="599" t="str">
        <f ca="1">IF($BB193="","",VLOOKUP(BB193,Invoer!$F$15:$AU$1999,9,FALSE))</f>
        <v/>
      </c>
      <c r="BH193" s="599" t="str">
        <f ca="1">IF($BB193="","",VLOOKUP(BB193,Invoer!$F$15:$AU$1999,10,FALSE))</f>
        <v/>
      </c>
      <c r="BI193" s="599" t="str">
        <f ca="1">IF($BB193="","",VLOOKUP(BB193,Invoer!$F$15:$BB$1999,14,FALSE))</f>
        <v/>
      </c>
      <c r="BJ193" s="599" t="str">
        <f ca="1">IF($BB193="","",VLOOKUP(BB193,Invoer!$F$15:$AU$1999,11,FALSE))</f>
        <v/>
      </c>
      <c r="BK193" s="662" t="str">
        <f t="shared" ca="1" si="104"/>
        <v/>
      </c>
      <c r="BL193" s="662" t="str">
        <f t="shared" ca="1" si="105"/>
        <v/>
      </c>
      <c r="BM193" s="679" t="str">
        <f t="shared" ca="1" si="106"/>
        <v/>
      </c>
      <c r="BN193" s="662" t="str">
        <f t="shared" ca="1" si="82"/>
        <v/>
      </c>
      <c r="BO193" s="662" t="str">
        <f ca="1">IF($BB193="","",VLOOKUP(BB193,Invoer!$F$15:$AU$1999,15,FALSE))</f>
        <v/>
      </c>
      <c r="BP193" s="662" t="str">
        <f ca="1">IF($BB193="","",VLOOKUP(BB193,Invoer!$F$15:$AU$1999,24,FALSE))</f>
        <v/>
      </c>
      <c r="BQ193" s="662" t="str">
        <f ca="1">IF($BB193="","",VLOOKUP(BB193,Invoer!$F$15:$AU$1999,17,FALSE))</f>
        <v/>
      </c>
      <c r="BS193" s="73" t="e">
        <f t="shared" ca="1" si="112"/>
        <v>#VALUE!</v>
      </c>
      <c r="BT193" s="57" t="str">
        <f t="shared" ca="1" si="113"/>
        <v/>
      </c>
      <c r="BW193" s="61" t="e">
        <f ca="1">Invoer!DZ198</f>
        <v>#N/A</v>
      </c>
      <c r="BX193" s="599" t="str">
        <f t="shared" ca="1" si="83"/>
        <v/>
      </c>
      <c r="BY193" s="673" t="str">
        <f ca="1">IF($BX193="","",VLOOKUP(BX193,Invoer!$F$15:$AU$1999,2,FALSE))</f>
        <v/>
      </c>
      <c r="BZ193" s="599" t="str">
        <f t="shared" ca="1" si="84"/>
        <v/>
      </c>
      <c r="CA193" s="599" t="str">
        <f ca="1">IF($BX193="","",VLOOKUP(BX193,Invoer!$F$15:$AU$1999,5,FALSE))</f>
        <v/>
      </c>
      <c r="CB193" s="599" t="str">
        <f ca="1">IF($BX193="","",VLOOKUP(BX193,Invoer!$F$15:$AU$1999,6,FALSE))</f>
        <v/>
      </c>
      <c r="CC193" s="599" t="str">
        <f ca="1">IF($BX193="","",VLOOKUP(BX193,Invoer!$F$15:$AU$1999,9,FALSE))</f>
        <v/>
      </c>
      <c r="CD193" s="599" t="str">
        <f ca="1">IF($BX193="","",VLOOKUP(BX193,Invoer!$F$15:$AU$1999,10,FALSE))</f>
        <v/>
      </c>
      <c r="CE193" s="599" t="str">
        <f ca="1">IF($BX193="","",VLOOKUP(BX193,Invoer!$F$15:$AU$1999,11,FALSE))</f>
        <v/>
      </c>
      <c r="CF193" s="662" t="str">
        <f ca="1">IF($BX193="","",IF(ISERROR(BY193),0,VLOOKUP(BX193,Invoer!$F$15:$AU$1999,15,FALSE)))</f>
        <v/>
      </c>
      <c r="CG193" s="599" t="str">
        <f ca="1">IF($BX193="","",VLOOKUP(BX193,Invoer!$F$15:$AU$1999,19,FALSE))</f>
        <v/>
      </c>
      <c r="CH193" s="662" t="str">
        <f ca="1">IF($BX193="","",IF(ISERROR(BY193),0,VLOOKUP(BX193,Invoer!$F$15:$AU$1999,24,FALSE)))</f>
        <v/>
      </c>
      <c r="CI193" s="662" t="str">
        <f ca="1">IF($BX193="","",IF(ISERROR(BY193),0,VLOOKUP(BX193,Invoer!$F$15:$AU$1999,17,FALSE)))</f>
        <v/>
      </c>
      <c r="CJ193" s="680" t="str">
        <f t="shared" ca="1" si="107"/>
        <v/>
      </c>
      <c r="CK193" s="662" t="str">
        <f t="shared" ca="1" si="108"/>
        <v/>
      </c>
      <c r="CM193" s="56" t="str">
        <f t="shared" ca="1" si="114"/>
        <v/>
      </c>
      <c r="CQ193" s="411" t="e">
        <f ca="1">Invoer!EG198</f>
        <v>#N/A</v>
      </c>
      <c r="CR193" s="599" t="str">
        <f t="shared" ca="1" si="85"/>
        <v/>
      </c>
      <c r="CS193" s="673" t="str">
        <f ca="1">IF($CR193="","",VLOOKUP(CR193,Invoer!$F$15:$AU$1500,2,FALSE))</f>
        <v/>
      </c>
      <c r="CT193" s="599" t="str">
        <f t="shared" ca="1" si="86"/>
        <v/>
      </c>
      <c r="CU193" s="599" t="str">
        <f ca="1">IF($CR193="","",VLOOKUP(CR193,Invoer!$F$15:$AU$1500,3,FALSE))</f>
        <v/>
      </c>
      <c r="CV193" s="599" t="str">
        <f ca="1">IF($CR193="","",IF(CU193&lt;&gt;"Liq","",VLOOKUP(CR193,Invoer!$F$15:$AU$1500,4,FALSE)))</f>
        <v/>
      </c>
      <c r="CW193" s="599" t="str">
        <f ca="1">IF($CR193="","",VLOOKUP(CR193,Invoer!$F$15:$AU$1500,5,FALSE))</f>
        <v/>
      </c>
      <c r="CX193" s="599" t="str">
        <f ca="1">IF($CR193="","",VLOOKUP(CR193,Invoer!$F$15:$AU$1500,6,FALSE))</f>
        <v/>
      </c>
      <c r="CY193" s="599" t="str">
        <f ca="1">IF($CR193="","",VLOOKUP(CR193,Invoer!$F$15:$AU$1500,9,FALSE))</f>
        <v/>
      </c>
      <c r="CZ193" s="599" t="str">
        <f ca="1">IF($CR193="","",VLOOKUP(CR193,Invoer!$F$15:$AU$1500,10,FALSE))</f>
        <v/>
      </c>
      <c r="DA193" s="599" t="str">
        <f ca="1">IF($CR193="","",VLOOKUP(CR193,Invoer!$F$15:$AU$1500,11,FALSE))</f>
        <v/>
      </c>
      <c r="DB193" s="599" t="str">
        <f ca="1">IF($CR193="","",VLOOKUP(CR193,Invoer!$F$15:$BB$1500,14,FALSE))</f>
        <v/>
      </c>
      <c r="DC193" s="662" t="str">
        <f ca="1">IF($CR193="","",VLOOKUP(CR193,Invoer!$F$15:$AU$1500,15,FALSE))</f>
        <v/>
      </c>
      <c r="DD193" s="599" t="str">
        <f ca="1">IF($CR193="","",VLOOKUP(CR193,Invoer!$F$15:$AU$1500,19,FALSE))</f>
        <v/>
      </c>
      <c r="DE193" s="662" t="str">
        <f ca="1">IF($CR193="","",VLOOKUP(CR193,Invoer!$F$15:$AU$1500,20,FALSE))</f>
        <v/>
      </c>
      <c r="DF193" s="662" t="str">
        <f ca="1">IF($CR193="","",VLOOKUP(CR193,Invoer!$F$15:$AU$1500,23,FALSE))</f>
        <v/>
      </c>
      <c r="DG193" s="662" t="str">
        <f ca="1">IF($CR193="","",VLOOKUP(CR193,Invoer!$F$15:$AU$1500,17,FALSE))</f>
        <v/>
      </c>
      <c r="DH193" s="681" t="str">
        <f t="shared" ca="1" si="87"/>
        <v/>
      </c>
      <c r="DI193" s="662" t="str">
        <f t="shared" ca="1" si="88"/>
        <v/>
      </c>
      <c r="DJ193" s="190"/>
      <c r="DK193" s="411" t="str">
        <f t="shared" ca="1" si="89"/>
        <v/>
      </c>
      <c r="DO193" s="61" t="e">
        <f ca="1">IF($DN$4&lt;3,Invoer!EB198,Invoer!EA198)</f>
        <v>#N/A</v>
      </c>
      <c r="DP193" s="599" t="str">
        <f t="shared" ca="1" si="90"/>
        <v/>
      </c>
      <c r="DQ193" s="673" t="str">
        <f ca="1">IF($DP193="","",VLOOKUP(DP193,Invoer!$F$15:$AU$1999,2,FALSE))</f>
        <v/>
      </c>
      <c r="DR193" s="599" t="str">
        <f t="shared" ca="1" si="91"/>
        <v/>
      </c>
      <c r="DS193" s="599" t="str">
        <f ca="1">IF($DP193="","",VLOOKUP(DP193,Invoer!$F$15:$AU$1999,3,FALSE))</f>
        <v/>
      </c>
      <c r="DT193" s="599" t="str">
        <f ca="1">IF($DP193="","",IF(DS193&lt;&gt;"Liq","",VLOOKUP(DP193,Invoer!$F$15:$AU$1999,4,FALSE)))</f>
        <v/>
      </c>
      <c r="DU193" s="599" t="str">
        <f ca="1">IF($DP193="","",VLOOKUP(DP193,Invoer!$F$15:$AU$1999,5,FALSE))</f>
        <v/>
      </c>
      <c r="DV193" s="599" t="str">
        <f ca="1">IF($DP193="","",VLOOKUP(DP193,Invoer!$F$15:$AU$1999,6,FALSE))</f>
        <v/>
      </c>
      <c r="DW193" s="599" t="str">
        <f ca="1">IF($DP193="","",VLOOKUP(DP193,Invoer!$F$15:$AU$1999,9,FALSE))</f>
        <v/>
      </c>
      <c r="DX193" s="599" t="str">
        <f ca="1">IF($DP193="","",VLOOKUP(DP193,Invoer!$F$15:$AU$1999,10,FALSE))</f>
        <v/>
      </c>
      <c r="DY193" s="595" t="str">
        <f ca="1">IF($DP193="","",VLOOKUP(DP193,Invoer!$F$15:$AU$1999,11,FALSE))</f>
        <v/>
      </c>
      <c r="DZ193" s="662" t="str">
        <f ca="1">IF($DP193="","",IF($DN$4&gt;2,"",VLOOKUP(DP193,Invoer!CQ:CS,3,FALSE)))</f>
        <v/>
      </c>
      <c r="EA193" s="541" t="str">
        <f ca="1">IF($DP193="","",IF(ISERROR(DQ193),0,IF($DN$4&lt;3,"",VLOOKUP(DP193,Invoer!$F$15:$AU$1999,15,FALSE))))</f>
        <v/>
      </c>
      <c r="EB193" s="595" t="str">
        <f ca="1">IF($DP193="","",IF($DN$4&lt;3,"",VLOOKUP(DP193,Invoer!$F$15:$AU$1999,19,FALSE)))</f>
        <v/>
      </c>
      <c r="EC193" s="541" t="str">
        <f ca="1">IF($DP193="","",IF(ISERROR(DQ193),0,IF($DN$4&lt;3,"",VLOOKUP(DP193,Invoer!$F$15:$AU$1999,24,FALSE))))</f>
        <v/>
      </c>
      <c r="ED193" s="541" t="str">
        <f ca="1">IF($DP193="","",IF(ISERROR(DQ193),0,IF($DN$4&lt;3,"",VLOOKUP(DP193,Invoer!$F$15:$AU$1999,17,FALSE))))</f>
        <v/>
      </c>
      <c r="EH193" s="89" t="e">
        <f ca="1">Invoer!CP198</f>
        <v>#N/A</v>
      </c>
      <c r="EI193" s="599" t="str">
        <f t="shared" ca="1" si="92"/>
        <v/>
      </c>
      <c r="EJ193" s="673" t="str">
        <f ca="1">IF(EI193="","",VLOOKUP(EI193,Invoer!$F$15:$AU$1999,2,FALSE))</f>
        <v/>
      </c>
      <c r="EK193" s="599" t="str">
        <f t="shared" ca="1" si="93"/>
        <v/>
      </c>
      <c r="EL193" s="599" t="str">
        <f ca="1">IF($EI193="","",VLOOKUP(EI193,Invoer!$F$15:$AU$1999,3,FALSE))</f>
        <v/>
      </c>
      <c r="EM193" s="599" t="str">
        <f ca="1">IF($EI193="","",IF(EL193&lt;&gt;"Liq","",VLOOKUP(EI193,Invoer!$F$15:$AU$1999,4,FALSE)))</f>
        <v/>
      </c>
      <c r="EN193" s="599" t="str">
        <f ca="1">IF($EI193="","",VLOOKUP(EI193,Invoer!$F$15:$AU$1999,6,FALSE))</f>
        <v/>
      </c>
      <c r="EO193" s="599" t="str">
        <f ca="1">IF(EI193="","",VLOOKUP(EI193,Invoer!$F$15:$AU$1999,9,FALSE))</f>
        <v/>
      </c>
      <c r="EP193" s="599" t="str">
        <f ca="1">IF(EI193="","",VLOOKUP(EI193,Invoer!$F$15:$AU$1999,10,FALSE))</f>
        <v/>
      </c>
      <c r="EQ193" s="599" t="str">
        <f ca="1">IF(EI193="","",VLOOKUP(EI193,Invoer!$F$15:$AU$1999,11,FALSE))</f>
        <v/>
      </c>
      <c r="ER193" s="662" t="str">
        <f ca="1">IF(EI193="","",VLOOKUP(EI193,Invoer!CQ:CS,3,FALSE))</f>
        <v/>
      </c>
      <c r="ES193" s="662" t="str">
        <f t="shared" ca="1" si="94"/>
        <v/>
      </c>
      <c r="ET193" s="513" t="str">
        <f t="shared" ca="1" si="95"/>
        <v/>
      </c>
      <c r="EU193" s="112" t="str">
        <f t="shared" ca="1" si="96"/>
        <v/>
      </c>
      <c r="EV193" s="83" t="s">
        <v>160</v>
      </c>
      <c r="EW193" s="682" t="str">
        <f t="shared" ca="1" si="97"/>
        <v/>
      </c>
      <c r="EX193" s="662" t="str">
        <f t="shared" ca="1" si="98"/>
        <v/>
      </c>
      <c r="EY193"/>
      <c r="EZ193" s="56" t="e">
        <f t="shared" ca="1" si="109"/>
        <v>#VALUE!</v>
      </c>
      <c r="FA193" s="56" t="e">
        <f t="shared" ca="1" si="110"/>
        <v>#VALUE!</v>
      </c>
      <c r="FE193"/>
      <c r="FI193"/>
      <c r="FJ193"/>
    </row>
    <row r="194" spans="1:166" ht="12" customHeight="1" x14ac:dyDescent="0.2">
      <c r="A194"/>
      <c r="B194"/>
      <c r="C194"/>
      <c r="E194"/>
      <c r="G194" s="89" t="e">
        <f ca="1">Invoer!DU199</f>
        <v>#N/A</v>
      </c>
      <c r="H194" s="599" t="str">
        <f t="shared" ca="1" si="115"/>
        <v/>
      </c>
      <c r="I194" s="673" t="str">
        <f ca="1">IF($H194="","",VLOOKUP(H194,Invoer!$F$15:$AU$1500,2,FALSE))</f>
        <v/>
      </c>
      <c r="J194" s="599" t="str">
        <f t="shared" ca="1" si="99"/>
        <v/>
      </c>
      <c r="K194" s="599" t="str">
        <f ca="1">IF($H194="","",VLOOKUP(H194,Invoer!$F$15:$AU$1500,3,FALSE))</f>
        <v/>
      </c>
      <c r="L194" s="599" t="str">
        <f ca="1">IF($H194="","",IF(K194&lt;&gt;"Liq","",VLOOKUP(H194,Invoer!$F$15:$AU$1500,4,FALSE)))</f>
        <v/>
      </c>
      <c r="M194" s="599" t="str">
        <f ca="1">IF($H194="","",VLOOKUP(H194,Invoer!$F$15:$AU$1500,5,FALSE))</f>
        <v/>
      </c>
      <c r="N194" s="599" t="str">
        <f ca="1">IF($H194="","",VLOOKUP(H194,Invoer!$F$15:$AU$1500,6,FALSE))</f>
        <v/>
      </c>
      <c r="O194" s="599" t="str">
        <f ca="1">IF($H194="","",VLOOKUP(H194,Invoer!$F$15:$AU$1500,9,FALSE))</f>
        <v/>
      </c>
      <c r="P194" s="599" t="str">
        <f ca="1">IF($H194="","",VLOOKUP(H194,Invoer!$F$15:$AU$1500,10,FALSE))</f>
        <v/>
      </c>
      <c r="Q194" s="599" t="str">
        <f ca="1">IF($H194="","",VLOOKUP(H194,Invoer!$F$15:$BB$1500,14,FALSE))</f>
        <v/>
      </c>
      <c r="R194" s="662" t="str">
        <f ca="1">IF($H194="","",IF(J194&gt;$K$8,"",VLOOKUP(H194,Invoer!$F$15:$AU$1500,15,FALSE)))</f>
        <v/>
      </c>
      <c r="S194" s="599" t="str">
        <f ca="1">IF($H194="","",VLOOKUP(H194,Invoer!$F$15:$AU$1500,19,FALSE))</f>
        <v/>
      </c>
      <c r="T194" s="662" t="str">
        <f ca="1">IF($H194="","",IF(J194&gt;$K$8,"",VLOOKUP(H194,Invoer!$F$15:$AU$1500,20,FALSE)))</f>
        <v/>
      </c>
      <c r="U194" s="662" t="str">
        <f ca="1">IF($H194="","",IF(J194&gt;$K$8,"",VLOOKUP(H194,Invoer!$F$15:$AU$1500,23,FALSE)))</f>
        <v/>
      </c>
      <c r="V194" s="662" t="str">
        <f ca="1">IF($H194="","",IF(J194&gt;$K$8,"",VLOOKUP(H194,Invoer!$F$15:$AU$1500,17,FALSE)))</f>
        <v/>
      </c>
      <c r="AC194" s="435" t="str">
        <f>IF($AC$7&lt;3,Invoer!DR199,IF($AC$7=3,Invoer!BT199,"x"))</f>
        <v>x</v>
      </c>
      <c r="AD194" s="599" t="str">
        <f t="shared" si="100"/>
        <v/>
      </c>
      <c r="AE194" s="673" t="str">
        <f>IF($AD194="","",VLOOKUP(AD194,Invoer!$F$15:$AU$1999,2,FALSE))</f>
        <v/>
      </c>
      <c r="AF194" s="599" t="str">
        <f t="shared" si="101"/>
        <v/>
      </c>
      <c r="AG194" s="599" t="str">
        <f>IF($AD194="","",VLOOKUP(AD194,Invoer!$F$15:$AU$1999,3,FALSE))</f>
        <v/>
      </c>
      <c r="AH194" s="599" t="str">
        <f>IF($AD194="","",IF(AG194&lt;&gt;"Liq","",VLOOKUP(AD194,Invoer!$F$15:$AU$1999,4,FALSE)))</f>
        <v/>
      </c>
      <c r="AI194" s="677" t="str">
        <f>IF($AD194="","",VLOOKUP(AD194,Invoer!$F$15:$AU$1999,5,FALSE))</f>
        <v/>
      </c>
      <c r="AJ194" s="599" t="str">
        <f>IF($AD194="","",VLOOKUP(AD194,Invoer!$F$15:$AU$1999,6,FALSE))</f>
        <v/>
      </c>
      <c r="AK194" s="599" t="str">
        <f>IF($AD194="","",VLOOKUP(AD194,Invoer!$F$15:$AU$1999,9,FALSE))</f>
        <v/>
      </c>
      <c r="AL194" s="599" t="str">
        <f>IF($AD194="","",VLOOKUP(AD194,Invoer!$F$15:$AU$1999,10,FALSE))</f>
        <v/>
      </c>
      <c r="AM194" s="599" t="str">
        <f>IF($AD194="","",VLOOKUP(AD194,Invoer!$F$15:$BB$1999,14,FALSE))</f>
        <v/>
      </c>
      <c r="AN194" s="599" t="str">
        <f>IF($AD194="","",VLOOKUP(AD194,Invoer!$F$15:$AU$1999,11,FALSE))</f>
        <v/>
      </c>
      <c r="AO194" s="662" t="str">
        <f>IF($AD194="","",VLOOKUP(AD194,Invoer!$F$15:$AU$1999,15,FALSE))</f>
        <v/>
      </c>
      <c r="AP194" s="599" t="str">
        <f>IF($AD194="","",VLOOKUP(AD194,Invoer!$F$15:$AU$1999,19,FALSE))</f>
        <v/>
      </c>
      <c r="AQ194" s="662" t="str">
        <f>IF($AD194="","",VLOOKUP(AD194,Invoer!$F$15:$AU$1999,24,FALSE))</f>
        <v/>
      </c>
      <c r="AR194" s="662" t="str">
        <f>IF($AD194="","",VLOOKUP(AD194,Invoer!$F$15:$AU$1999,17,FALSE))</f>
        <v/>
      </c>
      <c r="AS194" s="678" t="str">
        <f t="shared" si="111"/>
        <v/>
      </c>
      <c r="AT194" s="676" t="str">
        <f t="shared" si="80"/>
        <v/>
      </c>
      <c r="AU194" s="77" t="e">
        <f t="shared" si="81"/>
        <v>#VALUE!</v>
      </c>
      <c r="AW194" s="57"/>
      <c r="AX194" s="57"/>
      <c r="BA194" s="83" t="e">
        <f ca="1">Invoer!DW199</f>
        <v>#N/A</v>
      </c>
      <c r="BB194" s="599" t="str">
        <f t="shared" ca="1" si="102"/>
        <v/>
      </c>
      <c r="BC194" s="673" t="str">
        <f ca="1">IF($BB194="","",VLOOKUP(BB194,Invoer!$F$15:$AU$1999,2,FALSE))</f>
        <v/>
      </c>
      <c r="BD194" s="599" t="str">
        <f t="shared" ca="1" si="103"/>
        <v/>
      </c>
      <c r="BE194" s="599" t="str">
        <f ca="1">IF($BB194="","",VLOOKUP(BB194,Invoer!$F$15:$AU$1999,5,FALSE))</f>
        <v/>
      </c>
      <c r="BF194" s="599" t="str">
        <f ca="1">IF($BB194="","",VLOOKUP(BB194,Invoer!$F$15:$AU$1999,6,FALSE))</f>
        <v/>
      </c>
      <c r="BG194" s="599" t="str">
        <f ca="1">IF($BB194="","",VLOOKUP(BB194,Invoer!$F$15:$AU$1999,9,FALSE))</f>
        <v/>
      </c>
      <c r="BH194" s="599" t="str">
        <f ca="1">IF($BB194="","",VLOOKUP(BB194,Invoer!$F$15:$AU$1999,10,FALSE))</f>
        <v/>
      </c>
      <c r="BI194" s="599" t="str">
        <f ca="1">IF($BB194="","",VLOOKUP(BB194,Invoer!$F$15:$BB$1999,14,FALSE))</f>
        <v/>
      </c>
      <c r="BJ194" s="599" t="str">
        <f ca="1">IF($BB194="","",VLOOKUP(BB194,Invoer!$F$15:$AU$1999,11,FALSE))</f>
        <v/>
      </c>
      <c r="BK194" s="662" t="str">
        <f t="shared" ca="1" si="104"/>
        <v/>
      </c>
      <c r="BL194" s="662" t="str">
        <f t="shared" ca="1" si="105"/>
        <v/>
      </c>
      <c r="BM194" s="679" t="str">
        <f t="shared" ca="1" si="106"/>
        <v/>
      </c>
      <c r="BN194" s="662" t="str">
        <f t="shared" ca="1" si="82"/>
        <v/>
      </c>
      <c r="BO194" s="662" t="str">
        <f ca="1">IF($BB194="","",VLOOKUP(BB194,Invoer!$F$15:$AU$1999,15,FALSE))</f>
        <v/>
      </c>
      <c r="BP194" s="662" t="str">
        <f ca="1">IF($BB194="","",VLOOKUP(BB194,Invoer!$F$15:$AU$1999,24,FALSE))</f>
        <v/>
      </c>
      <c r="BQ194" s="662" t="str">
        <f ca="1">IF($BB194="","",VLOOKUP(BB194,Invoer!$F$15:$AU$1999,17,FALSE))</f>
        <v/>
      </c>
      <c r="BS194" s="73" t="e">
        <f t="shared" ca="1" si="112"/>
        <v>#VALUE!</v>
      </c>
      <c r="BT194" s="57" t="str">
        <f t="shared" ca="1" si="113"/>
        <v/>
      </c>
      <c r="BW194" s="61" t="e">
        <f ca="1">Invoer!DZ199</f>
        <v>#N/A</v>
      </c>
      <c r="BX194" s="599" t="str">
        <f t="shared" ca="1" si="83"/>
        <v/>
      </c>
      <c r="BY194" s="673" t="str">
        <f ca="1">IF($BX194="","",VLOOKUP(BX194,Invoer!$F$15:$AU$1999,2,FALSE))</f>
        <v/>
      </c>
      <c r="BZ194" s="599" t="str">
        <f t="shared" ca="1" si="84"/>
        <v/>
      </c>
      <c r="CA194" s="599" t="str">
        <f ca="1">IF($BX194="","",VLOOKUP(BX194,Invoer!$F$15:$AU$1999,5,FALSE))</f>
        <v/>
      </c>
      <c r="CB194" s="599" t="str">
        <f ca="1">IF($BX194="","",VLOOKUP(BX194,Invoer!$F$15:$AU$1999,6,FALSE))</f>
        <v/>
      </c>
      <c r="CC194" s="599" t="str">
        <f ca="1">IF($BX194="","",VLOOKUP(BX194,Invoer!$F$15:$AU$1999,9,FALSE))</f>
        <v/>
      </c>
      <c r="CD194" s="599" t="str">
        <f ca="1">IF($BX194="","",VLOOKUP(BX194,Invoer!$F$15:$AU$1999,10,FALSE))</f>
        <v/>
      </c>
      <c r="CE194" s="599" t="str">
        <f ca="1">IF($BX194="","",VLOOKUP(BX194,Invoer!$F$15:$AU$1999,11,FALSE))</f>
        <v/>
      </c>
      <c r="CF194" s="662" t="str">
        <f ca="1">IF($BX194="","",IF(ISERROR(BY194),0,VLOOKUP(BX194,Invoer!$F$15:$AU$1999,15,FALSE)))</f>
        <v/>
      </c>
      <c r="CG194" s="599" t="str">
        <f ca="1">IF($BX194="","",VLOOKUP(BX194,Invoer!$F$15:$AU$1999,19,FALSE))</f>
        <v/>
      </c>
      <c r="CH194" s="662" t="str">
        <f ca="1">IF($BX194="","",IF(ISERROR(BY194),0,VLOOKUP(BX194,Invoer!$F$15:$AU$1999,24,FALSE)))</f>
        <v/>
      </c>
      <c r="CI194" s="662" t="str">
        <f ca="1">IF($BX194="","",IF(ISERROR(BY194),0,VLOOKUP(BX194,Invoer!$F$15:$AU$1999,17,FALSE)))</f>
        <v/>
      </c>
      <c r="CJ194" s="680" t="str">
        <f t="shared" ca="1" si="107"/>
        <v/>
      </c>
      <c r="CK194" s="662" t="str">
        <f t="shared" ca="1" si="108"/>
        <v/>
      </c>
      <c r="CM194" s="56" t="str">
        <f t="shared" ca="1" si="114"/>
        <v/>
      </c>
      <c r="CQ194" s="411" t="e">
        <f ca="1">Invoer!EG199</f>
        <v>#N/A</v>
      </c>
      <c r="CR194" s="599" t="str">
        <f t="shared" ca="1" si="85"/>
        <v/>
      </c>
      <c r="CS194" s="673" t="str">
        <f ca="1">IF($CR194="","",VLOOKUP(CR194,Invoer!$F$15:$AU$1500,2,FALSE))</f>
        <v/>
      </c>
      <c r="CT194" s="599" t="str">
        <f t="shared" ca="1" si="86"/>
        <v/>
      </c>
      <c r="CU194" s="599" t="str">
        <f ca="1">IF($CR194="","",VLOOKUP(CR194,Invoer!$F$15:$AU$1500,3,FALSE))</f>
        <v/>
      </c>
      <c r="CV194" s="599" t="str">
        <f ca="1">IF($CR194="","",IF(CU194&lt;&gt;"Liq","",VLOOKUP(CR194,Invoer!$F$15:$AU$1500,4,FALSE)))</f>
        <v/>
      </c>
      <c r="CW194" s="599" t="str">
        <f ca="1">IF($CR194="","",VLOOKUP(CR194,Invoer!$F$15:$AU$1500,5,FALSE))</f>
        <v/>
      </c>
      <c r="CX194" s="599" t="str">
        <f ca="1">IF($CR194="","",VLOOKUP(CR194,Invoer!$F$15:$AU$1500,6,FALSE))</f>
        <v/>
      </c>
      <c r="CY194" s="599" t="str">
        <f ca="1">IF($CR194="","",VLOOKUP(CR194,Invoer!$F$15:$AU$1500,9,FALSE))</f>
        <v/>
      </c>
      <c r="CZ194" s="599" t="str">
        <f ca="1">IF($CR194="","",VLOOKUP(CR194,Invoer!$F$15:$AU$1500,10,FALSE))</f>
        <v/>
      </c>
      <c r="DA194" s="599" t="str">
        <f ca="1">IF($CR194="","",VLOOKUP(CR194,Invoer!$F$15:$AU$1500,11,FALSE))</f>
        <v/>
      </c>
      <c r="DB194" s="599" t="str">
        <f ca="1">IF($CR194="","",VLOOKUP(CR194,Invoer!$F$15:$BB$1500,14,FALSE))</f>
        <v/>
      </c>
      <c r="DC194" s="662" t="str">
        <f ca="1">IF($CR194="","",VLOOKUP(CR194,Invoer!$F$15:$AU$1500,15,FALSE))</f>
        <v/>
      </c>
      <c r="DD194" s="599" t="str">
        <f ca="1">IF($CR194="","",VLOOKUP(CR194,Invoer!$F$15:$AU$1500,19,FALSE))</f>
        <v/>
      </c>
      <c r="DE194" s="662" t="str">
        <f ca="1">IF($CR194="","",VLOOKUP(CR194,Invoer!$F$15:$AU$1500,20,FALSE))</f>
        <v/>
      </c>
      <c r="DF194" s="662" t="str">
        <f ca="1">IF($CR194="","",VLOOKUP(CR194,Invoer!$F$15:$AU$1500,23,FALSE))</f>
        <v/>
      </c>
      <c r="DG194" s="662" t="str">
        <f ca="1">IF($CR194="","",VLOOKUP(CR194,Invoer!$F$15:$AU$1500,17,FALSE))</f>
        <v/>
      </c>
      <c r="DH194" s="681" t="str">
        <f t="shared" ca="1" si="87"/>
        <v/>
      </c>
      <c r="DI194" s="662" t="str">
        <f t="shared" ca="1" si="88"/>
        <v/>
      </c>
      <c r="DJ194" s="190"/>
      <c r="DK194" s="411" t="str">
        <f t="shared" ca="1" si="89"/>
        <v/>
      </c>
      <c r="DO194" s="61" t="e">
        <f ca="1">IF($DN$4&lt;3,Invoer!EB199,Invoer!EA199)</f>
        <v>#N/A</v>
      </c>
      <c r="DP194" s="599" t="str">
        <f t="shared" ca="1" si="90"/>
        <v/>
      </c>
      <c r="DQ194" s="673" t="str">
        <f ca="1">IF($DP194="","",VLOOKUP(DP194,Invoer!$F$15:$AU$1999,2,FALSE))</f>
        <v/>
      </c>
      <c r="DR194" s="599" t="str">
        <f t="shared" ca="1" si="91"/>
        <v/>
      </c>
      <c r="DS194" s="599" t="str">
        <f ca="1">IF($DP194="","",VLOOKUP(DP194,Invoer!$F$15:$AU$1999,3,FALSE))</f>
        <v/>
      </c>
      <c r="DT194" s="599" t="str">
        <f ca="1">IF($DP194="","",IF(DS194&lt;&gt;"Liq","",VLOOKUP(DP194,Invoer!$F$15:$AU$1999,4,FALSE)))</f>
        <v/>
      </c>
      <c r="DU194" s="599" t="str">
        <f ca="1">IF($DP194="","",VLOOKUP(DP194,Invoer!$F$15:$AU$1999,5,FALSE))</f>
        <v/>
      </c>
      <c r="DV194" s="599" t="str">
        <f ca="1">IF($DP194="","",VLOOKUP(DP194,Invoer!$F$15:$AU$1999,6,FALSE))</f>
        <v/>
      </c>
      <c r="DW194" s="599" t="str">
        <f ca="1">IF($DP194="","",VLOOKUP(DP194,Invoer!$F$15:$AU$1999,9,FALSE))</f>
        <v/>
      </c>
      <c r="DX194" s="599" t="str">
        <f ca="1">IF($DP194="","",VLOOKUP(DP194,Invoer!$F$15:$AU$1999,10,FALSE))</f>
        <v/>
      </c>
      <c r="DY194" s="595" t="str">
        <f ca="1">IF($DP194="","",VLOOKUP(DP194,Invoer!$F$15:$AU$1999,11,FALSE))</f>
        <v/>
      </c>
      <c r="DZ194" s="662" t="str">
        <f ca="1">IF($DP194="","",IF($DN$4&gt;2,"",VLOOKUP(DP194,Invoer!CQ:CS,3,FALSE)))</f>
        <v/>
      </c>
      <c r="EA194" s="541" t="str">
        <f ca="1">IF($DP194="","",IF(ISERROR(DQ194),0,IF($DN$4&lt;3,"",VLOOKUP(DP194,Invoer!$F$15:$AU$1999,15,FALSE))))</f>
        <v/>
      </c>
      <c r="EB194" s="595" t="str">
        <f ca="1">IF($DP194="","",IF($DN$4&lt;3,"",VLOOKUP(DP194,Invoer!$F$15:$AU$1999,19,FALSE)))</f>
        <v/>
      </c>
      <c r="EC194" s="541" t="str">
        <f ca="1">IF($DP194="","",IF(ISERROR(DQ194),0,IF($DN$4&lt;3,"",VLOOKUP(DP194,Invoer!$F$15:$AU$1999,24,FALSE))))</f>
        <v/>
      </c>
      <c r="ED194" s="541" t="str">
        <f ca="1">IF($DP194="","",IF(ISERROR(DQ194),0,IF($DN$4&lt;3,"",VLOOKUP(DP194,Invoer!$F$15:$AU$1999,17,FALSE))))</f>
        <v/>
      </c>
      <c r="EH194" s="89" t="e">
        <f ca="1">Invoer!CP199</f>
        <v>#N/A</v>
      </c>
      <c r="EI194" s="599" t="str">
        <f t="shared" ca="1" si="92"/>
        <v/>
      </c>
      <c r="EJ194" s="673" t="str">
        <f ca="1">IF(EI194="","",VLOOKUP(EI194,Invoer!$F$15:$AU$1999,2,FALSE))</f>
        <v/>
      </c>
      <c r="EK194" s="599" t="str">
        <f t="shared" ca="1" si="93"/>
        <v/>
      </c>
      <c r="EL194" s="599" t="str">
        <f ca="1">IF($EI194="","",VLOOKUP(EI194,Invoer!$F$15:$AU$1999,3,FALSE))</f>
        <v/>
      </c>
      <c r="EM194" s="599" t="str">
        <f ca="1">IF($EI194="","",IF(EL194&lt;&gt;"Liq","",VLOOKUP(EI194,Invoer!$F$15:$AU$1999,4,FALSE)))</f>
        <v/>
      </c>
      <c r="EN194" s="599" t="str">
        <f ca="1">IF($EI194="","",VLOOKUP(EI194,Invoer!$F$15:$AU$1999,6,FALSE))</f>
        <v/>
      </c>
      <c r="EO194" s="599" t="str">
        <f ca="1">IF(EI194="","",VLOOKUP(EI194,Invoer!$F$15:$AU$1999,9,FALSE))</f>
        <v/>
      </c>
      <c r="EP194" s="599" t="str">
        <f ca="1">IF(EI194="","",VLOOKUP(EI194,Invoer!$F$15:$AU$1999,10,FALSE))</f>
        <v/>
      </c>
      <c r="EQ194" s="599" t="str">
        <f ca="1">IF(EI194="","",VLOOKUP(EI194,Invoer!$F$15:$AU$1999,11,FALSE))</f>
        <v/>
      </c>
      <c r="ER194" s="662" t="str">
        <f ca="1">IF(EI194="","",VLOOKUP(EI194,Invoer!CQ:CS,3,FALSE))</f>
        <v/>
      </c>
      <c r="ES194" s="662" t="str">
        <f t="shared" ca="1" si="94"/>
        <v/>
      </c>
      <c r="ET194" s="513" t="str">
        <f t="shared" ca="1" si="95"/>
        <v/>
      </c>
      <c r="EU194" s="112" t="str">
        <f t="shared" ca="1" si="96"/>
        <v/>
      </c>
      <c r="EV194" s="83" t="s">
        <v>160</v>
      </c>
      <c r="EW194" s="682" t="str">
        <f t="shared" ca="1" si="97"/>
        <v/>
      </c>
      <c r="EX194" s="662" t="str">
        <f t="shared" ca="1" si="98"/>
        <v/>
      </c>
      <c r="EY194"/>
      <c r="EZ194" s="56" t="e">
        <f t="shared" ca="1" si="109"/>
        <v>#VALUE!</v>
      </c>
      <c r="FA194" s="56" t="e">
        <f t="shared" ca="1" si="110"/>
        <v>#VALUE!</v>
      </c>
      <c r="FE194"/>
      <c r="FI194"/>
      <c r="FJ194"/>
    </row>
    <row r="195" spans="1:166" ht="12" customHeight="1" x14ac:dyDescent="0.2">
      <c r="A195"/>
      <c r="B195"/>
      <c r="C195"/>
      <c r="E195"/>
      <c r="G195" s="89" t="e">
        <f ca="1">Invoer!DU200</f>
        <v>#N/A</v>
      </c>
      <c r="H195" s="599" t="str">
        <f t="shared" ca="1" si="115"/>
        <v/>
      </c>
      <c r="I195" s="673" t="str">
        <f ca="1">IF($H195="","",VLOOKUP(H195,Invoer!$F$15:$AU$1500,2,FALSE))</f>
        <v/>
      </c>
      <c r="J195" s="599" t="str">
        <f t="shared" ca="1" si="99"/>
        <v/>
      </c>
      <c r="K195" s="599" t="str">
        <f ca="1">IF($H195="","",VLOOKUP(H195,Invoer!$F$15:$AU$1500,3,FALSE))</f>
        <v/>
      </c>
      <c r="L195" s="599" t="str">
        <f ca="1">IF($H195="","",IF(K195&lt;&gt;"Liq","",VLOOKUP(H195,Invoer!$F$15:$AU$1500,4,FALSE)))</f>
        <v/>
      </c>
      <c r="M195" s="599" t="str">
        <f ca="1">IF($H195="","",VLOOKUP(H195,Invoer!$F$15:$AU$1500,5,FALSE))</f>
        <v/>
      </c>
      <c r="N195" s="599" t="str">
        <f ca="1">IF($H195="","",VLOOKUP(H195,Invoer!$F$15:$AU$1500,6,FALSE))</f>
        <v/>
      </c>
      <c r="O195" s="599" t="str">
        <f ca="1">IF($H195="","",VLOOKUP(H195,Invoer!$F$15:$AU$1500,9,FALSE))</f>
        <v/>
      </c>
      <c r="P195" s="599" t="str">
        <f ca="1">IF($H195="","",VLOOKUP(H195,Invoer!$F$15:$AU$1500,10,FALSE))</f>
        <v/>
      </c>
      <c r="Q195" s="599" t="str">
        <f ca="1">IF($H195="","",VLOOKUP(H195,Invoer!$F$15:$BB$1500,14,FALSE))</f>
        <v/>
      </c>
      <c r="R195" s="662" t="str">
        <f ca="1">IF($H195="","",IF(J195&gt;$K$8,"",VLOOKUP(H195,Invoer!$F$15:$AU$1500,15,FALSE)))</f>
        <v/>
      </c>
      <c r="S195" s="599" t="str">
        <f ca="1">IF($H195="","",VLOOKUP(H195,Invoer!$F$15:$AU$1500,19,FALSE))</f>
        <v/>
      </c>
      <c r="T195" s="662" t="str">
        <f ca="1">IF($H195="","",IF(J195&gt;$K$8,"",VLOOKUP(H195,Invoer!$F$15:$AU$1500,20,FALSE)))</f>
        <v/>
      </c>
      <c r="U195" s="662" t="str">
        <f ca="1">IF($H195="","",IF(J195&gt;$K$8,"",VLOOKUP(H195,Invoer!$F$15:$AU$1500,23,FALSE)))</f>
        <v/>
      </c>
      <c r="V195" s="662" t="str">
        <f ca="1">IF($H195="","",IF(J195&gt;$K$8,"",VLOOKUP(H195,Invoer!$F$15:$AU$1500,17,FALSE)))</f>
        <v/>
      </c>
      <c r="AC195" s="435" t="str">
        <f>IF($AC$7&lt;3,Invoer!DR200,IF($AC$7=3,Invoer!BT200,"x"))</f>
        <v>x</v>
      </c>
      <c r="AD195" s="599" t="str">
        <f t="shared" si="100"/>
        <v/>
      </c>
      <c r="AE195" s="673" t="str">
        <f>IF($AD195="","",VLOOKUP(AD195,Invoer!$F$15:$AU$1999,2,FALSE))</f>
        <v/>
      </c>
      <c r="AF195" s="599" t="str">
        <f t="shared" si="101"/>
        <v/>
      </c>
      <c r="AG195" s="599" t="str">
        <f>IF($AD195="","",VLOOKUP(AD195,Invoer!$F$15:$AU$1999,3,FALSE))</f>
        <v/>
      </c>
      <c r="AH195" s="599" t="str">
        <f>IF($AD195="","",IF(AG195&lt;&gt;"Liq","",VLOOKUP(AD195,Invoer!$F$15:$AU$1999,4,FALSE)))</f>
        <v/>
      </c>
      <c r="AI195" s="677" t="str">
        <f>IF($AD195="","",VLOOKUP(AD195,Invoer!$F$15:$AU$1999,5,FALSE))</f>
        <v/>
      </c>
      <c r="AJ195" s="599" t="str">
        <f>IF($AD195="","",VLOOKUP(AD195,Invoer!$F$15:$AU$1999,6,FALSE))</f>
        <v/>
      </c>
      <c r="AK195" s="599" t="str">
        <f>IF($AD195="","",VLOOKUP(AD195,Invoer!$F$15:$AU$1999,9,FALSE))</f>
        <v/>
      </c>
      <c r="AL195" s="599" t="str">
        <f>IF($AD195="","",VLOOKUP(AD195,Invoer!$F$15:$AU$1999,10,FALSE))</f>
        <v/>
      </c>
      <c r="AM195" s="599" t="str">
        <f>IF($AD195="","",VLOOKUP(AD195,Invoer!$F$15:$BB$1999,14,FALSE))</f>
        <v/>
      </c>
      <c r="AN195" s="599" t="str">
        <f>IF($AD195="","",VLOOKUP(AD195,Invoer!$F$15:$AU$1999,11,FALSE))</f>
        <v/>
      </c>
      <c r="AO195" s="662" t="str">
        <f>IF($AD195="","",VLOOKUP(AD195,Invoer!$F$15:$AU$1999,15,FALSE))</f>
        <v/>
      </c>
      <c r="AP195" s="599" t="str">
        <f>IF($AD195="","",VLOOKUP(AD195,Invoer!$F$15:$AU$1999,19,FALSE))</f>
        <v/>
      </c>
      <c r="AQ195" s="662" t="str">
        <f>IF($AD195="","",VLOOKUP(AD195,Invoer!$F$15:$AU$1999,24,FALSE))</f>
        <v/>
      </c>
      <c r="AR195" s="662" t="str">
        <f>IF($AD195="","",VLOOKUP(AD195,Invoer!$F$15:$AU$1999,17,FALSE))</f>
        <v/>
      </c>
      <c r="AS195" s="678" t="str">
        <f t="shared" si="111"/>
        <v/>
      </c>
      <c r="AT195" s="676" t="str">
        <f t="shared" si="80"/>
        <v/>
      </c>
      <c r="AU195" s="77" t="e">
        <f t="shared" si="81"/>
        <v>#VALUE!</v>
      </c>
      <c r="AW195" s="57"/>
      <c r="AX195" s="57"/>
      <c r="BA195" s="83" t="e">
        <f ca="1">Invoer!DW200</f>
        <v>#N/A</v>
      </c>
      <c r="BB195" s="599" t="str">
        <f t="shared" ca="1" si="102"/>
        <v/>
      </c>
      <c r="BC195" s="673" t="str">
        <f ca="1">IF($BB195="","",VLOOKUP(BB195,Invoer!$F$15:$AU$1999,2,FALSE))</f>
        <v/>
      </c>
      <c r="BD195" s="599" t="str">
        <f t="shared" ca="1" si="103"/>
        <v/>
      </c>
      <c r="BE195" s="599" t="str">
        <f ca="1">IF($BB195="","",VLOOKUP(BB195,Invoer!$F$15:$AU$1999,5,FALSE))</f>
        <v/>
      </c>
      <c r="BF195" s="599" t="str">
        <f ca="1">IF($BB195="","",VLOOKUP(BB195,Invoer!$F$15:$AU$1999,6,FALSE))</f>
        <v/>
      </c>
      <c r="BG195" s="599" t="str">
        <f ca="1">IF($BB195="","",VLOOKUP(BB195,Invoer!$F$15:$AU$1999,9,FALSE))</f>
        <v/>
      </c>
      <c r="BH195" s="599" t="str">
        <f ca="1">IF($BB195="","",VLOOKUP(BB195,Invoer!$F$15:$AU$1999,10,FALSE))</f>
        <v/>
      </c>
      <c r="BI195" s="599" t="str">
        <f ca="1">IF($BB195="","",VLOOKUP(BB195,Invoer!$F$15:$BB$1999,14,FALSE))</f>
        <v/>
      </c>
      <c r="BJ195" s="599" t="str">
        <f ca="1">IF($BB195="","",VLOOKUP(BB195,Invoer!$F$15:$AU$1999,11,FALSE))</f>
        <v/>
      </c>
      <c r="BK195" s="662" t="str">
        <f t="shared" ca="1" si="104"/>
        <v/>
      </c>
      <c r="BL195" s="662" t="str">
        <f t="shared" ca="1" si="105"/>
        <v/>
      </c>
      <c r="BM195" s="679" t="str">
        <f t="shared" ca="1" si="106"/>
        <v/>
      </c>
      <c r="BN195" s="662" t="str">
        <f t="shared" ca="1" si="82"/>
        <v/>
      </c>
      <c r="BO195" s="662" t="str">
        <f ca="1">IF($BB195="","",VLOOKUP(BB195,Invoer!$F$15:$AU$1999,15,FALSE))</f>
        <v/>
      </c>
      <c r="BP195" s="662" t="str">
        <f ca="1">IF($BB195="","",VLOOKUP(BB195,Invoer!$F$15:$AU$1999,24,FALSE))</f>
        <v/>
      </c>
      <c r="BQ195" s="662" t="str">
        <f ca="1">IF($BB195="","",VLOOKUP(BB195,Invoer!$F$15:$AU$1999,17,FALSE))</f>
        <v/>
      </c>
      <c r="BS195" s="73" t="e">
        <f t="shared" ca="1" si="112"/>
        <v>#VALUE!</v>
      </c>
      <c r="BT195" s="57" t="str">
        <f t="shared" ca="1" si="113"/>
        <v/>
      </c>
      <c r="BW195" s="61" t="e">
        <f ca="1">Invoer!DZ200</f>
        <v>#N/A</v>
      </c>
      <c r="BX195" s="599" t="str">
        <f t="shared" ca="1" si="83"/>
        <v/>
      </c>
      <c r="BY195" s="673" t="str">
        <f ca="1">IF($BX195="","",VLOOKUP(BX195,Invoer!$F$15:$AU$1999,2,FALSE))</f>
        <v/>
      </c>
      <c r="BZ195" s="599" t="str">
        <f t="shared" ca="1" si="84"/>
        <v/>
      </c>
      <c r="CA195" s="599" t="str">
        <f ca="1">IF($BX195="","",VLOOKUP(BX195,Invoer!$F$15:$AU$1999,5,FALSE))</f>
        <v/>
      </c>
      <c r="CB195" s="599" t="str">
        <f ca="1">IF($BX195="","",VLOOKUP(BX195,Invoer!$F$15:$AU$1999,6,FALSE))</f>
        <v/>
      </c>
      <c r="CC195" s="599" t="str">
        <f ca="1">IF($BX195="","",VLOOKUP(BX195,Invoer!$F$15:$AU$1999,9,FALSE))</f>
        <v/>
      </c>
      <c r="CD195" s="599" t="str">
        <f ca="1">IF($BX195="","",VLOOKUP(BX195,Invoer!$F$15:$AU$1999,10,FALSE))</f>
        <v/>
      </c>
      <c r="CE195" s="599" t="str">
        <f ca="1">IF($BX195="","",VLOOKUP(BX195,Invoer!$F$15:$AU$1999,11,FALSE))</f>
        <v/>
      </c>
      <c r="CF195" s="662" t="str">
        <f ca="1">IF($BX195="","",IF(ISERROR(BY195),0,VLOOKUP(BX195,Invoer!$F$15:$AU$1999,15,FALSE)))</f>
        <v/>
      </c>
      <c r="CG195" s="599" t="str">
        <f ca="1">IF($BX195="","",VLOOKUP(BX195,Invoer!$F$15:$AU$1999,19,FALSE))</f>
        <v/>
      </c>
      <c r="CH195" s="662" t="str">
        <f ca="1">IF($BX195="","",IF(ISERROR(BY195),0,VLOOKUP(BX195,Invoer!$F$15:$AU$1999,24,FALSE)))</f>
        <v/>
      </c>
      <c r="CI195" s="662" t="str">
        <f ca="1">IF($BX195="","",IF(ISERROR(BY195),0,VLOOKUP(BX195,Invoer!$F$15:$AU$1999,17,FALSE)))</f>
        <v/>
      </c>
      <c r="CJ195" s="680" t="str">
        <f t="shared" ca="1" si="107"/>
        <v/>
      </c>
      <c r="CK195" s="662" t="str">
        <f t="shared" ca="1" si="108"/>
        <v/>
      </c>
      <c r="CM195" s="56" t="str">
        <f t="shared" ca="1" si="114"/>
        <v/>
      </c>
      <c r="CQ195" s="411" t="e">
        <f ca="1">Invoer!EG200</f>
        <v>#N/A</v>
      </c>
      <c r="CR195" s="599" t="str">
        <f t="shared" ca="1" si="85"/>
        <v/>
      </c>
      <c r="CS195" s="673" t="str">
        <f ca="1">IF($CR195="","",VLOOKUP(CR195,Invoer!$F$15:$AU$1500,2,FALSE))</f>
        <v/>
      </c>
      <c r="CT195" s="599" t="str">
        <f t="shared" ca="1" si="86"/>
        <v/>
      </c>
      <c r="CU195" s="599" t="str">
        <f ca="1">IF($CR195="","",VLOOKUP(CR195,Invoer!$F$15:$AU$1500,3,FALSE))</f>
        <v/>
      </c>
      <c r="CV195" s="599" t="str">
        <f ca="1">IF($CR195="","",IF(CU195&lt;&gt;"Liq","",VLOOKUP(CR195,Invoer!$F$15:$AU$1500,4,FALSE)))</f>
        <v/>
      </c>
      <c r="CW195" s="599" t="str">
        <f ca="1">IF($CR195="","",VLOOKUP(CR195,Invoer!$F$15:$AU$1500,5,FALSE))</f>
        <v/>
      </c>
      <c r="CX195" s="599" t="str">
        <f ca="1">IF($CR195="","",VLOOKUP(CR195,Invoer!$F$15:$AU$1500,6,FALSE))</f>
        <v/>
      </c>
      <c r="CY195" s="599" t="str">
        <f ca="1">IF($CR195="","",VLOOKUP(CR195,Invoer!$F$15:$AU$1500,9,FALSE))</f>
        <v/>
      </c>
      <c r="CZ195" s="599" t="str">
        <f ca="1">IF($CR195="","",VLOOKUP(CR195,Invoer!$F$15:$AU$1500,10,FALSE))</f>
        <v/>
      </c>
      <c r="DA195" s="599" t="str">
        <f ca="1">IF($CR195="","",VLOOKUP(CR195,Invoer!$F$15:$AU$1500,11,FALSE))</f>
        <v/>
      </c>
      <c r="DB195" s="599" t="str">
        <f ca="1">IF($CR195="","",VLOOKUP(CR195,Invoer!$F$15:$BB$1500,14,FALSE))</f>
        <v/>
      </c>
      <c r="DC195" s="662" t="str">
        <f ca="1">IF($CR195="","",VLOOKUP(CR195,Invoer!$F$15:$AU$1500,15,FALSE))</f>
        <v/>
      </c>
      <c r="DD195" s="599" t="str">
        <f ca="1">IF($CR195="","",VLOOKUP(CR195,Invoer!$F$15:$AU$1500,19,FALSE))</f>
        <v/>
      </c>
      <c r="DE195" s="662" t="str">
        <f ca="1">IF($CR195="","",VLOOKUP(CR195,Invoer!$F$15:$AU$1500,20,FALSE))</f>
        <v/>
      </c>
      <c r="DF195" s="662" t="str">
        <f ca="1">IF($CR195="","",VLOOKUP(CR195,Invoer!$F$15:$AU$1500,23,FALSE))</f>
        <v/>
      </c>
      <c r="DG195" s="662" t="str">
        <f ca="1">IF($CR195="","",VLOOKUP(CR195,Invoer!$F$15:$AU$1500,17,FALSE))</f>
        <v/>
      </c>
      <c r="DH195" s="681" t="str">
        <f t="shared" ca="1" si="87"/>
        <v/>
      </c>
      <c r="DI195" s="662" t="str">
        <f t="shared" ca="1" si="88"/>
        <v/>
      </c>
      <c r="DJ195" s="190"/>
      <c r="DK195" s="411" t="str">
        <f t="shared" ca="1" si="89"/>
        <v/>
      </c>
      <c r="DO195" s="61" t="e">
        <f ca="1">IF($DN$4&lt;3,Invoer!EB200,Invoer!EA200)</f>
        <v>#N/A</v>
      </c>
      <c r="DP195" s="599" t="str">
        <f t="shared" ca="1" si="90"/>
        <v/>
      </c>
      <c r="DQ195" s="673" t="str">
        <f ca="1">IF($DP195="","",VLOOKUP(DP195,Invoer!$F$15:$AU$1999,2,FALSE))</f>
        <v/>
      </c>
      <c r="DR195" s="599" t="str">
        <f t="shared" ca="1" si="91"/>
        <v/>
      </c>
      <c r="DS195" s="599" t="str">
        <f ca="1">IF($DP195="","",VLOOKUP(DP195,Invoer!$F$15:$AU$1999,3,FALSE))</f>
        <v/>
      </c>
      <c r="DT195" s="599" t="str">
        <f ca="1">IF($DP195="","",IF(DS195&lt;&gt;"Liq","",VLOOKUP(DP195,Invoer!$F$15:$AU$1999,4,FALSE)))</f>
        <v/>
      </c>
      <c r="DU195" s="599" t="str">
        <f ca="1">IF($DP195="","",VLOOKUP(DP195,Invoer!$F$15:$AU$1999,5,FALSE))</f>
        <v/>
      </c>
      <c r="DV195" s="599" t="str">
        <f ca="1">IF($DP195="","",VLOOKUP(DP195,Invoer!$F$15:$AU$1999,6,FALSE))</f>
        <v/>
      </c>
      <c r="DW195" s="599" t="str">
        <f ca="1">IF($DP195="","",VLOOKUP(DP195,Invoer!$F$15:$AU$1999,9,FALSE))</f>
        <v/>
      </c>
      <c r="DX195" s="599" t="str">
        <f ca="1">IF($DP195="","",VLOOKUP(DP195,Invoer!$F$15:$AU$1999,10,FALSE))</f>
        <v/>
      </c>
      <c r="DY195" s="595" t="str">
        <f ca="1">IF($DP195="","",VLOOKUP(DP195,Invoer!$F$15:$AU$1999,11,FALSE))</f>
        <v/>
      </c>
      <c r="DZ195" s="662" t="str">
        <f ca="1">IF($DP195="","",IF($DN$4&gt;2,"",VLOOKUP(DP195,Invoer!CQ:CS,3,FALSE)))</f>
        <v/>
      </c>
      <c r="EA195" s="541" t="str">
        <f ca="1">IF($DP195="","",IF(ISERROR(DQ195),0,IF($DN$4&lt;3,"",VLOOKUP(DP195,Invoer!$F$15:$AU$1999,15,FALSE))))</f>
        <v/>
      </c>
      <c r="EB195" s="595" t="str">
        <f ca="1">IF($DP195="","",IF($DN$4&lt;3,"",VLOOKUP(DP195,Invoer!$F$15:$AU$1999,19,FALSE)))</f>
        <v/>
      </c>
      <c r="EC195" s="541" t="str">
        <f ca="1">IF($DP195="","",IF(ISERROR(DQ195),0,IF($DN$4&lt;3,"",VLOOKUP(DP195,Invoer!$F$15:$AU$1999,24,FALSE))))</f>
        <v/>
      </c>
      <c r="ED195" s="541" t="str">
        <f ca="1">IF($DP195="","",IF(ISERROR(DQ195),0,IF($DN$4&lt;3,"",VLOOKUP(DP195,Invoer!$F$15:$AU$1999,17,FALSE))))</f>
        <v/>
      </c>
      <c r="EH195" s="89" t="e">
        <f ca="1">Invoer!CP200</f>
        <v>#N/A</v>
      </c>
      <c r="EI195" s="599" t="str">
        <f t="shared" ca="1" si="92"/>
        <v/>
      </c>
      <c r="EJ195" s="673" t="str">
        <f ca="1">IF(EI195="","",VLOOKUP(EI195,Invoer!$F$15:$AU$1999,2,FALSE))</f>
        <v/>
      </c>
      <c r="EK195" s="599" t="str">
        <f t="shared" ca="1" si="93"/>
        <v/>
      </c>
      <c r="EL195" s="599" t="str">
        <f ca="1">IF($EI195="","",VLOOKUP(EI195,Invoer!$F$15:$AU$1999,3,FALSE))</f>
        <v/>
      </c>
      <c r="EM195" s="599" t="str">
        <f ca="1">IF($EI195="","",IF(EL195&lt;&gt;"Liq","",VLOOKUP(EI195,Invoer!$F$15:$AU$1999,4,FALSE)))</f>
        <v/>
      </c>
      <c r="EN195" s="599" t="str">
        <f ca="1">IF($EI195="","",VLOOKUP(EI195,Invoer!$F$15:$AU$1999,6,FALSE))</f>
        <v/>
      </c>
      <c r="EO195" s="599" t="str">
        <f ca="1">IF(EI195="","",VLOOKUP(EI195,Invoer!$F$15:$AU$1999,9,FALSE))</f>
        <v/>
      </c>
      <c r="EP195" s="599" t="str">
        <f ca="1">IF(EI195="","",VLOOKUP(EI195,Invoer!$F$15:$AU$1999,10,FALSE))</f>
        <v/>
      </c>
      <c r="EQ195" s="599" t="str">
        <f ca="1">IF(EI195="","",VLOOKUP(EI195,Invoer!$F$15:$AU$1999,11,FALSE))</f>
        <v/>
      </c>
      <c r="ER195" s="662" t="str">
        <f ca="1">IF(EI195="","",VLOOKUP(EI195,Invoer!CQ:CS,3,FALSE))</f>
        <v/>
      </c>
      <c r="ES195" s="662" t="str">
        <f t="shared" ca="1" si="94"/>
        <v/>
      </c>
      <c r="ET195" s="513" t="str">
        <f t="shared" ca="1" si="95"/>
        <v/>
      </c>
      <c r="EU195" s="112" t="str">
        <f t="shared" ca="1" si="96"/>
        <v/>
      </c>
      <c r="EV195" s="83" t="s">
        <v>160</v>
      </c>
      <c r="EW195" s="682" t="str">
        <f t="shared" ca="1" si="97"/>
        <v/>
      </c>
      <c r="EX195" s="662" t="str">
        <f t="shared" ca="1" si="98"/>
        <v/>
      </c>
      <c r="EY195"/>
      <c r="EZ195" s="56" t="e">
        <f t="shared" ca="1" si="109"/>
        <v>#VALUE!</v>
      </c>
      <c r="FA195" s="56" t="e">
        <f t="shared" ca="1" si="110"/>
        <v>#VALUE!</v>
      </c>
      <c r="FE195"/>
      <c r="FI195"/>
      <c r="FJ195"/>
    </row>
    <row r="196" spans="1:166" ht="12" customHeight="1" x14ac:dyDescent="0.2">
      <c r="A196"/>
      <c r="B196"/>
      <c r="C196"/>
      <c r="E196"/>
      <c r="G196" s="89" t="e">
        <f ca="1">Invoer!DU201</f>
        <v>#N/A</v>
      </c>
      <c r="H196" s="599" t="str">
        <f t="shared" ca="1" si="115"/>
        <v/>
      </c>
      <c r="I196" s="673" t="str">
        <f ca="1">IF($H196="","",VLOOKUP(H196,Invoer!$F$15:$AU$1500,2,FALSE))</f>
        <v/>
      </c>
      <c r="J196" s="599" t="str">
        <f t="shared" ca="1" si="99"/>
        <v/>
      </c>
      <c r="K196" s="599" t="str">
        <f ca="1">IF($H196="","",VLOOKUP(H196,Invoer!$F$15:$AU$1500,3,FALSE))</f>
        <v/>
      </c>
      <c r="L196" s="599" t="str">
        <f ca="1">IF($H196="","",IF(K196&lt;&gt;"Liq","",VLOOKUP(H196,Invoer!$F$15:$AU$1500,4,FALSE)))</f>
        <v/>
      </c>
      <c r="M196" s="599" t="str">
        <f ca="1">IF($H196="","",VLOOKUP(H196,Invoer!$F$15:$AU$1500,5,FALSE))</f>
        <v/>
      </c>
      <c r="N196" s="599" t="str">
        <f ca="1">IF($H196="","",VLOOKUP(H196,Invoer!$F$15:$AU$1500,6,FALSE))</f>
        <v/>
      </c>
      <c r="O196" s="599" t="str">
        <f ca="1">IF($H196="","",VLOOKUP(H196,Invoer!$F$15:$AU$1500,9,FALSE))</f>
        <v/>
      </c>
      <c r="P196" s="599" t="str">
        <f ca="1">IF($H196="","",VLOOKUP(H196,Invoer!$F$15:$AU$1500,10,FALSE))</f>
        <v/>
      </c>
      <c r="Q196" s="599" t="str">
        <f ca="1">IF($H196="","",VLOOKUP(H196,Invoer!$F$15:$BB$1500,14,FALSE))</f>
        <v/>
      </c>
      <c r="R196" s="662" t="str">
        <f ca="1">IF($H196="","",IF(J196&gt;$K$8,"",VLOOKUP(H196,Invoer!$F$15:$AU$1500,15,FALSE)))</f>
        <v/>
      </c>
      <c r="S196" s="599" t="str">
        <f ca="1">IF($H196="","",VLOOKUP(H196,Invoer!$F$15:$AU$1500,19,FALSE))</f>
        <v/>
      </c>
      <c r="T196" s="662" t="str">
        <f ca="1">IF($H196="","",IF(J196&gt;$K$8,"",VLOOKUP(H196,Invoer!$F$15:$AU$1500,20,FALSE)))</f>
        <v/>
      </c>
      <c r="U196" s="662" t="str">
        <f ca="1">IF($H196="","",IF(J196&gt;$K$8,"",VLOOKUP(H196,Invoer!$F$15:$AU$1500,23,FALSE)))</f>
        <v/>
      </c>
      <c r="V196" s="662" t="str">
        <f ca="1">IF($H196="","",IF(J196&gt;$K$8,"",VLOOKUP(H196,Invoer!$F$15:$AU$1500,17,FALSE)))</f>
        <v/>
      </c>
      <c r="AC196" s="435" t="str">
        <f>IF($AC$7&lt;3,Invoer!DR201,IF($AC$7=3,Invoer!BT201,"x"))</f>
        <v>x</v>
      </c>
      <c r="AD196" s="599" t="str">
        <f t="shared" si="100"/>
        <v/>
      </c>
      <c r="AE196" s="673" t="str">
        <f>IF($AD196="","",VLOOKUP(AD196,Invoer!$F$15:$AU$1999,2,FALSE))</f>
        <v/>
      </c>
      <c r="AF196" s="599" t="str">
        <f t="shared" si="101"/>
        <v/>
      </c>
      <c r="AG196" s="599" t="str">
        <f>IF($AD196="","",VLOOKUP(AD196,Invoer!$F$15:$AU$1999,3,FALSE))</f>
        <v/>
      </c>
      <c r="AH196" s="599" t="str">
        <f>IF($AD196="","",IF(AG196&lt;&gt;"Liq","",VLOOKUP(AD196,Invoer!$F$15:$AU$1999,4,FALSE)))</f>
        <v/>
      </c>
      <c r="AI196" s="677" t="str">
        <f>IF($AD196="","",VLOOKUP(AD196,Invoer!$F$15:$AU$1999,5,FALSE))</f>
        <v/>
      </c>
      <c r="AJ196" s="599" t="str">
        <f>IF($AD196="","",VLOOKUP(AD196,Invoer!$F$15:$AU$1999,6,FALSE))</f>
        <v/>
      </c>
      <c r="AK196" s="599" t="str">
        <f>IF($AD196="","",VLOOKUP(AD196,Invoer!$F$15:$AU$1999,9,FALSE))</f>
        <v/>
      </c>
      <c r="AL196" s="599" t="str">
        <f>IF($AD196="","",VLOOKUP(AD196,Invoer!$F$15:$AU$1999,10,FALSE))</f>
        <v/>
      </c>
      <c r="AM196" s="599" t="str">
        <f>IF($AD196="","",VLOOKUP(AD196,Invoer!$F$15:$BB$1999,14,FALSE))</f>
        <v/>
      </c>
      <c r="AN196" s="599" t="str">
        <f>IF($AD196="","",VLOOKUP(AD196,Invoer!$F$15:$AU$1999,11,FALSE))</f>
        <v/>
      </c>
      <c r="AO196" s="662" t="str">
        <f>IF($AD196="","",VLOOKUP(AD196,Invoer!$F$15:$AU$1999,15,FALSE))</f>
        <v/>
      </c>
      <c r="AP196" s="599" t="str">
        <f>IF($AD196="","",VLOOKUP(AD196,Invoer!$F$15:$AU$1999,19,FALSE))</f>
        <v/>
      </c>
      <c r="AQ196" s="662" t="str">
        <f>IF($AD196="","",VLOOKUP(AD196,Invoer!$F$15:$AU$1999,24,FALSE))</f>
        <v/>
      </c>
      <c r="AR196" s="662" t="str">
        <f>IF($AD196="","",VLOOKUP(AD196,Invoer!$F$15:$AU$1999,17,FALSE))</f>
        <v/>
      </c>
      <c r="AS196" s="678" t="str">
        <f t="shared" si="111"/>
        <v/>
      </c>
      <c r="AT196" s="676" t="str">
        <f t="shared" si="80"/>
        <v/>
      </c>
      <c r="AU196" s="77" t="e">
        <f t="shared" si="81"/>
        <v>#VALUE!</v>
      </c>
      <c r="AW196" s="57"/>
      <c r="AX196" s="57"/>
      <c r="BA196" s="83" t="e">
        <f ca="1">Invoer!DW201</f>
        <v>#N/A</v>
      </c>
      <c r="BB196" s="599" t="str">
        <f t="shared" ca="1" si="102"/>
        <v/>
      </c>
      <c r="BC196" s="673" t="str">
        <f ca="1">IF($BB196="","",VLOOKUP(BB196,Invoer!$F$15:$AU$1999,2,FALSE))</f>
        <v/>
      </c>
      <c r="BD196" s="599" t="str">
        <f t="shared" ca="1" si="103"/>
        <v/>
      </c>
      <c r="BE196" s="599" t="str">
        <f ca="1">IF($BB196="","",VLOOKUP(BB196,Invoer!$F$15:$AU$1999,5,FALSE))</f>
        <v/>
      </c>
      <c r="BF196" s="599" t="str">
        <f ca="1">IF($BB196="","",VLOOKUP(BB196,Invoer!$F$15:$AU$1999,6,FALSE))</f>
        <v/>
      </c>
      <c r="BG196" s="599" t="str">
        <f ca="1">IF($BB196="","",VLOOKUP(BB196,Invoer!$F$15:$AU$1999,9,FALSE))</f>
        <v/>
      </c>
      <c r="BH196" s="599" t="str">
        <f ca="1">IF($BB196="","",VLOOKUP(BB196,Invoer!$F$15:$AU$1999,10,FALSE))</f>
        <v/>
      </c>
      <c r="BI196" s="599" t="str">
        <f ca="1">IF($BB196="","",VLOOKUP(BB196,Invoer!$F$15:$BB$1999,14,FALSE))</f>
        <v/>
      </c>
      <c r="BJ196" s="599" t="str">
        <f ca="1">IF($BB196="","",VLOOKUP(BB196,Invoer!$F$15:$AU$1999,11,FALSE))</f>
        <v/>
      </c>
      <c r="BK196" s="662" t="str">
        <f t="shared" ca="1" si="104"/>
        <v/>
      </c>
      <c r="BL196" s="662" t="str">
        <f t="shared" ca="1" si="105"/>
        <v/>
      </c>
      <c r="BM196" s="679" t="str">
        <f t="shared" ca="1" si="106"/>
        <v/>
      </c>
      <c r="BN196" s="662" t="str">
        <f t="shared" ca="1" si="82"/>
        <v/>
      </c>
      <c r="BO196" s="662" t="str">
        <f ca="1">IF($BB196="","",VLOOKUP(BB196,Invoer!$F$15:$AU$1999,15,FALSE))</f>
        <v/>
      </c>
      <c r="BP196" s="662" t="str">
        <f ca="1">IF($BB196="","",VLOOKUP(BB196,Invoer!$F$15:$AU$1999,24,FALSE))</f>
        <v/>
      </c>
      <c r="BQ196" s="662" t="str">
        <f ca="1">IF($BB196="","",VLOOKUP(BB196,Invoer!$F$15:$AU$1999,17,FALSE))</f>
        <v/>
      </c>
      <c r="BS196" s="73" t="e">
        <f t="shared" ca="1" si="112"/>
        <v>#VALUE!</v>
      </c>
      <c r="BT196" s="57" t="str">
        <f t="shared" ca="1" si="113"/>
        <v/>
      </c>
      <c r="BW196" s="61" t="e">
        <f ca="1">Invoer!DZ201</f>
        <v>#N/A</v>
      </c>
      <c r="BX196" s="599" t="str">
        <f t="shared" ca="1" si="83"/>
        <v/>
      </c>
      <c r="BY196" s="673" t="str">
        <f ca="1">IF($BX196="","",VLOOKUP(BX196,Invoer!$F$15:$AU$1999,2,FALSE))</f>
        <v/>
      </c>
      <c r="BZ196" s="599" t="str">
        <f t="shared" ca="1" si="84"/>
        <v/>
      </c>
      <c r="CA196" s="599" t="str">
        <f ca="1">IF($BX196="","",VLOOKUP(BX196,Invoer!$F$15:$AU$1999,5,FALSE))</f>
        <v/>
      </c>
      <c r="CB196" s="599" t="str">
        <f ca="1">IF($BX196="","",VLOOKUP(BX196,Invoer!$F$15:$AU$1999,6,FALSE))</f>
        <v/>
      </c>
      <c r="CC196" s="599" t="str">
        <f ca="1">IF($BX196="","",VLOOKUP(BX196,Invoer!$F$15:$AU$1999,9,FALSE))</f>
        <v/>
      </c>
      <c r="CD196" s="599" t="str">
        <f ca="1">IF($BX196="","",VLOOKUP(BX196,Invoer!$F$15:$AU$1999,10,FALSE))</f>
        <v/>
      </c>
      <c r="CE196" s="599" t="str">
        <f ca="1">IF($BX196="","",VLOOKUP(BX196,Invoer!$F$15:$AU$1999,11,FALSE))</f>
        <v/>
      </c>
      <c r="CF196" s="662" t="str">
        <f ca="1">IF($BX196="","",IF(ISERROR(BY196),0,VLOOKUP(BX196,Invoer!$F$15:$AU$1999,15,FALSE)))</f>
        <v/>
      </c>
      <c r="CG196" s="599" t="str">
        <f ca="1">IF($BX196="","",VLOOKUP(BX196,Invoer!$F$15:$AU$1999,19,FALSE))</f>
        <v/>
      </c>
      <c r="CH196" s="662" t="str">
        <f ca="1">IF($BX196="","",IF(ISERROR(BY196),0,VLOOKUP(BX196,Invoer!$F$15:$AU$1999,24,FALSE)))</f>
        <v/>
      </c>
      <c r="CI196" s="662" t="str">
        <f ca="1">IF($BX196="","",IF(ISERROR(BY196),0,VLOOKUP(BX196,Invoer!$F$15:$AU$1999,17,FALSE)))</f>
        <v/>
      </c>
      <c r="CJ196" s="680" t="str">
        <f t="shared" ca="1" si="107"/>
        <v/>
      </c>
      <c r="CK196" s="662" t="str">
        <f t="shared" ca="1" si="108"/>
        <v/>
      </c>
      <c r="CM196" s="56" t="str">
        <f t="shared" ca="1" si="114"/>
        <v/>
      </c>
      <c r="CQ196" s="411" t="e">
        <f ca="1">Invoer!EG201</f>
        <v>#N/A</v>
      </c>
      <c r="CR196" s="599" t="str">
        <f t="shared" ca="1" si="85"/>
        <v/>
      </c>
      <c r="CS196" s="673" t="str">
        <f ca="1">IF($CR196="","",VLOOKUP(CR196,Invoer!$F$15:$AU$1500,2,FALSE))</f>
        <v/>
      </c>
      <c r="CT196" s="599" t="str">
        <f t="shared" ca="1" si="86"/>
        <v/>
      </c>
      <c r="CU196" s="599" t="str">
        <f ca="1">IF($CR196="","",VLOOKUP(CR196,Invoer!$F$15:$AU$1500,3,FALSE))</f>
        <v/>
      </c>
      <c r="CV196" s="599" t="str">
        <f ca="1">IF($CR196="","",IF(CU196&lt;&gt;"Liq","",VLOOKUP(CR196,Invoer!$F$15:$AU$1500,4,FALSE)))</f>
        <v/>
      </c>
      <c r="CW196" s="599" t="str">
        <f ca="1">IF($CR196="","",VLOOKUP(CR196,Invoer!$F$15:$AU$1500,5,FALSE))</f>
        <v/>
      </c>
      <c r="CX196" s="599" t="str">
        <f ca="1">IF($CR196="","",VLOOKUP(CR196,Invoer!$F$15:$AU$1500,6,FALSE))</f>
        <v/>
      </c>
      <c r="CY196" s="599" t="str">
        <f ca="1">IF($CR196="","",VLOOKUP(CR196,Invoer!$F$15:$AU$1500,9,FALSE))</f>
        <v/>
      </c>
      <c r="CZ196" s="599" t="str">
        <f ca="1">IF($CR196="","",VLOOKUP(CR196,Invoer!$F$15:$AU$1500,10,FALSE))</f>
        <v/>
      </c>
      <c r="DA196" s="599" t="str">
        <f ca="1">IF($CR196="","",VLOOKUP(CR196,Invoer!$F$15:$AU$1500,11,FALSE))</f>
        <v/>
      </c>
      <c r="DB196" s="599" t="str">
        <f ca="1">IF($CR196="","",VLOOKUP(CR196,Invoer!$F$15:$BB$1500,14,FALSE))</f>
        <v/>
      </c>
      <c r="DC196" s="662" t="str">
        <f ca="1">IF($CR196="","",VLOOKUP(CR196,Invoer!$F$15:$AU$1500,15,FALSE))</f>
        <v/>
      </c>
      <c r="DD196" s="599" t="str">
        <f ca="1">IF($CR196="","",VLOOKUP(CR196,Invoer!$F$15:$AU$1500,19,FALSE))</f>
        <v/>
      </c>
      <c r="DE196" s="662" t="str">
        <f ca="1">IF($CR196="","",VLOOKUP(CR196,Invoer!$F$15:$AU$1500,20,FALSE))</f>
        <v/>
      </c>
      <c r="DF196" s="662" t="str">
        <f ca="1">IF($CR196="","",VLOOKUP(CR196,Invoer!$F$15:$AU$1500,23,FALSE))</f>
        <v/>
      </c>
      <c r="DG196" s="662" t="str">
        <f ca="1">IF($CR196="","",VLOOKUP(CR196,Invoer!$F$15:$AU$1500,17,FALSE))</f>
        <v/>
      </c>
      <c r="DH196" s="681" t="str">
        <f t="shared" ca="1" si="87"/>
        <v/>
      </c>
      <c r="DI196" s="662" t="str">
        <f t="shared" ca="1" si="88"/>
        <v/>
      </c>
      <c r="DJ196" s="190"/>
      <c r="DK196" s="411" t="str">
        <f t="shared" ca="1" si="89"/>
        <v/>
      </c>
      <c r="DO196" s="61" t="e">
        <f ca="1">IF($DN$4&lt;3,Invoer!EB201,Invoer!EA201)</f>
        <v>#N/A</v>
      </c>
      <c r="DP196" s="599" t="str">
        <f t="shared" ca="1" si="90"/>
        <v/>
      </c>
      <c r="DQ196" s="673" t="str">
        <f ca="1">IF($DP196="","",VLOOKUP(DP196,Invoer!$F$15:$AU$1999,2,FALSE))</f>
        <v/>
      </c>
      <c r="DR196" s="599" t="str">
        <f t="shared" ca="1" si="91"/>
        <v/>
      </c>
      <c r="DS196" s="599" t="str">
        <f ca="1">IF($DP196="","",VLOOKUP(DP196,Invoer!$F$15:$AU$1999,3,FALSE))</f>
        <v/>
      </c>
      <c r="DT196" s="599" t="str">
        <f ca="1">IF($DP196="","",IF(DS196&lt;&gt;"Liq","",VLOOKUP(DP196,Invoer!$F$15:$AU$1999,4,FALSE)))</f>
        <v/>
      </c>
      <c r="DU196" s="599" t="str">
        <f ca="1">IF($DP196="","",VLOOKUP(DP196,Invoer!$F$15:$AU$1999,5,FALSE))</f>
        <v/>
      </c>
      <c r="DV196" s="599" t="str">
        <f ca="1">IF($DP196="","",VLOOKUP(DP196,Invoer!$F$15:$AU$1999,6,FALSE))</f>
        <v/>
      </c>
      <c r="DW196" s="599" t="str">
        <f ca="1">IF($DP196="","",VLOOKUP(DP196,Invoer!$F$15:$AU$1999,9,FALSE))</f>
        <v/>
      </c>
      <c r="DX196" s="599" t="str">
        <f ca="1">IF($DP196="","",VLOOKUP(DP196,Invoer!$F$15:$AU$1999,10,FALSE))</f>
        <v/>
      </c>
      <c r="DY196" s="595" t="str">
        <f ca="1">IF($DP196="","",VLOOKUP(DP196,Invoer!$F$15:$AU$1999,11,FALSE))</f>
        <v/>
      </c>
      <c r="DZ196" s="662" t="str">
        <f ca="1">IF($DP196="","",IF($DN$4&gt;2,"",VLOOKUP(DP196,Invoer!CQ:CS,3,FALSE)))</f>
        <v/>
      </c>
      <c r="EA196" s="541" t="str">
        <f ca="1">IF($DP196="","",IF(ISERROR(DQ196),0,IF($DN$4&lt;3,"",VLOOKUP(DP196,Invoer!$F$15:$AU$1999,15,FALSE))))</f>
        <v/>
      </c>
      <c r="EB196" s="595" t="str">
        <f ca="1">IF($DP196="","",IF($DN$4&lt;3,"",VLOOKUP(DP196,Invoer!$F$15:$AU$1999,19,FALSE)))</f>
        <v/>
      </c>
      <c r="EC196" s="541" t="str">
        <f ca="1">IF($DP196="","",IF(ISERROR(DQ196),0,IF($DN$4&lt;3,"",VLOOKUP(DP196,Invoer!$F$15:$AU$1999,24,FALSE))))</f>
        <v/>
      </c>
      <c r="ED196" s="541" t="str">
        <f ca="1">IF($DP196="","",IF(ISERROR(DQ196),0,IF($DN$4&lt;3,"",VLOOKUP(DP196,Invoer!$F$15:$AU$1999,17,FALSE))))</f>
        <v/>
      </c>
      <c r="EH196" s="89" t="e">
        <f ca="1">Invoer!CP201</f>
        <v>#N/A</v>
      </c>
      <c r="EI196" s="599" t="str">
        <f t="shared" ca="1" si="92"/>
        <v/>
      </c>
      <c r="EJ196" s="673" t="str">
        <f ca="1">IF(EI196="","",VLOOKUP(EI196,Invoer!$F$15:$AU$1999,2,FALSE))</f>
        <v/>
      </c>
      <c r="EK196" s="599" t="str">
        <f t="shared" ca="1" si="93"/>
        <v/>
      </c>
      <c r="EL196" s="599" t="str">
        <f ca="1">IF($EI196="","",VLOOKUP(EI196,Invoer!$F$15:$AU$1999,3,FALSE))</f>
        <v/>
      </c>
      <c r="EM196" s="599" t="str">
        <f ca="1">IF($EI196="","",IF(EL196&lt;&gt;"Liq","",VLOOKUP(EI196,Invoer!$F$15:$AU$1999,4,FALSE)))</f>
        <v/>
      </c>
      <c r="EN196" s="599" t="str">
        <f ca="1">IF($EI196="","",VLOOKUP(EI196,Invoer!$F$15:$AU$1999,6,FALSE))</f>
        <v/>
      </c>
      <c r="EO196" s="599" t="str">
        <f ca="1">IF(EI196="","",VLOOKUP(EI196,Invoer!$F$15:$AU$1999,9,FALSE))</f>
        <v/>
      </c>
      <c r="EP196" s="599" t="str">
        <f ca="1">IF(EI196="","",VLOOKUP(EI196,Invoer!$F$15:$AU$1999,10,FALSE))</f>
        <v/>
      </c>
      <c r="EQ196" s="599" t="str">
        <f ca="1">IF(EI196="","",VLOOKUP(EI196,Invoer!$F$15:$AU$1999,11,FALSE))</f>
        <v/>
      </c>
      <c r="ER196" s="662" t="str">
        <f ca="1">IF(EI196="","",VLOOKUP(EI196,Invoer!CQ:CS,3,FALSE))</f>
        <v/>
      </c>
      <c r="ES196" s="662" t="str">
        <f t="shared" ca="1" si="94"/>
        <v/>
      </c>
      <c r="ET196" s="513" t="str">
        <f t="shared" ca="1" si="95"/>
        <v/>
      </c>
      <c r="EU196" s="112" t="str">
        <f t="shared" ca="1" si="96"/>
        <v/>
      </c>
      <c r="EV196" s="83" t="s">
        <v>160</v>
      </c>
      <c r="EW196" s="682" t="str">
        <f t="shared" ca="1" si="97"/>
        <v/>
      </c>
      <c r="EX196" s="662" t="str">
        <f t="shared" ca="1" si="98"/>
        <v/>
      </c>
      <c r="EY196"/>
      <c r="EZ196" s="56" t="e">
        <f t="shared" ca="1" si="109"/>
        <v>#VALUE!</v>
      </c>
      <c r="FA196" s="56" t="e">
        <f t="shared" ca="1" si="110"/>
        <v>#VALUE!</v>
      </c>
      <c r="FE196"/>
      <c r="FI196"/>
      <c r="FJ196"/>
    </row>
    <row r="197" spans="1:166" ht="12" customHeight="1" x14ac:dyDescent="0.2">
      <c r="A197"/>
      <c r="B197"/>
      <c r="C197"/>
      <c r="E197"/>
      <c r="G197" s="89" t="e">
        <f ca="1">Invoer!DU202</f>
        <v>#N/A</v>
      </c>
      <c r="H197" s="599" t="str">
        <f t="shared" ca="1" si="115"/>
        <v/>
      </c>
      <c r="I197" s="673" t="str">
        <f ca="1">IF($H197="","",VLOOKUP(H197,Invoer!$F$15:$AU$1500,2,FALSE))</f>
        <v/>
      </c>
      <c r="J197" s="599" t="str">
        <f t="shared" ca="1" si="99"/>
        <v/>
      </c>
      <c r="K197" s="599" t="str">
        <f ca="1">IF($H197="","",VLOOKUP(H197,Invoer!$F$15:$AU$1500,3,FALSE))</f>
        <v/>
      </c>
      <c r="L197" s="599" t="str">
        <f ca="1">IF($H197="","",IF(K197&lt;&gt;"Liq","",VLOOKUP(H197,Invoer!$F$15:$AU$1500,4,FALSE)))</f>
        <v/>
      </c>
      <c r="M197" s="599" t="str">
        <f ca="1">IF($H197="","",VLOOKUP(H197,Invoer!$F$15:$AU$1500,5,FALSE))</f>
        <v/>
      </c>
      <c r="N197" s="599" t="str">
        <f ca="1">IF($H197="","",VLOOKUP(H197,Invoer!$F$15:$AU$1500,6,FALSE))</f>
        <v/>
      </c>
      <c r="O197" s="599" t="str">
        <f ca="1">IF($H197="","",VLOOKUP(H197,Invoer!$F$15:$AU$1500,9,FALSE))</f>
        <v/>
      </c>
      <c r="P197" s="599" t="str">
        <f ca="1">IF($H197="","",VLOOKUP(H197,Invoer!$F$15:$AU$1500,10,FALSE))</f>
        <v/>
      </c>
      <c r="Q197" s="599" t="str">
        <f ca="1">IF($H197="","",VLOOKUP(H197,Invoer!$F$15:$BB$1500,14,FALSE))</f>
        <v/>
      </c>
      <c r="R197" s="662" t="str">
        <f ca="1">IF($H197="","",IF(J197&gt;$K$8,"",VLOOKUP(H197,Invoer!$F$15:$AU$1500,15,FALSE)))</f>
        <v/>
      </c>
      <c r="S197" s="599" t="str">
        <f ca="1">IF($H197="","",VLOOKUP(H197,Invoer!$F$15:$AU$1500,19,FALSE))</f>
        <v/>
      </c>
      <c r="T197" s="662" t="str">
        <f ca="1">IF($H197="","",IF(J197&gt;$K$8,"",VLOOKUP(H197,Invoer!$F$15:$AU$1500,20,FALSE)))</f>
        <v/>
      </c>
      <c r="U197" s="662" t="str">
        <f ca="1">IF($H197="","",IF(J197&gt;$K$8,"",VLOOKUP(H197,Invoer!$F$15:$AU$1500,23,FALSE)))</f>
        <v/>
      </c>
      <c r="V197" s="662" t="str">
        <f ca="1">IF($H197="","",IF(J197&gt;$K$8,"",VLOOKUP(H197,Invoer!$F$15:$AU$1500,17,FALSE)))</f>
        <v/>
      </c>
      <c r="AC197" s="435" t="str">
        <f>IF($AC$7&lt;3,Invoer!DR202,IF($AC$7=3,Invoer!BT202,"x"))</f>
        <v>x</v>
      </c>
      <c r="AD197" s="599" t="str">
        <f t="shared" si="100"/>
        <v/>
      </c>
      <c r="AE197" s="673" t="str">
        <f>IF($AD197="","",VLOOKUP(AD197,Invoer!$F$15:$AU$1999,2,FALSE))</f>
        <v/>
      </c>
      <c r="AF197" s="599" t="str">
        <f t="shared" si="101"/>
        <v/>
      </c>
      <c r="AG197" s="599" t="str">
        <f>IF($AD197="","",VLOOKUP(AD197,Invoer!$F$15:$AU$1999,3,FALSE))</f>
        <v/>
      </c>
      <c r="AH197" s="599" t="str">
        <f>IF($AD197="","",IF(AG197&lt;&gt;"Liq","",VLOOKUP(AD197,Invoer!$F$15:$AU$1999,4,FALSE)))</f>
        <v/>
      </c>
      <c r="AI197" s="677" t="str">
        <f>IF($AD197="","",VLOOKUP(AD197,Invoer!$F$15:$AU$1999,5,FALSE))</f>
        <v/>
      </c>
      <c r="AJ197" s="599" t="str">
        <f>IF($AD197="","",VLOOKUP(AD197,Invoer!$F$15:$AU$1999,6,FALSE))</f>
        <v/>
      </c>
      <c r="AK197" s="599" t="str">
        <f>IF($AD197="","",VLOOKUP(AD197,Invoer!$F$15:$AU$1999,9,FALSE))</f>
        <v/>
      </c>
      <c r="AL197" s="599" t="str">
        <f>IF($AD197="","",VLOOKUP(AD197,Invoer!$F$15:$AU$1999,10,FALSE))</f>
        <v/>
      </c>
      <c r="AM197" s="599" t="str">
        <f>IF($AD197="","",VLOOKUP(AD197,Invoer!$F$15:$BB$1999,14,FALSE))</f>
        <v/>
      </c>
      <c r="AN197" s="599" t="str">
        <f>IF($AD197="","",VLOOKUP(AD197,Invoer!$F$15:$AU$1999,11,FALSE))</f>
        <v/>
      </c>
      <c r="AO197" s="662" t="str">
        <f>IF($AD197="","",VLOOKUP(AD197,Invoer!$F$15:$AU$1999,15,FALSE))</f>
        <v/>
      </c>
      <c r="AP197" s="599" t="str">
        <f>IF($AD197="","",VLOOKUP(AD197,Invoer!$F$15:$AU$1999,19,FALSE))</f>
        <v/>
      </c>
      <c r="AQ197" s="662" t="str">
        <f>IF($AD197="","",VLOOKUP(AD197,Invoer!$F$15:$AU$1999,24,FALSE))</f>
        <v/>
      </c>
      <c r="AR197" s="662" t="str">
        <f>IF($AD197="","",VLOOKUP(AD197,Invoer!$F$15:$AU$1999,17,FALSE))</f>
        <v/>
      </c>
      <c r="AS197" s="678" t="str">
        <f t="shared" si="111"/>
        <v/>
      </c>
      <c r="AT197" s="676" t="str">
        <f t="shared" si="80"/>
        <v/>
      </c>
      <c r="AU197" s="77" t="e">
        <f t="shared" si="81"/>
        <v>#VALUE!</v>
      </c>
      <c r="AW197" s="57"/>
      <c r="AX197" s="57"/>
      <c r="BA197" s="83" t="e">
        <f ca="1">Invoer!DW202</f>
        <v>#N/A</v>
      </c>
      <c r="BB197" s="599" t="str">
        <f t="shared" ca="1" si="102"/>
        <v/>
      </c>
      <c r="BC197" s="673" t="str">
        <f ca="1">IF($BB197="","",VLOOKUP(BB197,Invoer!$F$15:$AU$1999,2,FALSE))</f>
        <v/>
      </c>
      <c r="BD197" s="599" t="str">
        <f t="shared" ca="1" si="103"/>
        <v/>
      </c>
      <c r="BE197" s="599" t="str">
        <f ca="1">IF($BB197="","",VLOOKUP(BB197,Invoer!$F$15:$AU$1999,5,FALSE))</f>
        <v/>
      </c>
      <c r="BF197" s="599" t="str">
        <f ca="1">IF($BB197="","",VLOOKUP(BB197,Invoer!$F$15:$AU$1999,6,FALSE))</f>
        <v/>
      </c>
      <c r="BG197" s="599" t="str">
        <f ca="1">IF($BB197="","",VLOOKUP(BB197,Invoer!$F$15:$AU$1999,9,FALSE))</f>
        <v/>
      </c>
      <c r="BH197" s="599" t="str">
        <f ca="1">IF($BB197="","",VLOOKUP(BB197,Invoer!$F$15:$AU$1999,10,FALSE))</f>
        <v/>
      </c>
      <c r="BI197" s="599" t="str">
        <f ca="1">IF($BB197="","",VLOOKUP(BB197,Invoer!$F$15:$BB$1999,14,FALSE))</f>
        <v/>
      </c>
      <c r="BJ197" s="599" t="str">
        <f ca="1">IF($BB197="","",VLOOKUP(BB197,Invoer!$F$15:$AU$1999,11,FALSE))</f>
        <v/>
      </c>
      <c r="BK197" s="662" t="str">
        <f t="shared" ca="1" si="104"/>
        <v/>
      </c>
      <c r="BL197" s="662" t="str">
        <f t="shared" ca="1" si="105"/>
        <v/>
      </c>
      <c r="BM197" s="679" t="str">
        <f t="shared" ca="1" si="106"/>
        <v/>
      </c>
      <c r="BN197" s="662" t="str">
        <f t="shared" ca="1" si="82"/>
        <v/>
      </c>
      <c r="BO197" s="662" t="str">
        <f ca="1">IF($BB197="","",VLOOKUP(BB197,Invoer!$F$15:$AU$1999,15,FALSE))</f>
        <v/>
      </c>
      <c r="BP197" s="662" t="str">
        <f ca="1">IF($BB197="","",VLOOKUP(BB197,Invoer!$F$15:$AU$1999,24,FALSE))</f>
        <v/>
      </c>
      <c r="BQ197" s="662" t="str">
        <f ca="1">IF($BB197="","",VLOOKUP(BB197,Invoer!$F$15:$AU$1999,17,FALSE))</f>
        <v/>
      </c>
      <c r="BS197" s="73" t="e">
        <f t="shared" ca="1" si="112"/>
        <v>#VALUE!</v>
      </c>
      <c r="BT197" s="57" t="str">
        <f t="shared" ca="1" si="113"/>
        <v/>
      </c>
      <c r="BW197" s="61" t="e">
        <f ca="1">Invoer!DZ202</f>
        <v>#N/A</v>
      </c>
      <c r="BX197" s="599" t="str">
        <f t="shared" ca="1" si="83"/>
        <v/>
      </c>
      <c r="BY197" s="673" t="str">
        <f ca="1">IF($BX197="","",VLOOKUP(BX197,Invoer!$F$15:$AU$1999,2,FALSE))</f>
        <v/>
      </c>
      <c r="BZ197" s="599" t="str">
        <f t="shared" ca="1" si="84"/>
        <v/>
      </c>
      <c r="CA197" s="599" t="str">
        <f ca="1">IF($BX197="","",VLOOKUP(BX197,Invoer!$F$15:$AU$1999,5,FALSE))</f>
        <v/>
      </c>
      <c r="CB197" s="599" t="str">
        <f ca="1">IF($BX197="","",VLOOKUP(BX197,Invoer!$F$15:$AU$1999,6,FALSE))</f>
        <v/>
      </c>
      <c r="CC197" s="599" t="str">
        <f ca="1">IF($BX197="","",VLOOKUP(BX197,Invoer!$F$15:$AU$1999,9,FALSE))</f>
        <v/>
      </c>
      <c r="CD197" s="599" t="str">
        <f ca="1">IF($BX197="","",VLOOKUP(BX197,Invoer!$F$15:$AU$1999,10,FALSE))</f>
        <v/>
      </c>
      <c r="CE197" s="599" t="str">
        <f ca="1">IF($BX197="","",VLOOKUP(BX197,Invoer!$F$15:$AU$1999,11,FALSE))</f>
        <v/>
      </c>
      <c r="CF197" s="662" t="str">
        <f ca="1">IF($BX197="","",IF(ISERROR(BY197),0,VLOOKUP(BX197,Invoer!$F$15:$AU$1999,15,FALSE)))</f>
        <v/>
      </c>
      <c r="CG197" s="599" t="str">
        <f ca="1">IF($BX197="","",VLOOKUP(BX197,Invoer!$F$15:$AU$1999,19,FALSE))</f>
        <v/>
      </c>
      <c r="CH197" s="662" t="str">
        <f ca="1">IF($BX197="","",IF(ISERROR(BY197),0,VLOOKUP(BX197,Invoer!$F$15:$AU$1999,24,FALSE)))</f>
        <v/>
      </c>
      <c r="CI197" s="662" t="str">
        <f ca="1">IF($BX197="","",IF(ISERROR(BY197),0,VLOOKUP(BX197,Invoer!$F$15:$AU$1999,17,FALSE)))</f>
        <v/>
      </c>
      <c r="CJ197" s="680" t="str">
        <f t="shared" ca="1" si="107"/>
        <v/>
      </c>
      <c r="CK197" s="662" t="str">
        <f t="shared" ca="1" si="108"/>
        <v/>
      </c>
      <c r="CM197" s="56" t="str">
        <f t="shared" ca="1" si="114"/>
        <v/>
      </c>
      <c r="CQ197" s="411" t="e">
        <f ca="1">Invoer!EG202</f>
        <v>#N/A</v>
      </c>
      <c r="CR197" s="599" t="str">
        <f t="shared" ca="1" si="85"/>
        <v/>
      </c>
      <c r="CS197" s="673" t="str">
        <f ca="1">IF($CR197="","",VLOOKUP(CR197,Invoer!$F$15:$AU$1500,2,FALSE))</f>
        <v/>
      </c>
      <c r="CT197" s="599" t="str">
        <f t="shared" ca="1" si="86"/>
        <v/>
      </c>
      <c r="CU197" s="599" t="str">
        <f ca="1">IF($CR197="","",VLOOKUP(CR197,Invoer!$F$15:$AU$1500,3,FALSE))</f>
        <v/>
      </c>
      <c r="CV197" s="599" t="str">
        <f ca="1">IF($CR197="","",IF(CU197&lt;&gt;"Liq","",VLOOKUP(CR197,Invoer!$F$15:$AU$1500,4,FALSE)))</f>
        <v/>
      </c>
      <c r="CW197" s="599" t="str">
        <f ca="1">IF($CR197="","",VLOOKUP(CR197,Invoer!$F$15:$AU$1500,5,FALSE))</f>
        <v/>
      </c>
      <c r="CX197" s="599" t="str">
        <f ca="1">IF($CR197="","",VLOOKUP(CR197,Invoer!$F$15:$AU$1500,6,FALSE))</f>
        <v/>
      </c>
      <c r="CY197" s="599" t="str">
        <f ca="1">IF($CR197="","",VLOOKUP(CR197,Invoer!$F$15:$AU$1500,9,FALSE))</f>
        <v/>
      </c>
      <c r="CZ197" s="599" t="str">
        <f ca="1">IF($CR197="","",VLOOKUP(CR197,Invoer!$F$15:$AU$1500,10,FALSE))</f>
        <v/>
      </c>
      <c r="DA197" s="599" t="str">
        <f ca="1">IF($CR197="","",VLOOKUP(CR197,Invoer!$F$15:$AU$1500,11,FALSE))</f>
        <v/>
      </c>
      <c r="DB197" s="599" t="str">
        <f ca="1">IF($CR197="","",VLOOKUP(CR197,Invoer!$F$15:$BB$1500,14,FALSE))</f>
        <v/>
      </c>
      <c r="DC197" s="662" t="str">
        <f ca="1">IF($CR197="","",VLOOKUP(CR197,Invoer!$F$15:$AU$1500,15,FALSE))</f>
        <v/>
      </c>
      <c r="DD197" s="599" t="str">
        <f ca="1">IF($CR197="","",VLOOKUP(CR197,Invoer!$F$15:$AU$1500,19,FALSE))</f>
        <v/>
      </c>
      <c r="DE197" s="662" t="str">
        <f ca="1">IF($CR197="","",VLOOKUP(CR197,Invoer!$F$15:$AU$1500,20,FALSE))</f>
        <v/>
      </c>
      <c r="DF197" s="662" t="str">
        <f ca="1">IF($CR197="","",VLOOKUP(CR197,Invoer!$F$15:$AU$1500,23,FALSE))</f>
        <v/>
      </c>
      <c r="DG197" s="662" t="str">
        <f ca="1">IF($CR197="","",VLOOKUP(CR197,Invoer!$F$15:$AU$1500,17,FALSE))</f>
        <v/>
      </c>
      <c r="DH197" s="681" t="str">
        <f t="shared" ca="1" si="87"/>
        <v/>
      </c>
      <c r="DI197" s="662" t="str">
        <f t="shared" ca="1" si="88"/>
        <v/>
      </c>
      <c r="DJ197" s="190"/>
      <c r="DK197" s="411" t="str">
        <f t="shared" ca="1" si="89"/>
        <v/>
      </c>
      <c r="DO197" s="61" t="e">
        <f ca="1">IF($DN$4&lt;3,Invoer!EB202,Invoer!EA202)</f>
        <v>#N/A</v>
      </c>
      <c r="DP197" s="599" t="str">
        <f t="shared" ca="1" si="90"/>
        <v/>
      </c>
      <c r="DQ197" s="673" t="str">
        <f ca="1">IF($DP197="","",VLOOKUP(DP197,Invoer!$F$15:$AU$1999,2,FALSE))</f>
        <v/>
      </c>
      <c r="DR197" s="599" t="str">
        <f t="shared" ca="1" si="91"/>
        <v/>
      </c>
      <c r="DS197" s="599" t="str">
        <f ca="1">IF($DP197="","",VLOOKUP(DP197,Invoer!$F$15:$AU$1999,3,FALSE))</f>
        <v/>
      </c>
      <c r="DT197" s="599" t="str">
        <f ca="1">IF($DP197="","",IF(DS197&lt;&gt;"Liq","",VLOOKUP(DP197,Invoer!$F$15:$AU$1999,4,FALSE)))</f>
        <v/>
      </c>
      <c r="DU197" s="599" t="str">
        <f ca="1">IF($DP197="","",VLOOKUP(DP197,Invoer!$F$15:$AU$1999,5,FALSE))</f>
        <v/>
      </c>
      <c r="DV197" s="599" t="str">
        <f ca="1">IF($DP197="","",VLOOKUP(DP197,Invoer!$F$15:$AU$1999,6,FALSE))</f>
        <v/>
      </c>
      <c r="DW197" s="599" t="str">
        <f ca="1">IF($DP197="","",VLOOKUP(DP197,Invoer!$F$15:$AU$1999,9,FALSE))</f>
        <v/>
      </c>
      <c r="DX197" s="599" t="str">
        <f ca="1">IF($DP197="","",VLOOKUP(DP197,Invoer!$F$15:$AU$1999,10,FALSE))</f>
        <v/>
      </c>
      <c r="DY197" s="595" t="str">
        <f ca="1">IF($DP197="","",VLOOKUP(DP197,Invoer!$F$15:$AU$1999,11,FALSE))</f>
        <v/>
      </c>
      <c r="DZ197" s="662" t="str">
        <f ca="1">IF($DP197="","",IF($DN$4&gt;2,"",VLOOKUP(DP197,Invoer!CQ:CS,3,FALSE)))</f>
        <v/>
      </c>
      <c r="EA197" s="541" t="str">
        <f ca="1">IF($DP197="","",IF(ISERROR(DQ197),0,IF($DN$4&lt;3,"",VLOOKUP(DP197,Invoer!$F$15:$AU$1999,15,FALSE))))</f>
        <v/>
      </c>
      <c r="EB197" s="595" t="str">
        <f ca="1">IF($DP197="","",IF($DN$4&lt;3,"",VLOOKUP(DP197,Invoer!$F$15:$AU$1999,19,FALSE)))</f>
        <v/>
      </c>
      <c r="EC197" s="541" t="str">
        <f ca="1">IF($DP197="","",IF(ISERROR(DQ197),0,IF($DN$4&lt;3,"",VLOOKUP(DP197,Invoer!$F$15:$AU$1999,24,FALSE))))</f>
        <v/>
      </c>
      <c r="ED197" s="541" t="str">
        <f ca="1">IF($DP197="","",IF(ISERROR(DQ197),0,IF($DN$4&lt;3,"",VLOOKUP(DP197,Invoer!$F$15:$AU$1999,17,FALSE))))</f>
        <v/>
      </c>
      <c r="EH197" s="89" t="e">
        <f ca="1">Invoer!CP202</f>
        <v>#N/A</v>
      </c>
      <c r="EI197" s="599" t="str">
        <f t="shared" ca="1" si="92"/>
        <v/>
      </c>
      <c r="EJ197" s="673" t="str">
        <f ca="1">IF(EI197="","",VLOOKUP(EI197,Invoer!$F$15:$AU$1999,2,FALSE))</f>
        <v/>
      </c>
      <c r="EK197" s="599" t="str">
        <f t="shared" ca="1" si="93"/>
        <v/>
      </c>
      <c r="EL197" s="599" t="str">
        <f ca="1">IF($EI197="","",VLOOKUP(EI197,Invoer!$F$15:$AU$1999,3,FALSE))</f>
        <v/>
      </c>
      <c r="EM197" s="599" t="str">
        <f ca="1">IF($EI197="","",IF(EL197&lt;&gt;"Liq","",VLOOKUP(EI197,Invoer!$F$15:$AU$1999,4,FALSE)))</f>
        <v/>
      </c>
      <c r="EN197" s="599" t="str">
        <f ca="1">IF($EI197="","",VLOOKUP(EI197,Invoer!$F$15:$AU$1999,6,FALSE))</f>
        <v/>
      </c>
      <c r="EO197" s="599" t="str">
        <f ca="1">IF(EI197="","",VLOOKUP(EI197,Invoer!$F$15:$AU$1999,9,FALSE))</f>
        <v/>
      </c>
      <c r="EP197" s="599" t="str">
        <f ca="1">IF(EI197="","",VLOOKUP(EI197,Invoer!$F$15:$AU$1999,10,FALSE))</f>
        <v/>
      </c>
      <c r="EQ197" s="599" t="str">
        <f ca="1">IF(EI197="","",VLOOKUP(EI197,Invoer!$F$15:$AU$1999,11,FALSE))</f>
        <v/>
      </c>
      <c r="ER197" s="662" t="str">
        <f ca="1">IF(EI197="","",VLOOKUP(EI197,Invoer!CQ:CS,3,FALSE))</f>
        <v/>
      </c>
      <c r="ES197" s="662" t="str">
        <f t="shared" ca="1" si="94"/>
        <v/>
      </c>
      <c r="ET197" s="513" t="str">
        <f t="shared" ca="1" si="95"/>
        <v/>
      </c>
      <c r="EU197" s="112" t="str">
        <f t="shared" ca="1" si="96"/>
        <v/>
      </c>
      <c r="EV197" s="83" t="s">
        <v>160</v>
      </c>
      <c r="EW197" s="682" t="str">
        <f t="shared" ca="1" si="97"/>
        <v/>
      </c>
      <c r="EX197" s="662" t="str">
        <f t="shared" ca="1" si="98"/>
        <v/>
      </c>
      <c r="EY197"/>
      <c r="EZ197" s="56" t="e">
        <f t="shared" ca="1" si="109"/>
        <v>#VALUE!</v>
      </c>
      <c r="FA197" s="56" t="e">
        <f t="shared" ca="1" si="110"/>
        <v>#VALUE!</v>
      </c>
      <c r="FE197"/>
      <c r="FI197"/>
      <c r="FJ197"/>
    </row>
    <row r="198" spans="1:166" ht="12" customHeight="1" x14ac:dyDescent="0.2">
      <c r="A198"/>
      <c r="B198"/>
      <c r="C198"/>
      <c r="E198"/>
      <c r="G198" s="89" t="e">
        <f ca="1">Invoer!DU203</f>
        <v>#N/A</v>
      </c>
      <c r="H198" s="599" t="str">
        <f t="shared" ca="1" si="115"/>
        <v/>
      </c>
      <c r="I198" s="673" t="str">
        <f ca="1">IF($H198="","",VLOOKUP(H198,Invoer!$F$15:$AU$1500,2,FALSE))</f>
        <v/>
      </c>
      <c r="J198" s="599" t="str">
        <f t="shared" ca="1" si="99"/>
        <v/>
      </c>
      <c r="K198" s="599" t="str">
        <f ca="1">IF($H198="","",VLOOKUP(H198,Invoer!$F$15:$AU$1500,3,FALSE))</f>
        <v/>
      </c>
      <c r="L198" s="599" t="str">
        <f ca="1">IF($H198="","",IF(K198&lt;&gt;"Liq","",VLOOKUP(H198,Invoer!$F$15:$AU$1500,4,FALSE)))</f>
        <v/>
      </c>
      <c r="M198" s="599" t="str">
        <f ca="1">IF($H198="","",VLOOKUP(H198,Invoer!$F$15:$AU$1500,5,FALSE))</f>
        <v/>
      </c>
      <c r="N198" s="599" t="str">
        <f ca="1">IF($H198="","",VLOOKUP(H198,Invoer!$F$15:$AU$1500,6,FALSE))</f>
        <v/>
      </c>
      <c r="O198" s="599" t="str">
        <f ca="1">IF($H198="","",VLOOKUP(H198,Invoer!$F$15:$AU$1500,9,FALSE))</f>
        <v/>
      </c>
      <c r="P198" s="599" t="str">
        <f ca="1">IF($H198="","",VLOOKUP(H198,Invoer!$F$15:$AU$1500,10,FALSE))</f>
        <v/>
      </c>
      <c r="Q198" s="599" t="str">
        <f ca="1">IF($H198="","",VLOOKUP(H198,Invoer!$F$15:$BB$1500,14,FALSE))</f>
        <v/>
      </c>
      <c r="R198" s="662" t="str">
        <f ca="1">IF($H198="","",IF(J198&gt;$K$8,"",VLOOKUP(H198,Invoer!$F$15:$AU$1500,15,FALSE)))</f>
        <v/>
      </c>
      <c r="S198" s="599" t="str">
        <f ca="1">IF($H198="","",VLOOKUP(H198,Invoer!$F$15:$AU$1500,19,FALSE))</f>
        <v/>
      </c>
      <c r="T198" s="662" t="str">
        <f ca="1">IF($H198="","",IF(J198&gt;$K$8,"",VLOOKUP(H198,Invoer!$F$15:$AU$1500,20,FALSE)))</f>
        <v/>
      </c>
      <c r="U198" s="662" t="str">
        <f ca="1">IF($H198="","",IF(J198&gt;$K$8,"",VLOOKUP(H198,Invoer!$F$15:$AU$1500,23,FALSE)))</f>
        <v/>
      </c>
      <c r="V198" s="662" t="str">
        <f ca="1">IF($H198="","",IF(J198&gt;$K$8,"",VLOOKUP(H198,Invoer!$F$15:$AU$1500,17,FALSE)))</f>
        <v/>
      </c>
      <c r="AC198" s="435" t="str">
        <f>IF($AC$7&lt;3,Invoer!DR203,IF($AC$7=3,Invoer!BT203,"x"))</f>
        <v>x</v>
      </c>
      <c r="AD198" s="599" t="str">
        <f t="shared" si="100"/>
        <v/>
      </c>
      <c r="AE198" s="673" t="str">
        <f>IF($AD198="","",VLOOKUP(AD198,Invoer!$F$15:$AU$1999,2,FALSE))</f>
        <v/>
      </c>
      <c r="AF198" s="599" t="str">
        <f t="shared" si="101"/>
        <v/>
      </c>
      <c r="AG198" s="599" t="str">
        <f>IF($AD198="","",VLOOKUP(AD198,Invoer!$F$15:$AU$1999,3,FALSE))</f>
        <v/>
      </c>
      <c r="AH198" s="599" t="str">
        <f>IF($AD198="","",IF(AG198&lt;&gt;"Liq","",VLOOKUP(AD198,Invoer!$F$15:$AU$1999,4,FALSE)))</f>
        <v/>
      </c>
      <c r="AI198" s="677" t="str">
        <f>IF($AD198="","",VLOOKUP(AD198,Invoer!$F$15:$AU$1999,5,FALSE))</f>
        <v/>
      </c>
      <c r="AJ198" s="599" t="str">
        <f>IF($AD198="","",VLOOKUP(AD198,Invoer!$F$15:$AU$1999,6,FALSE))</f>
        <v/>
      </c>
      <c r="AK198" s="599" t="str">
        <f>IF($AD198="","",VLOOKUP(AD198,Invoer!$F$15:$AU$1999,9,FALSE))</f>
        <v/>
      </c>
      <c r="AL198" s="599" t="str">
        <f>IF($AD198="","",VLOOKUP(AD198,Invoer!$F$15:$AU$1999,10,FALSE))</f>
        <v/>
      </c>
      <c r="AM198" s="599" t="str">
        <f>IF($AD198="","",VLOOKUP(AD198,Invoer!$F$15:$BB$1999,14,FALSE))</f>
        <v/>
      </c>
      <c r="AN198" s="599" t="str">
        <f>IF($AD198="","",VLOOKUP(AD198,Invoer!$F$15:$AU$1999,11,FALSE))</f>
        <v/>
      </c>
      <c r="AO198" s="662" t="str">
        <f>IF($AD198="","",VLOOKUP(AD198,Invoer!$F$15:$AU$1999,15,FALSE))</f>
        <v/>
      </c>
      <c r="AP198" s="599" t="str">
        <f>IF($AD198="","",VLOOKUP(AD198,Invoer!$F$15:$AU$1999,19,FALSE))</f>
        <v/>
      </c>
      <c r="AQ198" s="662" t="str">
        <f>IF($AD198="","",VLOOKUP(AD198,Invoer!$F$15:$AU$1999,24,FALSE))</f>
        <v/>
      </c>
      <c r="AR198" s="662" t="str">
        <f>IF($AD198="","",VLOOKUP(AD198,Invoer!$F$15:$AU$1999,17,FALSE))</f>
        <v/>
      </c>
      <c r="AS198" s="678" t="str">
        <f t="shared" si="111"/>
        <v/>
      </c>
      <c r="AT198" s="676" t="str">
        <f t="shared" si="80"/>
        <v/>
      </c>
      <c r="AU198" s="77" t="e">
        <f t="shared" si="81"/>
        <v>#VALUE!</v>
      </c>
      <c r="AW198" s="57"/>
      <c r="AX198" s="57"/>
      <c r="BA198" s="83" t="e">
        <f ca="1">Invoer!DW203</f>
        <v>#N/A</v>
      </c>
      <c r="BB198" s="599" t="str">
        <f t="shared" ca="1" si="102"/>
        <v/>
      </c>
      <c r="BC198" s="673" t="str">
        <f ca="1">IF($BB198="","",VLOOKUP(BB198,Invoer!$F$15:$AU$1999,2,FALSE))</f>
        <v/>
      </c>
      <c r="BD198" s="599" t="str">
        <f t="shared" ca="1" si="103"/>
        <v/>
      </c>
      <c r="BE198" s="599" t="str">
        <f ca="1">IF($BB198="","",VLOOKUP(BB198,Invoer!$F$15:$AU$1999,5,FALSE))</f>
        <v/>
      </c>
      <c r="BF198" s="599" t="str">
        <f ca="1">IF($BB198="","",VLOOKUP(BB198,Invoer!$F$15:$AU$1999,6,FALSE))</f>
        <v/>
      </c>
      <c r="BG198" s="599" t="str">
        <f ca="1">IF($BB198="","",VLOOKUP(BB198,Invoer!$F$15:$AU$1999,9,FALSE))</f>
        <v/>
      </c>
      <c r="BH198" s="599" t="str">
        <f ca="1">IF($BB198="","",VLOOKUP(BB198,Invoer!$F$15:$AU$1999,10,FALSE))</f>
        <v/>
      </c>
      <c r="BI198" s="599" t="str">
        <f ca="1">IF($BB198="","",VLOOKUP(BB198,Invoer!$F$15:$BB$1999,14,FALSE))</f>
        <v/>
      </c>
      <c r="BJ198" s="599" t="str">
        <f ca="1">IF($BB198="","",VLOOKUP(BB198,Invoer!$F$15:$AU$1999,11,FALSE))</f>
        <v/>
      </c>
      <c r="BK198" s="662" t="str">
        <f t="shared" ca="1" si="104"/>
        <v/>
      </c>
      <c r="BL198" s="662" t="str">
        <f t="shared" ca="1" si="105"/>
        <v/>
      </c>
      <c r="BM198" s="679" t="str">
        <f t="shared" ca="1" si="106"/>
        <v/>
      </c>
      <c r="BN198" s="662" t="str">
        <f t="shared" ca="1" si="82"/>
        <v/>
      </c>
      <c r="BO198" s="662" t="str">
        <f ca="1">IF($BB198="","",VLOOKUP(BB198,Invoer!$F$15:$AU$1999,15,FALSE))</f>
        <v/>
      </c>
      <c r="BP198" s="662" t="str">
        <f ca="1">IF($BB198="","",VLOOKUP(BB198,Invoer!$F$15:$AU$1999,24,FALSE))</f>
        <v/>
      </c>
      <c r="BQ198" s="662" t="str">
        <f ca="1">IF($BB198="","",VLOOKUP(BB198,Invoer!$F$15:$AU$1999,17,FALSE))</f>
        <v/>
      </c>
      <c r="BS198" s="73" t="e">
        <f t="shared" ca="1" si="112"/>
        <v>#VALUE!</v>
      </c>
      <c r="BT198" s="57" t="str">
        <f t="shared" ca="1" si="113"/>
        <v/>
      </c>
      <c r="BW198" s="61" t="e">
        <f ca="1">Invoer!DZ203</f>
        <v>#N/A</v>
      </c>
      <c r="BX198" s="599" t="str">
        <f t="shared" ca="1" si="83"/>
        <v/>
      </c>
      <c r="BY198" s="673" t="str">
        <f ca="1">IF($BX198="","",VLOOKUP(BX198,Invoer!$F$15:$AU$1999,2,FALSE))</f>
        <v/>
      </c>
      <c r="BZ198" s="599" t="str">
        <f t="shared" ca="1" si="84"/>
        <v/>
      </c>
      <c r="CA198" s="599" t="str">
        <f ca="1">IF($BX198="","",VLOOKUP(BX198,Invoer!$F$15:$AU$1999,5,FALSE))</f>
        <v/>
      </c>
      <c r="CB198" s="599" t="str">
        <f ca="1">IF($BX198="","",VLOOKUP(BX198,Invoer!$F$15:$AU$1999,6,FALSE))</f>
        <v/>
      </c>
      <c r="CC198" s="599" t="str">
        <f ca="1">IF($BX198="","",VLOOKUP(BX198,Invoer!$F$15:$AU$1999,9,FALSE))</f>
        <v/>
      </c>
      <c r="CD198" s="599" t="str">
        <f ca="1">IF($BX198="","",VLOOKUP(BX198,Invoer!$F$15:$AU$1999,10,FALSE))</f>
        <v/>
      </c>
      <c r="CE198" s="599" t="str">
        <f ca="1">IF($BX198="","",VLOOKUP(BX198,Invoer!$F$15:$AU$1999,11,FALSE))</f>
        <v/>
      </c>
      <c r="CF198" s="662" t="str">
        <f ca="1">IF($BX198="","",IF(ISERROR(BY198),0,VLOOKUP(BX198,Invoer!$F$15:$AU$1999,15,FALSE)))</f>
        <v/>
      </c>
      <c r="CG198" s="599" t="str">
        <f ca="1">IF($BX198="","",VLOOKUP(BX198,Invoer!$F$15:$AU$1999,19,FALSE))</f>
        <v/>
      </c>
      <c r="CH198" s="662" t="str">
        <f ca="1">IF($BX198="","",IF(ISERROR(BY198),0,VLOOKUP(BX198,Invoer!$F$15:$AU$1999,24,FALSE)))</f>
        <v/>
      </c>
      <c r="CI198" s="662" t="str">
        <f ca="1">IF($BX198="","",IF(ISERROR(BY198),0,VLOOKUP(BX198,Invoer!$F$15:$AU$1999,17,FALSE)))</f>
        <v/>
      </c>
      <c r="CJ198" s="680" t="str">
        <f t="shared" ca="1" si="107"/>
        <v/>
      </c>
      <c r="CK198" s="662" t="str">
        <f t="shared" ca="1" si="108"/>
        <v/>
      </c>
      <c r="CM198" s="56" t="str">
        <f t="shared" ca="1" si="114"/>
        <v/>
      </c>
      <c r="CQ198" s="411" t="e">
        <f ca="1">Invoer!EG203</f>
        <v>#N/A</v>
      </c>
      <c r="CR198" s="599" t="str">
        <f t="shared" ca="1" si="85"/>
        <v/>
      </c>
      <c r="CS198" s="673" t="str">
        <f ca="1">IF($CR198="","",VLOOKUP(CR198,Invoer!$F$15:$AU$1500,2,FALSE))</f>
        <v/>
      </c>
      <c r="CT198" s="599" t="str">
        <f t="shared" ca="1" si="86"/>
        <v/>
      </c>
      <c r="CU198" s="599" t="str">
        <f ca="1">IF($CR198="","",VLOOKUP(CR198,Invoer!$F$15:$AU$1500,3,FALSE))</f>
        <v/>
      </c>
      <c r="CV198" s="599" t="str">
        <f ca="1">IF($CR198="","",IF(CU198&lt;&gt;"Liq","",VLOOKUP(CR198,Invoer!$F$15:$AU$1500,4,FALSE)))</f>
        <v/>
      </c>
      <c r="CW198" s="599" t="str">
        <f ca="1">IF($CR198="","",VLOOKUP(CR198,Invoer!$F$15:$AU$1500,5,FALSE))</f>
        <v/>
      </c>
      <c r="CX198" s="599" t="str">
        <f ca="1">IF($CR198="","",VLOOKUP(CR198,Invoer!$F$15:$AU$1500,6,FALSE))</f>
        <v/>
      </c>
      <c r="CY198" s="599" t="str">
        <f ca="1">IF($CR198="","",VLOOKUP(CR198,Invoer!$F$15:$AU$1500,9,FALSE))</f>
        <v/>
      </c>
      <c r="CZ198" s="599" t="str">
        <f ca="1">IF($CR198="","",VLOOKUP(CR198,Invoer!$F$15:$AU$1500,10,FALSE))</f>
        <v/>
      </c>
      <c r="DA198" s="599" t="str">
        <f ca="1">IF($CR198="","",VLOOKUP(CR198,Invoer!$F$15:$AU$1500,11,FALSE))</f>
        <v/>
      </c>
      <c r="DB198" s="599" t="str">
        <f ca="1">IF($CR198="","",VLOOKUP(CR198,Invoer!$F$15:$BB$1500,14,FALSE))</f>
        <v/>
      </c>
      <c r="DC198" s="662" t="str">
        <f ca="1">IF($CR198="","",VLOOKUP(CR198,Invoer!$F$15:$AU$1500,15,FALSE))</f>
        <v/>
      </c>
      <c r="DD198" s="599" t="str">
        <f ca="1">IF($CR198="","",VLOOKUP(CR198,Invoer!$F$15:$AU$1500,19,FALSE))</f>
        <v/>
      </c>
      <c r="DE198" s="662" t="str">
        <f ca="1">IF($CR198="","",VLOOKUP(CR198,Invoer!$F$15:$AU$1500,20,FALSE))</f>
        <v/>
      </c>
      <c r="DF198" s="662" t="str">
        <f ca="1">IF($CR198="","",VLOOKUP(CR198,Invoer!$F$15:$AU$1500,23,FALSE))</f>
        <v/>
      </c>
      <c r="DG198" s="662" t="str">
        <f ca="1">IF($CR198="","",VLOOKUP(CR198,Invoer!$F$15:$AU$1500,17,FALSE))</f>
        <v/>
      </c>
      <c r="DH198" s="681" t="str">
        <f t="shared" ca="1" si="87"/>
        <v/>
      </c>
      <c r="DI198" s="662" t="str">
        <f t="shared" ca="1" si="88"/>
        <v/>
      </c>
      <c r="DJ198" s="190"/>
      <c r="DK198" s="411" t="str">
        <f t="shared" ca="1" si="89"/>
        <v/>
      </c>
      <c r="DO198" s="61" t="e">
        <f ca="1">IF($DN$4&lt;3,Invoer!EB203,Invoer!EA203)</f>
        <v>#N/A</v>
      </c>
      <c r="DP198" s="599" t="str">
        <f t="shared" ca="1" si="90"/>
        <v/>
      </c>
      <c r="DQ198" s="673" t="str">
        <f ca="1">IF($DP198="","",VLOOKUP(DP198,Invoer!$F$15:$AU$1999,2,FALSE))</f>
        <v/>
      </c>
      <c r="DR198" s="599" t="str">
        <f t="shared" ca="1" si="91"/>
        <v/>
      </c>
      <c r="DS198" s="599" t="str">
        <f ca="1">IF($DP198="","",VLOOKUP(DP198,Invoer!$F$15:$AU$1999,3,FALSE))</f>
        <v/>
      </c>
      <c r="DT198" s="599" t="str">
        <f ca="1">IF($DP198="","",IF(DS198&lt;&gt;"Liq","",VLOOKUP(DP198,Invoer!$F$15:$AU$1999,4,FALSE)))</f>
        <v/>
      </c>
      <c r="DU198" s="599" t="str">
        <f ca="1">IF($DP198="","",VLOOKUP(DP198,Invoer!$F$15:$AU$1999,5,FALSE))</f>
        <v/>
      </c>
      <c r="DV198" s="599" t="str">
        <f ca="1">IF($DP198="","",VLOOKUP(DP198,Invoer!$F$15:$AU$1999,6,FALSE))</f>
        <v/>
      </c>
      <c r="DW198" s="599" t="str">
        <f ca="1">IF($DP198="","",VLOOKUP(DP198,Invoer!$F$15:$AU$1999,9,FALSE))</f>
        <v/>
      </c>
      <c r="DX198" s="599" t="str">
        <f ca="1">IF($DP198="","",VLOOKUP(DP198,Invoer!$F$15:$AU$1999,10,FALSE))</f>
        <v/>
      </c>
      <c r="DY198" s="595" t="str">
        <f ca="1">IF($DP198="","",VLOOKUP(DP198,Invoer!$F$15:$AU$1999,11,FALSE))</f>
        <v/>
      </c>
      <c r="DZ198" s="662" t="str">
        <f ca="1">IF($DP198="","",IF($DN$4&gt;2,"",VLOOKUP(DP198,Invoer!CQ:CS,3,FALSE)))</f>
        <v/>
      </c>
      <c r="EA198" s="541" t="str">
        <f ca="1">IF($DP198="","",IF(ISERROR(DQ198),0,IF($DN$4&lt;3,"",VLOOKUP(DP198,Invoer!$F$15:$AU$1999,15,FALSE))))</f>
        <v/>
      </c>
      <c r="EB198" s="595" t="str">
        <f ca="1">IF($DP198="","",IF($DN$4&lt;3,"",VLOOKUP(DP198,Invoer!$F$15:$AU$1999,19,FALSE)))</f>
        <v/>
      </c>
      <c r="EC198" s="541" t="str">
        <f ca="1">IF($DP198="","",IF(ISERROR(DQ198),0,IF($DN$4&lt;3,"",VLOOKUP(DP198,Invoer!$F$15:$AU$1999,24,FALSE))))</f>
        <v/>
      </c>
      <c r="ED198" s="541" t="str">
        <f ca="1">IF($DP198="","",IF(ISERROR(DQ198),0,IF($DN$4&lt;3,"",VLOOKUP(DP198,Invoer!$F$15:$AU$1999,17,FALSE))))</f>
        <v/>
      </c>
      <c r="EH198" s="89" t="e">
        <f ca="1">Invoer!CP203</f>
        <v>#N/A</v>
      </c>
      <c r="EI198" s="599" t="str">
        <f t="shared" ca="1" si="92"/>
        <v/>
      </c>
      <c r="EJ198" s="673" t="str">
        <f ca="1">IF(EI198="","",VLOOKUP(EI198,Invoer!$F$15:$AU$1999,2,FALSE))</f>
        <v/>
      </c>
      <c r="EK198" s="599" t="str">
        <f t="shared" ca="1" si="93"/>
        <v/>
      </c>
      <c r="EL198" s="599" t="str">
        <f ca="1">IF($EI198="","",VLOOKUP(EI198,Invoer!$F$15:$AU$1999,3,FALSE))</f>
        <v/>
      </c>
      <c r="EM198" s="599" t="str">
        <f ca="1">IF($EI198="","",IF(EL198&lt;&gt;"Liq","",VLOOKUP(EI198,Invoer!$F$15:$AU$1999,4,FALSE)))</f>
        <v/>
      </c>
      <c r="EN198" s="599" t="str">
        <f ca="1">IF($EI198="","",VLOOKUP(EI198,Invoer!$F$15:$AU$1999,6,FALSE))</f>
        <v/>
      </c>
      <c r="EO198" s="599" t="str">
        <f ca="1">IF(EI198="","",VLOOKUP(EI198,Invoer!$F$15:$AU$1999,9,FALSE))</f>
        <v/>
      </c>
      <c r="EP198" s="599" t="str">
        <f ca="1">IF(EI198="","",VLOOKUP(EI198,Invoer!$F$15:$AU$1999,10,FALSE))</f>
        <v/>
      </c>
      <c r="EQ198" s="599" t="str">
        <f ca="1">IF(EI198="","",VLOOKUP(EI198,Invoer!$F$15:$AU$1999,11,FALSE))</f>
        <v/>
      </c>
      <c r="ER198" s="662" t="str">
        <f ca="1">IF(EI198="","",VLOOKUP(EI198,Invoer!CQ:CS,3,FALSE))</f>
        <v/>
      </c>
      <c r="ES198" s="662" t="str">
        <f t="shared" ca="1" si="94"/>
        <v/>
      </c>
      <c r="ET198" s="513" t="str">
        <f t="shared" ca="1" si="95"/>
        <v/>
      </c>
      <c r="EU198" s="112" t="str">
        <f t="shared" ca="1" si="96"/>
        <v/>
      </c>
      <c r="EV198" s="83" t="s">
        <v>160</v>
      </c>
      <c r="EW198" s="682" t="str">
        <f t="shared" ca="1" si="97"/>
        <v/>
      </c>
      <c r="EX198" s="662" t="str">
        <f t="shared" ca="1" si="98"/>
        <v/>
      </c>
      <c r="EY198"/>
      <c r="EZ198" s="56" t="e">
        <f t="shared" ca="1" si="109"/>
        <v>#VALUE!</v>
      </c>
      <c r="FA198" s="56" t="e">
        <f t="shared" ca="1" si="110"/>
        <v>#VALUE!</v>
      </c>
      <c r="FE198"/>
      <c r="FI198"/>
      <c r="FJ198"/>
    </row>
    <row r="199" spans="1:166" ht="12" customHeight="1" x14ac:dyDescent="0.2">
      <c r="A199"/>
      <c r="B199"/>
      <c r="C199"/>
      <c r="E199"/>
      <c r="G199" s="89" t="e">
        <f ca="1">Invoer!DU204</f>
        <v>#N/A</v>
      </c>
      <c r="H199" s="599" t="str">
        <f t="shared" ca="1" si="115"/>
        <v/>
      </c>
      <c r="I199" s="673" t="str">
        <f ca="1">IF($H199="","",VLOOKUP(H199,Invoer!$F$15:$AU$1500,2,FALSE))</f>
        <v/>
      </c>
      <c r="J199" s="599" t="str">
        <f t="shared" ca="1" si="99"/>
        <v/>
      </c>
      <c r="K199" s="599" t="str">
        <f ca="1">IF($H199="","",VLOOKUP(H199,Invoer!$F$15:$AU$1500,3,FALSE))</f>
        <v/>
      </c>
      <c r="L199" s="599" t="str">
        <f ca="1">IF($H199="","",IF(K199&lt;&gt;"Liq","",VLOOKUP(H199,Invoer!$F$15:$AU$1500,4,FALSE)))</f>
        <v/>
      </c>
      <c r="M199" s="599" t="str">
        <f ca="1">IF($H199="","",VLOOKUP(H199,Invoer!$F$15:$AU$1500,5,FALSE))</f>
        <v/>
      </c>
      <c r="N199" s="599" t="str">
        <f ca="1">IF($H199="","",VLOOKUP(H199,Invoer!$F$15:$AU$1500,6,FALSE))</f>
        <v/>
      </c>
      <c r="O199" s="599" t="str">
        <f ca="1">IF($H199="","",VLOOKUP(H199,Invoer!$F$15:$AU$1500,9,FALSE))</f>
        <v/>
      </c>
      <c r="P199" s="599" t="str">
        <f ca="1">IF($H199="","",VLOOKUP(H199,Invoer!$F$15:$AU$1500,10,FALSE))</f>
        <v/>
      </c>
      <c r="Q199" s="599" t="str">
        <f ca="1">IF($H199="","",VLOOKUP(H199,Invoer!$F$15:$BB$1500,14,FALSE))</f>
        <v/>
      </c>
      <c r="R199" s="662" t="str">
        <f ca="1">IF($H199="","",IF(J199&gt;$K$8,"",VLOOKUP(H199,Invoer!$F$15:$AU$1500,15,FALSE)))</f>
        <v/>
      </c>
      <c r="S199" s="599" t="str">
        <f ca="1">IF($H199="","",VLOOKUP(H199,Invoer!$F$15:$AU$1500,19,FALSE))</f>
        <v/>
      </c>
      <c r="T199" s="662" t="str">
        <f ca="1">IF($H199="","",IF(J199&gt;$K$8,"",VLOOKUP(H199,Invoer!$F$15:$AU$1500,20,FALSE)))</f>
        <v/>
      </c>
      <c r="U199" s="662" t="str">
        <f ca="1">IF($H199="","",IF(J199&gt;$K$8,"",VLOOKUP(H199,Invoer!$F$15:$AU$1500,23,FALSE)))</f>
        <v/>
      </c>
      <c r="V199" s="662" t="str">
        <f ca="1">IF($H199="","",IF(J199&gt;$K$8,"",VLOOKUP(H199,Invoer!$F$15:$AU$1500,17,FALSE)))</f>
        <v/>
      </c>
      <c r="AC199" s="435" t="str">
        <f>IF($AC$7&lt;3,Invoer!DR204,IF($AC$7=3,Invoer!BT204,"x"))</f>
        <v>x</v>
      </c>
      <c r="AD199" s="599" t="str">
        <f t="shared" si="100"/>
        <v/>
      </c>
      <c r="AE199" s="673" t="str">
        <f>IF($AD199="","",VLOOKUP(AD199,Invoer!$F$15:$AU$1999,2,FALSE))</f>
        <v/>
      </c>
      <c r="AF199" s="599" t="str">
        <f t="shared" si="101"/>
        <v/>
      </c>
      <c r="AG199" s="599" t="str">
        <f>IF($AD199="","",VLOOKUP(AD199,Invoer!$F$15:$AU$1999,3,FALSE))</f>
        <v/>
      </c>
      <c r="AH199" s="599" t="str">
        <f>IF($AD199="","",IF(AG199&lt;&gt;"Liq","",VLOOKUP(AD199,Invoer!$F$15:$AU$1999,4,FALSE)))</f>
        <v/>
      </c>
      <c r="AI199" s="677" t="str">
        <f>IF($AD199="","",VLOOKUP(AD199,Invoer!$F$15:$AU$1999,5,FALSE))</f>
        <v/>
      </c>
      <c r="AJ199" s="599" t="str">
        <f>IF($AD199="","",VLOOKUP(AD199,Invoer!$F$15:$AU$1999,6,FALSE))</f>
        <v/>
      </c>
      <c r="AK199" s="599" t="str">
        <f>IF($AD199="","",VLOOKUP(AD199,Invoer!$F$15:$AU$1999,9,FALSE))</f>
        <v/>
      </c>
      <c r="AL199" s="599" t="str">
        <f>IF($AD199="","",VLOOKUP(AD199,Invoer!$F$15:$AU$1999,10,FALSE))</f>
        <v/>
      </c>
      <c r="AM199" s="599" t="str">
        <f>IF($AD199="","",VLOOKUP(AD199,Invoer!$F$15:$BB$1999,14,FALSE))</f>
        <v/>
      </c>
      <c r="AN199" s="599" t="str">
        <f>IF($AD199="","",VLOOKUP(AD199,Invoer!$F$15:$AU$1999,11,FALSE))</f>
        <v/>
      </c>
      <c r="AO199" s="662" t="str">
        <f>IF($AD199="","",VLOOKUP(AD199,Invoer!$F$15:$AU$1999,15,FALSE))</f>
        <v/>
      </c>
      <c r="AP199" s="599" t="str">
        <f>IF($AD199="","",VLOOKUP(AD199,Invoer!$F$15:$AU$1999,19,FALSE))</f>
        <v/>
      </c>
      <c r="AQ199" s="662" t="str">
        <f>IF($AD199="","",VLOOKUP(AD199,Invoer!$F$15:$AU$1999,24,FALSE))</f>
        <v/>
      </c>
      <c r="AR199" s="662" t="str">
        <f>IF($AD199="","",VLOOKUP(AD199,Invoer!$F$15:$AU$1999,17,FALSE))</f>
        <v/>
      </c>
      <c r="AS199" s="678" t="str">
        <f t="shared" si="111"/>
        <v/>
      </c>
      <c r="AT199" s="676" t="str">
        <f t="shared" si="80"/>
        <v/>
      </c>
      <c r="AU199" s="77" t="e">
        <f t="shared" si="81"/>
        <v>#VALUE!</v>
      </c>
      <c r="AW199" s="57"/>
      <c r="AX199" s="57"/>
      <c r="BA199" s="83" t="e">
        <f ca="1">Invoer!DW204</f>
        <v>#N/A</v>
      </c>
      <c r="BB199" s="599" t="str">
        <f t="shared" ca="1" si="102"/>
        <v/>
      </c>
      <c r="BC199" s="673" t="str">
        <f ca="1">IF($BB199="","",VLOOKUP(BB199,Invoer!$F$15:$AU$1999,2,FALSE))</f>
        <v/>
      </c>
      <c r="BD199" s="599" t="str">
        <f t="shared" ca="1" si="103"/>
        <v/>
      </c>
      <c r="BE199" s="599" t="str">
        <f ca="1">IF($BB199="","",VLOOKUP(BB199,Invoer!$F$15:$AU$1999,5,FALSE))</f>
        <v/>
      </c>
      <c r="BF199" s="599" t="str">
        <f ca="1">IF($BB199="","",VLOOKUP(BB199,Invoer!$F$15:$AU$1999,6,FALSE))</f>
        <v/>
      </c>
      <c r="BG199" s="599" t="str">
        <f ca="1">IF($BB199="","",VLOOKUP(BB199,Invoer!$F$15:$AU$1999,9,FALSE))</f>
        <v/>
      </c>
      <c r="BH199" s="599" t="str">
        <f ca="1">IF($BB199="","",VLOOKUP(BB199,Invoer!$F$15:$AU$1999,10,FALSE))</f>
        <v/>
      </c>
      <c r="BI199" s="599" t="str">
        <f ca="1">IF($BB199="","",VLOOKUP(BB199,Invoer!$F$15:$BB$1999,14,FALSE))</f>
        <v/>
      </c>
      <c r="BJ199" s="599" t="str">
        <f ca="1">IF($BB199="","",VLOOKUP(BB199,Invoer!$F$15:$AU$1999,11,FALSE))</f>
        <v/>
      </c>
      <c r="BK199" s="662" t="str">
        <f t="shared" ca="1" si="104"/>
        <v/>
      </c>
      <c r="BL199" s="662" t="str">
        <f t="shared" ca="1" si="105"/>
        <v/>
      </c>
      <c r="BM199" s="679" t="str">
        <f t="shared" ca="1" si="106"/>
        <v/>
      </c>
      <c r="BN199" s="662" t="str">
        <f t="shared" ca="1" si="82"/>
        <v/>
      </c>
      <c r="BO199" s="662" t="str">
        <f ca="1">IF($BB199="","",VLOOKUP(BB199,Invoer!$F$15:$AU$1999,15,FALSE))</f>
        <v/>
      </c>
      <c r="BP199" s="662" t="str">
        <f ca="1">IF($BB199="","",VLOOKUP(BB199,Invoer!$F$15:$AU$1999,24,FALSE))</f>
        <v/>
      </c>
      <c r="BQ199" s="662" t="str">
        <f ca="1">IF($BB199="","",VLOOKUP(BB199,Invoer!$F$15:$AU$1999,17,FALSE))</f>
        <v/>
      </c>
      <c r="BS199" s="73" t="e">
        <f t="shared" ca="1" si="112"/>
        <v>#VALUE!</v>
      </c>
      <c r="BT199" s="57" t="str">
        <f t="shared" ca="1" si="113"/>
        <v/>
      </c>
      <c r="BW199" s="61" t="e">
        <f ca="1">Invoer!DZ204</f>
        <v>#N/A</v>
      </c>
      <c r="BX199" s="599" t="str">
        <f t="shared" ca="1" si="83"/>
        <v/>
      </c>
      <c r="BY199" s="673" t="str">
        <f ca="1">IF($BX199="","",VLOOKUP(BX199,Invoer!$F$15:$AU$1999,2,FALSE))</f>
        <v/>
      </c>
      <c r="BZ199" s="599" t="str">
        <f t="shared" ca="1" si="84"/>
        <v/>
      </c>
      <c r="CA199" s="599" t="str">
        <f ca="1">IF($BX199="","",VLOOKUP(BX199,Invoer!$F$15:$AU$1999,5,FALSE))</f>
        <v/>
      </c>
      <c r="CB199" s="599" t="str">
        <f ca="1">IF($BX199="","",VLOOKUP(BX199,Invoer!$F$15:$AU$1999,6,FALSE))</f>
        <v/>
      </c>
      <c r="CC199" s="599" t="str">
        <f ca="1">IF($BX199="","",VLOOKUP(BX199,Invoer!$F$15:$AU$1999,9,FALSE))</f>
        <v/>
      </c>
      <c r="CD199" s="599" t="str">
        <f ca="1">IF($BX199="","",VLOOKUP(BX199,Invoer!$F$15:$AU$1999,10,FALSE))</f>
        <v/>
      </c>
      <c r="CE199" s="599" t="str">
        <f ca="1">IF($BX199="","",VLOOKUP(BX199,Invoer!$F$15:$AU$1999,11,FALSE))</f>
        <v/>
      </c>
      <c r="CF199" s="662" t="str">
        <f ca="1">IF($BX199="","",IF(ISERROR(BY199),0,VLOOKUP(BX199,Invoer!$F$15:$AU$1999,15,FALSE)))</f>
        <v/>
      </c>
      <c r="CG199" s="599" t="str">
        <f ca="1">IF($BX199="","",VLOOKUP(BX199,Invoer!$F$15:$AU$1999,19,FALSE))</f>
        <v/>
      </c>
      <c r="CH199" s="662" t="str">
        <f ca="1">IF($BX199="","",IF(ISERROR(BY199),0,VLOOKUP(BX199,Invoer!$F$15:$AU$1999,24,FALSE)))</f>
        <v/>
      </c>
      <c r="CI199" s="662" t="str">
        <f ca="1">IF($BX199="","",IF(ISERROR(BY199),0,VLOOKUP(BX199,Invoer!$F$15:$AU$1999,17,FALSE)))</f>
        <v/>
      </c>
      <c r="CJ199" s="680" t="str">
        <f t="shared" ca="1" si="107"/>
        <v/>
      </c>
      <c r="CK199" s="662" t="str">
        <f t="shared" ca="1" si="108"/>
        <v/>
      </c>
      <c r="CM199" s="56" t="str">
        <f t="shared" ca="1" si="114"/>
        <v/>
      </c>
      <c r="CQ199" s="411" t="e">
        <f ca="1">Invoer!EG204</f>
        <v>#N/A</v>
      </c>
      <c r="CR199" s="599" t="str">
        <f t="shared" ca="1" si="85"/>
        <v/>
      </c>
      <c r="CS199" s="673" t="str">
        <f ca="1">IF($CR199="","",VLOOKUP(CR199,Invoer!$F$15:$AU$1500,2,FALSE))</f>
        <v/>
      </c>
      <c r="CT199" s="599" t="str">
        <f t="shared" ca="1" si="86"/>
        <v/>
      </c>
      <c r="CU199" s="599" t="str">
        <f ca="1">IF($CR199="","",VLOOKUP(CR199,Invoer!$F$15:$AU$1500,3,FALSE))</f>
        <v/>
      </c>
      <c r="CV199" s="599" t="str">
        <f ca="1">IF($CR199="","",IF(CU199&lt;&gt;"Liq","",VLOOKUP(CR199,Invoer!$F$15:$AU$1500,4,FALSE)))</f>
        <v/>
      </c>
      <c r="CW199" s="599" t="str">
        <f ca="1">IF($CR199="","",VLOOKUP(CR199,Invoer!$F$15:$AU$1500,5,FALSE))</f>
        <v/>
      </c>
      <c r="CX199" s="599" t="str">
        <f ca="1">IF($CR199="","",VLOOKUP(CR199,Invoer!$F$15:$AU$1500,6,FALSE))</f>
        <v/>
      </c>
      <c r="CY199" s="599" t="str">
        <f ca="1">IF($CR199="","",VLOOKUP(CR199,Invoer!$F$15:$AU$1500,9,FALSE))</f>
        <v/>
      </c>
      <c r="CZ199" s="599" t="str">
        <f ca="1">IF($CR199="","",VLOOKUP(CR199,Invoer!$F$15:$AU$1500,10,FALSE))</f>
        <v/>
      </c>
      <c r="DA199" s="599" t="str">
        <f ca="1">IF($CR199="","",VLOOKUP(CR199,Invoer!$F$15:$AU$1500,11,FALSE))</f>
        <v/>
      </c>
      <c r="DB199" s="599" t="str">
        <f ca="1">IF($CR199="","",VLOOKUP(CR199,Invoer!$F$15:$BB$1500,14,FALSE))</f>
        <v/>
      </c>
      <c r="DC199" s="662" t="str">
        <f ca="1">IF($CR199="","",VLOOKUP(CR199,Invoer!$F$15:$AU$1500,15,FALSE))</f>
        <v/>
      </c>
      <c r="DD199" s="599" t="str">
        <f ca="1">IF($CR199="","",VLOOKUP(CR199,Invoer!$F$15:$AU$1500,19,FALSE))</f>
        <v/>
      </c>
      <c r="DE199" s="662" t="str">
        <f ca="1">IF($CR199="","",VLOOKUP(CR199,Invoer!$F$15:$AU$1500,20,FALSE))</f>
        <v/>
      </c>
      <c r="DF199" s="662" t="str">
        <f ca="1">IF($CR199="","",VLOOKUP(CR199,Invoer!$F$15:$AU$1500,23,FALSE))</f>
        <v/>
      </c>
      <c r="DG199" s="662" t="str">
        <f ca="1">IF($CR199="","",VLOOKUP(CR199,Invoer!$F$15:$AU$1500,17,FALSE))</f>
        <v/>
      </c>
      <c r="DH199" s="681" t="str">
        <f t="shared" ca="1" si="87"/>
        <v/>
      </c>
      <c r="DI199" s="662" t="str">
        <f t="shared" ca="1" si="88"/>
        <v/>
      </c>
      <c r="DJ199" s="190"/>
      <c r="DK199" s="411" t="str">
        <f t="shared" ca="1" si="89"/>
        <v/>
      </c>
      <c r="DO199" s="61" t="e">
        <f ca="1">IF($DN$4&lt;3,Invoer!EB204,Invoer!EA204)</f>
        <v>#N/A</v>
      </c>
      <c r="DP199" s="599" t="str">
        <f t="shared" ca="1" si="90"/>
        <v/>
      </c>
      <c r="DQ199" s="673" t="str">
        <f ca="1">IF($DP199="","",VLOOKUP(DP199,Invoer!$F$15:$AU$1999,2,FALSE))</f>
        <v/>
      </c>
      <c r="DR199" s="599" t="str">
        <f t="shared" ca="1" si="91"/>
        <v/>
      </c>
      <c r="DS199" s="599" t="str">
        <f ca="1">IF($DP199="","",VLOOKUP(DP199,Invoer!$F$15:$AU$1999,3,FALSE))</f>
        <v/>
      </c>
      <c r="DT199" s="599" t="str">
        <f ca="1">IF($DP199="","",IF(DS199&lt;&gt;"Liq","",VLOOKUP(DP199,Invoer!$F$15:$AU$1999,4,FALSE)))</f>
        <v/>
      </c>
      <c r="DU199" s="599" t="str">
        <f ca="1">IF($DP199="","",VLOOKUP(DP199,Invoer!$F$15:$AU$1999,5,FALSE))</f>
        <v/>
      </c>
      <c r="DV199" s="599" t="str">
        <f ca="1">IF($DP199="","",VLOOKUP(DP199,Invoer!$F$15:$AU$1999,6,FALSE))</f>
        <v/>
      </c>
      <c r="DW199" s="599" t="str">
        <f ca="1">IF($DP199="","",VLOOKUP(DP199,Invoer!$F$15:$AU$1999,9,FALSE))</f>
        <v/>
      </c>
      <c r="DX199" s="599" t="str">
        <f ca="1">IF($DP199="","",VLOOKUP(DP199,Invoer!$F$15:$AU$1999,10,FALSE))</f>
        <v/>
      </c>
      <c r="DY199" s="595" t="str">
        <f ca="1">IF($DP199="","",VLOOKUP(DP199,Invoer!$F$15:$AU$1999,11,FALSE))</f>
        <v/>
      </c>
      <c r="DZ199" s="662" t="str">
        <f ca="1">IF($DP199="","",IF($DN$4&gt;2,"",VLOOKUP(DP199,Invoer!CQ:CS,3,FALSE)))</f>
        <v/>
      </c>
      <c r="EA199" s="541" t="str">
        <f ca="1">IF($DP199="","",IF(ISERROR(DQ199),0,IF($DN$4&lt;3,"",VLOOKUP(DP199,Invoer!$F$15:$AU$1999,15,FALSE))))</f>
        <v/>
      </c>
      <c r="EB199" s="595" t="str">
        <f ca="1">IF($DP199="","",IF($DN$4&lt;3,"",VLOOKUP(DP199,Invoer!$F$15:$AU$1999,19,FALSE)))</f>
        <v/>
      </c>
      <c r="EC199" s="541" t="str">
        <f ca="1">IF($DP199="","",IF(ISERROR(DQ199),0,IF($DN$4&lt;3,"",VLOOKUP(DP199,Invoer!$F$15:$AU$1999,24,FALSE))))</f>
        <v/>
      </c>
      <c r="ED199" s="541" t="str">
        <f ca="1">IF($DP199="","",IF(ISERROR(DQ199),0,IF($DN$4&lt;3,"",VLOOKUP(DP199,Invoer!$F$15:$AU$1999,17,FALSE))))</f>
        <v/>
      </c>
      <c r="EH199" s="89" t="e">
        <f ca="1">Invoer!CP204</f>
        <v>#N/A</v>
      </c>
      <c r="EI199" s="599" t="str">
        <f t="shared" ca="1" si="92"/>
        <v/>
      </c>
      <c r="EJ199" s="673" t="str">
        <f ca="1">IF(EI199="","",VLOOKUP(EI199,Invoer!$F$15:$AU$1999,2,FALSE))</f>
        <v/>
      </c>
      <c r="EK199" s="599" t="str">
        <f t="shared" ca="1" si="93"/>
        <v/>
      </c>
      <c r="EL199" s="599" t="str">
        <f ca="1">IF($EI199="","",VLOOKUP(EI199,Invoer!$F$15:$AU$1999,3,FALSE))</f>
        <v/>
      </c>
      <c r="EM199" s="599" t="str">
        <f ca="1">IF($EI199="","",IF(EL199&lt;&gt;"Liq","",VLOOKUP(EI199,Invoer!$F$15:$AU$1999,4,FALSE)))</f>
        <v/>
      </c>
      <c r="EN199" s="599" t="str">
        <f ca="1">IF($EI199="","",VLOOKUP(EI199,Invoer!$F$15:$AU$1999,6,FALSE))</f>
        <v/>
      </c>
      <c r="EO199" s="599" t="str">
        <f ca="1">IF(EI199="","",VLOOKUP(EI199,Invoer!$F$15:$AU$1999,9,FALSE))</f>
        <v/>
      </c>
      <c r="EP199" s="599" t="str">
        <f ca="1">IF(EI199="","",VLOOKUP(EI199,Invoer!$F$15:$AU$1999,10,FALSE))</f>
        <v/>
      </c>
      <c r="EQ199" s="599" t="str">
        <f ca="1">IF(EI199="","",VLOOKUP(EI199,Invoer!$F$15:$AU$1999,11,FALSE))</f>
        <v/>
      </c>
      <c r="ER199" s="662" t="str">
        <f ca="1">IF(EI199="","",VLOOKUP(EI199,Invoer!CQ:CS,3,FALSE))</f>
        <v/>
      </c>
      <c r="ES199" s="662" t="str">
        <f t="shared" ca="1" si="94"/>
        <v/>
      </c>
      <c r="ET199" s="513" t="str">
        <f t="shared" ca="1" si="95"/>
        <v/>
      </c>
      <c r="EU199" s="112" t="str">
        <f t="shared" ca="1" si="96"/>
        <v/>
      </c>
      <c r="EV199" s="83" t="s">
        <v>160</v>
      </c>
      <c r="EW199" s="682" t="str">
        <f t="shared" ca="1" si="97"/>
        <v/>
      </c>
      <c r="EX199" s="662" t="str">
        <f t="shared" ca="1" si="98"/>
        <v/>
      </c>
      <c r="EY199"/>
      <c r="EZ199" s="56" t="e">
        <f t="shared" ca="1" si="109"/>
        <v>#VALUE!</v>
      </c>
      <c r="FA199" s="56" t="e">
        <f t="shared" ca="1" si="110"/>
        <v>#VALUE!</v>
      </c>
      <c r="FE199"/>
      <c r="FI199"/>
      <c r="FJ199"/>
    </row>
    <row r="200" spans="1:166" ht="12" customHeight="1" x14ac:dyDescent="0.2">
      <c r="A200"/>
      <c r="B200"/>
      <c r="C200"/>
      <c r="E200"/>
      <c r="G200" s="89" t="e">
        <f ca="1">Invoer!DU205</f>
        <v>#N/A</v>
      </c>
      <c r="H200" s="599" t="str">
        <f t="shared" ca="1" si="115"/>
        <v/>
      </c>
      <c r="I200" s="673" t="str">
        <f ca="1">IF($H200="","",VLOOKUP(H200,Invoer!$F$15:$AU$1500,2,FALSE))</f>
        <v/>
      </c>
      <c r="J200" s="599" t="str">
        <f t="shared" ca="1" si="99"/>
        <v/>
      </c>
      <c r="K200" s="599" t="str">
        <f ca="1">IF($H200="","",VLOOKUP(H200,Invoer!$F$15:$AU$1500,3,FALSE))</f>
        <v/>
      </c>
      <c r="L200" s="599" t="str">
        <f ca="1">IF($H200="","",IF(K200&lt;&gt;"Liq","",VLOOKUP(H200,Invoer!$F$15:$AU$1500,4,FALSE)))</f>
        <v/>
      </c>
      <c r="M200" s="599" t="str">
        <f ca="1">IF($H200="","",VLOOKUP(H200,Invoer!$F$15:$AU$1500,5,FALSE))</f>
        <v/>
      </c>
      <c r="N200" s="599" t="str">
        <f ca="1">IF($H200="","",VLOOKUP(H200,Invoer!$F$15:$AU$1500,6,FALSE))</f>
        <v/>
      </c>
      <c r="O200" s="599" t="str">
        <f ca="1">IF($H200="","",VLOOKUP(H200,Invoer!$F$15:$AU$1500,9,FALSE))</f>
        <v/>
      </c>
      <c r="P200" s="599" t="str">
        <f ca="1">IF($H200="","",VLOOKUP(H200,Invoer!$F$15:$AU$1500,10,FALSE))</f>
        <v/>
      </c>
      <c r="Q200" s="599" t="str">
        <f ca="1">IF($H200="","",VLOOKUP(H200,Invoer!$F$15:$BB$1500,14,FALSE))</f>
        <v/>
      </c>
      <c r="R200" s="662" t="str">
        <f ca="1">IF($H200="","",IF(J200&gt;$K$8,"",VLOOKUP(H200,Invoer!$F$15:$AU$1500,15,FALSE)))</f>
        <v/>
      </c>
      <c r="S200" s="599" t="str">
        <f ca="1">IF($H200="","",VLOOKUP(H200,Invoer!$F$15:$AU$1500,19,FALSE))</f>
        <v/>
      </c>
      <c r="T200" s="662" t="str">
        <f ca="1">IF($H200="","",IF(J200&gt;$K$8,"",VLOOKUP(H200,Invoer!$F$15:$AU$1500,20,FALSE)))</f>
        <v/>
      </c>
      <c r="U200" s="662" t="str">
        <f ca="1">IF($H200="","",IF(J200&gt;$K$8,"",VLOOKUP(H200,Invoer!$F$15:$AU$1500,23,FALSE)))</f>
        <v/>
      </c>
      <c r="V200" s="662" t="str">
        <f ca="1">IF($H200="","",IF(J200&gt;$K$8,"",VLOOKUP(H200,Invoer!$F$15:$AU$1500,17,FALSE)))</f>
        <v/>
      </c>
      <c r="AC200" s="435" t="str">
        <f>IF($AC$7&lt;3,Invoer!DR205,IF($AC$7=3,Invoer!BT205,"x"))</f>
        <v>x</v>
      </c>
      <c r="AD200" s="599" t="str">
        <f t="shared" si="100"/>
        <v/>
      </c>
      <c r="AE200" s="673" t="str">
        <f>IF($AD200="","",VLOOKUP(AD200,Invoer!$F$15:$AU$1999,2,FALSE))</f>
        <v/>
      </c>
      <c r="AF200" s="599" t="str">
        <f t="shared" si="101"/>
        <v/>
      </c>
      <c r="AG200" s="599" t="str">
        <f>IF($AD200="","",VLOOKUP(AD200,Invoer!$F$15:$AU$1999,3,FALSE))</f>
        <v/>
      </c>
      <c r="AH200" s="599" t="str">
        <f>IF($AD200="","",IF(AG200&lt;&gt;"Liq","",VLOOKUP(AD200,Invoer!$F$15:$AU$1999,4,FALSE)))</f>
        <v/>
      </c>
      <c r="AI200" s="677" t="str">
        <f>IF($AD200="","",VLOOKUP(AD200,Invoer!$F$15:$AU$1999,5,FALSE))</f>
        <v/>
      </c>
      <c r="AJ200" s="599" t="str">
        <f>IF($AD200="","",VLOOKUP(AD200,Invoer!$F$15:$AU$1999,6,FALSE))</f>
        <v/>
      </c>
      <c r="AK200" s="599" t="str">
        <f>IF($AD200="","",VLOOKUP(AD200,Invoer!$F$15:$AU$1999,9,FALSE))</f>
        <v/>
      </c>
      <c r="AL200" s="599" t="str">
        <f>IF($AD200="","",VLOOKUP(AD200,Invoer!$F$15:$AU$1999,10,FALSE))</f>
        <v/>
      </c>
      <c r="AM200" s="599" t="str">
        <f>IF($AD200="","",VLOOKUP(AD200,Invoer!$F$15:$BB$1999,14,FALSE))</f>
        <v/>
      </c>
      <c r="AN200" s="599" t="str">
        <f>IF($AD200="","",VLOOKUP(AD200,Invoer!$F$15:$AU$1999,11,FALSE))</f>
        <v/>
      </c>
      <c r="AO200" s="662" t="str">
        <f>IF($AD200="","",VLOOKUP(AD200,Invoer!$F$15:$AU$1999,15,FALSE))</f>
        <v/>
      </c>
      <c r="AP200" s="599" t="str">
        <f>IF($AD200="","",VLOOKUP(AD200,Invoer!$F$15:$AU$1999,19,FALSE))</f>
        <v/>
      </c>
      <c r="AQ200" s="662" t="str">
        <f>IF($AD200="","",VLOOKUP(AD200,Invoer!$F$15:$AU$1999,24,FALSE))</f>
        <v/>
      </c>
      <c r="AR200" s="662" t="str">
        <f>IF($AD200="","",VLOOKUP(AD200,Invoer!$F$15:$AU$1999,17,FALSE))</f>
        <v/>
      </c>
      <c r="AS200" s="678" t="str">
        <f t="shared" si="111"/>
        <v/>
      </c>
      <c r="AT200" s="676" t="str">
        <f t="shared" si="80"/>
        <v/>
      </c>
      <c r="AU200" s="77" t="e">
        <f t="shared" si="81"/>
        <v>#VALUE!</v>
      </c>
      <c r="AW200" s="57"/>
      <c r="AX200" s="57"/>
      <c r="BA200" s="83" t="e">
        <f ca="1">Invoer!DW205</f>
        <v>#N/A</v>
      </c>
      <c r="BB200" s="599" t="str">
        <f t="shared" ca="1" si="102"/>
        <v/>
      </c>
      <c r="BC200" s="673" t="str">
        <f ca="1">IF($BB200="","",VLOOKUP(BB200,Invoer!$F$15:$AU$1999,2,FALSE))</f>
        <v/>
      </c>
      <c r="BD200" s="599" t="str">
        <f t="shared" ca="1" si="103"/>
        <v/>
      </c>
      <c r="BE200" s="599" t="str">
        <f ca="1">IF($BB200="","",VLOOKUP(BB200,Invoer!$F$15:$AU$1999,5,FALSE))</f>
        <v/>
      </c>
      <c r="BF200" s="599" t="str">
        <f ca="1">IF($BB200="","",VLOOKUP(BB200,Invoer!$F$15:$AU$1999,6,FALSE))</f>
        <v/>
      </c>
      <c r="BG200" s="599" t="str">
        <f ca="1">IF($BB200="","",VLOOKUP(BB200,Invoer!$F$15:$AU$1999,9,FALSE))</f>
        <v/>
      </c>
      <c r="BH200" s="599" t="str">
        <f ca="1">IF($BB200="","",VLOOKUP(BB200,Invoer!$F$15:$AU$1999,10,FALSE))</f>
        <v/>
      </c>
      <c r="BI200" s="599" t="str">
        <f ca="1">IF($BB200="","",VLOOKUP(BB200,Invoer!$F$15:$BB$1999,14,FALSE))</f>
        <v/>
      </c>
      <c r="BJ200" s="599" t="str">
        <f ca="1">IF($BB200="","",VLOOKUP(BB200,Invoer!$F$15:$AU$1999,11,FALSE))</f>
        <v/>
      </c>
      <c r="BK200" s="662" t="str">
        <f t="shared" ca="1" si="104"/>
        <v/>
      </c>
      <c r="BL200" s="662" t="str">
        <f t="shared" ca="1" si="105"/>
        <v/>
      </c>
      <c r="BM200" s="679" t="str">
        <f t="shared" ca="1" si="106"/>
        <v/>
      </c>
      <c r="BN200" s="662" t="str">
        <f t="shared" ca="1" si="82"/>
        <v/>
      </c>
      <c r="BO200" s="662" t="str">
        <f ca="1">IF($BB200="","",VLOOKUP(BB200,Invoer!$F$15:$AU$1999,15,FALSE))</f>
        <v/>
      </c>
      <c r="BP200" s="662" t="str">
        <f ca="1">IF($BB200="","",VLOOKUP(BB200,Invoer!$F$15:$AU$1999,24,FALSE))</f>
        <v/>
      </c>
      <c r="BQ200" s="662" t="str">
        <f ca="1">IF($BB200="","",VLOOKUP(BB200,Invoer!$F$15:$AU$1999,17,FALSE))</f>
        <v/>
      </c>
      <c r="BS200" s="73" t="e">
        <f t="shared" ca="1" si="112"/>
        <v>#VALUE!</v>
      </c>
      <c r="BT200" s="57" t="str">
        <f t="shared" ca="1" si="113"/>
        <v/>
      </c>
      <c r="BW200" s="61" t="e">
        <f ca="1">Invoer!DZ205</f>
        <v>#N/A</v>
      </c>
      <c r="BX200" s="599" t="str">
        <f t="shared" ca="1" si="83"/>
        <v/>
      </c>
      <c r="BY200" s="673" t="str">
        <f ca="1">IF($BX200="","",VLOOKUP(BX200,Invoer!$F$15:$AU$1999,2,FALSE))</f>
        <v/>
      </c>
      <c r="BZ200" s="599" t="str">
        <f t="shared" ca="1" si="84"/>
        <v/>
      </c>
      <c r="CA200" s="599" t="str">
        <f ca="1">IF($BX200="","",VLOOKUP(BX200,Invoer!$F$15:$AU$1999,5,FALSE))</f>
        <v/>
      </c>
      <c r="CB200" s="599" t="str">
        <f ca="1">IF($BX200="","",VLOOKUP(BX200,Invoer!$F$15:$AU$1999,6,FALSE))</f>
        <v/>
      </c>
      <c r="CC200" s="599" t="str">
        <f ca="1">IF($BX200="","",VLOOKUP(BX200,Invoer!$F$15:$AU$1999,9,FALSE))</f>
        <v/>
      </c>
      <c r="CD200" s="599" t="str">
        <f ca="1">IF($BX200="","",VLOOKUP(BX200,Invoer!$F$15:$AU$1999,10,FALSE))</f>
        <v/>
      </c>
      <c r="CE200" s="599" t="str">
        <f ca="1">IF($BX200="","",VLOOKUP(BX200,Invoer!$F$15:$AU$1999,11,FALSE))</f>
        <v/>
      </c>
      <c r="CF200" s="662" t="str">
        <f ca="1">IF($BX200="","",IF(ISERROR(BY200),0,VLOOKUP(BX200,Invoer!$F$15:$AU$1999,15,FALSE)))</f>
        <v/>
      </c>
      <c r="CG200" s="599" t="str">
        <f ca="1">IF($BX200="","",VLOOKUP(BX200,Invoer!$F$15:$AU$1999,19,FALSE))</f>
        <v/>
      </c>
      <c r="CH200" s="662" t="str">
        <f ca="1">IF($BX200="","",IF(ISERROR(BY200),0,VLOOKUP(BX200,Invoer!$F$15:$AU$1999,24,FALSE)))</f>
        <v/>
      </c>
      <c r="CI200" s="662" t="str">
        <f ca="1">IF($BX200="","",IF(ISERROR(BY200),0,VLOOKUP(BX200,Invoer!$F$15:$AU$1999,17,FALSE)))</f>
        <v/>
      </c>
      <c r="CJ200" s="680" t="str">
        <f t="shared" ca="1" si="107"/>
        <v/>
      </c>
      <c r="CK200" s="662" t="str">
        <f t="shared" ca="1" si="108"/>
        <v/>
      </c>
      <c r="CM200" s="56" t="str">
        <f t="shared" ca="1" si="114"/>
        <v/>
      </c>
      <c r="CQ200" s="411" t="e">
        <f ca="1">Invoer!EG205</f>
        <v>#N/A</v>
      </c>
      <c r="CR200" s="599" t="str">
        <f t="shared" ca="1" si="85"/>
        <v/>
      </c>
      <c r="CS200" s="673" t="str">
        <f ca="1">IF($CR200="","",VLOOKUP(CR200,Invoer!$F$15:$AU$1500,2,FALSE))</f>
        <v/>
      </c>
      <c r="CT200" s="599" t="str">
        <f t="shared" ca="1" si="86"/>
        <v/>
      </c>
      <c r="CU200" s="599" t="str">
        <f ca="1">IF($CR200="","",VLOOKUP(CR200,Invoer!$F$15:$AU$1500,3,FALSE))</f>
        <v/>
      </c>
      <c r="CV200" s="599" t="str">
        <f ca="1">IF($CR200="","",IF(CU200&lt;&gt;"Liq","",VLOOKUP(CR200,Invoer!$F$15:$AU$1500,4,FALSE)))</f>
        <v/>
      </c>
      <c r="CW200" s="599" t="str">
        <f ca="1">IF($CR200="","",VLOOKUP(CR200,Invoer!$F$15:$AU$1500,5,FALSE))</f>
        <v/>
      </c>
      <c r="CX200" s="599" t="str">
        <f ca="1">IF($CR200="","",VLOOKUP(CR200,Invoer!$F$15:$AU$1500,6,FALSE))</f>
        <v/>
      </c>
      <c r="CY200" s="599" t="str">
        <f ca="1">IF($CR200="","",VLOOKUP(CR200,Invoer!$F$15:$AU$1500,9,FALSE))</f>
        <v/>
      </c>
      <c r="CZ200" s="599" t="str">
        <f ca="1">IF($CR200="","",VLOOKUP(CR200,Invoer!$F$15:$AU$1500,10,FALSE))</f>
        <v/>
      </c>
      <c r="DA200" s="599" t="str">
        <f ca="1">IF($CR200="","",VLOOKUP(CR200,Invoer!$F$15:$AU$1500,11,FALSE))</f>
        <v/>
      </c>
      <c r="DB200" s="599" t="str">
        <f ca="1">IF($CR200="","",VLOOKUP(CR200,Invoer!$F$15:$BB$1500,14,FALSE))</f>
        <v/>
      </c>
      <c r="DC200" s="662" t="str">
        <f ca="1">IF($CR200="","",VLOOKUP(CR200,Invoer!$F$15:$AU$1500,15,FALSE))</f>
        <v/>
      </c>
      <c r="DD200" s="599" t="str">
        <f ca="1">IF($CR200="","",VLOOKUP(CR200,Invoer!$F$15:$AU$1500,19,FALSE))</f>
        <v/>
      </c>
      <c r="DE200" s="662" t="str">
        <f ca="1">IF($CR200="","",VLOOKUP(CR200,Invoer!$F$15:$AU$1500,20,FALSE))</f>
        <v/>
      </c>
      <c r="DF200" s="662" t="str">
        <f ca="1">IF($CR200="","",VLOOKUP(CR200,Invoer!$F$15:$AU$1500,23,FALSE))</f>
        <v/>
      </c>
      <c r="DG200" s="662" t="str">
        <f ca="1">IF($CR200="","",VLOOKUP(CR200,Invoer!$F$15:$AU$1500,17,FALSE))</f>
        <v/>
      </c>
      <c r="DH200" s="681" t="str">
        <f t="shared" ca="1" si="87"/>
        <v/>
      </c>
      <c r="DI200" s="662" t="str">
        <f t="shared" ca="1" si="88"/>
        <v/>
      </c>
      <c r="DJ200" s="190"/>
      <c r="DK200" s="411" t="str">
        <f t="shared" ca="1" si="89"/>
        <v/>
      </c>
      <c r="DO200" s="61" t="e">
        <f ca="1">IF($DN$4&lt;3,Invoer!EB205,Invoer!EA205)</f>
        <v>#N/A</v>
      </c>
      <c r="DP200" s="599" t="str">
        <f t="shared" ca="1" si="90"/>
        <v/>
      </c>
      <c r="DQ200" s="673" t="str">
        <f ca="1">IF($DP200="","",VLOOKUP(DP200,Invoer!$F$15:$AU$1999,2,FALSE))</f>
        <v/>
      </c>
      <c r="DR200" s="599" t="str">
        <f t="shared" ca="1" si="91"/>
        <v/>
      </c>
      <c r="DS200" s="599" t="str">
        <f ca="1">IF($DP200="","",VLOOKUP(DP200,Invoer!$F$15:$AU$1999,3,FALSE))</f>
        <v/>
      </c>
      <c r="DT200" s="599" t="str">
        <f ca="1">IF($DP200="","",IF(DS200&lt;&gt;"Liq","",VLOOKUP(DP200,Invoer!$F$15:$AU$1999,4,FALSE)))</f>
        <v/>
      </c>
      <c r="DU200" s="599" t="str">
        <f ca="1">IF($DP200="","",VLOOKUP(DP200,Invoer!$F$15:$AU$1999,5,FALSE))</f>
        <v/>
      </c>
      <c r="DV200" s="599" t="str">
        <f ca="1">IF($DP200="","",VLOOKUP(DP200,Invoer!$F$15:$AU$1999,6,FALSE))</f>
        <v/>
      </c>
      <c r="DW200" s="599" t="str">
        <f ca="1">IF($DP200="","",VLOOKUP(DP200,Invoer!$F$15:$AU$1999,9,FALSE))</f>
        <v/>
      </c>
      <c r="DX200" s="599" t="str">
        <f ca="1">IF($DP200="","",VLOOKUP(DP200,Invoer!$F$15:$AU$1999,10,FALSE))</f>
        <v/>
      </c>
      <c r="DY200" s="595" t="str">
        <f ca="1">IF($DP200="","",VLOOKUP(DP200,Invoer!$F$15:$AU$1999,11,FALSE))</f>
        <v/>
      </c>
      <c r="DZ200" s="662" t="str">
        <f ca="1">IF($DP200="","",IF($DN$4&gt;2,"",VLOOKUP(DP200,Invoer!CQ:CS,3,FALSE)))</f>
        <v/>
      </c>
      <c r="EA200" s="541" t="str">
        <f ca="1">IF($DP200="","",IF(ISERROR(DQ200),0,IF($DN$4&lt;3,"",VLOOKUP(DP200,Invoer!$F$15:$AU$1999,15,FALSE))))</f>
        <v/>
      </c>
      <c r="EB200" s="595" t="str">
        <f ca="1">IF($DP200="","",IF($DN$4&lt;3,"",VLOOKUP(DP200,Invoer!$F$15:$AU$1999,19,FALSE)))</f>
        <v/>
      </c>
      <c r="EC200" s="541" t="str">
        <f ca="1">IF($DP200="","",IF(ISERROR(DQ200),0,IF($DN$4&lt;3,"",VLOOKUP(DP200,Invoer!$F$15:$AU$1999,24,FALSE))))</f>
        <v/>
      </c>
      <c r="ED200" s="541" t="str">
        <f ca="1">IF($DP200="","",IF(ISERROR(DQ200),0,IF($DN$4&lt;3,"",VLOOKUP(DP200,Invoer!$F$15:$AU$1999,17,FALSE))))</f>
        <v/>
      </c>
      <c r="EH200" s="89" t="e">
        <f ca="1">Invoer!CP205</f>
        <v>#N/A</v>
      </c>
      <c r="EI200" s="599" t="str">
        <f t="shared" ca="1" si="92"/>
        <v/>
      </c>
      <c r="EJ200" s="673" t="str">
        <f ca="1">IF(EI200="","",VLOOKUP(EI200,Invoer!$F$15:$AU$1999,2,FALSE))</f>
        <v/>
      </c>
      <c r="EK200" s="599" t="str">
        <f t="shared" ca="1" si="93"/>
        <v/>
      </c>
      <c r="EL200" s="599" t="str">
        <f ca="1">IF($EI200="","",VLOOKUP(EI200,Invoer!$F$15:$AU$1999,3,FALSE))</f>
        <v/>
      </c>
      <c r="EM200" s="599" t="str">
        <f ca="1">IF($EI200="","",IF(EL200&lt;&gt;"Liq","",VLOOKUP(EI200,Invoer!$F$15:$AU$1999,4,FALSE)))</f>
        <v/>
      </c>
      <c r="EN200" s="599" t="str">
        <f ca="1">IF($EI200="","",VLOOKUP(EI200,Invoer!$F$15:$AU$1999,6,FALSE))</f>
        <v/>
      </c>
      <c r="EO200" s="599" t="str">
        <f ca="1">IF(EI200="","",VLOOKUP(EI200,Invoer!$F$15:$AU$1999,9,FALSE))</f>
        <v/>
      </c>
      <c r="EP200" s="599" t="str">
        <f ca="1">IF(EI200="","",VLOOKUP(EI200,Invoer!$F$15:$AU$1999,10,FALSE))</f>
        <v/>
      </c>
      <c r="EQ200" s="599" t="str">
        <f ca="1">IF(EI200="","",VLOOKUP(EI200,Invoer!$F$15:$AU$1999,11,FALSE))</f>
        <v/>
      </c>
      <c r="ER200" s="662" t="str">
        <f ca="1">IF(EI200="","",VLOOKUP(EI200,Invoer!CQ:CS,3,FALSE))</f>
        <v/>
      </c>
      <c r="ES200" s="662" t="str">
        <f t="shared" ca="1" si="94"/>
        <v/>
      </c>
      <c r="ET200" s="513" t="str">
        <f t="shared" ca="1" si="95"/>
        <v/>
      </c>
      <c r="EU200" s="112" t="str">
        <f t="shared" ca="1" si="96"/>
        <v/>
      </c>
      <c r="EV200" s="83" t="s">
        <v>160</v>
      </c>
      <c r="EW200" s="682" t="str">
        <f t="shared" ca="1" si="97"/>
        <v/>
      </c>
      <c r="EX200" s="662" t="str">
        <f t="shared" ca="1" si="98"/>
        <v/>
      </c>
      <c r="EY200"/>
      <c r="EZ200" s="56" t="e">
        <f t="shared" ca="1" si="109"/>
        <v>#VALUE!</v>
      </c>
      <c r="FA200" s="56" t="e">
        <f t="shared" ca="1" si="110"/>
        <v>#VALUE!</v>
      </c>
      <c r="FE200"/>
      <c r="FI200"/>
      <c r="FJ200"/>
    </row>
    <row r="201" spans="1:166" ht="12" customHeight="1" x14ac:dyDescent="0.2">
      <c r="A201"/>
      <c r="B201"/>
      <c r="C201"/>
      <c r="E201"/>
      <c r="G201" s="89" t="e">
        <f ca="1">Invoer!DU206</f>
        <v>#N/A</v>
      </c>
      <c r="H201" s="599" t="str">
        <f t="shared" ca="1" si="115"/>
        <v/>
      </c>
      <c r="I201" s="673" t="str">
        <f ca="1">IF($H201="","",VLOOKUP(H201,Invoer!$F$15:$AU$1500,2,FALSE))</f>
        <v/>
      </c>
      <c r="J201" s="599" t="str">
        <f t="shared" ca="1" si="99"/>
        <v/>
      </c>
      <c r="K201" s="599" t="str">
        <f ca="1">IF($H201="","",VLOOKUP(H201,Invoer!$F$15:$AU$1500,3,FALSE))</f>
        <v/>
      </c>
      <c r="L201" s="599" t="str">
        <f ca="1">IF($H201="","",IF(K201&lt;&gt;"Liq","",VLOOKUP(H201,Invoer!$F$15:$AU$1500,4,FALSE)))</f>
        <v/>
      </c>
      <c r="M201" s="599" t="str">
        <f ca="1">IF($H201="","",VLOOKUP(H201,Invoer!$F$15:$AU$1500,5,FALSE))</f>
        <v/>
      </c>
      <c r="N201" s="599" t="str">
        <f ca="1">IF($H201="","",VLOOKUP(H201,Invoer!$F$15:$AU$1500,6,FALSE))</f>
        <v/>
      </c>
      <c r="O201" s="599" t="str">
        <f ca="1">IF($H201="","",VLOOKUP(H201,Invoer!$F$15:$AU$1500,9,FALSE))</f>
        <v/>
      </c>
      <c r="P201" s="599" t="str">
        <f ca="1">IF($H201="","",VLOOKUP(H201,Invoer!$F$15:$AU$1500,10,FALSE))</f>
        <v/>
      </c>
      <c r="Q201" s="599" t="str">
        <f ca="1">IF($H201="","",VLOOKUP(H201,Invoer!$F$15:$BB$1500,14,FALSE))</f>
        <v/>
      </c>
      <c r="R201" s="662" t="str">
        <f ca="1">IF($H201="","",IF(J201&gt;$K$8,"",VLOOKUP(H201,Invoer!$F$15:$AU$1500,15,FALSE)))</f>
        <v/>
      </c>
      <c r="S201" s="599" t="str">
        <f ca="1">IF($H201="","",VLOOKUP(H201,Invoer!$F$15:$AU$1500,19,FALSE))</f>
        <v/>
      </c>
      <c r="T201" s="662" t="str">
        <f ca="1">IF($H201="","",IF(J201&gt;$K$8,"",VLOOKUP(H201,Invoer!$F$15:$AU$1500,20,FALSE)))</f>
        <v/>
      </c>
      <c r="U201" s="662" t="str">
        <f ca="1">IF($H201="","",IF(J201&gt;$K$8,"",VLOOKUP(H201,Invoer!$F$15:$AU$1500,23,FALSE)))</f>
        <v/>
      </c>
      <c r="V201" s="662" t="str">
        <f ca="1">IF($H201="","",IF(J201&gt;$K$8,"",VLOOKUP(H201,Invoer!$F$15:$AU$1500,17,FALSE)))</f>
        <v/>
      </c>
      <c r="AC201" s="435" t="str">
        <f>IF($AC$7&lt;3,Invoer!DR206,IF($AC$7=3,Invoer!BT206,"x"))</f>
        <v>x</v>
      </c>
      <c r="AD201" s="599" t="str">
        <f t="shared" si="100"/>
        <v/>
      </c>
      <c r="AE201" s="673" t="str">
        <f>IF($AD201="","",VLOOKUP(AD201,Invoer!$F$15:$AU$1999,2,FALSE))</f>
        <v/>
      </c>
      <c r="AF201" s="599" t="str">
        <f t="shared" si="101"/>
        <v/>
      </c>
      <c r="AG201" s="599" t="str">
        <f>IF($AD201="","",VLOOKUP(AD201,Invoer!$F$15:$AU$1999,3,FALSE))</f>
        <v/>
      </c>
      <c r="AH201" s="599" t="str">
        <f>IF($AD201="","",IF(AG201&lt;&gt;"Liq","",VLOOKUP(AD201,Invoer!$F$15:$AU$1999,4,FALSE)))</f>
        <v/>
      </c>
      <c r="AI201" s="677" t="str">
        <f>IF($AD201="","",VLOOKUP(AD201,Invoer!$F$15:$AU$1999,5,FALSE))</f>
        <v/>
      </c>
      <c r="AJ201" s="599" t="str">
        <f>IF($AD201="","",VLOOKUP(AD201,Invoer!$F$15:$AU$1999,6,FALSE))</f>
        <v/>
      </c>
      <c r="AK201" s="599" t="str">
        <f>IF($AD201="","",VLOOKUP(AD201,Invoer!$F$15:$AU$1999,9,FALSE))</f>
        <v/>
      </c>
      <c r="AL201" s="599" t="str">
        <f>IF($AD201="","",VLOOKUP(AD201,Invoer!$F$15:$AU$1999,10,FALSE))</f>
        <v/>
      </c>
      <c r="AM201" s="599" t="str">
        <f>IF($AD201="","",VLOOKUP(AD201,Invoer!$F$15:$BB$1999,14,FALSE))</f>
        <v/>
      </c>
      <c r="AN201" s="599" t="str">
        <f>IF($AD201="","",VLOOKUP(AD201,Invoer!$F$15:$AU$1999,11,FALSE))</f>
        <v/>
      </c>
      <c r="AO201" s="662" t="str">
        <f>IF($AD201="","",VLOOKUP(AD201,Invoer!$F$15:$AU$1999,15,FALSE))</f>
        <v/>
      </c>
      <c r="AP201" s="599" t="str">
        <f>IF($AD201="","",VLOOKUP(AD201,Invoer!$F$15:$AU$1999,19,FALSE))</f>
        <v/>
      </c>
      <c r="AQ201" s="662" t="str">
        <f>IF($AD201="","",VLOOKUP(AD201,Invoer!$F$15:$AU$1999,24,FALSE))</f>
        <v/>
      </c>
      <c r="AR201" s="662" t="str">
        <f>IF($AD201="","",VLOOKUP(AD201,Invoer!$F$15:$AU$1999,17,FALSE))</f>
        <v/>
      </c>
      <c r="AS201" s="678" t="str">
        <f t="shared" si="111"/>
        <v/>
      </c>
      <c r="AT201" s="676" t="str">
        <f t="shared" si="80"/>
        <v/>
      </c>
      <c r="AU201" s="77" t="e">
        <f t="shared" si="81"/>
        <v>#VALUE!</v>
      </c>
      <c r="AW201" s="57"/>
      <c r="AX201" s="57"/>
      <c r="BA201" s="83" t="e">
        <f ca="1">Invoer!DW206</f>
        <v>#N/A</v>
      </c>
      <c r="BB201" s="599" t="str">
        <f t="shared" ca="1" si="102"/>
        <v/>
      </c>
      <c r="BC201" s="673" t="str">
        <f ca="1">IF($BB201="","",VLOOKUP(BB201,Invoer!$F$15:$AU$1999,2,FALSE))</f>
        <v/>
      </c>
      <c r="BD201" s="599" t="str">
        <f t="shared" ca="1" si="103"/>
        <v/>
      </c>
      <c r="BE201" s="599" t="str">
        <f ca="1">IF($BB201="","",VLOOKUP(BB201,Invoer!$F$15:$AU$1999,5,FALSE))</f>
        <v/>
      </c>
      <c r="BF201" s="599" t="str">
        <f ca="1">IF($BB201="","",VLOOKUP(BB201,Invoer!$F$15:$AU$1999,6,FALSE))</f>
        <v/>
      </c>
      <c r="BG201" s="599" t="str">
        <f ca="1">IF($BB201="","",VLOOKUP(BB201,Invoer!$F$15:$AU$1999,9,FALSE))</f>
        <v/>
      </c>
      <c r="BH201" s="599" t="str">
        <f ca="1">IF($BB201="","",VLOOKUP(BB201,Invoer!$F$15:$AU$1999,10,FALSE))</f>
        <v/>
      </c>
      <c r="BI201" s="599" t="str">
        <f ca="1">IF($BB201="","",VLOOKUP(BB201,Invoer!$F$15:$BB$1999,14,FALSE))</f>
        <v/>
      </c>
      <c r="BJ201" s="599" t="str">
        <f ca="1">IF($BB201="","",VLOOKUP(BB201,Invoer!$F$15:$AU$1999,11,FALSE))</f>
        <v/>
      </c>
      <c r="BK201" s="662" t="str">
        <f t="shared" ca="1" si="104"/>
        <v/>
      </c>
      <c r="BL201" s="662" t="str">
        <f t="shared" ca="1" si="105"/>
        <v/>
      </c>
      <c r="BM201" s="679" t="str">
        <f t="shared" ca="1" si="106"/>
        <v/>
      </c>
      <c r="BN201" s="662" t="str">
        <f t="shared" ca="1" si="82"/>
        <v/>
      </c>
      <c r="BO201" s="662" t="str">
        <f ca="1">IF($BB201="","",VLOOKUP(BB201,Invoer!$F$15:$AU$1999,15,FALSE))</f>
        <v/>
      </c>
      <c r="BP201" s="662" t="str">
        <f ca="1">IF($BB201="","",VLOOKUP(BB201,Invoer!$F$15:$AU$1999,24,FALSE))</f>
        <v/>
      </c>
      <c r="BQ201" s="662" t="str">
        <f ca="1">IF($BB201="","",VLOOKUP(BB201,Invoer!$F$15:$AU$1999,17,FALSE))</f>
        <v/>
      </c>
      <c r="BS201" s="73" t="e">
        <f t="shared" ca="1" si="112"/>
        <v>#VALUE!</v>
      </c>
      <c r="BT201" s="57" t="str">
        <f t="shared" ca="1" si="113"/>
        <v/>
      </c>
      <c r="BW201" s="61" t="e">
        <f ca="1">Invoer!DZ206</f>
        <v>#N/A</v>
      </c>
      <c r="BX201" s="599" t="str">
        <f t="shared" ca="1" si="83"/>
        <v/>
      </c>
      <c r="BY201" s="673" t="str">
        <f ca="1">IF($BX201="","",VLOOKUP(BX201,Invoer!$F$15:$AU$1999,2,FALSE))</f>
        <v/>
      </c>
      <c r="BZ201" s="599" t="str">
        <f t="shared" ca="1" si="84"/>
        <v/>
      </c>
      <c r="CA201" s="599" t="str">
        <f ca="1">IF($BX201="","",VLOOKUP(BX201,Invoer!$F$15:$AU$1999,5,FALSE))</f>
        <v/>
      </c>
      <c r="CB201" s="599" t="str">
        <f ca="1">IF($BX201="","",VLOOKUP(BX201,Invoer!$F$15:$AU$1999,6,FALSE))</f>
        <v/>
      </c>
      <c r="CC201" s="599" t="str">
        <f ca="1">IF($BX201="","",VLOOKUP(BX201,Invoer!$F$15:$AU$1999,9,FALSE))</f>
        <v/>
      </c>
      <c r="CD201" s="599" t="str">
        <f ca="1">IF($BX201="","",VLOOKUP(BX201,Invoer!$F$15:$AU$1999,10,FALSE))</f>
        <v/>
      </c>
      <c r="CE201" s="599" t="str">
        <f ca="1">IF($BX201="","",VLOOKUP(BX201,Invoer!$F$15:$AU$1999,11,FALSE))</f>
        <v/>
      </c>
      <c r="CF201" s="662" t="str">
        <f ca="1">IF($BX201="","",IF(ISERROR(BY201),0,VLOOKUP(BX201,Invoer!$F$15:$AU$1999,15,FALSE)))</f>
        <v/>
      </c>
      <c r="CG201" s="599" t="str">
        <f ca="1">IF($BX201="","",VLOOKUP(BX201,Invoer!$F$15:$AU$1999,19,FALSE))</f>
        <v/>
      </c>
      <c r="CH201" s="662" t="str">
        <f ca="1">IF($BX201="","",IF(ISERROR(BY201),0,VLOOKUP(BX201,Invoer!$F$15:$AU$1999,24,FALSE)))</f>
        <v/>
      </c>
      <c r="CI201" s="662" t="str">
        <f ca="1">IF($BX201="","",IF(ISERROR(BY201),0,VLOOKUP(BX201,Invoer!$F$15:$AU$1999,17,FALSE)))</f>
        <v/>
      </c>
      <c r="CJ201" s="680" t="str">
        <f t="shared" ca="1" si="107"/>
        <v/>
      </c>
      <c r="CK201" s="662" t="str">
        <f t="shared" ca="1" si="108"/>
        <v/>
      </c>
      <c r="CM201" s="56" t="str">
        <f t="shared" ca="1" si="114"/>
        <v/>
      </c>
      <c r="CQ201" s="411" t="e">
        <f ca="1">Invoer!EG206</f>
        <v>#N/A</v>
      </c>
      <c r="CR201" s="599" t="str">
        <f t="shared" ca="1" si="85"/>
        <v/>
      </c>
      <c r="CS201" s="673" t="str">
        <f ca="1">IF($CR201="","",VLOOKUP(CR201,Invoer!$F$15:$AU$1500,2,FALSE))</f>
        <v/>
      </c>
      <c r="CT201" s="599" t="str">
        <f t="shared" ca="1" si="86"/>
        <v/>
      </c>
      <c r="CU201" s="599" t="str">
        <f ca="1">IF($CR201="","",VLOOKUP(CR201,Invoer!$F$15:$AU$1500,3,FALSE))</f>
        <v/>
      </c>
      <c r="CV201" s="599" t="str">
        <f ca="1">IF($CR201="","",IF(CU201&lt;&gt;"Liq","",VLOOKUP(CR201,Invoer!$F$15:$AU$1500,4,FALSE)))</f>
        <v/>
      </c>
      <c r="CW201" s="599" t="str">
        <f ca="1">IF($CR201="","",VLOOKUP(CR201,Invoer!$F$15:$AU$1500,5,FALSE))</f>
        <v/>
      </c>
      <c r="CX201" s="599" t="str">
        <f ca="1">IF($CR201="","",VLOOKUP(CR201,Invoer!$F$15:$AU$1500,6,FALSE))</f>
        <v/>
      </c>
      <c r="CY201" s="599" t="str">
        <f ca="1">IF($CR201="","",VLOOKUP(CR201,Invoer!$F$15:$AU$1500,9,FALSE))</f>
        <v/>
      </c>
      <c r="CZ201" s="599" t="str">
        <f ca="1">IF($CR201="","",VLOOKUP(CR201,Invoer!$F$15:$AU$1500,10,FALSE))</f>
        <v/>
      </c>
      <c r="DA201" s="599" t="str">
        <f ca="1">IF($CR201="","",VLOOKUP(CR201,Invoer!$F$15:$AU$1500,11,FALSE))</f>
        <v/>
      </c>
      <c r="DB201" s="599" t="str">
        <f ca="1">IF($CR201="","",VLOOKUP(CR201,Invoer!$F$15:$BB$1500,14,FALSE))</f>
        <v/>
      </c>
      <c r="DC201" s="662" t="str">
        <f ca="1">IF($CR201="","",VLOOKUP(CR201,Invoer!$F$15:$AU$1500,15,FALSE))</f>
        <v/>
      </c>
      <c r="DD201" s="599" t="str">
        <f ca="1">IF($CR201="","",VLOOKUP(CR201,Invoer!$F$15:$AU$1500,19,FALSE))</f>
        <v/>
      </c>
      <c r="DE201" s="662" t="str">
        <f ca="1">IF($CR201="","",VLOOKUP(CR201,Invoer!$F$15:$AU$1500,20,FALSE))</f>
        <v/>
      </c>
      <c r="DF201" s="662" t="str">
        <f ca="1">IF($CR201="","",VLOOKUP(CR201,Invoer!$F$15:$AU$1500,23,FALSE))</f>
        <v/>
      </c>
      <c r="DG201" s="662" t="str">
        <f ca="1">IF($CR201="","",VLOOKUP(CR201,Invoer!$F$15:$AU$1500,17,FALSE))</f>
        <v/>
      </c>
      <c r="DH201" s="681" t="str">
        <f t="shared" ca="1" si="87"/>
        <v/>
      </c>
      <c r="DI201" s="662" t="str">
        <f t="shared" ca="1" si="88"/>
        <v/>
      </c>
      <c r="DJ201" s="190"/>
      <c r="DK201" s="411" t="str">
        <f t="shared" ca="1" si="89"/>
        <v/>
      </c>
      <c r="DO201" s="61" t="e">
        <f ca="1">IF($DN$4&lt;3,Invoer!EB206,Invoer!EA206)</f>
        <v>#N/A</v>
      </c>
      <c r="DP201" s="599" t="str">
        <f t="shared" ca="1" si="90"/>
        <v/>
      </c>
      <c r="DQ201" s="673" t="str">
        <f ca="1">IF($DP201="","",VLOOKUP(DP201,Invoer!$F$15:$AU$1999,2,FALSE))</f>
        <v/>
      </c>
      <c r="DR201" s="599" t="str">
        <f t="shared" ca="1" si="91"/>
        <v/>
      </c>
      <c r="DS201" s="599" t="str">
        <f ca="1">IF($DP201="","",VLOOKUP(DP201,Invoer!$F$15:$AU$1999,3,FALSE))</f>
        <v/>
      </c>
      <c r="DT201" s="599" t="str">
        <f ca="1">IF($DP201="","",IF(DS201&lt;&gt;"Liq","",VLOOKUP(DP201,Invoer!$F$15:$AU$1999,4,FALSE)))</f>
        <v/>
      </c>
      <c r="DU201" s="599" t="str">
        <f ca="1">IF($DP201="","",VLOOKUP(DP201,Invoer!$F$15:$AU$1999,5,FALSE))</f>
        <v/>
      </c>
      <c r="DV201" s="599" t="str">
        <f ca="1">IF($DP201="","",VLOOKUP(DP201,Invoer!$F$15:$AU$1999,6,FALSE))</f>
        <v/>
      </c>
      <c r="DW201" s="599" t="str">
        <f ca="1">IF($DP201="","",VLOOKUP(DP201,Invoer!$F$15:$AU$1999,9,FALSE))</f>
        <v/>
      </c>
      <c r="DX201" s="599" t="str">
        <f ca="1">IF($DP201="","",VLOOKUP(DP201,Invoer!$F$15:$AU$1999,10,FALSE))</f>
        <v/>
      </c>
      <c r="DY201" s="595" t="str">
        <f ca="1">IF($DP201="","",VLOOKUP(DP201,Invoer!$F$15:$AU$1999,11,FALSE))</f>
        <v/>
      </c>
      <c r="DZ201" s="662" t="str">
        <f ca="1">IF($DP201="","",IF($DN$4&gt;2,"",VLOOKUP(DP201,Invoer!CQ:CS,3,FALSE)))</f>
        <v/>
      </c>
      <c r="EA201" s="541" t="str">
        <f ca="1">IF($DP201="","",IF(ISERROR(DQ201),0,IF($DN$4&lt;3,"",VLOOKUP(DP201,Invoer!$F$15:$AU$1999,15,FALSE))))</f>
        <v/>
      </c>
      <c r="EB201" s="595" t="str">
        <f ca="1">IF($DP201="","",IF($DN$4&lt;3,"",VLOOKUP(DP201,Invoer!$F$15:$AU$1999,19,FALSE)))</f>
        <v/>
      </c>
      <c r="EC201" s="541" t="str">
        <f ca="1">IF($DP201="","",IF(ISERROR(DQ201),0,IF($DN$4&lt;3,"",VLOOKUP(DP201,Invoer!$F$15:$AU$1999,24,FALSE))))</f>
        <v/>
      </c>
      <c r="ED201" s="541" t="str">
        <f ca="1">IF($DP201="","",IF(ISERROR(DQ201),0,IF($DN$4&lt;3,"",VLOOKUP(DP201,Invoer!$F$15:$AU$1999,17,FALSE))))</f>
        <v/>
      </c>
      <c r="EH201" s="89" t="e">
        <f ca="1">Invoer!CP206</f>
        <v>#N/A</v>
      </c>
      <c r="EI201" s="599" t="str">
        <f t="shared" ca="1" si="92"/>
        <v/>
      </c>
      <c r="EJ201" s="673" t="str">
        <f ca="1">IF(EI201="","",VLOOKUP(EI201,Invoer!$F$15:$AU$1999,2,FALSE))</f>
        <v/>
      </c>
      <c r="EK201" s="599" t="str">
        <f t="shared" ca="1" si="93"/>
        <v/>
      </c>
      <c r="EL201" s="599" t="str">
        <f ca="1">IF($EI201="","",VLOOKUP(EI201,Invoer!$F$15:$AU$1999,3,FALSE))</f>
        <v/>
      </c>
      <c r="EM201" s="599" t="str">
        <f ca="1">IF($EI201="","",IF(EL201&lt;&gt;"Liq","",VLOOKUP(EI201,Invoer!$F$15:$AU$1999,4,FALSE)))</f>
        <v/>
      </c>
      <c r="EN201" s="599" t="str">
        <f ca="1">IF($EI201="","",VLOOKUP(EI201,Invoer!$F$15:$AU$1999,6,FALSE))</f>
        <v/>
      </c>
      <c r="EO201" s="599" t="str">
        <f ca="1">IF(EI201="","",VLOOKUP(EI201,Invoer!$F$15:$AU$1999,9,FALSE))</f>
        <v/>
      </c>
      <c r="EP201" s="599" t="str">
        <f ca="1">IF(EI201="","",VLOOKUP(EI201,Invoer!$F$15:$AU$1999,10,FALSE))</f>
        <v/>
      </c>
      <c r="EQ201" s="599" t="str">
        <f ca="1">IF(EI201="","",VLOOKUP(EI201,Invoer!$F$15:$AU$1999,11,FALSE))</f>
        <v/>
      </c>
      <c r="ER201" s="662" t="str">
        <f ca="1">IF(EI201="","",VLOOKUP(EI201,Invoer!CQ:CS,3,FALSE))</f>
        <v/>
      </c>
      <c r="ES201" s="662" t="str">
        <f t="shared" ca="1" si="94"/>
        <v/>
      </c>
      <c r="ET201" s="513" t="str">
        <f t="shared" ca="1" si="95"/>
        <v/>
      </c>
      <c r="EU201" s="112" t="str">
        <f t="shared" ca="1" si="96"/>
        <v/>
      </c>
      <c r="EV201" s="83" t="s">
        <v>160</v>
      </c>
      <c r="EW201" s="682" t="str">
        <f t="shared" ca="1" si="97"/>
        <v/>
      </c>
      <c r="EX201" s="662" t="str">
        <f t="shared" ca="1" si="98"/>
        <v/>
      </c>
      <c r="EY201"/>
      <c r="EZ201" s="56" t="e">
        <f t="shared" ca="1" si="109"/>
        <v>#VALUE!</v>
      </c>
      <c r="FA201" s="56" t="e">
        <f t="shared" ca="1" si="110"/>
        <v>#VALUE!</v>
      </c>
      <c r="FE201"/>
      <c r="FI201"/>
      <c r="FJ201"/>
    </row>
    <row r="202" spans="1:166" ht="12" customHeight="1" x14ac:dyDescent="0.2">
      <c r="A202"/>
      <c r="B202"/>
      <c r="C202"/>
      <c r="E202"/>
      <c r="G202" s="89" t="e">
        <f ca="1">Invoer!DU207</f>
        <v>#N/A</v>
      </c>
      <c r="H202" s="599" t="str">
        <f t="shared" ca="1" si="115"/>
        <v/>
      </c>
      <c r="I202" s="673" t="str">
        <f ca="1">IF($H202="","",VLOOKUP(H202,Invoer!$F$15:$AU$1500,2,FALSE))</f>
        <v/>
      </c>
      <c r="J202" s="599" t="str">
        <f t="shared" ca="1" si="99"/>
        <v/>
      </c>
      <c r="K202" s="599" t="str">
        <f ca="1">IF($H202="","",VLOOKUP(H202,Invoer!$F$15:$AU$1500,3,FALSE))</f>
        <v/>
      </c>
      <c r="L202" s="599" t="str">
        <f ca="1">IF($H202="","",IF(K202&lt;&gt;"Liq","",VLOOKUP(H202,Invoer!$F$15:$AU$1500,4,FALSE)))</f>
        <v/>
      </c>
      <c r="M202" s="599" t="str">
        <f ca="1">IF($H202="","",VLOOKUP(H202,Invoer!$F$15:$AU$1500,5,FALSE))</f>
        <v/>
      </c>
      <c r="N202" s="599" t="str">
        <f ca="1">IF($H202="","",VLOOKUP(H202,Invoer!$F$15:$AU$1500,6,FALSE))</f>
        <v/>
      </c>
      <c r="O202" s="599" t="str">
        <f ca="1">IF($H202="","",VLOOKUP(H202,Invoer!$F$15:$AU$1500,9,FALSE))</f>
        <v/>
      </c>
      <c r="P202" s="599" t="str">
        <f ca="1">IF($H202="","",VLOOKUP(H202,Invoer!$F$15:$AU$1500,10,FALSE))</f>
        <v/>
      </c>
      <c r="Q202" s="599" t="str">
        <f ca="1">IF($H202="","",VLOOKUP(H202,Invoer!$F$15:$BB$1500,14,FALSE))</f>
        <v/>
      </c>
      <c r="R202" s="662" t="str">
        <f ca="1">IF($H202="","",IF(J202&gt;$K$8,"",VLOOKUP(H202,Invoer!$F$15:$AU$1500,15,FALSE)))</f>
        <v/>
      </c>
      <c r="S202" s="599" t="str">
        <f ca="1">IF($H202="","",VLOOKUP(H202,Invoer!$F$15:$AU$1500,19,FALSE))</f>
        <v/>
      </c>
      <c r="T202" s="662" t="str">
        <f ca="1">IF($H202="","",IF(J202&gt;$K$8,"",VLOOKUP(H202,Invoer!$F$15:$AU$1500,20,FALSE)))</f>
        <v/>
      </c>
      <c r="U202" s="662" t="str">
        <f ca="1">IF($H202="","",IF(J202&gt;$K$8,"",VLOOKUP(H202,Invoer!$F$15:$AU$1500,23,FALSE)))</f>
        <v/>
      </c>
      <c r="V202" s="662" t="str">
        <f ca="1">IF($H202="","",IF(J202&gt;$K$8,"",VLOOKUP(H202,Invoer!$F$15:$AU$1500,17,FALSE)))</f>
        <v/>
      </c>
      <c r="AC202" s="435" t="str">
        <f>IF($AC$7&lt;3,Invoer!DR207,IF($AC$7=3,Invoer!BT207,"x"))</f>
        <v>x</v>
      </c>
      <c r="AD202" s="599" t="str">
        <f t="shared" si="100"/>
        <v/>
      </c>
      <c r="AE202" s="673" t="str">
        <f>IF($AD202="","",VLOOKUP(AD202,Invoer!$F$15:$AU$1999,2,FALSE))</f>
        <v/>
      </c>
      <c r="AF202" s="599" t="str">
        <f t="shared" si="101"/>
        <v/>
      </c>
      <c r="AG202" s="599" t="str">
        <f>IF($AD202="","",VLOOKUP(AD202,Invoer!$F$15:$AU$1999,3,FALSE))</f>
        <v/>
      </c>
      <c r="AH202" s="599" t="str">
        <f>IF($AD202="","",IF(AG202&lt;&gt;"Liq","",VLOOKUP(AD202,Invoer!$F$15:$AU$1999,4,FALSE)))</f>
        <v/>
      </c>
      <c r="AI202" s="677" t="str">
        <f>IF($AD202="","",VLOOKUP(AD202,Invoer!$F$15:$AU$1999,5,FALSE))</f>
        <v/>
      </c>
      <c r="AJ202" s="599" t="str">
        <f>IF($AD202="","",VLOOKUP(AD202,Invoer!$F$15:$AU$1999,6,FALSE))</f>
        <v/>
      </c>
      <c r="AK202" s="599" t="str">
        <f>IF($AD202="","",VLOOKUP(AD202,Invoer!$F$15:$AU$1999,9,FALSE))</f>
        <v/>
      </c>
      <c r="AL202" s="599" t="str">
        <f>IF($AD202="","",VLOOKUP(AD202,Invoer!$F$15:$AU$1999,10,FALSE))</f>
        <v/>
      </c>
      <c r="AM202" s="599" t="str">
        <f>IF($AD202="","",VLOOKUP(AD202,Invoer!$F$15:$BB$1999,14,FALSE))</f>
        <v/>
      </c>
      <c r="AN202" s="599" t="str">
        <f>IF($AD202="","",VLOOKUP(AD202,Invoer!$F$15:$AU$1999,11,FALSE))</f>
        <v/>
      </c>
      <c r="AO202" s="662" t="str">
        <f>IF($AD202="","",VLOOKUP(AD202,Invoer!$F$15:$AU$1999,15,FALSE))</f>
        <v/>
      </c>
      <c r="AP202" s="599" t="str">
        <f>IF($AD202="","",VLOOKUP(AD202,Invoer!$F$15:$AU$1999,19,FALSE))</f>
        <v/>
      </c>
      <c r="AQ202" s="662" t="str">
        <f>IF($AD202="","",VLOOKUP(AD202,Invoer!$F$15:$AU$1999,24,FALSE))</f>
        <v/>
      </c>
      <c r="AR202" s="662" t="str">
        <f>IF($AD202="","",VLOOKUP(AD202,Invoer!$F$15:$AU$1999,17,FALSE))</f>
        <v/>
      </c>
      <c r="AS202" s="678" t="str">
        <f t="shared" si="111"/>
        <v/>
      </c>
      <c r="AT202" s="676" t="str">
        <f t="shared" si="80"/>
        <v/>
      </c>
      <c r="AU202" s="77" t="e">
        <f t="shared" si="81"/>
        <v>#VALUE!</v>
      </c>
      <c r="AW202" s="57"/>
      <c r="AX202" s="57"/>
      <c r="BA202" s="83" t="e">
        <f ca="1">Invoer!DW207</f>
        <v>#N/A</v>
      </c>
      <c r="BB202" s="599" t="str">
        <f t="shared" ca="1" si="102"/>
        <v/>
      </c>
      <c r="BC202" s="673" t="str">
        <f ca="1">IF($BB202="","",VLOOKUP(BB202,Invoer!$F$15:$AU$1999,2,FALSE))</f>
        <v/>
      </c>
      <c r="BD202" s="599" t="str">
        <f t="shared" ca="1" si="103"/>
        <v/>
      </c>
      <c r="BE202" s="599" t="str">
        <f ca="1">IF($BB202="","",VLOOKUP(BB202,Invoer!$F$15:$AU$1999,5,FALSE))</f>
        <v/>
      </c>
      <c r="BF202" s="599" t="str">
        <f ca="1">IF($BB202="","",VLOOKUP(BB202,Invoer!$F$15:$AU$1999,6,FALSE))</f>
        <v/>
      </c>
      <c r="BG202" s="599" t="str">
        <f ca="1">IF($BB202="","",VLOOKUP(BB202,Invoer!$F$15:$AU$1999,9,FALSE))</f>
        <v/>
      </c>
      <c r="BH202" s="599" t="str">
        <f ca="1">IF($BB202="","",VLOOKUP(BB202,Invoer!$F$15:$AU$1999,10,FALSE))</f>
        <v/>
      </c>
      <c r="BI202" s="599" t="str">
        <f ca="1">IF($BB202="","",VLOOKUP(BB202,Invoer!$F$15:$BB$1999,14,FALSE))</f>
        <v/>
      </c>
      <c r="BJ202" s="599" t="str">
        <f ca="1">IF($BB202="","",VLOOKUP(BB202,Invoer!$F$15:$AU$1999,11,FALSE))</f>
        <v/>
      </c>
      <c r="BK202" s="662" t="str">
        <f t="shared" ca="1" si="104"/>
        <v/>
      </c>
      <c r="BL202" s="662" t="str">
        <f t="shared" ca="1" si="105"/>
        <v/>
      </c>
      <c r="BM202" s="679" t="str">
        <f t="shared" ca="1" si="106"/>
        <v/>
      </c>
      <c r="BN202" s="662" t="str">
        <f t="shared" ca="1" si="82"/>
        <v/>
      </c>
      <c r="BO202" s="662" t="str">
        <f ca="1">IF($BB202="","",VLOOKUP(BB202,Invoer!$F$15:$AU$1999,15,FALSE))</f>
        <v/>
      </c>
      <c r="BP202" s="662" t="str">
        <f ca="1">IF($BB202="","",VLOOKUP(BB202,Invoer!$F$15:$AU$1999,24,FALSE))</f>
        <v/>
      </c>
      <c r="BQ202" s="662" t="str">
        <f ca="1">IF($BB202="","",VLOOKUP(BB202,Invoer!$F$15:$AU$1999,17,FALSE))</f>
        <v/>
      </c>
      <c r="BS202" s="73" t="e">
        <f t="shared" ca="1" si="112"/>
        <v>#VALUE!</v>
      </c>
      <c r="BT202" s="57" t="str">
        <f t="shared" ca="1" si="113"/>
        <v/>
      </c>
      <c r="BW202" s="61" t="e">
        <f ca="1">Invoer!DZ207</f>
        <v>#N/A</v>
      </c>
      <c r="BX202" s="599" t="str">
        <f t="shared" ca="1" si="83"/>
        <v/>
      </c>
      <c r="BY202" s="673" t="str">
        <f ca="1">IF($BX202="","",VLOOKUP(BX202,Invoer!$F$15:$AU$1999,2,FALSE))</f>
        <v/>
      </c>
      <c r="BZ202" s="599" t="str">
        <f t="shared" ca="1" si="84"/>
        <v/>
      </c>
      <c r="CA202" s="599" t="str">
        <f ca="1">IF($BX202="","",VLOOKUP(BX202,Invoer!$F$15:$AU$1999,5,FALSE))</f>
        <v/>
      </c>
      <c r="CB202" s="599" t="str">
        <f ca="1">IF($BX202="","",VLOOKUP(BX202,Invoer!$F$15:$AU$1999,6,FALSE))</f>
        <v/>
      </c>
      <c r="CC202" s="599" t="str">
        <f ca="1">IF($BX202="","",VLOOKUP(BX202,Invoer!$F$15:$AU$1999,9,FALSE))</f>
        <v/>
      </c>
      <c r="CD202" s="599" t="str">
        <f ca="1">IF($BX202="","",VLOOKUP(BX202,Invoer!$F$15:$AU$1999,10,FALSE))</f>
        <v/>
      </c>
      <c r="CE202" s="599" t="str">
        <f ca="1">IF($BX202="","",VLOOKUP(BX202,Invoer!$F$15:$AU$1999,11,FALSE))</f>
        <v/>
      </c>
      <c r="CF202" s="662" t="str">
        <f ca="1">IF($BX202="","",IF(ISERROR(BY202),0,VLOOKUP(BX202,Invoer!$F$15:$AU$1999,15,FALSE)))</f>
        <v/>
      </c>
      <c r="CG202" s="599" t="str">
        <f ca="1">IF($BX202="","",VLOOKUP(BX202,Invoer!$F$15:$AU$1999,19,FALSE))</f>
        <v/>
      </c>
      <c r="CH202" s="662" t="str">
        <f ca="1">IF($BX202="","",IF(ISERROR(BY202),0,VLOOKUP(BX202,Invoer!$F$15:$AU$1999,24,FALSE)))</f>
        <v/>
      </c>
      <c r="CI202" s="662" t="str">
        <f ca="1">IF($BX202="","",IF(ISERROR(BY202),0,VLOOKUP(BX202,Invoer!$F$15:$AU$1999,17,FALSE)))</f>
        <v/>
      </c>
      <c r="CJ202" s="680" t="str">
        <f t="shared" ca="1" si="107"/>
        <v/>
      </c>
      <c r="CK202" s="662" t="str">
        <f t="shared" ca="1" si="108"/>
        <v/>
      </c>
      <c r="CM202" s="56" t="str">
        <f t="shared" ca="1" si="114"/>
        <v/>
      </c>
      <c r="CQ202" s="411" t="e">
        <f ca="1">Invoer!EG207</f>
        <v>#N/A</v>
      </c>
      <c r="CR202" s="599" t="str">
        <f t="shared" ca="1" si="85"/>
        <v/>
      </c>
      <c r="CS202" s="673" t="str">
        <f ca="1">IF($CR202="","",VLOOKUP(CR202,Invoer!$F$15:$AU$1500,2,FALSE))</f>
        <v/>
      </c>
      <c r="CT202" s="599" t="str">
        <f t="shared" ca="1" si="86"/>
        <v/>
      </c>
      <c r="CU202" s="599" t="str">
        <f ca="1">IF($CR202="","",VLOOKUP(CR202,Invoer!$F$15:$AU$1500,3,FALSE))</f>
        <v/>
      </c>
      <c r="CV202" s="599" t="str">
        <f ca="1">IF($CR202="","",IF(CU202&lt;&gt;"Liq","",VLOOKUP(CR202,Invoer!$F$15:$AU$1500,4,FALSE)))</f>
        <v/>
      </c>
      <c r="CW202" s="599" t="str">
        <f ca="1">IF($CR202="","",VLOOKUP(CR202,Invoer!$F$15:$AU$1500,5,FALSE))</f>
        <v/>
      </c>
      <c r="CX202" s="599" t="str">
        <f ca="1">IF($CR202="","",VLOOKUP(CR202,Invoer!$F$15:$AU$1500,6,FALSE))</f>
        <v/>
      </c>
      <c r="CY202" s="599" t="str">
        <f ca="1">IF($CR202="","",VLOOKUP(CR202,Invoer!$F$15:$AU$1500,9,FALSE))</f>
        <v/>
      </c>
      <c r="CZ202" s="599" t="str">
        <f ca="1">IF($CR202="","",VLOOKUP(CR202,Invoer!$F$15:$AU$1500,10,FALSE))</f>
        <v/>
      </c>
      <c r="DA202" s="599" t="str">
        <f ca="1">IF($CR202="","",VLOOKUP(CR202,Invoer!$F$15:$AU$1500,11,FALSE))</f>
        <v/>
      </c>
      <c r="DB202" s="599" t="str">
        <f ca="1">IF($CR202="","",VLOOKUP(CR202,Invoer!$F$15:$BB$1500,14,FALSE))</f>
        <v/>
      </c>
      <c r="DC202" s="662" t="str">
        <f ca="1">IF($CR202="","",VLOOKUP(CR202,Invoer!$F$15:$AU$1500,15,FALSE))</f>
        <v/>
      </c>
      <c r="DD202" s="599" t="str">
        <f ca="1">IF($CR202="","",VLOOKUP(CR202,Invoer!$F$15:$AU$1500,19,FALSE))</f>
        <v/>
      </c>
      <c r="DE202" s="662" t="str">
        <f ca="1">IF($CR202="","",VLOOKUP(CR202,Invoer!$F$15:$AU$1500,20,FALSE))</f>
        <v/>
      </c>
      <c r="DF202" s="662" t="str">
        <f ca="1">IF($CR202="","",VLOOKUP(CR202,Invoer!$F$15:$AU$1500,23,FALSE))</f>
        <v/>
      </c>
      <c r="DG202" s="662" t="str">
        <f ca="1">IF($CR202="","",VLOOKUP(CR202,Invoer!$F$15:$AU$1500,17,FALSE))</f>
        <v/>
      </c>
      <c r="DH202" s="681" t="str">
        <f t="shared" ca="1" si="87"/>
        <v/>
      </c>
      <c r="DI202" s="662" t="str">
        <f t="shared" ca="1" si="88"/>
        <v/>
      </c>
      <c r="DJ202" s="190"/>
      <c r="DK202" s="411" t="str">
        <f t="shared" ca="1" si="89"/>
        <v/>
      </c>
      <c r="DO202" s="61" t="e">
        <f ca="1">IF($DN$4&lt;3,Invoer!EB207,Invoer!EA207)</f>
        <v>#N/A</v>
      </c>
      <c r="DP202" s="599" t="str">
        <f t="shared" ca="1" si="90"/>
        <v/>
      </c>
      <c r="DQ202" s="673" t="str">
        <f ca="1">IF($DP202="","",VLOOKUP(DP202,Invoer!$F$15:$AU$1999,2,FALSE))</f>
        <v/>
      </c>
      <c r="DR202" s="599" t="str">
        <f t="shared" ca="1" si="91"/>
        <v/>
      </c>
      <c r="DS202" s="599" t="str">
        <f ca="1">IF($DP202="","",VLOOKUP(DP202,Invoer!$F$15:$AU$1999,3,FALSE))</f>
        <v/>
      </c>
      <c r="DT202" s="599" t="str">
        <f ca="1">IF($DP202="","",IF(DS202&lt;&gt;"Liq","",VLOOKUP(DP202,Invoer!$F$15:$AU$1999,4,FALSE)))</f>
        <v/>
      </c>
      <c r="DU202" s="599" t="str">
        <f ca="1">IF($DP202="","",VLOOKUP(DP202,Invoer!$F$15:$AU$1999,5,FALSE))</f>
        <v/>
      </c>
      <c r="DV202" s="599" t="str">
        <f ca="1">IF($DP202="","",VLOOKUP(DP202,Invoer!$F$15:$AU$1999,6,FALSE))</f>
        <v/>
      </c>
      <c r="DW202" s="599" t="str">
        <f ca="1">IF($DP202="","",VLOOKUP(DP202,Invoer!$F$15:$AU$1999,9,FALSE))</f>
        <v/>
      </c>
      <c r="DX202" s="599" t="str">
        <f ca="1">IF($DP202="","",VLOOKUP(DP202,Invoer!$F$15:$AU$1999,10,FALSE))</f>
        <v/>
      </c>
      <c r="DY202" s="595" t="str">
        <f ca="1">IF($DP202="","",VLOOKUP(DP202,Invoer!$F$15:$AU$1999,11,FALSE))</f>
        <v/>
      </c>
      <c r="DZ202" s="662" t="str">
        <f ca="1">IF($DP202="","",IF($DN$4&gt;2,"",VLOOKUP(DP202,Invoer!CQ:CS,3,FALSE)))</f>
        <v/>
      </c>
      <c r="EA202" s="541" t="str">
        <f ca="1">IF($DP202="","",IF(ISERROR(DQ202),0,IF($DN$4&lt;3,"",VLOOKUP(DP202,Invoer!$F$15:$AU$1999,15,FALSE))))</f>
        <v/>
      </c>
      <c r="EB202" s="595" t="str">
        <f ca="1">IF($DP202="","",IF($DN$4&lt;3,"",VLOOKUP(DP202,Invoer!$F$15:$AU$1999,19,FALSE)))</f>
        <v/>
      </c>
      <c r="EC202" s="541" t="str">
        <f ca="1">IF($DP202="","",IF(ISERROR(DQ202),0,IF($DN$4&lt;3,"",VLOOKUP(DP202,Invoer!$F$15:$AU$1999,24,FALSE))))</f>
        <v/>
      </c>
      <c r="ED202" s="541" t="str">
        <f ca="1">IF($DP202="","",IF(ISERROR(DQ202),0,IF($DN$4&lt;3,"",VLOOKUP(DP202,Invoer!$F$15:$AU$1999,17,FALSE))))</f>
        <v/>
      </c>
      <c r="EH202" s="89" t="e">
        <f ca="1">Invoer!CP207</f>
        <v>#N/A</v>
      </c>
      <c r="EI202" s="599" t="str">
        <f t="shared" ca="1" si="92"/>
        <v/>
      </c>
      <c r="EJ202" s="673" t="str">
        <f ca="1">IF(EI202="","",VLOOKUP(EI202,Invoer!$F$15:$AU$1999,2,FALSE))</f>
        <v/>
      </c>
      <c r="EK202" s="599" t="str">
        <f t="shared" ca="1" si="93"/>
        <v/>
      </c>
      <c r="EL202" s="599" t="str">
        <f ca="1">IF($EI202="","",VLOOKUP(EI202,Invoer!$F$15:$AU$1999,3,FALSE))</f>
        <v/>
      </c>
      <c r="EM202" s="599" t="str">
        <f ca="1">IF($EI202="","",IF(EL202&lt;&gt;"Liq","",VLOOKUP(EI202,Invoer!$F$15:$AU$1999,4,FALSE)))</f>
        <v/>
      </c>
      <c r="EN202" s="599" t="str">
        <f ca="1">IF($EI202="","",VLOOKUP(EI202,Invoer!$F$15:$AU$1999,6,FALSE))</f>
        <v/>
      </c>
      <c r="EO202" s="599" t="str">
        <f ca="1">IF(EI202="","",VLOOKUP(EI202,Invoer!$F$15:$AU$1999,9,FALSE))</f>
        <v/>
      </c>
      <c r="EP202" s="599" t="str">
        <f ca="1">IF(EI202="","",VLOOKUP(EI202,Invoer!$F$15:$AU$1999,10,FALSE))</f>
        <v/>
      </c>
      <c r="EQ202" s="599" t="str">
        <f ca="1">IF(EI202="","",VLOOKUP(EI202,Invoer!$F$15:$AU$1999,11,FALSE))</f>
        <v/>
      </c>
      <c r="ER202" s="662" t="str">
        <f ca="1">IF(EI202="","",VLOOKUP(EI202,Invoer!CQ:CS,3,FALSE))</f>
        <v/>
      </c>
      <c r="ES202" s="662" t="str">
        <f t="shared" ca="1" si="94"/>
        <v/>
      </c>
      <c r="ET202" s="513" t="str">
        <f t="shared" ca="1" si="95"/>
        <v/>
      </c>
      <c r="EU202" s="112" t="str">
        <f t="shared" ca="1" si="96"/>
        <v/>
      </c>
      <c r="EV202" s="83" t="s">
        <v>160</v>
      </c>
      <c r="EW202" s="682" t="str">
        <f t="shared" ca="1" si="97"/>
        <v/>
      </c>
      <c r="EX202" s="662" t="str">
        <f t="shared" ca="1" si="98"/>
        <v/>
      </c>
      <c r="EY202"/>
      <c r="EZ202" s="56" t="e">
        <f t="shared" ca="1" si="109"/>
        <v>#VALUE!</v>
      </c>
      <c r="FA202" s="56" t="e">
        <f t="shared" ca="1" si="110"/>
        <v>#VALUE!</v>
      </c>
      <c r="FE202"/>
      <c r="FI202"/>
      <c r="FJ202"/>
    </row>
    <row r="203" spans="1:166" ht="12" customHeight="1" x14ac:dyDescent="0.2">
      <c r="A203"/>
      <c r="B203"/>
      <c r="C203"/>
      <c r="E203"/>
      <c r="G203" s="89" t="e">
        <f ca="1">Invoer!DU208</f>
        <v>#N/A</v>
      </c>
      <c r="H203" s="599" t="str">
        <f t="shared" ca="1" si="115"/>
        <v/>
      </c>
      <c r="I203" s="673" t="str">
        <f ca="1">IF($H203="","",VLOOKUP(H203,Invoer!$F$15:$AU$1500,2,FALSE))</f>
        <v/>
      </c>
      <c r="J203" s="599" t="str">
        <f t="shared" ca="1" si="99"/>
        <v/>
      </c>
      <c r="K203" s="599" t="str">
        <f ca="1">IF($H203="","",VLOOKUP(H203,Invoer!$F$15:$AU$1500,3,FALSE))</f>
        <v/>
      </c>
      <c r="L203" s="599" t="str">
        <f ca="1">IF($H203="","",IF(K203&lt;&gt;"Liq","",VLOOKUP(H203,Invoer!$F$15:$AU$1500,4,FALSE)))</f>
        <v/>
      </c>
      <c r="M203" s="599" t="str">
        <f ca="1">IF($H203="","",VLOOKUP(H203,Invoer!$F$15:$AU$1500,5,FALSE))</f>
        <v/>
      </c>
      <c r="N203" s="599" t="str">
        <f ca="1">IF($H203="","",VLOOKUP(H203,Invoer!$F$15:$AU$1500,6,FALSE))</f>
        <v/>
      </c>
      <c r="O203" s="599" t="str">
        <f ca="1">IF($H203="","",VLOOKUP(H203,Invoer!$F$15:$AU$1500,9,FALSE))</f>
        <v/>
      </c>
      <c r="P203" s="599" t="str">
        <f ca="1">IF($H203="","",VLOOKUP(H203,Invoer!$F$15:$AU$1500,10,FALSE))</f>
        <v/>
      </c>
      <c r="Q203" s="599" t="str">
        <f ca="1">IF($H203="","",VLOOKUP(H203,Invoer!$F$15:$BB$1500,14,FALSE))</f>
        <v/>
      </c>
      <c r="R203" s="662" t="str">
        <f ca="1">IF($H203="","",IF(J203&gt;$K$8,"",VLOOKUP(H203,Invoer!$F$15:$AU$1500,15,FALSE)))</f>
        <v/>
      </c>
      <c r="S203" s="599" t="str">
        <f ca="1">IF($H203="","",VLOOKUP(H203,Invoer!$F$15:$AU$1500,19,FALSE))</f>
        <v/>
      </c>
      <c r="T203" s="662" t="str">
        <f ca="1">IF($H203="","",IF(J203&gt;$K$8,"",VLOOKUP(H203,Invoer!$F$15:$AU$1500,20,FALSE)))</f>
        <v/>
      </c>
      <c r="U203" s="662" t="str">
        <f ca="1">IF($H203="","",IF(J203&gt;$K$8,"",VLOOKUP(H203,Invoer!$F$15:$AU$1500,23,FALSE)))</f>
        <v/>
      </c>
      <c r="V203" s="662" t="str">
        <f ca="1">IF($H203="","",IF(J203&gt;$K$8,"",VLOOKUP(H203,Invoer!$F$15:$AU$1500,17,FALSE)))</f>
        <v/>
      </c>
      <c r="AC203" s="435" t="str">
        <f>IF($AC$7&lt;3,Invoer!DR208,IF($AC$7=3,Invoer!BT208,"x"))</f>
        <v>x</v>
      </c>
      <c r="AD203" s="599" t="str">
        <f t="shared" si="100"/>
        <v/>
      </c>
      <c r="AE203" s="673" t="str">
        <f>IF($AD203="","",VLOOKUP(AD203,Invoer!$F$15:$AU$1999,2,FALSE))</f>
        <v/>
      </c>
      <c r="AF203" s="599" t="str">
        <f t="shared" si="101"/>
        <v/>
      </c>
      <c r="AG203" s="599" t="str">
        <f>IF($AD203="","",VLOOKUP(AD203,Invoer!$F$15:$AU$1999,3,FALSE))</f>
        <v/>
      </c>
      <c r="AH203" s="599" t="str">
        <f>IF($AD203="","",IF(AG203&lt;&gt;"Liq","",VLOOKUP(AD203,Invoer!$F$15:$AU$1999,4,FALSE)))</f>
        <v/>
      </c>
      <c r="AI203" s="677" t="str">
        <f>IF($AD203="","",VLOOKUP(AD203,Invoer!$F$15:$AU$1999,5,FALSE))</f>
        <v/>
      </c>
      <c r="AJ203" s="599" t="str">
        <f>IF($AD203="","",VLOOKUP(AD203,Invoer!$F$15:$AU$1999,6,FALSE))</f>
        <v/>
      </c>
      <c r="AK203" s="599" t="str">
        <f>IF($AD203="","",VLOOKUP(AD203,Invoer!$F$15:$AU$1999,9,FALSE))</f>
        <v/>
      </c>
      <c r="AL203" s="599" t="str">
        <f>IF($AD203="","",VLOOKUP(AD203,Invoer!$F$15:$AU$1999,10,FALSE))</f>
        <v/>
      </c>
      <c r="AM203" s="599" t="str">
        <f>IF($AD203="","",VLOOKUP(AD203,Invoer!$F$15:$BB$1999,14,FALSE))</f>
        <v/>
      </c>
      <c r="AN203" s="599" t="str">
        <f>IF($AD203="","",VLOOKUP(AD203,Invoer!$F$15:$AU$1999,11,FALSE))</f>
        <v/>
      </c>
      <c r="AO203" s="662" t="str">
        <f>IF($AD203="","",VLOOKUP(AD203,Invoer!$F$15:$AU$1999,15,FALSE))</f>
        <v/>
      </c>
      <c r="AP203" s="599" t="str">
        <f>IF($AD203="","",VLOOKUP(AD203,Invoer!$F$15:$AU$1999,19,FALSE))</f>
        <v/>
      </c>
      <c r="AQ203" s="662" t="str">
        <f>IF($AD203="","",VLOOKUP(AD203,Invoer!$F$15:$AU$1999,24,FALSE))</f>
        <v/>
      </c>
      <c r="AR203" s="662" t="str">
        <f>IF($AD203="","",VLOOKUP(AD203,Invoer!$F$15:$AU$1999,17,FALSE))</f>
        <v/>
      </c>
      <c r="AS203" s="678" t="str">
        <f t="shared" si="111"/>
        <v/>
      </c>
      <c r="AT203" s="676" t="str">
        <f t="shared" si="80"/>
        <v/>
      </c>
      <c r="AU203" s="77" t="e">
        <f t="shared" si="81"/>
        <v>#VALUE!</v>
      </c>
      <c r="AW203" s="57"/>
      <c r="AX203" s="57"/>
      <c r="BA203" s="83" t="e">
        <f ca="1">Invoer!DW208</f>
        <v>#N/A</v>
      </c>
      <c r="BB203" s="599" t="str">
        <f t="shared" ca="1" si="102"/>
        <v/>
      </c>
      <c r="BC203" s="673" t="str">
        <f ca="1">IF($BB203="","",VLOOKUP(BB203,Invoer!$F$15:$AU$1999,2,FALSE))</f>
        <v/>
      </c>
      <c r="BD203" s="599" t="str">
        <f t="shared" ca="1" si="103"/>
        <v/>
      </c>
      <c r="BE203" s="599" t="str">
        <f ca="1">IF($BB203="","",VLOOKUP(BB203,Invoer!$F$15:$AU$1999,5,FALSE))</f>
        <v/>
      </c>
      <c r="BF203" s="599" t="str">
        <f ca="1">IF($BB203="","",VLOOKUP(BB203,Invoer!$F$15:$AU$1999,6,FALSE))</f>
        <v/>
      </c>
      <c r="BG203" s="599" t="str">
        <f ca="1">IF($BB203="","",VLOOKUP(BB203,Invoer!$F$15:$AU$1999,9,FALSE))</f>
        <v/>
      </c>
      <c r="BH203" s="599" t="str">
        <f ca="1">IF($BB203="","",VLOOKUP(BB203,Invoer!$F$15:$AU$1999,10,FALSE))</f>
        <v/>
      </c>
      <c r="BI203" s="599" t="str">
        <f ca="1">IF($BB203="","",VLOOKUP(BB203,Invoer!$F$15:$BB$1999,14,FALSE))</f>
        <v/>
      </c>
      <c r="BJ203" s="599" t="str">
        <f ca="1">IF($BB203="","",VLOOKUP(BB203,Invoer!$F$15:$AU$1999,11,FALSE))</f>
        <v/>
      </c>
      <c r="BK203" s="662" t="str">
        <f t="shared" ca="1" si="104"/>
        <v/>
      </c>
      <c r="BL203" s="662" t="str">
        <f t="shared" ca="1" si="105"/>
        <v/>
      </c>
      <c r="BM203" s="679" t="str">
        <f t="shared" ca="1" si="106"/>
        <v/>
      </c>
      <c r="BN203" s="662" t="str">
        <f t="shared" ca="1" si="82"/>
        <v/>
      </c>
      <c r="BO203" s="662" t="str">
        <f ca="1">IF($BB203="","",VLOOKUP(BB203,Invoer!$F$15:$AU$1999,15,FALSE))</f>
        <v/>
      </c>
      <c r="BP203" s="662" t="str">
        <f ca="1">IF($BB203="","",VLOOKUP(BB203,Invoer!$F$15:$AU$1999,24,FALSE))</f>
        <v/>
      </c>
      <c r="BQ203" s="662" t="str">
        <f ca="1">IF($BB203="","",VLOOKUP(BB203,Invoer!$F$15:$AU$1999,17,FALSE))</f>
        <v/>
      </c>
      <c r="BS203" s="73" t="e">
        <f t="shared" ca="1" si="112"/>
        <v>#VALUE!</v>
      </c>
      <c r="BT203" s="57" t="str">
        <f t="shared" ca="1" si="113"/>
        <v/>
      </c>
      <c r="BW203" s="61" t="e">
        <f ca="1">Invoer!DZ208</f>
        <v>#N/A</v>
      </c>
      <c r="BX203" s="599" t="str">
        <f t="shared" ca="1" si="83"/>
        <v/>
      </c>
      <c r="BY203" s="673" t="str">
        <f ca="1">IF($BX203="","",VLOOKUP(BX203,Invoer!$F$15:$AU$1999,2,FALSE))</f>
        <v/>
      </c>
      <c r="BZ203" s="599" t="str">
        <f t="shared" ca="1" si="84"/>
        <v/>
      </c>
      <c r="CA203" s="599" t="str">
        <f ca="1">IF($BX203="","",VLOOKUP(BX203,Invoer!$F$15:$AU$1999,5,FALSE))</f>
        <v/>
      </c>
      <c r="CB203" s="599" t="str">
        <f ca="1">IF($BX203="","",VLOOKUP(BX203,Invoer!$F$15:$AU$1999,6,FALSE))</f>
        <v/>
      </c>
      <c r="CC203" s="599" t="str">
        <f ca="1">IF($BX203="","",VLOOKUP(BX203,Invoer!$F$15:$AU$1999,9,FALSE))</f>
        <v/>
      </c>
      <c r="CD203" s="599" t="str">
        <f ca="1">IF($BX203="","",VLOOKUP(BX203,Invoer!$F$15:$AU$1999,10,FALSE))</f>
        <v/>
      </c>
      <c r="CE203" s="599" t="str">
        <f ca="1">IF($BX203="","",VLOOKUP(BX203,Invoer!$F$15:$AU$1999,11,FALSE))</f>
        <v/>
      </c>
      <c r="CF203" s="662" t="str">
        <f ca="1">IF($BX203="","",IF(ISERROR(BY203),0,VLOOKUP(BX203,Invoer!$F$15:$AU$1999,15,FALSE)))</f>
        <v/>
      </c>
      <c r="CG203" s="599" t="str">
        <f ca="1">IF($BX203="","",VLOOKUP(BX203,Invoer!$F$15:$AU$1999,19,FALSE))</f>
        <v/>
      </c>
      <c r="CH203" s="662" t="str">
        <f ca="1">IF($BX203="","",IF(ISERROR(BY203),0,VLOOKUP(BX203,Invoer!$F$15:$AU$1999,24,FALSE)))</f>
        <v/>
      </c>
      <c r="CI203" s="662" t="str">
        <f ca="1">IF($BX203="","",IF(ISERROR(BY203),0,VLOOKUP(BX203,Invoer!$F$15:$AU$1999,17,FALSE)))</f>
        <v/>
      </c>
      <c r="CJ203" s="680" t="str">
        <f t="shared" ca="1" si="107"/>
        <v/>
      </c>
      <c r="CK203" s="662" t="str">
        <f t="shared" ca="1" si="108"/>
        <v/>
      </c>
      <c r="CM203" s="56" t="str">
        <f t="shared" ca="1" si="114"/>
        <v/>
      </c>
      <c r="CQ203" s="411" t="e">
        <f ca="1">Invoer!EG208</f>
        <v>#N/A</v>
      </c>
      <c r="CR203" s="599" t="str">
        <f t="shared" ca="1" si="85"/>
        <v/>
      </c>
      <c r="CS203" s="673" t="str">
        <f ca="1">IF($CR203="","",VLOOKUP(CR203,Invoer!$F$15:$AU$1500,2,FALSE))</f>
        <v/>
      </c>
      <c r="CT203" s="599" t="str">
        <f t="shared" ca="1" si="86"/>
        <v/>
      </c>
      <c r="CU203" s="599" t="str">
        <f ca="1">IF($CR203="","",VLOOKUP(CR203,Invoer!$F$15:$AU$1500,3,FALSE))</f>
        <v/>
      </c>
      <c r="CV203" s="599" t="str">
        <f ca="1">IF($CR203="","",IF(CU203&lt;&gt;"Liq","",VLOOKUP(CR203,Invoer!$F$15:$AU$1500,4,FALSE)))</f>
        <v/>
      </c>
      <c r="CW203" s="599" t="str">
        <f ca="1">IF($CR203="","",VLOOKUP(CR203,Invoer!$F$15:$AU$1500,5,FALSE))</f>
        <v/>
      </c>
      <c r="CX203" s="599" t="str">
        <f ca="1">IF($CR203="","",VLOOKUP(CR203,Invoer!$F$15:$AU$1500,6,FALSE))</f>
        <v/>
      </c>
      <c r="CY203" s="599" t="str">
        <f ca="1">IF($CR203="","",VLOOKUP(CR203,Invoer!$F$15:$AU$1500,9,FALSE))</f>
        <v/>
      </c>
      <c r="CZ203" s="599" t="str">
        <f ca="1">IF($CR203="","",VLOOKUP(CR203,Invoer!$F$15:$AU$1500,10,FALSE))</f>
        <v/>
      </c>
      <c r="DA203" s="599" t="str">
        <f ca="1">IF($CR203="","",VLOOKUP(CR203,Invoer!$F$15:$AU$1500,11,FALSE))</f>
        <v/>
      </c>
      <c r="DB203" s="599" t="str">
        <f ca="1">IF($CR203="","",VLOOKUP(CR203,Invoer!$F$15:$BB$1500,14,FALSE))</f>
        <v/>
      </c>
      <c r="DC203" s="662" t="str">
        <f ca="1">IF($CR203="","",VLOOKUP(CR203,Invoer!$F$15:$AU$1500,15,FALSE))</f>
        <v/>
      </c>
      <c r="DD203" s="599" t="str">
        <f ca="1">IF($CR203="","",VLOOKUP(CR203,Invoer!$F$15:$AU$1500,19,FALSE))</f>
        <v/>
      </c>
      <c r="DE203" s="662" t="str">
        <f ca="1">IF($CR203="","",VLOOKUP(CR203,Invoer!$F$15:$AU$1500,20,FALSE))</f>
        <v/>
      </c>
      <c r="DF203" s="662" t="str">
        <f ca="1">IF($CR203="","",VLOOKUP(CR203,Invoer!$F$15:$AU$1500,23,FALSE))</f>
        <v/>
      </c>
      <c r="DG203" s="662" t="str">
        <f ca="1">IF($CR203="","",VLOOKUP(CR203,Invoer!$F$15:$AU$1500,17,FALSE))</f>
        <v/>
      </c>
      <c r="DH203" s="681" t="str">
        <f t="shared" ca="1" si="87"/>
        <v/>
      </c>
      <c r="DI203" s="662" t="str">
        <f t="shared" ca="1" si="88"/>
        <v/>
      </c>
      <c r="DJ203" s="190"/>
      <c r="DK203" s="411" t="str">
        <f t="shared" ca="1" si="89"/>
        <v/>
      </c>
      <c r="DO203" s="61" t="e">
        <f ca="1">IF($DN$4&lt;3,Invoer!EB208,Invoer!EA208)</f>
        <v>#N/A</v>
      </c>
      <c r="DP203" s="599" t="str">
        <f t="shared" ca="1" si="90"/>
        <v/>
      </c>
      <c r="DQ203" s="673" t="str">
        <f ca="1">IF($DP203="","",VLOOKUP(DP203,Invoer!$F$15:$AU$1999,2,FALSE))</f>
        <v/>
      </c>
      <c r="DR203" s="599" t="str">
        <f t="shared" ca="1" si="91"/>
        <v/>
      </c>
      <c r="DS203" s="599" t="str">
        <f ca="1">IF($DP203="","",VLOOKUP(DP203,Invoer!$F$15:$AU$1999,3,FALSE))</f>
        <v/>
      </c>
      <c r="DT203" s="599" t="str">
        <f ca="1">IF($DP203="","",IF(DS203&lt;&gt;"Liq","",VLOOKUP(DP203,Invoer!$F$15:$AU$1999,4,FALSE)))</f>
        <v/>
      </c>
      <c r="DU203" s="599" t="str">
        <f ca="1">IF($DP203="","",VLOOKUP(DP203,Invoer!$F$15:$AU$1999,5,FALSE))</f>
        <v/>
      </c>
      <c r="DV203" s="599" t="str">
        <f ca="1">IF($DP203="","",VLOOKUP(DP203,Invoer!$F$15:$AU$1999,6,FALSE))</f>
        <v/>
      </c>
      <c r="DW203" s="599" t="str">
        <f ca="1">IF($DP203="","",VLOOKUP(DP203,Invoer!$F$15:$AU$1999,9,FALSE))</f>
        <v/>
      </c>
      <c r="DX203" s="599" t="str">
        <f ca="1">IF($DP203="","",VLOOKUP(DP203,Invoer!$F$15:$AU$1999,10,FALSE))</f>
        <v/>
      </c>
      <c r="DY203" s="595" t="str">
        <f ca="1">IF($DP203="","",VLOOKUP(DP203,Invoer!$F$15:$AU$1999,11,FALSE))</f>
        <v/>
      </c>
      <c r="DZ203" s="662" t="str">
        <f ca="1">IF($DP203="","",IF($DN$4&gt;2,"",VLOOKUP(DP203,Invoer!CQ:CS,3,FALSE)))</f>
        <v/>
      </c>
      <c r="EA203" s="541" t="str">
        <f ca="1">IF($DP203="","",IF(ISERROR(DQ203),0,IF($DN$4&lt;3,"",VLOOKUP(DP203,Invoer!$F$15:$AU$1999,15,FALSE))))</f>
        <v/>
      </c>
      <c r="EB203" s="595" t="str">
        <f ca="1">IF($DP203="","",IF($DN$4&lt;3,"",VLOOKUP(DP203,Invoer!$F$15:$AU$1999,19,FALSE)))</f>
        <v/>
      </c>
      <c r="EC203" s="541" t="str">
        <f ca="1">IF($DP203="","",IF(ISERROR(DQ203),0,IF($DN$4&lt;3,"",VLOOKUP(DP203,Invoer!$F$15:$AU$1999,24,FALSE))))</f>
        <v/>
      </c>
      <c r="ED203" s="541" t="str">
        <f ca="1">IF($DP203="","",IF(ISERROR(DQ203),0,IF($DN$4&lt;3,"",VLOOKUP(DP203,Invoer!$F$15:$AU$1999,17,FALSE))))</f>
        <v/>
      </c>
      <c r="EH203" s="89" t="e">
        <f ca="1">Invoer!CP208</f>
        <v>#N/A</v>
      </c>
      <c r="EI203" s="599" t="str">
        <f t="shared" ca="1" si="92"/>
        <v/>
      </c>
      <c r="EJ203" s="673" t="str">
        <f ca="1">IF(EI203="","",VLOOKUP(EI203,Invoer!$F$15:$AU$1999,2,FALSE))</f>
        <v/>
      </c>
      <c r="EK203" s="599" t="str">
        <f t="shared" ca="1" si="93"/>
        <v/>
      </c>
      <c r="EL203" s="599" t="str">
        <f ca="1">IF($EI203="","",VLOOKUP(EI203,Invoer!$F$15:$AU$1999,3,FALSE))</f>
        <v/>
      </c>
      <c r="EM203" s="599" t="str">
        <f ca="1">IF($EI203="","",IF(EL203&lt;&gt;"Liq","",VLOOKUP(EI203,Invoer!$F$15:$AU$1999,4,FALSE)))</f>
        <v/>
      </c>
      <c r="EN203" s="599" t="str">
        <f ca="1">IF($EI203="","",VLOOKUP(EI203,Invoer!$F$15:$AU$1999,6,FALSE))</f>
        <v/>
      </c>
      <c r="EO203" s="599" t="str">
        <f ca="1">IF(EI203="","",VLOOKUP(EI203,Invoer!$F$15:$AU$1999,9,FALSE))</f>
        <v/>
      </c>
      <c r="EP203" s="599" t="str">
        <f ca="1">IF(EI203="","",VLOOKUP(EI203,Invoer!$F$15:$AU$1999,10,FALSE))</f>
        <v/>
      </c>
      <c r="EQ203" s="599" t="str">
        <f ca="1">IF(EI203="","",VLOOKUP(EI203,Invoer!$F$15:$AU$1999,11,FALSE))</f>
        <v/>
      </c>
      <c r="ER203" s="662" t="str">
        <f ca="1">IF(EI203="","",VLOOKUP(EI203,Invoer!CQ:CS,3,FALSE))</f>
        <v/>
      </c>
      <c r="ES203" s="662" t="str">
        <f t="shared" ca="1" si="94"/>
        <v/>
      </c>
      <c r="ET203" s="513" t="str">
        <f t="shared" ca="1" si="95"/>
        <v/>
      </c>
      <c r="EU203" s="112" t="str">
        <f t="shared" ca="1" si="96"/>
        <v/>
      </c>
      <c r="EV203" s="83" t="s">
        <v>160</v>
      </c>
      <c r="EW203" s="682" t="str">
        <f t="shared" ca="1" si="97"/>
        <v/>
      </c>
      <c r="EX203" s="662" t="str">
        <f t="shared" ca="1" si="98"/>
        <v/>
      </c>
      <c r="EY203"/>
      <c r="EZ203" s="56" t="e">
        <f t="shared" ca="1" si="109"/>
        <v>#VALUE!</v>
      </c>
      <c r="FA203" s="56" t="e">
        <f t="shared" ca="1" si="110"/>
        <v>#VALUE!</v>
      </c>
      <c r="FE203"/>
      <c r="FI203"/>
      <c r="FJ203"/>
    </row>
    <row r="204" spans="1:166" ht="12" customHeight="1" x14ac:dyDescent="0.2">
      <c r="A204"/>
      <c r="B204"/>
      <c r="C204"/>
      <c r="E204"/>
      <c r="G204" s="89" t="e">
        <f ca="1">Invoer!DU209</f>
        <v>#N/A</v>
      </c>
      <c r="H204" s="599" t="str">
        <f t="shared" ca="1" si="115"/>
        <v/>
      </c>
      <c r="I204" s="673" t="str">
        <f ca="1">IF($H204="","",VLOOKUP(H204,Invoer!$F$15:$AU$1500,2,FALSE))</f>
        <v/>
      </c>
      <c r="J204" s="599" t="str">
        <f t="shared" ca="1" si="99"/>
        <v/>
      </c>
      <c r="K204" s="599" t="str">
        <f ca="1">IF($H204="","",VLOOKUP(H204,Invoer!$F$15:$AU$1500,3,FALSE))</f>
        <v/>
      </c>
      <c r="L204" s="599" t="str">
        <f ca="1">IF($H204="","",IF(K204&lt;&gt;"Liq","",VLOOKUP(H204,Invoer!$F$15:$AU$1500,4,FALSE)))</f>
        <v/>
      </c>
      <c r="M204" s="599" t="str">
        <f ca="1">IF($H204="","",VLOOKUP(H204,Invoer!$F$15:$AU$1500,5,FALSE))</f>
        <v/>
      </c>
      <c r="N204" s="599" t="str">
        <f ca="1">IF($H204="","",VLOOKUP(H204,Invoer!$F$15:$AU$1500,6,FALSE))</f>
        <v/>
      </c>
      <c r="O204" s="599" t="str">
        <f ca="1">IF($H204="","",VLOOKUP(H204,Invoer!$F$15:$AU$1500,9,FALSE))</f>
        <v/>
      </c>
      <c r="P204" s="599" t="str">
        <f ca="1">IF($H204="","",VLOOKUP(H204,Invoer!$F$15:$AU$1500,10,FALSE))</f>
        <v/>
      </c>
      <c r="Q204" s="599" t="str">
        <f ca="1">IF($H204="","",VLOOKUP(H204,Invoer!$F$15:$BB$1500,14,FALSE))</f>
        <v/>
      </c>
      <c r="R204" s="662" t="str">
        <f ca="1">IF($H204="","",IF(J204&gt;$K$8,"",VLOOKUP(H204,Invoer!$F$15:$AU$1500,15,FALSE)))</f>
        <v/>
      </c>
      <c r="S204" s="599" t="str">
        <f ca="1">IF($H204="","",VLOOKUP(H204,Invoer!$F$15:$AU$1500,19,FALSE))</f>
        <v/>
      </c>
      <c r="T204" s="662" t="str">
        <f ca="1">IF($H204="","",IF(J204&gt;$K$8,"",VLOOKUP(H204,Invoer!$F$15:$AU$1500,20,FALSE)))</f>
        <v/>
      </c>
      <c r="U204" s="662" t="str">
        <f ca="1">IF($H204="","",IF(J204&gt;$K$8,"",VLOOKUP(H204,Invoer!$F$15:$AU$1500,23,FALSE)))</f>
        <v/>
      </c>
      <c r="V204" s="662" t="str">
        <f ca="1">IF($H204="","",IF(J204&gt;$K$8,"",VLOOKUP(H204,Invoer!$F$15:$AU$1500,17,FALSE)))</f>
        <v/>
      </c>
      <c r="AC204" s="435" t="str">
        <f>IF($AC$7&lt;3,Invoer!DR209,IF($AC$7=3,Invoer!BT209,"x"))</f>
        <v>x</v>
      </c>
      <c r="AD204" s="599" t="str">
        <f t="shared" si="100"/>
        <v/>
      </c>
      <c r="AE204" s="673" t="str">
        <f>IF($AD204="","",VLOOKUP(AD204,Invoer!$F$15:$AU$1999,2,FALSE))</f>
        <v/>
      </c>
      <c r="AF204" s="599" t="str">
        <f t="shared" si="101"/>
        <v/>
      </c>
      <c r="AG204" s="599" t="str">
        <f>IF($AD204="","",VLOOKUP(AD204,Invoer!$F$15:$AU$1999,3,FALSE))</f>
        <v/>
      </c>
      <c r="AH204" s="599" t="str">
        <f>IF($AD204="","",IF(AG204&lt;&gt;"Liq","",VLOOKUP(AD204,Invoer!$F$15:$AU$1999,4,FALSE)))</f>
        <v/>
      </c>
      <c r="AI204" s="677" t="str">
        <f>IF($AD204="","",VLOOKUP(AD204,Invoer!$F$15:$AU$1999,5,FALSE))</f>
        <v/>
      </c>
      <c r="AJ204" s="599" t="str">
        <f>IF($AD204="","",VLOOKUP(AD204,Invoer!$F$15:$AU$1999,6,FALSE))</f>
        <v/>
      </c>
      <c r="AK204" s="599" t="str">
        <f>IF($AD204="","",VLOOKUP(AD204,Invoer!$F$15:$AU$1999,9,FALSE))</f>
        <v/>
      </c>
      <c r="AL204" s="599" t="str">
        <f>IF($AD204="","",VLOOKUP(AD204,Invoer!$F$15:$AU$1999,10,FALSE))</f>
        <v/>
      </c>
      <c r="AM204" s="599" t="str">
        <f>IF($AD204="","",VLOOKUP(AD204,Invoer!$F$15:$BB$1999,14,FALSE))</f>
        <v/>
      </c>
      <c r="AN204" s="599" t="str">
        <f>IF($AD204="","",VLOOKUP(AD204,Invoer!$F$15:$AU$1999,11,FALSE))</f>
        <v/>
      </c>
      <c r="AO204" s="662" t="str">
        <f>IF($AD204="","",VLOOKUP(AD204,Invoer!$F$15:$AU$1999,15,FALSE))</f>
        <v/>
      </c>
      <c r="AP204" s="599" t="str">
        <f>IF($AD204="","",VLOOKUP(AD204,Invoer!$F$15:$AU$1999,19,FALSE))</f>
        <v/>
      </c>
      <c r="AQ204" s="662" t="str">
        <f>IF($AD204="","",VLOOKUP(AD204,Invoer!$F$15:$AU$1999,24,FALSE))</f>
        <v/>
      </c>
      <c r="AR204" s="662" t="str">
        <f>IF($AD204="","",VLOOKUP(AD204,Invoer!$F$15:$AU$1999,17,FALSE))</f>
        <v/>
      </c>
      <c r="AS204" s="678" t="str">
        <f t="shared" si="111"/>
        <v/>
      </c>
      <c r="AT204" s="676" t="str">
        <f t="shared" ref="AT204:AT267" si="116">IF(AN204&lt;&gt;AN205,AU204,"")</f>
        <v/>
      </c>
      <c r="AU204" s="77" t="e">
        <f t="shared" ref="AU204:AU267" si="117">IF(AN204&lt;&gt;AN203,AR204,AR204+AU203)</f>
        <v>#VALUE!</v>
      </c>
      <c r="AW204" s="57"/>
      <c r="AX204" s="57"/>
      <c r="BA204" s="83" t="e">
        <f ca="1">Invoer!DW209</f>
        <v>#N/A</v>
      </c>
      <c r="BB204" s="599" t="str">
        <f t="shared" ca="1" si="102"/>
        <v/>
      </c>
      <c r="BC204" s="673" t="str">
        <f ca="1">IF($BB204="","",VLOOKUP(BB204,Invoer!$F$15:$AU$1999,2,FALSE))</f>
        <v/>
      </c>
      <c r="BD204" s="599" t="str">
        <f t="shared" ca="1" si="103"/>
        <v/>
      </c>
      <c r="BE204" s="599" t="str">
        <f ca="1">IF($BB204="","",VLOOKUP(BB204,Invoer!$F$15:$AU$1999,5,FALSE))</f>
        <v/>
      </c>
      <c r="BF204" s="599" t="str">
        <f ca="1">IF($BB204="","",VLOOKUP(BB204,Invoer!$F$15:$AU$1999,6,FALSE))</f>
        <v/>
      </c>
      <c r="BG204" s="599" t="str">
        <f ca="1">IF($BB204="","",VLOOKUP(BB204,Invoer!$F$15:$AU$1999,9,FALSE))</f>
        <v/>
      </c>
      <c r="BH204" s="599" t="str">
        <f ca="1">IF($BB204="","",VLOOKUP(BB204,Invoer!$F$15:$AU$1999,10,FALSE))</f>
        <v/>
      </c>
      <c r="BI204" s="599" t="str">
        <f ca="1">IF($BB204="","",VLOOKUP(BB204,Invoer!$F$15:$BB$1999,14,FALSE))</f>
        <v/>
      </c>
      <c r="BJ204" s="599" t="str">
        <f ca="1">IF($BB204="","",VLOOKUP(BB204,Invoer!$F$15:$AU$1999,11,FALSE))</f>
        <v/>
      </c>
      <c r="BK204" s="662" t="str">
        <f t="shared" ca="1" si="104"/>
        <v/>
      </c>
      <c r="BL204" s="662" t="str">
        <f t="shared" ca="1" si="105"/>
        <v/>
      </c>
      <c r="BM204" s="679" t="str">
        <f t="shared" ca="1" si="106"/>
        <v/>
      </c>
      <c r="BN204" s="662" t="str">
        <f t="shared" ref="BN204:BN267" ca="1" si="118">IF(BE205=BE204,"",BT204)</f>
        <v/>
      </c>
      <c r="BO204" s="662" t="str">
        <f ca="1">IF($BB204="","",VLOOKUP(BB204,Invoer!$F$15:$AU$1999,15,FALSE))</f>
        <v/>
      </c>
      <c r="BP204" s="662" t="str">
        <f ca="1">IF($BB204="","",VLOOKUP(BB204,Invoer!$F$15:$AU$1999,24,FALSE))</f>
        <v/>
      </c>
      <c r="BQ204" s="662" t="str">
        <f ca="1">IF($BB204="","",VLOOKUP(BB204,Invoer!$F$15:$AU$1999,17,FALSE))</f>
        <v/>
      </c>
      <c r="BS204" s="73" t="e">
        <f t="shared" ca="1" si="112"/>
        <v>#VALUE!</v>
      </c>
      <c r="BT204" s="57" t="str">
        <f t="shared" ca="1" si="113"/>
        <v/>
      </c>
      <c r="BW204" s="61" t="e">
        <f ca="1">Invoer!DZ209</f>
        <v>#N/A</v>
      </c>
      <c r="BX204" s="599" t="str">
        <f t="shared" ref="BX204:BX211" ca="1" si="119">IF(ISERROR(BW204),"",BW204)</f>
        <v/>
      </c>
      <c r="BY204" s="673" t="str">
        <f ca="1">IF($BX204="","",VLOOKUP(BX204,Invoer!$F$15:$AU$1999,2,FALSE))</f>
        <v/>
      </c>
      <c r="BZ204" s="599" t="str">
        <f t="shared" ref="BZ204:BZ211" ca="1" si="120">IF(BX204="","",MONTH(BY204))</f>
        <v/>
      </c>
      <c r="CA204" s="599" t="str">
        <f ca="1">IF($BX204="","",VLOOKUP(BX204,Invoer!$F$15:$AU$1999,5,FALSE))</f>
        <v/>
      </c>
      <c r="CB204" s="599" t="str">
        <f ca="1">IF($BX204="","",VLOOKUP(BX204,Invoer!$F$15:$AU$1999,6,FALSE))</f>
        <v/>
      </c>
      <c r="CC204" s="599" t="str">
        <f ca="1">IF($BX204="","",VLOOKUP(BX204,Invoer!$F$15:$AU$1999,9,FALSE))</f>
        <v/>
      </c>
      <c r="CD204" s="599" t="str">
        <f ca="1">IF($BX204="","",VLOOKUP(BX204,Invoer!$F$15:$AU$1999,10,FALSE))</f>
        <v/>
      </c>
      <c r="CE204" s="599" t="str">
        <f ca="1">IF($BX204="","",VLOOKUP(BX204,Invoer!$F$15:$AU$1999,11,FALSE))</f>
        <v/>
      </c>
      <c r="CF204" s="662" t="str">
        <f ca="1">IF($BX204="","",IF(ISERROR(BY204),0,VLOOKUP(BX204,Invoer!$F$15:$AU$1999,15,FALSE)))</f>
        <v/>
      </c>
      <c r="CG204" s="599" t="str">
        <f ca="1">IF($BX204="","",VLOOKUP(BX204,Invoer!$F$15:$AU$1999,19,FALSE))</f>
        <v/>
      </c>
      <c r="CH204" s="662" t="str">
        <f ca="1">IF($BX204="","",IF(ISERROR(BY204),0,VLOOKUP(BX204,Invoer!$F$15:$AU$1999,24,FALSE)))</f>
        <v/>
      </c>
      <c r="CI204" s="662" t="str">
        <f ca="1">IF($BX204="","",IF(ISERROR(BY204),0,VLOOKUP(BX204,Invoer!$F$15:$AU$1999,17,FALSE)))</f>
        <v/>
      </c>
      <c r="CJ204" s="680" t="str">
        <f t="shared" ca="1" si="107"/>
        <v/>
      </c>
      <c r="CK204" s="662" t="str">
        <f t="shared" ca="1" si="108"/>
        <v/>
      </c>
      <c r="CM204" s="56" t="str">
        <f t="shared" ca="1" si="114"/>
        <v/>
      </c>
      <c r="CQ204" s="411" t="e">
        <f ca="1">Invoer!EG209</f>
        <v>#N/A</v>
      </c>
      <c r="CR204" s="599" t="str">
        <f t="shared" ref="CR204:CR267" ca="1" si="121">IF(ISERROR($CQ204),"",CQ204)</f>
        <v/>
      </c>
      <c r="CS204" s="673" t="str">
        <f ca="1">IF($CR204="","",VLOOKUP(CR204,Invoer!$F$15:$AU$1500,2,FALSE))</f>
        <v/>
      </c>
      <c r="CT204" s="599" t="str">
        <f t="shared" ref="CT204:CT267" ca="1" si="122">IF($CR204="","",MONTH(CS204))</f>
        <v/>
      </c>
      <c r="CU204" s="599" t="str">
        <f ca="1">IF($CR204="","",VLOOKUP(CR204,Invoer!$F$15:$AU$1500,3,FALSE))</f>
        <v/>
      </c>
      <c r="CV204" s="599" t="str">
        <f ca="1">IF($CR204="","",IF(CU204&lt;&gt;"Liq","",VLOOKUP(CR204,Invoer!$F$15:$AU$1500,4,FALSE)))</f>
        <v/>
      </c>
      <c r="CW204" s="599" t="str">
        <f ca="1">IF($CR204="","",VLOOKUP(CR204,Invoer!$F$15:$AU$1500,5,FALSE))</f>
        <v/>
      </c>
      <c r="CX204" s="599" t="str">
        <f ca="1">IF($CR204="","",VLOOKUP(CR204,Invoer!$F$15:$AU$1500,6,FALSE))</f>
        <v/>
      </c>
      <c r="CY204" s="599" t="str">
        <f ca="1">IF($CR204="","",VLOOKUP(CR204,Invoer!$F$15:$AU$1500,9,FALSE))</f>
        <v/>
      </c>
      <c r="CZ204" s="599" t="str">
        <f ca="1">IF($CR204="","",VLOOKUP(CR204,Invoer!$F$15:$AU$1500,10,FALSE))</f>
        <v/>
      </c>
      <c r="DA204" s="599" t="str">
        <f ca="1">IF($CR204="","",VLOOKUP(CR204,Invoer!$F$15:$AU$1500,11,FALSE))</f>
        <v/>
      </c>
      <c r="DB204" s="599" t="str">
        <f ca="1">IF($CR204="","",VLOOKUP(CR204,Invoer!$F$15:$BB$1500,14,FALSE))</f>
        <v/>
      </c>
      <c r="DC204" s="662" t="str">
        <f ca="1">IF($CR204="","",VLOOKUP(CR204,Invoer!$F$15:$AU$1500,15,FALSE))</f>
        <v/>
      </c>
      <c r="DD204" s="599" t="str">
        <f ca="1">IF($CR204="","",VLOOKUP(CR204,Invoer!$F$15:$AU$1500,19,FALSE))</f>
        <v/>
      </c>
      <c r="DE204" s="662" t="str">
        <f ca="1">IF($CR204="","",VLOOKUP(CR204,Invoer!$F$15:$AU$1500,20,FALSE))</f>
        <v/>
      </c>
      <c r="DF204" s="662" t="str">
        <f ca="1">IF($CR204="","",VLOOKUP(CR204,Invoer!$F$15:$AU$1500,23,FALSE))</f>
        <v/>
      </c>
      <c r="DG204" s="662" t="str">
        <f ca="1">IF($CR204="","",VLOOKUP(CR204,Invoer!$F$15:$AU$1500,17,FALSE))</f>
        <v/>
      </c>
      <c r="DH204" s="681" t="str">
        <f t="shared" ref="DH204:DH267" ca="1" si="123">IF(DI204="","",CT204)</f>
        <v/>
      </c>
      <c r="DI204" s="662" t="str">
        <f t="shared" ref="DI204:DI267" ca="1" si="124">IF(CT205=CT204,"",IF(CP197=3,"",DK204))</f>
        <v/>
      </c>
      <c r="DJ204" s="190"/>
      <c r="DK204" s="411" t="str">
        <f t="shared" ref="DK204:DK267" ca="1" si="125">IF($CR204="","",IF(CT204=CT203,DK203+(DE204+DF204),(DE204+DF204)))</f>
        <v/>
      </c>
      <c r="DO204" s="61" t="e">
        <f ca="1">IF($DN$4&lt;3,Invoer!EB209,Invoer!EA209)</f>
        <v>#N/A</v>
      </c>
      <c r="DP204" s="599" t="str">
        <f t="shared" ref="DP204:DP267" ca="1" si="126">IF(ISERROR(DO204),"",DO204)</f>
        <v/>
      </c>
      <c r="DQ204" s="673" t="str">
        <f ca="1">IF($DP204="","",VLOOKUP(DP204,Invoer!$F$15:$AU$1999,2,FALSE))</f>
        <v/>
      </c>
      <c r="DR204" s="599" t="str">
        <f t="shared" ref="DR204:DR267" ca="1" si="127">IF(DP204="","",MONTH(DQ204))</f>
        <v/>
      </c>
      <c r="DS204" s="599" t="str">
        <f ca="1">IF($DP204="","",VLOOKUP(DP204,Invoer!$F$15:$AU$1999,3,FALSE))</f>
        <v/>
      </c>
      <c r="DT204" s="599" t="str">
        <f ca="1">IF($DP204="","",IF(DS204&lt;&gt;"Liq","",VLOOKUP(DP204,Invoer!$F$15:$AU$1999,4,FALSE)))</f>
        <v/>
      </c>
      <c r="DU204" s="599" t="str">
        <f ca="1">IF($DP204="","",VLOOKUP(DP204,Invoer!$F$15:$AU$1999,5,FALSE))</f>
        <v/>
      </c>
      <c r="DV204" s="599" t="str">
        <f ca="1">IF($DP204="","",VLOOKUP(DP204,Invoer!$F$15:$AU$1999,6,FALSE))</f>
        <v/>
      </c>
      <c r="DW204" s="599" t="str">
        <f ca="1">IF($DP204="","",VLOOKUP(DP204,Invoer!$F$15:$AU$1999,9,FALSE))</f>
        <v/>
      </c>
      <c r="DX204" s="599" t="str">
        <f ca="1">IF($DP204="","",VLOOKUP(DP204,Invoer!$F$15:$AU$1999,10,FALSE))</f>
        <v/>
      </c>
      <c r="DY204" s="595" t="str">
        <f ca="1">IF($DP204="","",VLOOKUP(DP204,Invoer!$F$15:$AU$1999,11,FALSE))</f>
        <v/>
      </c>
      <c r="DZ204" s="662" t="str">
        <f ca="1">IF($DP204="","",IF($DN$4&gt;2,"",VLOOKUP(DP204,Invoer!CQ:CS,3,FALSE)))</f>
        <v/>
      </c>
      <c r="EA204" s="541" t="str">
        <f ca="1">IF($DP204="","",IF(ISERROR(DQ204),0,IF($DN$4&lt;3,"",VLOOKUP(DP204,Invoer!$F$15:$AU$1999,15,FALSE))))</f>
        <v/>
      </c>
      <c r="EB204" s="595" t="str">
        <f ca="1">IF($DP204="","",IF($DN$4&lt;3,"",VLOOKUP(DP204,Invoer!$F$15:$AU$1999,19,FALSE)))</f>
        <v/>
      </c>
      <c r="EC204" s="541" t="str">
        <f ca="1">IF($DP204="","",IF(ISERROR(DQ204),0,IF($DN$4&lt;3,"",VLOOKUP(DP204,Invoer!$F$15:$AU$1999,24,FALSE))))</f>
        <v/>
      </c>
      <c r="ED204" s="541" t="str">
        <f ca="1">IF($DP204="","",IF(ISERROR(DQ204),0,IF($DN$4&lt;3,"",VLOOKUP(DP204,Invoer!$F$15:$AU$1999,17,FALSE))))</f>
        <v/>
      </c>
      <c r="EH204" s="89" t="e">
        <f ca="1">Invoer!CP209</f>
        <v>#N/A</v>
      </c>
      <c r="EI204" s="599" t="str">
        <f t="shared" ref="EI204:EI267" ca="1" si="128">IF(ISERROR(EH204),"",EH204)</f>
        <v/>
      </c>
      <c r="EJ204" s="673" t="str">
        <f ca="1">IF(EI204="","",VLOOKUP(EI204,Invoer!$F$15:$AU$1999,2,FALSE))</f>
        <v/>
      </c>
      <c r="EK204" s="599" t="str">
        <f t="shared" ref="EK204:EK267" ca="1" si="129">IF(EI204="","",MONTH(EJ204))</f>
        <v/>
      </c>
      <c r="EL204" s="599" t="str">
        <f ca="1">IF($EI204="","",VLOOKUP(EI204,Invoer!$F$15:$AU$1999,3,FALSE))</f>
        <v/>
      </c>
      <c r="EM204" s="599" t="str">
        <f ca="1">IF($EI204="","",IF(EL204&lt;&gt;"Liq","",VLOOKUP(EI204,Invoer!$F$15:$AU$1999,4,FALSE)))</f>
        <v/>
      </c>
      <c r="EN204" s="599" t="str">
        <f ca="1">IF($EI204="","",VLOOKUP(EI204,Invoer!$F$15:$AU$1999,6,FALSE))</f>
        <v/>
      </c>
      <c r="EO204" s="599" t="str">
        <f ca="1">IF(EI204="","",VLOOKUP(EI204,Invoer!$F$15:$AU$1999,9,FALSE))</f>
        <v/>
      </c>
      <c r="EP204" s="599" t="str">
        <f ca="1">IF(EI204="","",VLOOKUP(EI204,Invoer!$F$15:$AU$1999,10,FALSE))</f>
        <v/>
      </c>
      <c r="EQ204" s="599" t="str">
        <f ca="1">IF(EI204="","",VLOOKUP(EI204,Invoer!$F$15:$AU$1999,11,FALSE))</f>
        <v/>
      </c>
      <c r="ER204" s="662" t="str">
        <f ca="1">IF(EI204="","",VLOOKUP(EI204,Invoer!CQ:CS,3,FALSE))</f>
        <v/>
      </c>
      <c r="ES204" s="662" t="str">
        <f t="shared" ref="ES204:ES267" ca="1" si="130">IF(EP204&lt;&gt;EP205,EZ204,"")</f>
        <v/>
      </c>
      <c r="ET204" s="513" t="str">
        <f t="shared" ref="ET204:ET267" ca="1" si="131">IF(ES204="","",IF(AND(ES204&gt;-0.03,ES204&lt;0.03),"",IF($EU$8=1,"",$EU$8-EJ204)))</f>
        <v/>
      </c>
      <c r="EU204" s="112" t="str">
        <f t="shared" ref="EU204:EU267" ca="1" si="132">IF(OR(ET204="",ET204&lt;11),"",REPT("|",ET204/10))</f>
        <v/>
      </c>
      <c r="EV204" s="83" t="s">
        <v>160</v>
      </c>
      <c r="EW204" s="682" t="str">
        <f t="shared" ref="EW204:EW267" ca="1" si="133">IF(EX204="","",EO204)</f>
        <v/>
      </c>
      <c r="EX204" s="662" t="str">
        <f t="shared" ref="EX204:EX267" ca="1" si="134">IF(EO204&lt;&gt;EO205,FA204,"")</f>
        <v/>
      </c>
      <c r="EY204"/>
      <c r="EZ204" s="56" t="e">
        <f t="shared" ca="1" si="109"/>
        <v>#VALUE!</v>
      </c>
      <c r="FA204" s="56" t="e">
        <f t="shared" ca="1" si="110"/>
        <v>#VALUE!</v>
      </c>
      <c r="FE204"/>
      <c r="FI204"/>
      <c r="FJ204"/>
    </row>
    <row r="205" spans="1:166" ht="12" customHeight="1" x14ac:dyDescent="0.2">
      <c r="A205"/>
      <c r="B205"/>
      <c r="C205"/>
      <c r="E205"/>
      <c r="G205" s="89" t="e">
        <f ca="1">Invoer!DU210</f>
        <v>#N/A</v>
      </c>
      <c r="H205" s="599" t="str">
        <f t="shared" ca="1" si="115"/>
        <v/>
      </c>
      <c r="I205" s="673" t="str">
        <f ca="1">IF($H205="","",VLOOKUP(H205,Invoer!$F$15:$AU$1500,2,FALSE))</f>
        <v/>
      </c>
      <c r="J205" s="599" t="str">
        <f t="shared" ref="J205:J210" ca="1" si="135">IF($H205="","",MONTH(I205))</f>
        <v/>
      </c>
      <c r="K205" s="599" t="str">
        <f ca="1">IF($H205="","",VLOOKUP(H205,Invoer!$F$15:$AU$1500,3,FALSE))</f>
        <v/>
      </c>
      <c r="L205" s="599" t="str">
        <f ca="1">IF($H205="","",IF(K205&lt;&gt;"Liq","",VLOOKUP(H205,Invoer!$F$15:$AU$1500,4,FALSE)))</f>
        <v/>
      </c>
      <c r="M205" s="599" t="str">
        <f ca="1">IF($H205="","",VLOOKUP(H205,Invoer!$F$15:$AU$1500,5,FALSE))</f>
        <v/>
      </c>
      <c r="N205" s="599" t="str">
        <f ca="1">IF($H205="","",VLOOKUP(H205,Invoer!$F$15:$AU$1500,6,FALSE))</f>
        <v/>
      </c>
      <c r="O205" s="599" t="str">
        <f ca="1">IF($H205="","",VLOOKUP(H205,Invoer!$F$15:$AU$1500,9,FALSE))</f>
        <v/>
      </c>
      <c r="P205" s="599" t="str">
        <f ca="1">IF($H205="","",VLOOKUP(H205,Invoer!$F$15:$AU$1500,10,FALSE))</f>
        <v/>
      </c>
      <c r="Q205" s="599" t="str">
        <f ca="1">IF($H205="","",VLOOKUP(H205,Invoer!$F$15:$BB$1500,14,FALSE))</f>
        <v/>
      </c>
      <c r="R205" s="662" t="str">
        <f ca="1">IF($H205="","",IF(J205&gt;$K$8,"",VLOOKUP(H205,Invoer!$F$15:$AU$1500,15,FALSE)))</f>
        <v/>
      </c>
      <c r="S205" s="599" t="str">
        <f ca="1">IF($H205="","",VLOOKUP(H205,Invoer!$F$15:$AU$1500,19,FALSE))</f>
        <v/>
      </c>
      <c r="T205" s="662" t="str">
        <f ca="1">IF($H205="","",IF(J205&gt;$K$8,"",VLOOKUP(H205,Invoer!$F$15:$AU$1500,20,FALSE)))</f>
        <v/>
      </c>
      <c r="U205" s="662" t="str">
        <f ca="1">IF($H205="","",IF(J205&gt;$K$8,"",VLOOKUP(H205,Invoer!$F$15:$AU$1500,23,FALSE)))</f>
        <v/>
      </c>
      <c r="V205" s="662" t="str">
        <f ca="1">IF($H205="","",IF(J205&gt;$K$8,"",VLOOKUP(H205,Invoer!$F$15:$AU$1500,17,FALSE)))</f>
        <v/>
      </c>
      <c r="AC205" s="435" t="str">
        <f>IF($AC$7&lt;3,Invoer!DR210,IF($AC$7=3,Invoer!BT210,"x"))</f>
        <v>x</v>
      </c>
      <c r="AD205" s="599" t="str">
        <f t="shared" ref="AD205:AD268" si="136">IF(ISERROR(AC205),"",IF(AC205="x","",AC205))</f>
        <v/>
      </c>
      <c r="AE205" s="673" t="str">
        <f>IF($AD205="","",VLOOKUP(AD205,Invoer!$F$15:$AU$1999,2,FALSE))</f>
        <v/>
      </c>
      <c r="AF205" s="599" t="str">
        <f t="shared" ref="AF205:AF268" si="137">IF($AD205="","",MONTH(AE205))</f>
        <v/>
      </c>
      <c r="AG205" s="599" t="str">
        <f>IF($AD205="","",VLOOKUP(AD205,Invoer!$F$15:$AU$1999,3,FALSE))</f>
        <v/>
      </c>
      <c r="AH205" s="599" t="str">
        <f>IF($AD205="","",IF(AG205&lt;&gt;"Liq","",VLOOKUP(AD205,Invoer!$F$15:$AU$1999,4,FALSE)))</f>
        <v/>
      </c>
      <c r="AI205" s="677" t="str">
        <f>IF($AD205="","",VLOOKUP(AD205,Invoer!$F$15:$AU$1999,5,FALSE))</f>
        <v/>
      </c>
      <c r="AJ205" s="599" t="str">
        <f>IF($AD205="","",VLOOKUP(AD205,Invoer!$F$15:$AU$1999,6,FALSE))</f>
        <v/>
      </c>
      <c r="AK205" s="599" t="str">
        <f>IF($AD205="","",VLOOKUP(AD205,Invoer!$F$15:$AU$1999,9,FALSE))</f>
        <v/>
      </c>
      <c r="AL205" s="599" t="str">
        <f>IF($AD205="","",VLOOKUP(AD205,Invoer!$F$15:$AU$1999,10,FALSE))</f>
        <v/>
      </c>
      <c r="AM205" s="599" t="str">
        <f>IF($AD205="","",VLOOKUP(AD205,Invoer!$F$15:$BB$1999,14,FALSE))</f>
        <v/>
      </c>
      <c r="AN205" s="599" t="str">
        <f>IF($AD205="","",VLOOKUP(AD205,Invoer!$F$15:$AU$1999,11,FALSE))</f>
        <v/>
      </c>
      <c r="AO205" s="662" t="str">
        <f>IF($AD205="","",VLOOKUP(AD205,Invoer!$F$15:$AU$1999,15,FALSE))</f>
        <v/>
      </c>
      <c r="AP205" s="599" t="str">
        <f>IF($AD205="","",VLOOKUP(AD205,Invoer!$F$15:$AU$1999,19,FALSE))</f>
        <v/>
      </c>
      <c r="AQ205" s="662" t="str">
        <f>IF($AD205="","",VLOOKUP(AD205,Invoer!$F$15:$AU$1999,24,FALSE))</f>
        <v/>
      </c>
      <c r="AR205" s="662" t="str">
        <f>IF($AD205="","",VLOOKUP(AD205,Invoer!$F$15:$AU$1999,17,FALSE))</f>
        <v/>
      </c>
      <c r="AS205" s="678" t="str">
        <f t="shared" si="111"/>
        <v/>
      </c>
      <c r="AT205" s="676" t="str">
        <f t="shared" si="116"/>
        <v/>
      </c>
      <c r="AU205" s="77" t="e">
        <f t="shared" si="117"/>
        <v>#VALUE!</v>
      </c>
      <c r="AW205" s="57"/>
      <c r="AX205" s="57"/>
      <c r="BA205" s="83" t="e">
        <f ca="1">Invoer!DW210</f>
        <v>#N/A</v>
      </c>
      <c r="BB205" s="599" t="str">
        <f t="shared" ref="BB205:BB268" ca="1" si="138">IF(ISERROR($BA205),"",BA205)</f>
        <v/>
      </c>
      <c r="BC205" s="673" t="str">
        <f ca="1">IF($BB205="","",VLOOKUP(BB205,Invoer!$F$15:$AU$1999,2,FALSE))</f>
        <v/>
      </c>
      <c r="BD205" s="599" t="str">
        <f t="shared" ref="BD205:BD268" ca="1" si="139">IF(BB205="","",MONTH(BC205))</f>
        <v/>
      </c>
      <c r="BE205" s="599" t="str">
        <f ca="1">IF($BB205="","",VLOOKUP(BB205,Invoer!$F$15:$AU$1999,5,FALSE))</f>
        <v/>
      </c>
      <c r="BF205" s="599" t="str">
        <f ca="1">IF($BB205="","",VLOOKUP(BB205,Invoer!$F$15:$AU$1999,6,FALSE))</f>
        <v/>
      </c>
      <c r="BG205" s="599" t="str">
        <f ca="1">IF($BB205="","",VLOOKUP(BB205,Invoer!$F$15:$AU$1999,9,FALSE))</f>
        <v/>
      </c>
      <c r="BH205" s="599" t="str">
        <f ca="1">IF($BB205="","",VLOOKUP(BB205,Invoer!$F$15:$AU$1999,10,FALSE))</f>
        <v/>
      </c>
      <c r="BI205" s="599" t="str">
        <f ca="1">IF($BB205="","",VLOOKUP(BB205,Invoer!$F$15:$BB$1999,14,FALSE))</f>
        <v/>
      </c>
      <c r="BJ205" s="599" t="str">
        <f ca="1">IF($BB205="","",VLOOKUP(BB205,Invoer!$F$15:$AU$1999,11,FALSE))</f>
        <v/>
      </c>
      <c r="BK205" s="662" t="str">
        <f t="shared" ref="BK205:BK268" ca="1" si="140">IF($BB205="","",-BO205)</f>
        <v/>
      </c>
      <c r="BL205" s="662" t="str">
        <f t="shared" ref="BL205:BL268" ca="1" si="141">IF(ISERROR(BS205),"",BS205)</f>
        <v/>
      </c>
      <c r="BM205" s="679" t="str">
        <f t="shared" ref="BM205:BM268" ca="1" si="142">IF($BB205="","",IF(BE206=BE205,"","Σ"))</f>
        <v/>
      </c>
      <c r="BN205" s="662" t="str">
        <f t="shared" ca="1" si="118"/>
        <v/>
      </c>
      <c r="BO205" s="662" t="str">
        <f ca="1">IF($BB205="","",VLOOKUP(BB205,Invoer!$F$15:$AU$1999,15,FALSE))</f>
        <v/>
      </c>
      <c r="BP205" s="662" t="str">
        <f ca="1">IF($BB205="","",VLOOKUP(BB205,Invoer!$F$15:$AU$1999,24,FALSE))</f>
        <v/>
      </c>
      <c r="BQ205" s="662" t="str">
        <f ca="1">IF($BB205="","",VLOOKUP(BB205,Invoer!$F$15:$AU$1999,17,FALSE))</f>
        <v/>
      </c>
      <c r="BS205" s="73" t="e">
        <f t="shared" ca="1" si="112"/>
        <v>#VALUE!</v>
      </c>
      <c r="BT205" s="57" t="str">
        <f t="shared" ca="1" si="113"/>
        <v/>
      </c>
      <c r="BW205" s="61" t="e">
        <f ca="1">Invoer!DZ210</f>
        <v>#N/A</v>
      </c>
      <c r="BX205" s="599" t="str">
        <f t="shared" ca="1" si="119"/>
        <v/>
      </c>
      <c r="BY205" s="673" t="str">
        <f ca="1">IF($BX205="","",VLOOKUP(BX205,Invoer!$F$15:$AU$1999,2,FALSE))</f>
        <v/>
      </c>
      <c r="BZ205" s="599" t="str">
        <f t="shared" ca="1" si="120"/>
        <v/>
      </c>
      <c r="CA205" s="599" t="str">
        <f ca="1">IF($BX205="","",VLOOKUP(BX205,Invoer!$F$15:$AU$1999,5,FALSE))</f>
        <v/>
      </c>
      <c r="CB205" s="599" t="str">
        <f ca="1">IF($BX205="","",VLOOKUP(BX205,Invoer!$F$15:$AU$1999,6,FALSE))</f>
        <v/>
      </c>
      <c r="CC205" s="599" t="str">
        <f ca="1">IF($BX205="","",VLOOKUP(BX205,Invoer!$F$15:$AU$1999,9,FALSE))</f>
        <v/>
      </c>
      <c r="CD205" s="599" t="str">
        <f ca="1">IF($BX205="","",VLOOKUP(BX205,Invoer!$F$15:$AU$1999,10,FALSE))</f>
        <v/>
      </c>
      <c r="CE205" s="599" t="str">
        <f ca="1">IF($BX205="","",VLOOKUP(BX205,Invoer!$F$15:$AU$1999,11,FALSE))</f>
        <v/>
      </c>
      <c r="CF205" s="662" t="str">
        <f ca="1">IF($BX205="","",IF(ISERROR(BY205),0,VLOOKUP(BX205,Invoer!$F$15:$AU$1999,15,FALSE)))</f>
        <v/>
      </c>
      <c r="CG205" s="599" t="str">
        <f ca="1">IF($BX205="","",VLOOKUP(BX205,Invoer!$F$15:$AU$1999,19,FALSE))</f>
        <v/>
      </c>
      <c r="CH205" s="662" t="str">
        <f ca="1">IF($BX205="","",IF(ISERROR(BY205),0,VLOOKUP(BX205,Invoer!$F$15:$AU$1999,24,FALSE)))</f>
        <v/>
      </c>
      <c r="CI205" s="662" t="str">
        <f ca="1">IF($BX205="","",IF(ISERROR(BY205),0,VLOOKUP(BX205,Invoer!$F$15:$AU$1999,17,FALSE)))</f>
        <v/>
      </c>
      <c r="CJ205" s="680" t="str">
        <f t="shared" ref="CJ205:CJ211" ca="1" si="143">IF(CA206=CA205,"","Σ")</f>
        <v/>
      </c>
      <c r="CK205" s="662" t="str">
        <f t="shared" ref="CK205:CK211" ca="1" si="144">IF(CA206=CA205,"",CM204+CI205)</f>
        <v/>
      </c>
      <c r="CM205" s="56" t="str">
        <f t="shared" ca="1" si="114"/>
        <v/>
      </c>
      <c r="CQ205" s="411" t="e">
        <f ca="1">Invoer!EG210</f>
        <v>#N/A</v>
      </c>
      <c r="CR205" s="599" t="str">
        <f t="shared" ca="1" si="121"/>
        <v/>
      </c>
      <c r="CS205" s="673" t="str">
        <f ca="1">IF($CR205="","",VLOOKUP(CR205,Invoer!$F$15:$AU$1500,2,FALSE))</f>
        <v/>
      </c>
      <c r="CT205" s="599" t="str">
        <f t="shared" ca="1" si="122"/>
        <v/>
      </c>
      <c r="CU205" s="599" t="str">
        <f ca="1">IF($CR205="","",VLOOKUP(CR205,Invoer!$F$15:$AU$1500,3,FALSE))</f>
        <v/>
      </c>
      <c r="CV205" s="599" t="str">
        <f ca="1">IF($CR205="","",IF(CU205&lt;&gt;"Liq","",VLOOKUP(CR205,Invoer!$F$15:$AU$1500,4,FALSE)))</f>
        <v/>
      </c>
      <c r="CW205" s="599" t="str">
        <f ca="1">IF($CR205="","",VLOOKUP(CR205,Invoer!$F$15:$AU$1500,5,FALSE))</f>
        <v/>
      </c>
      <c r="CX205" s="599" t="str">
        <f ca="1">IF($CR205="","",VLOOKUP(CR205,Invoer!$F$15:$AU$1500,6,FALSE))</f>
        <v/>
      </c>
      <c r="CY205" s="599" t="str">
        <f ca="1">IF($CR205="","",VLOOKUP(CR205,Invoer!$F$15:$AU$1500,9,FALSE))</f>
        <v/>
      </c>
      <c r="CZ205" s="599" t="str">
        <f ca="1">IF($CR205="","",VLOOKUP(CR205,Invoer!$F$15:$AU$1500,10,FALSE))</f>
        <v/>
      </c>
      <c r="DA205" s="599" t="str">
        <f ca="1">IF($CR205="","",VLOOKUP(CR205,Invoer!$F$15:$AU$1500,11,FALSE))</f>
        <v/>
      </c>
      <c r="DB205" s="599" t="str">
        <f ca="1">IF($CR205="","",VLOOKUP(CR205,Invoer!$F$15:$BB$1500,14,FALSE))</f>
        <v/>
      </c>
      <c r="DC205" s="662" t="str">
        <f ca="1">IF($CR205="","",VLOOKUP(CR205,Invoer!$F$15:$AU$1500,15,FALSE))</f>
        <v/>
      </c>
      <c r="DD205" s="599" t="str">
        <f ca="1">IF($CR205="","",VLOOKUP(CR205,Invoer!$F$15:$AU$1500,19,FALSE))</f>
        <v/>
      </c>
      <c r="DE205" s="662" t="str">
        <f ca="1">IF($CR205="","",VLOOKUP(CR205,Invoer!$F$15:$AU$1500,20,FALSE))</f>
        <v/>
      </c>
      <c r="DF205" s="662" t="str">
        <f ca="1">IF($CR205="","",VLOOKUP(CR205,Invoer!$F$15:$AU$1500,23,FALSE))</f>
        <v/>
      </c>
      <c r="DG205" s="662" t="str">
        <f ca="1">IF($CR205="","",VLOOKUP(CR205,Invoer!$F$15:$AU$1500,17,FALSE))</f>
        <v/>
      </c>
      <c r="DH205" s="681" t="str">
        <f t="shared" ca="1" si="123"/>
        <v/>
      </c>
      <c r="DI205" s="662" t="str">
        <f t="shared" ca="1" si="124"/>
        <v/>
      </c>
      <c r="DJ205" s="190"/>
      <c r="DK205" s="411" t="str">
        <f t="shared" ca="1" si="125"/>
        <v/>
      </c>
      <c r="DO205" s="61" t="e">
        <f ca="1">IF($DN$4&lt;3,Invoer!EB210,Invoer!EA210)</f>
        <v>#N/A</v>
      </c>
      <c r="DP205" s="599" t="str">
        <f t="shared" ca="1" si="126"/>
        <v/>
      </c>
      <c r="DQ205" s="673" t="str">
        <f ca="1">IF($DP205="","",VLOOKUP(DP205,Invoer!$F$15:$AU$1999,2,FALSE))</f>
        <v/>
      </c>
      <c r="DR205" s="599" t="str">
        <f t="shared" ca="1" si="127"/>
        <v/>
      </c>
      <c r="DS205" s="599" t="str">
        <f ca="1">IF($DP205="","",VLOOKUP(DP205,Invoer!$F$15:$AU$1999,3,FALSE))</f>
        <v/>
      </c>
      <c r="DT205" s="599" t="str">
        <f ca="1">IF($DP205="","",IF(DS205&lt;&gt;"Liq","",VLOOKUP(DP205,Invoer!$F$15:$AU$1999,4,FALSE)))</f>
        <v/>
      </c>
      <c r="DU205" s="599" t="str">
        <f ca="1">IF($DP205="","",VLOOKUP(DP205,Invoer!$F$15:$AU$1999,5,FALSE))</f>
        <v/>
      </c>
      <c r="DV205" s="599" t="str">
        <f ca="1">IF($DP205="","",VLOOKUP(DP205,Invoer!$F$15:$AU$1999,6,FALSE))</f>
        <v/>
      </c>
      <c r="DW205" s="599" t="str">
        <f ca="1">IF($DP205="","",VLOOKUP(DP205,Invoer!$F$15:$AU$1999,9,FALSE))</f>
        <v/>
      </c>
      <c r="DX205" s="599" t="str">
        <f ca="1">IF($DP205="","",VLOOKUP(DP205,Invoer!$F$15:$AU$1999,10,FALSE))</f>
        <v/>
      </c>
      <c r="DY205" s="595" t="str">
        <f ca="1">IF($DP205="","",VLOOKUP(DP205,Invoer!$F$15:$AU$1999,11,FALSE))</f>
        <v/>
      </c>
      <c r="DZ205" s="662" t="str">
        <f ca="1">IF($DP205="","",IF($DN$4&gt;2,"",VLOOKUP(DP205,Invoer!CQ:CS,3,FALSE)))</f>
        <v/>
      </c>
      <c r="EA205" s="541" t="str">
        <f ca="1">IF($DP205="","",IF(ISERROR(DQ205),0,IF($DN$4&lt;3,"",VLOOKUP(DP205,Invoer!$F$15:$AU$1999,15,FALSE))))</f>
        <v/>
      </c>
      <c r="EB205" s="595" t="str">
        <f ca="1">IF($DP205="","",IF($DN$4&lt;3,"",VLOOKUP(DP205,Invoer!$F$15:$AU$1999,19,FALSE)))</f>
        <v/>
      </c>
      <c r="EC205" s="541" t="str">
        <f ca="1">IF($DP205="","",IF(ISERROR(DQ205),0,IF($DN$4&lt;3,"",VLOOKUP(DP205,Invoer!$F$15:$AU$1999,24,FALSE))))</f>
        <v/>
      </c>
      <c r="ED205" s="541" t="str">
        <f ca="1">IF($DP205="","",IF(ISERROR(DQ205),0,IF($DN$4&lt;3,"",VLOOKUP(DP205,Invoer!$F$15:$AU$1999,17,FALSE))))</f>
        <v/>
      </c>
      <c r="EH205" s="89" t="e">
        <f ca="1">Invoer!CP210</f>
        <v>#N/A</v>
      </c>
      <c r="EI205" s="599" t="str">
        <f t="shared" ca="1" si="128"/>
        <v/>
      </c>
      <c r="EJ205" s="673" t="str">
        <f ca="1">IF(EI205="","",VLOOKUP(EI205,Invoer!$F$15:$AU$1999,2,FALSE))</f>
        <v/>
      </c>
      <c r="EK205" s="599" t="str">
        <f t="shared" ca="1" si="129"/>
        <v/>
      </c>
      <c r="EL205" s="599" t="str">
        <f ca="1">IF($EI205="","",VLOOKUP(EI205,Invoer!$F$15:$AU$1999,3,FALSE))</f>
        <v/>
      </c>
      <c r="EM205" s="599" t="str">
        <f ca="1">IF($EI205="","",IF(EL205&lt;&gt;"Liq","",VLOOKUP(EI205,Invoer!$F$15:$AU$1999,4,FALSE)))</f>
        <v/>
      </c>
      <c r="EN205" s="599" t="str">
        <f ca="1">IF($EI205="","",VLOOKUP(EI205,Invoer!$F$15:$AU$1999,6,FALSE))</f>
        <v/>
      </c>
      <c r="EO205" s="599" t="str">
        <f ca="1">IF(EI205="","",VLOOKUP(EI205,Invoer!$F$15:$AU$1999,9,FALSE))</f>
        <v/>
      </c>
      <c r="EP205" s="599" t="str">
        <f ca="1">IF(EI205="","",VLOOKUP(EI205,Invoer!$F$15:$AU$1999,10,FALSE))</f>
        <v/>
      </c>
      <c r="EQ205" s="599" t="str">
        <f ca="1">IF(EI205="","",VLOOKUP(EI205,Invoer!$F$15:$AU$1999,11,FALSE))</f>
        <v/>
      </c>
      <c r="ER205" s="662" t="str">
        <f ca="1">IF(EI205="","",VLOOKUP(EI205,Invoer!CQ:CS,3,FALSE))</f>
        <v/>
      </c>
      <c r="ES205" s="662" t="str">
        <f t="shared" ca="1" si="130"/>
        <v/>
      </c>
      <c r="ET205" s="513" t="str">
        <f t="shared" ca="1" si="131"/>
        <v/>
      </c>
      <c r="EU205" s="112" t="str">
        <f t="shared" ca="1" si="132"/>
        <v/>
      </c>
      <c r="EV205" s="83" t="s">
        <v>160</v>
      </c>
      <c r="EW205" s="682" t="str">
        <f t="shared" ca="1" si="133"/>
        <v/>
      </c>
      <c r="EX205" s="662" t="str">
        <f t="shared" ca="1" si="134"/>
        <v/>
      </c>
      <c r="EY205"/>
      <c r="EZ205" s="56" t="e">
        <f t="shared" ref="EZ205:EZ268" ca="1" si="145">IF(EP205=EP204,ER205+EZ204,ER205)</f>
        <v>#VALUE!</v>
      </c>
      <c r="FA205" s="56" t="e">
        <f t="shared" ref="FA205:FA268" ca="1" si="146">IF(EO205=EO204,ER205+FA204,ER205)</f>
        <v>#VALUE!</v>
      </c>
      <c r="FE205"/>
      <c r="FI205"/>
      <c r="FJ205"/>
    </row>
    <row r="206" spans="1:166" ht="12" customHeight="1" x14ac:dyDescent="0.2">
      <c r="A206"/>
      <c r="B206"/>
      <c r="C206"/>
      <c r="E206"/>
      <c r="G206" s="89" t="e">
        <f ca="1">Invoer!DU211</f>
        <v>#N/A</v>
      </c>
      <c r="H206" s="599" t="str">
        <f t="shared" ca="1" si="115"/>
        <v/>
      </c>
      <c r="I206" s="673" t="str">
        <f ca="1">IF($H206="","",VLOOKUP(H206,Invoer!$F$15:$AU$1500,2,FALSE))</f>
        <v/>
      </c>
      <c r="J206" s="599" t="str">
        <f t="shared" ca="1" si="135"/>
        <v/>
      </c>
      <c r="K206" s="599" t="str">
        <f ca="1">IF($H206="","",VLOOKUP(H206,Invoer!$F$15:$AU$1500,3,FALSE))</f>
        <v/>
      </c>
      <c r="L206" s="599" t="str">
        <f ca="1">IF($H206="","",IF(K206&lt;&gt;"Liq","",VLOOKUP(H206,Invoer!$F$15:$AU$1500,4,FALSE)))</f>
        <v/>
      </c>
      <c r="M206" s="599" t="str">
        <f ca="1">IF($H206="","",VLOOKUP(H206,Invoer!$F$15:$AU$1500,5,FALSE))</f>
        <v/>
      </c>
      <c r="N206" s="599" t="str">
        <f ca="1">IF($H206="","",VLOOKUP(H206,Invoer!$F$15:$AU$1500,6,FALSE))</f>
        <v/>
      </c>
      <c r="O206" s="599" t="str">
        <f ca="1">IF($H206="","",VLOOKUP(H206,Invoer!$F$15:$AU$1500,9,FALSE))</f>
        <v/>
      </c>
      <c r="P206" s="599" t="str">
        <f ca="1">IF($H206="","",VLOOKUP(H206,Invoer!$F$15:$AU$1500,10,FALSE))</f>
        <v/>
      </c>
      <c r="Q206" s="599" t="str">
        <f ca="1">IF($H206="","",VLOOKUP(H206,Invoer!$F$15:$BB$1500,14,FALSE))</f>
        <v/>
      </c>
      <c r="R206" s="662" t="str">
        <f ca="1">IF($H206="","",IF(J206&gt;$K$8,"",VLOOKUP(H206,Invoer!$F$15:$AU$1500,15,FALSE)))</f>
        <v/>
      </c>
      <c r="S206" s="599" t="str">
        <f ca="1">IF($H206="","",VLOOKUP(H206,Invoer!$F$15:$AU$1500,19,FALSE))</f>
        <v/>
      </c>
      <c r="T206" s="662" t="str">
        <f ca="1">IF($H206="","",IF(J206&gt;$K$8,"",VLOOKUP(H206,Invoer!$F$15:$AU$1500,20,FALSE)))</f>
        <v/>
      </c>
      <c r="U206" s="662" t="str">
        <f ca="1">IF($H206="","",IF(J206&gt;$K$8,"",VLOOKUP(H206,Invoer!$F$15:$AU$1500,23,FALSE)))</f>
        <v/>
      </c>
      <c r="V206" s="662" t="str">
        <f ca="1">IF($H206="","",IF(J206&gt;$K$8,"",VLOOKUP(H206,Invoer!$F$15:$AU$1500,17,FALSE)))</f>
        <v/>
      </c>
      <c r="AC206" s="435" t="str">
        <f>IF($AC$7&lt;3,Invoer!DR211,IF($AC$7=3,Invoer!BT211,"x"))</f>
        <v>x</v>
      </c>
      <c r="AD206" s="599" t="str">
        <f t="shared" si="136"/>
        <v/>
      </c>
      <c r="AE206" s="673" t="str">
        <f>IF($AD206="","",VLOOKUP(AD206,Invoer!$F$15:$AU$1999,2,FALSE))</f>
        <v/>
      </c>
      <c r="AF206" s="599" t="str">
        <f t="shared" si="137"/>
        <v/>
      </c>
      <c r="AG206" s="599" t="str">
        <f>IF($AD206="","",VLOOKUP(AD206,Invoer!$F$15:$AU$1999,3,FALSE))</f>
        <v/>
      </c>
      <c r="AH206" s="599" t="str">
        <f>IF($AD206="","",IF(AG206&lt;&gt;"Liq","",VLOOKUP(AD206,Invoer!$F$15:$AU$1999,4,FALSE)))</f>
        <v/>
      </c>
      <c r="AI206" s="677" t="str">
        <f>IF($AD206="","",VLOOKUP(AD206,Invoer!$F$15:$AU$1999,5,FALSE))</f>
        <v/>
      </c>
      <c r="AJ206" s="599" t="str">
        <f>IF($AD206="","",VLOOKUP(AD206,Invoer!$F$15:$AU$1999,6,FALSE))</f>
        <v/>
      </c>
      <c r="AK206" s="599" t="str">
        <f>IF($AD206="","",VLOOKUP(AD206,Invoer!$F$15:$AU$1999,9,FALSE))</f>
        <v/>
      </c>
      <c r="AL206" s="599" t="str">
        <f>IF($AD206="","",VLOOKUP(AD206,Invoer!$F$15:$AU$1999,10,FALSE))</f>
        <v/>
      </c>
      <c r="AM206" s="599" t="str">
        <f>IF($AD206="","",VLOOKUP(AD206,Invoer!$F$15:$BB$1999,14,FALSE))</f>
        <v/>
      </c>
      <c r="AN206" s="599" t="str">
        <f>IF($AD206="","",VLOOKUP(AD206,Invoer!$F$15:$AU$1999,11,FALSE))</f>
        <v/>
      </c>
      <c r="AO206" s="662" t="str">
        <f>IF($AD206="","",VLOOKUP(AD206,Invoer!$F$15:$AU$1999,15,FALSE))</f>
        <v/>
      </c>
      <c r="AP206" s="599" t="str">
        <f>IF($AD206="","",VLOOKUP(AD206,Invoer!$F$15:$AU$1999,19,FALSE))</f>
        <v/>
      </c>
      <c r="AQ206" s="662" t="str">
        <f>IF($AD206="","",VLOOKUP(AD206,Invoer!$F$15:$AU$1999,24,FALSE))</f>
        <v/>
      </c>
      <c r="AR206" s="662" t="str">
        <f>IF($AD206="","",VLOOKUP(AD206,Invoer!$F$15:$AU$1999,17,FALSE))</f>
        <v/>
      </c>
      <c r="AS206" s="678" t="str">
        <f t="shared" ref="AS206:AS269" si="147">IF(AND(AR206&lt;&gt;"",AT206&lt;&gt;""),"Σ","")</f>
        <v/>
      </c>
      <c r="AT206" s="676" t="str">
        <f t="shared" si="116"/>
        <v/>
      </c>
      <c r="AU206" s="77" t="e">
        <f t="shared" si="117"/>
        <v>#VALUE!</v>
      </c>
      <c r="AW206" s="57"/>
      <c r="AX206" s="57"/>
      <c r="BA206" s="83" t="e">
        <f ca="1">Invoer!DW211</f>
        <v>#N/A</v>
      </c>
      <c r="BB206" s="599" t="str">
        <f t="shared" ca="1" si="138"/>
        <v/>
      </c>
      <c r="BC206" s="673" t="str">
        <f ca="1">IF($BB206="","",VLOOKUP(BB206,Invoer!$F$15:$AU$1999,2,FALSE))</f>
        <v/>
      </c>
      <c r="BD206" s="599" t="str">
        <f t="shared" ca="1" si="139"/>
        <v/>
      </c>
      <c r="BE206" s="599" t="str">
        <f ca="1">IF($BB206="","",VLOOKUP(BB206,Invoer!$F$15:$AU$1999,5,FALSE))</f>
        <v/>
      </c>
      <c r="BF206" s="599" t="str">
        <f ca="1">IF($BB206="","",VLOOKUP(BB206,Invoer!$F$15:$AU$1999,6,FALSE))</f>
        <v/>
      </c>
      <c r="BG206" s="599" t="str">
        <f ca="1">IF($BB206="","",VLOOKUP(BB206,Invoer!$F$15:$AU$1999,9,FALSE))</f>
        <v/>
      </c>
      <c r="BH206" s="599" t="str">
        <f ca="1">IF($BB206="","",VLOOKUP(BB206,Invoer!$F$15:$AU$1999,10,FALSE))</f>
        <v/>
      </c>
      <c r="BI206" s="599" t="str">
        <f ca="1">IF($BB206="","",VLOOKUP(BB206,Invoer!$F$15:$BB$1999,14,FALSE))</f>
        <v/>
      </c>
      <c r="BJ206" s="599" t="str">
        <f ca="1">IF($BB206="","",VLOOKUP(BB206,Invoer!$F$15:$AU$1999,11,FALSE))</f>
        <v/>
      </c>
      <c r="BK206" s="662" t="str">
        <f t="shared" ca="1" si="140"/>
        <v/>
      </c>
      <c r="BL206" s="662" t="str">
        <f t="shared" ca="1" si="141"/>
        <v/>
      </c>
      <c r="BM206" s="679" t="str">
        <f t="shared" ca="1" si="142"/>
        <v/>
      </c>
      <c r="BN206" s="662" t="str">
        <f t="shared" ca="1" si="118"/>
        <v/>
      </c>
      <c r="BO206" s="662" t="str">
        <f ca="1">IF($BB206="","",VLOOKUP(BB206,Invoer!$F$15:$AU$1999,15,FALSE))</f>
        <v/>
      </c>
      <c r="BP206" s="662" t="str">
        <f ca="1">IF($BB206="","",VLOOKUP(BB206,Invoer!$F$15:$AU$1999,24,FALSE))</f>
        <v/>
      </c>
      <c r="BQ206" s="662" t="str">
        <f ca="1">IF($BB206="","",VLOOKUP(BB206,Invoer!$F$15:$AU$1999,17,FALSE))</f>
        <v/>
      </c>
      <c r="BS206" s="73" t="e">
        <f t="shared" ref="BS206:BS269" ca="1" si="148">BK206+BS205</f>
        <v>#VALUE!</v>
      </c>
      <c r="BT206" s="57" t="str">
        <f t="shared" ref="BT206:BT269" ca="1" si="149">IF($BB206="","",IF(BE206=BE205,BT205+BK206,BK206))</f>
        <v/>
      </c>
      <c r="BW206" s="61" t="e">
        <f ca="1">Invoer!DZ211</f>
        <v>#N/A</v>
      </c>
      <c r="BX206" s="599" t="str">
        <f t="shared" ca="1" si="119"/>
        <v/>
      </c>
      <c r="BY206" s="673" t="str">
        <f ca="1">IF($BX206="","",VLOOKUP(BX206,Invoer!$F$15:$AU$1999,2,FALSE))</f>
        <v/>
      </c>
      <c r="BZ206" s="599" t="str">
        <f t="shared" ca="1" si="120"/>
        <v/>
      </c>
      <c r="CA206" s="599" t="str">
        <f ca="1">IF($BX206="","",VLOOKUP(BX206,Invoer!$F$15:$AU$1999,5,FALSE))</f>
        <v/>
      </c>
      <c r="CB206" s="599" t="str">
        <f ca="1">IF($BX206="","",VLOOKUP(BX206,Invoer!$F$15:$AU$1999,6,FALSE))</f>
        <v/>
      </c>
      <c r="CC206" s="599" t="str">
        <f ca="1">IF($BX206="","",VLOOKUP(BX206,Invoer!$F$15:$AU$1999,9,FALSE))</f>
        <v/>
      </c>
      <c r="CD206" s="599" t="str">
        <f ca="1">IF($BX206="","",VLOOKUP(BX206,Invoer!$F$15:$AU$1999,10,FALSE))</f>
        <v/>
      </c>
      <c r="CE206" s="599" t="str">
        <f ca="1">IF($BX206="","",VLOOKUP(BX206,Invoer!$F$15:$AU$1999,11,FALSE))</f>
        <v/>
      </c>
      <c r="CF206" s="662" t="str">
        <f ca="1">IF($BX206="","",IF(ISERROR(BY206),0,VLOOKUP(BX206,Invoer!$F$15:$AU$1999,15,FALSE)))</f>
        <v/>
      </c>
      <c r="CG206" s="599" t="str">
        <f ca="1">IF($BX206="","",VLOOKUP(BX206,Invoer!$F$15:$AU$1999,19,FALSE))</f>
        <v/>
      </c>
      <c r="CH206" s="662" t="str">
        <f ca="1">IF($BX206="","",IF(ISERROR(BY206),0,VLOOKUP(BX206,Invoer!$F$15:$AU$1999,24,FALSE)))</f>
        <v/>
      </c>
      <c r="CI206" s="662" t="str">
        <f ca="1">IF($BX206="","",IF(ISERROR(BY206),0,VLOOKUP(BX206,Invoer!$F$15:$AU$1999,17,FALSE)))</f>
        <v/>
      </c>
      <c r="CJ206" s="680" t="str">
        <f t="shared" ca="1" si="143"/>
        <v/>
      </c>
      <c r="CK206" s="662" t="str">
        <f t="shared" ca="1" si="144"/>
        <v/>
      </c>
      <c r="CM206" s="56" t="str">
        <f t="shared" ref="CM206:CM211" ca="1" si="150">IF($BX206="","",IF(CA206=CA205,CM205+CI206,CI206))</f>
        <v/>
      </c>
      <c r="CQ206" s="411" t="e">
        <f ca="1">Invoer!EG211</f>
        <v>#N/A</v>
      </c>
      <c r="CR206" s="599" t="str">
        <f t="shared" ca="1" si="121"/>
        <v/>
      </c>
      <c r="CS206" s="673" t="str">
        <f ca="1">IF($CR206="","",VLOOKUP(CR206,Invoer!$F$15:$AU$1500,2,FALSE))</f>
        <v/>
      </c>
      <c r="CT206" s="599" t="str">
        <f t="shared" ca="1" si="122"/>
        <v/>
      </c>
      <c r="CU206" s="599" t="str">
        <f ca="1">IF($CR206="","",VLOOKUP(CR206,Invoer!$F$15:$AU$1500,3,FALSE))</f>
        <v/>
      </c>
      <c r="CV206" s="599" t="str">
        <f ca="1">IF($CR206="","",IF(CU206&lt;&gt;"Liq","",VLOOKUP(CR206,Invoer!$F$15:$AU$1500,4,FALSE)))</f>
        <v/>
      </c>
      <c r="CW206" s="599" t="str">
        <f ca="1">IF($CR206="","",VLOOKUP(CR206,Invoer!$F$15:$AU$1500,5,FALSE))</f>
        <v/>
      </c>
      <c r="CX206" s="599" t="str">
        <f ca="1">IF($CR206="","",VLOOKUP(CR206,Invoer!$F$15:$AU$1500,6,FALSE))</f>
        <v/>
      </c>
      <c r="CY206" s="599" t="str">
        <f ca="1">IF($CR206="","",VLOOKUP(CR206,Invoer!$F$15:$AU$1500,9,FALSE))</f>
        <v/>
      </c>
      <c r="CZ206" s="599" t="str">
        <f ca="1">IF($CR206="","",VLOOKUP(CR206,Invoer!$F$15:$AU$1500,10,FALSE))</f>
        <v/>
      </c>
      <c r="DA206" s="599" t="str">
        <f ca="1">IF($CR206="","",VLOOKUP(CR206,Invoer!$F$15:$AU$1500,11,FALSE))</f>
        <v/>
      </c>
      <c r="DB206" s="599" t="str">
        <f ca="1">IF($CR206="","",VLOOKUP(CR206,Invoer!$F$15:$BB$1500,14,FALSE))</f>
        <v/>
      </c>
      <c r="DC206" s="662" t="str">
        <f ca="1">IF($CR206="","",VLOOKUP(CR206,Invoer!$F$15:$AU$1500,15,FALSE))</f>
        <v/>
      </c>
      <c r="DD206" s="599" t="str">
        <f ca="1">IF($CR206="","",VLOOKUP(CR206,Invoer!$F$15:$AU$1500,19,FALSE))</f>
        <v/>
      </c>
      <c r="DE206" s="662" t="str">
        <f ca="1">IF($CR206="","",VLOOKUP(CR206,Invoer!$F$15:$AU$1500,20,FALSE))</f>
        <v/>
      </c>
      <c r="DF206" s="662" t="str">
        <f ca="1">IF($CR206="","",VLOOKUP(CR206,Invoer!$F$15:$AU$1500,23,FALSE))</f>
        <v/>
      </c>
      <c r="DG206" s="662" t="str">
        <f ca="1">IF($CR206="","",VLOOKUP(CR206,Invoer!$F$15:$AU$1500,17,FALSE))</f>
        <v/>
      </c>
      <c r="DH206" s="681" t="str">
        <f t="shared" ca="1" si="123"/>
        <v/>
      </c>
      <c r="DI206" s="662" t="str">
        <f t="shared" ca="1" si="124"/>
        <v/>
      </c>
      <c r="DJ206" s="190"/>
      <c r="DK206" s="411" t="str">
        <f t="shared" ca="1" si="125"/>
        <v/>
      </c>
      <c r="DO206" s="61" t="e">
        <f ca="1">IF($DN$4&lt;3,Invoer!EB211,Invoer!EA211)</f>
        <v>#N/A</v>
      </c>
      <c r="DP206" s="599" t="str">
        <f t="shared" ca="1" si="126"/>
        <v/>
      </c>
      <c r="DQ206" s="673" t="str">
        <f ca="1">IF($DP206="","",VLOOKUP(DP206,Invoer!$F$15:$AU$1999,2,FALSE))</f>
        <v/>
      </c>
      <c r="DR206" s="599" t="str">
        <f t="shared" ca="1" si="127"/>
        <v/>
      </c>
      <c r="DS206" s="599" t="str">
        <f ca="1">IF($DP206="","",VLOOKUP(DP206,Invoer!$F$15:$AU$1999,3,FALSE))</f>
        <v/>
      </c>
      <c r="DT206" s="599" t="str">
        <f ca="1">IF($DP206="","",IF(DS206&lt;&gt;"Liq","",VLOOKUP(DP206,Invoer!$F$15:$AU$1999,4,FALSE)))</f>
        <v/>
      </c>
      <c r="DU206" s="599" t="str">
        <f ca="1">IF($DP206="","",VLOOKUP(DP206,Invoer!$F$15:$AU$1999,5,FALSE))</f>
        <v/>
      </c>
      <c r="DV206" s="599" t="str">
        <f ca="1">IF($DP206="","",VLOOKUP(DP206,Invoer!$F$15:$AU$1999,6,FALSE))</f>
        <v/>
      </c>
      <c r="DW206" s="599" t="str">
        <f ca="1">IF($DP206="","",VLOOKUP(DP206,Invoer!$F$15:$AU$1999,9,FALSE))</f>
        <v/>
      </c>
      <c r="DX206" s="599" t="str">
        <f ca="1">IF($DP206="","",VLOOKUP(DP206,Invoer!$F$15:$AU$1999,10,FALSE))</f>
        <v/>
      </c>
      <c r="DY206" s="595" t="str">
        <f ca="1">IF($DP206="","",VLOOKUP(DP206,Invoer!$F$15:$AU$1999,11,FALSE))</f>
        <v/>
      </c>
      <c r="DZ206" s="662" t="str">
        <f ca="1">IF($DP206="","",IF($DN$4&gt;2,"",VLOOKUP(DP206,Invoer!CQ:CS,3,FALSE)))</f>
        <v/>
      </c>
      <c r="EA206" s="541" t="str">
        <f ca="1">IF($DP206="","",IF(ISERROR(DQ206),0,IF($DN$4&lt;3,"",VLOOKUP(DP206,Invoer!$F$15:$AU$1999,15,FALSE))))</f>
        <v/>
      </c>
      <c r="EB206" s="595" t="str">
        <f ca="1">IF($DP206="","",IF($DN$4&lt;3,"",VLOOKUP(DP206,Invoer!$F$15:$AU$1999,19,FALSE)))</f>
        <v/>
      </c>
      <c r="EC206" s="541" t="str">
        <f ca="1">IF($DP206="","",IF(ISERROR(DQ206),0,IF($DN$4&lt;3,"",VLOOKUP(DP206,Invoer!$F$15:$AU$1999,24,FALSE))))</f>
        <v/>
      </c>
      <c r="ED206" s="541" t="str">
        <f ca="1">IF($DP206="","",IF(ISERROR(DQ206),0,IF($DN$4&lt;3,"",VLOOKUP(DP206,Invoer!$F$15:$AU$1999,17,FALSE))))</f>
        <v/>
      </c>
      <c r="EH206" s="89" t="e">
        <f ca="1">Invoer!CP211</f>
        <v>#N/A</v>
      </c>
      <c r="EI206" s="599" t="str">
        <f t="shared" ca="1" si="128"/>
        <v/>
      </c>
      <c r="EJ206" s="673" t="str">
        <f ca="1">IF(EI206="","",VLOOKUP(EI206,Invoer!$F$15:$AU$1999,2,FALSE))</f>
        <v/>
      </c>
      <c r="EK206" s="599" t="str">
        <f t="shared" ca="1" si="129"/>
        <v/>
      </c>
      <c r="EL206" s="599" t="str">
        <f ca="1">IF($EI206="","",VLOOKUP(EI206,Invoer!$F$15:$AU$1999,3,FALSE))</f>
        <v/>
      </c>
      <c r="EM206" s="599" t="str">
        <f ca="1">IF($EI206="","",IF(EL206&lt;&gt;"Liq","",VLOOKUP(EI206,Invoer!$F$15:$AU$1999,4,FALSE)))</f>
        <v/>
      </c>
      <c r="EN206" s="599" t="str">
        <f ca="1">IF($EI206="","",VLOOKUP(EI206,Invoer!$F$15:$AU$1999,6,FALSE))</f>
        <v/>
      </c>
      <c r="EO206" s="599" t="str">
        <f ca="1">IF(EI206="","",VLOOKUP(EI206,Invoer!$F$15:$AU$1999,9,FALSE))</f>
        <v/>
      </c>
      <c r="EP206" s="599" t="str">
        <f ca="1">IF(EI206="","",VLOOKUP(EI206,Invoer!$F$15:$AU$1999,10,FALSE))</f>
        <v/>
      </c>
      <c r="EQ206" s="599" t="str">
        <f ca="1">IF(EI206="","",VLOOKUP(EI206,Invoer!$F$15:$AU$1999,11,FALSE))</f>
        <v/>
      </c>
      <c r="ER206" s="662" t="str">
        <f ca="1">IF(EI206="","",VLOOKUP(EI206,Invoer!CQ:CS,3,FALSE))</f>
        <v/>
      </c>
      <c r="ES206" s="662" t="str">
        <f t="shared" ca="1" si="130"/>
        <v/>
      </c>
      <c r="ET206" s="513" t="str">
        <f t="shared" ca="1" si="131"/>
        <v/>
      </c>
      <c r="EU206" s="112" t="str">
        <f t="shared" ca="1" si="132"/>
        <v/>
      </c>
      <c r="EV206" s="83" t="s">
        <v>160</v>
      </c>
      <c r="EW206" s="682" t="str">
        <f t="shared" ca="1" si="133"/>
        <v/>
      </c>
      <c r="EX206" s="662" t="str">
        <f t="shared" ca="1" si="134"/>
        <v/>
      </c>
      <c r="EY206"/>
      <c r="EZ206" s="56" t="e">
        <f t="shared" ca="1" si="145"/>
        <v>#VALUE!</v>
      </c>
      <c r="FA206" s="56" t="e">
        <f t="shared" ca="1" si="146"/>
        <v>#VALUE!</v>
      </c>
      <c r="FE206"/>
      <c r="FI206"/>
      <c r="FJ206"/>
    </row>
    <row r="207" spans="1:166" ht="12" customHeight="1" x14ac:dyDescent="0.2">
      <c r="A207"/>
      <c r="B207"/>
      <c r="C207"/>
      <c r="E207"/>
      <c r="G207" s="89" t="e">
        <f ca="1">Invoer!DU212</f>
        <v>#N/A</v>
      </c>
      <c r="H207" s="599" t="str">
        <f t="shared" ca="1" si="115"/>
        <v/>
      </c>
      <c r="I207" s="673" t="str">
        <f ca="1">IF($H207="","",VLOOKUP(H207,Invoer!$F$15:$AU$1500,2,FALSE))</f>
        <v/>
      </c>
      <c r="J207" s="599" t="str">
        <f t="shared" ca="1" si="135"/>
        <v/>
      </c>
      <c r="K207" s="599" t="str">
        <f ca="1">IF($H207="","",VLOOKUP(H207,Invoer!$F$15:$AU$1500,3,FALSE))</f>
        <v/>
      </c>
      <c r="L207" s="599" t="str">
        <f ca="1">IF($H207="","",IF(K207&lt;&gt;"Liq","",VLOOKUP(H207,Invoer!$F$15:$AU$1500,4,FALSE)))</f>
        <v/>
      </c>
      <c r="M207" s="599" t="str">
        <f ca="1">IF($H207="","",VLOOKUP(H207,Invoer!$F$15:$AU$1500,5,FALSE))</f>
        <v/>
      </c>
      <c r="N207" s="599" t="str">
        <f ca="1">IF($H207="","",VLOOKUP(H207,Invoer!$F$15:$AU$1500,6,FALSE))</f>
        <v/>
      </c>
      <c r="O207" s="599" t="str">
        <f ca="1">IF($H207="","",VLOOKUP(H207,Invoer!$F$15:$AU$1500,9,FALSE))</f>
        <v/>
      </c>
      <c r="P207" s="599" t="str">
        <f ca="1">IF($H207="","",VLOOKUP(H207,Invoer!$F$15:$AU$1500,10,FALSE))</f>
        <v/>
      </c>
      <c r="Q207" s="599" t="str">
        <f ca="1">IF($H207="","",VLOOKUP(H207,Invoer!$F$15:$BB$1500,14,FALSE))</f>
        <v/>
      </c>
      <c r="R207" s="662" t="str">
        <f ca="1">IF($H207="","",IF(J207&gt;$K$8,"",VLOOKUP(H207,Invoer!$F$15:$AU$1500,15,FALSE)))</f>
        <v/>
      </c>
      <c r="S207" s="599" t="str">
        <f ca="1">IF($H207="","",VLOOKUP(H207,Invoer!$F$15:$AU$1500,19,FALSE))</f>
        <v/>
      </c>
      <c r="T207" s="662" t="str">
        <f ca="1">IF($H207="","",IF(J207&gt;$K$8,"",VLOOKUP(H207,Invoer!$F$15:$AU$1500,20,FALSE)))</f>
        <v/>
      </c>
      <c r="U207" s="662" t="str">
        <f ca="1">IF($H207="","",IF(J207&gt;$K$8,"",VLOOKUP(H207,Invoer!$F$15:$AU$1500,23,FALSE)))</f>
        <v/>
      </c>
      <c r="V207" s="662" t="str">
        <f ca="1">IF($H207="","",IF(J207&gt;$K$8,"",VLOOKUP(H207,Invoer!$F$15:$AU$1500,17,FALSE)))</f>
        <v/>
      </c>
      <c r="AC207" s="435" t="str">
        <f>IF($AC$7&lt;3,Invoer!DR212,IF($AC$7=3,Invoer!BT212,"x"))</f>
        <v>x</v>
      </c>
      <c r="AD207" s="599" t="str">
        <f t="shared" si="136"/>
        <v/>
      </c>
      <c r="AE207" s="673" t="str">
        <f>IF($AD207="","",VLOOKUP(AD207,Invoer!$F$15:$AU$1999,2,FALSE))</f>
        <v/>
      </c>
      <c r="AF207" s="599" t="str">
        <f t="shared" si="137"/>
        <v/>
      </c>
      <c r="AG207" s="599" t="str">
        <f>IF($AD207="","",VLOOKUP(AD207,Invoer!$F$15:$AU$1999,3,FALSE))</f>
        <v/>
      </c>
      <c r="AH207" s="599" t="str">
        <f>IF($AD207="","",IF(AG207&lt;&gt;"Liq","",VLOOKUP(AD207,Invoer!$F$15:$AU$1999,4,FALSE)))</f>
        <v/>
      </c>
      <c r="AI207" s="677" t="str">
        <f>IF($AD207="","",VLOOKUP(AD207,Invoer!$F$15:$AU$1999,5,FALSE))</f>
        <v/>
      </c>
      <c r="AJ207" s="599" t="str">
        <f>IF($AD207="","",VLOOKUP(AD207,Invoer!$F$15:$AU$1999,6,FALSE))</f>
        <v/>
      </c>
      <c r="AK207" s="599" t="str">
        <f>IF($AD207="","",VLOOKUP(AD207,Invoer!$F$15:$AU$1999,9,FALSE))</f>
        <v/>
      </c>
      <c r="AL207" s="599" t="str">
        <f>IF($AD207="","",VLOOKUP(AD207,Invoer!$F$15:$AU$1999,10,FALSE))</f>
        <v/>
      </c>
      <c r="AM207" s="599" t="str">
        <f>IF($AD207="","",VLOOKUP(AD207,Invoer!$F$15:$BB$1999,14,FALSE))</f>
        <v/>
      </c>
      <c r="AN207" s="599" t="str">
        <f>IF($AD207="","",VLOOKUP(AD207,Invoer!$F$15:$AU$1999,11,FALSE))</f>
        <v/>
      </c>
      <c r="AO207" s="662" t="str">
        <f>IF($AD207="","",VLOOKUP(AD207,Invoer!$F$15:$AU$1999,15,FALSE))</f>
        <v/>
      </c>
      <c r="AP207" s="599" t="str">
        <f>IF($AD207="","",VLOOKUP(AD207,Invoer!$F$15:$AU$1999,19,FALSE))</f>
        <v/>
      </c>
      <c r="AQ207" s="662" t="str">
        <f>IF($AD207="","",VLOOKUP(AD207,Invoer!$F$15:$AU$1999,24,FALSE))</f>
        <v/>
      </c>
      <c r="AR207" s="662" t="str">
        <f>IF($AD207="","",VLOOKUP(AD207,Invoer!$F$15:$AU$1999,17,FALSE))</f>
        <v/>
      </c>
      <c r="AS207" s="678" t="str">
        <f t="shared" si="147"/>
        <v/>
      </c>
      <c r="AT207" s="676" t="str">
        <f t="shared" si="116"/>
        <v/>
      </c>
      <c r="AU207" s="77" t="e">
        <f t="shared" si="117"/>
        <v>#VALUE!</v>
      </c>
      <c r="AW207" s="57"/>
      <c r="AX207" s="57"/>
      <c r="BA207" s="83" t="e">
        <f ca="1">Invoer!DW212</f>
        <v>#N/A</v>
      </c>
      <c r="BB207" s="599" t="str">
        <f t="shared" ca="1" si="138"/>
        <v/>
      </c>
      <c r="BC207" s="673" t="str">
        <f ca="1">IF($BB207="","",VLOOKUP(BB207,Invoer!$F$15:$AU$1999,2,FALSE))</f>
        <v/>
      </c>
      <c r="BD207" s="599" t="str">
        <f t="shared" ca="1" si="139"/>
        <v/>
      </c>
      <c r="BE207" s="599" t="str">
        <f ca="1">IF($BB207="","",VLOOKUP(BB207,Invoer!$F$15:$AU$1999,5,FALSE))</f>
        <v/>
      </c>
      <c r="BF207" s="599" t="str">
        <f ca="1">IF($BB207="","",VLOOKUP(BB207,Invoer!$F$15:$AU$1999,6,FALSE))</f>
        <v/>
      </c>
      <c r="BG207" s="599" t="str">
        <f ca="1">IF($BB207="","",VLOOKUP(BB207,Invoer!$F$15:$AU$1999,9,FALSE))</f>
        <v/>
      </c>
      <c r="BH207" s="599" t="str">
        <f ca="1">IF($BB207="","",VLOOKUP(BB207,Invoer!$F$15:$AU$1999,10,FALSE))</f>
        <v/>
      </c>
      <c r="BI207" s="599" t="str">
        <f ca="1">IF($BB207="","",VLOOKUP(BB207,Invoer!$F$15:$BB$1999,14,FALSE))</f>
        <v/>
      </c>
      <c r="BJ207" s="599" t="str">
        <f ca="1">IF($BB207="","",VLOOKUP(BB207,Invoer!$F$15:$AU$1999,11,FALSE))</f>
        <v/>
      </c>
      <c r="BK207" s="662" t="str">
        <f t="shared" ca="1" si="140"/>
        <v/>
      </c>
      <c r="BL207" s="662" t="str">
        <f t="shared" ca="1" si="141"/>
        <v/>
      </c>
      <c r="BM207" s="679" t="str">
        <f t="shared" ca="1" si="142"/>
        <v/>
      </c>
      <c r="BN207" s="662" t="str">
        <f t="shared" ca="1" si="118"/>
        <v/>
      </c>
      <c r="BO207" s="662" t="str">
        <f ca="1">IF($BB207="","",VLOOKUP(BB207,Invoer!$F$15:$AU$1999,15,FALSE))</f>
        <v/>
      </c>
      <c r="BP207" s="662" t="str">
        <f ca="1">IF($BB207="","",VLOOKUP(BB207,Invoer!$F$15:$AU$1999,24,FALSE))</f>
        <v/>
      </c>
      <c r="BQ207" s="662" t="str">
        <f ca="1">IF($BB207="","",VLOOKUP(BB207,Invoer!$F$15:$AU$1999,17,FALSE))</f>
        <v/>
      </c>
      <c r="BS207" s="73" t="e">
        <f t="shared" ca="1" si="148"/>
        <v>#VALUE!</v>
      </c>
      <c r="BT207" s="57" t="str">
        <f t="shared" ca="1" si="149"/>
        <v/>
      </c>
      <c r="BW207" s="61" t="e">
        <f ca="1">Invoer!DZ212</f>
        <v>#N/A</v>
      </c>
      <c r="BX207" s="599" t="str">
        <f t="shared" ca="1" si="119"/>
        <v/>
      </c>
      <c r="BY207" s="673" t="str">
        <f ca="1">IF($BX207="","",VLOOKUP(BX207,Invoer!$F$15:$AU$1999,2,FALSE))</f>
        <v/>
      </c>
      <c r="BZ207" s="599" t="str">
        <f t="shared" ca="1" si="120"/>
        <v/>
      </c>
      <c r="CA207" s="599" t="str">
        <f ca="1">IF($BX207="","",VLOOKUP(BX207,Invoer!$F$15:$AU$1999,5,FALSE))</f>
        <v/>
      </c>
      <c r="CB207" s="599" t="str">
        <f ca="1">IF($BX207="","",VLOOKUP(BX207,Invoer!$F$15:$AU$1999,6,FALSE))</f>
        <v/>
      </c>
      <c r="CC207" s="599" t="str">
        <f ca="1">IF($BX207="","",VLOOKUP(BX207,Invoer!$F$15:$AU$1999,9,FALSE))</f>
        <v/>
      </c>
      <c r="CD207" s="599" t="str">
        <f ca="1">IF($BX207="","",VLOOKUP(BX207,Invoer!$F$15:$AU$1999,10,FALSE))</f>
        <v/>
      </c>
      <c r="CE207" s="599" t="str">
        <f ca="1">IF($BX207="","",VLOOKUP(BX207,Invoer!$F$15:$AU$1999,11,FALSE))</f>
        <v/>
      </c>
      <c r="CF207" s="662" t="str">
        <f ca="1">IF($BX207="","",IF(ISERROR(BY207),0,VLOOKUP(BX207,Invoer!$F$15:$AU$1999,15,FALSE)))</f>
        <v/>
      </c>
      <c r="CG207" s="599" t="str">
        <f ca="1">IF($BX207="","",VLOOKUP(BX207,Invoer!$F$15:$AU$1999,19,FALSE))</f>
        <v/>
      </c>
      <c r="CH207" s="662" t="str">
        <f ca="1">IF($BX207="","",IF(ISERROR(BY207),0,VLOOKUP(BX207,Invoer!$F$15:$AU$1999,24,FALSE)))</f>
        <v/>
      </c>
      <c r="CI207" s="662" t="str">
        <f ca="1">IF($BX207="","",IF(ISERROR(BY207),0,VLOOKUP(BX207,Invoer!$F$15:$AU$1999,17,FALSE)))</f>
        <v/>
      </c>
      <c r="CJ207" s="680" t="str">
        <f t="shared" ca="1" si="143"/>
        <v/>
      </c>
      <c r="CK207" s="662" t="str">
        <f t="shared" ca="1" si="144"/>
        <v/>
      </c>
      <c r="CM207" s="56" t="str">
        <f t="shared" ca="1" si="150"/>
        <v/>
      </c>
      <c r="CQ207" s="411" t="e">
        <f ca="1">Invoer!EG212</f>
        <v>#N/A</v>
      </c>
      <c r="CR207" s="599" t="str">
        <f t="shared" ca="1" si="121"/>
        <v/>
      </c>
      <c r="CS207" s="673" t="str">
        <f ca="1">IF($CR207="","",VLOOKUP(CR207,Invoer!$F$15:$AU$1500,2,FALSE))</f>
        <v/>
      </c>
      <c r="CT207" s="599" t="str">
        <f t="shared" ca="1" si="122"/>
        <v/>
      </c>
      <c r="CU207" s="599" t="str">
        <f ca="1">IF($CR207="","",VLOOKUP(CR207,Invoer!$F$15:$AU$1500,3,FALSE))</f>
        <v/>
      </c>
      <c r="CV207" s="599" t="str">
        <f ca="1">IF($CR207="","",IF(CU207&lt;&gt;"Liq","",VLOOKUP(CR207,Invoer!$F$15:$AU$1500,4,FALSE)))</f>
        <v/>
      </c>
      <c r="CW207" s="599" t="str">
        <f ca="1">IF($CR207="","",VLOOKUP(CR207,Invoer!$F$15:$AU$1500,5,FALSE))</f>
        <v/>
      </c>
      <c r="CX207" s="599" t="str">
        <f ca="1">IF($CR207="","",VLOOKUP(CR207,Invoer!$F$15:$AU$1500,6,FALSE))</f>
        <v/>
      </c>
      <c r="CY207" s="599" t="str">
        <f ca="1">IF($CR207="","",VLOOKUP(CR207,Invoer!$F$15:$AU$1500,9,FALSE))</f>
        <v/>
      </c>
      <c r="CZ207" s="599" t="str">
        <f ca="1">IF($CR207="","",VLOOKUP(CR207,Invoer!$F$15:$AU$1500,10,FALSE))</f>
        <v/>
      </c>
      <c r="DA207" s="599" t="str">
        <f ca="1">IF($CR207="","",VLOOKUP(CR207,Invoer!$F$15:$AU$1500,11,FALSE))</f>
        <v/>
      </c>
      <c r="DB207" s="599" t="str">
        <f ca="1">IF($CR207="","",VLOOKUP(CR207,Invoer!$F$15:$BB$1500,14,FALSE))</f>
        <v/>
      </c>
      <c r="DC207" s="662" t="str">
        <f ca="1">IF($CR207="","",VLOOKUP(CR207,Invoer!$F$15:$AU$1500,15,FALSE))</f>
        <v/>
      </c>
      <c r="DD207" s="599" t="str">
        <f ca="1">IF($CR207="","",VLOOKUP(CR207,Invoer!$F$15:$AU$1500,19,FALSE))</f>
        <v/>
      </c>
      <c r="DE207" s="662" t="str">
        <f ca="1">IF($CR207="","",VLOOKUP(CR207,Invoer!$F$15:$AU$1500,20,FALSE))</f>
        <v/>
      </c>
      <c r="DF207" s="662" t="str">
        <f ca="1">IF($CR207="","",VLOOKUP(CR207,Invoer!$F$15:$AU$1500,23,FALSE))</f>
        <v/>
      </c>
      <c r="DG207" s="662" t="str">
        <f ca="1">IF($CR207="","",VLOOKUP(CR207,Invoer!$F$15:$AU$1500,17,FALSE))</f>
        <v/>
      </c>
      <c r="DH207" s="681" t="str">
        <f t="shared" ca="1" si="123"/>
        <v/>
      </c>
      <c r="DI207" s="662" t="str">
        <f t="shared" ca="1" si="124"/>
        <v/>
      </c>
      <c r="DJ207" s="190"/>
      <c r="DK207" s="411" t="str">
        <f t="shared" ca="1" si="125"/>
        <v/>
      </c>
      <c r="DO207" s="61" t="e">
        <f ca="1">IF($DN$4&lt;3,Invoer!EB212,Invoer!EA212)</f>
        <v>#N/A</v>
      </c>
      <c r="DP207" s="599" t="str">
        <f t="shared" ca="1" si="126"/>
        <v/>
      </c>
      <c r="DQ207" s="673" t="str">
        <f ca="1">IF($DP207="","",VLOOKUP(DP207,Invoer!$F$15:$AU$1999,2,FALSE))</f>
        <v/>
      </c>
      <c r="DR207" s="599" t="str">
        <f t="shared" ca="1" si="127"/>
        <v/>
      </c>
      <c r="DS207" s="599" t="str">
        <f ca="1">IF($DP207="","",VLOOKUP(DP207,Invoer!$F$15:$AU$1999,3,FALSE))</f>
        <v/>
      </c>
      <c r="DT207" s="599" t="str">
        <f ca="1">IF($DP207="","",IF(DS207&lt;&gt;"Liq","",VLOOKUP(DP207,Invoer!$F$15:$AU$1999,4,FALSE)))</f>
        <v/>
      </c>
      <c r="DU207" s="599" t="str">
        <f ca="1">IF($DP207="","",VLOOKUP(DP207,Invoer!$F$15:$AU$1999,5,FALSE))</f>
        <v/>
      </c>
      <c r="DV207" s="599" t="str">
        <f ca="1">IF($DP207="","",VLOOKUP(DP207,Invoer!$F$15:$AU$1999,6,FALSE))</f>
        <v/>
      </c>
      <c r="DW207" s="599" t="str">
        <f ca="1">IF($DP207="","",VLOOKUP(DP207,Invoer!$F$15:$AU$1999,9,FALSE))</f>
        <v/>
      </c>
      <c r="DX207" s="599" t="str">
        <f ca="1">IF($DP207="","",VLOOKUP(DP207,Invoer!$F$15:$AU$1999,10,FALSE))</f>
        <v/>
      </c>
      <c r="DY207" s="595" t="str">
        <f ca="1">IF($DP207="","",VLOOKUP(DP207,Invoer!$F$15:$AU$1999,11,FALSE))</f>
        <v/>
      </c>
      <c r="DZ207" s="662" t="str">
        <f ca="1">IF($DP207="","",IF($DN$4&gt;2,"",VLOOKUP(DP207,Invoer!CQ:CS,3,FALSE)))</f>
        <v/>
      </c>
      <c r="EA207" s="541" t="str">
        <f ca="1">IF($DP207="","",IF(ISERROR(DQ207),0,IF($DN$4&lt;3,"",VLOOKUP(DP207,Invoer!$F$15:$AU$1999,15,FALSE))))</f>
        <v/>
      </c>
      <c r="EB207" s="595" t="str">
        <f ca="1">IF($DP207="","",IF($DN$4&lt;3,"",VLOOKUP(DP207,Invoer!$F$15:$AU$1999,19,FALSE)))</f>
        <v/>
      </c>
      <c r="EC207" s="541" t="str">
        <f ca="1">IF($DP207="","",IF(ISERROR(DQ207),0,IF($DN$4&lt;3,"",VLOOKUP(DP207,Invoer!$F$15:$AU$1999,24,FALSE))))</f>
        <v/>
      </c>
      <c r="ED207" s="541" t="str">
        <f ca="1">IF($DP207="","",IF(ISERROR(DQ207),0,IF($DN$4&lt;3,"",VLOOKUP(DP207,Invoer!$F$15:$AU$1999,17,FALSE))))</f>
        <v/>
      </c>
      <c r="EH207" s="89" t="e">
        <f ca="1">Invoer!CP212</f>
        <v>#N/A</v>
      </c>
      <c r="EI207" s="599" t="str">
        <f t="shared" ca="1" si="128"/>
        <v/>
      </c>
      <c r="EJ207" s="673" t="str">
        <f ca="1">IF(EI207="","",VLOOKUP(EI207,Invoer!$F$15:$AU$1999,2,FALSE))</f>
        <v/>
      </c>
      <c r="EK207" s="599" t="str">
        <f t="shared" ca="1" si="129"/>
        <v/>
      </c>
      <c r="EL207" s="599" t="str">
        <f ca="1">IF($EI207="","",VLOOKUP(EI207,Invoer!$F$15:$AU$1999,3,FALSE))</f>
        <v/>
      </c>
      <c r="EM207" s="599" t="str">
        <f ca="1">IF($EI207="","",IF(EL207&lt;&gt;"Liq","",VLOOKUP(EI207,Invoer!$F$15:$AU$1999,4,FALSE)))</f>
        <v/>
      </c>
      <c r="EN207" s="599" t="str">
        <f ca="1">IF($EI207="","",VLOOKUP(EI207,Invoer!$F$15:$AU$1999,6,FALSE))</f>
        <v/>
      </c>
      <c r="EO207" s="599" t="str">
        <f ca="1">IF(EI207="","",VLOOKUP(EI207,Invoer!$F$15:$AU$1999,9,FALSE))</f>
        <v/>
      </c>
      <c r="EP207" s="599" t="str">
        <f ca="1">IF(EI207="","",VLOOKUP(EI207,Invoer!$F$15:$AU$1999,10,FALSE))</f>
        <v/>
      </c>
      <c r="EQ207" s="599" t="str">
        <f ca="1">IF(EI207="","",VLOOKUP(EI207,Invoer!$F$15:$AU$1999,11,FALSE))</f>
        <v/>
      </c>
      <c r="ER207" s="662" t="str">
        <f ca="1">IF(EI207="","",VLOOKUP(EI207,Invoer!CQ:CS,3,FALSE))</f>
        <v/>
      </c>
      <c r="ES207" s="662" t="str">
        <f t="shared" ca="1" si="130"/>
        <v/>
      </c>
      <c r="ET207" s="513" t="str">
        <f t="shared" ca="1" si="131"/>
        <v/>
      </c>
      <c r="EU207" s="112" t="str">
        <f t="shared" ca="1" si="132"/>
        <v/>
      </c>
      <c r="EV207" s="83" t="s">
        <v>160</v>
      </c>
      <c r="EW207" s="682" t="str">
        <f t="shared" ca="1" si="133"/>
        <v/>
      </c>
      <c r="EX207" s="662" t="str">
        <f t="shared" ca="1" si="134"/>
        <v/>
      </c>
      <c r="EY207"/>
      <c r="EZ207" s="56" t="e">
        <f t="shared" ca="1" si="145"/>
        <v>#VALUE!</v>
      </c>
      <c r="FA207" s="56" t="e">
        <f t="shared" ca="1" si="146"/>
        <v>#VALUE!</v>
      </c>
      <c r="FE207"/>
      <c r="FI207"/>
      <c r="FJ207"/>
    </row>
    <row r="208" spans="1:166" ht="12" customHeight="1" x14ac:dyDescent="0.2">
      <c r="A208"/>
      <c r="B208"/>
      <c r="C208"/>
      <c r="E208"/>
      <c r="G208" s="89" t="e">
        <f ca="1">Invoer!DU213</f>
        <v>#N/A</v>
      </c>
      <c r="H208" s="599" t="str">
        <f t="shared" ca="1" si="115"/>
        <v/>
      </c>
      <c r="I208" s="673" t="str">
        <f ca="1">IF($H208="","",VLOOKUP(H208,Invoer!$F$15:$AU$1500,2,FALSE))</f>
        <v/>
      </c>
      <c r="J208" s="599" t="str">
        <f t="shared" ca="1" si="135"/>
        <v/>
      </c>
      <c r="K208" s="599" t="str">
        <f ca="1">IF($H208="","",VLOOKUP(H208,Invoer!$F$15:$AU$1500,3,FALSE))</f>
        <v/>
      </c>
      <c r="L208" s="599" t="str">
        <f ca="1">IF($H208="","",IF(K208&lt;&gt;"Liq","",VLOOKUP(H208,Invoer!$F$15:$AU$1500,4,FALSE)))</f>
        <v/>
      </c>
      <c r="M208" s="599" t="str">
        <f ca="1">IF($H208="","",VLOOKUP(H208,Invoer!$F$15:$AU$1500,5,FALSE))</f>
        <v/>
      </c>
      <c r="N208" s="599" t="str">
        <f ca="1">IF($H208="","",VLOOKUP(H208,Invoer!$F$15:$AU$1500,6,FALSE))</f>
        <v/>
      </c>
      <c r="O208" s="599" t="str">
        <f ca="1">IF($H208="","",VLOOKUP(H208,Invoer!$F$15:$AU$1500,9,FALSE))</f>
        <v/>
      </c>
      <c r="P208" s="599" t="str">
        <f ca="1">IF($H208="","",VLOOKUP(H208,Invoer!$F$15:$AU$1500,10,FALSE))</f>
        <v/>
      </c>
      <c r="Q208" s="599" t="str">
        <f ca="1">IF($H208="","",VLOOKUP(H208,Invoer!$F$15:$BB$1500,14,FALSE))</f>
        <v/>
      </c>
      <c r="R208" s="662" t="str">
        <f ca="1">IF($H208="","",IF(J208&gt;$K$8,"",VLOOKUP(H208,Invoer!$F$15:$AU$1500,15,FALSE)))</f>
        <v/>
      </c>
      <c r="S208" s="599" t="str">
        <f ca="1">IF($H208="","",VLOOKUP(H208,Invoer!$F$15:$AU$1500,19,FALSE))</f>
        <v/>
      </c>
      <c r="T208" s="662" t="str">
        <f ca="1">IF($H208="","",IF(J208&gt;$K$8,"",VLOOKUP(H208,Invoer!$F$15:$AU$1500,20,FALSE)))</f>
        <v/>
      </c>
      <c r="U208" s="662" t="str">
        <f ca="1">IF($H208="","",IF(J208&gt;$K$8,"",VLOOKUP(H208,Invoer!$F$15:$AU$1500,23,FALSE)))</f>
        <v/>
      </c>
      <c r="V208" s="662" t="str">
        <f ca="1">IF($H208="","",IF(J208&gt;$K$8,"",VLOOKUP(H208,Invoer!$F$15:$AU$1500,17,FALSE)))</f>
        <v/>
      </c>
      <c r="AC208" s="435" t="str">
        <f>IF($AC$7&lt;3,Invoer!DR213,IF($AC$7=3,Invoer!BT213,"x"))</f>
        <v>x</v>
      </c>
      <c r="AD208" s="599" t="str">
        <f t="shared" si="136"/>
        <v/>
      </c>
      <c r="AE208" s="673" t="str">
        <f>IF($AD208="","",VLOOKUP(AD208,Invoer!$F$15:$AU$1999,2,FALSE))</f>
        <v/>
      </c>
      <c r="AF208" s="599" t="str">
        <f t="shared" si="137"/>
        <v/>
      </c>
      <c r="AG208" s="599" t="str">
        <f>IF($AD208="","",VLOOKUP(AD208,Invoer!$F$15:$AU$1999,3,FALSE))</f>
        <v/>
      </c>
      <c r="AH208" s="599" t="str">
        <f>IF($AD208="","",IF(AG208&lt;&gt;"Liq","",VLOOKUP(AD208,Invoer!$F$15:$AU$1999,4,FALSE)))</f>
        <v/>
      </c>
      <c r="AI208" s="677" t="str">
        <f>IF($AD208="","",VLOOKUP(AD208,Invoer!$F$15:$AU$1999,5,FALSE))</f>
        <v/>
      </c>
      <c r="AJ208" s="599" t="str">
        <f>IF($AD208="","",VLOOKUP(AD208,Invoer!$F$15:$AU$1999,6,FALSE))</f>
        <v/>
      </c>
      <c r="AK208" s="599" t="str">
        <f>IF($AD208="","",VLOOKUP(AD208,Invoer!$F$15:$AU$1999,9,FALSE))</f>
        <v/>
      </c>
      <c r="AL208" s="599" t="str">
        <f>IF($AD208="","",VLOOKUP(AD208,Invoer!$F$15:$AU$1999,10,FALSE))</f>
        <v/>
      </c>
      <c r="AM208" s="599" t="str">
        <f>IF($AD208="","",VLOOKUP(AD208,Invoer!$F$15:$BB$1999,14,FALSE))</f>
        <v/>
      </c>
      <c r="AN208" s="599" t="str">
        <f>IF($AD208="","",VLOOKUP(AD208,Invoer!$F$15:$AU$1999,11,FALSE))</f>
        <v/>
      </c>
      <c r="AO208" s="662" t="str">
        <f>IF($AD208="","",VLOOKUP(AD208,Invoer!$F$15:$AU$1999,15,FALSE))</f>
        <v/>
      </c>
      <c r="AP208" s="599" t="str">
        <f>IF($AD208="","",VLOOKUP(AD208,Invoer!$F$15:$AU$1999,19,FALSE))</f>
        <v/>
      </c>
      <c r="AQ208" s="662" t="str">
        <f>IF($AD208="","",VLOOKUP(AD208,Invoer!$F$15:$AU$1999,24,FALSE))</f>
        <v/>
      </c>
      <c r="AR208" s="662" t="str">
        <f>IF($AD208="","",VLOOKUP(AD208,Invoer!$F$15:$AU$1999,17,FALSE))</f>
        <v/>
      </c>
      <c r="AS208" s="678" t="str">
        <f t="shared" si="147"/>
        <v/>
      </c>
      <c r="AT208" s="676" t="str">
        <f t="shared" si="116"/>
        <v/>
      </c>
      <c r="AU208" s="77" t="e">
        <f t="shared" si="117"/>
        <v>#VALUE!</v>
      </c>
      <c r="AW208" s="57"/>
      <c r="AX208" s="57"/>
      <c r="BA208" s="83" t="e">
        <f ca="1">Invoer!DW213</f>
        <v>#N/A</v>
      </c>
      <c r="BB208" s="599" t="str">
        <f t="shared" ca="1" si="138"/>
        <v/>
      </c>
      <c r="BC208" s="673" t="str">
        <f ca="1">IF($BB208="","",VLOOKUP(BB208,Invoer!$F$15:$AU$1999,2,FALSE))</f>
        <v/>
      </c>
      <c r="BD208" s="599" t="str">
        <f t="shared" ca="1" si="139"/>
        <v/>
      </c>
      <c r="BE208" s="599" t="str">
        <f ca="1">IF($BB208="","",VLOOKUP(BB208,Invoer!$F$15:$AU$1999,5,FALSE))</f>
        <v/>
      </c>
      <c r="BF208" s="599" t="str">
        <f ca="1">IF($BB208="","",VLOOKUP(BB208,Invoer!$F$15:$AU$1999,6,FALSE))</f>
        <v/>
      </c>
      <c r="BG208" s="599" t="str">
        <f ca="1">IF($BB208="","",VLOOKUP(BB208,Invoer!$F$15:$AU$1999,9,FALSE))</f>
        <v/>
      </c>
      <c r="BH208" s="599" t="str">
        <f ca="1">IF($BB208="","",VLOOKUP(BB208,Invoer!$F$15:$AU$1999,10,FALSE))</f>
        <v/>
      </c>
      <c r="BI208" s="599" t="str">
        <f ca="1">IF($BB208="","",VLOOKUP(BB208,Invoer!$F$15:$BB$1999,14,FALSE))</f>
        <v/>
      </c>
      <c r="BJ208" s="599" t="str">
        <f ca="1">IF($BB208="","",VLOOKUP(BB208,Invoer!$F$15:$AU$1999,11,FALSE))</f>
        <v/>
      </c>
      <c r="BK208" s="662" t="str">
        <f t="shared" ca="1" si="140"/>
        <v/>
      </c>
      <c r="BL208" s="662" t="str">
        <f t="shared" ca="1" si="141"/>
        <v/>
      </c>
      <c r="BM208" s="679" t="str">
        <f t="shared" ca="1" si="142"/>
        <v/>
      </c>
      <c r="BN208" s="662" t="str">
        <f t="shared" ca="1" si="118"/>
        <v/>
      </c>
      <c r="BO208" s="662" t="str">
        <f ca="1">IF($BB208="","",VLOOKUP(BB208,Invoer!$F$15:$AU$1999,15,FALSE))</f>
        <v/>
      </c>
      <c r="BP208" s="662" t="str">
        <f ca="1">IF($BB208="","",VLOOKUP(BB208,Invoer!$F$15:$AU$1999,24,FALSE))</f>
        <v/>
      </c>
      <c r="BQ208" s="662" t="str">
        <f ca="1">IF($BB208="","",VLOOKUP(BB208,Invoer!$F$15:$AU$1999,17,FALSE))</f>
        <v/>
      </c>
      <c r="BS208" s="73" t="e">
        <f t="shared" ca="1" si="148"/>
        <v>#VALUE!</v>
      </c>
      <c r="BT208" s="57" t="str">
        <f t="shared" ca="1" si="149"/>
        <v/>
      </c>
      <c r="BW208" s="61" t="e">
        <f ca="1">Invoer!DZ213</f>
        <v>#N/A</v>
      </c>
      <c r="BX208" s="599" t="str">
        <f t="shared" ca="1" si="119"/>
        <v/>
      </c>
      <c r="BY208" s="673" t="str">
        <f ca="1">IF($BX208="","",VLOOKUP(BX208,Invoer!$F$15:$AU$1999,2,FALSE))</f>
        <v/>
      </c>
      <c r="BZ208" s="599" t="str">
        <f t="shared" ca="1" si="120"/>
        <v/>
      </c>
      <c r="CA208" s="599" t="str">
        <f ca="1">IF($BX208="","",VLOOKUP(BX208,Invoer!$F$15:$AU$1999,5,FALSE))</f>
        <v/>
      </c>
      <c r="CB208" s="599" t="str">
        <f ca="1">IF($BX208="","",VLOOKUP(BX208,Invoer!$F$15:$AU$1999,6,FALSE))</f>
        <v/>
      </c>
      <c r="CC208" s="599" t="str">
        <f ca="1">IF($BX208="","",VLOOKUP(BX208,Invoer!$F$15:$AU$1999,9,FALSE))</f>
        <v/>
      </c>
      <c r="CD208" s="599" t="str">
        <f ca="1">IF($BX208="","",VLOOKUP(BX208,Invoer!$F$15:$AU$1999,10,FALSE))</f>
        <v/>
      </c>
      <c r="CE208" s="599" t="str">
        <f ca="1">IF($BX208="","",VLOOKUP(BX208,Invoer!$F$15:$AU$1999,11,FALSE))</f>
        <v/>
      </c>
      <c r="CF208" s="662" t="str">
        <f ca="1">IF($BX208="","",IF(ISERROR(BY208),0,VLOOKUP(BX208,Invoer!$F$15:$AU$1999,15,FALSE)))</f>
        <v/>
      </c>
      <c r="CG208" s="599" t="str">
        <f ca="1">IF($BX208="","",VLOOKUP(BX208,Invoer!$F$15:$AU$1999,19,FALSE))</f>
        <v/>
      </c>
      <c r="CH208" s="662" t="str">
        <f ca="1">IF($BX208="","",IF(ISERROR(BY208),0,VLOOKUP(BX208,Invoer!$F$15:$AU$1999,24,FALSE)))</f>
        <v/>
      </c>
      <c r="CI208" s="662" t="str">
        <f ca="1">IF($BX208="","",IF(ISERROR(BY208),0,VLOOKUP(BX208,Invoer!$F$15:$AU$1999,17,FALSE)))</f>
        <v/>
      </c>
      <c r="CJ208" s="680" t="str">
        <f t="shared" ca="1" si="143"/>
        <v/>
      </c>
      <c r="CK208" s="662" t="str">
        <f t="shared" ca="1" si="144"/>
        <v/>
      </c>
      <c r="CM208" s="56" t="str">
        <f t="shared" ca="1" si="150"/>
        <v/>
      </c>
      <c r="CQ208" s="411" t="e">
        <f ca="1">Invoer!EG213</f>
        <v>#N/A</v>
      </c>
      <c r="CR208" s="599" t="str">
        <f t="shared" ca="1" si="121"/>
        <v/>
      </c>
      <c r="CS208" s="673" t="str">
        <f ca="1">IF($CR208="","",VLOOKUP(CR208,Invoer!$F$15:$AU$1500,2,FALSE))</f>
        <v/>
      </c>
      <c r="CT208" s="599" t="str">
        <f t="shared" ca="1" si="122"/>
        <v/>
      </c>
      <c r="CU208" s="599" t="str">
        <f ca="1">IF($CR208="","",VLOOKUP(CR208,Invoer!$F$15:$AU$1500,3,FALSE))</f>
        <v/>
      </c>
      <c r="CV208" s="599" t="str">
        <f ca="1">IF($CR208="","",IF(CU208&lt;&gt;"Liq","",VLOOKUP(CR208,Invoer!$F$15:$AU$1500,4,FALSE)))</f>
        <v/>
      </c>
      <c r="CW208" s="599" t="str">
        <f ca="1">IF($CR208="","",VLOOKUP(CR208,Invoer!$F$15:$AU$1500,5,FALSE))</f>
        <v/>
      </c>
      <c r="CX208" s="599" t="str">
        <f ca="1">IF($CR208="","",VLOOKUP(CR208,Invoer!$F$15:$AU$1500,6,FALSE))</f>
        <v/>
      </c>
      <c r="CY208" s="599" t="str">
        <f ca="1">IF($CR208="","",VLOOKUP(CR208,Invoer!$F$15:$AU$1500,9,FALSE))</f>
        <v/>
      </c>
      <c r="CZ208" s="599" t="str">
        <f ca="1">IF($CR208="","",VLOOKUP(CR208,Invoer!$F$15:$AU$1500,10,FALSE))</f>
        <v/>
      </c>
      <c r="DA208" s="599" t="str">
        <f ca="1">IF($CR208="","",VLOOKUP(CR208,Invoer!$F$15:$AU$1500,11,FALSE))</f>
        <v/>
      </c>
      <c r="DB208" s="599" t="str">
        <f ca="1">IF($CR208="","",VLOOKUP(CR208,Invoer!$F$15:$BB$1500,14,FALSE))</f>
        <v/>
      </c>
      <c r="DC208" s="662" t="str">
        <f ca="1">IF($CR208="","",VLOOKUP(CR208,Invoer!$F$15:$AU$1500,15,FALSE))</f>
        <v/>
      </c>
      <c r="DD208" s="599" t="str">
        <f ca="1">IF($CR208="","",VLOOKUP(CR208,Invoer!$F$15:$AU$1500,19,FALSE))</f>
        <v/>
      </c>
      <c r="DE208" s="662" t="str">
        <f ca="1">IF($CR208="","",VLOOKUP(CR208,Invoer!$F$15:$AU$1500,20,FALSE))</f>
        <v/>
      </c>
      <c r="DF208" s="662" t="str">
        <f ca="1">IF($CR208="","",VLOOKUP(CR208,Invoer!$F$15:$AU$1500,23,FALSE))</f>
        <v/>
      </c>
      <c r="DG208" s="662" t="str">
        <f ca="1">IF($CR208="","",VLOOKUP(CR208,Invoer!$F$15:$AU$1500,17,FALSE))</f>
        <v/>
      </c>
      <c r="DH208" s="681" t="str">
        <f t="shared" ca="1" si="123"/>
        <v/>
      </c>
      <c r="DI208" s="662" t="str">
        <f t="shared" ca="1" si="124"/>
        <v/>
      </c>
      <c r="DJ208" s="190"/>
      <c r="DK208" s="411" t="str">
        <f t="shared" ca="1" si="125"/>
        <v/>
      </c>
      <c r="DO208" s="61" t="e">
        <f ca="1">IF($DN$4&lt;3,Invoer!EB213,Invoer!EA213)</f>
        <v>#N/A</v>
      </c>
      <c r="DP208" s="599" t="str">
        <f t="shared" ca="1" si="126"/>
        <v/>
      </c>
      <c r="DQ208" s="673" t="str">
        <f ca="1">IF($DP208="","",VLOOKUP(DP208,Invoer!$F$15:$AU$1999,2,FALSE))</f>
        <v/>
      </c>
      <c r="DR208" s="599" t="str">
        <f t="shared" ca="1" si="127"/>
        <v/>
      </c>
      <c r="DS208" s="599" t="str">
        <f ca="1">IF($DP208="","",VLOOKUP(DP208,Invoer!$F$15:$AU$1999,3,FALSE))</f>
        <v/>
      </c>
      <c r="DT208" s="599" t="str">
        <f ca="1">IF($DP208="","",IF(DS208&lt;&gt;"Liq","",VLOOKUP(DP208,Invoer!$F$15:$AU$1999,4,FALSE)))</f>
        <v/>
      </c>
      <c r="DU208" s="599" t="str">
        <f ca="1">IF($DP208="","",VLOOKUP(DP208,Invoer!$F$15:$AU$1999,5,FALSE))</f>
        <v/>
      </c>
      <c r="DV208" s="599" t="str">
        <f ca="1">IF($DP208="","",VLOOKUP(DP208,Invoer!$F$15:$AU$1999,6,FALSE))</f>
        <v/>
      </c>
      <c r="DW208" s="599" t="str">
        <f ca="1">IF($DP208="","",VLOOKUP(DP208,Invoer!$F$15:$AU$1999,9,FALSE))</f>
        <v/>
      </c>
      <c r="DX208" s="599" t="str">
        <f ca="1">IF($DP208="","",VLOOKUP(DP208,Invoer!$F$15:$AU$1999,10,FALSE))</f>
        <v/>
      </c>
      <c r="DY208" s="595" t="str">
        <f ca="1">IF($DP208="","",VLOOKUP(DP208,Invoer!$F$15:$AU$1999,11,FALSE))</f>
        <v/>
      </c>
      <c r="DZ208" s="662" t="str">
        <f ca="1">IF($DP208="","",IF($DN$4&gt;2,"",VLOOKUP(DP208,Invoer!CQ:CS,3,FALSE)))</f>
        <v/>
      </c>
      <c r="EA208" s="541" t="str">
        <f ca="1">IF($DP208="","",IF(ISERROR(DQ208),0,IF($DN$4&lt;3,"",VLOOKUP(DP208,Invoer!$F$15:$AU$1999,15,FALSE))))</f>
        <v/>
      </c>
      <c r="EB208" s="595" t="str">
        <f ca="1">IF($DP208="","",IF($DN$4&lt;3,"",VLOOKUP(DP208,Invoer!$F$15:$AU$1999,19,FALSE)))</f>
        <v/>
      </c>
      <c r="EC208" s="541" t="str">
        <f ca="1">IF($DP208="","",IF(ISERROR(DQ208),0,IF($DN$4&lt;3,"",VLOOKUP(DP208,Invoer!$F$15:$AU$1999,24,FALSE))))</f>
        <v/>
      </c>
      <c r="ED208" s="541" t="str">
        <f ca="1">IF($DP208="","",IF(ISERROR(DQ208),0,IF($DN$4&lt;3,"",VLOOKUP(DP208,Invoer!$F$15:$AU$1999,17,FALSE))))</f>
        <v/>
      </c>
      <c r="EH208" s="89" t="e">
        <f ca="1">Invoer!CP213</f>
        <v>#N/A</v>
      </c>
      <c r="EI208" s="599" t="str">
        <f t="shared" ca="1" si="128"/>
        <v/>
      </c>
      <c r="EJ208" s="673" t="str">
        <f ca="1">IF(EI208="","",VLOOKUP(EI208,Invoer!$F$15:$AU$1999,2,FALSE))</f>
        <v/>
      </c>
      <c r="EK208" s="599" t="str">
        <f t="shared" ca="1" si="129"/>
        <v/>
      </c>
      <c r="EL208" s="599" t="str">
        <f ca="1">IF($EI208="","",VLOOKUP(EI208,Invoer!$F$15:$AU$1999,3,FALSE))</f>
        <v/>
      </c>
      <c r="EM208" s="599" t="str">
        <f ca="1">IF($EI208="","",IF(EL208&lt;&gt;"Liq","",VLOOKUP(EI208,Invoer!$F$15:$AU$1999,4,FALSE)))</f>
        <v/>
      </c>
      <c r="EN208" s="599" t="str">
        <f ca="1">IF($EI208="","",VLOOKUP(EI208,Invoer!$F$15:$AU$1999,6,FALSE))</f>
        <v/>
      </c>
      <c r="EO208" s="599" t="str">
        <f ca="1">IF(EI208="","",VLOOKUP(EI208,Invoer!$F$15:$AU$1999,9,FALSE))</f>
        <v/>
      </c>
      <c r="EP208" s="599" t="str">
        <f ca="1">IF(EI208="","",VLOOKUP(EI208,Invoer!$F$15:$AU$1999,10,FALSE))</f>
        <v/>
      </c>
      <c r="EQ208" s="599" t="str">
        <f ca="1">IF(EI208="","",VLOOKUP(EI208,Invoer!$F$15:$AU$1999,11,FALSE))</f>
        <v/>
      </c>
      <c r="ER208" s="662" t="str">
        <f ca="1">IF(EI208="","",VLOOKUP(EI208,Invoer!CQ:CS,3,FALSE))</f>
        <v/>
      </c>
      <c r="ES208" s="662" t="str">
        <f t="shared" ca="1" si="130"/>
        <v/>
      </c>
      <c r="ET208" s="513" t="str">
        <f t="shared" ca="1" si="131"/>
        <v/>
      </c>
      <c r="EU208" s="112" t="str">
        <f t="shared" ca="1" si="132"/>
        <v/>
      </c>
      <c r="EV208" s="83" t="s">
        <v>160</v>
      </c>
      <c r="EW208" s="682" t="str">
        <f t="shared" ca="1" si="133"/>
        <v/>
      </c>
      <c r="EX208" s="662" t="str">
        <f t="shared" ca="1" si="134"/>
        <v/>
      </c>
      <c r="EY208"/>
      <c r="EZ208" s="56" t="e">
        <f t="shared" ca="1" si="145"/>
        <v>#VALUE!</v>
      </c>
      <c r="FA208" s="56" t="e">
        <f t="shared" ca="1" si="146"/>
        <v>#VALUE!</v>
      </c>
      <c r="FE208"/>
      <c r="FI208"/>
      <c r="FJ208"/>
    </row>
    <row r="209" spans="1:166" ht="12" customHeight="1" x14ac:dyDescent="0.2">
      <c r="A209"/>
      <c r="B209"/>
      <c r="C209"/>
      <c r="E209"/>
      <c r="G209" s="89" t="e">
        <f ca="1">Invoer!DU214</f>
        <v>#N/A</v>
      </c>
      <c r="H209" s="599" t="str">
        <f t="shared" ca="1" si="115"/>
        <v/>
      </c>
      <c r="I209" s="673" t="str">
        <f ca="1">IF($H209="","",VLOOKUP(H209,Invoer!$F$15:$AU$1500,2,FALSE))</f>
        <v/>
      </c>
      <c r="J209" s="599" t="str">
        <f t="shared" ca="1" si="135"/>
        <v/>
      </c>
      <c r="K209" s="599" t="str">
        <f ca="1">IF($H209="","",VLOOKUP(H209,Invoer!$F$15:$AU$1500,3,FALSE))</f>
        <v/>
      </c>
      <c r="L209" s="599" t="str">
        <f ca="1">IF($H209="","",IF(K209&lt;&gt;"Liq","",VLOOKUP(H209,Invoer!$F$15:$AU$1500,4,FALSE)))</f>
        <v/>
      </c>
      <c r="M209" s="599" t="str">
        <f ca="1">IF($H209="","",VLOOKUP(H209,Invoer!$F$15:$AU$1500,5,FALSE))</f>
        <v/>
      </c>
      <c r="N209" s="599" t="str">
        <f ca="1">IF($H209="","",VLOOKUP(H209,Invoer!$F$15:$AU$1500,6,FALSE))</f>
        <v/>
      </c>
      <c r="O209" s="599" t="str">
        <f ca="1">IF($H209="","",VLOOKUP(H209,Invoer!$F$15:$AU$1500,9,FALSE))</f>
        <v/>
      </c>
      <c r="P209" s="599" t="str">
        <f ca="1">IF($H209="","",VLOOKUP(H209,Invoer!$F$15:$AU$1500,10,FALSE))</f>
        <v/>
      </c>
      <c r="Q209" s="599" t="str">
        <f ca="1">IF($H209="","",VLOOKUP(H209,Invoer!$F$15:$BB$1500,14,FALSE))</f>
        <v/>
      </c>
      <c r="R209" s="662" t="str">
        <f ca="1">IF($H209="","",IF(J209&gt;$K$8,"",VLOOKUP(H209,Invoer!$F$15:$AU$1500,15,FALSE)))</f>
        <v/>
      </c>
      <c r="S209" s="599" t="str">
        <f ca="1">IF($H209="","",VLOOKUP(H209,Invoer!$F$15:$AU$1500,19,FALSE))</f>
        <v/>
      </c>
      <c r="T209" s="662" t="str">
        <f ca="1">IF($H209="","",IF(J209&gt;$K$8,"",VLOOKUP(H209,Invoer!$F$15:$AU$1500,20,FALSE)))</f>
        <v/>
      </c>
      <c r="U209" s="662" t="str">
        <f ca="1">IF($H209="","",IF(J209&gt;$K$8,"",VLOOKUP(H209,Invoer!$F$15:$AU$1500,23,FALSE)))</f>
        <v/>
      </c>
      <c r="V209" s="662" t="str">
        <f ca="1">IF($H209="","",IF(J209&gt;$K$8,"",VLOOKUP(H209,Invoer!$F$15:$AU$1500,17,FALSE)))</f>
        <v/>
      </c>
      <c r="AC209" s="435" t="str">
        <f>IF($AC$7&lt;3,Invoer!DR214,IF($AC$7=3,Invoer!BT214,"x"))</f>
        <v>x</v>
      </c>
      <c r="AD209" s="599" t="str">
        <f t="shared" si="136"/>
        <v/>
      </c>
      <c r="AE209" s="673" t="str">
        <f>IF($AD209="","",VLOOKUP(AD209,Invoer!$F$15:$AU$1999,2,FALSE))</f>
        <v/>
      </c>
      <c r="AF209" s="599" t="str">
        <f t="shared" si="137"/>
        <v/>
      </c>
      <c r="AG209" s="599" t="str">
        <f>IF($AD209="","",VLOOKUP(AD209,Invoer!$F$15:$AU$1999,3,FALSE))</f>
        <v/>
      </c>
      <c r="AH209" s="599" t="str">
        <f>IF($AD209="","",IF(AG209&lt;&gt;"Liq","",VLOOKUP(AD209,Invoer!$F$15:$AU$1999,4,FALSE)))</f>
        <v/>
      </c>
      <c r="AI209" s="677" t="str">
        <f>IF($AD209="","",VLOOKUP(AD209,Invoer!$F$15:$AU$1999,5,FALSE))</f>
        <v/>
      </c>
      <c r="AJ209" s="599" t="str">
        <f>IF($AD209="","",VLOOKUP(AD209,Invoer!$F$15:$AU$1999,6,FALSE))</f>
        <v/>
      </c>
      <c r="AK209" s="599" t="str">
        <f>IF($AD209="","",VLOOKUP(AD209,Invoer!$F$15:$AU$1999,9,FALSE))</f>
        <v/>
      </c>
      <c r="AL209" s="599" t="str">
        <f>IF($AD209="","",VLOOKUP(AD209,Invoer!$F$15:$AU$1999,10,FALSE))</f>
        <v/>
      </c>
      <c r="AM209" s="599" t="str">
        <f>IF($AD209="","",VLOOKUP(AD209,Invoer!$F$15:$BB$1999,14,FALSE))</f>
        <v/>
      </c>
      <c r="AN209" s="599" t="str">
        <f>IF($AD209="","",VLOOKUP(AD209,Invoer!$F$15:$AU$1999,11,FALSE))</f>
        <v/>
      </c>
      <c r="AO209" s="662" t="str">
        <f>IF($AD209="","",VLOOKUP(AD209,Invoer!$F$15:$AU$1999,15,FALSE))</f>
        <v/>
      </c>
      <c r="AP209" s="599" t="str">
        <f>IF($AD209="","",VLOOKUP(AD209,Invoer!$F$15:$AU$1999,19,FALSE))</f>
        <v/>
      </c>
      <c r="AQ209" s="662" t="str">
        <f>IF($AD209="","",VLOOKUP(AD209,Invoer!$F$15:$AU$1999,24,FALSE))</f>
        <v/>
      </c>
      <c r="AR209" s="662" t="str">
        <f>IF($AD209="","",VLOOKUP(AD209,Invoer!$F$15:$AU$1999,17,FALSE))</f>
        <v/>
      </c>
      <c r="AS209" s="678" t="str">
        <f t="shared" si="147"/>
        <v/>
      </c>
      <c r="AT209" s="676" t="str">
        <f t="shared" si="116"/>
        <v/>
      </c>
      <c r="AU209" s="77" t="e">
        <f t="shared" si="117"/>
        <v>#VALUE!</v>
      </c>
      <c r="AW209" s="57"/>
      <c r="AX209" s="57"/>
      <c r="BA209" s="83" t="e">
        <f ca="1">Invoer!DW214</f>
        <v>#N/A</v>
      </c>
      <c r="BB209" s="599" t="str">
        <f t="shared" ca="1" si="138"/>
        <v/>
      </c>
      <c r="BC209" s="673" t="str">
        <f ca="1">IF($BB209="","",VLOOKUP(BB209,Invoer!$F$15:$AU$1999,2,FALSE))</f>
        <v/>
      </c>
      <c r="BD209" s="599" t="str">
        <f t="shared" ca="1" si="139"/>
        <v/>
      </c>
      <c r="BE209" s="599" t="str">
        <f ca="1">IF($BB209="","",VLOOKUP(BB209,Invoer!$F$15:$AU$1999,5,FALSE))</f>
        <v/>
      </c>
      <c r="BF209" s="599" t="str">
        <f ca="1">IF($BB209="","",VLOOKUP(BB209,Invoer!$F$15:$AU$1999,6,FALSE))</f>
        <v/>
      </c>
      <c r="BG209" s="599" t="str">
        <f ca="1">IF($BB209="","",VLOOKUP(BB209,Invoer!$F$15:$AU$1999,9,FALSE))</f>
        <v/>
      </c>
      <c r="BH209" s="599" t="str">
        <f ca="1">IF($BB209="","",VLOOKUP(BB209,Invoer!$F$15:$AU$1999,10,FALSE))</f>
        <v/>
      </c>
      <c r="BI209" s="599" t="str">
        <f ca="1">IF($BB209="","",VLOOKUP(BB209,Invoer!$F$15:$BB$1999,14,FALSE))</f>
        <v/>
      </c>
      <c r="BJ209" s="599" t="str">
        <f ca="1">IF($BB209="","",VLOOKUP(BB209,Invoer!$F$15:$AU$1999,11,FALSE))</f>
        <v/>
      </c>
      <c r="BK209" s="662" t="str">
        <f t="shared" ca="1" si="140"/>
        <v/>
      </c>
      <c r="BL209" s="662" t="str">
        <f t="shared" ca="1" si="141"/>
        <v/>
      </c>
      <c r="BM209" s="679" t="str">
        <f t="shared" ca="1" si="142"/>
        <v/>
      </c>
      <c r="BN209" s="662" t="str">
        <f t="shared" ca="1" si="118"/>
        <v/>
      </c>
      <c r="BO209" s="662" t="str">
        <f ca="1">IF($BB209="","",VLOOKUP(BB209,Invoer!$F$15:$AU$1999,15,FALSE))</f>
        <v/>
      </c>
      <c r="BP209" s="662" t="str">
        <f ca="1">IF($BB209="","",VLOOKUP(BB209,Invoer!$F$15:$AU$1999,24,FALSE))</f>
        <v/>
      </c>
      <c r="BQ209" s="662" t="str">
        <f ca="1">IF($BB209="","",VLOOKUP(BB209,Invoer!$F$15:$AU$1999,17,FALSE))</f>
        <v/>
      </c>
      <c r="BS209" s="73" t="e">
        <f t="shared" ca="1" si="148"/>
        <v>#VALUE!</v>
      </c>
      <c r="BT209" s="57" t="str">
        <f t="shared" ca="1" si="149"/>
        <v/>
      </c>
      <c r="BW209" s="61" t="e">
        <f ca="1">Invoer!DZ214</f>
        <v>#N/A</v>
      </c>
      <c r="BX209" s="599" t="str">
        <f t="shared" ca="1" si="119"/>
        <v/>
      </c>
      <c r="BY209" s="673" t="str">
        <f ca="1">IF($BX209="","",VLOOKUP(BX209,Invoer!$F$15:$AU$1999,2,FALSE))</f>
        <v/>
      </c>
      <c r="BZ209" s="599" t="str">
        <f t="shared" ca="1" si="120"/>
        <v/>
      </c>
      <c r="CA209" s="599" t="str">
        <f ca="1">IF($BX209="","",VLOOKUP(BX209,Invoer!$F$15:$AU$1999,5,FALSE))</f>
        <v/>
      </c>
      <c r="CB209" s="599" t="str">
        <f ca="1">IF($BX209="","",VLOOKUP(BX209,Invoer!$F$15:$AU$1999,6,FALSE))</f>
        <v/>
      </c>
      <c r="CC209" s="599" t="str">
        <f ca="1">IF($BX209="","",VLOOKUP(BX209,Invoer!$F$15:$AU$1999,9,FALSE))</f>
        <v/>
      </c>
      <c r="CD209" s="599" t="str">
        <f ca="1">IF($BX209="","",VLOOKUP(BX209,Invoer!$F$15:$AU$1999,10,FALSE))</f>
        <v/>
      </c>
      <c r="CE209" s="599" t="str">
        <f ca="1">IF($BX209="","",VLOOKUP(BX209,Invoer!$F$15:$AU$1999,11,FALSE))</f>
        <v/>
      </c>
      <c r="CF209" s="662" t="str">
        <f ca="1">IF($BX209="","",IF(ISERROR(BY209),0,VLOOKUP(BX209,Invoer!$F$15:$AU$1999,15,FALSE)))</f>
        <v/>
      </c>
      <c r="CG209" s="599" t="str">
        <f ca="1">IF($BX209="","",VLOOKUP(BX209,Invoer!$F$15:$AU$1999,19,FALSE))</f>
        <v/>
      </c>
      <c r="CH209" s="662" t="str">
        <f ca="1">IF($BX209="","",IF(ISERROR(BY209),0,VLOOKUP(BX209,Invoer!$F$15:$AU$1999,24,FALSE)))</f>
        <v/>
      </c>
      <c r="CI209" s="662" t="str">
        <f ca="1">IF($BX209="","",IF(ISERROR(BY209),0,VLOOKUP(BX209,Invoer!$F$15:$AU$1999,17,FALSE)))</f>
        <v/>
      </c>
      <c r="CJ209" s="680" t="str">
        <f t="shared" ca="1" si="143"/>
        <v/>
      </c>
      <c r="CK209" s="662" t="str">
        <f t="shared" ca="1" si="144"/>
        <v/>
      </c>
      <c r="CM209" s="56" t="str">
        <f t="shared" ca="1" si="150"/>
        <v/>
      </c>
      <c r="CQ209" s="411" t="e">
        <f ca="1">Invoer!EG214</f>
        <v>#N/A</v>
      </c>
      <c r="CR209" s="599" t="str">
        <f t="shared" ca="1" si="121"/>
        <v/>
      </c>
      <c r="CS209" s="673" t="str">
        <f ca="1">IF($CR209="","",VLOOKUP(CR209,Invoer!$F$15:$AU$1500,2,FALSE))</f>
        <v/>
      </c>
      <c r="CT209" s="599" t="str">
        <f t="shared" ca="1" si="122"/>
        <v/>
      </c>
      <c r="CU209" s="599" t="str">
        <f ca="1">IF($CR209="","",VLOOKUP(CR209,Invoer!$F$15:$AU$1500,3,FALSE))</f>
        <v/>
      </c>
      <c r="CV209" s="599" t="str">
        <f ca="1">IF($CR209="","",IF(CU209&lt;&gt;"Liq","",VLOOKUP(CR209,Invoer!$F$15:$AU$1500,4,FALSE)))</f>
        <v/>
      </c>
      <c r="CW209" s="599" t="str">
        <f ca="1">IF($CR209="","",VLOOKUP(CR209,Invoer!$F$15:$AU$1500,5,FALSE))</f>
        <v/>
      </c>
      <c r="CX209" s="599" t="str">
        <f ca="1">IF($CR209="","",VLOOKUP(CR209,Invoer!$F$15:$AU$1500,6,FALSE))</f>
        <v/>
      </c>
      <c r="CY209" s="599" t="str">
        <f ca="1">IF($CR209="","",VLOOKUP(CR209,Invoer!$F$15:$AU$1500,9,FALSE))</f>
        <v/>
      </c>
      <c r="CZ209" s="599" t="str">
        <f ca="1">IF($CR209="","",VLOOKUP(CR209,Invoer!$F$15:$AU$1500,10,FALSE))</f>
        <v/>
      </c>
      <c r="DA209" s="599" t="str">
        <f ca="1">IF($CR209="","",VLOOKUP(CR209,Invoer!$F$15:$AU$1500,11,FALSE))</f>
        <v/>
      </c>
      <c r="DB209" s="599" t="str">
        <f ca="1">IF($CR209="","",VLOOKUP(CR209,Invoer!$F$15:$BB$1500,14,FALSE))</f>
        <v/>
      </c>
      <c r="DC209" s="662" t="str">
        <f ca="1">IF($CR209="","",VLOOKUP(CR209,Invoer!$F$15:$AU$1500,15,FALSE))</f>
        <v/>
      </c>
      <c r="DD209" s="599" t="str">
        <f ca="1">IF($CR209="","",VLOOKUP(CR209,Invoer!$F$15:$AU$1500,19,FALSE))</f>
        <v/>
      </c>
      <c r="DE209" s="662" t="str">
        <f ca="1">IF($CR209="","",VLOOKUP(CR209,Invoer!$F$15:$AU$1500,20,FALSE))</f>
        <v/>
      </c>
      <c r="DF209" s="662" t="str">
        <f ca="1">IF($CR209="","",VLOOKUP(CR209,Invoer!$F$15:$AU$1500,23,FALSE))</f>
        <v/>
      </c>
      <c r="DG209" s="662" t="str">
        <f ca="1">IF($CR209="","",VLOOKUP(CR209,Invoer!$F$15:$AU$1500,17,FALSE))</f>
        <v/>
      </c>
      <c r="DH209" s="681" t="str">
        <f t="shared" ca="1" si="123"/>
        <v/>
      </c>
      <c r="DI209" s="662" t="str">
        <f t="shared" ca="1" si="124"/>
        <v/>
      </c>
      <c r="DJ209" s="190"/>
      <c r="DK209" s="411" t="str">
        <f t="shared" ca="1" si="125"/>
        <v/>
      </c>
      <c r="DO209" s="61" t="e">
        <f ca="1">IF($DN$4&lt;3,Invoer!EB214,Invoer!EA214)</f>
        <v>#N/A</v>
      </c>
      <c r="DP209" s="599" t="str">
        <f t="shared" ca="1" si="126"/>
        <v/>
      </c>
      <c r="DQ209" s="673" t="str">
        <f ca="1">IF($DP209="","",VLOOKUP(DP209,Invoer!$F$15:$AU$1999,2,FALSE))</f>
        <v/>
      </c>
      <c r="DR209" s="599" t="str">
        <f t="shared" ca="1" si="127"/>
        <v/>
      </c>
      <c r="DS209" s="599" t="str">
        <f ca="1">IF($DP209="","",VLOOKUP(DP209,Invoer!$F$15:$AU$1999,3,FALSE))</f>
        <v/>
      </c>
      <c r="DT209" s="599" t="str">
        <f ca="1">IF($DP209="","",IF(DS209&lt;&gt;"Liq","",VLOOKUP(DP209,Invoer!$F$15:$AU$1999,4,FALSE)))</f>
        <v/>
      </c>
      <c r="DU209" s="599" t="str">
        <f ca="1">IF($DP209="","",VLOOKUP(DP209,Invoer!$F$15:$AU$1999,5,FALSE))</f>
        <v/>
      </c>
      <c r="DV209" s="599" t="str">
        <f ca="1">IF($DP209="","",VLOOKUP(DP209,Invoer!$F$15:$AU$1999,6,FALSE))</f>
        <v/>
      </c>
      <c r="DW209" s="599" t="str">
        <f ca="1">IF($DP209="","",VLOOKUP(DP209,Invoer!$F$15:$AU$1999,9,FALSE))</f>
        <v/>
      </c>
      <c r="DX209" s="599" t="str">
        <f ca="1">IF($DP209="","",VLOOKUP(DP209,Invoer!$F$15:$AU$1999,10,FALSE))</f>
        <v/>
      </c>
      <c r="DY209" s="595" t="str">
        <f ca="1">IF($DP209="","",VLOOKUP(DP209,Invoer!$F$15:$AU$1999,11,FALSE))</f>
        <v/>
      </c>
      <c r="DZ209" s="662" t="str">
        <f ca="1">IF($DP209="","",IF($DN$4&gt;2,"",VLOOKUP(DP209,Invoer!CQ:CS,3,FALSE)))</f>
        <v/>
      </c>
      <c r="EA209" s="541" t="str">
        <f ca="1">IF($DP209="","",IF(ISERROR(DQ209),0,IF($DN$4&lt;3,"",VLOOKUP(DP209,Invoer!$F$15:$AU$1999,15,FALSE))))</f>
        <v/>
      </c>
      <c r="EB209" s="595" t="str">
        <f ca="1">IF($DP209="","",IF($DN$4&lt;3,"",VLOOKUP(DP209,Invoer!$F$15:$AU$1999,19,FALSE)))</f>
        <v/>
      </c>
      <c r="EC209" s="541" t="str">
        <f ca="1">IF($DP209="","",IF(ISERROR(DQ209),0,IF($DN$4&lt;3,"",VLOOKUP(DP209,Invoer!$F$15:$AU$1999,24,FALSE))))</f>
        <v/>
      </c>
      <c r="ED209" s="541" t="str">
        <f ca="1">IF($DP209="","",IF(ISERROR(DQ209),0,IF($DN$4&lt;3,"",VLOOKUP(DP209,Invoer!$F$15:$AU$1999,17,FALSE))))</f>
        <v/>
      </c>
      <c r="EH209" s="89" t="e">
        <f ca="1">Invoer!CP214</f>
        <v>#N/A</v>
      </c>
      <c r="EI209" s="599" t="str">
        <f t="shared" ca="1" si="128"/>
        <v/>
      </c>
      <c r="EJ209" s="673" t="str">
        <f ca="1">IF(EI209="","",VLOOKUP(EI209,Invoer!$F$15:$AU$1999,2,FALSE))</f>
        <v/>
      </c>
      <c r="EK209" s="599" t="str">
        <f t="shared" ca="1" si="129"/>
        <v/>
      </c>
      <c r="EL209" s="599" t="str">
        <f ca="1">IF($EI209="","",VLOOKUP(EI209,Invoer!$F$15:$AU$1999,3,FALSE))</f>
        <v/>
      </c>
      <c r="EM209" s="599" t="str">
        <f ca="1">IF($EI209="","",IF(EL209&lt;&gt;"Liq","",VLOOKUP(EI209,Invoer!$F$15:$AU$1999,4,FALSE)))</f>
        <v/>
      </c>
      <c r="EN209" s="599" t="str">
        <f ca="1">IF($EI209="","",VLOOKUP(EI209,Invoer!$F$15:$AU$1999,6,FALSE))</f>
        <v/>
      </c>
      <c r="EO209" s="599" t="str">
        <f ca="1">IF(EI209="","",VLOOKUP(EI209,Invoer!$F$15:$AU$1999,9,FALSE))</f>
        <v/>
      </c>
      <c r="EP209" s="599" t="str">
        <f ca="1">IF(EI209="","",VLOOKUP(EI209,Invoer!$F$15:$AU$1999,10,FALSE))</f>
        <v/>
      </c>
      <c r="EQ209" s="599" t="str">
        <f ca="1">IF(EI209="","",VLOOKUP(EI209,Invoer!$F$15:$AU$1999,11,FALSE))</f>
        <v/>
      </c>
      <c r="ER209" s="662" t="str">
        <f ca="1">IF(EI209="","",VLOOKUP(EI209,Invoer!CQ:CS,3,FALSE))</f>
        <v/>
      </c>
      <c r="ES209" s="662" t="str">
        <f t="shared" ca="1" si="130"/>
        <v/>
      </c>
      <c r="ET209" s="513" t="str">
        <f t="shared" ca="1" si="131"/>
        <v/>
      </c>
      <c r="EU209" s="112" t="str">
        <f t="shared" ca="1" si="132"/>
        <v/>
      </c>
      <c r="EV209" s="83" t="s">
        <v>160</v>
      </c>
      <c r="EW209" s="682" t="str">
        <f t="shared" ca="1" si="133"/>
        <v/>
      </c>
      <c r="EX209" s="662" t="str">
        <f t="shared" ca="1" si="134"/>
        <v/>
      </c>
      <c r="EY209"/>
      <c r="EZ209" s="56" t="e">
        <f t="shared" ca="1" si="145"/>
        <v>#VALUE!</v>
      </c>
      <c r="FA209" s="56" t="e">
        <f t="shared" ca="1" si="146"/>
        <v>#VALUE!</v>
      </c>
      <c r="FE209"/>
      <c r="FI209"/>
      <c r="FJ209"/>
    </row>
    <row r="210" spans="1:166" ht="12" customHeight="1" x14ac:dyDescent="0.2">
      <c r="A210"/>
      <c r="B210"/>
      <c r="C210"/>
      <c r="E210"/>
      <c r="G210" s="89" t="e">
        <f ca="1">Invoer!DU215</f>
        <v>#N/A</v>
      </c>
      <c r="H210" s="599" t="str">
        <f t="shared" ca="1" si="115"/>
        <v/>
      </c>
      <c r="I210" s="673" t="str">
        <f ca="1">IF($H210="","",VLOOKUP(H210,Invoer!$F$15:$AU$1500,2,FALSE))</f>
        <v/>
      </c>
      <c r="J210" s="599" t="str">
        <f t="shared" ca="1" si="135"/>
        <v/>
      </c>
      <c r="K210" s="599" t="str">
        <f ca="1">IF($H210="","",VLOOKUP(H210,Invoer!$F$15:$AU$1500,3,FALSE))</f>
        <v/>
      </c>
      <c r="L210" s="599" t="str">
        <f ca="1">IF($H210="","",IF(K210&lt;&gt;"Liq","",VLOOKUP(H210,Invoer!$F$15:$AU$1500,4,FALSE)))</f>
        <v/>
      </c>
      <c r="M210" s="599" t="str">
        <f ca="1">IF($H210="","",VLOOKUP(H210,Invoer!$F$15:$AU$1500,5,FALSE))</f>
        <v/>
      </c>
      <c r="N210" s="599" t="str">
        <f ca="1">IF($H210="","",VLOOKUP(H210,Invoer!$F$15:$AU$1500,6,FALSE))</f>
        <v/>
      </c>
      <c r="O210" s="599" t="str">
        <f ca="1">IF($H210="","",VLOOKUP(H210,Invoer!$F$15:$AU$1500,9,FALSE))</f>
        <v/>
      </c>
      <c r="P210" s="599" t="str">
        <f ca="1">IF($H210="","",VLOOKUP(H210,Invoer!$F$15:$AU$1500,10,FALSE))</f>
        <v/>
      </c>
      <c r="Q210" s="599" t="str">
        <f ca="1">IF($H210="","",VLOOKUP(H210,Invoer!$F$15:$BB$1500,14,FALSE))</f>
        <v/>
      </c>
      <c r="R210" s="662" t="str">
        <f ca="1">IF($H210="","",IF(J210&gt;$K$8,"",VLOOKUP(H210,Invoer!$F$15:$AU$1500,15,FALSE)))</f>
        <v/>
      </c>
      <c r="S210" s="599" t="str">
        <f ca="1">IF($H210="","",VLOOKUP(H210,Invoer!$F$15:$AU$1500,19,FALSE))</f>
        <v/>
      </c>
      <c r="T210" s="662" t="str">
        <f ca="1">IF($H210="","",IF(J210&gt;$K$8,"",VLOOKUP(H210,Invoer!$F$15:$AU$1500,20,FALSE)))</f>
        <v/>
      </c>
      <c r="U210" s="662" t="str">
        <f ca="1">IF($H210="","",IF(J210&gt;$K$8,"",VLOOKUP(H210,Invoer!$F$15:$AU$1500,23,FALSE)))</f>
        <v/>
      </c>
      <c r="V210" s="662" t="str">
        <f ca="1">IF($H210="","",IF(J210&gt;$K$8,"",VLOOKUP(H210,Invoer!$F$15:$AU$1500,17,FALSE)))</f>
        <v/>
      </c>
      <c r="AC210" s="435" t="str">
        <f>IF($AC$7&lt;3,Invoer!DR215,IF($AC$7=3,Invoer!BT215,"x"))</f>
        <v>x</v>
      </c>
      <c r="AD210" s="599" t="str">
        <f t="shared" si="136"/>
        <v/>
      </c>
      <c r="AE210" s="673" t="str">
        <f>IF($AD210="","",VLOOKUP(AD210,Invoer!$F$15:$AU$1999,2,FALSE))</f>
        <v/>
      </c>
      <c r="AF210" s="599" t="str">
        <f t="shared" si="137"/>
        <v/>
      </c>
      <c r="AG210" s="599" t="str">
        <f>IF($AD210="","",VLOOKUP(AD210,Invoer!$F$15:$AU$1999,3,FALSE))</f>
        <v/>
      </c>
      <c r="AH210" s="599" t="str">
        <f>IF($AD210="","",IF(AG210&lt;&gt;"Liq","",VLOOKUP(AD210,Invoer!$F$15:$AU$1999,4,FALSE)))</f>
        <v/>
      </c>
      <c r="AI210" s="677" t="str">
        <f>IF($AD210="","",VLOOKUP(AD210,Invoer!$F$15:$AU$1999,5,FALSE))</f>
        <v/>
      </c>
      <c r="AJ210" s="599" t="str">
        <f>IF($AD210="","",VLOOKUP(AD210,Invoer!$F$15:$AU$1999,6,FALSE))</f>
        <v/>
      </c>
      <c r="AK210" s="599" t="str">
        <f>IF($AD210="","",VLOOKUP(AD210,Invoer!$F$15:$AU$1999,9,FALSE))</f>
        <v/>
      </c>
      <c r="AL210" s="599" t="str">
        <f>IF($AD210="","",VLOOKUP(AD210,Invoer!$F$15:$AU$1999,10,FALSE))</f>
        <v/>
      </c>
      <c r="AM210" s="599" t="str">
        <f>IF($AD210="","",VLOOKUP(AD210,Invoer!$F$15:$BB$1999,14,FALSE))</f>
        <v/>
      </c>
      <c r="AN210" s="599" t="str">
        <f>IF($AD210="","",VLOOKUP(AD210,Invoer!$F$15:$AU$1999,11,FALSE))</f>
        <v/>
      </c>
      <c r="AO210" s="662" t="str">
        <f>IF($AD210="","",VLOOKUP(AD210,Invoer!$F$15:$AU$1999,15,FALSE))</f>
        <v/>
      </c>
      <c r="AP210" s="599" t="str">
        <f>IF($AD210="","",VLOOKUP(AD210,Invoer!$F$15:$AU$1999,19,FALSE))</f>
        <v/>
      </c>
      <c r="AQ210" s="662" t="str">
        <f>IF($AD210="","",VLOOKUP(AD210,Invoer!$F$15:$AU$1999,24,FALSE))</f>
        <v/>
      </c>
      <c r="AR210" s="662" t="str">
        <f>IF($AD210="","",VLOOKUP(AD210,Invoer!$F$15:$AU$1999,17,FALSE))</f>
        <v/>
      </c>
      <c r="AS210" s="678" t="str">
        <f t="shared" si="147"/>
        <v/>
      </c>
      <c r="AT210" s="676" t="str">
        <f t="shared" si="116"/>
        <v/>
      </c>
      <c r="AU210" s="77" t="e">
        <f t="shared" si="117"/>
        <v>#VALUE!</v>
      </c>
      <c r="AW210" s="57"/>
      <c r="AX210" s="57"/>
      <c r="BA210" s="83" t="e">
        <f ca="1">Invoer!DW215</f>
        <v>#N/A</v>
      </c>
      <c r="BB210" s="599" t="str">
        <f t="shared" ca="1" si="138"/>
        <v/>
      </c>
      <c r="BC210" s="673" t="str">
        <f ca="1">IF($BB210="","",VLOOKUP(BB210,Invoer!$F$15:$AU$1999,2,FALSE))</f>
        <v/>
      </c>
      <c r="BD210" s="599" t="str">
        <f t="shared" ca="1" si="139"/>
        <v/>
      </c>
      <c r="BE210" s="599" t="str">
        <f ca="1">IF($BB210="","",VLOOKUP(BB210,Invoer!$F$15:$AU$1999,5,FALSE))</f>
        <v/>
      </c>
      <c r="BF210" s="599" t="str">
        <f ca="1">IF($BB210="","",VLOOKUP(BB210,Invoer!$F$15:$AU$1999,6,FALSE))</f>
        <v/>
      </c>
      <c r="BG210" s="599" t="str">
        <f ca="1">IF($BB210="","",VLOOKUP(BB210,Invoer!$F$15:$AU$1999,9,FALSE))</f>
        <v/>
      </c>
      <c r="BH210" s="599" t="str">
        <f ca="1">IF($BB210="","",VLOOKUP(BB210,Invoer!$F$15:$AU$1999,10,FALSE))</f>
        <v/>
      </c>
      <c r="BI210" s="599" t="str">
        <f ca="1">IF($BB210="","",VLOOKUP(BB210,Invoer!$F$15:$BB$1999,14,FALSE))</f>
        <v/>
      </c>
      <c r="BJ210" s="599" t="str">
        <f ca="1">IF($BB210="","",VLOOKUP(BB210,Invoer!$F$15:$AU$1999,11,FALSE))</f>
        <v/>
      </c>
      <c r="BK210" s="662" t="str">
        <f t="shared" ca="1" si="140"/>
        <v/>
      </c>
      <c r="BL210" s="662" t="str">
        <f t="shared" ca="1" si="141"/>
        <v/>
      </c>
      <c r="BM210" s="679" t="str">
        <f t="shared" ca="1" si="142"/>
        <v/>
      </c>
      <c r="BN210" s="662" t="str">
        <f t="shared" ca="1" si="118"/>
        <v/>
      </c>
      <c r="BO210" s="662" t="str">
        <f ca="1">IF($BB210="","",VLOOKUP(BB210,Invoer!$F$15:$AU$1999,15,FALSE))</f>
        <v/>
      </c>
      <c r="BP210" s="662" t="str">
        <f ca="1">IF($BB210="","",VLOOKUP(BB210,Invoer!$F$15:$AU$1999,24,FALSE))</f>
        <v/>
      </c>
      <c r="BQ210" s="662" t="str">
        <f ca="1">IF($BB210="","",VLOOKUP(BB210,Invoer!$F$15:$AU$1999,17,FALSE))</f>
        <v/>
      </c>
      <c r="BS210" s="73" t="e">
        <f t="shared" ca="1" si="148"/>
        <v>#VALUE!</v>
      </c>
      <c r="BT210" s="57" t="str">
        <f t="shared" ca="1" si="149"/>
        <v/>
      </c>
      <c r="BW210" s="61" t="e">
        <f ca="1">Invoer!DZ215</f>
        <v>#N/A</v>
      </c>
      <c r="BX210" s="599" t="str">
        <f t="shared" ca="1" si="119"/>
        <v/>
      </c>
      <c r="BY210" s="673" t="str">
        <f ca="1">IF($BX210="","",VLOOKUP(BX210,Invoer!$F$15:$AU$1999,2,FALSE))</f>
        <v/>
      </c>
      <c r="BZ210" s="599" t="str">
        <f t="shared" ca="1" si="120"/>
        <v/>
      </c>
      <c r="CA210" s="599" t="str">
        <f ca="1">IF($BX210="","",VLOOKUP(BX210,Invoer!$F$15:$AU$1999,5,FALSE))</f>
        <v/>
      </c>
      <c r="CB210" s="599" t="str">
        <f ca="1">IF($BX210="","",VLOOKUP(BX210,Invoer!$F$15:$AU$1999,6,FALSE))</f>
        <v/>
      </c>
      <c r="CC210" s="599" t="str">
        <f ca="1">IF($BX210="","",VLOOKUP(BX210,Invoer!$F$15:$AU$1999,9,FALSE))</f>
        <v/>
      </c>
      <c r="CD210" s="599" t="str">
        <f ca="1">IF($BX210="","",VLOOKUP(BX210,Invoer!$F$15:$AU$1999,10,FALSE))</f>
        <v/>
      </c>
      <c r="CE210" s="599" t="str">
        <f ca="1">IF($BX210="","",VLOOKUP(BX210,Invoer!$F$15:$AU$1999,11,FALSE))</f>
        <v/>
      </c>
      <c r="CF210" s="662" t="str">
        <f ca="1">IF($BX210="","",IF(ISERROR(BY210),0,VLOOKUP(BX210,Invoer!$F$15:$AU$1999,15,FALSE)))</f>
        <v/>
      </c>
      <c r="CG210" s="599" t="str">
        <f ca="1">IF($BX210="","",VLOOKUP(BX210,Invoer!$F$15:$AU$1999,19,FALSE))</f>
        <v/>
      </c>
      <c r="CH210" s="662" t="str">
        <f ca="1">IF($BX210="","",IF(ISERROR(BY210),0,VLOOKUP(BX210,Invoer!$F$15:$AU$1999,24,FALSE)))</f>
        <v/>
      </c>
      <c r="CI210" s="662" t="str">
        <f ca="1">IF($BX210="","",IF(ISERROR(BY210),0,VLOOKUP(BX210,Invoer!$F$15:$AU$1999,17,FALSE)))</f>
        <v/>
      </c>
      <c r="CJ210" s="680" t="str">
        <f t="shared" ca="1" si="143"/>
        <v/>
      </c>
      <c r="CK210" s="662" t="str">
        <f t="shared" ca="1" si="144"/>
        <v/>
      </c>
      <c r="CM210" s="56" t="str">
        <f t="shared" ca="1" si="150"/>
        <v/>
      </c>
      <c r="CQ210" s="411" t="e">
        <f ca="1">Invoer!EG215</f>
        <v>#N/A</v>
      </c>
      <c r="CR210" s="599" t="str">
        <f t="shared" ca="1" si="121"/>
        <v/>
      </c>
      <c r="CS210" s="673" t="str">
        <f ca="1">IF($CR210="","",VLOOKUP(CR210,Invoer!$F$15:$AU$1500,2,FALSE))</f>
        <v/>
      </c>
      <c r="CT210" s="599" t="str">
        <f t="shared" ca="1" si="122"/>
        <v/>
      </c>
      <c r="CU210" s="599" t="str">
        <f ca="1">IF($CR210="","",VLOOKUP(CR210,Invoer!$F$15:$AU$1500,3,FALSE))</f>
        <v/>
      </c>
      <c r="CV210" s="599" t="str">
        <f ca="1">IF($CR210="","",IF(CU210&lt;&gt;"Liq","",VLOOKUP(CR210,Invoer!$F$15:$AU$1500,4,FALSE)))</f>
        <v/>
      </c>
      <c r="CW210" s="599" t="str">
        <f ca="1">IF($CR210="","",VLOOKUP(CR210,Invoer!$F$15:$AU$1500,5,FALSE))</f>
        <v/>
      </c>
      <c r="CX210" s="599" t="str">
        <f ca="1">IF($CR210="","",VLOOKUP(CR210,Invoer!$F$15:$AU$1500,6,FALSE))</f>
        <v/>
      </c>
      <c r="CY210" s="599" t="str">
        <f ca="1">IF($CR210="","",VLOOKUP(CR210,Invoer!$F$15:$AU$1500,9,FALSE))</f>
        <v/>
      </c>
      <c r="CZ210" s="599" t="str">
        <f ca="1">IF($CR210="","",VLOOKUP(CR210,Invoer!$F$15:$AU$1500,10,FALSE))</f>
        <v/>
      </c>
      <c r="DA210" s="599" t="str">
        <f ca="1">IF($CR210="","",VLOOKUP(CR210,Invoer!$F$15:$AU$1500,11,FALSE))</f>
        <v/>
      </c>
      <c r="DB210" s="599" t="str">
        <f ca="1">IF($CR210="","",VLOOKUP(CR210,Invoer!$F$15:$BB$1500,14,FALSE))</f>
        <v/>
      </c>
      <c r="DC210" s="662" t="str">
        <f ca="1">IF($CR210="","",VLOOKUP(CR210,Invoer!$F$15:$AU$1500,15,FALSE))</f>
        <v/>
      </c>
      <c r="DD210" s="599" t="str">
        <f ca="1">IF($CR210="","",VLOOKUP(CR210,Invoer!$F$15:$AU$1500,19,FALSE))</f>
        <v/>
      </c>
      <c r="DE210" s="662" t="str">
        <f ca="1">IF($CR210="","",VLOOKUP(CR210,Invoer!$F$15:$AU$1500,20,FALSE))</f>
        <v/>
      </c>
      <c r="DF210" s="662" t="str">
        <f ca="1">IF($CR210="","",VLOOKUP(CR210,Invoer!$F$15:$AU$1500,23,FALSE))</f>
        <v/>
      </c>
      <c r="DG210" s="662" t="str">
        <f ca="1">IF($CR210="","",VLOOKUP(CR210,Invoer!$F$15:$AU$1500,17,FALSE))</f>
        <v/>
      </c>
      <c r="DH210" s="681" t="str">
        <f t="shared" ca="1" si="123"/>
        <v/>
      </c>
      <c r="DI210" s="662" t="str">
        <f t="shared" ca="1" si="124"/>
        <v/>
      </c>
      <c r="DJ210" s="190"/>
      <c r="DK210" s="411" t="str">
        <f t="shared" ca="1" si="125"/>
        <v/>
      </c>
      <c r="DO210" s="61" t="e">
        <f ca="1">IF($DN$4&lt;3,Invoer!EB215,Invoer!EA215)</f>
        <v>#N/A</v>
      </c>
      <c r="DP210" s="599" t="str">
        <f t="shared" ca="1" si="126"/>
        <v/>
      </c>
      <c r="DQ210" s="673" t="str">
        <f ca="1">IF($DP210="","",VLOOKUP(DP210,Invoer!$F$15:$AU$1999,2,FALSE))</f>
        <v/>
      </c>
      <c r="DR210" s="599" t="str">
        <f t="shared" ca="1" si="127"/>
        <v/>
      </c>
      <c r="DS210" s="599" t="str">
        <f ca="1">IF($DP210="","",VLOOKUP(DP210,Invoer!$F$15:$AU$1999,3,FALSE))</f>
        <v/>
      </c>
      <c r="DT210" s="599" t="str">
        <f ca="1">IF($DP210="","",IF(DS210&lt;&gt;"Liq","",VLOOKUP(DP210,Invoer!$F$15:$AU$1999,4,FALSE)))</f>
        <v/>
      </c>
      <c r="DU210" s="599" t="str">
        <f ca="1">IF($DP210="","",VLOOKUP(DP210,Invoer!$F$15:$AU$1999,5,FALSE))</f>
        <v/>
      </c>
      <c r="DV210" s="599" t="str">
        <f ca="1">IF($DP210="","",VLOOKUP(DP210,Invoer!$F$15:$AU$1999,6,FALSE))</f>
        <v/>
      </c>
      <c r="DW210" s="599" t="str">
        <f ca="1">IF($DP210="","",VLOOKUP(DP210,Invoer!$F$15:$AU$1999,9,FALSE))</f>
        <v/>
      </c>
      <c r="DX210" s="599" t="str">
        <f ca="1">IF($DP210="","",VLOOKUP(DP210,Invoer!$F$15:$AU$1999,10,FALSE))</f>
        <v/>
      </c>
      <c r="DY210" s="595" t="str">
        <f ca="1">IF($DP210="","",VLOOKUP(DP210,Invoer!$F$15:$AU$1999,11,FALSE))</f>
        <v/>
      </c>
      <c r="DZ210" s="662" t="str">
        <f ca="1">IF($DP210="","",IF($DN$4&gt;2,"",VLOOKUP(DP210,Invoer!CQ:CS,3,FALSE)))</f>
        <v/>
      </c>
      <c r="EA210" s="541" t="str">
        <f ca="1">IF($DP210="","",IF(ISERROR(DQ210),0,IF($DN$4&lt;3,"",VLOOKUP(DP210,Invoer!$F$15:$AU$1999,15,FALSE))))</f>
        <v/>
      </c>
      <c r="EB210" s="595" t="str">
        <f ca="1">IF($DP210="","",IF($DN$4&lt;3,"",VLOOKUP(DP210,Invoer!$F$15:$AU$1999,19,FALSE)))</f>
        <v/>
      </c>
      <c r="EC210" s="541" t="str">
        <f ca="1">IF($DP210="","",IF(ISERROR(DQ210),0,IF($DN$4&lt;3,"",VLOOKUP(DP210,Invoer!$F$15:$AU$1999,24,FALSE))))</f>
        <v/>
      </c>
      <c r="ED210" s="541" t="str">
        <f ca="1">IF($DP210="","",IF(ISERROR(DQ210),0,IF($DN$4&lt;3,"",VLOOKUP(DP210,Invoer!$F$15:$AU$1999,17,FALSE))))</f>
        <v/>
      </c>
      <c r="EH210" s="89" t="e">
        <f ca="1">Invoer!CP215</f>
        <v>#N/A</v>
      </c>
      <c r="EI210" s="599" t="str">
        <f t="shared" ca="1" si="128"/>
        <v/>
      </c>
      <c r="EJ210" s="673" t="str">
        <f ca="1">IF(EI210="","",VLOOKUP(EI210,Invoer!$F$15:$AU$1999,2,FALSE))</f>
        <v/>
      </c>
      <c r="EK210" s="599" t="str">
        <f t="shared" ca="1" si="129"/>
        <v/>
      </c>
      <c r="EL210" s="599" t="str">
        <f ca="1">IF($EI210="","",VLOOKUP(EI210,Invoer!$F$15:$AU$1999,3,FALSE))</f>
        <v/>
      </c>
      <c r="EM210" s="599" t="str">
        <f ca="1">IF($EI210="","",IF(EL210&lt;&gt;"Liq","",VLOOKUP(EI210,Invoer!$F$15:$AU$1999,4,FALSE)))</f>
        <v/>
      </c>
      <c r="EN210" s="599" t="str">
        <f ca="1">IF($EI210="","",VLOOKUP(EI210,Invoer!$F$15:$AU$1999,6,FALSE))</f>
        <v/>
      </c>
      <c r="EO210" s="599" t="str">
        <f ca="1">IF(EI210="","",VLOOKUP(EI210,Invoer!$F$15:$AU$1999,9,FALSE))</f>
        <v/>
      </c>
      <c r="EP210" s="599" t="str">
        <f ca="1">IF(EI210="","",VLOOKUP(EI210,Invoer!$F$15:$AU$1999,10,FALSE))</f>
        <v/>
      </c>
      <c r="EQ210" s="599" t="str">
        <f ca="1">IF(EI210="","",VLOOKUP(EI210,Invoer!$F$15:$AU$1999,11,FALSE))</f>
        <v/>
      </c>
      <c r="ER210" s="662" t="str">
        <f ca="1">IF(EI210="","",VLOOKUP(EI210,Invoer!CQ:CS,3,FALSE))</f>
        <v/>
      </c>
      <c r="ES210" s="662" t="str">
        <f t="shared" ca="1" si="130"/>
        <v/>
      </c>
      <c r="ET210" s="513" t="str">
        <f t="shared" ca="1" si="131"/>
        <v/>
      </c>
      <c r="EU210" s="112" t="str">
        <f t="shared" ca="1" si="132"/>
        <v/>
      </c>
      <c r="EV210" s="83" t="s">
        <v>160</v>
      </c>
      <c r="EW210" s="682" t="str">
        <f t="shared" ca="1" si="133"/>
        <v/>
      </c>
      <c r="EX210" s="662" t="str">
        <f t="shared" ca="1" si="134"/>
        <v/>
      </c>
      <c r="EY210"/>
      <c r="EZ210" s="56" t="e">
        <f t="shared" ca="1" si="145"/>
        <v>#VALUE!</v>
      </c>
      <c r="FA210" s="56" t="e">
        <f t="shared" ca="1" si="146"/>
        <v>#VALUE!</v>
      </c>
      <c r="FE210"/>
      <c r="FI210"/>
      <c r="FJ210"/>
    </row>
    <row r="211" spans="1:166" ht="12" customHeight="1" x14ac:dyDescent="0.2">
      <c r="A211"/>
      <c r="B211"/>
      <c r="C211"/>
      <c r="E211"/>
      <c r="G211" s="89" t="e">
        <f ca="1">Invoer!DU216</f>
        <v>#N/A</v>
      </c>
      <c r="H211" s="599" t="str">
        <f t="shared" ca="1" si="115"/>
        <v/>
      </c>
      <c r="I211" s="673" t="str">
        <f ca="1">IF($H211="","",VLOOKUP(H211,Invoer!$F$15:$AU$1500,2,FALSE))</f>
        <v/>
      </c>
      <c r="J211" s="599" t="str">
        <f t="shared" ref="J211:J261" ca="1" si="151">IF($H211="","",MONTH(I211))</f>
        <v/>
      </c>
      <c r="K211" s="599" t="str">
        <f ca="1">IF($H211="","",VLOOKUP(H211,Invoer!$F$15:$AU$1500,3,FALSE))</f>
        <v/>
      </c>
      <c r="L211" s="599" t="str">
        <f ca="1">IF($H211="","",IF(K211&lt;&gt;"Liq","",VLOOKUP(H211,Invoer!$F$15:$AU$1500,4,FALSE)))</f>
        <v/>
      </c>
      <c r="M211" s="599" t="str">
        <f ca="1">IF($H211="","",VLOOKUP(H211,Invoer!$F$15:$AU$1500,5,FALSE))</f>
        <v/>
      </c>
      <c r="N211" s="599" t="str">
        <f ca="1">IF($H211="","",VLOOKUP(H211,Invoer!$F$15:$AU$1500,6,FALSE))</f>
        <v/>
      </c>
      <c r="O211" s="599" t="str">
        <f ca="1">IF($H211="","",VLOOKUP(H211,Invoer!$F$15:$AU$1500,9,FALSE))</f>
        <v/>
      </c>
      <c r="P211" s="599" t="str">
        <f ca="1">IF($H211="","",VLOOKUP(H211,Invoer!$F$15:$AU$1500,10,FALSE))</f>
        <v/>
      </c>
      <c r="Q211" s="599" t="str">
        <f ca="1">IF($H211="","",VLOOKUP(H211,Invoer!$F$15:$BB$1500,14,FALSE))</f>
        <v/>
      </c>
      <c r="R211" s="662" t="str">
        <f ca="1">IF($H211="","",IF(J211&gt;$K$8,"",VLOOKUP(H211,Invoer!$F$15:$AU$1500,15,FALSE)))</f>
        <v/>
      </c>
      <c r="S211" s="599" t="str">
        <f ca="1">IF($H211="","",VLOOKUP(H211,Invoer!$F$15:$AU$1500,19,FALSE))</f>
        <v/>
      </c>
      <c r="T211" s="662" t="str">
        <f ca="1">IF($H211="","",IF(J211&gt;$K$8,"",VLOOKUP(H211,Invoer!$F$15:$AU$1500,20,FALSE)))</f>
        <v/>
      </c>
      <c r="U211" s="662" t="str">
        <f ca="1">IF($H211="","",IF(J211&gt;$K$8,"",VLOOKUP(H211,Invoer!$F$15:$AU$1500,23,FALSE)))</f>
        <v/>
      </c>
      <c r="V211" s="662" t="str">
        <f ca="1">IF($H211="","",IF(J211&gt;$K$8,"",VLOOKUP(H211,Invoer!$F$15:$AU$1500,17,FALSE)))</f>
        <v/>
      </c>
      <c r="AC211" s="435" t="str">
        <f>IF($AC$7&lt;3,Invoer!DR216,IF($AC$7=3,Invoer!BT216,"x"))</f>
        <v>x</v>
      </c>
      <c r="AD211" s="599" t="str">
        <f t="shared" si="136"/>
        <v/>
      </c>
      <c r="AE211" s="673" t="str">
        <f>IF($AD211="","",VLOOKUP(AD211,Invoer!$F$15:$AU$1999,2,FALSE))</f>
        <v/>
      </c>
      <c r="AF211" s="599" t="str">
        <f t="shared" si="137"/>
        <v/>
      </c>
      <c r="AG211" s="599" t="str">
        <f>IF($AD211="","",VLOOKUP(AD211,Invoer!$F$15:$AU$1999,3,FALSE))</f>
        <v/>
      </c>
      <c r="AH211" s="599" t="str">
        <f>IF($AD211="","",IF(AG211&lt;&gt;"Liq","",VLOOKUP(AD211,Invoer!$F$15:$AU$1999,4,FALSE)))</f>
        <v/>
      </c>
      <c r="AI211" s="677" t="str">
        <f>IF($AD211="","",VLOOKUP(AD211,Invoer!$F$15:$AU$1999,5,FALSE))</f>
        <v/>
      </c>
      <c r="AJ211" s="599" t="str">
        <f>IF($AD211="","",VLOOKUP(AD211,Invoer!$F$15:$AU$1999,6,FALSE))</f>
        <v/>
      </c>
      <c r="AK211" s="599" t="str">
        <f>IF($AD211="","",VLOOKUP(AD211,Invoer!$F$15:$AU$1999,9,FALSE))</f>
        <v/>
      </c>
      <c r="AL211" s="599" t="str">
        <f>IF($AD211="","",VLOOKUP(AD211,Invoer!$F$15:$AU$1999,10,FALSE))</f>
        <v/>
      </c>
      <c r="AM211" s="599" t="str">
        <f>IF($AD211="","",VLOOKUP(AD211,Invoer!$F$15:$BB$1999,14,FALSE))</f>
        <v/>
      </c>
      <c r="AN211" s="599" t="str">
        <f>IF($AD211="","",VLOOKUP(AD211,Invoer!$F$15:$AU$1999,11,FALSE))</f>
        <v/>
      </c>
      <c r="AO211" s="662" t="str">
        <f>IF($AD211="","",VLOOKUP(AD211,Invoer!$F$15:$AU$1999,15,FALSE))</f>
        <v/>
      </c>
      <c r="AP211" s="599" t="str">
        <f>IF($AD211="","",VLOOKUP(AD211,Invoer!$F$15:$AU$1999,19,FALSE))</f>
        <v/>
      </c>
      <c r="AQ211" s="662" t="str">
        <f>IF($AD211="","",VLOOKUP(AD211,Invoer!$F$15:$AU$1999,24,FALSE))</f>
        <v/>
      </c>
      <c r="AR211" s="662" t="str">
        <f>IF($AD211="","",VLOOKUP(AD211,Invoer!$F$15:$AU$1999,17,FALSE))</f>
        <v/>
      </c>
      <c r="AS211" s="678" t="str">
        <f t="shared" si="147"/>
        <v/>
      </c>
      <c r="AT211" s="676" t="str">
        <f t="shared" si="116"/>
        <v/>
      </c>
      <c r="AU211" s="77" t="e">
        <f t="shared" si="117"/>
        <v>#VALUE!</v>
      </c>
      <c r="AW211" s="57"/>
      <c r="AX211" s="57"/>
      <c r="BA211" s="83" t="e">
        <f ca="1">Invoer!DW216</f>
        <v>#N/A</v>
      </c>
      <c r="BB211" s="599" t="str">
        <f t="shared" ca="1" si="138"/>
        <v/>
      </c>
      <c r="BC211" s="673" t="str">
        <f ca="1">IF($BB211="","",VLOOKUP(BB211,Invoer!$F$15:$AU$1999,2,FALSE))</f>
        <v/>
      </c>
      <c r="BD211" s="599" t="str">
        <f t="shared" ca="1" si="139"/>
        <v/>
      </c>
      <c r="BE211" s="599" t="str">
        <f ca="1">IF($BB211="","",VLOOKUP(BB211,Invoer!$F$15:$AU$1999,5,FALSE))</f>
        <v/>
      </c>
      <c r="BF211" s="599" t="str">
        <f ca="1">IF($BB211="","",VLOOKUP(BB211,Invoer!$F$15:$AU$1999,6,FALSE))</f>
        <v/>
      </c>
      <c r="BG211" s="599" t="str">
        <f ca="1">IF($BB211="","",VLOOKUP(BB211,Invoer!$F$15:$AU$1999,9,FALSE))</f>
        <v/>
      </c>
      <c r="BH211" s="599" t="str">
        <f ca="1">IF($BB211="","",VLOOKUP(BB211,Invoer!$F$15:$AU$1999,10,FALSE))</f>
        <v/>
      </c>
      <c r="BI211" s="599" t="str">
        <f ca="1">IF($BB211="","",VLOOKUP(BB211,Invoer!$F$15:$BB$1999,14,FALSE))</f>
        <v/>
      </c>
      <c r="BJ211" s="599" t="str">
        <f ca="1">IF($BB211="","",VLOOKUP(BB211,Invoer!$F$15:$AU$1999,11,FALSE))</f>
        <v/>
      </c>
      <c r="BK211" s="662" t="str">
        <f t="shared" ca="1" si="140"/>
        <v/>
      </c>
      <c r="BL211" s="662" t="str">
        <f t="shared" ca="1" si="141"/>
        <v/>
      </c>
      <c r="BM211" s="679" t="str">
        <f t="shared" ca="1" si="142"/>
        <v/>
      </c>
      <c r="BN211" s="662" t="str">
        <f t="shared" ca="1" si="118"/>
        <v/>
      </c>
      <c r="BO211" s="662" t="str">
        <f ca="1">IF($BB211="","",VLOOKUP(BB211,Invoer!$F$15:$AU$1999,15,FALSE))</f>
        <v/>
      </c>
      <c r="BP211" s="662" t="str">
        <f ca="1">IF($BB211="","",VLOOKUP(BB211,Invoer!$F$15:$AU$1999,24,FALSE))</f>
        <v/>
      </c>
      <c r="BQ211" s="662" t="str">
        <f ca="1">IF($BB211="","",VLOOKUP(BB211,Invoer!$F$15:$AU$1999,17,FALSE))</f>
        <v/>
      </c>
      <c r="BS211" s="73" t="e">
        <f t="shared" ca="1" si="148"/>
        <v>#VALUE!</v>
      </c>
      <c r="BT211" s="57" t="str">
        <f t="shared" ca="1" si="149"/>
        <v/>
      </c>
      <c r="BW211" s="61" t="e">
        <f ca="1">Invoer!DZ216</f>
        <v>#N/A</v>
      </c>
      <c r="BX211" s="599" t="str">
        <f t="shared" ca="1" si="119"/>
        <v/>
      </c>
      <c r="BY211" s="673" t="str">
        <f ca="1">IF($BX211="","",VLOOKUP(BX211,Invoer!$F$15:$AU$1999,2,FALSE))</f>
        <v/>
      </c>
      <c r="BZ211" s="599" t="str">
        <f t="shared" ca="1" si="120"/>
        <v/>
      </c>
      <c r="CA211" s="599" t="str">
        <f ca="1">IF($BX211="","",VLOOKUP(BX211,Invoer!$F$15:$AU$1999,5,FALSE))</f>
        <v/>
      </c>
      <c r="CB211" s="599" t="str">
        <f ca="1">IF($BX211="","",VLOOKUP(BX211,Invoer!$F$15:$AU$1999,6,FALSE))</f>
        <v/>
      </c>
      <c r="CC211" s="599" t="str">
        <f ca="1">IF($BX211="","",VLOOKUP(BX211,Invoer!$F$15:$AU$1999,9,FALSE))</f>
        <v/>
      </c>
      <c r="CD211" s="599" t="str">
        <f ca="1">IF($BX211="","",VLOOKUP(BX211,Invoer!$F$15:$AU$1999,10,FALSE))</f>
        <v/>
      </c>
      <c r="CE211" s="599" t="str">
        <f ca="1">IF($BX211="","",VLOOKUP(BX211,Invoer!$F$15:$AU$1999,11,FALSE))</f>
        <v/>
      </c>
      <c r="CF211" s="662" t="str">
        <f ca="1">IF($BX211="","",IF(ISERROR(BY211),0,VLOOKUP(BX211,Invoer!$F$15:$AU$1999,15,FALSE)))</f>
        <v/>
      </c>
      <c r="CG211" s="599" t="str">
        <f ca="1">IF($BX211="","",VLOOKUP(BX211,Invoer!$F$15:$AU$1999,19,FALSE))</f>
        <v/>
      </c>
      <c r="CH211" s="662" t="str">
        <f ca="1">IF($BX211="","",IF(ISERROR(BY211),0,VLOOKUP(BX211,Invoer!$F$15:$AU$1999,24,FALSE)))</f>
        <v/>
      </c>
      <c r="CI211" s="662" t="str">
        <f ca="1">IF($BX211="","",IF(ISERROR(BY211),0,VLOOKUP(BX211,Invoer!$F$15:$AU$1999,17,FALSE)))</f>
        <v/>
      </c>
      <c r="CJ211" s="680" t="str">
        <f t="shared" ca="1" si="143"/>
        <v/>
      </c>
      <c r="CK211" s="662" t="str">
        <f t="shared" ca="1" si="144"/>
        <v/>
      </c>
      <c r="CM211" s="56" t="str">
        <f t="shared" ca="1" si="150"/>
        <v/>
      </c>
      <c r="CQ211" s="411" t="e">
        <f ca="1">Invoer!EG216</f>
        <v>#N/A</v>
      </c>
      <c r="CR211" s="599" t="str">
        <f t="shared" ca="1" si="121"/>
        <v/>
      </c>
      <c r="CS211" s="673" t="str">
        <f ca="1">IF($CR211="","",VLOOKUP(CR211,Invoer!$F$15:$AU$1500,2,FALSE))</f>
        <v/>
      </c>
      <c r="CT211" s="599" t="str">
        <f t="shared" ca="1" si="122"/>
        <v/>
      </c>
      <c r="CU211" s="599" t="str">
        <f ca="1">IF($CR211="","",VLOOKUP(CR211,Invoer!$F$15:$AU$1500,3,FALSE))</f>
        <v/>
      </c>
      <c r="CV211" s="599" t="str">
        <f ca="1">IF($CR211="","",IF(CU211&lt;&gt;"Liq","",VLOOKUP(CR211,Invoer!$F$15:$AU$1500,4,FALSE)))</f>
        <v/>
      </c>
      <c r="CW211" s="599" t="str">
        <f ca="1">IF($CR211="","",VLOOKUP(CR211,Invoer!$F$15:$AU$1500,5,FALSE))</f>
        <v/>
      </c>
      <c r="CX211" s="599" t="str">
        <f ca="1">IF($CR211="","",VLOOKUP(CR211,Invoer!$F$15:$AU$1500,6,FALSE))</f>
        <v/>
      </c>
      <c r="CY211" s="599" t="str">
        <f ca="1">IF($CR211="","",VLOOKUP(CR211,Invoer!$F$15:$AU$1500,9,FALSE))</f>
        <v/>
      </c>
      <c r="CZ211" s="599" t="str">
        <f ca="1">IF($CR211="","",VLOOKUP(CR211,Invoer!$F$15:$AU$1500,10,FALSE))</f>
        <v/>
      </c>
      <c r="DA211" s="599" t="str">
        <f ca="1">IF($CR211="","",VLOOKUP(CR211,Invoer!$F$15:$AU$1500,11,FALSE))</f>
        <v/>
      </c>
      <c r="DB211" s="599" t="str">
        <f ca="1">IF($CR211="","",VLOOKUP(CR211,Invoer!$F$15:$BB$1500,14,FALSE))</f>
        <v/>
      </c>
      <c r="DC211" s="662" t="str">
        <f ca="1">IF($CR211="","",VLOOKUP(CR211,Invoer!$F$15:$AU$1500,15,FALSE))</f>
        <v/>
      </c>
      <c r="DD211" s="599" t="str">
        <f ca="1">IF($CR211="","",VLOOKUP(CR211,Invoer!$F$15:$AU$1500,19,FALSE))</f>
        <v/>
      </c>
      <c r="DE211" s="662" t="str">
        <f ca="1">IF($CR211="","",VLOOKUP(CR211,Invoer!$F$15:$AU$1500,20,FALSE))</f>
        <v/>
      </c>
      <c r="DF211" s="662" t="str">
        <f ca="1">IF($CR211="","",VLOOKUP(CR211,Invoer!$F$15:$AU$1500,23,FALSE))</f>
        <v/>
      </c>
      <c r="DG211" s="662" t="str">
        <f ca="1">IF($CR211="","",VLOOKUP(CR211,Invoer!$F$15:$AU$1500,17,FALSE))</f>
        <v/>
      </c>
      <c r="DH211" s="681" t="str">
        <f t="shared" ca="1" si="123"/>
        <v/>
      </c>
      <c r="DI211" s="662" t="str">
        <f t="shared" ca="1" si="124"/>
        <v/>
      </c>
      <c r="DJ211" s="190"/>
      <c r="DK211" s="411" t="str">
        <f t="shared" ca="1" si="125"/>
        <v/>
      </c>
      <c r="DO211" s="61" t="e">
        <f ca="1">IF($DN$4&lt;3,Invoer!EB216,Invoer!EA216)</f>
        <v>#N/A</v>
      </c>
      <c r="DP211" s="599" t="str">
        <f t="shared" ca="1" si="126"/>
        <v/>
      </c>
      <c r="DQ211" s="673" t="str">
        <f ca="1">IF($DP211="","",VLOOKUP(DP211,Invoer!$F$15:$AU$1999,2,FALSE))</f>
        <v/>
      </c>
      <c r="DR211" s="599" t="str">
        <f t="shared" ca="1" si="127"/>
        <v/>
      </c>
      <c r="DS211" s="599" t="str">
        <f ca="1">IF($DP211="","",VLOOKUP(DP211,Invoer!$F$15:$AU$1999,3,FALSE))</f>
        <v/>
      </c>
      <c r="DT211" s="599" t="str">
        <f ca="1">IF($DP211="","",IF(DS211&lt;&gt;"Liq","",VLOOKUP(DP211,Invoer!$F$15:$AU$1999,4,FALSE)))</f>
        <v/>
      </c>
      <c r="DU211" s="599" t="str">
        <f ca="1">IF($DP211="","",VLOOKUP(DP211,Invoer!$F$15:$AU$1999,5,FALSE))</f>
        <v/>
      </c>
      <c r="DV211" s="599" t="str">
        <f ca="1">IF($DP211="","",VLOOKUP(DP211,Invoer!$F$15:$AU$1999,6,FALSE))</f>
        <v/>
      </c>
      <c r="DW211" s="599" t="str">
        <f ca="1">IF($DP211="","",VLOOKUP(DP211,Invoer!$F$15:$AU$1999,9,FALSE))</f>
        <v/>
      </c>
      <c r="DX211" s="599" t="str">
        <f ca="1">IF($DP211="","",VLOOKUP(DP211,Invoer!$F$15:$AU$1999,10,FALSE))</f>
        <v/>
      </c>
      <c r="DY211" s="595" t="str">
        <f ca="1">IF($DP211="","",VLOOKUP(DP211,Invoer!$F$15:$AU$1999,11,FALSE))</f>
        <v/>
      </c>
      <c r="DZ211" s="662" t="str">
        <f ca="1">IF($DP211="","",IF($DN$4&gt;2,"",VLOOKUP(DP211,Invoer!CQ:CS,3,FALSE)))</f>
        <v/>
      </c>
      <c r="EA211" s="541" t="str">
        <f ca="1">IF($DP211="","",IF(ISERROR(DQ211),0,IF($DN$4&lt;3,"",VLOOKUP(DP211,Invoer!$F$15:$AU$1999,15,FALSE))))</f>
        <v/>
      </c>
      <c r="EB211" s="595" t="str">
        <f ca="1">IF($DP211="","",IF($DN$4&lt;3,"",VLOOKUP(DP211,Invoer!$F$15:$AU$1999,19,FALSE)))</f>
        <v/>
      </c>
      <c r="EC211" s="541" t="str">
        <f ca="1">IF($DP211="","",IF(ISERROR(DQ211),0,IF($DN$4&lt;3,"",VLOOKUP(DP211,Invoer!$F$15:$AU$1999,24,FALSE))))</f>
        <v/>
      </c>
      <c r="ED211" s="541" t="str">
        <f ca="1">IF($DP211="","",IF(ISERROR(DQ211),0,IF($DN$4&lt;3,"",VLOOKUP(DP211,Invoer!$F$15:$AU$1999,17,FALSE))))</f>
        <v/>
      </c>
      <c r="EH211" s="89" t="e">
        <f ca="1">Invoer!CP216</f>
        <v>#N/A</v>
      </c>
      <c r="EI211" s="599" t="str">
        <f t="shared" ca="1" si="128"/>
        <v/>
      </c>
      <c r="EJ211" s="673" t="str">
        <f ca="1">IF(EI211="","",VLOOKUP(EI211,Invoer!$F$15:$AU$1999,2,FALSE))</f>
        <v/>
      </c>
      <c r="EK211" s="599" t="str">
        <f t="shared" ca="1" si="129"/>
        <v/>
      </c>
      <c r="EL211" s="599" t="str">
        <f ca="1">IF($EI211="","",VLOOKUP(EI211,Invoer!$F$15:$AU$1999,3,FALSE))</f>
        <v/>
      </c>
      <c r="EM211" s="599" t="str">
        <f ca="1">IF($EI211="","",IF(EL211&lt;&gt;"Liq","",VLOOKUP(EI211,Invoer!$F$15:$AU$1999,4,FALSE)))</f>
        <v/>
      </c>
      <c r="EN211" s="599" t="str">
        <f ca="1">IF($EI211="","",VLOOKUP(EI211,Invoer!$F$15:$AU$1999,6,FALSE))</f>
        <v/>
      </c>
      <c r="EO211" s="599" t="str">
        <f ca="1">IF(EI211="","",VLOOKUP(EI211,Invoer!$F$15:$AU$1999,9,FALSE))</f>
        <v/>
      </c>
      <c r="EP211" s="599" t="str">
        <f ca="1">IF(EI211="","",VLOOKUP(EI211,Invoer!$F$15:$AU$1999,10,FALSE))</f>
        <v/>
      </c>
      <c r="EQ211" s="599" t="str">
        <f ca="1">IF(EI211="","",VLOOKUP(EI211,Invoer!$F$15:$AU$1999,11,FALSE))</f>
        <v/>
      </c>
      <c r="ER211" s="662" t="str">
        <f ca="1">IF(EI211="","",VLOOKUP(EI211,Invoer!CQ:CS,3,FALSE))</f>
        <v/>
      </c>
      <c r="ES211" s="662" t="str">
        <f t="shared" ca="1" si="130"/>
        <v/>
      </c>
      <c r="ET211" s="513" t="str">
        <f t="shared" ca="1" si="131"/>
        <v/>
      </c>
      <c r="EU211" s="112" t="str">
        <f t="shared" ca="1" si="132"/>
        <v/>
      </c>
      <c r="EV211" s="83" t="s">
        <v>160</v>
      </c>
      <c r="EW211" s="682" t="str">
        <f t="shared" ca="1" si="133"/>
        <v/>
      </c>
      <c r="EX211" s="662" t="str">
        <f t="shared" ca="1" si="134"/>
        <v/>
      </c>
      <c r="EY211"/>
      <c r="EZ211" s="56" t="e">
        <f t="shared" ca="1" si="145"/>
        <v>#VALUE!</v>
      </c>
      <c r="FA211" s="56" t="e">
        <f t="shared" ca="1" si="146"/>
        <v>#VALUE!</v>
      </c>
      <c r="FE211"/>
      <c r="FI211"/>
      <c r="FJ211"/>
    </row>
    <row r="212" spans="1:166" ht="12" customHeight="1" x14ac:dyDescent="0.2">
      <c r="A212"/>
      <c r="B212"/>
      <c r="C212"/>
      <c r="E212"/>
      <c r="G212" s="89" t="e">
        <f ca="1">Invoer!DU217</f>
        <v>#N/A</v>
      </c>
      <c r="H212" s="599" t="str">
        <f t="shared" ca="1" si="115"/>
        <v/>
      </c>
      <c r="I212" s="673" t="str">
        <f ca="1">IF($H212="","",VLOOKUP(H212,Invoer!$F$15:$AU$1500,2,FALSE))</f>
        <v/>
      </c>
      <c r="J212" s="599" t="str">
        <f t="shared" ca="1" si="151"/>
        <v/>
      </c>
      <c r="K212" s="599" t="str">
        <f ca="1">IF($H212="","",VLOOKUP(H212,Invoer!$F$15:$AU$1500,3,FALSE))</f>
        <v/>
      </c>
      <c r="L212" s="599" t="str">
        <f ca="1">IF($H212="","",IF(K212&lt;&gt;"Liq","",VLOOKUP(H212,Invoer!$F$15:$AU$1500,4,FALSE)))</f>
        <v/>
      </c>
      <c r="M212" s="599" t="str">
        <f ca="1">IF($H212="","",VLOOKUP(H212,Invoer!$F$15:$AU$1500,5,FALSE))</f>
        <v/>
      </c>
      <c r="N212" s="599" t="str">
        <f ca="1">IF($H212="","",VLOOKUP(H212,Invoer!$F$15:$AU$1500,6,FALSE))</f>
        <v/>
      </c>
      <c r="O212" s="599" t="str">
        <f ca="1">IF($H212="","",VLOOKUP(H212,Invoer!$F$15:$AU$1500,9,FALSE))</f>
        <v/>
      </c>
      <c r="P212" s="599" t="str">
        <f ca="1">IF($H212="","",VLOOKUP(H212,Invoer!$F$15:$AU$1500,10,FALSE))</f>
        <v/>
      </c>
      <c r="Q212" s="599" t="str">
        <f ca="1">IF($H212="","",VLOOKUP(H212,Invoer!$F$15:$BB$1500,14,FALSE))</f>
        <v/>
      </c>
      <c r="R212" s="662" t="str">
        <f ca="1">IF($H212="","",IF(J212&gt;$K$8,"",VLOOKUP(H212,Invoer!$F$15:$AU$1500,15,FALSE)))</f>
        <v/>
      </c>
      <c r="S212" s="599" t="str">
        <f ca="1">IF($H212="","",VLOOKUP(H212,Invoer!$F$15:$AU$1500,19,FALSE))</f>
        <v/>
      </c>
      <c r="T212" s="662" t="str">
        <f ca="1">IF($H212="","",IF(J212&gt;$K$8,"",VLOOKUP(H212,Invoer!$F$15:$AU$1500,20,FALSE)))</f>
        <v/>
      </c>
      <c r="U212" s="662" t="str">
        <f ca="1">IF($H212="","",IF(J212&gt;$K$8,"",VLOOKUP(H212,Invoer!$F$15:$AU$1500,23,FALSE)))</f>
        <v/>
      </c>
      <c r="V212" s="662" t="str">
        <f ca="1">IF($H212="","",IF(J212&gt;$K$8,"",VLOOKUP(H212,Invoer!$F$15:$AU$1500,17,FALSE)))</f>
        <v/>
      </c>
      <c r="AC212" s="435" t="str">
        <f>IF($AC$7&lt;3,Invoer!DR217,IF($AC$7=3,Invoer!BT217,"x"))</f>
        <v>x</v>
      </c>
      <c r="AD212" s="599" t="str">
        <f t="shared" si="136"/>
        <v/>
      </c>
      <c r="AE212" s="673" t="str">
        <f>IF($AD212="","",VLOOKUP(AD212,Invoer!$F$15:$AU$1999,2,FALSE))</f>
        <v/>
      </c>
      <c r="AF212" s="599" t="str">
        <f t="shared" si="137"/>
        <v/>
      </c>
      <c r="AG212" s="599" t="str">
        <f>IF($AD212="","",VLOOKUP(AD212,Invoer!$F$15:$AU$1999,3,FALSE))</f>
        <v/>
      </c>
      <c r="AH212" s="599" t="str">
        <f>IF($AD212="","",IF(AG212&lt;&gt;"Liq","",VLOOKUP(AD212,Invoer!$F$15:$AU$1999,4,FALSE)))</f>
        <v/>
      </c>
      <c r="AI212" s="677" t="str">
        <f>IF($AD212="","",VLOOKUP(AD212,Invoer!$F$15:$AU$1999,5,FALSE))</f>
        <v/>
      </c>
      <c r="AJ212" s="599" t="str">
        <f>IF($AD212="","",VLOOKUP(AD212,Invoer!$F$15:$AU$1999,6,FALSE))</f>
        <v/>
      </c>
      <c r="AK212" s="599" t="str">
        <f>IF($AD212="","",VLOOKUP(AD212,Invoer!$F$15:$AU$1999,9,FALSE))</f>
        <v/>
      </c>
      <c r="AL212" s="599" t="str">
        <f>IF($AD212="","",VLOOKUP(AD212,Invoer!$F$15:$AU$1999,10,FALSE))</f>
        <v/>
      </c>
      <c r="AM212" s="599" t="str">
        <f>IF($AD212="","",VLOOKUP(AD212,Invoer!$F$15:$BB$1999,14,FALSE))</f>
        <v/>
      </c>
      <c r="AN212" s="599" t="str">
        <f>IF($AD212="","",VLOOKUP(AD212,Invoer!$F$15:$AU$1999,11,FALSE))</f>
        <v/>
      </c>
      <c r="AO212" s="662" t="str">
        <f>IF($AD212="","",VLOOKUP(AD212,Invoer!$F$15:$AU$1999,15,FALSE))</f>
        <v/>
      </c>
      <c r="AP212" s="599" t="str">
        <f>IF($AD212="","",VLOOKUP(AD212,Invoer!$F$15:$AU$1999,19,FALSE))</f>
        <v/>
      </c>
      <c r="AQ212" s="662" t="str">
        <f>IF($AD212="","",VLOOKUP(AD212,Invoer!$F$15:$AU$1999,24,FALSE))</f>
        <v/>
      </c>
      <c r="AR212" s="662" t="str">
        <f>IF($AD212="","",VLOOKUP(AD212,Invoer!$F$15:$AU$1999,17,FALSE))</f>
        <v/>
      </c>
      <c r="AS212" s="678" t="str">
        <f t="shared" si="147"/>
        <v/>
      </c>
      <c r="AT212" s="676" t="str">
        <f t="shared" si="116"/>
        <v/>
      </c>
      <c r="AU212" s="77" t="e">
        <f t="shared" si="117"/>
        <v>#VALUE!</v>
      </c>
      <c r="AW212" s="57"/>
      <c r="AX212" s="57"/>
      <c r="BA212" s="83" t="e">
        <f ca="1">Invoer!DW217</f>
        <v>#N/A</v>
      </c>
      <c r="BB212" s="599" t="str">
        <f t="shared" ca="1" si="138"/>
        <v/>
      </c>
      <c r="BC212" s="673" t="str">
        <f ca="1">IF($BB212="","",VLOOKUP(BB212,Invoer!$F$15:$AU$1999,2,FALSE))</f>
        <v/>
      </c>
      <c r="BD212" s="599" t="str">
        <f t="shared" ca="1" si="139"/>
        <v/>
      </c>
      <c r="BE212" s="599" t="str">
        <f ca="1">IF($BB212="","",VLOOKUP(BB212,Invoer!$F$15:$AU$1999,5,FALSE))</f>
        <v/>
      </c>
      <c r="BF212" s="599" t="str">
        <f ca="1">IF($BB212="","",VLOOKUP(BB212,Invoer!$F$15:$AU$1999,6,FALSE))</f>
        <v/>
      </c>
      <c r="BG212" s="599" t="str">
        <f ca="1">IF($BB212="","",VLOOKUP(BB212,Invoer!$F$15:$AU$1999,9,FALSE))</f>
        <v/>
      </c>
      <c r="BH212" s="599" t="str">
        <f ca="1">IF($BB212="","",VLOOKUP(BB212,Invoer!$F$15:$AU$1999,10,FALSE))</f>
        <v/>
      </c>
      <c r="BI212" s="599" t="str">
        <f ca="1">IF($BB212="","",VLOOKUP(BB212,Invoer!$F$15:$BB$1999,14,FALSE))</f>
        <v/>
      </c>
      <c r="BJ212" s="599" t="str">
        <f ca="1">IF($BB212="","",VLOOKUP(BB212,Invoer!$F$15:$AU$1999,11,FALSE))</f>
        <v/>
      </c>
      <c r="BK212" s="662" t="str">
        <f t="shared" ca="1" si="140"/>
        <v/>
      </c>
      <c r="BL212" s="662" t="str">
        <f t="shared" ca="1" si="141"/>
        <v/>
      </c>
      <c r="BM212" s="679" t="str">
        <f t="shared" ca="1" si="142"/>
        <v/>
      </c>
      <c r="BN212" s="662" t="str">
        <f t="shared" ca="1" si="118"/>
        <v/>
      </c>
      <c r="BO212" s="662" t="str">
        <f ca="1">IF($BB212="","",VLOOKUP(BB212,Invoer!$F$15:$AU$1999,15,FALSE))</f>
        <v/>
      </c>
      <c r="BP212" s="662" t="str">
        <f ca="1">IF($BB212="","",VLOOKUP(BB212,Invoer!$F$15:$AU$1999,24,FALSE))</f>
        <v/>
      </c>
      <c r="BQ212" s="662" t="str">
        <f ca="1">IF($BB212="","",VLOOKUP(BB212,Invoer!$F$15:$AU$1999,17,FALSE))</f>
        <v/>
      </c>
      <c r="BS212" s="73" t="e">
        <f t="shared" ca="1" si="148"/>
        <v>#VALUE!</v>
      </c>
      <c r="BT212" s="57" t="str">
        <f t="shared" ca="1" si="149"/>
        <v/>
      </c>
      <c r="CJ212" s="436"/>
      <c r="CQ212" s="411" t="e">
        <f ca="1">Invoer!EG217</f>
        <v>#N/A</v>
      </c>
      <c r="CR212" s="599" t="str">
        <f t="shared" ca="1" si="121"/>
        <v/>
      </c>
      <c r="CS212" s="673" t="str">
        <f ca="1">IF($CR212="","",VLOOKUP(CR212,Invoer!$F$15:$AU$1500,2,FALSE))</f>
        <v/>
      </c>
      <c r="CT212" s="599" t="str">
        <f t="shared" ca="1" si="122"/>
        <v/>
      </c>
      <c r="CU212" s="599" t="str">
        <f ca="1">IF($CR212="","",VLOOKUP(CR212,Invoer!$F$15:$AU$1500,3,FALSE))</f>
        <v/>
      </c>
      <c r="CV212" s="599" t="str">
        <f ca="1">IF($CR212="","",IF(CU212&lt;&gt;"Liq","",VLOOKUP(CR212,Invoer!$F$15:$AU$1500,4,FALSE)))</f>
        <v/>
      </c>
      <c r="CW212" s="599" t="str">
        <f ca="1">IF($CR212="","",VLOOKUP(CR212,Invoer!$F$15:$AU$1500,5,FALSE))</f>
        <v/>
      </c>
      <c r="CX212" s="599" t="str">
        <f ca="1">IF($CR212="","",VLOOKUP(CR212,Invoer!$F$15:$AU$1500,6,FALSE))</f>
        <v/>
      </c>
      <c r="CY212" s="599" t="str">
        <f ca="1">IF($CR212="","",VLOOKUP(CR212,Invoer!$F$15:$AU$1500,9,FALSE))</f>
        <v/>
      </c>
      <c r="CZ212" s="599" t="str">
        <f ca="1">IF($CR212="","",VLOOKUP(CR212,Invoer!$F$15:$AU$1500,10,FALSE))</f>
        <v/>
      </c>
      <c r="DA212" s="599" t="str">
        <f ca="1">IF($CR212="","",VLOOKUP(CR212,Invoer!$F$15:$AU$1500,11,FALSE))</f>
        <v/>
      </c>
      <c r="DB212" s="599" t="str">
        <f ca="1">IF($CR212="","",VLOOKUP(CR212,Invoer!$F$15:$BB$1500,14,FALSE))</f>
        <v/>
      </c>
      <c r="DC212" s="662" t="str">
        <f ca="1">IF($CR212="","",VLOOKUP(CR212,Invoer!$F$15:$AU$1500,15,FALSE))</f>
        <v/>
      </c>
      <c r="DD212" s="599" t="str">
        <f ca="1">IF($CR212="","",VLOOKUP(CR212,Invoer!$F$15:$AU$1500,19,FALSE))</f>
        <v/>
      </c>
      <c r="DE212" s="662" t="str">
        <f ca="1">IF($CR212="","",VLOOKUP(CR212,Invoer!$F$15:$AU$1500,20,FALSE))</f>
        <v/>
      </c>
      <c r="DF212" s="662" t="str">
        <f ca="1">IF($CR212="","",VLOOKUP(CR212,Invoer!$F$15:$AU$1500,23,FALSE))</f>
        <v/>
      </c>
      <c r="DG212" s="662" t="str">
        <f ca="1">IF($CR212="","",VLOOKUP(CR212,Invoer!$F$15:$AU$1500,17,FALSE))</f>
        <v/>
      </c>
      <c r="DH212" s="681" t="str">
        <f t="shared" ca="1" si="123"/>
        <v/>
      </c>
      <c r="DI212" s="662" t="str">
        <f t="shared" ca="1" si="124"/>
        <v/>
      </c>
      <c r="DJ212" s="190"/>
      <c r="DK212" s="411" t="str">
        <f t="shared" ca="1" si="125"/>
        <v/>
      </c>
      <c r="DO212" s="61" t="e">
        <f ca="1">IF($DN$4&lt;3,Invoer!EB217,Invoer!EA217)</f>
        <v>#N/A</v>
      </c>
      <c r="DP212" s="599" t="str">
        <f t="shared" ca="1" si="126"/>
        <v/>
      </c>
      <c r="DQ212" s="673" t="str">
        <f ca="1">IF($DP212="","",VLOOKUP(DP212,Invoer!$F$15:$AU$1999,2,FALSE))</f>
        <v/>
      </c>
      <c r="DR212" s="599" t="str">
        <f t="shared" ca="1" si="127"/>
        <v/>
      </c>
      <c r="DS212" s="599" t="str">
        <f ca="1">IF($DP212="","",VLOOKUP(DP212,Invoer!$F$15:$AU$1999,3,FALSE))</f>
        <v/>
      </c>
      <c r="DT212" s="599" t="str">
        <f ca="1">IF($DP212="","",IF(DS212&lt;&gt;"Liq","",VLOOKUP(DP212,Invoer!$F$15:$AU$1999,4,FALSE)))</f>
        <v/>
      </c>
      <c r="DU212" s="599" t="str">
        <f ca="1">IF($DP212="","",VLOOKUP(DP212,Invoer!$F$15:$AU$1999,5,FALSE))</f>
        <v/>
      </c>
      <c r="DV212" s="599" t="str">
        <f ca="1">IF($DP212="","",VLOOKUP(DP212,Invoer!$F$15:$AU$1999,6,FALSE))</f>
        <v/>
      </c>
      <c r="DW212" s="599" t="str">
        <f ca="1">IF($DP212="","",VLOOKUP(DP212,Invoer!$F$15:$AU$1999,9,FALSE))</f>
        <v/>
      </c>
      <c r="DX212" s="599" t="str">
        <f ca="1">IF($DP212="","",VLOOKUP(DP212,Invoer!$F$15:$AU$1999,10,FALSE))</f>
        <v/>
      </c>
      <c r="DY212" s="595" t="str">
        <f ca="1">IF($DP212="","",VLOOKUP(DP212,Invoer!$F$15:$AU$1999,11,FALSE))</f>
        <v/>
      </c>
      <c r="DZ212" s="662" t="str">
        <f ca="1">IF($DP212="","",IF($DN$4&gt;2,"",VLOOKUP(DP212,Invoer!CQ:CS,3,FALSE)))</f>
        <v/>
      </c>
      <c r="EA212" s="541" t="str">
        <f ca="1">IF($DP212="","",IF(ISERROR(DQ212),0,IF($DN$4&lt;3,"",VLOOKUP(DP212,Invoer!$F$15:$AU$1999,15,FALSE))))</f>
        <v/>
      </c>
      <c r="EB212" s="595" t="str">
        <f ca="1">IF($DP212="","",IF($DN$4&lt;3,"",VLOOKUP(DP212,Invoer!$F$15:$AU$1999,19,FALSE)))</f>
        <v/>
      </c>
      <c r="EC212" s="541" t="str">
        <f ca="1">IF($DP212="","",IF(ISERROR(DQ212),0,IF($DN$4&lt;3,"",VLOOKUP(DP212,Invoer!$F$15:$AU$1999,24,FALSE))))</f>
        <v/>
      </c>
      <c r="ED212" s="541" t="str">
        <f ca="1">IF($DP212="","",IF(ISERROR(DQ212),0,IF($DN$4&lt;3,"",VLOOKUP(DP212,Invoer!$F$15:$AU$1999,17,FALSE))))</f>
        <v/>
      </c>
      <c r="EH212" s="89" t="e">
        <f ca="1">Invoer!CP217</f>
        <v>#N/A</v>
      </c>
      <c r="EI212" s="599" t="str">
        <f t="shared" ca="1" si="128"/>
        <v/>
      </c>
      <c r="EJ212" s="673" t="str">
        <f ca="1">IF(EI212="","",VLOOKUP(EI212,Invoer!$F$15:$AU$1999,2,FALSE))</f>
        <v/>
      </c>
      <c r="EK212" s="599" t="str">
        <f t="shared" ca="1" si="129"/>
        <v/>
      </c>
      <c r="EL212" s="599" t="str">
        <f ca="1">IF($EI212="","",VLOOKUP(EI212,Invoer!$F$15:$AU$1999,3,FALSE))</f>
        <v/>
      </c>
      <c r="EM212" s="599" t="str">
        <f ca="1">IF($EI212="","",IF(EL212&lt;&gt;"Liq","",VLOOKUP(EI212,Invoer!$F$15:$AU$1999,4,FALSE)))</f>
        <v/>
      </c>
      <c r="EN212" s="599" t="str">
        <f ca="1">IF($EI212="","",VLOOKUP(EI212,Invoer!$F$15:$AU$1999,6,FALSE))</f>
        <v/>
      </c>
      <c r="EO212" s="599" t="str">
        <f ca="1">IF(EI212="","",VLOOKUP(EI212,Invoer!$F$15:$AU$1999,9,FALSE))</f>
        <v/>
      </c>
      <c r="EP212" s="599" t="str">
        <f ca="1">IF(EI212="","",VLOOKUP(EI212,Invoer!$F$15:$AU$1999,10,FALSE))</f>
        <v/>
      </c>
      <c r="EQ212" s="599" t="str">
        <f ca="1">IF(EI212="","",VLOOKUP(EI212,Invoer!$F$15:$AU$1999,11,FALSE))</f>
        <v/>
      </c>
      <c r="ER212" s="662" t="str">
        <f ca="1">IF(EI212="","",VLOOKUP(EI212,Invoer!CQ:CS,3,FALSE))</f>
        <v/>
      </c>
      <c r="ES212" s="662" t="str">
        <f t="shared" ca="1" si="130"/>
        <v/>
      </c>
      <c r="ET212" s="513" t="str">
        <f t="shared" ca="1" si="131"/>
        <v/>
      </c>
      <c r="EU212" s="112" t="str">
        <f t="shared" ca="1" si="132"/>
        <v/>
      </c>
      <c r="EV212" s="83" t="s">
        <v>160</v>
      </c>
      <c r="EW212" s="682" t="str">
        <f t="shared" ca="1" si="133"/>
        <v/>
      </c>
      <c r="EX212" s="662" t="str">
        <f t="shared" ca="1" si="134"/>
        <v/>
      </c>
      <c r="EY212"/>
      <c r="EZ212" s="56" t="e">
        <f t="shared" ca="1" si="145"/>
        <v>#VALUE!</v>
      </c>
      <c r="FA212" s="56" t="e">
        <f t="shared" ca="1" si="146"/>
        <v>#VALUE!</v>
      </c>
      <c r="FE212"/>
      <c r="FI212"/>
      <c r="FJ212"/>
    </row>
    <row r="213" spans="1:166" ht="12" customHeight="1" x14ac:dyDescent="0.2">
      <c r="A213"/>
      <c r="B213"/>
      <c r="C213"/>
      <c r="E213"/>
      <c r="G213" s="89" t="e">
        <f ca="1">Invoer!DU218</f>
        <v>#N/A</v>
      </c>
      <c r="H213" s="599" t="str">
        <f t="shared" ca="1" si="115"/>
        <v/>
      </c>
      <c r="I213" s="673" t="str">
        <f ca="1">IF($H213="","",VLOOKUP(H213,Invoer!$F$15:$AU$1500,2,FALSE))</f>
        <v/>
      </c>
      <c r="J213" s="599" t="str">
        <f t="shared" ca="1" si="151"/>
        <v/>
      </c>
      <c r="K213" s="599" t="str">
        <f ca="1">IF($H213="","",VLOOKUP(H213,Invoer!$F$15:$AU$1500,3,FALSE))</f>
        <v/>
      </c>
      <c r="L213" s="599" t="str">
        <f ca="1">IF($H213="","",IF(K213&lt;&gt;"Liq","",VLOOKUP(H213,Invoer!$F$15:$AU$1500,4,FALSE)))</f>
        <v/>
      </c>
      <c r="M213" s="599" t="str">
        <f ca="1">IF($H213="","",VLOOKUP(H213,Invoer!$F$15:$AU$1500,5,FALSE))</f>
        <v/>
      </c>
      <c r="N213" s="599" t="str">
        <f ca="1">IF($H213="","",VLOOKUP(H213,Invoer!$F$15:$AU$1500,6,FALSE))</f>
        <v/>
      </c>
      <c r="O213" s="599" t="str">
        <f ca="1">IF($H213="","",VLOOKUP(H213,Invoer!$F$15:$AU$1500,9,FALSE))</f>
        <v/>
      </c>
      <c r="P213" s="599" t="str">
        <f ca="1">IF($H213="","",VLOOKUP(H213,Invoer!$F$15:$AU$1500,10,FALSE))</f>
        <v/>
      </c>
      <c r="Q213" s="599" t="str">
        <f ca="1">IF($H213="","",VLOOKUP(H213,Invoer!$F$15:$BB$1500,14,FALSE))</f>
        <v/>
      </c>
      <c r="R213" s="662" t="str">
        <f ca="1">IF($H213="","",IF(J213&gt;$K$8,"",VLOOKUP(H213,Invoer!$F$15:$AU$1500,15,FALSE)))</f>
        <v/>
      </c>
      <c r="S213" s="599" t="str">
        <f ca="1">IF($H213="","",VLOOKUP(H213,Invoer!$F$15:$AU$1500,19,FALSE))</f>
        <v/>
      </c>
      <c r="T213" s="662" t="str">
        <f ca="1">IF($H213="","",IF(J213&gt;$K$8,"",VLOOKUP(H213,Invoer!$F$15:$AU$1500,20,FALSE)))</f>
        <v/>
      </c>
      <c r="U213" s="662" t="str">
        <f ca="1">IF($H213="","",IF(J213&gt;$K$8,"",VLOOKUP(H213,Invoer!$F$15:$AU$1500,23,FALSE)))</f>
        <v/>
      </c>
      <c r="V213" s="662" t="str">
        <f ca="1">IF($H213="","",IF(J213&gt;$K$8,"",VLOOKUP(H213,Invoer!$F$15:$AU$1500,17,FALSE)))</f>
        <v/>
      </c>
      <c r="AC213" s="435" t="str">
        <f>IF($AC$7&lt;3,Invoer!DR218,IF($AC$7=3,Invoer!BT218,"x"))</f>
        <v>x</v>
      </c>
      <c r="AD213" s="599" t="str">
        <f t="shared" si="136"/>
        <v/>
      </c>
      <c r="AE213" s="673" t="str">
        <f>IF($AD213="","",VLOOKUP(AD213,Invoer!$F$15:$AU$1999,2,FALSE))</f>
        <v/>
      </c>
      <c r="AF213" s="599" t="str">
        <f t="shared" si="137"/>
        <v/>
      </c>
      <c r="AG213" s="599" t="str">
        <f>IF($AD213="","",VLOOKUP(AD213,Invoer!$F$15:$AU$1999,3,FALSE))</f>
        <v/>
      </c>
      <c r="AH213" s="599" t="str">
        <f>IF($AD213="","",IF(AG213&lt;&gt;"Liq","",VLOOKUP(AD213,Invoer!$F$15:$AU$1999,4,FALSE)))</f>
        <v/>
      </c>
      <c r="AI213" s="677" t="str">
        <f>IF($AD213="","",VLOOKUP(AD213,Invoer!$F$15:$AU$1999,5,FALSE))</f>
        <v/>
      </c>
      <c r="AJ213" s="599" t="str">
        <f>IF($AD213="","",VLOOKUP(AD213,Invoer!$F$15:$AU$1999,6,FALSE))</f>
        <v/>
      </c>
      <c r="AK213" s="599" t="str">
        <f>IF($AD213="","",VLOOKUP(AD213,Invoer!$F$15:$AU$1999,9,FALSE))</f>
        <v/>
      </c>
      <c r="AL213" s="599" t="str">
        <f>IF($AD213="","",VLOOKUP(AD213,Invoer!$F$15:$AU$1999,10,FALSE))</f>
        <v/>
      </c>
      <c r="AM213" s="599" t="str">
        <f>IF($AD213="","",VLOOKUP(AD213,Invoer!$F$15:$BB$1999,14,FALSE))</f>
        <v/>
      </c>
      <c r="AN213" s="599" t="str">
        <f>IF($AD213="","",VLOOKUP(AD213,Invoer!$F$15:$AU$1999,11,FALSE))</f>
        <v/>
      </c>
      <c r="AO213" s="662" t="str">
        <f>IF($AD213="","",VLOOKUP(AD213,Invoer!$F$15:$AU$1999,15,FALSE))</f>
        <v/>
      </c>
      <c r="AP213" s="599" t="str">
        <f>IF($AD213="","",VLOOKUP(AD213,Invoer!$F$15:$AU$1999,19,FALSE))</f>
        <v/>
      </c>
      <c r="AQ213" s="662" t="str">
        <f>IF($AD213="","",VLOOKUP(AD213,Invoer!$F$15:$AU$1999,24,FALSE))</f>
        <v/>
      </c>
      <c r="AR213" s="662" t="str">
        <f>IF($AD213="","",VLOOKUP(AD213,Invoer!$F$15:$AU$1999,17,FALSE))</f>
        <v/>
      </c>
      <c r="AS213" s="678" t="str">
        <f t="shared" si="147"/>
        <v/>
      </c>
      <c r="AT213" s="676" t="str">
        <f t="shared" si="116"/>
        <v/>
      </c>
      <c r="AU213" s="77" t="e">
        <f t="shared" si="117"/>
        <v>#VALUE!</v>
      </c>
      <c r="AW213" s="57"/>
      <c r="AX213" s="57"/>
      <c r="BA213" s="83" t="e">
        <f ca="1">Invoer!DW218</f>
        <v>#N/A</v>
      </c>
      <c r="BB213" s="599" t="str">
        <f t="shared" ca="1" si="138"/>
        <v/>
      </c>
      <c r="BC213" s="673" t="str">
        <f ca="1">IF($BB213="","",VLOOKUP(BB213,Invoer!$F$15:$AU$1999,2,FALSE))</f>
        <v/>
      </c>
      <c r="BD213" s="599" t="str">
        <f t="shared" ca="1" si="139"/>
        <v/>
      </c>
      <c r="BE213" s="599" t="str">
        <f ca="1">IF($BB213="","",VLOOKUP(BB213,Invoer!$F$15:$AU$1999,5,FALSE))</f>
        <v/>
      </c>
      <c r="BF213" s="599" t="str">
        <f ca="1">IF($BB213="","",VLOOKUP(BB213,Invoer!$F$15:$AU$1999,6,FALSE))</f>
        <v/>
      </c>
      <c r="BG213" s="599" t="str">
        <f ca="1">IF($BB213="","",VLOOKUP(BB213,Invoer!$F$15:$AU$1999,9,FALSE))</f>
        <v/>
      </c>
      <c r="BH213" s="599" t="str">
        <f ca="1">IF($BB213="","",VLOOKUP(BB213,Invoer!$F$15:$AU$1999,10,FALSE))</f>
        <v/>
      </c>
      <c r="BI213" s="599" t="str">
        <f ca="1">IF($BB213="","",VLOOKUP(BB213,Invoer!$F$15:$BB$1999,14,FALSE))</f>
        <v/>
      </c>
      <c r="BJ213" s="599" t="str">
        <f ca="1">IF($BB213="","",VLOOKUP(BB213,Invoer!$F$15:$AU$1999,11,FALSE))</f>
        <v/>
      </c>
      <c r="BK213" s="662" t="str">
        <f t="shared" ca="1" si="140"/>
        <v/>
      </c>
      <c r="BL213" s="662" t="str">
        <f t="shared" ca="1" si="141"/>
        <v/>
      </c>
      <c r="BM213" s="679" t="str">
        <f t="shared" ca="1" si="142"/>
        <v/>
      </c>
      <c r="BN213" s="662" t="str">
        <f t="shared" ca="1" si="118"/>
        <v/>
      </c>
      <c r="BO213" s="662" t="str">
        <f ca="1">IF($BB213="","",VLOOKUP(BB213,Invoer!$F$15:$AU$1999,15,FALSE))</f>
        <v/>
      </c>
      <c r="BP213" s="662" t="str">
        <f ca="1">IF($BB213="","",VLOOKUP(BB213,Invoer!$F$15:$AU$1999,24,FALSE))</f>
        <v/>
      </c>
      <c r="BQ213" s="662" t="str">
        <f ca="1">IF($BB213="","",VLOOKUP(BB213,Invoer!$F$15:$AU$1999,17,FALSE))</f>
        <v/>
      </c>
      <c r="BS213" s="73" t="e">
        <f t="shared" ca="1" si="148"/>
        <v>#VALUE!</v>
      </c>
      <c r="BT213" s="57" t="str">
        <f t="shared" ca="1" si="149"/>
        <v/>
      </c>
      <c r="CJ213" s="436"/>
      <c r="CQ213" s="411" t="e">
        <f ca="1">Invoer!EG218</f>
        <v>#N/A</v>
      </c>
      <c r="CR213" s="599" t="str">
        <f t="shared" ca="1" si="121"/>
        <v/>
      </c>
      <c r="CS213" s="673" t="str">
        <f ca="1">IF($CR213="","",VLOOKUP(CR213,Invoer!$F$15:$AU$1500,2,FALSE))</f>
        <v/>
      </c>
      <c r="CT213" s="599" t="str">
        <f t="shared" ca="1" si="122"/>
        <v/>
      </c>
      <c r="CU213" s="599" t="str">
        <f ca="1">IF($CR213="","",VLOOKUP(CR213,Invoer!$F$15:$AU$1500,3,FALSE))</f>
        <v/>
      </c>
      <c r="CV213" s="599" t="str">
        <f ca="1">IF($CR213="","",IF(CU213&lt;&gt;"Liq","",VLOOKUP(CR213,Invoer!$F$15:$AU$1500,4,FALSE)))</f>
        <v/>
      </c>
      <c r="CW213" s="599" t="str">
        <f ca="1">IF($CR213="","",VLOOKUP(CR213,Invoer!$F$15:$AU$1500,5,FALSE))</f>
        <v/>
      </c>
      <c r="CX213" s="599" t="str">
        <f ca="1">IF($CR213="","",VLOOKUP(CR213,Invoer!$F$15:$AU$1500,6,FALSE))</f>
        <v/>
      </c>
      <c r="CY213" s="599" t="str">
        <f ca="1">IF($CR213="","",VLOOKUP(CR213,Invoer!$F$15:$AU$1500,9,FALSE))</f>
        <v/>
      </c>
      <c r="CZ213" s="599" t="str">
        <f ca="1">IF($CR213="","",VLOOKUP(CR213,Invoer!$F$15:$AU$1500,10,FALSE))</f>
        <v/>
      </c>
      <c r="DA213" s="599" t="str">
        <f ca="1">IF($CR213="","",VLOOKUP(CR213,Invoer!$F$15:$AU$1500,11,FALSE))</f>
        <v/>
      </c>
      <c r="DB213" s="599" t="str">
        <f ca="1">IF($CR213="","",VLOOKUP(CR213,Invoer!$F$15:$BB$1500,14,FALSE))</f>
        <v/>
      </c>
      <c r="DC213" s="662" t="str">
        <f ca="1">IF($CR213="","",VLOOKUP(CR213,Invoer!$F$15:$AU$1500,15,FALSE))</f>
        <v/>
      </c>
      <c r="DD213" s="599" t="str">
        <f ca="1">IF($CR213="","",VLOOKUP(CR213,Invoer!$F$15:$AU$1500,19,FALSE))</f>
        <v/>
      </c>
      <c r="DE213" s="662" t="str">
        <f ca="1">IF($CR213="","",VLOOKUP(CR213,Invoer!$F$15:$AU$1500,20,FALSE))</f>
        <v/>
      </c>
      <c r="DF213" s="662" t="str">
        <f ca="1">IF($CR213="","",VLOOKUP(CR213,Invoer!$F$15:$AU$1500,23,FALSE))</f>
        <v/>
      </c>
      <c r="DG213" s="662" t="str">
        <f ca="1">IF($CR213="","",VLOOKUP(CR213,Invoer!$F$15:$AU$1500,17,FALSE))</f>
        <v/>
      </c>
      <c r="DH213" s="681" t="str">
        <f t="shared" ca="1" si="123"/>
        <v/>
      </c>
      <c r="DI213" s="662" t="str">
        <f t="shared" ca="1" si="124"/>
        <v/>
      </c>
      <c r="DJ213" s="190"/>
      <c r="DK213" s="411" t="str">
        <f t="shared" ca="1" si="125"/>
        <v/>
      </c>
      <c r="DO213" s="61" t="e">
        <f ca="1">IF($DN$4&lt;3,Invoer!EB218,Invoer!EA218)</f>
        <v>#N/A</v>
      </c>
      <c r="DP213" s="599" t="str">
        <f t="shared" ca="1" si="126"/>
        <v/>
      </c>
      <c r="DQ213" s="673" t="str">
        <f ca="1">IF($DP213="","",VLOOKUP(DP213,Invoer!$F$15:$AU$1999,2,FALSE))</f>
        <v/>
      </c>
      <c r="DR213" s="599" t="str">
        <f t="shared" ca="1" si="127"/>
        <v/>
      </c>
      <c r="DS213" s="599" t="str">
        <f ca="1">IF($DP213="","",VLOOKUP(DP213,Invoer!$F$15:$AU$1999,3,FALSE))</f>
        <v/>
      </c>
      <c r="DT213" s="599" t="str">
        <f ca="1">IF($DP213="","",IF(DS213&lt;&gt;"Liq","",VLOOKUP(DP213,Invoer!$F$15:$AU$1999,4,FALSE)))</f>
        <v/>
      </c>
      <c r="DU213" s="599" t="str">
        <f ca="1">IF($DP213="","",VLOOKUP(DP213,Invoer!$F$15:$AU$1999,5,FALSE))</f>
        <v/>
      </c>
      <c r="DV213" s="599" t="str">
        <f ca="1">IF($DP213="","",VLOOKUP(DP213,Invoer!$F$15:$AU$1999,6,FALSE))</f>
        <v/>
      </c>
      <c r="DW213" s="599" t="str">
        <f ca="1">IF($DP213="","",VLOOKUP(DP213,Invoer!$F$15:$AU$1999,9,FALSE))</f>
        <v/>
      </c>
      <c r="DX213" s="599" t="str">
        <f ca="1">IF($DP213="","",VLOOKUP(DP213,Invoer!$F$15:$AU$1999,10,FALSE))</f>
        <v/>
      </c>
      <c r="DY213" s="595" t="str">
        <f ca="1">IF($DP213="","",VLOOKUP(DP213,Invoer!$F$15:$AU$1999,11,FALSE))</f>
        <v/>
      </c>
      <c r="DZ213" s="662" t="str">
        <f ca="1">IF($DP213="","",IF($DN$4&gt;2,"",VLOOKUP(DP213,Invoer!CQ:CS,3,FALSE)))</f>
        <v/>
      </c>
      <c r="EA213" s="541" t="str">
        <f ca="1">IF($DP213="","",IF(ISERROR(DQ213),0,IF($DN$4&lt;3,"",VLOOKUP(DP213,Invoer!$F$15:$AU$1999,15,FALSE))))</f>
        <v/>
      </c>
      <c r="EB213" s="595" t="str">
        <f ca="1">IF($DP213="","",IF($DN$4&lt;3,"",VLOOKUP(DP213,Invoer!$F$15:$AU$1999,19,FALSE)))</f>
        <v/>
      </c>
      <c r="EC213" s="541" t="str">
        <f ca="1">IF($DP213="","",IF(ISERROR(DQ213),0,IF($DN$4&lt;3,"",VLOOKUP(DP213,Invoer!$F$15:$AU$1999,24,FALSE))))</f>
        <v/>
      </c>
      <c r="ED213" s="541" t="str">
        <f ca="1">IF($DP213="","",IF(ISERROR(DQ213),0,IF($DN$4&lt;3,"",VLOOKUP(DP213,Invoer!$F$15:$AU$1999,17,FALSE))))</f>
        <v/>
      </c>
      <c r="EH213" s="89" t="e">
        <f ca="1">Invoer!CP218</f>
        <v>#N/A</v>
      </c>
      <c r="EI213" s="599" t="str">
        <f t="shared" ca="1" si="128"/>
        <v/>
      </c>
      <c r="EJ213" s="673" t="str">
        <f ca="1">IF(EI213="","",VLOOKUP(EI213,Invoer!$F$15:$AU$1999,2,FALSE))</f>
        <v/>
      </c>
      <c r="EK213" s="599" t="str">
        <f t="shared" ca="1" si="129"/>
        <v/>
      </c>
      <c r="EL213" s="599" t="str">
        <f ca="1">IF($EI213="","",VLOOKUP(EI213,Invoer!$F$15:$AU$1999,3,FALSE))</f>
        <v/>
      </c>
      <c r="EM213" s="599" t="str">
        <f ca="1">IF($EI213="","",IF(EL213&lt;&gt;"Liq","",VLOOKUP(EI213,Invoer!$F$15:$AU$1999,4,FALSE)))</f>
        <v/>
      </c>
      <c r="EN213" s="599" t="str">
        <f ca="1">IF($EI213="","",VLOOKUP(EI213,Invoer!$F$15:$AU$1999,6,FALSE))</f>
        <v/>
      </c>
      <c r="EO213" s="599" t="str">
        <f ca="1">IF(EI213="","",VLOOKUP(EI213,Invoer!$F$15:$AU$1999,9,FALSE))</f>
        <v/>
      </c>
      <c r="EP213" s="599" t="str">
        <f ca="1">IF(EI213="","",VLOOKUP(EI213,Invoer!$F$15:$AU$1999,10,FALSE))</f>
        <v/>
      </c>
      <c r="EQ213" s="599" t="str">
        <f ca="1">IF(EI213="","",VLOOKUP(EI213,Invoer!$F$15:$AU$1999,11,FALSE))</f>
        <v/>
      </c>
      <c r="ER213" s="662" t="str">
        <f ca="1">IF(EI213="","",VLOOKUP(EI213,Invoer!CQ:CS,3,FALSE))</f>
        <v/>
      </c>
      <c r="ES213" s="662" t="str">
        <f t="shared" ca="1" si="130"/>
        <v/>
      </c>
      <c r="ET213" s="513" t="str">
        <f t="shared" ca="1" si="131"/>
        <v/>
      </c>
      <c r="EU213" s="112" t="str">
        <f t="shared" ca="1" si="132"/>
        <v/>
      </c>
      <c r="EV213" s="83" t="s">
        <v>160</v>
      </c>
      <c r="EW213" s="682" t="str">
        <f t="shared" ca="1" si="133"/>
        <v/>
      </c>
      <c r="EX213" s="662" t="str">
        <f t="shared" ca="1" si="134"/>
        <v/>
      </c>
      <c r="EY213"/>
      <c r="EZ213" s="56" t="e">
        <f t="shared" ca="1" si="145"/>
        <v>#VALUE!</v>
      </c>
      <c r="FA213" s="56" t="e">
        <f t="shared" ca="1" si="146"/>
        <v>#VALUE!</v>
      </c>
      <c r="FE213"/>
      <c r="FI213"/>
      <c r="FJ213"/>
    </row>
    <row r="214" spans="1:166" ht="12" customHeight="1" x14ac:dyDescent="0.2">
      <c r="A214"/>
      <c r="B214"/>
      <c r="C214"/>
      <c r="E214"/>
      <c r="G214" s="89" t="e">
        <f ca="1">Invoer!DU219</f>
        <v>#N/A</v>
      </c>
      <c r="H214" s="599" t="str">
        <f t="shared" ca="1" si="115"/>
        <v/>
      </c>
      <c r="I214" s="673" t="str">
        <f ca="1">IF($H214="","",VLOOKUP(H214,Invoer!$F$15:$AU$1500,2,FALSE))</f>
        <v/>
      </c>
      <c r="J214" s="599" t="str">
        <f t="shared" ca="1" si="151"/>
        <v/>
      </c>
      <c r="K214" s="599" t="str">
        <f ca="1">IF($H214="","",VLOOKUP(H214,Invoer!$F$15:$AU$1500,3,FALSE))</f>
        <v/>
      </c>
      <c r="L214" s="599" t="str">
        <f ca="1">IF($H214="","",IF(K214&lt;&gt;"Liq","",VLOOKUP(H214,Invoer!$F$15:$AU$1500,4,FALSE)))</f>
        <v/>
      </c>
      <c r="M214" s="599" t="str">
        <f ca="1">IF($H214="","",VLOOKUP(H214,Invoer!$F$15:$AU$1500,5,FALSE))</f>
        <v/>
      </c>
      <c r="N214" s="599" t="str">
        <f ca="1">IF($H214="","",VLOOKUP(H214,Invoer!$F$15:$AU$1500,6,FALSE))</f>
        <v/>
      </c>
      <c r="O214" s="599" t="str">
        <f ca="1">IF($H214="","",VLOOKUP(H214,Invoer!$F$15:$AU$1500,9,FALSE))</f>
        <v/>
      </c>
      <c r="P214" s="599" t="str">
        <f ca="1">IF($H214="","",VLOOKUP(H214,Invoer!$F$15:$AU$1500,10,FALSE))</f>
        <v/>
      </c>
      <c r="Q214" s="599" t="str">
        <f ca="1">IF($H214="","",VLOOKUP(H214,Invoer!$F$15:$BB$1500,14,FALSE))</f>
        <v/>
      </c>
      <c r="R214" s="662" t="str">
        <f ca="1">IF($H214="","",IF(J214&gt;$K$8,"",VLOOKUP(H214,Invoer!$F$15:$AU$1500,15,FALSE)))</f>
        <v/>
      </c>
      <c r="S214" s="599" t="str">
        <f ca="1">IF($H214="","",VLOOKUP(H214,Invoer!$F$15:$AU$1500,19,FALSE))</f>
        <v/>
      </c>
      <c r="T214" s="662" t="str">
        <f ca="1">IF($H214="","",IF(J214&gt;$K$8,"",VLOOKUP(H214,Invoer!$F$15:$AU$1500,20,FALSE)))</f>
        <v/>
      </c>
      <c r="U214" s="662" t="str">
        <f ca="1">IF($H214="","",IF(J214&gt;$K$8,"",VLOOKUP(H214,Invoer!$F$15:$AU$1500,23,FALSE)))</f>
        <v/>
      </c>
      <c r="V214" s="662" t="str">
        <f ca="1">IF($H214="","",IF(J214&gt;$K$8,"",VLOOKUP(H214,Invoer!$F$15:$AU$1500,17,FALSE)))</f>
        <v/>
      </c>
      <c r="AC214" s="435" t="str">
        <f>IF($AC$7&lt;3,Invoer!DR219,IF($AC$7=3,Invoer!BT219,"x"))</f>
        <v>x</v>
      </c>
      <c r="AD214" s="599" t="str">
        <f t="shared" si="136"/>
        <v/>
      </c>
      <c r="AE214" s="673" t="str">
        <f>IF($AD214="","",VLOOKUP(AD214,Invoer!$F$15:$AU$1999,2,FALSE))</f>
        <v/>
      </c>
      <c r="AF214" s="599" t="str">
        <f t="shared" si="137"/>
        <v/>
      </c>
      <c r="AG214" s="599" t="str">
        <f>IF($AD214="","",VLOOKUP(AD214,Invoer!$F$15:$AU$1999,3,FALSE))</f>
        <v/>
      </c>
      <c r="AH214" s="599" t="str">
        <f>IF($AD214="","",IF(AG214&lt;&gt;"Liq","",VLOOKUP(AD214,Invoer!$F$15:$AU$1999,4,FALSE)))</f>
        <v/>
      </c>
      <c r="AI214" s="677" t="str">
        <f>IF($AD214="","",VLOOKUP(AD214,Invoer!$F$15:$AU$1999,5,FALSE))</f>
        <v/>
      </c>
      <c r="AJ214" s="599" t="str">
        <f>IF($AD214="","",VLOOKUP(AD214,Invoer!$F$15:$AU$1999,6,FALSE))</f>
        <v/>
      </c>
      <c r="AK214" s="599" t="str">
        <f>IF($AD214="","",VLOOKUP(AD214,Invoer!$F$15:$AU$1999,9,FALSE))</f>
        <v/>
      </c>
      <c r="AL214" s="599" t="str">
        <f>IF($AD214="","",VLOOKUP(AD214,Invoer!$F$15:$AU$1999,10,FALSE))</f>
        <v/>
      </c>
      <c r="AM214" s="599" t="str">
        <f>IF($AD214="","",VLOOKUP(AD214,Invoer!$F$15:$BB$1999,14,FALSE))</f>
        <v/>
      </c>
      <c r="AN214" s="599" t="str">
        <f>IF($AD214="","",VLOOKUP(AD214,Invoer!$F$15:$AU$1999,11,FALSE))</f>
        <v/>
      </c>
      <c r="AO214" s="662" t="str">
        <f>IF($AD214="","",VLOOKUP(AD214,Invoer!$F$15:$AU$1999,15,FALSE))</f>
        <v/>
      </c>
      <c r="AP214" s="599" t="str">
        <f>IF($AD214="","",VLOOKUP(AD214,Invoer!$F$15:$AU$1999,19,FALSE))</f>
        <v/>
      </c>
      <c r="AQ214" s="662" t="str">
        <f>IF($AD214="","",VLOOKUP(AD214,Invoer!$F$15:$AU$1999,24,FALSE))</f>
        <v/>
      </c>
      <c r="AR214" s="662" t="str">
        <f>IF($AD214="","",VLOOKUP(AD214,Invoer!$F$15:$AU$1999,17,FALSE))</f>
        <v/>
      </c>
      <c r="AS214" s="678" t="str">
        <f t="shared" si="147"/>
        <v/>
      </c>
      <c r="AT214" s="676" t="str">
        <f t="shared" si="116"/>
        <v/>
      </c>
      <c r="AU214" s="77" t="e">
        <f t="shared" si="117"/>
        <v>#VALUE!</v>
      </c>
      <c r="AW214" s="57"/>
      <c r="AX214" s="57"/>
      <c r="BA214" s="83" t="e">
        <f ca="1">Invoer!DW219</f>
        <v>#N/A</v>
      </c>
      <c r="BB214" s="599" t="str">
        <f t="shared" ca="1" si="138"/>
        <v/>
      </c>
      <c r="BC214" s="673" t="str">
        <f ca="1">IF($BB214="","",VLOOKUP(BB214,Invoer!$F$15:$AU$1999,2,FALSE))</f>
        <v/>
      </c>
      <c r="BD214" s="599" t="str">
        <f t="shared" ca="1" si="139"/>
        <v/>
      </c>
      <c r="BE214" s="599" t="str">
        <f ca="1">IF($BB214="","",VLOOKUP(BB214,Invoer!$F$15:$AU$1999,5,FALSE))</f>
        <v/>
      </c>
      <c r="BF214" s="599" t="str">
        <f ca="1">IF($BB214="","",VLOOKUP(BB214,Invoer!$F$15:$AU$1999,6,FALSE))</f>
        <v/>
      </c>
      <c r="BG214" s="599" t="str">
        <f ca="1">IF($BB214="","",VLOOKUP(BB214,Invoer!$F$15:$AU$1999,9,FALSE))</f>
        <v/>
      </c>
      <c r="BH214" s="599" t="str">
        <f ca="1">IF($BB214="","",VLOOKUP(BB214,Invoer!$F$15:$AU$1999,10,FALSE))</f>
        <v/>
      </c>
      <c r="BI214" s="599" t="str">
        <f ca="1">IF($BB214="","",VLOOKUP(BB214,Invoer!$F$15:$BB$1999,14,FALSE))</f>
        <v/>
      </c>
      <c r="BJ214" s="599" t="str">
        <f ca="1">IF($BB214="","",VLOOKUP(BB214,Invoer!$F$15:$AU$1999,11,FALSE))</f>
        <v/>
      </c>
      <c r="BK214" s="662" t="str">
        <f t="shared" ca="1" si="140"/>
        <v/>
      </c>
      <c r="BL214" s="662" t="str">
        <f t="shared" ca="1" si="141"/>
        <v/>
      </c>
      <c r="BM214" s="679" t="str">
        <f t="shared" ca="1" si="142"/>
        <v/>
      </c>
      <c r="BN214" s="662" t="str">
        <f t="shared" ca="1" si="118"/>
        <v/>
      </c>
      <c r="BO214" s="662" t="str">
        <f ca="1">IF($BB214="","",VLOOKUP(BB214,Invoer!$F$15:$AU$1999,15,FALSE))</f>
        <v/>
      </c>
      <c r="BP214" s="662" t="str">
        <f ca="1">IF($BB214="","",VLOOKUP(BB214,Invoer!$F$15:$AU$1999,24,FALSE))</f>
        <v/>
      </c>
      <c r="BQ214" s="662" t="str">
        <f ca="1">IF($BB214="","",VLOOKUP(BB214,Invoer!$F$15:$AU$1999,17,FALSE))</f>
        <v/>
      </c>
      <c r="BS214" s="73" t="e">
        <f t="shared" ca="1" si="148"/>
        <v>#VALUE!</v>
      </c>
      <c r="BT214" s="57" t="str">
        <f t="shared" ca="1" si="149"/>
        <v/>
      </c>
      <c r="CJ214" s="436"/>
      <c r="CQ214" s="411" t="e">
        <f ca="1">Invoer!EG219</f>
        <v>#N/A</v>
      </c>
      <c r="CR214" s="599" t="str">
        <f t="shared" ca="1" si="121"/>
        <v/>
      </c>
      <c r="CS214" s="673" t="str">
        <f ca="1">IF($CR214="","",VLOOKUP(CR214,Invoer!$F$15:$AU$1500,2,FALSE))</f>
        <v/>
      </c>
      <c r="CT214" s="599" t="str">
        <f t="shared" ca="1" si="122"/>
        <v/>
      </c>
      <c r="CU214" s="599" t="str">
        <f ca="1">IF($CR214="","",VLOOKUP(CR214,Invoer!$F$15:$AU$1500,3,FALSE))</f>
        <v/>
      </c>
      <c r="CV214" s="599" t="str">
        <f ca="1">IF($CR214="","",IF(CU214&lt;&gt;"Liq","",VLOOKUP(CR214,Invoer!$F$15:$AU$1500,4,FALSE)))</f>
        <v/>
      </c>
      <c r="CW214" s="599" t="str">
        <f ca="1">IF($CR214="","",VLOOKUP(CR214,Invoer!$F$15:$AU$1500,5,FALSE))</f>
        <v/>
      </c>
      <c r="CX214" s="599" t="str">
        <f ca="1">IF($CR214="","",VLOOKUP(CR214,Invoer!$F$15:$AU$1500,6,FALSE))</f>
        <v/>
      </c>
      <c r="CY214" s="599" t="str">
        <f ca="1">IF($CR214="","",VLOOKUP(CR214,Invoer!$F$15:$AU$1500,9,FALSE))</f>
        <v/>
      </c>
      <c r="CZ214" s="599" t="str">
        <f ca="1">IF($CR214="","",VLOOKUP(CR214,Invoer!$F$15:$AU$1500,10,FALSE))</f>
        <v/>
      </c>
      <c r="DA214" s="599" t="str">
        <f ca="1">IF($CR214="","",VLOOKUP(CR214,Invoer!$F$15:$AU$1500,11,FALSE))</f>
        <v/>
      </c>
      <c r="DB214" s="599" t="str">
        <f ca="1">IF($CR214="","",VLOOKUP(CR214,Invoer!$F$15:$BB$1500,14,FALSE))</f>
        <v/>
      </c>
      <c r="DC214" s="662" t="str">
        <f ca="1">IF($CR214="","",VLOOKUP(CR214,Invoer!$F$15:$AU$1500,15,FALSE))</f>
        <v/>
      </c>
      <c r="DD214" s="599" t="str">
        <f ca="1">IF($CR214="","",VLOOKUP(CR214,Invoer!$F$15:$AU$1500,19,FALSE))</f>
        <v/>
      </c>
      <c r="DE214" s="662" t="str">
        <f ca="1">IF($CR214="","",VLOOKUP(CR214,Invoer!$F$15:$AU$1500,20,FALSE))</f>
        <v/>
      </c>
      <c r="DF214" s="662" t="str">
        <f ca="1">IF($CR214="","",VLOOKUP(CR214,Invoer!$F$15:$AU$1500,23,FALSE))</f>
        <v/>
      </c>
      <c r="DG214" s="662" t="str">
        <f ca="1">IF($CR214="","",VLOOKUP(CR214,Invoer!$F$15:$AU$1500,17,FALSE))</f>
        <v/>
      </c>
      <c r="DH214" s="681" t="str">
        <f t="shared" ca="1" si="123"/>
        <v/>
      </c>
      <c r="DI214" s="662" t="str">
        <f t="shared" ca="1" si="124"/>
        <v/>
      </c>
      <c r="DJ214" s="190"/>
      <c r="DK214" s="411" t="str">
        <f t="shared" ca="1" si="125"/>
        <v/>
      </c>
      <c r="DO214" s="61" t="e">
        <f ca="1">IF($DN$4&lt;3,Invoer!EB219,Invoer!EA219)</f>
        <v>#N/A</v>
      </c>
      <c r="DP214" s="599" t="str">
        <f t="shared" ca="1" si="126"/>
        <v/>
      </c>
      <c r="DQ214" s="673" t="str">
        <f ca="1">IF($DP214="","",VLOOKUP(DP214,Invoer!$F$15:$AU$1999,2,FALSE))</f>
        <v/>
      </c>
      <c r="DR214" s="599" t="str">
        <f t="shared" ca="1" si="127"/>
        <v/>
      </c>
      <c r="DS214" s="599" t="str">
        <f ca="1">IF($DP214="","",VLOOKUP(DP214,Invoer!$F$15:$AU$1999,3,FALSE))</f>
        <v/>
      </c>
      <c r="DT214" s="599" t="str">
        <f ca="1">IF($DP214="","",IF(DS214&lt;&gt;"Liq","",VLOOKUP(DP214,Invoer!$F$15:$AU$1999,4,FALSE)))</f>
        <v/>
      </c>
      <c r="DU214" s="599" t="str">
        <f ca="1">IF($DP214="","",VLOOKUP(DP214,Invoer!$F$15:$AU$1999,5,FALSE))</f>
        <v/>
      </c>
      <c r="DV214" s="599" t="str">
        <f ca="1">IF($DP214="","",VLOOKUP(DP214,Invoer!$F$15:$AU$1999,6,FALSE))</f>
        <v/>
      </c>
      <c r="DW214" s="599" t="str">
        <f ca="1">IF($DP214="","",VLOOKUP(DP214,Invoer!$F$15:$AU$1999,9,FALSE))</f>
        <v/>
      </c>
      <c r="DX214" s="599" t="str">
        <f ca="1">IF($DP214="","",VLOOKUP(DP214,Invoer!$F$15:$AU$1999,10,FALSE))</f>
        <v/>
      </c>
      <c r="DY214" s="595" t="str">
        <f ca="1">IF($DP214="","",VLOOKUP(DP214,Invoer!$F$15:$AU$1999,11,FALSE))</f>
        <v/>
      </c>
      <c r="DZ214" s="662" t="str">
        <f ca="1">IF($DP214="","",IF($DN$4&gt;2,"",VLOOKUP(DP214,Invoer!CQ:CS,3,FALSE)))</f>
        <v/>
      </c>
      <c r="EA214" s="541" t="str">
        <f ca="1">IF($DP214="","",IF(ISERROR(DQ214),0,IF($DN$4&lt;3,"",VLOOKUP(DP214,Invoer!$F$15:$AU$1999,15,FALSE))))</f>
        <v/>
      </c>
      <c r="EB214" s="595" t="str">
        <f ca="1">IF($DP214="","",IF($DN$4&lt;3,"",VLOOKUP(DP214,Invoer!$F$15:$AU$1999,19,FALSE)))</f>
        <v/>
      </c>
      <c r="EC214" s="541" t="str">
        <f ca="1">IF($DP214="","",IF(ISERROR(DQ214),0,IF($DN$4&lt;3,"",VLOOKUP(DP214,Invoer!$F$15:$AU$1999,24,FALSE))))</f>
        <v/>
      </c>
      <c r="ED214" s="541" t="str">
        <f ca="1">IF($DP214="","",IF(ISERROR(DQ214),0,IF($DN$4&lt;3,"",VLOOKUP(DP214,Invoer!$F$15:$AU$1999,17,FALSE))))</f>
        <v/>
      </c>
      <c r="EH214" s="89" t="e">
        <f ca="1">Invoer!CP219</f>
        <v>#N/A</v>
      </c>
      <c r="EI214" s="599" t="str">
        <f t="shared" ca="1" si="128"/>
        <v/>
      </c>
      <c r="EJ214" s="673" t="str">
        <f ca="1">IF(EI214="","",VLOOKUP(EI214,Invoer!$F$15:$AU$1999,2,FALSE))</f>
        <v/>
      </c>
      <c r="EK214" s="599" t="str">
        <f t="shared" ca="1" si="129"/>
        <v/>
      </c>
      <c r="EL214" s="599" t="str">
        <f ca="1">IF($EI214="","",VLOOKUP(EI214,Invoer!$F$15:$AU$1999,3,FALSE))</f>
        <v/>
      </c>
      <c r="EM214" s="599" t="str">
        <f ca="1">IF($EI214="","",IF(EL214&lt;&gt;"Liq","",VLOOKUP(EI214,Invoer!$F$15:$AU$1999,4,FALSE)))</f>
        <v/>
      </c>
      <c r="EN214" s="599" t="str">
        <f ca="1">IF($EI214="","",VLOOKUP(EI214,Invoer!$F$15:$AU$1999,6,FALSE))</f>
        <v/>
      </c>
      <c r="EO214" s="599" t="str">
        <f ca="1">IF(EI214="","",VLOOKUP(EI214,Invoer!$F$15:$AU$1999,9,FALSE))</f>
        <v/>
      </c>
      <c r="EP214" s="599" t="str">
        <f ca="1">IF(EI214="","",VLOOKUP(EI214,Invoer!$F$15:$AU$1999,10,FALSE))</f>
        <v/>
      </c>
      <c r="EQ214" s="599" t="str">
        <f ca="1">IF(EI214="","",VLOOKUP(EI214,Invoer!$F$15:$AU$1999,11,FALSE))</f>
        <v/>
      </c>
      <c r="ER214" s="662" t="str">
        <f ca="1">IF(EI214="","",VLOOKUP(EI214,Invoer!CQ:CS,3,FALSE))</f>
        <v/>
      </c>
      <c r="ES214" s="662" t="str">
        <f t="shared" ca="1" si="130"/>
        <v/>
      </c>
      <c r="ET214" s="513" t="str">
        <f t="shared" ca="1" si="131"/>
        <v/>
      </c>
      <c r="EU214" s="112" t="str">
        <f t="shared" ca="1" si="132"/>
        <v/>
      </c>
      <c r="EV214" s="83" t="s">
        <v>160</v>
      </c>
      <c r="EW214" s="682" t="str">
        <f t="shared" ca="1" si="133"/>
        <v/>
      </c>
      <c r="EX214" s="662" t="str">
        <f t="shared" ca="1" si="134"/>
        <v/>
      </c>
      <c r="EY214"/>
      <c r="EZ214" s="56" t="e">
        <f t="shared" ca="1" si="145"/>
        <v>#VALUE!</v>
      </c>
      <c r="FA214" s="56" t="e">
        <f t="shared" ca="1" si="146"/>
        <v>#VALUE!</v>
      </c>
      <c r="FE214"/>
      <c r="FI214"/>
      <c r="FJ214"/>
    </row>
    <row r="215" spans="1:166" ht="12" customHeight="1" x14ac:dyDescent="0.2">
      <c r="A215"/>
      <c r="B215"/>
      <c r="C215"/>
      <c r="E215"/>
      <c r="G215" s="89" t="e">
        <f ca="1">Invoer!DU220</f>
        <v>#N/A</v>
      </c>
      <c r="H215" s="599" t="str">
        <f t="shared" ca="1" si="115"/>
        <v/>
      </c>
      <c r="I215" s="673" t="str">
        <f ca="1">IF($H215="","",VLOOKUP(H215,Invoer!$F$15:$AU$1500,2,FALSE))</f>
        <v/>
      </c>
      <c r="J215" s="599" t="str">
        <f t="shared" ca="1" si="151"/>
        <v/>
      </c>
      <c r="K215" s="599" t="str">
        <f ca="1">IF($H215="","",VLOOKUP(H215,Invoer!$F$15:$AU$1500,3,FALSE))</f>
        <v/>
      </c>
      <c r="L215" s="599" t="str">
        <f ca="1">IF($H215="","",IF(K215&lt;&gt;"Liq","",VLOOKUP(H215,Invoer!$F$15:$AU$1500,4,FALSE)))</f>
        <v/>
      </c>
      <c r="M215" s="599" t="str">
        <f ca="1">IF($H215="","",VLOOKUP(H215,Invoer!$F$15:$AU$1500,5,FALSE))</f>
        <v/>
      </c>
      <c r="N215" s="599" t="str">
        <f ca="1">IF($H215="","",VLOOKUP(H215,Invoer!$F$15:$AU$1500,6,FALSE))</f>
        <v/>
      </c>
      <c r="O215" s="599" t="str">
        <f ca="1">IF($H215="","",VLOOKUP(H215,Invoer!$F$15:$AU$1500,9,FALSE))</f>
        <v/>
      </c>
      <c r="P215" s="599" t="str">
        <f ca="1">IF($H215="","",VLOOKUP(H215,Invoer!$F$15:$AU$1500,10,FALSE))</f>
        <v/>
      </c>
      <c r="Q215" s="599" t="str">
        <f ca="1">IF($H215="","",VLOOKUP(H215,Invoer!$F$15:$BB$1500,14,FALSE))</f>
        <v/>
      </c>
      <c r="R215" s="662" t="str">
        <f ca="1">IF($H215="","",IF(J215&gt;$K$8,"",VLOOKUP(H215,Invoer!$F$15:$AU$1500,15,FALSE)))</f>
        <v/>
      </c>
      <c r="S215" s="599" t="str">
        <f ca="1">IF($H215="","",VLOOKUP(H215,Invoer!$F$15:$AU$1500,19,FALSE))</f>
        <v/>
      </c>
      <c r="T215" s="662" t="str">
        <f ca="1">IF($H215="","",IF(J215&gt;$K$8,"",VLOOKUP(H215,Invoer!$F$15:$AU$1500,20,FALSE)))</f>
        <v/>
      </c>
      <c r="U215" s="662" t="str">
        <f ca="1">IF($H215="","",IF(J215&gt;$K$8,"",VLOOKUP(H215,Invoer!$F$15:$AU$1500,23,FALSE)))</f>
        <v/>
      </c>
      <c r="V215" s="662" t="str">
        <f ca="1">IF($H215="","",IF(J215&gt;$K$8,"",VLOOKUP(H215,Invoer!$F$15:$AU$1500,17,FALSE)))</f>
        <v/>
      </c>
      <c r="AC215" s="435" t="str">
        <f>IF($AC$7&lt;3,Invoer!DR220,IF($AC$7=3,Invoer!BT220,"x"))</f>
        <v>x</v>
      </c>
      <c r="AD215" s="599" t="str">
        <f t="shared" si="136"/>
        <v/>
      </c>
      <c r="AE215" s="673" t="str">
        <f>IF($AD215="","",VLOOKUP(AD215,Invoer!$F$15:$AU$1999,2,FALSE))</f>
        <v/>
      </c>
      <c r="AF215" s="599" t="str">
        <f t="shared" si="137"/>
        <v/>
      </c>
      <c r="AG215" s="599" t="str">
        <f>IF($AD215="","",VLOOKUP(AD215,Invoer!$F$15:$AU$1999,3,FALSE))</f>
        <v/>
      </c>
      <c r="AH215" s="599" t="str">
        <f>IF($AD215="","",IF(AG215&lt;&gt;"Liq","",VLOOKUP(AD215,Invoer!$F$15:$AU$1999,4,FALSE)))</f>
        <v/>
      </c>
      <c r="AI215" s="677" t="str">
        <f>IF($AD215="","",VLOOKUP(AD215,Invoer!$F$15:$AU$1999,5,FALSE))</f>
        <v/>
      </c>
      <c r="AJ215" s="599" t="str">
        <f>IF($AD215="","",VLOOKUP(AD215,Invoer!$F$15:$AU$1999,6,FALSE))</f>
        <v/>
      </c>
      <c r="AK215" s="599" t="str">
        <f>IF($AD215="","",VLOOKUP(AD215,Invoer!$F$15:$AU$1999,9,FALSE))</f>
        <v/>
      </c>
      <c r="AL215" s="599" t="str">
        <f>IF($AD215="","",VLOOKUP(AD215,Invoer!$F$15:$AU$1999,10,FALSE))</f>
        <v/>
      </c>
      <c r="AM215" s="599" t="str">
        <f>IF($AD215="","",VLOOKUP(AD215,Invoer!$F$15:$BB$1999,14,FALSE))</f>
        <v/>
      </c>
      <c r="AN215" s="599" t="str">
        <f>IF($AD215="","",VLOOKUP(AD215,Invoer!$F$15:$AU$1999,11,FALSE))</f>
        <v/>
      </c>
      <c r="AO215" s="662" t="str">
        <f>IF($AD215="","",VLOOKUP(AD215,Invoer!$F$15:$AU$1999,15,FALSE))</f>
        <v/>
      </c>
      <c r="AP215" s="599" t="str">
        <f>IF($AD215="","",VLOOKUP(AD215,Invoer!$F$15:$AU$1999,19,FALSE))</f>
        <v/>
      </c>
      <c r="AQ215" s="662" t="str">
        <f>IF($AD215="","",VLOOKUP(AD215,Invoer!$F$15:$AU$1999,24,FALSE))</f>
        <v/>
      </c>
      <c r="AR215" s="662" t="str">
        <f>IF($AD215="","",VLOOKUP(AD215,Invoer!$F$15:$AU$1999,17,FALSE))</f>
        <v/>
      </c>
      <c r="AS215" s="678" t="str">
        <f t="shared" si="147"/>
        <v/>
      </c>
      <c r="AT215" s="676" t="str">
        <f t="shared" si="116"/>
        <v/>
      </c>
      <c r="AU215" s="77" t="e">
        <f t="shared" si="117"/>
        <v>#VALUE!</v>
      </c>
      <c r="AW215" s="57"/>
      <c r="AX215" s="57"/>
      <c r="BA215" s="83" t="e">
        <f ca="1">Invoer!DW220</f>
        <v>#N/A</v>
      </c>
      <c r="BB215" s="599" t="str">
        <f t="shared" ca="1" si="138"/>
        <v/>
      </c>
      <c r="BC215" s="673" t="str">
        <f ca="1">IF($BB215="","",VLOOKUP(BB215,Invoer!$F$15:$AU$1999,2,FALSE))</f>
        <v/>
      </c>
      <c r="BD215" s="599" t="str">
        <f t="shared" ca="1" si="139"/>
        <v/>
      </c>
      <c r="BE215" s="599" t="str">
        <f ca="1">IF($BB215="","",VLOOKUP(BB215,Invoer!$F$15:$AU$1999,5,FALSE))</f>
        <v/>
      </c>
      <c r="BF215" s="599" t="str">
        <f ca="1">IF($BB215="","",VLOOKUP(BB215,Invoer!$F$15:$AU$1999,6,FALSE))</f>
        <v/>
      </c>
      <c r="BG215" s="599" t="str">
        <f ca="1">IF($BB215="","",VLOOKUP(BB215,Invoer!$F$15:$AU$1999,9,FALSE))</f>
        <v/>
      </c>
      <c r="BH215" s="599" t="str">
        <f ca="1">IF($BB215="","",VLOOKUP(BB215,Invoer!$F$15:$AU$1999,10,FALSE))</f>
        <v/>
      </c>
      <c r="BI215" s="599" t="str">
        <f ca="1">IF($BB215="","",VLOOKUP(BB215,Invoer!$F$15:$BB$1999,14,FALSE))</f>
        <v/>
      </c>
      <c r="BJ215" s="599" t="str">
        <f ca="1">IF($BB215="","",VLOOKUP(BB215,Invoer!$F$15:$AU$1999,11,FALSE))</f>
        <v/>
      </c>
      <c r="BK215" s="662" t="str">
        <f t="shared" ca="1" si="140"/>
        <v/>
      </c>
      <c r="BL215" s="662" t="str">
        <f t="shared" ca="1" si="141"/>
        <v/>
      </c>
      <c r="BM215" s="679" t="str">
        <f t="shared" ca="1" si="142"/>
        <v/>
      </c>
      <c r="BN215" s="662" t="str">
        <f t="shared" ca="1" si="118"/>
        <v/>
      </c>
      <c r="BO215" s="662" t="str">
        <f ca="1">IF($BB215="","",VLOOKUP(BB215,Invoer!$F$15:$AU$1999,15,FALSE))</f>
        <v/>
      </c>
      <c r="BP215" s="662" t="str">
        <f ca="1">IF($BB215="","",VLOOKUP(BB215,Invoer!$F$15:$AU$1999,24,FALSE))</f>
        <v/>
      </c>
      <c r="BQ215" s="662" t="str">
        <f ca="1">IF($BB215="","",VLOOKUP(BB215,Invoer!$F$15:$AU$1999,17,FALSE))</f>
        <v/>
      </c>
      <c r="BS215" s="73" t="e">
        <f t="shared" ca="1" si="148"/>
        <v>#VALUE!</v>
      </c>
      <c r="BT215" s="57" t="str">
        <f t="shared" ca="1" si="149"/>
        <v/>
      </c>
      <c r="CJ215" s="436"/>
      <c r="CQ215" s="411" t="e">
        <f ca="1">Invoer!EG220</f>
        <v>#N/A</v>
      </c>
      <c r="CR215" s="599" t="str">
        <f t="shared" ca="1" si="121"/>
        <v/>
      </c>
      <c r="CS215" s="673" t="str">
        <f ca="1">IF($CR215="","",VLOOKUP(CR215,Invoer!$F$15:$AU$1500,2,FALSE))</f>
        <v/>
      </c>
      <c r="CT215" s="599" t="str">
        <f t="shared" ca="1" si="122"/>
        <v/>
      </c>
      <c r="CU215" s="599" t="str">
        <f ca="1">IF($CR215="","",VLOOKUP(CR215,Invoer!$F$15:$AU$1500,3,FALSE))</f>
        <v/>
      </c>
      <c r="CV215" s="599" t="str">
        <f ca="1">IF($CR215="","",IF(CU215&lt;&gt;"Liq","",VLOOKUP(CR215,Invoer!$F$15:$AU$1500,4,FALSE)))</f>
        <v/>
      </c>
      <c r="CW215" s="599" t="str">
        <f ca="1">IF($CR215="","",VLOOKUP(CR215,Invoer!$F$15:$AU$1500,5,FALSE))</f>
        <v/>
      </c>
      <c r="CX215" s="599" t="str">
        <f ca="1">IF($CR215="","",VLOOKUP(CR215,Invoer!$F$15:$AU$1500,6,FALSE))</f>
        <v/>
      </c>
      <c r="CY215" s="599" t="str">
        <f ca="1">IF($CR215="","",VLOOKUP(CR215,Invoer!$F$15:$AU$1500,9,FALSE))</f>
        <v/>
      </c>
      <c r="CZ215" s="599" t="str">
        <f ca="1">IF($CR215="","",VLOOKUP(CR215,Invoer!$F$15:$AU$1500,10,FALSE))</f>
        <v/>
      </c>
      <c r="DA215" s="599" t="str">
        <f ca="1">IF($CR215="","",VLOOKUP(CR215,Invoer!$F$15:$AU$1500,11,FALSE))</f>
        <v/>
      </c>
      <c r="DB215" s="599" t="str">
        <f ca="1">IF($CR215="","",VLOOKUP(CR215,Invoer!$F$15:$BB$1500,14,FALSE))</f>
        <v/>
      </c>
      <c r="DC215" s="662" t="str">
        <f ca="1">IF($CR215="","",VLOOKUP(CR215,Invoer!$F$15:$AU$1500,15,FALSE))</f>
        <v/>
      </c>
      <c r="DD215" s="599" t="str">
        <f ca="1">IF($CR215="","",VLOOKUP(CR215,Invoer!$F$15:$AU$1500,19,FALSE))</f>
        <v/>
      </c>
      <c r="DE215" s="662" t="str">
        <f ca="1">IF($CR215="","",VLOOKUP(CR215,Invoer!$F$15:$AU$1500,20,FALSE))</f>
        <v/>
      </c>
      <c r="DF215" s="662" t="str">
        <f ca="1">IF($CR215="","",VLOOKUP(CR215,Invoer!$F$15:$AU$1500,23,FALSE))</f>
        <v/>
      </c>
      <c r="DG215" s="662" t="str">
        <f ca="1">IF($CR215="","",VLOOKUP(CR215,Invoer!$F$15:$AU$1500,17,FALSE))</f>
        <v/>
      </c>
      <c r="DH215" s="681" t="str">
        <f t="shared" ca="1" si="123"/>
        <v/>
      </c>
      <c r="DI215" s="662" t="str">
        <f t="shared" ca="1" si="124"/>
        <v/>
      </c>
      <c r="DJ215" s="190"/>
      <c r="DK215" s="411" t="str">
        <f t="shared" ca="1" si="125"/>
        <v/>
      </c>
      <c r="DO215" s="61" t="e">
        <f ca="1">IF($DN$4&lt;3,Invoer!EB220,Invoer!EA220)</f>
        <v>#N/A</v>
      </c>
      <c r="DP215" s="599" t="str">
        <f t="shared" ca="1" si="126"/>
        <v/>
      </c>
      <c r="DQ215" s="673" t="str">
        <f ca="1">IF($DP215="","",VLOOKUP(DP215,Invoer!$F$15:$AU$1999,2,FALSE))</f>
        <v/>
      </c>
      <c r="DR215" s="599" t="str">
        <f t="shared" ca="1" si="127"/>
        <v/>
      </c>
      <c r="DS215" s="599" t="str">
        <f ca="1">IF($DP215="","",VLOOKUP(DP215,Invoer!$F$15:$AU$1999,3,FALSE))</f>
        <v/>
      </c>
      <c r="DT215" s="599" t="str">
        <f ca="1">IF($DP215="","",IF(DS215&lt;&gt;"Liq","",VLOOKUP(DP215,Invoer!$F$15:$AU$1999,4,FALSE)))</f>
        <v/>
      </c>
      <c r="DU215" s="599" t="str">
        <f ca="1">IF($DP215="","",VLOOKUP(DP215,Invoer!$F$15:$AU$1999,5,FALSE))</f>
        <v/>
      </c>
      <c r="DV215" s="599" t="str">
        <f ca="1">IF($DP215="","",VLOOKUP(DP215,Invoer!$F$15:$AU$1999,6,FALSE))</f>
        <v/>
      </c>
      <c r="DW215" s="599" t="str">
        <f ca="1">IF($DP215="","",VLOOKUP(DP215,Invoer!$F$15:$AU$1999,9,FALSE))</f>
        <v/>
      </c>
      <c r="DX215" s="599" t="str">
        <f ca="1">IF($DP215="","",VLOOKUP(DP215,Invoer!$F$15:$AU$1999,10,FALSE))</f>
        <v/>
      </c>
      <c r="DY215" s="595" t="str">
        <f ca="1">IF($DP215="","",VLOOKUP(DP215,Invoer!$F$15:$AU$1999,11,FALSE))</f>
        <v/>
      </c>
      <c r="DZ215" s="662" t="str">
        <f ca="1">IF($DP215="","",IF($DN$4&gt;2,"",VLOOKUP(DP215,Invoer!CQ:CS,3,FALSE)))</f>
        <v/>
      </c>
      <c r="EA215" s="541" t="str">
        <f ca="1">IF($DP215="","",IF(ISERROR(DQ215),0,IF($DN$4&lt;3,"",VLOOKUP(DP215,Invoer!$F$15:$AU$1999,15,FALSE))))</f>
        <v/>
      </c>
      <c r="EB215" s="595" t="str">
        <f ca="1">IF($DP215="","",IF($DN$4&lt;3,"",VLOOKUP(DP215,Invoer!$F$15:$AU$1999,19,FALSE)))</f>
        <v/>
      </c>
      <c r="EC215" s="541" t="str">
        <f ca="1">IF($DP215="","",IF(ISERROR(DQ215),0,IF($DN$4&lt;3,"",VLOOKUP(DP215,Invoer!$F$15:$AU$1999,24,FALSE))))</f>
        <v/>
      </c>
      <c r="ED215" s="541" t="str">
        <f ca="1">IF($DP215="","",IF(ISERROR(DQ215),0,IF($DN$4&lt;3,"",VLOOKUP(DP215,Invoer!$F$15:$AU$1999,17,FALSE))))</f>
        <v/>
      </c>
      <c r="EH215" s="89" t="e">
        <f ca="1">Invoer!CP220</f>
        <v>#N/A</v>
      </c>
      <c r="EI215" s="599" t="str">
        <f t="shared" ca="1" si="128"/>
        <v/>
      </c>
      <c r="EJ215" s="673" t="str">
        <f ca="1">IF(EI215="","",VLOOKUP(EI215,Invoer!$F$15:$AU$1999,2,FALSE))</f>
        <v/>
      </c>
      <c r="EK215" s="599" t="str">
        <f t="shared" ca="1" si="129"/>
        <v/>
      </c>
      <c r="EL215" s="599" t="str">
        <f ca="1">IF($EI215="","",VLOOKUP(EI215,Invoer!$F$15:$AU$1999,3,FALSE))</f>
        <v/>
      </c>
      <c r="EM215" s="599" t="str">
        <f ca="1">IF($EI215="","",IF(EL215&lt;&gt;"Liq","",VLOOKUP(EI215,Invoer!$F$15:$AU$1999,4,FALSE)))</f>
        <v/>
      </c>
      <c r="EN215" s="599" t="str">
        <f ca="1">IF($EI215="","",VLOOKUP(EI215,Invoer!$F$15:$AU$1999,6,FALSE))</f>
        <v/>
      </c>
      <c r="EO215" s="599" t="str">
        <f ca="1">IF(EI215="","",VLOOKUP(EI215,Invoer!$F$15:$AU$1999,9,FALSE))</f>
        <v/>
      </c>
      <c r="EP215" s="599" t="str">
        <f ca="1">IF(EI215="","",VLOOKUP(EI215,Invoer!$F$15:$AU$1999,10,FALSE))</f>
        <v/>
      </c>
      <c r="EQ215" s="599" t="str">
        <f ca="1">IF(EI215="","",VLOOKUP(EI215,Invoer!$F$15:$AU$1999,11,FALSE))</f>
        <v/>
      </c>
      <c r="ER215" s="662" t="str">
        <f ca="1">IF(EI215="","",VLOOKUP(EI215,Invoer!CQ:CS,3,FALSE))</f>
        <v/>
      </c>
      <c r="ES215" s="662" t="str">
        <f t="shared" ca="1" si="130"/>
        <v/>
      </c>
      <c r="ET215" s="513" t="str">
        <f t="shared" ca="1" si="131"/>
        <v/>
      </c>
      <c r="EU215" s="112" t="str">
        <f t="shared" ca="1" si="132"/>
        <v/>
      </c>
      <c r="EV215" s="83" t="s">
        <v>160</v>
      </c>
      <c r="EW215" s="682" t="str">
        <f t="shared" ca="1" si="133"/>
        <v/>
      </c>
      <c r="EX215" s="662" t="str">
        <f t="shared" ca="1" si="134"/>
        <v/>
      </c>
      <c r="EY215"/>
      <c r="EZ215" s="56" t="e">
        <f t="shared" ca="1" si="145"/>
        <v>#VALUE!</v>
      </c>
      <c r="FA215" s="56" t="e">
        <f t="shared" ca="1" si="146"/>
        <v>#VALUE!</v>
      </c>
      <c r="FE215"/>
      <c r="FI215"/>
      <c r="FJ215"/>
    </row>
    <row r="216" spans="1:166" ht="12" customHeight="1" x14ac:dyDescent="0.2">
      <c r="A216"/>
      <c r="B216"/>
      <c r="C216"/>
      <c r="E216"/>
      <c r="G216" s="89" t="e">
        <f ca="1">Invoer!DU221</f>
        <v>#N/A</v>
      </c>
      <c r="H216" s="599" t="str">
        <f t="shared" ca="1" si="115"/>
        <v/>
      </c>
      <c r="I216" s="673" t="str">
        <f ca="1">IF($H216="","",VLOOKUP(H216,Invoer!$F$15:$AU$1500,2,FALSE))</f>
        <v/>
      </c>
      <c r="J216" s="599" t="str">
        <f t="shared" ca="1" si="151"/>
        <v/>
      </c>
      <c r="K216" s="599" t="str">
        <f ca="1">IF($H216="","",VLOOKUP(H216,Invoer!$F$15:$AU$1500,3,FALSE))</f>
        <v/>
      </c>
      <c r="L216" s="599" t="str">
        <f ca="1">IF($H216="","",IF(K216&lt;&gt;"Liq","",VLOOKUP(H216,Invoer!$F$15:$AU$1500,4,FALSE)))</f>
        <v/>
      </c>
      <c r="M216" s="599" t="str">
        <f ca="1">IF($H216="","",VLOOKUP(H216,Invoer!$F$15:$AU$1500,5,FALSE))</f>
        <v/>
      </c>
      <c r="N216" s="599" t="str">
        <f ca="1">IF($H216="","",VLOOKUP(H216,Invoer!$F$15:$AU$1500,6,FALSE))</f>
        <v/>
      </c>
      <c r="O216" s="599" t="str">
        <f ca="1">IF($H216="","",VLOOKUP(H216,Invoer!$F$15:$AU$1500,9,FALSE))</f>
        <v/>
      </c>
      <c r="P216" s="599" t="str">
        <f ca="1">IF($H216="","",VLOOKUP(H216,Invoer!$F$15:$AU$1500,10,FALSE))</f>
        <v/>
      </c>
      <c r="Q216" s="599" t="str">
        <f ca="1">IF($H216="","",VLOOKUP(H216,Invoer!$F$15:$BB$1500,14,FALSE))</f>
        <v/>
      </c>
      <c r="R216" s="662" t="str">
        <f ca="1">IF($H216="","",IF(J216&gt;$K$8,"",VLOOKUP(H216,Invoer!$F$15:$AU$1500,15,FALSE)))</f>
        <v/>
      </c>
      <c r="S216" s="599" t="str">
        <f ca="1">IF($H216="","",VLOOKUP(H216,Invoer!$F$15:$AU$1500,19,FALSE))</f>
        <v/>
      </c>
      <c r="T216" s="662" t="str">
        <f ca="1">IF($H216="","",IF(J216&gt;$K$8,"",VLOOKUP(H216,Invoer!$F$15:$AU$1500,20,FALSE)))</f>
        <v/>
      </c>
      <c r="U216" s="662" t="str">
        <f ca="1">IF($H216="","",IF(J216&gt;$K$8,"",VLOOKUP(H216,Invoer!$F$15:$AU$1500,23,FALSE)))</f>
        <v/>
      </c>
      <c r="V216" s="662" t="str">
        <f ca="1">IF($H216="","",IF(J216&gt;$K$8,"",VLOOKUP(H216,Invoer!$F$15:$AU$1500,17,FALSE)))</f>
        <v/>
      </c>
      <c r="AC216" s="435" t="str">
        <f>IF($AC$7&lt;3,Invoer!DR221,IF($AC$7=3,Invoer!BT221,"x"))</f>
        <v>x</v>
      </c>
      <c r="AD216" s="599" t="str">
        <f t="shared" si="136"/>
        <v/>
      </c>
      <c r="AE216" s="673" t="str">
        <f>IF($AD216="","",VLOOKUP(AD216,Invoer!$F$15:$AU$1999,2,FALSE))</f>
        <v/>
      </c>
      <c r="AF216" s="599" t="str">
        <f t="shared" si="137"/>
        <v/>
      </c>
      <c r="AG216" s="599" t="str">
        <f>IF($AD216="","",VLOOKUP(AD216,Invoer!$F$15:$AU$1999,3,FALSE))</f>
        <v/>
      </c>
      <c r="AH216" s="599" t="str">
        <f>IF($AD216="","",IF(AG216&lt;&gt;"Liq","",VLOOKUP(AD216,Invoer!$F$15:$AU$1999,4,FALSE)))</f>
        <v/>
      </c>
      <c r="AI216" s="677" t="str">
        <f>IF($AD216="","",VLOOKUP(AD216,Invoer!$F$15:$AU$1999,5,FALSE))</f>
        <v/>
      </c>
      <c r="AJ216" s="599" t="str">
        <f>IF($AD216="","",VLOOKUP(AD216,Invoer!$F$15:$AU$1999,6,FALSE))</f>
        <v/>
      </c>
      <c r="AK216" s="599" t="str">
        <f>IF($AD216="","",VLOOKUP(AD216,Invoer!$F$15:$AU$1999,9,FALSE))</f>
        <v/>
      </c>
      <c r="AL216" s="599" t="str">
        <f>IF($AD216="","",VLOOKUP(AD216,Invoer!$F$15:$AU$1999,10,FALSE))</f>
        <v/>
      </c>
      <c r="AM216" s="599" t="str">
        <f>IF($AD216="","",VLOOKUP(AD216,Invoer!$F$15:$BB$1999,14,FALSE))</f>
        <v/>
      </c>
      <c r="AN216" s="599" t="str">
        <f>IF($AD216="","",VLOOKUP(AD216,Invoer!$F$15:$AU$1999,11,FALSE))</f>
        <v/>
      </c>
      <c r="AO216" s="662" t="str">
        <f>IF($AD216="","",VLOOKUP(AD216,Invoer!$F$15:$AU$1999,15,FALSE))</f>
        <v/>
      </c>
      <c r="AP216" s="599" t="str">
        <f>IF($AD216="","",VLOOKUP(AD216,Invoer!$F$15:$AU$1999,19,FALSE))</f>
        <v/>
      </c>
      <c r="AQ216" s="662" t="str">
        <f>IF($AD216="","",VLOOKUP(AD216,Invoer!$F$15:$AU$1999,24,FALSE))</f>
        <v/>
      </c>
      <c r="AR216" s="662" t="str">
        <f>IF($AD216="","",VLOOKUP(AD216,Invoer!$F$15:$AU$1999,17,FALSE))</f>
        <v/>
      </c>
      <c r="AS216" s="678" t="str">
        <f t="shared" si="147"/>
        <v/>
      </c>
      <c r="AT216" s="676" t="str">
        <f t="shared" si="116"/>
        <v/>
      </c>
      <c r="AU216" s="77" t="e">
        <f t="shared" si="117"/>
        <v>#VALUE!</v>
      </c>
      <c r="AW216" s="57"/>
      <c r="AX216" s="57"/>
      <c r="BA216" s="83" t="e">
        <f ca="1">Invoer!DW221</f>
        <v>#N/A</v>
      </c>
      <c r="BB216" s="599" t="str">
        <f t="shared" ca="1" si="138"/>
        <v/>
      </c>
      <c r="BC216" s="673" t="str">
        <f ca="1">IF($BB216="","",VLOOKUP(BB216,Invoer!$F$15:$AU$1999,2,FALSE))</f>
        <v/>
      </c>
      <c r="BD216" s="599" t="str">
        <f t="shared" ca="1" si="139"/>
        <v/>
      </c>
      <c r="BE216" s="599" t="str">
        <f ca="1">IF($BB216="","",VLOOKUP(BB216,Invoer!$F$15:$AU$1999,5,FALSE))</f>
        <v/>
      </c>
      <c r="BF216" s="599" t="str">
        <f ca="1">IF($BB216="","",VLOOKUP(BB216,Invoer!$F$15:$AU$1999,6,FALSE))</f>
        <v/>
      </c>
      <c r="BG216" s="599" t="str">
        <f ca="1">IF($BB216="","",VLOOKUP(BB216,Invoer!$F$15:$AU$1999,9,FALSE))</f>
        <v/>
      </c>
      <c r="BH216" s="599" t="str">
        <f ca="1">IF($BB216="","",VLOOKUP(BB216,Invoer!$F$15:$AU$1999,10,FALSE))</f>
        <v/>
      </c>
      <c r="BI216" s="599" t="str">
        <f ca="1">IF($BB216="","",VLOOKUP(BB216,Invoer!$F$15:$BB$1999,14,FALSE))</f>
        <v/>
      </c>
      <c r="BJ216" s="599" t="str">
        <f ca="1">IF($BB216="","",VLOOKUP(BB216,Invoer!$F$15:$AU$1999,11,FALSE))</f>
        <v/>
      </c>
      <c r="BK216" s="662" t="str">
        <f t="shared" ca="1" si="140"/>
        <v/>
      </c>
      <c r="BL216" s="662" t="str">
        <f t="shared" ca="1" si="141"/>
        <v/>
      </c>
      <c r="BM216" s="679" t="str">
        <f t="shared" ca="1" si="142"/>
        <v/>
      </c>
      <c r="BN216" s="662" t="str">
        <f t="shared" ca="1" si="118"/>
        <v/>
      </c>
      <c r="BO216" s="662" t="str">
        <f ca="1">IF($BB216="","",VLOOKUP(BB216,Invoer!$F$15:$AU$1999,15,FALSE))</f>
        <v/>
      </c>
      <c r="BP216" s="662" t="str">
        <f ca="1">IF($BB216="","",VLOOKUP(BB216,Invoer!$F$15:$AU$1999,24,FALSE))</f>
        <v/>
      </c>
      <c r="BQ216" s="662" t="str">
        <f ca="1">IF($BB216="","",VLOOKUP(BB216,Invoer!$F$15:$AU$1999,17,FALSE))</f>
        <v/>
      </c>
      <c r="BS216" s="73" t="e">
        <f t="shared" ca="1" si="148"/>
        <v>#VALUE!</v>
      </c>
      <c r="BT216" s="57" t="str">
        <f t="shared" ca="1" si="149"/>
        <v/>
      </c>
      <c r="CJ216" s="436"/>
      <c r="CQ216" s="411" t="e">
        <f ca="1">Invoer!EG221</f>
        <v>#N/A</v>
      </c>
      <c r="CR216" s="599" t="str">
        <f t="shared" ca="1" si="121"/>
        <v/>
      </c>
      <c r="CS216" s="673" t="str">
        <f ca="1">IF($CR216="","",VLOOKUP(CR216,Invoer!$F$15:$AU$1500,2,FALSE))</f>
        <v/>
      </c>
      <c r="CT216" s="599" t="str">
        <f t="shared" ca="1" si="122"/>
        <v/>
      </c>
      <c r="CU216" s="599" t="str">
        <f ca="1">IF($CR216="","",VLOOKUP(CR216,Invoer!$F$15:$AU$1500,3,FALSE))</f>
        <v/>
      </c>
      <c r="CV216" s="599" t="str">
        <f ca="1">IF($CR216="","",IF(CU216&lt;&gt;"Liq","",VLOOKUP(CR216,Invoer!$F$15:$AU$1500,4,FALSE)))</f>
        <v/>
      </c>
      <c r="CW216" s="599" t="str">
        <f ca="1">IF($CR216="","",VLOOKUP(CR216,Invoer!$F$15:$AU$1500,5,FALSE))</f>
        <v/>
      </c>
      <c r="CX216" s="599" t="str">
        <f ca="1">IF($CR216="","",VLOOKUP(CR216,Invoer!$F$15:$AU$1500,6,FALSE))</f>
        <v/>
      </c>
      <c r="CY216" s="599" t="str">
        <f ca="1">IF($CR216="","",VLOOKUP(CR216,Invoer!$F$15:$AU$1500,9,FALSE))</f>
        <v/>
      </c>
      <c r="CZ216" s="599" t="str">
        <f ca="1">IF($CR216="","",VLOOKUP(CR216,Invoer!$F$15:$AU$1500,10,FALSE))</f>
        <v/>
      </c>
      <c r="DA216" s="599" t="str">
        <f ca="1">IF($CR216="","",VLOOKUP(CR216,Invoer!$F$15:$AU$1500,11,FALSE))</f>
        <v/>
      </c>
      <c r="DB216" s="599" t="str">
        <f ca="1">IF($CR216="","",VLOOKUP(CR216,Invoer!$F$15:$BB$1500,14,FALSE))</f>
        <v/>
      </c>
      <c r="DC216" s="662" t="str">
        <f ca="1">IF($CR216="","",VLOOKUP(CR216,Invoer!$F$15:$AU$1500,15,FALSE))</f>
        <v/>
      </c>
      <c r="DD216" s="599" t="str">
        <f ca="1">IF($CR216="","",VLOOKUP(CR216,Invoer!$F$15:$AU$1500,19,FALSE))</f>
        <v/>
      </c>
      <c r="DE216" s="662" t="str">
        <f ca="1">IF($CR216="","",VLOOKUP(CR216,Invoer!$F$15:$AU$1500,20,FALSE))</f>
        <v/>
      </c>
      <c r="DF216" s="662" t="str">
        <f ca="1">IF($CR216="","",VLOOKUP(CR216,Invoer!$F$15:$AU$1500,23,FALSE))</f>
        <v/>
      </c>
      <c r="DG216" s="662" t="str">
        <f ca="1">IF($CR216="","",VLOOKUP(CR216,Invoer!$F$15:$AU$1500,17,FALSE))</f>
        <v/>
      </c>
      <c r="DH216" s="681" t="str">
        <f t="shared" ca="1" si="123"/>
        <v/>
      </c>
      <c r="DI216" s="662" t="str">
        <f t="shared" ca="1" si="124"/>
        <v/>
      </c>
      <c r="DJ216" s="190"/>
      <c r="DK216" s="411" t="str">
        <f t="shared" ca="1" si="125"/>
        <v/>
      </c>
      <c r="DO216" s="61" t="e">
        <f ca="1">IF($DN$4&lt;3,Invoer!EB221,Invoer!EA221)</f>
        <v>#N/A</v>
      </c>
      <c r="DP216" s="599" t="str">
        <f t="shared" ca="1" si="126"/>
        <v/>
      </c>
      <c r="DQ216" s="673" t="str">
        <f ca="1">IF($DP216="","",VLOOKUP(DP216,Invoer!$F$15:$AU$1999,2,FALSE))</f>
        <v/>
      </c>
      <c r="DR216" s="599" t="str">
        <f t="shared" ca="1" si="127"/>
        <v/>
      </c>
      <c r="DS216" s="599" t="str">
        <f ca="1">IF($DP216="","",VLOOKUP(DP216,Invoer!$F$15:$AU$1999,3,FALSE))</f>
        <v/>
      </c>
      <c r="DT216" s="599" t="str">
        <f ca="1">IF($DP216="","",IF(DS216&lt;&gt;"Liq","",VLOOKUP(DP216,Invoer!$F$15:$AU$1999,4,FALSE)))</f>
        <v/>
      </c>
      <c r="DU216" s="599" t="str">
        <f ca="1">IF($DP216="","",VLOOKUP(DP216,Invoer!$F$15:$AU$1999,5,FALSE))</f>
        <v/>
      </c>
      <c r="DV216" s="599" t="str">
        <f ca="1">IF($DP216="","",VLOOKUP(DP216,Invoer!$F$15:$AU$1999,6,FALSE))</f>
        <v/>
      </c>
      <c r="DW216" s="599" t="str">
        <f ca="1">IF($DP216="","",VLOOKUP(DP216,Invoer!$F$15:$AU$1999,9,FALSE))</f>
        <v/>
      </c>
      <c r="DX216" s="599" t="str">
        <f ca="1">IF($DP216="","",VLOOKUP(DP216,Invoer!$F$15:$AU$1999,10,FALSE))</f>
        <v/>
      </c>
      <c r="DY216" s="595" t="str">
        <f ca="1">IF($DP216="","",VLOOKUP(DP216,Invoer!$F$15:$AU$1999,11,FALSE))</f>
        <v/>
      </c>
      <c r="DZ216" s="662" t="str">
        <f ca="1">IF($DP216="","",IF($DN$4&gt;2,"",VLOOKUP(DP216,Invoer!CQ:CS,3,FALSE)))</f>
        <v/>
      </c>
      <c r="EA216" s="541" t="str">
        <f ca="1">IF($DP216="","",IF(ISERROR(DQ216),0,IF($DN$4&lt;3,"",VLOOKUP(DP216,Invoer!$F$15:$AU$1999,15,FALSE))))</f>
        <v/>
      </c>
      <c r="EB216" s="595" t="str">
        <f ca="1">IF($DP216="","",IF($DN$4&lt;3,"",VLOOKUP(DP216,Invoer!$F$15:$AU$1999,19,FALSE)))</f>
        <v/>
      </c>
      <c r="EC216" s="541" t="str">
        <f ca="1">IF($DP216="","",IF(ISERROR(DQ216),0,IF($DN$4&lt;3,"",VLOOKUP(DP216,Invoer!$F$15:$AU$1999,24,FALSE))))</f>
        <v/>
      </c>
      <c r="ED216" s="541" t="str">
        <f ca="1">IF($DP216="","",IF(ISERROR(DQ216),0,IF($DN$4&lt;3,"",VLOOKUP(DP216,Invoer!$F$15:$AU$1999,17,FALSE))))</f>
        <v/>
      </c>
      <c r="EH216" s="89" t="e">
        <f ca="1">Invoer!CP221</f>
        <v>#N/A</v>
      </c>
      <c r="EI216" s="599" t="str">
        <f t="shared" ca="1" si="128"/>
        <v/>
      </c>
      <c r="EJ216" s="673" t="str">
        <f ca="1">IF(EI216="","",VLOOKUP(EI216,Invoer!$F$15:$AU$1999,2,FALSE))</f>
        <v/>
      </c>
      <c r="EK216" s="599" t="str">
        <f t="shared" ca="1" si="129"/>
        <v/>
      </c>
      <c r="EL216" s="599" t="str">
        <f ca="1">IF($EI216="","",VLOOKUP(EI216,Invoer!$F$15:$AU$1999,3,FALSE))</f>
        <v/>
      </c>
      <c r="EM216" s="599" t="str">
        <f ca="1">IF($EI216="","",IF(EL216&lt;&gt;"Liq","",VLOOKUP(EI216,Invoer!$F$15:$AU$1999,4,FALSE)))</f>
        <v/>
      </c>
      <c r="EN216" s="599" t="str">
        <f ca="1">IF($EI216="","",VLOOKUP(EI216,Invoer!$F$15:$AU$1999,6,FALSE))</f>
        <v/>
      </c>
      <c r="EO216" s="599" t="str">
        <f ca="1">IF(EI216="","",VLOOKUP(EI216,Invoer!$F$15:$AU$1999,9,FALSE))</f>
        <v/>
      </c>
      <c r="EP216" s="599" t="str">
        <f ca="1">IF(EI216="","",VLOOKUP(EI216,Invoer!$F$15:$AU$1999,10,FALSE))</f>
        <v/>
      </c>
      <c r="EQ216" s="599" t="str">
        <f ca="1">IF(EI216="","",VLOOKUP(EI216,Invoer!$F$15:$AU$1999,11,FALSE))</f>
        <v/>
      </c>
      <c r="ER216" s="662" t="str">
        <f ca="1">IF(EI216="","",VLOOKUP(EI216,Invoer!CQ:CS,3,FALSE))</f>
        <v/>
      </c>
      <c r="ES216" s="662" t="str">
        <f t="shared" ca="1" si="130"/>
        <v/>
      </c>
      <c r="ET216" s="513" t="str">
        <f t="shared" ca="1" si="131"/>
        <v/>
      </c>
      <c r="EU216" s="112" t="str">
        <f t="shared" ca="1" si="132"/>
        <v/>
      </c>
      <c r="EV216" s="83" t="s">
        <v>160</v>
      </c>
      <c r="EW216" s="682" t="str">
        <f t="shared" ca="1" si="133"/>
        <v/>
      </c>
      <c r="EX216" s="662" t="str">
        <f t="shared" ca="1" si="134"/>
        <v/>
      </c>
      <c r="EY216"/>
      <c r="EZ216" s="56" t="e">
        <f t="shared" ca="1" si="145"/>
        <v>#VALUE!</v>
      </c>
      <c r="FA216" s="56" t="e">
        <f t="shared" ca="1" si="146"/>
        <v>#VALUE!</v>
      </c>
      <c r="FE216"/>
      <c r="FI216"/>
      <c r="FJ216"/>
    </row>
    <row r="217" spans="1:166" ht="12" customHeight="1" x14ac:dyDescent="0.2">
      <c r="A217"/>
      <c r="B217"/>
      <c r="C217"/>
      <c r="E217"/>
      <c r="G217" s="89" t="e">
        <f ca="1">Invoer!DU222</f>
        <v>#N/A</v>
      </c>
      <c r="H217" s="599" t="str">
        <f t="shared" ca="1" si="115"/>
        <v/>
      </c>
      <c r="I217" s="673" t="str">
        <f ca="1">IF($H217="","",VLOOKUP(H217,Invoer!$F$15:$AU$1500,2,FALSE))</f>
        <v/>
      </c>
      <c r="J217" s="599" t="str">
        <f t="shared" ca="1" si="151"/>
        <v/>
      </c>
      <c r="K217" s="599" t="str">
        <f ca="1">IF($H217="","",VLOOKUP(H217,Invoer!$F$15:$AU$1500,3,FALSE))</f>
        <v/>
      </c>
      <c r="L217" s="599" t="str">
        <f ca="1">IF($H217="","",IF(K217&lt;&gt;"Liq","",VLOOKUP(H217,Invoer!$F$15:$AU$1500,4,FALSE)))</f>
        <v/>
      </c>
      <c r="M217" s="599" t="str">
        <f ca="1">IF($H217="","",VLOOKUP(H217,Invoer!$F$15:$AU$1500,5,FALSE))</f>
        <v/>
      </c>
      <c r="N217" s="599" t="str">
        <f ca="1">IF($H217="","",VLOOKUP(H217,Invoer!$F$15:$AU$1500,6,FALSE))</f>
        <v/>
      </c>
      <c r="O217" s="599" t="str">
        <f ca="1">IF($H217="","",VLOOKUP(H217,Invoer!$F$15:$AU$1500,9,FALSE))</f>
        <v/>
      </c>
      <c r="P217" s="599" t="str">
        <f ca="1">IF($H217="","",VLOOKUP(H217,Invoer!$F$15:$AU$1500,10,FALSE))</f>
        <v/>
      </c>
      <c r="Q217" s="599" t="str">
        <f ca="1">IF($H217="","",VLOOKUP(H217,Invoer!$F$15:$BB$1500,14,FALSE))</f>
        <v/>
      </c>
      <c r="R217" s="662" t="str">
        <f ca="1">IF($H217="","",IF(J217&gt;$K$8,"",VLOOKUP(H217,Invoer!$F$15:$AU$1500,15,FALSE)))</f>
        <v/>
      </c>
      <c r="S217" s="599" t="str">
        <f ca="1">IF($H217="","",VLOOKUP(H217,Invoer!$F$15:$AU$1500,19,FALSE))</f>
        <v/>
      </c>
      <c r="T217" s="662" t="str">
        <f ca="1">IF($H217="","",IF(J217&gt;$K$8,"",VLOOKUP(H217,Invoer!$F$15:$AU$1500,20,FALSE)))</f>
        <v/>
      </c>
      <c r="U217" s="662" t="str">
        <f ca="1">IF($H217="","",IF(J217&gt;$K$8,"",VLOOKUP(H217,Invoer!$F$15:$AU$1500,23,FALSE)))</f>
        <v/>
      </c>
      <c r="V217" s="662" t="str">
        <f ca="1">IF($H217="","",IF(J217&gt;$K$8,"",VLOOKUP(H217,Invoer!$F$15:$AU$1500,17,FALSE)))</f>
        <v/>
      </c>
      <c r="AC217" s="435" t="str">
        <f>IF($AC$7&lt;3,Invoer!DR222,IF($AC$7=3,Invoer!BT222,"x"))</f>
        <v>x</v>
      </c>
      <c r="AD217" s="599" t="str">
        <f t="shared" si="136"/>
        <v/>
      </c>
      <c r="AE217" s="673" t="str">
        <f>IF($AD217="","",VLOOKUP(AD217,Invoer!$F$15:$AU$1999,2,FALSE))</f>
        <v/>
      </c>
      <c r="AF217" s="599" t="str">
        <f t="shared" si="137"/>
        <v/>
      </c>
      <c r="AG217" s="599" t="str">
        <f>IF($AD217="","",VLOOKUP(AD217,Invoer!$F$15:$AU$1999,3,FALSE))</f>
        <v/>
      </c>
      <c r="AH217" s="599" t="str">
        <f>IF($AD217="","",IF(AG217&lt;&gt;"Liq","",VLOOKUP(AD217,Invoer!$F$15:$AU$1999,4,FALSE)))</f>
        <v/>
      </c>
      <c r="AI217" s="677" t="str">
        <f>IF($AD217="","",VLOOKUP(AD217,Invoer!$F$15:$AU$1999,5,FALSE))</f>
        <v/>
      </c>
      <c r="AJ217" s="599" t="str">
        <f>IF($AD217="","",VLOOKUP(AD217,Invoer!$F$15:$AU$1999,6,FALSE))</f>
        <v/>
      </c>
      <c r="AK217" s="599" t="str">
        <f>IF($AD217="","",VLOOKUP(AD217,Invoer!$F$15:$AU$1999,9,FALSE))</f>
        <v/>
      </c>
      <c r="AL217" s="599" t="str">
        <f>IF($AD217="","",VLOOKUP(AD217,Invoer!$F$15:$AU$1999,10,FALSE))</f>
        <v/>
      </c>
      <c r="AM217" s="599" t="str">
        <f>IF($AD217="","",VLOOKUP(AD217,Invoer!$F$15:$BB$1999,14,FALSE))</f>
        <v/>
      </c>
      <c r="AN217" s="599" t="str">
        <f>IF($AD217="","",VLOOKUP(AD217,Invoer!$F$15:$AU$1999,11,FALSE))</f>
        <v/>
      </c>
      <c r="AO217" s="662" t="str">
        <f>IF($AD217="","",VLOOKUP(AD217,Invoer!$F$15:$AU$1999,15,FALSE))</f>
        <v/>
      </c>
      <c r="AP217" s="599" t="str">
        <f>IF($AD217="","",VLOOKUP(AD217,Invoer!$F$15:$AU$1999,19,FALSE))</f>
        <v/>
      </c>
      <c r="AQ217" s="662" t="str">
        <f>IF($AD217="","",VLOOKUP(AD217,Invoer!$F$15:$AU$1999,24,FALSE))</f>
        <v/>
      </c>
      <c r="AR217" s="662" t="str">
        <f>IF($AD217="","",VLOOKUP(AD217,Invoer!$F$15:$AU$1999,17,FALSE))</f>
        <v/>
      </c>
      <c r="AS217" s="678" t="str">
        <f t="shared" si="147"/>
        <v/>
      </c>
      <c r="AT217" s="676" t="str">
        <f t="shared" si="116"/>
        <v/>
      </c>
      <c r="AU217" s="77" t="e">
        <f t="shared" si="117"/>
        <v>#VALUE!</v>
      </c>
      <c r="AW217" s="57"/>
      <c r="AX217" s="57"/>
      <c r="BA217" s="83" t="e">
        <f ca="1">Invoer!DW222</f>
        <v>#N/A</v>
      </c>
      <c r="BB217" s="599" t="str">
        <f t="shared" ca="1" si="138"/>
        <v/>
      </c>
      <c r="BC217" s="673" t="str">
        <f ca="1">IF($BB217="","",VLOOKUP(BB217,Invoer!$F$15:$AU$1999,2,FALSE))</f>
        <v/>
      </c>
      <c r="BD217" s="599" t="str">
        <f t="shared" ca="1" si="139"/>
        <v/>
      </c>
      <c r="BE217" s="599" t="str">
        <f ca="1">IF($BB217="","",VLOOKUP(BB217,Invoer!$F$15:$AU$1999,5,FALSE))</f>
        <v/>
      </c>
      <c r="BF217" s="599" t="str">
        <f ca="1">IF($BB217="","",VLOOKUP(BB217,Invoer!$F$15:$AU$1999,6,FALSE))</f>
        <v/>
      </c>
      <c r="BG217" s="599" t="str">
        <f ca="1">IF($BB217="","",VLOOKUP(BB217,Invoer!$F$15:$AU$1999,9,FALSE))</f>
        <v/>
      </c>
      <c r="BH217" s="599" t="str">
        <f ca="1">IF($BB217="","",VLOOKUP(BB217,Invoer!$F$15:$AU$1999,10,FALSE))</f>
        <v/>
      </c>
      <c r="BI217" s="599" t="str">
        <f ca="1">IF($BB217="","",VLOOKUP(BB217,Invoer!$F$15:$BB$1999,14,FALSE))</f>
        <v/>
      </c>
      <c r="BJ217" s="599" t="str">
        <f ca="1">IF($BB217="","",VLOOKUP(BB217,Invoer!$F$15:$AU$1999,11,FALSE))</f>
        <v/>
      </c>
      <c r="BK217" s="662" t="str">
        <f t="shared" ca="1" si="140"/>
        <v/>
      </c>
      <c r="BL217" s="662" t="str">
        <f t="shared" ca="1" si="141"/>
        <v/>
      </c>
      <c r="BM217" s="679" t="str">
        <f t="shared" ca="1" si="142"/>
        <v/>
      </c>
      <c r="BN217" s="662" t="str">
        <f t="shared" ca="1" si="118"/>
        <v/>
      </c>
      <c r="BO217" s="662" t="str">
        <f ca="1">IF($BB217="","",VLOOKUP(BB217,Invoer!$F$15:$AU$1999,15,FALSE))</f>
        <v/>
      </c>
      <c r="BP217" s="662" t="str">
        <f ca="1">IF($BB217="","",VLOOKUP(BB217,Invoer!$F$15:$AU$1999,24,FALSE))</f>
        <v/>
      </c>
      <c r="BQ217" s="662" t="str">
        <f ca="1">IF($BB217="","",VLOOKUP(BB217,Invoer!$F$15:$AU$1999,17,FALSE))</f>
        <v/>
      </c>
      <c r="BS217" s="73" t="e">
        <f t="shared" ca="1" si="148"/>
        <v>#VALUE!</v>
      </c>
      <c r="BT217" s="57" t="str">
        <f t="shared" ca="1" si="149"/>
        <v/>
      </c>
      <c r="CJ217" s="436"/>
      <c r="CQ217" s="411" t="e">
        <f ca="1">Invoer!EG222</f>
        <v>#N/A</v>
      </c>
      <c r="CR217" s="599" t="str">
        <f t="shared" ca="1" si="121"/>
        <v/>
      </c>
      <c r="CS217" s="673" t="str">
        <f ca="1">IF($CR217="","",VLOOKUP(CR217,Invoer!$F$15:$AU$1500,2,FALSE))</f>
        <v/>
      </c>
      <c r="CT217" s="599" t="str">
        <f t="shared" ca="1" si="122"/>
        <v/>
      </c>
      <c r="CU217" s="599" t="str">
        <f ca="1">IF($CR217="","",VLOOKUP(CR217,Invoer!$F$15:$AU$1500,3,FALSE))</f>
        <v/>
      </c>
      <c r="CV217" s="599" t="str">
        <f ca="1">IF($CR217="","",IF(CU217&lt;&gt;"Liq","",VLOOKUP(CR217,Invoer!$F$15:$AU$1500,4,FALSE)))</f>
        <v/>
      </c>
      <c r="CW217" s="599" t="str">
        <f ca="1">IF($CR217="","",VLOOKUP(CR217,Invoer!$F$15:$AU$1500,5,FALSE))</f>
        <v/>
      </c>
      <c r="CX217" s="599" t="str">
        <f ca="1">IF($CR217="","",VLOOKUP(CR217,Invoer!$F$15:$AU$1500,6,FALSE))</f>
        <v/>
      </c>
      <c r="CY217" s="599" t="str">
        <f ca="1">IF($CR217="","",VLOOKUP(CR217,Invoer!$F$15:$AU$1500,9,FALSE))</f>
        <v/>
      </c>
      <c r="CZ217" s="599" t="str">
        <f ca="1">IF($CR217="","",VLOOKUP(CR217,Invoer!$F$15:$AU$1500,10,FALSE))</f>
        <v/>
      </c>
      <c r="DA217" s="599" t="str">
        <f ca="1">IF($CR217="","",VLOOKUP(CR217,Invoer!$F$15:$AU$1500,11,FALSE))</f>
        <v/>
      </c>
      <c r="DB217" s="599" t="str">
        <f ca="1">IF($CR217="","",VLOOKUP(CR217,Invoer!$F$15:$BB$1500,14,FALSE))</f>
        <v/>
      </c>
      <c r="DC217" s="662" t="str">
        <f ca="1">IF($CR217="","",VLOOKUP(CR217,Invoer!$F$15:$AU$1500,15,FALSE))</f>
        <v/>
      </c>
      <c r="DD217" s="599" t="str">
        <f ca="1">IF($CR217="","",VLOOKUP(CR217,Invoer!$F$15:$AU$1500,19,FALSE))</f>
        <v/>
      </c>
      <c r="DE217" s="662" t="str">
        <f ca="1">IF($CR217="","",VLOOKUP(CR217,Invoer!$F$15:$AU$1500,20,FALSE))</f>
        <v/>
      </c>
      <c r="DF217" s="662" t="str">
        <f ca="1">IF($CR217="","",VLOOKUP(CR217,Invoer!$F$15:$AU$1500,23,FALSE))</f>
        <v/>
      </c>
      <c r="DG217" s="662" t="str">
        <f ca="1">IF($CR217="","",VLOOKUP(CR217,Invoer!$F$15:$AU$1500,17,FALSE))</f>
        <v/>
      </c>
      <c r="DH217" s="681" t="str">
        <f t="shared" ca="1" si="123"/>
        <v/>
      </c>
      <c r="DI217" s="662" t="str">
        <f t="shared" ca="1" si="124"/>
        <v/>
      </c>
      <c r="DJ217" s="190"/>
      <c r="DK217" s="411" t="str">
        <f t="shared" ca="1" si="125"/>
        <v/>
      </c>
      <c r="DO217" s="61" t="e">
        <f ca="1">IF($DN$4&lt;3,Invoer!EB222,Invoer!EA222)</f>
        <v>#N/A</v>
      </c>
      <c r="DP217" s="599" t="str">
        <f t="shared" ca="1" si="126"/>
        <v/>
      </c>
      <c r="DQ217" s="673" t="str">
        <f ca="1">IF($DP217="","",VLOOKUP(DP217,Invoer!$F$15:$AU$1999,2,FALSE))</f>
        <v/>
      </c>
      <c r="DR217" s="599" t="str">
        <f t="shared" ca="1" si="127"/>
        <v/>
      </c>
      <c r="DS217" s="599" t="str">
        <f ca="1">IF($DP217="","",VLOOKUP(DP217,Invoer!$F$15:$AU$1999,3,FALSE))</f>
        <v/>
      </c>
      <c r="DT217" s="599" t="str">
        <f ca="1">IF($DP217="","",IF(DS217&lt;&gt;"Liq","",VLOOKUP(DP217,Invoer!$F$15:$AU$1999,4,FALSE)))</f>
        <v/>
      </c>
      <c r="DU217" s="599" t="str">
        <f ca="1">IF($DP217="","",VLOOKUP(DP217,Invoer!$F$15:$AU$1999,5,FALSE))</f>
        <v/>
      </c>
      <c r="DV217" s="599" t="str">
        <f ca="1">IF($DP217="","",VLOOKUP(DP217,Invoer!$F$15:$AU$1999,6,FALSE))</f>
        <v/>
      </c>
      <c r="DW217" s="599" t="str">
        <f ca="1">IF($DP217="","",VLOOKUP(DP217,Invoer!$F$15:$AU$1999,9,FALSE))</f>
        <v/>
      </c>
      <c r="DX217" s="599" t="str">
        <f ca="1">IF($DP217="","",VLOOKUP(DP217,Invoer!$F$15:$AU$1999,10,FALSE))</f>
        <v/>
      </c>
      <c r="DY217" s="595" t="str">
        <f ca="1">IF($DP217="","",VLOOKUP(DP217,Invoer!$F$15:$AU$1999,11,FALSE))</f>
        <v/>
      </c>
      <c r="DZ217" s="662" t="str">
        <f ca="1">IF($DP217="","",IF($DN$4&gt;2,"",VLOOKUP(DP217,Invoer!CQ:CS,3,FALSE)))</f>
        <v/>
      </c>
      <c r="EA217" s="541" t="str">
        <f ca="1">IF($DP217="","",IF(ISERROR(DQ217),0,IF($DN$4&lt;3,"",VLOOKUP(DP217,Invoer!$F$15:$AU$1999,15,FALSE))))</f>
        <v/>
      </c>
      <c r="EB217" s="595" t="str">
        <f ca="1">IF($DP217="","",IF($DN$4&lt;3,"",VLOOKUP(DP217,Invoer!$F$15:$AU$1999,19,FALSE)))</f>
        <v/>
      </c>
      <c r="EC217" s="541" t="str">
        <f ca="1">IF($DP217="","",IF(ISERROR(DQ217),0,IF($DN$4&lt;3,"",VLOOKUP(DP217,Invoer!$F$15:$AU$1999,24,FALSE))))</f>
        <v/>
      </c>
      <c r="ED217" s="541" t="str">
        <f ca="1">IF($DP217="","",IF(ISERROR(DQ217),0,IF($DN$4&lt;3,"",VLOOKUP(DP217,Invoer!$F$15:$AU$1999,17,FALSE))))</f>
        <v/>
      </c>
      <c r="EH217" s="89" t="e">
        <f ca="1">Invoer!CP222</f>
        <v>#N/A</v>
      </c>
      <c r="EI217" s="599" t="str">
        <f t="shared" ca="1" si="128"/>
        <v/>
      </c>
      <c r="EJ217" s="673" t="str">
        <f ca="1">IF(EI217="","",VLOOKUP(EI217,Invoer!$F$15:$AU$1999,2,FALSE))</f>
        <v/>
      </c>
      <c r="EK217" s="599" t="str">
        <f t="shared" ca="1" si="129"/>
        <v/>
      </c>
      <c r="EL217" s="599" t="str">
        <f ca="1">IF($EI217="","",VLOOKUP(EI217,Invoer!$F$15:$AU$1999,3,FALSE))</f>
        <v/>
      </c>
      <c r="EM217" s="599" t="str">
        <f ca="1">IF($EI217="","",IF(EL217&lt;&gt;"Liq","",VLOOKUP(EI217,Invoer!$F$15:$AU$1999,4,FALSE)))</f>
        <v/>
      </c>
      <c r="EN217" s="599" t="str">
        <f ca="1">IF($EI217="","",VLOOKUP(EI217,Invoer!$F$15:$AU$1999,6,FALSE))</f>
        <v/>
      </c>
      <c r="EO217" s="599" t="str">
        <f ca="1">IF(EI217="","",VLOOKUP(EI217,Invoer!$F$15:$AU$1999,9,FALSE))</f>
        <v/>
      </c>
      <c r="EP217" s="599" t="str">
        <f ca="1">IF(EI217="","",VLOOKUP(EI217,Invoer!$F$15:$AU$1999,10,FALSE))</f>
        <v/>
      </c>
      <c r="EQ217" s="599" t="str">
        <f ca="1">IF(EI217="","",VLOOKUP(EI217,Invoer!$F$15:$AU$1999,11,FALSE))</f>
        <v/>
      </c>
      <c r="ER217" s="662" t="str">
        <f ca="1">IF(EI217="","",VLOOKUP(EI217,Invoer!CQ:CS,3,FALSE))</f>
        <v/>
      </c>
      <c r="ES217" s="662" t="str">
        <f t="shared" ca="1" si="130"/>
        <v/>
      </c>
      <c r="ET217" s="513" t="str">
        <f t="shared" ca="1" si="131"/>
        <v/>
      </c>
      <c r="EU217" s="112" t="str">
        <f t="shared" ca="1" si="132"/>
        <v/>
      </c>
      <c r="EV217" s="83" t="s">
        <v>160</v>
      </c>
      <c r="EW217" s="682" t="str">
        <f t="shared" ca="1" si="133"/>
        <v/>
      </c>
      <c r="EX217" s="662" t="str">
        <f t="shared" ca="1" si="134"/>
        <v/>
      </c>
      <c r="EY217"/>
      <c r="EZ217" s="56" t="e">
        <f t="shared" ca="1" si="145"/>
        <v>#VALUE!</v>
      </c>
      <c r="FA217" s="56" t="e">
        <f t="shared" ca="1" si="146"/>
        <v>#VALUE!</v>
      </c>
      <c r="FE217"/>
      <c r="FI217"/>
      <c r="FJ217"/>
    </row>
    <row r="218" spans="1:166" ht="12" customHeight="1" x14ac:dyDescent="0.2">
      <c r="A218"/>
      <c r="B218"/>
      <c r="C218"/>
      <c r="E218"/>
      <c r="G218" s="89" t="e">
        <f ca="1">Invoer!DU223</f>
        <v>#N/A</v>
      </c>
      <c r="H218" s="599" t="str">
        <f t="shared" ca="1" si="115"/>
        <v/>
      </c>
      <c r="I218" s="673" t="str">
        <f ca="1">IF($H218="","",VLOOKUP(H218,Invoer!$F$15:$AU$1500,2,FALSE))</f>
        <v/>
      </c>
      <c r="J218" s="599" t="str">
        <f t="shared" ca="1" si="151"/>
        <v/>
      </c>
      <c r="K218" s="599" t="str">
        <f ca="1">IF($H218="","",VLOOKUP(H218,Invoer!$F$15:$AU$1500,3,FALSE))</f>
        <v/>
      </c>
      <c r="L218" s="599" t="str">
        <f ca="1">IF($H218="","",IF(K218&lt;&gt;"Liq","",VLOOKUP(H218,Invoer!$F$15:$AU$1500,4,FALSE)))</f>
        <v/>
      </c>
      <c r="M218" s="599" t="str">
        <f ca="1">IF($H218="","",VLOOKUP(H218,Invoer!$F$15:$AU$1500,5,FALSE))</f>
        <v/>
      </c>
      <c r="N218" s="599" t="str">
        <f ca="1">IF($H218="","",VLOOKUP(H218,Invoer!$F$15:$AU$1500,6,FALSE))</f>
        <v/>
      </c>
      <c r="O218" s="599" t="str">
        <f ca="1">IF($H218="","",VLOOKUP(H218,Invoer!$F$15:$AU$1500,9,FALSE))</f>
        <v/>
      </c>
      <c r="P218" s="599" t="str">
        <f ca="1">IF($H218="","",VLOOKUP(H218,Invoer!$F$15:$AU$1500,10,FALSE))</f>
        <v/>
      </c>
      <c r="Q218" s="599" t="str">
        <f ca="1">IF($H218="","",VLOOKUP(H218,Invoer!$F$15:$BB$1500,14,FALSE))</f>
        <v/>
      </c>
      <c r="R218" s="662" t="str">
        <f ca="1">IF($H218="","",IF(J218&gt;$K$8,"",VLOOKUP(H218,Invoer!$F$15:$AU$1500,15,FALSE)))</f>
        <v/>
      </c>
      <c r="S218" s="599" t="str">
        <f ca="1">IF($H218="","",VLOOKUP(H218,Invoer!$F$15:$AU$1500,19,FALSE))</f>
        <v/>
      </c>
      <c r="T218" s="662" t="str">
        <f ca="1">IF($H218="","",IF(J218&gt;$K$8,"",VLOOKUP(H218,Invoer!$F$15:$AU$1500,20,FALSE)))</f>
        <v/>
      </c>
      <c r="U218" s="662" t="str">
        <f ca="1">IF($H218="","",IF(J218&gt;$K$8,"",VLOOKUP(H218,Invoer!$F$15:$AU$1500,23,FALSE)))</f>
        <v/>
      </c>
      <c r="V218" s="662" t="str">
        <f ca="1">IF($H218="","",IF(J218&gt;$K$8,"",VLOOKUP(H218,Invoer!$F$15:$AU$1500,17,FALSE)))</f>
        <v/>
      </c>
      <c r="AC218" s="435" t="str">
        <f>IF($AC$7&lt;3,Invoer!DR223,IF($AC$7=3,Invoer!BT223,"x"))</f>
        <v>x</v>
      </c>
      <c r="AD218" s="599" t="str">
        <f t="shared" si="136"/>
        <v/>
      </c>
      <c r="AE218" s="673" t="str">
        <f>IF($AD218="","",VLOOKUP(AD218,Invoer!$F$15:$AU$1999,2,FALSE))</f>
        <v/>
      </c>
      <c r="AF218" s="599" t="str">
        <f t="shared" si="137"/>
        <v/>
      </c>
      <c r="AG218" s="599" t="str">
        <f>IF($AD218="","",VLOOKUP(AD218,Invoer!$F$15:$AU$1999,3,FALSE))</f>
        <v/>
      </c>
      <c r="AH218" s="599" t="str">
        <f>IF($AD218="","",IF(AG218&lt;&gt;"Liq","",VLOOKUP(AD218,Invoer!$F$15:$AU$1999,4,FALSE)))</f>
        <v/>
      </c>
      <c r="AI218" s="677" t="str">
        <f>IF($AD218="","",VLOOKUP(AD218,Invoer!$F$15:$AU$1999,5,FALSE))</f>
        <v/>
      </c>
      <c r="AJ218" s="599" t="str">
        <f>IF($AD218="","",VLOOKUP(AD218,Invoer!$F$15:$AU$1999,6,FALSE))</f>
        <v/>
      </c>
      <c r="AK218" s="599" t="str">
        <f>IF($AD218="","",VLOOKUP(AD218,Invoer!$F$15:$AU$1999,9,FALSE))</f>
        <v/>
      </c>
      <c r="AL218" s="599" t="str">
        <f>IF($AD218="","",VLOOKUP(AD218,Invoer!$F$15:$AU$1999,10,FALSE))</f>
        <v/>
      </c>
      <c r="AM218" s="599" t="str">
        <f>IF($AD218="","",VLOOKUP(AD218,Invoer!$F$15:$BB$1999,14,FALSE))</f>
        <v/>
      </c>
      <c r="AN218" s="599" t="str">
        <f>IF($AD218="","",VLOOKUP(AD218,Invoer!$F$15:$AU$1999,11,FALSE))</f>
        <v/>
      </c>
      <c r="AO218" s="662" t="str">
        <f>IF($AD218="","",VLOOKUP(AD218,Invoer!$F$15:$AU$1999,15,FALSE))</f>
        <v/>
      </c>
      <c r="AP218" s="599" t="str">
        <f>IF($AD218="","",VLOOKUP(AD218,Invoer!$F$15:$AU$1999,19,FALSE))</f>
        <v/>
      </c>
      <c r="AQ218" s="662" t="str">
        <f>IF($AD218="","",VLOOKUP(AD218,Invoer!$F$15:$AU$1999,24,FALSE))</f>
        <v/>
      </c>
      <c r="AR218" s="662" t="str">
        <f>IF($AD218="","",VLOOKUP(AD218,Invoer!$F$15:$AU$1999,17,FALSE))</f>
        <v/>
      </c>
      <c r="AS218" s="678" t="str">
        <f t="shared" si="147"/>
        <v/>
      </c>
      <c r="AT218" s="676" t="str">
        <f t="shared" si="116"/>
        <v/>
      </c>
      <c r="AU218" s="77" t="e">
        <f t="shared" si="117"/>
        <v>#VALUE!</v>
      </c>
      <c r="AW218" s="57"/>
      <c r="AX218" s="57"/>
      <c r="BA218" s="83" t="e">
        <f ca="1">Invoer!DW223</f>
        <v>#N/A</v>
      </c>
      <c r="BB218" s="599" t="str">
        <f t="shared" ca="1" si="138"/>
        <v/>
      </c>
      <c r="BC218" s="673" t="str">
        <f ca="1">IF($BB218="","",VLOOKUP(BB218,Invoer!$F$15:$AU$1999,2,FALSE))</f>
        <v/>
      </c>
      <c r="BD218" s="599" t="str">
        <f t="shared" ca="1" si="139"/>
        <v/>
      </c>
      <c r="BE218" s="599" t="str">
        <f ca="1">IF($BB218="","",VLOOKUP(BB218,Invoer!$F$15:$AU$1999,5,FALSE))</f>
        <v/>
      </c>
      <c r="BF218" s="599" t="str">
        <f ca="1">IF($BB218="","",VLOOKUP(BB218,Invoer!$F$15:$AU$1999,6,FALSE))</f>
        <v/>
      </c>
      <c r="BG218" s="599" t="str">
        <f ca="1">IF($BB218="","",VLOOKUP(BB218,Invoer!$F$15:$AU$1999,9,FALSE))</f>
        <v/>
      </c>
      <c r="BH218" s="599" t="str">
        <f ca="1">IF($BB218="","",VLOOKUP(BB218,Invoer!$F$15:$AU$1999,10,FALSE))</f>
        <v/>
      </c>
      <c r="BI218" s="599" t="str">
        <f ca="1">IF($BB218="","",VLOOKUP(BB218,Invoer!$F$15:$BB$1999,14,FALSE))</f>
        <v/>
      </c>
      <c r="BJ218" s="599" t="str">
        <f ca="1">IF($BB218="","",VLOOKUP(BB218,Invoer!$F$15:$AU$1999,11,FALSE))</f>
        <v/>
      </c>
      <c r="BK218" s="662" t="str">
        <f t="shared" ca="1" si="140"/>
        <v/>
      </c>
      <c r="BL218" s="662" t="str">
        <f t="shared" ca="1" si="141"/>
        <v/>
      </c>
      <c r="BM218" s="679" t="str">
        <f t="shared" ca="1" si="142"/>
        <v/>
      </c>
      <c r="BN218" s="662" t="str">
        <f t="shared" ca="1" si="118"/>
        <v/>
      </c>
      <c r="BO218" s="662" t="str">
        <f ca="1">IF($BB218="","",VLOOKUP(BB218,Invoer!$F$15:$AU$1999,15,FALSE))</f>
        <v/>
      </c>
      <c r="BP218" s="662" t="str">
        <f ca="1">IF($BB218="","",VLOOKUP(BB218,Invoer!$F$15:$AU$1999,24,FALSE))</f>
        <v/>
      </c>
      <c r="BQ218" s="662" t="str">
        <f ca="1">IF($BB218="","",VLOOKUP(BB218,Invoer!$F$15:$AU$1999,17,FALSE))</f>
        <v/>
      </c>
      <c r="BS218" s="73" t="e">
        <f t="shared" ca="1" si="148"/>
        <v>#VALUE!</v>
      </c>
      <c r="BT218" s="57" t="str">
        <f t="shared" ca="1" si="149"/>
        <v/>
      </c>
      <c r="CJ218" s="436"/>
      <c r="CQ218" s="411" t="e">
        <f ca="1">Invoer!EG223</f>
        <v>#N/A</v>
      </c>
      <c r="CR218" s="599" t="str">
        <f t="shared" ca="1" si="121"/>
        <v/>
      </c>
      <c r="CS218" s="673" t="str">
        <f ca="1">IF($CR218="","",VLOOKUP(CR218,Invoer!$F$15:$AU$1500,2,FALSE))</f>
        <v/>
      </c>
      <c r="CT218" s="599" t="str">
        <f t="shared" ca="1" si="122"/>
        <v/>
      </c>
      <c r="CU218" s="599" t="str">
        <f ca="1">IF($CR218="","",VLOOKUP(CR218,Invoer!$F$15:$AU$1500,3,FALSE))</f>
        <v/>
      </c>
      <c r="CV218" s="599" t="str">
        <f ca="1">IF($CR218="","",IF(CU218&lt;&gt;"Liq","",VLOOKUP(CR218,Invoer!$F$15:$AU$1500,4,FALSE)))</f>
        <v/>
      </c>
      <c r="CW218" s="599" t="str">
        <f ca="1">IF($CR218="","",VLOOKUP(CR218,Invoer!$F$15:$AU$1500,5,FALSE))</f>
        <v/>
      </c>
      <c r="CX218" s="599" t="str">
        <f ca="1">IF($CR218="","",VLOOKUP(CR218,Invoer!$F$15:$AU$1500,6,FALSE))</f>
        <v/>
      </c>
      <c r="CY218" s="599" t="str">
        <f ca="1">IF($CR218="","",VLOOKUP(CR218,Invoer!$F$15:$AU$1500,9,FALSE))</f>
        <v/>
      </c>
      <c r="CZ218" s="599" t="str">
        <f ca="1">IF($CR218="","",VLOOKUP(CR218,Invoer!$F$15:$AU$1500,10,FALSE))</f>
        <v/>
      </c>
      <c r="DA218" s="599" t="str">
        <f ca="1">IF($CR218="","",VLOOKUP(CR218,Invoer!$F$15:$AU$1500,11,FALSE))</f>
        <v/>
      </c>
      <c r="DB218" s="599" t="str">
        <f ca="1">IF($CR218="","",VLOOKUP(CR218,Invoer!$F$15:$BB$1500,14,FALSE))</f>
        <v/>
      </c>
      <c r="DC218" s="662" t="str">
        <f ca="1">IF($CR218="","",VLOOKUP(CR218,Invoer!$F$15:$AU$1500,15,FALSE))</f>
        <v/>
      </c>
      <c r="DD218" s="599" t="str">
        <f ca="1">IF($CR218="","",VLOOKUP(CR218,Invoer!$F$15:$AU$1500,19,FALSE))</f>
        <v/>
      </c>
      <c r="DE218" s="662" t="str">
        <f ca="1">IF($CR218="","",VLOOKUP(CR218,Invoer!$F$15:$AU$1500,20,FALSE))</f>
        <v/>
      </c>
      <c r="DF218" s="662" t="str">
        <f ca="1">IF($CR218="","",VLOOKUP(CR218,Invoer!$F$15:$AU$1500,23,FALSE))</f>
        <v/>
      </c>
      <c r="DG218" s="662" t="str">
        <f ca="1">IF($CR218="","",VLOOKUP(CR218,Invoer!$F$15:$AU$1500,17,FALSE))</f>
        <v/>
      </c>
      <c r="DH218" s="681" t="str">
        <f t="shared" ca="1" si="123"/>
        <v/>
      </c>
      <c r="DI218" s="662" t="str">
        <f t="shared" ca="1" si="124"/>
        <v/>
      </c>
      <c r="DJ218" s="190"/>
      <c r="DK218" s="411" t="str">
        <f t="shared" ca="1" si="125"/>
        <v/>
      </c>
      <c r="DO218" s="61" t="e">
        <f ca="1">IF($DN$4&lt;3,Invoer!EB223,Invoer!EA223)</f>
        <v>#N/A</v>
      </c>
      <c r="DP218" s="599" t="str">
        <f t="shared" ca="1" si="126"/>
        <v/>
      </c>
      <c r="DQ218" s="673" t="str">
        <f ca="1">IF($DP218="","",VLOOKUP(DP218,Invoer!$F$15:$AU$1999,2,FALSE))</f>
        <v/>
      </c>
      <c r="DR218" s="599" t="str">
        <f t="shared" ca="1" si="127"/>
        <v/>
      </c>
      <c r="DS218" s="599" t="str">
        <f ca="1">IF($DP218="","",VLOOKUP(DP218,Invoer!$F$15:$AU$1999,3,FALSE))</f>
        <v/>
      </c>
      <c r="DT218" s="599" t="str">
        <f ca="1">IF($DP218="","",IF(DS218&lt;&gt;"Liq","",VLOOKUP(DP218,Invoer!$F$15:$AU$1999,4,FALSE)))</f>
        <v/>
      </c>
      <c r="DU218" s="599" t="str">
        <f ca="1">IF($DP218="","",VLOOKUP(DP218,Invoer!$F$15:$AU$1999,5,FALSE))</f>
        <v/>
      </c>
      <c r="DV218" s="599" t="str">
        <f ca="1">IF($DP218="","",VLOOKUP(DP218,Invoer!$F$15:$AU$1999,6,FALSE))</f>
        <v/>
      </c>
      <c r="DW218" s="599" t="str">
        <f ca="1">IF($DP218="","",VLOOKUP(DP218,Invoer!$F$15:$AU$1999,9,FALSE))</f>
        <v/>
      </c>
      <c r="DX218" s="599" t="str">
        <f ca="1">IF($DP218="","",VLOOKUP(DP218,Invoer!$F$15:$AU$1999,10,FALSE))</f>
        <v/>
      </c>
      <c r="DY218" s="595" t="str">
        <f ca="1">IF($DP218="","",VLOOKUP(DP218,Invoer!$F$15:$AU$1999,11,FALSE))</f>
        <v/>
      </c>
      <c r="DZ218" s="662" t="str">
        <f ca="1">IF($DP218="","",IF($DN$4&gt;2,"",VLOOKUP(DP218,Invoer!CQ:CS,3,FALSE)))</f>
        <v/>
      </c>
      <c r="EA218" s="541" t="str">
        <f ca="1">IF($DP218="","",IF(ISERROR(DQ218),0,IF($DN$4&lt;3,"",VLOOKUP(DP218,Invoer!$F$15:$AU$1999,15,FALSE))))</f>
        <v/>
      </c>
      <c r="EB218" s="595" t="str">
        <f ca="1">IF($DP218="","",IF($DN$4&lt;3,"",VLOOKUP(DP218,Invoer!$F$15:$AU$1999,19,FALSE)))</f>
        <v/>
      </c>
      <c r="EC218" s="541" t="str">
        <f ca="1">IF($DP218="","",IF(ISERROR(DQ218),0,IF($DN$4&lt;3,"",VLOOKUP(DP218,Invoer!$F$15:$AU$1999,24,FALSE))))</f>
        <v/>
      </c>
      <c r="ED218" s="541" t="str">
        <f ca="1">IF($DP218="","",IF(ISERROR(DQ218),0,IF($DN$4&lt;3,"",VLOOKUP(DP218,Invoer!$F$15:$AU$1999,17,FALSE))))</f>
        <v/>
      </c>
      <c r="EH218" s="89" t="e">
        <f ca="1">Invoer!CP223</f>
        <v>#N/A</v>
      </c>
      <c r="EI218" s="599" t="str">
        <f t="shared" ca="1" si="128"/>
        <v/>
      </c>
      <c r="EJ218" s="673" t="str">
        <f ca="1">IF(EI218="","",VLOOKUP(EI218,Invoer!$F$15:$AU$1999,2,FALSE))</f>
        <v/>
      </c>
      <c r="EK218" s="599" t="str">
        <f t="shared" ca="1" si="129"/>
        <v/>
      </c>
      <c r="EL218" s="599" t="str">
        <f ca="1">IF($EI218="","",VLOOKUP(EI218,Invoer!$F$15:$AU$1999,3,FALSE))</f>
        <v/>
      </c>
      <c r="EM218" s="599" t="str">
        <f ca="1">IF($EI218="","",IF(EL218&lt;&gt;"Liq","",VLOOKUP(EI218,Invoer!$F$15:$AU$1999,4,FALSE)))</f>
        <v/>
      </c>
      <c r="EN218" s="599" t="str">
        <f ca="1">IF($EI218="","",VLOOKUP(EI218,Invoer!$F$15:$AU$1999,6,FALSE))</f>
        <v/>
      </c>
      <c r="EO218" s="599" t="str">
        <f ca="1">IF(EI218="","",VLOOKUP(EI218,Invoer!$F$15:$AU$1999,9,FALSE))</f>
        <v/>
      </c>
      <c r="EP218" s="599" t="str">
        <f ca="1">IF(EI218="","",VLOOKUP(EI218,Invoer!$F$15:$AU$1999,10,FALSE))</f>
        <v/>
      </c>
      <c r="EQ218" s="599" t="str">
        <f ca="1">IF(EI218="","",VLOOKUP(EI218,Invoer!$F$15:$AU$1999,11,FALSE))</f>
        <v/>
      </c>
      <c r="ER218" s="662" t="str">
        <f ca="1">IF(EI218="","",VLOOKUP(EI218,Invoer!CQ:CS,3,FALSE))</f>
        <v/>
      </c>
      <c r="ES218" s="662" t="str">
        <f t="shared" ca="1" si="130"/>
        <v/>
      </c>
      <c r="ET218" s="513" t="str">
        <f t="shared" ca="1" si="131"/>
        <v/>
      </c>
      <c r="EU218" s="112" t="str">
        <f t="shared" ca="1" si="132"/>
        <v/>
      </c>
      <c r="EV218" s="83" t="s">
        <v>160</v>
      </c>
      <c r="EW218" s="682" t="str">
        <f t="shared" ca="1" si="133"/>
        <v/>
      </c>
      <c r="EX218" s="662" t="str">
        <f t="shared" ca="1" si="134"/>
        <v/>
      </c>
      <c r="EY218"/>
      <c r="EZ218" s="56" t="e">
        <f t="shared" ca="1" si="145"/>
        <v>#VALUE!</v>
      </c>
      <c r="FA218" s="56" t="e">
        <f t="shared" ca="1" si="146"/>
        <v>#VALUE!</v>
      </c>
      <c r="FE218"/>
      <c r="FI218"/>
      <c r="FJ218"/>
    </row>
    <row r="219" spans="1:166" ht="12" customHeight="1" x14ac:dyDescent="0.2">
      <c r="A219"/>
      <c r="B219"/>
      <c r="C219"/>
      <c r="E219"/>
      <c r="G219" s="89" t="e">
        <f ca="1">Invoer!DU224</f>
        <v>#N/A</v>
      </c>
      <c r="H219" s="599" t="str">
        <f t="shared" ca="1" si="115"/>
        <v/>
      </c>
      <c r="I219" s="673" t="str">
        <f ca="1">IF($H219="","",VLOOKUP(H219,Invoer!$F$15:$AU$1500,2,FALSE))</f>
        <v/>
      </c>
      <c r="J219" s="599" t="str">
        <f t="shared" ca="1" si="151"/>
        <v/>
      </c>
      <c r="K219" s="599" t="str">
        <f ca="1">IF($H219="","",VLOOKUP(H219,Invoer!$F$15:$AU$1500,3,FALSE))</f>
        <v/>
      </c>
      <c r="L219" s="599" t="str">
        <f ca="1">IF($H219="","",IF(K219&lt;&gt;"Liq","",VLOOKUP(H219,Invoer!$F$15:$AU$1500,4,FALSE)))</f>
        <v/>
      </c>
      <c r="M219" s="599" t="str">
        <f ca="1">IF($H219="","",VLOOKUP(H219,Invoer!$F$15:$AU$1500,5,FALSE))</f>
        <v/>
      </c>
      <c r="N219" s="599" t="str">
        <f ca="1">IF($H219="","",VLOOKUP(H219,Invoer!$F$15:$AU$1500,6,FALSE))</f>
        <v/>
      </c>
      <c r="O219" s="599" t="str">
        <f ca="1">IF($H219="","",VLOOKUP(H219,Invoer!$F$15:$AU$1500,9,FALSE))</f>
        <v/>
      </c>
      <c r="P219" s="599" t="str">
        <f ca="1">IF($H219="","",VLOOKUP(H219,Invoer!$F$15:$AU$1500,10,FALSE))</f>
        <v/>
      </c>
      <c r="Q219" s="599" t="str">
        <f ca="1">IF($H219="","",VLOOKUP(H219,Invoer!$F$15:$BB$1500,14,FALSE))</f>
        <v/>
      </c>
      <c r="R219" s="662" t="str">
        <f ca="1">IF($H219="","",IF(J219&gt;$K$8,"",VLOOKUP(H219,Invoer!$F$15:$AU$1500,15,FALSE)))</f>
        <v/>
      </c>
      <c r="S219" s="599" t="str">
        <f ca="1">IF($H219="","",VLOOKUP(H219,Invoer!$F$15:$AU$1500,19,FALSE))</f>
        <v/>
      </c>
      <c r="T219" s="662" t="str">
        <f ca="1">IF($H219="","",IF(J219&gt;$K$8,"",VLOOKUP(H219,Invoer!$F$15:$AU$1500,20,FALSE)))</f>
        <v/>
      </c>
      <c r="U219" s="662" t="str">
        <f ca="1">IF($H219="","",IF(J219&gt;$K$8,"",VLOOKUP(H219,Invoer!$F$15:$AU$1500,23,FALSE)))</f>
        <v/>
      </c>
      <c r="V219" s="662" t="str">
        <f ca="1">IF($H219="","",IF(J219&gt;$K$8,"",VLOOKUP(H219,Invoer!$F$15:$AU$1500,17,FALSE)))</f>
        <v/>
      </c>
      <c r="AC219" s="435" t="str">
        <f>IF($AC$7&lt;3,Invoer!DR224,IF($AC$7=3,Invoer!BT224,"x"))</f>
        <v>x</v>
      </c>
      <c r="AD219" s="599" t="str">
        <f t="shared" si="136"/>
        <v/>
      </c>
      <c r="AE219" s="673" t="str">
        <f>IF($AD219="","",VLOOKUP(AD219,Invoer!$F$15:$AU$1999,2,FALSE))</f>
        <v/>
      </c>
      <c r="AF219" s="599" t="str">
        <f t="shared" si="137"/>
        <v/>
      </c>
      <c r="AG219" s="599" t="str">
        <f>IF($AD219="","",VLOOKUP(AD219,Invoer!$F$15:$AU$1999,3,FALSE))</f>
        <v/>
      </c>
      <c r="AH219" s="599" t="str">
        <f>IF($AD219="","",IF(AG219&lt;&gt;"Liq","",VLOOKUP(AD219,Invoer!$F$15:$AU$1999,4,FALSE)))</f>
        <v/>
      </c>
      <c r="AI219" s="677" t="str">
        <f>IF($AD219="","",VLOOKUP(AD219,Invoer!$F$15:$AU$1999,5,FALSE))</f>
        <v/>
      </c>
      <c r="AJ219" s="599" t="str">
        <f>IF($AD219="","",VLOOKUP(AD219,Invoer!$F$15:$AU$1999,6,FALSE))</f>
        <v/>
      </c>
      <c r="AK219" s="599" t="str">
        <f>IF($AD219="","",VLOOKUP(AD219,Invoer!$F$15:$AU$1999,9,FALSE))</f>
        <v/>
      </c>
      <c r="AL219" s="599" t="str">
        <f>IF($AD219="","",VLOOKUP(AD219,Invoer!$F$15:$AU$1999,10,FALSE))</f>
        <v/>
      </c>
      <c r="AM219" s="599" t="str">
        <f>IF($AD219="","",VLOOKUP(AD219,Invoer!$F$15:$BB$1999,14,FALSE))</f>
        <v/>
      </c>
      <c r="AN219" s="599" t="str">
        <f>IF($AD219="","",VLOOKUP(AD219,Invoer!$F$15:$AU$1999,11,FALSE))</f>
        <v/>
      </c>
      <c r="AO219" s="662" t="str">
        <f>IF($AD219="","",VLOOKUP(AD219,Invoer!$F$15:$AU$1999,15,FALSE))</f>
        <v/>
      </c>
      <c r="AP219" s="599" t="str">
        <f>IF($AD219="","",VLOOKUP(AD219,Invoer!$F$15:$AU$1999,19,FALSE))</f>
        <v/>
      </c>
      <c r="AQ219" s="662" t="str">
        <f>IF($AD219="","",VLOOKUP(AD219,Invoer!$F$15:$AU$1999,24,FALSE))</f>
        <v/>
      </c>
      <c r="AR219" s="662" t="str">
        <f>IF($AD219="","",VLOOKUP(AD219,Invoer!$F$15:$AU$1999,17,FALSE))</f>
        <v/>
      </c>
      <c r="AS219" s="678" t="str">
        <f t="shared" si="147"/>
        <v/>
      </c>
      <c r="AT219" s="676" t="str">
        <f t="shared" si="116"/>
        <v/>
      </c>
      <c r="AU219" s="77" t="e">
        <f t="shared" si="117"/>
        <v>#VALUE!</v>
      </c>
      <c r="AW219" s="57"/>
      <c r="AX219" s="57"/>
      <c r="BA219" s="83" t="e">
        <f ca="1">Invoer!DW224</f>
        <v>#N/A</v>
      </c>
      <c r="BB219" s="599" t="str">
        <f t="shared" ca="1" si="138"/>
        <v/>
      </c>
      <c r="BC219" s="673" t="str">
        <f ca="1">IF($BB219="","",VLOOKUP(BB219,Invoer!$F$15:$AU$1999,2,FALSE))</f>
        <v/>
      </c>
      <c r="BD219" s="599" t="str">
        <f t="shared" ca="1" si="139"/>
        <v/>
      </c>
      <c r="BE219" s="599" t="str">
        <f ca="1">IF($BB219="","",VLOOKUP(BB219,Invoer!$F$15:$AU$1999,5,FALSE))</f>
        <v/>
      </c>
      <c r="BF219" s="599" t="str">
        <f ca="1">IF($BB219="","",VLOOKUP(BB219,Invoer!$F$15:$AU$1999,6,FALSE))</f>
        <v/>
      </c>
      <c r="BG219" s="599" t="str">
        <f ca="1">IF($BB219="","",VLOOKUP(BB219,Invoer!$F$15:$AU$1999,9,FALSE))</f>
        <v/>
      </c>
      <c r="BH219" s="599" t="str">
        <f ca="1">IF($BB219="","",VLOOKUP(BB219,Invoer!$F$15:$AU$1999,10,FALSE))</f>
        <v/>
      </c>
      <c r="BI219" s="599" t="str">
        <f ca="1">IF($BB219="","",VLOOKUP(BB219,Invoer!$F$15:$BB$1999,14,FALSE))</f>
        <v/>
      </c>
      <c r="BJ219" s="599" t="str">
        <f ca="1">IF($BB219="","",VLOOKUP(BB219,Invoer!$F$15:$AU$1999,11,FALSE))</f>
        <v/>
      </c>
      <c r="BK219" s="662" t="str">
        <f t="shared" ca="1" si="140"/>
        <v/>
      </c>
      <c r="BL219" s="662" t="str">
        <f t="shared" ca="1" si="141"/>
        <v/>
      </c>
      <c r="BM219" s="679" t="str">
        <f t="shared" ca="1" si="142"/>
        <v/>
      </c>
      <c r="BN219" s="662" t="str">
        <f t="shared" ca="1" si="118"/>
        <v/>
      </c>
      <c r="BO219" s="662" t="str">
        <f ca="1">IF($BB219="","",VLOOKUP(BB219,Invoer!$F$15:$AU$1999,15,FALSE))</f>
        <v/>
      </c>
      <c r="BP219" s="662" t="str">
        <f ca="1">IF($BB219="","",VLOOKUP(BB219,Invoer!$F$15:$AU$1999,24,FALSE))</f>
        <v/>
      </c>
      <c r="BQ219" s="662" t="str">
        <f ca="1">IF($BB219="","",VLOOKUP(BB219,Invoer!$F$15:$AU$1999,17,FALSE))</f>
        <v/>
      </c>
      <c r="BS219" s="73" t="e">
        <f t="shared" ca="1" si="148"/>
        <v>#VALUE!</v>
      </c>
      <c r="BT219" s="57" t="str">
        <f t="shared" ca="1" si="149"/>
        <v/>
      </c>
      <c r="CJ219" s="436"/>
      <c r="CQ219" s="411" t="e">
        <f ca="1">Invoer!EG224</f>
        <v>#N/A</v>
      </c>
      <c r="CR219" s="599" t="str">
        <f t="shared" ca="1" si="121"/>
        <v/>
      </c>
      <c r="CS219" s="673" t="str">
        <f ca="1">IF($CR219="","",VLOOKUP(CR219,Invoer!$F$15:$AU$1500,2,FALSE))</f>
        <v/>
      </c>
      <c r="CT219" s="599" t="str">
        <f t="shared" ca="1" si="122"/>
        <v/>
      </c>
      <c r="CU219" s="599" t="str">
        <f ca="1">IF($CR219="","",VLOOKUP(CR219,Invoer!$F$15:$AU$1500,3,FALSE))</f>
        <v/>
      </c>
      <c r="CV219" s="599" t="str">
        <f ca="1">IF($CR219="","",IF(CU219&lt;&gt;"Liq","",VLOOKUP(CR219,Invoer!$F$15:$AU$1500,4,FALSE)))</f>
        <v/>
      </c>
      <c r="CW219" s="599" t="str">
        <f ca="1">IF($CR219="","",VLOOKUP(CR219,Invoer!$F$15:$AU$1500,5,FALSE))</f>
        <v/>
      </c>
      <c r="CX219" s="599" t="str">
        <f ca="1">IF($CR219="","",VLOOKUP(CR219,Invoer!$F$15:$AU$1500,6,FALSE))</f>
        <v/>
      </c>
      <c r="CY219" s="599" t="str">
        <f ca="1">IF($CR219="","",VLOOKUP(CR219,Invoer!$F$15:$AU$1500,9,FALSE))</f>
        <v/>
      </c>
      <c r="CZ219" s="599" t="str">
        <f ca="1">IF($CR219="","",VLOOKUP(CR219,Invoer!$F$15:$AU$1500,10,FALSE))</f>
        <v/>
      </c>
      <c r="DA219" s="599" t="str">
        <f ca="1">IF($CR219="","",VLOOKUP(CR219,Invoer!$F$15:$AU$1500,11,FALSE))</f>
        <v/>
      </c>
      <c r="DB219" s="599" t="str">
        <f ca="1">IF($CR219="","",VLOOKUP(CR219,Invoer!$F$15:$BB$1500,14,FALSE))</f>
        <v/>
      </c>
      <c r="DC219" s="662" t="str">
        <f ca="1">IF($CR219="","",VLOOKUP(CR219,Invoer!$F$15:$AU$1500,15,FALSE))</f>
        <v/>
      </c>
      <c r="DD219" s="599" t="str">
        <f ca="1">IF($CR219="","",VLOOKUP(CR219,Invoer!$F$15:$AU$1500,19,FALSE))</f>
        <v/>
      </c>
      <c r="DE219" s="662" t="str">
        <f ca="1">IF($CR219="","",VLOOKUP(CR219,Invoer!$F$15:$AU$1500,20,FALSE))</f>
        <v/>
      </c>
      <c r="DF219" s="662" t="str">
        <f ca="1">IF($CR219="","",VLOOKUP(CR219,Invoer!$F$15:$AU$1500,23,FALSE))</f>
        <v/>
      </c>
      <c r="DG219" s="662" t="str">
        <f ca="1">IF($CR219="","",VLOOKUP(CR219,Invoer!$F$15:$AU$1500,17,FALSE))</f>
        <v/>
      </c>
      <c r="DH219" s="681" t="str">
        <f t="shared" ca="1" si="123"/>
        <v/>
      </c>
      <c r="DI219" s="662" t="str">
        <f t="shared" ca="1" si="124"/>
        <v/>
      </c>
      <c r="DJ219" s="190"/>
      <c r="DK219" s="411" t="str">
        <f t="shared" ca="1" si="125"/>
        <v/>
      </c>
      <c r="DO219" s="61" t="e">
        <f ca="1">IF($DN$4&lt;3,Invoer!EB224,Invoer!EA224)</f>
        <v>#N/A</v>
      </c>
      <c r="DP219" s="599" t="str">
        <f t="shared" ca="1" si="126"/>
        <v/>
      </c>
      <c r="DQ219" s="673" t="str">
        <f ca="1">IF($DP219="","",VLOOKUP(DP219,Invoer!$F$15:$AU$1999,2,FALSE))</f>
        <v/>
      </c>
      <c r="DR219" s="599" t="str">
        <f t="shared" ca="1" si="127"/>
        <v/>
      </c>
      <c r="DS219" s="599" t="str">
        <f ca="1">IF($DP219="","",VLOOKUP(DP219,Invoer!$F$15:$AU$1999,3,FALSE))</f>
        <v/>
      </c>
      <c r="DT219" s="599" t="str">
        <f ca="1">IF($DP219="","",IF(DS219&lt;&gt;"Liq","",VLOOKUP(DP219,Invoer!$F$15:$AU$1999,4,FALSE)))</f>
        <v/>
      </c>
      <c r="DU219" s="599" t="str">
        <f ca="1">IF($DP219="","",VLOOKUP(DP219,Invoer!$F$15:$AU$1999,5,FALSE))</f>
        <v/>
      </c>
      <c r="DV219" s="599" t="str">
        <f ca="1">IF($DP219="","",VLOOKUP(DP219,Invoer!$F$15:$AU$1999,6,FALSE))</f>
        <v/>
      </c>
      <c r="DW219" s="599" t="str">
        <f ca="1">IF($DP219="","",VLOOKUP(DP219,Invoer!$F$15:$AU$1999,9,FALSE))</f>
        <v/>
      </c>
      <c r="DX219" s="599" t="str">
        <f ca="1">IF($DP219="","",VLOOKUP(DP219,Invoer!$F$15:$AU$1999,10,FALSE))</f>
        <v/>
      </c>
      <c r="DY219" s="595" t="str">
        <f ca="1">IF($DP219="","",VLOOKUP(DP219,Invoer!$F$15:$AU$1999,11,FALSE))</f>
        <v/>
      </c>
      <c r="DZ219" s="662" t="str">
        <f ca="1">IF($DP219="","",IF($DN$4&gt;2,"",VLOOKUP(DP219,Invoer!CQ:CS,3,FALSE)))</f>
        <v/>
      </c>
      <c r="EA219" s="541" t="str">
        <f ca="1">IF($DP219="","",IF(ISERROR(DQ219),0,IF($DN$4&lt;3,"",VLOOKUP(DP219,Invoer!$F$15:$AU$1999,15,FALSE))))</f>
        <v/>
      </c>
      <c r="EB219" s="595" t="str">
        <f ca="1">IF($DP219="","",IF($DN$4&lt;3,"",VLOOKUP(DP219,Invoer!$F$15:$AU$1999,19,FALSE)))</f>
        <v/>
      </c>
      <c r="EC219" s="541" t="str">
        <f ca="1">IF($DP219="","",IF(ISERROR(DQ219),0,IF($DN$4&lt;3,"",VLOOKUP(DP219,Invoer!$F$15:$AU$1999,24,FALSE))))</f>
        <v/>
      </c>
      <c r="ED219" s="541" t="str">
        <f ca="1">IF($DP219="","",IF(ISERROR(DQ219),0,IF($DN$4&lt;3,"",VLOOKUP(DP219,Invoer!$F$15:$AU$1999,17,FALSE))))</f>
        <v/>
      </c>
      <c r="EH219" s="89" t="e">
        <f ca="1">Invoer!CP224</f>
        <v>#N/A</v>
      </c>
      <c r="EI219" s="599" t="str">
        <f t="shared" ca="1" si="128"/>
        <v/>
      </c>
      <c r="EJ219" s="673" t="str">
        <f ca="1">IF(EI219="","",VLOOKUP(EI219,Invoer!$F$15:$AU$1999,2,FALSE))</f>
        <v/>
      </c>
      <c r="EK219" s="599" t="str">
        <f t="shared" ca="1" si="129"/>
        <v/>
      </c>
      <c r="EL219" s="599" t="str">
        <f ca="1">IF($EI219="","",VLOOKUP(EI219,Invoer!$F$15:$AU$1999,3,FALSE))</f>
        <v/>
      </c>
      <c r="EM219" s="599" t="str">
        <f ca="1">IF($EI219="","",IF(EL219&lt;&gt;"Liq","",VLOOKUP(EI219,Invoer!$F$15:$AU$1999,4,FALSE)))</f>
        <v/>
      </c>
      <c r="EN219" s="599" t="str">
        <f ca="1">IF($EI219="","",VLOOKUP(EI219,Invoer!$F$15:$AU$1999,6,FALSE))</f>
        <v/>
      </c>
      <c r="EO219" s="599" t="str">
        <f ca="1">IF(EI219="","",VLOOKUP(EI219,Invoer!$F$15:$AU$1999,9,FALSE))</f>
        <v/>
      </c>
      <c r="EP219" s="599" t="str">
        <f ca="1">IF(EI219="","",VLOOKUP(EI219,Invoer!$F$15:$AU$1999,10,FALSE))</f>
        <v/>
      </c>
      <c r="EQ219" s="599" t="str">
        <f ca="1">IF(EI219="","",VLOOKUP(EI219,Invoer!$F$15:$AU$1999,11,FALSE))</f>
        <v/>
      </c>
      <c r="ER219" s="662" t="str">
        <f ca="1">IF(EI219="","",VLOOKUP(EI219,Invoer!CQ:CS,3,FALSE))</f>
        <v/>
      </c>
      <c r="ES219" s="662" t="str">
        <f t="shared" ca="1" si="130"/>
        <v/>
      </c>
      <c r="ET219" s="513" t="str">
        <f t="shared" ca="1" si="131"/>
        <v/>
      </c>
      <c r="EU219" s="112" t="str">
        <f t="shared" ca="1" si="132"/>
        <v/>
      </c>
      <c r="EV219" s="83" t="s">
        <v>160</v>
      </c>
      <c r="EW219" s="682" t="str">
        <f t="shared" ca="1" si="133"/>
        <v/>
      </c>
      <c r="EX219" s="662" t="str">
        <f t="shared" ca="1" si="134"/>
        <v/>
      </c>
      <c r="EY219"/>
      <c r="EZ219" s="56" t="e">
        <f t="shared" ca="1" si="145"/>
        <v>#VALUE!</v>
      </c>
      <c r="FA219" s="56" t="e">
        <f t="shared" ca="1" si="146"/>
        <v>#VALUE!</v>
      </c>
      <c r="FE219"/>
      <c r="FI219"/>
      <c r="FJ219"/>
    </row>
    <row r="220" spans="1:166" ht="12" customHeight="1" x14ac:dyDescent="0.2">
      <c r="A220"/>
      <c r="B220"/>
      <c r="C220"/>
      <c r="E220"/>
      <c r="G220" s="89" t="e">
        <f ca="1">Invoer!DU225</f>
        <v>#N/A</v>
      </c>
      <c r="H220" s="599" t="str">
        <f t="shared" ca="1" si="115"/>
        <v/>
      </c>
      <c r="I220" s="673" t="str">
        <f ca="1">IF($H220="","",VLOOKUP(H220,Invoer!$F$15:$AU$1500,2,FALSE))</f>
        <v/>
      </c>
      <c r="J220" s="599" t="str">
        <f t="shared" ca="1" si="151"/>
        <v/>
      </c>
      <c r="K220" s="599" t="str">
        <f ca="1">IF($H220="","",VLOOKUP(H220,Invoer!$F$15:$AU$1500,3,FALSE))</f>
        <v/>
      </c>
      <c r="L220" s="599" t="str">
        <f ca="1">IF($H220="","",IF(K220&lt;&gt;"Liq","",VLOOKUP(H220,Invoer!$F$15:$AU$1500,4,FALSE)))</f>
        <v/>
      </c>
      <c r="M220" s="599" t="str">
        <f ca="1">IF($H220="","",VLOOKUP(H220,Invoer!$F$15:$AU$1500,5,FALSE))</f>
        <v/>
      </c>
      <c r="N220" s="599" t="str">
        <f ca="1">IF($H220="","",VLOOKUP(H220,Invoer!$F$15:$AU$1500,6,FALSE))</f>
        <v/>
      </c>
      <c r="O220" s="599" t="str">
        <f ca="1">IF($H220="","",VLOOKUP(H220,Invoer!$F$15:$AU$1500,9,FALSE))</f>
        <v/>
      </c>
      <c r="P220" s="599" t="str">
        <f ca="1">IF($H220="","",VLOOKUP(H220,Invoer!$F$15:$AU$1500,10,FALSE))</f>
        <v/>
      </c>
      <c r="Q220" s="599" t="str">
        <f ca="1">IF($H220="","",VLOOKUP(H220,Invoer!$F$15:$BB$1500,14,FALSE))</f>
        <v/>
      </c>
      <c r="R220" s="662" t="str">
        <f ca="1">IF($H220="","",IF(J220&gt;$K$8,"",VLOOKUP(H220,Invoer!$F$15:$AU$1500,15,FALSE)))</f>
        <v/>
      </c>
      <c r="S220" s="599" t="str">
        <f ca="1">IF($H220="","",VLOOKUP(H220,Invoer!$F$15:$AU$1500,19,FALSE))</f>
        <v/>
      </c>
      <c r="T220" s="662" t="str">
        <f ca="1">IF($H220="","",IF(J220&gt;$K$8,"",VLOOKUP(H220,Invoer!$F$15:$AU$1500,20,FALSE)))</f>
        <v/>
      </c>
      <c r="U220" s="662" t="str">
        <f ca="1">IF($H220="","",IF(J220&gt;$K$8,"",VLOOKUP(H220,Invoer!$F$15:$AU$1500,23,FALSE)))</f>
        <v/>
      </c>
      <c r="V220" s="662" t="str">
        <f ca="1">IF($H220="","",IF(J220&gt;$K$8,"",VLOOKUP(H220,Invoer!$F$15:$AU$1500,17,FALSE)))</f>
        <v/>
      </c>
      <c r="AC220" s="435" t="str">
        <f>IF($AC$7&lt;3,Invoer!DR225,IF($AC$7=3,Invoer!BT225,"x"))</f>
        <v>x</v>
      </c>
      <c r="AD220" s="599" t="str">
        <f t="shared" si="136"/>
        <v/>
      </c>
      <c r="AE220" s="673" t="str">
        <f>IF($AD220="","",VLOOKUP(AD220,Invoer!$F$15:$AU$1999,2,FALSE))</f>
        <v/>
      </c>
      <c r="AF220" s="599" t="str">
        <f t="shared" si="137"/>
        <v/>
      </c>
      <c r="AG220" s="599" t="str">
        <f>IF($AD220="","",VLOOKUP(AD220,Invoer!$F$15:$AU$1999,3,FALSE))</f>
        <v/>
      </c>
      <c r="AH220" s="599" t="str">
        <f>IF($AD220="","",IF(AG220&lt;&gt;"Liq","",VLOOKUP(AD220,Invoer!$F$15:$AU$1999,4,FALSE)))</f>
        <v/>
      </c>
      <c r="AI220" s="677" t="str">
        <f>IF($AD220="","",VLOOKUP(AD220,Invoer!$F$15:$AU$1999,5,FALSE))</f>
        <v/>
      </c>
      <c r="AJ220" s="599" t="str">
        <f>IF($AD220="","",VLOOKUP(AD220,Invoer!$F$15:$AU$1999,6,FALSE))</f>
        <v/>
      </c>
      <c r="AK220" s="599" t="str">
        <f>IF($AD220="","",VLOOKUP(AD220,Invoer!$F$15:$AU$1999,9,FALSE))</f>
        <v/>
      </c>
      <c r="AL220" s="599" t="str">
        <f>IF($AD220="","",VLOOKUP(AD220,Invoer!$F$15:$AU$1999,10,FALSE))</f>
        <v/>
      </c>
      <c r="AM220" s="599" t="str">
        <f>IF($AD220="","",VLOOKUP(AD220,Invoer!$F$15:$BB$1999,14,FALSE))</f>
        <v/>
      </c>
      <c r="AN220" s="599" t="str">
        <f>IF($AD220="","",VLOOKUP(AD220,Invoer!$F$15:$AU$1999,11,FALSE))</f>
        <v/>
      </c>
      <c r="AO220" s="662" t="str">
        <f>IF($AD220="","",VLOOKUP(AD220,Invoer!$F$15:$AU$1999,15,FALSE))</f>
        <v/>
      </c>
      <c r="AP220" s="599" t="str">
        <f>IF($AD220="","",VLOOKUP(AD220,Invoer!$F$15:$AU$1999,19,FALSE))</f>
        <v/>
      </c>
      <c r="AQ220" s="662" t="str">
        <f>IF($AD220="","",VLOOKUP(AD220,Invoer!$F$15:$AU$1999,24,FALSE))</f>
        <v/>
      </c>
      <c r="AR220" s="662" t="str">
        <f>IF($AD220="","",VLOOKUP(AD220,Invoer!$F$15:$AU$1999,17,FALSE))</f>
        <v/>
      </c>
      <c r="AS220" s="678" t="str">
        <f t="shared" si="147"/>
        <v/>
      </c>
      <c r="AT220" s="676" t="str">
        <f t="shared" si="116"/>
        <v/>
      </c>
      <c r="AU220" s="77" t="e">
        <f t="shared" si="117"/>
        <v>#VALUE!</v>
      </c>
      <c r="AW220" s="57"/>
      <c r="AX220" s="57"/>
      <c r="BA220" s="83" t="e">
        <f ca="1">Invoer!DW225</f>
        <v>#N/A</v>
      </c>
      <c r="BB220" s="599" t="str">
        <f t="shared" ca="1" si="138"/>
        <v/>
      </c>
      <c r="BC220" s="673" t="str">
        <f ca="1">IF($BB220="","",VLOOKUP(BB220,Invoer!$F$15:$AU$1999,2,FALSE))</f>
        <v/>
      </c>
      <c r="BD220" s="599" t="str">
        <f t="shared" ca="1" si="139"/>
        <v/>
      </c>
      <c r="BE220" s="599" t="str">
        <f ca="1">IF($BB220="","",VLOOKUP(BB220,Invoer!$F$15:$AU$1999,5,FALSE))</f>
        <v/>
      </c>
      <c r="BF220" s="599" t="str">
        <f ca="1">IF($BB220="","",VLOOKUP(BB220,Invoer!$F$15:$AU$1999,6,FALSE))</f>
        <v/>
      </c>
      <c r="BG220" s="599" t="str">
        <f ca="1">IF($BB220="","",VLOOKUP(BB220,Invoer!$F$15:$AU$1999,9,FALSE))</f>
        <v/>
      </c>
      <c r="BH220" s="599" t="str">
        <f ca="1">IF($BB220="","",VLOOKUP(BB220,Invoer!$F$15:$AU$1999,10,FALSE))</f>
        <v/>
      </c>
      <c r="BI220" s="599" t="str">
        <f ca="1">IF($BB220="","",VLOOKUP(BB220,Invoer!$F$15:$BB$1999,14,FALSE))</f>
        <v/>
      </c>
      <c r="BJ220" s="599" t="str">
        <f ca="1">IF($BB220="","",VLOOKUP(BB220,Invoer!$F$15:$AU$1999,11,FALSE))</f>
        <v/>
      </c>
      <c r="BK220" s="662" t="str">
        <f t="shared" ca="1" si="140"/>
        <v/>
      </c>
      <c r="BL220" s="662" t="str">
        <f t="shared" ca="1" si="141"/>
        <v/>
      </c>
      <c r="BM220" s="679" t="str">
        <f t="shared" ca="1" si="142"/>
        <v/>
      </c>
      <c r="BN220" s="662" t="str">
        <f t="shared" ca="1" si="118"/>
        <v/>
      </c>
      <c r="BO220" s="662" t="str">
        <f ca="1">IF($BB220="","",VLOOKUP(BB220,Invoer!$F$15:$AU$1999,15,FALSE))</f>
        <v/>
      </c>
      <c r="BP220" s="662" t="str">
        <f ca="1">IF($BB220="","",VLOOKUP(BB220,Invoer!$F$15:$AU$1999,24,FALSE))</f>
        <v/>
      </c>
      <c r="BQ220" s="662" t="str">
        <f ca="1">IF($BB220="","",VLOOKUP(BB220,Invoer!$F$15:$AU$1999,17,FALSE))</f>
        <v/>
      </c>
      <c r="BS220" s="73" t="e">
        <f t="shared" ca="1" si="148"/>
        <v>#VALUE!</v>
      </c>
      <c r="BT220" s="57" t="str">
        <f t="shared" ca="1" si="149"/>
        <v/>
      </c>
      <c r="CJ220" s="436"/>
      <c r="CQ220" s="411" t="e">
        <f ca="1">Invoer!EG225</f>
        <v>#N/A</v>
      </c>
      <c r="CR220" s="599" t="str">
        <f t="shared" ca="1" si="121"/>
        <v/>
      </c>
      <c r="CS220" s="673" t="str">
        <f ca="1">IF($CR220="","",VLOOKUP(CR220,Invoer!$F$15:$AU$1500,2,FALSE))</f>
        <v/>
      </c>
      <c r="CT220" s="599" t="str">
        <f t="shared" ca="1" si="122"/>
        <v/>
      </c>
      <c r="CU220" s="599" t="str">
        <f ca="1">IF($CR220="","",VLOOKUP(CR220,Invoer!$F$15:$AU$1500,3,FALSE))</f>
        <v/>
      </c>
      <c r="CV220" s="599" t="str">
        <f ca="1">IF($CR220="","",IF(CU220&lt;&gt;"Liq","",VLOOKUP(CR220,Invoer!$F$15:$AU$1500,4,FALSE)))</f>
        <v/>
      </c>
      <c r="CW220" s="599" t="str">
        <f ca="1">IF($CR220="","",VLOOKUP(CR220,Invoer!$F$15:$AU$1500,5,FALSE))</f>
        <v/>
      </c>
      <c r="CX220" s="599" t="str">
        <f ca="1">IF($CR220="","",VLOOKUP(CR220,Invoer!$F$15:$AU$1500,6,FALSE))</f>
        <v/>
      </c>
      <c r="CY220" s="599" t="str">
        <f ca="1">IF($CR220="","",VLOOKUP(CR220,Invoer!$F$15:$AU$1500,9,FALSE))</f>
        <v/>
      </c>
      <c r="CZ220" s="599" t="str">
        <f ca="1">IF($CR220="","",VLOOKUP(CR220,Invoer!$F$15:$AU$1500,10,FALSE))</f>
        <v/>
      </c>
      <c r="DA220" s="599" t="str">
        <f ca="1">IF($CR220="","",VLOOKUP(CR220,Invoer!$F$15:$AU$1500,11,FALSE))</f>
        <v/>
      </c>
      <c r="DB220" s="599" t="str">
        <f ca="1">IF($CR220="","",VLOOKUP(CR220,Invoer!$F$15:$BB$1500,14,FALSE))</f>
        <v/>
      </c>
      <c r="DC220" s="662" t="str">
        <f ca="1">IF($CR220="","",VLOOKUP(CR220,Invoer!$F$15:$AU$1500,15,FALSE))</f>
        <v/>
      </c>
      <c r="DD220" s="599" t="str">
        <f ca="1">IF($CR220="","",VLOOKUP(CR220,Invoer!$F$15:$AU$1500,19,FALSE))</f>
        <v/>
      </c>
      <c r="DE220" s="662" t="str">
        <f ca="1">IF($CR220="","",VLOOKUP(CR220,Invoer!$F$15:$AU$1500,20,FALSE))</f>
        <v/>
      </c>
      <c r="DF220" s="662" t="str">
        <f ca="1">IF($CR220="","",VLOOKUP(CR220,Invoer!$F$15:$AU$1500,23,FALSE))</f>
        <v/>
      </c>
      <c r="DG220" s="662" t="str">
        <f ca="1">IF($CR220="","",VLOOKUP(CR220,Invoer!$F$15:$AU$1500,17,FALSE))</f>
        <v/>
      </c>
      <c r="DH220" s="681" t="str">
        <f t="shared" ca="1" si="123"/>
        <v/>
      </c>
      <c r="DI220" s="662" t="str">
        <f t="shared" ca="1" si="124"/>
        <v/>
      </c>
      <c r="DJ220" s="190"/>
      <c r="DK220" s="411" t="str">
        <f t="shared" ca="1" si="125"/>
        <v/>
      </c>
      <c r="DO220" s="61" t="e">
        <f ca="1">IF($DN$4&lt;3,Invoer!EB225,Invoer!EA225)</f>
        <v>#N/A</v>
      </c>
      <c r="DP220" s="599" t="str">
        <f t="shared" ca="1" si="126"/>
        <v/>
      </c>
      <c r="DQ220" s="673" t="str">
        <f ca="1">IF($DP220="","",VLOOKUP(DP220,Invoer!$F$15:$AU$1999,2,FALSE))</f>
        <v/>
      </c>
      <c r="DR220" s="599" t="str">
        <f t="shared" ca="1" si="127"/>
        <v/>
      </c>
      <c r="DS220" s="599" t="str">
        <f ca="1">IF($DP220="","",VLOOKUP(DP220,Invoer!$F$15:$AU$1999,3,FALSE))</f>
        <v/>
      </c>
      <c r="DT220" s="599" t="str">
        <f ca="1">IF($DP220="","",IF(DS220&lt;&gt;"Liq","",VLOOKUP(DP220,Invoer!$F$15:$AU$1999,4,FALSE)))</f>
        <v/>
      </c>
      <c r="DU220" s="599" t="str">
        <f ca="1">IF($DP220="","",VLOOKUP(DP220,Invoer!$F$15:$AU$1999,5,FALSE))</f>
        <v/>
      </c>
      <c r="DV220" s="599" t="str">
        <f ca="1">IF($DP220="","",VLOOKUP(DP220,Invoer!$F$15:$AU$1999,6,FALSE))</f>
        <v/>
      </c>
      <c r="DW220" s="599" t="str">
        <f ca="1">IF($DP220="","",VLOOKUP(DP220,Invoer!$F$15:$AU$1999,9,FALSE))</f>
        <v/>
      </c>
      <c r="DX220" s="599" t="str">
        <f ca="1">IF($DP220="","",VLOOKUP(DP220,Invoer!$F$15:$AU$1999,10,FALSE))</f>
        <v/>
      </c>
      <c r="DY220" s="595" t="str">
        <f ca="1">IF($DP220="","",VLOOKUP(DP220,Invoer!$F$15:$AU$1999,11,FALSE))</f>
        <v/>
      </c>
      <c r="DZ220" s="662" t="str">
        <f ca="1">IF($DP220="","",IF($DN$4&gt;2,"",VLOOKUP(DP220,Invoer!CQ:CS,3,FALSE)))</f>
        <v/>
      </c>
      <c r="EA220" s="541" t="str">
        <f ca="1">IF($DP220="","",IF(ISERROR(DQ220),0,IF($DN$4&lt;3,"",VLOOKUP(DP220,Invoer!$F$15:$AU$1999,15,FALSE))))</f>
        <v/>
      </c>
      <c r="EB220" s="595" t="str">
        <f ca="1">IF($DP220="","",IF($DN$4&lt;3,"",VLOOKUP(DP220,Invoer!$F$15:$AU$1999,19,FALSE)))</f>
        <v/>
      </c>
      <c r="EC220" s="541" t="str">
        <f ca="1">IF($DP220="","",IF(ISERROR(DQ220),0,IF($DN$4&lt;3,"",VLOOKUP(DP220,Invoer!$F$15:$AU$1999,24,FALSE))))</f>
        <v/>
      </c>
      <c r="ED220" s="541" t="str">
        <f ca="1">IF($DP220="","",IF(ISERROR(DQ220),0,IF($DN$4&lt;3,"",VLOOKUP(DP220,Invoer!$F$15:$AU$1999,17,FALSE))))</f>
        <v/>
      </c>
      <c r="EH220" s="89" t="e">
        <f ca="1">Invoer!CP225</f>
        <v>#N/A</v>
      </c>
      <c r="EI220" s="599" t="str">
        <f t="shared" ca="1" si="128"/>
        <v/>
      </c>
      <c r="EJ220" s="673" t="str">
        <f ca="1">IF(EI220="","",VLOOKUP(EI220,Invoer!$F$15:$AU$1999,2,FALSE))</f>
        <v/>
      </c>
      <c r="EK220" s="599" t="str">
        <f t="shared" ca="1" si="129"/>
        <v/>
      </c>
      <c r="EL220" s="599" t="str">
        <f ca="1">IF($EI220="","",VLOOKUP(EI220,Invoer!$F$15:$AU$1999,3,FALSE))</f>
        <v/>
      </c>
      <c r="EM220" s="599" t="str">
        <f ca="1">IF($EI220="","",IF(EL220&lt;&gt;"Liq","",VLOOKUP(EI220,Invoer!$F$15:$AU$1999,4,FALSE)))</f>
        <v/>
      </c>
      <c r="EN220" s="599" t="str">
        <f ca="1">IF($EI220="","",VLOOKUP(EI220,Invoer!$F$15:$AU$1999,6,FALSE))</f>
        <v/>
      </c>
      <c r="EO220" s="599" t="str">
        <f ca="1">IF(EI220="","",VLOOKUP(EI220,Invoer!$F$15:$AU$1999,9,FALSE))</f>
        <v/>
      </c>
      <c r="EP220" s="599" t="str">
        <f ca="1">IF(EI220="","",VLOOKUP(EI220,Invoer!$F$15:$AU$1999,10,FALSE))</f>
        <v/>
      </c>
      <c r="EQ220" s="599" t="str">
        <f ca="1">IF(EI220="","",VLOOKUP(EI220,Invoer!$F$15:$AU$1999,11,FALSE))</f>
        <v/>
      </c>
      <c r="ER220" s="662" t="str">
        <f ca="1">IF(EI220="","",VLOOKUP(EI220,Invoer!CQ:CS,3,FALSE))</f>
        <v/>
      </c>
      <c r="ES220" s="662" t="str">
        <f t="shared" ca="1" si="130"/>
        <v/>
      </c>
      <c r="ET220" s="513" t="str">
        <f t="shared" ca="1" si="131"/>
        <v/>
      </c>
      <c r="EU220" s="112" t="str">
        <f t="shared" ca="1" si="132"/>
        <v/>
      </c>
      <c r="EV220" s="83" t="s">
        <v>160</v>
      </c>
      <c r="EW220" s="682" t="str">
        <f t="shared" ca="1" si="133"/>
        <v/>
      </c>
      <c r="EX220" s="662" t="str">
        <f t="shared" ca="1" si="134"/>
        <v/>
      </c>
      <c r="EY220"/>
      <c r="EZ220" s="56" t="e">
        <f t="shared" ca="1" si="145"/>
        <v>#VALUE!</v>
      </c>
      <c r="FA220" s="56" t="e">
        <f t="shared" ca="1" si="146"/>
        <v>#VALUE!</v>
      </c>
      <c r="FE220"/>
      <c r="FI220"/>
      <c r="FJ220"/>
    </row>
    <row r="221" spans="1:166" ht="12" customHeight="1" x14ac:dyDescent="0.2">
      <c r="A221"/>
      <c r="B221"/>
      <c r="C221"/>
      <c r="E221"/>
      <c r="G221" s="89" t="e">
        <f ca="1">Invoer!DU226</f>
        <v>#N/A</v>
      </c>
      <c r="H221" s="599" t="str">
        <f t="shared" ca="1" si="115"/>
        <v/>
      </c>
      <c r="I221" s="673" t="str">
        <f ca="1">IF($H221="","",VLOOKUP(H221,Invoer!$F$15:$AU$1500,2,FALSE))</f>
        <v/>
      </c>
      <c r="J221" s="599" t="str">
        <f t="shared" ca="1" si="151"/>
        <v/>
      </c>
      <c r="K221" s="599" t="str">
        <f ca="1">IF($H221="","",VLOOKUP(H221,Invoer!$F$15:$AU$1500,3,FALSE))</f>
        <v/>
      </c>
      <c r="L221" s="599" t="str">
        <f ca="1">IF($H221="","",IF(K221&lt;&gt;"Liq","",VLOOKUP(H221,Invoer!$F$15:$AU$1500,4,FALSE)))</f>
        <v/>
      </c>
      <c r="M221" s="599" t="str">
        <f ca="1">IF($H221="","",VLOOKUP(H221,Invoer!$F$15:$AU$1500,5,FALSE))</f>
        <v/>
      </c>
      <c r="N221" s="599" t="str">
        <f ca="1">IF($H221="","",VLOOKUP(H221,Invoer!$F$15:$AU$1500,6,FALSE))</f>
        <v/>
      </c>
      <c r="O221" s="599" t="str">
        <f ca="1">IF($H221="","",VLOOKUP(H221,Invoer!$F$15:$AU$1500,9,FALSE))</f>
        <v/>
      </c>
      <c r="P221" s="599" t="str">
        <f ca="1">IF($H221="","",VLOOKUP(H221,Invoer!$F$15:$AU$1500,10,FALSE))</f>
        <v/>
      </c>
      <c r="Q221" s="599" t="str">
        <f ca="1">IF($H221="","",VLOOKUP(H221,Invoer!$F$15:$BB$1500,14,FALSE))</f>
        <v/>
      </c>
      <c r="R221" s="662" t="str">
        <f ca="1">IF($H221="","",IF(J221&gt;$K$8,"",VLOOKUP(H221,Invoer!$F$15:$AU$1500,15,FALSE)))</f>
        <v/>
      </c>
      <c r="S221" s="599" t="str">
        <f ca="1">IF($H221="","",VLOOKUP(H221,Invoer!$F$15:$AU$1500,19,FALSE))</f>
        <v/>
      </c>
      <c r="T221" s="662" t="str">
        <f ca="1">IF($H221="","",IF(J221&gt;$K$8,"",VLOOKUP(H221,Invoer!$F$15:$AU$1500,20,FALSE)))</f>
        <v/>
      </c>
      <c r="U221" s="662" t="str">
        <f ca="1">IF($H221="","",IF(J221&gt;$K$8,"",VLOOKUP(H221,Invoer!$F$15:$AU$1500,23,FALSE)))</f>
        <v/>
      </c>
      <c r="V221" s="662" t="str">
        <f ca="1">IF($H221="","",IF(J221&gt;$K$8,"",VLOOKUP(H221,Invoer!$F$15:$AU$1500,17,FALSE)))</f>
        <v/>
      </c>
      <c r="AC221" s="435" t="str">
        <f>IF($AC$7&lt;3,Invoer!DR226,IF($AC$7=3,Invoer!BT226,"x"))</f>
        <v>x</v>
      </c>
      <c r="AD221" s="599" t="str">
        <f t="shared" si="136"/>
        <v/>
      </c>
      <c r="AE221" s="673" t="str">
        <f>IF($AD221="","",VLOOKUP(AD221,Invoer!$F$15:$AU$1999,2,FALSE))</f>
        <v/>
      </c>
      <c r="AF221" s="599" t="str">
        <f t="shared" si="137"/>
        <v/>
      </c>
      <c r="AG221" s="599" t="str">
        <f>IF($AD221="","",VLOOKUP(AD221,Invoer!$F$15:$AU$1999,3,FALSE))</f>
        <v/>
      </c>
      <c r="AH221" s="599" t="str">
        <f>IF($AD221="","",IF(AG221&lt;&gt;"Liq","",VLOOKUP(AD221,Invoer!$F$15:$AU$1999,4,FALSE)))</f>
        <v/>
      </c>
      <c r="AI221" s="677" t="str">
        <f>IF($AD221="","",VLOOKUP(AD221,Invoer!$F$15:$AU$1999,5,FALSE))</f>
        <v/>
      </c>
      <c r="AJ221" s="599" t="str">
        <f>IF($AD221="","",VLOOKUP(AD221,Invoer!$F$15:$AU$1999,6,FALSE))</f>
        <v/>
      </c>
      <c r="AK221" s="599" t="str">
        <f>IF($AD221="","",VLOOKUP(AD221,Invoer!$F$15:$AU$1999,9,FALSE))</f>
        <v/>
      </c>
      <c r="AL221" s="599" t="str">
        <f>IF($AD221="","",VLOOKUP(AD221,Invoer!$F$15:$AU$1999,10,FALSE))</f>
        <v/>
      </c>
      <c r="AM221" s="599" t="str">
        <f>IF($AD221="","",VLOOKUP(AD221,Invoer!$F$15:$BB$1999,14,FALSE))</f>
        <v/>
      </c>
      <c r="AN221" s="599" t="str">
        <f>IF($AD221="","",VLOOKUP(AD221,Invoer!$F$15:$AU$1999,11,FALSE))</f>
        <v/>
      </c>
      <c r="AO221" s="662" t="str">
        <f>IF($AD221="","",VLOOKUP(AD221,Invoer!$F$15:$AU$1999,15,FALSE))</f>
        <v/>
      </c>
      <c r="AP221" s="599" t="str">
        <f>IF($AD221="","",VLOOKUP(AD221,Invoer!$F$15:$AU$1999,19,FALSE))</f>
        <v/>
      </c>
      <c r="AQ221" s="662" t="str">
        <f>IF($AD221="","",VLOOKUP(AD221,Invoer!$F$15:$AU$1999,24,FALSE))</f>
        <v/>
      </c>
      <c r="AR221" s="662" t="str">
        <f>IF($AD221="","",VLOOKUP(AD221,Invoer!$F$15:$AU$1999,17,FALSE))</f>
        <v/>
      </c>
      <c r="AS221" s="678" t="str">
        <f t="shared" si="147"/>
        <v/>
      </c>
      <c r="AT221" s="676" t="str">
        <f t="shared" si="116"/>
        <v/>
      </c>
      <c r="AU221" s="77" t="e">
        <f t="shared" si="117"/>
        <v>#VALUE!</v>
      </c>
      <c r="AW221" s="57"/>
      <c r="AX221" s="57"/>
      <c r="BA221" s="83" t="e">
        <f ca="1">Invoer!DW226</f>
        <v>#N/A</v>
      </c>
      <c r="BB221" s="599" t="str">
        <f t="shared" ca="1" si="138"/>
        <v/>
      </c>
      <c r="BC221" s="673" t="str">
        <f ca="1">IF($BB221="","",VLOOKUP(BB221,Invoer!$F$15:$AU$1999,2,FALSE))</f>
        <v/>
      </c>
      <c r="BD221" s="599" t="str">
        <f t="shared" ca="1" si="139"/>
        <v/>
      </c>
      <c r="BE221" s="599" t="str">
        <f ca="1">IF($BB221="","",VLOOKUP(BB221,Invoer!$F$15:$AU$1999,5,FALSE))</f>
        <v/>
      </c>
      <c r="BF221" s="599" t="str">
        <f ca="1">IF($BB221="","",VLOOKUP(BB221,Invoer!$F$15:$AU$1999,6,FALSE))</f>
        <v/>
      </c>
      <c r="BG221" s="599" t="str">
        <f ca="1">IF($BB221="","",VLOOKUP(BB221,Invoer!$F$15:$AU$1999,9,FALSE))</f>
        <v/>
      </c>
      <c r="BH221" s="599" t="str">
        <f ca="1">IF($BB221="","",VLOOKUP(BB221,Invoer!$F$15:$AU$1999,10,FALSE))</f>
        <v/>
      </c>
      <c r="BI221" s="599" t="str">
        <f ca="1">IF($BB221="","",VLOOKUP(BB221,Invoer!$F$15:$BB$1999,14,FALSE))</f>
        <v/>
      </c>
      <c r="BJ221" s="599" t="str">
        <f ca="1">IF($BB221="","",VLOOKUP(BB221,Invoer!$F$15:$AU$1999,11,FALSE))</f>
        <v/>
      </c>
      <c r="BK221" s="662" t="str">
        <f t="shared" ca="1" si="140"/>
        <v/>
      </c>
      <c r="BL221" s="662" t="str">
        <f t="shared" ca="1" si="141"/>
        <v/>
      </c>
      <c r="BM221" s="679" t="str">
        <f t="shared" ca="1" si="142"/>
        <v/>
      </c>
      <c r="BN221" s="662" t="str">
        <f t="shared" ca="1" si="118"/>
        <v/>
      </c>
      <c r="BO221" s="662" t="str">
        <f ca="1">IF($BB221="","",VLOOKUP(BB221,Invoer!$F$15:$AU$1999,15,FALSE))</f>
        <v/>
      </c>
      <c r="BP221" s="662" t="str">
        <f ca="1">IF($BB221="","",VLOOKUP(BB221,Invoer!$F$15:$AU$1999,24,FALSE))</f>
        <v/>
      </c>
      <c r="BQ221" s="662" t="str">
        <f ca="1">IF($BB221="","",VLOOKUP(BB221,Invoer!$F$15:$AU$1999,17,FALSE))</f>
        <v/>
      </c>
      <c r="BS221" s="73" t="e">
        <f t="shared" ca="1" si="148"/>
        <v>#VALUE!</v>
      </c>
      <c r="BT221" s="57" t="str">
        <f t="shared" ca="1" si="149"/>
        <v/>
      </c>
      <c r="CJ221" s="436"/>
      <c r="CQ221" s="411" t="e">
        <f ca="1">Invoer!EG226</f>
        <v>#N/A</v>
      </c>
      <c r="CR221" s="599" t="str">
        <f t="shared" ca="1" si="121"/>
        <v/>
      </c>
      <c r="CS221" s="673" t="str">
        <f ca="1">IF($CR221="","",VLOOKUP(CR221,Invoer!$F$15:$AU$1500,2,FALSE))</f>
        <v/>
      </c>
      <c r="CT221" s="599" t="str">
        <f t="shared" ca="1" si="122"/>
        <v/>
      </c>
      <c r="CU221" s="599" t="str">
        <f ca="1">IF($CR221="","",VLOOKUP(CR221,Invoer!$F$15:$AU$1500,3,FALSE))</f>
        <v/>
      </c>
      <c r="CV221" s="599" t="str">
        <f ca="1">IF($CR221="","",IF(CU221&lt;&gt;"Liq","",VLOOKUP(CR221,Invoer!$F$15:$AU$1500,4,FALSE)))</f>
        <v/>
      </c>
      <c r="CW221" s="599" t="str">
        <f ca="1">IF($CR221="","",VLOOKUP(CR221,Invoer!$F$15:$AU$1500,5,FALSE))</f>
        <v/>
      </c>
      <c r="CX221" s="599" t="str">
        <f ca="1">IF($CR221="","",VLOOKUP(CR221,Invoer!$F$15:$AU$1500,6,FALSE))</f>
        <v/>
      </c>
      <c r="CY221" s="599" t="str">
        <f ca="1">IF($CR221="","",VLOOKUP(CR221,Invoer!$F$15:$AU$1500,9,FALSE))</f>
        <v/>
      </c>
      <c r="CZ221" s="599" t="str">
        <f ca="1">IF($CR221="","",VLOOKUP(CR221,Invoer!$F$15:$AU$1500,10,FALSE))</f>
        <v/>
      </c>
      <c r="DA221" s="599" t="str">
        <f ca="1">IF($CR221="","",VLOOKUP(CR221,Invoer!$F$15:$AU$1500,11,FALSE))</f>
        <v/>
      </c>
      <c r="DB221" s="599" t="str">
        <f ca="1">IF($CR221="","",VLOOKUP(CR221,Invoer!$F$15:$BB$1500,14,FALSE))</f>
        <v/>
      </c>
      <c r="DC221" s="662" t="str">
        <f ca="1">IF($CR221="","",VLOOKUP(CR221,Invoer!$F$15:$AU$1500,15,FALSE))</f>
        <v/>
      </c>
      <c r="DD221" s="599" t="str">
        <f ca="1">IF($CR221="","",VLOOKUP(CR221,Invoer!$F$15:$AU$1500,19,FALSE))</f>
        <v/>
      </c>
      <c r="DE221" s="662" t="str">
        <f ca="1">IF($CR221="","",VLOOKUP(CR221,Invoer!$F$15:$AU$1500,20,FALSE))</f>
        <v/>
      </c>
      <c r="DF221" s="662" t="str">
        <f ca="1">IF($CR221="","",VLOOKUP(CR221,Invoer!$F$15:$AU$1500,23,FALSE))</f>
        <v/>
      </c>
      <c r="DG221" s="662" t="str">
        <f ca="1">IF($CR221="","",VLOOKUP(CR221,Invoer!$F$15:$AU$1500,17,FALSE))</f>
        <v/>
      </c>
      <c r="DH221" s="681" t="str">
        <f t="shared" ca="1" si="123"/>
        <v/>
      </c>
      <c r="DI221" s="662" t="str">
        <f t="shared" ca="1" si="124"/>
        <v/>
      </c>
      <c r="DJ221" s="190"/>
      <c r="DK221" s="411" t="str">
        <f t="shared" ca="1" si="125"/>
        <v/>
      </c>
      <c r="DO221" s="61" t="e">
        <f ca="1">IF($DN$4&lt;3,Invoer!EB226,Invoer!EA226)</f>
        <v>#N/A</v>
      </c>
      <c r="DP221" s="599" t="str">
        <f t="shared" ca="1" si="126"/>
        <v/>
      </c>
      <c r="DQ221" s="673" t="str">
        <f ca="1">IF($DP221="","",VLOOKUP(DP221,Invoer!$F$15:$AU$1999,2,FALSE))</f>
        <v/>
      </c>
      <c r="DR221" s="599" t="str">
        <f t="shared" ca="1" si="127"/>
        <v/>
      </c>
      <c r="DS221" s="599" t="str">
        <f ca="1">IF($DP221="","",VLOOKUP(DP221,Invoer!$F$15:$AU$1999,3,FALSE))</f>
        <v/>
      </c>
      <c r="DT221" s="599" t="str">
        <f ca="1">IF($DP221="","",IF(DS221&lt;&gt;"Liq","",VLOOKUP(DP221,Invoer!$F$15:$AU$1999,4,FALSE)))</f>
        <v/>
      </c>
      <c r="DU221" s="599" t="str">
        <f ca="1">IF($DP221="","",VLOOKUP(DP221,Invoer!$F$15:$AU$1999,5,FALSE))</f>
        <v/>
      </c>
      <c r="DV221" s="599" t="str">
        <f ca="1">IF($DP221="","",VLOOKUP(DP221,Invoer!$F$15:$AU$1999,6,FALSE))</f>
        <v/>
      </c>
      <c r="DW221" s="599" t="str">
        <f ca="1">IF($DP221="","",VLOOKUP(DP221,Invoer!$F$15:$AU$1999,9,FALSE))</f>
        <v/>
      </c>
      <c r="DX221" s="599" t="str">
        <f ca="1">IF($DP221="","",VLOOKUP(DP221,Invoer!$F$15:$AU$1999,10,FALSE))</f>
        <v/>
      </c>
      <c r="DY221" s="595" t="str">
        <f ca="1">IF($DP221="","",VLOOKUP(DP221,Invoer!$F$15:$AU$1999,11,FALSE))</f>
        <v/>
      </c>
      <c r="DZ221" s="662" t="str">
        <f ca="1">IF($DP221="","",IF($DN$4&gt;2,"",VLOOKUP(DP221,Invoer!CQ:CS,3,FALSE)))</f>
        <v/>
      </c>
      <c r="EA221" s="541" t="str">
        <f ca="1">IF($DP221="","",IF(ISERROR(DQ221),0,IF($DN$4&lt;3,"",VLOOKUP(DP221,Invoer!$F$15:$AU$1999,15,FALSE))))</f>
        <v/>
      </c>
      <c r="EB221" s="595" t="str">
        <f ca="1">IF($DP221="","",IF($DN$4&lt;3,"",VLOOKUP(DP221,Invoer!$F$15:$AU$1999,19,FALSE)))</f>
        <v/>
      </c>
      <c r="EC221" s="541" t="str">
        <f ca="1">IF($DP221="","",IF(ISERROR(DQ221),0,IF($DN$4&lt;3,"",VLOOKUP(DP221,Invoer!$F$15:$AU$1999,24,FALSE))))</f>
        <v/>
      </c>
      <c r="ED221" s="541" t="str">
        <f ca="1">IF($DP221="","",IF(ISERROR(DQ221),0,IF($DN$4&lt;3,"",VLOOKUP(DP221,Invoer!$F$15:$AU$1999,17,FALSE))))</f>
        <v/>
      </c>
      <c r="EH221" s="89" t="e">
        <f ca="1">Invoer!CP226</f>
        <v>#N/A</v>
      </c>
      <c r="EI221" s="599" t="str">
        <f t="shared" ca="1" si="128"/>
        <v/>
      </c>
      <c r="EJ221" s="673" t="str">
        <f ca="1">IF(EI221="","",VLOOKUP(EI221,Invoer!$F$15:$AU$1999,2,FALSE))</f>
        <v/>
      </c>
      <c r="EK221" s="599" t="str">
        <f t="shared" ca="1" si="129"/>
        <v/>
      </c>
      <c r="EL221" s="599" t="str">
        <f ca="1">IF($EI221="","",VLOOKUP(EI221,Invoer!$F$15:$AU$1999,3,FALSE))</f>
        <v/>
      </c>
      <c r="EM221" s="599" t="str">
        <f ca="1">IF($EI221="","",IF(EL221&lt;&gt;"Liq","",VLOOKUP(EI221,Invoer!$F$15:$AU$1999,4,FALSE)))</f>
        <v/>
      </c>
      <c r="EN221" s="599" t="str">
        <f ca="1">IF($EI221="","",VLOOKUP(EI221,Invoer!$F$15:$AU$1999,6,FALSE))</f>
        <v/>
      </c>
      <c r="EO221" s="599" t="str">
        <f ca="1">IF(EI221="","",VLOOKUP(EI221,Invoer!$F$15:$AU$1999,9,FALSE))</f>
        <v/>
      </c>
      <c r="EP221" s="599" t="str">
        <f ca="1">IF(EI221="","",VLOOKUP(EI221,Invoer!$F$15:$AU$1999,10,FALSE))</f>
        <v/>
      </c>
      <c r="EQ221" s="599" t="str">
        <f ca="1">IF(EI221="","",VLOOKUP(EI221,Invoer!$F$15:$AU$1999,11,FALSE))</f>
        <v/>
      </c>
      <c r="ER221" s="662" t="str">
        <f ca="1">IF(EI221="","",VLOOKUP(EI221,Invoer!CQ:CS,3,FALSE))</f>
        <v/>
      </c>
      <c r="ES221" s="662" t="str">
        <f t="shared" ca="1" si="130"/>
        <v/>
      </c>
      <c r="ET221" s="513" t="str">
        <f t="shared" ca="1" si="131"/>
        <v/>
      </c>
      <c r="EU221" s="112" t="str">
        <f t="shared" ca="1" si="132"/>
        <v/>
      </c>
      <c r="EV221" s="83" t="s">
        <v>160</v>
      </c>
      <c r="EW221" s="682" t="str">
        <f t="shared" ca="1" si="133"/>
        <v/>
      </c>
      <c r="EX221" s="662" t="str">
        <f t="shared" ca="1" si="134"/>
        <v/>
      </c>
      <c r="EY221"/>
      <c r="EZ221" s="56" t="e">
        <f t="shared" ca="1" si="145"/>
        <v>#VALUE!</v>
      </c>
      <c r="FA221" s="56" t="e">
        <f t="shared" ca="1" si="146"/>
        <v>#VALUE!</v>
      </c>
      <c r="FE221"/>
      <c r="FI221"/>
      <c r="FJ221"/>
    </row>
    <row r="222" spans="1:166" ht="12" customHeight="1" x14ac:dyDescent="0.2">
      <c r="A222"/>
      <c r="B222"/>
      <c r="C222"/>
      <c r="E222"/>
      <c r="G222" s="89" t="e">
        <f ca="1">Invoer!DU227</f>
        <v>#N/A</v>
      </c>
      <c r="H222" s="599" t="str">
        <f t="shared" ca="1" si="115"/>
        <v/>
      </c>
      <c r="I222" s="673" t="str">
        <f ca="1">IF($H222="","",VLOOKUP(H222,Invoer!$F$15:$AU$1500,2,FALSE))</f>
        <v/>
      </c>
      <c r="J222" s="599" t="str">
        <f t="shared" ca="1" si="151"/>
        <v/>
      </c>
      <c r="K222" s="599" t="str">
        <f ca="1">IF($H222="","",VLOOKUP(H222,Invoer!$F$15:$AU$1500,3,FALSE))</f>
        <v/>
      </c>
      <c r="L222" s="599" t="str">
        <f ca="1">IF($H222="","",IF(K222&lt;&gt;"Liq","",VLOOKUP(H222,Invoer!$F$15:$AU$1500,4,FALSE)))</f>
        <v/>
      </c>
      <c r="M222" s="599" t="str">
        <f ca="1">IF($H222="","",VLOOKUP(H222,Invoer!$F$15:$AU$1500,5,FALSE))</f>
        <v/>
      </c>
      <c r="N222" s="599" t="str">
        <f ca="1">IF($H222="","",VLOOKUP(H222,Invoer!$F$15:$AU$1500,6,FALSE))</f>
        <v/>
      </c>
      <c r="O222" s="599" t="str">
        <f ca="1">IF($H222="","",VLOOKUP(H222,Invoer!$F$15:$AU$1500,9,FALSE))</f>
        <v/>
      </c>
      <c r="P222" s="599" t="str">
        <f ca="1">IF($H222="","",VLOOKUP(H222,Invoer!$F$15:$AU$1500,10,FALSE))</f>
        <v/>
      </c>
      <c r="Q222" s="599" t="str">
        <f ca="1">IF($H222="","",VLOOKUP(H222,Invoer!$F$15:$BB$1500,14,FALSE))</f>
        <v/>
      </c>
      <c r="R222" s="662" t="str">
        <f ca="1">IF($H222="","",IF(J222&gt;$K$8,"",VLOOKUP(H222,Invoer!$F$15:$AU$1500,15,FALSE)))</f>
        <v/>
      </c>
      <c r="S222" s="599" t="str">
        <f ca="1">IF($H222="","",VLOOKUP(H222,Invoer!$F$15:$AU$1500,19,FALSE))</f>
        <v/>
      </c>
      <c r="T222" s="662" t="str">
        <f ca="1">IF($H222="","",IF(J222&gt;$K$8,"",VLOOKUP(H222,Invoer!$F$15:$AU$1500,20,FALSE)))</f>
        <v/>
      </c>
      <c r="U222" s="662" t="str">
        <f ca="1">IF($H222="","",IF(J222&gt;$K$8,"",VLOOKUP(H222,Invoer!$F$15:$AU$1500,23,FALSE)))</f>
        <v/>
      </c>
      <c r="V222" s="662" t="str">
        <f ca="1">IF($H222="","",IF(J222&gt;$K$8,"",VLOOKUP(H222,Invoer!$F$15:$AU$1500,17,FALSE)))</f>
        <v/>
      </c>
      <c r="AC222" s="435" t="str">
        <f>IF($AC$7&lt;3,Invoer!DR227,IF($AC$7=3,Invoer!BT227,"x"))</f>
        <v>x</v>
      </c>
      <c r="AD222" s="599" t="str">
        <f t="shared" si="136"/>
        <v/>
      </c>
      <c r="AE222" s="673" t="str">
        <f>IF($AD222="","",VLOOKUP(AD222,Invoer!$F$15:$AU$1999,2,FALSE))</f>
        <v/>
      </c>
      <c r="AF222" s="599" t="str">
        <f t="shared" si="137"/>
        <v/>
      </c>
      <c r="AG222" s="599" t="str">
        <f>IF($AD222="","",VLOOKUP(AD222,Invoer!$F$15:$AU$1999,3,FALSE))</f>
        <v/>
      </c>
      <c r="AH222" s="599" t="str">
        <f>IF($AD222="","",IF(AG222&lt;&gt;"Liq","",VLOOKUP(AD222,Invoer!$F$15:$AU$1999,4,FALSE)))</f>
        <v/>
      </c>
      <c r="AI222" s="677" t="str">
        <f>IF($AD222="","",VLOOKUP(AD222,Invoer!$F$15:$AU$1999,5,FALSE))</f>
        <v/>
      </c>
      <c r="AJ222" s="599" t="str">
        <f>IF($AD222="","",VLOOKUP(AD222,Invoer!$F$15:$AU$1999,6,FALSE))</f>
        <v/>
      </c>
      <c r="AK222" s="599" t="str">
        <f>IF($AD222="","",VLOOKUP(AD222,Invoer!$F$15:$AU$1999,9,FALSE))</f>
        <v/>
      </c>
      <c r="AL222" s="599" t="str">
        <f>IF($AD222="","",VLOOKUP(AD222,Invoer!$F$15:$AU$1999,10,FALSE))</f>
        <v/>
      </c>
      <c r="AM222" s="599" t="str">
        <f>IF($AD222="","",VLOOKUP(AD222,Invoer!$F$15:$BB$1999,14,FALSE))</f>
        <v/>
      </c>
      <c r="AN222" s="599" t="str">
        <f>IF($AD222="","",VLOOKUP(AD222,Invoer!$F$15:$AU$1999,11,FALSE))</f>
        <v/>
      </c>
      <c r="AO222" s="662" t="str">
        <f>IF($AD222="","",VLOOKUP(AD222,Invoer!$F$15:$AU$1999,15,FALSE))</f>
        <v/>
      </c>
      <c r="AP222" s="599" t="str">
        <f>IF($AD222="","",VLOOKUP(AD222,Invoer!$F$15:$AU$1999,19,FALSE))</f>
        <v/>
      </c>
      <c r="AQ222" s="662" t="str">
        <f>IF($AD222="","",VLOOKUP(AD222,Invoer!$F$15:$AU$1999,24,FALSE))</f>
        <v/>
      </c>
      <c r="AR222" s="662" t="str">
        <f>IF($AD222="","",VLOOKUP(AD222,Invoer!$F$15:$AU$1999,17,FALSE))</f>
        <v/>
      </c>
      <c r="AS222" s="678" t="str">
        <f t="shared" si="147"/>
        <v/>
      </c>
      <c r="AT222" s="676" t="str">
        <f t="shared" si="116"/>
        <v/>
      </c>
      <c r="AU222" s="77" t="e">
        <f t="shared" si="117"/>
        <v>#VALUE!</v>
      </c>
      <c r="AW222" s="57"/>
      <c r="AX222" s="57"/>
      <c r="BA222" s="83" t="e">
        <f ca="1">Invoer!DW227</f>
        <v>#N/A</v>
      </c>
      <c r="BB222" s="599" t="str">
        <f t="shared" ca="1" si="138"/>
        <v/>
      </c>
      <c r="BC222" s="673" t="str">
        <f ca="1">IF($BB222="","",VLOOKUP(BB222,Invoer!$F$15:$AU$1999,2,FALSE))</f>
        <v/>
      </c>
      <c r="BD222" s="599" t="str">
        <f t="shared" ca="1" si="139"/>
        <v/>
      </c>
      <c r="BE222" s="599" t="str">
        <f ca="1">IF($BB222="","",VLOOKUP(BB222,Invoer!$F$15:$AU$1999,5,FALSE))</f>
        <v/>
      </c>
      <c r="BF222" s="599" t="str">
        <f ca="1">IF($BB222="","",VLOOKUP(BB222,Invoer!$F$15:$AU$1999,6,FALSE))</f>
        <v/>
      </c>
      <c r="BG222" s="599" t="str">
        <f ca="1">IF($BB222="","",VLOOKUP(BB222,Invoer!$F$15:$AU$1999,9,FALSE))</f>
        <v/>
      </c>
      <c r="BH222" s="599" t="str">
        <f ca="1">IF($BB222="","",VLOOKUP(BB222,Invoer!$F$15:$AU$1999,10,FALSE))</f>
        <v/>
      </c>
      <c r="BI222" s="599" t="str">
        <f ca="1">IF($BB222="","",VLOOKUP(BB222,Invoer!$F$15:$BB$1999,14,FALSE))</f>
        <v/>
      </c>
      <c r="BJ222" s="599" t="str">
        <f ca="1">IF($BB222="","",VLOOKUP(BB222,Invoer!$F$15:$AU$1999,11,FALSE))</f>
        <v/>
      </c>
      <c r="BK222" s="662" t="str">
        <f t="shared" ca="1" si="140"/>
        <v/>
      </c>
      <c r="BL222" s="662" t="str">
        <f t="shared" ca="1" si="141"/>
        <v/>
      </c>
      <c r="BM222" s="679" t="str">
        <f t="shared" ca="1" si="142"/>
        <v/>
      </c>
      <c r="BN222" s="662" t="str">
        <f t="shared" ca="1" si="118"/>
        <v/>
      </c>
      <c r="BO222" s="662" t="str">
        <f ca="1">IF($BB222="","",VLOOKUP(BB222,Invoer!$F$15:$AU$1999,15,FALSE))</f>
        <v/>
      </c>
      <c r="BP222" s="662" t="str">
        <f ca="1">IF($BB222="","",VLOOKUP(BB222,Invoer!$F$15:$AU$1999,24,FALSE))</f>
        <v/>
      </c>
      <c r="BQ222" s="662" t="str">
        <f ca="1">IF($BB222="","",VLOOKUP(BB222,Invoer!$F$15:$AU$1999,17,FALSE))</f>
        <v/>
      </c>
      <c r="BS222" s="73" t="e">
        <f t="shared" ca="1" si="148"/>
        <v>#VALUE!</v>
      </c>
      <c r="BT222" s="57" t="str">
        <f t="shared" ca="1" si="149"/>
        <v/>
      </c>
      <c r="CJ222" s="436"/>
      <c r="CQ222" s="411" t="e">
        <f ca="1">Invoer!EG227</f>
        <v>#N/A</v>
      </c>
      <c r="CR222" s="599" t="str">
        <f t="shared" ca="1" si="121"/>
        <v/>
      </c>
      <c r="CS222" s="673" t="str">
        <f ca="1">IF($CR222="","",VLOOKUP(CR222,Invoer!$F$15:$AU$1500,2,FALSE))</f>
        <v/>
      </c>
      <c r="CT222" s="599" t="str">
        <f t="shared" ca="1" si="122"/>
        <v/>
      </c>
      <c r="CU222" s="599" t="str">
        <f ca="1">IF($CR222="","",VLOOKUP(CR222,Invoer!$F$15:$AU$1500,3,FALSE))</f>
        <v/>
      </c>
      <c r="CV222" s="599" t="str">
        <f ca="1">IF($CR222="","",IF(CU222&lt;&gt;"Liq","",VLOOKUP(CR222,Invoer!$F$15:$AU$1500,4,FALSE)))</f>
        <v/>
      </c>
      <c r="CW222" s="599" t="str">
        <f ca="1">IF($CR222="","",VLOOKUP(CR222,Invoer!$F$15:$AU$1500,5,FALSE))</f>
        <v/>
      </c>
      <c r="CX222" s="599" t="str">
        <f ca="1">IF($CR222="","",VLOOKUP(CR222,Invoer!$F$15:$AU$1500,6,FALSE))</f>
        <v/>
      </c>
      <c r="CY222" s="599" t="str">
        <f ca="1">IF($CR222="","",VLOOKUP(CR222,Invoer!$F$15:$AU$1500,9,FALSE))</f>
        <v/>
      </c>
      <c r="CZ222" s="599" t="str">
        <f ca="1">IF($CR222="","",VLOOKUP(CR222,Invoer!$F$15:$AU$1500,10,FALSE))</f>
        <v/>
      </c>
      <c r="DA222" s="599" t="str">
        <f ca="1">IF($CR222="","",VLOOKUP(CR222,Invoer!$F$15:$AU$1500,11,FALSE))</f>
        <v/>
      </c>
      <c r="DB222" s="599" t="str">
        <f ca="1">IF($CR222="","",VLOOKUP(CR222,Invoer!$F$15:$BB$1500,14,FALSE))</f>
        <v/>
      </c>
      <c r="DC222" s="662" t="str">
        <f ca="1">IF($CR222="","",VLOOKUP(CR222,Invoer!$F$15:$AU$1500,15,FALSE))</f>
        <v/>
      </c>
      <c r="DD222" s="599" t="str">
        <f ca="1">IF($CR222="","",VLOOKUP(CR222,Invoer!$F$15:$AU$1500,19,FALSE))</f>
        <v/>
      </c>
      <c r="DE222" s="662" t="str">
        <f ca="1">IF($CR222="","",VLOOKUP(CR222,Invoer!$F$15:$AU$1500,20,FALSE))</f>
        <v/>
      </c>
      <c r="DF222" s="662" t="str">
        <f ca="1">IF($CR222="","",VLOOKUP(CR222,Invoer!$F$15:$AU$1500,23,FALSE))</f>
        <v/>
      </c>
      <c r="DG222" s="662" t="str">
        <f ca="1">IF($CR222="","",VLOOKUP(CR222,Invoer!$F$15:$AU$1500,17,FALSE))</f>
        <v/>
      </c>
      <c r="DH222" s="681" t="str">
        <f t="shared" ca="1" si="123"/>
        <v/>
      </c>
      <c r="DI222" s="662" t="str">
        <f t="shared" ca="1" si="124"/>
        <v/>
      </c>
      <c r="DJ222" s="190"/>
      <c r="DK222" s="411" t="str">
        <f t="shared" ca="1" si="125"/>
        <v/>
      </c>
      <c r="DO222" s="61" t="e">
        <f ca="1">IF($DN$4&lt;3,Invoer!EB227,Invoer!EA227)</f>
        <v>#N/A</v>
      </c>
      <c r="DP222" s="599" t="str">
        <f t="shared" ca="1" si="126"/>
        <v/>
      </c>
      <c r="DQ222" s="673" t="str">
        <f ca="1">IF($DP222="","",VLOOKUP(DP222,Invoer!$F$15:$AU$1999,2,FALSE))</f>
        <v/>
      </c>
      <c r="DR222" s="599" t="str">
        <f t="shared" ca="1" si="127"/>
        <v/>
      </c>
      <c r="DS222" s="599" t="str">
        <f ca="1">IF($DP222="","",VLOOKUP(DP222,Invoer!$F$15:$AU$1999,3,FALSE))</f>
        <v/>
      </c>
      <c r="DT222" s="599" t="str">
        <f ca="1">IF($DP222="","",IF(DS222&lt;&gt;"Liq","",VLOOKUP(DP222,Invoer!$F$15:$AU$1999,4,FALSE)))</f>
        <v/>
      </c>
      <c r="DU222" s="599" t="str">
        <f ca="1">IF($DP222="","",VLOOKUP(DP222,Invoer!$F$15:$AU$1999,5,FALSE))</f>
        <v/>
      </c>
      <c r="DV222" s="599" t="str">
        <f ca="1">IF($DP222="","",VLOOKUP(DP222,Invoer!$F$15:$AU$1999,6,FALSE))</f>
        <v/>
      </c>
      <c r="DW222" s="599" t="str">
        <f ca="1">IF($DP222="","",VLOOKUP(DP222,Invoer!$F$15:$AU$1999,9,FALSE))</f>
        <v/>
      </c>
      <c r="DX222" s="599" t="str">
        <f ca="1">IF($DP222="","",VLOOKUP(DP222,Invoer!$F$15:$AU$1999,10,FALSE))</f>
        <v/>
      </c>
      <c r="DY222" s="595" t="str">
        <f ca="1">IF($DP222="","",VLOOKUP(DP222,Invoer!$F$15:$AU$1999,11,FALSE))</f>
        <v/>
      </c>
      <c r="DZ222" s="662" t="str">
        <f ca="1">IF($DP222="","",IF($DN$4&gt;2,"",VLOOKUP(DP222,Invoer!CQ:CS,3,FALSE)))</f>
        <v/>
      </c>
      <c r="EA222" s="541" t="str">
        <f ca="1">IF($DP222="","",IF(ISERROR(DQ222),0,IF($DN$4&lt;3,"",VLOOKUP(DP222,Invoer!$F$15:$AU$1999,15,FALSE))))</f>
        <v/>
      </c>
      <c r="EB222" s="595" t="str">
        <f ca="1">IF($DP222="","",IF($DN$4&lt;3,"",VLOOKUP(DP222,Invoer!$F$15:$AU$1999,19,FALSE)))</f>
        <v/>
      </c>
      <c r="EC222" s="541" t="str">
        <f ca="1">IF($DP222="","",IF(ISERROR(DQ222),0,IF($DN$4&lt;3,"",VLOOKUP(DP222,Invoer!$F$15:$AU$1999,24,FALSE))))</f>
        <v/>
      </c>
      <c r="ED222" s="541" t="str">
        <f ca="1">IF($DP222="","",IF(ISERROR(DQ222),0,IF($DN$4&lt;3,"",VLOOKUP(DP222,Invoer!$F$15:$AU$1999,17,FALSE))))</f>
        <v/>
      </c>
      <c r="EH222" s="89" t="e">
        <f ca="1">Invoer!CP227</f>
        <v>#N/A</v>
      </c>
      <c r="EI222" s="599" t="str">
        <f t="shared" ca="1" si="128"/>
        <v/>
      </c>
      <c r="EJ222" s="673" t="str">
        <f ca="1">IF(EI222="","",VLOOKUP(EI222,Invoer!$F$15:$AU$1999,2,FALSE))</f>
        <v/>
      </c>
      <c r="EK222" s="599" t="str">
        <f t="shared" ca="1" si="129"/>
        <v/>
      </c>
      <c r="EL222" s="599" t="str">
        <f ca="1">IF($EI222="","",VLOOKUP(EI222,Invoer!$F$15:$AU$1999,3,FALSE))</f>
        <v/>
      </c>
      <c r="EM222" s="599" t="str">
        <f ca="1">IF($EI222="","",IF(EL222&lt;&gt;"Liq","",VLOOKUP(EI222,Invoer!$F$15:$AU$1999,4,FALSE)))</f>
        <v/>
      </c>
      <c r="EN222" s="599" t="str">
        <f ca="1">IF($EI222="","",VLOOKUP(EI222,Invoer!$F$15:$AU$1999,6,FALSE))</f>
        <v/>
      </c>
      <c r="EO222" s="599" t="str">
        <f ca="1">IF(EI222="","",VLOOKUP(EI222,Invoer!$F$15:$AU$1999,9,FALSE))</f>
        <v/>
      </c>
      <c r="EP222" s="599" t="str">
        <f ca="1">IF(EI222="","",VLOOKUP(EI222,Invoer!$F$15:$AU$1999,10,FALSE))</f>
        <v/>
      </c>
      <c r="EQ222" s="599" t="str">
        <f ca="1">IF(EI222="","",VLOOKUP(EI222,Invoer!$F$15:$AU$1999,11,FALSE))</f>
        <v/>
      </c>
      <c r="ER222" s="662" t="str">
        <f ca="1">IF(EI222="","",VLOOKUP(EI222,Invoer!CQ:CS,3,FALSE))</f>
        <v/>
      </c>
      <c r="ES222" s="662" t="str">
        <f t="shared" ca="1" si="130"/>
        <v/>
      </c>
      <c r="ET222" s="513" t="str">
        <f t="shared" ca="1" si="131"/>
        <v/>
      </c>
      <c r="EU222" s="112" t="str">
        <f t="shared" ca="1" si="132"/>
        <v/>
      </c>
      <c r="EV222" s="83" t="s">
        <v>160</v>
      </c>
      <c r="EW222" s="682" t="str">
        <f t="shared" ca="1" si="133"/>
        <v/>
      </c>
      <c r="EX222" s="662" t="str">
        <f t="shared" ca="1" si="134"/>
        <v/>
      </c>
      <c r="EY222"/>
      <c r="EZ222" s="56" t="e">
        <f t="shared" ca="1" si="145"/>
        <v>#VALUE!</v>
      </c>
      <c r="FA222" s="56" t="e">
        <f t="shared" ca="1" si="146"/>
        <v>#VALUE!</v>
      </c>
      <c r="FE222"/>
      <c r="FI222"/>
      <c r="FJ222"/>
    </row>
    <row r="223" spans="1:166" ht="12" customHeight="1" x14ac:dyDescent="0.2">
      <c r="A223"/>
      <c r="B223"/>
      <c r="C223"/>
      <c r="E223"/>
      <c r="G223" s="89" t="e">
        <f ca="1">Invoer!DU228</f>
        <v>#N/A</v>
      </c>
      <c r="H223" s="599" t="str">
        <f t="shared" ca="1" si="115"/>
        <v/>
      </c>
      <c r="I223" s="673" t="str">
        <f ca="1">IF($H223="","",VLOOKUP(H223,Invoer!$F$15:$AU$1500,2,FALSE))</f>
        <v/>
      </c>
      <c r="J223" s="599" t="str">
        <f t="shared" ca="1" si="151"/>
        <v/>
      </c>
      <c r="K223" s="599" t="str">
        <f ca="1">IF($H223="","",VLOOKUP(H223,Invoer!$F$15:$AU$1500,3,FALSE))</f>
        <v/>
      </c>
      <c r="L223" s="599" t="str">
        <f ca="1">IF($H223="","",IF(K223&lt;&gt;"Liq","",VLOOKUP(H223,Invoer!$F$15:$AU$1500,4,FALSE)))</f>
        <v/>
      </c>
      <c r="M223" s="599" t="str">
        <f ca="1">IF($H223="","",VLOOKUP(H223,Invoer!$F$15:$AU$1500,5,FALSE))</f>
        <v/>
      </c>
      <c r="N223" s="599" t="str">
        <f ca="1">IF($H223="","",VLOOKUP(H223,Invoer!$F$15:$AU$1500,6,FALSE))</f>
        <v/>
      </c>
      <c r="O223" s="599" t="str">
        <f ca="1">IF($H223="","",VLOOKUP(H223,Invoer!$F$15:$AU$1500,9,FALSE))</f>
        <v/>
      </c>
      <c r="P223" s="599" t="str">
        <f ca="1">IF($H223="","",VLOOKUP(H223,Invoer!$F$15:$AU$1500,10,FALSE))</f>
        <v/>
      </c>
      <c r="Q223" s="599" t="str">
        <f ca="1">IF($H223="","",VLOOKUP(H223,Invoer!$F$15:$BB$1500,14,FALSE))</f>
        <v/>
      </c>
      <c r="R223" s="662" t="str">
        <f ca="1">IF($H223="","",IF(J223&gt;$K$8,"",VLOOKUP(H223,Invoer!$F$15:$AU$1500,15,FALSE)))</f>
        <v/>
      </c>
      <c r="S223" s="599" t="str">
        <f ca="1">IF($H223="","",VLOOKUP(H223,Invoer!$F$15:$AU$1500,19,FALSE))</f>
        <v/>
      </c>
      <c r="T223" s="662" t="str">
        <f ca="1">IF($H223="","",IF(J223&gt;$K$8,"",VLOOKUP(H223,Invoer!$F$15:$AU$1500,20,FALSE)))</f>
        <v/>
      </c>
      <c r="U223" s="662" t="str">
        <f ca="1">IF($H223="","",IF(J223&gt;$K$8,"",VLOOKUP(H223,Invoer!$F$15:$AU$1500,23,FALSE)))</f>
        <v/>
      </c>
      <c r="V223" s="662" t="str">
        <f ca="1">IF($H223="","",IF(J223&gt;$K$8,"",VLOOKUP(H223,Invoer!$F$15:$AU$1500,17,FALSE)))</f>
        <v/>
      </c>
      <c r="AC223" s="435" t="str">
        <f>IF($AC$7&lt;3,Invoer!DR228,IF($AC$7=3,Invoer!BT228,"x"))</f>
        <v>x</v>
      </c>
      <c r="AD223" s="599" t="str">
        <f t="shared" si="136"/>
        <v/>
      </c>
      <c r="AE223" s="673" t="str">
        <f>IF($AD223="","",VLOOKUP(AD223,Invoer!$F$15:$AU$1999,2,FALSE))</f>
        <v/>
      </c>
      <c r="AF223" s="599" t="str">
        <f t="shared" si="137"/>
        <v/>
      </c>
      <c r="AG223" s="599" t="str">
        <f>IF($AD223="","",VLOOKUP(AD223,Invoer!$F$15:$AU$1999,3,FALSE))</f>
        <v/>
      </c>
      <c r="AH223" s="599" t="str">
        <f>IF($AD223="","",IF(AG223&lt;&gt;"Liq","",VLOOKUP(AD223,Invoer!$F$15:$AU$1999,4,FALSE)))</f>
        <v/>
      </c>
      <c r="AI223" s="677" t="str">
        <f>IF($AD223="","",VLOOKUP(AD223,Invoer!$F$15:$AU$1999,5,FALSE))</f>
        <v/>
      </c>
      <c r="AJ223" s="599" t="str">
        <f>IF($AD223="","",VLOOKUP(AD223,Invoer!$F$15:$AU$1999,6,FALSE))</f>
        <v/>
      </c>
      <c r="AK223" s="599" t="str">
        <f>IF($AD223="","",VLOOKUP(AD223,Invoer!$F$15:$AU$1999,9,FALSE))</f>
        <v/>
      </c>
      <c r="AL223" s="599" t="str">
        <f>IF($AD223="","",VLOOKUP(AD223,Invoer!$F$15:$AU$1999,10,FALSE))</f>
        <v/>
      </c>
      <c r="AM223" s="599" t="str">
        <f>IF($AD223="","",VLOOKUP(AD223,Invoer!$F$15:$BB$1999,14,FALSE))</f>
        <v/>
      </c>
      <c r="AN223" s="599" t="str">
        <f>IF($AD223="","",VLOOKUP(AD223,Invoer!$F$15:$AU$1999,11,FALSE))</f>
        <v/>
      </c>
      <c r="AO223" s="662" t="str">
        <f>IF($AD223="","",VLOOKUP(AD223,Invoer!$F$15:$AU$1999,15,FALSE))</f>
        <v/>
      </c>
      <c r="AP223" s="599" t="str">
        <f>IF($AD223="","",VLOOKUP(AD223,Invoer!$F$15:$AU$1999,19,FALSE))</f>
        <v/>
      </c>
      <c r="AQ223" s="662" t="str">
        <f>IF($AD223="","",VLOOKUP(AD223,Invoer!$F$15:$AU$1999,24,FALSE))</f>
        <v/>
      </c>
      <c r="AR223" s="662" t="str">
        <f>IF($AD223="","",VLOOKUP(AD223,Invoer!$F$15:$AU$1999,17,FALSE))</f>
        <v/>
      </c>
      <c r="AS223" s="678" t="str">
        <f t="shared" si="147"/>
        <v/>
      </c>
      <c r="AT223" s="676" t="str">
        <f t="shared" si="116"/>
        <v/>
      </c>
      <c r="AU223" s="77" t="e">
        <f t="shared" si="117"/>
        <v>#VALUE!</v>
      </c>
      <c r="AW223" s="57"/>
      <c r="AX223" s="57"/>
      <c r="BA223" s="83" t="e">
        <f ca="1">Invoer!DW228</f>
        <v>#N/A</v>
      </c>
      <c r="BB223" s="599" t="str">
        <f t="shared" ca="1" si="138"/>
        <v/>
      </c>
      <c r="BC223" s="673" t="str">
        <f ca="1">IF($BB223="","",VLOOKUP(BB223,Invoer!$F$15:$AU$1999,2,FALSE))</f>
        <v/>
      </c>
      <c r="BD223" s="599" t="str">
        <f t="shared" ca="1" si="139"/>
        <v/>
      </c>
      <c r="BE223" s="599" t="str">
        <f ca="1">IF($BB223="","",VLOOKUP(BB223,Invoer!$F$15:$AU$1999,5,FALSE))</f>
        <v/>
      </c>
      <c r="BF223" s="599" t="str">
        <f ca="1">IF($BB223="","",VLOOKUP(BB223,Invoer!$F$15:$AU$1999,6,FALSE))</f>
        <v/>
      </c>
      <c r="BG223" s="599" t="str">
        <f ca="1">IF($BB223="","",VLOOKUP(BB223,Invoer!$F$15:$AU$1999,9,FALSE))</f>
        <v/>
      </c>
      <c r="BH223" s="599" t="str">
        <f ca="1">IF($BB223="","",VLOOKUP(BB223,Invoer!$F$15:$AU$1999,10,FALSE))</f>
        <v/>
      </c>
      <c r="BI223" s="599" t="str">
        <f ca="1">IF($BB223="","",VLOOKUP(BB223,Invoer!$F$15:$BB$1999,14,FALSE))</f>
        <v/>
      </c>
      <c r="BJ223" s="599" t="str">
        <f ca="1">IF($BB223="","",VLOOKUP(BB223,Invoer!$F$15:$AU$1999,11,FALSE))</f>
        <v/>
      </c>
      <c r="BK223" s="662" t="str">
        <f t="shared" ca="1" si="140"/>
        <v/>
      </c>
      <c r="BL223" s="662" t="str">
        <f t="shared" ca="1" si="141"/>
        <v/>
      </c>
      <c r="BM223" s="679" t="str">
        <f t="shared" ca="1" si="142"/>
        <v/>
      </c>
      <c r="BN223" s="662" t="str">
        <f t="shared" ca="1" si="118"/>
        <v/>
      </c>
      <c r="BO223" s="662" t="str">
        <f ca="1">IF($BB223="","",VLOOKUP(BB223,Invoer!$F$15:$AU$1999,15,FALSE))</f>
        <v/>
      </c>
      <c r="BP223" s="662" t="str">
        <f ca="1">IF($BB223="","",VLOOKUP(BB223,Invoer!$F$15:$AU$1999,24,FALSE))</f>
        <v/>
      </c>
      <c r="BQ223" s="662" t="str">
        <f ca="1">IF($BB223="","",VLOOKUP(BB223,Invoer!$F$15:$AU$1999,17,FALSE))</f>
        <v/>
      </c>
      <c r="BS223" s="73" t="e">
        <f t="shared" ca="1" si="148"/>
        <v>#VALUE!</v>
      </c>
      <c r="BT223" s="57" t="str">
        <f t="shared" ca="1" si="149"/>
        <v/>
      </c>
      <c r="CJ223" s="436"/>
      <c r="CQ223" s="411" t="e">
        <f ca="1">Invoer!EG228</f>
        <v>#N/A</v>
      </c>
      <c r="CR223" s="599" t="str">
        <f t="shared" ca="1" si="121"/>
        <v/>
      </c>
      <c r="CS223" s="673" t="str">
        <f ca="1">IF($CR223="","",VLOOKUP(CR223,Invoer!$F$15:$AU$1500,2,FALSE))</f>
        <v/>
      </c>
      <c r="CT223" s="599" t="str">
        <f t="shared" ca="1" si="122"/>
        <v/>
      </c>
      <c r="CU223" s="599" t="str">
        <f ca="1">IF($CR223="","",VLOOKUP(CR223,Invoer!$F$15:$AU$1500,3,FALSE))</f>
        <v/>
      </c>
      <c r="CV223" s="599" t="str">
        <f ca="1">IF($CR223="","",IF(CU223&lt;&gt;"Liq","",VLOOKUP(CR223,Invoer!$F$15:$AU$1500,4,FALSE)))</f>
        <v/>
      </c>
      <c r="CW223" s="599" t="str">
        <f ca="1">IF($CR223="","",VLOOKUP(CR223,Invoer!$F$15:$AU$1500,5,FALSE))</f>
        <v/>
      </c>
      <c r="CX223" s="599" t="str">
        <f ca="1">IF($CR223="","",VLOOKUP(CR223,Invoer!$F$15:$AU$1500,6,FALSE))</f>
        <v/>
      </c>
      <c r="CY223" s="599" t="str">
        <f ca="1">IF($CR223="","",VLOOKUP(CR223,Invoer!$F$15:$AU$1500,9,FALSE))</f>
        <v/>
      </c>
      <c r="CZ223" s="599" t="str">
        <f ca="1">IF($CR223="","",VLOOKUP(CR223,Invoer!$F$15:$AU$1500,10,FALSE))</f>
        <v/>
      </c>
      <c r="DA223" s="599" t="str">
        <f ca="1">IF($CR223="","",VLOOKUP(CR223,Invoer!$F$15:$AU$1500,11,FALSE))</f>
        <v/>
      </c>
      <c r="DB223" s="599" t="str">
        <f ca="1">IF($CR223="","",VLOOKUP(CR223,Invoer!$F$15:$BB$1500,14,FALSE))</f>
        <v/>
      </c>
      <c r="DC223" s="662" t="str">
        <f ca="1">IF($CR223="","",VLOOKUP(CR223,Invoer!$F$15:$AU$1500,15,FALSE))</f>
        <v/>
      </c>
      <c r="DD223" s="599" t="str">
        <f ca="1">IF($CR223="","",VLOOKUP(CR223,Invoer!$F$15:$AU$1500,19,FALSE))</f>
        <v/>
      </c>
      <c r="DE223" s="662" t="str">
        <f ca="1">IF($CR223="","",VLOOKUP(CR223,Invoer!$F$15:$AU$1500,20,FALSE))</f>
        <v/>
      </c>
      <c r="DF223" s="662" t="str">
        <f ca="1">IF($CR223="","",VLOOKUP(CR223,Invoer!$F$15:$AU$1500,23,FALSE))</f>
        <v/>
      </c>
      <c r="DG223" s="662" t="str">
        <f ca="1">IF($CR223="","",VLOOKUP(CR223,Invoer!$F$15:$AU$1500,17,FALSE))</f>
        <v/>
      </c>
      <c r="DH223" s="681" t="str">
        <f t="shared" ca="1" si="123"/>
        <v/>
      </c>
      <c r="DI223" s="662" t="str">
        <f t="shared" ca="1" si="124"/>
        <v/>
      </c>
      <c r="DJ223" s="190"/>
      <c r="DK223" s="411" t="str">
        <f t="shared" ca="1" si="125"/>
        <v/>
      </c>
      <c r="DO223" s="61" t="e">
        <f ca="1">IF($DN$4&lt;3,Invoer!EB228,Invoer!EA228)</f>
        <v>#N/A</v>
      </c>
      <c r="DP223" s="599" t="str">
        <f t="shared" ca="1" si="126"/>
        <v/>
      </c>
      <c r="DQ223" s="673" t="str">
        <f ca="1">IF($DP223="","",VLOOKUP(DP223,Invoer!$F$15:$AU$1999,2,FALSE))</f>
        <v/>
      </c>
      <c r="DR223" s="599" t="str">
        <f t="shared" ca="1" si="127"/>
        <v/>
      </c>
      <c r="DS223" s="599" t="str">
        <f ca="1">IF($DP223="","",VLOOKUP(DP223,Invoer!$F$15:$AU$1999,3,FALSE))</f>
        <v/>
      </c>
      <c r="DT223" s="599" t="str">
        <f ca="1">IF($DP223="","",IF(DS223&lt;&gt;"Liq","",VLOOKUP(DP223,Invoer!$F$15:$AU$1999,4,FALSE)))</f>
        <v/>
      </c>
      <c r="DU223" s="599" t="str">
        <f ca="1">IF($DP223="","",VLOOKUP(DP223,Invoer!$F$15:$AU$1999,5,FALSE))</f>
        <v/>
      </c>
      <c r="DV223" s="599" t="str">
        <f ca="1">IF($DP223="","",VLOOKUP(DP223,Invoer!$F$15:$AU$1999,6,FALSE))</f>
        <v/>
      </c>
      <c r="DW223" s="599" t="str">
        <f ca="1">IF($DP223="","",VLOOKUP(DP223,Invoer!$F$15:$AU$1999,9,FALSE))</f>
        <v/>
      </c>
      <c r="DX223" s="599" t="str">
        <f ca="1">IF($DP223="","",VLOOKUP(DP223,Invoer!$F$15:$AU$1999,10,FALSE))</f>
        <v/>
      </c>
      <c r="DY223" s="595" t="str">
        <f ca="1">IF($DP223="","",VLOOKUP(DP223,Invoer!$F$15:$AU$1999,11,FALSE))</f>
        <v/>
      </c>
      <c r="DZ223" s="662" t="str">
        <f ca="1">IF($DP223="","",IF($DN$4&gt;2,"",VLOOKUP(DP223,Invoer!CQ:CS,3,FALSE)))</f>
        <v/>
      </c>
      <c r="EA223" s="541" t="str">
        <f ca="1">IF($DP223="","",IF(ISERROR(DQ223),0,IF($DN$4&lt;3,"",VLOOKUP(DP223,Invoer!$F$15:$AU$1999,15,FALSE))))</f>
        <v/>
      </c>
      <c r="EB223" s="595" t="str">
        <f ca="1">IF($DP223="","",IF($DN$4&lt;3,"",VLOOKUP(DP223,Invoer!$F$15:$AU$1999,19,FALSE)))</f>
        <v/>
      </c>
      <c r="EC223" s="541" t="str">
        <f ca="1">IF($DP223="","",IF(ISERROR(DQ223),0,IF($DN$4&lt;3,"",VLOOKUP(DP223,Invoer!$F$15:$AU$1999,24,FALSE))))</f>
        <v/>
      </c>
      <c r="ED223" s="541" t="str">
        <f ca="1">IF($DP223="","",IF(ISERROR(DQ223),0,IF($DN$4&lt;3,"",VLOOKUP(DP223,Invoer!$F$15:$AU$1999,17,FALSE))))</f>
        <v/>
      </c>
      <c r="EH223" s="89" t="e">
        <f ca="1">Invoer!CP228</f>
        <v>#N/A</v>
      </c>
      <c r="EI223" s="599" t="str">
        <f t="shared" ca="1" si="128"/>
        <v/>
      </c>
      <c r="EJ223" s="673" t="str">
        <f ca="1">IF(EI223="","",VLOOKUP(EI223,Invoer!$F$15:$AU$1999,2,FALSE))</f>
        <v/>
      </c>
      <c r="EK223" s="599" t="str">
        <f t="shared" ca="1" si="129"/>
        <v/>
      </c>
      <c r="EL223" s="599" t="str">
        <f ca="1">IF($EI223="","",VLOOKUP(EI223,Invoer!$F$15:$AU$1999,3,FALSE))</f>
        <v/>
      </c>
      <c r="EM223" s="599" t="str">
        <f ca="1">IF($EI223="","",IF(EL223&lt;&gt;"Liq","",VLOOKUP(EI223,Invoer!$F$15:$AU$1999,4,FALSE)))</f>
        <v/>
      </c>
      <c r="EN223" s="599" t="str">
        <f ca="1">IF($EI223="","",VLOOKUP(EI223,Invoer!$F$15:$AU$1999,6,FALSE))</f>
        <v/>
      </c>
      <c r="EO223" s="599" t="str">
        <f ca="1">IF(EI223="","",VLOOKUP(EI223,Invoer!$F$15:$AU$1999,9,FALSE))</f>
        <v/>
      </c>
      <c r="EP223" s="599" t="str">
        <f ca="1">IF(EI223="","",VLOOKUP(EI223,Invoer!$F$15:$AU$1999,10,FALSE))</f>
        <v/>
      </c>
      <c r="EQ223" s="599" t="str">
        <f ca="1">IF(EI223="","",VLOOKUP(EI223,Invoer!$F$15:$AU$1999,11,FALSE))</f>
        <v/>
      </c>
      <c r="ER223" s="662" t="str">
        <f ca="1">IF(EI223="","",VLOOKUP(EI223,Invoer!CQ:CS,3,FALSE))</f>
        <v/>
      </c>
      <c r="ES223" s="662" t="str">
        <f t="shared" ca="1" si="130"/>
        <v/>
      </c>
      <c r="ET223" s="513" t="str">
        <f t="shared" ca="1" si="131"/>
        <v/>
      </c>
      <c r="EU223" s="112" t="str">
        <f t="shared" ca="1" si="132"/>
        <v/>
      </c>
      <c r="EV223" s="83" t="s">
        <v>160</v>
      </c>
      <c r="EW223" s="682" t="str">
        <f t="shared" ca="1" si="133"/>
        <v/>
      </c>
      <c r="EX223" s="662" t="str">
        <f t="shared" ca="1" si="134"/>
        <v/>
      </c>
      <c r="EY223"/>
      <c r="EZ223" s="56" t="e">
        <f t="shared" ca="1" si="145"/>
        <v>#VALUE!</v>
      </c>
      <c r="FA223" s="56" t="e">
        <f t="shared" ca="1" si="146"/>
        <v>#VALUE!</v>
      </c>
      <c r="FE223"/>
      <c r="FI223"/>
      <c r="FJ223"/>
    </row>
    <row r="224" spans="1:166" ht="12" customHeight="1" x14ac:dyDescent="0.2">
      <c r="A224"/>
      <c r="B224"/>
      <c r="C224"/>
      <c r="E224"/>
      <c r="G224" s="89" t="e">
        <f ca="1">Invoer!DU229</f>
        <v>#N/A</v>
      </c>
      <c r="H224" s="599" t="str">
        <f t="shared" ca="1" si="115"/>
        <v/>
      </c>
      <c r="I224" s="673" t="str">
        <f ca="1">IF($H224="","",VLOOKUP(H224,Invoer!$F$15:$AU$1500,2,FALSE))</f>
        <v/>
      </c>
      <c r="J224" s="599" t="str">
        <f t="shared" ca="1" si="151"/>
        <v/>
      </c>
      <c r="K224" s="599" t="str">
        <f ca="1">IF($H224="","",VLOOKUP(H224,Invoer!$F$15:$AU$1500,3,FALSE))</f>
        <v/>
      </c>
      <c r="L224" s="599" t="str">
        <f ca="1">IF($H224="","",IF(K224&lt;&gt;"Liq","",VLOOKUP(H224,Invoer!$F$15:$AU$1500,4,FALSE)))</f>
        <v/>
      </c>
      <c r="M224" s="599" t="str">
        <f ca="1">IF($H224="","",VLOOKUP(H224,Invoer!$F$15:$AU$1500,5,FALSE))</f>
        <v/>
      </c>
      <c r="N224" s="599" t="str">
        <f ca="1">IF($H224="","",VLOOKUP(H224,Invoer!$F$15:$AU$1500,6,FALSE))</f>
        <v/>
      </c>
      <c r="O224" s="599" t="str">
        <f ca="1">IF($H224="","",VLOOKUP(H224,Invoer!$F$15:$AU$1500,9,FALSE))</f>
        <v/>
      </c>
      <c r="P224" s="599" t="str">
        <f ca="1">IF($H224="","",VLOOKUP(H224,Invoer!$F$15:$AU$1500,10,FALSE))</f>
        <v/>
      </c>
      <c r="Q224" s="599" t="str">
        <f ca="1">IF($H224="","",VLOOKUP(H224,Invoer!$F$15:$BB$1500,14,FALSE))</f>
        <v/>
      </c>
      <c r="R224" s="662" t="str">
        <f ca="1">IF($H224="","",IF(J224&gt;$K$8,"",VLOOKUP(H224,Invoer!$F$15:$AU$1500,15,FALSE)))</f>
        <v/>
      </c>
      <c r="S224" s="599" t="str">
        <f ca="1">IF($H224="","",VLOOKUP(H224,Invoer!$F$15:$AU$1500,19,FALSE))</f>
        <v/>
      </c>
      <c r="T224" s="662" t="str">
        <f ca="1">IF($H224="","",IF(J224&gt;$K$8,"",VLOOKUP(H224,Invoer!$F$15:$AU$1500,20,FALSE)))</f>
        <v/>
      </c>
      <c r="U224" s="662" t="str">
        <f ca="1">IF($H224="","",IF(J224&gt;$K$8,"",VLOOKUP(H224,Invoer!$F$15:$AU$1500,23,FALSE)))</f>
        <v/>
      </c>
      <c r="V224" s="662" t="str">
        <f ca="1">IF($H224="","",IF(J224&gt;$K$8,"",VLOOKUP(H224,Invoer!$F$15:$AU$1500,17,FALSE)))</f>
        <v/>
      </c>
      <c r="AC224" s="435" t="str">
        <f>IF($AC$7&lt;3,Invoer!DR229,IF($AC$7=3,Invoer!BT229,"x"))</f>
        <v>x</v>
      </c>
      <c r="AD224" s="599" t="str">
        <f t="shared" si="136"/>
        <v/>
      </c>
      <c r="AE224" s="673" t="str">
        <f>IF($AD224="","",VLOOKUP(AD224,Invoer!$F$15:$AU$1999,2,FALSE))</f>
        <v/>
      </c>
      <c r="AF224" s="599" t="str">
        <f t="shared" si="137"/>
        <v/>
      </c>
      <c r="AG224" s="599" t="str">
        <f>IF($AD224="","",VLOOKUP(AD224,Invoer!$F$15:$AU$1999,3,FALSE))</f>
        <v/>
      </c>
      <c r="AH224" s="599" t="str">
        <f>IF($AD224="","",IF(AG224&lt;&gt;"Liq","",VLOOKUP(AD224,Invoer!$F$15:$AU$1999,4,FALSE)))</f>
        <v/>
      </c>
      <c r="AI224" s="677" t="str">
        <f>IF($AD224="","",VLOOKUP(AD224,Invoer!$F$15:$AU$1999,5,FALSE))</f>
        <v/>
      </c>
      <c r="AJ224" s="599" t="str">
        <f>IF($AD224="","",VLOOKUP(AD224,Invoer!$F$15:$AU$1999,6,FALSE))</f>
        <v/>
      </c>
      <c r="AK224" s="599" t="str">
        <f>IF($AD224="","",VLOOKUP(AD224,Invoer!$F$15:$AU$1999,9,FALSE))</f>
        <v/>
      </c>
      <c r="AL224" s="599" t="str">
        <f>IF($AD224="","",VLOOKUP(AD224,Invoer!$F$15:$AU$1999,10,FALSE))</f>
        <v/>
      </c>
      <c r="AM224" s="599" t="str">
        <f>IF($AD224="","",VLOOKUP(AD224,Invoer!$F$15:$BB$1999,14,FALSE))</f>
        <v/>
      </c>
      <c r="AN224" s="599" t="str">
        <f>IF($AD224="","",VLOOKUP(AD224,Invoer!$F$15:$AU$1999,11,FALSE))</f>
        <v/>
      </c>
      <c r="AO224" s="662" t="str">
        <f>IF($AD224="","",VLOOKUP(AD224,Invoer!$F$15:$AU$1999,15,FALSE))</f>
        <v/>
      </c>
      <c r="AP224" s="599" t="str">
        <f>IF($AD224="","",VLOOKUP(AD224,Invoer!$F$15:$AU$1999,19,FALSE))</f>
        <v/>
      </c>
      <c r="AQ224" s="662" t="str">
        <f>IF($AD224="","",VLOOKUP(AD224,Invoer!$F$15:$AU$1999,24,FALSE))</f>
        <v/>
      </c>
      <c r="AR224" s="662" t="str">
        <f>IF($AD224="","",VLOOKUP(AD224,Invoer!$F$15:$AU$1999,17,FALSE))</f>
        <v/>
      </c>
      <c r="AS224" s="678" t="str">
        <f t="shared" si="147"/>
        <v/>
      </c>
      <c r="AT224" s="676" t="str">
        <f t="shared" si="116"/>
        <v/>
      </c>
      <c r="AU224" s="77" t="e">
        <f t="shared" si="117"/>
        <v>#VALUE!</v>
      </c>
      <c r="AW224" s="57"/>
      <c r="AX224" s="57"/>
      <c r="BA224" s="83" t="e">
        <f ca="1">Invoer!DW229</f>
        <v>#N/A</v>
      </c>
      <c r="BB224" s="599" t="str">
        <f t="shared" ca="1" si="138"/>
        <v/>
      </c>
      <c r="BC224" s="673" t="str">
        <f ca="1">IF($BB224="","",VLOOKUP(BB224,Invoer!$F$15:$AU$1999,2,FALSE))</f>
        <v/>
      </c>
      <c r="BD224" s="599" t="str">
        <f t="shared" ca="1" si="139"/>
        <v/>
      </c>
      <c r="BE224" s="599" t="str">
        <f ca="1">IF($BB224="","",VLOOKUP(BB224,Invoer!$F$15:$AU$1999,5,FALSE))</f>
        <v/>
      </c>
      <c r="BF224" s="599" t="str">
        <f ca="1">IF($BB224="","",VLOOKUP(BB224,Invoer!$F$15:$AU$1999,6,FALSE))</f>
        <v/>
      </c>
      <c r="BG224" s="599" t="str">
        <f ca="1">IF($BB224="","",VLOOKUP(BB224,Invoer!$F$15:$AU$1999,9,FALSE))</f>
        <v/>
      </c>
      <c r="BH224" s="599" t="str">
        <f ca="1">IF($BB224="","",VLOOKUP(BB224,Invoer!$F$15:$AU$1999,10,FALSE))</f>
        <v/>
      </c>
      <c r="BI224" s="599" t="str">
        <f ca="1">IF($BB224="","",VLOOKUP(BB224,Invoer!$F$15:$BB$1999,14,FALSE))</f>
        <v/>
      </c>
      <c r="BJ224" s="599" t="str">
        <f ca="1">IF($BB224="","",VLOOKUP(BB224,Invoer!$F$15:$AU$1999,11,FALSE))</f>
        <v/>
      </c>
      <c r="BK224" s="662" t="str">
        <f t="shared" ca="1" si="140"/>
        <v/>
      </c>
      <c r="BL224" s="662" t="str">
        <f t="shared" ca="1" si="141"/>
        <v/>
      </c>
      <c r="BM224" s="679" t="str">
        <f t="shared" ca="1" si="142"/>
        <v/>
      </c>
      <c r="BN224" s="662" t="str">
        <f t="shared" ca="1" si="118"/>
        <v/>
      </c>
      <c r="BO224" s="662" t="str">
        <f ca="1">IF($BB224="","",VLOOKUP(BB224,Invoer!$F$15:$AU$1999,15,FALSE))</f>
        <v/>
      </c>
      <c r="BP224" s="662" t="str">
        <f ca="1">IF($BB224="","",VLOOKUP(BB224,Invoer!$F$15:$AU$1999,24,FALSE))</f>
        <v/>
      </c>
      <c r="BQ224" s="662" t="str">
        <f ca="1">IF($BB224="","",VLOOKUP(BB224,Invoer!$F$15:$AU$1999,17,FALSE))</f>
        <v/>
      </c>
      <c r="BS224" s="73" t="e">
        <f t="shared" ca="1" si="148"/>
        <v>#VALUE!</v>
      </c>
      <c r="BT224" s="57" t="str">
        <f t="shared" ca="1" si="149"/>
        <v/>
      </c>
      <c r="CJ224" s="436"/>
      <c r="CQ224" s="411" t="e">
        <f ca="1">Invoer!EG229</f>
        <v>#N/A</v>
      </c>
      <c r="CR224" s="599" t="str">
        <f t="shared" ca="1" si="121"/>
        <v/>
      </c>
      <c r="CS224" s="673" t="str">
        <f ca="1">IF($CR224="","",VLOOKUP(CR224,Invoer!$F$15:$AU$1500,2,FALSE))</f>
        <v/>
      </c>
      <c r="CT224" s="599" t="str">
        <f t="shared" ca="1" si="122"/>
        <v/>
      </c>
      <c r="CU224" s="599" t="str">
        <f ca="1">IF($CR224="","",VLOOKUP(CR224,Invoer!$F$15:$AU$1500,3,FALSE))</f>
        <v/>
      </c>
      <c r="CV224" s="599" t="str">
        <f ca="1">IF($CR224="","",IF(CU224&lt;&gt;"Liq","",VLOOKUP(CR224,Invoer!$F$15:$AU$1500,4,FALSE)))</f>
        <v/>
      </c>
      <c r="CW224" s="599" t="str">
        <f ca="1">IF($CR224="","",VLOOKUP(CR224,Invoer!$F$15:$AU$1500,5,FALSE))</f>
        <v/>
      </c>
      <c r="CX224" s="599" t="str">
        <f ca="1">IF($CR224="","",VLOOKUP(CR224,Invoer!$F$15:$AU$1500,6,FALSE))</f>
        <v/>
      </c>
      <c r="CY224" s="599" t="str">
        <f ca="1">IF($CR224="","",VLOOKUP(CR224,Invoer!$F$15:$AU$1500,9,FALSE))</f>
        <v/>
      </c>
      <c r="CZ224" s="599" t="str">
        <f ca="1">IF($CR224="","",VLOOKUP(CR224,Invoer!$F$15:$AU$1500,10,FALSE))</f>
        <v/>
      </c>
      <c r="DA224" s="599" t="str">
        <f ca="1">IF($CR224="","",VLOOKUP(CR224,Invoer!$F$15:$AU$1500,11,FALSE))</f>
        <v/>
      </c>
      <c r="DB224" s="599" t="str">
        <f ca="1">IF($CR224="","",VLOOKUP(CR224,Invoer!$F$15:$BB$1500,14,FALSE))</f>
        <v/>
      </c>
      <c r="DC224" s="662" t="str">
        <f ca="1">IF($CR224="","",VLOOKUP(CR224,Invoer!$F$15:$AU$1500,15,FALSE))</f>
        <v/>
      </c>
      <c r="DD224" s="599" t="str">
        <f ca="1">IF($CR224="","",VLOOKUP(CR224,Invoer!$F$15:$AU$1500,19,FALSE))</f>
        <v/>
      </c>
      <c r="DE224" s="662" t="str">
        <f ca="1">IF($CR224="","",VLOOKUP(CR224,Invoer!$F$15:$AU$1500,20,FALSE))</f>
        <v/>
      </c>
      <c r="DF224" s="662" t="str">
        <f ca="1">IF($CR224="","",VLOOKUP(CR224,Invoer!$F$15:$AU$1500,23,FALSE))</f>
        <v/>
      </c>
      <c r="DG224" s="662" t="str">
        <f ca="1">IF($CR224="","",VLOOKUP(CR224,Invoer!$F$15:$AU$1500,17,FALSE))</f>
        <v/>
      </c>
      <c r="DH224" s="681" t="str">
        <f t="shared" ca="1" si="123"/>
        <v/>
      </c>
      <c r="DI224" s="662" t="str">
        <f t="shared" ca="1" si="124"/>
        <v/>
      </c>
      <c r="DJ224" s="190"/>
      <c r="DK224" s="411" t="str">
        <f t="shared" ca="1" si="125"/>
        <v/>
      </c>
      <c r="DO224" s="61" t="e">
        <f ca="1">IF($DN$4&lt;3,Invoer!EB229,Invoer!EA229)</f>
        <v>#N/A</v>
      </c>
      <c r="DP224" s="599" t="str">
        <f t="shared" ca="1" si="126"/>
        <v/>
      </c>
      <c r="DQ224" s="673" t="str">
        <f ca="1">IF($DP224="","",VLOOKUP(DP224,Invoer!$F$15:$AU$1999,2,FALSE))</f>
        <v/>
      </c>
      <c r="DR224" s="599" t="str">
        <f t="shared" ca="1" si="127"/>
        <v/>
      </c>
      <c r="DS224" s="599" t="str">
        <f ca="1">IF($DP224="","",VLOOKUP(DP224,Invoer!$F$15:$AU$1999,3,FALSE))</f>
        <v/>
      </c>
      <c r="DT224" s="599" t="str">
        <f ca="1">IF($DP224="","",IF(DS224&lt;&gt;"Liq","",VLOOKUP(DP224,Invoer!$F$15:$AU$1999,4,FALSE)))</f>
        <v/>
      </c>
      <c r="DU224" s="599" t="str">
        <f ca="1">IF($DP224="","",VLOOKUP(DP224,Invoer!$F$15:$AU$1999,5,FALSE))</f>
        <v/>
      </c>
      <c r="DV224" s="599" t="str">
        <f ca="1">IF($DP224="","",VLOOKUP(DP224,Invoer!$F$15:$AU$1999,6,FALSE))</f>
        <v/>
      </c>
      <c r="DW224" s="599" t="str">
        <f ca="1">IF($DP224="","",VLOOKUP(DP224,Invoer!$F$15:$AU$1999,9,FALSE))</f>
        <v/>
      </c>
      <c r="DX224" s="599" t="str">
        <f ca="1">IF($DP224="","",VLOOKUP(DP224,Invoer!$F$15:$AU$1999,10,FALSE))</f>
        <v/>
      </c>
      <c r="DY224" s="595" t="str">
        <f ca="1">IF($DP224="","",VLOOKUP(DP224,Invoer!$F$15:$AU$1999,11,FALSE))</f>
        <v/>
      </c>
      <c r="DZ224" s="662" t="str">
        <f ca="1">IF($DP224="","",IF($DN$4&gt;2,"",VLOOKUP(DP224,Invoer!CQ:CS,3,FALSE)))</f>
        <v/>
      </c>
      <c r="EA224" s="541" t="str">
        <f ca="1">IF($DP224="","",IF(ISERROR(DQ224),0,IF($DN$4&lt;3,"",VLOOKUP(DP224,Invoer!$F$15:$AU$1999,15,FALSE))))</f>
        <v/>
      </c>
      <c r="EB224" s="595" t="str">
        <f ca="1">IF($DP224="","",IF($DN$4&lt;3,"",VLOOKUP(DP224,Invoer!$F$15:$AU$1999,19,FALSE)))</f>
        <v/>
      </c>
      <c r="EC224" s="541" t="str">
        <f ca="1">IF($DP224="","",IF(ISERROR(DQ224),0,IF($DN$4&lt;3,"",VLOOKUP(DP224,Invoer!$F$15:$AU$1999,24,FALSE))))</f>
        <v/>
      </c>
      <c r="ED224" s="541" t="str">
        <f ca="1">IF($DP224="","",IF(ISERROR(DQ224),0,IF($DN$4&lt;3,"",VLOOKUP(DP224,Invoer!$F$15:$AU$1999,17,FALSE))))</f>
        <v/>
      </c>
      <c r="EH224" s="89" t="e">
        <f ca="1">Invoer!CP229</f>
        <v>#N/A</v>
      </c>
      <c r="EI224" s="599" t="str">
        <f t="shared" ca="1" si="128"/>
        <v/>
      </c>
      <c r="EJ224" s="673" t="str">
        <f ca="1">IF(EI224="","",VLOOKUP(EI224,Invoer!$F$15:$AU$1999,2,FALSE))</f>
        <v/>
      </c>
      <c r="EK224" s="599" t="str">
        <f t="shared" ca="1" si="129"/>
        <v/>
      </c>
      <c r="EL224" s="599" t="str">
        <f ca="1">IF($EI224="","",VLOOKUP(EI224,Invoer!$F$15:$AU$1999,3,FALSE))</f>
        <v/>
      </c>
      <c r="EM224" s="599" t="str">
        <f ca="1">IF($EI224="","",IF(EL224&lt;&gt;"Liq","",VLOOKUP(EI224,Invoer!$F$15:$AU$1999,4,FALSE)))</f>
        <v/>
      </c>
      <c r="EN224" s="599" t="str">
        <f ca="1">IF($EI224="","",VLOOKUP(EI224,Invoer!$F$15:$AU$1999,6,FALSE))</f>
        <v/>
      </c>
      <c r="EO224" s="599" t="str">
        <f ca="1">IF(EI224="","",VLOOKUP(EI224,Invoer!$F$15:$AU$1999,9,FALSE))</f>
        <v/>
      </c>
      <c r="EP224" s="599" t="str">
        <f ca="1">IF(EI224="","",VLOOKUP(EI224,Invoer!$F$15:$AU$1999,10,FALSE))</f>
        <v/>
      </c>
      <c r="EQ224" s="599" t="str">
        <f ca="1">IF(EI224="","",VLOOKUP(EI224,Invoer!$F$15:$AU$1999,11,FALSE))</f>
        <v/>
      </c>
      <c r="ER224" s="662" t="str">
        <f ca="1">IF(EI224="","",VLOOKUP(EI224,Invoer!CQ:CS,3,FALSE))</f>
        <v/>
      </c>
      <c r="ES224" s="662" t="str">
        <f t="shared" ca="1" si="130"/>
        <v/>
      </c>
      <c r="ET224" s="513" t="str">
        <f t="shared" ca="1" si="131"/>
        <v/>
      </c>
      <c r="EU224" s="112" t="str">
        <f t="shared" ca="1" si="132"/>
        <v/>
      </c>
      <c r="EV224" s="83" t="s">
        <v>160</v>
      </c>
      <c r="EW224" s="682" t="str">
        <f t="shared" ca="1" si="133"/>
        <v/>
      </c>
      <c r="EX224" s="662" t="str">
        <f t="shared" ca="1" si="134"/>
        <v/>
      </c>
      <c r="EY224"/>
      <c r="EZ224" s="56" t="e">
        <f t="shared" ca="1" si="145"/>
        <v>#VALUE!</v>
      </c>
      <c r="FA224" s="56" t="e">
        <f t="shared" ca="1" si="146"/>
        <v>#VALUE!</v>
      </c>
      <c r="FE224"/>
      <c r="FI224"/>
      <c r="FJ224"/>
    </row>
    <row r="225" spans="1:166" ht="12" customHeight="1" x14ac:dyDescent="0.2">
      <c r="A225"/>
      <c r="B225"/>
      <c r="C225"/>
      <c r="E225"/>
      <c r="G225" s="89" t="e">
        <f ca="1">Invoer!DU230</f>
        <v>#N/A</v>
      </c>
      <c r="H225" s="599" t="str">
        <f t="shared" ca="1" si="115"/>
        <v/>
      </c>
      <c r="I225" s="673" t="str">
        <f ca="1">IF($H225="","",VLOOKUP(H225,Invoer!$F$15:$AU$1500,2,FALSE))</f>
        <v/>
      </c>
      <c r="J225" s="599" t="str">
        <f t="shared" ca="1" si="151"/>
        <v/>
      </c>
      <c r="K225" s="599" t="str">
        <f ca="1">IF($H225="","",VLOOKUP(H225,Invoer!$F$15:$AU$1500,3,FALSE))</f>
        <v/>
      </c>
      <c r="L225" s="599" t="str">
        <f ca="1">IF($H225="","",IF(K225&lt;&gt;"Liq","",VLOOKUP(H225,Invoer!$F$15:$AU$1500,4,FALSE)))</f>
        <v/>
      </c>
      <c r="M225" s="599" t="str">
        <f ca="1">IF($H225="","",VLOOKUP(H225,Invoer!$F$15:$AU$1500,5,FALSE))</f>
        <v/>
      </c>
      <c r="N225" s="599" t="str">
        <f ca="1">IF($H225="","",VLOOKUP(H225,Invoer!$F$15:$AU$1500,6,FALSE))</f>
        <v/>
      </c>
      <c r="O225" s="599" t="str">
        <f ca="1">IF($H225="","",VLOOKUP(H225,Invoer!$F$15:$AU$1500,9,FALSE))</f>
        <v/>
      </c>
      <c r="P225" s="599" t="str">
        <f ca="1">IF($H225="","",VLOOKUP(H225,Invoer!$F$15:$AU$1500,10,FALSE))</f>
        <v/>
      </c>
      <c r="Q225" s="599" t="str">
        <f ca="1">IF($H225="","",VLOOKUP(H225,Invoer!$F$15:$BB$1500,14,FALSE))</f>
        <v/>
      </c>
      <c r="R225" s="662" t="str">
        <f ca="1">IF($H225="","",IF(J225&gt;$K$8,"",VLOOKUP(H225,Invoer!$F$15:$AU$1500,15,FALSE)))</f>
        <v/>
      </c>
      <c r="S225" s="599" t="str">
        <f ca="1">IF($H225="","",VLOOKUP(H225,Invoer!$F$15:$AU$1500,19,FALSE))</f>
        <v/>
      </c>
      <c r="T225" s="662" t="str">
        <f ca="1">IF($H225="","",IF(J225&gt;$K$8,"",VLOOKUP(H225,Invoer!$F$15:$AU$1500,20,FALSE)))</f>
        <v/>
      </c>
      <c r="U225" s="662" t="str">
        <f ca="1">IF($H225="","",IF(J225&gt;$K$8,"",VLOOKUP(H225,Invoer!$F$15:$AU$1500,23,FALSE)))</f>
        <v/>
      </c>
      <c r="V225" s="662" t="str">
        <f ca="1">IF($H225="","",IF(J225&gt;$K$8,"",VLOOKUP(H225,Invoer!$F$15:$AU$1500,17,FALSE)))</f>
        <v/>
      </c>
      <c r="AC225" s="435" t="str">
        <f>IF($AC$7&lt;3,Invoer!DR230,IF($AC$7=3,Invoer!BT230,"x"))</f>
        <v>x</v>
      </c>
      <c r="AD225" s="599" t="str">
        <f t="shared" si="136"/>
        <v/>
      </c>
      <c r="AE225" s="673" t="str">
        <f>IF($AD225="","",VLOOKUP(AD225,Invoer!$F$15:$AU$1999,2,FALSE))</f>
        <v/>
      </c>
      <c r="AF225" s="599" t="str">
        <f t="shared" si="137"/>
        <v/>
      </c>
      <c r="AG225" s="599" t="str">
        <f>IF($AD225="","",VLOOKUP(AD225,Invoer!$F$15:$AU$1999,3,FALSE))</f>
        <v/>
      </c>
      <c r="AH225" s="599" t="str">
        <f>IF($AD225="","",IF(AG225&lt;&gt;"Liq","",VLOOKUP(AD225,Invoer!$F$15:$AU$1999,4,FALSE)))</f>
        <v/>
      </c>
      <c r="AI225" s="677" t="str">
        <f>IF($AD225="","",VLOOKUP(AD225,Invoer!$F$15:$AU$1999,5,FALSE))</f>
        <v/>
      </c>
      <c r="AJ225" s="599" t="str">
        <f>IF($AD225="","",VLOOKUP(AD225,Invoer!$F$15:$AU$1999,6,FALSE))</f>
        <v/>
      </c>
      <c r="AK225" s="599" t="str">
        <f>IF($AD225="","",VLOOKUP(AD225,Invoer!$F$15:$AU$1999,9,FALSE))</f>
        <v/>
      </c>
      <c r="AL225" s="599" t="str">
        <f>IF($AD225="","",VLOOKUP(AD225,Invoer!$F$15:$AU$1999,10,FALSE))</f>
        <v/>
      </c>
      <c r="AM225" s="599" t="str">
        <f>IF($AD225="","",VLOOKUP(AD225,Invoer!$F$15:$BB$1999,14,FALSE))</f>
        <v/>
      </c>
      <c r="AN225" s="599" t="str">
        <f>IF($AD225="","",VLOOKUP(AD225,Invoer!$F$15:$AU$1999,11,FALSE))</f>
        <v/>
      </c>
      <c r="AO225" s="662" t="str">
        <f>IF($AD225="","",VLOOKUP(AD225,Invoer!$F$15:$AU$1999,15,FALSE))</f>
        <v/>
      </c>
      <c r="AP225" s="599" t="str">
        <f>IF($AD225="","",VLOOKUP(AD225,Invoer!$F$15:$AU$1999,19,FALSE))</f>
        <v/>
      </c>
      <c r="AQ225" s="662" t="str">
        <f>IF($AD225="","",VLOOKUP(AD225,Invoer!$F$15:$AU$1999,24,FALSE))</f>
        <v/>
      </c>
      <c r="AR225" s="662" t="str">
        <f>IF($AD225="","",VLOOKUP(AD225,Invoer!$F$15:$AU$1999,17,FALSE))</f>
        <v/>
      </c>
      <c r="AS225" s="678" t="str">
        <f t="shared" si="147"/>
        <v/>
      </c>
      <c r="AT225" s="676" t="str">
        <f t="shared" si="116"/>
        <v/>
      </c>
      <c r="AU225" s="77" t="e">
        <f t="shared" si="117"/>
        <v>#VALUE!</v>
      </c>
      <c r="AW225" s="57"/>
      <c r="AX225" s="57"/>
      <c r="BA225" s="83" t="e">
        <f ca="1">Invoer!DW230</f>
        <v>#N/A</v>
      </c>
      <c r="BB225" s="599" t="str">
        <f t="shared" ca="1" si="138"/>
        <v/>
      </c>
      <c r="BC225" s="673" t="str">
        <f ca="1">IF($BB225="","",VLOOKUP(BB225,Invoer!$F$15:$AU$1999,2,FALSE))</f>
        <v/>
      </c>
      <c r="BD225" s="599" t="str">
        <f t="shared" ca="1" si="139"/>
        <v/>
      </c>
      <c r="BE225" s="599" t="str">
        <f ca="1">IF($BB225="","",VLOOKUP(BB225,Invoer!$F$15:$AU$1999,5,FALSE))</f>
        <v/>
      </c>
      <c r="BF225" s="599" t="str">
        <f ca="1">IF($BB225="","",VLOOKUP(BB225,Invoer!$F$15:$AU$1999,6,FALSE))</f>
        <v/>
      </c>
      <c r="BG225" s="599" t="str">
        <f ca="1">IF($BB225="","",VLOOKUP(BB225,Invoer!$F$15:$AU$1999,9,FALSE))</f>
        <v/>
      </c>
      <c r="BH225" s="599" t="str">
        <f ca="1">IF($BB225="","",VLOOKUP(BB225,Invoer!$F$15:$AU$1999,10,FALSE))</f>
        <v/>
      </c>
      <c r="BI225" s="599" t="str">
        <f ca="1">IF($BB225="","",VLOOKUP(BB225,Invoer!$F$15:$BB$1999,14,FALSE))</f>
        <v/>
      </c>
      <c r="BJ225" s="599" t="str">
        <f ca="1">IF($BB225="","",VLOOKUP(BB225,Invoer!$F$15:$AU$1999,11,FALSE))</f>
        <v/>
      </c>
      <c r="BK225" s="662" t="str">
        <f t="shared" ca="1" si="140"/>
        <v/>
      </c>
      <c r="BL225" s="662" t="str">
        <f t="shared" ca="1" si="141"/>
        <v/>
      </c>
      <c r="BM225" s="679" t="str">
        <f t="shared" ca="1" si="142"/>
        <v/>
      </c>
      <c r="BN225" s="662" t="str">
        <f t="shared" ca="1" si="118"/>
        <v/>
      </c>
      <c r="BO225" s="662" t="str">
        <f ca="1">IF($BB225="","",VLOOKUP(BB225,Invoer!$F$15:$AU$1999,15,FALSE))</f>
        <v/>
      </c>
      <c r="BP225" s="662" t="str">
        <f ca="1">IF($BB225="","",VLOOKUP(BB225,Invoer!$F$15:$AU$1999,24,FALSE))</f>
        <v/>
      </c>
      <c r="BQ225" s="662" t="str">
        <f ca="1">IF($BB225="","",VLOOKUP(BB225,Invoer!$F$15:$AU$1999,17,FALSE))</f>
        <v/>
      </c>
      <c r="BS225" s="73" t="e">
        <f t="shared" ca="1" si="148"/>
        <v>#VALUE!</v>
      </c>
      <c r="BT225" s="57" t="str">
        <f t="shared" ca="1" si="149"/>
        <v/>
      </c>
      <c r="CJ225" s="436"/>
      <c r="CQ225" s="411" t="e">
        <f ca="1">Invoer!EG230</f>
        <v>#N/A</v>
      </c>
      <c r="CR225" s="599" t="str">
        <f t="shared" ca="1" si="121"/>
        <v/>
      </c>
      <c r="CS225" s="673" t="str">
        <f ca="1">IF($CR225="","",VLOOKUP(CR225,Invoer!$F$15:$AU$1500,2,FALSE))</f>
        <v/>
      </c>
      <c r="CT225" s="599" t="str">
        <f t="shared" ca="1" si="122"/>
        <v/>
      </c>
      <c r="CU225" s="599" t="str">
        <f ca="1">IF($CR225="","",VLOOKUP(CR225,Invoer!$F$15:$AU$1500,3,FALSE))</f>
        <v/>
      </c>
      <c r="CV225" s="599" t="str">
        <f ca="1">IF($CR225="","",IF(CU225&lt;&gt;"Liq","",VLOOKUP(CR225,Invoer!$F$15:$AU$1500,4,FALSE)))</f>
        <v/>
      </c>
      <c r="CW225" s="599" t="str">
        <f ca="1">IF($CR225="","",VLOOKUP(CR225,Invoer!$F$15:$AU$1500,5,FALSE))</f>
        <v/>
      </c>
      <c r="CX225" s="599" t="str">
        <f ca="1">IF($CR225="","",VLOOKUP(CR225,Invoer!$F$15:$AU$1500,6,FALSE))</f>
        <v/>
      </c>
      <c r="CY225" s="599" t="str">
        <f ca="1">IF($CR225="","",VLOOKUP(CR225,Invoer!$F$15:$AU$1500,9,FALSE))</f>
        <v/>
      </c>
      <c r="CZ225" s="599" t="str">
        <f ca="1">IF($CR225="","",VLOOKUP(CR225,Invoer!$F$15:$AU$1500,10,FALSE))</f>
        <v/>
      </c>
      <c r="DA225" s="599" t="str">
        <f ca="1">IF($CR225="","",VLOOKUP(CR225,Invoer!$F$15:$AU$1500,11,FALSE))</f>
        <v/>
      </c>
      <c r="DB225" s="599" t="str">
        <f ca="1">IF($CR225="","",VLOOKUP(CR225,Invoer!$F$15:$BB$1500,14,FALSE))</f>
        <v/>
      </c>
      <c r="DC225" s="662" t="str">
        <f ca="1">IF($CR225="","",VLOOKUP(CR225,Invoer!$F$15:$AU$1500,15,FALSE))</f>
        <v/>
      </c>
      <c r="DD225" s="599" t="str">
        <f ca="1">IF($CR225="","",VLOOKUP(CR225,Invoer!$F$15:$AU$1500,19,FALSE))</f>
        <v/>
      </c>
      <c r="DE225" s="662" t="str">
        <f ca="1">IF($CR225="","",VLOOKUP(CR225,Invoer!$F$15:$AU$1500,20,FALSE))</f>
        <v/>
      </c>
      <c r="DF225" s="662" t="str">
        <f ca="1">IF($CR225="","",VLOOKUP(CR225,Invoer!$F$15:$AU$1500,23,FALSE))</f>
        <v/>
      </c>
      <c r="DG225" s="662" t="str">
        <f ca="1">IF($CR225="","",VLOOKUP(CR225,Invoer!$F$15:$AU$1500,17,FALSE))</f>
        <v/>
      </c>
      <c r="DH225" s="681" t="str">
        <f t="shared" ca="1" si="123"/>
        <v/>
      </c>
      <c r="DI225" s="662" t="str">
        <f t="shared" ca="1" si="124"/>
        <v/>
      </c>
      <c r="DJ225" s="190"/>
      <c r="DK225" s="411" t="str">
        <f t="shared" ca="1" si="125"/>
        <v/>
      </c>
      <c r="DO225" s="61" t="e">
        <f ca="1">IF($DN$4&lt;3,Invoer!EB230,Invoer!EA230)</f>
        <v>#N/A</v>
      </c>
      <c r="DP225" s="599" t="str">
        <f t="shared" ca="1" si="126"/>
        <v/>
      </c>
      <c r="DQ225" s="673" t="str">
        <f ca="1">IF($DP225="","",VLOOKUP(DP225,Invoer!$F$15:$AU$1999,2,FALSE))</f>
        <v/>
      </c>
      <c r="DR225" s="599" t="str">
        <f t="shared" ca="1" si="127"/>
        <v/>
      </c>
      <c r="DS225" s="599" t="str">
        <f ca="1">IF($DP225="","",VLOOKUP(DP225,Invoer!$F$15:$AU$1999,3,FALSE))</f>
        <v/>
      </c>
      <c r="DT225" s="599" t="str">
        <f ca="1">IF($DP225="","",IF(DS225&lt;&gt;"Liq","",VLOOKUP(DP225,Invoer!$F$15:$AU$1999,4,FALSE)))</f>
        <v/>
      </c>
      <c r="DU225" s="599" t="str">
        <f ca="1">IF($DP225="","",VLOOKUP(DP225,Invoer!$F$15:$AU$1999,5,FALSE))</f>
        <v/>
      </c>
      <c r="DV225" s="599" t="str">
        <f ca="1">IF($DP225="","",VLOOKUP(DP225,Invoer!$F$15:$AU$1999,6,FALSE))</f>
        <v/>
      </c>
      <c r="DW225" s="599" t="str">
        <f ca="1">IF($DP225="","",VLOOKUP(DP225,Invoer!$F$15:$AU$1999,9,FALSE))</f>
        <v/>
      </c>
      <c r="DX225" s="599" t="str">
        <f ca="1">IF($DP225="","",VLOOKUP(DP225,Invoer!$F$15:$AU$1999,10,FALSE))</f>
        <v/>
      </c>
      <c r="DY225" s="595" t="str">
        <f ca="1">IF($DP225="","",VLOOKUP(DP225,Invoer!$F$15:$AU$1999,11,FALSE))</f>
        <v/>
      </c>
      <c r="DZ225" s="662" t="str">
        <f ca="1">IF($DP225="","",IF($DN$4&gt;2,"",VLOOKUP(DP225,Invoer!CQ:CS,3,FALSE)))</f>
        <v/>
      </c>
      <c r="EA225" s="541" t="str">
        <f ca="1">IF($DP225="","",IF(ISERROR(DQ225),0,IF($DN$4&lt;3,"",VLOOKUP(DP225,Invoer!$F$15:$AU$1999,15,FALSE))))</f>
        <v/>
      </c>
      <c r="EB225" s="595" t="str">
        <f ca="1">IF($DP225="","",IF($DN$4&lt;3,"",VLOOKUP(DP225,Invoer!$F$15:$AU$1999,19,FALSE)))</f>
        <v/>
      </c>
      <c r="EC225" s="541" t="str">
        <f ca="1">IF($DP225="","",IF(ISERROR(DQ225),0,IF($DN$4&lt;3,"",VLOOKUP(DP225,Invoer!$F$15:$AU$1999,24,FALSE))))</f>
        <v/>
      </c>
      <c r="ED225" s="541" t="str">
        <f ca="1">IF($DP225="","",IF(ISERROR(DQ225),0,IF($DN$4&lt;3,"",VLOOKUP(DP225,Invoer!$F$15:$AU$1999,17,FALSE))))</f>
        <v/>
      </c>
      <c r="EH225" s="89" t="e">
        <f ca="1">Invoer!CP230</f>
        <v>#N/A</v>
      </c>
      <c r="EI225" s="599" t="str">
        <f t="shared" ca="1" si="128"/>
        <v/>
      </c>
      <c r="EJ225" s="673" t="str">
        <f ca="1">IF(EI225="","",VLOOKUP(EI225,Invoer!$F$15:$AU$1999,2,FALSE))</f>
        <v/>
      </c>
      <c r="EK225" s="599" t="str">
        <f t="shared" ca="1" si="129"/>
        <v/>
      </c>
      <c r="EL225" s="599" t="str">
        <f ca="1">IF($EI225="","",VLOOKUP(EI225,Invoer!$F$15:$AU$1999,3,FALSE))</f>
        <v/>
      </c>
      <c r="EM225" s="599" t="str">
        <f ca="1">IF($EI225="","",IF(EL225&lt;&gt;"Liq","",VLOOKUP(EI225,Invoer!$F$15:$AU$1999,4,FALSE)))</f>
        <v/>
      </c>
      <c r="EN225" s="599" t="str">
        <f ca="1">IF($EI225="","",VLOOKUP(EI225,Invoer!$F$15:$AU$1999,6,FALSE))</f>
        <v/>
      </c>
      <c r="EO225" s="599" t="str">
        <f ca="1">IF(EI225="","",VLOOKUP(EI225,Invoer!$F$15:$AU$1999,9,FALSE))</f>
        <v/>
      </c>
      <c r="EP225" s="599" t="str">
        <f ca="1">IF(EI225="","",VLOOKUP(EI225,Invoer!$F$15:$AU$1999,10,FALSE))</f>
        <v/>
      </c>
      <c r="EQ225" s="599" t="str">
        <f ca="1">IF(EI225="","",VLOOKUP(EI225,Invoer!$F$15:$AU$1999,11,FALSE))</f>
        <v/>
      </c>
      <c r="ER225" s="662" t="str">
        <f ca="1">IF(EI225="","",VLOOKUP(EI225,Invoer!CQ:CS,3,FALSE))</f>
        <v/>
      </c>
      <c r="ES225" s="662" t="str">
        <f t="shared" ca="1" si="130"/>
        <v/>
      </c>
      <c r="ET225" s="513" t="str">
        <f t="shared" ca="1" si="131"/>
        <v/>
      </c>
      <c r="EU225" s="112" t="str">
        <f t="shared" ca="1" si="132"/>
        <v/>
      </c>
      <c r="EV225" s="83" t="s">
        <v>160</v>
      </c>
      <c r="EW225" s="682" t="str">
        <f t="shared" ca="1" si="133"/>
        <v/>
      </c>
      <c r="EX225" s="662" t="str">
        <f t="shared" ca="1" si="134"/>
        <v/>
      </c>
      <c r="EY225"/>
      <c r="EZ225" s="56" t="e">
        <f t="shared" ca="1" si="145"/>
        <v>#VALUE!</v>
      </c>
      <c r="FA225" s="56" t="e">
        <f t="shared" ca="1" si="146"/>
        <v>#VALUE!</v>
      </c>
      <c r="FE225"/>
      <c r="FI225"/>
      <c r="FJ225"/>
    </row>
    <row r="226" spans="1:166" ht="12" customHeight="1" x14ac:dyDescent="0.2">
      <c r="A226"/>
      <c r="B226"/>
      <c r="C226"/>
      <c r="E226"/>
      <c r="G226" s="89" t="e">
        <f ca="1">Invoer!DU231</f>
        <v>#N/A</v>
      </c>
      <c r="H226" s="599" t="str">
        <f t="shared" ca="1" si="115"/>
        <v/>
      </c>
      <c r="I226" s="673" t="str">
        <f ca="1">IF($H226="","",VLOOKUP(H226,Invoer!$F$15:$AU$1500,2,FALSE))</f>
        <v/>
      </c>
      <c r="J226" s="599" t="str">
        <f t="shared" ca="1" si="151"/>
        <v/>
      </c>
      <c r="K226" s="599" t="str">
        <f ca="1">IF($H226="","",VLOOKUP(H226,Invoer!$F$15:$AU$1500,3,FALSE))</f>
        <v/>
      </c>
      <c r="L226" s="599" t="str">
        <f ca="1">IF($H226="","",IF(K226&lt;&gt;"Liq","",VLOOKUP(H226,Invoer!$F$15:$AU$1500,4,FALSE)))</f>
        <v/>
      </c>
      <c r="M226" s="599" t="str">
        <f ca="1">IF($H226="","",VLOOKUP(H226,Invoer!$F$15:$AU$1500,5,FALSE))</f>
        <v/>
      </c>
      <c r="N226" s="599" t="str">
        <f ca="1">IF($H226="","",VLOOKUP(H226,Invoer!$F$15:$AU$1500,6,FALSE))</f>
        <v/>
      </c>
      <c r="O226" s="599" t="str">
        <f ca="1">IF($H226="","",VLOOKUP(H226,Invoer!$F$15:$AU$1500,9,FALSE))</f>
        <v/>
      </c>
      <c r="P226" s="599" t="str">
        <f ca="1">IF($H226="","",VLOOKUP(H226,Invoer!$F$15:$AU$1500,10,FALSE))</f>
        <v/>
      </c>
      <c r="Q226" s="599" t="str">
        <f ca="1">IF($H226="","",VLOOKUP(H226,Invoer!$F$15:$BB$1500,14,FALSE))</f>
        <v/>
      </c>
      <c r="R226" s="662" t="str">
        <f ca="1">IF($H226="","",IF(J226&gt;$K$8,"",VLOOKUP(H226,Invoer!$F$15:$AU$1500,15,FALSE)))</f>
        <v/>
      </c>
      <c r="S226" s="599" t="str">
        <f ca="1">IF($H226="","",VLOOKUP(H226,Invoer!$F$15:$AU$1500,19,FALSE))</f>
        <v/>
      </c>
      <c r="T226" s="662" t="str">
        <f ca="1">IF($H226="","",IF(J226&gt;$K$8,"",VLOOKUP(H226,Invoer!$F$15:$AU$1500,20,FALSE)))</f>
        <v/>
      </c>
      <c r="U226" s="662" t="str">
        <f ca="1">IF($H226="","",IF(J226&gt;$K$8,"",VLOOKUP(H226,Invoer!$F$15:$AU$1500,23,FALSE)))</f>
        <v/>
      </c>
      <c r="V226" s="662" t="str">
        <f ca="1">IF($H226="","",IF(J226&gt;$K$8,"",VLOOKUP(H226,Invoer!$F$15:$AU$1500,17,FALSE)))</f>
        <v/>
      </c>
      <c r="AC226" s="435" t="str">
        <f>IF($AC$7&lt;3,Invoer!DR231,IF($AC$7=3,Invoer!BT231,"x"))</f>
        <v>x</v>
      </c>
      <c r="AD226" s="599" t="str">
        <f t="shared" si="136"/>
        <v/>
      </c>
      <c r="AE226" s="673" t="str">
        <f>IF($AD226="","",VLOOKUP(AD226,Invoer!$F$15:$AU$1999,2,FALSE))</f>
        <v/>
      </c>
      <c r="AF226" s="599" t="str">
        <f t="shared" si="137"/>
        <v/>
      </c>
      <c r="AG226" s="599" t="str">
        <f>IF($AD226="","",VLOOKUP(AD226,Invoer!$F$15:$AU$1999,3,FALSE))</f>
        <v/>
      </c>
      <c r="AH226" s="599" t="str">
        <f>IF($AD226="","",IF(AG226&lt;&gt;"Liq","",VLOOKUP(AD226,Invoer!$F$15:$AU$1999,4,FALSE)))</f>
        <v/>
      </c>
      <c r="AI226" s="677" t="str">
        <f>IF($AD226="","",VLOOKUP(AD226,Invoer!$F$15:$AU$1999,5,FALSE))</f>
        <v/>
      </c>
      <c r="AJ226" s="599" t="str">
        <f>IF($AD226="","",VLOOKUP(AD226,Invoer!$F$15:$AU$1999,6,FALSE))</f>
        <v/>
      </c>
      <c r="AK226" s="599" t="str">
        <f>IF($AD226="","",VLOOKUP(AD226,Invoer!$F$15:$AU$1999,9,FALSE))</f>
        <v/>
      </c>
      <c r="AL226" s="599" t="str">
        <f>IF($AD226="","",VLOOKUP(AD226,Invoer!$F$15:$AU$1999,10,FALSE))</f>
        <v/>
      </c>
      <c r="AM226" s="599" t="str">
        <f>IF($AD226="","",VLOOKUP(AD226,Invoer!$F$15:$BB$1999,14,FALSE))</f>
        <v/>
      </c>
      <c r="AN226" s="599" t="str">
        <f>IF($AD226="","",VLOOKUP(AD226,Invoer!$F$15:$AU$1999,11,FALSE))</f>
        <v/>
      </c>
      <c r="AO226" s="662" t="str">
        <f>IF($AD226="","",VLOOKUP(AD226,Invoer!$F$15:$AU$1999,15,FALSE))</f>
        <v/>
      </c>
      <c r="AP226" s="599" t="str">
        <f>IF($AD226="","",VLOOKUP(AD226,Invoer!$F$15:$AU$1999,19,FALSE))</f>
        <v/>
      </c>
      <c r="AQ226" s="662" t="str">
        <f>IF($AD226="","",VLOOKUP(AD226,Invoer!$F$15:$AU$1999,24,FALSE))</f>
        <v/>
      </c>
      <c r="AR226" s="662" t="str">
        <f>IF($AD226="","",VLOOKUP(AD226,Invoer!$F$15:$AU$1999,17,FALSE))</f>
        <v/>
      </c>
      <c r="AS226" s="678" t="str">
        <f t="shared" si="147"/>
        <v/>
      </c>
      <c r="AT226" s="676" t="str">
        <f t="shared" si="116"/>
        <v/>
      </c>
      <c r="AU226" s="77" t="e">
        <f t="shared" si="117"/>
        <v>#VALUE!</v>
      </c>
      <c r="AW226" s="57"/>
      <c r="AX226" s="57"/>
      <c r="BA226" s="83" t="e">
        <f ca="1">Invoer!DW231</f>
        <v>#N/A</v>
      </c>
      <c r="BB226" s="599" t="str">
        <f t="shared" ca="1" si="138"/>
        <v/>
      </c>
      <c r="BC226" s="673" t="str">
        <f ca="1">IF($BB226="","",VLOOKUP(BB226,Invoer!$F$15:$AU$1999,2,FALSE))</f>
        <v/>
      </c>
      <c r="BD226" s="599" t="str">
        <f t="shared" ca="1" si="139"/>
        <v/>
      </c>
      <c r="BE226" s="599" t="str">
        <f ca="1">IF($BB226="","",VLOOKUP(BB226,Invoer!$F$15:$AU$1999,5,FALSE))</f>
        <v/>
      </c>
      <c r="BF226" s="599" t="str">
        <f ca="1">IF($BB226="","",VLOOKUP(BB226,Invoer!$F$15:$AU$1999,6,FALSE))</f>
        <v/>
      </c>
      <c r="BG226" s="599" t="str">
        <f ca="1">IF($BB226="","",VLOOKUP(BB226,Invoer!$F$15:$AU$1999,9,FALSE))</f>
        <v/>
      </c>
      <c r="BH226" s="599" t="str">
        <f ca="1">IF($BB226="","",VLOOKUP(BB226,Invoer!$F$15:$AU$1999,10,FALSE))</f>
        <v/>
      </c>
      <c r="BI226" s="599" t="str">
        <f ca="1">IF($BB226="","",VLOOKUP(BB226,Invoer!$F$15:$BB$1999,14,FALSE))</f>
        <v/>
      </c>
      <c r="BJ226" s="599" t="str">
        <f ca="1">IF($BB226="","",VLOOKUP(BB226,Invoer!$F$15:$AU$1999,11,FALSE))</f>
        <v/>
      </c>
      <c r="BK226" s="662" t="str">
        <f t="shared" ca="1" si="140"/>
        <v/>
      </c>
      <c r="BL226" s="662" t="str">
        <f t="shared" ca="1" si="141"/>
        <v/>
      </c>
      <c r="BM226" s="679" t="str">
        <f t="shared" ca="1" si="142"/>
        <v/>
      </c>
      <c r="BN226" s="662" t="str">
        <f t="shared" ca="1" si="118"/>
        <v/>
      </c>
      <c r="BO226" s="662" t="str">
        <f ca="1">IF($BB226="","",VLOOKUP(BB226,Invoer!$F$15:$AU$1999,15,FALSE))</f>
        <v/>
      </c>
      <c r="BP226" s="662" t="str">
        <f ca="1">IF($BB226="","",VLOOKUP(BB226,Invoer!$F$15:$AU$1999,24,FALSE))</f>
        <v/>
      </c>
      <c r="BQ226" s="662" t="str">
        <f ca="1">IF($BB226="","",VLOOKUP(BB226,Invoer!$F$15:$AU$1999,17,FALSE))</f>
        <v/>
      </c>
      <c r="BS226" s="73" t="e">
        <f t="shared" ca="1" si="148"/>
        <v>#VALUE!</v>
      </c>
      <c r="BT226" s="57" t="str">
        <f t="shared" ca="1" si="149"/>
        <v/>
      </c>
      <c r="CJ226" s="436"/>
      <c r="CQ226" s="411" t="e">
        <f ca="1">Invoer!EG231</f>
        <v>#N/A</v>
      </c>
      <c r="CR226" s="599" t="str">
        <f t="shared" ca="1" si="121"/>
        <v/>
      </c>
      <c r="CS226" s="673" t="str">
        <f ca="1">IF($CR226="","",VLOOKUP(CR226,Invoer!$F$15:$AU$1500,2,FALSE))</f>
        <v/>
      </c>
      <c r="CT226" s="599" t="str">
        <f t="shared" ca="1" si="122"/>
        <v/>
      </c>
      <c r="CU226" s="599" t="str">
        <f ca="1">IF($CR226="","",VLOOKUP(CR226,Invoer!$F$15:$AU$1500,3,FALSE))</f>
        <v/>
      </c>
      <c r="CV226" s="599" t="str">
        <f ca="1">IF($CR226="","",IF(CU226&lt;&gt;"Liq","",VLOOKUP(CR226,Invoer!$F$15:$AU$1500,4,FALSE)))</f>
        <v/>
      </c>
      <c r="CW226" s="599" t="str">
        <f ca="1">IF($CR226="","",VLOOKUP(CR226,Invoer!$F$15:$AU$1500,5,FALSE))</f>
        <v/>
      </c>
      <c r="CX226" s="599" t="str">
        <f ca="1">IF($CR226="","",VLOOKUP(CR226,Invoer!$F$15:$AU$1500,6,FALSE))</f>
        <v/>
      </c>
      <c r="CY226" s="599" t="str">
        <f ca="1">IF($CR226="","",VLOOKUP(CR226,Invoer!$F$15:$AU$1500,9,FALSE))</f>
        <v/>
      </c>
      <c r="CZ226" s="599" t="str">
        <f ca="1">IF($CR226="","",VLOOKUP(CR226,Invoer!$F$15:$AU$1500,10,FALSE))</f>
        <v/>
      </c>
      <c r="DA226" s="599" t="str">
        <f ca="1">IF($CR226="","",VLOOKUP(CR226,Invoer!$F$15:$AU$1500,11,FALSE))</f>
        <v/>
      </c>
      <c r="DB226" s="599" t="str">
        <f ca="1">IF($CR226="","",VLOOKUP(CR226,Invoer!$F$15:$BB$1500,14,FALSE))</f>
        <v/>
      </c>
      <c r="DC226" s="662" t="str">
        <f ca="1">IF($CR226="","",VLOOKUP(CR226,Invoer!$F$15:$AU$1500,15,FALSE))</f>
        <v/>
      </c>
      <c r="DD226" s="599" t="str">
        <f ca="1">IF($CR226="","",VLOOKUP(CR226,Invoer!$F$15:$AU$1500,19,FALSE))</f>
        <v/>
      </c>
      <c r="DE226" s="662" t="str">
        <f ca="1">IF($CR226="","",VLOOKUP(CR226,Invoer!$F$15:$AU$1500,20,FALSE))</f>
        <v/>
      </c>
      <c r="DF226" s="662" t="str">
        <f ca="1">IF($CR226="","",VLOOKUP(CR226,Invoer!$F$15:$AU$1500,23,FALSE))</f>
        <v/>
      </c>
      <c r="DG226" s="662" t="str">
        <f ca="1">IF($CR226="","",VLOOKUP(CR226,Invoer!$F$15:$AU$1500,17,FALSE))</f>
        <v/>
      </c>
      <c r="DH226" s="681" t="str">
        <f t="shared" ca="1" si="123"/>
        <v/>
      </c>
      <c r="DI226" s="662" t="str">
        <f t="shared" ca="1" si="124"/>
        <v/>
      </c>
      <c r="DJ226" s="190"/>
      <c r="DK226" s="411" t="str">
        <f t="shared" ca="1" si="125"/>
        <v/>
      </c>
      <c r="DO226" s="61" t="e">
        <f ca="1">IF($DN$4&lt;3,Invoer!EB231,Invoer!EA231)</f>
        <v>#N/A</v>
      </c>
      <c r="DP226" s="599" t="str">
        <f t="shared" ca="1" si="126"/>
        <v/>
      </c>
      <c r="DQ226" s="673" t="str">
        <f ca="1">IF($DP226="","",VLOOKUP(DP226,Invoer!$F$15:$AU$1999,2,FALSE))</f>
        <v/>
      </c>
      <c r="DR226" s="599" t="str">
        <f t="shared" ca="1" si="127"/>
        <v/>
      </c>
      <c r="DS226" s="599" t="str">
        <f ca="1">IF($DP226="","",VLOOKUP(DP226,Invoer!$F$15:$AU$1999,3,FALSE))</f>
        <v/>
      </c>
      <c r="DT226" s="599" t="str">
        <f ca="1">IF($DP226="","",IF(DS226&lt;&gt;"Liq","",VLOOKUP(DP226,Invoer!$F$15:$AU$1999,4,FALSE)))</f>
        <v/>
      </c>
      <c r="DU226" s="599" t="str">
        <f ca="1">IF($DP226="","",VLOOKUP(DP226,Invoer!$F$15:$AU$1999,5,FALSE))</f>
        <v/>
      </c>
      <c r="DV226" s="599" t="str">
        <f ca="1">IF($DP226="","",VLOOKUP(DP226,Invoer!$F$15:$AU$1999,6,FALSE))</f>
        <v/>
      </c>
      <c r="DW226" s="599" t="str">
        <f ca="1">IF($DP226="","",VLOOKUP(DP226,Invoer!$F$15:$AU$1999,9,FALSE))</f>
        <v/>
      </c>
      <c r="DX226" s="599" t="str">
        <f ca="1">IF($DP226="","",VLOOKUP(DP226,Invoer!$F$15:$AU$1999,10,FALSE))</f>
        <v/>
      </c>
      <c r="DY226" s="595" t="str">
        <f ca="1">IF($DP226="","",VLOOKUP(DP226,Invoer!$F$15:$AU$1999,11,FALSE))</f>
        <v/>
      </c>
      <c r="DZ226" s="662" t="str">
        <f ca="1">IF($DP226="","",IF($DN$4&gt;2,"",VLOOKUP(DP226,Invoer!CQ:CS,3,FALSE)))</f>
        <v/>
      </c>
      <c r="EA226" s="541" t="str">
        <f ca="1">IF($DP226="","",IF(ISERROR(DQ226),0,IF($DN$4&lt;3,"",VLOOKUP(DP226,Invoer!$F$15:$AU$1999,15,FALSE))))</f>
        <v/>
      </c>
      <c r="EB226" s="595" t="str">
        <f ca="1">IF($DP226="","",IF($DN$4&lt;3,"",VLOOKUP(DP226,Invoer!$F$15:$AU$1999,19,FALSE)))</f>
        <v/>
      </c>
      <c r="EC226" s="541" t="str">
        <f ca="1">IF($DP226="","",IF(ISERROR(DQ226),0,IF($DN$4&lt;3,"",VLOOKUP(DP226,Invoer!$F$15:$AU$1999,24,FALSE))))</f>
        <v/>
      </c>
      <c r="ED226" s="541" t="str">
        <f ca="1">IF($DP226="","",IF(ISERROR(DQ226),0,IF($DN$4&lt;3,"",VLOOKUP(DP226,Invoer!$F$15:$AU$1999,17,FALSE))))</f>
        <v/>
      </c>
      <c r="EH226" s="89" t="e">
        <f ca="1">Invoer!CP231</f>
        <v>#N/A</v>
      </c>
      <c r="EI226" s="599" t="str">
        <f t="shared" ca="1" si="128"/>
        <v/>
      </c>
      <c r="EJ226" s="673" t="str">
        <f ca="1">IF(EI226="","",VLOOKUP(EI226,Invoer!$F$15:$AU$1999,2,FALSE))</f>
        <v/>
      </c>
      <c r="EK226" s="599" t="str">
        <f t="shared" ca="1" si="129"/>
        <v/>
      </c>
      <c r="EL226" s="599" t="str">
        <f ca="1">IF($EI226="","",VLOOKUP(EI226,Invoer!$F$15:$AU$1999,3,FALSE))</f>
        <v/>
      </c>
      <c r="EM226" s="599" t="str">
        <f ca="1">IF($EI226="","",IF(EL226&lt;&gt;"Liq","",VLOOKUP(EI226,Invoer!$F$15:$AU$1999,4,FALSE)))</f>
        <v/>
      </c>
      <c r="EN226" s="599" t="str">
        <f ca="1">IF($EI226="","",VLOOKUP(EI226,Invoer!$F$15:$AU$1999,6,FALSE))</f>
        <v/>
      </c>
      <c r="EO226" s="599" t="str">
        <f ca="1">IF(EI226="","",VLOOKUP(EI226,Invoer!$F$15:$AU$1999,9,FALSE))</f>
        <v/>
      </c>
      <c r="EP226" s="599" t="str">
        <f ca="1">IF(EI226="","",VLOOKUP(EI226,Invoer!$F$15:$AU$1999,10,FALSE))</f>
        <v/>
      </c>
      <c r="EQ226" s="599" t="str">
        <f ca="1">IF(EI226="","",VLOOKUP(EI226,Invoer!$F$15:$AU$1999,11,FALSE))</f>
        <v/>
      </c>
      <c r="ER226" s="662" t="str">
        <f ca="1">IF(EI226="","",VLOOKUP(EI226,Invoer!CQ:CS,3,FALSE))</f>
        <v/>
      </c>
      <c r="ES226" s="662" t="str">
        <f t="shared" ca="1" si="130"/>
        <v/>
      </c>
      <c r="ET226" s="513" t="str">
        <f t="shared" ca="1" si="131"/>
        <v/>
      </c>
      <c r="EU226" s="112" t="str">
        <f t="shared" ca="1" si="132"/>
        <v/>
      </c>
      <c r="EV226" s="83" t="s">
        <v>160</v>
      </c>
      <c r="EW226" s="682" t="str">
        <f t="shared" ca="1" si="133"/>
        <v/>
      </c>
      <c r="EX226" s="662" t="str">
        <f t="shared" ca="1" si="134"/>
        <v/>
      </c>
      <c r="EY226"/>
      <c r="EZ226" s="56" t="e">
        <f t="shared" ca="1" si="145"/>
        <v>#VALUE!</v>
      </c>
      <c r="FA226" s="56" t="e">
        <f t="shared" ca="1" si="146"/>
        <v>#VALUE!</v>
      </c>
      <c r="FE226"/>
      <c r="FI226"/>
      <c r="FJ226"/>
    </row>
    <row r="227" spans="1:166" ht="12" customHeight="1" x14ac:dyDescent="0.2">
      <c r="A227"/>
      <c r="B227"/>
      <c r="C227"/>
      <c r="E227"/>
      <c r="G227" s="89" t="e">
        <f ca="1">Invoer!DU232</f>
        <v>#N/A</v>
      </c>
      <c r="H227" s="599" t="str">
        <f t="shared" ref="H227:H261" ca="1" si="152">IF(ISERROR($G227),"",IF(AND($AB$1="nee",G227&gt;99),"",G227))</f>
        <v/>
      </c>
      <c r="I227" s="673" t="str">
        <f ca="1">IF($H227="","",VLOOKUP(H227,Invoer!$F$15:$AU$1500,2,FALSE))</f>
        <v/>
      </c>
      <c r="J227" s="599" t="str">
        <f t="shared" ca="1" si="151"/>
        <v/>
      </c>
      <c r="K227" s="599" t="str">
        <f ca="1">IF($H227="","",VLOOKUP(H227,Invoer!$F$15:$AU$1500,3,FALSE))</f>
        <v/>
      </c>
      <c r="L227" s="599" t="str">
        <f ca="1">IF($H227="","",IF(K227&lt;&gt;"Liq","",VLOOKUP(H227,Invoer!$F$15:$AU$1500,4,FALSE)))</f>
        <v/>
      </c>
      <c r="M227" s="599" t="str">
        <f ca="1">IF($H227="","",VLOOKUP(H227,Invoer!$F$15:$AU$1500,5,FALSE))</f>
        <v/>
      </c>
      <c r="N227" s="599" t="str">
        <f ca="1">IF($H227="","",VLOOKUP(H227,Invoer!$F$15:$AU$1500,6,FALSE))</f>
        <v/>
      </c>
      <c r="O227" s="599" t="str">
        <f ca="1">IF($H227="","",VLOOKUP(H227,Invoer!$F$15:$AU$1500,9,FALSE))</f>
        <v/>
      </c>
      <c r="P227" s="599" t="str">
        <f ca="1">IF($H227="","",VLOOKUP(H227,Invoer!$F$15:$AU$1500,10,FALSE))</f>
        <v/>
      </c>
      <c r="Q227" s="599" t="str">
        <f ca="1">IF($H227="","",VLOOKUP(H227,Invoer!$F$15:$BB$1500,14,FALSE))</f>
        <v/>
      </c>
      <c r="R227" s="662" t="str">
        <f ca="1">IF($H227="","",IF(J227&gt;$K$8,"",VLOOKUP(H227,Invoer!$F$15:$AU$1500,15,FALSE)))</f>
        <v/>
      </c>
      <c r="S227" s="599" t="str">
        <f ca="1">IF($H227="","",VLOOKUP(H227,Invoer!$F$15:$AU$1500,19,FALSE))</f>
        <v/>
      </c>
      <c r="T227" s="662" t="str">
        <f ca="1">IF($H227="","",IF(J227&gt;$K$8,"",VLOOKUP(H227,Invoer!$F$15:$AU$1500,20,FALSE)))</f>
        <v/>
      </c>
      <c r="U227" s="662" t="str">
        <f ca="1">IF($H227="","",IF(J227&gt;$K$8,"",VLOOKUP(H227,Invoer!$F$15:$AU$1500,23,FALSE)))</f>
        <v/>
      </c>
      <c r="V227" s="662" t="str">
        <f ca="1">IF($H227="","",IF(J227&gt;$K$8,"",VLOOKUP(H227,Invoer!$F$15:$AU$1500,17,FALSE)))</f>
        <v/>
      </c>
      <c r="AC227" s="435" t="str">
        <f>IF($AC$7&lt;3,Invoer!DR232,IF($AC$7=3,Invoer!BT232,"x"))</f>
        <v>x</v>
      </c>
      <c r="AD227" s="599" t="str">
        <f t="shared" si="136"/>
        <v/>
      </c>
      <c r="AE227" s="673" t="str">
        <f>IF($AD227="","",VLOOKUP(AD227,Invoer!$F$15:$AU$1999,2,FALSE))</f>
        <v/>
      </c>
      <c r="AF227" s="599" t="str">
        <f t="shared" si="137"/>
        <v/>
      </c>
      <c r="AG227" s="599" t="str">
        <f>IF($AD227="","",VLOOKUP(AD227,Invoer!$F$15:$AU$1999,3,FALSE))</f>
        <v/>
      </c>
      <c r="AH227" s="599" t="str">
        <f>IF($AD227="","",IF(AG227&lt;&gt;"Liq","",VLOOKUP(AD227,Invoer!$F$15:$AU$1999,4,FALSE)))</f>
        <v/>
      </c>
      <c r="AI227" s="677" t="str">
        <f>IF($AD227="","",VLOOKUP(AD227,Invoer!$F$15:$AU$1999,5,FALSE))</f>
        <v/>
      </c>
      <c r="AJ227" s="599" t="str">
        <f>IF($AD227="","",VLOOKUP(AD227,Invoer!$F$15:$AU$1999,6,FALSE))</f>
        <v/>
      </c>
      <c r="AK227" s="599" t="str">
        <f>IF($AD227="","",VLOOKUP(AD227,Invoer!$F$15:$AU$1999,9,FALSE))</f>
        <v/>
      </c>
      <c r="AL227" s="599" t="str">
        <f>IF($AD227="","",VLOOKUP(AD227,Invoer!$F$15:$AU$1999,10,FALSE))</f>
        <v/>
      </c>
      <c r="AM227" s="599" t="str">
        <f>IF($AD227="","",VLOOKUP(AD227,Invoer!$F$15:$BB$1999,14,FALSE))</f>
        <v/>
      </c>
      <c r="AN227" s="599" t="str">
        <f>IF($AD227="","",VLOOKUP(AD227,Invoer!$F$15:$AU$1999,11,FALSE))</f>
        <v/>
      </c>
      <c r="AO227" s="662" t="str">
        <f>IF($AD227="","",VLOOKUP(AD227,Invoer!$F$15:$AU$1999,15,FALSE))</f>
        <v/>
      </c>
      <c r="AP227" s="599" t="str">
        <f>IF($AD227="","",VLOOKUP(AD227,Invoer!$F$15:$AU$1999,19,FALSE))</f>
        <v/>
      </c>
      <c r="AQ227" s="662" t="str">
        <f>IF($AD227="","",VLOOKUP(AD227,Invoer!$F$15:$AU$1999,24,FALSE))</f>
        <v/>
      </c>
      <c r="AR227" s="662" t="str">
        <f>IF($AD227="","",VLOOKUP(AD227,Invoer!$F$15:$AU$1999,17,FALSE))</f>
        <v/>
      </c>
      <c r="AS227" s="678" t="str">
        <f t="shared" si="147"/>
        <v/>
      </c>
      <c r="AT227" s="676" t="str">
        <f t="shared" si="116"/>
        <v/>
      </c>
      <c r="AU227" s="77" t="e">
        <f t="shared" si="117"/>
        <v>#VALUE!</v>
      </c>
      <c r="AW227" s="57"/>
      <c r="AX227" s="57"/>
      <c r="BA227" s="83" t="e">
        <f ca="1">Invoer!DW232</f>
        <v>#N/A</v>
      </c>
      <c r="BB227" s="599" t="str">
        <f t="shared" ca="1" si="138"/>
        <v/>
      </c>
      <c r="BC227" s="673" t="str">
        <f ca="1">IF($BB227="","",VLOOKUP(BB227,Invoer!$F$15:$AU$1999,2,FALSE))</f>
        <v/>
      </c>
      <c r="BD227" s="599" t="str">
        <f t="shared" ca="1" si="139"/>
        <v/>
      </c>
      <c r="BE227" s="599" t="str">
        <f ca="1">IF($BB227="","",VLOOKUP(BB227,Invoer!$F$15:$AU$1999,5,FALSE))</f>
        <v/>
      </c>
      <c r="BF227" s="599" t="str">
        <f ca="1">IF($BB227="","",VLOOKUP(BB227,Invoer!$F$15:$AU$1999,6,FALSE))</f>
        <v/>
      </c>
      <c r="BG227" s="599" t="str">
        <f ca="1">IF($BB227="","",VLOOKUP(BB227,Invoer!$F$15:$AU$1999,9,FALSE))</f>
        <v/>
      </c>
      <c r="BH227" s="599" t="str">
        <f ca="1">IF($BB227="","",VLOOKUP(BB227,Invoer!$F$15:$AU$1999,10,FALSE))</f>
        <v/>
      </c>
      <c r="BI227" s="599" t="str">
        <f ca="1">IF($BB227="","",VLOOKUP(BB227,Invoer!$F$15:$BB$1999,14,FALSE))</f>
        <v/>
      </c>
      <c r="BJ227" s="599" t="str">
        <f ca="1">IF($BB227="","",VLOOKUP(BB227,Invoer!$F$15:$AU$1999,11,FALSE))</f>
        <v/>
      </c>
      <c r="BK227" s="662" t="str">
        <f t="shared" ca="1" si="140"/>
        <v/>
      </c>
      <c r="BL227" s="662" t="str">
        <f t="shared" ca="1" si="141"/>
        <v/>
      </c>
      <c r="BM227" s="679" t="str">
        <f t="shared" ca="1" si="142"/>
        <v/>
      </c>
      <c r="BN227" s="662" t="str">
        <f t="shared" ca="1" si="118"/>
        <v/>
      </c>
      <c r="BO227" s="662" t="str">
        <f ca="1">IF($BB227="","",VLOOKUP(BB227,Invoer!$F$15:$AU$1999,15,FALSE))</f>
        <v/>
      </c>
      <c r="BP227" s="662" t="str">
        <f ca="1">IF($BB227="","",VLOOKUP(BB227,Invoer!$F$15:$AU$1999,24,FALSE))</f>
        <v/>
      </c>
      <c r="BQ227" s="662" t="str">
        <f ca="1">IF($BB227="","",VLOOKUP(BB227,Invoer!$F$15:$AU$1999,17,FALSE))</f>
        <v/>
      </c>
      <c r="BS227" s="73" t="e">
        <f t="shared" ca="1" si="148"/>
        <v>#VALUE!</v>
      </c>
      <c r="BT227" s="57" t="str">
        <f t="shared" ca="1" si="149"/>
        <v/>
      </c>
      <c r="CJ227" s="436"/>
      <c r="CQ227" s="411" t="e">
        <f ca="1">Invoer!EG232</f>
        <v>#N/A</v>
      </c>
      <c r="CR227" s="599" t="str">
        <f t="shared" ca="1" si="121"/>
        <v/>
      </c>
      <c r="CS227" s="673" t="str">
        <f ca="1">IF($CR227="","",VLOOKUP(CR227,Invoer!$F$15:$AU$1500,2,FALSE))</f>
        <v/>
      </c>
      <c r="CT227" s="599" t="str">
        <f t="shared" ca="1" si="122"/>
        <v/>
      </c>
      <c r="CU227" s="599" t="str">
        <f ca="1">IF($CR227="","",VLOOKUP(CR227,Invoer!$F$15:$AU$1500,3,FALSE))</f>
        <v/>
      </c>
      <c r="CV227" s="599" t="str">
        <f ca="1">IF($CR227="","",IF(CU227&lt;&gt;"Liq","",VLOOKUP(CR227,Invoer!$F$15:$AU$1500,4,FALSE)))</f>
        <v/>
      </c>
      <c r="CW227" s="599" t="str">
        <f ca="1">IF($CR227="","",VLOOKUP(CR227,Invoer!$F$15:$AU$1500,5,FALSE))</f>
        <v/>
      </c>
      <c r="CX227" s="599" t="str">
        <f ca="1">IF($CR227="","",VLOOKUP(CR227,Invoer!$F$15:$AU$1500,6,FALSE))</f>
        <v/>
      </c>
      <c r="CY227" s="599" t="str">
        <f ca="1">IF($CR227="","",VLOOKUP(CR227,Invoer!$F$15:$AU$1500,9,FALSE))</f>
        <v/>
      </c>
      <c r="CZ227" s="599" t="str">
        <f ca="1">IF($CR227="","",VLOOKUP(CR227,Invoer!$F$15:$AU$1500,10,FALSE))</f>
        <v/>
      </c>
      <c r="DA227" s="599" t="str">
        <f ca="1">IF($CR227="","",VLOOKUP(CR227,Invoer!$F$15:$AU$1500,11,FALSE))</f>
        <v/>
      </c>
      <c r="DB227" s="599" t="str">
        <f ca="1">IF($CR227="","",VLOOKUP(CR227,Invoer!$F$15:$BB$1500,14,FALSE))</f>
        <v/>
      </c>
      <c r="DC227" s="662" t="str">
        <f ca="1">IF($CR227="","",VLOOKUP(CR227,Invoer!$F$15:$AU$1500,15,FALSE))</f>
        <v/>
      </c>
      <c r="DD227" s="599" t="str">
        <f ca="1">IF($CR227="","",VLOOKUP(CR227,Invoer!$F$15:$AU$1500,19,FALSE))</f>
        <v/>
      </c>
      <c r="DE227" s="662" t="str">
        <f ca="1">IF($CR227="","",VLOOKUP(CR227,Invoer!$F$15:$AU$1500,20,FALSE))</f>
        <v/>
      </c>
      <c r="DF227" s="662" t="str">
        <f ca="1">IF($CR227="","",VLOOKUP(CR227,Invoer!$F$15:$AU$1500,23,FALSE))</f>
        <v/>
      </c>
      <c r="DG227" s="662" t="str">
        <f ca="1">IF($CR227="","",VLOOKUP(CR227,Invoer!$F$15:$AU$1500,17,FALSE))</f>
        <v/>
      </c>
      <c r="DH227" s="681" t="str">
        <f t="shared" ca="1" si="123"/>
        <v/>
      </c>
      <c r="DI227" s="662" t="str">
        <f t="shared" ca="1" si="124"/>
        <v/>
      </c>
      <c r="DJ227" s="190"/>
      <c r="DK227" s="411" t="str">
        <f t="shared" ca="1" si="125"/>
        <v/>
      </c>
      <c r="DO227" s="61" t="e">
        <f ca="1">IF($DN$4&lt;3,Invoer!EB232,Invoer!EA232)</f>
        <v>#N/A</v>
      </c>
      <c r="DP227" s="599" t="str">
        <f t="shared" ca="1" si="126"/>
        <v/>
      </c>
      <c r="DQ227" s="673" t="str">
        <f ca="1">IF($DP227="","",VLOOKUP(DP227,Invoer!$F$15:$AU$1999,2,FALSE))</f>
        <v/>
      </c>
      <c r="DR227" s="599" t="str">
        <f t="shared" ca="1" si="127"/>
        <v/>
      </c>
      <c r="DS227" s="599" t="str">
        <f ca="1">IF($DP227="","",VLOOKUP(DP227,Invoer!$F$15:$AU$1999,3,FALSE))</f>
        <v/>
      </c>
      <c r="DT227" s="599" t="str">
        <f ca="1">IF($DP227="","",IF(DS227&lt;&gt;"Liq","",VLOOKUP(DP227,Invoer!$F$15:$AU$1999,4,FALSE)))</f>
        <v/>
      </c>
      <c r="DU227" s="599" t="str">
        <f ca="1">IF($DP227="","",VLOOKUP(DP227,Invoer!$F$15:$AU$1999,5,FALSE))</f>
        <v/>
      </c>
      <c r="DV227" s="599" t="str">
        <f ca="1">IF($DP227="","",VLOOKUP(DP227,Invoer!$F$15:$AU$1999,6,FALSE))</f>
        <v/>
      </c>
      <c r="DW227" s="599" t="str">
        <f ca="1">IF($DP227="","",VLOOKUP(DP227,Invoer!$F$15:$AU$1999,9,FALSE))</f>
        <v/>
      </c>
      <c r="DX227" s="599" t="str">
        <f ca="1">IF($DP227="","",VLOOKUP(DP227,Invoer!$F$15:$AU$1999,10,FALSE))</f>
        <v/>
      </c>
      <c r="DY227" s="595" t="str">
        <f ca="1">IF($DP227="","",VLOOKUP(DP227,Invoer!$F$15:$AU$1999,11,FALSE))</f>
        <v/>
      </c>
      <c r="DZ227" s="662" t="str">
        <f ca="1">IF($DP227="","",IF($DN$4&gt;2,"",VLOOKUP(DP227,Invoer!CQ:CS,3,FALSE)))</f>
        <v/>
      </c>
      <c r="EA227" s="541" t="str">
        <f ca="1">IF($DP227="","",IF(ISERROR(DQ227),0,IF($DN$4&lt;3,"",VLOOKUP(DP227,Invoer!$F$15:$AU$1999,15,FALSE))))</f>
        <v/>
      </c>
      <c r="EB227" s="595" t="str">
        <f ca="1">IF($DP227="","",IF($DN$4&lt;3,"",VLOOKUP(DP227,Invoer!$F$15:$AU$1999,19,FALSE)))</f>
        <v/>
      </c>
      <c r="EC227" s="541" t="str">
        <f ca="1">IF($DP227="","",IF(ISERROR(DQ227),0,IF($DN$4&lt;3,"",VLOOKUP(DP227,Invoer!$F$15:$AU$1999,24,FALSE))))</f>
        <v/>
      </c>
      <c r="ED227" s="541" t="str">
        <f ca="1">IF($DP227="","",IF(ISERROR(DQ227),0,IF($DN$4&lt;3,"",VLOOKUP(DP227,Invoer!$F$15:$AU$1999,17,FALSE))))</f>
        <v/>
      </c>
      <c r="EH227" s="89" t="e">
        <f ca="1">Invoer!CP232</f>
        <v>#N/A</v>
      </c>
      <c r="EI227" s="599" t="str">
        <f t="shared" ca="1" si="128"/>
        <v/>
      </c>
      <c r="EJ227" s="673" t="str">
        <f ca="1">IF(EI227="","",VLOOKUP(EI227,Invoer!$F$15:$AU$1999,2,FALSE))</f>
        <v/>
      </c>
      <c r="EK227" s="599" t="str">
        <f t="shared" ca="1" si="129"/>
        <v/>
      </c>
      <c r="EL227" s="599" t="str">
        <f ca="1">IF($EI227="","",VLOOKUP(EI227,Invoer!$F$15:$AU$1999,3,FALSE))</f>
        <v/>
      </c>
      <c r="EM227" s="599" t="str">
        <f ca="1">IF($EI227="","",IF(EL227&lt;&gt;"Liq","",VLOOKUP(EI227,Invoer!$F$15:$AU$1999,4,FALSE)))</f>
        <v/>
      </c>
      <c r="EN227" s="599" t="str">
        <f ca="1">IF($EI227="","",VLOOKUP(EI227,Invoer!$F$15:$AU$1999,6,FALSE))</f>
        <v/>
      </c>
      <c r="EO227" s="599" t="str">
        <f ca="1">IF(EI227="","",VLOOKUP(EI227,Invoer!$F$15:$AU$1999,9,FALSE))</f>
        <v/>
      </c>
      <c r="EP227" s="599" t="str">
        <f ca="1">IF(EI227="","",VLOOKUP(EI227,Invoer!$F$15:$AU$1999,10,FALSE))</f>
        <v/>
      </c>
      <c r="EQ227" s="599" t="str">
        <f ca="1">IF(EI227="","",VLOOKUP(EI227,Invoer!$F$15:$AU$1999,11,FALSE))</f>
        <v/>
      </c>
      <c r="ER227" s="662" t="str">
        <f ca="1">IF(EI227="","",VLOOKUP(EI227,Invoer!CQ:CS,3,FALSE))</f>
        <v/>
      </c>
      <c r="ES227" s="662" t="str">
        <f t="shared" ca="1" si="130"/>
        <v/>
      </c>
      <c r="ET227" s="513" t="str">
        <f t="shared" ca="1" si="131"/>
        <v/>
      </c>
      <c r="EU227" s="112" t="str">
        <f t="shared" ca="1" si="132"/>
        <v/>
      </c>
      <c r="EV227" s="83" t="s">
        <v>160</v>
      </c>
      <c r="EW227" s="682" t="str">
        <f t="shared" ca="1" si="133"/>
        <v/>
      </c>
      <c r="EX227" s="662" t="str">
        <f t="shared" ca="1" si="134"/>
        <v/>
      </c>
      <c r="EY227"/>
      <c r="EZ227" s="56" t="e">
        <f t="shared" ca="1" si="145"/>
        <v>#VALUE!</v>
      </c>
      <c r="FA227" s="56" t="e">
        <f t="shared" ca="1" si="146"/>
        <v>#VALUE!</v>
      </c>
      <c r="FE227"/>
      <c r="FI227"/>
      <c r="FJ227"/>
    </row>
    <row r="228" spans="1:166" ht="12" customHeight="1" x14ac:dyDescent="0.2">
      <c r="A228"/>
      <c r="B228"/>
      <c r="C228"/>
      <c r="E228"/>
      <c r="G228" s="89" t="e">
        <f ca="1">Invoer!DU233</f>
        <v>#N/A</v>
      </c>
      <c r="H228" s="599" t="str">
        <f t="shared" ca="1" si="152"/>
        <v/>
      </c>
      <c r="I228" s="673" t="str">
        <f ca="1">IF($H228="","",VLOOKUP(H228,Invoer!$F$15:$AU$1500,2,FALSE))</f>
        <v/>
      </c>
      <c r="J228" s="599" t="str">
        <f t="shared" ca="1" si="151"/>
        <v/>
      </c>
      <c r="K228" s="599" t="str">
        <f ca="1">IF($H228="","",VLOOKUP(H228,Invoer!$F$15:$AU$1500,3,FALSE))</f>
        <v/>
      </c>
      <c r="L228" s="599" t="str">
        <f ca="1">IF($H228="","",IF(K228&lt;&gt;"Liq","",VLOOKUP(H228,Invoer!$F$15:$AU$1500,4,FALSE)))</f>
        <v/>
      </c>
      <c r="M228" s="599" t="str">
        <f ca="1">IF($H228="","",VLOOKUP(H228,Invoer!$F$15:$AU$1500,5,FALSE))</f>
        <v/>
      </c>
      <c r="N228" s="599" t="str">
        <f ca="1">IF($H228="","",VLOOKUP(H228,Invoer!$F$15:$AU$1500,6,FALSE))</f>
        <v/>
      </c>
      <c r="O228" s="599" t="str">
        <f ca="1">IF($H228="","",VLOOKUP(H228,Invoer!$F$15:$AU$1500,9,FALSE))</f>
        <v/>
      </c>
      <c r="P228" s="599" t="str">
        <f ca="1">IF($H228="","",VLOOKUP(H228,Invoer!$F$15:$AU$1500,10,FALSE))</f>
        <v/>
      </c>
      <c r="Q228" s="599" t="str">
        <f ca="1">IF($H228="","",VLOOKUP(H228,Invoer!$F$15:$BB$1500,14,FALSE))</f>
        <v/>
      </c>
      <c r="R228" s="662" t="str">
        <f ca="1">IF($H228="","",IF(J228&gt;$K$8,"",VLOOKUP(H228,Invoer!$F$15:$AU$1500,15,FALSE)))</f>
        <v/>
      </c>
      <c r="S228" s="599" t="str">
        <f ca="1">IF($H228="","",VLOOKUP(H228,Invoer!$F$15:$AU$1500,19,FALSE))</f>
        <v/>
      </c>
      <c r="T228" s="662" t="str">
        <f ca="1">IF($H228="","",IF(J228&gt;$K$8,"",VLOOKUP(H228,Invoer!$F$15:$AU$1500,20,FALSE)))</f>
        <v/>
      </c>
      <c r="U228" s="662" t="str">
        <f ca="1">IF($H228="","",IF(J228&gt;$K$8,"",VLOOKUP(H228,Invoer!$F$15:$AU$1500,23,FALSE)))</f>
        <v/>
      </c>
      <c r="V228" s="662" t="str">
        <f ca="1">IF($H228="","",IF(J228&gt;$K$8,"",VLOOKUP(H228,Invoer!$F$15:$AU$1500,17,FALSE)))</f>
        <v/>
      </c>
      <c r="AC228" s="435" t="str">
        <f>IF($AC$7&lt;3,Invoer!DR233,IF($AC$7=3,Invoer!BT233,"x"))</f>
        <v>x</v>
      </c>
      <c r="AD228" s="599" t="str">
        <f t="shared" si="136"/>
        <v/>
      </c>
      <c r="AE228" s="673" t="str">
        <f>IF($AD228="","",VLOOKUP(AD228,Invoer!$F$15:$AU$1999,2,FALSE))</f>
        <v/>
      </c>
      <c r="AF228" s="599" t="str">
        <f t="shared" si="137"/>
        <v/>
      </c>
      <c r="AG228" s="599" t="str">
        <f>IF($AD228="","",VLOOKUP(AD228,Invoer!$F$15:$AU$1999,3,FALSE))</f>
        <v/>
      </c>
      <c r="AH228" s="599" t="str">
        <f>IF($AD228="","",IF(AG228&lt;&gt;"Liq","",VLOOKUP(AD228,Invoer!$F$15:$AU$1999,4,FALSE)))</f>
        <v/>
      </c>
      <c r="AI228" s="677" t="str">
        <f>IF($AD228="","",VLOOKUP(AD228,Invoer!$F$15:$AU$1999,5,FALSE))</f>
        <v/>
      </c>
      <c r="AJ228" s="599" t="str">
        <f>IF($AD228="","",VLOOKUP(AD228,Invoer!$F$15:$AU$1999,6,FALSE))</f>
        <v/>
      </c>
      <c r="AK228" s="599" t="str">
        <f>IF($AD228="","",VLOOKUP(AD228,Invoer!$F$15:$AU$1999,9,FALSE))</f>
        <v/>
      </c>
      <c r="AL228" s="599" t="str">
        <f>IF($AD228="","",VLOOKUP(AD228,Invoer!$F$15:$AU$1999,10,FALSE))</f>
        <v/>
      </c>
      <c r="AM228" s="599" t="str">
        <f>IF($AD228="","",VLOOKUP(AD228,Invoer!$F$15:$BB$1999,14,FALSE))</f>
        <v/>
      </c>
      <c r="AN228" s="599" t="str">
        <f>IF($AD228="","",VLOOKUP(AD228,Invoer!$F$15:$AU$1999,11,FALSE))</f>
        <v/>
      </c>
      <c r="AO228" s="662" t="str">
        <f>IF($AD228="","",VLOOKUP(AD228,Invoer!$F$15:$AU$1999,15,FALSE))</f>
        <v/>
      </c>
      <c r="AP228" s="599" t="str">
        <f>IF($AD228="","",VLOOKUP(AD228,Invoer!$F$15:$AU$1999,19,FALSE))</f>
        <v/>
      </c>
      <c r="AQ228" s="662" t="str">
        <f>IF($AD228="","",VLOOKUP(AD228,Invoer!$F$15:$AU$1999,24,FALSE))</f>
        <v/>
      </c>
      <c r="AR228" s="662" t="str">
        <f>IF($AD228="","",VLOOKUP(AD228,Invoer!$F$15:$AU$1999,17,FALSE))</f>
        <v/>
      </c>
      <c r="AS228" s="678" t="str">
        <f t="shared" si="147"/>
        <v/>
      </c>
      <c r="AT228" s="676" t="str">
        <f t="shared" si="116"/>
        <v/>
      </c>
      <c r="AU228" s="77" t="e">
        <f t="shared" si="117"/>
        <v>#VALUE!</v>
      </c>
      <c r="AW228" s="57"/>
      <c r="AX228" s="57"/>
      <c r="BA228" s="83" t="e">
        <f ca="1">Invoer!DW233</f>
        <v>#N/A</v>
      </c>
      <c r="BB228" s="599" t="str">
        <f t="shared" ca="1" si="138"/>
        <v/>
      </c>
      <c r="BC228" s="673" t="str">
        <f ca="1">IF($BB228="","",VLOOKUP(BB228,Invoer!$F$15:$AU$1999,2,FALSE))</f>
        <v/>
      </c>
      <c r="BD228" s="599" t="str">
        <f t="shared" ca="1" si="139"/>
        <v/>
      </c>
      <c r="BE228" s="599" t="str">
        <f ca="1">IF($BB228="","",VLOOKUP(BB228,Invoer!$F$15:$AU$1999,5,FALSE))</f>
        <v/>
      </c>
      <c r="BF228" s="599" t="str">
        <f ca="1">IF($BB228="","",VLOOKUP(BB228,Invoer!$F$15:$AU$1999,6,FALSE))</f>
        <v/>
      </c>
      <c r="BG228" s="599" t="str">
        <f ca="1">IF($BB228="","",VLOOKUP(BB228,Invoer!$F$15:$AU$1999,9,FALSE))</f>
        <v/>
      </c>
      <c r="BH228" s="599" t="str">
        <f ca="1">IF($BB228="","",VLOOKUP(BB228,Invoer!$F$15:$AU$1999,10,FALSE))</f>
        <v/>
      </c>
      <c r="BI228" s="599" t="str">
        <f ca="1">IF($BB228="","",VLOOKUP(BB228,Invoer!$F$15:$BB$1999,14,FALSE))</f>
        <v/>
      </c>
      <c r="BJ228" s="599" t="str">
        <f ca="1">IF($BB228="","",VLOOKUP(BB228,Invoer!$F$15:$AU$1999,11,FALSE))</f>
        <v/>
      </c>
      <c r="BK228" s="662" t="str">
        <f t="shared" ca="1" si="140"/>
        <v/>
      </c>
      <c r="BL228" s="662" t="str">
        <f t="shared" ca="1" si="141"/>
        <v/>
      </c>
      <c r="BM228" s="679" t="str">
        <f t="shared" ca="1" si="142"/>
        <v/>
      </c>
      <c r="BN228" s="662" t="str">
        <f t="shared" ca="1" si="118"/>
        <v/>
      </c>
      <c r="BO228" s="662" t="str">
        <f ca="1">IF($BB228="","",VLOOKUP(BB228,Invoer!$F$15:$AU$1999,15,FALSE))</f>
        <v/>
      </c>
      <c r="BP228" s="662" t="str">
        <f ca="1">IF($BB228="","",VLOOKUP(BB228,Invoer!$F$15:$AU$1999,24,FALSE))</f>
        <v/>
      </c>
      <c r="BQ228" s="662" t="str">
        <f ca="1">IF($BB228="","",VLOOKUP(BB228,Invoer!$F$15:$AU$1999,17,FALSE))</f>
        <v/>
      </c>
      <c r="BS228" s="73" t="e">
        <f t="shared" ca="1" si="148"/>
        <v>#VALUE!</v>
      </c>
      <c r="BT228" s="57" t="str">
        <f t="shared" ca="1" si="149"/>
        <v/>
      </c>
      <c r="CJ228" s="436"/>
      <c r="CQ228" s="411" t="e">
        <f ca="1">Invoer!EG233</f>
        <v>#N/A</v>
      </c>
      <c r="CR228" s="599" t="str">
        <f t="shared" ca="1" si="121"/>
        <v/>
      </c>
      <c r="CS228" s="673" t="str">
        <f ca="1">IF($CR228="","",VLOOKUP(CR228,Invoer!$F$15:$AU$1500,2,FALSE))</f>
        <v/>
      </c>
      <c r="CT228" s="599" t="str">
        <f t="shared" ca="1" si="122"/>
        <v/>
      </c>
      <c r="CU228" s="599" t="str">
        <f ca="1">IF($CR228="","",VLOOKUP(CR228,Invoer!$F$15:$AU$1500,3,FALSE))</f>
        <v/>
      </c>
      <c r="CV228" s="599" t="str">
        <f ca="1">IF($CR228="","",IF(CU228&lt;&gt;"Liq","",VLOOKUP(CR228,Invoer!$F$15:$AU$1500,4,FALSE)))</f>
        <v/>
      </c>
      <c r="CW228" s="599" t="str">
        <f ca="1">IF($CR228="","",VLOOKUP(CR228,Invoer!$F$15:$AU$1500,5,FALSE))</f>
        <v/>
      </c>
      <c r="CX228" s="599" t="str">
        <f ca="1">IF($CR228="","",VLOOKUP(CR228,Invoer!$F$15:$AU$1500,6,FALSE))</f>
        <v/>
      </c>
      <c r="CY228" s="599" t="str">
        <f ca="1">IF($CR228="","",VLOOKUP(CR228,Invoer!$F$15:$AU$1500,9,FALSE))</f>
        <v/>
      </c>
      <c r="CZ228" s="599" t="str">
        <f ca="1">IF($CR228="","",VLOOKUP(CR228,Invoer!$F$15:$AU$1500,10,FALSE))</f>
        <v/>
      </c>
      <c r="DA228" s="599" t="str">
        <f ca="1">IF($CR228="","",VLOOKUP(CR228,Invoer!$F$15:$AU$1500,11,FALSE))</f>
        <v/>
      </c>
      <c r="DB228" s="599" t="str">
        <f ca="1">IF($CR228="","",VLOOKUP(CR228,Invoer!$F$15:$BB$1500,14,FALSE))</f>
        <v/>
      </c>
      <c r="DC228" s="662" t="str">
        <f ca="1">IF($CR228="","",VLOOKUP(CR228,Invoer!$F$15:$AU$1500,15,FALSE))</f>
        <v/>
      </c>
      <c r="DD228" s="599" t="str">
        <f ca="1">IF($CR228="","",VLOOKUP(CR228,Invoer!$F$15:$AU$1500,19,FALSE))</f>
        <v/>
      </c>
      <c r="DE228" s="662" t="str">
        <f ca="1">IF($CR228="","",VLOOKUP(CR228,Invoer!$F$15:$AU$1500,20,FALSE))</f>
        <v/>
      </c>
      <c r="DF228" s="662" t="str">
        <f ca="1">IF($CR228="","",VLOOKUP(CR228,Invoer!$F$15:$AU$1500,23,FALSE))</f>
        <v/>
      </c>
      <c r="DG228" s="662" t="str">
        <f ca="1">IF($CR228="","",VLOOKUP(CR228,Invoer!$F$15:$AU$1500,17,FALSE))</f>
        <v/>
      </c>
      <c r="DH228" s="681" t="str">
        <f t="shared" ca="1" si="123"/>
        <v/>
      </c>
      <c r="DI228" s="662" t="str">
        <f t="shared" ca="1" si="124"/>
        <v/>
      </c>
      <c r="DJ228" s="190"/>
      <c r="DK228" s="411" t="str">
        <f t="shared" ca="1" si="125"/>
        <v/>
      </c>
      <c r="DO228" s="61" t="e">
        <f ca="1">IF($DN$4&lt;3,Invoer!EB233,Invoer!EA233)</f>
        <v>#N/A</v>
      </c>
      <c r="DP228" s="599" t="str">
        <f t="shared" ca="1" si="126"/>
        <v/>
      </c>
      <c r="DQ228" s="673" t="str">
        <f ca="1">IF($DP228="","",VLOOKUP(DP228,Invoer!$F$15:$AU$1999,2,FALSE))</f>
        <v/>
      </c>
      <c r="DR228" s="599" t="str">
        <f t="shared" ca="1" si="127"/>
        <v/>
      </c>
      <c r="DS228" s="599" t="str">
        <f ca="1">IF($DP228="","",VLOOKUP(DP228,Invoer!$F$15:$AU$1999,3,FALSE))</f>
        <v/>
      </c>
      <c r="DT228" s="599" t="str">
        <f ca="1">IF($DP228="","",IF(DS228&lt;&gt;"Liq","",VLOOKUP(DP228,Invoer!$F$15:$AU$1999,4,FALSE)))</f>
        <v/>
      </c>
      <c r="DU228" s="599" t="str">
        <f ca="1">IF($DP228="","",VLOOKUP(DP228,Invoer!$F$15:$AU$1999,5,FALSE))</f>
        <v/>
      </c>
      <c r="DV228" s="599" t="str">
        <f ca="1">IF($DP228="","",VLOOKUP(DP228,Invoer!$F$15:$AU$1999,6,FALSE))</f>
        <v/>
      </c>
      <c r="DW228" s="599" t="str">
        <f ca="1">IF($DP228="","",VLOOKUP(DP228,Invoer!$F$15:$AU$1999,9,FALSE))</f>
        <v/>
      </c>
      <c r="DX228" s="599" t="str">
        <f ca="1">IF($DP228="","",VLOOKUP(DP228,Invoer!$F$15:$AU$1999,10,FALSE))</f>
        <v/>
      </c>
      <c r="DY228" s="595" t="str">
        <f ca="1">IF($DP228="","",VLOOKUP(DP228,Invoer!$F$15:$AU$1999,11,FALSE))</f>
        <v/>
      </c>
      <c r="DZ228" s="662" t="str">
        <f ca="1">IF($DP228="","",IF($DN$4&gt;2,"",VLOOKUP(DP228,Invoer!CQ:CS,3,FALSE)))</f>
        <v/>
      </c>
      <c r="EA228" s="541" t="str">
        <f ca="1">IF($DP228="","",IF(ISERROR(DQ228),0,IF($DN$4&lt;3,"",VLOOKUP(DP228,Invoer!$F$15:$AU$1999,15,FALSE))))</f>
        <v/>
      </c>
      <c r="EB228" s="595" t="str">
        <f ca="1">IF($DP228="","",IF($DN$4&lt;3,"",VLOOKUP(DP228,Invoer!$F$15:$AU$1999,19,FALSE)))</f>
        <v/>
      </c>
      <c r="EC228" s="541" t="str">
        <f ca="1">IF($DP228="","",IF(ISERROR(DQ228),0,IF($DN$4&lt;3,"",VLOOKUP(DP228,Invoer!$F$15:$AU$1999,24,FALSE))))</f>
        <v/>
      </c>
      <c r="ED228" s="541" t="str">
        <f ca="1">IF($DP228="","",IF(ISERROR(DQ228),0,IF($DN$4&lt;3,"",VLOOKUP(DP228,Invoer!$F$15:$AU$1999,17,FALSE))))</f>
        <v/>
      </c>
      <c r="EH228" s="89" t="e">
        <f ca="1">Invoer!CP233</f>
        <v>#N/A</v>
      </c>
      <c r="EI228" s="599" t="str">
        <f t="shared" ca="1" si="128"/>
        <v/>
      </c>
      <c r="EJ228" s="673" t="str">
        <f ca="1">IF(EI228="","",VLOOKUP(EI228,Invoer!$F$15:$AU$1999,2,FALSE))</f>
        <v/>
      </c>
      <c r="EK228" s="599" t="str">
        <f t="shared" ca="1" si="129"/>
        <v/>
      </c>
      <c r="EL228" s="599" t="str">
        <f ca="1">IF($EI228="","",VLOOKUP(EI228,Invoer!$F$15:$AU$1999,3,FALSE))</f>
        <v/>
      </c>
      <c r="EM228" s="599" t="str">
        <f ca="1">IF($EI228="","",IF(EL228&lt;&gt;"Liq","",VLOOKUP(EI228,Invoer!$F$15:$AU$1999,4,FALSE)))</f>
        <v/>
      </c>
      <c r="EN228" s="599" t="str">
        <f ca="1">IF($EI228="","",VLOOKUP(EI228,Invoer!$F$15:$AU$1999,6,FALSE))</f>
        <v/>
      </c>
      <c r="EO228" s="599" t="str">
        <f ca="1">IF(EI228="","",VLOOKUP(EI228,Invoer!$F$15:$AU$1999,9,FALSE))</f>
        <v/>
      </c>
      <c r="EP228" s="599" t="str">
        <f ca="1">IF(EI228="","",VLOOKUP(EI228,Invoer!$F$15:$AU$1999,10,FALSE))</f>
        <v/>
      </c>
      <c r="EQ228" s="599" t="str">
        <f ca="1">IF(EI228="","",VLOOKUP(EI228,Invoer!$F$15:$AU$1999,11,FALSE))</f>
        <v/>
      </c>
      <c r="ER228" s="662" t="str">
        <f ca="1">IF(EI228="","",VLOOKUP(EI228,Invoer!CQ:CS,3,FALSE))</f>
        <v/>
      </c>
      <c r="ES228" s="662" t="str">
        <f t="shared" ca="1" si="130"/>
        <v/>
      </c>
      <c r="ET228" s="513" t="str">
        <f t="shared" ca="1" si="131"/>
        <v/>
      </c>
      <c r="EU228" s="112" t="str">
        <f t="shared" ca="1" si="132"/>
        <v/>
      </c>
      <c r="EV228" s="83" t="s">
        <v>160</v>
      </c>
      <c r="EW228" s="682" t="str">
        <f t="shared" ca="1" si="133"/>
        <v/>
      </c>
      <c r="EX228" s="662" t="str">
        <f t="shared" ca="1" si="134"/>
        <v/>
      </c>
      <c r="EY228"/>
      <c r="EZ228" s="56" t="e">
        <f t="shared" ca="1" si="145"/>
        <v>#VALUE!</v>
      </c>
      <c r="FA228" s="56" t="e">
        <f t="shared" ca="1" si="146"/>
        <v>#VALUE!</v>
      </c>
      <c r="FE228"/>
      <c r="FI228"/>
      <c r="FJ228"/>
    </row>
    <row r="229" spans="1:166" ht="12" customHeight="1" x14ac:dyDescent="0.2">
      <c r="A229"/>
      <c r="B229"/>
      <c r="C229"/>
      <c r="E229"/>
      <c r="G229" s="89" t="e">
        <f ca="1">Invoer!DU234</f>
        <v>#N/A</v>
      </c>
      <c r="H229" s="599" t="str">
        <f t="shared" ca="1" si="152"/>
        <v/>
      </c>
      <c r="I229" s="673" t="str">
        <f ca="1">IF($H229="","",VLOOKUP(H229,Invoer!$F$15:$AU$1500,2,FALSE))</f>
        <v/>
      </c>
      <c r="J229" s="599" t="str">
        <f t="shared" ca="1" si="151"/>
        <v/>
      </c>
      <c r="K229" s="599" t="str">
        <f ca="1">IF($H229="","",VLOOKUP(H229,Invoer!$F$15:$AU$1500,3,FALSE))</f>
        <v/>
      </c>
      <c r="L229" s="599" t="str">
        <f ca="1">IF($H229="","",IF(K229&lt;&gt;"Liq","",VLOOKUP(H229,Invoer!$F$15:$AU$1500,4,FALSE)))</f>
        <v/>
      </c>
      <c r="M229" s="599" t="str">
        <f ca="1">IF($H229="","",VLOOKUP(H229,Invoer!$F$15:$AU$1500,5,FALSE))</f>
        <v/>
      </c>
      <c r="N229" s="599" t="str">
        <f ca="1">IF($H229="","",VLOOKUP(H229,Invoer!$F$15:$AU$1500,6,FALSE))</f>
        <v/>
      </c>
      <c r="O229" s="599" t="str">
        <f ca="1">IF($H229="","",VLOOKUP(H229,Invoer!$F$15:$AU$1500,9,FALSE))</f>
        <v/>
      </c>
      <c r="P229" s="599" t="str">
        <f ca="1">IF($H229="","",VLOOKUP(H229,Invoer!$F$15:$AU$1500,10,FALSE))</f>
        <v/>
      </c>
      <c r="Q229" s="599" t="str">
        <f ca="1">IF($H229="","",VLOOKUP(H229,Invoer!$F$15:$BB$1500,14,FALSE))</f>
        <v/>
      </c>
      <c r="R229" s="662" t="str">
        <f ca="1">IF($H229="","",IF(J229&gt;$K$8,"",VLOOKUP(H229,Invoer!$F$15:$AU$1500,15,FALSE)))</f>
        <v/>
      </c>
      <c r="S229" s="599" t="str">
        <f ca="1">IF($H229="","",VLOOKUP(H229,Invoer!$F$15:$AU$1500,19,FALSE))</f>
        <v/>
      </c>
      <c r="T229" s="662" t="str">
        <f ca="1">IF($H229="","",IF(J229&gt;$K$8,"",VLOOKUP(H229,Invoer!$F$15:$AU$1500,20,FALSE)))</f>
        <v/>
      </c>
      <c r="U229" s="662" t="str">
        <f ca="1">IF($H229="","",IF(J229&gt;$K$8,"",VLOOKUP(H229,Invoer!$F$15:$AU$1500,23,FALSE)))</f>
        <v/>
      </c>
      <c r="V229" s="662" t="str">
        <f ca="1">IF($H229="","",IF(J229&gt;$K$8,"",VLOOKUP(H229,Invoer!$F$15:$AU$1500,17,FALSE)))</f>
        <v/>
      </c>
      <c r="AC229" s="435" t="str">
        <f>IF($AC$7&lt;3,Invoer!DR234,IF($AC$7=3,Invoer!BT234,"x"))</f>
        <v>x</v>
      </c>
      <c r="AD229" s="599" t="str">
        <f t="shared" si="136"/>
        <v/>
      </c>
      <c r="AE229" s="673" t="str">
        <f>IF($AD229="","",VLOOKUP(AD229,Invoer!$F$15:$AU$1999,2,FALSE))</f>
        <v/>
      </c>
      <c r="AF229" s="599" t="str">
        <f t="shared" si="137"/>
        <v/>
      </c>
      <c r="AG229" s="599" t="str">
        <f>IF($AD229="","",VLOOKUP(AD229,Invoer!$F$15:$AU$1999,3,FALSE))</f>
        <v/>
      </c>
      <c r="AH229" s="599" t="str">
        <f>IF($AD229="","",IF(AG229&lt;&gt;"Liq","",VLOOKUP(AD229,Invoer!$F$15:$AU$1999,4,FALSE)))</f>
        <v/>
      </c>
      <c r="AI229" s="677" t="str">
        <f>IF($AD229="","",VLOOKUP(AD229,Invoer!$F$15:$AU$1999,5,FALSE))</f>
        <v/>
      </c>
      <c r="AJ229" s="599" t="str">
        <f>IF($AD229="","",VLOOKUP(AD229,Invoer!$F$15:$AU$1999,6,FALSE))</f>
        <v/>
      </c>
      <c r="AK229" s="599" t="str">
        <f>IF($AD229="","",VLOOKUP(AD229,Invoer!$F$15:$AU$1999,9,FALSE))</f>
        <v/>
      </c>
      <c r="AL229" s="599" t="str">
        <f>IF($AD229="","",VLOOKUP(AD229,Invoer!$F$15:$AU$1999,10,FALSE))</f>
        <v/>
      </c>
      <c r="AM229" s="599" t="str">
        <f>IF($AD229="","",VLOOKUP(AD229,Invoer!$F$15:$BB$1999,14,FALSE))</f>
        <v/>
      </c>
      <c r="AN229" s="599" t="str">
        <f>IF($AD229="","",VLOOKUP(AD229,Invoer!$F$15:$AU$1999,11,FALSE))</f>
        <v/>
      </c>
      <c r="AO229" s="662" t="str">
        <f>IF($AD229="","",VLOOKUP(AD229,Invoer!$F$15:$AU$1999,15,FALSE))</f>
        <v/>
      </c>
      <c r="AP229" s="599" t="str">
        <f>IF($AD229="","",VLOOKUP(AD229,Invoer!$F$15:$AU$1999,19,FALSE))</f>
        <v/>
      </c>
      <c r="AQ229" s="662" t="str">
        <f>IF($AD229="","",VLOOKUP(AD229,Invoer!$F$15:$AU$1999,24,FALSE))</f>
        <v/>
      </c>
      <c r="AR229" s="662" t="str">
        <f>IF($AD229="","",VLOOKUP(AD229,Invoer!$F$15:$AU$1999,17,FALSE))</f>
        <v/>
      </c>
      <c r="AS229" s="678" t="str">
        <f t="shared" si="147"/>
        <v/>
      </c>
      <c r="AT229" s="676" t="str">
        <f t="shared" si="116"/>
        <v/>
      </c>
      <c r="AU229" s="77" t="e">
        <f t="shared" si="117"/>
        <v>#VALUE!</v>
      </c>
      <c r="AW229" s="57"/>
      <c r="AX229" s="57"/>
      <c r="BA229" s="83" t="e">
        <f ca="1">Invoer!DW234</f>
        <v>#N/A</v>
      </c>
      <c r="BB229" s="599" t="str">
        <f t="shared" ca="1" si="138"/>
        <v/>
      </c>
      <c r="BC229" s="673" t="str">
        <f ca="1">IF($BB229="","",VLOOKUP(BB229,Invoer!$F$15:$AU$1999,2,FALSE))</f>
        <v/>
      </c>
      <c r="BD229" s="599" t="str">
        <f t="shared" ca="1" si="139"/>
        <v/>
      </c>
      <c r="BE229" s="599" t="str">
        <f ca="1">IF($BB229="","",VLOOKUP(BB229,Invoer!$F$15:$AU$1999,5,FALSE))</f>
        <v/>
      </c>
      <c r="BF229" s="599" t="str">
        <f ca="1">IF($BB229="","",VLOOKUP(BB229,Invoer!$F$15:$AU$1999,6,FALSE))</f>
        <v/>
      </c>
      <c r="BG229" s="599" t="str">
        <f ca="1">IF($BB229="","",VLOOKUP(BB229,Invoer!$F$15:$AU$1999,9,FALSE))</f>
        <v/>
      </c>
      <c r="BH229" s="599" t="str">
        <f ca="1">IF($BB229="","",VLOOKUP(BB229,Invoer!$F$15:$AU$1999,10,FALSE))</f>
        <v/>
      </c>
      <c r="BI229" s="599" t="str">
        <f ca="1">IF($BB229="","",VLOOKUP(BB229,Invoer!$F$15:$BB$1999,14,FALSE))</f>
        <v/>
      </c>
      <c r="BJ229" s="599" t="str">
        <f ca="1">IF($BB229="","",VLOOKUP(BB229,Invoer!$F$15:$AU$1999,11,FALSE))</f>
        <v/>
      </c>
      <c r="BK229" s="662" t="str">
        <f t="shared" ca="1" si="140"/>
        <v/>
      </c>
      <c r="BL229" s="662" t="str">
        <f t="shared" ca="1" si="141"/>
        <v/>
      </c>
      <c r="BM229" s="679" t="str">
        <f t="shared" ca="1" si="142"/>
        <v/>
      </c>
      <c r="BN229" s="662" t="str">
        <f t="shared" ca="1" si="118"/>
        <v/>
      </c>
      <c r="BO229" s="662" t="str">
        <f ca="1">IF($BB229="","",VLOOKUP(BB229,Invoer!$F$15:$AU$1999,15,FALSE))</f>
        <v/>
      </c>
      <c r="BP229" s="662" t="str">
        <f ca="1">IF($BB229="","",VLOOKUP(BB229,Invoer!$F$15:$AU$1999,24,FALSE))</f>
        <v/>
      </c>
      <c r="BQ229" s="662" t="str">
        <f ca="1">IF($BB229="","",VLOOKUP(BB229,Invoer!$F$15:$AU$1999,17,FALSE))</f>
        <v/>
      </c>
      <c r="BS229" s="73" t="e">
        <f t="shared" ca="1" si="148"/>
        <v>#VALUE!</v>
      </c>
      <c r="BT229" s="57" t="str">
        <f t="shared" ca="1" si="149"/>
        <v/>
      </c>
      <c r="CQ229" s="411" t="e">
        <f ca="1">Invoer!EG234</f>
        <v>#N/A</v>
      </c>
      <c r="CR229" s="599" t="str">
        <f t="shared" ca="1" si="121"/>
        <v/>
      </c>
      <c r="CS229" s="673" t="str">
        <f ca="1">IF($CR229="","",VLOOKUP(CR229,Invoer!$F$15:$AU$1500,2,FALSE))</f>
        <v/>
      </c>
      <c r="CT229" s="599" t="str">
        <f t="shared" ca="1" si="122"/>
        <v/>
      </c>
      <c r="CU229" s="599" t="str">
        <f ca="1">IF($CR229="","",VLOOKUP(CR229,Invoer!$F$15:$AU$1500,3,FALSE))</f>
        <v/>
      </c>
      <c r="CV229" s="599" t="str">
        <f ca="1">IF($CR229="","",IF(CU229&lt;&gt;"Liq","",VLOOKUP(CR229,Invoer!$F$15:$AU$1500,4,FALSE)))</f>
        <v/>
      </c>
      <c r="CW229" s="599" t="str">
        <f ca="1">IF($CR229="","",VLOOKUP(CR229,Invoer!$F$15:$AU$1500,5,FALSE))</f>
        <v/>
      </c>
      <c r="CX229" s="599" t="str">
        <f ca="1">IF($CR229="","",VLOOKUP(CR229,Invoer!$F$15:$AU$1500,6,FALSE))</f>
        <v/>
      </c>
      <c r="CY229" s="599" t="str">
        <f ca="1">IF($CR229="","",VLOOKUP(CR229,Invoer!$F$15:$AU$1500,9,FALSE))</f>
        <v/>
      </c>
      <c r="CZ229" s="599" t="str">
        <f ca="1">IF($CR229="","",VLOOKUP(CR229,Invoer!$F$15:$AU$1500,10,FALSE))</f>
        <v/>
      </c>
      <c r="DA229" s="599" t="str">
        <f ca="1">IF($CR229="","",VLOOKUP(CR229,Invoer!$F$15:$AU$1500,11,FALSE))</f>
        <v/>
      </c>
      <c r="DB229" s="599" t="str">
        <f ca="1">IF($CR229="","",VLOOKUP(CR229,Invoer!$F$15:$BB$1500,14,FALSE))</f>
        <v/>
      </c>
      <c r="DC229" s="662" t="str">
        <f ca="1">IF($CR229="","",VLOOKUP(CR229,Invoer!$F$15:$AU$1500,15,FALSE))</f>
        <v/>
      </c>
      <c r="DD229" s="599" t="str">
        <f ca="1">IF($CR229="","",VLOOKUP(CR229,Invoer!$F$15:$AU$1500,19,FALSE))</f>
        <v/>
      </c>
      <c r="DE229" s="662" t="str">
        <f ca="1">IF($CR229="","",VLOOKUP(CR229,Invoer!$F$15:$AU$1500,20,FALSE))</f>
        <v/>
      </c>
      <c r="DF229" s="662" t="str">
        <f ca="1">IF($CR229="","",VLOOKUP(CR229,Invoer!$F$15:$AU$1500,23,FALSE))</f>
        <v/>
      </c>
      <c r="DG229" s="662" t="str">
        <f ca="1">IF($CR229="","",VLOOKUP(CR229,Invoer!$F$15:$AU$1500,17,FALSE))</f>
        <v/>
      </c>
      <c r="DH229" s="681" t="str">
        <f t="shared" ca="1" si="123"/>
        <v/>
      </c>
      <c r="DI229" s="662" t="str">
        <f t="shared" ca="1" si="124"/>
        <v/>
      </c>
      <c r="DJ229" s="190"/>
      <c r="DK229" s="411" t="str">
        <f t="shared" ca="1" si="125"/>
        <v/>
      </c>
      <c r="DO229" s="61" t="e">
        <f ca="1">IF($DN$4&lt;3,Invoer!EB234,Invoer!EA234)</f>
        <v>#N/A</v>
      </c>
      <c r="DP229" s="599" t="str">
        <f t="shared" ca="1" si="126"/>
        <v/>
      </c>
      <c r="DQ229" s="673" t="str">
        <f ca="1">IF($DP229="","",VLOOKUP(DP229,Invoer!$F$15:$AU$1999,2,FALSE))</f>
        <v/>
      </c>
      <c r="DR229" s="599" t="str">
        <f t="shared" ca="1" si="127"/>
        <v/>
      </c>
      <c r="DS229" s="599" t="str">
        <f ca="1">IF($DP229="","",VLOOKUP(DP229,Invoer!$F$15:$AU$1999,3,FALSE))</f>
        <v/>
      </c>
      <c r="DT229" s="599" t="str">
        <f ca="1">IF($DP229="","",IF(DS229&lt;&gt;"Liq","",VLOOKUP(DP229,Invoer!$F$15:$AU$1999,4,FALSE)))</f>
        <v/>
      </c>
      <c r="DU229" s="599" t="str">
        <f ca="1">IF($DP229="","",VLOOKUP(DP229,Invoer!$F$15:$AU$1999,5,FALSE))</f>
        <v/>
      </c>
      <c r="DV229" s="599" t="str">
        <f ca="1">IF($DP229="","",VLOOKUP(DP229,Invoer!$F$15:$AU$1999,6,FALSE))</f>
        <v/>
      </c>
      <c r="DW229" s="599" t="str">
        <f ca="1">IF($DP229="","",VLOOKUP(DP229,Invoer!$F$15:$AU$1999,9,FALSE))</f>
        <v/>
      </c>
      <c r="DX229" s="599" t="str">
        <f ca="1">IF($DP229="","",VLOOKUP(DP229,Invoer!$F$15:$AU$1999,10,FALSE))</f>
        <v/>
      </c>
      <c r="DY229" s="595" t="str">
        <f ca="1">IF($DP229="","",VLOOKUP(DP229,Invoer!$F$15:$AU$1999,11,FALSE))</f>
        <v/>
      </c>
      <c r="DZ229" s="662" t="str">
        <f ca="1">IF($DP229="","",IF($DN$4&gt;2,"",VLOOKUP(DP229,Invoer!CQ:CS,3,FALSE)))</f>
        <v/>
      </c>
      <c r="EA229" s="541" t="str">
        <f ca="1">IF($DP229="","",IF(ISERROR(DQ229),0,IF($DN$4&lt;3,"",VLOOKUP(DP229,Invoer!$F$15:$AU$1999,15,FALSE))))</f>
        <v/>
      </c>
      <c r="EB229" s="595" t="str">
        <f ca="1">IF($DP229="","",IF($DN$4&lt;3,"",VLOOKUP(DP229,Invoer!$F$15:$AU$1999,19,FALSE)))</f>
        <v/>
      </c>
      <c r="EC229" s="541" t="str">
        <f ca="1">IF($DP229="","",IF(ISERROR(DQ229),0,IF($DN$4&lt;3,"",VLOOKUP(DP229,Invoer!$F$15:$AU$1999,24,FALSE))))</f>
        <v/>
      </c>
      <c r="ED229" s="541" t="str">
        <f ca="1">IF($DP229="","",IF(ISERROR(DQ229),0,IF($DN$4&lt;3,"",VLOOKUP(DP229,Invoer!$F$15:$AU$1999,17,FALSE))))</f>
        <v/>
      </c>
      <c r="EH229" s="89" t="e">
        <f ca="1">Invoer!CP234</f>
        <v>#N/A</v>
      </c>
      <c r="EI229" s="599" t="str">
        <f t="shared" ca="1" si="128"/>
        <v/>
      </c>
      <c r="EJ229" s="673" t="str">
        <f ca="1">IF(EI229="","",VLOOKUP(EI229,Invoer!$F$15:$AU$1999,2,FALSE))</f>
        <v/>
      </c>
      <c r="EK229" s="599" t="str">
        <f t="shared" ca="1" si="129"/>
        <v/>
      </c>
      <c r="EL229" s="599" t="str">
        <f ca="1">IF($EI229="","",VLOOKUP(EI229,Invoer!$F$15:$AU$1999,3,FALSE))</f>
        <v/>
      </c>
      <c r="EM229" s="599" t="str">
        <f ca="1">IF($EI229="","",IF(EL229&lt;&gt;"Liq","",VLOOKUP(EI229,Invoer!$F$15:$AU$1999,4,FALSE)))</f>
        <v/>
      </c>
      <c r="EN229" s="599" t="str">
        <f ca="1">IF($EI229="","",VLOOKUP(EI229,Invoer!$F$15:$AU$1999,6,FALSE))</f>
        <v/>
      </c>
      <c r="EO229" s="599" t="str">
        <f ca="1">IF(EI229="","",VLOOKUP(EI229,Invoer!$F$15:$AU$1999,9,FALSE))</f>
        <v/>
      </c>
      <c r="EP229" s="599" t="str">
        <f ca="1">IF(EI229="","",VLOOKUP(EI229,Invoer!$F$15:$AU$1999,10,FALSE))</f>
        <v/>
      </c>
      <c r="EQ229" s="599" t="str">
        <f ca="1">IF(EI229="","",VLOOKUP(EI229,Invoer!$F$15:$AU$1999,11,FALSE))</f>
        <v/>
      </c>
      <c r="ER229" s="662" t="str">
        <f ca="1">IF(EI229="","",VLOOKUP(EI229,Invoer!CQ:CS,3,FALSE))</f>
        <v/>
      </c>
      <c r="ES229" s="662" t="str">
        <f t="shared" ca="1" si="130"/>
        <v/>
      </c>
      <c r="ET229" s="513" t="str">
        <f t="shared" ca="1" si="131"/>
        <v/>
      </c>
      <c r="EU229" s="112" t="str">
        <f t="shared" ca="1" si="132"/>
        <v/>
      </c>
      <c r="EV229" s="83" t="s">
        <v>160</v>
      </c>
      <c r="EW229" s="682" t="str">
        <f t="shared" ca="1" si="133"/>
        <v/>
      </c>
      <c r="EX229" s="662" t="str">
        <f t="shared" ca="1" si="134"/>
        <v/>
      </c>
      <c r="EY229"/>
      <c r="EZ229" s="56" t="e">
        <f t="shared" ca="1" si="145"/>
        <v>#VALUE!</v>
      </c>
      <c r="FA229" s="56" t="e">
        <f t="shared" ca="1" si="146"/>
        <v>#VALUE!</v>
      </c>
      <c r="FE229"/>
      <c r="FI229"/>
      <c r="FJ229"/>
    </row>
    <row r="230" spans="1:166" ht="12" customHeight="1" x14ac:dyDescent="0.2">
      <c r="A230"/>
      <c r="B230"/>
      <c r="C230"/>
      <c r="E230"/>
      <c r="G230" s="89" t="e">
        <f ca="1">Invoer!DU235</f>
        <v>#N/A</v>
      </c>
      <c r="H230" s="599" t="str">
        <f t="shared" ca="1" si="152"/>
        <v/>
      </c>
      <c r="I230" s="673" t="str">
        <f ca="1">IF($H230="","",VLOOKUP(H230,Invoer!$F$15:$AU$1500,2,FALSE))</f>
        <v/>
      </c>
      <c r="J230" s="599" t="str">
        <f t="shared" ca="1" si="151"/>
        <v/>
      </c>
      <c r="K230" s="599" t="str">
        <f ca="1">IF($H230="","",VLOOKUP(H230,Invoer!$F$15:$AU$1500,3,FALSE))</f>
        <v/>
      </c>
      <c r="L230" s="599" t="str">
        <f ca="1">IF($H230="","",IF(K230&lt;&gt;"Liq","",VLOOKUP(H230,Invoer!$F$15:$AU$1500,4,FALSE)))</f>
        <v/>
      </c>
      <c r="M230" s="599" t="str">
        <f ca="1">IF($H230="","",VLOOKUP(H230,Invoer!$F$15:$AU$1500,5,FALSE))</f>
        <v/>
      </c>
      <c r="N230" s="599" t="str">
        <f ca="1">IF($H230="","",VLOOKUP(H230,Invoer!$F$15:$AU$1500,6,FALSE))</f>
        <v/>
      </c>
      <c r="O230" s="599" t="str">
        <f ca="1">IF($H230="","",VLOOKUP(H230,Invoer!$F$15:$AU$1500,9,FALSE))</f>
        <v/>
      </c>
      <c r="P230" s="599" t="str">
        <f ca="1">IF($H230="","",VLOOKUP(H230,Invoer!$F$15:$AU$1500,10,FALSE))</f>
        <v/>
      </c>
      <c r="Q230" s="599" t="str">
        <f ca="1">IF($H230="","",VLOOKUP(H230,Invoer!$F$15:$BB$1500,14,FALSE))</f>
        <v/>
      </c>
      <c r="R230" s="662" t="str">
        <f ca="1">IF($H230="","",IF(J230&gt;$K$8,"",VLOOKUP(H230,Invoer!$F$15:$AU$1500,15,FALSE)))</f>
        <v/>
      </c>
      <c r="S230" s="599" t="str">
        <f ca="1">IF($H230="","",VLOOKUP(H230,Invoer!$F$15:$AU$1500,19,FALSE))</f>
        <v/>
      </c>
      <c r="T230" s="662" t="str">
        <f ca="1">IF($H230="","",IF(J230&gt;$K$8,"",VLOOKUP(H230,Invoer!$F$15:$AU$1500,20,FALSE)))</f>
        <v/>
      </c>
      <c r="U230" s="662" t="str">
        <f ca="1">IF($H230="","",IF(J230&gt;$K$8,"",VLOOKUP(H230,Invoer!$F$15:$AU$1500,23,FALSE)))</f>
        <v/>
      </c>
      <c r="V230" s="662" t="str">
        <f ca="1">IF($H230="","",IF(J230&gt;$K$8,"",VLOOKUP(H230,Invoer!$F$15:$AU$1500,17,FALSE)))</f>
        <v/>
      </c>
      <c r="AC230" s="435" t="str">
        <f>IF($AC$7&lt;3,Invoer!DR235,IF($AC$7=3,Invoer!BT235,"x"))</f>
        <v>x</v>
      </c>
      <c r="AD230" s="599" t="str">
        <f t="shared" si="136"/>
        <v/>
      </c>
      <c r="AE230" s="673" t="str">
        <f>IF($AD230="","",VLOOKUP(AD230,Invoer!$F$15:$AU$1999,2,FALSE))</f>
        <v/>
      </c>
      <c r="AF230" s="599" t="str">
        <f t="shared" si="137"/>
        <v/>
      </c>
      <c r="AG230" s="599" t="str">
        <f>IF($AD230="","",VLOOKUP(AD230,Invoer!$F$15:$AU$1999,3,FALSE))</f>
        <v/>
      </c>
      <c r="AH230" s="599" t="str">
        <f>IF($AD230="","",IF(AG230&lt;&gt;"Liq","",VLOOKUP(AD230,Invoer!$F$15:$AU$1999,4,FALSE)))</f>
        <v/>
      </c>
      <c r="AI230" s="677" t="str">
        <f>IF($AD230="","",VLOOKUP(AD230,Invoer!$F$15:$AU$1999,5,FALSE))</f>
        <v/>
      </c>
      <c r="AJ230" s="599" t="str">
        <f>IF($AD230="","",VLOOKUP(AD230,Invoer!$F$15:$AU$1999,6,FALSE))</f>
        <v/>
      </c>
      <c r="AK230" s="599" t="str">
        <f>IF($AD230="","",VLOOKUP(AD230,Invoer!$F$15:$AU$1999,9,FALSE))</f>
        <v/>
      </c>
      <c r="AL230" s="599" t="str">
        <f>IF($AD230="","",VLOOKUP(AD230,Invoer!$F$15:$AU$1999,10,FALSE))</f>
        <v/>
      </c>
      <c r="AM230" s="599" t="str">
        <f>IF($AD230="","",VLOOKUP(AD230,Invoer!$F$15:$BB$1999,14,FALSE))</f>
        <v/>
      </c>
      <c r="AN230" s="599" t="str">
        <f>IF($AD230="","",VLOOKUP(AD230,Invoer!$F$15:$AU$1999,11,FALSE))</f>
        <v/>
      </c>
      <c r="AO230" s="662" t="str">
        <f>IF($AD230="","",VLOOKUP(AD230,Invoer!$F$15:$AU$1999,15,FALSE))</f>
        <v/>
      </c>
      <c r="AP230" s="599" t="str">
        <f>IF($AD230="","",VLOOKUP(AD230,Invoer!$F$15:$AU$1999,19,FALSE))</f>
        <v/>
      </c>
      <c r="AQ230" s="662" t="str">
        <f>IF($AD230="","",VLOOKUP(AD230,Invoer!$F$15:$AU$1999,24,FALSE))</f>
        <v/>
      </c>
      <c r="AR230" s="662" t="str">
        <f>IF($AD230="","",VLOOKUP(AD230,Invoer!$F$15:$AU$1999,17,FALSE))</f>
        <v/>
      </c>
      <c r="AS230" s="678" t="str">
        <f t="shared" si="147"/>
        <v/>
      </c>
      <c r="AT230" s="676" t="str">
        <f t="shared" si="116"/>
        <v/>
      </c>
      <c r="AU230" s="77" t="e">
        <f t="shared" si="117"/>
        <v>#VALUE!</v>
      </c>
      <c r="AW230" s="57"/>
      <c r="AX230" s="57"/>
      <c r="BA230" s="83" t="e">
        <f ca="1">Invoer!DW235</f>
        <v>#N/A</v>
      </c>
      <c r="BB230" s="599" t="str">
        <f t="shared" ca="1" si="138"/>
        <v/>
      </c>
      <c r="BC230" s="673" t="str">
        <f ca="1">IF($BB230="","",VLOOKUP(BB230,Invoer!$F$15:$AU$1999,2,FALSE))</f>
        <v/>
      </c>
      <c r="BD230" s="599" t="str">
        <f t="shared" ca="1" si="139"/>
        <v/>
      </c>
      <c r="BE230" s="599" t="str">
        <f ca="1">IF($BB230="","",VLOOKUP(BB230,Invoer!$F$15:$AU$1999,5,FALSE))</f>
        <v/>
      </c>
      <c r="BF230" s="599" t="str">
        <f ca="1">IF($BB230="","",VLOOKUP(BB230,Invoer!$F$15:$AU$1999,6,FALSE))</f>
        <v/>
      </c>
      <c r="BG230" s="599" t="str">
        <f ca="1">IF($BB230="","",VLOOKUP(BB230,Invoer!$F$15:$AU$1999,9,FALSE))</f>
        <v/>
      </c>
      <c r="BH230" s="599" t="str">
        <f ca="1">IF($BB230="","",VLOOKUP(BB230,Invoer!$F$15:$AU$1999,10,FALSE))</f>
        <v/>
      </c>
      <c r="BI230" s="599" t="str">
        <f ca="1">IF($BB230="","",VLOOKUP(BB230,Invoer!$F$15:$BB$1999,14,FALSE))</f>
        <v/>
      </c>
      <c r="BJ230" s="599" t="str">
        <f ca="1">IF($BB230="","",VLOOKUP(BB230,Invoer!$F$15:$AU$1999,11,FALSE))</f>
        <v/>
      </c>
      <c r="BK230" s="662" t="str">
        <f t="shared" ca="1" si="140"/>
        <v/>
      </c>
      <c r="BL230" s="662" t="str">
        <f t="shared" ca="1" si="141"/>
        <v/>
      </c>
      <c r="BM230" s="679" t="str">
        <f t="shared" ca="1" si="142"/>
        <v/>
      </c>
      <c r="BN230" s="662" t="str">
        <f t="shared" ca="1" si="118"/>
        <v/>
      </c>
      <c r="BO230" s="662" t="str">
        <f ca="1">IF($BB230="","",VLOOKUP(BB230,Invoer!$F$15:$AU$1999,15,FALSE))</f>
        <v/>
      </c>
      <c r="BP230" s="662" t="str">
        <f ca="1">IF($BB230="","",VLOOKUP(BB230,Invoer!$F$15:$AU$1999,24,FALSE))</f>
        <v/>
      </c>
      <c r="BQ230" s="662" t="str">
        <f ca="1">IF($BB230="","",VLOOKUP(BB230,Invoer!$F$15:$AU$1999,17,FALSE))</f>
        <v/>
      </c>
      <c r="BS230" s="73" t="e">
        <f t="shared" ca="1" si="148"/>
        <v>#VALUE!</v>
      </c>
      <c r="BT230" s="57" t="str">
        <f t="shared" ca="1" si="149"/>
        <v/>
      </c>
      <c r="CQ230" s="411" t="e">
        <f ca="1">Invoer!EG235</f>
        <v>#N/A</v>
      </c>
      <c r="CR230" s="599" t="str">
        <f t="shared" ca="1" si="121"/>
        <v/>
      </c>
      <c r="CS230" s="673" t="str">
        <f ca="1">IF($CR230="","",VLOOKUP(CR230,Invoer!$F$15:$AU$1500,2,FALSE))</f>
        <v/>
      </c>
      <c r="CT230" s="599" t="str">
        <f t="shared" ca="1" si="122"/>
        <v/>
      </c>
      <c r="CU230" s="599" t="str">
        <f ca="1">IF($CR230="","",VLOOKUP(CR230,Invoer!$F$15:$AU$1500,3,FALSE))</f>
        <v/>
      </c>
      <c r="CV230" s="599" t="str">
        <f ca="1">IF($CR230="","",IF(CU230&lt;&gt;"Liq","",VLOOKUP(CR230,Invoer!$F$15:$AU$1500,4,FALSE)))</f>
        <v/>
      </c>
      <c r="CW230" s="599" t="str">
        <f ca="1">IF($CR230="","",VLOOKUP(CR230,Invoer!$F$15:$AU$1500,5,FALSE))</f>
        <v/>
      </c>
      <c r="CX230" s="599" t="str">
        <f ca="1">IF($CR230="","",VLOOKUP(CR230,Invoer!$F$15:$AU$1500,6,FALSE))</f>
        <v/>
      </c>
      <c r="CY230" s="599" t="str">
        <f ca="1">IF($CR230="","",VLOOKUP(CR230,Invoer!$F$15:$AU$1500,9,FALSE))</f>
        <v/>
      </c>
      <c r="CZ230" s="599" t="str">
        <f ca="1">IF($CR230="","",VLOOKUP(CR230,Invoer!$F$15:$AU$1500,10,FALSE))</f>
        <v/>
      </c>
      <c r="DA230" s="599" t="str">
        <f ca="1">IF($CR230="","",VLOOKUP(CR230,Invoer!$F$15:$AU$1500,11,FALSE))</f>
        <v/>
      </c>
      <c r="DB230" s="599" t="str">
        <f ca="1">IF($CR230="","",VLOOKUP(CR230,Invoer!$F$15:$BB$1500,14,FALSE))</f>
        <v/>
      </c>
      <c r="DC230" s="662" t="str">
        <f ca="1">IF($CR230="","",VLOOKUP(CR230,Invoer!$F$15:$AU$1500,15,FALSE))</f>
        <v/>
      </c>
      <c r="DD230" s="599" t="str">
        <f ca="1">IF($CR230="","",VLOOKUP(CR230,Invoer!$F$15:$AU$1500,19,FALSE))</f>
        <v/>
      </c>
      <c r="DE230" s="662" t="str">
        <f ca="1">IF($CR230="","",VLOOKUP(CR230,Invoer!$F$15:$AU$1500,20,FALSE))</f>
        <v/>
      </c>
      <c r="DF230" s="662" t="str">
        <f ca="1">IF($CR230="","",VLOOKUP(CR230,Invoer!$F$15:$AU$1500,23,FALSE))</f>
        <v/>
      </c>
      <c r="DG230" s="662" t="str">
        <f ca="1">IF($CR230="","",VLOOKUP(CR230,Invoer!$F$15:$AU$1500,17,FALSE))</f>
        <v/>
      </c>
      <c r="DH230" s="681" t="str">
        <f t="shared" ca="1" si="123"/>
        <v/>
      </c>
      <c r="DI230" s="662" t="str">
        <f t="shared" ca="1" si="124"/>
        <v/>
      </c>
      <c r="DJ230" s="190"/>
      <c r="DK230" s="411" t="str">
        <f t="shared" ca="1" si="125"/>
        <v/>
      </c>
      <c r="DO230" s="61" t="e">
        <f ca="1">IF($DN$4&lt;3,Invoer!EB235,Invoer!EA235)</f>
        <v>#N/A</v>
      </c>
      <c r="DP230" s="599" t="str">
        <f t="shared" ca="1" si="126"/>
        <v/>
      </c>
      <c r="DQ230" s="673" t="str">
        <f ca="1">IF($DP230="","",VLOOKUP(DP230,Invoer!$F$15:$AU$1999,2,FALSE))</f>
        <v/>
      </c>
      <c r="DR230" s="599" t="str">
        <f t="shared" ca="1" si="127"/>
        <v/>
      </c>
      <c r="DS230" s="599" t="str">
        <f ca="1">IF($DP230="","",VLOOKUP(DP230,Invoer!$F$15:$AU$1999,3,FALSE))</f>
        <v/>
      </c>
      <c r="DT230" s="599" t="str">
        <f ca="1">IF($DP230="","",IF(DS230&lt;&gt;"Liq","",VLOOKUP(DP230,Invoer!$F$15:$AU$1999,4,FALSE)))</f>
        <v/>
      </c>
      <c r="DU230" s="599" t="str">
        <f ca="1">IF($DP230="","",VLOOKUP(DP230,Invoer!$F$15:$AU$1999,5,FALSE))</f>
        <v/>
      </c>
      <c r="DV230" s="599" t="str">
        <f ca="1">IF($DP230="","",VLOOKUP(DP230,Invoer!$F$15:$AU$1999,6,FALSE))</f>
        <v/>
      </c>
      <c r="DW230" s="599" t="str">
        <f ca="1">IF($DP230="","",VLOOKUP(DP230,Invoer!$F$15:$AU$1999,9,FALSE))</f>
        <v/>
      </c>
      <c r="DX230" s="599" t="str">
        <f ca="1">IF($DP230="","",VLOOKUP(DP230,Invoer!$F$15:$AU$1999,10,FALSE))</f>
        <v/>
      </c>
      <c r="DY230" s="595" t="str">
        <f ca="1">IF($DP230="","",VLOOKUP(DP230,Invoer!$F$15:$AU$1999,11,FALSE))</f>
        <v/>
      </c>
      <c r="DZ230" s="662" t="str">
        <f ca="1">IF($DP230="","",IF($DN$4&gt;2,"",VLOOKUP(DP230,Invoer!CQ:CS,3,FALSE)))</f>
        <v/>
      </c>
      <c r="EA230" s="541" t="str">
        <f ca="1">IF($DP230="","",IF(ISERROR(DQ230),0,IF($DN$4&lt;3,"",VLOOKUP(DP230,Invoer!$F$15:$AU$1999,15,FALSE))))</f>
        <v/>
      </c>
      <c r="EB230" s="595" t="str">
        <f ca="1">IF($DP230="","",IF($DN$4&lt;3,"",VLOOKUP(DP230,Invoer!$F$15:$AU$1999,19,FALSE)))</f>
        <v/>
      </c>
      <c r="EC230" s="541" t="str">
        <f ca="1">IF($DP230="","",IF(ISERROR(DQ230),0,IF($DN$4&lt;3,"",VLOOKUP(DP230,Invoer!$F$15:$AU$1999,24,FALSE))))</f>
        <v/>
      </c>
      <c r="ED230" s="541" t="str">
        <f ca="1">IF($DP230="","",IF(ISERROR(DQ230),0,IF($DN$4&lt;3,"",VLOOKUP(DP230,Invoer!$F$15:$AU$1999,17,FALSE))))</f>
        <v/>
      </c>
      <c r="EH230" s="89" t="e">
        <f ca="1">Invoer!CP235</f>
        <v>#N/A</v>
      </c>
      <c r="EI230" s="599" t="str">
        <f t="shared" ca="1" si="128"/>
        <v/>
      </c>
      <c r="EJ230" s="673" t="str">
        <f ca="1">IF(EI230="","",VLOOKUP(EI230,Invoer!$F$15:$AU$1999,2,FALSE))</f>
        <v/>
      </c>
      <c r="EK230" s="599" t="str">
        <f t="shared" ca="1" si="129"/>
        <v/>
      </c>
      <c r="EL230" s="599" t="str">
        <f ca="1">IF($EI230="","",VLOOKUP(EI230,Invoer!$F$15:$AU$1999,3,FALSE))</f>
        <v/>
      </c>
      <c r="EM230" s="599" t="str">
        <f ca="1">IF($EI230="","",IF(EL230&lt;&gt;"Liq","",VLOOKUP(EI230,Invoer!$F$15:$AU$1999,4,FALSE)))</f>
        <v/>
      </c>
      <c r="EN230" s="599" t="str">
        <f ca="1">IF($EI230="","",VLOOKUP(EI230,Invoer!$F$15:$AU$1999,6,FALSE))</f>
        <v/>
      </c>
      <c r="EO230" s="599" t="str">
        <f ca="1">IF(EI230="","",VLOOKUP(EI230,Invoer!$F$15:$AU$1999,9,FALSE))</f>
        <v/>
      </c>
      <c r="EP230" s="599" t="str">
        <f ca="1">IF(EI230="","",VLOOKUP(EI230,Invoer!$F$15:$AU$1999,10,FALSE))</f>
        <v/>
      </c>
      <c r="EQ230" s="599" t="str">
        <f ca="1">IF(EI230="","",VLOOKUP(EI230,Invoer!$F$15:$AU$1999,11,FALSE))</f>
        <v/>
      </c>
      <c r="ER230" s="662" t="str">
        <f ca="1">IF(EI230="","",VLOOKUP(EI230,Invoer!CQ:CS,3,FALSE))</f>
        <v/>
      </c>
      <c r="ES230" s="662" t="str">
        <f t="shared" ca="1" si="130"/>
        <v/>
      </c>
      <c r="ET230" s="513" t="str">
        <f t="shared" ca="1" si="131"/>
        <v/>
      </c>
      <c r="EU230" s="112" t="str">
        <f t="shared" ca="1" si="132"/>
        <v/>
      </c>
      <c r="EV230" s="83" t="s">
        <v>160</v>
      </c>
      <c r="EW230" s="682" t="str">
        <f t="shared" ca="1" si="133"/>
        <v/>
      </c>
      <c r="EX230" s="662" t="str">
        <f t="shared" ca="1" si="134"/>
        <v/>
      </c>
      <c r="EY230"/>
      <c r="EZ230" s="56" t="e">
        <f t="shared" ca="1" si="145"/>
        <v>#VALUE!</v>
      </c>
      <c r="FA230" s="56" t="e">
        <f t="shared" ca="1" si="146"/>
        <v>#VALUE!</v>
      </c>
      <c r="FE230"/>
      <c r="FI230"/>
      <c r="FJ230"/>
    </row>
    <row r="231" spans="1:166" ht="12" customHeight="1" x14ac:dyDescent="0.2">
      <c r="A231"/>
      <c r="B231"/>
      <c r="C231"/>
      <c r="E231"/>
      <c r="G231" s="89" t="e">
        <f ca="1">Invoer!DU236</f>
        <v>#N/A</v>
      </c>
      <c r="H231" s="599" t="str">
        <f t="shared" ca="1" si="152"/>
        <v/>
      </c>
      <c r="I231" s="673" t="str">
        <f ca="1">IF($H231="","",VLOOKUP(H231,Invoer!$F$15:$AU$1500,2,FALSE))</f>
        <v/>
      </c>
      <c r="J231" s="599" t="str">
        <f t="shared" ca="1" si="151"/>
        <v/>
      </c>
      <c r="K231" s="599" t="str">
        <f ca="1">IF($H231="","",VLOOKUP(H231,Invoer!$F$15:$AU$1500,3,FALSE))</f>
        <v/>
      </c>
      <c r="L231" s="599" t="str">
        <f ca="1">IF($H231="","",IF(K231&lt;&gt;"Liq","",VLOOKUP(H231,Invoer!$F$15:$AU$1500,4,FALSE)))</f>
        <v/>
      </c>
      <c r="M231" s="599" t="str">
        <f ca="1">IF($H231="","",VLOOKUP(H231,Invoer!$F$15:$AU$1500,5,FALSE))</f>
        <v/>
      </c>
      <c r="N231" s="599" t="str">
        <f ca="1">IF($H231="","",VLOOKUP(H231,Invoer!$F$15:$AU$1500,6,FALSE))</f>
        <v/>
      </c>
      <c r="O231" s="599" t="str">
        <f ca="1">IF($H231="","",VLOOKUP(H231,Invoer!$F$15:$AU$1500,9,FALSE))</f>
        <v/>
      </c>
      <c r="P231" s="599" t="str">
        <f ca="1">IF($H231="","",VLOOKUP(H231,Invoer!$F$15:$AU$1500,10,FALSE))</f>
        <v/>
      </c>
      <c r="Q231" s="599" t="str">
        <f ca="1">IF($H231="","",VLOOKUP(H231,Invoer!$F$15:$BB$1500,14,FALSE))</f>
        <v/>
      </c>
      <c r="R231" s="662" t="str">
        <f ca="1">IF($H231="","",IF(J231&gt;$K$8,"",VLOOKUP(H231,Invoer!$F$15:$AU$1500,15,FALSE)))</f>
        <v/>
      </c>
      <c r="S231" s="599" t="str">
        <f ca="1">IF($H231="","",VLOOKUP(H231,Invoer!$F$15:$AU$1500,19,FALSE))</f>
        <v/>
      </c>
      <c r="T231" s="662" t="str">
        <f ca="1">IF($H231="","",IF(J231&gt;$K$8,"",VLOOKUP(H231,Invoer!$F$15:$AU$1500,20,FALSE)))</f>
        <v/>
      </c>
      <c r="U231" s="662" t="str">
        <f ca="1">IF($H231="","",IF(J231&gt;$K$8,"",VLOOKUP(H231,Invoer!$F$15:$AU$1500,23,FALSE)))</f>
        <v/>
      </c>
      <c r="V231" s="662" t="str">
        <f ca="1">IF($H231="","",IF(J231&gt;$K$8,"",VLOOKUP(H231,Invoer!$F$15:$AU$1500,17,FALSE)))</f>
        <v/>
      </c>
      <c r="AC231" s="435" t="str">
        <f>IF($AC$7&lt;3,Invoer!DR236,IF($AC$7=3,Invoer!BT236,"x"))</f>
        <v>x</v>
      </c>
      <c r="AD231" s="599" t="str">
        <f t="shared" si="136"/>
        <v/>
      </c>
      <c r="AE231" s="673" t="str">
        <f>IF($AD231="","",VLOOKUP(AD231,Invoer!$F$15:$AU$1999,2,FALSE))</f>
        <v/>
      </c>
      <c r="AF231" s="599" t="str">
        <f t="shared" si="137"/>
        <v/>
      </c>
      <c r="AG231" s="599" t="str">
        <f>IF($AD231="","",VLOOKUP(AD231,Invoer!$F$15:$AU$1999,3,FALSE))</f>
        <v/>
      </c>
      <c r="AH231" s="599" t="str">
        <f>IF($AD231="","",IF(AG231&lt;&gt;"Liq","",VLOOKUP(AD231,Invoer!$F$15:$AU$1999,4,FALSE)))</f>
        <v/>
      </c>
      <c r="AI231" s="677" t="str">
        <f>IF($AD231="","",VLOOKUP(AD231,Invoer!$F$15:$AU$1999,5,FALSE))</f>
        <v/>
      </c>
      <c r="AJ231" s="599" t="str">
        <f>IF($AD231="","",VLOOKUP(AD231,Invoer!$F$15:$AU$1999,6,FALSE))</f>
        <v/>
      </c>
      <c r="AK231" s="599" t="str">
        <f>IF($AD231="","",VLOOKUP(AD231,Invoer!$F$15:$AU$1999,9,FALSE))</f>
        <v/>
      </c>
      <c r="AL231" s="599" t="str">
        <f>IF($AD231="","",VLOOKUP(AD231,Invoer!$F$15:$AU$1999,10,FALSE))</f>
        <v/>
      </c>
      <c r="AM231" s="599" t="str">
        <f>IF($AD231="","",VLOOKUP(AD231,Invoer!$F$15:$BB$1999,14,FALSE))</f>
        <v/>
      </c>
      <c r="AN231" s="599" t="str">
        <f>IF($AD231="","",VLOOKUP(AD231,Invoer!$F$15:$AU$1999,11,FALSE))</f>
        <v/>
      </c>
      <c r="AO231" s="662" t="str">
        <f>IF($AD231="","",VLOOKUP(AD231,Invoer!$F$15:$AU$1999,15,FALSE))</f>
        <v/>
      </c>
      <c r="AP231" s="599" t="str">
        <f>IF($AD231="","",VLOOKUP(AD231,Invoer!$F$15:$AU$1999,19,FALSE))</f>
        <v/>
      </c>
      <c r="AQ231" s="662" t="str">
        <f>IF($AD231="","",VLOOKUP(AD231,Invoer!$F$15:$AU$1999,24,FALSE))</f>
        <v/>
      </c>
      <c r="AR231" s="662" t="str">
        <f>IF($AD231="","",VLOOKUP(AD231,Invoer!$F$15:$AU$1999,17,FALSE))</f>
        <v/>
      </c>
      <c r="AS231" s="678" t="str">
        <f t="shared" si="147"/>
        <v/>
      </c>
      <c r="AT231" s="676" t="str">
        <f t="shared" si="116"/>
        <v/>
      </c>
      <c r="AU231" s="77" t="e">
        <f t="shared" si="117"/>
        <v>#VALUE!</v>
      </c>
      <c r="AW231" s="57"/>
      <c r="AX231" s="57"/>
      <c r="BA231" s="83" t="e">
        <f ca="1">Invoer!DW236</f>
        <v>#N/A</v>
      </c>
      <c r="BB231" s="599" t="str">
        <f t="shared" ca="1" si="138"/>
        <v/>
      </c>
      <c r="BC231" s="673" t="str">
        <f ca="1">IF($BB231="","",VLOOKUP(BB231,Invoer!$F$15:$AU$1999,2,FALSE))</f>
        <v/>
      </c>
      <c r="BD231" s="599" t="str">
        <f t="shared" ca="1" si="139"/>
        <v/>
      </c>
      <c r="BE231" s="599" t="str">
        <f ca="1">IF($BB231="","",VLOOKUP(BB231,Invoer!$F$15:$AU$1999,5,FALSE))</f>
        <v/>
      </c>
      <c r="BF231" s="599" t="str">
        <f ca="1">IF($BB231="","",VLOOKUP(BB231,Invoer!$F$15:$AU$1999,6,FALSE))</f>
        <v/>
      </c>
      <c r="BG231" s="599" t="str">
        <f ca="1">IF($BB231="","",VLOOKUP(BB231,Invoer!$F$15:$AU$1999,9,FALSE))</f>
        <v/>
      </c>
      <c r="BH231" s="599" t="str">
        <f ca="1">IF($BB231="","",VLOOKUP(BB231,Invoer!$F$15:$AU$1999,10,FALSE))</f>
        <v/>
      </c>
      <c r="BI231" s="599" t="str">
        <f ca="1">IF($BB231="","",VLOOKUP(BB231,Invoer!$F$15:$BB$1999,14,FALSE))</f>
        <v/>
      </c>
      <c r="BJ231" s="599" t="str">
        <f ca="1">IF($BB231="","",VLOOKUP(BB231,Invoer!$F$15:$AU$1999,11,FALSE))</f>
        <v/>
      </c>
      <c r="BK231" s="662" t="str">
        <f t="shared" ca="1" si="140"/>
        <v/>
      </c>
      <c r="BL231" s="662" t="str">
        <f t="shared" ca="1" si="141"/>
        <v/>
      </c>
      <c r="BM231" s="679" t="str">
        <f t="shared" ca="1" si="142"/>
        <v/>
      </c>
      <c r="BN231" s="662" t="str">
        <f t="shared" ca="1" si="118"/>
        <v/>
      </c>
      <c r="BO231" s="662" t="str">
        <f ca="1">IF($BB231="","",VLOOKUP(BB231,Invoer!$F$15:$AU$1999,15,FALSE))</f>
        <v/>
      </c>
      <c r="BP231" s="662" t="str">
        <f ca="1">IF($BB231="","",VLOOKUP(BB231,Invoer!$F$15:$AU$1999,24,FALSE))</f>
        <v/>
      </c>
      <c r="BQ231" s="662" t="str">
        <f ca="1">IF($BB231="","",VLOOKUP(BB231,Invoer!$F$15:$AU$1999,17,FALSE))</f>
        <v/>
      </c>
      <c r="BS231" s="73" t="e">
        <f t="shared" ca="1" si="148"/>
        <v>#VALUE!</v>
      </c>
      <c r="BT231" s="57" t="str">
        <f t="shared" ca="1" si="149"/>
        <v/>
      </c>
      <c r="CQ231" s="411" t="e">
        <f ca="1">Invoer!EG236</f>
        <v>#N/A</v>
      </c>
      <c r="CR231" s="599" t="str">
        <f t="shared" ca="1" si="121"/>
        <v/>
      </c>
      <c r="CS231" s="673" t="str">
        <f ca="1">IF($CR231="","",VLOOKUP(CR231,Invoer!$F$15:$AU$1500,2,FALSE))</f>
        <v/>
      </c>
      <c r="CT231" s="599" t="str">
        <f t="shared" ca="1" si="122"/>
        <v/>
      </c>
      <c r="CU231" s="599" t="str">
        <f ca="1">IF($CR231="","",VLOOKUP(CR231,Invoer!$F$15:$AU$1500,3,FALSE))</f>
        <v/>
      </c>
      <c r="CV231" s="599" t="str">
        <f ca="1">IF($CR231="","",IF(CU231&lt;&gt;"Liq","",VLOOKUP(CR231,Invoer!$F$15:$AU$1500,4,FALSE)))</f>
        <v/>
      </c>
      <c r="CW231" s="599" t="str">
        <f ca="1">IF($CR231="","",VLOOKUP(CR231,Invoer!$F$15:$AU$1500,5,FALSE))</f>
        <v/>
      </c>
      <c r="CX231" s="599" t="str">
        <f ca="1">IF($CR231="","",VLOOKUP(CR231,Invoer!$F$15:$AU$1500,6,FALSE))</f>
        <v/>
      </c>
      <c r="CY231" s="599" t="str">
        <f ca="1">IF($CR231="","",VLOOKUP(CR231,Invoer!$F$15:$AU$1500,9,FALSE))</f>
        <v/>
      </c>
      <c r="CZ231" s="599" t="str">
        <f ca="1">IF($CR231="","",VLOOKUP(CR231,Invoer!$F$15:$AU$1500,10,FALSE))</f>
        <v/>
      </c>
      <c r="DA231" s="599" t="str">
        <f ca="1">IF($CR231="","",VLOOKUP(CR231,Invoer!$F$15:$AU$1500,11,FALSE))</f>
        <v/>
      </c>
      <c r="DB231" s="599" t="str">
        <f ca="1">IF($CR231="","",VLOOKUP(CR231,Invoer!$F$15:$BB$1500,14,FALSE))</f>
        <v/>
      </c>
      <c r="DC231" s="662" t="str">
        <f ca="1">IF($CR231="","",VLOOKUP(CR231,Invoer!$F$15:$AU$1500,15,FALSE))</f>
        <v/>
      </c>
      <c r="DD231" s="599" t="str">
        <f ca="1">IF($CR231="","",VLOOKUP(CR231,Invoer!$F$15:$AU$1500,19,FALSE))</f>
        <v/>
      </c>
      <c r="DE231" s="662" t="str">
        <f ca="1">IF($CR231="","",VLOOKUP(CR231,Invoer!$F$15:$AU$1500,20,FALSE))</f>
        <v/>
      </c>
      <c r="DF231" s="662" t="str">
        <f ca="1">IF($CR231="","",VLOOKUP(CR231,Invoer!$F$15:$AU$1500,23,FALSE))</f>
        <v/>
      </c>
      <c r="DG231" s="662" t="str">
        <f ca="1">IF($CR231="","",VLOOKUP(CR231,Invoer!$F$15:$AU$1500,17,FALSE))</f>
        <v/>
      </c>
      <c r="DH231" s="681" t="str">
        <f t="shared" ca="1" si="123"/>
        <v/>
      </c>
      <c r="DI231" s="662" t="str">
        <f t="shared" ca="1" si="124"/>
        <v/>
      </c>
      <c r="DJ231" s="190"/>
      <c r="DK231" s="411" t="str">
        <f t="shared" ca="1" si="125"/>
        <v/>
      </c>
      <c r="DO231" s="61" t="e">
        <f ca="1">IF($DN$4&lt;3,Invoer!EB236,Invoer!EA236)</f>
        <v>#N/A</v>
      </c>
      <c r="DP231" s="599" t="str">
        <f t="shared" ca="1" si="126"/>
        <v/>
      </c>
      <c r="DQ231" s="673" t="str">
        <f ca="1">IF($DP231="","",VLOOKUP(DP231,Invoer!$F$15:$AU$1999,2,FALSE))</f>
        <v/>
      </c>
      <c r="DR231" s="599" t="str">
        <f t="shared" ca="1" si="127"/>
        <v/>
      </c>
      <c r="DS231" s="599" t="str">
        <f ca="1">IF($DP231="","",VLOOKUP(DP231,Invoer!$F$15:$AU$1999,3,FALSE))</f>
        <v/>
      </c>
      <c r="DT231" s="599" t="str">
        <f ca="1">IF($DP231="","",IF(DS231&lt;&gt;"Liq","",VLOOKUP(DP231,Invoer!$F$15:$AU$1999,4,FALSE)))</f>
        <v/>
      </c>
      <c r="DU231" s="599" t="str">
        <f ca="1">IF($DP231="","",VLOOKUP(DP231,Invoer!$F$15:$AU$1999,5,FALSE))</f>
        <v/>
      </c>
      <c r="DV231" s="599" t="str">
        <f ca="1">IF($DP231="","",VLOOKUP(DP231,Invoer!$F$15:$AU$1999,6,FALSE))</f>
        <v/>
      </c>
      <c r="DW231" s="599" t="str">
        <f ca="1">IF($DP231="","",VLOOKUP(DP231,Invoer!$F$15:$AU$1999,9,FALSE))</f>
        <v/>
      </c>
      <c r="DX231" s="599" t="str">
        <f ca="1">IF($DP231="","",VLOOKUP(DP231,Invoer!$F$15:$AU$1999,10,FALSE))</f>
        <v/>
      </c>
      <c r="DY231" s="595" t="str">
        <f ca="1">IF($DP231="","",VLOOKUP(DP231,Invoer!$F$15:$AU$1999,11,FALSE))</f>
        <v/>
      </c>
      <c r="DZ231" s="662" t="str">
        <f ca="1">IF($DP231="","",IF($DN$4&gt;2,"",VLOOKUP(DP231,Invoer!CQ:CS,3,FALSE)))</f>
        <v/>
      </c>
      <c r="EA231" s="541" t="str">
        <f ca="1">IF($DP231="","",IF(ISERROR(DQ231),0,IF($DN$4&lt;3,"",VLOOKUP(DP231,Invoer!$F$15:$AU$1999,15,FALSE))))</f>
        <v/>
      </c>
      <c r="EB231" s="595" t="str">
        <f ca="1">IF($DP231="","",IF($DN$4&lt;3,"",VLOOKUP(DP231,Invoer!$F$15:$AU$1999,19,FALSE)))</f>
        <v/>
      </c>
      <c r="EC231" s="541" t="str">
        <f ca="1">IF($DP231="","",IF(ISERROR(DQ231),0,IF($DN$4&lt;3,"",VLOOKUP(DP231,Invoer!$F$15:$AU$1999,24,FALSE))))</f>
        <v/>
      </c>
      <c r="ED231" s="541" t="str">
        <f ca="1">IF($DP231="","",IF(ISERROR(DQ231),0,IF($DN$4&lt;3,"",VLOOKUP(DP231,Invoer!$F$15:$AU$1999,17,FALSE))))</f>
        <v/>
      </c>
      <c r="EH231" s="89" t="e">
        <f ca="1">Invoer!CP236</f>
        <v>#N/A</v>
      </c>
      <c r="EI231" s="599" t="str">
        <f t="shared" ca="1" si="128"/>
        <v/>
      </c>
      <c r="EJ231" s="673" t="str">
        <f ca="1">IF(EI231="","",VLOOKUP(EI231,Invoer!$F$15:$AU$1999,2,FALSE))</f>
        <v/>
      </c>
      <c r="EK231" s="599" t="str">
        <f t="shared" ca="1" si="129"/>
        <v/>
      </c>
      <c r="EL231" s="599" t="str">
        <f ca="1">IF($EI231="","",VLOOKUP(EI231,Invoer!$F$15:$AU$1999,3,FALSE))</f>
        <v/>
      </c>
      <c r="EM231" s="599" t="str">
        <f ca="1">IF($EI231="","",IF(EL231&lt;&gt;"Liq","",VLOOKUP(EI231,Invoer!$F$15:$AU$1999,4,FALSE)))</f>
        <v/>
      </c>
      <c r="EN231" s="599" t="str">
        <f ca="1">IF($EI231="","",VLOOKUP(EI231,Invoer!$F$15:$AU$1999,6,FALSE))</f>
        <v/>
      </c>
      <c r="EO231" s="599" t="str">
        <f ca="1">IF(EI231="","",VLOOKUP(EI231,Invoer!$F$15:$AU$1999,9,FALSE))</f>
        <v/>
      </c>
      <c r="EP231" s="599" t="str">
        <f ca="1">IF(EI231="","",VLOOKUP(EI231,Invoer!$F$15:$AU$1999,10,FALSE))</f>
        <v/>
      </c>
      <c r="EQ231" s="599" t="str">
        <f ca="1">IF(EI231="","",VLOOKUP(EI231,Invoer!$F$15:$AU$1999,11,FALSE))</f>
        <v/>
      </c>
      <c r="ER231" s="662" t="str">
        <f ca="1">IF(EI231="","",VLOOKUP(EI231,Invoer!CQ:CS,3,FALSE))</f>
        <v/>
      </c>
      <c r="ES231" s="662" t="str">
        <f t="shared" ca="1" si="130"/>
        <v/>
      </c>
      <c r="ET231" s="513" t="str">
        <f t="shared" ca="1" si="131"/>
        <v/>
      </c>
      <c r="EU231" s="112" t="str">
        <f t="shared" ca="1" si="132"/>
        <v/>
      </c>
      <c r="EV231" s="83" t="s">
        <v>160</v>
      </c>
      <c r="EW231" s="682" t="str">
        <f t="shared" ca="1" si="133"/>
        <v/>
      </c>
      <c r="EX231" s="662" t="str">
        <f t="shared" ca="1" si="134"/>
        <v/>
      </c>
      <c r="EY231"/>
      <c r="EZ231" s="56" t="e">
        <f t="shared" ca="1" si="145"/>
        <v>#VALUE!</v>
      </c>
      <c r="FA231" s="56" t="e">
        <f t="shared" ca="1" si="146"/>
        <v>#VALUE!</v>
      </c>
      <c r="FE231"/>
      <c r="FI231"/>
      <c r="FJ231"/>
    </row>
    <row r="232" spans="1:166" ht="12" customHeight="1" x14ac:dyDescent="0.2">
      <c r="A232"/>
      <c r="B232"/>
      <c r="C232"/>
      <c r="E232"/>
      <c r="G232" s="89" t="e">
        <f ca="1">Invoer!DU237</f>
        <v>#N/A</v>
      </c>
      <c r="H232" s="599" t="str">
        <f t="shared" ca="1" si="152"/>
        <v/>
      </c>
      <c r="I232" s="673" t="str">
        <f ca="1">IF($H232="","",VLOOKUP(H232,Invoer!$F$15:$AU$1500,2,FALSE))</f>
        <v/>
      </c>
      <c r="J232" s="599" t="str">
        <f t="shared" ca="1" si="151"/>
        <v/>
      </c>
      <c r="K232" s="599" t="str">
        <f ca="1">IF($H232="","",VLOOKUP(H232,Invoer!$F$15:$AU$1500,3,FALSE))</f>
        <v/>
      </c>
      <c r="L232" s="599" t="str">
        <f ca="1">IF($H232="","",IF(K232&lt;&gt;"Liq","",VLOOKUP(H232,Invoer!$F$15:$AU$1500,4,FALSE)))</f>
        <v/>
      </c>
      <c r="M232" s="599" t="str">
        <f ca="1">IF($H232="","",VLOOKUP(H232,Invoer!$F$15:$AU$1500,5,FALSE))</f>
        <v/>
      </c>
      <c r="N232" s="599" t="str">
        <f ca="1">IF($H232="","",VLOOKUP(H232,Invoer!$F$15:$AU$1500,6,FALSE))</f>
        <v/>
      </c>
      <c r="O232" s="599" t="str">
        <f ca="1">IF($H232="","",VLOOKUP(H232,Invoer!$F$15:$AU$1500,9,FALSE))</f>
        <v/>
      </c>
      <c r="P232" s="599" t="str">
        <f ca="1">IF($H232="","",VLOOKUP(H232,Invoer!$F$15:$AU$1500,10,FALSE))</f>
        <v/>
      </c>
      <c r="Q232" s="599" t="str">
        <f ca="1">IF($H232="","",VLOOKUP(H232,Invoer!$F$15:$BB$1500,14,FALSE))</f>
        <v/>
      </c>
      <c r="R232" s="662" t="str">
        <f ca="1">IF($H232="","",IF(J232&gt;$K$8,"",VLOOKUP(H232,Invoer!$F$15:$AU$1500,15,FALSE)))</f>
        <v/>
      </c>
      <c r="S232" s="599" t="str">
        <f ca="1">IF($H232="","",VLOOKUP(H232,Invoer!$F$15:$AU$1500,19,FALSE))</f>
        <v/>
      </c>
      <c r="T232" s="662" t="str">
        <f ca="1">IF($H232="","",IF(J232&gt;$K$8,"",VLOOKUP(H232,Invoer!$F$15:$AU$1500,20,FALSE)))</f>
        <v/>
      </c>
      <c r="U232" s="662" t="str">
        <f ca="1">IF($H232="","",IF(J232&gt;$K$8,"",VLOOKUP(H232,Invoer!$F$15:$AU$1500,23,FALSE)))</f>
        <v/>
      </c>
      <c r="V232" s="662" t="str">
        <f ca="1">IF($H232="","",IF(J232&gt;$K$8,"",VLOOKUP(H232,Invoer!$F$15:$AU$1500,17,FALSE)))</f>
        <v/>
      </c>
      <c r="AC232" s="435" t="str">
        <f>IF($AC$7&lt;3,Invoer!DR237,IF($AC$7=3,Invoer!BT237,"x"))</f>
        <v>x</v>
      </c>
      <c r="AD232" s="599" t="str">
        <f t="shared" si="136"/>
        <v/>
      </c>
      <c r="AE232" s="673" t="str">
        <f>IF($AD232="","",VLOOKUP(AD232,Invoer!$F$15:$AU$1999,2,FALSE))</f>
        <v/>
      </c>
      <c r="AF232" s="599" t="str">
        <f t="shared" si="137"/>
        <v/>
      </c>
      <c r="AG232" s="599" t="str">
        <f>IF($AD232="","",VLOOKUP(AD232,Invoer!$F$15:$AU$1999,3,FALSE))</f>
        <v/>
      </c>
      <c r="AH232" s="599" t="str">
        <f>IF($AD232="","",IF(AG232&lt;&gt;"Liq","",VLOOKUP(AD232,Invoer!$F$15:$AU$1999,4,FALSE)))</f>
        <v/>
      </c>
      <c r="AI232" s="677" t="str">
        <f>IF($AD232="","",VLOOKUP(AD232,Invoer!$F$15:$AU$1999,5,FALSE))</f>
        <v/>
      </c>
      <c r="AJ232" s="599" t="str">
        <f>IF($AD232="","",VLOOKUP(AD232,Invoer!$F$15:$AU$1999,6,FALSE))</f>
        <v/>
      </c>
      <c r="AK232" s="599" t="str">
        <f>IF($AD232="","",VLOOKUP(AD232,Invoer!$F$15:$AU$1999,9,FALSE))</f>
        <v/>
      </c>
      <c r="AL232" s="599" t="str">
        <f>IF($AD232="","",VLOOKUP(AD232,Invoer!$F$15:$AU$1999,10,FALSE))</f>
        <v/>
      </c>
      <c r="AM232" s="599" t="str">
        <f>IF($AD232="","",VLOOKUP(AD232,Invoer!$F$15:$BB$1999,14,FALSE))</f>
        <v/>
      </c>
      <c r="AN232" s="599" t="str">
        <f>IF($AD232="","",VLOOKUP(AD232,Invoer!$F$15:$AU$1999,11,FALSE))</f>
        <v/>
      </c>
      <c r="AO232" s="662" t="str">
        <f>IF($AD232="","",VLOOKUP(AD232,Invoer!$F$15:$AU$1999,15,FALSE))</f>
        <v/>
      </c>
      <c r="AP232" s="599" t="str">
        <f>IF($AD232="","",VLOOKUP(AD232,Invoer!$F$15:$AU$1999,19,FALSE))</f>
        <v/>
      </c>
      <c r="AQ232" s="662" t="str">
        <f>IF($AD232="","",VLOOKUP(AD232,Invoer!$F$15:$AU$1999,24,FALSE))</f>
        <v/>
      </c>
      <c r="AR232" s="662" t="str">
        <f>IF($AD232="","",VLOOKUP(AD232,Invoer!$F$15:$AU$1999,17,FALSE))</f>
        <v/>
      </c>
      <c r="AS232" s="678" t="str">
        <f t="shared" si="147"/>
        <v/>
      </c>
      <c r="AT232" s="676" t="str">
        <f t="shared" si="116"/>
        <v/>
      </c>
      <c r="AU232" s="77" t="e">
        <f t="shared" si="117"/>
        <v>#VALUE!</v>
      </c>
      <c r="AW232" s="57"/>
      <c r="AX232" s="57"/>
      <c r="BA232" s="83" t="e">
        <f ca="1">Invoer!DW237</f>
        <v>#N/A</v>
      </c>
      <c r="BB232" s="599" t="str">
        <f t="shared" ca="1" si="138"/>
        <v/>
      </c>
      <c r="BC232" s="673" t="str">
        <f ca="1">IF($BB232="","",VLOOKUP(BB232,Invoer!$F$15:$AU$1999,2,FALSE))</f>
        <v/>
      </c>
      <c r="BD232" s="599" t="str">
        <f t="shared" ca="1" si="139"/>
        <v/>
      </c>
      <c r="BE232" s="599" t="str">
        <f ca="1">IF($BB232="","",VLOOKUP(BB232,Invoer!$F$15:$AU$1999,5,FALSE))</f>
        <v/>
      </c>
      <c r="BF232" s="599" t="str">
        <f ca="1">IF($BB232="","",VLOOKUP(BB232,Invoer!$F$15:$AU$1999,6,FALSE))</f>
        <v/>
      </c>
      <c r="BG232" s="599" t="str">
        <f ca="1">IF($BB232="","",VLOOKUP(BB232,Invoer!$F$15:$AU$1999,9,FALSE))</f>
        <v/>
      </c>
      <c r="BH232" s="599" t="str">
        <f ca="1">IF($BB232="","",VLOOKUP(BB232,Invoer!$F$15:$AU$1999,10,FALSE))</f>
        <v/>
      </c>
      <c r="BI232" s="599" t="str">
        <f ca="1">IF($BB232="","",VLOOKUP(BB232,Invoer!$F$15:$BB$1999,14,FALSE))</f>
        <v/>
      </c>
      <c r="BJ232" s="599" t="str">
        <f ca="1">IF($BB232="","",VLOOKUP(BB232,Invoer!$F$15:$AU$1999,11,FALSE))</f>
        <v/>
      </c>
      <c r="BK232" s="662" t="str">
        <f t="shared" ca="1" si="140"/>
        <v/>
      </c>
      <c r="BL232" s="662" t="str">
        <f t="shared" ca="1" si="141"/>
        <v/>
      </c>
      <c r="BM232" s="679" t="str">
        <f t="shared" ca="1" si="142"/>
        <v/>
      </c>
      <c r="BN232" s="662" t="str">
        <f t="shared" ca="1" si="118"/>
        <v/>
      </c>
      <c r="BO232" s="662" t="str">
        <f ca="1">IF($BB232="","",VLOOKUP(BB232,Invoer!$F$15:$AU$1999,15,FALSE))</f>
        <v/>
      </c>
      <c r="BP232" s="662" t="str">
        <f ca="1">IF($BB232="","",VLOOKUP(BB232,Invoer!$F$15:$AU$1999,24,FALSE))</f>
        <v/>
      </c>
      <c r="BQ232" s="662" t="str">
        <f ca="1">IF($BB232="","",VLOOKUP(BB232,Invoer!$F$15:$AU$1999,17,FALSE))</f>
        <v/>
      </c>
      <c r="BS232" s="73" t="e">
        <f t="shared" ca="1" si="148"/>
        <v>#VALUE!</v>
      </c>
      <c r="BT232" s="57" t="str">
        <f t="shared" ca="1" si="149"/>
        <v/>
      </c>
      <c r="CQ232" s="411" t="e">
        <f ca="1">Invoer!EG237</f>
        <v>#N/A</v>
      </c>
      <c r="CR232" s="599" t="str">
        <f t="shared" ca="1" si="121"/>
        <v/>
      </c>
      <c r="CS232" s="673" t="str">
        <f ca="1">IF($CR232="","",VLOOKUP(CR232,Invoer!$F$15:$AU$1500,2,FALSE))</f>
        <v/>
      </c>
      <c r="CT232" s="599" t="str">
        <f t="shared" ca="1" si="122"/>
        <v/>
      </c>
      <c r="CU232" s="599" t="str">
        <f ca="1">IF($CR232="","",VLOOKUP(CR232,Invoer!$F$15:$AU$1500,3,FALSE))</f>
        <v/>
      </c>
      <c r="CV232" s="599" t="str">
        <f ca="1">IF($CR232="","",IF(CU232&lt;&gt;"Liq","",VLOOKUP(CR232,Invoer!$F$15:$AU$1500,4,FALSE)))</f>
        <v/>
      </c>
      <c r="CW232" s="599" t="str">
        <f ca="1">IF($CR232="","",VLOOKUP(CR232,Invoer!$F$15:$AU$1500,5,FALSE))</f>
        <v/>
      </c>
      <c r="CX232" s="599" t="str">
        <f ca="1">IF($CR232="","",VLOOKUP(CR232,Invoer!$F$15:$AU$1500,6,FALSE))</f>
        <v/>
      </c>
      <c r="CY232" s="599" t="str">
        <f ca="1">IF($CR232="","",VLOOKUP(CR232,Invoer!$F$15:$AU$1500,9,FALSE))</f>
        <v/>
      </c>
      <c r="CZ232" s="599" t="str">
        <f ca="1">IF($CR232="","",VLOOKUP(CR232,Invoer!$F$15:$AU$1500,10,FALSE))</f>
        <v/>
      </c>
      <c r="DA232" s="599" t="str">
        <f ca="1">IF($CR232="","",VLOOKUP(CR232,Invoer!$F$15:$AU$1500,11,FALSE))</f>
        <v/>
      </c>
      <c r="DB232" s="599" t="str">
        <f ca="1">IF($CR232="","",VLOOKUP(CR232,Invoer!$F$15:$BB$1500,14,FALSE))</f>
        <v/>
      </c>
      <c r="DC232" s="662" t="str">
        <f ca="1">IF($CR232="","",VLOOKUP(CR232,Invoer!$F$15:$AU$1500,15,FALSE))</f>
        <v/>
      </c>
      <c r="DD232" s="599" t="str">
        <f ca="1">IF($CR232="","",VLOOKUP(CR232,Invoer!$F$15:$AU$1500,19,FALSE))</f>
        <v/>
      </c>
      <c r="DE232" s="662" t="str">
        <f ca="1">IF($CR232="","",VLOOKUP(CR232,Invoer!$F$15:$AU$1500,20,FALSE))</f>
        <v/>
      </c>
      <c r="DF232" s="662" t="str">
        <f ca="1">IF($CR232="","",VLOOKUP(CR232,Invoer!$F$15:$AU$1500,23,FALSE))</f>
        <v/>
      </c>
      <c r="DG232" s="662" t="str">
        <f ca="1">IF($CR232="","",VLOOKUP(CR232,Invoer!$F$15:$AU$1500,17,FALSE))</f>
        <v/>
      </c>
      <c r="DH232" s="681" t="str">
        <f t="shared" ca="1" si="123"/>
        <v/>
      </c>
      <c r="DI232" s="662" t="str">
        <f t="shared" ca="1" si="124"/>
        <v/>
      </c>
      <c r="DJ232" s="190"/>
      <c r="DK232" s="411" t="str">
        <f t="shared" ca="1" si="125"/>
        <v/>
      </c>
      <c r="DO232" s="61" t="e">
        <f ca="1">IF($DN$4&lt;3,Invoer!EB237,Invoer!EA237)</f>
        <v>#N/A</v>
      </c>
      <c r="DP232" s="599" t="str">
        <f t="shared" ca="1" si="126"/>
        <v/>
      </c>
      <c r="DQ232" s="673" t="str">
        <f ca="1">IF($DP232="","",VLOOKUP(DP232,Invoer!$F$15:$AU$1999,2,FALSE))</f>
        <v/>
      </c>
      <c r="DR232" s="599" t="str">
        <f t="shared" ca="1" si="127"/>
        <v/>
      </c>
      <c r="DS232" s="599" t="str">
        <f ca="1">IF($DP232="","",VLOOKUP(DP232,Invoer!$F$15:$AU$1999,3,FALSE))</f>
        <v/>
      </c>
      <c r="DT232" s="599" t="str">
        <f ca="1">IF($DP232="","",IF(DS232&lt;&gt;"Liq","",VLOOKUP(DP232,Invoer!$F$15:$AU$1999,4,FALSE)))</f>
        <v/>
      </c>
      <c r="DU232" s="599" t="str">
        <f ca="1">IF($DP232="","",VLOOKUP(DP232,Invoer!$F$15:$AU$1999,5,FALSE))</f>
        <v/>
      </c>
      <c r="DV232" s="599" t="str">
        <f ca="1">IF($DP232="","",VLOOKUP(DP232,Invoer!$F$15:$AU$1999,6,FALSE))</f>
        <v/>
      </c>
      <c r="DW232" s="599" t="str">
        <f ca="1">IF($DP232="","",VLOOKUP(DP232,Invoer!$F$15:$AU$1999,9,FALSE))</f>
        <v/>
      </c>
      <c r="DX232" s="599" t="str">
        <f ca="1">IF($DP232="","",VLOOKUP(DP232,Invoer!$F$15:$AU$1999,10,FALSE))</f>
        <v/>
      </c>
      <c r="DY232" s="595" t="str">
        <f ca="1">IF($DP232="","",VLOOKUP(DP232,Invoer!$F$15:$AU$1999,11,FALSE))</f>
        <v/>
      </c>
      <c r="DZ232" s="662" t="str">
        <f ca="1">IF($DP232="","",IF($DN$4&gt;2,"",VLOOKUP(DP232,Invoer!CQ:CS,3,FALSE)))</f>
        <v/>
      </c>
      <c r="EA232" s="541" t="str">
        <f ca="1">IF($DP232="","",IF(ISERROR(DQ232),0,IF($DN$4&lt;3,"",VLOOKUP(DP232,Invoer!$F$15:$AU$1999,15,FALSE))))</f>
        <v/>
      </c>
      <c r="EB232" s="595" t="str">
        <f ca="1">IF($DP232="","",IF($DN$4&lt;3,"",VLOOKUP(DP232,Invoer!$F$15:$AU$1999,19,FALSE)))</f>
        <v/>
      </c>
      <c r="EC232" s="541" t="str">
        <f ca="1">IF($DP232="","",IF(ISERROR(DQ232),0,IF($DN$4&lt;3,"",VLOOKUP(DP232,Invoer!$F$15:$AU$1999,24,FALSE))))</f>
        <v/>
      </c>
      <c r="ED232" s="541" t="str">
        <f ca="1">IF($DP232="","",IF(ISERROR(DQ232),0,IF($DN$4&lt;3,"",VLOOKUP(DP232,Invoer!$F$15:$AU$1999,17,FALSE))))</f>
        <v/>
      </c>
      <c r="EH232" s="89" t="e">
        <f ca="1">Invoer!CP237</f>
        <v>#N/A</v>
      </c>
      <c r="EI232" s="599" t="str">
        <f t="shared" ca="1" si="128"/>
        <v/>
      </c>
      <c r="EJ232" s="673" t="str">
        <f ca="1">IF(EI232="","",VLOOKUP(EI232,Invoer!$F$15:$AU$1999,2,FALSE))</f>
        <v/>
      </c>
      <c r="EK232" s="599" t="str">
        <f t="shared" ca="1" si="129"/>
        <v/>
      </c>
      <c r="EL232" s="599" t="str">
        <f ca="1">IF($EI232="","",VLOOKUP(EI232,Invoer!$F$15:$AU$1999,3,FALSE))</f>
        <v/>
      </c>
      <c r="EM232" s="599" t="str">
        <f ca="1">IF($EI232="","",IF(EL232&lt;&gt;"Liq","",VLOOKUP(EI232,Invoer!$F$15:$AU$1999,4,FALSE)))</f>
        <v/>
      </c>
      <c r="EN232" s="599" t="str">
        <f ca="1">IF($EI232="","",VLOOKUP(EI232,Invoer!$F$15:$AU$1999,6,FALSE))</f>
        <v/>
      </c>
      <c r="EO232" s="599" t="str">
        <f ca="1">IF(EI232="","",VLOOKUP(EI232,Invoer!$F$15:$AU$1999,9,FALSE))</f>
        <v/>
      </c>
      <c r="EP232" s="599" t="str">
        <f ca="1">IF(EI232="","",VLOOKUP(EI232,Invoer!$F$15:$AU$1999,10,FALSE))</f>
        <v/>
      </c>
      <c r="EQ232" s="599" t="str">
        <f ca="1">IF(EI232="","",VLOOKUP(EI232,Invoer!$F$15:$AU$1999,11,FALSE))</f>
        <v/>
      </c>
      <c r="ER232" s="662" t="str">
        <f ca="1">IF(EI232="","",VLOOKUP(EI232,Invoer!CQ:CS,3,FALSE))</f>
        <v/>
      </c>
      <c r="ES232" s="662" t="str">
        <f t="shared" ca="1" si="130"/>
        <v/>
      </c>
      <c r="ET232" s="513" t="str">
        <f t="shared" ca="1" si="131"/>
        <v/>
      </c>
      <c r="EU232" s="112" t="str">
        <f t="shared" ca="1" si="132"/>
        <v/>
      </c>
      <c r="EV232" s="83" t="s">
        <v>160</v>
      </c>
      <c r="EW232" s="682" t="str">
        <f t="shared" ca="1" si="133"/>
        <v/>
      </c>
      <c r="EX232" s="662" t="str">
        <f t="shared" ca="1" si="134"/>
        <v/>
      </c>
      <c r="EY232"/>
      <c r="EZ232" s="56" t="e">
        <f t="shared" ca="1" si="145"/>
        <v>#VALUE!</v>
      </c>
      <c r="FA232" s="56" t="e">
        <f t="shared" ca="1" si="146"/>
        <v>#VALUE!</v>
      </c>
      <c r="FE232"/>
      <c r="FI232"/>
      <c r="FJ232"/>
    </row>
    <row r="233" spans="1:166" ht="12" customHeight="1" x14ac:dyDescent="0.2">
      <c r="A233"/>
      <c r="B233"/>
      <c r="C233"/>
      <c r="E233"/>
      <c r="G233" s="89" t="e">
        <f ca="1">Invoer!DU238</f>
        <v>#N/A</v>
      </c>
      <c r="H233" s="599" t="str">
        <f t="shared" ca="1" si="152"/>
        <v/>
      </c>
      <c r="I233" s="673" t="str">
        <f ca="1">IF($H233="","",VLOOKUP(H233,Invoer!$F$15:$AU$1500,2,FALSE))</f>
        <v/>
      </c>
      <c r="J233" s="599" t="str">
        <f t="shared" ca="1" si="151"/>
        <v/>
      </c>
      <c r="K233" s="599" t="str">
        <f ca="1">IF($H233="","",VLOOKUP(H233,Invoer!$F$15:$AU$1500,3,FALSE))</f>
        <v/>
      </c>
      <c r="L233" s="599" t="str">
        <f ca="1">IF($H233="","",IF(K233&lt;&gt;"Liq","",VLOOKUP(H233,Invoer!$F$15:$AU$1500,4,FALSE)))</f>
        <v/>
      </c>
      <c r="M233" s="599" t="str">
        <f ca="1">IF($H233="","",VLOOKUP(H233,Invoer!$F$15:$AU$1500,5,FALSE))</f>
        <v/>
      </c>
      <c r="N233" s="599" t="str">
        <f ca="1">IF($H233="","",VLOOKUP(H233,Invoer!$F$15:$AU$1500,6,FALSE))</f>
        <v/>
      </c>
      <c r="O233" s="599" t="str">
        <f ca="1">IF($H233="","",VLOOKUP(H233,Invoer!$F$15:$AU$1500,9,FALSE))</f>
        <v/>
      </c>
      <c r="P233" s="599" t="str">
        <f ca="1">IF($H233="","",VLOOKUP(H233,Invoer!$F$15:$AU$1500,10,FALSE))</f>
        <v/>
      </c>
      <c r="Q233" s="599" t="str">
        <f ca="1">IF($H233="","",VLOOKUP(H233,Invoer!$F$15:$BB$1500,14,FALSE))</f>
        <v/>
      </c>
      <c r="R233" s="662" t="str">
        <f ca="1">IF($H233="","",IF(J233&gt;$K$8,"",VLOOKUP(H233,Invoer!$F$15:$AU$1500,15,FALSE)))</f>
        <v/>
      </c>
      <c r="S233" s="599" t="str">
        <f ca="1">IF($H233="","",VLOOKUP(H233,Invoer!$F$15:$AU$1500,19,FALSE))</f>
        <v/>
      </c>
      <c r="T233" s="662" t="str">
        <f ca="1">IF($H233="","",IF(J233&gt;$K$8,"",VLOOKUP(H233,Invoer!$F$15:$AU$1500,20,FALSE)))</f>
        <v/>
      </c>
      <c r="U233" s="662" t="str">
        <f ca="1">IF($H233="","",IF(J233&gt;$K$8,"",VLOOKUP(H233,Invoer!$F$15:$AU$1500,23,FALSE)))</f>
        <v/>
      </c>
      <c r="V233" s="662" t="str">
        <f ca="1">IF($H233="","",IF(J233&gt;$K$8,"",VLOOKUP(H233,Invoer!$F$15:$AU$1500,17,FALSE)))</f>
        <v/>
      </c>
      <c r="AC233" s="435" t="str">
        <f>IF($AC$7&lt;3,Invoer!DR238,IF($AC$7=3,Invoer!BT238,"x"))</f>
        <v>x</v>
      </c>
      <c r="AD233" s="599" t="str">
        <f t="shared" si="136"/>
        <v/>
      </c>
      <c r="AE233" s="673" t="str">
        <f>IF($AD233="","",VLOOKUP(AD233,Invoer!$F$15:$AU$1999,2,FALSE))</f>
        <v/>
      </c>
      <c r="AF233" s="599" t="str">
        <f t="shared" si="137"/>
        <v/>
      </c>
      <c r="AG233" s="599" t="str">
        <f>IF($AD233="","",VLOOKUP(AD233,Invoer!$F$15:$AU$1999,3,FALSE))</f>
        <v/>
      </c>
      <c r="AH233" s="599" t="str">
        <f>IF($AD233="","",IF(AG233&lt;&gt;"Liq","",VLOOKUP(AD233,Invoer!$F$15:$AU$1999,4,FALSE)))</f>
        <v/>
      </c>
      <c r="AI233" s="677" t="str">
        <f>IF($AD233="","",VLOOKUP(AD233,Invoer!$F$15:$AU$1999,5,FALSE))</f>
        <v/>
      </c>
      <c r="AJ233" s="599" t="str">
        <f>IF($AD233="","",VLOOKUP(AD233,Invoer!$F$15:$AU$1999,6,FALSE))</f>
        <v/>
      </c>
      <c r="AK233" s="599" t="str">
        <f>IF($AD233="","",VLOOKUP(AD233,Invoer!$F$15:$AU$1999,9,FALSE))</f>
        <v/>
      </c>
      <c r="AL233" s="599" t="str">
        <f>IF($AD233="","",VLOOKUP(AD233,Invoer!$F$15:$AU$1999,10,FALSE))</f>
        <v/>
      </c>
      <c r="AM233" s="599" t="str">
        <f>IF($AD233="","",VLOOKUP(AD233,Invoer!$F$15:$BB$1999,14,FALSE))</f>
        <v/>
      </c>
      <c r="AN233" s="599" t="str">
        <f>IF($AD233="","",VLOOKUP(AD233,Invoer!$F$15:$AU$1999,11,FALSE))</f>
        <v/>
      </c>
      <c r="AO233" s="662" t="str">
        <f>IF($AD233="","",VLOOKUP(AD233,Invoer!$F$15:$AU$1999,15,FALSE))</f>
        <v/>
      </c>
      <c r="AP233" s="599" t="str">
        <f>IF($AD233="","",VLOOKUP(AD233,Invoer!$F$15:$AU$1999,19,FALSE))</f>
        <v/>
      </c>
      <c r="AQ233" s="662" t="str">
        <f>IF($AD233="","",VLOOKUP(AD233,Invoer!$F$15:$AU$1999,24,FALSE))</f>
        <v/>
      </c>
      <c r="AR233" s="662" t="str">
        <f>IF($AD233="","",VLOOKUP(AD233,Invoer!$F$15:$AU$1999,17,FALSE))</f>
        <v/>
      </c>
      <c r="AS233" s="678" t="str">
        <f t="shared" si="147"/>
        <v/>
      </c>
      <c r="AT233" s="676" t="str">
        <f t="shared" si="116"/>
        <v/>
      </c>
      <c r="AU233" s="77" t="e">
        <f t="shared" si="117"/>
        <v>#VALUE!</v>
      </c>
      <c r="AW233" s="57"/>
      <c r="AX233" s="57"/>
      <c r="BA233" s="83" t="e">
        <f ca="1">Invoer!DW238</f>
        <v>#N/A</v>
      </c>
      <c r="BB233" s="599" t="str">
        <f t="shared" ca="1" si="138"/>
        <v/>
      </c>
      <c r="BC233" s="673" t="str">
        <f ca="1">IF($BB233="","",VLOOKUP(BB233,Invoer!$F$15:$AU$1999,2,FALSE))</f>
        <v/>
      </c>
      <c r="BD233" s="599" t="str">
        <f t="shared" ca="1" si="139"/>
        <v/>
      </c>
      <c r="BE233" s="599" t="str">
        <f ca="1">IF($BB233="","",VLOOKUP(BB233,Invoer!$F$15:$AU$1999,5,FALSE))</f>
        <v/>
      </c>
      <c r="BF233" s="599" t="str">
        <f ca="1">IF($BB233="","",VLOOKUP(BB233,Invoer!$F$15:$AU$1999,6,FALSE))</f>
        <v/>
      </c>
      <c r="BG233" s="599" t="str">
        <f ca="1">IF($BB233="","",VLOOKUP(BB233,Invoer!$F$15:$AU$1999,9,FALSE))</f>
        <v/>
      </c>
      <c r="BH233" s="599" t="str">
        <f ca="1">IF($BB233="","",VLOOKUP(BB233,Invoer!$F$15:$AU$1999,10,FALSE))</f>
        <v/>
      </c>
      <c r="BI233" s="599" t="str">
        <f ca="1">IF($BB233="","",VLOOKUP(BB233,Invoer!$F$15:$BB$1999,14,FALSE))</f>
        <v/>
      </c>
      <c r="BJ233" s="599" t="str">
        <f ca="1">IF($BB233="","",VLOOKUP(BB233,Invoer!$F$15:$AU$1999,11,FALSE))</f>
        <v/>
      </c>
      <c r="BK233" s="662" t="str">
        <f t="shared" ca="1" si="140"/>
        <v/>
      </c>
      <c r="BL233" s="662" t="str">
        <f t="shared" ca="1" si="141"/>
        <v/>
      </c>
      <c r="BM233" s="679" t="str">
        <f t="shared" ca="1" si="142"/>
        <v/>
      </c>
      <c r="BN233" s="662" t="str">
        <f t="shared" ca="1" si="118"/>
        <v/>
      </c>
      <c r="BO233" s="662" t="str">
        <f ca="1">IF($BB233="","",VLOOKUP(BB233,Invoer!$F$15:$AU$1999,15,FALSE))</f>
        <v/>
      </c>
      <c r="BP233" s="662" t="str">
        <f ca="1">IF($BB233="","",VLOOKUP(BB233,Invoer!$F$15:$AU$1999,24,FALSE))</f>
        <v/>
      </c>
      <c r="BQ233" s="662" t="str">
        <f ca="1">IF($BB233="","",VLOOKUP(BB233,Invoer!$F$15:$AU$1999,17,FALSE))</f>
        <v/>
      </c>
      <c r="BS233" s="73" t="e">
        <f t="shared" ca="1" si="148"/>
        <v>#VALUE!</v>
      </c>
      <c r="BT233" s="57" t="str">
        <f t="shared" ca="1" si="149"/>
        <v/>
      </c>
      <c r="CQ233" s="411" t="e">
        <f ca="1">Invoer!EG238</f>
        <v>#N/A</v>
      </c>
      <c r="CR233" s="599" t="str">
        <f t="shared" ca="1" si="121"/>
        <v/>
      </c>
      <c r="CS233" s="673" t="str">
        <f ca="1">IF($CR233="","",VLOOKUP(CR233,Invoer!$F$15:$AU$1500,2,FALSE))</f>
        <v/>
      </c>
      <c r="CT233" s="599" t="str">
        <f t="shared" ca="1" si="122"/>
        <v/>
      </c>
      <c r="CU233" s="599" t="str">
        <f ca="1">IF($CR233="","",VLOOKUP(CR233,Invoer!$F$15:$AU$1500,3,FALSE))</f>
        <v/>
      </c>
      <c r="CV233" s="599" t="str">
        <f ca="1">IF($CR233="","",IF(CU233&lt;&gt;"Liq","",VLOOKUP(CR233,Invoer!$F$15:$AU$1500,4,FALSE)))</f>
        <v/>
      </c>
      <c r="CW233" s="599" t="str">
        <f ca="1">IF($CR233="","",VLOOKUP(CR233,Invoer!$F$15:$AU$1500,5,FALSE))</f>
        <v/>
      </c>
      <c r="CX233" s="599" t="str">
        <f ca="1">IF($CR233="","",VLOOKUP(CR233,Invoer!$F$15:$AU$1500,6,FALSE))</f>
        <v/>
      </c>
      <c r="CY233" s="599" t="str">
        <f ca="1">IF($CR233="","",VLOOKUP(CR233,Invoer!$F$15:$AU$1500,9,FALSE))</f>
        <v/>
      </c>
      <c r="CZ233" s="599" t="str">
        <f ca="1">IF($CR233="","",VLOOKUP(CR233,Invoer!$F$15:$AU$1500,10,FALSE))</f>
        <v/>
      </c>
      <c r="DA233" s="599" t="str">
        <f ca="1">IF($CR233="","",VLOOKUP(CR233,Invoer!$F$15:$AU$1500,11,FALSE))</f>
        <v/>
      </c>
      <c r="DB233" s="599" t="str">
        <f ca="1">IF($CR233="","",VLOOKUP(CR233,Invoer!$F$15:$BB$1500,14,FALSE))</f>
        <v/>
      </c>
      <c r="DC233" s="662" t="str">
        <f ca="1">IF($CR233="","",VLOOKUP(CR233,Invoer!$F$15:$AU$1500,15,FALSE))</f>
        <v/>
      </c>
      <c r="DD233" s="599" t="str">
        <f ca="1">IF($CR233="","",VLOOKUP(CR233,Invoer!$F$15:$AU$1500,19,FALSE))</f>
        <v/>
      </c>
      <c r="DE233" s="662" t="str">
        <f ca="1">IF($CR233="","",VLOOKUP(CR233,Invoer!$F$15:$AU$1500,20,FALSE))</f>
        <v/>
      </c>
      <c r="DF233" s="662" t="str">
        <f ca="1">IF($CR233="","",VLOOKUP(CR233,Invoer!$F$15:$AU$1500,23,FALSE))</f>
        <v/>
      </c>
      <c r="DG233" s="662" t="str">
        <f ca="1">IF($CR233="","",VLOOKUP(CR233,Invoer!$F$15:$AU$1500,17,FALSE))</f>
        <v/>
      </c>
      <c r="DH233" s="681" t="str">
        <f t="shared" ca="1" si="123"/>
        <v/>
      </c>
      <c r="DI233" s="662" t="str">
        <f t="shared" ca="1" si="124"/>
        <v/>
      </c>
      <c r="DJ233" s="190"/>
      <c r="DK233" s="411" t="str">
        <f t="shared" ca="1" si="125"/>
        <v/>
      </c>
      <c r="DO233" s="61" t="e">
        <f ca="1">IF($DN$4&lt;3,Invoer!EB238,Invoer!EA238)</f>
        <v>#N/A</v>
      </c>
      <c r="DP233" s="599" t="str">
        <f t="shared" ca="1" si="126"/>
        <v/>
      </c>
      <c r="DQ233" s="673" t="str">
        <f ca="1">IF($DP233="","",VLOOKUP(DP233,Invoer!$F$15:$AU$1999,2,FALSE))</f>
        <v/>
      </c>
      <c r="DR233" s="599" t="str">
        <f t="shared" ca="1" si="127"/>
        <v/>
      </c>
      <c r="DS233" s="599" t="str">
        <f ca="1">IF($DP233="","",VLOOKUP(DP233,Invoer!$F$15:$AU$1999,3,FALSE))</f>
        <v/>
      </c>
      <c r="DT233" s="599" t="str">
        <f ca="1">IF($DP233="","",IF(DS233&lt;&gt;"Liq","",VLOOKUP(DP233,Invoer!$F$15:$AU$1999,4,FALSE)))</f>
        <v/>
      </c>
      <c r="DU233" s="599" t="str">
        <f ca="1">IF($DP233="","",VLOOKUP(DP233,Invoer!$F$15:$AU$1999,5,FALSE))</f>
        <v/>
      </c>
      <c r="DV233" s="599" t="str">
        <f ca="1">IF($DP233="","",VLOOKUP(DP233,Invoer!$F$15:$AU$1999,6,FALSE))</f>
        <v/>
      </c>
      <c r="DW233" s="599" t="str">
        <f ca="1">IF($DP233="","",VLOOKUP(DP233,Invoer!$F$15:$AU$1999,9,FALSE))</f>
        <v/>
      </c>
      <c r="DX233" s="599" t="str">
        <f ca="1">IF($DP233="","",VLOOKUP(DP233,Invoer!$F$15:$AU$1999,10,FALSE))</f>
        <v/>
      </c>
      <c r="DY233" s="595" t="str">
        <f ca="1">IF($DP233="","",VLOOKUP(DP233,Invoer!$F$15:$AU$1999,11,FALSE))</f>
        <v/>
      </c>
      <c r="DZ233" s="662" t="str">
        <f ca="1">IF($DP233="","",IF($DN$4&gt;2,"",VLOOKUP(DP233,Invoer!CQ:CS,3,FALSE)))</f>
        <v/>
      </c>
      <c r="EA233" s="541" t="str">
        <f ca="1">IF($DP233="","",IF(ISERROR(DQ233),0,IF($DN$4&lt;3,"",VLOOKUP(DP233,Invoer!$F$15:$AU$1999,15,FALSE))))</f>
        <v/>
      </c>
      <c r="EB233" s="595" t="str">
        <f ca="1">IF($DP233="","",IF($DN$4&lt;3,"",VLOOKUP(DP233,Invoer!$F$15:$AU$1999,19,FALSE)))</f>
        <v/>
      </c>
      <c r="EC233" s="541" t="str">
        <f ca="1">IF($DP233="","",IF(ISERROR(DQ233),0,IF($DN$4&lt;3,"",VLOOKUP(DP233,Invoer!$F$15:$AU$1999,24,FALSE))))</f>
        <v/>
      </c>
      <c r="ED233" s="541" t="str">
        <f ca="1">IF($DP233="","",IF(ISERROR(DQ233),0,IF($DN$4&lt;3,"",VLOOKUP(DP233,Invoer!$F$15:$AU$1999,17,FALSE))))</f>
        <v/>
      </c>
      <c r="EH233" s="89" t="e">
        <f ca="1">Invoer!CP238</f>
        <v>#N/A</v>
      </c>
      <c r="EI233" s="599" t="str">
        <f t="shared" ca="1" si="128"/>
        <v/>
      </c>
      <c r="EJ233" s="673" t="str">
        <f ca="1">IF(EI233="","",VLOOKUP(EI233,Invoer!$F$15:$AU$1999,2,FALSE))</f>
        <v/>
      </c>
      <c r="EK233" s="599" t="str">
        <f t="shared" ca="1" si="129"/>
        <v/>
      </c>
      <c r="EL233" s="599" t="str">
        <f ca="1">IF($EI233="","",VLOOKUP(EI233,Invoer!$F$15:$AU$1999,3,FALSE))</f>
        <v/>
      </c>
      <c r="EM233" s="599" t="str">
        <f ca="1">IF($EI233="","",IF(EL233&lt;&gt;"Liq","",VLOOKUP(EI233,Invoer!$F$15:$AU$1999,4,FALSE)))</f>
        <v/>
      </c>
      <c r="EN233" s="599" t="str">
        <f ca="1">IF($EI233="","",VLOOKUP(EI233,Invoer!$F$15:$AU$1999,6,FALSE))</f>
        <v/>
      </c>
      <c r="EO233" s="599" t="str">
        <f ca="1">IF(EI233="","",VLOOKUP(EI233,Invoer!$F$15:$AU$1999,9,FALSE))</f>
        <v/>
      </c>
      <c r="EP233" s="599" t="str">
        <f ca="1">IF(EI233="","",VLOOKUP(EI233,Invoer!$F$15:$AU$1999,10,FALSE))</f>
        <v/>
      </c>
      <c r="EQ233" s="599" t="str">
        <f ca="1">IF(EI233="","",VLOOKUP(EI233,Invoer!$F$15:$AU$1999,11,FALSE))</f>
        <v/>
      </c>
      <c r="ER233" s="662" t="str">
        <f ca="1">IF(EI233="","",VLOOKUP(EI233,Invoer!CQ:CS,3,FALSE))</f>
        <v/>
      </c>
      <c r="ES233" s="662" t="str">
        <f t="shared" ca="1" si="130"/>
        <v/>
      </c>
      <c r="ET233" s="513" t="str">
        <f t="shared" ca="1" si="131"/>
        <v/>
      </c>
      <c r="EU233" s="112" t="str">
        <f t="shared" ca="1" si="132"/>
        <v/>
      </c>
      <c r="EV233" s="83" t="s">
        <v>160</v>
      </c>
      <c r="EW233" s="682" t="str">
        <f t="shared" ca="1" si="133"/>
        <v/>
      </c>
      <c r="EX233" s="662" t="str">
        <f t="shared" ca="1" si="134"/>
        <v/>
      </c>
      <c r="EY233"/>
      <c r="EZ233" s="56" t="e">
        <f t="shared" ca="1" si="145"/>
        <v>#VALUE!</v>
      </c>
      <c r="FA233" s="56" t="e">
        <f t="shared" ca="1" si="146"/>
        <v>#VALUE!</v>
      </c>
      <c r="FE233"/>
      <c r="FI233"/>
      <c r="FJ233"/>
    </row>
    <row r="234" spans="1:166" ht="12" customHeight="1" x14ac:dyDescent="0.2">
      <c r="A234"/>
      <c r="B234"/>
      <c r="C234"/>
      <c r="E234"/>
      <c r="G234" s="89" t="e">
        <f ca="1">Invoer!DU239</f>
        <v>#N/A</v>
      </c>
      <c r="H234" s="599" t="str">
        <f t="shared" ca="1" si="152"/>
        <v/>
      </c>
      <c r="I234" s="673" t="str">
        <f ca="1">IF($H234="","",VLOOKUP(H234,Invoer!$F$15:$AU$1500,2,FALSE))</f>
        <v/>
      </c>
      <c r="J234" s="599" t="str">
        <f t="shared" ca="1" si="151"/>
        <v/>
      </c>
      <c r="K234" s="599" t="str">
        <f ca="1">IF($H234="","",VLOOKUP(H234,Invoer!$F$15:$AU$1500,3,FALSE))</f>
        <v/>
      </c>
      <c r="L234" s="599" t="str">
        <f ca="1">IF($H234="","",IF(K234&lt;&gt;"Liq","",VLOOKUP(H234,Invoer!$F$15:$AU$1500,4,FALSE)))</f>
        <v/>
      </c>
      <c r="M234" s="599" t="str">
        <f ca="1">IF($H234="","",VLOOKUP(H234,Invoer!$F$15:$AU$1500,5,FALSE))</f>
        <v/>
      </c>
      <c r="N234" s="599" t="str">
        <f ca="1">IF($H234="","",VLOOKUP(H234,Invoer!$F$15:$AU$1500,6,FALSE))</f>
        <v/>
      </c>
      <c r="O234" s="599" t="str">
        <f ca="1">IF($H234="","",VLOOKUP(H234,Invoer!$F$15:$AU$1500,9,FALSE))</f>
        <v/>
      </c>
      <c r="P234" s="599" t="str">
        <f ca="1">IF($H234="","",VLOOKUP(H234,Invoer!$F$15:$AU$1500,10,FALSE))</f>
        <v/>
      </c>
      <c r="Q234" s="599" t="str">
        <f ca="1">IF($H234="","",VLOOKUP(H234,Invoer!$F$15:$BB$1500,14,FALSE))</f>
        <v/>
      </c>
      <c r="R234" s="662" t="str">
        <f ca="1">IF($H234="","",IF(J234&gt;$K$8,"",VLOOKUP(H234,Invoer!$F$15:$AU$1500,15,FALSE)))</f>
        <v/>
      </c>
      <c r="S234" s="599" t="str">
        <f ca="1">IF($H234="","",VLOOKUP(H234,Invoer!$F$15:$AU$1500,19,FALSE))</f>
        <v/>
      </c>
      <c r="T234" s="662" t="str">
        <f ca="1">IF($H234="","",IF(J234&gt;$K$8,"",VLOOKUP(H234,Invoer!$F$15:$AU$1500,20,FALSE)))</f>
        <v/>
      </c>
      <c r="U234" s="662" t="str">
        <f ca="1">IF($H234="","",IF(J234&gt;$K$8,"",VLOOKUP(H234,Invoer!$F$15:$AU$1500,23,FALSE)))</f>
        <v/>
      </c>
      <c r="V234" s="662" t="str">
        <f ca="1">IF($H234="","",IF(J234&gt;$K$8,"",VLOOKUP(H234,Invoer!$F$15:$AU$1500,17,FALSE)))</f>
        <v/>
      </c>
      <c r="AC234" s="435" t="str">
        <f>IF($AC$7&lt;3,Invoer!DR239,IF($AC$7=3,Invoer!BT239,"x"))</f>
        <v>x</v>
      </c>
      <c r="AD234" s="599" t="str">
        <f t="shared" si="136"/>
        <v/>
      </c>
      <c r="AE234" s="673" t="str">
        <f>IF($AD234="","",VLOOKUP(AD234,Invoer!$F$15:$AU$1999,2,FALSE))</f>
        <v/>
      </c>
      <c r="AF234" s="599" t="str">
        <f t="shared" si="137"/>
        <v/>
      </c>
      <c r="AG234" s="599" t="str">
        <f>IF($AD234="","",VLOOKUP(AD234,Invoer!$F$15:$AU$1999,3,FALSE))</f>
        <v/>
      </c>
      <c r="AH234" s="599" t="str">
        <f>IF($AD234="","",IF(AG234&lt;&gt;"Liq","",VLOOKUP(AD234,Invoer!$F$15:$AU$1999,4,FALSE)))</f>
        <v/>
      </c>
      <c r="AI234" s="677" t="str">
        <f>IF($AD234="","",VLOOKUP(AD234,Invoer!$F$15:$AU$1999,5,FALSE))</f>
        <v/>
      </c>
      <c r="AJ234" s="599" t="str">
        <f>IF($AD234="","",VLOOKUP(AD234,Invoer!$F$15:$AU$1999,6,FALSE))</f>
        <v/>
      </c>
      <c r="AK234" s="599" t="str">
        <f>IF($AD234="","",VLOOKUP(AD234,Invoer!$F$15:$AU$1999,9,FALSE))</f>
        <v/>
      </c>
      <c r="AL234" s="599" t="str">
        <f>IF($AD234="","",VLOOKUP(AD234,Invoer!$F$15:$AU$1999,10,FALSE))</f>
        <v/>
      </c>
      <c r="AM234" s="599" t="str">
        <f>IF($AD234="","",VLOOKUP(AD234,Invoer!$F$15:$BB$1999,14,FALSE))</f>
        <v/>
      </c>
      <c r="AN234" s="599" t="str">
        <f>IF($AD234="","",VLOOKUP(AD234,Invoer!$F$15:$AU$1999,11,FALSE))</f>
        <v/>
      </c>
      <c r="AO234" s="662" t="str">
        <f>IF($AD234="","",VLOOKUP(AD234,Invoer!$F$15:$AU$1999,15,FALSE))</f>
        <v/>
      </c>
      <c r="AP234" s="599" t="str">
        <f>IF($AD234="","",VLOOKUP(AD234,Invoer!$F$15:$AU$1999,19,FALSE))</f>
        <v/>
      </c>
      <c r="AQ234" s="662" t="str">
        <f>IF($AD234="","",VLOOKUP(AD234,Invoer!$F$15:$AU$1999,24,FALSE))</f>
        <v/>
      </c>
      <c r="AR234" s="662" t="str">
        <f>IF($AD234="","",VLOOKUP(AD234,Invoer!$F$15:$AU$1999,17,FALSE))</f>
        <v/>
      </c>
      <c r="AS234" s="678" t="str">
        <f t="shared" si="147"/>
        <v/>
      </c>
      <c r="AT234" s="676" t="str">
        <f t="shared" si="116"/>
        <v/>
      </c>
      <c r="AU234" s="77" t="e">
        <f t="shared" si="117"/>
        <v>#VALUE!</v>
      </c>
      <c r="AW234" s="57"/>
      <c r="AX234" s="57"/>
      <c r="BA234" s="83" t="e">
        <f ca="1">Invoer!DW239</f>
        <v>#N/A</v>
      </c>
      <c r="BB234" s="599" t="str">
        <f t="shared" ca="1" si="138"/>
        <v/>
      </c>
      <c r="BC234" s="673" t="str">
        <f ca="1">IF($BB234="","",VLOOKUP(BB234,Invoer!$F$15:$AU$1999,2,FALSE))</f>
        <v/>
      </c>
      <c r="BD234" s="599" t="str">
        <f t="shared" ca="1" si="139"/>
        <v/>
      </c>
      <c r="BE234" s="599" t="str">
        <f ca="1">IF($BB234="","",VLOOKUP(BB234,Invoer!$F$15:$AU$1999,5,FALSE))</f>
        <v/>
      </c>
      <c r="BF234" s="599" t="str">
        <f ca="1">IF($BB234="","",VLOOKUP(BB234,Invoer!$F$15:$AU$1999,6,FALSE))</f>
        <v/>
      </c>
      <c r="BG234" s="599" t="str">
        <f ca="1">IF($BB234="","",VLOOKUP(BB234,Invoer!$F$15:$AU$1999,9,FALSE))</f>
        <v/>
      </c>
      <c r="BH234" s="599" t="str">
        <f ca="1">IF($BB234="","",VLOOKUP(BB234,Invoer!$F$15:$AU$1999,10,FALSE))</f>
        <v/>
      </c>
      <c r="BI234" s="599" t="str">
        <f ca="1">IF($BB234="","",VLOOKUP(BB234,Invoer!$F$15:$BB$1999,14,FALSE))</f>
        <v/>
      </c>
      <c r="BJ234" s="599" t="str">
        <f ca="1">IF($BB234="","",VLOOKUP(BB234,Invoer!$F$15:$AU$1999,11,FALSE))</f>
        <v/>
      </c>
      <c r="BK234" s="662" t="str">
        <f t="shared" ca="1" si="140"/>
        <v/>
      </c>
      <c r="BL234" s="662" t="str">
        <f t="shared" ca="1" si="141"/>
        <v/>
      </c>
      <c r="BM234" s="679" t="str">
        <f t="shared" ca="1" si="142"/>
        <v/>
      </c>
      <c r="BN234" s="662" t="str">
        <f t="shared" ca="1" si="118"/>
        <v/>
      </c>
      <c r="BO234" s="662" t="str">
        <f ca="1">IF($BB234="","",VLOOKUP(BB234,Invoer!$F$15:$AU$1999,15,FALSE))</f>
        <v/>
      </c>
      <c r="BP234" s="662" t="str">
        <f ca="1">IF($BB234="","",VLOOKUP(BB234,Invoer!$F$15:$AU$1999,24,FALSE))</f>
        <v/>
      </c>
      <c r="BQ234" s="662" t="str">
        <f ca="1">IF($BB234="","",VLOOKUP(BB234,Invoer!$F$15:$AU$1999,17,FALSE))</f>
        <v/>
      </c>
      <c r="BS234" s="73" t="e">
        <f t="shared" ca="1" si="148"/>
        <v>#VALUE!</v>
      </c>
      <c r="BT234" s="57" t="str">
        <f t="shared" ca="1" si="149"/>
        <v/>
      </c>
      <c r="CQ234" s="411" t="e">
        <f ca="1">Invoer!EG239</f>
        <v>#N/A</v>
      </c>
      <c r="CR234" s="599" t="str">
        <f t="shared" ca="1" si="121"/>
        <v/>
      </c>
      <c r="CS234" s="673" t="str">
        <f ca="1">IF($CR234="","",VLOOKUP(CR234,Invoer!$F$15:$AU$1500,2,FALSE))</f>
        <v/>
      </c>
      <c r="CT234" s="599" t="str">
        <f t="shared" ca="1" si="122"/>
        <v/>
      </c>
      <c r="CU234" s="599" t="str">
        <f ca="1">IF($CR234="","",VLOOKUP(CR234,Invoer!$F$15:$AU$1500,3,FALSE))</f>
        <v/>
      </c>
      <c r="CV234" s="599" t="str">
        <f ca="1">IF($CR234="","",IF(CU234&lt;&gt;"Liq","",VLOOKUP(CR234,Invoer!$F$15:$AU$1500,4,FALSE)))</f>
        <v/>
      </c>
      <c r="CW234" s="599" t="str">
        <f ca="1">IF($CR234="","",VLOOKUP(CR234,Invoer!$F$15:$AU$1500,5,FALSE))</f>
        <v/>
      </c>
      <c r="CX234" s="599" t="str">
        <f ca="1">IF($CR234="","",VLOOKUP(CR234,Invoer!$F$15:$AU$1500,6,FALSE))</f>
        <v/>
      </c>
      <c r="CY234" s="599" t="str">
        <f ca="1">IF($CR234="","",VLOOKUP(CR234,Invoer!$F$15:$AU$1500,9,FALSE))</f>
        <v/>
      </c>
      <c r="CZ234" s="599" t="str">
        <f ca="1">IF($CR234="","",VLOOKUP(CR234,Invoer!$F$15:$AU$1500,10,FALSE))</f>
        <v/>
      </c>
      <c r="DA234" s="599" t="str">
        <f ca="1">IF($CR234="","",VLOOKUP(CR234,Invoer!$F$15:$AU$1500,11,FALSE))</f>
        <v/>
      </c>
      <c r="DB234" s="599" t="str">
        <f ca="1">IF($CR234="","",VLOOKUP(CR234,Invoer!$F$15:$BB$1500,14,FALSE))</f>
        <v/>
      </c>
      <c r="DC234" s="662" t="str">
        <f ca="1">IF($CR234="","",VLOOKUP(CR234,Invoer!$F$15:$AU$1500,15,FALSE))</f>
        <v/>
      </c>
      <c r="DD234" s="599" t="str">
        <f ca="1">IF($CR234="","",VLOOKUP(CR234,Invoer!$F$15:$AU$1500,19,FALSE))</f>
        <v/>
      </c>
      <c r="DE234" s="662" t="str">
        <f ca="1">IF($CR234="","",VLOOKUP(CR234,Invoer!$F$15:$AU$1500,20,FALSE))</f>
        <v/>
      </c>
      <c r="DF234" s="662" t="str">
        <f ca="1">IF($CR234="","",VLOOKUP(CR234,Invoer!$F$15:$AU$1500,23,FALSE))</f>
        <v/>
      </c>
      <c r="DG234" s="662" t="str">
        <f ca="1">IF($CR234="","",VLOOKUP(CR234,Invoer!$F$15:$AU$1500,17,FALSE))</f>
        <v/>
      </c>
      <c r="DH234" s="681" t="str">
        <f t="shared" ca="1" si="123"/>
        <v/>
      </c>
      <c r="DI234" s="662" t="str">
        <f t="shared" ca="1" si="124"/>
        <v/>
      </c>
      <c r="DJ234" s="190"/>
      <c r="DK234" s="411" t="str">
        <f t="shared" ca="1" si="125"/>
        <v/>
      </c>
      <c r="DO234" s="61" t="e">
        <f ca="1">IF($DN$4&lt;3,Invoer!EB239,Invoer!EA239)</f>
        <v>#N/A</v>
      </c>
      <c r="DP234" s="599" t="str">
        <f t="shared" ca="1" si="126"/>
        <v/>
      </c>
      <c r="DQ234" s="673" t="str">
        <f ca="1">IF($DP234="","",VLOOKUP(DP234,Invoer!$F$15:$AU$1999,2,FALSE))</f>
        <v/>
      </c>
      <c r="DR234" s="599" t="str">
        <f t="shared" ca="1" si="127"/>
        <v/>
      </c>
      <c r="DS234" s="599" t="str">
        <f ca="1">IF($DP234="","",VLOOKUP(DP234,Invoer!$F$15:$AU$1999,3,FALSE))</f>
        <v/>
      </c>
      <c r="DT234" s="599" t="str">
        <f ca="1">IF($DP234="","",IF(DS234&lt;&gt;"Liq","",VLOOKUP(DP234,Invoer!$F$15:$AU$1999,4,FALSE)))</f>
        <v/>
      </c>
      <c r="DU234" s="599" t="str">
        <f ca="1">IF($DP234="","",VLOOKUP(DP234,Invoer!$F$15:$AU$1999,5,FALSE))</f>
        <v/>
      </c>
      <c r="DV234" s="599" t="str">
        <f ca="1">IF($DP234="","",VLOOKUP(DP234,Invoer!$F$15:$AU$1999,6,FALSE))</f>
        <v/>
      </c>
      <c r="DW234" s="599" t="str">
        <f ca="1">IF($DP234="","",VLOOKUP(DP234,Invoer!$F$15:$AU$1999,9,FALSE))</f>
        <v/>
      </c>
      <c r="DX234" s="599" t="str">
        <f ca="1">IF($DP234="","",VLOOKUP(DP234,Invoer!$F$15:$AU$1999,10,FALSE))</f>
        <v/>
      </c>
      <c r="DY234" s="595" t="str">
        <f ca="1">IF($DP234="","",VLOOKUP(DP234,Invoer!$F$15:$AU$1999,11,FALSE))</f>
        <v/>
      </c>
      <c r="DZ234" s="662" t="str">
        <f ca="1">IF($DP234="","",IF($DN$4&gt;2,"",VLOOKUP(DP234,Invoer!CQ:CS,3,FALSE)))</f>
        <v/>
      </c>
      <c r="EA234" s="541" t="str">
        <f ca="1">IF($DP234="","",IF(ISERROR(DQ234),0,IF($DN$4&lt;3,"",VLOOKUP(DP234,Invoer!$F$15:$AU$1999,15,FALSE))))</f>
        <v/>
      </c>
      <c r="EB234" s="595" t="str">
        <f ca="1">IF($DP234="","",IF($DN$4&lt;3,"",VLOOKUP(DP234,Invoer!$F$15:$AU$1999,19,FALSE)))</f>
        <v/>
      </c>
      <c r="EC234" s="541" t="str">
        <f ca="1">IF($DP234="","",IF(ISERROR(DQ234),0,IF($DN$4&lt;3,"",VLOOKUP(DP234,Invoer!$F$15:$AU$1999,24,FALSE))))</f>
        <v/>
      </c>
      <c r="ED234" s="541" t="str">
        <f ca="1">IF($DP234="","",IF(ISERROR(DQ234),0,IF($DN$4&lt;3,"",VLOOKUP(DP234,Invoer!$F$15:$AU$1999,17,FALSE))))</f>
        <v/>
      </c>
      <c r="EH234" s="89" t="e">
        <f ca="1">Invoer!CP239</f>
        <v>#N/A</v>
      </c>
      <c r="EI234" s="599" t="str">
        <f t="shared" ca="1" si="128"/>
        <v/>
      </c>
      <c r="EJ234" s="673" t="str">
        <f ca="1">IF(EI234="","",VLOOKUP(EI234,Invoer!$F$15:$AU$1999,2,FALSE))</f>
        <v/>
      </c>
      <c r="EK234" s="599" t="str">
        <f t="shared" ca="1" si="129"/>
        <v/>
      </c>
      <c r="EL234" s="599" t="str">
        <f ca="1">IF($EI234="","",VLOOKUP(EI234,Invoer!$F$15:$AU$1999,3,FALSE))</f>
        <v/>
      </c>
      <c r="EM234" s="599" t="str">
        <f ca="1">IF($EI234="","",IF(EL234&lt;&gt;"Liq","",VLOOKUP(EI234,Invoer!$F$15:$AU$1999,4,FALSE)))</f>
        <v/>
      </c>
      <c r="EN234" s="599" t="str">
        <f ca="1">IF($EI234="","",VLOOKUP(EI234,Invoer!$F$15:$AU$1999,6,FALSE))</f>
        <v/>
      </c>
      <c r="EO234" s="599" t="str">
        <f ca="1">IF(EI234="","",VLOOKUP(EI234,Invoer!$F$15:$AU$1999,9,FALSE))</f>
        <v/>
      </c>
      <c r="EP234" s="599" t="str">
        <f ca="1">IF(EI234="","",VLOOKUP(EI234,Invoer!$F$15:$AU$1999,10,FALSE))</f>
        <v/>
      </c>
      <c r="EQ234" s="599" t="str">
        <f ca="1">IF(EI234="","",VLOOKUP(EI234,Invoer!$F$15:$AU$1999,11,FALSE))</f>
        <v/>
      </c>
      <c r="ER234" s="662" t="str">
        <f ca="1">IF(EI234="","",VLOOKUP(EI234,Invoer!CQ:CS,3,FALSE))</f>
        <v/>
      </c>
      <c r="ES234" s="662" t="str">
        <f t="shared" ca="1" si="130"/>
        <v/>
      </c>
      <c r="ET234" s="513" t="str">
        <f t="shared" ca="1" si="131"/>
        <v/>
      </c>
      <c r="EU234" s="112" t="str">
        <f t="shared" ca="1" si="132"/>
        <v/>
      </c>
      <c r="EV234" s="83" t="s">
        <v>160</v>
      </c>
      <c r="EW234" s="682" t="str">
        <f t="shared" ca="1" si="133"/>
        <v/>
      </c>
      <c r="EX234" s="662" t="str">
        <f t="shared" ca="1" si="134"/>
        <v/>
      </c>
      <c r="EY234"/>
      <c r="EZ234" s="56" t="e">
        <f t="shared" ca="1" si="145"/>
        <v>#VALUE!</v>
      </c>
      <c r="FA234" s="56" t="e">
        <f t="shared" ca="1" si="146"/>
        <v>#VALUE!</v>
      </c>
      <c r="FE234"/>
      <c r="FI234"/>
      <c r="FJ234"/>
    </row>
    <row r="235" spans="1:166" ht="12" customHeight="1" x14ac:dyDescent="0.2">
      <c r="A235"/>
      <c r="B235"/>
      <c r="C235"/>
      <c r="E235"/>
      <c r="G235" s="89" t="e">
        <f ca="1">Invoer!DU240</f>
        <v>#N/A</v>
      </c>
      <c r="H235" s="599" t="str">
        <f t="shared" ca="1" si="152"/>
        <v/>
      </c>
      <c r="I235" s="673" t="str">
        <f ca="1">IF($H235="","",VLOOKUP(H235,Invoer!$F$15:$AU$1500,2,FALSE))</f>
        <v/>
      </c>
      <c r="J235" s="599" t="str">
        <f t="shared" ca="1" si="151"/>
        <v/>
      </c>
      <c r="K235" s="599" t="str">
        <f ca="1">IF($H235="","",VLOOKUP(H235,Invoer!$F$15:$AU$1500,3,FALSE))</f>
        <v/>
      </c>
      <c r="L235" s="599" t="str">
        <f ca="1">IF($H235="","",IF(K235&lt;&gt;"Liq","",VLOOKUP(H235,Invoer!$F$15:$AU$1500,4,FALSE)))</f>
        <v/>
      </c>
      <c r="M235" s="599" t="str">
        <f ca="1">IF($H235="","",VLOOKUP(H235,Invoer!$F$15:$AU$1500,5,FALSE))</f>
        <v/>
      </c>
      <c r="N235" s="599" t="str">
        <f ca="1">IF($H235="","",VLOOKUP(H235,Invoer!$F$15:$AU$1500,6,FALSE))</f>
        <v/>
      </c>
      <c r="O235" s="599" t="str">
        <f ca="1">IF($H235="","",VLOOKUP(H235,Invoer!$F$15:$AU$1500,9,FALSE))</f>
        <v/>
      </c>
      <c r="P235" s="599" t="str">
        <f ca="1">IF($H235="","",VLOOKUP(H235,Invoer!$F$15:$AU$1500,10,FALSE))</f>
        <v/>
      </c>
      <c r="Q235" s="599" t="str">
        <f ca="1">IF($H235="","",VLOOKUP(H235,Invoer!$F$15:$BB$1500,14,FALSE))</f>
        <v/>
      </c>
      <c r="R235" s="662" t="str">
        <f ca="1">IF($H235="","",IF(J235&gt;$K$8,"",VLOOKUP(H235,Invoer!$F$15:$AU$1500,15,FALSE)))</f>
        <v/>
      </c>
      <c r="S235" s="599" t="str">
        <f ca="1">IF($H235="","",VLOOKUP(H235,Invoer!$F$15:$AU$1500,19,FALSE))</f>
        <v/>
      </c>
      <c r="T235" s="662" t="str">
        <f ca="1">IF($H235="","",IF(J235&gt;$K$8,"",VLOOKUP(H235,Invoer!$F$15:$AU$1500,20,FALSE)))</f>
        <v/>
      </c>
      <c r="U235" s="662" t="str">
        <f ca="1">IF($H235="","",IF(J235&gt;$K$8,"",VLOOKUP(H235,Invoer!$F$15:$AU$1500,23,FALSE)))</f>
        <v/>
      </c>
      <c r="V235" s="662" t="str">
        <f ca="1">IF($H235="","",IF(J235&gt;$K$8,"",VLOOKUP(H235,Invoer!$F$15:$AU$1500,17,FALSE)))</f>
        <v/>
      </c>
      <c r="AC235" s="435" t="str">
        <f>IF($AC$7&lt;3,Invoer!DR240,IF($AC$7=3,Invoer!BT240,"x"))</f>
        <v>x</v>
      </c>
      <c r="AD235" s="599" t="str">
        <f t="shared" si="136"/>
        <v/>
      </c>
      <c r="AE235" s="673" t="str">
        <f>IF($AD235="","",VLOOKUP(AD235,Invoer!$F$15:$AU$1999,2,FALSE))</f>
        <v/>
      </c>
      <c r="AF235" s="599" t="str">
        <f t="shared" si="137"/>
        <v/>
      </c>
      <c r="AG235" s="599" t="str">
        <f>IF($AD235="","",VLOOKUP(AD235,Invoer!$F$15:$AU$1999,3,FALSE))</f>
        <v/>
      </c>
      <c r="AH235" s="599" t="str">
        <f>IF($AD235="","",IF(AG235&lt;&gt;"Liq","",VLOOKUP(AD235,Invoer!$F$15:$AU$1999,4,FALSE)))</f>
        <v/>
      </c>
      <c r="AI235" s="677" t="str">
        <f>IF($AD235="","",VLOOKUP(AD235,Invoer!$F$15:$AU$1999,5,FALSE))</f>
        <v/>
      </c>
      <c r="AJ235" s="599" t="str">
        <f>IF($AD235="","",VLOOKUP(AD235,Invoer!$F$15:$AU$1999,6,FALSE))</f>
        <v/>
      </c>
      <c r="AK235" s="599" t="str">
        <f>IF($AD235="","",VLOOKUP(AD235,Invoer!$F$15:$AU$1999,9,FALSE))</f>
        <v/>
      </c>
      <c r="AL235" s="599" t="str">
        <f>IF($AD235="","",VLOOKUP(AD235,Invoer!$F$15:$AU$1999,10,FALSE))</f>
        <v/>
      </c>
      <c r="AM235" s="599" t="str">
        <f>IF($AD235="","",VLOOKUP(AD235,Invoer!$F$15:$BB$1999,14,FALSE))</f>
        <v/>
      </c>
      <c r="AN235" s="599" t="str">
        <f>IF($AD235="","",VLOOKUP(AD235,Invoer!$F$15:$AU$1999,11,FALSE))</f>
        <v/>
      </c>
      <c r="AO235" s="662" t="str">
        <f>IF($AD235="","",VLOOKUP(AD235,Invoer!$F$15:$AU$1999,15,FALSE))</f>
        <v/>
      </c>
      <c r="AP235" s="599" t="str">
        <f>IF($AD235="","",VLOOKUP(AD235,Invoer!$F$15:$AU$1999,19,FALSE))</f>
        <v/>
      </c>
      <c r="AQ235" s="662" t="str">
        <f>IF($AD235="","",VLOOKUP(AD235,Invoer!$F$15:$AU$1999,24,FALSE))</f>
        <v/>
      </c>
      <c r="AR235" s="662" t="str">
        <f>IF($AD235="","",VLOOKUP(AD235,Invoer!$F$15:$AU$1999,17,FALSE))</f>
        <v/>
      </c>
      <c r="AS235" s="678" t="str">
        <f t="shared" si="147"/>
        <v/>
      </c>
      <c r="AT235" s="676" t="str">
        <f t="shared" si="116"/>
        <v/>
      </c>
      <c r="AU235" s="77" t="e">
        <f t="shared" si="117"/>
        <v>#VALUE!</v>
      </c>
      <c r="AW235" s="57"/>
      <c r="AX235" s="57"/>
      <c r="BA235" s="83" t="e">
        <f ca="1">Invoer!DW240</f>
        <v>#N/A</v>
      </c>
      <c r="BB235" s="599" t="str">
        <f t="shared" ca="1" si="138"/>
        <v/>
      </c>
      <c r="BC235" s="673" t="str">
        <f ca="1">IF($BB235="","",VLOOKUP(BB235,Invoer!$F$15:$AU$1999,2,FALSE))</f>
        <v/>
      </c>
      <c r="BD235" s="599" t="str">
        <f t="shared" ca="1" si="139"/>
        <v/>
      </c>
      <c r="BE235" s="599" t="str">
        <f ca="1">IF($BB235="","",VLOOKUP(BB235,Invoer!$F$15:$AU$1999,5,FALSE))</f>
        <v/>
      </c>
      <c r="BF235" s="599" t="str">
        <f ca="1">IF($BB235="","",VLOOKUP(BB235,Invoer!$F$15:$AU$1999,6,FALSE))</f>
        <v/>
      </c>
      <c r="BG235" s="599" t="str">
        <f ca="1">IF($BB235="","",VLOOKUP(BB235,Invoer!$F$15:$AU$1999,9,FALSE))</f>
        <v/>
      </c>
      <c r="BH235" s="599" t="str">
        <f ca="1">IF($BB235="","",VLOOKUP(BB235,Invoer!$F$15:$AU$1999,10,FALSE))</f>
        <v/>
      </c>
      <c r="BI235" s="599" t="str">
        <f ca="1">IF($BB235="","",VLOOKUP(BB235,Invoer!$F$15:$BB$1999,14,FALSE))</f>
        <v/>
      </c>
      <c r="BJ235" s="599" t="str">
        <f ca="1">IF($BB235="","",VLOOKUP(BB235,Invoer!$F$15:$AU$1999,11,FALSE))</f>
        <v/>
      </c>
      <c r="BK235" s="662" t="str">
        <f t="shared" ca="1" si="140"/>
        <v/>
      </c>
      <c r="BL235" s="662" t="str">
        <f t="shared" ca="1" si="141"/>
        <v/>
      </c>
      <c r="BM235" s="679" t="str">
        <f t="shared" ca="1" si="142"/>
        <v/>
      </c>
      <c r="BN235" s="662" t="str">
        <f t="shared" ca="1" si="118"/>
        <v/>
      </c>
      <c r="BO235" s="662" t="str">
        <f ca="1">IF($BB235="","",VLOOKUP(BB235,Invoer!$F$15:$AU$1999,15,FALSE))</f>
        <v/>
      </c>
      <c r="BP235" s="662" t="str">
        <f ca="1">IF($BB235="","",VLOOKUP(BB235,Invoer!$F$15:$AU$1999,24,FALSE))</f>
        <v/>
      </c>
      <c r="BQ235" s="662" t="str">
        <f ca="1">IF($BB235="","",VLOOKUP(BB235,Invoer!$F$15:$AU$1999,17,FALSE))</f>
        <v/>
      </c>
      <c r="BS235" s="73" t="e">
        <f t="shared" ca="1" si="148"/>
        <v>#VALUE!</v>
      </c>
      <c r="BT235" s="57" t="str">
        <f t="shared" ca="1" si="149"/>
        <v/>
      </c>
      <c r="CQ235" s="411" t="e">
        <f ca="1">Invoer!EG240</f>
        <v>#N/A</v>
      </c>
      <c r="CR235" s="599" t="str">
        <f t="shared" ca="1" si="121"/>
        <v/>
      </c>
      <c r="CS235" s="673" t="str">
        <f ca="1">IF($CR235="","",VLOOKUP(CR235,Invoer!$F$15:$AU$1500,2,FALSE))</f>
        <v/>
      </c>
      <c r="CT235" s="599" t="str">
        <f t="shared" ca="1" si="122"/>
        <v/>
      </c>
      <c r="CU235" s="599" t="str">
        <f ca="1">IF($CR235="","",VLOOKUP(CR235,Invoer!$F$15:$AU$1500,3,FALSE))</f>
        <v/>
      </c>
      <c r="CV235" s="599" t="str">
        <f ca="1">IF($CR235="","",IF(CU235&lt;&gt;"Liq","",VLOOKUP(CR235,Invoer!$F$15:$AU$1500,4,FALSE)))</f>
        <v/>
      </c>
      <c r="CW235" s="599" t="str">
        <f ca="1">IF($CR235="","",VLOOKUP(CR235,Invoer!$F$15:$AU$1500,5,FALSE))</f>
        <v/>
      </c>
      <c r="CX235" s="599" t="str">
        <f ca="1">IF($CR235="","",VLOOKUP(CR235,Invoer!$F$15:$AU$1500,6,FALSE))</f>
        <v/>
      </c>
      <c r="CY235" s="599" t="str">
        <f ca="1">IF($CR235="","",VLOOKUP(CR235,Invoer!$F$15:$AU$1500,9,FALSE))</f>
        <v/>
      </c>
      <c r="CZ235" s="599" t="str">
        <f ca="1">IF($CR235="","",VLOOKUP(CR235,Invoer!$F$15:$AU$1500,10,FALSE))</f>
        <v/>
      </c>
      <c r="DA235" s="599" t="str">
        <f ca="1">IF($CR235="","",VLOOKUP(CR235,Invoer!$F$15:$AU$1500,11,FALSE))</f>
        <v/>
      </c>
      <c r="DB235" s="599" t="str">
        <f ca="1">IF($CR235="","",VLOOKUP(CR235,Invoer!$F$15:$BB$1500,14,FALSE))</f>
        <v/>
      </c>
      <c r="DC235" s="662" t="str">
        <f ca="1">IF($CR235="","",VLOOKUP(CR235,Invoer!$F$15:$AU$1500,15,FALSE))</f>
        <v/>
      </c>
      <c r="DD235" s="599" t="str">
        <f ca="1">IF($CR235="","",VLOOKUP(CR235,Invoer!$F$15:$AU$1500,19,FALSE))</f>
        <v/>
      </c>
      <c r="DE235" s="662" t="str">
        <f ca="1">IF($CR235="","",VLOOKUP(CR235,Invoer!$F$15:$AU$1500,20,FALSE))</f>
        <v/>
      </c>
      <c r="DF235" s="662" t="str">
        <f ca="1">IF($CR235="","",VLOOKUP(CR235,Invoer!$F$15:$AU$1500,23,FALSE))</f>
        <v/>
      </c>
      <c r="DG235" s="662" t="str">
        <f ca="1">IF($CR235="","",VLOOKUP(CR235,Invoer!$F$15:$AU$1500,17,FALSE))</f>
        <v/>
      </c>
      <c r="DH235" s="681" t="str">
        <f t="shared" ca="1" si="123"/>
        <v/>
      </c>
      <c r="DI235" s="662" t="str">
        <f t="shared" ca="1" si="124"/>
        <v/>
      </c>
      <c r="DJ235" s="190"/>
      <c r="DK235" s="411" t="str">
        <f t="shared" ca="1" si="125"/>
        <v/>
      </c>
      <c r="DO235" s="61" t="e">
        <f ca="1">IF($DN$4&lt;3,Invoer!EB240,Invoer!EA240)</f>
        <v>#N/A</v>
      </c>
      <c r="DP235" s="599" t="str">
        <f t="shared" ca="1" si="126"/>
        <v/>
      </c>
      <c r="DQ235" s="673" t="str">
        <f ca="1">IF($DP235="","",VLOOKUP(DP235,Invoer!$F$15:$AU$1999,2,FALSE))</f>
        <v/>
      </c>
      <c r="DR235" s="599" t="str">
        <f t="shared" ca="1" si="127"/>
        <v/>
      </c>
      <c r="DS235" s="599" t="str">
        <f ca="1">IF($DP235="","",VLOOKUP(DP235,Invoer!$F$15:$AU$1999,3,FALSE))</f>
        <v/>
      </c>
      <c r="DT235" s="599" t="str">
        <f ca="1">IF($DP235="","",IF(DS235&lt;&gt;"Liq","",VLOOKUP(DP235,Invoer!$F$15:$AU$1999,4,FALSE)))</f>
        <v/>
      </c>
      <c r="DU235" s="599" t="str">
        <f ca="1">IF($DP235="","",VLOOKUP(DP235,Invoer!$F$15:$AU$1999,5,FALSE))</f>
        <v/>
      </c>
      <c r="DV235" s="599" t="str">
        <f ca="1">IF($DP235="","",VLOOKUP(DP235,Invoer!$F$15:$AU$1999,6,FALSE))</f>
        <v/>
      </c>
      <c r="DW235" s="599" t="str">
        <f ca="1">IF($DP235="","",VLOOKUP(DP235,Invoer!$F$15:$AU$1999,9,FALSE))</f>
        <v/>
      </c>
      <c r="DX235" s="599" t="str">
        <f ca="1">IF($DP235="","",VLOOKUP(DP235,Invoer!$F$15:$AU$1999,10,FALSE))</f>
        <v/>
      </c>
      <c r="DY235" s="595" t="str">
        <f ca="1">IF($DP235="","",VLOOKUP(DP235,Invoer!$F$15:$AU$1999,11,FALSE))</f>
        <v/>
      </c>
      <c r="DZ235" s="662" t="str">
        <f ca="1">IF($DP235="","",IF($DN$4&gt;2,"",VLOOKUP(DP235,Invoer!CQ:CS,3,FALSE)))</f>
        <v/>
      </c>
      <c r="EA235" s="541" t="str">
        <f ca="1">IF($DP235="","",IF(ISERROR(DQ235),0,IF($DN$4&lt;3,"",VLOOKUP(DP235,Invoer!$F$15:$AU$1999,15,FALSE))))</f>
        <v/>
      </c>
      <c r="EB235" s="595" t="str">
        <f ca="1">IF($DP235="","",IF($DN$4&lt;3,"",VLOOKUP(DP235,Invoer!$F$15:$AU$1999,19,FALSE)))</f>
        <v/>
      </c>
      <c r="EC235" s="541" t="str">
        <f ca="1">IF($DP235="","",IF(ISERROR(DQ235),0,IF($DN$4&lt;3,"",VLOOKUP(DP235,Invoer!$F$15:$AU$1999,24,FALSE))))</f>
        <v/>
      </c>
      <c r="ED235" s="541" t="str">
        <f ca="1">IF($DP235="","",IF(ISERROR(DQ235),0,IF($DN$4&lt;3,"",VLOOKUP(DP235,Invoer!$F$15:$AU$1999,17,FALSE))))</f>
        <v/>
      </c>
      <c r="EH235" s="89" t="e">
        <f ca="1">Invoer!CP240</f>
        <v>#N/A</v>
      </c>
      <c r="EI235" s="599" t="str">
        <f t="shared" ca="1" si="128"/>
        <v/>
      </c>
      <c r="EJ235" s="673" t="str">
        <f ca="1">IF(EI235="","",VLOOKUP(EI235,Invoer!$F$15:$AU$1999,2,FALSE))</f>
        <v/>
      </c>
      <c r="EK235" s="599" t="str">
        <f t="shared" ca="1" si="129"/>
        <v/>
      </c>
      <c r="EL235" s="599" t="str">
        <f ca="1">IF($EI235="","",VLOOKUP(EI235,Invoer!$F$15:$AU$1999,3,FALSE))</f>
        <v/>
      </c>
      <c r="EM235" s="599" t="str">
        <f ca="1">IF($EI235="","",IF(EL235&lt;&gt;"Liq","",VLOOKUP(EI235,Invoer!$F$15:$AU$1999,4,FALSE)))</f>
        <v/>
      </c>
      <c r="EN235" s="599" t="str">
        <f ca="1">IF($EI235="","",VLOOKUP(EI235,Invoer!$F$15:$AU$1999,6,FALSE))</f>
        <v/>
      </c>
      <c r="EO235" s="599" t="str">
        <f ca="1">IF(EI235="","",VLOOKUP(EI235,Invoer!$F$15:$AU$1999,9,FALSE))</f>
        <v/>
      </c>
      <c r="EP235" s="599" t="str">
        <f ca="1">IF(EI235="","",VLOOKUP(EI235,Invoer!$F$15:$AU$1999,10,FALSE))</f>
        <v/>
      </c>
      <c r="EQ235" s="599" t="str">
        <f ca="1">IF(EI235="","",VLOOKUP(EI235,Invoer!$F$15:$AU$1999,11,FALSE))</f>
        <v/>
      </c>
      <c r="ER235" s="662" t="str">
        <f ca="1">IF(EI235="","",VLOOKUP(EI235,Invoer!CQ:CS,3,FALSE))</f>
        <v/>
      </c>
      <c r="ES235" s="662" t="str">
        <f t="shared" ca="1" si="130"/>
        <v/>
      </c>
      <c r="ET235" s="513" t="str">
        <f t="shared" ca="1" si="131"/>
        <v/>
      </c>
      <c r="EU235" s="112" t="str">
        <f t="shared" ca="1" si="132"/>
        <v/>
      </c>
      <c r="EV235" s="83" t="s">
        <v>160</v>
      </c>
      <c r="EW235" s="682" t="str">
        <f t="shared" ca="1" si="133"/>
        <v/>
      </c>
      <c r="EX235" s="662" t="str">
        <f t="shared" ca="1" si="134"/>
        <v/>
      </c>
      <c r="EY235"/>
      <c r="EZ235" s="56" t="e">
        <f t="shared" ca="1" si="145"/>
        <v>#VALUE!</v>
      </c>
      <c r="FA235" s="56" t="e">
        <f t="shared" ca="1" si="146"/>
        <v>#VALUE!</v>
      </c>
      <c r="FE235"/>
      <c r="FI235"/>
      <c r="FJ235"/>
    </row>
    <row r="236" spans="1:166" ht="12" customHeight="1" x14ac:dyDescent="0.2">
      <c r="A236"/>
      <c r="B236"/>
      <c r="C236"/>
      <c r="E236"/>
      <c r="G236" s="89" t="e">
        <f ca="1">Invoer!DU241</f>
        <v>#N/A</v>
      </c>
      <c r="H236" s="599" t="str">
        <f t="shared" ca="1" si="152"/>
        <v/>
      </c>
      <c r="I236" s="673" t="str">
        <f ca="1">IF($H236="","",VLOOKUP(H236,Invoer!$F$15:$AU$1500,2,FALSE))</f>
        <v/>
      </c>
      <c r="J236" s="599" t="str">
        <f t="shared" ca="1" si="151"/>
        <v/>
      </c>
      <c r="K236" s="599" t="str">
        <f ca="1">IF($H236="","",VLOOKUP(H236,Invoer!$F$15:$AU$1500,3,FALSE))</f>
        <v/>
      </c>
      <c r="L236" s="599" t="str">
        <f ca="1">IF($H236="","",IF(K236&lt;&gt;"Liq","",VLOOKUP(H236,Invoer!$F$15:$AU$1500,4,FALSE)))</f>
        <v/>
      </c>
      <c r="M236" s="599" t="str">
        <f ca="1">IF($H236="","",VLOOKUP(H236,Invoer!$F$15:$AU$1500,5,FALSE))</f>
        <v/>
      </c>
      <c r="N236" s="599" t="str">
        <f ca="1">IF($H236="","",VLOOKUP(H236,Invoer!$F$15:$AU$1500,6,FALSE))</f>
        <v/>
      </c>
      <c r="O236" s="599" t="str">
        <f ca="1">IF($H236="","",VLOOKUP(H236,Invoer!$F$15:$AU$1500,9,FALSE))</f>
        <v/>
      </c>
      <c r="P236" s="599" t="str">
        <f ca="1">IF($H236="","",VLOOKUP(H236,Invoer!$F$15:$AU$1500,10,FALSE))</f>
        <v/>
      </c>
      <c r="Q236" s="599" t="str">
        <f ca="1">IF($H236="","",VLOOKUP(H236,Invoer!$F$15:$BB$1500,14,FALSE))</f>
        <v/>
      </c>
      <c r="R236" s="662" t="str">
        <f ca="1">IF($H236="","",IF(J236&gt;$K$8,"",VLOOKUP(H236,Invoer!$F$15:$AU$1500,15,FALSE)))</f>
        <v/>
      </c>
      <c r="S236" s="599" t="str">
        <f ca="1">IF($H236="","",VLOOKUP(H236,Invoer!$F$15:$AU$1500,19,FALSE))</f>
        <v/>
      </c>
      <c r="T236" s="662" t="str">
        <f ca="1">IF($H236="","",IF(J236&gt;$K$8,"",VLOOKUP(H236,Invoer!$F$15:$AU$1500,20,FALSE)))</f>
        <v/>
      </c>
      <c r="U236" s="662" t="str">
        <f ca="1">IF($H236="","",IF(J236&gt;$K$8,"",VLOOKUP(H236,Invoer!$F$15:$AU$1500,23,FALSE)))</f>
        <v/>
      </c>
      <c r="V236" s="662" t="str">
        <f ca="1">IF($H236="","",IF(J236&gt;$K$8,"",VLOOKUP(H236,Invoer!$F$15:$AU$1500,17,FALSE)))</f>
        <v/>
      </c>
      <c r="AC236" s="435" t="str">
        <f>IF($AC$7&lt;3,Invoer!DR241,IF($AC$7=3,Invoer!BT241,"x"))</f>
        <v>x</v>
      </c>
      <c r="AD236" s="599" t="str">
        <f t="shared" si="136"/>
        <v/>
      </c>
      <c r="AE236" s="673" t="str">
        <f>IF($AD236="","",VLOOKUP(AD236,Invoer!$F$15:$AU$1999,2,FALSE))</f>
        <v/>
      </c>
      <c r="AF236" s="599" t="str">
        <f t="shared" si="137"/>
        <v/>
      </c>
      <c r="AG236" s="599" t="str">
        <f>IF($AD236="","",VLOOKUP(AD236,Invoer!$F$15:$AU$1999,3,FALSE))</f>
        <v/>
      </c>
      <c r="AH236" s="599" t="str">
        <f>IF($AD236="","",IF(AG236&lt;&gt;"Liq","",VLOOKUP(AD236,Invoer!$F$15:$AU$1999,4,FALSE)))</f>
        <v/>
      </c>
      <c r="AI236" s="677" t="str">
        <f>IF($AD236="","",VLOOKUP(AD236,Invoer!$F$15:$AU$1999,5,FALSE))</f>
        <v/>
      </c>
      <c r="AJ236" s="599" t="str">
        <f>IF($AD236="","",VLOOKUP(AD236,Invoer!$F$15:$AU$1999,6,FALSE))</f>
        <v/>
      </c>
      <c r="AK236" s="599" t="str">
        <f>IF($AD236="","",VLOOKUP(AD236,Invoer!$F$15:$AU$1999,9,FALSE))</f>
        <v/>
      </c>
      <c r="AL236" s="599" t="str">
        <f>IF($AD236="","",VLOOKUP(AD236,Invoer!$F$15:$AU$1999,10,FALSE))</f>
        <v/>
      </c>
      <c r="AM236" s="599" t="str">
        <f>IF($AD236="","",VLOOKUP(AD236,Invoer!$F$15:$BB$1999,14,FALSE))</f>
        <v/>
      </c>
      <c r="AN236" s="599" t="str">
        <f>IF($AD236="","",VLOOKUP(AD236,Invoer!$F$15:$AU$1999,11,FALSE))</f>
        <v/>
      </c>
      <c r="AO236" s="662" t="str">
        <f>IF($AD236="","",VLOOKUP(AD236,Invoer!$F$15:$AU$1999,15,FALSE))</f>
        <v/>
      </c>
      <c r="AP236" s="599" t="str">
        <f>IF($AD236="","",VLOOKUP(AD236,Invoer!$F$15:$AU$1999,19,FALSE))</f>
        <v/>
      </c>
      <c r="AQ236" s="662" t="str">
        <f>IF($AD236="","",VLOOKUP(AD236,Invoer!$F$15:$AU$1999,24,FALSE))</f>
        <v/>
      </c>
      <c r="AR236" s="662" t="str">
        <f>IF($AD236="","",VLOOKUP(AD236,Invoer!$F$15:$AU$1999,17,FALSE))</f>
        <v/>
      </c>
      <c r="AS236" s="678" t="str">
        <f t="shared" si="147"/>
        <v/>
      </c>
      <c r="AT236" s="676" t="str">
        <f t="shared" si="116"/>
        <v/>
      </c>
      <c r="AU236" s="77" t="e">
        <f t="shared" si="117"/>
        <v>#VALUE!</v>
      </c>
      <c r="AW236" s="57"/>
      <c r="AX236" s="57"/>
      <c r="BA236" s="83" t="e">
        <f ca="1">Invoer!DW241</f>
        <v>#N/A</v>
      </c>
      <c r="BB236" s="599" t="str">
        <f t="shared" ca="1" si="138"/>
        <v/>
      </c>
      <c r="BC236" s="673" t="str">
        <f ca="1">IF($BB236="","",VLOOKUP(BB236,Invoer!$F$15:$AU$1999,2,FALSE))</f>
        <v/>
      </c>
      <c r="BD236" s="599" t="str">
        <f t="shared" ca="1" si="139"/>
        <v/>
      </c>
      <c r="BE236" s="599" t="str">
        <f ca="1">IF($BB236="","",VLOOKUP(BB236,Invoer!$F$15:$AU$1999,5,FALSE))</f>
        <v/>
      </c>
      <c r="BF236" s="599" t="str">
        <f ca="1">IF($BB236="","",VLOOKUP(BB236,Invoer!$F$15:$AU$1999,6,FALSE))</f>
        <v/>
      </c>
      <c r="BG236" s="599" t="str">
        <f ca="1">IF($BB236="","",VLOOKUP(BB236,Invoer!$F$15:$AU$1999,9,FALSE))</f>
        <v/>
      </c>
      <c r="BH236" s="599" t="str">
        <f ca="1">IF($BB236="","",VLOOKUP(BB236,Invoer!$F$15:$AU$1999,10,FALSE))</f>
        <v/>
      </c>
      <c r="BI236" s="599" t="str">
        <f ca="1">IF($BB236="","",VLOOKUP(BB236,Invoer!$F$15:$BB$1999,14,FALSE))</f>
        <v/>
      </c>
      <c r="BJ236" s="599" t="str">
        <f ca="1">IF($BB236="","",VLOOKUP(BB236,Invoer!$F$15:$AU$1999,11,FALSE))</f>
        <v/>
      </c>
      <c r="BK236" s="662" t="str">
        <f t="shared" ca="1" si="140"/>
        <v/>
      </c>
      <c r="BL236" s="662" t="str">
        <f t="shared" ca="1" si="141"/>
        <v/>
      </c>
      <c r="BM236" s="679" t="str">
        <f t="shared" ca="1" si="142"/>
        <v/>
      </c>
      <c r="BN236" s="662" t="str">
        <f t="shared" ca="1" si="118"/>
        <v/>
      </c>
      <c r="BO236" s="662" t="str">
        <f ca="1">IF($BB236="","",VLOOKUP(BB236,Invoer!$F$15:$AU$1999,15,FALSE))</f>
        <v/>
      </c>
      <c r="BP236" s="662" t="str">
        <f ca="1">IF($BB236="","",VLOOKUP(BB236,Invoer!$F$15:$AU$1999,24,FALSE))</f>
        <v/>
      </c>
      <c r="BQ236" s="662" t="str">
        <f ca="1">IF($BB236="","",VLOOKUP(BB236,Invoer!$F$15:$AU$1999,17,FALSE))</f>
        <v/>
      </c>
      <c r="BS236" s="73" t="e">
        <f t="shared" ca="1" si="148"/>
        <v>#VALUE!</v>
      </c>
      <c r="BT236" s="57" t="str">
        <f t="shared" ca="1" si="149"/>
        <v/>
      </c>
      <c r="CQ236" s="411" t="e">
        <f ca="1">Invoer!EG241</f>
        <v>#N/A</v>
      </c>
      <c r="CR236" s="599" t="str">
        <f t="shared" ca="1" si="121"/>
        <v/>
      </c>
      <c r="CS236" s="673" t="str">
        <f ca="1">IF($CR236="","",VLOOKUP(CR236,Invoer!$F$15:$AU$1500,2,FALSE))</f>
        <v/>
      </c>
      <c r="CT236" s="599" t="str">
        <f t="shared" ca="1" si="122"/>
        <v/>
      </c>
      <c r="CU236" s="599" t="str">
        <f ca="1">IF($CR236="","",VLOOKUP(CR236,Invoer!$F$15:$AU$1500,3,FALSE))</f>
        <v/>
      </c>
      <c r="CV236" s="599" t="str">
        <f ca="1">IF($CR236="","",IF(CU236&lt;&gt;"Liq","",VLOOKUP(CR236,Invoer!$F$15:$AU$1500,4,FALSE)))</f>
        <v/>
      </c>
      <c r="CW236" s="599" t="str">
        <f ca="1">IF($CR236="","",VLOOKUP(CR236,Invoer!$F$15:$AU$1500,5,FALSE))</f>
        <v/>
      </c>
      <c r="CX236" s="599" t="str">
        <f ca="1">IF($CR236="","",VLOOKUP(CR236,Invoer!$F$15:$AU$1500,6,FALSE))</f>
        <v/>
      </c>
      <c r="CY236" s="599" t="str">
        <f ca="1">IF($CR236="","",VLOOKUP(CR236,Invoer!$F$15:$AU$1500,9,FALSE))</f>
        <v/>
      </c>
      <c r="CZ236" s="599" t="str">
        <f ca="1">IF($CR236="","",VLOOKUP(CR236,Invoer!$F$15:$AU$1500,10,FALSE))</f>
        <v/>
      </c>
      <c r="DA236" s="599" t="str">
        <f ca="1">IF($CR236="","",VLOOKUP(CR236,Invoer!$F$15:$AU$1500,11,FALSE))</f>
        <v/>
      </c>
      <c r="DB236" s="599" t="str">
        <f ca="1">IF($CR236="","",VLOOKUP(CR236,Invoer!$F$15:$BB$1500,14,FALSE))</f>
        <v/>
      </c>
      <c r="DC236" s="662" t="str">
        <f ca="1">IF($CR236="","",VLOOKUP(CR236,Invoer!$F$15:$AU$1500,15,FALSE))</f>
        <v/>
      </c>
      <c r="DD236" s="599" t="str">
        <f ca="1">IF($CR236="","",VLOOKUP(CR236,Invoer!$F$15:$AU$1500,19,FALSE))</f>
        <v/>
      </c>
      <c r="DE236" s="662" t="str">
        <f ca="1">IF($CR236="","",VLOOKUP(CR236,Invoer!$F$15:$AU$1500,20,FALSE))</f>
        <v/>
      </c>
      <c r="DF236" s="662" t="str">
        <f ca="1">IF($CR236="","",VLOOKUP(CR236,Invoer!$F$15:$AU$1500,23,FALSE))</f>
        <v/>
      </c>
      <c r="DG236" s="662" t="str">
        <f ca="1">IF($CR236="","",VLOOKUP(CR236,Invoer!$F$15:$AU$1500,17,FALSE))</f>
        <v/>
      </c>
      <c r="DH236" s="681" t="str">
        <f t="shared" ca="1" si="123"/>
        <v/>
      </c>
      <c r="DI236" s="662" t="str">
        <f t="shared" ca="1" si="124"/>
        <v/>
      </c>
      <c r="DJ236" s="190"/>
      <c r="DK236" s="411" t="str">
        <f t="shared" ca="1" si="125"/>
        <v/>
      </c>
      <c r="DO236" s="61" t="e">
        <f ca="1">IF($DN$4&lt;3,Invoer!EB241,Invoer!EA241)</f>
        <v>#N/A</v>
      </c>
      <c r="DP236" s="599" t="str">
        <f t="shared" ca="1" si="126"/>
        <v/>
      </c>
      <c r="DQ236" s="673" t="str">
        <f ca="1">IF($DP236="","",VLOOKUP(DP236,Invoer!$F$15:$AU$1999,2,FALSE))</f>
        <v/>
      </c>
      <c r="DR236" s="599" t="str">
        <f t="shared" ca="1" si="127"/>
        <v/>
      </c>
      <c r="DS236" s="599" t="str">
        <f ca="1">IF($DP236="","",VLOOKUP(DP236,Invoer!$F$15:$AU$1999,3,FALSE))</f>
        <v/>
      </c>
      <c r="DT236" s="599" t="str">
        <f ca="1">IF($DP236="","",IF(DS236&lt;&gt;"Liq","",VLOOKUP(DP236,Invoer!$F$15:$AU$1999,4,FALSE)))</f>
        <v/>
      </c>
      <c r="DU236" s="599" t="str">
        <f ca="1">IF($DP236="","",VLOOKUP(DP236,Invoer!$F$15:$AU$1999,5,FALSE))</f>
        <v/>
      </c>
      <c r="DV236" s="599" t="str">
        <f ca="1">IF($DP236="","",VLOOKUP(DP236,Invoer!$F$15:$AU$1999,6,FALSE))</f>
        <v/>
      </c>
      <c r="DW236" s="599" t="str">
        <f ca="1">IF($DP236="","",VLOOKUP(DP236,Invoer!$F$15:$AU$1999,9,FALSE))</f>
        <v/>
      </c>
      <c r="DX236" s="599" t="str">
        <f ca="1">IF($DP236="","",VLOOKUP(DP236,Invoer!$F$15:$AU$1999,10,FALSE))</f>
        <v/>
      </c>
      <c r="DY236" s="595" t="str">
        <f ca="1">IF($DP236="","",VLOOKUP(DP236,Invoer!$F$15:$AU$1999,11,FALSE))</f>
        <v/>
      </c>
      <c r="DZ236" s="662" t="str">
        <f ca="1">IF($DP236="","",IF($DN$4&gt;2,"",VLOOKUP(DP236,Invoer!CQ:CS,3,FALSE)))</f>
        <v/>
      </c>
      <c r="EA236" s="541" t="str">
        <f ca="1">IF($DP236="","",IF(ISERROR(DQ236),0,IF($DN$4&lt;3,"",VLOOKUP(DP236,Invoer!$F$15:$AU$1999,15,FALSE))))</f>
        <v/>
      </c>
      <c r="EB236" s="595" t="str">
        <f ca="1">IF($DP236="","",IF($DN$4&lt;3,"",VLOOKUP(DP236,Invoer!$F$15:$AU$1999,19,FALSE)))</f>
        <v/>
      </c>
      <c r="EC236" s="541" t="str">
        <f ca="1">IF($DP236="","",IF(ISERROR(DQ236),0,IF($DN$4&lt;3,"",VLOOKUP(DP236,Invoer!$F$15:$AU$1999,24,FALSE))))</f>
        <v/>
      </c>
      <c r="ED236" s="541" t="str">
        <f ca="1">IF($DP236="","",IF(ISERROR(DQ236),0,IF($DN$4&lt;3,"",VLOOKUP(DP236,Invoer!$F$15:$AU$1999,17,FALSE))))</f>
        <v/>
      </c>
      <c r="EH236" s="89" t="e">
        <f ca="1">Invoer!CP241</f>
        <v>#N/A</v>
      </c>
      <c r="EI236" s="599" t="str">
        <f t="shared" ca="1" si="128"/>
        <v/>
      </c>
      <c r="EJ236" s="673" t="str">
        <f ca="1">IF(EI236="","",VLOOKUP(EI236,Invoer!$F$15:$AU$1999,2,FALSE))</f>
        <v/>
      </c>
      <c r="EK236" s="599" t="str">
        <f t="shared" ca="1" si="129"/>
        <v/>
      </c>
      <c r="EL236" s="599" t="str">
        <f ca="1">IF($EI236="","",VLOOKUP(EI236,Invoer!$F$15:$AU$1999,3,FALSE))</f>
        <v/>
      </c>
      <c r="EM236" s="599" t="str">
        <f ca="1">IF($EI236="","",IF(EL236&lt;&gt;"Liq","",VLOOKUP(EI236,Invoer!$F$15:$AU$1999,4,FALSE)))</f>
        <v/>
      </c>
      <c r="EN236" s="599" t="str">
        <f ca="1">IF($EI236="","",VLOOKUP(EI236,Invoer!$F$15:$AU$1999,6,FALSE))</f>
        <v/>
      </c>
      <c r="EO236" s="599" t="str">
        <f ca="1">IF(EI236="","",VLOOKUP(EI236,Invoer!$F$15:$AU$1999,9,FALSE))</f>
        <v/>
      </c>
      <c r="EP236" s="599" t="str">
        <f ca="1">IF(EI236="","",VLOOKUP(EI236,Invoer!$F$15:$AU$1999,10,FALSE))</f>
        <v/>
      </c>
      <c r="EQ236" s="599" t="str">
        <f ca="1">IF(EI236="","",VLOOKUP(EI236,Invoer!$F$15:$AU$1999,11,FALSE))</f>
        <v/>
      </c>
      <c r="ER236" s="662" t="str">
        <f ca="1">IF(EI236="","",VLOOKUP(EI236,Invoer!CQ:CS,3,FALSE))</f>
        <v/>
      </c>
      <c r="ES236" s="662" t="str">
        <f t="shared" ca="1" si="130"/>
        <v/>
      </c>
      <c r="ET236" s="513" t="str">
        <f t="shared" ca="1" si="131"/>
        <v/>
      </c>
      <c r="EU236" s="112" t="str">
        <f t="shared" ca="1" si="132"/>
        <v/>
      </c>
      <c r="EV236" s="83" t="s">
        <v>160</v>
      </c>
      <c r="EW236" s="682" t="str">
        <f t="shared" ca="1" si="133"/>
        <v/>
      </c>
      <c r="EX236" s="662" t="str">
        <f t="shared" ca="1" si="134"/>
        <v/>
      </c>
      <c r="EY236"/>
      <c r="EZ236" s="56" t="e">
        <f t="shared" ca="1" si="145"/>
        <v>#VALUE!</v>
      </c>
      <c r="FA236" s="56" t="e">
        <f t="shared" ca="1" si="146"/>
        <v>#VALUE!</v>
      </c>
      <c r="FE236"/>
      <c r="FI236"/>
      <c r="FJ236"/>
    </row>
    <row r="237" spans="1:166" ht="12" customHeight="1" x14ac:dyDescent="0.2">
      <c r="A237"/>
      <c r="B237"/>
      <c r="C237"/>
      <c r="E237"/>
      <c r="G237" s="89" t="e">
        <f ca="1">Invoer!DU242</f>
        <v>#N/A</v>
      </c>
      <c r="H237" s="599" t="str">
        <f t="shared" ca="1" si="152"/>
        <v/>
      </c>
      <c r="I237" s="673" t="str">
        <f ca="1">IF($H237="","",VLOOKUP(H237,Invoer!$F$15:$AU$1500,2,FALSE))</f>
        <v/>
      </c>
      <c r="J237" s="599" t="str">
        <f t="shared" ca="1" si="151"/>
        <v/>
      </c>
      <c r="K237" s="599" t="str">
        <f ca="1">IF($H237="","",VLOOKUP(H237,Invoer!$F$15:$AU$1500,3,FALSE))</f>
        <v/>
      </c>
      <c r="L237" s="599" t="str">
        <f ca="1">IF($H237="","",IF(K237&lt;&gt;"Liq","",VLOOKUP(H237,Invoer!$F$15:$AU$1500,4,FALSE)))</f>
        <v/>
      </c>
      <c r="M237" s="599" t="str">
        <f ca="1">IF($H237="","",VLOOKUP(H237,Invoer!$F$15:$AU$1500,5,FALSE))</f>
        <v/>
      </c>
      <c r="N237" s="599" t="str">
        <f ca="1">IF($H237="","",VLOOKUP(H237,Invoer!$F$15:$AU$1500,6,FALSE))</f>
        <v/>
      </c>
      <c r="O237" s="599" t="str">
        <f ca="1">IF($H237="","",VLOOKUP(H237,Invoer!$F$15:$AU$1500,9,FALSE))</f>
        <v/>
      </c>
      <c r="P237" s="599" t="str">
        <f ca="1">IF($H237="","",VLOOKUP(H237,Invoer!$F$15:$AU$1500,10,FALSE))</f>
        <v/>
      </c>
      <c r="Q237" s="599" t="str">
        <f ca="1">IF($H237="","",VLOOKUP(H237,Invoer!$F$15:$BB$1500,14,FALSE))</f>
        <v/>
      </c>
      <c r="R237" s="662" t="str">
        <f ca="1">IF($H237="","",IF(J237&gt;$K$8,"",VLOOKUP(H237,Invoer!$F$15:$AU$1500,15,FALSE)))</f>
        <v/>
      </c>
      <c r="S237" s="599" t="str">
        <f ca="1">IF($H237="","",VLOOKUP(H237,Invoer!$F$15:$AU$1500,19,FALSE))</f>
        <v/>
      </c>
      <c r="T237" s="662" t="str">
        <f ca="1">IF($H237="","",IF(J237&gt;$K$8,"",VLOOKUP(H237,Invoer!$F$15:$AU$1500,20,FALSE)))</f>
        <v/>
      </c>
      <c r="U237" s="662" t="str">
        <f ca="1">IF($H237="","",IF(J237&gt;$K$8,"",VLOOKUP(H237,Invoer!$F$15:$AU$1500,23,FALSE)))</f>
        <v/>
      </c>
      <c r="V237" s="662" t="str">
        <f ca="1">IF($H237="","",IF(J237&gt;$K$8,"",VLOOKUP(H237,Invoer!$F$15:$AU$1500,17,FALSE)))</f>
        <v/>
      </c>
      <c r="AC237" s="435" t="str">
        <f>IF($AC$7&lt;3,Invoer!DR242,IF($AC$7=3,Invoer!BT242,"x"))</f>
        <v>x</v>
      </c>
      <c r="AD237" s="599" t="str">
        <f t="shared" si="136"/>
        <v/>
      </c>
      <c r="AE237" s="673" t="str">
        <f>IF($AD237="","",VLOOKUP(AD237,Invoer!$F$15:$AU$1999,2,FALSE))</f>
        <v/>
      </c>
      <c r="AF237" s="599" t="str">
        <f t="shared" si="137"/>
        <v/>
      </c>
      <c r="AG237" s="599" t="str">
        <f>IF($AD237="","",VLOOKUP(AD237,Invoer!$F$15:$AU$1999,3,FALSE))</f>
        <v/>
      </c>
      <c r="AH237" s="599" t="str">
        <f>IF($AD237="","",IF(AG237&lt;&gt;"Liq","",VLOOKUP(AD237,Invoer!$F$15:$AU$1999,4,FALSE)))</f>
        <v/>
      </c>
      <c r="AI237" s="677" t="str">
        <f>IF($AD237="","",VLOOKUP(AD237,Invoer!$F$15:$AU$1999,5,FALSE))</f>
        <v/>
      </c>
      <c r="AJ237" s="599" t="str">
        <f>IF($AD237="","",VLOOKUP(AD237,Invoer!$F$15:$AU$1999,6,FALSE))</f>
        <v/>
      </c>
      <c r="AK237" s="599" t="str">
        <f>IF($AD237="","",VLOOKUP(AD237,Invoer!$F$15:$AU$1999,9,FALSE))</f>
        <v/>
      </c>
      <c r="AL237" s="599" t="str">
        <f>IF($AD237="","",VLOOKUP(AD237,Invoer!$F$15:$AU$1999,10,FALSE))</f>
        <v/>
      </c>
      <c r="AM237" s="599" t="str">
        <f>IF($AD237="","",VLOOKUP(AD237,Invoer!$F$15:$BB$1999,14,FALSE))</f>
        <v/>
      </c>
      <c r="AN237" s="599" t="str">
        <f>IF($AD237="","",VLOOKUP(AD237,Invoer!$F$15:$AU$1999,11,FALSE))</f>
        <v/>
      </c>
      <c r="AO237" s="662" t="str">
        <f>IF($AD237="","",VLOOKUP(AD237,Invoer!$F$15:$AU$1999,15,FALSE))</f>
        <v/>
      </c>
      <c r="AP237" s="599" t="str">
        <f>IF($AD237="","",VLOOKUP(AD237,Invoer!$F$15:$AU$1999,19,FALSE))</f>
        <v/>
      </c>
      <c r="AQ237" s="662" t="str">
        <f>IF($AD237="","",VLOOKUP(AD237,Invoer!$F$15:$AU$1999,24,FALSE))</f>
        <v/>
      </c>
      <c r="AR237" s="662" t="str">
        <f>IF($AD237="","",VLOOKUP(AD237,Invoer!$F$15:$AU$1999,17,FALSE))</f>
        <v/>
      </c>
      <c r="AS237" s="678" t="str">
        <f t="shared" si="147"/>
        <v/>
      </c>
      <c r="AT237" s="676" t="str">
        <f t="shared" si="116"/>
        <v/>
      </c>
      <c r="AU237" s="77" t="e">
        <f t="shared" si="117"/>
        <v>#VALUE!</v>
      </c>
      <c r="AW237" s="57"/>
      <c r="AX237" s="57"/>
      <c r="BA237" s="83" t="e">
        <f ca="1">Invoer!DW242</f>
        <v>#N/A</v>
      </c>
      <c r="BB237" s="599" t="str">
        <f t="shared" ca="1" si="138"/>
        <v/>
      </c>
      <c r="BC237" s="673" t="str">
        <f ca="1">IF($BB237="","",VLOOKUP(BB237,Invoer!$F$15:$AU$1999,2,FALSE))</f>
        <v/>
      </c>
      <c r="BD237" s="599" t="str">
        <f t="shared" ca="1" si="139"/>
        <v/>
      </c>
      <c r="BE237" s="599" t="str">
        <f ca="1">IF($BB237="","",VLOOKUP(BB237,Invoer!$F$15:$AU$1999,5,FALSE))</f>
        <v/>
      </c>
      <c r="BF237" s="599" t="str">
        <f ca="1">IF($BB237="","",VLOOKUP(BB237,Invoer!$F$15:$AU$1999,6,FALSE))</f>
        <v/>
      </c>
      <c r="BG237" s="599" t="str">
        <f ca="1">IF($BB237="","",VLOOKUP(BB237,Invoer!$F$15:$AU$1999,9,FALSE))</f>
        <v/>
      </c>
      <c r="BH237" s="599" t="str">
        <f ca="1">IF($BB237="","",VLOOKUP(BB237,Invoer!$F$15:$AU$1999,10,FALSE))</f>
        <v/>
      </c>
      <c r="BI237" s="599" t="str">
        <f ca="1">IF($BB237="","",VLOOKUP(BB237,Invoer!$F$15:$BB$1999,14,FALSE))</f>
        <v/>
      </c>
      <c r="BJ237" s="599" t="str">
        <f ca="1">IF($BB237="","",VLOOKUP(BB237,Invoer!$F$15:$AU$1999,11,FALSE))</f>
        <v/>
      </c>
      <c r="BK237" s="662" t="str">
        <f t="shared" ca="1" si="140"/>
        <v/>
      </c>
      <c r="BL237" s="662" t="str">
        <f t="shared" ca="1" si="141"/>
        <v/>
      </c>
      <c r="BM237" s="679" t="str">
        <f t="shared" ca="1" si="142"/>
        <v/>
      </c>
      <c r="BN237" s="662" t="str">
        <f t="shared" ca="1" si="118"/>
        <v/>
      </c>
      <c r="BO237" s="662" t="str">
        <f ca="1">IF($BB237="","",VLOOKUP(BB237,Invoer!$F$15:$AU$1999,15,FALSE))</f>
        <v/>
      </c>
      <c r="BP237" s="662" t="str">
        <f ca="1">IF($BB237="","",VLOOKUP(BB237,Invoer!$F$15:$AU$1999,24,FALSE))</f>
        <v/>
      </c>
      <c r="BQ237" s="662" t="str">
        <f ca="1">IF($BB237="","",VLOOKUP(BB237,Invoer!$F$15:$AU$1999,17,FALSE))</f>
        <v/>
      </c>
      <c r="BS237" s="73" t="e">
        <f t="shared" ca="1" si="148"/>
        <v>#VALUE!</v>
      </c>
      <c r="BT237" s="57" t="str">
        <f t="shared" ca="1" si="149"/>
        <v/>
      </c>
      <c r="CQ237" s="411" t="e">
        <f ca="1">Invoer!EG242</f>
        <v>#N/A</v>
      </c>
      <c r="CR237" s="599" t="str">
        <f t="shared" ca="1" si="121"/>
        <v/>
      </c>
      <c r="CS237" s="673" t="str">
        <f ca="1">IF($CR237="","",VLOOKUP(CR237,Invoer!$F$15:$AU$1500,2,FALSE))</f>
        <v/>
      </c>
      <c r="CT237" s="599" t="str">
        <f t="shared" ca="1" si="122"/>
        <v/>
      </c>
      <c r="CU237" s="599" t="str">
        <f ca="1">IF($CR237="","",VLOOKUP(CR237,Invoer!$F$15:$AU$1500,3,FALSE))</f>
        <v/>
      </c>
      <c r="CV237" s="599" t="str">
        <f ca="1">IF($CR237="","",IF(CU237&lt;&gt;"Liq","",VLOOKUP(CR237,Invoer!$F$15:$AU$1500,4,FALSE)))</f>
        <v/>
      </c>
      <c r="CW237" s="599" t="str">
        <f ca="1">IF($CR237="","",VLOOKUP(CR237,Invoer!$F$15:$AU$1500,5,FALSE))</f>
        <v/>
      </c>
      <c r="CX237" s="599" t="str">
        <f ca="1">IF($CR237="","",VLOOKUP(CR237,Invoer!$F$15:$AU$1500,6,FALSE))</f>
        <v/>
      </c>
      <c r="CY237" s="599" t="str">
        <f ca="1">IF($CR237="","",VLOOKUP(CR237,Invoer!$F$15:$AU$1500,9,FALSE))</f>
        <v/>
      </c>
      <c r="CZ237" s="599" t="str">
        <f ca="1">IF($CR237="","",VLOOKUP(CR237,Invoer!$F$15:$AU$1500,10,FALSE))</f>
        <v/>
      </c>
      <c r="DA237" s="599" t="str">
        <f ca="1">IF($CR237="","",VLOOKUP(CR237,Invoer!$F$15:$AU$1500,11,FALSE))</f>
        <v/>
      </c>
      <c r="DB237" s="599" t="str">
        <f ca="1">IF($CR237="","",VLOOKUP(CR237,Invoer!$F$15:$BB$1500,14,FALSE))</f>
        <v/>
      </c>
      <c r="DC237" s="662" t="str">
        <f ca="1">IF($CR237="","",VLOOKUP(CR237,Invoer!$F$15:$AU$1500,15,FALSE))</f>
        <v/>
      </c>
      <c r="DD237" s="599" t="str">
        <f ca="1">IF($CR237="","",VLOOKUP(CR237,Invoer!$F$15:$AU$1500,19,FALSE))</f>
        <v/>
      </c>
      <c r="DE237" s="662" t="str">
        <f ca="1">IF($CR237="","",VLOOKUP(CR237,Invoer!$F$15:$AU$1500,20,FALSE))</f>
        <v/>
      </c>
      <c r="DF237" s="662" t="str">
        <f ca="1">IF($CR237="","",VLOOKUP(CR237,Invoer!$F$15:$AU$1500,23,FALSE))</f>
        <v/>
      </c>
      <c r="DG237" s="662" t="str">
        <f ca="1">IF($CR237="","",VLOOKUP(CR237,Invoer!$F$15:$AU$1500,17,FALSE))</f>
        <v/>
      </c>
      <c r="DH237" s="681" t="str">
        <f t="shared" ca="1" si="123"/>
        <v/>
      </c>
      <c r="DI237" s="662" t="str">
        <f t="shared" ca="1" si="124"/>
        <v/>
      </c>
      <c r="DJ237" s="190"/>
      <c r="DK237" s="411" t="str">
        <f t="shared" ca="1" si="125"/>
        <v/>
      </c>
      <c r="DO237" s="61" t="e">
        <f ca="1">IF($DN$4&lt;3,Invoer!EB242,Invoer!EA242)</f>
        <v>#N/A</v>
      </c>
      <c r="DP237" s="599" t="str">
        <f t="shared" ca="1" si="126"/>
        <v/>
      </c>
      <c r="DQ237" s="673" t="str">
        <f ca="1">IF($DP237="","",VLOOKUP(DP237,Invoer!$F$15:$AU$1999,2,FALSE))</f>
        <v/>
      </c>
      <c r="DR237" s="599" t="str">
        <f t="shared" ca="1" si="127"/>
        <v/>
      </c>
      <c r="DS237" s="599" t="str">
        <f ca="1">IF($DP237="","",VLOOKUP(DP237,Invoer!$F$15:$AU$1999,3,FALSE))</f>
        <v/>
      </c>
      <c r="DT237" s="599" t="str">
        <f ca="1">IF($DP237="","",IF(DS237&lt;&gt;"Liq","",VLOOKUP(DP237,Invoer!$F$15:$AU$1999,4,FALSE)))</f>
        <v/>
      </c>
      <c r="DU237" s="599" t="str">
        <f ca="1">IF($DP237="","",VLOOKUP(DP237,Invoer!$F$15:$AU$1999,5,FALSE))</f>
        <v/>
      </c>
      <c r="DV237" s="599" t="str">
        <f ca="1">IF($DP237="","",VLOOKUP(DP237,Invoer!$F$15:$AU$1999,6,FALSE))</f>
        <v/>
      </c>
      <c r="DW237" s="599" t="str">
        <f ca="1">IF($DP237="","",VLOOKUP(DP237,Invoer!$F$15:$AU$1999,9,FALSE))</f>
        <v/>
      </c>
      <c r="DX237" s="599" t="str">
        <f ca="1">IF($DP237="","",VLOOKUP(DP237,Invoer!$F$15:$AU$1999,10,FALSE))</f>
        <v/>
      </c>
      <c r="DY237" s="595" t="str">
        <f ca="1">IF($DP237="","",VLOOKUP(DP237,Invoer!$F$15:$AU$1999,11,FALSE))</f>
        <v/>
      </c>
      <c r="DZ237" s="662" t="str">
        <f ca="1">IF($DP237="","",IF($DN$4&gt;2,"",VLOOKUP(DP237,Invoer!CQ:CS,3,FALSE)))</f>
        <v/>
      </c>
      <c r="EA237" s="541" t="str">
        <f ca="1">IF($DP237="","",IF(ISERROR(DQ237),0,IF($DN$4&lt;3,"",VLOOKUP(DP237,Invoer!$F$15:$AU$1999,15,FALSE))))</f>
        <v/>
      </c>
      <c r="EB237" s="595" t="str">
        <f ca="1">IF($DP237="","",IF($DN$4&lt;3,"",VLOOKUP(DP237,Invoer!$F$15:$AU$1999,19,FALSE)))</f>
        <v/>
      </c>
      <c r="EC237" s="541" t="str">
        <f ca="1">IF($DP237="","",IF(ISERROR(DQ237),0,IF($DN$4&lt;3,"",VLOOKUP(DP237,Invoer!$F$15:$AU$1999,24,FALSE))))</f>
        <v/>
      </c>
      <c r="ED237" s="541" t="str">
        <f ca="1">IF($DP237="","",IF(ISERROR(DQ237),0,IF($DN$4&lt;3,"",VLOOKUP(DP237,Invoer!$F$15:$AU$1999,17,FALSE))))</f>
        <v/>
      </c>
      <c r="EH237" s="89" t="e">
        <f ca="1">Invoer!CP242</f>
        <v>#N/A</v>
      </c>
      <c r="EI237" s="599" t="str">
        <f t="shared" ca="1" si="128"/>
        <v/>
      </c>
      <c r="EJ237" s="673" t="str">
        <f ca="1">IF(EI237="","",VLOOKUP(EI237,Invoer!$F$15:$AU$1999,2,FALSE))</f>
        <v/>
      </c>
      <c r="EK237" s="599" t="str">
        <f t="shared" ca="1" si="129"/>
        <v/>
      </c>
      <c r="EL237" s="599" t="str">
        <f ca="1">IF($EI237="","",VLOOKUP(EI237,Invoer!$F$15:$AU$1999,3,FALSE))</f>
        <v/>
      </c>
      <c r="EM237" s="599" t="str">
        <f ca="1">IF($EI237="","",IF(EL237&lt;&gt;"Liq","",VLOOKUP(EI237,Invoer!$F$15:$AU$1999,4,FALSE)))</f>
        <v/>
      </c>
      <c r="EN237" s="599" t="str">
        <f ca="1">IF($EI237="","",VLOOKUP(EI237,Invoer!$F$15:$AU$1999,6,FALSE))</f>
        <v/>
      </c>
      <c r="EO237" s="599" t="str">
        <f ca="1">IF(EI237="","",VLOOKUP(EI237,Invoer!$F$15:$AU$1999,9,FALSE))</f>
        <v/>
      </c>
      <c r="EP237" s="599" t="str">
        <f ca="1">IF(EI237="","",VLOOKUP(EI237,Invoer!$F$15:$AU$1999,10,FALSE))</f>
        <v/>
      </c>
      <c r="EQ237" s="599" t="str">
        <f ca="1">IF(EI237="","",VLOOKUP(EI237,Invoer!$F$15:$AU$1999,11,FALSE))</f>
        <v/>
      </c>
      <c r="ER237" s="662" t="str">
        <f ca="1">IF(EI237="","",VLOOKUP(EI237,Invoer!CQ:CS,3,FALSE))</f>
        <v/>
      </c>
      <c r="ES237" s="662" t="str">
        <f t="shared" ca="1" si="130"/>
        <v/>
      </c>
      <c r="ET237" s="513" t="str">
        <f t="shared" ca="1" si="131"/>
        <v/>
      </c>
      <c r="EU237" s="112" t="str">
        <f t="shared" ca="1" si="132"/>
        <v/>
      </c>
      <c r="EV237" s="83" t="s">
        <v>160</v>
      </c>
      <c r="EW237" s="682" t="str">
        <f t="shared" ca="1" si="133"/>
        <v/>
      </c>
      <c r="EX237" s="662" t="str">
        <f t="shared" ca="1" si="134"/>
        <v/>
      </c>
      <c r="EY237"/>
      <c r="EZ237" s="56" t="e">
        <f t="shared" ca="1" si="145"/>
        <v>#VALUE!</v>
      </c>
      <c r="FA237" s="56" t="e">
        <f t="shared" ca="1" si="146"/>
        <v>#VALUE!</v>
      </c>
      <c r="FE237"/>
      <c r="FI237"/>
      <c r="FJ237"/>
    </row>
    <row r="238" spans="1:166" ht="12" customHeight="1" x14ac:dyDescent="0.2">
      <c r="A238"/>
      <c r="B238"/>
      <c r="C238"/>
      <c r="E238"/>
      <c r="G238" s="89" t="e">
        <f ca="1">Invoer!DU243</f>
        <v>#N/A</v>
      </c>
      <c r="H238" s="599" t="str">
        <f t="shared" ca="1" si="152"/>
        <v/>
      </c>
      <c r="I238" s="673" t="str">
        <f ca="1">IF($H238="","",VLOOKUP(H238,Invoer!$F$15:$AU$1500,2,FALSE))</f>
        <v/>
      </c>
      <c r="J238" s="599" t="str">
        <f t="shared" ca="1" si="151"/>
        <v/>
      </c>
      <c r="K238" s="599" t="str">
        <f ca="1">IF($H238="","",VLOOKUP(H238,Invoer!$F$15:$AU$1500,3,FALSE))</f>
        <v/>
      </c>
      <c r="L238" s="599" t="str">
        <f ca="1">IF($H238="","",IF(K238&lt;&gt;"Liq","",VLOOKUP(H238,Invoer!$F$15:$AU$1500,4,FALSE)))</f>
        <v/>
      </c>
      <c r="M238" s="599" t="str">
        <f ca="1">IF($H238="","",VLOOKUP(H238,Invoer!$F$15:$AU$1500,5,FALSE))</f>
        <v/>
      </c>
      <c r="N238" s="599" t="str">
        <f ca="1">IF($H238="","",VLOOKUP(H238,Invoer!$F$15:$AU$1500,6,FALSE))</f>
        <v/>
      </c>
      <c r="O238" s="599" t="str">
        <f ca="1">IF($H238="","",VLOOKUP(H238,Invoer!$F$15:$AU$1500,9,FALSE))</f>
        <v/>
      </c>
      <c r="P238" s="599" t="str">
        <f ca="1">IF($H238="","",VLOOKUP(H238,Invoer!$F$15:$AU$1500,10,FALSE))</f>
        <v/>
      </c>
      <c r="Q238" s="599" t="str">
        <f ca="1">IF($H238="","",VLOOKUP(H238,Invoer!$F$15:$BB$1500,14,FALSE))</f>
        <v/>
      </c>
      <c r="R238" s="662" t="str">
        <f ca="1">IF($H238="","",IF(J238&gt;$K$8,"",VLOOKUP(H238,Invoer!$F$15:$AU$1500,15,FALSE)))</f>
        <v/>
      </c>
      <c r="S238" s="599" t="str">
        <f ca="1">IF($H238="","",VLOOKUP(H238,Invoer!$F$15:$AU$1500,19,FALSE))</f>
        <v/>
      </c>
      <c r="T238" s="662" t="str">
        <f ca="1">IF($H238="","",IF(J238&gt;$K$8,"",VLOOKUP(H238,Invoer!$F$15:$AU$1500,20,FALSE)))</f>
        <v/>
      </c>
      <c r="U238" s="662" t="str">
        <f ca="1">IF($H238="","",IF(J238&gt;$K$8,"",VLOOKUP(H238,Invoer!$F$15:$AU$1500,23,FALSE)))</f>
        <v/>
      </c>
      <c r="V238" s="662" t="str">
        <f ca="1">IF($H238="","",IF(J238&gt;$K$8,"",VLOOKUP(H238,Invoer!$F$15:$AU$1500,17,FALSE)))</f>
        <v/>
      </c>
      <c r="AC238" s="435" t="str">
        <f>IF($AC$7&lt;3,Invoer!DR243,IF($AC$7=3,Invoer!BT243,"x"))</f>
        <v>x</v>
      </c>
      <c r="AD238" s="599" t="str">
        <f t="shared" si="136"/>
        <v/>
      </c>
      <c r="AE238" s="673" t="str">
        <f>IF($AD238="","",VLOOKUP(AD238,Invoer!$F$15:$AU$1999,2,FALSE))</f>
        <v/>
      </c>
      <c r="AF238" s="599" t="str">
        <f t="shared" si="137"/>
        <v/>
      </c>
      <c r="AG238" s="599" t="str">
        <f>IF($AD238="","",VLOOKUP(AD238,Invoer!$F$15:$AU$1999,3,FALSE))</f>
        <v/>
      </c>
      <c r="AH238" s="599" t="str">
        <f>IF($AD238="","",IF(AG238&lt;&gt;"Liq","",VLOOKUP(AD238,Invoer!$F$15:$AU$1999,4,FALSE)))</f>
        <v/>
      </c>
      <c r="AI238" s="677" t="str">
        <f>IF($AD238="","",VLOOKUP(AD238,Invoer!$F$15:$AU$1999,5,FALSE))</f>
        <v/>
      </c>
      <c r="AJ238" s="599" t="str">
        <f>IF($AD238="","",VLOOKUP(AD238,Invoer!$F$15:$AU$1999,6,FALSE))</f>
        <v/>
      </c>
      <c r="AK238" s="599" t="str">
        <f>IF($AD238="","",VLOOKUP(AD238,Invoer!$F$15:$AU$1999,9,FALSE))</f>
        <v/>
      </c>
      <c r="AL238" s="599" t="str">
        <f>IF($AD238="","",VLOOKUP(AD238,Invoer!$F$15:$AU$1999,10,FALSE))</f>
        <v/>
      </c>
      <c r="AM238" s="599" t="str">
        <f>IF($AD238="","",VLOOKUP(AD238,Invoer!$F$15:$BB$1999,14,FALSE))</f>
        <v/>
      </c>
      <c r="AN238" s="599" t="str">
        <f>IF($AD238="","",VLOOKUP(AD238,Invoer!$F$15:$AU$1999,11,FALSE))</f>
        <v/>
      </c>
      <c r="AO238" s="662" t="str">
        <f>IF($AD238="","",VLOOKUP(AD238,Invoer!$F$15:$AU$1999,15,FALSE))</f>
        <v/>
      </c>
      <c r="AP238" s="599" t="str">
        <f>IF($AD238="","",VLOOKUP(AD238,Invoer!$F$15:$AU$1999,19,FALSE))</f>
        <v/>
      </c>
      <c r="AQ238" s="662" t="str">
        <f>IF($AD238="","",VLOOKUP(AD238,Invoer!$F$15:$AU$1999,24,FALSE))</f>
        <v/>
      </c>
      <c r="AR238" s="662" t="str">
        <f>IF($AD238="","",VLOOKUP(AD238,Invoer!$F$15:$AU$1999,17,FALSE))</f>
        <v/>
      </c>
      <c r="AS238" s="678" t="str">
        <f t="shared" si="147"/>
        <v/>
      </c>
      <c r="AT238" s="676" t="str">
        <f t="shared" si="116"/>
        <v/>
      </c>
      <c r="AU238" s="77" t="e">
        <f t="shared" si="117"/>
        <v>#VALUE!</v>
      </c>
      <c r="AW238" s="57"/>
      <c r="AX238" s="57"/>
      <c r="BA238" s="83" t="e">
        <f ca="1">Invoer!DW243</f>
        <v>#N/A</v>
      </c>
      <c r="BB238" s="599" t="str">
        <f t="shared" ca="1" si="138"/>
        <v/>
      </c>
      <c r="BC238" s="673" t="str">
        <f ca="1">IF($BB238="","",VLOOKUP(BB238,Invoer!$F$15:$AU$1999,2,FALSE))</f>
        <v/>
      </c>
      <c r="BD238" s="599" t="str">
        <f t="shared" ca="1" si="139"/>
        <v/>
      </c>
      <c r="BE238" s="599" t="str">
        <f ca="1">IF($BB238="","",VLOOKUP(BB238,Invoer!$F$15:$AU$1999,5,FALSE))</f>
        <v/>
      </c>
      <c r="BF238" s="599" t="str">
        <f ca="1">IF($BB238="","",VLOOKUP(BB238,Invoer!$F$15:$AU$1999,6,FALSE))</f>
        <v/>
      </c>
      <c r="BG238" s="599" t="str">
        <f ca="1">IF($BB238="","",VLOOKUP(BB238,Invoer!$F$15:$AU$1999,9,FALSE))</f>
        <v/>
      </c>
      <c r="BH238" s="599" t="str">
        <f ca="1">IF($BB238="","",VLOOKUP(BB238,Invoer!$F$15:$AU$1999,10,FALSE))</f>
        <v/>
      </c>
      <c r="BI238" s="599" t="str">
        <f ca="1">IF($BB238="","",VLOOKUP(BB238,Invoer!$F$15:$BB$1999,14,FALSE))</f>
        <v/>
      </c>
      <c r="BJ238" s="599" t="str">
        <f ca="1">IF($BB238="","",VLOOKUP(BB238,Invoer!$F$15:$AU$1999,11,FALSE))</f>
        <v/>
      </c>
      <c r="BK238" s="662" t="str">
        <f t="shared" ca="1" si="140"/>
        <v/>
      </c>
      <c r="BL238" s="662" t="str">
        <f t="shared" ca="1" si="141"/>
        <v/>
      </c>
      <c r="BM238" s="679" t="str">
        <f t="shared" ca="1" si="142"/>
        <v/>
      </c>
      <c r="BN238" s="662" t="str">
        <f t="shared" ca="1" si="118"/>
        <v/>
      </c>
      <c r="BO238" s="662" t="str">
        <f ca="1">IF($BB238="","",VLOOKUP(BB238,Invoer!$F$15:$AU$1999,15,FALSE))</f>
        <v/>
      </c>
      <c r="BP238" s="662" t="str">
        <f ca="1">IF($BB238="","",VLOOKUP(BB238,Invoer!$F$15:$AU$1999,24,FALSE))</f>
        <v/>
      </c>
      <c r="BQ238" s="662" t="str">
        <f ca="1">IF($BB238="","",VLOOKUP(BB238,Invoer!$F$15:$AU$1999,17,FALSE))</f>
        <v/>
      </c>
      <c r="BS238" s="73" t="e">
        <f t="shared" ca="1" si="148"/>
        <v>#VALUE!</v>
      </c>
      <c r="BT238" s="57" t="str">
        <f t="shared" ca="1" si="149"/>
        <v/>
      </c>
      <c r="CQ238" s="411" t="e">
        <f ca="1">Invoer!EG243</f>
        <v>#N/A</v>
      </c>
      <c r="CR238" s="599" t="str">
        <f t="shared" ca="1" si="121"/>
        <v/>
      </c>
      <c r="CS238" s="673" t="str">
        <f ca="1">IF($CR238="","",VLOOKUP(CR238,Invoer!$F$15:$AU$1500,2,FALSE))</f>
        <v/>
      </c>
      <c r="CT238" s="599" t="str">
        <f t="shared" ca="1" si="122"/>
        <v/>
      </c>
      <c r="CU238" s="599" t="str">
        <f ca="1">IF($CR238="","",VLOOKUP(CR238,Invoer!$F$15:$AU$1500,3,FALSE))</f>
        <v/>
      </c>
      <c r="CV238" s="599" t="str">
        <f ca="1">IF($CR238="","",IF(CU238&lt;&gt;"Liq","",VLOOKUP(CR238,Invoer!$F$15:$AU$1500,4,FALSE)))</f>
        <v/>
      </c>
      <c r="CW238" s="599" t="str">
        <f ca="1">IF($CR238="","",VLOOKUP(CR238,Invoer!$F$15:$AU$1500,5,FALSE))</f>
        <v/>
      </c>
      <c r="CX238" s="599" t="str">
        <f ca="1">IF($CR238="","",VLOOKUP(CR238,Invoer!$F$15:$AU$1500,6,FALSE))</f>
        <v/>
      </c>
      <c r="CY238" s="599" t="str">
        <f ca="1">IF($CR238="","",VLOOKUP(CR238,Invoer!$F$15:$AU$1500,9,FALSE))</f>
        <v/>
      </c>
      <c r="CZ238" s="599" t="str">
        <f ca="1">IF($CR238="","",VLOOKUP(CR238,Invoer!$F$15:$AU$1500,10,FALSE))</f>
        <v/>
      </c>
      <c r="DA238" s="599" t="str">
        <f ca="1">IF($CR238="","",VLOOKUP(CR238,Invoer!$F$15:$AU$1500,11,FALSE))</f>
        <v/>
      </c>
      <c r="DB238" s="599" t="str">
        <f ca="1">IF($CR238="","",VLOOKUP(CR238,Invoer!$F$15:$BB$1500,14,FALSE))</f>
        <v/>
      </c>
      <c r="DC238" s="662" t="str">
        <f ca="1">IF($CR238="","",VLOOKUP(CR238,Invoer!$F$15:$AU$1500,15,FALSE))</f>
        <v/>
      </c>
      <c r="DD238" s="599" t="str">
        <f ca="1">IF($CR238="","",VLOOKUP(CR238,Invoer!$F$15:$AU$1500,19,FALSE))</f>
        <v/>
      </c>
      <c r="DE238" s="662" t="str">
        <f ca="1">IF($CR238="","",VLOOKUP(CR238,Invoer!$F$15:$AU$1500,20,FALSE))</f>
        <v/>
      </c>
      <c r="DF238" s="662" t="str">
        <f ca="1">IF($CR238="","",VLOOKUP(CR238,Invoer!$F$15:$AU$1500,23,FALSE))</f>
        <v/>
      </c>
      <c r="DG238" s="662" t="str">
        <f ca="1">IF($CR238="","",VLOOKUP(CR238,Invoer!$F$15:$AU$1500,17,FALSE))</f>
        <v/>
      </c>
      <c r="DH238" s="681" t="str">
        <f t="shared" ca="1" si="123"/>
        <v/>
      </c>
      <c r="DI238" s="662" t="str">
        <f t="shared" ca="1" si="124"/>
        <v/>
      </c>
      <c r="DJ238" s="190"/>
      <c r="DK238" s="411" t="str">
        <f t="shared" ca="1" si="125"/>
        <v/>
      </c>
      <c r="DO238" s="61" t="e">
        <f ca="1">IF($DN$4&lt;3,Invoer!EB243,Invoer!EA243)</f>
        <v>#N/A</v>
      </c>
      <c r="DP238" s="599" t="str">
        <f t="shared" ca="1" si="126"/>
        <v/>
      </c>
      <c r="DQ238" s="673" t="str">
        <f ca="1">IF($DP238="","",VLOOKUP(DP238,Invoer!$F$15:$AU$1999,2,FALSE))</f>
        <v/>
      </c>
      <c r="DR238" s="599" t="str">
        <f t="shared" ca="1" si="127"/>
        <v/>
      </c>
      <c r="DS238" s="599" t="str">
        <f ca="1">IF($DP238="","",VLOOKUP(DP238,Invoer!$F$15:$AU$1999,3,FALSE))</f>
        <v/>
      </c>
      <c r="DT238" s="599" t="str">
        <f ca="1">IF($DP238="","",IF(DS238&lt;&gt;"Liq","",VLOOKUP(DP238,Invoer!$F$15:$AU$1999,4,FALSE)))</f>
        <v/>
      </c>
      <c r="DU238" s="599" t="str">
        <f ca="1">IF($DP238="","",VLOOKUP(DP238,Invoer!$F$15:$AU$1999,5,FALSE))</f>
        <v/>
      </c>
      <c r="DV238" s="599" t="str">
        <f ca="1">IF($DP238="","",VLOOKUP(DP238,Invoer!$F$15:$AU$1999,6,FALSE))</f>
        <v/>
      </c>
      <c r="DW238" s="599" t="str">
        <f ca="1">IF($DP238="","",VLOOKUP(DP238,Invoer!$F$15:$AU$1999,9,FALSE))</f>
        <v/>
      </c>
      <c r="DX238" s="599" t="str">
        <f ca="1">IF($DP238="","",VLOOKUP(DP238,Invoer!$F$15:$AU$1999,10,FALSE))</f>
        <v/>
      </c>
      <c r="DY238" s="595" t="str">
        <f ca="1">IF($DP238="","",VLOOKUP(DP238,Invoer!$F$15:$AU$1999,11,FALSE))</f>
        <v/>
      </c>
      <c r="DZ238" s="662" t="str">
        <f ca="1">IF($DP238="","",IF($DN$4&gt;2,"",VLOOKUP(DP238,Invoer!CQ:CS,3,FALSE)))</f>
        <v/>
      </c>
      <c r="EA238" s="541" t="str">
        <f ca="1">IF($DP238="","",IF(ISERROR(DQ238),0,IF($DN$4&lt;3,"",VLOOKUP(DP238,Invoer!$F$15:$AU$1999,15,FALSE))))</f>
        <v/>
      </c>
      <c r="EB238" s="595" t="str">
        <f ca="1">IF($DP238="","",IF($DN$4&lt;3,"",VLOOKUP(DP238,Invoer!$F$15:$AU$1999,19,FALSE)))</f>
        <v/>
      </c>
      <c r="EC238" s="541" t="str">
        <f ca="1">IF($DP238="","",IF(ISERROR(DQ238),0,IF($DN$4&lt;3,"",VLOOKUP(DP238,Invoer!$F$15:$AU$1999,24,FALSE))))</f>
        <v/>
      </c>
      <c r="ED238" s="541" t="str">
        <f ca="1">IF($DP238="","",IF(ISERROR(DQ238),0,IF($DN$4&lt;3,"",VLOOKUP(DP238,Invoer!$F$15:$AU$1999,17,FALSE))))</f>
        <v/>
      </c>
      <c r="EH238" s="89" t="e">
        <f ca="1">Invoer!CP243</f>
        <v>#N/A</v>
      </c>
      <c r="EI238" s="599" t="str">
        <f t="shared" ca="1" si="128"/>
        <v/>
      </c>
      <c r="EJ238" s="673" t="str">
        <f ca="1">IF(EI238="","",VLOOKUP(EI238,Invoer!$F$15:$AU$1999,2,FALSE))</f>
        <v/>
      </c>
      <c r="EK238" s="599" t="str">
        <f t="shared" ca="1" si="129"/>
        <v/>
      </c>
      <c r="EL238" s="599" t="str">
        <f ca="1">IF($EI238="","",VLOOKUP(EI238,Invoer!$F$15:$AU$1999,3,FALSE))</f>
        <v/>
      </c>
      <c r="EM238" s="599" t="str">
        <f ca="1">IF($EI238="","",IF(EL238&lt;&gt;"Liq","",VLOOKUP(EI238,Invoer!$F$15:$AU$1999,4,FALSE)))</f>
        <v/>
      </c>
      <c r="EN238" s="599" t="str">
        <f ca="1">IF($EI238="","",VLOOKUP(EI238,Invoer!$F$15:$AU$1999,6,FALSE))</f>
        <v/>
      </c>
      <c r="EO238" s="599" t="str">
        <f ca="1">IF(EI238="","",VLOOKUP(EI238,Invoer!$F$15:$AU$1999,9,FALSE))</f>
        <v/>
      </c>
      <c r="EP238" s="599" t="str">
        <f ca="1">IF(EI238="","",VLOOKUP(EI238,Invoer!$F$15:$AU$1999,10,FALSE))</f>
        <v/>
      </c>
      <c r="EQ238" s="599" t="str">
        <f ca="1">IF(EI238="","",VLOOKUP(EI238,Invoer!$F$15:$AU$1999,11,FALSE))</f>
        <v/>
      </c>
      <c r="ER238" s="662" t="str">
        <f ca="1">IF(EI238="","",VLOOKUP(EI238,Invoer!CQ:CS,3,FALSE))</f>
        <v/>
      </c>
      <c r="ES238" s="662" t="str">
        <f t="shared" ca="1" si="130"/>
        <v/>
      </c>
      <c r="ET238" s="513" t="str">
        <f t="shared" ca="1" si="131"/>
        <v/>
      </c>
      <c r="EU238" s="112" t="str">
        <f t="shared" ca="1" si="132"/>
        <v/>
      </c>
      <c r="EV238" s="83" t="s">
        <v>160</v>
      </c>
      <c r="EW238" s="682" t="str">
        <f t="shared" ca="1" si="133"/>
        <v/>
      </c>
      <c r="EX238" s="662" t="str">
        <f t="shared" ca="1" si="134"/>
        <v/>
      </c>
      <c r="EY238"/>
      <c r="EZ238" s="56" t="e">
        <f t="shared" ca="1" si="145"/>
        <v>#VALUE!</v>
      </c>
      <c r="FA238" s="56" t="e">
        <f t="shared" ca="1" si="146"/>
        <v>#VALUE!</v>
      </c>
      <c r="FE238"/>
      <c r="FI238"/>
      <c r="FJ238"/>
    </row>
    <row r="239" spans="1:166" ht="12" customHeight="1" x14ac:dyDescent="0.2">
      <c r="A239"/>
      <c r="B239"/>
      <c r="C239"/>
      <c r="E239"/>
      <c r="G239" s="89" t="e">
        <f ca="1">Invoer!DU244</f>
        <v>#N/A</v>
      </c>
      <c r="H239" s="599" t="str">
        <f t="shared" ca="1" si="152"/>
        <v/>
      </c>
      <c r="I239" s="673" t="str">
        <f ca="1">IF($H239="","",VLOOKUP(H239,Invoer!$F$15:$AU$1500,2,FALSE))</f>
        <v/>
      </c>
      <c r="J239" s="599" t="str">
        <f t="shared" ca="1" si="151"/>
        <v/>
      </c>
      <c r="K239" s="599" t="str">
        <f ca="1">IF($H239="","",VLOOKUP(H239,Invoer!$F$15:$AU$1500,3,FALSE))</f>
        <v/>
      </c>
      <c r="L239" s="599" t="str">
        <f ca="1">IF($H239="","",IF(K239&lt;&gt;"Liq","",VLOOKUP(H239,Invoer!$F$15:$AU$1500,4,FALSE)))</f>
        <v/>
      </c>
      <c r="M239" s="599" t="str">
        <f ca="1">IF($H239="","",VLOOKUP(H239,Invoer!$F$15:$AU$1500,5,FALSE))</f>
        <v/>
      </c>
      <c r="N239" s="599" t="str">
        <f ca="1">IF($H239="","",VLOOKUP(H239,Invoer!$F$15:$AU$1500,6,FALSE))</f>
        <v/>
      </c>
      <c r="O239" s="599" t="str">
        <f ca="1">IF($H239="","",VLOOKUP(H239,Invoer!$F$15:$AU$1500,9,FALSE))</f>
        <v/>
      </c>
      <c r="P239" s="599" t="str">
        <f ca="1">IF($H239="","",VLOOKUP(H239,Invoer!$F$15:$AU$1500,10,FALSE))</f>
        <v/>
      </c>
      <c r="Q239" s="599" t="str">
        <f ca="1">IF($H239="","",VLOOKUP(H239,Invoer!$F$15:$BB$1500,14,FALSE))</f>
        <v/>
      </c>
      <c r="R239" s="662" t="str">
        <f ca="1">IF($H239="","",IF(J239&gt;$K$8,"",VLOOKUP(H239,Invoer!$F$15:$AU$1500,15,FALSE)))</f>
        <v/>
      </c>
      <c r="S239" s="599" t="str">
        <f ca="1">IF($H239="","",VLOOKUP(H239,Invoer!$F$15:$AU$1500,19,FALSE))</f>
        <v/>
      </c>
      <c r="T239" s="662" t="str">
        <f ca="1">IF($H239="","",IF(J239&gt;$K$8,"",VLOOKUP(H239,Invoer!$F$15:$AU$1500,20,FALSE)))</f>
        <v/>
      </c>
      <c r="U239" s="662" t="str">
        <f ca="1">IF($H239="","",IF(J239&gt;$K$8,"",VLOOKUP(H239,Invoer!$F$15:$AU$1500,23,FALSE)))</f>
        <v/>
      </c>
      <c r="V239" s="662" t="str">
        <f ca="1">IF($H239="","",IF(J239&gt;$K$8,"",VLOOKUP(H239,Invoer!$F$15:$AU$1500,17,FALSE)))</f>
        <v/>
      </c>
      <c r="AC239" s="435" t="str">
        <f>IF($AC$7&lt;3,Invoer!DR244,IF($AC$7=3,Invoer!BT244,"x"))</f>
        <v>x</v>
      </c>
      <c r="AD239" s="599" t="str">
        <f t="shared" si="136"/>
        <v/>
      </c>
      <c r="AE239" s="673" t="str">
        <f>IF($AD239="","",VLOOKUP(AD239,Invoer!$F$15:$AU$1999,2,FALSE))</f>
        <v/>
      </c>
      <c r="AF239" s="599" t="str">
        <f t="shared" si="137"/>
        <v/>
      </c>
      <c r="AG239" s="599" t="str">
        <f>IF($AD239="","",VLOOKUP(AD239,Invoer!$F$15:$AU$1999,3,FALSE))</f>
        <v/>
      </c>
      <c r="AH239" s="599" t="str">
        <f>IF($AD239="","",IF(AG239&lt;&gt;"Liq","",VLOOKUP(AD239,Invoer!$F$15:$AU$1999,4,FALSE)))</f>
        <v/>
      </c>
      <c r="AI239" s="677" t="str">
        <f>IF($AD239="","",VLOOKUP(AD239,Invoer!$F$15:$AU$1999,5,FALSE))</f>
        <v/>
      </c>
      <c r="AJ239" s="599" t="str">
        <f>IF($AD239="","",VLOOKUP(AD239,Invoer!$F$15:$AU$1999,6,FALSE))</f>
        <v/>
      </c>
      <c r="AK239" s="599" t="str">
        <f>IF($AD239="","",VLOOKUP(AD239,Invoer!$F$15:$AU$1999,9,FALSE))</f>
        <v/>
      </c>
      <c r="AL239" s="599" t="str">
        <f>IF($AD239="","",VLOOKUP(AD239,Invoer!$F$15:$AU$1999,10,FALSE))</f>
        <v/>
      </c>
      <c r="AM239" s="599" t="str">
        <f>IF($AD239="","",VLOOKUP(AD239,Invoer!$F$15:$BB$1999,14,FALSE))</f>
        <v/>
      </c>
      <c r="AN239" s="599" t="str">
        <f>IF($AD239="","",VLOOKUP(AD239,Invoer!$F$15:$AU$1999,11,FALSE))</f>
        <v/>
      </c>
      <c r="AO239" s="662" t="str">
        <f>IF($AD239="","",VLOOKUP(AD239,Invoer!$F$15:$AU$1999,15,FALSE))</f>
        <v/>
      </c>
      <c r="AP239" s="599" t="str">
        <f>IF($AD239="","",VLOOKUP(AD239,Invoer!$F$15:$AU$1999,19,FALSE))</f>
        <v/>
      </c>
      <c r="AQ239" s="662" t="str">
        <f>IF($AD239="","",VLOOKUP(AD239,Invoer!$F$15:$AU$1999,24,FALSE))</f>
        <v/>
      </c>
      <c r="AR239" s="662" t="str">
        <f>IF($AD239="","",VLOOKUP(AD239,Invoer!$F$15:$AU$1999,17,FALSE))</f>
        <v/>
      </c>
      <c r="AS239" s="678" t="str">
        <f t="shared" si="147"/>
        <v/>
      </c>
      <c r="AT239" s="676" t="str">
        <f t="shared" si="116"/>
        <v/>
      </c>
      <c r="AU239" s="77" t="e">
        <f t="shared" si="117"/>
        <v>#VALUE!</v>
      </c>
      <c r="AW239" s="57"/>
      <c r="AX239" s="57"/>
      <c r="BA239" s="83" t="e">
        <f ca="1">Invoer!DW244</f>
        <v>#N/A</v>
      </c>
      <c r="BB239" s="599" t="str">
        <f t="shared" ca="1" si="138"/>
        <v/>
      </c>
      <c r="BC239" s="673" t="str">
        <f ca="1">IF($BB239="","",VLOOKUP(BB239,Invoer!$F$15:$AU$1999,2,FALSE))</f>
        <v/>
      </c>
      <c r="BD239" s="599" t="str">
        <f t="shared" ca="1" si="139"/>
        <v/>
      </c>
      <c r="BE239" s="599" t="str">
        <f ca="1">IF($BB239="","",VLOOKUP(BB239,Invoer!$F$15:$AU$1999,5,FALSE))</f>
        <v/>
      </c>
      <c r="BF239" s="599" t="str">
        <f ca="1">IF($BB239="","",VLOOKUP(BB239,Invoer!$F$15:$AU$1999,6,FALSE))</f>
        <v/>
      </c>
      <c r="BG239" s="599" t="str">
        <f ca="1">IF($BB239="","",VLOOKUP(BB239,Invoer!$F$15:$AU$1999,9,FALSE))</f>
        <v/>
      </c>
      <c r="BH239" s="599" t="str">
        <f ca="1">IF($BB239="","",VLOOKUP(BB239,Invoer!$F$15:$AU$1999,10,FALSE))</f>
        <v/>
      </c>
      <c r="BI239" s="599" t="str">
        <f ca="1">IF($BB239="","",VLOOKUP(BB239,Invoer!$F$15:$BB$1999,14,FALSE))</f>
        <v/>
      </c>
      <c r="BJ239" s="599" t="str">
        <f ca="1">IF($BB239="","",VLOOKUP(BB239,Invoer!$F$15:$AU$1999,11,FALSE))</f>
        <v/>
      </c>
      <c r="BK239" s="662" t="str">
        <f t="shared" ca="1" si="140"/>
        <v/>
      </c>
      <c r="BL239" s="662" t="str">
        <f t="shared" ca="1" si="141"/>
        <v/>
      </c>
      <c r="BM239" s="679" t="str">
        <f t="shared" ca="1" si="142"/>
        <v/>
      </c>
      <c r="BN239" s="662" t="str">
        <f t="shared" ca="1" si="118"/>
        <v/>
      </c>
      <c r="BO239" s="662" t="str">
        <f ca="1">IF($BB239="","",VLOOKUP(BB239,Invoer!$F$15:$AU$1999,15,FALSE))</f>
        <v/>
      </c>
      <c r="BP239" s="662" t="str">
        <f ca="1">IF($BB239="","",VLOOKUP(BB239,Invoer!$F$15:$AU$1999,24,FALSE))</f>
        <v/>
      </c>
      <c r="BQ239" s="662" t="str">
        <f ca="1">IF($BB239="","",VLOOKUP(BB239,Invoer!$F$15:$AU$1999,17,FALSE))</f>
        <v/>
      </c>
      <c r="BS239" s="73" t="e">
        <f t="shared" ca="1" si="148"/>
        <v>#VALUE!</v>
      </c>
      <c r="BT239" s="57" t="str">
        <f t="shared" ca="1" si="149"/>
        <v/>
      </c>
      <c r="CQ239" s="411" t="e">
        <f ca="1">Invoer!EG244</f>
        <v>#N/A</v>
      </c>
      <c r="CR239" s="599" t="str">
        <f t="shared" ca="1" si="121"/>
        <v/>
      </c>
      <c r="CS239" s="673" t="str">
        <f ca="1">IF($CR239="","",VLOOKUP(CR239,Invoer!$F$15:$AU$1500,2,FALSE))</f>
        <v/>
      </c>
      <c r="CT239" s="599" t="str">
        <f t="shared" ca="1" si="122"/>
        <v/>
      </c>
      <c r="CU239" s="599" t="str">
        <f ca="1">IF($CR239="","",VLOOKUP(CR239,Invoer!$F$15:$AU$1500,3,FALSE))</f>
        <v/>
      </c>
      <c r="CV239" s="599" t="str">
        <f ca="1">IF($CR239="","",IF(CU239&lt;&gt;"Liq","",VLOOKUP(CR239,Invoer!$F$15:$AU$1500,4,FALSE)))</f>
        <v/>
      </c>
      <c r="CW239" s="599" t="str">
        <f ca="1">IF($CR239="","",VLOOKUP(CR239,Invoer!$F$15:$AU$1500,5,FALSE))</f>
        <v/>
      </c>
      <c r="CX239" s="599" t="str">
        <f ca="1">IF($CR239="","",VLOOKUP(CR239,Invoer!$F$15:$AU$1500,6,FALSE))</f>
        <v/>
      </c>
      <c r="CY239" s="599" t="str">
        <f ca="1">IF($CR239="","",VLOOKUP(CR239,Invoer!$F$15:$AU$1500,9,FALSE))</f>
        <v/>
      </c>
      <c r="CZ239" s="599" t="str">
        <f ca="1">IF($CR239="","",VLOOKUP(CR239,Invoer!$F$15:$AU$1500,10,FALSE))</f>
        <v/>
      </c>
      <c r="DA239" s="599" t="str">
        <f ca="1">IF($CR239="","",VLOOKUP(CR239,Invoer!$F$15:$AU$1500,11,FALSE))</f>
        <v/>
      </c>
      <c r="DB239" s="599" t="str">
        <f ca="1">IF($CR239="","",VLOOKUP(CR239,Invoer!$F$15:$BB$1500,14,FALSE))</f>
        <v/>
      </c>
      <c r="DC239" s="662" t="str">
        <f ca="1">IF($CR239="","",VLOOKUP(CR239,Invoer!$F$15:$AU$1500,15,FALSE))</f>
        <v/>
      </c>
      <c r="DD239" s="599" t="str">
        <f ca="1">IF($CR239="","",VLOOKUP(CR239,Invoer!$F$15:$AU$1500,19,FALSE))</f>
        <v/>
      </c>
      <c r="DE239" s="662" t="str">
        <f ca="1">IF($CR239="","",VLOOKUP(CR239,Invoer!$F$15:$AU$1500,20,FALSE))</f>
        <v/>
      </c>
      <c r="DF239" s="662" t="str">
        <f ca="1">IF($CR239="","",VLOOKUP(CR239,Invoer!$F$15:$AU$1500,23,FALSE))</f>
        <v/>
      </c>
      <c r="DG239" s="662" t="str">
        <f ca="1">IF($CR239="","",VLOOKUP(CR239,Invoer!$F$15:$AU$1500,17,FALSE))</f>
        <v/>
      </c>
      <c r="DH239" s="681" t="str">
        <f t="shared" ca="1" si="123"/>
        <v/>
      </c>
      <c r="DI239" s="662" t="str">
        <f t="shared" ca="1" si="124"/>
        <v/>
      </c>
      <c r="DJ239" s="190"/>
      <c r="DK239" s="411" t="str">
        <f t="shared" ca="1" si="125"/>
        <v/>
      </c>
      <c r="DO239" s="61" t="e">
        <f ca="1">IF($DN$4&lt;3,Invoer!EB244,Invoer!EA244)</f>
        <v>#N/A</v>
      </c>
      <c r="DP239" s="599" t="str">
        <f t="shared" ca="1" si="126"/>
        <v/>
      </c>
      <c r="DQ239" s="673" t="str">
        <f ca="1">IF($DP239="","",VLOOKUP(DP239,Invoer!$F$15:$AU$1999,2,FALSE))</f>
        <v/>
      </c>
      <c r="DR239" s="599" t="str">
        <f t="shared" ca="1" si="127"/>
        <v/>
      </c>
      <c r="DS239" s="599" t="str">
        <f ca="1">IF($DP239="","",VLOOKUP(DP239,Invoer!$F$15:$AU$1999,3,FALSE))</f>
        <v/>
      </c>
      <c r="DT239" s="599" t="str">
        <f ca="1">IF($DP239="","",IF(DS239&lt;&gt;"Liq","",VLOOKUP(DP239,Invoer!$F$15:$AU$1999,4,FALSE)))</f>
        <v/>
      </c>
      <c r="DU239" s="599" t="str">
        <f ca="1">IF($DP239="","",VLOOKUP(DP239,Invoer!$F$15:$AU$1999,5,FALSE))</f>
        <v/>
      </c>
      <c r="DV239" s="599" t="str">
        <f ca="1">IF($DP239="","",VLOOKUP(DP239,Invoer!$F$15:$AU$1999,6,FALSE))</f>
        <v/>
      </c>
      <c r="DW239" s="599" t="str">
        <f ca="1">IF($DP239="","",VLOOKUP(DP239,Invoer!$F$15:$AU$1999,9,FALSE))</f>
        <v/>
      </c>
      <c r="DX239" s="599" t="str">
        <f ca="1">IF($DP239="","",VLOOKUP(DP239,Invoer!$F$15:$AU$1999,10,FALSE))</f>
        <v/>
      </c>
      <c r="DY239" s="595" t="str">
        <f ca="1">IF($DP239="","",VLOOKUP(DP239,Invoer!$F$15:$AU$1999,11,FALSE))</f>
        <v/>
      </c>
      <c r="DZ239" s="662" t="str">
        <f ca="1">IF($DP239="","",IF($DN$4&gt;2,"",VLOOKUP(DP239,Invoer!CQ:CS,3,FALSE)))</f>
        <v/>
      </c>
      <c r="EA239" s="541" t="str">
        <f ca="1">IF($DP239="","",IF(ISERROR(DQ239),0,IF($DN$4&lt;3,"",VLOOKUP(DP239,Invoer!$F$15:$AU$1999,15,FALSE))))</f>
        <v/>
      </c>
      <c r="EB239" s="595" t="str">
        <f ca="1">IF($DP239="","",IF($DN$4&lt;3,"",VLOOKUP(DP239,Invoer!$F$15:$AU$1999,19,FALSE)))</f>
        <v/>
      </c>
      <c r="EC239" s="541" t="str">
        <f ca="1">IF($DP239="","",IF(ISERROR(DQ239),0,IF($DN$4&lt;3,"",VLOOKUP(DP239,Invoer!$F$15:$AU$1999,24,FALSE))))</f>
        <v/>
      </c>
      <c r="ED239" s="541" t="str">
        <f ca="1">IF($DP239="","",IF(ISERROR(DQ239),0,IF($DN$4&lt;3,"",VLOOKUP(DP239,Invoer!$F$15:$AU$1999,17,FALSE))))</f>
        <v/>
      </c>
      <c r="EH239" s="89" t="e">
        <f ca="1">Invoer!CP244</f>
        <v>#N/A</v>
      </c>
      <c r="EI239" s="599" t="str">
        <f t="shared" ca="1" si="128"/>
        <v/>
      </c>
      <c r="EJ239" s="673" t="str">
        <f ca="1">IF(EI239="","",VLOOKUP(EI239,Invoer!$F$15:$AU$1999,2,FALSE))</f>
        <v/>
      </c>
      <c r="EK239" s="599" t="str">
        <f t="shared" ca="1" si="129"/>
        <v/>
      </c>
      <c r="EL239" s="599" t="str">
        <f ca="1">IF($EI239="","",VLOOKUP(EI239,Invoer!$F$15:$AU$1999,3,FALSE))</f>
        <v/>
      </c>
      <c r="EM239" s="599" t="str">
        <f ca="1">IF($EI239="","",IF(EL239&lt;&gt;"Liq","",VLOOKUP(EI239,Invoer!$F$15:$AU$1999,4,FALSE)))</f>
        <v/>
      </c>
      <c r="EN239" s="599" t="str">
        <f ca="1">IF($EI239="","",VLOOKUP(EI239,Invoer!$F$15:$AU$1999,6,FALSE))</f>
        <v/>
      </c>
      <c r="EO239" s="599" t="str">
        <f ca="1">IF(EI239="","",VLOOKUP(EI239,Invoer!$F$15:$AU$1999,9,FALSE))</f>
        <v/>
      </c>
      <c r="EP239" s="599" t="str">
        <f ca="1">IF(EI239="","",VLOOKUP(EI239,Invoer!$F$15:$AU$1999,10,FALSE))</f>
        <v/>
      </c>
      <c r="EQ239" s="599" t="str">
        <f ca="1">IF(EI239="","",VLOOKUP(EI239,Invoer!$F$15:$AU$1999,11,FALSE))</f>
        <v/>
      </c>
      <c r="ER239" s="662" t="str">
        <f ca="1">IF(EI239="","",VLOOKUP(EI239,Invoer!CQ:CS,3,FALSE))</f>
        <v/>
      </c>
      <c r="ES239" s="662" t="str">
        <f t="shared" ca="1" si="130"/>
        <v/>
      </c>
      <c r="ET239" s="513" t="str">
        <f t="shared" ca="1" si="131"/>
        <v/>
      </c>
      <c r="EU239" s="112" t="str">
        <f t="shared" ca="1" si="132"/>
        <v/>
      </c>
      <c r="EV239" s="83" t="s">
        <v>160</v>
      </c>
      <c r="EW239" s="682" t="str">
        <f t="shared" ca="1" si="133"/>
        <v/>
      </c>
      <c r="EX239" s="662" t="str">
        <f t="shared" ca="1" si="134"/>
        <v/>
      </c>
      <c r="EY239"/>
      <c r="EZ239" s="56" t="e">
        <f t="shared" ca="1" si="145"/>
        <v>#VALUE!</v>
      </c>
      <c r="FA239" s="56" t="e">
        <f t="shared" ca="1" si="146"/>
        <v>#VALUE!</v>
      </c>
      <c r="FE239"/>
      <c r="FI239"/>
      <c r="FJ239"/>
    </row>
    <row r="240" spans="1:166" ht="12" customHeight="1" x14ac:dyDescent="0.2">
      <c r="A240"/>
      <c r="B240"/>
      <c r="C240"/>
      <c r="E240"/>
      <c r="G240" s="89" t="e">
        <f ca="1">Invoer!DU245</f>
        <v>#N/A</v>
      </c>
      <c r="H240" s="599" t="str">
        <f t="shared" ca="1" si="152"/>
        <v/>
      </c>
      <c r="I240" s="673" t="str">
        <f ca="1">IF($H240="","",VLOOKUP(H240,Invoer!$F$15:$AU$1500,2,FALSE))</f>
        <v/>
      </c>
      <c r="J240" s="599" t="str">
        <f t="shared" ca="1" si="151"/>
        <v/>
      </c>
      <c r="K240" s="599" t="str">
        <f ca="1">IF($H240="","",VLOOKUP(H240,Invoer!$F$15:$AU$1500,3,FALSE))</f>
        <v/>
      </c>
      <c r="L240" s="599" t="str">
        <f ca="1">IF($H240="","",IF(K240&lt;&gt;"Liq","",VLOOKUP(H240,Invoer!$F$15:$AU$1500,4,FALSE)))</f>
        <v/>
      </c>
      <c r="M240" s="599" t="str">
        <f ca="1">IF($H240="","",VLOOKUP(H240,Invoer!$F$15:$AU$1500,5,FALSE))</f>
        <v/>
      </c>
      <c r="N240" s="599" t="str">
        <f ca="1">IF($H240="","",VLOOKUP(H240,Invoer!$F$15:$AU$1500,6,FALSE))</f>
        <v/>
      </c>
      <c r="O240" s="599" t="str">
        <f ca="1">IF($H240="","",VLOOKUP(H240,Invoer!$F$15:$AU$1500,9,FALSE))</f>
        <v/>
      </c>
      <c r="P240" s="599" t="str">
        <f ca="1">IF($H240="","",VLOOKUP(H240,Invoer!$F$15:$AU$1500,10,FALSE))</f>
        <v/>
      </c>
      <c r="Q240" s="599" t="str">
        <f ca="1">IF($H240="","",VLOOKUP(H240,Invoer!$F$15:$BB$1500,14,FALSE))</f>
        <v/>
      </c>
      <c r="R240" s="662" t="str">
        <f ca="1">IF($H240="","",IF(J240&gt;$K$8,"",VLOOKUP(H240,Invoer!$F$15:$AU$1500,15,FALSE)))</f>
        <v/>
      </c>
      <c r="S240" s="599" t="str">
        <f ca="1">IF($H240="","",VLOOKUP(H240,Invoer!$F$15:$AU$1500,19,FALSE))</f>
        <v/>
      </c>
      <c r="T240" s="662" t="str">
        <f ca="1">IF($H240="","",IF(J240&gt;$K$8,"",VLOOKUP(H240,Invoer!$F$15:$AU$1500,20,FALSE)))</f>
        <v/>
      </c>
      <c r="U240" s="662" t="str">
        <f ca="1">IF($H240="","",IF(J240&gt;$K$8,"",VLOOKUP(H240,Invoer!$F$15:$AU$1500,23,FALSE)))</f>
        <v/>
      </c>
      <c r="V240" s="662" t="str">
        <f ca="1">IF($H240="","",IF(J240&gt;$K$8,"",VLOOKUP(H240,Invoer!$F$15:$AU$1500,17,FALSE)))</f>
        <v/>
      </c>
      <c r="AC240" s="435" t="str">
        <f>IF($AC$7&lt;3,Invoer!DR245,IF($AC$7=3,Invoer!BT245,"x"))</f>
        <v>x</v>
      </c>
      <c r="AD240" s="599" t="str">
        <f t="shared" si="136"/>
        <v/>
      </c>
      <c r="AE240" s="673" t="str">
        <f>IF($AD240="","",VLOOKUP(AD240,Invoer!$F$15:$AU$1999,2,FALSE))</f>
        <v/>
      </c>
      <c r="AF240" s="599" t="str">
        <f t="shared" si="137"/>
        <v/>
      </c>
      <c r="AG240" s="599" t="str">
        <f>IF($AD240="","",VLOOKUP(AD240,Invoer!$F$15:$AU$1999,3,FALSE))</f>
        <v/>
      </c>
      <c r="AH240" s="599" t="str">
        <f>IF($AD240="","",IF(AG240&lt;&gt;"Liq","",VLOOKUP(AD240,Invoer!$F$15:$AU$1999,4,FALSE)))</f>
        <v/>
      </c>
      <c r="AI240" s="677" t="str">
        <f>IF($AD240="","",VLOOKUP(AD240,Invoer!$F$15:$AU$1999,5,FALSE))</f>
        <v/>
      </c>
      <c r="AJ240" s="599" t="str">
        <f>IF($AD240="","",VLOOKUP(AD240,Invoer!$F$15:$AU$1999,6,FALSE))</f>
        <v/>
      </c>
      <c r="AK240" s="599" t="str">
        <f>IF($AD240="","",VLOOKUP(AD240,Invoer!$F$15:$AU$1999,9,FALSE))</f>
        <v/>
      </c>
      <c r="AL240" s="599" t="str">
        <f>IF($AD240="","",VLOOKUP(AD240,Invoer!$F$15:$AU$1999,10,FALSE))</f>
        <v/>
      </c>
      <c r="AM240" s="599" t="str">
        <f>IF($AD240="","",VLOOKUP(AD240,Invoer!$F$15:$BB$1999,14,FALSE))</f>
        <v/>
      </c>
      <c r="AN240" s="599" t="str">
        <f>IF($AD240="","",VLOOKUP(AD240,Invoer!$F$15:$AU$1999,11,FALSE))</f>
        <v/>
      </c>
      <c r="AO240" s="662" t="str">
        <f>IF($AD240="","",VLOOKUP(AD240,Invoer!$F$15:$AU$1999,15,FALSE))</f>
        <v/>
      </c>
      <c r="AP240" s="599" t="str">
        <f>IF($AD240="","",VLOOKUP(AD240,Invoer!$F$15:$AU$1999,19,FALSE))</f>
        <v/>
      </c>
      <c r="AQ240" s="662" t="str">
        <f>IF($AD240="","",VLOOKUP(AD240,Invoer!$F$15:$AU$1999,24,FALSE))</f>
        <v/>
      </c>
      <c r="AR240" s="662" t="str">
        <f>IF($AD240="","",VLOOKUP(AD240,Invoer!$F$15:$AU$1999,17,FALSE))</f>
        <v/>
      </c>
      <c r="AS240" s="678" t="str">
        <f t="shared" si="147"/>
        <v/>
      </c>
      <c r="AT240" s="676" t="str">
        <f t="shared" si="116"/>
        <v/>
      </c>
      <c r="AU240" s="77" t="e">
        <f t="shared" si="117"/>
        <v>#VALUE!</v>
      </c>
      <c r="AW240" s="57"/>
      <c r="AX240" s="57"/>
      <c r="BA240" s="83" t="e">
        <f ca="1">Invoer!DW245</f>
        <v>#N/A</v>
      </c>
      <c r="BB240" s="599" t="str">
        <f t="shared" ca="1" si="138"/>
        <v/>
      </c>
      <c r="BC240" s="673" t="str">
        <f ca="1">IF($BB240="","",VLOOKUP(BB240,Invoer!$F$15:$AU$1999,2,FALSE))</f>
        <v/>
      </c>
      <c r="BD240" s="599" t="str">
        <f t="shared" ca="1" si="139"/>
        <v/>
      </c>
      <c r="BE240" s="599" t="str">
        <f ca="1">IF($BB240="","",VLOOKUP(BB240,Invoer!$F$15:$AU$1999,5,FALSE))</f>
        <v/>
      </c>
      <c r="BF240" s="599" t="str">
        <f ca="1">IF($BB240="","",VLOOKUP(BB240,Invoer!$F$15:$AU$1999,6,FALSE))</f>
        <v/>
      </c>
      <c r="BG240" s="599" t="str">
        <f ca="1">IF($BB240="","",VLOOKUP(BB240,Invoer!$F$15:$AU$1999,9,FALSE))</f>
        <v/>
      </c>
      <c r="BH240" s="599" t="str">
        <f ca="1">IF($BB240="","",VLOOKUP(BB240,Invoer!$F$15:$AU$1999,10,FALSE))</f>
        <v/>
      </c>
      <c r="BI240" s="599" t="str">
        <f ca="1">IF($BB240="","",VLOOKUP(BB240,Invoer!$F$15:$BB$1999,14,FALSE))</f>
        <v/>
      </c>
      <c r="BJ240" s="599" t="str">
        <f ca="1">IF($BB240="","",VLOOKUP(BB240,Invoer!$F$15:$AU$1999,11,FALSE))</f>
        <v/>
      </c>
      <c r="BK240" s="662" t="str">
        <f t="shared" ca="1" si="140"/>
        <v/>
      </c>
      <c r="BL240" s="662" t="str">
        <f t="shared" ca="1" si="141"/>
        <v/>
      </c>
      <c r="BM240" s="679" t="str">
        <f t="shared" ca="1" si="142"/>
        <v/>
      </c>
      <c r="BN240" s="662" t="str">
        <f t="shared" ca="1" si="118"/>
        <v/>
      </c>
      <c r="BO240" s="662" t="str">
        <f ca="1">IF($BB240="","",VLOOKUP(BB240,Invoer!$F$15:$AU$1999,15,FALSE))</f>
        <v/>
      </c>
      <c r="BP240" s="662" t="str">
        <f ca="1">IF($BB240="","",VLOOKUP(BB240,Invoer!$F$15:$AU$1999,24,FALSE))</f>
        <v/>
      </c>
      <c r="BQ240" s="662" t="str">
        <f ca="1">IF($BB240="","",VLOOKUP(BB240,Invoer!$F$15:$AU$1999,17,FALSE))</f>
        <v/>
      </c>
      <c r="BS240" s="73" t="e">
        <f t="shared" ca="1" si="148"/>
        <v>#VALUE!</v>
      </c>
      <c r="BT240" s="57" t="str">
        <f t="shared" ca="1" si="149"/>
        <v/>
      </c>
      <c r="CQ240" s="411" t="e">
        <f ca="1">Invoer!EG245</f>
        <v>#N/A</v>
      </c>
      <c r="CR240" s="599" t="str">
        <f t="shared" ca="1" si="121"/>
        <v/>
      </c>
      <c r="CS240" s="673" t="str">
        <f ca="1">IF($CR240="","",VLOOKUP(CR240,Invoer!$F$15:$AU$1500,2,FALSE))</f>
        <v/>
      </c>
      <c r="CT240" s="599" t="str">
        <f t="shared" ca="1" si="122"/>
        <v/>
      </c>
      <c r="CU240" s="599" t="str">
        <f ca="1">IF($CR240="","",VLOOKUP(CR240,Invoer!$F$15:$AU$1500,3,FALSE))</f>
        <v/>
      </c>
      <c r="CV240" s="599" t="str">
        <f ca="1">IF($CR240="","",IF(CU240&lt;&gt;"Liq","",VLOOKUP(CR240,Invoer!$F$15:$AU$1500,4,FALSE)))</f>
        <v/>
      </c>
      <c r="CW240" s="599" t="str">
        <f ca="1">IF($CR240="","",VLOOKUP(CR240,Invoer!$F$15:$AU$1500,5,FALSE))</f>
        <v/>
      </c>
      <c r="CX240" s="599" t="str">
        <f ca="1">IF($CR240="","",VLOOKUP(CR240,Invoer!$F$15:$AU$1500,6,FALSE))</f>
        <v/>
      </c>
      <c r="CY240" s="599" t="str">
        <f ca="1">IF($CR240="","",VLOOKUP(CR240,Invoer!$F$15:$AU$1500,9,FALSE))</f>
        <v/>
      </c>
      <c r="CZ240" s="599" t="str">
        <f ca="1">IF($CR240="","",VLOOKUP(CR240,Invoer!$F$15:$AU$1500,10,FALSE))</f>
        <v/>
      </c>
      <c r="DA240" s="599" t="str">
        <f ca="1">IF($CR240="","",VLOOKUP(CR240,Invoer!$F$15:$AU$1500,11,FALSE))</f>
        <v/>
      </c>
      <c r="DB240" s="599" t="str">
        <f ca="1">IF($CR240="","",VLOOKUP(CR240,Invoer!$F$15:$BB$1500,14,FALSE))</f>
        <v/>
      </c>
      <c r="DC240" s="662" t="str">
        <f ca="1">IF($CR240="","",VLOOKUP(CR240,Invoer!$F$15:$AU$1500,15,FALSE))</f>
        <v/>
      </c>
      <c r="DD240" s="599" t="str">
        <f ca="1">IF($CR240="","",VLOOKUP(CR240,Invoer!$F$15:$AU$1500,19,FALSE))</f>
        <v/>
      </c>
      <c r="DE240" s="662" t="str">
        <f ca="1">IF($CR240="","",VLOOKUP(CR240,Invoer!$F$15:$AU$1500,20,FALSE))</f>
        <v/>
      </c>
      <c r="DF240" s="662" t="str">
        <f ca="1">IF($CR240="","",VLOOKUP(CR240,Invoer!$F$15:$AU$1500,23,FALSE))</f>
        <v/>
      </c>
      <c r="DG240" s="662" t="str">
        <f ca="1">IF($CR240="","",VLOOKUP(CR240,Invoer!$F$15:$AU$1500,17,FALSE))</f>
        <v/>
      </c>
      <c r="DH240" s="681" t="str">
        <f t="shared" ca="1" si="123"/>
        <v/>
      </c>
      <c r="DI240" s="662" t="str">
        <f t="shared" ca="1" si="124"/>
        <v/>
      </c>
      <c r="DJ240" s="190"/>
      <c r="DK240" s="411" t="str">
        <f t="shared" ca="1" si="125"/>
        <v/>
      </c>
      <c r="DO240" s="61" t="e">
        <f ca="1">IF($DN$4&lt;3,Invoer!EB245,Invoer!EA245)</f>
        <v>#N/A</v>
      </c>
      <c r="DP240" s="599" t="str">
        <f t="shared" ca="1" si="126"/>
        <v/>
      </c>
      <c r="DQ240" s="673" t="str">
        <f ca="1">IF($DP240="","",VLOOKUP(DP240,Invoer!$F$15:$AU$1999,2,FALSE))</f>
        <v/>
      </c>
      <c r="DR240" s="599" t="str">
        <f t="shared" ca="1" si="127"/>
        <v/>
      </c>
      <c r="DS240" s="599" t="str">
        <f ca="1">IF($DP240="","",VLOOKUP(DP240,Invoer!$F$15:$AU$1999,3,FALSE))</f>
        <v/>
      </c>
      <c r="DT240" s="599" t="str">
        <f ca="1">IF($DP240="","",IF(DS240&lt;&gt;"Liq","",VLOOKUP(DP240,Invoer!$F$15:$AU$1999,4,FALSE)))</f>
        <v/>
      </c>
      <c r="DU240" s="599" t="str">
        <f ca="1">IF($DP240="","",VLOOKUP(DP240,Invoer!$F$15:$AU$1999,5,FALSE))</f>
        <v/>
      </c>
      <c r="DV240" s="599" t="str">
        <f ca="1">IF($DP240="","",VLOOKUP(DP240,Invoer!$F$15:$AU$1999,6,FALSE))</f>
        <v/>
      </c>
      <c r="DW240" s="599" t="str">
        <f ca="1">IF($DP240="","",VLOOKUP(DP240,Invoer!$F$15:$AU$1999,9,FALSE))</f>
        <v/>
      </c>
      <c r="DX240" s="599" t="str">
        <f ca="1">IF($DP240="","",VLOOKUP(DP240,Invoer!$F$15:$AU$1999,10,FALSE))</f>
        <v/>
      </c>
      <c r="DY240" s="595" t="str">
        <f ca="1">IF($DP240="","",VLOOKUP(DP240,Invoer!$F$15:$AU$1999,11,FALSE))</f>
        <v/>
      </c>
      <c r="DZ240" s="662" t="str">
        <f ca="1">IF($DP240="","",IF($DN$4&gt;2,"",VLOOKUP(DP240,Invoer!CQ:CS,3,FALSE)))</f>
        <v/>
      </c>
      <c r="EA240" s="541" t="str">
        <f ca="1">IF($DP240="","",IF(ISERROR(DQ240),0,IF($DN$4&lt;3,"",VLOOKUP(DP240,Invoer!$F$15:$AU$1999,15,FALSE))))</f>
        <v/>
      </c>
      <c r="EB240" s="595" t="str">
        <f ca="1">IF($DP240="","",IF($DN$4&lt;3,"",VLOOKUP(DP240,Invoer!$F$15:$AU$1999,19,FALSE)))</f>
        <v/>
      </c>
      <c r="EC240" s="541" t="str">
        <f ca="1">IF($DP240="","",IF(ISERROR(DQ240),0,IF($DN$4&lt;3,"",VLOOKUP(DP240,Invoer!$F$15:$AU$1999,24,FALSE))))</f>
        <v/>
      </c>
      <c r="ED240" s="541" t="str">
        <f ca="1">IF($DP240="","",IF(ISERROR(DQ240),0,IF($DN$4&lt;3,"",VLOOKUP(DP240,Invoer!$F$15:$AU$1999,17,FALSE))))</f>
        <v/>
      </c>
      <c r="EH240" s="89" t="e">
        <f ca="1">Invoer!CP245</f>
        <v>#N/A</v>
      </c>
      <c r="EI240" s="599" t="str">
        <f t="shared" ca="1" si="128"/>
        <v/>
      </c>
      <c r="EJ240" s="673" t="str">
        <f ca="1">IF(EI240="","",VLOOKUP(EI240,Invoer!$F$15:$AU$1999,2,FALSE))</f>
        <v/>
      </c>
      <c r="EK240" s="599" t="str">
        <f t="shared" ca="1" si="129"/>
        <v/>
      </c>
      <c r="EL240" s="599" t="str">
        <f ca="1">IF($EI240="","",VLOOKUP(EI240,Invoer!$F$15:$AU$1999,3,FALSE))</f>
        <v/>
      </c>
      <c r="EM240" s="599" t="str">
        <f ca="1">IF($EI240="","",IF(EL240&lt;&gt;"Liq","",VLOOKUP(EI240,Invoer!$F$15:$AU$1999,4,FALSE)))</f>
        <v/>
      </c>
      <c r="EN240" s="599" t="str">
        <f ca="1">IF($EI240="","",VLOOKUP(EI240,Invoer!$F$15:$AU$1999,6,FALSE))</f>
        <v/>
      </c>
      <c r="EO240" s="599" t="str">
        <f ca="1">IF(EI240="","",VLOOKUP(EI240,Invoer!$F$15:$AU$1999,9,FALSE))</f>
        <v/>
      </c>
      <c r="EP240" s="599" t="str">
        <f ca="1">IF(EI240="","",VLOOKUP(EI240,Invoer!$F$15:$AU$1999,10,FALSE))</f>
        <v/>
      </c>
      <c r="EQ240" s="599" t="str">
        <f ca="1">IF(EI240="","",VLOOKUP(EI240,Invoer!$F$15:$AU$1999,11,FALSE))</f>
        <v/>
      </c>
      <c r="ER240" s="662" t="str">
        <f ca="1">IF(EI240="","",VLOOKUP(EI240,Invoer!CQ:CS,3,FALSE))</f>
        <v/>
      </c>
      <c r="ES240" s="662" t="str">
        <f t="shared" ca="1" si="130"/>
        <v/>
      </c>
      <c r="ET240" s="513" t="str">
        <f t="shared" ca="1" si="131"/>
        <v/>
      </c>
      <c r="EU240" s="112" t="str">
        <f t="shared" ca="1" si="132"/>
        <v/>
      </c>
      <c r="EV240" s="83" t="s">
        <v>160</v>
      </c>
      <c r="EW240" s="682" t="str">
        <f t="shared" ca="1" si="133"/>
        <v/>
      </c>
      <c r="EX240" s="662" t="str">
        <f t="shared" ca="1" si="134"/>
        <v/>
      </c>
      <c r="EY240"/>
      <c r="EZ240" s="56" t="e">
        <f t="shared" ca="1" si="145"/>
        <v>#VALUE!</v>
      </c>
      <c r="FA240" s="56" t="e">
        <f t="shared" ca="1" si="146"/>
        <v>#VALUE!</v>
      </c>
      <c r="FE240"/>
      <c r="FI240"/>
      <c r="FJ240"/>
    </row>
    <row r="241" spans="1:166" ht="12" customHeight="1" x14ac:dyDescent="0.2">
      <c r="A241"/>
      <c r="B241"/>
      <c r="C241"/>
      <c r="E241"/>
      <c r="G241" s="89" t="e">
        <f ca="1">Invoer!DU246</f>
        <v>#N/A</v>
      </c>
      <c r="H241" s="599" t="str">
        <f t="shared" ca="1" si="152"/>
        <v/>
      </c>
      <c r="I241" s="673" t="str">
        <f ca="1">IF($H241="","",VLOOKUP(H241,Invoer!$F$15:$AU$1500,2,FALSE))</f>
        <v/>
      </c>
      <c r="J241" s="599" t="str">
        <f t="shared" ca="1" si="151"/>
        <v/>
      </c>
      <c r="K241" s="599" t="str">
        <f ca="1">IF($H241="","",VLOOKUP(H241,Invoer!$F$15:$AU$1500,3,FALSE))</f>
        <v/>
      </c>
      <c r="L241" s="599" t="str">
        <f ca="1">IF($H241="","",IF(K241&lt;&gt;"Liq","",VLOOKUP(H241,Invoer!$F$15:$AU$1500,4,FALSE)))</f>
        <v/>
      </c>
      <c r="M241" s="599" t="str">
        <f ca="1">IF($H241="","",VLOOKUP(H241,Invoer!$F$15:$AU$1500,5,FALSE))</f>
        <v/>
      </c>
      <c r="N241" s="599" t="str">
        <f ca="1">IF($H241="","",VLOOKUP(H241,Invoer!$F$15:$AU$1500,6,FALSE))</f>
        <v/>
      </c>
      <c r="O241" s="599" t="str">
        <f ca="1">IF($H241="","",VLOOKUP(H241,Invoer!$F$15:$AU$1500,9,FALSE))</f>
        <v/>
      </c>
      <c r="P241" s="599" t="str">
        <f ca="1">IF($H241="","",VLOOKUP(H241,Invoer!$F$15:$AU$1500,10,FALSE))</f>
        <v/>
      </c>
      <c r="Q241" s="599" t="str">
        <f ca="1">IF($H241="","",VLOOKUP(H241,Invoer!$F$15:$BB$1500,14,FALSE))</f>
        <v/>
      </c>
      <c r="R241" s="662" t="str">
        <f ca="1">IF($H241="","",IF(J241&gt;$K$8,"",VLOOKUP(H241,Invoer!$F$15:$AU$1500,15,FALSE)))</f>
        <v/>
      </c>
      <c r="S241" s="599" t="str">
        <f ca="1">IF($H241="","",VLOOKUP(H241,Invoer!$F$15:$AU$1500,19,FALSE))</f>
        <v/>
      </c>
      <c r="T241" s="662" t="str">
        <f ca="1">IF($H241="","",IF(J241&gt;$K$8,"",VLOOKUP(H241,Invoer!$F$15:$AU$1500,20,FALSE)))</f>
        <v/>
      </c>
      <c r="U241" s="662" t="str">
        <f ca="1">IF($H241="","",IF(J241&gt;$K$8,"",VLOOKUP(H241,Invoer!$F$15:$AU$1500,23,FALSE)))</f>
        <v/>
      </c>
      <c r="V241" s="662" t="str">
        <f ca="1">IF($H241="","",IF(J241&gt;$K$8,"",VLOOKUP(H241,Invoer!$F$15:$AU$1500,17,FALSE)))</f>
        <v/>
      </c>
      <c r="AC241" s="435" t="str">
        <f>IF($AC$7&lt;3,Invoer!DR246,IF($AC$7=3,Invoer!BT246,"x"))</f>
        <v>x</v>
      </c>
      <c r="AD241" s="599" t="str">
        <f t="shared" si="136"/>
        <v/>
      </c>
      <c r="AE241" s="673" t="str">
        <f>IF($AD241="","",VLOOKUP(AD241,Invoer!$F$15:$AU$1999,2,FALSE))</f>
        <v/>
      </c>
      <c r="AF241" s="599" t="str">
        <f t="shared" si="137"/>
        <v/>
      </c>
      <c r="AG241" s="599" t="str">
        <f>IF($AD241="","",VLOOKUP(AD241,Invoer!$F$15:$AU$1999,3,FALSE))</f>
        <v/>
      </c>
      <c r="AH241" s="599" t="str">
        <f>IF($AD241="","",IF(AG241&lt;&gt;"Liq","",VLOOKUP(AD241,Invoer!$F$15:$AU$1999,4,FALSE)))</f>
        <v/>
      </c>
      <c r="AI241" s="677" t="str">
        <f>IF($AD241="","",VLOOKUP(AD241,Invoer!$F$15:$AU$1999,5,FALSE))</f>
        <v/>
      </c>
      <c r="AJ241" s="599" t="str">
        <f>IF($AD241="","",VLOOKUP(AD241,Invoer!$F$15:$AU$1999,6,FALSE))</f>
        <v/>
      </c>
      <c r="AK241" s="599" t="str">
        <f>IF($AD241="","",VLOOKUP(AD241,Invoer!$F$15:$AU$1999,9,FALSE))</f>
        <v/>
      </c>
      <c r="AL241" s="599" t="str">
        <f>IF($AD241="","",VLOOKUP(AD241,Invoer!$F$15:$AU$1999,10,FALSE))</f>
        <v/>
      </c>
      <c r="AM241" s="599" t="str">
        <f>IF($AD241="","",VLOOKUP(AD241,Invoer!$F$15:$BB$1999,14,FALSE))</f>
        <v/>
      </c>
      <c r="AN241" s="599" t="str">
        <f>IF($AD241="","",VLOOKUP(AD241,Invoer!$F$15:$AU$1999,11,FALSE))</f>
        <v/>
      </c>
      <c r="AO241" s="662" t="str">
        <f>IF($AD241="","",VLOOKUP(AD241,Invoer!$F$15:$AU$1999,15,FALSE))</f>
        <v/>
      </c>
      <c r="AP241" s="599" t="str">
        <f>IF($AD241="","",VLOOKUP(AD241,Invoer!$F$15:$AU$1999,19,FALSE))</f>
        <v/>
      </c>
      <c r="AQ241" s="662" t="str">
        <f>IF($AD241="","",VLOOKUP(AD241,Invoer!$F$15:$AU$1999,24,FALSE))</f>
        <v/>
      </c>
      <c r="AR241" s="662" t="str">
        <f>IF($AD241="","",VLOOKUP(AD241,Invoer!$F$15:$AU$1999,17,FALSE))</f>
        <v/>
      </c>
      <c r="AS241" s="678" t="str">
        <f t="shared" si="147"/>
        <v/>
      </c>
      <c r="AT241" s="676" t="str">
        <f t="shared" si="116"/>
        <v/>
      </c>
      <c r="AU241" s="77" t="e">
        <f t="shared" si="117"/>
        <v>#VALUE!</v>
      </c>
      <c r="AW241" s="57"/>
      <c r="AX241" s="57"/>
      <c r="BA241" s="83" t="e">
        <f ca="1">Invoer!DW246</f>
        <v>#N/A</v>
      </c>
      <c r="BB241" s="599" t="str">
        <f t="shared" ca="1" si="138"/>
        <v/>
      </c>
      <c r="BC241" s="673" t="str">
        <f ca="1">IF($BB241="","",VLOOKUP(BB241,Invoer!$F$15:$AU$1999,2,FALSE))</f>
        <v/>
      </c>
      <c r="BD241" s="599" t="str">
        <f t="shared" ca="1" si="139"/>
        <v/>
      </c>
      <c r="BE241" s="599" t="str">
        <f ca="1">IF($BB241="","",VLOOKUP(BB241,Invoer!$F$15:$AU$1999,5,FALSE))</f>
        <v/>
      </c>
      <c r="BF241" s="599" t="str">
        <f ca="1">IF($BB241="","",VLOOKUP(BB241,Invoer!$F$15:$AU$1999,6,FALSE))</f>
        <v/>
      </c>
      <c r="BG241" s="599" t="str">
        <f ca="1">IF($BB241="","",VLOOKUP(BB241,Invoer!$F$15:$AU$1999,9,FALSE))</f>
        <v/>
      </c>
      <c r="BH241" s="599" t="str">
        <f ca="1">IF($BB241="","",VLOOKUP(BB241,Invoer!$F$15:$AU$1999,10,FALSE))</f>
        <v/>
      </c>
      <c r="BI241" s="599" t="str">
        <f ca="1">IF($BB241="","",VLOOKUP(BB241,Invoer!$F$15:$BB$1999,14,FALSE))</f>
        <v/>
      </c>
      <c r="BJ241" s="599" t="str">
        <f ca="1">IF($BB241="","",VLOOKUP(BB241,Invoer!$F$15:$AU$1999,11,FALSE))</f>
        <v/>
      </c>
      <c r="BK241" s="662" t="str">
        <f t="shared" ca="1" si="140"/>
        <v/>
      </c>
      <c r="BL241" s="662" t="str">
        <f t="shared" ca="1" si="141"/>
        <v/>
      </c>
      <c r="BM241" s="679" t="str">
        <f t="shared" ca="1" si="142"/>
        <v/>
      </c>
      <c r="BN241" s="662" t="str">
        <f t="shared" ca="1" si="118"/>
        <v/>
      </c>
      <c r="BO241" s="662" t="str">
        <f ca="1">IF($BB241="","",VLOOKUP(BB241,Invoer!$F$15:$AU$1999,15,FALSE))</f>
        <v/>
      </c>
      <c r="BP241" s="662" t="str">
        <f ca="1">IF($BB241="","",VLOOKUP(BB241,Invoer!$F$15:$AU$1999,24,FALSE))</f>
        <v/>
      </c>
      <c r="BQ241" s="662" t="str">
        <f ca="1">IF($BB241="","",VLOOKUP(BB241,Invoer!$F$15:$AU$1999,17,FALSE))</f>
        <v/>
      </c>
      <c r="BS241" s="73" t="e">
        <f t="shared" ca="1" si="148"/>
        <v>#VALUE!</v>
      </c>
      <c r="BT241" s="57" t="str">
        <f t="shared" ca="1" si="149"/>
        <v/>
      </c>
      <c r="CQ241" s="411" t="e">
        <f ca="1">Invoer!EG246</f>
        <v>#N/A</v>
      </c>
      <c r="CR241" s="599" t="str">
        <f t="shared" ca="1" si="121"/>
        <v/>
      </c>
      <c r="CS241" s="673" t="str">
        <f ca="1">IF($CR241="","",VLOOKUP(CR241,Invoer!$F$15:$AU$1500,2,FALSE))</f>
        <v/>
      </c>
      <c r="CT241" s="599" t="str">
        <f t="shared" ca="1" si="122"/>
        <v/>
      </c>
      <c r="CU241" s="599" t="str">
        <f ca="1">IF($CR241="","",VLOOKUP(CR241,Invoer!$F$15:$AU$1500,3,FALSE))</f>
        <v/>
      </c>
      <c r="CV241" s="599" t="str">
        <f ca="1">IF($CR241="","",IF(CU241&lt;&gt;"Liq","",VLOOKUP(CR241,Invoer!$F$15:$AU$1500,4,FALSE)))</f>
        <v/>
      </c>
      <c r="CW241" s="599" t="str">
        <f ca="1">IF($CR241="","",VLOOKUP(CR241,Invoer!$F$15:$AU$1500,5,FALSE))</f>
        <v/>
      </c>
      <c r="CX241" s="599" t="str">
        <f ca="1">IF($CR241="","",VLOOKUP(CR241,Invoer!$F$15:$AU$1500,6,FALSE))</f>
        <v/>
      </c>
      <c r="CY241" s="599" t="str">
        <f ca="1">IF($CR241="","",VLOOKUP(CR241,Invoer!$F$15:$AU$1500,9,FALSE))</f>
        <v/>
      </c>
      <c r="CZ241" s="599" t="str">
        <f ca="1">IF($CR241="","",VLOOKUP(CR241,Invoer!$F$15:$AU$1500,10,FALSE))</f>
        <v/>
      </c>
      <c r="DA241" s="599" t="str">
        <f ca="1">IF($CR241="","",VLOOKUP(CR241,Invoer!$F$15:$AU$1500,11,FALSE))</f>
        <v/>
      </c>
      <c r="DB241" s="599" t="str">
        <f ca="1">IF($CR241="","",VLOOKUP(CR241,Invoer!$F$15:$BB$1500,14,FALSE))</f>
        <v/>
      </c>
      <c r="DC241" s="662" t="str">
        <f ca="1">IF($CR241="","",VLOOKUP(CR241,Invoer!$F$15:$AU$1500,15,FALSE))</f>
        <v/>
      </c>
      <c r="DD241" s="599" t="str">
        <f ca="1">IF($CR241="","",VLOOKUP(CR241,Invoer!$F$15:$AU$1500,19,FALSE))</f>
        <v/>
      </c>
      <c r="DE241" s="662" t="str">
        <f ca="1">IF($CR241="","",VLOOKUP(CR241,Invoer!$F$15:$AU$1500,20,FALSE))</f>
        <v/>
      </c>
      <c r="DF241" s="662" t="str">
        <f ca="1">IF($CR241="","",VLOOKUP(CR241,Invoer!$F$15:$AU$1500,23,FALSE))</f>
        <v/>
      </c>
      <c r="DG241" s="662" t="str">
        <f ca="1">IF($CR241="","",VLOOKUP(CR241,Invoer!$F$15:$AU$1500,17,FALSE))</f>
        <v/>
      </c>
      <c r="DH241" s="681" t="str">
        <f t="shared" ca="1" si="123"/>
        <v/>
      </c>
      <c r="DI241" s="662" t="str">
        <f t="shared" ca="1" si="124"/>
        <v/>
      </c>
      <c r="DJ241" s="190"/>
      <c r="DK241" s="411" t="str">
        <f t="shared" ca="1" si="125"/>
        <v/>
      </c>
      <c r="DO241" s="61" t="e">
        <f ca="1">IF($DN$4&lt;3,Invoer!EB246,Invoer!EA246)</f>
        <v>#N/A</v>
      </c>
      <c r="DP241" s="599" t="str">
        <f t="shared" ca="1" si="126"/>
        <v/>
      </c>
      <c r="DQ241" s="673" t="str">
        <f ca="1">IF($DP241="","",VLOOKUP(DP241,Invoer!$F$15:$AU$1999,2,FALSE))</f>
        <v/>
      </c>
      <c r="DR241" s="599" t="str">
        <f t="shared" ca="1" si="127"/>
        <v/>
      </c>
      <c r="DS241" s="599" t="str">
        <f ca="1">IF($DP241="","",VLOOKUP(DP241,Invoer!$F$15:$AU$1999,3,FALSE))</f>
        <v/>
      </c>
      <c r="DT241" s="599" t="str">
        <f ca="1">IF($DP241="","",IF(DS241&lt;&gt;"Liq","",VLOOKUP(DP241,Invoer!$F$15:$AU$1999,4,FALSE)))</f>
        <v/>
      </c>
      <c r="DU241" s="599" t="str">
        <f ca="1">IF($DP241="","",VLOOKUP(DP241,Invoer!$F$15:$AU$1999,5,FALSE))</f>
        <v/>
      </c>
      <c r="DV241" s="599" t="str">
        <f ca="1">IF($DP241="","",VLOOKUP(DP241,Invoer!$F$15:$AU$1999,6,FALSE))</f>
        <v/>
      </c>
      <c r="DW241" s="599" t="str">
        <f ca="1">IF($DP241="","",VLOOKUP(DP241,Invoer!$F$15:$AU$1999,9,FALSE))</f>
        <v/>
      </c>
      <c r="DX241" s="599" t="str">
        <f ca="1">IF($DP241="","",VLOOKUP(DP241,Invoer!$F$15:$AU$1999,10,FALSE))</f>
        <v/>
      </c>
      <c r="DY241" s="595" t="str">
        <f ca="1">IF($DP241="","",VLOOKUP(DP241,Invoer!$F$15:$AU$1999,11,FALSE))</f>
        <v/>
      </c>
      <c r="DZ241" s="662" t="str">
        <f ca="1">IF($DP241="","",IF($DN$4&gt;2,"",VLOOKUP(DP241,Invoer!CQ:CS,3,FALSE)))</f>
        <v/>
      </c>
      <c r="EA241" s="541" t="str">
        <f ca="1">IF($DP241="","",IF(ISERROR(DQ241),0,IF($DN$4&lt;3,"",VLOOKUP(DP241,Invoer!$F$15:$AU$1999,15,FALSE))))</f>
        <v/>
      </c>
      <c r="EB241" s="595" t="str">
        <f ca="1">IF($DP241="","",IF($DN$4&lt;3,"",VLOOKUP(DP241,Invoer!$F$15:$AU$1999,19,FALSE)))</f>
        <v/>
      </c>
      <c r="EC241" s="541" t="str">
        <f ca="1">IF($DP241="","",IF(ISERROR(DQ241),0,IF($DN$4&lt;3,"",VLOOKUP(DP241,Invoer!$F$15:$AU$1999,24,FALSE))))</f>
        <v/>
      </c>
      <c r="ED241" s="541" t="str">
        <f ca="1">IF($DP241="","",IF(ISERROR(DQ241),0,IF($DN$4&lt;3,"",VLOOKUP(DP241,Invoer!$F$15:$AU$1999,17,FALSE))))</f>
        <v/>
      </c>
      <c r="EH241" s="89" t="e">
        <f ca="1">Invoer!CP246</f>
        <v>#N/A</v>
      </c>
      <c r="EI241" s="599" t="str">
        <f t="shared" ca="1" si="128"/>
        <v/>
      </c>
      <c r="EJ241" s="673" t="str">
        <f ca="1">IF(EI241="","",VLOOKUP(EI241,Invoer!$F$15:$AU$1999,2,FALSE))</f>
        <v/>
      </c>
      <c r="EK241" s="599" t="str">
        <f t="shared" ca="1" si="129"/>
        <v/>
      </c>
      <c r="EL241" s="599" t="str">
        <f ca="1">IF($EI241="","",VLOOKUP(EI241,Invoer!$F$15:$AU$1999,3,FALSE))</f>
        <v/>
      </c>
      <c r="EM241" s="599" t="str">
        <f ca="1">IF($EI241="","",IF(EL241&lt;&gt;"Liq","",VLOOKUP(EI241,Invoer!$F$15:$AU$1999,4,FALSE)))</f>
        <v/>
      </c>
      <c r="EN241" s="599" t="str">
        <f ca="1">IF($EI241="","",VLOOKUP(EI241,Invoer!$F$15:$AU$1999,6,FALSE))</f>
        <v/>
      </c>
      <c r="EO241" s="599" t="str">
        <f ca="1">IF(EI241="","",VLOOKUP(EI241,Invoer!$F$15:$AU$1999,9,FALSE))</f>
        <v/>
      </c>
      <c r="EP241" s="599" t="str">
        <f ca="1">IF(EI241="","",VLOOKUP(EI241,Invoer!$F$15:$AU$1999,10,FALSE))</f>
        <v/>
      </c>
      <c r="EQ241" s="599" t="str">
        <f ca="1">IF(EI241="","",VLOOKUP(EI241,Invoer!$F$15:$AU$1999,11,FALSE))</f>
        <v/>
      </c>
      <c r="ER241" s="662" t="str">
        <f ca="1">IF(EI241="","",VLOOKUP(EI241,Invoer!CQ:CS,3,FALSE))</f>
        <v/>
      </c>
      <c r="ES241" s="662" t="str">
        <f t="shared" ca="1" si="130"/>
        <v/>
      </c>
      <c r="ET241" s="513" t="str">
        <f t="shared" ca="1" si="131"/>
        <v/>
      </c>
      <c r="EU241" s="112" t="str">
        <f t="shared" ca="1" si="132"/>
        <v/>
      </c>
      <c r="EV241" s="83" t="s">
        <v>160</v>
      </c>
      <c r="EW241" s="682" t="str">
        <f t="shared" ca="1" si="133"/>
        <v/>
      </c>
      <c r="EX241" s="662" t="str">
        <f t="shared" ca="1" si="134"/>
        <v/>
      </c>
      <c r="EY241"/>
      <c r="EZ241" s="56" t="e">
        <f t="shared" ca="1" si="145"/>
        <v>#VALUE!</v>
      </c>
      <c r="FA241" s="56" t="e">
        <f t="shared" ca="1" si="146"/>
        <v>#VALUE!</v>
      </c>
      <c r="FE241"/>
      <c r="FI241"/>
      <c r="FJ241"/>
    </row>
    <row r="242" spans="1:166" ht="12" customHeight="1" x14ac:dyDescent="0.2">
      <c r="A242"/>
      <c r="B242"/>
      <c r="C242"/>
      <c r="E242"/>
      <c r="G242" s="89" t="e">
        <f ca="1">Invoer!DU247</f>
        <v>#N/A</v>
      </c>
      <c r="H242" s="599" t="str">
        <f t="shared" ca="1" si="152"/>
        <v/>
      </c>
      <c r="I242" s="673" t="str">
        <f ca="1">IF($H242="","",VLOOKUP(H242,Invoer!$F$15:$AU$1500,2,FALSE))</f>
        <v/>
      </c>
      <c r="J242" s="599" t="str">
        <f t="shared" ca="1" si="151"/>
        <v/>
      </c>
      <c r="K242" s="599" t="str">
        <f ca="1">IF($H242="","",VLOOKUP(H242,Invoer!$F$15:$AU$1500,3,FALSE))</f>
        <v/>
      </c>
      <c r="L242" s="599" t="str">
        <f ca="1">IF($H242="","",IF(K242&lt;&gt;"Liq","",VLOOKUP(H242,Invoer!$F$15:$AU$1500,4,FALSE)))</f>
        <v/>
      </c>
      <c r="M242" s="599" t="str">
        <f ca="1">IF($H242="","",VLOOKUP(H242,Invoer!$F$15:$AU$1500,5,FALSE))</f>
        <v/>
      </c>
      <c r="N242" s="599" t="str">
        <f ca="1">IF($H242="","",VLOOKUP(H242,Invoer!$F$15:$AU$1500,6,FALSE))</f>
        <v/>
      </c>
      <c r="O242" s="599" t="str">
        <f ca="1">IF($H242="","",VLOOKUP(H242,Invoer!$F$15:$AU$1500,9,FALSE))</f>
        <v/>
      </c>
      <c r="P242" s="599" t="str">
        <f ca="1">IF($H242="","",VLOOKUP(H242,Invoer!$F$15:$AU$1500,10,FALSE))</f>
        <v/>
      </c>
      <c r="Q242" s="599" t="str">
        <f ca="1">IF($H242="","",VLOOKUP(H242,Invoer!$F$15:$BB$1500,14,FALSE))</f>
        <v/>
      </c>
      <c r="R242" s="662" t="str">
        <f ca="1">IF($H242="","",IF(J242&gt;$K$8,"",VLOOKUP(H242,Invoer!$F$15:$AU$1500,15,FALSE)))</f>
        <v/>
      </c>
      <c r="S242" s="599" t="str">
        <f ca="1">IF($H242="","",VLOOKUP(H242,Invoer!$F$15:$AU$1500,19,FALSE))</f>
        <v/>
      </c>
      <c r="T242" s="662" t="str">
        <f ca="1">IF($H242="","",IF(J242&gt;$K$8,"",VLOOKUP(H242,Invoer!$F$15:$AU$1500,20,FALSE)))</f>
        <v/>
      </c>
      <c r="U242" s="662" t="str">
        <f ca="1">IF($H242="","",IF(J242&gt;$K$8,"",VLOOKUP(H242,Invoer!$F$15:$AU$1500,23,FALSE)))</f>
        <v/>
      </c>
      <c r="V242" s="662" t="str">
        <f ca="1">IF($H242="","",IF(J242&gt;$K$8,"",VLOOKUP(H242,Invoer!$F$15:$AU$1500,17,FALSE)))</f>
        <v/>
      </c>
      <c r="AC242" s="435" t="str">
        <f>IF($AC$7&lt;3,Invoer!DR247,IF($AC$7=3,Invoer!BT247,"x"))</f>
        <v>x</v>
      </c>
      <c r="AD242" s="599" t="str">
        <f t="shared" si="136"/>
        <v/>
      </c>
      <c r="AE242" s="673" t="str">
        <f>IF($AD242="","",VLOOKUP(AD242,Invoer!$F$15:$AU$1999,2,FALSE))</f>
        <v/>
      </c>
      <c r="AF242" s="599" t="str">
        <f t="shared" si="137"/>
        <v/>
      </c>
      <c r="AG242" s="599" t="str">
        <f>IF($AD242="","",VLOOKUP(AD242,Invoer!$F$15:$AU$1999,3,FALSE))</f>
        <v/>
      </c>
      <c r="AH242" s="599" t="str">
        <f>IF($AD242="","",IF(AG242&lt;&gt;"Liq","",VLOOKUP(AD242,Invoer!$F$15:$AU$1999,4,FALSE)))</f>
        <v/>
      </c>
      <c r="AI242" s="677" t="str">
        <f>IF($AD242="","",VLOOKUP(AD242,Invoer!$F$15:$AU$1999,5,FALSE))</f>
        <v/>
      </c>
      <c r="AJ242" s="599" t="str">
        <f>IF($AD242="","",VLOOKUP(AD242,Invoer!$F$15:$AU$1999,6,FALSE))</f>
        <v/>
      </c>
      <c r="AK242" s="599" t="str">
        <f>IF($AD242="","",VLOOKUP(AD242,Invoer!$F$15:$AU$1999,9,FALSE))</f>
        <v/>
      </c>
      <c r="AL242" s="599" t="str">
        <f>IF($AD242="","",VLOOKUP(AD242,Invoer!$F$15:$AU$1999,10,FALSE))</f>
        <v/>
      </c>
      <c r="AM242" s="599" t="str">
        <f>IF($AD242="","",VLOOKUP(AD242,Invoer!$F$15:$BB$1999,14,FALSE))</f>
        <v/>
      </c>
      <c r="AN242" s="599" t="str">
        <f>IF($AD242="","",VLOOKUP(AD242,Invoer!$F$15:$AU$1999,11,FALSE))</f>
        <v/>
      </c>
      <c r="AO242" s="662" t="str">
        <f>IF($AD242="","",VLOOKUP(AD242,Invoer!$F$15:$AU$1999,15,FALSE))</f>
        <v/>
      </c>
      <c r="AP242" s="599" t="str">
        <f>IF($AD242="","",VLOOKUP(AD242,Invoer!$F$15:$AU$1999,19,FALSE))</f>
        <v/>
      </c>
      <c r="AQ242" s="662" t="str">
        <f>IF($AD242="","",VLOOKUP(AD242,Invoer!$F$15:$AU$1999,24,FALSE))</f>
        <v/>
      </c>
      <c r="AR242" s="662" t="str">
        <f>IF($AD242="","",VLOOKUP(AD242,Invoer!$F$15:$AU$1999,17,FALSE))</f>
        <v/>
      </c>
      <c r="AS242" s="678" t="str">
        <f t="shared" si="147"/>
        <v/>
      </c>
      <c r="AT242" s="676" t="str">
        <f t="shared" si="116"/>
        <v/>
      </c>
      <c r="AU242" s="77" t="e">
        <f t="shared" si="117"/>
        <v>#VALUE!</v>
      </c>
      <c r="AW242" s="57"/>
      <c r="AX242" s="57"/>
      <c r="BA242" s="83" t="e">
        <f ca="1">Invoer!DW247</f>
        <v>#N/A</v>
      </c>
      <c r="BB242" s="599" t="str">
        <f t="shared" ca="1" si="138"/>
        <v/>
      </c>
      <c r="BC242" s="673" t="str">
        <f ca="1">IF($BB242="","",VLOOKUP(BB242,Invoer!$F$15:$AU$1999,2,FALSE))</f>
        <v/>
      </c>
      <c r="BD242" s="599" t="str">
        <f t="shared" ca="1" si="139"/>
        <v/>
      </c>
      <c r="BE242" s="599" t="str">
        <f ca="1">IF($BB242="","",VLOOKUP(BB242,Invoer!$F$15:$AU$1999,5,FALSE))</f>
        <v/>
      </c>
      <c r="BF242" s="599" t="str">
        <f ca="1">IF($BB242="","",VLOOKUP(BB242,Invoer!$F$15:$AU$1999,6,FALSE))</f>
        <v/>
      </c>
      <c r="BG242" s="599" t="str">
        <f ca="1">IF($BB242="","",VLOOKUP(BB242,Invoer!$F$15:$AU$1999,9,FALSE))</f>
        <v/>
      </c>
      <c r="BH242" s="599" t="str">
        <f ca="1">IF($BB242="","",VLOOKUP(BB242,Invoer!$F$15:$AU$1999,10,FALSE))</f>
        <v/>
      </c>
      <c r="BI242" s="599" t="str">
        <f ca="1">IF($BB242="","",VLOOKUP(BB242,Invoer!$F$15:$BB$1999,14,FALSE))</f>
        <v/>
      </c>
      <c r="BJ242" s="599" t="str">
        <f ca="1">IF($BB242="","",VLOOKUP(BB242,Invoer!$F$15:$AU$1999,11,FALSE))</f>
        <v/>
      </c>
      <c r="BK242" s="662" t="str">
        <f t="shared" ca="1" si="140"/>
        <v/>
      </c>
      <c r="BL242" s="662" t="str">
        <f t="shared" ca="1" si="141"/>
        <v/>
      </c>
      <c r="BM242" s="679" t="str">
        <f t="shared" ca="1" si="142"/>
        <v/>
      </c>
      <c r="BN242" s="662" t="str">
        <f t="shared" ca="1" si="118"/>
        <v/>
      </c>
      <c r="BO242" s="662" t="str">
        <f ca="1">IF($BB242="","",VLOOKUP(BB242,Invoer!$F$15:$AU$1999,15,FALSE))</f>
        <v/>
      </c>
      <c r="BP242" s="662" t="str">
        <f ca="1">IF($BB242="","",VLOOKUP(BB242,Invoer!$F$15:$AU$1999,24,FALSE))</f>
        <v/>
      </c>
      <c r="BQ242" s="662" t="str">
        <f ca="1">IF($BB242="","",VLOOKUP(BB242,Invoer!$F$15:$AU$1999,17,FALSE))</f>
        <v/>
      </c>
      <c r="BS242" s="73" t="e">
        <f t="shared" ca="1" si="148"/>
        <v>#VALUE!</v>
      </c>
      <c r="BT242" s="57" t="str">
        <f t="shared" ca="1" si="149"/>
        <v/>
      </c>
      <c r="CQ242" s="411" t="e">
        <f ca="1">Invoer!EG247</f>
        <v>#N/A</v>
      </c>
      <c r="CR242" s="599" t="str">
        <f t="shared" ca="1" si="121"/>
        <v/>
      </c>
      <c r="CS242" s="673" t="str">
        <f ca="1">IF($CR242="","",VLOOKUP(CR242,Invoer!$F$15:$AU$1500,2,FALSE))</f>
        <v/>
      </c>
      <c r="CT242" s="599" t="str">
        <f t="shared" ca="1" si="122"/>
        <v/>
      </c>
      <c r="CU242" s="599" t="str">
        <f ca="1">IF($CR242="","",VLOOKUP(CR242,Invoer!$F$15:$AU$1500,3,FALSE))</f>
        <v/>
      </c>
      <c r="CV242" s="599" t="str">
        <f ca="1">IF($CR242="","",IF(CU242&lt;&gt;"Liq","",VLOOKUP(CR242,Invoer!$F$15:$AU$1500,4,FALSE)))</f>
        <v/>
      </c>
      <c r="CW242" s="599" t="str">
        <f ca="1">IF($CR242="","",VLOOKUP(CR242,Invoer!$F$15:$AU$1500,5,FALSE))</f>
        <v/>
      </c>
      <c r="CX242" s="599" t="str">
        <f ca="1">IF($CR242="","",VLOOKUP(CR242,Invoer!$F$15:$AU$1500,6,FALSE))</f>
        <v/>
      </c>
      <c r="CY242" s="599" t="str">
        <f ca="1">IF($CR242="","",VLOOKUP(CR242,Invoer!$F$15:$AU$1500,9,FALSE))</f>
        <v/>
      </c>
      <c r="CZ242" s="599" t="str">
        <f ca="1">IF($CR242="","",VLOOKUP(CR242,Invoer!$F$15:$AU$1500,10,FALSE))</f>
        <v/>
      </c>
      <c r="DA242" s="599" t="str">
        <f ca="1">IF($CR242="","",VLOOKUP(CR242,Invoer!$F$15:$AU$1500,11,FALSE))</f>
        <v/>
      </c>
      <c r="DB242" s="599" t="str">
        <f ca="1">IF($CR242="","",VLOOKUP(CR242,Invoer!$F$15:$BB$1500,14,FALSE))</f>
        <v/>
      </c>
      <c r="DC242" s="662" t="str">
        <f ca="1">IF($CR242="","",VLOOKUP(CR242,Invoer!$F$15:$AU$1500,15,FALSE))</f>
        <v/>
      </c>
      <c r="DD242" s="599" t="str">
        <f ca="1">IF($CR242="","",VLOOKUP(CR242,Invoer!$F$15:$AU$1500,19,FALSE))</f>
        <v/>
      </c>
      <c r="DE242" s="662" t="str">
        <f ca="1">IF($CR242="","",VLOOKUP(CR242,Invoer!$F$15:$AU$1500,20,FALSE))</f>
        <v/>
      </c>
      <c r="DF242" s="662" t="str">
        <f ca="1">IF($CR242="","",VLOOKUP(CR242,Invoer!$F$15:$AU$1500,23,FALSE))</f>
        <v/>
      </c>
      <c r="DG242" s="662" t="str">
        <f ca="1">IF($CR242="","",VLOOKUP(CR242,Invoer!$F$15:$AU$1500,17,FALSE))</f>
        <v/>
      </c>
      <c r="DH242" s="681" t="str">
        <f t="shared" ca="1" si="123"/>
        <v/>
      </c>
      <c r="DI242" s="662" t="str">
        <f t="shared" ca="1" si="124"/>
        <v/>
      </c>
      <c r="DJ242" s="190"/>
      <c r="DK242" s="411" t="str">
        <f t="shared" ca="1" si="125"/>
        <v/>
      </c>
      <c r="DO242" s="61" t="e">
        <f ca="1">IF($DN$4&lt;3,Invoer!EB247,Invoer!EA247)</f>
        <v>#N/A</v>
      </c>
      <c r="DP242" s="599" t="str">
        <f t="shared" ca="1" si="126"/>
        <v/>
      </c>
      <c r="DQ242" s="673" t="str">
        <f ca="1">IF($DP242="","",VLOOKUP(DP242,Invoer!$F$15:$AU$1999,2,FALSE))</f>
        <v/>
      </c>
      <c r="DR242" s="599" t="str">
        <f t="shared" ca="1" si="127"/>
        <v/>
      </c>
      <c r="DS242" s="599" t="str">
        <f ca="1">IF($DP242="","",VLOOKUP(DP242,Invoer!$F$15:$AU$1999,3,FALSE))</f>
        <v/>
      </c>
      <c r="DT242" s="599" t="str">
        <f ca="1">IF($DP242="","",IF(DS242&lt;&gt;"Liq","",VLOOKUP(DP242,Invoer!$F$15:$AU$1999,4,FALSE)))</f>
        <v/>
      </c>
      <c r="DU242" s="599" t="str">
        <f ca="1">IF($DP242="","",VLOOKUP(DP242,Invoer!$F$15:$AU$1999,5,FALSE))</f>
        <v/>
      </c>
      <c r="DV242" s="599" t="str">
        <f ca="1">IF($DP242="","",VLOOKUP(DP242,Invoer!$F$15:$AU$1999,6,FALSE))</f>
        <v/>
      </c>
      <c r="DW242" s="599" t="str">
        <f ca="1">IF($DP242="","",VLOOKUP(DP242,Invoer!$F$15:$AU$1999,9,FALSE))</f>
        <v/>
      </c>
      <c r="DX242" s="599" t="str">
        <f ca="1">IF($DP242="","",VLOOKUP(DP242,Invoer!$F$15:$AU$1999,10,FALSE))</f>
        <v/>
      </c>
      <c r="DY242" s="595" t="str">
        <f ca="1">IF($DP242="","",VLOOKUP(DP242,Invoer!$F$15:$AU$1999,11,FALSE))</f>
        <v/>
      </c>
      <c r="DZ242" s="662" t="str">
        <f ca="1">IF($DP242="","",IF($DN$4&gt;2,"",VLOOKUP(DP242,Invoer!CQ:CS,3,FALSE)))</f>
        <v/>
      </c>
      <c r="EA242" s="541" t="str">
        <f ca="1">IF($DP242="","",IF(ISERROR(DQ242),0,IF($DN$4&lt;3,"",VLOOKUP(DP242,Invoer!$F$15:$AU$1999,15,FALSE))))</f>
        <v/>
      </c>
      <c r="EB242" s="595" t="str">
        <f ca="1">IF($DP242="","",IF($DN$4&lt;3,"",VLOOKUP(DP242,Invoer!$F$15:$AU$1999,19,FALSE)))</f>
        <v/>
      </c>
      <c r="EC242" s="541" t="str">
        <f ca="1">IF($DP242="","",IF(ISERROR(DQ242),0,IF($DN$4&lt;3,"",VLOOKUP(DP242,Invoer!$F$15:$AU$1999,24,FALSE))))</f>
        <v/>
      </c>
      <c r="ED242" s="541" t="str">
        <f ca="1">IF($DP242="","",IF(ISERROR(DQ242),0,IF($DN$4&lt;3,"",VLOOKUP(DP242,Invoer!$F$15:$AU$1999,17,FALSE))))</f>
        <v/>
      </c>
      <c r="EH242" s="89" t="e">
        <f ca="1">Invoer!CP247</f>
        <v>#N/A</v>
      </c>
      <c r="EI242" s="599" t="str">
        <f t="shared" ca="1" si="128"/>
        <v/>
      </c>
      <c r="EJ242" s="673" t="str">
        <f ca="1">IF(EI242="","",VLOOKUP(EI242,Invoer!$F$15:$AU$1999,2,FALSE))</f>
        <v/>
      </c>
      <c r="EK242" s="599" t="str">
        <f t="shared" ca="1" si="129"/>
        <v/>
      </c>
      <c r="EL242" s="599" t="str">
        <f ca="1">IF($EI242="","",VLOOKUP(EI242,Invoer!$F$15:$AU$1999,3,FALSE))</f>
        <v/>
      </c>
      <c r="EM242" s="599" t="str">
        <f ca="1">IF($EI242="","",IF(EL242&lt;&gt;"Liq","",VLOOKUP(EI242,Invoer!$F$15:$AU$1999,4,FALSE)))</f>
        <v/>
      </c>
      <c r="EN242" s="599" t="str">
        <f ca="1">IF($EI242="","",VLOOKUP(EI242,Invoer!$F$15:$AU$1999,6,FALSE))</f>
        <v/>
      </c>
      <c r="EO242" s="599" t="str">
        <f ca="1">IF(EI242="","",VLOOKUP(EI242,Invoer!$F$15:$AU$1999,9,FALSE))</f>
        <v/>
      </c>
      <c r="EP242" s="599" t="str">
        <f ca="1">IF(EI242="","",VLOOKUP(EI242,Invoer!$F$15:$AU$1999,10,FALSE))</f>
        <v/>
      </c>
      <c r="EQ242" s="599" t="str">
        <f ca="1">IF(EI242="","",VLOOKUP(EI242,Invoer!$F$15:$AU$1999,11,FALSE))</f>
        <v/>
      </c>
      <c r="ER242" s="662" t="str">
        <f ca="1">IF(EI242="","",VLOOKUP(EI242,Invoer!CQ:CS,3,FALSE))</f>
        <v/>
      </c>
      <c r="ES242" s="662" t="str">
        <f t="shared" ca="1" si="130"/>
        <v/>
      </c>
      <c r="ET242" s="513" t="str">
        <f t="shared" ca="1" si="131"/>
        <v/>
      </c>
      <c r="EU242" s="112" t="str">
        <f t="shared" ca="1" si="132"/>
        <v/>
      </c>
      <c r="EV242" s="83" t="s">
        <v>160</v>
      </c>
      <c r="EW242" s="682" t="str">
        <f t="shared" ca="1" si="133"/>
        <v/>
      </c>
      <c r="EX242" s="662" t="str">
        <f t="shared" ca="1" si="134"/>
        <v/>
      </c>
      <c r="EY242"/>
      <c r="EZ242" s="56" t="e">
        <f t="shared" ca="1" si="145"/>
        <v>#VALUE!</v>
      </c>
      <c r="FA242" s="56" t="e">
        <f t="shared" ca="1" si="146"/>
        <v>#VALUE!</v>
      </c>
      <c r="FE242"/>
      <c r="FI242"/>
      <c r="FJ242"/>
    </row>
    <row r="243" spans="1:166" ht="12" customHeight="1" x14ac:dyDescent="0.2">
      <c r="A243"/>
      <c r="B243"/>
      <c r="C243"/>
      <c r="E243"/>
      <c r="G243" s="89" t="e">
        <f ca="1">Invoer!DU248</f>
        <v>#N/A</v>
      </c>
      <c r="H243" s="599" t="str">
        <f t="shared" ca="1" si="152"/>
        <v/>
      </c>
      <c r="I243" s="673" t="str">
        <f ca="1">IF($H243="","",VLOOKUP(H243,Invoer!$F$15:$AU$1500,2,FALSE))</f>
        <v/>
      </c>
      <c r="J243" s="599" t="str">
        <f t="shared" ca="1" si="151"/>
        <v/>
      </c>
      <c r="K243" s="599" t="str">
        <f ca="1">IF($H243="","",VLOOKUP(H243,Invoer!$F$15:$AU$1500,3,FALSE))</f>
        <v/>
      </c>
      <c r="L243" s="599" t="str">
        <f ca="1">IF($H243="","",IF(K243&lt;&gt;"Liq","",VLOOKUP(H243,Invoer!$F$15:$AU$1500,4,FALSE)))</f>
        <v/>
      </c>
      <c r="M243" s="599" t="str">
        <f ca="1">IF($H243="","",VLOOKUP(H243,Invoer!$F$15:$AU$1500,5,FALSE))</f>
        <v/>
      </c>
      <c r="N243" s="599" t="str">
        <f ca="1">IF($H243="","",VLOOKUP(H243,Invoer!$F$15:$AU$1500,6,FALSE))</f>
        <v/>
      </c>
      <c r="O243" s="599" t="str">
        <f ca="1">IF($H243="","",VLOOKUP(H243,Invoer!$F$15:$AU$1500,9,FALSE))</f>
        <v/>
      </c>
      <c r="P243" s="599" t="str">
        <f ca="1">IF($H243="","",VLOOKUP(H243,Invoer!$F$15:$AU$1500,10,FALSE))</f>
        <v/>
      </c>
      <c r="Q243" s="599" t="str">
        <f ca="1">IF($H243="","",VLOOKUP(H243,Invoer!$F$15:$BB$1500,14,FALSE))</f>
        <v/>
      </c>
      <c r="R243" s="662" t="str">
        <f ca="1">IF($H243="","",IF(J243&gt;$K$8,"",VLOOKUP(H243,Invoer!$F$15:$AU$1500,15,FALSE)))</f>
        <v/>
      </c>
      <c r="S243" s="599" t="str">
        <f ca="1">IF($H243="","",VLOOKUP(H243,Invoer!$F$15:$AU$1500,19,FALSE))</f>
        <v/>
      </c>
      <c r="T243" s="662" t="str">
        <f ca="1">IF($H243="","",IF(J243&gt;$K$8,"",VLOOKUP(H243,Invoer!$F$15:$AU$1500,20,FALSE)))</f>
        <v/>
      </c>
      <c r="U243" s="662" t="str">
        <f ca="1">IF($H243="","",IF(J243&gt;$K$8,"",VLOOKUP(H243,Invoer!$F$15:$AU$1500,23,FALSE)))</f>
        <v/>
      </c>
      <c r="V243" s="662" t="str">
        <f ca="1">IF($H243="","",IF(J243&gt;$K$8,"",VLOOKUP(H243,Invoer!$F$15:$AU$1500,17,FALSE)))</f>
        <v/>
      </c>
      <c r="AC243" s="435" t="str">
        <f>IF($AC$7&lt;3,Invoer!DR248,IF($AC$7=3,Invoer!BT248,"x"))</f>
        <v>x</v>
      </c>
      <c r="AD243" s="599" t="str">
        <f t="shared" si="136"/>
        <v/>
      </c>
      <c r="AE243" s="673" t="str">
        <f>IF($AD243="","",VLOOKUP(AD243,Invoer!$F$15:$AU$1999,2,FALSE))</f>
        <v/>
      </c>
      <c r="AF243" s="599" t="str">
        <f t="shared" si="137"/>
        <v/>
      </c>
      <c r="AG243" s="599" t="str">
        <f>IF($AD243="","",VLOOKUP(AD243,Invoer!$F$15:$AU$1999,3,FALSE))</f>
        <v/>
      </c>
      <c r="AH243" s="599" t="str">
        <f>IF($AD243="","",IF(AG243&lt;&gt;"Liq","",VLOOKUP(AD243,Invoer!$F$15:$AU$1999,4,FALSE)))</f>
        <v/>
      </c>
      <c r="AI243" s="677" t="str">
        <f>IF($AD243="","",VLOOKUP(AD243,Invoer!$F$15:$AU$1999,5,FALSE))</f>
        <v/>
      </c>
      <c r="AJ243" s="599" t="str">
        <f>IF($AD243="","",VLOOKUP(AD243,Invoer!$F$15:$AU$1999,6,FALSE))</f>
        <v/>
      </c>
      <c r="AK243" s="599" t="str">
        <f>IF($AD243="","",VLOOKUP(AD243,Invoer!$F$15:$AU$1999,9,FALSE))</f>
        <v/>
      </c>
      <c r="AL243" s="599" t="str">
        <f>IF($AD243="","",VLOOKUP(AD243,Invoer!$F$15:$AU$1999,10,FALSE))</f>
        <v/>
      </c>
      <c r="AM243" s="599" t="str">
        <f>IF($AD243="","",VLOOKUP(AD243,Invoer!$F$15:$BB$1999,14,FALSE))</f>
        <v/>
      </c>
      <c r="AN243" s="599" t="str">
        <f>IF($AD243="","",VLOOKUP(AD243,Invoer!$F$15:$AU$1999,11,FALSE))</f>
        <v/>
      </c>
      <c r="AO243" s="662" t="str">
        <f>IF($AD243="","",VLOOKUP(AD243,Invoer!$F$15:$AU$1999,15,FALSE))</f>
        <v/>
      </c>
      <c r="AP243" s="599" t="str">
        <f>IF($AD243="","",VLOOKUP(AD243,Invoer!$F$15:$AU$1999,19,FALSE))</f>
        <v/>
      </c>
      <c r="AQ243" s="662" t="str">
        <f>IF($AD243="","",VLOOKUP(AD243,Invoer!$F$15:$AU$1999,24,FALSE))</f>
        <v/>
      </c>
      <c r="AR243" s="662" t="str">
        <f>IF($AD243="","",VLOOKUP(AD243,Invoer!$F$15:$AU$1999,17,FALSE))</f>
        <v/>
      </c>
      <c r="AS243" s="678" t="str">
        <f t="shared" si="147"/>
        <v/>
      </c>
      <c r="AT243" s="676" t="str">
        <f t="shared" si="116"/>
        <v/>
      </c>
      <c r="AU243" s="77" t="e">
        <f t="shared" si="117"/>
        <v>#VALUE!</v>
      </c>
      <c r="AW243" s="57"/>
      <c r="AX243" s="57"/>
      <c r="BA243" s="83" t="e">
        <f ca="1">Invoer!DW248</f>
        <v>#N/A</v>
      </c>
      <c r="BB243" s="599" t="str">
        <f t="shared" ca="1" si="138"/>
        <v/>
      </c>
      <c r="BC243" s="673" t="str">
        <f ca="1">IF($BB243="","",VLOOKUP(BB243,Invoer!$F$15:$AU$1999,2,FALSE))</f>
        <v/>
      </c>
      <c r="BD243" s="599" t="str">
        <f t="shared" ca="1" si="139"/>
        <v/>
      </c>
      <c r="BE243" s="599" t="str">
        <f ca="1">IF($BB243="","",VLOOKUP(BB243,Invoer!$F$15:$AU$1999,5,FALSE))</f>
        <v/>
      </c>
      <c r="BF243" s="599" t="str">
        <f ca="1">IF($BB243="","",VLOOKUP(BB243,Invoer!$F$15:$AU$1999,6,FALSE))</f>
        <v/>
      </c>
      <c r="BG243" s="599" t="str">
        <f ca="1">IF($BB243="","",VLOOKUP(BB243,Invoer!$F$15:$AU$1999,9,FALSE))</f>
        <v/>
      </c>
      <c r="BH243" s="599" t="str">
        <f ca="1">IF($BB243="","",VLOOKUP(BB243,Invoer!$F$15:$AU$1999,10,FALSE))</f>
        <v/>
      </c>
      <c r="BI243" s="599" t="str">
        <f ca="1">IF($BB243="","",VLOOKUP(BB243,Invoer!$F$15:$BB$1999,14,FALSE))</f>
        <v/>
      </c>
      <c r="BJ243" s="599" t="str">
        <f ca="1">IF($BB243="","",VLOOKUP(BB243,Invoer!$F$15:$AU$1999,11,FALSE))</f>
        <v/>
      </c>
      <c r="BK243" s="662" t="str">
        <f t="shared" ca="1" si="140"/>
        <v/>
      </c>
      <c r="BL243" s="662" t="str">
        <f t="shared" ca="1" si="141"/>
        <v/>
      </c>
      <c r="BM243" s="679" t="str">
        <f t="shared" ca="1" si="142"/>
        <v/>
      </c>
      <c r="BN243" s="662" t="str">
        <f t="shared" ca="1" si="118"/>
        <v/>
      </c>
      <c r="BO243" s="662" t="str">
        <f ca="1">IF($BB243="","",VLOOKUP(BB243,Invoer!$F$15:$AU$1999,15,FALSE))</f>
        <v/>
      </c>
      <c r="BP243" s="662" t="str">
        <f ca="1">IF($BB243="","",VLOOKUP(BB243,Invoer!$F$15:$AU$1999,24,FALSE))</f>
        <v/>
      </c>
      <c r="BQ243" s="662" t="str">
        <f ca="1">IF($BB243="","",VLOOKUP(BB243,Invoer!$F$15:$AU$1999,17,FALSE))</f>
        <v/>
      </c>
      <c r="BS243" s="73" t="e">
        <f t="shared" ca="1" si="148"/>
        <v>#VALUE!</v>
      </c>
      <c r="BT243" s="57" t="str">
        <f t="shared" ca="1" si="149"/>
        <v/>
      </c>
      <c r="CQ243" s="411" t="e">
        <f ca="1">Invoer!EG248</f>
        <v>#N/A</v>
      </c>
      <c r="CR243" s="599" t="str">
        <f t="shared" ca="1" si="121"/>
        <v/>
      </c>
      <c r="CS243" s="673" t="str">
        <f ca="1">IF($CR243="","",VLOOKUP(CR243,Invoer!$F$15:$AU$1500,2,FALSE))</f>
        <v/>
      </c>
      <c r="CT243" s="599" t="str">
        <f t="shared" ca="1" si="122"/>
        <v/>
      </c>
      <c r="CU243" s="599" t="str">
        <f ca="1">IF($CR243="","",VLOOKUP(CR243,Invoer!$F$15:$AU$1500,3,FALSE))</f>
        <v/>
      </c>
      <c r="CV243" s="599" t="str">
        <f ca="1">IF($CR243="","",IF(CU243&lt;&gt;"Liq","",VLOOKUP(CR243,Invoer!$F$15:$AU$1500,4,FALSE)))</f>
        <v/>
      </c>
      <c r="CW243" s="599" t="str">
        <f ca="1">IF($CR243="","",VLOOKUP(CR243,Invoer!$F$15:$AU$1500,5,FALSE))</f>
        <v/>
      </c>
      <c r="CX243" s="599" t="str">
        <f ca="1">IF($CR243="","",VLOOKUP(CR243,Invoer!$F$15:$AU$1500,6,FALSE))</f>
        <v/>
      </c>
      <c r="CY243" s="599" t="str">
        <f ca="1">IF($CR243="","",VLOOKUP(CR243,Invoer!$F$15:$AU$1500,9,FALSE))</f>
        <v/>
      </c>
      <c r="CZ243" s="599" t="str">
        <f ca="1">IF($CR243="","",VLOOKUP(CR243,Invoer!$F$15:$AU$1500,10,FALSE))</f>
        <v/>
      </c>
      <c r="DA243" s="599" t="str">
        <f ca="1">IF($CR243="","",VLOOKUP(CR243,Invoer!$F$15:$AU$1500,11,FALSE))</f>
        <v/>
      </c>
      <c r="DB243" s="599" t="str">
        <f ca="1">IF($CR243="","",VLOOKUP(CR243,Invoer!$F$15:$BB$1500,14,FALSE))</f>
        <v/>
      </c>
      <c r="DC243" s="662" t="str">
        <f ca="1">IF($CR243="","",VLOOKUP(CR243,Invoer!$F$15:$AU$1500,15,FALSE))</f>
        <v/>
      </c>
      <c r="DD243" s="599" t="str">
        <f ca="1">IF($CR243="","",VLOOKUP(CR243,Invoer!$F$15:$AU$1500,19,FALSE))</f>
        <v/>
      </c>
      <c r="DE243" s="662" t="str">
        <f ca="1">IF($CR243="","",VLOOKUP(CR243,Invoer!$F$15:$AU$1500,20,FALSE))</f>
        <v/>
      </c>
      <c r="DF243" s="662" t="str">
        <f ca="1">IF($CR243="","",VLOOKUP(CR243,Invoer!$F$15:$AU$1500,23,FALSE))</f>
        <v/>
      </c>
      <c r="DG243" s="662" t="str">
        <f ca="1">IF($CR243="","",VLOOKUP(CR243,Invoer!$F$15:$AU$1500,17,FALSE))</f>
        <v/>
      </c>
      <c r="DH243" s="681" t="str">
        <f t="shared" ca="1" si="123"/>
        <v/>
      </c>
      <c r="DI243" s="662" t="str">
        <f t="shared" ca="1" si="124"/>
        <v/>
      </c>
      <c r="DJ243" s="190"/>
      <c r="DK243" s="411" t="str">
        <f t="shared" ca="1" si="125"/>
        <v/>
      </c>
      <c r="DO243" s="61" t="e">
        <f ca="1">IF($DN$4&lt;3,Invoer!EB248,Invoer!EA248)</f>
        <v>#N/A</v>
      </c>
      <c r="DP243" s="599" t="str">
        <f t="shared" ca="1" si="126"/>
        <v/>
      </c>
      <c r="DQ243" s="673" t="str">
        <f ca="1">IF($DP243="","",VLOOKUP(DP243,Invoer!$F$15:$AU$1999,2,FALSE))</f>
        <v/>
      </c>
      <c r="DR243" s="599" t="str">
        <f t="shared" ca="1" si="127"/>
        <v/>
      </c>
      <c r="DS243" s="599" t="str">
        <f ca="1">IF($DP243="","",VLOOKUP(DP243,Invoer!$F$15:$AU$1999,3,FALSE))</f>
        <v/>
      </c>
      <c r="DT243" s="599" t="str">
        <f ca="1">IF($DP243="","",IF(DS243&lt;&gt;"Liq","",VLOOKUP(DP243,Invoer!$F$15:$AU$1999,4,FALSE)))</f>
        <v/>
      </c>
      <c r="DU243" s="599" t="str">
        <f ca="1">IF($DP243="","",VLOOKUP(DP243,Invoer!$F$15:$AU$1999,5,FALSE))</f>
        <v/>
      </c>
      <c r="DV243" s="599" t="str">
        <f ca="1">IF($DP243="","",VLOOKUP(DP243,Invoer!$F$15:$AU$1999,6,FALSE))</f>
        <v/>
      </c>
      <c r="DW243" s="599" t="str">
        <f ca="1">IF($DP243="","",VLOOKUP(DP243,Invoer!$F$15:$AU$1999,9,FALSE))</f>
        <v/>
      </c>
      <c r="DX243" s="599" t="str">
        <f ca="1">IF($DP243="","",VLOOKUP(DP243,Invoer!$F$15:$AU$1999,10,FALSE))</f>
        <v/>
      </c>
      <c r="DY243" s="595" t="str">
        <f ca="1">IF($DP243="","",VLOOKUP(DP243,Invoer!$F$15:$AU$1999,11,FALSE))</f>
        <v/>
      </c>
      <c r="DZ243" s="662" t="str">
        <f ca="1">IF($DP243="","",IF($DN$4&gt;2,"",VLOOKUP(DP243,Invoer!CQ:CS,3,FALSE)))</f>
        <v/>
      </c>
      <c r="EA243" s="541" t="str">
        <f ca="1">IF($DP243="","",IF(ISERROR(DQ243),0,IF($DN$4&lt;3,"",VLOOKUP(DP243,Invoer!$F$15:$AU$1999,15,FALSE))))</f>
        <v/>
      </c>
      <c r="EB243" s="595" t="str">
        <f ca="1">IF($DP243="","",IF($DN$4&lt;3,"",VLOOKUP(DP243,Invoer!$F$15:$AU$1999,19,FALSE)))</f>
        <v/>
      </c>
      <c r="EC243" s="541" t="str">
        <f ca="1">IF($DP243="","",IF(ISERROR(DQ243),0,IF($DN$4&lt;3,"",VLOOKUP(DP243,Invoer!$F$15:$AU$1999,24,FALSE))))</f>
        <v/>
      </c>
      <c r="ED243" s="541" t="str">
        <f ca="1">IF($DP243="","",IF(ISERROR(DQ243),0,IF($DN$4&lt;3,"",VLOOKUP(DP243,Invoer!$F$15:$AU$1999,17,FALSE))))</f>
        <v/>
      </c>
      <c r="EH243" s="89" t="e">
        <f ca="1">Invoer!CP248</f>
        <v>#N/A</v>
      </c>
      <c r="EI243" s="599" t="str">
        <f t="shared" ca="1" si="128"/>
        <v/>
      </c>
      <c r="EJ243" s="673" t="str">
        <f ca="1">IF(EI243="","",VLOOKUP(EI243,Invoer!$F$15:$AU$1999,2,FALSE))</f>
        <v/>
      </c>
      <c r="EK243" s="599" t="str">
        <f t="shared" ca="1" si="129"/>
        <v/>
      </c>
      <c r="EL243" s="599" t="str">
        <f ca="1">IF($EI243="","",VLOOKUP(EI243,Invoer!$F$15:$AU$1999,3,FALSE))</f>
        <v/>
      </c>
      <c r="EM243" s="599" t="str">
        <f ca="1">IF($EI243="","",IF(EL243&lt;&gt;"Liq","",VLOOKUP(EI243,Invoer!$F$15:$AU$1999,4,FALSE)))</f>
        <v/>
      </c>
      <c r="EN243" s="599" t="str">
        <f ca="1">IF($EI243="","",VLOOKUP(EI243,Invoer!$F$15:$AU$1999,6,FALSE))</f>
        <v/>
      </c>
      <c r="EO243" s="599" t="str">
        <f ca="1">IF(EI243="","",VLOOKUP(EI243,Invoer!$F$15:$AU$1999,9,FALSE))</f>
        <v/>
      </c>
      <c r="EP243" s="599" t="str">
        <f ca="1">IF(EI243="","",VLOOKUP(EI243,Invoer!$F$15:$AU$1999,10,FALSE))</f>
        <v/>
      </c>
      <c r="EQ243" s="599" t="str">
        <f ca="1">IF(EI243="","",VLOOKUP(EI243,Invoer!$F$15:$AU$1999,11,FALSE))</f>
        <v/>
      </c>
      <c r="ER243" s="662" t="str">
        <f ca="1">IF(EI243="","",VLOOKUP(EI243,Invoer!CQ:CS,3,FALSE))</f>
        <v/>
      </c>
      <c r="ES243" s="662" t="str">
        <f t="shared" ca="1" si="130"/>
        <v/>
      </c>
      <c r="ET243" s="513" t="str">
        <f t="shared" ca="1" si="131"/>
        <v/>
      </c>
      <c r="EU243" s="112" t="str">
        <f t="shared" ca="1" si="132"/>
        <v/>
      </c>
      <c r="EV243" s="83" t="s">
        <v>160</v>
      </c>
      <c r="EW243" s="682" t="str">
        <f t="shared" ca="1" si="133"/>
        <v/>
      </c>
      <c r="EX243" s="662" t="str">
        <f t="shared" ca="1" si="134"/>
        <v/>
      </c>
      <c r="EY243"/>
      <c r="EZ243" s="56" t="e">
        <f t="shared" ca="1" si="145"/>
        <v>#VALUE!</v>
      </c>
      <c r="FA243" s="56" t="e">
        <f t="shared" ca="1" si="146"/>
        <v>#VALUE!</v>
      </c>
      <c r="FE243"/>
      <c r="FI243"/>
      <c r="FJ243"/>
    </row>
    <row r="244" spans="1:166" ht="12" customHeight="1" x14ac:dyDescent="0.2">
      <c r="A244"/>
      <c r="B244"/>
      <c r="C244"/>
      <c r="E244"/>
      <c r="G244" s="89" t="e">
        <f ca="1">Invoer!DU249</f>
        <v>#N/A</v>
      </c>
      <c r="H244" s="599" t="str">
        <f t="shared" ca="1" si="152"/>
        <v/>
      </c>
      <c r="I244" s="673" t="str">
        <f ca="1">IF($H244="","",VLOOKUP(H244,Invoer!$F$15:$AU$1500,2,FALSE))</f>
        <v/>
      </c>
      <c r="J244" s="599" t="str">
        <f t="shared" ca="1" si="151"/>
        <v/>
      </c>
      <c r="K244" s="599" t="str">
        <f ca="1">IF($H244="","",VLOOKUP(H244,Invoer!$F$15:$AU$1500,3,FALSE))</f>
        <v/>
      </c>
      <c r="L244" s="599" t="str">
        <f ca="1">IF($H244="","",IF(K244&lt;&gt;"Liq","",VLOOKUP(H244,Invoer!$F$15:$AU$1500,4,FALSE)))</f>
        <v/>
      </c>
      <c r="M244" s="599" t="str">
        <f ca="1">IF($H244="","",VLOOKUP(H244,Invoer!$F$15:$AU$1500,5,FALSE))</f>
        <v/>
      </c>
      <c r="N244" s="599" t="str">
        <f ca="1">IF($H244="","",VLOOKUP(H244,Invoer!$F$15:$AU$1500,6,FALSE))</f>
        <v/>
      </c>
      <c r="O244" s="599" t="str">
        <f ca="1">IF($H244="","",VLOOKUP(H244,Invoer!$F$15:$AU$1500,9,FALSE))</f>
        <v/>
      </c>
      <c r="P244" s="599" t="str">
        <f ca="1">IF($H244="","",VLOOKUP(H244,Invoer!$F$15:$AU$1500,10,FALSE))</f>
        <v/>
      </c>
      <c r="Q244" s="599" t="str">
        <f ca="1">IF($H244="","",VLOOKUP(H244,Invoer!$F$15:$BB$1500,14,FALSE))</f>
        <v/>
      </c>
      <c r="R244" s="662" t="str">
        <f ca="1">IF($H244="","",IF(J244&gt;$K$8,"",VLOOKUP(H244,Invoer!$F$15:$AU$1500,15,FALSE)))</f>
        <v/>
      </c>
      <c r="S244" s="599" t="str">
        <f ca="1">IF($H244="","",VLOOKUP(H244,Invoer!$F$15:$AU$1500,19,FALSE))</f>
        <v/>
      </c>
      <c r="T244" s="662" t="str">
        <f ca="1">IF($H244="","",IF(J244&gt;$K$8,"",VLOOKUP(H244,Invoer!$F$15:$AU$1500,20,FALSE)))</f>
        <v/>
      </c>
      <c r="U244" s="662" t="str">
        <f ca="1">IF($H244="","",IF(J244&gt;$K$8,"",VLOOKUP(H244,Invoer!$F$15:$AU$1500,23,FALSE)))</f>
        <v/>
      </c>
      <c r="V244" s="662" t="str">
        <f ca="1">IF($H244="","",IF(J244&gt;$K$8,"",VLOOKUP(H244,Invoer!$F$15:$AU$1500,17,FALSE)))</f>
        <v/>
      </c>
      <c r="AC244" s="435" t="str">
        <f>IF($AC$7&lt;3,Invoer!DR249,IF($AC$7=3,Invoer!BT249,"x"))</f>
        <v>x</v>
      </c>
      <c r="AD244" s="599" t="str">
        <f t="shared" si="136"/>
        <v/>
      </c>
      <c r="AE244" s="673" t="str">
        <f>IF($AD244="","",VLOOKUP(AD244,Invoer!$F$15:$AU$1999,2,FALSE))</f>
        <v/>
      </c>
      <c r="AF244" s="599" t="str">
        <f t="shared" si="137"/>
        <v/>
      </c>
      <c r="AG244" s="599" t="str">
        <f>IF($AD244="","",VLOOKUP(AD244,Invoer!$F$15:$AU$1999,3,FALSE))</f>
        <v/>
      </c>
      <c r="AH244" s="599" t="str">
        <f>IF($AD244="","",IF(AG244&lt;&gt;"Liq","",VLOOKUP(AD244,Invoer!$F$15:$AU$1999,4,FALSE)))</f>
        <v/>
      </c>
      <c r="AI244" s="677" t="str">
        <f>IF($AD244="","",VLOOKUP(AD244,Invoer!$F$15:$AU$1999,5,FALSE))</f>
        <v/>
      </c>
      <c r="AJ244" s="599" t="str">
        <f>IF($AD244="","",VLOOKUP(AD244,Invoer!$F$15:$AU$1999,6,FALSE))</f>
        <v/>
      </c>
      <c r="AK244" s="599" t="str">
        <f>IF($AD244="","",VLOOKUP(AD244,Invoer!$F$15:$AU$1999,9,FALSE))</f>
        <v/>
      </c>
      <c r="AL244" s="599" t="str">
        <f>IF($AD244="","",VLOOKUP(AD244,Invoer!$F$15:$AU$1999,10,FALSE))</f>
        <v/>
      </c>
      <c r="AM244" s="599" t="str">
        <f>IF($AD244="","",VLOOKUP(AD244,Invoer!$F$15:$BB$1999,14,FALSE))</f>
        <v/>
      </c>
      <c r="AN244" s="599" t="str">
        <f>IF($AD244="","",VLOOKUP(AD244,Invoer!$F$15:$AU$1999,11,FALSE))</f>
        <v/>
      </c>
      <c r="AO244" s="662" t="str">
        <f>IF($AD244="","",VLOOKUP(AD244,Invoer!$F$15:$AU$1999,15,FALSE))</f>
        <v/>
      </c>
      <c r="AP244" s="599" t="str">
        <f>IF($AD244="","",VLOOKUP(AD244,Invoer!$F$15:$AU$1999,19,FALSE))</f>
        <v/>
      </c>
      <c r="AQ244" s="662" t="str">
        <f>IF($AD244="","",VLOOKUP(AD244,Invoer!$F$15:$AU$1999,24,FALSE))</f>
        <v/>
      </c>
      <c r="AR244" s="662" t="str">
        <f>IF($AD244="","",VLOOKUP(AD244,Invoer!$F$15:$AU$1999,17,FALSE))</f>
        <v/>
      </c>
      <c r="AS244" s="678" t="str">
        <f t="shared" si="147"/>
        <v/>
      </c>
      <c r="AT244" s="676" t="str">
        <f t="shared" si="116"/>
        <v/>
      </c>
      <c r="AU244" s="77" t="e">
        <f t="shared" si="117"/>
        <v>#VALUE!</v>
      </c>
      <c r="AW244" s="57"/>
      <c r="AX244" s="57"/>
      <c r="BA244" s="83" t="e">
        <f ca="1">Invoer!DW249</f>
        <v>#N/A</v>
      </c>
      <c r="BB244" s="599" t="str">
        <f t="shared" ca="1" si="138"/>
        <v/>
      </c>
      <c r="BC244" s="673" t="str">
        <f ca="1">IF($BB244="","",VLOOKUP(BB244,Invoer!$F$15:$AU$1999,2,FALSE))</f>
        <v/>
      </c>
      <c r="BD244" s="599" t="str">
        <f t="shared" ca="1" si="139"/>
        <v/>
      </c>
      <c r="BE244" s="599" t="str">
        <f ca="1">IF($BB244="","",VLOOKUP(BB244,Invoer!$F$15:$AU$1999,5,FALSE))</f>
        <v/>
      </c>
      <c r="BF244" s="599" t="str">
        <f ca="1">IF($BB244="","",VLOOKUP(BB244,Invoer!$F$15:$AU$1999,6,FALSE))</f>
        <v/>
      </c>
      <c r="BG244" s="599" t="str">
        <f ca="1">IF($BB244="","",VLOOKUP(BB244,Invoer!$F$15:$AU$1999,9,FALSE))</f>
        <v/>
      </c>
      <c r="BH244" s="599" t="str">
        <f ca="1">IF($BB244="","",VLOOKUP(BB244,Invoer!$F$15:$AU$1999,10,FALSE))</f>
        <v/>
      </c>
      <c r="BI244" s="599" t="str">
        <f ca="1">IF($BB244="","",VLOOKUP(BB244,Invoer!$F$15:$BB$1999,14,FALSE))</f>
        <v/>
      </c>
      <c r="BJ244" s="599" t="str">
        <f ca="1">IF($BB244="","",VLOOKUP(BB244,Invoer!$F$15:$AU$1999,11,FALSE))</f>
        <v/>
      </c>
      <c r="BK244" s="662" t="str">
        <f t="shared" ca="1" si="140"/>
        <v/>
      </c>
      <c r="BL244" s="662" t="str">
        <f t="shared" ca="1" si="141"/>
        <v/>
      </c>
      <c r="BM244" s="679" t="str">
        <f t="shared" ca="1" si="142"/>
        <v/>
      </c>
      <c r="BN244" s="662" t="str">
        <f t="shared" ca="1" si="118"/>
        <v/>
      </c>
      <c r="BO244" s="662" t="str">
        <f ca="1">IF($BB244="","",VLOOKUP(BB244,Invoer!$F$15:$AU$1999,15,FALSE))</f>
        <v/>
      </c>
      <c r="BP244" s="662" t="str">
        <f ca="1">IF($BB244="","",VLOOKUP(BB244,Invoer!$F$15:$AU$1999,24,FALSE))</f>
        <v/>
      </c>
      <c r="BQ244" s="662" t="str">
        <f ca="1">IF($BB244="","",VLOOKUP(BB244,Invoer!$F$15:$AU$1999,17,FALSE))</f>
        <v/>
      </c>
      <c r="BS244" s="73" t="e">
        <f t="shared" ca="1" si="148"/>
        <v>#VALUE!</v>
      </c>
      <c r="BT244" s="57" t="str">
        <f t="shared" ca="1" si="149"/>
        <v/>
      </c>
      <c r="CQ244" s="411" t="e">
        <f ca="1">Invoer!EG249</f>
        <v>#N/A</v>
      </c>
      <c r="CR244" s="599" t="str">
        <f t="shared" ca="1" si="121"/>
        <v/>
      </c>
      <c r="CS244" s="673" t="str">
        <f ca="1">IF($CR244="","",VLOOKUP(CR244,Invoer!$F$15:$AU$1500,2,FALSE))</f>
        <v/>
      </c>
      <c r="CT244" s="599" t="str">
        <f t="shared" ca="1" si="122"/>
        <v/>
      </c>
      <c r="CU244" s="599" t="str">
        <f ca="1">IF($CR244="","",VLOOKUP(CR244,Invoer!$F$15:$AU$1500,3,FALSE))</f>
        <v/>
      </c>
      <c r="CV244" s="599" t="str">
        <f ca="1">IF($CR244="","",IF(CU244&lt;&gt;"Liq","",VLOOKUP(CR244,Invoer!$F$15:$AU$1500,4,FALSE)))</f>
        <v/>
      </c>
      <c r="CW244" s="599" t="str">
        <f ca="1">IF($CR244="","",VLOOKUP(CR244,Invoer!$F$15:$AU$1500,5,FALSE))</f>
        <v/>
      </c>
      <c r="CX244" s="599" t="str">
        <f ca="1">IF($CR244="","",VLOOKUP(CR244,Invoer!$F$15:$AU$1500,6,FALSE))</f>
        <v/>
      </c>
      <c r="CY244" s="599" t="str">
        <f ca="1">IF($CR244="","",VLOOKUP(CR244,Invoer!$F$15:$AU$1500,9,FALSE))</f>
        <v/>
      </c>
      <c r="CZ244" s="599" t="str">
        <f ca="1">IF($CR244="","",VLOOKUP(CR244,Invoer!$F$15:$AU$1500,10,FALSE))</f>
        <v/>
      </c>
      <c r="DA244" s="599" t="str">
        <f ca="1">IF($CR244="","",VLOOKUP(CR244,Invoer!$F$15:$AU$1500,11,FALSE))</f>
        <v/>
      </c>
      <c r="DB244" s="599" t="str">
        <f ca="1">IF($CR244="","",VLOOKUP(CR244,Invoer!$F$15:$BB$1500,14,FALSE))</f>
        <v/>
      </c>
      <c r="DC244" s="662" t="str">
        <f ca="1">IF($CR244="","",VLOOKUP(CR244,Invoer!$F$15:$AU$1500,15,FALSE))</f>
        <v/>
      </c>
      <c r="DD244" s="599" t="str">
        <f ca="1">IF($CR244="","",VLOOKUP(CR244,Invoer!$F$15:$AU$1500,19,FALSE))</f>
        <v/>
      </c>
      <c r="DE244" s="662" t="str">
        <f ca="1">IF($CR244="","",VLOOKUP(CR244,Invoer!$F$15:$AU$1500,20,FALSE))</f>
        <v/>
      </c>
      <c r="DF244" s="662" t="str">
        <f ca="1">IF($CR244="","",VLOOKUP(CR244,Invoer!$F$15:$AU$1500,23,FALSE))</f>
        <v/>
      </c>
      <c r="DG244" s="662" t="str">
        <f ca="1">IF($CR244="","",VLOOKUP(CR244,Invoer!$F$15:$AU$1500,17,FALSE))</f>
        <v/>
      </c>
      <c r="DH244" s="681" t="str">
        <f t="shared" ca="1" si="123"/>
        <v/>
      </c>
      <c r="DI244" s="662" t="str">
        <f t="shared" ca="1" si="124"/>
        <v/>
      </c>
      <c r="DJ244" s="190"/>
      <c r="DK244" s="411" t="str">
        <f t="shared" ca="1" si="125"/>
        <v/>
      </c>
      <c r="DO244" s="61" t="e">
        <f ca="1">IF($DN$4&lt;3,Invoer!EB249,Invoer!EA249)</f>
        <v>#N/A</v>
      </c>
      <c r="DP244" s="599" t="str">
        <f t="shared" ca="1" si="126"/>
        <v/>
      </c>
      <c r="DQ244" s="673" t="str">
        <f ca="1">IF($DP244="","",VLOOKUP(DP244,Invoer!$F$15:$AU$1999,2,FALSE))</f>
        <v/>
      </c>
      <c r="DR244" s="599" t="str">
        <f t="shared" ca="1" si="127"/>
        <v/>
      </c>
      <c r="DS244" s="599" t="str">
        <f ca="1">IF($DP244="","",VLOOKUP(DP244,Invoer!$F$15:$AU$1999,3,FALSE))</f>
        <v/>
      </c>
      <c r="DT244" s="599" t="str">
        <f ca="1">IF($DP244="","",IF(DS244&lt;&gt;"Liq","",VLOOKUP(DP244,Invoer!$F$15:$AU$1999,4,FALSE)))</f>
        <v/>
      </c>
      <c r="DU244" s="599" t="str">
        <f ca="1">IF($DP244="","",VLOOKUP(DP244,Invoer!$F$15:$AU$1999,5,FALSE))</f>
        <v/>
      </c>
      <c r="DV244" s="599" t="str">
        <f ca="1">IF($DP244="","",VLOOKUP(DP244,Invoer!$F$15:$AU$1999,6,FALSE))</f>
        <v/>
      </c>
      <c r="DW244" s="599" t="str">
        <f ca="1">IF($DP244="","",VLOOKUP(DP244,Invoer!$F$15:$AU$1999,9,FALSE))</f>
        <v/>
      </c>
      <c r="DX244" s="599" t="str">
        <f ca="1">IF($DP244="","",VLOOKUP(DP244,Invoer!$F$15:$AU$1999,10,FALSE))</f>
        <v/>
      </c>
      <c r="DY244" s="595" t="str">
        <f ca="1">IF($DP244="","",VLOOKUP(DP244,Invoer!$F$15:$AU$1999,11,FALSE))</f>
        <v/>
      </c>
      <c r="DZ244" s="662" t="str">
        <f ca="1">IF($DP244="","",IF($DN$4&gt;2,"",VLOOKUP(DP244,Invoer!CQ:CS,3,FALSE)))</f>
        <v/>
      </c>
      <c r="EA244" s="541" t="str">
        <f ca="1">IF($DP244="","",IF(ISERROR(DQ244),0,IF($DN$4&lt;3,"",VLOOKUP(DP244,Invoer!$F$15:$AU$1999,15,FALSE))))</f>
        <v/>
      </c>
      <c r="EB244" s="595" t="str">
        <f ca="1">IF($DP244="","",IF($DN$4&lt;3,"",VLOOKUP(DP244,Invoer!$F$15:$AU$1999,19,FALSE)))</f>
        <v/>
      </c>
      <c r="EC244" s="541" t="str">
        <f ca="1">IF($DP244="","",IF(ISERROR(DQ244),0,IF($DN$4&lt;3,"",VLOOKUP(DP244,Invoer!$F$15:$AU$1999,24,FALSE))))</f>
        <v/>
      </c>
      <c r="ED244" s="541" t="str">
        <f ca="1">IF($DP244="","",IF(ISERROR(DQ244),0,IF($DN$4&lt;3,"",VLOOKUP(DP244,Invoer!$F$15:$AU$1999,17,FALSE))))</f>
        <v/>
      </c>
      <c r="EH244" s="89" t="e">
        <f ca="1">Invoer!CP249</f>
        <v>#N/A</v>
      </c>
      <c r="EI244" s="599" t="str">
        <f t="shared" ca="1" si="128"/>
        <v/>
      </c>
      <c r="EJ244" s="673" t="str">
        <f ca="1">IF(EI244="","",VLOOKUP(EI244,Invoer!$F$15:$AU$1999,2,FALSE))</f>
        <v/>
      </c>
      <c r="EK244" s="599" t="str">
        <f t="shared" ca="1" si="129"/>
        <v/>
      </c>
      <c r="EL244" s="599" t="str">
        <f ca="1">IF($EI244="","",VLOOKUP(EI244,Invoer!$F$15:$AU$1999,3,FALSE))</f>
        <v/>
      </c>
      <c r="EM244" s="599" t="str">
        <f ca="1">IF($EI244="","",IF(EL244&lt;&gt;"Liq","",VLOOKUP(EI244,Invoer!$F$15:$AU$1999,4,FALSE)))</f>
        <v/>
      </c>
      <c r="EN244" s="599" t="str">
        <f ca="1">IF($EI244="","",VLOOKUP(EI244,Invoer!$F$15:$AU$1999,6,FALSE))</f>
        <v/>
      </c>
      <c r="EO244" s="599" t="str">
        <f ca="1">IF(EI244="","",VLOOKUP(EI244,Invoer!$F$15:$AU$1999,9,FALSE))</f>
        <v/>
      </c>
      <c r="EP244" s="599" t="str">
        <f ca="1">IF(EI244="","",VLOOKUP(EI244,Invoer!$F$15:$AU$1999,10,FALSE))</f>
        <v/>
      </c>
      <c r="EQ244" s="599" t="str">
        <f ca="1">IF(EI244="","",VLOOKUP(EI244,Invoer!$F$15:$AU$1999,11,FALSE))</f>
        <v/>
      </c>
      <c r="ER244" s="662" t="str">
        <f ca="1">IF(EI244="","",VLOOKUP(EI244,Invoer!CQ:CS,3,FALSE))</f>
        <v/>
      </c>
      <c r="ES244" s="662" t="str">
        <f t="shared" ca="1" si="130"/>
        <v/>
      </c>
      <c r="ET244" s="513" t="str">
        <f t="shared" ca="1" si="131"/>
        <v/>
      </c>
      <c r="EU244" s="112" t="str">
        <f t="shared" ca="1" si="132"/>
        <v/>
      </c>
      <c r="EV244" s="83" t="s">
        <v>160</v>
      </c>
      <c r="EW244" s="682" t="str">
        <f t="shared" ca="1" si="133"/>
        <v/>
      </c>
      <c r="EX244" s="662" t="str">
        <f t="shared" ca="1" si="134"/>
        <v/>
      </c>
      <c r="EY244"/>
      <c r="EZ244" s="56" t="e">
        <f t="shared" ca="1" si="145"/>
        <v>#VALUE!</v>
      </c>
      <c r="FA244" s="56" t="e">
        <f t="shared" ca="1" si="146"/>
        <v>#VALUE!</v>
      </c>
      <c r="FE244"/>
      <c r="FI244"/>
      <c r="FJ244"/>
    </row>
    <row r="245" spans="1:166" ht="12" customHeight="1" x14ac:dyDescent="0.2">
      <c r="A245"/>
      <c r="B245"/>
      <c r="C245"/>
      <c r="E245"/>
      <c r="G245" s="89" t="e">
        <f ca="1">Invoer!DU250</f>
        <v>#N/A</v>
      </c>
      <c r="H245" s="599" t="str">
        <f t="shared" ca="1" si="152"/>
        <v/>
      </c>
      <c r="I245" s="673" t="str">
        <f ca="1">IF($H245="","",VLOOKUP(H245,Invoer!$F$15:$AU$1500,2,FALSE))</f>
        <v/>
      </c>
      <c r="J245" s="599" t="str">
        <f t="shared" ca="1" si="151"/>
        <v/>
      </c>
      <c r="K245" s="599" t="str">
        <f ca="1">IF($H245="","",VLOOKUP(H245,Invoer!$F$15:$AU$1500,3,FALSE))</f>
        <v/>
      </c>
      <c r="L245" s="599" t="str">
        <f ca="1">IF($H245="","",IF(K245&lt;&gt;"Liq","",VLOOKUP(H245,Invoer!$F$15:$AU$1500,4,FALSE)))</f>
        <v/>
      </c>
      <c r="M245" s="599" t="str">
        <f ca="1">IF($H245="","",VLOOKUP(H245,Invoer!$F$15:$AU$1500,5,FALSE))</f>
        <v/>
      </c>
      <c r="N245" s="599" t="str">
        <f ca="1">IF($H245="","",VLOOKUP(H245,Invoer!$F$15:$AU$1500,6,FALSE))</f>
        <v/>
      </c>
      <c r="O245" s="599" t="str">
        <f ca="1">IF($H245="","",VLOOKUP(H245,Invoer!$F$15:$AU$1500,9,FALSE))</f>
        <v/>
      </c>
      <c r="P245" s="599" t="str">
        <f ca="1">IF($H245="","",VLOOKUP(H245,Invoer!$F$15:$AU$1500,10,FALSE))</f>
        <v/>
      </c>
      <c r="Q245" s="599" t="str">
        <f ca="1">IF($H245="","",VLOOKUP(H245,Invoer!$F$15:$BB$1500,14,FALSE))</f>
        <v/>
      </c>
      <c r="R245" s="662" t="str">
        <f ca="1">IF($H245="","",IF(J245&gt;$K$8,"",VLOOKUP(H245,Invoer!$F$15:$AU$1500,15,FALSE)))</f>
        <v/>
      </c>
      <c r="S245" s="599" t="str">
        <f ca="1">IF($H245="","",VLOOKUP(H245,Invoer!$F$15:$AU$1500,19,FALSE))</f>
        <v/>
      </c>
      <c r="T245" s="662" t="str">
        <f ca="1">IF($H245="","",IF(J245&gt;$K$8,"",VLOOKUP(H245,Invoer!$F$15:$AU$1500,20,FALSE)))</f>
        <v/>
      </c>
      <c r="U245" s="662" t="str">
        <f ca="1">IF($H245="","",IF(J245&gt;$K$8,"",VLOOKUP(H245,Invoer!$F$15:$AU$1500,23,FALSE)))</f>
        <v/>
      </c>
      <c r="V245" s="662" t="str">
        <f ca="1">IF($H245="","",IF(J245&gt;$K$8,"",VLOOKUP(H245,Invoer!$F$15:$AU$1500,17,FALSE)))</f>
        <v/>
      </c>
      <c r="AC245" s="435" t="str">
        <f>IF($AC$7&lt;3,Invoer!DR250,IF($AC$7=3,Invoer!BT250,"x"))</f>
        <v>x</v>
      </c>
      <c r="AD245" s="599" t="str">
        <f t="shared" si="136"/>
        <v/>
      </c>
      <c r="AE245" s="673" t="str">
        <f>IF($AD245="","",VLOOKUP(AD245,Invoer!$F$15:$AU$1999,2,FALSE))</f>
        <v/>
      </c>
      <c r="AF245" s="599" t="str">
        <f t="shared" si="137"/>
        <v/>
      </c>
      <c r="AG245" s="599" t="str">
        <f>IF($AD245="","",VLOOKUP(AD245,Invoer!$F$15:$AU$1999,3,FALSE))</f>
        <v/>
      </c>
      <c r="AH245" s="599" t="str">
        <f>IF($AD245="","",IF(AG245&lt;&gt;"Liq","",VLOOKUP(AD245,Invoer!$F$15:$AU$1999,4,FALSE)))</f>
        <v/>
      </c>
      <c r="AI245" s="677" t="str">
        <f>IF($AD245="","",VLOOKUP(AD245,Invoer!$F$15:$AU$1999,5,FALSE))</f>
        <v/>
      </c>
      <c r="AJ245" s="599" t="str">
        <f>IF($AD245="","",VLOOKUP(AD245,Invoer!$F$15:$AU$1999,6,FALSE))</f>
        <v/>
      </c>
      <c r="AK245" s="599" t="str">
        <f>IF($AD245="","",VLOOKUP(AD245,Invoer!$F$15:$AU$1999,9,FALSE))</f>
        <v/>
      </c>
      <c r="AL245" s="599" t="str">
        <f>IF($AD245="","",VLOOKUP(AD245,Invoer!$F$15:$AU$1999,10,FALSE))</f>
        <v/>
      </c>
      <c r="AM245" s="599" t="str">
        <f>IF($AD245="","",VLOOKUP(AD245,Invoer!$F$15:$BB$1999,14,FALSE))</f>
        <v/>
      </c>
      <c r="AN245" s="599" t="str">
        <f>IF($AD245="","",VLOOKUP(AD245,Invoer!$F$15:$AU$1999,11,FALSE))</f>
        <v/>
      </c>
      <c r="AO245" s="662" t="str">
        <f>IF($AD245="","",VLOOKUP(AD245,Invoer!$F$15:$AU$1999,15,FALSE))</f>
        <v/>
      </c>
      <c r="AP245" s="599" t="str">
        <f>IF($AD245="","",VLOOKUP(AD245,Invoer!$F$15:$AU$1999,19,FALSE))</f>
        <v/>
      </c>
      <c r="AQ245" s="662" t="str">
        <f>IF($AD245="","",VLOOKUP(AD245,Invoer!$F$15:$AU$1999,24,FALSE))</f>
        <v/>
      </c>
      <c r="AR245" s="662" t="str">
        <f>IF($AD245="","",VLOOKUP(AD245,Invoer!$F$15:$AU$1999,17,FALSE))</f>
        <v/>
      </c>
      <c r="AS245" s="678" t="str">
        <f t="shared" si="147"/>
        <v/>
      </c>
      <c r="AT245" s="676" t="str">
        <f t="shared" si="116"/>
        <v/>
      </c>
      <c r="AU245" s="77" t="e">
        <f t="shared" si="117"/>
        <v>#VALUE!</v>
      </c>
      <c r="AW245" s="57"/>
      <c r="AX245" s="57"/>
      <c r="BA245" s="83" t="e">
        <f ca="1">Invoer!DW250</f>
        <v>#N/A</v>
      </c>
      <c r="BB245" s="599" t="str">
        <f t="shared" ca="1" si="138"/>
        <v/>
      </c>
      <c r="BC245" s="673" t="str">
        <f ca="1">IF($BB245="","",VLOOKUP(BB245,Invoer!$F$15:$AU$1999,2,FALSE))</f>
        <v/>
      </c>
      <c r="BD245" s="599" t="str">
        <f t="shared" ca="1" si="139"/>
        <v/>
      </c>
      <c r="BE245" s="599" t="str">
        <f ca="1">IF($BB245="","",VLOOKUP(BB245,Invoer!$F$15:$AU$1999,5,FALSE))</f>
        <v/>
      </c>
      <c r="BF245" s="599" t="str">
        <f ca="1">IF($BB245="","",VLOOKUP(BB245,Invoer!$F$15:$AU$1999,6,FALSE))</f>
        <v/>
      </c>
      <c r="BG245" s="599" t="str">
        <f ca="1">IF($BB245="","",VLOOKUP(BB245,Invoer!$F$15:$AU$1999,9,FALSE))</f>
        <v/>
      </c>
      <c r="BH245" s="599" t="str">
        <f ca="1">IF($BB245="","",VLOOKUP(BB245,Invoer!$F$15:$AU$1999,10,FALSE))</f>
        <v/>
      </c>
      <c r="BI245" s="599" t="str">
        <f ca="1">IF($BB245="","",VLOOKUP(BB245,Invoer!$F$15:$BB$1999,14,FALSE))</f>
        <v/>
      </c>
      <c r="BJ245" s="599" t="str">
        <f ca="1">IF($BB245="","",VLOOKUP(BB245,Invoer!$F$15:$AU$1999,11,FALSE))</f>
        <v/>
      </c>
      <c r="BK245" s="662" t="str">
        <f t="shared" ca="1" si="140"/>
        <v/>
      </c>
      <c r="BL245" s="662" t="str">
        <f t="shared" ca="1" si="141"/>
        <v/>
      </c>
      <c r="BM245" s="679" t="str">
        <f t="shared" ca="1" si="142"/>
        <v/>
      </c>
      <c r="BN245" s="662" t="str">
        <f t="shared" ca="1" si="118"/>
        <v/>
      </c>
      <c r="BO245" s="662" t="str">
        <f ca="1">IF($BB245="","",VLOOKUP(BB245,Invoer!$F$15:$AU$1999,15,FALSE))</f>
        <v/>
      </c>
      <c r="BP245" s="662" t="str">
        <f ca="1">IF($BB245="","",VLOOKUP(BB245,Invoer!$F$15:$AU$1999,24,FALSE))</f>
        <v/>
      </c>
      <c r="BQ245" s="662" t="str">
        <f ca="1">IF($BB245="","",VLOOKUP(BB245,Invoer!$F$15:$AU$1999,17,FALSE))</f>
        <v/>
      </c>
      <c r="BS245" s="73" t="e">
        <f t="shared" ca="1" si="148"/>
        <v>#VALUE!</v>
      </c>
      <c r="BT245" s="57" t="str">
        <f t="shared" ca="1" si="149"/>
        <v/>
      </c>
      <c r="CQ245" s="411" t="e">
        <f ca="1">Invoer!EG250</f>
        <v>#N/A</v>
      </c>
      <c r="CR245" s="599" t="str">
        <f t="shared" ca="1" si="121"/>
        <v/>
      </c>
      <c r="CS245" s="673" t="str">
        <f ca="1">IF($CR245="","",VLOOKUP(CR245,Invoer!$F$15:$AU$1500,2,FALSE))</f>
        <v/>
      </c>
      <c r="CT245" s="599" t="str">
        <f t="shared" ca="1" si="122"/>
        <v/>
      </c>
      <c r="CU245" s="599" t="str">
        <f ca="1">IF($CR245="","",VLOOKUP(CR245,Invoer!$F$15:$AU$1500,3,FALSE))</f>
        <v/>
      </c>
      <c r="CV245" s="599" t="str">
        <f ca="1">IF($CR245="","",IF(CU245&lt;&gt;"Liq","",VLOOKUP(CR245,Invoer!$F$15:$AU$1500,4,FALSE)))</f>
        <v/>
      </c>
      <c r="CW245" s="599" t="str">
        <f ca="1">IF($CR245="","",VLOOKUP(CR245,Invoer!$F$15:$AU$1500,5,FALSE))</f>
        <v/>
      </c>
      <c r="CX245" s="599" t="str">
        <f ca="1">IF($CR245="","",VLOOKUP(CR245,Invoer!$F$15:$AU$1500,6,FALSE))</f>
        <v/>
      </c>
      <c r="CY245" s="599" t="str">
        <f ca="1">IF($CR245="","",VLOOKUP(CR245,Invoer!$F$15:$AU$1500,9,FALSE))</f>
        <v/>
      </c>
      <c r="CZ245" s="599" t="str">
        <f ca="1">IF($CR245="","",VLOOKUP(CR245,Invoer!$F$15:$AU$1500,10,FALSE))</f>
        <v/>
      </c>
      <c r="DA245" s="599" t="str">
        <f ca="1">IF($CR245="","",VLOOKUP(CR245,Invoer!$F$15:$AU$1500,11,FALSE))</f>
        <v/>
      </c>
      <c r="DB245" s="599" t="str">
        <f ca="1">IF($CR245="","",VLOOKUP(CR245,Invoer!$F$15:$BB$1500,14,FALSE))</f>
        <v/>
      </c>
      <c r="DC245" s="662" t="str">
        <f ca="1">IF($CR245="","",VLOOKUP(CR245,Invoer!$F$15:$AU$1500,15,FALSE))</f>
        <v/>
      </c>
      <c r="DD245" s="599" t="str">
        <f ca="1">IF($CR245="","",VLOOKUP(CR245,Invoer!$F$15:$AU$1500,19,FALSE))</f>
        <v/>
      </c>
      <c r="DE245" s="662" t="str">
        <f ca="1">IF($CR245="","",VLOOKUP(CR245,Invoer!$F$15:$AU$1500,20,FALSE))</f>
        <v/>
      </c>
      <c r="DF245" s="662" t="str">
        <f ca="1">IF($CR245="","",VLOOKUP(CR245,Invoer!$F$15:$AU$1500,23,FALSE))</f>
        <v/>
      </c>
      <c r="DG245" s="662" t="str">
        <f ca="1">IF($CR245="","",VLOOKUP(CR245,Invoer!$F$15:$AU$1500,17,FALSE))</f>
        <v/>
      </c>
      <c r="DH245" s="681" t="str">
        <f t="shared" ca="1" si="123"/>
        <v/>
      </c>
      <c r="DI245" s="662" t="str">
        <f t="shared" ca="1" si="124"/>
        <v/>
      </c>
      <c r="DJ245" s="190"/>
      <c r="DK245" s="411" t="str">
        <f t="shared" ca="1" si="125"/>
        <v/>
      </c>
      <c r="DO245" s="61" t="e">
        <f ca="1">IF($DN$4&lt;3,Invoer!EB250,Invoer!EA250)</f>
        <v>#N/A</v>
      </c>
      <c r="DP245" s="599" t="str">
        <f t="shared" ca="1" si="126"/>
        <v/>
      </c>
      <c r="DQ245" s="673" t="str">
        <f ca="1">IF($DP245="","",VLOOKUP(DP245,Invoer!$F$15:$AU$1999,2,FALSE))</f>
        <v/>
      </c>
      <c r="DR245" s="599" t="str">
        <f t="shared" ca="1" si="127"/>
        <v/>
      </c>
      <c r="DS245" s="599" t="str">
        <f ca="1">IF($DP245="","",VLOOKUP(DP245,Invoer!$F$15:$AU$1999,3,FALSE))</f>
        <v/>
      </c>
      <c r="DT245" s="599" t="str">
        <f ca="1">IF($DP245="","",IF(DS245&lt;&gt;"Liq","",VLOOKUP(DP245,Invoer!$F$15:$AU$1999,4,FALSE)))</f>
        <v/>
      </c>
      <c r="DU245" s="599" t="str">
        <f ca="1">IF($DP245="","",VLOOKUP(DP245,Invoer!$F$15:$AU$1999,5,FALSE))</f>
        <v/>
      </c>
      <c r="DV245" s="599" t="str">
        <f ca="1">IF($DP245="","",VLOOKUP(DP245,Invoer!$F$15:$AU$1999,6,FALSE))</f>
        <v/>
      </c>
      <c r="DW245" s="599" t="str">
        <f ca="1">IF($DP245="","",VLOOKUP(DP245,Invoer!$F$15:$AU$1999,9,FALSE))</f>
        <v/>
      </c>
      <c r="DX245" s="599" t="str">
        <f ca="1">IF($DP245="","",VLOOKUP(DP245,Invoer!$F$15:$AU$1999,10,FALSE))</f>
        <v/>
      </c>
      <c r="DY245" s="595" t="str">
        <f ca="1">IF($DP245="","",VLOOKUP(DP245,Invoer!$F$15:$AU$1999,11,FALSE))</f>
        <v/>
      </c>
      <c r="DZ245" s="662" t="str">
        <f ca="1">IF($DP245="","",IF($DN$4&gt;2,"",VLOOKUP(DP245,Invoer!CQ:CS,3,FALSE)))</f>
        <v/>
      </c>
      <c r="EA245" s="541" t="str">
        <f ca="1">IF($DP245="","",IF(ISERROR(DQ245),0,IF($DN$4&lt;3,"",VLOOKUP(DP245,Invoer!$F$15:$AU$1999,15,FALSE))))</f>
        <v/>
      </c>
      <c r="EB245" s="595" t="str">
        <f ca="1">IF($DP245="","",IF($DN$4&lt;3,"",VLOOKUP(DP245,Invoer!$F$15:$AU$1999,19,FALSE)))</f>
        <v/>
      </c>
      <c r="EC245" s="541" t="str">
        <f ca="1">IF($DP245="","",IF(ISERROR(DQ245),0,IF($DN$4&lt;3,"",VLOOKUP(DP245,Invoer!$F$15:$AU$1999,24,FALSE))))</f>
        <v/>
      </c>
      <c r="ED245" s="541" t="str">
        <f ca="1">IF($DP245="","",IF(ISERROR(DQ245),0,IF($DN$4&lt;3,"",VLOOKUP(DP245,Invoer!$F$15:$AU$1999,17,FALSE))))</f>
        <v/>
      </c>
      <c r="EH245" s="89" t="e">
        <f ca="1">Invoer!CP250</f>
        <v>#N/A</v>
      </c>
      <c r="EI245" s="599" t="str">
        <f t="shared" ca="1" si="128"/>
        <v/>
      </c>
      <c r="EJ245" s="673" t="str">
        <f ca="1">IF(EI245="","",VLOOKUP(EI245,Invoer!$F$15:$AU$1999,2,FALSE))</f>
        <v/>
      </c>
      <c r="EK245" s="599" t="str">
        <f t="shared" ca="1" si="129"/>
        <v/>
      </c>
      <c r="EL245" s="599" t="str">
        <f ca="1">IF($EI245="","",VLOOKUP(EI245,Invoer!$F$15:$AU$1999,3,FALSE))</f>
        <v/>
      </c>
      <c r="EM245" s="599" t="str">
        <f ca="1">IF($EI245="","",IF(EL245&lt;&gt;"Liq","",VLOOKUP(EI245,Invoer!$F$15:$AU$1999,4,FALSE)))</f>
        <v/>
      </c>
      <c r="EN245" s="599" t="str">
        <f ca="1">IF($EI245="","",VLOOKUP(EI245,Invoer!$F$15:$AU$1999,6,FALSE))</f>
        <v/>
      </c>
      <c r="EO245" s="599" t="str">
        <f ca="1">IF(EI245="","",VLOOKUP(EI245,Invoer!$F$15:$AU$1999,9,FALSE))</f>
        <v/>
      </c>
      <c r="EP245" s="599" t="str">
        <f ca="1">IF(EI245="","",VLOOKUP(EI245,Invoer!$F$15:$AU$1999,10,FALSE))</f>
        <v/>
      </c>
      <c r="EQ245" s="599" t="str">
        <f ca="1">IF(EI245="","",VLOOKUP(EI245,Invoer!$F$15:$AU$1999,11,FALSE))</f>
        <v/>
      </c>
      <c r="ER245" s="662" t="str">
        <f ca="1">IF(EI245="","",VLOOKUP(EI245,Invoer!CQ:CS,3,FALSE))</f>
        <v/>
      </c>
      <c r="ES245" s="662" t="str">
        <f t="shared" ca="1" si="130"/>
        <v/>
      </c>
      <c r="ET245" s="513" t="str">
        <f t="shared" ca="1" si="131"/>
        <v/>
      </c>
      <c r="EU245" s="112" t="str">
        <f t="shared" ca="1" si="132"/>
        <v/>
      </c>
      <c r="EV245" s="83" t="s">
        <v>160</v>
      </c>
      <c r="EW245" s="682" t="str">
        <f t="shared" ca="1" si="133"/>
        <v/>
      </c>
      <c r="EX245" s="662" t="str">
        <f t="shared" ca="1" si="134"/>
        <v/>
      </c>
      <c r="EY245"/>
      <c r="EZ245" s="56" t="e">
        <f t="shared" ca="1" si="145"/>
        <v>#VALUE!</v>
      </c>
      <c r="FA245" s="56" t="e">
        <f t="shared" ca="1" si="146"/>
        <v>#VALUE!</v>
      </c>
      <c r="FE245"/>
      <c r="FI245"/>
      <c r="FJ245"/>
    </row>
    <row r="246" spans="1:166" ht="12" customHeight="1" x14ac:dyDescent="0.2">
      <c r="A246"/>
      <c r="B246"/>
      <c r="C246"/>
      <c r="E246"/>
      <c r="G246" s="89" t="e">
        <f ca="1">Invoer!DU251</f>
        <v>#N/A</v>
      </c>
      <c r="H246" s="599" t="str">
        <f t="shared" ca="1" si="152"/>
        <v/>
      </c>
      <c r="I246" s="673" t="str">
        <f ca="1">IF($H246="","",VLOOKUP(H246,Invoer!$F$15:$AU$1500,2,FALSE))</f>
        <v/>
      </c>
      <c r="J246" s="599" t="str">
        <f t="shared" ca="1" si="151"/>
        <v/>
      </c>
      <c r="K246" s="599" t="str">
        <f ca="1">IF($H246="","",VLOOKUP(H246,Invoer!$F$15:$AU$1500,3,FALSE))</f>
        <v/>
      </c>
      <c r="L246" s="599" t="str">
        <f ca="1">IF($H246="","",IF(K246&lt;&gt;"Liq","",VLOOKUP(H246,Invoer!$F$15:$AU$1500,4,FALSE)))</f>
        <v/>
      </c>
      <c r="M246" s="599" t="str">
        <f ca="1">IF($H246="","",VLOOKUP(H246,Invoer!$F$15:$AU$1500,5,FALSE))</f>
        <v/>
      </c>
      <c r="N246" s="599" t="str">
        <f ca="1">IF($H246="","",VLOOKUP(H246,Invoer!$F$15:$AU$1500,6,FALSE))</f>
        <v/>
      </c>
      <c r="O246" s="599" t="str">
        <f ca="1">IF($H246="","",VLOOKUP(H246,Invoer!$F$15:$AU$1500,9,FALSE))</f>
        <v/>
      </c>
      <c r="P246" s="599" t="str">
        <f ca="1">IF($H246="","",VLOOKUP(H246,Invoer!$F$15:$AU$1500,10,FALSE))</f>
        <v/>
      </c>
      <c r="Q246" s="599" t="str">
        <f ca="1">IF($H246="","",VLOOKUP(H246,Invoer!$F$15:$BB$1500,14,FALSE))</f>
        <v/>
      </c>
      <c r="R246" s="662" t="str">
        <f ca="1">IF($H246="","",IF(J246&gt;$K$8,"",VLOOKUP(H246,Invoer!$F$15:$AU$1500,15,FALSE)))</f>
        <v/>
      </c>
      <c r="S246" s="599" t="str">
        <f ca="1">IF($H246="","",VLOOKUP(H246,Invoer!$F$15:$AU$1500,19,FALSE))</f>
        <v/>
      </c>
      <c r="T246" s="662" t="str">
        <f ca="1">IF($H246="","",IF(J246&gt;$K$8,"",VLOOKUP(H246,Invoer!$F$15:$AU$1500,20,FALSE)))</f>
        <v/>
      </c>
      <c r="U246" s="662" t="str">
        <f ca="1">IF($H246="","",IF(J246&gt;$K$8,"",VLOOKUP(H246,Invoer!$F$15:$AU$1500,23,FALSE)))</f>
        <v/>
      </c>
      <c r="V246" s="662" t="str">
        <f ca="1">IF($H246="","",IF(J246&gt;$K$8,"",VLOOKUP(H246,Invoer!$F$15:$AU$1500,17,FALSE)))</f>
        <v/>
      </c>
      <c r="AC246" s="435" t="str">
        <f>IF($AC$7&lt;3,Invoer!DR251,IF($AC$7=3,Invoer!BT251,"x"))</f>
        <v>x</v>
      </c>
      <c r="AD246" s="599" t="str">
        <f t="shared" si="136"/>
        <v/>
      </c>
      <c r="AE246" s="673" t="str">
        <f>IF($AD246="","",VLOOKUP(AD246,Invoer!$F$15:$AU$1999,2,FALSE))</f>
        <v/>
      </c>
      <c r="AF246" s="599" t="str">
        <f t="shared" si="137"/>
        <v/>
      </c>
      <c r="AG246" s="599" t="str">
        <f>IF($AD246="","",VLOOKUP(AD246,Invoer!$F$15:$AU$1999,3,FALSE))</f>
        <v/>
      </c>
      <c r="AH246" s="599" t="str">
        <f>IF($AD246="","",IF(AG246&lt;&gt;"Liq","",VLOOKUP(AD246,Invoer!$F$15:$AU$1999,4,FALSE)))</f>
        <v/>
      </c>
      <c r="AI246" s="677" t="str">
        <f>IF($AD246="","",VLOOKUP(AD246,Invoer!$F$15:$AU$1999,5,FALSE))</f>
        <v/>
      </c>
      <c r="AJ246" s="599" t="str">
        <f>IF($AD246="","",VLOOKUP(AD246,Invoer!$F$15:$AU$1999,6,FALSE))</f>
        <v/>
      </c>
      <c r="AK246" s="599" t="str">
        <f>IF($AD246="","",VLOOKUP(AD246,Invoer!$F$15:$AU$1999,9,FALSE))</f>
        <v/>
      </c>
      <c r="AL246" s="599" t="str">
        <f>IF($AD246="","",VLOOKUP(AD246,Invoer!$F$15:$AU$1999,10,FALSE))</f>
        <v/>
      </c>
      <c r="AM246" s="599" t="str">
        <f>IF($AD246="","",VLOOKUP(AD246,Invoer!$F$15:$BB$1999,14,FALSE))</f>
        <v/>
      </c>
      <c r="AN246" s="599" t="str">
        <f>IF($AD246="","",VLOOKUP(AD246,Invoer!$F$15:$AU$1999,11,FALSE))</f>
        <v/>
      </c>
      <c r="AO246" s="662" t="str">
        <f>IF($AD246="","",VLOOKUP(AD246,Invoer!$F$15:$AU$1999,15,FALSE))</f>
        <v/>
      </c>
      <c r="AP246" s="599" t="str">
        <f>IF($AD246="","",VLOOKUP(AD246,Invoer!$F$15:$AU$1999,19,FALSE))</f>
        <v/>
      </c>
      <c r="AQ246" s="662" t="str">
        <f>IF($AD246="","",VLOOKUP(AD246,Invoer!$F$15:$AU$1999,24,FALSE))</f>
        <v/>
      </c>
      <c r="AR246" s="662" t="str">
        <f>IF($AD246="","",VLOOKUP(AD246,Invoer!$F$15:$AU$1999,17,FALSE))</f>
        <v/>
      </c>
      <c r="AS246" s="678" t="str">
        <f t="shared" si="147"/>
        <v/>
      </c>
      <c r="AT246" s="676" t="str">
        <f t="shared" si="116"/>
        <v/>
      </c>
      <c r="AU246" s="77" t="e">
        <f t="shared" si="117"/>
        <v>#VALUE!</v>
      </c>
      <c r="AW246" s="57"/>
      <c r="AX246" s="57"/>
      <c r="BA246" s="83" t="e">
        <f ca="1">Invoer!DW251</f>
        <v>#N/A</v>
      </c>
      <c r="BB246" s="599" t="str">
        <f t="shared" ca="1" si="138"/>
        <v/>
      </c>
      <c r="BC246" s="673" t="str">
        <f ca="1">IF($BB246="","",VLOOKUP(BB246,Invoer!$F$15:$AU$1999,2,FALSE))</f>
        <v/>
      </c>
      <c r="BD246" s="599" t="str">
        <f t="shared" ca="1" si="139"/>
        <v/>
      </c>
      <c r="BE246" s="599" t="str">
        <f ca="1">IF($BB246="","",VLOOKUP(BB246,Invoer!$F$15:$AU$1999,5,FALSE))</f>
        <v/>
      </c>
      <c r="BF246" s="599" t="str">
        <f ca="1">IF($BB246="","",VLOOKUP(BB246,Invoer!$F$15:$AU$1999,6,FALSE))</f>
        <v/>
      </c>
      <c r="BG246" s="599" t="str">
        <f ca="1">IF($BB246="","",VLOOKUP(BB246,Invoer!$F$15:$AU$1999,9,FALSE))</f>
        <v/>
      </c>
      <c r="BH246" s="599" t="str">
        <f ca="1">IF($BB246="","",VLOOKUP(BB246,Invoer!$F$15:$AU$1999,10,FALSE))</f>
        <v/>
      </c>
      <c r="BI246" s="599" t="str">
        <f ca="1">IF($BB246="","",VLOOKUP(BB246,Invoer!$F$15:$BB$1999,14,FALSE))</f>
        <v/>
      </c>
      <c r="BJ246" s="599" t="str">
        <f ca="1">IF($BB246="","",VLOOKUP(BB246,Invoer!$F$15:$AU$1999,11,FALSE))</f>
        <v/>
      </c>
      <c r="BK246" s="662" t="str">
        <f t="shared" ca="1" si="140"/>
        <v/>
      </c>
      <c r="BL246" s="662" t="str">
        <f t="shared" ca="1" si="141"/>
        <v/>
      </c>
      <c r="BM246" s="679" t="str">
        <f t="shared" ca="1" si="142"/>
        <v/>
      </c>
      <c r="BN246" s="662" t="str">
        <f t="shared" ca="1" si="118"/>
        <v/>
      </c>
      <c r="BO246" s="662" t="str">
        <f ca="1">IF($BB246="","",VLOOKUP(BB246,Invoer!$F$15:$AU$1999,15,FALSE))</f>
        <v/>
      </c>
      <c r="BP246" s="662" t="str">
        <f ca="1">IF($BB246="","",VLOOKUP(BB246,Invoer!$F$15:$AU$1999,24,FALSE))</f>
        <v/>
      </c>
      <c r="BQ246" s="662" t="str">
        <f ca="1">IF($BB246="","",VLOOKUP(BB246,Invoer!$F$15:$AU$1999,17,FALSE))</f>
        <v/>
      </c>
      <c r="BS246" s="73" t="e">
        <f t="shared" ca="1" si="148"/>
        <v>#VALUE!</v>
      </c>
      <c r="BT246" s="57" t="str">
        <f t="shared" ca="1" si="149"/>
        <v/>
      </c>
      <c r="CQ246" s="411" t="e">
        <f ca="1">Invoer!EG251</f>
        <v>#N/A</v>
      </c>
      <c r="CR246" s="599" t="str">
        <f t="shared" ca="1" si="121"/>
        <v/>
      </c>
      <c r="CS246" s="673" t="str">
        <f ca="1">IF($CR246="","",VLOOKUP(CR246,Invoer!$F$15:$AU$1500,2,FALSE))</f>
        <v/>
      </c>
      <c r="CT246" s="599" t="str">
        <f t="shared" ca="1" si="122"/>
        <v/>
      </c>
      <c r="CU246" s="599" t="str">
        <f ca="1">IF($CR246="","",VLOOKUP(CR246,Invoer!$F$15:$AU$1500,3,FALSE))</f>
        <v/>
      </c>
      <c r="CV246" s="599" t="str">
        <f ca="1">IF($CR246="","",IF(CU246&lt;&gt;"Liq","",VLOOKUP(CR246,Invoer!$F$15:$AU$1500,4,FALSE)))</f>
        <v/>
      </c>
      <c r="CW246" s="599" t="str">
        <f ca="1">IF($CR246="","",VLOOKUP(CR246,Invoer!$F$15:$AU$1500,5,FALSE))</f>
        <v/>
      </c>
      <c r="CX246" s="599" t="str">
        <f ca="1">IF($CR246="","",VLOOKUP(CR246,Invoer!$F$15:$AU$1500,6,FALSE))</f>
        <v/>
      </c>
      <c r="CY246" s="599" t="str">
        <f ca="1">IF($CR246="","",VLOOKUP(CR246,Invoer!$F$15:$AU$1500,9,FALSE))</f>
        <v/>
      </c>
      <c r="CZ246" s="599" t="str">
        <f ca="1">IF($CR246="","",VLOOKUP(CR246,Invoer!$F$15:$AU$1500,10,FALSE))</f>
        <v/>
      </c>
      <c r="DA246" s="599" t="str">
        <f ca="1">IF($CR246="","",VLOOKUP(CR246,Invoer!$F$15:$AU$1500,11,FALSE))</f>
        <v/>
      </c>
      <c r="DB246" s="599" t="str">
        <f ca="1">IF($CR246="","",VLOOKUP(CR246,Invoer!$F$15:$BB$1500,14,FALSE))</f>
        <v/>
      </c>
      <c r="DC246" s="662" t="str">
        <f ca="1">IF($CR246="","",VLOOKUP(CR246,Invoer!$F$15:$AU$1500,15,FALSE))</f>
        <v/>
      </c>
      <c r="DD246" s="599" t="str">
        <f ca="1">IF($CR246="","",VLOOKUP(CR246,Invoer!$F$15:$AU$1500,19,FALSE))</f>
        <v/>
      </c>
      <c r="DE246" s="662" t="str">
        <f ca="1">IF($CR246="","",VLOOKUP(CR246,Invoer!$F$15:$AU$1500,20,FALSE))</f>
        <v/>
      </c>
      <c r="DF246" s="662" t="str">
        <f ca="1">IF($CR246="","",VLOOKUP(CR246,Invoer!$F$15:$AU$1500,23,FALSE))</f>
        <v/>
      </c>
      <c r="DG246" s="662" t="str">
        <f ca="1">IF($CR246="","",VLOOKUP(CR246,Invoer!$F$15:$AU$1500,17,FALSE))</f>
        <v/>
      </c>
      <c r="DH246" s="681" t="str">
        <f t="shared" ca="1" si="123"/>
        <v/>
      </c>
      <c r="DI246" s="662" t="str">
        <f t="shared" ca="1" si="124"/>
        <v/>
      </c>
      <c r="DJ246" s="190"/>
      <c r="DK246" s="411" t="str">
        <f t="shared" ca="1" si="125"/>
        <v/>
      </c>
      <c r="DO246" s="61" t="e">
        <f ca="1">IF($DN$4&lt;3,Invoer!EB251,Invoer!EA251)</f>
        <v>#N/A</v>
      </c>
      <c r="DP246" s="599" t="str">
        <f t="shared" ca="1" si="126"/>
        <v/>
      </c>
      <c r="DQ246" s="673" t="str">
        <f ca="1">IF($DP246="","",VLOOKUP(DP246,Invoer!$F$15:$AU$1999,2,FALSE))</f>
        <v/>
      </c>
      <c r="DR246" s="599" t="str">
        <f t="shared" ca="1" si="127"/>
        <v/>
      </c>
      <c r="DS246" s="599" t="str">
        <f ca="1">IF($DP246="","",VLOOKUP(DP246,Invoer!$F$15:$AU$1999,3,FALSE))</f>
        <v/>
      </c>
      <c r="DT246" s="599" t="str">
        <f ca="1">IF($DP246="","",IF(DS246&lt;&gt;"Liq","",VLOOKUP(DP246,Invoer!$F$15:$AU$1999,4,FALSE)))</f>
        <v/>
      </c>
      <c r="DU246" s="599" t="str">
        <f ca="1">IF($DP246="","",VLOOKUP(DP246,Invoer!$F$15:$AU$1999,5,FALSE))</f>
        <v/>
      </c>
      <c r="DV246" s="599" t="str">
        <f ca="1">IF($DP246="","",VLOOKUP(DP246,Invoer!$F$15:$AU$1999,6,FALSE))</f>
        <v/>
      </c>
      <c r="DW246" s="599" t="str">
        <f ca="1">IF($DP246="","",VLOOKUP(DP246,Invoer!$F$15:$AU$1999,9,FALSE))</f>
        <v/>
      </c>
      <c r="DX246" s="599" t="str">
        <f ca="1">IF($DP246="","",VLOOKUP(DP246,Invoer!$F$15:$AU$1999,10,FALSE))</f>
        <v/>
      </c>
      <c r="DY246" s="595" t="str">
        <f ca="1">IF($DP246="","",VLOOKUP(DP246,Invoer!$F$15:$AU$1999,11,FALSE))</f>
        <v/>
      </c>
      <c r="DZ246" s="662" t="str">
        <f ca="1">IF($DP246="","",IF($DN$4&gt;2,"",VLOOKUP(DP246,Invoer!CQ:CS,3,FALSE)))</f>
        <v/>
      </c>
      <c r="EA246" s="541" t="str">
        <f ca="1">IF($DP246="","",IF(ISERROR(DQ246),0,IF($DN$4&lt;3,"",VLOOKUP(DP246,Invoer!$F$15:$AU$1999,15,FALSE))))</f>
        <v/>
      </c>
      <c r="EB246" s="595" t="str">
        <f ca="1">IF($DP246="","",IF($DN$4&lt;3,"",VLOOKUP(DP246,Invoer!$F$15:$AU$1999,19,FALSE)))</f>
        <v/>
      </c>
      <c r="EC246" s="541" t="str">
        <f ca="1">IF($DP246="","",IF(ISERROR(DQ246),0,IF($DN$4&lt;3,"",VLOOKUP(DP246,Invoer!$F$15:$AU$1999,24,FALSE))))</f>
        <v/>
      </c>
      <c r="ED246" s="541" t="str">
        <f ca="1">IF($DP246="","",IF(ISERROR(DQ246),0,IF($DN$4&lt;3,"",VLOOKUP(DP246,Invoer!$F$15:$AU$1999,17,FALSE))))</f>
        <v/>
      </c>
      <c r="EH246" s="89" t="e">
        <f ca="1">Invoer!CP251</f>
        <v>#N/A</v>
      </c>
      <c r="EI246" s="599" t="str">
        <f t="shared" ca="1" si="128"/>
        <v/>
      </c>
      <c r="EJ246" s="673" t="str">
        <f ca="1">IF(EI246="","",VLOOKUP(EI246,Invoer!$F$15:$AU$1999,2,FALSE))</f>
        <v/>
      </c>
      <c r="EK246" s="599" t="str">
        <f t="shared" ca="1" si="129"/>
        <v/>
      </c>
      <c r="EL246" s="599" t="str">
        <f ca="1">IF($EI246="","",VLOOKUP(EI246,Invoer!$F$15:$AU$1999,3,FALSE))</f>
        <v/>
      </c>
      <c r="EM246" s="599" t="str">
        <f ca="1">IF($EI246="","",IF(EL246&lt;&gt;"Liq","",VLOOKUP(EI246,Invoer!$F$15:$AU$1999,4,FALSE)))</f>
        <v/>
      </c>
      <c r="EN246" s="599" t="str">
        <f ca="1">IF($EI246="","",VLOOKUP(EI246,Invoer!$F$15:$AU$1999,6,FALSE))</f>
        <v/>
      </c>
      <c r="EO246" s="599" t="str">
        <f ca="1">IF(EI246="","",VLOOKUP(EI246,Invoer!$F$15:$AU$1999,9,FALSE))</f>
        <v/>
      </c>
      <c r="EP246" s="599" t="str">
        <f ca="1">IF(EI246="","",VLOOKUP(EI246,Invoer!$F$15:$AU$1999,10,FALSE))</f>
        <v/>
      </c>
      <c r="EQ246" s="599" t="str">
        <f ca="1">IF(EI246="","",VLOOKUP(EI246,Invoer!$F$15:$AU$1999,11,FALSE))</f>
        <v/>
      </c>
      <c r="ER246" s="662" t="str">
        <f ca="1">IF(EI246="","",VLOOKUP(EI246,Invoer!CQ:CS,3,FALSE))</f>
        <v/>
      </c>
      <c r="ES246" s="662" t="str">
        <f t="shared" ca="1" si="130"/>
        <v/>
      </c>
      <c r="ET246" s="513" t="str">
        <f t="shared" ca="1" si="131"/>
        <v/>
      </c>
      <c r="EU246" s="112" t="str">
        <f t="shared" ca="1" si="132"/>
        <v/>
      </c>
      <c r="EV246" s="83" t="s">
        <v>160</v>
      </c>
      <c r="EW246" s="682" t="str">
        <f t="shared" ca="1" si="133"/>
        <v/>
      </c>
      <c r="EX246" s="662" t="str">
        <f t="shared" ca="1" si="134"/>
        <v/>
      </c>
      <c r="EY246"/>
      <c r="EZ246" s="56" t="e">
        <f t="shared" ca="1" si="145"/>
        <v>#VALUE!</v>
      </c>
      <c r="FA246" s="56" t="e">
        <f t="shared" ca="1" si="146"/>
        <v>#VALUE!</v>
      </c>
      <c r="FE246"/>
      <c r="FI246"/>
      <c r="FJ246"/>
    </row>
    <row r="247" spans="1:166" ht="12" customHeight="1" x14ac:dyDescent="0.2">
      <c r="A247"/>
      <c r="B247"/>
      <c r="C247"/>
      <c r="E247"/>
      <c r="G247" s="89" t="e">
        <f ca="1">Invoer!DU252</f>
        <v>#N/A</v>
      </c>
      <c r="H247" s="599" t="str">
        <f t="shared" ca="1" si="152"/>
        <v/>
      </c>
      <c r="I247" s="673" t="str">
        <f ca="1">IF($H247="","",VLOOKUP(H247,Invoer!$F$15:$AU$1500,2,FALSE))</f>
        <v/>
      </c>
      <c r="J247" s="599" t="str">
        <f t="shared" ca="1" si="151"/>
        <v/>
      </c>
      <c r="K247" s="599" t="str">
        <f ca="1">IF($H247="","",VLOOKUP(H247,Invoer!$F$15:$AU$1500,3,FALSE))</f>
        <v/>
      </c>
      <c r="L247" s="599" t="str">
        <f ca="1">IF($H247="","",IF(K247&lt;&gt;"Liq","",VLOOKUP(H247,Invoer!$F$15:$AU$1500,4,FALSE)))</f>
        <v/>
      </c>
      <c r="M247" s="599" t="str">
        <f ca="1">IF($H247="","",VLOOKUP(H247,Invoer!$F$15:$AU$1500,5,FALSE))</f>
        <v/>
      </c>
      <c r="N247" s="599" t="str">
        <f ca="1">IF($H247="","",VLOOKUP(H247,Invoer!$F$15:$AU$1500,6,FALSE))</f>
        <v/>
      </c>
      <c r="O247" s="599" t="str">
        <f ca="1">IF($H247="","",VLOOKUP(H247,Invoer!$F$15:$AU$1500,9,FALSE))</f>
        <v/>
      </c>
      <c r="P247" s="599" t="str">
        <f ca="1">IF($H247="","",VLOOKUP(H247,Invoer!$F$15:$AU$1500,10,FALSE))</f>
        <v/>
      </c>
      <c r="Q247" s="599" t="str">
        <f ca="1">IF($H247="","",VLOOKUP(H247,Invoer!$F$15:$BB$1500,14,FALSE))</f>
        <v/>
      </c>
      <c r="R247" s="662" t="str">
        <f ca="1">IF($H247="","",IF(J247&gt;$K$8,"",VLOOKUP(H247,Invoer!$F$15:$AU$1500,15,FALSE)))</f>
        <v/>
      </c>
      <c r="S247" s="599" t="str">
        <f ca="1">IF($H247="","",VLOOKUP(H247,Invoer!$F$15:$AU$1500,19,FALSE))</f>
        <v/>
      </c>
      <c r="T247" s="662" t="str">
        <f ca="1">IF($H247="","",IF(J247&gt;$K$8,"",VLOOKUP(H247,Invoer!$F$15:$AU$1500,20,FALSE)))</f>
        <v/>
      </c>
      <c r="U247" s="662" t="str">
        <f ca="1">IF($H247="","",IF(J247&gt;$K$8,"",VLOOKUP(H247,Invoer!$F$15:$AU$1500,23,FALSE)))</f>
        <v/>
      </c>
      <c r="V247" s="662" t="str">
        <f ca="1">IF($H247="","",IF(J247&gt;$K$8,"",VLOOKUP(H247,Invoer!$F$15:$AU$1500,17,FALSE)))</f>
        <v/>
      </c>
      <c r="AC247" s="435" t="str">
        <f>IF($AC$7&lt;3,Invoer!DR252,IF($AC$7=3,Invoer!BT252,"x"))</f>
        <v>x</v>
      </c>
      <c r="AD247" s="599" t="str">
        <f t="shared" si="136"/>
        <v/>
      </c>
      <c r="AE247" s="673" t="str">
        <f>IF($AD247="","",VLOOKUP(AD247,Invoer!$F$15:$AU$1999,2,FALSE))</f>
        <v/>
      </c>
      <c r="AF247" s="599" t="str">
        <f t="shared" si="137"/>
        <v/>
      </c>
      <c r="AG247" s="599" t="str">
        <f>IF($AD247="","",VLOOKUP(AD247,Invoer!$F$15:$AU$1999,3,FALSE))</f>
        <v/>
      </c>
      <c r="AH247" s="599" t="str">
        <f>IF($AD247="","",IF(AG247&lt;&gt;"Liq","",VLOOKUP(AD247,Invoer!$F$15:$AU$1999,4,FALSE)))</f>
        <v/>
      </c>
      <c r="AI247" s="677" t="str">
        <f>IF($AD247="","",VLOOKUP(AD247,Invoer!$F$15:$AU$1999,5,FALSE))</f>
        <v/>
      </c>
      <c r="AJ247" s="599" t="str">
        <f>IF($AD247="","",VLOOKUP(AD247,Invoer!$F$15:$AU$1999,6,FALSE))</f>
        <v/>
      </c>
      <c r="AK247" s="599" t="str">
        <f>IF($AD247="","",VLOOKUP(AD247,Invoer!$F$15:$AU$1999,9,FALSE))</f>
        <v/>
      </c>
      <c r="AL247" s="599" t="str">
        <f>IF($AD247="","",VLOOKUP(AD247,Invoer!$F$15:$AU$1999,10,FALSE))</f>
        <v/>
      </c>
      <c r="AM247" s="599" t="str">
        <f>IF($AD247="","",VLOOKUP(AD247,Invoer!$F$15:$BB$1999,14,FALSE))</f>
        <v/>
      </c>
      <c r="AN247" s="599" t="str">
        <f>IF($AD247="","",VLOOKUP(AD247,Invoer!$F$15:$AU$1999,11,FALSE))</f>
        <v/>
      </c>
      <c r="AO247" s="662" t="str">
        <f>IF($AD247="","",VLOOKUP(AD247,Invoer!$F$15:$AU$1999,15,FALSE))</f>
        <v/>
      </c>
      <c r="AP247" s="599" t="str">
        <f>IF($AD247="","",VLOOKUP(AD247,Invoer!$F$15:$AU$1999,19,FALSE))</f>
        <v/>
      </c>
      <c r="AQ247" s="662" t="str">
        <f>IF($AD247="","",VLOOKUP(AD247,Invoer!$F$15:$AU$1999,24,FALSE))</f>
        <v/>
      </c>
      <c r="AR247" s="662" t="str">
        <f>IF($AD247="","",VLOOKUP(AD247,Invoer!$F$15:$AU$1999,17,FALSE))</f>
        <v/>
      </c>
      <c r="AS247" s="678" t="str">
        <f t="shared" si="147"/>
        <v/>
      </c>
      <c r="AT247" s="676" t="str">
        <f t="shared" si="116"/>
        <v/>
      </c>
      <c r="AU247" s="77" t="e">
        <f t="shared" si="117"/>
        <v>#VALUE!</v>
      </c>
      <c r="AW247" s="57"/>
      <c r="AX247" s="57"/>
      <c r="BA247" s="83" t="e">
        <f ca="1">Invoer!DW252</f>
        <v>#N/A</v>
      </c>
      <c r="BB247" s="599" t="str">
        <f t="shared" ca="1" si="138"/>
        <v/>
      </c>
      <c r="BC247" s="673" t="str">
        <f ca="1">IF($BB247="","",VLOOKUP(BB247,Invoer!$F$15:$AU$1999,2,FALSE))</f>
        <v/>
      </c>
      <c r="BD247" s="599" t="str">
        <f t="shared" ca="1" si="139"/>
        <v/>
      </c>
      <c r="BE247" s="599" t="str">
        <f ca="1">IF($BB247="","",VLOOKUP(BB247,Invoer!$F$15:$AU$1999,5,FALSE))</f>
        <v/>
      </c>
      <c r="BF247" s="599" t="str">
        <f ca="1">IF($BB247="","",VLOOKUP(BB247,Invoer!$F$15:$AU$1999,6,FALSE))</f>
        <v/>
      </c>
      <c r="BG247" s="599" t="str">
        <f ca="1">IF($BB247="","",VLOOKUP(BB247,Invoer!$F$15:$AU$1999,9,FALSE))</f>
        <v/>
      </c>
      <c r="BH247" s="599" t="str">
        <f ca="1">IF($BB247="","",VLOOKUP(BB247,Invoer!$F$15:$AU$1999,10,FALSE))</f>
        <v/>
      </c>
      <c r="BI247" s="599" t="str">
        <f ca="1">IF($BB247="","",VLOOKUP(BB247,Invoer!$F$15:$BB$1999,14,FALSE))</f>
        <v/>
      </c>
      <c r="BJ247" s="599" t="str">
        <f ca="1">IF($BB247="","",VLOOKUP(BB247,Invoer!$F$15:$AU$1999,11,FALSE))</f>
        <v/>
      </c>
      <c r="BK247" s="662" t="str">
        <f t="shared" ca="1" si="140"/>
        <v/>
      </c>
      <c r="BL247" s="662" t="str">
        <f t="shared" ca="1" si="141"/>
        <v/>
      </c>
      <c r="BM247" s="679" t="str">
        <f t="shared" ca="1" si="142"/>
        <v/>
      </c>
      <c r="BN247" s="662" t="str">
        <f t="shared" ca="1" si="118"/>
        <v/>
      </c>
      <c r="BO247" s="662" t="str">
        <f ca="1">IF($BB247="","",VLOOKUP(BB247,Invoer!$F$15:$AU$1999,15,FALSE))</f>
        <v/>
      </c>
      <c r="BP247" s="662" t="str">
        <f ca="1">IF($BB247="","",VLOOKUP(BB247,Invoer!$F$15:$AU$1999,24,FALSE))</f>
        <v/>
      </c>
      <c r="BQ247" s="662" t="str">
        <f ca="1">IF($BB247="","",VLOOKUP(BB247,Invoer!$F$15:$AU$1999,17,FALSE))</f>
        <v/>
      </c>
      <c r="BS247" s="73" t="e">
        <f t="shared" ca="1" si="148"/>
        <v>#VALUE!</v>
      </c>
      <c r="BT247" s="57" t="str">
        <f t="shared" ca="1" si="149"/>
        <v/>
      </c>
      <c r="CQ247" s="411" t="e">
        <f ca="1">Invoer!EG252</f>
        <v>#N/A</v>
      </c>
      <c r="CR247" s="599" t="str">
        <f t="shared" ca="1" si="121"/>
        <v/>
      </c>
      <c r="CS247" s="673" t="str">
        <f ca="1">IF($CR247="","",VLOOKUP(CR247,Invoer!$F$15:$AU$1500,2,FALSE))</f>
        <v/>
      </c>
      <c r="CT247" s="599" t="str">
        <f t="shared" ca="1" si="122"/>
        <v/>
      </c>
      <c r="CU247" s="599" t="str">
        <f ca="1">IF($CR247="","",VLOOKUP(CR247,Invoer!$F$15:$AU$1500,3,FALSE))</f>
        <v/>
      </c>
      <c r="CV247" s="599" t="str">
        <f ca="1">IF($CR247="","",IF(CU247&lt;&gt;"Liq","",VLOOKUP(CR247,Invoer!$F$15:$AU$1500,4,FALSE)))</f>
        <v/>
      </c>
      <c r="CW247" s="599" t="str">
        <f ca="1">IF($CR247="","",VLOOKUP(CR247,Invoer!$F$15:$AU$1500,5,FALSE))</f>
        <v/>
      </c>
      <c r="CX247" s="599" t="str">
        <f ca="1">IF($CR247="","",VLOOKUP(CR247,Invoer!$F$15:$AU$1500,6,FALSE))</f>
        <v/>
      </c>
      <c r="CY247" s="599" t="str">
        <f ca="1">IF($CR247="","",VLOOKUP(CR247,Invoer!$F$15:$AU$1500,9,FALSE))</f>
        <v/>
      </c>
      <c r="CZ247" s="599" t="str">
        <f ca="1">IF($CR247="","",VLOOKUP(CR247,Invoer!$F$15:$AU$1500,10,FALSE))</f>
        <v/>
      </c>
      <c r="DA247" s="599" t="str">
        <f ca="1">IF($CR247="","",VLOOKUP(CR247,Invoer!$F$15:$AU$1500,11,FALSE))</f>
        <v/>
      </c>
      <c r="DB247" s="599" t="str">
        <f ca="1">IF($CR247="","",VLOOKUP(CR247,Invoer!$F$15:$BB$1500,14,FALSE))</f>
        <v/>
      </c>
      <c r="DC247" s="662" t="str">
        <f ca="1">IF($CR247="","",VLOOKUP(CR247,Invoer!$F$15:$AU$1500,15,FALSE))</f>
        <v/>
      </c>
      <c r="DD247" s="599" t="str">
        <f ca="1">IF($CR247="","",VLOOKUP(CR247,Invoer!$F$15:$AU$1500,19,FALSE))</f>
        <v/>
      </c>
      <c r="DE247" s="662" t="str">
        <f ca="1">IF($CR247="","",VLOOKUP(CR247,Invoer!$F$15:$AU$1500,20,FALSE))</f>
        <v/>
      </c>
      <c r="DF247" s="662" t="str">
        <f ca="1">IF($CR247="","",VLOOKUP(CR247,Invoer!$F$15:$AU$1500,23,FALSE))</f>
        <v/>
      </c>
      <c r="DG247" s="662" t="str">
        <f ca="1">IF($CR247="","",VLOOKUP(CR247,Invoer!$F$15:$AU$1500,17,FALSE))</f>
        <v/>
      </c>
      <c r="DH247" s="681" t="str">
        <f t="shared" ca="1" si="123"/>
        <v/>
      </c>
      <c r="DI247" s="662" t="str">
        <f t="shared" ca="1" si="124"/>
        <v/>
      </c>
      <c r="DJ247" s="190"/>
      <c r="DK247" s="411" t="str">
        <f t="shared" ca="1" si="125"/>
        <v/>
      </c>
      <c r="DO247" s="61" t="e">
        <f ca="1">IF($DN$4&lt;3,Invoer!EB252,Invoer!EA252)</f>
        <v>#N/A</v>
      </c>
      <c r="DP247" s="599" t="str">
        <f t="shared" ca="1" si="126"/>
        <v/>
      </c>
      <c r="DQ247" s="673" t="str">
        <f ca="1">IF($DP247="","",VLOOKUP(DP247,Invoer!$F$15:$AU$1999,2,FALSE))</f>
        <v/>
      </c>
      <c r="DR247" s="599" t="str">
        <f t="shared" ca="1" si="127"/>
        <v/>
      </c>
      <c r="DS247" s="599" t="str">
        <f ca="1">IF($DP247="","",VLOOKUP(DP247,Invoer!$F$15:$AU$1999,3,FALSE))</f>
        <v/>
      </c>
      <c r="DT247" s="599" t="str">
        <f ca="1">IF($DP247="","",IF(DS247&lt;&gt;"Liq","",VLOOKUP(DP247,Invoer!$F$15:$AU$1999,4,FALSE)))</f>
        <v/>
      </c>
      <c r="DU247" s="599" t="str">
        <f ca="1">IF($DP247="","",VLOOKUP(DP247,Invoer!$F$15:$AU$1999,5,FALSE))</f>
        <v/>
      </c>
      <c r="DV247" s="599" t="str">
        <f ca="1">IF($DP247="","",VLOOKUP(DP247,Invoer!$F$15:$AU$1999,6,FALSE))</f>
        <v/>
      </c>
      <c r="DW247" s="599" t="str">
        <f ca="1">IF($DP247="","",VLOOKUP(DP247,Invoer!$F$15:$AU$1999,9,FALSE))</f>
        <v/>
      </c>
      <c r="DX247" s="599" t="str">
        <f ca="1">IF($DP247="","",VLOOKUP(DP247,Invoer!$F$15:$AU$1999,10,FALSE))</f>
        <v/>
      </c>
      <c r="DY247" s="595" t="str">
        <f ca="1">IF($DP247="","",VLOOKUP(DP247,Invoer!$F$15:$AU$1999,11,FALSE))</f>
        <v/>
      </c>
      <c r="DZ247" s="662" t="str">
        <f ca="1">IF($DP247="","",IF($DN$4&gt;2,"",VLOOKUP(DP247,Invoer!CQ:CS,3,FALSE)))</f>
        <v/>
      </c>
      <c r="EA247" s="541" t="str">
        <f ca="1">IF($DP247="","",IF(ISERROR(DQ247),0,IF($DN$4&lt;3,"",VLOOKUP(DP247,Invoer!$F$15:$AU$1999,15,FALSE))))</f>
        <v/>
      </c>
      <c r="EB247" s="595" t="str">
        <f ca="1">IF($DP247="","",IF($DN$4&lt;3,"",VLOOKUP(DP247,Invoer!$F$15:$AU$1999,19,FALSE)))</f>
        <v/>
      </c>
      <c r="EC247" s="541" t="str">
        <f ca="1">IF($DP247="","",IF(ISERROR(DQ247),0,IF($DN$4&lt;3,"",VLOOKUP(DP247,Invoer!$F$15:$AU$1999,24,FALSE))))</f>
        <v/>
      </c>
      <c r="ED247" s="541" t="str">
        <f ca="1">IF($DP247="","",IF(ISERROR(DQ247),0,IF($DN$4&lt;3,"",VLOOKUP(DP247,Invoer!$F$15:$AU$1999,17,FALSE))))</f>
        <v/>
      </c>
      <c r="EH247" s="89" t="e">
        <f ca="1">Invoer!CP252</f>
        <v>#N/A</v>
      </c>
      <c r="EI247" s="599" t="str">
        <f t="shared" ca="1" si="128"/>
        <v/>
      </c>
      <c r="EJ247" s="673" t="str">
        <f ca="1">IF(EI247="","",VLOOKUP(EI247,Invoer!$F$15:$AU$1999,2,FALSE))</f>
        <v/>
      </c>
      <c r="EK247" s="599" t="str">
        <f t="shared" ca="1" si="129"/>
        <v/>
      </c>
      <c r="EL247" s="599" t="str">
        <f ca="1">IF($EI247="","",VLOOKUP(EI247,Invoer!$F$15:$AU$1999,3,FALSE))</f>
        <v/>
      </c>
      <c r="EM247" s="599" t="str">
        <f ca="1">IF($EI247="","",IF(EL247&lt;&gt;"Liq","",VLOOKUP(EI247,Invoer!$F$15:$AU$1999,4,FALSE)))</f>
        <v/>
      </c>
      <c r="EN247" s="599" t="str">
        <f ca="1">IF($EI247="","",VLOOKUP(EI247,Invoer!$F$15:$AU$1999,6,FALSE))</f>
        <v/>
      </c>
      <c r="EO247" s="599" t="str">
        <f ca="1">IF(EI247="","",VLOOKUP(EI247,Invoer!$F$15:$AU$1999,9,FALSE))</f>
        <v/>
      </c>
      <c r="EP247" s="599" t="str">
        <f ca="1">IF(EI247="","",VLOOKUP(EI247,Invoer!$F$15:$AU$1999,10,FALSE))</f>
        <v/>
      </c>
      <c r="EQ247" s="599" t="str">
        <f ca="1">IF(EI247="","",VLOOKUP(EI247,Invoer!$F$15:$AU$1999,11,FALSE))</f>
        <v/>
      </c>
      <c r="ER247" s="662" t="str">
        <f ca="1">IF(EI247="","",VLOOKUP(EI247,Invoer!CQ:CS,3,FALSE))</f>
        <v/>
      </c>
      <c r="ES247" s="662" t="str">
        <f t="shared" ca="1" si="130"/>
        <v/>
      </c>
      <c r="ET247" s="513" t="str">
        <f t="shared" ca="1" si="131"/>
        <v/>
      </c>
      <c r="EU247" s="112" t="str">
        <f t="shared" ca="1" si="132"/>
        <v/>
      </c>
      <c r="EV247" s="83" t="s">
        <v>160</v>
      </c>
      <c r="EW247" s="682" t="str">
        <f t="shared" ca="1" si="133"/>
        <v/>
      </c>
      <c r="EX247" s="662" t="str">
        <f t="shared" ca="1" si="134"/>
        <v/>
      </c>
      <c r="EY247"/>
      <c r="EZ247" s="56" t="e">
        <f t="shared" ca="1" si="145"/>
        <v>#VALUE!</v>
      </c>
      <c r="FA247" s="56" t="e">
        <f t="shared" ca="1" si="146"/>
        <v>#VALUE!</v>
      </c>
      <c r="FE247"/>
      <c r="FI247"/>
      <c r="FJ247"/>
    </row>
    <row r="248" spans="1:166" ht="12" customHeight="1" x14ac:dyDescent="0.2">
      <c r="A248"/>
      <c r="B248"/>
      <c r="C248"/>
      <c r="E248"/>
      <c r="G248" s="89" t="e">
        <f ca="1">Invoer!DU253</f>
        <v>#N/A</v>
      </c>
      <c r="H248" s="599" t="str">
        <f t="shared" ca="1" si="152"/>
        <v/>
      </c>
      <c r="I248" s="673" t="str">
        <f ca="1">IF($H248="","",VLOOKUP(H248,Invoer!$F$15:$AU$1500,2,FALSE))</f>
        <v/>
      </c>
      <c r="J248" s="599" t="str">
        <f t="shared" ca="1" si="151"/>
        <v/>
      </c>
      <c r="K248" s="599" t="str">
        <f ca="1">IF($H248="","",VLOOKUP(H248,Invoer!$F$15:$AU$1500,3,FALSE))</f>
        <v/>
      </c>
      <c r="L248" s="599" t="str">
        <f ca="1">IF($H248="","",IF(K248&lt;&gt;"Liq","",VLOOKUP(H248,Invoer!$F$15:$AU$1500,4,FALSE)))</f>
        <v/>
      </c>
      <c r="M248" s="599" t="str">
        <f ca="1">IF($H248="","",VLOOKUP(H248,Invoer!$F$15:$AU$1500,5,FALSE))</f>
        <v/>
      </c>
      <c r="N248" s="599" t="str">
        <f ca="1">IF($H248="","",VLOOKUP(H248,Invoer!$F$15:$AU$1500,6,FALSE))</f>
        <v/>
      </c>
      <c r="O248" s="599" t="str">
        <f ca="1">IF($H248="","",VLOOKUP(H248,Invoer!$F$15:$AU$1500,9,FALSE))</f>
        <v/>
      </c>
      <c r="P248" s="599" t="str">
        <f ca="1">IF($H248="","",VLOOKUP(H248,Invoer!$F$15:$AU$1500,10,FALSE))</f>
        <v/>
      </c>
      <c r="Q248" s="599" t="str">
        <f ca="1">IF($H248="","",VLOOKUP(H248,Invoer!$F$15:$BB$1500,14,FALSE))</f>
        <v/>
      </c>
      <c r="R248" s="662" t="str">
        <f ca="1">IF($H248="","",IF(J248&gt;$K$8,"",VLOOKUP(H248,Invoer!$F$15:$AU$1500,15,FALSE)))</f>
        <v/>
      </c>
      <c r="S248" s="599" t="str">
        <f ca="1">IF($H248="","",VLOOKUP(H248,Invoer!$F$15:$AU$1500,19,FALSE))</f>
        <v/>
      </c>
      <c r="T248" s="662" t="str">
        <f ca="1">IF($H248="","",IF(J248&gt;$K$8,"",VLOOKUP(H248,Invoer!$F$15:$AU$1500,20,FALSE)))</f>
        <v/>
      </c>
      <c r="U248" s="662" t="str">
        <f ca="1">IF($H248="","",IF(J248&gt;$K$8,"",VLOOKUP(H248,Invoer!$F$15:$AU$1500,23,FALSE)))</f>
        <v/>
      </c>
      <c r="V248" s="662" t="str">
        <f ca="1">IF($H248="","",IF(J248&gt;$K$8,"",VLOOKUP(H248,Invoer!$F$15:$AU$1500,17,FALSE)))</f>
        <v/>
      </c>
      <c r="AC248" s="435" t="str">
        <f>IF($AC$7&lt;3,Invoer!DR253,IF($AC$7=3,Invoer!BT253,"x"))</f>
        <v>x</v>
      </c>
      <c r="AD248" s="599" t="str">
        <f t="shared" si="136"/>
        <v/>
      </c>
      <c r="AE248" s="673" t="str">
        <f>IF($AD248="","",VLOOKUP(AD248,Invoer!$F$15:$AU$1999,2,FALSE))</f>
        <v/>
      </c>
      <c r="AF248" s="599" t="str">
        <f t="shared" si="137"/>
        <v/>
      </c>
      <c r="AG248" s="599" t="str">
        <f>IF($AD248="","",VLOOKUP(AD248,Invoer!$F$15:$AU$1999,3,FALSE))</f>
        <v/>
      </c>
      <c r="AH248" s="599" t="str">
        <f>IF($AD248="","",IF(AG248&lt;&gt;"Liq","",VLOOKUP(AD248,Invoer!$F$15:$AU$1999,4,FALSE)))</f>
        <v/>
      </c>
      <c r="AI248" s="677" t="str">
        <f>IF($AD248="","",VLOOKUP(AD248,Invoer!$F$15:$AU$1999,5,FALSE))</f>
        <v/>
      </c>
      <c r="AJ248" s="599" t="str">
        <f>IF($AD248="","",VLOOKUP(AD248,Invoer!$F$15:$AU$1999,6,FALSE))</f>
        <v/>
      </c>
      <c r="AK248" s="599" t="str">
        <f>IF($AD248="","",VLOOKUP(AD248,Invoer!$F$15:$AU$1999,9,FALSE))</f>
        <v/>
      </c>
      <c r="AL248" s="599" t="str">
        <f>IF($AD248="","",VLOOKUP(AD248,Invoer!$F$15:$AU$1999,10,FALSE))</f>
        <v/>
      </c>
      <c r="AM248" s="599" t="str">
        <f>IF($AD248="","",VLOOKUP(AD248,Invoer!$F$15:$BB$1999,14,FALSE))</f>
        <v/>
      </c>
      <c r="AN248" s="599" t="str">
        <f>IF($AD248="","",VLOOKUP(AD248,Invoer!$F$15:$AU$1999,11,FALSE))</f>
        <v/>
      </c>
      <c r="AO248" s="662" t="str">
        <f>IF($AD248="","",VLOOKUP(AD248,Invoer!$F$15:$AU$1999,15,FALSE))</f>
        <v/>
      </c>
      <c r="AP248" s="599" t="str">
        <f>IF($AD248="","",VLOOKUP(AD248,Invoer!$F$15:$AU$1999,19,FALSE))</f>
        <v/>
      </c>
      <c r="AQ248" s="662" t="str">
        <f>IF($AD248="","",VLOOKUP(AD248,Invoer!$F$15:$AU$1999,24,FALSE))</f>
        <v/>
      </c>
      <c r="AR248" s="662" t="str">
        <f>IF($AD248="","",VLOOKUP(AD248,Invoer!$F$15:$AU$1999,17,FALSE))</f>
        <v/>
      </c>
      <c r="AS248" s="678" t="str">
        <f t="shared" si="147"/>
        <v/>
      </c>
      <c r="AT248" s="676" t="str">
        <f t="shared" si="116"/>
        <v/>
      </c>
      <c r="AU248" s="77" t="e">
        <f t="shared" si="117"/>
        <v>#VALUE!</v>
      </c>
      <c r="AW248" s="57"/>
      <c r="AX248" s="57"/>
      <c r="BA248" s="83" t="e">
        <f ca="1">Invoer!DW253</f>
        <v>#N/A</v>
      </c>
      <c r="BB248" s="599" t="str">
        <f t="shared" ca="1" si="138"/>
        <v/>
      </c>
      <c r="BC248" s="673" t="str">
        <f ca="1">IF($BB248="","",VLOOKUP(BB248,Invoer!$F$15:$AU$1999,2,FALSE))</f>
        <v/>
      </c>
      <c r="BD248" s="599" t="str">
        <f t="shared" ca="1" si="139"/>
        <v/>
      </c>
      <c r="BE248" s="599" t="str">
        <f ca="1">IF($BB248="","",VLOOKUP(BB248,Invoer!$F$15:$AU$1999,5,FALSE))</f>
        <v/>
      </c>
      <c r="BF248" s="599" t="str">
        <f ca="1">IF($BB248="","",VLOOKUP(BB248,Invoer!$F$15:$AU$1999,6,FALSE))</f>
        <v/>
      </c>
      <c r="BG248" s="599" t="str">
        <f ca="1">IF($BB248="","",VLOOKUP(BB248,Invoer!$F$15:$AU$1999,9,FALSE))</f>
        <v/>
      </c>
      <c r="BH248" s="599" t="str">
        <f ca="1">IF($BB248="","",VLOOKUP(BB248,Invoer!$F$15:$AU$1999,10,FALSE))</f>
        <v/>
      </c>
      <c r="BI248" s="599" t="str">
        <f ca="1">IF($BB248="","",VLOOKUP(BB248,Invoer!$F$15:$BB$1999,14,FALSE))</f>
        <v/>
      </c>
      <c r="BJ248" s="599" t="str">
        <f ca="1">IF($BB248="","",VLOOKUP(BB248,Invoer!$F$15:$AU$1999,11,FALSE))</f>
        <v/>
      </c>
      <c r="BK248" s="662" t="str">
        <f t="shared" ca="1" si="140"/>
        <v/>
      </c>
      <c r="BL248" s="662" t="str">
        <f t="shared" ca="1" si="141"/>
        <v/>
      </c>
      <c r="BM248" s="679" t="str">
        <f t="shared" ca="1" si="142"/>
        <v/>
      </c>
      <c r="BN248" s="662" t="str">
        <f t="shared" ca="1" si="118"/>
        <v/>
      </c>
      <c r="BO248" s="662" t="str">
        <f ca="1">IF($BB248="","",VLOOKUP(BB248,Invoer!$F$15:$AU$1999,15,FALSE))</f>
        <v/>
      </c>
      <c r="BP248" s="662" t="str">
        <f ca="1">IF($BB248="","",VLOOKUP(BB248,Invoer!$F$15:$AU$1999,24,FALSE))</f>
        <v/>
      </c>
      <c r="BQ248" s="662" t="str">
        <f ca="1">IF($BB248="","",VLOOKUP(BB248,Invoer!$F$15:$AU$1999,17,FALSE))</f>
        <v/>
      </c>
      <c r="BS248" s="73" t="e">
        <f t="shared" ca="1" si="148"/>
        <v>#VALUE!</v>
      </c>
      <c r="BT248" s="57" t="str">
        <f t="shared" ca="1" si="149"/>
        <v/>
      </c>
      <c r="CQ248" s="411" t="e">
        <f ca="1">Invoer!EG253</f>
        <v>#N/A</v>
      </c>
      <c r="CR248" s="599" t="str">
        <f t="shared" ca="1" si="121"/>
        <v/>
      </c>
      <c r="CS248" s="673" t="str">
        <f ca="1">IF($CR248="","",VLOOKUP(CR248,Invoer!$F$15:$AU$1500,2,FALSE))</f>
        <v/>
      </c>
      <c r="CT248" s="599" t="str">
        <f t="shared" ca="1" si="122"/>
        <v/>
      </c>
      <c r="CU248" s="599" t="str">
        <f ca="1">IF($CR248="","",VLOOKUP(CR248,Invoer!$F$15:$AU$1500,3,FALSE))</f>
        <v/>
      </c>
      <c r="CV248" s="599" t="str">
        <f ca="1">IF($CR248="","",IF(CU248&lt;&gt;"Liq","",VLOOKUP(CR248,Invoer!$F$15:$AU$1500,4,FALSE)))</f>
        <v/>
      </c>
      <c r="CW248" s="599" t="str">
        <f ca="1">IF($CR248="","",VLOOKUP(CR248,Invoer!$F$15:$AU$1500,5,FALSE))</f>
        <v/>
      </c>
      <c r="CX248" s="599" t="str">
        <f ca="1">IF($CR248="","",VLOOKUP(CR248,Invoer!$F$15:$AU$1500,6,FALSE))</f>
        <v/>
      </c>
      <c r="CY248" s="599" t="str">
        <f ca="1">IF($CR248="","",VLOOKUP(CR248,Invoer!$F$15:$AU$1500,9,FALSE))</f>
        <v/>
      </c>
      <c r="CZ248" s="599" t="str">
        <f ca="1">IF($CR248="","",VLOOKUP(CR248,Invoer!$F$15:$AU$1500,10,FALSE))</f>
        <v/>
      </c>
      <c r="DA248" s="599" t="str">
        <f ca="1">IF($CR248="","",VLOOKUP(CR248,Invoer!$F$15:$AU$1500,11,FALSE))</f>
        <v/>
      </c>
      <c r="DB248" s="599" t="str">
        <f ca="1">IF($CR248="","",VLOOKUP(CR248,Invoer!$F$15:$BB$1500,14,FALSE))</f>
        <v/>
      </c>
      <c r="DC248" s="662" t="str">
        <f ca="1">IF($CR248="","",VLOOKUP(CR248,Invoer!$F$15:$AU$1500,15,FALSE))</f>
        <v/>
      </c>
      <c r="DD248" s="599" t="str">
        <f ca="1">IF($CR248="","",VLOOKUP(CR248,Invoer!$F$15:$AU$1500,19,FALSE))</f>
        <v/>
      </c>
      <c r="DE248" s="662" t="str">
        <f ca="1">IF($CR248="","",VLOOKUP(CR248,Invoer!$F$15:$AU$1500,20,FALSE))</f>
        <v/>
      </c>
      <c r="DF248" s="662" t="str">
        <f ca="1">IF($CR248="","",VLOOKUP(CR248,Invoer!$F$15:$AU$1500,23,FALSE))</f>
        <v/>
      </c>
      <c r="DG248" s="662" t="str">
        <f ca="1">IF($CR248="","",VLOOKUP(CR248,Invoer!$F$15:$AU$1500,17,FALSE))</f>
        <v/>
      </c>
      <c r="DH248" s="681" t="str">
        <f t="shared" ca="1" si="123"/>
        <v/>
      </c>
      <c r="DI248" s="662" t="str">
        <f t="shared" ca="1" si="124"/>
        <v/>
      </c>
      <c r="DJ248" s="190"/>
      <c r="DK248" s="411" t="str">
        <f t="shared" ca="1" si="125"/>
        <v/>
      </c>
      <c r="DO248" s="61" t="e">
        <f ca="1">IF($DN$4&lt;3,Invoer!EB253,Invoer!EA253)</f>
        <v>#N/A</v>
      </c>
      <c r="DP248" s="599" t="str">
        <f t="shared" ca="1" si="126"/>
        <v/>
      </c>
      <c r="DQ248" s="673" t="str">
        <f ca="1">IF($DP248="","",VLOOKUP(DP248,Invoer!$F$15:$AU$1999,2,FALSE))</f>
        <v/>
      </c>
      <c r="DR248" s="599" t="str">
        <f t="shared" ca="1" si="127"/>
        <v/>
      </c>
      <c r="DS248" s="599" t="str">
        <f ca="1">IF($DP248="","",VLOOKUP(DP248,Invoer!$F$15:$AU$1999,3,FALSE))</f>
        <v/>
      </c>
      <c r="DT248" s="599" t="str">
        <f ca="1">IF($DP248="","",IF(DS248&lt;&gt;"Liq","",VLOOKUP(DP248,Invoer!$F$15:$AU$1999,4,FALSE)))</f>
        <v/>
      </c>
      <c r="DU248" s="599" t="str">
        <f ca="1">IF($DP248="","",VLOOKUP(DP248,Invoer!$F$15:$AU$1999,5,FALSE))</f>
        <v/>
      </c>
      <c r="DV248" s="599" t="str">
        <f ca="1">IF($DP248="","",VLOOKUP(DP248,Invoer!$F$15:$AU$1999,6,FALSE))</f>
        <v/>
      </c>
      <c r="DW248" s="599" t="str">
        <f ca="1">IF($DP248="","",VLOOKUP(DP248,Invoer!$F$15:$AU$1999,9,FALSE))</f>
        <v/>
      </c>
      <c r="DX248" s="599" t="str">
        <f ca="1">IF($DP248="","",VLOOKUP(DP248,Invoer!$F$15:$AU$1999,10,FALSE))</f>
        <v/>
      </c>
      <c r="DY248" s="595" t="str">
        <f ca="1">IF($DP248="","",VLOOKUP(DP248,Invoer!$F$15:$AU$1999,11,FALSE))</f>
        <v/>
      </c>
      <c r="DZ248" s="662" t="str">
        <f ca="1">IF($DP248="","",IF($DN$4&gt;2,"",VLOOKUP(DP248,Invoer!CQ:CS,3,FALSE)))</f>
        <v/>
      </c>
      <c r="EA248" s="541" t="str">
        <f ca="1">IF($DP248="","",IF(ISERROR(DQ248),0,IF($DN$4&lt;3,"",VLOOKUP(DP248,Invoer!$F$15:$AU$1999,15,FALSE))))</f>
        <v/>
      </c>
      <c r="EB248" s="595" t="str">
        <f ca="1">IF($DP248="","",IF($DN$4&lt;3,"",VLOOKUP(DP248,Invoer!$F$15:$AU$1999,19,FALSE)))</f>
        <v/>
      </c>
      <c r="EC248" s="541" t="str">
        <f ca="1">IF($DP248="","",IF(ISERROR(DQ248),0,IF($DN$4&lt;3,"",VLOOKUP(DP248,Invoer!$F$15:$AU$1999,24,FALSE))))</f>
        <v/>
      </c>
      <c r="ED248" s="541" t="str">
        <f ca="1">IF($DP248="","",IF(ISERROR(DQ248),0,IF($DN$4&lt;3,"",VLOOKUP(DP248,Invoer!$F$15:$AU$1999,17,FALSE))))</f>
        <v/>
      </c>
      <c r="EH248" s="89" t="e">
        <f ca="1">Invoer!CP253</f>
        <v>#N/A</v>
      </c>
      <c r="EI248" s="599" t="str">
        <f t="shared" ca="1" si="128"/>
        <v/>
      </c>
      <c r="EJ248" s="673" t="str">
        <f ca="1">IF(EI248="","",VLOOKUP(EI248,Invoer!$F$15:$AU$1999,2,FALSE))</f>
        <v/>
      </c>
      <c r="EK248" s="599" t="str">
        <f t="shared" ca="1" si="129"/>
        <v/>
      </c>
      <c r="EL248" s="599" t="str">
        <f ca="1">IF($EI248="","",VLOOKUP(EI248,Invoer!$F$15:$AU$1999,3,FALSE))</f>
        <v/>
      </c>
      <c r="EM248" s="599" t="str">
        <f ca="1">IF($EI248="","",IF(EL248&lt;&gt;"Liq","",VLOOKUP(EI248,Invoer!$F$15:$AU$1999,4,FALSE)))</f>
        <v/>
      </c>
      <c r="EN248" s="599" t="str">
        <f ca="1">IF($EI248="","",VLOOKUP(EI248,Invoer!$F$15:$AU$1999,6,FALSE))</f>
        <v/>
      </c>
      <c r="EO248" s="599" t="str">
        <f ca="1">IF(EI248="","",VLOOKUP(EI248,Invoer!$F$15:$AU$1999,9,FALSE))</f>
        <v/>
      </c>
      <c r="EP248" s="599" t="str">
        <f ca="1">IF(EI248="","",VLOOKUP(EI248,Invoer!$F$15:$AU$1999,10,FALSE))</f>
        <v/>
      </c>
      <c r="EQ248" s="599" t="str">
        <f ca="1">IF(EI248="","",VLOOKUP(EI248,Invoer!$F$15:$AU$1999,11,FALSE))</f>
        <v/>
      </c>
      <c r="ER248" s="662" t="str">
        <f ca="1">IF(EI248="","",VLOOKUP(EI248,Invoer!CQ:CS,3,FALSE))</f>
        <v/>
      </c>
      <c r="ES248" s="662" t="str">
        <f t="shared" ca="1" si="130"/>
        <v/>
      </c>
      <c r="ET248" s="513" t="str">
        <f t="shared" ca="1" si="131"/>
        <v/>
      </c>
      <c r="EU248" s="112" t="str">
        <f t="shared" ca="1" si="132"/>
        <v/>
      </c>
      <c r="EV248" s="83" t="s">
        <v>160</v>
      </c>
      <c r="EW248" s="682" t="str">
        <f t="shared" ca="1" si="133"/>
        <v/>
      </c>
      <c r="EX248" s="662" t="str">
        <f t="shared" ca="1" si="134"/>
        <v/>
      </c>
      <c r="EY248"/>
      <c r="EZ248" s="56" t="e">
        <f t="shared" ca="1" si="145"/>
        <v>#VALUE!</v>
      </c>
      <c r="FA248" s="56" t="e">
        <f t="shared" ca="1" si="146"/>
        <v>#VALUE!</v>
      </c>
      <c r="FE248"/>
      <c r="FI248"/>
      <c r="FJ248"/>
    </row>
    <row r="249" spans="1:166" ht="12" customHeight="1" x14ac:dyDescent="0.2">
      <c r="A249"/>
      <c r="B249"/>
      <c r="C249"/>
      <c r="E249"/>
      <c r="G249" s="89" t="e">
        <f ca="1">Invoer!DU254</f>
        <v>#N/A</v>
      </c>
      <c r="H249" s="599" t="str">
        <f t="shared" ca="1" si="152"/>
        <v/>
      </c>
      <c r="I249" s="673" t="str">
        <f ca="1">IF($H249="","",VLOOKUP(H249,Invoer!$F$15:$AU$1500,2,FALSE))</f>
        <v/>
      </c>
      <c r="J249" s="599" t="str">
        <f t="shared" ca="1" si="151"/>
        <v/>
      </c>
      <c r="K249" s="599" t="str">
        <f ca="1">IF($H249="","",VLOOKUP(H249,Invoer!$F$15:$AU$1500,3,FALSE))</f>
        <v/>
      </c>
      <c r="L249" s="599" t="str">
        <f ca="1">IF($H249="","",IF(K249&lt;&gt;"Liq","",VLOOKUP(H249,Invoer!$F$15:$AU$1500,4,FALSE)))</f>
        <v/>
      </c>
      <c r="M249" s="599" t="str">
        <f ca="1">IF($H249="","",VLOOKUP(H249,Invoer!$F$15:$AU$1500,5,FALSE))</f>
        <v/>
      </c>
      <c r="N249" s="599" t="str">
        <f ca="1">IF($H249="","",VLOOKUP(H249,Invoer!$F$15:$AU$1500,6,FALSE))</f>
        <v/>
      </c>
      <c r="O249" s="599" t="str">
        <f ca="1">IF($H249="","",VLOOKUP(H249,Invoer!$F$15:$AU$1500,9,FALSE))</f>
        <v/>
      </c>
      <c r="P249" s="599" t="str">
        <f ca="1">IF($H249="","",VLOOKUP(H249,Invoer!$F$15:$AU$1500,10,FALSE))</f>
        <v/>
      </c>
      <c r="Q249" s="599" t="str">
        <f ca="1">IF($H249="","",VLOOKUP(H249,Invoer!$F$15:$BB$1500,14,FALSE))</f>
        <v/>
      </c>
      <c r="R249" s="662" t="str">
        <f ca="1">IF($H249="","",IF(J249&gt;$K$8,"",VLOOKUP(H249,Invoer!$F$15:$AU$1500,15,FALSE)))</f>
        <v/>
      </c>
      <c r="S249" s="599" t="str">
        <f ca="1">IF($H249="","",VLOOKUP(H249,Invoer!$F$15:$AU$1500,19,FALSE))</f>
        <v/>
      </c>
      <c r="T249" s="662" t="str">
        <f ca="1">IF($H249="","",IF(J249&gt;$K$8,"",VLOOKUP(H249,Invoer!$F$15:$AU$1500,20,FALSE)))</f>
        <v/>
      </c>
      <c r="U249" s="662" t="str">
        <f ca="1">IF($H249="","",IF(J249&gt;$K$8,"",VLOOKUP(H249,Invoer!$F$15:$AU$1500,23,FALSE)))</f>
        <v/>
      </c>
      <c r="V249" s="662" t="str">
        <f ca="1">IF($H249="","",IF(J249&gt;$K$8,"",VLOOKUP(H249,Invoer!$F$15:$AU$1500,17,FALSE)))</f>
        <v/>
      </c>
      <c r="AC249" s="435" t="str">
        <f>IF($AC$7&lt;3,Invoer!DR254,IF($AC$7=3,Invoer!BT254,"x"))</f>
        <v>x</v>
      </c>
      <c r="AD249" s="599" t="str">
        <f t="shared" si="136"/>
        <v/>
      </c>
      <c r="AE249" s="673" t="str">
        <f>IF($AD249="","",VLOOKUP(AD249,Invoer!$F$15:$AU$1999,2,FALSE))</f>
        <v/>
      </c>
      <c r="AF249" s="599" t="str">
        <f t="shared" si="137"/>
        <v/>
      </c>
      <c r="AG249" s="599" t="str">
        <f>IF($AD249="","",VLOOKUP(AD249,Invoer!$F$15:$AU$1999,3,FALSE))</f>
        <v/>
      </c>
      <c r="AH249" s="599" t="str">
        <f>IF($AD249="","",IF(AG249&lt;&gt;"Liq","",VLOOKUP(AD249,Invoer!$F$15:$AU$1999,4,FALSE)))</f>
        <v/>
      </c>
      <c r="AI249" s="677" t="str">
        <f>IF($AD249="","",VLOOKUP(AD249,Invoer!$F$15:$AU$1999,5,FALSE))</f>
        <v/>
      </c>
      <c r="AJ249" s="599" t="str">
        <f>IF($AD249="","",VLOOKUP(AD249,Invoer!$F$15:$AU$1999,6,FALSE))</f>
        <v/>
      </c>
      <c r="AK249" s="599" t="str">
        <f>IF($AD249="","",VLOOKUP(AD249,Invoer!$F$15:$AU$1999,9,FALSE))</f>
        <v/>
      </c>
      <c r="AL249" s="599" t="str">
        <f>IF($AD249="","",VLOOKUP(AD249,Invoer!$F$15:$AU$1999,10,FALSE))</f>
        <v/>
      </c>
      <c r="AM249" s="599" t="str">
        <f>IF($AD249="","",VLOOKUP(AD249,Invoer!$F$15:$BB$1999,14,FALSE))</f>
        <v/>
      </c>
      <c r="AN249" s="599" t="str">
        <f>IF($AD249="","",VLOOKUP(AD249,Invoer!$F$15:$AU$1999,11,FALSE))</f>
        <v/>
      </c>
      <c r="AO249" s="662" t="str">
        <f>IF($AD249="","",VLOOKUP(AD249,Invoer!$F$15:$AU$1999,15,FALSE))</f>
        <v/>
      </c>
      <c r="AP249" s="599" t="str">
        <f>IF($AD249="","",VLOOKUP(AD249,Invoer!$F$15:$AU$1999,19,FALSE))</f>
        <v/>
      </c>
      <c r="AQ249" s="662" t="str">
        <f>IF($AD249="","",VLOOKUP(AD249,Invoer!$F$15:$AU$1999,24,FALSE))</f>
        <v/>
      </c>
      <c r="AR249" s="662" t="str">
        <f>IF($AD249="","",VLOOKUP(AD249,Invoer!$F$15:$AU$1999,17,FALSE))</f>
        <v/>
      </c>
      <c r="AS249" s="678" t="str">
        <f t="shared" si="147"/>
        <v/>
      </c>
      <c r="AT249" s="676" t="str">
        <f t="shared" si="116"/>
        <v/>
      </c>
      <c r="AU249" s="77" t="e">
        <f t="shared" si="117"/>
        <v>#VALUE!</v>
      </c>
      <c r="AW249" s="57"/>
      <c r="AX249" s="57"/>
      <c r="BA249" s="83" t="e">
        <f ca="1">Invoer!DW254</f>
        <v>#N/A</v>
      </c>
      <c r="BB249" s="599" t="str">
        <f t="shared" ca="1" si="138"/>
        <v/>
      </c>
      <c r="BC249" s="673" t="str">
        <f ca="1">IF($BB249="","",VLOOKUP(BB249,Invoer!$F$15:$AU$1999,2,FALSE))</f>
        <v/>
      </c>
      <c r="BD249" s="599" t="str">
        <f t="shared" ca="1" si="139"/>
        <v/>
      </c>
      <c r="BE249" s="599" t="str">
        <f ca="1">IF($BB249="","",VLOOKUP(BB249,Invoer!$F$15:$AU$1999,5,FALSE))</f>
        <v/>
      </c>
      <c r="BF249" s="599" t="str">
        <f ca="1">IF($BB249="","",VLOOKUP(BB249,Invoer!$F$15:$AU$1999,6,FALSE))</f>
        <v/>
      </c>
      <c r="BG249" s="599" t="str">
        <f ca="1">IF($BB249="","",VLOOKUP(BB249,Invoer!$F$15:$AU$1999,9,FALSE))</f>
        <v/>
      </c>
      <c r="BH249" s="599" t="str">
        <f ca="1">IF($BB249="","",VLOOKUP(BB249,Invoer!$F$15:$AU$1999,10,FALSE))</f>
        <v/>
      </c>
      <c r="BI249" s="599" t="str">
        <f ca="1">IF($BB249="","",VLOOKUP(BB249,Invoer!$F$15:$BB$1999,14,FALSE))</f>
        <v/>
      </c>
      <c r="BJ249" s="599" t="str">
        <f ca="1">IF($BB249="","",VLOOKUP(BB249,Invoer!$F$15:$AU$1999,11,FALSE))</f>
        <v/>
      </c>
      <c r="BK249" s="662" t="str">
        <f t="shared" ca="1" si="140"/>
        <v/>
      </c>
      <c r="BL249" s="662" t="str">
        <f t="shared" ca="1" si="141"/>
        <v/>
      </c>
      <c r="BM249" s="679" t="str">
        <f t="shared" ca="1" si="142"/>
        <v/>
      </c>
      <c r="BN249" s="662" t="str">
        <f t="shared" ca="1" si="118"/>
        <v/>
      </c>
      <c r="BO249" s="662" t="str">
        <f ca="1">IF($BB249="","",VLOOKUP(BB249,Invoer!$F$15:$AU$1999,15,FALSE))</f>
        <v/>
      </c>
      <c r="BP249" s="662" t="str">
        <f ca="1">IF($BB249="","",VLOOKUP(BB249,Invoer!$F$15:$AU$1999,24,FALSE))</f>
        <v/>
      </c>
      <c r="BQ249" s="662" t="str">
        <f ca="1">IF($BB249="","",VLOOKUP(BB249,Invoer!$F$15:$AU$1999,17,FALSE))</f>
        <v/>
      </c>
      <c r="BS249" s="73" t="e">
        <f t="shared" ca="1" si="148"/>
        <v>#VALUE!</v>
      </c>
      <c r="BT249" s="57" t="str">
        <f t="shared" ca="1" si="149"/>
        <v/>
      </c>
      <c r="CQ249" s="411" t="e">
        <f ca="1">Invoer!EG254</f>
        <v>#N/A</v>
      </c>
      <c r="CR249" s="599" t="str">
        <f t="shared" ca="1" si="121"/>
        <v/>
      </c>
      <c r="CS249" s="673" t="str">
        <f ca="1">IF($CR249="","",VLOOKUP(CR249,Invoer!$F$15:$AU$1500,2,FALSE))</f>
        <v/>
      </c>
      <c r="CT249" s="599" t="str">
        <f t="shared" ca="1" si="122"/>
        <v/>
      </c>
      <c r="CU249" s="599" t="str">
        <f ca="1">IF($CR249="","",VLOOKUP(CR249,Invoer!$F$15:$AU$1500,3,FALSE))</f>
        <v/>
      </c>
      <c r="CV249" s="599" t="str">
        <f ca="1">IF($CR249="","",IF(CU249&lt;&gt;"Liq","",VLOOKUP(CR249,Invoer!$F$15:$AU$1500,4,FALSE)))</f>
        <v/>
      </c>
      <c r="CW249" s="599" t="str">
        <f ca="1">IF($CR249="","",VLOOKUP(CR249,Invoer!$F$15:$AU$1500,5,FALSE))</f>
        <v/>
      </c>
      <c r="CX249" s="599" t="str">
        <f ca="1">IF($CR249="","",VLOOKUP(CR249,Invoer!$F$15:$AU$1500,6,FALSE))</f>
        <v/>
      </c>
      <c r="CY249" s="599" t="str">
        <f ca="1">IF($CR249="","",VLOOKUP(CR249,Invoer!$F$15:$AU$1500,9,FALSE))</f>
        <v/>
      </c>
      <c r="CZ249" s="599" t="str">
        <f ca="1">IF($CR249="","",VLOOKUP(CR249,Invoer!$F$15:$AU$1500,10,FALSE))</f>
        <v/>
      </c>
      <c r="DA249" s="599" t="str">
        <f ca="1">IF($CR249="","",VLOOKUP(CR249,Invoer!$F$15:$AU$1500,11,FALSE))</f>
        <v/>
      </c>
      <c r="DB249" s="599" t="str">
        <f ca="1">IF($CR249="","",VLOOKUP(CR249,Invoer!$F$15:$BB$1500,14,FALSE))</f>
        <v/>
      </c>
      <c r="DC249" s="662" t="str">
        <f ca="1">IF($CR249="","",VLOOKUP(CR249,Invoer!$F$15:$AU$1500,15,FALSE))</f>
        <v/>
      </c>
      <c r="DD249" s="599" t="str">
        <f ca="1">IF($CR249="","",VLOOKUP(CR249,Invoer!$F$15:$AU$1500,19,FALSE))</f>
        <v/>
      </c>
      <c r="DE249" s="662" t="str">
        <f ca="1">IF($CR249="","",VLOOKUP(CR249,Invoer!$F$15:$AU$1500,20,FALSE))</f>
        <v/>
      </c>
      <c r="DF249" s="662" t="str">
        <f ca="1">IF($CR249="","",VLOOKUP(CR249,Invoer!$F$15:$AU$1500,23,FALSE))</f>
        <v/>
      </c>
      <c r="DG249" s="662" t="str">
        <f ca="1">IF($CR249="","",VLOOKUP(CR249,Invoer!$F$15:$AU$1500,17,FALSE))</f>
        <v/>
      </c>
      <c r="DH249" s="681" t="str">
        <f t="shared" ca="1" si="123"/>
        <v/>
      </c>
      <c r="DI249" s="662" t="str">
        <f t="shared" ca="1" si="124"/>
        <v/>
      </c>
      <c r="DJ249" s="190"/>
      <c r="DK249" s="411" t="str">
        <f t="shared" ca="1" si="125"/>
        <v/>
      </c>
      <c r="DO249" s="61" t="e">
        <f ca="1">IF($DN$4&lt;3,Invoer!EB254,Invoer!EA254)</f>
        <v>#N/A</v>
      </c>
      <c r="DP249" s="599" t="str">
        <f t="shared" ca="1" si="126"/>
        <v/>
      </c>
      <c r="DQ249" s="673" t="str">
        <f ca="1">IF($DP249="","",VLOOKUP(DP249,Invoer!$F$15:$AU$1999,2,FALSE))</f>
        <v/>
      </c>
      <c r="DR249" s="599" t="str">
        <f t="shared" ca="1" si="127"/>
        <v/>
      </c>
      <c r="DS249" s="599" t="str">
        <f ca="1">IF($DP249="","",VLOOKUP(DP249,Invoer!$F$15:$AU$1999,3,FALSE))</f>
        <v/>
      </c>
      <c r="DT249" s="599" t="str">
        <f ca="1">IF($DP249="","",IF(DS249&lt;&gt;"Liq","",VLOOKUP(DP249,Invoer!$F$15:$AU$1999,4,FALSE)))</f>
        <v/>
      </c>
      <c r="DU249" s="599" t="str">
        <f ca="1">IF($DP249="","",VLOOKUP(DP249,Invoer!$F$15:$AU$1999,5,FALSE))</f>
        <v/>
      </c>
      <c r="DV249" s="599" t="str">
        <f ca="1">IF($DP249="","",VLOOKUP(DP249,Invoer!$F$15:$AU$1999,6,FALSE))</f>
        <v/>
      </c>
      <c r="DW249" s="599" t="str">
        <f ca="1">IF($DP249="","",VLOOKUP(DP249,Invoer!$F$15:$AU$1999,9,FALSE))</f>
        <v/>
      </c>
      <c r="DX249" s="599" t="str">
        <f ca="1">IF($DP249="","",VLOOKUP(DP249,Invoer!$F$15:$AU$1999,10,FALSE))</f>
        <v/>
      </c>
      <c r="DY249" s="595" t="str">
        <f ca="1">IF($DP249="","",VLOOKUP(DP249,Invoer!$F$15:$AU$1999,11,FALSE))</f>
        <v/>
      </c>
      <c r="DZ249" s="662" t="str">
        <f ca="1">IF($DP249="","",IF($DN$4&gt;2,"",VLOOKUP(DP249,Invoer!CQ:CS,3,FALSE)))</f>
        <v/>
      </c>
      <c r="EA249" s="541" t="str">
        <f ca="1">IF($DP249="","",IF(ISERROR(DQ249),0,IF($DN$4&lt;3,"",VLOOKUP(DP249,Invoer!$F$15:$AU$1999,15,FALSE))))</f>
        <v/>
      </c>
      <c r="EB249" s="595" t="str">
        <f ca="1">IF($DP249="","",IF($DN$4&lt;3,"",VLOOKUP(DP249,Invoer!$F$15:$AU$1999,19,FALSE)))</f>
        <v/>
      </c>
      <c r="EC249" s="541" t="str">
        <f ca="1">IF($DP249="","",IF(ISERROR(DQ249),0,IF($DN$4&lt;3,"",VLOOKUP(DP249,Invoer!$F$15:$AU$1999,24,FALSE))))</f>
        <v/>
      </c>
      <c r="ED249" s="541" t="str">
        <f ca="1">IF($DP249="","",IF(ISERROR(DQ249),0,IF($DN$4&lt;3,"",VLOOKUP(DP249,Invoer!$F$15:$AU$1999,17,FALSE))))</f>
        <v/>
      </c>
      <c r="EH249" s="89" t="e">
        <f ca="1">Invoer!CP254</f>
        <v>#N/A</v>
      </c>
      <c r="EI249" s="599" t="str">
        <f t="shared" ca="1" si="128"/>
        <v/>
      </c>
      <c r="EJ249" s="673" t="str">
        <f ca="1">IF(EI249="","",VLOOKUP(EI249,Invoer!$F$15:$AU$1999,2,FALSE))</f>
        <v/>
      </c>
      <c r="EK249" s="599" t="str">
        <f t="shared" ca="1" si="129"/>
        <v/>
      </c>
      <c r="EL249" s="599" t="str">
        <f ca="1">IF($EI249="","",VLOOKUP(EI249,Invoer!$F$15:$AU$1999,3,FALSE))</f>
        <v/>
      </c>
      <c r="EM249" s="599" t="str">
        <f ca="1">IF($EI249="","",IF(EL249&lt;&gt;"Liq","",VLOOKUP(EI249,Invoer!$F$15:$AU$1999,4,FALSE)))</f>
        <v/>
      </c>
      <c r="EN249" s="599" t="str">
        <f ca="1">IF($EI249="","",VLOOKUP(EI249,Invoer!$F$15:$AU$1999,6,FALSE))</f>
        <v/>
      </c>
      <c r="EO249" s="599" t="str">
        <f ca="1">IF(EI249="","",VLOOKUP(EI249,Invoer!$F$15:$AU$1999,9,FALSE))</f>
        <v/>
      </c>
      <c r="EP249" s="599" t="str">
        <f ca="1">IF(EI249="","",VLOOKUP(EI249,Invoer!$F$15:$AU$1999,10,FALSE))</f>
        <v/>
      </c>
      <c r="EQ249" s="599" t="str">
        <f ca="1">IF(EI249="","",VLOOKUP(EI249,Invoer!$F$15:$AU$1999,11,FALSE))</f>
        <v/>
      </c>
      <c r="ER249" s="662" t="str">
        <f ca="1">IF(EI249="","",VLOOKUP(EI249,Invoer!CQ:CS,3,FALSE))</f>
        <v/>
      </c>
      <c r="ES249" s="662" t="str">
        <f t="shared" ca="1" si="130"/>
        <v/>
      </c>
      <c r="ET249" s="513" t="str">
        <f t="shared" ca="1" si="131"/>
        <v/>
      </c>
      <c r="EU249" s="112" t="str">
        <f t="shared" ca="1" si="132"/>
        <v/>
      </c>
      <c r="EV249" s="83" t="s">
        <v>160</v>
      </c>
      <c r="EW249" s="682" t="str">
        <f t="shared" ca="1" si="133"/>
        <v/>
      </c>
      <c r="EX249" s="662" t="str">
        <f t="shared" ca="1" si="134"/>
        <v/>
      </c>
      <c r="EY249"/>
      <c r="EZ249" s="56" t="e">
        <f t="shared" ca="1" si="145"/>
        <v>#VALUE!</v>
      </c>
      <c r="FA249" s="56" t="e">
        <f t="shared" ca="1" si="146"/>
        <v>#VALUE!</v>
      </c>
      <c r="FE249"/>
      <c r="FI249"/>
      <c r="FJ249"/>
    </row>
    <row r="250" spans="1:166" ht="12" customHeight="1" x14ac:dyDescent="0.2">
      <c r="A250"/>
      <c r="B250"/>
      <c r="C250"/>
      <c r="E250"/>
      <c r="G250" s="89" t="e">
        <f ca="1">Invoer!DU255</f>
        <v>#N/A</v>
      </c>
      <c r="H250" s="599" t="str">
        <f t="shared" ca="1" si="152"/>
        <v/>
      </c>
      <c r="I250" s="673" t="str">
        <f ca="1">IF($H250="","",VLOOKUP(H250,Invoer!$F$15:$AU$1500,2,FALSE))</f>
        <v/>
      </c>
      <c r="J250" s="599" t="str">
        <f t="shared" ca="1" si="151"/>
        <v/>
      </c>
      <c r="K250" s="599" t="str">
        <f ca="1">IF($H250="","",VLOOKUP(H250,Invoer!$F$15:$AU$1500,3,FALSE))</f>
        <v/>
      </c>
      <c r="L250" s="599" t="str">
        <f ca="1">IF($H250="","",IF(K250&lt;&gt;"Liq","",VLOOKUP(H250,Invoer!$F$15:$AU$1500,4,FALSE)))</f>
        <v/>
      </c>
      <c r="M250" s="599" t="str">
        <f ca="1">IF($H250="","",VLOOKUP(H250,Invoer!$F$15:$AU$1500,5,FALSE))</f>
        <v/>
      </c>
      <c r="N250" s="599" t="str">
        <f ca="1">IF($H250="","",VLOOKUP(H250,Invoer!$F$15:$AU$1500,6,FALSE))</f>
        <v/>
      </c>
      <c r="O250" s="599" t="str">
        <f ca="1">IF($H250="","",VLOOKUP(H250,Invoer!$F$15:$AU$1500,9,FALSE))</f>
        <v/>
      </c>
      <c r="P250" s="599" t="str">
        <f ca="1">IF($H250="","",VLOOKUP(H250,Invoer!$F$15:$AU$1500,10,FALSE))</f>
        <v/>
      </c>
      <c r="Q250" s="599" t="str">
        <f ca="1">IF($H250="","",VLOOKUP(H250,Invoer!$F$15:$BB$1500,14,FALSE))</f>
        <v/>
      </c>
      <c r="R250" s="662" t="str">
        <f ca="1">IF($H250="","",IF(J250&gt;$K$8,"",VLOOKUP(H250,Invoer!$F$15:$AU$1500,15,FALSE)))</f>
        <v/>
      </c>
      <c r="S250" s="599" t="str">
        <f ca="1">IF($H250="","",VLOOKUP(H250,Invoer!$F$15:$AU$1500,19,FALSE))</f>
        <v/>
      </c>
      <c r="T250" s="662" t="str">
        <f ca="1">IF($H250="","",IF(J250&gt;$K$8,"",VLOOKUP(H250,Invoer!$F$15:$AU$1500,20,FALSE)))</f>
        <v/>
      </c>
      <c r="U250" s="662" t="str">
        <f ca="1">IF($H250="","",IF(J250&gt;$K$8,"",VLOOKUP(H250,Invoer!$F$15:$AU$1500,23,FALSE)))</f>
        <v/>
      </c>
      <c r="V250" s="662" t="str">
        <f ca="1">IF($H250="","",IF(J250&gt;$K$8,"",VLOOKUP(H250,Invoer!$F$15:$AU$1500,17,FALSE)))</f>
        <v/>
      </c>
      <c r="AC250" s="435" t="str">
        <f>IF($AC$7&lt;3,Invoer!DR255,IF($AC$7=3,Invoer!BT255,"x"))</f>
        <v>x</v>
      </c>
      <c r="AD250" s="599" t="str">
        <f t="shared" si="136"/>
        <v/>
      </c>
      <c r="AE250" s="673" t="str">
        <f>IF($AD250="","",VLOOKUP(AD250,Invoer!$F$15:$AU$1999,2,FALSE))</f>
        <v/>
      </c>
      <c r="AF250" s="599" t="str">
        <f t="shared" si="137"/>
        <v/>
      </c>
      <c r="AG250" s="599" t="str">
        <f>IF($AD250="","",VLOOKUP(AD250,Invoer!$F$15:$AU$1999,3,FALSE))</f>
        <v/>
      </c>
      <c r="AH250" s="599" t="str">
        <f>IF($AD250="","",IF(AG250&lt;&gt;"Liq","",VLOOKUP(AD250,Invoer!$F$15:$AU$1999,4,FALSE)))</f>
        <v/>
      </c>
      <c r="AI250" s="677" t="str">
        <f>IF($AD250="","",VLOOKUP(AD250,Invoer!$F$15:$AU$1999,5,FALSE))</f>
        <v/>
      </c>
      <c r="AJ250" s="599" t="str">
        <f>IF($AD250="","",VLOOKUP(AD250,Invoer!$F$15:$AU$1999,6,FALSE))</f>
        <v/>
      </c>
      <c r="AK250" s="599" t="str">
        <f>IF($AD250="","",VLOOKUP(AD250,Invoer!$F$15:$AU$1999,9,FALSE))</f>
        <v/>
      </c>
      <c r="AL250" s="599" t="str">
        <f>IF($AD250="","",VLOOKUP(AD250,Invoer!$F$15:$AU$1999,10,FALSE))</f>
        <v/>
      </c>
      <c r="AM250" s="599" t="str">
        <f>IF($AD250="","",VLOOKUP(AD250,Invoer!$F$15:$BB$1999,14,FALSE))</f>
        <v/>
      </c>
      <c r="AN250" s="599" t="str">
        <f>IF($AD250="","",VLOOKUP(AD250,Invoer!$F$15:$AU$1999,11,FALSE))</f>
        <v/>
      </c>
      <c r="AO250" s="662" t="str">
        <f>IF($AD250="","",VLOOKUP(AD250,Invoer!$F$15:$AU$1999,15,FALSE))</f>
        <v/>
      </c>
      <c r="AP250" s="599" t="str">
        <f>IF($AD250="","",VLOOKUP(AD250,Invoer!$F$15:$AU$1999,19,FALSE))</f>
        <v/>
      </c>
      <c r="AQ250" s="662" t="str">
        <f>IF($AD250="","",VLOOKUP(AD250,Invoer!$F$15:$AU$1999,24,FALSE))</f>
        <v/>
      </c>
      <c r="AR250" s="662" t="str">
        <f>IF($AD250="","",VLOOKUP(AD250,Invoer!$F$15:$AU$1999,17,FALSE))</f>
        <v/>
      </c>
      <c r="AS250" s="678" t="str">
        <f t="shared" si="147"/>
        <v/>
      </c>
      <c r="AT250" s="676" t="str">
        <f t="shared" si="116"/>
        <v/>
      </c>
      <c r="AU250" s="77" t="e">
        <f t="shared" si="117"/>
        <v>#VALUE!</v>
      </c>
      <c r="AW250" s="57"/>
      <c r="AX250" s="57"/>
      <c r="BA250" s="83" t="e">
        <f ca="1">Invoer!DW255</f>
        <v>#N/A</v>
      </c>
      <c r="BB250" s="599" t="str">
        <f t="shared" ca="1" si="138"/>
        <v/>
      </c>
      <c r="BC250" s="673" t="str">
        <f ca="1">IF($BB250="","",VLOOKUP(BB250,Invoer!$F$15:$AU$1999,2,FALSE))</f>
        <v/>
      </c>
      <c r="BD250" s="599" t="str">
        <f t="shared" ca="1" si="139"/>
        <v/>
      </c>
      <c r="BE250" s="599" t="str">
        <f ca="1">IF($BB250="","",VLOOKUP(BB250,Invoer!$F$15:$AU$1999,5,FALSE))</f>
        <v/>
      </c>
      <c r="BF250" s="599" t="str">
        <f ca="1">IF($BB250="","",VLOOKUP(BB250,Invoer!$F$15:$AU$1999,6,FALSE))</f>
        <v/>
      </c>
      <c r="BG250" s="599" t="str">
        <f ca="1">IF($BB250="","",VLOOKUP(BB250,Invoer!$F$15:$AU$1999,9,FALSE))</f>
        <v/>
      </c>
      <c r="BH250" s="599" t="str">
        <f ca="1">IF($BB250="","",VLOOKUP(BB250,Invoer!$F$15:$AU$1999,10,FALSE))</f>
        <v/>
      </c>
      <c r="BI250" s="599" t="str">
        <f ca="1">IF($BB250="","",VLOOKUP(BB250,Invoer!$F$15:$BB$1999,14,FALSE))</f>
        <v/>
      </c>
      <c r="BJ250" s="599" t="str">
        <f ca="1">IF($BB250="","",VLOOKUP(BB250,Invoer!$F$15:$AU$1999,11,FALSE))</f>
        <v/>
      </c>
      <c r="BK250" s="662" t="str">
        <f t="shared" ca="1" si="140"/>
        <v/>
      </c>
      <c r="BL250" s="662" t="str">
        <f t="shared" ca="1" si="141"/>
        <v/>
      </c>
      <c r="BM250" s="679" t="str">
        <f t="shared" ca="1" si="142"/>
        <v/>
      </c>
      <c r="BN250" s="662" t="str">
        <f t="shared" ca="1" si="118"/>
        <v/>
      </c>
      <c r="BO250" s="662" t="str">
        <f ca="1">IF($BB250="","",VLOOKUP(BB250,Invoer!$F$15:$AU$1999,15,FALSE))</f>
        <v/>
      </c>
      <c r="BP250" s="662" t="str">
        <f ca="1">IF($BB250="","",VLOOKUP(BB250,Invoer!$F$15:$AU$1999,24,FALSE))</f>
        <v/>
      </c>
      <c r="BQ250" s="662" t="str">
        <f ca="1">IF($BB250="","",VLOOKUP(BB250,Invoer!$F$15:$AU$1999,17,FALSE))</f>
        <v/>
      </c>
      <c r="BS250" s="73" t="e">
        <f t="shared" ca="1" si="148"/>
        <v>#VALUE!</v>
      </c>
      <c r="BT250" s="57" t="str">
        <f t="shared" ca="1" si="149"/>
        <v/>
      </c>
      <c r="CQ250" s="411" t="e">
        <f ca="1">Invoer!EG255</f>
        <v>#N/A</v>
      </c>
      <c r="CR250" s="599" t="str">
        <f t="shared" ca="1" si="121"/>
        <v/>
      </c>
      <c r="CS250" s="673" t="str">
        <f ca="1">IF($CR250="","",VLOOKUP(CR250,Invoer!$F$15:$AU$1500,2,FALSE))</f>
        <v/>
      </c>
      <c r="CT250" s="599" t="str">
        <f t="shared" ca="1" si="122"/>
        <v/>
      </c>
      <c r="CU250" s="599" t="str">
        <f ca="1">IF($CR250="","",VLOOKUP(CR250,Invoer!$F$15:$AU$1500,3,FALSE))</f>
        <v/>
      </c>
      <c r="CV250" s="599" t="str">
        <f ca="1">IF($CR250="","",IF(CU250&lt;&gt;"Liq","",VLOOKUP(CR250,Invoer!$F$15:$AU$1500,4,FALSE)))</f>
        <v/>
      </c>
      <c r="CW250" s="599" t="str">
        <f ca="1">IF($CR250="","",VLOOKUP(CR250,Invoer!$F$15:$AU$1500,5,FALSE))</f>
        <v/>
      </c>
      <c r="CX250" s="599" t="str">
        <f ca="1">IF($CR250="","",VLOOKUP(CR250,Invoer!$F$15:$AU$1500,6,FALSE))</f>
        <v/>
      </c>
      <c r="CY250" s="599" t="str">
        <f ca="1">IF($CR250="","",VLOOKUP(CR250,Invoer!$F$15:$AU$1500,9,FALSE))</f>
        <v/>
      </c>
      <c r="CZ250" s="599" t="str">
        <f ca="1">IF($CR250="","",VLOOKUP(CR250,Invoer!$F$15:$AU$1500,10,FALSE))</f>
        <v/>
      </c>
      <c r="DA250" s="599" t="str">
        <f ca="1">IF($CR250="","",VLOOKUP(CR250,Invoer!$F$15:$AU$1500,11,FALSE))</f>
        <v/>
      </c>
      <c r="DB250" s="599" t="str">
        <f ca="1">IF($CR250="","",VLOOKUP(CR250,Invoer!$F$15:$BB$1500,14,FALSE))</f>
        <v/>
      </c>
      <c r="DC250" s="662" t="str">
        <f ca="1">IF($CR250="","",VLOOKUP(CR250,Invoer!$F$15:$AU$1500,15,FALSE))</f>
        <v/>
      </c>
      <c r="DD250" s="599" t="str">
        <f ca="1">IF($CR250="","",VLOOKUP(CR250,Invoer!$F$15:$AU$1500,19,FALSE))</f>
        <v/>
      </c>
      <c r="DE250" s="662" t="str">
        <f ca="1">IF($CR250="","",VLOOKUP(CR250,Invoer!$F$15:$AU$1500,20,FALSE))</f>
        <v/>
      </c>
      <c r="DF250" s="662" t="str">
        <f ca="1">IF($CR250="","",VLOOKUP(CR250,Invoer!$F$15:$AU$1500,23,FALSE))</f>
        <v/>
      </c>
      <c r="DG250" s="662" t="str">
        <f ca="1">IF($CR250="","",VLOOKUP(CR250,Invoer!$F$15:$AU$1500,17,FALSE))</f>
        <v/>
      </c>
      <c r="DH250" s="681" t="str">
        <f t="shared" ca="1" si="123"/>
        <v/>
      </c>
      <c r="DI250" s="662" t="str">
        <f t="shared" ca="1" si="124"/>
        <v/>
      </c>
      <c r="DJ250" s="190"/>
      <c r="DK250" s="411" t="str">
        <f t="shared" ca="1" si="125"/>
        <v/>
      </c>
      <c r="DO250" s="61" t="e">
        <f ca="1">IF($DN$4&lt;3,Invoer!EB255,Invoer!EA255)</f>
        <v>#N/A</v>
      </c>
      <c r="DP250" s="599" t="str">
        <f t="shared" ca="1" si="126"/>
        <v/>
      </c>
      <c r="DQ250" s="673" t="str">
        <f ca="1">IF($DP250="","",VLOOKUP(DP250,Invoer!$F$15:$AU$1999,2,FALSE))</f>
        <v/>
      </c>
      <c r="DR250" s="599" t="str">
        <f t="shared" ca="1" si="127"/>
        <v/>
      </c>
      <c r="DS250" s="599" t="str">
        <f ca="1">IF($DP250="","",VLOOKUP(DP250,Invoer!$F$15:$AU$1999,3,FALSE))</f>
        <v/>
      </c>
      <c r="DT250" s="599" t="str">
        <f ca="1">IF($DP250="","",IF(DS250&lt;&gt;"Liq","",VLOOKUP(DP250,Invoer!$F$15:$AU$1999,4,FALSE)))</f>
        <v/>
      </c>
      <c r="DU250" s="599" t="str">
        <f ca="1">IF($DP250="","",VLOOKUP(DP250,Invoer!$F$15:$AU$1999,5,FALSE))</f>
        <v/>
      </c>
      <c r="DV250" s="599" t="str">
        <f ca="1">IF($DP250="","",VLOOKUP(DP250,Invoer!$F$15:$AU$1999,6,FALSE))</f>
        <v/>
      </c>
      <c r="DW250" s="599" t="str">
        <f ca="1">IF($DP250="","",VLOOKUP(DP250,Invoer!$F$15:$AU$1999,9,FALSE))</f>
        <v/>
      </c>
      <c r="DX250" s="599" t="str">
        <f ca="1">IF($DP250="","",VLOOKUP(DP250,Invoer!$F$15:$AU$1999,10,FALSE))</f>
        <v/>
      </c>
      <c r="DY250" s="595" t="str">
        <f ca="1">IF($DP250="","",VLOOKUP(DP250,Invoer!$F$15:$AU$1999,11,FALSE))</f>
        <v/>
      </c>
      <c r="DZ250" s="662" t="str">
        <f ca="1">IF($DP250="","",IF($DN$4&gt;2,"",VLOOKUP(DP250,Invoer!CQ:CS,3,FALSE)))</f>
        <v/>
      </c>
      <c r="EA250" s="541" t="str">
        <f ca="1">IF($DP250="","",IF(ISERROR(DQ250),0,IF($DN$4&lt;3,"",VLOOKUP(DP250,Invoer!$F$15:$AU$1999,15,FALSE))))</f>
        <v/>
      </c>
      <c r="EB250" s="595" t="str">
        <f ca="1">IF($DP250="","",IF($DN$4&lt;3,"",VLOOKUP(DP250,Invoer!$F$15:$AU$1999,19,FALSE)))</f>
        <v/>
      </c>
      <c r="EC250" s="541" t="str">
        <f ca="1">IF($DP250="","",IF(ISERROR(DQ250),0,IF($DN$4&lt;3,"",VLOOKUP(DP250,Invoer!$F$15:$AU$1999,24,FALSE))))</f>
        <v/>
      </c>
      <c r="ED250" s="541" t="str">
        <f ca="1">IF($DP250="","",IF(ISERROR(DQ250),0,IF($DN$4&lt;3,"",VLOOKUP(DP250,Invoer!$F$15:$AU$1999,17,FALSE))))</f>
        <v/>
      </c>
      <c r="EH250" s="89" t="e">
        <f ca="1">Invoer!CP255</f>
        <v>#N/A</v>
      </c>
      <c r="EI250" s="599" t="str">
        <f t="shared" ca="1" si="128"/>
        <v/>
      </c>
      <c r="EJ250" s="673" t="str">
        <f ca="1">IF(EI250="","",VLOOKUP(EI250,Invoer!$F$15:$AU$1999,2,FALSE))</f>
        <v/>
      </c>
      <c r="EK250" s="599" t="str">
        <f t="shared" ca="1" si="129"/>
        <v/>
      </c>
      <c r="EL250" s="599" t="str">
        <f ca="1">IF($EI250="","",VLOOKUP(EI250,Invoer!$F$15:$AU$1999,3,FALSE))</f>
        <v/>
      </c>
      <c r="EM250" s="599" t="str">
        <f ca="1">IF($EI250="","",IF(EL250&lt;&gt;"Liq","",VLOOKUP(EI250,Invoer!$F$15:$AU$1999,4,FALSE)))</f>
        <v/>
      </c>
      <c r="EN250" s="599" t="str">
        <f ca="1">IF($EI250="","",VLOOKUP(EI250,Invoer!$F$15:$AU$1999,6,FALSE))</f>
        <v/>
      </c>
      <c r="EO250" s="599" t="str">
        <f ca="1">IF(EI250="","",VLOOKUP(EI250,Invoer!$F$15:$AU$1999,9,FALSE))</f>
        <v/>
      </c>
      <c r="EP250" s="599" t="str">
        <f ca="1">IF(EI250="","",VLOOKUP(EI250,Invoer!$F$15:$AU$1999,10,FALSE))</f>
        <v/>
      </c>
      <c r="EQ250" s="599" t="str">
        <f ca="1">IF(EI250="","",VLOOKUP(EI250,Invoer!$F$15:$AU$1999,11,FALSE))</f>
        <v/>
      </c>
      <c r="ER250" s="662" t="str">
        <f ca="1">IF(EI250="","",VLOOKUP(EI250,Invoer!CQ:CS,3,FALSE))</f>
        <v/>
      </c>
      <c r="ES250" s="662" t="str">
        <f t="shared" ca="1" si="130"/>
        <v/>
      </c>
      <c r="ET250" s="513" t="str">
        <f t="shared" ca="1" si="131"/>
        <v/>
      </c>
      <c r="EU250" s="112" t="str">
        <f t="shared" ca="1" si="132"/>
        <v/>
      </c>
      <c r="EV250" s="83" t="s">
        <v>160</v>
      </c>
      <c r="EW250" s="682" t="str">
        <f t="shared" ca="1" si="133"/>
        <v/>
      </c>
      <c r="EX250" s="662" t="str">
        <f t="shared" ca="1" si="134"/>
        <v/>
      </c>
      <c r="EY250"/>
      <c r="EZ250" s="56" t="e">
        <f t="shared" ca="1" si="145"/>
        <v>#VALUE!</v>
      </c>
      <c r="FA250" s="56" t="e">
        <f t="shared" ca="1" si="146"/>
        <v>#VALUE!</v>
      </c>
      <c r="FE250"/>
      <c r="FI250"/>
      <c r="FJ250"/>
    </row>
    <row r="251" spans="1:166" ht="12" customHeight="1" x14ac:dyDescent="0.2">
      <c r="A251"/>
      <c r="B251"/>
      <c r="C251"/>
      <c r="E251"/>
      <c r="G251" s="89" t="e">
        <f ca="1">Invoer!DU256</f>
        <v>#N/A</v>
      </c>
      <c r="H251" s="599" t="str">
        <f t="shared" ca="1" si="152"/>
        <v/>
      </c>
      <c r="I251" s="673" t="str">
        <f ca="1">IF($H251="","",VLOOKUP(H251,Invoer!$F$15:$AU$1500,2,FALSE))</f>
        <v/>
      </c>
      <c r="J251" s="599" t="str">
        <f t="shared" ca="1" si="151"/>
        <v/>
      </c>
      <c r="K251" s="599" t="str">
        <f ca="1">IF($H251="","",VLOOKUP(H251,Invoer!$F$15:$AU$1500,3,FALSE))</f>
        <v/>
      </c>
      <c r="L251" s="599" t="str">
        <f ca="1">IF($H251="","",IF(K251&lt;&gt;"Liq","",VLOOKUP(H251,Invoer!$F$15:$AU$1500,4,FALSE)))</f>
        <v/>
      </c>
      <c r="M251" s="599" t="str">
        <f ca="1">IF($H251="","",VLOOKUP(H251,Invoer!$F$15:$AU$1500,5,FALSE))</f>
        <v/>
      </c>
      <c r="N251" s="599" t="str">
        <f ca="1">IF($H251="","",VLOOKUP(H251,Invoer!$F$15:$AU$1500,6,FALSE))</f>
        <v/>
      </c>
      <c r="O251" s="599" t="str">
        <f ca="1">IF($H251="","",VLOOKUP(H251,Invoer!$F$15:$AU$1500,9,FALSE))</f>
        <v/>
      </c>
      <c r="P251" s="599" t="str">
        <f ca="1">IF($H251="","",VLOOKUP(H251,Invoer!$F$15:$AU$1500,10,FALSE))</f>
        <v/>
      </c>
      <c r="Q251" s="599" t="str">
        <f ca="1">IF($H251="","",VLOOKUP(H251,Invoer!$F$15:$BB$1500,14,FALSE))</f>
        <v/>
      </c>
      <c r="R251" s="662" t="str">
        <f ca="1">IF($H251="","",IF(J251&gt;$K$8,"",VLOOKUP(H251,Invoer!$F$15:$AU$1500,15,FALSE)))</f>
        <v/>
      </c>
      <c r="S251" s="599" t="str">
        <f ca="1">IF($H251="","",VLOOKUP(H251,Invoer!$F$15:$AU$1500,19,FALSE))</f>
        <v/>
      </c>
      <c r="T251" s="662" t="str">
        <f ca="1">IF($H251="","",IF(J251&gt;$K$8,"",VLOOKUP(H251,Invoer!$F$15:$AU$1500,20,FALSE)))</f>
        <v/>
      </c>
      <c r="U251" s="662" t="str">
        <f ca="1">IF($H251="","",IF(J251&gt;$K$8,"",VLOOKUP(H251,Invoer!$F$15:$AU$1500,23,FALSE)))</f>
        <v/>
      </c>
      <c r="V251" s="662" t="str">
        <f ca="1">IF($H251="","",IF(J251&gt;$K$8,"",VLOOKUP(H251,Invoer!$F$15:$AU$1500,17,FALSE)))</f>
        <v/>
      </c>
      <c r="AC251" s="435" t="str">
        <f>IF($AC$7&lt;3,Invoer!DR256,IF($AC$7=3,Invoer!BT256,"x"))</f>
        <v>x</v>
      </c>
      <c r="AD251" s="599" t="str">
        <f t="shared" si="136"/>
        <v/>
      </c>
      <c r="AE251" s="673" t="str">
        <f>IF($AD251="","",VLOOKUP(AD251,Invoer!$F$15:$AU$1999,2,FALSE))</f>
        <v/>
      </c>
      <c r="AF251" s="599" t="str">
        <f t="shared" si="137"/>
        <v/>
      </c>
      <c r="AG251" s="599" t="str">
        <f>IF($AD251="","",VLOOKUP(AD251,Invoer!$F$15:$AU$1999,3,FALSE))</f>
        <v/>
      </c>
      <c r="AH251" s="599" t="str">
        <f>IF($AD251="","",IF(AG251&lt;&gt;"Liq","",VLOOKUP(AD251,Invoer!$F$15:$AU$1999,4,FALSE)))</f>
        <v/>
      </c>
      <c r="AI251" s="677" t="str">
        <f>IF($AD251="","",VLOOKUP(AD251,Invoer!$F$15:$AU$1999,5,FALSE))</f>
        <v/>
      </c>
      <c r="AJ251" s="599" t="str">
        <f>IF($AD251="","",VLOOKUP(AD251,Invoer!$F$15:$AU$1999,6,FALSE))</f>
        <v/>
      </c>
      <c r="AK251" s="599" t="str">
        <f>IF($AD251="","",VLOOKUP(AD251,Invoer!$F$15:$AU$1999,9,FALSE))</f>
        <v/>
      </c>
      <c r="AL251" s="599" t="str">
        <f>IF($AD251="","",VLOOKUP(AD251,Invoer!$F$15:$AU$1999,10,FALSE))</f>
        <v/>
      </c>
      <c r="AM251" s="599" t="str">
        <f>IF($AD251="","",VLOOKUP(AD251,Invoer!$F$15:$BB$1999,14,FALSE))</f>
        <v/>
      </c>
      <c r="AN251" s="599" t="str">
        <f>IF($AD251="","",VLOOKUP(AD251,Invoer!$F$15:$AU$1999,11,FALSE))</f>
        <v/>
      </c>
      <c r="AO251" s="662" t="str">
        <f>IF($AD251="","",VLOOKUP(AD251,Invoer!$F$15:$AU$1999,15,FALSE))</f>
        <v/>
      </c>
      <c r="AP251" s="599" t="str">
        <f>IF($AD251="","",VLOOKUP(AD251,Invoer!$F$15:$AU$1999,19,FALSE))</f>
        <v/>
      </c>
      <c r="AQ251" s="662" t="str">
        <f>IF($AD251="","",VLOOKUP(AD251,Invoer!$F$15:$AU$1999,24,FALSE))</f>
        <v/>
      </c>
      <c r="AR251" s="662" t="str">
        <f>IF($AD251="","",VLOOKUP(AD251,Invoer!$F$15:$AU$1999,17,FALSE))</f>
        <v/>
      </c>
      <c r="AS251" s="678" t="str">
        <f t="shared" si="147"/>
        <v/>
      </c>
      <c r="AT251" s="676" t="str">
        <f t="shared" si="116"/>
        <v/>
      </c>
      <c r="AU251" s="77" t="e">
        <f t="shared" si="117"/>
        <v>#VALUE!</v>
      </c>
      <c r="AW251" s="57"/>
      <c r="AX251" s="57"/>
      <c r="BA251" s="83" t="e">
        <f ca="1">Invoer!DW256</f>
        <v>#N/A</v>
      </c>
      <c r="BB251" s="599" t="str">
        <f t="shared" ca="1" si="138"/>
        <v/>
      </c>
      <c r="BC251" s="673" t="str">
        <f ca="1">IF($BB251="","",VLOOKUP(BB251,Invoer!$F$15:$AU$1999,2,FALSE))</f>
        <v/>
      </c>
      <c r="BD251" s="599" t="str">
        <f t="shared" ca="1" si="139"/>
        <v/>
      </c>
      <c r="BE251" s="599" t="str">
        <f ca="1">IF($BB251="","",VLOOKUP(BB251,Invoer!$F$15:$AU$1999,5,FALSE))</f>
        <v/>
      </c>
      <c r="BF251" s="599" t="str">
        <f ca="1">IF($BB251="","",VLOOKUP(BB251,Invoer!$F$15:$AU$1999,6,FALSE))</f>
        <v/>
      </c>
      <c r="BG251" s="599" t="str">
        <f ca="1">IF($BB251="","",VLOOKUP(BB251,Invoer!$F$15:$AU$1999,9,FALSE))</f>
        <v/>
      </c>
      <c r="BH251" s="599" t="str">
        <f ca="1">IF($BB251="","",VLOOKUP(BB251,Invoer!$F$15:$AU$1999,10,FALSE))</f>
        <v/>
      </c>
      <c r="BI251" s="599" t="str">
        <f ca="1">IF($BB251="","",VLOOKUP(BB251,Invoer!$F$15:$BB$1999,14,FALSE))</f>
        <v/>
      </c>
      <c r="BJ251" s="599" t="str">
        <f ca="1">IF($BB251="","",VLOOKUP(BB251,Invoer!$F$15:$AU$1999,11,FALSE))</f>
        <v/>
      </c>
      <c r="BK251" s="662" t="str">
        <f t="shared" ca="1" si="140"/>
        <v/>
      </c>
      <c r="BL251" s="662" t="str">
        <f t="shared" ca="1" si="141"/>
        <v/>
      </c>
      <c r="BM251" s="679" t="str">
        <f t="shared" ca="1" si="142"/>
        <v/>
      </c>
      <c r="BN251" s="662" t="str">
        <f t="shared" ca="1" si="118"/>
        <v/>
      </c>
      <c r="BO251" s="662" t="str">
        <f ca="1">IF($BB251="","",VLOOKUP(BB251,Invoer!$F$15:$AU$1999,15,FALSE))</f>
        <v/>
      </c>
      <c r="BP251" s="662" t="str">
        <f ca="1">IF($BB251="","",VLOOKUP(BB251,Invoer!$F$15:$AU$1999,24,FALSE))</f>
        <v/>
      </c>
      <c r="BQ251" s="662" t="str">
        <f ca="1">IF($BB251="","",VLOOKUP(BB251,Invoer!$F$15:$AU$1999,17,FALSE))</f>
        <v/>
      </c>
      <c r="BS251" s="73" t="e">
        <f t="shared" ca="1" si="148"/>
        <v>#VALUE!</v>
      </c>
      <c r="BT251" s="57" t="str">
        <f t="shared" ca="1" si="149"/>
        <v/>
      </c>
      <c r="CQ251" s="411" t="e">
        <f ca="1">Invoer!EG256</f>
        <v>#N/A</v>
      </c>
      <c r="CR251" s="599" t="str">
        <f t="shared" ca="1" si="121"/>
        <v/>
      </c>
      <c r="CS251" s="673" t="str">
        <f ca="1">IF($CR251="","",VLOOKUP(CR251,Invoer!$F$15:$AU$1500,2,FALSE))</f>
        <v/>
      </c>
      <c r="CT251" s="599" t="str">
        <f t="shared" ca="1" si="122"/>
        <v/>
      </c>
      <c r="CU251" s="599" t="str">
        <f ca="1">IF($CR251="","",VLOOKUP(CR251,Invoer!$F$15:$AU$1500,3,FALSE))</f>
        <v/>
      </c>
      <c r="CV251" s="599" t="str">
        <f ca="1">IF($CR251="","",IF(CU251&lt;&gt;"Liq","",VLOOKUP(CR251,Invoer!$F$15:$AU$1500,4,FALSE)))</f>
        <v/>
      </c>
      <c r="CW251" s="599" t="str">
        <f ca="1">IF($CR251="","",VLOOKUP(CR251,Invoer!$F$15:$AU$1500,5,FALSE))</f>
        <v/>
      </c>
      <c r="CX251" s="599" t="str">
        <f ca="1">IF($CR251="","",VLOOKUP(CR251,Invoer!$F$15:$AU$1500,6,FALSE))</f>
        <v/>
      </c>
      <c r="CY251" s="599" t="str">
        <f ca="1">IF($CR251="","",VLOOKUP(CR251,Invoer!$F$15:$AU$1500,9,FALSE))</f>
        <v/>
      </c>
      <c r="CZ251" s="599" t="str">
        <f ca="1">IF($CR251="","",VLOOKUP(CR251,Invoer!$F$15:$AU$1500,10,FALSE))</f>
        <v/>
      </c>
      <c r="DA251" s="599" t="str">
        <f ca="1">IF($CR251="","",VLOOKUP(CR251,Invoer!$F$15:$AU$1500,11,FALSE))</f>
        <v/>
      </c>
      <c r="DB251" s="599" t="str">
        <f ca="1">IF($CR251="","",VLOOKUP(CR251,Invoer!$F$15:$BB$1500,14,FALSE))</f>
        <v/>
      </c>
      <c r="DC251" s="662" t="str">
        <f ca="1">IF($CR251="","",VLOOKUP(CR251,Invoer!$F$15:$AU$1500,15,FALSE))</f>
        <v/>
      </c>
      <c r="DD251" s="599" t="str">
        <f ca="1">IF($CR251="","",VLOOKUP(CR251,Invoer!$F$15:$AU$1500,19,FALSE))</f>
        <v/>
      </c>
      <c r="DE251" s="662" t="str">
        <f ca="1">IF($CR251="","",VLOOKUP(CR251,Invoer!$F$15:$AU$1500,20,FALSE))</f>
        <v/>
      </c>
      <c r="DF251" s="662" t="str">
        <f ca="1">IF($CR251="","",VLOOKUP(CR251,Invoer!$F$15:$AU$1500,23,FALSE))</f>
        <v/>
      </c>
      <c r="DG251" s="662" t="str">
        <f ca="1">IF($CR251="","",VLOOKUP(CR251,Invoer!$F$15:$AU$1500,17,FALSE))</f>
        <v/>
      </c>
      <c r="DH251" s="681" t="str">
        <f t="shared" ca="1" si="123"/>
        <v/>
      </c>
      <c r="DI251" s="662" t="str">
        <f t="shared" ca="1" si="124"/>
        <v/>
      </c>
      <c r="DJ251" s="190"/>
      <c r="DK251" s="411" t="str">
        <f t="shared" ca="1" si="125"/>
        <v/>
      </c>
      <c r="DO251" s="61" t="e">
        <f ca="1">IF($DN$4&lt;3,Invoer!EB256,Invoer!EA256)</f>
        <v>#N/A</v>
      </c>
      <c r="DP251" s="599" t="str">
        <f t="shared" ca="1" si="126"/>
        <v/>
      </c>
      <c r="DQ251" s="673" t="str">
        <f ca="1">IF($DP251="","",VLOOKUP(DP251,Invoer!$F$15:$AU$1999,2,FALSE))</f>
        <v/>
      </c>
      <c r="DR251" s="599" t="str">
        <f t="shared" ca="1" si="127"/>
        <v/>
      </c>
      <c r="DS251" s="599" t="str">
        <f ca="1">IF($DP251="","",VLOOKUP(DP251,Invoer!$F$15:$AU$1999,3,FALSE))</f>
        <v/>
      </c>
      <c r="DT251" s="599" t="str">
        <f ca="1">IF($DP251="","",IF(DS251&lt;&gt;"Liq","",VLOOKUP(DP251,Invoer!$F$15:$AU$1999,4,FALSE)))</f>
        <v/>
      </c>
      <c r="DU251" s="599" t="str">
        <f ca="1">IF($DP251="","",VLOOKUP(DP251,Invoer!$F$15:$AU$1999,5,FALSE))</f>
        <v/>
      </c>
      <c r="DV251" s="599" t="str">
        <f ca="1">IF($DP251="","",VLOOKUP(DP251,Invoer!$F$15:$AU$1999,6,FALSE))</f>
        <v/>
      </c>
      <c r="DW251" s="599" t="str">
        <f ca="1">IF($DP251="","",VLOOKUP(DP251,Invoer!$F$15:$AU$1999,9,FALSE))</f>
        <v/>
      </c>
      <c r="DX251" s="599" t="str">
        <f ca="1">IF($DP251="","",VLOOKUP(DP251,Invoer!$F$15:$AU$1999,10,FALSE))</f>
        <v/>
      </c>
      <c r="DY251" s="595" t="str">
        <f ca="1">IF($DP251="","",VLOOKUP(DP251,Invoer!$F$15:$AU$1999,11,FALSE))</f>
        <v/>
      </c>
      <c r="DZ251" s="662" t="str">
        <f ca="1">IF($DP251="","",IF($DN$4&gt;2,"",VLOOKUP(DP251,Invoer!CQ:CS,3,FALSE)))</f>
        <v/>
      </c>
      <c r="EA251" s="541" t="str">
        <f ca="1">IF($DP251="","",IF(ISERROR(DQ251),0,IF($DN$4&lt;3,"",VLOOKUP(DP251,Invoer!$F$15:$AU$1999,15,FALSE))))</f>
        <v/>
      </c>
      <c r="EB251" s="595" t="str">
        <f ca="1">IF($DP251="","",IF($DN$4&lt;3,"",VLOOKUP(DP251,Invoer!$F$15:$AU$1999,19,FALSE)))</f>
        <v/>
      </c>
      <c r="EC251" s="541" t="str">
        <f ca="1">IF($DP251="","",IF(ISERROR(DQ251),0,IF($DN$4&lt;3,"",VLOOKUP(DP251,Invoer!$F$15:$AU$1999,24,FALSE))))</f>
        <v/>
      </c>
      <c r="ED251" s="541" t="str">
        <f ca="1">IF($DP251="","",IF(ISERROR(DQ251),0,IF($DN$4&lt;3,"",VLOOKUP(DP251,Invoer!$F$15:$AU$1999,17,FALSE))))</f>
        <v/>
      </c>
      <c r="EH251" s="89" t="e">
        <f ca="1">Invoer!CP256</f>
        <v>#N/A</v>
      </c>
      <c r="EI251" s="599" t="str">
        <f t="shared" ca="1" si="128"/>
        <v/>
      </c>
      <c r="EJ251" s="673" t="str">
        <f ca="1">IF(EI251="","",VLOOKUP(EI251,Invoer!$F$15:$AU$1999,2,FALSE))</f>
        <v/>
      </c>
      <c r="EK251" s="599" t="str">
        <f t="shared" ca="1" si="129"/>
        <v/>
      </c>
      <c r="EL251" s="599" t="str">
        <f ca="1">IF($EI251="","",VLOOKUP(EI251,Invoer!$F$15:$AU$1999,3,FALSE))</f>
        <v/>
      </c>
      <c r="EM251" s="599" t="str">
        <f ca="1">IF($EI251="","",IF(EL251&lt;&gt;"Liq","",VLOOKUP(EI251,Invoer!$F$15:$AU$1999,4,FALSE)))</f>
        <v/>
      </c>
      <c r="EN251" s="599" t="str">
        <f ca="1">IF($EI251="","",VLOOKUP(EI251,Invoer!$F$15:$AU$1999,6,FALSE))</f>
        <v/>
      </c>
      <c r="EO251" s="599" t="str">
        <f ca="1">IF(EI251="","",VLOOKUP(EI251,Invoer!$F$15:$AU$1999,9,FALSE))</f>
        <v/>
      </c>
      <c r="EP251" s="599" t="str">
        <f ca="1">IF(EI251="","",VLOOKUP(EI251,Invoer!$F$15:$AU$1999,10,FALSE))</f>
        <v/>
      </c>
      <c r="EQ251" s="599" t="str">
        <f ca="1">IF(EI251="","",VLOOKUP(EI251,Invoer!$F$15:$AU$1999,11,FALSE))</f>
        <v/>
      </c>
      <c r="ER251" s="662" t="str">
        <f ca="1">IF(EI251="","",VLOOKUP(EI251,Invoer!CQ:CS,3,FALSE))</f>
        <v/>
      </c>
      <c r="ES251" s="662" t="str">
        <f t="shared" ca="1" si="130"/>
        <v/>
      </c>
      <c r="ET251" s="513" t="str">
        <f t="shared" ca="1" si="131"/>
        <v/>
      </c>
      <c r="EU251" s="112" t="str">
        <f t="shared" ca="1" si="132"/>
        <v/>
      </c>
      <c r="EV251" s="83" t="s">
        <v>160</v>
      </c>
      <c r="EW251" s="682" t="str">
        <f t="shared" ca="1" si="133"/>
        <v/>
      </c>
      <c r="EX251" s="662" t="str">
        <f t="shared" ca="1" si="134"/>
        <v/>
      </c>
      <c r="EY251"/>
      <c r="EZ251" s="56" t="e">
        <f t="shared" ca="1" si="145"/>
        <v>#VALUE!</v>
      </c>
      <c r="FA251" s="56" t="e">
        <f t="shared" ca="1" si="146"/>
        <v>#VALUE!</v>
      </c>
      <c r="FE251"/>
      <c r="FI251"/>
      <c r="FJ251"/>
    </row>
    <row r="252" spans="1:166" ht="12" customHeight="1" x14ac:dyDescent="0.2">
      <c r="A252"/>
      <c r="B252"/>
      <c r="C252"/>
      <c r="E252"/>
      <c r="G252" s="89" t="e">
        <f ca="1">Invoer!DU257</f>
        <v>#N/A</v>
      </c>
      <c r="H252" s="599" t="str">
        <f t="shared" ca="1" si="152"/>
        <v/>
      </c>
      <c r="I252" s="673" t="str">
        <f ca="1">IF($H252="","",VLOOKUP(H252,Invoer!$F$15:$AU$1500,2,FALSE))</f>
        <v/>
      </c>
      <c r="J252" s="599" t="str">
        <f t="shared" ca="1" si="151"/>
        <v/>
      </c>
      <c r="K252" s="599" t="str">
        <f ca="1">IF($H252="","",VLOOKUP(H252,Invoer!$F$15:$AU$1500,3,FALSE))</f>
        <v/>
      </c>
      <c r="L252" s="599" t="str">
        <f ca="1">IF($H252="","",IF(K252&lt;&gt;"Liq","",VLOOKUP(H252,Invoer!$F$15:$AU$1500,4,FALSE)))</f>
        <v/>
      </c>
      <c r="M252" s="599" t="str">
        <f ca="1">IF($H252="","",VLOOKUP(H252,Invoer!$F$15:$AU$1500,5,FALSE))</f>
        <v/>
      </c>
      <c r="N252" s="599" t="str">
        <f ca="1">IF($H252="","",VLOOKUP(H252,Invoer!$F$15:$AU$1500,6,FALSE))</f>
        <v/>
      </c>
      <c r="O252" s="599" t="str">
        <f ca="1">IF($H252="","",VLOOKUP(H252,Invoer!$F$15:$AU$1500,9,FALSE))</f>
        <v/>
      </c>
      <c r="P252" s="599" t="str">
        <f ca="1">IF($H252="","",VLOOKUP(H252,Invoer!$F$15:$AU$1500,10,FALSE))</f>
        <v/>
      </c>
      <c r="Q252" s="599" t="str">
        <f ca="1">IF($H252="","",VLOOKUP(H252,Invoer!$F$15:$BB$1500,14,FALSE))</f>
        <v/>
      </c>
      <c r="R252" s="662" t="str">
        <f ca="1">IF($H252="","",IF(J252&gt;$K$8,"",VLOOKUP(H252,Invoer!$F$15:$AU$1500,15,FALSE)))</f>
        <v/>
      </c>
      <c r="S252" s="599" t="str">
        <f ca="1">IF($H252="","",VLOOKUP(H252,Invoer!$F$15:$AU$1500,19,FALSE))</f>
        <v/>
      </c>
      <c r="T252" s="662" t="str">
        <f ca="1">IF($H252="","",IF(J252&gt;$K$8,"",VLOOKUP(H252,Invoer!$F$15:$AU$1500,20,FALSE)))</f>
        <v/>
      </c>
      <c r="U252" s="662" t="str">
        <f ca="1">IF($H252="","",IF(J252&gt;$K$8,"",VLOOKUP(H252,Invoer!$F$15:$AU$1500,23,FALSE)))</f>
        <v/>
      </c>
      <c r="V252" s="662" t="str">
        <f ca="1">IF($H252="","",IF(J252&gt;$K$8,"",VLOOKUP(H252,Invoer!$F$15:$AU$1500,17,FALSE)))</f>
        <v/>
      </c>
      <c r="AC252" s="435" t="str">
        <f>IF($AC$7&lt;3,Invoer!DR257,IF($AC$7=3,Invoer!BT257,"x"))</f>
        <v>x</v>
      </c>
      <c r="AD252" s="599" t="str">
        <f t="shared" si="136"/>
        <v/>
      </c>
      <c r="AE252" s="673" t="str">
        <f>IF($AD252="","",VLOOKUP(AD252,Invoer!$F$15:$AU$1999,2,FALSE))</f>
        <v/>
      </c>
      <c r="AF252" s="599" t="str">
        <f t="shared" si="137"/>
        <v/>
      </c>
      <c r="AG252" s="599" t="str">
        <f>IF($AD252="","",VLOOKUP(AD252,Invoer!$F$15:$AU$1999,3,FALSE))</f>
        <v/>
      </c>
      <c r="AH252" s="599" t="str">
        <f>IF($AD252="","",IF(AG252&lt;&gt;"Liq","",VLOOKUP(AD252,Invoer!$F$15:$AU$1999,4,FALSE)))</f>
        <v/>
      </c>
      <c r="AI252" s="677" t="str">
        <f>IF($AD252="","",VLOOKUP(AD252,Invoer!$F$15:$AU$1999,5,FALSE))</f>
        <v/>
      </c>
      <c r="AJ252" s="599" t="str">
        <f>IF($AD252="","",VLOOKUP(AD252,Invoer!$F$15:$AU$1999,6,FALSE))</f>
        <v/>
      </c>
      <c r="AK252" s="599" t="str">
        <f>IF($AD252="","",VLOOKUP(AD252,Invoer!$F$15:$AU$1999,9,FALSE))</f>
        <v/>
      </c>
      <c r="AL252" s="599" t="str">
        <f>IF($AD252="","",VLOOKUP(AD252,Invoer!$F$15:$AU$1999,10,FALSE))</f>
        <v/>
      </c>
      <c r="AM252" s="599" t="str">
        <f>IF($AD252="","",VLOOKUP(AD252,Invoer!$F$15:$BB$1999,14,FALSE))</f>
        <v/>
      </c>
      <c r="AN252" s="599" t="str">
        <f>IF($AD252="","",VLOOKUP(AD252,Invoer!$F$15:$AU$1999,11,FALSE))</f>
        <v/>
      </c>
      <c r="AO252" s="662" t="str">
        <f>IF($AD252="","",VLOOKUP(AD252,Invoer!$F$15:$AU$1999,15,FALSE))</f>
        <v/>
      </c>
      <c r="AP252" s="599" t="str">
        <f>IF($AD252="","",VLOOKUP(AD252,Invoer!$F$15:$AU$1999,19,FALSE))</f>
        <v/>
      </c>
      <c r="AQ252" s="662" t="str">
        <f>IF($AD252="","",VLOOKUP(AD252,Invoer!$F$15:$AU$1999,24,FALSE))</f>
        <v/>
      </c>
      <c r="AR252" s="662" t="str">
        <f>IF($AD252="","",VLOOKUP(AD252,Invoer!$F$15:$AU$1999,17,FALSE))</f>
        <v/>
      </c>
      <c r="AS252" s="678" t="str">
        <f t="shared" si="147"/>
        <v/>
      </c>
      <c r="AT252" s="676" t="str">
        <f t="shared" si="116"/>
        <v/>
      </c>
      <c r="AU252" s="77" t="e">
        <f t="shared" si="117"/>
        <v>#VALUE!</v>
      </c>
      <c r="AW252" s="57"/>
      <c r="AX252" s="57"/>
      <c r="BA252" s="83" t="e">
        <f ca="1">Invoer!DW257</f>
        <v>#N/A</v>
      </c>
      <c r="BB252" s="599" t="str">
        <f t="shared" ca="1" si="138"/>
        <v/>
      </c>
      <c r="BC252" s="673" t="str">
        <f ca="1">IF($BB252="","",VLOOKUP(BB252,Invoer!$F$15:$AU$1999,2,FALSE))</f>
        <v/>
      </c>
      <c r="BD252" s="599" t="str">
        <f t="shared" ca="1" si="139"/>
        <v/>
      </c>
      <c r="BE252" s="599" t="str">
        <f ca="1">IF($BB252="","",VLOOKUP(BB252,Invoer!$F$15:$AU$1999,5,FALSE))</f>
        <v/>
      </c>
      <c r="BF252" s="599" t="str">
        <f ca="1">IF($BB252="","",VLOOKUP(BB252,Invoer!$F$15:$AU$1999,6,FALSE))</f>
        <v/>
      </c>
      <c r="BG252" s="599" t="str">
        <f ca="1">IF($BB252="","",VLOOKUP(BB252,Invoer!$F$15:$AU$1999,9,FALSE))</f>
        <v/>
      </c>
      <c r="BH252" s="599" t="str">
        <f ca="1">IF($BB252="","",VLOOKUP(BB252,Invoer!$F$15:$AU$1999,10,FALSE))</f>
        <v/>
      </c>
      <c r="BI252" s="599" t="str">
        <f ca="1">IF($BB252="","",VLOOKUP(BB252,Invoer!$F$15:$BB$1999,14,FALSE))</f>
        <v/>
      </c>
      <c r="BJ252" s="599" t="str">
        <f ca="1">IF($BB252="","",VLOOKUP(BB252,Invoer!$F$15:$AU$1999,11,FALSE))</f>
        <v/>
      </c>
      <c r="BK252" s="662" t="str">
        <f t="shared" ca="1" si="140"/>
        <v/>
      </c>
      <c r="BL252" s="662" t="str">
        <f t="shared" ca="1" si="141"/>
        <v/>
      </c>
      <c r="BM252" s="679" t="str">
        <f t="shared" ca="1" si="142"/>
        <v/>
      </c>
      <c r="BN252" s="662" t="str">
        <f t="shared" ca="1" si="118"/>
        <v/>
      </c>
      <c r="BO252" s="662" t="str">
        <f ca="1">IF($BB252="","",VLOOKUP(BB252,Invoer!$F$15:$AU$1999,15,FALSE))</f>
        <v/>
      </c>
      <c r="BP252" s="662" t="str">
        <f ca="1">IF($BB252="","",VLOOKUP(BB252,Invoer!$F$15:$AU$1999,24,FALSE))</f>
        <v/>
      </c>
      <c r="BQ252" s="662" t="str">
        <f ca="1">IF($BB252="","",VLOOKUP(BB252,Invoer!$F$15:$AU$1999,17,FALSE))</f>
        <v/>
      </c>
      <c r="BS252" s="73" t="e">
        <f t="shared" ca="1" si="148"/>
        <v>#VALUE!</v>
      </c>
      <c r="BT252" s="57" t="str">
        <f t="shared" ca="1" si="149"/>
        <v/>
      </c>
      <c r="CQ252" s="411" t="e">
        <f ca="1">Invoer!EG257</f>
        <v>#N/A</v>
      </c>
      <c r="CR252" s="599" t="str">
        <f t="shared" ca="1" si="121"/>
        <v/>
      </c>
      <c r="CS252" s="673" t="str">
        <f ca="1">IF($CR252="","",VLOOKUP(CR252,Invoer!$F$15:$AU$1500,2,FALSE))</f>
        <v/>
      </c>
      <c r="CT252" s="599" t="str">
        <f t="shared" ca="1" si="122"/>
        <v/>
      </c>
      <c r="CU252" s="599" t="str">
        <f ca="1">IF($CR252="","",VLOOKUP(CR252,Invoer!$F$15:$AU$1500,3,FALSE))</f>
        <v/>
      </c>
      <c r="CV252" s="599" t="str">
        <f ca="1">IF($CR252="","",IF(CU252&lt;&gt;"Liq","",VLOOKUP(CR252,Invoer!$F$15:$AU$1500,4,FALSE)))</f>
        <v/>
      </c>
      <c r="CW252" s="599" t="str">
        <f ca="1">IF($CR252="","",VLOOKUP(CR252,Invoer!$F$15:$AU$1500,5,FALSE))</f>
        <v/>
      </c>
      <c r="CX252" s="599" t="str">
        <f ca="1">IF($CR252="","",VLOOKUP(CR252,Invoer!$F$15:$AU$1500,6,FALSE))</f>
        <v/>
      </c>
      <c r="CY252" s="599" t="str">
        <f ca="1">IF($CR252="","",VLOOKUP(CR252,Invoer!$F$15:$AU$1500,9,FALSE))</f>
        <v/>
      </c>
      <c r="CZ252" s="599" t="str">
        <f ca="1">IF($CR252="","",VLOOKUP(CR252,Invoer!$F$15:$AU$1500,10,FALSE))</f>
        <v/>
      </c>
      <c r="DA252" s="599" t="str">
        <f ca="1">IF($CR252="","",VLOOKUP(CR252,Invoer!$F$15:$AU$1500,11,FALSE))</f>
        <v/>
      </c>
      <c r="DB252" s="599" t="str">
        <f ca="1">IF($CR252="","",VLOOKUP(CR252,Invoer!$F$15:$BB$1500,14,FALSE))</f>
        <v/>
      </c>
      <c r="DC252" s="662" t="str">
        <f ca="1">IF($CR252="","",VLOOKUP(CR252,Invoer!$F$15:$AU$1500,15,FALSE))</f>
        <v/>
      </c>
      <c r="DD252" s="599" t="str">
        <f ca="1">IF($CR252="","",VLOOKUP(CR252,Invoer!$F$15:$AU$1500,19,FALSE))</f>
        <v/>
      </c>
      <c r="DE252" s="662" t="str">
        <f ca="1">IF($CR252="","",VLOOKUP(CR252,Invoer!$F$15:$AU$1500,20,FALSE))</f>
        <v/>
      </c>
      <c r="DF252" s="662" t="str">
        <f ca="1">IF($CR252="","",VLOOKUP(CR252,Invoer!$F$15:$AU$1500,23,FALSE))</f>
        <v/>
      </c>
      <c r="DG252" s="662" t="str">
        <f ca="1">IF($CR252="","",VLOOKUP(CR252,Invoer!$F$15:$AU$1500,17,FALSE))</f>
        <v/>
      </c>
      <c r="DH252" s="681" t="str">
        <f t="shared" ca="1" si="123"/>
        <v/>
      </c>
      <c r="DI252" s="662" t="str">
        <f t="shared" ca="1" si="124"/>
        <v/>
      </c>
      <c r="DJ252" s="190"/>
      <c r="DK252" s="411" t="str">
        <f t="shared" ca="1" si="125"/>
        <v/>
      </c>
      <c r="DO252" s="61" t="e">
        <f ca="1">IF($DN$4&lt;3,Invoer!EB257,Invoer!EA257)</f>
        <v>#N/A</v>
      </c>
      <c r="DP252" s="599" t="str">
        <f t="shared" ca="1" si="126"/>
        <v/>
      </c>
      <c r="DQ252" s="673" t="str">
        <f ca="1">IF($DP252="","",VLOOKUP(DP252,Invoer!$F$15:$AU$1999,2,FALSE))</f>
        <v/>
      </c>
      <c r="DR252" s="599" t="str">
        <f t="shared" ca="1" si="127"/>
        <v/>
      </c>
      <c r="DS252" s="599" t="str">
        <f ca="1">IF($DP252="","",VLOOKUP(DP252,Invoer!$F$15:$AU$1999,3,FALSE))</f>
        <v/>
      </c>
      <c r="DT252" s="599" t="str">
        <f ca="1">IF($DP252="","",IF(DS252&lt;&gt;"Liq","",VLOOKUP(DP252,Invoer!$F$15:$AU$1999,4,FALSE)))</f>
        <v/>
      </c>
      <c r="DU252" s="599" t="str">
        <f ca="1">IF($DP252="","",VLOOKUP(DP252,Invoer!$F$15:$AU$1999,5,FALSE))</f>
        <v/>
      </c>
      <c r="DV252" s="599" t="str">
        <f ca="1">IF($DP252="","",VLOOKUP(DP252,Invoer!$F$15:$AU$1999,6,FALSE))</f>
        <v/>
      </c>
      <c r="DW252" s="599" t="str">
        <f ca="1">IF($DP252="","",VLOOKUP(DP252,Invoer!$F$15:$AU$1999,9,FALSE))</f>
        <v/>
      </c>
      <c r="DX252" s="599" t="str">
        <f ca="1">IF($DP252="","",VLOOKUP(DP252,Invoer!$F$15:$AU$1999,10,FALSE))</f>
        <v/>
      </c>
      <c r="DY252" s="595" t="str">
        <f ca="1">IF($DP252="","",VLOOKUP(DP252,Invoer!$F$15:$AU$1999,11,FALSE))</f>
        <v/>
      </c>
      <c r="DZ252" s="662" t="str">
        <f ca="1">IF($DP252="","",IF($DN$4&gt;2,"",VLOOKUP(DP252,Invoer!CQ:CS,3,FALSE)))</f>
        <v/>
      </c>
      <c r="EA252" s="541" t="str">
        <f ca="1">IF($DP252="","",IF(ISERROR(DQ252),0,IF($DN$4&lt;3,"",VLOOKUP(DP252,Invoer!$F$15:$AU$1999,15,FALSE))))</f>
        <v/>
      </c>
      <c r="EB252" s="595" t="str">
        <f ca="1">IF($DP252="","",IF($DN$4&lt;3,"",VLOOKUP(DP252,Invoer!$F$15:$AU$1999,19,FALSE)))</f>
        <v/>
      </c>
      <c r="EC252" s="541" t="str">
        <f ca="1">IF($DP252="","",IF(ISERROR(DQ252),0,IF($DN$4&lt;3,"",VLOOKUP(DP252,Invoer!$F$15:$AU$1999,24,FALSE))))</f>
        <v/>
      </c>
      <c r="ED252" s="541" t="str">
        <f ca="1">IF($DP252="","",IF(ISERROR(DQ252),0,IF($DN$4&lt;3,"",VLOOKUP(DP252,Invoer!$F$15:$AU$1999,17,FALSE))))</f>
        <v/>
      </c>
      <c r="EH252" s="89" t="e">
        <f ca="1">Invoer!CP257</f>
        <v>#N/A</v>
      </c>
      <c r="EI252" s="599" t="str">
        <f t="shared" ca="1" si="128"/>
        <v/>
      </c>
      <c r="EJ252" s="673" t="str">
        <f ca="1">IF(EI252="","",VLOOKUP(EI252,Invoer!$F$15:$AU$1999,2,FALSE))</f>
        <v/>
      </c>
      <c r="EK252" s="599" t="str">
        <f t="shared" ca="1" si="129"/>
        <v/>
      </c>
      <c r="EL252" s="599" t="str">
        <f ca="1">IF($EI252="","",VLOOKUP(EI252,Invoer!$F$15:$AU$1999,3,FALSE))</f>
        <v/>
      </c>
      <c r="EM252" s="599" t="str">
        <f ca="1">IF($EI252="","",IF(EL252&lt;&gt;"Liq","",VLOOKUP(EI252,Invoer!$F$15:$AU$1999,4,FALSE)))</f>
        <v/>
      </c>
      <c r="EN252" s="599" t="str">
        <f ca="1">IF($EI252="","",VLOOKUP(EI252,Invoer!$F$15:$AU$1999,6,FALSE))</f>
        <v/>
      </c>
      <c r="EO252" s="599" t="str">
        <f ca="1">IF(EI252="","",VLOOKUP(EI252,Invoer!$F$15:$AU$1999,9,FALSE))</f>
        <v/>
      </c>
      <c r="EP252" s="599" t="str">
        <f ca="1">IF(EI252="","",VLOOKUP(EI252,Invoer!$F$15:$AU$1999,10,FALSE))</f>
        <v/>
      </c>
      <c r="EQ252" s="599" t="str">
        <f ca="1">IF(EI252="","",VLOOKUP(EI252,Invoer!$F$15:$AU$1999,11,FALSE))</f>
        <v/>
      </c>
      <c r="ER252" s="662" t="str">
        <f ca="1">IF(EI252="","",VLOOKUP(EI252,Invoer!CQ:CS,3,FALSE))</f>
        <v/>
      </c>
      <c r="ES252" s="662" t="str">
        <f t="shared" ca="1" si="130"/>
        <v/>
      </c>
      <c r="ET252" s="513" t="str">
        <f t="shared" ca="1" si="131"/>
        <v/>
      </c>
      <c r="EU252" s="112" t="str">
        <f t="shared" ca="1" si="132"/>
        <v/>
      </c>
      <c r="EV252" s="83" t="s">
        <v>160</v>
      </c>
      <c r="EW252" s="682" t="str">
        <f t="shared" ca="1" si="133"/>
        <v/>
      </c>
      <c r="EX252" s="662" t="str">
        <f t="shared" ca="1" si="134"/>
        <v/>
      </c>
      <c r="EY252"/>
      <c r="EZ252" s="56" t="e">
        <f t="shared" ca="1" si="145"/>
        <v>#VALUE!</v>
      </c>
      <c r="FA252" s="56" t="e">
        <f t="shared" ca="1" si="146"/>
        <v>#VALUE!</v>
      </c>
      <c r="FE252"/>
      <c r="FI252"/>
      <c r="FJ252"/>
    </row>
    <row r="253" spans="1:166" ht="12" customHeight="1" x14ac:dyDescent="0.2">
      <c r="A253"/>
      <c r="B253"/>
      <c r="C253"/>
      <c r="E253"/>
      <c r="G253" s="89" t="e">
        <f ca="1">Invoer!DU258</f>
        <v>#N/A</v>
      </c>
      <c r="H253" s="599" t="str">
        <f t="shared" ca="1" si="152"/>
        <v/>
      </c>
      <c r="I253" s="673" t="str">
        <f ca="1">IF($H253="","",VLOOKUP(H253,Invoer!$F$15:$AU$1500,2,FALSE))</f>
        <v/>
      </c>
      <c r="J253" s="599" t="str">
        <f t="shared" ca="1" si="151"/>
        <v/>
      </c>
      <c r="K253" s="599" t="str">
        <f ca="1">IF($H253="","",VLOOKUP(H253,Invoer!$F$15:$AU$1500,3,FALSE))</f>
        <v/>
      </c>
      <c r="L253" s="599" t="str">
        <f ca="1">IF($H253="","",IF(K253&lt;&gt;"Liq","",VLOOKUP(H253,Invoer!$F$15:$AU$1500,4,FALSE)))</f>
        <v/>
      </c>
      <c r="M253" s="599" t="str">
        <f ca="1">IF($H253="","",VLOOKUP(H253,Invoer!$F$15:$AU$1500,5,FALSE))</f>
        <v/>
      </c>
      <c r="N253" s="599" t="str">
        <f ca="1">IF($H253="","",VLOOKUP(H253,Invoer!$F$15:$AU$1500,6,FALSE))</f>
        <v/>
      </c>
      <c r="O253" s="599" t="str">
        <f ca="1">IF($H253="","",VLOOKUP(H253,Invoer!$F$15:$AU$1500,9,FALSE))</f>
        <v/>
      </c>
      <c r="P253" s="599" t="str">
        <f ca="1">IF($H253="","",VLOOKUP(H253,Invoer!$F$15:$AU$1500,10,FALSE))</f>
        <v/>
      </c>
      <c r="Q253" s="599" t="str">
        <f ca="1">IF($H253="","",VLOOKUP(H253,Invoer!$F$15:$BB$1500,14,FALSE))</f>
        <v/>
      </c>
      <c r="R253" s="662" t="str">
        <f ca="1">IF($H253="","",IF(J253&gt;$K$8,"",VLOOKUP(H253,Invoer!$F$15:$AU$1500,15,FALSE)))</f>
        <v/>
      </c>
      <c r="S253" s="599" t="str">
        <f ca="1">IF($H253="","",VLOOKUP(H253,Invoer!$F$15:$AU$1500,19,FALSE))</f>
        <v/>
      </c>
      <c r="T253" s="662" t="str">
        <f ca="1">IF($H253="","",IF(J253&gt;$K$8,"",VLOOKUP(H253,Invoer!$F$15:$AU$1500,20,FALSE)))</f>
        <v/>
      </c>
      <c r="U253" s="662" t="str">
        <f ca="1">IF($H253="","",IF(J253&gt;$K$8,"",VLOOKUP(H253,Invoer!$F$15:$AU$1500,23,FALSE)))</f>
        <v/>
      </c>
      <c r="V253" s="662" t="str">
        <f ca="1">IF($H253="","",IF(J253&gt;$K$8,"",VLOOKUP(H253,Invoer!$F$15:$AU$1500,17,FALSE)))</f>
        <v/>
      </c>
      <c r="AC253" s="435" t="str">
        <f>IF($AC$7&lt;3,Invoer!DR258,IF($AC$7=3,Invoer!BT258,"x"))</f>
        <v>x</v>
      </c>
      <c r="AD253" s="599" t="str">
        <f t="shared" si="136"/>
        <v/>
      </c>
      <c r="AE253" s="673" t="str">
        <f>IF($AD253="","",VLOOKUP(AD253,Invoer!$F$15:$AU$1999,2,FALSE))</f>
        <v/>
      </c>
      <c r="AF253" s="599" t="str">
        <f t="shared" si="137"/>
        <v/>
      </c>
      <c r="AG253" s="599" t="str">
        <f>IF($AD253="","",VLOOKUP(AD253,Invoer!$F$15:$AU$1999,3,FALSE))</f>
        <v/>
      </c>
      <c r="AH253" s="599" t="str">
        <f>IF($AD253="","",IF(AG253&lt;&gt;"Liq","",VLOOKUP(AD253,Invoer!$F$15:$AU$1999,4,FALSE)))</f>
        <v/>
      </c>
      <c r="AI253" s="677" t="str">
        <f>IF($AD253="","",VLOOKUP(AD253,Invoer!$F$15:$AU$1999,5,FALSE))</f>
        <v/>
      </c>
      <c r="AJ253" s="599" t="str">
        <f>IF($AD253="","",VLOOKUP(AD253,Invoer!$F$15:$AU$1999,6,FALSE))</f>
        <v/>
      </c>
      <c r="AK253" s="599" t="str">
        <f>IF($AD253="","",VLOOKUP(AD253,Invoer!$F$15:$AU$1999,9,FALSE))</f>
        <v/>
      </c>
      <c r="AL253" s="599" t="str">
        <f>IF($AD253="","",VLOOKUP(AD253,Invoer!$F$15:$AU$1999,10,FALSE))</f>
        <v/>
      </c>
      <c r="AM253" s="599" t="str">
        <f>IF($AD253="","",VLOOKUP(AD253,Invoer!$F$15:$BB$1999,14,FALSE))</f>
        <v/>
      </c>
      <c r="AN253" s="599" t="str">
        <f>IF($AD253="","",VLOOKUP(AD253,Invoer!$F$15:$AU$1999,11,FALSE))</f>
        <v/>
      </c>
      <c r="AO253" s="662" t="str">
        <f>IF($AD253="","",VLOOKUP(AD253,Invoer!$F$15:$AU$1999,15,FALSE))</f>
        <v/>
      </c>
      <c r="AP253" s="599" t="str">
        <f>IF($AD253="","",VLOOKUP(AD253,Invoer!$F$15:$AU$1999,19,FALSE))</f>
        <v/>
      </c>
      <c r="AQ253" s="662" t="str">
        <f>IF($AD253="","",VLOOKUP(AD253,Invoer!$F$15:$AU$1999,24,FALSE))</f>
        <v/>
      </c>
      <c r="AR253" s="662" t="str">
        <f>IF($AD253="","",VLOOKUP(AD253,Invoer!$F$15:$AU$1999,17,FALSE))</f>
        <v/>
      </c>
      <c r="AS253" s="678" t="str">
        <f t="shared" si="147"/>
        <v/>
      </c>
      <c r="AT253" s="676" t="str">
        <f t="shared" si="116"/>
        <v/>
      </c>
      <c r="AU253" s="77" t="e">
        <f t="shared" si="117"/>
        <v>#VALUE!</v>
      </c>
      <c r="AW253" s="57"/>
      <c r="AX253" s="57"/>
      <c r="BA253" s="83" t="e">
        <f ca="1">Invoer!DW258</f>
        <v>#N/A</v>
      </c>
      <c r="BB253" s="599" t="str">
        <f t="shared" ca="1" si="138"/>
        <v/>
      </c>
      <c r="BC253" s="673" t="str">
        <f ca="1">IF($BB253="","",VLOOKUP(BB253,Invoer!$F$15:$AU$1999,2,FALSE))</f>
        <v/>
      </c>
      <c r="BD253" s="599" t="str">
        <f t="shared" ca="1" si="139"/>
        <v/>
      </c>
      <c r="BE253" s="599" t="str">
        <f ca="1">IF($BB253="","",VLOOKUP(BB253,Invoer!$F$15:$AU$1999,5,FALSE))</f>
        <v/>
      </c>
      <c r="BF253" s="599" t="str">
        <f ca="1">IF($BB253="","",VLOOKUP(BB253,Invoer!$F$15:$AU$1999,6,FALSE))</f>
        <v/>
      </c>
      <c r="BG253" s="599" t="str">
        <f ca="1">IF($BB253="","",VLOOKUP(BB253,Invoer!$F$15:$AU$1999,9,FALSE))</f>
        <v/>
      </c>
      <c r="BH253" s="599" t="str">
        <f ca="1">IF($BB253="","",VLOOKUP(BB253,Invoer!$F$15:$AU$1999,10,FALSE))</f>
        <v/>
      </c>
      <c r="BI253" s="599" t="str">
        <f ca="1">IF($BB253="","",VLOOKUP(BB253,Invoer!$F$15:$BB$1999,14,FALSE))</f>
        <v/>
      </c>
      <c r="BJ253" s="599" t="str">
        <f ca="1">IF($BB253="","",VLOOKUP(BB253,Invoer!$F$15:$AU$1999,11,FALSE))</f>
        <v/>
      </c>
      <c r="BK253" s="662" t="str">
        <f t="shared" ca="1" si="140"/>
        <v/>
      </c>
      <c r="BL253" s="662" t="str">
        <f t="shared" ca="1" si="141"/>
        <v/>
      </c>
      <c r="BM253" s="679" t="str">
        <f t="shared" ca="1" si="142"/>
        <v/>
      </c>
      <c r="BN253" s="662" t="str">
        <f t="shared" ca="1" si="118"/>
        <v/>
      </c>
      <c r="BO253" s="662" t="str">
        <f ca="1">IF($BB253="","",VLOOKUP(BB253,Invoer!$F$15:$AU$1999,15,FALSE))</f>
        <v/>
      </c>
      <c r="BP253" s="662" t="str">
        <f ca="1">IF($BB253="","",VLOOKUP(BB253,Invoer!$F$15:$AU$1999,24,FALSE))</f>
        <v/>
      </c>
      <c r="BQ253" s="662" t="str">
        <f ca="1">IF($BB253="","",VLOOKUP(BB253,Invoer!$F$15:$AU$1999,17,FALSE))</f>
        <v/>
      </c>
      <c r="BS253" s="73" t="e">
        <f t="shared" ca="1" si="148"/>
        <v>#VALUE!</v>
      </c>
      <c r="BT253" s="57" t="str">
        <f t="shared" ca="1" si="149"/>
        <v/>
      </c>
      <c r="CQ253" s="411" t="e">
        <f ca="1">Invoer!EG258</f>
        <v>#N/A</v>
      </c>
      <c r="CR253" s="599" t="str">
        <f t="shared" ca="1" si="121"/>
        <v/>
      </c>
      <c r="CS253" s="673" t="str">
        <f ca="1">IF($CR253="","",VLOOKUP(CR253,Invoer!$F$15:$AU$1500,2,FALSE))</f>
        <v/>
      </c>
      <c r="CT253" s="599" t="str">
        <f t="shared" ca="1" si="122"/>
        <v/>
      </c>
      <c r="CU253" s="599" t="str">
        <f ca="1">IF($CR253="","",VLOOKUP(CR253,Invoer!$F$15:$AU$1500,3,FALSE))</f>
        <v/>
      </c>
      <c r="CV253" s="599" t="str">
        <f ca="1">IF($CR253="","",IF(CU253&lt;&gt;"Liq","",VLOOKUP(CR253,Invoer!$F$15:$AU$1500,4,FALSE)))</f>
        <v/>
      </c>
      <c r="CW253" s="599" t="str">
        <f ca="1">IF($CR253="","",VLOOKUP(CR253,Invoer!$F$15:$AU$1500,5,FALSE))</f>
        <v/>
      </c>
      <c r="CX253" s="599" t="str">
        <f ca="1">IF($CR253="","",VLOOKUP(CR253,Invoer!$F$15:$AU$1500,6,FALSE))</f>
        <v/>
      </c>
      <c r="CY253" s="599" t="str">
        <f ca="1">IF($CR253="","",VLOOKUP(CR253,Invoer!$F$15:$AU$1500,9,FALSE))</f>
        <v/>
      </c>
      <c r="CZ253" s="599" t="str">
        <f ca="1">IF($CR253="","",VLOOKUP(CR253,Invoer!$F$15:$AU$1500,10,FALSE))</f>
        <v/>
      </c>
      <c r="DA253" s="599" t="str">
        <f ca="1">IF($CR253="","",VLOOKUP(CR253,Invoer!$F$15:$AU$1500,11,FALSE))</f>
        <v/>
      </c>
      <c r="DB253" s="599" t="str">
        <f ca="1">IF($CR253="","",VLOOKUP(CR253,Invoer!$F$15:$BB$1500,14,FALSE))</f>
        <v/>
      </c>
      <c r="DC253" s="662" t="str">
        <f ca="1">IF($CR253="","",VLOOKUP(CR253,Invoer!$F$15:$AU$1500,15,FALSE))</f>
        <v/>
      </c>
      <c r="DD253" s="599" t="str">
        <f ca="1">IF($CR253="","",VLOOKUP(CR253,Invoer!$F$15:$AU$1500,19,FALSE))</f>
        <v/>
      </c>
      <c r="DE253" s="662" t="str">
        <f ca="1">IF($CR253="","",VLOOKUP(CR253,Invoer!$F$15:$AU$1500,20,FALSE))</f>
        <v/>
      </c>
      <c r="DF253" s="662" t="str">
        <f ca="1">IF($CR253="","",VLOOKUP(CR253,Invoer!$F$15:$AU$1500,23,FALSE))</f>
        <v/>
      </c>
      <c r="DG253" s="662" t="str">
        <f ca="1">IF($CR253="","",VLOOKUP(CR253,Invoer!$F$15:$AU$1500,17,FALSE))</f>
        <v/>
      </c>
      <c r="DH253" s="681" t="str">
        <f t="shared" ca="1" si="123"/>
        <v/>
      </c>
      <c r="DI253" s="662" t="str">
        <f t="shared" ca="1" si="124"/>
        <v/>
      </c>
      <c r="DJ253" s="190"/>
      <c r="DK253" s="411" t="str">
        <f t="shared" ca="1" si="125"/>
        <v/>
      </c>
      <c r="DO253" s="61" t="e">
        <f ca="1">IF($DN$4&lt;3,Invoer!EB258,Invoer!EA258)</f>
        <v>#N/A</v>
      </c>
      <c r="DP253" s="599" t="str">
        <f t="shared" ca="1" si="126"/>
        <v/>
      </c>
      <c r="DQ253" s="673" t="str">
        <f ca="1">IF($DP253="","",VLOOKUP(DP253,Invoer!$F$15:$AU$1999,2,FALSE))</f>
        <v/>
      </c>
      <c r="DR253" s="599" t="str">
        <f t="shared" ca="1" si="127"/>
        <v/>
      </c>
      <c r="DS253" s="599" t="str">
        <f ca="1">IF($DP253="","",VLOOKUP(DP253,Invoer!$F$15:$AU$1999,3,FALSE))</f>
        <v/>
      </c>
      <c r="DT253" s="599" t="str">
        <f ca="1">IF($DP253="","",IF(DS253&lt;&gt;"Liq","",VLOOKUP(DP253,Invoer!$F$15:$AU$1999,4,FALSE)))</f>
        <v/>
      </c>
      <c r="DU253" s="599" t="str">
        <f ca="1">IF($DP253="","",VLOOKUP(DP253,Invoer!$F$15:$AU$1999,5,FALSE))</f>
        <v/>
      </c>
      <c r="DV253" s="599" t="str">
        <f ca="1">IF($DP253="","",VLOOKUP(DP253,Invoer!$F$15:$AU$1999,6,FALSE))</f>
        <v/>
      </c>
      <c r="DW253" s="599" t="str">
        <f ca="1">IF($DP253="","",VLOOKUP(DP253,Invoer!$F$15:$AU$1999,9,FALSE))</f>
        <v/>
      </c>
      <c r="DX253" s="599" t="str">
        <f ca="1">IF($DP253="","",VLOOKUP(DP253,Invoer!$F$15:$AU$1999,10,FALSE))</f>
        <v/>
      </c>
      <c r="DY253" s="595" t="str">
        <f ca="1">IF($DP253="","",VLOOKUP(DP253,Invoer!$F$15:$AU$1999,11,FALSE))</f>
        <v/>
      </c>
      <c r="DZ253" s="662" t="str">
        <f ca="1">IF($DP253="","",IF($DN$4&gt;2,"",VLOOKUP(DP253,Invoer!CQ:CS,3,FALSE)))</f>
        <v/>
      </c>
      <c r="EA253" s="541" t="str">
        <f ca="1">IF($DP253="","",IF(ISERROR(DQ253),0,IF($DN$4&lt;3,"",VLOOKUP(DP253,Invoer!$F$15:$AU$1999,15,FALSE))))</f>
        <v/>
      </c>
      <c r="EB253" s="595" t="str">
        <f ca="1">IF($DP253="","",IF($DN$4&lt;3,"",VLOOKUP(DP253,Invoer!$F$15:$AU$1999,19,FALSE)))</f>
        <v/>
      </c>
      <c r="EC253" s="541" t="str">
        <f ca="1">IF($DP253="","",IF(ISERROR(DQ253),0,IF($DN$4&lt;3,"",VLOOKUP(DP253,Invoer!$F$15:$AU$1999,24,FALSE))))</f>
        <v/>
      </c>
      <c r="ED253" s="541" t="str">
        <f ca="1">IF($DP253="","",IF(ISERROR(DQ253),0,IF($DN$4&lt;3,"",VLOOKUP(DP253,Invoer!$F$15:$AU$1999,17,FALSE))))</f>
        <v/>
      </c>
      <c r="EH253" s="89" t="e">
        <f ca="1">Invoer!CP258</f>
        <v>#N/A</v>
      </c>
      <c r="EI253" s="599" t="str">
        <f t="shared" ca="1" si="128"/>
        <v/>
      </c>
      <c r="EJ253" s="673" t="str">
        <f ca="1">IF(EI253="","",VLOOKUP(EI253,Invoer!$F$15:$AU$1999,2,FALSE))</f>
        <v/>
      </c>
      <c r="EK253" s="599" t="str">
        <f t="shared" ca="1" si="129"/>
        <v/>
      </c>
      <c r="EL253" s="599" t="str">
        <f ca="1">IF($EI253="","",VLOOKUP(EI253,Invoer!$F$15:$AU$1999,3,FALSE))</f>
        <v/>
      </c>
      <c r="EM253" s="599" t="str">
        <f ca="1">IF($EI253="","",IF(EL253&lt;&gt;"Liq","",VLOOKUP(EI253,Invoer!$F$15:$AU$1999,4,FALSE)))</f>
        <v/>
      </c>
      <c r="EN253" s="599" t="str">
        <f ca="1">IF($EI253="","",VLOOKUP(EI253,Invoer!$F$15:$AU$1999,6,FALSE))</f>
        <v/>
      </c>
      <c r="EO253" s="599" t="str">
        <f ca="1">IF(EI253="","",VLOOKUP(EI253,Invoer!$F$15:$AU$1999,9,FALSE))</f>
        <v/>
      </c>
      <c r="EP253" s="599" t="str">
        <f ca="1">IF(EI253="","",VLOOKUP(EI253,Invoer!$F$15:$AU$1999,10,FALSE))</f>
        <v/>
      </c>
      <c r="EQ253" s="599" t="str">
        <f ca="1">IF(EI253="","",VLOOKUP(EI253,Invoer!$F$15:$AU$1999,11,FALSE))</f>
        <v/>
      </c>
      <c r="ER253" s="662" t="str">
        <f ca="1">IF(EI253="","",VLOOKUP(EI253,Invoer!CQ:CS,3,FALSE))</f>
        <v/>
      </c>
      <c r="ES253" s="662" t="str">
        <f t="shared" ca="1" si="130"/>
        <v/>
      </c>
      <c r="ET253" s="513" t="str">
        <f t="shared" ca="1" si="131"/>
        <v/>
      </c>
      <c r="EU253" s="112" t="str">
        <f t="shared" ca="1" si="132"/>
        <v/>
      </c>
      <c r="EV253" s="83" t="s">
        <v>160</v>
      </c>
      <c r="EW253" s="682" t="str">
        <f t="shared" ca="1" si="133"/>
        <v/>
      </c>
      <c r="EX253" s="662" t="str">
        <f t="shared" ca="1" si="134"/>
        <v/>
      </c>
      <c r="EY253"/>
      <c r="EZ253" s="56" t="e">
        <f t="shared" ca="1" si="145"/>
        <v>#VALUE!</v>
      </c>
      <c r="FA253" s="56" t="e">
        <f t="shared" ca="1" si="146"/>
        <v>#VALUE!</v>
      </c>
      <c r="FE253"/>
      <c r="FI253"/>
      <c r="FJ253"/>
    </row>
    <row r="254" spans="1:166" ht="12" customHeight="1" x14ac:dyDescent="0.2">
      <c r="A254"/>
      <c r="B254"/>
      <c r="C254"/>
      <c r="E254"/>
      <c r="G254" s="89" t="e">
        <f ca="1">Invoer!DU259</f>
        <v>#N/A</v>
      </c>
      <c r="H254" s="599" t="str">
        <f t="shared" ca="1" si="152"/>
        <v/>
      </c>
      <c r="I254" s="673" t="str">
        <f ca="1">IF($H254="","",VLOOKUP(H254,Invoer!$F$15:$AU$1500,2,FALSE))</f>
        <v/>
      </c>
      <c r="J254" s="599" t="str">
        <f t="shared" ca="1" si="151"/>
        <v/>
      </c>
      <c r="K254" s="599" t="str">
        <f ca="1">IF($H254="","",VLOOKUP(H254,Invoer!$F$15:$AU$1500,3,FALSE))</f>
        <v/>
      </c>
      <c r="L254" s="599" t="str">
        <f ca="1">IF($H254="","",IF(K254&lt;&gt;"Liq","",VLOOKUP(H254,Invoer!$F$15:$AU$1500,4,FALSE)))</f>
        <v/>
      </c>
      <c r="M254" s="599" t="str">
        <f ca="1">IF($H254="","",VLOOKUP(H254,Invoer!$F$15:$AU$1500,5,FALSE))</f>
        <v/>
      </c>
      <c r="N254" s="599" t="str">
        <f ca="1">IF($H254="","",VLOOKUP(H254,Invoer!$F$15:$AU$1500,6,FALSE))</f>
        <v/>
      </c>
      <c r="O254" s="599" t="str">
        <f ca="1">IF($H254="","",VLOOKUP(H254,Invoer!$F$15:$AU$1500,9,FALSE))</f>
        <v/>
      </c>
      <c r="P254" s="599" t="str">
        <f ca="1">IF($H254="","",VLOOKUP(H254,Invoer!$F$15:$AU$1500,10,FALSE))</f>
        <v/>
      </c>
      <c r="Q254" s="599" t="str">
        <f ca="1">IF($H254="","",VLOOKUP(H254,Invoer!$F$15:$BB$1500,14,FALSE))</f>
        <v/>
      </c>
      <c r="R254" s="662" t="str">
        <f ca="1">IF($H254="","",IF(J254&gt;$K$8,"",VLOOKUP(H254,Invoer!$F$15:$AU$1500,15,FALSE)))</f>
        <v/>
      </c>
      <c r="S254" s="599" t="str">
        <f ca="1">IF($H254="","",VLOOKUP(H254,Invoer!$F$15:$AU$1500,19,FALSE))</f>
        <v/>
      </c>
      <c r="T254" s="662" t="str">
        <f ca="1">IF($H254="","",IF(J254&gt;$K$8,"",VLOOKUP(H254,Invoer!$F$15:$AU$1500,20,FALSE)))</f>
        <v/>
      </c>
      <c r="U254" s="662" t="str">
        <f ca="1">IF($H254="","",IF(J254&gt;$K$8,"",VLOOKUP(H254,Invoer!$F$15:$AU$1500,23,FALSE)))</f>
        <v/>
      </c>
      <c r="V254" s="662" t="str">
        <f ca="1">IF($H254="","",IF(J254&gt;$K$8,"",VLOOKUP(H254,Invoer!$F$15:$AU$1500,17,FALSE)))</f>
        <v/>
      </c>
      <c r="AC254" s="435" t="str">
        <f>IF($AC$7&lt;3,Invoer!DR259,IF($AC$7=3,Invoer!BT259,"x"))</f>
        <v>x</v>
      </c>
      <c r="AD254" s="599" t="str">
        <f t="shared" si="136"/>
        <v/>
      </c>
      <c r="AE254" s="673" t="str">
        <f>IF($AD254="","",VLOOKUP(AD254,Invoer!$F$15:$AU$1999,2,FALSE))</f>
        <v/>
      </c>
      <c r="AF254" s="599" t="str">
        <f t="shared" si="137"/>
        <v/>
      </c>
      <c r="AG254" s="599" t="str">
        <f>IF($AD254="","",VLOOKUP(AD254,Invoer!$F$15:$AU$1999,3,FALSE))</f>
        <v/>
      </c>
      <c r="AH254" s="599" t="str">
        <f>IF($AD254="","",IF(AG254&lt;&gt;"Liq","",VLOOKUP(AD254,Invoer!$F$15:$AU$1999,4,FALSE)))</f>
        <v/>
      </c>
      <c r="AI254" s="677" t="str">
        <f>IF($AD254="","",VLOOKUP(AD254,Invoer!$F$15:$AU$1999,5,FALSE))</f>
        <v/>
      </c>
      <c r="AJ254" s="599" t="str">
        <f>IF($AD254="","",VLOOKUP(AD254,Invoer!$F$15:$AU$1999,6,FALSE))</f>
        <v/>
      </c>
      <c r="AK254" s="599" t="str">
        <f>IF($AD254="","",VLOOKUP(AD254,Invoer!$F$15:$AU$1999,9,FALSE))</f>
        <v/>
      </c>
      <c r="AL254" s="599" t="str">
        <f>IF($AD254="","",VLOOKUP(AD254,Invoer!$F$15:$AU$1999,10,FALSE))</f>
        <v/>
      </c>
      <c r="AM254" s="599" t="str">
        <f>IF($AD254="","",VLOOKUP(AD254,Invoer!$F$15:$BB$1999,14,FALSE))</f>
        <v/>
      </c>
      <c r="AN254" s="599" t="str">
        <f>IF($AD254="","",VLOOKUP(AD254,Invoer!$F$15:$AU$1999,11,FALSE))</f>
        <v/>
      </c>
      <c r="AO254" s="662" t="str">
        <f>IF($AD254="","",VLOOKUP(AD254,Invoer!$F$15:$AU$1999,15,FALSE))</f>
        <v/>
      </c>
      <c r="AP254" s="599" t="str">
        <f>IF($AD254="","",VLOOKUP(AD254,Invoer!$F$15:$AU$1999,19,FALSE))</f>
        <v/>
      </c>
      <c r="AQ254" s="662" t="str">
        <f>IF($AD254="","",VLOOKUP(AD254,Invoer!$F$15:$AU$1999,24,FALSE))</f>
        <v/>
      </c>
      <c r="AR254" s="662" t="str">
        <f>IF($AD254="","",VLOOKUP(AD254,Invoer!$F$15:$AU$1999,17,FALSE))</f>
        <v/>
      </c>
      <c r="AS254" s="678" t="str">
        <f t="shared" si="147"/>
        <v/>
      </c>
      <c r="AT254" s="676" t="str">
        <f t="shared" si="116"/>
        <v/>
      </c>
      <c r="AU254" s="77" t="e">
        <f t="shared" si="117"/>
        <v>#VALUE!</v>
      </c>
      <c r="AW254" s="57"/>
      <c r="AX254" s="57"/>
      <c r="BA254" s="83" t="e">
        <f ca="1">Invoer!DW259</f>
        <v>#N/A</v>
      </c>
      <c r="BB254" s="599" t="str">
        <f t="shared" ca="1" si="138"/>
        <v/>
      </c>
      <c r="BC254" s="673" t="str">
        <f ca="1">IF($BB254="","",VLOOKUP(BB254,Invoer!$F$15:$AU$1999,2,FALSE))</f>
        <v/>
      </c>
      <c r="BD254" s="599" t="str">
        <f t="shared" ca="1" si="139"/>
        <v/>
      </c>
      <c r="BE254" s="599" t="str">
        <f ca="1">IF($BB254="","",VLOOKUP(BB254,Invoer!$F$15:$AU$1999,5,FALSE))</f>
        <v/>
      </c>
      <c r="BF254" s="599" t="str">
        <f ca="1">IF($BB254="","",VLOOKUP(BB254,Invoer!$F$15:$AU$1999,6,FALSE))</f>
        <v/>
      </c>
      <c r="BG254" s="599" t="str">
        <f ca="1">IF($BB254="","",VLOOKUP(BB254,Invoer!$F$15:$AU$1999,9,FALSE))</f>
        <v/>
      </c>
      <c r="BH254" s="599" t="str">
        <f ca="1">IF($BB254="","",VLOOKUP(BB254,Invoer!$F$15:$AU$1999,10,FALSE))</f>
        <v/>
      </c>
      <c r="BI254" s="599" t="str">
        <f ca="1">IF($BB254="","",VLOOKUP(BB254,Invoer!$F$15:$BB$1999,14,FALSE))</f>
        <v/>
      </c>
      <c r="BJ254" s="599" t="str">
        <f ca="1">IF($BB254="","",VLOOKUP(BB254,Invoer!$F$15:$AU$1999,11,FALSE))</f>
        <v/>
      </c>
      <c r="BK254" s="662" t="str">
        <f t="shared" ca="1" si="140"/>
        <v/>
      </c>
      <c r="BL254" s="662" t="str">
        <f t="shared" ca="1" si="141"/>
        <v/>
      </c>
      <c r="BM254" s="679" t="str">
        <f t="shared" ca="1" si="142"/>
        <v/>
      </c>
      <c r="BN254" s="662" t="str">
        <f t="shared" ca="1" si="118"/>
        <v/>
      </c>
      <c r="BO254" s="662" t="str">
        <f ca="1">IF($BB254="","",VLOOKUP(BB254,Invoer!$F$15:$AU$1999,15,FALSE))</f>
        <v/>
      </c>
      <c r="BP254" s="662" t="str">
        <f ca="1">IF($BB254="","",VLOOKUP(BB254,Invoer!$F$15:$AU$1999,24,FALSE))</f>
        <v/>
      </c>
      <c r="BQ254" s="662" t="str">
        <f ca="1">IF($BB254="","",VLOOKUP(BB254,Invoer!$F$15:$AU$1999,17,FALSE))</f>
        <v/>
      </c>
      <c r="BS254" s="73" t="e">
        <f t="shared" ca="1" si="148"/>
        <v>#VALUE!</v>
      </c>
      <c r="BT254" s="57" t="str">
        <f t="shared" ca="1" si="149"/>
        <v/>
      </c>
      <c r="CQ254" s="411" t="e">
        <f ca="1">Invoer!EG259</f>
        <v>#N/A</v>
      </c>
      <c r="CR254" s="599" t="str">
        <f t="shared" ca="1" si="121"/>
        <v/>
      </c>
      <c r="CS254" s="673" t="str">
        <f ca="1">IF($CR254="","",VLOOKUP(CR254,Invoer!$F$15:$AU$1500,2,FALSE))</f>
        <v/>
      </c>
      <c r="CT254" s="599" t="str">
        <f t="shared" ca="1" si="122"/>
        <v/>
      </c>
      <c r="CU254" s="599" t="str">
        <f ca="1">IF($CR254="","",VLOOKUP(CR254,Invoer!$F$15:$AU$1500,3,FALSE))</f>
        <v/>
      </c>
      <c r="CV254" s="599" t="str">
        <f ca="1">IF($CR254="","",IF(CU254&lt;&gt;"Liq","",VLOOKUP(CR254,Invoer!$F$15:$AU$1500,4,FALSE)))</f>
        <v/>
      </c>
      <c r="CW254" s="599" t="str">
        <f ca="1">IF($CR254="","",VLOOKUP(CR254,Invoer!$F$15:$AU$1500,5,FALSE))</f>
        <v/>
      </c>
      <c r="CX254" s="599" t="str">
        <f ca="1">IF($CR254="","",VLOOKUP(CR254,Invoer!$F$15:$AU$1500,6,FALSE))</f>
        <v/>
      </c>
      <c r="CY254" s="599" t="str">
        <f ca="1">IF($CR254="","",VLOOKUP(CR254,Invoer!$F$15:$AU$1500,9,FALSE))</f>
        <v/>
      </c>
      <c r="CZ254" s="599" t="str">
        <f ca="1">IF($CR254="","",VLOOKUP(CR254,Invoer!$F$15:$AU$1500,10,FALSE))</f>
        <v/>
      </c>
      <c r="DA254" s="599" t="str">
        <f ca="1">IF($CR254="","",VLOOKUP(CR254,Invoer!$F$15:$AU$1500,11,FALSE))</f>
        <v/>
      </c>
      <c r="DB254" s="599" t="str">
        <f ca="1">IF($CR254="","",VLOOKUP(CR254,Invoer!$F$15:$BB$1500,14,FALSE))</f>
        <v/>
      </c>
      <c r="DC254" s="662" t="str">
        <f ca="1">IF($CR254="","",VLOOKUP(CR254,Invoer!$F$15:$AU$1500,15,FALSE))</f>
        <v/>
      </c>
      <c r="DD254" s="599" t="str">
        <f ca="1">IF($CR254="","",VLOOKUP(CR254,Invoer!$F$15:$AU$1500,19,FALSE))</f>
        <v/>
      </c>
      <c r="DE254" s="662" t="str">
        <f ca="1">IF($CR254="","",VLOOKUP(CR254,Invoer!$F$15:$AU$1500,20,FALSE))</f>
        <v/>
      </c>
      <c r="DF254" s="662" t="str">
        <f ca="1">IF($CR254="","",VLOOKUP(CR254,Invoer!$F$15:$AU$1500,23,FALSE))</f>
        <v/>
      </c>
      <c r="DG254" s="662" t="str">
        <f ca="1">IF($CR254="","",VLOOKUP(CR254,Invoer!$F$15:$AU$1500,17,FALSE))</f>
        <v/>
      </c>
      <c r="DH254" s="681" t="str">
        <f t="shared" ca="1" si="123"/>
        <v/>
      </c>
      <c r="DI254" s="662" t="str">
        <f t="shared" ca="1" si="124"/>
        <v/>
      </c>
      <c r="DJ254" s="190"/>
      <c r="DK254" s="411" t="str">
        <f t="shared" ca="1" si="125"/>
        <v/>
      </c>
      <c r="DO254" s="61" t="e">
        <f ca="1">IF($DN$4&lt;3,Invoer!EB259,Invoer!EA259)</f>
        <v>#N/A</v>
      </c>
      <c r="DP254" s="599" t="str">
        <f t="shared" ca="1" si="126"/>
        <v/>
      </c>
      <c r="DQ254" s="673" t="str">
        <f ca="1">IF($DP254="","",VLOOKUP(DP254,Invoer!$F$15:$AU$1999,2,FALSE))</f>
        <v/>
      </c>
      <c r="DR254" s="599" t="str">
        <f t="shared" ca="1" si="127"/>
        <v/>
      </c>
      <c r="DS254" s="599" t="str">
        <f ca="1">IF($DP254="","",VLOOKUP(DP254,Invoer!$F$15:$AU$1999,3,FALSE))</f>
        <v/>
      </c>
      <c r="DT254" s="599" t="str">
        <f ca="1">IF($DP254="","",IF(DS254&lt;&gt;"Liq","",VLOOKUP(DP254,Invoer!$F$15:$AU$1999,4,FALSE)))</f>
        <v/>
      </c>
      <c r="DU254" s="599" t="str">
        <f ca="1">IF($DP254="","",VLOOKUP(DP254,Invoer!$F$15:$AU$1999,5,FALSE))</f>
        <v/>
      </c>
      <c r="DV254" s="599" t="str">
        <f ca="1">IF($DP254="","",VLOOKUP(DP254,Invoer!$F$15:$AU$1999,6,FALSE))</f>
        <v/>
      </c>
      <c r="DW254" s="599" t="str">
        <f ca="1">IF($DP254="","",VLOOKUP(DP254,Invoer!$F$15:$AU$1999,9,FALSE))</f>
        <v/>
      </c>
      <c r="DX254" s="599" t="str">
        <f ca="1">IF($DP254="","",VLOOKUP(DP254,Invoer!$F$15:$AU$1999,10,FALSE))</f>
        <v/>
      </c>
      <c r="DY254" s="595" t="str">
        <f ca="1">IF($DP254="","",VLOOKUP(DP254,Invoer!$F$15:$AU$1999,11,FALSE))</f>
        <v/>
      </c>
      <c r="DZ254" s="662" t="str">
        <f ca="1">IF($DP254="","",IF($DN$4&gt;2,"",VLOOKUP(DP254,Invoer!CQ:CS,3,FALSE)))</f>
        <v/>
      </c>
      <c r="EA254" s="541" t="str">
        <f ca="1">IF($DP254="","",IF(ISERROR(DQ254),0,IF($DN$4&lt;3,"",VLOOKUP(DP254,Invoer!$F$15:$AU$1999,15,FALSE))))</f>
        <v/>
      </c>
      <c r="EB254" s="595" t="str">
        <f ca="1">IF($DP254="","",IF($DN$4&lt;3,"",VLOOKUP(DP254,Invoer!$F$15:$AU$1999,19,FALSE)))</f>
        <v/>
      </c>
      <c r="EC254" s="541" t="str">
        <f ca="1">IF($DP254="","",IF(ISERROR(DQ254),0,IF($DN$4&lt;3,"",VLOOKUP(DP254,Invoer!$F$15:$AU$1999,24,FALSE))))</f>
        <v/>
      </c>
      <c r="ED254" s="541" t="str">
        <f ca="1">IF($DP254="","",IF(ISERROR(DQ254),0,IF($DN$4&lt;3,"",VLOOKUP(DP254,Invoer!$F$15:$AU$1999,17,FALSE))))</f>
        <v/>
      </c>
      <c r="EH254" s="89" t="e">
        <f ca="1">Invoer!CP259</f>
        <v>#N/A</v>
      </c>
      <c r="EI254" s="599" t="str">
        <f t="shared" ca="1" si="128"/>
        <v/>
      </c>
      <c r="EJ254" s="673" t="str">
        <f ca="1">IF(EI254="","",VLOOKUP(EI254,Invoer!$F$15:$AU$1999,2,FALSE))</f>
        <v/>
      </c>
      <c r="EK254" s="599" t="str">
        <f t="shared" ca="1" si="129"/>
        <v/>
      </c>
      <c r="EL254" s="599" t="str">
        <f ca="1">IF($EI254="","",VLOOKUP(EI254,Invoer!$F$15:$AU$1999,3,FALSE))</f>
        <v/>
      </c>
      <c r="EM254" s="599" t="str">
        <f ca="1">IF($EI254="","",IF(EL254&lt;&gt;"Liq","",VLOOKUP(EI254,Invoer!$F$15:$AU$1999,4,FALSE)))</f>
        <v/>
      </c>
      <c r="EN254" s="599" t="str">
        <f ca="1">IF($EI254="","",VLOOKUP(EI254,Invoer!$F$15:$AU$1999,6,FALSE))</f>
        <v/>
      </c>
      <c r="EO254" s="599" t="str">
        <f ca="1">IF(EI254="","",VLOOKUP(EI254,Invoer!$F$15:$AU$1999,9,FALSE))</f>
        <v/>
      </c>
      <c r="EP254" s="599" t="str">
        <f ca="1">IF(EI254="","",VLOOKUP(EI254,Invoer!$F$15:$AU$1999,10,FALSE))</f>
        <v/>
      </c>
      <c r="EQ254" s="599" t="str">
        <f ca="1">IF(EI254="","",VLOOKUP(EI254,Invoer!$F$15:$AU$1999,11,FALSE))</f>
        <v/>
      </c>
      <c r="ER254" s="662" t="str">
        <f ca="1">IF(EI254="","",VLOOKUP(EI254,Invoer!CQ:CS,3,FALSE))</f>
        <v/>
      </c>
      <c r="ES254" s="662" t="str">
        <f t="shared" ca="1" si="130"/>
        <v/>
      </c>
      <c r="ET254" s="513" t="str">
        <f t="shared" ca="1" si="131"/>
        <v/>
      </c>
      <c r="EU254" s="112" t="str">
        <f t="shared" ca="1" si="132"/>
        <v/>
      </c>
      <c r="EV254" s="83" t="s">
        <v>160</v>
      </c>
      <c r="EW254" s="682" t="str">
        <f t="shared" ca="1" si="133"/>
        <v/>
      </c>
      <c r="EX254" s="662" t="str">
        <f t="shared" ca="1" si="134"/>
        <v/>
      </c>
      <c r="EY254"/>
      <c r="EZ254" s="56" t="e">
        <f t="shared" ca="1" si="145"/>
        <v>#VALUE!</v>
      </c>
      <c r="FA254" s="56" t="e">
        <f t="shared" ca="1" si="146"/>
        <v>#VALUE!</v>
      </c>
      <c r="FE254"/>
      <c r="FI254"/>
      <c r="FJ254"/>
    </row>
    <row r="255" spans="1:166" ht="12" customHeight="1" x14ac:dyDescent="0.2">
      <c r="A255"/>
      <c r="B255"/>
      <c r="C255"/>
      <c r="E255"/>
      <c r="G255" s="89" t="e">
        <f ca="1">Invoer!DU260</f>
        <v>#N/A</v>
      </c>
      <c r="H255" s="599" t="str">
        <f t="shared" ca="1" si="152"/>
        <v/>
      </c>
      <c r="I255" s="673" t="str">
        <f ca="1">IF($H255="","",VLOOKUP(H255,Invoer!$F$15:$AU$1500,2,FALSE))</f>
        <v/>
      </c>
      <c r="J255" s="599" t="str">
        <f t="shared" ca="1" si="151"/>
        <v/>
      </c>
      <c r="K255" s="599" t="str">
        <f ca="1">IF($H255="","",VLOOKUP(H255,Invoer!$F$15:$AU$1500,3,FALSE))</f>
        <v/>
      </c>
      <c r="L255" s="599" t="str">
        <f ca="1">IF($H255="","",IF(K255&lt;&gt;"Liq","",VLOOKUP(H255,Invoer!$F$15:$AU$1500,4,FALSE)))</f>
        <v/>
      </c>
      <c r="M255" s="599" t="str">
        <f ca="1">IF($H255="","",VLOOKUP(H255,Invoer!$F$15:$AU$1500,5,FALSE))</f>
        <v/>
      </c>
      <c r="N255" s="599" t="str">
        <f ca="1">IF($H255="","",VLOOKUP(H255,Invoer!$F$15:$AU$1500,6,FALSE))</f>
        <v/>
      </c>
      <c r="O255" s="599" t="str">
        <f ca="1">IF($H255="","",VLOOKUP(H255,Invoer!$F$15:$AU$1500,9,FALSE))</f>
        <v/>
      </c>
      <c r="P255" s="599" t="str">
        <f ca="1">IF($H255="","",VLOOKUP(H255,Invoer!$F$15:$AU$1500,10,FALSE))</f>
        <v/>
      </c>
      <c r="Q255" s="599" t="str">
        <f ca="1">IF($H255="","",VLOOKUP(H255,Invoer!$F$15:$BB$1500,14,FALSE))</f>
        <v/>
      </c>
      <c r="R255" s="662" t="str">
        <f ca="1">IF($H255="","",IF(J255&gt;$K$8,"",VLOOKUP(H255,Invoer!$F$15:$AU$1500,15,FALSE)))</f>
        <v/>
      </c>
      <c r="S255" s="599" t="str">
        <f ca="1">IF($H255="","",VLOOKUP(H255,Invoer!$F$15:$AU$1500,19,FALSE))</f>
        <v/>
      </c>
      <c r="T255" s="662" t="str">
        <f ca="1">IF($H255="","",IF(J255&gt;$K$8,"",VLOOKUP(H255,Invoer!$F$15:$AU$1500,20,FALSE)))</f>
        <v/>
      </c>
      <c r="U255" s="662" t="str">
        <f ca="1">IF($H255="","",IF(J255&gt;$K$8,"",VLOOKUP(H255,Invoer!$F$15:$AU$1500,23,FALSE)))</f>
        <v/>
      </c>
      <c r="V255" s="662" t="str">
        <f ca="1">IF($H255="","",IF(J255&gt;$K$8,"",VLOOKUP(H255,Invoer!$F$15:$AU$1500,17,FALSE)))</f>
        <v/>
      </c>
      <c r="AC255" s="435" t="str">
        <f>IF($AC$7&lt;3,Invoer!DR260,IF($AC$7=3,Invoer!BT260,"x"))</f>
        <v>x</v>
      </c>
      <c r="AD255" s="599" t="str">
        <f t="shared" si="136"/>
        <v/>
      </c>
      <c r="AE255" s="673" t="str">
        <f>IF($AD255="","",VLOOKUP(AD255,Invoer!$F$15:$AU$1999,2,FALSE))</f>
        <v/>
      </c>
      <c r="AF255" s="599" t="str">
        <f t="shared" si="137"/>
        <v/>
      </c>
      <c r="AG255" s="599" t="str">
        <f>IF($AD255="","",VLOOKUP(AD255,Invoer!$F$15:$AU$1999,3,FALSE))</f>
        <v/>
      </c>
      <c r="AH255" s="599" t="str">
        <f>IF($AD255="","",IF(AG255&lt;&gt;"Liq","",VLOOKUP(AD255,Invoer!$F$15:$AU$1999,4,FALSE)))</f>
        <v/>
      </c>
      <c r="AI255" s="677" t="str">
        <f>IF($AD255="","",VLOOKUP(AD255,Invoer!$F$15:$AU$1999,5,FALSE))</f>
        <v/>
      </c>
      <c r="AJ255" s="599" t="str">
        <f>IF($AD255="","",VLOOKUP(AD255,Invoer!$F$15:$AU$1999,6,FALSE))</f>
        <v/>
      </c>
      <c r="AK255" s="599" t="str">
        <f>IF($AD255="","",VLOOKUP(AD255,Invoer!$F$15:$AU$1999,9,FALSE))</f>
        <v/>
      </c>
      <c r="AL255" s="599" t="str">
        <f>IF($AD255="","",VLOOKUP(AD255,Invoer!$F$15:$AU$1999,10,FALSE))</f>
        <v/>
      </c>
      <c r="AM255" s="599" t="str">
        <f>IF($AD255="","",VLOOKUP(AD255,Invoer!$F$15:$BB$1999,14,FALSE))</f>
        <v/>
      </c>
      <c r="AN255" s="599" t="str">
        <f>IF($AD255="","",VLOOKUP(AD255,Invoer!$F$15:$AU$1999,11,FALSE))</f>
        <v/>
      </c>
      <c r="AO255" s="662" t="str">
        <f>IF($AD255="","",VLOOKUP(AD255,Invoer!$F$15:$AU$1999,15,FALSE))</f>
        <v/>
      </c>
      <c r="AP255" s="599" t="str">
        <f>IF($AD255="","",VLOOKUP(AD255,Invoer!$F$15:$AU$1999,19,FALSE))</f>
        <v/>
      </c>
      <c r="AQ255" s="662" t="str">
        <f>IF($AD255="","",VLOOKUP(AD255,Invoer!$F$15:$AU$1999,24,FALSE))</f>
        <v/>
      </c>
      <c r="AR255" s="662" t="str">
        <f>IF($AD255="","",VLOOKUP(AD255,Invoer!$F$15:$AU$1999,17,FALSE))</f>
        <v/>
      </c>
      <c r="AS255" s="678" t="str">
        <f t="shared" si="147"/>
        <v/>
      </c>
      <c r="AT255" s="676" t="str">
        <f t="shared" si="116"/>
        <v/>
      </c>
      <c r="AU255" s="77" t="e">
        <f t="shared" si="117"/>
        <v>#VALUE!</v>
      </c>
      <c r="AW255" s="57"/>
      <c r="AX255" s="57"/>
      <c r="BA255" s="83" t="e">
        <f ca="1">Invoer!DW260</f>
        <v>#N/A</v>
      </c>
      <c r="BB255" s="599" t="str">
        <f t="shared" ca="1" si="138"/>
        <v/>
      </c>
      <c r="BC255" s="673" t="str">
        <f ca="1">IF($BB255="","",VLOOKUP(BB255,Invoer!$F$15:$AU$1999,2,FALSE))</f>
        <v/>
      </c>
      <c r="BD255" s="599" t="str">
        <f t="shared" ca="1" si="139"/>
        <v/>
      </c>
      <c r="BE255" s="599" t="str">
        <f ca="1">IF($BB255="","",VLOOKUP(BB255,Invoer!$F$15:$AU$1999,5,FALSE))</f>
        <v/>
      </c>
      <c r="BF255" s="599" t="str">
        <f ca="1">IF($BB255="","",VLOOKUP(BB255,Invoer!$F$15:$AU$1999,6,FALSE))</f>
        <v/>
      </c>
      <c r="BG255" s="599" t="str">
        <f ca="1">IF($BB255="","",VLOOKUP(BB255,Invoer!$F$15:$AU$1999,9,FALSE))</f>
        <v/>
      </c>
      <c r="BH255" s="599" t="str">
        <f ca="1">IF($BB255="","",VLOOKUP(BB255,Invoer!$F$15:$AU$1999,10,FALSE))</f>
        <v/>
      </c>
      <c r="BI255" s="599" t="str">
        <f ca="1">IF($BB255="","",VLOOKUP(BB255,Invoer!$F$15:$BB$1999,14,FALSE))</f>
        <v/>
      </c>
      <c r="BJ255" s="599" t="str">
        <f ca="1">IF($BB255="","",VLOOKUP(BB255,Invoer!$F$15:$AU$1999,11,FALSE))</f>
        <v/>
      </c>
      <c r="BK255" s="662" t="str">
        <f t="shared" ca="1" si="140"/>
        <v/>
      </c>
      <c r="BL255" s="662" t="str">
        <f t="shared" ca="1" si="141"/>
        <v/>
      </c>
      <c r="BM255" s="679" t="str">
        <f t="shared" ca="1" si="142"/>
        <v/>
      </c>
      <c r="BN255" s="662" t="str">
        <f t="shared" ca="1" si="118"/>
        <v/>
      </c>
      <c r="BO255" s="662" t="str">
        <f ca="1">IF($BB255="","",VLOOKUP(BB255,Invoer!$F$15:$AU$1999,15,FALSE))</f>
        <v/>
      </c>
      <c r="BP255" s="662" t="str">
        <f ca="1">IF($BB255="","",VLOOKUP(BB255,Invoer!$F$15:$AU$1999,24,FALSE))</f>
        <v/>
      </c>
      <c r="BQ255" s="662" t="str">
        <f ca="1">IF($BB255="","",VLOOKUP(BB255,Invoer!$F$15:$AU$1999,17,FALSE))</f>
        <v/>
      </c>
      <c r="BS255" s="73" t="e">
        <f t="shared" ca="1" si="148"/>
        <v>#VALUE!</v>
      </c>
      <c r="BT255" s="57" t="str">
        <f t="shared" ca="1" si="149"/>
        <v/>
      </c>
      <c r="CQ255" s="411" t="e">
        <f ca="1">Invoer!EG260</f>
        <v>#N/A</v>
      </c>
      <c r="CR255" s="599" t="str">
        <f t="shared" ca="1" si="121"/>
        <v/>
      </c>
      <c r="CS255" s="673" t="str">
        <f ca="1">IF($CR255="","",VLOOKUP(CR255,Invoer!$F$15:$AU$1500,2,FALSE))</f>
        <v/>
      </c>
      <c r="CT255" s="599" t="str">
        <f t="shared" ca="1" si="122"/>
        <v/>
      </c>
      <c r="CU255" s="599" t="str">
        <f ca="1">IF($CR255="","",VLOOKUP(CR255,Invoer!$F$15:$AU$1500,3,FALSE))</f>
        <v/>
      </c>
      <c r="CV255" s="599" t="str">
        <f ca="1">IF($CR255="","",IF(CU255&lt;&gt;"Liq","",VLOOKUP(CR255,Invoer!$F$15:$AU$1500,4,FALSE)))</f>
        <v/>
      </c>
      <c r="CW255" s="599" t="str">
        <f ca="1">IF($CR255="","",VLOOKUP(CR255,Invoer!$F$15:$AU$1500,5,FALSE))</f>
        <v/>
      </c>
      <c r="CX255" s="599" t="str">
        <f ca="1">IF($CR255="","",VLOOKUP(CR255,Invoer!$F$15:$AU$1500,6,FALSE))</f>
        <v/>
      </c>
      <c r="CY255" s="599" t="str">
        <f ca="1">IF($CR255="","",VLOOKUP(CR255,Invoer!$F$15:$AU$1500,9,FALSE))</f>
        <v/>
      </c>
      <c r="CZ255" s="599" t="str">
        <f ca="1">IF($CR255="","",VLOOKUP(CR255,Invoer!$F$15:$AU$1500,10,FALSE))</f>
        <v/>
      </c>
      <c r="DA255" s="599" t="str">
        <f ca="1">IF($CR255="","",VLOOKUP(CR255,Invoer!$F$15:$AU$1500,11,FALSE))</f>
        <v/>
      </c>
      <c r="DB255" s="599" t="str">
        <f ca="1">IF($CR255="","",VLOOKUP(CR255,Invoer!$F$15:$BB$1500,14,FALSE))</f>
        <v/>
      </c>
      <c r="DC255" s="662" t="str">
        <f ca="1">IF($CR255="","",VLOOKUP(CR255,Invoer!$F$15:$AU$1500,15,FALSE))</f>
        <v/>
      </c>
      <c r="DD255" s="599" t="str">
        <f ca="1">IF($CR255="","",VLOOKUP(CR255,Invoer!$F$15:$AU$1500,19,FALSE))</f>
        <v/>
      </c>
      <c r="DE255" s="662" t="str">
        <f ca="1">IF($CR255="","",VLOOKUP(CR255,Invoer!$F$15:$AU$1500,20,FALSE))</f>
        <v/>
      </c>
      <c r="DF255" s="662" t="str">
        <f ca="1">IF($CR255="","",VLOOKUP(CR255,Invoer!$F$15:$AU$1500,23,FALSE))</f>
        <v/>
      </c>
      <c r="DG255" s="662" t="str">
        <f ca="1">IF($CR255="","",VLOOKUP(CR255,Invoer!$F$15:$AU$1500,17,FALSE))</f>
        <v/>
      </c>
      <c r="DH255" s="681" t="str">
        <f t="shared" ca="1" si="123"/>
        <v/>
      </c>
      <c r="DI255" s="662" t="str">
        <f t="shared" ca="1" si="124"/>
        <v/>
      </c>
      <c r="DJ255" s="190"/>
      <c r="DK255" s="411" t="str">
        <f t="shared" ca="1" si="125"/>
        <v/>
      </c>
      <c r="DO255" s="61" t="e">
        <f ca="1">IF($DN$4&lt;3,Invoer!EB260,Invoer!EA260)</f>
        <v>#N/A</v>
      </c>
      <c r="DP255" s="599" t="str">
        <f t="shared" ca="1" si="126"/>
        <v/>
      </c>
      <c r="DQ255" s="673" t="str">
        <f ca="1">IF($DP255="","",VLOOKUP(DP255,Invoer!$F$15:$AU$1999,2,FALSE))</f>
        <v/>
      </c>
      <c r="DR255" s="599" t="str">
        <f t="shared" ca="1" si="127"/>
        <v/>
      </c>
      <c r="DS255" s="599" t="str">
        <f ca="1">IF($DP255="","",VLOOKUP(DP255,Invoer!$F$15:$AU$1999,3,FALSE))</f>
        <v/>
      </c>
      <c r="DT255" s="599" t="str">
        <f ca="1">IF($DP255="","",IF(DS255&lt;&gt;"Liq","",VLOOKUP(DP255,Invoer!$F$15:$AU$1999,4,FALSE)))</f>
        <v/>
      </c>
      <c r="DU255" s="599" t="str">
        <f ca="1">IF($DP255="","",VLOOKUP(DP255,Invoer!$F$15:$AU$1999,5,FALSE))</f>
        <v/>
      </c>
      <c r="DV255" s="599" t="str">
        <f ca="1">IF($DP255="","",VLOOKUP(DP255,Invoer!$F$15:$AU$1999,6,FALSE))</f>
        <v/>
      </c>
      <c r="DW255" s="599" t="str">
        <f ca="1">IF($DP255="","",VLOOKUP(DP255,Invoer!$F$15:$AU$1999,9,FALSE))</f>
        <v/>
      </c>
      <c r="DX255" s="599" t="str">
        <f ca="1">IF($DP255="","",VLOOKUP(DP255,Invoer!$F$15:$AU$1999,10,FALSE))</f>
        <v/>
      </c>
      <c r="DY255" s="595" t="str">
        <f ca="1">IF($DP255="","",VLOOKUP(DP255,Invoer!$F$15:$AU$1999,11,FALSE))</f>
        <v/>
      </c>
      <c r="DZ255" s="662" t="str">
        <f ca="1">IF($DP255="","",IF($DN$4&gt;2,"",VLOOKUP(DP255,Invoer!CQ:CS,3,FALSE)))</f>
        <v/>
      </c>
      <c r="EA255" s="541" t="str">
        <f ca="1">IF($DP255="","",IF(ISERROR(DQ255),0,IF($DN$4&lt;3,"",VLOOKUP(DP255,Invoer!$F$15:$AU$1999,15,FALSE))))</f>
        <v/>
      </c>
      <c r="EB255" s="595" t="str">
        <f ca="1">IF($DP255="","",IF($DN$4&lt;3,"",VLOOKUP(DP255,Invoer!$F$15:$AU$1999,19,FALSE)))</f>
        <v/>
      </c>
      <c r="EC255" s="541" t="str">
        <f ca="1">IF($DP255="","",IF(ISERROR(DQ255),0,IF($DN$4&lt;3,"",VLOOKUP(DP255,Invoer!$F$15:$AU$1999,24,FALSE))))</f>
        <v/>
      </c>
      <c r="ED255" s="541" t="str">
        <f ca="1">IF($DP255="","",IF(ISERROR(DQ255),0,IF($DN$4&lt;3,"",VLOOKUP(DP255,Invoer!$F$15:$AU$1999,17,FALSE))))</f>
        <v/>
      </c>
      <c r="EH255" s="89" t="e">
        <f ca="1">Invoer!CP260</f>
        <v>#N/A</v>
      </c>
      <c r="EI255" s="599" t="str">
        <f t="shared" ca="1" si="128"/>
        <v/>
      </c>
      <c r="EJ255" s="673" t="str">
        <f ca="1">IF(EI255="","",VLOOKUP(EI255,Invoer!$F$15:$AU$1999,2,FALSE))</f>
        <v/>
      </c>
      <c r="EK255" s="599" t="str">
        <f t="shared" ca="1" si="129"/>
        <v/>
      </c>
      <c r="EL255" s="599" t="str">
        <f ca="1">IF($EI255="","",VLOOKUP(EI255,Invoer!$F$15:$AU$1999,3,FALSE))</f>
        <v/>
      </c>
      <c r="EM255" s="599" t="str">
        <f ca="1">IF($EI255="","",IF(EL255&lt;&gt;"Liq","",VLOOKUP(EI255,Invoer!$F$15:$AU$1999,4,FALSE)))</f>
        <v/>
      </c>
      <c r="EN255" s="599" t="str">
        <f ca="1">IF($EI255="","",VLOOKUP(EI255,Invoer!$F$15:$AU$1999,6,FALSE))</f>
        <v/>
      </c>
      <c r="EO255" s="599" t="str">
        <f ca="1">IF(EI255="","",VLOOKUP(EI255,Invoer!$F$15:$AU$1999,9,FALSE))</f>
        <v/>
      </c>
      <c r="EP255" s="599" t="str">
        <f ca="1">IF(EI255="","",VLOOKUP(EI255,Invoer!$F$15:$AU$1999,10,FALSE))</f>
        <v/>
      </c>
      <c r="EQ255" s="599" t="str">
        <f ca="1">IF(EI255="","",VLOOKUP(EI255,Invoer!$F$15:$AU$1999,11,FALSE))</f>
        <v/>
      </c>
      <c r="ER255" s="662" t="str">
        <f ca="1">IF(EI255="","",VLOOKUP(EI255,Invoer!CQ:CS,3,FALSE))</f>
        <v/>
      </c>
      <c r="ES255" s="662" t="str">
        <f t="shared" ca="1" si="130"/>
        <v/>
      </c>
      <c r="ET255" s="513" t="str">
        <f t="shared" ca="1" si="131"/>
        <v/>
      </c>
      <c r="EU255" s="112" t="str">
        <f t="shared" ca="1" si="132"/>
        <v/>
      </c>
      <c r="EV255" s="83" t="s">
        <v>160</v>
      </c>
      <c r="EW255" s="682" t="str">
        <f t="shared" ca="1" si="133"/>
        <v/>
      </c>
      <c r="EX255" s="662" t="str">
        <f t="shared" ca="1" si="134"/>
        <v/>
      </c>
      <c r="EY255"/>
      <c r="EZ255" s="56" t="e">
        <f t="shared" ca="1" si="145"/>
        <v>#VALUE!</v>
      </c>
      <c r="FA255" s="56" t="e">
        <f t="shared" ca="1" si="146"/>
        <v>#VALUE!</v>
      </c>
      <c r="FE255"/>
      <c r="FI255"/>
      <c r="FJ255"/>
    </row>
    <row r="256" spans="1:166" ht="12" customHeight="1" x14ac:dyDescent="0.2">
      <c r="A256"/>
      <c r="B256"/>
      <c r="C256"/>
      <c r="E256"/>
      <c r="G256" s="89" t="e">
        <f ca="1">Invoer!DU261</f>
        <v>#N/A</v>
      </c>
      <c r="H256" s="599" t="str">
        <f t="shared" ca="1" si="152"/>
        <v/>
      </c>
      <c r="I256" s="673" t="str">
        <f ca="1">IF($H256="","",VLOOKUP(H256,Invoer!$F$15:$AU$1500,2,FALSE))</f>
        <v/>
      </c>
      <c r="J256" s="599" t="str">
        <f t="shared" ca="1" si="151"/>
        <v/>
      </c>
      <c r="K256" s="599" t="str">
        <f ca="1">IF($H256="","",VLOOKUP(H256,Invoer!$F$15:$AU$1500,3,FALSE))</f>
        <v/>
      </c>
      <c r="L256" s="599" t="str">
        <f ca="1">IF($H256="","",IF(K256&lt;&gt;"Liq","",VLOOKUP(H256,Invoer!$F$15:$AU$1500,4,FALSE)))</f>
        <v/>
      </c>
      <c r="M256" s="599" t="str">
        <f ca="1">IF($H256="","",VLOOKUP(H256,Invoer!$F$15:$AU$1500,5,FALSE))</f>
        <v/>
      </c>
      <c r="N256" s="599" t="str">
        <f ca="1">IF($H256="","",VLOOKUP(H256,Invoer!$F$15:$AU$1500,6,FALSE))</f>
        <v/>
      </c>
      <c r="O256" s="599" t="str">
        <f ca="1">IF($H256="","",VLOOKUP(H256,Invoer!$F$15:$AU$1500,9,FALSE))</f>
        <v/>
      </c>
      <c r="P256" s="599" t="str">
        <f ca="1">IF($H256="","",VLOOKUP(H256,Invoer!$F$15:$AU$1500,10,FALSE))</f>
        <v/>
      </c>
      <c r="Q256" s="599" t="str">
        <f ca="1">IF($H256="","",VLOOKUP(H256,Invoer!$F$15:$BB$1500,14,FALSE))</f>
        <v/>
      </c>
      <c r="R256" s="662" t="str">
        <f ca="1">IF($H256="","",IF(J256&gt;$K$8,"",VLOOKUP(H256,Invoer!$F$15:$AU$1500,15,FALSE)))</f>
        <v/>
      </c>
      <c r="S256" s="599" t="str">
        <f ca="1">IF($H256="","",VLOOKUP(H256,Invoer!$F$15:$AU$1500,19,FALSE))</f>
        <v/>
      </c>
      <c r="T256" s="662" t="str">
        <f ca="1">IF($H256="","",IF(J256&gt;$K$8,"",VLOOKUP(H256,Invoer!$F$15:$AU$1500,20,FALSE)))</f>
        <v/>
      </c>
      <c r="U256" s="662" t="str">
        <f ca="1">IF($H256="","",IF(J256&gt;$K$8,"",VLOOKUP(H256,Invoer!$F$15:$AU$1500,23,FALSE)))</f>
        <v/>
      </c>
      <c r="V256" s="662" t="str">
        <f ca="1">IF($H256="","",IF(J256&gt;$K$8,"",VLOOKUP(H256,Invoer!$F$15:$AU$1500,17,FALSE)))</f>
        <v/>
      </c>
      <c r="AC256" s="435" t="str">
        <f>IF($AC$7&lt;3,Invoer!DR261,IF($AC$7=3,Invoer!BT261,"x"))</f>
        <v>x</v>
      </c>
      <c r="AD256" s="599" t="str">
        <f t="shared" si="136"/>
        <v/>
      </c>
      <c r="AE256" s="673" t="str">
        <f>IF($AD256="","",VLOOKUP(AD256,Invoer!$F$15:$AU$1999,2,FALSE))</f>
        <v/>
      </c>
      <c r="AF256" s="599" t="str">
        <f t="shared" si="137"/>
        <v/>
      </c>
      <c r="AG256" s="599" t="str">
        <f>IF($AD256="","",VLOOKUP(AD256,Invoer!$F$15:$AU$1999,3,FALSE))</f>
        <v/>
      </c>
      <c r="AH256" s="599" t="str">
        <f>IF($AD256="","",IF(AG256&lt;&gt;"Liq","",VLOOKUP(AD256,Invoer!$F$15:$AU$1999,4,FALSE)))</f>
        <v/>
      </c>
      <c r="AI256" s="677" t="str">
        <f>IF($AD256="","",VLOOKUP(AD256,Invoer!$F$15:$AU$1999,5,FALSE))</f>
        <v/>
      </c>
      <c r="AJ256" s="599" t="str">
        <f>IF($AD256="","",VLOOKUP(AD256,Invoer!$F$15:$AU$1999,6,FALSE))</f>
        <v/>
      </c>
      <c r="AK256" s="599" t="str">
        <f>IF($AD256="","",VLOOKUP(AD256,Invoer!$F$15:$AU$1999,9,FALSE))</f>
        <v/>
      </c>
      <c r="AL256" s="599" t="str">
        <f>IF($AD256="","",VLOOKUP(AD256,Invoer!$F$15:$AU$1999,10,FALSE))</f>
        <v/>
      </c>
      <c r="AM256" s="599" t="str">
        <f>IF($AD256="","",VLOOKUP(AD256,Invoer!$F$15:$BB$1999,14,FALSE))</f>
        <v/>
      </c>
      <c r="AN256" s="599" t="str">
        <f>IF($AD256="","",VLOOKUP(AD256,Invoer!$F$15:$AU$1999,11,FALSE))</f>
        <v/>
      </c>
      <c r="AO256" s="662" t="str">
        <f>IF($AD256="","",VLOOKUP(AD256,Invoer!$F$15:$AU$1999,15,FALSE))</f>
        <v/>
      </c>
      <c r="AP256" s="599" t="str">
        <f>IF($AD256="","",VLOOKUP(AD256,Invoer!$F$15:$AU$1999,19,FALSE))</f>
        <v/>
      </c>
      <c r="AQ256" s="662" t="str">
        <f>IF($AD256="","",VLOOKUP(AD256,Invoer!$F$15:$AU$1999,24,FALSE))</f>
        <v/>
      </c>
      <c r="AR256" s="662" t="str">
        <f>IF($AD256="","",VLOOKUP(AD256,Invoer!$F$15:$AU$1999,17,FALSE))</f>
        <v/>
      </c>
      <c r="AS256" s="678" t="str">
        <f t="shared" si="147"/>
        <v/>
      </c>
      <c r="AT256" s="676" t="str">
        <f t="shared" si="116"/>
        <v/>
      </c>
      <c r="AU256" s="77" t="e">
        <f t="shared" si="117"/>
        <v>#VALUE!</v>
      </c>
      <c r="AW256" s="57"/>
      <c r="AX256" s="57"/>
      <c r="BA256" s="83" t="e">
        <f ca="1">Invoer!DW261</f>
        <v>#N/A</v>
      </c>
      <c r="BB256" s="599" t="str">
        <f t="shared" ca="1" si="138"/>
        <v/>
      </c>
      <c r="BC256" s="673" t="str">
        <f ca="1">IF($BB256="","",VLOOKUP(BB256,Invoer!$F$15:$AU$1999,2,FALSE))</f>
        <v/>
      </c>
      <c r="BD256" s="599" t="str">
        <f t="shared" ca="1" si="139"/>
        <v/>
      </c>
      <c r="BE256" s="599" t="str">
        <f ca="1">IF($BB256="","",VLOOKUP(BB256,Invoer!$F$15:$AU$1999,5,FALSE))</f>
        <v/>
      </c>
      <c r="BF256" s="599" t="str">
        <f ca="1">IF($BB256="","",VLOOKUP(BB256,Invoer!$F$15:$AU$1999,6,FALSE))</f>
        <v/>
      </c>
      <c r="BG256" s="599" t="str">
        <f ca="1">IF($BB256="","",VLOOKUP(BB256,Invoer!$F$15:$AU$1999,9,FALSE))</f>
        <v/>
      </c>
      <c r="BH256" s="599" t="str">
        <f ca="1">IF($BB256="","",VLOOKUP(BB256,Invoer!$F$15:$AU$1999,10,FALSE))</f>
        <v/>
      </c>
      <c r="BI256" s="599" t="str">
        <f ca="1">IF($BB256="","",VLOOKUP(BB256,Invoer!$F$15:$BB$1999,14,FALSE))</f>
        <v/>
      </c>
      <c r="BJ256" s="599" t="str">
        <f ca="1">IF($BB256="","",VLOOKUP(BB256,Invoer!$F$15:$AU$1999,11,FALSE))</f>
        <v/>
      </c>
      <c r="BK256" s="662" t="str">
        <f t="shared" ca="1" si="140"/>
        <v/>
      </c>
      <c r="BL256" s="662" t="str">
        <f t="shared" ca="1" si="141"/>
        <v/>
      </c>
      <c r="BM256" s="679" t="str">
        <f t="shared" ca="1" si="142"/>
        <v/>
      </c>
      <c r="BN256" s="662" t="str">
        <f t="shared" ca="1" si="118"/>
        <v/>
      </c>
      <c r="BO256" s="662" t="str">
        <f ca="1">IF($BB256="","",VLOOKUP(BB256,Invoer!$F$15:$AU$1999,15,FALSE))</f>
        <v/>
      </c>
      <c r="BP256" s="662" t="str">
        <f ca="1">IF($BB256="","",VLOOKUP(BB256,Invoer!$F$15:$AU$1999,24,FALSE))</f>
        <v/>
      </c>
      <c r="BQ256" s="662" t="str">
        <f ca="1">IF($BB256="","",VLOOKUP(BB256,Invoer!$F$15:$AU$1999,17,FALSE))</f>
        <v/>
      </c>
      <c r="BS256" s="73" t="e">
        <f t="shared" ca="1" si="148"/>
        <v>#VALUE!</v>
      </c>
      <c r="BT256" s="57" t="str">
        <f t="shared" ca="1" si="149"/>
        <v/>
      </c>
      <c r="CQ256" s="411" t="e">
        <f ca="1">Invoer!EG261</f>
        <v>#N/A</v>
      </c>
      <c r="CR256" s="599" t="str">
        <f t="shared" ca="1" si="121"/>
        <v/>
      </c>
      <c r="CS256" s="673" t="str">
        <f ca="1">IF($CR256="","",VLOOKUP(CR256,Invoer!$F$15:$AU$1500,2,FALSE))</f>
        <v/>
      </c>
      <c r="CT256" s="599" t="str">
        <f t="shared" ca="1" si="122"/>
        <v/>
      </c>
      <c r="CU256" s="599" t="str">
        <f ca="1">IF($CR256="","",VLOOKUP(CR256,Invoer!$F$15:$AU$1500,3,FALSE))</f>
        <v/>
      </c>
      <c r="CV256" s="599" t="str">
        <f ca="1">IF($CR256="","",IF(CU256&lt;&gt;"Liq","",VLOOKUP(CR256,Invoer!$F$15:$AU$1500,4,FALSE)))</f>
        <v/>
      </c>
      <c r="CW256" s="599" t="str">
        <f ca="1">IF($CR256="","",VLOOKUP(CR256,Invoer!$F$15:$AU$1500,5,FALSE))</f>
        <v/>
      </c>
      <c r="CX256" s="599" t="str">
        <f ca="1">IF($CR256="","",VLOOKUP(CR256,Invoer!$F$15:$AU$1500,6,FALSE))</f>
        <v/>
      </c>
      <c r="CY256" s="599" t="str">
        <f ca="1">IF($CR256="","",VLOOKUP(CR256,Invoer!$F$15:$AU$1500,9,FALSE))</f>
        <v/>
      </c>
      <c r="CZ256" s="599" t="str">
        <f ca="1">IF($CR256="","",VLOOKUP(CR256,Invoer!$F$15:$AU$1500,10,FALSE))</f>
        <v/>
      </c>
      <c r="DA256" s="599" t="str">
        <f ca="1">IF($CR256="","",VLOOKUP(CR256,Invoer!$F$15:$AU$1500,11,FALSE))</f>
        <v/>
      </c>
      <c r="DB256" s="599" t="str">
        <f ca="1">IF($CR256="","",VLOOKUP(CR256,Invoer!$F$15:$BB$1500,14,FALSE))</f>
        <v/>
      </c>
      <c r="DC256" s="662" t="str">
        <f ca="1">IF($CR256="","",VLOOKUP(CR256,Invoer!$F$15:$AU$1500,15,FALSE))</f>
        <v/>
      </c>
      <c r="DD256" s="599" t="str">
        <f ca="1">IF($CR256="","",VLOOKUP(CR256,Invoer!$F$15:$AU$1500,19,FALSE))</f>
        <v/>
      </c>
      <c r="DE256" s="662" t="str">
        <f ca="1">IF($CR256="","",VLOOKUP(CR256,Invoer!$F$15:$AU$1500,20,FALSE))</f>
        <v/>
      </c>
      <c r="DF256" s="662" t="str">
        <f ca="1">IF($CR256="","",VLOOKUP(CR256,Invoer!$F$15:$AU$1500,23,FALSE))</f>
        <v/>
      </c>
      <c r="DG256" s="662" t="str">
        <f ca="1">IF($CR256="","",VLOOKUP(CR256,Invoer!$F$15:$AU$1500,17,FALSE))</f>
        <v/>
      </c>
      <c r="DH256" s="681" t="str">
        <f t="shared" ca="1" si="123"/>
        <v/>
      </c>
      <c r="DI256" s="662" t="str">
        <f t="shared" ca="1" si="124"/>
        <v/>
      </c>
      <c r="DJ256" s="190"/>
      <c r="DK256" s="411" t="str">
        <f t="shared" ca="1" si="125"/>
        <v/>
      </c>
      <c r="DO256" s="61" t="e">
        <f ca="1">IF($DN$4&lt;3,Invoer!EB261,Invoer!EA261)</f>
        <v>#N/A</v>
      </c>
      <c r="DP256" s="599" t="str">
        <f t="shared" ca="1" si="126"/>
        <v/>
      </c>
      <c r="DQ256" s="673" t="str">
        <f ca="1">IF($DP256="","",VLOOKUP(DP256,Invoer!$F$15:$AU$1999,2,FALSE))</f>
        <v/>
      </c>
      <c r="DR256" s="599" t="str">
        <f t="shared" ca="1" si="127"/>
        <v/>
      </c>
      <c r="DS256" s="599" t="str">
        <f ca="1">IF($DP256="","",VLOOKUP(DP256,Invoer!$F$15:$AU$1999,3,FALSE))</f>
        <v/>
      </c>
      <c r="DT256" s="599" t="str">
        <f ca="1">IF($DP256="","",IF(DS256&lt;&gt;"Liq","",VLOOKUP(DP256,Invoer!$F$15:$AU$1999,4,FALSE)))</f>
        <v/>
      </c>
      <c r="DU256" s="599" t="str">
        <f ca="1">IF($DP256="","",VLOOKUP(DP256,Invoer!$F$15:$AU$1999,5,FALSE))</f>
        <v/>
      </c>
      <c r="DV256" s="599" t="str">
        <f ca="1">IF($DP256="","",VLOOKUP(DP256,Invoer!$F$15:$AU$1999,6,FALSE))</f>
        <v/>
      </c>
      <c r="DW256" s="599" t="str">
        <f ca="1">IF($DP256="","",VLOOKUP(DP256,Invoer!$F$15:$AU$1999,9,FALSE))</f>
        <v/>
      </c>
      <c r="DX256" s="599" t="str">
        <f ca="1">IF($DP256="","",VLOOKUP(DP256,Invoer!$F$15:$AU$1999,10,FALSE))</f>
        <v/>
      </c>
      <c r="DY256" s="595" t="str">
        <f ca="1">IF($DP256="","",VLOOKUP(DP256,Invoer!$F$15:$AU$1999,11,FALSE))</f>
        <v/>
      </c>
      <c r="DZ256" s="662" t="str">
        <f ca="1">IF($DP256="","",IF($DN$4&gt;2,"",VLOOKUP(DP256,Invoer!CQ:CS,3,FALSE)))</f>
        <v/>
      </c>
      <c r="EA256" s="541" t="str">
        <f ca="1">IF($DP256="","",IF(ISERROR(DQ256),0,IF($DN$4&lt;3,"",VLOOKUP(DP256,Invoer!$F$15:$AU$1999,15,FALSE))))</f>
        <v/>
      </c>
      <c r="EB256" s="595" t="str">
        <f ca="1">IF($DP256="","",IF($DN$4&lt;3,"",VLOOKUP(DP256,Invoer!$F$15:$AU$1999,19,FALSE)))</f>
        <v/>
      </c>
      <c r="EC256" s="541" t="str">
        <f ca="1">IF($DP256="","",IF(ISERROR(DQ256),0,IF($DN$4&lt;3,"",VLOOKUP(DP256,Invoer!$F$15:$AU$1999,24,FALSE))))</f>
        <v/>
      </c>
      <c r="ED256" s="541" t="str">
        <f ca="1">IF($DP256="","",IF(ISERROR(DQ256),0,IF($DN$4&lt;3,"",VLOOKUP(DP256,Invoer!$F$15:$AU$1999,17,FALSE))))</f>
        <v/>
      </c>
      <c r="EH256" s="89" t="e">
        <f ca="1">Invoer!CP261</f>
        <v>#N/A</v>
      </c>
      <c r="EI256" s="599" t="str">
        <f t="shared" ca="1" si="128"/>
        <v/>
      </c>
      <c r="EJ256" s="673" t="str">
        <f ca="1">IF(EI256="","",VLOOKUP(EI256,Invoer!$F$15:$AU$1999,2,FALSE))</f>
        <v/>
      </c>
      <c r="EK256" s="599" t="str">
        <f t="shared" ca="1" si="129"/>
        <v/>
      </c>
      <c r="EL256" s="599" t="str">
        <f ca="1">IF($EI256="","",VLOOKUP(EI256,Invoer!$F$15:$AU$1999,3,FALSE))</f>
        <v/>
      </c>
      <c r="EM256" s="599" t="str">
        <f ca="1">IF($EI256="","",IF(EL256&lt;&gt;"Liq","",VLOOKUP(EI256,Invoer!$F$15:$AU$1999,4,FALSE)))</f>
        <v/>
      </c>
      <c r="EN256" s="599" t="str">
        <f ca="1">IF($EI256="","",VLOOKUP(EI256,Invoer!$F$15:$AU$1999,6,FALSE))</f>
        <v/>
      </c>
      <c r="EO256" s="599" t="str">
        <f ca="1">IF(EI256="","",VLOOKUP(EI256,Invoer!$F$15:$AU$1999,9,FALSE))</f>
        <v/>
      </c>
      <c r="EP256" s="599" t="str">
        <f ca="1">IF(EI256="","",VLOOKUP(EI256,Invoer!$F$15:$AU$1999,10,FALSE))</f>
        <v/>
      </c>
      <c r="EQ256" s="599" t="str">
        <f ca="1">IF(EI256="","",VLOOKUP(EI256,Invoer!$F$15:$AU$1999,11,FALSE))</f>
        <v/>
      </c>
      <c r="ER256" s="662" t="str">
        <f ca="1">IF(EI256="","",VLOOKUP(EI256,Invoer!CQ:CS,3,FALSE))</f>
        <v/>
      </c>
      <c r="ES256" s="662" t="str">
        <f t="shared" ca="1" si="130"/>
        <v/>
      </c>
      <c r="ET256" s="513" t="str">
        <f t="shared" ca="1" si="131"/>
        <v/>
      </c>
      <c r="EU256" s="112" t="str">
        <f t="shared" ca="1" si="132"/>
        <v/>
      </c>
      <c r="EV256" s="83" t="s">
        <v>160</v>
      </c>
      <c r="EW256" s="682" t="str">
        <f t="shared" ca="1" si="133"/>
        <v/>
      </c>
      <c r="EX256" s="662" t="str">
        <f t="shared" ca="1" si="134"/>
        <v/>
      </c>
      <c r="EY256"/>
      <c r="EZ256" s="56" t="e">
        <f t="shared" ca="1" si="145"/>
        <v>#VALUE!</v>
      </c>
      <c r="FA256" s="56" t="e">
        <f t="shared" ca="1" si="146"/>
        <v>#VALUE!</v>
      </c>
      <c r="FE256"/>
      <c r="FI256"/>
      <c r="FJ256"/>
    </row>
    <row r="257" spans="1:166" ht="12" customHeight="1" x14ac:dyDescent="0.2">
      <c r="A257"/>
      <c r="B257"/>
      <c r="C257"/>
      <c r="E257"/>
      <c r="G257" s="89" t="e">
        <f ca="1">Invoer!DU262</f>
        <v>#N/A</v>
      </c>
      <c r="H257" s="599" t="str">
        <f t="shared" ca="1" si="152"/>
        <v/>
      </c>
      <c r="I257" s="673" t="str">
        <f ca="1">IF($H257="","",VLOOKUP(H257,Invoer!$F$15:$AU$1500,2,FALSE))</f>
        <v/>
      </c>
      <c r="J257" s="599" t="str">
        <f t="shared" ca="1" si="151"/>
        <v/>
      </c>
      <c r="K257" s="599" t="str">
        <f ca="1">IF($H257="","",VLOOKUP(H257,Invoer!$F$15:$AU$1500,3,FALSE))</f>
        <v/>
      </c>
      <c r="L257" s="599" t="str">
        <f ca="1">IF($H257="","",IF(K257&lt;&gt;"Liq","",VLOOKUP(H257,Invoer!$F$15:$AU$1500,4,FALSE)))</f>
        <v/>
      </c>
      <c r="M257" s="599" t="str">
        <f ca="1">IF($H257="","",VLOOKUP(H257,Invoer!$F$15:$AU$1500,5,FALSE))</f>
        <v/>
      </c>
      <c r="N257" s="599" t="str">
        <f ca="1">IF($H257="","",VLOOKUP(H257,Invoer!$F$15:$AU$1500,6,FALSE))</f>
        <v/>
      </c>
      <c r="O257" s="599" t="str">
        <f ca="1">IF($H257="","",VLOOKUP(H257,Invoer!$F$15:$AU$1500,9,FALSE))</f>
        <v/>
      </c>
      <c r="P257" s="599" t="str">
        <f ca="1">IF($H257="","",VLOOKUP(H257,Invoer!$F$15:$AU$1500,10,FALSE))</f>
        <v/>
      </c>
      <c r="Q257" s="599" t="str">
        <f ca="1">IF($H257="","",VLOOKUP(H257,Invoer!$F$15:$BB$1500,14,FALSE))</f>
        <v/>
      </c>
      <c r="R257" s="662" t="str">
        <f ca="1">IF($H257="","",IF(J257&gt;$K$8,"",VLOOKUP(H257,Invoer!$F$15:$AU$1500,15,FALSE)))</f>
        <v/>
      </c>
      <c r="S257" s="599" t="str">
        <f ca="1">IF($H257="","",VLOOKUP(H257,Invoer!$F$15:$AU$1500,19,FALSE))</f>
        <v/>
      </c>
      <c r="T257" s="662" t="str">
        <f ca="1">IF($H257="","",IF(J257&gt;$K$8,"",VLOOKUP(H257,Invoer!$F$15:$AU$1500,20,FALSE)))</f>
        <v/>
      </c>
      <c r="U257" s="662" t="str">
        <f ca="1">IF($H257="","",IF(J257&gt;$K$8,"",VLOOKUP(H257,Invoer!$F$15:$AU$1500,23,FALSE)))</f>
        <v/>
      </c>
      <c r="V257" s="662" t="str">
        <f ca="1">IF($H257="","",IF(J257&gt;$K$8,"",VLOOKUP(H257,Invoer!$F$15:$AU$1500,17,FALSE)))</f>
        <v/>
      </c>
      <c r="AC257" s="435" t="str">
        <f>IF($AC$7&lt;3,Invoer!DR262,IF($AC$7=3,Invoer!BT262,"x"))</f>
        <v>x</v>
      </c>
      <c r="AD257" s="599" t="str">
        <f t="shared" si="136"/>
        <v/>
      </c>
      <c r="AE257" s="673" t="str">
        <f>IF($AD257="","",VLOOKUP(AD257,Invoer!$F$15:$AU$1999,2,FALSE))</f>
        <v/>
      </c>
      <c r="AF257" s="599" t="str">
        <f t="shared" si="137"/>
        <v/>
      </c>
      <c r="AG257" s="599" t="str">
        <f>IF($AD257="","",VLOOKUP(AD257,Invoer!$F$15:$AU$1999,3,FALSE))</f>
        <v/>
      </c>
      <c r="AH257" s="599" t="str">
        <f>IF($AD257="","",IF(AG257&lt;&gt;"Liq","",VLOOKUP(AD257,Invoer!$F$15:$AU$1999,4,FALSE)))</f>
        <v/>
      </c>
      <c r="AI257" s="677" t="str">
        <f>IF($AD257="","",VLOOKUP(AD257,Invoer!$F$15:$AU$1999,5,FALSE))</f>
        <v/>
      </c>
      <c r="AJ257" s="599" t="str">
        <f>IF($AD257="","",VLOOKUP(AD257,Invoer!$F$15:$AU$1999,6,FALSE))</f>
        <v/>
      </c>
      <c r="AK257" s="599" t="str">
        <f>IF($AD257="","",VLOOKUP(AD257,Invoer!$F$15:$AU$1999,9,FALSE))</f>
        <v/>
      </c>
      <c r="AL257" s="599" t="str">
        <f>IF($AD257="","",VLOOKUP(AD257,Invoer!$F$15:$AU$1999,10,FALSE))</f>
        <v/>
      </c>
      <c r="AM257" s="599" t="str">
        <f>IF($AD257="","",VLOOKUP(AD257,Invoer!$F$15:$BB$1999,14,FALSE))</f>
        <v/>
      </c>
      <c r="AN257" s="599" t="str">
        <f>IF($AD257="","",VLOOKUP(AD257,Invoer!$F$15:$AU$1999,11,FALSE))</f>
        <v/>
      </c>
      <c r="AO257" s="662" t="str">
        <f>IF($AD257="","",VLOOKUP(AD257,Invoer!$F$15:$AU$1999,15,FALSE))</f>
        <v/>
      </c>
      <c r="AP257" s="599" t="str">
        <f>IF($AD257="","",VLOOKUP(AD257,Invoer!$F$15:$AU$1999,19,FALSE))</f>
        <v/>
      </c>
      <c r="AQ257" s="662" t="str">
        <f>IF($AD257="","",VLOOKUP(AD257,Invoer!$F$15:$AU$1999,24,FALSE))</f>
        <v/>
      </c>
      <c r="AR257" s="662" t="str">
        <f>IF($AD257="","",VLOOKUP(AD257,Invoer!$F$15:$AU$1999,17,FALSE))</f>
        <v/>
      </c>
      <c r="AS257" s="678" t="str">
        <f t="shared" si="147"/>
        <v/>
      </c>
      <c r="AT257" s="676" t="str">
        <f t="shared" si="116"/>
        <v/>
      </c>
      <c r="AU257" s="77" t="e">
        <f t="shared" si="117"/>
        <v>#VALUE!</v>
      </c>
      <c r="AW257" s="57"/>
      <c r="AX257" s="57"/>
      <c r="BA257" s="83" t="e">
        <f ca="1">Invoer!DW262</f>
        <v>#N/A</v>
      </c>
      <c r="BB257" s="599" t="str">
        <f t="shared" ca="1" si="138"/>
        <v/>
      </c>
      <c r="BC257" s="673" t="str">
        <f ca="1">IF($BB257="","",VLOOKUP(BB257,Invoer!$F$15:$AU$1999,2,FALSE))</f>
        <v/>
      </c>
      <c r="BD257" s="599" t="str">
        <f t="shared" ca="1" si="139"/>
        <v/>
      </c>
      <c r="BE257" s="599" t="str">
        <f ca="1">IF($BB257="","",VLOOKUP(BB257,Invoer!$F$15:$AU$1999,5,FALSE))</f>
        <v/>
      </c>
      <c r="BF257" s="599" t="str">
        <f ca="1">IF($BB257="","",VLOOKUP(BB257,Invoer!$F$15:$AU$1999,6,FALSE))</f>
        <v/>
      </c>
      <c r="BG257" s="599" t="str">
        <f ca="1">IF($BB257="","",VLOOKUP(BB257,Invoer!$F$15:$AU$1999,9,FALSE))</f>
        <v/>
      </c>
      <c r="BH257" s="599" t="str">
        <f ca="1">IF($BB257="","",VLOOKUP(BB257,Invoer!$F$15:$AU$1999,10,FALSE))</f>
        <v/>
      </c>
      <c r="BI257" s="599" t="str">
        <f ca="1">IF($BB257="","",VLOOKUP(BB257,Invoer!$F$15:$BB$1999,14,FALSE))</f>
        <v/>
      </c>
      <c r="BJ257" s="599" t="str">
        <f ca="1">IF($BB257="","",VLOOKUP(BB257,Invoer!$F$15:$AU$1999,11,FALSE))</f>
        <v/>
      </c>
      <c r="BK257" s="662" t="str">
        <f t="shared" ca="1" si="140"/>
        <v/>
      </c>
      <c r="BL257" s="662" t="str">
        <f t="shared" ca="1" si="141"/>
        <v/>
      </c>
      <c r="BM257" s="679" t="str">
        <f t="shared" ca="1" si="142"/>
        <v/>
      </c>
      <c r="BN257" s="662" t="str">
        <f t="shared" ca="1" si="118"/>
        <v/>
      </c>
      <c r="BO257" s="662" t="str">
        <f ca="1">IF($BB257="","",VLOOKUP(BB257,Invoer!$F$15:$AU$1999,15,FALSE))</f>
        <v/>
      </c>
      <c r="BP257" s="662" t="str">
        <f ca="1">IF($BB257="","",VLOOKUP(BB257,Invoer!$F$15:$AU$1999,24,FALSE))</f>
        <v/>
      </c>
      <c r="BQ257" s="662" t="str">
        <f ca="1">IF($BB257="","",VLOOKUP(BB257,Invoer!$F$15:$AU$1999,17,FALSE))</f>
        <v/>
      </c>
      <c r="BS257" s="73" t="e">
        <f t="shared" ca="1" si="148"/>
        <v>#VALUE!</v>
      </c>
      <c r="BT257" s="57" t="str">
        <f t="shared" ca="1" si="149"/>
        <v/>
      </c>
      <c r="CQ257" s="411" t="e">
        <f ca="1">Invoer!EG262</f>
        <v>#N/A</v>
      </c>
      <c r="CR257" s="599" t="str">
        <f t="shared" ca="1" si="121"/>
        <v/>
      </c>
      <c r="CS257" s="673" t="str">
        <f ca="1">IF($CR257="","",VLOOKUP(CR257,Invoer!$F$15:$AU$1500,2,FALSE))</f>
        <v/>
      </c>
      <c r="CT257" s="599" t="str">
        <f t="shared" ca="1" si="122"/>
        <v/>
      </c>
      <c r="CU257" s="599" t="str">
        <f ca="1">IF($CR257="","",VLOOKUP(CR257,Invoer!$F$15:$AU$1500,3,FALSE))</f>
        <v/>
      </c>
      <c r="CV257" s="599" t="str">
        <f ca="1">IF($CR257="","",IF(CU257&lt;&gt;"Liq","",VLOOKUP(CR257,Invoer!$F$15:$AU$1500,4,FALSE)))</f>
        <v/>
      </c>
      <c r="CW257" s="599" t="str">
        <f ca="1">IF($CR257="","",VLOOKUP(CR257,Invoer!$F$15:$AU$1500,5,FALSE))</f>
        <v/>
      </c>
      <c r="CX257" s="599" t="str">
        <f ca="1">IF($CR257="","",VLOOKUP(CR257,Invoer!$F$15:$AU$1500,6,FALSE))</f>
        <v/>
      </c>
      <c r="CY257" s="599" t="str">
        <f ca="1">IF($CR257="","",VLOOKUP(CR257,Invoer!$F$15:$AU$1500,9,FALSE))</f>
        <v/>
      </c>
      <c r="CZ257" s="599" t="str">
        <f ca="1">IF($CR257="","",VLOOKUP(CR257,Invoer!$F$15:$AU$1500,10,FALSE))</f>
        <v/>
      </c>
      <c r="DA257" s="599" t="str">
        <f ca="1">IF($CR257="","",VLOOKUP(CR257,Invoer!$F$15:$AU$1500,11,FALSE))</f>
        <v/>
      </c>
      <c r="DB257" s="599" t="str">
        <f ca="1">IF($CR257="","",VLOOKUP(CR257,Invoer!$F$15:$BB$1500,14,FALSE))</f>
        <v/>
      </c>
      <c r="DC257" s="662" t="str">
        <f ca="1">IF($CR257="","",VLOOKUP(CR257,Invoer!$F$15:$AU$1500,15,FALSE))</f>
        <v/>
      </c>
      <c r="DD257" s="599" t="str">
        <f ca="1">IF($CR257="","",VLOOKUP(CR257,Invoer!$F$15:$AU$1500,19,FALSE))</f>
        <v/>
      </c>
      <c r="DE257" s="662" t="str">
        <f ca="1">IF($CR257="","",VLOOKUP(CR257,Invoer!$F$15:$AU$1500,20,FALSE))</f>
        <v/>
      </c>
      <c r="DF257" s="662" t="str">
        <f ca="1">IF($CR257="","",VLOOKUP(CR257,Invoer!$F$15:$AU$1500,23,FALSE))</f>
        <v/>
      </c>
      <c r="DG257" s="662" t="str">
        <f ca="1">IF($CR257="","",VLOOKUP(CR257,Invoer!$F$15:$AU$1500,17,FALSE))</f>
        <v/>
      </c>
      <c r="DH257" s="681" t="str">
        <f t="shared" ca="1" si="123"/>
        <v/>
      </c>
      <c r="DI257" s="662" t="str">
        <f t="shared" ca="1" si="124"/>
        <v/>
      </c>
      <c r="DJ257" s="190"/>
      <c r="DK257" s="411" t="str">
        <f t="shared" ca="1" si="125"/>
        <v/>
      </c>
      <c r="DO257" s="61" t="e">
        <f ca="1">IF($DN$4&lt;3,Invoer!EB262,Invoer!EA262)</f>
        <v>#N/A</v>
      </c>
      <c r="DP257" s="599" t="str">
        <f t="shared" ca="1" si="126"/>
        <v/>
      </c>
      <c r="DQ257" s="673" t="str">
        <f ca="1">IF($DP257="","",VLOOKUP(DP257,Invoer!$F$15:$AU$1999,2,FALSE))</f>
        <v/>
      </c>
      <c r="DR257" s="599" t="str">
        <f t="shared" ca="1" si="127"/>
        <v/>
      </c>
      <c r="DS257" s="599" t="str">
        <f ca="1">IF($DP257="","",VLOOKUP(DP257,Invoer!$F$15:$AU$1999,3,FALSE))</f>
        <v/>
      </c>
      <c r="DT257" s="599" t="str">
        <f ca="1">IF($DP257="","",IF(DS257&lt;&gt;"Liq","",VLOOKUP(DP257,Invoer!$F$15:$AU$1999,4,FALSE)))</f>
        <v/>
      </c>
      <c r="DU257" s="599" t="str">
        <f ca="1">IF($DP257="","",VLOOKUP(DP257,Invoer!$F$15:$AU$1999,5,FALSE))</f>
        <v/>
      </c>
      <c r="DV257" s="599" t="str">
        <f ca="1">IF($DP257="","",VLOOKUP(DP257,Invoer!$F$15:$AU$1999,6,FALSE))</f>
        <v/>
      </c>
      <c r="DW257" s="599" t="str">
        <f ca="1">IF($DP257="","",VLOOKUP(DP257,Invoer!$F$15:$AU$1999,9,FALSE))</f>
        <v/>
      </c>
      <c r="DX257" s="599" t="str">
        <f ca="1">IF($DP257="","",VLOOKUP(DP257,Invoer!$F$15:$AU$1999,10,FALSE))</f>
        <v/>
      </c>
      <c r="DY257" s="595" t="str">
        <f ca="1">IF($DP257="","",VLOOKUP(DP257,Invoer!$F$15:$AU$1999,11,FALSE))</f>
        <v/>
      </c>
      <c r="DZ257" s="662" t="str">
        <f ca="1">IF($DP257="","",IF($DN$4&gt;2,"",VLOOKUP(DP257,Invoer!CQ:CS,3,FALSE)))</f>
        <v/>
      </c>
      <c r="EA257" s="541" t="str">
        <f ca="1">IF($DP257="","",IF(ISERROR(DQ257),0,IF($DN$4&lt;3,"",VLOOKUP(DP257,Invoer!$F$15:$AU$1999,15,FALSE))))</f>
        <v/>
      </c>
      <c r="EB257" s="595" t="str">
        <f ca="1">IF($DP257="","",IF($DN$4&lt;3,"",VLOOKUP(DP257,Invoer!$F$15:$AU$1999,19,FALSE)))</f>
        <v/>
      </c>
      <c r="EC257" s="541" t="str">
        <f ca="1">IF($DP257="","",IF(ISERROR(DQ257),0,IF($DN$4&lt;3,"",VLOOKUP(DP257,Invoer!$F$15:$AU$1999,24,FALSE))))</f>
        <v/>
      </c>
      <c r="ED257" s="541" t="str">
        <f ca="1">IF($DP257="","",IF(ISERROR(DQ257),0,IF($DN$4&lt;3,"",VLOOKUP(DP257,Invoer!$F$15:$AU$1999,17,FALSE))))</f>
        <v/>
      </c>
      <c r="EH257" s="89" t="e">
        <f ca="1">Invoer!CP262</f>
        <v>#N/A</v>
      </c>
      <c r="EI257" s="599" t="str">
        <f t="shared" ca="1" si="128"/>
        <v/>
      </c>
      <c r="EJ257" s="673" t="str">
        <f ca="1">IF(EI257="","",VLOOKUP(EI257,Invoer!$F$15:$AU$1999,2,FALSE))</f>
        <v/>
      </c>
      <c r="EK257" s="599" t="str">
        <f t="shared" ca="1" si="129"/>
        <v/>
      </c>
      <c r="EL257" s="599" t="str">
        <f ca="1">IF($EI257="","",VLOOKUP(EI257,Invoer!$F$15:$AU$1999,3,FALSE))</f>
        <v/>
      </c>
      <c r="EM257" s="599" t="str">
        <f ca="1">IF($EI257="","",IF(EL257&lt;&gt;"Liq","",VLOOKUP(EI257,Invoer!$F$15:$AU$1999,4,FALSE)))</f>
        <v/>
      </c>
      <c r="EN257" s="599" t="str">
        <f ca="1">IF($EI257="","",VLOOKUP(EI257,Invoer!$F$15:$AU$1999,6,FALSE))</f>
        <v/>
      </c>
      <c r="EO257" s="599" t="str">
        <f ca="1">IF(EI257="","",VLOOKUP(EI257,Invoer!$F$15:$AU$1999,9,FALSE))</f>
        <v/>
      </c>
      <c r="EP257" s="599" t="str">
        <f ca="1">IF(EI257="","",VLOOKUP(EI257,Invoer!$F$15:$AU$1999,10,FALSE))</f>
        <v/>
      </c>
      <c r="EQ257" s="599" t="str">
        <f ca="1">IF(EI257="","",VLOOKUP(EI257,Invoer!$F$15:$AU$1999,11,FALSE))</f>
        <v/>
      </c>
      <c r="ER257" s="662" t="str">
        <f ca="1">IF(EI257="","",VLOOKUP(EI257,Invoer!CQ:CS,3,FALSE))</f>
        <v/>
      </c>
      <c r="ES257" s="662" t="str">
        <f t="shared" ca="1" si="130"/>
        <v/>
      </c>
      <c r="ET257" s="513" t="str">
        <f t="shared" ca="1" si="131"/>
        <v/>
      </c>
      <c r="EU257" s="112" t="str">
        <f t="shared" ca="1" si="132"/>
        <v/>
      </c>
      <c r="EV257" s="83" t="s">
        <v>160</v>
      </c>
      <c r="EW257" s="682" t="str">
        <f t="shared" ca="1" si="133"/>
        <v/>
      </c>
      <c r="EX257" s="662" t="str">
        <f t="shared" ca="1" si="134"/>
        <v/>
      </c>
      <c r="EY257"/>
      <c r="EZ257" s="56" t="e">
        <f t="shared" ca="1" si="145"/>
        <v>#VALUE!</v>
      </c>
      <c r="FA257" s="56" t="e">
        <f t="shared" ca="1" si="146"/>
        <v>#VALUE!</v>
      </c>
      <c r="FE257"/>
      <c r="FI257"/>
      <c r="FJ257"/>
    </row>
    <row r="258" spans="1:166" ht="12" customHeight="1" x14ac:dyDescent="0.2">
      <c r="A258"/>
      <c r="B258"/>
      <c r="C258"/>
      <c r="E258"/>
      <c r="G258" s="89" t="e">
        <f ca="1">Invoer!DU263</f>
        <v>#N/A</v>
      </c>
      <c r="H258" s="599" t="str">
        <f t="shared" ca="1" si="152"/>
        <v/>
      </c>
      <c r="I258" s="673" t="str">
        <f ca="1">IF($H258="","",VLOOKUP(H258,Invoer!$F$15:$AU$1500,2,FALSE))</f>
        <v/>
      </c>
      <c r="J258" s="599" t="str">
        <f t="shared" ca="1" si="151"/>
        <v/>
      </c>
      <c r="K258" s="599" t="str">
        <f ca="1">IF($H258="","",VLOOKUP(H258,Invoer!$F$15:$AU$1500,3,FALSE))</f>
        <v/>
      </c>
      <c r="L258" s="599" t="str">
        <f ca="1">IF($H258="","",IF(K258&lt;&gt;"Liq","",VLOOKUP(H258,Invoer!$F$15:$AU$1500,4,FALSE)))</f>
        <v/>
      </c>
      <c r="M258" s="599" t="str">
        <f ca="1">IF($H258="","",VLOOKUP(H258,Invoer!$F$15:$AU$1500,5,FALSE))</f>
        <v/>
      </c>
      <c r="N258" s="599" t="str">
        <f ca="1">IF($H258="","",VLOOKUP(H258,Invoer!$F$15:$AU$1500,6,FALSE))</f>
        <v/>
      </c>
      <c r="O258" s="599" t="str">
        <f ca="1">IF($H258="","",VLOOKUP(H258,Invoer!$F$15:$AU$1500,9,FALSE))</f>
        <v/>
      </c>
      <c r="P258" s="599" t="str">
        <f ca="1">IF($H258="","",VLOOKUP(H258,Invoer!$F$15:$AU$1500,10,FALSE))</f>
        <v/>
      </c>
      <c r="Q258" s="599" t="str">
        <f ca="1">IF($H258="","",VLOOKUP(H258,Invoer!$F$15:$BB$1500,14,FALSE))</f>
        <v/>
      </c>
      <c r="R258" s="662" t="str">
        <f ca="1">IF($H258="","",IF(J258&gt;$K$8,"",VLOOKUP(H258,Invoer!$F$15:$AU$1500,15,FALSE)))</f>
        <v/>
      </c>
      <c r="S258" s="599" t="str">
        <f ca="1">IF($H258="","",VLOOKUP(H258,Invoer!$F$15:$AU$1500,19,FALSE))</f>
        <v/>
      </c>
      <c r="T258" s="662" t="str">
        <f ca="1">IF($H258="","",IF(J258&gt;$K$8,"",VLOOKUP(H258,Invoer!$F$15:$AU$1500,20,FALSE)))</f>
        <v/>
      </c>
      <c r="U258" s="662" t="str">
        <f ca="1">IF($H258="","",IF(J258&gt;$K$8,"",VLOOKUP(H258,Invoer!$F$15:$AU$1500,23,FALSE)))</f>
        <v/>
      </c>
      <c r="V258" s="662" t="str">
        <f ca="1">IF($H258="","",IF(J258&gt;$K$8,"",VLOOKUP(H258,Invoer!$F$15:$AU$1500,17,FALSE)))</f>
        <v/>
      </c>
      <c r="AC258" s="435" t="str">
        <f>IF($AC$7&lt;3,Invoer!DR263,IF($AC$7=3,Invoer!BT263,"x"))</f>
        <v>x</v>
      </c>
      <c r="AD258" s="599" t="str">
        <f t="shared" si="136"/>
        <v/>
      </c>
      <c r="AE258" s="673" t="str">
        <f>IF($AD258="","",VLOOKUP(AD258,Invoer!$F$15:$AU$1999,2,FALSE))</f>
        <v/>
      </c>
      <c r="AF258" s="599" t="str">
        <f t="shared" si="137"/>
        <v/>
      </c>
      <c r="AG258" s="599" t="str">
        <f>IF($AD258="","",VLOOKUP(AD258,Invoer!$F$15:$AU$1999,3,FALSE))</f>
        <v/>
      </c>
      <c r="AH258" s="599" t="str">
        <f>IF($AD258="","",IF(AG258&lt;&gt;"Liq","",VLOOKUP(AD258,Invoer!$F$15:$AU$1999,4,FALSE)))</f>
        <v/>
      </c>
      <c r="AI258" s="677" t="str">
        <f>IF($AD258="","",VLOOKUP(AD258,Invoer!$F$15:$AU$1999,5,FALSE))</f>
        <v/>
      </c>
      <c r="AJ258" s="599" t="str">
        <f>IF($AD258="","",VLOOKUP(AD258,Invoer!$F$15:$AU$1999,6,FALSE))</f>
        <v/>
      </c>
      <c r="AK258" s="599" t="str">
        <f>IF($AD258="","",VLOOKUP(AD258,Invoer!$F$15:$AU$1999,9,FALSE))</f>
        <v/>
      </c>
      <c r="AL258" s="599" t="str">
        <f>IF($AD258="","",VLOOKUP(AD258,Invoer!$F$15:$AU$1999,10,FALSE))</f>
        <v/>
      </c>
      <c r="AM258" s="599" t="str">
        <f>IF($AD258="","",VLOOKUP(AD258,Invoer!$F$15:$BB$1999,14,FALSE))</f>
        <v/>
      </c>
      <c r="AN258" s="599" t="str">
        <f>IF($AD258="","",VLOOKUP(AD258,Invoer!$F$15:$AU$1999,11,FALSE))</f>
        <v/>
      </c>
      <c r="AO258" s="662" t="str">
        <f>IF($AD258="","",VLOOKUP(AD258,Invoer!$F$15:$AU$1999,15,FALSE))</f>
        <v/>
      </c>
      <c r="AP258" s="599" t="str">
        <f>IF($AD258="","",VLOOKUP(AD258,Invoer!$F$15:$AU$1999,19,FALSE))</f>
        <v/>
      </c>
      <c r="AQ258" s="662" t="str">
        <f>IF($AD258="","",VLOOKUP(AD258,Invoer!$F$15:$AU$1999,24,FALSE))</f>
        <v/>
      </c>
      <c r="AR258" s="662" t="str">
        <f>IF($AD258="","",VLOOKUP(AD258,Invoer!$F$15:$AU$1999,17,FALSE))</f>
        <v/>
      </c>
      <c r="AS258" s="678" t="str">
        <f t="shared" si="147"/>
        <v/>
      </c>
      <c r="AT258" s="676" t="str">
        <f t="shared" si="116"/>
        <v/>
      </c>
      <c r="AU258" s="77" t="e">
        <f t="shared" si="117"/>
        <v>#VALUE!</v>
      </c>
      <c r="AW258" s="57"/>
      <c r="AX258" s="57"/>
      <c r="BA258" s="83" t="e">
        <f ca="1">Invoer!DW263</f>
        <v>#N/A</v>
      </c>
      <c r="BB258" s="599" t="str">
        <f t="shared" ca="1" si="138"/>
        <v/>
      </c>
      <c r="BC258" s="673" t="str">
        <f ca="1">IF($BB258="","",VLOOKUP(BB258,Invoer!$F$15:$AU$1999,2,FALSE))</f>
        <v/>
      </c>
      <c r="BD258" s="599" t="str">
        <f t="shared" ca="1" si="139"/>
        <v/>
      </c>
      <c r="BE258" s="599" t="str">
        <f ca="1">IF($BB258="","",VLOOKUP(BB258,Invoer!$F$15:$AU$1999,5,FALSE))</f>
        <v/>
      </c>
      <c r="BF258" s="599" t="str">
        <f ca="1">IF($BB258="","",VLOOKUP(BB258,Invoer!$F$15:$AU$1999,6,FALSE))</f>
        <v/>
      </c>
      <c r="BG258" s="599" t="str">
        <f ca="1">IF($BB258="","",VLOOKUP(BB258,Invoer!$F$15:$AU$1999,9,FALSE))</f>
        <v/>
      </c>
      <c r="BH258" s="599" t="str">
        <f ca="1">IF($BB258="","",VLOOKUP(BB258,Invoer!$F$15:$AU$1999,10,FALSE))</f>
        <v/>
      </c>
      <c r="BI258" s="599" t="str">
        <f ca="1">IF($BB258="","",VLOOKUP(BB258,Invoer!$F$15:$BB$1999,14,FALSE))</f>
        <v/>
      </c>
      <c r="BJ258" s="599" t="str">
        <f ca="1">IF($BB258="","",VLOOKUP(BB258,Invoer!$F$15:$AU$1999,11,FALSE))</f>
        <v/>
      </c>
      <c r="BK258" s="662" t="str">
        <f t="shared" ca="1" si="140"/>
        <v/>
      </c>
      <c r="BL258" s="662" t="str">
        <f t="shared" ca="1" si="141"/>
        <v/>
      </c>
      <c r="BM258" s="679" t="str">
        <f t="shared" ca="1" si="142"/>
        <v/>
      </c>
      <c r="BN258" s="662" t="str">
        <f t="shared" ca="1" si="118"/>
        <v/>
      </c>
      <c r="BO258" s="662" t="str">
        <f ca="1">IF($BB258="","",VLOOKUP(BB258,Invoer!$F$15:$AU$1999,15,FALSE))</f>
        <v/>
      </c>
      <c r="BP258" s="662" t="str">
        <f ca="1">IF($BB258="","",VLOOKUP(BB258,Invoer!$F$15:$AU$1999,24,FALSE))</f>
        <v/>
      </c>
      <c r="BQ258" s="662" t="str">
        <f ca="1">IF($BB258="","",VLOOKUP(BB258,Invoer!$F$15:$AU$1999,17,FALSE))</f>
        <v/>
      </c>
      <c r="BS258" s="73" t="e">
        <f t="shared" ca="1" si="148"/>
        <v>#VALUE!</v>
      </c>
      <c r="BT258" s="57" t="str">
        <f t="shared" ca="1" si="149"/>
        <v/>
      </c>
      <c r="CQ258" s="411" t="e">
        <f ca="1">Invoer!EG263</f>
        <v>#N/A</v>
      </c>
      <c r="CR258" s="599" t="str">
        <f t="shared" ca="1" si="121"/>
        <v/>
      </c>
      <c r="CS258" s="673" t="str">
        <f ca="1">IF($CR258="","",VLOOKUP(CR258,Invoer!$F$15:$AU$1500,2,FALSE))</f>
        <v/>
      </c>
      <c r="CT258" s="599" t="str">
        <f t="shared" ca="1" si="122"/>
        <v/>
      </c>
      <c r="CU258" s="599" t="str">
        <f ca="1">IF($CR258="","",VLOOKUP(CR258,Invoer!$F$15:$AU$1500,3,FALSE))</f>
        <v/>
      </c>
      <c r="CV258" s="599" t="str">
        <f ca="1">IF($CR258="","",IF(CU258&lt;&gt;"Liq","",VLOOKUP(CR258,Invoer!$F$15:$AU$1500,4,FALSE)))</f>
        <v/>
      </c>
      <c r="CW258" s="599" t="str">
        <f ca="1">IF($CR258="","",VLOOKUP(CR258,Invoer!$F$15:$AU$1500,5,FALSE))</f>
        <v/>
      </c>
      <c r="CX258" s="599" t="str">
        <f ca="1">IF($CR258="","",VLOOKUP(CR258,Invoer!$F$15:$AU$1500,6,FALSE))</f>
        <v/>
      </c>
      <c r="CY258" s="599" t="str">
        <f ca="1">IF($CR258="","",VLOOKUP(CR258,Invoer!$F$15:$AU$1500,9,FALSE))</f>
        <v/>
      </c>
      <c r="CZ258" s="599" t="str">
        <f ca="1">IF($CR258="","",VLOOKUP(CR258,Invoer!$F$15:$AU$1500,10,FALSE))</f>
        <v/>
      </c>
      <c r="DA258" s="599" t="str">
        <f ca="1">IF($CR258="","",VLOOKUP(CR258,Invoer!$F$15:$AU$1500,11,FALSE))</f>
        <v/>
      </c>
      <c r="DB258" s="599" t="str">
        <f ca="1">IF($CR258="","",VLOOKUP(CR258,Invoer!$F$15:$BB$1500,14,FALSE))</f>
        <v/>
      </c>
      <c r="DC258" s="662" t="str">
        <f ca="1">IF($CR258="","",VLOOKUP(CR258,Invoer!$F$15:$AU$1500,15,FALSE))</f>
        <v/>
      </c>
      <c r="DD258" s="599" t="str">
        <f ca="1">IF($CR258="","",VLOOKUP(CR258,Invoer!$F$15:$AU$1500,19,FALSE))</f>
        <v/>
      </c>
      <c r="DE258" s="662" t="str">
        <f ca="1">IF($CR258="","",VLOOKUP(CR258,Invoer!$F$15:$AU$1500,20,FALSE))</f>
        <v/>
      </c>
      <c r="DF258" s="662" t="str">
        <f ca="1">IF($CR258="","",VLOOKUP(CR258,Invoer!$F$15:$AU$1500,23,FALSE))</f>
        <v/>
      </c>
      <c r="DG258" s="662" t="str">
        <f ca="1">IF($CR258="","",VLOOKUP(CR258,Invoer!$F$15:$AU$1500,17,FALSE))</f>
        <v/>
      </c>
      <c r="DH258" s="681" t="str">
        <f t="shared" ca="1" si="123"/>
        <v/>
      </c>
      <c r="DI258" s="662" t="str">
        <f t="shared" ca="1" si="124"/>
        <v/>
      </c>
      <c r="DJ258" s="190"/>
      <c r="DK258" s="411" t="str">
        <f t="shared" ca="1" si="125"/>
        <v/>
      </c>
      <c r="DO258" s="61" t="e">
        <f ca="1">IF($DN$4&lt;3,Invoer!EB263,Invoer!EA263)</f>
        <v>#N/A</v>
      </c>
      <c r="DP258" s="599" t="str">
        <f t="shared" ca="1" si="126"/>
        <v/>
      </c>
      <c r="DQ258" s="673" t="str">
        <f ca="1">IF($DP258="","",VLOOKUP(DP258,Invoer!$F$15:$AU$1999,2,FALSE))</f>
        <v/>
      </c>
      <c r="DR258" s="599" t="str">
        <f t="shared" ca="1" si="127"/>
        <v/>
      </c>
      <c r="DS258" s="599" t="str">
        <f ca="1">IF($DP258="","",VLOOKUP(DP258,Invoer!$F$15:$AU$1999,3,FALSE))</f>
        <v/>
      </c>
      <c r="DT258" s="599" t="str">
        <f ca="1">IF($DP258="","",IF(DS258&lt;&gt;"Liq","",VLOOKUP(DP258,Invoer!$F$15:$AU$1999,4,FALSE)))</f>
        <v/>
      </c>
      <c r="DU258" s="599" t="str">
        <f ca="1">IF($DP258="","",VLOOKUP(DP258,Invoer!$F$15:$AU$1999,5,FALSE))</f>
        <v/>
      </c>
      <c r="DV258" s="599" t="str">
        <f ca="1">IF($DP258="","",VLOOKUP(DP258,Invoer!$F$15:$AU$1999,6,FALSE))</f>
        <v/>
      </c>
      <c r="DW258" s="599" t="str">
        <f ca="1">IF($DP258="","",VLOOKUP(DP258,Invoer!$F$15:$AU$1999,9,FALSE))</f>
        <v/>
      </c>
      <c r="DX258" s="599" t="str">
        <f ca="1">IF($DP258="","",VLOOKUP(DP258,Invoer!$F$15:$AU$1999,10,FALSE))</f>
        <v/>
      </c>
      <c r="DY258" s="595" t="str">
        <f ca="1">IF($DP258="","",VLOOKUP(DP258,Invoer!$F$15:$AU$1999,11,FALSE))</f>
        <v/>
      </c>
      <c r="DZ258" s="662" t="str">
        <f ca="1">IF($DP258="","",IF($DN$4&gt;2,"",VLOOKUP(DP258,Invoer!CQ:CS,3,FALSE)))</f>
        <v/>
      </c>
      <c r="EA258" s="541" t="str">
        <f ca="1">IF($DP258="","",IF(ISERROR(DQ258),0,IF($DN$4&lt;3,"",VLOOKUP(DP258,Invoer!$F$15:$AU$1999,15,FALSE))))</f>
        <v/>
      </c>
      <c r="EB258" s="595" t="str">
        <f ca="1">IF($DP258="","",IF($DN$4&lt;3,"",VLOOKUP(DP258,Invoer!$F$15:$AU$1999,19,FALSE)))</f>
        <v/>
      </c>
      <c r="EC258" s="541" t="str">
        <f ca="1">IF($DP258="","",IF(ISERROR(DQ258),0,IF($DN$4&lt;3,"",VLOOKUP(DP258,Invoer!$F$15:$AU$1999,24,FALSE))))</f>
        <v/>
      </c>
      <c r="ED258" s="541" t="str">
        <f ca="1">IF($DP258="","",IF(ISERROR(DQ258),0,IF($DN$4&lt;3,"",VLOOKUP(DP258,Invoer!$F$15:$AU$1999,17,FALSE))))</f>
        <v/>
      </c>
      <c r="EH258" s="89" t="e">
        <f ca="1">Invoer!CP263</f>
        <v>#N/A</v>
      </c>
      <c r="EI258" s="599" t="str">
        <f t="shared" ca="1" si="128"/>
        <v/>
      </c>
      <c r="EJ258" s="673" t="str">
        <f ca="1">IF(EI258="","",VLOOKUP(EI258,Invoer!$F$15:$AU$1999,2,FALSE))</f>
        <v/>
      </c>
      <c r="EK258" s="599" t="str">
        <f t="shared" ca="1" si="129"/>
        <v/>
      </c>
      <c r="EL258" s="599" t="str">
        <f ca="1">IF($EI258="","",VLOOKUP(EI258,Invoer!$F$15:$AU$1999,3,FALSE))</f>
        <v/>
      </c>
      <c r="EM258" s="599" t="str">
        <f ca="1">IF($EI258="","",IF(EL258&lt;&gt;"Liq","",VLOOKUP(EI258,Invoer!$F$15:$AU$1999,4,FALSE)))</f>
        <v/>
      </c>
      <c r="EN258" s="599" t="str">
        <f ca="1">IF($EI258="","",VLOOKUP(EI258,Invoer!$F$15:$AU$1999,6,FALSE))</f>
        <v/>
      </c>
      <c r="EO258" s="599" t="str">
        <f ca="1">IF(EI258="","",VLOOKUP(EI258,Invoer!$F$15:$AU$1999,9,FALSE))</f>
        <v/>
      </c>
      <c r="EP258" s="599" t="str">
        <f ca="1">IF(EI258="","",VLOOKUP(EI258,Invoer!$F$15:$AU$1999,10,FALSE))</f>
        <v/>
      </c>
      <c r="EQ258" s="599" t="str">
        <f ca="1">IF(EI258="","",VLOOKUP(EI258,Invoer!$F$15:$AU$1999,11,FALSE))</f>
        <v/>
      </c>
      <c r="ER258" s="662" t="str">
        <f ca="1">IF(EI258="","",VLOOKUP(EI258,Invoer!CQ:CS,3,FALSE))</f>
        <v/>
      </c>
      <c r="ES258" s="662" t="str">
        <f t="shared" ca="1" si="130"/>
        <v/>
      </c>
      <c r="ET258" s="513" t="str">
        <f t="shared" ca="1" si="131"/>
        <v/>
      </c>
      <c r="EU258" s="112" t="str">
        <f t="shared" ca="1" si="132"/>
        <v/>
      </c>
      <c r="EV258" s="83" t="s">
        <v>160</v>
      </c>
      <c r="EW258" s="682" t="str">
        <f t="shared" ca="1" si="133"/>
        <v/>
      </c>
      <c r="EX258" s="662" t="str">
        <f t="shared" ca="1" si="134"/>
        <v/>
      </c>
      <c r="EY258"/>
      <c r="EZ258" s="56" t="e">
        <f t="shared" ca="1" si="145"/>
        <v>#VALUE!</v>
      </c>
      <c r="FA258" s="56" t="e">
        <f t="shared" ca="1" si="146"/>
        <v>#VALUE!</v>
      </c>
      <c r="FE258"/>
      <c r="FI258"/>
      <c r="FJ258"/>
    </row>
    <row r="259" spans="1:166" ht="12" customHeight="1" x14ac:dyDescent="0.2">
      <c r="A259"/>
      <c r="B259"/>
      <c r="C259"/>
      <c r="E259"/>
      <c r="G259" s="89" t="e">
        <f ca="1">Invoer!DU264</f>
        <v>#N/A</v>
      </c>
      <c r="H259" s="599" t="str">
        <f t="shared" ca="1" si="152"/>
        <v/>
      </c>
      <c r="I259" s="673" t="str">
        <f ca="1">IF($H259="","",VLOOKUP(H259,Invoer!$F$15:$AU$1500,2,FALSE))</f>
        <v/>
      </c>
      <c r="J259" s="599" t="str">
        <f t="shared" ca="1" si="151"/>
        <v/>
      </c>
      <c r="K259" s="599" t="str">
        <f ca="1">IF($H259="","",VLOOKUP(H259,Invoer!$F$15:$AU$1500,3,FALSE))</f>
        <v/>
      </c>
      <c r="L259" s="599" t="str">
        <f ca="1">IF($H259="","",IF(K259&lt;&gt;"Liq","",VLOOKUP(H259,Invoer!$F$15:$AU$1500,4,FALSE)))</f>
        <v/>
      </c>
      <c r="M259" s="599" t="str">
        <f ca="1">IF($H259="","",VLOOKUP(H259,Invoer!$F$15:$AU$1500,5,FALSE))</f>
        <v/>
      </c>
      <c r="N259" s="599" t="str">
        <f ca="1">IF($H259="","",VLOOKUP(H259,Invoer!$F$15:$AU$1500,6,FALSE))</f>
        <v/>
      </c>
      <c r="O259" s="599" t="str">
        <f ca="1">IF($H259="","",VLOOKUP(H259,Invoer!$F$15:$AU$1500,9,FALSE))</f>
        <v/>
      </c>
      <c r="P259" s="599" t="str">
        <f ca="1">IF($H259="","",VLOOKUP(H259,Invoer!$F$15:$AU$1500,10,FALSE))</f>
        <v/>
      </c>
      <c r="Q259" s="599" t="str">
        <f ca="1">IF($H259="","",VLOOKUP(H259,Invoer!$F$15:$BB$1500,14,FALSE))</f>
        <v/>
      </c>
      <c r="R259" s="662" t="str">
        <f ca="1">IF($H259="","",IF(J259&gt;$K$8,"",VLOOKUP(H259,Invoer!$F$15:$AU$1500,15,FALSE)))</f>
        <v/>
      </c>
      <c r="S259" s="599" t="str">
        <f ca="1">IF($H259="","",VLOOKUP(H259,Invoer!$F$15:$AU$1500,19,FALSE))</f>
        <v/>
      </c>
      <c r="T259" s="662" t="str">
        <f ca="1">IF($H259="","",IF(J259&gt;$K$8,"",VLOOKUP(H259,Invoer!$F$15:$AU$1500,20,FALSE)))</f>
        <v/>
      </c>
      <c r="U259" s="662" t="str">
        <f ca="1">IF($H259="","",IF(J259&gt;$K$8,"",VLOOKUP(H259,Invoer!$F$15:$AU$1500,23,FALSE)))</f>
        <v/>
      </c>
      <c r="V259" s="662" t="str">
        <f ca="1">IF($H259="","",IF(J259&gt;$K$8,"",VLOOKUP(H259,Invoer!$F$15:$AU$1500,17,FALSE)))</f>
        <v/>
      </c>
      <c r="AC259" s="435" t="str">
        <f>IF($AC$7&lt;3,Invoer!DR264,IF($AC$7=3,Invoer!BT264,"x"))</f>
        <v>x</v>
      </c>
      <c r="AD259" s="599" t="str">
        <f t="shared" si="136"/>
        <v/>
      </c>
      <c r="AE259" s="673" t="str">
        <f>IF($AD259="","",VLOOKUP(AD259,Invoer!$F$15:$AU$1999,2,FALSE))</f>
        <v/>
      </c>
      <c r="AF259" s="599" t="str">
        <f t="shared" si="137"/>
        <v/>
      </c>
      <c r="AG259" s="599" t="str">
        <f>IF($AD259="","",VLOOKUP(AD259,Invoer!$F$15:$AU$1999,3,FALSE))</f>
        <v/>
      </c>
      <c r="AH259" s="599" t="str">
        <f>IF($AD259="","",IF(AG259&lt;&gt;"Liq","",VLOOKUP(AD259,Invoer!$F$15:$AU$1999,4,FALSE)))</f>
        <v/>
      </c>
      <c r="AI259" s="677" t="str">
        <f>IF($AD259="","",VLOOKUP(AD259,Invoer!$F$15:$AU$1999,5,FALSE))</f>
        <v/>
      </c>
      <c r="AJ259" s="599" t="str">
        <f>IF($AD259="","",VLOOKUP(AD259,Invoer!$F$15:$AU$1999,6,FALSE))</f>
        <v/>
      </c>
      <c r="AK259" s="599" t="str">
        <f>IF($AD259="","",VLOOKUP(AD259,Invoer!$F$15:$AU$1999,9,FALSE))</f>
        <v/>
      </c>
      <c r="AL259" s="599" t="str">
        <f>IF($AD259="","",VLOOKUP(AD259,Invoer!$F$15:$AU$1999,10,FALSE))</f>
        <v/>
      </c>
      <c r="AM259" s="599" t="str">
        <f>IF($AD259="","",VLOOKUP(AD259,Invoer!$F$15:$BB$1999,14,FALSE))</f>
        <v/>
      </c>
      <c r="AN259" s="599" t="str">
        <f>IF($AD259="","",VLOOKUP(AD259,Invoer!$F$15:$AU$1999,11,FALSE))</f>
        <v/>
      </c>
      <c r="AO259" s="662" t="str">
        <f>IF($AD259="","",VLOOKUP(AD259,Invoer!$F$15:$AU$1999,15,FALSE))</f>
        <v/>
      </c>
      <c r="AP259" s="599" t="str">
        <f>IF($AD259="","",VLOOKUP(AD259,Invoer!$F$15:$AU$1999,19,FALSE))</f>
        <v/>
      </c>
      <c r="AQ259" s="662" t="str">
        <f>IF($AD259="","",VLOOKUP(AD259,Invoer!$F$15:$AU$1999,24,FALSE))</f>
        <v/>
      </c>
      <c r="AR259" s="662" t="str">
        <f>IF($AD259="","",VLOOKUP(AD259,Invoer!$F$15:$AU$1999,17,FALSE))</f>
        <v/>
      </c>
      <c r="AS259" s="678" t="str">
        <f t="shared" si="147"/>
        <v/>
      </c>
      <c r="AT259" s="676" t="str">
        <f t="shared" si="116"/>
        <v/>
      </c>
      <c r="AU259" s="77" t="e">
        <f t="shared" si="117"/>
        <v>#VALUE!</v>
      </c>
      <c r="AW259" s="57"/>
      <c r="AX259" s="57"/>
      <c r="BA259" s="83" t="e">
        <f ca="1">Invoer!DW264</f>
        <v>#N/A</v>
      </c>
      <c r="BB259" s="599" t="str">
        <f t="shared" ca="1" si="138"/>
        <v/>
      </c>
      <c r="BC259" s="673" t="str">
        <f ca="1">IF($BB259="","",VLOOKUP(BB259,Invoer!$F$15:$AU$1999,2,FALSE))</f>
        <v/>
      </c>
      <c r="BD259" s="599" t="str">
        <f t="shared" ca="1" si="139"/>
        <v/>
      </c>
      <c r="BE259" s="599" t="str">
        <f ca="1">IF($BB259="","",VLOOKUP(BB259,Invoer!$F$15:$AU$1999,5,FALSE))</f>
        <v/>
      </c>
      <c r="BF259" s="599" t="str">
        <f ca="1">IF($BB259="","",VLOOKUP(BB259,Invoer!$F$15:$AU$1999,6,FALSE))</f>
        <v/>
      </c>
      <c r="BG259" s="599" t="str">
        <f ca="1">IF($BB259="","",VLOOKUP(BB259,Invoer!$F$15:$AU$1999,9,FALSE))</f>
        <v/>
      </c>
      <c r="BH259" s="599" t="str">
        <f ca="1">IF($BB259="","",VLOOKUP(BB259,Invoer!$F$15:$AU$1999,10,FALSE))</f>
        <v/>
      </c>
      <c r="BI259" s="599" t="str">
        <f ca="1">IF($BB259="","",VLOOKUP(BB259,Invoer!$F$15:$BB$1999,14,FALSE))</f>
        <v/>
      </c>
      <c r="BJ259" s="599" t="str">
        <f ca="1">IF($BB259="","",VLOOKUP(BB259,Invoer!$F$15:$AU$1999,11,FALSE))</f>
        <v/>
      </c>
      <c r="BK259" s="662" t="str">
        <f t="shared" ca="1" si="140"/>
        <v/>
      </c>
      <c r="BL259" s="662" t="str">
        <f t="shared" ca="1" si="141"/>
        <v/>
      </c>
      <c r="BM259" s="679" t="str">
        <f t="shared" ca="1" si="142"/>
        <v/>
      </c>
      <c r="BN259" s="662" t="str">
        <f t="shared" ca="1" si="118"/>
        <v/>
      </c>
      <c r="BO259" s="662" t="str">
        <f ca="1">IF($BB259="","",VLOOKUP(BB259,Invoer!$F$15:$AU$1999,15,FALSE))</f>
        <v/>
      </c>
      <c r="BP259" s="662" t="str">
        <f ca="1">IF($BB259="","",VLOOKUP(BB259,Invoer!$F$15:$AU$1999,24,FALSE))</f>
        <v/>
      </c>
      <c r="BQ259" s="662" t="str">
        <f ca="1">IF($BB259="","",VLOOKUP(BB259,Invoer!$F$15:$AU$1999,17,FALSE))</f>
        <v/>
      </c>
      <c r="BS259" s="73" t="e">
        <f t="shared" ca="1" si="148"/>
        <v>#VALUE!</v>
      </c>
      <c r="BT259" s="57" t="str">
        <f t="shared" ca="1" si="149"/>
        <v/>
      </c>
      <c r="CQ259" s="411" t="e">
        <f ca="1">Invoer!EG264</f>
        <v>#N/A</v>
      </c>
      <c r="CR259" s="599" t="str">
        <f t="shared" ca="1" si="121"/>
        <v/>
      </c>
      <c r="CS259" s="673" t="str">
        <f ca="1">IF($CR259="","",VLOOKUP(CR259,Invoer!$F$15:$AU$1500,2,FALSE))</f>
        <v/>
      </c>
      <c r="CT259" s="599" t="str">
        <f t="shared" ca="1" si="122"/>
        <v/>
      </c>
      <c r="CU259" s="599" t="str">
        <f ca="1">IF($CR259="","",VLOOKUP(CR259,Invoer!$F$15:$AU$1500,3,FALSE))</f>
        <v/>
      </c>
      <c r="CV259" s="599" t="str">
        <f ca="1">IF($CR259="","",IF(CU259&lt;&gt;"Liq","",VLOOKUP(CR259,Invoer!$F$15:$AU$1500,4,FALSE)))</f>
        <v/>
      </c>
      <c r="CW259" s="599" t="str">
        <f ca="1">IF($CR259="","",VLOOKUP(CR259,Invoer!$F$15:$AU$1500,5,FALSE))</f>
        <v/>
      </c>
      <c r="CX259" s="599" t="str">
        <f ca="1">IF($CR259="","",VLOOKUP(CR259,Invoer!$F$15:$AU$1500,6,FALSE))</f>
        <v/>
      </c>
      <c r="CY259" s="599" t="str">
        <f ca="1">IF($CR259="","",VLOOKUP(CR259,Invoer!$F$15:$AU$1500,9,FALSE))</f>
        <v/>
      </c>
      <c r="CZ259" s="599" t="str">
        <f ca="1">IF($CR259="","",VLOOKUP(CR259,Invoer!$F$15:$AU$1500,10,FALSE))</f>
        <v/>
      </c>
      <c r="DA259" s="599" t="str">
        <f ca="1">IF($CR259="","",VLOOKUP(CR259,Invoer!$F$15:$AU$1500,11,FALSE))</f>
        <v/>
      </c>
      <c r="DB259" s="599" t="str">
        <f ca="1">IF($CR259="","",VLOOKUP(CR259,Invoer!$F$15:$BB$1500,14,FALSE))</f>
        <v/>
      </c>
      <c r="DC259" s="662" t="str">
        <f ca="1">IF($CR259="","",VLOOKUP(CR259,Invoer!$F$15:$AU$1500,15,FALSE))</f>
        <v/>
      </c>
      <c r="DD259" s="599" t="str">
        <f ca="1">IF($CR259="","",VLOOKUP(CR259,Invoer!$F$15:$AU$1500,19,FALSE))</f>
        <v/>
      </c>
      <c r="DE259" s="662" t="str">
        <f ca="1">IF($CR259="","",VLOOKUP(CR259,Invoer!$F$15:$AU$1500,20,FALSE))</f>
        <v/>
      </c>
      <c r="DF259" s="662" t="str">
        <f ca="1">IF($CR259="","",VLOOKUP(CR259,Invoer!$F$15:$AU$1500,23,FALSE))</f>
        <v/>
      </c>
      <c r="DG259" s="662" t="str">
        <f ca="1">IF($CR259="","",VLOOKUP(CR259,Invoer!$F$15:$AU$1500,17,FALSE))</f>
        <v/>
      </c>
      <c r="DH259" s="681" t="str">
        <f t="shared" ca="1" si="123"/>
        <v/>
      </c>
      <c r="DI259" s="662" t="str">
        <f t="shared" ca="1" si="124"/>
        <v/>
      </c>
      <c r="DJ259" s="190"/>
      <c r="DK259" s="411" t="str">
        <f t="shared" ca="1" si="125"/>
        <v/>
      </c>
      <c r="DO259" s="61" t="e">
        <f ca="1">IF($DN$4&lt;3,Invoer!EB264,Invoer!EA264)</f>
        <v>#N/A</v>
      </c>
      <c r="DP259" s="599" t="str">
        <f t="shared" ca="1" si="126"/>
        <v/>
      </c>
      <c r="DQ259" s="673" t="str">
        <f ca="1">IF($DP259="","",VLOOKUP(DP259,Invoer!$F$15:$AU$1999,2,FALSE))</f>
        <v/>
      </c>
      <c r="DR259" s="599" t="str">
        <f t="shared" ca="1" si="127"/>
        <v/>
      </c>
      <c r="DS259" s="599" t="str">
        <f ca="1">IF($DP259="","",VLOOKUP(DP259,Invoer!$F$15:$AU$1999,3,FALSE))</f>
        <v/>
      </c>
      <c r="DT259" s="599" t="str">
        <f ca="1">IF($DP259="","",IF(DS259&lt;&gt;"Liq","",VLOOKUP(DP259,Invoer!$F$15:$AU$1999,4,FALSE)))</f>
        <v/>
      </c>
      <c r="DU259" s="599" t="str">
        <f ca="1">IF($DP259="","",VLOOKUP(DP259,Invoer!$F$15:$AU$1999,5,FALSE))</f>
        <v/>
      </c>
      <c r="DV259" s="599" t="str">
        <f ca="1">IF($DP259="","",VLOOKUP(DP259,Invoer!$F$15:$AU$1999,6,FALSE))</f>
        <v/>
      </c>
      <c r="DW259" s="599" t="str">
        <f ca="1">IF($DP259="","",VLOOKUP(DP259,Invoer!$F$15:$AU$1999,9,FALSE))</f>
        <v/>
      </c>
      <c r="DX259" s="599" t="str">
        <f ca="1">IF($DP259="","",VLOOKUP(DP259,Invoer!$F$15:$AU$1999,10,FALSE))</f>
        <v/>
      </c>
      <c r="DY259" s="595" t="str">
        <f ca="1">IF($DP259="","",VLOOKUP(DP259,Invoer!$F$15:$AU$1999,11,FALSE))</f>
        <v/>
      </c>
      <c r="DZ259" s="662" t="str">
        <f ca="1">IF($DP259="","",IF($DN$4&gt;2,"",VLOOKUP(DP259,Invoer!CQ:CS,3,FALSE)))</f>
        <v/>
      </c>
      <c r="EA259" s="541" t="str">
        <f ca="1">IF($DP259="","",IF(ISERROR(DQ259),0,IF($DN$4&lt;3,"",VLOOKUP(DP259,Invoer!$F$15:$AU$1999,15,FALSE))))</f>
        <v/>
      </c>
      <c r="EB259" s="595" t="str">
        <f ca="1">IF($DP259="","",IF($DN$4&lt;3,"",VLOOKUP(DP259,Invoer!$F$15:$AU$1999,19,FALSE)))</f>
        <v/>
      </c>
      <c r="EC259" s="541" t="str">
        <f ca="1">IF($DP259="","",IF(ISERROR(DQ259),0,IF($DN$4&lt;3,"",VLOOKUP(DP259,Invoer!$F$15:$AU$1999,24,FALSE))))</f>
        <v/>
      </c>
      <c r="ED259" s="541" t="str">
        <f ca="1">IF($DP259="","",IF(ISERROR(DQ259),0,IF($DN$4&lt;3,"",VLOOKUP(DP259,Invoer!$F$15:$AU$1999,17,FALSE))))</f>
        <v/>
      </c>
      <c r="EH259" s="89" t="e">
        <f ca="1">Invoer!CP264</f>
        <v>#N/A</v>
      </c>
      <c r="EI259" s="599" t="str">
        <f t="shared" ca="1" si="128"/>
        <v/>
      </c>
      <c r="EJ259" s="673" t="str">
        <f ca="1">IF(EI259="","",VLOOKUP(EI259,Invoer!$F$15:$AU$1999,2,FALSE))</f>
        <v/>
      </c>
      <c r="EK259" s="599" t="str">
        <f t="shared" ca="1" si="129"/>
        <v/>
      </c>
      <c r="EL259" s="599" t="str">
        <f ca="1">IF($EI259="","",VLOOKUP(EI259,Invoer!$F$15:$AU$1999,3,FALSE))</f>
        <v/>
      </c>
      <c r="EM259" s="599" t="str">
        <f ca="1">IF($EI259="","",IF(EL259&lt;&gt;"Liq","",VLOOKUP(EI259,Invoer!$F$15:$AU$1999,4,FALSE)))</f>
        <v/>
      </c>
      <c r="EN259" s="599" t="str">
        <f ca="1">IF($EI259="","",VLOOKUP(EI259,Invoer!$F$15:$AU$1999,6,FALSE))</f>
        <v/>
      </c>
      <c r="EO259" s="599" t="str">
        <f ca="1">IF(EI259="","",VLOOKUP(EI259,Invoer!$F$15:$AU$1999,9,FALSE))</f>
        <v/>
      </c>
      <c r="EP259" s="599" t="str">
        <f ca="1">IF(EI259="","",VLOOKUP(EI259,Invoer!$F$15:$AU$1999,10,FALSE))</f>
        <v/>
      </c>
      <c r="EQ259" s="599" t="str">
        <f ca="1">IF(EI259="","",VLOOKUP(EI259,Invoer!$F$15:$AU$1999,11,FALSE))</f>
        <v/>
      </c>
      <c r="ER259" s="662" t="str">
        <f ca="1">IF(EI259="","",VLOOKUP(EI259,Invoer!CQ:CS,3,FALSE))</f>
        <v/>
      </c>
      <c r="ES259" s="662" t="str">
        <f t="shared" ca="1" si="130"/>
        <v/>
      </c>
      <c r="ET259" s="513" t="str">
        <f t="shared" ca="1" si="131"/>
        <v/>
      </c>
      <c r="EU259" s="112" t="str">
        <f t="shared" ca="1" si="132"/>
        <v/>
      </c>
      <c r="EV259" s="83" t="s">
        <v>160</v>
      </c>
      <c r="EW259" s="682" t="str">
        <f t="shared" ca="1" si="133"/>
        <v/>
      </c>
      <c r="EX259" s="662" t="str">
        <f t="shared" ca="1" si="134"/>
        <v/>
      </c>
      <c r="EY259"/>
      <c r="EZ259" s="56" t="e">
        <f t="shared" ca="1" si="145"/>
        <v>#VALUE!</v>
      </c>
      <c r="FA259" s="56" t="e">
        <f t="shared" ca="1" si="146"/>
        <v>#VALUE!</v>
      </c>
      <c r="FE259"/>
      <c r="FI259"/>
      <c r="FJ259"/>
    </row>
    <row r="260" spans="1:166" ht="12" customHeight="1" x14ac:dyDescent="0.2">
      <c r="A260"/>
      <c r="B260"/>
      <c r="C260"/>
      <c r="E260"/>
      <c r="G260" s="89" t="e">
        <f ca="1">Invoer!DU265</f>
        <v>#N/A</v>
      </c>
      <c r="H260" s="599" t="str">
        <f t="shared" ca="1" si="152"/>
        <v/>
      </c>
      <c r="I260" s="673" t="str">
        <f ca="1">IF($H260="","",VLOOKUP(H260,Invoer!$F$15:$AU$1500,2,FALSE))</f>
        <v/>
      </c>
      <c r="J260" s="599" t="str">
        <f t="shared" ca="1" si="151"/>
        <v/>
      </c>
      <c r="K260" s="599" t="str">
        <f ca="1">IF($H260="","",VLOOKUP(H260,Invoer!$F$15:$AU$1500,3,FALSE))</f>
        <v/>
      </c>
      <c r="L260" s="599" t="str">
        <f ca="1">IF($H260="","",IF(K260&lt;&gt;"Liq","",VLOOKUP(H260,Invoer!$F$15:$AU$1500,4,FALSE)))</f>
        <v/>
      </c>
      <c r="M260" s="599" t="str">
        <f ca="1">IF($H260="","",VLOOKUP(H260,Invoer!$F$15:$AU$1500,5,FALSE))</f>
        <v/>
      </c>
      <c r="N260" s="599" t="str">
        <f ca="1">IF($H260="","",VLOOKUP(H260,Invoer!$F$15:$AU$1500,6,FALSE))</f>
        <v/>
      </c>
      <c r="O260" s="599" t="str">
        <f ca="1">IF($H260="","",VLOOKUP(H260,Invoer!$F$15:$AU$1500,9,FALSE))</f>
        <v/>
      </c>
      <c r="P260" s="599" t="str">
        <f ca="1">IF($H260="","",VLOOKUP(H260,Invoer!$F$15:$AU$1500,10,FALSE))</f>
        <v/>
      </c>
      <c r="Q260" s="599" t="str">
        <f ca="1">IF($H260="","",VLOOKUP(H260,Invoer!$F$15:$BB$1500,14,FALSE))</f>
        <v/>
      </c>
      <c r="R260" s="662" t="str">
        <f ca="1">IF($H260="","",IF(J260&gt;$K$8,"",VLOOKUP(H260,Invoer!$F$15:$AU$1500,15,FALSE)))</f>
        <v/>
      </c>
      <c r="S260" s="599" t="str">
        <f ca="1">IF($H260="","",VLOOKUP(H260,Invoer!$F$15:$AU$1500,19,FALSE))</f>
        <v/>
      </c>
      <c r="T260" s="662" t="str">
        <f ca="1">IF($H260="","",IF(J260&gt;$K$8,"",VLOOKUP(H260,Invoer!$F$15:$AU$1500,20,FALSE)))</f>
        <v/>
      </c>
      <c r="U260" s="662" t="str">
        <f ca="1">IF($H260="","",IF(J260&gt;$K$8,"",VLOOKUP(H260,Invoer!$F$15:$AU$1500,23,FALSE)))</f>
        <v/>
      </c>
      <c r="V260" s="662" t="str">
        <f ca="1">IF($H260="","",IF(J260&gt;$K$8,"",VLOOKUP(H260,Invoer!$F$15:$AU$1500,17,FALSE)))</f>
        <v/>
      </c>
      <c r="AC260" s="435" t="str">
        <f>IF($AC$7&lt;3,Invoer!DR265,IF($AC$7=3,Invoer!BT265,"x"))</f>
        <v>x</v>
      </c>
      <c r="AD260" s="599" t="str">
        <f t="shared" si="136"/>
        <v/>
      </c>
      <c r="AE260" s="673" t="str">
        <f>IF($AD260="","",VLOOKUP(AD260,Invoer!$F$15:$AU$1999,2,FALSE))</f>
        <v/>
      </c>
      <c r="AF260" s="599" t="str">
        <f t="shared" si="137"/>
        <v/>
      </c>
      <c r="AG260" s="599" t="str">
        <f>IF($AD260="","",VLOOKUP(AD260,Invoer!$F$15:$AU$1999,3,FALSE))</f>
        <v/>
      </c>
      <c r="AH260" s="599" t="str">
        <f>IF($AD260="","",IF(AG260&lt;&gt;"Liq","",VLOOKUP(AD260,Invoer!$F$15:$AU$1999,4,FALSE)))</f>
        <v/>
      </c>
      <c r="AI260" s="677" t="str">
        <f>IF($AD260="","",VLOOKUP(AD260,Invoer!$F$15:$AU$1999,5,FALSE))</f>
        <v/>
      </c>
      <c r="AJ260" s="599" t="str">
        <f>IF($AD260="","",VLOOKUP(AD260,Invoer!$F$15:$AU$1999,6,FALSE))</f>
        <v/>
      </c>
      <c r="AK260" s="599" t="str">
        <f>IF($AD260="","",VLOOKUP(AD260,Invoer!$F$15:$AU$1999,9,FALSE))</f>
        <v/>
      </c>
      <c r="AL260" s="599" t="str">
        <f>IF($AD260="","",VLOOKUP(AD260,Invoer!$F$15:$AU$1999,10,FALSE))</f>
        <v/>
      </c>
      <c r="AM260" s="599" t="str">
        <f>IF($AD260="","",VLOOKUP(AD260,Invoer!$F$15:$BB$1999,14,FALSE))</f>
        <v/>
      </c>
      <c r="AN260" s="599" t="str">
        <f>IF($AD260="","",VLOOKUP(AD260,Invoer!$F$15:$AU$1999,11,FALSE))</f>
        <v/>
      </c>
      <c r="AO260" s="662" t="str">
        <f>IF($AD260="","",VLOOKUP(AD260,Invoer!$F$15:$AU$1999,15,FALSE))</f>
        <v/>
      </c>
      <c r="AP260" s="599" t="str">
        <f>IF($AD260="","",VLOOKUP(AD260,Invoer!$F$15:$AU$1999,19,FALSE))</f>
        <v/>
      </c>
      <c r="AQ260" s="662" t="str">
        <f>IF($AD260="","",VLOOKUP(AD260,Invoer!$F$15:$AU$1999,24,FALSE))</f>
        <v/>
      </c>
      <c r="AR260" s="662" t="str">
        <f>IF($AD260="","",VLOOKUP(AD260,Invoer!$F$15:$AU$1999,17,FALSE))</f>
        <v/>
      </c>
      <c r="AS260" s="678" t="str">
        <f t="shared" si="147"/>
        <v/>
      </c>
      <c r="AT260" s="676" t="str">
        <f t="shared" si="116"/>
        <v/>
      </c>
      <c r="AU260" s="77" t="e">
        <f t="shared" si="117"/>
        <v>#VALUE!</v>
      </c>
      <c r="AW260" s="57"/>
      <c r="AX260" s="57"/>
      <c r="BA260" s="83" t="e">
        <f ca="1">Invoer!DW265</f>
        <v>#N/A</v>
      </c>
      <c r="BB260" s="599" t="str">
        <f t="shared" ca="1" si="138"/>
        <v/>
      </c>
      <c r="BC260" s="673" t="str">
        <f ca="1">IF($BB260="","",VLOOKUP(BB260,Invoer!$F$15:$AU$1999,2,FALSE))</f>
        <v/>
      </c>
      <c r="BD260" s="599" t="str">
        <f t="shared" ca="1" si="139"/>
        <v/>
      </c>
      <c r="BE260" s="599" t="str">
        <f ca="1">IF($BB260="","",VLOOKUP(BB260,Invoer!$F$15:$AU$1999,5,FALSE))</f>
        <v/>
      </c>
      <c r="BF260" s="599" t="str">
        <f ca="1">IF($BB260="","",VLOOKUP(BB260,Invoer!$F$15:$AU$1999,6,FALSE))</f>
        <v/>
      </c>
      <c r="BG260" s="599" t="str">
        <f ca="1">IF($BB260="","",VLOOKUP(BB260,Invoer!$F$15:$AU$1999,9,FALSE))</f>
        <v/>
      </c>
      <c r="BH260" s="599" t="str">
        <f ca="1">IF($BB260="","",VLOOKUP(BB260,Invoer!$F$15:$AU$1999,10,FALSE))</f>
        <v/>
      </c>
      <c r="BI260" s="599" t="str">
        <f ca="1">IF($BB260="","",VLOOKUP(BB260,Invoer!$F$15:$BB$1999,14,FALSE))</f>
        <v/>
      </c>
      <c r="BJ260" s="599" t="str">
        <f ca="1">IF($BB260="","",VLOOKUP(BB260,Invoer!$F$15:$AU$1999,11,FALSE))</f>
        <v/>
      </c>
      <c r="BK260" s="662" t="str">
        <f t="shared" ca="1" si="140"/>
        <v/>
      </c>
      <c r="BL260" s="662" t="str">
        <f t="shared" ca="1" si="141"/>
        <v/>
      </c>
      <c r="BM260" s="679" t="str">
        <f t="shared" ca="1" si="142"/>
        <v/>
      </c>
      <c r="BN260" s="662" t="str">
        <f t="shared" ca="1" si="118"/>
        <v/>
      </c>
      <c r="BO260" s="662" t="str">
        <f ca="1">IF($BB260="","",VLOOKUP(BB260,Invoer!$F$15:$AU$1999,15,FALSE))</f>
        <v/>
      </c>
      <c r="BP260" s="662" t="str">
        <f ca="1">IF($BB260="","",VLOOKUP(BB260,Invoer!$F$15:$AU$1999,24,FALSE))</f>
        <v/>
      </c>
      <c r="BQ260" s="662" t="str">
        <f ca="1">IF($BB260="","",VLOOKUP(BB260,Invoer!$F$15:$AU$1999,17,FALSE))</f>
        <v/>
      </c>
      <c r="BS260" s="73" t="e">
        <f t="shared" ca="1" si="148"/>
        <v>#VALUE!</v>
      </c>
      <c r="BT260" s="57" t="str">
        <f t="shared" ca="1" si="149"/>
        <v/>
      </c>
      <c r="CQ260" s="411" t="e">
        <f ca="1">Invoer!EG265</f>
        <v>#N/A</v>
      </c>
      <c r="CR260" s="599" t="str">
        <f t="shared" ca="1" si="121"/>
        <v/>
      </c>
      <c r="CS260" s="673" t="str">
        <f ca="1">IF($CR260="","",VLOOKUP(CR260,Invoer!$F$15:$AU$1500,2,FALSE))</f>
        <v/>
      </c>
      <c r="CT260" s="599" t="str">
        <f t="shared" ca="1" si="122"/>
        <v/>
      </c>
      <c r="CU260" s="599" t="str">
        <f ca="1">IF($CR260="","",VLOOKUP(CR260,Invoer!$F$15:$AU$1500,3,FALSE))</f>
        <v/>
      </c>
      <c r="CV260" s="599" t="str">
        <f ca="1">IF($CR260="","",IF(CU260&lt;&gt;"Liq","",VLOOKUP(CR260,Invoer!$F$15:$AU$1500,4,FALSE)))</f>
        <v/>
      </c>
      <c r="CW260" s="599" t="str">
        <f ca="1">IF($CR260="","",VLOOKUP(CR260,Invoer!$F$15:$AU$1500,5,FALSE))</f>
        <v/>
      </c>
      <c r="CX260" s="599" t="str">
        <f ca="1">IF($CR260="","",VLOOKUP(CR260,Invoer!$F$15:$AU$1500,6,FALSE))</f>
        <v/>
      </c>
      <c r="CY260" s="599" t="str">
        <f ca="1">IF($CR260="","",VLOOKUP(CR260,Invoer!$F$15:$AU$1500,9,FALSE))</f>
        <v/>
      </c>
      <c r="CZ260" s="599" t="str">
        <f ca="1">IF($CR260="","",VLOOKUP(CR260,Invoer!$F$15:$AU$1500,10,FALSE))</f>
        <v/>
      </c>
      <c r="DA260" s="599" t="str">
        <f ca="1">IF($CR260="","",VLOOKUP(CR260,Invoer!$F$15:$AU$1500,11,FALSE))</f>
        <v/>
      </c>
      <c r="DB260" s="599" t="str">
        <f ca="1">IF($CR260="","",VLOOKUP(CR260,Invoer!$F$15:$BB$1500,14,FALSE))</f>
        <v/>
      </c>
      <c r="DC260" s="662" t="str">
        <f ca="1">IF($CR260="","",VLOOKUP(CR260,Invoer!$F$15:$AU$1500,15,FALSE))</f>
        <v/>
      </c>
      <c r="DD260" s="599" t="str">
        <f ca="1">IF($CR260="","",VLOOKUP(CR260,Invoer!$F$15:$AU$1500,19,FALSE))</f>
        <v/>
      </c>
      <c r="DE260" s="662" t="str">
        <f ca="1">IF($CR260="","",VLOOKUP(CR260,Invoer!$F$15:$AU$1500,20,FALSE))</f>
        <v/>
      </c>
      <c r="DF260" s="662" t="str">
        <f ca="1">IF($CR260="","",VLOOKUP(CR260,Invoer!$F$15:$AU$1500,23,FALSE))</f>
        <v/>
      </c>
      <c r="DG260" s="662" t="str">
        <f ca="1">IF($CR260="","",VLOOKUP(CR260,Invoer!$F$15:$AU$1500,17,FALSE))</f>
        <v/>
      </c>
      <c r="DH260" s="681" t="str">
        <f t="shared" ca="1" si="123"/>
        <v/>
      </c>
      <c r="DI260" s="662" t="str">
        <f t="shared" ca="1" si="124"/>
        <v/>
      </c>
      <c r="DJ260" s="190"/>
      <c r="DK260" s="411" t="str">
        <f t="shared" ca="1" si="125"/>
        <v/>
      </c>
      <c r="DO260" s="61" t="e">
        <f ca="1">IF($DN$4&lt;3,Invoer!EB265,Invoer!EA265)</f>
        <v>#N/A</v>
      </c>
      <c r="DP260" s="599" t="str">
        <f t="shared" ca="1" si="126"/>
        <v/>
      </c>
      <c r="DQ260" s="673" t="str">
        <f ca="1">IF($DP260="","",VLOOKUP(DP260,Invoer!$F$15:$AU$1999,2,FALSE))</f>
        <v/>
      </c>
      <c r="DR260" s="599" t="str">
        <f t="shared" ca="1" si="127"/>
        <v/>
      </c>
      <c r="DS260" s="599" t="str">
        <f ca="1">IF($DP260="","",VLOOKUP(DP260,Invoer!$F$15:$AU$1999,3,FALSE))</f>
        <v/>
      </c>
      <c r="DT260" s="599" t="str">
        <f ca="1">IF($DP260="","",IF(DS260&lt;&gt;"Liq","",VLOOKUP(DP260,Invoer!$F$15:$AU$1999,4,FALSE)))</f>
        <v/>
      </c>
      <c r="DU260" s="599" t="str">
        <f ca="1">IF($DP260="","",VLOOKUP(DP260,Invoer!$F$15:$AU$1999,5,FALSE))</f>
        <v/>
      </c>
      <c r="DV260" s="599" t="str">
        <f ca="1">IF($DP260="","",VLOOKUP(DP260,Invoer!$F$15:$AU$1999,6,FALSE))</f>
        <v/>
      </c>
      <c r="DW260" s="599" t="str">
        <f ca="1">IF($DP260="","",VLOOKUP(DP260,Invoer!$F$15:$AU$1999,9,FALSE))</f>
        <v/>
      </c>
      <c r="DX260" s="599" t="str">
        <f ca="1">IF($DP260="","",VLOOKUP(DP260,Invoer!$F$15:$AU$1999,10,FALSE))</f>
        <v/>
      </c>
      <c r="DY260" s="595" t="str">
        <f ca="1">IF($DP260="","",VLOOKUP(DP260,Invoer!$F$15:$AU$1999,11,FALSE))</f>
        <v/>
      </c>
      <c r="DZ260" s="662" t="str">
        <f ca="1">IF($DP260="","",IF($DN$4&gt;2,"",VLOOKUP(DP260,Invoer!CQ:CS,3,FALSE)))</f>
        <v/>
      </c>
      <c r="EA260" s="541" t="str">
        <f ca="1">IF($DP260="","",IF(ISERROR(DQ260),0,IF($DN$4&lt;3,"",VLOOKUP(DP260,Invoer!$F$15:$AU$1999,15,FALSE))))</f>
        <v/>
      </c>
      <c r="EB260" s="595" t="str">
        <f ca="1">IF($DP260="","",IF($DN$4&lt;3,"",VLOOKUP(DP260,Invoer!$F$15:$AU$1999,19,FALSE)))</f>
        <v/>
      </c>
      <c r="EC260" s="541" t="str">
        <f ca="1">IF($DP260="","",IF(ISERROR(DQ260),0,IF($DN$4&lt;3,"",VLOOKUP(DP260,Invoer!$F$15:$AU$1999,24,FALSE))))</f>
        <v/>
      </c>
      <c r="ED260" s="541" t="str">
        <f ca="1">IF($DP260="","",IF(ISERROR(DQ260),0,IF($DN$4&lt;3,"",VLOOKUP(DP260,Invoer!$F$15:$AU$1999,17,FALSE))))</f>
        <v/>
      </c>
      <c r="EH260" s="89" t="e">
        <f ca="1">Invoer!CP265</f>
        <v>#N/A</v>
      </c>
      <c r="EI260" s="599" t="str">
        <f t="shared" ca="1" si="128"/>
        <v/>
      </c>
      <c r="EJ260" s="673" t="str">
        <f ca="1">IF(EI260="","",VLOOKUP(EI260,Invoer!$F$15:$AU$1999,2,FALSE))</f>
        <v/>
      </c>
      <c r="EK260" s="599" t="str">
        <f t="shared" ca="1" si="129"/>
        <v/>
      </c>
      <c r="EL260" s="599" t="str">
        <f ca="1">IF($EI260="","",VLOOKUP(EI260,Invoer!$F$15:$AU$1999,3,FALSE))</f>
        <v/>
      </c>
      <c r="EM260" s="599" t="str">
        <f ca="1">IF($EI260="","",IF(EL260&lt;&gt;"Liq","",VLOOKUP(EI260,Invoer!$F$15:$AU$1999,4,FALSE)))</f>
        <v/>
      </c>
      <c r="EN260" s="599" t="str">
        <f ca="1">IF($EI260="","",VLOOKUP(EI260,Invoer!$F$15:$AU$1999,6,FALSE))</f>
        <v/>
      </c>
      <c r="EO260" s="599" t="str">
        <f ca="1">IF(EI260="","",VLOOKUP(EI260,Invoer!$F$15:$AU$1999,9,FALSE))</f>
        <v/>
      </c>
      <c r="EP260" s="599" t="str">
        <f ca="1">IF(EI260="","",VLOOKUP(EI260,Invoer!$F$15:$AU$1999,10,FALSE))</f>
        <v/>
      </c>
      <c r="EQ260" s="599" t="str">
        <f ca="1">IF(EI260="","",VLOOKUP(EI260,Invoer!$F$15:$AU$1999,11,FALSE))</f>
        <v/>
      </c>
      <c r="ER260" s="662" t="str">
        <f ca="1">IF(EI260="","",VLOOKUP(EI260,Invoer!CQ:CS,3,FALSE))</f>
        <v/>
      </c>
      <c r="ES260" s="662" t="str">
        <f t="shared" ca="1" si="130"/>
        <v/>
      </c>
      <c r="ET260" s="513" t="str">
        <f t="shared" ca="1" si="131"/>
        <v/>
      </c>
      <c r="EU260" s="112" t="str">
        <f t="shared" ca="1" si="132"/>
        <v/>
      </c>
      <c r="EV260" s="83" t="s">
        <v>160</v>
      </c>
      <c r="EW260" s="682" t="str">
        <f t="shared" ca="1" si="133"/>
        <v/>
      </c>
      <c r="EX260" s="662" t="str">
        <f t="shared" ca="1" si="134"/>
        <v/>
      </c>
      <c r="EY260"/>
      <c r="EZ260" s="56" t="e">
        <f t="shared" ca="1" si="145"/>
        <v>#VALUE!</v>
      </c>
      <c r="FA260" s="56" t="e">
        <f t="shared" ca="1" si="146"/>
        <v>#VALUE!</v>
      </c>
      <c r="FE260"/>
      <c r="FI260"/>
      <c r="FJ260"/>
    </row>
    <row r="261" spans="1:166" ht="12" customHeight="1" x14ac:dyDescent="0.2">
      <c r="A261"/>
      <c r="B261"/>
      <c r="C261"/>
      <c r="E261"/>
      <c r="G261" s="89" t="e">
        <f ca="1">Invoer!DU266</f>
        <v>#N/A</v>
      </c>
      <c r="H261" s="599" t="str">
        <f t="shared" ca="1" si="152"/>
        <v/>
      </c>
      <c r="I261" s="673" t="str">
        <f ca="1">IF($H261="","",VLOOKUP(H261,Invoer!$F$15:$AU$1500,2,FALSE))</f>
        <v/>
      </c>
      <c r="J261" s="599" t="str">
        <f t="shared" ca="1" si="151"/>
        <v/>
      </c>
      <c r="K261" s="599" t="str">
        <f ca="1">IF($H261="","",VLOOKUP(H261,Invoer!$F$15:$AU$1500,3,FALSE))</f>
        <v/>
      </c>
      <c r="L261" s="599" t="str">
        <f ca="1">IF($H261="","",IF(K261&lt;&gt;"Liq","",VLOOKUP(H261,Invoer!$F$15:$AU$1500,4,FALSE)))</f>
        <v/>
      </c>
      <c r="M261" s="599" t="str">
        <f ca="1">IF($H261="","",VLOOKUP(H261,Invoer!$F$15:$AU$1500,5,FALSE))</f>
        <v/>
      </c>
      <c r="N261" s="599" t="str">
        <f ca="1">IF($H261="","",VLOOKUP(H261,Invoer!$F$15:$AU$1500,6,FALSE))</f>
        <v/>
      </c>
      <c r="O261" s="599" t="str">
        <f ca="1">IF($H261="","",VLOOKUP(H261,Invoer!$F$15:$AU$1500,9,FALSE))</f>
        <v/>
      </c>
      <c r="P261" s="599" t="str">
        <f ca="1">IF($H261="","",VLOOKUP(H261,Invoer!$F$15:$AU$1500,10,FALSE))</f>
        <v/>
      </c>
      <c r="Q261" s="599" t="str">
        <f ca="1">IF($H261="","",VLOOKUP(H261,Invoer!$F$15:$BB$1500,14,FALSE))</f>
        <v/>
      </c>
      <c r="R261" s="662" t="str">
        <f ca="1">IF($H261="","",IF(J261&gt;$K$8,"",VLOOKUP(H261,Invoer!$F$15:$AU$1500,15,FALSE)))</f>
        <v/>
      </c>
      <c r="S261" s="599" t="str">
        <f ca="1">IF($H261="","",VLOOKUP(H261,Invoer!$F$15:$AU$1500,19,FALSE))</f>
        <v/>
      </c>
      <c r="T261" s="662" t="str">
        <f ca="1">IF($H261="","",IF(J261&gt;$K$8,"",VLOOKUP(H261,Invoer!$F$15:$AU$1500,20,FALSE)))</f>
        <v/>
      </c>
      <c r="U261" s="662" t="str">
        <f ca="1">IF($H261="","",IF(J261&gt;$K$8,"",VLOOKUP(H261,Invoer!$F$15:$AU$1500,23,FALSE)))</f>
        <v/>
      </c>
      <c r="V261" s="662" t="str">
        <f ca="1">IF($H261="","",IF(J261&gt;$K$8,"",VLOOKUP(H261,Invoer!$F$15:$AU$1500,17,FALSE)))</f>
        <v/>
      </c>
      <c r="AC261" s="435" t="str">
        <f>IF($AC$7&lt;3,Invoer!DR266,IF($AC$7=3,Invoer!BT266,"x"))</f>
        <v>x</v>
      </c>
      <c r="AD261" s="599" t="str">
        <f t="shared" si="136"/>
        <v/>
      </c>
      <c r="AE261" s="673" t="str">
        <f>IF($AD261="","",VLOOKUP(AD261,Invoer!$F$15:$AU$1999,2,FALSE))</f>
        <v/>
      </c>
      <c r="AF261" s="599" t="str">
        <f t="shared" si="137"/>
        <v/>
      </c>
      <c r="AG261" s="599" t="str">
        <f>IF($AD261="","",VLOOKUP(AD261,Invoer!$F$15:$AU$1999,3,FALSE))</f>
        <v/>
      </c>
      <c r="AH261" s="599" t="str">
        <f>IF($AD261="","",IF(AG261&lt;&gt;"Liq","",VLOOKUP(AD261,Invoer!$F$15:$AU$1999,4,FALSE)))</f>
        <v/>
      </c>
      <c r="AI261" s="677" t="str">
        <f>IF($AD261="","",VLOOKUP(AD261,Invoer!$F$15:$AU$1999,5,FALSE))</f>
        <v/>
      </c>
      <c r="AJ261" s="599" t="str">
        <f>IF($AD261="","",VLOOKUP(AD261,Invoer!$F$15:$AU$1999,6,FALSE))</f>
        <v/>
      </c>
      <c r="AK261" s="599" t="str">
        <f>IF($AD261="","",VLOOKUP(AD261,Invoer!$F$15:$AU$1999,9,FALSE))</f>
        <v/>
      </c>
      <c r="AL261" s="599" t="str">
        <f>IF($AD261="","",VLOOKUP(AD261,Invoer!$F$15:$AU$1999,10,FALSE))</f>
        <v/>
      </c>
      <c r="AM261" s="599" t="str">
        <f>IF($AD261="","",VLOOKUP(AD261,Invoer!$F$15:$BB$1999,14,FALSE))</f>
        <v/>
      </c>
      <c r="AN261" s="599" t="str">
        <f>IF($AD261="","",VLOOKUP(AD261,Invoer!$F$15:$AU$1999,11,FALSE))</f>
        <v/>
      </c>
      <c r="AO261" s="662" t="str">
        <f>IF($AD261="","",VLOOKUP(AD261,Invoer!$F$15:$AU$1999,15,FALSE))</f>
        <v/>
      </c>
      <c r="AP261" s="599" t="str">
        <f>IF($AD261="","",VLOOKUP(AD261,Invoer!$F$15:$AU$1999,19,FALSE))</f>
        <v/>
      </c>
      <c r="AQ261" s="662" t="str">
        <f>IF($AD261="","",VLOOKUP(AD261,Invoer!$F$15:$AU$1999,24,FALSE))</f>
        <v/>
      </c>
      <c r="AR261" s="662" t="str">
        <f>IF($AD261="","",VLOOKUP(AD261,Invoer!$F$15:$AU$1999,17,FALSE))</f>
        <v/>
      </c>
      <c r="AS261" s="678" t="str">
        <f t="shared" si="147"/>
        <v/>
      </c>
      <c r="AT261" s="676" t="str">
        <f t="shared" si="116"/>
        <v/>
      </c>
      <c r="AU261" s="77" t="e">
        <f t="shared" si="117"/>
        <v>#VALUE!</v>
      </c>
      <c r="AW261" s="57"/>
      <c r="AX261" s="57"/>
      <c r="BA261" s="83" t="e">
        <f ca="1">Invoer!DW266</f>
        <v>#N/A</v>
      </c>
      <c r="BB261" s="599" t="str">
        <f t="shared" ca="1" si="138"/>
        <v/>
      </c>
      <c r="BC261" s="673" t="str">
        <f ca="1">IF($BB261="","",VLOOKUP(BB261,Invoer!$F$15:$AU$1999,2,FALSE))</f>
        <v/>
      </c>
      <c r="BD261" s="599" t="str">
        <f t="shared" ca="1" si="139"/>
        <v/>
      </c>
      <c r="BE261" s="599" t="str">
        <f ca="1">IF($BB261="","",VLOOKUP(BB261,Invoer!$F$15:$AU$1999,5,FALSE))</f>
        <v/>
      </c>
      <c r="BF261" s="599" t="str">
        <f ca="1">IF($BB261="","",VLOOKUP(BB261,Invoer!$F$15:$AU$1999,6,FALSE))</f>
        <v/>
      </c>
      <c r="BG261" s="599" t="str">
        <f ca="1">IF($BB261="","",VLOOKUP(BB261,Invoer!$F$15:$AU$1999,9,FALSE))</f>
        <v/>
      </c>
      <c r="BH261" s="599" t="str">
        <f ca="1">IF($BB261="","",VLOOKUP(BB261,Invoer!$F$15:$AU$1999,10,FALSE))</f>
        <v/>
      </c>
      <c r="BI261" s="599" t="str">
        <f ca="1">IF($BB261="","",VLOOKUP(BB261,Invoer!$F$15:$BB$1999,14,FALSE))</f>
        <v/>
      </c>
      <c r="BJ261" s="599" t="str">
        <f ca="1">IF($BB261="","",VLOOKUP(BB261,Invoer!$F$15:$AU$1999,11,FALSE))</f>
        <v/>
      </c>
      <c r="BK261" s="662" t="str">
        <f t="shared" ca="1" si="140"/>
        <v/>
      </c>
      <c r="BL261" s="662" t="str">
        <f t="shared" ca="1" si="141"/>
        <v/>
      </c>
      <c r="BM261" s="679" t="str">
        <f t="shared" ca="1" si="142"/>
        <v/>
      </c>
      <c r="BN261" s="662" t="str">
        <f t="shared" ca="1" si="118"/>
        <v/>
      </c>
      <c r="BO261" s="662" t="str">
        <f ca="1">IF($BB261="","",VLOOKUP(BB261,Invoer!$F$15:$AU$1999,15,FALSE))</f>
        <v/>
      </c>
      <c r="BP261" s="662" t="str">
        <f ca="1">IF($BB261="","",VLOOKUP(BB261,Invoer!$F$15:$AU$1999,24,FALSE))</f>
        <v/>
      </c>
      <c r="BQ261" s="662" t="str">
        <f ca="1">IF($BB261="","",VLOOKUP(BB261,Invoer!$F$15:$AU$1999,17,FALSE))</f>
        <v/>
      </c>
      <c r="BS261" s="73" t="e">
        <f t="shared" ca="1" si="148"/>
        <v>#VALUE!</v>
      </c>
      <c r="BT261" s="57" t="str">
        <f t="shared" ca="1" si="149"/>
        <v/>
      </c>
      <c r="CQ261" s="411" t="e">
        <f ca="1">Invoer!EG266</f>
        <v>#N/A</v>
      </c>
      <c r="CR261" s="599" t="str">
        <f t="shared" ca="1" si="121"/>
        <v/>
      </c>
      <c r="CS261" s="673" t="str">
        <f ca="1">IF($CR261="","",VLOOKUP(CR261,Invoer!$F$15:$AU$1500,2,FALSE))</f>
        <v/>
      </c>
      <c r="CT261" s="599" t="str">
        <f t="shared" ca="1" si="122"/>
        <v/>
      </c>
      <c r="CU261" s="599" t="str">
        <f ca="1">IF($CR261="","",VLOOKUP(CR261,Invoer!$F$15:$AU$1500,3,FALSE))</f>
        <v/>
      </c>
      <c r="CV261" s="599" t="str">
        <f ca="1">IF($CR261="","",IF(CU261&lt;&gt;"Liq","",VLOOKUP(CR261,Invoer!$F$15:$AU$1500,4,FALSE)))</f>
        <v/>
      </c>
      <c r="CW261" s="599" t="str">
        <f ca="1">IF($CR261="","",VLOOKUP(CR261,Invoer!$F$15:$AU$1500,5,FALSE))</f>
        <v/>
      </c>
      <c r="CX261" s="599" t="str">
        <f ca="1">IF($CR261="","",VLOOKUP(CR261,Invoer!$F$15:$AU$1500,6,FALSE))</f>
        <v/>
      </c>
      <c r="CY261" s="599" t="str">
        <f ca="1">IF($CR261="","",VLOOKUP(CR261,Invoer!$F$15:$AU$1500,9,FALSE))</f>
        <v/>
      </c>
      <c r="CZ261" s="599" t="str">
        <f ca="1">IF($CR261="","",VLOOKUP(CR261,Invoer!$F$15:$AU$1500,10,FALSE))</f>
        <v/>
      </c>
      <c r="DA261" s="599" t="str">
        <f ca="1">IF($CR261="","",VLOOKUP(CR261,Invoer!$F$15:$AU$1500,11,FALSE))</f>
        <v/>
      </c>
      <c r="DB261" s="599" t="str">
        <f ca="1">IF($CR261="","",VLOOKUP(CR261,Invoer!$F$15:$BB$1500,14,FALSE))</f>
        <v/>
      </c>
      <c r="DC261" s="662" t="str">
        <f ca="1">IF($CR261="","",VLOOKUP(CR261,Invoer!$F$15:$AU$1500,15,FALSE))</f>
        <v/>
      </c>
      <c r="DD261" s="599" t="str">
        <f ca="1">IF($CR261="","",VLOOKUP(CR261,Invoer!$F$15:$AU$1500,19,FALSE))</f>
        <v/>
      </c>
      <c r="DE261" s="662" t="str">
        <f ca="1">IF($CR261="","",VLOOKUP(CR261,Invoer!$F$15:$AU$1500,20,FALSE))</f>
        <v/>
      </c>
      <c r="DF261" s="662" t="str">
        <f ca="1">IF($CR261="","",VLOOKUP(CR261,Invoer!$F$15:$AU$1500,23,FALSE))</f>
        <v/>
      </c>
      <c r="DG261" s="662" t="str">
        <f ca="1">IF($CR261="","",VLOOKUP(CR261,Invoer!$F$15:$AU$1500,17,FALSE))</f>
        <v/>
      </c>
      <c r="DH261" s="681" t="str">
        <f t="shared" ca="1" si="123"/>
        <v/>
      </c>
      <c r="DI261" s="662" t="str">
        <f t="shared" ca="1" si="124"/>
        <v/>
      </c>
      <c r="DJ261" s="190"/>
      <c r="DK261" s="411" t="str">
        <f t="shared" ca="1" si="125"/>
        <v/>
      </c>
      <c r="DO261" s="61" t="e">
        <f ca="1">IF($DN$4&lt;3,Invoer!EB266,Invoer!EA266)</f>
        <v>#N/A</v>
      </c>
      <c r="DP261" s="599" t="str">
        <f t="shared" ca="1" si="126"/>
        <v/>
      </c>
      <c r="DQ261" s="673" t="str">
        <f ca="1">IF($DP261="","",VLOOKUP(DP261,Invoer!$F$15:$AU$1999,2,FALSE))</f>
        <v/>
      </c>
      <c r="DR261" s="599" t="str">
        <f t="shared" ca="1" si="127"/>
        <v/>
      </c>
      <c r="DS261" s="599" t="str">
        <f ca="1">IF($DP261="","",VLOOKUP(DP261,Invoer!$F$15:$AU$1999,3,FALSE))</f>
        <v/>
      </c>
      <c r="DT261" s="599" t="str">
        <f ca="1">IF($DP261="","",IF(DS261&lt;&gt;"Liq","",VLOOKUP(DP261,Invoer!$F$15:$AU$1999,4,FALSE)))</f>
        <v/>
      </c>
      <c r="DU261" s="599" t="str">
        <f ca="1">IF($DP261="","",VLOOKUP(DP261,Invoer!$F$15:$AU$1999,5,FALSE))</f>
        <v/>
      </c>
      <c r="DV261" s="599" t="str">
        <f ca="1">IF($DP261="","",VLOOKUP(DP261,Invoer!$F$15:$AU$1999,6,FALSE))</f>
        <v/>
      </c>
      <c r="DW261" s="599" t="str">
        <f ca="1">IF($DP261="","",VLOOKUP(DP261,Invoer!$F$15:$AU$1999,9,FALSE))</f>
        <v/>
      </c>
      <c r="DX261" s="599" t="str">
        <f ca="1">IF($DP261="","",VLOOKUP(DP261,Invoer!$F$15:$AU$1999,10,FALSE))</f>
        <v/>
      </c>
      <c r="DY261" s="595" t="str">
        <f ca="1">IF($DP261="","",VLOOKUP(DP261,Invoer!$F$15:$AU$1999,11,FALSE))</f>
        <v/>
      </c>
      <c r="DZ261" s="662" t="str">
        <f ca="1">IF($DP261="","",IF($DN$4&gt;2,"",VLOOKUP(DP261,Invoer!CQ:CS,3,FALSE)))</f>
        <v/>
      </c>
      <c r="EA261" s="541" t="str">
        <f ca="1">IF($DP261="","",IF(ISERROR(DQ261),0,IF($DN$4&lt;3,"",VLOOKUP(DP261,Invoer!$F$15:$AU$1999,15,FALSE))))</f>
        <v/>
      </c>
      <c r="EB261" s="595" t="str">
        <f ca="1">IF($DP261="","",IF($DN$4&lt;3,"",VLOOKUP(DP261,Invoer!$F$15:$AU$1999,19,FALSE)))</f>
        <v/>
      </c>
      <c r="EC261" s="541" t="str">
        <f ca="1">IF($DP261="","",IF(ISERROR(DQ261),0,IF($DN$4&lt;3,"",VLOOKUP(DP261,Invoer!$F$15:$AU$1999,24,FALSE))))</f>
        <v/>
      </c>
      <c r="ED261" s="541" t="str">
        <f ca="1">IF($DP261="","",IF(ISERROR(DQ261),0,IF($DN$4&lt;3,"",VLOOKUP(DP261,Invoer!$F$15:$AU$1999,17,FALSE))))</f>
        <v/>
      </c>
      <c r="EH261" s="89" t="e">
        <f ca="1">Invoer!CP266</f>
        <v>#N/A</v>
      </c>
      <c r="EI261" s="599" t="str">
        <f t="shared" ca="1" si="128"/>
        <v/>
      </c>
      <c r="EJ261" s="673" t="str">
        <f ca="1">IF(EI261="","",VLOOKUP(EI261,Invoer!$F$15:$AU$1999,2,FALSE))</f>
        <v/>
      </c>
      <c r="EK261" s="599" t="str">
        <f t="shared" ca="1" si="129"/>
        <v/>
      </c>
      <c r="EL261" s="599" t="str">
        <f ca="1">IF($EI261="","",VLOOKUP(EI261,Invoer!$F$15:$AU$1999,3,FALSE))</f>
        <v/>
      </c>
      <c r="EM261" s="599" t="str">
        <f ca="1">IF($EI261="","",IF(EL261&lt;&gt;"Liq","",VLOOKUP(EI261,Invoer!$F$15:$AU$1999,4,FALSE)))</f>
        <v/>
      </c>
      <c r="EN261" s="599" t="str">
        <f ca="1">IF($EI261="","",VLOOKUP(EI261,Invoer!$F$15:$AU$1999,6,FALSE))</f>
        <v/>
      </c>
      <c r="EO261" s="599" t="str">
        <f ca="1">IF(EI261="","",VLOOKUP(EI261,Invoer!$F$15:$AU$1999,9,FALSE))</f>
        <v/>
      </c>
      <c r="EP261" s="599" t="str">
        <f ca="1">IF(EI261="","",VLOOKUP(EI261,Invoer!$F$15:$AU$1999,10,FALSE))</f>
        <v/>
      </c>
      <c r="EQ261" s="599" t="str">
        <f ca="1">IF(EI261="","",VLOOKUP(EI261,Invoer!$F$15:$AU$1999,11,FALSE))</f>
        <v/>
      </c>
      <c r="ER261" s="662" t="str">
        <f ca="1">IF(EI261="","",VLOOKUP(EI261,Invoer!CQ:CS,3,FALSE))</f>
        <v/>
      </c>
      <c r="ES261" s="662" t="str">
        <f t="shared" ca="1" si="130"/>
        <v/>
      </c>
      <c r="ET261" s="513" t="str">
        <f t="shared" ca="1" si="131"/>
        <v/>
      </c>
      <c r="EU261" s="112" t="str">
        <f t="shared" ca="1" si="132"/>
        <v/>
      </c>
      <c r="EV261" s="83" t="s">
        <v>160</v>
      </c>
      <c r="EW261" s="682" t="str">
        <f t="shared" ca="1" si="133"/>
        <v/>
      </c>
      <c r="EX261" s="662" t="str">
        <f t="shared" ca="1" si="134"/>
        <v/>
      </c>
      <c r="EY261"/>
      <c r="EZ261" s="56" t="e">
        <f t="shared" ca="1" si="145"/>
        <v>#VALUE!</v>
      </c>
      <c r="FA261" s="56" t="e">
        <f t="shared" ca="1" si="146"/>
        <v>#VALUE!</v>
      </c>
      <c r="FE261"/>
      <c r="FI261"/>
      <c r="FJ261"/>
    </row>
    <row r="262" spans="1:166" ht="12" customHeight="1" x14ac:dyDescent="0.2">
      <c r="A262"/>
      <c r="B262"/>
      <c r="C262"/>
      <c r="E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AC262" s="435" t="str">
        <f>IF($AC$7&lt;3,Invoer!DR267,IF($AC$7=3,Invoer!BT267,"x"))</f>
        <v>x</v>
      </c>
      <c r="AD262" s="599" t="str">
        <f t="shared" si="136"/>
        <v/>
      </c>
      <c r="AE262" s="673" t="str">
        <f>IF($AD262="","",VLOOKUP(AD262,Invoer!$F$15:$AU$1999,2,FALSE))</f>
        <v/>
      </c>
      <c r="AF262" s="599" t="str">
        <f t="shared" si="137"/>
        <v/>
      </c>
      <c r="AG262" s="599" t="str">
        <f>IF($AD262="","",VLOOKUP(AD262,Invoer!$F$15:$AU$1999,3,FALSE))</f>
        <v/>
      </c>
      <c r="AH262" s="599" t="str">
        <f>IF($AD262="","",IF(AG262&lt;&gt;"Liq","",VLOOKUP(AD262,Invoer!$F$15:$AU$1999,4,FALSE)))</f>
        <v/>
      </c>
      <c r="AI262" s="677" t="str">
        <f>IF($AD262="","",VLOOKUP(AD262,Invoer!$F$15:$AU$1999,5,FALSE))</f>
        <v/>
      </c>
      <c r="AJ262" s="599" t="str">
        <f>IF($AD262="","",VLOOKUP(AD262,Invoer!$F$15:$AU$1999,6,FALSE))</f>
        <v/>
      </c>
      <c r="AK262" s="599" t="str">
        <f>IF($AD262="","",VLOOKUP(AD262,Invoer!$F$15:$AU$1999,9,FALSE))</f>
        <v/>
      </c>
      <c r="AL262" s="599" t="str">
        <f>IF($AD262="","",VLOOKUP(AD262,Invoer!$F$15:$AU$1999,10,FALSE))</f>
        <v/>
      </c>
      <c r="AM262" s="599" t="str">
        <f>IF($AD262="","",VLOOKUP(AD262,Invoer!$F$15:$BB$1999,14,FALSE))</f>
        <v/>
      </c>
      <c r="AN262" s="599" t="str">
        <f>IF($AD262="","",VLOOKUP(AD262,Invoer!$F$15:$AU$1999,11,FALSE))</f>
        <v/>
      </c>
      <c r="AO262" s="662" t="str">
        <f>IF($AD262="","",VLOOKUP(AD262,Invoer!$F$15:$AU$1999,15,FALSE))</f>
        <v/>
      </c>
      <c r="AP262" s="599" t="str">
        <f>IF($AD262="","",VLOOKUP(AD262,Invoer!$F$15:$AU$1999,19,FALSE))</f>
        <v/>
      </c>
      <c r="AQ262" s="662" t="str">
        <f>IF($AD262="","",VLOOKUP(AD262,Invoer!$F$15:$AU$1999,24,FALSE))</f>
        <v/>
      </c>
      <c r="AR262" s="662" t="str">
        <f>IF($AD262="","",VLOOKUP(AD262,Invoer!$F$15:$AU$1999,17,FALSE))</f>
        <v/>
      </c>
      <c r="AS262" s="678" t="str">
        <f t="shared" si="147"/>
        <v/>
      </c>
      <c r="AT262" s="676" t="str">
        <f t="shared" si="116"/>
        <v/>
      </c>
      <c r="AU262" s="77" t="e">
        <f t="shared" si="117"/>
        <v>#VALUE!</v>
      </c>
      <c r="AW262" s="57"/>
      <c r="AX262" s="57"/>
      <c r="BA262" s="83" t="e">
        <f ca="1">Invoer!DW267</f>
        <v>#N/A</v>
      </c>
      <c r="BB262" s="599" t="str">
        <f t="shared" ca="1" si="138"/>
        <v/>
      </c>
      <c r="BC262" s="673" t="str">
        <f ca="1">IF($BB262="","",VLOOKUP(BB262,Invoer!$F$15:$AU$1999,2,FALSE))</f>
        <v/>
      </c>
      <c r="BD262" s="599" t="str">
        <f t="shared" ca="1" si="139"/>
        <v/>
      </c>
      <c r="BE262" s="599" t="str">
        <f ca="1">IF($BB262="","",VLOOKUP(BB262,Invoer!$F$15:$AU$1999,5,FALSE))</f>
        <v/>
      </c>
      <c r="BF262" s="599" t="str">
        <f ca="1">IF($BB262="","",VLOOKUP(BB262,Invoer!$F$15:$AU$1999,6,FALSE))</f>
        <v/>
      </c>
      <c r="BG262" s="599" t="str">
        <f ca="1">IF($BB262="","",VLOOKUP(BB262,Invoer!$F$15:$AU$1999,9,FALSE))</f>
        <v/>
      </c>
      <c r="BH262" s="599" t="str">
        <f ca="1">IF($BB262="","",VLOOKUP(BB262,Invoer!$F$15:$AU$1999,10,FALSE))</f>
        <v/>
      </c>
      <c r="BI262" s="599" t="str">
        <f ca="1">IF($BB262="","",VLOOKUP(BB262,Invoer!$F$15:$BB$1999,14,FALSE))</f>
        <v/>
      </c>
      <c r="BJ262" s="599" t="str">
        <f ca="1">IF($BB262="","",VLOOKUP(BB262,Invoer!$F$15:$AU$1999,11,FALSE))</f>
        <v/>
      </c>
      <c r="BK262" s="662" t="str">
        <f t="shared" ca="1" si="140"/>
        <v/>
      </c>
      <c r="BL262" s="662" t="str">
        <f t="shared" ca="1" si="141"/>
        <v/>
      </c>
      <c r="BM262" s="679" t="str">
        <f t="shared" ca="1" si="142"/>
        <v/>
      </c>
      <c r="BN262" s="662" t="str">
        <f t="shared" ca="1" si="118"/>
        <v/>
      </c>
      <c r="BO262" s="662" t="str">
        <f ca="1">IF($BB262="","",VLOOKUP(BB262,Invoer!$F$15:$AU$1999,15,FALSE))</f>
        <v/>
      </c>
      <c r="BP262" s="662" t="str">
        <f ca="1">IF($BB262="","",VLOOKUP(BB262,Invoer!$F$15:$AU$1999,24,FALSE))</f>
        <v/>
      </c>
      <c r="BQ262" s="662" t="str">
        <f ca="1">IF($BB262="","",VLOOKUP(BB262,Invoer!$F$15:$AU$1999,17,FALSE))</f>
        <v/>
      </c>
      <c r="BS262" s="73" t="e">
        <f t="shared" ca="1" si="148"/>
        <v>#VALUE!</v>
      </c>
      <c r="BT262" s="57" t="str">
        <f t="shared" ca="1" si="149"/>
        <v/>
      </c>
      <c r="CQ262" s="411" t="e">
        <f ca="1">Invoer!EG267</f>
        <v>#N/A</v>
      </c>
      <c r="CR262" s="599" t="str">
        <f t="shared" ca="1" si="121"/>
        <v/>
      </c>
      <c r="CS262" s="673" t="str">
        <f ca="1">IF($CR262="","",VLOOKUP(CR262,Invoer!$F$15:$AU$1500,2,FALSE))</f>
        <v/>
      </c>
      <c r="CT262" s="599" t="str">
        <f t="shared" ca="1" si="122"/>
        <v/>
      </c>
      <c r="CU262" s="599" t="str">
        <f ca="1">IF($CR262="","",VLOOKUP(CR262,Invoer!$F$15:$AU$1500,3,FALSE))</f>
        <v/>
      </c>
      <c r="CV262" s="599" t="str">
        <f ca="1">IF($CR262="","",IF(CU262&lt;&gt;"Liq","",VLOOKUP(CR262,Invoer!$F$15:$AU$1500,4,FALSE)))</f>
        <v/>
      </c>
      <c r="CW262" s="599" t="str">
        <f ca="1">IF($CR262="","",VLOOKUP(CR262,Invoer!$F$15:$AU$1500,5,FALSE))</f>
        <v/>
      </c>
      <c r="CX262" s="599" t="str">
        <f ca="1">IF($CR262="","",VLOOKUP(CR262,Invoer!$F$15:$AU$1500,6,FALSE))</f>
        <v/>
      </c>
      <c r="CY262" s="599" t="str">
        <f ca="1">IF($CR262="","",VLOOKUP(CR262,Invoer!$F$15:$AU$1500,9,FALSE))</f>
        <v/>
      </c>
      <c r="CZ262" s="599" t="str">
        <f ca="1">IF($CR262="","",VLOOKUP(CR262,Invoer!$F$15:$AU$1500,10,FALSE))</f>
        <v/>
      </c>
      <c r="DA262" s="599" t="str">
        <f ca="1">IF($CR262="","",VLOOKUP(CR262,Invoer!$F$15:$AU$1500,11,FALSE))</f>
        <v/>
      </c>
      <c r="DB262" s="599" t="str">
        <f ca="1">IF($CR262="","",VLOOKUP(CR262,Invoer!$F$15:$BB$1500,14,FALSE))</f>
        <v/>
      </c>
      <c r="DC262" s="662" t="str">
        <f ca="1">IF($CR262="","",VLOOKUP(CR262,Invoer!$F$15:$AU$1500,15,FALSE))</f>
        <v/>
      </c>
      <c r="DD262" s="599" t="str">
        <f ca="1">IF($CR262="","",VLOOKUP(CR262,Invoer!$F$15:$AU$1500,19,FALSE))</f>
        <v/>
      </c>
      <c r="DE262" s="662" t="str">
        <f ca="1">IF($CR262="","",VLOOKUP(CR262,Invoer!$F$15:$AU$1500,20,FALSE))</f>
        <v/>
      </c>
      <c r="DF262" s="662" t="str">
        <f ca="1">IF($CR262="","",VLOOKUP(CR262,Invoer!$F$15:$AU$1500,23,FALSE))</f>
        <v/>
      </c>
      <c r="DG262" s="662" t="str">
        <f ca="1">IF($CR262="","",VLOOKUP(CR262,Invoer!$F$15:$AU$1500,17,FALSE))</f>
        <v/>
      </c>
      <c r="DH262" s="681" t="str">
        <f t="shared" ca="1" si="123"/>
        <v/>
      </c>
      <c r="DI262" s="662" t="str">
        <f t="shared" ca="1" si="124"/>
        <v/>
      </c>
      <c r="DJ262" s="190"/>
      <c r="DK262" s="411" t="str">
        <f t="shared" ca="1" si="125"/>
        <v/>
      </c>
      <c r="DO262" s="61" t="e">
        <f ca="1">IF($DN$4&lt;3,Invoer!EB267,Invoer!EA267)</f>
        <v>#N/A</v>
      </c>
      <c r="DP262" s="599" t="str">
        <f t="shared" ca="1" si="126"/>
        <v/>
      </c>
      <c r="DQ262" s="673" t="str">
        <f ca="1">IF($DP262="","",VLOOKUP(DP262,Invoer!$F$15:$AU$1999,2,FALSE))</f>
        <v/>
      </c>
      <c r="DR262" s="599" t="str">
        <f t="shared" ca="1" si="127"/>
        <v/>
      </c>
      <c r="DS262" s="599" t="str">
        <f ca="1">IF($DP262="","",VLOOKUP(DP262,Invoer!$F$15:$AU$1999,3,FALSE))</f>
        <v/>
      </c>
      <c r="DT262" s="599" t="str">
        <f ca="1">IF($DP262="","",IF(DS262&lt;&gt;"Liq","",VLOOKUP(DP262,Invoer!$F$15:$AU$1999,4,FALSE)))</f>
        <v/>
      </c>
      <c r="DU262" s="599" t="str">
        <f ca="1">IF($DP262="","",VLOOKUP(DP262,Invoer!$F$15:$AU$1999,5,FALSE))</f>
        <v/>
      </c>
      <c r="DV262" s="599" t="str">
        <f ca="1">IF($DP262="","",VLOOKUP(DP262,Invoer!$F$15:$AU$1999,6,FALSE))</f>
        <v/>
      </c>
      <c r="DW262" s="599" t="str">
        <f ca="1">IF($DP262="","",VLOOKUP(DP262,Invoer!$F$15:$AU$1999,9,FALSE))</f>
        <v/>
      </c>
      <c r="DX262" s="599" t="str">
        <f ca="1">IF($DP262="","",VLOOKUP(DP262,Invoer!$F$15:$AU$1999,10,FALSE))</f>
        <v/>
      </c>
      <c r="DY262" s="595" t="str">
        <f ca="1">IF($DP262="","",VLOOKUP(DP262,Invoer!$F$15:$AU$1999,11,FALSE))</f>
        <v/>
      </c>
      <c r="DZ262" s="662" t="str">
        <f ca="1">IF($DP262="","",IF($DN$4&gt;2,"",VLOOKUP(DP262,Invoer!CQ:CS,3,FALSE)))</f>
        <v/>
      </c>
      <c r="EA262" s="541" t="str">
        <f ca="1">IF($DP262="","",IF(ISERROR(DQ262),0,IF($DN$4&lt;3,"",VLOOKUP(DP262,Invoer!$F$15:$AU$1999,15,FALSE))))</f>
        <v/>
      </c>
      <c r="EB262" s="595" t="str">
        <f ca="1">IF($DP262="","",IF($DN$4&lt;3,"",VLOOKUP(DP262,Invoer!$F$15:$AU$1999,19,FALSE)))</f>
        <v/>
      </c>
      <c r="EC262" s="541" t="str">
        <f ca="1">IF($DP262="","",IF(ISERROR(DQ262),0,IF($DN$4&lt;3,"",VLOOKUP(DP262,Invoer!$F$15:$AU$1999,24,FALSE))))</f>
        <v/>
      </c>
      <c r="ED262" s="541" t="str">
        <f ca="1">IF($DP262="","",IF(ISERROR(DQ262),0,IF($DN$4&lt;3,"",VLOOKUP(DP262,Invoer!$F$15:$AU$1999,17,FALSE))))</f>
        <v/>
      </c>
      <c r="EH262" s="89" t="e">
        <f ca="1">Invoer!CP267</f>
        <v>#N/A</v>
      </c>
      <c r="EI262" s="599" t="str">
        <f t="shared" ca="1" si="128"/>
        <v/>
      </c>
      <c r="EJ262" s="673" t="str">
        <f ca="1">IF(EI262="","",VLOOKUP(EI262,Invoer!$F$15:$AU$1999,2,FALSE))</f>
        <v/>
      </c>
      <c r="EK262" s="599" t="str">
        <f t="shared" ca="1" si="129"/>
        <v/>
      </c>
      <c r="EL262" s="599" t="str">
        <f ca="1">IF($EI262="","",VLOOKUP(EI262,Invoer!$F$15:$AU$1999,3,FALSE))</f>
        <v/>
      </c>
      <c r="EM262" s="599" t="str">
        <f ca="1">IF($EI262="","",IF(EL262&lt;&gt;"Liq","",VLOOKUP(EI262,Invoer!$F$15:$AU$1999,4,FALSE)))</f>
        <v/>
      </c>
      <c r="EN262" s="599" t="str">
        <f ca="1">IF($EI262="","",VLOOKUP(EI262,Invoer!$F$15:$AU$1999,6,FALSE))</f>
        <v/>
      </c>
      <c r="EO262" s="599" t="str">
        <f ca="1">IF(EI262="","",VLOOKUP(EI262,Invoer!$F$15:$AU$1999,9,FALSE))</f>
        <v/>
      </c>
      <c r="EP262" s="599" t="str">
        <f ca="1">IF(EI262="","",VLOOKUP(EI262,Invoer!$F$15:$AU$1999,10,FALSE))</f>
        <v/>
      </c>
      <c r="EQ262" s="599" t="str">
        <f ca="1">IF(EI262="","",VLOOKUP(EI262,Invoer!$F$15:$AU$1999,11,FALSE))</f>
        <v/>
      </c>
      <c r="ER262" s="662" t="str">
        <f ca="1">IF(EI262="","",VLOOKUP(EI262,Invoer!CQ:CS,3,FALSE))</f>
        <v/>
      </c>
      <c r="ES262" s="662" t="str">
        <f t="shared" ca="1" si="130"/>
        <v/>
      </c>
      <c r="ET262" s="513" t="str">
        <f t="shared" ca="1" si="131"/>
        <v/>
      </c>
      <c r="EU262" s="112" t="str">
        <f t="shared" ca="1" si="132"/>
        <v/>
      </c>
      <c r="EV262" s="83" t="s">
        <v>160</v>
      </c>
      <c r="EW262" s="682" t="str">
        <f t="shared" ca="1" si="133"/>
        <v/>
      </c>
      <c r="EX262" s="662" t="str">
        <f t="shared" ca="1" si="134"/>
        <v/>
      </c>
      <c r="EY262"/>
      <c r="EZ262" s="56" t="e">
        <f t="shared" ca="1" si="145"/>
        <v>#VALUE!</v>
      </c>
      <c r="FA262" s="56" t="e">
        <f t="shared" ca="1" si="146"/>
        <v>#VALUE!</v>
      </c>
      <c r="FE262"/>
      <c r="FI262"/>
      <c r="FJ262"/>
    </row>
    <row r="263" spans="1:166" ht="12" customHeight="1" x14ac:dyDescent="0.2">
      <c r="A263"/>
      <c r="B263"/>
      <c r="C263"/>
      <c r="E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AC263" s="435" t="str">
        <f>IF($AC$7&lt;3,Invoer!DR268,IF($AC$7=3,Invoer!BT268,"x"))</f>
        <v>x</v>
      </c>
      <c r="AD263" s="599" t="str">
        <f t="shared" si="136"/>
        <v/>
      </c>
      <c r="AE263" s="673" t="str">
        <f>IF($AD263="","",VLOOKUP(AD263,Invoer!$F$15:$AU$1999,2,FALSE))</f>
        <v/>
      </c>
      <c r="AF263" s="599" t="str">
        <f t="shared" si="137"/>
        <v/>
      </c>
      <c r="AG263" s="599" t="str">
        <f>IF($AD263="","",VLOOKUP(AD263,Invoer!$F$15:$AU$1999,3,FALSE))</f>
        <v/>
      </c>
      <c r="AH263" s="599" t="str">
        <f>IF($AD263="","",IF(AG263&lt;&gt;"Liq","",VLOOKUP(AD263,Invoer!$F$15:$AU$1999,4,FALSE)))</f>
        <v/>
      </c>
      <c r="AI263" s="677" t="str">
        <f>IF($AD263="","",VLOOKUP(AD263,Invoer!$F$15:$AU$1999,5,FALSE))</f>
        <v/>
      </c>
      <c r="AJ263" s="599" t="str">
        <f>IF($AD263="","",VLOOKUP(AD263,Invoer!$F$15:$AU$1999,6,FALSE))</f>
        <v/>
      </c>
      <c r="AK263" s="599" t="str">
        <f>IF($AD263="","",VLOOKUP(AD263,Invoer!$F$15:$AU$1999,9,FALSE))</f>
        <v/>
      </c>
      <c r="AL263" s="599" t="str">
        <f>IF($AD263="","",VLOOKUP(AD263,Invoer!$F$15:$AU$1999,10,FALSE))</f>
        <v/>
      </c>
      <c r="AM263" s="599" t="str">
        <f>IF($AD263="","",VLOOKUP(AD263,Invoer!$F$15:$BB$1999,14,FALSE))</f>
        <v/>
      </c>
      <c r="AN263" s="599" t="str">
        <f>IF($AD263="","",VLOOKUP(AD263,Invoer!$F$15:$AU$1999,11,FALSE))</f>
        <v/>
      </c>
      <c r="AO263" s="662" t="str">
        <f>IF($AD263="","",VLOOKUP(AD263,Invoer!$F$15:$AU$1999,15,FALSE))</f>
        <v/>
      </c>
      <c r="AP263" s="599" t="str">
        <f>IF($AD263="","",VLOOKUP(AD263,Invoer!$F$15:$AU$1999,19,FALSE))</f>
        <v/>
      </c>
      <c r="AQ263" s="662" t="str">
        <f>IF($AD263="","",VLOOKUP(AD263,Invoer!$F$15:$AU$1999,24,FALSE))</f>
        <v/>
      </c>
      <c r="AR263" s="662" t="str">
        <f>IF($AD263="","",VLOOKUP(AD263,Invoer!$F$15:$AU$1999,17,FALSE))</f>
        <v/>
      </c>
      <c r="AS263" s="678" t="str">
        <f t="shared" si="147"/>
        <v/>
      </c>
      <c r="AT263" s="676" t="str">
        <f t="shared" si="116"/>
        <v/>
      </c>
      <c r="AU263" s="77" t="e">
        <f t="shared" si="117"/>
        <v>#VALUE!</v>
      </c>
      <c r="AW263" s="57"/>
      <c r="AX263" s="57"/>
      <c r="BA263" s="83" t="e">
        <f ca="1">Invoer!DW268</f>
        <v>#N/A</v>
      </c>
      <c r="BB263" s="599" t="str">
        <f t="shared" ca="1" si="138"/>
        <v/>
      </c>
      <c r="BC263" s="673" t="str">
        <f ca="1">IF($BB263="","",VLOOKUP(BB263,Invoer!$F$15:$AU$1999,2,FALSE))</f>
        <v/>
      </c>
      <c r="BD263" s="599" t="str">
        <f t="shared" ca="1" si="139"/>
        <v/>
      </c>
      <c r="BE263" s="599" t="str">
        <f ca="1">IF($BB263="","",VLOOKUP(BB263,Invoer!$F$15:$AU$1999,5,FALSE))</f>
        <v/>
      </c>
      <c r="BF263" s="599" t="str">
        <f ca="1">IF($BB263="","",VLOOKUP(BB263,Invoer!$F$15:$AU$1999,6,FALSE))</f>
        <v/>
      </c>
      <c r="BG263" s="599" t="str">
        <f ca="1">IF($BB263="","",VLOOKUP(BB263,Invoer!$F$15:$AU$1999,9,FALSE))</f>
        <v/>
      </c>
      <c r="BH263" s="599" t="str">
        <f ca="1">IF($BB263="","",VLOOKUP(BB263,Invoer!$F$15:$AU$1999,10,FALSE))</f>
        <v/>
      </c>
      <c r="BI263" s="599" t="str">
        <f ca="1">IF($BB263="","",VLOOKUP(BB263,Invoer!$F$15:$BB$1999,14,FALSE))</f>
        <v/>
      </c>
      <c r="BJ263" s="599" t="str">
        <f ca="1">IF($BB263="","",VLOOKUP(BB263,Invoer!$F$15:$AU$1999,11,FALSE))</f>
        <v/>
      </c>
      <c r="BK263" s="662" t="str">
        <f t="shared" ca="1" si="140"/>
        <v/>
      </c>
      <c r="BL263" s="662" t="str">
        <f t="shared" ca="1" si="141"/>
        <v/>
      </c>
      <c r="BM263" s="679" t="str">
        <f t="shared" ca="1" si="142"/>
        <v/>
      </c>
      <c r="BN263" s="662" t="str">
        <f t="shared" ca="1" si="118"/>
        <v/>
      </c>
      <c r="BO263" s="662" t="str">
        <f ca="1">IF($BB263="","",VLOOKUP(BB263,Invoer!$F$15:$AU$1999,15,FALSE))</f>
        <v/>
      </c>
      <c r="BP263" s="662" t="str">
        <f ca="1">IF($BB263="","",VLOOKUP(BB263,Invoer!$F$15:$AU$1999,24,FALSE))</f>
        <v/>
      </c>
      <c r="BQ263" s="662" t="str">
        <f ca="1">IF($BB263="","",VLOOKUP(BB263,Invoer!$F$15:$AU$1999,17,FALSE))</f>
        <v/>
      </c>
      <c r="BS263" s="73" t="e">
        <f t="shared" ca="1" si="148"/>
        <v>#VALUE!</v>
      </c>
      <c r="BT263" s="57" t="str">
        <f t="shared" ca="1" si="149"/>
        <v/>
      </c>
      <c r="CQ263" s="411" t="e">
        <f ca="1">Invoer!EG268</f>
        <v>#N/A</v>
      </c>
      <c r="CR263" s="599" t="str">
        <f t="shared" ca="1" si="121"/>
        <v/>
      </c>
      <c r="CS263" s="673" t="str">
        <f ca="1">IF($CR263="","",VLOOKUP(CR263,Invoer!$F$15:$AU$1500,2,FALSE))</f>
        <v/>
      </c>
      <c r="CT263" s="599" t="str">
        <f t="shared" ca="1" si="122"/>
        <v/>
      </c>
      <c r="CU263" s="599" t="str">
        <f ca="1">IF($CR263="","",VLOOKUP(CR263,Invoer!$F$15:$AU$1500,3,FALSE))</f>
        <v/>
      </c>
      <c r="CV263" s="599" t="str">
        <f ca="1">IF($CR263="","",IF(CU263&lt;&gt;"Liq","",VLOOKUP(CR263,Invoer!$F$15:$AU$1500,4,FALSE)))</f>
        <v/>
      </c>
      <c r="CW263" s="599" t="str">
        <f ca="1">IF($CR263="","",VLOOKUP(CR263,Invoer!$F$15:$AU$1500,5,FALSE))</f>
        <v/>
      </c>
      <c r="CX263" s="599" t="str">
        <f ca="1">IF($CR263="","",VLOOKUP(CR263,Invoer!$F$15:$AU$1500,6,FALSE))</f>
        <v/>
      </c>
      <c r="CY263" s="599" t="str">
        <f ca="1">IF($CR263="","",VLOOKUP(CR263,Invoer!$F$15:$AU$1500,9,FALSE))</f>
        <v/>
      </c>
      <c r="CZ263" s="599" t="str">
        <f ca="1">IF($CR263="","",VLOOKUP(CR263,Invoer!$F$15:$AU$1500,10,FALSE))</f>
        <v/>
      </c>
      <c r="DA263" s="599" t="str">
        <f ca="1">IF($CR263="","",VLOOKUP(CR263,Invoer!$F$15:$AU$1500,11,FALSE))</f>
        <v/>
      </c>
      <c r="DB263" s="599" t="str">
        <f ca="1">IF($CR263="","",VLOOKUP(CR263,Invoer!$F$15:$BB$1500,14,FALSE))</f>
        <v/>
      </c>
      <c r="DC263" s="662" t="str">
        <f ca="1">IF($CR263="","",VLOOKUP(CR263,Invoer!$F$15:$AU$1500,15,FALSE))</f>
        <v/>
      </c>
      <c r="DD263" s="599" t="str">
        <f ca="1">IF($CR263="","",VLOOKUP(CR263,Invoer!$F$15:$AU$1500,19,FALSE))</f>
        <v/>
      </c>
      <c r="DE263" s="662" t="str">
        <f ca="1">IF($CR263="","",VLOOKUP(CR263,Invoer!$F$15:$AU$1500,20,FALSE))</f>
        <v/>
      </c>
      <c r="DF263" s="662" t="str">
        <f ca="1">IF($CR263="","",VLOOKUP(CR263,Invoer!$F$15:$AU$1500,23,FALSE))</f>
        <v/>
      </c>
      <c r="DG263" s="662" t="str">
        <f ca="1">IF($CR263="","",VLOOKUP(CR263,Invoer!$F$15:$AU$1500,17,FALSE))</f>
        <v/>
      </c>
      <c r="DH263" s="681" t="str">
        <f t="shared" ca="1" si="123"/>
        <v/>
      </c>
      <c r="DI263" s="662" t="str">
        <f t="shared" ca="1" si="124"/>
        <v/>
      </c>
      <c r="DJ263" s="190"/>
      <c r="DK263" s="411" t="str">
        <f t="shared" ca="1" si="125"/>
        <v/>
      </c>
      <c r="DO263" s="61" t="e">
        <f ca="1">IF($DN$4&lt;3,Invoer!EB268,Invoer!EA268)</f>
        <v>#N/A</v>
      </c>
      <c r="DP263" s="599" t="str">
        <f t="shared" ca="1" si="126"/>
        <v/>
      </c>
      <c r="DQ263" s="673" t="str">
        <f ca="1">IF($DP263="","",VLOOKUP(DP263,Invoer!$F$15:$AU$1999,2,FALSE))</f>
        <v/>
      </c>
      <c r="DR263" s="599" t="str">
        <f t="shared" ca="1" si="127"/>
        <v/>
      </c>
      <c r="DS263" s="599" t="str">
        <f ca="1">IF($DP263="","",VLOOKUP(DP263,Invoer!$F$15:$AU$1999,3,FALSE))</f>
        <v/>
      </c>
      <c r="DT263" s="599" t="str">
        <f ca="1">IF($DP263="","",IF(DS263&lt;&gt;"Liq","",VLOOKUP(DP263,Invoer!$F$15:$AU$1999,4,FALSE)))</f>
        <v/>
      </c>
      <c r="DU263" s="599" t="str">
        <f ca="1">IF($DP263="","",VLOOKUP(DP263,Invoer!$F$15:$AU$1999,5,FALSE))</f>
        <v/>
      </c>
      <c r="DV263" s="599" t="str">
        <f ca="1">IF($DP263="","",VLOOKUP(DP263,Invoer!$F$15:$AU$1999,6,FALSE))</f>
        <v/>
      </c>
      <c r="DW263" s="599" t="str">
        <f ca="1">IF($DP263="","",VLOOKUP(DP263,Invoer!$F$15:$AU$1999,9,FALSE))</f>
        <v/>
      </c>
      <c r="DX263" s="599" t="str">
        <f ca="1">IF($DP263="","",VLOOKUP(DP263,Invoer!$F$15:$AU$1999,10,FALSE))</f>
        <v/>
      </c>
      <c r="DY263" s="595" t="str">
        <f ca="1">IF($DP263="","",VLOOKUP(DP263,Invoer!$F$15:$AU$1999,11,FALSE))</f>
        <v/>
      </c>
      <c r="DZ263" s="662" t="str">
        <f ca="1">IF($DP263="","",IF($DN$4&gt;2,"",VLOOKUP(DP263,Invoer!CQ:CS,3,FALSE)))</f>
        <v/>
      </c>
      <c r="EA263" s="541" t="str">
        <f ca="1">IF($DP263="","",IF(ISERROR(DQ263),0,IF($DN$4&lt;3,"",VLOOKUP(DP263,Invoer!$F$15:$AU$1999,15,FALSE))))</f>
        <v/>
      </c>
      <c r="EB263" s="595" t="str">
        <f ca="1">IF($DP263="","",IF($DN$4&lt;3,"",VLOOKUP(DP263,Invoer!$F$15:$AU$1999,19,FALSE)))</f>
        <v/>
      </c>
      <c r="EC263" s="541" t="str">
        <f ca="1">IF($DP263="","",IF(ISERROR(DQ263),0,IF($DN$4&lt;3,"",VLOOKUP(DP263,Invoer!$F$15:$AU$1999,24,FALSE))))</f>
        <v/>
      </c>
      <c r="ED263" s="541" t="str">
        <f ca="1">IF($DP263="","",IF(ISERROR(DQ263),0,IF($DN$4&lt;3,"",VLOOKUP(DP263,Invoer!$F$15:$AU$1999,17,FALSE))))</f>
        <v/>
      </c>
      <c r="EH263" s="89" t="e">
        <f ca="1">Invoer!CP268</f>
        <v>#N/A</v>
      </c>
      <c r="EI263" s="599" t="str">
        <f t="shared" ca="1" si="128"/>
        <v/>
      </c>
      <c r="EJ263" s="673" t="str">
        <f ca="1">IF(EI263="","",VLOOKUP(EI263,Invoer!$F$15:$AU$1999,2,FALSE))</f>
        <v/>
      </c>
      <c r="EK263" s="599" t="str">
        <f t="shared" ca="1" si="129"/>
        <v/>
      </c>
      <c r="EL263" s="599" t="str">
        <f ca="1">IF($EI263="","",VLOOKUP(EI263,Invoer!$F$15:$AU$1999,3,FALSE))</f>
        <v/>
      </c>
      <c r="EM263" s="599" t="str">
        <f ca="1">IF($EI263="","",IF(EL263&lt;&gt;"Liq","",VLOOKUP(EI263,Invoer!$F$15:$AU$1999,4,FALSE)))</f>
        <v/>
      </c>
      <c r="EN263" s="599" t="str">
        <f ca="1">IF($EI263="","",VLOOKUP(EI263,Invoer!$F$15:$AU$1999,6,FALSE))</f>
        <v/>
      </c>
      <c r="EO263" s="599" t="str">
        <f ca="1">IF(EI263="","",VLOOKUP(EI263,Invoer!$F$15:$AU$1999,9,FALSE))</f>
        <v/>
      </c>
      <c r="EP263" s="599" t="str">
        <f ca="1">IF(EI263="","",VLOOKUP(EI263,Invoer!$F$15:$AU$1999,10,FALSE))</f>
        <v/>
      </c>
      <c r="EQ263" s="599" t="str">
        <f ca="1">IF(EI263="","",VLOOKUP(EI263,Invoer!$F$15:$AU$1999,11,FALSE))</f>
        <v/>
      </c>
      <c r="ER263" s="662" t="str">
        <f ca="1">IF(EI263="","",VLOOKUP(EI263,Invoer!CQ:CS,3,FALSE))</f>
        <v/>
      </c>
      <c r="ES263" s="662" t="str">
        <f t="shared" ca="1" si="130"/>
        <v/>
      </c>
      <c r="ET263" s="513" t="str">
        <f t="shared" ca="1" si="131"/>
        <v/>
      </c>
      <c r="EU263" s="112" t="str">
        <f t="shared" ca="1" si="132"/>
        <v/>
      </c>
      <c r="EV263" s="83" t="s">
        <v>160</v>
      </c>
      <c r="EW263" s="682" t="str">
        <f t="shared" ca="1" si="133"/>
        <v/>
      </c>
      <c r="EX263" s="662" t="str">
        <f t="shared" ca="1" si="134"/>
        <v/>
      </c>
      <c r="EY263"/>
      <c r="EZ263" s="56" t="e">
        <f t="shared" ca="1" si="145"/>
        <v>#VALUE!</v>
      </c>
      <c r="FA263" s="56" t="e">
        <f t="shared" ca="1" si="146"/>
        <v>#VALUE!</v>
      </c>
      <c r="FE263"/>
      <c r="FI263"/>
      <c r="FJ263"/>
    </row>
    <row r="264" spans="1:166" ht="12" customHeight="1" x14ac:dyDescent="0.2">
      <c r="A264"/>
      <c r="B264"/>
      <c r="C264"/>
      <c r="E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AC264" s="435" t="str">
        <f>IF($AC$7&lt;3,Invoer!DR269,IF($AC$7=3,Invoer!BT269,"x"))</f>
        <v>x</v>
      </c>
      <c r="AD264" s="599" t="str">
        <f t="shared" si="136"/>
        <v/>
      </c>
      <c r="AE264" s="673" t="str">
        <f>IF($AD264="","",VLOOKUP(AD264,Invoer!$F$15:$AU$1999,2,FALSE))</f>
        <v/>
      </c>
      <c r="AF264" s="599" t="str">
        <f t="shared" si="137"/>
        <v/>
      </c>
      <c r="AG264" s="599" t="str">
        <f>IF($AD264="","",VLOOKUP(AD264,Invoer!$F$15:$AU$1999,3,FALSE))</f>
        <v/>
      </c>
      <c r="AH264" s="599" t="str">
        <f>IF($AD264="","",IF(AG264&lt;&gt;"Liq","",VLOOKUP(AD264,Invoer!$F$15:$AU$1999,4,FALSE)))</f>
        <v/>
      </c>
      <c r="AI264" s="677" t="str">
        <f>IF($AD264="","",VLOOKUP(AD264,Invoer!$F$15:$AU$1999,5,FALSE))</f>
        <v/>
      </c>
      <c r="AJ264" s="599" t="str">
        <f>IF($AD264="","",VLOOKUP(AD264,Invoer!$F$15:$AU$1999,6,FALSE))</f>
        <v/>
      </c>
      <c r="AK264" s="599" t="str">
        <f>IF($AD264="","",VLOOKUP(AD264,Invoer!$F$15:$AU$1999,9,FALSE))</f>
        <v/>
      </c>
      <c r="AL264" s="599" t="str">
        <f>IF($AD264="","",VLOOKUP(AD264,Invoer!$F$15:$AU$1999,10,FALSE))</f>
        <v/>
      </c>
      <c r="AM264" s="599" t="str">
        <f>IF($AD264="","",VLOOKUP(AD264,Invoer!$F$15:$BB$1999,14,FALSE))</f>
        <v/>
      </c>
      <c r="AN264" s="599" t="str">
        <f>IF($AD264="","",VLOOKUP(AD264,Invoer!$F$15:$AU$1999,11,FALSE))</f>
        <v/>
      </c>
      <c r="AO264" s="662" t="str">
        <f>IF($AD264="","",VLOOKUP(AD264,Invoer!$F$15:$AU$1999,15,FALSE))</f>
        <v/>
      </c>
      <c r="AP264" s="599" t="str">
        <f>IF($AD264="","",VLOOKUP(AD264,Invoer!$F$15:$AU$1999,19,FALSE))</f>
        <v/>
      </c>
      <c r="AQ264" s="662" t="str">
        <f>IF($AD264="","",VLOOKUP(AD264,Invoer!$F$15:$AU$1999,24,FALSE))</f>
        <v/>
      </c>
      <c r="AR264" s="662" t="str">
        <f>IF($AD264="","",VLOOKUP(AD264,Invoer!$F$15:$AU$1999,17,FALSE))</f>
        <v/>
      </c>
      <c r="AS264" s="678" t="str">
        <f t="shared" si="147"/>
        <v/>
      </c>
      <c r="AT264" s="676" t="str">
        <f t="shared" si="116"/>
        <v/>
      </c>
      <c r="AU264" s="77" t="e">
        <f t="shared" si="117"/>
        <v>#VALUE!</v>
      </c>
      <c r="AW264" s="57"/>
      <c r="AX264" s="57"/>
      <c r="BA264" s="83" t="e">
        <f ca="1">Invoer!DW269</f>
        <v>#N/A</v>
      </c>
      <c r="BB264" s="599" t="str">
        <f t="shared" ca="1" si="138"/>
        <v/>
      </c>
      <c r="BC264" s="673" t="str">
        <f ca="1">IF($BB264="","",VLOOKUP(BB264,Invoer!$F$15:$AU$1999,2,FALSE))</f>
        <v/>
      </c>
      <c r="BD264" s="599" t="str">
        <f t="shared" ca="1" si="139"/>
        <v/>
      </c>
      <c r="BE264" s="599" t="str">
        <f ca="1">IF($BB264="","",VLOOKUP(BB264,Invoer!$F$15:$AU$1999,5,FALSE))</f>
        <v/>
      </c>
      <c r="BF264" s="599" t="str">
        <f ca="1">IF($BB264="","",VLOOKUP(BB264,Invoer!$F$15:$AU$1999,6,FALSE))</f>
        <v/>
      </c>
      <c r="BG264" s="599" t="str">
        <f ca="1">IF($BB264="","",VLOOKUP(BB264,Invoer!$F$15:$AU$1999,9,FALSE))</f>
        <v/>
      </c>
      <c r="BH264" s="599" t="str">
        <f ca="1">IF($BB264="","",VLOOKUP(BB264,Invoer!$F$15:$AU$1999,10,FALSE))</f>
        <v/>
      </c>
      <c r="BI264" s="599" t="str">
        <f ca="1">IF($BB264="","",VLOOKUP(BB264,Invoer!$F$15:$BB$1999,14,FALSE))</f>
        <v/>
      </c>
      <c r="BJ264" s="599" t="str">
        <f ca="1">IF($BB264="","",VLOOKUP(BB264,Invoer!$F$15:$AU$1999,11,FALSE))</f>
        <v/>
      </c>
      <c r="BK264" s="662" t="str">
        <f t="shared" ca="1" si="140"/>
        <v/>
      </c>
      <c r="BL264" s="662" t="str">
        <f t="shared" ca="1" si="141"/>
        <v/>
      </c>
      <c r="BM264" s="679" t="str">
        <f t="shared" ca="1" si="142"/>
        <v/>
      </c>
      <c r="BN264" s="662" t="str">
        <f t="shared" ca="1" si="118"/>
        <v/>
      </c>
      <c r="BO264" s="662" t="str">
        <f ca="1">IF($BB264="","",VLOOKUP(BB264,Invoer!$F$15:$AU$1999,15,FALSE))</f>
        <v/>
      </c>
      <c r="BP264" s="662" t="str">
        <f ca="1">IF($BB264="","",VLOOKUP(BB264,Invoer!$F$15:$AU$1999,24,FALSE))</f>
        <v/>
      </c>
      <c r="BQ264" s="662" t="str">
        <f ca="1">IF($BB264="","",VLOOKUP(BB264,Invoer!$F$15:$AU$1999,17,FALSE))</f>
        <v/>
      </c>
      <c r="BS264" s="73" t="e">
        <f t="shared" ca="1" si="148"/>
        <v>#VALUE!</v>
      </c>
      <c r="BT264" s="57" t="str">
        <f t="shared" ca="1" si="149"/>
        <v/>
      </c>
      <c r="CQ264" s="411" t="e">
        <f ca="1">Invoer!EG269</f>
        <v>#N/A</v>
      </c>
      <c r="CR264" s="599" t="str">
        <f t="shared" ca="1" si="121"/>
        <v/>
      </c>
      <c r="CS264" s="673" t="str">
        <f ca="1">IF($CR264="","",VLOOKUP(CR264,Invoer!$F$15:$AU$1500,2,FALSE))</f>
        <v/>
      </c>
      <c r="CT264" s="599" t="str">
        <f t="shared" ca="1" si="122"/>
        <v/>
      </c>
      <c r="CU264" s="599" t="str">
        <f ca="1">IF($CR264="","",VLOOKUP(CR264,Invoer!$F$15:$AU$1500,3,FALSE))</f>
        <v/>
      </c>
      <c r="CV264" s="599" t="str">
        <f ca="1">IF($CR264="","",IF(CU264&lt;&gt;"Liq","",VLOOKUP(CR264,Invoer!$F$15:$AU$1500,4,FALSE)))</f>
        <v/>
      </c>
      <c r="CW264" s="599" t="str">
        <f ca="1">IF($CR264="","",VLOOKUP(CR264,Invoer!$F$15:$AU$1500,5,FALSE))</f>
        <v/>
      </c>
      <c r="CX264" s="599" t="str">
        <f ca="1">IF($CR264="","",VLOOKUP(CR264,Invoer!$F$15:$AU$1500,6,FALSE))</f>
        <v/>
      </c>
      <c r="CY264" s="599" t="str">
        <f ca="1">IF($CR264="","",VLOOKUP(CR264,Invoer!$F$15:$AU$1500,9,FALSE))</f>
        <v/>
      </c>
      <c r="CZ264" s="599" t="str">
        <f ca="1">IF($CR264="","",VLOOKUP(CR264,Invoer!$F$15:$AU$1500,10,FALSE))</f>
        <v/>
      </c>
      <c r="DA264" s="599" t="str">
        <f ca="1">IF($CR264="","",VLOOKUP(CR264,Invoer!$F$15:$AU$1500,11,FALSE))</f>
        <v/>
      </c>
      <c r="DB264" s="599" t="str">
        <f ca="1">IF($CR264="","",VLOOKUP(CR264,Invoer!$F$15:$BB$1500,14,FALSE))</f>
        <v/>
      </c>
      <c r="DC264" s="662" t="str">
        <f ca="1">IF($CR264="","",VLOOKUP(CR264,Invoer!$F$15:$AU$1500,15,FALSE))</f>
        <v/>
      </c>
      <c r="DD264" s="599" t="str">
        <f ca="1">IF($CR264="","",VLOOKUP(CR264,Invoer!$F$15:$AU$1500,19,FALSE))</f>
        <v/>
      </c>
      <c r="DE264" s="662" t="str">
        <f ca="1">IF($CR264="","",VLOOKUP(CR264,Invoer!$F$15:$AU$1500,20,FALSE))</f>
        <v/>
      </c>
      <c r="DF264" s="662" t="str">
        <f ca="1">IF($CR264="","",VLOOKUP(CR264,Invoer!$F$15:$AU$1500,23,FALSE))</f>
        <v/>
      </c>
      <c r="DG264" s="662" t="str">
        <f ca="1">IF($CR264="","",VLOOKUP(CR264,Invoer!$F$15:$AU$1500,17,FALSE))</f>
        <v/>
      </c>
      <c r="DH264" s="681" t="str">
        <f t="shared" ca="1" si="123"/>
        <v/>
      </c>
      <c r="DI264" s="662" t="str">
        <f t="shared" ca="1" si="124"/>
        <v/>
      </c>
      <c r="DJ264" s="190"/>
      <c r="DK264" s="411" t="str">
        <f t="shared" ca="1" si="125"/>
        <v/>
      </c>
      <c r="DO264" s="61" t="e">
        <f ca="1">IF($DN$4&lt;3,Invoer!EB269,Invoer!EA269)</f>
        <v>#N/A</v>
      </c>
      <c r="DP264" s="599" t="str">
        <f t="shared" ca="1" si="126"/>
        <v/>
      </c>
      <c r="DQ264" s="673" t="str">
        <f ca="1">IF($DP264="","",VLOOKUP(DP264,Invoer!$F$15:$AU$1999,2,FALSE))</f>
        <v/>
      </c>
      <c r="DR264" s="599" t="str">
        <f t="shared" ca="1" si="127"/>
        <v/>
      </c>
      <c r="DS264" s="599" t="str">
        <f ca="1">IF($DP264="","",VLOOKUP(DP264,Invoer!$F$15:$AU$1999,3,FALSE))</f>
        <v/>
      </c>
      <c r="DT264" s="599" t="str">
        <f ca="1">IF($DP264="","",IF(DS264&lt;&gt;"Liq","",VLOOKUP(DP264,Invoer!$F$15:$AU$1999,4,FALSE)))</f>
        <v/>
      </c>
      <c r="DU264" s="599" t="str">
        <f ca="1">IF($DP264="","",VLOOKUP(DP264,Invoer!$F$15:$AU$1999,5,FALSE))</f>
        <v/>
      </c>
      <c r="DV264" s="599" t="str">
        <f ca="1">IF($DP264="","",VLOOKUP(DP264,Invoer!$F$15:$AU$1999,6,FALSE))</f>
        <v/>
      </c>
      <c r="DW264" s="599" t="str">
        <f ca="1">IF($DP264="","",VLOOKUP(DP264,Invoer!$F$15:$AU$1999,9,FALSE))</f>
        <v/>
      </c>
      <c r="DX264" s="599" t="str">
        <f ca="1">IF($DP264="","",VLOOKUP(DP264,Invoer!$F$15:$AU$1999,10,FALSE))</f>
        <v/>
      </c>
      <c r="DY264" s="595" t="str">
        <f ca="1">IF($DP264="","",VLOOKUP(DP264,Invoer!$F$15:$AU$1999,11,FALSE))</f>
        <v/>
      </c>
      <c r="DZ264" s="662" t="str">
        <f ca="1">IF($DP264="","",IF($DN$4&gt;2,"",VLOOKUP(DP264,Invoer!CQ:CS,3,FALSE)))</f>
        <v/>
      </c>
      <c r="EA264" s="541" t="str">
        <f ca="1">IF($DP264="","",IF(ISERROR(DQ264),0,IF($DN$4&lt;3,"",VLOOKUP(DP264,Invoer!$F$15:$AU$1999,15,FALSE))))</f>
        <v/>
      </c>
      <c r="EB264" s="595" t="str">
        <f ca="1">IF($DP264="","",IF($DN$4&lt;3,"",VLOOKUP(DP264,Invoer!$F$15:$AU$1999,19,FALSE)))</f>
        <v/>
      </c>
      <c r="EC264" s="541" t="str">
        <f ca="1">IF($DP264="","",IF(ISERROR(DQ264),0,IF($DN$4&lt;3,"",VLOOKUP(DP264,Invoer!$F$15:$AU$1999,24,FALSE))))</f>
        <v/>
      </c>
      <c r="ED264" s="541" t="str">
        <f ca="1">IF($DP264="","",IF(ISERROR(DQ264),0,IF($DN$4&lt;3,"",VLOOKUP(DP264,Invoer!$F$15:$AU$1999,17,FALSE))))</f>
        <v/>
      </c>
      <c r="EH264" s="89" t="e">
        <f ca="1">Invoer!CP269</f>
        <v>#N/A</v>
      </c>
      <c r="EI264" s="599" t="str">
        <f t="shared" ca="1" si="128"/>
        <v/>
      </c>
      <c r="EJ264" s="673" t="str">
        <f ca="1">IF(EI264="","",VLOOKUP(EI264,Invoer!$F$15:$AU$1999,2,FALSE))</f>
        <v/>
      </c>
      <c r="EK264" s="599" t="str">
        <f t="shared" ca="1" si="129"/>
        <v/>
      </c>
      <c r="EL264" s="599" t="str">
        <f ca="1">IF($EI264="","",VLOOKUP(EI264,Invoer!$F$15:$AU$1999,3,FALSE))</f>
        <v/>
      </c>
      <c r="EM264" s="599" t="str">
        <f ca="1">IF($EI264="","",IF(EL264&lt;&gt;"Liq","",VLOOKUP(EI264,Invoer!$F$15:$AU$1999,4,FALSE)))</f>
        <v/>
      </c>
      <c r="EN264" s="599" t="str">
        <f ca="1">IF($EI264="","",VLOOKUP(EI264,Invoer!$F$15:$AU$1999,6,FALSE))</f>
        <v/>
      </c>
      <c r="EO264" s="599" t="str">
        <f ca="1">IF(EI264="","",VLOOKUP(EI264,Invoer!$F$15:$AU$1999,9,FALSE))</f>
        <v/>
      </c>
      <c r="EP264" s="599" t="str">
        <f ca="1">IF(EI264="","",VLOOKUP(EI264,Invoer!$F$15:$AU$1999,10,FALSE))</f>
        <v/>
      </c>
      <c r="EQ264" s="599" t="str">
        <f ca="1">IF(EI264="","",VLOOKUP(EI264,Invoer!$F$15:$AU$1999,11,FALSE))</f>
        <v/>
      </c>
      <c r="ER264" s="662" t="str">
        <f ca="1">IF(EI264="","",VLOOKUP(EI264,Invoer!CQ:CS,3,FALSE))</f>
        <v/>
      </c>
      <c r="ES264" s="662" t="str">
        <f t="shared" ca="1" si="130"/>
        <v/>
      </c>
      <c r="ET264" s="513" t="str">
        <f t="shared" ca="1" si="131"/>
        <v/>
      </c>
      <c r="EU264" s="112" t="str">
        <f t="shared" ca="1" si="132"/>
        <v/>
      </c>
      <c r="EV264" s="83" t="s">
        <v>160</v>
      </c>
      <c r="EW264" s="682" t="str">
        <f t="shared" ca="1" si="133"/>
        <v/>
      </c>
      <c r="EX264" s="662" t="str">
        <f t="shared" ca="1" si="134"/>
        <v/>
      </c>
      <c r="EY264"/>
      <c r="EZ264" s="56" t="e">
        <f t="shared" ca="1" si="145"/>
        <v>#VALUE!</v>
      </c>
      <c r="FA264" s="56" t="e">
        <f t="shared" ca="1" si="146"/>
        <v>#VALUE!</v>
      </c>
      <c r="FE264"/>
      <c r="FI264"/>
      <c r="FJ264"/>
    </row>
    <row r="265" spans="1:166" ht="12" customHeight="1" x14ac:dyDescent="0.2">
      <c r="A265"/>
      <c r="B265"/>
      <c r="C265"/>
      <c r="E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AC265" s="435" t="str">
        <f>IF($AC$7&lt;3,Invoer!DR270,IF($AC$7=3,Invoer!BT270,"x"))</f>
        <v>x</v>
      </c>
      <c r="AD265" s="599" t="str">
        <f t="shared" si="136"/>
        <v/>
      </c>
      <c r="AE265" s="673" t="str">
        <f>IF($AD265="","",VLOOKUP(AD265,Invoer!$F$15:$AU$1999,2,FALSE))</f>
        <v/>
      </c>
      <c r="AF265" s="599" t="str">
        <f t="shared" si="137"/>
        <v/>
      </c>
      <c r="AG265" s="599" t="str">
        <f>IF($AD265="","",VLOOKUP(AD265,Invoer!$F$15:$AU$1999,3,FALSE))</f>
        <v/>
      </c>
      <c r="AH265" s="599" t="str">
        <f>IF($AD265="","",IF(AG265&lt;&gt;"Liq","",VLOOKUP(AD265,Invoer!$F$15:$AU$1999,4,FALSE)))</f>
        <v/>
      </c>
      <c r="AI265" s="677" t="str">
        <f>IF($AD265="","",VLOOKUP(AD265,Invoer!$F$15:$AU$1999,5,FALSE))</f>
        <v/>
      </c>
      <c r="AJ265" s="599" t="str">
        <f>IF($AD265="","",VLOOKUP(AD265,Invoer!$F$15:$AU$1999,6,FALSE))</f>
        <v/>
      </c>
      <c r="AK265" s="599" t="str">
        <f>IF($AD265="","",VLOOKUP(AD265,Invoer!$F$15:$AU$1999,9,FALSE))</f>
        <v/>
      </c>
      <c r="AL265" s="599" t="str">
        <f>IF($AD265="","",VLOOKUP(AD265,Invoer!$F$15:$AU$1999,10,FALSE))</f>
        <v/>
      </c>
      <c r="AM265" s="599" t="str">
        <f>IF($AD265="","",VLOOKUP(AD265,Invoer!$F$15:$BB$1999,14,FALSE))</f>
        <v/>
      </c>
      <c r="AN265" s="599" t="str">
        <f>IF($AD265="","",VLOOKUP(AD265,Invoer!$F$15:$AU$1999,11,FALSE))</f>
        <v/>
      </c>
      <c r="AO265" s="662" t="str">
        <f>IF($AD265="","",VLOOKUP(AD265,Invoer!$F$15:$AU$1999,15,FALSE))</f>
        <v/>
      </c>
      <c r="AP265" s="599" t="str">
        <f>IF($AD265="","",VLOOKUP(AD265,Invoer!$F$15:$AU$1999,19,FALSE))</f>
        <v/>
      </c>
      <c r="AQ265" s="662" t="str">
        <f>IF($AD265="","",VLOOKUP(AD265,Invoer!$F$15:$AU$1999,24,FALSE))</f>
        <v/>
      </c>
      <c r="AR265" s="662" t="str">
        <f>IF($AD265="","",VLOOKUP(AD265,Invoer!$F$15:$AU$1999,17,FALSE))</f>
        <v/>
      </c>
      <c r="AS265" s="678" t="str">
        <f t="shared" si="147"/>
        <v/>
      </c>
      <c r="AT265" s="676" t="str">
        <f t="shared" si="116"/>
        <v/>
      </c>
      <c r="AU265" s="77" t="e">
        <f t="shared" si="117"/>
        <v>#VALUE!</v>
      </c>
      <c r="AW265" s="57"/>
      <c r="AX265" s="57"/>
      <c r="BA265" s="83" t="e">
        <f ca="1">Invoer!DW270</f>
        <v>#N/A</v>
      </c>
      <c r="BB265" s="599" t="str">
        <f t="shared" ca="1" si="138"/>
        <v/>
      </c>
      <c r="BC265" s="673" t="str">
        <f ca="1">IF($BB265="","",VLOOKUP(BB265,Invoer!$F$15:$AU$1999,2,FALSE))</f>
        <v/>
      </c>
      <c r="BD265" s="599" t="str">
        <f t="shared" ca="1" si="139"/>
        <v/>
      </c>
      <c r="BE265" s="599" t="str">
        <f ca="1">IF($BB265="","",VLOOKUP(BB265,Invoer!$F$15:$AU$1999,5,FALSE))</f>
        <v/>
      </c>
      <c r="BF265" s="599" t="str">
        <f ca="1">IF($BB265="","",VLOOKUP(BB265,Invoer!$F$15:$AU$1999,6,FALSE))</f>
        <v/>
      </c>
      <c r="BG265" s="599" t="str">
        <f ca="1">IF($BB265="","",VLOOKUP(BB265,Invoer!$F$15:$AU$1999,9,FALSE))</f>
        <v/>
      </c>
      <c r="BH265" s="599" t="str">
        <f ca="1">IF($BB265="","",VLOOKUP(BB265,Invoer!$F$15:$AU$1999,10,FALSE))</f>
        <v/>
      </c>
      <c r="BI265" s="599" t="str">
        <f ca="1">IF($BB265="","",VLOOKUP(BB265,Invoer!$F$15:$BB$1999,14,FALSE))</f>
        <v/>
      </c>
      <c r="BJ265" s="599" t="str">
        <f ca="1">IF($BB265="","",VLOOKUP(BB265,Invoer!$F$15:$AU$1999,11,FALSE))</f>
        <v/>
      </c>
      <c r="BK265" s="662" t="str">
        <f t="shared" ca="1" si="140"/>
        <v/>
      </c>
      <c r="BL265" s="662" t="str">
        <f t="shared" ca="1" si="141"/>
        <v/>
      </c>
      <c r="BM265" s="679" t="str">
        <f t="shared" ca="1" si="142"/>
        <v/>
      </c>
      <c r="BN265" s="662" t="str">
        <f t="shared" ca="1" si="118"/>
        <v/>
      </c>
      <c r="BO265" s="662" t="str">
        <f ca="1">IF($BB265="","",VLOOKUP(BB265,Invoer!$F$15:$AU$1999,15,FALSE))</f>
        <v/>
      </c>
      <c r="BP265" s="662" t="str">
        <f ca="1">IF($BB265="","",VLOOKUP(BB265,Invoer!$F$15:$AU$1999,24,FALSE))</f>
        <v/>
      </c>
      <c r="BQ265" s="662" t="str">
        <f ca="1">IF($BB265="","",VLOOKUP(BB265,Invoer!$F$15:$AU$1999,17,FALSE))</f>
        <v/>
      </c>
      <c r="BS265" s="73" t="e">
        <f t="shared" ca="1" si="148"/>
        <v>#VALUE!</v>
      </c>
      <c r="BT265" s="57" t="str">
        <f t="shared" ca="1" si="149"/>
        <v/>
      </c>
      <c r="CQ265" s="411" t="e">
        <f ca="1">Invoer!EG270</f>
        <v>#N/A</v>
      </c>
      <c r="CR265" s="599" t="str">
        <f t="shared" ca="1" si="121"/>
        <v/>
      </c>
      <c r="CS265" s="673" t="str">
        <f ca="1">IF($CR265="","",VLOOKUP(CR265,Invoer!$F$15:$AU$1500,2,FALSE))</f>
        <v/>
      </c>
      <c r="CT265" s="599" t="str">
        <f t="shared" ca="1" si="122"/>
        <v/>
      </c>
      <c r="CU265" s="599" t="str">
        <f ca="1">IF($CR265="","",VLOOKUP(CR265,Invoer!$F$15:$AU$1500,3,FALSE))</f>
        <v/>
      </c>
      <c r="CV265" s="599" t="str">
        <f ca="1">IF($CR265="","",IF(CU265&lt;&gt;"Liq","",VLOOKUP(CR265,Invoer!$F$15:$AU$1500,4,FALSE)))</f>
        <v/>
      </c>
      <c r="CW265" s="599" t="str">
        <f ca="1">IF($CR265="","",VLOOKUP(CR265,Invoer!$F$15:$AU$1500,5,FALSE))</f>
        <v/>
      </c>
      <c r="CX265" s="599" t="str">
        <f ca="1">IF($CR265="","",VLOOKUP(CR265,Invoer!$F$15:$AU$1500,6,FALSE))</f>
        <v/>
      </c>
      <c r="CY265" s="599" t="str">
        <f ca="1">IF($CR265="","",VLOOKUP(CR265,Invoer!$F$15:$AU$1500,9,FALSE))</f>
        <v/>
      </c>
      <c r="CZ265" s="599" t="str">
        <f ca="1">IF($CR265="","",VLOOKUP(CR265,Invoer!$F$15:$AU$1500,10,FALSE))</f>
        <v/>
      </c>
      <c r="DA265" s="599" t="str">
        <f ca="1">IF($CR265="","",VLOOKUP(CR265,Invoer!$F$15:$AU$1500,11,FALSE))</f>
        <v/>
      </c>
      <c r="DB265" s="599" t="str">
        <f ca="1">IF($CR265="","",VLOOKUP(CR265,Invoer!$F$15:$BB$1500,14,FALSE))</f>
        <v/>
      </c>
      <c r="DC265" s="662" t="str">
        <f ca="1">IF($CR265="","",VLOOKUP(CR265,Invoer!$F$15:$AU$1500,15,FALSE))</f>
        <v/>
      </c>
      <c r="DD265" s="599" t="str">
        <f ca="1">IF($CR265="","",VLOOKUP(CR265,Invoer!$F$15:$AU$1500,19,FALSE))</f>
        <v/>
      </c>
      <c r="DE265" s="662" t="str">
        <f ca="1">IF($CR265="","",VLOOKUP(CR265,Invoer!$F$15:$AU$1500,20,FALSE))</f>
        <v/>
      </c>
      <c r="DF265" s="662" t="str">
        <f ca="1">IF($CR265="","",VLOOKUP(CR265,Invoer!$F$15:$AU$1500,23,FALSE))</f>
        <v/>
      </c>
      <c r="DG265" s="662" t="str">
        <f ca="1">IF($CR265="","",VLOOKUP(CR265,Invoer!$F$15:$AU$1500,17,FALSE))</f>
        <v/>
      </c>
      <c r="DH265" s="681" t="str">
        <f t="shared" ca="1" si="123"/>
        <v/>
      </c>
      <c r="DI265" s="662" t="str">
        <f t="shared" ca="1" si="124"/>
        <v/>
      </c>
      <c r="DJ265" s="190"/>
      <c r="DK265" s="411" t="str">
        <f t="shared" ca="1" si="125"/>
        <v/>
      </c>
      <c r="DO265" s="61" t="e">
        <f ca="1">IF($DN$4&lt;3,Invoer!EB270,Invoer!EA270)</f>
        <v>#N/A</v>
      </c>
      <c r="DP265" s="599" t="str">
        <f t="shared" ca="1" si="126"/>
        <v/>
      </c>
      <c r="DQ265" s="673" t="str">
        <f ca="1">IF($DP265="","",VLOOKUP(DP265,Invoer!$F$15:$AU$1999,2,FALSE))</f>
        <v/>
      </c>
      <c r="DR265" s="599" t="str">
        <f t="shared" ca="1" si="127"/>
        <v/>
      </c>
      <c r="DS265" s="599" t="str">
        <f ca="1">IF($DP265="","",VLOOKUP(DP265,Invoer!$F$15:$AU$1999,3,FALSE))</f>
        <v/>
      </c>
      <c r="DT265" s="599" t="str">
        <f ca="1">IF($DP265="","",IF(DS265&lt;&gt;"Liq","",VLOOKUP(DP265,Invoer!$F$15:$AU$1999,4,FALSE)))</f>
        <v/>
      </c>
      <c r="DU265" s="599" t="str">
        <f ca="1">IF($DP265="","",VLOOKUP(DP265,Invoer!$F$15:$AU$1999,5,FALSE))</f>
        <v/>
      </c>
      <c r="DV265" s="599" t="str">
        <f ca="1">IF($DP265="","",VLOOKUP(DP265,Invoer!$F$15:$AU$1999,6,FALSE))</f>
        <v/>
      </c>
      <c r="DW265" s="599" t="str">
        <f ca="1">IF($DP265="","",VLOOKUP(DP265,Invoer!$F$15:$AU$1999,9,FALSE))</f>
        <v/>
      </c>
      <c r="DX265" s="599" t="str">
        <f ca="1">IF($DP265="","",VLOOKUP(DP265,Invoer!$F$15:$AU$1999,10,FALSE))</f>
        <v/>
      </c>
      <c r="DY265" s="595" t="str">
        <f ca="1">IF($DP265="","",VLOOKUP(DP265,Invoer!$F$15:$AU$1999,11,FALSE))</f>
        <v/>
      </c>
      <c r="DZ265" s="662" t="str">
        <f ca="1">IF($DP265="","",IF($DN$4&gt;2,"",VLOOKUP(DP265,Invoer!CQ:CS,3,FALSE)))</f>
        <v/>
      </c>
      <c r="EA265" s="541" t="str">
        <f ca="1">IF($DP265="","",IF(ISERROR(DQ265),0,IF($DN$4&lt;3,"",VLOOKUP(DP265,Invoer!$F$15:$AU$1999,15,FALSE))))</f>
        <v/>
      </c>
      <c r="EB265" s="595" t="str">
        <f ca="1">IF($DP265="","",IF($DN$4&lt;3,"",VLOOKUP(DP265,Invoer!$F$15:$AU$1999,19,FALSE)))</f>
        <v/>
      </c>
      <c r="EC265" s="541" t="str">
        <f ca="1">IF($DP265="","",IF(ISERROR(DQ265),0,IF($DN$4&lt;3,"",VLOOKUP(DP265,Invoer!$F$15:$AU$1999,24,FALSE))))</f>
        <v/>
      </c>
      <c r="ED265" s="541" t="str">
        <f ca="1">IF($DP265="","",IF(ISERROR(DQ265),0,IF($DN$4&lt;3,"",VLOOKUP(DP265,Invoer!$F$15:$AU$1999,17,FALSE))))</f>
        <v/>
      </c>
      <c r="EH265" s="89" t="e">
        <f ca="1">Invoer!CP270</f>
        <v>#N/A</v>
      </c>
      <c r="EI265" s="599" t="str">
        <f t="shared" ca="1" si="128"/>
        <v/>
      </c>
      <c r="EJ265" s="673" t="str">
        <f ca="1">IF(EI265="","",VLOOKUP(EI265,Invoer!$F$15:$AU$1999,2,FALSE))</f>
        <v/>
      </c>
      <c r="EK265" s="599" t="str">
        <f t="shared" ca="1" si="129"/>
        <v/>
      </c>
      <c r="EL265" s="599" t="str">
        <f ca="1">IF($EI265="","",VLOOKUP(EI265,Invoer!$F$15:$AU$1999,3,FALSE))</f>
        <v/>
      </c>
      <c r="EM265" s="599" t="str">
        <f ca="1">IF($EI265="","",IF(EL265&lt;&gt;"Liq","",VLOOKUP(EI265,Invoer!$F$15:$AU$1999,4,FALSE)))</f>
        <v/>
      </c>
      <c r="EN265" s="599" t="str">
        <f ca="1">IF($EI265="","",VLOOKUP(EI265,Invoer!$F$15:$AU$1999,6,FALSE))</f>
        <v/>
      </c>
      <c r="EO265" s="599" t="str">
        <f ca="1">IF(EI265="","",VLOOKUP(EI265,Invoer!$F$15:$AU$1999,9,FALSE))</f>
        <v/>
      </c>
      <c r="EP265" s="599" t="str">
        <f ca="1">IF(EI265="","",VLOOKUP(EI265,Invoer!$F$15:$AU$1999,10,FALSE))</f>
        <v/>
      </c>
      <c r="EQ265" s="599" t="str">
        <f ca="1">IF(EI265="","",VLOOKUP(EI265,Invoer!$F$15:$AU$1999,11,FALSE))</f>
        <v/>
      </c>
      <c r="ER265" s="662" t="str">
        <f ca="1">IF(EI265="","",VLOOKUP(EI265,Invoer!CQ:CS,3,FALSE))</f>
        <v/>
      </c>
      <c r="ES265" s="662" t="str">
        <f t="shared" ca="1" si="130"/>
        <v/>
      </c>
      <c r="ET265" s="513" t="str">
        <f t="shared" ca="1" si="131"/>
        <v/>
      </c>
      <c r="EU265" s="112" t="str">
        <f t="shared" ca="1" si="132"/>
        <v/>
      </c>
      <c r="EV265" s="83" t="s">
        <v>160</v>
      </c>
      <c r="EW265" s="682" t="str">
        <f t="shared" ca="1" si="133"/>
        <v/>
      </c>
      <c r="EX265" s="662" t="str">
        <f t="shared" ca="1" si="134"/>
        <v/>
      </c>
      <c r="EY265"/>
      <c r="EZ265" s="56" t="e">
        <f t="shared" ca="1" si="145"/>
        <v>#VALUE!</v>
      </c>
      <c r="FA265" s="56" t="e">
        <f t="shared" ca="1" si="146"/>
        <v>#VALUE!</v>
      </c>
      <c r="FE265"/>
      <c r="FI265"/>
      <c r="FJ265"/>
    </row>
    <row r="266" spans="1:166" ht="12" customHeight="1" x14ac:dyDescent="0.2">
      <c r="A266"/>
      <c r="B266"/>
      <c r="C266"/>
      <c r="E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AC266" s="435" t="str">
        <f>IF($AC$7&lt;3,Invoer!DR271,IF($AC$7=3,Invoer!BT271,"x"))</f>
        <v>x</v>
      </c>
      <c r="AD266" s="599" t="str">
        <f t="shared" si="136"/>
        <v/>
      </c>
      <c r="AE266" s="673" t="str">
        <f>IF($AD266="","",VLOOKUP(AD266,Invoer!$F$15:$AU$1999,2,FALSE))</f>
        <v/>
      </c>
      <c r="AF266" s="599" t="str">
        <f t="shared" si="137"/>
        <v/>
      </c>
      <c r="AG266" s="599" t="str">
        <f>IF($AD266="","",VLOOKUP(AD266,Invoer!$F$15:$AU$1999,3,FALSE))</f>
        <v/>
      </c>
      <c r="AH266" s="599" t="str">
        <f>IF($AD266="","",IF(AG266&lt;&gt;"Liq","",VLOOKUP(AD266,Invoer!$F$15:$AU$1999,4,FALSE)))</f>
        <v/>
      </c>
      <c r="AI266" s="677" t="str">
        <f>IF($AD266="","",VLOOKUP(AD266,Invoer!$F$15:$AU$1999,5,FALSE))</f>
        <v/>
      </c>
      <c r="AJ266" s="599" t="str">
        <f>IF($AD266="","",VLOOKUP(AD266,Invoer!$F$15:$AU$1999,6,FALSE))</f>
        <v/>
      </c>
      <c r="AK266" s="599" t="str">
        <f>IF($AD266="","",VLOOKUP(AD266,Invoer!$F$15:$AU$1999,9,FALSE))</f>
        <v/>
      </c>
      <c r="AL266" s="599" t="str">
        <f>IF($AD266="","",VLOOKUP(AD266,Invoer!$F$15:$AU$1999,10,FALSE))</f>
        <v/>
      </c>
      <c r="AM266" s="599" t="str">
        <f>IF($AD266="","",VLOOKUP(AD266,Invoer!$F$15:$BB$1999,14,FALSE))</f>
        <v/>
      </c>
      <c r="AN266" s="599" t="str">
        <f>IF($AD266="","",VLOOKUP(AD266,Invoer!$F$15:$AU$1999,11,FALSE))</f>
        <v/>
      </c>
      <c r="AO266" s="662" t="str">
        <f>IF($AD266="","",VLOOKUP(AD266,Invoer!$F$15:$AU$1999,15,FALSE))</f>
        <v/>
      </c>
      <c r="AP266" s="599" t="str">
        <f>IF($AD266="","",VLOOKUP(AD266,Invoer!$F$15:$AU$1999,19,FALSE))</f>
        <v/>
      </c>
      <c r="AQ266" s="662" t="str">
        <f>IF($AD266="","",VLOOKUP(AD266,Invoer!$F$15:$AU$1999,24,FALSE))</f>
        <v/>
      </c>
      <c r="AR266" s="662" t="str">
        <f>IF($AD266="","",VLOOKUP(AD266,Invoer!$F$15:$AU$1999,17,FALSE))</f>
        <v/>
      </c>
      <c r="AS266" s="678" t="str">
        <f t="shared" si="147"/>
        <v/>
      </c>
      <c r="AT266" s="676" t="str">
        <f t="shared" si="116"/>
        <v/>
      </c>
      <c r="AU266" s="77" t="e">
        <f t="shared" si="117"/>
        <v>#VALUE!</v>
      </c>
      <c r="AW266" s="57"/>
      <c r="AX266" s="57"/>
      <c r="BA266" s="83" t="e">
        <f ca="1">Invoer!DW271</f>
        <v>#N/A</v>
      </c>
      <c r="BB266" s="599" t="str">
        <f t="shared" ca="1" si="138"/>
        <v/>
      </c>
      <c r="BC266" s="673" t="str">
        <f ca="1">IF($BB266="","",VLOOKUP(BB266,Invoer!$F$15:$AU$1999,2,FALSE))</f>
        <v/>
      </c>
      <c r="BD266" s="599" t="str">
        <f t="shared" ca="1" si="139"/>
        <v/>
      </c>
      <c r="BE266" s="599" t="str">
        <f ca="1">IF($BB266="","",VLOOKUP(BB266,Invoer!$F$15:$AU$1999,5,FALSE))</f>
        <v/>
      </c>
      <c r="BF266" s="599" t="str">
        <f ca="1">IF($BB266="","",VLOOKUP(BB266,Invoer!$F$15:$AU$1999,6,FALSE))</f>
        <v/>
      </c>
      <c r="BG266" s="599" t="str">
        <f ca="1">IF($BB266="","",VLOOKUP(BB266,Invoer!$F$15:$AU$1999,9,FALSE))</f>
        <v/>
      </c>
      <c r="BH266" s="599" t="str">
        <f ca="1">IF($BB266="","",VLOOKUP(BB266,Invoer!$F$15:$AU$1999,10,FALSE))</f>
        <v/>
      </c>
      <c r="BI266" s="599" t="str">
        <f ca="1">IF($BB266="","",VLOOKUP(BB266,Invoer!$F$15:$BB$1999,14,FALSE))</f>
        <v/>
      </c>
      <c r="BJ266" s="599" t="str">
        <f ca="1">IF($BB266="","",VLOOKUP(BB266,Invoer!$F$15:$AU$1999,11,FALSE))</f>
        <v/>
      </c>
      <c r="BK266" s="662" t="str">
        <f t="shared" ca="1" si="140"/>
        <v/>
      </c>
      <c r="BL266" s="662" t="str">
        <f t="shared" ca="1" si="141"/>
        <v/>
      </c>
      <c r="BM266" s="679" t="str">
        <f t="shared" ca="1" si="142"/>
        <v/>
      </c>
      <c r="BN266" s="662" t="str">
        <f t="shared" ca="1" si="118"/>
        <v/>
      </c>
      <c r="BO266" s="662" t="str">
        <f ca="1">IF($BB266="","",VLOOKUP(BB266,Invoer!$F$15:$AU$1999,15,FALSE))</f>
        <v/>
      </c>
      <c r="BP266" s="662" t="str">
        <f ca="1">IF($BB266="","",VLOOKUP(BB266,Invoer!$F$15:$AU$1999,24,FALSE))</f>
        <v/>
      </c>
      <c r="BQ266" s="662" t="str">
        <f ca="1">IF($BB266="","",VLOOKUP(BB266,Invoer!$F$15:$AU$1999,17,FALSE))</f>
        <v/>
      </c>
      <c r="BS266" s="73" t="e">
        <f t="shared" ca="1" si="148"/>
        <v>#VALUE!</v>
      </c>
      <c r="BT266" s="57" t="str">
        <f t="shared" ca="1" si="149"/>
        <v/>
      </c>
      <c r="CQ266" s="411" t="e">
        <f ca="1">Invoer!EG271</f>
        <v>#N/A</v>
      </c>
      <c r="CR266" s="599" t="str">
        <f t="shared" ca="1" si="121"/>
        <v/>
      </c>
      <c r="CS266" s="673" t="str">
        <f ca="1">IF($CR266="","",VLOOKUP(CR266,Invoer!$F$15:$AU$1500,2,FALSE))</f>
        <v/>
      </c>
      <c r="CT266" s="599" t="str">
        <f t="shared" ca="1" si="122"/>
        <v/>
      </c>
      <c r="CU266" s="599" t="str">
        <f ca="1">IF($CR266="","",VLOOKUP(CR266,Invoer!$F$15:$AU$1500,3,FALSE))</f>
        <v/>
      </c>
      <c r="CV266" s="599" t="str">
        <f ca="1">IF($CR266="","",IF(CU266&lt;&gt;"Liq","",VLOOKUP(CR266,Invoer!$F$15:$AU$1500,4,FALSE)))</f>
        <v/>
      </c>
      <c r="CW266" s="599" t="str">
        <f ca="1">IF($CR266="","",VLOOKUP(CR266,Invoer!$F$15:$AU$1500,5,FALSE))</f>
        <v/>
      </c>
      <c r="CX266" s="599" t="str">
        <f ca="1">IF($CR266="","",VLOOKUP(CR266,Invoer!$F$15:$AU$1500,6,FALSE))</f>
        <v/>
      </c>
      <c r="CY266" s="599" t="str">
        <f ca="1">IF($CR266="","",VLOOKUP(CR266,Invoer!$F$15:$AU$1500,9,FALSE))</f>
        <v/>
      </c>
      <c r="CZ266" s="599" t="str">
        <f ca="1">IF($CR266="","",VLOOKUP(CR266,Invoer!$F$15:$AU$1500,10,FALSE))</f>
        <v/>
      </c>
      <c r="DA266" s="599" t="str">
        <f ca="1">IF($CR266="","",VLOOKUP(CR266,Invoer!$F$15:$AU$1500,11,FALSE))</f>
        <v/>
      </c>
      <c r="DB266" s="599" t="str">
        <f ca="1">IF($CR266="","",VLOOKUP(CR266,Invoer!$F$15:$BB$1500,14,FALSE))</f>
        <v/>
      </c>
      <c r="DC266" s="662" t="str">
        <f ca="1">IF($CR266="","",VLOOKUP(CR266,Invoer!$F$15:$AU$1500,15,FALSE))</f>
        <v/>
      </c>
      <c r="DD266" s="599" t="str">
        <f ca="1">IF($CR266="","",VLOOKUP(CR266,Invoer!$F$15:$AU$1500,19,FALSE))</f>
        <v/>
      </c>
      <c r="DE266" s="662" t="str">
        <f ca="1">IF($CR266="","",VLOOKUP(CR266,Invoer!$F$15:$AU$1500,20,FALSE))</f>
        <v/>
      </c>
      <c r="DF266" s="662" t="str">
        <f ca="1">IF($CR266="","",VLOOKUP(CR266,Invoer!$F$15:$AU$1500,23,FALSE))</f>
        <v/>
      </c>
      <c r="DG266" s="662" t="str">
        <f ca="1">IF($CR266="","",VLOOKUP(CR266,Invoer!$F$15:$AU$1500,17,FALSE))</f>
        <v/>
      </c>
      <c r="DH266" s="681" t="str">
        <f t="shared" ca="1" si="123"/>
        <v/>
      </c>
      <c r="DI266" s="662" t="str">
        <f t="shared" ca="1" si="124"/>
        <v/>
      </c>
      <c r="DJ266" s="190"/>
      <c r="DK266" s="411" t="str">
        <f t="shared" ca="1" si="125"/>
        <v/>
      </c>
      <c r="DO266" s="61" t="e">
        <f ca="1">IF($DN$4&lt;3,Invoer!EB271,Invoer!EA271)</f>
        <v>#N/A</v>
      </c>
      <c r="DP266" s="599" t="str">
        <f t="shared" ca="1" si="126"/>
        <v/>
      </c>
      <c r="DQ266" s="673" t="str">
        <f ca="1">IF($DP266="","",VLOOKUP(DP266,Invoer!$F$15:$AU$1999,2,FALSE))</f>
        <v/>
      </c>
      <c r="DR266" s="599" t="str">
        <f t="shared" ca="1" si="127"/>
        <v/>
      </c>
      <c r="DS266" s="599" t="str">
        <f ca="1">IF($DP266="","",VLOOKUP(DP266,Invoer!$F$15:$AU$1999,3,FALSE))</f>
        <v/>
      </c>
      <c r="DT266" s="599" t="str">
        <f ca="1">IF($DP266="","",IF(DS266&lt;&gt;"Liq","",VLOOKUP(DP266,Invoer!$F$15:$AU$1999,4,FALSE)))</f>
        <v/>
      </c>
      <c r="DU266" s="599" t="str">
        <f ca="1">IF($DP266="","",VLOOKUP(DP266,Invoer!$F$15:$AU$1999,5,FALSE))</f>
        <v/>
      </c>
      <c r="DV266" s="599" t="str">
        <f ca="1">IF($DP266="","",VLOOKUP(DP266,Invoer!$F$15:$AU$1999,6,FALSE))</f>
        <v/>
      </c>
      <c r="DW266" s="599" t="str">
        <f ca="1">IF($DP266="","",VLOOKUP(DP266,Invoer!$F$15:$AU$1999,9,FALSE))</f>
        <v/>
      </c>
      <c r="DX266" s="599" t="str">
        <f ca="1">IF($DP266="","",VLOOKUP(DP266,Invoer!$F$15:$AU$1999,10,FALSE))</f>
        <v/>
      </c>
      <c r="DY266" s="595" t="str">
        <f ca="1">IF($DP266="","",VLOOKUP(DP266,Invoer!$F$15:$AU$1999,11,FALSE))</f>
        <v/>
      </c>
      <c r="DZ266" s="662" t="str">
        <f ca="1">IF($DP266="","",IF($DN$4&gt;2,"",VLOOKUP(DP266,Invoer!CQ:CS,3,FALSE)))</f>
        <v/>
      </c>
      <c r="EA266" s="541" t="str">
        <f ca="1">IF($DP266="","",IF(ISERROR(DQ266),0,IF($DN$4&lt;3,"",VLOOKUP(DP266,Invoer!$F$15:$AU$1999,15,FALSE))))</f>
        <v/>
      </c>
      <c r="EB266" s="595" t="str">
        <f ca="1">IF($DP266="","",IF($DN$4&lt;3,"",VLOOKUP(DP266,Invoer!$F$15:$AU$1999,19,FALSE)))</f>
        <v/>
      </c>
      <c r="EC266" s="541" t="str">
        <f ca="1">IF($DP266="","",IF(ISERROR(DQ266),0,IF($DN$4&lt;3,"",VLOOKUP(DP266,Invoer!$F$15:$AU$1999,24,FALSE))))</f>
        <v/>
      </c>
      <c r="ED266" s="541" t="str">
        <f ca="1">IF($DP266="","",IF(ISERROR(DQ266),0,IF($DN$4&lt;3,"",VLOOKUP(DP266,Invoer!$F$15:$AU$1999,17,FALSE))))</f>
        <v/>
      </c>
      <c r="EH266" s="89" t="e">
        <f ca="1">Invoer!CP271</f>
        <v>#N/A</v>
      </c>
      <c r="EI266" s="599" t="str">
        <f t="shared" ca="1" si="128"/>
        <v/>
      </c>
      <c r="EJ266" s="673" t="str">
        <f ca="1">IF(EI266="","",VLOOKUP(EI266,Invoer!$F$15:$AU$1999,2,FALSE))</f>
        <v/>
      </c>
      <c r="EK266" s="599" t="str">
        <f t="shared" ca="1" si="129"/>
        <v/>
      </c>
      <c r="EL266" s="599" t="str">
        <f ca="1">IF($EI266="","",VLOOKUP(EI266,Invoer!$F$15:$AU$1999,3,FALSE))</f>
        <v/>
      </c>
      <c r="EM266" s="599" t="str">
        <f ca="1">IF($EI266="","",IF(EL266&lt;&gt;"Liq","",VLOOKUP(EI266,Invoer!$F$15:$AU$1999,4,FALSE)))</f>
        <v/>
      </c>
      <c r="EN266" s="599" t="str">
        <f ca="1">IF($EI266="","",VLOOKUP(EI266,Invoer!$F$15:$AU$1999,6,FALSE))</f>
        <v/>
      </c>
      <c r="EO266" s="599" t="str">
        <f ca="1">IF(EI266="","",VLOOKUP(EI266,Invoer!$F$15:$AU$1999,9,FALSE))</f>
        <v/>
      </c>
      <c r="EP266" s="599" t="str">
        <f ca="1">IF(EI266="","",VLOOKUP(EI266,Invoer!$F$15:$AU$1999,10,FALSE))</f>
        <v/>
      </c>
      <c r="EQ266" s="599" t="str">
        <f ca="1">IF(EI266="","",VLOOKUP(EI266,Invoer!$F$15:$AU$1999,11,FALSE))</f>
        <v/>
      </c>
      <c r="ER266" s="662" t="str">
        <f ca="1">IF(EI266="","",VLOOKUP(EI266,Invoer!CQ:CS,3,FALSE))</f>
        <v/>
      </c>
      <c r="ES266" s="662" t="str">
        <f t="shared" ca="1" si="130"/>
        <v/>
      </c>
      <c r="ET266" s="513" t="str">
        <f t="shared" ca="1" si="131"/>
        <v/>
      </c>
      <c r="EU266" s="112" t="str">
        <f t="shared" ca="1" si="132"/>
        <v/>
      </c>
      <c r="EV266" s="83" t="s">
        <v>160</v>
      </c>
      <c r="EW266" s="682" t="str">
        <f t="shared" ca="1" si="133"/>
        <v/>
      </c>
      <c r="EX266" s="662" t="str">
        <f t="shared" ca="1" si="134"/>
        <v/>
      </c>
      <c r="EY266"/>
      <c r="EZ266" s="56" t="e">
        <f t="shared" ca="1" si="145"/>
        <v>#VALUE!</v>
      </c>
      <c r="FA266" s="56" t="e">
        <f t="shared" ca="1" si="146"/>
        <v>#VALUE!</v>
      </c>
      <c r="FE266"/>
      <c r="FI266"/>
      <c r="FJ266"/>
    </row>
    <row r="267" spans="1:166" ht="12" customHeight="1" x14ac:dyDescent="0.2">
      <c r="A267"/>
      <c r="B267"/>
      <c r="C267"/>
      <c r="E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AC267" s="435" t="str">
        <f>IF($AC$7&lt;3,Invoer!DR272,IF($AC$7=3,Invoer!BT272,"x"))</f>
        <v>x</v>
      </c>
      <c r="AD267" s="599" t="str">
        <f t="shared" si="136"/>
        <v/>
      </c>
      <c r="AE267" s="673" t="str">
        <f>IF($AD267="","",VLOOKUP(AD267,Invoer!$F$15:$AU$1999,2,FALSE))</f>
        <v/>
      </c>
      <c r="AF267" s="599" t="str">
        <f t="shared" si="137"/>
        <v/>
      </c>
      <c r="AG267" s="599" t="str">
        <f>IF($AD267="","",VLOOKUP(AD267,Invoer!$F$15:$AU$1999,3,FALSE))</f>
        <v/>
      </c>
      <c r="AH267" s="599" t="str">
        <f>IF($AD267="","",IF(AG267&lt;&gt;"Liq","",VLOOKUP(AD267,Invoer!$F$15:$AU$1999,4,FALSE)))</f>
        <v/>
      </c>
      <c r="AI267" s="677" t="str">
        <f>IF($AD267="","",VLOOKUP(AD267,Invoer!$F$15:$AU$1999,5,FALSE))</f>
        <v/>
      </c>
      <c r="AJ267" s="599" t="str">
        <f>IF($AD267="","",VLOOKUP(AD267,Invoer!$F$15:$AU$1999,6,FALSE))</f>
        <v/>
      </c>
      <c r="AK267" s="599" t="str">
        <f>IF($AD267="","",VLOOKUP(AD267,Invoer!$F$15:$AU$1999,9,FALSE))</f>
        <v/>
      </c>
      <c r="AL267" s="599" t="str">
        <f>IF($AD267="","",VLOOKUP(AD267,Invoer!$F$15:$AU$1999,10,FALSE))</f>
        <v/>
      </c>
      <c r="AM267" s="599" t="str">
        <f>IF($AD267="","",VLOOKUP(AD267,Invoer!$F$15:$BB$1999,14,FALSE))</f>
        <v/>
      </c>
      <c r="AN267" s="599" t="str">
        <f>IF($AD267="","",VLOOKUP(AD267,Invoer!$F$15:$AU$1999,11,FALSE))</f>
        <v/>
      </c>
      <c r="AO267" s="662" t="str">
        <f>IF($AD267="","",VLOOKUP(AD267,Invoer!$F$15:$AU$1999,15,FALSE))</f>
        <v/>
      </c>
      <c r="AP267" s="599" t="str">
        <f>IF($AD267="","",VLOOKUP(AD267,Invoer!$F$15:$AU$1999,19,FALSE))</f>
        <v/>
      </c>
      <c r="AQ267" s="662" t="str">
        <f>IF($AD267="","",VLOOKUP(AD267,Invoer!$F$15:$AU$1999,24,FALSE))</f>
        <v/>
      </c>
      <c r="AR267" s="662" t="str">
        <f>IF($AD267="","",VLOOKUP(AD267,Invoer!$F$15:$AU$1999,17,FALSE))</f>
        <v/>
      </c>
      <c r="AS267" s="678" t="str">
        <f t="shared" si="147"/>
        <v/>
      </c>
      <c r="AT267" s="676" t="str">
        <f t="shared" si="116"/>
        <v/>
      </c>
      <c r="AU267" s="77" t="e">
        <f t="shared" si="117"/>
        <v>#VALUE!</v>
      </c>
      <c r="AW267" s="57"/>
      <c r="AX267" s="57"/>
      <c r="BA267" s="83" t="e">
        <f ca="1">Invoer!DW272</f>
        <v>#N/A</v>
      </c>
      <c r="BB267" s="599" t="str">
        <f t="shared" ca="1" si="138"/>
        <v/>
      </c>
      <c r="BC267" s="673" t="str">
        <f ca="1">IF($BB267="","",VLOOKUP(BB267,Invoer!$F$15:$AU$1999,2,FALSE))</f>
        <v/>
      </c>
      <c r="BD267" s="599" t="str">
        <f t="shared" ca="1" si="139"/>
        <v/>
      </c>
      <c r="BE267" s="599" t="str">
        <f ca="1">IF($BB267="","",VLOOKUP(BB267,Invoer!$F$15:$AU$1999,5,FALSE))</f>
        <v/>
      </c>
      <c r="BF267" s="599" t="str">
        <f ca="1">IF($BB267="","",VLOOKUP(BB267,Invoer!$F$15:$AU$1999,6,FALSE))</f>
        <v/>
      </c>
      <c r="BG267" s="599" t="str">
        <f ca="1">IF($BB267="","",VLOOKUP(BB267,Invoer!$F$15:$AU$1999,9,FALSE))</f>
        <v/>
      </c>
      <c r="BH267" s="599" t="str">
        <f ca="1">IF($BB267="","",VLOOKUP(BB267,Invoer!$F$15:$AU$1999,10,FALSE))</f>
        <v/>
      </c>
      <c r="BI267" s="599" t="str">
        <f ca="1">IF($BB267="","",VLOOKUP(BB267,Invoer!$F$15:$BB$1999,14,FALSE))</f>
        <v/>
      </c>
      <c r="BJ267" s="599" t="str">
        <f ca="1">IF($BB267="","",VLOOKUP(BB267,Invoer!$F$15:$AU$1999,11,FALSE))</f>
        <v/>
      </c>
      <c r="BK267" s="662" t="str">
        <f t="shared" ca="1" si="140"/>
        <v/>
      </c>
      <c r="BL267" s="662" t="str">
        <f t="shared" ca="1" si="141"/>
        <v/>
      </c>
      <c r="BM267" s="679" t="str">
        <f t="shared" ca="1" si="142"/>
        <v/>
      </c>
      <c r="BN267" s="662" t="str">
        <f t="shared" ca="1" si="118"/>
        <v/>
      </c>
      <c r="BO267" s="662" t="str">
        <f ca="1">IF($BB267="","",VLOOKUP(BB267,Invoer!$F$15:$AU$1999,15,FALSE))</f>
        <v/>
      </c>
      <c r="BP267" s="662" t="str">
        <f ca="1">IF($BB267="","",VLOOKUP(BB267,Invoer!$F$15:$AU$1999,24,FALSE))</f>
        <v/>
      </c>
      <c r="BQ267" s="662" t="str">
        <f ca="1">IF($BB267="","",VLOOKUP(BB267,Invoer!$F$15:$AU$1999,17,FALSE))</f>
        <v/>
      </c>
      <c r="BS267" s="73" t="e">
        <f t="shared" ca="1" si="148"/>
        <v>#VALUE!</v>
      </c>
      <c r="BT267" s="57" t="str">
        <f t="shared" ca="1" si="149"/>
        <v/>
      </c>
      <c r="CQ267" s="411" t="e">
        <f ca="1">Invoer!EG272</f>
        <v>#N/A</v>
      </c>
      <c r="CR267" s="599" t="str">
        <f t="shared" ca="1" si="121"/>
        <v/>
      </c>
      <c r="CS267" s="673" t="str">
        <f ca="1">IF($CR267="","",VLOOKUP(CR267,Invoer!$F$15:$AU$1500,2,FALSE))</f>
        <v/>
      </c>
      <c r="CT267" s="599" t="str">
        <f t="shared" ca="1" si="122"/>
        <v/>
      </c>
      <c r="CU267" s="599" t="str">
        <f ca="1">IF($CR267="","",VLOOKUP(CR267,Invoer!$F$15:$AU$1500,3,FALSE))</f>
        <v/>
      </c>
      <c r="CV267" s="599" t="str">
        <f ca="1">IF($CR267="","",IF(CU267&lt;&gt;"Liq","",VLOOKUP(CR267,Invoer!$F$15:$AU$1500,4,FALSE)))</f>
        <v/>
      </c>
      <c r="CW267" s="599" t="str">
        <f ca="1">IF($CR267="","",VLOOKUP(CR267,Invoer!$F$15:$AU$1500,5,FALSE))</f>
        <v/>
      </c>
      <c r="CX267" s="599" t="str">
        <f ca="1">IF($CR267="","",VLOOKUP(CR267,Invoer!$F$15:$AU$1500,6,FALSE))</f>
        <v/>
      </c>
      <c r="CY267" s="599" t="str">
        <f ca="1">IF($CR267="","",VLOOKUP(CR267,Invoer!$F$15:$AU$1500,9,FALSE))</f>
        <v/>
      </c>
      <c r="CZ267" s="599" t="str">
        <f ca="1">IF($CR267="","",VLOOKUP(CR267,Invoer!$F$15:$AU$1500,10,FALSE))</f>
        <v/>
      </c>
      <c r="DA267" s="599" t="str">
        <f ca="1">IF($CR267="","",VLOOKUP(CR267,Invoer!$F$15:$AU$1500,11,FALSE))</f>
        <v/>
      </c>
      <c r="DB267" s="599" t="str">
        <f ca="1">IF($CR267="","",VLOOKUP(CR267,Invoer!$F$15:$BB$1500,14,FALSE))</f>
        <v/>
      </c>
      <c r="DC267" s="662" t="str">
        <f ca="1">IF($CR267="","",VLOOKUP(CR267,Invoer!$F$15:$AU$1500,15,FALSE))</f>
        <v/>
      </c>
      <c r="DD267" s="599" t="str">
        <f ca="1">IF($CR267="","",VLOOKUP(CR267,Invoer!$F$15:$AU$1500,19,FALSE))</f>
        <v/>
      </c>
      <c r="DE267" s="662" t="str">
        <f ca="1">IF($CR267="","",VLOOKUP(CR267,Invoer!$F$15:$AU$1500,20,FALSE))</f>
        <v/>
      </c>
      <c r="DF267" s="662" t="str">
        <f ca="1">IF($CR267="","",VLOOKUP(CR267,Invoer!$F$15:$AU$1500,23,FALSE))</f>
        <v/>
      </c>
      <c r="DG267" s="662" t="str">
        <f ca="1">IF($CR267="","",VLOOKUP(CR267,Invoer!$F$15:$AU$1500,17,FALSE))</f>
        <v/>
      </c>
      <c r="DH267" s="681" t="str">
        <f t="shared" ca="1" si="123"/>
        <v/>
      </c>
      <c r="DI267" s="662" t="str">
        <f t="shared" ca="1" si="124"/>
        <v/>
      </c>
      <c r="DJ267" s="190"/>
      <c r="DK267" s="411" t="str">
        <f t="shared" ca="1" si="125"/>
        <v/>
      </c>
      <c r="DO267" s="61" t="e">
        <f ca="1">IF($DN$4&lt;3,Invoer!EB272,Invoer!EA272)</f>
        <v>#N/A</v>
      </c>
      <c r="DP267" s="599" t="str">
        <f t="shared" ca="1" si="126"/>
        <v/>
      </c>
      <c r="DQ267" s="673" t="str">
        <f ca="1">IF($DP267="","",VLOOKUP(DP267,Invoer!$F$15:$AU$1999,2,FALSE))</f>
        <v/>
      </c>
      <c r="DR267" s="599" t="str">
        <f t="shared" ca="1" si="127"/>
        <v/>
      </c>
      <c r="DS267" s="599" t="str">
        <f ca="1">IF($DP267="","",VLOOKUP(DP267,Invoer!$F$15:$AU$1999,3,FALSE))</f>
        <v/>
      </c>
      <c r="DT267" s="599" t="str">
        <f ca="1">IF($DP267="","",IF(DS267&lt;&gt;"Liq","",VLOOKUP(DP267,Invoer!$F$15:$AU$1999,4,FALSE)))</f>
        <v/>
      </c>
      <c r="DU267" s="599" t="str">
        <f ca="1">IF($DP267="","",VLOOKUP(DP267,Invoer!$F$15:$AU$1999,5,FALSE))</f>
        <v/>
      </c>
      <c r="DV267" s="599" t="str">
        <f ca="1">IF($DP267="","",VLOOKUP(DP267,Invoer!$F$15:$AU$1999,6,FALSE))</f>
        <v/>
      </c>
      <c r="DW267" s="599" t="str">
        <f ca="1">IF($DP267="","",VLOOKUP(DP267,Invoer!$F$15:$AU$1999,9,FALSE))</f>
        <v/>
      </c>
      <c r="DX267" s="599" t="str">
        <f ca="1">IF($DP267="","",VLOOKUP(DP267,Invoer!$F$15:$AU$1999,10,FALSE))</f>
        <v/>
      </c>
      <c r="DY267" s="595" t="str">
        <f ca="1">IF($DP267="","",VLOOKUP(DP267,Invoer!$F$15:$AU$1999,11,FALSE))</f>
        <v/>
      </c>
      <c r="DZ267" s="662" t="str">
        <f ca="1">IF($DP267="","",IF($DN$4&gt;2,"",VLOOKUP(DP267,Invoer!CQ:CS,3,FALSE)))</f>
        <v/>
      </c>
      <c r="EA267" s="541" t="str">
        <f ca="1">IF($DP267="","",IF(ISERROR(DQ267),0,IF($DN$4&lt;3,"",VLOOKUP(DP267,Invoer!$F$15:$AU$1999,15,FALSE))))</f>
        <v/>
      </c>
      <c r="EB267" s="595" t="str">
        <f ca="1">IF($DP267="","",IF($DN$4&lt;3,"",VLOOKUP(DP267,Invoer!$F$15:$AU$1999,19,FALSE)))</f>
        <v/>
      </c>
      <c r="EC267" s="541" t="str">
        <f ca="1">IF($DP267="","",IF(ISERROR(DQ267),0,IF($DN$4&lt;3,"",VLOOKUP(DP267,Invoer!$F$15:$AU$1999,24,FALSE))))</f>
        <v/>
      </c>
      <c r="ED267" s="541" t="str">
        <f ca="1">IF($DP267="","",IF(ISERROR(DQ267),0,IF($DN$4&lt;3,"",VLOOKUP(DP267,Invoer!$F$15:$AU$1999,17,FALSE))))</f>
        <v/>
      </c>
      <c r="EH267" s="89" t="e">
        <f ca="1">Invoer!CP272</f>
        <v>#N/A</v>
      </c>
      <c r="EI267" s="599" t="str">
        <f t="shared" ca="1" si="128"/>
        <v/>
      </c>
      <c r="EJ267" s="673" t="str">
        <f ca="1">IF(EI267="","",VLOOKUP(EI267,Invoer!$F$15:$AU$1999,2,FALSE))</f>
        <v/>
      </c>
      <c r="EK267" s="599" t="str">
        <f t="shared" ca="1" si="129"/>
        <v/>
      </c>
      <c r="EL267" s="599" t="str">
        <f ca="1">IF($EI267="","",VLOOKUP(EI267,Invoer!$F$15:$AU$1999,3,FALSE))</f>
        <v/>
      </c>
      <c r="EM267" s="599" t="str">
        <f ca="1">IF($EI267="","",IF(EL267&lt;&gt;"Liq","",VLOOKUP(EI267,Invoer!$F$15:$AU$1999,4,FALSE)))</f>
        <v/>
      </c>
      <c r="EN267" s="599" t="str">
        <f ca="1">IF($EI267="","",VLOOKUP(EI267,Invoer!$F$15:$AU$1999,6,FALSE))</f>
        <v/>
      </c>
      <c r="EO267" s="599" t="str">
        <f ca="1">IF(EI267="","",VLOOKUP(EI267,Invoer!$F$15:$AU$1999,9,FALSE))</f>
        <v/>
      </c>
      <c r="EP267" s="599" t="str">
        <f ca="1">IF(EI267="","",VLOOKUP(EI267,Invoer!$F$15:$AU$1999,10,FALSE))</f>
        <v/>
      </c>
      <c r="EQ267" s="599" t="str">
        <f ca="1">IF(EI267="","",VLOOKUP(EI267,Invoer!$F$15:$AU$1999,11,FALSE))</f>
        <v/>
      </c>
      <c r="ER267" s="662" t="str">
        <f ca="1">IF(EI267="","",VLOOKUP(EI267,Invoer!CQ:CS,3,FALSE))</f>
        <v/>
      </c>
      <c r="ES267" s="662" t="str">
        <f t="shared" ca="1" si="130"/>
        <v/>
      </c>
      <c r="ET267" s="513" t="str">
        <f t="shared" ca="1" si="131"/>
        <v/>
      </c>
      <c r="EU267" s="112" t="str">
        <f t="shared" ca="1" si="132"/>
        <v/>
      </c>
      <c r="EV267" s="83" t="s">
        <v>160</v>
      </c>
      <c r="EW267" s="682" t="str">
        <f t="shared" ca="1" si="133"/>
        <v/>
      </c>
      <c r="EX267" s="662" t="str">
        <f t="shared" ca="1" si="134"/>
        <v/>
      </c>
      <c r="EY267"/>
      <c r="EZ267" s="56" t="e">
        <f t="shared" ca="1" si="145"/>
        <v>#VALUE!</v>
      </c>
      <c r="FA267" s="56" t="e">
        <f t="shared" ca="1" si="146"/>
        <v>#VALUE!</v>
      </c>
      <c r="FE267"/>
      <c r="FI267"/>
      <c r="FJ267"/>
    </row>
    <row r="268" spans="1:166" ht="12" customHeight="1" x14ac:dyDescent="0.2">
      <c r="A268"/>
      <c r="B268"/>
      <c r="C268"/>
      <c r="E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AC268" s="435" t="str">
        <f>IF($AC$7&lt;3,Invoer!DR273,IF($AC$7=3,Invoer!BT273,"x"))</f>
        <v>x</v>
      </c>
      <c r="AD268" s="599" t="str">
        <f t="shared" si="136"/>
        <v/>
      </c>
      <c r="AE268" s="673" t="str">
        <f>IF($AD268="","",VLOOKUP(AD268,Invoer!$F$15:$AU$1999,2,FALSE))</f>
        <v/>
      </c>
      <c r="AF268" s="599" t="str">
        <f t="shared" si="137"/>
        <v/>
      </c>
      <c r="AG268" s="599" t="str">
        <f>IF($AD268="","",VLOOKUP(AD268,Invoer!$F$15:$AU$1999,3,FALSE))</f>
        <v/>
      </c>
      <c r="AH268" s="599" t="str">
        <f>IF($AD268="","",IF(AG268&lt;&gt;"Liq","",VLOOKUP(AD268,Invoer!$F$15:$AU$1999,4,FALSE)))</f>
        <v/>
      </c>
      <c r="AI268" s="677" t="str">
        <f>IF($AD268="","",VLOOKUP(AD268,Invoer!$F$15:$AU$1999,5,FALSE))</f>
        <v/>
      </c>
      <c r="AJ268" s="599" t="str">
        <f>IF($AD268="","",VLOOKUP(AD268,Invoer!$F$15:$AU$1999,6,FALSE))</f>
        <v/>
      </c>
      <c r="AK268" s="599" t="str">
        <f>IF($AD268="","",VLOOKUP(AD268,Invoer!$F$15:$AU$1999,9,FALSE))</f>
        <v/>
      </c>
      <c r="AL268" s="599" t="str">
        <f>IF($AD268="","",VLOOKUP(AD268,Invoer!$F$15:$AU$1999,10,FALSE))</f>
        <v/>
      </c>
      <c r="AM268" s="599" t="str">
        <f>IF($AD268="","",VLOOKUP(AD268,Invoer!$F$15:$BB$1999,14,FALSE))</f>
        <v/>
      </c>
      <c r="AN268" s="599" t="str">
        <f>IF($AD268="","",VLOOKUP(AD268,Invoer!$F$15:$AU$1999,11,FALSE))</f>
        <v/>
      </c>
      <c r="AO268" s="662" t="str">
        <f>IF($AD268="","",VLOOKUP(AD268,Invoer!$F$15:$AU$1999,15,FALSE))</f>
        <v/>
      </c>
      <c r="AP268" s="599" t="str">
        <f>IF($AD268="","",VLOOKUP(AD268,Invoer!$F$15:$AU$1999,19,FALSE))</f>
        <v/>
      </c>
      <c r="AQ268" s="662" t="str">
        <f>IF($AD268="","",VLOOKUP(AD268,Invoer!$F$15:$AU$1999,24,FALSE))</f>
        <v/>
      </c>
      <c r="AR268" s="662" t="str">
        <f>IF($AD268="","",VLOOKUP(AD268,Invoer!$F$15:$AU$1999,17,FALSE))</f>
        <v/>
      </c>
      <c r="AS268" s="678" t="str">
        <f t="shared" si="147"/>
        <v/>
      </c>
      <c r="AT268" s="676" t="str">
        <f t="shared" ref="AT268:AT331" si="153">IF(AN268&lt;&gt;AN269,AU268,"")</f>
        <v/>
      </c>
      <c r="AU268" s="77" t="e">
        <f t="shared" ref="AU268:AU331" si="154">IF(AN268&lt;&gt;AN267,AR268,AR268+AU267)</f>
        <v>#VALUE!</v>
      </c>
      <c r="AW268" s="57"/>
      <c r="AX268" s="57"/>
      <c r="BA268" s="83" t="e">
        <f ca="1">Invoer!DW273</f>
        <v>#N/A</v>
      </c>
      <c r="BB268" s="599" t="str">
        <f t="shared" ca="1" si="138"/>
        <v/>
      </c>
      <c r="BC268" s="673" t="str">
        <f ca="1">IF($BB268="","",VLOOKUP(BB268,Invoer!$F$15:$AU$1999,2,FALSE))</f>
        <v/>
      </c>
      <c r="BD268" s="599" t="str">
        <f t="shared" ca="1" si="139"/>
        <v/>
      </c>
      <c r="BE268" s="599" t="str">
        <f ca="1">IF($BB268="","",VLOOKUP(BB268,Invoer!$F$15:$AU$1999,5,FALSE))</f>
        <v/>
      </c>
      <c r="BF268" s="599" t="str">
        <f ca="1">IF($BB268="","",VLOOKUP(BB268,Invoer!$F$15:$AU$1999,6,FALSE))</f>
        <v/>
      </c>
      <c r="BG268" s="599" t="str">
        <f ca="1">IF($BB268="","",VLOOKUP(BB268,Invoer!$F$15:$AU$1999,9,FALSE))</f>
        <v/>
      </c>
      <c r="BH268" s="599" t="str">
        <f ca="1">IF($BB268="","",VLOOKUP(BB268,Invoer!$F$15:$AU$1999,10,FALSE))</f>
        <v/>
      </c>
      <c r="BI268" s="599" t="str">
        <f ca="1">IF($BB268="","",VLOOKUP(BB268,Invoer!$F$15:$BB$1999,14,FALSE))</f>
        <v/>
      </c>
      <c r="BJ268" s="599" t="str">
        <f ca="1">IF($BB268="","",VLOOKUP(BB268,Invoer!$F$15:$AU$1999,11,FALSE))</f>
        <v/>
      </c>
      <c r="BK268" s="662" t="str">
        <f t="shared" ca="1" si="140"/>
        <v/>
      </c>
      <c r="BL268" s="662" t="str">
        <f t="shared" ca="1" si="141"/>
        <v/>
      </c>
      <c r="BM268" s="679" t="str">
        <f t="shared" ca="1" si="142"/>
        <v/>
      </c>
      <c r="BN268" s="662" t="str">
        <f t="shared" ref="BN268:BN331" ca="1" si="155">IF(BE269=BE268,"",BT268)</f>
        <v/>
      </c>
      <c r="BO268" s="662" t="str">
        <f ca="1">IF($BB268="","",VLOOKUP(BB268,Invoer!$F$15:$AU$1999,15,FALSE))</f>
        <v/>
      </c>
      <c r="BP268" s="662" t="str">
        <f ca="1">IF($BB268="","",VLOOKUP(BB268,Invoer!$F$15:$AU$1999,24,FALSE))</f>
        <v/>
      </c>
      <c r="BQ268" s="662" t="str">
        <f ca="1">IF($BB268="","",VLOOKUP(BB268,Invoer!$F$15:$AU$1999,17,FALSE))</f>
        <v/>
      </c>
      <c r="BS268" s="73" t="e">
        <f t="shared" ca="1" si="148"/>
        <v>#VALUE!</v>
      </c>
      <c r="BT268" s="57" t="str">
        <f t="shared" ca="1" si="149"/>
        <v/>
      </c>
      <c r="CQ268" s="411" t="e">
        <f ca="1">Invoer!EG273</f>
        <v>#N/A</v>
      </c>
      <c r="CR268" s="599" t="str">
        <f t="shared" ref="CR268:CR331" ca="1" si="156">IF(ISERROR($CQ268),"",CQ268)</f>
        <v/>
      </c>
      <c r="CS268" s="673" t="str">
        <f ca="1">IF($CR268="","",VLOOKUP(CR268,Invoer!$F$15:$AU$1500,2,FALSE))</f>
        <v/>
      </c>
      <c r="CT268" s="599" t="str">
        <f t="shared" ref="CT268:CT331" ca="1" si="157">IF($CR268="","",MONTH(CS268))</f>
        <v/>
      </c>
      <c r="CU268" s="599" t="str">
        <f ca="1">IF($CR268="","",VLOOKUP(CR268,Invoer!$F$15:$AU$1500,3,FALSE))</f>
        <v/>
      </c>
      <c r="CV268" s="599" t="str">
        <f ca="1">IF($CR268="","",IF(CU268&lt;&gt;"Liq","",VLOOKUP(CR268,Invoer!$F$15:$AU$1500,4,FALSE)))</f>
        <v/>
      </c>
      <c r="CW268" s="599" t="str">
        <f ca="1">IF($CR268="","",VLOOKUP(CR268,Invoer!$F$15:$AU$1500,5,FALSE))</f>
        <v/>
      </c>
      <c r="CX268" s="599" t="str">
        <f ca="1">IF($CR268="","",VLOOKUP(CR268,Invoer!$F$15:$AU$1500,6,FALSE))</f>
        <v/>
      </c>
      <c r="CY268" s="599" t="str">
        <f ca="1">IF($CR268="","",VLOOKUP(CR268,Invoer!$F$15:$AU$1500,9,FALSE))</f>
        <v/>
      </c>
      <c r="CZ268" s="599" t="str">
        <f ca="1">IF($CR268="","",VLOOKUP(CR268,Invoer!$F$15:$AU$1500,10,FALSE))</f>
        <v/>
      </c>
      <c r="DA268" s="599" t="str">
        <f ca="1">IF($CR268="","",VLOOKUP(CR268,Invoer!$F$15:$AU$1500,11,FALSE))</f>
        <v/>
      </c>
      <c r="DB268" s="599" t="str">
        <f ca="1">IF($CR268="","",VLOOKUP(CR268,Invoer!$F$15:$BB$1500,14,FALSE))</f>
        <v/>
      </c>
      <c r="DC268" s="662" t="str">
        <f ca="1">IF($CR268="","",VLOOKUP(CR268,Invoer!$F$15:$AU$1500,15,FALSE))</f>
        <v/>
      </c>
      <c r="DD268" s="599" t="str">
        <f ca="1">IF($CR268="","",VLOOKUP(CR268,Invoer!$F$15:$AU$1500,19,FALSE))</f>
        <v/>
      </c>
      <c r="DE268" s="662" t="str">
        <f ca="1">IF($CR268="","",VLOOKUP(CR268,Invoer!$F$15:$AU$1500,20,FALSE))</f>
        <v/>
      </c>
      <c r="DF268" s="662" t="str">
        <f ca="1">IF($CR268="","",VLOOKUP(CR268,Invoer!$F$15:$AU$1500,23,FALSE))</f>
        <v/>
      </c>
      <c r="DG268" s="662" t="str">
        <f ca="1">IF($CR268="","",VLOOKUP(CR268,Invoer!$F$15:$AU$1500,17,FALSE))</f>
        <v/>
      </c>
      <c r="DH268" s="681" t="str">
        <f t="shared" ref="DH268:DH331" ca="1" si="158">IF(DI268="","",CT268)</f>
        <v/>
      </c>
      <c r="DI268" s="662" t="str">
        <f t="shared" ref="DI268:DI331" ca="1" si="159">IF(CT269=CT268,"",IF(CP261=3,"",DK268))</f>
        <v/>
      </c>
      <c r="DJ268" s="190"/>
      <c r="DK268" s="411" t="str">
        <f t="shared" ref="DK268:DK331" ca="1" si="160">IF($CR268="","",IF(CT268=CT267,DK267+(DE268+DF268),(DE268+DF268)))</f>
        <v/>
      </c>
      <c r="DO268" s="61" t="e">
        <f ca="1">IF($DN$4&lt;3,Invoer!EB273,Invoer!EA273)</f>
        <v>#N/A</v>
      </c>
      <c r="DP268" s="599" t="str">
        <f t="shared" ref="DP268:DP331" ca="1" si="161">IF(ISERROR(DO268),"",DO268)</f>
        <v/>
      </c>
      <c r="DQ268" s="673" t="str">
        <f ca="1">IF($DP268="","",VLOOKUP(DP268,Invoer!$F$15:$AU$1999,2,FALSE))</f>
        <v/>
      </c>
      <c r="DR268" s="599" t="str">
        <f t="shared" ref="DR268:DR331" ca="1" si="162">IF(DP268="","",MONTH(DQ268))</f>
        <v/>
      </c>
      <c r="DS268" s="599" t="str">
        <f ca="1">IF($DP268="","",VLOOKUP(DP268,Invoer!$F$15:$AU$1999,3,FALSE))</f>
        <v/>
      </c>
      <c r="DT268" s="599" t="str">
        <f ca="1">IF($DP268="","",IF(DS268&lt;&gt;"Liq","",VLOOKUP(DP268,Invoer!$F$15:$AU$1999,4,FALSE)))</f>
        <v/>
      </c>
      <c r="DU268" s="599" t="str">
        <f ca="1">IF($DP268="","",VLOOKUP(DP268,Invoer!$F$15:$AU$1999,5,FALSE))</f>
        <v/>
      </c>
      <c r="DV268" s="599" t="str">
        <f ca="1">IF($DP268="","",VLOOKUP(DP268,Invoer!$F$15:$AU$1999,6,FALSE))</f>
        <v/>
      </c>
      <c r="DW268" s="599" t="str">
        <f ca="1">IF($DP268="","",VLOOKUP(DP268,Invoer!$F$15:$AU$1999,9,FALSE))</f>
        <v/>
      </c>
      <c r="DX268" s="599" t="str">
        <f ca="1">IF($DP268="","",VLOOKUP(DP268,Invoer!$F$15:$AU$1999,10,FALSE))</f>
        <v/>
      </c>
      <c r="DY268" s="595" t="str">
        <f ca="1">IF($DP268="","",VLOOKUP(DP268,Invoer!$F$15:$AU$1999,11,FALSE))</f>
        <v/>
      </c>
      <c r="DZ268" s="662" t="str">
        <f ca="1">IF($DP268="","",IF($DN$4&gt;2,"",VLOOKUP(DP268,Invoer!CQ:CS,3,FALSE)))</f>
        <v/>
      </c>
      <c r="EA268" s="541" t="str">
        <f ca="1">IF($DP268="","",IF(ISERROR(DQ268),0,IF($DN$4&lt;3,"",VLOOKUP(DP268,Invoer!$F$15:$AU$1999,15,FALSE))))</f>
        <v/>
      </c>
      <c r="EB268" s="595" t="str">
        <f ca="1">IF($DP268="","",IF($DN$4&lt;3,"",VLOOKUP(DP268,Invoer!$F$15:$AU$1999,19,FALSE)))</f>
        <v/>
      </c>
      <c r="EC268" s="541" t="str">
        <f ca="1">IF($DP268="","",IF(ISERROR(DQ268),0,IF($DN$4&lt;3,"",VLOOKUP(DP268,Invoer!$F$15:$AU$1999,24,FALSE))))</f>
        <v/>
      </c>
      <c r="ED268" s="541" t="str">
        <f ca="1">IF($DP268="","",IF(ISERROR(DQ268),0,IF($DN$4&lt;3,"",VLOOKUP(DP268,Invoer!$F$15:$AU$1999,17,FALSE))))</f>
        <v/>
      </c>
      <c r="EH268" s="89" t="e">
        <f ca="1">Invoer!CP273</f>
        <v>#N/A</v>
      </c>
      <c r="EI268" s="599" t="str">
        <f t="shared" ref="EI268:EI331" ca="1" si="163">IF(ISERROR(EH268),"",EH268)</f>
        <v/>
      </c>
      <c r="EJ268" s="673" t="str">
        <f ca="1">IF(EI268="","",VLOOKUP(EI268,Invoer!$F$15:$AU$1999,2,FALSE))</f>
        <v/>
      </c>
      <c r="EK268" s="599" t="str">
        <f t="shared" ref="EK268:EK331" ca="1" si="164">IF(EI268="","",MONTH(EJ268))</f>
        <v/>
      </c>
      <c r="EL268" s="599" t="str">
        <f ca="1">IF($EI268="","",VLOOKUP(EI268,Invoer!$F$15:$AU$1999,3,FALSE))</f>
        <v/>
      </c>
      <c r="EM268" s="599" t="str">
        <f ca="1">IF($EI268="","",IF(EL268&lt;&gt;"Liq","",VLOOKUP(EI268,Invoer!$F$15:$AU$1999,4,FALSE)))</f>
        <v/>
      </c>
      <c r="EN268" s="599" t="str">
        <f ca="1">IF($EI268="","",VLOOKUP(EI268,Invoer!$F$15:$AU$1999,6,FALSE))</f>
        <v/>
      </c>
      <c r="EO268" s="599" t="str">
        <f ca="1">IF(EI268="","",VLOOKUP(EI268,Invoer!$F$15:$AU$1999,9,FALSE))</f>
        <v/>
      </c>
      <c r="EP268" s="599" t="str">
        <f ca="1">IF(EI268="","",VLOOKUP(EI268,Invoer!$F$15:$AU$1999,10,FALSE))</f>
        <v/>
      </c>
      <c r="EQ268" s="599" t="str">
        <f ca="1">IF(EI268="","",VLOOKUP(EI268,Invoer!$F$15:$AU$1999,11,FALSE))</f>
        <v/>
      </c>
      <c r="ER268" s="662" t="str">
        <f ca="1">IF(EI268="","",VLOOKUP(EI268,Invoer!CQ:CS,3,FALSE))</f>
        <v/>
      </c>
      <c r="ES268" s="662" t="str">
        <f t="shared" ref="ES268:ES331" ca="1" si="165">IF(EP268&lt;&gt;EP269,EZ268,"")</f>
        <v/>
      </c>
      <c r="ET268" s="513" t="str">
        <f t="shared" ref="ET268:ET331" ca="1" si="166">IF(ES268="","",IF(AND(ES268&gt;-0.03,ES268&lt;0.03),"",IF($EU$8=1,"",$EU$8-EJ268)))</f>
        <v/>
      </c>
      <c r="EU268" s="112" t="str">
        <f t="shared" ref="EU268:EU331" ca="1" si="167">IF(OR(ET268="",ET268&lt;11),"",REPT("|",ET268/10))</f>
        <v/>
      </c>
      <c r="EV268" s="83" t="s">
        <v>160</v>
      </c>
      <c r="EW268" s="682" t="str">
        <f t="shared" ref="EW268:EW331" ca="1" si="168">IF(EX268="","",EO268)</f>
        <v/>
      </c>
      <c r="EX268" s="662" t="str">
        <f t="shared" ref="EX268:EX331" ca="1" si="169">IF(EO268&lt;&gt;EO269,FA268,"")</f>
        <v/>
      </c>
      <c r="EY268"/>
      <c r="EZ268" s="56" t="e">
        <f t="shared" ca="1" si="145"/>
        <v>#VALUE!</v>
      </c>
      <c r="FA268" s="56" t="e">
        <f t="shared" ca="1" si="146"/>
        <v>#VALUE!</v>
      </c>
      <c r="FE268"/>
      <c r="FI268"/>
      <c r="FJ268"/>
    </row>
    <row r="269" spans="1:166" ht="12" customHeight="1" x14ac:dyDescent="0.2">
      <c r="A269"/>
      <c r="B269"/>
      <c r="C269"/>
      <c r="E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AC269" s="435" t="str">
        <f>IF($AC$7&lt;3,Invoer!DR274,IF($AC$7=3,Invoer!BT274,"x"))</f>
        <v>x</v>
      </c>
      <c r="AD269" s="599" t="str">
        <f t="shared" ref="AD269:AD332" si="170">IF(ISERROR(AC269),"",IF(AC269="x","",AC269))</f>
        <v/>
      </c>
      <c r="AE269" s="673" t="str">
        <f>IF($AD269="","",VLOOKUP(AD269,Invoer!$F$15:$AU$1999,2,FALSE))</f>
        <v/>
      </c>
      <c r="AF269" s="599" t="str">
        <f t="shared" ref="AF269:AF332" si="171">IF($AD269="","",MONTH(AE269))</f>
        <v/>
      </c>
      <c r="AG269" s="599" t="str">
        <f>IF($AD269="","",VLOOKUP(AD269,Invoer!$F$15:$AU$1999,3,FALSE))</f>
        <v/>
      </c>
      <c r="AH269" s="599" t="str">
        <f>IF($AD269="","",IF(AG269&lt;&gt;"Liq","",VLOOKUP(AD269,Invoer!$F$15:$AU$1999,4,FALSE)))</f>
        <v/>
      </c>
      <c r="AI269" s="677" t="str">
        <f>IF($AD269="","",VLOOKUP(AD269,Invoer!$F$15:$AU$1999,5,FALSE))</f>
        <v/>
      </c>
      <c r="AJ269" s="599" t="str">
        <f>IF($AD269="","",VLOOKUP(AD269,Invoer!$F$15:$AU$1999,6,FALSE))</f>
        <v/>
      </c>
      <c r="AK269" s="599" t="str">
        <f>IF($AD269="","",VLOOKUP(AD269,Invoer!$F$15:$AU$1999,9,FALSE))</f>
        <v/>
      </c>
      <c r="AL269" s="599" t="str">
        <f>IF($AD269="","",VLOOKUP(AD269,Invoer!$F$15:$AU$1999,10,FALSE))</f>
        <v/>
      </c>
      <c r="AM269" s="599" t="str">
        <f>IF($AD269="","",VLOOKUP(AD269,Invoer!$F$15:$BB$1999,14,FALSE))</f>
        <v/>
      </c>
      <c r="AN269" s="599" t="str">
        <f>IF($AD269="","",VLOOKUP(AD269,Invoer!$F$15:$AU$1999,11,FALSE))</f>
        <v/>
      </c>
      <c r="AO269" s="662" t="str">
        <f>IF($AD269="","",VLOOKUP(AD269,Invoer!$F$15:$AU$1999,15,FALSE))</f>
        <v/>
      </c>
      <c r="AP269" s="599" t="str">
        <f>IF($AD269="","",VLOOKUP(AD269,Invoer!$F$15:$AU$1999,19,FALSE))</f>
        <v/>
      </c>
      <c r="AQ269" s="662" t="str">
        <f>IF($AD269="","",VLOOKUP(AD269,Invoer!$F$15:$AU$1999,24,FALSE))</f>
        <v/>
      </c>
      <c r="AR269" s="662" t="str">
        <f>IF($AD269="","",VLOOKUP(AD269,Invoer!$F$15:$AU$1999,17,FALSE))</f>
        <v/>
      </c>
      <c r="AS269" s="678" t="str">
        <f t="shared" si="147"/>
        <v/>
      </c>
      <c r="AT269" s="676" t="str">
        <f t="shared" si="153"/>
        <v/>
      </c>
      <c r="AU269" s="77" t="e">
        <f t="shared" si="154"/>
        <v>#VALUE!</v>
      </c>
      <c r="AW269" s="57"/>
      <c r="AX269" s="57"/>
      <c r="BA269" s="83" t="e">
        <f ca="1">Invoer!DW274</f>
        <v>#N/A</v>
      </c>
      <c r="BB269" s="599" t="str">
        <f t="shared" ref="BB269:BB332" ca="1" si="172">IF(ISERROR($BA269),"",BA269)</f>
        <v/>
      </c>
      <c r="BC269" s="673" t="str">
        <f ca="1">IF($BB269="","",VLOOKUP(BB269,Invoer!$F$15:$AU$1999,2,FALSE))</f>
        <v/>
      </c>
      <c r="BD269" s="599" t="str">
        <f t="shared" ref="BD269:BD332" ca="1" si="173">IF(BB269="","",MONTH(BC269))</f>
        <v/>
      </c>
      <c r="BE269" s="599" t="str">
        <f ca="1">IF($BB269="","",VLOOKUP(BB269,Invoer!$F$15:$AU$1999,5,FALSE))</f>
        <v/>
      </c>
      <c r="BF269" s="599" t="str">
        <f ca="1">IF($BB269="","",VLOOKUP(BB269,Invoer!$F$15:$AU$1999,6,FALSE))</f>
        <v/>
      </c>
      <c r="BG269" s="599" t="str">
        <f ca="1">IF($BB269="","",VLOOKUP(BB269,Invoer!$F$15:$AU$1999,9,FALSE))</f>
        <v/>
      </c>
      <c r="BH269" s="599" t="str">
        <f ca="1">IF($BB269="","",VLOOKUP(BB269,Invoer!$F$15:$AU$1999,10,FALSE))</f>
        <v/>
      </c>
      <c r="BI269" s="599" t="str">
        <f ca="1">IF($BB269="","",VLOOKUP(BB269,Invoer!$F$15:$BB$1999,14,FALSE))</f>
        <v/>
      </c>
      <c r="BJ269" s="599" t="str">
        <f ca="1">IF($BB269="","",VLOOKUP(BB269,Invoer!$F$15:$AU$1999,11,FALSE))</f>
        <v/>
      </c>
      <c r="BK269" s="662" t="str">
        <f t="shared" ref="BK269:BK332" ca="1" si="174">IF($BB269="","",-BO269)</f>
        <v/>
      </c>
      <c r="BL269" s="662" t="str">
        <f t="shared" ref="BL269:BL332" ca="1" si="175">IF(ISERROR(BS269),"",BS269)</f>
        <v/>
      </c>
      <c r="BM269" s="679" t="str">
        <f t="shared" ref="BM269:BM332" ca="1" si="176">IF($BB269="","",IF(BE270=BE269,"","Σ"))</f>
        <v/>
      </c>
      <c r="BN269" s="662" t="str">
        <f t="shared" ca="1" si="155"/>
        <v/>
      </c>
      <c r="BO269" s="662" t="str">
        <f ca="1">IF($BB269="","",VLOOKUP(BB269,Invoer!$F$15:$AU$1999,15,FALSE))</f>
        <v/>
      </c>
      <c r="BP269" s="662" t="str">
        <f ca="1">IF($BB269="","",VLOOKUP(BB269,Invoer!$F$15:$AU$1999,24,FALSE))</f>
        <v/>
      </c>
      <c r="BQ269" s="662" t="str">
        <f ca="1">IF($BB269="","",VLOOKUP(BB269,Invoer!$F$15:$AU$1999,17,FALSE))</f>
        <v/>
      </c>
      <c r="BS269" s="73" t="e">
        <f t="shared" ca="1" si="148"/>
        <v>#VALUE!</v>
      </c>
      <c r="BT269" s="57" t="str">
        <f t="shared" ca="1" si="149"/>
        <v/>
      </c>
      <c r="CQ269" s="411" t="e">
        <f ca="1">Invoer!EG274</f>
        <v>#N/A</v>
      </c>
      <c r="CR269" s="599" t="str">
        <f t="shared" ca="1" si="156"/>
        <v/>
      </c>
      <c r="CS269" s="673" t="str">
        <f ca="1">IF($CR269="","",VLOOKUP(CR269,Invoer!$F$15:$AU$1500,2,FALSE))</f>
        <v/>
      </c>
      <c r="CT269" s="599" t="str">
        <f t="shared" ca="1" si="157"/>
        <v/>
      </c>
      <c r="CU269" s="599" t="str">
        <f ca="1">IF($CR269="","",VLOOKUP(CR269,Invoer!$F$15:$AU$1500,3,FALSE))</f>
        <v/>
      </c>
      <c r="CV269" s="599" t="str">
        <f ca="1">IF($CR269="","",IF(CU269&lt;&gt;"Liq","",VLOOKUP(CR269,Invoer!$F$15:$AU$1500,4,FALSE)))</f>
        <v/>
      </c>
      <c r="CW269" s="599" t="str">
        <f ca="1">IF($CR269="","",VLOOKUP(CR269,Invoer!$F$15:$AU$1500,5,FALSE))</f>
        <v/>
      </c>
      <c r="CX269" s="599" t="str">
        <f ca="1">IF($CR269="","",VLOOKUP(CR269,Invoer!$F$15:$AU$1500,6,FALSE))</f>
        <v/>
      </c>
      <c r="CY269" s="599" t="str">
        <f ca="1">IF($CR269="","",VLOOKUP(CR269,Invoer!$F$15:$AU$1500,9,FALSE))</f>
        <v/>
      </c>
      <c r="CZ269" s="599" t="str">
        <f ca="1">IF($CR269="","",VLOOKUP(CR269,Invoer!$F$15:$AU$1500,10,FALSE))</f>
        <v/>
      </c>
      <c r="DA269" s="599" t="str">
        <f ca="1">IF($CR269="","",VLOOKUP(CR269,Invoer!$F$15:$AU$1500,11,FALSE))</f>
        <v/>
      </c>
      <c r="DB269" s="599" t="str">
        <f ca="1">IF($CR269="","",VLOOKUP(CR269,Invoer!$F$15:$BB$1500,14,FALSE))</f>
        <v/>
      </c>
      <c r="DC269" s="662" t="str">
        <f ca="1">IF($CR269="","",VLOOKUP(CR269,Invoer!$F$15:$AU$1500,15,FALSE))</f>
        <v/>
      </c>
      <c r="DD269" s="599" t="str">
        <f ca="1">IF($CR269="","",VLOOKUP(CR269,Invoer!$F$15:$AU$1500,19,FALSE))</f>
        <v/>
      </c>
      <c r="DE269" s="662" t="str">
        <f ca="1">IF($CR269="","",VLOOKUP(CR269,Invoer!$F$15:$AU$1500,20,FALSE))</f>
        <v/>
      </c>
      <c r="DF269" s="662" t="str">
        <f ca="1">IF($CR269="","",VLOOKUP(CR269,Invoer!$F$15:$AU$1500,23,FALSE))</f>
        <v/>
      </c>
      <c r="DG269" s="662" t="str">
        <f ca="1">IF($CR269="","",VLOOKUP(CR269,Invoer!$F$15:$AU$1500,17,FALSE))</f>
        <v/>
      </c>
      <c r="DH269" s="681" t="str">
        <f t="shared" ca="1" si="158"/>
        <v/>
      </c>
      <c r="DI269" s="662" t="str">
        <f t="shared" ca="1" si="159"/>
        <v/>
      </c>
      <c r="DJ269" s="190"/>
      <c r="DK269" s="411" t="str">
        <f t="shared" ca="1" si="160"/>
        <v/>
      </c>
      <c r="DO269" s="61" t="e">
        <f ca="1">IF($DN$4&lt;3,Invoer!EB274,Invoer!EA274)</f>
        <v>#N/A</v>
      </c>
      <c r="DP269" s="599" t="str">
        <f t="shared" ca="1" si="161"/>
        <v/>
      </c>
      <c r="DQ269" s="673" t="str">
        <f ca="1">IF($DP269="","",VLOOKUP(DP269,Invoer!$F$15:$AU$1999,2,FALSE))</f>
        <v/>
      </c>
      <c r="DR269" s="599" t="str">
        <f t="shared" ca="1" si="162"/>
        <v/>
      </c>
      <c r="DS269" s="599" t="str">
        <f ca="1">IF($DP269="","",VLOOKUP(DP269,Invoer!$F$15:$AU$1999,3,FALSE))</f>
        <v/>
      </c>
      <c r="DT269" s="599" t="str">
        <f ca="1">IF($DP269="","",IF(DS269&lt;&gt;"Liq","",VLOOKUP(DP269,Invoer!$F$15:$AU$1999,4,FALSE)))</f>
        <v/>
      </c>
      <c r="DU269" s="599" t="str">
        <f ca="1">IF($DP269="","",VLOOKUP(DP269,Invoer!$F$15:$AU$1999,5,FALSE))</f>
        <v/>
      </c>
      <c r="DV269" s="599" t="str">
        <f ca="1">IF($DP269="","",VLOOKUP(DP269,Invoer!$F$15:$AU$1999,6,FALSE))</f>
        <v/>
      </c>
      <c r="DW269" s="599" t="str">
        <f ca="1">IF($DP269="","",VLOOKUP(DP269,Invoer!$F$15:$AU$1999,9,FALSE))</f>
        <v/>
      </c>
      <c r="DX269" s="599" t="str">
        <f ca="1">IF($DP269="","",VLOOKUP(DP269,Invoer!$F$15:$AU$1999,10,FALSE))</f>
        <v/>
      </c>
      <c r="DY269" s="595" t="str">
        <f ca="1">IF($DP269="","",VLOOKUP(DP269,Invoer!$F$15:$AU$1999,11,FALSE))</f>
        <v/>
      </c>
      <c r="DZ269" s="662" t="str">
        <f ca="1">IF($DP269="","",IF($DN$4&gt;2,"",VLOOKUP(DP269,Invoer!CQ:CS,3,FALSE)))</f>
        <v/>
      </c>
      <c r="EA269" s="541" t="str">
        <f ca="1">IF($DP269="","",IF(ISERROR(DQ269),0,IF($DN$4&lt;3,"",VLOOKUP(DP269,Invoer!$F$15:$AU$1999,15,FALSE))))</f>
        <v/>
      </c>
      <c r="EB269" s="595" t="str">
        <f ca="1">IF($DP269="","",IF($DN$4&lt;3,"",VLOOKUP(DP269,Invoer!$F$15:$AU$1999,19,FALSE)))</f>
        <v/>
      </c>
      <c r="EC269" s="541" t="str">
        <f ca="1">IF($DP269="","",IF(ISERROR(DQ269),0,IF($DN$4&lt;3,"",VLOOKUP(DP269,Invoer!$F$15:$AU$1999,24,FALSE))))</f>
        <v/>
      </c>
      <c r="ED269" s="541" t="str">
        <f ca="1">IF($DP269="","",IF(ISERROR(DQ269),0,IF($DN$4&lt;3,"",VLOOKUP(DP269,Invoer!$F$15:$AU$1999,17,FALSE))))</f>
        <v/>
      </c>
      <c r="EH269" s="89" t="e">
        <f ca="1">Invoer!CP274</f>
        <v>#N/A</v>
      </c>
      <c r="EI269" s="599" t="str">
        <f t="shared" ca="1" si="163"/>
        <v/>
      </c>
      <c r="EJ269" s="673" t="str">
        <f ca="1">IF(EI269="","",VLOOKUP(EI269,Invoer!$F$15:$AU$1999,2,FALSE))</f>
        <v/>
      </c>
      <c r="EK269" s="599" t="str">
        <f t="shared" ca="1" si="164"/>
        <v/>
      </c>
      <c r="EL269" s="599" t="str">
        <f ca="1">IF($EI269="","",VLOOKUP(EI269,Invoer!$F$15:$AU$1999,3,FALSE))</f>
        <v/>
      </c>
      <c r="EM269" s="599" t="str">
        <f ca="1">IF($EI269="","",IF(EL269&lt;&gt;"Liq","",VLOOKUP(EI269,Invoer!$F$15:$AU$1999,4,FALSE)))</f>
        <v/>
      </c>
      <c r="EN269" s="599" t="str">
        <f ca="1">IF($EI269="","",VLOOKUP(EI269,Invoer!$F$15:$AU$1999,6,FALSE))</f>
        <v/>
      </c>
      <c r="EO269" s="599" t="str">
        <f ca="1">IF(EI269="","",VLOOKUP(EI269,Invoer!$F$15:$AU$1999,9,FALSE))</f>
        <v/>
      </c>
      <c r="EP269" s="599" t="str">
        <f ca="1">IF(EI269="","",VLOOKUP(EI269,Invoer!$F$15:$AU$1999,10,FALSE))</f>
        <v/>
      </c>
      <c r="EQ269" s="599" t="str">
        <f ca="1">IF(EI269="","",VLOOKUP(EI269,Invoer!$F$15:$AU$1999,11,FALSE))</f>
        <v/>
      </c>
      <c r="ER269" s="662" t="str">
        <f ca="1">IF(EI269="","",VLOOKUP(EI269,Invoer!CQ:CS,3,FALSE))</f>
        <v/>
      </c>
      <c r="ES269" s="662" t="str">
        <f t="shared" ca="1" si="165"/>
        <v/>
      </c>
      <c r="ET269" s="513" t="str">
        <f t="shared" ca="1" si="166"/>
        <v/>
      </c>
      <c r="EU269" s="112" t="str">
        <f t="shared" ca="1" si="167"/>
        <v/>
      </c>
      <c r="EV269" s="83" t="s">
        <v>160</v>
      </c>
      <c r="EW269" s="682" t="str">
        <f t="shared" ca="1" si="168"/>
        <v/>
      </c>
      <c r="EX269" s="662" t="str">
        <f t="shared" ca="1" si="169"/>
        <v/>
      </c>
      <c r="EY269"/>
      <c r="EZ269" s="56" t="e">
        <f t="shared" ref="EZ269:EZ332" ca="1" si="177">IF(EP269=EP268,ER269+EZ268,ER269)</f>
        <v>#VALUE!</v>
      </c>
      <c r="FA269" s="56" t="e">
        <f t="shared" ref="FA269:FA332" ca="1" si="178">IF(EO269=EO268,ER269+FA268,ER269)</f>
        <v>#VALUE!</v>
      </c>
      <c r="FE269"/>
      <c r="FI269"/>
      <c r="FJ269"/>
    </row>
    <row r="270" spans="1:166" ht="12" customHeight="1" x14ac:dyDescent="0.2">
      <c r="A270"/>
      <c r="B270"/>
      <c r="C270"/>
      <c r="E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AC270" s="435" t="str">
        <f>IF($AC$7&lt;3,Invoer!DR275,IF($AC$7=3,Invoer!BT275,"x"))</f>
        <v>x</v>
      </c>
      <c r="AD270" s="599" t="str">
        <f t="shared" si="170"/>
        <v/>
      </c>
      <c r="AE270" s="673" t="str">
        <f>IF($AD270="","",VLOOKUP(AD270,Invoer!$F$15:$AU$1999,2,FALSE))</f>
        <v/>
      </c>
      <c r="AF270" s="599" t="str">
        <f t="shared" si="171"/>
        <v/>
      </c>
      <c r="AG270" s="599" t="str">
        <f>IF($AD270="","",VLOOKUP(AD270,Invoer!$F$15:$AU$1999,3,FALSE))</f>
        <v/>
      </c>
      <c r="AH270" s="599" t="str">
        <f>IF($AD270="","",IF(AG270&lt;&gt;"Liq","",VLOOKUP(AD270,Invoer!$F$15:$AU$1999,4,FALSE)))</f>
        <v/>
      </c>
      <c r="AI270" s="677" t="str">
        <f>IF($AD270="","",VLOOKUP(AD270,Invoer!$F$15:$AU$1999,5,FALSE))</f>
        <v/>
      </c>
      <c r="AJ270" s="599" t="str">
        <f>IF($AD270="","",VLOOKUP(AD270,Invoer!$F$15:$AU$1999,6,FALSE))</f>
        <v/>
      </c>
      <c r="AK270" s="599" t="str">
        <f>IF($AD270="","",VLOOKUP(AD270,Invoer!$F$15:$AU$1999,9,FALSE))</f>
        <v/>
      </c>
      <c r="AL270" s="599" t="str">
        <f>IF($AD270="","",VLOOKUP(AD270,Invoer!$F$15:$AU$1999,10,FALSE))</f>
        <v/>
      </c>
      <c r="AM270" s="599" t="str">
        <f>IF($AD270="","",VLOOKUP(AD270,Invoer!$F$15:$BB$1999,14,FALSE))</f>
        <v/>
      </c>
      <c r="AN270" s="599" t="str">
        <f>IF($AD270="","",VLOOKUP(AD270,Invoer!$F$15:$AU$1999,11,FALSE))</f>
        <v/>
      </c>
      <c r="AO270" s="662" t="str">
        <f>IF($AD270="","",VLOOKUP(AD270,Invoer!$F$15:$AU$1999,15,FALSE))</f>
        <v/>
      </c>
      <c r="AP270" s="599" t="str">
        <f>IF($AD270="","",VLOOKUP(AD270,Invoer!$F$15:$AU$1999,19,FALSE))</f>
        <v/>
      </c>
      <c r="AQ270" s="662" t="str">
        <f>IF($AD270="","",VLOOKUP(AD270,Invoer!$F$15:$AU$1999,24,FALSE))</f>
        <v/>
      </c>
      <c r="AR270" s="662" t="str">
        <f>IF($AD270="","",VLOOKUP(AD270,Invoer!$F$15:$AU$1999,17,FALSE))</f>
        <v/>
      </c>
      <c r="AS270" s="678" t="str">
        <f t="shared" ref="AS270:AS333" si="179">IF(AND(AR270&lt;&gt;"",AT270&lt;&gt;""),"Σ","")</f>
        <v/>
      </c>
      <c r="AT270" s="676" t="str">
        <f t="shared" si="153"/>
        <v/>
      </c>
      <c r="AU270" s="77" t="e">
        <f t="shared" si="154"/>
        <v>#VALUE!</v>
      </c>
      <c r="AW270" s="57"/>
      <c r="AX270" s="57"/>
      <c r="BA270" s="83" t="e">
        <f ca="1">Invoer!DW275</f>
        <v>#N/A</v>
      </c>
      <c r="BB270" s="599" t="str">
        <f t="shared" ca="1" si="172"/>
        <v/>
      </c>
      <c r="BC270" s="673" t="str">
        <f ca="1">IF($BB270="","",VLOOKUP(BB270,Invoer!$F$15:$AU$1999,2,FALSE))</f>
        <v/>
      </c>
      <c r="BD270" s="599" t="str">
        <f t="shared" ca="1" si="173"/>
        <v/>
      </c>
      <c r="BE270" s="599" t="str">
        <f ca="1">IF($BB270="","",VLOOKUP(BB270,Invoer!$F$15:$AU$1999,5,FALSE))</f>
        <v/>
      </c>
      <c r="BF270" s="599" t="str">
        <f ca="1">IF($BB270="","",VLOOKUP(BB270,Invoer!$F$15:$AU$1999,6,FALSE))</f>
        <v/>
      </c>
      <c r="BG270" s="599" t="str">
        <f ca="1">IF($BB270="","",VLOOKUP(BB270,Invoer!$F$15:$AU$1999,9,FALSE))</f>
        <v/>
      </c>
      <c r="BH270" s="599" t="str">
        <f ca="1">IF($BB270="","",VLOOKUP(BB270,Invoer!$F$15:$AU$1999,10,FALSE))</f>
        <v/>
      </c>
      <c r="BI270" s="599" t="str">
        <f ca="1">IF($BB270="","",VLOOKUP(BB270,Invoer!$F$15:$BB$1999,14,FALSE))</f>
        <v/>
      </c>
      <c r="BJ270" s="599" t="str">
        <f ca="1">IF($BB270="","",VLOOKUP(BB270,Invoer!$F$15:$AU$1999,11,FALSE))</f>
        <v/>
      </c>
      <c r="BK270" s="662" t="str">
        <f t="shared" ca="1" si="174"/>
        <v/>
      </c>
      <c r="BL270" s="662" t="str">
        <f t="shared" ca="1" si="175"/>
        <v/>
      </c>
      <c r="BM270" s="679" t="str">
        <f t="shared" ca="1" si="176"/>
        <v/>
      </c>
      <c r="BN270" s="662" t="str">
        <f t="shared" ca="1" si="155"/>
        <v/>
      </c>
      <c r="BO270" s="662" t="str">
        <f ca="1">IF($BB270="","",VLOOKUP(BB270,Invoer!$F$15:$AU$1999,15,FALSE))</f>
        <v/>
      </c>
      <c r="BP270" s="662" t="str">
        <f ca="1">IF($BB270="","",VLOOKUP(BB270,Invoer!$F$15:$AU$1999,24,FALSE))</f>
        <v/>
      </c>
      <c r="BQ270" s="662" t="str">
        <f ca="1">IF($BB270="","",VLOOKUP(BB270,Invoer!$F$15:$AU$1999,17,FALSE))</f>
        <v/>
      </c>
      <c r="BS270" s="73" t="e">
        <f t="shared" ref="BS270:BS333" ca="1" si="180">BK270+BS269</f>
        <v>#VALUE!</v>
      </c>
      <c r="BT270" s="57" t="str">
        <f t="shared" ref="BT270:BT333" ca="1" si="181">IF($BB270="","",IF(BE270=BE269,BT269+BK270,BK270))</f>
        <v/>
      </c>
      <c r="CQ270" s="411" t="e">
        <f ca="1">Invoer!EG275</f>
        <v>#N/A</v>
      </c>
      <c r="CR270" s="599" t="str">
        <f t="shared" ca="1" si="156"/>
        <v/>
      </c>
      <c r="CS270" s="673" t="str">
        <f ca="1">IF($CR270="","",VLOOKUP(CR270,Invoer!$F$15:$AU$1500,2,FALSE))</f>
        <v/>
      </c>
      <c r="CT270" s="599" t="str">
        <f t="shared" ca="1" si="157"/>
        <v/>
      </c>
      <c r="CU270" s="599" t="str">
        <f ca="1">IF($CR270="","",VLOOKUP(CR270,Invoer!$F$15:$AU$1500,3,FALSE))</f>
        <v/>
      </c>
      <c r="CV270" s="599" t="str">
        <f ca="1">IF($CR270="","",IF(CU270&lt;&gt;"Liq","",VLOOKUP(CR270,Invoer!$F$15:$AU$1500,4,FALSE)))</f>
        <v/>
      </c>
      <c r="CW270" s="599" t="str">
        <f ca="1">IF($CR270="","",VLOOKUP(CR270,Invoer!$F$15:$AU$1500,5,FALSE))</f>
        <v/>
      </c>
      <c r="CX270" s="599" t="str">
        <f ca="1">IF($CR270="","",VLOOKUP(CR270,Invoer!$F$15:$AU$1500,6,FALSE))</f>
        <v/>
      </c>
      <c r="CY270" s="599" t="str">
        <f ca="1">IF($CR270="","",VLOOKUP(CR270,Invoer!$F$15:$AU$1500,9,FALSE))</f>
        <v/>
      </c>
      <c r="CZ270" s="599" t="str">
        <f ca="1">IF($CR270="","",VLOOKUP(CR270,Invoer!$F$15:$AU$1500,10,FALSE))</f>
        <v/>
      </c>
      <c r="DA270" s="599" t="str">
        <f ca="1">IF($CR270="","",VLOOKUP(CR270,Invoer!$F$15:$AU$1500,11,FALSE))</f>
        <v/>
      </c>
      <c r="DB270" s="599" t="str">
        <f ca="1">IF($CR270="","",VLOOKUP(CR270,Invoer!$F$15:$BB$1500,14,FALSE))</f>
        <v/>
      </c>
      <c r="DC270" s="662" t="str">
        <f ca="1">IF($CR270="","",VLOOKUP(CR270,Invoer!$F$15:$AU$1500,15,FALSE))</f>
        <v/>
      </c>
      <c r="DD270" s="599" t="str">
        <f ca="1">IF($CR270="","",VLOOKUP(CR270,Invoer!$F$15:$AU$1500,19,FALSE))</f>
        <v/>
      </c>
      <c r="DE270" s="662" t="str">
        <f ca="1">IF($CR270="","",VLOOKUP(CR270,Invoer!$F$15:$AU$1500,20,FALSE))</f>
        <v/>
      </c>
      <c r="DF270" s="662" t="str">
        <f ca="1">IF($CR270="","",VLOOKUP(CR270,Invoer!$F$15:$AU$1500,23,FALSE))</f>
        <v/>
      </c>
      <c r="DG270" s="662" t="str">
        <f ca="1">IF($CR270="","",VLOOKUP(CR270,Invoer!$F$15:$AU$1500,17,FALSE))</f>
        <v/>
      </c>
      <c r="DH270" s="681" t="str">
        <f t="shared" ca="1" si="158"/>
        <v/>
      </c>
      <c r="DI270" s="662" t="str">
        <f t="shared" ca="1" si="159"/>
        <v/>
      </c>
      <c r="DJ270" s="190"/>
      <c r="DK270" s="411" t="str">
        <f t="shared" ca="1" si="160"/>
        <v/>
      </c>
      <c r="DO270" s="61" t="e">
        <f ca="1">IF($DN$4&lt;3,Invoer!EB275,Invoer!EA275)</f>
        <v>#N/A</v>
      </c>
      <c r="DP270" s="599" t="str">
        <f t="shared" ca="1" si="161"/>
        <v/>
      </c>
      <c r="DQ270" s="673" t="str">
        <f ca="1">IF($DP270="","",VLOOKUP(DP270,Invoer!$F$15:$AU$1999,2,FALSE))</f>
        <v/>
      </c>
      <c r="DR270" s="599" t="str">
        <f t="shared" ca="1" si="162"/>
        <v/>
      </c>
      <c r="DS270" s="599" t="str">
        <f ca="1">IF($DP270="","",VLOOKUP(DP270,Invoer!$F$15:$AU$1999,3,FALSE))</f>
        <v/>
      </c>
      <c r="DT270" s="599" t="str">
        <f ca="1">IF($DP270="","",IF(DS270&lt;&gt;"Liq","",VLOOKUP(DP270,Invoer!$F$15:$AU$1999,4,FALSE)))</f>
        <v/>
      </c>
      <c r="DU270" s="599" t="str">
        <f ca="1">IF($DP270="","",VLOOKUP(DP270,Invoer!$F$15:$AU$1999,5,FALSE))</f>
        <v/>
      </c>
      <c r="DV270" s="599" t="str">
        <f ca="1">IF($DP270="","",VLOOKUP(DP270,Invoer!$F$15:$AU$1999,6,FALSE))</f>
        <v/>
      </c>
      <c r="DW270" s="599" t="str">
        <f ca="1">IF($DP270="","",VLOOKUP(DP270,Invoer!$F$15:$AU$1999,9,FALSE))</f>
        <v/>
      </c>
      <c r="DX270" s="599" t="str">
        <f ca="1">IF($DP270="","",VLOOKUP(DP270,Invoer!$F$15:$AU$1999,10,FALSE))</f>
        <v/>
      </c>
      <c r="DY270" s="595" t="str">
        <f ca="1">IF($DP270="","",VLOOKUP(DP270,Invoer!$F$15:$AU$1999,11,FALSE))</f>
        <v/>
      </c>
      <c r="DZ270" s="662" t="str">
        <f ca="1">IF($DP270="","",IF($DN$4&gt;2,"",VLOOKUP(DP270,Invoer!CQ:CS,3,FALSE)))</f>
        <v/>
      </c>
      <c r="EA270" s="541" t="str">
        <f ca="1">IF($DP270="","",IF(ISERROR(DQ270),0,IF($DN$4&lt;3,"",VLOOKUP(DP270,Invoer!$F$15:$AU$1999,15,FALSE))))</f>
        <v/>
      </c>
      <c r="EB270" s="595" t="str">
        <f ca="1">IF($DP270="","",IF($DN$4&lt;3,"",VLOOKUP(DP270,Invoer!$F$15:$AU$1999,19,FALSE)))</f>
        <v/>
      </c>
      <c r="EC270" s="541" t="str">
        <f ca="1">IF($DP270="","",IF(ISERROR(DQ270),0,IF($DN$4&lt;3,"",VLOOKUP(DP270,Invoer!$F$15:$AU$1999,24,FALSE))))</f>
        <v/>
      </c>
      <c r="ED270" s="541" t="str">
        <f ca="1">IF($DP270="","",IF(ISERROR(DQ270),0,IF($DN$4&lt;3,"",VLOOKUP(DP270,Invoer!$F$15:$AU$1999,17,FALSE))))</f>
        <v/>
      </c>
      <c r="EH270" s="89" t="e">
        <f ca="1">Invoer!CP275</f>
        <v>#N/A</v>
      </c>
      <c r="EI270" s="599" t="str">
        <f t="shared" ca="1" si="163"/>
        <v/>
      </c>
      <c r="EJ270" s="673" t="str">
        <f ca="1">IF(EI270="","",VLOOKUP(EI270,Invoer!$F$15:$AU$1999,2,FALSE))</f>
        <v/>
      </c>
      <c r="EK270" s="599" t="str">
        <f t="shared" ca="1" si="164"/>
        <v/>
      </c>
      <c r="EL270" s="599" t="str">
        <f ca="1">IF($EI270="","",VLOOKUP(EI270,Invoer!$F$15:$AU$1999,3,FALSE))</f>
        <v/>
      </c>
      <c r="EM270" s="599" t="str">
        <f ca="1">IF($EI270="","",IF(EL270&lt;&gt;"Liq","",VLOOKUP(EI270,Invoer!$F$15:$AU$1999,4,FALSE)))</f>
        <v/>
      </c>
      <c r="EN270" s="599" t="str">
        <f ca="1">IF($EI270="","",VLOOKUP(EI270,Invoer!$F$15:$AU$1999,6,FALSE))</f>
        <v/>
      </c>
      <c r="EO270" s="599" t="str">
        <f ca="1">IF(EI270="","",VLOOKUP(EI270,Invoer!$F$15:$AU$1999,9,FALSE))</f>
        <v/>
      </c>
      <c r="EP270" s="599" t="str">
        <f ca="1">IF(EI270="","",VLOOKUP(EI270,Invoer!$F$15:$AU$1999,10,FALSE))</f>
        <v/>
      </c>
      <c r="EQ270" s="599" t="str">
        <f ca="1">IF(EI270="","",VLOOKUP(EI270,Invoer!$F$15:$AU$1999,11,FALSE))</f>
        <v/>
      </c>
      <c r="ER270" s="662" t="str">
        <f ca="1">IF(EI270="","",VLOOKUP(EI270,Invoer!CQ:CS,3,FALSE))</f>
        <v/>
      </c>
      <c r="ES270" s="662" t="str">
        <f t="shared" ca="1" si="165"/>
        <v/>
      </c>
      <c r="ET270" s="513" t="str">
        <f t="shared" ca="1" si="166"/>
        <v/>
      </c>
      <c r="EU270" s="112" t="str">
        <f t="shared" ca="1" si="167"/>
        <v/>
      </c>
      <c r="EV270" s="83" t="s">
        <v>160</v>
      </c>
      <c r="EW270" s="682" t="str">
        <f t="shared" ca="1" si="168"/>
        <v/>
      </c>
      <c r="EX270" s="662" t="str">
        <f t="shared" ca="1" si="169"/>
        <v/>
      </c>
      <c r="EY270"/>
      <c r="EZ270" s="56" t="e">
        <f t="shared" ca="1" si="177"/>
        <v>#VALUE!</v>
      </c>
      <c r="FA270" s="56" t="e">
        <f t="shared" ca="1" si="178"/>
        <v>#VALUE!</v>
      </c>
      <c r="FE270"/>
      <c r="FI270"/>
      <c r="FJ270"/>
    </row>
    <row r="271" spans="1:166" ht="12" customHeight="1" x14ac:dyDescent="0.2">
      <c r="A271"/>
      <c r="B271"/>
      <c r="C271"/>
      <c r="E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AC271" s="435" t="str">
        <f>IF($AC$7&lt;3,Invoer!DR276,IF($AC$7=3,Invoer!BT276,"x"))</f>
        <v>x</v>
      </c>
      <c r="AD271" s="599" t="str">
        <f t="shared" si="170"/>
        <v/>
      </c>
      <c r="AE271" s="673" t="str">
        <f>IF($AD271="","",VLOOKUP(AD271,Invoer!$F$15:$AU$1999,2,FALSE))</f>
        <v/>
      </c>
      <c r="AF271" s="599" t="str">
        <f t="shared" si="171"/>
        <v/>
      </c>
      <c r="AG271" s="599" t="str">
        <f>IF($AD271="","",VLOOKUP(AD271,Invoer!$F$15:$AU$1999,3,FALSE))</f>
        <v/>
      </c>
      <c r="AH271" s="599" t="str">
        <f>IF($AD271="","",IF(AG271&lt;&gt;"Liq","",VLOOKUP(AD271,Invoer!$F$15:$AU$1999,4,FALSE)))</f>
        <v/>
      </c>
      <c r="AI271" s="677" t="str">
        <f>IF($AD271="","",VLOOKUP(AD271,Invoer!$F$15:$AU$1999,5,FALSE))</f>
        <v/>
      </c>
      <c r="AJ271" s="599" t="str">
        <f>IF($AD271="","",VLOOKUP(AD271,Invoer!$F$15:$AU$1999,6,FALSE))</f>
        <v/>
      </c>
      <c r="AK271" s="599" t="str">
        <f>IF($AD271="","",VLOOKUP(AD271,Invoer!$F$15:$AU$1999,9,FALSE))</f>
        <v/>
      </c>
      <c r="AL271" s="599" t="str">
        <f>IF($AD271="","",VLOOKUP(AD271,Invoer!$F$15:$AU$1999,10,FALSE))</f>
        <v/>
      </c>
      <c r="AM271" s="599" t="str">
        <f>IF($AD271="","",VLOOKUP(AD271,Invoer!$F$15:$BB$1999,14,FALSE))</f>
        <v/>
      </c>
      <c r="AN271" s="599" t="str">
        <f>IF($AD271="","",VLOOKUP(AD271,Invoer!$F$15:$AU$1999,11,FALSE))</f>
        <v/>
      </c>
      <c r="AO271" s="662" t="str">
        <f>IF($AD271="","",VLOOKUP(AD271,Invoer!$F$15:$AU$1999,15,FALSE))</f>
        <v/>
      </c>
      <c r="AP271" s="599" t="str">
        <f>IF($AD271="","",VLOOKUP(AD271,Invoer!$F$15:$AU$1999,19,FALSE))</f>
        <v/>
      </c>
      <c r="AQ271" s="662" t="str">
        <f>IF($AD271="","",VLOOKUP(AD271,Invoer!$F$15:$AU$1999,24,FALSE))</f>
        <v/>
      </c>
      <c r="AR271" s="662" t="str">
        <f>IF($AD271="","",VLOOKUP(AD271,Invoer!$F$15:$AU$1999,17,FALSE))</f>
        <v/>
      </c>
      <c r="AS271" s="678" t="str">
        <f t="shared" si="179"/>
        <v/>
      </c>
      <c r="AT271" s="676" t="str">
        <f t="shared" si="153"/>
        <v/>
      </c>
      <c r="AU271" s="77" t="e">
        <f t="shared" si="154"/>
        <v>#VALUE!</v>
      </c>
      <c r="AW271" s="57"/>
      <c r="AX271" s="57"/>
      <c r="BA271" s="83" t="e">
        <f ca="1">Invoer!DW276</f>
        <v>#N/A</v>
      </c>
      <c r="BB271" s="599" t="str">
        <f t="shared" ca="1" si="172"/>
        <v/>
      </c>
      <c r="BC271" s="673" t="str">
        <f ca="1">IF($BB271="","",VLOOKUP(BB271,Invoer!$F$15:$AU$1999,2,FALSE))</f>
        <v/>
      </c>
      <c r="BD271" s="599" t="str">
        <f t="shared" ca="1" si="173"/>
        <v/>
      </c>
      <c r="BE271" s="599" t="str">
        <f ca="1">IF($BB271="","",VLOOKUP(BB271,Invoer!$F$15:$AU$1999,5,FALSE))</f>
        <v/>
      </c>
      <c r="BF271" s="599" t="str">
        <f ca="1">IF($BB271="","",VLOOKUP(BB271,Invoer!$F$15:$AU$1999,6,FALSE))</f>
        <v/>
      </c>
      <c r="BG271" s="599" t="str">
        <f ca="1">IF($BB271="","",VLOOKUP(BB271,Invoer!$F$15:$AU$1999,9,FALSE))</f>
        <v/>
      </c>
      <c r="BH271" s="599" t="str">
        <f ca="1">IF($BB271="","",VLOOKUP(BB271,Invoer!$F$15:$AU$1999,10,FALSE))</f>
        <v/>
      </c>
      <c r="BI271" s="599" t="str">
        <f ca="1">IF($BB271="","",VLOOKUP(BB271,Invoer!$F$15:$BB$1999,14,FALSE))</f>
        <v/>
      </c>
      <c r="BJ271" s="599" t="str">
        <f ca="1">IF($BB271="","",VLOOKUP(BB271,Invoer!$F$15:$AU$1999,11,FALSE))</f>
        <v/>
      </c>
      <c r="BK271" s="662" t="str">
        <f t="shared" ca="1" si="174"/>
        <v/>
      </c>
      <c r="BL271" s="662" t="str">
        <f t="shared" ca="1" si="175"/>
        <v/>
      </c>
      <c r="BM271" s="679" t="str">
        <f t="shared" ca="1" si="176"/>
        <v/>
      </c>
      <c r="BN271" s="662" t="str">
        <f t="shared" ca="1" si="155"/>
        <v/>
      </c>
      <c r="BO271" s="662" t="str">
        <f ca="1">IF($BB271="","",VLOOKUP(BB271,Invoer!$F$15:$AU$1999,15,FALSE))</f>
        <v/>
      </c>
      <c r="BP271" s="662" t="str">
        <f ca="1">IF($BB271="","",VLOOKUP(BB271,Invoer!$F$15:$AU$1999,24,FALSE))</f>
        <v/>
      </c>
      <c r="BQ271" s="662" t="str">
        <f ca="1">IF($BB271="","",VLOOKUP(BB271,Invoer!$F$15:$AU$1999,17,FALSE))</f>
        <v/>
      </c>
      <c r="BS271" s="73" t="e">
        <f t="shared" ca="1" si="180"/>
        <v>#VALUE!</v>
      </c>
      <c r="BT271" s="57" t="str">
        <f t="shared" ca="1" si="181"/>
        <v/>
      </c>
      <c r="CQ271" s="411" t="e">
        <f ca="1">Invoer!EG276</f>
        <v>#N/A</v>
      </c>
      <c r="CR271" s="599" t="str">
        <f t="shared" ca="1" si="156"/>
        <v/>
      </c>
      <c r="CS271" s="673" t="str">
        <f ca="1">IF($CR271="","",VLOOKUP(CR271,Invoer!$F$15:$AU$1500,2,FALSE))</f>
        <v/>
      </c>
      <c r="CT271" s="599" t="str">
        <f t="shared" ca="1" si="157"/>
        <v/>
      </c>
      <c r="CU271" s="599" t="str">
        <f ca="1">IF($CR271="","",VLOOKUP(CR271,Invoer!$F$15:$AU$1500,3,FALSE))</f>
        <v/>
      </c>
      <c r="CV271" s="599" t="str">
        <f ca="1">IF($CR271="","",IF(CU271&lt;&gt;"Liq","",VLOOKUP(CR271,Invoer!$F$15:$AU$1500,4,FALSE)))</f>
        <v/>
      </c>
      <c r="CW271" s="599" t="str">
        <f ca="1">IF($CR271="","",VLOOKUP(CR271,Invoer!$F$15:$AU$1500,5,FALSE))</f>
        <v/>
      </c>
      <c r="CX271" s="599" t="str">
        <f ca="1">IF($CR271="","",VLOOKUP(CR271,Invoer!$F$15:$AU$1500,6,FALSE))</f>
        <v/>
      </c>
      <c r="CY271" s="599" t="str">
        <f ca="1">IF($CR271="","",VLOOKUP(CR271,Invoer!$F$15:$AU$1500,9,FALSE))</f>
        <v/>
      </c>
      <c r="CZ271" s="599" t="str">
        <f ca="1">IF($CR271="","",VLOOKUP(CR271,Invoer!$F$15:$AU$1500,10,FALSE))</f>
        <v/>
      </c>
      <c r="DA271" s="599" t="str">
        <f ca="1">IF($CR271="","",VLOOKUP(CR271,Invoer!$F$15:$AU$1500,11,FALSE))</f>
        <v/>
      </c>
      <c r="DB271" s="599" t="str">
        <f ca="1">IF($CR271="","",VLOOKUP(CR271,Invoer!$F$15:$BB$1500,14,FALSE))</f>
        <v/>
      </c>
      <c r="DC271" s="662" t="str">
        <f ca="1">IF($CR271="","",VLOOKUP(CR271,Invoer!$F$15:$AU$1500,15,FALSE))</f>
        <v/>
      </c>
      <c r="DD271" s="599" t="str">
        <f ca="1">IF($CR271="","",VLOOKUP(CR271,Invoer!$F$15:$AU$1500,19,FALSE))</f>
        <v/>
      </c>
      <c r="DE271" s="662" t="str">
        <f ca="1">IF($CR271="","",VLOOKUP(CR271,Invoer!$F$15:$AU$1500,20,FALSE))</f>
        <v/>
      </c>
      <c r="DF271" s="662" t="str">
        <f ca="1">IF($CR271="","",VLOOKUP(CR271,Invoer!$F$15:$AU$1500,23,FALSE))</f>
        <v/>
      </c>
      <c r="DG271" s="662" t="str">
        <f ca="1">IF($CR271="","",VLOOKUP(CR271,Invoer!$F$15:$AU$1500,17,FALSE))</f>
        <v/>
      </c>
      <c r="DH271" s="681" t="str">
        <f t="shared" ca="1" si="158"/>
        <v/>
      </c>
      <c r="DI271" s="662" t="str">
        <f t="shared" ca="1" si="159"/>
        <v/>
      </c>
      <c r="DJ271" s="190"/>
      <c r="DK271" s="411" t="str">
        <f t="shared" ca="1" si="160"/>
        <v/>
      </c>
      <c r="DO271" s="61" t="e">
        <f ca="1">IF($DN$4&lt;3,Invoer!EB276,Invoer!EA276)</f>
        <v>#N/A</v>
      </c>
      <c r="DP271" s="599" t="str">
        <f t="shared" ca="1" si="161"/>
        <v/>
      </c>
      <c r="DQ271" s="673" t="str">
        <f ca="1">IF($DP271="","",VLOOKUP(DP271,Invoer!$F$15:$AU$1999,2,FALSE))</f>
        <v/>
      </c>
      <c r="DR271" s="599" t="str">
        <f t="shared" ca="1" si="162"/>
        <v/>
      </c>
      <c r="DS271" s="599" t="str">
        <f ca="1">IF($DP271="","",VLOOKUP(DP271,Invoer!$F$15:$AU$1999,3,FALSE))</f>
        <v/>
      </c>
      <c r="DT271" s="599" t="str">
        <f ca="1">IF($DP271="","",IF(DS271&lt;&gt;"Liq","",VLOOKUP(DP271,Invoer!$F$15:$AU$1999,4,FALSE)))</f>
        <v/>
      </c>
      <c r="DU271" s="599" t="str">
        <f ca="1">IF($DP271="","",VLOOKUP(DP271,Invoer!$F$15:$AU$1999,5,FALSE))</f>
        <v/>
      </c>
      <c r="DV271" s="599" t="str">
        <f ca="1">IF($DP271="","",VLOOKUP(DP271,Invoer!$F$15:$AU$1999,6,FALSE))</f>
        <v/>
      </c>
      <c r="DW271" s="599" t="str">
        <f ca="1">IF($DP271="","",VLOOKUP(DP271,Invoer!$F$15:$AU$1999,9,FALSE))</f>
        <v/>
      </c>
      <c r="DX271" s="599" t="str">
        <f ca="1">IF($DP271="","",VLOOKUP(DP271,Invoer!$F$15:$AU$1999,10,FALSE))</f>
        <v/>
      </c>
      <c r="DY271" s="595" t="str">
        <f ca="1">IF($DP271="","",VLOOKUP(DP271,Invoer!$F$15:$AU$1999,11,FALSE))</f>
        <v/>
      </c>
      <c r="DZ271" s="662" t="str">
        <f ca="1">IF($DP271="","",IF($DN$4&gt;2,"",VLOOKUP(DP271,Invoer!CQ:CS,3,FALSE)))</f>
        <v/>
      </c>
      <c r="EA271" s="541" t="str">
        <f ca="1">IF($DP271="","",IF(ISERROR(DQ271),0,IF($DN$4&lt;3,"",VLOOKUP(DP271,Invoer!$F$15:$AU$1999,15,FALSE))))</f>
        <v/>
      </c>
      <c r="EB271" s="595" t="str">
        <f ca="1">IF($DP271="","",IF($DN$4&lt;3,"",VLOOKUP(DP271,Invoer!$F$15:$AU$1999,19,FALSE)))</f>
        <v/>
      </c>
      <c r="EC271" s="541" t="str">
        <f ca="1">IF($DP271="","",IF(ISERROR(DQ271),0,IF($DN$4&lt;3,"",VLOOKUP(DP271,Invoer!$F$15:$AU$1999,24,FALSE))))</f>
        <v/>
      </c>
      <c r="ED271" s="541" t="str">
        <f ca="1">IF($DP271="","",IF(ISERROR(DQ271),0,IF($DN$4&lt;3,"",VLOOKUP(DP271,Invoer!$F$15:$AU$1999,17,FALSE))))</f>
        <v/>
      </c>
      <c r="EH271" s="89" t="e">
        <f ca="1">Invoer!CP276</f>
        <v>#N/A</v>
      </c>
      <c r="EI271" s="599" t="str">
        <f t="shared" ca="1" si="163"/>
        <v/>
      </c>
      <c r="EJ271" s="673" t="str">
        <f ca="1">IF(EI271="","",VLOOKUP(EI271,Invoer!$F$15:$AU$1999,2,FALSE))</f>
        <v/>
      </c>
      <c r="EK271" s="599" t="str">
        <f t="shared" ca="1" si="164"/>
        <v/>
      </c>
      <c r="EL271" s="599" t="str">
        <f ca="1">IF($EI271="","",VLOOKUP(EI271,Invoer!$F$15:$AU$1999,3,FALSE))</f>
        <v/>
      </c>
      <c r="EM271" s="599" t="str">
        <f ca="1">IF($EI271="","",IF(EL271&lt;&gt;"Liq","",VLOOKUP(EI271,Invoer!$F$15:$AU$1999,4,FALSE)))</f>
        <v/>
      </c>
      <c r="EN271" s="599" t="str">
        <f ca="1">IF($EI271="","",VLOOKUP(EI271,Invoer!$F$15:$AU$1999,6,FALSE))</f>
        <v/>
      </c>
      <c r="EO271" s="599" t="str">
        <f ca="1">IF(EI271="","",VLOOKUP(EI271,Invoer!$F$15:$AU$1999,9,FALSE))</f>
        <v/>
      </c>
      <c r="EP271" s="599" t="str">
        <f ca="1">IF(EI271="","",VLOOKUP(EI271,Invoer!$F$15:$AU$1999,10,FALSE))</f>
        <v/>
      </c>
      <c r="EQ271" s="599" t="str">
        <f ca="1">IF(EI271="","",VLOOKUP(EI271,Invoer!$F$15:$AU$1999,11,FALSE))</f>
        <v/>
      </c>
      <c r="ER271" s="662" t="str">
        <f ca="1">IF(EI271="","",VLOOKUP(EI271,Invoer!CQ:CS,3,FALSE))</f>
        <v/>
      </c>
      <c r="ES271" s="662" t="str">
        <f t="shared" ca="1" si="165"/>
        <v/>
      </c>
      <c r="ET271" s="513" t="str">
        <f t="shared" ca="1" si="166"/>
        <v/>
      </c>
      <c r="EU271" s="112" t="str">
        <f t="shared" ca="1" si="167"/>
        <v/>
      </c>
      <c r="EV271" s="83" t="s">
        <v>160</v>
      </c>
      <c r="EW271" s="682" t="str">
        <f t="shared" ca="1" si="168"/>
        <v/>
      </c>
      <c r="EX271" s="662" t="str">
        <f t="shared" ca="1" si="169"/>
        <v/>
      </c>
      <c r="EY271"/>
      <c r="EZ271" s="56" t="e">
        <f t="shared" ca="1" si="177"/>
        <v>#VALUE!</v>
      </c>
      <c r="FA271" s="56" t="e">
        <f t="shared" ca="1" si="178"/>
        <v>#VALUE!</v>
      </c>
      <c r="FE271"/>
      <c r="FI271"/>
      <c r="FJ271"/>
    </row>
    <row r="272" spans="1:166" ht="12" customHeight="1" x14ac:dyDescent="0.2">
      <c r="A272"/>
      <c r="B272"/>
      <c r="C272"/>
      <c r="E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AC272" s="435" t="str">
        <f>IF($AC$7&lt;3,Invoer!DR277,IF($AC$7=3,Invoer!BT277,"x"))</f>
        <v>x</v>
      </c>
      <c r="AD272" s="599" t="str">
        <f t="shared" si="170"/>
        <v/>
      </c>
      <c r="AE272" s="673" t="str">
        <f>IF($AD272="","",VLOOKUP(AD272,Invoer!$F$15:$AU$1999,2,FALSE))</f>
        <v/>
      </c>
      <c r="AF272" s="599" t="str">
        <f t="shared" si="171"/>
        <v/>
      </c>
      <c r="AG272" s="599" t="str">
        <f>IF($AD272="","",VLOOKUP(AD272,Invoer!$F$15:$AU$1999,3,FALSE))</f>
        <v/>
      </c>
      <c r="AH272" s="599" t="str">
        <f>IF($AD272="","",IF(AG272&lt;&gt;"Liq","",VLOOKUP(AD272,Invoer!$F$15:$AU$1999,4,FALSE)))</f>
        <v/>
      </c>
      <c r="AI272" s="677" t="str">
        <f>IF($AD272="","",VLOOKUP(AD272,Invoer!$F$15:$AU$1999,5,FALSE))</f>
        <v/>
      </c>
      <c r="AJ272" s="599" t="str">
        <f>IF($AD272="","",VLOOKUP(AD272,Invoer!$F$15:$AU$1999,6,FALSE))</f>
        <v/>
      </c>
      <c r="AK272" s="599" t="str">
        <f>IF($AD272="","",VLOOKUP(AD272,Invoer!$F$15:$AU$1999,9,FALSE))</f>
        <v/>
      </c>
      <c r="AL272" s="599" t="str">
        <f>IF($AD272="","",VLOOKUP(AD272,Invoer!$F$15:$AU$1999,10,FALSE))</f>
        <v/>
      </c>
      <c r="AM272" s="599" t="str">
        <f>IF($AD272="","",VLOOKUP(AD272,Invoer!$F$15:$BB$1999,14,FALSE))</f>
        <v/>
      </c>
      <c r="AN272" s="599" t="str">
        <f>IF($AD272="","",VLOOKUP(AD272,Invoer!$F$15:$AU$1999,11,FALSE))</f>
        <v/>
      </c>
      <c r="AO272" s="662" t="str">
        <f>IF($AD272="","",VLOOKUP(AD272,Invoer!$F$15:$AU$1999,15,FALSE))</f>
        <v/>
      </c>
      <c r="AP272" s="599" t="str">
        <f>IF($AD272="","",VLOOKUP(AD272,Invoer!$F$15:$AU$1999,19,FALSE))</f>
        <v/>
      </c>
      <c r="AQ272" s="662" t="str">
        <f>IF($AD272="","",VLOOKUP(AD272,Invoer!$F$15:$AU$1999,24,FALSE))</f>
        <v/>
      </c>
      <c r="AR272" s="662" t="str">
        <f>IF($AD272="","",VLOOKUP(AD272,Invoer!$F$15:$AU$1999,17,FALSE))</f>
        <v/>
      </c>
      <c r="AS272" s="678" t="str">
        <f t="shared" si="179"/>
        <v/>
      </c>
      <c r="AT272" s="676" t="str">
        <f t="shared" si="153"/>
        <v/>
      </c>
      <c r="AU272" s="77" t="e">
        <f t="shared" si="154"/>
        <v>#VALUE!</v>
      </c>
      <c r="AW272" s="57"/>
      <c r="AX272" s="57"/>
      <c r="BA272" s="83" t="e">
        <f ca="1">Invoer!DW277</f>
        <v>#N/A</v>
      </c>
      <c r="BB272" s="599" t="str">
        <f t="shared" ca="1" si="172"/>
        <v/>
      </c>
      <c r="BC272" s="673" t="str">
        <f ca="1">IF($BB272="","",VLOOKUP(BB272,Invoer!$F$15:$AU$1999,2,FALSE))</f>
        <v/>
      </c>
      <c r="BD272" s="599" t="str">
        <f t="shared" ca="1" si="173"/>
        <v/>
      </c>
      <c r="BE272" s="599" t="str">
        <f ca="1">IF($BB272="","",VLOOKUP(BB272,Invoer!$F$15:$AU$1999,5,FALSE))</f>
        <v/>
      </c>
      <c r="BF272" s="599" t="str">
        <f ca="1">IF($BB272="","",VLOOKUP(BB272,Invoer!$F$15:$AU$1999,6,FALSE))</f>
        <v/>
      </c>
      <c r="BG272" s="599" t="str">
        <f ca="1">IF($BB272="","",VLOOKUP(BB272,Invoer!$F$15:$AU$1999,9,FALSE))</f>
        <v/>
      </c>
      <c r="BH272" s="599" t="str">
        <f ca="1">IF($BB272="","",VLOOKUP(BB272,Invoer!$F$15:$AU$1999,10,FALSE))</f>
        <v/>
      </c>
      <c r="BI272" s="599" t="str">
        <f ca="1">IF($BB272="","",VLOOKUP(BB272,Invoer!$F$15:$BB$1999,14,FALSE))</f>
        <v/>
      </c>
      <c r="BJ272" s="599" t="str">
        <f ca="1">IF($BB272="","",VLOOKUP(BB272,Invoer!$F$15:$AU$1999,11,FALSE))</f>
        <v/>
      </c>
      <c r="BK272" s="662" t="str">
        <f t="shared" ca="1" si="174"/>
        <v/>
      </c>
      <c r="BL272" s="662" t="str">
        <f t="shared" ca="1" si="175"/>
        <v/>
      </c>
      <c r="BM272" s="679" t="str">
        <f t="shared" ca="1" si="176"/>
        <v/>
      </c>
      <c r="BN272" s="662" t="str">
        <f t="shared" ca="1" si="155"/>
        <v/>
      </c>
      <c r="BO272" s="662" t="str">
        <f ca="1">IF($BB272="","",VLOOKUP(BB272,Invoer!$F$15:$AU$1999,15,FALSE))</f>
        <v/>
      </c>
      <c r="BP272" s="662" t="str">
        <f ca="1">IF($BB272="","",VLOOKUP(BB272,Invoer!$F$15:$AU$1999,24,FALSE))</f>
        <v/>
      </c>
      <c r="BQ272" s="662" t="str">
        <f ca="1">IF($BB272="","",VLOOKUP(BB272,Invoer!$F$15:$AU$1999,17,FALSE))</f>
        <v/>
      </c>
      <c r="BS272" s="73" t="e">
        <f t="shared" ca="1" si="180"/>
        <v>#VALUE!</v>
      </c>
      <c r="BT272" s="57" t="str">
        <f t="shared" ca="1" si="181"/>
        <v/>
      </c>
      <c r="CQ272" s="411" t="e">
        <f ca="1">Invoer!EG277</f>
        <v>#N/A</v>
      </c>
      <c r="CR272" s="599" t="str">
        <f t="shared" ca="1" si="156"/>
        <v/>
      </c>
      <c r="CS272" s="673" t="str">
        <f ca="1">IF($CR272="","",VLOOKUP(CR272,Invoer!$F$15:$AU$1500,2,FALSE))</f>
        <v/>
      </c>
      <c r="CT272" s="599" t="str">
        <f t="shared" ca="1" si="157"/>
        <v/>
      </c>
      <c r="CU272" s="599" t="str">
        <f ca="1">IF($CR272="","",VLOOKUP(CR272,Invoer!$F$15:$AU$1500,3,FALSE))</f>
        <v/>
      </c>
      <c r="CV272" s="599" t="str">
        <f ca="1">IF($CR272="","",IF(CU272&lt;&gt;"Liq","",VLOOKUP(CR272,Invoer!$F$15:$AU$1500,4,FALSE)))</f>
        <v/>
      </c>
      <c r="CW272" s="599" t="str">
        <f ca="1">IF($CR272="","",VLOOKUP(CR272,Invoer!$F$15:$AU$1500,5,FALSE))</f>
        <v/>
      </c>
      <c r="CX272" s="599" t="str">
        <f ca="1">IF($CR272="","",VLOOKUP(CR272,Invoer!$F$15:$AU$1500,6,FALSE))</f>
        <v/>
      </c>
      <c r="CY272" s="599" t="str">
        <f ca="1">IF($CR272="","",VLOOKUP(CR272,Invoer!$F$15:$AU$1500,9,FALSE))</f>
        <v/>
      </c>
      <c r="CZ272" s="599" t="str">
        <f ca="1">IF($CR272="","",VLOOKUP(CR272,Invoer!$F$15:$AU$1500,10,FALSE))</f>
        <v/>
      </c>
      <c r="DA272" s="599" t="str">
        <f ca="1">IF($CR272="","",VLOOKUP(CR272,Invoer!$F$15:$AU$1500,11,FALSE))</f>
        <v/>
      </c>
      <c r="DB272" s="599" t="str">
        <f ca="1">IF($CR272="","",VLOOKUP(CR272,Invoer!$F$15:$BB$1500,14,FALSE))</f>
        <v/>
      </c>
      <c r="DC272" s="662" t="str">
        <f ca="1">IF($CR272="","",VLOOKUP(CR272,Invoer!$F$15:$AU$1500,15,FALSE))</f>
        <v/>
      </c>
      <c r="DD272" s="599" t="str">
        <f ca="1">IF($CR272="","",VLOOKUP(CR272,Invoer!$F$15:$AU$1500,19,FALSE))</f>
        <v/>
      </c>
      <c r="DE272" s="662" t="str">
        <f ca="1">IF($CR272="","",VLOOKUP(CR272,Invoer!$F$15:$AU$1500,20,FALSE))</f>
        <v/>
      </c>
      <c r="DF272" s="662" t="str">
        <f ca="1">IF($CR272="","",VLOOKUP(CR272,Invoer!$F$15:$AU$1500,23,FALSE))</f>
        <v/>
      </c>
      <c r="DG272" s="662" t="str">
        <f ca="1">IF($CR272="","",VLOOKUP(CR272,Invoer!$F$15:$AU$1500,17,FALSE))</f>
        <v/>
      </c>
      <c r="DH272" s="681" t="str">
        <f t="shared" ca="1" si="158"/>
        <v/>
      </c>
      <c r="DI272" s="662" t="str">
        <f t="shared" ca="1" si="159"/>
        <v/>
      </c>
      <c r="DJ272" s="190"/>
      <c r="DK272" s="411" t="str">
        <f t="shared" ca="1" si="160"/>
        <v/>
      </c>
      <c r="DO272" s="61" t="e">
        <f ca="1">IF($DN$4&lt;3,Invoer!EB277,Invoer!EA277)</f>
        <v>#N/A</v>
      </c>
      <c r="DP272" s="599" t="str">
        <f t="shared" ca="1" si="161"/>
        <v/>
      </c>
      <c r="DQ272" s="673" t="str">
        <f ca="1">IF($DP272="","",VLOOKUP(DP272,Invoer!$F$15:$AU$1999,2,FALSE))</f>
        <v/>
      </c>
      <c r="DR272" s="599" t="str">
        <f t="shared" ca="1" si="162"/>
        <v/>
      </c>
      <c r="DS272" s="599" t="str">
        <f ca="1">IF($DP272="","",VLOOKUP(DP272,Invoer!$F$15:$AU$1999,3,FALSE))</f>
        <v/>
      </c>
      <c r="DT272" s="599" t="str">
        <f ca="1">IF($DP272="","",IF(DS272&lt;&gt;"Liq","",VLOOKUP(DP272,Invoer!$F$15:$AU$1999,4,FALSE)))</f>
        <v/>
      </c>
      <c r="DU272" s="599" t="str">
        <f ca="1">IF($DP272="","",VLOOKUP(DP272,Invoer!$F$15:$AU$1999,5,FALSE))</f>
        <v/>
      </c>
      <c r="DV272" s="599" t="str">
        <f ca="1">IF($DP272="","",VLOOKUP(DP272,Invoer!$F$15:$AU$1999,6,FALSE))</f>
        <v/>
      </c>
      <c r="DW272" s="599" t="str">
        <f ca="1">IF($DP272="","",VLOOKUP(DP272,Invoer!$F$15:$AU$1999,9,FALSE))</f>
        <v/>
      </c>
      <c r="DX272" s="599" t="str">
        <f ca="1">IF($DP272="","",VLOOKUP(DP272,Invoer!$F$15:$AU$1999,10,FALSE))</f>
        <v/>
      </c>
      <c r="DY272" s="595" t="str">
        <f ca="1">IF($DP272="","",VLOOKUP(DP272,Invoer!$F$15:$AU$1999,11,FALSE))</f>
        <v/>
      </c>
      <c r="DZ272" s="662" t="str">
        <f ca="1">IF($DP272="","",IF($DN$4&gt;2,"",VLOOKUP(DP272,Invoer!CQ:CS,3,FALSE)))</f>
        <v/>
      </c>
      <c r="EA272" s="541" t="str">
        <f ca="1">IF($DP272="","",IF(ISERROR(DQ272),0,IF($DN$4&lt;3,"",VLOOKUP(DP272,Invoer!$F$15:$AU$1999,15,FALSE))))</f>
        <v/>
      </c>
      <c r="EB272" s="595" t="str">
        <f ca="1">IF($DP272="","",IF($DN$4&lt;3,"",VLOOKUP(DP272,Invoer!$F$15:$AU$1999,19,FALSE)))</f>
        <v/>
      </c>
      <c r="EC272" s="541" t="str">
        <f ca="1">IF($DP272="","",IF(ISERROR(DQ272),0,IF($DN$4&lt;3,"",VLOOKUP(DP272,Invoer!$F$15:$AU$1999,24,FALSE))))</f>
        <v/>
      </c>
      <c r="ED272" s="541" t="str">
        <f ca="1">IF($DP272="","",IF(ISERROR(DQ272),0,IF($DN$4&lt;3,"",VLOOKUP(DP272,Invoer!$F$15:$AU$1999,17,FALSE))))</f>
        <v/>
      </c>
      <c r="EH272" s="89" t="e">
        <f ca="1">Invoer!CP277</f>
        <v>#N/A</v>
      </c>
      <c r="EI272" s="599" t="str">
        <f t="shared" ca="1" si="163"/>
        <v/>
      </c>
      <c r="EJ272" s="673" t="str">
        <f ca="1">IF(EI272="","",VLOOKUP(EI272,Invoer!$F$15:$AU$1999,2,FALSE))</f>
        <v/>
      </c>
      <c r="EK272" s="599" t="str">
        <f t="shared" ca="1" si="164"/>
        <v/>
      </c>
      <c r="EL272" s="599" t="str">
        <f ca="1">IF($EI272="","",VLOOKUP(EI272,Invoer!$F$15:$AU$1999,3,FALSE))</f>
        <v/>
      </c>
      <c r="EM272" s="599" t="str">
        <f ca="1">IF($EI272="","",IF(EL272&lt;&gt;"Liq","",VLOOKUP(EI272,Invoer!$F$15:$AU$1999,4,FALSE)))</f>
        <v/>
      </c>
      <c r="EN272" s="599" t="str">
        <f ca="1">IF($EI272="","",VLOOKUP(EI272,Invoer!$F$15:$AU$1999,6,FALSE))</f>
        <v/>
      </c>
      <c r="EO272" s="599" t="str">
        <f ca="1">IF(EI272="","",VLOOKUP(EI272,Invoer!$F$15:$AU$1999,9,FALSE))</f>
        <v/>
      </c>
      <c r="EP272" s="599" t="str">
        <f ca="1">IF(EI272="","",VLOOKUP(EI272,Invoer!$F$15:$AU$1999,10,FALSE))</f>
        <v/>
      </c>
      <c r="EQ272" s="599" t="str">
        <f ca="1">IF(EI272="","",VLOOKUP(EI272,Invoer!$F$15:$AU$1999,11,FALSE))</f>
        <v/>
      </c>
      <c r="ER272" s="662" t="str">
        <f ca="1">IF(EI272="","",VLOOKUP(EI272,Invoer!CQ:CS,3,FALSE))</f>
        <v/>
      </c>
      <c r="ES272" s="662" t="str">
        <f t="shared" ca="1" si="165"/>
        <v/>
      </c>
      <c r="ET272" s="513" t="str">
        <f t="shared" ca="1" si="166"/>
        <v/>
      </c>
      <c r="EU272" s="112" t="str">
        <f t="shared" ca="1" si="167"/>
        <v/>
      </c>
      <c r="EV272" s="83" t="s">
        <v>160</v>
      </c>
      <c r="EW272" s="682" t="str">
        <f t="shared" ca="1" si="168"/>
        <v/>
      </c>
      <c r="EX272" s="662" t="str">
        <f t="shared" ca="1" si="169"/>
        <v/>
      </c>
      <c r="EY272"/>
      <c r="EZ272" s="56" t="e">
        <f t="shared" ca="1" si="177"/>
        <v>#VALUE!</v>
      </c>
      <c r="FA272" s="56" t="e">
        <f t="shared" ca="1" si="178"/>
        <v>#VALUE!</v>
      </c>
      <c r="FE272"/>
      <c r="FI272"/>
      <c r="FJ272"/>
    </row>
    <row r="273" spans="1:166" ht="12" customHeight="1" x14ac:dyDescent="0.2">
      <c r="A273"/>
      <c r="B273"/>
      <c r="C273"/>
      <c r="E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AC273" s="435" t="str">
        <f>IF($AC$7&lt;3,Invoer!DR278,IF($AC$7=3,Invoer!BT278,"x"))</f>
        <v>x</v>
      </c>
      <c r="AD273" s="599" t="str">
        <f t="shared" si="170"/>
        <v/>
      </c>
      <c r="AE273" s="673" t="str">
        <f>IF($AD273="","",VLOOKUP(AD273,Invoer!$F$15:$AU$1999,2,FALSE))</f>
        <v/>
      </c>
      <c r="AF273" s="599" t="str">
        <f t="shared" si="171"/>
        <v/>
      </c>
      <c r="AG273" s="599" t="str">
        <f>IF($AD273="","",VLOOKUP(AD273,Invoer!$F$15:$AU$1999,3,FALSE))</f>
        <v/>
      </c>
      <c r="AH273" s="599" t="str">
        <f>IF($AD273="","",IF(AG273&lt;&gt;"Liq","",VLOOKUP(AD273,Invoer!$F$15:$AU$1999,4,FALSE)))</f>
        <v/>
      </c>
      <c r="AI273" s="677" t="str">
        <f>IF($AD273="","",VLOOKUP(AD273,Invoer!$F$15:$AU$1999,5,FALSE))</f>
        <v/>
      </c>
      <c r="AJ273" s="599" t="str">
        <f>IF($AD273="","",VLOOKUP(AD273,Invoer!$F$15:$AU$1999,6,FALSE))</f>
        <v/>
      </c>
      <c r="AK273" s="599" t="str">
        <f>IF($AD273="","",VLOOKUP(AD273,Invoer!$F$15:$AU$1999,9,FALSE))</f>
        <v/>
      </c>
      <c r="AL273" s="599" t="str">
        <f>IF($AD273="","",VLOOKUP(AD273,Invoer!$F$15:$AU$1999,10,FALSE))</f>
        <v/>
      </c>
      <c r="AM273" s="599" t="str">
        <f>IF($AD273="","",VLOOKUP(AD273,Invoer!$F$15:$BB$1999,14,FALSE))</f>
        <v/>
      </c>
      <c r="AN273" s="599" t="str">
        <f>IF($AD273="","",VLOOKUP(AD273,Invoer!$F$15:$AU$1999,11,FALSE))</f>
        <v/>
      </c>
      <c r="AO273" s="662" t="str">
        <f>IF($AD273="","",VLOOKUP(AD273,Invoer!$F$15:$AU$1999,15,FALSE))</f>
        <v/>
      </c>
      <c r="AP273" s="599" t="str">
        <f>IF($AD273="","",VLOOKUP(AD273,Invoer!$F$15:$AU$1999,19,FALSE))</f>
        <v/>
      </c>
      <c r="AQ273" s="662" t="str">
        <f>IF($AD273="","",VLOOKUP(AD273,Invoer!$F$15:$AU$1999,24,FALSE))</f>
        <v/>
      </c>
      <c r="AR273" s="662" t="str">
        <f>IF($AD273="","",VLOOKUP(AD273,Invoer!$F$15:$AU$1999,17,FALSE))</f>
        <v/>
      </c>
      <c r="AS273" s="678" t="str">
        <f t="shared" si="179"/>
        <v/>
      </c>
      <c r="AT273" s="676" t="str">
        <f t="shared" si="153"/>
        <v/>
      </c>
      <c r="AU273" s="77" t="e">
        <f t="shared" si="154"/>
        <v>#VALUE!</v>
      </c>
      <c r="AW273" s="57"/>
      <c r="AX273" s="57"/>
      <c r="BA273" s="83" t="e">
        <f ca="1">Invoer!DW278</f>
        <v>#N/A</v>
      </c>
      <c r="BB273" s="599" t="str">
        <f t="shared" ca="1" si="172"/>
        <v/>
      </c>
      <c r="BC273" s="673" t="str">
        <f ca="1">IF($BB273="","",VLOOKUP(BB273,Invoer!$F$15:$AU$1999,2,FALSE))</f>
        <v/>
      </c>
      <c r="BD273" s="599" t="str">
        <f t="shared" ca="1" si="173"/>
        <v/>
      </c>
      <c r="BE273" s="599" t="str">
        <f ca="1">IF($BB273="","",VLOOKUP(BB273,Invoer!$F$15:$AU$1999,5,FALSE))</f>
        <v/>
      </c>
      <c r="BF273" s="599" t="str">
        <f ca="1">IF($BB273="","",VLOOKUP(BB273,Invoer!$F$15:$AU$1999,6,FALSE))</f>
        <v/>
      </c>
      <c r="BG273" s="599" t="str">
        <f ca="1">IF($BB273="","",VLOOKUP(BB273,Invoer!$F$15:$AU$1999,9,FALSE))</f>
        <v/>
      </c>
      <c r="BH273" s="599" t="str">
        <f ca="1">IF($BB273="","",VLOOKUP(BB273,Invoer!$F$15:$AU$1999,10,FALSE))</f>
        <v/>
      </c>
      <c r="BI273" s="599" t="str">
        <f ca="1">IF($BB273="","",VLOOKUP(BB273,Invoer!$F$15:$BB$1999,14,FALSE))</f>
        <v/>
      </c>
      <c r="BJ273" s="599" t="str">
        <f ca="1">IF($BB273="","",VLOOKUP(BB273,Invoer!$F$15:$AU$1999,11,FALSE))</f>
        <v/>
      </c>
      <c r="BK273" s="662" t="str">
        <f t="shared" ca="1" si="174"/>
        <v/>
      </c>
      <c r="BL273" s="662" t="str">
        <f t="shared" ca="1" si="175"/>
        <v/>
      </c>
      <c r="BM273" s="679" t="str">
        <f t="shared" ca="1" si="176"/>
        <v/>
      </c>
      <c r="BN273" s="662" t="str">
        <f t="shared" ca="1" si="155"/>
        <v/>
      </c>
      <c r="BO273" s="662" t="str">
        <f ca="1">IF($BB273="","",VLOOKUP(BB273,Invoer!$F$15:$AU$1999,15,FALSE))</f>
        <v/>
      </c>
      <c r="BP273" s="662" t="str">
        <f ca="1">IF($BB273="","",VLOOKUP(BB273,Invoer!$F$15:$AU$1999,24,FALSE))</f>
        <v/>
      </c>
      <c r="BQ273" s="662" t="str">
        <f ca="1">IF($BB273="","",VLOOKUP(BB273,Invoer!$F$15:$AU$1999,17,FALSE))</f>
        <v/>
      </c>
      <c r="BS273" s="73" t="e">
        <f t="shared" ca="1" si="180"/>
        <v>#VALUE!</v>
      </c>
      <c r="BT273" s="57" t="str">
        <f t="shared" ca="1" si="181"/>
        <v/>
      </c>
      <c r="CQ273" s="411" t="e">
        <f ca="1">Invoer!EG278</f>
        <v>#N/A</v>
      </c>
      <c r="CR273" s="599" t="str">
        <f t="shared" ca="1" si="156"/>
        <v/>
      </c>
      <c r="CS273" s="673" t="str">
        <f ca="1">IF($CR273="","",VLOOKUP(CR273,Invoer!$F$15:$AU$1500,2,FALSE))</f>
        <v/>
      </c>
      <c r="CT273" s="599" t="str">
        <f t="shared" ca="1" si="157"/>
        <v/>
      </c>
      <c r="CU273" s="599" t="str">
        <f ca="1">IF($CR273="","",VLOOKUP(CR273,Invoer!$F$15:$AU$1500,3,FALSE))</f>
        <v/>
      </c>
      <c r="CV273" s="599" t="str">
        <f ca="1">IF($CR273="","",IF(CU273&lt;&gt;"Liq","",VLOOKUP(CR273,Invoer!$F$15:$AU$1500,4,FALSE)))</f>
        <v/>
      </c>
      <c r="CW273" s="599" t="str">
        <f ca="1">IF($CR273="","",VLOOKUP(CR273,Invoer!$F$15:$AU$1500,5,FALSE))</f>
        <v/>
      </c>
      <c r="CX273" s="599" t="str">
        <f ca="1">IF($CR273="","",VLOOKUP(CR273,Invoer!$F$15:$AU$1500,6,FALSE))</f>
        <v/>
      </c>
      <c r="CY273" s="599" t="str">
        <f ca="1">IF($CR273="","",VLOOKUP(CR273,Invoer!$F$15:$AU$1500,9,FALSE))</f>
        <v/>
      </c>
      <c r="CZ273" s="599" t="str">
        <f ca="1">IF($CR273="","",VLOOKUP(CR273,Invoer!$F$15:$AU$1500,10,FALSE))</f>
        <v/>
      </c>
      <c r="DA273" s="599" t="str">
        <f ca="1">IF($CR273="","",VLOOKUP(CR273,Invoer!$F$15:$AU$1500,11,FALSE))</f>
        <v/>
      </c>
      <c r="DB273" s="599" t="str">
        <f ca="1">IF($CR273="","",VLOOKUP(CR273,Invoer!$F$15:$BB$1500,14,FALSE))</f>
        <v/>
      </c>
      <c r="DC273" s="662" t="str">
        <f ca="1">IF($CR273="","",VLOOKUP(CR273,Invoer!$F$15:$AU$1500,15,FALSE))</f>
        <v/>
      </c>
      <c r="DD273" s="599" t="str">
        <f ca="1">IF($CR273="","",VLOOKUP(CR273,Invoer!$F$15:$AU$1500,19,FALSE))</f>
        <v/>
      </c>
      <c r="DE273" s="662" t="str">
        <f ca="1">IF($CR273="","",VLOOKUP(CR273,Invoer!$F$15:$AU$1500,20,FALSE))</f>
        <v/>
      </c>
      <c r="DF273" s="662" t="str">
        <f ca="1">IF($CR273="","",VLOOKUP(CR273,Invoer!$F$15:$AU$1500,23,FALSE))</f>
        <v/>
      </c>
      <c r="DG273" s="662" t="str">
        <f ca="1">IF($CR273="","",VLOOKUP(CR273,Invoer!$F$15:$AU$1500,17,FALSE))</f>
        <v/>
      </c>
      <c r="DH273" s="681" t="str">
        <f t="shared" ca="1" si="158"/>
        <v/>
      </c>
      <c r="DI273" s="662" t="str">
        <f t="shared" ca="1" si="159"/>
        <v/>
      </c>
      <c r="DJ273" s="190"/>
      <c r="DK273" s="411" t="str">
        <f t="shared" ca="1" si="160"/>
        <v/>
      </c>
      <c r="DO273" s="61" t="e">
        <f ca="1">IF($DN$4&lt;3,Invoer!EB278,Invoer!EA278)</f>
        <v>#N/A</v>
      </c>
      <c r="DP273" s="599" t="str">
        <f t="shared" ca="1" si="161"/>
        <v/>
      </c>
      <c r="DQ273" s="673" t="str">
        <f ca="1">IF($DP273="","",VLOOKUP(DP273,Invoer!$F$15:$AU$1999,2,FALSE))</f>
        <v/>
      </c>
      <c r="DR273" s="599" t="str">
        <f t="shared" ca="1" si="162"/>
        <v/>
      </c>
      <c r="DS273" s="599" t="str">
        <f ca="1">IF($DP273="","",VLOOKUP(DP273,Invoer!$F$15:$AU$1999,3,FALSE))</f>
        <v/>
      </c>
      <c r="DT273" s="599" t="str">
        <f ca="1">IF($DP273="","",IF(DS273&lt;&gt;"Liq","",VLOOKUP(DP273,Invoer!$F$15:$AU$1999,4,FALSE)))</f>
        <v/>
      </c>
      <c r="DU273" s="599" t="str">
        <f ca="1">IF($DP273="","",VLOOKUP(DP273,Invoer!$F$15:$AU$1999,5,FALSE))</f>
        <v/>
      </c>
      <c r="DV273" s="599" t="str">
        <f ca="1">IF($DP273="","",VLOOKUP(DP273,Invoer!$F$15:$AU$1999,6,FALSE))</f>
        <v/>
      </c>
      <c r="DW273" s="599" t="str">
        <f ca="1">IF($DP273="","",VLOOKUP(DP273,Invoer!$F$15:$AU$1999,9,FALSE))</f>
        <v/>
      </c>
      <c r="DX273" s="599" t="str">
        <f ca="1">IF($DP273="","",VLOOKUP(DP273,Invoer!$F$15:$AU$1999,10,FALSE))</f>
        <v/>
      </c>
      <c r="DY273" s="595" t="str">
        <f ca="1">IF($DP273="","",VLOOKUP(DP273,Invoer!$F$15:$AU$1999,11,FALSE))</f>
        <v/>
      </c>
      <c r="DZ273" s="662" t="str">
        <f ca="1">IF($DP273="","",IF($DN$4&gt;2,"",VLOOKUP(DP273,Invoer!CQ:CS,3,FALSE)))</f>
        <v/>
      </c>
      <c r="EA273" s="541" t="str">
        <f ca="1">IF($DP273="","",IF(ISERROR(DQ273),0,IF($DN$4&lt;3,"",VLOOKUP(DP273,Invoer!$F$15:$AU$1999,15,FALSE))))</f>
        <v/>
      </c>
      <c r="EB273" s="595" t="str">
        <f ca="1">IF($DP273="","",IF($DN$4&lt;3,"",VLOOKUP(DP273,Invoer!$F$15:$AU$1999,19,FALSE)))</f>
        <v/>
      </c>
      <c r="EC273" s="541" t="str">
        <f ca="1">IF($DP273="","",IF(ISERROR(DQ273),0,IF($DN$4&lt;3,"",VLOOKUP(DP273,Invoer!$F$15:$AU$1999,24,FALSE))))</f>
        <v/>
      </c>
      <c r="ED273" s="541" t="str">
        <f ca="1">IF($DP273="","",IF(ISERROR(DQ273),0,IF($DN$4&lt;3,"",VLOOKUP(DP273,Invoer!$F$15:$AU$1999,17,FALSE))))</f>
        <v/>
      </c>
      <c r="EH273" s="89" t="e">
        <f ca="1">Invoer!CP278</f>
        <v>#N/A</v>
      </c>
      <c r="EI273" s="599" t="str">
        <f t="shared" ca="1" si="163"/>
        <v/>
      </c>
      <c r="EJ273" s="673" t="str">
        <f ca="1">IF(EI273="","",VLOOKUP(EI273,Invoer!$F$15:$AU$1999,2,FALSE))</f>
        <v/>
      </c>
      <c r="EK273" s="599" t="str">
        <f t="shared" ca="1" si="164"/>
        <v/>
      </c>
      <c r="EL273" s="599" t="str">
        <f ca="1">IF($EI273="","",VLOOKUP(EI273,Invoer!$F$15:$AU$1999,3,FALSE))</f>
        <v/>
      </c>
      <c r="EM273" s="599" t="str">
        <f ca="1">IF($EI273="","",IF(EL273&lt;&gt;"Liq","",VLOOKUP(EI273,Invoer!$F$15:$AU$1999,4,FALSE)))</f>
        <v/>
      </c>
      <c r="EN273" s="599" t="str">
        <f ca="1">IF($EI273="","",VLOOKUP(EI273,Invoer!$F$15:$AU$1999,6,FALSE))</f>
        <v/>
      </c>
      <c r="EO273" s="599" t="str">
        <f ca="1">IF(EI273="","",VLOOKUP(EI273,Invoer!$F$15:$AU$1999,9,FALSE))</f>
        <v/>
      </c>
      <c r="EP273" s="599" t="str">
        <f ca="1">IF(EI273="","",VLOOKUP(EI273,Invoer!$F$15:$AU$1999,10,FALSE))</f>
        <v/>
      </c>
      <c r="EQ273" s="599" t="str">
        <f ca="1">IF(EI273="","",VLOOKUP(EI273,Invoer!$F$15:$AU$1999,11,FALSE))</f>
        <v/>
      </c>
      <c r="ER273" s="662" t="str">
        <f ca="1">IF(EI273="","",VLOOKUP(EI273,Invoer!CQ:CS,3,FALSE))</f>
        <v/>
      </c>
      <c r="ES273" s="662" t="str">
        <f t="shared" ca="1" si="165"/>
        <v/>
      </c>
      <c r="ET273" s="513" t="str">
        <f t="shared" ca="1" si="166"/>
        <v/>
      </c>
      <c r="EU273" s="112" t="str">
        <f t="shared" ca="1" si="167"/>
        <v/>
      </c>
      <c r="EV273" s="83" t="s">
        <v>160</v>
      </c>
      <c r="EW273" s="682" t="str">
        <f t="shared" ca="1" si="168"/>
        <v/>
      </c>
      <c r="EX273" s="662" t="str">
        <f t="shared" ca="1" si="169"/>
        <v/>
      </c>
      <c r="EY273"/>
      <c r="EZ273" s="56" t="e">
        <f t="shared" ca="1" si="177"/>
        <v>#VALUE!</v>
      </c>
      <c r="FA273" s="56" t="e">
        <f t="shared" ca="1" si="178"/>
        <v>#VALUE!</v>
      </c>
      <c r="FE273"/>
      <c r="FI273"/>
      <c r="FJ273"/>
    </row>
    <row r="274" spans="1:166" ht="12" customHeight="1" x14ac:dyDescent="0.2">
      <c r="A274"/>
      <c r="B274"/>
      <c r="C274"/>
      <c r="E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AC274" s="435" t="str">
        <f>IF($AC$7&lt;3,Invoer!DR279,IF($AC$7=3,Invoer!BT279,"x"))</f>
        <v>x</v>
      </c>
      <c r="AD274" s="599" t="str">
        <f t="shared" si="170"/>
        <v/>
      </c>
      <c r="AE274" s="673" t="str">
        <f>IF($AD274="","",VLOOKUP(AD274,Invoer!$F$15:$AU$1999,2,FALSE))</f>
        <v/>
      </c>
      <c r="AF274" s="599" t="str">
        <f t="shared" si="171"/>
        <v/>
      </c>
      <c r="AG274" s="599" t="str">
        <f>IF($AD274="","",VLOOKUP(AD274,Invoer!$F$15:$AU$1999,3,FALSE))</f>
        <v/>
      </c>
      <c r="AH274" s="599" t="str">
        <f>IF($AD274="","",IF(AG274&lt;&gt;"Liq","",VLOOKUP(AD274,Invoer!$F$15:$AU$1999,4,FALSE)))</f>
        <v/>
      </c>
      <c r="AI274" s="677" t="str">
        <f>IF($AD274="","",VLOOKUP(AD274,Invoer!$F$15:$AU$1999,5,FALSE))</f>
        <v/>
      </c>
      <c r="AJ274" s="599" t="str">
        <f>IF($AD274="","",VLOOKUP(AD274,Invoer!$F$15:$AU$1999,6,FALSE))</f>
        <v/>
      </c>
      <c r="AK274" s="599" t="str">
        <f>IF($AD274="","",VLOOKUP(AD274,Invoer!$F$15:$AU$1999,9,FALSE))</f>
        <v/>
      </c>
      <c r="AL274" s="599" t="str">
        <f>IF($AD274="","",VLOOKUP(AD274,Invoer!$F$15:$AU$1999,10,FALSE))</f>
        <v/>
      </c>
      <c r="AM274" s="599" t="str">
        <f>IF($AD274="","",VLOOKUP(AD274,Invoer!$F$15:$BB$1999,14,FALSE))</f>
        <v/>
      </c>
      <c r="AN274" s="599" t="str">
        <f>IF($AD274="","",VLOOKUP(AD274,Invoer!$F$15:$AU$1999,11,FALSE))</f>
        <v/>
      </c>
      <c r="AO274" s="662" t="str">
        <f>IF($AD274="","",VLOOKUP(AD274,Invoer!$F$15:$AU$1999,15,FALSE))</f>
        <v/>
      </c>
      <c r="AP274" s="599" t="str">
        <f>IF($AD274="","",VLOOKUP(AD274,Invoer!$F$15:$AU$1999,19,FALSE))</f>
        <v/>
      </c>
      <c r="AQ274" s="662" t="str">
        <f>IF($AD274="","",VLOOKUP(AD274,Invoer!$F$15:$AU$1999,24,FALSE))</f>
        <v/>
      </c>
      <c r="AR274" s="662" t="str">
        <f>IF($AD274="","",VLOOKUP(AD274,Invoer!$F$15:$AU$1999,17,FALSE))</f>
        <v/>
      </c>
      <c r="AS274" s="678" t="str">
        <f t="shared" si="179"/>
        <v/>
      </c>
      <c r="AT274" s="676" t="str">
        <f t="shared" si="153"/>
        <v/>
      </c>
      <c r="AU274" s="77" t="e">
        <f t="shared" si="154"/>
        <v>#VALUE!</v>
      </c>
      <c r="AW274" s="57"/>
      <c r="AX274" s="57"/>
      <c r="BA274" s="83" t="e">
        <f ca="1">Invoer!DW279</f>
        <v>#N/A</v>
      </c>
      <c r="BB274" s="599" t="str">
        <f t="shared" ca="1" si="172"/>
        <v/>
      </c>
      <c r="BC274" s="673" t="str">
        <f ca="1">IF($BB274="","",VLOOKUP(BB274,Invoer!$F$15:$AU$1999,2,FALSE))</f>
        <v/>
      </c>
      <c r="BD274" s="599" t="str">
        <f t="shared" ca="1" si="173"/>
        <v/>
      </c>
      <c r="BE274" s="599" t="str">
        <f ca="1">IF($BB274="","",VLOOKUP(BB274,Invoer!$F$15:$AU$1999,5,FALSE))</f>
        <v/>
      </c>
      <c r="BF274" s="599" t="str">
        <f ca="1">IF($BB274="","",VLOOKUP(BB274,Invoer!$F$15:$AU$1999,6,FALSE))</f>
        <v/>
      </c>
      <c r="BG274" s="599" t="str">
        <f ca="1">IF($BB274="","",VLOOKUP(BB274,Invoer!$F$15:$AU$1999,9,FALSE))</f>
        <v/>
      </c>
      <c r="BH274" s="599" t="str">
        <f ca="1">IF($BB274="","",VLOOKUP(BB274,Invoer!$F$15:$AU$1999,10,FALSE))</f>
        <v/>
      </c>
      <c r="BI274" s="599" t="str">
        <f ca="1">IF($BB274="","",VLOOKUP(BB274,Invoer!$F$15:$BB$1999,14,FALSE))</f>
        <v/>
      </c>
      <c r="BJ274" s="599" t="str">
        <f ca="1">IF($BB274="","",VLOOKUP(BB274,Invoer!$F$15:$AU$1999,11,FALSE))</f>
        <v/>
      </c>
      <c r="BK274" s="662" t="str">
        <f t="shared" ca="1" si="174"/>
        <v/>
      </c>
      <c r="BL274" s="662" t="str">
        <f t="shared" ca="1" si="175"/>
        <v/>
      </c>
      <c r="BM274" s="679" t="str">
        <f t="shared" ca="1" si="176"/>
        <v/>
      </c>
      <c r="BN274" s="662" t="str">
        <f t="shared" ca="1" si="155"/>
        <v/>
      </c>
      <c r="BO274" s="662" t="str">
        <f ca="1">IF($BB274="","",VLOOKUP(BB274,Invoer!$F$15:$AU$1999,15,FALSE))</f>
        <v/>
      </c>
      <c r="BP274" s="662" t="str">
        <f ca="1">IF($BB274="","",VLOOKUP(BB274,Invoer!$F$15:$AU$1999,24,FALSE))</f>
        <v/>
      </c>
      <c r="BQ274" s="662" t="str">
        <f ca="1">IF($BB274="","",VLOOKUP(BB274,Invoer!$F$15:$AU$1999,17,FALSE))</f>
        <v/>
      </c>
      <c r="BS274" s="73" t="e">
        <f t="shared" ca="1" si="180"/>
        <v>#VALUE!</v>
      </c>
      <c r="BT274" s="57" t="str">
        <f t="shared" ca="1" si="181"/>
        <v/>
      </c>
      <c r="CQ274" s="411" t="e">
        <f ca="1">Invoer!EG279</f>
        <v>#N/A</v>
      </c>
      <c r="CR274" s="599" t="str">
        <f t="shared" ca="1" si="156"/>
        <v/>
      </c>
      <c r="CS274" s="673" t="str">
        <f ca="1">IF($CR274="","",VLOOKUP(CR274,Invoer!$F$15:$AU$1500,2,FALSE))</f>
        <v/>
      </c>
      <c r="CT274" s="599" t="str">
        <f t="shared" ca="1" si="157"/>
        <v/>
      </c>
      <c r="CU274" s="599" t="str">
        <f ca="1">IF($CR274="","",VLOOKUP(CR274,Invoer!$F$15:$AU$1500,3,FALSE))</f>
        <v/>
      </c>
      <c r="CV274" s="599" t="str">
        <f ca="1">IF($CR274="","",IF(CU274&lt;&gt;"Liq","",VLOOKUP(CR274,Invoer!$F$15:$AU$1500,4,FALSE)))</f>
        <v/>
      </c>
      <c r="CW274" s="599" t="str">
        <f ca="1">IF($CR274="","",VLOOKUP(CR274,Invoer!$F$15:$AU$1500,5,FALSE))</f>
        <v/>
      </c>
      <c r="CX274" s="599" t="str">
        <f ca="1">IF($CR274="","",VLOOKUP(CR274,Invoer!$F$15:$AU$1500,6,FALSE))</f>
        <v/>
      </c>
      <c r="CY274" s="599" t="str">
        <f ca="1">IF($CR274="","",VLOOKUP(CR274,Invoer!$F$15:$AU$1500,9,FALSE))</f>
        <v/>
      </c>
      <c r="CZ274" s="599" t="str">
        <f ca="1">IF($CR274="","",VLOOKUP(CR274,Invoer!$F$15:$AU$1500,10,FALSE))</f>
        <v/>
      </c>
      <c r="DA274" s="599" t="str">
        <f ca="1">IF($CR274="","",VLOOKUP(CR274,Invoer!$F$15:$AU$1500,11,FALSE))</f>
        <v/>
      </c>
      <c r="DB274" s="599" t="str">
        <f ca="1">IF($CR274="","",VLOOKUP(CR274,Invoer!$F$15:$BB$1500,14,FALSE))</f>
        <v/>
      </c>
      <c r="DC274" s="662" t="str">
        <f ca="1">IF($CR274="","",VLOOKUP(CR274,Invoer!$F$15:$AU$1500,15,FALSE))</f>
        <v/>
      </c>
      <c r="DD274" s="599" t="str">
        <f ca="1">IF($CR274="","",VLOOKUP(CR274,Invoer!$F$15:$AU$1500,19,FALSE))</f>
        <v/>
      </c>
      <c r="DE274" s="662" t="str">
        <f ca="1">IF($CR274="","",VLOOKUP(CR274,Invoer!$F$15:$AU$1500,20,FALSE))</f>
        <v/>
      </c>
      <c r="DF274" s="662" t="str">
        <f ca="1">IF($CR274="","",VLOOKUP(CR274,Invoer!$F$15:$AU$1500,23,FALSE))</f>
        <v/>
      </c>
      <c r="DG274" s="662" t="str">
        <f ca="1">IF($CR274="","",VLOOKUP(CR274,Invoer!$F$15:$AU$1500,17,FALSE))</f>
        <v/>
      </c>
      <c r="DH274" s="681" t="str">
        <f t="shared" ca="1" si="158"/>
        <v/>
      </c>
      <c r="DI274" s="662" t="str">
        <f t="shared" ca="1" si="159"/>
        <v/>
      </c>
      <c r="DJ274" s="190"/>
      <c r="DK274" s="411" t="str">
        <f t="shared" ca="1" si="160"/>
        <v/>
      </c>
      <c r="DO274" s="61" t="e">
        <f ca="1">IF($DN$4&lt;3,Invoer!EB279,Invoer!EA279)</f>
        <v>#N/A</v>
      </c>
      <c r="DP274" s="599" t="str">
        <f t="shared" ca="1" si="161"/>
        <v/>
      </c>
      <c r="DQ274" s="673" t="str">
        <f ca="1">IF($DP274="","",VLOOKUP(DP274,Invoer!$F$15:$AU$1999,2,FALSE))</f>
        <v/>
      </c>
      <c r="DR274" s="599" t="str">
        <f t="shared" ca="1" si="162"/>
        <v/>
      </c>
      <c r="DS274" s="599" t="str">
        <f ca="1">IF($DP274="","",VLOOKUP(DP274,Invoer!$F$15:$AU$1999,3,FALSE))</f>
        <v/>
      </c>
      <c r="DT274" s="599" t="str">
        <f ca="1">IF($DP274="","",IF(DS274&lt;&gt;"Liq","",VLOOKUP(DP274,Invoer!$F$15:$AU$1999,4,FALSE)))</f>
        <v/>
      </c>
      <c r="DU274" s="599" t="str">
        <f ca="1">IF($DP274="","",VLOOKUP(DP274,Invoer!$F$15:$AU$1999,5,FALSE))</f>
        <v/>
      </c>
      <c r="DV274" s="599" t="str">
        <f ca="1">IF($DP274="","",VLOOKUP(DP274,Invoer!$F$15:$AU$1999,6,FALSE))</f>
        <v/>
      </c>
      <c r="DW274" s="599" t="str">
        <f ca="1">IF($DP274="","",VLOOKUP(DP274,Invoer!$F$15:$AU$1999,9,FALSE))</f>
        <v/>
      </c>
      <c r="DX274" s="599" t="str">
        <f ca="1">IF($DP274="","",VLOOKUP(DP274,Invoer!$F$15:$AU$1999,10,FALSE))</f>
        <v/>
      </c>
      <c r="DY274" s="595" t="str">
        <f ca="1">IF($DP274="","",VLOOKUP(DP274,Invoer!$F$15:$AU$1999,11,FALSE))</f>
        <v/>
      </c>
      <c r="DZ274" s="662" t="str">
        <f ca="1">IF($DP274="","",IF($DN$4&gt;2,"",VLOOKUP(DP274,Invoer!CQ:CS,3,FALSE)))</f>
        <v/>
      </c>
      <c r="EA274" s="541" t="str">
        <f ca="1">IF($DP274="","",IF(ISERROR(DQ274),0,IF($DN$4&lt;3,"",VLOOKUP(DP274,Invoer!$F$15:$AU$1999,15,FALSE))))</f>
        <v/>
      </c>
      <c r="EB274" s="595" t="str">
        <f ca="1">IF($DP274="","",IF($DN$4&lt;3,"",VLOOKUP(DP274,Invoer!$F$15:$AU$1999,19,FALSE)))</f>
        <v/>
      </c>
      <c r="EC274" s="541" t="str">
        <f ca="1">IF($DP274="","",IF(ISERROR(DQ274),0,IF($DN$4&lt;3,"",VLOOKUP(DP274,Invoer!$F$15:$AU$1999,24,FALSE))))</f>
        <v/>
      </c>
      <c r="ED274" s="541" t="str">
        <f ca="1">IF($DP274="","",IF(ISERROR(DQ274),0,IF($DN$4&lt;3,"",VLOOKUP(DP274,Invoer!$F$15:$AU$1999,17,FALSE))))</f>
        <v/>
      </c>
      <c r="EH274" s="89" t="e">
        <f ca="1">Invoer!CP279</f>
        <v>#N/A</v>
      </c>
      <c r="EI274" s="599" t="str">
        <f t="shared" ca="1" si="163"/>
        <v/>
      </c>
      <c r="EJ274" s="673" t="str">
        <f ca="1">IF(EI274="","",VLOOKUP(EI274,Invoer!$F$15:$AU$1999,2,FALSE))</f>
        <v/>
      </c>
      <c r="EK274" s="599" t="str">
        <f t="shared" ca="1" si="164"/>
        <v/>
      </c>
      <c r="EL274" s="599" t="str">
        <f ca="1">IF($EI274="","",VLOOKUP(EI274,Invoer!$F$15:$AU$1999,3,FALSE))</f>
        <v/>
      </c>
      <c r="EM274" s="599" t="str">
        <f ca="1">IF($EI274="","",IF(EL274&lt;&gt;"Liq","",VLOOKUP(EI274,Invoer!$F$15:$AU$1999,4,FALSE)))</f>
        <v/>
      </c>
      <c r="EN274" s="599" t="str">
        <f ca="1">IF($EI274="","",VLOOKUP(EI274,Invoer!$F$15:$AU$1999,6,FALSE))</f>
        <v/>
      </c>
      <c r="EO274" s="599" t="str">
        <f ca="1">IF(EI274="","",VLOOKUP(EI274,Invoer!$F$15:$AU$1999,9,FALSE))</f>
        <v/>
      </c>
      <c r="EP274" s="599" t="str">
        <f ca="1">IF(EI274="","",VLOOKUP(EI274,Invoer!$F$15:$AU$1999,10,FALSE))</f>
        <v/>
      </c>
      <c r="EQ274" s="599" t="str">
        <f ca="1">IF(EI274="","",VLOOKUP(EI274,Invoer!$F$15:$AU$1999,11,FALSE))</f>
        <v/>
      </c>
      <c r="ER274" s="662" t="str">
        <f ca="1">IF(EI274="","",VLOOKUP(EI274,Invoer!CQ:CS,3,FALSE))</f>
        <v/>
      </c>
      <c r="ES274" s="662" t="str">
        <f t="shared" ca="1" si="165"/>
        <v/>
      </c>
      <c r="ET274" s="513" t="str">
        <f t="shared" ca="1" si="166"/>
        <v/>
      </c>
      <c r="EU274" s="112" t="str">
        <f t="shared" ca="1" si="167"/>
        <v/>
      </c>
      <c r="EV274" s="83" t="s">
        <v>160</v>
      </c>
      <c r="EW274" s="682" t="str">
        <f t="shared" ca="1" si="168"/>
        <v/>
      </c>
      <c r="EX274" s="662" t="str">
        <f t="shared" ca="1" si="169"/>
        <v/>
      </c>
      <c r="EY274"/>
      <c r="EZ274" s="56" t="e">
        <f t="shared" ca="1" si="177"/>
        <v>#VALUE!</v>
      </c>
      <c r="FA274" s="56" t="e">
        <f t="shared" ca="1" si="178"/>
        <v>#VALUE!</v>
      </c>
      <c r="FE274"/>
      <c r="FI274"/>
      <c r="FJ274"/>
    </row>
    <row r="275" spans="1:166" ht="12" customHeight="1" x14ac:dyDescent="0.2">
      <c r="A275"/>
      <c r="B275"/>
      <c r="C275"/>
      <c r="E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AC275" s="435" t="str">
        <f>IF($AC$7&lt;3,Invoer!DR280,IF($AC$7=3,Invoer!BT280,"x"))</f>
        <v>x</v>
      </c>
      <c r="AD275" s="599" t="str">
        <f t="shared" si="170"/>
        <v/>
      </c>
      <c r="AE275" s="673" t="str">
        <f>IF($AD275="","",VLOOKUP(AD275,Invoer!$F$15:$AU$1999,2,FALSE))</f>
        <v/>
      </c>
      <c r="AF275" s="599" t="str">
        <f t="shared" si="171"/>
        <v/>
      </c>
      <c r="AG275" s="599" t="str">
        <f>IF($AD275="","",VLOOKUP(AD275,Invoer!$F$15:$AU$1999,3,FALSE))</f>
        <v/>
      </c>
      <c r="AH275" s="599" t="str">
        <f>IF($AD275="","",IF(AG275&lt;&gt;"Liq","",VLOOKUP(AD275,Invoer!$F$15:$AU$1999,4,FALSE)))</f>
        <v/>
      </c>
      <c r="AI275" s="677" t="str">
        <f>IF($AD275="","",VLOOKUP(AD275,Invoer!$F$15:$AU$1999,5,FALSE))</f>
        <v/>
      </c>
      <c r="AJ275" s="599" t="str">
        <f>IF($AD275="","",VLOOKUP(AD275,Invoer!$F$15:$AU$1999,6,FALSE))</f>
        <v/>
      </c>
      <c r="AK275" s="599" t="str">
        <f>IF($AD275="","",VLOOKUP(AD275,Invoer!$F$15:$AU$1999,9,FALSE))</f>
        <v/>
      </c>
      <c r="AL275" s="599" t="str">
        <f>IF($AD275="","",VLOOKUP(AD275,Invoer!$F$15:$AU$1999,10,FALSE))</f>
        <v/>
      </c>
      <c r="AM275" s="599" t="str">
        <f>IF($AD275="","",VLOOKUP(AD275,Invoer!$F$15:$BB$1999,14,FALSE))</f>
        <v/>
      </c>
      <c r="AN275" s="599" t="str">
        <f>IF($AD275="","",VLOOKUP(AD275,Invoer!$F$15:$AU$1999,11,FALSE))</f>
        <v/>
      </c>
      <c r="AO275" s="662" t="str">
        <f>IF($AD275="","",VLOOKUP(AD275,Invoer!$F$15:$AU$1999,15,FALSE))</f>
        <v/>
      </c>
      <c r="AP275" s="599" t="str">
        <f>IF($AD275="","",VLOOKUP(AD275,Invoer!$F$15:$AU$1999,19,FALSE))</f>
        <v/>
      </c>
      <c r="AQ275" s="662" t="str">
        <f>IF($AD275="","",VLOOKUP(AD275,Invoer!$F$15:$AU$1999,24,FALSE))</f>
        <v/>
      </c>
      <c r="AR275" s="662" t="str">
        <f>IF($AD275="","",VLOOKUP(AD275,Invoer!$F$15:$AU$1999,17,FALSE))</f>
        <v/>
      </c>
      <c r="AS275" s="678" t="str">
        <f t="shared" si="179"/>
        <v/>
      </c>
      <c r="AT275" s="676" t="str">
        <f t="shared" si="153"/>
        <v/>
      </c>
      <c r="AU275" s="77" t="e">
        <f t="shared" si="154"/>
        <v>#VALUE!</v>
      </c>
      <c r="AW275" s="57"/>
      <c r="AX275" s="57"/>
      <c r="BA275" s="83" t="e">
        <f ca="1">Invoer!DW280</f>
        <v>#N/A</v>
      </c>
      <c r="BB275" s="599" t="str">
        <f t="shared" ca="1" si="172"/>
        <v/>
      </c>
      <c r="BC275" s="673" t="str">
        <f ca="1">IF($BB275="","",VLOOKUP(BB275,Invoer!$F$15:$AU$1999,2,FALSE))</f>
        <v/>
      </c>
      <c r="BD275" s="599" t="str">
        <f t="shared" ca="1" si="173"/>
        <v/>
      </c>
      <c r="BE275" s="599" t="str">
        <f ca="1">IF($BB275="","",VLOOKUP(BB275,Invoer!$F$15:$AU$1999,5,FALSE))</f>
        <v/>
      </c>
      <c r="BF275" s="599" t="str">
        <f ca="1">IF($BB275="","",VLOOKUP(BB275,Invoer!$F$15:$AU$1999,6,FALSE))</f>
        <v/>
      </c>
      <c r="BG275" s="599" t="str">
        <f ca="1">IF($BB275="","",VLOOKUP(BB275,Invoer!$F$15:$AU$1999,9,FALSE))</f>
        <v/>
      </c>
      <c r="BH275" s="599" t="str">
        <f ca="1">IF($BB275="","",VLOOKUP(BB275,Invoer!$F$15:$AU$1999,10,FALSE))</f>
        <v/>
      </c>
      <c r="BI275" s="599" t="str">
        <f ca="1">IF($BB275="","",VLOOKUP(BB275,Invoer!$F$15:$BB$1999,14,FALSE))</f>
        <v/>
      </c>
      <c r="BJ275" s="599" t="str">
        <f ca="1">IF($BB275="","",VLOOKUP(BB275,Invoer!$F$15:$AU$1999,11,FALSE))</f>
        <v/>
      </c>
      <c r="BK275" s="662" t="str">
        <f t="shared" ca="1" si="174"/>
        <v/>
      </c>
      <c r="BL275" s="662" t="str">
        <f t="shared" ca="1" si="175"/>
        <v/>
      </c>
      <c r="BM275" s="679" t="str">
        <f t="shared" ca="1" si="176"/>
        <v/>
      </c>
      <c r="BN275" s="662" t="str">
        <f t="shared" ca="1" si="155"/>
        <v/>
      </c>
      <c r="BO275" s="662" t="str">
        <f ca="1">IF($BB275="","",VLOOKUP(BB275,Invoer!$F$15:$AU$1999,15,FALSE))</f>
        <v/>
      </c>
      <c r="BP275" s="662" t="str">
        <f ca="1">IF($BB275="","",VLOOKUP(BB275,Invoer!$F$15:$AU$1999,24,FALSE))</f>
        <v/>
      </c>
      <c r="BQ275" s="662" t="str">
        <f ca="1">IF($BB275="","",VLOOKUP(BB275,Invoer!$F$15:$AU$1999,17,FALSE))</f>
        <v/>
      </c>
      <c r="BS275" s="73" t="e">
        <f t="shared" ca="1" si="180"/>
        <v>#VALUE!</v>
      </c>
      <c r="BT275" s="57" t="str">
        <f t="shared" ca="1" si="181"/>
        <v/>
      </c>
      <c r="CQ275" s="411" t="e">
        <f ca="1">Invoer!EG280</f>
        <v>#N/A</v>
      </c>
      <c r="CR275" s="599" t="str">
        <f t="shared" ca="1" si="156"/>
        <v/>
      </c>
      <c r="CS275" s="673" t="str">
        <f ca="1">IF($CR275="","",VLOOKUP(CR275,Invoer!$F$15:$AU$1500,2,FALSE))</f>
        <v/>
      </c>
      <c r="CT275" s="599" t="str">
        <f t="shared" ca="1" si="157"/>
        <v/>
      </c>
      <c r="CU275" s="599" t="str">
        <f ca="1">IF($CR275="","",VLOOKUP(CR275,Invoer!$F$15:$AU$1500,3,FALSE))</f>
        <v/>
      </c>
      <c r="CV275" s="599" t="str">
        <f ca="1">IF($CR275="","",IF(CU275&lt;&gt;"Liq","",VLOOKUP(CR275,Invoer!$F$15:$AU$1500,4,FALSE)))</f>
        <v/>
      </c>
      <c r="CW275" s="599" t="str">
        <f ca="1">IF($CR275="","",VLOOKUP(CR275,Invoer!$F$15:$AU$1500,5,FALSE))</f>
        <v/>
      </c>
      <c r="CX275" s="599" t="str">
        <f ca="1">IF($CR275="","",VLOOKUP(CR275,Invoer!$F$15:$AU$1500,6,FALSE))</f>
        <v/>
      </c>
      <c r="CY275" s="599" t="str">
        <f ca="1">IF($CR275="","",VLOOKUP(CR275,Invoer!$F$15:$AU$1500,9,FALSE))</f>
        <v/>
      </c>
      <c r="CZ275" s="599" t="str">
        <f ca="1">IF($CR275="","",VLOOKUP(CR275,Invoer!$F$15:$AU$1500,10,FALSE))</f>
        <v/>
      </c>
      <c r="DA275" s="599" t="str">
        <f ca="1">IF($CR275="","",VLOOKUP(CR275,Invoer!$F$15:$AU$1500,11,FALSE))</f>
        <v/>
      </c>
      <c r="DB275" s="599" t="str">
        <f ca="1">IF($CR275="","",VLOOKUP(CR275,Invoer!$F$15:$BB$1500,14,FALSE))</f>
        <v/>
      </c>
      <c r="DC275" s="662" t="str">
        <f ca="1">IF($CR275="","",VLOOKUP(CR275,Invoer!$F$15:$AU$1500,15,FALSE))</f>
        <v/>
      </c>
      <c r="DD275" s="599" t="str">
        <f ca="1">IF($CR275="","",VLOOKUP(CR275,Invoer!$F$15:$AU$1500,19,FALSE))</f>
        <v/>
      </c>
      <c r="DE275" s="662" t="str">
        <f ca="1">IF($CR275="","",VLOOKUP(CR275,Invoer!$F$15:$AU$1500,20,FALSE))</f>
        <v/>
      </c>
      <c r="DF275" s="662" t="str">
        <f ca="1">IF($CR275="","",VLOOKUP(CR275,Invoer!$F$15:$AU$1500,23,FALSE))</f>
        <v/>
      </c>
      <c r="DG275" s="662" t="str">
        <f ca="1">IF($CR275="","",VLOOKUP(CR275,Invoer!$F$15:$AU$1500,17,FALSE))</f>
        <v/>
      </c>
      <c r="DH275" s="681" t="str">
        <f t="shared" ca="1" si="158"/>
        <v/>
      </c>
      <c r="DI275" s="662" t="str">
        <f t="shared" ca="1" si="159"/>
        <v/>
      </c>
      <c r="DJ275" s="190"/>
      <c r="DK275" s="411" t="str">
        <f t="shared" ca="1" si="160"/>
        <v/>
      </c>
      <c r="DO275" s="61" t="e">
        <f ca="1">IF($DN$4&lt;3,Invoer!EB280,Invoer!EA280)</f>
        <v>#N/A</v>
      </c>
      <c r="DP275" s="599" t="str">
        <f t="shared" ca="1" si="161"/>
        <v/>
      </c>
      <c r="DQ275" s="673" t="str">
        <f ca="1">IF($DP275="","",VLOOKUP(DP275,Invoer!$F$15:$AU$1999,2,FALSE))</f>
        <v/>
      </c>
      <c r="DR275" s="599" t="str">
        <f t="shared" ca="1" si="162"/>
        <v/>
      </c>
      <c r="DS275" s="599" t="str">
        <f ca="1">IF($DP275="","",VLOOKUP(DP275,Invoer!$F$15:$AU$1999,3,FALSE))</f>
        <v/>
      </c>
      <c r="DT275" s="599" t="str">
        <f ca="1">IF($DP275="","",IF(DS275&lt;&gt;"Liq","",VLOOKUP(DP275,Invoer!$F$15:$AU$1999,4,FALSE)))</f>
        <v/>
      </c>
      <c r="DU275" s="599" t="str">
        <f ca="1">IF($DP275="","",VLOOKUP(DP275,Invoer!$F$15:$AU$1999,5,FALSE))</f>
        <v/>
      </c>
      <c r="DV275" s="599" t="str">
        <f ca="1">IF($DP275="","",VLOOKUP(DP275,Invoer!$F$15:$AU$1999,6,FALSE))</f>
        <v/>
      </c>
      <c r="DW275" s="599" t="str">
        <f ca="1">IF($DP275="","",VLOOKUP(DP275,Invoer!$F$15:$AU$1999,9,FALSE))</f>
        <v/>
      </c>
      <c r="DX275" s="599" t="str">
        <f ca="1">IF($DP275="","",VLOOKUP(DP275,Invoer!$F$15:$AU$1999,10,FALSE))</f>
        <v/>
      </c>
      <c r="DY275" s="595" t="str">
        <f ca="1">IF($DP275="","",VLOOKUP(DP275,Invoer!$F$15:$AU$1999,11,FALSE))</f>
        <v/>
      </c>
      <c r="DZ275" s="662" t="str">
        <f ca="1">IF($DP275="","",IF($DN$4&gt;2,"",VLOOKUP(DP275,Invoer!CQ:CS,3,FALSE)))</f>
        <v/>
      </c>
      <c r="EA275" s="541" t="str">
        <f ca="1">IF($DP275="","",IF(ISERROR(DQ275),0,IF($DN$4&lt;3,"",VLOOKUP(DP275,Invoer!$F$15:$AU$1999,15,FALSE))))</f>
        <v/>
      </c>
      <c r="EB275" s="595" t="str">
        <f ca="1">IF($DP275="","",IF($DN$4&lt;3,"",VLOOKUP(DP275,Invoer!$F$15:$AU$1999,19,FALSE)))</f>
        <v/>
      </c>
      <c r="EC275" s="541" t="str">
        <f ca="1">IF($DP275="","",IF(ISERROR(DQ275),0,IF($DN$4&lt;3,"",VLOOKUP(DP275,Invoer!$F$15:$AU$1999,24,FALSE))))</f>
        <v/>
      </c>
      <c r="ED275" s="541" t="str">
        <f ca="1">IF($DP275="","",IF(ISERROR(DQ275),0,IF($DN$4&lt;3,"",VLOOKUP(DP275,Invoer!$F$15:$AU$1999,17,FALSE))))</f>
        <v/>
      </c>
      <c r="EH275" s="89" t="e">
        <f ca="1">Invoer!CP280</f>
        <v>#N/A</v>
      </c>
      <c r="EI275" s="599" t="str">
        <f t="shared" ca="1" si="163"/>
        <v/>
      </c>
      <c r="EJ275" s="673" t="str">
        <f ca="1">IF(EI275="","",VLOOKUP(EI275,Invoer!$F$15:$AU$1999,2,FALSE))</f>
        <v/>
      </c>
      <c r="EK275" s="599" t="str">
        <f t="shared" ca="1" si="164"/>
        <v/>
      </c>
      <c r="EL275" s="599" t="str">
        <f ca="1">IF($EI275="","",VLOOKUP(EI275,Invoer!$F$15:$AU$1999,3,FALSE))</f>
        <v/>
      </c>
      <c r="EM275" s="599" t="str">
        <f ca="1">IF($EI275="","",IF(EL275&lt;&gt;"Liq","",VLOOKUP(EI275,Invoer!$F$15:$AU$1999,4,FALSE)))</f>
        <v/>
      </c>
      <c r="EN275" s="599" t="str">
        <f ca="1">IF($EI275="","",VLOOKUP(EI275,Invoer!$F$15:$AU$1999,6,FALSE))</f>
        <v/>
      </c>
      <c r="EO275" s="599" t="str">
        <f ca="1">IF(EI275="","",VLOOKUP(EI275,Invoer!$F$15:$AU$1999,9,FALSE))</f>
        <v/>
      </c>
      <c r="EP275" s="599" t="str">
        <f ca="1">IF(EI275="","",VLOOKUP(EI275,Invoer!$F$15:$AU$1999,10,FALSE))</f>
        <v/>
      </c>
      <c r="EQ275" s="599" t="str">
        <f ca="1">IF(EI275="","",VLOOKUP(EI275,Invoer!$F$15:$AU$1999,11,FALSE))</f>
        <v/>
      </c>
      <c r="ER275" s="662" t="str">
        <f ca="1">IF(EI275="","",VLOOKUP(EI275,Invoer!CQ:CS,3,FALSE))</f>
        <v/>
      </c>
      <c r="ES275" s="662" t="str">
        <f t="shared" ca="1" si="165"/>
        <v/>
      </c>
      <c r="ET275" s="513" t="str">
        <f t="shared" ca="1" si="166"/>
        <v/>
      </c>
      <c r="EU275" s="112" t="str">
        <f t="shared" ca="1" si="167"/>
        <v/>
      </c>
      <c r="EV275" s="83" t="s">
        <v>160</v>
      </c>
      <c r="EW275" s="682" t="str">
        <f t="shared" ca="1" si="168"/>
        <v/>
      </c>
      <c r="EX275" s="662" t="str">
        <f t="shared" ca="1" si="169"/>
        <v/>
      </c>
      <c r="EY275"/>
      <c r="EZ275" s="56" t="e">
        <f t="shared" ca="1" si="177"/>
        <v>#VALUE!</v>
      </c>
      <c r="FA275" s="56" t="e">
        <f t="shared" ca="1" si="178"/>
        <v>#VALUE!</v>
      </c>
      <c r="FE275"/>
      <c r="FI275"/>
      <c r="FJ275"/>
    </row>
    <row r="276" spans="1:166" ht="12" customHeight="1" x14ac:dyDescent="0.2">
      <c r="A276"/>
      <c r="B276"/>
      <c r="C276"/>
      <c r="E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AC276" s="435" t="str">
        <f>IF($AC$7&lt;3,Invoer!DR281,IF($AC$7=3,Invoer!BT281,"x"))</f>
        <v>x</v>
      </c>
      <c r="AD276" s="599" t="str">
        <f t="shared" si="170"/>
        <v/>
      </c>
      <c r="AE276" s="673" t="str">
        <f>IF($AD276="","",VLOOKUP(AD276,Invoer!$F$15:$AU$1999,2,FALSE))</f>
        <v/>
      </c>
      <c r="AF276" s="599" t="str">
        <f t="shared" si="171"/>
        <v/>
      </c>
      <c r="AG276" s="599" t="str">
        <f>IF($AD276="","",VLOOKUP(AD276,Invoer!$F$15:$AU$1999,3,FALSE))</f>
        <v/>
      </c>
      <c r="AH276" s="599" t="str">
        <f>IF($AD276="","",IF(AG276&lt;&gt;"Liq","",VLOOKUP(AD276,Invoer!$F$15:$AU$1999,4,FALSE)))</f>
        <v/>
      </c>
      <c r="AI276" s="677" t="str">
        <f>IF($AD276="","",VLOOKUP(AD276,Invoer!$F$15:$AU$1999,5,FALSE))</f>
        <v/>
      </c>
      <c r="AJ276" s="599" t="str">
        <f>IF($AD276="","",VLOOKUP(AD276,Invoer!$F$15:$AU$1999,6,FALSE))</f>
        <v/>
      </c>
      <c r="AK276" s="599" t="str">
        <f>IF($AD276="","",VLOOKUP(AD276,Invoer!$F$15:$AU$1999,9,FALSE))</f>
        <v/>
      </c>
      <c r="AL276" s="599" t="str">
        <f>IF($AD276="","",VLOOKUP(AD276,Invoer!$F$15:$AU$1999,10,FALSE))</f>
        <v/>
      </c>
      <c r="AM276" s="599" t="str">
        <f>IF($AD276="","",VLOOKUP(AD276,Invoer!$F$15:$BB$1999,14,FALSE))</f>
        <v/>
      </c>
      <c r="AN276" s="599" t="str">
        <f>IF($AD276="","",VLOOKUP(AD276,Invoer!$F$15:$AU$1999,11,FALSE))</f>
        <v/>
      </c>
      <c r="AO276" s="662" t="str">
        <f>IF($AD276="","",VLOOKUP(AD276,Invoer!$F$15:$AU$1999,15,FALSE))</f>
        <v/>
      </c>
      <c r="AP276" s="599" t="str">
        <f>IF($AD276="","",VLOOKUP(AD276,Invoer!$F$15:$AU$1999,19,FALSE))</f>
        <v/>
      </c>
      <c r="AQ276" s="662" t="str">
        <f>IF($AD276="","",VLOOKUP(AD276,Invoer!$F$15:$AU$1999,24,FALSE))</f>
        <v/>
      </c>
      <c r="AR276" s="662" t="str">
        <f>IF($AD276="","",VLOOKUP(AD276,Invoer!$F$15:$AU$1999,17,FALSE))</f>
        <v/>
      </c>
      <c r="AS276" s="678" t="str">
        <f t="shared" si="179"/>
        <v/>
      </c>
      <c r="AT276" s="676" t="str">
        <f t="shared" si="153"/>
        <v/>
      </c>
      <c r="AU276" s="77" t="e">
        <f t="shared" si="154"/>
        <v>#VALUE!</v>
      </c>
      <c r="AW276" s="57"/>
      <c r="AX276" s="57"/>
      <c r="BA276" s="83" t="e">
        <f ca="1">Invoer!DW281</f>
        <v>#N/A</v>
      </c>
      <c r="BB276" s="599" t="str">
        <f t="shared" ca="1" si="172"/>
        <v/>
      </c>
      <c r="BC276" s="673" t="str">
        <f ca="1">IF($BB276="","",VLOOKUP(BB276,Invoer!$F$15:$AU$1999,2,FALSE))</f>
        <v/>
      </c>
      <c r="BD276" s="599" t="str">
        <f t="shared" ca="1" si="173"/>
        <v/>
      </c>
      <c r="BE276" s="599" t="str">
        <f ca="1">IF($BB276="","",VLOOKUP(BB276,Invoer!$F$15:$AU$1999,5,FALSE))</f>
        <v/>
      </c>
      <c r="BF276" s="599" t="str">
        <f ca="1">IF($BB276="","",VLOOKUP(BB276,Invoer!$F$15:$AU$1999,6,FALSE))</f>
        <v/>
      </c>
      <c r="BG276" s="599" t="str">
        <f ca="1">IF($BB276="","",VLOOKUP(BB276,Invoer!$F$15:$AU$1999,9,FALSE))</f>
        <v/>
      </c>
      <c r="BH276" s="599" t="str">
        <f ca="1">IF($BB276="","",VLOOKUP(BB276,Invoer!$F$15:$AU$1999,10,FALSE))</f>
        <v/>
      </c>
      <c r="BI276" s="599" t="str">
        <f ca="1">IF($BB276="","",VLOOKUP(BB276,Invoer!$F$15:$BB$1999,14,FALSE))</f>
        <v/>
      </c>
      <c r="BJ276" s="599" t="str">
        <f ca="1">IF($BB276="","",VLOOKUP(BB276,Invoer!$F$15:$AU$1999,11,FALSE))</f>
        <v/>
      </c>
      <c r="BK276" s="662" t="str">
        <f t="shared" ca="1" si="174"/>
        <v/>
      </c>
      <c r="BL276" s="662" t="str">
        <f t="shared" ca="1" si="175"/>
        <v/>
      </c>
      <c r="BM276" s="679" t="str">
        <f t="shared" ca="1" si="176"/>
        <v/>
      </c>
      <c r="BN276" s="662" t="str">
        <f t="shared" ca="1" si="155"/>
        <v/>
      </c>
      <c r="BO276" s="662" t="str">
        <f ca="1">IF($BB276="","",VLOOKUP(BB276,Invoer!$F$15:$AU$1999,15,FALSE))</f>
        <v/>
      </c>
      <c r="BP276" s="662" t="str">
        <f ca="1">IF($BB276="","",VLOOKUP(BB276,Invoer!$F$15:$AU$1999,24,FALSE))</f>
        <v/>
      </c>
      <c r="BQ276" s="662" t="str">
        <f ca="1">IF($BB276="","",VLOOKUP(BB276,Invoer!$F$15:$AU$1999,17,FALSE))</f>
        <v/>
      </c>
      <c r="BS276" s="73" t="e">
        <f t="shared" ca="1" si="180"/>
        <v>#VALUE!</v>
      </c>
      <c r="BT276" s="57" t="str">
        <f t="shared" ca="1" si="181"/>
        <v/>
      </c>
      <c r="CQ276" s="411" t="e">
        <f ca="1">Invoer!EG281</f>
        <v>#N/A</v>
      </c>
      <c r="CR276" s="599" t="str">
        <f t="shared" ca="1" si="156"/>
        <v/>
      </c>
      <c r="CS276" s="673" t="str">
        <f ca="1">IF($CR276="","",VLOOKUP(CR276,Invoer!$F$15:$AU$1500,2,FALSE))</f>
        <v/>
      </c>
      <c r="CT276" s="599" t="str">
        <f t="shared" ca="1" si="157"/>
        <v/>
      </c>
      <c r="CU276" s="599" t="str">
        <f ca="1">IF($CR276="","",VLOOKUP(CR276,Invoer!$F$15:$AU$1500,3,FALSE))</f>
        <v/>
      </c>
      <c r="CV276" s="599" t="str">
        <f ca="1">IF($CR276="","",IF(CU276&lt;&gt;"Liq","",VLOOKUP(CR276,Invoer!$F$15:$AU$1500,4,FALSE)))</f>
        <v/>
      </c>
      <c r="CW276" s="599" t="str">
        <f ca="1">IF($CR276="","",VLOOKUP(CR276,Invoer!$F$15:$AU$1500,5,FALSE))</f>
        <v/>
      </c>
      <c r="CX276" s="599" t="str">
        <f ca="1">IF($CR276="","",VLOOKUP(CR276,Invoer!$F$15:$AU$1500,6,FALSE))</f>
        <v/>
      </c>
      <c r="CY276" s="599" t="str">
        <f ca="1">IF($CR276="","",VLOOKUP(CR276,Invoer!$F$15:$AU$1500,9,FALSE))</f>
        <v/>
      </c>
      <c r="CZ276" s="599" t="str">
        <f ca="1">IF($CR276="","",VLOOKUP(CR276,Invoer!$F$15:$AU$1500,10,FALSE))</f>
        <v/>
      </c>
      <c r="DA276" s="599" t="str">
        <f ca="1">IF($CR276="","",VLOOKUP(CR276,Invoer!$F$15:$AU$1500,11,FALSE))</f>
        <v/>
      </c>
      <c r="DB276" s="599" t="str">
        <f ca="1">IF($CR276="","",VLOOKUP(CR276,Invoer!$F$15:$BB$1500,14,FALSE))</f>
        <v/>
      </c>
      <c r="DC276" s="662" t="str">
        <f ca="1">IF($CR276="","",VLOOKUP(CR276,Invoer!$F$15:$AU$1500,15,FALSE))</f>
        <v/>
      </c>
      <c r="DD276" s="599" t="str">
        <f ca="1">IF($CR276="","",VLOOKUP(CR276,Invoer!$F$15:$AU$1500,19,FALSE))</f>
        <v/>
      </c>
      <c r="DE276" s="662" t="str">
        <f ca="1">IF($CR276="","",VLOOKUP(CR276,Invoer!$F$15:$AU$1500,20,FALSE))</f>
        <v/>
      </c>
      <c r="DF276" s="662" t="str">
        <f ca="1">IF($CR276="","",VLOOKUP(CR276,Invoer!$F$15:$AU$1500,23,FALSE))</f>
        <v/>
      </c>
      <c r="DG276" s="662" t="str">
        <f ca="1">IF($CR276="","",VLOOKUP(CR276,Invoer!$F$15:$AU$1500,17,FALSE))</f>
        <v/>
      </c>
      <c r="DH276" s="681" t="str">
        <f t="shared" ca="1" si="158"/>
        <v/>
      </c>
      <c r="DI276" s="662" t="str">
        <f t="shared" ca="1" si="159"/>
        <v/>
      </c>
      <c r="DJ276" s="190"/>
      <c r="DK276" s="411" t="str">
        <f t="shared" ca="1" si="160"/>
        <v/>
      </c>
      <c r="DO276" s="61" t="e">
        <f ca="1">IF($DN$4&lt;3,Invoer!EB281,Invoer!EA281)</f>
        <v>#N/A</v>
      </c>
      <c r="DP276" s="599" t="str">
        <f t="shared" ca="1" si="161"/>
        <v/>
      </c>
      <c r="DQ276" s="673" t="str">
        <f ca="1">IF($DP276="","",VLOOKUP(DP276,Invoer!$F$15:$AU$1999,2,FALSE))</f>
        <v/>
      </c>
      <c r="DR276" s="599" t="str">
        <f t="shared" ca="1" si="162"/>
        <v/>
      </c>
      <c r="DS276" s="599" t="str">
        <f ca="1">IF($DP276="","",VLOOKUP(DP276,Invoer!$F$15:$AU$1999,3,FALSE))</f>
        <v/>
      </c>
      <c r="DT276" s="599" t="str">
        <f ca="1">IF($DP276="","",IF(DS276&lt;&gt;"Liq","",VLOOKUP(DP276,Invoer!$F$15:$AU$1999,4,FALSE)))</f>
        <v/>
      </c>
      <c r="DU276" s="599" t="str">
        <f ca="1">IF($DP276="","",VLOOKUP(DP276,Invoer!$F$15:$AU$1999,5,FALSE))</f>
        <v/>
      </c>
      <c r="DV276" s="599" t="str">
        <f ca="1">IF($DP276="","",VLOOKUP(DP276,Invoer!$F$15:$AU$1999,6,FALSE))</f>
        <v/>
      </c>
      <c r="DW276" s="599" t="str">
        <f ca="1">IF($DP276="","",VLOOKUP(DP276,Invoer!$F$15:$AU$1999,9,FALSE))</f>
        <v/>
      </c>
      <c r="DX276" s="599" t="str">
        <f ca="1">IF($DP276="","",VLOOKUP(DP276,Invoer!$F$15:$AU$1999,10,FALSE))</f>
        <v/>
      </c>
      <c r="DY276" s="595" t="str">
        <f ca="1">IF($DP276="","",VLOOKUP(DP276,Invoer!$F$15:$AU$1999,11,FALSE))</f>
        <v/>
      </c>
      <c r="DZ276" s="662" t="str">
        <f ca="1">IF($DP276="","",IF($DN$4&gt;2,"",VLOOKUP(DP276,Invoer!CQ:CS,3,FALSE)))</f>
        <v/>
      </c>
      <c r="EA276" s="541" t="str">
        <f ca="1">IF($DP276="","",IF(ISERROR(DQ276),0,IF($DN$4&lt;3,"",VLOOKUP(DP276,Invoer!$F$15:$AU$1999,15,FALSE))))</f>
        <v/>
      </c>
      <c r="EB276" s="595" t="str">
        <f ca="1">IF($DP276="","",IF($DN$4&lt;3,"",VLOOKUP(DP276,Invoer!$F$15:$AU$1999,19,FALSE)))</f>
        <v/>
      </c>
      <c r="EC276" s="541" t="str">
        <f ca="1">IF($DP276="","",IF(ISERROR(DQ276),0,IF($DN$4&lt;3,"",VLOOKUP(DP276,Invoer!$F$15:$AU$1999,24,FALSE))))</f>
        <v/>
      </c>
      <c r="ED276" s="541" t="str">
        <f ca="1">IF($DP276="","",IF(ISERROR(DQ276),0,IF($DN$4&lt;3,"",VLOOKUP(DP276,Invoer!$F$15:$AU$1999,17,FALSE))))</f>
        <v/>
      </c>
      <c r="EH276" s="89" t="e">
        <f ca="1">Invoer!CP281</f>
        <v>#N/A</v>
      </c>
      <c r="EI276" s="599" t="str">
        <f t="shared" ca="1" si="163"/>
        <v/>
      </c>
      <c r="EJ276" s="673" t="str">
        <f ca="1">IF(EI276="","",VLOOKUP(EI276,Invoer!$F$15:$AU$1999,2,FALSE))</f>
        <v/>
      </c>
      <c r="EK276" s="599" t="str">
        <f t="shared" ca="1" si="164"/>
        <v/>
      </c>
      <c r="EL276" s="599" t="str">
        <f ca="1">IF($EI276="","",VLOOKUP(EI276,Invoer!$F$15:$AU$1999,3,FALSE))</f>
        <v/>
      </c>
      <c r="EM276" s="599" t="str">
        <f ca="1">IF($EI276="","",IF(EL276&lt;&gt;"Liq","",VLOOKUP(EI276,Invoer!$F$15:$AU$1999,4,FALSE)))</f>
        <v/>
      </c>
      <c r="EN276" s="599" t="str">
        <f ca="1">IF($EI276="","",VLOOKUP(EI276,Invoer!$F$15:$AU$1999,6,FALSE))</f>
        <v/>
      </c>
      <c r="EO276" s="599" t="str">
        <f ca="1">IF(EI276="","",VLOOKUP(EI276,Invoer!$F$15:$AU$1999,9,FALSE))</f>
        <v/>
      </c>
      <c r="EP276" s="599" t="str">
        <f ca="1">IF(EI276="","",VLOOKUP(EI276,Invoer!$F$15:$AU$1999,10,FALSE))</f>
        <v/>
      </c>
      <c r="EQ276" s="599" t="str">
        <f ca="1">IF(EI276="","",VLOOKUP(EI276,Invoer!$F$15:$AU$1999,11,FALSE))</f>
        <v/>
      </c>
      <c r="ER276" s="662" t="str">
        <f ca="1">IF(EI276="","",VLOOKUP(EI276,Invoer!CQ:CS,3,FALSE))</f>
        <v/>
      </c>
      <c r="ES276" s="662" t="str">
        <f t="shared" ca="1" si="165"/>
        <v/>
      </c>
      <c r="ET276" s="513" t="str">
        <f t="shared" ca="1" si="166"/>
        <v/>
      </c>
      <c r="EU276" s="112" t="str">
        <f t="shared" ca="1" si="167"/>
        <v/>
      </c>
      <c r="EV276" s="83" t="s">
        <v>160</v>
      </c>
      <c r="EW276" s="682" t="str">
        <f t="shared" ca="1" si="168"/>
        <v/>
      </c>
      <c r="EX276" s="662" t="str">
        <f t="shared" ca="1" si="169"/>
        <v/>
      </c>
      <c r="EY276"/>
      <c r="EZ276" s="56" t="e">
        <f t="shared" ca="1" si="177"/>
        <v>#VALUE!</v>
      </c>
      <c r="FA276" s="56" t="e">
        <f t="shared" ca="1" si="178"/>
        <v>#VALUE!</v>
      </c>
      <c r="FE276"/>
      <c r="FI276"/>
      <c r="FJ276"/>
    </row>
    <row r="277" spans="1:166" ht="12" customHeight="1" x14ac:dyDescent="0.2">
      <c r="A277"/>
      <c r="B277"/>
      <c r="C277"/>
      <c r="E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AC277" s="435" t="str">
        <f>IF($AC$7&lt;3,Invoer!DR282,IF($AC$7=3,Invoer!BT282,"x"))</f>
        <v>x</v>
      </c>
      <c r="AD277" s="599" t="str">
        <f t="shared" si="170"/>
        <v/>
      </c>
      <c r="AE277" s="673" t="str">
        <f>IF($AD277="","",VLOOKUP(AD277,Invoer!$F$15:$AU$1999,2,FALSE))</f>
        <v/>
      </c>
      <c r="AF277" s="599" t="str">
        <f t="shared" si="171"/>
        <v/>
      </c>
      <c r="AG277" s="599" t="str">
        <f>IF($AD277="","",VLOOKUP(AD277,Invoer!$F$15:$AU$1999,3,FALSE))</f>
        <v/>
      </c>
      <c r="AH277" s="599" t="str">
        <f>IF($AD277="","",IF(AG277&lt;&gt;"Liq","",VLOOKUP(AD277,Invoer!$F$15:$AU$1999,4,FALSE)))</f>
        <v/>
      </c>
      <c r="AI277" s="677" t="str">
        <f>IF($AD277="","",VLOOKUP(AD277,Invoer!$F$15:$AU$1999,5,FALSE))</f>
        <v/>
      </c>
      <c r="AJ277" s="599" t="str">
        <f>IF($AD277="","",VLOOKUP(AD277,Invoer!$F$15:$AU$1999,6,FALSE))</f>
        <v/>
      </c>
      <c r="AK277" s="599" t="str">
        <f>IF($AD277="","",VLOOKUP(AD277,Invoer!$F$15:$AU$1999,9,FALSE))</f>
        <v/>
      </c>
      <c r="AL277" s="599" t="str">
        <f>IF($AD277="","",VLOOKUP(AD277,Invoer!$F$15:$AU$1999,10,FALSE))</f>
        <v/>
      </c>
      <c r="AM277" s="599" t="str">
        <f>IF($AD277="","",VLOOKUP(AD277,Invoer!$F$15:$BB$1999,14,FALSE))</f>
        <v/>
      </c>
      <c r="AN277" s="599" t="str">
        <f>IF($AD277="","",VLOOKUP(AD277,Invoer!$F$15:$AU$1999,11,FALSE))</f>
        <v/>
      </c>
      <c r="AO277" s="662" t="str">
        <f>IF($AD277="","",VLOOKUP(AD277,Invoer!$F$15:$AU$1999,15,FALSE))</f>
        <v/>
      </c>
      <c r="AP277" s="599" t="str">
        <f>IF($AD277="","",VLOOKUP(AD277,Invoer!$F$15:$AU$1999,19,FALSE))</f>
        <v/>
      </c>
      <c r="AQ277" s="662" t="str">
        <f>IF($AD277="","",VLOOKUP(AD277,Invoer!$F$15:$AU$1999,24,FALSE))</f>
        <v/>
      </c>
      <c r="AR277" s="662" t="str">
        <f>IF($AD277="","",VLOOKUP(AD277,Invoer!$F$15:$AU$1999,17,FALSE))</f>
        <v/>
      </c>
      <c r="AS277" s="678" t="str">
        <f t="shared" si="179"/>
        <v/>
      </c>
      <c r="AT277" s="676" t="str">
        <f t="shared" si="153"/>
        <v/>
      </c>
      <c r="AU277" s="77" t="e">
        <f t="shared" si="154"/>
        <v>#VALUE!</v>
      </c>
      <c r="AW277" s="57"/>
      <c r="AX277" s="57"/>
      <c r="BA277" s="83" t="e">
        <f ca="1">Invoer!DW282</f>
        <v>#N/A</v>
      </c>
      <c r="BB277" s="599" t="str">
        <f t="shared" ca="1" si="172"/>
        <v/>
      </c>
      <c r="BC277" s="673" t="str">
        <f ca="1">IF($BB277="","",VLOOKUP(BB277,Invoer!$F$15:$AU$1999,2,FALSE))</f>
        <v/>
      </c>
      <c r="BD277" s="599" t="str">
        <f t="shared" ca="1" si="173"/>
        <v/>
      </c>
      <c r="BE277" s="599" t="str">
        <f ca="1">IF($BB277="","",VLOOKUP(BB277,Invoer!$F$15:$AU$1999,5,FALSE))</f>
        <v/>
      </c>
      <c r="BF277" s="599" t="str">
        <f ca="1">IF($BB277="","",VLOOKUP(BB277,Invoer!$F$15:$AU$1999,6,FALSE))</f>
        <v/>
      </c>
      <c r="BG277" s="599" t="str">
        <f ca="1">IF($BB277="","",VLOOKUP(BB277,Invoer!$F$15:$AU$1999,9,FALSE))</f>
        <v/>
      </c>
      <c r="BH277" s="599" t="str">
        <f ca="1">IF($BB277="","",VLOOKUP(BB277,Invoer!$F$15:$AU$1999,10,FALSE))</f>
        <v/>
      </c>
      <c r="BI277" s="599" t="str">
        <f ca="1">IF($BB277="","",VLOOKUP(BB277,Invoer!$F$15:$BB$1999,14,FALSE))</f>
        <v/>
      </c>
      <c r="BJ277" s="599" t="str">
        <f ca="1">IF($BB277="","",VLOOKUP(BB277,Invoer!$F$15:$AU$1999,11,FALSE))</f>
        <v/>
      </c>
      <c r="BK277" s="662" t="str">
        <f t="shared" ca="1" si="174"/>
        <v/>
      </c>
      <c r="BL277" s="662" t="str">
        <f t="shared" ca="1" si="175"/>
        <v/>
      </c>
      <c r="BM277" s="679" t="str">
        <f t="shared" ca="1" si="176"/>
        <v/>
      </c>
      <c r="BN277" s="662" t="str">
        <f t="shared" ca="1" si="155"/>
        <v/>
      </c>
      <c r="BO277" s="662" t="str">
        <f ca="1">IF($BB277="","",VLOOKUP(BB277,Invoer!$F$15:$AU$1999,15,FALSE))</f>
        <v/>
      </c>
      <c r="BP277" s="662" t="str">
        <f ca="1">IF($BB277="","",VLOOKUP(BB277,Invoer!$F$15:$AU$1999,24,FALSE))</f>
        <v/>
      </c>
      <c r="BQ277" s="662" t="str">
        <f ca="1">IF($BB277="","",VLOOKUP(BB277,Invoer!$F$15:$AU$1999,17,FALSE))</f>
        <v/>
      </c>
      <c r="BS277" s="73" t="e">
        <f t="shared" ca="1" si="180"/>
        <v>#VALUE!</v>
      </c>
      <c r="BT277" s="57" t="str">
        <f t="shared" ca="1" si="181"/>
        <v/>
      </c>
      <c r="CQ277" s="411" t="e">
        <f ca="1">Invoer!EG282</f>
        <v>#N/A</v>
      </c>
      <c r="CR277" s="599" t="str">
        <f t="shared" ca="1" si="156"/>
        <v/>
      </c>
      <c r="CS277" s="673" t="str">
        <f ca="1">IF($CR277="","",VLOOKUP(CR277,Invoer!$F$15:$AU$1500,2,FALSE))</f>
        <v/>
      </c>
      <c r="CT277" s="599" t="str">
        <f t="shared" ca="1" si="157"/>
        <v/>
      </c>
      <c r="CU277" s="599" t="str">
        <f ca="1">IF($CR277="","",VLOOKUP(CR277,Invoer!$F$15:$AU$1500,3,FALSE))</f>
        <v/>
      </c>
      <c r="CV277" s="599" t="str">
        <f ca="1">IF($CR277="","",IF(CU277&lt;&gt;"Liq","",VLOOKUP(CR277,Invoer!$F$15:$AU$1500,4,FALSE)))</f>
        <v/>
      </c>
      <c r="CW277" s="599" t="str">
        <f ca="1">IF($CR277="","",VLOOKUP(CR277,Invoer!$F$15:$AU$1500,5,FALSE))</f>
        <v/>
      </c>
      <c r="CX277" s="599" t="str">
        <f ca="1">IF($CR277="","",VLOOKUP(CR277,Invoer!$F$15:$AU$1500,6,FALSE))</f>
        <v/>
      </c>
      <c r="CY277" s="599" t="str">
        <f ca="1">IF($CR277="","",VLOOKUP(CR277,Invoer!$F$15:$AU$1500,9,FALSE))</f>
        <v/>
      </c>
      <c r="CZ277" s="599" t="str">
        <f ca="1">IF($CR277="","",VLOOKUP(CR277,Invoer!$F$15:$AU$1500,10,FALSE))</f>
        <v/>
      </c>
      <c r="DA277" s="599" t="str">
        <f ca="1">IF($CR277="","",VLOOKUP(CR277,Invoer!$F$15:$AU$1500,11,FALSE))</f>
        <v/>
      </c>
      <c r="DB277" s="599" t="str">
        <f ca="1">IF($CR277="","",VLOOKUP(CR277,Invoer!$F$15:$BB$1500,14,FALSE))</f>
        <v/>
      </c>
      <c r="DC277" s="662" t="str">
        <f ca="1">IF($CR277="","",VLOOKUP(CR277,Invoer!$F$15:$AU$1500,15,FALSE))</f>
        <v/>
      </c>
      <c r="DD277" s="599" t="str">
        <f ca="1">IF($CR277="","",VLOOKUP(CR277,Invoer!$F$15:$AU$1500,19,FALSE))</f>
        <v/>
      </c>
      <c r="DE277" s="662" t="str">
        <f ca="1">IF($CR277="","",VLOOKUP(CR277,Invoer!$F$15:$AU$1500,20,FALSE))</f>
        <v/>
      </c>
      <c r="DF277" s="662" t="str">
        <f ca="1">IF($CR277="","",VLOOKUP(CR277,Invoer!$F$15:$AU$1500,23,FALSE))</f>
        <v/>
      </c>
      <c r="DG277" s="662" t="str">
        <f ca="1">IF($CR277="","",VLOOKUP(CR277,Invoer!$F$15:$AU$1500,17,FALSE))</f>
        <v/>
      </c>
      <c r="DH277" s="681" t="str">
        <f t="shared" ca="1" si="158"/>
        <v/>
      </c>
      <c r="DI277" s="662" t="str">
        <f t="shared" ca="1" si="159"/>
        <v/>
      </c>
      <c r="DJ277" s="190"/>
      <c r="DK277" s="411" t="str">
        <f t="shared" ca="1" si="160"/>
        <v/>
      </c>
      <c r="DO277" s="61" t="e">
        <f ca="1">IF($DN$4&lt;3,Invoer!EB282,Invoer!EA282)</f>
        <v>#N/A</v>
      </c>
      <c r="DP277" s="599" t="str">
        <f t="shared" ca="1" si="161"/>
        <v/>
      </c>
      <c r="DQ277" s="673" t="str">
        <f ca="1">IF($DP277="","",VLOOKUP(DP277,Invoer!$F$15:$AU$1999,2,FALSE))</f>
        <v/>
      </c>
      <c r="DR277" s="599" t="str">
        <f t="shared" ca="1" si="162"/>
        <v/>
      </c>
      <c r="DS277" s="599" t="str">
        <f ca="1">IF($DP277="","",VLOOKUP(DP277,Invoer!$F$15:$AU$1999,3,FALSE))</f>
        <v/>
      </c>
      <c r="DT277" s="599" t="str">
        <f ca="1">IF($DP277="","",IF(DS277&lt;&gt;"Liq","",VLOOKUP(DP277,Invoer!$F$15:$AU$1999,4,FALSE)))</f>
        <v/>
      </c>
      <c r="DU277" s="599" t="str">
        <f ca="1">IF($DP277="","",VLOOKUP(DP277,Invoer!$F$15:$AU$1999,5,FALSE))</f>
        <v/>
      </c>
      <c r="DV277" s="599" t="str">
        <f ca="1">IF($DP277="","",VLOOKUP(DP277,Invoer!$F$15:$AU$1999,6,FALSE))</f>
        <v/>
      </c>
      <c r="DW277" s="599" t="str">
        <f ca="1">IF($DP277="","",VLOOKUP(DP277,Invoer!$F$15:$AU$1999,9,FALSE))</f>
        <v/>
      </c>
      <c r="DX277" s="599" t="str">
        <f ca="1">IF($DP277="","",VLOOKUP(DP277,Invoer!$F$15:$AU$1999,10,FALSE))</f>
        <v/>
      </c>
      <c r="DY277" s="595" t="str">
        <f ca="1">IF($DP277="","",VLOOKUP(DP277,Invoer!$F$15:$AU$1999,11,FALSE))</f>
        <v/>
      </c>
      <c r="DZ277" s="662" t="str">
        <f ca="1">IF($DP277="","",IF($DN$4&gt;2,"",VLOOKUP(DP277,Invoer!CQ:CS,3,FALSE)))</f>
        <v/>
      </c>
      <c r="EA277" s="541" t="str">
        <f ca="1">IF($DP277="","",IF(ISERROR(DQ277),0,IF($DN$4&lt;3,"",VLOOKUP(DP277,Invoer!$F$15:$AU$1999,15,FALSE))))</f>
        <v/>
      </c>
      <c r="EB277" s="595" t="str">
        <f ca="1">IF($DP277="","",IF($DN$4&lt;3,"",VLOOKUP(DP277,Invoer!$F$15:$AU$1999,19,FALSE)))</f>
        <v/>
      </c>
      <c r="EC277" s="541" t="str">
        <f ca="1">IF($DP277="","",IF(ISERROR(DQ277),0,IF($DN$4&lt;3,"",VLOOKUP(DP277,Invoer!$F$15:$AU$1999,24,FALSE))))</f>
        <v/>
      </c>
      <c r="ED277" s="541" t="str">
        <f ca="1">IF($DP277="","",IF(ISERROR(DQ277),0,IF($DN$4&lt;3,"",VLOOKUP(DP277,Invoer!$F$15:$AU$1999,17,FALSE))))</f>
        <v/>
      </c>
      <c r="EH277" s="89" t="e">
        <f ca="1">Invoer!CP282</f>
        <v>#N/A</v>
      </c>
      <c r="EI277" s="599" t="str">
        <f t="shared" ca="1" si="163"/>
        <v/>
      </c>
      <c r="EJ277" s="673" t="str">
        <f ca="1">IF(EI277="","",VLOOKUP(EI277,Invoer!$F$15:$AU$1999,2,FALSE))</f>
        <v/>
      </c>
      <c r="EK277" s="599" t="str">
        <f t="shared" ca="1" si="164"/>
        <v/>
      </c>
      <c r="EL277" s="599" t="str">
        <f ca="1">IF($EI277="","",VLOOKUP(EI277,Invoer!$F$15:$AU$1999,3,FALSE))</f>
        <v/>
      </c>
      <c r="EM277" s="599" t="str">
        <f ca="1">IF($EI277="","",IF(EL277&lt;&gt;"Liq","",VLOOKUP(EI277,Invoer!$F$15:$AU$1999,4,FALSE)))</f>
        <v/>
      </c>
      <c r="EN277" s="599" t="str">
        <f ca="1">IF($EI277="","",VLOOKUP(EI277,Invoer!$F$15:$AU$1999,6,FALSE))</f>
        <v/>
      </c>
      <c r="EO277" s="599" t="str">
        <f ca="1">IF(EI277="","",VLOOKUP(EI277,Invoer!$F$15:$AU$1999,9,FALSE))</f>
        <v/>
      </c>
      <c r="EP277" s="599" t="str">
        <f ca="1">IF(EI277="","",VLOOKUP(EI277,Invoer!$F$15:$AU$1999,10,FALSE))</f>
        <v/>
      </c>
      <c r="EQ277" s="599" t="str">
        <f ca="1">IF(EI277="","",VLOOKUP(EI277,Invoer!$F$15:$AU$1999,11,FALSE))</f>
        <v/>
      </c>
      <c r="ER277" s="662" t="str">
        <f ca="1">IF(EI277="","",VLOOKUP(EI277,Invoer!CQ:CS,3,FALSE))</f>
        <v/>
      </c>
      <c r="ES277" s="662" t="str">
        <f t="shared" ca="1" si="165"/>
        <v/>
      </c>
      <c r="ET277" s="513" t="str">
        <f t="shared" ca="1" si="166"/>
        <v/>
      </c>
      <c r="EU277" s="112" t="str">
        <f t="shared" ca="1" si="167"/>
        <v/>
      </c>
      <c r="EV277" s="83" t="s">
        <v>160</v>
      </c>
      <c r="EW277" s="682" t="str">
        <f t="shared" ca="1" si="168"/>
        <v/>
      </c>
      <c r="EX277" s="662" t="str">
        <f t="shared" ca="1" si="169"/>
        <v/>
      </c>
      <c r="EY277"/>
      <c r="EZ277" s="56" t="e">
        <f t="shared" ca="1" si="177"/>
        <v>#VALUE!</v>
      </c>
      <c r="FA277" s="56" t="e">
        <f t="shared" ca="1" si="178"/>
        <v>#VALUE!</v>
      </c>
      <c r="FE277"/>
      <c r="FI277"/>
      <c r="FJ277"/>
    </row>
    <row r="278" spans="1:166" ht="12" customHeight="1" x14ac:dyDescent="0.2">
      <c r="A278"/>
      <c r="B278"/>
      <c r="C278"/>
      <c r="E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AC278" s="435" t="str">
        <f>IF($AC$7&lt;3,Invoer!DR283,IF($AC$7=3,Invoer!BT283,"x"))</f>
        <v>x</v>
      </c>
      <c r="AD278" s="599" t="str">
        <f t="shared" si="170"/>
        <v/>
      </c>
      <c r="AE278" s="673" t="str">
        <f>IF($AD278="","",VLOOKUP(AD278,Invoer!$F$15:$AU$1999,2,FALSE))</f>
        <v/>
      </c>
      <c r="AF278" s="599" t="str">
        <f t="shared" si="171"/>
        <v/>
      </c>
      <c r="AG278" s="599" t="str">
        <f>IF($AD278="","",VLOOKUP(AD278,Invoer!$F$15:$AU$1999,3,FALSE))</f>
        <v/>
      </c>
      <c r="AH278" s="599" t="str">
        <f>IF($AD278="","",IF(AG278&lt;&gt;"Liq","",VLOOKUP(AD278,Invoer!$F$15:$AU$1999,4,FALSE)))</f>
        <v/>
      </c>
      <c r="AI278" s="677" t="str">
        <f>IF($AD278="","",VLOOKUP(AD278,Invoer!$F$15:$AU$1999,5,FALSE))</f>
        <v/>
      </c>
      <c r="AJ278" s="599" t="str">
        <f>IF($AD278="","",VLOOKUP(AD278,Invoer!$F$15:$AU$1999,6,FALSE))</f>
        <v/>
      </c>
      <c r="AK278" s="599" t="str">
        <f>IF($AD278="","",VLOOKUP(AD278,Invoer!$F$15:$AU$1999,9,FALSE))</f>
        <v/>
      </c>
      <c r="AL278" s="599" t="str">
        <f>IF($AD278="","",VLOOKUP(AD278,Invoer!$F$15:$AU$1999,10,FALSE))</f>
        <v/>
      </c>
      <c r="AM278" s="599" t="str">
        <f>IF($AD278="","",VLOOKUP(AD278,Invoer!$F$15:$BB$1999,14,FALSE))</f>
        <v/>
      </c>
      <c r="AN278" s="599" t="str">
        <f>IF($AD278="","",VLOOKUP(AD278,Invoer!$F$15:$AU$1999,11,FALSE))</f>
        <v/>
      </c>
      <c r="AO278" s="662" t="str">
        <f>IF($AD278="","",VLOOKUP(AD278,Invoer!$F$15:$AU$1999,15,FALSE))</f>
        <v/>
      </c>
      <c r="AP278" s="599" t="str">
        <f>IF($AD278="","",VLOOKUP(AD278,Invoer!$F$15:$AU$1999,19,FALSE))</f>
        <v/>
      </c>
      <c r="AQ278" s="662" t="str">
        <f>IF($AD278="","",VLOOKUP(AD278,Invoer!$F$15:$AU$1999,24,FALSE))</f>
        <v/>
      </c>
      <c r="AR278" s="662" t="str">
        <f>IF($AD278="","",VLOOKUP(AD278,Invoer!$F$15:$AU$1999,17,FALSE))</f>
        <v/>
      </c>
      <c r="AS278" s="678" t="str">
        <f t="shared" si="179"/>
        <v/>
      </c>
      <c r="AT278" s="676" t="str">
        <f t="shared" si="153"/>
        <v/>
      </c>
      <c r="AU278" s="77" t="e">
        <f t="shared" si="154"/>
        <v>#VALUE!</v>
      </c>
      <c r="AW278" s="57"/>
      <c r="AX278" s="57"/>
      <c r="BA278" s="83" t="e">
        <f ca="1">Invoer!DW283</f>
        <v>#N/A</v>
      </c>
      <c r="BB278" s="599" t="str">
        <f t="shared" ca="1" si="172"/>
        <v/>
      </c>
      <c r="BC278" s="673" t="str">
        <f ca="1">IF($BB278="","",VLOOKUP(BB278,Invoer!$F$15:$AU$1999,2,FALSE))</f>
        <v/>
      </c>
      <c r="BD278" s="599" t="str">
        <f t="shared" ca="1" si="173"/>
        <v/>
      </c>
      <c r="BE278" s="599" t="str">
        <f ca="1">IF($BB278="","",VLOOKUP(BB278,Invoer!$F$15:$AU$1999,5,FALSE))</f>
        <v/>
      </c>
      <c r="BF278" s="599" t="str">
        <f ca="1">IF($BB278="","",VLOOKUP(BB278,Invoer!$F$15:$AU$1999,6,FALSE))</f>
        <v/>
      </c>
      <c r="BG278" s="599" t="str">
        <f ca="1">IF($BB278="","",VLOOKUP(BB278,Invoer!$F$15:$AU$1999,9,FALSE))</f>
        <v/>
      </c>
      <c r="BH278" s="599" t="str">
        <f ca="1">IF($BB278="","",VLOOKUP(BB278,Invoer!$F$15:$AU$1999,10,FALSE))</f>
        <v/>
      </c>
      <c r="BI278" s="599" t="str">
        <f ca="1">IF($BB278="","",VLOOKUP(BB278,Invoer!$F$15:$BB$1999,14,FALSE))</f>
        <v/>
      </c>
      <c r="BJ278" s="599" t="str">
        <f ca="1">IF($BB278="","",VLOOKUP(BB278,Invoer!$F$15:$AU$1999,11,FALSE))</f>
        <v/>
      </c>
      <c r="BK278" s="662" t="str">
        <f t="shared" ca="1" si="174"/>
        <v/>
      </c>
      <c r="BL278" s="662" t="str">
        <f t="shared" ca="1" si="175"/>
        <v/>
      </c>
      <c r="BM278" s="679" t="str">
        <f t="shared" ca="1" si="176"/>
        <v/>
      </c>
      <c r="BN278" s="662" t="str">
        <f t="shared" ca="1" si="155"/>
        <v/>
      </c>
      <c r="BO278" s="662" t="str">
        <f ca="1">IF($BB278="","",VLOOKUP(BB278,Invoer!$F$15:$AU$1999,15,FALSE))</f>
        <v/>
      </c>
      <c r="BP278" s="662" t="str">
        <f ca="1">IF($BB278="","",VLOOKUP(BB278,Invoer!$F$15:$AU$1999,24,FALSE))</f>
        <v/>
      </c>
      <c r="BQ278" s="662" t="str">
        <f ca="1">IF($BB278="","",VLOOKUP(BB278,Invoer!$F$15:$AU$1999,17,FALSE))</f>
        <v/>
      </c>
      <c r="BS278" s="73" t="e">
        <f t="shared" ca="1" si="180"/>
        <v>#VALUE!</v>
      </c>
      <c r="BT278" s="57" t="str">
        <f t="shared" ca="1" si="181"/>
        <v/>
      </c>
      <c r="CQ278" s="411" t="e">
        <f ca="1">Invoer!EG283</f>
        <v>#N/A</v>
      </c>
      <c r="CR278" s="599" t="str">
        <f t="shared" ca="1" si="156"/>
        <v/>
      </c>
      <c r="CS278" s="673" t="str">
        <f ca="1">IF($CR278="","",VLOOKUP(CR278,Invoer!$F$15:$AU$1500,2,FALSE))</f>
        <v/>
      </c>
      <c r="CT278" s="599" t="str">
        <f t="shared" ca="1" si="157"/>
        <v/>
      </c>
      <c r="CU278" s="599" t="str">
        <f ca="1">IF($CR278="","",VLOOKUP(CR278,Invoer!$F$15:$AU$1500,3,FALSE))</f>
        <v/>
      </c>
      <c r="CV278" s="599" t="str">
        <f ca="1">IF($CR278="","",IF(CU278&lt;&gt;"Liq","",VLOOKUP(CR278,Invoer!$F$15:$AU$1500,4,FALSE)))</f>
        <v/>
      </c>
      <c r="CW278" s="599" t="str">
        <f ca="1">IF($CR278="","",VLOOKUP(CR278,Invoer!$F$15:$AU$1500,5,FALSE))</f>
        <v/>
      </c>
      <c r="CX278" s="599" t="str">
        <f ca="1">IF($CR278="","",VLOOKUP(CR278,Invoer!$F$15:$AU$1500,6,FALSE))</f>
        <v/>
      </c>
      <c r="CY278" s="599" t="str">
        <f ca="1">IF($CR278="","",VLOOKUP(CR278,Invoer!$F$15:$AU$1500,9,FALSE))</f>
        <v/>
      </c>
      <c r="CZ278" s="599" t="str">
        <f ca="1">IF($CR278="","",VLOOKUP(CR278,Invoer!$F$15:$AU$1500,10,FALSE))</f>
        <v/>
      </c>
      <c r="DA278" s="599" t="str">
        <f ca="1">IF($CR278="","",VLOOKUP(CR278,Invoer!$F$15:$AU$1500,11,FALSE))</f>
        <v/>
      </c>
      <c r="DB278" s="599" t="str">
        <f ca="1">IF($CR278="","",VLOOKUP(CR278,Invoer!$F$15:$BB$1500,14,FALSE))</f>
        <v/>
      </c>
      <c r="DC278" s="662" t="str">
        <f ca="1">IF($CR278="","",VLOOKUP(CR278,Invoer!$F$15:$AU$1500,15,FALSE))</f>
        <v/>
      </c>
      <c r="DD278" s="599" t="str">
        <f ca="1">IF($CR278="","",VLOOKUP(CR278,Invoer!$F$15:$AU$1500,19,FALSE))</f>
        <v/>
      </c>
      <c r="DE278" s="662" t="str">
        <f ca="1">IF($CR278="","",VLOOKUP(CR278,Invoer!$F$15:$AU$1500,20,FALSE))</f>
        <v/>
      </c>
      <c r="DF278" s="662" t="str">
        <f ca="1">IF($CR278="","",VLOOKUP(CR278,Invoer!$F$15:$AU$1500,23,FALSE))</f>
        <v/>
      </c>
      <c r="DG278" s="662" t="str">
        <f ca="1">IF($CR278="","",VLOOKUP(CR278,Invoer!$F$15:$AU$1500,17,FALSE))</f>
        <v/>
      </c>
      <c r="DH278" s="681" t="str">
        <f t="shared" ca="1" si="158"/>
        <v/>
      </c>
      <c r="DI278" s="662" t="str">
        <f t="shared" ca="1" si="159"/>
        <v/>
      </c>
      <c r="DJ278" s="190"/>
      <c r="DK278" s="411" t="str">
        <f t="shared" ca="1" si="160"/>
        <v/>
      </c>
      <c r="DO278" s="61" t="e">
        <f ca="1">IF($DN$4&lt;3,Invoer!EB283,Invoer!EA283)</f>
        <v>#N/A</v>
      </c>
      <c r="DP278" s="599" t="str">
        <f t="shared" ca="1" si="161"/>
        <v/>
      </c>
      <c r="DQ278" s="673" t="str">
        <f ca="1">IF($DP278="","",VLOOKUP(DP278,Invoer!$F$15:$AU$1999,2,FALSE))</f>
        <v/>
      </c>
      <c r="DR278" s="599" t="str">
        <f t="shared" ca="1" si="162"/>
        <v/>
      </c>
      <c r="DS278" s="599" t="str">
        <f ca="1">IF($DP278="","",VLOOKUP(DP278,Invoer!$F$15:$AU$1999,3,FALSE))</f>
        <v/>
      </c>
      <c r="DT278" s="599" t="str">
        <f ca="1">IF($DP278="","",IF(DS278&lt;&gt;"Liq","",VLOOKUP(DP278,Invoer!$F$15:$AU$1999,4,FALSE)))</f>
        <v/>
      </c>
      <c r="DU278" s="599" t="str">
        <f ca="1">IF($DP278="","",VLOOKUP(DP278,Invoer!$F$15:$AU$1999,5,FALSE))</f>
        <v/>
      </c>
      <c r="DV278" s="599" t="str">
        <f ca="1">IF($DP278="","",VLOOKUP(DP278,Invoer!$F$15:$AU$1999,6,FALSE))</f>
        <v/>
      </c>
      <c r="DW278" s="599" t="str">
        <f ca="1">IF($DP278="","",VLOOKUP(DP278,Invoer!$F$15:$AU$1999,9,FALSE))</f>
        <v/>
      </c>
      <c r="DX278" s="599" t="str">
        <f ca="1">IF($DP278="","",VLOOKUP(DP278,Invoer!$F$15:$AU$1999,10,FALSE))</f>
        <v/>
      </c>
      <c r="DY278" s="595" t="str">
        <f ca="1">IF($DP278="","",VLOOKUP(DP278,Invoer!$F$15:$AU$1999,11,FALSE))</f>
        <v/>
      </c>
      <c r="DZ278" s="662" t="str">
        <f ca="1">IF($DP278="","",IF($DN$4&gt;2,"",VLOOKUP(DP278,Invoer!CQ:CS,3,FALSE)))</f>
        <v/>
      </c>
      <c r="EA278" s="541" t="str">
        <f ca="1">IF($DP278="","",IF(ISERROR(DQ278),0,IF($DN$4&lt;3,"",VLOOKUP(DP278,Invoer!$F$15:$AU$1999,15,FALSE))))</f>
        <v/>
      </c>
      <c r="EB278" s="595" t="str">
        <f ca="1">IF($DP278="","",IF($DN$4&lt;3,"",VLOOKUP(DP278,Invoer!$F$15:$AU$1999,19,FALSE)))</f>
        <v/>
      </c>
      <c r="EC278" s="541" t="str">
        <f ca="1">IF($DP278="","",IF(ISERROR(DQ278),0,IF($DN$4&lt;3,"",VLOOKUP(DP278,Invoer!$F$15:$AU$1999,24,FALSE))))</f>
        <v/>
      </c>
      <c r="ED278" s="541" t="str">
        <f ca="1">IF($DP278="","",IF(ISERROR(DQ278),0,IF($DN$4&lt;3,"",VLOOKUP(DP278,Invoer!$F$15:$AU$1999,17,FALSE))))</f>
        <v/>
      </c>
      <c r="EH278" s="89" t="e">
        <f ca="1">Invoer!CP283</f>
        <v>#N/A</v>
      </c>
      <c r="EI278" s="599" t="str">
        <f t="shared" ca="1" si="163"/>
        <v/>
      </c>
      <c r="EJ278" s="673" t="str">
        <f ca="1">IF(EI278="","",VLOOKUP(EI278,Invoer!$F$15:$AU$1999,2,FALSE))</f>
        <v/>
      </c>
      <c r="EK278" s="599" t="str">
        <f t="shared" ca="1" si="164"/>
        <v/>
      </c>
      <c r="EL278" s="599" t="str">
        <f ca="1">IF($EI278="","",VLOOKUP(EI278,Invoer!$F$15:$AU$1999,3,FALSE))</f>
        <v/>
      </c>
      <c r="EM278" s="599" t="str">
        <f ca="1">IF($EI278="","",IF(EL278&lt;&gt;"Liq","",VLOOKUP(EI278,Invoer!$F$15:$AU$1999,4,FALSE)))</f>
        <v/>
      </c>
      <c r="EN278" s="599" t="str">
        <f ca="1">IF($EI278="","",VLOOKUP(EI278,Invoer!$F$15:$AU$1999,6,FALSE))</f>
        <v/>
      </c>
      <c r="EO278" s="599" t="str">
        <f ca="1">IF(EI278="","",VLOOKUP(EI278,Invoer!$F$15:$AU$1999,9,FALSE))</f>
        <v/>
      </c>
      <c r="EP278" s="599" t="str">
        <f ca="1">IF(EI278="","",VLOOKUP(EI278,Invoer!$F$15:$AU$1999,10,FALSE))</f>
        <v/>
      </c>
      <c r="EQ278" s="599" t="str">
        <f ca="1">IF(EI278="","",VLOOKUP(EI278,Invoer!$F$15:$AU$1999,11,FALSE))</f>
        <v/>
      </c>
      <c r="ER278" s="662" t="str">
        <f ca="1">IF(EI278="","",VLOOKUP(EI278,Invoer!CQ:CS,3,FALSE))</f>
        <v/>
      </c>
      <c r="ES278" s="662" t="str">
        <f t="shared" ca="1" si="165"/>
        <v/>
      </c>
      <c r="ET278" s="513" t="str">
        <f t="shared" ca="1" si="166"/>
        <v/>
      </c>
      <c r="EU278" s="112" t="str">
        <f t="shared" ca="1" si="167"/>
        <v/>
      </c>
      <c r="EV278" s="83" t="s">
        <v>160</v>
      </c>
      <c r="EW278" s="682" t="str">
        <f t="shared" ca="1" si="168"/>
        <v/>
      </c>
      <c r="EX278" s="662" t="str">
        <f t="shared" ca="1" si="169"/>
        <v/>
      </c>
      <c r="EY278"/>
      <c r="EZ278" s="56" t="e">
        <f t="shared" ca="1" si="177"/>
        <v>#VALUE!</v>
      </c>
      <c r="FA278" s="56" t="e">
        <f t="shared" ca="1" si="178"/>
        <v>#VALUE!</v>
      </c>
      <c r="FE278"/>
      <c r="FI278"/>
      <c r="FJ278"/>
    </row>
    <row r="279" spans="1:166" ht="12" customHeight="1" x14ac:dyDescent="0.2">
      <c r="A279"/>
      <c r="B279"/>
      <c r="C279"/>
      <c r="E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AC279" s="435" t="str">
        <f>IF($AC$7&lt;3,Invoer!DR284,IF($AC$7=3,Invoer!BT284,"x"))</f>
        <v>x</v>
      </c>
      <c r="AD279" s="599" t="str">
        <f t="shared" si="170"/>
        <v/>
      </c>
      <c r="AE279" s="673" t="str">
        <f>IF($AD279="","",VLOOKUP(AD279,Invoer!$F$15:$AU$1999,2,FALSE))</f>
        <v/>
      </c>
      <c r="AF279" s="599" t="str">
        <f t="shared" si="171"/>
        <v/>
      </c>
      <c r="AG279" s="599" t="str">
        <f>IF($AD279="","",VLOOKUP(AD279,Invoer!$F$15:$AU$1999,3,FALSE))</f>
        <v/>
      </c>
      <c r="AH279" s="599" t="str">
        <f>IF($AD279="","",IF(AG279&lt;&gt;"Liq","",VLOOKUP(AD279,Invoer!$F$15:$AU$1999,4,FALSE)))</f>
        <v/>
      </c>
      <c r="AI279" s="677" t="str">
        <f>IF($AD279="","",VLOOKUP(AD279,Invoer!$F$15:$AU$1999,5,FALSE))</f>
        <v/>
      </c>
      <c r="AJ279" s="599" t="str">
        <f>IF($AD279="","",VLOOKUP(AD279,Invoer!$F$15:$AU$1999,6,FALSE))</f>
        <v/>
      </c>
      <c r="AK279" s="599" t="str">
        <f>IF($AD279="","",VLOOKUP(AD279,Invoer!$F$15:$AU$1999,9,FALSE))</f>
        <v/>
      </c>
      <c r="AL279" s="599" t="str">
        <f>IF($AD279="","",VLOOKUP(AD279,Invoer!$F$15:$AU$1999,10,FALSE))</f>
        <v/>
      </c>
      <c r="AM279" s="599" t="str">
        <f>IF($AD279="","",VLOOKUP(AD279,Invoer!$F$15:$BB$1999,14,FALSE))</f>
        <v/>
      </c>
      <c r="AN279" s="599" t="str">
        <f>IF($AD279="","",VLOOKUP(AD279,Invoer!$F$15:$AU$1999,11,FALSE))</f>
        <v/>
      </c>
      <c r="AO279" s="662" t="str">
        <f>IF($AD279="","",VLOOKUP(AD279,Invoer!$F$15:$AU$1999,15,FALSE))</f>
        <v/>
      </c>
      <c r="AP279" s="599" t="str">
        <f>IF($AD279="","",VLOOKUP(AD279,Invoer!$F$15:$AU$1999,19,FALSE))</f>
        <v/>
      </c>
      <c r="AQ279" s="662" t="str">
        <f>IF($AD279="","",VLOOKUP(AD279,Invoer!$F$15:$AU$1999,24,FALSE))</f>
        <v/>
      </c>
      <c r="AR279" s="662" t="str">
        <f>IF($AD279="","",VLOOKUP(AD279,Invoer!$F$15:$AU$1999,17,FALSE))</f>
        <v/>
      </c>
      <c r="AS279" s="678" t="str">
        <f t="shared" si="179"/>
        <v/>
      </c>
      <c r="AT279" s="676" t="str">
        <f t="shared" si="153"/>
        <v/>
      </c>
      <c r="AU279" s="77" t="e">
        <f t="shared" si="154"/>
        <v>#VALUE!</v>
      </c>
      <c r="AW279" s="57"/>
      <c r="AX279" s="57"/>
      <c r="BA279" s="83" t="e">
        <f ca="1">Invoer!DW284</f>
        <v>#N/A</v>
      </c>
      <c r="BB279" s="599" t="str">
        <f t="shared" ca="1" si="172"/>
        <v/>
      </c>
      <c r="BC279" s="673" t="str">
        <f ca="1">IF($BB279="","",VLOOKUP(BB279,Invoer!$F$15:$AU$1999,2,FALSE))</f>
        <v/>
      </c>
      <c r="BD279" s="599" t="str">
        <f t="shared" ca="1" si="173"/>
        <v/>
      </c>
      <c r="BE279" s="599" t="str">
        <f ca="1">IF($BB279="","",VLOOKUP(BB279,Invoer!$F$15:$AU$1999,5,FALSE))</f>
        <v/>
      </c>
      <c r="BF279" s="599" t="str">
        <f ca="1">IF($BB279="","",VLOOKUP(BB279,Invoer!$F$15:$AU$1999,6,FALSE))</f>
        <v/>
      </c>
      <c r="BG279" s="599" t="str">
        <f ca="1">IF($BB279="","",VLOOKUP(BB279,Invoer!$F$15:$AU$1999,9,FALSE))</f>
        <v/>
      </c>
      <c r="BH279" s="599" t="str">
        <f ca="1">IF($BB279="","",VLOOKUP(BB279,Invoer!$F$15:$AU$1999,10,FALSE))</f>
        <v/>
      </c>
      <c r="BI279" s="599" t="str">
        <f ca="1">IF($BB279="","",VLOOKUP(BB279,Invoer!$F$15:$BB$1999,14,FALSE))</f>
        <v/>
      </c>
      <c r="BJ279" s="599" t="str">
        <f ca="1">IF($BB279="","",VLOOKUP(BB279,Invoer!$F$15:$AU$1999,11,FALSE))</f>
        <v/>
      </c>
      <c r="BK279" s="662" t="str">
        <f t="shared" ca="1" si="174"/>
        <v/>
      </c>
      <c r="BL279" s="662" t="str">
        <f t="shared" ca="1" si="175"/>
        <v/>
      </c>
      <c r="BM279" s="679" t="str">
        <f t="shared" ca="1" si="176"/>
        <v/>
      </c>
      <c r="BN279" s="662" t="str">
        <f t="shared" ca="1" si="155"/>
        <v/>
      </c>
      <c r="BO279" s="662" t="str">
        <f ca="1">IF($BB279="","",VLOOKUP(BB279,Invoer!$F$15:$AU$1999,15,FALSE))</f>
        <v/>
      </c>
      <c r="BP279" s="662" t="str">
        <f ca="1">IF($BB279="","",VLOOKUP(BB279,Invoer!$F$15:$AU$1999,24,FALSE))</f>
        <v/>
      </c>
      <c r="BQ279" s="662" t="str">
        <f ca="1">IF($BB279="","",VLOOKUP(BB279,Invoer!$F$15:$AU$1999,17,FALSE))</f>
        <v/>
      </c>
      <c r="BS279" s="73" t="e">
        <f t="shared" ca="1" si="180"/>
        <v>#VALUE!</v>
      </c>
      <c r="BT279" s="57" t="str">
        <f t="shared" ca="1" si="181"/>
        <v/>
      </c>
      <c r="CQ279" s="411" t="e">
        <f ca="1">Invoer!EG284</f>
        <v>#N/A</v>
      </c>
      <c r="CR279" s="599" t="str">
        <f t="shared" ca="1" si="156"/>
        <v/>
      </c>
      <c r="CS279" s="673" t="str">
        <f ca="1">IF($CR279="","",VLOOKUP(CR279,Invoer!$F$15:$AU$1500,2,FALSE))</f>
        <v/>
      </c>
      <c r="CT279" s="599" t="str">
        <f t="shared" ca="1" si="157"/>
        <v/>
      </c>
      <c r="CU279" s="599" t="str">
        <f ca="1">IF($CR279="","",VLOOKUP(CR279,Invoer!$F$15:$AU$1500,3,FALSE))</f>
        <v/>
      </c>
      <c r="CV279" s="599" t="str">
        <f ca="1">IF($CR279="","",IF(CU279&lt;&gt;"Liq","",VLOOKUP(CR279,Invoer!$F$15:$AU$1500,4,FALSE)))</f>
        <v/>
      </c>
      <c r="CW279" s="599" t="str">
        <f ca="1">IF($CR279="","",VLOOKUP(CR279,Invoer!$F$15:$AU$1500,5,FALSE))</f>
        <v/>
      </c>
      <c r="CX279" s="599" t="str">
        <f ca="1">IF($CR279="","",VLOOKUP(CR279,Invoer!$F$15:$AU$1500,6,FALSE))</f>
        <v/>
      </c>
      <c r="CY279" s="599" t="str">
        <f ca="1">IF($CR279="","",VLOOKUP(CR279,Invoer!$F$15:$AU$1500,9,FALSE))</f>
        <v/>
      </c>
      <c r="CZ279" s="599" t="str">
        <f ca="1">IF($CR279="","",VLOOKUP(CR279,Invoer!$F$15:$AU$1500,10,FALSE))</f>
        <v/>
      </c>
      <c r="DA279" s="599" t="str">
        <f ca="1">IF($CR279="","",VLOOKUP(CR279,Invoer!$F$15:$AU$1500,11,FALSE))</f>
        <v/>
      </c>
      <c r="DB279" s="599" t="str">
        <f ca="1">IF($CR279="","",VLOOKUP(CR279,Invoer!$F$15:$BB$1500,14,FALSE))</f>
        <v/>
      </c>
      <c r="DC279" s="662" t="str">
        <f ca="1">IF($CR279="","",VLOOKUP(CR279,Invoer!$F$15:$AU$1500,15,FALSE))</f>
        <v/>
      </c>
      <c r="DD279" s="599" t="str">
        <f ca="1">IF($CR279="","",VLOOKUP(CR279,Invoer!$F$15:$AU$1500,19,FALSE))</f>
        <v/>
      </c>
      <c r="DE279" s="662" t="str">
        <f ca="1">IF($CR279="","",VLOOKUP(CR279,Invoer!$F$15:$AU$1500,20,FALSE))</f>
        <v/>
      </c>
      <c r="DF279" s="662" t="str">
        <f ca="1">IF($CR279="","",VLOOKUP(CR279,Invoer!$F$15:$AU$1500,23,FALSE))</f>
        <v/>
      </c>
      <c r="DG279" s="662" t="str">
        <f ca="1">IF($CR279="","",VLOOKUP(CR279,Invoer!$F$15:$AU$1500,17,FALSE))</f>
        <v/>
      </c>
      <c r="DH279" s="681" t="str">
        <f t="shared" ca="1" si="158"/>
        <v/>
      </c>
      <c r="DI279" s="662" t="str">
        <f t="shared" ca="1" si="159"/>
        <v/>
      </c>
      <c r="DJ279" s="190"/>
      <c r="DK279" s="411" t="str">
        <f t="shared" ca="1" si="160"/>
        <v/>
      </c>
      <c r="DO279" s="61" t="e">
        <f ca="1">IF($DN$4&lt;3,Invoer!EB284,Invoer!EA284)</f>
        <v>#N/A</v>
      </c>
      <c r="DP279" s="599" t="str">
        <f t="shared" ca="1" si="161"/>
        <v/>
      </c>
      <c r="DQ279" s="673" t="str">
        <f ca="1">IF($DP279="","",VLOOKUP(DP279,Invoer!$F$15:$AU$1999,2,FALSE))</f>
        <v/>
      </c>
      <c r="DR279" s="599" t="str">
        <f t="shared" ca="1" si="162"/>
        <v/>
      </c>
      <c r="DS279" s="599" t="str">
        <f ca="1">IF($DP279="","",VLOOKUP(DP279,Invoer!$F$15:$AU$1999,3,FALSE))</f>
        <v/>
      </c>
      <c r="DT279" s="599" t="str">
        <f ca="1">IF($DP279="","",IF(DS279&lt;&gt;"Liq","",VLOOKUP(DP279,Invoer!$F$15:$AU$1999,4,FALSE)))</f>
        <v/>
      </c>
      <c r="DU279" s="599" t="str">
        <f ca="1">IF($DP279="","",VLOOKUP(DP279,Invoer!$F$15:$AU$1999,5,FALSE))</f>
        <v/>
      </c>
      <c r="DV279" s="599" t="str">
        <f ca="1">IF($DP279="","",VLOOKUP(DP279,Invoer!$F$15:$AU$1999,6,FALSE))</f>
        <v/>
      </c>
      <c r="DW279" s="599" t="str">
        <f ca="1">IF($DP279="","",VLOOKUP(DP279,Invoer!$F$15:$AU$1999,9,FALSE))</f>
        <v/>
      </c>
      <c r="DX279" s="599" t="str">
        <f ca="1">IF($DP279="","",VLOOKUP(DP279,Invoer!$F$15:$AU$1999,10,FALSE))</f>
        <v/>
      </c>
      <c r="DY279" s="595" t="str">
        <f ca="1">IF($DP279="","",VLOOKUP(DP279,Invoer!$F$15:$AU$1999,11,FALSE))</f>
        <v/>
      </c>
      <c r="DZ279" s="662" t="str">
        <f ca="1">IF($DP279="","",IF($DN$4&gt;2,"",VLOOKUP(DP279,Invoer!CQ:CS,3,FALSE)))</f>
        <v/>
      </c>
      <c r="EA279" s="541" t="str">
        <f ca="1">IF($DP279="","",IF(ISERROR(DQ279),0,IF($DN$4&lt;3,"",VLOOKUP(DP279,Invoer!$F$15:$AU$1999,15,FALSE))))</f>
        <v/>
      </c>
      <c r="EB279" s="595" t="str">
        <f ca="1">IF($DP279="","",IF($DN$4&lt;3,"",VLOOKUP(DP279,Invoer!$F$15:$AU$1999,19,FALSE)))</f>
        <v/>
      </c>
      <c r="EC279" s="541" t="str">
        <f ca="1">IF($DP279="","",IF(ISERROR(DQ279),0,IF($DN$4&lt;3,"",VLOOKUP(DP279,Invoer!$F$15:$AU$1999,24,FALSE))))</f>
        <v/>
      </c>
      <c r="ED279" s="541" t="str">
        <f ca="1">IF($DP279="","",IF(ISERROR(DQ279),0,IF($DN$4&lt;3,"",VLOOKUP(DP279,Invoer!$F$15:$AU$1999,17,FALSE))))</f>
        <v/>
      </c>
      <c r="EH279" s="89" t="e">
        <f ca="1">Invoer!CP284</f>
        <v>#N/A</v>
      </c>
      <c r="EI279" s="599" t="str">
        <f t="shared" ca="1" si="163"/>
        <v/>
      </c>
      <c r="EJ279" s="673" t="str">
        <f ca="1">IF(EI279="","",VLOOKUP(EI279,Invoer!$F$15:$AU$1999,2,FALSE))</f>
        <v/>
      </c>
      <c r="EK279" s="599" t="str">
        <f t="shared" ca="1" si="164"/>
        <v/>
      </c>
      <c r="EL279" s="599" t="str">
        <f ca="1">IF($EI279="","",VLOOKUP(EI279,Invoer!$F$15:$AU$1999,3,FALSE))</f>
        <v/>
      </c>
      <c r="EM279" s="599" t="str">
        <f ca="1">IF($EI279="","",IF(EL279&lt;&gt;"Liq","",VLOOKUP(EI279,Invoer!$F$15:$AU$1999,4,FALSE)))</f>
        <v/>
      </c>
      <c r="EN279" s="599" t="str">
        <f ca="1">IF($EI279="","",VLOOKUP(EI279,Invoer!$F$15:$AU$1999,6,FALSE))</f>
        <v/>
      </c>
      <c r="EO279" s="599" t="str">
        <f ca="1">IF(EI279="","",VLOOKUP(EI279,Invoer!$F$15:$AU$1999,9,FALSE))</f>
        <v/>
      </c>
      <c r="EP279" s="599" t="str">
        <f ca="1">IF(EI279="","",VLOOKUP(EI279,Invoer!$F$15:$AU$1999,10,FALSE))</f>
        <v/>
      </c>
      <c r="EQ279" s="599" t="str">
        <f ca="1">IF(EI279="","",VLOOKUP(EI279,Invoer!$F$15:$AU$1999,11,FALSE))</f>
        <v/>
      </c>
      <c r="ER279" s="662" t="str">
        <f ca="1">IF(EI279="","",VLOOKUP(EI279,Invoer!CQ:CS,3,FALSE))</f>
        <v/>
      </c>
      <c r="ES279" s="662" t="str">
        <f t="shared" ca="1" si="165"/>
        <v/>
      </c>
      <c r="ET279" s="513" t="str">
        <f t="shared" ca="1" si="166"/>
        <v/>
      </c>
      <c r="EU279" s="112" t="str">
        <f t="shared" ca="1" si="167"/>
        <v/>
      </c>
      <c r="EV279" s="83" t="s">
        <v>160</v>
      </c>
      <c r="EW279" s="682" t="str">
        <f t="shared" ca="1" si="168"/>
        <v/>
      </c>
      <c r="EX279" s="662" t="str">
        <f t="shared" ca="1" si="169"/>
        <v/>
      </c>
      <c r="EY279"/>
      <c r="EZ279" s="56" t="e">
        <f t="shared" ca="1" si="177"/>
        <v>#VALUE!</v>
      </c>
      <c r="FA279" s="56" t="e">
        <f t="shared" ca="1" si="178"/>
        <v>#VALUE!</v>
      </c>
      <c r="FE279"/>
      <c r="FI279"/>
      <c r="FJ279"/>
    </row>
    <row r="280" spans="1:166" ht="12" customHeight="1" x14ac:dyDescent="0.2">
      <c r="A280"/>
      <c r="B280"/>
      <c r="C280"/>
      <c r="E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AC280" s="435" t="str">
        <f>IF($AC$7&lt;3,Invoer!DR285,IF($AC$7=3,Invoer!BT285,"x"))</f>
        <v>x</v>
      </c>
      <c r="AD280" s="599" t="str">
        <f t="shared" si="170"/>
        <v/>
      </c>
      <c r="AE280" s="673" t="str">
        <f>IF($AD280="","",VLOOKUP(AD280,Invoer!$F$15:$AU$1999,2,FALSE))</f>
        <v/>
      </c>
      <c r="AF280" s="599" t="str">
        <f t="shared" si="171"/>
        <v/>
      </c>
      <c r="AG280" s="599" t="str">
        <f>IF($AD280="","",VLOOKUP(AD280,Invoer!$F$15:$AU$1999,3,FALSE))</f>
        <v/>
      </c>
      <c r="AH280" s="599" t="str">
        <f>IF($AD280="","",IF(AG280&lt;&gt;"Liq","",VLOOKUP(AD280,Invoer!$F$15:$AU$1999,4,FALSE)))</f>
        <v/>
      </c>
      <c r="AI280" s="677" t="str">
        <f>IF($AD280="","",VLOOKUP(AD280,Invoer!$F$15:$AU$1999,5,FALSE))</f>
        <v/>
      </c>
      <c r="AJ280" s="599" t="str">
        <f>IF($AD280="","",VLOOKUP(AD280,Invoer!$F$15:$AU$1999,6,FALSE))</f>
        <v/>
      </c>
      <c r="AK280" s="599" t="str">
        <f>IF($AD280="","",VLOOKUP(AD280,Invoer!$F$15:$AU$1999,9,FALSE))</f>
        <v/>
      </c>
      <c r="AL280" s="599" t="str">
        <f>IF($AD280="","",VLOOKUP(AD280,Invoer!$F$15:$AU$1999,10,FALSE))</f>
        <v/>
      </c>
      <c r="AM280" s="599" t="str">
        <f>IF($AD280="","",VLOOKUP(AD280,Invoer!$F$15:$BB$1999,14,FALSE))</f>
        <v/>
      </c>
      <c r="AN280" s="599" t="str">
        <f>IF($AD280="","",VLOOKUP(AD280,Invoer!$F$15:$AU$1999,11,FALSE))</f>
        <v/>
      </c>
      <c r="AO280" s="662" t="str">
        <f>IF($AD280="","",VLOOKUP(AD280,Invoer!$F$15:$AU$1999,15,FALSE))</f>
        <v/>
      </c>
      <c r="AP280" s="599" t="str">
        <f>IF($AD280="","",VLOOKUP(AD280,Invoer!$F$15:$AU$1999,19,FALSE))</f>
        <v/>
      </c>
      <c r="AQ280" s="662" t="str">
        <f>IF($AD280="","",VLOOKUP(AD280,Invoer!$F$15:$AU$1999,24,FALSE))</f>
        <v/>
      </c>
      <c r="AR280" s="662" t="str">
        <f>IF($AD280="","",VLOOKUP(AD280,Invoer!$F$15:$AU$1999,17,FALSE))</f>
        <v/>
      </c>
      <c r="AS280" s="678" t="str">
        <f t="shared" si="179"/>
        <v/>
      </c>
      <c r="AT280" s="676" t="str">
        <f t="shared" si="153"/>
        <v/>
      </c>
      <c r="AU280" s="77" t="e">
        <f t="shared" si="154"/>
        <v>#VALUE!</v>
      </c>
      <c r="AW280" s="57"/>
      <c r="AX280" s="57"/>
      <c r="BA280" s="83" t="e">
        <f ca="1">Invoer!DW285</f>
        <v>#N/A</v>
      </c>
      <c r="BB280" s="599" t="str">
        <f t="shared" ca="1" si="172"/>
        <v/>
      </c>
      <c r="BC280" s="673" t="str">
        <f ca="1">IF($BB280="","",VLOOKUP(BB280,Invoer!$F$15:$AU$1999,2,FALSE))</f>
        <v/>
      </c>
      <c r="BD280" s="599" t="str">
        <f t="shared" ca="1" si="173"/>
        <v/>
      </c>
      <c r="BE280" s="599" t="str">
        <f ca="1">IF($BB280="","",VLOOKUP(BB280,Invoer!$F$15:$AU$1999,5,FALSE))</f>
        <v/>
      </c>
      <c r="BF280" s="599" t="str">
        <f ca="1">IF($BB280="","",VLOOKUP(BB280,Invoer!$F$15:$AU$1999,6,FALSE))</f>
        <v/>
      </c>
      <c r="BG280" s="599" t="str">
        <f ca="1">IF($BB280="","",VLOOKUP(BB280,Invoer!$F$15:$AU$1999,9,FALSE))</f>
        <v/>
      </c>
      <c r="BH280" s="599" t="str">
        <f ca="1">IF($BB280="","",VLOOKUP(BB280,Invoer!$F$15:$AU$1999,10,FALSE))</f>
        <v/>
      </c>
      <c r="BI280" s="599" t="str">
        <f ca="1">IF($BB280="","",VLOOKUP(BB280,Invoer!$F$15:$BB$1999,14,FALSE))</f>
        <v/>
      </c>
      <c r="BJ280" s="599" t="str">
        <f ca="1">IF($BB280="","",VLOOKUP(BB280,Invoer!$F$15:$AU$1999,11,FALSE))</f>
        <v/>
      </c>
      <c r="BK280" s="662" t="str">
        <f t="shared" ca="1" si="174"/>
        <v/>
      </c>
      <c r="BL280" s="662" t="str">
        <f t="shared" ca="1" si="175"/>
        <v/>
      </c>
      <c r="BM280" s="679" t="str">
        <f t="shared" ca="1" si="176"/>
        <v/>
      </c>
      <c r="BN280" s="662" t="str">
        <f t="shared" ca="1" si="155"/>
        <v/>
      </c>
      <c r="BO280" s="662" t="str">
        <f ca="1">IF($BB280="","",VLOOKUP(BB280,Invoer!$F$15:$AU$1999,15,FALSE))</f>
        <v/>
      </c>
      <c r="BP280" s="662" t="str">
        <f ca="1">IF($BB280="","",VLOOKUP(BB280,Invoer!$F$15:$AU$1999,24,FALSE))</f>
        <v/>
      </c>
      <c r="BQ280" s="662" t="str">
        <f ca="1">IF($BB280="","",VLOOKUP(BB280,Invoer!$F$15:$AU$1999,17,FALSE))</f>
        <v/>
      </c>
      <c r="BS280" s="73" t="e">
        <f t="shared" ca="1" si="180"/>
        <v>#VALUE!</v>
      </c>
      <c r="BT280" s="57" t="str">
        <f t="shared" ca="1" si="181"/>
        <v/>
      </c>
      <c r="CQ280" s="411" t="e">
        <f ca="1">Invoer!EG285</f>
        <v>#N/A</v>
      </c>
      <c r="CR280" s="599" t="str">
        <f t="shared" ca="1" si="156"/>
        <v/>
      </c>
      <c r="CS280" s="673" t="str">
        <f ca="1">IF($CR280="","",VLOOKUP(CR280,Invoer!$F$15:$AU$1500,2,FALSE))</f>
        <v/>
      </c>
      <c r="CT280" s="599" t="str">
        <f t="shared" ca="1" si="157"/>
        <v/>
      </c>
      <c r="CU280" s="599" t="str">
        <f ca="1">IF($CR280="","",VLOOKUP(CR280,Invoer!$F$15:$AU$1500,3,FALSE))</f>
        <v/>
      </c>
      <c r="CV280" s="599" t="str">
        <f ca="1">IF($CR280="","",IF(CU280&lt;&gt;"Liq","",VLOOKUP(CR280,Invoer!$F$15:$AU$1500,4,FALSE)))</f>
        <v/>
      </c>
      <c r="CW280" s="599" t="str">
        <f ca="1">IF($CR280="","",VLOOKUP(CR280,Invoer!$F$15:$AU$1500,5,FALSE))</f>
        <v/>
      </c>
      <c r="CX280" s="599" t="str">
        <f ca="1">IF($CR280="","",VLOOKUP(CR280,Invoer!$F$15:$AU$1500,6,FALSE))</f>
        <v/>
      </c>
      <c r="CY280" s="599" t="str">
        <f ca="1">IF($CR280="","",VLOOKUP(CR280,Invoer!$F$15:$AU$1500,9,FALSE))</f>
        <v/>
      </c>
      <c r="CZ280" s="599" t="str">
        <f ca="1">IF($CR280="","",VLOOKUP(CR280,Invoer!$F$15:$AU$1500,10,FALSE))</f>
        <v/>
      </c>
      <c r="DA280" s="599" t="str">
        <f ca="1">IF($CR280="","",VLOOKUP(CR280,Invoer!$F$15:$AU$1500,11,FALSE))</f>
        <v/>
      </c>
      <c r="DB280" s="599" t="str">
        <f ca="1">IF($CR280="","",VLOOKUP(CR280,Invoer!$F$15:$BB$1500,14,FALSE))</f>
        <v/>
      </c>
      <c r="DC280" s="662" t="str">
        <f ca="1">IF($CR280="","",VLOOKUP(CR280,Invoer!$F$15:$AU$1500,15,FALSE))</f>
        <v/>
      </c>
      <c r="DD280" s="599" t="str">
        <f ca="1">IF($CR280="","",VLOOKUP(CR280,Invoer!$F$15:$AU$1500,19,FALSE))</f>
        <v/>
      </c>
      <c r="DE280" s="662" t="str">
        <f ca="1">IF($CR280="","",VLOOKUP(CR280,Invoer!$F$15:$AU$1500,20,FALSE))</f>
        <v/>
      </c>
      <c r="DF280" s="662" t="str">
        <f ca="1">IF($CR280="","",VLOOKUP(CR280,Invoer!$F$15:$AU$1500,23,FALSE))</f>
        <v/>
      </c>
      <c r="DG280" s="662" t="str">
        <f ca="1">IF($CR280="","",VLOOKUP(CR280,Invoer!$F$15:$AU$1500,17,FALSE))</f>
        <v/>
      </c>
      <c r="DH280" s="681" t="str">
        <f t="shared" ca="1" si="158"/>
        <v/>
      </c>
      <c r="DI280" s="662" t="str">
        <f t="shared" ca="1" si="159"/>
        <v/>
      </c>
      <c r="DJ280" s="190"/>
      <c r="DK280" s="411" t="str">
        <f t="shared" ca="1" si="160"/>
        <v/>
      </c>
      <c r="DO280" s="61" t="e">
        <f ca="1">IF($DN$4&lt;3,Invoer!EB285,Invoer!EA285)</f>
        <v>#N/A</v>
      </c>
      <c r="DP280" s="599" t="str">
        <f t="shared" ca="1" si="161"/>
        <v/>
      </c>
      <c r="DQ280" s="673" t="str">
        <f ca="1">IF($DP280="","",VLOOKUP(DP280,Invoer!$F$15:$AU$1999,2,FALSE))</f>
        <v/>
      </c>
      <c r="DR280" s="599" t="str">
        <f t="shared" ca="1" si="162"/>
        <v/>
      </c>
      <c r="DS280" s="599" t="str">
        <f ca="1">IF($DP280="","",VLOOKUP(DP280,Invoer!$F$15:$AU$1999,3,FALSE))</f>
        <v/>
      </c>
      <c r="DT280" s="599" t="str">
        <f ca="1">IF($DP280="","",IF(DS280&lt;&gt;"Liq","",VLOOKUP(DP280,Invoer!$F$15:$AU$1999,4,FALSE)))</f>
        <v/>
      </c>
      <c r="DU280" s="599" t="str">
        <f ca="1">IF($DP280="","",VLOOKUP(DP280,Invoer!$F$15:$AU$1999,5,FALSE))</f>
        <v/>
      </c>
      <c r="DV280" s="599" t="str">
        <f ca="1">IF($DP280="","",VLOOKUP(DP280,Invoer!$F$15:$AU$1999,6,FALSE))</f>
        <v/>
      </c>
      <c r="DW280" s="599" t="str">
        <f ca="1">IF($DP280="","",VLOOKUP(DP280,Invoer!$F$15:$AU$1999,9,FALSE))</f>
        <v/>
      </c>
      <c r="DX280" s="599" t="str">
        <f ca="1">IF($DP280="","",VLOOKUP(DP280,Invoer!$F$15:$AU$1999,10,FALSE))</f>
        <v/>
      </c>
      <c r="DY280" s="595" t="str">
        <f ca="1">IF($DP280="","",VLOOKUP(DP280,Invoer!$F$15:$AU$1999,11,FALSE))</f>
        <v/>
      </c>
      <c r="DZ280" s="662" t="str">
        <f ca="1">IF($DP280="","",IF($DN$4&gt;2,"",VLOOKUP(DP280,Invoer!CQ:CS,3,FALSE)))</f>
        <v/>
      </c>
      <c r="EA280" s="541" t="str">
        <f ca="1">IF($DP280="","",IF(ISERROR(DQ280),0,IF($DN$4&lt;3,"",VLOOKUP(DP280,Invoer!$F$15:$AU$1999,15,FALSE))))</f>
        <v/>
      </c>
      <c r="EB280" s="595" t="str">
        <f ca="1">IF($DP280="","",IF($DN$4&lt;3,"",VLOOKUP(DP280,Invoer!$F$15:$AU$1999,19,FALSE)))</f>
        <v/>
      </c>
      <c r="EC280" s="541" t="str">
        <f ca="1">IF($DP280="","",IF(ISERROR(DQ280),0,IF($DN$4&lt;3,"",VLOOKUP(DP280,Invoer!$F$15:$AU$1999,24,FALSE))))</f>
        <v/>
      </c>
      <c r="ED280" s="541" t="str">
        <f ca="1">IF($DP280="","",IF(ISERROR(DQ280),0,IF($DN$4&lt;3,"",VLOOKUP(DP280,Invoer!$F$15:$AU$1999,17,FALSE))))</f>
        <v/>
      </c>
      <c r="EH280" s="89" t="e">
        <f ca="1">Invoer!CP285</f>
        <v>#N/A</v>
      </c>
      <c r="EI280" s="599" t="str">
        <f t="shared" ca="1" si="163"/>
        <v/>
      </c>
      <c r="EJ280" s="673" t="str">
        <f ca="1">IF(EI280="","",VLOOKUP(EI280,Invoer!$F$15:$AU$1999,2,FALSE))</f>
        <v/>
      </c>
      <c r="EK280" s="599" t="str">
        <f t="shared" ca="1" si="164"/>
        <v/>
      </c>
      <c r="EL280" s="599" t="str">
        <f ca="1">IF($EI280="","",VLOOKUP(EI280,Invoer!$F$15:$AU$1999,3,FALSE))</f>
        <v/>
      </c>
      <c r="EM280" s="599" t="str">
        <f ca="1">IF($EI280="","",IF(EL280&lt;&gt;"Liq","",VLOOKUP(EI280,Invoer!$F$15:$AU$1999,4,FALSE)))</f>
        <v/>
      </c>
      <c r="EN280" s="599" t="str">
        <f ca="1">IF($EI280="","",VLOOKUP(EI280,Invoer!$F$15:$AU$1999,6,FALSE))</f>
        <v/>
      </c>
      <c r="EO280" s="599" t="str">
        <f ca="1">IF(EI280="","",VLOOKUP(EI280,Invoer!$F$15:$AU$1999,9,FALSE))</f>
        <v/>
      </c>
      <c r="EP280" s="599" t="str">
        <f ca="1">IF(EI280="","",VLOOKUP(EI280,Invoer!$F$15:$AU$1999,10,FALSE))</f>
        <v/>
      </c>
      <c r="EQ280" s="599" t="str">
        <f ca="1">IF(EI280="","",VLOOKUP(EI280,Invoer!$F$15:$AU$1999,11,FALSE))</f>
        <v/>
      </c>
      <c r="ER280" s="662" t="str">
        <f ca="1">IF(EI280="","",VLOOKUP(EI280,Invoer!CQ:CS,3,FALSE))</f>
        <v/>
      </c>
      <c r="ES280" s="662" t="str">
        <f t="shared" ca="1" si="165"/>
        <v/>
      </c>
      <c r="ET280" s="513" t="str">
        <f t="shared" ca="1" si="166"/>
        <v/>
      </c>
      <c r="EU280" s="112" t="str">
        <f t="shared" ca="1" si="167"/>
        <v/>
      </c>
      <c r="EV280" s="83" t="s">
        <v>160</v>
      </c>
      <c r="EW280" s="682" t="str">
        <f t="shared" ca="1" si="168"/>
        <v/>
      </c>
      <c r="EX280" s="662" t="str">
        <f t="shared" ca="1" si="169"/>
        <v/>
      </c>
      <c r="EY280"/>
      <c r="EZ280" s="56" t="e">
        <f t="shared" ca="1" si="177"/>
        <v>#VALUE!</v>
      </c>
      <c r="FA280" s="56" t="e">
        <f t="shared" ca="1" si="178"/>
        <v>#VALUE!</v>
      </c>
      <c r="FE280"/>
      <c r="FI280"/>
      <c r="FJ280"/>
    </row>
    <row r="281" spans="1:166" ht="12" customHeight="1" x14ac:dyDescent="0.2">
      <c r="A281"/>
      <c r="B281"/>
      <c r="C281"/>
      <c r="E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AC281" s="435" t="str">
        <f>IF($AC$7&lt;3,Invoer!DR286,IF($AC$7=3,Invoer!BT286,"x"))</f>
        <v>x</v>
      </c>
      <c r="AD281" s="599" t="str">
        <f t="shared" si="170"/>
        <v/>
      </c>
      <c r="AE281" s="673" t="str">
        <f>IF($AD281="","",VLOOKUP(AD281,Invoer!$F$15:$AU$1999,2,FALSE))</f>
        <v/>
      </c>
      <c r="AF281" s="599" t="str">
        <f t="shared" si="171"/>
        <v/>
      </c>
      <c r="AG281" s="599" t="str">
        <f>IF($AD281="","",VLOOKUP(AD281,Invoer!$F$15:$AU$1999,3,FALSE))</f>
        <v/>
      </c>
      <c r="AH281" s="599" t="str">
        <f>IF($AD281="","",IF(AG281&lt;&gt;"Liq","",VLOOKUP(AD281,Invoer!$F$15:$AU$1999,4,FALSE)))</f>
        <v/>
      </c>
      <c r="AI281" s="677" t="str">
        <f>IF($AD281="","",VLOOKUP(AD281,Invoer!$F$15:$AU$1999,5,FALSE))</f>
        <v/>
      </c>
      <c r="AJ281" s="599" t="str">
        <f>IF($AD281="","",VLOOKUP(AD281,Invoer!$F$15:$AU$1999,6,FALSE))</f>
        <v/>
      </c>
      <c r="AK281" s="599" t="str">
        <f>IF($AD281="","",VLOOKUP(AD281,Invoer!$F$15:$AU$1999,9,FALSE))</f>
        <v/>
      </c>
      <c r="AL281" s="599" t="str">
        <f>IF($AD281="","",VLOOKUP(AD281,Invoer!$F$15:$AU$1999,10,FALSE))</f>
        <v/>
      </c>
      <c r="AM281" s="599" t="str">
        <f>IF($AD281="","",VLOOKUP(AD281,Invoer!$F$15:$BB$1999,14,FALSE))</f>
        <v/>
      </c>
      <c r="AN281" s="599" t="str">
        <f>IF($AD281="","",VLOOKUP(AD281,Invoer!$F$15:$AU$1999,11,FALSE))</f>
        <v/>
      </c>
      <c r="AO281" s="662" t="str">
        <f>IF($AD281="","",VLOOKUP(AD281,Invoer!$F$15:$AU$1999,15,FALSE))</f>
        <v/>
      </c>
      <c r="AP281" s="599" t="str">
        <f>IF($AD281="","",VLOOKUP(AD281,Invoer!$F$15:$AU$1999,19,FALSE))</f>
        <v/>
      </c>
      <c r="AQ281" s="662" t="str">
        <f>IF($AD281="","",VLOOKUP(AD281,Invoer!$F$15:$AU$1999,24,FALSE))</f>
        <v/>
      </c>
      <c r="AR281" s="662" t="str">
        <f>IF($AD281="","",VLOOKUP(AD281,Invoer!$F$15:$AU$1999,17,FALSE))</f>
        <v/>
      </c>
      <c r="AS281" s="678" t="str">
        <f t="shared" si="179"/>
        <v/>
      </c>
      <c r="AT281" s="676" t="str">
        <f t="shared" si="153"/>
        <v/>
      </c>
      <c r="AU281" s="77" t="e">
        <f t="shared" si="154"/>
        <v>#VALUE!</v>
      </c>
      <c r="AW281" s="57"/>
      <c r="AX281" s="57"/>
      <c r="BA281" s="83" t="e">
        <f ca="1">Invoer!DW286</f>
        <v>#N/A</v>
      </c>
      <c r="BB281" s="599" t="str">
        <f t="shared" ca="1" si="172"/>
        <v/>
      </c>
      <c r="BC281" s="673" t="str">
        <f ca="1">IF($BB281="","",VLOOKUP(BB281,Invoer!$F$15:$AU$1999,2,FALSE))</f>
        <v/>
      </c>
      <c r="BD281" s="599" t="str">
        <f t="shared" ca="1" si="173"/>
        <v/>
      </c>
      <c r="BE281" s="599" t="str">
        <f ca="1">IF($BB281="","",VLOOKUP(BB281,Invoer!$F$15:$AU$1999,5,FALSE))</f>
        <v/>
      </c>
      <c r="BF281" s="599" t="str">
        <f ca="1">IF($BB281="","",VLOOKUP(BB281,Invoer!$F$15:$AU$1999,6,FALSE))</f>
        <v/>
      </c>
      <c r="BG281" s="599" t="str">
        <f ca="1">IF($BB281="","",VLOOKUP(BB281,Invoer!$F$15:$AU$1999,9,FALSE))</f>
        <v/>
      </c>
      <c r="BH281" s="599" t="str">
        <f ca="1">IF($BB281="","",VLOOKUP(BB281,Invoer!$F$15:$AU$1999,10,FALSE))</f>
        <v/>
      </c>
      <c r="BI281" s="599" t="str">
        <f ca="1">IF($BB281="","",VLOOKUP(BB281,Invoer!$F$15:$BB$1999,14,FALSE))</f>
        <v/>
      </c>
      <c r="BJ281" s="599" t="str">
        <f ca="1">IF($BB281="","",VLOOKUP(BB281,Invoer!$F$15:$AU$1999,11,FALSE))</f>
        <v/>
      </c>
      <c r="BK281" s="662" t="str">
        <f t="shared" ca="1" si="174"/>
        <v/>
      </c>
      <c r="BL281" s="662" t="str">
        <f t="shared" ca="1" si="175"/>
        <v/>
      </c>
      <c r="BM281" s="679" t="str">
        <f t="shared" ca="1" si="176"/>
        <v/>
      </c>
      <c r="BN281" s="662" t="str">
        <f t="shared" ca="1" si="155"/>
        <v/>
      </c>
      <c r="BO281" s="662" t="str">
        <f ca="1">IF($BB281="","",VLOOKUP(BB281,Invoer!$F$15:$AU$1999,15,FALSE))</f>
        <v/>
      </c>
      <c r="BP281" s="662" t="str">
        <f ca="1">IF($BB281="","",VLOOKUP(BB281,Invoer!$F$15:$AU$1999,24,FALSE))</f>
        <v/>
      </c>
      <c r="BQ281" s="662" t="str">
        <f ca="1">IF($BB281="","",VLOOKUP(BB281,Invoer!$F$15:$AU$1999,17,FALSE))</f>
        <v/>
      </c>
      <c r="BS281" s="73" t="e">
        <f t="shared" ca="1" si="180"/>
        <v>#VALUE!</v>
      </c>
      <c r="BT281" s="57" t="str">
        <f t="shared" ca="1" si="181"/>
        <v/>
      </c>
      <c r="CQ281" s="411" t="e">
        <f ca="1">Invoer!EG286</f>
        <v>#N/A</v>
      </c>
      <c r="CR281" s="599" t="str">
        <f t="shared" ca="1" si="156"/>
        <v/>
      </c>
      <c r="CS281" s="673" t="str">
        <f ca="1">IF($CR281="","",VLOOKUP(CR281,Invoer!$F$15:$AU$1500,2,FALSE))</f>
        <v/>
      </c>
      <c r="CT281" s="599" t="str">
        <f t="shared" ca="1" si="157"/>
        <v/>
      </c>
      <c r="CU281" s="599" t="str">
        <f ca="1">IF($CR281="","",VLOOKUP(CR281,Invoer!$F$15:$AU$1500,3,FALSE))</f>
        <v/>
      </c>
      <c r="CV281" s="599" t="str">
        <f ca="1">IF($CR281="","",IF(CU281&lt;&gt;"Liq","",VLOOKUP(CR281,Invoer!$F$15:$AU$1500,4,FALSE)))</f>
        <v/>
      </c>
      <c r="CW281" s="599" t="str">
        <f ca="1">IF($CR281="","",VLOOKUP(CR281,Invoer!$F$15:$AU$1500,5,FALSE))</f>
        <v/>
      </c>
      <c r="CX281" s="599" t="str">
        <f ca="1">IF($CR281="","",VLOOKUP(CR281,Invoer!$F$15:$AU$1500,6,FALSE))</f>
        <v/>
      </c>
      <c r="CY281" s="599" t="str">
        <f ca="1">IF($CR281="","",VLOOKUP(CR281,Invoer!$F$15:$AU$1500,9,FALSE))</f>
        <v/>
      </c>
      <c r="CZ281" s="599" t="str">
        <f ca="1">IF($CR281="","",VLOOKUP(CR281,Invoer!$F$15:$AU$1500,10,FALSE))</f>
        <v/>
      </c>
      <c r="DA281" s="599" t="str">
        <f ca="1">IF($CR281="","",VLOOKUP(CR281,Invoer!$F$15:$AU$1500,11,FALSE))</f>
        <v/>
      </c>
      <c r="DB281" s="599" t="str">
        <f ca="1">IF($CR281="","",VLOOKUP(CR281,Invoer!$F$15:$BB$1500,14,FALSE))</f>
        <v/>
      </c>
      <c r="DC281" s="662" t="str">
        <f ca="1">IF($CR281="","",VLOOKUP(CR281,Invoer!$F$15:$AU$1500,15,FALSE))</f>
        <v/>
      </c>
      <c r="DD281" s="599" t="str">
        <f ca="1">IF($CR281="","",VLOOKUP(CR281,Invoer!$F$15:$AU$1500,19,FALSE))</f>
        <v/>
      </c>
      <c r="DE281" s="662" t="str">
        <f ca="1">IF($CR281="","",VLOOKUP(CR281,Invoer!$F$15:$AU$1500,20,FALSE))</f>
        <v/>
      </c>
      <c r="DF281" s="662" t="str">
        <f ca="1">IF($CR281="","",VLOOKUP(CR281,Invoer!$F$15:$AU$1500,23,FALSE))</f>
        <v/>
      </c>
      <c r="DG281" s="662" t="str">
        <f ca="1">IF($CR281="","",VLOOKUP(CR281,Invoer!$F$15:$AU$1500,17,FALSE))</f>
        <v/>
      </c>
      <c r="DH281" s="681" t="str">
        <f t="shared" ca="1" si="158"/>
        <v/>
      </c>
      <c r="DI281" s="662" t="str">
        <f t="shared" ca="1" si="159"/>
        <v/>
      </c>
      <c r="DJ281" s="190"/>
      <c r="DK281" s="411" t="str">
        <f t="shared" ca="1" si="160"/>
        <v/>
      </c>
      <c r="DO281" s="61" t="e">
        <f ca="1">IF($DN$4&lt;3,Invoer!EB286,Invoer!EA286)</f>
        <v>#N/A</v>
      </c>
      <c r="DP281" s="599" t="str">
        <f t="shared" ca="1" si="161"/>
        <v/>
      </c>
      <c r="DQ281" s="673" t="str">
        <f ca="1">IF($DP281="","",VLOOKUP(DP281,Invoer!$F$15:$AU$1999,2,FALSE))</f>
        <v/>
      </c>
      <c r="DR281" s="599" t="str">
        <f t="shared" ca="1" si="162"/>
        <v/>
      </c>
      <c r="DS281" s="599" t="str">
        <f ca="1">IF($DP281="","",VLOOKUP(DP281,Invoer!$F$15:$AU$1999,3,FALSE))</f>
        <v/>
      </c>
      <c r="DT281" s="599" t="str">
        <f ca="1">IF($DP281="","",IF(DS281&lt;&gt;"Liq","",VLOOKUP(DP281,Invoer!$F$15:$AU$1999,4,FALSE)))</f>
        <v/>
      </c>
      <c r="DU281" s="599" t="str">
        <f ca="1">IF($DP281="","",VLOOKUP(DP281,Invoer!$F$15:$AU$1999,5,FALSE))</f>
        <v/>
      </c>
      <c r="DV281" s="599" t="str">
        <f ca="1">IF($DP281="","",VLOOKUP(DP281,Invoer!$F$15:$AU$1999,6,FALSE))</f>
        <v/>
      </c>
      <c r="DW281" s="599" t="str">
        <f ca="1">IF($DP281="","",VLOOKUP(DP281,Invoer!$F$15:$AU$1999,9,FALSE))</f>
        <v/>
      </c>
      <c r="DX281" s="599" t="str">
        <f ca="1">IF($DP281="","",VLOOKUP(DP281,Invoer!$F$15:$AU$1999,10,FALSE))</f>
        <v/>
      </c>
      <c r="DY281" s="595" t="str">
        <f ca="1">IF($DP281="","",VLOOKUP(DP281,Invoer!$F$15:$AU$1999,11,FALSE))</f>
        <v/>
      </c>
      <c r="DZ281" s="662" t="str">
        <f ca="1">IF($DP281="","",IF($DN$4&gt;2,"",VLOOKUP(DP281,Invoer!CQ:CS,3,FALSE)))</f>
        <v/>
      </c>
      <c r="EA281" s="541" t="str">
        <f ca="1">IF($DP281="","",IF(ISERROR(DQ281),0,IF($DN$4&lt;3,"",VLOOKUP(DP281,Invoer!$F$15:$AU$1999,15,FALSE))))</f>
        <v/>
      </c>
      <c r="EB281" s="595" t="str">
        <f ca="1">IF($DP281="","",IF($DN$4&lt;3,"",VLOOKUP(DP281,Invoer!$F$15:$AU$1999,19,FALSE)))</f>
        <v/>
      </c>
      <c r="EC281" s="541" t="str">
        <f ca="1">IF($DP281="","",IF(ISERROR(DQ281),0,IF($DN$4&lt;3,"",VLOOKUP(DP281,Invoer!$F$15:$AU$1999,24,FALSE))))</f>
        <v/>
      </c>
      <c r="ED281" s="541" t="str">
        <f ca="1">IF($DP281="","",IF(ISERROR(DQ281),0,IF($DN$4&lt;3,"",VLOOKUP(DP281,Invoer!$F$15:$AU$1999,17,FALSE))))</f>
        <v/>
      </c>
      <c r="EH281" s="89" t="e">
        <f ca="1">Invoer!CP286</f>
        <v>#N/A</v>
      </c>
      <c r="EI281" s="599" t="str">
        <f t="shared" ca="1" si="163"/>
        <v/>
      </c>
      <c r="EJ281" s="673" t="str">
        <f ca="1">IF(EI281="","",VLOOKUP(EI281,Invoer!$F$15:$AU$1999,2,FALSE))</f>
        <v/>
      </c>
      <c r="EK281" s="599" t="str">
        <f t="shared" ca="1" si="164"/>
        <v/>
      </c>
      <c r="EL281" s="599" t="str">
        <f ca="1">IF($EI281="","",VLOOKUP(EI281,Invoer!$F$15:$AU$1999,3,FALSE))</f>
        <v/>
      </c>
      <c r="EM281" s="599" t="str">
        <f ca="1">IF($EI281="","",IF(EL281&lt;&gt;"Liq","",VLOOKUP(EI281,Invoer!$F$15:$AU$1999,4,FALSE)))</f>
        <v/>
      </c>
      <c r="EN281" s="599" t="str">
        <f ca="1">IF($EI281="","",VLOOKUP(EI281,Invoer!$F$15:$AU$1999,6,FALSE))</f>
        <v/>
      </c>
      <c r="EO281" s="599" t="str">
        <f ca="1">IF(EI281="","",VLOOKUP(EI281,Invoer!$F$15:$AU$1999,9,FALSE))</f>
        <v/>
      </c>
      <c r="EP281" s="599" t="str">
        <f ca="1">IF(EI281="","",VLOOKUP(EI281,Invoer!$F$15:$AU$1999,10,FALSE))</f>
        <v/>
      </c>
      <c r="EQ281" s="599" t="str">
        <f ca="1">IF(EI281="","",VLOOKUP(EI281,Invoer!$F$15:$AU$1999,11,FALSE))</f>
        <v/>
      </c>
      <c r="ER281" s="662" t="str">
        <f ca="1">IF(EI281="","",VLOOKUP(EI281,Invoer!CQ:CS,3,FALSE))</f>
        <v/>
      </c>
      <c r="ES281" s="662" t="str">
        <f t="shared" ca="1" si="165"/>
        <v/>
      </c>
      <c r="ET281" s="513" t="str">
        <f t="shared" ca="1" si="166"/>
        <v/>
      </c>
      <c r="EU281" s="112" t="str">
        <f t="shared" ca="1" si="167"/>
        <v/>
      </c>
      <c r="EV281" s="83" t="s">
        <v>160</v>
      </c>
      <c r="EW281" s="682" t="str">
        <f t="shared" ca="1" si="168"/>
        <v/>
      </c>
      <c r="EX281" s="662" t="str">
        <f t="shared" ca="1" si="169"/>
        <v/>
      </c>
      <c r="EY281"/>
      <c r="EZ281" s="56" t="e">
        <f t="shared" ca="1" si="177"/>
        <v>#VALUE!</v>
      </c>
      <c r="FA281" s="56" t="e">
        <f t="shared" ca="1" si="178"/>
        <v>#VALUE!</v>
      </c>
      <c r="FE281"/>
      <c r="FI281"/>
      <c r="FJ281"/>
    </row>
    <row r="282" spans="1:166" ht="12" customHeight="1" x14ac:dyDescent="0.2">
      <c r="A282"/>
      <c r="B282"/>
      <c r="C282"/>
      <c r="E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AC282" s="435" t="str">
        <f>IF($AC$7&lt;3,Invoer!DR287,IF($AC$7=3,Invoer!BT287,"x"))</f>
        <v>x</v>
      </c>
      <c r="AD282" s="599" t="str">
        <f t="shared" si="170"/>
        <v/>
      </c>
      <c r="AE282" s="673" t="str">
        <f>IF($AD282="","",VLOOKUP(AD282,Invoer!$F$15:$AU$1999,2,FALSE))</f>
        <v/>
      </c>
      <c r="AF282" s="599" t="str">
        <f t="shared" si="171"/>
        <v/>
      </c>
      <c r="AG282" s="599" t="str">
        <f>IF($AD282="","",VLOOKUP(AD282,Invoer!$F$15:$AU$1999,3,FALSE))</f>
        <v/>
      </c>
      <c r="AH282" s="599" t="str">
        <f>IF($AD282="","",IF(AG282&lt;&gt;"Liq","",VLOOKUP(AD282,Invoer!$F$15:$AU$1999,4,FALSE)))</f>
        <v/>
      </c>
      <c r="AI282" s="677" t="str">
        <f>IF($AD282="","",VLOOKUP(AD282,Invoer!$F$15:$AU$1999,5,FALSE))</f>
        <v/>
      </c>
      <c r="AJ282" s="599" t="str">
        <f>IF($AD282="","",VLOOKUP(AD282,Invoer!$F$15:$AU$1999,6,FALSE))</f>
        <v/>
      </c>
      <c r="AK282" s="599" t="str">
        <f>IF($AD282="","",VLOOKUP(AD282,Invoer!$F$15:$AU$1999,9,FALSE))</f>
        <v/>
      </c>
      <c r="AL282" s="599" t="str">
        <f>IF($AD282="","",VLOOKUP(AD282,Invoer!$F$15:$AU$1999,10,FALSE))</f>
        <v/>
      </c>
      <c r="AM282" s="599" t="str">
        <f>IF($AD282="","",VLOOKUP(AD282,Invoer!$F$15:$BB$1999,14,FALSE))</f>
        <v/>
      </c>
      <c r="AN282" s="599" t="str">
        <f>IF($AD282="","",VLOOKUP(AD282,Invoer!$F$15:$AU$1999,11,FALSE))</f>
        <v/>
      </c>
      <c r="AO282" s="662" t="str">
        <f>IF($AD282="","",VLOOKUP(AD282,Invoer!$F$15:$AU$1999,15,FALSE))</f>
        <v/>
      </c>
      <c r="AP282" s="599" t="str">
        <f>IF($AD282="","",VLOOKUP(AD282,Invoer!$F$15:$AU$1999,19,FALSE))</f>
        <v/>
      </c>
      <c r="AQ282" s="662" t="str">
        <f>IF($AD282="","",VLOOKUP(AD282,Invoer!$F$15:$AU$1999,24,FALSE))</f>
        <v/>
      </c>
      <c r="AR282" s="662" t="str">
        <f>IF($AD282="","",VLOOKUP(AD282,Invoer!$F$15:$AU$1999,17,FALSE))</f>
        <v/>
      </c>
      <c r="AS282" s="678" t="str">
        <f t="shared" si="179"/>
        <v/>
      </c>
      <c r="AT282" s="676" t="str">
        <f t="shared" si="153"/>
        <v/>
      </c>
      <c r="AU282" s="77" t="e">
        <f t="shared" si="154"/>
        <v>#VALUE!</v>
      </c>
      <c r="AW282" s="57"/>
      <c r="AX282" s="57"/>
      <c r="BA282" s="83" t="e">
        <f ca="1">Invoer!DW287</f>
        <v>#N/A</v>
      </c>
      <c r="BB282" s="599" t="str">
        <f t="shared" ca="1" si="172"/>
        <v/>
      </c>
      <c r="BC282" s="673" t="str">
        <f ca="1">IF($BB282="","",VLOOKUP(BB282,Invoer!$F$15:$AU$1999,2,FALSE))</f>
        <v/>
      </c>
      <c r="BD282" s="599" t="str">
        <f t="shared" ca="1" si="173"/>
        <v/>
      </c>
      <c r="BE282" s="599" t="str">
        <f ca="1">IF($BB282="","",VLOOKUP(BB282,Invoer!$F$15:$AU$1999,5,FALSE))</f>
        <v/>
      </c>
      <c r="BF282" s="599" t="str">
        <f ca="1">IF($BB282="","",VLOOKUP(BB282,Invoer!$F$15:$AU$1999,6,FALSE))</f>
        <v/>
      </c>
      <c r="BG282" s="599" t="str">
        <f ca="1">IF($BB282="","",VLOOKUP(BB282,Invoer!$F$15:$AU$1999,9,FALSE))</f>
        <v/>
      </c>
      <c r="BH282" s="599" t="str">
        <f ca="1">IF($BB282="","",VLOOKUP(BB282,Invoer!$F$15:$AU$1999,10,FALSE))</f>
        <v/>
      </c>
      <c r="BI282" s="599" t="str">
        <f ca="1">IF($BB282="","",VLOOKUP(BB282,Invoer!$F$15:$BB$1999,14,FALSE))</f>
        <v/>
      </c>
      <c r="BJ282" s="599" t="str">
        <f ca="1">IF($BB282="","",VLOOKUP(BB282,Invoer!$F$15:$AU$1999,11,FALSE))</f>
        <v/>
      </c>
      <c r="BK282" s="662" t="str">
        <f t="shared" ca="1" si="174"/>
        <v/>
      </c>
      <c r="BL282" s="662" t="str">
        <f t="shared" ca="1" si="175"/>
        <v/>
      </c>
      <c r="BM282" s="679" t="str">
        <f t="shared" ca="1" si="176"/>
        <v/>
      </c>
      <c r="BN282" s="662" t="str">
        <f t="shared" ca="1" si="155"/>
        <v/>
      </c>
      <c r="BO282" s="662" t="str">
        <f ca="1">IF($BB282="","",VLOOKUP(BB282,Invoer!$F$15:$AU$1999,15,FALSE))</f>
        <v/>
      </c>
      <c r="BP282" s="662" t="str">
        <f ca="1">IF($BB282="","",VLOOKUP(BB282,Invoer!$F$15:$AU$1999,24,FALSE))</f>
        <v/>
      </c>
      <c r="BQ282" s="662" t="str">
        <f ca="1">IF($BB282="","",VLOOKUP(BB282,Invoer!$F$15:$AU$1999,17,FALSE))</f>
        <v/>
      </c>
      <c r="BS282" s="73" t="e">
        <f t="shared" ca="1" si="180"/>
        <v>#VALUE!</v>
      </c>
      <c r="BT282" s="57" t="str">
        <f t="shared" ca="1" si="181"/>
        <v/>
      </c>
      <c r="CQ282" s="411" t="e">
        <f ca="1">Invoer!EG287</f>
        <v>#N/A</v>
      </c>
      <c r="CR282" s="599" t="str">
        <f t="shared" ca="1" si="156"/>
        <v/>
      </c>
      <c r="CS282" s="673" t="str">
        <f ca="1">IF($CR282="","",VLOOKUP(CR282,Invoer!$F$15:$AU$1500,2,FALSE))</f>
        <v/>
      </c>
      <c r="CT282" s="599" t="str">
        <f t="shared" ca="1" si="157"/>
        <v/>
      </c>
      <c r="CU282" s="599" t="str">
        <f ca="1">IF($CR282="","",VLOOKUP(CR282,Invoer!$F$15:$AU$1500,3,FALSE))</f>
        <v/>
      </c>
      <c r="CV282" s="599" t="str">
        <f ca="1">IF($CR282="","",IF(CU282&lt;&gt;"Liq","",VLOOKUP(CR282,Invoer!$F$15:$AU$1500,4,FALSE)))</f>
        <v/>
      </c>
      <c r="CW282" s="599" t="str">
        <f ca="1">IF($CR282="","",VLOOKUP(CR282,Invoer!$F$15:$AU$1500,5,FALSE))</f>
        <v/>
      </c>
      <c r="CX282" s="599" t="str">
        <f ca="1">IF($CR282="","",VLOOKUP(CR282,Invoer!$F$15:$AU$1500,6,FALSE))</f>
        <v/>
      </c>
      <c r="CY282" s="599" t="str">
        <f ca="1">IF($CR282="","",VLOOKUP(CR282,Invoer!$F$15:$AU$1500,9,FALSE))</f>
        <v/>
      </c>
      <c r="CZ282" s="599" t="str">
        <f ca="1">IF($CR282="","",VLOOKUP(CR282,Invoer!$F$15:$AU$1500,10,FALSE))</f>
        <v/>
      </c>
      <c r="DA282" s="599" t="str">
        <f ca="1">IF($CR282="","",VLOOKUP(CR282,Invoer!$F$15:$AU$1500,11,FALSE))</f>
        <v/>
      </c>
      <c r="DB282" s="599" t="str">
        <f ca="1">IF($CR282="","",VLOOKUP(CR282,Invoer!$F$15:$BB$1500,14,FALSE))</f>
        <v/>
      </c>
      <c r="DC282" s="662" t="str">
        <f ca="1">IF($CR282="","",VLOOKUP(CR282,Invoer!$F$15:$AU$1500,15,FALSE))</f>
        <v/>
      </c>
      <c r="DD282" s="599" t="str">
        <f ca="1">IF($CR282="","",VLOOKUP(CR282,Invoer!$F$15:$AU$1500,19,FALSE))</f>
        <v/>
      </c>
      <c r="DE282" s="662" t="str">
        <f ca="1">IF($CR282="","",VLOOKUP(CR282,Invoer!$F$15:$AU$1500,20,FALSE))</f>
        <v/>
      </c>
      <c r="DF282" s="662" t="str">
        <f ca="1">IF($CR282="","",VLOOKUP(CR282,Invoer!$F$15:$AU$1500,23,FALSE))</f>
        <v/>
      </c>
      <c r="DG282" s="662" t="str">
        <f ca="1">IF($CR282="","",VLOOKUP(CR282,Invoer!$F$15:$AU$1500,17,FALSE))</f>
        <v/>
      </c>
      <c r="DH282" s="681" t="str">
        <f t="shared" ca="1" si="158"/>
        <v/>
      </c>
      <c r="DI282" s="662" t="str">
        <f t="shared" ca="1" si="159"/>
        <v/>
      </c>
      <c r="DJ282" s="190"/>
      <c r="DK282" s="411" t="str">
        <f t="shared" ca="1" si="160"/>
        <v/>
      </c>
      <c r="DO282" s="61" t="e">
        <f ca="1">IF($DN$4&lt;3,Invoer!EB287,Invoer!EA287)</f>
        <v>#N/A</v>
      </c>
      <c r="DP282" s="599" t="str">
        <f t="shared" ca="1" si="161"/>
        <v/>
      </c>
      <c r="DQ282" s="673" t="str">
        <f ca="1">IF($DP282="","",VLOOKUP(DP282,Invoer!$F$15:$AU$1999,2,FALSE))</f>
        <v/>
      </c>
      <c r="DR282" s="599" t="str">
        <f t="shared" ca="1" si="162"/>
        <v/>
      </c>
      <c r="DS282" s="599" t="str">
        <f ca="1">IF($DP282="","",VLOOKUP(DP282,Invoer!$F$15:$AU$1999,3,FALSE))</f>
        <v/>
      </c>
      <c r="DT282" s="599" t="str">
        <f ca="1">IF($DP282="","",IF(DS282&lt;&gt;"Liq","",VLOOKUP(DP282,Invoer!$F$15:$AU$1999,4,FALSE)))</f>
        <v/>
      </c>
      <c r="DU282" s="599" t="str">
        <f ca="1">IF($DP282="","",VLOOKUP(DP282,Invoer!$F$15:$AU$1999,5,FALSE))</f>
        <v/>
      </c>
      <c r="DV282" s="599" t="str">
        <f ca="1">IF($DP282="","",VLOOKUP(DP282,Invoer!$F$15:$AU$1999,6,FALSE))</f>
        <v/>
      </c>
      <c r="DW282" s="599" t="str">
        <f ca="1">IF($DP282="","",VLOOKUP(DP282,Invoer!$F$15:$AU$1999,9,FALSE))</f>
        <v/>
      </c>
      <c r="DX282" s="599" t="str">
        <f ca="1">IF($DP282="","",VLOOKUP(DP282,Invoer!$F$15:$AU$1999,10,FALSE))</f>
        <v/>
      </c>
      <c r="DY282" s="595" t="str">
        <f ca="1">IF($DP282="","",VLOOKUP(DP282,Invoer!$F$15:$AU$1999,11,FALSE))</f>
        <v/>
      </c>
      <c r="DZ282" s="662" t="str">
        <f ca="1">IF($DP282="","",IF($DN$4&gt;2,"",VLOOKUP(DP282,Invoer!CQ:CS,3,FALSE)))</f>
        <v/>
      </c>
      <c r="EA282" s="541" t="str">
        <f ca="1">IF($DP282="","",IF(ISERROR(DQ282),0,IF($DN$4&lt;3,"",VLOOKUP(DP282,Invoer!$F$15:$AU$1999,15,FALSE))))</f>
        <v/>
      </c>
      <c r="EB282" s="595" t="str">
        <f ca="1">IF($DP282="","",IF($DN$4&lt;3,"",VLOOKUP(DP282,Invoer!$F$15:$AU$1999,19,FALSE)))</f>
        <v/>
      </c>
      <c r="EC282" s="541" t="str">
        <f ca="1">IF($DP282="","",IF(ISERROR(DQ282),0,IF($DN$4&lt;3,"",VLOOKUP(DP282,Invoer!$F$15:$AU$1999,24,FALSE))))</f>
        <v/>
      </c>
      <c r="ED282" s="541" t="str">
        <f ca="1">IF($DP282="","",IF(ISERROR(DQ282),0,IF($DN$4&lt;3,"",VLOOKUP(DP282,Invoer!$F$15:$AU$1999,17,FALSE))))</f>
        <v/>
      </c>
      <c r="EH282" s="89" t="e">
        <f ca="1">Invoer!CP287</f>
        <v>#N/A</v>
      </c>
      <c r="EI282" s="599" t="str">
        <f t="shared" ca="1" si="163"/>
        <v/>
      </c>
      <c r="EJ282" s="673" t="str">
        <f ca="1">IF(EI282="","",VLOOKUP(EI282,Invoer!$F$15:$AU$1999,2,FALSE))</f>
        <v/>
      </c>
      <c r="EK282" s="599" t="str">
        <f t="shared" ca="1" si="164"/>
        <v/>
      </c>
      <c r="EL282" s="599" t="str">
        <f ca="1">IF($EI282="","",VLOOKUP(EI282,Invoer!$F$15:$AU$1999,3,FALSE))</f>
        <v/>
      </c>
      <c r="EM282" s="599" t="str">
        <f ca="1">IF($EI282="","",IF(EL282&lt;&gt;"Liq","",VLOOKUP(EI282,Invoer!$F$15:$AU$1999,4,FALSE)))</f>
        <v/>
      </c>
      <c r="EN282" s="599" t="str">
        <f ca="1">IF($EI282="","",VLOOKUP(EI282,Invoer!$F$15:$AU$1999,6,FALSE))</f>
        <v/>
      </c>
      <c r="EO282" s="599" t="str">
        <f ca="1">IF(EI282="","",VLOOKUP(EI282,Invoer!$F$15:$AU$1999,9,FALSE))</f>
        <v/>
      </c>
      <c r="EP282" s="599" t="str">
        <f ca="1">IF(EI282="","",VLOOKUP(EI282,Invoer!$F$15:$AU$1999,10,FALSE))</f>
        <v/>
      </c>
      <c r="EQ282" s="599" t="str">
        <f ca="1">IF(EI282="","",VLOOKUP(EI282,Invoer!$F$15:$AU$1999,11,FALSE))</f>
        <v/>
      </c>
      <c r="ER282" s="662" t="str">
        <f ca="1">IF(EI282="","",VLOOKUP(EI282,Invoer!CQ:CS,3,FALSE))</f>
        <v/>
      </c>
      <c r="ES282" s="662" t="str">
        <f t="shared" ca="1" si="165"/>
        <v/>
      </c>
      <c r="ET282" s="513" t="str">
        <f t="shared" ca="1" si="166"/>
        <v/>
      </c>
      <c r="EU282" s="112" t="str">
        <f t="shared" ca="1" si="167"/>
        <v/>
      </c>
      <c r="EV282" s="83" t="s">
        <v>160</v>
      </c>
      <c r="EW282" s="682" t="str">
        <f t="shared" ca="1" si="168"/>
        <v/>
      </c>
      <c r="EX282" s="662" t="str">
        <f t="shared" ca="1" si="169"/>
        <v/>
      </c>
      <c r="EY282"/>
      <c r="EZ282" s="56" t="e">
        <f t="shared" ca="1" si="177"/>
        <v>#VALUE!</v>
      </c>
      <c r="FA282" s="56" t="e">
        <f t="shared" ca="1" si="178"/>
        <v>#VALUE!</v>
      </c>
      <c r="FE282"/>
      <c r="FI282"/>
      <c r="FJ282"/>
    </row>
    <row r="283" spans="1:166" ht="12" customHeight="1" x14ac:dyDescent="0.2">
      <c r="A283"/>
      <c r="B283"/>
      <c r="C283"/>
      <c r="E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AC283" s="435" t="str">
        <f>IF($AC$7&lt;3,Invoer!DR288,IF($AC$7=3,Invoer!BT288,"x"))</f>
        <v>x</v>
      </c>
      <c r="AD283" s="599" t="str">
        <f t="shared" si="170"/>
        <v/>
      </c>
      <c r="AE283" s="673" t="str">
        <f>IF($AD283="","",VLOOKUP(AD283,Invoer!$F$15:$AU$1999,2,FALSE))</f>
        <v/>
      </c>
      <c r="AF283" s="599" t="str">
        <f t="shared" si="171"/>
        <v/>
      </c>
      <c r="AG283" s="599" t="str">
        <f>IF($AD283="","",VLOOKUP(AD283,Invoer!$F$15:$AU$1999,3,FALSE))</f>
        <v/>
      </c>
      <c r="AH283" s="599" t="str">
        <f>IF($AD283="","",IF(AG283&lt;&gt;"Liq","",VLOOKUP(AD283,Invoer!$F$15:$AU$1999,4,FALSE)))</f>
        <v/>
      </c>
      <c r="AI283" s="677" t="str">
        <f>IF($AD283="","",VLOOKUP(AD283,Invoer!$F$15:$AU$1999,5,FALSE))</f>
        <v/>
      </c>
      <c r="AJ283" s="599" t="str">
        <f>IF($AD283="","",VLOOKUP(AD283,Invoer!$F$15:$AU$1999,6,FALSE))</f>
        <v/>
      </c>
      <c r="AK283" s="599" t="str">
        <f>IF($AD283="","",VLOOKUP(AD283,Invoer!$F$15:$AU$1999,9,FALSE))</f>
        <v/>
      </c>
      <c r="AL283" s="599" t="str">
        <f>IF($AD283="","",VLOOKUP(AD283,Invoer!$F$15:$AU$1999,10,FALSE))</f>
        <v/>
      </c>
      <c r="AM283" s="599" t="str">
        <f>IF($AD283="","",VLOOKUP(AD283,Invoer!$F$15:$BB$1999,14,FALSE))</f>
        <v/>
      </c>
      <c r="AN283" s="599" t="str">
        <f>IF($AD283="","",VLOOKUP(AD283,Invoer!$F$15:$AU$1999,11,FALSE))</f>
        <v/>
      </c>
      <c r="AO283" s="662" t="str">
        <f>IF($AD283="","",VLOOKUP(AD283,Invoer!$F$15:$AU$1999,15,FALSE))</f>
        <v/>
      </c>
      <c r="AP283" s="599" t="str">
        <f>IF($AD283="","",VLOOKUP(AD283,Invoer!$F$15:$AU$1999,19,FALSE))</f>
        <v/>
      </c>
      <c r="AQ283" s="662" t="str">
        <f>IF($AD283="","",VLOOKUP(AD283,Invoer!$F$15:$AU$1999,24,FALSE))</f>
        <v/>
      </c>
      <c r="AR283" s="662" t="str">
        <f>IF($AD283="","",VLOOKUP(AD283,Invoer!$F$15:$AU$1999,17,FALSE))</f>
        <v/>
      </c>
      <c r="AS283" s="678" t="str">
        <f t="shared" si="179"/>
        <v/>
      </c>
      <c r="AT283" s="676" t="str">
        <f t="shared" si="153"/>
        <v/>
      </c>
      <c r="AU283" s="77" t="e">
        <f t="shared" si="154"/>
        <v>#VALUE!</v>
      </c>
      <c r="AW283" s="57"/>
      <c r="AX283" s="57"/>
      <c r="BA283" s="83" t="e">
        <f ca="1">Invoer!DW288</f>
        <v>#N/A</v>
      </c>
      <c r="BB283" s="599" t="str">
        <f t="shared" ca="1" si="172"/>
        <v/>
      </c>
      <c r="BC283" s="673" t="str">
        <f ca="1">IF($BB283="","",VLOOKUP(BB283,Invoer!$F$15:$AU$1999,2,FALSE))</f>
        <v/>
      </c>
      <c r="BD283" s="599" t="str">
        <f t="shared" ca="1" si="173"/>
        <v/>
      </c>
      <c r="BE283" s="599" t="str">
        <f ca="1">IF($BB283="","",VLOOKUP(BB283,Invoer!$F$15:$AU$1999,5,FALSE))</f>
        <v/>
      </c>
      <c r="BF283" s="599" t="str">
        <f ca="1">IF($BB283="","",VLOOKUP(BB283,Invoer!$F$15:$AU$1999,6,FALSE))</f>
        <v/>
      </c>
      <c r="BG283" s="599" t="str">
        <f ca="1">IF($BB283="","",VLOOKUP(BB283,Invoer!$F$15:$AU$1999,9,FALSE))</f>
        <v/>
      </c>
      <c r="BH283" s="599" t="str">
        <f ca="1">IF($BB283="","",VLOOKUP(BB283,Invoer!$F$15:$AU$1999,10,FALSE))</f>
        <v/>
      </c>
      <c r="BI283" s="599" t="str">
        <f ca="1">IF($BB283="","",VLOOKUP(BB283,Invoer!$F$15:$BB$1999,14,FALSE))</f>
        <v/>
      </c>
      <c r="BJ283" s="599" t="str">
        <f ca="1">IF($BB283="","",VLOOKUP(BB283,Invoer!$F$15:$AU$1999,11,FALSE))</f>
        <v/>
      </c>
      <c r="BK283" s="662" t="str">
        <f t="shared" ca="1" si="174"/>
        <v/>
      </c>
      <c r="BL283" s="662" t="str">
        <f t="shared" ca="1" si="175"/>
        <v/>
      </c>
      <c r="BM283" s="679" t="str">
        <f t="shared" ca="1" si="176"/>
        <v/>
      </c>
      <c r="BN283" s="662" t="str">
        <f t="shared" ca="1" si="155"/>
        <v/>
      </c>
      <c r="BO283" s="662" t="str">
        <f ca="1">IF($BB283="","",VLOOKUP(BB283,Invoer!$F$15:$AU$1999,15,FALSE))</f>
        <v/>
      </c>
      <c r="BP283" s="662" t="str">
        <f ca="1">IF($BB283="","",VLOOKUP(BB283,Invoer!$F$15:$AU$1999,24,FALSE))</f>
        <v/>
      </c>
      <c r="BQ283" s="662" t="str">
        <f ca="1">IF($BB283="","",VLOOKUP(BB283,Invoer!$F$15:$AU$1999,17,FALSE))</f>
        <v/>
      </c>
      <c r="BS283" s="73" t="e">
        <f t="shared" ca="1" si="180"/>
        <v>#VALUE!</v>
      </c>
      <c r="BT283" s="57" t="str">
        <f t="shared" ca="1" si="181"/>
        <v/>
      </c>
      <c r="CQ283" s="411" t="e">
        <f ca="1">Invoer!EG288</f>
        <v>#N/A</v>
      </c>
      <c r="CR283" s="599" t="str">
        <f t="shared" ca="1" si="156"/>
        <v/>
      </c>
      <c r="CS283" s="673" t="str">
        <f ca="1">IF($CR283="","",VLOOKUP(CR283,Invoer!$F$15:$AU$1500,2,FALSE))</f>
        <v/>
      </c>
      <c r="CT283" s="599" t="str">
        <f t="shared" ca="1" si="157"/>
        <v/>
      </c>
      <c r="CU283" s="599" t="str">
        <f ca="1">IF($CR283="","",VLOOKUP(CR283,Invoer!$F$15:$AU$1500,3,FALSE))</f>
        <v/>
      </c>
      <c r="CV283" s="599" t="str">
        <f ca="1">IF($CR283="","",IF(CU283&lt;&gt;"Liq","",VLOOKUP(CR283,Invoer!$F$15:$AU$1500,4,FALSE)))</f>
        <v/>
      </c>
      <c r="CW283" s="599" t="str">
        <f ca="1">IF($CR283="","",VLOOKUP(CR283,Invoer!$F$15:$AU$1500,5,FALSE))</f>
        <v/>
      </c>
      <c r="CX283" s="599" t="str">
        <f ca="1">IF($CR283="","",VLOOKUP(CR283,Invoer!$F$15:$AU$1500,6,FALSE))</f>
        <v/>
      </c>
      <c r="CY283" s="599" t="str">
        <f ca="1">IF($CR283="","",VLOOKUP(CR283,Invoer!$F$15:$AU$1500,9,FALSE))</f>
        <v/>
      </c>
      <c r="CZ283" s="599" t="str">
        <f ca="1">IF($CR283="","",VLOOKUP(CR283,Invoer!$F$15:$AU$1500,10,FALSE))</f>
        <v/>
      </c>
      <c r="DA283" s="599" t="str">
        <f ca="1">IF($CR283="","",VLOOKUP(CR283,Invoer!$F$15:$AU$1500,11,FALSE))</f>
        <v/>
      </c>
      <c r="DB283" s="599" t="str">
        <f ca="1">IF($CR283="","",VLOOKUP(CR283,Invoer!$F$15:$BB$1500,14,FALSE))</f>
        <v/>
      </c>
      <c r="DC283" s="662" t="str">
        <f ca="1">IF($CR283="","",VLOOKUP(CR283,Invoer!$F$15:$AU$1500,15,FALSE))</f>
        <v/>
      </c>
      <c r="DD283" s="599" t="str">
        <f ca="1">IF($CR283="","",VLOOKUP(CR283,Invoer!$F$15:$AU$1500,19,FALSE))</f>
        <v/>
      </c>
      <c r="DE283" s="662" t="str">
        <f ca="1">IF($CR283="","",VLOOKUP(CR283,Invoer!$F$15:$AU$1500,20,FALSE))</f>
        <v/>
      </c>
      <c r="DF283" s="662" t="str">
        <f ca="1">IF($CR283="","",VLOOKUP(CR283,Invoer!$F$15:$AU$1500,23,FALSE))</f>
        <v/>
      </c>
      <c r="DG283" s="662" t="str">
        <f ca="1">IF($CR283="","",VLOOKUP(CR283,Invoer!$F$15:$AU$1500,17,FALSE))</f>
        <v/>
      </c>
      <c r="DH283" s="681" t="str">
        <f t="shared" ca="1" si="158"/>
        <v/>
      </c>
      <c r="DI283" s="662" t="str">
        <f t="shared" ca="1" si="159"/>
        <v/>
      </c>
      <c r="DJ283" s="190"/>
      <c r="DK283" s="411" t="str">
        <f t="shared" ca="1" si="160"/>
        <v/>
      </c>
      <c r="DO283" s="61" t="e">
        <f ca="1">IF($DN$4&lt;3,Invoer!EB288,Invoer!EA288)</f>
        <v>#N/A</v>
      </c>
      <c r="DP283" s="599" t="str">
        <f t="shared" ca="1" si="161"/>
        <v/>
      </c>
      <c r="DQ283" s="673" t="str">
        <f ca="1">IF($DP283="","",VLOOKUP(DP283,Invoer!$F$15:$AU$1999,2,FALSE))</f>
        <v/>
      </c>
      <c r="DR283" s="599" t="str">
        <f t="shared" ca="1" si="162"/>
        <v/>
      </c>
      <c r="DS283" s="599" t="str">
        <f ca="1">IF($DP283="","",VLOOKUP(DP283,Invoer!$F$15:$AU$1999,3,FALSE))</f>
        <v/>
      </c>
      <c r="DT283" s="599" t="str">
        <f ca="1">IF($DP283="","",IF(DS283&lt;&gt;"Liq","",VLOOKUP(DP283,Invoer!$F$15:$AU$1999,4,FALSE)))</f>
        <v/>
      </c>
      <c r="DU283" s="599" t="str">
        <f ca="1">IF($DP283="","",VLOOKUP(DP283,Invoer!$F$15:$AU$1999,5,FALSE))</f>
        <v/>
      </c>
      <c r="DV283" s="599" t="str">
        <f ca="1">IF($DP283="","",VLOOKUP(DP283,Invoer!$F$15:$AU$1999,6,FALSE))</f>
        <v/>
      </c>
      <c r="DW283" s="599" t="str">
        <f ca="1">IF($DP283="","",VLOOKUP(DP283,Invoer!$F$15:$AU$1999,9,FALSE))</f>
        <v/>
      </c>
      <c r="DX283" s="599" t="str">
        <f ca="1">IF($DP283="","",VLOOKUP(DP283,Invoer!$F$15:$AU$1999,10,FALSE))</f>
        <v/>
      </c>
      <c r="DY283" s="595" t="str">
        <f ca="1">IF($DP283="","",VLOOKUP(DP283,Invoer!$F$15:$AU$1999,11,FALSE))</f>
        <v/>
      </c>
      <c r="DZ283" s="662" t="str">
        <f ca="1">IF($DP283="","",IF($DN$4&gt;2,"",VLOOKUP(DP283,Invoer!CQ:CS,3,FALSE)))</f>
        <v/>
      </c>
      <c r="EA283" s="541" t="str">
        <f ca="1">IF($DP283="","",IF(ISERROR(DQ283),0,IF($DN$4&lt;3,"",VLOOKUP(DP283,Invoer!$F$15:$AU$1999,15,FALSE))))</f>
        <v/>
      </c>
      <c r="EB283" s="595" t="str">
        <f ca="1">IF($DP283="","",IF($DN$4&lt;3,"",VLOOKUP(DP283,Invoer!$F$15:$AU$1999,19,FALSE)))</f>
        <v/>
      </c>
      <c r="EC283" s="541" t="str">
        <f ca="1">IF($DP283="","",IF(ISERROR(DQ283),0,IF($DN$4&lt;3,"",VLOOKUP(DP283,Invoer!$F$15:$AU$1999,24,FALSE))))</f>
        <v/>
      </c>
      <c r="ED283" s="541" t="str">
        <f ca="1">IF($DP283="","",IF(ISERROR(DQ283),0,IF($DN$4&lt;3,"",VLOOKUP(DP283,Invoer!$F$15:$AU$1999,17,FALSE))))</f>
        <v/>
      </c>
      <c r="EH283" s="89" t="e">
        <f ca="1">Invoer!CP288</f>
        <v>#N/A</v>
      </c>
      <c r="EI283" s="599" t="str">
        <f t="shared" ca="1" si="163"/>
        <v/>
      </c>
      <c r="EJ283" s="673" t="str">
        <f ca="1">IF(EI283="","",VLOOKUP(EI283,Invoer!$F$15:$AU$1999,2,FALSE))</f>
        <v/>
      </c>
      <c r="EK283" s="599" t="str">
        <f t="shared" ca="1" si="164"/>
        <v/>
      </c>
      <c r="EL283" s="599" t="str">
        <f ca="1">IF($EI283="","",VLOOKUP(EI283,Invoer!$F$15:$AU$1999,3,FALSE))</f>
        <v/>
      </c>
      <c r="EM283" s="599" t="str">
        <f ca="1">IF($EI283="","",IF(EL283&lt;&gt;"Liq","",VLOOKUP(EI283,Invoer!$F$15:$AU$1999,4,FALSE)))</f>
        <v/>
      </c>
      <c r="EN283" s="599" t="str">
        <f ca="1">IF($EI283="","",VLOOKUP(EI283,Invoer!$F$15:$AU$1999,6,FALSE))</f>
        <v/>
      </c>
      <c r="EO283" s="599" t="str">
        <f ca="1">IF(EI283="","",VLOOKUP(EI283,Invoer!$F$15:$AU$1999,9,FALSE))</f>
        <v/>
      </c>
      <c r="EP283" s="599" t="str">
        <f ca="1">IF(EI283="","",VLOOKUP(EI283,Invoer!$F$15:$AU$1999,10,FALSE))</f>
        <v/>
      </c>
      <c r="EQ283" s="599" t="str">
        <f ca="1">IF(EI283="","",VLOOKUP(EI283,Invoer!$F$15:$AU$1999,11,FALSE))</f>
        <v/>
      </c>
      <c r="ER283" s="662" t="str">
        <f ca="1">IF(EI283="","",VLOOKUP(EI283,Invoer!CQ:CS,3,FALSE))</f>
        <v/>
      </c>
      <c r="ES283" s="662" t="str">
        <f t="shared" ca="1" si="165"/>
        <v/>
      </c>
      <c r="ET283" s="513" t="str">
        <f t="shared" ca="1" si="166"/>
        <v/>
      </c>
      <c r="EU283" s="112" t="str">
        <f t="shared" ca="1" si="167"/>
        <v/>
      </c>
      <c r="EV283" s="83" t="s">
        <v>160</v>
      </c>
      <c r="EW283" s="682" t="str">
        <f t="shared" ca="1" si="168"/>
        <v/>
      </c>
      <c r="EX283" s="662" t="str">
        <f t="shared" ca="1" si="169"/>
        <v/>
      </c>
      <c r="EY283"/>
      <c r="EZ283" s="56" t="e">
        <f t="shared" ca="1" si="177"/>
        <v>#VALUE!</v>
      </c>
      <c r="FA283" s="56" t="e">
        <f t="shared" ca="1" si="178"/>
        <v>#VALUE!</v>
      </c>
      <c r="FE283"/>
      <c r="FI283"/>
      <c r="FJ283"/>
    </row>
    <row r="284" spans="1:166" ht="12" customHeight="1" x14ac:dyDescent="0.2">
      <c r="A284"/>
      <c r="B284"/>
      <c r="C284"/>
      <c r="E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AC284" s="435" t="str">
        <f>IF($AC$7&lt;3,Invoer!DR289,IF($AC$7=3,Invoer!BT289,"x"))</f>
        <v>x</v>
      </c>
      <c r="AD284" s="599" t="str">
        <f t="shared" si="170"/>
        <v/>
      </c>
      <c r="AE284" s="673" t="str">
        <f>IF($AD284="","",VLOOKUP(AD284,Invoer!$F$15:$AU$1999,2,FALSE))</f>
        <v/>
      </c>
      <c r="AF284" s="599" t="str">
        <f t="shared" si="171"/>
        <v/>
      </c>
      <c r="AG284" s="599" t="str">
        <f>IF($AD284="","",VLOOKUP(AD284,Invoer!$F$15:$AU$1999,3,FALSE))</f>
        <v/>
      </c>
      <c r="AH284" s="599" t="str">
        <f>IF($AD284="","",IF(AG284&lt;&gt;"Liq","",VLOOKUP(AD284,Invoer!$F$15:$AU$1999,4,FALSE)))</f>
        <v/>
      </c>
      <c r="AI284" s="677" t="str">
        <f>IF($AD284="","",VLOOKUP(AD284,Invoer!$F$15:$AU$1999,5,FALSE))</f>
        <v/>
      </c>
      <c r="AJ284" s="599" t="str">
        <f>IF($AD284="","",VLOOKUP(AD284,Invoer!$F$15:$AU$1999,6,FALSE))</f>
        <v/>
      </c>
      <c r="AK284" s="599" t="str">
        <f>IF($AD284="","",VLOOKUP(AD284,Invoer!$F$15:$AU$1999,9,FALSE))</f>
        <v/>
      </c>
      <c r="AL284" s="599" t="str">
        <f>IF($AD284="","",VLOOKUP(AD284,Invoer!$F$15:$AU$1999,10,FALSE))</f>
        <v/>
      </c>
      <c r="AM284" s="599" t="str">
        <f>IF($AD284="","",VLOOKUP(AD284,Invoer!$F$15:$BB$1999,14,FALSE))</f>
        <v/>
      </c>
      <c r="AN284" s="599" t="str">
        <f>IF($AD284="","",VLOOKUP(AD284,Invoer!$F$15:$AU$1999,11,FALSE))</f>
        <v/>
      </c>
      <c r="AO284" s="662" t="str">
        <f>IF($AD284="","",VLOOKUP(AD284,Invoer!$F$15:$AU$1999,15,FALSE))</f>
        <v/>
      </c>
      <c r="AP284" s="599" t="str">
        <f>IF($AD284="","",VLOOKUP(AD284,Invoer!$F$15:$AU$1999,19,FALSE))</f>
        <v/>
      </c>
      <c r="AQ284" s="662" t="str">
        <f>IF($AD284="","",VLOOKUP(AD284,Invoer!$F$15:$AU$1999,24,FALSE))</f>
        <v/>
      </c>
      <c r="AR284" s="662" t="str">
        <f>IF($AD284="","",VLOOKUP(AD284,Invoer!$F$15:$AU$1999,17,FALSE))</f>
        <v/>
      </c>
      <c r="AS284" s="678" t="str">
        <f t="shared" si="179"/>
        <v/>
      </c>
      <c r="AT284" s="676" t="str">
        <f t="shared" si="153"/>
        <v/>
      </c>
      <c r="AU284" s="77" t="e">
        <f t="shared" si="154"/>
        <v>#VALUE!</v>
      </c>
      <c r="AW284" s="57"/>
      <c r="AX284" s="57"/>
      <c r="BA284" s="83" t="e">
        <f ca="1">Invoer!DW289</f>
        <v>#N/A</v>
      </c>
      <c r="BB284" s="599" t="str">
        <f t="shared" ca="1" si="172"/>
        <v/>
      </c>
      <c r="BC284" s="673" t="str">
        <f ca="1">IF($BB284="","",VLOOKUP(BB284,Invoer!$F$15:$AU$1999,2,FALSE))</f>
        <v/>
      </c>
      <c r="BD284" s="599" t="str">
        <f t="shared" ca="1" si="173"/>
        <v/>
      </c>
      <c r="BE284" s="599" t="str">
        <f ca="1">IF($BB284="","",VLOOKUP(BB284,Invoer!$F$15:$AU$1999,5,FALSE))</f>
        <v/>
      </c>
      <c r="BF284" s="599" t="str">
        <f ca="1">IF($BB284="","",VLOOKUP(BB284,Invoer!$F$15:$AU$1999,6,FALSE))</f>
        <v/>
      </c>
      <c r="BG284" s="599" t="str">
        <f ca="1">IF($BB284="","",VLOOKUP(BB284,Invoer!$F$15:$AU$1999,9,FALSE))</f>
        <v/>
      </c>
      <c r="BH284" s="599" t="str">
        <f ca="1">IF($BB284="","",VLOOKUP(BB284,Invoer!$F$15:$AU$1999,10,FALSE))</f>
        <v/>
      </c>
      <c r="BI284" s="599" t="str">
        <f ca="1">IF($BB284="","",VLOOKUP(BB284,Invoer!$F$15:$BB$1999,14,FALSE))</f>
        <v/>
      </c>
      <c r="BJ284" s="599" t="str">
        <f ca="1">IF($BB284="","",VLOOKUP(BB284,Invoer!$F$15:$AU$1999,11,FALSE))</f>
        <v/>
      </c>
      <c r="BK284" s="662" t="str">
        <f t="shared" ca="1" si="174"/>
        <v/>
      </c>
      <c r="BL284" s="662" t="str">
        <f t="shared" ca="1" si="175"/>
        <v/>
      </c>
      <c r="BM284" s="679" t="str">
        <f t="shared" ca="1" si="176"/>
        <v/>
      </c>
      <c r="BN284" s="662" t="str">
        <f t="shared" ca="1" si="155"/>
        <v/>
      </c>
      <c r="BO284" s="662" t="str">
        <f ca="1">IF($BB284="","",VLOOKUP(BB284,Invoer!$F$15:$AU$1999,15,FALSE))</f>
        <v/>
      </c>
      <c r="BP284" s="662" t="str">
        <f ca="1">IF($BB284="","",VLOOKUP(BB284,Invoer!$F$15:$AU$1999,24,FALSE))</f>
        <v/>
      </c>
      <c r="BQ284" s="662" t="str">
        <f ca="1">IF($BB284="","",VLOOKUP(BB284,Invoer!$F$15:$AU$1999,17,FALSE))</f>
        <v/>
      </c>
      <c r="BS284" s="73" t="e">
        <f t="shared" ca="1" si="180"/>
        <v>#VALUE!</v>
      </c>
      <c r="BT284" s="57" t="str">
        <f t="shared" ca="1" si="181"/>
        <v/>
      </c>
      <c r="CQ284" s="411" t="e">
        <f ca="1">Invoer!EG289</f>
        <v>#N/A</v>
      </c>
      <c r="CR284" s="599" t="str">
        <f t="shared" ca="1" si="156"/>
        <v/>
      </c>
      <c r="CS284" s="673" t="str">
        <f ca="1">IF($CR284="","",VLOOKUP(CR284,Invoer!$F$15:$AU$1500,2,FALSE))</f>
        <v/>
      </c>
      <c r="CT284" s="599" t="str">
        <f t="shared" ca="1" si="157"/>
        <v/>
      </c>
      <c r="CU284" s="599" t="str">
        <f ca="1">IF($CR284="","",VLOOKUP(CR284,Invoer!$F$15:$AU$1500,3,FALSE))</f>
        <v/>
      </c>
      <c r="CV284" s="599" t="str">
        <f ca="1">IF($CR284="","",IF(CU284&lt;&gt;"Liq","",VLOOKUP(CR284,Invoer!$F$15:$AU$1500,4,FALSE)))</f>
        <v/>
      </c>
      <c r="CW284" s="599" t="str">
        <f ca="1">IF($CR284="","",VLOOKUP(CR284,Invoer!$F$15:$AU$1500,5,FALSE))</f>
        <v/>
      </c>
      <c r="CX284" s="599" t="str">
        <f ca="1">IF($CR284="","",VLOOKUP(CR284,Invoer!$F$15:$AU$1500,6,FALSE))</f>
        <v/>
      </c>
      <c r="CY284" s="599" t="str">
        <f ca="1">IF($CR284="","",VLOOKUP(CR284,Invoer!$F$15:$AU$1500,9,FALSE))</f>
        <v/>
      </c>
      <c r="CZ284" s="599" t="str">
        <f ca="1">IF($CR284="","",VLOOKUP(CR284,Invoer!$F$15:$AU$1500,10,FALSE))</f>
        <v/>
      </c>
      <c r="DA284" s="599" t="str">
        <f ca="1">IF($CR284="","",VLOOKUP(CR284,Invoer!$F$15:$AU$1500,11,FALSE))</f>
        <v/>
      </c>
      <c r="DB284" s="599" t="str">
        <f ca="1">IF($CR284="","",VLOOKUP(CR284,Invoer!$F$15:$BB$1500,14,FALSE))</f>
        <v/>
      </c>
      <c r="DC284" s="662" t="str">
        <f ca="1">IF($CR284="","",VLOOKUP(CR284,Invoer!$F$15:$AU$1500,15,FALSE))</f>
        <v/>
      </c>
      <c r="DD284" s="599" t="str">
        <f ca="1">IF($CR284="","",VLOOKUP(CR284,Invoer!$F$15:$AU$1500,19,FALSE))</f>
        <v/>
      </c>
      <c r="DE284" s="662" t="str">
        <f ca="1">IF($CR284="","",VLOOKUP(CR284,Invoer!$F$15:$AU$1500,20,FALSE))</f>
        <v/>
      </c>
      <c r="DF284" s="662" t="str">
        <f ca="1">IF($CR284="","",VLOOKUP(CR284,Invoer!$F$15:$AU$1500,23,FALSE))</f>
        <v/>
      </c>
      <c r="DG284" s="662" t="str">
        <f ca="1">IF($CR284="","",VLOOKUP(CR284,Invoer!$F$15:$AU$1500,17,FALSE))</f>
        <v/>
      </c>
      <c r="DH284" s="681" t="str">
        <f t="shared" ca="1" si="158"/>
        <v/>
      </c>
      <c r="DI284" s="662" t="str">
        <f t="shared" ca="1" si="159"/>
        <v/>
      </c>
      <c r="DJ284" s="190"/>
      <c r="DK284" s="411" t="str">
        <f t="shared" ca="1" si="160"/>
        <v/>
      </c>
      <c r="DO284" s="61" t="e">
        <f ca="1">IF($DN$4&lt;3,Invoer!EB289,Invoer!EA289)</f>
        <v>#N/A</v>
      </c>
      <c r="DP284" s="599" t="str">
        <f t="shared" ca="1" si="161"/>
        <v/>
      </c>
      <c r="DQ284" s="673" t="str">
        <f ca="1">IF($DP284="","",VLOOKUP(DP284,Invoer!$F$15:$AU$1999,2,FALSE))</f>
        <v/>
      </c>
      <c r="DR284" s="599" t="str">
        <f t="shared" ca="1" si="162"/>
        <v/>
      </c>
      <c r="DS284" s="599" t="str">
        <f ca="1">IF($DP284="","",VLOOKUP(DP284,Invoer!$F$15:$AU$1999,3,FALSE))</f>
        <v/>
      </c>
      <c r="DT284" s="599" t="str">
        <f ca="1">IF($DP284="","",IF(DS284&lt;&gt;"Liq","",VLOOKUP(DP284,Invoer!$F$15:$AU$1999,4,FALSE)))</f>
        <v/>
      </c>
      <c r="DU284" s="599" t="str">
        <f ca="1">IF($DP284="","",VLOOKUP(DP284,Invoer!$F$15:$AU$1999,5,FALSE))</f>
        <v/>
      </c>
      <c r="DV284" s="599" t="str">
        <f ca="1">IF($DP284="","",VLOOKUP(DP284,Invoer!$F$15:$AU$1999,6,FALSE))</f>
        <v/>
      </c>
      <c r="DW284" s="599" t="str">
        <f ca="1">IF($DP284="","",VLOOKUP(DP284,Invoer!$F$15:$AU$1999,9,FALSE))</f>
        <v/>
      </c>
      <c r="DX284" s="599" t="str">
        <f ca="1">IF($DP284="","",VLOOKUP(DP284,Invoer!$F$15:$AU$1999,10,FALSE))</f>
        <v/>
      </c>
      <c r="DY284" s="595" t="str">
        <f ca="1">IF($DP284="","",VLOOKUP(DP284,Invoer!$F$15:$AU$1999,11,FALSE))</f>
        <v/>
      </c>
      <c r="DZ284" s="662" t="str">
        <f ca="1">IF($DP284="","",IF($DN$4&gt;2,"",VLOOKUP(DP284,Invoer!CQ:CS,3,FALSE)))</f>
        <v/>
      </c>
      <c r="EA284" s="541" t="str">
        <f ca="1">IF($DP284="","",IF(ISERROR(DQ284),0,IF($DN$4&lt;3,"",VLOOKUP(DP284,Invoer!$F$15:$AU$1999,15,FALSE))))</f>
        <v/>
      </c>
      <c r="EB284" s="595" t="str">
        <f ca="1">IF($DP284="","",IF($DN$4&lt;3,"",VLOOKUP(DP284,Invoer!$F$15:$AU$1999,19,FALSE)))</f>
        <v/>
      </c>
      <c r="EC284" s="541" t="str">
        <f ca="1">IF($DP284="","",IF(ISERROR(DQ284),0,IF($DN$4&lt;3,"",VLOOKUP(DP284,Invoer!$F$15:$AU$1999,24,FALSE))))</f>
        <v/>
      </c>
      <c r="ED284" s="541" t="str">
        <f ca="1">IF($DP284="","",IF(ISERROR(DQ284),0,IF($DN$4&lt;3,"",VLOOKUP(DP284,Invoer!$F$15:$AU$1999,17,FALSE))))</f>
        <v/>
      </c>
      <c r="EH284" s="89" t="e">
        <f ca="1">Invoer!CP289</f>
        <v>#N/A</v>
      </c>
      <c r="EI284" s="599" t="str">
        <f t="shared" ca="1" si="163"/>
        <v/>
      </c>
      <c r="EJ284" s="673" t="str">
        <f ca="1">IF(EI284="","",VLOOKUP(EI284,Invoer!$F$15:$AU$1999,2,FALSE))</f>
        <v/>
      </c>
      <c r="EK284" s="599" t="str">
        <f t="shared" ca="1" si="164"/>
        <v/>
      </c>
      <c r="EL284" s="599" t="str">
        <f ca="1">IF($EI284="","",VLOOKUP(EI284,Invoer!$F$15:$AU$1999,3,FALSE))</f>
        <v/>
      </c>
      <c r="EM284" s="599" t="str">
        <f ca="1">IF($EI284="","",IF(EL284&lt;&gt;"Liq","",VLOOKUP(EI284,Invoer!$F$15:$AU$1999,4,FALSE)))</f>
        <v/>
      </c>
      <c r="EN284" s="599" t="str">
        <f ca="1">IF($EI284="","",VLOOKUP(EI284,Invoer!$F$15:$AU$1999,6,FALSE))</f>
        <v/>
      </c>
      <c r="EO284" s="599" t="str">
        <f ca="1">IF(EI284="","",VLOOKUP(EI284,Invoer!$F$15:$AU$1999,9,FALSE))</f>
        <v/>
      </c>
      <c r="EP284" s="599" t="str">
        <f ca="1">IF(EI284="","",VLOOKUP(EI284,Invoer!$F$15:$AU$1999,10,FALSE))</f>
        <v/>
      </c>
      <c r="EQ284" s="599" t="str">
        <f ca="1">IF(EI284="","",VLOOKUP(EI284,Invoer!$F$15:$AU$1999,11,FALSE))</f>
        <v/>
      </c>
      <c r="ER284" s="662" t="str">
        <f ca="1">IF(EI284="","",VLOOKUP(EI284,Invoer!CQ:CS,3,FALSE))</f>
        <v/>
      </c>
      <c r="ES284" s="662" t="str">
        <f t="shared" ca="1" si="165"/>
        <v/>
      </c>
      <c r="ET284" s="513" t="str">
        <f t="shared" ca="1" si="166"/>
        <v/>
      </c>
      <c r="EU284" s="112" t="str">
        <f t="shared" ca="1" si="167"/>
        <v/>
      </c>
      <c r="EV284" s="83" t="s">
        <v>160</v>
      </c>
      <c r="EW284" s="682" t="str">
        <f t="shared" ca="1" si="168"/>
        <v/>
      </c>
      <c r="EX284" s="662" t="str">
        <f t="shared" ca="1" si="169"/>
        <v/>
      </c>
      <c r="EY284"/>
      <c r="EZ284" s="56" t="e">
        <f t="shared" ca="1" si="177"/>
        <v>#VALUE!</v>
      </c>
      <c r="FA284" s="56" t="e">
        <f t="shared" ca="1" si="178"/>
        <v>#VALUE!</v>
      </c>
      <c r="FE284"/>
      <c r="FI284"/>
      <c r="FJ284"/>
    </row>
    <row r="285" spans="1:166" ht="12" customHeight="1" x14ac:dyDescent="0.2">
      <c r="A285"/>
      <c r="B285"/>
      <c r="C285"/>
      <c r="E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AC285" s="435" t="str">
        <f>IF($AC$7&lt;3,Invoer!DR290,IF($AC$7=3,Invoer!BT290,"x"))</f>
        <v>x</v>
      </c>
      <c r="AD285" s="599" t="str">
        <f t="shared" si="170"/>
        <v/>
      </c>
      <c r="AE285" s="673" t="str">
        <f>IF($AD285="","",VLOOKUP(AD285,Invoer!$F$15:$AU$1999,2,FALSE))</f>
        <v/>
      </c>
      <c r="AF285" s="599" t="str">
        <f t="shared" si="171"/>
        <v/>
      </c>
      <c r="AG285" s="599" t="str">
        <f>IF($AD285="","",VLOOKUP(AD285,Invoer!$F$15:$AU$1999,3,FALSE))</f>
        <v/>
      </c>
      <c r="AH285" s="599" t="str">
        <f>IF($AD285="","",IF(AG285&lt;&gt;"Liq","",VLOOKUP(AD285,Invoer!$F$15:$AU$1999,4,FALSE)))</f>
        <v/>
      </c>
      <c r="AI285" s="677" t="str">
        <f>IF($AD285="","",VLOOKUP(AD285,Invoer!$F$15:$AU$1999,5,FALSE))</f>
        <v/>
      </c>
      <c r="AJ285" s="599" t="str">
        <f>IF($AD285="","",VLOOKUP(AD285,Invoer!$F$15:$AU$1999,6,FALSE))</f>
        <v/>
      </c>
      <c r="AK285" s="599" t="str">
        <f>IF($AD285="","",VLOOKUP(AD285,Invoer!$F$15:$AU$1999,9,FALSE))</f>
        <v/>
      </c>
      <c r="AL285" s="599" t="str">
        <f>IF($AD285="","",VLOOKUP(AD285,Invoer!$F$15:$AU$1999,10,FALSE))</f>
        <v/>
      </c>
      <c r="AM285" s="599" t="str">
        <f>IF($AD285="","",VLOOKUP(AD285,Invoer!$F$15:$BB$1999,14,FALSE))</f>
        <v/>
      </c>
      <c r="AN285" s="599" t="str">
        <f>IF($AD285="","",VLOOKUP(AD285,Invoer!$F$15:$AU$1999,11,FALSE))</f>
        <v/>
      </c>
      <c r="AO285" s="662" t="str">
        <f>IF($AD285="","",VLOOKUP(AD285,Invoer!$F$15:$AU$1999,15,FALSE))</f>
        <v/>
      </c>
      <c r="AP285" s="599" t="str">
        <f>IF($AD285="","",VLOOKUP(AD285,Invoer!$F$15:$AU$1999,19,FALSE))</f>
        <v/>
      </c>
      <c r="AQ285" s="662" t="str">
        <f>IF($AD285="","",VLOOKUP(AD285,Invoer!$F$15:$AU$1999,24,FALSE))</f>
        <v/>
      </c>
      <c r="AR285" s="662" t="str">
        <f>IF($AD285="","",VLOOKUP(AD285,Invoer!$F$15:$AU$1999,17,FALSE))</f>
        <v/>
      </c>
      <c r="AS285" s="678" t="str">
        <f t="shared" si="179"/>
        <v/>
      </c>
      <c r="AT285" s="676" t="str">
        <f t="shared" si="153"/>
        <v/>
      </c>
      <c r="AU285" s="77" t="e">
        <f t="shared" si="154"/>
        <v>#VALUE!</v>
      </c>
      <c r="AW285" s="57"/>
      <c r="AX285" s="57"/>
      <c r="BA285" s="83" t="e">
        <f ca="1">Invoer!DW290</f>
        <v>#N/A</v>
      </c>
      <c r="BB285" s="599" t="str">
        <f t="shared" ca="1" si="172"/>
        <v/>
      </c>
      <c r="BC285" s="673" t="str">
        <f ca="1">IF($BB285="","",VLOOKUP(BB285,Invoer!$F$15:$AU$1999,2,FALSE))</f>
        <v/>
      </c>
      <c r="BD285" s="599" t="str">
        <f t="shared" ca="1" si="173"/>
        <v/>
      </c>
      <c r="BE285" s="599" t="str">
        <f ca="1">IF($BB285="","",VLOOKUP(BB285,Invoer!$F$15:$AU$1999,5,FALSE))</f>
        <v/>
      </c>
      <c r="BF285" s="599" t="str">
        <f ca="1">IF($BB285="","",VLOOKUP(BB285,Invoer!$F$15:$AU$1999,6,FALSE))</f>
        <v/>
      </c>
      <c r="BG285" s="599" t="str">
        <f ca="1">IF($BB285="","",VLOOKUP(BB285,Invoer!$F$15:$AU$1999,9,FALSE))</f>
        <v/>
      </c>
      <c r="BH285" s="599" t="str">
        <f ca="1">IF($BB285="","",VLOOKUP(BB285,Invoer!$F$15:$AU$1999,10,FALSE))</f>
        <v/>
      </c>
      <c r="BI285" s="599" t="str">
        <f ca="1">IF($BB285="","",VLOOKUP(BB285,Invoer!$F$15:$BB$1999,14,FALSE))</f>
        <v/>
      </c>
      <c r="BJ285" s="599" t="str">
        <f ca="1">IF($BB285="","",VLOOKUP(BB285,Invoer!$F$15:$AU$1999,11,FALSE))</f>
        <v/>
      </c>
      <c r="BK285" s="662" t="str">
        <f t="shared" ca="1" si="174"/>
        <v/>
      </c>
      <c r="BL285" s="662" t="str">
        <f t="shared" ca="1" si="175"/>
        <v/>
      </c>
      <c r="BM285" s="679" t="str">
        <f t="shared" ca="1" si="176"/>
        <v/>
      </c>
      <c r="BN285" s="662" t="str">
        <f t="shared" ca="1" si="155"/>
        <v/>
      </c>
      <c r="BO285" s="662" t="str">
        <f ca="1">IF($BB285="","",VLOOKUP(BB285,Invoer!$F$15:$AU$1999,15,FALSE))</f>
        <v/>
      </c>
      <c r="BP285" s="662" t="str">
        <f ca="1">IF($BB285="","",VLOOKUP(BB285,Invoer!$F$15:$AU$1999,24,FALSE))</f>
        <v/>
      </c>
      <c r="BQ285" s="662" t="str">
        <f ca="1">IF($BB285="","",VLOOKUP(BB285,Invoer!$F$15:$AU$1999,17,FALSE))</f>
        <v/>
      </c>
      <c r="BS285" s="73" t="e">
        <f t="shared" ca="1" si="180"/>
        <v>#VALUE!</v>
      </c>
      <c r="BT285" s="57" t="str">
        <f t="shared" ca="1" si="181"/>
        <v/>
      </c>
      <c r="CQ285" s="411" t="e">
        <f ca="1">Invoer!EG290</f>
        <v>#N/A</v>
      </c>
      <c r="CR285" s="599" t="str">
        <f t="shared" ca="1" si="156"/>
        <v/>
      </c>
      <c r="CS285" s="673" t="str">
        <f ca="1">IF($CR285="","",VLOOKUP(CR285,Invoer!$F$15:$AU$1500,2,FALSE))</f>
        <v/>
      </c>
      <c r="CT285" s="599" t="str">
        <f t="shared" ca="1" si="157"/>
        <v/>
      </c>
      <c r="CU285" s="599" t="str">
        <f ca="1">IF($CR285="","",VLOOKUP(CR285,Invoer!$F$15:$AU$1500,3,FALSE))</f>
        <v/>
      </c>
      <c r="CV285" s="599" t="str">
        <f ca="1">IF($CR285="","",IF(CU285&lt;&gt;"Liq","",VLOOKUP(CR285,Invoer!$F$15:$AU$1500,4,FALSE)))</f>
        <v/>
      </c>
      <c r="CW285" s="599" t="str">
        <f ca="1">IF($CR285="","",VLOOKUP(CR285,Invoer!$F$15:$AU$1500,5,FALSE))</f>
        <v/>
      </c>
      <c r="CX285" s="599" t="str">
        <f ca="1">IF($CR285="","",VLOOKUP(CR285,Invoer!$F$15:$AU$1500,6,FALSE))</f>
        <v/>
      </c>
      <c r="CY285" s="599" t="str">
        <f ca="1">IF($CR285="","",VLOOKUP(CR285,Invoer!$F$15:$AU$1500,9,FALSE))</f>
        <v/>
      </c>
      <c r="CZ285" s="599" t="str">
        <f ca="1">IF($CR285="","",VLOOKUP(CR285,Invoer!$F$15:$AU$1500,10,FALSE))</f>
        <v/>
      </c>
      <c r="DA285" s="599" t="str">
        <f ca="1">IF($CR285="","",VLOOKUP(CR285,Invoer!$F$15:$AU$1500,11,FALSE))</f>
        <v/>
      </c>
      <c r="DB285" s="599" t="str">
        <f ca="1">IF($CR285="","",VLOOKUP(CR285,Invoer!$F$15:$BB$1500,14,FALSE))</f>
        <v/>
      </c>
      <c r="DC285" s="662" t="str">
        <f ca="1">IF($CR285="","",VLOOKUP(CR285,Invoer!$F$15:$AU$1500,15,FALSE))</f>
        <v/>
      </c>
      <c r="DD285" s="599" t="str">
        <f ca="1">IF($CR285="","",VLOOKUP(CR285,Invoer!$F$15:$AU$1500,19,FALSE))</f>
        <v/>
      </c>
      <c r="DE285" s="662" t="str">
        <f ca="1">IF($CR285="","",VLOOKUP(CR285,Invoer!$F$15:$AU$1500,20,FALSE))</f>
        <v/>
      </c>
      <c r="DF285" s="662" t="str">
        <f ca="1">IF($CR285="","",VLOOKUP(CR285,Invoer!$F$15:$AU$1500,23,FALSE))</f>
        <v/>
      </c>
      <c r="DG285" s="662" t="str">
        <f ca="1">IF($CR285="","",VLOOKUP(CR285,Invoer!$F$15:$AU$1500,17,FALSE))</f>
        <v/>
      </c>
      <c r="DH285" s="681" t="str">
        <f t="shared" ca="1" si="158"/>
        <v/>
      </c>
      <c r="DI285" s="662" t="str">
        <f t="shared" ca="1" si="159"/>
        <v/>
      </c>
      <c r="DJ285" s="190"/>
      <c r="DK285" s="411" t="str">
        <f t="shared" ca="1" si="160"/>
        <v/>
      </c>
      <c r="DO285" s="61" t="e">
        <f ca="1">IF($DN$4&lt;3,Invoer!EB290,Invoer!EA290)</f>
        <v>#N/A</v>
      </c>
      <c r="DP285" s="599" t="str">
        <f t="shared" ca="1" si="161"/>
        <v/>
      </c>
      <c r="DQ285" s="673" t="str">
        <f ca="1">IF($DP285="","",VLOOKUP(DP285,Invoer!$F$15:$AU$1999,2,FALSE))</f>
        <v/>
      </c>
      <c r="DR285" s="599" t="str">
        <f t="shared" ca="1" si="162"/>
        <v/>
      </c>
      <c r="DS285" s="599" t="str">
        <f ca="1">IF($DP285="","",VLOOKUP(DP285,Invoer!$F$15:$AU$1999,3,FALSE))</f>
        <v/>
      </c>
      <c r="DT285" s="599" t="str">
        <f ca="1">IF($DP285="","",IF(DS285&lt;&gt;"Liq","",VLOOKUP(DP285,Invoer!$F$15:$AU$1999,4,FALSE)))</f>
        <v/>
      </c>
      <c r="DU285" s="599" t="str">
        <f ca="1">IF($DP285="","",VLOOKUP(DP285,Invoer!$F$15:$AU$1999,5,FALSE))</f>
        <v/>
      </c>
      <c r="DV285" s="599" t="str">
        <f ca="1">IF($DP285="","",VLOOKUP(DP285,Invoer!$F$15:$AU$1999,6,FALSE))</f>
        <v/>
      </c>
      <c r="DW285" s="599" t="str">
        <f ca="1">IF($DP285="","",VLOOKUP(DP285,Invoer!$F$15:$AU$1999,9,FALSE))</f>
        <v/>
      </c>
      <c r="DX285" s="599" t="str">
        <f ca="1">IF($DP285="","",VLOOKUP(DP285,Invoer!$F$15:$AU$1999,10,FALSE))</f>
        <v/>
      </c>
      <c r="DY285" s="595" t="str">
        <f ca="1">IF($DP285="","",VLOOKUP(DP285,Invoer!$F$15:$AU$1999,11,FALSE))</f>
        <v/>
      </c>
      <c r="DZ285" s="662" t="str">
        <f ca="1">IF($DP285="","",IF($DN$4&gt;2,"",VLOOKUP(DP285,Invoer!CQ:CS,3,FALSE)))</f>
        <v/>
      </c>
      <c r="EA285" s="541" t="str">
        <f ca="1">IF($DP285="","",IF(ISERROR(DQ285),0,IF($DN$4&lt;3,"",VLOOKUP(DP285,Invoer!$F$15:$AU$1999,15,FALSE))))</f>
        <v/>
      </c>
      <c r="EB285" s="595" t="str">
        <f ca="1">IF($DP285="","",IF($DN$4&lt;3,"",VLOOKUP(DP285,Invoer!$F$15:$AU$1999,19,FALSE)))</f>
        <v/>
      </c>
      <c r="EC285" s="541" t="str">
        <f ca="1">IF($DP285="","",IF(ISERROR(DQ285),0,IF($DN$4&lt;3,"",VLOOKUP(DP285,Invoer!$F$15:$AU$1999,24,FALSE))))</f>
        <v/>
      </c>
      <c r="ED285" s="541" t="str">
        <f ca="1">IF($DP285="","",IF(ISERROR(DQ285),0,IF($DN$4&lt;3,"",VLOOKUP(DP285,Invoer!$F$15:$AU$1999,17,FALSE))))</f>
        <v/>
      </c>
      <c r="EH285" s="89" t="e">
        <f ca="1">Invoer!CP290</f>
        <v>#N/A</v>
      </c>
      <c r="EI285" s="599" t="str">
        <f t="shared" ca="1" si="163"/>
        <v/>
      </c>
      <c r="EJ285" s="673" t="str">
        <f ca="1">IF(EI285="","",VLOOKUP(EI285,Invoer!$F$15:$AU$1999,2,FALSE))</f>
        <v/>
      </c>
      <c r="EK285" s="599" t="str">
        <f t="shared" ca="1" si="164"/>
        <v/>
      </c>
      <c r="EL285" s="599" t="str">
        <f ca="1">IF($EI285="","",VLOOKUP(EI285,Invoer!$F$15:$AU$1999,3,FALSE))</f>
        <v/>
      </c>
      <c r="EM285" s="599" t="str">
        <f ca="1">IF($EI285="","",IF(EL285&lt;&gt;"Liq","",VLOOKUP(EI285,Invoer!$F$15:$AU$1999,4,FALSE)))</f>
        <v/>
      </c>
      <c r="EN285" s="599" t="str">
        <f ca="1">IF($EI285="","",VLOOKUP(EI285,Invoer!$F$15:$AU$1999,6,FALSE))</f>
        <v/>
      </c>
      <c r="EO285" s="599" t="str">
        <f ca="1">IF(EI285="","",VLOOKUP(EI285,Invoer!$F$15:$AU$1999,9,FALSE))</f>
        <v/>
      </c>
      <c r="EP285" s="599" t="str">
        <f ca="1">IF(EI285="","",VLOOKUP(EI285,Invoer!$F$15:$AU$1999,10,FALSE))</f>
        <v/>
      </c>
      <c r="EQ285" s="599" t="str">
        <f ca="1">IF(EI285="","",VLOOKUP(EI285,Invoer!$F$15:$AU$1999,11,FALSE))</f>
        <v/>
      </c>
      <c r="ER285" s="662" t="str">
        <f ca="1">IF(EI285="","",VLOOKUP(EI285,Invoer!CQ:CS,3,FALSE))</f>
        <v/>
      </c>
      <c r="ES285" s="662" t="str">
        <f t="shared" ca="1" si="165"/>
        <v/>
      </c>
      <c r="ET285" s="513" t="str">
        <f t="shared" ca="1" si="166"/>
        <v/>
      </c>
      <c r="EU285" s="112" t="str">
        <f t="shared" ca="1" si="167"/>
        <v/>
      </c>
      <c r="EV285" s="83" t="s">
        <v>160</v>
      </c>
      <c r="EW285" s="682" t="str">
        <f t="shared" ca="1" si="168"/>
        <v/>
      </c>
      <c r="EX285" s="662" t="str">
        <f t="shared" ca="1" si="169"/>
        <v/>
      </c>
      <c r="EY285"/>
      <c r="EZ285" s="56" t="e">
        <f t="shared" ca="1" si="177"/>
        <v>#VALUE!</v>
      </c>
      <c r="FA285" s="56" t="e">
        <f t="shared" ca="1" si="178"/>
        <v>#VALUE!</v>
      </c>
      <c r="FE285"/>
      <c r="FI285"/>
      <c r="FJ285"/>
    </row>
    <row r="286" spans="1:166" ht="12" customHeight="1" x14ac:dyDescent="0.2">
      <c r="A286"/>
      <c r="B286"/>
      <c r="C286"/>
      <c r="E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AC286" s="435" t="str">
        <f>IF($AC$7&lt;3,Invoer!DR291,IF($AC$7=3,Invoer!BT291,"x"))</f>
        <v>x</v>
      </c>
      <c r="AD286" s="599" t="str">
        <f t="shared" si="170"/>
        <v/>
      </c>
      <c r="AE286" s="673" t="str">
        <f>IF($AD286="","",VLOOKUP(AD286,Invoer!$F$15:$AU$1999,2,FALSE))</f>
        <v/>
      </c>
      <c r="AF286" s="599" t="str">
        <f t="shared" si="171"/>
        <v/>
      </c>
      <c r="AG286" s="599" t="str">
        <f>IF($AD286="","",VLOOKUP(AD286,Invoer!$F$15:$AU$1999,3,FALSE))</f>
        <v/>
      </c>
      <c r="AH286" s="599" t="str">
        <f>IF($AD286="","",IF(AG286&lt;&gt;"Liq","",VLOOKUP(AD286,Invoer!$F$15:$AU$1999,4,FALSE)))</f>
        <v/>
      </c>
      <c r="AI286" s="677" t="str">
        <f>IF($AD286="","",VLOOKUP(AD286,Invoer!$F$15:$AU$1999,5,FALSE))</f>
        <v/>
      </c>
      <c r="AJ286" s="599" t="str">
        <f>IF($AD286="","",VLOOKUP(AD286,Invoer!$F$15:$AU$1999,6,FALSE))</f>
        <v/>
      </c>
      <c r="AK286" s="599" t="str">
        <f>IF($AD286="","",VLOOKUP(AD286,Invoer!$F$15:$AU$1999,9,FALSE))</f>
        <v/>
      </c>
      <c r="AL286" s="599" t="str">
        <f>IF($AD286="","",VLOOKUP(AD286,Invoer!$F$15:$AU$1999,10,FALSE))</f>
        <v/>
      </c>
      <c r="AM286" s="599" t="str">
        <f>IF($AD286="","",VLOOKUP(AD286,Invoer!$F$15:$BB$1999,14,FALSE))</f>
        <v/>
      </c>
      <c r="AN286" s="599" t="str">
        <f>IF($AD286="","",VLOOKUP(AD286,Invoer!$F$15:$AU$1999,11,FALSE))</f>
        <v/>
      </c>
      <c r="AO286" s="662" t="str">
        <f>IF($AD286="","",VLOOKUP(AD286,Invoer!$F$15:$AU$1999,15,FALSE))</f>
        <v/>
      </c>
      <c r="AP286" s="599" t="str">
        <f>IF($AD286="","",VLOOKUP(AD286,Invoer!$F$15:$AU$1999,19,FALSE))</f>
        <v/>
      </c>
      <c r="AQ286" s="662" t="str">
        <f>IF($AD286="","",VLOOKUP(AD286,Invoer!$F$15:$AU$1999,24,FALSE))</f>
        <v/>
      </c>
      <c r="AR286" s="662" t="str">
        <f>IF($AD286="","",VLOOKUP(AD286,Invoer!$F$15:$AU$1999,17,FALSE))</f>
        <v/>
      </c>
      <c r="AS286" s="678" t="str">
        <f t="shared" si="179"/>
        <v/>
      </c>
      <c r="AT286" s="676" t="str">
        <f t="shared" si="153"/>
        <v/>
      </c>
      <c r="AU286" s="77" t="e">
        <f t="shared" si="154"/>
        <v>#VALUE!</v>
      </c>
      <c r="AW286" s="57"/>
      <c r="AX286" s="57"/>
      <c r="BA286" s="83" t="e">
        <f ca="1">Invoer!DW291</f>
        <v>#N/A</v>
      </c>
      <c r="BB286" s="599" t="str">
        <f t="shared" ca="1" si="172"/>
        <v/>
      </c>
      <c r="BC286" s="673" t="str">
        <f ca="1">IF($BB286="","",VLOOKUP(BB286,Invoer!$F$15:$AU$1999,2,FALSE))</f>
        <v/>
      </c>
      <c r="BD286" s="599" t="str">
        <f t="shared" ca="1" si="173"/>
        <v/>
      </c>
      <c r="BE286" s="599" t="str">
        <f ca="1">IF($BB286="","",VLOOKUP(BB286,Invoer!$F$15:$AU$1999,5,FALSE))</f>
        <v/>
      </c>
      <c r="BF286" s="599" t="str">
        <f ca="1">IF($BB286="","",VLOOKUP(BB286,Invoer!$F$15:$AU$1999,6,FALSE))</f>
        <v/>
      </c>
      <c r="BG286" s="599" t="str">
        <f ca="1">IF($BB286="","",VLOOKUP(BB286,Invoer!$F$15:$AU$1999,9,FALSE))</f>
        <v/>
      </c>
      <c r="BH286" s="599" t="str">
        <f ca="1">IF($BB286="","",VLOOKUP(BB286,Invoer!$F$15:$AU$1999,10,FALSE))</f>
        <v/>
      </c>
      <c r="BI286" s="599" t="str">
        <f ca="1">IF($BB286="","",VLOOKUP(BB286,Invoer!$F$15:$BB$1999,14,FALSE))</f>
        <v/>
      </c>
      <c r="BJ286" s="599" t="str">
        <f ca="1">IF($BB286="","",VLOOKUP(BB286,Invoer!$F$15:$AU$1999,11,FALSE))</f>
        <v/>
      </c>
      <c r="BK286" s="662" t="str">
        <f t="shared" ca="1" si="174"/>
        <v/>
      </c>
      <c r="BL286" s="662" t="str">
        <f t="shared" ca="1" si="175"/>
        <v/>
      </c>
      <c r="BM286" s="679" t="str">
        <f t="shared" ca="1" si="176"/>
        <v/>
      </c>
      <c r="BN286" s="662" t="str">
        <f t="shared" ca="1" si="155"/>
        <v/>
      </c>
      <c r="BO286" s="662" t="str">
        <f ca="1">IF($BB286="","",VLOOKUP(BB286,Invoer!$F$15:$AU$1999,15,FALSE))</f>
        <v/>
      </c>
      <c r="BP286" s="662" t="str">
        <f ca="1">IF($BB286="","",VLOOKUP(BB286,Invoer!$F$15:$AU$1999,24,FALSE))</f>
        <v/>
      </c>
      <c r="BQ286" s="662" t="str">
        <f ca="1">IF($BB286="","",VLOOKUP(BB286,Invoer!$F$15:$AU$1999,17,FALSE))</f>
        <v/>
      </c>
      <c r="BS286" s="73" t="e">
        <f t="shared" ca="1" si="180"/>
        <v>#VALUE!</v>
      </c>
      <c r="BT286" s="57" t="str">
        <f t="shared" ca="1" si="181"/>
        <v/>
      </c>
      <c r="CQ286" s="411" t="e">
        <f ca="1">Invoer!EG291</f>
        <v>#N/A</v>
      </c>
      <c r="CR286" s="599" t="str">
        <f t="shared" ca="1" si="156"/>
        <v/>
      </c>
      <c r="CS286" s="673" t="str">
        <f ca="1">IF($CR286="","",VLOOKUP(CR286,Invoer!$F$15:$AU$1500,2,FALSE))</f>
        <v/>
      </c>
      <c r="CT286" s="599" t="str">
        <f t="shared" ca="1" si="157"/>
        <v/>
      </c>
      <c r="CU286" s="599" t="str">
        <f ca="1">IF($CR286="","",VLOOKUP(CR286,Invoer!$F$15:$AU$1500,3,FALSE))</f>
        <v/>
      </c>
      <c r="CV286" s="599" t="str">
        <f ca="1">IF($CR286="","",IF(CU286&lt;&gt;"Liq","",VLOOKUP(CR286,Invoer!$F$15:$AU$1500,4,FALSE)))</f>
        <v/>
      </c>
      <c r="CW286" s="599" t="str">
        <f ca="1">IF($CR286="","",VLOOKUP(CR286,Invoer!$F$15:$AU$1500,5,FALSE))</f>
        <v/>
      </c>
      <c r="CX286" s="599" t="str">
        <f ca="1">IF($CR286="","",VLOOKUP(CR286,Invoer!$F$15:$AU$1500,6,FALSE))</f>
        <v/>
      </c>
      <c r="CY286" s="599" t="str">
        <f ca="1">IF($CR286="","",VLOOKUP(CR286,Invoer!$F$15:$AU$1500,9,FALSE))</f>
        <v/>
      </c>
      <c r="CZ286" s="599" t="str">
        <f ca="1">IF($CR286="","",VLOOKUP(CR286,Invoer!$F$15:$AU$1500,10,FALSE))</f>
        <v/>
      </c>
      <c r="DA286" s="599" t="str">
        <f ca="1">IF($CR286="","",VLOOKUP(CR286,Invoer!$F$15:$AU$1500,11,FALSE))</f>
        <v/>
      </c>
      <c r="DB286" s="599" t="str">
        <f ca="1">IF($CR286="","",VLOOKUP(CR286,Invoer!$F$15:$BB$1500,14,FALSE))</f>
        <v/>
      </c>
      <c r="DC286" s="662" t="str">
        <f ca="1">IF($CR286="","",VLOOKUP(CR286,Invoer!$F$15:$AU$1500,15,FALSE))</f>
        <v/>
      </c>
      <c r="DD286" s="599" t="str">
        <f ca="1">IF($CR286="","",VLOOKUP(CR286,Invoer!$F$15:$AU$1500,19,FALSE))</f>
        <v/>
      </c>
      <c r="DE286" s="662" t="str">
        <f ca="1">IF($CR286="","",VLOOKUP(CR286,Invoer!$F$15:$AU$1500,20,FALSE))</f>
        <v/>
      </c>
      <c r="DF286" s="662" t="str">
        <f ca="1">IF($CR286="","",VLOOKUP(CR286,Invoer!$F$15:$AU$1500,23,FALSE))</f>
        <v/>
      </c>
      <c r="DG286" s="662" t="str">
        <f ca="1">IF($CR286="","",VLOOKUP(CR286,Invoer!$F$15:$AU$1500,17,FALSE))</f>
        <v/>
      </c>
      <c r="DH286" s="681" t="str">
        <f t="shared" ca="1" si="158"/>
        <v/>
      </c>
      <c r="DI286" s="662" t="str">
        <f t="shared" ca="1" si="159"/>
        <v/>
      </c>
      <c r="DJ286" s="190"/>
      <c r="DK286" s="411" t="str">
        <f t="shared" ca="1" si="160"/>
        <v/>
      </c>
      <c r="DO286" s="61" t="e">
        <f ca="1">IF($DN$4&lt;3,Invoer!EB291,Invoer!EA291)</f>
        <v>#N/A</v>
      </c>
      <c r="DP286" s="599" t="str">
        <f t="shared" ca="1" si="161"/>
        <v/>
      </c>
      <c r="DQ286" s="673" t="str">
        <f ca="1">IF($DP286="","",VLOOKUP(DP286,Invoer!$F$15:$AU$1999,2,FALSE))</f>
        <v/>
      </c>
      <c r="DR286" s="599" t="str">
        <f t="shared" ca="1" si="162"/>
        <v/>
      </c>
      <c r="DS286" s="599" t="str">
        <f ca="1">IF($DP286="","",VLOOKUP(DP286,Invoer!$F$15:$AU$1999,3,FALSE))</f>
        <v/>
      </c>
      <c r="DT286" s="599" t="str">
        <f ca="1">IF($DP286="","",IF(DS286&lt;&gt;"Liq","",VLOOKUP(DP286,Invoer!$F$15:$AU$1999,4,FALSE)))</f>
        <v/>
      </c>
      <c r="DU286" s="599" t="str">
        <f ca="1">IF($DP286="","",VLOOKUP(DP286,Invoer!$F$15:$AU$1999,5,FALSE))</f>
        <v/>
      </c>
      <c r="DV286" s="599" t="str">
        <f ca="1">IF($DP286="","",VLOOKUP(DP286,Invoer!$F$15:$AU$1999,6,FALSE))</f>
        <v/>
      </c>
      <c r="DW286" s="599" t="str">
        <f ca="1">IF($DP286="","",VLOOKUP(DP286,Invoer!$F$15:$AU$1999,9,FALSE))</f>
        <v/>
      </c>
      <c r="DX286" s="599" t="str">
        <f ca="1">IF($DP286="","",VLOOKUP(DP286,Invoer!$F$15:$AU$1999,10,FALSE))</f>
        <v/>
      </c>
      <c r="DY286" s="595" t="str">
        <f ca="1">IF($DP286="","",VLOOKUP(DP286,Invoer!$F$15:$AU$1999,11,FALSE))</f>
        <v/>
      </c>
      <c r="DZ286" s="662" t="str">
        <f ca="1">IF($DP286="","",IF($DN$4&gt;2,"",VLOOKUP(DP286,Invoer!CQ:CS,3,FALSE)))</f>
        <v/>
      </c>
      <c r="EA286" s="541" t="str">
        <f ca="1">IF($DP286="","",IF(ISERROR(DQ286),0,IF($DN$4&lt;3,"",VLOOKUP(DP286,Invoer!$F$15:$AU$1999,15,FALSE))))</f>
        <v/>
      </c>
      <c r="EB286" s="595" t="str">
        <f ca="1">IF($DP286="","",IF($DN$4&lt;3,"",VLOOKUP(DP286,Invoer!$F$15:$AU$1999,19,FALSE)))</f>
        <v/>
      </c>
      <c r="EC286" s="541" t="str">
        <f ca="1">IF($DP286="","",IF(ISERROR(DQ286),0,IF($DN$4&lt;3,"",VLOOKUP(DP286,Invoer!$F$15:$AU$1999,24,FALSE))))</f>
        <v/>
      </c>
      <c r="ED286" s="541" t="str">
        <f ca="1">IF($DP286="","",IF(ISERROR(DQ286),0,IF($DN$4&lt;3,"",VLOOKUP(DP286,Invoer!$F$15:$AU$1999,17,FALSE))))</f>
        <v/>
      </c>
      <c r="EH286" s="89" t="e">
        <f ca="1">Invoer!CP291</f>
        <v>#N/A</v>
      </c>
      <c r="EI286" s="599" t="str">
        <f t="shared" ca="1" si="163"/>
        <v/>
      </c>
      <c r="EJ286" s="673" t="str">
        <f ca="1">IF(EI286="","",VLOOKUP(EI286,Invoer!$F$15:$AU$1999,2,FALSE))</f>
        <v/>
      </c>
      <c r="EK286" s="599" t="str">
        <f t="shared" ca="1" si="164"/>
        <v/>
      </c>
      <c r="EL286" s="599" t="str">
        <f ca="1">IF($EI286="","",VLOOKUP(EI286,Invoer!$F$15:$AU$1999,3,FALSE))</f>
        <v/>
      </c>
      <c r="EM286" s="599" t="str">
        <f ca="1">IF($EI286="","",IF(EL286&lt;&gt;"Liq","",VLOOKUP(EI286,Invoer!$F$15:$AU$1999,4,FALSE)))</f>
        <v/>
      </c>
      <c r="EN286" s="599" t="str">
        <f ca="1">IF($EI286="","",VLOOKUP(EI286,Invoer!$F$15:$AU$1999,6,FALSE))</f>
        <v/>
      </c>
      <c r="EO286" s="599" t="str">
        <f ca="1">IF(EI286="","",VLOOKUP(EI286,Invoer!$F$15:$AU$1999,9,FALSE))</f>
        <v/>
      </c>
      <c r="EP286" s="599" t="str">
        <f ca="1">IF(EI286="","",VLOOKUP(EI286,Invoer!$F$15:$AU$1999,10,FALSE))</f>
        <v/>
      </c>
      <c r="EQ286" s="599" t="str">
        <f ca="1">IF(EI286="","",VLOOKUP(EI286,Invoer!$F$15:$AU$1999,11,FALSE))</f>
        <v/>
      </c>
      <c r="ER286" s="662" t="str">
        <f ca="1">IF(EI286="","",VLOOKUP(EI286,Invoer!CQ:CS,3,FALSE))</f>
        <v/>
      </c>
      <c r="ES286" s="662" t="str">
        <f t="shared" ca="1" si="165"/>
        <v/>
      </c>
      <c r="ET286" s="513" t="str">
        <f t="shared" ca="1" si="166"/>
        <v/>
      </c>
      <c r="EU286" s="112" t="str">
        <f t="shared" ca="1" si="167"/>
        <v/>
      </c>
      <c r="EV286" s="83" t="s">
        <v>160</v>
      </c>
      <c r="EW286" s="682" t="str">
        <f t="shared" ca="1" si="168"/>
        <v/>
      </c>
      <c r="EX286" s="662" t="str">
        <f t="shared" ca="1" si="169"/>
        <v/>
      </c>
      <c r="EY286"/>
      <c r="EZ286" s="56" t="e">
        <f t="shared" ca="1" si="177"/>
        <v>#VALUE!</v>
      </c>
      <c r="FA286" s="56" t="e">
        <f t="shared" ca="1" si="178"/>
        <v>#VALUE!</v>
      </c>
      <c r="FE286"/>
      <c r="FI286"/>
      <c r="FJ286"/>
    </row>
    <row r="287" spans="1:166" ht="12" customHeight="1" x14ac:dyDescent="0.2">
      <c r="A287"/>
      <c r="B287"/>
      <c r="C287"/>
      <c r="E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AC287" s="435" t="str">
        <f>IF($AC$7&lt;3,Invoer!DR292,IF($AC$7=3,Invoer!BT292,"x"))</f>
        <v>x</v>
      </c>
      <c r="AD287" s="599" t="str">
        <f t="shared" si="170"/>
        <v/>
      </c>
      <c r="AE287" s="673" t="str">
        <f>IF($AD287="","",VLOOKUP(AD287,Invoer!$F$15:$AU$1999,2,FALSE))</f>
        <v/>
      </c>
      <c r="AF287" s="599" t="str">
        <f t="shared" si="171"/>
        <v/>
      </c>
      <c r="AG287" s="599" t="str">
        <f>IF($AD287="","",VLOOKUP(AD287,Invoer!$F$15:$AU$1999,3,FALSE))</f>
        <v/>
      </c>
      <c r="AH287" s="599" t="str">
        <f>IF($AD287="","",IF(AG287&lt;&gt;"Liq","",VLOOKUP(AD287,Invoer!$F$15:$AU$1999,4,FALSE)))</f>
        <v/>
      </c>
      <c r="AI287" s="677" t="str">
        <f>IF($AD287="","",VLOOKUP(AD287,Invoer!$F$15:$AU$1999,5,FALSE))</f>
        <v/>
      </c>
      <c r="AJ287" s="599" t="str">
        <f>IF($AD287="","",VLOOKUP(AD287,Invoer!$F$15:$AU$1999,6,FALSE))</f>
        <v/>
      </c>
      <c r="AK287" s="599" t="str">
        <f>IF($AD287="","",VLOOKUP(AD287,Invoer!$F$15:$AU$1999,9,FALSE))</f>
        <v/>
      </c>
      <c r="AL287" s="599" t="str">
        <f>IF($AD287="","",VLOOKUP(AD287,Invoer!$F$15:$AU$1999,10,FALSE))</f>
        <v/>
      </c>
      <c r="AM287" s="599" t="str">
        <f>IF($AD287="","",VLOOKUP(AD287,Invoer!$F$15:$BB$1999,14,FALSE))</f>
        <v/>
      </c>
      <c r="AN287" s="599" t="str">
        <f>IF($AD287="","",VLOOKUP(AD287,Invoer!$F$15:$AU$1999,11,FALSE))</f>
        <v/>
      </c>
      <c r="AO287" s="662" t="str">
        <f>IF($AD287="","",VLOOKUP(AD287,Invoer!$F$15:$AU$1999,15,FALSE))</f>
        <v/>
      </c>
      <c r="AP287" s="599" t="str">
        <f>IF($AD287="","",VLOOKUP(AD287,Invoer!$F$15:$AU$1999,19,FALSE))</f>
        <v/>
      </c>
      <c r="AQ287" s="662" t="str">
        <f>IF($AD287="","",VLOOKUP(AD287,Invoer!$F$15:$AU$1999,24,FALSE))</f>
        <v/>
      </c>
      <c r="AR287" s="662" t="str">
        <f>IF($AD287="","",VLOOKUP(AD287,Invoer!$F$15:$AU$1999,17,FALSE))</f>
        <v/>
      </c>
      <c r="AS287" s="678" t="str">
        <f t="shared" si="179"/>
        <v/>
      </c>
      <c r="AT287" s="676" t="str">
        <f t="shared" si="153"/>
        <v/>
      </c>
      <c r="AU287" s="77" t="e">
        <f t="shared" si="154"/>
        <v>#VALUE!</v>
      </c>
      <c r="AW287" s="57"/>
      <c r="AX287" s="57"/>
      <c r="BA287" s="83" t="e">
        <f ca="1">Invoer!DW292</f>
        <v>#N/A</v>
      </c>
      <c r="BB287" s="599" t="str">
        <f t="shared" ca="1" si="172"/>
        <v/>
      </c>
      <c r="BC287" s="673" t="str">
        <f ca="1">IF($BB287="","",VLOOKUP(BB287,Invoer!$F$15:$AU$1999,2,FALSE))</f>
        <v/>
      </c>
      <c r="BD287" s="599" t="str">
        <f t="shared" ca="1" si="173"/>
        <v/>
      </c>
      <c r="BE287" s="599" t="str">
        <f ca="1">IF($BB287="","",VLOOKUP(BB287,Invoer!$F$15:$AU$1999,5,FALSE))</f>
        <v/>
      </c>
      <c r="BF287" s="599" t="str">
        <f ca="1">IF($BB287="","",VLOOKUP(BB287,Invoer!$F$15:$AU$1999,6,FALSE))</f>
        <v/>
      </c>
      <c r="BG287" s="599" t="str">
        <f ca="1">IF($BB287="","",VLOOKUP(BB287,Invoer!$F$15:$AU$1999,9,FALSE))</f>
        <v/>
      </c>
      <c r="BH287" s="599" t="str">
        <f ca="1">IF($BB287="","",VLOOKUP(BB287,Invoer!$F$15:$AU$1999,10,FALSE))</f>
        <v/>
      </c>
      <c r="BI287" s="599" t="str">
        <f ca="1">IF($BB287="","",VLOOKUP(BB287,Invoer!$F$15:$BB$1999,14,FALSE))</f>
        <v/>
      </c>
      <c r="BJ287" s="599" t="str">
        <f ca="1">IF($BB287="","",VLOOKUP(BB287,Invoer!$F$15:$AU$1999,11,FALSE))</f>
        <v/>
      </c>
      <c r="BK287" s="662" t="str">
        <f t="shared" ca="1" si="174"/>
        <v/>
      </c>
      <c r="BL287" s="662" t="str">
        <f t="shared" ca="1" si="175"/>
        <v/>
      </c>
      <c r="BM287" s="679" t="str">
        <f t="shared" ca="1" si="176"/>
        <v/>
      </c>
      <c r="BN287" s="662" t="str">
        <f t="shared" ca="1" si="155"/>
        <v/>
      </c>
      <c r="BO287" s="662" t="str">
        <f ca="1">IF($BB287="","",VLOOKUP(BB287,Invoer!$F$15:$AU$1999,15,FALSE))</f>
        <v/>
      </c>
      <c r="BP287" s="662" t="str">
        <f ca="1">IF($BB287="","",VLOOKUP(BB287,Invoer!$F$15:$AU$1999,24,FALSE))</f>
        <v/>
      </c>
      <c r="BQ287" s="662" t="str">
        <f ca="1">IF($BB287="","",VLOOKUP(BB287,Invoer!$F$15:$AU$1999,17,FALSE))</f>
        <v/>
      </c>
      <c r="BS287" s="73" t="e">
        <f t="shared" ca="1" si="180"/>
        <v>#VALUE!</v>
      </c>
      <c r="BT287" s="57" t="str">
        <f t="shared" ca="1" si="181"/>
        <v/>
      </c>
      <c r="CQ287" s="411" t="e">
        <f ca="1">Invoer!EG292</f>
        <v>#N/A</v>
      </c>
      <c r="CR287" s="599" t="str">
        <f t="shared" ca="1" si="156"/>
        <v/>
      </c>
      <c r="CS287" s="673" t="str">
        <f ca="1">IF($CR287="","",VLOOKUP(CR287,Invoer!$F$15:$AU$1500,2,FALSE))</f>
        <v/>
      </c>
      <c r="CT287" s="599" t="str">
        <f t="shared" ca="1" si="157"/>
        <v/>
      </c>
      <c r="CU287" s="599" t="str">
        <f ca="1">IF($CR287="","",VLOOKUP(CR287,Invoer!$F$15:$AU$1500,3,FALSE))</f>
        <v/>
      </c>
      <c r="CV287" s="599" t="str">
        <f ca="1">IF($CR287="","",IF(CU287&lt;&gt;"Liq","",VLOOKUP(CR287,Invoer!$F$15:$AU$1500,4,FALSE)))</f>
        <v/>
      </c>
      <c r="CW287" s="599" t="str">
        <f ca="1">IF($CR287="","",VLOOKUP(CR287,Invoer!$F$15:$AU$1500,5,FALSE))</f>
        <v/>
      </c>
      <c r="CX287" s="599" t="str">
        <f ca="1">IF($CR287="","",VLOOKUP(CR287,Invoer!$F$15:$AU$1500,6,FALSE))</f>
        <v/>
      </c>
      <c r="CY287" s="599" t="str">
        <f ca="1">IF($CR287="","",VLOOKUP(CR287,Invoer!$F$15:$AU$1500,9,FALSE))</f>
        <v/>
      </c>
      <c r="CZ287" s="599" t="str">
        <f ca="1">IF($CR287="","",VLOOKUP(CR287,Invoer!$F$15:$AU$1500,10,FALSE))</f>
        <v/>
      </c>
      <c r="DA287" s="599" t="str">
        <f ca="1">IF($CR287="","",VLOOKUP(CR287,Invoer!$F$15:$AU$1500,11,FALSE))</f>
        <v/>
      </c>
      <c r="DB287" s="599" t="str">
        <f ca="1">IF($CR287="","",VLOOKUP(CR287,Invoer!$F$15:$BB$1500,14,FALSE))</f>
        <v/>
      </c>
      <c r="DC287" s="662" t="str">
        <f ca="1">IF($CR287="","",VLOOKUP(CR287,Invoer!$F$15:$AU$1500,15,FALSE))</f>
        <v/>
      </c>
      <c r="DD287" s="599" t="str">
        <f ca="1">IF($CR287="","",VLOOKUP(CR287,Invoer!$F$15:$AU$1500,19,FALSE))</f>
        <v/>
      </c>
      <c r="DE287" s="662" t="str">
        <f ca="1">IF($CR287="","",VLOOKUP(CR287,Invoer!$F$15:$AU$1500,20,FALSE))</f>
        <v/>
      </c>
      <c r="DF287" s="662" t="str">
        <f ca="1">IF($CR287="","",VLOOKUP(CR287,Invoer!$F$15:$AU$1500,23,FALSE))</f>
        <v/>
      </c>
      <c r="DG287" s="662" t="str">
        <f ca="1">IF($CR287="","",VLOOKUP(CR287,Invoer!$F$15:$AU$1500,17,FALSE))</f>
        <v/>
      </c>
      <c r="DH287" s="681" t="str">
        <f t="shared" ca="1" si="158"/>
        <v/>
      </c>
      <c r="DI287" s="662" t="str">
        <f t="shared" ca="1" si="159"/>
        <v/>
      </c>
      <c r="DJ287" s="190"/>
      <c r="DK287" s="411" t="str">
        <f t="shared" ca="1" si="160"/>
        <v/>
      </c>
      <c r="DO287" s="61" t="e">
        <f ca="1">IF($DN$4&lt;3,Invoer!EB292,Invoer!EA292)</f>
        <v>#N/A</v>
      </c>
      <c r="DP287" s="599" t="str">
        <f t="shared" ca="1" si="161"/>
        <v/>
      </c>
      <c r="DQ287" s="673" t="str">
        <f ca="1">IF($DP287="","",VLOOKUP(DP287,Invoer!$F$15:$AU$1999,2,FALSE))</f>
        <v/>
      </c>
      <c r="DR287" s="599" t="str">
        <f t="shared" ca="1" si="162"/>
        <v/>
      </c>
      <c r="DS287" s="599" t="str">
        <f ca="1">IF($DP287="","",VLOOKUP(DP287,Invoer!$F$15:$AU$1999,3,FALSE))</f>
        <v/>
      </c>
      <c r="DT287" s="599" t="str">
        <f ca="1">IF($DP287="","",IF(DS287&lt;&gt;"Liq","",VLOOKUP(DP287,Invoer!$F$15:$AU$1999,4,FALSE)))</f>
        <v/>
      </c>
      <c r="DU287" s="599" t="str">
        <f ca="1">IF($DP287="","",VLOOKUP(DP287,Invoer!$F$15:$AU$1999,5,FALSE))</f>
        <v/>
      </c>
      <c r="DV287" s="599" t="str">
        <f ca="1">IF($DP287="","",VLOOKUP(DP287,Invoer!$F$15:$AU$1999,6,FALSE))</f>
        <v/>
      </c>
      <c r="DW287" s="599" t="str">
        <f ca="1">IF($DP287="","",VLOOKUP(DP287,Invoer!$F$15:$AU$1999,9,FALSE))</f>
        <v/>
      </c>
      <c r="DX287" s="599" t="str">
        <f ca="1">IF($DP287="","",VLOOKUP(DP287,Invoer!$F$15:$AU$1999,10,FALSE))</f>
        <v/>
      </c>
      <c r="DY287" s="595" t="str">
        <f ca="1">IF($DP287="","",VLOOKUP(DP287,Invoer!$F$15:$AU$1999,11,FALSE))</f>
        <v/>
      </c>
      <c r="DZ287" s="662" t="str">
        <f ca="1">IF($DP287="","",IF($DN$4&gt;2,"",VLOOKUP(DP287,Invoer!CQ:CS,3,FALSE)))</f>
        <v/>
      </c>
      <c r="EA287" s="541" t="str">
        <f ca="1">IF($DP287="","",IF(ISERROR(DQ287),0,IF($DN$4&lt;3,"",VLOOKUP(DP287,Invoer!$F$15:$AU$1999,15,FALSE))))</f>
        <v/>
      </c>
      <c r="EB287" s="595" t="str">
        <f ca="1">IF($DP287="","",IF($DN$4&lt;3,"",VLOOKUP(DP287,Invoer!$F$15:$AU$1999,19,FALSE)))</f>
        <v/>
      </c>
      <c r="EC287" s="541" t="str">
        <f ca="1">IF($DP287="","",IF(ISERROR(DQ287),0,IF($DN$4&lt;3,"",VLOOKUP(DP287,Invoer!$F$15:$AU$1999,24,FALSE))))</f>
        <v/>
      </c>
      <c r="ED287" s="541" t="str">
        <f ca="1">IF($DP287="","",IF(ISERROR(DQ287),0,IF($DN$4&lt;3,"",VLOOKUP(DP287,Invoer!$F$15:$AU$1999,17,FALSE))))</f>
        <v/>
      </c>
      <c r="EH287" s="89" t="e">
        <f ca="1">Invoer!CP292</f>
        <v>#N/A</v>
      </c>
      <c r="EI287" s="599" t="str">
        <f t="shared" ca="1" si="163"/>
        <v/>
      </c>
      <c r="EJ287" s="673" t="str">
        <f ca="1">IF(EI287="","",VLOOKUP(EI287,Invoer!$F$15:$AU$1999,2,FALSE))</f>
        <v/>
      </c>
      <c r="EK287" s="599" t="str">
        <f t="shared" ca="1" si="164"/>
        <v/>
      </c>
      <c r="EL287" s="599" t="str">
        <f ca="1">IF($EI287="","",VLOOKUP(EI287,Invoer!$F$15:$AU$1999,3,FALSE))</f>
        <v/>
      </c>
      <c r="EM287" s="599" t="str">
        <f ca="1">IF($EI287="","",IF(EL287&lt;&gt;"Liq","",VLOOKUP(EI287,Invoer!$F$15:$AU$1999,4,FALSE)))</f>
        <v/>
      </c>
      <c r="EN287" s="599" t="str">
        <f ca="1">IF($EI287="","",VLOOKUP(EI287,Invoer!$F$15:$AU$1999,6,FALSE))</f>
        <v/>
      </c>
      <c r="EO287" s="599" t="str">
        <f ca="1">IF(EI287="","",VLOOKUP(EI287,Invoer!$F$15:$AU$1999,9,FALSE))</f>
        <v/>
      </c>
      <c r="EP287" s="599" t="str">
        <f ca="1">IF(EI287="","",VLOOKUP(EI287,Invoer!$F$15:$AU$1999,10,FALSE))</f>
        <v/>
      </c>
      <c r="EQ287" s="599" t="str">
        <f ca="1">IF(EI287="","",VLOOKUP(EI287,Invoer!$F$15:$AU$1999,11,FALSE))</f>
        <v/>
      </c>
      <c r="ER287" s="662" t="str">
        <f ca="1">IF(EI287="","",VLOOKUP(EI287,Invoer!CQ:CS,3,FALSE))</f>
        <v/>
      </c>
      <c r="ES287" s="662" t="str">
        <f t="shared" ca="1" si="165"/>
        <v/>
      </c>
      <c r="ET287" s="513" t="str">
        <f t="shared" ca="1" si="166"/>
        <v/>
      </c>
      <c r="EU287" s="112" t="str">
        <f t="shared" ca="1" si="167"/>
        <v/>
      </c>
      <c r="EV287" s="83" t="s">
        <v>160</v>
      </c>
      <c r="EW287" s="682" t="str">
        <f t="shared" ca="1" si="168"/>
        <v/>
      </c>
      <c r="EX287" s="662" t="str">
        <f t="shared" ca="1" si="169"/>
        <v/>
      </c>
      <c r="EY287"/>
      <c r="EZ287" s="56" t="e">
        <f t="shared" ca="1" si="177"/>
        <v>#VALUE!</v>
      </c>
      <c r="FA287" s="56" t="e">
        <f t="shared" ca="1" si="178"/>
        <v>#VALUE!</v>
      </c>
      <c r="FE287"/>
      <c r="FI287"/>
      <c r="FJ287"/>
    </row>
    <row r="288" spans="1:166" ht="12" customHeight="1" x14ac:dyDescent="0.2">
      <c r="A288"/>
      <c r="B288"/>
      <c r="C288"/>
      <c r="E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AC288" s="435" t="str">
        <f>IF($AC$7&lt;3,Invoer!DR293,IF($AC$7=3,Invoer!BT293,"x"))</f>
        <v>x</v>
      </c>
      <c r="AD288" s="599" t="str">
        <f t="shared" si="170"/>
        <v/>
      </c>
      <c r="AE288" s="673" t="str">
        <f>IF($AD288="","",VLOOKUP(AD288,Invoer!$F$15:$AU$1999,2,FALSE))</f>
        <v/>
      </c>
      <c r="AF288" s="599" t="str">
        <f t="shared" si="171"/>
        <v/>
      </c>
      <c r="AG288" s="599" t="str">
        <f>IF($AD288="","",VLOOKUP(AD288,Invoer!$F$15:$AU$1999,3,FALSE))</f>
        <v/>
      </c>
      <c r="AH288" s="599" t="str">
        <f>IF($AD288="","",IF(AG288&lt;&gt;"Liq","",VLOOKUP(AD288,Invoer!$F$15:$AU$1999,4,FALSE)))</f>
        <v/>
      </c>
      <c r="AI288" s="677" t="str">
        <f>IF($AD288="","",VLOOKUP(AD288,Invoer!$F$15:$AU$1999,5,FALSE))</f>
        <v/>
      </c>
      <c r="AJ288" s="599" t="str">
        <f>IF($AD288="","",VLOOKUP(AD288,Invoer!$F$15:$AU$1999,6,FALSE))</f>
        <v/>
      </c>
      <c r="AK288" s="599" t="str">
        <f>IF($AD288="","",VLOOKUP(AD288,Invoer!$F$15:$AU$1999,9,FALSE))</f>
        <v/>
      </c>
      <c r="AL288" s="599" t="str">
        <f>IF($AD288="","",VLOOKUP(AD288,Invoer!$F$15:$AU$1999,10,FALSE))</f>
        <v/>
      </c>
      <c r="AM288" s="599" t="str">
        <f>IF($AD288="","",VLOOKUP(AD288,Invoer!$F$15:$BB$1999,14,FALSE))</f>
        <v/>
      </c>
      <c r="AN288" s="599" t="str">
        <f>IF($AD288="","",VLOOKUP(AD288,Invoer!$F$15:$AU$1999,11,FALSE))</f>
        <v/>
      </c>
      <c r="AO288" s="662" t="str">
        <f>IF($AD288="","",VLOOKUP(AD288,Invoer!$F$15:$AU$1999,15,FALSE))</f>
        <v/>
      </c>
      <c r="AP288" s="599" t="str">
        <f>IF($AD288="","",VLOOKUP(AD288,Invoer!$F$15:$AU$1999,19,FALSE))</f>
        <v/>
      </c>
      <c r="AQ288" s="662" t="str">
        <f>IF($AD288="","",VLOOKUP(AD288,Invoer!$F$15:$AU$1999,24,FALSE))</f>
        <v/>
      </c>
      <c r="AR288" s="662" t="str">
        <f>IF($AD288="","",VLOOKUP(AD288,Invoer!$F$15:$AU$1999,17,FALSE))</f>
        <v/>
      </c>
      <c r="AS288" s="678" t="str">
        <f t="shared" si="179"/>
        <v/>
      </c>
      <c r="AT288" s="676" t="str">
        <f t="shared" si="153"/>
        <v/>
      </c>
      <c r="AU288" s="77" t="e">
        <f t="shared" si="154"/>
        <v>#VALUE!</v>
      </c>
      <c r="AW288" s="57"/>
      <c r="AX288" s="57"/>
      <c r="BA288" s="83" t="e">
        <f ca="1">Invoer!DW293</f>
        <v>#N/A</v>
      </c>
      <c r="BB288" s="599" t="str">
        <f t="shared" ca="1" si="172"/>
        <v/>
      </c>
      <c r="BC288" s="673" t="str">
        <f ca="1">IF($BB288="","",VLOOKUP(BB288,Invoer!$F$15:$AU$1999,2,FALSE))</f>
        <v/>
      </c>
      <c r="BD288" s="599" t="str">
        <f t="shared" ca="1" si="173"/>
        <v/>
      </c>
      <c r="BE288" s="599" t="str">
        <f ca="1">IF($BB288="","",VLOOKUP(BB288,Invoer!$F$15:$AU$1999,5,FALSE))</f>
        <v/>
      </c>
      <c r="BF288" s="599" t="str">
        <f ca="1">IF($BB288="","",VLOOKUP(BB288,Invoer!$F$15:$AU$1999,6,FALSE))</f>
        <v/>
      </c>
      <c r="BG288" s="599" t="str">
        <f ca="1">IF($BB288="","",VLOOKUP(BB288,Invoer!$F$15:$AU$1999,9,FALSE))</f>
        <v/>
      </c>
      <c r="BH288" s="599" t="str">
        <f ca="1">IF($BB288="","",VLOOKUP(BB288,Invoer!$F$15:$AU$1999,10,FALSE))</f>
        <v/>
      </c>
      <c r="BI288" s="599" t="str">
        <f ca="1">IF($BB288="","",VLOOKUP(BB288,Invoer!$F$15:$BB$1999,14,FALSE))</f>
        <v/>
      </c>
      <c r="BJ288" s="599" t="str">
        <f ca="1">IF($BB288="","",VLOOKUP(BB288,Invoer!$F$15:$AU$1999,11,FALSE))</f>
        <v/>
      </c>
      <c r="BK288" s="662" t="str">
        <f t="shared" ca="1" si="174"/>
        <v/>
      </c>
      <c r="BL288" s="662" t="str">
        <f t="shared" ca="1" si="175"/>
        <v/>
      </c>
      <c r="BM288" s="679" t="str">
        <f t="shared" ca="1" si="176"/>
        <v/>
      </c>
      <c r="BN288" s="662" t="str">
        <f t="shared" ca="1" si="155"/>
        <v/>
      </c>
      <c r="BO288" s="662" t="str">
        <f ca="1">IF($BB288="","",VLOOKUP(BB288,Invoer!$F$15:$AU$1999,15,FALSE))</f>
        <v/>
      </c>
      <c r="BP288" s="662" t="str">
        <f ca="1">IF($BB288="","",VLOOKUP(BB288,Invoer!$F$15:$AU$1999,24,FALSE))</f>
        <v/>
      </c>
      <c r="BQ288" s="662" t="str">
        <f ca="1">IF($BB288="","",VLOOKUP(BB288,Invoer!$F$15:$AU$1999,17,FALSE))</f>
        <v/>
      </c>
      <c r="BS288" s="73" t="e">
        <f t="shared" ca="1" si="180"/>
        <v>#VALUE!</v>
      </c>
      <c r="BT288" s="57" t="str">
        <f t="shared" ca="1" si="181"/>
        <v/>
      </c>
      <c r="CQ288" s="411" t="e">
        <f ca="1">Invoer!EG293</f>
        <v>#N/A</v>
      </c>
      <c r="CR288" s="599" t="str">
        <f t="shared" ca="1" si="156"/>
        <v/>
      </c>
      <c r="CS288" s="673" t="str">
        <f ca="1">IF($CR288="","",VLOOKUP(CR288,Invoer!$F$15:$AU$1500,2,FALSE))</f>
        <v/>
      </c>
      <c r="CT288" s="599" t="str">
        <f t="shared" ca="1" si="157"/>
        <v/>
      </c>
      <c r="CU288" s="599" t="str">
        <f ca="1">IF($CR288="","",VLOOKUP(CR288,Invoer!$F$15:$AU$1500,3,FALSE))</f>
        <v/>
      </c>
      <c r="CV288" s="599" t="str">
        <f ca="1">IF($CR288="","",IF(CU288&lt;&gt;"Liq","",VLOOKUP(CR288,Invoer!$F$15:$AU$1500,4,FALSE)))</f>
        <v/>
      </c>
      <c r="CW288" s="599" t="str">
        <f ca="1">IF($CR288="","",VLOOKUP(CR288,Invoer!$F$15:$AU$1500,5,FALSE))</f>
        <v/>
      </c>
      <c r="CX288" s="599" t="str">
        <f ca="1">IF($CR288="","",VLOOKUP(CR288,Invoer!$F$15:$AU$1500,6,FALSE))</f>
        <v/>
      </c>
      <c r="CY288" s="599" t="str">
        <f ca="1">IF($CR288="","",VLOOKUP(CR288,Invoer!$F$15:$AU$1500,9,FALSE))</f>
        <v/>
      </c>
      <c r="CZ288" s="599" t="str">
        <f ca="1">IF($CR288="","",VLOOKUP(CR288,Invoer!$F$15:$AU$1500,10,FALSE))</f>
        <v/>
      </c>
      <c r="DA288" s="599" t="str">
        <f ca="1">IF($CR288="","",VLOOKUP(CR288,Invoer!$F$15:$AU$1500,11,FALSE))</f>
        <v/>
      </c>
      <c r="DB288" s="599" t="str">
        <f ca="1">IF($CR288="","",VLOOKUP(CR288,Invoer!$F$15:$BB$1500,14,FALSE))</f>
        <v/>
      </c>
      <c r="DC288" s="662" t="str">
        <f ca="1">IF($CR288="","",VLOOKUP(CR288,Invoer!$F$15:$AU$1500,15,FALSE))</f>
        <v/>
      </c>
      <c r="DD288" s="599" t="str">
        <f ca="1">IF($CR288="","",VLOOKUP(CR288,Invoer!$F$15:$AU$1500,19,FALSE))</f>
        <v/>
      </c>
      <c r="DE288" s="662" t="str">
        <f ca="1">IF($CR288="","",VLOOKUP(CR288,Invoer!$F$15:$AU$1500,20,FALSE))</f>
        <v/>
      </c>
      <c r="DF288" s="662" t="str">
        <f ca="1">IF($CR288="","",VLOOKUP(CR288,Invoer!$F$15:$AU$1500,23,FALSE))</f>
        <v/>
      </c>
      <c r="DG288" s="662" t="str">
        <f ca="1">IF($CR288="","",VLOOKUP(CR288,Invoer!$F$15:$AU$1500,17,FALSE))</f>
        <v/>
      </c>
      <c r="DH288" s="681" t="str">
        <f t="shared" ca="1" si="158"/>
        <v/>
      </c>
      <c r="DI288" s="662" t="str">
        <f t="shared" ca="1" si="159"/>
        <v/>
      </c>
      <c r="DJ288" s="190"/>
      <c r="DK288" s="411" t="str">
        <f t="shared" ca="1" si="160"/>
        <v/>
      </c>
      <c r="DO288" s="61" t="e">
        <f ca="1">IF($DN$4&lt;3,Invoer!EB293,Invoer!EA293)</f>
        <v>#N/A</v>
      </c>
      <c r="DP288" s="599" t="str">
        <f t="shared" ca="1" si="161"/>
        <v/>
      </c>
      <c r="DQ288" s="673" t="str">
        <f ca="1">IF($DP288="","",VLOOKUP(DP288,Invoer!$F$15:$AU$1999,2,FALSE))</f>
        <v/>
      </c>
      <c r="DR288" s="599" t="str">
        <f t="shared" ca="1" si="162"/>
        <v/>
      </c>
      <c r="DS288" s="599" t="str">
        <f ca="1">IF($DP288="","",VLOOKUP(DP288,Invoer!$F$15:$AU$1999,3,FALSE))</f>
        <v/>
      </c>
      <c r="DT288" s="599" t="str">
        <f ca="1">IF($DP288="","",IF(DS288&lt;&gt;"Liq","",VLOOKUP(DP288,Invoer!$F$15:$AU$1999,4,FALSE)))</f>
        <v/>
      </c>
      <c r="DU288" s="599" t="str">
        <f ca="1">IF($DP288="","",VLOOKUP(DP288,Invoer!$F$15:$AU$1999,5,FALSE))</f>
        <v/>
      </c>
      <c r="DV288" s="599" t="str">
        <f ca="1">IF($DP288="","",VLOOKUP(DP288,Invoer!$F$15:$AU$1999,6,FALSE))</f>
        <v/>
      </c>
      <c r="DW288" s="599" t="str">
        <f ca="1">IF($DP288="","",VLOOKUP(DP288,Invoer!$F$15:$AU$1999,9,FALSE))</f>
        <v/>
      </c>
      <c r="DX288" s="599" t="str">
        <f ca="1">IF($DP288="","",VLOOKUP(DP288,Invoer!$F$15:$AU$1999,10,FALSE))</f>
        <v/>
      </c>
      <c r="DY288" s="595" t="str">
        <f ca="1">IF($DP288="","",VLOOKUP(DP288,Invoer!$F$15:$AU$1999,11,FALSE))</f>
        <v/>
      </c>
      <c r="DZ288" s="662" t="str">
        <f ca="1">IF($DP288="","",IF($DN$4&gt;2,"",VLOOKUP(DP288,Invoer!CQ:CS,3,FALSE)))</f>
        <v/>
      </c>
      <c r="EA288" s="541" t="str">
        <f ca="1">IF($DP288="","",IF(ISERROR(DQ288),0,IF($DN$4&lt;3,"",VLOOKUP(DP288,Invoer!$F$15:$AU$1999,15,FALSE))))</f>
        <v/>
      </c>
      <c r="EB288" s="595" t="str">
        <f ca="1">IF($DP288="","",IF($DN$4&lt;3,"",VLOOKUP(DP288,Invoer!$F$15:$AU$1999,19,FALSE)))</f>
        <v/>
      </c>
      <c r="EC288" s="541" t="str">
        <f ca="1">IF($DP288="","",IF(ISERROR(DQ288),0,IF($DN$4&lt;3,"",VLOOKUP(DP288,Invoer!$F$15:$AU$1999,24,FALSE))))</f>
        <v/>
      </c>
      <c r="ED288" s="541" t="str">
        <f ca="1">IF($DP288="","",IF(ISERROR(DQ288),0,IF($DN$4&lt;3,"",VLOOKUP(DP288,Invoer!$F$15:$AU$1999,17,FALSE))))</f>
        <v/>
      </c>
      <c r="EH288" s="89" t="e">
        <f ca="1">Invoer!CP293</f>
        <v>#N/A</v>
      </c>
      <c r="EI288" s="599" t="str">
        <f t="shared" ca="1" si="163"/>
        <v/>
      </c>
      <c r="EJ288" s="673" t="str">
        <f ca="1">IF(EI288="","",VLOOKUP(EI288,Invoer!$F$15:$AU$1999,2,FALSE))</f>
        <v/>
      </c>
      <c r="EK288" s="599" t="str">
        <f t="shared" ca="1" si="164"/>
        <v/>
      </c>
      <c r="EL288" s="599" t="str">
        <f ca="1">IF($EI288="","",VLOOKUP(EI288,Invoer!$F$15:$AU$1999,3,FALSE))</f>
        <v/>
      </c>
      <c r="EM288" s="599" t="str">
        <f ca="1">IF($EI288="","",IF(EL288&lt;&gt;"Liq","",VLOOKUP(EI288,Invoer!$F$15:$AU$1999,4,FALSE)))</f>
        <v/>
      </c>
      <c r="EN288" s="599" t="str">
        <f ca="1">IF($EI288="","",VLOOKUP(EI288,Invoer!$F$15:$AU$1999,6,FALSE))</f>
        <v/>
      </c>
      <c r="EO288" s="599" t="str">
        <f ca="1">IF(EI288="","",VLOOKUP(EI288,Invoer!$F$15:$AU$1999,9,FALSE))</f>
        <v/>
      </c>
      <c r="EP288" s="599" t="str">
        <f ca="1">IF(EI288="","",VLOOKUP(EI288,Invoer!$F$15:$AU$1999,10,FALSE))</f>
        <v/>
      </c>
      <c r="EQ288" s="599" t="str">
        <f ca="1">IF(EI288="","",VLOOKUP(EI288,Invoer!$F$15:$AU$1999,11,FALSE))</f>
        <v/>
      </c>
      <c r="ER288" s="662" t="str">
        <f ca="1">IF(EI288="","",VLOOKUP(EI288,Invoer!CQ:CS,3,FALSE))</f>
        <v/>
      </c>
      <c r="ES288" s="662" t="str">
        <f t="shared" ca="1" si="165"/>
        <v/>
      </c>
      <c r="ET288" s="513" t="str">
        <f t="shared" ca="1" si="166"/>
        <v/>
      </c>
      <c r="EU288" s="112" t="str">
        <f t="shared" ca="1" si="167"/>
        <v/>
      </c>
      <c r="EV288" s="83" t="s">
        <v>160</v>
      </c>
      <c r="EW288" s="682" t="str">
        <f t="shared" ca="1" si="168"/>
        <v/>
      </c>
      <c r="EX288" s="662" t="str">
        <f t="shared" ca="1" si="169"/>
        <v/>
      </c>
      <c r="EY288"/>
      <c r="EZ288" s="56" t="e">
        <f t="shared" ca="1" si="177"/>
        <v>#VALUE!</v>
      </c>
      <c r="FA288" s="56" t="e">
        <f t="shared" ca="1" si="178"/>
        <v>#VALUE!</v>
      </c>
      <c r="FE288"/>
      <c r="FI288"/>
      <c r="FJ288"/>
    </row>
    <row r="289" spans="1:166" ht="12" customHeight="1" x14ac:dyDescent="0.2">
      <c r="A289"/>
      <c r="B289"/>
      <c r="C289"/>
      <c r="E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AC289" s="435" t="str">
        <f>IF($AC$7&lt;3,Invoer!DR294,IF($AC$7=3,Invoer!BT294,"x"))</f>
        <v>x</v>
      </c>
      <c r="AD289" s="599" t="str">
        <f t="shared" si="170"/>
        <v/>
      </c>
      <c r="AE289" s="673" t="str">
        <f>IF($AD289="","",VLOOKUP(AD289,Invoer!$F$15:$AU$1999,2,FALSE))</f>
        <v/>
      </c>
      <c r="AF289" s="599" t="str">
        <f t="shared" si="171"/>
        <v/>
      </c>
      <c r="AG289" s="599" t="str">
        <f>IF($AD289="","",VLOOKUP(AD289,Invoer!$F$15:$AU$1999,3,FALSE))</f>
        <v/>
      </c>
      <c r="AH289" s="599" t="str">
        <f>IF($AD289="","",IF(AG289&lt;&gt;"Liq","",VLOOKUP(AD289,Invoer!$F$15:$AU$1999,4,FALSE)))</f>
        <v/>
      </c>
      <c r="AI289" s="677" t="str">
        <f>IF($AD289="","",VLOOKUP(AD289,Invoer!$F$15:$AU$1999,5,FALSE))</f>
        <v/>
      </c>
      <c r="AJ289" s="599" t="str">
        <f>IF($AD289="","",VLOOKUP(AD289,Invoer!$F$15:$AU$1999,6,FALSE))</f>
        <v/>
      </c>
      <c r="AK289" s="599" t="str">
        <f>IF($AD289="","",VLOOKUP(AD289,Invoer!$F$15:$AU$1999,9,FALSE))</f>
        <v/>
      </c>
      <c r="AL289" s="599" t="str">
        <f>IF($AD289="","",VLOOKUP(AD289,Invoer!$F$15:$AU$1999,10,FALSE))</f>
        <v/>
      </c>
      <c r="AM289" s="599" t="str">
        <f>IF($AD289="","",VLOOKUP(AD289,Invoer!$F$15:$BB$1999,14,FALSE))</f>
        <v/>
      </c>
      <c r="AN289" s="599" t="str">
        <f>IF($AD289="","",VLOOKUP(AD289,Invoer!$F$15:$AU$1999,11,FALSE))</f>
        <v/>
      </c>
      <c r="AO289" s="662" t="str">
        <f>IF($AD289="","",VLOOKUP(AD289,Invoer!$F$15:$AU$1999,15,FALSE))</f>
        <v/>
      </c>
      <c r="AP289" s="599" t="str">
        <f>IF($AD289="","",VLOOKUP(AD289,Invoer!$F$15:$AU$1999,19,FALSE))</f>
        <v/>
      </c>
      <c r="AQ289" s="662" t="str">
        <f>IF($AD289="","",VLOOKUP(AD289,Invoer!$F$15:$AU$1999,24,FALSE))</f>
        <v/>
      </c>
      <c r="AR289" s="662" t="str">
        <f>IF($AD289="","",VLOOKUP(AD289,Invoer!$F$15:$AU$1999,17,FALSE))</f>
        <v/>
      </c>
      <c r="AS289" s="678" t="str">
        <f t="shared" si="179"/>
        <v/>
      </c>
      <c r="AT289" s="676" t="str">
        <f t="shared" si="153"/>
        <v/>
      </c>
      <c r="AU289" s="77" t="e">
        <f t="shared" si="154"/>
        <v>#VALUE!</v>
      </c>
      <c r="AW289" s="57"/>
      <c r="AX289" s="57"/>
      <c r="BA289" s="83" t="e">
        <f ca="1">Invoer!DW294</f>
        <v>#N/A</v>
      </c>
      <c r="BB289" s="599" t="str">
        <f t="shared" ca="1" si="172"/>
        <v/>
      </c>
      <c r="BC289" s="673" t="str">
        <f ca="1">IF($BB289="","",VLOOKUP(BB289,Invoer!$F$15:$AU$1999,2,FALSE))</f>
        <v/>
      </c>
      <c r="BD289" s="599" t="str">
        <f t="shared" ca="1" si="173"/>
        <v/>
      </c>
      <c r="BE289" s="599" t="str">
        <f ca="1">IF($BB289="","",VLOOKUP(BB289,Invoer!$F$15:$AU$1999,5,FALSE))</f>
        <v/>
      </c>
      <c r="BF289" s="599" t="str">
        <f ca="1">IF($BB289="","",VLOOKUP(BB289,Invoer!$F$15:$AU$1999,6,FALSE))</f>
        <v/>
      </c>
      <c r="BG289" s="599" t="str">
        <f ca="1">IF($BB289="","",VLOOKUP(BB289,Invoer!$F$15:$AU$1999,9,FALSE))</f>
        <v/>
      </c>
      <c r="BH289" s="599" t="str">
        <f ca="1">IF($BB289="","",VLOOKUP(BB289,Invoer!$F$15:$AU$1999,10,FALSE))</f>
        <v/>
      </c>
      <c r="BI289" s="599" t="str">
        <f ca="1">IF($BB289="","",VLOOKUP(BB289,Invoer!$F$15:$BB$1999,14,FALSE))</f>
        <v/>
      </c>
      <c r="BJ289" s="599" t="str">
        <f ca="1">IF($BB289="","",VLOOKUP(BB289,Invoer!$F$15:$AU$1999,11,FALSE))</f>
        <v/>
      </c>
      <c r="BK289" s="662" t="str">
        <f t="shared" ca="1" si="174"/>
        <v/>
      </c>
      <c r="BL289" s="662" t="str">
        <f t="shared" ca="1" si="175"/>
        <v/>
      </c>
      <c r="BM289" s="679" t="str">
        <f t="shared" ca="1" si="176"/>
        <v/>
      </c>
      <c r="BN289" s="662" t="str">
        <f t="shared" ca="1" si="155"/>
        <v/>
      </c>
      <c r="BO289" s="662" t="str">
        <f ca="1">IF($BB289="","",VLOOKUP(BB289,Invoer!$F$15:$AU$1999,15,FALSE))</f>
        <v/>
      </c>
      <c r="BP289" s="662" t="str">
        <f ca="1">IF($BB289="","",VLOOKUP(BB289,Invoer!$F$15:$AU$1999,24,FALSE))</f>
        <v/>
      </c>
      <c r="BQ289" s="662" t="str">
        <f ca="1">IF($BB289="","",VLOOKUP(BB289,Invoer!$F$15:$AU$1999,17,FALSE))</f>
        <v/>
      </c>
      <c r="BS289" s="73" t="e">
        <f t="shared" ca="1" si="180"/>
        <v>#VALUE!</v>
      </c>
      <c r="BT289" s="57" t="str">
        <f t="shared" ca="1" si="181"/>
        <v/>
      </c>
      <c r="CQ289" s="411" t="e">
        <f ca="1">Invoer!EG294</f>
        <v>#N/A</v>
      </c>
      <c r="CR289" s="599" t="str">
        <f t="shared" ca="1" si="156"/>
        <v/>
      </c>
      <c r="CS289" s="673" t="str">
        <f ca="1">IF($CR289="","",VLOOKUP(CR289,Invoer!$F$15:$AU$1500,2,FALSE))</f>
        <v/>
      </c>
      <c r="CT289" s="599" t="str">
        <f t="shared" ca="1" si="157"/>
        <v/>
      </c>
      <c r="CU289" s="599" t="str">
        <f ca="1">IF($CR289="","",VLOOKUP(CR289,Invoer!$F$15:$AU$1500,3,FALSE))</f>
        <v/>
      </c>
      <c r="CV289" s="599" t="str">
        <f ca="1">IF($CR289="","",IF(CU289&lt;&gt;"Liq","",VLOOKUP(CR289,Invoer!$F$15:$AU$1500,4,FALSE)))</f>
        <v/>
      </c>
      <c r="CW289" s="599" t="str">
        <f ca="1">IF($CR289="","",VLOOKUP(CR289,Invoer!$F$15:$AU$1500,5,FALSE))</f>
        <v/>
      </c>
      <c r="CX289" s="599" t="str">
        <f ca="1">IF($CR289="","",VLOOKUP(CR289,Invoer!$F$15:$AU$1500,6,FALSE))</f>
        <v/>
      </c>
      <c r="CY289" s="599" t="str">
        <f ca="1">IF($CR289="","",VLOOKUP(CR289,Invoer!$F$15:$AU$1500,9,FALSE))</f>
        <v/>
      </c>
      <c r="CZ289" s="599" t="str">
        <f ca="1">IF($CR289="","",VLOOKUP(CR289,Invoer!$F$15:$AU$1500,10,FALSE))</f>
        <v/>
      </c>
      <c r="DA289" s="599" t="str">
        <f ca="1">IF($CR289="","",VLOOKUP(CR289,Invoer!$F$15:$AU$1500,11,FALSE))</f>
        <v/>
      </c>
      <c r="DB289" s="599" t="str">
        <f ca="1">IF($CR289="","",VLOOKUP(CR289,Invoer!$F$15:$BB$1500,14,FALSE))</f>
        <v/>
      </c>
      <c r="DC289" s="662" t="str">
        <f ca="1">IF($CR289="","",VLOOKUP(CR289,Invoer!$F$15:$AU$1500,15,FALSE))</f>
        <v/>
      </c>
      <c r="DD289" s="599" t="str">
        <f ca="1">IF($CR289="","",VLOOKUP(CR289,Invoer!$F$15:$AU$1500,19,FALSE))</f>
        <v/>
      </c>
      <c r="DE289" s="662" t="str">
        <f ca="1">IF($CR289="","",VLOOKUP(CR289,Invoer!$F$15:$AU$1500,20,FALSE))</f>
        <v/>
      </c>
      <c r="DF289" s="662" t="str">
        <f ca="1">IF($CR289="","",VLOOKUP(CR289,Invoer!$F$15:$AU$1500,23,FALSE))</f>
        <v/>
      </c>
      <c r="DG289" s="662" t="str">
        <f ca="1">IF($CR289="","",VLOOKUP(CR289,Invoer!$F$15:$AU$1500,17,FALSE))</f>
        <v/>
      </c>
      <c r="DH289" s="681" t="str">
        <f t="shared" ca="1" si="158"/>
        <v/>
      </c>
      <c r="DI289" s="662" t="str">
        <f t="shared" ca="1" si="159"/>
        <v/>
      </c>
      <c r="DJ289" s="190"/>
      <c r="DK289" s="411" t="str">
        <f t="shared" ca="1" si="160"/>
        <v/>
      </c>
      <c r="DO289" s="61" t="e">
        <f ca="1">IF($DN$4&lt;3,Invoer!EB294,Invoer!EA294)</f>
        <v>#N/A</v>
      </c>
      <c r="DP289" s="599" t="str">
        <f t="shared" ca="1" si="161"/>
        <v/>
      </c>
      <c r="DQ289" s="673" t="str">
        <f ca="1">IF($DP289="","",VLOOKUP(DP289,Invoer!$F$15:$AU$1999,2,FALSE))</f>
        <v/>
      </c>
      <c r="DR289" s="599" t="str">
        <f t="shared" ca="1" si="162"/>
        <v/>
      </c>
      <c r="DS289" s="599" t="str">
        <f ca="1">IF($DP289="","",VLOOKUP(DP289,Invoer!$F$15:$AU$1999,3,FALSE))</f>
        <v/>
      </c>
      <c r="DT289" s="599" t="str">
        <f ca="1">IF($DP289="","",IF(DS289&lt;&gt;"Liq","",VLOOKUP(DP289,Invoer!$F$15:$AU$1999,4,FALSE)))</f>
        <v/>
      </c>
      <c r="DU289" s="599" t="str">
        <f ca="1">IF($DP289="","",VLOOKUP(DP289,Invoer!$F$15:$AU$1999,5,FALSE))</f>
        <v/>
      </c>
      <c r="DV289" s="599" t="str">
        <f ca="1">IF($DP289="","",VLOOKUP(DP289,Invoer!$F$15:$AU$1999,6,FALSE))</f>
        <v/>
      </c>
      <c r="DW289" s="599" t="str">
        <f ca="1">IF($DP289="","",VLOOKUP(DP289,Invoer!$F$15:$AU$1999,9,FALSE))</f>
        <v/>
      </c>
      <c r="DX289" s="599" t="str">
        <f ca="1">IF($DP289="","",VLOOKUP(DP289,Invoer!$F$15:$AU$1999,10,FALSE))</f>
        <v/>
      </c>
      <c r="DY289" s="595" t="str">
        <f ca="1">IF($DP289="","",VLOOKUP(DP289,Invoer!$F$15:$AU$1999,11,FALSE))</f>
        <v/>
      </c>
      <c r="DZ289" s="662" t="str">
        <f ca="1">IF($DP289="","",IF($DN$4&gt;2,"",VLOOKUP(DP289,Invoer!CQ:CS,3,FALSE)))</f>
        <v/>
      </c>
      <c r="EA289" s="541" t="str">
        <f ca="1">IF($DP289="","",IF(ISERROR(DQ289),0,IF($DN$4&lt;3,"",VLOOKUP(DP289,Invoer!$F$15:$AU$1999,15,FALSE))))</f>
        <v/>
      </c>
      <c r="EB289" s="595" t="str">
        <f ca="1">IF($DP289="","",IF($DN$4&lt;3,"",VLOOKUP(DP289,Invoer!$F$15:$AU$1999,19,FALSE)))</f>
        <v/>
      </c>
      <c r="EC289" s="541" t="str">
        <f ca="1">IF($DP289="","",IF(ISERROR(DQ289),0,IF($DN$4&lt;3,"",VLOOKUP(DP289,Invoer!$F$15:$AU$1999,24,FALSE))))</f>
        <v/>
      </c>
      <c r="ED289" s="541" t="str">
        <f ca="1">IF($DP289="","",IF(ISERROR(DQ289),0,IF($DN$4&lt;3,"",VLOOKUP(DP289,Invoer!$F$15:$AU$1999,17,FALSE))))</f>
        <v/>
      </c>
      <c r="EH289" s="89" t="e">
        <f ca="1">Invoer!CP294</f>
        <v>#N/A</v>
      </c>
      <c r="EI289" s="599" t="str">
        <f t="shared" ca="1" si="163"/>
        <v/>
      </c>
      <c r="EJ289" s="673" t="str">
        <f ca="1">IF(EI289="","",VLOOKUP(EI289,Invoer!$F$15:$AU$1999,2,FALSE))</f>
        <v/>
      </c>
      <c r="EK289" s="599" t="str">
        <f t="shared" ca="1" si="164"/>
        <v/>
      </c>
      <c r="EL289" s="599" t="str">
        <f ca="1">IF($EI289="","",VLOOKUP(EI289,Invoer!$F$15:$AU$1999,3,FALSE))</f>
        <v/>
      </c>
      <c r="EM289" s="599" t="str">
        <f ca="1">IF($EI289="","",IF(EL289&lt;&gt;"Liq","",VLOOKUP(EI289,Invoer!$F$15:$AU$1999,4,FALSE)))</f>
        <v/>
      </c>
      <c r="EN289" s="599" t="str">
        <f ca="1">IF($EI289="","",VLOOKUP(EI289,Invoer!$F$15:$AU$1999,6,FALSE))</f>
        <v/>
      </c>
      <c r="EO289" s="599" t="str">
        <f ca="1">IF(EI289="","",VLOOKUP(EI289,Invoer!$F$15:$AU$1999,9,FALSE))</f>
        <v/>
      </c>
      <c r="EP289" s="599" t="str">
        <f ca="1">IF(EI289="","",VLOOKUP(EI289,Invoer!$F$15:$AU$1999,10,FALSE))</f>
        <v/>
      </c>
      <c r="EQ289" s="599" t="str">
        <f ca="1">IF(EI289="","",VLOOKUP(EI289,Invoer!$F$15:$AU$1999,11,FALSE))</f>
        <v/>
      </c>
      <c r="ER289" s="662" t="str">
        <f ca="1">IF(EI289="","",VLOOKUP(EI289,Invoer!CQ:CS,3,FALSE))</f>
        <v/>
      </c>
      <c r="ES289" s="662" t="str">
        <f t="shared" ca="1" si="165"/>
        <v/>
      </c>
      <c r="ET289" s="513" t="str">
        <f t="shared" ca="1" si="166"/>
        <v/>
      </c>
      <c r="EU289" s="112" t="str">
        <f t="shared" ca="1" si="167"/>
        <v/>
      </c>
      <c r="EV289" s="83" t="s">
        <v>160</v>
      </c>
      <c r="EW289" s="682" t="str">
        <f t="shared" ca="1" si="168"/>
        <v/>
      </c>
      <c r="EX289" s="662" t="str">
        <f t="shared" ca="1" si="169"/>
        <v/>
      </c>
      <c r="EY289"/>
      <c r="EZ289" s="56" t="e">
        <f t="shared" ca="1" si="177"/>
        <v>#VALUE!</v>
      </c>
      <c r="FA289" s="56" t="e">
        <f t="shared" ca="1" si="178"/>
        <v>#VALUE!</v>
      </c>
      <c r="FE289"/>
      <c r="FI289"/>
      <c r="FJ289"/>
    </row>
    <row r="290" spans="1:166" ht="12" customHeight="1" x14ac:dyDescent="0.2">
      <c r="A290"/>
      <c r="B290"/>
      <c r="C290"/>
      <c r="E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AC290" s="435" t="str">
        <f>IF($AC$7&lt;3,Invoer!DR295,IF($AC$7=3,Invoer!BT295,"x"))</f>
        <v>x</v>
      </c>
      <c r="AD290" s="599" t="str">
        <f t="shared" si="170"/>
        <v/>
      </c>
      <c r="AE290" s="673" t="str">
        <f>IF($AD290="","",VLOOKUP(AD290,Invoer!$F$15:$AU$1999,2,FALSE))</f>
        <v/>
      </c>
      <c r="AF290" s="599" t="str">
        <f t="shared" si="171"/>
        <v/>
      </c>
      <c r="AG290" s="599" t="str">
        <f>IF($AD290="","",VLOOKUP(AD290,Invoer!$F$15:$AU$1999,3,FALSE))</f>
        <v/>
      </c>
      <c r="AH290" s="599" t="str">
        <f>IF($AD290="","",IF(AG290&lt;&gt;"Liq","",VLOOKUP(AD290,Invoer!$F$15:$AU$1999,4,FALSE)))</f>
        <v/>
      </c>
      <c r="AI290" s="677" t="str">
        <f>IF($AD290="","",VLOOKUP(AD290,Invoer!$F$15:$AU$1999,5,FALSE))</f>
        <v/>
      </c>
      <c r="AJ290" s="599" t="str">
        <f>IF($AD290="","",VLOOKUP(AD290,Invoer!$F$15:$AU$1999,6,FALSE))</f>
        <v/>
      </c>
      <c r="AK290" s="599" t="str">
        <f>IF($AD290="","",VLOOKUP(AD290,Invoer!$F$15:$AU$1999,9,FALSE))</f>
        <v/>
      </c>
      <c r="AL290" s="599" t="str">
        <f>IF($AD290="","",VLOOKUP(AD290,Invoer!$F$15:$AU$1999,10,FALSE))</f>
        <v/>
      </c>
      <c r="AM290" s="599" t="str">
        <f>IF($AD290="","",VLOOKUP(AD290,Invoer!$F$15:$BB$1999,14,FALSE))</f>
        <v/>
      </c>
      <c r="AN290" s="599" t="str">
        <f>IF($AD290="","",VLOOKUP(AD290,Invoer!$F$15:$AU$1999,11,FALSE))</f>
        <v/>
      </c>
      <c r="AO290" s="662" t="str">
        <f>IF($AD290="","",VLOOKUP(AD290,Invoer!$F$15:$AU$1999,15,FALSE))</f>
        <v/>
      </c>
      <c r="AP290" s="599" t="str">
        <f>IF($AD290="","",VLOOKUP(AD290,Invoer!$F$15:$AU$1999,19,FALSE))</f>
        <v/>
      </c>
      <c r="AQ290" s="662" t="str">
        <f>IF($AD290="","",VLOOKUP(AD290,Invoer!$F$15:$AU$1999,24,FALSE))</f>
        <v/>
      </c>
      <c r="AR290" s="662" t="str">
        <f>IF($AD290="","",VLOOKUP(AD290,Invoer!$F$15:$AU$1999,17,FALSE))</f>
        <v/>
      </c>
      <c r="AS290" s="678" t="str">
        <f t="shared" si="179"/>
        <v/>
      </c>
      <c r="AT290" s="676" t="str">
        <f t="shared" si="153"/>
        <v/>
      </c>
      <c r="AU290" s="77" t="e">
        <f t="shared" si="154"/>
        <v>#VALUE!</v>
      </c>
      <c r="AW290" s="57"/>
      <c r="AX290" s="57"/>
      <c r="BA290" s="83" t="e">
        <f ca="1">Invoer!DW295</f>
        <v>#N/A</v>
      </c>
      <c r="BB290" s="599" t="str">
        <f t="shared" ca="1" si="172"/>
        <v/>
      </c>
      <c r="BC290" s="673" t="str">
        <f ca="1">IF($BB290="","",VLOOKUP(BB290,Invoer!$F$15:$AU$1999,2,FALSE))</f>
        <v/>
      </c>
      <c r="BD290" s="599" t="str">
        <f t="shared" ca="1" si="173"/>
        <v/>
      </c>
      <c r="BE290" s="599" t="str">
        <f ca="1">IF($BB290="","",VLOOKUP(BB290,Invoer!$F$15:$AU$1999,5,FALSE))</f>
        <v/>
      </c>
      <c r="BF290" s="599" t="str">
        <f ca="1">IF($BB290="","",VLOOKUP(BB290,Invoer!$F$15:$AU$1999,6,FALSE))</f>
        <v/>
      </c>
      <c r="BG290" s="599" t="str">
        <f ca="1">IF($BB290="","",VLOOKUP(BB290,Invoer!$F$15:$AU$1999,9,FALSE))</f>
        <v/>
      </c>
      <c r="BH290" s="599" t="str">
        <f ca="1">IF($BB290="","",VLOOKUP(BB290,Invoer!$F$15:$AU$1999,10,FALSE))</f>
        <v/>
      </c>
      <c r="BI290" s="599" t="str">
        <f ca="1">IF($BB290="","",VLOOKUP(BB290,Invoer!$F$15:$BB$1999,14,FALSE))</f>
        <v/>
      </c>
      <c r="BJ290" s="599" t="str">
        <f ca="1">IF($BB290="","",VLOOKUP(BB290,Invoer!$F$15:$AU$1999,11,FALSE))</f>
        <v/>
      </c>
      <c r="BK290" s="662" t="str">
        <f t="shared" ca="1" si="174"/>
        <v/>
      </c>
      <c r="BL290" s="662" t="str">
        <f t="shared" ca="1" si="175"/>
        <v/>
      </c>
      <c r="BM290" s="679" t="str">
        <f t="shared" ca="1" si="176"/>
        <v/>
      </c>
      <c r="BN290" s="662" t="str">
        <f t="shared" ca="1" si="155"/>
        <v/>
      </c>
      <c r="BO290" s="662" t="str">
        <f ca="1">IF($BB290="","",VLOOKUP(BB290,Invoer!$F$15:$AU$1999,15,FALSE))</f>
        <v/>
      </c>
      <c r="BP290" s="662" t="str">
        <f ca="1">IF($BB290="","",VLOOKUP(BB290,Invoer!$F$15:$AU$1999,24,FALSE))</f>
        <v/>
      </c>
      <c r="BQ290" s="662" t="str">
        <f ca="1">IF($BB290="","",VLOOKUP(BB290,Invoer!$F$15:$AU$1999,17,FALSE))</f>
        <v/>
      </c>
      <c r="BS290" s="73" t="e">
        <f t="shared" ca="1" si="180"/>
        <v>#VALUE!</v>
      </c>
      <c r="BT290" s="57" t="str">
        <f t="shared" ca="1" si="181"/>
        <v/>
      </c>
      <c r="CQ290" s="411" t="e">
        <f ca="1">Invoer!EG295</f>
        <v>#N/A</v>
      </c>
      <c r="CR290" s="599" t="str">
        <f t="shared" ca="1" si="156"/>
        <v/>
      </c>
      <c r="CS290" s="673" t="str">
        <f ca="1">IF($CR290="","",VLOOKUP(CR290,Invoer!$F$15:$AU$1500,2,FALSE))</f>
        <v/>
      </c>
      <c r="CT290" s="599" t="str">
        <f t="shared" ca="1" si="157"/>
        <v/>
      </c>
      <c r="CU290" s="599" t="str">
        <f ca="1">IF($CR290="","",VLOOKUP(CR290,Invoer!$F$15:$AU$1500,3,FALSE))</f>
        <v/>
      </c>
      <c r="CV290" s="599" t="str">
        <f ca="1">IF($CR290="","",IF(CU290&lt;&gt;"Liq","",VLOOKUP(CR290,Invoer!$F$15:$AU$1500,4,FALSE)))</f>
        <v/>
      </c>
      <c r="CW290" s="599" t="str">
        <f ca="1">IF($CR290="","",VLOOKUP(CR290,Invoer!$F$15:$AU$1500,5,FALSE))</f>
        <v/>
      </c>
      <c r="CX290" s="599" t="str">
        <f ca="1">IF($CR290="","",VLOOKUP(CR290,Invoer!$F$15:$AU$1500,6,FALSE))</f>
        <v/>
      </c>
      <c r="CY290" s="599" t="str">
        <f ca="1">IF($CR290="","",VLOOKUP(CR290,Invoer!$F$15:$AU$1500,9,FALSE))</f>
        <v/>
      </c>
      <c r="CZ290" s="599" t="str">
        <f ca="1">IF($CR290="","",VLOOKUP(CR290,Invoer!$F$15:$AU$1500,10,FALSE))</f>
        <v/>
      </c>
      <c r="DA290" s="599" t="str">
        <f ca="1">IF($CR290="","",VLOOKUP(CR290,Invoer!$F$15:$AU$1500,11,FALSE))</f>
        <v/>
      </c>
      <c r="DB290" s="599" t="str">
        <f ca="1">IF($CR290="","",VLOOKUP(CR290,Invoer!$F$15:$BB$1500,14,FALSE))</f>
        <v/>
      </c>
      <c r="DC290" s="662" t="str">
        <f ca="1">IF($CR290="","",VLOOKUP(CR290,Invoer!$F$15:$AU$1500,15,FALSE))</f>
        <v/>
      </c>
      <c r="DD290" s="599" t="str">
        <f ca="1">IF($CR290="","",VLOOKUP(CR290,Invoer!$F$15:$AU$1500,19,FALSE))</f>
        <v/>
      </c>
      <c r="DE290" s="662" t="str">
        <f ca="1">IF($CR290="","",VLOOKUP(CR290,Invoer!$F$15:$AU$1500,20,FALSE))</f>
        <v/>
      </c>
      <c r="DF290" s="662" t="str">
        <f ca="1">IF($CR290="","",VLOOKUP(CR290,Invoer!$F$15:$AU$1500,23,FALSE))</f>
        <v/>
      </c>
      <c r="DG290" s="662" t="str">
        <f ca="1">IF($CR290="","",VLOOKUP(CR290,Invoer!$F$15:$AU$1500,17,FALSE))</f>
        <v/>
      </c>
      <c r="DH290" s="681" t="str">
        <f t="shared" ca="1" si="158"/>
        <v/>
      </c>
      <c r="DI290" s="662" t="str">
        <f t="shared" ca="1" si="159"/>
        <v/>
      </c>
      <c r="DJ290" s="190"/>
      <c r="DK290" s="411" t="str">
        <f t="shared" ca="1" si="160"/>
        <v/>
      </c>
      <c r="DO290" s="61" t="e">
        <f ca="1">IF($DN$4&lt;3,Invoer!EB295,Invoer!EA295)</f>
        <v>#N/A</v>
      </c>
      <c r="DP290" s="599" t="str">
        <f t="shared" ca="1" si="161"/>
        <v/>
      </c>
      <c r="DQ290" s="673" t="str">
        <f ca="1">IF($DP290="","",VLOOKUP(DP290,Invoer!$F$15:$AU$1999,2,FALSE))</f>
        <v/>
      </c>
      <c r="DR290" s="599" t="str">
        <f t="shared" ca="1" si="162"/>
        <v/>
      </c>
      <c r="DS290" s="599" t="str">
        <f ca="1">IF($DP290="","",VLOOKUP(DP290,Invoer!$F$15:$AU$1999,3,FALSE))</f>
        <v/>
      </c>
      <c r="DT290" s="599" t="str">
        <f ca="1">IF($DP290="","",IF(DS290&lt;&gt;"Liq","",VLOOKUP(DP290,Invoer!$F$15:$AU$1999,4,FALSE)))</f>
        <v/>
      </c>
      <c r="DU290" s="599" t="str">
        <f ca="1">IF($DP290="","",VLOOKUP(DP290,Invoer!$F$15:$AU$1999,5,FALSE))</f>
        <v/>
      </c>
      <c r="DV290" s="599" t="str">
        <f ca="1">IF($DP290="","",VLOOKUP(DP290,Invoer!$F$15:$AU$1999,6,FALSE))</f>
        <v/>
      </c>
      <c r="DW290" s="599" t="str">
        <f ca="1">IF($DP290="","",VLOOKUP(DP290,Invoer!$F$15:$AU$1999,9,FALSE))</f>
        <v/>
      </c>
      <c r="DX290" s="599" t="str">
        <f ca="1">IF($DP290="","",VLOOKUP(DP290,Invoer!$F$15:$AU$1999,10,FALSE))</f>
        <v/>
      </c>
      <c r="DY290" s="595" t="str">
        <f ca="1">IF($DP290="","",VLOOKUP(DP290,Invoer!$F$15:$AU$1999,11,FALSE))</f>
        <v/>
      </c>
      <c r="DZ290" s="662" t="str">
        <f ca="1">IF($DP290="","",IF($DN$4&gt;2,"",VLOOKUP(DP290,Invoer!CQ:CS,3,FALSE)))</f>
        <v/>
      </c>
      <c r="EA290" s="541" t="str">
        <f ca="1">IF($DP290="","",IF(ISERROR(DQ290),0,IF($DN$4&lt;3,"",VLOOKUP(DP290,Invoer!$F$15:$AU$1999,15,FALSE))))</f>
        <v/>
      </c>
      <c r="EB290" s="595" t="str">
        <f ca="1">IF($DP290="","",IF($DN$4&lt;3,"",VLOOKUP(DP290,Invoer!$F$15:$AU$1999,19,FALSE)))</f>
        <v/>
      </c>
      <c r="EC290" s="541" t="str">
        <f ca="1">IF($DP290="","",IF(ISERROR(DQ290),0,IF($DN$4&lt;3,"",VLOOKUP(DP290,Invoer!$F$15:$AU$1999,24,FALSE))))</f>
        <v/>
      </c>
      <c r="ED290" s="541" t="str">
        <f ca="1">IF($DP290="","",IF(ISERROR(DQ290),0,IF($DN$4&lt;3,"",VLOOKUP(DP290,Invoer!$F$15:$AU$1999,17,FALSE))))</f>
        <v/>
      </c>
      <c r="EH290" s="89" t="e">
        <f ca="1">Invoer!CP295</f>
        <v>#N/A</v>
      </c>
      <c r="EI290" s="599" t="str">
        <f t="shared" ca="1" si="163"/>
        <v/>
      </c>
      <c r="EJ290" s="673" t="str">
        <f ca="1">IF(EI290="","",VLOOKUP(EI290,Invoer!$F$15:$AU$1999,2,FALSE))</f>
        <v/>
      </c>
      <c r="EK290" s="599" t="str">
        <f t="shared" ca="1" si="164"/>
        <v/>
      </c>
      <c r="EL290" s="599" t="str">
        <f ca="1">IF($EI290="","",VLOOKUP(EI290,Invoer!$F$15:$AU$1999,3,FALSE))</f>
        <v/>
      </c>
      <c r="EM290" s="599" t="str">
        <f ca="1">IF($EI290="","",IF(EL290&lt;&gt;"Liq","",VLOOKUP(EI290,Invoer!$F$15:$AU$1999,4,FALSE)))</f>
        <v/>
      </c>
      <c r="EN290" s="599" t="str">
        <f ca="1">IF($EI290="","",VLOOKUP(EI290,Invoer!$F$15:$AU$1999,6,FALSE))</f>
        <v/>
      </c>
      <c r="EO290" s="599" t="str">
        <f ca="1">IF(EI290="","",VLOOKUP(EI290,Invoer!$F$15:$AU$1999,9,FALSE))</f>
        <v/>
      </c>
      <c r="EP290" s="599" t="str">
        <f ca="1">IF(EI290="","",VLOOKUP(EI290,Invoer!$F$15:$AU$1999,10,FALSE))</f>
        <v/>
      </c>
      <c r="EQ290" s="599" t="str">
        <f ca="1">IF(EI290="","",VLOOKUP(EI290,Invoer!$F$15:$AU$1999,11,FALSE))</f>
        <v/>
      </c>
      <c r="ER290" s="662" t="str">
        <f ca="1">IF(EI290="","",VLOOKUP(EI290,Invoer!CQ:CS,3,FALSE))</f>
        <v/>
      </c>
      <c r="ES290" s="662" t="str">
        <f t="shared" ca="1" si="165"/>
        <v/>
      </c>
      <c r="ET290" s="513" t="str">
        <f t="shared" ca="1" si="166"/>
        <v/>
      </c>
      <c r="EU290" s="112" t="str">
        <f t="shared" ca="1" si="167"/>
        <v/>
      </c>
      <c r="EV290" s="83" t="s">
        <v>160</v>
      </c>
      <c r="EW290" s="682" t="str">
        <f t="shared" ca="1" si="168"/>
        <v/>
      </c>
      <c r="EX290" s="662" t="str">
        <f t="shared" ca="1" si="169"/>
        <v/>
      </c>
      <c r="EY290"/>
      <c r="EZ290" s="56" t="e">
        <f t="shared" ca="1" si="177"/>
        <v>#VALUE!</v>
      </c>
      <c r="FA290" s="56" t="e">
        <f t="shared" ca="1" si="178"/>
        <v>#VALUE!</v>
      </c>
      <c r="FE290"/>
      <c r="FI290"/>
      <c r="FJ290"/>
    </row>
    <row r="291" spans="1:166" ht="12" customHeight="1" x14ac:dyDescent="0.2">
      <c r="A291"/>
      <c r="B291"/>
      <c r="C291"/>
      <c r="E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AC291" s="435" t="str">
        <f>IF($AC$7&lt;3,Invoer!DR296,IF($AC$7=3,Invoer!BT296,"x"))</f>
        <v>x</v>
      </c>
      <c r="AD291" s="599" t="str">
        <f t="shared" si="170"/>
        <v/>
      </c>
      <c r="AE291" s="673" t="str">
        <f>IF($AD291="","",VLOOKUP(AD291,Invoer!$F$15:$AU$1999,2,FALSE))</f>
        <v/>
      </c>
      <c r="AF291" s="599" t="str">
        <f t="shared" si="171"/>
        <v/>
      </c>
      <c r="AG291" s="599" t="str">
        <f>IF($AD291="","",VLOOKUP(AD291,Invoer!$F$15:$AU$1999,3,FALSE))</f>
        <v/>
      </c>
      <c r="AH291" s="599" t="str">
        <f>IF($AD291="","",IF(AG291&lt;&gt;"Liq","",VLOOKUP(AD291,Invoer!$F$15:$AU$1999,4,FALSE)))</f>
        <v/>
      </c>
      <c r="AI291" s="677" t="str">
        <f>IF($AD291="","",VLOOKUP(AD291,Invoer!$F$15:$AU$1999,5,FALSE))</f>
        <v/>
      </c>
      <c r="AJ291" s="599" t="str">
        <f>IF($AD291="","",VLOOKUP(AD291,Invoer!$F$15:$AU$1999,6,FALSE))</f>
        <v/>
      </c>
      <c r="AK291" s="599" t="str">
        <f>IF($AD291="","",VLOOKUP(AD291,Invoer!$F$15:$AU$1999,9,FALSE))</f>
        <v/>
      </c>
      <c r="AL291" s="599" t="str">
        <f>IF($AD291="","",VLOOKUP(AD291,Invoer!$F$15:$AU$1999,10,FALSE))</f>
        <v/>
      </c>
      <c r="AM291" s="599" t="str">
        <f>IF($AD291="","",VLOOKUP(AD291,Invoer!$F$15:$BB$1999,14,FALSE))</f>
        <v/>
      </c>
      <c r="AN291" s="599" t="str">
        <f>IF($AD291="","",VLOOKUP(AD291,Invoer!$F$15:$AU$1999,11,FALSE))</f>
        <v/>
      </c>
      <c r="AO291" s="662" t="str">
        <f>IF($AD291="","",VLOOKUP(AD291,Invoer!$F$15:$AU$1999,15,FALSE))</f>
        <v/>
      </c>
      <c r="AP291" s="599" t="str">
        <f>IF($AD291="","",VLOOKUP(AD291,Invoer!$F$15:$AU$1999,19,FALSE))</f>
        <v/>
      </c>
      <c r="AQ291" s="662" t="str">
        <f>IF($AD291="","",VLOOKUP(AD291,Invoer!$F$15:$AU$1999,24,FALSE))</f>
        <v/>
      </c>
      <c r="AR291" s="662" t="str">
        <f>IF($AD291="","",VLOOKUP(AD291,Invoer!$F$15:$AU$1999,17,FALSE))</f>
        <v/>
      </c>
      <c r="AS291" s="678" t="str">
        <f t="shared" si="179"/>
        <v/>
      </c>
      <c r="AT291" s="676" t="str">
        <f t="shared" si="153"/>
        <v/>
      </c>
      <c r="AU291" s="77" t="e">
        <f t="shared" si="154"/>
        <v>#VALUE!</v>
      </c>
      <c r="AW291" s="57"/>
      <c r="AX291" s="57"/>
      <c r="BA291" s="83" t="e">
        <f ca="1">Invoer!DW296</f>
        <v>#N/A</v>
      </c>
      <c r="BB291" s="599" t="str">
        <f t="shared" ca="1" si="172"/>
        <v/>
      </c>
      <c r="BC291" s="673" t="str">
        <f ca="1">IF($BB291="","",VLOOKUP(BB291,Invoer!$F$15:$AU$1999,2,FALSE))</f>
        <v/>
      </c>
      <c r="BD291" s="599" t="str">
        <f t="shared" ca="1" si="173"/>
        <v/>
      </c>
      <c r="BE291" s="599" t="str">
        <f ca="1">IF($BB291="","",VLOOKUP(BB291,Invoer!$F$15:$AU$1999,5,FALSE))</f>
        <v/>
      </c>
      <c r="BF291" s="599" t="str">
        <f ca="1">IF($BB291="","",VLOOKUP(BB291,Invoer!$F$15:$AU$1999,6,FALSE))</f>
        <v/>
      </c>
      <c r="BG291" s="599" t="str">
        <f ca="1">IF($BB291="","",VLOOKUP(BB291,Invoer!$F$15:$AU$1999,9,FALSE))</f>
        <v/>
      </c>
      <c r="BH291" s="599" t="str">
        <f ca="1">IF($BB291="","",VLOOKUP(BB291,Invoer!$F$15:$AU$1999,10,FALSE))</f>
        <v/>
      </c>
      <c r="BI291" s="599" t="str">
        <f ca="1">IF($BB291="","",VLOOKUP(BB291,Invoer!$F$15:$BB$1999,14,FALSE))</f>
        <v/>
      </c>
      <c r="BJ291" s="599" t="str">
        <f ca="1">IF($BB291="","",VLOOKUP(BB291,Invoer!$F$15:$AU$1999,11,FALSE))</f>
        <v/>
      </c>
      <c r="BK291" s="662" t="str">
        <f t="shared" ca="1" si="174"/>
        <v/>
      </c>
      <c r="BL291" s="662" t="str">
        <f t="shared" ca="1" si="175"/>
        <v/>
      </c>
      <c r="BM291" s="679" t="str">
        <f t="shared" ca="1" si="176"/>
        <v/>
      </c>
      <c r="BN291" s="662" t="str">
        <f t="shared" ca="1" si="155"/>
        <v/>
      </c>
      <c r="BO291" s="662" t="str">
        <f ca="1">IF($BB291="","",VLOOKUP(BB291,Invoer!$F$15:$AU$1999,15,FALSE))</f>
        <v/>
      </c>
      <c r="BP291" s="662" t="str">
        <f ca="1">IF($BB291="","",VLOOKUP(BB291,Invoer!$F$15:$AU$1999,24,FALSE))</f>
        <v/>
      </c>
      <c r="BQ291" s="662" t="str">
        <f ca="1">IF($BB291="","",VLOOKUP(BB291,Invoer!$F$15:$AU$1999,17,FALSE))</f>
        <v/>
      </c>
      <c r="BS291" s="73" t="e">
        <f t="shared" ca="1" si="180"/>
        <v>#VALUE!</v>
      </c>
      <c r="BT291" s="57" t="str">
        <f t="shared" ca="1" si="181"/>
        <v/>
      </c>
      <c r="CQ291" s="411" t="e">
        <f ca="1">Invoer!EG296</f>
        <v>#N/A</v>
      </c>
      <c r="CR291" s="599" t="str">
        <f t="shared" ca="1" si="156"/>
        <v/>
      </c>
      <c r="CS291" s="673" t="str">
        <f ca="1">IF($CR291="","",VLOOKUP(CR291,Invoer!$F$15:$AU$1500,2,FALSE))</f>
        <v/>
      </c>
      <c r="CT291" s="599" t="str">
        <f t="shared" ca="1" si="157"/>
        <v/>
      </c>
      <c r="CU291" s="599" t="str">
        <f ca="1">IF($CR291="","",VLOOKUP(CR291,Invoer!$F$15:$AU$1500,3,FALSE))</f>
        <v/>
      </c>
      <c r="CV291" s="599" t="str">
        <f ca="1">IF($CR291="","",IF(CU291&lt;&gt;"Liq","",VLOOKUP(CR291,Invoer!$F$15:$AU$1500,4,FALSE)))</f>
        <v/>
      </c>
      <c r="CW291" s="599" t="str">
        <f ca="1">IF($CR291="","",VLOOKUP(CR291,Invoer!$F$15:$AU$1500,5,FALSE))</f>
        <v/>
      </c>
      <c r="CX291" s="599" t="str">
        <f ca="1">IF($CR291="","",VLOOKUP(CR291,Invoer!$F$15:$AU$1500,6,FALSE))</f>
        <v/>
      </c>
      <c r="CY291" s="599" t="str">
        <f ca="1">IF($CR291="","",VLOOKUP(CR291,Invoer!$F$15:$AU$1500,9,FALSE))</f>
        <v/>
      </c>
      <c r="CZ291" s="599" t="str">
        <f ca="1">IF($CR291="","",VLOOKUP(CR291,Invoer!$F$15:$AU$1500,10,FALSE))</f>
        <v/>
      </c>
      <c r="DA291" s="599" t="str">
        <f ca="1">IF($CR291="","",VLOOKUP(CR291,Invoer!$F$15:$AU$1500,11,FALSE))</f>
        <v/>
      </c>
      <c r="DB291" s="599" t="str">
        <f ca="1">IF($CR291="","",VLOOKUP(CR291,Invoer!$F$15:$BB$1500,14,FALSE))</f>
        <v/>
      </c>
      <c r="DC291" s="662" t="str">
        <f ca="1">IF($CR291="","",VLOOKUP(CR291,Invoer!$F$15:$AU$1500,15,FALSE))</f>
        <v/>
      </c>
      <c r="DD291" s="599" t="str">
        <f ca="1">IF($CR291="","",VLOOKUP(CR291,Invoer!$F$15:$AU$1500,19,FALSE))</f>
        <v/>
      </c>
      <c r="DE291" s="662" t="str">
        <f ca="1">IF($CR291="","",VLOOKUP(CR291,Invoer!$F$15:$AU$1500,20,FALSE))</f>
        <v/>
      </c>
      <c r="DF291" s="662" t="str">
        <f ca="1">IF($CR291="","",VLOOKUP(CR291,Invoer!$F$15:$AU$1500,23,FALSE))</f>
        <v/>
      </c>
      <c r="DG291" s="662" t="str">
        <f ca="1">IF($CR291="","",VLOOKUP(CR291,Invoer!$F$15:$AU$1500,17,FALSE))</f>
        <v/>
      </c>
      <c r="DH291" s="681" t="str">
        <f t="shared" ca="1" si="158"/>
        <v/>
      </c>
      <c r="DI291" s="662" t="str">
        <f t="shared" ca="1" si="159"/>
        <v/>
      </c>
      <c r="DJ291" s="190"/>
      <c r="DK291" s="411" t="str">
        <f t="shared" ca="1" si="160"/>
        <v/>
      </c>
      <c r="DO291" s="61" t="e">
        <f ca="1">IF($DN$4&lt;3,Invoer!EB296,Invoer!EA296)</f>
        <v>#N/A</v>
      </c>
      <c r="DP291" s="599" t="str">
        <f t="shared" ca="1" si="161"/>
        <v/>
      </c>
      <c r="DQ291" s="673" t="str">
        <f ca="1">IF($DP291="","",VLOOKUP(DP291,Invoer!$F$15:$AU$1999,2,FALSE))</f>
        <v/>
      </c>
      <c r="DR291" s="599" t="str">
        <f t="shared" ca="1" si="162"/>
        <v/>
      </c>
      <c r="DS291" s="599" t="str">
        <f ca="1">IF($DP291="","",VLOOKUP(DP291,Invoer!$F$15:$AU$1999,3,FALSE))</f>
        <v/>
      </c>
      <c r="DT291" s="599" t="str">
        <f ca="1">IF($DP291="","",IF(DS291&lt;&gt;"Liq","",VLOOKUP(DP291,Invoer!$F$15:$AU$1999,4,FALSE)))</f>
        <v/>
      </c>
      <c r="DU291" s="599" t="str">
        <f ca="1">IF($DP291="","",VLOOKUP(DP291,Invoer!$F$15:$AU$1999,5,FALSE))</f>
        <v/>
      </c>
      <c r="DV291" s="599" t="str">
        <f ca="1">IF($DP291="","",VLOOKUP(DP291,Invoer!$F$15:$AU$1999,6,FALSE))</f>
        <v/>
      </c>
      <c r="DW291" s="599" t="str">
        <f ca="1">IF($DP291="","",VLOOKUP(DP291,Invoer!$F$15:$AU$1999,9,FALSE))</f>
        <v/>
      </c>
      <c r="DX291" s="599" t="str">
        <f ca="1">IF($DP291="","",VLOOKUP(DP291,Invoer!$F$15:$AU$1999,10,FALSE))</f>
        <v/>
      </c>
      <c r="DY291" s="595" t="str">
        <f ca="1">IF($DP291="","",VLOOKUP(DP291,Invoer!$F$15:$AU$1999,11,FALSE))</f>
        <v/>
      </c>
      <c r="DZ291" s="662" t="str">
        <f ca="1">IF($DP291="","",IF($DN$4&gt;2,"",VLOOKUP(DP291,Invoer!CQ:CS,3,FALSE)))</f>
        <v/>
      </c>
      <c r="EA291" s="541" t="str">
        <f ca="1">IF($DP291="","",IF(ISERROR(DQ291),0,IF($DN$4&lt;3,"",VLOOKUP(DP291,Invoer!$F$15:$AU$1999,15,FALSE))))</f>
        <v/>
      </c>
      <c r="EB291" s="595" t="str">
        <f ca="1">IF($DP291="","",IF($DN$4&lt;3,"",VLOOKUP(DP291,Invoer!$F$15:$AU$1999,19,FALSE)))</f>
        <v/>
      </c>
      <c r="EC291" s="541" t="str">
        <f ca="1">IF($DP291="","",IF(ISERROR(DQ291),0,IF($DN$4&lt;3,"",VLOOKUP(DP291,Invoer!$F$15:$AU$1999,24,FALSE))))</f>
        <v/>
      </c>
      <c r="ED291" s="541" t="str">
        <f ca="1">IF($DP291="","",IF(ISERROR(DQ291),0,IF($DN$4&lt;3,"",VLOOKUP(DP291,Invoer!$F$15:$AU$1999,17,FALSE))))</f>
        <v/>
      </c>
      <c r="EH291" s="89" t="e">
        <f ca="1">Invoer!CP296</f>
        <v>#N/A</v>
      </c>
      <c r="EI291" s="599" t="str">
        <f t="shared" ca="1" si="163"/>
        <v/>
      </c>
      <c r="EJ291" s="673" t="str">
        <f ca="1">IF(EI291="","",VLOOKUP(EI291,Invoer!$F$15:$AU$1999,2,FALSE))</f>
        <v/>
      </c>
      <c r="EK291" s="599" t="str">
        <f t="shared" ca="1" si="164"/>
        <v/>
      </c>
      <c r="EL291" s="599" t="str">
        <f ca="1">IF($EI291="","",VLOOKUP(EI291,Invoer!$F$15:$AU$1999,3,FALSE))</f>
        <v/>
      </c>
      <c r="EM291" s="599" t="str">
        <f ca="1">IF($EI291="","",IF(EL291&lt;&gt;"Liq","",VLOOKUP(EI291,Invoer!$F$15:$AU$1999,4,FALSE)))</f>
        <v/>
      </c>
      <c r="EN291" s="599" t="str">
        <f ca="1">IF($EI291="","",VLOOKUP(EI291,Invoer!$F$15:$AU$1999,6,FALSE))</f>
        <v/>
      </c>
      <c r="EO291" s="599" t="str">
        <f ca="1">IF(EI291="","",VLOOKUP(EI291,Invoer!$F$15:$AU$1999,9,FALSE))</f>
        <v/>
      </c>
      <c r="EP291" s="599" t="str">
        <f ca="1">IF(EI291="","",VLOOKUP(EI291,Invoer!$F$15:$AU$1999,10,FALSE))</f>
        <v/>
      </c>
      <c r="EQ291" s="599" t="str">
        <f ca="1">IF(EI291="","",VLOOKUP(EI291,Invoer!$F$15:$AU$1999,11,FALSE))</f>
        <v/>
      </c>
      <c r="ER291" s="662" t="str">
        <f ca="1">IF(EI291="","",VLOOKUP(EI291,Invoer!CQ:CS,3,FALSE))</f>
        <v/>
      </c>
      <c r="ES291" s="662" t="str">
        <f t="shared" ca="1" si="165"/>
        <v/>
      </c>
      <c r="ET291" s="513" t="str">
        <f t="shared" ca="1" si="166"/>
        <v/>
      </c>
      <c r="EU291" s="112" t="str">
        <f t="shared" ca="1" si="167"/>
        <v/>
      </c>
      <c r="EV291" s="83" t="s">
        <v>160</v>
      </c>
      <c r="EW291" s="682" t="str">
        <f t="shared" ca="1" si="168"/>
        <v/>
      </c>
      <c r="EX291" s="662" t="str">
        <f t="shared" ca="1" si="169"/>
        <v/>
      </c>
      <c r="EY291"/>
      <c r="EZ291" s="56" t="e">
        <f t="shared" ca="1" si="177"/>
        <v>#VALUE!</v>
      </c>
      <c r="FA291" s="56" t="e">
        <f t="shared" ca="1" si="178"/>
        <v>#VALUE!</v>
      </c>
      <c r="FE291"/>
      <c r="FI291"/>
      <c r="FJ291"/>
    </row>
    <row r="292" spans="1:166" ht="12" customHeight="1" x14ac:dyDescent="0.2">
      <c r="A292"/>
      <c r="B292"/>
      <c r="C292"/>
      <c r="E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AC292" s="435" t="str">
        <f>IF($AC$7&lt;3,Invoer!DR297,IF($AC$7=3,Invoer!BT297,"x"))</f>
        <v>x</v>
      </c>
      <c r="AD292" s="599" t="str">
        <f t="shared" si="170"/>
        <v/>
      </c>
      <c r="AE292" s="673" t="str">
        <f>IF($AD292="","",VLOOKUP(AD292,Invoer!$F$15:$AU$1999,2,FALSE))</f>
        <v/>
      </c>
      <c r="AF292" s="599" t="str">
        <f t="shared" si="171"/>
        <v/>
      </c>
      <c r="AG292" s="599" t="str">
        <f>IF($AD292="","",VLOOKUP(AD292,Invoer!$F$15:$AU$1999,3,FALSE))</f>
        <v/>
      </c>
      <c r="AH292" s="599" t="str">
        <f>IF($AD292="","",IF(AG292&lt;&gt;"Liq","",VLOOKUP(AD292,Invoer!$F$15:$AU$1999,4,FALSE)))</f>
        <v/>
      </c>
      <c r="AI292" s="677" t="str">
        <f>IF($AD292="","",VLOOKUP(AD292,Invoer!$F$15:$AU$1999,5,FALSE))</f>
        <v/>
      </c>
      <c r="AJ292" s="599" t="str">
        <f>IF($AD292="","",VLOOKUP(AD292,Invoer!$F$15:$AU$1999,6,FALSE))</f>
        <v/>
      </c>
      <c r="AK292" s="599" t="str">
        <f>IF($AD292="","",VLOOKUP(AD292,Invoer!$F$15:$AU$1999,9,FALSE))</f>
        <v/>
      </c>
      <c r="AL292" s="599" t="str">
        <f>IF($AD292="","",VLOOKUP(AD292,Invoer!$F$15:$AU$1999,10,FALSE))</f>
        <v/>
      </c>
      <c r="AM292" s="599" t="str">
        <f>IF($AD292="","",VLOOKUP(AD292,Invoer!$F$15:$BB$1999,14,FALSE))</f>
        <v/>
      </c>
      <c r="AN292" s="599" t="str">
        <f>IF($AD292="","",VLOOKUP(AD292,Invoer!$F$15:$AU$1999,11,FALSE))</f>
        <v/>
      </c>
      <c r="AO292" s="662" t="str">
        <f>IF($AD292="","",VLOOKUP(AD292,Invoer!$F$15:$AU$1999,15,FALSE))</f>
        <v/>
      </c>
      <c r="AP292" s="599" t="str">
        <f>IF($AD292="","",VLOOKUP(AD292,Invoer!$F$15:$AU$1999,19,FALSE))</f>
        <v/>
      </c>
      <c r="AQ292" s="662" t="str">
        <f>IF($AD292="","",VLOOKUP(AD292,Invoer!$F$15:$AU$1999,24,FALSE))</f>
        <v/>
      </c>
      <c r="AR292" s="662" t="str">
        <f>IF($AD292="","",VLOOKUP(AD292,Invoer!$F$15:$AU$1999,17,FALSE))</f>
        <v/>
      </c>
      <c r="AS292" s="678" t="str">
        <f t="shared" si="179"/>
        <v/>
      </c>
      <c r="AT292" s="676" t="str">
        <f t="shared" si="153"/>
        <v/>
      </c>
      <c r="AU292" s="77" t="e">
        <f t="shared" si="154"/>
        <v>#VALUE!</v>
      </c>
      <c r="AW292" s="57"/>
      <c r="AX292" s="57"/>
      <c r="BA292" s="83" t="e">
        <f ca="1">Invoer!DW297</f>
        <v>#N/A</v>
      </c>
      <c r="BB292" s="599" t="str">
        <f t="shared" ca="1" si="172"/>
        <v/>
      </c>
      <c r="BC292" s="673" t="str">
        <f ca="1">IF($BB292="","",VLOOKUP(BB292,Invoer!$F$15:$AU$1999,2,FALSE))</f>
        <v/>
      </c>
      <c r="BD292" s="599" t="str">
        <f t="shared" ca="1" si="173"/>
        <v/>
      </c>
      <c r="BE292" s="599" t="str">
        <f ca="1">IF($BB292="","",VLOOKUP(BB292,Invoer!$F$15:$AU$1999,5,FALSE))</f>
        <v/>
      </c>
      <c r="BF292" s="599" t="str">
        <f ca="1">IF($BB292="","",VLOOKUP(BB292,Invoer!$F$15:$AU$1999,6,FALSE))</f>
        <v/>
      </c>
      <c r="BG292" s="599" t="str">
        <f ca="1">IF($BB292="","",VLOOKUP(BB292,Invoer!$F$15:$AU$1999,9,FALSE))</f>
        <v/>
      </c>
      <c r="BH292" s="599" t="str">
        <f ca="1">IF($BB292="","",VLOOKUP(BB292,Invoer!$F$15:$AU$1999,10,FALSE))</f>
        <v/>
      </c>
      <c r="BI292" s="599" t="str">
        <f ca="1">IF($BB292="","",VLOOKUP(BB292,Invoer!$F$15:$BB$1999,14,FALSE))</f>
        <v/>
      </c>
      <c r="BJ292" s="599" t="str">
        <f ca="1">IF($BB292="","",VLOOKUP(BB292,Invoer!$F$15:$AU$1999,11,FALSE))</f>
        <v/>
      </c>
      <c r="BK292" s="662" t="str">
        <f t="shared" ca="1" si="174"/>
        <v/>
      </c>
      <c r="BL292" s="662" t="str">
        <f t="shared" ca="1" si="175"/>
        <v/>
      </c>
      <c r="BM292" s="679" t="str">
        <f t="shared" ca="1" si="176"/>
        <v/>
      </c>
      <c r="BN292" s="662" t="str">
        <f t="shared" ca="1" si="155"/>
        <v/>
      </c>
      <c r="BO292" s="662" t="str">
        <f ca="1">IF($BB292="","",VLOOKUP(BB292,Invoer!$F$15:$AU$1999,15,FALSE))</f>
        <v/>
      </c>
      <c r="BP292" s="662" t="str">
        <f ca="1">IF($BB292="","",VLOOKUP(BB292,Invoer!$F$15:$AU$1999,24,FALSE))</f>
        <v/>
      </c>
      <c r="BQ292" s="662" t="str">
        <f ca="1">IF($BB292="","",VLOOKUP(BB292,Invoer!$F$15:$AU$1999,17,FALSE))</f>
        <v/>
      </c>
      <c r="BS292" s="73" t="e">
        <f t="shared" ca="1" si="180"/>
        <v>#VALUE!</v>
      </c>
      <c r="BT292" s="57" t="str">
        <f t="shared" ca="1" si="181"/>
        <v/>
      </c>
      <c r="CQ292" s="411" t="e">
        <f ca="1">Invoer!EG297</f>
        <v>#N/A</v>
      </c>
      <c r="CR292" s="599" t="str">
        <f t="shared" ca="1" si="156"/>
        <v/>
      </c>
      <c r="CS292" s="673" t="str">
        <f ca="1">IF($CR292="","",VLOOKUP(CR292,Invoer!$F$15:$AU$1500,2,FALSE))</f>
        <v/>
      </c>
      <c r="CT292" s="599" t="str">
        <f t="shared" ca="1" si="157"/>
        <v/>
      </c>
      <c r="CU292" s="599" t="str">
        <f ca="1">IF($CR292="","",VLOOKUP(CR292,Invoer!$F$15:$AU$1500,3,FALSE))</f>
        <v/>
      </c>
      <c r="CV292" s="599" t="str">
        <f ca="1">IF($CR292="","",IF(CU292&lt;&gt;"Liq","",VLOOKUP(CR292,Invoer!$F$15:$AU$1500,4,FALSE)))</f>
        <v/>
      </c>
      <c r="CW292" s="599" t="str">
        <f ca="1">IF($CR292="","",VLOOKUP(CR292,Invoer!$F$15:$AU$1500,5,FALSE))</f>
        <v/>
      </c>
      <c r="CX292" s="599" t="str">
        <f ca="1">IF($CR292="","",VLOOKUP(CR292,Invoer!$F$15:$AU$1500,6,FALSE))</f>
        <v/>
      </c>
      <c r="CY292" s="599" t="str">
        <f ca="1">IF($CR292="","",VLOOKUP(CR292,Invoer!$F$15:$AU$1500,9,FALSE))</f>
        <v/>
      </c>
      <c r="CZ292" s="599" t="str">
        <f ca="1">IF($CR292="","",VLOOKUP(CR292,Invoer!$F$15:$AU$1500,10,FALSE))</f>
        <v/>
      </c>
      <c r="DA292" s="599" t="str">
        <f ca="1">IF($CR292="","",VLOOKUP(CR292,Invoer!$F$15:$AU$1500,11,FALSE))</f>
        <v/>
      </c>
      <c r="DB292" s="599" t="str">
        <f ca="1">IF($CR292="","",VLOOKUP(CR292,Invoer!$F$15:$BB$1500,14,FALSE))</f>
        <v/>
      </c>
      <c r="DC292" s="662" t="str">
        <f ca="1">IF($CR292="","",VLOOKUP(CR292,Invoer!$F$15:$AU$1500,15,FALSE))</f>
        <v/>
      </c>
      <c r="DD292" s="599" t="str">
        <f ca="1">IF($CR292="","",VLOOKUP(CR292,Invoer!$F$15:$AU$1500,19,FALSE))</f>
        <v/>
      </c>
      <c r="DE292" s="662" t="str">
        <f ca="1">IF($CR292="","",VLOOKUP(CR292,Invoer!$F$15:$AU$1500,20,FALSE))</f>
        <v/>
      </c>
      <c r="DF292" s="662" t="str">
        <f ca="1">IF($CR292="","",VLOOKUP(CR292,Invoer!$F$15:$AU$1500,23,FALSE))</f>
        <v/>
      </c>
      <c r="DG292" s="662" t="str">
        <f ca="1">IF($CR292="","",VLOOKUP(CR292,Invoer!$F$15:$AU$1500,17,FALSE))</f>
        <v/>
      </c>
      <c r="DH292" s="681" t="str">
        <f t="shared" ca="1" si="158"/>
        <v/>
      </c>
      <c r="DI292" s="662" t="str">
        <f t="shared" ca="1" si="159"/>
        <v/>
      </c>
      <c r="DJ292" s="190"/>
      <c r="DK292" s="411" t="str">
        <f t="shared" ca="1" si="160"/>
        <v/>
      </c>
      <c r="DO292" s="61" t="e">
        <f ca="1">IF($DN$4&lt;3,Invoer!EB297,Invoer!EA297)</f>
        <v>#N/A</v>
      </c>
      <c r="DP292" s="599" t="str">
        <f t="shared" ca="1" si="161"/>
        <v/>
      </c>
      <c r="DQ292" s="673" t="str">
        <f ca="1">IF($DP292="","",VLOOKUP(DP292,Invoer!$F$15:$AU$1999,2,FALSE))</f>
        <v/>
      </c>
      <c r="DR292" s="599" t="str">
        <f t="shared" ca="1" si="162"/>
        <v/>
      </c>
      <c r="DS292" s="599" t="str">
        <f ca="1">IF($DP292="","",VLOOKUP(DP292,Invoer!$F$15:$AU$1999,3,FALSE))</f>
        <v/>
      </c>
      <c r="DT292" s="599" t="str">
        <f ca="1">IF($DP292="","",IF(DS292&lt;&gt;"Liq","",VLOOKUP(DP292,Invoer!$F$15:$AU$1999,4,FALSE)))</f>
        <v/>
      </c>
      <c r="DU292" s="599" t="str">
        <f ca="1">IF($DP292="","",VLOOKUP(DP292,Invoer!$F$15:$AU$1999,5,FALSE))</f>
        <v/>
      </c>
      <c r="DV292" s="599" t="str">
        <f ca="1">IF($DP292="","",VLOOKUP(DP292,Invoer!$F$15:$AU$1999,6,FALSE))</f>
        <v/>
      </c>
      <c r="DW292" s="599" t="str">
        <f ca="1">IF($DP292="","",VLOOKUP(DP292,Invoer!$F$15:$AU$1999,9,FALSE))</f>
        <v/>
      </c>
      <c r="DX292" s="599" t="str">
        <f ca="1">IF($DP292="","",VLOOKUP(DP292,Invoer!$F$15:$AU$1999,10,FALSE))</f>
        <v/>
      </c>
      <c r="DY292" s="595" t="str">
        <f ca="1">IF($DP292="","",VLOOKUP(DP292,Invoer!$F$15:$AU$1999,11,FALSE))</f>
        <v/>
      </c>
      <c r="DZ292" s="662" t="str">
        <f ca="1">IF($DP292="","",IF($DN$4&gt;2,"",VLOOKUP(DP292,Invoer!CQ:CS,3,FALSE)))</f>
        <v/>
      </c>
      <c r="EA292" s="541" t="str">
        <f ca="1">IF($DP292="","",IF(ISERROR(DQ292),0,IF($DN$4&lt;3,"",VLOOKUP(DP292,Invoer!$F$15:$AU$1999,15,FALSE))))</f>
        <v/>
      </c>
      <c r="EB292" s="595" t="str">
        <f ca="1">IF($DP292="","",IF($DN$4&lt;3,"",VLOOKUP(DP292,Invoer!$F$15:$AU$1999,19,FALSE)))</f>
        <v/>
      </c>
      <c r="EC292" s="541" t="str">
        <f ca="1">IF($DP292="","",IF(ISERROR(DQ292),0,IF($DN$4&lt;3,"",VLOOKUP(DP292,Invoer!$F$15:$AU$1999,24,FALSE))))</f>
        <v/>
      </c>
      <c r="ED292" s="541" t="str">
        <f ca="1">IF($DP292="","",IF(ISERROR(DQ292),0,IF($DN$4&lt;3,"",VLOOKUP(DP292,Invoer!$F$15:$AU$1999,17,FALSE))))</f>
        <v/>
      </c>
      <c r="EH292" s="89" t="e">
        <f ca="1">Invoer!CP297</f>
        <v>#N/A</v>
      </c>
      <c r="EI292" s="599" t="str">
        <f t="shared" ca="1" si="163"/>
        <v/>
      </c>
      <c r="EJ292" s="673" t="str">
        <f ca="1">IF(EI292="","",VLOOKUP(EI292,Invoer!$F$15:$AU$1999,2,FALSE))</f>
        <v/>
      </c>
      <c r="EK292" s="599" t="str">
        <f t="shared" ca="1" si="164"/>
        <v/>
      </c>
      <c r="EL292" s="599" t="str">
        <f ca="1">IF($EI292="","",VLOOKUP(EI292,Invoer!$F$15:$AU$1999,3,FALSE))</f>
        <v/>
      </c>
      <c r="EM292" s="599" t="str">
        <f ca="1">IF($EI292="","",IF(EL292&lt;&gt;"Liq","",VLOOKUP(EI292,Invoer!$F$15:$AU$1999,4,FALSE)))</f>
        <v/>
      </c>
      <c r="EN292" s="599" t="str">
        <f ca="1">IF($EI292="","",VLOOKUP(EI292,Invoer!$F$15:$AU$1999,6,FALSE))</f>
        <v/>
      </c>
      <c r="EO292" s="599" t="str">
        <f ca="1">IF(EI292="","",VLOOKUP(EI292,Invoer!$F$15:$AU$1999,9,FALSE))</f>
        <v/>
      </c>
      <c r="EP292" s="599" t="str">
        <f ca="1">IF(EI292="","",VLOOKUP(EI292,Invoer!$F$15:$AU$1999,10,FALSE))</f>
        <v/>
      </c>
      <c r="EQ292" s="599" t="str">
        <f ca="1">IF(EI292="","",VLOOKUP(EI292,Invoer!$F$15:$AU$1999,11,FALSE))</f>
        <v/>
      </c>
      <c r="ER292" s="662" t="str">
        <f ca="1">IF(EI292="","",VLOOKUP(EI292,Invoer!CQ:CS,3,FALSE))</f>
        <v/>
      </c>
      <c r="ES292" s="662" t="str">
        <f t="shared" ca="1" si="165"/>
        <v/>
      </c>
      <c r="ET292" s="513" t="str">
        <f t="shared" ca="1" si="166"/>
        <v/>
      </c>
      <c r="EU292" s="112" t="str">
        <f t="shared" ca="1" si="167"/>
        <v/>
      </c>
      <c r="EV292" s="83" t="s">
        <v>160</v>
      </c>
      <c r="EW292" s="682" t="str">
        <f t="shared" ca="1" si="168"/>
        <v/>
      </c>
      <c r="EX292" s="662" t="str">
        <f t="shared" ca="1" si="169"/>
        <v/>
      </c>
      <c r="EY292"/>
      <c r="EZ292" s="56" t="e">
        <f t="shared" ca="1" si="177"/>
        <v>#VALUE!</v>
      </c>
      <c r="FA292" s="56" t="e">
        <f t="shared" ca="1" si="178"/>
        <v>#VALUE!</v>
      </c>
      <c r="FE292"/>
      <c r="FI292"/>
      <c r="FJ292"/>
    </row>
    <row r="293" spans="1:166" ht="12" customHeight="1" x14ac:dyDescent="0.2">
      <c r="A293"/>
      <c r="B293"/>
      <c r="C293"/>
      <c r="E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AC293" s="435" t="str">
        <f>IF($AC$7&lt;3,Invoer!DR298,IF($AC$7=3,Invoer!BT298,"x"))</f>
        <v>x</v>
      </c>
      <c r="AD293" s="599" t="str">
        <f t="shared" si="170"/>
        <v/>
      </c>
      <c r="AE293" s="673" t="str">
        <f>IF($AD293="","",VLOOKUP(AD293,Invoer!$F$15:$AU$1999,2,FALSE))</f>
        <v/>
      </c>
      <c r="AF293" s="599" t="str">
        <f t="shared" si="171"/>
        <v/>
      </c>
      <c r="AG293" s="599" t="str">
        <f>IF($AD293="","",VLOOKUP(AD293,Invoer!$F$15:$AU$1999,3,FALSE))</f>
        <v/>
      </c>
      <c r="AH293" s="599" t="str">
        <f>IF($AD293="","",IF(AG293&lt;&gt;"Liq","",VLOOKUP(AD293,Invoer!$F$15:$AU$1999,4,FALSE)))</f>
        <v/>
      </c>
      <c r="AI293" s="677" t="str">
        <f>IF($AD293="","",VLOOKUP(AD293,Invoer!$F$15:$AU$1999,5,FALSE))</f>
        <v/>
      </c>
      <c r="AJ293" s="599" t="str">
        <f>IF($AD293="","",VLOOKUP(AD293,Invoer!$F$15:$AU$1999,6,FALSE))</f>
        <v/>
      </c>
      <c r="AK293" s="599" t="str">
        <f>IF($AD293="","",VLOOKUP(AD293,Invoer!$F$15:$AU$1999,9,FALSE))</f>
        <v/>
      </c>
      <c r="AL293" s="599" t="str">
        <f>IF($AD293="","",VLOOKUP(AD293,Invoer!$F$15:$AU$1999,10,FALSE))</f>
        <v/>
      </c>
      <c r="AM293" s="599" t="str">
        <f>IF($AD293="","",VLOOKUP(AD293,Invoer!$F$15:$BB$1999,14,FALSE))</f>
        <v/>
      </c>
      <c r="AN293" s="599" t="str">
        <f>IF($AD293="","",VLOOKUP(AD293,Invoer!$F$15:$AU$1999,11,FALSE))</f>
        <v/>
      </c>
      <c r="AO293" s="662" t="str">
        <f>IF($AD293="","",VLOOKUP(AD293,Invoer!$F$15:$AU$1999,15,FALSE))</f>
        <v/>
      </c>
      <c r="AP293" s="599" t="str">
        <f>IF($AD293="","",VLOOKUP(AD293,Invoer!$F$15:$AU$1999,19,FALSE))</f>
        <v/>
      </c>
      <c r="AQ293" s="662" t="str">
        <f>IF($AD293="","",VLOOKUP(AD293,Invoer!$F$15:$AU$1999,24,FALSE))</f>
        <v/>
      </c>
      <c r="AR293" s="662" t="str">
        <f>IF($AD293="","",VLOOKUP(AD293,Invoer!$F$15:$AU$1999,17,FALSE))</f>
        <v/>
      </c>
      <c r="AS293" s="678" t="str">
        <f t="shared" si="179"/>
        <v/>
      </c>
      <c r="AT293" s="676" t="str">
        <f t="shared" si="153"/>
        <v/>
      </c>
      <c r="AU293" s="77" t="e">
        <f t="shared" si="154"/>
        <v>#VALUE!</v>
      </c>
      <c r="AW293" s="57"/>
      <c r="AX293" s="57"/>
      <c r="BA293" s="83" t="e">
        <f ca="1">Invoer!DW298</f>
        <v>#N/A</v>
      </c>
      <c r="BB293" s="599" t="str">
        <f t="shared" ca="1" si="172"/>
        <v/>
      </c>
      <c r="BC293" s="673" t="str">
        <f ca="1">IF($BB293="","",VLOOKUP(BB293,Invoer!$F$15:$AU$1999,2,FALSE))</f>
        <v/>
      </c>
      <c r="BD293" s="599" t="str">
        <f t="shared" ca="1" si="173"/>
        <v/>
      </c>
      <c r="BE293" s="599" t="str">
        <f ca="1">IF($BB293="","",VLOOKUP(BB293,Invoer!$F$15:$AU$1999,5,FALSE))</f>
        <v/>
      </c>
      <c r="BF293" s="599" t="str">
        <f ca="1">IF($BB293="","",VLOOKUP(BB293,Invoer!$F$15:$AU$1999,6,FALSE))</f>
        <v/>
      </c>
      <c r="BG293" s="599" t="str">
        <f ca="1">IF($BB293="","",VLOOKUP(BB293,Invoer!$F$15:$AU$1999,9,FALSE))</f>
        <v/>
      </c>
      <c r="BH293" s="599" t="str">
        <f ca="1">IF($BB293="","",VLOOKUP(BB293,Invoer!$F$15:$AU$1999,10,FALSE))</f>
        <v/>
      </c>
      <c r="BI293" s="599" t="str">
        <f ca="1">IF($BB293="","",VLOOKUP(BB293,Invoer!$F$15:$BB$1999,14,FALSE))</f>
        <v/>
      </c>
      <c r="BJ293" s="599" t="str">
        <f ca="1">IF($BB293="","",VLOOKUP(BB293,Invoer!$F$15:$AU$1999,11,FALSE))</f>
        <v/>
      </c>
      <c r="BK293" s="662" t="str">
        <f t="shared" ca="1" si="174"/>
        <v/>
      </c>
      <c r="BL293" s="662" t="str">
        <f t="shared" ca="1" si="175"/>
        <v/>
      </c>
      <c r="BM293" s="679" t="str">
        <f t="shared" ca="1" si="176"/>
        <v/>
      </c>
      <c r="BN293" s="662" t="str">
        <f t="shared" ca="1" si="155"/>
        <v/>
      </c>
      <c r="BO293" s="662" t="str">
        <f ca="1">IF($BB293="","",VLOOKUP(BB293,Invoer!$F$15:$AU$1999,15,FALSE))</f>
        <v/>
      </c>
      <c r="BP293" s="662" t="str">
        <f ca="1">IF($BB293="","",VLOOKUP(BB293,Invoer!$F$15:$AU$1999,24,FALSE))</f>
        <v/>
      </c>
      <c r="BQ293" s="662" t="str">
        <f ca="1">IF($BB293="","",VLOOKUP(BB293,Invoer!$F$15:$AU$1999,17,FALSE))</f>
        <v/>
      </c>
      <c r="BS293" s="73" t="e">
        <f t="shared" ca="1" si="180"/>
        <v>#VALUE!</v>
      </c>
      <c r="BT293" s="57" t="str">
        <f t="shared" ca="1" si="181"/>
        <v/>
      </c>
      <c r="CQ293" s="411" t="e">
        <f ca="1">Invoer!EG298</f>
        <v>#N/A</v>
      </c>
      <c r="CR293" s="599" t="str">
        <f t="shared" ca="1" si="156"/>
        <v/>
      </c>
      <c r="CS293" s="673" t="str">
        <f ca="1">IF($CR293="","",VLOOKUP(CR293,Invoer!$F$15:$AU$1500,2,FALSE))</f>
        <v/>
      </c>
      <c r="CT293" s="599" t="str">
        <f t="shared" ca="1" si="157"/>
        <v/>
      </c>
      <c r="CU293" s="599" t="str">
        <f ca="1">IF($CR293="","",VLOOKUP(CR293,Invoer!$F$15:$AU$1500,3,FALSE))</f>
        <v/>
      </c>
      <c r="CV293" s="599" t="str">
        <f ca="1">IF($CR293="","",IF(CU293&lt;&gt;"Liq","",VLOOKUP(CR293,Invoer!$F$15:$AU$1500,4,FALSE)))</f>
        <v/>
      </c>
      <c r="CW293" s="599" t="str">
        <f ca="1">IF($CR293="","",VLOOKUP(CR293,Invoer!$F$15:$AU$1500,5,FALSE))</f>
        <v/>
      </c>
      <c r="CX293" s="599" t="str">
        <f ca="1">IF($CR293="","",VLOOKUP(CR293,Invoer!$F$15:$AU$1500,6,FALSE))</f>
        <v/>
      </c>
      <c r="CY293" s="599" t="str">
        <f ca="1">IF($CR293="","",VLOOKUP(CR293,Invoer!$F$15:$AU$1500,9,FALSE))</f>
        <v/>
      </c>
      <c r="CZ293" s="599" t="str">
        <f ca="1">IF($CR293="","",VLOOKUP(CR293,Invoer!$F$15:$AU$1500,10,FALSE))</f>
        <v/>
      </c>
      <c r="DA293" s="599" t="str">
        <f ca="1">IF($CR293="","",VLOOKUP(CR293,Invoer!$F$15:$AU$1500,11,FALSE))</f>
        <v/>
      </c>
      <c r="DB293" s="599" t="str">
        <f ca="1">IF($CR293="","",VLOOKUP(CR293,Invoer!$F$15:$BB$1500,14,FALSE))</f>
        <v/>
      </c>
      <c r="DC293" s="662" t="str">
        <f ca="1">IF($CR293="","",VLOOKUP(CR293,Invoer!$F$15:$AU$1500,15,FALSE))</f>
        <v/>
      </c>
      <c r="DD293" s="599" t="str">
        <f ca="1">IF($CR293="","",VLOOKUP(CR293,Invoer!$F$15:$AU$1500,19,FALSE))</f>
        <v/>
      </c>
      <c r="DE293" s="662" t="str">
        <f ca="1">IF($CR293="","",VLOOKUP(CR293,Invoer!$F$15:$AU$1500,20,FALSE))</f>
        <v/>
      </c>
      <c r="DF293" s="662" t="str">
        <f ca="1">IF($CR293="","",VLOOKUP(CR293,Invoer!$F$15:$AU$1500,23,FALSE))</f>
        <v/>
      </c>
      <c r="DG293" s="662" t="str">
        <f ca="1">IF($CR293="","",VLOOKUP(CR293,Invoer!$F$15:$AU$1500,17,FALSE))</f>
        <v/>
      </c>
      <c r="DH293" s="681" t="str">
        <f t="shared" ca="1" si="158"/>
        <v/>
      </c>
      <c r="DI293" s="662" t="str">
        <f t="shared" ca="1" si="159"/>
        <v/>
      </c>
      <c r="DJ293" s="190"/>
      <c r="DK293" s="411" t="str">
        <f t="shared" ca="1" si="160"/>
        <v/>
      </c>
      <c r="DO293" s="61" t="e">
        <f ca="1">IF($DN$4&lt;3,Invoer!EB298,Invoer!EA298)</f>
        <v>#N/A</v>
      </c>
      <c r="DP293" s="599" t="str">
        <f t="shared" ca="1" si="161"/>
        <v/>
      </c>
      <c r="DQ293" s="673" t="str">
        <f ca="1">IF($DP293="","",VLOOKUP(DP293,Invoer!$F$15:$AU$1999,2,FALSE))</f>
        <v/>
      </c>
      <c r="DR293" s="599" t="str">
        <f t="shared" ca="1" si="162"/>
        <v/>
      </c>
      <c r="DS293" s="599" t="str">
        <f ca="1">IF($DP293="","",VLOOKUP(DP293,Invoer!$F$15:$AU$1999,3,FALSE))</f>
        <v/>
      </c>
      <c r="DT293" s="599" t="str">
        <f ca="1">IF($DP293="","",IF(DS293&lt;&gt;"Liq","",VLOOKUP(DP293,Invoer!$F$15:$AU$1999,4,FALSE)))</f>
        <v/>
      </c>
      <c r="DU293" s="599" t="str">
        <f ca="1">IF($DP293="","",VLOOKUP(DP293,Invoer!$F$15:$AU$1999,5,FALSE))</f>
        <v/>
      </c>
      <c r="DV293" s="599" t="str">
        <f ca="1">IF($DP293="","",VLOOKUP(DP293,Invoer!$F$15:$AU$1999,6,FALSE))</f>
        <v/>
      </c>
      <c r="DW293" s="599" t="str">
        <f ca="1">IF($DP293="","",VLOOKUP(DP293,Invoer!$F$15:$AU$1999,9,FALSE))</f>
        <v/>
      </c>
      <c r="DX293" s="599" t="str">
        <f ca="1">IF($DP293="","",VLOOKUP(DP293,Invoer!$F$15:$AU$1999,10,FALSE))</f>
        <v/>
      </c>
      <c r="DY293" s="595" t="str">
        <f ca="1">IF($DP293="","",VLOOKUP(DP293,Invoer!$F$15:$AU$1999,11,FALSE))</f>
        <v/>
      </c>
      <c r="DZ293" s="662" t="str">
        <f ca="1">IF($DP293="","",IF($DN$4&gt;2,"",VLOOKUP(DP293,Invoer!CQ:CS,3,FALSE)))</f>
        <v/>
      </c>
      <c r="EA293" s="541" t="str">
        <f ca="1">IF($DP293="","",IF(ISERROR(DQ293),0,IF($DN$4&lt;3,"",VLOOKUP(DP293,Invoer!$F$15:$AU$1999,15,FALSE))))</f>
        <v/>
      </c>
      <c r="EB293" s="595" t="str">
        <f ca="1">IF($DP293="","",IF($DN$4&lt;3,"",VLOOKUP(DP293,Invoer!$F$15:$AU$1999,19,FALSE)))</f>
        <v/>
      </c>
      <c r="EC293" s="541" t="str">
        <f ca="1">IF($DP293="","",IF(ISERROR(DQ293),0,IF($DN$4&lt;3,"",VLOOKUP(DP293,Invoer!$F$15:$AU$1999,24,FALSE))))</f>
        <v/>
      </c>
      <c r="ED293" s="541" t="str">
        <f ca="1">IF($DP293="","",IF(ISERROR(DQ293),0,IF($DN$4&lt;3,"",VLOOKUP(DP293,Invoer!$F$15:$AU$1999,17,FALSE))))</f>
        <v/>
      </c>
      <c r="EH293" s="89" t="e">
        <f ca="1">Invoer!CP298</f>
        <v>#N/A</v>
      </c>
      <c r="EI293" s="599" t="str">
        <f t="shared" ca="1" si="163"/>
        <v/>
      </c>
      <c r="EJ293" s="673" t="str">
        <f ca="1">IF(EI293="","",VLOOKUP(EI293,Invoer!$F$15:$AU$1999,2,FALSE))</f>
        <v/>
      </c>
      <c r="EK293" s="599" t="str">
        <f t="shared" ca="1" si="164"/>
        <v/>
      </c>
      <c r="EL293" s="599" t="str">
        <f ca="1">IF($EI293="","",VLOOKUP(EI293,Invoer!$F$15:$AU$1999,3,FALSE))</f>
        <v/>
      </c>
      <c r="EM293" s="599" t="str">
        <f ca="1">IF($EI293="","",IF(EL293&lt;&gt;"Liq","",VLOOKUP(EI293,Invoer!$F$15:$AU$1999,4,FALSE)))</f>
        <v/>
      </c>
      <c r="EN293" s="599" t="str">
        <f ca="1">IF($EI293="","",VLOOKUP(EI293,Invoer!$F$15:$AU$1999,6,FALSE))</f>
        <v/>
      </c>
      <c r="EO293" s="599" t="str">
        <f ca="1">IF(EI293="","",VLOOKUP(EI293,Invoer!$F$15:$AU$1999,9,FALSE))</f>
        <v/>
      </c>
      <c r="EP293" s="599" t="str">
        <f ca="1">IF(EI293="","",VLOOKUP(EI293,Invoer!$F$15:$AU$1999,10,FALSE))</f>
        <v/>
      </c>
      <c r="EQ293" s="599" t="str">
        <f ca="1">IF(EI293="","",VLOOKUP(EI293,Invoer!$F$15:$AU$1999,11,FALSE))</f>
        <v/>
      </c>
      <c r="ER293" s="662" t="str">
        <f ca="1">IF(EI293="","",VLOOKUP(EI293,Invoer!CQ:CS,3,FALSE))</f>
        <v/>
      </c>
      <c r="ES293" s="662" t="str">
        <f t="shared" ca="1" si="165"/>
        <v/>
      </c>
      <c r="ET293" s="513" t="str">
        <f t="shared" ca="1" si="166"/>
        <v/>
      </c>
      <c r="EU293" s="112" t="str">
        <f t="shared" ca="1" si="167"/>
        <v/>
      </c>
      <c r="EV293" s="83" t="s">
        <v>160</v>
      </c>
      <c r="EW293" s="682" t="str">
        <f t="shared" ca="1" si="168"/>
        <v/>
      </c>
      <c r="EX293" s="662" t="str">
        <f t="shared" ca="1" si="169"/>
        <v/>
      </c>
      <c r="EY293"/>
      <c r="EZ293" s="56" t="e">
        <f t="shared" ca="1" si="177"/>
        <v>#VALUE!</v>
      </c>
      <c r="FA293" s="56" t="e">
        <f t="shared" ca="1" si="178"/>
        <v>#VALUE!</v>
      </c>
      <c r="FE293"/>
      <c r="FI293"/>
      <c r="FJ293"/>
    </row>
    <row r="294" spans="1:166" ht="12" customHeight="1" x14ac:dyDescent="0.2">
      <c r="A294"/>
      <c r="B294"/>
      <c r="C294"/>
      <c r="E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AC294" s="435" t="str">
        <f>IF($AC$7&lt;3,Invoer!DR299,IF($AC$7=3,Invoer!BT299,"x"))</f>
        <v>x</v>
      </c>
      <c r="AD294" s="599" t="str">
        <f t="shared" si="170"/>
        <v/>
      </c>
      <c r="AE294" s="673" t="str">
        <f>IF($AD294="","",VLOOKUP(AD294,Invoer!$F$15:$AU$1999,2,FALSE))</f>
        <v/>
      </c>
      <c r="AF294" s="599" t="str">
        <f t="shared" si="171"/>
        <v/>
      </c>
      <c r="AG294" s="599" t="str">
        <f>IF($AD294="","",VLOOKUP(AD294,Invoer!$F$15:$AU$1999,3,FALSE))</f>
        <v/>
      </c>
      <c r="AH294" s="599" t="str">
        <f>IF($AD294="","",IF(AG294&lt;&gt;"Liq","",VLOOKUP(AD294,Invoer!$F$15:$AU$1999,4,FALSE)))</f>
        <v/>
      </c>
      <c r="AI294" s="677" t="str">
        <f>IF($AD294="","",VLOOKUP(AD294,Invoer!$F$15:$AU$1999,5,FALSE))</f>
        <v/>
      </c>
      <c r="AJ294" s="599" t="str">
        <f>IF($AD294="","",VLOOKUP(AD294,Invoer!$F$15:$AU$1999,6,FALSE))</f>
        <v/>
      </c>
      <c r="AK294" s="599" t="str">
        <f>IF($AD294="","",VLOOKUP(AD294,Invoer!$F$15:$AU$1999,9,FALSE))</f>
        <v/>
      </c>
      <c r="AL294" s="599" t="str">
        <f>IF($AD294="","",VLOOKUP(AD294,Invoer!$F$15:$AU$1999,10,FALSE))</f>
        <v/>
      </c>
      <c r="AM294" s="599" t="str">
        <f>IF($AD294="","",VLOOKUP(AD294,Invoer!$F$15:$BB$1999,14,FALSE))</f>
        <v/>
      </c>
      <c r="AN294" s="599" t="str">
        <f>IF($AD294="","",VLOOKUP(AD294,Invoer!$F$15:$AU$1999,11,FALSE))</f>
        <v/>
      </c>
      <c r="AO294" s="662" t="str">
        <f>IF($AD294="","",VLOOKUP(AD294,Invoer!$F$15:$AU$1999,15,FALSE))</f>
        <v/>
      </c>
      <c r="AP294" s="599" t="str">
        <f>IF($AD294="","",VLOOKUP(AD294,Invoer!$F$15:$AU$1999,19,FALSE))</f>
        <v/>
      </c>
      <c r="AQ294" s="662" t="str">
        <f>IF($AD294="","",VLOOKUP(AD294,Invoer!$F$15:$AU$1999,24,FALSE))</f>
        <v/>
      </c>
      <c r="AR294" s="662" t="str">
        <f>IF($AD294="","",VLOOKUP(AD294,Invoer!$F$15:$AU$1999,17,FALSE))</f>
        <v/>
      </c>
      <c r="AS294" s="678" t="str">
        <f t="shared" si="179"/>
        <v/>
      </c>
      <c r="AT294" s="676" t="str">
        <f t="shared" si="153"/>
        <v/>
      </c>
      <c r="AU294" s="77" t="e">
        <f t="shared" si="154"/>
        <v>#VALUE!</v>
      </c>
      <c r="AW294" s="57"/>
      <c r="AX294" s="57"/>
      <c r="BA294" s="83" t="e">
        <f ca="1">Invoer!DW299</f>
        <v>#N/A</v>
      </c>
      <c r="BB294" s="599" t="str">
        <f t="shared" ca="1" si="172"/>
        <v/>
      </c>
      <c r="BC294" s="673" t="str">
        <f ca="1">IF($BB294="","",VLOOKUP(BB294,Invoer!$F$15:$AU$1999,2,FALSE))</f>
        <v/>
      </c>
      <c r="BD294" s="599" t="str">
        <f t="shared" ca="1" si="173"/>
        <v/>
      </c>
      <c r="BE294" s="599" t="str">
        <f ca="1">IF($BB294="","",VLOOKUP(BB294,Invoer!$F$15:$AU$1999,5,FALSE))</f>
        <v/>
      </c>
      <c r="BF294" s="599" t="str">
        <f ca="1">IF($BB294="","",VLOOKUP(BB294,Invoer!$F$15:$AU$1999,6,FALSE))</f>
        <v/>
      </c>
      <c r="BG294" s="599" t="str">
        <f ca="1">IF($BB294="","",VLOOKUP(BB294,Invoer!$F$15:$AU$1999,9,FALSE))</f>
        <v/>
      </c>
      <c r="BH294" s="599" t="str">
        <f ca="1">IF($BB294="","",VLOOKUP(BB294,Invoer!$F$15:$AU$1999,10,FALSE))</f>
        <v/>
      </c>
      <c r="BI294" s="599" t="str">
        <f ca="1">IF($BB294="","",VLOOKUP(BB294,Invoer!$F$15:$BB$1999,14,FALSE))</f>
        <v/>
      </c>
      <c r="BJ294" s="599" t="str">
        <f ca="1">IF($BB294="","",VLOOKUP(BB294,Invoer!$F$15:$AU$1999,11,FALSE))</f>
        <v/>
      </c>
      <c r="BK294" s="662" t="str">
        <f t="shared" ca="1" si="174"/>
        <v/>
      </c>
      <c r="BL294" s="662" t="str">
        <f t="shared" ca="1" si="175"/>
        <v/>
      </c>
      <c r="BM294" s="679" t="str">
        <f t="shared" ca="1" si="176"/>
        <v/>
      </c>
      <c r="BN294" s="662" t="str">
        <f t="shared" ca="1" si="155"/>
        <v/>
      </c>
      <c r="BO294" s="662" t="str">
        <f ca="1">IF($BB294="","",VLOOKUP(BB294,Invoer!$F$15:$AU$1999,15,FALSE))</f>
        <v/>
      </c>
      <c r="BP294" s="662" t="str">
        <f ca="1">IF($BB294="","",VLOOKUP(BB294,Invoer!$F$15:$AU$1999,24,FALSE))</f>
        <v/>
      </c>
      <c r="BQ294" s="662" t="str">
        <f ca="1">IF($BB294="","",VLOOKUP(BB294,Invoer!$F$15:$AU$1999,17,FALSE))</f>
        <v/>
      </c>
      <c r="BS294" s="73" t="e">
        <f t="shared" ca="1" si="180"/>
        <v>#VALUE!</v>
      </c>
      <c r="BT294" s="57" t="str">
        <f t="shared" ca="1" si="181"/>
        <v/>
      </c>
      <c r="CQ294" s="411" t="e">
        <f ca="1">Invoer!EG299</f>
        <v>#N/A</v>
      </c>
      <c r="CR294" s="599" t="str">
        <f t="shared" ca="1" si="156"/>
        <v/>
      </c>
      <c r="CS294" s="673" t="str">
        <f ca="1">IF($CR294="","",VLOOKUP(CR294,Invoer!$F$15:$AU$1500,2,FALSE))</f>
        <v/>
      </c>
      <c r="CT294" s="599" t="str">
        <f t="shared" ca="1" si="157"/>
        <v/>
      </c>
      <c r="CU294" s="599" t="str">
        <f ca="1">IF($CR294="","",VLOOKUP(CR294,Invoer!$F$15:$AU$1500,3,FALSE))</f>
        <v/>
      </c>
      <c r="CV294" s="599" t="str">
        <f ca="1">IF($CR294="","",IF(CU294&lt;&gt;"Liq","",VLOOKUP(CR294,Invoer!$F$15:$AU$1500,4,FALSE)))</f>
        <v/>
      </c>
      <c r="CW294" s="599" t="str">
        <f ca="1">IF($CR294="","",VLOOKUP(CR294,Invoer!$F$15:$AU$1500,5,FALSE))</f>
        <v/>
      </c>
      <c r="CX294" s="599" t="str">
        <f ca="1">IF($CR294="","",VLOOKUP(CR294,Invoer!$F$15:$AU$1500,6,FALSE))</f>
        <v/>
      </c>
      <c r="CY294" s="599" t="str">
        <f ca="1">IF($CR294="","",VLOOKUP(CR294,Invoer!$F$15:$AU$1500,9,FALSE))</f>
        <v/>
      </c>
      <c r="CZ294" s="599" t="str">
        <f ca="1">IF($CR294="","",VLOOKUP(CR294,Invoer!$F$15:$AU$1500,10,FALSE))</f>
        <v/>
      </c>
      <c r="DA294" s="599" t="str">
        <f ca="1">IF($CR294="","",VLOOKUP(CR294,Invoer!$F$15:$AU$1500,11,FALSE))</f>
        <v/>
      </c>
      <c r="DB294" s="599" t="str">
        <f ca="1">IF($CR294="","",VLOOKUP(CR294,Invoer!$F$15:$BB$1500,14,FALSE))</f>
        <v/>
      </c>
      <c r="DC294" s="662" t="str">
        <f ca="1">IF($CR294="","",VLOOKUP(CR294,Invoer!$F$15:$AU$1500,15,FALSE))</f>
        <v/>
      </c>
      <c r="DD294" s="599" t="str">
        <f ca="1">IF($CR294="","",VLOOKUP(CR294,Invoer!$F$15:$AU$1500,19,FALSE))</f>
        <v/>
      </c>
      <c r="DE294" s="662" t="str">
        <f ca="1">IF($CR294="","",VLOOKUP(CR294,Invoer!$F$15:$AU$1500,20,FALSE))</f>
        <v/>
      </c>
      <c r="DF294" s="662" t="str">
        <f ca="1">IF($CR294="","",VLOOKUP(CR294,Invoer!$F$15:$AU$1500,23,FALSE))</f>
        <v/>
      </c>
      <c r="DG294" s="662" t="str">
        <f ca="1">IF($CR294="","",VLOOKUP(CR294,Invoer!$F$15:$AU$1500,17,FALSE))</f>
        <v/>
      </c>
      <c r="DH294" s="681" t="str">
        <f t="shared" ca="1" si="158"/>
        <v/>
      </c>
      <c r="DI294" s="662" t="str">
        <f t="shared" ca="1" si="159"/>
        <v/>
      </c>
      <c r="DJ294" s="190"/>
      <c r="DK294" s="411" t="str">
        <f t="shared" ca="1" si="160"/>
        <v/>
      </c>
      <c r="DO294" s="61" t="e">
        <f ca="1">IF($DN$4&lt;3,Invoer!EB299,Invoer!EA299)</f>
        <v>#N/A</v>
      </c>
      <c r="DP294" s="599" t="str">
        <f t="shared" ca="1" si="161"/>
        <v/>
      </c>
      <c r="DQ294" s="673" t="str">
        <f ca="1">IF($DP294="","",VLOOKUP(DP294,Invoer!$F$15:$AU$1999,2,FALSE))</f>
        <v/>
      </c>
      <c r="DR294" s="599" t="str">
        <f t="shared" ca="1" si="162"/>
        <v/>
      </c>
      <c r="DS294" s="599" t="str">
        <f ca="1">IF($DP294="","",VLOOKUP(DP294,Invoer!$F$15:$AU$1999,3,FALSE))</f>
        <v/>
      </c>
      <c r="DT294" s="599" t="str">
        <f ca="1">IF($DP294="","",IF(DS294&lt;&gt;"Liq","",VLOOKUP(DP294,Invoer!$F$15:$AU$1999,4,FALSE)))</f>
        <v/>
      </c>
      <c r="DU294" s="599" t="str">
        <f ca="1">IF($DP294="","",VLOOKUP(DP294,Invoer!$F$15:$AU$1999,5,FALSE))</f>
        <v/>
      </c>
      <c r="DV294" s="599" t="str">
        <f ca="1">IF($DP294="","",VLOOKUP(DP294,Invoer!$F$15:$AU$1999,6,FALSE))</f>
        <v/>
      </c>
      <c r="DW294" s="599" t="str">
        <f ca="1">IF($DP294="","",VLOOKUP(DP294,Invoer!$F$15:$AU$1999,9,FALSE))</f>
        <v/>
      </c>
      <c r="DX294" s="599" t="str">
        <f ca="1">IF($DP294="","",VLOOKUP(DP294,Invoer!$F$15:$AU$1999,10,FALSE))</f>
        <v/>
      </c>
      <c r="DY294" s="595" t="str">
        <f ca="1">IF($DP294="","",VLOOKUP(DP294,Invoer!$F$15:$AU$1999,11,FALSE))</f>
        <v/>
      </c>
      <c r="DZ294" s="662" t="str">
        <f ca="1">IF($DP294="","",IF($DN$4&gt;2,"",VLOOKUP(DP294,Invoer!CQ:CS,3,FALSE)))</f>
        <v/>
      </c>
      <c r="EA294" s="541" t="str">
        <f ca="1">IF($DP294="","",IF(ISERROR(DQ294),0,IF($DN$4&lt;3,"",VLOOKUP(DP294,Invoer!$F$15:$AU$1999,15,FALSE))))</f>
        <v/>
      </c>
      <c r="EB294" s="595" t="str">
        <f ca="1">IF($DP294="","",IF($DN$4&lt;3,"",VLOOKUP(DP294,Invoer!$F$15:$AU$1999,19,FALSE)))</f>
        <v/>
      </c>
      <c r="EC294" s="541" t="str">
        <f ca="1">IF($DP294="","",IF(ISERROR(DQ294),0,IF($DN$4&lt;3,"",VLOOKUP(DP294,Invoer!$F$15:$AU$1999,24,FALSE))))</f>
        <v/>
      </c>
      <c r="ED294" s="541" t="str">
        <f ca="1">IF($DP294="","",IF(ISERROR(DQ294),0,IF($DN$4&lt;3,"",VLOOKUP(DP294,Invoer!$F$15:$AU$1999,17,FALSE))))</f>
        <v/>
      </c>
      <c r="EH294" s="89" t="e">
        <f ca="1">Invoer!CP299</f>
        <v>#N/A</v>
      </c>
      <c r="EI294" s="599" t="str">
        <f t="shared" ca="1" si="163"/>
        <v/>
      </c>
      <c r="EJ294" s="673" t="str">
        <f ca="1">IF(EI294="","",VLOOKUP(EI294,Invoer!$F$15:$AU$1999,2,FALSE))</f>
        <v/>
      </c>
      <c r="EK294" s="599" t="str">
        <f t="shared" ca="1" si="164"/>
        <v/>
      </c>
      <c r="EL294" s="599" t="str">
        <f ca="1">IF($EI294="","",VLOOKUP(EI294,Invoer!$F$15:$AU$1999,3,FALSE))</f>
        <v/>
      </c>
      <c r="EM294" s="599" t="str">
        <f ca="1">IF($EI294="","",IF(EL294&lt;&gt;"Liq","",VLOOKUP(EI294,Invoer!$F$15:$AU$1999,4,FALSE)))</f>
        <v/>
      </c>
      <c r="EN294" s="599" t="str">
        <f ca="1">IF($EI294="","",VLOOKUP(EI294,Invoer!$F$15:$AU$1999,6,FALSE))</f>
        <v/>
      </c>
      <c r="EO294" s="599" t="str">
        <f ca="1">IF(EI294="","",VLOOKUP(EI294,Invoer!$F$15:$AU$1999,9,FALSE))</f>
        <v/>
      </c>
      <c r="EP294" s="599" t="str">
        <f ca="1">IF(EI294="","",VLOOKUP(EI294,Invoer!$F$15:$AU$1999,10,FALSE))</f>
        <v/>
      </c>
      <c r="EQ294" s="599" t="str">
        <f ca="1">IF(EI294="","",VLOOKUP(EI294,Invoer!$F$15:$AU$1999,11,FALSE))</f>
        <v/>
      </c>
      <c r="ER294" s="662" t="str">
        <f ca="1">IF(EI294="","",VLOOKUP(EI294,Invoer!CQ:CS,3,FALSE))</f>
        <v/>
      </c>
      <c r="ES294" s="662" t="str">
        <f t="shared" ca="1" si="165"/>
        <v/>
      </c>
      <c r="ET294" s="513" t="str">
        <f t="shared" ca="1" si="166"/>
        <v/>
      </c>
      <c r="EU294" s="112" t="str">
        <f t="shared" ca="1" si="167"/>
        <v/>
      </c>
      <c r="EV294" s="83" t="s">
        <v>160</v>
      </c>
      <c r="EW294" s="682" t="str">
        <f t="shared" ca="1" si="168"/>
        <v/>
      </c>
      <c r="EX294" s="662" t="str">
        <f t="shared" ca="1" si="169"/>
        <v/>
      </c>
      <c r="EY294"/>
      <c r="EZ294" s="56" t="e">
        <f t="shared" ca="1" si="177"/>
        <v>#VALUE!</v>
      </c>
      <c r="FA294" s="56" t="e">
        <f t="shared" ca="1" si="178"/>
        <v>#VALUE!</v>
      </c>
      <c r="FE294"/>
      <c r="FI294"/>
      <c r="FJ294"/>
    </row>
    <row r="295" spans="1:166" ht="12" customHeight="1" x14ac:dyDescent="0.2">
      <c r="A295"/>
      <c r="B295"/>
      <c r="C295"/>
      <c r="E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AC295" s="435" t="str">
        <f>IF($AC$7&lt;3,Invoer!DR300,IF($AC$7=3,Invoer!BT300,"x"))</f>
        <v>x</v>
      </c>
      <c r="AD295" s="599" t="str">
        <f t="shared" si="170"/>
        <v/>
      </c>
      <c r="AE295" s="673" t="str">
        <f>IF($AD295="","",VLOOKUP(AD295,Invoer!$F$15:$AU$1999,2,FALSE))</f>
        <v/>
      </c>
      <c r="AF295" s="599" t="str">
        <f t="shared" si="171"/>
        <v/>
      </c>
      <c r="AG295" s="599" t="str">
        <f>IF($AD295="","",VLOOKUP(AD295,Invoer!$F$15:$AU$1999,3,FALSE))</f>
        <v/>
      </c>
      <c r="AH295" s="599" t="str">
        <f>IF($AD295="","",IF(AG295&lt;&gt;"Liq","",VLOOKUP(AD295,Invoer!$F$15:$AU$1999,4,FALSE)))</f>
        <v/>
      </c>
      <c r="AI295" s="677" t="str">
        <f>IF($AD295="","",VLOOKUP(AD295,Invoer!$F$15:$AU$1999,5,FALSE))</f>
        <v/>
      </c>
      <c r="AJ295" s="599" t="str">
        <f>IF($AD295="","",VLOOKUP(AD295,Invoer!$F$15:$AU$1999,6,FALSE))</f>
        <v/>
      </c>
      <c r="AK295" s="599" t="str">
        <f>IF($AD295="","",VLOOKUP(AD295,Invoer!$F$15:$AU$1999,9,FALSE))</f>
        <v/>
      </c>
      <c r="AL295" s="599" t="str">
        <f>IF($AD295="","",VLOOKUP(AD295,Invoer!$F$15:$AU$1999,10,FALSE))</f>
        <v/>
      </c>
      <c r="AM295" s="599" t="str">
        <f>IF($AD295="","",VLOOKUP(AD295,Invoer!$F$15:$BB$1999,14,FALSE))</f>
        <v/>
      </c>
      <c r="AN295" s="599" t="str">
        <f>IF($AD295="","",VLOOKUP(AD295,Invoer!$F$15:$AU$1999,11,FALSE))</f>
        <v/>
      </c>
      <c r="AO295" s="662" t="str">
        <f>IF($AD295="","",VLOOKUP(AD295,Invoer!$F$15:$AU$1999,15,FALSE))</f>
        <v/>
      </c>
      <c r="AP295" s="599" t="str">
        <f>IF($AD295="","",VLOOKUP(AD295,Invoer!$F$15:$AU$1999,19,FALSE))</f>
        <v/>
      </c>
      <c r="AQ295" s="662" t="str">
        <f>IF($AD295="","",VLOOKUP(AD295,Invoer!$F$15:$AU$1999,24,FALSE))</f>
        <v/>
      </c>
      <c r="AR295" s="662" t="str">
        <f>IF($AD295="","",VLOOKUP(AD295,Invoer!$F$15:$AU$1999,17,FALSE))</f>
        <v/>
      </c>
      <c r="AS295" s="678" t="str">
        <f t="shared" si="179"/>
        <v/>
      </c>
      <c r="AT295" s="676" t="str">
        <f t="shared" si="153"/>
        <v/>
      </c>
      <c r="AU295" s="77" t="e">
        <f t="shared" si="154"/>
        <v>#VALUE!</v>
      </c>
      <c r="AW295" s="57"/>
      <c r="AX295" s="57"/>
      <c r="BA295" s="83" t="e">
        <f ca="1">Invoer!DW300</f>
        <v>#N/A</v>
      </c>
      <c r="BB295" s="599" t="str">
        <f t="shared" ca="1" si="172"/>
        <v/>
      </c>
      <c r="BC295" s="673" t="str">
        <f ca="1">IF($BB295="","",VLOOKUP(BB295,Invoer!$F$15:$AU$1999,2,FALSE))</f>
        <v/>
      </c>
      <c r="BD295" s="599" t="str">
        <f t="shared" ca="1" si="173"/>
        <v/>
      </c>
      <c r="BE295" s="599" t="str">
        <f ca="1">IF($BB295="","",VLOOKUP(BB295,Invoer!$F$15:$AU$1999,5,FALSE))</f>
        <v/>
      </c>
      <c r="BF295" s="599" t="str">
        <f ca="1">IF($BB295="","",VLOOKUP(BB295,Invoer!$F$15:$AU$1999,6,FALSE))</f>
        <v/>
      </c>
      <c r="BG295" s="599" t="str">
        <f ca="1">IF($BB295="","",VLOOKUP(BB295,Invoer!$F$15:$AU$1999,9,FALSE))</f>
        <v/>
      </c>
      <c r="BH295" s="599" t="str">
        <f ca="1">IF($BB295="","",VLOOKUP(BB295,Invoer!$F$15:$AU$1999,10,FALSE))</f>
        <v/>
      </c>
      <c r="BI295" s="599" t="str">
        <f ca="1">IF($BB295="","",VLOOKUP(BB295,Invoer!$F$15:$BB$1999,14,FALSE))</f>
        <v/>
      </c>
      <c r="BJ295" s="599" t="str">
        <f ca="1">IF($BB295="","",VLOOKUP(BB295,Invoer!$F$15:$AU$1999,11,FALSE))</f>
        <v/>
      </c>
      <c r="BK295" s="662" t="str">
        <f t="shared" ca="1" si="174"/>
        <v/>
      </c>
      <c r="BL295" s="662" t="str">
        <f t="shared" ca="1" si="175"/>
        <v/>
      </c>
      <c r="BM295" s="679" t="str">
        <f t="shared" ca="1" si="176"/>
        <v/>
      </c>
      <c r="BN295" s="662" t="str">
        <f t="shared" ca="1" si="155"/>
        <v/>
      </c>
      <c r="BO295" s="662" t="str">
        <f ca="1">IF($BB295="","",VLOOKUP(BB295,Invoer!$F$15:$AU$1999,15,FALSE))</f>
        <v/>
      </c>
      <c r="BP295" s="662" t="str">
        <f ca="1">IF($BB295="","",VLOOKUP(BB295,Invoer!$F$15:$AU$1999,24,FALSE))</f>
        <v/>
      </c>
      <c r="BQ295" s="662" t="str">
        <f ca="1">IF($BB295="","",VLOOKUP(BB295,Invoer!$F$15:$AU$1999,17,FALSE))</f>
        <v/>
      </c>
      <c r="BS295" s="73" t="e">
        <f t="shared" ca="1" si="180"/>
        <v>#VALUE!</v>
      </c>
      <c r="BT295" s="57" t="str">
        <f t="shared" ca="1" si="181"/>
        <v/>
      </c>
      <c r="CQ295" s="411" t="e">
        <f ca="1">Invoer!EG300</f>
        <v>#N/A</v>
      </c>
      <c r="CR295" s="599" t="str">
        <f t="shared" ca="1" si="156"/>
        <v/>
      </c>
      <c r="CS295" s="673" t="str">
        <f ca="1">IF($CR295="","",VLOOKUP(CR295,Invoer!$F$15:$AU$1500,2,FALSE))</f>
        <v/>
      </c>
      <c r="CT295" s="599" t="str">
        <f t="shared" ca="1" si="157"/>
        <v/>
      </c>
      <c r="CU295" s="599" t="str">
        <f ca="1">IF($CR295="","",VLOOKUP(CR295,Invoer!$F$15:$AU$1500,3,FALSE))</f>
        <v/>
      </c>
      <c r="CV295" s="599" t="str">
        <f ca="1">IF($CR295="","",IF(CU295&lt;&gt;"Liq","",VLOOKUP(CR295,Invoer!$F$15:$AU$1500,4,FALSE)))</f>
        <v/>
      </c>
      <c r="CW295" s="599" t="str">
        <f ca="1">IF($CR295="","",VLOOKUP(CR295,Invoer!$F$15:$AU$1500,5,FALSE))</f>
        <v/>
      </c>
      <c r="CX295" s="599" t="str">
        <f ca="1">IF($CR295="","",VLOOKUP(CR295,Invoer!$F$15:$AU$1500,6,FALSE))</f>
        <v/>
      </c>
      <c r="CY295" s="599" t="str">
        <f ca="1">IF($CR295="","",VLOOKUP(CR295,Invoer!$F$15:$AU$1500,9,FALSE))</f>
        <v/>
      </c>
      <c r="CZ295" s="599" t="str">
        <f ca="1">IF($CR295="","",VLOOKUP(CR295,Invoer!$F$15:$AU$1500,10,FALSE))</f>
        <v/>
      </c>
      <c r="DA295" s="599" t="str">
        <f ca="1">IF($CR295="","",VLOOKUP(CR295,Invoer!$F$15:$AU$1500,11,FALSE))</f>
        <v/>
      </c>
      <c r="DB295" s="599" t="str">
        <f ca="1">IF($CR295="","",VLOOKUP(CR295,Invoer!$F$15:$BB$1500,14,FALSE))</f>
        <v/>
      </c>
      <c r="DC295" s="662" t="str">
        <f ca="1">IF($CR295="","",VLOOKUP(CR295,Invoer!$F$15:$AU$1500,15,FALSE))</f>
        <v/>
      </c>
      <c r="DD295" s="599" t="str">
        <f ca="1">IF($CR295="","",VLOOKUP(CR295,Invoer!$F$15:$AU$1500,19,FALSE))</f>
        <v/>
      </c>
      <c r="DE295" s="662" t="str">
        <f ca="1">IF($CR295="","",VLOOKUP(CR295,Invoer!$F$15:$AU$1500,20,FALSE))</f>
        <v/>
      </c>
      <c r="DF295" s="662" t="str">
        <f ca="1">IF($CR295="","",VLOOKUP(CR295,Invoer!$F$15:$AU$1500,23,FALSE))</f>
        <v/>
      </c>
      <c r="DG295" s="662" t="str">
        <f ca="1">IF($CR295="","",VLOOKUP(CR295,Invoer!$F$15:$AU$1500,17,FALSE))</f>
        <v/>
      </c>
      <c r="DH295" s="681" t="str">
        <f t="shared" ca="1" si="158"/>
        <v/>
      </c>
      <c r="DI295" s="662" t="str">
        <f t="shared" ca="1" si="159"/>
        <v/>
      </c>
      <c r="DJ295" s="190"/>
      <c r="DK295" s="411" t="str">
        <f t="shared" ca="1" si="160"/>
        <v/>
      </c>
      <c r="DO295" s="61" t="e">
        <f ca="1">IF($DN$4&lt;3,Invoer!EB300,Invoer!EA300)</f>
        <v>#N/A</v>
      </c>
      <c r="DP295" s="599" t="str">
        <f t="shared" ca="1" si="161"/>
        <v/>
      </c>
      <c r="DQ295" s="673" t="str">
        <f ca="1">IF($DP295="","",VLOOKUP(DP295,Invoer!$F$15:$AU$1999,2,FALSE))</f>
        <v/>
      </c>
      <c r="DR295" s="599" t="str">
        <f t="shared" ca="1" si="162"/>
        <v/>
      </c>
      <c r="DS295" s="599" t="str">
        <f ca="1">IF($DP295="","",VLOOKUP(DP295,Invoer!$F$15:$AU$1999,3,FALSE))</f>
        <v/>
      </c>
      <c r="DT295" s="599" t="str">
        <f ca="1">IF($DP295="","",IF(DS295&lt;&gt;"Liq","",VLOOKUP(DP295,Invoer!$F$15:$AU$1999,4,FALSE)))</f>
        <v/>
      </c>
      <c r="DU295" s="599" t="str">
        <f ca="1">IF($DP295="","",VLOOKUP(DP295,Invoer!$F$15:$AU$1999,5,FALSE))</f>
        <v/>
      </c>
      <c r="DV295" s="599" t="str">
        <f ca="1">IF($DP295="","",VLOOKUP(DP295,Invoer!$F$15:$AU$1999,6,FALSE))</f>
        <v/>
      </c>
      <c r="DW295" s="599" t="str">
        <f ca="1">IF($DP295="","",VLOOKUP(DP295,Invoer!$F$15:$AU$1999,9,FALSE))</f>
        <v/>
      </c>
      <c r="DX295" s="599" t="str">
        <f ca="1">IF($DP295="","",VLOOKUP(DP295,Invoer!$F$15:$AU$1999,10,FALSE))</f>
        <v/>
      </c>
      <c r="DY295" s="595" t="str">
        <f ca="1">IF($DP295="","",VLOOKUP(DP295,Invoer!$F$15:$AU$1999,11,FALSE))</f>
        <v/>
      </c>
      <c r="DZ295" s="662" t="str">
        <f ca="1">IF($DP295="","",IF($DN$4&gt;2,"",VLOOKUP(DP295,Invoer!CQ:CS,3,FALSE)))</f>
        <v/>
      </c>
      <c r="EA295" s="541" t="str">
        <f ca="1">IF($DP295="","",IF(ISERROR(DQ295),0,IF($DN$4&lt;3,"",VLOOKUP(DP295,Invoer!$F$15:$AU$1999,15,FALSE))))</f>
        <v/>
      </c>
      <c r="EB295" s="595" t="str">
        <f ca="1">IF($DP295="","",IF($DN$4&lt;3,"",VLOOKUP(DP295,Invoer!$F$15:$AU$1999,19,FALSE)))</f>
        <v/>
      </c>
      <c r="EC295" s="541" t="str">
        <f ca="1">IF($DP295="","",IF(ISERROR(DQ295),0,IF($DN$4&lt;3,"",VLOOKUP(DP295,Invoer!$F$15:$AU$1999,24,FALSE))))</f>
        <v/>
      </c>
      <c r="ED295" s="541" t="str">
        <f ca="1">IF($DP295="","",IF(ISERROR(DQ295),0,IF($DN$4&lt;3,"",VLOOKUP(DP295,Invoer!$F$15:$AU$1999,17,FALSE))))</f>
        <v/>
      </c>
      <c r="EH295" s="89" t="e">
        <f ca="1">Invoer!CP300</f>
        <v>#N/A</v>
      </c>
      <c r="EI295" s="599" t="str">
        <f t="shared" ca="1" si="163"/>
        <v/>
      </c>
      <c r="EJ295" s="673" t="str">
        <f ca="1">IF(EI295="","",VLOOKUP(EI295,Invoer!$F$15:$AU$1999,2,FALSE))</f>
        <v/>
      </c>
      <c r="EK295" s="599" t="str">
        <f t="shared" ca="1" si="164"/>
        <v/>
      </c>
      <c r="EL295" s="599" t="str">
        <f ca="1">IF($EI295="","",VLOOKUP(EI295,Invoer!$F$15:$AU$1999,3,FALSE))</f>
        <v/>
      </c>
      <c r="EM295" s="599" t="str">
        <f ca="1">IF($EI295="","",IF(EL295&lt;&gt;"Liq","",VLOOKUP(EI295,Invoer!$F$15:$AU$1999,4,FALSE)))</f>
        <v/>
      </c>
      <c r="EN295" s="599" t="str">
        <f ca="1">IF($EI295="","",VLOOKUP(EI295,Invoer!$F$15:$AU$1999,6,FALSE))</f>
        <v/>
      </c>
      <c r="EO295" s="599" t="str">
        <f ca="1">IF(EI295="","",VLOOKUP(EI295,Invoer!$F$15:$AU$1999,9,FALSE))</f>
        <v/>
      </c>
      <c r="EP295" s="599" t="str">
        <f ca="1">IF(EI295="","",VLOOKUP(EI295,Invoer!$F$15:$AU$1999,10,FALSE))</f>
        <v/>
      </c>
      <c r="EQ295" s="599" t="str">
        <f ca="1">IF(EI295="","",VLOOKUP(EI295,Invoer!$F$15:$AU$1999,11,FALSE))</f>
        <v/>
      </c>
      <c r="ER295" s="662" t="str">
        <f ca="1">IF(EI295="","",VLOOKUP(EI295,Invoer!CQ:CS,3,FALSE))</f>
        <v/>
      </c>
      <c r="ES295" s="662" t="str">
        <f t="shared" ca="1" si="165"/>
        <v/>
      </c>
      <c r="ET295" s="513" t="str">
        <f t="shared" ca="1" si="166"/>
        <v/>
      </c>
      <c r="EU295" s="112" t="str">
        <f t="shared" ca="1" si="167"/>
        <v/>
      </c>
      <c r="EV295" s="83" t="s">
        <v>160</v>
      </c>
      <c r="EW295" s="682" t="str">
        <f t="shared" ca="1" si="168"/>
        <v/>
      </c>
      <c r="EX295" s="662" t="str">
        <f t="shared" ca="1" si="169"/>
        <v/>
      </c>
      <c r="EY295"/>
      <c r="EZ295" s="56" t="e">
        <f t="shared" ca="1" si="177"/>
        <v>#VALUE!</v>
      </c>
      <c r="FA295" s="56" t="e">
        <f t="shared" ca="1" si="178"/>
        <v>#VALUE!</v>
      </c>
      <c r="FE295"/>
      <c r="FI295"/>
      <c r="FJ295"/>
    </row>
    <row r="296" spans="1:166" ht="12" customHeight="1" x14ac:dyDescent="0.2">
      <c r="A296"/>
      <c r="B296"/>
      <c r="C296"/>
      <c r="E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AC296" s="435" t="str">
        <f>IF($AC$7&lt;3,Invoer!DR301,IF($AC$7=3,Invoer!BT301,"x"))</f>
        <v>x</v>
      </c>
      <c r="AD296" s="599" t="str">
        <f t="shared" si="170"/>
        <v/>
      </c>
      <c r="AE296" s="673" t="str">
        <f>IF($AD296="","",VLOOKUP(AD296,Invoer!$F$15:$AU$1999,2,FALSE))</f>
        <v/>
      </c>
      <c r="AF296" s="599" t="str">
        <f t="shared" si="171"/>
        <v/>
      </c>
      <c r="AG296" s="599" t="str">
        <f>IF($AD296="","",VLOOKUP(AD296,Invoer!$F$15:$AU$1999,3,FALSE))</f>
        <v/>
      </c>
      <c r="AH296" s="599" t="str">
        <f>IF($AD296="","",IF(AG296&lt;&gt;"Liq","",VLOOKUP(AD296,Invoer!$F$15:$AU$1999,4,FALSE)))</f>
        <v/>
      </c>
      <c r="AI296" s="677" t="str">
        <f>IF($AD296="","",VLOOKUP(AD296,Invoer!$F$15:$AU$1999,5,FALSE))</f>
        <v/>
      </c>
      <c r="AJ296" s="599" t="str">
        <f>IF($AD296="","",VLOOKUP(AD296,Invoer!$F$15:$AU$1999,6,FALSE))</f>
        <v/>
      </c>
      <c r="AK296" s="599" t="str">
        <f>IF($AD296="","",VLOOKUP(AD296,Invoer!$F$15:$AU$1999,9,FALSE))</f>
        <v/>
      </c>
      <c r="AL296" s="599" t="str">
        <f>IF($AD296="","",VLOOKUP(AD296,Invoer!$F$15:$AU$1999,10,FALSE))</f>
        <v/>
      </c>
      <c r="AM296" s="599" t="str">
        <f>IF($AD296="","",VLOOKUP(AD296,Invoer!$F$15:$BB$1999,14,FALSE))</f>
        <v/>
      </c>
      <c r="AN296" s="599" t="str">
        <f>IF($AD296="","",VLOOKUP(AD296,Invoer!$F$15:$AU$1999,11,FALSE))</f>
        <v/>
      </c>
      <c r="AO296" s="662" t="str">
        <f>IF($AD296="","",VLOOKUP(AD296,Invoer!$F$15:$AU$1999,15,FALSE))</f>
        <v/>
      </c>
      <c r="AP296" s="599" t="str">
        <f>IF($AD296="","",VLOOKUP(AD296,Invoer!$F$15:$AU$1999,19,FALSE))</f>
        <v/>
      </c>
      <c r="AQ296" s="662" t="str">
        <f>IF($AD296="","",VLOOKUP(AD296,Invoer!$F$15:$AU$1999,24,FALSE))</f>
        <v/>
      </c>
      <c r="AR296" s="662" t="str">
        <f>IF($AD296="","",VLOOKUP(AD296,Invoer!$F$15:$AU$1999,17,FALSE))</f>
        <v/>
      </c>
      <c r="AS296" s="678" t="str">
        <f t="shared" si="179"/>
        <v/>
      </c>
      <c r="AT296" s="676" t="str">
        <f t="shared" si="153"/>
        <v/>
      </c>
      <c r="AU296" s="77" t="e">
        <f t="shared" si="154"/>
        <v>#VALUE!</v>
      </c>
      <c r="AW296" s="57"/>
      <c r="AX296" s="57"/>
      <c r="BA296" s="83" t="e">
        <f ca="1">Invoer!DW301</f>
        <v>#N/A</v>
      </c>
      <c r="BB296" s="599" t="str">
        <f t="shared" ca="1" si="172"/>
        <v/>
      </c>
      <c r="BC296" s="673" t="str">
        <f ca="1">IF($BB296="","",VLOOKUP(BB296,Invoer!$F$15:$AU$1999,2,FALSE))</f>
        <v/>
      </c>
      <c r="BD296" s="599" t="str">
        <f t="shared" ca="1" si="173"/>
        <v/>
      </c>
      <c r="BE296" s="599" t="str">
        <f ca="1">IF($BB296="","",VLOOKUP(BB296,Invoer!$F$15:$AU$1999,5,FALSE))</f>
        <v/>
      </c>
      <c r="BF296" s="599" t="str">
        <f ca="1">IF($BB296="","",VLOOKUP(BB296,Invoer!$F$15:$AU$1999,6,FALSE))</f>
        <v/>
      </c>
      <c r="BG296" s="599" t="str">
        <f ca="1">IF($BB296="","",VLOOKUP(BB296,Invoer!$F$15:$AU$1999,9,FALSE))</f>
        <v/>
      </c>
      <c r="BH296" s="599" t="str">
        <f ca="1">IF($BB296="","",VLOOKUP(BB296,Invoer!$F$15:$AU$1999,10,FALSE))</f>
        <v/>
      </c>
      <c r="BI296" s="599" t="str">
        <f ca="1">IF($BB296="","",VLOOKUP(BB296,Invoer!$F$15:$BB$1999,14,FALSE))</f>
        <v/>
      </c>
      <c r="BJ296" s="599" t="str">
        <f ca="1">IF($BB296="","",VLOOKUP(BB296,Invoer!$F$15:$AU$1999,11,FALSE))</f>
        <v/>
      </c>
      <c r="BK296" s="662" t="str">
        <f t="shared" ca="1" si="174"/>
        <v/>
      </c>
      <c r="BL296" s="662" t="str">
        <f t="shared" ca="1" si="175"/>
        <v/>
      </c>
      <c r="BM296" s="679" t="str">
        <f t="shared" ca="1" si="176"/>
        <v/>
      </c>
      <c r="BN296" s="662" t="str">
        <f t="shared" ca="1" si="155"/>
        <v/>
      </c>
      <c r="BO296" s="662" t="str">
        <f ca="1">IF($BB296="","",VLOOKUP(BB296,Invoer!$F$15:$AU$1999,15,FALSE))</f>
        <v/>
      </c>
      <c r="BP296" s="662" t="str">
        <f ca="1">IF($BB296="","",VLOOKUP(BB296,Invoer!$F$15:$AU$1999,24,FALSE))</f>
        <v/>
      </c>
      <c r="BQ296" s="662" t="str">
        <f ca="1">IF($BB296="","",VLOOKUP(BB296,Invoer!$F$15:$AU$1999,17,FALSE))</f>
        <v/>
      </c>
      <c r="BS296" s="73" t="e">
        <f t="shared" ca="1" si="180"/>
        <v>#VALUE!</v>
      </c>
      <c r="BT296" s="57" t="str">
        <f t="shared" ca="1" si="181"/>
        <v/>
      </c>
      <c r="CQ296" s="411" t="e">
        <f ca="1">Invoer!EG301</f>
        <v>#N/A</v>
      </c>
      <c r="CR296" s="599" t="str">
        <f t="shared" ca="1" si="156"/>
        <v/>
      </c>
      <c r="CS296" s="673" t="str">
        <f ca="1">IF($CR296="","",VLOOKUP(CR296,Invoer!$F$15:$AU$1500,2,FALSE))</f>
        <v/>
      </c>
      <c r="CT296" s="599" t="str">
        <f t="shared" ca="1" si="157"/>
        <v/>
      </c>
      <c r="CU296" s="599" t="str">
        <f ca="1">IF($CR296="","",VLOOKUP(CR296,Invoer!$F$15:$AU$1500,3,FALSE))</f>
        <v/>
      </c>
      <c r="CV296" s="599" t="str">
        <f ca="1">IF($CR296="","",IF(CU296&lt;&gt;"Liq","",VLOOKUP(CR296,Invoer!$F$15:$AU$1500,4,FALSE)))</f>
        <v/>
      </c>
      <c r="CW296" s="599" t="str">
        <f ca="1">IF($CR296="","",VLOOKUP(CR296,Invoer!$F$15:$AU$1500,5,FALSE))</f>
        <v/>
      </c>
      <c r="CX296" s="599" t="str">
        <f ca="1">IF($CR296="","",VLOOKUP(CR296,Invoer!$F$15:$AU$1500,6,FALSE))</f>
        <v/>
      </c>
      <c r="CY296" s="599" t="str">
        <f ca="1">IF($CR296="","",VLOOKUP(CR296,Invoer!$F$15:$AU$1500,9,FALSE))</f>
        <v/>
      </c>
      <c r="CZ296" s="599" t="str">
        <f ca="1">IF($CR296="","",VLOOKUP(CR296,Invoer!$F$15:$AU$1500,10,FALSE))</f>
        <v/>
      </c>
      <c r="DA296" s="599" t="str">
        <f ca="1">IF($CR296="","",VLOOKUP(CR296,Invoer!$F$15:$AU$1500,11,FALSE))</f>
        <v/>
      </c>
      <c r="DB296" s="599" t="str">
        <f ca="1">IF($CR296="","",VLOOKUP(CR296,Invoer!$F$15:$BB$1500,14,FALSE))</f>
        <v/>
      </c>
      <c r="DC296" s="662" t="str">
        <f ca="1">IF($CR296="","",VLOOKUP(CR296,Invoer!$F$15:$AU$1500,15,FALSE))</f>
        <v/>
      </c>
      <c r="DD296" s="599" t="str">
        <f ca="1">IF($CR296="","",VLOOKUP(CR296,Invoer!$F$15:$AU$1500,19,FALSE))</f>
        <v/>
      </c>
      <c r="DE296" s="662" t="str">
        <f ca="1">IF($CR296="","",VLOOKUP(CR296,Invoer!$F$15:$AU$1500,20,FALSE))</f>
        <v/>
      </c>
      <c r="DF296" s="662" t="str">
        <f ca="1">IF($CR296="","",VLOOKUP(CR296,Invoer!$F$15:$AU$1500,23,FALSE))</f>
        <v/>
      </c>
      <c r="DG296" s="662" t="str">
        <f ca="1">IF($CR296="","",VLOOKUP(CR296,Invoer!$F$15:$AU$1500,17,FALSE))</f>
        <v/>
      </c>
      <c r="DH296" s="681" t="str">
        <f t="shared" ca="1" si="158"/>
        <v/>
      </c>
      <c r="DI296" s="662" t="str">
        <f t="shared" ca="1" si="159"/>
        <v/>
      </c>
      <c r="DJ296" s="190"/>
      <c r="DK296" s="411" t="str">
        <f t="shared" ca="1" si="160"/>
        <v/>
      </c>
      <c r="DO296" s="61" t="e">
        <f ca="1">IF($DN$4&lt;3,Invoer!EB301,Invoer!EA301)</f>
        <v>#N/A</v>
      </c>
      <c r="DP296" s="599" t="str">
        <f t="shared" ca="1" si="161"/>
        <v/>
      </c>
      <c r="DQ296" s="673" t="str">
        <f ca="1">IF($DP296="","",VLOOKUP(DP296,Invoer!$F$15:$AU$1999,2,FALSE))</f>
        <v/>
      </c>
      <c r="DR296" s="599" t="str">
        <f t="shared" ca="1" si="162"/>
        <v/>
      </c>
      <c r="DS296" s="599" t="str">
        <f ca="1">IF($DP296="","",VLOOKUP(DP296,Invoer!$F$15:$AU$1999,3,FALSE))</f>
        <v/>
      </c>
      <c r="DT296" s="599" t="str">
        <f ca="1">IF($DP296="","",IF(DS296&lt;&gt;"Liq","",VLOOKUP(DP296,Invoer!$F$15:$AU$1999,4,FALSE)))</f>
        <v/>
      </c>
      <c r="DU296" s="599" t="str">
        <f ca="1">IF($DP296="","",VLOOKUP(DP296,Invoer!$F$15:$AU$1999,5,FALSE))</f>
        <v/>
      </c>
      <c r="DV296" s="599" t="str">
        <f ca="1">IF($DP296="","",VLOOKUP(DP296,Invoer!$F$15:$AU$1999,6,FALSE))</f>
        <v/>
      </c>
      <c r="DW296" s="599" t="str">
        <f ca="1">IF($DP296="","",VLOOKUP(DP296,Invoer!$F$15:$AU$1999,9,FALSE))</f>
        <v/>
      </c>
      <c r="DX296" s="599" t="str">
        <f ca="1">IF($DP296="","",VLOOKUP(DP296,Invoer!$F$15:$AU$1999,10,FALSE))</f>
        <v/>
      </c>
      <c r="DY296" s="595" t="str">
        <f ca="1">IF($DP296="","",VLOOKUP(DP296,Invoer!$F$15:$AU$1999,11,FALSE))</f>
        <v/>
      </c>
      <c r="DZ296" s="662" t="str">
        <f ca="1">IF($DP296="","",IF($DN$4&gt;2,"",VLOOKUP(DP296,Invoer!CQ:CS,3,FALSE)))</f>
        <v/>
      </c>
      <c r="EA296" s="541" t="str">
        <f ca="1">IF($DP296="","",IF(ISERROR(DQ296),0,IF($DN$4&lt;3,"",VLOOKUP(DP296,Invoer!$F$15:$AU$1999,15,FALSE))))</f>
        <v/>
      </c>
      <c r="EB296" s="595" t="str">
        <f ca="1">IF($DP296="","",IF($DN$4&lt;3,"",VLOOKUP(DP296,Invoer!$F$15:$AU$1999,19,FALSE)))</f>
        <v/>
      </c>
      <c r="EC296" s="541" t="str">
        <f ca="1">IF($DP296="","",IF(ISERROR(DQ296),0,IF($DN$4&lt;3,"",VLOOKUP(DP296,Invoer!$F$15:$AU$1999,24,FALSE))))</f>
        <v/>
      </c>
      <c r="ED296" s="541" t="str">
        <f ca="1">IF($DP296="","",IF(ISERROR(DQ296),0,IF($DN$4&lt;3,"",VLOOKUP(DP296,Invoer!$F$15:$AU$1999,17,FALSE))))</f>
        <v/>
      </c>
      <c r="EH296" s="89" t="e">
        <f ca="1">Invoer!CP301</f>
        <v>#N/A</v>
      </c>
      <c r="EI296" s="599" t="str">
        <f t="shared" ca="1" si="163"/>
        <v/>
      </c>
      <c r="EJ296" s="673" t="str">
        <f ca="1">IF(EI296="","",VLOOKUP(EI296,Invoer!$F$15:$AU$1999,2,FALSE))</f>
        <v/>
      </c>
      <c r="EK296" s="599" t="str">
        <f t="shared" ca="1" si="164"/>
        <v/>
      </c>
      <c r="EL296" s="599" t="str">
        <f ca="1">IF($EI296="","",VLOOKUP(EI296,Invoer!$F$15:$AU$1999,3,FALSE))</f>
        <v/>
      </c>
      <c r="EM296" s="599" t="str">
        <f ca="1">IF($EI296="","",IF(EL296&lt;&gt;"Liq","",VLOOKUP(EI296,Invoer!$F$15:$AU$1999,4,FALSE)))</f>
        <v/>
      </c>
      <c r="EN296" s="599" t="str">
        <f ca="1">IF($EI296="","",VLOOKUP(EI296,Invoer!$F$15:$AU$1999,6,FALSE))</f>
        <v/>
      </c>
      <c r="EO296" s="599" t="str">
        <f ca="1">IF(EI296="","",VLOOKUP(EI296,Invoer!$F$15:$AU$1999,9,FALSE))</f>
        <v/>
      </c>
      <c r="EP296" s="599" t="str">
        <f ca="1">IF(EI296="","",VLOOKUP(EI296,Invoer!$F$15:$AU$1999,10,FALSE))</f>
        <v/>
      </c>
      <c r="EQ296" s="599" t="str">
        <f ca="1">IF(EI296="","",VLOOKUP(EI296,Invoer!$F$15:$AU$1999,11,FALSE))</f>
        <v/>
      </c>
      <c r="ER296" s="662" t="str">
        <f ca="1">IF(EI296="","",VLOOKUP(EI296,Invoer!CQ:CS,3,FALSE))</f>
        <v/>
      </c>
      <c r="ES296" s="662" t="str">
        <f t="shared" ca="1" si="165"/>
        <v/>
      </c>
      <c r="ET296" s="513" t="str">
        <f t="shared" ca="1" si="166"/>
        <v/>
      </c>
      <c r="EU296" s="112" t="str">
        <f t="shared" ca="1" si="167"/>
        <v/>
      </c>
      <c r="EV296" s="83" t="s">
        <v>160</v>
      </c>
      <c r="EW296" s="682" t="str">
        <f t="shared" ca="1" si="168"/>
        <v/>
      </c>
      <c r="EX296" s="662" t="str">
        <f t="shared" ca="1" si="169"/>
        <v/>
      </c>
      <c r="EY296"/>
      <c r="EZ296" s="56" t="e">
        <f t="shared" ca="1" si="177"/>
        <v>#VALUE!</v>
      </c>
      <c r="FA296" s="56" t="e">
        <f t="shared" ca="1" si="178"/>
        <v>#VALUE!</v>
      </c>
      <c r="FE296"/>
      <c r="FI296"/>
      <c r="FJ296"/>
    </row>
    <row r="297" spans="1:166" ht="12" customHeight="1" x14ac:dyDescent="0.2">
      <c r="A297"/>
      <c r="B297"/>
      <c r="C297"/>
      <c r="E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AC297" s="435" t="str">
        <f>IF($AC$7&lt;3,Invoer!DR302,IF($AC$7=3,Invoer!BT302,"x"))</f>
        <v>x</v>
      </c>
      <c r="AD297" s="599" t="str">
        <f t="shared" si="170"/>
        <v/>
      </c>
      <c r="AE297" s="673" t="str">
        <f>IF($AD297="","",VLOOKUP(AD297,Invoer!$F$15:$AU$1999,2,FALSE))</f>
        <v/>
      </c>
      <c r="AF297" s="599" t="str">
        <f t="shared" si="171"/>
        <v/>
      </c>
      <c r="AG297" s="599" t="str">
        <f>IF($AD297="","",VLOOKUP(AD297,Invoer!$F$15:$AU$1999,3,FALSE))</f>
        <v/>
      </c>
      <c r="AH297" s="599" t="str">
        <f>IF($AD297="","",IF(AG297&lt;&gt;"Liq","",VLOOKUP(AD297,Invoer!$F$15:$AU$1999,4,FALSE)))</f>
        <v/>
      </c>
      <c r="AI297" s="677" t="str">
        <f>IF($AD297="","",VLOOKUP(AD297,Invoer!$F$15:$AU$1999,5,FALSE))</f>
        <v/>
      </c>
      <c r="AJ297" s="599" t="str">
        <f>IF($AD297="","",VLOOKUP(AD297,Invoer!$F$15:$AU$1999,6,FALSE))</f>
        <v/>
      </c>
      <c r="AK297" s="599" t="str">
        <f>IF($AD297="","",VLOOKUP(AD297,Invoer!$F$15:$AU$1999,9,FALSE))</f>
        <v/>
      </c>
      <c r="AL297" s="599" t="str">
        <f>IF($AD297="","",VLOOKUP(AD297,Invoer!$F$15:$AU$1999,10,FALSE))</f>
        <v/>
      </c>
      <c r="AM297" s="599" t="str">
        <f>IF($AD297="","",VLOOKUP(AD297,Invoer!$F$15:$BB$1999,14,FALSE))</f>
        <v/>
      </c>
      <c r="AN297" s="599" t="str">
        <f>IF($AD297="","",VLOOKUP(AD297,Invoer!$F$15:$AU$1999,11,FALSE))</f>
        <v/>
      </c>
      <c r="AO297" s="662" t="str">
        <f>IF($AD297="","",VLOOKUP(AD297,Invoer!$F$15:$AU$1999,15,FALSE))</f>
        <v/>
      </c>
      <c r="AP297" s="599" t="str">
        <f>IF($AD297="","",VLOOKUP(AD297,Invoer!$F$15:$AU$1999,19,FALSE))</f>
        <v/>
      </c>
      <c r="AQ297" s="662" t="str">
        <f>IF($AD297="","",VLOOKUP(AD297,Invoer!$F$15:$AU$1999,24,FALSE))</f>
        <v/>
      </c>
      <c r="AR297" s="662" t="str">
        <f>IF($AD297="","",VLOOKUP(AD297,Invoer!$F$15:$AU$1999,17,FALSE))</f>
        <v/>
      </c>
      <c r="AS297" s="678" t="str">
        <f t="shared" si="179"/>
        <v/>
      </c>
      <c r="AT297" s="676" t="str">
        <f t="shared" si="153"/>
        <v/>
      </c>
      <c r="AU297" s="77" t="e">
        <f t="shared" si="154"/>
        <v>#VALUE!</v>
      </c>
      <c r="AW297" s="57"/>
      <c r="AX297" s="57"/>
      <c r="BA297" s="83" t="e">
        <f ca="1">Invoer!DW302</f>
        <v>#N/A</v>
      </c>
      <c r="BB297" s="599" t="str">
        <f t="shared" ca="1" si="172"/>
        <v/>
      </c>
      <c r="BC297" s="673" t="str">
        <f ca="1">IF($BB297="","",VLOOKUP(BB297,Invoer!$F$15:$AU$1999,2,FALSE))</f>
        <v/>
      </c>
      <c r="BD297" s="599" t="str">
        <f t="shared" ca="1" si="173"/>
        <v/>
      </c>
      <c r="BE297" s="599" t="str">
        <f ca="1">IF($BB297="","",VLOOKUP(BB297,Invoer!$F$15:$AU$1999,5,FALSE))</f>
        <v/>
      </c>
      <c r="BF297" s="599" t="str">
        <f ca="1">IF($BB297="","",VLOOKUP(BB297,Invoer!$F$15:$AU$1999,6,FALSE))</f>
        <v/>
      </c>
      <c r="BG297" s="599" t="str">
        <f ca="1">IF($BB297="","",VLOOKUP(BB297,Invoer!$F$15:$AU$1999,9,FALSE))</f>
        <v/>
      </c>
      <c r="BH297" s="599" t="str">
        <f ca="1">IF($BB297="","",VLOOKUP(BB297,Invoer!$F$15:$AU$1999,10,FALSE))</f>
        <v/>
      </c>
      <c r="BI297" s="599" t="str">
        <f ca="1">IF($BB297="","",VLOOKUP(BB297,Invoer!$F$15:$BB$1999,14,FALSE))</f>
        <v/>
      </c>
      <c r="BJ297" s="599" t="str">
        <f ca="1">IF($BB297="","",VLOOKUP(BB297,Invoer!$F$15:$AU$1999,11,FALSE))</f>
        <v/>
      </c>
      <c r="BK297" s="662" t="str">
        <f t="shared" ca="1" si="174"/>
        <v/>
      </c>
      <c r="BL297" s="662" t="str">
        <f t="shared" ca="1" si="175"/>
        <v/>
      </c>
      <c r="BM297" s="679" t="str">
        <f t="shared" ca="1" si="176"/>
        <v/>
      </c>
      <c r="BN297" s="662" t="str">
        <f t="shared" ca="1" si="155"/>
        <v/>
      </c>
      <c r="BO297" s="662" t="str">
        <f ca="1">IF($BB297="","",VLOOKUP(BB297,Invoer!$F$15:$AU$1999,15,FALSE))</f>
        <v/>
      </c>
      <c r="BP297" s="662" t="str">
        <f ca="1">IF($BB297="","",VLOOKUP(BB297,Invoer!$F$15:$AU$1999,24,FALSE))</f>
        <v/>
      </c>
      <c r="BQ297" s="662" t="str">
        <f ca="1">IF($BB297="","",VLOOKUP(BB297,Invoer!$F$15:$AU$1999,17,FALSE))</f>
        <v/>
      </c>
      <c r="BS297" s="73" t="e">
        <f t="shared" ca="1" si="180"/>
        <v>#VALUE!</v>
      </c>
      <c r="BT297" s="57" t="str">
        <f t="shared" ca="1" si="181"/>
        <v/>
      </c>
      <c r="CQ297" s="411" t="e">
        <f ca="1">Invoer!EG302</f>
        <v>#N/A</v>
      </c>
      <c r="CR297" s="599" t="str">
        <f t="shared" ca="1" si="156"/>
        <v/>
      </c>
      <c r="CS297" s="673" t="str">
        <f ca="1">IF($CR297="","",VLOOKUP(CR297,Invoer!$F$15:$AU$1500,2,FALSE))</f>
        <v/>
      </c>
      <c r="CT297" s="599" t="str">
        <f t="shared" ca="1" si="157"/>
        <v/>
      </c>
      <c r="CU297" s="599" t="str">
        <f ca="1">IF($CR297="","",VLOOKUP(CR297,Invoer!$F$15:$AU$1500,3,FALSE))</f>
        <v/>
      </c>
      <c r="CV297" s="599" t="str">
        <f ca="1">IF($CR297="","",IF(CU297&lt;&gt;"Liq","",VLOOKUP(CR297,Invoer!$F$15:$AU$1500,4,FALSE)))</f>
        <v/>
      </c>
      <c r="CW297" s="599" t="str">
        <f ca="1">IF($CR297="","",VLOOKUP(CR297,Invoer!$F$15:$AU$1500,5,FALSE))</f>
        <v/>
      </c>
      <c r="CX297" s="599" t="str">
        <f ca="1">IF($CR297="","",VLOOKUP(CR297,Invoer!$F$15:$AU$1500,6,FALSE))</f>
        <v/>
      </c>
      <c r="CY297" s="599" t="str">
        <f ca="1">IF($CR297="","",VLOOKUP(CR297,Invoer!$F$15:$AU$1500,9,FALSE))</f>
        <v/>
      </c>
      <c r="CZ297" s="599" t="str">
        <f ca="1">IF($CR297="","",VLOOKUP(CR297,Invoer!$F$15:$AU$1500,10,FALSE))</f>
        <v/>
      </c>
      <c r="DA297" s="599" t="str">
        <f ca="1">IF($CR297="","",VLOOKUP(CR297,Invoer!$F$15:$AU$1500,11,FALSE))</f>
        <v/>
      </c>
      <c r="DB297" s="599" t="str">
        <f ca="1">IF($CR297="","",VLOOKUP(CR297,Invoer!$F$15:$BB$1500,14,FALSE))</f>
        <v/>
      </c>
      <c r="DC297" s="662" t="str">
        <f ca="1">IF($CR297="","",VLOOKUP(CR297,Invoer!$F$15:$AU$1500,15,FALSE))</f>
        <v/>
      </c>
      <c r="DD297" s="599" t="str">
        <f ca="1">IF($CR297="","",VLOOKUP(CR297,Invoer!$F$15:$AU$1500,19,FALSE))</f>
        <v/>
      </c>
      <c r="DE297" s="662" t="str">
        <f ca="1">IF($CR297="","",VLOOKUP(CR297,Invoer!$F$15:$AU$1500,20,FALSE))</f>
        <v/>
      </c>
      <c r="DF297" s="662" t="str">
        <f ca="1">IF($CR297="","",VLOOKUP(CR297,Invoer!$F$15:$AU$1500,23,FALSE))</f>
        <v/>
      </c>
      <c r="DG297" s="662" t="str">
        <f ca="1">IF($CR297="","",VLOOKUP(CR297,Invoer!$F$15:$AU$1500,17,FALSE))</f>
        <v/>
      </c>
      <c r="DH297" s="681" t="str">
        <f t="shared" ca="1" si="158"/>
        <v/>
      </c>
      <c r="DI297" s="662" t="str">
        <f t="shared" ca="1" si="159"/>
        <v/>
      </c>
      <c r="DJ297" s="190"/>
      <c r="DK297" s="411" t="str">
        <f t="shared" ca="1" si="160"/>
        <v/>
      </c>
      <c r="DO297" s="61" t="e">
        <f ca="1">IF($DN$4&lt;3,Invoer!EB302,Invoer!EA302)</f>
        <v>#N/A</v>
      </c>
      <c r="DP297" s="599" t="str">
        <f t="shared" ca="1" si="161"/>
        <v/>
      </c>
      <c r="DQ297" s="673" t="str">
        <f ca="1">IF($DP297="","",VLOOKUP(DP297,Invoer!$F$15:$AU$1999,2,FALSE))</f>
        <v/>
      </c>
      <c r="DR297" s="599" t="str">
        <f t="shared" ca="1" si="162"/>
        <v/>
      </c>
      <c r="DS297" s="599" t="str">
        <f ca="1">IF($DP297="","",VLOOKUP(DP297,Invoer!$F$15:$AU$1999,3,FALSE))</f>
        <v/>
      </c>
      <c r="DT297" s="599" t="str">
        <f ca="1">IF($DP297="","",IF(DS297&lt;&gt;"Liq","",VLOOKUP(DP297,Invoer!$F$15:$AU$1999,4,FALSE)))</f>
        <v/>
      </c>
      <c r="DU297" s="599" t="str">
        <f ca="1">IF($DP297="","",VLOOKUP(DP297,Invoer!$F$15:$AU$1999,5,FALSE))</f>
        <v/>
      </c>
      <c r="DV297" s="599" t="str">
        <f ca="1">IF($DP297="","",VLOOKUP(DP297,Invoer!$F$15:$AU$1999,6,FALSE))</f>
        <v/>
      </c>
      <c r="DW297" s="599" t="str">
        <f ca="1">IF($DP297="","",VLOOKUP(DP297,Invoer!$F$15:$AU$1999,9,FALSE))</f>
        <v/>
      </c>
      <c r="DX297" s="599" t="str">
        <f ca="1">IF($DP297="","",VLOOKUP(DP297,Invoer!$F$15:$AU$1999,10,FALSE))</f>
        <v/>
      </c>
      <c r="DY297" s="595" t="str">
        <f ca="1">IF($DP297="","",VLOOKUP(DP297,Invoer!$F$15:$AU$1999,11,FALSE))</f>
        <v/>
      </c>
      <c r="DZ297" s="662" t="str">
        <f ca="1">IF($DP297="","",IF($DN$4&gt;2,"",VLOOKUP(DP297,Invoer!CQ:CS,3,FALSE)))</f>
        <v/>
      </c>
      <c r="EA297" s="541" t="str">
        <f ca="1">IF($DP297="","",IF(ISERROR(DQ297),0,IF($DN$4&lt;3,"",VLOOKUP(DP297,Invoer!$F$15:$AU$1999,15,FALSE))))</f>
        <v/>
      </c>
      <c r="EB297" s="595" t="str">
        <f ca="1">IF($DP297="","",IF($DN$4&lt;3,"",VLOOKUP(DP297,Invoer!$F$15:$AU$1999,19,FALSE)))</f>
        <v/>
      </c>
      <c r="EC297" s="541" t="str">
        <f ca="1">IF($DP297="","",IF(ISERROR(DQ297),0,IF($DN$4&lt;3,"",VLOOKUP(DP297,Invoer!$F$15:$AU$1999,24,FALSE))))</f>
        <v/>
      </c>
      <c r="ED297" s="541" t="str">
        <f ca="1">IF($DP297="","",IF(ISERROR(DQ297),0,IF($DN$4&lt;3,"",VLOOKUP(DP297,Invoer!$F$15:$AU$1999,17,FALSE))))</f>
        <v/>
      </c>
      <c r="EH297" s="89" t="e">
        <f ca="1">Invoer!CP302</f>
        <v>#N/A</v>
      </c>
      <c r="EI297" s="599" t="str">
        <f t="shared" ca="1" si="163"/>
        <v/>
      </c>
      <c r="EJ297" s="673" t="str">
        <f ca="1">IF(EI297="","",VLOOKUP(EI297,Invoer!$F$15:$AU$1999,2,FALSE))</f>
        <v/>
      </c>
      <c r="EK297" s="599" t="str">
        <f t="shared" ca="1" si="164"/>
        <v/>
      </c>
      <c r="EL297" s="599" t="str">
        <f ca="1">IF($EI297="","",VLOOKUP(EI297,Invoer!$F$15:$AU$1999,3,FALSE))</f>
        <v/>
      </c>
      <c r="EM297" s="599" t="str">
        <f ca="1">IF($EI297="","",IF(EL297&lt;&gt;"Liq","",VLOOKUP(EI297,Invoer!$F$15:$AU$1999,4,FALSE)))</f>
        <v/>
      </c>
      <c r="EN297" s="599" t="str">
        <f ca="1">IF($EI297="","",VLOOKUP(EI297,Invoer!$F$15:$AU$1999,6,FALSE))</f>
        <v/>
      </c>
      <c r="EO297" s="599" t="str">
        <f ca="1">IF(EI297="","",VLOOKUP(EI297,Invoer!$F$15:$AU$1999,9,FALSE))</f>
        <v/>
      </c>
      <c r="EP297" s="599" t="str">
        <f ca="1">IF(EI297="","",VLOOKUP(EI297,Invoer!$F$15:$AU$1999,10,FALSE))</f>
        <v/>
      </c>
      <c r="EQ297" s="599" t="str">
        <f ca="1">IF(EI297="","",VLOOKUP(EI297,Invoer!$F$15:$AU$1999,11,FALSE))</f>
        <v/>
      </c>
      <c r="ER297" s="662" t="str">
        <f ca="1">IF(EI297="","",VLOOKUP(EI297,Invoer!CQ:CS,3,FALSE))</f>
        <v/>
      </c>
      <c r="ES297" s="662" t="str">
        <f t="shared" ca="1" si="165"/>
        <v/>
      </c>
      <c r="ET297" s="513" t="str">
        <f t="shared" ca="1" si="166"/>
        <v/>
      </c>
      <c r="EU297" s="112" t="str">
        <f t="shared" ca="1" si="167"/>
        <v/>
      </c>
      <c r="EV297" s="83" t="s">
        <v>160</v>
      </c>
      <c r="EW297" s="682" t="str">
        <f t="shared" ca="1" si="168"/>
        <v/>
      </c>
      <c r="EX297" s="662" t="str">
        <f t="shared" ca="1" si="169"/>
        <v/>
      </c>
      <c r="EY297"/>
      <c r="EZ297" s="56" t="e">
        <f t="shared" ca="1" si="177"/>
        <v>#VALUE!</v>
      </c>
      <c r="FA297" s="56" t="e">
        <f t="shared" ca="1" si="178"/>
        <v>#VALUE!</v>
      </c>
      <c r="FE297"/>
      <c r="FI297"/>
      <c r="FJ297"/>
    </row>
    <row r="298" spans="1:166" ht="12" customHeight="1" x14ac:dyDescent="0.2">
      <c r="A298"/>
      <c r="B298"/>
      <c r="C298"/>
      <c r="E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AC298" s="435" t="str">
        <f>IF($AC$7&lt;3,Invoer!DR303,IF($AC$7=3,Invoer!BT303,"x"))</f>
        <v>x</v>
      </c>
      <c r="AD298" s="599" t="str">
        <f t="shared" si="170"/>
        <v/>
      </c>
      <c r="AE298" s="673" t="str">
        <f>IF($AD298="","",VLOOKUP(AD298,Invoer!$F$15:$AU$1999,2,FALSE))</f>
        <v/>
      </c>
      <c r="AF298" s="599" t="str">
        <f t="shared" si="171"/>
        <v/>
      </c>
      <c r="AG298" s="599" t="str">
        <f>IF($AD298="","",VLOOKUP(AD298,Invoer!$F$15:$AU$1999,3,FALSE))</f>
        <v/>
      </c>
      <c r="AH298" s="599" t="str">
        <f>IF($AD298="","",IF(AG298&lt;&gt;"Liq","",VLOOKUP(AD298,Invoer!$F$15:$AU$1999,4,FALSE)))</f>
        <v/>
      </c>
      <c r="AI298" s="677" t="str">
        <f>IF($AD298="","",VLOOKUP(AD298,Invoer!$F$15:$AU$1999,5,FALSE))</f>
        <v/>
      </c>
      <c r="AJ298" s="599" t="str">
        <f>IF($AD298="","",VLOOKUP(AD298,Invoer!$F$15:$AU$1999,6,FALSE))</f>
        <v/>
      </c>
      <c r="AK298" s="599" t="str">
        <f>IF($AD298="","",VLOOKUP(AD298,Invoer!$F$15:$AU$1999,9,FALSE))</f>
        <v/>
      </c>
      <c r="AL298" s="599" t="str">
        <f>IF($AD298="","",VLOOKUP(AD298,Invoer!$F$15:$AU$1999,10,FALSE))</f>
        <v/>
      </c>
      <c r="AM298" s="599" t="str">
        <f>IF($AD298="","",VLOOKUP(AD298,Invoer!$F$15:$BB$1999,14,FALSE))</f>
        <v/>
      </c>
      <c r="AN298" s="599" t="str">
        <f>IF($AD298="","",VLOOKUP(AD298,Invoer!$F$15:$AU$1999,11,FALSE))</f>
        <v/>
      </c>
      <c r="AO298" s="662" t="str">
        <f>IF($AD298="","",VLOOKUP(AD298,Invoer!$F$15:$AU$1999,15,FALSE))</f>
        <v/>
      </c>
      <c r="AP298" s="599" t="str">
        <f>IF($AD298="","",VLOOKUP(AD298,Invoer!$F$15:$AU$1999,19,FALSE))</f>
        <v/>
      </c>
      <c r="AQ298" s="662" t="str">
        <f>IF($AD298="","",VLOOKUP(AD298,Invoer!$F$15:$AU$1999,24,FALSE))</f>
        <v/>
      </c>
      <c r="AR298" s="662" t="str">
        <f>IF($AD298="","",VLOOKUP(AD298,Invoer!$F$15:$AU$1999,17,FALSE))</f>
        <v/>
      </c>
      <c r="AS298" s="678" t="str">
        <f t="shared" si="179"/>
        <v/>
      </c>
      <c r="AT298" s="676" t="str">
        <f t="shared" si="153"/>
        <v/>
      </c>
      <c r="AU298" s="77" t="e">
        <f t="shared" si="154"/>
        <v>#VALUE!</v>
      </c>
      <c r="AW298" s="57"/>
      <c r="AX298" s="57"/>
      <c r="BA298" s="83" t="e">
        <f ca="1">Invoer!DW303</f>
        <v>#N/A</v>
      </c>
      <c r="BB298" s="599" t="str">
        <f t="shared" ca="1" si="172"/>
        <v/>
      </c>
      <c r="BC298" s="673" t="str">
        <f ca="1">IF($BB298="","",VLOOKUP(BB298,Invoer!$F$15:$AU$1999,2,FALSE))</f>
        <v/>
      </c>
      <c r="BD298" s="599" t="str">
        <f t="shared" ca="1" si="173"/>
        <v/>
      </c>
      <c r="BE298" s="599" t="str">
        <f ca="1">IF($BB298="","",VLOOKUP(BB298,Invoer!$F$15:$AU$1999,5,FALSE))</f>
        <v/>
      </c>
      <c r="BF298" s="599" t="str">
        <f ca="1">IF($BB298="","",VLOOKUP(BB298,Invoer!$F$15:$AU$1999,6,FALSE))</f>
        <v/>
      </c>
      <c r="BG298" s="599" t="str">
        <f ca="1">IF($BB298="","",VLOOKUP(BB298,Invoer!$F$15:$AU$1999,9,FALSE))</f>
        <v/>
      </c>
      <c r="BH298" s="599" t="str">
        <f ca="1">IF($BB298="","",VLOOKUP(BB298,Invoer!$F$15:$AU$1999,10,FALSE))</f>
        <v/>
      </c>
      <c r="BI298" s="599" t="str">
        <f ca="1">IF($BB298="","",VLOOKUP(BB298,Invoer!$F$15:$BB$1999,14,FALSE))</f>
        <v/>
      </c>
      <c r="BJ298" s="599" t="str">
        <f ca="1">IF($BB298="","",VLOOKUP(BB298,Invoer!$F$15:$AU$1999,11,FALSE))</f>
        <v/>
      </c>
      <c r="BK298" s="662" t="str">
        <f t="shared" ca="1" si="174"/>
        <v/>
      </c>
      <c r="BL298" s="662" t="str">
        <f t="shared" ca="1" si="175"/>
        <v/>
      </c>
      <c r="BM298" s="679" t="str">
        <f t="shared" ca="1" si="176"/>
        <v/>
      </c>
      <c r="BN298" s="662" t="str">
        <f t="shared" ca="1" si="155"/>
        <v/>
      </c>
      <c r="BO298" s="662" t="str">
        <f ca="1">IF($BB298="","",VLOOKUP(BB298,Invoer!$F$15:$AU$1999,15,FALSE))</f>
        <v/>
      </c>
      <c r="BP298" s="662" t="str">
        <f ca="1">IF($BB298="","",VLOOKUP(BB298,Invoer!$F$15:$AU$1999,24,FALSE))</f>
        <v/>
      </c>
      <c r="BQ298" s="662" t="str">
        <f ca="1">IF($BB298="","",VLOOKUP(BB298,Invoer!$F$15:$AU$1999,17,FALSE))</f>
        <v/>
      </c>
      <c r="BS298" s="73" t="e">
        <f t="shared" ca="1" si="180"/>
        <v>#VALUE!</v>
      </c>
      <c r="BT298" s="57" t="str">
        <f t="shared" ca="1" si="181"/>
        <v/>
      </c>
      <c r="CQ298" s="411" t="e">
        <f ca="1">Invoer!EG303</f>
        <v>#N/A</v>
      </c>
      <c r="CR298" s="599" t="str">
        <f t="shared" ca="1" si="156"/>
        <v/>
      </c>
      <c r="CS298" s="673" t="str">
        <f ca="1">IF($CR298="","",VLOOKUP(CR298,Invoer!$F$15:$AU$1500,2,FALSE))</f>
        <v/>
      </c>
      <c r="CT298" s="599" t="str">
        <f t="shared" ca="1" si="157"/>
        <v/>
      </c>
      <c r="CU298" s="599" t="str">
        <f ca="1">IF($CR298="","",VLOOKUP(CR298,Invoer!$F$15:$AU$1500,3,FALSE))</f>
        <v/>
      </c>
      <c r="CV298" s="599" t="str">
        <f ca="1">IF($CR298="","",IF(CU298&lt;&gt;"Liq","",VLOOKUP(CR298,Invoer!$F$15:$AU$1500,4,FALSE)))</f>
        <v/>
      </c>
      <c r="CW298" s="599" t="str">
        <f ca="1">IF($CR298="","",VLOOKUP(CR298,Invoer!$F$15:$AU$1500,5,FALSE))</f>
        <v/>
      </c>
      <c r="CX298" s="599" t="str">
        <f ca="1">IF($CR298="","",VLOOKUP(CR298,Invoer!$F$15:$AU$1500,6,FALSE))</f>
        <v/>
      </c>
      <c r="CY298" s="599" t="str">
        <f ca="1">IF($CR298="","",VLOOKUP(CR298,Invoer!$F$15:$AU$1500,9,FALSE))</f>
        <v/>
      </c>
      <c r="CZ298" s="599" t="str">
        <f ca="1">IF($CR298="","",VLOOKUP(CR298,Invoer!$F$15:$AU$1500,10,FALSE))</f>
        <v/>
      </c>
      <c r="DA298" s="599" t="str">
        <f ca="1">IF($CR298="","",VLOOKUP(CR298,Invoer!$F$15:$AU$1500,11,FALSE))</f>
        <v/>
      </c>
      <c r="DB298" s="599" t="str">
        <f ca="1">IF($CR298="","",VLOOKUP(CR298,Invoer!$F$15:$BB$1500,14,FALSE))</f>
        <v/>
      </c>
      <c r="DC298" s="662" t="str">
        <f ca="1">IF($CR298="","",VLOOKUP(CR298,Invoer!$F$15:$AU$1500,15,FALSE))</f>
        <v/>
      </c>
      <c r="DD298" s="599" t="str">
        <f ca="1">IF($CR298="","",VLOOKUP(CR298,Invoer!$F$15:$AU$1500,19,FALSE))</f>
        <v/>
      </c>
      <c r="DE298" s="662" t="str">
        <f ca="1">IF($CR298="","",VLOOKUP(CR298,Invoer!$F$15:$AU$1500,20,FALSE))</f>
        <v/>
      </c>
      <c r="DF298" s="662" t="str">
        <f ca="1">IF($CR298="","",VLOOKUP(CR298,Invoer!$F$15:$AU$1500,23,FALSE))</f>
        <v/>
      </c>
      <c r="DG298" s="662" t="str">
        <f ca="1">IF($CR298="","",VLOOKUP(CR298,Invoer!$F$15:$AU$1500,17,FALSE))</f>
        <v/>
      </c>
      <c r="DH298" s="681" t="str">
        <f t="shared" ca="1" si="158"/>
        <v/>
      </c>
      <c r="DI298" s="662" t="str">
        <f t="shared" ca="1" si="159"/>
        <v/>
      </c>
      <c r="DJ298" s="190"/>
      <c r="DK298" s="411" t="str">
        <f t="shared" ca="1" si="160"/>
        <v/>
      </c>
      <c r="DO298" s="61" t="e">
        <f ca="1">IF($DN$4&lt;3,Invoer!EB303,Invoer!EA303)</f>
        <v>#N/A</v>
      </c>
      <c r="DP298" s="599" t="str">
        <f t="shared" ca="1" si="161"/>
        <v/>
      </c>
      <c r="DQ298" s="673" t="str">
        <f ca="1">IF($DP298="","",VLOOKUP(DP298,Invoer!$F$15:$AU$1999,2,FALSE))</f>
        <v/>
      </c>
      <c r="DR298" s="599" t="str">
        <f t="shared" ca="1" si="162"/>
        <v/>
      </c>
      <c r="DS298" s="599" t="str">
        <f ca="1">IF($DP298="","",VLOOKUP(DP298,Invoer!$F$15:$AU$1999,3,FALSE))</f>
        <v/>
      </c>
      <c r="DT298" s="599" t="str">
        <f ca="1">IF($DP298="","",IF(DS298&lt;&gt;"Liq","",VLOOKUP(DP298,Invoer!$F$15:$AU$1999,4,FALSE)))</f>
        <v/>
      </c>
      <c r="DU298" s="599" t="str">
        <f ca="1">IF($DP298="","",VLOOKUP(DP298,Invoer!$F$15:$AU$1999,5,FALSE))</f>
        <v/>
      </c>
      <c r="DV298" s="599" t="str">
        <f ca="1">IF($DP298="","",VLOOKUP(DP298,Invoer!$F$15:$AU$1999,6,FALSE))</f>
        <v/>
      </c>
      <c r="DW298" s="599" t="str">
        <f ca="1">IF($DP298="","",VLOOKUP(DP298,Invoer!$F$15:$AU$1999,9,FALSE))</f>
        <v/>
      </c>
      <c r="DX298" s="599" t="str">
        <f ca="1">IF($DP298="","",VLOOKUP(DP298,Invoer!$F$15:$AU$1999,10,FALSE))</f>
        <v/>
      </c>
      <c r="DY298" s="595" t="str">
        <f ca="1">IF($DP298="","",VLOOKUP(DP298,Invoer!$F$15:$AU$1999,11,FALSE))</f>
        <v/>
      </c>
      <c r="DZ298" s="662" t="str">
        <f ca="1">IF($DP298="","",IF($DN$4&gt;2,"",VLOOKUP(DP298,Invoer!CQ:CS,3,FALSE)))</f>
        <v/>
      </c>
      <c r="EA298" s="541" t="str">
        <f ca="1">IF($DP298="","",IF(ISERROR(DQ298),0,IF($DN$4&lt;3,"",VLOOKUP(DP298,Invoer!$F$15:$AU$1999,15,FALSE))))</f>
        <v/>
      </c>
      <c r="EB298" s="595" t="str">
        <f ca="1">IF($DP298="","",IF($DN$4&lt;3,"",VLOOKUP(DP298,Invoer!$F$15:$AU$1999,19,FALSE)))</f>
        <v/>
      </c>
      <c r="EC298" s="541" t="str">
        <f ca="1">IF($DP298="","",IF(ISERROR(DQ298),0,IF($DN$4&lt;3,"",VLOOKUP(DP298,Invoer!$F$15:$AU$1999,24,FALSE))))</f>
        <v/>
      </c>
      <c r="ED298" s="541" t="str">
        <f ca="1">IF($DP298="","",IF(ISERROR(DQ298),0,IF($DN$4&lt;3,"",VLOOKUP(DP298,Invoer!$F$15:$AU$1999,17,FALSE))))</f>
        <v/>
      </c>
      <c r="EH298" s="89" t="e">
        <f ca="1">Invoer!CP303</f>
        <v>#N/A</v>
      </c>
      <c r="EI298" s="599" t="str">
        <f t="shared" ca="1" si="163"/>
        <v/>
      </c>
      <c r="EJ298" s="673" t="str">
        <f ca="1">IF(EI298="","",VLOOKUP(EI298,Invoer!$F$15:$AU$1999,2,FALSE))</f>
        <v/>
      </c>
      <c r="EK298" s="599" t="str">
        <f t="shared" ca="1" si="164"/>
        <v/>
      </c>
      <c r="EL298" s="599" t="str">
        <f ca="1">IF($EI298="","",VLOOKUP(EI298,Invoer!$F$15:$AU$1999,3,FALSE))</f>
        <v/>
      </c>
      <c r="EM298" s="599" t="str">
        <f ca="1">IF($EI298="","",IF(EL298&lt;&gt;"Liq","",VLOOKUP(EI298,Invoer!$F$15:$AU$1999,4,FALSE)))</f>
        <v/>
      </c>
      <c r="EN298" s="599" t="str">
        <f ca="1">IF($EI298="","",VLOOKUP(EI298,Invoer!$F$15:$AU$1999,6,FALSE))</f>
        <v/>
      </c>
      <c r="EO298" s="599" t="str">
        <f ca="1">IF(EI298="","",VLOOKUP(EI298,Invoer!$F$15:$AU$1999,9,FALSE))</f>
        <v/>
      </c>
      <c r="EP298" s="599" t="str">
        <f ca="1">IF(EI298="","",VLOOKUP(EI298,Invoer!$F$15:$AU$1999,10,FALSE))</f>
        <v/>
      </c>
      <c r="EQ298" s="599" t="str">
        <f ca="1">IF(EI298="","",VLOOKUP(EI298,Invoer!$F$15:$AU$1999,11,FALSE))</f>
        <v/>
      </c>
      <c r="ER298" s="662" t="str">
        <f ca="1">IF(EI298="","",VLOOKUP(EI298,Invoer!CQ:CS,3,FALSE))</f>
        <v/>
      </c>
      <c r="ES298" s="662" t="str">
        <f t="shared" ca="1" si="165"/>
        <v/>
      </c>
      <c r="ET298" s="513" t="str">
        <f t="shared" ca="1" si="166"/>
        <v/>
      </c>
      <c r="EU298" s="112" t="str">
        <f t="shared" ca="1" si="167"/>
        <v/>
      </c>
      <c r="EV298" s="83" t="s">
        <v>160</v>
      </c>
      <c r="EW298" s="682" t="str">
        <f t="shared" ca="1" si="168"/>
        <v/>
      </c>
      <c r="EX298" s="662" t="str">
        <f t="shared" ca="1" si="169"/>
        <v/>
      </c>
      <c r="EY298"/>
      <c r="EZ298" s="56" t="e">
        <f t="shared" ca="1" si="177"/>
        <v>#VALUE!</v>
      </c>
      <c r="FA298" s="56" t="e">
        <f t="shared" ca="1" si="178"/>
        <v>#VALUE!</v>
      </c>
      <c r="FE298"/>
      <c r="FI298"/>
      <c r="FJ298"/>
    </row>
    <row r="299" spans="1:166" ht="12" customHeight="1" x14ac:dyDescent="0.2">
      <c r="A299"/>
      <c r="B299"/>
      <c r="C299"/>
      <c r="E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AC299" s="435" t="str">
        <f>IF($AC$7&lt;3,Invoer!DR304,IF($AC$7=3,Invoer!BT304,"x"))</f>
        <v>x</v>
      </c>
      <c r="AD299" s="599" t="str">
        <f t="shared" si="170"/>
        <v/>
      </c>
      <c r="AE299" s="673" t="str">
        <f>IF($AD299="","",VLOOKUP(AD299,Invoer!$F$15:$AU$1999,2,FALSE))</f>
        <v/>
      </c>
      <c r="AF299" s="599" t="str">
        <f t="shared" si="171"/>
        <v/>
      </c>
      <c r="AG299" s="599" t="str">
        <f>IF($AD299="","",VLOOKUP(AD299,Invoer!$F$15:$AU$1999,3,FALSE))</f>
        <v/>
      </c>
      <c r="AH299" s="599" t="str">
        <f>IF($AD299="","",IF(AG299&lt;&gt;"Liq","",VLOOKUP(AD299,Invoer!$F$15:$AU$1999,4,FALSE)))</f>
        <v/>
      </c>
      <c r="AI299" s="677" t="str">
        <f>IF($AD299="","",VLOOKUP(AD299,Invoer!$F$15:$AU$1999,5,FALSE))</f>
        <v/>
      </c>
      <c r="AJ299" s="599" t="str">
        <f>IF($AD299="","",VLOOKUP(AD299,Invoer!$F$15:$AU$1999,6,FALSE))</f>
        <v/>
      </c>
      <c r="AK299" s="599" t="str">
        <f>IF($AD299="","",VLOOKUP(AD299,Invoer!$F$15:$AU$1999,9,FALSE))</f>
        <v/>
      </c>
      <c r="AL299" s="599" t="str">
        <f>IF($AD299="","",VLOOKUP(AD299,Invoer!$F$15:$AU$1999,10,FALSE))</f>
        <v/>
      </c>
      <c r="AM299" s="599" t="str">
        <f>IF($AD299="","",VLOOKUP(AD299,Invoer!$F$15:$BB$1999,14,FALSE))</f>
        <v/>
      </c>
      <c r="AN299" s="599" t="str">
        <f>IF($AD299="","",VLOOKUP(AD299,Invoer!$F$15:$AU$1999,11,FALSE))</f>
        <v/>
      </c>
      <c r="AO299" s="662" t="str">
        <f>IF($AD299="","",VLOOKUP(AD299,Invoer!$F$15:$AU$1999,15,FALSE))</f>
        <v/>
      </c>
      <c r="AP299" s="599" t="str">
        <f>IF($AD299="","",VLOOKUP(AD299,Invoer!$F$15:$AU$1999,19,FALSE))</f>
        <v/>
      </c>
      <c r="AQ299" s="662" t="str">
        <f>IF($AD299="","",VLOOKUP(AD299,Invoer!$F$15:$AU$1999,24,FALSE))</f>
        <v/>
      </c>
      <c r="AR299" s="662" t="str">
        <f>IF($AD299="","",VLOOKUP(AD299,Invoer!$F$15:$AU$1999,17,FALSE))</f>
        <v/>
      </c>
      <c r="AS299" s="678" t="str">
        <f t="shared" si="179"/>
        <v/>
      </c>
      <c r="AT299" s="676" t="str">
        <f t="shared" si="153"/>
        <v/>
      </c>
      <c r="AU299" s="77" t="e">
        <f t="shared" si="154"/>
        <v>#VALUE!</v>
      </c>
      <c r="AW299" s="57"/>
      <c r="AX299" s="57"/>
      <c r="BA299" s="83" t="e">
        <f ca="1">Invoer!DW304</f>
        <v>#N/A</v>
      </c>
      <c r="BB299" s="599" t="str">
        <f t="shared" ca="1" si="172"/>
        <v/>
      </c>
      <c r="BC299" s="673" t="str">
        <f ca="1">IF($BB299="","",VLOOKUP(BB299,Invoer!$F$15:$AU$1999,2,FALSE))</f>
        <v/>
      </c>
      <c r="BD299" s="599" t="str">
        <f t="shared" ca="1" si="173"/>
        <v/>
      </c>
      <c r="BE299" s="599" t="str">
        <f ca="1">IF($BB299="","",VLOOKUP(BB299,Invoer!$F$15:$AU$1999,5,FALSE))</f>
        <v/>
      </c>
      <c r="BF299" s="599" t="str">
        <f ca="1">IF($BB299="","",VLOOKUP(BB299,Invoer!$F$15:$AU$1999,6,FALSE))</f>
        <v/>
      </c>
      <c r="BG299" s="599" t="str">
        <f ca="1">IF($BB299="","",VLOOKUP(BB299,Invoer!$F$15:$AU$1999,9,FALSE))</f>
        <v/>
      </c>
      <c r="BH299" s="599" t="str">
        <f ca="1">IF($BB299="","",VLOOKUP(BB299,Invoer!$F$15:$AU$1999,10,FALSE))</f>
        <v/>
      </c>
      <c r="BI299" s="599" t="str">
        <f ca="1">IF($BB299="","",VLOOKUP(BB299,Invoer!$F$15:$BB$1999,14,FALSE))</f>
        <v/>
      </c>
      <c r="BJ299" s="599" t="str">
        <f ca="1">IF($BB299="","",VLOOKUP(BB299,Invoer!$F$15:$AU$1999,11,FALSE))</f>
        <v/>
      </c>
      <c r="BK299" s="662" t="str">
        <f t="shared" ca="1" si="174"/>
        <v/>
      </c>
      <c r="BL299" s="662" t="str">
        <f t="shared" ca="1" si="175"/>
        <v/>
      </c>
      <c r="BM299" s="679" t="str">
        <f t="shared" ca="1" si="176"/>
        <v/>
      </c>
      <c r="BN299" s="662" t="str">
        <f t="shared" ca="1" si="155"/>
        <v/>
      </c>
      <c r="BO299" s="662" t="str">
        <f ca="1">IF($BB299="","",VLOOKUP(BB299,Invoer!$F$15:$AU$1999,15,FALSE))</f>
        <v/>
      </c>
      <c r="BP299" s="662" t="str">
        <f ca="1">IF($BB299="","",VLOOKUP(BB299,Invoer!$F$15:$AU$1999,24,FALSE))</f>
        <v/>
      </c>
      <c r="BQ299" s="662" t="str">
        <f ca="1">IF($BB299="","",VLOOKUP(BB299,Invoer!$F$15:$AU$1999,17,FALSE))</f>
        <v/>
      </c>
      <c r="BS299" s="73" t="e">
        <f t="shared" ca="1" si="180"/>
        <v>#VALUE!</v>
      </c>
      <c r="BT299" s="57" t="str">
        <f t="shared" ca="1" si="181"/>
        <v/>
      </c>
      <c r="CQ299" s="411" t="e">
        <f ca="1">Invoer!EG304</f>
        <v>#N/A</v>
      </c>
      <c r="CR299" s="599" t="str">
        <f t="shared" ca="1" si="156"/>
        <v/>
      </c>
      <c r="CS299" s="673" t="str">
        <f ca="1">IF($CR299="","",VLOOKUP(CR299,Invoer!$F$15:$AU$1500,2,FALSE))</f>
        <v/>
      </c>
      <c r="CT299" s="599" t="str">
        <f t="shared" ca="1" si="157"/>
        <v/>
      </c>
      <c r="CU299" s="599" t="str">
        <f ca="1">IF($CR299="","",VLOOKUP(CR299,Invoer!$F$15:$AU$1500,3,FALSE))</f>
        <v/>
      </c>
      <c r="CV299" s="599" t="str">
        <f ca="1">IF($CR299="","",IF(CU299&lt;&gt;"Liq","",VLOOKUP(CR299,Invoer!$F$15:$AU$1500,4,FALSE)))</f>
        <v/>
      </c>
      <c r="CW299" s="599" t="str">
        <f ca="1">IF($CR299="","",VLOOKUP(CR299,Invoer!$F$15:$AU$1500,5,FALSE))</f>
        <v/>
      </c>
      <c r="CX299" s="599" t="str">
        <f ca="1">IF($CR299="","",VLOOKUP(CR299,Invoer!$F$15:$AU$1500,6,FALSE))</f>
        <v/>
      </c>
      <c r="CY299" s="599" t="str">
        <f ca="1">IF($CR299="","",VLOOKUP(CR299,Invoer!$F$15:$AU$1500,9,FALSE))</f>
        <v/>
      </c>
      <c r="CZ299" s="599" t="str">
        <f ca="1">IF($CR299="","",VLOOKUP(CR299,Invoer!$F$15:$AU$1500,10,FALSE))</f>
        <v/>
      </c>
      <c r="DA299" s="599" t="str">
        <f ca="1">IF($CR299="","",VLOOKUP(CR299,Invoer!$F$15:$AU$1500,11,FALSE))</f>
        <v/>
      </c>
      <c r="DB299" s="599" t="str">
        <f ca="1">IF($CR299="","",VLOOKUP(CR299,Invoer!$F$15:$BB$1500,14,FALSE))</f>
        <v/>
      </c>
      <c r="DC299" s="662" t="str">
        <f ca="1">IF($CR299="","",VLOOKUP(CR299,Invoer!$F$15:$AU$1500,15,FALSE))</f>
        <v/>
      </c>
      <c r="DD299" s="599" t="str">
        <f ca="1">IF($CR299="","",VLOOKUP(CR299,Invoer!$F$15:$AU$1500,19,FALSE))</f>
        <v/>
      </c>
      <c r="DE299" s="662" t="str">
        <f ca="1">IF($CR299="","",VLOOKUP(CR299,Invoer!$F$15:$AU$1500,20,FALSE))</f>
        <v/>
      </c>
      <c r="DF299" s="662" t="str">
        <f ca="1">IF($CR299="","",VLOOKUP(CR299,Invoer!$F$15:$AU$1500,23,FALSE))</f>
        <v/>
      </c>
      <c r="DG299" s="662" t="str">
        <f ca="1">IF($CR299="","",VLOOKUP(CR299,Invoer!$F$15:$AU$1500,17,FALSE))</f>
        <v/>
      </c>
      <c r="DH299" s="681" t="str">
        <f t="shared" ca="1" si="158"/>
        <v/>
      </c>
      <c r="DI299" s="662" t="str">
        <f t="shared" ca="1" si="159"/>
        <v/>
      </c>
      <c r="DJ299" s="190"/>
      <c r="DK299" s="411" t="str">
        <f t="shared" ca="1" si="160"/>
        <v/>
      </c>
      <c r="DO299" s="61" t="e">
        <f ca="1">IF($DN$4&lt;3,Invoer!EB304,Invoer!EA304)</f>
        <v>#N/A</v>
      </c>
      <c r="DP299" s="599" t="str">
        <f t="shared" ca="1" si="161"/>
        <v/>
      </c>
      <c r="DQ299" s="673" t="str">
        <f ca="1">IF($DP299="","",VLOOKUP(DP299,Invoer!$F$15:$AU$1999,2,FALSE))</f>
        <v/>
      </c>
      <c r="DR299" s="599" t="str">
        <f t="shared" ca="1" si="162"/>
        <v/>
      </c>
      <c r="DS299" s="599" t="str">
        <f ca="1">IF($DP299="","",VLOOKUP(DP299,Invoer!$F$15:$AU$1999,3,FALSE))</f>
        <v/>
      </c>
      <c r="DT299" s="599" t="str">
        <f ca="1">IF($DP299="","",IF(DS299&lt;&gt;"Liq","",VLOOKUP(DP299,Invoer!$F$15:$AU$1999,4,FALSE)))</f>
        <v/>
      </c>
      <c r="DU299" s="599" t="str">
        <f ca="1">IF($DP299="","",VLOOKUP(DP299,Invoer!$F$15:$AU$1999,5,FALSE))</f>
        <v/>
      </c>
      <c r="DV299" s="599" t="str">
        <f ca="1">IF($DP299="","",VLOOKUP(DP299,Invoer!$F$15:$AU$1999,6,FALSE))</f>
        <v/>
      </c>
      <c r="DW299" s="599" t="str">
        <f ca="1">IF($DP299="","",VLOOKUP(DP299,Invoer!$F$15:$AU$1999,9,FALSE))</f>
        <v/>
      </c>
      <c r="DX299" s="599" t="str">
        <f ca="1">IF($DP299="","",VLOOKUP(DP299,Invoer!$F$15:$AU$1999,10,FALSE))</f>
        <v/>
      </c>
      <c r="DY299" s="595" t="str">
        <f ca="1">IF($DP299="","",VLOOKUP(DP299,Invoer!$F$15:$AU$1999,11,FALSE))</f>
        <v/>
      </c>
      <c r="DZ299" s="662" t="str">
        <f ca="1">IF($DP299="","",IF($DN$4&gt;2,"",VLOOKUP(DP299,Invoer!CQ:CS,3,FALSE)))</f>
        <v/>
      </c>
      <c r="EA299" s="541" t="str">
        <f ca="1">IF($DP299="","",IF(ISERROR(DQ299),0,IF($DN$4&lt;3,"",VLOOKUP(DP299,Invoer!$F$15:$AU$1999,15,FALSE))))</f>
        <v/>
      </c>
      <c r="EB299" s="595" t="str">
        <f ca="1">IF($DP299="","",IF($DN$4&lt;3,"",VLOOKUP(DP299,Invoer!$F$15:$AU$1999,19,FALSE)))</f>
        <v/>
      </c>
      <c r="EC299" s="541" t="str">
        <f ca="1">IF($DP299="","",IF(ISERROR(DQ299),0,IF($DN$4&lt;3,"",VLOOKUP(DP299,Invoer!$F$15:$AU$1999,24,FALSE))))</f>
        <v/>
      </c>
      <c r="ED299" s="541" t="str">
        <f ca="1">IF($DP299="","",IF(ISERROR(DQ299),0,IF($DN$4&lt;3,"",VLOOKUP(DP299,Invoer!$F$15:$AU$1999,17,FALSE))))</f>
        <v/>
      </c>
      <c r="EH299" s="89" t="e">
        <f ca="1">Invoer!CP304</f>
        <v>#N/A</v>
      </c>
      <c r="EI299" s="599" t="str">
        <f t="shared" ca="1" si="163"/>
        <v/>
      </c>
      <c r="EJ299" s="673" t="str">
        <f ca="1">IF(EI299="","",VLOOKUP(EI299,Invoer!$F$15:$AU$1999,2,FALSE))</f>
        <v/>
      </c>
      <c r="EK299" s="599" t="str">
        <f t="shared" ca="1" si="164"/>
        <v/>
      </c>
      <c r="EL299" s="599" t="str">
        <f ca="1">IF($EI299="","",VLOOKUP(EI299,Invoer!$F$15:$AU$1999,3,FALSE))</f>
        <v/>
      </c>
      <c r="EM299" s="599" t="str">
        <f ca="1">IF($EI299="","",IF(EL299&lt;&gt;"Liq","",VLOOKUP(EI299,Invoer!$F$15:$AU$1999,4,FALSE)))</f>
        <v/>
      </c>
      <c r="EN299" s="599" t="str">
        <f ca="1">IF($EI299="","",VLOOKUP(EI299,Invoer!$F$15:$AU$1999,6,FALSE))</f>
        <v/>
      </c>
      <c r="EO299" s="599" t="str">
        <f ca="1">IF(EI299="","",VLOOKUP(EI299,Invoer!$F$15:$AU$1999,9,FALSE))</f>
        <v/>
      </c>
      <c r="EP299" s="599" t="str">
        <f ca="1">IF(EI299="","",VLOOKUP(EI299,Invoer!$F$15:$AU$1999,10,FALSE))</f>
        <v/>
      </c>
      <c r="EQ299" s="599" t="str">
        <f ca="1">IF(EI299="","",VLOOKUP(EI299,Invoer!$F$15:$AU$1999,11,FALSE))</f>
        <v/>
      </c>
      <c r="ER299" s="662" t="str">
        <f ca="1">IF(EI299="","",VLOOKUP(EI299,Invoer!CQ:CS,3,FALSE))</f>
        <v/>
      </c>
      <c r="ES299" s="662" t="str">
        <f t="shared" ca="1" si="165"/>
        <v/>
      </c>
      <c r="ET299" s="513" t="str">
        <f t="shared" ca="1" si="166"/>
        <v/>
      </c>
      <c r="EU299" s="112" t="str">
        <f t="shared" ca="1" si="167"/>
        <v/>
      </c>
      <c r="EV299" s="83" t="s">
        <v>160</v>
      </c>
      <c r="EW299" s="682" t="str">
        <f t="shared" ca="1" si="168"/>
        <v/>
      </c>
      <c r="EX299" s="662" t="str">
        <f t="shared" ca="1" si="169"/>
        <v/>
      </c>
      <c r="EY299"/>
      <c r="EZ299" s="56" t="e">
        <f t="shared" ca="1" si="177"/>
        <v>#VALUE!</v>
      </c>
      <c r="FA299" s="56" t="e">
        <f t="shared" ca="1" si="178"/>
        <v>#VALUE!</v>
      </c>
      <c r="FE299"/>
      <c r="FI299"/>
      <c r="FJ299"/>
    </row>
    <row r="300" spans="1:166" ht="12" customHeight="1" x14ac:dyDescent="0.2">
      <c r="A300"/>
      <c r="B300"/>
      <c r="C300"/>
      <c r="E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AC300" s="435" t="str">
        <f>IF($AC$7&lt;3,Invoer!DR305,IF($AC$7=3,Invoer!BT305,"x"))</f>
        <v>x</v>
      </c>
      <c r="AD300" s="599" t="str">
        <f t="shared" si="170"/>
        <v/>
      </c>
      <c r="AE300" s="673" t="str">
        <f>IF($AD300="","",VLOOKUP(AD300,Invoer!$F$15:$AU$1999,2,FALSE))</f>
        <v/>
      </c>
      <c r="AF300" s="599" t="str">
        <f t="shared" si="171"/>
        <v/>
      </c>
      <c r="AG300" s="599" t="str">
        <f>IF($AD300="","",VLOOKUP(AD300,Invoer!$F$15:$AU$1999,3,FALSE))</f>
        <v/>
      </c>
      <c r="AH300" s="599" t="str">
        <f>IF($AD300="","",IF(AG300&lt;&gt;"Liq","",VLOOKUP(AD300,Invoer!$F$15:$AU$1999,4,FALSE)))</f>
        <v/>
      </c>
      <c r="AI300" s="677" t="str">
        <f>IF($AD300="","",VLOOKUP(AD300,Invoer!$F$15:$AU$1999,5,FALSE))</f>
        <v/>
      </c>
      <c r="AJ300" s="599" t="str">
        <f>IF($AD300="","",VLOOKUP(AD300,Invoer!$F$15:$AU$1999,6,FALSE))</f>
        <v/>
      </c>
      <c r="AK300" s="599" t="str">
        <f>IF($AD300="","",VLOOKUP(AD300,Invoer!$F$15:$AU$1999,9,FALSE))</f>
        <v/>
      </c>
      <c r="AL300" s="599" t="str">
        <f>IF($AD300="","",VLOOKUP(AD300,Invoer!$F$15:$AU$1999,10,FALSE))</f>
        <v/>
      </c>
      <c r="AM300" s="599" t="str">
        <f>IF($AD300="","",VLOOKUP(AD300,Invoer!$F$15:$BB$1999,14,FALSE))</f>
        <v/>
      </c>
      <c r="AN300" s="599" t="str">
        <f>IF($AD300="","",VLOOKUP(AD300,Invoer!$F$15:$AU$1999,11,FALSE))</f>
        <v/>
      </c>
      <c r="AO300" s="662" t="str">
        <f>IF($AD300="","",VLOOKUP(AD300,Invoer!$F$15:$AU$1999,15,FALSE))</f>
        <v/>
      </c>
      <c r="AP300" s="599" t="str">
        <f>IF($AD300="","",VLOOKUP(AD300,Invoer!$F$15:$AU$1999,19,FALSE))</f>
        <v/>
      </c>
      <c r="AQ300" s="662" t="str">
        <f>IF($AD300="","",VLOOKUP(AD300,Invoer!$F$15:$AU$1999,24,FALSE))</f>
        <v/>
      </c>
      <c r="AR300" s="662" t="str">
        <f>IF($AD300="","",VLOOKUP(AD300,Invoer!$F$15:$AU$1999,17,FALSE))</f>
        <v/>
      </c>
      <c r="AS300" s="678" t="str">
        <f t="shared" si="179"/>
        <v/>
      </c>
      <c r="AT300" s="676" t="str">
        <f t="shared" si="153"/>
        <v/>
      </c>
      <c r="AU300" s="77" t="e">
        <f t="shared" si="154"/>
        <v>#VALUE!</v>
      </c>
      <c r="AW300" s="57"/>
      <c r="AX300" s="57"/>
      <c r="BA300" s="83" t="e">
        <f ca="1">Invoer!DW305</f>
        <v>#N/A</v>
      </c>
      <c r="BB300" s="599" t="str">
        <f t="shared" ca="1" si="172"/>
        <v/>
      </c>
      <c r="BC300" s="673" t="str">
        <f ca="1">IF($BB300="","",VLOOKUP(BB300,Invoer!$F$15:$AU$1999,2,FALSE))</f>
        <v/>
      </c>
      <c r="BD300" s="599" t="str">
        <f t="shared" ca="1" si="173"/>
        <v/>
      </c>
      <c r="BE300" s="599" t="str">
        <f ca="1">IF($BB300="","",VLOOKUP(BB300,Invoer!$F$15:$AU$1999,5,FALSE))</f>
        <v/>
      </c>
      <c r="BF300" s="599" t="str">
        <f ca="1">IF($BB300="","",VLOOKUP(BB300,Invoer!$F$15:$AU$1999,6,FALSE))</f>
        <v/>
      </c>
      <c r="BG300" s="599" t="str">
        <f ca="1">IF($BB300="","",VLOOKUP(BB300,Invoer!$F$15:$AU$1999,9,FALSE))</f>
        <v/>
      </c>
      <c r="BH300" s="599" t="str">
        <f ca="1">IF($BB300="","",VLOOKUP(BB300,Invoer!$F$15:$AU$1999,10,FALSE))</f>
        <v/>
      </c>
      <c r="BI300" s="599" t="str">
        <f ca="1">IF($BB300="","",VLOOKUP(BB300,Invoer!$F$15:$BB$1999,14,FALSE))</f>
        <v/>
      </c>
      <c r="BJ300" s="599" t="str">
        <f ca="1">IF($BB300="","",VLOOKUP(BB300,Invoer!$F$15:$AU$1999,11,FALSE))</f>
        <v/>
      </c>
      <c r="BK300" s="662" t="str">
        <f t="shared" ca="1" si="174"/>
        <v/>
      </c>
      <c r="BL300" s="662" t="str">
        <f t="shared" ca="1" si="175"/>
        <v/>
      </c>
      <c r="BM300" s="679" t="str">
        <f t="shared" ca="1" si="176"/>
        <v/>
      </c>
      <c r="BN300" s="662" t="str">
        <f t="shared" ca="1" si="155"/>
        <v/>
      </c>
      <c r="BO300" s="662" t="str">
        <f ca="1">IF($BB300="","",VLOOKUP(BB300,Invoer!$F$15:$AU$1999,15,FALSE))</f>
        <v/>
      </c>
      <c r="BP300" s="662" t="str">
        <f ca="1">IF($BB300="","",VLOOKUP(BB300,Invoer!$F$15:$AU$1999,24,FALSE))</f>
        <v/>
      </c>
      <c r="BQ300" s="662" t="str">
        <f ca="1">IF($BB300="","",VLOOKUP(BB300,Invoer!$F$15:$AU$1999,17,FALSE))</f>
        <v/>
      </c>
      <c r="BS300" s="73" t="e">
        <f t="shared" ca="1" si="180"/>
        <v>#VALUE!</v>
      </c>
      <c r="BT300" s="57" t="str">
        <f t="shared" ca="1" si="181"/>
        <v/>
      </c>
      <c r="CQ300" s="411" t="e">
        <f ca="1">Invoer!EG305</f>
        <v>#N/A</v>
      </c>
      <c r="CR300" s="599" t="str">
        <f t="shared" ca="1" si="156"/>
        <v/>
      </c>
      <c r="CS300" s="673" t="str">
        <f ca="1">IF($CR300="","",VLOOKUP(CR300,Invoer!$F$15:$AU$1500,2,FALSE))</f>
        <v/>
      </c>
      <c r="CT300" s="599" t="str">
        <f t="shared" ca="1" si="157"/>
        <v/>
      </c>
      <c r="CU300" s="599" t="str">
        <f ca="1">IF($CR300="","",VLOOKUP(CR300,Invoer!$F$15:$AU$1500,3,FALSE))</f>
        <v/>
      </c>
      <c r="CV300" s="599" t="str">
        <f ca="1">IF($CR300="","",IF(CU300&lt;&gt;"Liq","",VLOOKUP(CR300,Invoer!$F$15:$AU$1500,4,FALSE)))</f>
        <v/>
      </c>
      <c r="CW300" s="599" t="str">
        <f ca="1">IF($CR300="","",VLOOKUP(CR300,Invoer!$F$15:$AU$1500,5,FALSE))</f>
        <v/>
      </c>
      <c r="CX300" s="599" t="str">
        <f ca="1">IF($CR300="","",VLOOKUP(CR300,Invoer!$F$15:$AU$1500,6,FALSE))</f>
        <v/>
      </c>
      <c r="CY300" s="599" t="str">
        <f ca="1">IF($CR300="","",VLOOKUP(CR300,Invoer!$F$15:$AU$1500,9,FALSE))</f>
        <v/>
      </c>
      <c r="CZ300" s="599" t="str">
        <f ca="1">IF($CR300="","",VLOOKUP(CR300,Invoer!$F$15:$AU$1500,10,FALSE))</f>
        <v/>
      </c>
      <c r="DA300" s="599" t="str">
        <f ca="1">IF($CR300="","",VLOOKUP(CR300,Invoer!$F$15:$AU$1500,11,FALSE))</f>
        <v/>
      </c>
      <c r="DB300" s="599" t="str">
        <f ca="1">IF($CR300="","",VLOOKUP(CR300,Invoer!$F$15:$BB$1500,14,FALSE))</f>
        <v/>
      </c>
      <c r="DC300" s="662" t="str">
        <f ca="1">IF($CR300="","",VLOOKUP(CR300,Invoer!$F$15:$AU$1500,15,FALSE))</f>
        <v/>
      </c>
      <c r="DD300" s="599" t="str">
        <f ca="1">IF($CR300="","",VLOOKUP(CR300,Invoer!$F$15:$AU$1500,19,FALSE))</f>
        <v/>
      </c>
      <c r="DE300" s="662" t="str">
        <f ca="1">IF($CR300="","",VLOOKUP(CR300,Invoer!$F$15:$AU$1500,20,FALSE))</f>
        <v/>
      </c>
      <c r="DF300" s="662" t="str">
        <f ca="1">IF($CR300="","",VLOOKUP(CR300,Invoer!$F$15:$AU$1500,23,FALSE))</f>
        <v/>
      </c>
      <c r="DG300" s="662" t="str">
        <f ca="1">IF($CR300="","",VLOOKUP(CR300,Invoer!$F$15:$AU$1500,17,FALSE))</f>
        <v/>
      </c>
      <c r="DH300" s="681" t="str">
        <f t="shared" ca="1" si="158"/>
        <v/>
      </c>
      <c r="DI300" s="662" t="str">
        <f t="shared" ca="1" si="159"/>
        <v/>
      </c>
      <c r="DJ300" s="190"/>
      <c r="DK300" s="411" t="str">
        <f t="shared" ca="1" si="160"/>
        <v/>
      </c>
      <c r="DO300" s="61" t="e">
        <f ca="1">IF($DN$4&lt;3,Invoer!EB305,Invoer!EA305)</f>
        <v>#N/A</v>
      </c>
      <c r="DP300" s="599" t="str">
        <f t="shared" ca="1" si="161"/>
        <v/>
      </c>
      <c r="DQ300" s="673" t="str">
        <f ca="1">IF($DP300="","",VLOOKUP(DP300,Invoer!$F$15:$AU$1999,2,FALSE))</f>
        <v/>
      </c>
      <c r="DR300" s="599" t="str">
        <f t="shared" ca="1" si="162"/>
        <v/>
      </c>
      <c r="DS300" s="599" t="str">
        <f ca="1">IF($DP300="","",VLOOKUP(DP300,Invoer!$F$15:$AU$1999,3,FALSE))</f>
        <v/>
      </c>
      <c r="DT300" s="599" t="str">
        <f ca="1">IF($DP300="","",IF(DS300&lt;&gt;"Liq","",VLOOKUP(DP300,Invoer!$F$15:$AU$1999,4,FALSE)))</f>
        <v/>
      </c>
      <c r="DU300" s="599" t="str">
        <f ca="1">IF($DP300="","",VLOOKUP(DP300,Invoer!$F$15:$AU$1999,5,FALSE))</f>
        <v/>
      </c>
      <c r="DV300" s="599" t="str">
        <f ca="1">IF($DP300="","",VLOOKUP(DP300,Invoer!$F$15:$AU$1999,6,FALSE))</f>
        <v/>
      </c>
      <c r="DW300" s="599" t="str">
        <f ca="1">IF($DP300="","",VLOOKUP(DP300,Invoer!$F$15:$AU$1999,9,FALSE))</f>
        <v/>
      </c>
      <c r="DX300" s="599" t="str">
        <f ca="1">IF($DP300="","",VLOOKUP(DP300,Invoer!$F$15:$AU$1999,10,FALSE))</f>
        <v/>
      </c>
      <c r="DY300" s="595" t="str">
        <f ca="1">IF($DP300="","",VLOOKUP(DP300,Invoer!$F$15:$AU$1999,11,FALSE))</f>
        <v/>
      </c>
      <c r="DZ300" s="662" t="str">
        <f ca="1">IF($DP300="","",IF($DN$4&gt;2,"",VLOOKUP(DP300,Invoer!CQ:CS,3,FALSE)))</f>
        <v/>
      </c>
      <c r="EA300" s="541" t="str">
        <f ca="1">IF($DP300="","",IF(ISERROR(DQ300),0,IF($DN$4&lt;3,"",VLOOKUP(DP300,Invoer!$F$15:$AU$1999,15,FALSE))))</f>
        <v/>
      </c>
      <c r="EB300" s="595" t="str">
        <f ca="1">IF($DP300="","",IF($DN$4&lt;3,"",VLOOKUP(DP300,Invoer!$F$15:$AU$1999,19,FALSE)))</f>
        <v/>
      </c>
      <c r="EC300" s="541" t="str">
        <f ca="1">IF($DP300="","",IF(ISERROR(DQ300),0,IF($DN$4&lt;3,"",VLOOKUP(DP300,Invoer!$F$15:$AU$1999,24,FALSE))))</f>
        <v/>
      </c>
      <c r="ED300" s="541" t="str">
        <f ca="1">IF($DP300="","",IF(ISERROR(DQ300),0,IF($DN$4&lt;3,"",VLOOKUP(DP300,Invoer!$F$15:$AU$1999,17,FALSE))))</f>
        <v/>
      </c>
      <c r="EH300" s="89" t="e">
        <f ca="1">Invoer!CP305</f>
        <v>#N/A</v>
      </c>
      <c r="EI300" s="599" t="str">
        <f t="shared" ca="1" si="163"/>
        <v/>
      </c>
      <c r="EJ300" s="673" t="str">
        <f ca="1">IF(EI300="","",VLOOKUP(EI300,Invoer!$F$15:$AU$1999,2,FALSE))</f>
        <v/>
      </c>
      <c r="EK300" s="599" t="str">
        <f t="shared" ca="1" si="164"/>
        <v/>
      </c>
      <c r="EL300" s="599" t="str">
        <f ca="1">IF($EI300="","",VLOOKUP(EI300,Invoer!$F$15:$AU$1999,3,FALSE))</f>
        <v/>
      </c>
      <c r="EM300" s="599" t="str">
        <f ca="1">IF($EI300="","",IF(EL300&lt;&gt;"Liq","",VLOOKUP(EI300,Invoer!$F$15:$AU$1999,4,FALSE)))</f>
        <v/>
      </c>
      <c r="EN300" s="599" t="str">
        <f ca="1">IF($EI300="","",VLOOKUP(EI300,Invoer!$F$15:$AU$1999,6,FALSE))</f>
        <v/>
      </c>
      <c r="EO300" s="599" t="str">
        <f ca="1">IF(EI300="","",VLOOKUP(EI300,Invoer!$F$15:$AU$1999,9,FALSE))</f>
        <v/>
      </c>
      <c r="EP300" s="599" t="str">
        <f ca="1">IF(EI300="","",VLOOKUP(EI300,Invoer!$F$15:$AU$1999,10,FALSE))</f>
        <v/>
      </c>
      <c r="EQ300" s="599" t="str">
        <f ca="1">IF(EI300="","",VLOOKUP(EI300,Invoer!$F$15:$AU$1999,11,FALSE))</f>
        <v/>
      </c>
      <c r="ER300" s="662" t="str">
        <f ca="1">IF(EI300="","",VLOOKUP(EI300,Invoer!CQ:CS,3,FALSE))</f>
        <v/>
      </c>
      <c r="ES300" s="662" t="str">
        <f t="shared" ca="1" si="165"/>
        <v/>
      </c>
      <c r="ET300" s="513" t="str">
        <f t="shared" ca="1" si="166"/>
        <v/>
      </c>
      <c r="EU300" s="112" t="str">
        <f t="shared" ca="1" si="167"/>
        <v/>
      </c>
      <c r="EV300" s="83" t="s">
        <v>160</v>
      </c>
      <c r="EW300" s="682" t="str">
        <f t="shared" ca="1" si="168"/>
        <v/>
      </c>
      <c r="EX300" s="662" t="str">
        <f t="shared" ca="1" si="169"/>
        <v/>
      </c>
      <c r="EY300"/>
      <c r="EZ300" s="56" t="e">
        <f t="shared" ca="1" si="177"/>
        <v>#VALUE!</v>
      </c>
      <c r="FA300" s="56" t="e">
        <f t="shared" ca="1" si="178"/>
        <v>#VALUE!</v>
      </c>
      <c r="FE300"/>
      <c r="FI300"/>
      <c r="FJ300"/>
    </row>
    <row r="301" spans="1:166" ht="12" customHeight="1" x14ac:dyDescent="0.2">
      <c r="A301"/>
      <c r="B301"/>
      <c r="C301"/>
      <c r="E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AC301" s="435" t="str">
        <f>IF($AC$7&lt;3,Invoer!DR306,IF($AC$7=3,Invoer!BT306,"x"))</f>
        <v>x</v>
      </c>
      <c r="AD301" s="599" t="str">
        <f t="shared" si="170"/>
        <v/>
      </c>
      <c r="AE301" s="673" t="str">
        <f>IF($AD301="","",VLOOKUP(AD301,Invoer!$F$15:$AU$1999,2,FALSE))</f>
        <v/>
      </c>
      <c r="AF301" s="599" t="str">
        <f t="shared" si="171"/>
        <v/>
      </c>
      <c r="AG301" s="599" t="str">
        <f>IF($AD301="","",VLOOKUP(AD301,Invoer!$F$15:$AU$1999,3,FALSE))</f>
        <v/>
      </c>
      <c r="AH301" s="599" t="str">
        <f>IF($AD301="","",IF(AG301&lt;&gt;"Liq","",VLOOKUP(AD301,Invoer!$F$15:$AU$1999,4,FALSE)))</f>
        <v/>
      </c>
      <c r="AI301" s="677" t="str">
        <f>IF($AD301="","",VLOOKUP(AD301,Invoer!$F$15:$AU$1999,5,FALSE))</f>
        <v/>
      </c>
      <c r="AJ301" s="599" t="str">
        <f>IF($AD301="","",VLOOKUP(AD301,Invoer!$F$15:$AU$1999,6,FALSE))</f>
        <v/>
      </c>
      <c r="AK301" s="599" t="str">
        <f>IF($AD301="","",VLOOKUP(AD301,Invoer!$F$15:$AU$1999,9,FALSE))</f>
        <v/>
      </c>
      <c r="AL301" s="599" t="str">
        <f>IF($AD301="","",VLOOKUP(AD301,Invoer!$F$15:$AU$1999,10,FALSE))</f>
        <v/>
      </c>
      <c r="AM301" s="599" t="str">
        <f>IF($AD301="","",VLOOKUP(AD301,Invoer!$F$15:$BB$1999,14,FALSE))</f>
        <v/>
      </c>
      <c r="AN301" s="599" t="str">
        <f>IF($AD301="","",VLOOKUP(AD301,Invoer!$F$15:$AU$1999,11,FALSE))</f>
        <v/>
      </c>
      <c r="AO301" s="662" t="str">
        <f>IF($AD301="","",VLOOKUP(AD301,Invoer!$F$15:$AU$1999,15,FALSE))</f>
        <v/>
      </c>
      <c r="AP301" s="599" t="str">
        <f>IF($AD301="","",VLOOKUP(AD301,Invoer!$F$15:$AU$1999,19,FALSE))</f>
        <v/>
      </c>
      <c r="AQ301" s="662" t="str">
        <f>IF($AD301="","",VLOOKUP(AD301,Invoer!$F$15:$AU$1999,24,FALSE))</f>
        <v/>
      </c>
      <c r="AR301" s="662" t="str">
        <f>IF($AD301="","",VLOOKUP(AD301,Invoer!$F$15:$AU$1999,17,FALSE))</f>
        <v/>
      </c>
      <c r="AS301" s="678" t="str">
        <f t="shared" si="179"/>
        <v/>
      </c>
      <c r="AT301" s="676" t="str">
        <f t="shared" si="153"/>
        <v/>
      </c>
      <c r="AU301" s="77" t="e">
        <f t="shared" si="154"/>
        <v>#VALUE!</v>
      </c>
      <c r="AW301" s="57"/>
      <c r="AX301" s="57"/>
      <c r="BA301" s="83" t="e">
        <f ca="1">Invoer!DW306</f>
        <v>#N/A</v>
      </c>
      <c r="BB301" s="599" t="str">
        <f t="shared" ca="1" si="172"/>
        <v/>
      </c>
      <c r="BC301" s="673" t="str">
        <f ca="1">IF($BB301="","",VLOOKUP(BB301,Invoer!$F$15:$AU$1999,2,FALSE))</f>
        <v/>
      </c>
      <c r="BD301" s="599" t="str">
        <f t="shared" ca="1" si="173"/>
        <v/>
      </c>
      <c r="BE301" s="599" t="str">
        <f ca="1">IF($BB301="","",VLOOKUP(BB301,Invoer!$F$15:$AU$1999,5,FALSE))</f>
        <v/>
      </c>
      <c r="BF301" s="599" t="str">
        <f ca="1">IF($BB301="","",VLOOKUP(BB301,Invoer!$F$15:$AU$1999,6,FALSE))</f>
        <v/>
      </c>
      <c r="BG301" s="599" t="str">
        <f ca="1">IF($BB301="","",VLOOKUP(BB301,Invoer!$F$15:$AU$1999,9,FALSE))</f>
        <v/>
      </c>
      <c r="BH301" s="599" t="str">
        <f ca="1">IF($BB301="","",VLOOKUP(BB301,Invoer!$F$15:$AU$1999,10,FALSE))</f>
        <v/>
      </c>
      <c r="BI301" s="599" t="str">
        <f ca="1">IF($BB301="","",VLOOKUP(BB301,Invoer!$F$15:$BB$1999,14,FALSE))</f>
        <v/>
      </c>
      <c r="BJ301" s="599" t="str">
        <f ca="1">IF($BB301="","",VLOOKUP(BB301,Invoer!$F$15:$AU$1999,11,FALSE))</f>
        <v/>
      </c>
      <c r="BK301" s="662" t="str">
        <f t="shared" ca="1" si="174"/>
        <v/>
      </c>
      <c r="BL301" s="662" t="str">
        <f t="shared" ca="1" si="175"/>
        <v/>
      </c>
      <c r="BM301" s="679" t="str">
        <f t="shared" ca="1" si="176"/>
        <v/>
      </c>
      <c r="BN301" s="662" t="str">
        <f t="shared" ca="1" si="155"/>
        <v/>
      </c>
      <c r="BO301" s="662" t="str">
        <f ca="1">IF($BB301="","",VLOOKUP(BB301,Invoer!$F$15:$AU$1999,15,FALSE))</f>
        <v/>
      </c>
      <c r="BP301" s="662" t="str">
        <f ca="1">IF($BB301="","",VLOOKUP(BB301,Invoer!$F$15:$AU$1999,24,FALSE))</f>
        <v/>
      </c>
      <c r="BQ301" s="662" t="str">
        <f ca="1">IF($BB301="","",VLOOKUP(BB301,Invoer!$F$15:$AU$1999,17,FALSE))</f>
        <v/>
      </c>
      <c r="BS301" s="73" t="e">
        <f t="shared" ca="1" si="180"/>
        <v>#VALUE!</v>
      </c>
      <c r="BT301" s="57" t="str">
        <f t="shared" ca="1" si="181"/>
        <v/>
      </c>
      <c r="CQ301" s="411" t="e">
        <f ca="1">Invoer!EG306</f>
        <v>#N/A</v>
      </c>
      <c r="CR301" s="599" t="str">
        <f t="shared" ca="1" si="156"/>
        <v/>
      </c>
      <c r="CS301" s="673" t="str">
        <f ca="1">IF($CR301="","",VLOOKUP(CR301,Invoer!$F$15:$AU$1500,2,FALSE))</f>
        <v/>
      </c>
      <c r="CT301" s="599" t="str">
        <f t="shared" ca="1" si="157"/>
        <v/>
      </c>
      <c r="CU301" s="599" t="str">
        <f ca="1">IF($CR301="","",VLOOKUP(CR301,Invoer!$F$15:$AU$1500,3,FALSE))</f>
        <v/>
      </c>
      <c r="CV301" s="599" t="str">
        <f ca="1">IF($CR301="","",IF(CU301&lt;&gt;"Liq","",VLOOKUP(CR301,Invoer!$F$15:$AU$1500,4,FALSE)))</f>
        <v/>
      </c>
      <c r="CW301" s="599" t="str">
        <f ca="1">IF($CR301="","",VLOOKUP(CR301,Invoer!$F$15:$AU$1500,5,FALSE))</f>
        <v/>
      </c>
      <c r="CX301" s="599" t="str">
        <f ca="1">IF($CR301="","",VLOOKUP(CR301,Invoer!$F$15:$AU$1500,6,FALSE))</f>
        <v/>
      </c>
      <c r="CY301" s="599" t="str">
        <f ca="1">IF($CR301="","",VLOOKUP(CR301,Invoer!$F$15:$AU$1500,9,FALSE))</f>
        <v/>
      </c>
      <c r="CZ301" s="599" t="str">
        <f ca="1">IF($CR301="","",VLOOKUP(CR301,Invoer!$F$15:$AU$1500,10,FALSE))</f>
        <v/>
      </c>
      <c r="DA301" s="599" t="str">
        <f ca="1">IF($CR301="","",VLOOKUP(CR301,Invoer!$F$15:$AU$1500,11,FALSE))</f>
        <v/>
      </c>
      <c r="DB301" s="599" t="str">
        <f ca="1">IF($CR301="","",VLOOKUP(CR301,Invoer!$F$15:$BB$1500,14,FALSE))</f>
        <v/>
      </c>
      <c r="DC301" s="662" t="str">
        <f ca="1">IF($CR301="","",VLOOKUP(CR301,Invoer!$F$15:$AU$1500,15,FALSE))</f>
        <v/>
      </c>
      <c r="DD301" s="599" t="str">
        <f ca="1">IF($CR301="","",VLOOKUP(CR301,Invoer!$F$15:$AU$1500,19,FALSE))</f>
        <v/>
      </c>
      <c r="DE301" s="662" t="str">
        <f ca="1">IF($CR301="","",VLOOKUP(CR301,Invoer!$F$15:$AU$1500,20,FALSE))</f>
        <v/>
      </c>
      <c r="DF301" s="662" t="str">
        <f ca="1">IF($CR301="","",VLOOKUP(CR301,Invoer!$F$15:$AU$1500,23,FALSE))</f>
        <v/>
      </c>
      <c r="DG301" s="662" t="str">
        <f ca="1">IF($CR301="","",VLOOKUP(CR301,Invoer!$F$15:$AU$1500,17,FALSE))</f>
        <v/>
      </c>
      <c r="DH301" s="681" t="str">
        <f t="shared" ca="1" si="158"/>
        <v/>
      </c>
      <c r="DI301" s="662" t="str">
        <f t="shared" ca="1" si="159"/>
        <v/>
      </c>
      <c r="DJ301" s="190"/>
      <c r="DK301" s="411" t="str">
        <f t="shared" ca="1" si="160"/>
        <v/>
      </c>
      <c r="DO301" s="61" t="e">
        <f ca="1">IF($DN$4&lt;3,Invoer!EB306,Invoer!EA306)</f>
        <v>#N/A</v>
      </c>
      <c r="DP301" s="599" t="str">
        <f t="shared" ca="1" si="161"/>
        <v/>
      </c>
      <c r="DQ301" s="673" t="str">
        <f ca="1">IF($DP301="","",VLOOKUP(DP301,Invoer!$F$15:$AU$1999,2,FALSE))</f>
        <v/>
      </c>
      <c r="DR301" s="599" t="str">
        <f t="shared" ca="1" si="162"/>
        <v/>
      </c>
      <c r="DS301" s="599" t="str">
        <f ca="1">IF($DP301="","",VLOOKUP(DP301,Invoer!$F$15:$AU$1999,3,FALSE))</f>
        <v/>
      </c>
      <c r="DT301" s="599" t="str">
        <f ca="1">IF($DP301="","",IF(DS301&lt;&gt;"Liq","",VLOOKUP(DP301,Invoer!$F$15:$AU$1999,4,FALSE)))</f>
        <v/>
      </c>
      <c r="DU301" s="599" t="str">
        <f ca="1">IF($DP301="","",VLOOKUP(DP301,Invoer!$F$15:$AU$1999,5,FALSE))</f>
        <v/>
      </c>
      <c r="DV301" s="599" t="str">
        <f ca="1">IF($DP301="","",VLOOKUP(DP301,Invoer!$F$15:$AU$1999,6,FALSE))</f>
        <v/>
      </c>
      <c r="DW301" s="599" t="str">
        <f ca="1">IF($DP301="","",VLOOKUP(DP301,Invoer!$F$15:$AU$1999,9,FALSE))</f>
        <v/>
      </c>
      <c r="DX301" s="599" t="str">
        <f ca="1">IF($DP301="","",VLOOKUP(DP301,Invoer!$F$15:$AU$1999,10,FALSE))</f>
        <v/>
      </c>
      <c r="DY301" s="595" t="str">
        <f ca="1">IF($DP301="","",VLOOKUP(DP301,Invoer!$F$15:$AU$1999,11,FALSE))</f>
        <v/>
      </c>
      <c r="DZ301" s="662" t="str">
        <f ca="1">IF($DP301="","",IF($DN$4&gt;2,"",VLOOKUP(DP301,Invoer!CQ:CS,3,FALSE)))</f>
        <v/>
      </c>
      <c r="EA301" s="541" t="str">
        <f ca="1">IF($DP301="","",IF(ISERROR(DQ301),0,IF($DN$4&lt;3,"",VLOOKUP(DP301,Invoer!$F$15:$AU$1999,15,FALSE))))</f>
        <v/>
      </c>
      <c r="EB301" s="595" t="str">
        <f ca="1">IF($DP301="","",IF($DN$4&lt;3,"",VLOOKUP(DP301,Invoer!$F$15:$AU$1999,19,FALSE)))</f>
        <v/>
      </c>
      <c r="EC301" s="541" t="str">
        <f ca="1">IF($DP301="","",IF(ISERROR(DQ301),0,IF($DN$4&lt;3,"",VLOOKUP(DP301,Invoer!$F$15:$AU$1999,24,FALSE))))</f>
        <v/>
      </c>
      <c r="ED301" s="541" t="str">
        <f ca="1">IF($DP301="","",IF(ISERROR(DQ301),0,IF($DN$4&lt;3,"",VLOOKUP(DP301,Invoer!$F$15:$AU$1999,17,FALSE))))</f>
        <v/>
      </c>
      <c r="EH301" s="89" t="e">
        <f ca="1">Invoer!CP306</f>
        <v>#N/A</v>
      </c>
      <c r="EI301" s="599" t="str">
        <f t="shared" ca="1" si="163"/>
        <v/>
      </c>
      <c r="EJ301" s="673" t="str">
        <f ca="1">IF(EI301="","",VLOOKUP(EI301,Invoer!$F$15:$AU$1999,2,FALSE))</f>
        <v/>
      </c>
      <c r="EK301" s="599" t="str">
        <f t="shared" ca="1" si="164"/>
        <v/>
      </c>
      <c r="EL301" s="599" t="str">
        <f ca="1">IF($EI301="","",VLOOKUP(EI301,Invoer!$F$15:$AU$1999,3,FALSE))</f>
        <v/>
      </c>
      <c r="EM301" s="599" t="str">
        <f ca="1">IF($EI301="","",IF(EL301&lt;&gt;"Liq","",VLOOKUP(EI301,Invoer!$F$15:$AU$1999,4,FALSE)))</f>
        <v/>
      </c>
      <c r="EN301" s="599" t="str">
        <f ca="1">IF($EI301="","",VLOOKUP(EI301,Invoer!$F$15:$AU$1999,6,FALSE))</f>
        <v/>
      </c>
      <c r="EO301" s="599" t="str">
        <f ca="1">IF(EI301="","",VLOOKUP(EI301,Invoer!$F$15:$AU$1999,9,FALSE))</f>
        <v/>
      </c>
      <c r="EP301" s="599" t="str">
        <f ca="1">IF(EI301="","",VLOOKUP(EI301,Invoer!$F$15:$AU$1999,10,FALSE))</f>
        <v/>
      </c>
      <c r="EQ301" s="599" t="str">
        <f ca="1">IF(EI301="","",VLOOKUP(EI301,Invoer!$F$15:$AU$1999,11,FALSE))</f>
        <v/>
      </c>
      <c r="ER301" s="662" t="str">
        <f ca="1">IF(EI301="","",VLOOKUP(EI301,Invoer!CQ:CS,3,FALSE))</f>
        <v/>
      </c>
      <c r="ES301" s="662" t="str">
        <f t="shared" ca="1" si="165"/>
        <v/>
      </c>
      <c r="ET301" s="513" t="str">
        <f t="shared" ca="1" si="166"/>
        <v/>
      </c>
      <c r="EU301" s="112" t="str">
        <f t="shared" ca="1" si="167"/>
        <v/>
      </c>
      <c r="EV301" s="83" t="s">
        <v>160</v>
      </c>
      <c r="EW301" s="682" t="str">
        <f t="shared" ca="1" si="168"/>
        <v/>
      </c>
      <c r="EX301" s="662" t="str">
        <f t="shared" ca="1" si="169"/>
        <v/>
      </c>
      <c r="EY301"/>
      <c r="EZ301" s="56" t="e">
        <f t="shared" ca="1" si="177"/>
        <v>#VALUE!</v>
      </c>
      <c r="FA301" s="56" t="e">
        <f t="shared" ca="1" si="178"/>
        <v>#VALUE!</v>
      </c>
      <c r="FE301"/>
      <c r="FI301"/>
      <c r="FJ301"/>
    </row>
    <row r="302" spans="1:166" ht="12" customHeight="1" x14ac:dyDescent="0.2">
      <c r="A302"/>
      <c r="B302"/>
      <c r="C302"/>
      <c r="E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AC302" s="435" t="str">
        <f>IF($AC$7&lt;3,Invoer!DR307,IF($AC$7=3,Invoer!BT307,"x"))</f>
        <v>x</v>
      </c>
      <c r="AD302" s="599" t="str">
        <f t="shared" si="170"/>
        <v/>
      </c>
      <c r="AE302" s="673" t="str">
        <f>IF($AD302="","",VLOOKUP(AD302,Invoer!$F$15:$AU$1999,2,FALSE))</f>
        <v/>
      </c>
      <c r="AF302" s="599" t="str">
        <f t="shared" si="171"/>
        <v/>
      </c>
      <c r="AG302" s="599" t="str">
        <f>IF($AD302="","",VLOOKUP(AD302,Invoer!$F$15:$AU$1999,3,FALSE))</f>
        <v/>
      </c>
      <c r="AH302" s="599" t="str">
        <f>IF($AD302="","",IF(AG302&lt;&gt;"Liq","",VLOOKUP(AD302,Invoer!$F$15:$AU$1999,4,FALSE)))</f>
        <v/>
      </c>
      <c r="AI302" s="677" t="str">
        <f>IF($AD302="","",VLOOKUP(AD302,Invoer!$F$15:$AU$1999,5,FALSE))</f>
        <v/>
      </c>
      <c r="AJ302" s="599" t="str">
        <f>IF($AD302="","",VLOOKUP(AD302,Invoer!$F$15:$AU$1999,6,FALSE))</f>
        <v/>
      </c>
      <c r="AK302" s="599" t="str">
        <f>IF($AD302="","",VLOOKUP(AD302,Invoer!$F$15:$AU$1999,9,FALSE))</f>
        <v/>
      </c>
      <c r="AL302" s="599" t="str">
        <f>IF($AD302="","",VLOOKUP(AD302,Invoer!$F$15:$AU$1999,10,FALSE))</f>
        <v/>
      </c>
      <c r="AM302" s="599" t="str">
        <f>IF($AD302="","",VLOOKUP(AD302,Invoer!$F$15:$BB$1999,14,FALSE))</f>
        <v/>
      </c>
      <c r="AN302" s="599" t="str">
        <f>IF($AD302="","",VLOOKUP(AD302,Invoer!$F$15:$AU$1999,11,FALSE))</f>
        <v/>
      </c>
      <c r="AO302" s="662" t="str">
        <f>IF($AD302="","",VLOOKUP(AD302,Invoer!$F$15:$AU$1999,15,FALSE))</f>
        <v/>
      </c>
      <c r="AP302" s="599" t="str">
        <f>IF($AD302="","",VLOOKUP(AD302,Invoer!$F$15:$AU$1999,19,FALSE))</f>
        <v/>
      </c>
      <c r="AQ302" s="662" t="str">
        <f>IF($AD302="","",VLOOKUP(AD302,Invoer!$F$15:$AU$1999,24,FALSE))</f>
        <v/>
      </c>
      <c r="AR302" s="662" t="str">
        <f>IF($AD302="","",VLOOKUP(AD302,Invoer!$F$15:$AU$1999,17,FALSE))</f>
        <v/>
      </c>
      <c r="AS302" s="678" t="str">
        <f t="shared" si="179"/>
        <v/>
      </c>
      <c r="AT302" s="676" t="str">
        <f t="shared" si="153"/>
        <v/>
      </c>
      <c r="AU302" s="77" t="e">
        <f t="shared" si="154"/>
        <v>#VALUE!</v>
      </c>
      <c r="AW302" s="57"/>
      <c r="AX302" s="57"/>
      <c r="BA302" s="83" t="e">
        <f ca="1">Invoer!DW307</f>
        <v>#N/A</v>
      </c>
      <c r="BB302" s="599" t="str">
        <f t="shared" ca="1" si="172"/>
        <v/>
      </c>
      <c r="BC302" s="673" t="str">
        <f ca="1">IF($BB302="","",VLOOKUP(BB302,Invoer!$F$15:$AU$1999,2,FALSE))</f>
        <v/>
      </c>
      <c r="BD302" s="599" t="str">
        <f t="shared" ca="1" si="173"/>
        <v/>
      </c>
      <c r="BE302" s="599" t="str">
        <f ca="1">IF($BB302="","",VLOOKUP(BB302,Invoer!$F$15:$AU$1999,5,FALSE))</f>
        <v/>
      </c>
      <c r="BF302" s="599" t="str">
        <f ca="1">IF($BB302="","",VLOOKUP(BB302,Invoer!$F$15:$AU$1999,6,FALSE))</f>
        <v/>
      </c>
      <c r="BG302" s="599" t="str">
        <f ca="1">IF($BB302="","",VLOOKUP(BB302,Invoer!$F$15:$AU$1999,9,FALSE))</f>
        <v/>
      </c>
      <c r="BH302" s="599" t="str">
        <f ca="1">IF($BB302="","",VLOOKUP(BB302,Invoer!$F$15:$AU$1999,10,FALSE))</f>
        <v/>
      </c>
      <c r="BI302" s="599" t="str">
        <f ca="1">IF($BB302="","",VLOOKUP(BB302,Invoer!$F$15:$BB$1999,14,FALSE))</f>
        <v/>
      </c>
      <c r="BJ302" s="599" t="str">
        <f ca="1">IF($BB302="","",VLOOKUP(BB302,Invoer!$F$15:$AU$1999,11,FALSE))</f>
        <v/>
      </c>
      <c r="BK302" s="662" t="str">
        <f t="shared" ca="1" si="174"/>
        <v/>
      </c>
      <c r="BL302" s="662" t="str">
        <f t="shared" ca="1" si="175"/>
        <v/>
      </c>
      <c r="BM302" s="679" t="str">
        <f t="shared" ca="1" si="176"/>
        <v/>
      </c>
      <c r="BN302" s="662" t="str">
        <f t="shared" ca="1" si="155"/>
        <v/>
      </c>
      <c r="BO302" s="662" t="str">
        <f ca="1">IF($BB302="","",VLOOKUP(BB302,Invoer!$F$15:$AU$1999,15,FALSE))</f>
        <v/>
      </c>
      <c r="BP302" s="662" t="str">
        <f ca="1">IF($BB302="","",VLOOKUP(BB302,Invoer!$F$15:$AU$1999,24,FALSE))</f>
        <v/>
      </c>
      <c r="BQ302" s="662" t="str">
        <f ca="1">IF($BB302="","",VLOOKUP(BB302,Invoer!$F$15:$AU$1999,17,FALSE))</f>
        <v/>
      </c>
      <c r="BS302" s="73" t="e">
        <f t="shared" ca="1" si="180"/>
        <v>#VALUE!</v>
      </c>
      <c r="BT302" s="57" t="str">
        <f t="shared" ca="1" si="181"/>
        <v/>
      </c>
      <c r="CQ302" s="411" t="e">
        <f ca="1">Invoer!EG307</f>
        <v>#N/A</v>
      </c>
      <c r="CR302" s="599" t="str">
        <f t="shared" ca="1" si="156"/>
        <v/>
      </c>
      <c r="CS302" s="673" t="str">
        <f ca="1">IF($CR302="","",VLOOKUP(CR302,Invoer!$F$15:$AU$1500,2,FALSE))</f>
        <v/>
      </c>
      <c r="CT302" s="599" t="str">
        <f t="shared" ca="1" si="157"/>
        <v/>
      </c>
      <c r="CU302" s="599" t="str">
        <f ca="1">IF($CR302="","",VLOOKUP(CR302,Invoer!$F$15:$AU$1500,3,FALSE))</f>
        <v/>
      </c>
      <c r="CV302" s="599" t="str">
        <f ca="1">IF($CR302="","",IF(CU302&lt;&gt;"Liq","",VLOOKUP(CR302,Invoer!$F$15:$AU$1500,4,FALSE)))</f>
        <v/>
      </c>
      <c r="CW302" s="599" t="str">
        <f ca="1">IF($CR302="","",VLOOKUP(CR302,Invoer!$F$15:$AU$1500,5,FALSE))</f>
        <v/>
      </c>
      <c r="CX302" s="599" t="str">
        <f ca="1">IF($CR302="","",VLOOKUP(CR302,Invoer!$F$15:$AU$1500,6,FALSE))</f>
        <v/>
      </c>
      <c r="CY302" s="599" t="str">
        <f ca="1">IF($CR302="","",VLOOKUP(CR302,Invoer!$F$15:$AU$1500,9,FALSE))</f>
        <v/>
      </c>
      <c r="CZ302" s="599" t="str">
        <f ca="1">IF($CR302="","",VLOOKUP(CR302,Invoer!$F$15:$AU$1500,10,FALSE))</f>
        <v/>
      </c>
      <c r="DA302" s="599" t="str">
        <f ca="1">IF($CR302="","",VLOOKUP(CR302,Invoer!$F$15:$AU$1500,11,FALSE))</f>
        <v/>
      </c>
      <c r="DB302" s="599" t="str">
        <f ca="1">IF($CR302="","",VLOOKUP(CR302,Invoer!$F$15:$BB$1500,14,FALSE))</f>
        <v/>
      </c>
      <c r="DC302" s="662" t="str">
        <f ca="1">IF($CR302="","",VLOOKUP(CR302,Invoer!$F$15:$AU$1500,15,FALSE))</f>
        <v/>
      </c>
      <c r="DD302" s="599" t="str">
        <f ca="1">IF($CR302="","",VLOOKUP(CR302,Invoer!$F$15:$AU$1500,19,FALSE))</f>
        <v/>
      </c>
      <c r="DE302" s="662" t="str">
        <f ca="1">IF($CR302="","",VLOOKUP(CR302,Invoer!$F$15:$AU$1500,20,FALSE))</f>
        <v/>
      </c>
      <c r="DF302" s="662" t="str">
        <f ca="1">IF($CR302="","",VLOOKUP(CR302,Invoer!$F$15:$AU$1500,23,FALSE))</f>
        <v/>
      </c>
      <c r="DG302" s="662" t="str">
        <f ca="1">IF($CR302="","",VLOOKUP(CR302,Invoer!$F$15:$AU$1500,17,FALSE))</f>
        <v/>
      </c>
      <c r="DH302" s="681" t="str">
        <f t="shared" ca="1" si="158"/>
        <v/>
      </c>
      <c r="DI302" s="662" t="str">
        <f t="shared" ca="1" si="159"/>
        <v/>
      </c>
      <c r="DJ302" s="190"/>
      <c r="DK302" s="411" t="str">
        <f t="shared" ca="1" si="160"/>
        <v/>
      </c>
      <c r="DO302" s="61" t="e">
        <f ca="1">IF($DN$4&lt;3,Invoer!EB307,Invoer!EA307)</f>
        <v>#N/A</v>
      </c>
      <c r="DP302" s="599" t="str">
        <f t="shared" ca="1" si="161"/>
        <v/>
      </c>
      <c r="DQ302" s="673" t="str">
        <f ca="1">IF($DP302="","",VLOOKUP(DP302,Invoer!$F$15:$AU$1999,2,FALSE))</f>
        <v/>
      </c>
      <c r="DR302" s="599" t="str">
        <f t="shared" ca="1" si="162"/>
        <v/>
      </c>
      <c r="DS302" s="599" t="str">
        <f ca="1">IF($DP302="","",VLOOKUP(DP302,Invoer!$F$15:$AU$1999,3,FALSE))</f>
        <v/>
      </c>
      <c r="DT302" s="599" t="str">
        <f ca="1">IF($DP302="","",IF(DS302&lt;&gt;"Liq","",VLOOKUP(DP302,Invoer!$F$15:$AU$1999,4,FALSE)))</f>
        <v/>
      </c>
      <c r="DU302" s="599" t="str">
        <f ca="1">IF($DP302="","",VLOOKUP(DP302,Invoer!$F$15:$AU$1999,5,FALSE))</f>
        <v/>
      </c>
      <c r="DV302" s="599" t="str">
        <f ca="1">IF($DP302="","",VLOOKUP(DP302,Invoer!$F$15:$AU$1999,6,FALSE))</f>
        <v/>
      </c>
      <c r="DW302" s="599" t="str">
        <f ca="1">IF($DP302="","",VLOOKUP(DP302,Invoer!$F$15:$AU$1999,9,FALSE))</f>
        <v/>
      </c>
      <c r="DX302" s="599" t="str">
        <f ca="1">IF($DP302="","",VLOOKUP(DP302,Invoer!$F$15:$AU$1999,10,FALSE))</f>
        <v/>
      </c>
      <c r="DY302" s="595" t="str">
        <f ca="1">IF($DP302="","",VLOOKUP(DP302,Invoer!$F$15:$AU$1999,11,FALSE))</f>
        <v/>
      </c>
      <c r="DZ302" s="662" t="str">
        <f ca="1">IF($DP302="","",IF($DN$4&gt;2,"",VLOOKUP(DP302,Invoer!CQ:CS,3,FALSE)))</f>
        <v/>
      </c>
      <c r="EA302" s="541" t="str">
        <f ca="1">IF($DP302="","",IF(ISERROR(DQ302),0,IF($DN$4&lt;3,"",VLOOKUP(DP302,Invoer!$F$15:$AU$1999,15,FALSE))))</f>
        <v/>
      </c>
      <c r="EB302" s="595" t="str">
        <f ca="1">IF($DP302="","",IF($DN$4&lt;3,"",VLOOKUP(DP302,Invoer!$F$15:$AU$1999,19,FALSE)))</f>
        <v/>
      </c>
      <c r="EC302" s="541" t="str">
        <f ca="1">IF($DP302="","",IF(ISERROR(DQ302),0,IF($DN$4&lt;3,"",VLOOKUP(DP302,Invoer!$F$15:$AU$1999,24,FALSE))))</f>
        <v/>
      </c>
      <c r="ED302" s="541" t="str">
        <f ca="1">IF($DP302="","",IF(ISERROR(DQ302),0,IF($DN$4&lt;3,"",VLOOKUP(DP302,Invoer!$F$15:$AU$1999,17,FALSE))))</f>
        <v/>
      </c>
      <c r="EH302" s="89" t="e">
        <f ca="1">Invoer!CP307</f>
        <v>#N/A</v>
      </c>
      <c r="EI302" s="599" t="str">
        <f t="shared" ca="1" si="163"/>
        <v/>
      </c>
      <c r="EJ302" s="673" t="str">
        <f ca="1">IF(EI302="","",VLOOKUP(EI302,Invoer!$F$15:$AU$1999,2,FALSE))</f>
        <v/>
      </c>
      <c r="EK302" s="599" t="str">
        <f t="shared" ca="1" si="164"/>
        <v/>
      </c>
      <c r="EL302" s="599" t="str">
        <f ca="1">IF($EI302="","",VLOOKUP(EI302,Invoer!$F$15:$AU$1999,3,FALSE))</f>
        <v/>
      </c>
      <c r="EM302" s="599" t="str">
        <f ca="1">IF($EI302="","",IF(EL302&lt;&gt;"Liq","",VLOOKUP(EI302,Invoer!$F$15:$AU$1999,4,FALSE)))</f>
        <v/>
      </c>
      <c r="EN302" s="599" t="str">
        <f ca="1">IF($EI302="","",VLOOKUP(EI302,Invoer!$F$15:$AU$1999,6,FALSE))</f>
        <v/>
      </c>
      <c r="EO302" s="599" t="str">
        <f ca="1">IF(EI302="","",VLOOKUP(EI302,Invoer!$F$15:$AU$1999,9,FALSE))</f>
        <v/>
      </c>
      <c r="EP302" s="599" t="str">
        <f ca="1">IF(EI302="","",VLOOKUP(EI302,Invoer!$F$15:$AU$1999,10,FALSE))</f>
        <v/>
      </c>
      <c r="EQ302" s="599" t="str">
        <f ca="1">IF(EI302="","",VLOOKUP(EI302,Invoer!$F$15:$AU$1999,11,FALSE))</f>
        <v/>
      </c>
      <c r="ER302" s="662" t="str">
        <f ca="1">IF(EI302="","",VLOOKUP(EI302,Invoer!CQ:CS,3,FALSE))</f>
        <v/>
      </c>
      <c r="ES302" s="662" t="str">
        <f t="shared" ca="1" si="165"/>
        <v/>
      </c>
      <c r="ET302" s="513" t="str">
        <f t="shared" ca="1" si="166"/>
        <v/>
      </c>
      <c r="EU302" s="112" t="str">
        <f t="shared" ca="1" si="167"/>
        <v/>
      </c>
      <c r="EV302" s="83" t="s">
        <v>160</v>
      </c>
      <c r="EW302" s="682" t="str">
        <f t="shared" ca="1" si="168"/>
        <v/>
      </c>
      <c r="EX302" s="662" t="str">
        <f t="shared" ca="1" si="169"/>
        <v/>
      </c>
      <c r="EY302"/>
      <c r="EZ302" s="56" t="e">
        <f t="shared" ca="1" si="177"/>
        <v>#VALUE!</v>
      </c>
      <c r="FA302" s="56" t="e">
        <f t="shared" ca="1" si="178"/>
        <v>#VALUE!</v>
      </c>
      <c r="FE302"/>
      <c r="FI302"/>
      <c r="FJ302"/>
    </row>
    <row r="303" spans="1:166" ht="12" customHeight="1" x14ac:dyDescent="0.2">
      <c r="A303"/>
      <c r="B303"/>
      <c r="C303"/>
      <c r="E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AC303" s="435" t="str">
        <f>IF($AC$7&lt;3,Invoer!DR308,IF($AC$7=3,Invoer!BT308,"x"))</f>
        <v>x</v>
      </c>
      <c r="AD303" s="599" t="str">
        <f t="shared" si="170"/>
        <v/>
      </c>
      <c r="AE303" s="673" t="str">
        <f>IF($AD303="","",VLOOKUP(AD303,Invoer!$F$15:$AU$1999,2,FALSE))</f>
        <v/>
      </c>
      <c r="AF303" s="599" t="str">
        <f t="shared" si="171"/>
        <v/>
      </c>
      <c r="AG303" s="599" t="str">
        <f>IF($AD303="","",VLOOKUP(AD303,Invoer!$F$15:$AU$1999,3,FALSE))</f>
        <v/>
      </c>
      <c r="AH303" s="599" t="str">
        <f>IF($AD303="","",IF(AG303&lt;&gt;"Liq","",VLOOKUP(AD303,Invoer!$F$15:$AU$1999,4,FALSE)))</f>
        <v/>
      </c>
      <c r="AI303" s="677" t="str">
        <f>IF($AD303="","",VLOOKUP(AD303,Invoer!$F$15:$AU$1999,5,FALSE))</f>
        <v/>
      </c>
      <c r="AJ303" s="599" t="str">
        <f>IF($AD303="","",VLOOKUP(AD303,Invoer!$F$15:$AU$1999,6,FALSE))</f>
        <v/>
      </c>
      <c r="AK303" s="599" t="str">
        <f>IF($AD303="","",VLOOKUP(AD303,Invoer!$F$15:$AU$1999,9,FALSE))</f>
        <v/>
      </c>
      <c r="AL303" s="599" t="str">
        <f>IF($AD303="","",VLOOKUP(AD303,Invoer!$F$15:$AU$1999,10,FALSE))</f>
        <v/>
      </c>
      <c r="AM303" s="599" t="str">
        <f>IF($AD303="","",VLOOKUP(AD303,Invoer!$F$15:$BB$1999,14,FALSE))</f>
        <v/>
      </c>
      <c r="AN303" s="599" t="str">
        <f>IF($AD303="","",VLOOKUP(AD303,Invoer!$F$15:$AU$1999,11,FALSE))</f>
        <v/>
      </c>
      <c r="AO303" s="662" t="str">
        <f>IF($AD303="","",VLOOKUP(AD303,Invoer!$F$15:$AU$1999,15,FALSE))</f>
        <v/>
      </c>
      <c r="AP303" s="599" t="str">
        <f>IF($AD303="","",VLOOKUP(AD303,Invoer!$F$15:$AU$1999,19,FALSE))</f>
        <v/>
      </c>
      <c r="AQ303" s="662" t="str">
        <f>IF($AD303="","",VLOOKUP(AD303,Invoer!$F$15:$AU$1999,24,FALSE))</f>
        <v/>
      </c>
      <c r="AR303" s="662" t="str">
        <f>IF($AD303="","",VLOOKUP(AD303,Invoer!$F$15:$AU$1999,17,FALSE))</f>
        <v/>
      </c>
      <c r="AS303" s="678" t="str">
        <f t="shared" si="179"/>
        <v/>
      </c>
      <c r="AT303" s="676" t="str">
        <f t="shared" si="153"/>
        <v/>
      </c>
      <c r="AU303" s="77" t="e">
        <f t="shared" si="154"/>
        <v>#VALUE!</v>
      </c>
      <c r="AW303" s="57"/>
      <c r="AX303" s="57"/>
      <c r="BA303" s="83" t="e">
        <f ca="1">Invoer!DW308</f>
        <v>#N/A</v>
      </c>
      <c r="BB303" s="599" t="str">
        <f t="shared" ca="1" si="172"/>
        <v/>
      </c>
      <c r="BC303" s="673" t="str">
        <f ca="1">IF($BB303="","",VLOOKUP(BB303,Invoer!$F$15:$AU$1999,2,FALSE))</f>
        <v/>
      </c>
      <c r="BD303" s="599" t="str">
        <f t="shared" ca="1" si="173"/>
        <v/>
      </c>
      <c r="BE303" s="599" t="str">
        <f ca="1">IF($BB303="","",VLOOKUP(BB303,Invoer!$F$15:$AU$1999,5,FALSE))</f>
        <v/>
      </c>
      <c r="BF303" s="599" t="str">
        <f ca="1">IF($BB303="","",VLOOKUP(BB303,Invoer!$F$15:$AU$1999,6,FALSE))</f>
        <v/>
      </c>
      <c r="BG303" s="599" t="str">
        <f ca="1">IF($BB303="","",VLOOKUP(BB303,Invoer!$F$15:$AU$1999,9,FALSE))</f>
        <v/>
      </c>
      <c r="BH303" s="599" t="str">
        <f ca="1">IF($BB303="","",VLOOKUP(BB303,Invoer!$F$15:$AU$1999,10,FALSE))</f>
        <v/>
      </c>
      <c r="BI303" s="599" t="str">
        <f ca="1">IF($BB303="","",VLOOKUP(BB303,Invoer!$F$15:$BB$1999,14,FALSE))</f>
        <v/>
      </c>
      <c r="BJ303" s="599" t="str">
        <f ca="1">IF($BB303="","",VLOOKUP(BB303,Invoer!$F$15:$AU$1999,11,FALSE))</f>
        <v/>
      </c>
      <c r="BK303" s="662" t="str">
        <f t="shared" ca="1" si="174"/>
        <v/>
      </c>
      <c r="BL303" s="662" t="str">
        <f t="shared" ca="1" si="175"/>
        <v/>
      </c>
      <c r="BM303" s="679" t="str">
        <f t="shared" ca="1" si="176"/>
        <v/>
      </c>
      <c r="BN303" s="662" t="str">
        <f t="shared" ca="1" si="155"/>
        <v/>
      </c>
      <c r="BO303" s="662" t="str">
        <f ca="1">IF($BB303="","",VLOOKUP(BB303,Invoer!$F$15:$AU$1999,15,FALSE))</f>
        <v/>
      </c>
      <c r="BP303" s="662" t="str">
        <f ca="1">IF($BB303="","",VLOOKUP(BB303,Invoer!$F$15:$AU$1999,24,FALSE))</f>
        <v/>
      </c>
      <c r="BQ303" s="662" t="str">
        <f ca="1">IF($BB303="","",VLOOKUP(BB303,Invoer!$F$15:$AU$1999,17,FALSE))</f>
        <v/>
      </c>
      <c r="BS303" s="73" t="e">
        <f t="shared" ca="1" si="180"/>
        <v>#VALUE!</v>
      </c>
      <c r="BT303" s="57" t="str">
        <f t="shared" ca="1" si="181"/>
        <v/>
      </c>
      <c r="CQ303" s="411" t="e">
        <f ca="1">Invoer!EG308</f>
        <v>#N/A</v>
      </c>
      <c r="CR303" s="599" t="str">
        <f t="shared" ca="1" si="156"/>
        <v/>
      </c>
      <c r="CS303" s="673" t="str">
        <f ca="1">IF($CR303="","",VLOOKUP(CR303,Invoer!$F$15:$AU$1500,2,FALSE))</f>
        <v/>
      </c>
      <c r="CT303" s="599" t="str">
        <f t="shared" ca="1" si="157"/>
        <v/>
      </c>
      <c r="CU303" s="599" t="str">
        <f ca="1">IF($CR303="","",VLOOKUP(CR303,Invoer!$F$15:$AU$1500,3,FALSE))</f>
        <v/>
      </c>
      <c r="CV303" s="599" t="str">
        <f ca="1">IF($CR303="","",IF(CU303&lt;&gt;"Liq","",VLOOKUP(CR303,Invoer!$F$15:$AU$1500,4,FALSE)))</f>
        <v/>
      </c>
      <c r="CW303" s="599" t="str">
        <f ca="1">IF($CR303="","",VLOOKUP(CR303,Invoer!$F$15:$AU$1500,5,FALSE))</f>
        <v/>
      </c>
      <c r="CX303" s="599" t="str">
        <f ca="1">IF($CR303="","",VLOOKUP(CR303,Invoer!$F$15:$AU$1500,6,FALSE))</f>
        <v/>
      </c>
      <c r="CY303" s="599" t="str">
        <f ca="1">IF($CR303="","",VLOOKUP(CR303,Invoer!$F$15:$AU$1500,9,FALSE))</f>
        <v/>
      </c>
      <c r="CZ303" s="599" t="str">
        <f ca="1">IF($CR303="","",VLOOKUP(CR303,Invoer!$F$15:$AU$1500,10,FALSE))</f>
        <v/>
      </c>
      <c r="DA303" s="599" t="str">
        <f ca="1">IF($CR303="","",VLOOKUP(CR303,Invoer!$F$15:$AU$1500,11,FALSE))</f>
        <v/>
      </c>
      <c r="DB303" s="599" t="str">
        <f ca="1">IF($CR303="","",VLOOKUP(CR303,Invoer!$F$15:$BB$1500,14,FALSE))</f>
        <v/>
      </c>
      <c r="DC303" s="662" t="str">
        <f ca="1">IF($CR303="","",VLOOKUP(CR303,Invoer!$F$15:$AU$1500,15,FALSE))</f>
        <v/>
      </c>
      <c r="DD303" s="599" t="str">
        <f ca="1">IF($CR303="","",VLOOKUP(CR303,Invoer!$F$15:$AU$1500,19,FALSE))</f>
        <v/>
      </c>
      <c r="DE303" s="662" t="str">
        <f ca="1">IF($CR303="","",VLOOKUP(CR303,Invoer!$F$15:$AU$1500,20,FALSE))</f>
        <v/>
      </c>
      <c r="DF303" s="662" t="str">
        <f ca="1">IF($CR303="","",VLOOKUP(CR303,Invoer!$F$15:$AU$1500,23,FALSE))</f>
        <v/>
      </c>
      <c r="DG303" s="662" t="str">
        <f ca="1">IF($CR303="","",VLOOKUP(CR303,Invoer!$F$15:$AU$1500,17,FALSE))</f>
        <v/>
      </c>
      <c r="DH303" s="681" t="str">
        <f t="shared" ca="1" si="158"/>
        <v/>
      </c>
      <c r="DI303" s="662" t="str">
        <f t="shared" ca="1" si="159"/>
        <v/>
      </c>
      <c r="DJ303" s="190"/>
      <c r="DK303" s="411" t="str">
        <f t="shared" ca="1" si="160"/>
        <v/>
      </c>
      <c r="DO303" s="61" t="e">
        <f ca="1">IF($DN$4&lt;3,Invoer!EB308,Invoer!EA308)</f>
        <v>#N/A</v>
      </c>
      <c r="DP303" s="599" t="str">
        <f t="shared" ca="1" si="161"/>
        <v/>
      </c>
      <c r="DQ303" s="673" t="str">
        <f ca="1">IF($DP303="","",VLOOKUP(DP303,Invoer!$F$15:$AU$1999,2,FALSE))</f>
        <v/>
      </c>
      <c r="DR303" s="599" t="str">
        <f t="shared" ca="1" si="162"/>
        <v/>
      </c>
      <c r="DS303" s="599" t="str">
        <f ca="1">IF($DP303="","",VLOOKUP(DP303,Invoer!$F$15:$AU$1999,3,FALSE))</f>
        <v/>
      </c>
      <c r="DT303" s="599" t="str">
        <f ca="1">IF($DP303="","",IF(DS303&lt;&gt;"Liq","",VLOOKUP(DP303,Invoer!$F$15:$AU$1999,4,FALSE)))</f>
        <v/>
      </c>
      <c r="DU303" s="599" t="str">
        <f ca="1">IF($DP303="","",VLOOKUP(DP303,Invoer!$F$15:$AU$1999,5,FALSE))</f>
        <v/>
      </c>
      <c r="DV303" s="599" t="str">
        <f ca="1">IF($DP303="","",VLOOKUP(DP303,Invoer!$F$15:$AU$1999,6,FALSE))</f>
        <v/>
      </c>
      <c r="DW303" s="599" t="str">
        <f ca="1">IF($DP303="","",VLOOKUP(DP303,Invoer!$F$15:$AU$1999,9,FALSE))</f>
        <v/>
      </c>
      <c r="DX303" s="599" t="str">
        <f ca="1">IF($DP303="","",VLOOKUP(DP303,Invoer!$F$15:$AU$1999,10,FALSE))</f>
        <v/>
      </c>
      <c r="DY303" s="595" t="str">
        <f ca="1">IF($DP303="","",VLOOKUP(DP303,Invoer!$F$15:$AU$1999,11,FALSE))</f>
        <v/>
      </c>
      <c r="DZ303" s="662" t="str">
        <f ca="1">IF($DP303="","",IF($DN$4&gt;2,"",VLOOKUP(DP303,Invoer!CQ:CS,3,FALSE)))</f>
        <v/>
      </c>
      <c r="EA303" s="541" t="str">
        <f ca="1">IF($DP303="","",IF(ISERROR(DQ303),0,IF($DN$4&lt;3,"",VLOOKUP(DP303,Invoer!$F$15:$AU$1999,15,FALSE))))</f>
        <v/>
      </c>
      <c r="EB303" s="595" t="str">
        <f ca="1">IF($DP303="","",IF($DN$4&lt;3,"",VLOOKUP(DP303,Invoer!$F$15:$AU$1999,19,FALSE)))</f>
        <v/>
      </c>
      <c r="EC303" s="541" t="str">
        <f ca="1">IF($DP303="","",IF(ISERROR(DQ303),0,IF($DN$4&lt;3,"",VLOOKUP(DP303,Invoer!$F$15:$AU$1999,24,FALSE))))</f>
        <v/>
      </c>
      <c r="ED303" s="541" t="str">
        <f ca="1">IF($DP303="","",IF(ISERROR(DQ303),0,IF($DN$4&lt;3,"",VLOOKUP(DP303,Invoer!$F$15:$AU$1999,17,FALSE))))</f>
        <v/>
      </c>
      <c r="EH303" s="89" t="e">
        <f ca="1">Invoer!CP308</f>
        <v>#N/A</v>
      </c>
      <c r="EI303" s="599" t="str">
        <f t="shared" ca="1" si="163"/>
        <v/>
      </c>
      <c r="EJ303" s="673" t="str">
        <f ca="1">IF(EI303="","",VLOOKUP(EI303,Invoer!$F$15:$AU$1999,2,FALSE))</f>
        <v/>
      </c>
      <c r="EK303" s="599" t="str">
        <f t="shared" ca="1" si="164"/>
        <v/>
      </c>
      <c r="EL303" s="599" t="str">
        <f ca="1">IF($EI303="","",VLOOKUP(EI303,Invoer!$F$15:$AU$1999,3,FALSE))</f>
        <v/>
      </c>
      <c r="EM303" s="599" t="str">
        <f ca="1">IF($EI303="","",IF(EL303&lt;&gt;"Liq","",VLOOKUP(EI303,Invoer!$F$15:$AU$1999,4,FALSE)))</f>
        <v/>
      </c>
      <c r="EN303" s="599" t="str">
        <f ca="1">IF($EI303="","",VLOOKUP(EI303,Invoer!$F$15:$AU$1999,6,FALSE))</f>
        <v/>
      </c>
      <c r="EO303" s="599" t="str">
        <f ca="1">IF(EI303="","",VLOOKUP(EI303,Invoer!$F$15:$AU$1999,9,FALSE))</f>
        <v/>
      </c>
      <c r="EP303" s="599" t="str">
        <f ca="1">IF(EI303="","",VLOOKUP(EI303,Invoer!$F$15:$AU$1999,10,FALSE))</f>
        <v/>
      </c>
      <c r="EQ303" s="599" t="str">
        <f ca="1">IF(EI303="","",VLOOKUP(EI303,Invoer!$F$15:$AU$1999,11,FALSE))</f>
        <v/>
      </c>
      <c r="ER303" s="662" t="str">
        <f ca="1">IF(EI303="","",VLOOKUP(EI303,Invoer!CQ:CS,3,FALSE))</f>
        <v/>
      </c>
      <c r="ES303" s="662" t="str">
        <f t="shared" ca="1" si="165"/>
        <v/>
      </c>
      <c r="ET303" s="513" t="str">
        <f t="shared" ca="1" si="166"/>
        <v/>
      </c>
      <c r="EU303" s="112" t="str">
        <f t="shared" ca="1" si="167"/>
        <v/>
      </c>
      <c r="EV303" s="83" t="s">
        <v>160</v>
      </c>
      <c r="EW303" s="682" t="str">
        <f t="shared" ca="1" si="168"/>
        <v/>
      </c>
      <c r="EX303" s="662" t="str">
        <f t="shared" ca="1" si="169"/>
        <v/>
      </c>
      <c r="EY303"/>
      <c r="EZ303" s="56" t="e">
        <f t="shared" ca="1" si="177"/>
        <v>#VALUE!</v>
      </c>
      <c r="FA303" s="56" t="e">
        <f t="shared" ca="1" si="178"/>
        <v>#VALUE!</v>
      </c>
      <c r="FE303"/>
      <c r="FI303"/>
      <c r="FJ303"/>
    </row>
    <row r="304" spans="1:166" ht="12" customHeight="1" x14ac:dyDescent="0.2">
      <c r="A304"/>
      <c r="B304"/>
      <c r="C304"/>
      <c r="E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AC304" s="435" t="str">
        <f>IF($AC$7&lt;3,Invoer!DR309,IF($AC$7=3,Invoer!BT309,"x"))</f>
        <v>x</v>
      </c>
      <c r="AD304" s="599" t="str">
        <f t="shared" si="170"/>
        <v/>
      </c>
      <c r="AE304" s="673" t="str">
        <f>IF($AD304="","",VLOOKUP(AD304,Invoer!$F$15:$AU$1999,2,FALSE))</f>
        <v/>
      </c>
      <c r="AF304" s="599" t="str">
        <f t="shared" si="171"/>
        <v/>
      </c>
      <c r="AG304" s="599" t="str">
        <f>IF($AD304="","",VLOOKUP(AD304,Invoer!$F$15:$AU$1999,3,FALSE))</f>
        <v/>
      </c>
      <c r="AH304" s="599" t="str">
        <f>IF($AD304="","",IF(AG304&lt;&gt;"Liq","",VLOOKUP(AD304,Invoer!$F$15:$AU$1999,4,FALSE)))</f>
        <v/>
      </c>
      <c r="AI304" s="677" t="str">
        <f>IF($AD304="","",VLOOKUP(AD304,Invoer!$F$15:$AU$1999,5,FALSE))</f>
        <v/>
      </c>
      <c r="AJ304" s="599" t="str">
        <f>IF($AD304="","",VLOOKUP(AD304,Invoer!$F$15:$AU$1999,6,FALSE))</f>
        <v/>
      </c>
      <c r="AK304" s="599" t="str">
        <f>IF($AD304="","",VLOOKUP(AD304,Invoer!$F$15:$AU$1999,9,FALSE))</f>
        <v/>
      </c>
      <c r="AL304" s="599" t="str">
        <f>IF($AD304="","",VLOOKUP(AD304,Invoer!$F$15:$AU$1999,10,FALSE))</f>
        <v/>
      </c>
      <c r="AM304" s="599" t="str">
        <f>IF($AD304="","",VLOOKUP(AD304,Invoer!$F$15:$BB$1999,14,FALSE))</f>
        <v/>
      </c>
      <c r="AN304" s="599" t="str">
        <f>IF($AD304="","",VLOOKUP(AD304,Invoer!$F$15:$AU$1999,11,FALSE))</f>
        <v/>
      </c>
      <c r="AO304" s="662" t="str">
        <f>IF($AD304="","",VLOOKUP(AD304,Invoer!$F$15:$AU$1999,15,FALSE))</f>
        <v/>
      </c>
      <c r="AP304" s="599" t="str">
        <f>IF($AD304="","",VLOOKUP(AD304,Invoer!$F$15:$AU$1999,19,FALSE))</f>
        <v/>
      </c>
      <c r="AQ304" s="662" t="str">
        <f>IF($AD304="","",VLOOKUP(AD304,Invoer!$F$15:$AU$1999,24,FALSE))</f>
        <v/>
      </c>
      <c r="AR304" s="662" t="str">
        <f>IF($AD304="","",VLOOKUP(AD304,Invoer!$F$15:$AU$1999,17,FALSE))</f>
        <v/>
      </c>
      <c r="AS304" s="678" t="str">
        <f t="shared" si="179"/>
        <v/>
      </c>
      <c r="AT304" s="676" t="str">
        <f t="shared" si="153"/>
        <v/>
      </c>
      <c r="AU304" s="77" t="e">
        <f t="shared" si="154"/>
        <v>#VALUE!</v>
      </c>
      <c r="AW304" s="57"/>
      <c r="AX304" s="57"/>
      <c r="BA304" s="83" t="e">
        <f ca="1">Invoer!DW309</f>
        <v>#N/A</v>
      </c>
      <c r="BB304" s="599" t="str">
        <f t="shared" ca="1" si="172"/>
        <v/>
      </c>
      <c r="BC304" s="673" t="str">
        <f ca="1">IF($BB304="","",VLOOKUP(BB304,Invoer!$F$15:$AU$1999,2,FALSE))</f>
        <v/>
      </c>
      <c r="BD304" s="599" t="str">
        <f t="shared" ca="1" si="173"/>
        <v/>
      </c>
      <c r="BE304" s="599" t="str">
        <f ca="1">IF($BB304="","",VLOOKUP(BB304,Invoer!$F$15:$AU$1999,5,FALSE))</f>
        <v/>
      </c>
      <c r="BF304" s="599" t="str">
        <f ca="1">IF($BB304="","",VLOOKUP(BB304,Invoer!$F$15:$AU$1999,6,FALSE))</f>
        <v/>
      </c>
      <c r="BG304" s="599" t="str">
        <f ca="1">IF($BB304="","",VLOOKUP(BB304,Invoer!$F$15:$AU$1999,9,FALSE))</f>
        <v/>
      </c>
      <c r="BH304" s="599" t="str">
        <f ca="1">IF($BB304="","",VLOOKUP(BB304,Invoer!$F$15:$AU$1999,10,FALSE))</f>
        <v/>
      </c>
      <c r="BI304" s="599" t="str">
        <f ca="1">IF($BB304="","",VLOOKUP(BB304,Invoer!$F$15:$BB$1999,14,FALSE))</f>
        <v/>
      </c>
      <c r="BJ304" s="599" t="str">
        <f ca="1">IF($BB304="","",VLOOKUP(BB304,Invoer!$F$15:$AU$1999,11,FALSE))</f>
        <v/>
      </c>
      <c r="BK304" s="662" t="str">
        <f t="shared" ca="1" si="174"/>
        <v/>
      </c>
      <c r="BL304" s="662" t="str">
        <f t="shared" ca="1" si="175"/>
        <v/>
      </c>
      <c r="BM304" s="679" t="str">
        <f t="shared" ca="1" si="176"/>
        <v/>
      </c>
      <c r="BN304" s="662" t="str">
        <f t="shared" ca="1" si="155"/>
        <v/>
      </c>
      <c r="BO304" s="662" t="str">
        <f ca="1">IF($BB304="","",VLOOKUP(BB304,Invoer!$F$15:$AU$1999,15,FALSE))</f>
        <v/>
      </c>
      <c r="BP304" s="662" t="str">
        <f ca="1">IF($BB304="","",VLOOKUP(BB304,Invoer!$F$15:$AU$1999,24,FALSE))</f>
        <v/>
      </c>
      <c r="BQ304" s="662" t="str">
        <f ca="1">IF($BB304="","",VLOOKUP(BB304,Invoer!$F$15:$AU$1999,17,FALSE))</f>
        <v/>
      </c>
      <c r="BS304" s="73" t="e">
        <f t="shared" ca="1" si="180"/>
        <v>#VALUE!</v>
      </c>
      <c r="BT304" s="57" t="str">
        <f t="shared" ca="1" si="181"/>
        <v/>
      </c>
      <c r="CQ304" s="411" t="e">
        <f ca="1">Invoer!EG309</f>
        <v>#N/A</v>
      </c>
      <c r="CR304" s="599" t="str">
        <f t="shared" ca="1" si="156"/>
        <v/>
      </c>
      <c r="CS304" s="673" t="str">
        <f ca="1">IF($CR304="","",VLOOKUP(CR304,Invoer!$F$15:$AU$1500,2,FALSE))</f>
        <v/>
      </c>
      <c r="CT304" s="599" t="str">
        <f t="shared" ca="1" si="157"/>
        <v/>
      </c>
      <c r="CU304" s="599" t="str">
        <f ca="1">IF($CR304="","",VLOOKUP(CR304,Invoer!$F$15:$AU$1500,3,FALSE))</f>
        <v/>
      </c>
      <c r="CV304" s="599" t="str">
        <f ca="1">IF($CR304="","",IF(CU304&lt;&gt;"Liq","",VLOOKUP(CR304,Invoer!$F$15:$AU$1500,4,FALSE)))</f>
        <v/>
      </c>
      <c r="CW304" s="599" t="str">
        <f ca="1">IF($CR304="","",VLOOKUP(CR304,Invoer!$F$15:$AU$1500,5,FALSE))</f>
        <v/>
      </c>
      <c r="CX304" s="599" t="str">
        <f ca="1">IF($CR304="","",VLOOKUP(CR304,Invoer!$F$15:$AU$1500,6,FALSE))</f>
        <v/>
      </c>
      <c r="CY304" s="599" t="str">
        <f ca="1">IF($CR304="","",VLOOKUP(CR304,Invoer!$F$15:$AU$1500,9,FALSE))</f>
        <v/>
      </c>
      <c r="CZ304" s="599" t="str">
        <f ca="1">IF($CR304="","",VLOOKUP(CR304,Invoer!$F$15:$AU$1500,10,FALSE))</f>
        <v/>
      </c>
      <c r="DA304" s="599" t="str">
        <f ca="1">IF($CR304="","",VLOOKUP(CR304,Invoer!$F$15:$AU$1500,11,FALSE))</f>
        <v/>
      </c>
      <c r="DB304" s="599" t="str">
        <f ca="1">IF($CR304="","",VLOOKUP(CR304,Invoer!$F$15:$BB$1500,14,FALSE))</f>
        <v/>
      </c>
      <c r="DC304" s="662" t="str">
        <f ca="1">IF($CR304="","",VLOOKUP(CR304,Invoer!$F$15:$AU$1500,15,FALSE))</f>
        <v/>
      </c>
      <c r="DD304" s="599" t="str">
        <f ca="1">IF($CR304="","",VLOOKUP(CR304,Invoer!$F$15:$AU$1500,19,FALSE))</f>
        <v/>
      </c>
      <c r="DE304" s="662" t="str">
        <f ca="1">IF($CR304="","",VLOOKUP(CR304,Invoer!$F$15:$AU$1500,20,FALSE))</f>
        <v/>
      </c>
      <c r="DF304" s="662" t="str">
        <f ca="1">IF($CR304="","",VLOOKUP(CR304,Invoer!$F$15:$AU$1500,23,FALSE))</f>
        <v/>
      </c>
      <c r="DG304" s="662" t="str">
        <f ca="1">IF($CR304="","",VLOOKUP(CR304,Invoer!$F$15:$AU$1500,17,FALSE))</f>
        <v/>
      </c>
      <c r="DH304" s="681" t="str">
        <f t="shared" ca="1" si="158"/>
        <v/>
      </c>
      <c r="DI304" s="662" t="str">
        <f t="shared" ca="1" si="159"/>
        <v/>
      </c>
      <c r="DJ304" s="190"/>
      <c r="DK304" s="411" t="str">
        <f t="shared" ca="1" si="160"/>
        <v/>
      </c>
      <c r="DO304" s="61" t="e">
        <f ca="1">IF($DN$4&lt;3,Invoer!EB309,Invoer!EA309)</f>
        <v>#N/A</v>
      </c>
      <c r="DP304" s="599" t="str">
        <f t="shared" ca="1" si="161"/>
        <v/>
      </c>
      <c r="DQ304" s="673" t="str">
        <f ca="1">IF($DP304="","",VLOOKUP(DP304,Invoer!$F$15:$AU$1999,2,FALSE))</f>
        <v/>
      </c>
      <c r="DR304" s="599" t="str">
        <f t="shared" ca="1" si="162"/>
        <v/>
      </c>
      <c r="DS304" s="599" t="str">
        <f ca="1">IF($DP304="","",VLOOKUP(DP304,Invoer!$F$15:$AU$1999,3,FALSE))</f>
        <v/>
      </c>
      <c r="DT304" s="599" t="str">
        <f ca="1">IF($DP304="","",IF(DS304&lt;&gt;"Liq","",VLOOKUP(DP304,Invoer!$F$15:$AU$1999,4,FALSE)))</f>
        <v/>
      </c>
      <c r="DU304" s="599" t="str">
        <f ca="1">IF($DP304="","",VLOOKUP(DP304,Invoer!$F$15:$AU$1999,5,FALSE))</f>
        <v/>
      </c>
      <c r="DV304" s="599" t="str">
        <f ca="1">IF($DP304="","",VLOOKUP(DP304,Invoer!$F$15:$AU$1999,6,FALSE))</f>
        <v/>
      </c>
      <c r="DW304" s="599" t="str">
        <f ca="1">IF($DP304="","",VLOOKUP(DP304,Invoer!$F$15:$AU$1999,9,FALSE))</f>
        <v/>
      </c>
      <c r="DX304" s="599" t="str">
        <f ca="1">IF($DP304="","",VLOOKUP(DP304,Invoer!$F$15:$AU$1999,10,FALSE))</f>
        <v/>
      </c>
      <c r="DY304" s="595" t="str">
        <f ca="1">IF($DP304="","",VLOOKUP(DP304,Invoer!$F$15:$AU$1999,11,FALSE))</f>
        <v/>
      </c>
      <c r="DZ304" s="662" t="str">
        <f ca="1">IF($DP304="","",IF($DN$4&gt;2,"",VLOOKUP(DP304,Invoer!CQ:CS,3,FALSE)))</f>
        <v/>
      </c>
      <c r="EA304" s="541" t="str">
        <f ca="1">IF($DP304="","",IF(ISERROR(DQ304),0,IF($DN$4&lt;3,"",VLOOKUP(DP304,Invoer!$F$15:$AU$1999,15,FALSE))))</f>
        <v/>
      </c>
      <c r="EB304" s="595" t="str">
        <f ca="1">IF($DP304="","",IF($DN$4&lt;3,"",VLOOKUP(DP304,Invoer!$F$15:$AU$1999,19,FALSE)))</f>
        <v/>
      </c>
      <c r="EC304" s="541" t="str">
        <f ca="1">IF($DP304="","",IF(ISERROR(DQ304),0,IF($DN$4&lt;3,"",VLOOKUP(DP304,Invoer!$F$15:$AU$1999,24,FALSE))))</f>
        <v/>
      </c>
      <c r="ED304" s="541" t="str">
        <f ca="1">IF($DP304="","",IF(ISERROR(DQ304),0,IF($DN$4&lt;3,"",VLOOKUP(DP304,Invoer!$F$15:$AU$1999,17,FALSE))))</f>
        <v/>
      </c>
      <c r="EH304" s="89" t="e">
        <f ca="1">Invoer!CP309</f>
        <v>#N/A</v>
      </c>
      <c r="EI304" s="599" t="str">
        <f t="shared" ca="1" si="163"/>
        <v/>
      </c>
      <c r="EJ304" s="673" t="str">
        <f ca="1">IF(EI304="","",VLOOKUP(EI304,Invoer!$F$15:$AU$1999,2,FALSE))</f>
        <v/>
      </c>
      <c r="EK304" s="599" t="str">
        <f t="shared" ca="1" si="164"/>
        <v/>
      </c>
      <c r="EL304" s="599" t="str">
        <f ca="1">IF($EI304="","",VLOOKUP(EI304,Invoer!$F$15:$AU$1999,3,FALSE))</f>
        <v/>
      </c>
      <c r="EM304" s="599" t="str">
        <f ca="1">IF($EI304="","",IF(EL304&lt;&gt;"Liq","",VLOOKUP(EI304,Invoer!$F$15:$AU$1999,4,FALSE)))</f>
        <v/>
      </c>
      <c r="EN304" s="599" t="str">
        <f ca="1">IF($EI304="","",VLOOKUP(EI304,Invoer!$F$15:$AU$1999,6,FALSE))</f>
        <v/>
      </c>
      <c r="EO304" s="599" t="str">
        <f ca="1">IF(EI304="","",VLOOKUP(EI304,Invoer!$F$15:$AU$1999,9,FALSE))</f>
        <v/>
      </c>
      <c r="EP304" s="599" t="str">
        <f ca="1">IF(EI304="","",VLOOKUP(EI304,Invoer!$F$15:$AU$1999,10,FALSE))</f>
        <v/>
      </c>
      <c r="EQ304" s="599" t="str">
        <f ca="1">IF(EI304="","",VLOOKUP(EI304,Invoer!$F$15:$AU$1999,11,FALSE))</f>
        <v/>
      </c>
      <c r="ER304" s="662" t="str">
        <f ca="1">IF(EI304="","",VLOOKUP(EI304,Invoer!CQ:CS,3,FALSE))</f>
        <v/>
      </c>
      <c r="ES304" s="662" t="str">
        <f t="shared" ca="1" si="165"/>
        <v/>
      </c>
      <c r="ET304" s="513" t="str">
        <f t="shared" ca="1" si="166"/>
        <v/>
      </c>
      <c r="EU304" s="112" t="str">
        <f t="shared" ca="1" si="167"/>
        <v/>
      </c>
      <c r="EV304" s="83" t="s">
        <v>160</v>
      </c>
      <c r="EW304" s="682" t="str">
        <f t="shared" ca="1" si="168"/>
        <v/>
      </c>
      <c r="EX304" s="662" t="str">
        <f t="shared" ca="1" si="169"/>
        <v/>
      </c>
      <c r="EY304"/>
      <c r="EZ304" s="56" t="e">
        <f t="shared" ca="1" si="177"/>
        <v>#VALUE!</v>
      </c>
      <c r="FA304" s="56" t="e">
        <f t="shared" ca="1" si="178"/>
        <v>#VALUE!</v>
      </c>
      <c r="FE304"/>
      <c r="FI304"/>
      <c r="FJ304"/>
    </row>
    <row r="305" spans="1:166" ht="12" customHeight="1" x14ac:dyDescent="0.2">
      <c r="A305"/>
      <c r="B305"/>
      <c r="C305"/>
      <c r="E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AC305" s="435" t="str">
        <f>IF($AC$7&lt;3,Invoer!DR310,IF($AC$7=3,Invoer!BT310,"x"))</f>
        <v>x</v>
      </c>
      <c r="AD305" s="599" t="str">
        <f t="shared" si="170"/>
        <v/>
      </c>
      <c r="AE305" s="673" t="str">
        <f>IF($AD305="","",VLOOKUP(AD305,Invoer!$F$15:$AU$1999,2,FALSE))</f>
        <v/>
      </c>
      <c r="AF305" s="599" t="str">
        <f t="shared" si="171"/>
        <v/>
      </c>
      <c r="AG305" s="599" t="str">
        <f>IF($AD305="","",VLOOKUP(AD305,Invoer!$F$15:$AU$1999,3,FALSE))</f>
        <v/>
      </c>
      <c r="AH305" s="599" t="str">
        <f>IF($AD305="","",IF(AG305&lt;&gt;"Liq","",VLOOKUP(AD305,Invoer!$F$15:$AU$1999,4,FALSE)))</f>
        <v/>
      </c>
      <c r="AI305" s="677" t="str">
        <f>IF($AD305="","",VLOOKUP(AD305,Invoer!$F$15:$AU$1999,5,FALSE))</f>
        <v/>
      </c>
      <c r="AJ305" s="599" t="str">
        <f>IF($AD305="","",VLOOKUP(AD305,Invoer!$F$15:$AU$1999,6,FALSE))</f>
        <v/>
      </c>
      <c r="AK305" s="599" t="str">
        <f>IF($AD305="","",VLOOKUP(AD305,Invoer!$F$15:$AU$1999,9,FALSE))</f>
        <v/>
      </c>
      <c r="AL305" s="599" t="str">
        <f>IF($AD305="","",VLOOKUP(AD305,Invoer!$F$15:$AU$1999,10,FALSE))</f>
        <v/>
      </c>
      <c r="AM305" s="599" t="str">
        <f>IF($AD305="","",VLOOKUP(AD305,Invoer!$F$15:$BB$1999,14,FALSE))</f>
        <v/>
      </c>
      <c r="AN305" s="599" t="str">
        <f>IF($AD305="","",VLOOKUP(AD305,Invoer!$F$15:$AU$1999,11,FALSE))</f>
        <v/>
      </c>
      <c r="AO305" s="662" t="str">
        <f>IF($AD305="","",VLOOKUP(AD305,Invoer!$F$15:$AU$1999,15,FALSE))</f>
        <v/>
      </c>
      <c r="AP305" s="599" t="str">
        <f>IF($AD305="","",VLOOKUP(AD305,Invoer!$F$15:$AU$1999,19,FALSE))</f>
        <v/>
      </c>
      <c r="AQ305" s="662" t="str">
        <f>IF($AD305="","",VLOOKUP(AD305,Invoer!$F$15:$AU$1999,24,FALSE))</f>
        <v/>
      </c>
      <c r="AR305" s="662" t="str">
        <f>IF($AD305="","",VLOOKUP(AD305,Invoer!$F$15:$AU$1999,17,FALSE))</f>
        <v/>
      </c>
      <c r="AS305" s="678" t="str">
        <f t="shared" si="179"/>
        <v/>
      </c>
      <c r="AT305" s="676" t="str">
        <f t="shared" si="153"/>
        <v/>
      </c>
      <c r="AU305" s="77" t="e">
        <f t="shared" si="154"/>
        <v>#VALUE!</v>
      </c>
      <c r="AW305" s="57"/>
      <c r="AX305" s="57"/>
      <c r="BA305" s="83" t="e">
        <f ca="1">Invoer!DW310</f>
        <v>#N/A</v>
      </c>
      <c r="BB305" s="599" t="str">
        <f t="shared" ca="1" si="172"/>
        <v/>
      </c>
      <c r="BC305" s="673" t="str">
        <f ca="1">IF($BB305="","",VLOOKUP(BB305,Invoer!$F$15:$AU$1999,2,FALSE))</f>
        <v/>
      </c>
      <c r="BD305" s="599" t="str">
        <f t="shared" ca="1" si="173"/>
        <v/>
      </c>
      <c r="BE305" s="599" t="str">
        <f ca="1">IF($BB305="","",VLOOKUP(BB305,Invoer!$F$15:$AU$1999,5,FALSE))</f>
        <v/>
      </c>
      <c r="BF305" s="599" t="str">
        <f ca="1">IF($BB305="","",VLOOKUP(BB305,Invoer!$F$15:$AU$1999,6,FALSE))</f>
        <v/>
      </c>
      <c r="BG305" s="599" t="str">
        <f ca="1">IF($BB305="","",VLOOKUP(BB305,Invoer!$F$15:$AU$1999,9,FALSE))</f>
        <v/>
      </c>
      <c r="BH305" s="599" t="str">
        <f ca="1">IF($BB305="","",VLOOKUP(BB305,Invoer!$F$15:$AU$1999,10,FALSE))</f>
        <v/>
      </c>
      <c r="BI305" s="599" t="str">
        <f ca="1">IF($BB305="","",VLOOKUP(BB305,Invoer!$F$15:$BB$1999,14,FALSE))</f>
        <v/>
      </c>
      <c r="BJ305" s="599" t="str">
        <f ca="1">IF($BB305="","",VLOOKUP(BB305,Invoer!$F$15:$AU$1999,11,FALSE))</f>
        <v/>
      </c>
      <c r="BK305" s="662" t="str">
        <f t="shared" ca="1" si="174"/>
        <v/>
      </c>
      <c r="BL305" s="662" t="str">
        <f t="shared" ca="1" si="175"/>
        <v/>
      </c>
      <c r="BM305" s="679" t="str">
        <f t="shared" ca="1" si="176"/>
        <v/>
      </c>
      <c r="BN305" s="662" t="str">
        <f t="shared" ca="1" si="155"/>
        <v/>
      </c>
      <c r="BO305" s="662" t="str">
        <f ca="1">IF($BB305="","",VLOOKUP(BB305,Invoer!$F$15:$AU$1999,15,FALSE))</f>
        <v/>
      </c>
      <c r="BP305" s="662" t="str">
        <f ca="1">IF($BB305="","",VLOOKUP(BB305,Invoer!$F$15:$AU$1999,24,FALSE))</f>
        <v/>
      </c>
      <c r="BQ305" s="662" t="str">
        <f ca="1">IF($BB305="","",VLOOKUP(BB305,Invoer!$F$15:$AU$1999,17,FALSE))</f>
        <v/>
      </c>
      <c r="BS305" s="73" t="e">
        <f t="shared" ca="1" si="180"/>
        <v>#VALUE!</v>
      </c>
      <c r="BT305" s="57" t="str">
        <f t="shared" ca="1" si="181"/>
        <v/>
      </c>
      <c r="CQ305" s="411" t="e">
        <f ca="1">Invoer!EG310</f>
        <v>#N/A</v>
      </c>
      <c r="CR305" s="599" t="str">
        <f t="shared" ca="1" si="156"/>
        <v/>
      </c>
      <c r="CS305" s="673" t="str">
        <f ca="1">IF($CR305="","",VLOOKUP(CR305,Invoer!$F$15:$AU$1500,2,FALSE))</f>
        <v/>
      </c>
      <c r="CT305" s="599" t="str">
        <f t="shared" ca="1" si="157"/>
        <v/>
      </c>
      <c r="CU305" s="599" t="str">
        <f ca="1">IF($CR305="","",VLOOKUP(CR305,Invoer!$F$15:$AU$1500,3,FALSE))</f>
        <v/>
      </c>
      <c r="CV305" s="599" t="str">
        <f ca="1">IF($CR305="","",IF(CU305&lt;&gt;"Liq","",VLOOKUP(CR305,Invoer!$F$15:$AU$1500,4,FALSE)))</f>
        <v/>
      </c>
      <c r="CW305" s="599" t="str">
        <f ca="1">IF($CR305="","",VLOOKUP(CR305,Invoer!$F$15:$AU$1500,5,FALSE))</f>
        <v/>
      </c>
      <c r="CX305" s="599" t="str">
        <f ca="1">IF($CR305="","",VLOOKUP(CR305,Invoer!$F$15:$AU$1500,6,FALSE))</f>
        <v/>
      </c>
      <c r="CY305" s="599" t="str">
        <f ca="1">IF($CR305="","",VLOOKUP(CR305,Invoer!$F$15:$AU$1500,9,FALSE))</f>
        <v/>
      </c>
      <c r="CZ305" s="599" t="str">
        <f ca="1">IF($CR305="","",VLOOKUP(CR305,Invoer!$F$15:$AU$1500,10,FALSE))</f>
        <v/>
      </c>
      <c r="DA305" s="599" t="str">
        <f ca="1">IF($CR305="","",VLOOKUP(CR305,Invoer!$F$15:$AU$1500,11,FALSE))</f>
        <v/>
      </c>
      <c r="DB305" s="599" t="str">
        <f ca="1">IF($CR305="","",VLOOKUP(CR305,Invoer!$F$15:$BB$1500,14,FALSE))</f>
        <v/>
      </c>
      <c r="DC305" s="662" t="str">
        <f ca="1">IF($CR305="","",VLOOKUP(CR305,Invoer!$F$15:$AU$1500,15,FALSE))</f>
        <v/>
      </c>
      <c r="DD305" s="599" t="str">
        <f ca="1">IF($CR305="","",VLOOKUP(CR305,Invoer!$F$15:$AU$1500,19,FALSE))</f>
        <v/>
      </c>
      <c r="DE305" s="662" t="str">
        <f ca="1">IF($CR305="","",VLOOKUP(CR305,Invoer!$F$15:$AU$1500,20,FALSE))</f>
        <v/>
      </c>
      <c r="DF305" s="662" t="str">
        <f ca="1">IF($CR305="","",VLOOKUP(CR305,Invoer!$F$15:$AU$1500,23,FALSE))</f>
        <v/>
      </c>
      <c r="DG305" s="662" t="str">
        <f ca="1">IF($CR305="","",VLOOKUP(CR305,Invoer!$F$15:$AU$1500,17,FALSE))</f>
        <v/>
      </c>
      <c r="DH305" s="681" t="str">
        <f t="shared" ca="1" si="158"/>
        <v/>
      </c>
      <c r="DI305" s="662" t="str">
        <f t="shared" ca="1" si="159"/>
        <v/>
      </c>
      <c r="DJ305" s="190"/>
      <c r="DK305" s="411" t="str">
        <f t="shared" ca="1" si="160"/>
        <v/>
      </c>
      <c r="DO305" s="61" t="e">
        <f ca="1">IF($DN$4&lt;3,Invoer!EB310,Invoer!EA310)</f>
        <v>#N/A</v>
      </c>
      <c r="DP305" s="599" t="str">
        <f t="shared" ca="1" si="161"/>
        <v/>
      </c>
      <c r="DQ305" s="673" t="str">
        <f ca="1">IF($DP305="","",VLOOKUP(DP305,Invoer!$F$15:$AU$1999,2,FALSE))</f>
        <v/>
      </c>
      <c r="DR305" s="599" t="str">
        <f t="shared" ca="1" si="162"/>
        <v/>
      </c>
      <c r="DS305" s="599" t="str">
        <f ca="1">IF($DP305="","",VLOOKUP(DP305,Invoer!$F$15:$AU$1999,3,FALSE))</f>
        <v/>
      </c>
      <c r="DT305" s="599" t="str">
        <f ca="1">IF($DP305="","",IF(DS305&lt;&gt;"Liq","",VLOOKUP(DP305,Invoer!$F$15:$AU$1999,4,FALSE)))</f>
        <v/>
      </c>
      <c r="DU305" s="599" t="str">
        <f ca="1">IF($DP305="","",VLOOKUP(DP305,Invoer!$F$15:$AU$1999,5,FALSE))</f>
        <v/>
      </c>
      <c r="DV305" s="599" t="str">
        <f ca="1">IF($DP305="","",VLOOKUP(DP305,Invoer!$F$15:$AU$1999,6,FALSE))</f>
        <v/>
      </c>
      <c r="DW305" s="599" t="str">
        <f ca="1">IF($DP305="","",VLOOKUP(DP305,Invoer!$F$15:$AU$1999,9,FALSE))</f>
        <v/>
      </c>
      <c r="DX305" s="599" t="str">
        <f ca="1">IF($DP305="","",VLOOKUP(DP305,Invoer!$F$15:$AU$1999,10,FALSE))</f>
        <v/>
      </c>
      <c r="DY305" s="595" t="str">
        <f ca="1">IF($DP305="","",VLOOKUP(DP305,Invoer!$F$15:$AU$1999,11,FALSE))</f>
        <v/>
      </c>
      <c r="DZ305" s="662" t="str">
        <f ca="1">IF($DP305="","",IF($DN$4&gt;2,"",VLOOKUP(DP305,Invoer!CQ:CS,3,FALSE)))</f>
        <v/>
      </c>
      <c r="EA305" s="541" t="str">
        <f ca="1">IF($DP305="","",IF(ISERROR(DQ305),0,IF($DN$4&lt;3,"",VLOOKUP(DP305,Invoer!$F$15:$AU$1999,15,FALSE))))</f>
        <v/>
      </c>
      <c r="EB305" s="595" t="str">
        <f ca="1">IF($DP305="","",IF($DN$4&lt;3,"",VLOOKUP(DP305,Invoer!$F$15:$AU$1999,19,FALSE)))</f>
        <v/>
      </c>
      <c r="EC305" s="541" t="str">
        <f ca="1">IF($DP305="","",IF(ISERROR(DQ305),0,IF($DN$4&lt;3,"",VLOOKUP(DP305,Invoer!$F$15:$AU$1999,24,FALSE))))</f>
        <v/>
      </c>
      <c r="ED305" s="541" t="str">
        <f ca="1">IF($DP305="","",IF(ISERROR(DQ305),0,IF($DN$4&lt;3,"",VLOOKUP(DP305,Invoer!$F$15:$AU$1999,17,FALSE))))</f>
        <v/>
      </c>
      <c r="EH305" s="89" t="e">
        <f ca="1">Invoer!CP310</f>
        <v>#N/A</v>
      </c>
      <c r="EI305" s="599" t="str">
        <f t="shared" ca="1" si="163"/>
        <v/>
      </c>
      <c r="EJ305" s="673" t="str">
        <f ca="1">IF(EI305="","",VLOOKUP(EI305,Invoer!$F$15:$AU$1999,2,FALSE))</f>
        <v/>
      </c>
      <c r="EK305" s="599" t="str">
        <f t="shared" ca="1" si="164"/>
        <v/>
      </c>
      <c r="EL305" s="599" t="str">
        <f ca="1">IF($EI305="","",VLOOKUP(EI305,Invoer!$F$15:$AU$1999,3,FALSE))</f>
        <v/>
      </c>
      <c r="EM305" s="599" t="str">
        <f ca="1">IF($EI305="","",IF(EL305&lt;&gt;"Liq","",VLOOKUP(EI305,Invoer!$F$15:$AU$1999,4,FALSE)))</f>
        <v/>
      </c>
      <c r="EN305" s="599" t="str">
        <f ca="1">IF($EI305="","",VLOOKUP(EI305,Invoer!$F$15:$AU$1999,6,FALSE))</f>
        <v/>
      </c>
      <c r="EO305" s="599" t="str">
        <f ca="1">IF(EI305="","",VLOOKUP(EI305,Invoer!$F$15:$AU$1999,9,FALSE))</f>
        <v/>
      </c>
      <c r="EP305" s="599" t="str">
        <f ca="1">IF(EI305="","",VLOOKUP(EI305,Invoer!$F$15:$AU$1999,10,FALSE))</f>
        <v/>
      </c>
      <c r="EQ305" s="599" t="str">
        <f ca="1">IF(EI305="","",VLOOKUP(EI305,Invoer!$F$15:$AU$1999,11,FALSE))</f>
        <v/>
      </c>
      <c r="ER305" s="662" t="str">
        <f ca="1">IF(EI305="","",VLOOKUP(EI305,Invoer!CQ:CS,3,FALSE))</f>
        <v/>
      </c>
      <c r="ES305" s="662" t="str">
        <f t="shared" ca="1" si="165"/>
        <v/>
      </c>
      <c r="ET305" s="513" t="str">
        <f t="shared" ca="1" si="166"/>
        <v/>
      </c>
      <c r="EU305" s="112" t="str">
        <f t="shared" ca="1" si="167"/>
        <v/>
      </c>
      <c r="EV305" s="83" t="s">
        <v>160</v>
      </c>
      <c r="EW305" s="682" t="str">
        <f t="shared" ca="1" si="168"/>
        <v/>
      </c>
      <c r="EX305" s="662" t="str">
        <f t="shared" ca="1" si="169"/>
        <v/>
      </c>
      <c r="EY305"/>
      <c r="EZ305" s="56" t="e">
        <f t="shared" ca="1" si="177"/>
        <v>#VALUE!</v>
      </c>
      <c r="FA305" s="56" t="e">
        <f t="shared" ca="1" si="178"/>
        <v>#VALUE!</v>
      </c>
      <c r="FE305"/>
      <c r="FI305"/>
      <c r="FJ305"/>
    </row>
    <row r="306" spans="1:166" ht="12" customHeight="1" x14ac:dyDescent="0.2">
      <c r="A306"/>
      <c r="B306"/>
      <c r="C306"/>
      <c r="E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AC306" s="435" t="str">
        <f>IF($AC$7&lt;3,Invoer!DR311,IF($AC$7=3,Invoer!BT311,"x"))</f>
        <v>x</v>
      </c>
      <c r="AD306" s="599" t="str">
        <f t="shared" si="170"/>
        <v/>
      </c>
      <c r="AE306" s="673" t="str">
        <f>IF($AD306="","",VLOOKUP(AD306,Invoer!$F$15:$AU$1999,2,FALSE))</f>
        <v/>
      </c>
      <c r="AF306" s="599" t="str">
        <f t="shared" si="171"/>
        <v/>
      </c>
      <c r="AG306" s="599" t="str">
        <f>IF($AD306="","",VLOOKUP(AD306,Invoer!$F$15:$AU$1999,3,FALSE))</f>
        <v/>
      </c>
      <c r="AH306" s="599" t="str">
        <f>IF($AD306="","",IF(AG306&lt;&gt;"Liq","",VLOOKUP(AD306,Invoer!$F$15:$AU$1999,4,FALSE)))</f>
        <v/>
      </c>
      <c r="AI306" s="677" t="str">
        <f>IF($AD306="","",VLOOKUP(AD306,Invoer!$F$15:$AU$1999,5,FALSE))</f>
        <v/>
      </c>
      <c r="AJ306" s="599" t="str">
        <f>IF($AD306="","",VLOOKUP(AD306,Invoer!$F$15:$AU$1999,6,FALSE))</f>
        <v/>
      </c>
      <c r="AK306" s="599" t="str">
        <f>IF($AD306="","",VLOOKUP(AD306,Invoer!$F$15:$AU$1999,9,FALSE))</f>
        <v/>
      </c>
      <c r="AL306" s="599" t="str">
        <f>IF($AD306="","",VLOOKUP(AD306,Invoer!$F$15:$AU$1999,10,FALSE))</f>
        <v/>
      </c>
      <c r="AM306" s="599" t="str">
        <f>IF($AD306="","",VLOOKUP(AD306,Invoer!$F$15:$BB$1999,14,FALSE))</f>
        <v/>
      </c>
      <c r="AN306" s="599" t="str">
        <f>IF($AD306="","",VLOOKUP(AD306,Invoer!$F$15:$AU$1999,11,FALSE))</f>
        <v/>
      </c>
      <c r="AO306" s="662" t="str">
        <f>IF($AD306="","",VLOOKUP(AD306,Invoer!$F$15:$AU$1999,15,FALSE))</f>
        <v/>
      </c>
      <c r="AP306" s="599" t="str">
        <f>IF($AD306="","",VLOOKUP(AD306,Invoer!$F$15:$AU$1999,19,FALSE))</f>
        <v/>
      </c>
      <c r="AQ306" s="662" t="str">
        <f>IF($AD306="","",VLOOKUP(AD306,Invoer!$F$15:$AU$1999,24,FALSE))</f>
        <v/>
      </c>
      <c r="AR306" s="662" t="str">
        <f>IF($AD306="","",VLOOKUP(AD306,Invoer!$F$15:$AU$1999,17,FALSE))</f>
        <v/>
      </c>
      <c r="AS306" s="678" t="str">
        <f t="shared" si="179"/>
        <v/>
      </c>
      <c r="AT306" s="676" t="str">
        <f t="shared" si="153"/>
        <v/>
      </c>
      <c r="AU306" s="77" t="e">
        <f t="shared" si="154"/>
        <v>#VALUE!</v>
      </c>
      <c r="AW306" s="57"/>
      <c r="AX306" s="57"/>
      <c r="BA306" s="83" t="e">
        <f ca="1">Invoer!DW311</f>
        <v>#N/A</v>
      </c>
      <c r="BB306" s="599" t="str">
        <f t="shared" ca="1" si="172"/>
        <v/>
      </c>
      <c r="BC306" s="673" t="str">
        <f ca="1">IF($BB306="","",VLOOKUP(BB306,Invoer!$F$15:$AU$1999,2,FALSE))</f>
        <v/>
      </c>
      <c r="BD306" s="599" t="str">
        <f t="shared" ca="1" si="173"/>
        <v/>
      </c>
      <c r="BE306" s="599" t="str">
        <f ca="1">IF($BB306="","",VLOOKUP(BB306,Invoer!$F$15:$AU$1999,5,FALSE))</f>
        <v/>
      </c>
      <c r="BF306" s="599" t="str">
        <f ca="1">IF($BB306="","",VLOOKUP(BB306,Invoer!$F$15:$AU$1999,6,FALSE))</f>
        <v/>
      </c>
      <c r="BG306" s="599" t="str">
        <f ca="1">IF($BB306="","",VLOOKUP(BB306,Invoer!$F$15:$AU$1999,9,FALSE))</f>
        <v/>
      </c>
      <c r="BH306" s="599" t="str">
        <f ca="1">IF($BB306="","",VLOOKUP(BB306,Invoer!$F$15:$AU$1999,10,FALSE))</f>
        <v/>
      </c>
      <c r="BI306" s="599" t="str">
        <f ca="1">IF($BB306="","",VLOOKUP(BB306,Invoer!$F$15:$BB$1999,14,FALSE))</f>
        <v/>
      </c>
      <c r="BJ306" s="599" t="str">
        <f ca="1">IF($BB306="","",VLOOKUP(BB306,Invoer!$F$15:$AU$1999,11,FALSE))</f>
        <v/>
      </c>
      <c r="BK306" s="662" t="str">
        <f t="shared" ca="1" si="174"/>
        <v/>
      </c>
      <c r="BL306" s="662" t="str">
        <f t="shared" ca="1" si="175"/>
        <v/>
      </c>
      <c r="BM306" s="679" t="str">
        <f t="shared" ca="1" si="176"/>
        <v/>
      </c>
      <c r="BN306" s="662" t="str">
        <f t="shared" ca="1" si="155"/>
        <v/>
      </c>
      <c r="BO306" s="662" t="str">
        <f ca="1">IF($BB306="","",VLOOKUP(BB306,Invoer!$F$15:$AU$1999,15,FALSE))</f>
        <v/>
      </c>
      <c r="BP306" s="662" t="str">
        <f ca="1">IF($BB306="","",VLOOKUP(BB306,Invoer!$F$15:$AU$1999,24,FALSE))</f>
        <v/>
      </c>
      <c r="BQ306" s="662" t="str">
        <f ca="1">IF($BB306="","",VLOOKUP(BB306,Invoer!$F$15:$AU$1999,17,FALSE))</f>
        <v/>
      </c>
      <c r="BS306" s="73" t="e">
        <f t="shared" ca="1" si="180"/>
        <v>#VALUE!</v>
      </c>
      <c r="BT306" s="57" t="str">
        <f t="shared" ca="1" si="181"/>
        <v/>
      </c>
      <c r="CQ306" s="411" t="e">
        <f ca="1">Invoer!EG311</f>
        <v>#N/A</v>
      </c>
      <c r="CR306" s="599" t="str">
        <f t="shared" ca="1" si="156"/>
        <v/>
      </c>
      <c r="CS306" s="673" t="str">
        <f ca="1">IF($CR306="","",VLOOKUP(CR306,Invoer!$F$15:$AU$1500,2,FALSE))</f>
        <v/>
      </c>
      <c r="CT306" s="599" t="str">
        <f t="shared" ca="1" si="157"/>
        <v/>
      </c>
      <c r="CU306" s="599" t="str">
        <f ca="1">IF($CR306="","",VLOOKUP(CR306,Invoer!$F$15:$AU$1500,3,FALSE))</f>
        <v/>
      </c>
      <c r="CV306" s="599" t="str">
        <f ca="1">IF($CR306="","",IF(CU306&lt;&gt;"Liq","",VLOOKUP(CR306,Invoer!$F$15:$AU$1500,4,FALSE)))</f>
        <v/>
      </c>
      <c r="CW306" s="599" t="str">
        <f ca="1">IF($CR306="","",VLOOKUP(CR306,Invoer!$F$15:$AU$1500,5,FALSE))</f>
        <v/>
      </c>
      <c r="CX306" s="599" t="str">
        <f ca="1">IF($CR306="","",VLOOKUP(CR306,Invoer!$F$15:$AU$1500,6,FALSE))</f>
        <v/>
      </c>
      <c r="CY306" s="599" t="str">
        <f ca="1">IF($CR306="","",VLOOKUP(CR306,Invoer!$F$15:$AU$1500,9,FALSE))</f>
        <v/>
      </c>
      <c r="CZ306" s="599" t="str">
        <f ca="1">IF($CR306="","",VLOOKUP(CR306,Invoer!$F$15:$AU$1500,10,FALSE))</f>
        <v/>
      </c>
      <c r="DA306" s="599" t="str">
        <f ca="1">IF($CR306="","",VLOOKUP(CR306,Invoer!$F$15:$AU$1500,11,FALSE))</f>
        <v/>
      </c>
      <c r="DB306" s="599" t="str">
        <f ca="1">IF($CR306="","",VLOOKUP(CR306,Invoer!$F$15:$BB$1500,14,FALSE))</f>
        <v/>
      </c>
      <c r="DC306" s="662" t="str">
        <f ca="1">IF($CR306="","",VLOOKUP(CR306,Invoer!$F$15:$AU$1500,15,FALSE))</f>
        <v/>
      </c>
      <c r="DD306" s="599" t="str">
        <f ca="1">IF($CR306="","",VLOOKUP(CR306,Invoer!$F$15:$AU$1500,19,FALSE))</f>
        <v/>
      </c>
      <c r="DE306" s="662" t="str">
        <f ca="1">IF($CR306="","",VLOOKUP(CR306,Invoer!$F$15:$AU$1500,20,FALSE))</f>
        <v/>
      </c>
      <c r="DF306" s="662" t="str">
        <f ca="1">IF($CR306="","",VLOOKUP(CR306,Invoer!$F$15:$AU$1500,23,FALSE))</f>
        <v/>
      </c>
      <c r="DG306" s="662" t="str">
        <f ca="1">IF($CR306="","",VLOOKUP(CR306,Invoer!$F$15:$AU$1500,17,FALSE))</f>
        <v/>
      </c>
      <c r="DH306" s="681" t="str">
        <f t="shared" ca="1" si="158"/>
        <v/>
      </c>
      <c r="DI306" s="662" t="str">
        <f t="shared" ca="1" si="159"/>
        <v/>
      </c>
      <c r="DJ306" s="190"/>
      <c r="DK306" s="411" t="str">
        <f t="shared" ca="1" si="160"/>
        <v/>
      </c>
      <c r="DO306" s="61" t="e">
        <f ca="1">IF($DN$4&lt;3,Invoer!EB311,Invoer!EA311)</f>
        <v>#N/A</v>
      </c>
      <c r="DP306" s="599" t="str">
        <f t="shared" ca="1" si="161"/>
        <v/>
      </c>
      <c r="DQ306" s="673" t="str">
        <f ca="1">IF($DP306="","",VLOOKUP(DP306,Invoer!$F$15:$AU$1999,2,FALSE))</f>
        <v/>
      </c>
      <c r="DR306" s="599" t="str">
        <f t="shared" ca="1" si="162"/>
        <v/>
      </c>
      <c r="DS306" s="599" t="str">
        <f ca="1">IF($DP306="","",VLOOKUP(DP306,Invoer!$F$15:$AU$1999,3,FALSE))</f>
        <v/>
      </c>
      <c r="DT306" s="599" t="str">
        <f ca="1">IF($DP306="","",IF(DS306&lt;&gt;"Liq","",VLOOKUP(DP306,Invoer!$F$15:$AU$1999,4,FALSE)))</f>
        <v/>
      </c>
      <c r="DU306" s="599" t="str">
        <f ca="1">IF($DP306="","",VLOOKUP(DP306,Invoer!$F$15:$AU$1999,5,FALSE))</f>
        <v/>
      </c>
      <c r="DV306" s="599" t="str">
        <f ca="1">IF($DP306="","",VLOOKUP(DP306,Invoer!$F$15:$AU$1999,6,FALSE))</f>
        <v/>
      </c>
      <c r="DW306" s="599" t="str">
        <f ca="1">IF($DP306="","",VLOOKUP(DP306,Invoer!$F$15:$AU$1999,9,FALSE))</f>
        <v/>
      </c>
      <c r="DX306" s="599" t="str">
        <f ca="1">IF($DP306="","",VLOOKUP(DP306,Invoer!$F$15:$AU$1999,10,FALSE))</f>
        <v/>
      </c>
      <c r="DY306" s="595" t="str">
        <f ca="1">IF($DP306="","",VLOOKUP(DP306,Invoer!$F$15:$AU$1999,11,FALSE))</f>
        <v/>
      </c>
      <c r="DZ306" s="662" t="str">
        <f ca="1">IF($DP306="","",IF($DN$4&gt;2,"",VLOOKUP(DP306,Invoer!CQ:CS,3,FALSE)))</f>
        <v/>
      </c>
      <c r="EA306" s="541" t="str">
        <f ca="1">IF($DP306="","",IF(ISERROR(DQ306),0,IF($DN$4&lt;3,"",VLOOKUP(DP306,Invoer!$F$15:$AU$1999,15,FALSE))))</f>
        <v/>
      </c>
      <c r="EB306" s="595" t="str">
        <f ca="1">IF($DP306="","",IF($DN$4&lt;3,"",VLOOKUP(DP306,Invoer!$F$15:$AU$1999,19,FALSE)))</f>
        <v/>
      </c>
      <c r="EC306" s="541" t="str">
        <f ca="1">IF($DP306="","",IF(ISERROR(DQ306),0,IF($DN$4&lt;3,"",VLOOKUP(DP306,Invoer!$F$15:$AU$1999,24,FALSE))))</f>
        <v/>
      </c>
      <c r="ED306" s="541" t="str">
        <f ca="1">IF($DP306="","",IF(ISERROR(DQ306),0,IF($DN$4&lt;3,"",VLOOKUP(DP306,Invoer!$F$15:$AU$1999,17,FALSE))))</f>
        <v/>
      </c>
      <c r="EH306" s="89" t="e">
        <f ca="1">Invoer!CP311</f>
        <v>#N/A</v>
      </c>
      <c r="EI306" s="599" t="str">
        <f t="shared" ca="1" si="163"/>
        <v/>
      </c>
      <c r="EJ306" s="673" t="str">
        <f ca="1">IF(EI306="","",VLOOKUP(EI306,Invoer!$F$15:$AU$1999,2,FALSE))</f>
        <v/>
      </c>
      <c r="EK306" s="599" t="str">
        <f t="shared" ca="1" si="164"/>
        <v/>
      </c>
      <c r="EL306" s="599" t="str">
        <f ca="1">IF($EI306="","",VLOOKUP(EI306,Invoer!$F$15:$AU$1999,3,FALSE))</f>
        <v/>
      </c>
      <c r="EM306" s="599" t="str">
        <f ca="1">IF($EI306="","",IF(EL306&lt;&gt;"Liq","",VLOOKUP(EI306,Invoer!$F$15:$AU$1999,4,FALSE)))</f>
        <v/>
      </c>
      <c r="EN306" s="599" t="str">
        <f ca="1">IF($EI306="","",VLOOKUP(EI306,Invoer!$F$15:$AU$1999,6,FALSE))</f>
        <v/>
      </c>
      <c r="EO306" s="599" t="str">
        <f ca="1">IF(EI306="","",VLOOKUP(EI306,Invoer!$F$15:$AU$1999,9,FALSE))</f>
        <v/>
      </c>
      <c r="EP306" s="599" t="str">
        <f ca="1">IF(EI306="","",VLOOKUP(EI306,Invoer!$F$15:$AU$1999,10,FALSE))</f>
        <v/>
      </c>
      <c r="EQ306" s="599" t="str">
        <f ca="1">IF(EI306="","",VLOOKUP(EI306,Invoer!$F$15:$AU$1999,11,FALSE))</f>
        <v/>
      </c>
      <c r="ER306" s="662" t="str">
        <f ca="1">IF(EI306="","",VLOOKUP(EI306,Invoer!CQ:CS,3,FALSE))</f>
        <v/>
      </c>
      <c r="ES306" s="662" t="str">
        <f t="shared" ca="1" si="165"/>
        <v/>
      </c>
      <c r="ET306" s="513" t="str">
        <f t="shared" ca="1" si="166"/>
        <v/>
      </c>
      <c r="EU306" s="112" t="str">
        <f t="shared" ca="1" si="167"/>
        <v/>
      </c>
      <c r="EV306" s="83" t="s">
        <v>160</v>
      </c>
      <c r="EW306" s="682" t="str">
        <f t="shared" ca="1" si="168"/>
        <v/>
      </c>
      <c r="EX306" s="662" t="str">
        <f t="shared" ca="1" si="169"/>
        <v/>
      </c>
      <c r="EY306"/>
      <c r="EZ306" s="56" t="e">
        <f t="shared" ca="1" si="177"/>
        <v>#VALUE!</v>
      </c>
      <c r="FA306" s="56" t="e">
        <f t="shared" ca="1" si="178"/>
        <v>#VALUE!</v>
      </c>
      <c r="FE306"/>
      <c r="FI306"/>
      <c r="FJ306"/>
    </row>
    <row r="307" spans="1:166" ht="12" customHeight="1" x14ac:dyDescent="0.2">
      <c r="A307"/>
      <c r="B307"/>
      <c r="C307"/>
      <c r="E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AC307" s="435" t="str">
        <f>IF($AC$7&lt;3,Invoer!DR312,IF($AC$7=3,Invoer!BT312,"x"))</f>
        <v>x</v>
      </c>
      <c r="AD307" s="599" t="str">
        <f t="shared" si="170"/>
        <v/>
      </c>
      <c r="AE307" s="673" t="str">
        <f>IF($AD307="","",VLOOKUP(AD307,Invoer!$F$15:$AU$1999,2,FALSE))</f>
        <v/>
      </c>
      <c r="AF307" s="599" t="str">
        <f t="shared" si="171"/>
        <v/>
      </c>
      <c r="AG307" s="599" t="str">
        <f>IF($AD307="","",VLOOKUP(AD307,Invoer!$F$15:$AU$1999,3,FALSE))</f>
        <v/>
      </c>
      <c r="AH307" s="599" t="str">
        <f>IF($AD307="","",IF(AG307&lt;&gt;"Liq","",VLOOKUP(AD307,Invoer!$F$15:$AU$1999,4,FALSE)))</f>
        <v/>
      </c>
      <c r="AI307" s="677" t="str">
        <f>IF($AD307="","",VLOOKUP(AD307,Invoer!$F$15:$AU$1999,5,FALSE))</f>
        <v/>
      </c>
      <c r="AJ307" s="599" t="str">
        <f>IF($AD307="","",VLOOKUP(AD307,Invoer!$F$15:$AU$1999,6,FALSE))</f>
        <v/>
      </c>
      <c r="AK307" s="599" t="str">
        <f>IF($AD307="","",VLOOKUP(AD307,Invoer!$F$15:$AU$1999,9,FALSE))</f>
        <v/>
      </c>
      <c r="AL307" s="599" t="str">
        <f>IF($AD307="","",VLOOKUP(AD307,Invoer!$F$15:$AU$1999,10,FALSE))</f>
        <v/>
      </c>
      <c r="AM307" s="599" t="str">
        <f>IF($AD307="","",VLOOKUP(AD307,Invoer!$F$15:$BB$1999,14,FALSE))</f>
        <v/>
      </c>
      <c r="AN307" s="599" t="str">
        <f>IF($AD307="","",VLOOKUP(AD307,Invoer!$F$15:$AU$1999,11,FALSE))</f>
        <v/>
      </c>
      <c r="AO307" s="662" t="str">
        <f>IF($AD307="","",VLOOKUP(AD307,Invoer!$F$15:$AU$1999,15,FALSE))</f>
        <v/>
      </c>
      <c r="AP307" s="599" t="str">
        <f>IF($AD307="","",VLOOKUP(AD307,Invoer!$F$15:$AU$1999,19,FALSE))</f>
        <v/>
      </c>
      <c r="AQ307" s="662" t="str">
        <f>IF($AD307="","",VLOOKUP(AD307,Invoer!$F$15:$AU$1999,24,FALSE))</f>
        <v/>
      </c>
      <c r="AR307" s="662" t="str">
        <f>IF($AD307="","",VLOOKUP(AD307,Invoer!$F$15:$AU$1999,17,FALSE))</f>
        <v/>
      </c>
      <c r="AS307" s="678" t="str">
        <f t="shared" si="179"/>
        <v/>
      </c>
      <c r="AT307" s="676" t="str">
        <f t="shared" si="153"/>
        <v/>
      </c>
      <c r="AU307" s="77" t="e">
        <f t="shared" si="154"/>
        <v>#VALUE!</v>
      </c>
      <c r="AW307" s="57"/>
      <c r="AX307" s="57"/>
      <c r="BA307" s="83" t="e">
        <f ca="1">Invoer!DW312</f>
        <v>#N/A</v>
      </c>
      <c r="BB307" s="599" t="str">
        <f t="shared" ca="1" si="172"/>
        <v/>
      </c>
      <c r="BC307" s="673" t="str">
        <f ca="1">IF($BB307="","",VLOOKUP(BB307,Invoer!$F$15:$AU$1999,2,FALSE))</f>
        <v/>
      </c>
      <c r="BD307" s="599" t="str">
        <f t="shared" ca="1" si="173"/>
        <v/>
      </c>
      <c r="BE307" s="599" t="str">
        <f ca="1">IF($BB307="","",VLOOKUP(BB307,Invoer!$F$15:$AU$1999,5,FALSE))</f>
        <v/>
      </c>
      <c r="BF307" s="599" t="str">
        <f ca="1">IF($BB307="","",VLOOKUP(BB307,Invoer!$F$15:$AU$1999,6,FALSE))</f>
        <v/>
      </c>
      <c r="BG307" s="599" t="str">
        <f ca="1">IF($BB307="","",VLOOKUP(BB307,Invoer!$F$15:$AU$1999,9,FALSE))</f>
        <v/>
      </c>
      <c r="BH307" s="599" t="str">
        <f ca="1">IF($BB307="","",VLOOKUP(BB307,Invoer!$F$15:$AU$1999,10,FALSE))</f>
        <v/>
      </c>
      <c r="BI307" s="599" t="str">
        <f ca="1">IF($BB307="","",VLOOKUP(BB307,Invoer!$F$15:$BB$1999,14,FALSE))</f>
        <v/>
      </c>
      <c r="BJ307" s="599" t="str">
        <f ca="1">IF($BB307="","",VLOOKUP(BB307,Invoer!$F$15:$AU$1999,11,FALSE))</f>
        <v/>
      </c>
      <c r="BK307" s="662" t="str">
        <f t="shared" ca="1" si="174"/>
        <v/>
      </c>
      <c r="BL307" s="662" t="str">
        <f t="shared" ca="1" si="175"/>
        <v/>
      </c>
      <c r="BM307" s="679" t="str">
        <f t="shared" ca="1" si="176"/>
        <v/>
      </c>
      <c r="BN307" s="662" t="str">
        <f t="shared" ca="1" si="155"/>
        <v/>
      </c>
      <c r="BO307" s="662" t="str">
        <f ca="1">IF($BB307="","",VLOOKUP(BB307,Invoer!$F$15:$AU$1999,15,FALSE))</f>
        <v/>
      </c>
      <c r="BP307" s="662" t="str">
        <f ca="1">IF($BB307="","",VLOOKUP(BB307,Invoer!$F$15:$AU$1999,24,FALSE))</f>
        <v/>
      </c>
      <c r="BQ307" s="662" t="str">
        <f ca="1">IF($BB307="","",VLOOKUP(BB307,Invoer!$F$15:$AU$1999,17,FALSE))</f>
        <v/>
      </c>
      <c r="BS307" s="73" t="e">
        <f t="shared" ca="1" si="180"/>
        <v>#VALUE!</v>
      </c>
      <c r="BT307" s="57" t="str">
        <f t="shared" ca="1" si="181"/>
        <v/>
      </c>
      <c r="CQ307" s="411" t="e">
        <f ca="1">Invoer!EG312</f>
        <v>#N/A</v>
      </c>
      <c r="CR307" s="599" t="str">
        <f t="shared" ca="1" si="156"/>
        <v/>
      </c>
      <c r="CS307" s="673" t="str">
        <f ca="1">IF($CR307="","",VLOOKUP(CR307,Invoer!$F$15:$AU$1500,2,FALSE))</f>
        <v/>
      </c>
      <c r="CT307" s="599" t="str">
        <f t="shared" ca="1" si="157"/>
        <v/>
      </c>
      <c r="CU307" s="599" t="str">
        <f ca="1">IF($CR307="","",VLOOKUP(CR307,Invoer!$F$15:$AU$1500,3,FALSE))</f>
        <v/>
      </c>
      <c r="CV307" s="599" t="str">
        <f ca="1">IF($CR307="","",IF(CU307&lt;&gt;"Liq","",VLOOKUP(CR307,Invoer!$F$15:$AU$1500,4,FALSE)))</f>
        <v/>
      </c>
      <c r="CW307" s="599" t="str">
        <f ca="1">IF($CR307="","",VLOOKUP(CR307,Invoer!$F$15:$AU$1500,5,FALSE))</f>
        <v/>
      </c>
      <c r="CX307" s="599" t="str">
        <f ca="1">IF($CR307="","",VLOOKUP(CR307,Invoer!$F$15:$AU$1500,6,FALSE))</f>
        <v/>
      </c>
      <c r="CY307" s="599" t="str">
        <f ca="1">IF($CR307="","",VLOOKUP(CR307,Invoer!$F$15:$AU$1500,9,FALSE))</f>
        <v/>
      </c>
      <c r="CZ307" s="599" t="str">
        <f ca="1">IF($CR307="","",VLOOKUP(CR307,Invoer!$F$15:$AU$1500,10,FALSE))</f>
        <v/>
      </c>
      <c r="DA307" s="599" t="str">
        <f ca="1">IF($CR307="","",VLOOKUP(CR307,Invoer!$F$15:$AU$1500,11,FALSE))</f>
        <v/>
      </c>
      <c r="DB307" s="599" t="str">
        <f ca="1">IF($CR307="","",VLOOKUP(CR307,Invoer!$F$15:$BB$1500,14,FALSE))</f>
        <v/>
      </c>
      <c r="DC307" s="662" t="str">
        <f ca="1">IF($CR307="","",VLOOKUP(CR307,Invoer!$F$15:$AU$1500,15,FALSE))</f>
        <v/>
      </c>
      <c r="DD307" s="599" t="str">
        <f ca="1">IF($CR307="","",VLOOKUP(CR307,Invoer!$F$15:$AU$1500,19,FALSE))</f>
        <v/>
      </c>
      <c r="DE307" s="662" t="str">
        <f ca="1">IF($CR307="","",VLOOKUP(CR307,Invoer!$F$15:$AU$1500,20,FALSE))</f>
        <v/>
      </c>
      <c r="DF307" s="662" t="str">
        <f ca="1">IF($CR307="","",VLOOKUP(CR307,Invoer!$F$15:$AU$1500,23,FALSE))</f>
        <v/>
      </c>
      <c r="DG307" s="662" t="str">
        <f ca="1">IF($CR307="","",VLOOKUP(CR307,Invoer!$F$15:$AU$1500,17,FALSE))</f>
        <v/>
      </c>
      <c r="DH307" s="681" t="str">
        <f t="shared" ca="1" si="158"/>
        <v/>
      </c>
      <c r="DI307" s="662" t="str">
        <f t="shared" ca="1" si="159"/>
        <v/>
      </c>
      <c r="DJ307" s="190"/>
      <c r="DK307" s="411" t="str">
        <f t="shared" ca="1" si="160"/>
        <v/>
      </c>
      <c r="DO307" s="61" t="e">
        <f ca="1">IF($DN$4&lt;3,Invoer!EB312,Invoer!EA312)</f>
        <v>#N/A</v>
      </c>
      <c r="DP307" s="599" t="str">
        <f t="shared" ca="1" si="161"/>
        <v/>
      </c>
      <c r="DQ307" s="673" t="str">
        <f ca="1">IF($DP307="","",VLOOKUP(DP307,Invoer!$F$15:$AU$1999,2,FALSE))</f>
        <v/>
      </c>
      <c r="DR307" s="599" t="str">
        <f t="shared" ca="1" si="162"/>
        <v/>
      </c>
      <c r="DS307" s="599" t="str">
        <f ca="1">IF($DP307="","",VLOOKUP(DP307,Invoer!$F$15:$AU$1999,3,FALSE))</f>
        <v/>
      </c>
      <c r="DT307" s="599" t="str">
        <f ca="1">IF($DP307="","",IF(DS307&lt;&gt;"Liq","",VLOOKUP(DP307,Invoer!$F$15:$AU$1999,4,FALSE)))</f>
        <v/>
      </c>
      <c r="DU307" s="599" t="str">
        <f ca="1">IF($DP307="","",VLOOKUP(DP307,Invoer!$F$15:$AU$1999,5,FALSE))</f>
        <v/>
      </c>
      <c r="DV307" s="599" t="str">
        <f ca="1">IF($DP307="","",VLOOKUP(DP307,Invoer!$F$15:$AU$1999,6,FALSE))</f>
        <v/>
      </c>
      <c r="DW307" s="599" t="str">
        <f ca="1">IF($DP307="","",VLOOKUP(DP307,Invoer!$F$15:$AU$1999,9,FALSE))</f>
        <v/>
      </c>
      <c r="DX307" s="599" t="str">
        <f ca="1">IF($DP307="","",VLOOKUP(DP307,Invoer!$F$15:$AU$1999,10,FALSE))</f>
        <v/>
      </c>
      <c r="DY307" s="595" t="str">
        <f ca="1">IF($DP307="","",VLOOKUP(DP307,Invoer!$F$15:$AU$1999,11,FALSE))</f>
        <v/>
      </c>
      <c r="DZ307" s="662" t="str">
        <f ca="1">IF($DP307="","",IF($DN$4&gt;2,"",VLOOKUP(DP307,Invoer!CQ:CS,3,FALSE)))</f>
        <v/>
      </c>
      <c r="EA307" s="541" t="str">
        <f ca="1">IF($DP307="","",IF(ISERROR(DQ307),0,IF($DN$4&lt;3,"",VLOOKUP(DP307,Invoer!$F$15:$AU$1999,15,FALSE))))</f>
        <v/>
      </c>
      <c r="EB307" s="595" t="str">
        <f ca="1">IF($DP307="","",IF($DN$4&lt;3,"",VLOOKUP(DP307,Invoer!$F$15:$AU$1999,19,FALSE)))</f>
        <v/>
      </c>
      <c r="EC307" s="541" t="str">
        <f ca="1">IF($DP307="","",IF(ISERROR(DQ307),0,IF($DN$4&lt;3,"",VLOOKUP(DP307,Invoer!$F$15:$AU$1999,24,FALSE))))</f>
        <v/>
      </c>
      <c r="ED307" s="541" t="str">
        <f ca="1">IF($DP307="","",IF(ISERROR(DQ307),0,IF($DN$4&lt;3,"",VLOOKUP(DP307,Invoer!$F$15:$AU$1999,17,FALSE))))</f>
        <v/>
      </c>
      <c r="EH307" s="89" t="e">
        <f ca="1">Invoer!CP312</f>
        <v>#N/A</v>
      </c>
      <c r="EI307" s="599" t="str">
        <f t="shared" ca="1" si="163"/>
        <v/>
      </c>
      <c r="EJ307" s="673" t="str">
        <f ca="1">IF(EI307="","",VLOOKUP(EI307,Invoer!$F$15:$AU$1999,2,FALSE))</f>
        <v/>
      </c>
      <c r="EK307" s="599" t="str">
        <f t="shared" ca="1" si="164"/>
        <v/>
      </c>
      <c r="EL307" s="599" t="str">
        <f ca="1">IF($EI307="","",VLOOKUP(EI307,Invoer!$F$15:$AU$1999,3,FALSE))</f>
        <v/>
      </c>
      <c r="EM307" s="599" t="str">
        <f ca="1">IF($EI307="","",IF(EL307&lt;&gt;"Liq","",VLOOKUP(EI307,Invoer!$F$15:$AU$1999,4,FALSE)))</f>
        <v/>
      </c>
      <c r="EN307" s="599" t="str">
        <f ca="1">IF($EI307="","",VLOOKUP(EI307,Invoer!$F$15:$AU$1999,6,FALSE))</f>
        <v/>
      </c>
      <c r="EO307" s="599" t="str">
        <f ca="1">IF(EI307="","",VLOOKUP(EI307,Invoer!$F$15:$AU$1999,9,FALSE))</f>
        <v/>
      </c>
      <c r="EP307" s="599" t="str">
        <f ca="1">IF(EI307="","",VLOOKUP(EI307,Invoer!$F$15:$AU$1999,10,FALSE))</f>
        <v/>
      </c>
      <c r="EQ307" s="599" t="str">
        <f ca="1">IF(EI307="","",VLOOKUP(EI307,Invoer!$F$15:$AU$1999,11,FALSE))</f>
        <v/>
      </c>
      <c r="ER307" s="662" t="str">
        <f ca="1">IF(EI307="","",VLOOKUP(EI307,Invoer!CQ:CS,3,FALSE))</f>
        <v/>
      </c>
      <c r="ES307" s="662" t="str">
        <f t="shared" ca="1" si="165"/>
        <v/>
      </c>
      <c r="ET307" s="513" t="str">
        <f t="shared" ca="1" si="166"/>
        <v/>
      </c>
      <c r="EU307" s="112" t="str">
        <f t="shared" ca="1" si="167"/>
        <v/>
      </c>
      <c r="EV307" s="83" t="s">
        <v>160</v>
      </c>
      <c r="EW307" s="682" t="str">
        <f t="shared" ca="1" si="168"/>
        <v/>
      </c>
      <c r="EX307" s="662" t="str">
        <f t="shared" ca="1" si="169"/>
        <v/>
      </c>
      <c r="EY307"/>
      <c r="EZ307" s="56" t="e">
        <f t="shared" ca="1" si="177"/>
        <v>#VALUE!</v>
      </c>
      <c r="FA307" s="56" t="e">
        <f t="shared" ca="1" si="178"/>
        <v>#VALUE!</v>
      </c>
      <c r="FE307"/>
      <c r="FI307"/>
      <c r="FJ307"/>
    </row>
    <row r="308" spans="1:166" ht="12" customHeight="1" x14ac:dyDescent="0.2">
      <c r="A308"/>
      <c r="B308"/>
      <c r="C308"/>
      <c r="E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AC308" s="435" t="str">
        <f>IF($AC$7&lt;3,Invoer!DR313,IF($AC$7=3,Invoer!BT313,"x"))</f>
        <v>x</v>
      </c>
      <c r="AD308" s="599" t="str">
        <f t="shared" si="170"/>
        <v/>
      </c>
      <c r="AE308" s="673" t="str">
        <f>IF($AD308="","",VLOOKUP(AD308,Invoer!$F$15:$AU$1999,2,FALSE))</f>
        <v/>
      </c>
      <c r="AF308" s="599" t="str">
        <f t="shared" si="171"/>
        <v/>
      </c>
      <c r="AG308" s="599" t="str">
        <f>IF($AD308="","",VLOOKUP(AD308,Invoer!$F$15:$AU$1999,3,FALSE))</f>
        <v/>
      </c>
      <c r="AH308" s="599" t="str">
        <f>IF($AD308="","",IF(AG308&lt;&gt;"Liq","",VLOOKUP(AD308,Invoer!$F$15:$AU$1999,4,FALSE)))</f>
        <v/>
      </c>
      <c r="AI308" s="677" t="str">
        <f>IF($AD308="","",VLOOKUP(AD308,Invoer!$F$15:$AU$1999,5,FALSE))</f>
        <v/>
      </c>
      <c r="AJ308" s="599" t="str">
        <f>IF($AD308="","",VLOOKUP(AD308,Invoer!$F$15:$AU$1999,6,FALSE))</f>
        <v/>
      </c>
      <c r="AK308" s="599" t="str">
        <f>IF($AD308="","",VLOOKUP(AD308,Invoer!$F$15:$AU$1999,9,FALSE))</f>
        <v/>
      </c>
      <c r="AL308" s="599" t="str">
        <f>IF($AD308="","",VLOOKUP(AD308,Invoer!$F$15:$AU$1999,10,FALSE))</f>
        <v/>
      </c>
      <c r="AM308" s="599" t="str">
        <f>IF($AD308="","",VLOOKUP(AD308,Invoer!$F$15:$BB$1999,14,FALSE))</f>
        <v/>
      </c>
      <c r="AN308" s="599" t="str">
        <f>IF($AD308="","",VLOOKUP(AD308,Invoer!$F$15:$AU$1999,11,FALSE))</f>
        <v/>
      </c>
      <c r="AO308" s="662" t="str">
        <f>IF($AD308="","",VLOOKUP(AD308,Invoer!$F$15:$AU$1999,15,FALSE))</f>
        <v/>
      </c>
      <c r="AP308" s="599" t="str">
        <f>IF($AD308="","",VLOOKUP(AD308,Invoer!$F$15:$AU$1999,19,FALSE))</f>
        <v/>
      </c>
      <c r="AQ308" s="662" t="str">
        <f>IF($AD308="","",VLOOKUP(AD308,Invoer!$F$15:$AU$1999,24,FALSE))</f>
        <v/>
      </c>
      <c r="AR308" s="662" t="str">
        <f>IF($AD308="","",VLOOKUP(AD308,Invoer!$F$15:$AU$1999,17,FALSE))</f>
        <v/>
      </c>
      <c r="AS308" s="678" t="str">
        <f t="shared" si="179"/>
        <v/>
      </c>
      <c r="AT308" s="676" t="str">
        <f t="shared" si="153"/>
        <v/>
      </c>
      <c r="AU308" s="77" t="e">
        <f t="shared" si="154"/>
        <v>#VALUE!</v>
      </c>
      <c r="AW308" s="57"/>
      <c r="AX308" s="57"/>
      <c r="BA308" s="83" t="e">
        <f ca="1">Invoer!DW313</f>
        <v>#N/A</v>
      </c>
      <c r="BB308" s="599" t="str">
        <f t="shared" ca="1" si="172"/>
        <v/>
      </c>
      <c r="BC308" s="673" t="str">
        <f ca="1">IF($BB308="","",VLOOKUP(BB308,Invoer!$F$15:$AU$1999,2,FALSE))</f>
        <v/>
      </c>
      <c r="BD308" s="599" t="str">
        <f t="shared" ca="1" si="173"/>
        <v/>
      </c>
      <c r="BE308" s="599" t="str">
        <f ca="1">IF($BB308="","",VLOOKUP(BB308,Invoer!$F$15:$AU$1999,5,FALSE))</f>
        <v/>
      </c>
      <c r="BF308" s="599" t="str">
        <f ca="1">IF($BB308="","",VLOOKUP(BB308,Invoer!$F$15:$AU$1999,6,FALSE))</f>
        <v/>
      </c>
      <c r="BG308" s="599" t="str">
        <f ca="1">IF($BB308="","",VLOOKUP(BB308,Invoer!$F$15:$AU$1999,9,FALSE))</f>
        <v/>
      </c>
      <c r="BH308" s="599" t="str">
        <f ca="1">IF($BB308="","",VLOOKUP(BB308,Invoer!$F$15:$AU$1999,10,FALSE))</f>
        <v/>
      </c>
      <c r="BI308" s="599" t="str">
        <f ca="1">IF($BB308="","",VLOOKUP(BB308,Invoer!$F$15:$BB$1999,14,FALSE))</f>
        <v/>
      </c>
      <c r="BJ308" s="599" t="str">
        <f ca="1">IF($BB308="","",VLOOKUP(BB308,Invoer!$F$15:$AU$1999,11,FALSE))</f>
        <v/>
      </c>
      <c r="BK308" s="662" t="str">
        <f t="shared" ca="1" si="174"/>
        <v/>
      </c>
      <c r="BL308" s="662" t="str">
        <f t="shared" ca="1" si="175"/>
        <v/>
      </c>
      <c r="BM308" s="679" t="str">
        <f t="shared" ca="1" si="176"/>
        <v/>
      </c>
      <c r="BN308" s="662" t="str">
        <f t="shared" ca="1" si="155"/>
        <v/>
      </c>
      <c r="BO308" s="662" t="str">
        <f ca="1">IF($BB308="","",VLOOKUP(BB308,Invoer!$F$15:$AU$1999,15,FALSE))</f>
        <v/>
      </c>
      <c r="BP308" s="662" t="str">
        <f ca="1">IF($BB308="","",VLOOKUP(BB308,Invoer!$F$15:$AU$1999,24,FALSE))</f>
        <v/>
      </c>
      <c r="BQ308" s="662" t="str">
        <f ca="1">IF($BB308="","",VLOOKUP(BB308,Invoer!$F$15:$AU$1999,17,FALSE))</f>
        <v/>
      </c>
      <c r="BS308" s="73" t="e">
        <f t="shared" ca="1" si="180"/>
        <v>#VALUE!</v>
      </c>
      <c r="BT308" s="57" t="str">
        <f t="shared" ca="1" si="181"/>
        <v/>
      </c>
      <c r="CQ308" s="411" t="e">
        <f ca="1">Invoer!EG313</f>
        <v>#N/A</v>
      </c>
      <c r="CR308" s="599" t="str">
        <f t="shared" ca="1" si="156"/>
        <v/>
      </c>
      <c r="CS308" s="673" t="str">
        <f ca="1">IF($CR308="","",VLOOKUP(CR308,Invoer!$F$15:$AU$1500,2,FALSE))</f>
        <v/>
      </c>
      <c r="CT308" s="599" t="str">
        <f t="shared" ca="1" si="157"/>
        <v/>
      </c>
      <c r="CU308" s="599" t="str">
        <f ca="1">IF($CR308="","",VLOOKUP(CR308,Invoer!$F$15:$AU$1500,3,FALSE))</f>
        <v/>
      </c>
      <c r="CV308" s="599" t="str">
        <f ca="1">IF($CR308="","",IF(CU308&lt;&gt;"Liq","",VLOOKUP(CR308,Invoer!$F$15:$AU$1500,4,FALSE)))</f>
        <v/>
      </c>
      <c r="CW308" s="599" t="str">
        <f ca="1">IF($CR308="","",VLOOKUP(CR308,Invoer!$F$15:$AU$1500,5,FALSE))</f>
        <v/>
      </c>
      <c r="CX308" s="599" t="str">
        <f ca="1">IF($CR308="","",VLOOKUP(CR308,Invoer!$F$15:$AU$1500,6,FALSE))</f>
        <v/>
      </c>
      <c r="CY308" s="599" t="str">
        <f ca="1">IF($CR308="","",VLOOKUP(CR308,Invoer!$F$15:$AU$1500,9,FALSE))</f>
        <v/>
      </c>
      <c r="CZ308" s="599" t="str">
        <f ca="1">IF($CR308="","",VLOOKUP(CR308,Invoer!$F$15:$AU$1500,10,FALSE))</f>
        <v/>
      </c>
      <c r="DA308" s="599" t="str">
        <f ca="1">IF($CR308="","",VLOOKUP(CR308,Invoer!$F$15:$AU$1500,11,FALSE))</f>
        <v/>
      </c>
      <c r="DB308" s="599" t="str">
        <f ca="1">IF($CR308="","",VLOOKUP(CR308,Invoer!$F$15:$BB$1500,14,FALSE))</f>
        <v/>
      </c>
      <c r="DC308" s="662" t="str">
        <f ca="1">IF($CR308="","",VLOOKUP(CR308,Invoer!$F$15:$AU$1500,15,FALSE))</f>
        <v/>
      </c>
      <c r="DD308" s="599" t="str">
        <f ca="1">IF($CR308="","",VLOOKUP(CR308,Invoer!$F$15:$AU$1500,19,FALSE))</f>
        <v/>
      </c>
      <c r="DE308" s="662" t="str">
        <f ca="1">IF($CR308="","",VLOOKUP(CR308,Invoer!$F$15:$AU$1500,20,FALSE))</f>
        <v/>
      </c>
      <c r="DF308" s="662" t="str">
        <f ca="1">IF($CR308="","",VLOOKUP(CR308,Invoer!$F$15:$AU$1500,23,FALSE))</f>
        <v/>
      </c>
      <c r="DG308" s="662" t="str">
        <f ca="1">IF($CR308="","",VLOOKUP(CR308,Invoer!$F$15:$AU$1500,17,FALSE))</f>
        <v/>
      </c>
      <c r="DH308" s="681" t="str">
        <f t="shared" ca="1" si="158"/>
        <v/>
      </c>
      <c r="DI308" s="662" t="str">
        <f t="shared" ca="1" si="159"/>
        <v/>
      </c>
      <c r="DJ308" s="190"/>
      <c r="DK308" s="411" t="str">
        <f t="shared" ca="1" si="160"/>
        <v/>
      </c>
      <c r="DO308" s="61" t="e">
        <f ca="1">IF($DN$4&lt;3,Invoer!EB313,Invoer!EA313)</f>
        <v>#N/A</v>
      </c>
      <c r="DP308" s="599" t="str">
        <f t="shared" ca="1" si="161"/>
        <v/>
      </c>
      <c r="DQ308" s="673" t="str">
        <f ca="1">IF($DP308="","",VLOOKUP(DP308,Invoer!$F$15:$AU$1999,2,FALSE))</f>
        <v/>
      </c>
      <c r="DR308" s="599" t="str">
        <f t="shared" ca="1" si="162"/>
        <v/>
      </c>
      <c r="DS308" s="599" t="str">
        <f ca="1">IF($DP308="","",VLOOKUP(DP308,Invoer!$F$15:$AU$1999,3,FALSE))</f>
        <v/>
      </c>
      <c r="DT308" s="599" t="str">
        <f ca="1">IF($DP308="","",IF(DS308&lt;&gt;"Liq","",VLOOKUP(DP308,Invoer!$F$15:$AU$1999,4,FALSE)))</f>
        <v/>
      </c>
      <c r="DU308" s="599" t="str">
        <f ca="1">IF($DP308="","",VLOOKUP(DP308,Invoer!$F$15:$AU$1999,5,FALSE))</f>
        <v/>
      </c>
      <c r="DV308" s="599" t="str">
        <f ca="1">IF($DP308="","",VLOOKUP(DP308,Invoer!$F$15:$AU$1999,6,FALSE))</f>
        <v/>
      </c>
      <c r="DW308" s="599" t="str">
        <f ca="1">IF($DP308="","",VLOOKUP(DP308,Invoer!$F$15:$AU$1999,9,FALSE))</f>
        <v/>
      </c>
      <c r="DX308" s="599" t="str">
        <f ca="1">IF($DP308="","",VLOOKUP(DP308,Invoer!$F$15:$AU$1999,10,FALSE))</f>
        <v/>
      </c>
      <c r="DY308" s="595" t="str">
        <f ca="1">IF($DP308="","",VLOOKUP(DP308,Invoer!$F$15:$AU$1999,11,FALSE))</f>
        <v/>
      </c>
      <c r="DZ308" s="662" t="str">
        <f ca="1">IF($DP308="","",IF($DN$4&gt;2,"",VLOOKUP(DP308,Invoer!CQ:CS,3,FALSE)))</f>
        <v/>
      </c>
      <c r="EA308" s="541" t="str">
        <f ca="1">IF($DP308="","",IF(ISERROR(DQ308),0,IF($DN$4&lt;3,"",VLOOKUP(DP308,Invoer!$F$15:$AU$1999,15,FALSE))))</f>
        <v/>
      </c>
      <c r="EB308" s="595" t="str">
        <f ca="1">IF($DP308="","",IF($DN$4&lt;3,"",VLOOKUP(DP308,Invoer!$F$15:$AU$1999,19,FALSE)))</f>
        <v/>
      </c>
      <c r="EC308" s="541" t="str">
        <f ca="1">IF($DP308="","",IF(ISERROR(DQ308),0,IF($DN$4&lt;3,"",VLOOKUP(DP308,Invoer!$F$15:$AU$1999,24,FALSE))))</f>
        <v/>
      </c>
      <c r="ED308" s="541" t="str">
        <f ca="1">IF($DP308="","",IF(ISERROR(DQ308),0,IF($DN$4&lt;3,"",VLOOKUP(DP308,Invoer!$F$15:$AU$1999,17,FALSE))))</f>
        <v/>
      </c>
      <c r="EH308" s="89" t="e">
        <f ca="1">Invoer!CP313</f>
        <v>#N/A</v>
      </c>
      <c r="EI308" s="599" t="str">
        <f t="shared" ca="1" si="163"/>
        <v/>
      </c>
      <c r="EJ308" s="673" t="str">
        <f ca="1">IF(EI308="","",VLOOKUP(EI308,Invoer!$F$15:$AU$1999,2,FALSE))</f>
        <v/>
      </c>
      <c r="EK308" s="599" t="str">
        <f t="shared" ca="1" si="164"/>
        <v/>
      </c>
      <c r="EL308" s="599" t="str">
        <f ca="1">IF($EI308="","",VLOOKUP(EI308,Invoer!$F$15:$AU$1999,3,FALSE))</f>
        <v/>
      </c>
      <c r="EM308" s="599" t="str">
        <f ca="1">IF($EI308="","",IF(EL308&lt;&gt;"Liq","",VLOOKUP(EI308,Invoer!$F$15:$AU$1999,4,FALSE)))</f>
        <v/>
      </c>
      <c r="EN308" s="599" t="str">
        <f ca="1">IF($EI308="","",VLOOKUP(EI308,Invoer!$F$15:$AU$1999,6,FALSE))</f>
        <v/>
      </c>
      <c r="EO308" s="599" t="str">
        <f ca="1">IF(EI308="","",VLOOKUP(EI308,Invoer!$F$15:$AU$1999,9,FALSE))</f>
        <v/>
      </c>
      <c r="EP308" s="599" t="str">
        <f ca="1">IF(EI308="","",VLOOKUP(EI308,Invoer!$F$15:$AU$1999,10,FALSE))</f>
        <v/>
      </c>
      <c r="EQ308" s="599" t="str">
        <f ca="1">IF(EI308="","",VLOOKUP(EI308,Invoer!$F$15:$AU$1999,11,FALSE))</f>
        <v/>
      </c>
      <c r="ER308" s="662" t="str">
        <f ca="1">IF(EI308="","",VLOOKUP(EI308,Invoer!CQ:CS,3,FALSE))</f>
        <v/>
      </c>
      <c r="ES308" s="662" t="str">
        <f t="shared" ca="1" si="165"/>
        <v/>
      </c>
      <c r="ET308" s="513" t="str">
        <f t="shared" ca="1" si="166"/>
        <v/>
      </c>
      <c r="EU308" s="112" t="str">
        <f t="shared" ca="1" si="167"/>
        <v/>
      </c>
      <c r="EV308" s="83" t="s">
        <v>160</v>
      </c>
      <c r="EW308" s="682" t="str">
        <f t="shared" ca="1" si="168"/>
        <v/>
      </c>
      <c r="EX308" s="662" t="str">
        <f t="shared" ca="1" si="169"/>
        <v/>
      </c>
      <c r="EY308"/>
      <c r="EZ308" s="56" t="e">
        <f t="shared" ca="1" si="177"/>
        <v>#VALUE!</v>
      </c>
      <c r="FA308" s="56" t="e">
        <f t="shared" ca="1" si="178"/>
        <v>#VALUE!</v>
      </c>
      <c r="FE308"/>
      <c r="FI308"/>
      <c r="FJ308"/>
    </row>
    <row r="309" spans="1:166" ht="12" customHeight="1" x14ac:dyDescent="0.2">
      <c r="A309"/>
      <c r="B309"/>
      <c r="C309"/>
      <c r="E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AC309" s="435" t="str">
        <f>IF($AC$7&lt;3,Invoer!DR314,IF($AC$7=3,Invoer!BT314,"x"))</f>
        <v>x</v>
      </c>
      <c r="AD309" s="599" t="str">
        <f t="shared" si="170"/>
        <v/>
      </c>
      <c r="AE309" s="673" t="str">
        <f>IF($AD309="","",VLOOKUP(AD309,Invoer!$F$15:$AU$1999,2,FALSE))</f>
        <v/>
      </c>
      <c r="AF309" s="599" t="str">
        <f t="shared" si="171"/>
        <v/>
      </c>
      <c r="AG309" s="599" t="str">
        <f>IF($AD309="","",VLOOKUP(AD309,Invoer!$F$15:$AU$1999,3,FALSE))</f>
        <v/>
      </c>
      <c r="AH309" s="599" t="str">
        <f>IF($AD309="","",IF(AG309&lt;&gt;"Liq","",VLOOKUP(AD309,Invoer!$F$15:$AU$1999,4,FALSE)))</f>
        <v/>
      </c>
      <c r="AI309" s="677" t="str">
        <f>IF($AD309="","",VLOOKUP(AD309,Invoer!$F$15:$AU$1999,5,FALSE))</f>
        <v/>
      </c>
      <c r="AJ309" s="599" t="str">
        <f>IF($AD309="","",VLOOKUP(AD309,Invoer!$F$15:$AU$1999,6,FALSE))</f>
        <v/>
      </c>
      <c r="AK309" s="599" t="str">
        <f>IF($AD309="","",VLOOKUP(AD309,Invoer!$F$15:$AU$1999,9,FALSE))</f>
        <v/>
      </c>
      <c r="AL309" s="599" t="str">
        <f>IF($AD309="","",VLOOKUP(AD309,Invoer!$F$15:$AU$1999,10,FALSE))</f>
        <v/>
      </c>
      <c r="AM309" s="599" t="str">
        <f>IF($AD309="","",VLOOKUP(AD309,Invoer!$F$15:$BB$1999,14,FALSE))</f>
        <v/>
      </c>
      <c r="AN309" s="599" t="str">
        <f>IF($AD309="","",VLOOKUP(AD309,Invoer!$F$15:$AU$1999,11,FALSE))</f>
        <v/>
      </c>
      <c r="AO309" s="662" t="str">
        <f>IF($AD309="","",VLOOKUP(AD309,Invoer!$F$15:$AU$1999,15,FALSE))</f>
        <v/>
      </c>
      <c r="AP309" s="599" t="str">
        <f>IF($AD309="","",VLOOKUP(AD309,Invoer!$F$15:$AU$1999,19,FALSE))</f>
        <v/>
      </c>
      <c r="AQ309" s="662" t="str">
        <f>IF($AD309="","",VLOOKUP(AD309,Invoer!$F$15:$AU$1999,24,FALSE))</f>
        <v/>
      </c>
      <c r="AR309" s="662" t="str">
        <f>IF($AD309="","",VLOOKUP(AD309,Invoer!$F$15:$AU$1999,17,FALSE))</f>
        <v/>
      </c>
      <c r="AS309" s="678" t="str">
        <f t="shared" si="179"/>
        <v/>
      </c>
      <c r="AT309" s="676" t="str">
        <f t="shared" si="153"/>
        <v/>
      </c>
      <c r="AU309" s="77" t="e">
        <f t="shared" si="154"/>
        <v>#VALUE!</v>
      </c>
      <c r="AW309" s="57"/>
      <c r="AX309" s="57"/>
      <c r="BA309" s="83" t="e">
        <f ca="1">Invoer!DW314</f>
        <v>#N/A</v>
      </c>
      <c r="BB309" s="599" t="str">
        <f t="shared" ca="1" si="172"/>
        <v/>
      </c>
      <c r="BC309" s="673" t="str">
        <f ca="1">IF($BB309="","",VLOOKUP(BB309,Invoer!$F$15:$AU$1999,2,FALSE))</f>
        <v/>
      </c>
      <c r="BD309" s="599" t="str">
        <f t="shared" ca="1" si="173"/>
        <v/>
      </c>
      <c r="BE309" s="599" t="str">
        <f ca="1">IF($BB309="","",VLOOKUP(BB309,Invoer!$F$15:$AU$1999,5,FALSE))</f>
        <v/>
      </c>
      <c r="BF309" s="599" t="str">
        <f ca="1">IF($BB309="","",VLOOKUP(BB309,Invoer!$F$15:$AU$1999,6,FALSE))</f>
        <v/>
      </c>
      <c r="BG309" s="599" t="str">
        <f ca="1">IF($BB309="","",VLOOKUP(BB309,Invoer!$F$15:$AU$1999,9,FALSE))</f>
        <v/>
      </c>
      <c r="BH309" s="599" t="str">
        <f ca="1">IF($BB309="","",VLOOKUP(BB309,Invoer!$F$15:$AU$1999,10,FALSE))</f>
        <v/>
      </c>
      <c r="BI309" s="599" t="str">
        <f ca="1">IF($BB309="","",VLOOKUP(BB309,Invoer!$F$15:$BB$1999,14,FALSE))</f>
        <v/>
      </c>
      <c r="BJ309" s="599" t="str">
        <f ca="1">IF($BB309="","",VLOOKUP(BB309,Invoer!$F$15:$AU$1999,11,FALSE))</f>
        <v/>
      </c>
      <c r="BK309" s="662" t="str">
        <f t="shared" ca="1" si="174"/>
        <v/>
      </c>
      <c r="BL309" s="662" t="str">
        <f t="shared" ca="1" si="175"/>
        <v/>
      </c>
      <c r="BM309" s="679" t="str">
        <f t="shared" ca="1" si="176"/>
        <v/>
      </c>
      <c r="BN309" s="662" t="str">
        <f t="shared" ca="1" si="155"/>
        <v/>
      </c>
      <c r="BO309" s="662" t="str">
        <f ca="1">IF($BB309="","",VLOOKUP(BB309,Invoer!$F$15:$AU$1999,15,FALSE))</f>
        <v/>
      </c>
      <c r="BP309" s="662" t="str">
        <f ca="1">IF($BB309="","",VLOOKUP(BB309,Invoer!$F$15:$AU$1999,24,FALSE))</f>
        <v/>
      </c>
      <c r="BQ309" s="662" t="str">
        <f ca="1">IF($BB309="","",VLOOKUP(BB309,Invoer!$F$15:$AU$1999,17,FALSE))</f>
        <v/>
      </c>
      <c r="BS309" s="73" t="e">
        <f t="shared" ca="1" si="180"/>
        <v>#VALUE!</v>
      </c>
      <c r="BT309" s="57" t="str">
        <f t="shared" ca="1" si="181"/>
        <v/>
      </c>
      <c r="CQ309" s="411" t="e">
        <f ca="1">Invoer!EG314</f>
        <v>#N/A</v>
      </c>
      <c r="CR309" s="599" t="str">
        <f t="shared" ca="1" si="156"/>
        <v/>
      </c>
      <c r="CS309" s="673" t="str">
        <f ca="1">IF($CR309="","",VLOOKUP(CR309,Invoer!$F$15:$AU$1500,2,FALSE))</f>
        <v/>
      </c>
      <c r="CT309" s="599" t="str">
        <f t="shared" ca="1" si="157"/>
        <v/>
      </c>
      <c r="CU309" s="599" t="str">
        <f ca="1">IF($CR309="","",VLOOKUP(CR309,Invoer!$F$15:$AU$1500,3,FALSE))</f>
        <v/>
      </c>
      <c r="CV309" s="599" t="str">
        <f ca="1">IF($CR309="","",IF(CU309&lt;&gt;"Liq","",VLOOKUP(CR309,Invoer!$F$15:$AU$1500,4,FALSE)))</f>
        <v/>
      </c>
      <c r="CW309" s="599" t="str">
        <f ca="1">IF($CR309="","",VLOOKUP(CR309,Invoer!$F$15:$AU$1500,5,FALSE))</f>
        <v/>
      </c>
      <c r="CX309" s="599" t="str">
        <f ca="1">IF($CR309="","",VLOOKUP(CR309,Invoer!$F$15:$AU$1500,6,FALSE))</f>
        <v/>
      </c>
      <c r="CY309" s="599" t="str">
        <f ca="1">IF($CR309="","",VLOOKUP(CR309,Invoer!$F$15:$AU$1500,9,FALSE))</f>
        <v/>
      </c>
      <c r="CZ309" s="599" t="str">
        <f ca="1">IF($CR309="","",VLOOKUP(CR309,Invoer!$F$15:$AU$1500,10,FALSE))</f>
        <v/>
      </c>
      <c r="DA309" s="599" t="str">
        <f ca="1">IF($CR309="","",VLOOKUP(CR309,Invoer!$F$15:$AU$1500,11,FALSE))</f>
        <v/>
      </c>
      <c r="DB309" s="599" t="str">
        <f ca="1">IF($CR309="","",VLOOKUP(CR309,Invoer!$F$15:$BB$1500,14,FALSE))</f>
        <v/>
      </c>
      <c r="DC309" s="662" t="str">
        <f ca="1">IF($CR309="","",VLOOKUP(CR309,Invoer!$F$15:$AU$1500,15,FALSE))</f>
        <v/>
      </c>
      <c r="DD309" s="599" t="str">
        <f ca="1">IF($CR309="","",VLOOKUP(CR309,Invoer!$F$15:$AU$1500,19,FALSE))</f>
        <v/>
      </c>
      <c r="DE309" s="662" t="str">
        <f ca="1">IF($CR309="","",VLOOKUP(CR309,Invoer!$F$15:$AU$1500,20,FALSE))</f>
        <v/>
      </c>
      <c r="DF309" s="662" t="str">
        <f ca="1">IF($CR309="","",VLOOKUP(CR309,Invoer!$F$15:$AU$1500,23,FALSE))</f>
        <v/>
      </c>
      <c r="DG309" s="662" t="str">
        <f ca="1">IF($CR309="","",VLOOKUP(CR309,Invoer!$F$15:$AU$1500,17,FALSE))</f>
        <v/>
      </c>
      <c r="DH309" s="681" t="str">
        <f t="shared" ca="1" si="158"/>
        <v/>
      </c>
      <c r="DI309" s="662" t="str">
        <f t="shared" ca="1" si="159"/>
        <v/>
      </c>
      <c r="DJ309" s="190"/>
      <c r="DK309" s="411" t="str">
        <f t="shared" ca="1" si="160"/>
        <v/>
      </c>
      <c r="DO309" s="61" t="e">
        <f ca="1">IF($DN$4&lt;3,Invoer!EB314,Invoer!EA314)</f>
        <v>#N/A</v>
      </c>
      <c r="DP309" s="599" t="str">
        <f t="shared" ca="1" si="161"/>
        <v/>
      </c>
      <c r="DQ309" s="673" t="str">
        <f ca="1">IF($DP309="","",VLOOKUP(DP309,Invoer!$F$15:$AU$1999,2,FALSE))</f>
        <v/>
      </c>
      <c r="DR309" s="599" t="str">
        <f t="shared" ca="1" si="162"/>
        <v/>
      </c>
      <c r="DS309" s="599" t="str">
        <f ca="1">IF($DP309="","",VLOOKUP(DP309,Invoer!$F$15:$AU$1999,3,FALSE))</f>
        <v/>
      </c>
      <c r="DT309" s="599" t="str">
        <f ca="1">IF($DP309="","",IF(DS309&lt;&gt;"Liq","",VLOOKUP(DP309,Invoer!$F$15:$AU$1999,4,FALSE)))</f>
        <v/>
      </c>
      <c r="DU309" s="599" t="str">
        <f ca="1">IF($DP309="","",VLOOKUP(DP309,Invoer!$F$15:$AU$1999,5,FALSE))</f>
        <v/>
      </c>
      <c r="DV309" s="599" t="str">
        <f ca="1">IF($DP309="","",VLOOKUP(DP309,Invoer!$F$15:$AU$1999,6,FALSE))</f>
        <v/>
      </c>
      <c r="DW309" s="599" t="str">
        <f ca="1">IF($DP309="","",VLOOKUP(DP309,Invoer!$F$15:$AU$1999,9,FALSE))</f>
        <v/>
      </c>
      <c r="DX309" s="599" t="str">
        <f ca="1">IF($DP309="","",VLOOKUP(DP309,Invoer!$F$15:$AU$1999,10,FALSE))</f>
        <v/>
      </c>
      <c r="DY309" s="595" t="str">
        <f ca="1">IF($DP309="","",VLOOKUP(DP309,Invoer!$F$15:$AU$1999,11,FALSE))</f>
        <v/>
      </c>
      <c r="DZ309" s="662" t="str">
        <f ca="1">IF($DP309="","",IF($DN$4&gt;2,"",VLOOKUP(DP309,Invoer!CQ:CS,3,FALSE)))</f>
        <v/>
      </c>
      <c r="EA309" s="541" t="str">
        <f ca="1">IF($DP309="","",IF(ISERROR(DQ309),0,IF($DN$4&lt;3,"",VLOOKUP(DP309,Invoer!$F$15:$AU$1999,15,FALSE))))</f>
        <v/>
      </c>
      <c r="EB309" s="595" t="str">
        <f ca="1">IF($DP309="","",IF($DN$4&lt;3,"",VLOOKUP(DP309,Invoer!$F$15:$AU$1999,19,FALSE)))</f>
        <v/>
      </c>
      <c r="EC309" s="541" t="str">
        <f ca="1">IF($DP309="","",IF(ISERROR(DQ309),0,IF($DN$4&lt;3,"",VLOOKUP(DP309,Invoer!$F$15:$AU$1999,24,FALSE))))</f>
        <v/>
      </c>
      <c r="ED309" s="541" t="str">
        <f ca="1">IF($DP309="","",IF(ISERROR(DQ309),0,IF($DN$4&lt;3,"",VLOOKUP(DP309,Invoer!$F$15:$AU$1999,17,FALSE))))</f>
        <v/>
      </c>
      <c r="EH309" s="89" t="e">
        <f ca="1">Invoer!CP314</f>
        <v>#N/A</v>
      </c>
      <c r="EI309" s="599" t="str">
        <f t="shared" ca="1" si="163"/>
        <v/>
      </c>
      <c r="EJ309" s="673" t="str">
        <f ca="1">IF(EI309="","",VLOOKUP(EI309,Invoer!$F$15:$AU$1999,2,FALSE))</f>
        <v/>
      </c>
      <c r="EK309" s="599" t="str">
        <f t="shared" ca="1" si="164"/>
        <v/>
      </c>
      <c r="EL309" s="599" t="str">
        <f ca="1">IF($EI309="","",VLOOKUP(EI309,Invoer!$F$15:$AU$1999,3,FALSE))</f>
        <v/>
      </c>
      <c r="EM309" s="599" t="str">
        <f ca="1">IF($EI309="","",IF(EL309&lt;&gt;"Liq","",VLOOKUP(EI309,Invoer!$F$15:$AU$1999,4,FALSE)))</f>
        <v/>
      </c>
      <c r="EN309" s="599" t="str">
        <f ca="1">IF($EI309="","",VLOOKUP(EI309,Invoer!$F$15:$AU$1999,6,FALSE))</f>
        <v/>
      </c>
      <c r="EO309" s="599" t="str">
        <f ca="1">IF(EI309="","",VLOOKUP(EI309,Invoer!$F$15:$AU$1999,9,FALSE))</f>
        <v/>
      </c>
      <c r="EP309" s="599" t="str">
        <f ca="1">IF(EI309="","",VLOOKUP(EI309,Invoer!$F$15:$AU$1999,10,FALSE))</f>
        <v/>
      </c>
      <c r="EQ309" s="599" t="str">
        <f ca="1">IF(EI309="","",VLOOKUP(EI309,Invoer!$F$15:$AU$1999,11,FALSE))</f>
        <v/>
      </c>
      <c r="ER309" s="662" t="str">
        <f ca="1">IF(EI309="","",VLOOKUP(EI309,Invoer!CQ:CS,3,FALSE))</f>
        <v/>
      </c>
      <c r="ES309" s="662" t="str">
        <f t="shared" ca="1" si="165"/>
        <v/>
      </c>
      <c r="ET309" s="513" t="str">
        <f t="shared" ca="1" si="166"/>
        <v/>
      </c>
      <c r="EU309" s="112" t="str">
        <f t="shared" ca="1" si="167"/>
        <v/>
      </c>
      <c r="EV309" s="83" t="s">
        <v>160</v>
      </c>
      <c r="EW309" s="682" t="str">
        <f t="shared" ca="1" si="168"/>
        <v/>
      </c>
      <c r="EX309" s="662" t="str">
        <f t="shared" ca="1" si="169"/>
        <v/>
      </c>
      <c r="EY309"/>
      <c r="EZ309" s="56" t="e">
        <f t="shared" ca="1" si="177"/>
        <v>#VALUE!</v>
      </c>
      <c r="FA309" s="56" t="e">
        <f t="shared" ca="1" si="178"/>
        <v>#VALUE!</v>
      </c>
      <c r="FE309"/>
      <c r="FI309"/>
      <c r="FJ309"/>
    </row>
    <row r="310" spans="1:166" ht="12" customHeight="1" x14ac:dyDescent="0.2">
      <c r="A310"/>
      <c r="B310"/>
      <c r="C310"/>
      <c r="E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AC310" s="435" t="str">
        <f>IF($AC$7&lt;3,Invoer!DR315,IF($AC$7=3,Invoer!BT315,"x"))</f>
        <v>x</v>
      </c>
      <c r="AD310" s="599" t="str">
        <f t="shared" si="170"/>
        <v/>
      </c>
      <c r="AE310" s="673" t="str">
        <f>IF($AD310="","",VLOOKUP(AD310,Invoer!$F$15:$AU$1999,2,FALSE))</f>
        <v/>
      </c>
      <c r="AF310" s="599" t="str">
        <f t="shared" si="171"/>
        <v/>
      </c>
      <c r="AG310" s="599" t="str">
        <f>IF($AD310="","",VLOOKUP(AD310,Invoer!$F$15:$AU$1999,3,FALSE))</f>
        <v/>
      </c>
      <c r="AH310" s="599" t="str">
        <f>IF($AD310="","",IF(AG310&lt;&gt;"Liq","",VLOOKUP(AD310,Invoer!$F$15:$AU$1999,4,FALSE)))</f>
        <v/>
      </c>
      <c r="AI310" s="677" t="str">
        <f>IF($AD310="","",VLOOKUP(AD310,Invoer!$F$15:$AU$1999,5,FALSE))</f>
        <v/>
      </c>
      <c r="AJ310" s="599" t="str">
        <f>IF($AD310="","",VLOOKUP(AD310,Invoer!$F$15:$AU$1999,6,FALSE))</f>
        <v/>
      </c>
      <c r="AK310" s="599" t="str">
        <f>IF($AD310="","",VLOOKUP(AD310,Invoer!$F$15:$AU$1999,9,FALSE))</f>
        <v/>
      </c>
      <c r="AL310" s="599" t="str">
        <f>IF($AD310="","",VLOOKUP(AD310,Invoer!$F$15:$AU$1999,10,FALSE))</f>
        <v/>
      </c>
      <c r="AM310" s="599" t="str">
        <f>IF($AD310="","",VLOOKUP(AD310,Invoer!$F$15:$BB$1999,14,FALSE))</f>
        <v/>
      </c>
      <c r="AN310" s="599" t="str">
        <f>IF($AD310="","",VLOOKUP(AD310,Invoer!$F$15:$AU$1999,11,FALSE))</f>
        <v/>
      </c>
      <c r="AO310" s="662" t="str">
        <f>IF($AD310="","",VLOOKUP(AD310,Invoer!$F$15:$AU$1999,15,FALSE))</f>
        <v/>
      </c>
      <c r="AP310" s="599" t="str">
        <f>IF($AD310="","",VLOOKUP(AD310,Invoer!$F$15:$AU$1999,19,FALSE))</f>
        <v/>
      </c>
      <c r="AQ310" s="662" t="str">
        <f>IF($AD310="","",VLOOKUP(AD310,Invoer!$F$15:$AU$1999,24,FALSE))</f>
        <v/>
      </c>
      <c r="AR310" s="662" t="str">
        <f>IF($AD310="","",VLOOKUP(AD310,Invoer!$F$15:$AU$1999,17,FALSE))</f>
        <v/>
      </c>
      <c r="AS310" s="678" t="str">
        <f t="shared" si="179"/>
        <v/>
      </c>
      <c r="AT310" s="676" t="str">
        <f t="shared" si="153"/>
        <v/>
      </c>
      <c r="AU310" s="77" t="e">
        <f t="shared" si="154"/>
        <v>#VALUE!</v>
      </c>
      <c r="AW310" s="57"/>
      <c r="AX310" s="57"/>
      <c r="BA310" s="83" t="e">
        <f ca="1">Invoer!DW315</f>
        <v>#N/A</v>
      </c>
      <c r="BB310" s="599" t="str">
        <f t="shared" ca="1" si="172"/>
        <v/>
      </c>
      <c r="BC310" s="673" t="str">
        <f ca="1">IF($BB310="","",VLOOKUP(BB310,Invoer!$F$15:$AU$1999,2,FALSE))</f>
        <v/>
      </c>
      <c r="BD310" s="599" t="str">
        <f t="shared" ca="1" si="173"/>
        <v/>
      </c>
      <c r="BE310" s="599" t="str">
        <f ca="1">IF($BB310="","",VLOOKUP(BB310,Invoer!$F$15:$AU$1999,5,FALSE))</f>
        <v/>
      </c>
      <c r="BF310" s="599" t="str">
        <f ca="1">IF($BB310="","",VLOOKUP(BB310,Invoer!$F$15:$AU$1999,6,FALSE))</f>
        <v/>
      </c>
      <c r="BG310" s="599" t="str">
        <f ca="1">IF($BB310="","",VLOOKUP(BB310,Invoer!$F$15:$AU$1999,9,FALSE))</f>
        <v/>
      </c>
      <c r="BH310" s="599" t="str">
        <f ca="1">IF($BB310="","",VLOOKUP(BB310,Invoer!$F$15:$AU$1999,10,FALSE))</f>
        <v/>
      </c>
      <c r="BI310" s="599" t="str">
        <f ca="1">IF($BB310="","",VLOOKUP(BB310,Invoer!$F$15:$BB$1999,14,FALSE))</f>
        <v/>
      </c>
      <c r="BJ310" s="599" t="str">
        <f ca="1">IF($BB310="","",VLOOKUP(BB310,Invoer!$F$15:$AU$1999,11,FALSE))</f>
        <v/>
      </c>
      <c r="BK310" s="662" t="str">
        <f t="shared" ca="1" si="174"/>
        <v/>
      </c>
      <c r="BL310" s="662" t="str">
        <f t="shared" ca="1" si="175"/>
        <v/>
      </c>
      <c r="BM310" s="679" t="str">
        <f t="shared" ca="1" si="176"/>
        <v/>
      </c>
      <c r="BN310" s="662" t="str">
        <f t="shared" ca="1" si="155"/>
        <v/>
      </c>
      <c r="BO310" s="662" t="str">
        <f ca="1">IF($BB310="","",VLOOKUP(BB310,Invoer!$F$15:$AU$1999,15,FALSE))</f>
        <v/>
      </c>
      <c r="BP310" s="662" t="str">
        <f ca="1">IF($BB310="","",VLOOKUP(BB310,Invoer!$F$15:$AU$1999,24,FALSE))</f>
        <v/>
      </c>
      <c r="BQ310" s="662" t="str">
        <f ca="1">IF($BB310="","",VLOOKUP(BB310,Invoer!$F$15:$AU$1999,17,FALSE))</f>
        <v/>
      </c>
      <c r="BS310" s="73" t="e">
        <f t="shared" ca="1" si="180"/>
        <v>#VALUE!</v>
      </c>
      <c r="BT310" s="57" t="str">
        <f t="shared" ca="1" si="181"/>
        <v/>
      </c>
      <c r="CQ310" s="411" t="e">
        <f ca="1">Invoer!EG315</f>
        <v>#N/A</v>
      </c>
      <c r="CR310" s="599" t="str">
        <f t="shared" ca="1" si="156"/>
        <v/>
      </c>
      <c r="CS310" s="673" t="str">
        <f ca="1">IF($CR310="","",VLOOKUP(CR310,Invoer!$F$15:$AU$1500,2,FALSE))</f>
        <v/>
      </c>
      <c r="CT310" s="599" t="str">
        <f t="shared" ca="1" si="157"/>
        <v/>
      </c>
      <c r="CU310" s="599" t="str">
        <f ca="1">IF($CR310="","",VLOOKUP(CR310,Invoer!$F$15:$AU$1500,3,FALSE))</f>
        <v/>
      </c>
      <c r="CV310" s="599" t="str">
        <f ca="1">IF($CR310="","",IF(CU310&lt;&gt;"Liq","",VLOOKUP(CR310,Invoer!$F$15:$AU$1500,4,FALSE)))</f>
        <v/>
      </c>
      <c r="CW310" s="599" t="str">
        <f ca="1">IF($CR310="","",VLOOKUP(CR310,Invoer!$F$15:$AU$1500,5,FALSE))</f>
        <v/>
      </c>
      <c r="CX310" s="599" t="str">
        <f ca="1">IF($CR310="","",VLOOKUP(CR310,Invoer!$F$15:$AU$1500,6,FALSE))</f>
        <v/>
      </c>
      <c r="CY310" s="599" t="str">
        <f ca="1">IF($CR310="","",VLOOKUP(CR310,Invoer!$F$15:$AU$1500,9,FALSE))</f>
        <v/>
      </c>
      <c r="CZ310" s="599" t="str">
        <f ca="1">IF($CR310="","",VLOOKUP(CR310,Invoer!$F$15:$AU$1500,10,FALSE))</f>
        <v/>
      </c>
      <c r="DA310" s="599" t="str">
        <f ca="1">IF($CR310="","",VLOOKUP(CR310,Invoer!$F$15:$AU$1500,11,FALSE))</f>
        <v/>
      </c>
      <c r="DB310" s="599" t="str">
        <f ca="1">IF($CR310="","",VLOOKUP(CR310,Invoer!$F$15:$BB$1500,14,FALSE))</f>
        <v/>
      </c>
      <c r="DC310" s="662" t="str">
        <f ca="1">IF($CR310="","",VLOOKUP(CR310,Invoer!$F$15:$AU$1500,15,FALSE))</f>
        <v/>
      </c>
      <c r="DD310" s="599" t="str">
        <f ca="1">IF($CR310="","",VLOOKUP(CR310,Invoer!$F$15:$AU$1500,19,FALSE))</f>
        <v/>
      </c>
      <c r="DE310" s="662" t="str">
        <f ca="1">IF($CR310="","",VLOOKUP(CR310,Invoer!$F$15:$AU$1500,20,FALSE))</f>
        <v/>
      </c>
      <c r="DF310" s="662" t="str">
        <f ca="1">IF($CR310="","",VLOOKUP(CR310,Invoer!$F$15:$AU$1500,23,FALSE))</f>
        <v/>
      </c>
      <c r="DG310" s="662" t="str">
        <f ca="1">IF($CR310="","",VLOOKUP(CR310,Invoer!$F$15:$AU$1500,17,FALSE))</f>
        <v/>
      </c>
      <c r="DH310" s="681" t="str">
        <f t="shared" ca="1" si="158"/>
        <v/>
      </c>
      <c r="DI310" s="662" t="str">
        <f t="shared" ca="1" si="159"/>
        <v/>
      </c>
      <c r="DJ310" s="190"/>
      <c r="DK310" s="411" t="str">
        <f t="shared" ca="1" si="160"/>
        <v/>
      </c>
      <c r="DO310" s="61" t="e">
        <f ca="1">IF($DN$4&lt;3,Invoer!EB315,Invoer!EA315)</f>
        <v>#N/A</v>
      </c>
      <c r="DP310" s="599" t="str">
        <f t="shared" ca="1" si="161"/>
        <v/>
      </c>
      <c r="DQ310" s="673" t="str">
        <f ca="1">IF($DP310="","",VLOOKUP(DP310,Invoer!$F$15:$AU$1999,2,FALSE))</f>
        <v/>
      </c>
      <c r="DR310" s="599" t="str">
        <f t="shared" ca="1" si="162"/>
        <v/>
      </c>
      <c r="DS310" s="599" t="str">
        <f ca="1">IF($DP310="","",VLOOKUP(DP310,Invoer!$F$15:$AU$1999,3,FALSE))</f>
        <v/>
      </c>
      <c r="DT310" s="599" t="str">
        <f ca="1">IF($DP310="","",IF(DS310&lt;&gt;"Liq","",VLOOKUP(DP310,Invoer!$F$15:$AU$1999,4,FALSE)))</f>
        <v/>
      </c>
      <c r="DU310" s="599" t="str">
        <f ca="1">IF($DP310="","",VLOOKUP(DP310,Invoer!$F$15:$AU$1999,5,FALSE))</f>
        <v/>
      </c>
      <c r="DV310" s="599" t="str">
        <f ca="1">IF($DP310="","",VLOOKUP(DP310,Invoer!$F$15:$AU$1999,6,FALSE))</f>
        <v/>
      </c>
      <c r="DW310" s="599" t="str">
        <f ca="1">IF($DP310="","",VLOOKUP(DP310,Invoer!$F$15:$AU$1999,9,FALSE))</f>
        <v/>
      </c>
      <c r="DX310" s="599" t="str">
        <f ca="1">IF($DP310="","",VLOOKUP(DP310,Invoer!$F$15:$AU$1999,10,FALSE))</f>
        <v/>
      </c>
      <c r="DY310" s="595" t="str">
        <f ca="1">IF($DP310="","",VLOOKUP(DP310,Invoer!$F$15:$AU$1999,11,FALSE))</f>
        <v/>
      </c>
      <c r="DZ310" s="662" t="str">
        <f ca="1">IF($DP310="","",IF($DN$4&gt;2,"",VLOOKUP(DP310,Invoer!CQ:CS,3,FALSE)))</f>
        <v/>
      </c>
      <c r="EA310" s="541" t="str">
        <f ca="1">IF($DP310="","",IF(ISERROR(DQ310),0,IF($DN$4&lt;3,"",VLOOKUP(DP310,Invoer!$F$15:$AU$1999,15,FALSE))))</f>
        <v/>
      </c>
      <c r="EB310" s="595" t="str">
        <f ca="1">IF($DP310="","",IF($DN$4&lt;3,"",VLOOKUP(DP310,Invoer!$F$15:$AU$1999,19,FALSE)))</f>
        <v/>
      </c>
      <c r="EC310" s="541" t="str">
        <f ca="1">IF($DP310="","",IF(ISERROR(DQ310),0,IF($DN$4&lt;3,"",VLOOKUP(DP310,Invoer!$F$15:$AU$1999,24,FALSE))))</f>
        <v/>
      </c>
      <c r="ED310" s="541" t="str">
        <f ca="1">IF($DP310="","",IF(ISERROR(DQ310),0,IF($DN$4&lt;3,"",VLOOKUP(DP310,Invoer!$F$15:$AU$1999,17,FALSE))))</f>
        <v/>
      </c>
      <c r="EH310" s="89" t="e">
        <f ca="1">Invoer!CP315</f>
        <v>#N/A</v>
      </c>
      <c r="EI310" s="599" t="str">
        <f t="shared" ca="1" si="163"/>
        <v/>
      </c>
      <c r="EJ310" s="673" t="str">
        <f ca="1">IF(EI310="","",VLOOKUP(EI310,Invoer!$F$15:$AU$1999,2,FALSE))</f>
        <v/>
      </c>
      <c r="EK310" s="599" t="str">
        <f t="shared" ca="1" si="164"/>
        <v/>
      </c>
      <c r="EL310" s="599" t="str">
        <f ca="1">IF($EI310="","",VLOOKUP(EI310,Invoer!$F$15:$AU$1999,3,FALSE))</f>
        <v/>
      </c>
      <c r="EM310" s="599" t="str">
        <f ca="1">IF($EI310="","",IF(EL310&lt;&gt;"Liq","",VLOOKUP(EI310,Invoer!$F$15:$AU$1999,4,FALSE)))</f>
        <v/>
      </c>
      <c r="EN310" s="599" t="str">
        <f ca="1">IF($EI310="","",VLOOKUP(EI310,Invoer!$F$15:$AU$1999,6,FALSE))</f>
        <v/>
      </c>
      <c r="EO310" s="599" t="str">
        <f ca="1">IF(EI310="","",VLOOKUP(EI310,Invoer!$F$15:$AU$1999,9,FALSE))</f>
        <v/>
      </c>
      <c r="EP310" s="599" t="str">
        <f ca="1">IF(EI310="","",VLOOKUP(EI310,Invoer!$F$15:$AU$1999,10,FALSE))</f>
        <v/>
      </c>
      <c r="EQ310" s="599" t="str">
        <f ca="1">IF(EI310="","",VLOOKUP(EI310,Invoer!$F$15:$AU$1999,11,FALSE))</f>
        <v/>
      </c>
      <c r="ER310" s="662" t="str">
        <f ca="1">IF(EI310="","",VLOOKUP(EI310,Invoer!CQ:CS,3,FALSE))</f>
        <v/>
      </c>
      <c r="ES310" s="662" t="str">
        <f t="shared" ca="1" si="165"/>
        <v/>
      </c>
      <c r="ET310" s="513" t="str">
        <f t="shared" ca="1" si="166"/>
        <v/>
      </c>
      <c r="EU310" s="112" t="str">
        <f t="shared" ca="1" si="167"/>
        <v/>
      </c>
      <c r="EV310" s="83" t="s">
        <v>160</v>
      </c>
      <c r="EW310" s="682" t="str">
        <f t="shared" ca="1" si="168"/>
        <v/>
      </c>
      <c r="EX310" s="662" t="str">
        <f t="shared" ca="1" si="169"/>
        <v/>
      </c>
      <c r="EY310"/>
      <c r="EZ310" s="56" t="e">
        <f t="shared" ca="1" si="177"/>
        <v>#VALUE!</v>
      </c>
      <c r="FA310" s="56" t="e">
        <f t="shared" ca="1" si="178"/>
        <v>#VALUE!</v>
      </c>
      <c r="FE310"/>
      <c r="FI310"/>
      <c r="FJ310"/>
    </row>
    <row r="311" spans="1:166" ht="12" customHeight="1" x14ac:dyDescent="0.2">
      <c r="A311"/>
      <c r="B311"/>
      <c r="C311"/>
      <c r="E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AC311" s="435" t="str">
        <f>IF($AC$7&lt;3,Invoer!DR316,IF($AC$7=3,Invoer!BT316,"x"))</f>
        <v>x</v>
      </c>
      <c r="AD311" s="599" t="str">
        <f t="shared" si="170"/>
        <v/>
      </c>
      <c r="AE311" s="673" t="str">
        <f>IF($AD311="","",VLOOKUP(AD311,Invoer!$F$15:$AU$1999,2,FALSE))</f>
        <v/>
      </c>
      <c r="AF311" s="599" t="str">
        <f t="shared" si="171"/>
        <v/>
      </c>
      <c r="AG311" s="599" t="str">
        <f>IF($AD311="","",VLOOKUP(AD311,Invoer!$F$15:$AU$1999,3,FALSE))</f>
        <v/>
      </c>
      <c r="AH311" s="599" t="str">
        <f>IF($AD311="","",IF(AG311&lt;&gt;"Liq","",VLOOKUP(AD311,Invoer!$F$15:$AU$1999,4,FALSE)))</f>
        <v/>
      </c>
      <c r="AI311" s="677" t="str">
        <f>IF($AD311="","",VLOOKUP(AD311,Invoer!$F$15:$AU$1999,5,FALSE))</f>
        <v/>
      </c>
      <c r="AJ311" s="599" t="str">
        <f>IF($AD311="","",VLOOKUP(AD311,Invoer!$F$15:$AU$1999,6,FALSE))</f>
        <v/>
      </c>
      <c r="AK311" s="599" t="str">
        <f>IF($AD311="","",VLOOKUP(AD311,Invoer!$F$15:$AU$1999,9,FALSE))</f>
        <v/>
      </c>
      <c r="AL311" s="599" t="str">
        <f>IF($AD311="","",VLOOKUP(AD311,Invoer!$F$15:$AU$1999,10,FALSE))</f>
        <v/>
      </c>
      <c r="AM311" s="599" t="str">
        <f>IF($AD311="","",VLOOKUP(AD311,Invoer!$F$15:$BB$1999,14,FALSE))</f>
        <v/>
      </c>
      <c r="AN311" s="599" t="str">
        <f>IF($AD311="","",VLOOKUP(AD311,Invoer!$F$15:$AU$1999,11,FALSE))</f>
        <v/>
      </c>
      <c r="AO311" s="662" t="str">
        <f>IF($AD311="","",VLOOKUP(AD311,Invoer!$F$15:$AU$1999,15,FALSE))</f>
        <v/>
      </c>
      <c r="AP311" s="599" t="str">
        <f>IF($AD311="","",VLOOKUP(AD311,Invoer!$F$15:$AU$1999,19,FALSE))</f>
        <v/>
      </c>
      <c r="AQ311" s="662" t="str">
        <f>IF($AD311="","",VLOOKUP(AD311,Invoer!$F$15:$AU$1999,24,FALSE))</f>
        <v/>
      </c>
      <c r="AR311" s="662" t="str">
        <f>IF($AD311="","",VLOOKUP(AD311,Invoer!$F$15:$AU$1999,17,FALSE))</f>
        <v/>
      </c>
      <c r="AS311" s="678" t="str">
        <f t="shared" si="179"/>
        <v/>
      </c>
      <c r="AT311" s="676" t="str">
        <f t="shared" si="153"/>
        <v/>
      </c>
      <c r="AU311" s="77" t="e">
        <f t="shared" si="154"/>
        <v>#VALUE!</v>
      </c>
      <c r="AW311" s="57"/>
      <c r="AX311" s="57"/>
      <c r="BA311" s="83" t="e">
        <f ca="1">Invoer!DW316</f>
        <v>#N/A</v>
      </c>
      <c r="BB311" s="599" t="str">
        <f t="shared" ca="1" si="172"/>
        <v/>
      </c>
      <c r="BC311" s="673" t="str">
        <f ca="1">IF($BB311="","",VLOOKUP(BB311,Invoer!$F$15:$AU$1999,2,FALSE))</f>
        <v/>
      </c>
      <c r="BD311" s="599" t="str">
        <f t="shared" ca="1" si="173"/>
        <v/>
      </c>
      <c r="BE311" s="599" t="str">
        <f ca="1">IF($BB311="","",VLOOKUP(BB311,Invoer!$F$15:$AU$1999,5,FALSE))</f>
        <v/>
      </c>
      <c r="BF311" s="599" t="str">
        <f ca="1">IF($BB311="","",VLOOKUP(BB311,Invoer!$F$15:$AU$1999,6,FALSE))</f>
        <v/>
      </c>
      <c r="BG311" s="599" t="str">
        <f ca="1">IF($BB311="","",VLOOKUP(BB311,Invoer!$F$15:$AU$1999,9,FALSE))</f>
        <v/>
      </c>
      <c r="BH311" s="599" t="str">
        <f ca="1">IF($BB311="","",VLOOKUP(BB311,Invoer!$F$15:$AU$1999,10,FALSE))</f>
        <v/>
      </c>
      <c r="BI311" s="599" t="str">
        <f ca="1">IF($BB311="","",VLOOKUP(BB311,Invoer!$F$15:$BB$1999,14,FALSE))</f>
        <v/>
      </c>
      <c r="BJ311" s="599" t="str">
        <f ca="1">IF($BB311="","",VLOOKUP(BB311,Invoer!$F$15:$AU$1999,11,FALSE))</f>
        <v/>
      </c>
      <c r="BK311" s="662" t="str">
        <f t="shared" ca="1" si="174"/>
        <v/>
      </c>
      <c r="BL311" s="662" t="str">
        <f t="shared" ca="1" si="175"/>
        <v/>
      </c>
      <c r="BM311" s="679" t="str">
        <f t="shared" ca="1" si="176"/>
        <v/>
      </c>
      <c r="BN311" s="662" t="str">
        <f t="shared" ca="1" si="155"/>
        <v/>
      </c>
      <c r="BO311" s="662" t="str">
        <f ca="1">IF($BB311="","",VLOOKUP(BB311,Invoer!$F$15:$AU$1999,15,FALSE))</f>
        <v/>
      </c>
      <c r="BP311" s="662" t="str">
        <f ca="1">IF($BB311="","",VLOOKUP(BB311,Invoer!$F$15:$AU$1999,24,FALSE))</f>
        <v/>
      </c>
      <c r="BQ311" s="662" t="str">
        <f ca="1">IF($BB311="","",VLOOKUP(BB311,Invoer!$F$15:$AU$1999,17,FALSE))</f>
        <v/>
      </c>
      <c r="BS311" s="73" t="e">
        <f t="shared" ca="1" si="180"/>
        <v>#VALUE!</v>
      </c>
      <c r="BT311" s="57" t="str">
        <f t="shared" ca="1" si="181"/>
        <v/>
      </c>
      <c r="CQ311" s="411" t="e">
        <f ca="1">Invoer!EG316</f>
        <v>#N/A</v>
      </c>
      <c r="CR311" s="599" t="str">
        <f t="shared" ca="1" si="156"/>
        <v/>
      </c>
      <c r="CS311" s="673" t="str">
        <f ca="1">IF($CR311="","",VLOOKUP(CR311,Invoer!$F$15:$AU$1500,2,FALSE))</f>
        <v/>
      </c>
      <c r="CT311" s="599" t="str">
        <f t="shared" ca="1" si="157"/>
        <v/>
      </c>
      <c r="CU311" s="599" t="str">
        <f ca="1">IF($CR311="","",VLOOKUP(CR311,Invoer!$F$15:$AU$1500,3,FALSE))</f>
        <v/>
      </c>
      <c r="CV311" s="599" t="str">
        <f ca="1">IF($CR311="","",IF(CU311&lt;&gt;"Liq","",VLOOKUP(CR311,Invoer!$F$15:$AU$1500,4,FALSE)))</f>
        <v/>
      </c>
      <c r="CW311" s="599" t="str">
        <f ca="1">IF($CR311="","",VLOOKUP(CR311,Invoer!$F$15:$AU$1500,5,FALSE))</f>
        <v/>
      </c>
      <c r="CX311" s="599" t="str">
        <f ca="1">IF($CR311="","",VLOOKUP(CR311,Invoer!$F$15:$AU$1500,6,FALSE))</f>
        <v/>
      </c>
      <c r="CY311" s="599" t="str">
        <f ca="1">IF($CR311="","",VLOOKUP(CR311,Invoer!$F$15:$AU$1500,9,FALSE))</f>
        <v/>
      </c>
      <c r="CZ311" s="599" t="str">
        <f ca="1">IF($CR311="","",VLOOKUP(CR311,Invoer!$F$15:$AU$1500,10,FALSE))</f>
        <v/>
      </c>
      <c r="DA311" s="599" t="str">
        <f ca="1">IF($CR311="","",VLOOKUP(CR311,Invoer!$F$15:$AU$1500,11,FALSE))</f>
        <v/>
      </c>
      <c r="DB311" s="599" t="str">
        <f ca="1">IF($CR311="","",VLOOKUP(CR311,Invoer!$F$15:$BB$1500,14,FALSE))</f>
        <v/>
      </c>
      <c r="DC311" s="662" t="str">
        <f ca="1">IF($CR311="","",VLOOKUP(CR311,Invoer!$F$15:$AU$1500,15,FALSE))</f>
        <v/>
      </c>
      <c r="DD311" s="599" t="str">
        <f ca="1">IF($CR311="","",VLOOKUP(CR311,Invoer!$F$15:$AU$1500,19,FALSE))</f>
        <v/>
      </c>
      <c r="DE311" s="662" t="str">
        <f ca="1">IF($CR311="","",VLOOKUP(CR311,Invoer!$F$15:$AU$1500,20,FALSE))</f>
        <v/>
      </c>
      <c r="DF311" s="662" t="str">
        <f ca="1">IF($CR311="","",VLOOKUP(CR311,Invoer!$F$15:$AU$1500,23,FALSE))</f>
        <v/>
      </c>
      <c r="DG311" s="662" t="str">
        <f ca="1">IF($CR311="","",VLOOKUP(CR311,Invoer!$F$15:$AU$1500,17,FALSE))</f>
        <v/>
      </c>
      <c r="DH311" s="681" t="str">
        <f t="shared" ca="1" si="158"/>
        <v/>
      </c>
      <c r="DI311" s="662" t="str">
        <f t="shared" ca="1" si="159"/>
        <v/>
      </c>
      <c r="DJ311" s="190"/>
      <c r="DK311" s="411" t="str">
        <f t="shared" ca="1" si="160"/>
        <v/>
      </c>
      <c r="DO311" s="61" t="e">
        <f ca="1">IF($DN$4&lt;3,Invoer!EB316,Invoer!EA316)</f>
        <v>#N/A</v>
      </c>
      <c r="DP311" s="599" t="str">
        <f t="shared" ca="1" si="161"/>
        <v/>
      </c>
      <c r="DQ311" s="673" t="str">
        <f ca="1">IF($DP311="","",VLOOKUP(DP311,Invoer!$F$15:$AU$1999,2,FALSE))</f>
        <v/>
      </c>
      <c r="DR311" s="599" t="str">
        <f t="shared" ca="1" si="162"/>
        <v/>
      </c>
      <c r="DS311" s="599" t="str">
        <f ca="1">IF($DP311="","",VLOOKUP(DP311,Invoer!$F$15:$AU$1999,3,FALSE))</f>
        <v/>
      </c>
      <c r="DT311" s="599" t="str">
        <f ca="1">IF($DP311="","",IF(DS311&lt;&gt;"Liq","",VLOOKUP(DP311,Invoer!$F$15:$AU$1999,4,FALSE)))</f>
        <v/>
      </c>
      <c r="DU311" s="599" t="str">
        <f ca="1">IF($DP311="","",VLOOKUP(DP311,Invoer!$F$15:$AU$1999,5,FALSE))</f>
        <v/>
      </c>
      <c r="DV311" s="599" t="str">
        <f ca="1">IF($DP311="","",VLOOKUP(DP311,Invoer!$F$15:$AU$1999,6,FALSE))</f>
        <v/>
      </c>
      <c r="DW311" s="599" t="str">
        <f ca="1">IF($DP311="","",VLOOKUP(DP311,Invoer!$F$15:$AU$1999,9,FALSE))</f>
        <v/>
      </c>
      <c r="DX311" s="599" t="str">
        <f ca="1">IF($DP311="","",VLOOKUP(DP311,Invoer!$F$15:$AU$1999,10,FALSE))</f>
        <v/>
      </c>
      <c r="DY311" s="595" t="str">
        <f ca="1">IF($DP311="","",VLOOKUP(DP311,Invoer!$F$15:$AU$1999,11,FALSE))</f>
        <v/>
      </c>
      <c r="DZ311" s="662" t="str">
        <f ca="1">IF($DP311="","",IF($DN$4&gt;2,"",VLOOKUP(DP311,Invoer!CQ:CS,3,FALSE)))</f>
        <v/>
      </c>
      <c r="EA311" s="541" t="str">
        <f ca="1">IF($DP311="","",IF(ISERROR(DQ311),0,IF($DN$4&lt;3,"",VLOOKUP(DP311,Invoer!$F$15:$AU$1999,15,FALSE))))</f>
        <v/>
      </c>
      <c r="EB311" s="595" t="str">
        <f ca="1">IF($DP311="","",IF($DN$4&lt;3,"",VLOOKUP(DP311,Invoer!$F$15:$AU$1999,19,FALSE)))</f>
        <v/>
      </c>
      <c r="EC311" s="541" t="str">
        <f ca="1">IF($DP311="","",IF(ISERROR(DQ311),0,IF($DN$4&lt;3,"",VLOOKUP(DP311,Invoer!$F$15:$AU$1999,24,FALSE))))</f>
        <v/>
      </c>
      <c r="ED311" s="541" t="str">
        <f ca="1">IF($DP311="","",IF(ISERROR(DQ311),0,IF($DN$4&lt;3,"",VLOOKUP(DP311,Invoer!$F$15:$AU$1999,17,FALSE))))</f>
        <v/>
      </c>
      <c r="EH311" s="89" t="e">
        <f ca="1">Invoer!CP316</f>
        <v>#N/A</v>
      </c>
      <c r="EI311" s="599" t="str">
        <f t="shared" ca="1" si="163"/>
        <v/>
      </c>
      <c r="EJ311" s="673" t="str">
        <f ca="1">IF(EI311="","",VLOOKUP(EI311,Invoer!$F$15:$AU$1999,2,FALSE))</f>
        <v/>
      </c>
      <c r="EK311" s="599" t="str">
        <f t="shared" ca="1" si="164"/>
        <v/>
      </c>
      <c r="EL311" s="599" t="str">
        <f ca="1">IF($EI311="","",VLOOKUP(EI311,Invoer!$F$15:$AU$1999,3,FALSE))</f>
        <v/>
      </c>
      <c r="EM311" s="599" t="str">
        <f ca="1">IF($EI311="","",IF(EL311&lt;&gt;"Liq","",VLOOKUP(EI311,Invoer!$F$15:$AU$1999,4,FALSE)))</f>
        <v/>
      </c>
      <c r="EN311" s="599" t="str">
        <f ca="1">IF($EI311="","",VLOOKUP(EI311,Invoer!$F$15:$AU$1999,6,FALSE))</f>
        <v/>
      </c>
      <c r="EO311" s="599" t="str">
        <f ca="1">IF(EI311="","",VLOOKUP(EI311,Invoer!$F$15:$AU$1999,9,FALSE))</f>
        <v/>
      </c>
      <c r="EP311" s="599" t="str">
        <f ca="1">IF(EI311="","",VLOOKUP(EI311,Invoer!$F$15:$AU$1999,10,FALSE))</f>
        <v/>
      </c>
      <c r="EQ311" s="599" t="str">
        <f ca="1">IF(EI311="","",VLOOKUP(EI311,Invoer!$F$15:$AU$1999,11,FALSE))</f>
        <v/>
      </c>
      <c r="ER311" s="662" t="str">
        <f ca="1">IF(EI311="","",VLOOKUP(EI311,Invoer!CQ:CS,3,FALSE))</f>
        <v/>
      </c>
      <c r="ES311" s="662" t="str">
        <f t="shared" ca="1" si="165"/>
        <v/>
      </c>
      <c r="ET311" s="513" t="str">
        <f t="shared" ca="1" si="166"/>
        <v/>
      </c>
      <c r="EU311" s="112" t="str">
        <f t="shared" ca="1" si="167"/>
        <v/>
      </c>
      <c r="EV311" s="83" t="s">
        <v>160</v>
      </c>
      <c r="EW311" s="682" t="str">
        <f t="shared" ca="1" si="168"/>
        <v/>
      </c>
      <c r="EX311" s="662" t="str">
        <f t="shared" ca="1" si="169"/>
        <v/>
      </c>
      <c r="EY311"/>
      <c r="EZ311" s="56" t="e">
        <f t="shared" ca="1" si="177"/>
        <v>#VALUE!</v>
      </c>
      <c r="FA311" s="56" t="e">
        <f t="shared" ca="1" si="178"/>
        <v>#VALUE!</v>
      </c>
      <c r="FE311"/>
      <c r="FI311"/>
      <c r="FJ311"/>
    </row>
    <row r="312" spans="1:166" ht="12" customHeight="1" x14ac:dyDescent="0.2">
      <c r="A312"/>
      <c r="B312"/>
      <c r="C312"/>
      <c r="E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AC312" s="435" t="str">
        <f>IF($AC$7&lt;3,Invoer!DR317,IF($AC$7=3,Invoer!BT317,"x"))</f>
        <v>x</v>
      </c>
      <c r="AD312" s="599" t="str">
        <f t="shared" si="170"/>
        <v/>
      </c>
      <c r="AE312" s="673" t="str">
        <f>IF($AD312="","",VLOOKUP(AD312,Invoer!$F$15:$AU$1999,2,FALSE))</f>
        <v/>
      </c>
      <c r="AF312" s="599" t="str">
        <f t="shared" si="171"/>
        <v/>
      </c>
      <c r="AG312" s="599" t="str">
        <f>IF($AD312="","",VLOOKUP(AD312,Invoer!$F$15:$AU$1999,3,FALSE))</f>
        <v/>
      </c>
      <c r="AH312" s="599" t="str">
        <f>IF($AD312="","",IF(AG312&lt;&gt;"Liq","",VLOOKUP(AD312,Invoer!$F$15:$AU$1999,4,FALSE)))</f>
        <v/>
      </c>
      <c r="AI312" s="677" t="str">
        <f>IF($AD312="","",VLOOKUP(AD312,Invoer!$F$15:$AU$1999,5,FALSE))</f>
        <v/>
      </c>
      <c r="AJ312" s="599" t="str">
        <f>IF($AD312="","",VLOOKUP(AD312,Invoer!$F$15:$AU$1999,6,FALSE))</f>
        <v/>
      </c>
      <c r="AK312" s="599" t="str">
        <f>IF($AD312="","",VLOOKUP(AD312,Invoer!$F$15:$AU$1999,9,FALSE))</f>
        <v/>
      </c>
      <c r="AL312" s="599" t="str">
        <f>IF($AD312="","",VLOOKUP(AD312,Invoer!$F$15:$AU$1999,10,FALSE))</f>
        <v/>
      </c>
      <c r="AM312" s="599" t="str">
        <f>IF($AD312="","",VLOOKUP(AD312,Invoer!$F$15:$BB$1999,14,FALSE))</f>
        <v/>
      </c>
      <c r="AN312" s="599" t="str">
        <f>IF($AD312="","",VLOOKUP(AD312,Invoer!$F$15:$AU$1999,11,FALSE))</f>
        <v/>
      </c>
      <c r="AO312" s="662" t="str">
        <f>IF($AD312="","",VLOOKUP(AD312,Invoer!$F$15:$AU$1999,15,FALSE))</f>
        <v/>
      </c>
      <c r="AP312" s="599" t="str">
        <f>IF($AD312="","",VLOOKUP(AD312,Invoer!$F$15:$AU$1999,19,FALSE))</f>
        <v/>
      </c>
      <c r="AQ312" s="662" t="str">
        <f>IF($AD312="","",VLOOKUP(AD312,Invoer!$F$15:$AU$1999,24,FALSE))</f>
        <v/>
      </c>
      <c r="AR312" s="662" t="str">
        <f>IF($AD312="","",VLOOKUP(AD312,Invoer!$F$15:$AU$1999,17,FALSE))</f>
        <v/>
      </c>
      <c r="AS312" s="678" t="str">
        <f t="shared" si="179"/>
        <v/>
      </c>
      <c r="AT312" s="676" t="str">
        <f t="shared" si="153"/>
        <v/>
      </c>
      <c r="AU312" s="77" t="e">
        <f t="shared" si="154"/>
        <v>#VALUE!</v>
      </c>
      <c r="AW312" s="57"/>
      <c r="AX312" s="57"/>
      <c r="BA312" s="83" t="e">
        <f ca="1">Invoer!DW317</f>
        <v>#N/A</v>
      </c>
      <c r="BB312" s="599" t="str">
        <f t="shared" ca="1" si="172"/>
        <v/>
      </c>
      <c r="BC312" s="673" t="str">
        <f ca="1">IF($BB312="","",VLOOKUP(BB312,Invoer!$F$15:$AU$1999,2,FALSE))</f>
        <v/>
      </c>
      <c r="BD312" s="599" t="str">
        <f t="shared" ca="1" si="173"/>
        <v/>
      </c>
      <c r="BE312" s="599" t="str">
        <f ca="1">IF($BB312="","",VLOOKUP(BB312,Invoer!$F$15:$AU$1999,5,FALSE))</f>
        <v/>
      </c>
      <c r="BF312" s="599" t="str">
        <f ca="1">IF($BB312="","",VLOOKUP(BB312,Invoer!$F$15:$AU$1999,6,FALSE))</f>
        <v/>
      </c>
      <c r="BG312" s="599" t="str">
        <f ca="1">IF($BB312="","",VLOOKUP(BB312,Invoer!$F$15:$AU$1999,9,FALSE))</f>
        <v/>
      </c>
      <c r="BH312" s="599" t="str">
        <f ca="1">IF($BB312="","",VLOOKUP(BB312,Invoer!$F$15:$AU$1999,10,FALSE))</f>
        <v/>
      </c>
      <c r="BI312" s="599" t="str">
        <f ca="1">IF($BB312="","",VLOOKUP(BB312,Invoer!$F$15:$BB$1999,14,FALSE))</f>
        <v/>
      </c>
      <c r="BJ312" s="599" t="str">
        <f ca="1">IF($BB312="","",VLOOKUP(BB312,Invoer!$F$15:$AU$1999,11,FALSE))</f>
        <v/>
      </c>
      <c r="BK312" s="662" t="str">
        <f t="shared" ca="1" si="174"/>
        <v/>
      </c>
      <c r="BL312" s="662" t="str">
        <f t="shared" ca="1" si="175"/>
        <v/>
      </c>
      <c r="BM312" s="679" t="str">
        <f t="shared" ca="1" si="176"/>
        <v/>
      </c>
      <c r="BN312" s="662" t="str">
        <f t="shared" ca="1" si="155"/>
        <v/>
      </c>
      <c r="BO312" s="662" t="str">
        <f ca="1">IF($BB312="","",VLOOKUP(BB312,Invoer!$F$15:$AU$1999,15,FALSE))</f>
        <v/>
      </c>
      <c r="BP312" s="662" t="str">
        <f ca="1">IF($BB312="","",VLOOKUP(BB312,Invoer!$F$15:$AU$1999,24,FALSE))</f>
        <v/>
      </c>
      <c r="BQ312" s="662" t="str">
        <f ca="1">IF($BB312="","",VLOOKUP(BB312,Invoer!$F$15:$AU$1999,17,FALSE))</f>
        <v/>
      </c>
      <c r="BS312" s="73" t="e">
        <f t="shared" ca="1" si="180"/>
        <v>#VALUE!</v>
      </c>
      <c r="BT312" s="57" t="str">
        <f t="shared" ca="1" si="181"/>
        <v/>
      </c>
      <c r="CQ312" s="411" t="e">
        <f ca="1">Invoer!EG317</f>
        <v>#N/A</v>
      </c>
      <c r="CR312" s="599" t="str">
        <f t="shared" ca="1" si="156"/>
        <v/>
      </c>
      <c r="CS312" s="673" t="str">
        <f ca="1">IF($CR312="","",VLOOKUP(CR312,Invoer!$F$15:$AU$1500,2,FALSE))</f>
        <v/>
      </c>
      <c r="CT312" s="599" t="str">
        <f t="shared" ca="1" si="157"/>
        <v/>
      </c>
      <c r="CU312" s="599" t="str">
        <f ca="1">IF($CR312="","",VLOOKUP(CR312,Invoer!$F$15:$AU$1500,3,FALSE))</f>
        <v/>
      </c>
      <c r="CV312" s="599" t="str">
        <f ca="1">IF($CR312="","",IF(CU312&lt;&gt;"Liq","",VLOOKUP(CR312,Invoer!$F$15:$AU$1500,4,FALSE)))</f>
        <v/>
      </c>
      <c r="CW312" s="599" t="str">
        <f ca="1">IF($CR312="","",VLOOKUP(CR312,Invoer!$F$15:$AU$1500,5,FALSE))</f>
        <v/>
      </c>
      <c r="CX312" s="599" t="str">
        <f ca="1">IF($CR312="","",VLOOKUP(CR312,Invoer!$F$15:$AU$1500,6,FALSE))</f>
        <v/>
      </c>
      <c r="CY312" s="599" t="str">
        <f ca="1">IF($CR312="","",VLOOKUP(CR312,Invoer!$F$15:$AU$1500,9,FALSE))</f>
        <v/>
      </c>
      <c r="CZ312" s="599" t="str">
        <f ca="1">IF($CR312="","",VLOOKUP(CR312,Invoer!$F$15:$AU$1500,10,FALSE))</f>
        <v/>
      </c>
      <c r="DA312" s="599" t="str">
        <f ca="1">IF($CR312="","",VLOOKUP(CR312,Invoer!$F$15:$AU$1500,11,FALSE))</f>
        <v/>
      </c>
      <c r="DB312" s="599" t="str">
        <f ca="1">IF($CR312="","",VLOOKUP(CR312,Invoer!$F$15:$BB$1500,14,FALSE))</f>
        <v/>
      </c>
      <c r="DC312" s="662" t="str">
        <f ca="1">IF($CR312="","",VLOOKUP(CR312,Invoer!$F$15:$AU$1500,15,FALSE))</f>
        <v/>
      </c>
      <c r="DD312" s="599" t="str">
        <f ca="1">IF($CR312="","",VLOOKUP(CR312,Invoer!$F$15:$AU$1500,19,FALSE))</f>
        <v/>
      </c>
      <c r="DE312" s="662" t="str">
        <f ca="1">IF($CR312="","",VLOOKUP(CR312,Invoer!$F$15:$AU$1500,20,FALSE))</f>
        <v/>
      </c>
      <c r="DF312" s="662" t="str">
        <f ca="1">IF($CR312="","",VLOOKUP(CR312,Invoer!$F$15:$AU$1500,23,FALSE))</f>
        <v/>
      </c>
      <c r="DG312" s="662" t="str">
        <f ca="1">IF($CR312="","",VLOOKUP(CR312,Invoer!$F$15:$AU$1500,17,FALSE))</f>
        <v/>
      </c>
      <c r="DH312" s="681" t="str">
        <f t="shared" ca="1" si="158"/>
        <v/>
      </c>
      <c r="DI312" s="662" t="str">
        <f t="shared" ca="1" si="159"/>
        <v/>
      </c>
      <c r="DJ312" s="190"/>
      <c r="DK312" s="411" t="str">
        <f t="shared" ca="1" si="160"/>
        <v/>
      </c>
      <c r="DO312" s="61" t="e">
        <f ca="1">IF($DN$4&lt;3,Invoer!EB317,Invoer!EA317)</f>
        <v>#N/A</v>
      </c>
      <c r="DP312" s="599" t="str">
        <f t="shared" ca="1" si="161"/>
        <v/>
      </c>
      <c r="DQ312" s="673" t="str">
        <f ca="1">IF($DP312="","",VLOOKUP(DP312,Invoer!$F$15:$AU$1999,2,FALSE))</f>
        <v/>
      </c>
      <c r="DR312" s="599" t="str">
        <f t="shared" ca="1" si="162"/>
        <v/>
      </c>
      <c r="DS312" s="599" t="str">
        <f ca="1">IF($DP312="","",VLOOKUP(DP312,Invoer!$F$15:$AU$1999,3,FALSE))</f>
        <v/>
      </c>
      <c r="DT312" s="599" t="str">
        <f ca="1">IF($DP312="","",IF(DS312&lt;&gt;"Liq","",VLOOKUP(DP312,Invoer!$F$15:$AU$1999,4,FALSE)))</f>
        <v/>
      </c>
      <c r="DU312" s="599" t="str">
        <f ca="1">IF($DP312="","",VLOOKUP(DP312,Invoer!$F$15:$AU$1999,5,FALSE))</f>
        <v/>
      </c>
      <c r="DV312" s="599" t="str">
        <f ca="1">IF($DP312="","",VLOOKUP(DP312,Invoer!$F$15:$AU$1999,6,FALSE))</f>
        <v/>
      </c>
      <c r="DW312" s="599" t="str">
        <f ca="1">IF($DP312="","",VLOOKUP(DP312,Invoer!$F$15:$AU$1999,9,FALSE))</f>
        <v/>
      </c>
      <c r="DX312" s="599" t="str">
        <f ca="1">IF($DP312="","",VLOOKUP(DP312,Invoer!$F$15:$AU$1999,10,FALSE))</f>
        <v/>
      </c>
      <c r="DY312" s="595" t="str">
        <f ca="1">IF($DP312="","",VLOOKUP(DP312,Invoer!$F$15:$AU$1999,11,FALSE))</f>
        <v/>
      </c>
      <c r="DZ312" s="662" t="str">
        <f ca="1">IF($DP312="","",IF($DN$4&gt;2,"",VLOOKUP(DP312,Invoer!CQ:CS,3,FALSE)))</f>
        <v/>
      </c>
      <c r="EA312" s="541" t="str">
        <f ca="1">IF($DP312="","",IF(ISERROR(DQ312),0,IF($DN$4&lt;3,"",VLOOKUP(DP312,Invoer!$F$15:$AU$1999,15,FALSE))))</f>
        <v/>
      </c>
      <c r="EB312" s="595" t="str">
        <f ca="1">IF($DP312="","",IF($DN$4&lt;3,"",VLOOKUP(DP312,Invoer!$F$15:$AU$1999,19,FALSE)))</f>
        <v/>
      </c>
      <c r="EC312" s="541" t="str">
        <f ca="1">IF($DP312="","",IF(ISERROR(DQ312),0,IF($DN$4&lt;3,"",VLOOKUP(DP312,Invoer!$F$15:$AU$1999,24,FALSE))))</f>
        <v/>
      </c>
      <c r="ED312" s="541" t="str">
        <f ca="1">IF($DP312="","",IF(ISERROR(DQ312),0,IF($DN$4&lt;3,"",VLOOKUP(DP312,Invoer!$F$15:$AU$1999,17,FALSE))))</f>
        <v/>
      </c>
      <c r="EH312" s="89" t="e">
        <f ca="1">Invoer!CP317</f>
        <v>#N/A</v>
      </c>
      <c r="EI312" s="599" t="str">
        <f t="shared" ca="1" si="163"/>
        <v/>
      </c>
      <c r="EJ312" s="673" t="str">
        <f ca="1">IF(EI312="","",VLOOKUP(EI312,Invoer!$F$15:$AU$1999,2,FALSE))</f>
        <v/>
      </c>
      <c r="EK312" s="599" t="str">
        <f t="shared" ca="1" si="164"/>
        <v/>
      </c>
      <c r="EL312" s="599" t="str">
        <f ca="1">IF($EI312="","",VLOOKUP(EI312,Invoer!$F$15:$AU$1999,3,FALSE))</f>
        <v/>
      </c>
      <c r="EM312" s="599" t="str">
        <f ca="1">IF($EI312="","",IF(EL312&lt;&gt;"Liq","",VLOOKUP(EI312,Invoer!$F$15:$AU$1999,4,FALSE)))</f>
        <v/>
      </c>
      <c r="EN312" s="599" t="str">
        <f ca="1">IF($EI312="","",VLOOKUP(EI312,Invoer!$F$15:$AU$1999,6,FALSE))</f>
        <v/>
      </c>
      <c r="EO312" s="599" t="str">
        <f ca="1">IF(EI312="","",VLOOKUP(EI312,Invoer!$F$15:$AU$1999,9,FALSE))</f>
        <v/>
      </c>
      <c r="EP312" s="599" t="str">
        <f ca="1">IF(EI312="","",VLOOKUP(EI312,Invoer!$F$15:$AU$1999,10,FALSE))</f>
        <v/>
      </c>
      <c r="EQ312" s="599" t="str">
        <f ca="1">IF(EI312="","",VLOOKUP(EI312,Invoer!$F$15:$AU$1999,11,FALSE))</f>
        <v/>
      </c>
      <c r="ER312" s="662" t="str">
        <f ca="1">IF(EI312="","",VLOOKUP(EI312,Invoer!CQ:CS,3,FALSE))</f>
        <v/>
      </c>
      <c r="ES312" s="662" t="str">
        <f t="shared" ca="1" si="165"/>
        <v/>
      </c>
      <c r="ET312" s="513" t="str">
        <f t="shared" ca="1" si="166"/>
        <v/>
      </c>
      <c r="EU312" s="112" t="str">
        <f t="shared" ca="1" si="167"/>
        <v/>
      </c>
      <c r="EV312" s="83" t="s">
        <v>160</v>
      </c>
      <c r="EW312" s="682" t="str">
        <f t="shared" ca="1" si="168"/>
        <v/>
      </c>
      <c r="EX312" s="662" t="str">
        <f t="shared" ca="1" si="169"/>
        <v/>
      </c>
      <c r="EY312"/>
      <c r="EZ312" s="56" t="e">
        <f t="shared" ca="1" si="177"/>
        <v>#VALUE!</v>
      </c>
      <c r="FA312" s="56" t="e">
        <f t="shared" ca="1" si="178"/>
        <v>#VALUE!</v>
      </c>
      <c r="FE312"/>
      <c r="FI312"/>
      <c r="FJ312"/>
    </row>
    <row r="313" spans="1:166" ht="12" customHeight="1" x14ac:dyDescent="0.2">
      <c r="A313"/>
      <c r="B313"/>
      <c r="C313"/>
      <c r="E313"/>
      <c r="AC313" s="435" t="str">
        <f>IF($AC$7&lt;3,Invoer!DR318,IF($AC$7=3,Invoer!BT318,"x"))</f>
        <v>x</v>
      </c>
      <c r="AD313" s="599" t="str">
        <f t="shared" si="170"/>
        <v/>
      </c>
      <c r="AE313" s="673" t="str">
        <f>IF($AD313="","",VLOOKUP(AD313,Invoer!$F$15:$AU$1999,2,FALSE))</f>
        <v/>
      </c>
      <c r="AF313" s="599" t="str">
        <f t="shared" si="171"/>
        <v/>
      </c>
      <c r="AG313" s="599" t="str">
        <f>IF($AD313="","",VLOOKUP(AD313,Invoer!$F$15:$AU$1999,3,FALSE))</f>
        <v/>
      </c>
      <c r="AH313" s="599" t="str">
        <f>IF($AD313="","",IF(AG313&lt;&gt;"Liq","",VLOOKUP(AD313,Invoer!$F$15:$AU$1999,4,FALSE)))</f>
        <v/>
      </c>
      <c r="AI313" s="677" t="str">
        <f>IF($AD313="","",VLOOKUP(AD313,Invoer!$F$15:$AU$1999,5,FALSE))</f>
        <v/>
      </c>
      <c r="AJ313" s="599" t="str">
        <f>IF($AD313="","",VLOOKUP(AD313,Invoer!$F$15:$AU$1999,6,FALSE))</f>
        <v/>
      </c>
      <c r="AK313" s="599" t="str">
        <f>IF($AD313="","",VLOOKUP(AD313,Invoer!$F$15:$AU$1999,9,FALSE))</f>
        <v/>
      </c>
      <c r="AL313" s="599" t="str">
        <f>IF($AD313="","",VLOOKUP(AD313,Invoer!$F$15:$AU$1999,10,FALSE))</f>
        <v/>
      </c>
      <c r="AM313" s="599" t="str">
        <f>IF($AD313="","",VLOOKUP(AD313,Invoer!$F$15:$BB$1999,14,FALSE))</f>
        <v/>
      </c>
      <c r="AN313" s="599" t="str">
        <f>IF($AD313="","",VLOOKUP(AD313,Invoer!$F$15:$AU$1999,11,FALSE))</f>
        <v/>
      </c>
      <c r="AO313" s="662" t="str">
        <f>IF($AD313="","",VLOOKUP(AD313,Invoer!$F$15:$AU$1999,15,FALSE))</f>
        <v/>
      </c>
      <c r="AP313" s="599" t="str">
        <f>IF($AD313="","",VLOOKUP(AD313,Invoer!$F$15:$AU$1999,19,FALSE))</f>
        <v/>
      </c>
      <c r="AQ313" s="662" t="str">
        <f>IF($AD313="","",VLOOKUP(AD313,Invoer!$F$15:$AU$1999,24,FALSE))</f>
        <v/>
      </c>
      <c r="AR313" s="662" t="str">
        <f>IF($AD313="","",VLOOKUP(AD313,Invoer!$F$15:$AU$1999,17,FALSE))</f>
        <v/>
      </c>
      <c r="AS313" s="678" t="str">
        <f t="shared" si="179"/>
        <v/>
      </c>
      <c r="AT313" s="676" t="str">
        <f t="shared" si="153"/>
        <v/>
      </c>
      <c r="AU313" s="77" t="e">
        <f t="shared" si="154"/>
        <v>#VALUE!</v>
      </c>
      <c r="AW313" s="57"/>
      <c r="AX313" s="57"/>
      <c r="BA313" s="83" t="e">
        <f ca="1">Invoer!DW318</f>
        <v>#N/A</v>
      </c>
      <c r="BB313" s="599" t="str">
        <f t="shared" ca="1" si="172"/>
        <v/>
      </c>
      <c r="BC313" s="673" t="str">
        <f ca="1">IF($BB313="","",VLOOKUP(BB313,Invoer!$F$15:$AU$1999,2,FALSE))</f>
        <v/>
      </c>
      <c r="BD313" s="599" t="str">
        <f t="shared" ca="1" si="173"/>
        <v/>
      </c>
      <c r="BE313" s="599" t="str">
        <f ca="1">IF($BB313="","",VLOOKUP(BB313,Invoer!$F$15:$AU$1999,5,FALSE))</f>
        <v/>
      </c>
      <c r="BF313" s="599" t="str">
        <f ca="1">IF($BB313="","",VLOOKUP(BB313,Invoer!$F$15:$AU$1999,6,FALSE))</f>
        <v/>
      </c>
      <c r="BG313" s="599" t="str">
        <f ca="1">IF($BB313="","",VLOOKUP(BB313,Invoer!$F$15:$AU$1999,9,FALSE))</f>
        <v/>
      </c>
      <c r="BH313" s="599" t="str">
        <f ca="1">IF($BB313="","",VLOOKUP(BB313,Invoer!$F$15:$AU$1999,10,FALSE))</f>
        <v/>
      </c>
      <c r="BI313" s="599" t="str">
        <f ca="1">IF($BB313="","",VLOOKUP(BB313,Invoer!$F$15:$BB$1999,14,FALSE))</f>
        <v/>
      </c>
      <c r="BJ313" s="599" t="str">
        <f ca="1">IF($BB313="","",VLOOKUP(BB313,Invoer!$F$15:$AU$1999,11,FALSE))</f>
        <v/>
      </c>
      <c r="BK313" s="662" t="str">
        <f t="shared" ca="1" si="174"/>
        <v/>
      </c>
      <c r="BL313" s="662" t="str">
        <f t="shared" ca="1" si="175"/>
        <v/>
      </c>
      <c r="BM313" s="679" t="str">
        <f t="shared" ca="1" si="176"/>
        <v/>
      </c>
      <c r="BN313" s="662" t="str">
        <f t="shared" ca="1" si="155"/>
        <v/>
      </c>
      <c r="BO313" s="662" t="str">
        <f ca="1">IF($BB313="","",VLOOKUP(BB313,Invoer!$F$15:$AU$1999,15,FALSE))</f>
        <v/>
      </c>
      <c r="BP313" s="662" t="str">
        <f ca="1">IF($BB313="","",VLOOKUP(BB313,Invoer!$F$15:$AU$1999,24,FALSE))</f>
        <v/>
      </c>
      <c r="BQ313" s="662" t="str">
        <f ca="1">IF($BB313="","",VLOOKUP(BB313,Invoer!$F$15:$AU$1999,17,FALSE))</f>
        <v/>
      </c>
      <c r="BS313" s="73" t="e">
        <f t="shared" ca="1" si="180"/>
        <v>#VALUE!</v>
      </c>
      <c r="BT313" s="57" t="str">
        <f t="shared" ca="1" si="181"/>
        <v/>
      </c>
      <c r="CQ313" s="411" t="e">
        <f ca="1">Invoer!EG318</f>
        <v>#N/A</v>
      </c>
      <c r="CR313" s="599" t="str">
        <f t="shared" ca="1" si="156"/>
        <v/>
      </c>
      <c r="CS313" s="673" t="str">
        <f ca="1">IF($CR313="","",VLOOKUP(CR313,Invoer!$F$15:$AU$1500,2,FALSE))</f>
        <v/>
      </c>
      <c r="CT313" s="599" t="str">
        <f t="shared" ca="1" si="157"/>
        <v/>
      </c>
      <c r="CU313" s="599" t="str">
        <f ca="1">IF($CR313="","",VLOOKUP(CR313,Invoer!$F$15:$AU$1500,3,FALSE))</f>
        <v/>
      </c>
      <c r="CV313" s="599" t="str">
        <f ca="1">IF($CR313="","",IF(CU313&lt;&gt;"Liq","",VLOOKUP(CR313,Invoer!$F$15:$AU$1500,4,FALSE)))</f>
        <v/>
      </c>
      <c r="CW313" s="599" t="str">
        <f ca="1">IF($CR313="","",VLOOKUP(CR313,Invoer!$F$15:$AU$1500,5,FALSE))</f>
        <v/>
      </c>
      <c r="CX313" s="599" t="str">
        <f ca="1">IF($CR313="","",VLOOKUP(CR313,Invoer!$F$15:$AU$1500,6,FALSE))</f>
        <v/>
      </c>
      <c r="CY313" s="599" t="str">
        <f ca="1">IF($CR313="","",VLOOKUP(CR313,Invoer!$F$15:$AU$1500,9,FALSE))</f>
        <v/>
      </c>
      <c r="CZ313" s="599" t="str">
        <f ca="1">IF($CR313="","",VLOOKUP(CR313,Invoer!$F$15:$AU$1500,10,FALSE))</f>
        <v/>
      </c>
      <c r="DA313" s="599" t="str">
        <f ca="1">IF($CR313="","",VLOOKUP(CR313,Invoer!$F$15:$AU$1500,11,FALSE))</f>
        <v/>
      </c>
      <c r="DB313" s="599" t="str">
        <f ca="1">IF($CR313="","",VLOOKUP(CR313,Invoer!$F$15:$BB$1500,14,FALSE))</f>
        <v/>
      </c>
      <c r="DC313" s="662" t="str">
        <f ca="1">IF($CR313="","",VLOOKUP(CR313,Invoer!$F$15:$AU$1500,15,FALSE))</f>
        <v/>
      </c>
      <c r="DD313" s="599" t="str">
        <f ca="1">IF($CR313="","",VLOOKUP(CR313,Invoer!$F$15:$AU$1500,19,FALSE))</f>
        <v/>
      </c>
      <c r="DE313" s="662" t="str">
        <f ca="1">IF($CR313="","",VLOOKUP(CR313,Invoer!$F$15:$AU$1500,20,FALSE))</f>
        <v/>
      </c>
      <c r="DF313" s="662" t="str">
        <f ca="1">IF($CR313="","",VLOOKUP(CR313,Invoer!$F$15:$AU$1500,23,FALSE))</f>
        <v/>
      </c>
      <c r="DG313" s="662" t="str">
        <f ca="1">IF($CR313="","",VLOOKUP(CR313,Invoer!$F$15:$AU$1500,17,FALSE))</f>
        <v/>
      </c>
      <c r="DH313" s="681" t="str">
        <f t="shared" ca="1" si="158"/>
        <v/>
      </c>
      <c r="DI313" s="662" t="str">
        <f t="shared" ca="1" si="159"/>
        <v/>
      </c>
      <c r="DJ313" s="190"/>
      <c r="DK313" s="411" t="str">
        <f t="shared" ca="1" si="160"/>
        <v/>
      </c>
      <c r="DO313" s="61" t="e">
        <f ca="1">IF($DN$4&lt;3,Invoer!EB318,Invoer!EA318)</f>
        <v>#N/A</v>
      </c>
      <c r="DP313" s="599" t="str">
        <f t="shared" ca="1" si="161"/>
        <v/>
      </c>
      <c r="DQ313" s="673" t="str">
        <f ca="1">IF($DP313="","",VLOOKUP(DP313,Invoer!$F$15:$AU$1999,2,FALSE))</f>
        <v/>
      </c>
      <c r="DR313" s="599" t="str">
        <f t="shared" ca="1" si="162"/>
        <v/>
      </c>
      <c r="DS313" s="599" t="str">
        <f ca="1">IF($DP313="","",VLOOKUP(DP313,Invoer!$F$15:$AU$1999,3,FALSE))</f>
        <v/>
      </c>
      <c r="DT313" s="599" t="str">
        <f ca="1">IF($DP313="","",IF(DS313&lt;&gt;"Liq","",VLOOKUP(DP313,Invoer!$F$15:$AU$1999,4,FALSE)))</f>
        <v/>
      </c>
      <c r="DU313" s="599" t="str">
        <f ca="1">IF($DP313="","",VLOOKUP(DP313,Invoer!$F$15:$AU$1999,5,FALSE))</f>
        <v/>
      </c>
      <c r="DV313" s="599" t="str">
        <f ca="1">IF($DP313="","",VLOOKUP(DP313,Invoer!$F$15:$AU$1999,6,FALSE))</f>
        <v/>
      </c>
      <c r="DW313" s="599" t="str">
        <f ca="1">IF($DP313="","",VLOOKUP(DP313,Invoer!$F$15:$AU$1999,9,FALSE))</f>
        <v/>
      </c>
      <c r="DX313" s="599" t="str">
        <f ca="1">IF($DP313="","",VLOOKUP(DP313,Invoer!$F$15:$AU$1999,10,FALSE))</f>
        <v/>
      </c>
      <c r="DY313" s="595" t="str">
        <f ca="1">IF($DP313="","",VLOOKUP(DP313,Invoer!$F$15:$AU$1999,11,FALSE))</f>
        <v/>
      </c>
      <c r="DZ313" s="662" t="str">
        <f ca="1">IF($DP313="","",IF($DN$4&gt;2,"",VLOOKUP(DP313,Invoer!CQ:CS,3,FALSE)))</f>
        <v/>
      </c>
      <c r="EA313" s="541" t="str">
        <f ca="1">IF($DP313="","",IF(ISERROR(DQ313),0,IF($DN$4&lt;3,"",VLOOKUP(DP313,Invoer!$F$15:$AU$1999,15,FALSE))))</f>
        <v/>
      </c>
      <c r="EB313" s="595" t="str">
        <f ca="1">IF($DP313="","",IF($DN$4&lt;3,"",VLOOKUP(DP313,Invoer!$F$15:$AU$1999,19,FALSE)))</f>
        <v/>
      </c>
      <c r="EC313" s="541" t="str">
        <f ca="1">IF($DP313="","",IF(ISERROR(DQ313),0,IF($DN$4&lt;3,"",VLOOKUP(DP313,Invoer!$F$15:$AU$1999,24,FALSE))))</f>
        <v/>
      </c>
      <c r="ED313" s="541" t="str">
        <f ca="1">IF($DP313="","",IF(ISERROR(DQ313),0,IF($DN$4&lt;3,"",VLOOKUP(DP313,Invoer!$F$15:$AU$1999,17,FALSE))))</f>
        <v/>
      </c>
      <c r="EH313" s="89" t="e">
        <f ca="1">Invoer!CP318</f>
        <v>#N/A</v>
      </c>
      <c r="EI313" s="599" t="str">
        <f t="shared" ca="1" si="163"/>
        <v/>
      </c>
      <c r="EJ313" s="673" t="str">
        <f ca="1">IF(EI313="","",VLOOKUP(EI313,Invoer!$F$15:$AU$1999,2,FALSE))</f>
        <v/>
      </c>
      <c r="EK313" s="599" t="str">
        <f t="shared" ca="1" si="164"/>
        <v/>
      </c>
      <c r="EL313" s="599" t="str">
        <f ca="1">IF($EI313="","",VLOOKUP(EI313,Invoer!$F$15:$AU$1999,3,FALSE))</f>
        <v/>
      </c>
      <c r="EM313" s="599" t="str">
        <f ca="1">IF($EI313="","",IF(EL313&lt;&gt;"Liq","",VLOOKUP(EI313,Invoer!$F$15:$AU$1999,4,FALSE)))</f>
        <v/>
      </c>
      <c r="EN313" s="599" t="str">
        <f ca="1">IF($EI313="","",VLOOKUP(EI313,Invoer!$F$15:$AU$1999,6,FALSE))</f>
        <v/>
      </c>
      <c r="EO313" s="599" t="str">
        <f ca="1">IF(EI313="","",VLOOKUP(EI313,Invoer!$F$15:$AU$1999,9,FALSE))</f>
        <v/>
      </c>
      <c r="EP313" s="599" t="str">
        <f ca="1">IF(EI313="","",VLOOKUP(EI313,Invoer!$F$15:$AU$1999,10,FALSE))</f>
        <v/>
      </c>
      <c r="EQ313" s="599" t="str">
        <f ca="1">IF(EI313="","",VLOOKUP(EI313,Invoer!$F$15:$AU$1999,11,FALSE))</f>
        <v/>
      </c>
      <c r="ER313" s="662" t="str">
        <f ca="1">IF(EI313="","",VLOOKUP(EI313,Invoer!CQ:CS,3,FALSE))</f>
        <v/>
      </c>
      <c r="ES313" s="662" t="str">
        <f t="shared" ca="1" si="165"/>
        <v/>
      </c>
      <c r="ET313" s="513" t="str">
        <f t="shared" ca="1" si="166"/>
        <v/>
      </c>
      <c r="EU313" s="112" t="str">
        <f t="shared" ca="1" si="167"/>
        <v/>
      </c>
      <c r="EV313" s="83" t="s">
        <v>160</v>
      </c>
      <c r="EW313" s="682" t="str">
        <f t="shared" ca="1" si="168"/>
        <v/>
      </c>
      <c r="EX313" s="662" t="str">
        <f t="shared" ca="1" si="169"/>
        <v/>
      </c>
      <c r="EY313"/>
      <c r="EZ313" s="56" t="e">
        <f t="shared" ca="1" si="177"/>
        <v>#VALUE!</v>
      </c>
      <c r="FA313" s="56" t="e">
        <f t="shared" ca="1" si="178"/>
        <v>#VALUE!</v>
      </c>
      <c r="FE313"/>
      <c r="FI313"/>
      <c r="FJ313"/>
    </row>
    <row r="314" spans="1:166" ht="12" customHeight="1" x14ac:dyDescent="0.2">
      <c r="A314"/>
      <c r="B314"/>
      <c r="C314"/>
      <c r="E314"/>
      <c r="AC314" s="435" t="str">
        <f>IF($AC$7&lt;3,Invoer!DR319,IF($AC$7=3,Invoer!BT319,"x"))</f>
        <v>x</v>
      </c>
      <c r="AD314" s="599" t="str">
        <f t="shared" si="170"/>
        <v/>
      </c>
      <c r="AE314" s="673" t="str">
        <f>IF($AD314="","",VLOOKUP(AD314,Invoer!$F$15:$AU$1999,2,FALSE))</f>
        <v/>
      </c>
      <c r="AF314" s="599" t="str">
        <f t="shared" si="171"/>
        <v/>
      </c>
      <c r="AG314" s="599" t="str">
        <f>IF($AD314="","",VLOOKUP(AD314,Invoer!$F$15:$AU$1999,3,FALSE))</f>
        <v/>
      </c>
      <c r="AH314" s="599" t="str">
        <f>IF($AD314="","",IF(AG314&lt;&gt;"Liq","",VLOOKUP(AD314,Invoer!$F$15:$AU$1999,4,FALSE)))</f>
        <v/>
      </c>
      <c r="AI314" s="677" t="str">
        <f>IF($AD314="","",VLOOKUP(AD314,Invoer!$F$15:$AU$1999,5,FALSE))</f>
        <v/>
      </c>
      <c r="AJ314" s="599" t="str">
        <f>IF($AD314="","",VLOOKUP(AD314,Invoer!$F$15:$AU$1999,6,FALSE))</f>
        <v/>
      </c>
      <c r="AK314" s="599" t="str">
        <f>IF($AD314="","",VLOOKUP(AD314,Invoer!$F$15:$AU$1999,9,FALSE))</f>
        <v/>
      </c>
      <c r="AL314" s="599" t="str">
        <f>IF($AD314="","",VLOOKUP(AD314,Invoer!$F$15:$AU$1999,10,FALSE))</f>
        <v/>
      </c>
      <c r="AM314" s="599" t="str">
        <f>IF($AD314="","",VLOOKUP(AD314,Invoer!$F$15:$BB$1999,14,FALSE))</f>
        <v/>
      </c>
      <c r="AN314" s="599" t="str">
        <f>IF($AD314="","",VLOOKUP(AD314,Invoer!$F$15:$AU$1999,11,FALSE))</f>
        <v/>
      </c>
      <c r="AO314" s="662" t="str">
        <f>IF($AD314="","",VLOOKUP(AD314,Invoer!$F$15:$AU$1999,15,FALSE))</f>
        <v/>
      </c>
      <c r="AP314" s="599" t="str">
        <f>IF($AD314="","",VLOOKUP(AD314,Invoer!$F$15:$AU$1999,19,FALSE))</f>
        <v/>
      </c>
      <c r="AQ314" s="662" t="str">
        <f>IF($AD314="","",VLOOKUP(AD314,Invoer!$F$15:$AU$1999,24,FALSE))</f>
        <v/>
      </c>
      <c r="AR314" s="662" t="str">
        <f>IF($AD314="","",VLOOKUP(AD314,Invoer!$F$15:$AU$1999,17,FALSE))</f>
        <v/>
      </c>
      <c r="AS314" s="678" t="str">
        <f t="shared" si="179"/>
        <v/>
      </c>
      <c r="AT314" s="676" t="str">
        <f t="shared" si="153"/>
        <v/>
      </c>
      <c r="AU314" s="77" t="e">
        <f t="shared" si="154"/>
        <v>#VALUE!</v>
      </c>
      <c r="AW314" s="57"/>
      <c r="AX314" s="57"/>
      <c r="BA314" s="83" t="e">
        <f ca="1">Invoer!DW319</f>
        <v>#N/A</v>
      </c>
      <c r="BB314" s="599" t="str">
        <f t="shared" ca="1" si="172"/>
        <v/>
      </c>
      <c r="BC314" s="673" t="str">
        <f ca="1">IF($BB314="","",VLOOKUP(BB314,Invoer!$F$15:$AU$1999,2,FALSE))</f>
        <v/>
      </c>
      <c r="BD314" s="599" t="str">
        <f t="shared" ca="1" si="173"/>
        <v/>
      </c>
      <c r="BE314" s="599" t="str">
        <f ca="1">IF($BB314="","",VLOOKUP(BB314,Invoer!$F$15:$AU$1999,5,FALSE))</f>
        <v/>
      </c>
      <c r="BF314" s="599" t="str">
        <f ca="1">IF($BB314="","",VLOOKUP(BB314,Invoer!$F$15:$AU$1999,6,FALSE))</f>
        <v/>
      </c>
      <c r="BG314" s="599" t="str">
        <f ca="1">IF($BB314="","",VLOOKUP(BB314,Invoer!$F$15:$AU$1999,9,FALSE))</f>
        <v/>
      </c>
      <c r="BH314" s="599" t="str">
        <f ca="1">IF($BB314="","",VLOOKUP(BB314,Invoer!$F$15:$AU$1999,10,FALSE))</f>
        <v/>
      </c>
      <c r="BI314" s="599" t="str">
        <f ca="1">IF($BB314="","",VLOOKUP(BB314,Invoer!$F$15:$BB$1999,14,FALSE))</f>
        <v/>
      </c>
      <c r="BJ314" s="599" t="str">
        <f ca="1">IF($BB314="","",VLOOKUP(BB314,Invoer!$F$15:$AU$1999,11,FALSE))</f>
        <v/>
      </c>
      <c r="BK314" s="662" t="str">
        <f t="shared" ca="1" si="174"/>
        <v/>
      </c>
      <c r="BL314" s="662" t="str">
        <f t="shared" ca="1" si="175"/>
        <v/>
      </c>
      <c r="BM314" s="679" t="str">
        <f t="shared" ca="1" si="176"/>
        <v/>
      </c>
      <c r="BN314" s="662" t="str">
        <f t="shared" ca="1" si="155"/>
        <v/>
      </c>
      <c r="BO314" s="662" t="str">
        <f ca="1">IF($BB314="","",VLOOKUP(BB314,Invoer!$F$15:$AU$1999,15,FALSE))</f>
        <v/>
      </c>
      <c r="BP314" s="662" t="str">
        <f ca="1">IF($BB314="","",VLOOKUP(BB314,Invoer!$F$15:$AU$1999,24,FALSE))</f>
        <v/>
      </c>
      <c r="BQ314" s="662" t="str">
        <f ca="1">IF($BB314="","",VLOOKUP(BB314,Invoer!$F$15:$AU$1999,17,FALSE))</f>
        <v/>
      </c>
      <c r="BS314" s="73" t="e">
        <f t="shared" ca="1" si="180"/>
        <v>#VALUE!</v>
      </c>
      <c r="BT314" s="57" t="str">
        <f t="shared" ca="1" si="181"/>
        <v/>
      </c>
      <c r="CQ314" s="411" t="e">
        <f ca="1">Invoer!EG319</f>
        <v>#N/A</v>
      </c>
      <c r="CR314" s="599" t="str">
        <f t="shared" ca="1" si="156"/>
        <v/>
      </c>
      <c r="CS314" s="673" t="str">
        <f ca="1">IF($CR314="","",VLOOKUP(CR314,Invoer!$F$15:$AU$1500,2,FALSE))</f>
        <v/>
      </c>
      <c r="CT314" s="599" t="str">
        <f t="shared" ca="1" si="157"/>
        <v/>
      </c>
      <c r="CU314" s="599" t="str">
        <f ca="1">IF($CR314="","",VLOOKUP(CR314,Invoer!$F$15:$AU$1500,3,FALSE))</f>
        <v/>
      </c>
      <c r="CV314" s="599" t="str">
        <f ca="1">IF($CR314="","",IF(CU314&lt;&gt;"Liq","",VLOOKUP(CR314,Invoer!$F$15:$AU$1500,4,FALSE)))</f>
        <v/>
      </c>
      <c r="CW314" s="599" t="str">
        <f ca="1">IF($CR314="","",VLOOKUP(CR314,Invoer!$F$15:$AU$1500,5,FALSE))</f>
        <v/>
      </c>
      <c r="CX314" s="599" t="str">
        <f ca="1">IF($CR314="","",VLOOKUP(CR314,Invoer!$F$15:$AU$1500,6,FALSE))</f>
        <v/>
      </c>
      <c r="CY314" s="599" t="str">
        <f ca="1">IF($CR314="","",VLOOKUP(CR314,Invoer!$F$15:$AU$1500,9,FALSE))</f>
        <v/>
      </c>
      <c r="CZ314" s="599" t="str">
        <f ca="1">IF($CR314="","",VLOOKUP(CR314,Invoer!$F$15:$AU$1500,10,FALSE))</f>
        <v/>
      </c>
      <c r="DA314" s="599" t="str">
        <f ca="1">IF($CR314="","",VLOOKUP(CR314,Invoer!$F$15:$AU$1500,11,FALSE))</f>
        <v/>
      </c>
      <c r="DB314" s="599" t="str">
        <f ca="1">IF($CR314="","",VLOOKUP(CR314,Invoer!$F$15:$BB$1500,14,FALSE))</f>
        <v/>
      </c>
      <c r="DC314" s="662" t="str">
        <f ca="1">IF($CR314="","",VLOOKUP(CR314,Invoer!$F$15:$AU$1500,15,FALSE))</f>
        <v/>
      </c>
      <c r="DD314" s="599" t="str">
        <f ca="1">IF($CR314="","",VLOOKUP(CR314,Invoer!$F$15:$AU$1500,19,FALSE))</f>
        <v/>
      </c>
      <c r="DE314" s="662" t="str">
        <f ca="1">IF($CR314="","",VLOOKUP(CR314,Invoer!$F$15:$AU$1500,20,FALSE))</f>
        <v/>
      </c>
      <c r="DF314" s="662" t="str">
        <f ca="1">IF($CR314="","",VLOOKUP(CR314,Invoer!$F$15:$AU$1500,23,FALSE))</f>
        <v/>
      </c>
      <c r="DG314" s="662" t="str">
        <f ca="1">IF($CR314="","",VLOOKUP(CR314,Invoer!$F$15:$AU$1500,17,FALSE))</f>
        <v/>
      </c>
      <c r="DH314" s="681" t="str">
        <f t="shared" ca="1" si="158"/>
        <v/>
      </c>
      <c r="DI314" s="662" t="str">
        <f t="shared" ca="1" si="159"/>
        <v/>
      </c>
      <c r="DJ314" s="190"/>
      <c r="DK314" s="411" t="str">
        <f t="shared" ca="1" si="160"/>
        <v/>
      </c>
      <c r="DO314" s="61" t="e">
        <f ca="1">IF($DN$4&lt;3,Invoer!EB319,Invoer!EA319)</f>
        <v>#N/A</v>
      </c>
      <c r="DP314" s="599" t="str">
        <f t="shared" ca="1" si="161"/>
        <v/>
      </c>
      <c r="DQ314" s="673" t="str">
        <f ca="1">IF($DP314="","",VLOOKUP(DP314,Invoer!$F$15:$AU$1999,2,FALSE))</f>
        <v/>
      </c>
      <c r="DR314" s="599" t="str">
        <f t="shared" ca="1" si="162"/>
        <v/>
      </c>
      <c r="DS314" s="599" t="str">
        <f ca="1">IF($DP314="","",VLOOKUP(DP314,Invoer!$F$15:$AU$1999,3,FALSE))</f>
        <v/>
      </c>
      <c r="DT314" s="599" t="str">
        <f ca="1">IF($DP314="","",IF(DS314&lt;&gt;"Liq","",VLOOKUP(DP314,Invoer!$F$15:$AU$1999,4,FALSE)))</f>
        <v/>
      </c>
      <c r="DU314" s="599" t="str">
        <f ca="1">IF($DP314="","",VLOOKUP(DP314,Invoer!$F$15:$AU$1999,5,FALSE))</f>
        <v/>
      </c>
      <c r="DV314" s="599" t="str">
        <f ca="1">IF($DP314="","",VLOOKUP(DP314,Invoer!$F$15:$AU$1999,6,FALSE))</f>
        <v/>
      </c>
      <c r="DW314" s="599" t="str">
        <f ca="1">IF($DP314="","",VLOOKUP(DP314,Invoer!$F$15:$AU$1999,9,FALSE))</f>
        <v/>
      </c>
      <c r="DX314" s="599" t="str">
        <f ca="1">IF($DP314="","",VLOOKUP(DP314,Invoer!$F$15:$AU$1999,10,FALSE))</f>
        <v/>
      </c>
      <c r="DY314" s="595" t="str">
        <f ca="1">IF($DP314="","",VLOOKUP(DP314,Invoer!$F$15:$AU$1999,11,FALSE))</f>
        <v/>
      </c>
      <c r="DZ314" s="662" t="str">
        <f ca="1">IF($DP314="","",IF($DN$4&gt;2,"",VLOOKUP(DP314,Invoer!CQ:CS,3,FALSE)))</f>
        <v/>
      </c>
      <c r="EA314" s="541" t="str">
        <f ca="1">IF($DP314="","",IF(ISERROR(DQ314),0,IF($DN$4&lt;3,"",VLOOKUP(DP314,Invoer!$F$15:$AU$1999,15,FALSE))))</f>
        <v/>
      </c>
      <c r="EB314" s="595" t="str">
        <f ca="1">IF($DP314="","",IF($DN$4&lt;3,"",VLOOKUP(DP314,Invoer!$F$15:$AU$1999,19,FALSE)))</f>
        <v/>
      </c>
      <c r="EC314" s="541" t="str">
        <f ca="1">IF($DP314="","",IF(ISERROR(DQ314),0,IF($DN$4&lt;3,"",VLOOKUP(DP314,Invoer!$F$15:$AU$1999,24,FALSE))))</f>
        <v/>
      </c>
      <c r="ED314" s="541" t="str">
        <f ca="1">IF($DP314="","",IF(ISERROR(DQ314),0,IF($DN$4&lt;3,"",VLOOKUP(DP314,Invoer!$F$15:$AU$1999,17,FALSE))))</f>
        <v/>
      </c>
      <c r="EH314" s="89" t="e">
        <f ca="1">Invoer!CP319</f>
        <v>#N/A</v>
      </c>
      <c r="EI314" s="599" t="str">
        <f t="shared" ca="1" si="163"/>
        <v/>
      </c>
      <c r="EJ314" s="673" t="str">
        <f ca="1">IF(EI314="","",VLOOKUP(EI314,Invoer!$F$15:$AU$1999,2,FALSE))</f>
        <v/>
      </c>
      <c r="EK314" s="599" t="str">
        <f t="shared" ca="1" si="164"/>
        <v/>
      </c>
      <c r="EL314" s="599" t="str">
        <f ca="1">IF($EI314="","",VLOOKUP(EI314,Invoer!$F$15:$AU$1999,3,FALSE))</f>
        <v/>
      </c>
      <c r="EM314" s="599" t="str">
        <f ca="1">IF($EI314="","",IF(EL314&lt;&gt;"Liq","",VLOOKUP(EI314,Invoer!$F$15:$AU$1999,4,FALSE)))</f>
        <v/>
      </c>
      <c r="EN314" s="599" t="str">
        <f ca="1">IF($EI314="","",VLOOKUP(EI314,Invoer!$F$15:$AU$1999,6,FALSE))</f>
        <v/>
      </c>
      <c r="EO314" s="599" t="str">
        <f ca="1">IF(EI314="","",VLOOKUP(EI314,Invoer!$F$15:$AU$1999,9,FALSE))</f>
        <v/>
      </c>
      <c r="EP314" s="599" t="str">
        <f ca="1">IF(EI314="","",VLOOKUP(EI314,Invoer!$F$15:$AU$1999,10,FALSE))</f>
        <v/>
      </c>
      <c r="EQ314" s="599" t="str">
        <f ca="1">IF(EI314="","",VLOOKUP(EI314,Invoer!$F$15:$AU$1999,11,FALSE))</f>
        <v/>
      </c>
      <c r="ER314" s="662" t="str">
        <f ca="1">IF(EI314="","",VLOOKUP(EI314,Invoer!CQ:CS,3,FALSE))</f>
        <v/>
      </c>
      <c r="ES314" s="662" t="str">
        <f t="shared" ca="1" si="165"/>
        <v/>
      </c>
      <c r="ET314" s="513" t="str">
        <f t="shared" ca="1" si="166"/>
        <v/>
      </c>
      <c r="EU314" s="112" t="str">
        <f t="shared" ca="1" si="167"/>
        <v/>
      </c>
      <c r="EV314" s="83" t="s">
        <v>160</v>
      </c>
      <c r="EW314" s="682" t="str">
        <f t="shared" ca="1" si="168"/>
        <v/>
      </c>
      <c r="EX314" s="662" t="str">
        <f t="shared" ca="1" si="169"/>
        <v/>
      </c>
      <c r="EY314"/>
      <c r="EZ314" s="56" t="e">
        <f t="shared" ca="1" si="177"/>
        <v>#VALUE!</v>
      </c>
      <c r="FA314" s="56" t="e">
        <f t="shared" ca="1" si="178"/>
        <v>#VALUE!</v>
      </c>
      <c r="FE314"/>
      <c r="FI314"/>
      <c r="FJ314"/>
    </row>
    <row r="315" spans="1:166" ht="12" customHeight="1" x14ac:dyDescent="0.2">
      <c r="A315"/>
      <c r="B315"/>
      <c r="C315"/>
      <c r="E315"/>
      <c r="AC315" s="435" t="str">
        <f>IF($AC$7&lt;3,Invoer!DR320,IF($AC$7=3,Invoer!BT320,"x"))</f>
        <v>x</v>
      </c>
      <c r="AD315" s="599" t="str">
        <f t="shared" si="170"/>
        <v/>
      </c>
      <c r="AE315" s="673" t="str">
        <f>IF($AD315="","",VLOOKUP(AD315,Invoer!$F$15:$AU$1999,2,FALSE))</f>
        <v/>
      </c>
      <c r="AF315" s="599" t="str">
        <f t="shared" si="171"/>
        <v/>
      </c>
      <c r="AG315" s="599" t="str">
        <f>IF($AD315="","",VLOOKUP(AD315,Invoer!$F$15:$AU$1999,3,FALSE))</f>
        <v/>
      </c>
      <c r="AH315" s="599" t="str">
        <f>IF($AD315="","",IF(AG315&lt;&gt;"Liq","",VLOOKUP(AD315,Invoer!$F$15:$AU$1999,4,FALSE)))</f>
        <v/>
      </c>
      <c r="AI315" s="677" t="str">
        <f>IF($AD315="","",VLOOKUP(AD315,Invoer!$F$15:$AU$1999,5,FALSE))</f>
        <v/>
      </c>
      <c r="AJ315" s="599" t="str">
        <f>IF($AD315="","",VLOOKUP(AD315,Invoer!$F$15:$AU$1999,6,FALSE))</f>
        <v/>
      </c>
      <c r="AK315" s="599" t="str">
        <f>IF($AD315="","",VLOOKUP(AD315,Invoer!$F$15:$AU$1999,9,FALSE))</f>
        <v/>
      </c>
      <c r="AL315" s="599" t="str">
        <f>IF($AD315="","",VLOOKUP(AD315,Invoer!$F$15:$AU$1999,10,FALSE))</f>
        <v/>
      </c>
      <c r="AM315" s="599" t="str">
        <f>IF($AD315="","",VLOOKUP(AD315,Invoer!$F$15:$BB$1999,14,FALSE))</f>
        <v/>
      </c>
      <c r="AN315" s="599" t="str">
        <f>IF($AD315="","",VLOOKUP(AD315,Invoer!$F$15:$AU$1999,11,FALSE))</f>
        <v/>
      </c>
      <c r="AO315" s="662" t="str">
        <f>IF($AD315="","",VLOOKUP(AD315,Invoer!$F$15:$AU$1999,15,FALSE))</f>
        <v/>
      </c>
      <c r="AP315" s="599" t="str">
        <f>IF($AD315="","",VLOOKUP(AD315,Invoer!$F$15:$AU$1999,19,FALSE))</f>
        <v/>
      </c>
      <c r="AQ315" s="662" t="str">
        <f>IF($AD315="","",VLOOKUP(AD315,Invoer!$F$15:$AU$1999,24,FALSE))</f>
        <v/>
      </c>
      <c r="AR315" s="662" t="str">
        <f>IF($AD315="","",VLOOKUP(AD315,Invoer!$F$15:$AU$1999,17,FALSE))</f>
        <v/>
      </c>
      <c r="AS315" s="678" t="str">
        <f t="shared" si="179"/>
        <v/>
      </c>
      <c r="AT315" s="676" t="str">
        <f t="shared" si="153"/>
        <v/>
      </c>
      <c r="AU315" s="77" t="e">
        <f t="shared" si="154"/>
        <v>#VALUE!</v>
      </c>
      <c r="AW315" s="57"/>
      <c r="AX315" s="57"/>
      <c r="BA315" s="83" t="e">
        <f ca="1">Invoer!DW320</f>
        <v>#N/A</v>
      </c>
      <c r="BB315" s="599" t="str">
        <f t="shared" ca="1" si="172"/>
        <v/>
      </c>
      <c r="BC315" s="673" t="str">
        <f ca="1">IF($BB315="","",VLOOKUP(BB315,Invoer!$F$15:$AU$1999,2,FALSE))</f>
        <v/>
      </c>
      <c r="BD315" s="599" t="str">
        <f t="shared" ca="1" si="173"/>
        <v/>
      </c>
      <c r="BE315" s="599" t="str">
        <f ca="1">IF($BB315="","",VLOOKUP(BB315,Invoer!$F$15:$AU$1999,5,FALSE))</f>
        <v/>
      </c>
      <c r="BF315" s="599" t="str">
        <f ca="1">IF($BB315="","",VLOOKUP(BB315,Invoer!$F$15:$AU$1999,6,FALSE))</f>
        <v/>
      </c>
      <c r="BG315" s="599" t="str">
        <f ca="1">IF($BB315="","",VLOOKUP(BB315,Invoer!$F$15:$AU$1999,9,FALSE))</f>
        <v/>
      </c>
      <c r="BH315" s="599" t="str">
        <f ca="1">IF($BB315="","",VLOOKUP(BB315,Invoer!$F$15:$AU$1999,10,FALSE))</f>
        <v/>
      </c>
      <c r="BI315" s="599" t="str">
        <f ca="1">IF($BB315="","",VLOOKUP(BB315,Invoer!$F$15:$BB$1999,14,FALSE))</f>
        <v/>
      </c>
      <c r="BJ315" s="599" t="str">
        <f ca="1">IF($BB315="","",VLOOKUP(BB315,Invoer!$F$15:$AU$1999,11,FALSE))</f>
        <v/>
      </c>
      <c r="BK315" s="662" t="str">
        <f t="shared" ca="1" si="174"/>
        <v/>
      </c>
      <c r="BL315" s="662" t="str">
        <f t="shared" ca="1" si="175"/>
        <v/>
      </c>
      <c r="BM315" s="679" t="str">
        <f t="shared" ca="1" si="176"/>
        <v/>
      </c>
      <c r="BN315" s="662" t="str">
        <f t="shared" ca="1" si="155"/>
        <v/>
      </c>
      <c r="BO315" s="662" t="str">
        <f ca="1">IF($BB315="","",VLOOKUP(BB315,Invoer!$F$15:$AU$1999,15,FALSE))</f>
        <v/>
      </c>
      <c r="BP315" s="662" t="str">
        <f ca="1">IF($BB315="","",VLOOKUP(BB315,Invoer!$F$15:$AU$1999,24,FALSE))</f>
        <v/>
      </c>
      <c r="BQ315" s="662" t="str">
        <f ca="1">IF($BB315="","",VLOOKUP(BB315,Invoer!$F$15:$AU$1999,17,FALSE))</f>
        <v/>
      </c>
      <c r="BS315" s="73" t="e">
        <f t="shared" ca="1" si="180"/>
        <v>#VALUE!</v>
      </c>
      <c r="BT315" s="57" t="str">
        <f t="shared" ca="1" si="181"/>
        <v/>
      </c>
      <c r="CQ315" s="411" t="e">
        <f ca="1">Invoer!EG320</f>
        <v>#N/A</v>
      </c>
      <c r="CR315" s="599" t="str">
        <f t="shared" ca="1" si="156"/>
        <v/>
      </c>
      <c r="CS315" s="673" t="str">
        <f ca="1">IF($CR315="","",VLOOKUP(CR315,Invoer!$F$15:$AU$1500,2,FALSE))</f>
        <v/>
      </c>
      <c r="CT315" s="599" t="str">
        <f t="shared" ca="1" si="157"/>
        <v/>
      </c>
      <c r="CU315" s="599" t="str">
        <f ca="1">IF($CR315="","",VLOOKUP(CR315,Invoer!$F$15:$AU$1500,3,FALSE))</f>
        <v/>
      </c>
      <c r="CV315" s="599" t="str">
        <f ca="1">IF($CR315="","",IF(CU315&lt;&gt;"Liq","",VLOOKUP(CR315,Invoer!$F$15:$AU$1500,4,FALSE)))</f>
        <v/>
      </c>
      <c r="CW315" s="599" t="str">
        <f ca="1">IF($CR315="","",VLOOKUP(CR315,Invoer!$F$15:$AU$1500,5,FALSE))</f>
        <v/>
      </c>
      <c r="CX315" s="599" t="str">
        <f ca="1">IF($CR315="","",VLOOKUP(CR315,Invoer!$F$15:$AU$1500,6,FALSE))</f>
        <v/>
      </c>
      <c r="CY315" s="599" t="str">
        <f ca="1">IF($CR315="","",VLOOKUP(CR315,Invoer!$F$15:$AU$1500,9,FALSE))</f>
        <v/>
      </c>
      <c r="CZ315" s="599" t="str">
        <f ca="1">IF($CR315="","",VLOOKUP(CR315,Invoer!$F$15:$AU$1500,10,FALSE))</f>
        <v/>
      </c>
      <c r="DA315" s="599" t="str">
        <f ca="1">IF($CR315="","",VLOOKUP(CR315,Invoer!$F$15:$AU$1500,11,FALSE))</f>
        <v/>
      </c>
      <c r="DB315" s="599" t="str">
        <f ca="1">IF($CR315="","",VLOOKUP(CR315,Invoer!$F$15:$BB$1500,14,FALSE))</f>
        <v/>
      </c>
      <c r="DC315" s="662" t="str">
        <f ca="1">IF($CR315="","",VLOOKUP(CR315,Invoer!$F$15:$AU$1500,15,FALSE))</f>
        <v/>
      </c>
      <c r="DD315" s="599" t="str">
        <f ca="1">IF($CR315="","",VLOOKUP(CR315,Invoer!$F$15:$AU$1500,19,FALSE))</f>
        <v/>
      </c>
      <c r="DE315" s="662" t="str">
        <f ca="1">IF($CR315="","",VLOOKUP(CR315,Invoer!$F$15:$AU$1500,20,FALSE))</f>
        <v/>
      </c>
      <c r="DF315" s="662" t="str">
        <f ca="1">IF($CR315="","",VLOOKUP(CR315,Invoer!$F$15:$AU$1500,23,FALSE))</f>
        <v/>
      </c>
      <c r="DG315" s="662" t="str">
        <f ca="1">IF($CR315="","",VLOOKUP(CR315,Invoer!$F$15:$AU$1500,17,FALSE))</f>
        <v/>
      </c>
      <c r="DH315" s="681" t="str">
        <f t="shared" ca="1" si="158"/>
        <v/>
      </c>
      <c r="DI315" s="662" t="str">
        <f t="shared" ca="1" si="159"/>
        <v/>
      </c>
      <c r="DJ315" s="190"/>
      <c r="DK315" s="411" t="str">
        <f t="shared" ca="1" si="160"/>
        <v/>
      </c>
      <c r="DO315" s="61" t="e">
        <f ca="1">IF($DN$4&lt;3,Invoer!EB320,Invoer!EA320)</f>
        <v>#N/A</v>
      </c>
      <c r="DP315" s="599" t="str">
        <f t="shared" ca="1" si="161"/>
        <v/>
      </c>
      <c r="DQ315" s="673" t="str">
        <f ca="1">IF($DP315="","",VLOOKUP(DP315,Invoer!$F$15:$AU$1999,2,FALSE))</f>
        <v/>
      </c>
      <c r="DR315" s="599" t="str">
        <f t="shared" ca="1" si="162"/>
        <v/>
      </c>
      <c r="DS315" s="599" t="str">
        <f ca="1">IF($DP315="","",VLOOKUP(DP315,Invoer!$F$15:$AU$1999,3,FALSE))</f>
        <v/>
      </c>
      <c r="DT315" s="599" t="str">
        <f ca="1">IF($DP315="","",IF(DS315&lt;&gt;"Liq","",VLOOKUP(DP315,Invoer!$F$15:$AU$1999,4,FALSE)))</f>
        <v/>
      </c>
      <c r="DU315" s="599" t="str">
        <f ca="1">IF($DP315="","",VLOOKUP(DP315,Invoer!$F$15:$AU$1999,5,FALSE))</f>
        <v/>
      </c>
      <c r="DV315" s="599" t="str">
        <f ca="1">IF($DP315="","",VLOOKUP(DP315,Invoer!$F$15:$AU$1999,6,FALSE))</f>
        <v/>
      </c>
      <c r="DW315" s="599" t="str">
        <f ca="1">IF($DP315="","",VLOOKUP(DP315,Invoer!$F$15:$AU$1999,9,FALSE))</f>
        <v/>
      </c>
      <c r="DX315" s="599" t="str">
        <f ca="1">IF($DP315="","",VLOOKUP(DP315,Invoer!$F$15:$AU$1999,10,FALSE))</f>
        <v/>
      </c>
      <c r="DY315" s="595" t="str">
        <f ca="1">IF($DP315="","",VLOOKUP(DP315,Invoer!$F$15:$AU$1999,11,FALSE))</f>
        <v/>
      </c>
      <c r="DZ315" s="662" t="str">
        <f ca="1">IF($DP315="","",IF($DN$4&gt;2,"",VLOOKUP(DP315,Invoer!CQ:CS,3,FALSE)))</f>
        <v/>
      </c>
      <c r="EA315" s="541" t="str">
        <f ca="1">IF($DP315="","",IF(ISERROR(DQ315),0,IF($DN$4&lt;3,"",VLOOKUP(DP315,Invoer!$F$15:$AU$1999,15,FALSE))))</f>
        <v/>
      </c>
      <c r="EB315" s="595" t="str">
        <f ca="1">IF($DP315="","",IF($DN$4&lt;3,"",VLOOKUP(DP315,Invoer!$F$15:$AU$1999,19,FALSE)))</f>
        <v/>
      </c>
      <c r="EC315" s="541" t="str">
        <f ca="1">IF($DP315="","",IF(ISERROR(DQ315),0,IF($DN$4&lt;3,"",VLOOKUP(DP315,Invoer!$F$15:$AU$1999,24,FALSE))))</f>
        <v/>
      </c>
      <c r="ED315" s="541" t="str">
        <f ca="1">IF($DP315="","",IF(ISERROR(DQ315),0,IF($DN$4&lt;3,"",VLOOKUP(DP315,Invoer!$F$15:$AU$1999,17,FALSE))))</f>
        <v/>
      </c>
      <c r="EH315" s="89" t="e">
        <f ca="1">Invoer!CP320</f>
        <v>#N/A</v>
      </c>
      <c r="EI315" s="599" t="str">
        <f t="shared" ca="1" si="163"/>
        <v/>
      </c>
      <c r="EJ315" s="673" t="str">
        <f ca="1">IF(EI315="","",VLOOKUP(EI315,Invoer!$F$15:$AU$1999,2,FALSE))</f>
        <v/>
      </c>
      <c r="EK315" s="599" t="str">
        <f t="shared" ca="1" si="164"/>
        <v/>
      </c>
      <c r="EL315" s="599" t="str">
        <f ca="1">IF($EI315="","",VLOOKUP(EI315,Invoer!$F$15:$AU$1999,3,FALSE))</f>
        <v/>
      </c>
      <c r="EM315" s="599" t="str">
        <f ca="1">IF($EI315="","",IF(EL315&lt;&gt;"Liq","",VLOOKUP(EI315,Invoer!$F$15:$AU$1999,4,FALSE)))</f>
        <v/>
      </c>
      <c r="EN315" s="599" t="str">
        <f ca="1">IF($EI315="","",VLOOKUP(EI315,Invoer!$F$15:$AU$1999,6,FALSE))</f>
        <v/>
      </c>
      <c r="EO315" s="599" t="str">
        <f ca="1">IF(EI315="","",VLOOKUP(EI315,Invoer!$F$15:$AU$1999,9,FALSE))</f>
        <v/>
      </c>
      <c r="EP315" s="599" t="str">
        <f ca="1">IF(EI315="","",VLOOKUP(EI315,Invoer!$F$15:$AU$1999,10,FALSE))</f>
        <v/>
      </c>
      <c r="EQ315" s="599" t="str">
        <f ca="1">IF(EI315="","",VLOOKUP(EI315,Invoer!$F$15:$AU$1999,11,FALSE))</f>
        <v/>
      </c>
      <c r="ER315" s="662" t="str">
        <f ca="1">IF(EI315="","",VLOOKUP(EI315,Invoer!CQ:CS,3,FALSE))</f>
        <v/>
      </c>
      <c r="ES315" s="662" t="str">
        <f t="shared" ca="1" si="165"/>
        <v/>
      </c>
      <c r="ET315" s="513" t="str">
        <f t="shared" ca="1" si="166"/>
        <v/>
      </c>
      <c r="EU315" s="112" t="str">
        <f t="shared" ca="1" si="167"/>
        <v/>
      </c>
      <c r="EV315" s="83" t="s">
        <v>160</v>
      </c>
      <c r="EW315" s="682" t="str">
        <f t="shared" ca="1" si="168"/>
        <v/>
      </c>
      <c r="EX315" s="662" t="str">
        <f t="shared" ca="1" si="169"/>
        <v/>
      </c>
      <c r="EY315"/>
      <c r="EZ315" s="56" t="e">
        <f t="shared" ca="1" si="177"/>
        <v>#VALUE!</v>
      </c>
      <c r="FA315" s="56" t="e">
        <f t="shared" ca="1" si="178"/>
        <v>#VALUE!</v>
      </c>
      <c r="FE315"/>
      <c r="FI315"/>
      <c r="FJ315"/>
    </row>
    <row r="316" spans="1:166" ht="12" customHeight="1" x14ac:dyDescent="0.2">
      <c r="A316"/>
      <c r="B316"/>
      <c r="C316"/>
      <c r="E316"/>
      <c r="AC316" s="435" t="str">
        <f>IF($AC$7&lt;3,Invoer!DR321,IF($AC$7=3,Invoer!BT321,"x"))</f>
        <v>x</v>
      </c>
      <c r="AD316" s="599" t="str">
        <f t="shared" si="170"/>
        <v/>
      </c>
      <c r="AE316" s="673" t="str">
        <f>IF($AD316="","",VLOOKUP(AD316,Invoer!$F$15:$AU$1999,2,FALSE))</f>
        <v/>
      </c>
      <c r="AF316" s="599" t="str">
        <f t="shared" si="171"/>
        <v/>
      </c>
      <c r="AG316" s="599" t="str">
        <f>IF($AD316="","",VLOOKUP(AD316,Invoer!$F$15:$AU$1999,3,FALSE))</f>
        <v/>
      </c>
      <c r="AH316" s="599" t="str">
        <f>IF($AD316="","",IF(AG316&lt;&gt;"Liq","",VLOOKUP(AD316,Invoer!$F$15:$AU$1999,4,FALSE)))</f>
        <v/>
      </c>
      <c r="AI316" s="677" t="str">
        <f>IF($AD316="","",VLOOKUP(AD316,Invoer!$F$15:$AU$1999,5,FALSE))</f>
        <v/>
      </c>
      <c r="AJ316" s="599" t="str">
        <f>IF($AD316="","",VLOOKUP(AD316,Invoer!$F$15:$AU$1999,6,FALSE))</f>
        <v/>
      </c>
      <c r="AK316" s="599" t="str">
        <f>IF($AD316="","",VLOOKUP(AD316,Invoer!$F$15:$AU$1999,9,FALSE))</f>
        <v/>
      </c>
      <c r="AL316" s="599" t="str">
        <f>IF($AD316="","",VLOOKUP(AD316,Invoer!$F$15:$AU$1999,10,FALSE))</f>
        <v/>
      </c>
      <c r="AM316" s="599" t="str">
        <f>IF($AD316="","",VLOOKUP(AD316,Invoer!$F$15:$BB$1999,14,FALSE))</f>
        <v/>
      </c>
      <c r="AN316" s="599" t="str">
        <f>IF($AD316="","",VLOOKUP(AD316,Invoer!$F$15:$AU$1999,11,FALSE))</f>
        <v/>
      </c>
      <c r="AO316" s="662" t="str">
        <f>IF($AD316="","",VLOOKUP(AD316,Invoer!$F$15:$AU$1999,15,FALSE))</f>
        <v/>
      </c>
      <c r="AP316" s="599" t="str">
        <f>IF($AD316="","",VLOOKUP(AD316,Invoer!$F$15:$AU$1999,19,FALSE))</f>
        <v/>
      </c>
      <c r="AQ316" s="662" t="str">
        <f>IF($AD316="","",VLOOKUP(AD316,Invoer!$F$15:$AU$1999,24,FALSE))</f>
        <v/>
      </c>
      <c r="AR316" s="662" t="str">
        <f>IF($AD316="","",VLOOKUP(AD316,Invoer!$F$15:$AU$1999,17,FALSE))</f>
        <v/>
      </c>
      <c r="AS316" s="678" t="str">
        <f t="shared" si="179"/>
        <v/>
      </c>
      <c r="AT316" s="676" t="str">
        <f t="shared" si="153"/>
        <v/>
      </c>
      <c r="AU316" s="77" t="e">
        <f t="shared" si="154"/>
        <v>#VALUE!</v>
      </c>
      <c r="AW316" s="57"/>
      <c r="AX316" s="57"/>
      <c r="BA316" s="83" t="e">
        <f ca="1">Invoer!DW321</f>
        <v>#N/A</v>
      </c>
      <c r="BB316" s="599" t="str">
        <f t="shared" ca="1" si="172"/>
        <v/>
      </c>
      <c r="BC316" s="673" t="str">
        <f ca="1">IF($BB316="","",VLOOKUP(BB316,Invoer!$F$15:$AU$1999,2,FALSE))</f>
        <v/>
      </c>
      <c r="BD316" s="599" t="str">
        <f t="shared" ca="1" si="173"/>
        <v/>
      </c>
      <c r="BE316" s="599" t="str">
        <f ca="1">IF($BB316="","",VLOOKUP(BB316,Invoer!$F$15:$AU$1999,5,FALSE))</f>
        <v/>
      </c>
      <c r="BF316" s="599" t="str">
        <f ca="1">IF($BB316="","",VLOOKUP(BB316,Invoer!$F$15:$AU$1999,6,FALSE))</f>
        <v/>
      </c>
      <c r="BG316" s="599" t="str">
        <f ca="1">IF($BB316="","",VLOOKUP(BB316,Invoer!$F$15:$AU$1999,9,FALSE))</f>
        <v/>
      </c>
      <c r="BH316" s="599" t="str">
        <f ca="1">IF($BB316="","",VLOOKUP(BB316,Invoer!$F$15:$AU$1999,10,FALSE))</f>
        <v/>
      </c>
      <c r="BI316" s="599" t="str">
        <f ca="1">IF($BB316="","",VLOOKUP(BB316,Invoer!$F$15:$BB$1999,14,FALSE))</f>
        <v/>
      </c>
      <c r="BJ316" s="599" t="str">
        <f ca="1">IF($BB316="","",VLOOKUP(BB316,Invoer!$F$15:$AU$1999,11,FALSE))</f>
        <v/>
      </c>
      <c r="BK316" s="662" t="str">
        <f t="shared" ca="1" si="174"/>
        <v/>
      </c>
      <c r="BL316" s="662" t="str">
        <f t="shared" ca="1" si="175"/>
        <v/>
      </c>
      <c r="BM316" s="679" t="str">
        <f t="shared" ca="1" si="176"/>
        <v/>
      </c>
      <c r="BN316" s="662" t="str">
        <f t="shared" ca="1" si="155"/>
        <v/>
      </c>
      <c r="BO316" s="662" t="str">
        <f ca="1">IF($BB316="","",VLOOKUP(BB316,Invoer!$F$15:$AU$1999,15,FALSE))</f>
        <v/>
      </c>
      <c r="BP316" s="662" t="str">
        <f ca="1">IF($BB316="","",VLOOKUP(BB316,Invoer!$F$15:$AU$1999,24,FALSE))</f>
        <v/>
      </c>
      <c r="BQ316" s="662" t="str">
        <f ca="1">IF($BB316="","",VLOOKUP(BB316,Invoer!$F$15:$AU$1999,17,FALSE))</f>
        <v/>
      </c>
      <c r="BS316" s="73" t="e">
        <f t="shared" ca="1" si="180"/>
        <v>#VALUE!</v>
      </c>
      <c r="BT316" s="57" t="str">
        <f t="shared" ca="1" si="181"/>
        <v/>
      </c>
      <c r="CQ316" s="411" t="e">
        <f ca="1">Invoer!EG321</f>
        <v>#N/A</v>
      </c>
      <c r="CR316" s="599" t="str">
        <f t="shared" ca="1" si="156"/>
        <v/>
      </c>
      <c r="CS316" s="673" t="str">
        <f ca="1">IF($CR316="","",VLOOKUP(CR316,Invoer!$F$15:$AU$1500,2,FALSE))</f>
        <v/>
      </c>
      <c r="CT316" s="599" t="str">
        <f t="shared" ca="1" si="157"/>
        <v/>
      </c>
      <c r="CU316" s="599" t="str">
        <f ca="1">IF($CR316="","",VLOOKUP(CR316,Invoer!$F$15:$AU$1500,3,FALSE))</f>
        <v/>
      </c>
      <c r="CV316" s="599" t="str">
        <f ca="1">IF($CR316="","",IF(CU316&lt;&gt;"Liq","",VLOOKUP(CR316,Invoer!$F$15:$AU$1500,4,FALSE)))</f>
        <v/>
      </c>
      <c r="CW316" s="599" t="str">
        <f ca="1">IF($CR316="","",VLOOKUP(CR316,Invoer!$F$15:$AU$1500,5,FALSE))</f>
        <v/>
      </c>
      <c r="CX316" s="599" t="str">
        <f ca="1">IF($CR316="","",VLOOKUP(CR316,Invoer!$F$15:$AU$1500,6,FALSE))</f>
        <v/>
      </c>
      <c r="CY316" s="599" t="str">
        <f ca="1">IF($CR316="","",VLOOKUP(CR316,Invoer!$F$15:$AU$1500,9,FALSE))</f>
        <v/>
      </c>
      <c r="CZ316" s="599" t="str">
        <f ca="1">IF($CR316="","",VLOOKUP(CR316,Invoer!$F$15:$AU$1500,10,FALSE))</f>
        <v/>
      </c>
      <c r="DA316" s="599" t="str">
        <f ca="1">IF($CR316="","",VLOOKUP(CR316,Invoer!$F$15:$AU$1500,11,FALSE))</f>
        <v/>
      </c>
      <c r="DB316" s="599" t="str">
        <f ca="1">IF($CR316="","",VLOOKUP(CR316,Invoer!$F$15:$BB$1500,14,FALSE))</f>
        <v/>
      </c>
      <c r="DC316" s="662" t="str">
        <f ca="1">IF($CR316="","",VLOOKUP(CR316,Invoer!$F$15:$AU$1500,15,FALSE))</f>
        <v/>
      </c>
      <c r="DD316" s="599" t="str">
        <f ca="1">IF($CR316="","",VLOOKUP(CR316,Invoer!$F$15:$AU$1500,19,FALSE))</f>
        <v/>
      </c>
      <c r="DE316" s="662" t="str">
        <f ca="1">IF($CR316="","",VLOOKUP(CR316,Invoer!$F$15:$AU$1500,20,FALSE))</f>
        <v/>
      </c>
      <c r="DF316" s="662" t="str">
        <f ca="1">IF($CR316="","",VLOOKUP(CR316,Invoer!$F$15:$AU$1500,23,FALSE))</f>
        <v/>
      </c>
      <c r="DG316" s="662" t="str">
        <f ca="1">IF($CR316="","",VLOOKUP(CR316,Invoer!$F$15:$AU$1500,17,FALSE))</f>
        <v/>
      </c>
      <c r="DH316" s="681" t="str">
        <f t="shared" ca="1" si="158"/>
        <v/>
      </c>
      <c r="DI316" s="662" t="str">
        <f t="shared" ca="1" si="159"/>
        <v/>
      </c>
      <c r="DJ316" s="190"/>
      <c r="DK316" s="411" t="str">
        <f t="shared" ca="1" si="160"/>
        <v/>
      </c>
      <c r="DO316" s="61" t="e">
        <f ca="1">IF($DN$4&lt;3,Invoer!EB321,Invoer!EA321)</f>
        <v>#N/A</v>
      </c>
      <c r="DP316" s="599" t="str">
        <f t="shared" ca="1" si="161"/>
        <v/>
      </c>
      <c r="DQ316" s="673" t="str">
        <f ca="1">IF($DP316="","",VLOOKUP(DP316,Invoer!$F$15:$AU$1999,2,FALSE))</f>
        <v/>
      </c>
      <c r="DR316" s="599" t="str">
        <f t="shared" ca="1" si="162"/>
        <v/>
      </c>
      <c r="DS316" s="599" t="str">
        <f ca="1">IF($DP316="","",VLOOKUP(DP316,Invoer!$F$15:$AU$1999,3,FALSE))</f>
        <v/>
      </c>
      <c r="DT316" s="599" t="str">
        <f ca="1">IF($DP316="","",IF(DS316&lt;&gt;"Liq","",VLOOKUP(DP316,Invoer!$F$15:$AU$1999,4,FALSE)))</f>
        <v/>
      </c>
      <c r="DU316" s="599" t="str">
        <f ca="1">IF($DP316="","",VLOOKUP(DP316,Invoer!$F$15:$AU$1999,5,FALSE))</f>
        <v/>
      </c>
      <c r="DV316" s="599" t="str">
        <f ca="1">IF($DP316="","",VLOOKUP(DP316,Invoer!$F$15:$AU$1999,6,FALSE))</f>
        <v/>
      </c>
      <c r="DW316" s="599" t="str">
        <f ca="1">IF($DP316="","",VLOOKUP(DP316,Invoer!$F$15:$AU$1999,9,FALSE))</f>
        <v/>
      </c>
      <c r="DX316" s="599" t="str">
        <f ca="1">IF($DP316="","",VLOOKUP(DP316,Invoer!$F$15:$AU$1999,10,FALSE))</f>
        <v/>
      </c>
      <c r="DY316" s="595" t="str">
        <f ca="1">IF($DP316="","",VLOOKUP(DP316,Invoer!$F$15:$AU$1999,11,FALSE))</f>
        <v/>
      </c>
      <c r="DZ316" s="662" t="str">
        <f ca="1">IF($DP316="","",IF($DN$4&gt;2,"",VLOOKUP(DP316,Invoer!CQ:CS,3,FALSE)))</f>
        <v/>
      </c>
      <c r="EA316" s="541" t="str">
        <f ca="1">IF($DP316="","",IF(ISERROR(DQ316),0,IF($DN$4&lt;3,"",VLOOKUP(DP316,Invoer!$F$15:$AU$1999,15,FALSE))))</f>
        <v/>
      </c>
      <c r="EB316" s="595" t="str">
        <f ca="1">IF($DP316="","",IF($DN$4&lt;3,"",VLOOKUP(DP316,Invoer!$F$15:$AU$1999,19,FALSE)))</f>
        <v/>
      </c>
      <c r="EC316" s="541" t="str">
        <f ca="1">IF($DP316="","",IF(ISERROR(DQ316),0,IF($DN$4&lt;3,"",VLOOKUP(DP316,Invoer!$F$15:$AU$1999,24,FALSE))))</f>
        <v/>
      </c>
      <c r="ED316" s="541" t="str">
        <f ca="1">IF($DP316="","",IF(ISERROR(DQ316),0,IF($DN$4&lt;3,"",VLOOKUP(DP316,Invoer!$F$15:$AU$1999,17,FALSE))))</f>
        <v/>
      </c>
      <c r="EH316" s="89" t="e">
        <f ca="1">Invoer!CP321</f>
        <v>#N/A</v>
      </c>
      <c r="EI316" s="599" t="str">
        <f t="shared" ca="1" si="163"/>
        <v/>
      </c>
      <c r="EJ316" s="673" t="str">
        <f ca="1">IF(EI316="","",VLOOKUP(EI316,Invoer!$F$15:$AU$1999,2,FALSE))</f>
        <v/>
      </c>
      <c r="EK316" s="599" t="str">
        <f t="shared" ca="1" si="164"/>
        <v/>
      </c>
      <c r="EL316" s="599" t="str">
        <f ca="1">IF($EI316="","",VLOOKUP(EI316,Invoer!$F$15:$AU$1999,3,FALSE))</f>
        <v/>
      </c>
      <c r="EM316" s="599" t="str">
        <f ca="1">IF($EI316="","",IF(EL316&lt;&gt;"Liq","",VLOOKUP(EI316,Invoer!$F$15:$AU$1999,4,FALSE)))</f>
        <v/>
      </c>
      <c r="EN316" s="599" t="str">
        <f ca="1">IF($EI316="","",VLOOKUP(EI316,Invoer!$F$15:$AU$1999,6,FALSE))</f>
        <v/>
      </c>
      <c r="EO316" s="599" t="str">
        <f ca="1">IF(EI316="","",VLOOKUP(EI316,Invoer!$F$15:$AU$1999,9,FALSE))</f>
        <v/>
      </c>
      <c r="EP316" s="599" t="str">
        <f ca="1">IF(EI316="","",VLOOKUP(EI316,Invoer!$F$15:$AU$1999,10,FALSE))</f>
        <v/>
      </c>
      <c r="EQ316" s="599" t="str">
        <f ca="1">IF(EI316="","",VLOOKUP(EI316,Invoer!$F$15:$AU$1999,11,FALSE))</f>
        <v/>
      </c>
      <c r="ER316" s="662" t="str">
        <f ca="1">IF(EI316="","",VLOOKUP(EI316,Invoer!CQ:CS,3,FALSE))</f>
        <v/>
      </c>
      <c r="ES316" s="662" t="str">
        <f t="shared" ca="1" si="165"/>
        <v/>
      </c>
      <c r="ET316" s="513" t="str">
        <f t="shared" ca="1" si="166"/>
        <v/>
      </c>
      <c r="EU316" s="112" t="str">
        <f t="shared" ca="1" si="167"/>
        <v/>
      </c>
      <c r="EV316" s="83" t="s">
        <v>160</v>
      </c>
      <c r="EW316" s="682" t="str">
        <f t="shared" ca="1" si="168"/>
        <v/>
      </c>
      <c r="EX316" s="662" t="str">
        <f t="shared" ca="1" si="169"/>
        <v/>
      </c>
      <c r="EY316"/>
      <c r="EZ316" s="56" t="e">
        <f t="shared" ca="1" si="177"/>
        <v>#VALUE!</v>
      </c>
      <c r="FA316" s="56" t="e">
        <f t="shared" ca="1" si="178"/>
        <v>#VALUE!</v>
      </c>
      <c r="FE316"/>
      <c r="FI316"/>
      <c r="FJ316"/>
    </row>
    <row r="317" spans="1:166" ht="12" customHeight="1" x14ac:dyDescent="0.2">
      <c r="A317"/>
      <c r="B317"/>
      <c r="C317"/>
      <c r="E317"/>
      <c r="AC317" s="435" t="str">
        <f>IF($AC$7&lt;3,Invoer!DR322,IF($AC$7=3,Invoer!BT322,"x"))</f>
        <v>x</v>
      </c>
      <c r="AD317" s="599" t="str">
        <f t="shared" si="170"/>
        <v/>
      </c>
      <c r="AE317" s="673" t="str">
        <f>IF($AD317="","",VLOOKUP(AD317,Invoer!$F$15:$AU$1999,2,FALSE))</f>
        <v/>
      </c>
      <c r="AF317" s="599" t="str">
        <f t="shared" si="171"/>
        <v/>
      </c>
      <c r="AG317" s="599" t="str">
        <f>IF($AD317="","",VLOOKUP(AD317,Invoer!$F$15:$AU$1999,3,FALSE))</f>
        <v/>
      </c>
      <c r="AH317" s="599" t="str">
        <f>IF($AD317="","",IF(AG317&lt;&gt;"Liq","",VLOOKUP(AD317,Invoer!$F$15:$AU$1999,4,FALSE)))</f>
        <v/>
      </c>
      <c r="AI317" s="677" t="str">
        <f>IF($AD317="","",VLOOKUP(AD317,Invoer!$F$15:$AU$1999,5,FALSE))</f>
        <v/>
      </c>
      <c r="AJ317" s="599" t="str">
        <f>IF($AD317="","",VLOOKUP(AD317,Invoer!$F$15:$AU$1999,6,FALSE))</f>
        <v/>
      </c>
      <c r="AK317" s="599" t="str">
        <f>IF($AD317="","",VLOOKUP(AD317,Invoer!$F$15:$AU$1999,9,FALSE))</f>
        <v/>
      </c>
      <c r="AL317" s="599" t="str">
        <f>IF($AD317="","",VLOOKUP(AD317,Invoer!$F$15:$AU$1999,10,FALSE))</f>
        <v/>
      </c>
      <c r="AM317" s="599" t="str">
        <f>IF($AD317="","",VLOOKUP(AD317,Invoer!$F$15:$BB$1999,14,FALSE))</f>
        <v/>
      </c>
      <c r="AN317" s="599" t="str">
        <f>IF($AD317="","",VLOOKUP(AD317,Invoer!$F$15:$AU$1999,11,FALSE))</f>
        <v/>
      </c>
      <c r="AO317" s="662" t="str">
        <f>IF($AD317="","",VLOOKUP(AD317,Invoer!$F$15:$AU$1999,15,FALSE))</f>
        <v/>
      </c>
      <c r="AP317" s="599" t="str">
        <f>IF($AD317="","",VLOOKUP(AD317,Invoer!$F$15:$AU$1999,19,FALSE))</f>
        <v/>
      </c>
      <c r="AQ317" s="662" t="str">
        <f>IF($AD317="","",VLOOKUP(AD317,Invoer!$F$15:$AU$1999,24,FALSE))</f>
        <v/>
      </c>
      <c r="AR317" s="662" t="str">
        <f>IF($AD317="","",VLOOKUP(AD317,Invoer!$F$15:$AU$1999,17,FALSE))</f>
        <v/>
      </c>
      <c r="AS317" s="678" t="str">
        <f t="shared" si="179"/>
        <v/>
      </c>
      <c r="AT317" s="676" t="str">
        <f t="shared" si="153"/>
        <v/>
      </c>
      <c r="AU317" s="77" t="e">
        <f t="shared" si="154"/>
        <v>#VALUE!</v>
      </c>
      <c r="AW317" s="57"/>
      <c r="AX317" s="57"/>
      <c r="BA317" s="83" t="e">
        <f ca="1">Invoer!DW322</f>
        <v>#N/A</v>
      </c>
      <c r="BB317" s="599" t="str">
        <f t="shared" ca="1" si="172"/>
        <v/>
      </c>
      <c r="BC317" s="673" t="str">
        <f ca="1">IF($BB317="","",VLOOKUP(BB317,Invoer!$F$15:$AU$1999,2,FALSE))</f>
        <v/>
      </c>
      <c r="BD317" s="599" t="str">
        <f t="shared" ca="1" si="173"/>
        <v/>
      </c>
      <c r="BE317" s="599" t="str">
        <f ca="1">IF($BB317="","",VLOOKUP(BB317,Invoer!$F$15:$AU$1999,5,FALSE))</f>
        <v/>
      </c>
      <c r="BF317" s="599" t="str">
        <f ca="1">IF($BB317="","",VLOOKUP(BB317,Invoer!$F$15:$AU$1999,6,FALSE))</f>
        <v/>
      </c>
      <c r="BG317" s="599" t="str">
        <f ca="1">IF($BB317="","",VLOOKUP(BB317,Invoer!$F$15:$AU$1999,9,FALSE))</f>
        <v/>
      </c>
      <c r="BH317" s="599" t="str">
        <f ca="1">IF($BB317="","",VLOOKUP(BB317,Invoer!$F$15:$AU$1999,10,FALSE))</f>
        <v/>
      </c>
      <c r="BI317" s="599" t="str">
        <f ca="1">IF($BB317="","",VLOOKUP(BB317,Invoer!$F$15:$BB$1999,14,FALSE))</f>
        <v/>
      </c>
      <c r="BJ317" s="599" t="str">
        <f ca="1">IF($BB317="","",VLOOKUP(BB317,Invoer!$F$15:$AU$1999,11,FALSE))</f>
        <v/>
      </c>
      <c r="BK317" s="662" t="str">
        <f t="shared" ca="1" si="174"/>
        <v/>
      </c>
      <c r="BL317" s="662" t="str">
        <f t="shared" ca="1" si="175"/>
        <v/>
      </c>
      <c r="BM317" s="679" t="str">
        <f t="shared" ca="1" si="176"/>
        <v/>
      </c>
      <c r="BN317" s="662" t="str">
        <f t="shared" ca="1" si="155"/>
        <v/>
      </c>
      <c r="BO317" s="662" t="str">
        <f ca="1">IF($BB317="","",VLOOKUP(BB317,Invoer!$F$15:$AU$1999,15,FALSE))</f>
        <v/>
      </c>
      <c r="BP317" s="662" t="str">
        <f ca="1">IF($BB317="","",VLOOKUP(BB317,Invoer!$F$15:$AU$1999,24,FALSE))</f>
        <v/>
      </c>
      <c r="BQ317" s="662" t="str">
        <f ca="1">IF($BB317="","",VLOOKUP(BB317,Invoer!$F$15:$AU$1999,17,FALSE))</f>
        <v/>
      </c>
      <c r="BS317" s="73" t="e">
        <f t="shared" ca="1" si="180"/>
        <v>#VALUE!</v>
      </c>
      <c r="BT317" s="57" t="str">
        <f t="shared" ca="1" si="181"/>
        <v/>
      </c>
      <c r="CQ317" s="411" t="e">
        <f ca="1">Invoer!EG322</f>
        <v>#N/A</v>
      </c>
      <c r="CR317" s="599" t="str">
        <f t="shared" ca="1" si="156"/>
        <v/>
      </c>
      <c r="CS317" s="673" t="str">
        <f ca="1">IF($CR317="","",VLOOKUP(CR317,Invoer!$F$15:$AU$1500,2,FALSE))</f>
        <v/>
      </c>
      <c r="CT317" s="599" t="str">
        <f t="shared" ca="1" si="157"/>
        <v/>
      </c>
      <c r="CU317" s="599" t="str">
        <f ca="1">IF($CR317="","",VLOOKUP(CR317,Invoer!$F$15:$AU$1500,3,FALSE))</f>
        <v/>
      </c>
      <c r="CV317" s="599" t="str">
        <f ca="1">IF($CR317="","",IF(CU317&lt;&gt;"Liq","",VLOOKUP(CR317,Invoer!$F$15:$AU$1500,4,FALSE)))</f>
        <v/>
      </c>
      <c r="CW317" s="599" t="str">
        <f ca="1">IF($CR317="","",VLOOKUP(CR317,Invoer!$F$15:$AU$1500,5,FALSE))</f>
        <v/>
      </c>
      <c r="CX317" s="599" t="str">
        <f ca="1">IF($CR317="","",VLOOKUP(CR317,Invoer!$F$15:$AU$1500,6,FALSE))</f>
        <v/>
      </c>
      <c r="CY317" s="599" t="str">
        <f ca="1">IF($CR317="","",VLOOKUP(CR317,Invoer!$F$15:$AU$1500,9,FALSE))</f>
        <v/>
      </c>
      <c r="CZ317" s="599" t="str">
        <f ca="1">IF($CR317="","",VLOOKUP(CR317,Invoer!$F$15:$AU$1500,10,FALSE))</f>
        <v/>
      </c>
      <c r="DA317" s="599" t="str">
        <f ca="1">IF($CR317="","",VLOOKUP(CR317,Invoer!$F$15:$AU$1500,11,FALSE))</f>
        <v/>
      </c>
      <c r="DB317" s="599" t="str">
        <f ca="1">IF($CR317="","",VLOOKUP(CR317,Invoer!$F$15:$BB$1500,14,FALSE))</f>
        <v/>
      </c>
      <c r="DC317" s="662" t="str">
        <f ca="1">IF($CR317="","",VLOOKUP(CR317,Invoer!$F$15:$AU$1500,15,FALSE))</f>
        <v/>
      </c>
      <c r="DD317" s="599" t="str">
        <f ca="1">IF($CR317="","",VLOOKUP(CR317,Invoer!$F$15:$AU$1500,19,FALSE))</f>
        <v/>
      </c>
      <c r="DE317" s="662" t="str">
        <f ca="1">IF($CR317="","",VLOOKUP(CR317,Invoer!$F$15:$AU$1500,20,FALSE))</f>
        <v/>
      </c>
      <c r="DF317" s="662" t="str">
        <f ca="1">IF($CR317="","",VLOOKUP(CR317,Invoer!$F$15:$AU$1500,23,FALSE))</f>
        <v/>
      </c>
      <c r="DG317" s="662" t="str">
        <f ca="1">IF($CR317="","",VLOOKUP(CR317,Invoer!$F$15:$AU$1500,17,FALSE))</f>
        <v/>
      </c>
      <c r="DH317" s="681" t="str">
        <f t="shared" ca="1" si="158"/>
        <v/>
      </c>
      <c r="DI317" s="662" t="str">
        <f t="shared" ca="1" si="159"/>
        <v/>
      </c>
      <c r="DJ317" s="190"/>
      <c r="DK317" s="411" t="str">
        <f t="shared" ca="1" si="160"/>
        <v/>
      </c>
      <c r="DO317" s="61" t="e">
        <f ca="1">IF($DN$4&lt;3,Invoer!EB322,Invoer!EA322)</f>
        <v>#N/A</v>
      </c>
      <c r="DP317" s="599" t="str">
        <f t="shared" ca="1" si="161"/>
        <v/>
      </c>
      <c r="DQ317" s="673" t="str">
        <f ca="1">IF($DP317="","",VLOOKUP(DP317,Invoer!$F$15:$AU$1999,2,FALSE))</f>
        <v/>
      </c>
      <c r="DR317" s="599" t="str">
        <f t="shared" ca="1" si="162"/>
        <v/>
      </c>
      <c r="DS317" s="599" t="str">
        <f ca="1">IF($DP317="","",VLOOKUP(DP317,Invoer!$F$15:$AU$1999,3,FALSE))</f>
        <v/>
      </c>
      <c r="DT317" s="599" t="str">
        <f ca="1">IF($DP317="","",IF(DS317&lt;&gt;"Liq","",VLOOKUP(DP317,Invoer!$F$15:$AU$1999,4,FALSE)))</f>
        <v/>
      </c>
      <c r="DU317" s="599" t="str">
        <f ca="1">IF($DP317="","",VLOOKUP(DP317,Invoer!$F$15:$AU$1999,5,FALSE))</f>
        <v/>
      </c>
      <c r="DV317" s="599" t="str">
        <f ca="1">IF($DP317="","",VLOOKUP(DP317,Invoer!$F$15:$AU$1999,6,FALSE))</f>
        <v/>
      </c>
      <c r="DW317" s="599" t="str">
        <f ca="1">IF($DP317="","",VLOOKUP(DP317,Invoer!$F$15:$AU$1999,9,FALSE))</f>
        <v/>
      </c>
      <c r="DX317" s="599" t="str">
        <f ca="1">IF($DP317="","",VLOOKUP(DP317,Invoer!$F$15:$AU$1999,10,FALSE))</f>
        <v/>
      </c>
      <c r="DY317" s="595" t="str">
        <f ca="1">IF($DP317="","",VLOOKUP(DP317,Invoer!$F$15:$AU$1999,11,FALSE))</f>
        <v/>
      </c>
      <c r="DZ317" s="662" t="str">
        <f ca="1">IF($DP317="","",IF($DN$4&gt;2,"",VLOOKUP(DP317,Invoer!CQ:CS,3,FALSE)))</f>
        <v/>
      </c>
      <c r="EA317" s="541" t="str">
        <f ca="1">IF($DP317="","",IF(ISERROR(DQ317),0,IF($DN$4&lt;3,"",VLOOKUP(DP317,Invoer!$F$15:$AU$1999,15,FALSE))))</f>
        <v/>
      </c>
      <c r="EB317" s="595" t="str">
        <f ca="1">IF($DP317="","",IF($DN$4&lt;3,"",VLOOKUP(DP317,Invoer!$F$15:$AU$1999,19,FALSE)))</f>
        <v/>
      </c>
      <c r="EC317" s="541" t="str">
        <f ca="1">IF($DP317="","",IF(ISERROR(DQ317),0,IF($DN$4&lt;3,"",VLOOKUP(DP317,Invoer!$F$15:$AU$1999,24,FALSE))))</f>
        <v/>
      </c>
      <c r="ED317" s="541" t="str">
        <f ca="1">IF($DP317="","",IF(ISERROR(DQ317),0,IF($DN$4&lt;3,"",VLOOKUP(DP317,Invoer!$F$15:$AU$1999,17,FALSE))))</f>
        <v/>
      </c>
      <c r="EH317" s="89" t="e">
        <f ca="1">Invoer!CP322</f>
        <v>#N/A</v>
      </c>
      <c r="EI317" s="599" t="str">
        <f t="shared" ca="1" si="163"/>
        <v/>
      </c>
      <c r="EJ317" s="673" t="str">
        <f ca="1">IF(EI317="","",VLOOKUP(EI317,Invoer!$F$15:$AU$1999,2,FALSE))</f>
        <v/>
      </c>
      <c r="EK317" s="599" t="str">
        <f t="shared" ca="1" si="164"/>
        <v/>
      </c>
      <c r="EL317" s="599" t="str">
        <f ca="1">IF($EI317="","",VLOOKUP(EI317,Invoer!$F$15:$AU$1999,3,FALSE))</f>
        <v/>
      </c>
      <c r="EM317" s="599" t="str">
        <f ca="1">IF($EI317="","",IF(EL317&lt;&gt;"Liq","",VLOOKUP(EI317,Invoer!$F$15:$AU$1999,4,FALSE)))</f>
        <v/>
      </c>
      <c r="EN317" s="599" t="str">
        <f ca="1">IF($EI317="","",VLOOKUP(EI317,Invoer!$F$15:$AU$1999,6,FALSE))</f>
        <v/>
      </c>
      <c r="EO317" s="599" t="str">
        <f ca="1">IF(EI317="","",VLOOKUP(EI317,Invoer!$F$15:$AU$1999,9,FALSE))</f>
        <v/>
      </c>
      <c r="EP317" s="599" t="str">
        <f ca="1">IF(EI317="","",VLOOKUP(EI317,Invoer!$F$15:$AU$1999,10,FALSE))</f>
        <v/>
      </c>
      <c r="EQ317" s="599" t="str">
        <f ca="1">IF(EI317="","",VLOOKUP(EI317,Invoer!$F$15:$AU$1999,11,FALSE))</f>
        <v/>
      </c>
      <c r="ER317" s="662" t="str">
        <f ca="1">IF(EI317="","",VLOOKUP(EI317,Invoer!CQ:CS,3,FALSE))</f>
        <v/>
      </c>
      <c r="ES317" s="662" t="str">
        <f t="shared" ca="1" si="165"/>
        <v/>
      </c>
      <c r="ET317" s="513" t="str">
        <f t="shared" ca="1" si="166"/>
        <v/>
      </c>
      <c r="EU317" s="112" t="str">
        <f t="shared" ca="1" si="167"/>
        <v/>
      </c>
      <c r="EV317" s="83" t="s">
        <v>160</v>
      </c>
      <c r="EW317" s="682" t="str">
        <f t="shared" ca="1" si="168"/>
        <v/>
      </c>
      <c r="EX317" s="662" t="str">
        <f t="shared" ca="1" si="169"/>
        <v/>
      </c>
      <c r="EY317"/>
      <c r="EZ317" s="56" t="e">
        <f t="shared" ca="1" si="177"/>
        <v>#VALUE!</v>
      </c>
      <c r="FA317" s="56" t="e">
        <f t="shared" ca="1" si="178"/>
        <v>#VALUE!</v>
      </c>
      <c r="FE317"/>
      <c r="FI317"/>
      <c r="FJ317"/>
    </row>
    <row r="318" spans="1:166" ht="12" customHeight="1" x14ac:dyDescent="0.2">
      <c r="A318"/>
      <c r="B318"/>
      <c r="C318"/>
      <c r="E318"/>
      <c r="AC318" s="435" t="str">
        <f>IF($AC$7&lt;3,Invoer!DR323,IF($AC$7=3,Invoer!BT323,"x"))</f>
        <v>x</v>
      </c>
      <c r="AD318" s="599" t="str">
        <f t="shared" si="170"/>
        <v/>
      </c>
      <c r="AE318" s="673" t="str">
        <f>IF($AD318="","",VLOOKUP(AD318,Invoer!$F$15:$AU$1999,2,FALSE))</f>
        <v/>
      </c>
      <c r="AF318" s="599" t="str">
        <f t="shared" si="171"/>
        <v/>
      </c>
      <c r="AG318" s="599" t="str">
        <f>IF($AD318="","",VLOOKUP(AD318,Invoer!$F$15:$AU$1999,3,FALSE))</f>
        <v/>
      </c>
      <c r="AH318" s="599" t="str">
        <f>IF($AD318="","",IF(AG318&lt;&gt;"Liq","",VLOOKUP(AD318,Invoer!$F$15:$AU$1999,4,FALSE)))</f>
        <v/>
      </c>
      <c r="AI318" s="677" t="str">
        <f>IF($AD318="","",VLOOKUP(AD318,Invoer!$F$15:$AU$1999,5,FALSE))</f>
        <v/>
      </c>
      <c r="AJ318" s="599" t="str">
        <f>IF($AD318="","",VLOOKUP(AD318,Invoer!$F$15:$AU$1999,6,FALSE))</f>
        <v/>
      </c>
      <c r="AK318" s="599" t="str">
        <f>IF($AD318="","",VLOOKUP(AD318,Invoer!$F$15:$AU$1999,9,FALSE))</f>
        <v/>
      </c>
      <c r="AL318" s="599" t="str">
        <f>IF($AD318="","",VLOOKUP(AD318,Invoer!$F$15:$AU$1999,10,FALSE))</f>
        <v/>
      </c>
      <c r="AM318" s="599" t="str">
        <f>IF($AD318="","",VLOOKUP(AD318,Invoer!$F$15:$BB$1999,14,FALSE))</f>
        <v/>
      </c>
      <c r="AN318" s="599" t="str">
        <f>IF($AD318="","",VLOOKUP(AD318,Invoer!$F$15:$AU$1999,11,FALSE))</f>
        <v/>
      </c>
      <c r="AO318" s="662" t="str">
        <f>IF($AD318="","",VLOOKUP(AD318,Invoer!$F$15:$AU$1999,15,FALSE))</f>
        <v/>
      </c>
      <c r="AP318" s="599" t="str">
        <f>IF($AD318="","",VLOOKUP(AD318,Invoer!$F$15:$AU$1999,19,FALSE))</f>
        <v/>
      </c>
      <c r="AQ318" s="662" t="str">
        <f>IF($AD318="","",VLOOKUP(AD318,Invoer!$F$15:$AU$1999,24,FALSE))</f>
        <v/>
      </c>
      <c r="AR318" s="662" t="str">
        <f>IF($AD318="","",VLOOKUP(AD318,Invoer!$F$15:$AU$1999,17,FALSE))</f>
        <v/>
      </c>
      <c r="AS318" s="678" t="str">
        <f t="shared" si="179"/>
        <v/>
      </c>
      <c r="AT318" s="676" t="str">
        <f t="shared" si="153"/>
        <v/>
      </c>
      <c r="AU318" s="77" t="e">
        <f t="shared" si="154"/>
        <v>#VALUE!</v>
      </c>
      <c r="AW318" s="57"/>
      <c r="AX318" s="57"/>
      <c r="BA318" s="83" t="e">
        <f ca="1">Invoer!DW323</f>
        <v>#N/A</v>
      </c>
      <c r="BB318" s="599" t="str">
        <f t="shared" ca="1" si="172"/>
        <v/>
      </c>
      <c r="BC318" s="673" t="str">
        <f ca="1">IF($BB318="","",VLOOKUP(BB318,Invoer!$F$15:$AU$1999,2,FALSE))</f>
        <v/>
      </c>
      <c r="BD318" s="599" t="str">
        <f t="shared" ca="1" si="173"/>
        <v/>
      </c>
      <c r="BE318" s="599" t="str">
        <f ca="1">IF($BB318="","",VLOOKUP(BB318,Invoer!$F$15:$AU$1999,5,FALSE))</f>
        <v/>
      </c>
      <c r="BF318" s="599" t="str">
        <f ca="1">IF($BB318="","",VLOOKUP(BB318,Invoer!$F$15:$AU$1999,6,FALSE))</f>
        <v/>
      </c>
      <c r="BG318" s="599" t="str">
        <f ca="1">IF($BB318="","",VLOOKUP(BB318,Invoer!$F$15:$AU$1999,9,FALSE))</f>
        <v/>
      </c>
      <c r="BH318" s="599" t="str">
        <f ca="1">IF($BB318="","",VLOOKUP(BB318,Invoer!$F$15:$AU$1999,10,FALSE))</f>
        <v/>
      </c>
      <c r="BI318" s="599" t="str">
        <f ca="1">IF($BB318="","",VLOOKUP(BB318,Invoer!$F$15:$BB$1999,14,FALSE))</f>
        <v/>
      </c>
      <c r="BJ318" s="599" t="str">
        <f ca="1">IF($BB318="","",VLOOKUP(BB318,Invoer!$F$15:$AU$1999,11,FALSE))</f>
        <v/>
      </c>
      <c r="BK318" s="662" t="str">
        <f t="shared" ca="1" si="174"/>
        <v/>
      </c>
      <c r="BL318" s="662" t="str">
        <f t="shared" ca="1" si="175"/>
        <v/>
      </c>
      <c r="BM318" s="679" t="str">
        <f t="shared" ca="1" si="176"/>
        <v/>
      </c>
      <c r="BN318" s="662" t="str">
        <f t="shared" ca="1" si="155"/>
        <v/>
      </c>
      <c r="BO318" s="662" t="str">
        <f ca="1">IF($BB318="","",VLOOKUP(BB318,Invoer!$F$15:$AU$1999,15,FALSE))</f>
        <v/>
      </c>
      <c r="BP318" s="662" t="str">
        <f ca="1">IF($BB318="","",VLOOKUP(BB318,Invoer!$F$15:$AU$1999,24,FALSE))</f>
        <v/>
      </c>
      <c r="BQ318" s="662" t="str">
        <f ca="1">IF($BB318="","",VLOOKUP(BB318,Invoer!$F$15:$AU$1999,17,FALSE))</f>
        <v/>
      </c>
      <c r="BS318" s="73" t="e">
        <f t="shared" ca="1" si="180"/>
        <v>#VALUE!</v>
      </c>
      <c r="BT318" s="57" t="str">
        <f t="shared" ca="1" si="181"/>
        <v/>
      </c>
      <c r="CQ318" s="411" t="e">
        <f ca="1">Invoer!EG323</f>
        <v>#N/A</v>
      </c>
      <c r="CR318" s="599" t="str">
        <f t="shared" ca="1" si="156"/>
        <v/>
      </c>
      <c r="CS318" s="673" t="str">
        <f ca="1">IF($CR318="","",VLOOKUP(CR318,Invoer!$F$15:$AU$1500,2,FALSE))</f>
        <v/>
      </c>
      <c r="CT318" s="599" t="str">
        <f t="shared" ca="1" si="157"/>
        <v/>
      </c>
      <c r="CU318" s="599" t="str">
        <f ca="1">IF($CR318="","",VLOOKUP(CR318,Invoer!$F$15:$AU$1500,3,FALSE))</f>
        <v/>
      </c>
      <c r="CV318" s="599" t="str">
        <f ca="1">IF($CR318="","",IF(CU318&lt;&gt;"Liq","",VLOOKUP(CR318,Invoer!$F$15:$AU$1500,4,FALSE)))</f>
        <v/>
      </c>
      <c r="CW318" s="599" t="str">
        <f ca="1">IF($CR318="","",VLOOKUP(CR318,Invoer!$F$15:$AU$1500,5,FALSE))</f>
        <v/>
      </c>
      <c r="CX318" s="599" t="str">
        <f ca="1">IF($CR318="","",VLOOKUP(CR318,Invoer!$F$15:$AU$1500,6,FALSE))</f>
        <v/>
      </c>
      <c r="CY318" s="599" t="str">
        <f ca="1">IF($CR318="","",VLOOKUP(CR318,Invoer!$F$15:$AU$1500,9,FALSE))</f>
        <v/>
      </c>
      <c r="CZ318" s="599" t="str">
        <f ca="1">IF($CR318="","",VLOOKUP(CR318,Invoer!$F$15:$AU$1500,10,FALSE))</f>
        <v/>
      </c>
      <c r="DA318" s="599" t="str">
        <f ca="1">IF($CR318="","",VLOOKUP(CR318,Invoer!$F$15:$AU$1500,11,FALSE))</f>
        <v/>
      </c>
      <c r="DB318" s="599" t="str">
        <f ca="1">IF($CR318="","",VLOOKUP(CR318,Invoer!$F$15:$BB$1500,14,FALSE))</f>
        <v/>
      </c>
      <c r="DC318" s="662" t="str">
        <f ca="1">IF($CR318="","",VLOOKUP(CR318,Invoer!$F$15:$AU$1500,15,FALSE))</f>
        <v/>
      </c>
      <c r="DD318" s="599" t="str">
        <f ca="1">IF($CR318="","",VLOOKUP(CR318,Invoer!$F$15:$AU$1500,19,FALSE))</f>
        <v/>
      </c>
      <c r="DE318" s="662" t="str">
        <f ca="1">IF($CR318="","",VLOOKUP(CR318,Invoer!$F$15:$AU$1500,20,FALSE))</f>
        <v/>
      </c>
      <c r="DF318" s="662" t="str">
        <f ca="1">IF($CR318="","",VLOOKUP(CR318,Invoer!$F$15:$AU$1500,23,FALSE))</f>
        <v/>
      </c>
      <c r="DG318" s="662" t="str">
        <f ca="1">IF($CR318="","",VLOOKUP(CR318,Invoer!$F$15:$AU$1500,17,FALSE))</f>
        <v/>
      </c>
      <c r="DH318" s="681" t="str">
        <f t="shared" ca="1" si="158"/>
        <v/>
      </c>
      <c r="DI318" s="662" t="str">
        <f t="shared" ca="1" si="159"/>
        <v/>
      </c>
      <c r="DJ318" s="190"/>
      <c r="DK318" s="411" t="str">
        <f t="shared" ca="1" si="160"/>
        <v/>
      </c>
      <c r="DO318" s="61" t="e">
        <f ca="1">IF($DN$4&lt;3,Invoer!EB323,Invoer!EA323)</f>
        <v>#N/A</v>
      </c>
      <c r="DP318" s="599" t="str">
        <f t="shared" ca="1" si="161"/>
        <v/>
      </c>
      <c r="DQ318" s="673" t="str">
        <f ca="1">IF($DP318="","",VLOOKUP(DP318,Invoer!$F$15:$AU$1999,2,FALSE))</f>
        <v/>
      </c>
      <c r="DR318" s="599" t="str">
        <f t="shared" ca="1" si="162"/>
        <v/>
      </c>
      <c r="DS318" s="599" t="str">
        <f ca="1">IF($DP318="","",VLOOKUP(DP318,Invoer!$F$15:$AU$1999,3,FALSE))</f>
        <v/>
      </c>
      <c r="DT318" s="599" t="str">
        <f ca="1">IF($DP318="","",IF(DS318&lt;&gt;"Liq","",VLOOKUP(DP318,Invoer!$F$15:$AU$1999,4,FALSE)))</f>
        <v/>
      </c>
      <c r="DU318" s="599" t="str">
        <f ca="1">IF($DP318="","",VLOOKUP(DP318,Invoer!$F$15:$AU$1999,5,FALSE))</f>
        <v/>
      </c>
      <c r="DV318" s="599" t="str">
        <f ca="1">IF($DP318="","",VLOOKUP(DP318,Invoer!$F$15:$AU$1999,6,FALSE))</f>
        <v/>
      </c>
      <c r="DW318" s="599" t="str">
        <f ca="1">IF($DP318="","",VLOOKUP(DP318,Invoer!$F$15:$AU$1999,9,FALSE))</f>
        <v/>
      </c>
      <c r="DX318" s="599" t="str">
        <f ca="1">IF($DP318="","",VLOOKUP(DP318,Invoer!$F$15:$AU$1999,10,FALSE))</f>
        <v/>
      </c>
      <c r="DY318" s="595" t="str">
        <f ca="1">IF($DP318="","",VLOOKUP(DP318,Invoer!$F$15:$AU$1999,11,FALSE))</f>
        <v/>
      </c>
      <c r="DZ318" s="662" t="str">
        <f ca="1">IF($DP318="","",IF($DN$4&gt;2,"",VLOOKUP(DP318,Invoer!CQ:CS,3,FALSE)))</f>
        <v/>
      </c>
      <c r="EA318" s="541" t="str">
        <f ca="1">IF($DP318="","",IF(ISERROR(DQ318),0,IF($DN$4&lt;3,"",VLOOKUP(DP318,Invoer!$F$15:$AU$1999,15,FALSE))))</f>
        <v/>
      </c>
      <c r="EB318" s="595" t="str">
        <f ca="1">IF($DP318="","",IF($DN$4&lt;3,"",VLOOKUP(DP318,Invoer!$F$15:$AU$1999,19,FALSE)))</f>
        <v/>
      </c>
      <c r="EC318" s="541" t="str">
        <f ca="1">IF($DP318="","",IF(ISERROR(DQ318),0,IF($DN$4&lt;3,"",VLOOKUP(DP318,Invoer!$F$15:$AU$1999,24,FALSE))))</f>
        <v/>
      </c>
      <c r="ED318" s="541" t="str">
        <f ca="1">IF($DP318="","",IF(ISERROR(DQ318),0,IF($DN$4&lt;3,"",VLOOKUP(DP318,Invoer!$F$15:$AU$1999,17,FALSE))))</f>
        <v/>
      </c>
      <c r="EH318" s="89" t="e">
        <f ca="1">Invoer!CP323</f>
        <v>#N/A</v>
      </c>
      <c r="EI318" s="599" t="str">
        <f t="shared" ca="1" si="163"/>
        <v/>
      </c>
      <c r="EJ318" s="673" t="str">
        <f ca="1">IF(EI318="","",VLOOKUP(EI318,Invoer!$F$15:$AU$1999,2,FALSE))</f>
        <v/>
      </c>
      <c r="EK318" s="599" t="str">
        <f t="shared" ca="1" si="164"/>
        <v/>
      </c>
      <c r="EL318" s="599" t="str">
        <f ca="1">IF($EI318="","",VLOOKUP(EI318,Invoer!$F$15:$AU$1999,3,FALSE))</f>
        <v/>
      </c>
      <c r="EM318" s="599" t="str">
        <f ca="1">IF($EI318="","",IF(EL318&lt;&gt;"Liq","",VLOOKUP(EI318,Invoer!$F$15:$AU$1999,4,FALSE)))</f>
        <v/>
      </c>
      <c r="EN318" s="599" t="str">
        <f ca="1">IF($EI318="","",VLOOKUP(EI318,Invoer!$F$15:$AU$1999,6,FALSE))</f>
        <v/>
      </c>
      <c r="EO318" s="599" t="str">
        <f ca="1">IF(EI318="","",VLOOKUP(EI318,Invoer!$F$15:$AU$1999,9,FALSE))</f>
        <v/>
      </c>
      <c r="EP318" s="599" t="str">
        <f ca="1">IF(EI318="","",VLOOKUP(EI318,Invoer!$F$15:$AU$1999,10,FALSE))</f>
        <v/>
      </c>
      <c r="EQ318" s="599" t="str">
        <f ca="1">IF(EI318="","",VLOOKUP(EI318,Invoer!$F$15:$AU$1999,11,FALSE))</f>
        <v/>
      </c>
      <c r="ER318" s="662" t="str">
        <f ca="1">IF(EI318="","",VLOOKUP(EI318,Invoer!CQ:CS,3,FALSE))</f>
        <v/>
      </c>
      <c r="ES318" s="662" t="str">
        <f t="shared" ca="1" si="165"/>
        <v/>
      </c>
      <c r="ET318" s="513" t="str">
        <f t="shared" ca="1" si="166"/>
        <v/>
      </c>
      <c r="EU318" s="112" t="str">
        <f t="shared" ca="1" si="167"/>
        <v/>
      </c>
      <c r="EV318" s="83" t="s">
        <v>160</v>
      </c>
      <c r="EW318" s="682" t="str">
        <f t="shared" ca="1" si="168"/>
        <v/>
      </c>
      <c r="EX318" s="662" t="str">
        <f t="shared" ca="1" si="169"/>
        <v/>
      </c>
      <c r="EY318"/>
      <c r="EZ318" s="56" t="e">
        <f t="shared" ca="1" si="177"/>
        <v>#VALUE!</v>
      </c>
      <c r="FA318" s="56" t="e">
        <f t="shared" ca="1" si="178"/>
        <v>#VALUE!</v>
      </c>
      <c r="FE318"/>
      <c r="FI318"/>
      <c r="FJ318"/>
    </row>
    <row r="319" spans="1:166" ht="12" customHeight="1" x14ac:dyDescent="0.2">
      <c r="A319"/>
      <c r="B319"/>
      <c r="C319"/>
      <c r="E319"/>
      <c r="AC319" s="435" t="str">
        <f>IF($AC$7&lt;3,Invoer!DR324,IF($AC$7=3,Invoer!BT324,"x"))</f>
        <v>x</v>
      </c>
      <c r="AD319" s="599" t="str">
        <f t="shared" si="170"/>
        <v/>
      </c>
      <c r="AE319" s="673" t="str">
        <f>IF($AD319="","",VLOOKUP(AD319,Invoer!$F$15:$AU$1999,2,FALSE))</f>
        <v/>
      </c>
      <c r="AF319" s="599" t="str">
        <f t="shared" si="171"/>
        <v/>
      </c>
      <c r="AG319" s="599" t="str">
        <f>IF($AD319="","",VLOOKUP(AD319,Invoer!$F$15:$AU$1999,3,FALSE))</f>
        <v/>
      </c>
      <c r="AH319" s="599" t="str">
        <f>IF($AD319="","",IF(AG319&lt;&gt;"Liq","",VLOOKUP(AD319,Invoer!$F$15:$AU$1999,4,FALSE)))</f>
        <v/>
      </c>
      <c r="AI319" s="677" t="str">
        <f>IF($AD319="","",VLOOKUP(AD319,Invoer!$F$15:$AU$1999,5,FALSE))</f>
        <v/>
      </c>
      <c r="AJ319" s="599" t="str">
        <f>IF($AD319="","",VLOOKUP(AD319,Invoer!$F$15:$AU$1999,6,FALSE))</f>
        <v/>
      </c>
      <c r="AK319" s="599" t="str">
        <f>IF($AD319="","",VLOOKUP(AD319,Invoer!$F$15:$AU$1999,9,FALSE))</f>
        <v/>
      </c>
      <c r="AL319" s="599" t="str">
        <f>IF($AD319="","",VLOOKUP(AD319,Invoer!$F$15:$AU$1999,10,FALSE))</f>
        <v/>
      </c>
      <c r="AM319" s="599" t="str">
        <f>IF($AD319="","",VLOOKUP(AD319,Invoer!$F$15:$BB$1999,14,FALSE))</f>
        <v/>
      </c>
      <c r="AN319" s="599" t="str">
        <f>IF($AD319="","",VLOOKUP(AD319,Invoer!$F$15:$AU$1999,11,FALSE))</f>
        <v/>
      </c>
      <c r="AO319" s="662" t="str">
        <f>IF($AD319="","",VLOOKUP(AD319,Invoer!$F$15:$AU$1999,15,FALSE))</f>
        <v/>
      </c>
      <c r="AP319" s="599" t="str">
        <f>IF($AD319="","",VLOOKUP(AD319,Invoer!$F$15:$AU$1999,19,FALSE))</f>
        <v/>
      </c>
      <c r="AQ319" s="662" t="str">
        <f>IF($AD319="","",VLOOKUP(AD319,Invoer!$F$15:$AU$1999,24,FALSE))</f>
        <v/>
      </c>
      <c r="AR319" s="662" t="str">
        <f>IF($AD319="","",VLOOKUP(AD319,Invoer!$F$15:$AU$1999,17,FALSE))</f>
        <v/>
      </c>
      <c r="AS319" s="678" t="str">
        <f t="shared" si="179"/>
        <v/>
      </c>
      <c r="AT319" s="676" t="str">
        <f t="shared" si="153"/>
        <v/>
      </c>
      <c r="AU319" s="77" t="e">
        <f t="shared" si="154"/>
        <v>#VALUE!</v>
      </c>
      <c r="AW319" s="57"/>
      <c r="AX319" s="57"/>
      <c r="BA319" s="83" t="e">
        <f ca="1">Invoer!DW324</f>
        <v>#N/A</v>
      </c>
      <c r="BB319" s="599" t="str">
        <f t="shared" ca="1" si="172"/>
        <v/>
      </c>
      <c r="BC319" s="673" t="str">
        <f ca="1">IF($BB319="","",VLOOKUP(BB319,Invoer!$F$15:$AU$1999,2,FALSE))</f>
        <v/>
      </c>
      <c r="BD319" s="599" t="str">
        <f t="shared" ca="1" si="173"/>
        <v/>
      </c>
      <c r="BE319" s="599" t="str">
        <f ca="1">IF($BB319="","",VLOOKUP(BB319,Invoer!$F$15:$AU$1999,5,FALSE))</f>
        <v/>
      </c>
      <c r="BF319" s="599" t="str">
        <f ca="1">IF($BB319="","",VLOOKUP(BB319,Invoer!$F$15:$AU$1999,6,FALSE))</f>
        <v/>
      </c>
      <c r="BG319" s="599" t="str">
        <f ca="1">IF($BB319="","",VLOOKUP(BB319,Invoer!$F$15:$AU$1999,9,FALSE))</f>
        <v/>
      </c>
      <c r="BH319" s="599" t="str">
        <f ca="1">IF($BB319="","",VLOOKUP(BB319,Invoer!$F$15:$AU$1999,10,FALSE))</f>
        <v/>
      </c>
      <c r="BI319" s="599" t="str">
        <f ca="1">IF($BB319="","",VLOOKUP(BB319,Invoer!$F$15:$BB$1999,14,FALSE))</f>
        <v/>
      </c>
      <c r="BJ319" s="599" t="str">
        <f ca="1">IF($BB319="","",VLOOKUP(BB319,Invoer!$F$15:$AU$1999,11,FALSE))</f>
        <v/>
      </c>
      <c r="BK319" s="662" t="str">
        <f t="shared" ca="1" si="174"/>
        <v/>
      </c>
      <c r="BL319" s="662" t="str">
        <f t="shared" ca="1" si="175"/>
        <v/>
      </c>
      <c r="BM319" s="679" t="str">
        <f t="shared" ca="1" si="176"/>
        <v/>
      </c>
      <c r="BN319" s="662" t="str">
        <f t="shared" ca="1" si="155"/>
        <v/>
      </c>
      <c r="BO319" s="662" t="str">
        <f ca="1">IF($BB319="","",VLOOKUP(BB319,Invoer!$F$15:$AU$1999,15,FALSE))</f>
        <v/>
      </c>
      <c r="BP319" s="662" t="str">
        <f ca="1">IF($BB319="","",VLOOKUP(BB319,Invoer!$F$15:$AU$1999,24,FALSE))</f>
        <v/>
      </c>
      <c r="BQ319" s="662" t="str">
        <f ca="1">IF($BB319="","",VLOOKUP(BB319,Invoer!$F$15:$AU$1999,17,FALSE))</f>
        <v/>
      </c>
      <c r="BS319" s="73" t="e">
        <f t="shared" ca="1" si="180"/>
        <v>#VALUE!</v>
      </c>
      <c r="BT319" s="57" t="str">
        <f t="shared" ca="1" si="181"/>
        <v/>
      </c>
      <c r="CQ319" s="411" t="e">
        <f ca="1">Invoer!EG324</f>
        <v>#N/A</v>
      </c>
      <c r="CR319" s="599" t="str">
        <f t="shared" ca="1" si="156"/>
        <v/>
      </c>
      <c r="CS319" s="673" t="str">
        <f ca="1">IF($CR319="","",VLOOKUP(CR319,Invoer!$F$15:$AU$1500,2,FALSE))</f>
        <v/>
      </c>
      <c r="CT319" s="599" t="str">
        <f t="shared" ca="1" si="157"/>
        <v/>
      </c>
      <c r="CU319" s="599" t="str">
        <f ca="1">IF($CR319="","",VLOOKUP(CR319,Invoer!$F$15:$AU$1500,3,FALSE))</f>
        <v/>
      </c>
      <c r="CV319" s="599" t="str">
        <f ca="1">IF($CR319="","",IF(CU319&lt;&gt;"Liq","",VLOOKUP(CR319,Invoer!$F$15:$AU$1500,4,FALSE)))</f>
        <v/>
      </c>
      <c r="CW319" s="599" t="str">
        <f ca="1">IF($CR319="","",VLOOKUP(CR319,Invoer!$F$15:$AU$1500,5,FALSE))</f>
        <v/>
      </c>
      <c r="CX319" s="599" t="str">
        <f ca="1">IF($CR319="","",VLOOKUP(CR319,Invoer!$F$15:$AU$1500,6,FALSE))</f>
        <v/>
      </c>
      <c r="CY319" s="599" t="str">
        <f ca="1">IF($CR319="","",VLOOKUP(CR319,Invoer!$F$15:$AU$1500,9,FALSE))</f>
        <v/>
      </c>
      <c r="CZ319" s="599" t="str">
        <f ca="1">IF($CR319="","",VLOOKUP(CR319,Invoer!$F$15:$AU$1500,10,FALSE))</f>
        <v/>
      </c>
      <c r="DA319" s="599" t="str">
        <f ca="1">IF($CR319="","",VLOOKUP(CR319,Invoer!$F$15:$AU$1500,11,FALSE))</f>
        <v/>
      </c>
      <c r="DB319" s="599" t="str">
        <f ca="1">IF($CR319="","",VLOOKUP(CR319,Invoer!$F$15:$BB$1500,14,FALSE))</f>
        <v/>
      </c>
      <c r="DC319" s="662" t="str">
        <f ca="1">IF($CR319="","",VLOOKUP(CR319,Invoer!$F$15:$AU$1500,15,FALSE))</f>
        <v/>
      </c>
      <c r="DD319" s="599" t="str">
        <f ca="1">IF($CR319="","",VLOOKUP(CR319,Invoer!$F$15:$AU$1500,19,FALSE))</f>
        <v/>
      </c>
      <c r="DE319" s="662" t="str">
        <f ca="1">IF($CR319="","",VLOOKUP(CR319,Invoer!$F$15:$AU$1500,20,FALSE))</f>
        <v/>
      </c>
      <c r="DF319" s="662" t="str">
        <f ca="1">IF($CR319="","",VLOOKUP(CR319,Invoer!$F$15:$AU$1500,23,FALSE))</f>
        <v/>
      </c>
      <c r="DG319" s="662" t="str">
        <f ca="1">IF($CR319="","",VLOOKUP(CR319,Invoer!$F$15:$AU$1500,17,FALSE))</f>
        <v/>
      </c>
      <c r="DH319" s="681" t="str">
        <f t="shared" ca="1" si="158"/>
        <v/>
      </c>
      <c r="DI319" s="662" t="str">
        <f t="shared" ca="1" si="159"/>
        <v/>
      </c>
      <c r="DJ319" s="190"/>
      <c r="DK319" s="411" t="str">
        <f t="shared" ca="1" si="160"/>
        <v/>
      </c>
      <c r="DO319" s="61" t="e">
        <f ca="1">IF($DN$4&lt;3,Invoer!EB324,Invoer!EA324)</f>
        <v>#N/A</v>
      </c>
      <c r="DP319" s="599" t="str">
        <f t="shared" ca="1" si="161"/>
        <v/>
      </c>
      <c r="DQ319" s="673" t="str">
        <f ca="1">IF($DP319="","",VLOOKUP(DP319,Invoer!$F$15:$AU$1999,2,FALSE))</f>
        <v/>
      </c>
      <c r="DR319" s="599" t="str">
        <f t="shared" ca="1" si="162"/>
        <v/>
      </c>
      <c r="DS319" s="599" t="str">
        <f ca="1">IF($DP319="","",VLOOKUP(DP319,Invoer!$F$15:$AU$1999,3,FALSE))</f>
        <v/>
      </c>
      <c r="DT319" s="599" t="str">
        <f ca="1">IF($DP319="","",IF(DS319&lt;&gt;"Liq","",VLOOKUP(DP319,Invoer!$F$15:$AU$1999,4,FALSE)))</f>
        <v/>
      </c>
      <c r="DU319" s="599" t="str">
        <f ca="1">IF($DP319="","",VLOOKUP(DP319,Invoer!$F$15:$AU$1999,5,FALSE))</f>
        <v/>
      </c>
      <c r="DV319" s="599" t="str">
        <f ca="1">IF($DP319="","",VLOOKUP(DP319,Invoer!$F$15:$AU$1999,6,FALSE))</f>
        <v/>
      </c>
      <c r="DW319" s="599" t="str">
        <f ca="1">IF($DP319="","",VLOOKUP(DP319,Invoer!$F$15:$AU$1999,9,FALSE))</f>
        <v/>
      </c>
      <c r="DX319" s="599" t="str">
        <f ca="1">IF($DP319="","",VLOOKUP(DP319,Invoer!$F$15:$AU$1999,10,FALSE))</f>
        <v/>
      </c>
      <c r="DY319" s="595" t="str">
        <f ca="1">IF($DP319="","",VLOOKUP(DP319,Invoer!$F$15:$AU$1999,11,FALSE))</f>
        <v/>
      </c>
      <c r="DZ319" s="662" t="str">
        <f ca="1">IF($DP319="","",IF($DN$4&gt;2,"",VLOOKUP(DP319,Invoer!CQ:CS,3,FALSE)))</f>
        <v/>
      </c>
      <c r="EA319" s="541" t="str">
        <f ca="1">IF($DP319="","",IF(ISERROR(DQ319),0,IF($DN$4&lt;3,"",VLOOKUP(DP319,Invoer!$F$15:$AU$1999,15,FALSE))))</f>
        <v/>
      </c>
      <c r="EB319" s="595" t="str">
        <f ca="1">IF($DP319="","",IF($DN$4&lt;3,"",VLOOKUP(DP319,Invoer!$F$15:$AU$1999,19,FALSE)))</f>
        <v/>
      </c>
      <c r="EC319" s="541" t="str">
        <f ca="1">IF($DP319="","",IF(ISERROR(DQ319),0,IF($DN$4&lt;3,"",VLOOKUP(DP319,Invoer!$F$15:$AU$1999,24,FALSE))))</f>
        <v/>
      </c>
      <c r="ED319" s="541" t="str">
        <f ca="1">IF($DP319="","",IF(ISERROR(DQ319),0,IF($DN$4&lt;3,"",VLOOKUP(DP319,Invoer!$F$15:$AU$1999,17,FALSE))))</f>
        <v/>
      </c>
      <c r="EH319" s="89" t="e">
        <f ca="1">Invoer!CP324</f>
        <v>#N/A</v>
      </c>
      <c r="EI319" s="599" t="str">
        <f t="shared" ca="1" si="163"/>
        <v/>
      </c>
      <c r="EJ319" s="673" t="str">
        <f ca="1">IF(EI319="","",VLOOKUP(EI319,Invoer!$F$15:$AU$1999,2,FALSE))</f>
        <v/>
      </c>
      <c r="EK319" s="599" t="str">
        <f t="shared" ca="1" si="164"/>
        <v/>
      </c>
      <c r="EL319" s="599" t="str">
        <f ca="1">IF($EI319="","",VLOOKUP(EI319,Invoer!$F$15:$AU$1999,3,FALSE))</f>
        <v/>
      </c>
      <c r="EM319" s="599" t="str">
        <f ca="1">IF($EI319="","",IF(EL319&lt;&gt;"Liq","",VLOOKUP(EI319,Invoer!$F$15:$AU$1999,4,FALSE)))</f>
        <v/>
      </c>
      <c r="EN319" s="599" t="str">
        <f ca="1">IF($EI319="","",VLOOKUP(EI319,Invoer!$F$15:$AU$1999,6,FALSE))</f>
        <v/>
      </c>
      <c r="EO319" s="599" t="str">
        <f ca="1">IF(EI319="","",VLOOKUP(EI319,Invoer!$F$15:$AU$1999,9,FALSE))</f>
        <v/>
      </c>
      <c r="EP319" s="599" t="str">
        <f ca="1">IF(EI319="","",VLOOKUP(EI319,Invoer!$F$15:$AU$1999,10,FALSE))</f>
        <v/>
      </c>
      <c r="EQ319" s="599" t="str">
        <f ca="1">IF(EI319="","",VLOOKUP(EI319,Invoer!$F$15:$AU$1999,11,FALSE))</f>
        <v/>
      </c>
      <c r="ER319" s="662" t="str">
        <f ca="1">IF(EI319="","",VLOOKUP(EI319,Invoer!CQ:CS,3,FALSE))</f>
        <v/>
      </c>
      <c r="ES319" s="662" t="str">
        <f t="shared" ca="1" si="165"/>
        <v/>
      </c>
      <c r="ET319" s="513" t="str">
        <f t="shared" ca="1" si="166"/>
        <v/>
      </c>
      <c r="EU319" s="112" t="str">
        <f t="shared" ca="1" si="167"/>
        <v/>
      </c>
      <c r="EV319" s="83" t="s">
        <v>160</v>
      </c>
      <c r="EW319" s="682" t="str">
        <f t="shared" ca="1" si="168"/>
        <v/>
      </c>
      <c r="EX319" s="662" t="str">
        <f t="shared" ca="1" si="169"/>
        <v/>
      </c>
      <c r="EY319"/>
      <c r="EZ319" s="56" t="e">
        <f t="shared" ca="1" si="177"/>
        <v>#VALUE!</v>
      </c>
      <c r="FA319" s="56" t="e">
        <f t="shared" ca="1" si="178"/>
        <v>#VALUE!</v>
      </c>
      <c r="FE319"/>
      <c r="FI319"/>
      <c r="FJ319"/>
    </row>
    <row r="320" spans="1:166" ht="12" customHeight="1" x14ac:dyDescent="0.2">
      <c r="A320"/>
      <c r="B320"/>
      <c r="C320"/>
      <c r="E320"/>
      <c r="AC320" s="435" t="str">
        <f>IF($AC$7&lt;3,Invoer!DR325,IF($AC$7=3,Invoer!BT325,"x"))</f>
        <v>x</v>
      </c>
      <c r="AD320" s="599" t="str">
        <f t="shared" si="170"/>
        <v/>
      </c>
      <c r="AE320" s="673" t="str">
        <f>IF($AD320="","",VLOOKUP(AD320,Invoer!$F$15:$AU$1999,2,FALSE))</f>
        <v/>
      </c>
      <c r="AF320" s="599" t="str">
        <f t="shared" si="171"/>
        <v/>
      </c>
      <c r="AG320" s="599" t="str">
        <f>IF($AD320="","",VLOOKUP(AD320,Invoer!$F$15:$AU$1999,3,FALSE))</f>
        <v/>
      </c>
      <c r="AH320" s="599" t="str">
        <f>IF($AD320="","",IF(AG320&lt;&gt;"Liq","",VLOOKUP(AD320,Invoer!$F$15:$AU$1999,4,FALSE)))</f>
        <v/>
      </c>
      <c r="AI320" s="677" t="str">
        <f>IF($AD320="","",VLOOKUP(AD320,Invoer!$F$15:$AU$1999,5,FALSE))</f>
        <v/>
      </c>
      <c r="AJ320" s="599" t="str">
        <f>IF($AD320="","",VLOOKUP(AD320,Invoer!$F$15:$AU$1999,6,FALSE))</f>
        <v/>
      </c>
      <c r="AK320" s="599" t="str">
        <f>IF($AD320="","",VLOOKUP(AD320,Invoer!$F$15:$AU$1999,9,FALSE))</f>
        <v/>
      </c>
      <c r="AL320" s="599" t="str">
        <f>IF($AD320="","",VLOOKUP(AD320,Invoer!$F$15:$AU$1999,10,FALSE))</f>
        <v/>
      </c>
      <c r="AM320" s="599" t="str">
        <f>IF($AD320="","",VLOOKUP(AD320,Invoer!$F$15:$BB$1999,14,FALSE))</f>
        <v/>
      </c>
      <c r="AN320" s="599" t="str">
        <f>IF($AD320="","",VLOOKUP(AD320,Invoer!$F$15:$AU$1999,11,FALSE))</f>
        <v/>
      </c>
      <c r="AO320" s="662" t="str">
        <f>IF($AD320="","",VLOOKUP(AD320,Invoer!$F$15:$AU$1999,15,FALSE))</f>
        <v/>
      </c>
      <c r="AP320" s="599" t="str">
        <f>IF($AD320="","",VLOOKUP(AD320,Invoer!$F$15:$AU$1999,19,FALSE))</f>
        <v/>
      </c>
      <c r="AQ320" s="662" t="str">
        <f>IF($AD320="","",VLOOKUP(AD320,Invoer!$F$15:$AU$1999,24,FALSE))</f>
        <v/>
      </c>
      <c r="AR320" s="662" t="str">
        <f>IF($AD320="","",VLOOKUP(AD320,Invoer!$F$15:$AU$1999,17,FALSE))</f>
        <v/>
      </c>
      <c r="AS320" s="678" t="str">
        <f t="shared" si="179"/>
        <v/>
      </c>
      <c r="AT320" s="676" t="str">
        <f t="shared" si="153"/>
        <v/>
      </c>
      <c r="AU320" s="77" t="e">
        <f t="shared" si="154"/>
        <v>#VALUE!</v>
      </c>
      <c r="AW320" s="57"/>
      <c r="AX320" s="57"/>
      <c r="BA320" s="83" t="e">
        <f ca="1">Invoer!DW325</f>
        <v>#N/A</v>
      </c>
      <c r="BB320" s="599" t="str">
        <f t="shared" ca="1" si="172"/>
        <v/>
      </c>
      <c r="BC320" s="673" t="str">
        <f ca="1">IF($BB320="","",VLOOKUP(BB320,Invoer!$F$15:$AU$1999,2,FALSE))</f>
        <v/>
      </c>
      <c r="BD320" s="599" t="str">
        <f t="shared" ca="1" si="173"/>
        <v/>
      </c>
      <c r="BE320" s="599" t="str">
        <f ca="1">IF($BB320="","",VLOOKUP(BB320,Invoer!$F$15:$AU$1999,5,FALSE))</f>
        <v/>
      </c>
      <c r="BF320" s="599" t="str">
        <f ca="1">IF($BB320="","",VLOOKUP(BB320,Invoer!$F$15:$AU$1999,6,FALSE))</f>
        <v/>
      </c>
      <c r="BG320" s="599" t="str">
        <f ca="1">IF($BB320="","",VLOOKUP(BB320,Invoer!$F$15:$AU$1999,9,FALSE))</f>
        <v/>
      </c>
      <c r="BH320" s="599" t="str">
        <f ca="1">IF($BB320="","",VLOOKUP(BB320,Invoer!$F$15:$AU$1999,10,FALSE))</f>
        <v/>
      </c>
      <c r="BI320" s="599" t="str">
        <f ca="1">IF($BB320="","",VLOOKUP(BB320,Invoer!$F$15:$BB$1999,14,FALSE))</f>
        <v/>
      </c>
      <c r="BJ320" s="599" t="str">
        <f ca="1">IF($BB320="","",VLOOKUP(BB320,Invoer!$F$15:$AU$1999,11,FALSE))</f>
        <v/>
      </c>
      <c r="BK320" s="662" t="str">
        <f t="shared" ca="1" si="174"/>
        <v/>
      </c>
      <c r="BL320" s="662" t="str">
        <f t="shared" ca="1" si="175"/>
        <v/>
      </c>
      <c r="BM320" s="679" t="str">
        <f t="shared" ca="1" si="176"/>
        <v/>
      </c>
      <c r="BN320" s="662" t="str">
        <f t="shared" ca="1" si="155"/>
        <v/>
      </c>
      <c r="BO320" s="662" t="str">
        <f ca="1">IF($BB320="","",VLOOKUP(BB320,Invoer!$F$15:$AU$1999,15,FALSE))</f>
        <v/>
      </c>
      <c r="BP320" s="662" t="str">
        <f ca="1">IF($BB320="","",VLOOKUP(BB320,Invoer!$F$15:$AU$1999,24,FALSE))</f>
        <v/>
      </c>
      <c r="BQ320" s="662" t="str">
        <f ca="1">IF($BB320="","",VLOOKUP(BB320,Invoer!$F$15:$AU$1999,17,FALSE))</f>
        <v/>
      </c>
      <c r="BS320" s="73" t="e">
        <f t="shared" ca="1" si="180"/>
        <v>#VALUE!</v>
      </c>
      <c r="BT320" s="57" t="str">
        <f t="shared" ca="1" si="181"/>
        <v/>
      </c>
      <c r="CQ320" s="411" t="e">
        <f ca="1">Invoer!EG325</f>
        <v>#N/A</v>
      </c>
      <c r="CR320" s="599" t="str">
        <f t="shared" ca="1" si="156"/>
        <v/>
      </c>
      <c r="CS320" s="673" t="str">
        <f ca="1">IF($CR320="","",VLOOKUP(CR320,Invoer!$F$15:$AU$1500,2,FALSE))</f>
        <v/>
      </c>
      <c r="CT320" s="599" t="str">
        <f t="shared" ca="1" si="157"/>
        <v/>
      </c>
      <c r="CU320" s="599" t="str">
        <f ca="1">IF($CR320="","",VLOOKUP(CR320,Invoer!$F$15:$AU$1500,3,FALSE))</f>
        <v/>
      </c>
      <c r="CV320" s="599" t="str">
        <f ca="1">IF($CR320="","",IF(CU320&lt;&gt;"Liq","",VLOOKUP(CR320,Invoer!$F$15:$AU$1500,4,FALSE)))</f>
        <v/>
      </c>
      <c r="CW320" s="599" t="str">
        <f ca="1">IF($CR320="","",VLOOKUP(CR320,Invoer!$F$15:$AU$1500,5,FALSE))</f>
        <v/>
      </c>
      <c r="CX320" s="599" t="str">
        <f ca="1">IF($CR320="","",VLOOKUP(CR320,Invoer!$F$15:$AU$1500,6,FALSE))</f>
        <v/>
      </c>
      <c r="CY320" s="599" t="str">
        <f ca="1">IF($CR320="","",VLOOKUP(CR320,Invoer!$F$15:$AU$1500,9,FALSE))</f>
        <v/>
      </c>
      <c r="CZ320" s="599" t="str">
        <f ca="1">IF($CR320="","",VLOOKUP(CR320,Invoer!$F$15:$AU$1500,10,FALSE))</f>
        <v/>
      </c>
      <c r="DA320" s="599" t="str">
        <f ca="1">IF($CR320="","",VLOOKUP(CR320,Invoer!$F$15:$AU$1500,11,FALSE))</f>
        <v/>
      </c>
      <c r="DB320" s="599" t="str">
        <f ca="1">IF($CR320="","",VLOOKUP(CR320,Invoer!$F$15:$BB$1500,14,FALSE))</f>
        <v/>
      </c>
      <c r="DC320" s="662" t="str">
        <f ca="1">IF($CR320="","",VLOOKUP(CR320,Invoer!$F$15:$AU$1500,15,FALSE))</f>
        <v/>
      </c>
      <c r="DD320" s="599" t="str">
        <f ca="1">IF($CR320="","",VLOOKUP(CR320,Invoer!$F$15:$AU$1500,19,FALSE))</f>
        <v/>
      </c>
      <c r="DE320" s="662" t="str">
        <f ca="1">IF($CR320="","",VLOOKUP(CR320,Invoer!$F$15:$AU$1500,20,FALSE))</f>
        <v/>
      </c>
      <c r="DF320" s="662" t="str">
        <f ca="1">IF($CR320="","",VLOOKUP(CR320,Invoer!$F$15:$AU$1500,23,FALSE))</f>
        <v/>
      </c>
      <c r="DG320" s="662" t="str">
        <f ca="1">IF($CR320="","",VLOOKUP(CR320,Invoer!$F$15:$AU$1500,17,FALSE))</f>
        <v/>
      </c>
      <c r="DH320" s="681" t="str">
        <f t="shared" ca="1" si="158"/>
        <v/>
      </c>
      <c r="DI320" s="662" t="str">
        <f t="shared" ca="1" si="159"/>
        <v/>
      </c>
      <c r="DJ320" s="190"/>
      <c r="DK320" s="411" t="str">
        <f t="shared" ca="1" si="160"/>
        <v/>
      </c>
      <c r="DO320" s="61" t="e">
        <f ca="1">IF($DN$4&lt;3,Invoer!EB325,Invoer!EA325)</f>
        <v>#N/A</v>
      </c>
      <c r="DP320" s="599" t="str">
        <f t="shared" ca="1" si="161"/>
        <v/>
      </c>
      <c r="DQ320" s="673" t="str">
        <f ca="1">IF($DP320="","",VLOOKUP(DP320,Invoer!$F$15:$AU$1999,2,FALSE))</f>
        <v/>
      </c>
      <c r="DR320" s="599" t="str">
        <f t="shared" ca="1" si="162"/>
        <v/>
      </c>
      <c r="DS320" s="599" t="str">
        <f ca="1">IF($DP320="","",VLOOKUP(DP320,Invoer!$F$15:$AU$1999,3,FALSE))</f>
        <v/>
      </c>
      <c r="DT320" s="599" t="str">
        <f ca="1">IF($DP320="","",IF(DS320&lt;&gt;"Liq","",VLOOKUP(DP320,Invoer!$F$15:$AU$1999,4,FALSE)))</f>
        <v/>
      </c>
      <c r="DU320" s="599" t="str">
        <f ca="1">IF($DP320="","",VLOOKUP(DP320,Invoer!$F$15:$AU$1999,5,FALSE))</f>
        <v/>
      </c>
      <c r="DV320" s="599" t="str">
        <f ca="1">IF($DP320="","",VLOOKUP(DP320,Invoer!$F$15:$AU$1999,6,FALSE))</f>
        <v/>
      </c>
      <c r="DW320" s="599" t="str">
        <f ca="1">IF($DP320="","",VLOOKUP(DP320,Invoer!$F$15:$AU$1999,9,FALSE))</f>
        <v/>
      </c>
      <c r="DX320" s="599" t="str">
        <f ca="1">IF($DP320="","",VLOOKUP(DP320,Invoer!$F$15:$AU$1999,10,FALSE))</f>
        <v/>
      </c>
      <c r="DY320" s="595" t="str">
        <f ca="1">IF($DP320="","",VLOOKUP(DP320,Invoer!$F$15:$AU$1999,11,FALSE))</f>
        <v/>
      </c>
      <c r="DZ320" s="662" t="str">
        <f ca="1">IF($DP320="","",IF($DN$4&gt;2,"",VLOOKUP(DP320,Invoer!CQ:CS,3,FALSE)))</f>
        <v/>
      </c>
      <c r="EA320" s="541" t="str">
        <f ca="1">IF($DP320="","",IF(ISERROR(DQ320),0,IF($DN$4&lt;3,"",VLOOKUP(DP320,Invoer!$F$15:$AU$1999,15,FALSE))))</f>
        <v/>
      </c>
      <c r="EB320" s="595" t="str">
        <f ca="1">IF($DP320="","",IF($DN$4&lt;3,"",VLOOKUP(DP320,Invoer!$F$15:$AU$1999,19,FALSE)))</f>
        <v/>
      </c>
      <c r="EC320" s="541" t="str">
        <f ca="1">IF($DP320="","",IF(ISERROR(DQ320),0,IF($DN$4&lt;3,"",VLOOKUP(DP320,Invoer!$F$15:$AU$1999,24,FALSE))))</f>
        <v/>
      </c>
      <c r="ED320" s="541" t="str">
        <f ca="1">IF($DP320="","",IF(ISERROR(DQ320),0,IF($DN$4&lt;3,"",VLOOKUP(DP320,Invoer!$F$15:$AU$1999,17,FALSE))))</f>
        <v/>
      </c>
      <c r="EH320" s="89" t="e">
        <f ca="1">Invoer!CP325</f>
        <v>#N/A</v>
      </c>
      <c r="EI320" s="599" t="str">
        <f t="shared" ca="1" si="163"/>
        <v/>
      </c>
      <c r="EJ320" s="673" t="str">
        <f ca="1">IF(EI320="","",VLOOKUP(EI320,Invoer!$F$15:$AU$1999,2,FALSE))</f>
        <v/>
      </c>
      <c r="EK320" s="599" t="str">
        <f t="shared" ca="1" si="164"/>
        <v/>
      </c>
      <c r="EL320" s="599" t="str">
        <f ca="1">IF($EI320="","",VLOOKUP(EI320,Invoer!$F$15:$AU$1999,3,FALSE))</f>
        <v/>
      </c>
      <c r="EM320" s="599" t="str">
        <f ca="1">IF($EI320="","",IF(EL320&lt;&gt;"Liq","",VLOOKUP(EI320,Invoer!$F$15:$AU$1999,4,FALSE)))</f>
        <v/>
      </c>
      <c r="EN320" s="599" t="str">
        <f ca="1">IF($EI320="","",VLOOKUP(EI320,Invoer!$F$15:$AU$1999,6,FALSE))</f>
        <v/>
      </c>
      <c r="EO320" s="599" t="str">
        <f ca="1">IF(EI320="","",VLOOKUP(EI320,Invoer!$F$15:$AU$1999,9,FALSE))</f>
        <v/>
      </c>
      <c r="EP320" s="599" t="str">
        <f ca="1">IF(EI320="","",VLOOKUP(EI320,Invoer!$F$15:$AU$1999,10,FALSE))</f>
        <v/>
      </c>
      <c r="EQ320" s="599" t="str">
        <f ca="1">IF(EI320="","",VLOOKUP(EI320,Invoer!$F$15:$AU$1999,11,FALSE))</f>
        <v/>
      </c>
      <c r="ER320" s="662" t="str">
        <f ca="1">IF(EI320="","",VLOOKUP(EI320,Invoer!CQ:CS,3,FALSE))</f>
        <v/>
      </c>
      <c r="ES320" s="662" t="str">
        <f t="shared" ca="1" si="165"/>
        <v/>
      </c>
      <c r="ET320" s="513" t="str">
        <f t="shared" ca="1" si="166"/>
        <v/>
      </c>
      <c r="EU320" s="112" t="str">
        <f t="shared" ca="1" si="167"/>
        <v/>
      </c>
      <c r="EV320" s="83" t="s">
        <v>160</v>
      </c>
      <c r="EW320" s="682" t="str">
        <f t="shared" ca="1" si="168"/>
        <v/>
      </c>
      <c r="EX320" s="662" t="str">
        <f t="shared" ca="1" si="169"/>
        <v/>
      </c>
      <c r="EY320"/>
      <c r="EZ320" s="56" t="e">
        <f t="shared" ca="1" si="177"/>
        <v>#VALUE!</v>
      </c>
      <c r="FA320" s="56" t="e">
        <f t="shared" ca="1" si="178"/>
        <v>#VALUE!</v>
      </c>
      <c r="FE320"/>
      <c r="FI320"/>
      <c r="FJ320"/>
    </row>
    <row r="321" spans="1:166" ht="12" customHeight="1" x14ac:dyDescent="0.2">
      <c r="A321"/>
      <c r="B321"/>
      <c r="C321"/>
      <c r="E321"/>
      <c r="AC321" s="435" t="str">
        <f>IF($AC$7&lt;3,Invoer!DR326,IF($AC$7=3,Invoer!BT326,"x"))</f>
        <v>x</v>
      </c>
      <c r="AD321" s="599" t="str">
        <f t="shared" si="170"/>
        <v/>
      </c>
      <c r="AE321" s="673" t="str">
        <f>IF($AD321="","",VLOOKUP(AD321,Invoer!$F$15:$AU$1999,2,FALSE))</f>
        <v/>
      </c>
      <c r="AF321" s="599" t="str">
        <f t="shared" si="171"/>
        <v/>
      </c>
      <c r="AG321" s="599" t="str">
        <f>IF($AD321="","",VLOOKUP(AD321,Invoer!$F$15:$AU$1999,3,FALSE))</f>
        <v/>
      </c>
      <c r="AH321" s="599" t="str">
        <f>IF($AD321="","",IF(AG321&lt;&gt;"Liq","",VLOOKUP(AD321,Invoer!$F$15:$AU$1999,4,FALSE)))</f>
        <v/>
      </c>
      <c r="AI321" s="677" t="str">
        <f>IF($AD321="","",VLOOKUP(AD321,Invoer!$F$15:$AU$1999,5,FALSE))</f>
        <v/>
      </c>
      <c r="AJ321" s="599" t="str">
        <f>IF($AD321="","",VLOOKUP(AD321,Invoer!$F$15:$AU$1999,6,FALSE))</f>
        <v/>
      </c>
      <c r="AK321" s="599" t="str">
        <f>IF($AD321="","",VLOOKUP(AD321,Invoer!$F$15:$AU$1999,9,FALSE))</f>
        <v/>
      </c>
      <c r="AL321" s="599" t="str">
        <f>IF($AD321="","",VLOOKUP(AD321,Invoer!$F$15:$AU$1999,10,FALSE))</f>
        <v/>
      </c>
      <c r="AM321" s="599" t="str">
        <f>IF($AD321="","",VLOOKUP(AD321,Invoer!$F$15:$BB$1999,14,FALSE))</f>
        <v/>
      </c>
      <c r="AN321" s="599" t="str">
        <f>IF($AD321="","",VLOOKUP(AD321,Invoer!$F$15:$AU$1999,11,FALSE))</f>
        <v/>
      </c>
      <c r="AO321" s="662" t="str">
        <f>IF($AD321="","",VLOOKUP(AD321,Invoer!$F$15:$AU$1999,15,FALSE))</f>
        <v/>
      </c>
      <c r="AP321" s="599" t="str">
        <f>IF($AD321="","",VLOOKUP(AD321,Invoer!$F$15:$AU$1999,19,FALSE))</f>
        <v/>
      </c>
      <c r="AQ321" s="662" t="str">
        <f>IF($AD321="","",VLOOKUP(AD321,Invoer!$F$15:$AU$1999,24,FALSE))</f>
        <v/>
      </c>
      <c r="AR321" s="662" t="str">
        <f>IF($AD321="","",VLOOKUP(AD321,Invoer!$F$15:$AU$1999,17,FALSE))</f>
        <v/>
      </c>
      <c r="AS321" s="678" t="str">
        <f t="shared" si="179"/>
        <v/>
      </c>
      <c r="AT321" s="676" t="str">
        <f t="shared" si="153"/>
        <v/>
      </c>
      <c r="AU321" s="77" t="e">
        <f t="shared" si="154"/>
        <v>#VALUE!</v>
      </c>
      <c r="AW321" s="57"/>
      <c r="AX321" s="57"/>
      <c r="BA321" s="83" t="e">
        <f ca="1">Invoer!DW326</f>
        <v>#N/A</v>
      </c>
      <c r="BB321" s="599" t="str">
        <f t="shared" ca="1" si="172"/>
        <v/>
      </c>
      <c r="BC321" s="673" t="str">
        <f ca="1">IF($BB321="","",VLOOKUP(BB321,Invoer!$F$15:$AU$1999,2,FALSE))</f>
        <v/>
      </c>
      <c r="BD321" s="599" t="str">
        <f t="shared" ca="1" si="173"/>
        <v/>
      </c>
      <c r="BE321" s="599" t="str">
        <f ca="1">IF($BB321="","",VLOOKUP(BB321,Invoer!$F$15:$AU$1999,5,FALSE))</f>
        <v/>
      </c>
      <c r="BF321" s="599" t="str">
        <f ca="1">IF($BB321="","",VLOOKUP(BB321,Invoer!$F$15:$AU$1999,6,FALSE))</f>
        <v/>
      </c>
      <c r="BG321" s="599" t="str">
        <f ca="1">IF($BB321="","",VLOOKUP(BB321,Invoer!$F$15:$AU$1999,9,FALSE))</f>
        <v/>
      </c>
      <c r="BH321" s="599" t="str">
        <f ca="1">IF($BB321="","",VLOOKUP(BB321,Invoer!$F$15:$AU$1999,10,FALSE))</f>
        <v/>
      </c>
      <c r="BI321" s="599" t="str">
        <f ca="1">IF($BB321="","",VLOOKUP(BB321,Invoer!$F$15:$BB$1999,14,FALSE))</f>
        <v/>
      </c>
      <c r="BJ321" s="599" t="str">
        <f ca="1">IF($BB321="","",VLOOKUP(BB321,Invoer!$F$15:$AU$1999,11,FALSE))</f>
        <v/>
      </c>
      <c r="BK321" s="662" t="str">
        <f t="shared" ca="1" si="174"/>
        <v/>
      </c>
      <c r="BL321" s="662" t="str">
        <f t="shared" ca="1" si="175"/>
        <v/>
      </c>
      <c r="BM321" s="679" t="str">
        <f t="shared" ca="1" si="176"/>
        <v/>
      </c>
      <c r="BN321" s="662" t="str">
        <f t="shared" ca="1" si="155"/>
        <v/>
      </c>
      <c r="BO321" s="662" t="str">
        <f ca="1">IF($BB321="","",VLOOKUP(BB321,Invoer!$F$15:$AU$1999,15,FALSE))</f>
        <v/>
      </c>
      <c r="BP321" s="662" t="str">
        <f ca="1">IF($BB321="","",VLOOKUP(BB321,Invoer!$F$15:$AU$1999,24,FALSE))</f>
        <v/>
      </c>
      <c r="BQ321" s="662" t="str">
        <f ca="1">IF($BB321="","",VLOOKUP(BB321,Invoer!$F$15:$AU$1999,17,FALSE))</f>
        <v/>
      </c>
      <c r="BS321" s="73" t="e">
        <f t="shared" ca="1" si="180"/>
        <v>#VALUE!</v>
      </c>
      <c r="BT321" s="57" t="str">
        <f t="shared" ca="1" si="181"/>
        <v/>
      </c>
      <c r="CQ321" s="411" t="e">
        <f ca="1">Invoer!EG326</f>
        <v>#N/A</v>
      </c>
      <c r="CR321" s="599" t="str">
        <f t="shared" ca="1" si="156"/>
        <v/>
      </c>
      <c r="CS321" s="673" t="str">
        <f ca="1">IF($CR321="","",VLOOKUP(CR321,Invoer!$F$15:$AU$1500,2,FALSE))</f>
        <v/>
      </c>
      <c r="CT321" s="599" t="str">
        <f t="shared" ca="1" si="157"/>
        <v/>
      </c>
      <c r="CU321" s="599" t="str">
        <f ca="1">IF($CR321="","",VLOOKUP(CR321,Invoer!$F$15:$AU$1500,3,FALSE))</f>
        <v/>
      </c>
      <c r="CV321" s="599" t="str">
        <f ca="1">IF($CR321="","",IF(CU321&lt;&gt;"Liq","",VLOOKUP(CR321,Invoer!$F$15:$AU$1500,4,FALSE)))</f>
        <v/>
      </c>
      <c r="CW321" s="599" t="str">
        <f ca="1">IF($CR321="","",VLOOKUP(CR321,Invoer!$F$15:$AU$1500,5,FALSE))</f>
        <v/>
      </c>
      <c r="CX321" s="599" t="str">
        <f ca="1">IF($CR321="","",VLOOKUP(CR321,Invoer!$F$15:$AU$1500,6,FALSE))</f>
        <v/>
      </c>
      <c r="CY321" s="599" t="str">
        <f ca="1">IF($CR321="","",VLOOKUP(CR321,Invoer!$F$15:$AU$1500,9,FALSE))</f>
        <v/>
      </c>
      <c r="CZ321" s="599" t="str">
        <f ca="1">IF($CR321="","",VLOOKUP(CR321,Invoer!$F$15:$AU$1500,10,FALSE))</f>
        <v/>
      </c>
      <c r="DA321" s="599" t="str">
        <f ca="1">IF($CR321="","",VLOOKUP(CR321,Invoer!$F$15:$AU$1500,11,FALSE))</f>
        <v/>
      </c>
      <c r="DB321" s="599" t="str">
        <f ca="1">IF($CR321="","",VLOOKUP(CR321,Invoer!$F$15:$BB$1500,14,FALSE))</f>
        <v/>
      </c>
      <c r="DC321" s="662" t="str">
        <f ca="1">IF($CR321="","",VLOOKUP(CR321,Invoer!$F$15:$AU$1500,15,FALSE))</f>
        <v/>
      </c>
      <c r="DD321" s="599" t="str">
        <f ca="1">IF($CR321="","",VLOOKUP(CR321,Invoer!$F$15:$AU$1500,19,FALSE))</f>
        <v/>
      </c>
      <c r="DE321" s="662" t="str">
        <f ca="1">IF($CR321="","",VLOOKUP(CR321,Invoer!$F$15:$AU$1500,20,FALSE))</f>
        <v/>
      </c>
      <c r="DF321" s="662" t="str">
        <f ca="1">IF($CR321="","",VLOOKUP(CR321,Invoer!$F$15:$AU$1500,23,FALSE))</f>
        <v/>
      </c>
      <c r="DG321" s="662" t="str">
        <f ca="1">IF($CR321="","",VLOOKUP(CR321,Invoer!$F$15:$AU$1500,17,FALSE))</f>
        <v/>
      </c>
      <c r="DH321" s="681" t="str">
        <f t="shared" ca="1" si="158"/>
        <v/>
      </c>
      <c r="DI321" s="662" t="str">
        <f t="shared" ca="1" si="159"/>
        <v/>
      </c>
      <c r="DJ321" s="190"/>
      <c r="DK321" s="411" t="str">
        <f t="shared" ca="1" si="160"/>
        <v/>
      </c>
      <c r="DO321" s="61" t="e">
        <f ca="1">IF($DN$4&lt;3,Invoer!EB326,Invoer!EA326)</f>
        <v>#N/A</v>
      </c>
      <c r="DP321" s="599" t="str">
        <f t="shared" ca="1" si="161"/>
        <v/>
      </c>
      <c r="DQ321" s="673" t="str">
        <f ca="1">IF($DP321="","",VLOOKUP(DP321,Invoer!$F$15:$AU$1999,2,FALSE))</f>
        <v/>
      </c>
      <c r="DR321" s="599" t="str">
        <f t="shared" ca="1" si="162"/>
        <v/>
      </c>
      <c r="DS321" s="599" t="str">
        <f ca="1">IF($DP321="","",VLOOKUP(DP321,Invoer!$F$15:$AU$1999,3,FALSE))</f>
        <v/>
      </c>
      <c r="DT321" s="599" t="str">
        <f ca="1">IF($DP321="","",IF(DS321&lt;&gt;"Liq","",VLOOKUP(DP321,Invoer!$F$15:$AU$1999,4,FALSE)))</f>
        <v/>
      </c>
      <c r="DU321" s="599" t="str">
        <f ca="1">IF($DP321="","",VLOOKUP(DP321,Invoer!$F$15:$AU$1999,5,FALSE))</f>
        <v/>
      </c>
      <c r="DV321" s="599" t="str">
        <f ca="1">IF($DP321="","",VLOOKUP(DP321,Invoer!$F$15:$AU$1999,6,FALSE))</f>
        <v/>
      </c>
      <c r="DW321" s="599" t="str">
        <f ca="1">IF($DP321="","",VLOOKUP(DP321,Invoer!$F$15:$AU$1999,9,FALSE))</f>
        <v/>
      </c>
      <c r="DX321" s="599" t="str">
        <f ca="1">IF($DP321="","",VLOOKUP(DP321,Invoer!$F$15:$AU$1999,10,FALSE))</f>
        <v/>
      </c>
      <c r="DY321" s="595" t="str">
        <f ca="1">IF($DP321="","",VLOOKUP(DP321,Invoer!$F$15:$AU$1999,11,FALSE))</f>
        <v/>
      </c>
      <c r="DZ321" s="662" t="str">
        <f ca="1">IF($DP321="","",IF($DN$4&gt;2,"",VLOOKUP(DP321,Invoer!CQ:CS,3,FALSE)))</f>
        <v/>
      </c>
      <c r="EA321" s="541" t="str">
        <f ca="1">IF($DP321="","",IF(ISERROR(DQ321),0,IF($DN$4&lt;3,"",VLOOKUP(DP321,Invoer!$F$15:$AU$1999,15,FALSE))))</f>
        <v/>
      </c>
      <c r="EB321" s="595" t="str">
        <f ca="1">IF($DP321="","",IF($DN$4&lt;3,"",VLOOKUP(DP321,Invoer!$F$15:$AU$1999,19,FALSE)))</f>
        <v/>
      </c>
      <c r="EC321" s="541" t="str">
        <f ca="1">IF($DP321="","",IF(ISERROR(DQ321),0,IF($DN$4&lt;3,"",VLOOKUP(DP321,Invoer!$F$15:$AU$1999,24,FALSE))))</f>
        <v/>
      </c>
      <c r="ED321" s="541" t="str">
        <f ca="1">IF($DP321="","",IF(ISERROR(DQ321),0,IF($DN$4&lt;3,"",VLOOKUP(DP321,Invoer!$F$15:$AU$1999,17,FALSE))))</f>
        <v/>
      </c>
      <c r="EH321" s="89" t="e">
        <f ca="1">Invoer!CP326</f>
        <v>#N/A</v>
      </c>
      <c r="EI321" s="599" t="str">
        <f t="shared" ca="1" si="163"/>
        <v/>
      </c>
      <c r="EJ321" s="673" t="str">
        <f ca="1">IF(EI321="","",VLOOKUP(EI321,Invoer!$F$15:$AU$1999,2,FALSE))</f>
        <v/>
      </c>
      <c r="EK321" s="599" t="str">
        <f t="shared" ca="1" si="164"/>
        <v/>
      </c>
      <c r="EL321" s="599" t="str">
        <f ca="1">IF($EI321="","",VLOOKUP(EI321,Invoer!$F$15:$AU$1999,3,FALSE))</f>
        <v/>
      </c>
      <c r="EM321" s="599" t="str">
        <f ca="1">IF($EI321="","",IF(EL321&lt;&gt;"Liq","",VLOOKUP(EI321,Invoer!$F$15:$AU$1999,4,FALSE)))</f>
        <v/>
      </c>
      <c r="EN321" s="599" t="str">
        <f ca="1">IF($EI321="","",VLOOKUP(EI321,Invoer!$F$15:$AU$1999,6,FALSE))</f>
        <v/>
      </c>
      <c r="EO321" s="599" t="str">
        <f ca="1">IF(EI321="","",VLOOKUP(EI321,Invoer!$F$15:$AU$1999,9,FALSE))</f>
        <v/>
      </c>
      <c r="EP321" s="599" t="str">
        <f ca="1">IF(EI321="","",VLOOKUP(EI321,Invoer!$F$15:$AU$1999,10,FALSE))</f>
        <v/>
      </c>
      <c r="EQ321" s="599" t="str">
        <f ca="1">IF(EI321="","",VLOOKUP(EI321,Invoer!$F$15:$AU$1999,11,FALSE))</f>
        <v/>
      </c>
      <c r="ER321" s="662" t="str">
        <f ca="1">IF(EI321="","",VLOOKUP(EI321,Invoer!CQ:CS,3,FALSE))</f>
        <v/>
      </c>
      <c r="ES321" s="662" t="str">
        <f t="shared" ca="1" si="165"/>
        <v/>
      </c>
      <c r="ET321" s="513" t="str">
        <f t="shared" ca="1" si="166"/>
        <v/>
      </c>
      <c r="EU321" s="112" t="str">
        <f t="shared" ca="1" si="167"/>
        <v/>
      </c>
      <c r="EV321" s="83" t="s">
        <v>160</v>
      </c>
      <c r="EW321" s="682" t="str">
        <f t="shared" ca="1" si="168"/>
        <v/>
      </c>
      <c r="EX321" s="662" t="str">
        <f t="shared" ca="1" si="169"/>
        <v/>
      </c>
      <c r="EY321"/>
      <c r="EZ321" s="56" t="e">
        <f t="shared" ca="1" si="177"/>
        <v>#VALUE!</v>
      </c>
      <c r="FA321" s="56" t="e">
        <f t="shared" ca="1" si="178"/>
        <v>#VALUE!</v>
      </c>
      <c r="FE321"/>
      <c r="FI321"/>
      <c r="FJ321"/>
    </row>
    <row r="322" spans="1:166" ht="12" customHeight="1" x14ac:dyDescent="0.2">
      <c r="A322"/>
      <c r="B322"/>
      <c r="C322"/>
      <c r="E322"/>
      <c r="AC322" s="435" t="str">
        <f>IF($AC$7&lt;3,Invoer!DR327,IF($AC$7=3,Invoer!BT327,"x"))</f>
        <v>x</v>
      </c>
      <c r="AD322" s="599" t="str">
        <f t="shared" si="170"/>
        <v/>
      </c>
      <c r="AE322" s="673" t="str">
        <f>IF($AD322="","",VLOOKUP(AD322,Invoer!$F$15:$AU$1999,2,FALSE))</f>
        <v/>
      </c>
      <c r="AF322" s="599" t="str">
        <f t="shared" si="171"/>
        <v/>
      </c>
      <c r="AG322" s="599" t="str">
        <f>IF($AD322="","",VLOOKUP(AD322,Invoer!$F$15:$AU$1999,3,FALSE))</f>
        <v/>
      </c>
      <c r="AH322" s="599" t="str">
        <f>IF($AD322="","",IF(AG322&lt;&gt;"Liq","",VLOOKUP(AD322,Invoer!$F$15:$AU$1999,4,FALSE)))</f>
        <v/>
      </c>
      <c r="AI322" s="677" t="str">
        <f>IF($AD322="","",VLOOKUP(AD322,Invoer!$F$15:$AU$1999,5,FALSE))</f>
        <v/>
      </c>
      <c r="AJ322" s="599" t="str">
        <f>IF($AD322="","",VLOOKUP(AD322,Invoer!$F$15:$AU$1999,6,FALSE))</f>
        <v/>
      </c>
      <c r="AK322" s="599" t="str">
        <f>IF($AD322="","",VLOOKUP(AD322,Invoer!$F$15:$AU$1999,9,FALSE))</f>
        <v/>
      </c>
      <c r="AL322" s="599" t="str">
        <f>IF($AD322="","",VLOOKUP(AD322,Invoer!$F$15:$AU$1999,10,FALSE))</f>
        <v/>
      </c>
      <c r="AM322" s="599" t="str">
        <f>IF($AD322="","",VLOOKUP(AD322,Invoer!$F$15:$BB$1999,14,FALSE))</f>
        <v/>
      </c>
      <c r="AN322" s="599" t="str">
        <f>IF($AD322="","",VLOOKUP(AD322,Invoer!$F$15:$AU$1999,11,FALSE))</f>
        <v/>
      </c>
      <c r="AO322" s="662" t="str">
        <f>IF($AD322="","",VLOOKUP(AD322,Invoer!$F$15:$AU$1999,15,FALSE))</f>
        <v/>
      </c>
      <c r="AP322" s="599" t="str">
        <f>IF($AD322="","",VLOOKUP(AD322,Invoer!$F$15:$AU$1999,19,FALSE))</f>
        <v/>
      </c>
      <c r="AQ322" s="662" t="str">
        <f>IF($AD322="","",VLOOKUP(AD322,Invoer!$F$15:$AU$1999,24,FALSE))</f>
        <v/>
      </c>
      <c r="AR322" s="662" t="str">
        <f>IF($AD322="","",VLOOKUP(AD322,Invoer!$F$15:$AU$1999,17,FALSE))</f>
        <v/>
      </c>
      <c r="AS322" s="678" t="str">
        <f t="shared" si="179"/>
        <v/>
      </c>
      <c r="AT322" s="676" t="str">
        <f t="shared" si="153"/>
        <v/>
      </c>
      <c r="AU322" s="77" t="e">
        <f t="shared" si="154"/>
        <v>#VALUE!</v>
      </c>
      <c r="AW322" s="57"/>
      <c r="AX322" s="57"/>
      <c r="BA322" s="83" t="e">
        <f ca="1">Invoer!DW327</f>
        <v>#N/A</v>
      </c>
      <c r="BB322" s="599" t="str">
        <f t="shared" ca="1" si="172"/>
        <v/>
      </c>
      <c r="BC322" s="673" t="str">
        <f ca="1">IF($BB322="","",VLOOKUP(BB322,Invoer!$F$15:$AU$1999,2,FALSE))</f>
        <v/>
      </c>
      <c r="BD322" s="599" t="str">
        <f t="shared" ca="1" si="173"/>
        <v/>
      </c>
      <c r="BE322" s="599" t="str">
        <f ca="1">IF($BB322="","",VLOOKUP(BB322,Invoer!$F$15:$AU$1999,5,FALSE))</f>
        <v/>
      </c>
      <c r="BF322" s="599" t="str">
        <f ca="1">IF($BB322="","",VLOOKUP(BB322,Invoer!$F$15:$AU$1999,6,FALSE))</f>
        <v/>
      </c>
      <c r="BG322" s="599" t="str">
        <f ca="1">IF($BB322="","",VLOOKUP(BB322,Invoer!$F$15:$AU$1999,9,FALSE))</f>
        <v/>
      </c>
      <c r="BH322" s="599" t="str">
        <f ca="1">IF($BB322="","",VLOOKUP(BB322,Invoer!$F$15:$AU$1999,10,FALSE))</f>
        <v/>
      </c>
      <c r="BI322" s="599" t="str">
        <f ca="1">IF($BB322="","",VLOOKUP(BB322,Invoer!$F$15:$BB$1999,14,FALSE))</f>
        <v/>
      </c>
      <c r="BJ322" s="599" t="str">
        <f ca="1">IF($BB322="","",VLOOKUP(BB322,Invoer!$F$15:$AU$1999,11,FALSE))</f>
        <v/>
      </c>
      <c r="BK322" s="662" t="str">
        <f t="shared" ca="1" si="174"/>
        <v/>
      </c>
      <c r="BL322" s="662" t="str">
        <f t="shared" ca="1" si="175"/>
        <v/>
      </c>
      <c r="BM322" s="679" t="str">
        <f t="shared" ca="1" si="176"/>
        <v/>
      </c>
      <c r="BN322" s="662" t="str">
        <f t="shared" ca="1" si="155"/>
        <v/>
      </c>
      <c r="BO322" s="662" t="str">
        <f ca="1">IF($BB322="","",VLOOKUP(BB322,Invoer!$F$15:$AU$1999,15,FALSE))</f>
        <v/>
      </c>
      <c r="BP322" s="662" t="str">
        <f ca="1">IF($BB322="","",VLOOKUP(BB322,Invoer!$F$15:$AU$1999,24,FALSE))</f>
        <v/>
      </c>
      <c r="BQ322" s="662" t="str">
        <f ca="1">IF($BB322="","",VLOOKUP(BB322,Invoer!$F$15:$AU$1999,17,FALSE))</f>
        <v/>
      </c>
      <c r="BS322" s="73" t="e">
        <f t="shared" ca="1" si="180"/>
        <v>#VALUE!</v>
      </c>
      <c r="BT322" s="57" t="str">
        <f t="shared" ca="1" si="181"/>
        <v/>
      </c>
      <c r="CQ322" s="411" t="e">
        <f ca="1">Invoer!EG327</f>
        <v>#N/A</v>
      </c>
      <c r="CR322" s="599" t="str">
        <f t="shared" ca="1" si="156"/>
        <v/>
      </c>
      <c r="CS322" s="673" t="str">
        <f ca="1">IF($CR322="","",VLOOKUP(CR322,Invoer!$F$15:$AU$1500,2,FALSE))</f>
        <v/>
      </c>
      <c r="CT322" s="599" t="str">
        <f t="shared" ca="1" si="157"/>
        <v/>
      </c>
      <c r="CU322" s="599" t="str">
        <f ca="1">IF($CR322="","",VLOOKUP(CR322,Invoer!$F$15:$AU$1500,3,FALSE))</f>
        <v/>
      </c>
      <c r="CV322" s="599" t="str">
        <f ca="1">IF($CR322="","",IF(CU322&lt;&gt;"Liq","",VLOOKUP(CR322,Invoer!$F$15:$AU$1500,4,FALSE)))</f>
        <v/>
      </c>
      <c r="CW322" s="599" t="str">
        <f ca="1">IF($CR322="","",VLOOKUP(CR322,Invoer!$F$15:$AU$1500,5,FALSE))</f>
        <v/>
      </c>
      <c r="CX322" s="599" t="str">
        <f ca="1">IF($CR322="","",VLOOKUP(CR322,Invoer!$F$15:$AU$1500,6,FALSE))</f>
        <v/>
      </c>
      <c r="CY322" s="599" t="str">
        <f ca="1">IF($CR322="","",VLOOKUP(CR322,Invoer!$F$15:$AU$1500,9,FALSE))</f>
        <v/>
      </c>
      <c r="CZ322" s="599" t="str">
        <f ca="1">IF($CR322="","",VLOOKUP(CR322,Invoer!$F$15:$AU$1500,10,FALSE))</f>
        <v/>
      </c>
      <c r="DA322" s="599" t="str">
        <f ca="1">IF($CR322="","",VLOOKUP(CR322,Invoer!$F$15:$AU$1500,11,FALSE))</f>
        <v/>
      </c>
      <c r="DB322" s="599" t="str">
        <f ca="1">IF($CR322="","",VLOOKUP(CR322,Invoer!$F$15:$BB$1500,14,FALSE))</f>
        <v/>
      </c>
      <c r="DC322" s="662" t="str">
        <f ca="1">IF($CR322="","",VLOOKUP(CR322,Invoer!$F$15:$AU$1500,15,FALSE))</f>
        <v/>
      </c>
      <c r="DD322" s="599" t="str">
        <f ca="1">IF($CR322="","",VLOOKUP(CR322,Invoer!$F$15:$AU$1500,19,FALSE))</f>
        <v/>
      </c>
      <c r="DE322" s="662" t="str">
        <f ca="1">IF($CR322="","",VLOOKUP(CR322,Invoer!$F$15:$AU$1500,20,FALSE))</f>
        <v/>
      </c>
      <c r="DF322" s="662" t="str">
        <f ca="1">IF($CR322="","",VLOOKUP(CR322,Invoer!$F$15:$AU$1500,23,FALSE))</f>
        <v/>
      </c>
      <c r="DG322" s="662" t="str">
        <f ca="1">IF($CR322="","",VLOOKUP(CR322,Invoer!$F$15:$AU$1500,17,FALSE))</f>
        <v/>
      </c>
      <c r="DH322" s="681" t="str">
        <f t="shared" ca="1" si="158"/>
        <v/>
      </c>
      <c r="DI322" s="662" t="str">
        <f t="shared" ca="1" si="159"/>
        <v/>
      </c>
      <c r="DJ322" s="190"/>
      <c r="DK322" s="411" t="str">
        <f t="shared" ca="1" si="160"/>
        <v/>
      </c>
      <c r="DO322" s="61" t="e">
        <f ca="1">IF($DN$4&lt;3,Invoer!EB327,Invoer!EA327)</f>
        <v>#N/A</v>
      </c>
      <c r="DP322" s="599" t="str">
        <f t="shared" ca="1" si="161"/>
        <v/>
      </c>
      <c r="DQ322" s="673" t="str">
        <f ca="1">IF($DP322="","",VLOOKUP(DP322,Invoer!$F$15:$AU$1999,2,FALSE))</f>
        <v/>
      </c>
      <c r="DR322" s="599" t="str">
        <f t="shared" ca="1" si="162"/>
        <v/>
      </c>
      <c r="DS322" s="599" t="str">
        <f ca="1">IF($DP322="","",VLOOKUP(DP322,Invoer!$F$15:$AU$1999,3,FALSE))</f>
        <v/>
      </c>
      <c r="DT322" s="599" t="str">
        <f ca="1">IF($DP322="","",IF(DS322&lt;&gt;"Liq","",VLOOKUP(DP322,Invoer!$F$15:$AU$1999,4,FALSE)))</f>
        <v/>
      </c>
      <c r="DU322" s="599" t="str">
        <f ca="1">IF($DP322="","",VLOOKUP(DP322,Invoer!$F$15:$AU$1999,5,FALSE))</f>
        <v/>
      </c>
      <c r="DV322" s="599" t="str">
        <f ca="1">IF($DP322="","",VLOOKUP(DP322,Invoer!$F$15:$AU$1999,6,FALSE))</f>
        <v/>
      </c>
      <c r="DW322" s="599" t="str">
        <f ca="1">IF($DP322="","",VLOOKUP(DP322,Invoer!$F$15:$AU$1999,9,FALSE))</f>
        <v/>
      </c>
      <c r="DX322" s="599" t="str">
        <f ca="1">IF($DP322="","",VLOOKUP(DP322,Invoer!$F$15:$AU$1999,10,FALSE))</f>
        <v/>
      </c>
      <c r="DY322" s="595" t="str">
        <f ca="1">IF($DP322="","",VLOOKUP(DP322,Invoer!$F$15:$AU$1999,11,FALSE))</f>
        <v/>
      </c>
      <c r="DZ322" s="662" t="str">
        <f ca="1">IF($DP322="","",IF($DN$4&gt;2,"",VLOOKUP(DP322,Invoer!CQ:CS,3,FALSE)))</f>
        <v/>
      </c>
      <c r="EA322" s="541" t="str">
        <f ca="1">IF($DP322="","",IF(ISERROR(DQ322),0,IF($DN$4&lt;3,"",VLOOKUP(DP322,Invoer!$F$15:$AU$1999,15,FALSE))))</f>
        <v/>
      </c>
      <c r="EB322" s="595" t="str">
        <f ca="1">IF($DP322="","",IF($DN$4&lt;3,"",VLOOKUP(DP322,Invoer!$F$15:$AU$1999,19,FALSE)))</f>
        <v/>
      </c>
      <c r="EC322" s="541" t="str">
        <f ca="1">IF($DP322="","",IF(ISERROR(DQ322),0,IF($DN$4&lt;3,"",VLOOKUP(DP322,Invoer!$F$15:$AU$1999,24,FALSE))))</f>
        <v/>
      </c>
      <c r="ED322" s="541" t="str">
        <f ca="1">IF($DP322="","",IF(ISERROR(DQ322),0,IF($DN$4&lt;3,"",VLOOKUP(DP322,Invoer!$F$15:$AU$1999,17,FALSE))))</f>
        <v/>
      </c>
      <c r="EH322" s="89" t="e">
        <f ca="1">Invoer!CP327</f>
        <v>#N/A</v>
      </c>
      <c r="EI322" s="599" t="str">
        <f t="shared" ca="1" si="163"/>
        <v/>
      </c>
      <c r="EJ322" s="673" t="str">
        <f ca="1">IF(EI322="","",VLOOKUP(EI322,Invoer!$F$15:$AU$1999,2,FALSE))</f>
        <v/>
      </c>
      <c r="EK322" s="599" t="str">
        <f t="shared" ca="1" si="164"/>
        <v/>
      </c>
      <c r="EL322" s="599" t="str">
        <f ca="1">IF($EI322="","",VLOOKUP(EI322,Invoer!$F$15:$AU$1999,3,FALSE))</f>
        <v/>
      </c>
      <c r="EM322" s="599" t="str">
        <f ca="1">IF($EI322="","",IF(EL322&lt;&gt;"Liq","",VLOOKUP(EI322,Invoer!$F$15:$AU$1999,4,FALSE)))</f>
        <v/>
      </c>
      <c r="EN322" s="599" t="str">
        <f ca="1">IF($EI322="","",VLOOKUP(EI322,Invoer!$F$15:$AU$1999,6,FALSE))</f>
        <v/>
      </c>
      <c r="EO322" s="599" t="str">
        <f ca="1">IF(EI322="","",VLOOKUP(EI322,Invoer!$F$15:$AU$1999,9,FALSE))</f>
        <v/>
      </c>
      <c r="EP322" s="599" t="str">
        <f ca="1">IF(EI322="","",VLOOKUP(EI322,Invoer!$F$15:$AU$1999,10,FALSE))</f>
        <v/>
      </c>
      <c r="EQ322" s="599" t="str">
        <f ca="1">IF(EI322="","",VLOOKUP(EI322,Invoer!$F$15:$AU$1999,11,FALSE))</f>
        <v/>
      </c>
      <c r="ER322" s="662" t="str">
        <f ca="1">IF(EI322="","",VLOOKUP(EI322,Invoer!CQ:CS,3,FALSE))</f>
        <v/>
      </c>
      <c r="ES322" s="662" t="str">
        <f t="shared" ca="1" si="165"/>
        <v/>
      </c>
      <c r="ET322" s="513" t="str">
        <f t="shared" ca="1" si="166"/>
        <v/>
      </c>
      <c r="EU322" s="112" t="str">
        <f t="shared" ca="1" si="167"/>
        <v/>
      </c>
      <c r="EV322" s="83" t="s">
        <v>160</v>
      </c>
      <c r="EW322" s="682" t="str">
        <f t="shared" ca="1" si="168"/>
        <v/>
      </c>
      <c r="EX322" s="662" t="str">
        <f t="shared" ca="1" si="169"/>
        <v/>
      </c>
      <c r="EY322"/>
      <c r="EZ322" s="56" t="e">
        <f t="shared" ca="1" si="177"/>
        <v>#VALUE!</v>
      </c>
      <c r="FA322" s="56" t="e">
        <f t="shared" ca="1" si="178"/>
        <v>#VALUE!</v>
      </c>
      <c r="FE322"/>
      <c r="FI322"/>
      <c r="FJ322"/>
    </row>
    <row r="323" spans="1:166" ht="12" customHeight="1" x14ac:dyDescent="0.2">
      <c r="A323"/>
      <c r="B323"/>
      <c r="C323"/>
      <c r="E323"/>
      <c r="AC323" s="435" t="str">
        <f>IF($AC$7&lt;3,Invoer!DR328,IF($AC$7=3,Invoer!BT328,"x"))</f>
        <v>x</v>
      </c>
      <c r="AD323" s="599" t="str">
        <f t="shared" si="170"/>
        <v/>
      </c>
      <c r="AE323" s="673" t="str">
        <f>IF($AD323="","",VLOOKUP(AD323,Invoer!$F$15:$AU$1999,2,FALSE))</f>
        <v/>
      </c>
      <c r="AF323" s="599" t="str">
        <f t="shared" si="171"/>
        <v/>
      </c>
      <c r="AG323" s="599" t="str">
        <f>IF($AD323="","",VLOOKUP(AD323,Invoer!$F$15:$AU$1999,3,FALSE))</f>
        <v/>
      </c>
      <c r="AH323" s="599" t="str">
        <f>IF($AD323="","",IF(AG323&lt;&gt;"Liq","",VLOOKUP(AD323,Invoer!$F$15:$AU$1999,4,FALSE)))</f>
        <v/>
      </c>
      <c r="AI323" s="677" t="str">
        <f>IF($AD323="","",VLOOKUP(AD323,Invoer!$F$15:$AU$1999,5,FALSE))</f>
        <v/>
      </c>
      <c r="AJ323" s="599" t="str">
        <f>IF($AD323="","",VLOOKUP(AD323,Invoer!$F$15:$AU$1999,6,FALSE))</f>
        <v/>
      </c>
      <c r="AK323" s="599" t="str">
        <f>IF($AD323="","",VLOOKUP(AD323,Invoer!$F$15:$AU$1999,9,FALSE))</f>
        <v/>
      </c>
      <c r="AL323" s="599" t="str">
        <f>IF($AD323="","",VLOOKUP(AD323,Invoer!$F$15:$AU$1999,10,FALSE))</f>
        <v/>
      </c>
      <c r="AM323" s="599" t="str">
        <f>IF($AD323="","",VLOOKUP(AD323,Invoer!$F$15:$BB$1999,14,FALSE))</f>
        <v/>
      </c>
      <c r="AN323" s="599" t="str">
        <f>IF($AD323="","",VLOOKUP(AD323,Invoer!$F$15:$AU$1999,11,FALSE))</f>
        <v/>
      </c>
      <c r="AO323" s="662" t="str">
        <f>IF($AD323="","",VLOOKUP(AD323,Invoer!$F$15:$AU$1999,15,FALSE))</f>
        <v/>
      </c>
      <c r="AP323" s="599" t="str">
        <f>IF($AD323="","",VLOOKUP(AD323,Invoer!$F$15:$AU$1999,19,FALSE))</f>
        <v/>
      </c>
      <c r="AQ323" s="662" t="str">
        <f>IF($AD323="","",VLOOKUP(AD323,Invoer!$F$15:$AU$1999,24,FALSE))</f>
        <v/>
      </c>
      <c r="AR323" s="662" t="str">
        <f>IF($AD323="","",VLOOKUP(AD323,Invoer!$F$15:$AU$1999,17,FALSE))</f>
        <v/>
      </c>
      <c r="AS323" s="678" t="str">
        <f t="shared" si="179"/>
        <v/>
      </c>
      <c r="AT323" s="676" t="str">
        <f t="shared" si="153"/>
        <v/>
      </c>
      <c r="AU323" s="77" t="e">
        <f t="shared" si="154"/>
        <v>#VALUE!</v>
      </c>
      <c r="AW323" s="57"/>
      <c r="AX323" s="57"/>
      <c r="BA323" s="83" t="e">
        <f ca="1">Invoer!DW328</f>
        <v>#N/A</v>
      </c>
      <c r="BB323" s="599" t="str">
        <f t="shared" ca="1" si="172"/>
        <v/>
      </c>
      <c r="BC323" s="673" t="str">
        <f ca="1">IF($BB323="","",VLOOKUP(BB323,Invoer!$F$15:$AU$1999,2,FALSE))</f>
        <v/>
      </c>
      <c r="BD323" s="599" t="str">
        <f t="shared" ca="1" si="173"/>
        <v/>
      </c>
      <c r="BE323" s="599" t="str">
        <f ca="1">IF($BB323="","",VLOOKUP(BB323,Invoer!$F$15:$AU$1999,5,FALSE))</f>
        <v/>
      </c>
      <c r="BF323" s="599" t="str">
        <f ca="1">IF($BB323="","",VLOOKUP(BB323,Invoer!$F$15:$AU$1999,6,FALSE))</f>
        <v/>
      </c>
      <c r="BG323" s="599" t="str">
        <f ca="1">IF($BB323="","",VLOOKUP(BB323,Invoer!$F$15:$AU$1999,9,FALSE))</f>
        <v/>
      </c>
      <c r="BH323" s="599" t="str">
        <f ca="1">IF($BB323="","",VLOOKUP(BB323,Invoer!$F$15:$AU$1999,10,FALSE))</f>
        <v/>
      </c>
      <c r="BI323" s="599" t="str">
        <f ca="1">IF($BB323="","",VLOOKUP(BB323,Invoer!$F$15:$BB$1999,14,FALSE))</f>
        <v/>
      </c>
      <c r="BJ323" s="599" t="str">
        <f ca="1">IF($BB323="","",VLOOKUP(BB323,Invoer!$F$15:$AU$1999,11,FALSE))</f>
        <v/>
      </c>
      <c r="BK323" s="662" t="str">
        <f t="shared" ca="1" si="174"/>
        <v/>
      </c>
      <c r="BL323" s="662" t="str">
        <f t="shared" ca="1" si="175"/>
        <v/>
      </c>
      <c r="BM323" s="679" t="str">
        <f t="shared" ca="1" si="176"/>
        <v/>
      </c>
      <c r="BN323" s="662" t="str">
        <f t="shared" ca="1" si="155"/>
        <v/>
      </c>
      <c r="BO323" s="662" t="str">
        <f ca="1">IF($BB323="","",VLOOKUP(BB323,Invoer!$F$15:$AU$1999,15,FALSE))</f>
        <v/>
      </c>
      <c r="BP323" s="662" t="str">
        <f ca="1">IF($BB323="","",VLOOKUP(BB323,Invoer!$F$15:$AU$1999,24,FALSE))</f>
        <v/>
      </c>
      <c r="BQ323" s="662" t="str">
        <f ca="1">IF($BB323="","",VLOOKUP(BB323,Invoer!$F$15:$AU$1999,17,FALSE))</f>
        <v/>
      </c>
      <c r="BS323" s="73" t="e">
        <f t="shared" ca="1" si="180"/>
        <v>#VALUE!</v>
      </c>
      <c r="BT323" s="57" t="str">
        <f t="shared" ca="1" si="181"/>
        <v/>
      </c>
      <c r="CQ323" s="411" t="e">
        <f ca="1">Invoer!EG328</f>
        <v>#N/A</v>
      </c>
      <c r="CR323" s="599" t="str">
        <f t="shared" ca="1" si="156"/>
        <v/>
      </c>
      <c r="CS323" s="673" t="str">
        <f ca="1">IF($CR323="","",VLOOKUP(CR323,Invoer!$F$15:$AU$1500,2,FALSE))</f>
        <v/>
      </c>
      <c r="CT323" s="599" t="str">
        <f t="shared" ca="1" si="157"/>
        <v/>
      </c>
      <c r="CU323" s="599" t="str">
        <f ca="1">IF($CR323="","",VLOOKUP(CR323,Invoer!$F$15:$AU$1500,3,FALSE))</f>
        <v/>
      </c>
      <c r="CV323" s="599" t="str">
        <f ca="1">IF($CR323="","",IF(CU323&lt;&gt;"Liq","",VLOOKUP(CR323,Invoer!$F$15:$AU$1500,4,FALSE)))</f>
        <v/>
      </c>
      <c r="CW323" s="599" t="str">
        <f ca="1">IF($CR323="","",VLOOKUP(CR323,Invoer!$F$15:$AU$1500,5,FALSE))</f>
        <v/>
      </c>
      <c r="CX323" s="599" t="str">
        <f ca="1">IF($CR323="","",VLOOKUP(CR323,Invoer!$F$15:$AU$1500,6,FALSE))</f>
        <v/>
      </c>
      <c r="CY323" s="599" t="str">
        <f ca="1">IF($CR323="","",VLOOKUP(CR323,Invoer!$F$15:$AU$1500,9,FALSE))</f>
        <v/>
      </c>
      <c r="CZ323" s="599" t="str">
        <f ca="1">IF($CR323="","",VLOOKUP(CR323,Invoer!$F$15:$AU$1500,10,FALSE))</f>
        <v/>
      </c>
      <c r="DA323" s="599" t="str">
        <f ca="1">IF($CR323="","",VLOOKUP(CR323,Invoer!$F$15:$AU$1500,11,FALSE))</f>
        <v/>
      </c>
      <c r="DB323" s="599" t="str">
        <f ca="1">IF($CR323="","",VLOOKUP(CR323,Invoer!$F$15:$BB$1500,14,FALSE))</f>
        <v/>
      </c>
      <c r="DC323" s="662" t="str">
        <f ca="1">IF($CR323="","",VLOOKUP(CR323,Invoer!$F$15:$AU$1500,15,FALSE))</f>
        <v/>
      </c>
      <c r="DD323" s="599" t="str">
        <f ca="1">IF($CR323="","",VLOOKUP(CR323,Invoer!$F$15:$AU$1500,19,FALSE))</f>
        <v/>
      </c>
      <c r="DE323" s="662" t="str">
        <f ca="1">IF($CR323="","",VLOOKUP(CR323,Invoer!$F$15:$AU$1500,20,FALSE))</f>
        <v/>
      </c>
      <c r="DF323" s="662" t="str">
        <f ca="1">IF($CR323="","",VLOOKUP(CR323,Invoer!$F$15:$AU$1500,23,FALSE))</f>
        <v/>
      </c>
      <c r="DG323" s="662" t="str">
        <f ca="1">IF($CR323="","",VLOOKUP(CR323,Invoer!$F$15:$AU$1500,17,FALSE))</f>
        <v/>
      </c>
      <c r="DH323" s="681" t="str">
        <f t="shared" ca="1" si="158"/>
        <v/>
      </c>
      <c r="DI323" s="662" t="str">
        <f t="shared" ca="1" si="159"/>
        <v/>
      </c>
      <c r="DJ323" s="190"/>
      <c r="DK323" s="411" t="str">
        <f t="shared" ca="1" si="160"/>
        <v/>
      </c>
      <c r="DO323" s="61" t="e">
        <f ca="1">IF($DN$4&lt;3,Invoer!EB328,Invoer!EA328)</f>
        <v>#N/A</v>
      </c>
      <c r="DP323" s="599" t="str">
        <f t="shared" ca="1" si="161"/>
        <v/>
      </c>
      <c r="DQ323" s="673" t="str">
        <f ca="1">IF($DP323="","",VLOOKUP(DP323,Invoer!$F$15:$AU$1999,2,FALSE))</f>
        <v/>
      </c>
      <c r="DR323" s="599" t="str">
        <f t="shared" ca="1" si="162"/>
        <v/>
      </c>
      <c r="DS323" s="599" t="str">
        <f ca="1">IF($DP323="","",VLOOKUP(DP323,Invoer!$F$15:$AU$1999,3,FALSE))</f>
        <v/>
      </c>
      <c r="DT323" s="599" t="str">
        <f ca="1">IF($DP323="","",IF(DS323&lt;&gt;"Liq","",VLOOKUP(DP323,Invoer!$F$15:$AU$1999,4,FALSE)))</f>
        <v/>
      </c>
      <c r="DU323" s="599" t="str">
        <f ca="1">IF($DP323="","",VLOOKUP(DP323,Invoer!$F$15:$AU$1999,5,FALSE))</f>
        <v/>
      </c>
      <c r="DV323" s="599" t="str">
        <f ca="1">IF($DP323="","",VLOOKUP(DP323,Invoer!$F$15:$AU$1999,6,FALSE))</f>
        <v/>
      </c>
      <c r="DW323" s="599" t="str">
        <f ca="1">IF($DP323="","",VLOOKUP(DP323,Invoer!$F$15:$AU$1999,9,FALSE))</f>
        <v/>
      </c>
      <c r="DX323" s="599" t="str">
        <f ca="1">IF($DP323="","",VLOOKUP(DP323,Invoer!$F$15:$AU$1999,10,FALSE))</f>
        <v/>
      </c>
      <c r="DY323" s="595" t="str">
        <f ca="1">IF($DP323="","",VLOOKUP(DP323,Invoer!$F$15:$AU$1999,11,FALSE))</f>
        <v/>
      </c>
      <c r="DZ323" s="662" t="str">
        <f ca="1">IF($DP323="","",IF($DN$4&gt;2,"",VLOOKUP(DP323,Invoer!CQ:CS,3,FALSE)))</f>
        <v/>
      </c>
      <c r="EA323" s="541" t="str">
        <f ca="1">IF($DP323="","",IF(ISERROR(DQ323),0,IF($DN$4&lt;3,"",VLOOKUP(DP323,Invoer!$F$15:$AU$1999,15,FALSE))))</f>
        <v/>
      </c>
      <c r="EB323" s="595" t="str">
        <f ca="1">IF($DP323="","",IF($DN$4&lt;3,"",VLOOKUP(DP323,Invoer!$F$15:$AU$1999,19,FALSE)))</f>
        <v/>
      </c>
      <c r="EC323" s="541" t="str">
        <f ca="1">IF($DP323="","",IF(ISERROR(DQ323),0,IF($DN$4&lt;3,"",VLOOKUP(DP323,Invoer!$F$15:$AU$1999,24,FALSE))))</f>
        <v/>
      </c>
      <c r="ED323" s="541" t="str">
        <f ca="1">IF($DP323="","",IF(ISERROR(DQ323),0,IF($DN$4&lt;3,"",VLOOKUP(DP323,Invoer!$F$15:$AU$1999,17,FALSE))))</f>
        <v/>
      </c>
      <c r="EH323" s="89" t="e">
        <f ca="1">Invoer!CP328</f>
        <v>#N/A</v>
      </c>
      <c r="EI323" s="599" t="str">
        <f t="shared" ca="1" si="163"/>
        <v/>
      </c>
      <c r="EJ323" s="673" t="str">
        <f ca="1">IF(EI323="","",VLOOKUP(EI323,Invoer!$F$15:$AU$1999,2,FALSE))</f>
        <v/>
      </c>
      <c r="EK323" s="599" t="str">
        <f t="shared" ca="1" si="164"/>
        <v/>
      </c>
      <c r="EL323" s="599" t="str">
        <f ca="1">IF($EI323="","",VLOOKUP(EI323,Invoer!$F$15:$AU$1999,3,FALSE))</f>
        <v/>
      </c>
      <c r="EM323" s="599" t="str">
        <f ca="1">IF($EI323="","",IF(EL323&lt;&gt;"Liq","",VLOOKUP(EI323,Invoer!$F$15:$AU$1999,4,FALSE)))</f>
        <v/>
      </c>
      <c r="EN323" s="599" t="str">
        <f ca="1">IF($EI323="","",VLOOKUP(EI323,Invoer!$F$15:$AU$1999,6,FALSE))</f>
        <v/>
      </c>
      <c r="EO323" s="599" t="str">
        <f ca="1">IF(EI323="","",VLOOKUP(EI323,Invoer!$F$15:$AU$1999,9,FALSE))</f>
        <v/>
      </c>
      <c r="EP323" s="599" t="str">
        <f ca="1">IF(EI323="","",VLOOKUP(EI323,Invoer!$F$15:$AU$1999,10,FALSE))</f>
        <v/>
      </c>
      <c r="EQ323" s="599" t="str">
        <f ca="1">IF(EI323="","",VLOOKUP(EI323,Invoer!$F$15:$AU$1999,11,FALSE))</f>
        <v/>
      </c>
      <c r="ER323" s="662" t="str">
        <f ca="1">IF(EI323="","",VLOOKUP(EI323,Invoer!CQ:CS,3,FALSE))</f>
        <v/>
      </c>
      <c r="ES323" s="662" t="str">
        <f t="shared" ca="1" si="165"/>
        <v/>
      </c>
      <c r="ET323" s="513" t="str">
        <f t="shared" ca="1" si="166"/>
        <v/>
      </c>
      <c r="EU323" s="112" t="str">
        <f t="shared" ca="1" si="167"/>
        <v/>
      </c>
      <c r="EV323" s="83" t="s">
        <v>160</v>
      </c>
      <c r="EW323" s="682" t="str">
        <f t="shared" ca="1" si="168"/>
        <v/>
      </c>
      <c r="EX323" s="662" t="str">
        <f t="shared" ca="1" si="169"/>
        <v/>
      </c>
      <c r="EY323"/>
      <c r="EZ323" s="56" t="e">
        <f t="shared" ca="1" si="177"/>
        <v>#VALUE!</v>
      </c>
      <c r="FA323" s="56" t="e">
        <f t="shared" ca="1" si="178"/>
        <v>#VALUE!</v>
      </c>
      <c r="FE323"/>
      <c r="FI323"/>
      <c r="FJ323"/>
    </row>
    <row r="324" spans="1:166" ht="12" customHeight="1" x14ac:dyDescent="0.2">
      <c r="A324"/>
      <c r="B324"/>
      <c r="C324"/>
      <c r="E324"/>
      <c r="AC324" s="435" t="str">
        <f>IF($AC$7&lt;3,Invoer!DR329,IF($AC$7=3,Invoer!BT329,"x"))</f>
        <v>x</v>
      </c>
      <c r="AD324" s="599" t="str">
        <f t="shared" si="170"/>
        <v/>
      </c>
      <c r="AE324" s="673" t="str">
        <f>IF($AD324="","",VLOOKUP(AD324,Invoer!$F$15:$AU$1999,2,FALSE))</f>
        <v/>
      </c>
      <c r="AF324" s="599" t="str">
        <f t="shared" si="171"/>
        <v/>
      </c>
      <c r="AG324" s="599" t="str">
        <f>IF($AD324="","",VLOOKUP(AD324,Invoer!$F$15:$AU$1999,3,FALSE))</f>
        <v/>
      </c>
      <c r="AH324" s="599" t="str">
        <f>IF($AD324="","",IF(AG324&lt;&gt;"Liq","",VLOOKUP(AD324,Invoer!$F$15:$AU$1999,4,FALSE)))</f>
        <v/>
      </c>
      <c r="AI324" s="677" t="str">
        <f>IF($AD324="","",VLOOKUP(AD324,Invoer!$F$15:$AU$1999,5,FALSE))</f>
        <v/>
      </c>
      <c r="AJ324" s="599" t="str">
        <f>IF($AD324="","",VLOOKUP(AD324,Invoer!$F$15:$AU$1999,6,FALSE))</f>
        <v/>
      </c>
      <c r="AK324" s="599" t="str">
        <f>IF($AD324="","",VLOOKUP(AD324,Invoer!$F$15:$AU$1999,9,FALSE))</f>
        <v/>
      </c>
      <c r="AL324" s="599" t="str">
        <f>IF($AD324="","",VLOOKUP(AD324,Invoer!$F$15:$AU$1999,10,FALSE))</f>
        <v/>
      </c>
      <c r="AM324" s="599" t="str">
        <f>IF($AD324="","",VLOOKUP(AD324,Invoer!$F$15:$BB$1999,14,FALSE))</f>
        <v/>
      </c>
      <c r="AN324" s="599" t="str">
        <f>IF($AD324="","",VLOOKUP(AD324,Invoer!$F$15:$AU$1999,11,FALSE))</f>
        <v/>
      </c>
      <c r="AO324" s="662" t="str">
        <f>IF($AD324="","",VLOOKUP(AD324,Invoer!$F$15:$AU$1999,15,FALSE))</f>
        <v/>
      </c>
      <c r="AP324" s="599" t="str">
        <f>IF($AD324="","",VLOOKUP(AD324,Invoer!$F$15:$AU$1999,19,FALSE))</f>
        <v/>
      </c>
      <c r="AQ324" s="662" t="str">
        <f>IF($AD324="","",VLOOKUP(AD324,Invoer!$F$15:$AU$1999,24,FALSE))</f>
        <v/>
      </c>
      <c r="AR324" s="662" t="str">
        <f>IF($AD324="","",VLOOKUP(AD324,Invoer!$F$15:$AU$1999,17,FALSE))</f>
        <v/>
      </c>
      <c r="AS324" s="678" t="str">
        <f t="shared" si="179"/>
        <v/>
      </c>
      <c r="AT324" s="676" t="str">
        <f t="shared" si="153"/>
        <v/>
      </c>
      <c r="AU324" s="77" t="e">
        <f t="shared" si="154"/>
        <v>#VALUE!</v>
      </c>
      <c r="AW324" s="57"/>
      <c r="AX324" s="57"/>
      <c r="BA324" s="83" t="e">
        <f ca="1">Invoer!DW329</f>
        <v>#N/A</v>
      </c>
      <c r="BB324" s="599" t="str">
        <f t="shared" ca="1" si="172"/>
        <v/>
      </c>
      <c r="BC324" s="673" t="str">
        <f ca="1">IF($BB324="","",VLOOKUP(BB324,Invoer!$F$15:$AU$1999,2,FALSE))</f>
        <v/>
      </c>
      <c r="BD324" s="599" t="str">
        <f t="shared" ca="1" si="173"/>
        <v/>
      </c>
      <c r="BE324" s="599" t="str">
        <f ca="1">IF($BB324="","",VLOOKUP(BB324,Invoer!$F$15:$AU$1999,5,FALSE))</f>
        <v/>
      </c>
      <c r="BF324" s="599" t="str">
        <f ca="1">IF($BB324="","",VLOOKUP(BB324,Invoer!$F$15:$AU$1999,6,FALSE))</f>
        <v/>
      </c>
      <c r="BG324" s="599" t="str">
        <f ca="1">IF($BB324="","",VLOOKUP(BB324,Invoer!$F$15:$AU$1999,9,FALSE))</f>
        <v/>
      </c>
      <c r="BH324" s="599" t="str">
        <f ca="1">IF($BB324="","",VLOOKUP(BB324,Invoer!$F$15:$AU$1999,10,FALSE))</f>
        <v/>
      </c>
      <c r="BI324" s="599" t="str">
        <f ca="1">IF($BB324="","",VLOOKUP(BB324,Invoer!$F$15:$BB$1999,14,FALSE))</f>
        <v/>
      </c>
      <c r="BJ324" s="599" t="str">
        <f ca="1">IF($BB324="","",VLOOKUP(BB324,Invoer!$F$15:$AU$1999,11,FALSE))</f>
        <v/>
      </c>
      <c r="BK324" s="662" t="str">
        <f t="shared" ca="1" si="174"/>
        <v/>
      </c>
      <c r="BL324" s="662" t="str">
        <f t="shared" ca="1" si="175"/>
        <v/>
      </c>
      <c r="BM324" s="679" t="str">
        <f t="shared" ca="1" si="176"/>
        <v/>
      </c>
      <c r="BN324" s="662" t="str">
        <f t="shared" ca="1" si="155"/>
        <v/>
      </c>
      <c r="BO324" s="662" t="str">
        <f ca="1">IF($BB324="","",VLOOKUP(BB324,Invoer!$F$15:$AU$1999,15,FALSE))</f>
        <v/>
      </c>
      <c r="BP324" s="662" t="str">
        <f ca="1">IF($BB324="","",VLOOKUP(BB324,Invoer!$F$15:$AU$1999,24,FALSE))</f>
        <v/>
      </c>
      <c r="BQ324" s="662" t="str">
        <f ca="1">IF($BB324="","",VLOOKUP(BB324,Invoer!$F$15:$AU$1999,17,FALSE))</f>
        <v/>
      </c>
      <c r="BS324" s="73" t="e">
        <f t="shared" ca="1" si="180"/>
        <v>#VALUE!</v>
      </c>
      <c r="BT324" s="57" t="str">
        <f t="shared" ca="1" si="181"/>
        <v/>
      </c>
      <c r="CQ324" s="411" t="e">
        <f ca="1">Invoer!EG329</f>
        <v>#N/A</v>
      </c>
      <c r="CR324" s="599" t="str">
        <f t="shared" ca="1" si="156"/>
        <v/>
      </c>
      <c r="CS324" s="673" t="str">
        <f ca="1">IF($CR324="","",VLOOKUP(CR324,Invoer!$F$15:$AU$1500,2,FALSE))</f>
        <v/>
      </c>
      <c r="CT324" s="599" t="str">
        <f t="shared" ca="1" si="157"/>
        <v/>
      </c>
      <c r="CU324" s="599" t="str">
        <f ca="1">IF($CR324="","",VLOOKUP(CR324,Invoer!$F$15:$AU$1500,3,FALSE))</f>
        <v/>
      </c>
      <c r="CV324" s="599" t="str">
        <f ca="1">IF($CR324="","",IF(CU324&lt;&gt;"Liq","",VLOOKUP(CR324,Invoer!$F$15:$AU$1500,4,FALSE)))</f>
        <v/>
      </c>
      <c r="CW324" s="599" t="str">
        <f ca="1">IF($CR324="","",VLOOKUP(CR324,Invoer!$F$15:$AU$1500,5,FALSE))</f>
        <v/>
      </c>
      <c r="CX324" s="599" t="str">
        <f ca="1">IF($CR324="","",VLOOKUP(CR324,Invoer!$F$15:$AU$1500,6,FALSE))</f>
        <v/>
      </c>
      <c r="CY324" s="599" t="str">
        <f ca="1">IF($CR324="","",VLOOKUP(CR324,Invoer!$F$15:$AU$1500,9,FALSE))</f>
        <v/>
      </c>
      <c r="CZ324" s="599" t="str">
        <f ca="1">IF($CR324="","",VLOOKUP(CR324,Invoer!$F$15:$AU$1500,10,FALSE))</f>
        <v/>
      </c>
      <c r="DA324" s="599" t="str">
        <f ca="1">IF($CR324="","",VLOOKUP(CR324,Invoer!$F$15:$AU$1500,11,FALSE))</f>
        <v/>
      </c>
      <c r="DB324" s="599" t="str">
        <f ca="1">IF($CR324="","",VLOOKUP(CR324,Invoer!$F$15:$BB$1500,14,FALSE))</f>
        <v/>
      </c>
      <c r="DC324" s="662" t="str">
        <f ca="1">IF($CR324="","",VLOOKUP(CR324,Invoer!$F$15:$AU$1500,15,FALSE))</f>
        <v/>
      </c>
      <c r="DD324" s="599" t="str">
        <f ca="1">IF($CR324="","",VLOOKUP(CR324,Invoer!$F$15:$AU$1500,19,FALSE))</f>
        <v/>
      </c>
      <c r="DE324" s="662" t="str">
        <f ca="1">IF($CR324="","",VLOOKUP(CR324,Invoer!$F$15:$AU$1500,20,FALSE))</f>
        <v/>
      </c>
      <c r="DF324" s="662" t="str">
        <f ca="1">IF($CR324="","",VLOOKUP(CR324,Invoer!$F$15:$AU$1500,23,FALSE))</f>
        <v/>
      </c>
      <c r="DG324" s="662" t="str">
        <f ca="1">IF($CR324="","",VLOOKUP(CR324,Invoer!$F$15:$AU$1500,17,FALSE))</f>
        <v/>
      </c>
      <c r="DH324" s="681" t="str">
        <f t="shared" ca="1" si="158"/>
        <v/>
      </c>
      <c r="DI324" s="662" t="str">
        <f t="shared" ca="1" si="159"/>
        <v/>
      </c>
      <c r="DJ324" s="190"/>
      <c r="DK324" s="411" t="str">
        <f t="shared" ca="1" si="160"/>
        <v/>
      </c>
      <c r="DO324" s="61" t="e">
        <f ca="1">IF($DN$4&lt;3,Invoer!EB329,Invoer!EA329)</f>
        <v>#N/A</v>
      </c>
      <c r="DP324" s="599" t="str">
        <f t="shared" ca="1" si="161"/>
        <v/>
      </c>
      <c r="DQ324" s="673" t="str">
        <f ca="1">IF($DP324="","",VLOOKUP(DP324,Invoer!$F$15:$AU$1999,2,FALSE))</f>
        <v/>
      </c>
      <c r="DR324" s="599" t="str">
        <f t="shared" ca="1" si="162"/>
        <v/>
      </c>
      <c r="DS324" s="599" t="str">
        <f ca="1">IF($DP324="","",VLOOKUP(DP324,Invoer!$F$15:$AU$1999,3,FALSE))</f>
        <v/>
      </c>
      <c r="DT324" s="599" t="str">
        <f ca="1">IF($DP324="","",IF(DS324&lt;&gt;"Liq","",VLOOKUP(DP324,Invoer!$F$15:$AU$1999,4,FALSE)))</f>
        <v/>
      </c>
      <c r="DU324" s="599" t="str">
        <f ca="1">IF($DP324="","",VLOOKUP(DP324,Invoer!$F$15:$AU$1999,5,FALSE))</f>
        <v/>
      </c>
      <c r="DV324" s="599" t="str">
        <f ca="1">IF($DP324="","",VLOOKUP(DP324,Invoer!$F$15:$AU$1999,6,FALSE))</f>
        <v/>
      </c>
      <c r="DW324" s="599" t="str">
        <f ca="1">IF($DP324="","",VLOOKUP(DP324,Invoer!$F$15:$AU$1999,9,FALSE))</f>
        <v/>
      </c>
      <c r="DX324" s="599" t="str">
        <f ca="1">IF($DP324="","",VLOOKUP(DP324,Invoer!$F$15:$AU$1999,10,FALSE))</f>
        <v/>
      </c>
      <c r="DY324" s="595" t="str">
        <f ca="1">IF($DP324="","",VLOOKUP(DP324,Invoer!$F$15:$AU$1999,11,FALSE))</f>
        <v/>
      </c>
      <c r="DZ324" s="662" t="str">
        <f ca="1">IF($DP324="","",IF($DN$4&gt;2,"",VLOOKUP(DP324,Invoer!CQ:CS,3,FALSE)))</f>
        <v/>
      </c>
      <c r="EA324" s="541" t="str">
        <f ca="1">IF($DP324="","",IF(ISERROR(DQ324),0,IF($DN$4&lt;3,"",VLOOKUP(DP324,Invoer!$F$15:$AU$1999,15,FALSE))))</f>
        <v/>
      </c>
      <c r="EB324" s="595" t="str">
        <f ca="1">IF($DP324="","",IF($DN$4&lt;3,"",VLOOKUP(DP324,Invoer!$F$15:$AU$1999,19,FALSE)))</f>
        <v/>
      </c>
      <c r="EC324" s="541" t="str">
        <f ca="1">IF($DP324="","",IF(ISERROR(DQ324),0,IF($DN$4&lt;3,"",VLOOKUP(DP324,Invoer!$F$15:$AU$1999,24,FALSE))))</f>
        <v/>
      </c>
      <c r="ED324" s="541" t="str">
        <f ca="1">IF($DP324="","",IF(ISERROR(DQ324),0,IF($DN$4&lt;3,"",VLOOKUP(DP324,Invoer!$F$15:$AU$1999,17,FALSE))))</f>
        <v/>
      </c>
      <c r="EH324" s="89" t="e">
        <f ca="1">Invoer!CP329</f>
        <v>#N/A</v>
      </c>
      <c r="EI324" s="599" t="str">
        <f t="shared" ca="1" si="163"/>
        <v/>
      </c>
      <c r="EJ324" s="673" t="str">
        <f ca="1">IF(EI324="","",VLOOKUP(EI324,Invoer!$F$15:$AU$1999,2,FALSE))</f>
        <v/>
      </c>
      <c r="EK324" s="599" t="str">
        <f t="shared" ca="1" si="164"/>
        <v/>
      </c>
      <c r="EL324" s="599" t="str">
        <f ca="1">IF($EI324="","",VLOOKUP(EI324,Invoer!$F$15:$AU$1999,3,FALSE))</f>
        <v/>
      </c>
      <c r="EM324" s="599" t="str">
        <f ca="1">IF($EI324="","",IF(EL324&lt;&gt;"Liq","",VLOOKUP(EI324,Invoer!$F$15:$AU$1999,4,FALSE)))</f>
        <v/>
      </c>
      <c r="EN324" s="599" t="str">
        <f ca="1">IF($EI324="","",VLOOKUP(EI324,Invoer!$F$15:$AU$1999,6,FALSE))</f>
        <v/>
      </c>
      <c r="EO324" s="599" t="str">
        <f ca="1">IF(EI324="","",VLOOKUP(EI324,Invoer!$F$15:$AU$1999,9,FALSE))</f>
        <v/>
      </c>
      <c r="EP324" s="599" t="str">
        <f ca="1">IF(EI324="","",VLOOKUP(EI324,Invoer!$F$15:$AU$1999,10,FALSE))</f>
        <v/>
      </c>
      <c r="EQ324" s="599" t="str">
        <f ca="1">IF(EI324="","",VLOOKUP(EI324,Invoer!$F$15:$AU$1999,11,FALSE))</f>
        <v/>
      </c>
      <c r="ER324" s="662" t="str">
        <f ca="1">IF(EI324="","",VLOOKUP(EI324,Invoer!CQ:CS,3,FALSE))</f>
        <v/>
      </c>
      <c r="ES324" s="662" t="str">
        <f t="shared" ca="1" si="165"/>
        <v/>
      </c>
      <c r="ET324" s="513" t="str">
        <f t="shared" ca="1" si="166"/>
        <v/>
      </c>
      <c r="EU324" s="112" t="str">
        <f t="shared" ca="1" si="167"/>
        <v/>
      </c>
      <c r="EV324" s="83" t="s">
        <v>160</v>
      </c>
      <c r="EW324" s="682" t="str">
        <f t="shared" ca="1" si="168"/>
        <v/>
      </c>
      <c r="EX324" s="662" t="str">
        <f t="shared" ca="1" si="169"/>
        <v/>
      </c>
      <c r="EY324"/>
      <c r="EZ324" s="56" t="e">
        <f t="shared" ca="1" si="177"/>
        <v>#VALUE!</v>
      </c>
      <c r="FA324" s="56" t="e">
        <f t="shared" ca="1" si="178"/>
        <v>#VALUE!</v>
      </c>
      <c r="FE324"/>
      <c r="FI324"/>
      <c r="FJ324"/>
    </row>
    <row r="325" spans="1:166" ht="12" customHeight="1" x14ac:dyDescent="0.2">
      <c r="A325"/>
      <c r="B325"/>
      <c r="C325"/>
      <c r="E325"/>
      <c r="AC325" s="435" t="str">
        <f>IF($AC$7&lt;3,Invoer!DR330,IF($AC$7=3,Invoer!BT330,"x"))</f>
        <v>x</v>
      </c>
      <c r="AD325" s="599" t="str">
        <f t="shared" si="170"/>
        <v/>
      </c>
      <c r="AE325" s="673" t="str">
        <f>IF($AD325="","",VLOOKUP(AD325,Invoer!$F$15:$AU$1999,2,FALSE))</f>
        <v/>
      </c>
      <c r="AF325" s="599" t="str">
        <f t="shared" si="171"/>
        <v/>
      </c>
      <c r="AG325" s="599" t="str">
        <f>IF($AD325="","",VLOOKUP(AD325,Invoer!$F$15:$AU$1999,3,FALSE))</f>
        <v/>
      </c>
      <c r="AH325" s="599" t="str">
        <f>IF($AD325="","",IF(AG325&lt;&gt;"Liq","",VLOOKUP(AD325,Invoer!$F$15:$AU$1999,4,FALSE)))</f>
        <v/>
      </c>
      <c r="AI325" s="677" t="str">
        <f>IF($AD325="","",VLOOKUP(AD325,Invoer!$F$15:$AU$1999,5,FALSE))</f>
        <v/>
      </c>
      <c r="AJ325" s="599" t="str">
        <f>IF($AD325="","",VLOOKUP(AD325,Invoer!$F$15:$AU$1999,6,FALSE))</f>
        <v/>
      </c>
      <c r="AK325" s="599" t="str">
        <f>IF($AD325="","",VLOOKUP(AD325,Invoer!$F$15:$AU$1999,9,FALSE))</f>
        <v/>
      </c>
      <c r="AL325" s="599" t="str">
        <f>IF($AD325="","",VLOOKUP(AD325,Invoer!$F$15:$AU$1999,10,FALSE))</f>
        <v/>
      </c>
      <c r="AM325" s="599" t="str">
        <f>IF($AD325="","",VLOOKUP(AD325,Invoer!$F$15:$BB$1999,14,FALSE))</f>
        <v/>
      </c>
      <c r="AN325" s="599" t="str">
        <f>IF($AD325="","",VLOOKUP(AD325,Invoer!$F$15:$AU$1999,11,FALSE))</f>
        <v/>
      </c>
      <c r="AO325" s="662" t="str">
        <f>IF($AD325="","",VLOOKUP(AD325,Invoer!$F$15:$AU$1999,15,FALSE))</f>
        <v/>
      </c>
      <c r="AP325" s="599" t="str">
        <f>IF($AD325="","",VLOOKUP(AD325,Invoer!$F$15:$AU$1999,19,FALSE))</f>
        <v/>
      </c>
      <c r="AQ325" s="662" t="str">
        <f>IF($AD325="","",VLOOKUP(AD325,Invoer!$F$15:$AU$1999,24,FALSE))</f>
        <v/>
      </c>
      <c r="AR325" s="662" t="str">
        <f>IF($AD325="","",VLOOKUP(AD325,Invoer!$F$15:$AU$1999,17,FALSE))</f>
        <v/>
      </c>
      <c r="AS325" s="678" t="str">
        <f t="shared" si="179"/>
        <v/>
      </c>
      <c r="AT325" s="676" t="str">
        <f t="shared" si="153"/>
        <v/>
      </c>
      <c r="AU325" s="77" t="e">
        <f t="shared" si="154"/>
        <v>#VALUE!</v>
      </c>
      <c r="AW325" s="57"/>
      <c r="AX325" s="57"/>
      <c r="BA325" s="83" t="e">
        <f ca="1">Invoer!DW330</f>
        <v>#N/A</v>
      </c>
      <c r="BB325" s="599" t="str">
        <f t="shared" ca="1" si="172"/>
        <v/>
      </c>
      <c r="BC325" s="673" t="str">
        <f ca="1">IF($BB325="","",VLOOKUP(BB325,Invoer!$F$15:$AU$1999,2,FALSE))</f>
        <v/>
      </c>
      <c r="BD325" s="599" t="str">
        <f t="shared" ca="1" si="173"/>
        <v/>
      </c>
      <c r="BE325" s="599" t="str">
        <f ca="1">IF($BB325="","",VLOOKUP(BB325,Invoer!$F$15:$AU$1999,5,FALSE))</f>
        <v/>
      </c>
      <c r="BF325" s="599" t="str">
        <f ca="1">IF($BB325="","",VLOOKUP(BB325,Invoer!$F$15:$AU$1999,6,FALSE))</f>
        <v/>
      </c>
      <c r="BG325" s="599" t="str">
        <f ca="1">IF($BB325="","",VLOOKUP(BB325,Invoer!$F$15:$AU$1999,9,FALSE))</f>
        <v/>
      </c>
      <c r="BH325" s="599" t="str">
        <f ca="1">IF($BB325="","",VLOOKUP(BB325,Invoer!$F$15:$AU$1999,10,FALSE))</f>
        <v/>
      </c>
      <c r="BI325" s="599" t="str">
        <f ca="1">IF($BB325="","",VLOOKUP(BB325,Invoer!$F$15:$BB$1999,14,FALSE))</f>
        <v/>
      </c>
      <c r="BJ325" s="599" t="str">
        <f ca="1">IF($BB325="","",VLOOKUP(BB325,Invoer!$F$15:$AU$1999,11,FALSE))</f>
        <v/>
      </c>
      <c r="BK325" s="662" t="str">
        <f t="shared" ca="1" si="174"/>
        <v/>
      </c>
      <c r="BL325" s="662" t="str">
        <f t="shared" ca="1" si="175"/>
        <v/>
      </c>
      <c r="BM325" s="679" t="str">
        <f t="shared" ca="1" si="176"/>
        <v/>
      </c>
      <c r="BN325" s="662" t="str">
        <f t="shared" ca="1" si="155"/>
        <v/>
      </c>
      <c r="BO325" s="662" t="str">
        <f ca="1">IF($BB325="","",VLOOKUP(BB325,Invoer!$F$15:$AU$1999,15,FALSE))</f>
        <v/>
      </c>
      <c r="BP325" s="662" t="str">
        <f ca="1">IF($BB325="","",VLOOKUP(BB325,Invoer!$F$15:$AU$1999,24,FALSE))</f>
        <v/>
      </c>
      <c r="BQ325" s="662" t="str">
        <f ca="1">IF($BB325="","",VLOOKUP(BB325,Invoer!$F$15:$AU$1999,17,FALSE))</f>
        <v/>
      </c>
      <c r="BS325" s="73" t="e">
        <f t="shared" ca="1" si="180"/>
        <v>#VALUE!</v>
      </c>
      <c r="BT325" s="57" t="str">
        <f t="shared" ca="1" si="181"/>
        <v/>
      </c>
      <c r="CQ325" s="411" t="e">
        <f ca="1">Invoer!EG330</f>
        <v>#N/A</v>
      </c>
      <c r="CR325" s="599" t="str">
        <f t="shared" ca="1" si="156"/>
        <v/>
      </c>
      <c r="CS325" s="673" t="str">
        <f ca="1">IF($CR325="","",VLOOKUP(CR325,Invoer!$F$15:$AU$1500,2,FALSE))</f>
        <v/>
      </c>
      <c r="CT325" s="599" t="str">
        <f t="shared" ca="1" si="157"/>
        <v/>
      </c>
      <c r="CU325" s="599" t="str">
        <f ca="1">IF($CR325="","",VLOOKUP(CR325,Invoer!$F$15:$AU$1500,3,FALSE))</f>
        <v/>
      </c>
      <c r="CV325" s="599" t="str">
        <f ca="1">IF($CR325="","",IF(CU325&lt;&gt;"Liq","",VLOOKUP(CR325,Invoer!$F$15:$AU$1500,4,FALSE)))</f>
        <v/>
      </c>
      <c r="CW325" s="599" t="str">
        <f ca="1">IF($CR325="","",VLOOKUP(CR325,Invoer!$F$15:$AU$1500,5,FALSE))</f>
        <v/>
      </c>
      <c r="CX325" s="599" t="str">
        <f ca="1">IF($CR325="","",VLOOKUP(CR325,Invoer!$F$15:$AU$1500,6,FALSE))</f>
        <v/>
      </c>
      <c r="CY325" s="599" t="str">
        <f ca="1">IF($CR325="","",VLOOKUP(CR325,Invoer!$F$15:$AU$1500,9,FALSE))</f>
        <v/>
      </c>
      <c r="CZ325" s="599" t="str">
        <f ca="1">IF($CR325="","",VLOOKUP(CR325,Invoer!$F$15:$AU$1500,10,FALSE))</f>
        <v/>
      </c>
      <c r="DA325" s="599" t="str">
        <f ca="1">IF($CR325="","",VLOOKUP(CR325,Invoer!$F$15:$AU$1500,11,FALSE))</f>
        <v/>
      </c>
      <c r="DB325" s="599" t="str">
        <f ca="1">IF($CR325="","",VLOOKUP(CR325,Invoer!$F$15:$BB$1500,14,FALSE))</f>
        <v/>
      </c>
      <c r="DC325" s="662" t="str">
        <f ca="1">IF($CR325="","",VLOOKUP(CR325,Invoer!$F$15:$AU$1500,15,FALSE))</f>
        <v/>
      </c>
      <c r="DD325" s="599" t="str">
        <f ca="1">IF($CR325="","",VLOOKUP(CR325,Invoer!$F$15:$AU$1500,19,FALSE))</f>
        <v/>
      </c>
      <c r="DE325" s="662" t="str">
        <f ca="1">IF($CR325="","",VLOOKUP(CR325,Invoer!$F$15:$AU$1500,20,FALSE))</f>
        <v/>
      </c>
      <c r="DF325" s="662" t="str">
        <f ca="1">IF($CR325="","",VLOOKUP(CR325,Invoer!$F$15:$AU$1500,23,FALSE))</f>
        <v/>
      </c>
      <c r="DG325" s="662" t="str">
        <f ca="1">IF($CR325="","",VLOOKUP(CR325,Invoer!$F$15:$AU$1500,17,FALSE))</f>
        <v/>
      </c>
      <c r="DH325" s="681" t="str">
        <f t="shared" ca="1" si="158"/>
        <v/>
      </c>
      <c r="DI325" s="662" t="str">
        <f t="shared" ca="1" si="159"/>
        <v/>
      </c>
      <c r="DJ325" s="190"/>
      <c r="DK325" s="411" t="str">
        <f t="shared" ca="1" si="160"/>
        <v/>
      </c>
      <c r="DO325" s="61" t="e">
        <f ca="1">IF($DN$4&lt;3,Invoer!EB330,Invoer!EA330)</f>
        <v>#N/A</v>
      </c>
      <c r="DP325" s="599" t="str">
        <f t="shared" ca="1" si="161"/>
        <v/>
      </c>
      <c r="DQ325" s="673" t="str">
        <f ca="1">IF($DP325="","",VLOOKUP(DP325,Invoer!$F$15:$AU$1999,2,FALSE))</f>
        <v/>
      </c>
      <c r="DR325" s="599" t="str">
        <f t="shared" ca="1" si="162"/>
        <v/>
      </c>
      <c r="DS325" s="599" t="str">
        <f ca="1">IF($DP325="","",VLOOKUP(DP325,Invoer!$F$15:$AU$1999,3,FALSE))</f>
        <v/>
      </c>
      <c r="DT325" s="599" t="str">
        <f ca="1">IF($DP325="","",IF(DS325&lt;&gt;"Liq","",VLOOKUP(DP325,Invoer!$F$15:$AU$1999,4,FALSE)))</f>
        <v/>
      </c>
      <c r="DU325" s="599" t="str">
        <f ca="1">IF($DP325="","",VLOOKUP(DP325,Invoer!$F$15:$AU$1999,5,FALSE))</f>
        <v/>
      </c>
      <c r="DV325" s="599" t="str">
        <f ca="1">IF($DP325="","",VLOOKUP(DP325,Invoer!$F$15:$AU$1999,6,FALSE))</f>
        <v/>
      </c>
      <c r="DW325" s="599" t="str">
        <f ca="1">IF($DP325="","",VLOOKUP(DP325,Invoer!$F$15:$AU$1999,9,FALSE))</f>
        <v/>
      </c>
      <c r="DX325" s="599" t="str">
        <f ca="1">IF($DP325="","",VLOOKUP(DP325,Invoer!$F$15:$AU$1999,10,FALSE))</f>
        <v/>
      </c>
      <c r="DY325" s="595" t="str">
        <f ca="1">IF($DP325="","",VLOOKUP(DP325,Invoer!$F$15:$AU$1999,11,FALSE))</f>
        <v/>
      </c>
      <c r="DZ325" s="662" t="str">
        <f ca="1">IF($DP325="","",IF($DN$4&gt;2,"",VLOOKUP(DP325,Invoer!CQ:CS,3,FALSE)))</f>
        <v/>
      </c>
      <c r="EA325" s="541" t="str">
        <f ca="1">IF($DP325="","",IF(ISERROR(DQ325),0,IF($DN$4&lt;3,"",VLOOKUP(DP325,Invoer!$F$15:$AU$1999,15,FALSE))))</f>
        <v/>
      </c>
      <c r="EB325" s="595" t="str">
        <f ca="1">IF($DP325="","",IF($DN$4&lt;3,"",VLOOKUP(DP325,Invoer!$F$15:$AU$1999,19,FALSE)))</f>
        <v/>
      </c>
      <c r="EC325" s="541" t="str">
        <f ca="1">IF($DP325="","",IF(ISERROR(DQ325),0,IF($DN$4&lt;3,"",VLOOKUP(DP325,Invoer!$F$15:$AU$1999,24,FALSE))))</f>
        <v/>
      </c>
      <c r="ED325" s="541" t="str">
        <f ca="1">IF($DP325="","",IF(ISERROR(DQ325),0,IF($DN$4&lt;3,"",VLOOKUP(DP325,Invoer!$F$15:$AU$1999,17,FALSE))))</f>
        <v/>
      </c>
      <c r="EH325" s="89" t="e">
        <f ca="1">Invoer!CP330</f>
        <v>#N/A</v>
      </c>
      <c r="EI325" s="599" t="str">
        <f t="shared" ca="1" si="163"/>
        <v/>
      </c>
      <c r="EJ325" s="673" t="str">
        <f ca="1">IF(EI325="","",VLOOKUP(EI325,Invoer!$F$15:$AU$1999,2,FALSE))</f>
        <v/>
      </c>
      <c r="EK325" s="599" t="str">
        <f t="shared" ca="1" si="164"/>
        <v/>
      </c>
      <c r="EL325" s="599" t="str">
        <f ca="1">IF($EI325="","",VLOOKUP(EI325,Invoer!$F$15:$AU$1999,3,FALSE))</f>
        <v/>
      </c>
      <c r="EM325" s="599" t="str">
        <f ca="1">IF($EI325="","",IF(EL325&lt;&gt;"Liq","",VLOOKUP(EI325,Invoer!$F$15:$AU$1999,4,FALSE)))</f>
        <v/>
      </c>
      <c r="EN325" s="599" t="str">
        <f ca="1">IF($EI325="","",VLOOKUP(EI325,Invoer!$F$15:$AU$1999,6,FALSE))</f>
        <v/>
      </c>
      <c r="EO325" s="599" t="str">
        <f ca="1">IF(EI325="","",VLOOKUP(EI325,Invoer!$F$15:$AU$1999,9,FALSE))</f>
        <v/>
      </c>
      <c r="EP325" s="599" t="str">
        <f ca="1">IF(EI325="","",VLOOKUP(EI325,Invoer!$F$15:$AU$1999,10,FALSE))</f>
        <v/>
      </c>
      <c r="EQ325" s="599" t="str">
        <f ca="1">IF(EI325="","",VLOOKUP(EI325,Invoer!$F$15:$AU$1999,11,FALSE))</f>
        <v/>
      </c>
      <c r="ER325" s="662" t="str">
        <f ca="1">IF(EI325="","",VLOOKUP(EI325,Invoer!CQ:CS,3,FALSE))</f>
        <v/>
      </c>
      <c r="ES325" s="662" t="str">
        <f t="shared" ca="1" si="165"/>
        <v/>
      </c>
      <c r="ET325" s="513" t="str">
        <f t="shared" ca="1" si="166"/>
        <v/>
      </c>
      <c r="EU325" s="112" t="str">
        <f t="shared" ca="1" si="167"/>
        <v/>
      </c>
      <c r="EV325" s="83" t="s">
        <v>160</v>
      </c>
      <c r="EW325" s="682" t="str">
        <f t="shared" ca="1" si="168"/>
        <v/>
      </c>
      <c r="EX325" s="662" t="str">
        <f t="shared" ca="1" si="169"/>
        <v/>
      </c>
      <c r="EY325"/>
      <c r="EZ325" s="56" t="e">
        <f t="shared" ca="1" si="177"/>
        <v>#VALUE!</v>
      </c>
      <c r="FA325" s="56" t="e">
        <f t="shared" ca="1" si="178"/>
        <v>#VALUE!</v>
      </c>
      <c r="FE325"/>
      <c r="FI325"/>
      <c r="FJ325"/>
    </row>
    <row r="326" spans="1:166" ht="12" customHeight="1" x14ac:dyDescent="0.2">
      <c r="A326"/>
      <c r="B326"/>
      <c r="C326"/>
      <c r="E326"/>
      <c r="AC326" s="435" t="str">
        <f>IF($AC$7&lt;3,Invoer!DR331,IF($AC$7=3,Invoer!BT331,"x"))</f>
        <v>x</v>
      </c>
      <c r="AD326" s="599" t="str">
        <f t="shared" si="170"/>
        <v/>
      </c>
      <c r="AE326" s="673" t="str">
        <f>IF($AD326="","",VLOOKUP(AD326,Invoer!$F$15:$AU$1999,2,FALSE))</f>
        <v/>
      </c>
      <c r="AF326" s="599" t="str">
        <f t="shared" si="171"/>
        <v/>
      </c>
      <c r="AG326" s="599" t="str">
        <f>IF($AD326="","",VLOOKUP(AD326,Invoer!$F$15:$AU$1999,3,FALSE))</f>
        <v/>
      </c>
      <c r="AH326" s="599" t="str">
        <f>IF($AD326="","",IF(AG326&lt;&gt;"Liq","",VLOOKUP(AD326,Invoer!$F$15:$AU$1999,4,FALSE)))</f>
        <v/>
      </c>
      <c r="AI326" s="677" t="str">
        <f>IF($AD326="","",VLOOKUP(AD326,Invoer!$F$15:$AU$1999,5,FALSE))</f>
        <v/>
      </c>
      <c r="AJ326" s="599" t="str">
        <f>IF($AD326="","",VLOOKUP(AD326,Invoer!$F$15:$AU$1999,6,FALSE))</f>
        <v/>
      </c>
      <c r="AK326" s="599" t="str">
        <f>IF($AD326="","",VLOOKUP(AD326,Invoer!$F$15:$AU$1999,9,FALSE))</f>
        <v/>
      </c>
      <c r="AL326" s="599" t="str">
        <f>IF($AD326="","",VLOOKUP(AD326,Invoer!$F$15:$AU$1999,10,FALSE))</f>
        <v/>
      </c>
      <c r="AM326" s="599" t="str">
        <f>IF($AD326="","",VLOOKUP(AD326,Invoer!$F$15:$BB$1999,14,FALSE))</f>
        <v/>
      </c>
      <c r="AN326" s="599" t="str">
        <f>IF($AD326="","",VLOOKUP(AD326,Invoer!$F$15:$AU$1999,11,FALSE))</f>
        <v/>
      </c>
      <c r="AO326" s="662" t="str">
        <f>IF($AD326="","",VLOOKUP(AD326,Invoer!$F$15:$AU$1999,15,FALSE))</f>
        <v/>
      </c>
      <c r="AP326" s="599" t="str">
        <f>IF($AD326="","",VLOOKUP(AD326,Invoer!$F$15:$AU$1999,19,FALSE))</f>
        <v/>
      </c>
      <c r="AQ326" s="662" t="str">
        <f>IF($AD326="","",VLOOKUP(AD326,Invoer!$F$15:$AU$1999,24,FALSE))</f>
        <v/>
      </c>
      <c r="AR326" s="662" t="str">
        <f>IF($AD326="","",VLOOKUP(AD326,Invoer!$F$15:$AU$1999,17,FALSE))</f>
        <v/>
      </c>
      <c r="AS326" s="678" t="str">
        <f t="shared" si="179"/>
        <v/>
      </c>
      <c r="AT326" s="676" t="str">
        <f t="shared" si="153"/>
        <v/>
      </c>
      <c r="AU326" s="77" t="e">
        <f t="shared" si="154"/>
        <v>#VALUE!</v>
      </c>
      <c r="AW326" s="57"/>
      <c r="AX326" s="57"/>
      <c r="BA326" s="83" t="e">
        <f ca="1">Invoer!DW331</f>
        <v>#N/A</v>
      </c>
      <c r="BB326" s="599" t="str">
        <f t="shared" ca="1" si="172"/>
        <v/>
      </c>
      <c r="BC326" s="673" t="str">
        <f ca="1">IF($BB326="","",VLOOKUP(BB326,Invoer!$F$15:$AU$1999,2,FALSE))</f>
        <v/>
      </c>
      <c r="BD326" s="599" t="str">
        <f t="shared" ca="1" si="173"/>
        <v/>
      </c>
      <c r="BE326" s="599" t="str">
        <f ca="1">IF($BB326="","",VLOOKUP(BB326,Invoer!$F$15:$AU$1999,5,FALSE))</f>
        <v/>
      </c>
      <c r="BF326" s="599" t="str">
        <f ca="1">IF($BB326="","",VLOOKUP(BB326,Invoer!$F$15:$AU$1999,6,FALSE))</f>
        <v/>
      </c>
      <c r="BG326" s="599" t="str">
        <f ca="1">IF($BB326="","",VLOOKUP(BB326,Invoer!$F$15:$AU$1999,9,FALSE))</f>
        <v/>
      </c>
      <c r="BH326" s="599" t="str">
        <f ca="1">IF($BB326="","",VLOOKUP(BB326,Invoer!$F$15:$AU$1999,10,FALSE))</f>
        <v/>
      </c>
      <c r="BI326" s="599" t="str">
        <f ca="1">IF($BB326="","",VLOOKUP(BB326,Invoer!$F$15:$BB$1999,14,FALSE))</f>
        <v/>
      </c>
      <c r="BJ326" s="599" t="str">
        <f ca="1">IF($BB326="","",VLOOKUP(BB326,Invoer!$F$15:$AU$1999,11,FALSE))</f>
        <v/>
      </c>
      <c r="BK326" s="662" t="str">
        <f t="shared" ca="1" si="174"/>
        <v/>
      </c>
      <c r="BL326" s="662" t="str">
        <f t="shared" ca="1" si="175"/>
        <v/>
      </c>
      <c r="BM326" s="679" t="str">
        <f t="shared" ca="1" si="176"/>
        <v/>
      </c>
      <c r="BN326" s="662" t="str">
        <f t="shared" ca="1" si="155"/>
        <v/>
      </c>
      <c r="BO326" s="662" t="str">
        <f ca="1">IF($BB326="","",VLOOKUP(BB326,Invoer!$F$15:$AU$1999,15,FALSE))</f>
        <v/>
      </c>
      <c r="BP326" s="662" t="str">
        <f ca="1">IF($BB326="","",VLOOKUP(BB326,Invoer!$F$15:$AU$1999,24,FALSE))</f>
        <v/>
      </c>
      <c r="BQ326" s="662" t="str">
        <f ca="1">IF($BB326="","",VLOOKUP(BB326,Invoer!$F$15:$AU$1999,17,FALSE))</f>
        <v/>
      </c>
      <c r="BS326" s="73" t="e">
        <f t="shared" ca="1" si="180"/>
        <v>#VALUE!</v>
      </c>
      <c r="BT326" s="57" t="str">
        <f t="shared" ca="1" si="181"/>
        <v/>
      </c>
      <c r="CQ326" s="411" t="e">
        <f ca="1">Invoer!EG331</f>
        <v>#N/A</v>
      </c>
      <c r="CR326" s="599" t="str">
        <f t="shared" ca="1" si="156"/>
        <v/>
      </c>
      <c r="CS326" s="673" t="str">
        <f ca="1">IF($CR326="","",VLOOKUP(CR326,Invoer!$F$15:$AU$1500,2,FALSE))</f>
        <v/>
      </c>
      <c r="CT326" s="599" t="str">
        <f t="shared" ca="1" si="157"/>
        <v/>
      </c>
      <c r="CU326" s="599" t="str">
        <f ca="1">IF($CR326="","",VLOOKUP(CR326,Invoer!$F$15:$AU$1500,3,FALSE))</f>
        <v/>
      </c>
      <c r="CV326" s="599" t="str">
        <f ca="1">IF($CR326="","",IF(CU326&lt;&gt;"Liq","",VLOOKUP(CR326,Invoer!$F$15:$AU$1500,4,FALSE)))</f>
        <v/>
      </c>
      <c r="CW326" s="599" t="str">
        <f ca="1">IF($CR326="","",VLOOKUP(CR326,Invoer!$F$15:$AU$1500,5,FALSE))</f>
        <v/>
      </c>
      <c r="CX326" s="599" t="str">
        <f ca="1">IF($CR326="","",VLOOKUP(CR326,Invoer!$F$15:$AU$1500,6,FALSE))</f>
        <v/>
      </c>
      <c r="CY326" s="599" t="str">
        <f ca="1">IF($CR326="","",VLOOKUP(CR326,Invoer!$F$15:$AU$1500,9,FALSE))</f>
        <v/>
      </c>
      <c r="CZ326" s="599" t="str">
        <f ca="1">IF($CR326="","",VLOOKUP(CR326,Invoer!$F$15:$AU$1500,10,FALSE))</f>
        <v/>
      </c>
      <c r="DA326" s="599" t="str">
        <f ca="1">IF($CR326="","",VLOOKUP(CR326,Invoer!$F$15:$AU$1500,11,FALSE))</f>
        <v/>
      </c>
      <c r="DB326" s="599" t="str">
        <f ca="1">IF($CR326="","",VLOOKUP(CR326,Invoer!$F$15:$BB$1500,14,FALSE))</f>
        <v/>
      </c>
      <c r="DC326" s="662" t="str">
        <f ca="1">IF($CR326="","",VLOOKUP(CR326,Invoer!$F$15:$AU$1500,15,FALSE))</f>
        <v/>
      </c>
      <c r="DD326" s="599" t="str">
        <f ca="1">IF($CR326="","",VLOOKUP(CR326,Invoer!$F$15:$AU$1500,19,FALSE))</f>
        <v/>
      </c>
      <c r="DE326" s="662" t="str">
        <f ca="1">IF($CR326="","",VLOOKUP(CR326,Invoer!$F$15:$AU$1500,20,FALSE))</f>
        <v/>
      </c>
      <c r="DF326" s="662" t="str">
        <f ca="1">IF($CR326="","",VLOOKUP(CR326,Invoer!$F$15:$AU$1500,23,FALSE))</f>
        <v/>
      </c>
      <c r="DG326" s="662" t="str">
        <f ca="1">IF($CR326="","",VLOOKUP(CR326,Invoer!$F$15:$AU$1500,17,FALSE))</f>
        <v/>
      </c>
      <c r="DH326" s="681" t="str">
        <f t="shared" ca="1" si="158"/>
        <v/>
      </c>
      <c r="DI326" s="662" t="str">
        <f t="shared" ca="1" si="159"/>
        <v/>
      </c>
      <c r="DJ326" s="190"/>
      <c r="DK326" s="411" t="str">
        <f t="shared" ca="1" si="160"/>
        <v/>
      </c>
      <c r="DO326" s="61" t="e">
        <f ca="1">IF($DN$4&lt;3,Invoer!EB331,Invoer!EA331)</f>
        <v>#N/A</v>
      </c>
      <c r="DP326" s="599" t="str">
        <f t="shared" ca="1" si="161"/>
        <v/>
      </c>
      <c r="DQ326" s="673" t="str">
        <f ca="1">IF($DP326="","",VLOOKUP(DP326,Invoer!$F$15:$AU$1999,2,FALSE))</f>
        <v/>
      </c>
      <c r="DR326" s="599" t="str">
        <f t="shared" ca="1" si="162"/>
        <v/>
      </c>
      <c r="DS326" s="599" t="str">
        <f ca="1">IF($DP326="","",VLOOKUP(DP326,Invoer!$F$15:$AU$1999,3,FALSE))</f>
        <v/>
      </c>
      <c r="DT326" s="599" t="str">
        <f ca="1">IF($DP326="","",IF(DS326&lt;&gt;"Liq","",VLOOKUP(DP326,Invoer!$F$15:$AU$1999,4,FALSE)))</f>
        <v/>
      </c>
      <c r="DU326" s="599" t="str">
        <f ca="1">IF($DP326="","",VLOOKUP(DP326,Invoer!$F$15:$AU$1999,5,FALSE))</f>
        <v/>
      </c>
      <c r="DV326" s="599" t="str">
        <f ca="1">IF($DP326="","",VLOOKUP(DP326,Invoer!$F$15:$AU$1999,6,FALSE))</f>
        <v/>
      </c>
      <c r="DW326" s="599" t="str">
        <f ca="1">IF($DP326="","",VLOOKUP(DP326,Invoer!$F$15:$AU$1999,9,FALSE))</f>
        <v/>
      </c>
      <c r="DX326" s="599" t="str">
        <f ca="1">IF($DP326="","",VLOOKUP(DP326,Invoer!$F$15:$AU$1999,10,FALSE))</f>
        <v/>
      </c>
      <c r="DY326" s="595" t="str">
        <f ca="1">IF($DP326="","",VLOOKUP(DP326,Invoer!$F$15:$AU$1999,11,FALSE))</f>
        <v/>
      </c>
      <c r="DZ326" s="662" t="str">
        <f ca="1">IF($DP326="","",IF($DN$4&gt;2,"",VLOOKUP(DP326,Invoer!CQ:CS,3,FALSE)))</f>
        <v/>
      </c>
      <c r="EA326" s="541" t="str">
        <f ca="1">IF($DP326="","",IF(ISERROR(DQ326),0,IF($DN$4&lt;3,"",VLOOKUP(DP326,Invoer!$F$15:$AU$1999,15,FALSE))))</f>
        <v/>
      </c>
      <c r="EB326" s="595" t="str">
        <f ca="1">IF($DP326="","",IF($DN$4&lt;3,"",VLOOKUP(DP326,Invoer!$F$15:$AU$1999,19,FALSE)))</f>
        <v/>
      </c>
      <c r="EC326" s="541" t="str">
        <f ca="1">IF($DP326="","",IF(ISERROR(DQ326),0,IF($DN$4&lt;3,"",VLOOKUP(DP326,Invoer!$F$15:$AU$1999,24,FALSE))))</f>
        <v/>
      </c>
      <c r="ED326" s="541" t="str">
        <f ca="1">IF($DP326="","",IF(ISERROR(DQ326),0,IF($DN$4&lt;3,"",VLOOKUP(DP326,Invoer!$F$15:$AU$1999,17,FALSE))))</f>
        <v/>
      </c>
      <c r="EH326" s="89" t="e">
        <f ca="1">Invoer!CP331</f>
        <v>#N/A</v>
      </c>
      <c r="EI326" s="599" t="str">
        <f t="shared" ca="1" si="163"/>
        <v/>
      </c>
      <c r="EJ326" s="673" t="str">
        <f ca="1">IF(EI326="","",VLOOKUP(EI326,Invoer!$F$15:$AU$1999,2,FALSE))</f>
        <v/>
      </c>
      <c r="EK326" s="599" t="str">
        <f t="shared" ca="1" si="164"/>
        <v/>
      </c>
      <c r="EL326" s="599" t="str">
        <f ca="1">IF($EI326="","",VLOOKUP(EI326,Invoer!$F$15:$AU$1999,3,FALSE))</f>
        <v/>
      </c>
      <c r="EM326" s="599" t="str">
        <f ca="1">IF($EI326="","",IF(EL326&lt;&gt;"Liq","",VLOOKUP(EI326,Invoer!$F$15:$AU$1999,4,FALSE)))</f>
        <v/>
      </c>
      <c r="EN326" s="599" t="str">
        <f ca="1">IF($EI326="","",VLOOKUP(EI326,Invoer!$F$15:$AU$1999,6,FALSE))</f>
        <v/>
      </c>
      <c r="EO326" s="599" t="str">
        <f ca="1">IF(EI326="","",VLOOKUP(EI326,Invoer!$F$15:$AU$1999,9,FALSE))</f>
        <v/>
      </c>
      <c r="EP326" s="599" t="str">
        <f ca="1">IF(EI326="","",VLOOKUP(EI326,Invoer!$F$15:$AU$1999,10,FALSE))</f>
        <v/>
      </c>
      <c r="EQ326" s="599" t="str">
        <f ca="1">IF(EI326="","",VLOOKUP(EI326,Invoer!$F$15:$AU$1999,11,FALSE))</f>
        <v/>
      </c>
      <c r="ER326" s="662" t="str">
        <f ca="1">IF(EI326="","",VLOOKUP(EI326,Invoer!CQ:CS,3,FALSE))</f>
        <v/>
      </c>
      <c r="ES326" s="662" t="str">
        <f t="shared" ca="1" si="165"/>
        <v/>
      </c>
      <c r="ET326" s="513" t="str">
        <f t="shared" ca="1" si="166"/>
        <v/>
      </c>
      <c r="EU326" s="112" t="str">
        <f t="shared" ca="1" si="167"/>
        <v/>
      </c>
      <c r="EV326" s="83" t="s">
        <v>160</v>
      </c>
      <c r="EW326" s="682" t="str">
        <f t="shared" ca="1" si="168"/>
        <v/>
      </c>
      <c r="EX326" s="662" t="str">
        <f t="shared" ca="1" si="169"/>
        <v/>
      </c>
      <c r="EY326"/>
      <c r="EZ326" s="56" t="e">
        <f t="shared" ca="1" si="177"/>
        <v>#VALUE!</v>
      </c>
      <c r="FA326" s="56" t="e">
        <f t="shared" ca="1" si="178"/>
        <v>#VALUE!</v>
      </c>
      <c r="FE326"/>
      <c r="FI326"/>
      <c r="FJ326"/>
    </row>
    <row r="327" spans="1:166" ht="12" customHeight="1" x14ac:dyDescent="0.2">
      <c r="A327"/>
      <c r="B327"/>
      <c r="C327"/>
      <c r="E327"/>
      <c r="AC327" s="435" t="str">
        <f>IF($AC$7&lt;3,Invoer!DR332,IF($AC$7=3,Invoer!BT332,"x"))</f>
        <v>x</v>
      </c>
      <c r="AD327" s="599" t="str">
        <f t="shared" si="170"/>
        <v/>
      </c>
      <c r="AE327" s="673" t="str">
        <f>IF($AD327="","",VLOOKUP(AD327,Invoer!$F$15:$AU$1999,2,FALSE))</f>
        <v/>
      </c>
      <c r="AF327" s="599" t="str">
        <f t="shared" si="171"/>
        <v/>
      </c>
      <c r="AG327" s="599" t="str">
        <f>IF($AD327="","",VLOOKUP(AD327,Invoer!$F$15:$AU$1999,3,FALSE))</f>
        <v/>
      </c>
      <c r="AH327" s="599" t="str">
        <f>IF($AD327="","",IF(AG327&lt;&gt;"Liq","",VLOOKUP(AD327,Invoer!$F$15:$AU$1999,4,FALSE)))</f>
        <v/>
      </c>
      <c r="AI327" s="677" t="str">
        <f>IF($AD327="","",VLOOKUP(AD327,Invoer!$F$15:$AU$1999,5,FALSE))</f>
        <v/>
      </c>
      <c r="AJ327" s="599" t="str">
        <f>IF($AD327="","",VLOOKUP(AD327,Invoer!$F$15:$AU$1999,6,FALSE))</f>
        <v/>
      </c>
      <c r="AK327" s="599" t="str">
        <f>IF($AD327="","",VLOOKUP(AD327,Invoer!$F$15:$AU$1999,9,FALSE))</f>
        <v/>
      </c>
      <c r="AL327" s="599" t="str">
        <f>IF($AD327="","",VLOOKUP(AD327,Invoer!$F$15:$AU$1999,10,FALSE))</f>
        <v/>
      </c>
      <c r="AM327" s="599" t="str">
        <f>IF($AD327="","",VLOOKUP(AD327,Invoer!$F$15:$BB$1999,14,FALSE))</f>
        <v/>
      </c>
      <c r="AN327" s="599" t="str">
        <f>IF($AD327="","",VLOOKUP(AD327,Invoer!$F$15:$AU$1999,11,FALSE))</f>
        <v/>
      </c>
      <c r="AO327" s="662" t="str">
        <f>IF($AD327="","",VLOOKUP(AD327,Invoer!$F$15:$AU$1999,15,FALSE))</f>
        <v/>
      </c>
      <c r="AP327" s="599" t="str">
        <f>IF($AD327="","",VLOOKUP(AD327,Invoer!$F$15:$AU$1999,19,FALSE))</f>
        <v/>
      </c>
      <c r="AQ327" s="662" t="str">
        <f>IF($AD327="","",VLOOKUP(AD327,Invoer!$F$15:$AU$1999,24,FALSE))</f>
        <v/>
      </c>
      <c r="AR327" s="662" t="str">
        <f>IF($AD327="","",VLOOKUP(AD327,Invoer!$F$15:$AU$1999,17,FALSE))</f>
        <v/>
      </c>
      <c r="AS327" s="678" t="str">
        <f t="shared" si="179"/>
        <v/>
      </c>
      <c r="AT327" s="676" t="str">
        <f t="shared" si="153"/>
        <v/>
      </c>
      <c r="AU327" s="77" t="e">
        <f t="shared" si="154"/>
        <v>#VALUE!</v>
      </c>
      <c r="AW327" s="57"/>
      <c r="AX327" s="57"/>
      <c r="BA327" s="83" t="e">
        <f ca="1">Invoer!DW332</f>
        <v>#N/A</v>
      </c>
      <c r="BB327" s="599" t="str">
        <f t="shared" ca="1" si="172"/>
        <v/>
      </c>
      <c r="BC327" s="673" t="str">
        <f ca="1">IF($BB327="","",VLOOKUP(BB327,Invoer!$F$15:$AU$1999,2,FALSE))</f>
        <v/>
      </c>
      <c r="BD327" s="599" t="str">
        <f t="shared" ca="1" si="173"/>
        <v/>
      </c>
      <c r="BE327" s="599" t="str">
        <f ca="1">IF($BB327="","",VLOOKUP(BB327,Invoer!$F$15:$AU$1999,5,FALSE))</f>
        <v/>
      </c>
      <c r="BF327" s="599" t="str">
        <f ca="1">IF($BB327="","",VLOOKUP(BB327,Invoer!$F$15:$AU$1999,6,FALSE))</f>
        <v/>
      </c>
      <c r="BG327" s="599" t="str">
        <f ca="1">IF($BB327="","",VLOOKUP(BB327,Invoer!$F$15:$AU$1999,9,FALSE))</f>
        <v/>
      </c>
      <c r="BH327" s="599" t="str">
        <f ca="1">IF($BB327="","",VLOOKUP(BB327,Invoer!$F$15:$AU$1999,10,FALSE))</f>
        <v/>
      </c>
      <c r="BI327" s="599" t="str">
        <f ca="1">IF($BB327="","",VLOOKUP(BB327,Invoer!$F$15:$BB$1999,14,FALSE))</f>
        <v/>
      </c>
      <c r="BJ327" s="599" t="str">
        <f ca="1">IF($BB327="","",VLOOKUP(BB327,Invoer!$F$15:$AU$1999,11,FALSE))</f>
        <v/>
      </c>
      <c r="BK327" s="662" t="str">
        <f t="shared" ca="1" si="174"/>
        <v/>
      </c>
      <c r="BL327" s="662" t="str">
        <f t="shared" ca="1" si="175"/>
        <v/>
      </c>
      <c r="BM327" s="679" t="str">
        <f t="shared" ca="1" si="176"/>
        <v/>
      </c>
      <c r="BN327" s="662" t="str">
        <f t="shared" ca="1" si="155"/>
        <v/>
      </c>
      <c r="BO327" s="662" t="str">
        <f ca="1">IF($BB327="","",VLOOKUP(BB327,Invoer!$F$15:$AU$1999,15,FALSE))</f>
        <v/>
      </c>
      <c r="BP327" s="662" t="str">
        <f ca="1">IF($BB327="","",VLOOKUP(BB327,Invoer!$F$15:$AU$1999,24,FALSE))</f>
        <v/>
      </c>
      <c r="BQ327" s="662" t="str">
        <f ca="1">IF($BB327="","",VLOOKUP(BB327,Invoer!$F$15:$AU$1999,17,FALSE))</f>
        <v/>
      </c>
      <c r="BS327" s="73" t="e">
        <f t="shared" ca="1" si="180"/>
        <v>#VALUE!</v>
      </c>
      <c r="BT327" s="57" t="str">
        <f t="shared" ca="1" si="181"/>
        <v/>
      </c>
      <c r="CQ327" s="411" t="e">
        <f ca="1">Invoer!EG332</f>
        <v>#N/A</v>
      </c>
      <c r="CR327" s="599" t="str">
        <f t="shared" ca="1" si="156"/>
        <v/>
      </c>
      <c r="CS327" s="673" t="str">
        <f ca="1">IF($CR327="","",VLOOKUP(CR327,Invoer!$F$15:$AU$1500,2,FALSE))</f>
        <v/>
      </c>
      <c r="CT327" s="599" t="str">
        <f t="shared" ca="1" si="157"/>
        <v/>
      </c>
      <c r="CU327" s="599" t="str">
        <f ca="1">IF($CR327="","",VLOOKUP(CR327,Invoer!$F$15:$AU$1500,3,FALSE))</f>
        <v/>
      </c>
      <c r="CV327" s="599" t="str">
        <f ca="1">IF($CR327="","",IF(CU327&lt;&gt;"Liq","",VLOOKUP(CR327,Invoer!$F$15:$AU$1500,4,FALSE)))</f>
        <v/>
      </c>
      <c r="CW327" s="599" t="str">
        <f ca="1">IF($CR327="","",VLOOKUP(CR327,Invoer!$F$15:$AU$1500,5,FALSE))</f>
        <v/>
      </c>
      <c r="CX327" s="599" t="str">
        <f ca="1">IF($CR327="","",VLOOKUP(CR327,Invoer!$F$15:$AU$1500,6,FALSE))</f>
        <v/>
      </c>
      <c r="CY327" s="599" t="str">
        <f ca="1">IF($CR327="","",VLOOKUP(CR327,Invoer!$F$15:$AU$1500,9,FALSE))</f>
        <v/>
      </c>
      <c r="CZ327" s="599" t="str">
        <f ca="1">IF($CR327="","",VLOOKUP(CR327,Invoer!$F$15:$AU$1500,10,FALSE))</f>
        <v/>
      </c>
      <c r="DA327" s="599" t="str">
        <f ca="1">IF($CR327="","",VLOOKUP(CR327,Invoer!$F$15:$AU$1500,11,FALSE))</f>
        <v/>
      </c>
      <c r="DB327" s="599" t="str">
        <f ca="1">IF($CR327="","",VLOOKUP(CR327,Invoer!$F$15:$BB$1500,14,FALSE))</f>
        <v/>
      </c>
      <c r="DC327" s="662" t="str">
        <f ca="1">IF($CR327="","",VLOOKUP(CR327,Invoer!$F$15:$AU$1500,15,FALSE))</f>
        <v/>
      </c>
      <c r="DD327" s="599" t="str">
        <f ca="1">IF($CR327="","",VLOOKUP(CR327,Invoer!$F$15:$AU$1500,19,FALSE))</f>
        <v/>
      </c>
      <c r="DE327" s="662" t="str">
        <f ca="1">IF($CR327="","",VLOOKUP(CR327,Invoer!$F$15:$AU$1500,20,FALSE))</f>
        <v/>
      </c>
      <c r="DF327" s="662" t="str">
        <f ca="1">IF($CR327="","",VLOOKUP(CR327,Invoer!$F$15:$AU$1500,23,FALSE))</f>
        <v/>
      </c>
      <c r="DG327" s="662" t="str">
        <f ca="1">IF($CR327="","",VLOOKUP(CR327,Invoer!$F$15:$AU$1500,17,FALSE))</f>
        <v/>
      </c>
      <c r="DH327" s="681" t="str">
        <f t="shared" ca="1" si="158"/>
        <v/>
      </c>
      <c r="DI327" s="662" t="str">
        <f t="shared" ca="1" si="159"/>
        <v/>
      </c>
      <c r="DJ327" s="190"/>
      <c r="DK327" s="411" t="str">
        <f t="shared" ca="1" si="160"/>
        <v/>
      </c>
      <c r="DO327" s="61" t="e">
        <f ca="1">IF($DN$4&lt;3,Invoer!EB332,Invoer!EA332)</f>
        <v>#N/A</v>
      </c>
      <c r="DP327" s="599" t="str">
        <f t="shared" ca="1" si="161"/>
        <v/>
      </c>
      <c r="DQ327" s="673" t="str">
        <f ca="1">IF($DP327="","",VLOOKUP(DP327,Invoer!$F$15:$AU$1999,2,FALSE))</f>
        <v/>
      </c>
      <c r="DR327" s="599" t="str">
        <f t="shared" ca="1" si="162"/>
        <v/>
      </c>
      <c r="DS327" s="599" t="str">
        <f ca="1">IF($DP327="","",VLOOKUP(DP327,Invoer!$F$15:$AU$1999,3,FALSE))</f>
        <v/>
      </c>
      <c r="DT327" s="599" t="str">
        <f ca="1">IF($DP327="","",IF(DS327&lt;&gt;"Liq","",VLOOKUP(DP327,Invoer!$F$15:$AU$1999,4,FALSE)))</f>
        <v/>
      </c>
      <c r="DU327" s="599" t="str">
        <f ca="1">IF($DP327="","",VLOOKUP(DP327,Invoer!$F$15:$AU$1999,5,FALSE))</f>
        <v/>
      </c>
      <c r="DV327" s="599" t="str">
        <f ca="1">IF($DP327="","",VLOOKUP(DP327,Invoer!$F$15:$AU$1999,6,FALSE))</f>
        <v/>
      </c>
      <c r="DW327" s="599" t="str">
        <f ca="1">IF($DP327="","",VLOOKUP(DP327,Invoer!$F$15:$AU$1999,9,FALSE))</f>
        <v/>
      </c>
      <c r="DX327" s="599" t="str">
        <f ca="1">IF($DP327="","",VLOOKUP(DP327,Invoer!$F$15:$AU$1999,10,FALSE))</f>
        <v/>
      </c>
      <c r="DY327" s="595" t="str">
        <f ca="1">IF($DP327="","",VLOOKUP(DP327,Invoer!$F$15:$AU$1999,11,FALSE))</f>
        <v/>
      </c>
      <c r="DZ327" s="662" t="str">
        <f ca="1">IF($DP327="","",IF($DN$4&gt;2,"",VLOOKUP(DP327,Invoer!CQ:CS,3,FALSE)))</f>
        <v/>
      </c>
      <c r="EA327" s="541" t="str">
        <f ca="1">IF($DP327="","",IF(ISERROR(DQ327),0,IF($DN$4&lt;3,"",VLOOKUP(DP327,Invoer!$F$15:$AU$1999,15,FALSE))))</f>
        <v/>
      </c>
      <c r="EB327" s="595" t="str">
        <f ca="1">IF($DP327="","",IF($DN$4&lt;3,"",VLOOKUP(DP327,Invoer!$F$15:$AU$1999,19,FALSE)))</f>
        <v/>
      </c>
      <c r="EC327" s="541" t="str">
        <f ca="1">IF($DP327="","",IF(ISERROR(DQ327),0,IF($DN$4&lt;3,"",VLOOKUP(DP327,Invoer!$F$15:$AU$1999,24,FALSE))))</f>
        <v/>
      </c>
      <c r="ED327" s="541" t="str">
        <f ca="1">IF($DP327="","",IF(ISERROR(DQ327),0,IF($DN$4&lt;3,"",VLOOKUP(DP327,Invoer!$F$15:$AU$1999,17,FALSE))))</f>
        <v/>
      </c>
      <c r="EH327" s="89" t="e">
        <f ca="1">Invoer!CP332</f>
        <v>#N/A</v>
      </c>
      <c r="EI327" s="599" t="str">
        <f t="shared" ca="1" si="163"/>
        <v/>
      </c>
      <c r="EJ327" s="673" t="str">
        <f ca="1">IF(EI327="","",VLOOKUP(EI327,Invoer!$F$15:$AU$1999,2,FALSE))</f>
        <v/>
      </c>
      <c r="EK327" s="599" t="str">
        <f t="shared" ca="1" si="164"/>
        <v/>
      </c>
      <c r="EL327" s="599" t="str">
        <f ca="1">IF($EI327="","",VLOOKUP(EI327,Invoer!$F$15:$AU$1999,3,FALSE))</f>
        <v/>
      </c>
      <c r="EM327" s="599" t="str">
        <f ca="1">IF($EI327="","",IF(EL327&lt;&gt;"Liq","",VLOOKUP(EI327,Invoer!$F$15:$AU$1999,4,FALSE)))</f>
        <v/>
      </c>
      <c r="EN327" s="599" t="str">
        <f ca="1">IF($EI327="","",VLOOKUP(EI327,Invoer!$F$15:$AU$1999,6,FALSE))</f>
        <v/>
      </c>
      <c r="EO327" s="599" t="str">
        <f ca="1">IF(EI327="","",VLOOKUP(EI327,Invoer!$F$15:$AU$1999,9,FALSE))</f>
        <v/>
      </c>
      <c r="EP327" s="599" t="str">
        <f ca="1">IF(EI327="","",VLOOKUP(EI327,Invoer!$F$15:$AU$1999,10,FALSE))</f>
        <v/>
      </c>
      <c r="EQ327" s="599" t="str">
        <f ca="1">IF(EI327="","",VLOOKUP(EI327,Invoer!$F$15:$AU$1999,11,FALSE))</f>
        <v/>
      </c>
      <c r="ER327" s="662" t="str">
        <f ca="1">IF(EI327="","",VLOOKUP(EI327,Invoer!CQ:CS,3,FALSE))</f>
        <v/>
      </c>
      <c r="ES327" s="662" t="str">
        <f t="shared" ca="1" si="165"/>
        <v/>
      </c>
      <c r="ET327" s="513" t="str">
        <f t="shared" ca="1" si="166"/>
        <v/>
      </c>
      <c r="EU327" s="112" t="str">
        <f t="shared" ca="1" si="167"/>
        <v/>
      </c>
      <c r="EV327" s="83" t="s">
        <v>160</v>
      </c>
      <c r="EW327" s="682" t="str">
        <f t="shared" ca="1" si="168"/>
        <v/>
      </c>
      <c r="EX327" s="662" t="str">
        <f t="shared" ca="1" si="169"/>
        <v/>
      </c>
      <c r="EY327"/>
      <c r="EZ327" s="56" t="e">
        <f t="shared" ca="1" si="177"/>
        <v>#VALUE!</v>
      </c>
      <c r="FA327" s="56" t="e">
        <f t="shared" ca="1" si="178"/>
        <v>#VALUE!</v>
      </c>
      <c r="FE327"/>
      <c r="FI327"/>
      <c r="FJ327"/>
    </row>
    <row r="328" spans="1:166" ht="12" customHeight="1" x14ac:dyDescent="0.2">
      <c r="A328"/>
      <c r="B328"/>
      <c r="C328"/>
      <c r="E328"/>
      <c r="AC328" s="435" t="str">
        <f>IF($AC$7&lt;3,Invoer!DR333,IF($AC$7=3,Invoer!BT333,"x"))</f>
        <v>x</v>
      </c>
      <c r="AD328" s="599" t="str">
        <f t="shared" si="170"/>
        <v/>
      </c>
      <c r="AE328" s="673" t="str">
        <f>IF($AD328="","",VLOOKUP(AD328,Invoer!$F$15:$AU$1999,2,FALSE))</f>
        <v/>
      </c>
      <c r="AF328" s="599" t="str">
        <f t="shared" si="171"/>
        <v/>
      </c>
      <c r="AG328" s="599" t="str">
        <f>IF($AD328="","",VLOOKUP(AD328,Invoer!$F$15:$AU$1999,3,FALSE))</f>
        <v/>
      </c>
      <c r="AH328" s="599" t="str">
        <f>IF($AD328="","",IF(AG328&lt;&gt;"Liq","",VLOOKUP(AD328,Invoer!$F$15:$AU$1999,4,FALSE)))</f>
        <v/>
      </c>
      <c r="AI328" s="677" t="str">
        <f>IF($AD328="","",VLOOKUP(AD328,Invoer!$F$15:$AU$1999,5,FALSE))</f>
        <v/>
      </c>
      <c r="AJ328" s="599" t="str">
        <f>IF($AD328="","",VLOOKUP(AD328,Invoer!$F$15:$AU$1999,6,FALSE))</f>
        <v/>
      </c>
      <c r="AK328" s="599" t="str">
        <f>IF($AD328="","",VLOOKUP(AD328,Invoer!$F$15:$AU$1999,9,FALSE))</f>
        <v/>
      </c>
      <c r="AL328" s="599" t="str">
        <f>IF($AD328="","",VLOOKUP(AD328,Invoer!$F$15:$AU$1999,10,FALSE))</f>
        <v/>
      </c>
      <c r="AM328" s="599" t="str">
        <f>IF($AD328="","",VLOOKUP(AD328,Invoer!$F$15:$BB$1999,14,FALSE))</f>
        <v/>
      </c>
      <c r="AN328" s="599" t="str">
        <f>IF($AD328="","",VLOOKUP(AD328,Invoer!$F$15:$AU$1999,11,FALSE))</f>
        <v/>
      </c>
      <c r="AO328" s="662" t="str">
        <f>IF($AD328="","",VLOOKUP(AD328,Invoer!$F$15:$AU$1999,15,FALSE))</f>
        <v/>
      </c>
      <c r="AP328" s="599" t="str">
        <f>IF($AD328="","",VLOOKUP(AD328,Invoer!$F$15:$AU$1999,19,FALSE))</f>
        <v/>
      </c>
      <c r="AQ328" s="662" t="str">
        <f>IF($AD328="","",VLOOKUP(AD328,Invoer!$F$15:$AU$1999,24,FALSE))</f>
        <v/>
      </c>
      <c r="AR328" s="662" t="str">
        <f>IF($AD328="","",VLOOKUP(AD328,Invoer!$F$15:$AU$1999,17,FALSE))</f>
        <v/>
      </c>
      <c r="AS328" s="678" t="str">
        <f t="shared" si="179"/>
        <v/>
      </c>
      <c r="AT328" s="676" t="str">
        <f t="shared" si="153"/>
        <v/>
      </c>
      <c r="AU328" s="77" t="e">
        <f t="shared" si="154"/>
        <v>#VALUE!</v>
      </c>
      <c r="AW328" s="57"/>
      <c r="AX328" s="57"/>
      <c r="BA328" s="83" t="e">
        <f ca="1">Invoer!DW333</f>
        <v>#N/A</v>
      </c>
      <c r="BB328" s="599" t="str">
        <f t="shared" ca="1" si="172"/>
        <v/>
      </c>
      <c r="BC328" s="673" t="str">
        <f ca="1">IF($BB328="","",VLOOKUP(BB328,Invoer!$F$15:$AU$1999,2,FALSE))</f>
        <v/>
      </c>
      <c r="BD328" s="599" t="str">
        <f t="shared" ca="1" si="173"/>
        <v/>
      </c>
      <c r="BE328" s="599" t="str">
        <f ca="1">IF($BB328="","",VLOOKUP(BB328,Invoer!$F$15:$AU$1999,5,FALSE))</f>
        <v/>
      </c>
      <c r="BF328" s="599" t="str">
        <f ca="1">IF($BB328="","",VLOOKUP(BB328,Invoer!$F$15:$AU$1999,6,FALSE))</f>
        <v/>
      </c>
      <c r="BG328" s="599" t="str">
        <f ca="1">IF($BB328="","",VLOOKUP(BB328,Invoer!$F$15:$AU$1999,9,FALSE))</f>
        <v/>
      </c>
      <c r="BH328" s="599" t="str">
        <f ca="1">IF($BB328="","",VLOOKUP(BB328,Invoer!$F$15:$AU$1999,10,FALSE))</f>
        <v/>
      </c>
      <c r="BI328" s="599" t="str">
        <f ca="1">IF($BB328="","",VLOOKUP(BB328,Invoer!$F$15:$BB$1999,14,FALSE))</f>
        <v/>
      </c>
      <c r="BJ328" s="599" t="str">
        <f ca="1">IF($BB328="","",VLOOKUP(BB328,Invoer!$F$15:$AU$1999,11,FALSE))</f>
        <v/>
      </c>
      <c r="BK328" s="662" t="str">
        <f t="shared" ca="1" si="174"/>
        <v/>
      </c>
      <c r="BL328" s="662" t="str">
        <f t="shared" ca="1" si="175"/>
        <v/>
      </c>
      <c r="BM328" s="679" t="str">
        <f t="shared" ca="1" si="176"/>
        <v/>
      </c>
      <c r="BN328" s="662" t="str">
        <f t="shared" ca="1" si="155"/>
        <v/>
      </c>
      <c r="BO328" s="662" t="str">
        <f ca="1">IF($BB328="","",VLOOKUP(BB328,Invoer!$F$15:$AU$1999,15,FALSE))</f>
        <v/>
      </c>
      <c r="BP328" s="662" t="str">
        <f ca="1">IF($BB328="","",VLOOKUP(BB328,Invoer!$F$15:$AU$1999,24,FALSE))</f>
        <v/>
      </c>
      <c r="BQ328" s="662" t="str">
        <f ca="1">IF($BB328="","",VLOOKUP(BB328,Invoer!$F$15:$AU$1999,17,FALSE))</f>
        <v/>
      </c>
      <c r="BS328" s="73" t="e">
        <f t="shared" ca="1" si="180"/>
        <v>#VALUE!</v>
      </c>
      <c r="BT328" s="57" t="str">
        <f t="shared" ca="1" si="181"/>
        <v/>
      </c>
      <c r="CQ328" s="411" t="e">
        <f ca="1">Invoer!EG333</f>
        <v>#N/A</v>
      </c>
      <c r="CR328" s="599" t="str">
        <f t="shared" ca="1" si="156"/>
        <v/>
      </c>
      <c r="CS328" s="673" t="str">
        <f ca="1">IF($CR328="","",VLOOKUP(CR328,Invoer!$F$15:$AU$1500,2,FALSE))</f>
        <v/>
      </c>
      <c r="CT328" s="599" t="str">
        <f t="shared" ca="1" si="157"/>
        <v/>
      </c>
      <c r="CU328" s="599" t="str">
        <f ca="1">IF($CR328="","",VLOOKUP(CR328,Invoer!$F$15:$AU$1500,3,FALSE))</f>
        <v/>
      </c>
      <c r="CV328" s="599" t="str">
        <f ca="1">IF($CR328="","",IF(CU328&lt;&gt;"Liq","",VLOOKUP(CR328,Invoer!$F$15:$AU$1500,4,FALSE)))</f>
        <v/>
      </c>
      <c r="CW328" s="599" t="str">
        <f ca="1">IF($CR328="","",VLOOKUP(CR328,Invoer!$F$15:$AU$1500,5,FALSE))</f>
        <v/>
      </c>
      <c r="CX328" s="599" t="str">
        <f ca="1">IF($CR328="","",VLOOKUP(CR328,Invoer!$F$15:$AU$1500,6,FALSE))</f>
        <v/>
      </c>
      <c r="CY328" s="599" t="str">
        <f ca="1">IF($CR328="","",VLOOKUP(CR328,Invoer!$F$15:$AU$1500,9,FALSE))</f>
        <v/>
      </c>
      <c r="CZ328" s="599" t="str">
        <f ca="1">IF($CR328="","",VLOOKUP(CR328,Invoer!$F$15:$AU$1500,10,FALSE))</f>
        <v/>
      </c>
      <c r="DA328" s="599" t="str">
        <f ca="1">IF($CR328="","",VLOOKUP(CR328,Invoer!$F$15:$AU$1500,11,FALSE))</f>
        <v/>
      </c>
      <c r="DB328" s="599" t="str">
        <f ca="1">IF($CR328="","",VLOOKUP(CR328,Invoer!$F$15:$BB$1500,14,FALSE))</f>
        <v/>
      </c>
      <c r="DC328" s="662" t="str">
        <f ca="1">IF($CR328="","",VLOOKUP(CR328,Invoer!$F$15:$AU$1500,15,FALSE))</f>
        <v/>
      </c>
      <c r="DD328" s="599" t="str">
        <f ca="1">IF($CR328="","",VLOOKUP(CR328,Invoer!$F$15:$AU$1500,19,FALSE))</f>
        <v/>
      </c>
      <c r="DE328" s="662" t="str">
        <f ca="1">IF($CR328="","",VLOOKUP(CR328,Invoer!$F$15:$AU$1500,20,FALSE))</f>
        <v/>
      </c>
      <c r="DF328" s="662" t="str">
        <f ca="1">IF($CR328="","",VLOOKUP(CR328,Invoer!$F$15:$AU$1500,23,FALSE))</f>
        <v/>
      </c>
      <c r="DG328" s="662" t="str">
        <f ca="1">IF($CR328="","",VLOOKUP(CR328,Invoer!$F$15:$AU$1500,17,FALSE))</f>
        <v/>
      </c>
      <c r="DH328" s="681" t="str">
        <f t="shared" ca="1" si="158"/>
        <v/>
      </c>
      <c r="DI328" s="662" t="str">
        <f t="shared" ca="1" si="159"/>
        <v/>
      </c>
      <c r="DJ328" s="190"/>
      <c r="DK328" s="411" t="str">
        <f t="shared" ca="1" si="160"/>
        <v/>
      </c>
      <c r="DO328" s="61" t="e">
        <f ca="1">IF($DN$4&lt;3,Invoer!EB333,Invoer!EA333)</f>
        <v>#N/A</v>
      </c>
      <c r="DP328" s="599" t="str">
        <f t="shared" ca="1" si="161"/>
        <v/>
      </c>
      <c r="DQ328" s="673" t="str">
        <f ca="1">IF($DP328="","",VLOOKUP(DP328,Invoer!$F$15:$AU$1999,2,FALSE))</f>
        <v/>
      </c>
      <c r="DR328" s="599" t="str">
        <f t="shared" ca="1" si="162"/>
        <v/>
      </c>
      <c r="DS328" s="599" t="str">
        <f ca="1">IF($DP328="","",VLOOKUP(DP328,Invoer!$F$15:$AU$1999,3,FALSE))</f>
        <v/>
      </c>
      <c r="DT328" s="599" t="str">
        <f ca="1">IF($DP328="","",IF(DS328&lt;&gt;"Liq","",VLOOKUP(DP328,Invoer!$F$15:$AU$1999,4,FALSE)))</f>
        <v/>
      </c>
      <c r="DU328" s="599" t="str">
        <f ca="1">IF($DP328="","",VLOOKUP(DP328,Invoer!$F$15:$AU$1999,5,FALSE))</f>
        <v/>
      </c>
      <c r="DV328" s="599" t="str">
        <f ca="1">IF($DP328="","",VLOOKUP(DP328,Invoer!$F$15:$AU$1999,6,FALSE))</f>
        <v/>
      </c>
      <c r="DW328" s="599" t="str">
        <f ca="1">IF($DP328="","",VLOOKUP(DP328,Invoer!$F$15:$AU$1999,9,FALSE))</f>
        <v/>
      </c>
      <c r="DX328" s="599" t="str">
        <f ca="1">IF($DP328="","",VLOOKUP(DP328,Invoer!$F$15:$AU$1999,10,FALSE))</f>
        <v/>
      </c>
      <c r="DY328" s="595" t="str">
        <f ca="1">IF($DP328="","",VLOOKUP(DP328,Invoer!$F$15:$AU$1999,11,FALSE))</f>
        <v/>
      </c>
      <c r="DZ328" s="662" t="str">
        <f ca="1">IF($DP328="","",IF($DN$4&gt;2,"",VLOOKUP(DP328,Invoer!CQ:CS,3,FALSE)))</f>
        <v/>
      </c>
      <c r="EA328" s="541" t="str">
        <f ca="1">IF($DP328="","",IF(ISERROR(DQ328),0,IF($DN$4&lt;3,"",VLOOKUP(DP328,Invoer!$F$15:$AU$1999,15,FALSE))))</f>
        <v/>
      </c>
      <c r="EB328" s="595" t="str">
        <f ca="1">IF($DP328="","",IF($DN$4&lt;3,"",VLOOKUP(DP328,Invoer!$F$15:$AU$1999,19,FALSE)))</f>
        <v/>
      </c>
      <c r="EC328" s="541" t="str">
        <f ca="1">IF($DP328="","",IF(ISERROR(DQ328),0,IF($DN$4&lt;3,"",VLOOKUP(DP328,Invoer!$F$15:$AU$1999,24,FALSE))))</f>
        <v/>
      </c>
      <c r="ED328" s="541" t="str">
        <f ca="1">IF($DP328="","",IF(ISERROR(DQ328),0,IF($DN$4&lt;3,"",VLOOKUP(DP328,Invoer!$F$15:$AU$1999,17,FALSE))))</f>
        <v/>
      </c>
      <c r="EH328" s="89" t="e">
        <f ca="1">Invoer!CP333</f>
        <v>#N/A</v>
      </c>
      <c r="EI328" s="599" t="str">
        <f t="shared" ca="1" si="163"/>
        <v/>
      </c>
      <c r="EJ328" s="673" t="str">
        <f ca="1">IF(EI328="","",VLOOKUP(EI328,Invoer!$F$15:$AU$1999,2,FALSE))</f>
        <v/>
      </c>
      <c r="EK328" s="599" t="str">
        <f t="shared" ca="1" si="164"/>
        <v/>
      </c>
      <c r="EL328" s="599" t="str">
        <f ca="1">IF($EI328="","",VLOOKUP(EI328,Invoer!$F$15:$AU$1999,3,FALSE))</f>
        <v/>
      </c>
      <c r="EM328" s="599" t="str">
        <f ca="1">IF($EI328="","",IF(EL328&lt;&gt;"Liq","",VLOOKUP(EI328,Invoer!$F$15:$AU$1999,4,FALSE)))</f>
        <v/>
      </c>
      <c r="EN328" s="599" t="str">
        <f ca="1">IF($EI328="","",VLOOKUP(EI328,Invoer!$F$15:$AU$1999,6,FALSE))</f>
        <v/>
      </c>
      <c r="EO328" s="599" t="str">
        <f ca="1">IF(EI328="","",VLOOKUP(EI328,Invoer!$F$15:$AU$1999,9,FALSE))</f>
        <v/>
      </c>
      <c r="EP328" s="599" t="str">
        <f ca="1">IF(EI328="","",VLOOKUP(EI328,Invoer!$F$15:$AU$1999,10,FALSE))</f>
        <v/>
      </c>
      <c r="EQ328" s="599" t="str">
        <f ca="1">IF(EI328="","",VLOOKUP(EI328,Invoer!$F$15:$AU$1999,11,FALSE))</f>
        <v/>
      </c>
      <c r="ER328" s="662" t="str">
        <f ca="1">IF(EI328="","",VLOOKUP(EI328,Invoer!CQ:CS,3,FALSE))</f>
        <v/>
      </c>
      <c r="ES328" s="662" t="str">
        <f t="shared" ca="1" si="165"/>
        <v/>
      </c>
      <c r="ET328" s="513" t="str">
        <f t="shared" ca="1" si="166"/>
        <v/>
      </c>
      <c r="EU328" s="112" t="str">
        <f t="shared" ca="1" si="167"/>
        <v/>
      </c>
      <c r="EV328" s="83" t="s">
        <v>160</v>
      </c>
      <c r="EW328" s="682" t="str">
        <f t="shared" ca="1" si="168"/>
        <v/>
      </c>
      <c r="EX328" s="662" t="str">
        <f t="shared" ca="1" si="169"/>
        <v/>
      </c>
      <c r="EY328"/>
      <c r="EZ328" s="56" t="e">
        <f t="shared" ca="1" si="177"/>
        <v>#VALUE!</v>
      </c>
      <c r="FA328" s="56" t="e">
        <f t="shared" ca="1" si="178"/>
        <v>#VALUE!</v>
      </c>
      <c r="FE328"/>
      <c r="FI328"/>
      <c r="FJ328"/>
    </row>
    <row r="329" spans="1:166" ht="12" customHeight="1" x14ac:dyDescent="0.2">
      <c r="A329"/>
      <c r="B329"/>
      <c r="C329"/>
      <c r="E329"/>
      <c r="AC329" s="435" t="str">
        <f>IF($AC$7&lt;3,Invoer!DR334,IF($AC$7=3,Invoer!BT334,"x"))</f>
        <v>x</v>
      </c>
      <c r="AD329" s="599" t="str">
        <f t="shared" si="170"/>
        <v/>
      </c>
      <c r="AE329" s="673" t="str">
        <f>IF($AD329="","",VLOOKUP(AD329,Invoer!$F$15:$AU$1999,2,FALSE))</f>
        <v/>
      </c>
      <c r="AF329" s="599" t="str">
        <f t="shared" si="171"/>
        <v/>
      </c>
      <c r="AG329" s="599" t="str">
        <f>IF($AD329="","",VLOOKUP(AD329,Invoer!$F$15:$AU$1999,3,FALSE))</f>
        <v/>
      </c>
      <c r="AH329" s="599" t="str">
        <f>IF($AD329="","",IF(AG329&lt;&gt;"Liq","",VLOOKUP(AD329,Invoer!$F$15:$AU$1999,4,FALSE)))</f>
        <v/>
      </c>
      <c r="AI329" s="677" t="str">
        <f>IF($AD329="","",VLOOKUP(AD329,Invoer!$F$15:$AU$1999,5,FALSE))</f>
        <v/>
      </c>
      <c r="AJ329" s="599" t="str">
        <f>IF($AD329="","",VLOOKUP(AD329,Invoer!$F$15:$AU$1999,6,FALSE))</f>
        <v/>
      </c>
      <c r="AK329" s="599" t="str">
        <f>IF($AD329="","",VLOOKUP(AD329,Invoer!$F$15:$AU$1999,9,FALSE))</f>
        <v/>
      </c>
      <c r="AL329" s="599" t="str">
        <f>IF($AD329="","",VLOOKUP(AD329,Invoer!$F$15:$AU$1999,10,FALSE))</f>
        <v/>
      </c>
      <c r="AM329" s="599" t="str">
        <f>IF($AD329="","",VLOOKUP(AD329,Invoer!$F$15:$BB$1999,14,FALSE))</f>
        <v/>
      </c>
      <c r="AN329" s="599" t="str">
        <f>IF($AD329="","",VLOOKUP(AD329,Invoer!$F$15:$AU$1999,11,FALSE))</f>
        <v/>
      </c>
      <c r="AO329" s="662" t="str">
        <f>IF($AD329="","",VLOOKUP(AD329,Invoer!$F$15:$AU$1999,15,FALSE))</f>
        <v/>
      </c>
      <c r="AP329" s="599" t="str">
        <f>IF($AD329="","",VLOOKUP(AD329,Invoer!$F$15:$AU$1999,19,FALSE))</f>
        <v/>
      </c>
      <c r="AQ329" s="662" t="str">
        <f>IF($AD329="","",VLOOKUP(AD329,Invoer!$F$15:$AU$1999,24,FALSE))</f>
        <v/>
      </c>
      <c r="AR329" s="662" t="str">
        <f>IF($AD329="","",VLOOKUP(AD329,Invoer!$F$15:$AU$1999,17,FALSE))</f>
        <v/>
      </c>
      <c r="AS329" s="678" t="str">
        <f t="shared" si="179"/>
        <v/>
      </c>
      <c r="AT329" s="676" t="str">
        <f t="shared" si="153"/>
        <v/>
      </c>
      <c r="AU329" s="77" t="e">
        <f t="shared" si="154"/>
        <v>#VALUE!</v>
      </c>
      <c r="AW329" s="57"/>
      <c r="AX329" s="57"/>
      <c r="BA329" s="83" t="e">
        <f ca="1">Invoer!DW334</f>
        <v>#N/A</v>
      </c>
      <c r="BB329" s="599" t="str">
        <f t="shared" ca="1" si="172"/>
        <v/>
      </c>
      <c r="BC329" s="673" t="str">
        <f ca="1">IF($BB329="","",VLOOKUP(BB329,Invoer!$F$15:$AU$1999,2,FALSE))</f>
        <v/>
      </c>
      <c r="BD329" s="599" t="str">
        <f t="shared" ca="1" si="173"/>
        <v/>
      </c>
      <c r="BE329" s="599" t="str">
        <f ca="1">IF($BB329="","",VLOOKUP(BB329,Invoer!$F$15:$AU$1999,5,FALSE))</f>
        <v/>
      </c>
      <c r="BF329" s="599" t="str">
        <f ca="1">IF($BB329="","",VLOOKUP(BB329,Invoer!$F$15:$AU$1999,6,FALSE))</f>
        <v/>
      </c>
      <c r="BG329" s="599" t="str">
        <f ca="1">IF($BB329="","",VLOOKUP(BB329,Invoer!$F$15:$AU$1999,9,FALSE))</f>
        <v/>
      </c>
      <c r="BH329" s="599" t="str">
        <f ca="1">IF($BB329="","",VLOOKUP(BB329,Invoer!$F$15:$AU$1999,10,FALSE))</f>
        <v/>
      </c>
      <c r="BI329" s="599" t="str">
        <f ca="1">IF($BB329="","",VLOOKUP(BB329,Invoer!$F$15:$BB$1999,14,FALSE))</f>
        <v/>
      </c>
      <c r="BJ329" s="599" t="str">
        <f ca="1">IF($BB329="","",VLOOKUP(BB329,Invoer!$F$15:$AU$1999,11,FALSE))</f>
        <v/>
      </c>
      <c r="BK329" s="662" t="str">
        <f t="shared" ca="1" si="174"/>
        <v/>
      </c>
      <c r="BL329" s="662" t="str">
        <f t="shared" ca="1" si="175"/>
        <v/>
      </c>
      <c r="BM329" s="679" t="str">
        <f t="shared" ca="1" si="176"/>
        <v/>
      </c>
      <c r="BN329" s="662" t="str">
        <f t="shared" ca="1" si="155"/>
        <v/>
      </c>
      <c r="BO329" s="662" t="str">
        <f ca="1">IF($BB329="","",VLOOKUP(BB329,Invoer!$F$15:$AU$1999,15,FALSE))</f>
        <v/>
      </c>
      <c r="BP329" s="662" t="str">
        <f ca="1">IF($BB329="","",VLOOKUP(BB329,Invoer!$F$15:$AU$1999,24,FALSE))</f>
        <v/>
      </c>
      <c r="BQ329" s="662" t="str">
        <f ca="1">IF($BB329="","",VLOOKUP(BB329,Invoer!$F$15:$AU$1999,17,FALSE))</f>
        <v/>
      </c>
      <c r="BS329" s="73" t="e">
        <f t="shared" ca="1" si="180"/>
        <v>#VALUE!</v>
      </c>
      <c r="BT329" s="57" t="str">
        <f t="shared" ca="1" si="181"/>
        <v/>
      </c>
      <c r="CQ329" s="411" t="e">
        <f ca="1">Invoer!EG334</f>
        <v>#N/A</v>
      </c>
      <c r="CR329" s="599" t="str">
        <f t="shared" ca="1" si="156"/>
        <v/>
      </c>
      <c r="CS329" s="673" t="str">
        <f ca="1">IF($CR329="","",VLOOKUP(CR329,Invoer!$F$15:$AU$1500,2,FALSE))</f>
        <v/>
      </c>
      <c r="CT329" s="599" t="str">
        <f t="shared" ca="1" si="157"/>
        <v/>
      </c>
      <c r="CU329" s="599" t="str">
        <f ca="1">IF($CR329="","",VLOOKUP(CR329,Invoer!$F$15:$AU$1500,3,FALSE))</f>
        <v/>
      </c>
      <c r="CV329" s="599" t="str">
        <f ca="1">IF($CR329="","",IF(CU329&lt;&gt;"Liq","",VLOOKUP(CR329,Invoer!$F$15:$AU$1500,4,FALSE)))</f>
        <v/>
      </c>
      <c r="CW329" s="599" t="str">
        <f ca="1">IF($CR329="","",VLOOKUP(CR329,Invoer!$F$15:$AU$1500,5,FALSE))</f>
        <v/>
      </c>
      <c r="CX329" s="599" t="str">
        <f ca="1">IF($CR329="","",VLOOKUP(CR329,Invoer!$F$15:$AU$1500,6,FALSE))</f>
        <v/>
      </c>
      <c r="CY329" s="599" t="str">
        <f ca="1">IF($CR329="","",VLOOKUP(CR329,Invoer!$F$15:$AU$1500,9,FALSE))</f>
        <v/>
      </c>
      <c r="CZ329" s="599" t="str">
        <f ca="1">IF($CR329="","",VLOOKUP(CR329,Invoer!$F$15:$AU$1500,10,FALSE))</f>
        <v/>
      </c>
      <c r="DA329" s="599" t="str">
        <f ca="1">IF($CR329="","",VLOOKUP(CR329,Invoer!$F$15:$AU$1500,11,FALSE))</f>
        <v/>
      </c>
      <c r="DB329" s="599" t="str">
        <f ca="1">IF($CR329="","",VLOOKUP(CR329,Invoer!$F$15:$BB$1500,14,FALSE))</f>
        <v/>
      </c>
      <c r="DC329" s="662" t="str">
        <f ca="1">IF($CR329="","",VLOOKUP(CR329,Invoer!$F$15:$AU$1500,15,FALSE))</f>
        <v/>
      </c>
      <c r="DD329" s="599" t="str">
        <f ca="1">IF($CR329="","",VLOOKUP(CR329,Invoer!$F$15:$AU$1500,19,FALSE))</f>
        <v/>
      </c>
      <c r="DE329" s="662" t="str">
        <f ca="1">IF($CR329="","",VLOOKUP(CR329,Invoer!$F$15:$AU$1500,20,FALSE))</f>
        <v/>
      </c>
      <c r="DF329" s="662" t="str">
        <f ca="1">IF($CR329="","",VLOOKUP(CR329,Invoer!$F$15:$AU$1500,23,FALSE))</f>
        <v/>
      </c>
      <c r="DG329" s="662" t="str">
        <f ca="1">IF($CR329="","",VLOOKUP(CR329,Invoer!$F$15:$AU$1500,17,FALSE))</f>
        <v/>
      </c>
      <c r="DH329" s="681" t="str">
        <f t="shared" ca="1" si="158"/>
        <v/>
      </c>
      <c r="DI329" s="662" t="str">
        <f t="shared" ca="1" si="159"/>
        <v/>
      </c>
      <c r="DJ329" s="190"/>
      <c r="DK329" s="411" t="str">
        <f t="shared" ca="1" si="160"/>
        <v/>
      </c>
      <c r="DO329" s="61" t="e">
        <f ca="1">IF($DN$4&lt;3,Invoer!EB334,Invoer!EA334)</f>
        <v>#N/A</v>
      </c>
      <c r="DP329" s="599" t="str">
        <f t="shared" ca="1" si="161"/>
        <v/>
      </c>
      <c r="DQ329" s="673" t="str">
        <f ca="1">IF($DP329="","",VLOOKUP(DP329,Invoer!$F$15:$AU$1999,2,FALSE))</f>
        <v/>
      </c>
      <c r="DR329" s="599" t="str">
        <f t="shared" ca="1" si="162"/>
        <v/>
      </c>
      <c r="DS329" s="599" t="str">
        <f ca="1">IF($DP329="","",VLOOKUP(DP329,Invoer!$F$15:$AU$1999,3,FALSE))</f>
        <v/>
      </c>
      <c r="DT329" s="599" t="str">
        <f ca="1">IF($DP329="","",IF(DS329&lt;&gt;"Liq","",VLOOKUP(DP329,Invoer!$F$15:$AU$1999,4,FALSE)))</f>
        <v/>
      </c>
      <c r="DU329" s="599" t="str">
        <f ca="1">IF($DP329="","",VLOOKUP(DP329,Invoer!$F$15:$AU$1999,5,FALSE))</f>
        <v/>
      </c>
      <c r="DV329" s="599" t="str">
        <f ca="1">IF($DP329="","",VLOOKUP(DP329,Invoer!$F$15:$AU$1999,6,FALSE))</f>
        <v/>
      </c>
      <c r="DW329" s="599" t="str">
        <f ca="1">IF($DP329="","",VLOOKUP(DP329,Invoer!$F$15:$AU$1999,9,FALSE))</f>
        <v/>
      </c>
      <c r="DX329" s="599" t="str">
        <f ca="1">IF($DP329="","",VLOOKUP(DP329,Invoer!$F$15:$AU$1999,10,FALSE))</f>
        <v/>
      </c>
      <c r="DY329" s="595" t="str">
        <f ca="1">IF($DP329="","",VLOOKUP(DP329,Invoer!$F$15:$AU$1999,11,FALSE))</f>
        <v/>
      </c>
      <c r="DZ329" s="662" t="str">
        <f ca="1">IF($DP329="","",IF($DN$4&gt;2,"",VLOOKUP(DP329,Invoer!CQ:CS,3,FALSE)))</f>
        <v/>
      </c>
      <c r="EA329" s="541" t="str">
        <f ca="1">IF($DP329="","",IF(ISERROR(DQ329),0,IF($DN$4&lt;3,"",VLOOKUP(DP329,Invoer!$F$15:$AU$1999,15,FALSE))))</f>
        <v/>
      </c>
      <c r="EB329" s="595" t="str">
        <f ca="1">IF($DP329="","",IF($DN$4&lt;3,"",VLOOKUP(DP329,Invoer!$F$15:$AU$1999,19,FALSE)))</f>
        <v/>
      </c>
      <c r="EC329" s="541" t="str">
        <f ca="1">IF($DP329="","",IF(ISERROR(DQ329),0,IF($DN$4&lt;3,"",VLOOKUP(DP329,Invoer!$F$15:$AU$1999,24,FALSE))))</f>
        <v/>
      </c>
      <c r="ED329" s="541" t="str">
        <f ca="1">IF($DP329="","",IF(ISERROR(DQ329),0,IF($DN$4&lt;3,"",VLOOKUP(DP329,Invoer!$F$15:$AU$1999,17,FALSE))))</f>
        <v/>
      </c>
      <c r="EH329" s="89" t="e">
        <f ca="1">Invoer!CP334</f>
        <v>#N/A</v>
      </c>
      <c r="EI329" s="599" t="str">
        <f t="shared" ca="1" si="163"/>
        <v/>
      </c>
      <c r="EJ329" s="673" t="str">
        <f ca="1">IF(EI329="","",VLOOKUP(EI329,Invoer!$F$15:$AU$1999,2,FALSE))</f>
        <v/>
      </c>
      <c r="EK329" s="599" t="str">
        <f t="shared" ca="1" si="164"/>
        <v/>
      </c>
      <c r="EL329" s="599" t="str">
        <f ca="1">IF($EI329="","",VLOOKUP(EI329,Invoer!$F$15:$AU$1999,3,FALSE))</f>
        <v/>
      </c>
      <c r="EM329" s="599" t="str">
        <f ca="1">IF($EI329="","",IF(EL329&lt;&gt;"Liq","",VLOOKUP(EI329,Invoer!$F$15:$AU$1999,4,FALSE)))</f>
        <v/>
      </c>
      <c r="EN329" s="599" t="str">
        <f ca="1">IF($EI329="","",VLOOKUP(EI329,Invoer!$F$15:$AU$1999,6,FALSE))</f>
        <v/>
      </c>
      <c r="EO329" s="599" t="str">
        <f ca="1">IF(EI329="","",VLOOKUP(EI329,Invoer!$F$15:$AU$1999,9,FALSE))</f>
        <v/>
      </c>
      <c r="EP329" s="599" t="str">
        <f ca="1">IF(EI329="","",VLOOKUP(EI329,Invoer!$F$15:$AU$1999,10,FALSE))</f>
        <v/>
      </c>
      <c r="EQ329" s="599" t="str">
        <f ca="1">IF(EI329="","",VLOOKUP(EI329,Invoer!$F$15:$AU$1999,11,FALSE))</f>
        <v/>
      </c>
      <c r="ER329" s="662" t="str">
        <f ca="1">IF(EI329="","",VLOOKUP(EI329,Invoer!CQ:CS,3,FALSE))</f>
        <v/>
      </c>
      <c r="ES329" s="662" t="str">
        <f t="shared" ca="1" si="165"/>
        <v/>
      </c>
      <c r="ET329" s="513" t="str">
        <f t="shared" ca="1" si="166"/>
        <v/>
      </c>
      <c r="EU329" s="112" t="str">
        <f t="shared" ca="1" si="167"/>
        <v/>
      </c>
      <c r="EV329" s="83" t="s">
        <v>160</v>
      </c>
      <c r="EW329" s="682" t="str">
        <f t="shared" ca="1" si="168"/>
        <v/>
      </c>
      <c r="EX329" s="662" t="str">
        <f t="shared" ca="1" si="169"/>
        <v/>
      </c>
      <c r="EY329"/>
      <c r="EZ329" s="56" t="e">
        <f t="shared" ca="1" si="177"/>
        <v>#VALUE!</v>
      </c>
      <c r="FA329" s="56" t="e">
        <f t="shared" ca="1" si="178"/>
        <v>#VALUE!</v>
      </c>
      <c r="FE329"/>
      <c r="FI329"/>
      <c r="FJ329"/>
    </row>
    <row r="330" spans="1:166" ht="12" customHeight="1" x14ac:dyDescent="0.2">
      <c r="A330"/>
      <c r="B330"/>
      <c r="C330"/>
      <c r="E330"/>
      <c r="AC330" s="435" t="str">
        <f>IF($AC$7&lt;3,Invoer!DR335,IF($AC$7=3,Invoer!BT335,"x"))</f>
        <v>x</v>
      </c>
      <c r="AD330" s="599" t="str">
        <f t="shared" si="170"/>
        <v/>
      </c>
      <c r="AE330" s="673" t="str">
        <f>IF($AD330="","",VLOOKUP(AD330,Invoer!$F$15:$AU$1999,2,FALSE))</f>
        <v/>
      </c>
      <c r="AF330" s="599" t="str">
        <f t="shared" si="171"/>
        <v/>
      </c>
      <c r="AG330" s="599" t="str">
        <f>IF($AD330="","",VLOOKUP(AD330,Invoer!$F$15:$AU$1999,3,FALSE))</f>
        <v/>
      </c>
      <c r="AH330" s="599" t="str">
        <f>IF($AD330="","",IF(AG330&lt;&gt;"Liq","",VLOOKUP(AD330,Invoer!$F$15:$AU$1999,4,FALSE)))</f>
        <v/>
      </c>
      <c r="AI330" s="677" t="str">
        <f>IF($AD330="","",VLOOKUP(AD330,Invoer!$F$15:$AU$1999,5,FALSE))</f>
        <v/>
      </c>
      <c r="AJ330" s="599" t="str">
        <f>IF($AD330="","",VLOOKUP(AD330,Invoer!$F$15:$AU$1999,6,FALSE))</f>
        <v/>
      </c>
      <c r="AK330" s="599" t="str">
        <f>IF($AD330="","",VLOOKUP(AD330,Invoer!$F$15:$AU$1999,9,FALSE))</f>
        <v/>
      </c>
      <c r="AL330" s="599" t="str">
        <f>IF($AD330="","",VLOOKUP(AD330,Invoer!$F$15:$AU$1999,10,FALSE))</f>
        <v/>
      </c>
      <c r="AM330" s="599" t="str">
        <f>IF($AD330="","",VLOOKUP(AD330,Invoer!$F$15:$BB$1999,14,FALSE))</f>
        <v/>
      </c>
      <c r="AN330" s="599" t="str">
        <f>IF($AD330="","",VLOOKUP(AD330,Invoer!$F$15:$AU$1999,11,FALSE))</f>
        <v/>
      </c>
      <c r="AO330" s="662" t="str">
        <f>IF($AD330="","",VLOOKUP(AD330,Invoer!$F$15:$AU$1999,15,FALSE))</f>
        <v/>
      </c>
      <c r="AP330" s="599" t="str">
        <f>IF($AD330="","",VLOOKUP(AD330,Invoer!$F$15:$AU$1999,19,FALSE))</f>
        <v/>
      </c>
      <c r="AQ330" s="662" t="str">
        <f>IF($AD330="","",VLOOKUP(AD330,Invoer!$F$15:$AU$1999,24,FALSE))</f>
        <v/>
      </c>
      <c r="AR330" s="662" t="str">
        <f>IF($AD330="","",VLOOKUP(AD330,Invoer!$F$15:$AU$1999,17,FALSE))</f>
        <v/>
      </c>
      <c r="AS330" s="678" t="str">
        <f t="shared" si="179"/>
        <v/>
      </c>
      <c r="AT330" s="676" t="str">
        <f t="shared" si="153"/>
        <v/>
      </c>
      <c r="AU330" s="77" t="e">
        <f t="shared" si="154"/>
        <v>#VALUE!</v>
      </c>
      <c r="AW330" s="57"/>
      <c r="AX330" s="57"/>
      <c r="BA330" s="83" t="e">
        <f ca="1">Invoer!DW335</f>
        <v>#N/A</v>
      </c>
      <c r="BB330" s="599" t="str">
        <f t="shared" ca="1" si="172"/>
        <v/>
      </c>
      <c r="BC330" s="673" t="str">
        <f ca="1">IF($BB330="","",VLOOKUP(BB330,Invoer!$F$15:$AU$1999,2,FALSE))</f>
        <v/>
      </c>
      <c r="BD330" s="599" t="str">
        <f t="shared" ca="1" si="173"/>
        <v/>
      </c>
      <c r="BE330" s="599" t="str">
        <f ca="1">IF($BB330="","",VLOOKUP(BB330,Invoer!$F$15:$AU$1999,5,FALSE))</f>
        <v/>
      </c>
      <c r="BF330" s="599" t="str">
        <f ca="1">IF($BB330="","",VLOOKUP(BB330,Invoer!$F$15:$AU$1999,6,FALSE))</f>
        <v/>
      </c>
      <c r="BG330" s="599" t="str">
        <f ca="1">IF($BB330="","",VLOOKUP(BB330,Invoer!$F$15:$AU$1999,9,FALSE))</f>
        <v/>
      </c>
      <c r="BH330" s="599" t="str">
        <f ca="1">IF($BB330="","",VLOOKUP(BB330,Invoer!$F$15:$AU$1999,10,FALSE))</f>
        <v/>
      </c>
      <c r="BI330" s="599" t="str">
        <f ca="1">IF($BB330="","",VLOOKUP(BB330,Invoer!$F$15:$BB$1999,14,FALSE))</f>
        <v/>
      </c>
      <c r="BJ330" s="599" t="str">
        <f ca="1">IF($BB330="","",VLOOKUP(BB330,Invoer!$F$15:$AU$1999,11,FALSE))</f>
        <v/>
      </c>
      <c r="BK330" s="662" t="str">
        <f t="shared" ca="1" si="174"/>
        <v/>
      </c>
      <c r="BL330" s="662" t="str">
        <f t="shared" ca="1" si="175"/>
        <v/>
      </c>
      <c r="BM330" s="679" t="str">
        <f t="shared" ca="1" si="176"/>
        <v/>
      </c>
      <c r="BN330" s="662" t="str">
        <f t="shared" ca="1" si="155"/>
        <v/>
      </c>
      <c r="BO330" s="662" t="str">
        <f ca="1">IF($BB330="","",VLOOKUP(BB330,Invoer!$F$15:$AU$1999,15,FALSE))</f>
        <v/>
      </c>
      <c r="BP330" s="662" t="str">
        <f ca="1">IF($BB330="","",VLOOKUP(BB330,Invoer!$F$15:$AU$1999,24,FALSE))</f>
        <v/>
      </c>
      <c r="BQ330" s="662" t="str">
        <f ca="1">IF($BB330="","",VLOOKUP(BB330,Invoer!$F$15:$AU$1999,17,FALSE))</f>
        <v/>
      </c>
      <c r="BS330" s="73" t="e">
        <f t="shared" ca="1" si="180"/>
        <v>#VALUE!</v>
      </c>
      <c r="BT330" s="57" t="str">
        <f t="shared" ca="1" si="181"/>
        <v/>
      </c>
      <c r="CQ330" s="411" t="e">
        <f ca="1">Invoer!EG335</f>
        <v>#N/A</v>
      </c>
      <c r="CR330" s="599" t="str">
        <f t="shared" ca="1" si="156"/>
        <v/>
      </c>
      <c r="CS330" s="673" t="str">
        <f ca="1">IF($CR330="","",VLOOKUP(CR330,Invoer!$F$15:$AU$1500,2,FALSE))</f>
        <v/>
      </c>
      <c r="CT330" s="599" t="str">
        <f t="shared" ca="1" si="157"/>
        <v/>
      </c>
      <c r="CU330" s="599" t="str">
        <f ca="1">IF($CR330="","",VLOOKUP(CR330,Invoer!$F$15:$AU$1500,3,FALSE))</f>
        <v/>
      </c>
      <c r="CV330" s="599" t="str">
        <f ca="1">IF($CR330="","",IF(CU330&lt;&gt;"Liq","",VLOOKUP(CR330,Invoer!$F$15:$AU$1500,4,FALSE)))</f>
        <v/>
      </c>
      <c r="CW330" s="599" t="str">
        <f ca="1">IF($CR330="","",VLOOKUP(CR330,Invoer!$F$15:$AU$1500,5,FALSE))</f>
        <v/>
      </c>
      <c r="CX330" s="599" t="str">
        <f ca="1">IF($CR330="","",VLOOKUP(CR330,Invoer!$F$15:$AU$1500,6,FALSE))</f>
        <v/>
      </c>
      <c r="CY330" s="599" t="str">
        <f ca="1">IF($CR330="","",VLOOKUP(CR330,Invoer!$F$15:$AU$1500,9,FALSE))</f>
        <v/>
      </c>
      <c r="CZ330" s="599" t="str">
        <f ca="1">IF($CR330="","",VLOOKUP(CR330,Invoer!$F$15:$AU$1500,10,FALSE))</f>
        <v/>
      </c>
      <c r="DA330" s="599" t="str">
        <f ca="1">IF($CR330="","",VLOOKUP(CR330,Invoer!$F$15:$AU$1500,11,FALSE))</f>
        <v/>
      </c>
      <c r="DB330" s="599" t="str">
        <f ca="1">IF($CR330="","",VLOOKUP(CR330,Invoer!$F$15:$BB$1500,14,FALSE))</f>
        <v/>
      </c>
      <c r="DC330" s="662" t="str">
        <f ca="1">IF($CR330="","",VLOOKUP(CR330,Invoer!$F$15:$AU$1500,15,FALSE))</f>
        <v/>
      </c>
      <c r="DD330" s="599" t="str">
        <f ca="1">IF($CR330="","",VLOOKUP(CR330,Invoer!$F$15:$AU$1500,19,FALSE))</f>
        <v/>
      </c>
      <c r="DE330" s="662" t="str">
        <f ca="1">IF($CR330="","",VLOOKUP(CR330,Invoer!$F$15:$AU$1500,20,FALSE))</f>
        <v/>
      </c>
      <c r="DF330" s="662" t="str">
        <f ca="1">IF($CR330="","",VLOOKUP(CR330,Invoer!$F$15:$AU$1500,23,FALSE))</f>
        <v/>
      </c>
      <c r="DG330" s="662" t="str">
        <f ca="1">IF($CR330="","",VLOOKUP(CR330,Invoer!$F$15:$AU$1500,17,FALSE))</f>
        <v/>
      </c>
      <c r="DH330" s="681" t="str">
        <f t="shared" ca="1" si="158"/>
        <v/>
      </c>
      <c r="DI330" s="662" t="str">
        <f t="shared" ca="1" si="159"/>
        <v/>
      </c>
      <c r="DJ330" s="190"/>
      <c r="DK330" s="411" t="str">
        <f t="shared" ca="1" si="160"/>
        <v/>
      </c>
      <c r="DO330" s="61" t="e">
        <f ca="1">IF($DN$4&lt;3,Invoer!EB335,Invoer!EA335)</f>
        <v>#N/A</v>
      </c>
      <c r="DP330" s="599" t="str">
        <f t="shared" ca="1" si="161"/>
        <v/>
      </c>
      <c r="DQ330" s="673" t="str">
        <f ca="1">IF($DP330="","",VLOOKUP(DP330,Invoer!$F$15:$AU$1999,2,FALSE))</f>
        <v/>
      </c>
      <c r="DR330" s="599" t="str">
        <f t="shared" ca="1" si="162"/>
        <v/>
      </c>
      <c r="DS330" s="599" t="str">
        <f ca="1">IF($DP330="","",VLOOKUP(DP330,Invoer!$F$15:$AU$1999,3,FALSE))</f>
        <v/>
      </c>
      <c r="DT330" s="599" t="str">
        <f ca="1">IF($DP330="","",IF(DS330&lt;&gt;"Liq","",VLOOKUP(DP330,Invoer!$F$15:$AU$1999,4,FALSE)))</f>
        <v/>
      </c>
      <c r="DU330" s="599" t="str">
        <f ca="1">IF($DP330="","",VLOOKUP(DP330,Invoer!$F$15:$AU$1999,5,FALSE))</f>
        <v/>
      </c>
      <c r="DV330" s="599" t="str">
        <f ca="1">IF($DP330="","",VLOOKUP(DP330,Invoer!$F$15:$AU$1999,6,FALSE))</f>
        <v/>
      </c>
      <c r="DW330" s="599" t="str">
        <f ca="1">IF($DP330="","",VLOOKUP(DP330,Invoer!$F$15:$AU$1999,9,FALSE))</f>
        <v/>
      </c>
      <c r="DX330" s="599" t="str">
        <f ca="1">IF($DP330="","",VLOOKUP(DP330,Invoer!$F$15:$AU$1999,10,FALSE))</f>
        <v/>
      </c>
      <c r="DY330" s="595" t="str">
        <f ca="1">IF($DP330="","",VLOOKUP(DP330,Invoer!$F$15:$AU$1999,11,FALSE))</f>
        <v/>
      </c>
      <c r="DZ330" s="662" t="str">
        <f ca="1">IF($DP330="","",IF($DN$4&gt;2,"",VLOOKUP(DP330,Invoer!CQ:CS,3,FALSE)))</f>
        <v/>
      </c>
      <c r="EA330" s="541" t="str">
        <f ca="1">IF($DP330="","",IF(ISERROR(DQ330),0,IF($DN$4&lt;3,"",VLOOKUP(DP330,Invoer!$F$15:$AU$1999,15,FALSE))))</f>
        <v/>
      </c>
      <c r="EB330" s="595" t="str">
        <f ca="1">IF($DP330="","",IF($DN$4&lt;3,"",VLOOKUP(DP330,Invoer!$F$15:$AU$1999,19,FALSE)))</f>
        <v/>
      </c>
      <c r="EC330" s="541" t="str">
        <f ca="1">IF($DP330="","",IF(ISERROR(DQ330),0,IF($DN$4&lt;3,"",VLOOKUP(DP330,Invoer!$F$15:$AU$1999,24,FALSE))))</f>
        <v/>
      </c>
      <c r="ED330" s="541" t="str">
        <f ca="1">IF($DP330="","",IF(ISERROR(DQ330),0,IF($DN$4&lt;3,"",VLOOKUP(DP330,Invoer!$F$15:$AU$1999,17,FALSE))))</f>
        <v/>
      </c>
      <c r="EH330" s="89" t="e">
        <f ca="1">Invoer!CP335</f>
        <v>#N/A</v>
      </c>
      <c r="EI330" s="599" t="str">
        <f t="shared" ca="1" si="163"/>
        <v/>
      </c>
      <c r="EJ330" s="673" t="str">
        <f ca="1">IF(EI330="","",VLOOKUP(EI330,Invoer!$F$15:$AU$1999,2,FALSE))</f>
        <v/>
      </c>
      <c r="EK330" s="599" t="str">
        <f t="shared" ca="1" si="164"/>
        <v/>
      </c>
      <c r="EL330" s="599" t="str">
        <f ca="1">IF($EI330="","",VLOOKUP(EI330,Invoer!$F$15:$AU$1999,3,FALSE))</f>
        <v/>
      </c>
      <c r="EM330" s="599" t="str">
        <f ca="1">IF($EI330="","",IF(EL330&lt;&gt;"Liq","",VLOOKUP(EI330,Invoer!$F$15:$AU$1999,4,FALSE)))</f>
        <v/>
      </c>
      <c r="EN330" s="599" t="str">
        <f ca="1">IF($EI330="","",VLOOKUP(EI330,Invoer!$F$15:$AU$1999,6,FALSE))</f>
        <v/>
      </c>
      <c r="EO330" s="599" t="str">
        <f ca="1">IF(EI330="","",VLOOKUP(EI330,Invoer!$F$15:$AU$1999,9,FALSE))</f>
        <v/>
      </c>
      <c r="EP330" s="599" t="str">
        <f ca="1">IF(EI330="","",VLOOKUP(EI330,Invoer!$F$15:$AU$1999,10,FALSE))</f>
        <v/>
      </c>
      <c r="EQ330" s="599" t="str">
        <f ca="1">IF(EI330="","",VLOOKUP(EI330,Invoer!$F$15:$AU$1999,11,FALSE))</f>
        <v/>
      </c>
      <c r="ER330" s="662" t="str">
        <f ca="1">IF(EI330="","",VLOOKUP(EI330,Invoer!CQ:CS,3,FALSE))</f>
        <v/>
      </c>
      <c r="ES330" s="662" t="str">
        <f t="shared" ca="1" si="165"/>
        <v/>
      </c>
      <c r="ET330" s="513" t="str">
        <f t="shared" ca="1" si="166"/>
        <v/>
      </c>
      <c r="EU330" s="112" t="str">
        <f t="shared" ca="1" si="167"/>
        <v/>
      </c>
      <c r="EV330" s="83" t="s">
        <v>160</v>
      </c>
      <c r="EW330" s="682" t="str">
        <f t="shared" ca="1" si="168"/>
        <v/>
      </c>
      <c r="EX330" s="662" t="str">
        <f t="shared" ca="1" si="169"/>
        <v/>
      </c>
      <c r="EY330"/>
      <c r="EZ330" s="56" t="e">
        <f t="shared" ca="1" si="177"/>
        <v>#VALUE!</v>
      </c>
      <c r="FA330" s="56" t="e">
        <f t="shared" ca="1" si="178"/>
        <v>#VALUE!</v>
      </c>
      <c r="FE330"/>
      <c r="FI330"/>
      <c r="FJ330"/>
    </row>
    <row r="331" spans="1:166" ht="12" customHeight="1" x14ac:dyDescent="0.2">
      <c r="A331"/>
      <c r="B331"/>
      <c r="C331"/>
      <c r="E331"/>
      <c r="AC331" s="435" t="str">
        <f>IF($AC$7&lt;3,Invoer!DR336,IF($AC$7=3,Invoer!BT336,"x"))</f>
        <v>x</v>
      </c>
      <c r="AD331" s="599" t="str">
        <f t="shared" si="170"/>
        <v/>
      </c>
      <c r="AE331" s="673" t="str">
        <f>IF($AD331="","",VLOOKUP(AD331,Invoer!$F$15:$AU$1999,2,FALSE))</f>
        <v/>
      </c>
      <c r="AF331" s="599" t="str">
        <f t="shared" si="171"/>
        <v/>
      </c>
      <c r="AG331" s="599" t="str">
        <f>IF($AD331="","",VLOOKUP(AD331,Invoer!$F$15:$AU$1999,3,FALSE))</f>
        <v/>
      </c>
      <c r="AH331" s="599" t="str">
        <f>IF($AD331="","",IF(AG331&lt;&gt;"Liq","",VLOOKUP(AD331,Invoer!$F$15:$AU$1999,4,FALSE)))</f>
        <v/>
      </c>
      <c r="AI331" s="677" t="str">
        <f>IF($AD331="","",VLOOKUP(AD331,Invoer!$F$15:$AU$1999,5,FALSE))</f>
        <v/>
      </c>
      <c r="AJ331" s="599" t="str">
        <f>IF($AD331="","",VLOOKUP(AD331,Invoer!$F$15:$AU$1999,6,FALSE))</f>
        <v/>
      </c>
      <c r="AK331" s="599" t="str">
        <f>IF($AD331="","",VLOOKUP(AD331,Invoer!$F$15:$AU$1999,9,FALSE))</f>
        <v/>
      </c>
      <c r="AL331" s="599" t="str">
        <f>IF($AD331="","",VLOOKUP(AD331,Invoer!$F$15:$AU$1999,10,FALSE))</f>
        <v/>
      </c>
      <c r="AM331" s="599" t="str">
        <f>IF($AD331="","",VLOOKUP(AD331,Invoer!$F$15:$BB$1999,14,FALSE))</f>
        <v/>
      </c>
      <c r="AN331" s="599" t="str">
        <f>IF($AD331="","",VLOOKUP(AD331,Invoer!$F$15:$AU$1999,11,FALSE))</f>
        <v/>
      </c>
      <c r="AO331" s="662" t="str">
        <f>IF($AD331="","",VLOOKUP(AD331,Invoer!$F$15:$AU$1999,15,FALSE))</f>
        <v/>
      </c>
      <c r="AP331" s="599" t="str">
        <f>IF($AD331="","",VLOOKUP(AD331,Invoer!$F$15:$AU$1999,19,FALSE))</f>
        <v/>
      </c>
      <c r="AQ331" s="662" t="str">
        <f>IF($AD331="","",VLOOKUP(AD331,Invoer!$F$15:$AU$1999,24,FALSE))</f>
        <v/>
      </c>
      <c r="AR331" s="662" t="str">
        <f>IF($AD331="","",VLOOKUP(AD331,Invoer!$F$15:$AU$1999,17,FALSE))</f>
        <v/>
      </c>
      <c r="AS331" s="678" t="str">
        <f t="shared" si="179"/>
        <v/>
      </c>
      <c r="AT331" s="676" t="str">
        <f t="shared" si="153"/>
        <v/>
      </c>
      <c r="AU331" s="77" t="e">
        <f t="shared" si="154"/>
        <v>#VALUE!</v>
      </c>
      <c r="AW331" s="57"/>
      <c r="AX331" s="57"/>
      <c r="BA331" s="83" t="e">
        <f ca="1">Invoer!DW336</f>
        <v>#N/A</v>
      </c>
      <c r="BB331" s="599" t="str">
        <f t="shared" ca="1" si="172"/>
        <v/>
      </c>
      <c r="BC331" s="673" t="str">
        <f ca="1">IF($BB331="","",VLOOKUP(BB331,Invoer!$F$15:$AU$1999,2,FALSE))</f>
        <v/>
      </c>
      <c r="BD331" s="599" t="str">
        <f t="shared" ca="1" si="173"/>
        <v/>
      </c>
      <c r="BE331" s="599" t="str">
        <f ca="1">IF($BB331="","",VLOOKUP(BB331,Invoer!$F$15:$AU$1999,5,FALSE))</f>
        <v/>
      </c>
      <c r="BF331" s="599" t="str">
        <f ca="1">IF($BB331="","",VLOOKUP(BB331,Invoer!$F$15:$AU$1999,6,FALSE))</f>
        <v/>
      </c>
      <c r="BG331" s="599" t="str">
        <f ca="1">IF($BB331="","",VLOOKUP(BB331,Invoer!$F$15:$AU$1999,9,FALSE))</f>
        <v/>
      </c>
      <c r="BH331" s="599" t="str">
        <f ca="1">IF($BB331="","",VLOOKUP(BB331,Invoer!$F$15:$AU$1999,10,FALSE))</f>
        <v/>
      </c>
      <c r="BI331" s="599" t="str">
        <f ca="1">IF($BB331="","",VLOOKUP(BB331,Invoer!$F$15:$BB$1999,14,FALSE))</f>
        <v/>
      </c>
      <c r="BJ331" s="599" t="str">
        <f ca="1">IF($BB331="","",VLOOKUP(BB331,Invoer!$F$15:$AU$1999,11,FALSE))</f>
        <v/>
      </c>
      <c r="BK331" s="662" t="str">
        <f t="shared" ca="1" si="174"/>
        <v/>
      </c>
      <c r="BL331" s="662" t="str">
        <f t="shared" ca="1" si="175"/>
        <v/>
      </c>
      <c r="BM331" s="679" t="str">
        <f t="shared" ca="1" si="176"/>
        <v/>
      </c>
      <c r="BN331" s="662" t="str">
        <f t="shared" ca="1" si="155"/>
        <v/>
      </c>
      <c r="BO331" s="662" t="str">
        <f ca="1">IF($BB331="","",VLOOKUP(BB331,Invoer!$F$15:$AU$1999,15,FALSE))</f>
        <v/>
      </c>
      <c r="BP331" s="662" t="str">
        <f ca="1">IF($BB331="","",VLOOKUP(BB331,Invoer!$F$15:$AU$1999,24,FALSE))</f>
        <v/>
      </c>
      <c r="BQ331" s="662" t="str">
        <f ca="1">IF($BB331="","",VLOOKUP(BB331,Invoer!$F$15:$AU$1999,17,FALSE))</f>
        <v/>
      </c>
      <c r="BS331" s="73" t="e">
        <f t="shared" ca="1" si="180"/>
        <v>#VALUE!</v>
      </c>
      <c r="BT331" s="57" t="str">
        <f t="shared" ca="1" si="181"/>
        <v/>
      </c>
      <c r="CQ331" s="411" t="e">
        <f ca="1">Invoer!EG336</f>
        <v>#N/A</v>
      </c>
      <c r="CR331" s="599" t="str">
        <f t="shared" ca="1" si="156"/>
        <v/>
      </c>
      <c r="CS331" s="673" t="str">
        <f ca="1">IF($CR331="","",VLOOKUP(CR331,Invoer!$F$15:$AU$1500,2,FALSE))</f>
        <v/>
      </c>
      <c r="CT331" s="599" t="str">
        <f t="shared" ca="1" si="157"/>
        <v/>
      </c>
      <c r="CU331" s="599" t="str">
        <f ca="1">IF($CR331="","",VLOOKUP(CR331,Invoer!$F$15:$AU$1500,3,FALSE))</f>
        <v/>
      </c>
      <c r="CV331" s="599" t="str">
        <f ca="1">IF($CR331="","",IF(CU331&lt;&gt;"Liq","",VLOOKUP(CR331,Invoer!$F$15:$AU$1500,4,FALSE)))</f>
        <v/>
      </c>
      <c r="CW331" s="599" t="str">
        <f ca="1">IF($CR331="","",VLOOKUP(CR331,Invoer!$F$15:$AU$1500,5,FALSE))</f>
        <v/>
      </c>
      <c r="CX331" s="599" t="str">
        <f ca="1">IF($CR331="","",VLOOKUP(CR331,Invoer!$F$15:$AU$1500,6,FALSE))</f>
        <v/>
      </c>
      <c r="CY331" s="599" t="str">
        <f ca="1">IF($CR331="","",VLOOKUP(CR331,Invoer!$F$15:$AU$1500,9,FALSE))</f>
        <v/>
      </c>
      <c r="CZ331" s="599" t="str">
        <f ca="1">IF($CR331="","",VLOOKUP(CR331,Invoer!$F$15:$AU$1500,10,FALSE))</f>
        <v/>
      </c>
      <c r="DA331" s="599" t="str">
        <f ca="1">IF($CR331="","",VLOOKUP(CR331,Invoer!$F$15:$AU$1500,11,FALSE))</f>
        <v/>
      </c>
      <c r="DB331" s="599" t="str">
        <f ca="1">IF($CR331="","",VLOOKUP(CR331,Invoer!$F$15:$BB$1500,14,FALSE))</f>
        <v/>
      </c>
      <c r="DC331" s="662" t="str">
        <f ca="1">IF($CR331="","",VLOOKUP(CR331,Invoer!$F$15:$AU$1500,15,FALSE))</f>
        <v/>
      </c>
      <c r="DD331" s="599" t="str">
        <f ca="1">IF($CR331="","",VLOOKUP(CR331,Invoer!$F$15:$AU$1500,19,FALSE))</f>
        <v/>
      </c>
      <c r="DE331" s="662" t="str">
        <f ca="1">IF($CR331="","",VLOOKUP(CR331,Invoer!$F$15:$AU$1500,20,FALSE))</f>
        <v/>
      </c>
      <c r="DF331" s="662" t="str">
        <f ca="1">IF($CR331="","",VLOOKUP(CR331,Invoer!$F$15:$AU$1500,23,FALSE))</f>
        <v/>
      </c>
      <c r="DG331" s="662" t="str">
        <f ca="1">IF($CR331="","",VLOOKUP(CR331,Invoer!$F$15:$AU$1500,17,FALSE))</f>
        <v/>
      </c>
      <c r="DH331" s="681" t="str">
        <f t="shared" ca="1" si="158"/>
        <v/>
      </c>
      <c r="DI331" s="662" t="str">
        <f t="shared" ca="1" si="159"/>
        <v/>
      </c>
      <c r="DJ331" s="190"/>
      <c r="DK331" s="411" t="str">
        <f t="shared" ca="1" si="160"/>
        <v/>
      </c>
      <c r="DO331" s="61" t="e">
        <f ca="1">IF($DN$4&lt;3,Invoer!EB336,Invoer!EA336)</f>
        <v>#N/A</v>
      </c>
      <c r="DP331" s="599" t="str">
        <f t="shared" ca="1" si="161"/>
        <v/>
      </c>
      <c r="DQ331" s="673" t="str">
        <f ca="1">IF($DP331="","",VLOOKUP(DP331,Invoer!$F$15:$AU$1999,2,FALSE))</f>
        <v/>
      </c>
      <c r="DR331" s="599" t="str">
        <f t="shared" ca="1" si="162"/>
        <v/>
      </c>
      <c r="DS331" s="599" t="str">
        <f ca="1">IF($DP331="","",VLOOKUP(DP331,Invoer!$F$15:$AU$1999,3,FALSE))</f>
        <v/>
      </c>
      <c r="DT331" s="599" t="str">
        <f ca="1">IF($DP331="","",IF(DS331&lt;&gt;"Liq","",VLOOKUP(DP331,Invoer!$F$15:$AU$1999,4,FALSE)))</f>
        <v/>
      </c>
      <c r="DU331" s="599" t="str">
        <f ca="1">IF($DP331="","",VLOOKUP(DP331,Invoer!$F$15:$AU$1999,5,FALSE))</f>
        <v/>
      </c>
      <c r="DV331" s="599" t="str">
        <f ca="1">IF($DP331="","",VLOOKUP(DP331,Invoer!$F$15:$AU$1999,6,FALSE))</f>
        <v/>
      </c>
      <c r="DW331" s="599" t="str">
        <f ca="1">IF($DP331="","",VLOOKUP(DP331,Invoer!$F$15:$AU$1999,9,FALSE))</f>
        <v/>
      </c>
      <c r="DX331" s="599" t="str">
        <f ca="1">IF($DP331="","",VLOOKUP(DP331,Invoer!$F$15:$AU$1999,10,FALSE))</f>
        <v/>
      </c>
      <c r="DY331" s="595" t="str">
        <f ca="1">IF($DP331="","",VLOOKUP(DP331,Invoer!$F$15:$AU$1999,11,FALSE))</f>
        <v/>
      </c>
      <c r="DZ331" s="662" t="str">
        <f ca="1">IF($DP331="","",IF($DN$4&gt;2,"",VLOOKUP(DP331,Invoer!CQ:CS,3,FALSE)))</f>
        <v/>
      </c>
      <c r="EA331" s="541" t="str">
        <f ca="1">IF($DP331="","",IF(ISERROR(DQ331),0,IF($DN$4&lt;3,"",VLOOKUP(DP331,Invoer!$F$15:$AU$1999,15,FALSE))))</f>
        <v/>
      </c>
      <c r="EB331" s="595" t="str">
        <f ca="1">IF($DP331="","",IF($DN$4&lt;3,"",VLOOKUP(DP331,Invoer!$F$15:$AU$1999,19,FALSE)))</f>
        <v/>
      </c>
      <c r="EC331" s="541" t="str">
        <f ca="1">IF($DP331="","",IF(ISERROR(DQ331),0,IF($DN$4&lt;3,"",VLOOKUP(DP331,Invoer!$F$15:$AU$1999,24,FALSE))))</f>
        <v/>
      </c>
      <c r="ED331" s="541" t="str">
        <f ca="1">IF($DP331="","",IF(ISERROR(DQ331),0,IF($DN$4&lt;3,"",VLOOKUP(DP331,Invoer!$F$15:$AU$1999,17,FALSE))))</f>
        <v/>
      </c>
      <c r="EH331" s="89" t="e">
        <f ca="1">Invoer!CP336</f>
        <v>#N/A</v>
      </c>
      <c r="EI331" s="599" t="str">
        <f t="shared" ca="1" si="163"/>
        <v/>
      </c>
      <c r="EJ331" s="673" t="str">
        <f ca="1">IF(EI331="","",VLOOKUP(EI331,Invoer!$F$15:$AU$1999,2,FALSE))</f>
        <v/>
      </c>
      <c r="EK331" s="599" t="str">
        <f t="shared" ca="1" si="164"/>
        <v/>
      </c>
      <c r="EL331" s="599" t="str">
        <f ca="1">IF($EI331="","",VLOOKUP(EI331,Invoer!$F$15:$AU$1999,3,FALSE))</f>
        <v/>
      </c>
      <c r="EM331" s="599" t="str">
        <f ca="1">IF($EI331="","",IF(EL331&lt;&gt;"Liq","",VLOOKUP(EI331,Invoer!$F$15:$AU$1999,4,FALSE)))</f>
        <v/>
      </c>
      <c r="EN331" s="599" t="str">
        <f ca="1">IF($EI331="","",VLOOKUP(EI331,Invoer!$F$15:$AU$1999,6,FALSE))</f>
        <v/>
      </c>
      <c r="EO331" s="599" t="str">
        <f ca="1">IF(EI331="","",VLOOKUP(EI331,Invoer!$F$15:$AU$1999,9,FALSE))</f>
        <v/>
      </c>
      <c r="EP331" s="599" t="str">
        <f ca="1">IF(EI331="","",VLOOKUP(EI331,Invoer!$F$15:$AU$1999,10,FALSE))</f>
        <v/>
      </c>
      <c r="EQ331" s="599" t="str">
        <f ca="1">IF(EI331="","",VLOOKUP(EI331,Invoer!$F$15:$AU$1999,11,FALSE))</f>
        <v/>
      </c>
      <c r="ER331" s="662" t="str">
        <f ca="1">IF(EI331="","",VLOOKUP(EI331,Invoer!CQ:CS,3,FALSE))</f>
        <v/>
      </c>
      <c r="ES331" s="662" t="str">
        <f t="shared" ca="1" si="165"/>
        <v/>
      </c>
      <c r="ET331" s="513" t="str">
        <f t="shared" ca="1" si="166"/>
        <v/>
      </c>
      <c r="EU331" s="112" t="str">
        <f t="shared" ca="1" si="167"/>
        <v/>
      </c>
      <c r="EV331" s="83" t="s">
        <v>160</v>
      </c>
      <c r="EW331" s="682" t="str">
        <f t="shared" ca="1" si="168"/>
        <v/>
      </c>
      <c r="EX331" s="662" t="str">
        <f t="shared" ca="1" si="169"/>
        <v/>
      </c>
      <c r="EY331"/>
      <c r="EZ331" s="56" t="e">
        <f t="shared" ca="1" si="177"/>
        <v>#VALUE!</v>
      </c>
      <c r="FA331" s="56" t="e">
        <f t="shared" ca="1" si="178"/>
        <v>#VALUE!</v>
      </c>
      <c r="FE331"/>
      <c r="FI331"/>
      <c r="FJ331"/>
    </row>
    <row r="332" spans="1:166" ht="12" customHeight="1" x14ac:dyDescent="0.2">
      <c r="A332"/>
      <c r="B332"/>
      <c r="C332"/>
      <c r="E332"/>
      <c r="AC332" s="435" t="str">
        <f>IF($AC$7&lt;3,Invoer!DR337,IF($AC$7=3,Invoer!BT337,"x"))</f>
        <v>x</v>
      </c>
      <c r="AD332" s="599" t="str">
        <f t="shared" si="170"/>
        <v/>
      </c>
      <c r="AE332" s="673" t="str">
        <f>IF($AD332="","",VLOOKUP(AD332,Invoer!$F$15:$AU$1999,2,FALSE))</f>
        <v/>
      </c>
      <c r="AF332" s="599" t="str">
        <f t="shared" si="171"/>
        <v/>
      </c>
      <c r="AG332" s="599" t="str">
        <f>IF($AD332="","",VLOOKUP(AD332,Invoer!$F$15:$AU$1999,3,FALSE))</f>
        <v/>
      </c>
      <c r="AH332" s="599" t="str">
        <f>IF($AD332="","",IF(AG332&lt;&gt;"Liq","",VLOOKUP(AD332,Invoer!$F$15:$AU$1999,4,FALSE)))</f>
        <v/>
      </c>
      <c r="AI332" s="677" t="str">
        <f>IF($AD332="","",VLOOKUP(AD332,Invoer!$F$15:$AU$1999,5,FALSE))</f>
        <v/>
      </c>
      <c r="AJ332" s="599" t="str">
        <f>IF($AD332="","",VLOOKUP(AD332,Invoer!$F$15:$AU$1999,6,FALSE))</f>
        <v/>
      </c>
      <c r="AK332" s="599" t="str">
        <f>IF($AD332="","",VLOOKUP(AD332,Invoer!$F$15:$AU$1999,9,FALSE))</f>
        <v/>
      </c>
      <c r="AL332" s="599" t="str">
        <f>IF($AD332="","",VLOOKUP(AD332,Invoer!$F$15:$AU$1999,10,FALSE))</f>
        <v/>
      </c>
      <c r="AM332" s="599" t="str">
        <f>IF($AD332="","",VLOOKUP(AD332,Invoer!$F$15:$BB$1999,14,FALSE))</f>
        <v/>
      </c>
      <c r="AN332" s="599" t="str">
        <f>IF($AD332="","",VLOOKUP(AD332,Invoer!$F$15:$AU$1999,11,FALSE))</f>
        <v/>
      </c>
      <c r="AO332" s="662" t="str">
        <f>IF($AD332="","",VLOOKUP(AD332,Invoer!$F$15:$AU$1999,15,FALSE))</f>
        <v/>
      </c>
      <c r="AP332" s="599" t="str">
        <f>IF($AD332="","",VLOOKUP(AD332,Invoer!$F$15:$AU$1999,19,FALSE))</f>
        <v/>
      </c>
      <c r="AQ332" s="662" t="str">
        <f>IF($AD332="","",VLOOKUP(AD332,Invoer!$F$15:$AU$1999,24,FALSE))</f>
        <v/>
      </c>
      <c r="AR332" s="662" t="str">
        <f>IF($AD332="","",VLOOKUP(AD332,Invoer!$F$15:$AU$1999,17,FALSE))</f>
        <v/>
      </c>
      <c r="AS332" s="678" t="str">
        <f t="shared" si="179"/>
        <v/>
      </c>
      <c r="AT332" s="676" t="str">
        <f t="shared" ref="AT332:AT395" si="182">IF(AN332&lt;&gt;AN333,AU332,"")</f>
        <v/>
      </c>
      <c r="AU332" s="77" t="e">
        <f t="shared" ref="AU332:AU395" si="183">IF(AN332&lt;&gt;AN331,AR332,AR332+AU331)</f>
        <v>#VALUE!</v>
      </c>
      <c r="AW332" s="57"/>
      <c r="AX332" s="57"/>
      <c r="BA332" s="83" t="e">
        <f ca="1">Invoer!DW337</f>
        <v>#N/A</v>
      </c>
      <c r="BB332" s="599" t="str">
        <f t="shared" ca="1" si="172"/>
        <v/>
      </c>
      <c r="BC332" s="673" t="str">
        <f ca="1">IF($BB332="","",VLOOKUP(BB332,Invoer!$F$15:$AU$1999,2,FALSE))</f>
        <v/>
      </c>
      <c r="BD332" s="599" t="str">
        <f t="shared" ca="1" si="173"/>
        <v/>
      </c>
      <c r="BE332" s="599" t="str">
        <f ca="1">IF($BB332="","",VLOOKUP(BB332,Invoer!$F$15:$AU$1999,5,FALSE))</f>
        <v/>
      </c>
      <c r="BF332" s="599" t="str">
        <f ca="1">IF($BB332="","",VLOOKUP(BB332,Invoer!$F$15:$AU$1999,6,FALSE))</f>
        <v/>
      </c>
      <c r="BG332" s="599" t="str">
        <f ca="1">IF($BB332="","",VLOOKUP(BB332,Invoer!$F$15:$AU$1999,9,FALSE))</f>
        <v/>
      </c>
      <c r="BH332" s="599" t="str">
        <f ca="1">IF($BB332="","",VLOOKUP(BB332,Invoer!$F$15:$AU$1999,10,FALSE))</f>
        <v/>
      </c>
      <c r="BI332" s="599" t="str">
        <f ca="1">IF($BB332="","",VLOOKUP(BB332,Invoer!$F$15:$BB$1999,14,FALSE))</f>
        <v/>
      </c>
      <c r="BJ332" s="599" t="str">
        <f ca="1">IF($BB332="","",VLOOKUP(BB332,Invoer!$F$15:$AU$1999,11,FALSE))</f>
        <v/>
      </c>
      <c r="BK332" s="662" t="str">
        <f t="shared" ca="1" si="174"/>
        <v/>
      </c>
      <c r="BL332" s="662" t="str">
        <f t="shared" ca="1" si="175"/>
        <v/>
      </c>
      <c r="BM332" s="679" t="str">
        <f t="shared" ca="1" si="176"/>
        <v/>
      </c>
      <c r="BN332" s="662" t="str">
        <f t="shared" ref="BN332:BN340" ca="1" si="184">IF(BE333=BE332,"",BT332)</f>
        <v/>
      </c>
      <c r="BO332" s="662" t="str">
        <f ca="1">IF($BB332="","",VLOOKUP(BB332,Invoer!$F$15:$AU$1999,15,FALSE))</f>
        <v/>
      </c>
      <c r="BP332" s="662" t="str">
        <f ca="1">IF($BB332="","",VLOOKUP(BB332,Invoer!$F$15:$AU$1999,24,FALSE))</f>
        <v/>
      </c>
      <c r="BQ332" s="662" t="str">
        <f ca="1">IF($BB332="","",VLOOKUP(BB332,Invoer!$F$15:$AU$1999,17,FALSE))</f>
        <v/>
      </c>
      <c r="BS332" s="73" t="e">
        <f t="shared" ca="1" si="180"/>
        <v>#VALUE!</v>
      </c>
      <c r="BT332" s="57" t="str">
        <f t="shared" ca="1" si="181"/>
        <v/>
      </c>
      <c r="CQ332" s="411" t="e">
        <f ca="1">Invoer!EG337</f>
        <v>#N/A</v>
      </c>
      <c r="CR332" s="599" t="str">
        <f t="shared" ref="CR332:CR395" ca="1" si="185">IF(ISERROR($CQ332),"",CQ332)</f>
        <v/>
      </c>
      <c r="CS332" s="673" t="str">
        <f ca="1">IF($CR332="","",VLOOKUP(CR332,Invoer!$F$15:$AU$1500,2,FALSE))</f>
        <v/>
      </c>
      <c r="CT332" s="599" t="str">
        <f t="shared" ref="CT332:CT395" ca="1" si="186">IF($CR332="","",MONTH(CS332))</f>
        <v/>
      </c>
      <c r="CU332" s="599" t="str">
        <f ca="1">IF($CR332="","",VLOOKUP(CR332,Invoer!$F$15:$AU$1500,3,FALSE))</f>
        <v/>
      </c>
      <c r="CV332" s="599" t="str">
        <f ca="1">IF($CR332="","",IF(CU332&lt;&gt;"Liq","",VLOOKUP(CR332,Invoer!$F$15:$AU$1500,4,FALSE)))</f>
        <v/>
      </c>
      <c r="CW332" s="599" t="str">
        <f ca="1">IF($CR332="","",VLOOKUP(CR332,Invoer!$F$15:$AU$1500,5,FALSE))</f>
        <v/>
      </c>
      <c r="CX332" s="599" t="str">
        <f ca="1">IF($CR332="","",VLOOKUP(CR332,Invoer!$F$15:$AU$1500,6,FALSE))</f>
        <v/>
      </c>
      <c r="CY332" s="599" t="str">
        <f ca="1">IF($CR332="","",VLOOKUP(CR332,Invoer!$F$15:$AU$1500,9,FALSE))</f>
        <v/>
      </c>
      <c r="CZ332" s="599" t="str">
        <f ca="1">IF($CR332="","",VLOOKUP(CR332,Invoer!$F$15:$AU$1500,10,FALSE))</f>
        <v/>
      </c>
      <c r="DA332" s="599" t="str">
        <f ca="1">IF($CR332="","",VLOOKUP(CR332,Invoer!$F$15:$AU$1500,11,FALSE))</f>
        <v/>
      </c>
      <c r="DB332" s="599" t="str">
        <f ca="1">IF($CR332="","",VLOOKUP(CR332,Invoer!$F$15:$BB$1500,14,FALSE))</f>
        <v/>
      </c>
      <c r="DC332" s="662" t="str">
        <f ca="1">IF($CR332="","",VLOOKUP(CR332,Invoer!$F$15:$AU$1500,15,FALSE))</f>
        <v/>
      </c>
      <c r="DD332" s="599" t="str">
        <f ca="1">IF($CR332="","",VLOOKUP(CR332,Invoer!$F$15:$AU$1500,19,FALSE))</f>
        <v/>
      </c>
      <c r="DE332" s="662" t="str">
        <f ca="1">IF($CR332="","",VLOOKUP(CR332,Invoer!$F$15:$AU$1500,20,FALSE))</f>
        <v/>
      </c>
      <c r="DF332" s="662" t="str">
        <f ca="1">IF($CR332="","",VLOOKUP(CR332,Invoer!$F$15:$AU$1500,23,FALSE))</f>
        <v/>
      </c>
      <c r="DG332" s="662" t="str">
        <f ca="1">IF($CR332="","",VLOOKUP(CR332,Invoer!$F$15:$AU$1500,17,FALSE))</f>
        <v/>
      </c>
      <c r="DH332" s="681" t="str">
        <f t="shared" ref="DH332:DH395" ca="1" si="187">IF(DI332="","",CT332)</f>
        <v/>
      </c>
      <c r="DI332" s="662" t="str">
        <f t="shared" ref="DI332:DI395" ca="1" si="188">IF(CT333=CT332,"",IF(CP325=3,"",DK332))</f>
        <v/>
      </c>
      <c r="DJ332" s="190"/>
      <c r="DK332" s="411" t="str">
        <f t="shared" ref="DK332:DK395" ca="1" si="189">IF($CR332="","",IF(CT332=CT331,DK331+(DE332+DF332),(DE332+DF332)))</f>
        <v/>
      </c>
      <c r="DO332" s="61" t="e">
        <f ca="1">IF($DN$4&lt;3,Invoer!EB337,Invoer!EA337)</f>
        <v>#N/A</v>
      </c>
      <c r="DP332" s="599" t="str">
        <f t="shared" ref="DP332:DP395" ca="1" si="190">IF(ISERROR(DO332),"",DO332)</f>
        <v/>
      </c>
      <c r="DQ332" s="673" t="str">
        <f ca="1">IF($DP332="","",VLOOKUP(DP332,Invoer!$F$15:$AU$1999,2,FALSE))</f>
        <v/>
      </c>
      <c r="DR332" s="599" t="str">
        <f t="shared" ref="DR332:DR395" ca="1" si="191">IF(DP332="","",MONTH(DQ332))</f>
        <v/>
      </c>
      <c r="DS332" s="599" t="str">
        <f ca="1">IF($DP332="","",VLOOKUP(DP332,Invoer!$F$15:$AU$1999,3,FALSE))</f>
        <v/>
      </c>
      <c r="DT332" s="599" t="str">
        <f ca="1">IF($DP332="","",IF(DS332&lt;&gt;"Liq","",VLOOKUP(DP332,Invoer!$F$15:$AU$1999,4,FALSE)))</f>
        <v/>
      </c>
      <c r="DU332" s="599" t="str">
        <f ca="1">IF($DP332="","",VLOOKUP(DP332,Invoer!$F$15:$AU$1999,5,FALSE))</f>
        <v/>
      </c>
      <c r="DV332" s="599" t="str">
        <f ca="1">IF($DP332="","",VLOOKUP(DP332,Invoer!$F$15:$AU$1999,6,FALSE))</f>
        <v/>
      </c>
      <c r="DW332" s="599" t="str">
        <f ca="1">IF($DP332="","",VLOOKUP(DP332,Invoer!$F$15:$AU$1999,9,FALSE))</f>
        <v/>
      </c>
      <c r="DX332" s="599" t="str">
        <f ca="1">IF($DP332="","",VLOOKUP(DP332,Invoer!$F$15:$AU$1999,10,FALSE))</f>
        <v/>
      </c>
      <c r="DY332" s="595" t="str">
        <f ca="1">IF($DP332="","",VLOOKUP(DP332,Invoer!$F$15:$AU$1999,11,FALSE))</f>
        <v/>
      </c>
      <c r="DZ332" s="662" t="str">
        <f ca="1">IF($DP332="","",IF($DN$4&gt;2,"",VLOOKUP(DP332,Invoer!CQ:CS,3,FALSE)))</f>
        <v/>
      </c>
      <c r="EA332" s="541" t="str">
        <f ca="1">IF($DP332="","",IF(ISERROR(DQ332),0,IF($DN$4&lt;3,"",VLOOKUP(DP332,Invoer!$F$15:$AU$1999,15,FALSE))))</f>
        <v/>
      </c>
      <c r="EB332" s="595" t="str">
        <f ca="1">IF($DP332="","",IF($DN$4&lt;3,"",VLOOKUP(DP332,Invoer!$F$15:$AU$1999,19,FALSE)))</f>
        <v/>
      </c>
      <c r="EC332" s="541" t="str">
        <f ca="1">IF($DP332="","",IF(ISERROR(DQ332),0,IF($DN$4&lt;3,"",VLOOKUP(DP332,Invoer!$F$15:$AU$1999,24,FALSE))))</f>
        <v/>
      </c>
      <c r="ED332" s="541" t="str">
        <f ca="1">IF($DP332="","",IF(ISERROR(DQ332),0,IF($DN$4&lt;3,"",VLOOKUP(DP332,Invoer!$F$15:$AU$1999,17,FALSE))))</f>
        <v/>
      </c>
      <c r="EH332" s="89" t="e">
        <f ca="1">Invoer!CP337</f>
        <v>#N/A</v>
      </c>
      <c r="EI332" s="599" t="str">
        <f t="shared" ref="EI332:EI395" ca="1" si="192">IF(ISERROR(EH332),"",EH332)</f>
        <v/>
      </c>
      <c r="EJ332" s="673" t="str">
        <f ca="1">IF(EI332="","",VLOOKUP(EI332,Invoer!$F$15:$AU$1999,2,FALSE))</f>
        <v/>
      </c>
      <c r="EK332" s="599" t="str">
        <f t="shared" ref="EK332:EK395" ca="1" si="193">IF(EI332="","",MONTH(EJ332))</f>
        <v/>
      </c>
      <c r="EL332" s="599" t="str">
        <f ca="1">IF($EI332="","",VLOOKUP(EI332,Invoer!$F$15:$AU$1999,3,FALSE))</f>
        <v/>
      </c>
      <c r="EM332" s="599" t="str">
        <f ca="1">IF($EI332="","",IF(EL332&lt;&gt;"Liq","",VLOOKUP(EI332,Invoer!$F$15:$AU$1999,4,FALSE)))</f>
        <v/>
      </c>
      <c r="EN332" s="599" t="str">
        <f ca="1">IF($EI332="","",VLOOKUP(EI332,Invoer!$F$15:$AU$1999,6,FALSE))</f>
        <v/>
      </c>
      <c r="EO332" s="599" t="str">
        <f ca="1">IF(EI332="","",VLOOKUP(EI332,Invoer!$F$15:$AU$1999,9,FALSE))</f>
        <v/>
      </c>
      <c r="EP332" s="599" t="str">
        <f ca="1">IF(EI332="","",VLOOKUP(EI332,Invoer!$F$15:$AU$1999,10,FALSE))</f>
        <v/>
      </c>
      <c r="EQ332" s="599" t="str">
        <f ca="1">IF(EI332="","",VLOOKUP(EI332,Invoer!$F$15:$AU$1999,11,FALSE))</f>
        <v/>
      </c>
      <c r="ER332" s="662" t="str">
        <f ca="1">IF(EI332="","",VLOOKUP(EI332,Invoer!CQ:CS,3,FALSE))</f>
        <v/>
      </c>
      <c r="ES332" s="662" t="str">
        <f t="shared" ref="ES332:ES395" ca="1" si="194">IF(EP332&lt;&gt;EP333,EZ332,"")</f>
        <v/>
      </c>
      <c r="ET332" s="513" t="str">
        <f t="shared" ref="ET332:ET395" ca="1" si="195">IF(ES332="","",IF(AND(ES332&gt;-0.03,ES332&lt;0.03),"",IF($EU$8=1,"",$EU$8-EJ332)))</f>
        <v/>
      </c>
      <c r="EU332" s="112" t="str">
        <f t="shared" ref="EU332:EU395" ca="1" si="196">IF(OR(ET332="",ET332&lt;11),"",REPT("|",ET332/10))</f>
        <v/>
      </c>
      <c r="EV332" s="83" t="s">
        <v>160</v>
      </c>
      <c r="EW332" s="682" t="str">
        <f t="shared" ref="EW332:EW395" ca="1" si="197">IF(EX332="","",EO332)</f>
        <v/>
      </c>
      <c r="EX332" s="662" t="str">
        <f t="shared" ref="EX332:EX395" ca="1" si="198">IF(EO332&lt;&gt;EO333,FA332,"")</f>
        <v/>
      </c>
      <c r="EY332"/>
      <c r="EZ332" s="56" t="e">
        <f t="shared" ca="1" si="177"/>
        <v>#VALUE!</v>
      </c>
      <c r="FA332" s="56" t="e">
        <f t="shared" ca="1" si="178"/>
        <v>#VALUE!</v>
      </c>
      <c r="FE332"/>
      <c r="FI332"/>
      <c r="FJ332"/>
    </row>
    <row r="333" spans="1:166" ht="12" customHeight="1" x14ac:dyDescent="0.2">
      <c r="A333"/>
      <c r="B333"/>
      <c r="C333"/>
      <c r="E333"/>
      <c r="AC333" s="435" t="str">
        <f>IF($AC$7&lt;3,Invoer!DR338,IF($AC$7=3,Invoer!BT338,"x"))</f>
        <v>x</v>
      </c>
      <c r="AD333" s="599" t="str">
        <f t="shared" ref="AD333:AD396" si="199">IF(ISERROR(AC333),"",IF(AC333="x","",AC333))</f>
        <v/>
      </c>
      <c r="AE333" s="673" t="str">
        <f>IF($AD333="","",VLOOKUP(AD333,Invoer!$F$15:$AU$1999,2,FALSE))</f>
        <v/>
      </c>
      <c r="AF333" s="599" t="str">
        <f t="shared" ref="AF333:AF396" si="200">IF($AD333="","",MONTH(AE333))</f>
        <v/>
      </c>
      <c r="AG333" s="599" t="str">
        <f>IF($AD333="","",VLOOKUP(AD333,Invoer!$F$15:$AU$1999,3,FALSE))</f>
        <v/>
      </c>
      <c r="AH333" s="599" t="str">
        <f>IF($AD333="","",IF(AG333&lt;&gt;"Liq","",VLOOKUP(AD333,Invoer!$F$15:$AU$1999,4,FALSE)))</f>
        <v/>
      </c>
      <c r="AI333" s="677" t="str">
        <f>IF($AD333="","",VLOOKUP(AD333,Invoer!$F$15:$AU$1999,5,FALSE))</f>
        <v/>
      </c>
      <c r="AJ333" s="599" t="str">
        <f>IF($AD333="","",VLOOKUP(AD333,Invoer!$F$15:$AU$1999,6,FALSE))</f>
        <v/>
      </c>
      <c r="AK333" s="599" t="str">
        <f>IF($AD333="","",VLOOKUP(AD333,Invoer!$F$15:$AU$1999,9,FALSE))</f>
        <v/>
      </c>
      <c r="AL333" s="599" t="str">
        <f>IF($AD333="","",VLOOKUP(AD333,Invoer!$F$15:$AU$1999,10,FALSE))</f>
        <v/>
      </c>
      <c r="AM333" s="599" t="str">
        <f>IF($AD333="","",VLOOKUP(AD333,Invoer!$F$15:$BB$1999,14,FALSE))</f>
        <v/>
      </c>
      <c r="AN333" s="599" t="str">
        <f>IF($AD333="","",VLOOKUP(AD333,Invoer!$F$15:$AU$1999,11,FALSE))</f>
        <v/>
      </c>
      <c r="AO333" s="662" t="str">
        <f>IF($AD333="","",VLOOKUP(AD333,Invoer!$F$15:$AU$1999,15,FALSE))</f>
        <v/>
      </c>
      <c r="AP333" s="599" t="str">
        <f>IF($AD333="","",VLOOKUP(AD333,Invoer!$F$15:$AU$1999,19,FALSE))</f>
        <v/>
      </c>
      <c r="AQ333" s="662" t="str">
        <f>IF($AD333="","",VLOOKUP(AD333,Invoer!$F$15:$AU$1999,24,FALSE))</f>
        <v/>
      </c>
      <c r="AR333" s="662" t="str">
        <f>IF($AD333="","",VLOOKUP(AD333,Invoer!$F$15:$AU$1999,17,FALSE))</f>
        <v/>
      </c>
      <c r="AS333" s="678" t="str">
        <f t="shared" si="179"/>
        <v/>
      </c>
      <c r="AT333" s="676" t="str">
        <f t="shared" si="182"/>
        <v/>
      </c>
      <c r="AU333" s="77" t="e">
        <f t="shared" si="183"/>
        <v>#VALUE!</v>
      </c>
      <c r="AW333" s="57"/>
      <c r="AX333" s="57"/>
      <c r="BA333" s="83" t="e">
        <f ca="1">Invoer!DW338</f>
        <v>#N/A</v>
      </c>
      <c r="BB333" s="599" t="str">
        <f t="shared" ref="BB333:BB396" ca="1" si="201">IF(ISERROR($BA333),"",BA333)</f>
        <v/>
      </c>
      <c r="BC333" s="673" t="str">
        <f ca="1">IF($BB333="","",VLOOKUP(BB333,Invoer!$F$15:$AU$1999,2,FALSE))</f>
        <v/>
      </c>
      <c r="BD333" s="599" t="str">
        <f t="shared" ref="BD333:BD396" ca="1" si="202">IF(BB333="","",MONTH(BC333))</f>
        <v/>
      </c>
      <c r="BE333" s="599" t="str">
        <f ca="1">IF($BB333="","",VLOOKUP(BB333,Invoer!$F$15:$AU$1999,5,FALSE))</f>
        <v/>
      </c>
      <c r="BF333" s="599" t="str">
        <f ca="1">IF($BB333="","",VLOOKUP(BB333,Invoer!$F$15:$AU$1999,6,FALSE))</f>
        <v/>
      </c>
      <c r="BG333" s="599" t="str">
        <f ca="1">IF($BB333="","",VLOOKUP(BB333,Invoer!$F$15:$AU$1999,9,FALSE))</f>
        <v/>
      </c>
      <c r="BH333" s="599" t="str">
        <f ca="1">IF($BB333="","",VLOOKUP(BB333,Invoer!$F$15:$AU$1999,10,FALSE))</f>
        <v/>
      </c>
      <c r="BI333" s="599" t="str">
        <f ca="1">IF($BB333="","",VLOOKUP(BB333,Invoer!$F$15:$BB$1999,14,FALSE))</f>
        <v/>
      </c>
      <c r="BJ333" s="599" t="str">
        <f ca="1">IF($BB333="","",VLOOKUP(BB333,Invoer!$F$15:$AU$1999,11,FALSE))</f>
        <v/>
      </c>
      <c r="BK333" s="662" t="str">
        <f t="shared" ref="BK333:BK396" ca="1" si="203">IF($BB333="","",-BO333)</f>
        <v/>
      </c>
      <c r="BL333" s="662" t="str">
        <f t="shared" ref="BL333:BL396" ca="1" si="204">IF(ISERROR(BS333),"",BS333)</f>
        <v/>
      </c>
      <c r="BM333" s="679" t="str">
        <f t="shared" ref="BM333:BM396" ca="1" si="205">IF($BB333="","",IF(BE334=BE333,"","Σ"))</f>
        <v/>
      </c>
      <c r="BN333" s="662" t="str">
        <f t="shared" ca="1" si="184"/>
        <v/>
      </c>
      <c r="BO333" s="662" t="str">
        <f ca="1">IF($BB333="","",VLOOKUP(BB333,Invoer!$F$15:$AU$1999,15,FALSE))</f>
        <v/>
      </c>
      <c r="BP333" s="662" t="str">
        <f ca="1">IF($BB333="","",VLOOKUP(BB333,Invoer!$F$15:$AU$1999,24,FALSE))</f>
        <v/>
      </c>
      <c r="BQ333" s="662" t="str">
        <f ca="1">IF($BB333="","",VLOOKUP(BB333,Invoer!$F$15:$AU$1999,17,FALSE))</f>
        <v/>
      </c>
      <c r="BS333" s="73" t="e">
        <f t="shared" ca="1" si="180"/>
        <v>#VALUE!</v>
      </c>
      <c r="BT333" s="57" t="str">
        <f t="shared" ca="1" si="181"/>
        <v/>
      </c>
      <c r="CQ333" s="411" t="e">
        <f ca="1">Invoer!EG338</f>
        <v>#N/A</v>
      </c>
      <c r="CR333" s="599" t="str">
        <f t="shared" ca="1" si="185"/>
        <v/>
      </c>
      <c r="CS333" s="673" t="str">
        <f ca="1">IF($CR333="","",VLOOKUP(CR333,Invoer!$F$15:$AU$1500,2,FALSE))</f>
        <v/>
      </c>
      <c r="CT333" s="599" t="str">
        <f t="shared" ca="1" si="186"/>
        <v/>
      </c>
      <c r="CU333" s="599" t="str">
        <f ca="1">IF($CR333="","",VLOOKUP(CR333,Invoer!$F$15:$AU$1500,3,FALSE))</f>
        <v/>
      </c>
      <c r="CV333" s="599" t="str">
        <f ca="1">IF($CR333="","",IF(CU333&lt;&gt;"Liq","",VLOOKUP(CR333,Invoer!$F$15:$AU$1500,4,FALSE)))</f>
        <v/>
      </c>
      <c r="CW333" s="599" t="str">
        <f ca="1">IF($CR333="","",VLOOKUP(CR333,Invoer!$F$15:$AU$1500,5,FALSE))</f>
        <v/>
      </c>
      <c r="CX333" s="599" t="str">
        <f ca="1">IF($CR333="","",VLOOKUP(CR333,Invoer!$F$15:$AU$1500,6,FALSE))</f>
        <v/>
      </c>
      <c r="CY333" s="599" t="str">
        <f ca="1">IF($CR333="","",VLOOKUP(CR333,Invoer!$F$15:$AU$1500,9,FALSE))</f>
        <v/>
      </c>
      <c r="CZ333" s="599" t="str">
        <f ca="1">IF($CR333="","",VLOOKUP(CR333,Invoer!$F$15:$AU$1500,10,FALSE))</f>
        <v/>
      </c>
      <c r="DA333" s="599" t="str">
        <f ca="1">IF($CR333="","",VLOOKUP(CR333,Invoer!$F$15:$AU$1500,11,FALSE))</f>
        <v/>
      </c>
      <c r="DB333" s="599" t="str">
        <f ca="1">IF($CR333="","",VLOOKUP(CR333,Invoer!$F$15:$BB$1500,14,FALSE))</f>
        <v/>
      </c>
      <c r="DC333" s="662" t="str">
        <f ca="1">IF($CR333="","",VLOOKUP(CR333,Invoer!$F$15:$AU$1500,15,FALSE))</f>
        <v/>
      </c>
      <c r="DD333" s="599" t="str">
        <f ca="1">IF($CR333="","",VLOOKUP(CR333,Invoer!$F$15:$AU$1500,19,FALSE))</f>
        <v/>
      </c>
      <c r="DE333" s="662" t="str">
        <f ca="1">IF($CR333="","",VLOOKUP(CR333,Invoer!$F$15:$AU$1500,20,FALSE))</f>
        <v/>
      </c>
      <c r="DF333" s="662" t="str">
        <f ca="1">IF($CR333="","",VLOOKUP(CR333,Invoer!$F$15:$AU$1500,23,FALSE))</f>
        <v/>
      </c>
      <c r="DG333" s="662" t="str">
        <f ca="1">IF($CR333="","",VLOOKUP(CR333,Invoer!$F$15:$AU$1500,17,FALSE))</f>
        <v/>
      </c>
      <c r="DH333" s="681" t="str">
        <f t="shared" ca="1" si="187"/>
        <v/>
      </c>
      <c r="DI333" s="662" t="str">
        <f t="shared" ca="1" si="188"/>
        <v/>
      </c>
      <c r="DJ333" s="190"/>
      <c r="DK333" s="411" t="str">
        <f t="shared" ca="1" si="189"/>
        <v/>
      </c>
      <c r="DO333" s="61" t="e">
        <f ca="1">IF($DN$4&lt;3,Invoer!EB338,Invoer!EA338)</f>
        <v>#N/A</v>
      </c>
      <c r="DP333" s="599" t="str">
        <f t="shared" ca="1" si="190"/>
        <v/>
      </c>
      <c r="DQ333" s="673" t="str">
        <f ca="1">IF($DP333="","",VLOOKUP(DP333,Invoer!$F$15:$AU$1999,2,FALSE))</f>
        <v/>
      </c>
      <c r="DR333" s="599" t="str">
        <f t="shared" ca="1" si="191"/>
        <v/>
      </c>
      <c r="DS333" s="599" t="str">
        <f ca="1">IF($DP333="","",VLOOKUP(DP333,Invoer!$F$15:$AU$1999,3,FALSE))</f>
        <v/>
      </c>
      <c r="DT333" s="599" t="str">
        <f ca="1">IF($DP333="","",IF(DS333&lt;&gt;"Liq","",VLOOKUP(DP333,Invoer!$F$15:$AU$1999,4,FALSE)))</f>
        <v/>
      </c>
      <c r="DU333" s="599" t="str">
        <f ca="1">IF($DP333="","",VLOOKUP(DP333,Invoer!$F$15:$AU$1999,5,FALSE))</f>
        <v/>
      </c>
      <c r="DV333" s="599" t="str">
        <f ca="1">IF($DP333="","",VLOOKUP(DP333,Invoer!$F$15:$AU$1999,6,FALSE))</f>
        <v/>
      </c>
      <c r="DW333" s="599" t="str">
        <f ca="1">IF($DP333="","",VLOOKUP(DP333,Invoer!$F$15:$AU$1999,9,FALSE))</f>
        <v/>
      </c>
      <c r="DX333" s="599" t="str">
        <f ca="1">IF($DP333="","",VLOOKUP(DP333,Invoer!$F$15:$AU$1999,10,FALSE))</f>
        <v/>
      </c>
      <c r="DY333" s="595" t="str">
        <f ca="1">IF($DP333="","",VLOOKUP(DP333,Invoer!$F$15:$AU$1999,11,FALSE))</f>
        <v/>
      </c>
      <c r="DZ333" s="662" t="str">
        <f ca="1">IF($DP333="","",IF($DN$4&gt;2,"",VLOOKUP(DP333,Invoer!CQ:CS,3,FALSE)))</f>
        <v/>
      </c>
      <c r="EA333" s="541" t="str">
        <f ca="1">IF($DP333="","",IF(ISERROR(DQ333),0,IF($DN$4&lt;3,"",VLOOKUP(DP333,Invoer!$F$15:$AU$1999,15,FALSE))))</f>
        <v/>
      </c>
      <c r="EB333" s="595" t="str">
        <f ca="1">IF($DP333="","",IF($DN$4&lt;3,"",VLOOKUP(DP333,Invoer!$F$15:$AU$1999,19,FALSE)))</f>
        <v/>
      </c>
      <c r="EC333" s="541" t="str">
        <f ca="1">IF($DP333="","",IF(ISERROR(DQ333),0,IF($DN$4&lt;3,"",VLOOKUP(DP333,Invoer!$F$15:$AU$1999,24,FALSE))))</f>
        <v/>
      </c>
      <c r="ED333" s="541" t="str">
        <f ca="1">IF($DP333="","",IF(ISERROR(DQ333),0,IF($DN$4&lt;3,"",VLOOKUP(DP333,Invoer!$F$15:$AU$1999,17,FALSE))))</f>
        <v/>
      </c>
      <c r="EH333" s="89" t="e">
        <f ca="1">Invoer!CP338</f>
        <v>#N/A</v>
      </c>
      <c r="EI333" s="599" t="str">
        <f t="shared" ca="1" si="192"/>
        <v/>
      </c>
      <c r="EJ333" s="673" t="str">
        <f ca="1">IF(EI333="","",VLOOKUP(EI333,Invoer!$F$15:$AU$1999,2,FALSE))</f>
        <v/>
      </c>
      <c r="EK333" s="599" t="str">
        <f t="shared" ca="1" si="193"/>
        <v/>
      </c>
      <c r="EL333" s="599" t="str">
        <f ca="1">IF($EI333="","",VLOOKUP(EI333,Invoer!$F$15:$AU$1999,3,FALSE))</f>
        <v/>
      </c>
      <c r="EM333" s="599" t="str">
        <f ca="1">IF($EI333="","",IF(EL333&lt;&gt;"Liq","",VLOOKUP(EI333,Invoer!$F$15:$AU$1999,4,FALSE)))</f>
        <v/>
      </c>
      <c r="EN333" s="599" t="str">
        <f ca="1">IF($EI333="","",VLOOKUP(EI333,Invoer!$F$15:$AU$1999,6,FALSE))</f>
        <v/>
      </c>
      <c r="EO333" s="599" t="str">
        <f ca="1">IF(EI333="","",VLOOKUP(EI333,Invoer!$F$15:$AU$1999,9,FALSE))</f>
        <v/>
      </c>
      <c r="EP333" s="599" t="str">
        <f ca="1">IF(EI333="","",VLOOKUP(EI333,Invoer!$F$15:$AU$1999,10,FALSE))</f>
        <v/>
      </c>
      <c r="EQ333" s="599" t="str">
        <f ca="1">IF(EI333="","",VLOOKUP(EI333,Invoer!$F$15:$AU$1999,11,FALSE))</f>
        <v/>
      </c>
      <c r="ER333" s="662" t="str">
        <f ca="1">IF(EI333="","",VLOOKUP(EI333,Invoer!CQ:CS,3,FALSE))</f>
        <v/>
      </c>
      <c r="ES333" s="662" t="str">
        <f t="shared" ca="1" si="194"/>
        <v/>
      </c>
      <c r="ET333" s="513" t="str">
        <f t="shared" ca="1" si="195"/>
        <v/>
      </c>
      <c r="EU333" s="112" t="str">
        <f t="shared" ca="1" si="196"/>
        <v/>
      </c>
      <c r="EV333" s="83" t="s">
        <v>160</v>
      </c>
      <c r="EW333" s="682" t="str">
        <f t="shared" ca="1" si="197"/>
        <v/>
      </c>
      <c r="EX333" s="662" t="str">
        <f t="shared" ca="1" si="198"/>
        <v/>
      </c>
      <c r="EY333"/>
      <c r="EZ333" s="56" t="e">
        <f t="shared" ref="EZ333:EZ396" ca="1" si="206">IF(EP333=EP332,ER333+EZ332,ER333)</f>
        <v>#VALUE!</v>
      </c>
      <c r="FA333" s="56" t="e">
        <f t="shared" ref="FA333:FA396" ca="1" si="207">IF(EO333=EO332,ER333+FA332,ER333)</f>
        <v>#VALUE!</v>
      </c>
      <c r="FE333"/>
      <c r="FI333"/>
      <c r="FJ333"/>
    </row>
    <row r="334" spans="1:166" ht="12" customHeight="1" x14ac:dyDescent="0.2">
      <c r="A334"/>
      <c r="B334"/>
      <c r="C334"/>
      <c r="E334"/>
      <c r="AC334" s="435" t="str">
        <f>IF($AC$7&lt;3,Invoer!DR339,IF($AC$7=3,Invoer!BT339,"x"))</f>
        <v>x</v>
      </c>
      <c r="AD334" s="599" t="str">
        <f t="shared" si="199"/>
        <v/>
      </c>
      <c r="AE334" s="673" t="str">
        <f>IF($AD334="","",VLOOKUP(AD334,Invoer!$F$15:$AU$1999,2,FALSE))</f>
        <v/>
      </c>
      <c r="AF334" s="599" t="str">
        <f t="shared" si="200"/>
        <v/>
      </c>
      <c r="AG334" s="599" t="str">
        <f>IF($AD334="","",VLOOKUP(AD334,Invoer!$F$15:$AU$1999,3,FALSE))</f>
        <v/>
      </c>
      <c r="AH334" s="599" t="str">
        <f>IF($AD334="","",IF(AG334&lt;&gt;"Liq","",VLOOKUP(AD334,Invoer!$F$15:$AU$1999,4,FALSE)))</f>
        <v/>
      </c>
      <c r="AI334" s="677" t="str">
        <f>IF($AD334="","",VLOOKUP(AD334,Invoer!$F$15:$AU$1999,5,FALSE))</f>
        <v/>
      </c>
      <c r="AJ334" s="599" t="str">
        <f>IF($AD334="","",VLOOKUP(AD334,Invoer!$F$15:$AU$1999,6,FALSE))</f>
        <v/>
      </c>
      <c r="AK334" s="599" t="str">
        <f>IF($AD334="","",VLOOKUP(AD334,Invoer!$F$15:$AU$1999,9,FALSE))</f>
        <v/>
      </c>
      <c r="AL334" s="599" t="str">
        <f>IF($AD334="","",VLOOKUP(AD334,Invoer!$F$15:$AU$1999,10,FALSE))</f>
        <v/>
      </c>
      <c r="AM334" s="599" t="str">
        <f>IF($AD334="","",VLOOKUP(AD334,Invoer!$F$15:$BB$1999,14,FALSE))</f>
        <v/>
      </c>
      <c r="AN334" s="599" t="str">
        <f>IF($AD334="","",VLOOKUP(AD334,Invoer!$F$15:$AU$1999,11,FALSE))</f>
        <v/>
      </c>
      <c r="AO334" s="662" t="str">
        <f>IF($AD334="","",VLOOKUP(AD334,Invoer!$F$15:$AU$1999,15,FALSE))</f>
        <v/>
      </c>
      <c r="AP334" s="599" t="str">
        <f>IF($AD334="","",VLOOKUP(AD334,Invoer!$F$15:$AU$1999,19,FALSE))</f>
        <v/>
      </c>
      <c r="AQ334" s="662" t="str">
        <f>IF($AD334="","",VLOOKUP(AD334,Invoer!$F$15:$AU$1999,24,FALSE))</f>
        <v/>
      </c>
      <c r="AR334" s="662" t="str">
        <f>IF($AD334="","",VLOOKUP(AD334,Invoer!$F$15:$AU$1999,17,FALSE))</f>
        <v/>
      </c>
      <c r="AS334" s="678" t="str">
        <f t="shared" ref="AS334:AS397" si="208">IF(AND(AR334&lt;&gt;"",AT334&lt;&gt;""),"Σ","")</f>
        <v/>
      </c>
      <c r="AT334" s="676" t="str">
        <f t="shared" si="182"/>
        <v/>
      </c>
      <c r="AU334" s="77" t="e">
        <f t="shared" si="183"/>
        <v>#VALUE!</v>
      </c>
      <c r="AW334" s="57"/>
      <c r="AX334" s="57"/>
      <c r="BA334" s="83" t="e">
        <f ca="1">Invoer!DW339</f>
        <v>#N/A</v>
      </c>
      <c r="BB334" s="599" t="str">
        <f t="shared" ca="1" si="201"/>
        <v/>
      </c>
      <c r="BC334" s="673" t="str">
        <f ca="1">IF($BB334="","",VLOOKUP(BB334,Invoer!$F$15:$AU$1999,2,FALSE))</f>
        <v/>
      </c>
      <c r="BD334" s="599" t="str">
        <f t="shared" ca="1" si="202"/>
        <v/>
      </c>
      <c r="BE334" s="599" t="str">
        <f ca="1">IF($BB334="","",VLOOKUP(BB334,Invoer!$F$15:$AU$1999,5,FALSE))</f>
        <v/>
      </c>
      <c r="BF334" s="599" t="str">
        <f ca="1">IF($BB334="","",VLOOKUP(BB334,Invoer!$F$15:$AU$1999,6,FALSE))</f>
        <v/>
      </c>
      <c r="BG334" s="599" t="str">
        <f ca="1">IF($BB334="","",VLOOKUP(BB334,Invoer!$F$15:$AU$1999,9,FALSE))</f>
        <v/>
      </c>
      <c r="BH334" s="599" t="str">
        <f ca="1">IF($BB334="","",VLOOKUP(BB334,Invoer!$F$15:$AU$1999,10,FALSE))</f>
        <v/>
      </c>
      <c r="BI334" s="599" t="str">
        <f ca="1">IF($BB334="","",VLOOKUP(BB334,Invoer!$F$15:$BB$1999,14,FALSE))</f>
        <v/>
      </c>
      <c r="BJ334" s="599" t="str">
        <f ca="1">IF($BB334="","",VLOOKUP(BB334,Invoer!$F$15:$AU$1999,11,FALSE))</f>
        <v/>
      </c>
      <c r="BK334" s="662" t="str">
        <f t="shared" ca="1" si="203"/>
        <v/>
      </c>
      <c r="BL334" s="662" t="str">
        <f t="shared" ca="1" si="204"/>
        <v/>
      </c>
      <c r="BM334" s="679" t="str">
        <f t="shared" ca="1" si="205"/>
        <v/>
      </c>
      <c r="BN334" s="662" t="str">
        <f t="shared" ca="1" si="184"/>
        <v/>
      </c>
      <c r="BO334" s="662" t="str">
        <f ca="1">IF($BB334="","",VLOOKUP(BB334,Invoer!$F$15:$AU$1999,15,FALSE))</f>
        <v/>
      </c>
      <c r="BP334" s="662" t="str">
        <f ca="1">IF($BB334="","",VLOOKUP(BB334,Invoer!$F$15:$AU$1999,24,FALSE))</f>
        <v/>
      </c>
      <c r="BQ334" s="662" t="str">
        <f ca="1">IF($BB334="","",VLOOKUP(BB334,Invoer!$F$15:$AU$1999,17,FALSE))</f>
        <v/>
      </c>
      <c r="BS334" s="73" t="e">
        <f t="shared" ref="BS334:BS397" ca="1" si="209">BK334+BS333</f>
        <v>#VALUE!</v>
      </c>
      <c r="BT334" s="57" t="str">
        <f t="shared" ref="BT334:BT397" ca="1" si="210">IF($BB334="","",IF(BE334=BE333,BT333+BK334,BK334))</f>
        <v/>
      </c>
      <c r="CQ334" s="411" t="e">
        <f ca="1">Invoer!EG339</f>
        <v>#N/A</v>
      </c>
      <c r="CR334" s="599" t="str">
        <f t="shared" ca="1" si="185"/>
        <v/>
      </c>
      <c r="CS334" s="673" t="str">
        <f ca="1">IF($CR334="","",VLOOKUP(CR334,Invoer!$F$15:$AU$1500,2,FALSE))</f>
        <v/>
      </c>
      <c r="CT334" s="599" t="str">
        <f t="shared" ca="1" si="186"/>
        <v/>
      </c>
      <c r="CU334" s="599" t="str">
        <f ca="1">IF($CR334="","",VLOOKUP(CR334,Invoer!$F$15:$AU$1500,3,FALSE))</f>
        <v/>
      </c>
      <c r="CV334" s="599" t="str">
        <f ca="1">IF($CR334="","",IF(CU334&lt;&gt;"Liq","",VLOOKUP(CR334,Invoer!$F$15:$AU$1500,4,FALSE)))</f>
        <v/>
      </c>
      <c r="CW334" s="599" t="str">
        <f ca="1">IF($CR334="","",VLOOKUP(CR334,Invoer!$F$15:$AU$1500,5,FALSE))</f>
        <v/>
      </c>
      <c r="CX334" s="599" t="str">
        <f ca="1">IF($CR334="","",VLOOKUP(CR334,Invoer!$F$15:$AU$1500,6,FALSE))</f>
        <v/>
      </c>
      <c r="CY334" s="599" t="str">
        <f ca="1">IF($CR334="","",VLOOKUP(CR334,Invoer!$F$15:$AU$1500,9,FALSE))</f>
        <v/>
      </c>
      <c r="CZ334" s="599" t="str">
        <f ca="1">IF($CR334="","",VLOOKUP(CR334,Invoer!$F$15:$AU$1500,10,FALSE))</f>
        <v/>
      </c>
      <c r="DA334" s="599" t="str">
        <f ca="1">IF($CR334="","",VLOOKUP(CR334,Invoer!$F$15:$AU$1500,11,FALSE))</f>
        <v/>
      </c>
      <c r="DB334" s="599" t="str">
        <f ca="1">IF($CR334="","",VLOOKUP(CR334,Invoer!$F$15:$BB$1500,14,FALSE))</f>
        <v/>
      </c>
      <c r="DC334" s="662" t="str">
        <f ca="1">IF($CR334="","",VLOOKUP(CR334,Invoer!$F$15:$AU$1500,15,FALSE))</f>
        <v/>
      </c>
      <c r="DD334" s="599" t="str">
        <f ca="1">IF($CR334="","",VLOOKUP(CR334,Invoer!$F$15:$AU$1500,19,FALSE))</f>
        <v/>
      </c>
      <c r="DE334" s="662" t="str">
        <f ca="1">IF($CR334="","",VLOOKUP(CR334,Invoer!$F$15:$AU$1500,20,FALSE))</f>
        <v/>
      </c>
      <c r="DF334" s="662" t="str">
        <f ca="1">IF($CR334="","",VLOOKUP(CR334,Invoer!$F$15:$AU$1500,23,FALSE))</f>
        <v/>
      </c>
      <c r="DG334" s="662" t="str">
        <f ca="1">IF($CR334="","",VLOOKUP(CR334,Invoer!$F$15:$AU$1500,17,FALSE))</f>
        <v/>
      </c>
      <c r="DH334" s="681" t="str">
        <f t="shared" ca="1" si="187"/>
        <v/>
      </c>
      <c r="DI334" s="662" t="str">
        <f t="shared" ca="1" si="188"/>
        <v/>
      </c>
      <c r="DJ334" s="190"/>
      <c r="DK334" s="411" t="str">
        <f t="shared" ca="1" si="189"/>
        <v/>
      </c>
      <c r="DO334" s="61" t="e">
        <f ca="1">IF($DN$4&lt;3,Invoer!EB339,Invoer!EA339)</f>
        <v>#N/A</v>
      </c>
      <c r="DP334" s="599" t="str">
        <f t="shared" ca="1" si="190"/>
        <v/>
      </c>
      <c r="DQ334" s="673" t="str">
        <f ca="1">IF($DP334="","",VLOOKUP(DP334,Invoer!$F$15:$AU$1999,2,FALSE))</f>
        <v/>
      </c>
      <c r="DR334" s="599" t="str">
        <f t="shared" ca="1" si="191"/>
        <v/>
      </c>
      <c r="DS334" s="599" t="str">
        <f ca="1">IF($DP334="","",VLOOKUP(DP334,Invoer!$F$15:$AU$1999,3,FALSE))</f>
        <v/>
      </c>
      <c r="DT334" s="599" t="str">
        <f ca="1">IF($DP334="","",IF(DS334&lt;&gt;"Liq","",VLOOKUP(DP334,Invoer!$F$15:$AU$1999,4,FALSE)))</f>
        <v/>
      </c>
      <c r="DU334" s="599" t="str">
        <f ca="1">IF($DP334="","",VLOOKUP(DP334,Invoer!$F$15:$AU$1999,5,FALSE))</f>
        <v/>
      </c>
      <c r="DV334" s="599" t="str">
        <f ca="1">IF($DP334="","",VLOOKUP(DP334,Invoer!$F$15:$AU$1999,6,FALSE))</f>
        <v/>
      </c>
      <c r="DW334" s="599" t="str">
        <f ca="1">IF($DP334="","",VLOOKUP(DP334,Invoer!$F$15:$AU$1999,9,FALSE))</f>
        <v/>
      </c>
      <c r="DX334" s="599" t="str">
        <f ca="1">IF($DP334="","",VLOOKUP(DP334,Invoer!$F$15:$AU$1999,10,FALSE))</f>
        <v/>
      </c>
      <c r="DY334" s="595" t="str">
        <f ca="1">IF($DP334="","",VLOOKUP(DP334,Invoer!$F$15:$AU$1999,11,FALSE))</f>
        <v/>
      </c>
      <c r="DZ334" s="662" t="str">
        <f ca="1">IF($DP334="","",IF($DN$4&gt;2,"",VLOOKUP(DP334,Invoer!CQ:CS,3,FALSE)))</f>
        <v/>
      </c>
      <c r="EA334" s="541" t="str">
        <f ca="1">IF($DP334="","",IF(ISERROR(DQ334),0,IF($DN$4&lt;3,"",VLOOKUP(DP334,Invoer!$F$15:$AU$1999,15,FALSE))))</f>
        <v/>
      </c>
      <c r="EB334" s="595" t="str">
        <f ca="1">IF($DP334="","",IF($DN$4&lt;3,"",VLOOKUP(DP334,Invoer!$F$15:$AU$1999,19,FALSE)))</f>
        <v/>
      </c>
      <c r="EC334" s="541" t="str">
        <f ca="1">IF($DP334="","",IF(ISERROR(DQ334),0,IF($DN$4&lt;3,"",VLOOKUP(DP334,Invoer!$F$15:$AU$1999,24,FALSE))))</f>
        <v/>
      </c>
      <c r="ED334" s="541" t="str">
        <f ca="1">IF($DP334="","",IF(ISERROR(DQ334),0,IF($DN$4&lt;3,"",VLOOKUP(DP334,Invoer!$F$15:$AU$1999,17,FALSE))))</f>
        <v/>
      </c>
      <c r="EH334" s="89" t="e">
        <f ca="1">Invoer!CP339</f>
        <v>#N/A</v>
      </c>
      <c r="EI334" s="599" t="str">
        <f t="shared" ca="1" si="192"/>
        <v/>
      </c>
      <c r="EJ334" s="673" t="str">
        <f ca="1">IF(EI334="","",VLOOKUP(EI334,Invoer!$F$15:$AU$1999,2,FALSE))</f>
        <v/>
      </c>
      <c r="EK334" s="599" t="str">
        <f t="shared" ca="1" si="193"/>
        <v/>
      </c>
      <c r="EL334" s="599" t="str">
        <f ca="1">IF($EI334="","",VLOOKUP(EI334,Invoer!$F$15:$AU$1999,3,FALSE))</f>
        <v/>
      </c>
      <c r="EM334" s="599" t="str">
        <f ca="1">IF($EI334="","",IF(EL334&lt;&gt;"Liq","",VLOOKUP(EI334,Invoer!$F$15:$AU$1999,4,FALSE)))</f>
        <v/>
      </c>
      <c r="EN334" s="599" t="str">
        <f ca="1">IF($EI334="","",VLOOKUP(EI334,Invoer!$F$15:$AU$1999,6,FALSE))</f>
        <v/>
      </c>
      <c r="EO334" s="599" t="str">
        <f ca="1">IF(EI334="","",VLOOKUP(EI334,Invoer!$F$15:$AU$1999,9,FALSE))</f>
        <v/>
      </c>
      <c r="EP334" s="599" t="str">
        <f ca="1">IF(EI334="","",VLOOKUP(EI334,Invoer!$F$15:$AU$1999,10,FALSE))</f>
        <v/>
      </c>
      <c r="EQ334" s="599" t="str">
        <f ca="1">IF(EI334="","",VLOOKUP(EI334,Invoer!$F$15:$AU$1999,11,FALSE))</f>
        <v/>
      </c>
      <c r="ER334" s="662" t="str">
        <f ca="1">IF(EI334="","",VLOOKUP(EI334,Invoer!CQ:CS,3,FALSE))</f>
        <v/>
      </c>
      <c r="ES334" s="662" t="str">
        <f t="shared" ca="1" si="194"/>
        <v/>
      </c>
      <c r="ET334" s="513" t="str">
        <f t="shared" ca="1" si="195"/>
        <v/>
      </c>
      <c r="EU334" s="112" t="str">
        <f t="shared" ca="1" si="196"/>
        <v/>
      </c>
      <c r="EV334" s="83" t="s">
        <v>160</v>
      </c>
      <c r="EW334" s="682" t="str">
        <f t="shared" ca="1" si="197"/>
        <v/>
      </c>
      <c r="EX334" s="662" t="str">
        <f t="shared" ca="1" si="198"/>
        <v/>
      </c>
      <c r="EY334"/>
      <c r="EZ334" s="56" t="e">
        <f t="shared" ca="1" si="206"/>
        <v>#VALUE!</v>
      </c>
      <c r="FA334" s="56" t="e">
        <f t="shared" ca="1" si="207"/>
        <v>#VALUE!</v>
      </c>
      <c r="FE334"/>
      <c r="FI334"/>
      <c r="FJ334"/>
    </row>
    <row r="335" spans="1:166" ht="12" customHeight="1" x14ac:dyDescent="0.2">
      <c r="A335"/>
      <c r="B335"/>
      <c r="C335"/>
      <c r="E335"/>
      <c r="AC335" s="435" t="str">
        <f>IF($AC$7&lt;3,Invoer!DR340,IF($AC$7=3,Invoer!BT340,"x"))</f>
        <v>x</v>
      </c>
      <c r="AD335" s="599" t="str">
        <f t="shared" si="199"/>
        <v/>
      </c>
      <c r="AE335" s="673" t="str">
        <f>IF($AD335="","",VLOOKUP(AD335,Invoer!$F$15:$AU$1999,2,FALSE))</f>
        <v/>
      </c>
      <c r="AF335" s="599" t="str">
        <f t="shared" si="200"/>
        <v/>
      </c>
      <c r="AG335" s="599" t="str">
        <f>IF($AD335="","",VLOOKUP(AD335,Invoer!$F$15:$AU$1999,3,FALSE))</f>
        <v/>
      </c>
      <c r="AH335" s="599" t="str">
        <f>IF($AD335="","",IF(AG335&lt;&gt;"Liq","",VLOOKUP(AD335,Invoer!$F$15:$AU$1999,4,FALSE)))</f>
        <v/>
      </c>
      <c r="AI335" s="677" t="str">
        <f>IF($AD335="","",VLOOKUP(AD335,Invoer!$F$15:$AU$1999,5,FALSE))</f>
        <v/>
      </c>
      <c r="AJ335" s="599" t="str">
        <f>IF($AD335="","",VLOOKUP(AD335,Invoer!$F$15:$AU$1999,6,FALSE))</f>
        <v/>
      </c>
      <c r="AK335" s="599" t="str">
        <f>IF($AD335="","",VLOOKUP(AD335,Invoer!$F$15:$AU$1999,9,FALSE))</f>
        <v/>
      </c>
      <c r="AL335" s="599" t="str">
        <f>IF($AD335="","",VLOOKUP(AD335,Invoer!$F$15:$AU$1999,10,FALSE))</f>
        <v/>
      </c>
      <c r="AM335" s="599" t="str">
        <f>IF($AD335="","",VLOOKUP(AD335,Invoer!$F$15:$BB$1999,14,FALSE))</f>
        <v/>
      </c>
      <c r="AN335" s="599" t="str">
        <f>IF($AD335="","",VLOOKUP(AD335,Invoer!$F$15:$AU$1999,11,FALSE))</f>
        <v/>
      </c>
      <c r="AO335" s="662" t="str">
        <f>IF($AD335="","",VLOOKUP(AD335,Invoer!$F$15:$AU$1999,15,FALSE))</f>
        <v/>
      </c>
      <c r="AP335" s="599" t="str">
        <f>IF($AD335="","",VLOOKUP(AD335,Invoer!$F$15:$AU$1999,19,FALSE))</f>
        <v/>
      </c>
      <c r="AQ335" s="662" t="str">
        <f>IF($AD335="","",VLOOKUP(AD335,Invoer!$F$15:$AU$1999,24,FALSE))</f>
        <v/>
      </c>
      <c r="AR335" s="662" t="str">
        <f>IF($AD335="","",VLOOKUP(AD335,Invoer!$F$15:$AU$1999,17,FALSE))</f>
        <v/>
      </c>
      <c r="AS335" s="678" t="str">
        <f t="shared" si="208"/>
        <v/>
      </c>
      <c r="AT335" s="676" t="str">
        <f t="shared" si="182"/>
        <v/>
      </c>
      <c r="AU335" s="77" t="e">
        <f t="shared" si="183"/>
        <v>#VALUE!</v>
      </c>
      <c r="AW335" s="57"/>
      <c r="AX335" s="57"/>
      <c r="BA335" s="83" t="e">
        <f ca="1">Invoer!DW340</f>
        <v>#N/A</v>
      </c>
      <c r="BB335" s="599" t="str">
        <f t="shared" ca="1" si="201"/>
        <v/>
      </c>
      <c r="BC335" s="673" t="str">
        <f ca="1">IF($BB335="","",VLOOKUP(BB335,Invoer!$F$15:$AU$1999,2,FALSE))</f>
        <v/>
      </c>
      <c r="BD335" s="599" t="str">
        <f t="shared" ca="1" si="202"/>
        <v/>
      </c>
      <c r="BE335" s="599" t="str">
        <f ca="1">IF($BB335="","",VLOOKUP(BB335,Invoer!$F$15:$AU$1999,5,FALSE))</f>
        <v/>
      </c>
      <c r="BF335" s="599" t="str">
        <f ca="1">IF($BB335="","",VLOOKUP(BB335,Invoer!$F$15:$AU$1999,6,FALSE))</f>
        <v/>
      </c>
      <c r="BG335" s="599" t="str">
        <f ca="1">IF($BB335="","",VLOOKUP(BB335,Invoer!$F$15:$AU$1999,9,FALSE))</f>
        <v/>
      </c>
      <c r="BH335" s="599" t="str">
        <f ca="1">IF($BB335="","",VLOOKUP(BB335,Invoer!$F$15:$AU$1999,10,FALSE))</f>
        <v/>
      </c>
      <c r="BI335" s="599" t="str">
        <f ca="1">IF($BB335="","",VLOOKUP(BB335,Invoer!$F$15:$BB$1999,14,FALSE))</f>
        <v/>
      </c>
      <c r="BJ335" s="599" t="str">
        <f ca="1">IF($BB335="","",VLOOKUP(BB335,Invoer!$F$15:$AU$1999,11,FALSE))</f>
        <v/>
      </c>
      <c r="BK335" s="662" t="str">
        <f t="shared" ca="1" si="203"/>
        <v/>
      </c>
      <c r="BL335" s="662" t="str">
        <f t="shared" ca="1" si="204"/>
        <v/>
      </c>
      <c r="BM335" s="679" t="str">
        <f t="shared" ca="1" si="205"/>
        <v/>
      </c>
      <c r="BN335" s="662" t="str">
        <f t="shared" ca="1" si="184"/>
        <v/>
      </c>
      <c r="BO335" s="662" t="str">
        <f ca="1">IF($BB335="","",VLOOKUP(BB335,Invoer!$F$15:$AU$1999,15,FALSE))</f>
        <v/>
      </c>
      <c r="BP335" s="662" t="str">
        <f ca="1">IF($BB335="","",VLOOKUP(BB335,Invoer!$F$15:$AU$1999,24,FALSE))</f>
        <v/>
      </c>
      <c r="BQ335" s="662" t="str">
        <f ca="1">IF($BB335="","",VLOOKUP(BB335,Invoer!$F$15:$AU$1999,17,FALSE))</f>
        <v/>
      </c>
      <c r="BS335" s="73" t="e">
        <f t="shared" ca="1" si="209"/>
        <v>#VALUE!</v>
      </c>
      <c r="BT335" s="57" t="str">
        <f t="shared" ca="1" si="210"/>
        <v/>
      </c>
      <c r="CQ335" s="411" t="e">
        <f ca="1">Invoer!EG340</f>
        <v>#N/A</v>
      </c>
      <c r="CR335" s="599" t="str">
        <f t="shared" ca="1" si="185"/>
        <v/>
      </c>
      <c r="CS335" s="673" t="str">
        <f ca="1">IF($CR335="","",VLOOKUP(CR335,Invoer!$F$15:$AU$1500,2,FALSE))</f>
        <v/>
      </c>
      <c r="CT335" s="599" t="str">
        <f t="shared" ca="1" si="186"/>
        <v/>
      </c>
      <c r="CU335" s="599" t="str">
        <f ca="1">IF($CR335="","",VLOOKUP(CR335,Invoer!$F$15:$AU$1500,3,FALSE))</f>
        <v/>
      </c>
      <c r="CV335" s="599" t="str">
        <f ca="1">IF($CR335="","",IF(CU335&lt;&gt;"Liq","",VLOOKUP(CR335,Invoer!$F$15:$AU$1500,4,FALSE)))</f>
        <v/>
      </c>
      <c r="CW335" s="599" t="str">
        <f ca="1">IF($CR335="","",VLOOKUP(CR335,Invoer!$F$15:$AU$1500,5,FALSE))</f>
        <v/>
      </c>
      <c r="CX335" s="599" t="str">
        <f ca="1">IF($CR335="","",VLOOKUP(CR335,Invoer!$F$15:$AU$1500,6,FALSE))</f>
        <v/>
      </c>
      <c r="CY335" s="599" t="str">
        <f ca="1">IF($CR335="","",VLOOKUP(CR335,Invoer!$F$15:$AU$1500,9,FALSE))</f>
        <v/>
      </c>
      <c r="CZ335" s="599" t="str">
        <f ca="1">IF($CR335="","",VLOOKUP(CR335,Invoer!$F$15:$AU$1500,10,FALSE))</f>
        <v/>
      </c>
      <c r="DA335" s="599" t="str">
        <f ca="1">IF($CR335="","",VLOOKUP(CR335,Invoer!$F$15:$AU$1500,11,FALSE))</f>
        <v/>
      </c>
      <c r="DB335" s="599" t="str">
        <f ca="1">IF($CR335="","",VLOOKUP(CR335,Invoer!$F$15:$BB$1500,14,FALSE))</f>
        <v/>
      </c>
      <c r="DC335" s="662" t="str">
        <f ca="1">IF($CR335="","",VLOOKUP(CR335,Invoer!$F$15:$AU$1500,15,FALSE))</f>
        <v/>
      </c>
      <c r="DD335" s="599" t="str">
        <f ca="1">IF($CR335="","",VLOOKUP(CR335,Invoer!$F$15:$AU$1500,19,FALSE))</f>
        <v/>
      </c>
      <c r="DE335" s="662" t="str">
        <f ca="1">IF($CR335="","",VLOOKUP(CR335,Invoer!$F$15:$AU$1500,20,FALSE))</f>
        <v/>
      </c>
      <c r="DF335" s="662" t="str">
        <f ca="1">IF($CR335="","",VLOOKUP(CR335,Invoer!$F$15:$AU$1500,23,FALSE))</f>
        <v/>
      </c>
      <c r="DG335" s="662" t="str">
        <f ca="1">IF($CR335="","",VLOOKUP(CR335,Invoer!$F$15:$AU$1500,17,FALSE))</f>
        <v/>
      </c>
      <c r="DH335" s="681" t="str">
        <f t="shared" ca="1" si="187"/>
        <v/>
      </c>
      <c r="DI335" s="662" t="str">
        <f t="shared" ca="1" si="188"/>
        <v/>
      </c>
      <c r="DJ335" s="190"/>
      <c r="DK335" s="411" t="str">
        <f t="shared" ca="1" si="189"/>
        <v/>
      </c>
      <c r="DO335" s="61" t="e">
        <f ca="1">IF($DN$4&lt;3,Invoer!EB340,Invoer!EA340)</f>
        <v>#N/A</v>
      </c>
      <c r="DP335" s="599" t="str">
        <f t="shared" ca="1" si="190"/>
        <v/>
      </c>
      <c r="DQ335" s="673" t="str">
        <f ca="1">IF($DP335="","",VLOOKUP(DP335,Invoer!$F$15:$AU$1999,2,FALSE))</f>
        <v/>
      </c>
      <c r="DR335" s="599" t="str">
        <f t="shared" ca="1" si="191"/>
        <v/>
      </c>
      <c r="DS335" s="599" t="str">
        <f ca="1">IF($DP335="","",VLOOKUP(DP335,Invoer!$F$15:$AU$1999,3,FALSE))</f>
        <v/>
      </c>
      <c r="DT335" s="599" t="str">
        <f ca="1">IF($DP335="","",IF(DS335&lt;&gt;"Liq","",VLOOKUP(DP335,Invoer!$F$15:$AU$1999,4,FALSE)))</f>
        <v/>
      </c>
      <c r="DU335" s="599" t="str">
        <f ca="1">IF($DP335="","",VLOOKUP(DP335,Invoer!$F$15:$AU$1999,5,FALSE))</f>
        <v/>
      </c>
      <c r="DV335" s="599" t="str">
        <f ca="1">IF($DP335="","",VLOOKUP(DP335,Invoer!$F$15:$AU$1999,6,FALSE))</f>
        <v/>
      </c>
      <c r="DW335" s="599" t="str">
        <f ca="1">IF($DP335="","",VLOOKUP(DP335,Invoer!$F$15:$AU$1999,9,FALSE))</f>
        <v/>
      </c>
      <c r="DX335" s="599" t="str">
        <f ca="1">IF($DP335="","",VLOOKUP(DP335,Invoer!$F$15:$AU$1999,10,FALSE))</f>
        <v/>
      </c>
      <c r="DY335" s="595" t="str">
        <f ca="1">IF($DP335="","",VLOOKUP(DP335,Invoer!$F$15:$AU$1999,11,FALSE))</f>
        <v/>
      </c>
      <c r="DZ335" s="662" t="str">
        <f ca="1">IF($DP335="","",IF($DN$4&gt;2,"",VLOOKUP(DP335,Invoer!CQ:CS,3,FALSE)))</f>
        <v/>
      </c>
      <c r="EA335" s="541" t="str">
        <f ca="1">IF($DP335="","",IF(ISERROR(DQ335),0,IF($DN$4&lt;3,"",VLOOKUP(DP335,Invoer!$F$15:$AU$1999,15,FALSE))))</f>
        <v/>
      </c>
      <c r="EB335" s="595" t="str">
        <f ca="1">IF($DP335="","",IF($DN$4&lt;3,"",VLOOKUP(DP335,Invoer!$F$15:$AU$1999,19,FALSE)))</f>
        <v/>
      </c>
      <c r="EC335" s="541" t="str">
        <f ca="1">IF($DP335="","",IF(ISERROR(DQ335),0,IF($DN$4&lt;3,"",VLOOKUP(DP335,Invoer!$F$15:$AU$1999,24,FALSE))))</f>
        <v/>
      </c>
      <c r="ED335" s="541" t="str">
        <f ca="1">IF($DP335="","",IF(ISERROR(DQ335),0,IF($DN$4&lt;3,"",VLOOKUP(DP335,Invoer!$F$15:$AU$1999,17,FALSE))))</f>
        <v/>
      </c>
      <c r="EH335" s="89" t="e">
        <f ca="1">Invoer!CP340</f>
        <v>#N/A</v>
      </c>
      <c r="EI335" s="599" t="str">
        <f t="shared" ca="1" si="192"/>
        <v/>
      </c>
      <c r="EJ335" s="673" t="str">
        <f ca="1">IF(EI335="","",VLOOKUP(EI335,Invoer!$F$15:$AU$1999,2,FALSE))</f>
        <v/>
      </c>
      <c r="EK335" s="599" t="str">
        <f t="shared" ca="1" si="193"/>
        <v/>
      </c>
      <c r="EL335" s="599" t="str">
        <f ca="1">IF($EI335="","",VLOOKUP(EI335,Invoer!$F$15:$AU$1999,3,FALSE))</f>
        <v/>
      </c>
      <c r="EM335" s="599" t="str">
        <f ca="1">IF($EI335="","",IF(EL335&lt;&gt;"Liq","",VLOOKUP(EI335,Invoer!$F$15:$AU$1999,4,FALSE)))</f>
        <v/>
      </c>
      <c r="EN335" s="599" t="str">
        <f ca="1">IF($EI335="","",VLOOKUP(EI335,Invoer!$F$15:$AU$1999,6,FALSE))</f>
        <v/>
      </c>
      <c r="EO335" s="599" t="str">
        <f ca="1">IF(EI335="","",VLOOKUP(EI335,Invoer!$F$15:$AU$1999,9,FALSE))</f>
        <v/>
      </c>
      <c r="EP335" s="599" t="str">
        <f ca="1">IF(EI335="","",VLOOKUP(EI335,Invoer!$F$15:$AU$1999,10,FALSE))</f>
        <v/>
      </c>
      <c r="EQ335" s="599" t="str">
        <f ca="1">IF(EI335="","",VLOOKUP(EI335,Invoer!$F$15:$AU$1999,11,FALSE))</f>
        <v/>
      </c>
      <c r="ER335" s="662" t="str">
        <f ca="1">IF(EI335="","",VLOOKUP(EI335,Invoer!CQ:CS,3,FALSE))</f>
        <v/>
      </c>
      <c r="ES335" s="662" t="str">
        <f t="shared" ca="1" si="194"/>
        <v/>
      </c>
      <c r="ET335" s="513" t="str">
        <f t="shared" ca="1" si="195"/>
        <v/>
      </c>
      <c r="EU335" s="112" t="str">
        <f t="shared" ca="1" si="196"/>
        <v/>
      </c>
      <c r="EV335" s="83" t="s">
        <v>160</v>
      </c>
      <c r="EW335" s="682" t="str">
        <f t="shared" ca="1" si="197"/>
        <v/>
      </c>
      <c r="EX335" s="662" t="str">
        <f t="shared" ca="1" si="198"/>
        <v/>
      </c>
      <c r="EY335"/>
      <c r="EZ335" s="56" t="e">
        <f t="shared" ca="1" si="206"/>
        <v>#VALUE!</v>
      </c>
      <c r="FA335" s="56" t="e">
        <f t="shared" ca="1" si="207"/>
        <v>#VALUE!</v>
      </c>
      <c r="FE335"/>
      <c r="FI335"/>
      <c r="FJ335"/>
    </row>
    <row r="336" spans="1:166" ht="12" customHeight="1" x14ac:dyDescent="0.2">
      <c r="A336"/>
      <c r="B336"/>
      <c r="C336"/>
      <c r="E336"/>
      <c r="AC336" s="435" t="str">
        <f>IF($AC$7&lt;3,Invoer!DR341,IF($AC$7=3,Invoer!BT341,"x"))</f>
        <v>x</v>
      </c>
      <c r="AD336" s="599" t="str">
        <f t="shared" si="199"/>
        <v/>
      </c>
      <c r="AE336" s="673" t="str">
        <f>IF($AD336="","",VLOOKUP(AD336,Invoer!$F$15:$AU$1999,2,FALSE))</f>
        <v/>
      </c>
      <c r="AF336" s="599" t="str">
        <f t="shared" si="200"/>
        <v/>
      </c>
      <c r="AG336" s="599" t="str">
        <f>IF($AD336="","",VLOOKUP(AD336,Invoer!$F$15:$AU$1999,3,FALSE))</f>
        <v/>
      </c>
      <c r="AH336" s="599" t="str">
        <f>IF($AD336="","",IF(AG336&lt;&gt;"Liq","",VLOOKUP(AD336,Invoer!$F$15:$AU$1999,4,FALSE)))</f>
        <v/>
      </c>
      <c r="AI336" s="677" t="str">
        <f>IF($AD336="","",VLOOKUP(AD336,Invoer!$F$15:$AU$1999,5,FALSE))</f>
        <v/>
      </c>
      <c r="AJ336" s="599" t="str">
        <f>IF($AD336="","",VLOOKUP(AD336,Invoer!$F$15:$AU$1999,6,FALSE))</f>
        <v/>
      </c>
      <c r="AK336" s="599" t="str">
        <f>IF($AD336="","",VLOOKUP(AD336,Invoer!$F$15:$AU$1999,9,FALSE))</f>
        <v/>
      </c>
      <c r="AL336" s="599" t="str">
        <f>IF($AD336="","",VLOOKUP(AD336,Invoer!$F$15:$AU$1999,10,FALSE))</f>
        <v/>
      </c>
      <c r="AM336" s="599" t="str">
        <f>IF($AD336="","",VLOOKUP(AD336,Invoer!$F$15:$BB$1999,14,FALSE))</f>
        <v/>
      </c>
      <c r="AN336" s="599" t="str">
        <f>IF($AD336="","",VLOOKUP(AD336,Invoer!$F$15:$AU$1999,11,FALSE))</f>
        <v/>
      </c>
      <c r="AO336" s="662" t="str">
        <f>IF($AD336="","",VLOOKUP(AD336,Invoer!$F$15:$AU$1999,15,FALSE))</f>
        <v/>
      </c>
      <c r="AP336" s="599" t="str">
        <f>IF($AD336="","",VLOOKUP(AD336,Invoer!$F$15:$AU$1999,19,FALSE))</f>
        <v/>
      </c>
      <c r="AQ336" s="662" t="str">
        <f>IF($AD336="","",VLOOKUP(AD336,Invoer!$F$15:$AU$1999,24,FALSE))</f>
        <v/>
      </c>
      <c r="AR336" s="662" t="str">
        <f>IF($AD336="","",VLOOKUP(AD336,Invoer!$F$15:$AU$1999,17,FALSE))</f>
        <v/>
      </c>
      <c r="AS336" s="678" t="str">
        <f t="shared" si="208"/>
        <v/>
      </c>
      <c r="AT336" s="676" t="str">
        <f t="shared" si="182"/>
        <v/>
      </c>
      <c r="AU336" s="77" t="e">
        <f t="shared" si="183"/>
        <v>#VALUE!</v>
      </c>
      <c r="AW336" s="57"/>
      <c r="AX336" s="57"/>
      <c r="BA336" s="83" t="e">
        <f ca="1">Invoer!DW341</f>
        <v>#N/A</v>
      </c>
      <c r="BB336" s="599" t="str">
        <f t="shared" ca="1" si="201"/>
        <v/>
      </c>
      <c r="BC336" s="673" t="str">
        <f ca="1">IF($BB336="","",VLOOKUP(BB336,Invoer!$F$15:$AU$1999,2,FALSE))</f>
        <v/>
      </c>
      <c r="BD336" s="599" t="str">
        <f t="shared" ca="1" si="202"/>
        <v/>
      </c>
      <c r="BE336" s="599" t="str">
        <f ca="1">IF($BB336="","",VLOOKUP(BB336,Invoer!$F$15:$AU$1999,5,FALSE))</f>
        <v/>
      </c>
      <c r="BF336" s="599" t="str">
        <f ca="1">IF($BB336="","",VLOOKUP(BB336,Invoer!$F$15:$AU$1999,6,FALSE))</f>
        <v/>
      </c>
      <c r="BG336" s="599" t="str">
        <f ca="1">IF($BB336="","",VLOOKUP(BB336,Invoer!$F$15:$AU$1999,9,FALSE))</f>
        <v/>
      </c>
      <c r="BH336" s="599" t="str">
        <f ca="1">IF($BB336="","",VLOOKUP(BB336,Invoer!$F$15:$AU$1999,10,FALSE))</f>
        <v/>
      </c>
      <c r="BI336" s="599" t="str">
        <f ca="1">IF($BB336="","",VLOOKUP(BB336,Invoer!$F$15:$BB$1999,14,FALSE))</f>
        <v/>
      </c>
      <c r="BJ336" s="599" t="str">
        <f ca="1">IF($BB336="","",VLOOKUP(BB336,Invoer!$F$15:$AU$1999,11,FALSE))</f>
        <v/>
      </c>
      <c r="BK336" s="662" t="str">
        <f t="shared" ca="1" si="203"/>
        <v/>
      </c>
      <c r="BL336" s="662" t="str">
        <f t="shared" ca="1" si="204"/>
        <v/>
      </c>
      <c r="BM336" s="679" t="str">
        <f t="shared" ca="1" si="205"/>
        <v/>
      </c>
      <c r="BN336" s="662" t="str">
        <f t="shared" ca="1" si="184"/>
        <v/>
      </c>
      <c r="BO336" s="662" t="str">
        <f ca="1">IF($BB336="","",VLOOKUP(BB336,Invoer!$F$15:$AU$1999,15,FALSE))</f>
        <v/>
      </c>
      <c r="BP336" s="662" t="str">
        <f ca="1">IF($BB336="","",VLOOKUP(BB336,Invoer!$F$15:$AU$1999,24,FALSE))</f>
        <v/>
      </c>
      <c r="BQ336" s="662" t="str">
        <f ca="1">IF($BB336="","",VLOOKUP(BB336,Invoer!$F$15:$AU$1999,17,FALSE))</f>
        <v/>
      </c>
      <c r="BS336" s="73" t="e">
        <f t="shared" ca="1" si="209"/>
        <v>#VALUE!</v>
      </c>
      <c r="BT336" s="57" t="str">
        <f t="shared" ca="1" si="210"/>
        <v/>
      </c>
      <c r="CQ336" s="411" t="e">
        <f ca="1">Invoer!EG341</f>
        <v>#N/A</v>
      </c>
      <c r="CR336" s="599" t="str">
        <f t="shared" ca="1" si="185"/>
        <v/>
      </c>
      <c r="CS336" s="673" t="str">
        <f ca="1">IF($CR336="","",VLOOKUP(CR336,Invoer!$F$15:$AU$1500,2,FALSE))</f>
        <v/>
      </c>
      <c r="CT336" s="599" t="str">
        <f t="shared" ca="1" si="186"/>
        <v/>
      </c>
      <c r="CU336" s="599" t="str">
        <f ca="1">IF($CR336="","",VLOOKUP(CR336,Invoer!$F$15:$AU$1500,3,FALSE))</f>
        <v/>
      </c>
      <c r="CV336" s="599" t="str">
        <f ca="1">IF($CR336="","",IF(CU336&lt;&gt;"Liq","",VLOOKUP(CR336,Invoer!$F$15:$AU$1500,4,FALSE)))</f>
        <v/>
      </c>
      <c r="CW336" s="599" t="str">
        <f ca="1">IF($CR336="","",VLOOKUP(CR336,Invoer!$F$15:$AU$1500,5,FALSE))</f>
        <v/>
      </c>
      <c r="CX336" s="599" t="str">
        <f ca="1">IF($CR336="","",VLOOKUP(CR336,Invoer!$F$15:$AU$1500,6,FALSE))</f>
        <v/>
      </c>
      <c r="CY336" s="599" t="str">
        <f ca="1">IF($CR336="","",VLOOKUP(CR336,Invoer!$F$15:$AU$1500,9,FALSE))</f>
        <v/>
      </c>
      <c r="CZ336" s="599" t="str">
        <f ca="1">IF($CR336="","",VLOOKUP(CR336,Invoer!$F$15:$AU$1500,10,FALSE))</f>
        <v/>
      </c>
      <c r="DA336" s="599" t="str">
        <f ca="1">IF($CR336="","",VLOOKUP(CR336,Invoer!$F$15:$AU$1500,11,FALSE))</f>
        <v/>
      </c>
      <c r="DB336" s="599" t="str">
        <f ca="1">IF($CR336="","",VLOOKUP(CR336,Invoer!$F$15:$BB$1500,14,FALSE))</f>
        <v/>
      </c>
      <c r="DC336" s="662" t="str">
        <f ca="1">IF($CR336="","",VLOOKUP(CR336,Invoer!$F$15:$AU$1500,15,FALSE))</f>
        <v/>
      </c>
      <c r="DD336" s="599" t="str">
        <f ca="1">IF($CR336="","",VLOOKUP(CR336,Invoer!$F$15:$AU$1500,19,FALSE))</f>
        <v/>
      </c>
      <c r="DE336" s="662" t="str">
        <f ca="1">IF($CR336="","",VLOOKUP(CR336,Invoer!$F$15:$AU$1500,20,FALSE))</f>
        <v/>
      </c>
      <c r="DF336" s="662" t="str">
        <f ca="1">IF($CR336="","",VLOOKUP(CR336,Invoer!$F$15:$AU$1500,23,FALSE))</f>
        <v/>
      </c>
      <c r="DG336" s="662" t="str">
        <f ca="1">IF($CR336="","",VLOOKUP(CR336,Invoer!$F$15:$AU$1500,17,FALSE))</f>
        <v/>
      </c>
      <c r="DH336" s="681" t="str">
        <f t="shared" ca="1" si="187"/>
        <v/>
      </c>
      <c r="DI336" s="662" t="str">
        <f t="shared" ca="1" si="188"/>
        <v/>
      </c>
      <c r="DJ336" s="190"/>
      <c r="DK336" s="411" t="str">
        <f t="shared" ca="1" si="189"/>
        <v/>
      </c>
      <c r="DO336" s="61" t="e">
        <f ca="1">IF($DN$4&lt;3,Invoer!EB341,Invoer!EA341)</f>
        <v>#N/A</v>
      </c>
      <c r="DP336" s="599" t="str">
        <f t="shared" ca="1" si="190"/>
        <v/>
      </c>
      <c r="DQ336" s="673" t="str">
        <f ca="1">IF($DP336="","",VLOOKUP(DP336,Invoer!$F$15:$AU$1999,2,FALSE))</f>
        <v/>
      </c>
      <c r="DR336" s="599" t="str">
        <f t="shared" ca="1" si="191"/>
        <v/>
      </c>
      <c r="DS336" s="599" t="str">
        <f ca="1">IF($DP336="","",VLOOKUP(DP336,Invoer!$F$15:$AU$1999,3,FALSE))</f>
        <v/>
      </c>
      <c r="DT336" s="599" t="str">
        <f ca="1">IF($DP336="","",IF(DS336&lt;&gt;"Liq","",VLOOKUP(DP336,Invoer!$F$15:$AU$1999,4,FALSE)))</f>
        <v/>
      </c>
      <c r="DU336" s="599" t="str">
        <f ca="1">IF($DP336="","",VLOOKUP(DP336,Invoer!$F$15:$AU$1999,5,FALSE))</f>
        <v/>
      </c>
      <c r="DV336" s="599" t="str">
        <f ca="1">IF($DP336="","",VLOOKUP(DP336,Invoer!$F$15:$AU$1999,6,FALSE))</f>
        <v/>
      </c>
      <c r="DW336" s="599" t="str">
        <f ca="1">IF($DP336="","",VLOOKUP(DP336,Invoer!$F$15:$AU$1999,9,FALSE))</f>
        <v/>
      </c>
      <c r="DX336" s="599" t="str">
        <f ca="1">IF($DP336="","",VLOOKUP(DP336,Invoer!$F$15:$AU$1999,10,FALSE))</f>
        <v/>
      </c>
      <c r="DY336" s="595" t="str">
        <f ca="1">IF($DP336="","",VLOOKUP(DP336,Invoer!$F$15:$AU$1999,11,FALSE))</f>
        <v/>
      </c>
      <c r="DZ336" s="662" t="str">
        <f ca="1">IF($DP336="","",IF($DN$4&gt;2,"",VLOOKUP(DP336,Invoer!CQ:CS,3,FALSE)))</f>
        <v/>
      </c>
      <c r="EA336" s="541" t="str">
        <f ca="1">IF($DP336="","",IF(ISERROR(DQ336),0,IF($DN$4&lt;3,"",VLOOKUP(DP336,Invoer!$F$15:$AU$1999,15,FALSE))))</f>
        <v/>
      </c>
      <c r="EB336" s="595" t="str">
        <f ca="1">IF($DP336="","",IF($DN$4&lt;3,"",VLOOKUP(DP336,Invoer!$F$15:$AU$1999,19,FALSE)))</f>
        <v/>
      </c>
      <c r="EC336" s="541" t="str">
        <f ca="1">IF($DP336="","",IF(ISERROR(DQ336),0,IF($DN$4&lt;3,"",VLOOKUP(DP336,Invoer!$F$15:$AU$1999,24,FALSE))))</f>
        <v/>
      </c>
      <c r="ED336" s="541" t="str">
        <f ca="1">IF($DP336="","",IF(ISERROR(DQ336),0,IF($DN$4&lt;3,"",VLOOKUP(DP336,Invoer!$F$15:$AU$1999,17,FALSE))))</f>
        <v/>
      </c>
      <c r="EH336" s="89" t="e">
        <f ca="1">Invoer!CP341</f>
        <v>#N/A</v>
      </c>
      <c r="EI336" s="599" t="str">
        <f t="shared" ca="1" si="192"/>
        <v/>
      </c>
      <c r="EJ336" s="673" t="str">
        <f ca="1">IF(EI336="","",VLOOKUP(EI336,Invoer!$F$15:$AU$1999,2,FALSE))</f>
        <v/>
      </c>
      <c r="EK336" s="599" t="str">
        <f t="shared" ca="1" si="193"/>
        <v/>
      </c>
      <c r="EL336" s="599" t="str">
        <f ca="1">IF($EI336="","",VLOOKUP(EI336,Invoer!$F$15:$AU$1999,3,FALSE))</f>
        <v/>
      </c>
      <c r="EM336" s="599" t="str">
        <f ca="1">IF($EI336="","",IF(EL336&lt;&gt;"Liq","",VLOOKUP(EI336,Invoer!$F$15:$AU$1999,4,FALSE)))</f>
        <v/>
      </c>
      <c r="EN336" s="599" t="str">
        <f ca="1">IF($EI336="","",VLOOKUP(EI336,Invoer!$F$15:$AU$1999,6,FALSE))</f>
        <v/>
      </c>
      <c r="EO336" s="599" t="str">
        <f ca="1">IF(EI336="","",VLOOKUP(EI336,Invoer!$F$15:$AU$1999,9,FALSE))</f>
        <v/>
      </c>
      <c r="EP336" s="599" t="str">
        <f ca="1">IF(EI336="","",VLOOKUP(EI336,Invoer!$F$15:$AU$1999,10,FALSE))</f>
        <v/>
      </c>
      <c r="EQ336" s="599" t="str">
        <f ca="1">IF(EI336="","",VLOOKUP(EI336,Invoer!$F$15:$AU$1999,11,FALSE))</f>
        <v/>
      </c>
      <c r="ER336" s="662" t="str">
        <f ca="1">IF(EI336="","",VLOOKUP(EI336,Invoer!CQ:CS,3,FALSE))</f>
        <v/>
      </c>
      <c r="ES336" s="662" t="str">
        <f t="shared" ca="1" si="194"/>
        <v/>
      </c>
      <c r="ET336" s="513" t="str">
        <f t="shared" ca="1" si="195"/>
        <v/>
      </c>
      <c r="EU336" s="112" t="str">
        <f t="shared" ca="1" si="196"/>
        <v/>
      </c>
      <c r="EV336" s="83" t="s">
        <v>160</v>
      </c>
      <c r="EW336" s="682" t="str">
        <f t="shared" ca="1" si="197"/>
        <v/>
      </c>
      <c r="EX336" s="662" t="str">
        <f t="shared" ca="1" si="198"/>
        <v/>
      </c>
      <c r="EY336"/>
      <c r="EZ336" s="56" t="e">
        <f t="shared" ca="1" si="206"/>
        <v>#VALUE!</v>
      </c>
      <c r="FA336" s="56" t="e">
        <f t="shared" ca="1" si="207"/>
        <v>#VALUE!</v>
      </c>
      <c r="FE336"/>
      <c r="FI336"/>
      <c r="FJ336"/>
    </row>
    <row r="337" spans="1:166" ht="12" customHeight="1" x14ac:dyDescent="0.2">
      <c r="A337"/>
      <c r="B337"/>
      <c r="C337"/>
      <c r="E337"/>
      <c r="AC337" s="435" t="str">
        <f>IF($AC$7&lt;3,Invoer!DR342,IF($AC$7=3,Invoer!BT342,"x"))</f>
        <v>x</v>
      </c>
      <c r="AD337" s="599" t="str">
        <f t="shared" si="199"/>
        <v/>
      </c>
      <c r="AE337" s="673" t="str">
        <f>IF($AD337="","",VLOOKUP(AD337,Invoer!$F$15:$AU$1999,2,FALSE))</f>
        <v/>
      </c>
      <c r="AF337" s="599" t="str">
        <f t="shared" si="200"/>
        <v/>
      </c>
      <c r="AG337" s="599" t="str">
        <f>IF($AD337="","",VLOOKUP(AD337,Invoer!$F$15:$AU$1999,3,FALSE))</f>
        <v/>
      </c>
      <c r="AH337" s="599" t="str">
        <f>IF($AD337="","",IF(AG337&lt;&gt;"Liq","",VLOOKUP(AD337,Invoer!$F$15:$AU$1999,4,FALSE)))</f>
        <v/>
      </c>
      <c r="AI337" s="677" t="str">
        <f>IF($AD337="","",VLOOKUP(AD337,Invoer!$F$15:$AU$1999,5,FALSE))</f>
        <v/>
      </c>
      <c r="AJ337" s="599" t="str">
        <f>IF($AD337="","",VLOOKUP(AD337,Invoer!$F$15:$AU$1999,6,FALSE))</f>
        <v/>
      </c>
      <c r="AK337" s="599" t="str">
        <f>IF($AD337="","",VLOOKUP(AD337,Invoer!$F$15:$AU$1999,9,FALSE))</f>
        <v/>
      </c>
      <c r="AL337" s="599" t="str">
        <f>IF($AD337="","",VLOOKUP(AD337,Invoer!$F$15:$AU$1999,10,FALSE))</f>
        <v/>
      </c>
      <c r="AM337" s="599" t="str">
        <f>IF($AD337="","",VLOOKUP(AD337,Invoer!$F$15:$BB$1999,14,FALSE))</f>
        <v/>
      </c>
      <c r="AN337" s="599" t="str">
        <f>IF($AD337="","",VLOOKUP(AD337,Invoer!$F$15:$AU$1999,11,FALSE))</f>
        <v/>
      </c>
      <c r="AO337" s="662" t="str">
        <f>IF($AD337="","",VLOOKUP(AD337,Invoer!$F$15:$AU$1999,15,FALSE))</f>
        <v/>
      </c>
      <c r="AP337" s="599" t="str">
        <f>IF($AD337="","",VLOOKUP(AD337,Invoer!$F$15:$AU$1999,19,FALSE))</f>
        <v/>
      </c>
      <c r="AQ337" s="662" t="str">
        <f>IF($AD337="","",VLOOKUP(AD337,Invoer!$F$15:$AU$1999,24,FALSE))</f>
        <v/>
      </c>
      <c r="AR337" s="662" t="str">
        <f>IF($AD337="","",VLOOKUP(AD337,Invoer!$F$15:$AU$1999,17,FALSE))</f>
        <v/>
      </c>
      <c r="AS337" s="678" t="str">
        <f t="shared" si="208"/>
        <v/>
      </c>
      <c r="AT337" s="676" t="str">
        <f t="shared" si="182"/>
        <v/>
      </c>
      <c r="AU337" s="77" t="e">
        <f t="shared" si="183"/>
        <v>#VALUE!</v>
      </c>
      <c r="AW337" s="57"/>
      <c r="AX337" s="57"/>
      <c r="BA337" s="83" t="e">
        <f ca="1">Invoer!DW342</f>
        <v>#N/A</v>
      </c>
      <c r="BB337" s="599" t="str">
        <f t="shared" ca="1" si="201"/>
        <v/>
      </c>
      <c r="BC337" s="673" t="str">
        <f ca="1">IF($BB337="","",VLOOKUP(BB337,Invoer!$F$15:$AU$1999,2,FALSE))</f>
        <v/>
      </c>
      <c r="BD337" s="599" t="str">
        <f t="shared" ca="1" si="202"/>
        <v/>
      </c>
      <c r="BE337" s="599" t="str">
        <f ca="1">IF($BB337="","",VLOOKUP(BB337,Invoer!$F$15:$AU$1999,5,FALSE))</f>
        <v/>
      </c>
      <c r="BF337" s="599" t="str">
        <f ca="1">IF($BB337="","",VLOOKUP(BB337,Invoer!$F$15:$AU$1999,6,FALSE))</f>
        <v/>
      </c>
      <c r="BG337" s="599" t="str">
        <f ca="1">IF($BB337="","",VLOOKUP(BB337,Invoer!$F$15:$AU$1999,9,FALSE))</f>
        <v/>
      </c>
      <c r="BH337" s="599" t="str">
        <f ca="1">IF($BB337="","",VLOOKUP(BB337,Invoer!$F$15:$AU$1999,10,FALSE))</f>
        <v/>
      </c>
      <c r="BI337" s="599" t="str">
        <f ca="1">IF($BB337="","",VLOOKUP(BB337,Invoer!$F$15:$BB$1999,14,FALSE))</f>
        <v/>
      </c>
      <c r="BJ337" s="599" t="str">
        <f ca="1">IF($BB337="","",VLOOKUP(BB337,Invoer!$F$15:$AU$1999,11,FALSE))</f>
        <v/>
      </c>
      <c r="BK337" s="662" t="str">
        <f t="shared" ca="1" si="203"/>
        <v/>
      </c>
      <c r="BL337" s="662" t="str">
        <f t="shared" ca="1" si="204"/>
        <v/>
      </c>
      <c r="BM337" s="679" t="str">
        <f t="shared" ca="1" si="205"/>
        <v/>
      </c>
      <c r="BN337" s="662" t="str">
        <f t="shared" ca="1" si="184"/>
        <v/>
      </c>
      <c r="BO337" s="662" t="str">
        <f ca="1">IF($BB337="","",VLOOKUP(BB337,Invoer!$F$15:$AU$1999,15,FALSE))</f>
        <v/>
      </c>
      <c r="BP337" s="662" t="str">
        <f ca="1">IF($BB337="","",VLOOKUP(BB337,Invoer!$F$15:$AU$1999,24,FALSE))</f>
        <v/>
      </c>
      <c r="BQ337" s="662" t="str">
        <f ca="1">IF($BB337="","",VLOOKUP(BB337,Invoer!$F$15:$AU$1999,17,FALSE))</f>
        <v/>
      </c>
      <c r="BS337" s="73" t="e">
        <f t="shared" ca="1" si="209"/>
        <v>#VALUE!</v>
      </c>
      <c r="BT337" s="57" t="str">
        <f t="shared" ca="1" si="210"/>
        <v/>
      </c>
      <c r="CQ337" s="411" t="e">
        <f ca="1">Invoer!EG342</f>
        <v>#N/A</v>
      </c>
      <c r="CR337" s="599" t="str">
        <f t="shared" ca="1" si="185"/>
        <v/>
      </c>
      <c r="CS337" s="673" t="str">
        <f ca="1">IF($CR337="","",VLOOKUP(CR337,Invoer!$F$15:$AU$1500,2,FALSE))</f>
        <v/>
      </c>
      <c r="CT337" s="599" t="str">
        <f t="shared" ca="1" si="186"/>
        <v/>
      </c>
      <c r="CU337" s="599" t="str">
        <f ca="1">IF($CR337="","",VLOOKUP(CR337,Invoer!$F$15:$AU$1500,3,FALSE))</f>
        <v/>
      </c>
      <c r="CV337" s="599" t="str">
        <f ca="1">IF($CR337="","",IF(CU337&lt;&gt;"Liq","",VLOOKUP(CR337,Invoer!$F$15:$AU$1500,4,FALSE)))</f>
        <v/>
      </c>
      <c r="CW337" s="599" t="str">
        <f ca="1">IF($CR337="","",VLOOKUP(CR337,Invoer!$F$15:$AU$1500,5,FALSE))</f>
        <v/>
      </c>
      <c r="CX337" s="599" t="str">
        <f ca="1">IF($CR337="","",VLOOKUP(CR337,Invoer!$F$15:$AU$1500,6,FALSE))</f>
        <v/>
      </c>
      <c r="CY337" s="599" t="str">
        <f ca="1">IF($CR337="","",VLOOKUP(CR337,Invoer!$F$15:$AU$1500,9,FALSE))</f>
        <v/>
      </c>
      <c r="CZ337" s="599" t="str">
        <f ca="1">IF($CR337="","",VLOOKUP(CR337,Invoer!$F$15:$AU$1500,10,FALSE))</f>
        <v/>
      </c>
      <c r="DA337" s="599" t="str">
        <f ca="1">IF($CR337="","",VLOOKUP(CR337,Invoer!$F$15:$AU$1500,11,FALSE))</f>
        <v/>
      </c>
      <c r="DB337" s="599" t="str">
        <f ca="1">IF($CR337="","",VLOOKUP(CR337,Invoer!$F$15:$BB$1500,14,FALSE))</f>
        <v/>
      </c>
      <c r="DC337" s="662" t="str">
        <f ca="1">IF($CR337="","",VLOOKUP(CR337,Invoer!$F$15:$AU$1500,15,FALSE))</f>
        <v/>
      </c>
      <c r="DD337" s="599" t="str">
        <f ca="1">IF($CR337="","",VLOOKUP(CR337,Invoer!$F$15:$AU$1500,19,FALSE))</f>
        <v/>
      </c>
      <c r="DE337" s="662" t="str">
        <f ca="1">IF($CR337="","",VLOOKUP(CR337,Invoer!$F$15:$AU$1500,20,FALSE))</f>
        <v/>
      </c>
      <c r="DF337" s="662" t="str">
        <f ca="1">IF($CR337="","",VLOOKUP(CR337,Invoer!$F$15:$AU$1500,23,FALSE))</f>
        <v/>
      </c>
      <c r="DG337" s="662" t="str">
        <f ca="1">IF($CR337="","",VLOOKUP(CR337,Invoer!$F$15:$AU$1500,17,FALSE))</f>
        <v/>
      </c>
      <c r="DH337" s="681" t="str">
        <f t="shared" ca="1" si="187"/>
        <v/>
      </c>
      <c r="DI337" s="662" t="str">
        <f t="shared" ca="1" si="188"/>
        <v/>
      </c>
      <c r="DJ337" s="190"/>
      <c r="DK337" s="411" t="str">
        <f t="shared" ca="1" si="189"/>
        <v/>
      </c>
      <c r="DO337" s="61" t="e">
        <f ca="1">IF($DN$4&lt;3,Invoer!EB342,Invoer!EA342)</f>
        <v>#N/A</v>
      </c>
      <c r="DP337" s="599" t="str">
        <f t="shared" ca="1" si="190"/>
        <v/>
      </c>
      <c r="DQ337" s="673" t="str">
        <f ca="1">IF($DP337="","",VLOOKUP(DP337,Invoer!$F$15:$AU$1999,2,FALSE))</f>
        <v/>
      </c>
      <c r="DR337" s="599" t="str">
        <f t="shared" ca="1" si="191"/>
        <v/>
      </c>
      <c r="DS337" s="599" t="str">
        <f ca="1">IF($DP337="","",VLOOKUP(DP337,Invoer!$F$15:$AU$1999,3,FALSE))</f>
        <v/>
      </c>
      <c r="DT337" s="599" t="str">
        <f ca="1">IF($DP337="","",IF(DS337&lt;&gt;"Liq","",VLOOKUP(DP337,Invoer!$F$15:$AU$1999,4,FALSE)))</f>
        <v/>
      </c>
      <c r="DU337" s="599" t="str">
        <f ca="1">IF($DP337="","",VLOOKUP(DP337,Invoer!$F$15:$AU$1999,5,FALSE))</f>
        <v/>
      </c>
      <c r="DV337" s="599" t="str">
        <f ca="1">IF($DP337="","",VLOOKUP(DP337,Invoer!$F$15:$AU$1999,6,FALSE))</f>
        <v/>
      </c>
      <c r="DW337" s="599" t="str">
        <f ca="1">IF($DP337="","",VLOOKUP(DP337,Invoer!$F$15:$AU$1999,9,FALSE))</f>
        <v/>
      </c>
      <c r="DX337" s="599" t="str">
        <f ca="1">IF($DP337="","",VLOOKUP(DP337,Invoer!$F$15:$AU$1999,10,FALSE))</f>
        <v/>
      </c>
      <c r="DY337" s="595" t="str">
        <f ca="1">IF($DP337="","",VLOOKUP(DP337,Invoer!$F$15:$AU$1999,11,FALSE))</f>
        <v/>
      </c>
      <c r="DZ337" s="662" t="str">
        <f ca="1">IF($DP337="","",IF($DN$4&gt;2,"",VLOOKUP(DP337,Invoer!CQ:CS,3,FALSE)))</f>
        <v/>
      </c>
      <c r="EA337" s="541" t="str">
        <f ca="1">IF($DP337="","",IF(ISERROR(DQ337),0,IF($DN$4&lt;3,"",VLOOKUP(DP337,Invoer!$F$15:$AU$1999,15,FALSE))))</f>
        <v/>
      </c>
      <c r="EB337" s="595" t="str">
        <f ca="1">IF($DP337="","",IF($DN$4&lt;3,"",VLOOKUP(DP337,Invoer!$F$15:$AU$1999,19,FALSE)))</f>
        <v/>
      </c>
      <c r="EC337" s="541" t="str">
        <f ca="1">IF($DP337="","",IF(ISERROR(DQ337),0,IF($DN$4&lt;3,"",VLOOKUP(DP337,Invoer!$F$15:$AU$1999,24,FALSE))))</f>
        <v/>
      </c>
      <c r="ED337" s="541" t="str">
        <f ca="1">IF($DP337="","",IF(ISERROR(DQ337),0,IF($DN$4&lt;3,"",VLOOKUP(DP337,Invoer!$F$15:$AU$1999,17,FALSE))))</f>
        <v/>
      </c>
      <c r="EH337" s="89" t="e">
        <f ca="1">Invoer!CP342</f>
        <v>#N/A</v>
      </c>
      <c r="EI337" s="599" t="str">
        <f t="shared" ca="1" si="192"/>
        <v/>
      </c>
      <c r="EJ337" s="673" t="str">
        <f ca="1">IF(EI337="","",VLOOKUP(EI337,Invoer!$F$15:$AU$1999,2,FALSE))</f>
        <v/>
      </c>
      <c r="EK337" s="599" t="str">
        <f t="shared" ca="1" si="193"/>
        <v/>
      </c>
      <c r="EL337" s="599" t="str">
        <f ca="1">IF($EI337="","",VLOOKUP(EI337,Invoer!$F$15:$AU$1999,3,FALSE))</f>
        <v/>
      </c>
      <c r="EM337" s="599" t="str">
        <f ca="1">IF($EI337="","",IF(EL337&lt;&gt;"Liq","",VLOOKUP(EI337,Invoer!$F$15:$AU$1999,4,FALSE)))</f>
        <v/>
      </c>
      <c r="EN337" s="599" t="str">
        <f ca="1">IF($EI337="","",VLOOKUP(EI337,Invoer!$F$15:$AU$1999,6,FALSE))</f>
        <v/>
      </c>
      <c r="EO337" s="599" t="str">
        <f ca="1">IF(EI337="","",VLOOKUP(EI337,Invoer!$F$15:$AU$1999,9,FALSE))</f>
        <v/>
      </c>
      <c r="EP337" s="599" t="str">
        <f ca="1">IF(EI337="","",VLOOKUP(EI337,Invoer!$F$15:$AU$1999,10,FALSE))</f>
        <v/>
      </c>
      <c r="EQ337" s="599" t="str">
        <f ca="1">IF(EI337="","",VLOOKUP(EI337,Invoer!$F$15:$AU$1999,11,FALSE))</f>
        <v/>
      </c>
      <c r="ER337" s="662" t="str">
        <f ca="1">IF(EI337="","",VLOOKUP(EI337,Invoer!CQ:CS,3,FALSE))</f>
        <v/>
      </c>
      <c r="ES337" s="662" t="str">
        <f t="shared" ca="1" si="194"/>
        <v/>
      </c>
      <c r="ET337" s="513" t="str">
        <f t="shared" ca="1" si="195"/>
        <v/>
      </c>
      <c r="EU337" s="112" t="str">
        <f t="shared" ca="1" si="196"/>
        <v/>
      </c>
      <c r="EV337" s="83" t="s">
        <v>160</v>
      </c>
      <c r="EW337" s="682" t="str">
        <f t="shared" ca="1" si="197"/>
        <v/>
      </c>
      <c r="EX337" s="662" t="str">
        <f t="shared" ca="1" si="198"/>
        <v/>
      </c>
      <c r="EY337"/>
      <c r="EZ337" s="56" t="e">
        <f t="shared" ca="1" si="206"/>
        <v>#VALUE!</v>
      </c>
      <c r="FA337" s="56" t="e">
        <f t="shared" ca="1" si="207"/>
        <v>#VALUE!</v>
      </c>
      <c r="FE337"/>
      <c r="FI337"/>
      <c r="FJ337"/>
    </row>
    <row r="338" spans="1:166" ht="12" customHeight="1" x14ac:dyDescent="0.2">
      <c r="A338"/>
      <c r="B338"/>
      <c r="C338"/>
      <c r="E338"/>
      <c r="AC338" s="435" t="str">
        <f>IF($AC$7&lt;3,Invoer!DR343,IF($AC$7=3,Invoer!BT343,"x"))</f>
        <v>x</v>
      </c>
      <c r="AD338" s="599" t="str">
        <f t="shared" si="199"/>
        <v/>
      </c>
      <c r="AE338" s="673" t="str">
        <f>IF($AD338="","",VLOOKUP(AD338,Invoer!$F$15:$AU$1999,2,FALSE))</f>
        <v/>
      </c>
      <c r="AF338" s="599" t="str">
        <f t="shared" si="200"/>
        <v/>
      </c>
      <c r="AG338" s="599" t="str">
        <f>IF($AD338="","",VLOOKUP(AD338,Invoer!$F$15:$AU$1999,3,FALSE))</f>
        <v/>
      </c>
      <c r="AH338" s="599" t="str">
        <f>IF($AD338="","",IF(AG338&lt;&gt;"Liq","",VLOOKUP(AD338,Invoer!$F$15:$AU$1999,4,FALSE)))</f>
        <v/>
      </c>
      <c r="AI338" s="677" t="str">
        <f>IF($AD338="","",VLOOKUP(AD338,Invoer!$F$15:$AU$1999,5,FALSE))</f>
        <v/>
      </c>
      <c r="AJ338" s="599" t="str">
        <f>IF($AD338="","",VLOOKUP(AD338,Invoer!$F$15:$AU$1999,6,FALSE))</f>
        <v/>
      </c>
      <c r="AK338" s="599" t="str">
        <f>IF($AD338="","",VLOOKUP(AD338,Invoer!$F$15:$AU$1999,9,FALSE))</f>
        <v/>
      </c>
      <c r="AL338" s="599" t="str">
        <f>IF($AD338="","",VLOOKUP(AD338,Invoer!$F$15:$AU$1999,10,FALSE))</f>
        <v/>
      </c>
      <c r="AM338" s="599" t="str">
        <f>IF($AD338="","",VLOOKUP(AD338,Invoer!$F$15:$BB$1999,14,FALSE))</f>
        <v/>
      </c>
      <c r="AN338" s="599" t="str">
        <f>IF($AD338="","",VLOOKUP(AD338,Invoer!$F$15:$AU$1999,11,FALSE))</f>
        <v/>
      </c>
      <c r="AO338" s="662" t="str">
        <f>IF($AD338="","",VLOOKUP(AD338,Invoer!$F$15:$AU$1999,15,FALSE))</f>
        <v/>
      </c>
      <c r="AP338" s="599" t="str">
        <f>IF($AD338="","",VLOOKUP(AD338,Invoer!$F$15:$AU$1999,19,FALSE))</f>
        <v/>
      </c>
      <c r="AQ338" s="662" t="str">
        <f>IF($AD338="","",VLOOKUP(AD338,Invoer!$F$15:$AU$1999,24,FALSE))</f>
        <v/>
      </c>
      <c r="AR338" s="662" t="str">
        <f>IF($AD338="","",VLOOKUP(AD338,Invoer!$F$15:$AU$1999,17,FALSE))</f>
        <v/>
      </c>
      <c r="AS338" s="678" t="str">
        <f t="shared" si="208"/>
        <v/>
      </c>
      <c r="AT338" s="676" t="str">
        <f t="shared" si="182"/>
        <v/>
      </c>
      <c r="AU338" s="77" t="e">
        <f t="shared" si="183"/>
        <v>#VALUE!</v>
      </c>
      <c r="AW338" s="57"/>
      <c r="AX338" s="57"/>
      <c r="BA338" s="83" t="e">
        <f ca="1">Invoer!DW343</f>
        <v>#N/A</v>
      </c>
      <c r="BB338" s="599" t="str">
        <f t="shared" ca="1" si="201"/>
        <v/>
      </c>
      <c r="BC338" s="673" t="str">
        <f ca="1">IF($BB338="","",VLOOKUP(BB338,Invoer!$F$15:$AU$1999,2,FALSE))</f>
        <v/>
      </c>
      <c r="BD338" s="599" t="str">
        <f t="shared" ca="1" si="202"/>
        <v/>
      </c>
      <c r="BE338" s="599" t="str">
        <f ca="1">IF($BB338="","",VLOOKUP(BB338,Invoer!$F$15:$AU$1999,5,FALSE))</f>
        <v/>
      </c>
      <c r="BF338" s="599" t="str">
        <f ca="1">IF($BB338="","",VLOOKUP(BB338,Invoer!$F$15:$AU$1999,6,FALSE))</f>
        <v/>
      </c>
      <c r="BG338" s="599" t="str">
        <f ca="1">IF($BB338="","",VLOOKUP(BB338,Invoer!$F$15:$AU$1999,9,FALSE))</f>
        <v/>
      </c>
      <c r="BH338" s="599" t="str">
        <f ca="1">IF($BB338="","",VLOOKUP(BB338,Invoer!$F$15:$AU$1999,10,FALSE))</f>
        <v/>
      </c>
      <c r="BI338" s="599" t="str">
        <f ca="1">IF($BB338="","",VLOOKUP(BB338,Invoer!$F$15:$BB$1999,14,FALSE))</f>
        <v/>
      </c>
      <c r="BJ338" s="599" t="str">
        <f ca="1">IF($BB338="","",VLOOKUP(BB338,Invoer!$F$15:$AU$1999,11,FALSE))</f>
        <v/>
      </c>
      <c r="BK338" s="662" t="str">
        <f t="shared" ca="1" si="203"/>
        <v/>
      </c>
      <c r="BL338" s="662" t="str">
        <f t="shared" ca="1" si="204"/>
        <v/>
      </c>
      <c r="BM338" s="679" t="str">
        <f t="shared" ca="1" si="205"/>
        <v/>
      </c>
      <c r="BN338" s="662" t="str">
        <f t="shared" ca="1" si="184"/>
        <v/>
      </c>
      <c r="BO338" s="662" t="str">
        <f ca="1">IF($BB338="","",VLOOKUP(BB338,Invoer!$F$15:$AU$1999,15,FALSE))</f>
        <v/>
      </c>
      <c r="BP338" s="662" t="str">
        <f ca="1">IF($BB338="","",VLOOKUP(BB338,Invoer!$F$15:$AU$1999,24,FALSE))</f>
        <v/>
      </c>
      <c r="BQ338" s="662" t="str">
        <f ca="1">IF($BB338="","",VLOOKUP(BB338,Invoer!$F$15:$AU$1999,17,FALSE))</f>
        <v/>
      </c>
      <c r="BS338" s="73" t="e">
        <f t="shared" ca="1" si="209"/>
        <v>#VALUE!</v>
      </c>
      <c r="BT338" s="57" t="str">
        <f t="shared" ca="1" si="210"/>
        <v/>
      </c>
      <c r="CQ338" s="411" t="e">
        <f ca="1">Invoer!EG343</f>
        <v>#N/A</v>
      </c>
      <c r="CR338" s="599" t="str">
        <f t="shared" ca="1" si="185"/>
        <v/>
      </c>
      <c r="CS338" s="673" t="str">
        <f ca="1">IF($CR338="","",VLOOKUP(CR338,Invoer!$F$15:$AU$1500,2,FALSE))</f>
        <v/>
      </c>
      <c r="CT338" s="599" t="str">
        <f t="shared" ca="1" si="186"/>
        <v/>
      </c>
      <c r="CU338" s="599" t="str">
        <f ca="1">IF($CR338="","",VLOOKUP(CR338,Invoer!$F$15:$AU$1500,3,FALSE))</f>
        <v/>
      </c>
      <c r="CV338" s="599" t="str">
        <f ca="1">IF($CR338="","",IF(CU338&lt;&gt;"Liq","",VLOOKUP(CR338,Invoer!$F$15:$AU$1500,4,FALSE)))</f>
        <v/>
      </c>
      <c r="CW338" s="599" t="str">
        <f ca="1">IF($CR338="","",VLOOKUP(CR338,Invoer!$F$15:$AU$1500,5,FALSE))</f>
        <v/>
      </c>
      <c r="CX338" s="599" t="str">
        <f ca="1">IF($CR338="","",VLOOKUP(CR338,Invoer!$F$15:$AU$1500,6,FALSE))</f>
        <v/>
      </c>
      <c r="CY338" s="599" t="str">
        <f ca="1">IF($CR338="","",VLOOKUP(CR338,Invoer!$F$15:$AU$1500,9,FALSE))</f>
        <v/>
      </c>
      <c r="CZ338" s="599" t="str">
        <f ca="1">IF($CR338="","",VLOOKUP(CR338,Invoer!$F$15:$AU$1500,10,FALSE))</f>
        <v/>
      </c>
      <c r="DA338" s="599" t="str">
        <f ca="1">IF($CR338="","",VLOOKUP(CR338,Invoer!$F$15:$AU$1500,11,FALSE))</f>
        <v/>
      </c>
      <c r="DB338" s="599" t="str">
        <f ca="1">IF($CR338="","",VLOOKUP(CR338,Invoer!$F$15:$BB$1500,14,FALSE))</f>
        <v/>
      </c>
      <c r="DC338" s="662" t="str">
        <f ca="1">IF($CR338="","",VLOOKUP(CR338,Invoer!$F$15:$AU$1500,15,FALSE))</f>
        <v/>
      </c>
      <c r="DD338" s="599" t="str">
        <f ca="1">IF($CR338="","",VLOOKUP(CR338,Invoer!$F$15:$AU$1500,19,FALSE))</f>
        <v/>
      </c>
      <c r="DE338" s="662" t="str">
        <f ca="1">IF($CR338="","",VLOOKUP(CR338,Invoer!$F$15:$AU$1500,20,FALSE))</f>
        <v/>
      </c>
      <c r="DF338" s="662" t="str">
        <f ca="1">IF($CR338="","",VLOOKUP(CR338,Invoer!$F$15:$AU$1500,23,FALSE))</f>
        <v/>
      </c>
      <c r="DG338" s="662" t="str">
        <f ca="1">IF($CR338="","",VLOOKUP(CR338,Invoer!$F$15:$AU$1500,17,FALSE))</f>
        <v/>
      </c>
      <c r="DH338" s="681" t="str">
        <f t="shared" ca="1" si="187"/>
        <v/>
      </c>
      <c r="DI338" s="662" t="str">
        <f t="shared" ca="1" si="188"/>
        <v/>
      </c>
      <c r="DJ338" s="190"/>
      <c r="DK338" s="411" t="str">
        <f t="shared" ca="1" si="189"/>
        <v/>
      </c>
      <c r="DO338" s="61" t="e">
        <f ca="1">IF($DN$4&lt;3,Invoer!EB343,Invoer!EA343)</f>
        <v>#N/A</v>
      </c>
      <c r="DP338" s="599" t="str">
        <f t="shared" ca="1" si="190"/>
        <v/>
      </c>
      <c r="DQ338" s="673" t="str">
        <f ca="1">IF($DP338="","",VLOOKUP(DP338,Invoer!$F$15:$AU$1999,2,FALSE))</f>
        <v/>
      </c>
      <c r="DR338" s="599" t="str">
        <f t="shared" ca="1" si="191"/>
        <v/>
      </c>
      <c r="DS338" s="599" t="str">
        <f ca="1">IF($DP338="","",VLOOKUP(DP338,Invoer!$F$15:$AU$1999,3,FALSE))</f>
        <v/>
      </c>
      <c r="DT338" s="599" t="str">
        <f ca="1">IF($DP338="","",IF(DS338&lt;&gt;"Liq","",VLOOKUP(DP338,Invoer!$F$15:$AU$1999,4,FALSE)))</f>
        <v/>
      </c>
      <c r="DU338" s="599" t="str">
        <f ca="1">IF($DP338="","",VLOOKUP(DP338,Invoer!$F$15:$AU$1999,5,FALSE))</f>
        <v/>
      </c>
      <c r="DV338" s="599" t="str">
        <f ca="1">IF($DP338="","",VLOOKUP(DP338,Invoer!$F$15:$AU$1999,6,FALSE))</f>
        <v/>
      </c>
      <c r="DW338" s="599" t="str">
        <f ca="1">IF($DP338="","",VLOOKUP(DP338,Invoer!$F$15:$AU$1999,9,FALSE))</f>
        <v/>
      </c>
      <c r="DX338" s="599" t="str">
        <f ca="1">IF($DP338="","",VLOOKUP(DP338,Invoer!$F$15:$AU$1999,10,FALSE))</f>
        <v/>
      </c>
      <c r="DY338" s="595" t="str">
        <f ca="1">IF($DP338="","",VLOOKUP(DP338,Invoer!$F$15:$AU$1999,11,FALSE))</f>
        <v/>
      </c>
      <c r="DZ338" s="662" t="str">
        <f ca="1">IF($DP338="","",IF($DN$4&gt;2,"",VLOOKUP(DP338,Invoer!CQ:CS,3,FALSE)))</f>
        <v/>
      </c>
      <c r="EA338" s="541" t="str">
        <f ca="1">IF($DP338="","",IF(ISERROR(DQ338),0,IF($DN$4&lt;3,"",VLOOKUP(DP338,Invoer!$F$15:$AU$1999,15,FALSE))))</f>
        <v/>
      </c>
      <c r="EB338" s="595" t="str">
        <f ca="1">IF($DP338="","",IF($DN$4&lt;3,"",VLOOKUP(DP338,Invoer!$F$15:$AU$1999,19,FALSE)))</f>
        <v/>
      </c>
      <c r="EC338" s="541" t="str">
        <f ca="1">IF($DP338="","",IF(ISERROR(DQ338),0,IF($DN$4&lt;3,"",VLOOKUP(DP338,Invoer!$F$15:$AU$1999,24,FALSE))))</f>
        <v/>
      </c>
      <c r="ED338" s="541" t="str">
        <f ca="1">IF($DP338="","",IF(ISERROR(DQ338),0,IF($DN$4&lt;3,"",VLOOKUP(DP338,Invoer!$F$15:$AU$1999,17,FALSE))))</f>
        <v/>
      </c>
      <c r="EH338" s="89" t="e">
        <f ca="1">Invoer!CP343</f>
        <v>#N/A</v>
      </c>
      <c r="EI338" s="599" t="str">
        <f t="shared" ca="1" si="192"/>
        <v/>
      </c>
      <c r="EJ338" s="673" t="str">
        <f ca="1">IF(EI338="","",VLOOKUP(EI338,Invoer!$F$15:$AU$1999,2,FALSE))</f>
        <v/>
      </c>
      <c r="EK338" s="599" t="str">
        <f t="shared" ca="1" si="193"/>
        <v/>
      </c>
      <c r="EL338" s="599" t="str">
        <f ca="1">IF($EI338="","",VLOOKUP(EI338,Invoer!$F$15:$AU$1999,3,FALSE))</f>
        <v/>
      </c>
      <c r="EM338" s="599" t="str">
        <f ca="1">IF($EI338="","",IF(EL338&lt;&gt;"Liq","",VLOOKUP(EI338,Invoer!$F$15:$AU$1999,4,FALSE)))</f>
        <v/>
      </c>
      <c r="EN338" s="599" t="str">
        <f ca="1">IF($EI338="","",VLOOKUP(EI338,Invoer!$F$15:$AU$1999,6,FALSE))</f>
        <v/>
      </c>
      <c r="EO338" s="599" t="str">
        <f ca="1">IF(EI338="","",VLOOKUP(EI338,Invoer!$F$15:$AU$1999,9,FALSE))</f>
        <v/>
      </c>
      <c r="EP338" s="599" t="str">
        <f ca="1">IF(EI338="","",VLOOKUP(EI338,Invoer!$F$15:$AU$1999,10,FALSE))</f>
        <v/>
      </c>
      <c r="EQ338" s="599" t="str">
        <f ca="1">IF(EI338="","",VLOOKUP(EI338,Invoer!$F$15:$AU$1999,11,FALSE))</f>
        <v/>
      </c>
      <c r="ER338" s="662" t="str">
        <f ca="1">IF(EI338="","",VLOOKUP(EI338,Invoer!CQ:CS,3,FALSE))</f>
        <v/>
      </c>
      <c r="ES338" s="662" t="str">
        <f t="shared" ca="1" si="194"/>
        <v/>
      </c>
      <c r="ET338" s="513" t="str">
        <f t="shared" ca="1" si="195"/>
        <v/>
      </c>
      <c r="EU338" s="112" t="str">
        <f t="shared" ca="1" si="196"/>
        <v/>
      </c>
      <c r="EV338" s="83" t="s">
        <v>160</v>
      </c>
      <c r="EW338" s="682" t="str">
        <f t="shared" ca="1" si="197"/>
        <v/>
      </c>
      <c r="EX338" s="662" t="str">
        <f t="shared" ca="1" si="198"/>
        <v/>
      </c>
      <c r="EY338"/>
      <c r="EZ338" s="56" t="e">
        <f t="shared" ca="1" si="206"/>
        <v>#VALUE!</v>
      </c>
      <c r="FA338" s="56" t="e">
        <f t="shared" ca="1" si="207"/>
        <v>#VALUE!</v>
      </c>
      <c r="FE338"/>
      <c r="FI338"/>
      <c r="FJ338"/>
    </row>
    <row r="339" spans="1:166" ht="12" customHeight="1" x14ac:dyDescent="0.2">
      <c r="A339"/>
      <c r="B339"/>
      <c r="C339"/>
      <c r="E339"/>
      <c r="AC339" s="435" t="str">
        <f>IF($AC$7&lt;3,Invoer!DR344,IF($AC$7=3,Invoer!BT344,"x"))</f>
        <v>x</v>
      </c>
      <c r="AD339" s="599" t="str">
        <f t="shared" si="199"/>
        <v/>
      </c>
      <c r="AE339" s="673" t="str">
        <f>IF($AD339="","",VLOOKUP(AD339,Invoer!$F$15:$AU$1999,2,FALSE))</f>
        <v/>
      </c>
      <c r="AF339" s="599" t="str">
        <f t="shared" si="200"/>
        <v/>
      </c>
      <c r="AG339" s="599" t="str">
        <f>IF($AD339="","",VLOOKUP(AD339,Invoer!$F$15:$AU$1999,3,FALSE))</f>
        <v/>
      </c>
      <c r="AH339" s="599" t="str">
        <f>IF($AD339="","",IF(AG339&lt;&gt;"Liq","",VLOOKUP(AD339,Invoer!$F$15:$AU$1999,4,FALSE)))</f>
        <v/>
      </c>
      <c r="AI339" s="677" t="str">
        <f>IF($AD339="","",VLOOKUP(AD339,Invoer!$F$15:$AU$1999,5,FALSE))</f>
        <v/>
      </c>
      <c r="AJ339" s="599" t="str">
        <f>IF($AD339="","",VLOOKUP(AD339,Invoer!$F$15:$AU$1999,6,FALSE))</f>
        <v/>
      </c>
      <c r="AK339" s="599" t="str">
        <f>IF($AD339="","",VLOOKUP(AD339,Invoer!$F$15:$AU$1999,9,FALSE))</f>
        <v/>
      </c>
      <c r="AL339" s="599" t="str">
        <f>IF($AD339="","",VLOOKUP(AD339,Invoer!$F$15:$AU$1999,10,FALSE))</f>
        <v/>
      </c>
      <c r="AM339" s="599" t="str">
        <f>IF($AD339="","",VLOOKUP(AD339,Invoer!$F$15:$BB$1999,14,FALSE))</f>
        <v/>
      </c>
      <c r="AN339" s="599" t="str">
        <f>IF($AD339="","",VLOOKUP(AD339,Invoer!$F$15:$AU$1999,11,FALSE))</f>
        <v/>
      </c>
      <c r="AO339" s="662" t="str">
        <f>IF($AD339="","",VLOOKUP(AD339,Invoer!$F$15:$AU$1999,15,FALSE))</f>
        <v/>
      </c>
      <c r="AP339" s="599" t="str">
        <f>IF($AD339="","",VLOOKUP(AD339,Invoer!$F$15:$AU$1999,19,FALSE))</f>
        <v/>
      </c>
      <c r="AQ339" s="662" t="str">
        <f>IF($AD339="","",VLOOKUP(AD339,Invoer!$F$15:$AU$1999,24,FALSE))</f>
        <v/>
      </c>
      <c r="AR339" s="662" t="str">
        <f>IF($AD339="","",VLOOKUP(AD339,Invoer!$F$15:$AU$1999,17,FALSE))</f>
        <v/>
      </c>
      <c r="AS339" s="678" t="str">
        <f t="shared" si="208"/>
        <v/>
      </c>
      <c r="AT339" s="676" t="str">
        <f t="shared" si="182"/>
        <v/>
      </c>
      <c r="AU339" s="77" t="e">
        <f t="shared" si="183"/>
        <v>#VALUE!</v>
      </c>
      <c r="AW339" s="57"/>
      <c r="AX339" s="57"/>
      <c r="BA339" s="83" t="e">
        <f ca="1">Invoer!DW344</f>
        <v>#N/A</v>
      </c>
      <c r="BB339" s="599" t="str">
        <f t="shared" ca="1" si="201"/>
        <v/>
      </c>
      <c r="BC339" s="673" t="str">
        <f ca="1">IF($BB339="","",VLOOKUP(BB339,Invoer!$F$15:$AU$1999,2,FALSE))</f>
        <v/>
      </c>
      <c r="BD339" s="599" t="str">
        <f t="shared" ca="1" si="202"/>
        <v/>
      </c>
      <c r="BE339" s="599" t="str">
        <f ca="1">IF($BB339="","",VLOOKUP(BB339,Invoer!$F$15:$AU$1999,5,FALSE))</f>
        <v/>
      </c>
      <c r="BF339" s="599" t="str">
        <f ca="1">IF($BB339="","",VLOOKUP(BB339,Invoer!$F$15:$AU$1999,6,FALSE))</f>
        <v/>
      </c>
      <c r="BG339" s="599" t="str">
        <f ca="1">IF($BB339="","",VLOOKUP(BB339,Invoer!$F$15:$AU$1999,9,FALSE))</f>
        <v/>
      </c>
      <c r="BH339" s="599" t="str">
        <f ca="1">IF($BB339="","",VLOOKUP(BB339,Invoer!$F$15:$AU$1999,10,FALSE))</f>
        <v/>
      </c>
      <c r="BI339" s="599" t="str">
        <f ca="1">IF($BB339="","",VLOOKUP(BB339,Invoer!$F$15:$BB$1999,14,FALSE))</f>
        <v/>
      </c>
      <c r="BJ339" s="599" t="str">
        <f ca="1">IF($BB339="","",VLOOKUP(BB339,Invoer!$F$15:$AU$1999,11,FALSE))</f>
        <v/>
      </c>
      <c r="BK339" s="662" t="str">
        <f t="shared" ca="1" si="203"/>
        <v/>
      </c>
      <c r="BL339" s="662" t="str">
        <f t="shared" ca="1" si="204"/>
        <v/>
      </c>
      <c r="BM339" s="679" t="str">
        <f t="shared" ca="1" si="205"/>
        <v/>
      </c>
      <c r="BN339" s="662" t="str">
        <f t="shared" ca="1" si="184"/>
        <v/>
      </c>
      <c r="BO339" s="662" t="str">
        <f ca="1">IF($BB339="","",VLOOKUP(BB339,Invoer!$F$15:$AU$1999,15,FALSE))</f>
        <v/>
      </c>
      <c r="BP339" s="662" t="str">
        <f ca="1">IF($BB339="","",VLOOKUP(BB339,Invoer!$F$15:$AU$1999,24,FALSE))</f>
        <v/>
      </c>
      <c r="BQ339" s="662" t="str">
        <f ca="1">IF($BB339="","",VLOOKUP(BB339,Invoer!$F$15:$AU$1999,17,FALSE))</f>
        <v/>
      </c>
      <c r="BS339" s="73" t="e">
        <f t="shared" ca="1" si="209"/>
        <v>#VALUE!</v>
      </c>
      <c r="BT339" s="57" t="str">
        <f t="shared" ca="1" si="210"/>
        <v/>
      </c>
      <c r="CQ339" s="411" t="e">
        <f ca="1">Invoer!EG344</f>
        <v>#N/A</v>
      </c>
      <c r="CR339" s="599" t="str">
        <f t="shared" ca="1" si="185"/>
        <v/>
      </c>
      <c r="CS339" s="673" t="str">
        <f ca="1">IF($CR339="","",VLOOKUP(CR339,Invoer!$F$15:$AU$1500,2,FALSE))</f>
        <v/>
      </c>
      <c r="CT339" s="599" t="str">
        <f t="shared" ca="1" si="186"/>
        <v/>
      </c>
      <c r="CU339" s="599" t="str">
        <f ca="1">IF($CR339="","",VLOOKUP(CR339,Invoer!$F$15:$AU$1500,3,FALSE))</f>
        <v/>
      </c>
      <c r="CV339" s="599" t="str">
        <f ca="1">IF($CR339="","",IF(CU339&lt;&gt;"Liq","",VLOOKUP(CR339,Invoer!$F$15:$AU$1500,4,FALSE)))</f>
        <v/>
      </c>
      <c r="CW339" s="599" t="str">
        <f ca="1">IF($CR339="","",VLOOKUP(CR339,Invoer!$F$15:$AU$1500,5,FALSE))</f>
        <v/>
      </c>
      <c r="CX339" s="599" t="str">
        <f ca="1">IF($CR339="","",VLOOKUP(CR339,Invoer!$F$15:$AU$1500,6,FALSE))</f>
        <v/>
      </c>
      <c r="CY339" s="599" t="str">
        <f ca="1">IF($CR339="","",VLOOKUP(CR339,Invoer!$F$15:$AU$1500,9,FALSE))</f>
        <v/>
      </c>
      <c r="CZ339" s="599" t="str">
        <f ca="1">IF($CR339="","",VLOOKUP(CR339,Invoer!$F$15:$AU$1500,10,FALSE))</f>
        <v/>
      </c>
      <c r="DA339" s="599" t="str">
        <f ca="1">IF($CR339="","",VLOOKUP(CR339,Invoer!$F$15:$AU$1500,11,FALSE))</f>
        <v/>
      </c>
      <c r="DB339" s="599" t="str">
        <f ca="1">IF($CR339="","",VLOOKUP(CR339,Invoer!$F$15:$BB$1500,14,FALSE))</f>
        <v/>
      </c>
      <c r="DC339" s="662" t="str">
        <f ca="1">IF($CR339="","",VLOOKUP(CR339,Invoer!$F$15:$AU$1500,15,FALSE))</f>
        <v/>
      </c>
      <c r="DD339" s="599" t="str">
        <f ca="1">IF($CR339="","",VLOOKUP(CR339,Invoer!$F$15:$AU$1500,19,FALSE))</f>
        <v/>
      </c>
      <c r="DE339" s="662" t="str">
        <f ca="1">IF($CR339="","",VLOOKUP(CR339,Invoer!$F$15:$AU$1500,20,FALSE))</f>
        <v/>
      </c>
      <c r="DF339" s="662" t="str">
        <f ca="1">IF($CR339="","",VLOOKUP(CR339,Invoer!$F$15:$AU$1500,23,FALSE))</f>
        <v/>
      </c>
      <c r="DG339" s="662" t="str">
        <f ca="1">IF($CR339="","",VLOOKUP(CR339,Invoer!$F$15:$AU$1500,17,FALSE))</f>
        <v/>
      </c>
      <c r="DH339" s="681" t="str">
        <f t="shared" ca="1" si="187"/>
        <v/>
      </c>
      <c r="DI339" s="662" t="str">
        <f t="shared" ca="1" si="188"/>
        <v/>
      </c>
      <c r="DJ339" s="190"/>
      <c r="DK339" s="411" t="str">
        <f t="shared" ca="1" si="189"/>
        <v/>
      </c>
      <c r="DO339" s="61" t="e">
        <f ca="1">IF($DN$4&lt;3,Invoer!EB344,Invoer!EA344)</f>
        <v>#N/A</v>
      </c>
      <c r="DP339" s="599" t="str">
        <f t="shared" ca="1" si="190"/>
        <v/>
      </c>
      <c r="DQ339" s="673" t="str">
        <f ca="1">IF($DP339="","",VLOOKUP(DP339,Invoer!$F$15:$AU$1999,2,FALSE))</f>
        <v/>
      </c>
      <c r="DR339" s="599" t="str">
        <f t="shared" ca="1" si="191"/>
        <v/>
      </c>
      <c r="DS339" s="599" t="str">
        <f ca="1">IF($DP339="","",VLOOKUP(DP339,Invoer!$F$15:$AU$1999,3,FALSE))</f>
        <v/>
      </c>
      <c r="DT339" s="599" t="str">
        <f ca="1">IF($DP339="","",IF(DS339&lt;&gt;"Liq","",VLOOKUP(DP339,Invoer!$F$15:$AU$1999,4,FALSE)))</f>
        <v/>
      </c>
      <c r="DU339" s="599" t="str">
        <f ca="1">IF($DP339="","",VLOOKUP(DP339,Invoer!$F$15:$AU$1999,5,FALSE))</f>
        <v/>
      </c>
      <c r="DV339" s="599" t="str">
        <f ca="1">IF($DP339="","",VLOOKUP(DP339,Invoer!$F$15:$AU$1999,6,FALSE))</f>
        <v/>
      </c>
      <c r="DW339" s="599" t="str">
        <f ca="1">IF($DP339="","",VLOOKUP(DP339,Invoer!$F$15:$AU$1999,9,FALSE))</f>
        <v/>
      </c>
      <c r="DX339" s="599" t="str">
        <f ca="1">IF($DP339="","",VLOOKUP(DP339,Invoer!$F$15:$AU$1999,10,FALSE))</f>
        <v/>
      </c>
      <c r="DY339" s="595" t="str">
        <f ca="1">IF($DP339="","",VLOOKUP(DP339,Invoer!$F$15:$AU$1999,11,FALSE))</f>
        <v/>
      </c>
      <c r="DZ339" s="662" t="str">
        <f ca="1">IF($DP339="","",IF($DN$4&gt;2,"",VLOOKUP(DP339,Invoer!CQ:CS,3,FALSE)))</f>
        <v/>
      </c>
      <c r="EA339" s="541" t="str">
        <f ca="1">IF($DP339="","",IF(ISERROR(DQ339),0,IF($DN$4&lt;3,"",VLOOKUP(DP339,Invoer!$F$15:$AU$1999,15,FALSE))))</f>
        <v/>
      </c>
      <c r="EB339" s="595" t="str">
        <f ca="1">IF($DP339="","",IF($DN$4&lt;3,"",VLOOKUP(DP339,Invoer!$F$15:$AU$1999,19,FALSE)))</f>
        <v/>
      </c>
      <c r="EC339" s="541" t="str">
        <f ca="1">IF($DP339="","",IF(ISERROR(DQ339),0,IF($DN$4&lt;3,"",VLOOKUP(DP339,Invoer!$F$15:$AU$1999,24,FALSE))))</f>
        <v/>
      </c>
      <c r="ED339" s="541" t="str">
        <f ca="1">IF($DP339="","",IF(ISERROR(DQ339),0,IF($DN$4&lt;3,"",VLOOKUP(DP339,Invoer!$F$15:$AU$1999,17,FALSE))))</f>
        <v/>
      </c>
      <c r="EH339" s="89" t="e">
        <f ca="1">Invoer!CP344</f>
        <v>#N/A</v>
      </c>
      <c r="EI339" s="599" t="str">
        <f t="shared" ca="1" si="192"/>
        <v/>
      </c>
      <c r="EJ339" s="673" t="str">
        <f ca="1">IF(EI339="","",VLOOKUP(EI339,Invoer!$F$15:$AU$1999,2,FALSE))</f>
        <v/>
      </c>
      <c r="EK339" s="599" t="str">
        <f t="shared" ca="1" si="193"/>
        <v/>
      </c>
      <c r="EL339" s="599" t="str">
        <f ca="1">IF($EI339="","",VLOOKUP(EI339,Invoer!$F$15:$AU$1999,3,FALSE))</f>
        <v/>
      </c>
      <c r="EM339" s="599" t="str">
        <f ca="1">IF($EI339="","",IF(EL339&lt;&gt;"Liq","",VLOOKUP(EI339,Invoer!$F$15:$AU$1999,4,FALSE)))</f>
        <v/>
      </c>
      <c r="EN339" s="599" t="str">
        <f ca="1">IF($EI339="","",VLOOKUP(EI339,Invoer!$F$15:$AU$1999,6,FALSE))</f>
        <v/>
      </c>
      <c r="EO339" s="599" t="str">
        <f ca="1">IF(EI339="","",VLOOKUP(EI339,Invoer!$F$15:$AU$1999,9,FALSE))</f>
        <v/>
      </c>
      <c r="EP339" s="599" t="str">
        <f ca="1">IF(EI339="","",VLOOKUP(EI339,Invoer!$F$15:$AU$1999,10,FALSE))</f>
        <v/>
      </c>
      <c r="EQ339" s="599" t="str">
        <f ca="1">IF(EI339="","",VLOOKUP(EI339,Invoer!$F$15:$AU$1999,11,FALSE))</f>
        <v/>
      </c>
      <c r="ER339" s="662" t="str">
        <f ca="1">IF(EI339="","",VLOOKUP(EI339,Invoer!CQ:CS,3,FALSE))</f>
        <v/>
      </c>
      <c r="ES339" s="662" t="str">
        <f t="shared" ca="1" si="194"/>
        <v/>
      </c>
      <c r="ET339" s="513" t="str">
        <f t="shared" ca="1" si="195"/>
        <v/>
      </c>
      <c r="EU339" s="112" t="str">
        <f t="shared" ca="1" si="196"/>
        <v/>
      </c>
      <c r="EV339" s="83" t="s">
        <v>160</v>
      </c>
      <c r="EW339" s="682" t="str">
        <f t="shared" ca="1" si="197"/>
        <v/>
      </c>
      <c r="EX339" s="662" t="str">
        <f t="shared" ca="1" si="198"/>
        <v/>
      </c>
      <c r="EY339"/>
      <c r="EZ339" s="56" t="e">
        <f t="shared" ca="1" si="206"/>
        <v>#VALUE!</v>
      </c>
      <c r="FA339" s="56" t="e">
        <f t="shared" ca="1" si="207"/>
        <v>#VALUE!</v>
      </c>
      <c r="FE339"/>
      <c r="FI339"/>
      <c r="FJ339"/>
    </row>
    <row r="340" spans="1:166" ht="12" customHeight="1" x14ac:dyDescent="0.2">
      <c r="A340"/>
      <c r="B340"/>
      <c r="C340"/>
      <c r="E340"/>
      <c r="AC340" s="435" t="str">
        <f>IF($AC$7&lt;3,Invoer!DR345,IF($AC$7=3,Invoer!BT345,"x"))</f>
        <v>x</v>
      </c>
      <c r="AD340" s="599" t="str">
        <f t="shared" si="199"/>
        <v/>
      </c>
      <c r="AE340" s="673" t="str">
        <f>IF($AD340="","",VLOOKUP(AD340,Invoer!$F$15:$AU$1999,2,FALSE))</f>
        <v/>
      </c>
      <c r="AF340" s="599" t="str">
        <f t="shared" si="200"/>
        <v/>
      </c>
      <c r="AG340" s="599" t="str">
        <f>IF($AD340="","",VLOOKUP(AD340,Invoer!$F$15:$AU$1999,3,FALSE))</f>
        <v/>
      </c>
      <c r="AH340" s="599" t="str">
        <f>IF($AD340="","",IF(AG340&lt;&gt;"Liq","",VLOOKUP(AD340,Invoer!$F$15:$AU$1999,4,FALSE)))</f>
        <v/>
      </c>
      <c r="AI340" s="677" t="str">
        <f>IF($AD340="","",VLOOKUP(AD340,Invoer!$F$15:$AU$1999,5,FALSE))</f>
        <v/>
      </c>
      <c r="AJ340" s="599" t="str">
        <f>IF($AD340="","",VLOOKUP(AD340,Invoer!$F$15:$AU$1999,6,FALSE))</f>
        <v/>
      </c>
      <c r="AK340" s="599" t="str">
        <f>IF($AD340="","",VLOOKUP(AD340,Invoer!$F$15:$AU$1999,9,FALSE))</f>
        <v/>
      </c>
      <c r="AL340" s="599" t="str">
        <f>IF($AD340="","",VLOOKUP(AD340,Invoer!$F$15:$AU$1999,10,FALSE))</f>
        <v/>
      </c>
      <c r="AM340" s="599" t="str">
        <f>IF($AD340="","",VLOOKUP(AD340,Invoer!$F$15:$BB$1999,14,FALSE))</f>
        <v/>
      </c>
      <c r="AN340" s="599" t="str">
        <f>IF($AD340="","",VLOOKUP(AD340,Invoer!$F$15:$AU$1999,11,FALSE))</f>
        <v/>
      </c>
      <c r="AO340" s="662" t="str">
        <f>IF($AD340="","",VLOOKUP(AD340,Invoer!$F$15:$AU$1999,15,FALSE))</f>
        <v/>
      </c>
      <c r="AP340" s="599" t="str">
        <f>IF($AD340="","",VLOOKUP(AD340,Invoer!$F$15:$AU$1999,19,FALSE))</f>
        <v/>
      </c>
      <c r="AQ340" s="662" t="str">
        <f>IF($AD340="","",VLOOKUP(AD340,Invoer!$F$15:$AU$1999,24,FALSE))</f>
        <v/>
      </c>
      <c r="AR340" s="662" t="str">
        <f>IF($AD340="","",VLOOKUP(AD340,Invoer!$F$15:$AU$1999,17,FALSE))</f>
        <v/>
      </c>
      <c r="AS340" s="678" t="str">
        <f t="shared" si="208"/>
        <v/>
      </c>
      <c r="AT340" s="676" t="str">
        <f t="shared" si="182"/>
        <v/>
      </c>
      <c r="AU340" s="77" t="e">
        <f t="shared" si="183"/>
        <v>#VALUE!</v>
      </c>
      <c r="AW340" s="57"/>
      <c r="AX340" s="57"/>
      <c r="BA340" s="83" t="e">
        <f ca="1">Invoer!DW345</f>
        <v>#N/A</v>
      </c>
      <c r="BB340" s="599" t="str">
        <f t="shared" ca="1" si="201"/>
        <v/>
      </c>
      <c r="BC340" s="673" t="str">
        <f ca="1">IF($BB340="","",VLOOKUP(BB340,Invoer!$F$15:$AU$1999,2,FALSE))</f>
        <v/>
      </c>
      <c r="BD340" s="599" t="str">
        <f t="shared" ca="1" si="202"/>
        <v/>
      </c>
      <c r="BE340" s="599" t="str">
        <f ca="1">IF($BB340="","",VLOOKUP(BB340,Invoer!$F$15:$AU$1999,5,FALSE))</f>
        <v/>
      </c>
      <c r="BF340" s="599" t="str">
        <f ca="1">IF($BB340="","",VLOOKUP(BB340,Invoer!$F$15:$AU$1999,6,FALSE))</f>
        <v/>
      </c>
      <c r="BG340" s="599" t="str">
        <f ca="1">IF($BB340="","",VLOOKUP(BB340,Invoer!$F$15:$AU$1999,9,FALSE))</f>
        <v/>
      </c>
      <c r="BH340" s="599" t="str">
        <f ca="1">IF($BB340="","",VLOOKUP(BB340,Invoer!$F$15:$AU$1999,10,FALSE))</f>
        <v/>
      </c>
      <c r="BI340" s="599" t="str">
        <f ca="1">IF($BB340="","",VLOOKUP(BB340,Invoer!$F$15:$BB$1999,14,FALSE))</f>
        <v/>
      </c>
      <c r="BJ340" s="599" t="str">
        <f ca="1">IF($BB340="","",VLOOKUP(BB340,Invoer!$F$15:$AU$1999,11,FALSE))</f>
        <v/>
      </c>
      <c r="BK340" s="662" t="str">
        <f t="shared" ca="1" si="203"/>
        <v/>
      </c>
      <c r="BL340" s="662" t="str">
        <f t="shared" ca="1" si="204"/>
        <v/>
      </c>
      <c r="BM340" s="679" t="str">
        <f t="shared" ca="1" si="205"/>
        <v/>
      </c>
      <c r="BN340" s="662" t="str">
        <f t="shared" ca="1" si="184"/>
        <v/>
      </c>
      <c r="BO340" s="662" t="str">
        <f ca="1">IF($BB340="","",VLOOKUP(BB340,Invoer!$F$15:$AU$1999,15,FALSE))</f>
        <v/>
      </c>
      <c r="BP340" s="662" t="str">
        <f ca="1">IF($BB340="","",VLOOKUP(BB340,Invoer!$F$15:$AU$1999,24,FALSE))</f>
        <v/>
      </c>
      <c r="BQ340" s="662" t="str">
        <f ca="1">IF($BB340="","",VLOOKUP(BB340,Invoer!$F$15:$AU$1999,17,FALSE))</f>
        <v/>
      </c>
      <c r="BS340" s="73" t="e">
        <f t="shared" ca="1" si="209"/>
        <v>#VALUE!</v>
      </c>
      <c r="BT340" s="57" t="str">
        <f t="shared" ca="1" si="210"/>
        <v/>
      </c>
      <c r="CQ340" s="411" t="e">
        <f ca="1">Invoer!EG345</f>
        <v>#N/A</v>
      </c>
      <c r="CR340" s="599" t="str">
        <f t="shared" ca="1" si="185"/>
        <v/>
      </c>
      <c r="CS340" s="673" t="str">
        <f ca="1">IF($CR340="","",VLOOKUP(CR340,Invoer!$F$15:$AU$1500,2,FALSE))</f>
        <v/>
      </c>
      <c r="CT340" s="599" t="str">
        <f t="shared" ca="1" si="186"/>
        <v/>
      </c>
      <c r="CU340" s="599" t="str">
        <f ca="1">IF($CR340="","",VLOOKUP(CR340,Invoer!$F$15:$AU$1500,3,FALSE))</f>
        <v/>
      </c>
      <c r="CV340" s="599" t="str">
        <f ca="1">IF($CR340="","",IF(CU340&lt;&gt;"Liq","",VLOOKUP(CR340,Invoer!$F$15:$AU$1500,4,FALSE)))</f>
        <v/>
      </c>
      <c r="CW340" s="599" t="str">
        <f ca="1">IF($CR340="","",VLOOKUP(CR340,Invoer!$F$15:$AU$1500,5,FALSE))</f>
        <v/>
      </c>
      <c r="CX340" s="599" t="str">
        <f ca="1">IF($CR340="","",VLOOKUP(CR340,Invoer!$F$15:$AU$1500,6,FALSE))</f>
        <v/>
      </c>
      <c r="CY340" s="599" t="str">
        <f ca="1">IF($CR340="","",VLOOKUP(CR340,Invoer!$F$15:$AU$1500,9,FALSE))</f>
        <v/>
      </c>
      <c r="CZ340" s="599" t="str">
        <f ca="1">IF($CR340="","",VLOOKUP(CR340,Invoer!$F$15:$AU$1500,10,FALSE))</f>
        <v/>
      </c>
      <c r="DA340" s="599" t="str">
        <f ca="1">IF($CR340="","",VLOOKUP(CR340,Invoer!$F$15:$AU$1500,11,FALSE))</f>
        <v/>
      </c>
      <c r="DB340" s="599" t="str">
        <f ca="1">IF($CR340="","",VLOOKUP(CR340,Invoer!$F$15:$BB$1500,14,FALSE))</f>
        <v/>
      </c>
      <c r="DC340" s="662" t="str">
        <f ca="1">IF($CR340="","",VLOOKUP(CR340,Invoer!$F$15:$AU$1500,15,FALSE))</f>
        <v/>
      </c>
      <c r="DD340" s="599" t="str">
        <f ca="1">IF($CR340="","",VLOOKUP(CR340,Invoer!$F$15:$AU$1500,19,FALSE))</f>
        <v/>
      </c>
      <c r="DE340" s="662" t="str">
        <f ca="1">IF($CR340="","",VLOOKUP(CR340,Invoer!$F$15:$AU$1500,20,FALSE))</f>
        <v/>
      </c>
      <c r="DF340" s="662" t="str">
        <f ca="1">IF($CR340="","",VLOOKUP(CR340,Invoer!$F$15:$AU$1500,23,FALSE))</f>
        <v/>
      </c>
      <c r="DG340" s="662" t="str">
        <f ca="1">IF($CR340="","",VLOOKUP(CR340,Invoer!$F$15:$AU$1500,17,FALSE))</f>
        <v/>
      </c>
      <c r="DH340" s="681" t="str">
        <f t="shared" ca="1" si="187"/>
        <v/>
      </c>
      <c r="DI340" s="662" t="str">
        <f t="shared" ca="1" si="188"/>
        <v/>
      </c>
      <c r="DJ340" s="190"/>
      <c r="DK340" s="411" t="str">
        <f t="shared" ca="1" si="189"/>
        <v/>
      </c>
      <c r="DO340" s="61" t="e">
        <f ca="1">IF($DN$4&lt;3,Invoer!EB345,Invoer!EA345)</f>
        <v>#N/A</v>
      </c>
      <c r="DP340" s="599" t="str">
        <f t="shared" ca="1" si="190"/>
        <v/>
      </c>
      <c r="DQ340" s="673" t="str">
        <f ca="1">IF($DP340="","",VLOOKUP(DP340,Invoer!$F$15:$AU$1999,2,FALSE))</f>
        <v/>
      </c>
      <c r="DR340" s="599" t="str">
        <f t="shared" ca="1" si="191"/>
        <v/>
      </c>
      <c r="DS340" s="599" t="str">
        <f ca="1">IF($DP340="","",VLOOKUP(DP340,Invoer!$F$15:$AU$1999,3,FALSE))</f>
        <v/>
      </c>
      <c r="DT340" s="599" t="str">
        <f ca="1">IF($DP340="","",IF(DS340&lt;&gt;"Liq","",VLOOKUP(DP340,Invoer!$F$15:$AU$1999,4,FALSE)))</f>
        <v/>
      </c>
      <c r="DU340" s="599" t="str">
        <f ca="1">IF($DP340="","",VLOOKUP(DP340,Invoer!$F$15:$AU$1999,5,FALSE))</f>
        <v/>
      </c>
      <c r="DV340" s="599" t="str">
        <f ca="1">IF($DP340="","",VLOOKUP(DP340,Invoer!$F$15:$AU$1999,6,FALSE))</f>
        <v/>
      </c>
      <c r="DW340" s="599" t="str">
        <f ca="1">IF($DP340="","",VLOOKUP(DP340,Invoer!$F$15:$AU$1999,9,FALSE))</f>
        <v/>
      </c>
      <c r="DX340" s="599" t="str">
        <f ca="1">IF($DP340="","",VLOOKUP(DP340,Invoer!$F$15:$AU$1999,10,FALSE))</f>
        <v/>
      </c>
      <c r="DY340" s="595" t="str">
        <f ca="1">IF($DP340="","",VLOOKUP(DP340,Invoer!$F$15:$AU$1999,11,FALSE))</f>
        <v/>
      </c>
      <c r="DZ340" s="662" t="str">
        <f ca="1">IF($DP340="","",IF($DN$4&gt;2,"",VLOOKUP(DP340,Invoer!CQ:CS,3,FALSE)))</f>
        <v/>
      </c>
      <c r="EA340" s="541" t="str">
        <f ca="1">IF($DP340="","",IF(ISERROR(DQ340),0,IF($DN$4&lt;3,"",VLOOKUP(DP340,Invoer!$F$15:$AU$1999,15,FALSE))))</f>
        <v/>
      </c>
      <c r="EB340" s="595" t="str">
        <f ca="1">IF($DP340="","",IF($DN$4&lt;3,"",VLOOKUP(DP340,Invoer!$F$15:$AU$1999,19,FALSE)))</f>
        <v/>
      </c>
      <c r="EC340" s="541" t="str">
        <f ca="1">IF($DP340="","",IF(ISERROR(DQ340),0,IF($DN$4&lt;3,"",VLOOKUP(DP340,Invoer!$F$15:$AU$1999,24,FALSE))))</f>
        <v/>
      </c>
      <c r="ED340" s="541" t="str">
        <f ca="1">IF($DP340="","",IF(ISERROR(DQ340),0,IF($DN$4&lt;3,"",VLOOKUP(DP340,Invoer!$F$15:$AU$1999,17,FALSE))))</f>
        <v/>
      </c>
      <c r="EH340" s="89" t="e">
        <f ca="1">Invoer!CP345</f>
        <v>#N/A</v>
      </c>
      <c r="EI340" s="599" t="str">
        <f t="shared" ca="1" si="192"/>
        <v/>
      </c>
      <c r="EJ340" s="673" t="str">
        <f ca="1">IF(EI340="","",VLOOKUP(EI340,Invoer!$F$15:$AU$1999,2,FALSE))</f>
        <v/>
      </c>
      <c r="EK340" s="599" t="str">
        <f t="shared" ca="1" si="193"/>
        <v/>
      </c>
      <c r="EL340" s="599" t="str">
        <f ca="1">IF($EI340="","",VLOOKUP(EI340,Invoer!$F$15:$AU$1999,3,FALSE))</f>
        <v/>
      </c>
      <c r="EM340" s="599" t="str">
        <f ca="1">IF($EI340="","",IF(EL340&lt;&gt;"Liq","",VLOOKUP(EI340,Invoer!$F$15:$AU$1999,4,FALSE)))</f>
        <v/>
      </c>
      <c r="EN340" s="599" t="str">
        <f ca="1">IF($EI340="","",VLOOKUP(EI340,Invoer!$F$15:$AU$1999,6,FALSE))</f>
        <v/>
      </c>
      <c r="EO340" s="599" t="str">
        <f ca="1">IF(EI340="","",VLOOKUP(EI340,Invoer!$F$15:$AU$1999,9,FALSE))</f>
        <v/>
      </c>
      <c r="EP340" s="599" t="str">
        <f ca="1">IF(EI340="","",VLOOKUP(EI340,Invoer!$F$15:$AU$1999,10,FALSE))</f>
        <v/>
      </c>
      <c r="EQ340" s="599" t="str">
        <f ca="1">IF(EI340="","",VLOOKUP(EI340,Invoer!$F$15:$AU$1999,11,FALSE))</f>
        <v/>
      </c>
      <c r="ER340" s="662" t="str">
        <f ca="1">IF(EI340="","",VLOOKUP(EI340,Invoer!CQ:CS,3,FALSE))</f>
        <v/>
      </c>
      <c r="ES340" s="662" t="str">
        <f t="shared" ca="1" si="194"/>
        <v/>
      </c>
      <c r="ET340" s="513" t="str">
        <f t="shared" ca="1" si="195"/>
        <v/>
      </c>
      <c r="EU340" s="112" t="str">
        <f t="shared" ca="1" si="196"/>
        <v/>
      </c>
      <c r="EV340" s="83" t="s">
        <v>160</v>
      </c>
      <c r="EW340" s="682" t="str">
        <f t="shared" ca="1" si="197"/>
        <v/>
      </c>
      <c r="EX340" s="662" t="str">
        <f t="shared" ca="1" si="198"/>
        <v/>
      </c>
      <c r="EY340"/>
      <c r="EZ340" s="56" t="e">
        <f t="shared" ca="1" si="206"/>
        <v>#VALUE!</v>
      </c>
      <c r="FA340" s="56" t="e">
        <f t="shared" ca="1" si="207"/>
        <v>#VALUE!</v>
      </c>
      <c r="FE340"/>
      <c r="FI340"/>
      <c r="FJ340"/>
    </row>
    <row r="341" spans="1:166" ht="12" customHeight="1" x14ac:dyDescent="0.2">
      <c r="A341"/>
      <c r="B341"/>
      <c r="C341"/>
      <c r="E341"/>
      <c r="AC341" s="435" t="str">
        <f>IF($AC$7&lt;3,Invoer!DR346,IF($AC$7=3,Invoer!BT346,"x"))</f>
        <v>x</v>
      </c>
      <c r="AD341" s="599" t="str">
        <f t="shared" si="199"/>
        <v/>
      </c>
      <c r="AE341" s="673" t="str">
        <f>IF($AD341="","",VLOOKUP(AD341,Invoer!$F$15:$AU$1999,2,FALSE))</f>
        <v/>
      </c>
      <c r="AF341" s="599" t="str">
        <f t="shared" si="200"/>
        <v/>
      </c>
      <c r="AG341" s="599" t="str">
        <f>IF($AD341="","",VLOOKUP(AD341,Invoer!$F$15:$AU$1999,3,FALSE))</f>
        <v/>
      </c>
      <c r="AH341" s="599" t="str">
        <f>IF($AD341="","",IF(AG341&lt;&gt;"Liq","",VLOOKUP(AD341,Invoer!$F$15:$AU$1999,4,FALSE)))</f>
        <v/>
      </c>
      <c r="AI341" s="677" t="str">
        <f>IF($AD341="","",VLOOKUP(AD341,Invoer!$F$15:$AU$1999,5,FALSE))</f>
        <v/>
      </c>
      <c r="AJ341" s="599" t="str">
        <f>IF($AD341="","",VLOOKUP(AD341,Invoer!$F$15:$AU$1999,6,FALSE))</f>
        <v/>
      </c>
      <c r="AK341" s="599" t="str">
        <f>IF($AD341="","",VLOOKUP(AD341,Invoer!$F$15:$AU$1999,9,FALSE))</f>
        <v/>
      </c>
      <c r="AL341" s="599" t="str">
        <f>IF($AD341="","",VLOOKUP(AD341,Invoer!$F$15:$AU$1999,10,FALSE))</f>
        <v/>
      </c>
      <c r="AM341" s="599" t="str">
        <f>IF($AD341="","",VLOOKUP(AD341,Invoer!$F$15:$BB$1999,14,FALSE))</f>
        <v/>
      </c>
      <c r="AN341" s="599" t="str">
        <f>IF($AD341="","",VLOOKUP(AD341,Invoer!$F$15:$AU$1999,11,FALSE))</f>
        <v/>
      </c>
      <c r="AO341" s="662" t="str">
        <f>IF($AD341="","",VLOOKUP(AD341,Invoer!$F$15:$AU$1999,15,FALSE))</f>
        <v/>
      </c>
      <c r="AP341" s="599" t="str">
        <f>IF($AD341="","",VLOOKUP(AD341,Invoer!$F$15:$AU$1999,19,FALSE))</f>
        <v/>
      </c>
      <c r="AQ341" s="662" t="str">
        <f>IF($AD341="","",VLOOKUP(AD341,Invoer!$F$15:$AU$1999,24,FALSE))</f>
        <v/>
      </c>
      <c r="AR341" s="662" t="str">
        <f>IF($AD341="","",VLOOKUP(AD341,Invoer!$F$15:$AU$1999,17,FALSE))</f>
        <v/>
      </c>
      <c r="AS341" s="678" t="str">
        <f t="shared" si="208"/>
        <v/>
      </c>
      <c r="AT341" s="676" t="str">
        <f t="shared" si="182"/>
        <v/>
      </c>
      <c r="AU341" s="77" t="e">
        <f t="shared" si="183"/>
        <v>#VALUE!</v>
      </c>
      <c r="AW341" s="57"/>
      <c r="AX341" s="57"/>
      <c r="BA341" s="83" t="e">
        <f ca="1">Invoer!DW346</f>
        <v>#N/A</v>
      </c>
      <c r="BB341" s="599" t="str">
        <f t="shared" ca="1" si="201"/>
        <v/>
      </c>
      <c r="BC341" s="673" t="str">
        <f ca="1">IF($BB341="","",VLOOKUP(BB341,Invoer!$F$15:$AU$1999,2,FALSE))</f>
        <v/>
      </c>
      <c r="BD341" s="599" t="str">
        <f t="shared" ca="1" si="202"/>
        <v/>
      </c>
      <c r="BE341" s="599" t="str">
        <f ca="1">IF($BB341="","",VLOOKUP(BB341,Invoer!$F$15:$AU$1999,5,FALSE))</f>
        <v/>
      </c>
      <c r="BF341" s="599" t="str">
        <f ca="1">IF($BB341="","",VLOOKUP(BB341,Invoer!$F$15:$AU$1999,6,FALSE))</f>
        <v/>
      </c>
      <c r="BG341" s="599" t="str">
        <f ca="1">IF($BB341="","",VLOOKUP(BB341,Invoer!$F$15:$AU$1999,9,FALSE))</f>
        <v/>
      </c>
      <c r="BH341" s="599" t="str">
        <f ca="1">IF($BB341="","",VLOOKUP(BB341,Invoer!$F$15:$AU$1999,10,FALSE))</f>
        <v/>
      </c>
      <c r="BI341" s="599" t="str">
        <f ca="1">IF($BB341="","",VLOOKUP(BB341,Invoer!$F$15:$BB$1999,14,FALSE))</f>
        <v/>
      </c>
      <c r="BJ341" s="599" t="str">
        <f ca="1">IF($BB341="","",VLOOKUP(BB341,Invoer!$F$15:$AU$1999,11,FALSE))</f>
        <v/>
      </c>
      <c r="BK341" s="662" t="str">
        <f t="shared" ca="1" si="203"/>
        <v/>
      </c>
      <c r="BL341" s="662" t="str">
        <f t="shared" ca="1" si="204"/>
        <v/>
      </c>
      <c r="BM341" s="679" t="str">
        <f t="shared" ca="1" si="205"/>
        <v/>
      </c>
      <c r="BN341" s="662" t="str">
        <f ca="1">IF(BE342=BE341,"",BT341)</f>
        <v/>
      </c>
      <c r="BO341" s="662" t="str">
        <f ca="1">IF($BB341="","",VLOOKUP(BB341,Invoer!$F$15:$AU$1999,15,FALSE))</f>
        <v/>
      </c>
      <c r="BP341" s="662" t="str">
        <f ca="1">IF($BB341="","",VLOOKUP(BB341,Invoer!$F$15:$AU$1999,24,FALSE))</f>
        <v/>
      </c>
      <c r="BQ341" s="662" t="str">
        <f ca="1">IF($BB341="","",VLOOKUP(BB341,Invoer!$F$15:$AU$1999,17,FALSE))</f>
        <v/>
      </c>
      <c r="BS341" s="73" t="e">
        <f t="shared" ca="1" si="209"/>
        <v>#VALUE!</v>
      </c>
      <c r="BT341" s="57" t="str">
        <f t="shared" ca="1" si="210"/>
        <v/>
      </c>
      <c r="CQ341" s="411" t="e">
        <f ca="1">Invoer!EG346</f>
        <v>#N/A</v>
      </c>
      <c r="CR341" s="599" t="str">
        <f t="shared" ca="1" si="185"/>
        <v/>
      </c>
      <c r="CS341" s="673" t="str">
        <f ca="1">IF($CR341="","",VLOOKUP(CR341,Invoer!$F$15:$AU$1500,2,FALSE))</f>
        <v/>
      </c>
      <c r="CT341" s="599" t="str">
        <f t="shared" ca="1" si="186"/>
        <v/>
      </c>
      <c r="CU341" s="599" t="str">
        <f ca="1">IF($CR341="","",VLOOKUP(CR341,Invoer!$F$15:$AU$1500,3,FALSE))</f>
        <v/>
      </c>
      <c r="CV341" s="599" t="str">
        <f ca="1">IF($CR341="","",IF(CU341&lt;&gt;"Liq","",VLOOKUP(CR341,Invoer!$F$15:$AU$1500,4,FALSE)))</f>
        <v/>
      </c>
      <c r="CW341" s="599" t="str">
        <f ca="1">IF($CR341="","",VLOOKUP(CR341,Invoer!$F$15:$AU$1500,5,FALSE))</f>
        <v/>
      </c>
      <c r="CX341" s="599" t="str">
        <f ca="1">IF($CR341="","",VLOOKUP(CR341,Invoer!$F$15:$AU$1500,6,FALSE))</f>
        <v/>
      </c>
      <c r="CY341" s="599" t="str">
        <f ca="1">IF($CR341="","",VLOOKUP(CR341,Invoer!$F$15:$AU$1500,9,FALSE))</f>
        <v/>
      </c>
      <c r="CZ341" s="599" t="str">
        <f ca="1">IF($CR341="","",VLOOKUP(CR341,Invoer!$F$15:$AU$1500,10,FALSE))</f>
        <v/>
      </c>
      <c r="DA341" s="599" t="str">
        <f ca="1">IF($CR341="","",VLOOKUP(CR341,Invoer!$F$15:$AU$1500,11,FALSE))</f>
        <v/>
      </c>
      <c r="DB341" s="599" t="str">
        <f ca="1">IF($CR341="","",VLOOKUP(CR341,Invoer!$F$15:$BB$1500,14,FALSE))</f>
        <v/>
      </c>
      <c r="DC341" s="662" t="str">
        <f ca="1">IF($CR341="","",VLOOKUP(CR341,Invoer!$F$15:$AU$1500,15,FALSE))</f>
        <v/>
      </c>
      <c r="DD341" s="599" t="str">
        <f ca="1">IF($CR341="","",VLOOKUP(CR341,Invoer!$F$15:$AU$1500,19,FALSE))</f>
        <v/>
      </c>
      <c r="DE341" s="662" t="str">
        <f ca="1">IF($CR341="","",VLOOKUP(CR341,Invoer!$F$15:$AU$1500,20,FALSE))</f>
        <v/>
      </c>
      <c r="DF341" s="662" t="str">
        <f ca="1">IF($CR341="","",VLOOKUP(CR341,Invoer!$F$15:$AU$1500,23,FALSE))</f>
        <v/>
      </c>
      <c r="DG341" s="662" t="str">
        <f ca="1">IF($CR341="","",VLOOKUP(CR341,Invoer!$F$15:$AU$1500,17,FALSE))</f>
        <v/>
      </c>
      <c r="DH341" s="681" t="str">
        <f t="shared" ca="1" si="187"/>
        <v/>
      </c>
      <c r="DI341" s="662" t="str">
        <f t="shared" ca="1" si="188"/>
        <v/>
      </c>
      <c r="DJ341" s="190"/>
      <c r="DK341" s="411" t="str">
        <f t="shared" ca="1" si="189"/>
        <v/>
      </c>
      <c r="DO341" s="61" t="e">
        <f ca="1">IF($DN$4&lt;3,Invoer!EB346,Invoer!EA346)</f>
        <v>#N/A</v>
      </c>
      <c r="DP341" s="599" t="str">
        <f t="shared" ca="1" si="190"/>
        <v/>
      </c>
      <c r="DQ341" s="673" t="str">
        <f ca="1">IF($DP341="","",VLOOKUP(DP341,Invoer!$F$15:$AU$1999,2,FALSE))</f>
        <v/>
      </c>
      <c r="DR341" s="599" t="str">
        <f t="shared" ca="1" si="191"/>
        <v/>
      </c>
      <c r="DS341" s="599" t="str">
        <f ca="1">IF($DP341="","",VLOOKUP(DP341,Invoer!$F$15:$AU$1999,3,FALSE))</f>
        <v/>
      </c>
      <c r="DT341" s="599" t="str">
        <f ca="1">IF($DP341="","",IF(DS341&lt;&gt;"Liq","",VLOOKUP(DP341,Invoer!$F$15:$AU$1999,4,FALSE)))</f>
        <v/>
      </c>
      <c r="DU341" s="599" t="str">
        <f ca="1">IF($DP341="","",VLOOKUP(DP341,Invoer!$F$15:$AU$1999,5,FALSE))</f>
        <v/>
      </c>
      <c r="DV341" s="599" t="str">
        <f ca="1">IF($DP341="","",VLOOKUP(DP341,Invoer!$F$15:$AU$1999,6,FALSE))</f>
        <v/>
      </c>
      <c r="DW341" s="599" t="str">
        <f ca="1">IF($DP341="","",VLOOKUP(DP341,Invoer!$F$15:$AU$1999,9,FALSE))</f>
        <v/>
      </c>
      <c r="DX341" s="599" t="str">
        <f ca="1">IF($DP341="","",VLOOKUP(DP341,Invoer!$F$15:$AU$1999,10,FALSE))</f>
        <v/>
      </c>
      <c r="DY341" s="595" t="str">
        <f ca="1">IF($DP341="","",VLOOKUP(DP341,Invoer!$F$15:$AU$1999,11,FALSE))</f>
        <v/>
      </c>
      <c r="DZ341" s="662" t="str">
        <f ca="1">IF($DP341="","",IF($DN$4&gt;2,"",VLOOKUP(DP341,Invoer!CQ:CS,3,FALSE)))</f>
        <v/>
      </c>
      <c r="EA341" s="541" t="str">
        <f ca="1">IF($DP341="","",IF(ISERROR(DQ341),0,IF($DN$4&lt;3,"",VLOOKUP(DP341,Invoer!$F$15:$AU$1999,15,FALSE))))</f>
        <v/>
      </c>
      <c r="EB341" s="595" t="str">
        <f ca="1">IF($DP341="","",IF($DN$4&lt;3,"",VLOOKUP(DP341,Invoer!$F$15:$AU$1999,19,FALSE)))</f>
        <v/>
      </c>
      <c r="EC341" s="541" t="str">
        <f ca="1">IF($DP341="","",IF(ISERROR(DQ341),0,IF($DN$4&lt;3,"",VLOOKUP(DP341,Invoer!$F$15:$AU$1999,24,FALSE))))</f>
        <v/>
      </c>
      <c r="ED341" s="541" t="str">
        <f ca="1">IF($DP341="","",IF(ISERROR(DQ341),0,IF($DN$4&lt;3,"",VLOOKUP(DP341,Invoer!$F$15:$AU$1999,17,FALSE))))</f>
        <v/>
      </c>
      <c r="EH341" s="89" t="e">
        <f ca="1">Invoer!CP346</f>
        <v>#N/A</v>
      </c>
      <c r="EI341" s="599" t="str">
        <f t="shared" ca="1" si="192"/>
        <v/>
      </c>
      <c r="EJ341" s="673" t="str">
        <f ca="1">IF(EI341="","",VLOOKUP(EI341,Invoer!$F$15:$AU$1999,2,FALSE))</f>
        <v/>
      </c>
      <c r="EK341" s="599" t="str">
        <f t="shared" ca="1" si="193"/>
        <v/>
      </c>
      <c r="EL341" s="599" t="str">
        <f ca="1">IF($EI341="","",VLOOKUP(EI341,Invoer!$F$15:$AU$1999,3,FALSE))</f>
        <v/>
      </c>
      <c r="EM341" s="599" t="str">
        <f ca="1">IF($EI341="","",IF(EL341&lt;&gt;"Liq","",VLOOKUP(EI341,Invoer!$F$15:$AU$1999,4,FALSE)))</f>
        <v/>
      </c>
      <c r="EN341" s="599" t="str">
        <f ca="1">IF($EI341="","",VLOOKUP(EI341,Invoer!$F$15:$AU$1999,6,FALSE))</f>
        <v/>
      </c>
      <c r="EO341" s="599" t="str">
        <f ca="1">IF(EI341="","",VLOOKUP(EI341,Invoer!$F$15:$AU$1999,9,FALSE))</f>
        <v/>
      </c>
      <c r="EP341" s="599" t="str">
        <f ca="1">IF(EI341="","",VLOOKUP(EI341,Invoer!$F$15:$AU$1999,10,FALSE))</f>
        <v/>
      </c>
      <c r="EQ341" s="599" t="str">
        <f ca="1">IF(EI341="","",VLOOKUP(EI341,Invoer!$F$15:$AU$1999,11,FALSE))</f>
        <v/>
      </c>
      <c r="ER341" s="662" t="str">
        <f ca="1">IF(EI341="","",VLOOKUP(EI341,Invoer!CQ:CS,3,FALSE))</f>
        <v/>
      </c>
      <c r="ES341" s="662" t="str">
        <f t="shared" ca="1" si="194"/>
        <v/>
      </c>
      <c r="ET341" s="513" t="str">
        <f t="shared" ca="1" si="195"/>
        <v/>
      </c>
      <c r="EU341" s="112" t="str">
        <f t="shared" ca="1" si="196"/>
        <v/>
      </c>
      <c r="EV341" s="83" t="s">
        <v>160</v>
      </c>
      <c r="EW341" s="682" t="str">
        <f t="shared" ca="1" si="197"/>
        <v/>
      </c>
      <c r="EX341" s="662" t="str">
        <f t="shared" ca="1" si="198"/>
        <v/>
      </c>
      <c r="EY341"/>
      <c r="EZ341" s="56" t="e">
        <f t="shared" ca="1" si="206"/>
        <v>#VALUE!</v>
      </c>
      <c r="FA341" s="56" t="e">
        <f t="shared" ca="1" si="207"/>
        <v>#VALUE!</v>
      </c>
      <c r="FE341"/>
      <c r="FI341"/>
      <c r="FJ341"/>
    </row>
    <row r="342" spans="1:166" ht="12" customHeight="1" x14ac:dyDescent="0.2">
      <c r="A342"/>
      <c r="B342"/>
      <c r="C342"/>
      <c r="E342"/>
      <c r="AC342" s="435" t="str">
        <f>IF($AC$7&lt;3,Invoer!DR347,IF($AC$7=3,Invoer!BT347,"x"))</f>
        <v>x</v>
      </c>
      <c r="AD342" s="599" t="str">
        <f t="shared" si="199"/>
        <v/>
      </c>
      <c r="AE342" s="673" t="str">
        <f>IF($AD342="","",VLOOKUP(AD342,Invoer!$F$15:$AU$1999,2,FALSE))</f>
        <v/>
      </c>
      <c r="AF342" s="599" t="str">
        <f t="shared" si="200"/>
        <v/>
      </c>
      <c r="AG342" s="599" t="str">
        <f>IF($AD342="","",VLOOKUP(AD342,Invoer!$F$15:$AU$1999,3,FALSE))</f>
        <v/>
      </c>
      <c r="AH342" s="599" t="str">
        <f>IF($AD342="","",IF(AG342&lt;&gt;"Liq","",VLOOKUP(AD342,Invoer!$F$15:$AU$1999,4,FALSE)))</f>
        <v/>
      </c>
      <c r="AI342" s="677" t="str">
        <f>IF($AD342="","",VLOOKUP(AD342,Invoer!$F$15:$AU$1999,5,FALSE))</f>
        <v/>
      </c>
      <c r="AJ342" s="599" t="str">
        <f>IF($AD342="","",VLOOKUP(AD342,Invoer!$F$15:$AU$1999,6,FALSE))</f>
        <v/>
      </c>
      <c r="AK342" s="599" t="str">
        <f>IF($AD342="","",VLOOKUP(AD342,Invoer!$F$15:$AU$1999,9,FALSE))</f>
        <v/>
      </c>
      <c r="AL342" s="599" t="str">
        <f>IF($AD342="","",VLOOKUP(AD342,Invoer!$F$15:$AU$1999,10,FALSE))</f>
        <v/>
      </c>
      <c r="AM342" s="599" t="str">
        <f>IF($AD342="","",VLOOKUP(AD342,Invoer!$F$15:$BB$1999,14,FALSE))</f>
        <v/>
      </c>
      <c r="AN342" s="599" t="str">
        <f>IF($AD342="","",VLOOKUP(AD342,Invoer!$F$15:$AU$1999,11,FALSE))</f>
        <v/>
      </c>
      <c r="AO342" s="662" t="str">
        <f>IF($AD342="","",VLOOKUP(AD342,Invoer!$F$15:$AU$1999,15,FALSE))</f>
        <v/>
      </c>
      <c r="AP342" s="599" t="str">
        <f>IF($AD342="","",VLOOKUP(AD342,Invoer!$F$15:$AU$1999,19,FALSE))</f>
        <v/>
      </c>
      <c r="AQ342" s="662" t="str">
        <f>IF($AD342="","",VLOOKUP(AD342,Invoer!$F$15:$AU$1999,24,FALSE))</f>
        <v/>
      </c>
      <c r="AR342" s="662" t="str">
        <f>IF($AD342="","",VLOOKUP(AD342,Invoer!$F$15:$AU$1999,17,FALSE))</f>
        <v/>
      </c>
      <c r="AS342" s="678" t="str">
        <f t="shared" si="208"/>
        <v/>
      </c>
      <c r="AT342" s="676" t="str">
        <f t="shared" si="182"/>
        <v/>
      </c>
      <c r="AU342" s="77" t="e">
        <f t="shared" si="183"/>
        <v>#VALUE!</v>
      </c>
      <c r="AW342" s="57"/>
      <c r="AX342" s="57"/>
      <c r="BA342" s="83" t="e">
        <f ca="1">Invoer!DW347</f>
        <v>#N/A</v>
      </c>
      <c r="BB342" s="599" t="str">
        <f t="shared" ca="1" si="201"/>
        <v/>
      </c>
      <c r="BC342" s="673" t="str">
        <f ca="1">IF($BB342="","",VLOOKUP(BB342,Invoer!$F$15:$AU$1999,2,FALSE))</f>
        <v/>
      </c>
      <c r="BD342" s="599" t="str">
        <f t="shared" ca="1" si="202"/>
        <v/>
      </c>
      <c r="BE342" s="599" t="str">
        <f ca="1">IF($BB342="","",VLOOKUP(BB342,Invoer!$F$15:$AU$1999,5,FALSE))</f>
        <v/>
      </c>
      <c r="BF342" s="599" t="str">
        <f ca="1">IF($BB342="","",VLOOKUP(BB342,Invoer!$F$15:$AU$1999,6,FALSE))</f>
        <v/>
      </c>
      <c r="BG342" s="599" t="str">
        <f ca="1">IF($BB342="","",VLOOKUP(BB342,Invoer!$F$15:$AU$1999,9,FALSE))</f>
        <v/>
      </c>
      <c r="BH342" s="599" t="str">
        <f ca="1">IF($BB342="","",VLOOKUP(BB342,Invoer!$F$15:$AU$1999,10,FALSE))</f>
        <v/>
      </c>
      <c r="BI342" s="599" t="str">
        <f ca="1">IF($BB342="","",VLOOKUP(BB342,Invoer!$F$15:$BB$1999,14,FALSE))</f>
        <v/>
      </c>
      <c r="BJ342" s="599" t="str">
        <f ca="1">IF($BB342="","",VLOOKUP(BB342,Invoer!$F$15:$AU$1999,11,FALSE))</f>
        <v/>
      </c>
      <c r="BK342" s="662" t="str">
        <f t="shared" ca="1" si="203"/>
        <v/>
      </c>
      <c r="BL342" s="662" t="str">
        <f t="shared" ca="1" si="204"/>
        <v/>
      </c>
      <c r="BM342" s="679" t="str">
        <f t="shared" ca="1" si="205"/>
        <v/>
      </c>
      <c r="BN342" s="662" t="str">
        <f t="shared" ref="BN342:BN405" ca="1" si="211">IF(BE343=BE342,"",BT342)</f>
        <v/>
      </c>
      <c r="BO342" s="662" t="str">
        <f ca="1">IF($BB342="","",VLOOKUP(BB342,Invoer!$F$15:$AU$1999,15,FALSE))</f>
        <v/>
      </c>
      <c r="BP342" s="662" t="str">
        <f ca="1">IF($BB342="","",VLOOKUP(BB342,Invoer!$F$15:$AU$1999,24,FALSE))</f>
        <v/>
      </c>
      <c r="BQ342" s="662" t="str">
        <f ca="1">IF($BB342="","",VLOOKUP(BB342,Invoer!$F$15:$AU$1999,17,FALSE))</f>
        <v/>
      </c>
      <c r="BS342" s="73" t="e">
        <f t="shared" ca="1" si="209"/>
        <v>#VALUE!</v>
      </c>
      <c r="BT342" s="57" t="str">
        <f t="shared" ca="1" si="210"/>
        <v/>
      </c>
      <c r="CQ342" s="411" t="e">
        <f ca="1">Invoer!EG347</f>
        <v>#N/A</v>
      </c>
      <c r="CR342" s="599" t="str">
        <f t="shared" ca="1" si="185"/>
        <v/>
      </c>
      <c r="CS342" s="673" t="str">
        <f ca="1">IF($CR342="","",VLOOKUP(CR342,Invoer!$F$15:$AU$1500,2,FALSE))</f>
        <v/>
      </c>
      <c r="CT342" s="599" t="str">
        <f t="shared" ca="1" si="186"/>
        <v/>
      </c>
      <c r="CU342" s="599" t="str">
        <f ca="1">IF($CR342="","",VLOOKUP(CR342,Invoer!$F$15:$AU$1500,3,FALSE))</f>
        <v/>
      </c>
      <c r="CV342" s="599" t="str">
        <f ca="1">IF($CR342="","",IF(CU342&lt;&gt;"Liq","",VLOOKUP(CR342,Invoer!$F$15:$AU$1500,4,FALSE)))</f>
        <v/>
      </c>
      <c r="CW342" s="599" t="str">
        <f ca="1">IF($CR342="","",VLOOKUP(CR342,Invoer!$F$15:$AU$1500,5,FALSE))</f>
        <v/>
      </c>
      <c r="CX342" s="599" t="str">
        <f ca="1">IF($CR342="","",VLOOKUP(CR342,Invoer!$F$15:$AU$1500,6,FALSE))</f>
        <v/>
      </c>
      <c r="CY342" s="599" t="str">
        <f ca="1">IF($CR342="","",VLOOKUP(CR342,Invoer!$F$15:$AU$1500,9,FALSE))</f>
        <v/>
      </c>
      <c r="CZ342" s="599" t="str">
        <f ca="1">IF($CR342="","",VLOOKUP(CR342,Invoer!$F$15:$AU$1500,10,FALSE))</f>
        <v/>
      </c>
      <c r="DA342" s="599" t="str">
        <f ca="1">IF($CR342="","",VLOOKUP(CR342,Invoer!$F$15:$AU$1500,11,FALSE))</f>
        <v/>
      </c>
      <c r="DB342" s="599" t="str">
        <f ca="1">IF($CR342="","",VLOOKUP(CR342,Invoer!$F$15:$BB$1500,14,FALSE))</f>
        <v/>
      </c>
      <c r="DC342" s="662" t="str">
        <f ca="1">IF($CR342="","",VLOOKUP(CR342,Invoer!$F$15:$AU$1500,15,FALSE))</f>
        <v/>
      </c>
      <c r="DD342" s="599" t="str">
        <f ca="1">IF($CR342="","",VLOOKUP(CR342,Invoer!$F$15:$AU$1500,19,FALSE))</f>
        <v/>
      </c>
      <c r="DE342" s="662" t="str">
        <f ca="1">IF($CR342="","",VLOOKUP(CR342,Invoer!$F$15:$AU$1500,20,FALSE))</f>
        <v/>
      </c>
      <c r="DF342" s="662" t="str">
        <f ca="1">IF($CR342="","",VLOOKUP(CR342,Invoer!$F$15:$AU$1500,23,FALSE))</f>
        <v/>
      </c>
      <c r="DG342" s="662" t="str">
        <f ca="1">IF($CR342="","",VLOOKUP(CR342,Invoer!$F$15:$AU$1500,17,FALSE))</f>
        <v/>
      </c>
      <c r="DH342" s="681" t="str">
        <f t="shared" ca="1" si="187"/>
        <v/>
      </c>
      <c r="DI342" s="662" t="str">
        <f t="shared" ca="1" si="188"/>
        <v/>
      </c>
      <c r="DJ342" s="190"/>
      <c r="DK342" s="411" t="str">
        <f t="shared" ca="1" si="189"/>
        <v/>
      </c>
      <c r="DO342" s="61" t="e">
        <f ca="1">IF($DN$4&lt;3,Invoer!EB347,Invoer!EA347)</f>
        <v>#N/A</v>
      </c>
      <c r="DP342" s="599" t="str">
        <f t="shared" ca="1" si="190"/>
        <v/>
      </c>
      <c r="DQ342" s="673" t="str">
        <f ca="1">IF($DP342="","",VLOOKUP(DP342,Invoer!$F$15:$AU$1999,2,FALSE))</f>
        <v/>
      </c>
      <c r="DR342" s="599" t="str">
        <f t="shared" ca="1" si="191"/>
        <v/>
      </c>
      <c r="DS342" s="599" t="str">
        <f ca="1">IF($DP342="","",VLOOKUP(DP342,Invoer!$F$15:$AU$1999,3,FALSE))</f>
        <v/>
      </c>
      <c r="DT342" s="599" t="str">
        <f ca="1">IF($DP342="","",IF(DS342&lt;&gt;"Liq","",VLOOKUP(DP342,Invoer!$F$15:$AU$1999,4,FALSE)))</f>
        <v/>
      </c>
      <c r="DU342" s="599" t="str">
        <f ca="1">IF($DP342="","",VLOOKUP(DP342,Invoer!$F$15:$AU$1999,5,FALSE))</f>
        <v/>
      </c>
      <c r="DV342" s="599" t="str">
        <f ca="1">IF($DP342="","",VLOOKUP(DP342,Invoer!$F$15:$AU$1999,6,FALSE))</f>
        <v/>
      </c>
      <c r="DW342" s="599" t="str">
        <f ca="1">IF($DP342="","",VLOOKUP(DP342,Invoer!$F$15:$AU$1999,9,FALSE))</f>
        <v/>
      </c>
      <c r="DX342" s="599" t="str">
        <f ca="1">IF($DP342="","",VLOOKUP(DP342,Invoer!$F$15:$AU$1999,10,FALSE))</f>
        <v/>
      </c>
      <c r="DY342" s="595" t="str">
        <f ca="1">IF($DP342="","",VLOOKUP(DP342,Invoer!$F$15:$AU$1999,11,FALSE))</f>
        <v/>
      </c>
      <c r="DZ342" s="662" t="str">
        <f ca="1">IF($DP342="","",IF($DN$4&gt;2,"",VLOOKUP(DP342,Invoer!CQ:CS,3,FALSE)))</f>
        <v/>
      </c>
      <c r="EA342" s="541" t="str">
        <f ca="1">IF($DP342="","",IF(ISERROR(DQ342),0,IF($DN$4&lt;3,"",VLOOKUP(DP342,Invoer!$F$15:$AU$1999,15,FALSE))))</f>
        <v/>
      </c>
      <c r="EB342" s="595" t="str">
        <f ca="1">IF($DP342="","",IF($DN$4&lt;3,"",VLOOKUP(DP342,Invoer!$F$15:$AU$1999,19,FALSE)))</f>
        <v/>
      </c>
      <c r="EC342" s="541" t="str">
        <f ca="1">IF($DP342="","",IF(ISERROR(DQ342),0,IF($DN$4&lt;3,"",VLOOKUP(DP342,Invoer!$F$15:$AU$1999,24,FALSE))))</f>
        <v/>
      </c>
      <c r="ED342" s="541" t="str">
        <f ca="1">IF($DP342="","",IF(ISERROR(DQ342),0,IF($DN$4&lt;3,"",VLOOKUP(DP342,Invoer!$F$15:$AU$1999,17,FALSE))))</f>
        <v/>
      </c>
      <c r="EH342" s="89" t="e">
        <f ca="1">Invoer!CP347</f>
        <v>#N/A</v>
      </c>
      <c r="EI342" s="599" t="str">
        <f t="shared" ca="1" si="192"/>
        <v/>
      </c>
      <c r="EJ342" s="673" t="str">
        <f ca="1">IF(EI342="","",VLOOKUP(EI342,Invoer!$F$15:$AU$1999,2,FALSE))</f>
        <v/>
      </c>
      <c r="EK342" s="599" t="str">
        <f t="shared" ca="1" si="193"/>
        <v/>
      </c>
      <c r="EL342" s="599" t="str">
        <f ca="1">IF($EI342="","",VLOOKUP(EI342,Invoer!$F$15:$AU$1999,3,FALSE))</f>
        <v/>
      </c>
      <c r="EM342" s="599" t="str">
        <f ca="1">IF($EI342="","",IF(EL342&lt;&gt;"Liq","",VLOOKUP(EI342,Invoer!$F$15:$AU$1999,4,FALSE)))</f>
        <v/>
      </c>
      <c r="EN342" s="599" t="str">
        <f ca="1">IF($EI342="","",VLOOKUP(EI342,Invoer!$F$15:$AU$1999,6,FALSE))</f>
        <v/>
      </c>
      <c r="EO342" s="599" t="str">
        <f ca="1">IF(EI342="","",VLOOKUP(EI342,Invoer!$F$15:$AU$1999,9,FALSE))</f>
        <v/>
      </c>
      <c r="EP342" s="599" t="str">
        <f ca="1">IF(EI342="","",VLOOKUP(EI342,Invoer!$F$15:$AU$1999,10,FALSE))</f>
        <v/>
      </c>
      <c r="EQ342" s="599" t="str">
        <f ca="1">IF(EI342="","",VLOOKUP(EI342,Invoer!$F$15:$AU$1999,11,FALSE))</f>
        <v/>
      </c>
      <c r="ER342" s="662" t="str">
        <f ca="1">IF(EI342="","",VLOOKUP(EI342,Invoer!CQ:CS,3,FALSE))</f>
        <v/>
      </c>
      <c r="ES342" s="662" t="str">
        <f t="shared" ca="1" si="194"/>
        <v/>
      </c>
      <c r="ET342" s="513" t="str">
        <f t="shared" ca="1" si="195"/>
        <v/>
      </c>
      <c r="EU342" s="112" t="str">
        <f t="shared" ca="1" si="196"/>
        <v/>
      </c>
      <c r="EV342" s="83" t="s">
        <v>160</v>
      </c>
      <c r="EW342" s="682" t="str">
        <f t="shared" ca="1" si="197"/>
        <v/>
      </c>
      <c r="EX342" s="662" t="str">
        <f t="shared" ca="1" si="198"/>
        <v/>
      </c>
      <c r="EY342"/>
      <c r="EZ342" s="56" t="e">
        <f t="shared" ca="1" si="206"/>
        <v>#VALUE!</v>
      </c>
      <c r="FA342" s="56" t="e">
        <f t="shared" ca="1" si="207"/>
        <v>#VALUE!</v>
      </c>
      <c r="FE342"/>
      <c r="FI342"/>
      <c r="FJ342"/>
    </row>
    <row r="343" spans="1:166" ht="12" customHeight="1" x14ac:dyDescent="0.2">
      <c r="A343"/>
      <c r="B343"/>
      <c r="C343"/>
      <c r="E343"/>
      <c r="AC343" s="435" t="str">
        <f>IF($AC$7&lt;3,Invoer!DR348,IF($AC$7=3,Invoer!BT348,"x"))</f>
        <v>x</v>
      </c>
      <c r="AD343" s="599" t="str">
        <f t="shared" si="199"/>
        <v/>
      </c>
      <c r="AE343" s="673" t="str">
        <f>IF($AD343="","",VLOOKUP(AD343,Invoer!$F$15:$AU$1999,2,FALSE))</f>
        <v/>
      </c>
      <c r="AF343" s="599" t="str">
        <f t="shared" si="200"/>
        <v/>
      </c>
      <c r="AG343" s="599" t="str">
        <f>IF($AD343="","",VLOOKUP(AD343,Invoer!$F$15:$AU$1999,3,FALSE))</f>
        <v/>
      </c>
      <c r="AH343" s="599" t="str">
        <f>IF($AD343="","",IF(AG343&lt;&gt;"Liq","",VLOOKUP(AD343,Invoer!$F$15:$AU$1999,4,FALSE)))</f>
        <v/>
      </c>
      <c r="AI343" s="677" t="str">
        <f>IF($AD343="","",VLOOKUP(AD343,Invoer!$F$15:$AU$1999,5,FALSE))</f>
        <v/>
      </c>
      <c r="AJ343" s="599" t="str">
        <f>IF($AD343="","",VLOOKUP(AD343,Invoer!$F$15:$AU$1999,6,FALSE))</f>
        <v/>
      </c>
      <c r="AK343" s="599" t="str">
        <f>IF($AD343="","",VLOOKUP(AD343,Invoer!$F$15:$AU$1999,9,FALSE))</f>
        <v/>
      </c>
      <c r="AL343" s="599" t="str">
        <f>IF($AD343="","",VLOOKUP(AD343,Invoer!$F$15:$AU$1999,10,FALSE))</f>
        <v/>
      </c>
      <c r="AM343" s="599" t="str">
        <f>IF($AD343="","",VLOOKUP(AD343,Invoer!$F$15:$BB$1999,14,FALSE))</f>
        <v/>
      </c>
      <c r="AN343" s="599" t="str">
        <f>IF($AD343="","",VLOOKUP(AD343,Invoer!$F$15:$AU$1999,11,FALSE))</f>
        <v/>
      </c>
      <c r="AO343" s="662" t="str">
        <f>IF($AD343="","",VLOOKUP(AD343,Invoer!$F$15:$AU$1999,15,FALSE))</f>
        <v/>
      </c>
      <c r="AP343" s="599" t="str">
        <f>IF($AD343="","",VLOOKUP(AD343,Invoer!$F$15:$AU$1999,19,FALSE))</f>
        <v/>
      </c>
      <c r="AQ343" s="662" t="str">
        <f>IF($AD343="","",VLOOKUP(AD343,Invoer!$F$15:$AU$1999,24,FALSE))</f>
        <v/>
      </c>
      <c r="AR343" s="662" t="str">
        <f>IF($AD343="","",VLOOKUP(AD343,Invoer!$F$15:$AU$1999,17,FALSE))</f>
        <v/>
      </c>
      <c r="AS343" s="678" t="str">
        <f t="shared" si="208"/>
        <v/>
      </c>
      <c r="AT343" s="676" t="str">
        <f t="shared" si="182"/>
        <v/>
      </c>
      <c r="AU343" s="77" t="e">
        <f t="shared" si="183"/>
        <v>#VALUE!</v>
      </c>
      <c r="AW343" s="57"/>
      <c r="AX343" s="57"/>
      <c r="BA343" s="83" t="e">
        <f ca="1">Invoer!DW348</f>
        <v>#N/A</v>
      </c>
      <c r="BB343" s="599" t="str">
        <f t="shared" ca="1" si="201"/>
        <v/>
      </c>
      <c r="BC343" s="673" t="str">
        <f ca="1">IF($BB343="","",VLOOKUP(BB343,Invoer!$F$15:$AU$1999,2,FALSE))</f>
        <v/>
      </c>
      <c r="BD343" s="599" t="str">
        <f t="shared" ca="1" si="202"/>
        <v/>
      </c>
      <c r="BE343" s="599" t="str">
        <f ca="1">IF($BB343="","",VLOOKUP(BB343,Invoer!$F$15:$AU$1999,5,FALSE))</f>
        <v/>
      </c>
      <c r="BF343" s="599" t="str">
        <f ca="1">IF($BB343="","",VLOOKUP(BB343,Invoer!$F$15:$AU$1999,6,FALSE))</f>
        <v/>
      </c>
      <c r="BG343" s="599" t="str">
        <f ca="1">IF($BB343="","",VLOOKUP(BB343,Invoer!$F$15:$AU$1999,9,FALSE))</f>
        <v/>
      </c>
      <c r="BH343" s="599" t="str">
        <f ca="1">IF($BB343="","",VLOOKUP(BB343,Invoer!$F$15:$AU$1999,10,FALSE))</f>
        <v/>
      </c>
      <c r="BI343" s="599" t="str">
        <f ca="1">IF($BB343="","",VLOOKUP(BB343,Invoer!$F$15:$BB$1999,14,FALSE))</f>
        <v/>
      </c>
      <c r="BJ343" s="599" t="str">
        <f ca="1">IF($BB343="","",VLOOKUP(BB343,Invoer!$F$15:$AU$1999,11,FALSE))</f>
        <v/>
      </c>
      <c r="BK343" s="662" t="str">
        <f t="shared" ca="1" si="203"/>
        <v/>
      </c>
      <c r="BL343" s="662" t="str">
        <f t="shared" ca="1" si="204"/>
        <v/>
      </c>
      <c r="BM343" s="679" t="str">
        <f t="shared" ca="1" si="205"/>
        <v/>
      </c>
      <c r="BN343" s="662" t="str">
        <f t="shared" ca="1" si="211"/>
        <v/>
      </c>
      <c r="BO343" s="662" t="str">
        <f ca="1">IF($BB343="","",VLOOKUP(BB343,Invoer!$F$15:$AU$1999,15,FALSE))</f>
        <v/>
      </c>
      <c r="BP343" s="662" t="str">
        <f ca="1">IF($BB343="","",VLOOKUP(BB343,Invoer!$F$15:$AU$1999,24,FALSE))</f>
        <v/>
      </c>
      <c r="BQ343" s="662" t="str">
        <f ca="1">IF($BB343="","",VLOOKUP(BB343,Invoer!$F$15:$AU$1999,17,FALSE))</f>
        <v/>
      </c>
      <c r="BS343" s="73" t="e">
        <f t="shared" ca="1" si="209"/>
        <v>#VALUE!</v>
      </c>
      <c r="BT343" s="57" t="str">
        <f t="shared" ca="1" si="210"/>
        <v/>
      </c>
      <c r="CQ343" s="411" t="e">
        <f ca="1">Invoer!EG348</f>
        <v>#N/A</v>
      </c>
      <c r="CR343" s="599" t="str">
        <f t="shared" ca="1" si="185"/>
        <v/>
      </c>
      <c r="CS343" s="673" t="str">
        <f ca="1">IF($CR343="","",VLOOKUP(CR343,Invoer!$F$15:$AU$1500,2,FALSE))</f>
        <v/>
      </c>
      <c r="CT343" s="599" t="str">
        <f t="shared" ca="1" si="186"/>
        <v/>
      </c>
      <c r="CU343" s="599" t="str">
        <f ca="1">IF($CR343="","",VLOOKUP(CR343,Invoer!$F$15:$AU$1500,3,FALSE))</f>
        <v/>
      </c>
      <c r="CV343" s="599" t="str">
        <f ca="1">IF($CR343="","",IF(CU343&lt;&gt;"Liq","",VLOOKUP(CR343,Invoer!$F$15:$AU$1500,4,FALSE)))</f>
        <v/>
      </c>
      <c r="CW343" s="599" t="str">
        <f ca="1">IF($CR343="","",VLOOKUP(CR343,Invoer!$F$15:$AU$1500,5,FALSE))</f>
        <v/>
      </c>
      <c r="CX343" s="599" t="str">
        <f ca="1">IF($CR343="","",VLOOKUP(CR343,Invoer!$F$15:$AU$1500,6,FALSE))</f>
        <v/>
      </c>
      <c r="CY343" s="599" t="str">
        <f ca="1">IF($CR343="","",VLOOKUP(CR343,Invoer!$F$15:$AU$1500,9,FALSE))</f>
        <v/>
      </c>
      <c r="CZ343" s="599" t="str">
        <f ca="1">IF($CR343="","",VLOOKUP(CR343,Invoer!$F$15:$AU$1500,10,FALSE))</f>
        <v/>
      </c>
      <c r="DA343" s="599" t="str">
        <f ca="1">IF($CR343="","",VLOOKUP(CR343,Invoer!$F$15:$AU$1500,11,FALSE))</f>
        <v/>
      </c>
      <c r="DB343" s="599" t="str">
        <f ca="1">IF($CR343="","",VLOOKUP(CR343,Invoer!$F$15:$BB$1500,14,FALSE))</f>
        <v/>
      </c>
      <c r="DC343" s="662" t="str">
        <f ca="1">IF($CR343="","",VLOOKUP(CR343,Invoer!$F$15:$AU$1500,15,FALSE))</f>
        <v/>
      </c>
      <c r="DD343" s="599" t="str">
        <f ca="1">IF($CR343="","",VLOOKUP(CR343,Invoer!$F$15:$AU$1500,19,FALSE))</f>
        <v/>
      </c>
      <c r="DE343" s="662" t="str">
        <f ca="1">IF($CR343="","",VLOOKUP(CR343,Invoer!$F$15:$AU$1500,20,FALSE))</f>
        <v/>
      </c>
      <c r="DF343" s="662" t="str">
        <f ca="1">IF($CR343="","",VLOOKUP(CR343,Invoer!$F$15:$AU$1500,23,FALSE))</f>
        <v/>
      </c>
      <c r="DG343" s="662" t="str">
        <f ca="1">IF($CR343="","",VLOOKUP(CR343,Invoer!$F$15:$AU$1500,17,FALSE))</f>
        <v/>
      </c>
      <c r="DH343" s="681" t="str">
        <f t="shared" ca="1" si="187"/>
        <v/>
      </c>
      <c r="DI343" s="662" t="str">
        <f t="shared" ca="1" si="188"/>
        <v/>
      </c>
      <c r="DJ343" s="190"/>
      <c r="DK343" s="411" t="str">
        <f t="shared" ca="1" si="189"/>
        <v/>
      </c>
      <c r="DO343" s="61" t="e">
        <f ca="1">IF($DN$4&lt;3,Invoer!EB348,Invoer!EA348)</f>
        <v>#N/A</v>
      </c>
      <c r="DP343" s="599" t="str">
        <f t="shared" ca="1" si="190"/>
        <v/>
      </c>
      <c r="DQ343" s="673" t="str">
        <f ca="1">IF($DP343="","",VLOOKUP(DP343,Invoer!$F$15:$AU$1999,2,FALSE))</f>
        <v/>
      </c>
      <c r="DR343" s="599" t="str">
        <f t="shared" ca="1" si="191"/>
        <v/>
      </c>
      <c r="DS343" s="599" t="str">
        <f ca="1">IF($DP343="","",VLOOKUP(DP343,Invoer!$F$15:$AU$1999,3,FALSE))</f>
        <v/>
      </c>
      <c r="DT343" s="599" t="str">
        <f ca="1">IF($DP343="","",IF(DS343&lt;&gt;"Liq","",VLOOKUP(DP343,Invoer!$F$15:$AU$1999,4,FALSE)))</f>
        <v/>
      </c>
      <c r="DU343" s="599" t="str">
        <f ca="1">IF($DP343="","",VLOOKUP(DP343,Invoer!$F$15:$AU$1999,5,FALSE))</f>
        <v/>
      </c>
      <c r="DV343" s="599" t="str">
        <f ca="1">IF($DP343="","",VLOOKUP(DP343,Invoer!$F$15:$AU$1999,6,FALSE))</f>
        <v/>
      </c>
      <c r="DW343" s="599" t="str">
        <f ca="1">IF($DP343="","",VLOOKUP(DP343,Invoer!$F$15:$AU$1999,9,FALSE))</f>
        <v/>
      </c>
      <c r="DX343" s="599" t="str">
        <f ca="1">IF($DP343="","",VLOOKUP(DP343,Invoer!$F$15:$AU$1999,10,FALSE))</f>
        <v/>
      </c>
      <c r="DY343" s="595" t="str">
        <f ca="1">IF($DP343="","",VLOOKUP(DP343,Invoer!$F$15:$AU$1999,11,FALSE))</f>
        <v/>
      </c>
      <c r="DZ343" s="662" t="str">
        <f ca="1">IF($DP343="","",IF($DN$4&gt;2,"",VLOOKUP(DP343,Invoer!CQ:CS,3,FALSE)))</f>
        <v/>
      </c>
      <c r="EA343" s="541" t="str">
        <f ca="1">IF($DP343="","",IF(ISERROR(DQ343),0,IF($DN$4&lt;3,"",VLOOKUP(DP343,Invoer!$F$15:$AU$1999,15,FALSE))))</f>
        <v/>
      </c>
      <c r="EB343" s="595" t="str">
        <f ca="1">IF($DP343="","",IF($DN$4&lt;3,"",VLOOKUP(DP343,Invoer!$F$15:$AU$1999,19,FALSE)))</f>
        <v/>
      </c>
      <c r="EC343" s="541" t="str">
        <f ca="1">IF($DP343="","",IF(ISERROR(DQ343),0,IF($DN$4&lt;3,"",VLOOKUP(DP343,Invoer!$F$15:$AU$1999,24,FALSE))))</f>
        <v/>
      </c>
      <c r="ED343" s="541" t="str">
        <f ca="1">IF($DP343="","",IF(ISERROR(DQ343),0,IF($DN$4&lt;3,"",VLOOKUP(DP343,Invoer!$F$15:$AU$1999,17,FALSE))))</f>
        <v/>
      </c>
      <c r="EH343" s="89" t="e">
        <f ca="1">Invoer!CP348</f>
        <v>#N/A</v>
      </c>
      <c r="EI343" s="599" t="str">
        <f t="shared" ca="1" si="192"/>
        <v/>
      </c>
      <c r="EJ343" s="673" t="str">
        <f ca="1">IF(EI343="","",VLOOKUP(EI343,Invoer!$F$15:$AU$1999,2,FALSE))</f>
        <v/>
      </c>
      <c r="EK343" s="599" t="str">
        <f t="shared" ca="1" si="193"/>
        <v/>
      </c>
      <c r="EL343" s="599" t="str">
        <f ca="1">IF($EI343="","",VLOOKUP(EI343,Invoer!$F$15:$AU$1999,3,FALSE))</f>
        <v/>
      </c>
      <c r="EM343" s="599" t="str">
        <f ca="1">IF($EI343="","",IF(EL343&lt;&gt;"Liq","",VLOOKUP(EI343,Invoer!$F$15:$AU$1999,4,FALSE)))</f>
        <v/>
      </c>
      <c r="EN343" s="599" t="str">
        <f ca="1">IF($EI343="","",VLOOKUP(EI343,Invoer!$F$15:$AU$1999,6,FALSE))</f>
        <v/>
      </c>
      <c r="EO343" s="599" t="str">
        <f ca="1">IF(EI343="","",VLOOKUP(EI343,Invoer!$F$15:$AU$1999,9,FALSE))</f>
        <v/>
      </c>
      <c r="EP343" s="599" t="str">
        <f ca="1">IF(EI343="","",VLOOKUP(EI343,Invoer!$F$15:$AU$1999,10,FALSE))</f>
        <v/>
      </c>
      <c r="EQ343" s="599" t="str">
        <f ca="1">IF(EI343="","",VLOOKUP(EI343,Invoer!$F$15:$AU$1999,11,FALSE))</f>
        <v/>
      </c>
      <c r="ER343" s="662" t="str">
        <f ca="1">IF(EI343="","",VLOOKUP(EI343,Invoer!CQ:CS,3,FALSE))</f>
        <v/>
      </c>
      <c r="ES343" s="662" t="str">
        <f t="shared" ca="1" si="194"/>
        <v/>
      </c>
      <c r="ET343" s="513" t="str">
        <f t="shared" ca="1" si="195"/>
        <v/>
      </c>
      <c r="EU343" s="112" t="str">
        <f t="shared" ca="1" si="196"/>
        <v/>
      </c>
      <c r="EV343" s="83" t="s">
        <v>160</v>
      </c>
      <c r="EW343" s="682" t="str">
        <f t="shared" ca="1" si="197"/>
        <v/>
      </c>
      <c r="EX343" s="662" t="str">
        <f t="shared" ca="1" si="198"/>
        <v/>
      </c>
      <c r="EY343"/>
      <c r="EZ343" s="56" t="e">
        <f t="shared" ca="1" si="206"/>
        <v>#VALUE!</v>
      </c>
      <c r="FA343" s="56" t="e">
        <f t="shared" ca="1" si="207"/>
        <v>#VALUE!</v>
      </c>
      <c r="FE343"/>
      <c r="FI343"/>
      <c r="FJ343"/>
    </row>
    <row r="344" spans="1:166" ht="12" customHeight="1" x14ac:dyDescent="0.2">
      <c r="A344"/>
      <c r="B344"/>
      <c r="C344"/>
      <c r="E344"/>
      <c r="AC344" s="435" t="str">
        <f>IF($AC$7&lt;3,Invoer!DR349,IF($AC$7=3,Invoer!BT349,"x"))</f>
        <v>x</v>
      </c>
      <c r="AD344" s="599" t="str">
        <f t="shared" si="199"/>
        <v/>
      </c>
      <c r="AE344" s="673" t="str">
        <f>IF($AD344="","",VLOOKUP(AD344,Invoer!$F$15:$AU$1999,2,FALSE))</f>
        <v/>
      </c>
      <c r="AF344" s="599" t="str">
        <f t="shared" si="200"/>
        <v/>
      </c>
      <c r="AG344" s="599" t="str">
        <f>IF($AD344="","",VLOOKUP(AD344,Invoer!$F$15:$AU$1999,3,FALSE))</f>
        <v/>
      </c>
      <c r="AH344" s="599" t="str">
        <f>IF($AD344="","",IF(AG344&lt;&gt;"Liq","",VLOOKUP(AD344,Invoer!$F$15:$AU$1999,4,FALSE)))</f>
        <v/>
      </c>
      <c r="AI344" s="677" t="str">
        <f>IF($AD344="","",VLOOKUP(AD344,Invoer!$F$15:$AU$1999,5,FALSE))</f>
        <v/>
      </c>
      <c r="AJ344" s="599" t="str">
        <f>IF($AD344="","",VLOOKUP(AD344,Invoer!$F$15:$AU$1999,6,FALSE))</f>
        <v/>
      </c>
      <c r="AK344" s="599" t="str">
        <f>IF($AD344="","",VLOOKUP(AD344,Invoer!$F$15:$AU$1999,9,FALSE))</f>
        <v/>
      </c>
      <c r="AL344" s="599" t="str">
        <f>IF($AD344="","",VLOOKUP(AD344,Invoer!$F$15:$AU$1999,10,FALSE))</f>
        <v/>
      </c>
      <c r="AM344" s="599" t="str">
        <f>IF($AD344="","",VLOOKUP(AD344,Invoer!$F$15:$BB$1999,14,FALSE))</f>
        <v/>
      </c>
      <c r="AN344" s="599" t="str">
        <f>IF($AD344="","",VLOOKUP(AD344,Invoer!$F$15:$AU$1999,11,FALSE))</f>
        <v/>
      </c>
      <c r="AO344" s="662" t="str">
        <f>IF($AD344="","",VLOOKUP(AD344,Invoer!$F$15:$AU$1999,15,FALSE))</f>
        <v/>
      </c>
      <c r="AP344" s="599" t="str">
        <f>IF($AD344="","",VLOOKUP(AD344,Invoer!$F$15:$AU$1999,19,FALSE))</f>
        <v/>
      </c>
      <c r="AQ344" s="662" t="str">
        <f>IF($AD344="","",VLOOKUP(AD344,Invoer!$F$15:$AU$1999,24,FALSE))</f>
        <v/>
      </c>
      <c r="AR344" s="662" t="str">
        <f>IF($AD344="","",VLOOKUP(AD344,Invoer!$F$15:$AU$1999,17,FALSE))</f>
        <v/>
      </c>
      <c r="AS344" s="678" t="str">
        <f t="shared" si="208"/>
        <v/>
      </c>
      <c r="AT344" s="676" t="str">
        <f t="shared" si="182"/>
        <v/>
      </c>
      <c r="AU344" s="77" t="e">
        <f t="shared" si="183"/>
        <v>#VALUE!</v>
      </c>
      <c r="AW344" s="57"/>
      <c r="AX344" s="57"/>
      <c r="BA344" s="83" t="e">
        <f ca="1">Invoer!DW349</f>
        <v>#N/A</v>
      </c>
      <c r="BB344" s="599" t="str">
        <f t="shared" ca="1" si="201"/>
        <v/>
      </c>
      <c r="BC344" s="673" t="str">
        <f ca="1">IF($BB344="","",VLOOKUP(BB344,Invoer!$F$15:$AU$1999,2,FALSE))</f>
        <v/>
      </c>
      <c r="BD344" s="599" t="str">
        <f t="shared" ca="1" si="202"/>
        <v/>
      </c>
      <c r="BE344" s="599" t="str">
        <f ca="1">IF($BB344="","",VLOOKUP(BB344,Invoer!$F$15:$AU$1999,5,FALSE))</f>
        <v/>
      </c>
      <c r="BF344" s="599" t="str">
        <f ca="1">IF($BB344="","",VLOOKUP(BB344,Invoer!$F$15:$AU$1999,6,FALSE))</f>
        <v/>
      </c>
      <c r="BG344" s="599" t="str">
        <f ca="1">IF($BB344="","",VLOOKUP(BB344,Invoer!$F$15:$AU$1999,9,FALSE))</f>
        <v/>
      </c>
      <c r="BH344" s="599" t="str">
        <f ca="1">IF($BB344="","",VLOOKUP(BB344,Invoer!$F$15:$AU$1999,10,FALSE))</f>
        <v/>
      </c>
      <c r="BI344" s="599" t="str">
        <f ca="1">IF($BB344="","",VLOOKUP(BB344,Invoer!$F$15:$BB$1999,14,FALSE))</f>
        <v/>
      </c>
      <c r="BJ344" s="599" t="str">
        <f ca="1">IF($BB344="","",VLOOKUP(BB344,Invoer!$F$15:$AU$1999,11,FALSE))</f>
        <v/>
      </c>
      <c r="BK344" s="662" t="str">
        <f t="shared" ca="1" si="203"/>
        <v/>
      </c>
      <c r="BL344" s="662" t="str">
        <f t="shared" ca="1" si="204"/>
        <v/>
      </c>
      <c r="BM344" s="679" t="str">
        <f t="shared" ca="1" si="205"/>
        <v/>
      </c>
      <c r="BN344" s="662" t="str">
        <f t="shared" ca="1" si="211"/>
        <v/>
      </c>
      <c r="BO344" s="662" t="str">
        <f ca="1">IF($BB344="","",VLOOKUP(BB344,Invoer!$F$15:$AU$1999,15,FALSE))</f>
        <v/>
      </c>
      <c r="BP344" s="662" t="str">
        <f ca="1">IF($BB344="","",VLOOKUP(BB344,Invoer!$F$15:$AU$1999,24,FALSE))</f>
        <v/>
      </c>
      <c r="BQ344" s="662" t="str">
        <f ca="1">IF($BB344="","",VLOOKUP(BB344,Invoer!$F$15:$AU$1999,17,FALSE))</f>
        <v/>
      </c>
      <c r="BS344" s="73" t="e">
        <f t="shared" ca="1" si="209"/>
        <v>#VALUE!</v>
      </c>
      <c r="BT344" s="57" t="str">
        <f t="shared" ca="1" si="210"/>
        <v/>
      </c>
      <c r="CQ344" s="411" t="e">
        <f ca="1">Invoer!EG349</f>
        <v>#N/A</v>
      </c>
      <c r="CR344" s="599" t="str">
        <f t="shared" ca="1" si="185"/>
        <v/>
      </c>
      <c r="CS344" s="673" t="str">
        <f ca="1">IF($CR344="","",VLOOKUP(CR344,Invoer!$F$15:$AU$1500,2,FALSE))</f>
        <v/>
      </c>
      <c r="CT344" s="599" t="str">
        <f t="shared" ca="1" si="186"/>
        <v/>
      </c>
      <c r="CU344" s="599" t="str">
        <f ca="1">IF($CR344="","",VLOOKUP(CR344,Invoer!$F$15:$AU$1500,3,FALSE))</f>
        <v/>
      </c>
      <c r="CV344" s="599" t="str">
        <f ca="1">IF($CR344="","",IF(CU344&lt;&gt;"Liq","",VLOOKUP(CR344,Invoer!$F$15:$AU$1500,4,FALSE)))</f>
        <v/>
      </c>
      <c r="CW344" s="599" t="str">
        <f ca="1">IF($CR344="","",VLOOKUP(CR344,Invoer!$F$15:$AU$1500,5,FALSE))</f>
        <v/>
      </c>
      <c r="CX344" s="599" t="str">
        <f ca="1">IF($CR344="","",VLOOKUP(CR344,Invoer!$F$15:$AU$1500,6,FALSE))</f>
        <v/>
      </c>
      <c r="CY344" s="599" t="str">
        <f ca="1">IF($CR344="","",VLOOKUP(CR344,Invoer!$F$15:$AU$1500,9,FALSE))</f>
        <v/>
      </c>
      <c r="CZ344" s="599" t="str">
        <f ca="1">IF($CR344="","",VLOOKUP(CR344,Invoer!$F$15:$AU$1500,10,FALSE))</f>
        <v/>
      </c>
      <c r="DA344" s="599" t="str">
        <f ca="1">IF($CR344="","",VLOOKUP(CR344,Invoer!$F$15:$AU$1500,11,FALSE))</f>
        <v/>
      </c>
      <c r="DB344" s="599" t="str">
        <f ca="1">IF($CR344="","",VLOOKUP(CR344,Invoer!$F$15:$BB$1500,14,FALSE))</f>
        <v/>
      </c>
      <c r="DC344" s="662" t="str">
        <f ca="1">IF($CR344="","",VLOOKUP(CR344,Invoer!$F$15:$AU$1500,15,FALSE))</f>
        <v/>
      </c>
      <c r="DD344" s="599" t="str">
        <f ca="1">IF($CR344="","",VLOOKUP(CR344,Invoer!$F$15:$AU$1500,19,FALSE))</f>
        <v/>
      </c>
      <c r="DE344" s="662" t="str">
        <f ca="1">IF($CR344="","",VLOOKUP(CR344,Invoer!$F$15:$AU$1500,20,FALSE))</f>
        <v/>
      </c>
      <c r="DF344" s="662" t="str">
        <f ca="1">IF($CR344="","",VLOOKUP(CR344,Invoer!$F$15:$AU$1500,23,FALSE))</f>
        <v/>
      </c>
      <c r="DG344" s="662" t="str">
        <f ca="1">IF($CR344="","",VLOOKUP(CR344,Invoer!$F$15:$AU$1500,17,FALSE))</f>
        <v/>
      </c>
      <c r="DH344" s="681" t="str">
        <f t="shared" ca="1" si="187"/>
        <v/>
      </c>
      <c r="DI344" s="662" t="str">
        <f t="shared" ca="1" si="188"/>
        <v/>
      </c>
      <c r="DJ344" s="190"/>
      <c r="DK344" s="411" t="str">
        <f t="shared" ca="1" si="189"/>
        <v/>
      </c>
      <c r="DO344" s="61" t="e">
        <f ca="1">IF($DN$4&lt;3,Invoer!EB349,Invoer!EA349)</f>
        <v>#N/A</v>
      </c>
      <c r="DP344" s="599" t="str">
        <f t="shared" ca="1" si="190"/>
        <v/>
      </c>
      <c r="DQ344" s="673" t="str">
        <f ca="1">IF($DP344="","",VLOOKUP(DP344,Invoer!$F$15:$AU$1999,2,FALSE))</f>
        <v/>
      </c>
      <c r="DR344" s="599" t="str">
        <f t="shared" ca="1" si="191"/>
        <v/>
      </c>
      <c r="DS344" s="599" t="str">
        <f ca="1">IF($DP344="","",VLOOKUP(DP344,Invoer!$F$15:$AU$1999,3,FALSE))</f>
        <v/>
      </c>
      <c r="DT344" s="599" t="str">
        <f ca="1">IF($DP344="","",IF(DS344&lt;&gt;"Liq","",VLOOKUP(DP344,Invoer!$F$15:$AU$1999,4,FALSE)))</f>
        <v/>
      </c>
      <c r="DU344" s="599" t="str">
        <f ca="1">IF($DP344="","",VLOOKUP(DP344,Invoer!$F$15:$AU$1999,5,FALSE))</f>
        <v/>
      </c>
      <c r="DV344" s="599" t="str">
        <f ca="1">IF($DP344="","",VLOOKUP(DP344,Invoer!$F$15:$AU$1999,6,FALSE))</f>
        <v/>
      </c>
      <c r="DW344" s="599" t="str">
        <f ca="1">IF($DP344="","",VLOOKUP(DP344,Invoer!$F$15:$AU$1999,9,FALSE))</f>
        <v/>
      </c>
      <c r="DX344" s="599" t="str">
        <f ca="1">IF($DP344="","",VLOOKUP(DP344,Invoer!$F$15:$AU$1999,10,FALSE))</f>
        <v/>
      </c>
      <c r="DY344" s="595" t="str">
        <f ca="1">IF($DP344="","",VLOOKUP(DP344,Invoer!$F$15:$AU$1999,11,FALSE))</f>
        <v/>
      </c>
      <c r="DZ344" s="662" t="str">
        <f ca="1">IF($DP344="","",IF($DN$4&gt;2,"",VLOOKUP(DP344,Invoer!CQ:CS,3,FALSE)))</f>
        <v/>
      </c>
      <c r="EA344" s="541" t="str">
        <f ca="1">IF($DP344="","",IF(ISERROR(DQ344),0,IF($DN$4&lt;3,"",VLOOKUP(DP344,Invoer!$F$15:$AU$1999,15,FALSE))))</f>
        <v/>
      </c>
      <c r="EB344" s="595" t="str">
        <f ca="1">IF($DP344="","",IF($DN$4&lt;3,"",VLOOKUP(DP344,Invoer!$F$15:$AU$1999,19,FALSE)))</f>
        <v/>
      </c>
      <c r="EC344" s="541" t="str">
        <f ca="1">IF($DP344="","",IF(ISERROR(DQ344),0,IF($DN$4&lt;3,"",VLOOKUP(DP344,Invoer!$F$15:$AU$1999,24,FALSE))))</f>
        <v/>
      </c>
      <c r="ED344" s="541" t="str">
        <f ca="1">IF($DP344="","",IF(ISERROR(DQ344),0,IF($DN$4&lt;3,"",VLOOKUP(DP344,Invoer!$F$15:$AU$1999,17,FALSE))))</f>
        <v/>
      </c>
      <c r="EH344" s="89" t="e">
        <f ca="1">Invoer!CP349</f>
        <v>#N/A</v>
      </c>
      <c r="EI344" s="599" t="str">
        <f t="shared" ca="1" si="192"/>
        <v/>
      </c>
      <c r="EJ344" s="673" t="str">
        <f ca="1">IF(EI344="","",VLOOKUP(EI344,Invoer!$F$15:$AU$1999,2,FALSE))</f>
        <v/>
      </c>
      <c r="EK344" s="599" t="str">
        <f t="shared" ca="1" si="193"/>
        <v/>
      </c>
      <c r="EL344" s="599" t="str">
        <f ca="1">IF($EI344="","",VLOOKUP(EI344,Invoer!$F$15:$AU$1999,3,FALSE))</f>
        <v/>
      </c>
      <c r="EM344" s="599" t="str">
        <f ca="1">IF($EI344="","",IF(EL344&lt;&gt;"Liq","",VLOOKUP(EI344,Invoer!$F$15:$AU$1999,4,FALSE)))</f>
        <v/>
      </c>
      <c r="EN344" s="599" t="str">
        <f ca="1">IF($EI344="","",VLOOKUP(EI344,Invoer!$F$15:$AU$1999,6,FALSE))</f>
        <v/>
      </c>
      <c r="EO344" s="599" t="str">
        <f ca="1">IF(EI344="","",VLOOKUP(EI344,Invoer!$F$15:$AU$1999,9,FALSE))</f>
        <v/>
      </c>
      <c r="EP344" s="599" t="str">
        <f ca="1">IF(EI344="","",VLOOKUP(EI344,Invoer!$F$15:$AU$1999,10,FALSE))</f>
        <v/>
      </c>
      <c r="EQ344" s="599" t="str">
        <f ca="1">IF(EI344="","",VLOOKUP(EI344,Invoer!$F$15:$AU$1999,11,FALSE))</f>
        <v/>
      </c>
      <c r="ER344" s="662" t="str">
        <f ca="1">IF(EI344="","",VLOOKUP(EI344,Invoer!CQ:CS,3,FALSE))</f>
        <v/>
      </c>
      <c r="ES344" s="662" t="str">
        <f t="shared" ca="1" si="194"/>
        <v/>
      </c>
      <c r="ET344" s="513" t="str">
        <f t="shared" ca="1" si="195"/>
        <v/>
      </c>
      <c r="EU344" s="112" t="str">
        <f t="shared" ca="1" si="196"/>
        <v/>
      </c>
      <c r="EV344" s="83" t="s">
        <v>160</v>
      </c>
      <c r="EW344" s="682" t="str">
        <f t="shared" ca="1" si="197"/>
        <v/>
      </c>
      <c r="EX344" s="662" t="str">
        <f t="shared" ca="1" si="198"/>
        <v/>
      </c>
      <c r="EY344"/>
      <c r="EZ344" s="56" t="e">
        <f t="shared" ca="1" si="206"/>
        <v>#VALUE!</v>
      </c>
      <c r="FA344" s="56" t="e">
        <f t="shared" ca="1" si="207"/>
        <v>#VALUE!</v>
      </c>
      <c r="FE344"/>
      <c r="FI344"/>
      <c r="FJ344"/>
    </row>
    <row r="345" spans="1:166" ht="12" customHeight="1" x14ac:dyDescent="0.2">
      <c r="A345"/>
      <c r="B345"/>
      <c r="C345"/>
      <c r="E345"/>
      <c r="AC345" s="435" t="str">
        <f>IF($AC$7&lt;3,Invoer!DR350,IF($AC$7=3,Invoer!BT350,"x"))</f>
        <v>x</v>
      </c>
      <c r="AD345" s="599" t="str">
        <f t="shared" si="199"/>
        <v/>
      </c>
      <c r="AE345" s="673" t="str">
        <f>IF($AD345="","",VLOOKUP(AD345,Invoer!$F$15:$AU$1999,2,FALSE))</f>
        <v/>
      </c>
      <c r="AF345" s="599" t="str">
        <f t="shared" si="200"/>
        <v/>
      </c>
      <c r="AG345" s="599" t="str">
        <f>IF($AD345="","",VLOOKUP(AD345,Invoer!$F$15:$AU$1999,3,FALSE))</f>
        <v/>
      </c>
      <c r="AH345" s="599" t="str">
        <f>IF($AD345="","",IF(AG345&lt;&gt;"Liq","",VLOOKUP(AD345,Invoer!$F$15:$AU$1999,4,FALSE)))</f>
        <v/>
      </c>
      <c r="AI345" s="677" t="str">
        <f>IF($AD345="","",VLOOKUP(AD345,Invoer!$F$15:$AU$1999,5,FALSE))</f>
        <v/>
      </c>
      <c r="AJ345" s="599" t="str">
        <f>IF($AD345="","",VLOOKUP(AD345,Invoer!$F$15:$AU$1999,6,FALSE))</f>
        <v/>
      </c>
      <c r="AK345" s="599" t="str">
        <f>IF($AD345="","",VLOOKUP(AD345,Invoer!$F$15:$AU$1999,9,FALSE))</f>
        <v/>
      </c>
      <c r="AL345" s="599" t="str">
        <f>IF($AD345="","",VLOOKUP(AD345,Invoer!$F$15:$AU$1999,10,FALSE))</f>
        <v/>
      </c>
      <c r="AM345" s="599" t="str">
        <f>IF($AD345="","",VLOOKUP(AD345,Invoer!$F$15:$BB$1999,14,FALSE))</f>
        <v/>
      </c>
      <c r="AN345" s="599" t="str">
        <f>IF($AD345="","",VLOOKUP(AD345,Invoer!$F$15:$AU$1999,11,FALSE))</f>
        <v/>
      </c>
      <c r="AO345" s="662" t="str">
        <f>IF($AD345="","",VLOOKUP(AD345,Invoer!$F$15:$AU$1999,15,FALSE))</f>
        <v/>
      </c>
      <c r="AP345" s="599" t="str">
        <f>IF($AD345="","",VLOOKUP(AD345,Invoer!$F$15:$AU$1999,19,FALSE))</f>
        <v/>
      </c>
      <c r="AQ345" s="662" t="str">
        <f>IF($AD345="","",VLOOKUP(AD345,Invoer!$F$15:$AU$1999,24,FALSE))</f>
        <v/>
      </c>
      <c r="AR345" s="662" t="str">
        <f>IF($AD345="","",VLOOKUP(AD345,Invoer!$F$15:$AU$1999,17,FALSE))</f>
        <v/>
      </c>
      <c r="AS345" s="678" t="str">
        <f t="shared" si="208"/>
        <v/>
      </c>
      <c r="AT345" s="676" t="str">
        <f t="shared" si="182"/>
        <v/>
      </c>
      <c r="AU345" s="77" t="e">
        <f t="shared" si="183"/>
        <v>#VALUE!</v>
      </c>
      <c r="AW345" s="57"/>
      <c r="AX345" s="57"/>
      <c r="BA345" s="83" t="e">
        <f ca="1">Invoer!DW350</f>
        <v>#N/A</v>
      </c>
      <c r="BB345" s="599" t="str">
        <f t="shared" ca="1" si="201"/>
        <v/>
      </c>
      <c r="BC345" s="673" t="str">
        <f ca="1">IF($BB345="","",VLOOKUP(BB345,Invoer!$F$15:$AU$1999,2,FALSE))</f>
        <v/>
      </c>
      <c r="BD345" s="599" t="str">
        <f t="shared" ca="1" si="202"/>
        <v/>
      </c>
      <c r="BE345" s="599" t="str">
        <f ca="1">IF($BB345="","",VLOOKUP(BB345,Invoer!$F$15:$AU$1999,5,FALSE))</f>
        <v/>
      </c>
      <c r="BF345" s="599" t="str">
        <f ca="1">IF($BB345="","",VLOOKUP(BB345,Invoer!$F$15:$AU$1999,6,FALSE))</f>
        <v/>
      </c>
      <c r="BG345" s="599" t="str">
        <f ca="1">IF($BB345="","",VLOOKUP(BB345,Invoer!$F$15:$AU$1999,9,FALSE))</f>
        <v/>
      </c>
      <c r="BH345" s="599" t="str">
        <f ca="1">IF($BB345="","",VLOOKUP(BB345,Invoer!$F$15:$AU$1999,10,FALSE))</f>
        <v/>
      </c>
      <c r="BI345" s="599" t="str">
        <f ca="1">IF($BB345="","",VLOOKUP(BB345,Invoer!$F$15:$BB$1999,14,FALSE))</f>
        <v/>
      </c>
      <c r="BJ345" s="599" t="str">
        <f ca="1">IF($BB345="","",VLOOKUP(BB345,Invoer!$F$15:$AU$1999,11,FALSE))</f>
        <v/>
      </c>
      <c r="BK345" s="662" t="str">
        <f t="shared" ca="1" si="203"/>
        <v/>
      </c>
      <c r="BL345" s="662" t="str">
        <f t="shared" ca="1" si="204"/>
        <v/>
      </c>
      <c r="BM345" s="679" t="str">
        <f t="shared" ca="1" si="205"/>
        <v/>
      </c>
      <c r="BN345" s="662" t="str">
        <f t="shared" ca="1" si="211"/>
        <v/>
      </c>
      <c r="BO345" s="662" t="str">
        <f ca="1">IF($BB345="","",VLOOKUP(BB345,Invoer!$F$15:$AU$1999,15,FALSE))</f>
        <v/>
      </c>
      <c r="BP345" s="662" t="str">
        <f ca="1">IF($BB345="","",VLOOKUP(BB345,Invoer!$F$15:$AU$1999,24,FALSE))</f>
        <v/>
      </c>
      <c r="BQ345" s="662" t="str">
        <f ca="1">IF($BB345="","",VLOOKUP(BB345,Invoer!$F$15:$AU$1999,17,FALSE))</f>
        <v/>
      </c>
      <c r="BS345" s="73" t="e">
        <f t="shared" ca="1" si="209"/>
        <v>#VALUE!</v>
      </c>
      <c r="BT345" s="57" t="str">
        <f t="shared" ca="1" si="210"/>
        <v/>
      </c>
      <c r="CQ345" s="411" t="e">
        <f ca="1">Invoer!EG350</f>
        <v>#N/A</v>
      </c>
      <c r="CR345" s="599" t="str">
        <f t="shared" ca="1" si="185"/>
        <v/>
      </c>
      <c r="CS345" s="673" t="str">
        <f ca="1">IF($CR345="","",VLOOKUP(CR345,Invoer!$F$15:$AU$1500,2,FALSE))</f>
        <v/>
      </c>
      <c r="CT345" s="599" t="str">
        <f t="shared" ca="1" si="186"/>
        <v/>
      </c>
      <c r="CU345" s="599" t="str">
        <f ca="1">IF($CR345="","",VLOOKUP(CR345,Invoer!$F$15:$AU$1500,3,FALSE))</f>
        <v/>
      </c>
      <c r="CV345" s="599" t="str">
        <f ca="1">IF($CR345="","",IF(CU345&lt;&gt;"Liq","",VLOOKUP(CR345,Invoer!$F$15:$AU$1500,4,FALSE)))</f>
        <v/>
      </c>
      <c r="CW345" s="599" t="str">
        <f ca="1">IF($CR345="","",VLOOKUP(CR345,Invoer!$F$15:$AU$1500,5,FALSE))</f>
        <v/>
      </c>
      <c r="CX345" s="599" t="str">
        <f ca="1">IF($CR345="","",VLOOKUP(CR345,Invoer!$F$15:$AU$1500,6,FALSE))</f>
        <v/>
      </c>
      <c r="CY345" s="599" t="str">
        <f ca="1">IF($CR345="","",VLOOKUP(CR345,Invoer!$F$15:$AU$1500,9,FALSE))</f>
        <v/>
      </c>
      <c r="CZ345" s="599" t="str">
        <f ca="1">IF($CR345="","",VLOOKUP(CR345,Invoer!$F$15:$AU$1500,10,FALSE))</f>
        <v/>
      </c>
      <c r="DA345" s="599" t="str">
        <f ca="1">IF($CR345="","",VLOOKUP(CR345,Invoer!$F$15:$AU$1500,11,FALSE))</f>
        <v/>
      </c>
      <c r="DB345" s="599" t="str">
        <f ca="1">IF($CR345="","",VLOOKUP(CR345,Invoer!$F$15:$BB$1500,14,FALSE))</f>
        <v/>
      </c>
      <c r="DC345" s="662" t="str">
        <f ca="1">IF($CR345="","",VLOOKUP(CR345,Invoer!$F$15:$AU$1500,15,FALSE))</f>
        <v/>
      </c>
      <c r="DD345" s="599" t="str">
        <f ca="1">IF($CR345="","",VLOOKUP(CR345,Invoer!$F$15:$AU$1500,19,FALSE))</f>
        <v/>
      </c>
      <c r="DE345" s="662" t="str">
        <f ca="1">IF($CR345="","",VLOOKUP(CR345,Invoer!$F$15:$AU$1500,20,FALSE))</f>
        <v/>
      </c>
      <c r="DF345" s="662" t="str">
        <f ca="1">IF($CR345="","",VLOOKUP(CR345,Invoer!$F$15:$AU$1500,23,FALSE))</f>
        <v/>
      </c>
      <c r="DG345" s="662" t="str">
        <f ca="1">IF($CR345="","",VLOOKUP(CR345,Invoer!$F$15:$AU$1500,17,FALSE))</f>
        <v/>
      </c>
      <c r="DH345" s="681" t="str">
        <f t="shared" ca="1" si="187"/>
        <v/>
      </c>
      <c r="DI345" s="662" t="str">
        <f t="shared" ca="1" si="188"/>
        <v/>
      </c>
      <c r="DJ345" s="190"/>
      <c r="DK345" s="411" t="str">
        <f t="shared" ca="1" si="189"/>
        <v/>
      </c>
      <c r="DO345" s="61" t="e">
        <f ca="1">IF($DN$4&lt;3,Invoer!EB350,Invoer!EA350)</f>
        <v>#N/A</v>
      </c>
      <c r="DP345" s="599" t="str">
        <f t="shared" ca="1" si="190"/>
        <v/>
      </c>
      <c r="DQ345" s="673" t="str">
        <f ca="1">IF($DP345="","",VLOOKUP(DP345,Invoer!$F$15:$AU$1999,2,FALSE))</f>
        <v/>
      </c>
      <c r="DR345" s="599" t="str">
        <f t="shared" ca="1" si="191"/>
        <v/>
      </c>
      <c r="DS345" s="599" t="str">
        <f ca="1">IF($DP345="","",VLOOKUP(DP345,Invoer!$F$15:$AU$1999,3,FALSE))</f>
        <v/>
      </c>
      <c r="DT345" s="599" t="str">
        <f ca="1">IF($DP345="","",IF(DS345&lt;&gt;"Liq","",VLOOKUP(DP345,Invoer!$F$15:$AU$1999,4,FALSE)))</f>
        <v/>
      </c>
      <c r="DU345" s="599" t="str">
        <f ca="1">IF($DP345="","",VLOOKUP(DP345,Invoer!$F$15:$AU$1999,5,FALSE))</f>
        <v/>
      </c>
      <c r="DV345" s="599" t="str">
        <f ca="1">IF($DP345="","",VLOOKUP(DP345,Invoer!$F$15:$AU$1999,6,FALSE))</f>
        <v/>
      </c>
      <c r="DW345" s="599" t="str">
        <f ca="1">IF($DP345="","",VLOOKUP(DP345,Invoer!$F$15:$AU$1999,9,FALSE))</f>
        <v/>
      </c>
      <c r="DX345" s="599" t="str">
        <f ca="1">IF($DP345="","",VLOOKUP(DP345,Invoer!$F$15:$AU$1999,10,FALSE))</f>
        <v/>
      </c>
      <c r="DY345" s="595" t="str">
        <f ca="1">IF($DP345="","",VLOOKUP(DP345,Invoer!$F$15:$AU$1999,11,FALSE))</f>
        <v/>
      </c>
      <c r="DZ345" s="662" t="str">
        <f ca="1">IF($DP345="","",IF($DN$4&gt;2,"",VLOOKUP(DP345,Invoer!CQ:CS,3,FALSE)))</f>
        <v/>
      </c>
      <c r="EA345" s="541" t="str">
        <f ca="1">IF($DP345="","",IF(ISERROR(DQ345),0,IF($DN$4&lt;3,"",VLOOKUP(DP345,Invoer!$F$15:$AU$1999,15,FALSE))))</f>
        <v/>
      </c>
      <c r="EB345" s="595" t="str">
        <f ca="1">IF($DP345="","",IF($DN$4&lt;3,"",VLOOKUP(DP345,Invoer!$F$15:$AU$1999,19,FALSE)))</f>
        <v/>
      </c>
      <c r="EC345" s="541" t="str">
        <f ca="1">IF($DP345="","",IF(ISERROR(DQ345),0,IF($DN$4&lt;3,"",VLOOKUP(DP345,Invoer!$F$15:$AU$1999,24,FALSE))))</f>
        <v/>
      </c>
      <c r="ED345" s="541" t="str">
        <f ca="1">IF($DP345="","",IF(ISERROR(DQ345),0,IF($DN$4&lt;3,"",VLOOKUP(DP345,Invoer!$F$15:$AU$1999,17,FALSE))))</f>
        <v/>
      </c>
      <c r="EH345" s="89" t="e">
        <f ca="1">Invoer!CP350</f>
        <v>#N/A</v>
      </c>
      <c r="EI345" s="599" t="str">
        <f t="shared" ca="1" si="192"/>
        <v/>
      </c>
      <c r="EJ345" s="673" t="str">
        <f ca="1">IF(EI345="","",VLOOKUP(EI345,Invoer!$F$15:$AU$1999,2,FALSE))</f>
        <v/>
      </c>
      <c r="EK345" s="599" t="str">
        <f t="shared" ca="1" si="193"/>
        <v/>
      </c>
      <c r="EL345" s="599" t="str">
        <f ca="1">IF($EI345="","",VLOOKUP(EI345,Invoer!$F$15:$AU$1999,3,FALSE))</f>
        <v/>
      </c>
      <c r="EM345" s="599" t="str">
        <f ca="1">IF($EI345="","",IF(EL345&lt;&gt;"Liq","",VLOOKUP(EI345,Invoer!$F$15:$AU$1999,4,FALSE)))</f>
        <v/>
      </c>
      <c r="EN345" s="599" t="str">
        <f ca="1">IF($EI345="","",VLOOKUP(EI345,Invoer!$F$15:$AU$1999,6,FALSE))</f>
        <v/>
      </c>
      <c r="EO345" s="599" t="str">
        <f ca="1">IF(EI345="","",VLOOKUP(EI345,Invoer!$F$15:$AU$1999,9,FALSE))</f>
        <v/>
      </c>
      <c r="EP345" s="599" t="str">
        <f ca="1">IF(EI345="","",VLOOKUP(EI345,Invoer!$F$15:$AU$1999,10,FALSE))</f>
        <v/>
      </c>
      <c r="EQ345" s="599" t="str">
        <f ca="1">IF(EI345="","",VLOOKUP(EI345,Invoer!$F$15:$AU$1999,11,FALSE))</f>
        <v/>
      </c>
      <c r="ER345" s="662" t="str">
        <f ca="1">IF(EI345="","",VLOOKUP(EI345,Invoer!CQ:CS,3,FALSE))</f>
        <v/>
      </c>
      <c r="ES345" s="662" t="str">
        <f t="shared" ca="1" si="194"/>
        <v/>
      </c>
      <c r="ET345" s="513" t="str">
        <f t="shared" ca="1" si="195"/>
        <v/>
      </c>
      <c r="EU345" s="112" t="str">
        <f t="shared" ca="1" si="196"/>
        <v/>
      </c>
      <c r="EV345" s="83" t="s">
        <v>160</v>
      </c>
      <c r="EW345" s="682" t="str">
        <f t="shared" ca="1" si="197"/>
        <v/>
      </c>
      <c r="EX345" s="662" t="str">
        <f t="shared" ca="1" si="198"/>
        <v/>
      </c>
      <c r="EY345"/>
      <c r="EZ345" s="56" t="e">
        <f t="shared" ca="1" si="206"/>
        <v>#VALUE!</v>
      </c>
      <c r="FA345" s="56" t="e">
        <f t="shared" ca="1" si="207"/>
        <v>#VALUE!</v>
      </c>
      <c r="FE345"/>
      <c r="FI345"/>
      <c r="FJ345"/>
    </row>
    <row r="346" spans="1:166" ht="12" customHeight="1" x14ac:dyDescent="0.2">
      <c r="A346"/>
      <c r="B346"/>
      <c r="C346"/>
      <c r="E346"/>
      <c r="AC346" s="435" t="str">
        <f>IF($AC$7&lt;3,Invoer!DR351,IF($AC$7=3,Invoer!BT351,"x"))</f>
        <v>x</v>
      </c>
      <c r="AD346" s="599" t="str">
        <f t="shared" si="199"/>
        <v/>
      </c>
      <c r="AE346" s="673" t="str">
        <f>IF($AD346="","",VLOOKUP(AD346,Invoer!$F$15:$AU$1999,2,FALSE))</f>
        <v/>
      </c>
      <c r="AF346" s="599" t="str">
        <f t="shared" si="200"/>
        <v/>
      </c>
      <c r="AG346" s="599" t="str">
        <f>IF($AD346="","",VLOOKUP(AD346,Invoer!$F$15:$AU$1999,3,FALSE))</f>
        <v/>
      </c>
      <c r="AH346" s="599" t="str">
        <f>IF($AD346="","",IF(AG346&lt;&gt;"Liq","",VLOOKUP(AD346,Invoer!$F$15:$AU$1999,4,FALSE)))</f>
        <v/>
      </c>
      <c r="AI346" s="677" t="str">
        <f>IF($AD346="","",VLOOKUP(AD346,Invoer!$F$15:$AU$1999,5,FALSE))</f>
        <v/>
      </c>
      <c r="AJ346" s="599" t="str">
        <f>IF($AD346="","",VLOOKUP(AD346,Invoer!$F$15:$AU$1999,6,FALSE))</f>
        <v/>
      </c>
      <c r="AK346" s="599" t="str">
        <f>IF($AD346="","",VLOOKUP(AD346,Invoer!$F$15:$AU$1999,9,FALSE))</f>
        <v/>
      </c>
      <c r="AL346" s="599" t="str">
        <f>IF($AD346="","",VLOOKUP(AD346,Invoer!$F$15:$AU$1999,10,FALSE))</f>
        <v/>
      </c>
      <c r="AM346" s="599" t="str">
        <f>IF($AD346="","",VLOOKUP(AD346,Invoer!$F$15:$BB$1999,14,FALSE))</f>
        <v/>
      </c>
      <c r="AN346" s="599" t="str">
        <f>IF($AD346="","",VLOOKUP(AD346,Invoer!$F$15:$AU$1999,11,FALSE))</f>
        <v/>
      </c>
      <c r="AO346" s="662" t="str">
        <f>IF($AD346="","",VLOOKUP(AD346,Invoer!$F$15:$AU$1999,15,FALSE))</f>
        <v/>
      </c>
      <c r="AP346" s="599" t="str">
        <f>IF($AD346="","",VLOOKUP(AD346,Invoer!$F$15:$AU$1999,19,FALSE))</f>
        <v/>
      </c>
      <c r="AQ346" s="662" t="str">
        <f>IF($AD346="","",VLOOKUP(AD346,Invoer!$F$15:$AU$1999,24,FALSE))</f>
        <v/>
      </c>
      <c r="AR346" s="662" t="str">
        <f>IF($AD346="","",VLOOKUP(AD346,Invoer!$F$15:$AU$1999,17,FALSE))</f>
        <v/>
      </c>
      <c r="AS346" s="678" t="str">
        <f t="shared" si="208"/>
        <v/>
      </c>
      <c r="AT346" s="676" t="str">
        <f t="shared" si="182"/>
        <v/>
      </c>
      <c r="AU346" s="77" t="e">
        <f t="shared" si="183"/>
        <v>#VALUE!</v>
      </c>
      <c r="AW346" s="57"/>
      <c r="AX346" s="57"/>
      <c r="BA346" s="83" t="e">
        <f ca="1">Invoer!DW351</f>
        <v>#N/A</v>
      </c>
      <c r="BB346" s="599" t="str">
        <f t="shared" ca="1" si="201"/>
        <v/>
      </c>
      <c r="BC346" s="673" t="str">
        <f ca="1">IF($BB346="","",VLOOKUP(BB346,Invoer!$F$15:$AU$1999,2,FALSE))</f>
        <v/>
      </c>
      <c r="BD346" s="599" t="str">
        <f t="shared" ca="1" si="202"/>
        <v/>
      </c>
      <c r="BE346" s="599" t="str">
        <f ca="1">IF($BB346="","",VLOOKUP(BB346,Invoer!$F$15:$AU$1999,5,FALSE))</f>
        <v/>
      </c>
      <c r="BF346" s="599" t="str">
        <f ca="1">IF($BB346="","",VLOOKUP(BB346,Invoer!$F$15:$AU$1999,6,FALSE))</f>
        <v/>
      </c>
      <c r="BG346" s="599" t="str">
        <f ca="1">IF($BB346="","",VLOOKUP(BB346,Invoer!$F$15:$AU$1999,9,FALSE))</f>
        <v/>
      </c>
      <c r="BH346" s="599" t="str">
        <f ca="1">IF($BB346="","",VLOOKUP(BB346,Invoer!$F$15:$AU$1999,10,FALSE))</f>
        <v/>
      </c>
      <c r="BI346" s="599" t="str">
        <f ca="1">IF($BB346="","",VLOOKUP(BB346,Invoer!$F$15:$BB$1999,14,FALSE))</f>
        <v/>
      </c>
      <c r="BJ346" s="599" t="str">
        <f ca="1">IF($BB346="","",VLOOKUP(BB346,Invoer!$F$15:$AU$1999,11,FALSE))</f>
        <v/>
      </c>
      <c r="BK346" s="662" t="str">
        <f t="shared" ca="1" si="203"/>
        <v/>
      </c>
      <c r="BL346" s="662" t="str">
        <f t="shared" ca="1" si="204"/>
        <v/>
      </c>
      <c r="BM346" s="679" t="str">
        <f t="shared" ca="1" si="205"/>
        <v/>
      </c>
      <c r="BN346" s="662" t="str">
        <f t="shared" ca="1" si="211"/>
        <v/>
      </c>
      <c r="BO346" s="662" t="str">
        <f ca="1">IF($BB346="","",VLOOKUP(BB346,Invoer!$F$15:$AU$1999,15,FALSE))</f>
        <v/>
      </c>
      <c r="BP346" s="662" t="str">
        <f ca="1">IF($BB346="","",VLOOKUP(BB346,Invoer!$F$15:$AU$1999,24,FALSE))</f>
        <v/>
      </c>
      <c r="BQ346" s="662" t="str">
        <f ca="1">IF($BB346="","",VLOOKUP(BB346,Invoer!$F$15:$AU$1999,17,FALSE))</f>
        <v/>
      </c>
      <c r="BS346" s="73" t="e">
        <f t="shared" ca="1" si="209"/>
        <v>#VALUE!</v>
      </c>
      <c r="BT346" s="57" t="str">
        <f t="shared" ca="1" si="210"/>
        <v/>
      </c>
      <c r="CQ346" s="411" t="e">
        <f ca="1">Invoer!EG351</f>
        <v>#N/A</v>
      </c>
      <c r="CR346" s="599" t="str">
        <f t="shared" ca="1" si="185"/>
        <v/>
      </c>
      <c r="CS346" s="673" t="str">
        <f ca="1">IF($CR346="","",VLOOKUP(CR346,Invoer!$F$15:$AU$1500,2,FALSE))</f>
        <v/>
      </c>
      <c r="CT346" s="599" t="str">
        <f t="shared" ca="1" si="186"/>
        <v/>
      </c>
      <c r="CU346" s="599" t="str">
        <f ca="1">IF($CR346="","",VLOOKUP(CR346,Invoer!$F$15:$AU$1500,3,FALSE))</f>
        <v/>
      </c>
      <c r="CV346" s="599" t="str">
        <f ca="1">IF($CR346="","",IF(CU346&lt;&gt;"Liq","",VLOOKUP(CR346,Invoer!$F$15:$AU$1500,4,FALSE)))</f>
        <v/>
      </c>
      <c r="CW346" s="599" t="str">
        <f ca="1">IF($CR346="","",VLOOKUP(CR346,Invoer!$F$15:$AU$1500,5,FALSE))</f>
        <v/>
      </c>
      <c r="CX346" s="599" t="str">
        <f ca="1">IF($CR346="","",VLOOKUP(CR346,Invoer!$F$15:$AU$1500,6,FALSE))</f>
        <v/>
      </c>
      <c r="CY346" s="599" t="str">
        <f ca="1">IF($CR346="","",VLOOKUP(CR346,Invoer!$F$15:$AU$1500,9,FALSE))</f>
        <v/>
      </c>
      <c r="CZ346" s="599" t="str">
        <f ca="1">IF($CR346="","",VLOOKUP(CR346,Invoer!$F$15:$AU$1500,10,FALSE))</f>
        <v/>
      </c>
      <c r="DA346" s="599" t="str">
        <f ca="1">IF($CR346="","",VLOOKUP(CR346,Invoer!$F$15:$AU$1500,11,FALSE))</f>
        <v/>
      </c>
      <c r="DB346" s="599" t="str">
        <f ca="1">IF($CR346="","",VLOOKUP(CR346,Invoer!$F$15:$BB$1500,14,FALSE))</f>
        <v/>
      </c>
      <c r="DC346" s="662" t="str">
        <f ca="1">IF($CR346="","",VLOOKUP(CR346,Invoer!$F$15:$AU$1500,15,FALSE))</f>
        <v/>
      </c>
      <c r="DD346" s="599" t="str">
        <f ca="1">IF($CR346="","",VLOOKUP(CR346,Invoer!$F$15:$AU$1500,19,FALSE))</f>
        <v/>
      </c>
      <c r="DE346" s="662" t="str">
        <f ca="1">IF($CR346="","",VLOOKUP(CR346,Invoer!$F$15:$AU$1500,20,FALSE))</f>
        <v/>
      </c>
      <c r="DF346" s="662" t="str">
        <f ca="1">IF($CR346="","",VLOOKUP(CR346,Invoer!$F$15:$AU$1500,23,FALSE))</f>
        <v/>
      </c>
      <c r="DG346" s="662" t="str">
        <f ca="1">IF($CR346="","",VLOOKUP(CR346,Invoer!$F$15:$AU$1500,17,FALSE))</f>
        <v/>
      </c>
      <c r="DH346" s="681" t="str">
        <f t="shared" ca="1" si="187"/>
        <v/>
      </c>
      <c r="DI346" s="662" t="str">
        <f t="shared" ca="1" si="188"/>
        <v/>
      </c>
      <c r="DJ346" s="190"/>
      <c r="DK346" s="411" t="str">
        <f t="shared" ca="1" si="189"/>
        <v/>
      </c>
      <c r="DO346" s="61" t="e">
        <f ca="1">IF($DN$4&lt;3,Invoer!EB351,Invoer!EA351)</f>
        <v>#N/A</v>
      </c>
      <c r="DP346" s="599" t="str">
        <f t="shared" ca="1" si="190"/>
        <v/>
      </c>
      <c r="DQ346" s="673" t="str">
        <f ca="1">IF($DP346="","",VLOOKUP(DP346,Invoer!$F$15:$AU$1999,2,FALSE))</f>
        <v/>
      </c>
      <c r="DR346" s="599" t="str">
        <f t="shared" ca="1" si="191"/>
        <v/>
      </c>
      <c r="DS346" s="599" t="str">
        <f ca="1">IF($DP346="","",VLOOKUP(DP346,Invoer!$F$15:$AU$1999,3,FALSE))</f>
        <v/>
      </c>
      <c r="DT346" s="599" t="str">
        <f ca="1">IF($DP346="","",IF(DS346&lt;&gt;"Liq","",VLOOKUP(DP346,Invoer!$F$15:$AU$1999,4,FALSE)))</f>
        <v/>
      </c>
      <c r="DU346" s="599" t="str">
        <f ca="1">IF($DP346="","",VLOOKUP(DP346,Invoer!$F$15:$AU$1999,5,FALSE))</f>
        <v/>
      </c>
      <c r="DV346" s="599" t="str">
        <f ca="1">IF($DP346="","",VLOOKUP(DP346,Invoer!$F$15:$AU$1999,6,FALSE))</f>
        <v/>
      </c>
      <c r="DW346" s="599" t="str">
        <f ca="1">IF($DP346="","",VLOOKUP(DP346,Invoer!$F$15:$AU$1999,9,FALSE))</f>
        <v/>
      </c>
      <c r="DX346" s="599" t="str">
        <f ca="1">IF($DP346="","",VLOOKUP(DP346,Invoer!$F$15:$AU$1999,10,FALSE))</f>
        <v/>
      </c>
      <c r="DY346" s="595" t="str">
        <f ca="1">IF($DP346="","",VLOOKUP(DP346,Invoer!$F$15:$AU$1999,11,FALSE))</f>
        <v/>
      </c>
      <c r="DZ346" s="662" t="str">
        <f ca="1">IF($DP346="","",IF($DN$4&gt;2,"",VLOOKUP(DP346,Invoer!CQ:CS,3,FALSE)))</f>
        <v/>
      </c>
      <c r="EA346" s="541" t="str">
        <f ca="1">IF($DP346="","",IF(ISERROR(DQ346),0,IF($DN$4&lt;3,"",VLOOKUP(DP346,Invoer!$F$15:$AU$1999,15,FALSE))))</f>
        <v/>
      </c>
      <c r="EB346" s="595" t="str">
        <f ca="1">IF($DP346="","",IF($DN$4&lt;3,"",VLOOKUP(DP346,Invoer!$F$15:$AU$1999,19,FALSE)))</f>
        <v/>
      </c>
      <c r="EC346" s="541" t="str">
        <f ca="1">IF($DP346="","",IF(ISERROR(DQ346),0,IF($DN$4&lt;3,"",VLOOKUP(DP346,Invoer!$F$15:$AU$1999,24,FALSE))))</f>
        <v/>
      </c>
      <c r="ED346" s="541" t="str">
        <f ca="1">IF($DP346="","",IF(ISERROR(DQ346),0,IF($DN$4&lt;3,"",VLOOKUP(DP346,Invoer!$F$15:$AU$1999,17,FALSE))))</f>
        <v/>
      </c>
      <c r="EH346" s="89" t="e">
        <f ca="1">Invoer!CP351</f>
        <v>#N/A</v>
      </c>
      <c r="EI346" s="599" t="str">
        <f t="shared" ca="1" si="192"/>
        <v/>
      </c>
      <c r="EJ346" s="673" t="str">
        <f ca="1">IF(EI346="","",VLOOKUP(EI346,Invoer!$F$15:$AU$1999,2,FALSE))</f>
        <v/>
      </c>
      <c r="EK346" s="599" t="str">
        <f t="shared" ca="1" si="193"/>
        <v/>
      </c>
      <c r="EL346" s="599" t="str">
        <f ca="1">IF($EI346="","",VLOOKUP(EI346,Invoer!$F$15:$AU$1999,3,FALSE))</f>
        <v/>
      </c>
      <c r="EM346" s="599" t="str">
        <f ca="1">IF($EI346="","",IF(EL346&lt;&gt;"Liq","",VLOOKUP(EI346,Invoer!$F$15:$AU$1999,4,FALSE)))</f>
        <v/>
      </c>
      <c r="EN346" s="599" t="str">
        <f ca="1">IF($EI346="","",VLOOKUP(EI346,Invoer!$F$15:$AU$1999,6,FALSE))</f>
        <v/>
      </c>
      <c r="EO346" s="599" t="str">
        <f ca="1">IF(EI346="","",VLOOKUP(EI346,Invoer!$F$15:$AU$1999,9,FALSE))</f>
        <v/>
      </c>
      <c r="EP346" s="599" t="str">
        <f ca="1">IF(EI346="","",VLOOKUP(EI346,Invoer!$F$15:$AU$1999,10,FALSE))</f>
        <v/>
      </c>
      <c r="EQ346" s="599" t="str">
        <f ca="1">IF(EI346="","",VLOOKUP(EI346,Invoer!$F$15:$AU$1999,11,FALSE))</f>
        <v/>
      </c>
      <c r="ER346" s="662" t="str">
        <f ca="1">IF(EI346="","",VLOOKUP(EI346,Invoer!CQ:CS,3,FALSE))</f>
        <v/>
      </c>
      <c r="ES346" s="662" t="str">
        <f t="shared" ca="1" si="194"/>
        <v/>
      </c>
      <c r="ET346" s="513" t="str">
        <f t="shared" ca="1" si="195"/>
        <v/>
      </c>
      <c r="EU346" s="112" t="str">
        <f t="shared" ca="1" si="196"/>
        <v/>
      </c>
      <c r="EV346" s="83" t="s">
        <v>160</v>
      </c>
      <c r="EW346" s="682" t="str">
        <f t="shared" ca="1" si="197"/>
        <v/>
      </c>
      <c r="EX346" s="662" t="str">
        <f t="shared" ca="1" si="198"/>
        <v/>
      </c>
      <c r="EY346"/>
      <c r="EZ346" s="56" t="e">
        <f t="shared" ca="1" si="206"/>
        <v>#VALUE!</v>
      </c>
      <c r="FA346" s="56" t="e">
        <f t="shared" ca="1" si="207"/>
        <v>#VALUE!</v>
      </c>
      <c r="FE346"/>
      <c r="FI346"/>
      <c r="FJ346"/>
    </row>
    <row r="347" spans="1:166" ht="12" customHeight="1" x14ac:dyDescent="0.2">
      <c r="A347"/>
      <c r="B347"/>
      <c r="C347"/>
      <c r="E347"/>
      <c r="AC347" s="435" t="str">
        <f>IF($AC$7&lt;3,Invoer!DR352,IF($AC$7=3,Invoer!BT352,"x"))</f>
        <v>x</v>
      </c>
      <c r="AD347" s="599" t="str">
        <f t="shared" si="199"/>
        <v/>
      </c>
      <c r="AE347" s="673" t="str">
        <f>IF($AD347="","",VLOOKUP(AD347,Invoer!$F$15:$AU$1999,2,FALSE))</f>
        <v/>
      </c>
      <c r="AF347" s="599" t="str">
        <f t="shared" si="200"/>
        <v/>
      </c>
      <c r="AG347" s="599" t="str">
        <f>IF($AD347="","",VLOOKUP(AD347,Invoer!$F$15:$AU$1999,3,FALSE))</f>
        <v/>
      </c>
      <c r="AH347" s="599" t="str">
        <f>IF($AD347="","",IF(AG347&lt;&gt;"Liq","",VLOOKUP(AD347,Invoer!$F$15:$AU$1999,4,FALSE)))</f>
        <v/>
      </c>
      <c r="AI347" s="677" t="str">
        <f>IF($AD347="","",VLOOKUP(AD347,Invoer!$F$15:$AU$1999,5,FALSE))</f>
        <v/>
      </c>
      <c r="AJ347" s="599" t="str">
        <f>IF($AD347="","",VLOOKUP(AD347,Invoer!$F$15:$AU$1999,6,FALSE))</f>
        <v/>
      </c>
      <c r="AK347" s="599" t="str">
        <f>IF($AD347="","",VLOOKUP(AD347,Invoer!$F$15:$AU$1999,9,FALSE))</f>
        <v/>
      </c>
      <c r="AL347" s="599" t="str">
        <f>IF($AD347="","",VLOOKUP(AD347,Invoer!$F$15:$AU$1999,10,FALSE))</f>
        <v/>
      </c>
      <c r="AM347" s="599" t="str">
        <f>IF($AD347="","",VLOOKUP(AD347,Invoer!$F$15:$BB$1999,14,FALSE))</f>
        <v/>
      </c>
      <c r="AN347" s="599" t="str">
        <f>IF($AD347="","",VLOOKUP(AD347,Invoer!$F$15:$AU$1999,11,FALSE))</f>
        <v/>
      </c>
      <c r="AO347" s="662" t="str">
        <f>IF($AD347="","",VLOOKUP(AD347,Invoer!$F$15:$AU$1999,15,FALSE))</f>
        <v/>
      </c>
      <c r="AP347" s="599" t="str">
        <f>IF($AD347="","",VLOOKUP(AD347,Invoer!$F$15:$AU$1999,19,FALSE))</f>
        <v/>
      </c>
      <c r="AQ347" s="662" t="str">
        <f>IF($AD347="","",VLOOKUP(AD347,Invoer!$F$15:$AU$1999,24,FALSE))</f>
        <v/>
      </c>
      <c r="AR347" s="662" t="str">
        <f>IF($AD347="","",VLOOKUP(AD347,Invoer!$F$15:$AU$1999,17,FALSE))</f>
        <v/>
      </c>
      <c r="AS347" s="678" t="str">
        <f t="shared" si="208"/>
        <v/>
      </c>
      <c r="AT347" s="676" t="str">
        <f t="shared" si="182"/>
        <v/>
      </c>
      <c r="AU347" s="77" t="e">
        <f t="shared" si="183"/>
        <v>#VALUE!</v>
      </c>
      <c r="AW347" s="57"/>
      <c r="AX347" s="57"/>
      <c r="BA347" s="83" t="e">
        <f ca="1">Invoer!DW352</f>
        <v>#N/A</v>
      </c>
      <c r="BB347" s="599" t="str">
        <f t="shared" ca="1" si="201"/>
        <v/>
      </c>
      <c r="BC347" s="673" t="str">
        <f ca="1">IF($BB347="","",VLOOKUP(BB347,Invoer!$F$15:$AU$1999,2,FALSE))</f>
        <v/>
      </c>
      <c r="BD347" s="599" t="str">
        <f t="shared" ca="1" si="202"/>
        <v/>
      </c>
      <c r="BE347" s="599" t="str">
        <f ca="1">IF($BB347="","",VLOOKUP(BB347,Invoer!$F$15:$AU$1999,5,FALSE))</f>
        <v/>
      </c>
      <c r="BF347" s="599" t="str">
        <f ca="1">IF($BB347="","",VLOOKUP(BB347,Invoer!$F$15:$AU$1999,6,FALSE))</f>
        <v/>
      </c>
      <c r="BG347" s="599" t="str">
        <f ca="1">IF($BB347="","",VLOOKUP(BB347,Invoer!$F$15:$AU$1999,9,FALSE))</f>
        <v/>
      </c>
      <c r="BH347" s="599" t="str">
        <f ca="1">IF($BB347="","",VLOOKUP(BB347,Invoer!$F$15:$AU$1999,10,FALSE))</f>
        <v/>
      </c>
      <c r="BI347" s="599" t="str">
        <f ca="1">IF($BB347="","",VLOOKUP(BB347,Invoer!$F$15:$BB$1999,14,FALSE))</f>
        <v/>
      </c>
      <c r="BJ347" s="599" t="str">
        <f ca="1">IF($BB347="","",VLOOKUP(BB347,Invoer!$F$15:$AU$1999,11,FALSE))</f>
        <v/>
      </c>
      <c r="BK347" s="662" t="str">
        <f t="shared" ca="1" si="203"/>
        <v/>
      </c>
      <c r="BL347" s="662" t="str">
        <f t="shared" ca="1" si="204"/>
        <v/>
      </c>
      <c r="BM347" s="679" t="str">
        <f t="shared" ca="1" si="205"/>
        <v/>
      </c>
      <c r="BN347" s="662" t="str">
        <f t="shared" ca="1" si="211"/>
        <v/>
      </c>
      <c r="BO347" s="662" t="str">
        <f ca="1">IF($BB347="","",VLOOKUP(BB347,Invoer!$F$15:$AU$1999,15,FALSE))</f>
        <v/>
      </c>
      <c r="BP347" s="662" t="str">
        <f ca="1">IF($BB347="","",VLOOKUP(BB347,Invoer!$F$15:$AU$1999,24,FALSE))</f>
        <v/>
      </c>
      <c r="BQ347" s="662" t="str">
        <f ca="1">IF($BB347="","",VLOOKUP(BB347,Invoer!$F$15:$AU$1999,17,FALSE))</f>
        <v/>
      </c>
      <c r="BS347" s="73" t="e">
        <f t="shared" ca="1" si="209"/>
        <v>#VALUE!</v>
      </c>
      <c r="BT347" s="57" t="str">
        <f t="shared" ca="1" si="210"/>
        <v/>
      </c>
      <c r="CQ347" s="411" t="e">
        <f ca="1">Invoer!EG352</f>
        <v>#N/A</v>
      </c>
      <c r="CR347" s="599" t="str">
        <f t="shared" ca="1" si="185"/>
        <v/>
      </c>
      <c r="CS347" s="673" t="str">
        <f ca="1">IF($CR347="","",VLOOKUP(CR347,Invoer!$F$15:$AU$1500,2,FALSE))</f>
        <v/>
      </c>
      <c r="CT347" s="599" t="str">
        <f t="shared" ca="1" si="186"/>
        <v/>
      </c>
      <c r="CU347" s="599" t="str">
        <f ca="1">IF($CR347="","",VLOOKUP(CR347,Invoer!$F$15:$AU$1500,3,FALSE))</f>
        <v/>
      </c>
      <c r="CV347" s="599" t="str">
        <f ca="1">IF($CR347="","",IF(CU347&lt;&gt;"Liq","",VLOOKUP(CR347,Invoer!$F$15:$AU$1500,4,FALSE)))</f>
        <v/>
      </c>
      <c r="CW347" s="599" t="str">
        <f ca="1">IF($CR347="","",VLOOKUP(CR347,Invoer!$F$15:$AU$1500,5,FALSE))</f>
        <v/>
      </c>
      <c r="CX347" s="599" t="str">
        <f ca="1">IF($CR347="","",VLOOKUP(CR347,Invoer!$F$15:$AU$1500,6,FALSE))</f>
        <v/>
      </c>
      <c r="CY347" s="599" t="str">
        <f ca="1">IF($CR347="","",VLOOKUP(CR347,Invoer!$F$15:$AU$1500,9,FALSE))</f>
        <v/>
      </c>
      <c r="CZ347" s="599" t="str">
        <f ca="1">IF($CR347="","",VLOOKUP(CR347,Invoer!$F$15:$AU$1500,10,FALSE))</f>
        <v/>
      </c>
      <c r="DA347" s="599" t="str">
        <f ca="1">IF($CR347="","",VLOOKUP(CR347,Invoer!$F$15:$AU$1500,11,FALSE))</f>
        <v/>
      </c>
      <c r="DB347" s="599" t="str">
        <f ca="1">IF($CR347="","",VLOOKUP(CR347,Invoer!$F$15:$BB$1500,14,FALSE))</f>
        <v/>
      </c>
      <c r="DC347" s="662" t="str">
        <f ca="1">IF($CR347="","",VLOOKUP(CR347,Invoer!$F$15:$AU$1500,15,FALSE))</f>
        <v/>
      </c>
      <c r="DD347" s="599" t="str">
        <f ca="1">IF($CR347="","",VLOOKUP(CR347,Invoer!$F$15:$AU$1500,19,FALSE))</f>
        <v/>
      </c>
      <c r="DE347" s="662" t="str">
        <f ca="1">IF($CR347="","",VLOOKUP(CR347,Invoer!$F$15:$AU$1500,20,FALSE))</f>
        <v/>
      </c>
      <c r="DF347" s="662" t="str">
        <f ca="1">IF($CR347="","",VLOOKUP(CR347,Invoer!$F$15:$AU$1500,23,FALSE))</f>
        <v/>
      </c>
      <c r="DG347" s="662" t="str">
        <f ca="1">IF($CR347="","",VLOOKUP(CR347,Invoer!$F$15:$AU$1500,17,FALSE))</f>
        <v/>
      </c>
      <c r="DH347" s="681" t="str">
        <f t="shared" ca="1" si="187"/>
        <v/>
      </c>
      <c r="DI347" s="662" t="str">
        <f t="shared" ca="1" si="188"/>
        <v/>
      </c>
      <c r="DJ347" s="190"/>
      <c r="DK347" s="411" t="str">
        <f t="shared" ca="1" si="189"/>
        <v/>
      </c>
      <c r="DO347" s="61" t="e">
        <f ca="1">IF($DN$4&lt;3,Invoer!EB352,Invoer!EA352)</f>
        <v>#N/A</v>
      </c>
      <c r="DP347" s="599" t="str">
        <f t="shared" ca="1" si="190"/>
        <v/>
      </c>
      <c r="DQ347" s="673" t="str">
        <f ca="1">IF($DP347="","",VLOOKUP(DP347,Invoer!$F$15:$AU$1999,2,FALSE))</f>
        <v/>
      </c>
      <c r="DR347" s="599" t="str">
        <f t="shared" ca="1" si="191"/>
        <v/>
      </c>
      <c r="DS347" s="599" t="str">
        <f ca="1">IF($DP347="","",VLOOKUP(DP347,Invoer!$F$15:$AU$1999,3,FALSE))</f>
        <v/>
      </c>
      <c r="DT347" s="599" t="str">
        <f ca="1">IF($DP347="","",IF(DS347&lt;&gt;"Liq","",VLOOKUP(DP347,Invoer!$F$15:$AU$1999,4,FALSE)))</f>
        <v/>
      </c>
      <c r="DU347" s="599" t="str">
        <f ca="1">IF($DP347="","",VLOOKUP(DP347,Invoer!$F$15:$AU$1999,5,FALSE))</f>
        <v/>
      </c>
      <c r="DV347" s="599" t="str">
        <f ca="1">IF($DP347="","",VLOOKUP(DP347,Invoer!$F$15:$AU$1999,6,FALSE))</f>
        <v/>
      </c>
      <c r="DW347" s="599" t="str">
        <f ca="1">IF($DP347="","",VLOOKUP(DP347,Invoer!$F$15:$AU$1999,9,FALSE))</f>
        <v/>
      </c>
      <c r="DX347" s="599" t="str">
        <f ca="1">IF($DP347="","",VLOOKUP(DP347,Invoer!$F$15:$AU$1999,10,FALSE))</f>
        <v/>
      </c>
      <c r="DY347" s="595" t="str">
        <f ca="1">IF($DP347="","",VLOOKUP(DP347,Invoer!$F$15:$AU$1999,11,FALSE))</f>
        <v/>
      </c>
      <c r="DZ347" s="662" t="str">
        <f ca="1">IF($DP347="","",IF($DN$4&gt;2,"",VLOOKUP(DP347,Invoer!CQ:CS,3,FALSE)))</f>
        <v/>
      </c>
      <c r="EA347" s="541" t="str">
        <f ca="1">IF($DP347="","",IF(ISERROR(DQ347),0,IF($DN$4&lt;3,"",VLOOKUP(DP347,Invoer!$F$15:$AU$1999,15,FALSE))))</f>
        <v/>
      </c>
      <c r="EB347" s="595" t="str">
        <f ca="1">IF($DP347="","",IF($DN$4&lt;3,"",VLOOKUP(DP347,Invoer!$F$15:$AU$1999,19,FALSE)))</f>
        <v/>
      </c>
      <c r="EC347" s="541" t="str">
        <f ca="1">IF($DP347="","",IF(ISERROR(DQ347),0,IF($DN$4&lt;3,"",VLOOKUP(DP347,Invoer!$F$15:$AU$1999,24,FALSE))))</f>
        <v/>
      </c>
      <c r="ED347" s="541" t="str">
        <f ca="1">IF($DP347="","",IF(ISERROR(DQ347),0,IF($DN$4&lt;3,"",VLOOKUP(DP347,Invoer!$F$15:$AU$1999,17,FALSE))))</f>
        <v/>
      </c>
      <c r="EH347" s="89" t="e">
        <f ca="1">Invoer!CP352</f>
        <v>#N/A</v>
      </c>
      <c r="EI347" s="599" t="str">
        <f t="shared" ca="1" si="192"/>
        <v/>
      </c>
      <c r="EJ347" s="673" t="str">
        <f ca="1">IF(EI347="","",VLOOKUP(EI347,Invoer!$F$15:$AU$1999,2,FALSE))</f>
        <v/>
      </c>
      <c r="EK347" s="599" t="str">
        <f t="shared" ca="1" si="193"/>
        <v/>
      </c>
      <c r="EL347" s="599" t="str">
        <f ca="1">IF($EI347="","",VLOOKUP(EI347,Invoer!$F$15:$AU$1999,3,FALSE))</f>
        <v/>
      </c>
      <c r="EM347" s="599" t="str">
        <f ca="1">IF($EI347="","",IF(EL347&lt;&gt;"Liq","",VLOOKUP(EI347,Invoer!$F$15:$AU$1999,4,FALSE)))</f>
        <v/>
      </c>
      <c r="EN347" s="599" t="str">
        <f ca="1">IF($EI347="","",VLOOKUP(EI347,Invoer!$F$15:$AU$1999,6,FALSE))</f>
        <v/>
      </c>
      <c r="EO347" s="599" t="str">
        <f ca="1">IF(EI347="","",VLOOKUP(EI347,Invoer!$F$15:$AU$1999,9,FALSE))</f>
        <v/>
      </c>
      <c r="EP347" s="599" t="str">
        <f ca="1">IF(EI347="","",VLOOKUP(EI347,Invoer!$F$15:$AU$1999,10,FALSE))</f>
        <v/>
      </c>
      <c r="EQ347" s="599" t="str">
        <f ca="1">IF(EI347="","",VLOOKUP(EI347,Invoer!$F$15:$AU$1999,11,FALSE))</f>
        <v/>
      </c>
      <c r="ER347" s="662" t="str">
        <f ca="1">IF(EI347="","",VLOOKUP(EI347,Invoer!CQ:CS,3,FALSE))</f>
        <v/>
      </c>
      <c r="ES347" s="662" t="str">
        <f t="shared" ca="1" si="194"/>
        <v/>
      </c>
      <c r="ET347" s="513" t="str">
        <f t="shared" ca="1" si="195"/>
        <v/>
      </c>
      <c r="EU347" s="112" t="str">
        <f t="shared" ca="1" si="196"/>
        <v/>
      </c>
      <c r="EV347" s="83" t="s">
        <v>160</v>
      </c>
      <c r="EW347" s="682" t="str">
        <f t="shared" ca="1" si="197"/>
        <v/>
      </c>
      <c r="EX347" s="662" t="str">
        <f t="shared" ca="1" si="198"/>
        <v/>
      </c>
      <c r="EY347"/>
      <c r="EZ347" s="56" t="e">
        <f t="shared" ca="1" si="206"/>
        <v>#VALUE!</v>
      </c>
      <c r="FA347" s="56" t="e">
        <f t="shared" ca="1" si="207"/>
        <v>#VALUE!</v>
      </c>
      <c r="FE347"/>
      <c r="FI347"/>
      <c r="FJ347"/>
    </row>
    <row r="348" spans="1:166" ht="12" customHeight="1" x14ac:dyDescent="0.2">
      <c r="A348"/>
      <c r="B348"/>
      <c r="C348"/>
      <c r="E348"/>
      <c r="AC348" s="435" t="str">
        <f>IF($AC$7&lt;3,Invoer!DR353,IF($AC$7=3,Invoer!BT353,"x"))</f>
        <v>x</v>
      </c>
      <c r="AD348" s="599" t="str">
        <f t="shared" si="199"/>
        <v/>
      </c>
      <c r="AE348" s="673" t="str">
        <f>IF($AD348="","",VLOOKUP(AD348,Invoer!$F$15:$AU$1999,2,FALSE))</f>
        <v/>
      </c>
      <c r="AF348" s="599" t="str">
        <f t="shared" si="200"/>
        <v/>
      </c>
      <c r="AG348" s="599" t="str">
        <f>IF($AD348="","",VLOOKUP(AD348,Invoer!$F$15:$AU$1999,3,FALSE))</f>
        <v/>
      </c>
      <c r="AH348" s="599" t="str">
        <f>IF($AD348="","",IF(AG348&lt;&gt;"Liq","",VLOOKUP(AD348,Invoer!$F$15:$AU$1999,4,FALSE)))</f>
        <v/>
      </c>
      <c r="AI348" s="677" t="str">
        <f>IF($AD348="","",VLOOKUP(AD348,Invoer!$F$15:$AU$1999,5,FALSE))</f>
        <v/>
      </c>
      <c r="AJ348" s="599" t="str">
        <f>IF($AD348="","",VLOOKUP(AD348,Invoer!$F$15:$AU$1999,6,FALSE))</f>
        <v/>
      </c>
      <c r="AK348" s="599" t="str">
        <f>IF($AD348="","",VLOOKUP(AD348,Invoer!$F$15:$AU$1999,9,FALSE))</f>
        <v/>
      </c>
      <c r="AL348" s="599" t="str">
        <f>IF($AD348="","",VLOOKUP(AD348,Invoer!$F$15:$AU$1999,10,FALSE))</f>
        <v/>
      </c>
      <c r="AM348" s="599" t="str">
        <f>IF($AD348="","",VLOOKUP(AD348,Invoer!$F$15:$BB$1999,14,FALSE))</f>
        <v/>
      </c>
      <c r="AN348" s="599" t="str">
        <f>IF($AD348="","",VLOOKUP(AD348,Invoer!$F$15:$AU$1999,11,FALSE))</f>
        <v/>
      </c>
      <c r="AO348" s="662" t="str">
        <f>IF($AD348="","",VLOOKUP(AD348,Invoer!$F$15:$AU$1999,15,FALSE))</f>
        <v/>
      </c>
      <c r="AP348" s="599" t="str">
        <f>IF($AD348="","",VLOOKUP(AD348,Invoer!$F$15:$AU$1999,19,FALSE))</f>
        <v/>
      </c>
      <c r="AQ348" s="662" t="str">
        <f>IF($AD348="","",VLOOKUP(AD348,Invoer!$F$15:$AU$1999,24,FALSE))</f>
        <v/>
      </c>
      <c r="AR348" s="662" t="str">
        <f>IF($AD348="","",VLOOKUP(AD348,Invoer!$F$15:$AU$1999,17,FALSE))</f>
        <v/>
      </c>
      <c r="AS348" s="678" t="str">
        <f t="shared" si="208"/>
        <v/>
      </c>
      <c r="AT348" s="676" t="str">
        <f t="shared" si="182"/>
        <v/>
      </c>
      <c r="AU348" s="77" t="e">
        <f t="shared" si="183"/>
        <v>#VALUE!</v>
      </c>
      <c r="AW348" s="57"/>
      <c r="AX348" s="57"/>
      <c r="BA348" s="83" t="e">
        <f ca="1">Invoer!DW353</f>
        <v>#N/A</v>
      </c>
      <c r="BB348" s="599" t="str">
        <f t="shared" ca="1" si="201"/>
        <v/>
      </c>
      <c r="BC348" s="673" t="str">
        <f ca="1">IF($BB348="","",VLOOKUP(BB348,Invoer!$F$15:$AU$1999,2,FALSE))</f>
        <v/>
      </c>
      <c r="BD348" s="599" t="str">
        <f t="shared" ca="1" si="202"/>
        <v/>
      </c>
      <c r="BE348" s="599" t="str">
        <f ca="1">IF($BB348="","",VLOOKUP(BB348,Invoer!$F$15:$AU$1999,5,FALSE))</f>
        <v/>
      </c>
      <c r="BF348" s="599" t="str">
        <f ca="1">IF($BB348="","",VLOOKUP(BB348,Invoer!$F$15:$AU$1999,6,FALSE))</f>
        <v/>
      </c>
      <c r="BG348" s="599" t="str">
        <f ca="1">IF($BB348="","",VLOOKUP(BB348,Invoer!$F$15:$AU$1999,9,FALSE))</f>
        <v/>
      </c>
      <c r="BH348" s="599" t="str">
        <f ca="1">IF($BB348="","",VLOOKUP(BB348,Invoer!$F$15:$AU$1999,10,FALSE))</f>
        <v/>
      </c>
      <c r="BI348" s="599" t="str">
        <f ca="1">IF($BB348="","",VLOOKUP(BB348,Invoer!$F$15:$BB$1999,14,FALSE))</f>
        <v/>
      </c>
      <c r="BJ348" s="599" t="str">
        <f ca="1">IF($BB348="","",VLOOKUP(BB348,Invoer!$F$15:$AU$1999,11,FALSE))</f>
        <v/>
      </c>
      <c r="BK348" s="662" t="str">
        <f t="shared" ca="1" si="203"/>
        <v/>
      </c>
      <c r="BL348" s="662" t="str">
        <f t="shared" ca="1" si="204"/>
        <v/>
      </c>
      <c r="BM348" s="679" t="str">
        <f t="shared" ca="1" si="205"/>
        <v/>
      </c>
      <c r="BN348" s="662" t="str">
        <f t="shared" ca="1" si="211"/>
        <v/>
      </c>
      <c r="BO348" s="662" t="str">
        <f ca="1">IF($BB348="","",VLOOKUP(BB348,Invoer!$F$15:$AU$1999,15,FALSE))</f>
        <v/>
      </c>
      <c r="BP348" s="662" t="str">
        <f ca="1">IF($BB348="","",VLOOKUP(BB348,Invoer!$F$15:$AU$1999,24,FALSE))</f>
        <v/>
      </c>
      <c r="BQ348" s="662" t="str">
        <f ca="1">IF($BB348="","",VLOOKUP(BB348,Invoer!$F$15:$AU$1999,17,FALSE))</f>
        <v/>
      </c>
      <c r="BS348" s="73" t="e">
        <f t="shared" ca="1" si="209"/>
        <v>#VALUE!</v>
      </c>
      <c r="BT348" s="57" t="str">
        <f t="shared" ca="1" si="210"/>
        <v/>
      </c>
      <c r="CQ348" s="411" t="e">
        <f ca="1">Invoer!EG353</f>
        <v>#N/A</v>
      </c>
      <c r="CR348" s="599" t="str">
        <f t="shared" ca="1" si="185"/>
        <v/>
      </c>
      <c r="CS348" s="673" t="str">
        <f ca="1">IF($CR348="","",VLOOKUP(CR348,Invoer!$F$15:$AU$1500,2,FALSE))</f>
        <v/>
      </c>
      <c r="CT348" s="599" t="str">
        <f t="shared" ca="1" si="186"/>
        <v/>
      </c>
      <c r="CU348" s="599" t="str">
        <f ca="1">IF($CR348="","",VLOOKUP(CR348,Invoer!$F$15:$AU$1500,3,FALSE))</f>
        <v/>
      </c>
      <c r="CV348" s="599" t="str">
        <f ca="1">IF($CR348="","",IF(CU348&lt;&gt;"Liq","",VLOOKUP(CR348,Invoer!$F$15:$AU$1500,4,FALSE)))</f>
        <v/>
      </c>
      <c r="CW348" s="599" t="str">
        <f ca="1">IF($CR348="","",VLOOKUP(CR348,Invoer!$F$15:$AU$1500,5,FALSE))</f>
        <v/>
      </c>
      <c r="CX348" s="599" t="str">
        <f ca="1">IF($CR348="","",VLOOKUP(CR348,Invoer!$F$15:$AU$1500,6,FALSE))</f>
        <v/>
      </c>
      <c r="CY348" s="599" t="str">
        <f ca="1">IF($CR348="","",VLOOKUP(CR348,Invoer!$F$15:$AU$1500,9,FALSE))</f>
        <v/>
      </c>
      <c r="CZ348" s="599" t="str">
        <f ca="1">IF($CR348="","",VLOOKUP(CR348,Invoer!$F$15:$AU$1500,10,FALSE))</f>
        <v/>
      </c>
      <c r="DA348" s="599" t="str">
        <f ca="1">IF($CR348="","",VLOOKUP(CR348,Invoer!$F$15:$AU$1500,11,FALSE))</f>
        <v/>
      </c>
      <c r="DB348" s="599" t="str">
        <f ca="1">IF($CR348="","",VLOOKUP(CR348,Invoer!$F$15:$BB$1500,14,FALSE))</f>
        <v/>
      </c>
      <c r="DC348" s="662" t="str">
        <f ca="1">IF($CR348="","",VLOOKUP(CR348,Invoer!$F$15:$AU$1500,15,FALSE))</f>
        <v/>
      </c>
      <c r="DD348" s="599" t="str">
        <f ca="1">IF($CR348="","",VLOOKUP(CR348,Invoer!$F$15:$AU$1500,19,FALSE))</f>
        <v/>
      </c>
      <c r="DE348" s="662" t="str">
        <f ca="1">IF($CR348="","",VLOOKUP(CR348,Invoer!$F$15:$AU$1500,20,FALSE))</f>
        <v/>
      </c>
      <c r="DF348" s="662" t="str">
        <f ca="1">IF($CR348="","",VLOOKUP(CR348,Invoer!$F$15:$AU$1500,23,FALSE))</f>
        <v/>
      </c>
      <c r="DG348" s="662" t="str">
        <f ca="1">IF($CR348="","",VLOOKUP(CR348,Invoer!$F$15:$AU$1500,17,FALSE))</f>
        <v/>
      </c>
      <c r="DH348" s="681" t="str">
        <f t="shared" ca="1" si="187"/>
        <v/>
      </c>
      <c r="DI348" s="662" t="str">
        <f t="shared" ca="1" si="188"/>
        <v/>
      </c>
      <c r="DJ348" s="190"/>
      <c r="DK348" s="411" t="str">
        <f t="shared" ca="1" si="189"/>
        <v/>
      </c>
      <c r="DO348" s="61" t="e">
        <f ca="1">IF($DN$4&lt;3,Invoer!EB353,Invoer!EA353)</f>
        <v>#N/A</v>
      </c>
      <c r="DP348" s="599" t="str">
        <f t="shared" ca="1" si="190"/>
        <v/>
      </c>
      <c r="DQ348" s="673" t="str">
        <f ca="1">IF($DP348="","",VLOOKUP(DP348,Invoer!$F$15:$AU$1999,2,FALSE))</f>
        <v/>
      </c>
      <c r="DR348" s="599" t="str">
        <f t="shared" ca="1" si="191"/>
        <v/>
      </c>
      <c r="DS348" s="599" t="str">
        <f ca="1">IF($DP348="","",VLOOKUP(DP348,Invoer!$F$15:$AU$1999,3,FALSE))</f>
        <v/>
      </c>
      <c r="DT348" s="599" t="str">
        <f ca="1">IF($DP348="","",IF(DS348&lt;&gt;"Liq","",VLOOKUP(DP348,Invoer!$F$15:$AU$1999,4,FALSE)))</f>
        <v/>
      </c>
      <c r="DU348" s="599" t="str">
        <f ca="1">IF($DP348="","",VLOOKUP(DP348,Invoer!$F$15:$AU$1999,5,FALSE))</f>
        <v/>
      </c>
      <c r="DV348" s="599" t="str">
        <f ca="1">IF($DP348="","",VLOOKUP(DP348,Invoer!$F$15:$AU$1999,6,FALSE))</f>
        <v/>
      </c>
      <c r="DW348" s="599" t="str">
        <f ca="1">IF($DP348="","",VLOOKUP(DP348,Invoer!$F$15:$AU$1999,9,FALSE))</f>
        <v/>
      </c>
      <c r="DX348" s="599" t="str">
        <f ca="1">IF($DP348="","",VLOOKUP(DP348,Invoer!$F$15:$AU$1999,10,FALSE))</f>
        <v/>
      </c>
      <c r="DY348" s="595" t="str">
        <f ca="1">IF($DP348="","",VLOOKUP(DP348,Invoer!$F$15:$AU$1999,11,FALSE))</f>
        <v/>
      </c>
      <c r="DZ348" s="662" t="str">
        <f ca="1">IF($DP348="","",IF($DN$4&gt;2,"",VLOOKUP(DP348,Invoer!CQ:CS,3,FALSE)))</f>
        <v/>
      </c>
      <c r="EA348" s="541" t="str">
        <f ca="1">IF($DP348="","",IF(ISERROR(DQ348),0,IF($DN$4&lt;3,"",VLOOKUP(DP348,Invoer!$F$15:$AU$1999,15,FALSE))))</f>
        <v/>
      </c>
      <c r="EB348" s="595" t="str">
        <f ca="1">IF($DP348="","",IF($DN$4&lt;3,"",VLOOKUP(DP348,Invoer!$F$15:$AU$1999,19,FALSE)))</f>
        <v/>
      </c>
      <c r="EC348" s="541" t="str">
        <f ca="1">IF($DP348="","",IF(ISERROR(DQ348),0,IF($DN$4&lt;3,"",VLOOKUP(DP348,Invoer!$F$15:$AU$1999,24,FALSE))))</f>
        <v/>
      </c>
      <c r="ED348" s="541" t="str">
        <f ca="1">IF($DP348="","",IF(ISERROR(DQ348),0,IF($DN$4&lt;3,"",VLOOKUP(DP348,Invoer!$F$15:$AU$1999,17,FALSE))))</f>
        <v/>
      </c>
      <c r="EH348" s="89" t="e">
        <f ca="1">Invoer!CP353</f>
        <v>#N/A</v>
      </c>
      <c r="EI348" s="599" t="str">
        <f t="shared" ca="1" si="192"/>
        <v/>
      </c>
      <c r="EJ348" s="673" t="str">
        <f ca="1">IF(EI348="","",VLOOKUP(EI348,Invoer!$F$15:$AU$1999,2,FALSE))</f>
        <v/>
      </c>
      <c r="EK348" s="599" t="str">
        <f t="shared" ca="1" si="193"/>
        <v/>
      </c>
      <c r="EL348" s="599" t="str">
        <f ca="1">IF($EI348="","",VLOOKUP(EI348,Invoer!$F$15:$AU$1999,3,FALSE))</f>
        <v/>
      </c>
      <c r="EM348" s="599" t="str">
        <f ca="1">IF($EI348="","",IF(EL348&lt;&gt;"Liq","",VLOOKUP(EI348,Invoer!$F$15:$AU$1999,4,FALSE)))</f>
        <v/>
      </c>
      <c r="EN348" s="599" t="str">
        <f ca="1">IF($EI348="","",VLOOKUP(EI348,Invoer!$F$15:$AU$1999,6,FALSE))</f>
        <v/>
      </c>
      <c r="EO348" s="599" t="str">
        <f ca="1">IF(EI348="","",VLOOKUP(EI348,Invoer!$F$15:$AU$1999,9,FALSE))</f>
        <v/>
      </c>
      <c r="EP348" s="599" t="str">
        <f ca="1">IF(EI348="","",VLOOKUP(EI348,Invoer!$F$15:$AU$1999,10,FALSE))</f>
        <v/>
      </c>
      <c r="EQ348" s="599" t="str">
        <f ca="1">IF(EI348="","",VLOOKUP(EI348,Invoer!$F$15:$AU$1999,11,FALSE))</f>
        <v/>
      </c>
      <c r="ER348" s="662" t="str">
        <f ca="1">IF(EI348="","",VLOOKUP(EI348,Invoer!CQ:CS,3,FALSE))</f>
        <v/>
      </c>
      <c r="ES348" s="662" t="str">
        <f t="shared" ca="1" si="194"/>
        <v/>
      </c>
      <c r="ET348" s="513" t="str">
        <f t="shared" ca="1" si="195"/>
        <v/>
      </c>
      <c r="EU348" s="112" t="str">
        <f t="shared" ca="1" si="196"/>
        <v/>
      </c>
      <c r="EV348" s="83" t="s">
        <v>160</v>
      </c>
      <c r="EW348" s="682" t="str">
        <f t="shared" ca="1" si="197"/>
        <v/>
      </c>
      <c r="EX348" s="662" t="str">
        <f t="shared" ca="1" si="198"/>
        <v/>
      </c>
      <c r="EY348"/>
      <c r="EZ348" s="56" t="e">
        <f t="shared" ca="1" si="206"/>
        <v>#VALUE!</v>
      </c>
      <c r="FA348" s="56" t="e">
        <f t="shared" ca="1" si="207"/>
        <v>#VALUE!</v>
      </c>
      <c r="FE348"/>
      <c r="FI348"/>
      <c r="FJ348"/>
    </row>
    <row r="349" spans="1:166" ht="12" customHeight="1" x14ac:dyDescent="0.2">
      <c r="A349"/>
      <c r="B349"/>
      <c r="C349"/>
      <c r="E349"/>
      <c r="AC349" s="435" t="str">
        <f>IF($AC$7&lt;3,Invoer!DR354,IF($AC$7=3,Invoer!BT354,"x"))</f>
        <v>x</v>
      </c>
      <c r="AD349" s="599" t="str">
        <f t="shared" si="199"/>
        <v/>
      </c>
      <c r="AE349" s="673" t="str">
        <f>IF($AD349="","",VLOOKUP(AD349,Invoer!$F$15:$AU$1999,2,FALSE))</f>
        <v/>
      </c>
      <c r="AF349" s="599" t="str">
        <f t="shared" si="200"/>
        <v/>
      </c>
      <c r="AG349" s="599" t="str">
        <f>IF($AD349="","",VLOOKUP(AD349,Invoer!$F$15:$AU$1999,3,FALSE))</f>
        <v/>
      </c>
      <c r="AH349" s="599" t="str">
        <f>IF($AD349="","",IF(AG349&lt;&gt;"Liq","",VLOOKUP(AD349,Invoer!$F$15:$AU$1999,4,FALSE)))</f>
        <v/>
      </c>
      <c r="AI349" s="677" t="str">
        <f>IF($AD349="","",VLOOKUP(AD349,Invoer!$F$15:$AU$1999,5,FALSE))</f>
        <v/>
      </c>
      <c r="AJ349" s="599" t="str">
        <f>IF($AD349="","",VLOOKUP(AD349,Invoer!$F$15:$AU$1999,6,FALSE))</f>
        <v/>
      </c>
      <c r="AK349" s="599" t="str">
        <f>IF($AD349="","",VLOOKUP(AD349,Invoer!$F$15:$AU$1999,9,FALSE))</f>
        <v/>
      </c>
      <c r="AL349" s="599" t="str">
        <f>IF($AD349="","",VLOOKUP(AD349,Invoer!$F$15:$AU$1999,10,FALSE))</f>
        <v/>
      </c>
      <c r="AM349" s="599" t="str">
        <f>IF($AD349="","",VLOOKUP(AD349,Invoer!$F$15:$BB$1999,14,FALSE))</f>
        <v/>
      </c>
      <c r="AN349" s="599" t="str">
        <f>IF($AD349="","",VLOOKUP(AD349,Invoer!$F$15:$AU$1999,11,FALSE))</f>
        <v/>
      </c>
      <c r="AO349" s="662" t="str">
        <f>IF($AD349="","",VLOOKUP(AD349,Invoer!$F$15:$AU$1999,15,FALSE))</f>
        <v/>
      </c>
      <c r="AP349" s="599" t="str">
        <f>IF($AD349="","",VLOOKUP(AD349,Invoer!$F$15:$AU$1999,19,FALSE))</f>
        <v/>
      </c>
      <c r="AQ349" s="662" t="str">
        <f>IF($AD349="","",VLOOKUP(AD349,Invoer!$F$15:$AU$1999,24,FALSE))</f>
        <v/>
      </c>
      <c r="AR349" s="662" t="str">
        <f>IF($AD349="","",VLOOKUP(AD349,Invoer!$F$15:$AU$1999,17,FALSE))</f>
        <v/>
      </c>
      <c r="AS349" s="678" t="str">
        <f t="shared" si="208"/>
        <v/>
      </c>
      <c r="AT349" s="676" t="str">
        <f t="shared" si="182"/>
        <v/>
      </c>
      <c r="AU349" s="77" t="e">
        <f t="shared" si="183"/>
        <v>#VALUE!</v>
      </c>
      <c r="AW349" s="57"/>
      <c r="AX349" s="57"/>
      <c r="BA349" s="83" t="e">
        <f ca="1">Invoer!DW354</f>
        <v>#N/A</v>
      </c>
      <c r="BB349" s="599" t="str">
        <f t="shared" ca="1" si="201"/>
        <v/>
      </c>
      <c r="BC349" s="673" t="str">
        <f ca="1">IF($BB349="","",VLOOKUP(BB349,Invoer!$F$15:$AU$1999,2,FALSE))</f>
        <v/>
      </c>
      <c r="BD349" s="599" t="str">
        <f t="shared" ca="1" si="202"/>
        <v/>
      </c>
      <c r="BE349" s="599" t="str">
        <f ca="1">IF($BB349="","",VLOOKUP(BB349,Invoer!$F$15:$AU$1999,5,FALSE))</f>
        <v/>
      </c>
      <c r="BF349" s="599" t="str">
        <f ca="1">IF($BB349="","",VLOOKUP(BB349,Invoer!$F$15:$AU$1999,6,FALSE))</f>
        <v/>
      </c>
      <c r="BG349" s="599" t="str">
        <f ca="1">IF($BB349="","",VLOOKUP(BB349,Invoer!$F$15:$AU$1999,9,FALSE))</f>
        <v/>
      </c>
      <c r="BH349" s="599" t="str">
        <f ca="1">IF($BB349="","",VLOOKUP(BB349,Invoer!$F$15:$AU$1999,10,FALSE))</f>
        <v/>
      </c>
      <c r="BI349" s="599" t="str">
        <f ca="1">IF($BB349="","",VLOOKUP(BB349,Invoer!$F$15:$BB$1999,14,FALSE))</f>
        <v/>
      </c>
      <c r="BJ349" s="599" t="str">
        <f ca="1">IF($BB349="","",VLOOKUP(BB349,Invoer!$F$15:$AU$1999,11,FALSE))</f>
        <v/>
      </c>
      <c r="BK349" s="662" t="str">
        <f t="shared" ca="1" si="203"/>
        <v/>
      </c>
      <c r="BL349" s="662" t="str">
        <f t="shared" ca="1" si="204"/>
        <v/>
      </c>
      <c r="BM349" s="679" t="str">
        <f t="shared" ca="1" si="205"/>
        <v/>
      </c>
      <c r="BN349" s="662" t="str">
        <f t="shared" ca="1" si="211"/>
        <v/>
      </c>
      <c r="BO349" s="662" t="str">
        <f ca="1">IF($BB349="","",VLOOKUP(BB349,Invoer!$F$15:$AU$1999,15,FALSE))</f>
        <v/>
      </c>
      <c r="BP349" s="662" t="str">
        <f ca="1">IF($BB349="","",VLOOKUP(BB349,Invoer!$F$15:$AU$1999,24,FALSE))</f>
        <v/>
      </c>
      <c r="BQ349" s="662" t="str">
        <f ca="1">IF($BB349="","",VLOOKUP(BB349,Invoer!$F$15:$AU$1999,17,FALSE))</f>
        <v/>
      </c>
      <c r="BS349" s="73" t="e">
        <f t="shared" ca="1" si="209"/>
        <v>#VALUE!</v>
      </c>
      <c r="BT349" s="57" t="str">
        <f t="shared" ca="1" si="210"/>
        <v/>
      </c>
      <c r="CQ349" s="411" t="e">
        <f ca="1">Invoer!EG354</f>
        <v>#N/A</v>
      </c>
      <c r="CR349" s="599" t="str">
        <f t="shared" ca="1" si="185"/>
        <v/>
      </c>
      <c r="CS349" s="673" t="str">
        <f ca="1">IF($CR349="","",VLOOKUP(CR349,Invoer!$F$15:$AU$1500,2,FALSE))</f>
        <v/>
      </c>
      <c r="CT349" s="599" t="str">
        <f t="shared" ca="1" si="186"/>
        <v/>
      </c>
      <c r="CU349" s="599" t="str">
        <f ca="1">IF($CR349="","",VLOOKUP(CR349,Invoer!$F$15:$AU$1500,3,FALSE))</f>
        <v/>
      </c>
      <c r="CV349" s="599" t="str">
        <f ca="1">IF($CR349="","",IF(CU349&lt;&gt;"Liq","",VLOOKUP(CR349,Invoer!$F$15:$AU$1500,4,FALSE)))</f>
        <v/>
      </c>
      <c r="CW349" s="599" t="str">
        <f ca="1">IF($CR349="","",VLOOKUP(CR349,Invoer!$F$15:$AU$1500,5,FALSE))</f>
        <v/>
      </c>
      <c r="CX349" s="599" t="str">
        <f ca="1">IF($CR349="","",VLOOKUP(CR349,Invoer!$F$15:$AU$1500,6,FALSE))</f>
        <v/>
      </c>
      <c r="CY349" s="599" t="str">
        <f ca="1">IF($CR349="","",VLOOKUP(CR349,Invoer!$F$15:$AU$1500,9,FALSE))</f>
        <v/>
      </c>
      <c r="CZ349" s="599" t="str">
        <f ca="1">IF($CR349="","",VLOOKUP(CR349,Invoer!$F$15:$AU$1500,10,FALSE))</f>
        <v/>
      </c>
      <c r="DA349" s="599" t="str">
        <f ca="1">IF($CR349="","",VLOOKUP(CR349,Invoer!$F$15:$AU$1500,11,FALSE))</f>
        <v/>
      </c>
      <c r="DB349" s="599" t="str">
        <f ca="1">IF($CR349="","",VLOOKUP(CR349,Invoer!$F$15:$BB$1500,14,FALSE))</f>
        <v/>
      </c>
      <c r="DC349" s="662" t="str">
        <f ca="1">IF($CR349="","",VLOOKUP(CR349,Invoer!$F$15:$AU$1500,15,FALSE))</f>
        <v/>
      </c>
      <c r="DD349" s="599" t="str">
        <f ca="1">IF($CR349="","",VLOOKUP(CR349,Invoer!$F$15:$AU$1500,19,FALSE))</f>
        <v/>
      </c>
      <c r="DE349" s="662" t="str">
        <f ca="1">IF($CR349="","",VLOOKUP(CR349,Invoer!$F$15:$AU$1500,20,FALSE))</f>
        <v/>
      </c>
      <c r="DF349" s="662" t="str">
        <f ca="1">IF($CR349="","",VLOOKUP(CR349,Invoer!$F$15:$AU$1500,23,FALSE))</f>
        <v/>
      </c>
      <c r="DG349" s="662" t="str">
        <f ca="1">IF($CR349="","",VLOOKUP(CR349,Invoer!$F$15:$AU$1500,17,FALSE))</f>
        <v/>
      </c>
      <c r="DH349" s="681" t="str">
        <f t="shared" ca="1" si="187"/>
        <v/>
      </c>
      <c r="DI349" s="662" t="str">
        <f t="shared" ca="1" si="188"/>
        <v/>
      </c>
      <c r="DJ349" s="190"/>
      <c r="DK349" s="411" t="str">
        <f t="shared" ca="1" si="189"/>
        <v/>
      </c>
      <c r="DO349" s="61" t="e">
        <f ca="1">IF($DN$4&lt;3,Invoer!EB354,Invoer!EA354)</f>
        <v>#N/A</v>
      </c>
      <c r="DP349" s="599" t="str">
        <f t="shared" ca="1" si="190"/>
        <v/>
      </c>
      <c r="DQ349" s="673" t="str">
        <f ca="1">IF($DP349="","",VLOOKUP(DP349,Invoer!$F$15:$AU$1999,2,FALSE))</f>
        <v/>
      </c>
      <c r="DR349" s="599" t="str">
        <f t="shared" ca="1" si="191"/>
        <v/>
      </c>
      <c r="DS349" s="599" t="str">
        <f ca="1">IF($DP349="","",VLOOKUP(DP349,Invoer!$F$15:$AU$1999,3,FALSE))</f>
        <v/>
      </c>
      <c r="DT349" s="599" t="str">
        <f ca="1">IF($DP349="","",IF(DS349&lt;&gt;"Liq","",VLOOKUP(DP349,Invoer!$F$15:$AU$1999,4,FALSE)))</f>
        <v/>
      </c>
      <c r="DU349" s="599" t="str">
        <f ca="1">IF($DP349="","",VLOOKUP(DP349,Invoer!$F$15:$AU$1999,5,FALSE))</f>
        <v/>
      </c>
      <c r="DV349" s="599" t="str">
        <f ca="1">IF($DP349="","",VLOOKUP(DP349,Invoer!$F$15:$AU$1999,6,FALSE))</f>
        <v/>
      </c>
      <c r="DW349" s="599" t="str">
        <f ca="1">IF($DP349="","",VLOOKUP(DP349,Invoer!$F$15:$AU$1999,9,FALSE))</f>
        <v/>
      </c>
      <c r="DX349" s="599" t="str">
        <f ca="1">IF($DP349="","",VLOOKUP(DP349,Invoer!$F$15:$AU$1999,10,FALSE))</f>
        <v/>
      </c>
      <c r="DY349" s="595" t="str">
        <f ca="1">IF($DP349="","",VLOOKUP(DP349,Invoer!$F$15:$AU$1999,11,FALSE))</f>
        <v/>
      </c>
      <c r="DZ349" s="662" t="str">
        <f ca="1">IF($DP349="","",IF($DN$4&gt;2,"",VLOOKUP(DP349,Invoer!CQ:CS,3,FALSE)))</f>
        <v/>
      </c>
      <c r="EA349" s="541" t="str">
        <f ca="1">IF($DP349="","",IF(ISERROR(DQ349),0,IF($DN$4&lt;3,"",VLOOKUP(DP349,Invoer!$F$15:$AU$1999,15,FALSE))))</f>
        <v/>
      </c>
      <c r="EB349" s="595" t="str">
        <f ca="1">IF($DP349="","",IF($DN$4&lt;3,"",VLOOKUP(DP349,Invoer!$F$15:$AU$1999,19,FALSE)))</f>
        <v/>
      </c>
      <c r="EC349" s="541" t="str">
        <f ca="1">IF($DP349="","",IF(ISERROR(DQ349),0,IF($DN$4&lt;3,"",VLOOKUP(DP349,Invoer!$F$15:$AU$1999,24,FALSE))))</f>
        <v/>
      </c>
      <c r="ED349" s="541" t="str">
        <f ca="1">IF($DP349="","",IF(ISERROR(DQ349),0,IF($DN$4&lt;3,"",VLOOKUP(DP349,Invoer!$F$15:$AU$1999,17,FALSE))))</f>
        <v/>
      </c>
      <c r="EH349" s="89" t="e">
        <f ca="1">Invoer!CP354</f>
        <v>#N/A</v>
      </c>
      <c r="EI349" s="599" t="str">
        <f t="shared" ca="1" si="192"/>
        <v/>
      </c>
      <c r="EJ349" s="673" t="str">
        <f ca="1">IF(EI349="","",VLOOKUP(EI349,Invoer!$F$15:$AU$1999,2,FALSE))</f>
        <v/>
      </c>
      <c r="EK349" s="599" t="str">
        <f t="shared" ca="1" si="193"/>
        <v/>
      </c>
      <c r="EL349" s="599" t="str">
        <f ca="1">IF($EI349="","",VLOOKUP(EI349,Invoer!$F$15:$AU$1999,3,FALSE))</f>
        <v/>
      </c>
      <c r="EM349" s="599" t="str">
        <f ca="1">IF($EI349="","",IF(EL349&lt;&gt;"Liq","",VLOOKUP(EI349,Invoer!$F$15:$AU$1999,4,FALSE)))</f>
        <v/>
      </c>
      <c r="EN349" s="599" t="str">
        <f ca="1">IF($EI349="","",VLOOKUP(EI349,Invoer!$F$15:$AU$1999,6,FALSE))</f>
        <v/>
      </c>
      <c r="EO349" s="599" t="str">
        <f ca="1">IF(EI349="","",VLOOKUP(EI349,Invoer!$F$15:$AU$1999,9,FALSE))</f>
        <v/>
      </c>
      <c r="EP349" s="599" t="str">
        <f ca="1">IF(EI349="","",VLOOKUP(EI349,Invoer!$F$15:$AU$1999,10,FALSE))</f>
        <v/>
      </c>
      <c r="EQ349" s="599" t="str">
        <f ca="1">IF(EI349="","",VLOOKUP(EI349,Invoer!$F$15:$AU$1999,11,FALSE))</f>
        <v/>
      </c>
      <c r="ER349" s="662" t="str">
        <f ca="1">IF(EI349="","",VLOOKUP(EI349,Invoer!CQ:CS,3,FALSE))</f>
        <v/>
      </c>
      <c r="ES349" s="662" t="str">
        <f t="shared" ca="1" si="194"/>
        <v/>
      </c>
      <c r="ET349" s="513" t="str">
        <f t="shared" ca="1" si="195"/>
        <v/>
      </c>
      <c r="EU349" s="112" t="str">
        <f t="shared" ca="1" si="196"/>
        <v/>
      </c>
      <c r="EV349" s="83" t="s">
        <v>160</v>
      </c>
      <c r="EW349" s="682" t="str">
        <f t="shared" ca="1" si="197"/>
        <v/>
      </c>
      <c r="EX349" s="662" t="str">
        <f t="shared" ca="1" si="198"/>
        <v/>
      </c>
      <c r="EY349"/>
      <c r="EZ349" s="56" t="e">
        <f t="shared" ca="1" si="206"/>
        <v>#VALUE!</v>
      </c>
      <c r="FA349" s="56" t="e">
        <f t="shared" ca="1" si="207"/>
        <v>#VALUE!</v>
      </c>
      <c r="FE349"/>
      <c r="FI349"/>
      <c r="FJ349"/>
    </row>
    <row r="350" spans="1:166" ht="12" customHeight="1" x14ac:dyDescent="0.2">
      <c r="A350"/>
      <c r="B350"/>
      <c r="C350"/>
      <c r="E350"/>
      <c r="AC350" s="435" t="str">
        <f>IF($AC$7&lt;3,Invoer!DR355,IF($AC$7=3,Invoer!BT355,"x"))</f>
        <v>x</v>
      </c>
      <c r="AD350" s="599" t="str">
        <f t="shared" si="199"/>
        <v/>
      </c>
      <c r="AE350" s="673" t="str">
        <f>IF($AD350="","",VLOOKUP(AD350,Invoer!$F$15:$AU$1999,2,FALSE))</f>
        <v/>
      </c>
      <c r="AF350" s="599" t="str">
        <f t="shared" si="200"/>
        <v/>
      </c>
      <c r="AG350" s="599" t="str">
        <f>IF($AD350="","",VLOOKUP(AD350,Invoer!$F$15:$AU$1999,3,FALSE))</f>
        <v/>
      </c>
      <c r="AH350" s="599" t="str">
        <f>IF($AD350="","",IF(AG350&lt;&gt;"Liq","",VLOOKUP(AD350,Invoer!$F$15:$AU$1999,4,FALSE)))</f>
        <v/>
      </c>
      <c r="AI350" s="677" t="str">
        <f>IF($AD350="","",VLOOKUP(AD350,Invoer!$F$15:$AU$1999,5,FALSE))</f>
        <v/>
      </c>
      <c r="AJ350" s="599" t="str">
        <f>IF($AD350="","",VLOOKUP(AD350,Invoer!$F$15:$AU$1999,6,FALSE))</f>
        <v/>
      </c>
      <c r="AK350" s="599" t="str">
        <f>IF($AD350="","",VLOOKUP(AD350,Invoer!$F$15:$AU$1999,9,FALSE))</f>
        <v/>
      </c>
      <c r="AL350" s="599" t="str">
        <f>IF($AD350="","",VLOOKUP(AD350,Invoer!$F$15:$AU$1999,10,FALSE))</f>
        <v/>
      </c>
      <c r="AM350" s="599" t="str">
        <f>IF($AD350="","",VLOOKUP(AD350,Invoer!$F$15:$BB$1999,14,FALSE))</f>
        <v/>
      </c>
      <c r="AN350" s="599" t="str">
        <f>IF($AD350="","",VLOOKUP(AD350,Invoer!$F$15:$AU$1999,11,FALSE))</f>
        <v/>
      </c>
      <c r="AO350" s="662" t="str">
        <f>IF($AD350="","",VLOOKUP(AD350,Invoer!$F$15:$AU$1999,15,FALSE))</f>
        <v/>
      </c>
      <c r="AP350" s="599" t="str">
        <f>IF($AD350="","",VLOOKUP(AD350,Invoer!$F$15:$AU$1999,19,FALSE))</f>
        <v/>
      </c>
      <c r="AQ350" s="662" t="str">
        <f>IF($AD350="","",VLOOKUP(AD350,Invoer!$F$15:$AU$1999,24,FALSE))</f>
        <v/>
      </c>
      <c r="AR350" s="662" t="str">
        <f>IF($AD350="","",VLOOKUP(AD350,Invoer!$F$15:$AU$1999,17,FALSE))</f>
        <v/>
      </c>
      <c r="AS350" s="678" t="str">
        <f t="shared" si="208"/>
        <v/>
      </c>
      <c r="AT350" s="676" t="str">
        <f t="shared" si="182"/>
        <v/>
      </c>
      <c r="AU350" s="77" t="e">
        <f t="shared" si="183"/>
        <v>#VALUE!</v>
      </c>
      <c r="AW350" s="57"/>
      <c r="AX350" s="57"/>
      <c r="BA350" s="83" t="e">
        <f ca="1">Invoer!DW355</f>
        <v>#N/A</v>
      </c>
      <c r="BB350" s="599" t="str">
        <f t="shared" ca="1" si="201"/>
        <v/>
      </c>
      <c r="BC350" s="673" t="str">
        <f ca="1">IF($BB350="","",VLOOKUP(BB350,Invoer!$F$15:$AU$1999,2,FALSE))</f>
        <v/>
      </c>
      <c r="BD350" s="599" t="str">
        <f t="shared" ca="1" si="202"/>
        <v/>
      </c>
      <c r="BE350" s="599" t="str">
        <f ca="1">IF($BB350="","",VLOOKUP(BB350,Invoer!$F$15:$AU$1999,5,FALSE))</f>
        <v/>
      </c>
      <c r="BF350" s="599" t="str">
        <f ca="1">IF($BB350="","",VLOOKUP(BB350,Invoer!$F$15:$AU$1999,6,FALSE))</f>
        <v/>
      </c>
      <c r="BG350" s="599" t="str">
        <f ca="1">IF($BB350="","",VLOOKUP(BB350,Invoer!$F$15:$AU$1999,9,FALSE))</f>
        <v/>
      </c>
      <c r="BH350" s="599" t="str">
        <f ca="1">IF($BB350="","",VLOOKUP(BB350,Invoer!$F$15:$AU$1999,10,FALSE))</f>
        <v/>
      </c>
      <c r="BI350" s="599" t="str">
        <f ca="1">IF($BB350="","",VLOOKUP(BB350,Invoer!$F$15:$BB$1999,14,FALSE))</f>
        <v/>
      </c>
      <c r="BJ350" s="599" t="str">
        <f ca="1">IF($BB350="","",VLOOKUP(BB350,Invoer!$F$15:$AU$1999,11,FALSE))</f>
        <v/>
      </c>
      <c r="BK350" s="662" t="str">
        <f t="shared" ca="1" si="203"/>
        <v/>
      </c>
      <c r="BL350" s="662" t="str">
        <f t="shared" ca="1" si="204"/>
        <v/>
      </c>
      <c r="BM350" s="679" t="str">
        <f t="shared" ca="1" si="205"/>
        <v/>
      </c>
      <c r="BN350" s="662" t="str">
        <f t="shared" ca="1" si="211"/>
        <v/>
      </c>
      <c r="BO350" s="662" t="str">
        <f ca="1">IF($BB350="","",VLOOKUP(BB350,Invoer!$F$15:$AU$1999,15,FALSE))</f>
        <v/>
      </c>
      <c r="BP350" s="662" t="str">
        <f ca="1">IF($BB350="","",VLOOKUP(BB350,Invoer!$F$15:$AU$1999,24,FALSE))</f>
        <v/>
      </c>
      <c r="BQ350" s="662" t="str">
        <f ca="1">IF($BB350="","",VLOOKUP(BB350,Invoer!$F$15:$AU$1999,17,FALSE))</f>
        <v/>
      </c>
      <c r="BS350" s="73" t="e">
        <f t="shared" ca="1" si="209"/>
        <v>#VALUE!</v>
      </c>
      <c r="BT350" s="57" t="str">
        <f t="shared" ca="1" si="210"/>
        <v/>
      </c>
      <c r="CQ350" s="411" t="e">
        <f ca="1">Invoer!EG355</f>
        <v>#N/A</v>
      </c>
      <c r="CR350" s="599" t="str">
        <f t="shared" ca="1" si="185"/>
        <v/>
      </c>
      <c r="CS350" s="673" t="str">
        <f ca="1">IF($CR350="","",VLOOKUP(CR350,Invoer!$F$15:$AU$1500,2,FALSE))</f>
        <v/>
      </c>
      <c r="CT350" s="599" t="str">
        <f t="shared" ca="1" si="186"/>
        <v/>
      </c>
      <c r="CU350" s="599" t="str">
        <f ca="1">IF($CR350="","",VLOOKUP(CR350,Invoer!$F$15:$AU$1500,3,FALSE))</f>
        <v/>
      </c>
      <c r="CV350" s="599" t="str">
        <f ca="1">IF($CR350="","",IF(CU350&lt;&gt;"Liq","",VLOOKUP(CR350,Invoer!$F$15:$AU$1500,4,FALSE)))</f>
        <v/>
      </c>
      <c r="CW350" s="599" t="str">
        <f ca="1">IF($CR350="","",VLOOKUP(CR350,Invoer!$F$15:$AU$1500,5,FALSE))</f>
        <v/>
      </c>
      <c r="CX350" s="599" t="str">
        <f ca="1">IF($CR350="","",VLOOKUP(CR350,Invoer!$F$15:$AU$1500,6,FALSE))</f>
        <v/>
      </c>
      <c r="CY350" s="599" t="str">
        <f ca="1">IF($CR350="","",VLOOKUP(CR350,Invoer!$F$15:$AU$1500,9,FALSE))</f>
        <v/>
      </c>
      <c r="CZ350" s="599" t="str">
        <f ca="1">IF($CR350="","",VLOOKUP(CR350,Invoer!$F$15:$AU$1500,10,FALSE))</f>
        <v/>
      </c>
      <c r="DA350" s="599" t="str">
        <f ca="1">IF($CR350="","",VLOOKUP(CR350,Invoer!$F$15:$AU$1500,11,FALSE))</f>
        <v/>
      </c>
      <c r="DB350" s="599" t="str">
        <f ca="1">IF($CR350="","",VLOOKUP(CR350,Invoer!$F$15:$BB$1500,14,FALSE))</f>
        <v/>
      </c>
      <c r="DC350" s="662" t="str">
        <f ca="1">IF($CR350="","",VLOOKUP(CR350,Invoer!$F$15:$AU$1500,15,FALSE))</f>
        <v/>
      </c>
      <c r="DD350" s="599" t="str">
        <f ca="1">IF($CR350="","",VLOOKUP(CR350,Invoer!$F$15:$AU$1500,19,FALSE))</f>
        <v/>
      </c>
      <c r="DE350" s="662" t="str">
        <f ca="1">IF($CR350="","",VLOOKUP(CR350,Invoer!$F$15:$AU$1500,20,FALSE))</f>
        <v/>
      </c>
      <c r="DF350" s="662" t="str">
        <f ca="1">IF($CR350="","",VLOOKUP(CR350,Invoer!$F$15:$AU$1500,23,FALSE))</f>
        <v/>
      </c>
      <c r="DG350" s="662" t="str">
        <f ca="1">IF($CR350="","",VLOOKUP(CR350,Invoer!$F$15:$AU$1500,17,FALSE))</f>
        <v/>
      </c>
      <c r="DH350" s="681" t="str">
        <f t="shared" ca="1" si="187"/>
        <v/>
      </c>
      <c r="DI350" s="662" t="str">
        <f t="shared" ca="1" si="188"/>
        <v/>
      </c>
      <c r="DJ350" s="190"/>
      <c r="DK350" s="411" t="str">
        <f t="shared" ca="1" si="189"/>
        <v/>
      </c>
      <c r="DO350" s="61" t="e">
        <f ca="1">IF($DN$4&lt;3,Invoer!EB355,Invoer!EA355)</f>
        <v>#N/A</v>
      </c>
      <c r="DP350" s="599" t="str">
        <f t="shared" ca="1" si="190"/>
        <v/>
      </c>
      <c r="DQ350" s="673" t="str">
        <f ca="1">IF($DP350="","",VLOOKUP(DP350,Invoer!$F$15:$AU$1999,2,FALSE))</f>
        <v/>
      </c>
      <c r="DR350" s="599" t="str">
        <f t="shared" ca="1" si="191"/>
        <v/>
      </c>
      <c r="DS350" s="599" t="str">
        <f ca="1">IF($DP350="","",VLOOKUP(DP350,Invoer!$F$15:$AU$1999,3,FALSE))</f>
        <v/>
      </c>
      <c r="DT350" s="599" t="str">
        <f ca="1">IF($DP350="","",IF(DS350&lt;&gt;"Liq","",VLOOKUP(DP350,Invoer!$F$15:$AU$1999,4,FALSE)))</f>
        <v/>
      </c>
      <c r="DU350" s="599" t="str">
        <f ca="1">IF($DP350="","",VLOOKUP(DP350,Invoer!$F$15:$AU$1999,5,FALSE))</f>
        <v/>
      </c>
      <c r="DV350" s="599" t="str">
        <f ca="1">IF($DP350="","",VLOOKUP(DP350,Invoer!$F$15:$AU$1999,6,FALSE))</f>
        <v/>
      </c>
      <c r="DW350" s="599" t="str">
        <f ca="1">IF($DP350="","",VLOOKUP(DP350,Invoer!$F$15:$AU$1999,9,FALSE))</f>
        <v/>
      </c>
      <c r="DX350" s="599" t="str">
        <f ca="1">IF($DP350="","",VLOOKUP(DP350,Invoer!$F$15:$AU$1999,10,FALSE))</f>
        <v/>
      </c>
      <c r="DY350" s="595" t="str">
        <f ca="1">IF($DP350="","",VLOOKUP(DP350,Invoer!$F$15:$AU$1999,11,FALSE))</f>
        <v/>
      </c>
      <c r="DZ350" s="662" t="str">
        <f ca="1">IF($DP350="","",IF($DN$4&gt;2,"",VLOOKUP(DP350,Invoer!CQ:CS,3,FALSE)))</f>
        <v/>
      </c>
      <c r="EA350" s="541" t="str">
        <f ca="1">IF($DP350="","",IF(ISERROR(DQ350),0,IF($DN$4&lt;3,"",VLOOKUP(DP350,Invoer!$F$15:$AU$1999,15,FALSE))))</f>
        <v/>
      </c>
      <c r="EB350" s="595" t="str">
        <f ca="1">IF($DP350="","",IF($DN$4&lt;3,"",VLOOKUP(DP350,Invoer!$F$15:$AU$1999,19,FALSE)))</f>
        <v/>
      </c>
      <c r="EC350" s="541" t="str">
        <f ca="1">IF($DP350="","",IF(ISERROR(DQ350),0,IF($DN$4&lt;3,"",VLOOKUP(DP350,Invoer!$F$15:$AU$1999,24,FALSE))))</f>
        <v/>
      </c>
      <c r="ED350" s="541" t="str">
        <f ca="1">IF($DP350="","",IF(ISERROR(DQ350),0,IF($DN$4&lt;3,"",VLOOKUP(DP350,Invoer!$F$15:$AU$1999,17,FALSE))))</f>
        <v/>
      </c>
      <c r="EH350" s="89" t="e">
        <f ca="1">Invoer!CP355</f>
        <v>#N/A</v>
      </c>
      <c r="EI350" s="599" t="str">
        <f t="shared" ca="1" si="192"/>
        <v/>
      </c>
      <c r="EJ350" s="673" t="str">
        <f ca="1">IF(EI350="","",VLOOKUP(EI350,Invoer!$F$15:$AU$1999,2,FALSE))</f>
        <v/>
      </c>
      <c r="EK350" s="599" t="str">
        <f t="shared" ca="1" si="193"/>
        <v/>
      </c>
      <c r="EL350" s="599" t="str">
        <f ca="1">IF($EI350="","",VLOOKUP(EI350,Invoer!$F$15:$AU$1999,3,FALSE))</f>
        <v/>
      </c>
      <c r="EM350" s="599" t="str">
        <f ca="1">IF($EI350="","",IF(EL350&lt;&gt;"Liq","",VLOOKUP(EI350,Invoer!$F$15:$AU$1999,4,FALSE)))</f>
        <v/>
      </c>
      <c r="EN350" s="599" t="str">
        <f ca="1">IF($EI350="","",VLOOKUP(EI350,Invoer!$F$15:$AU$1999,6,FALSE))</f>
        <v/>
      </c>
      <c r="EO350" s="599" t="str">
        <f ca="1">IF(EI350="","",VLOOKUP(EI350,Invoer!$F$15:$AU$1999,9,FALSE))</f>
        <v/>
      </c>
      <c r="EP350" s="599" t="str">
        <f ca="1">IF(EI350="","",VLOOKUP(EI350,Invoer!$F$15:$AU$1999,10,FALSE))</f>
        <v/>
      </c>
      <c r="EQ350" s="599" t="str">
        <f ca="1">IF(EI350="","",VLOOKUP(EI350,Invoer!$F$15:$AU$1999,11,FALSE))</f>
        <v/>
      </c>
      <c r="ER350" s="662" t="str">
        <f ca="1">IF(EI350="","",VLOOKUP(EI350,Invoer!CQ:CS,3,FALSE))</f>
        <v/>
      </c>
      <c r="ES350" s="662" t="str">
        <f t="shared" ca="1" si="194"/>
        <v/>
      </c>
      <c r="ET350" s="513" t="str">
        <f t="shared" ca="1" si="195"/>
        <v/>
      </c>
      <c r="EU350" s="112" t="str">
        <f t="shared" ca="1" si="196"/>
        <v/>
      </c>
      <c r="EV350" s="83" t="s">
        <v>160</v>
      </c>
      <c r="EW350" s="682" t="str">
        <f t="shared" ca="1" si="197"/>
        <v/>
      </c>
      <c r="EX350" s="662" t="str">
        <f t="shared" ca="1" si="198"/>
        <v/>
      </c>
      <c r="EY350"/>
      <c r="EZ350" s="56" t="e">
        <f t="shared" ca="1" si="206"/>
        <v>#VALUE!</v>
      </c>
      <c r="FA350" s="56" t="e">
        <f t="shared" ca="1" si="207"/>
        <v>#VALUE!</v>
      </c>
      <c r="FE350"/>
      <c r="FI350"/>
      <c r="FJ350"/>
    </row>
    <row r="351" spans="1:166" ht="12" customHeight="1" x14ac:dyDescent="0.2">
      <c r="A351"/>
      <c r="B351"/>
      <c r="C351"/>
      <c r="E351"/>
      <c r="AC351" s="435" t="str">
        <f>IF($AC$7&lt;3,Invoer!DR356,IF($AC$7=3,Invoer!BT356,"x"))</f>
        <v>x</v>
      </c>
      <c r="AD351" s="599" t="str">
        <f t="shared" si="199"/>
        <v/>
      </c>
      <c r="AE351" s="673" t="str">
        <f>IF($AD351="","",VLOOKUP(AD351,Invoer!$F$15:$AU$1999,2,FALSE))</f>
        <v/>
      </c>
      <c r="AF351" s="599" t="str">
        <f t="shared" si="200"/>
        <v/>
      </c>
      <c r="AG351" s="599" t="str">
        <f>IF($AD351="","",VLOOKUP(AD351,Invoer!$F$15:$AU$1999,3,FALSE))</f>
        <v/>
      </c>
      <c r="AH351" s="599" t="str">
        <f>IF($AD351="","",IF(AG351&lt;&gt;"Liq","",VLOOKUP(AD351,Invoer!$F$15:$AU$1999,4,FALSE)))</f>
        <v/>
      </c>
      <c r="AI351" s="677" t="str">
        <f>IF($AD351="","",VLOOKUP(AD351,Invoer!$F$15:$AU$1999,5,FALSE))</f>
        <v/>
      </c>
      <c r="AJ351" s="599" t="str">
        <f>IF($AD351="","",VLOOKUP(AD351,Invoer!$F$15:$AU$1999,6,FALSE))</f>
        <v/>
      </c>
      <c r="AK351" s="599" t="str">
        <f>IF($AD351="","",VLOOKUP(AD351,Invoer!$F$15:$AU$1999,9,FALSE))</f>
        <v/>
      </c>
      <c r="AL351" s="599" t="str">
        <f>IF($AD351="","",VLOOKUP(AD351,Invoer!$F$15:$AU$1999,10,FALSE))</f>
        <v/>
      </c>
      <c r="AM351" s="599" t="str">
        <f>IF($AD351="","",VLOOKUP(AD351,Invoer!$F$15:$BB$1999,14,FALSE))</f>
        <v/>
      </c>
      <c r="AN351" s="599" t="str">
        <f>IF($AD351="","",VLOOKUP(AD351,Invoer!$F$15:$AU$1999,11,FALSE))</f>
        <v/>
      </c>
      <c r="AO351" s="662" t="str">
        <f>IF($AD351="","",VLOOKUP(AD351,Invoer!$F$15:$AU$1999,15,FALSE))</f>
        <v/>
      </c>
      <c r="AP351" s="599" t="str">
        <f>IF($AD351="","",VLOOKUP(AD351,Invoer!$F$15:$AU$1999,19,FALSE))</f>
        <v/>
      </c>
      <c r="AQ351" s="662" t="str">
        <f>IF($AD351="","",VLOOKUP(AD351,Invoer!$F$15:$AU$1999,24,FALSE))</f>
        <v/>
      </c>
      <c r="AR351" s="662" t="str">
        <f>IF($AD351="","",VLOOKUP(AD351,Invoer!$F$15:$AU$1999,17,FALSE))</f>
        <v/>
      </c>
      <c r="AS351" s="678" t="str">
        <f t="shared" si="208"/>
        <v/>
      </c>
      <c r="AT351" s="676" t="str">
        <f t="shared" si="182"/>
        <v/>
      </c>
      <c r="AU351" s="77" t="e">
        <f t="shared" si="183"/>
        <v>#VALUE!</v>
      </c>
      <c r="AW351" s="57"/>
      <c r="AX351" s="57"/>
      <c r="BA351" s="83" t="e">
        <f ca="1">Invoer!DW356</f>
        <v>#N/A</v>
      </c>
      <c r="BB351" s="599" t="str">
        <f t="shared" ca="1" si="201"/>
        <v/>
      </c>
      <c r="BC351" s="673" t="str">
        <f ca="1">IF($BB351="","",VLOOKUP(BB351,Invoer!$F$15:$AU$1999,2,FALSE))</f>
        <v/>
      </c>
      <c r="BD351" s="599" t="str">
        <f t="shared" ca="1" si="202"/>
        <v/>
      </c>
      <c r="BE351" s="599" t="str">
        <f ca="1">IF($BB351="","",VLOOKUP(BB351,Invoer!$F$15:$AU$1999,5,FALSE))</f>
        <v/>
      </c>
      <c r="BF351" s="599" t="str">
        <f ca="1">IF($BB351="","",VLOOKUP(BB351,Invoer!$F$15:$AU$1999,6,FALSE))</f>
        <v/>
      </c>
      <c r="BG351" s="599" t="str">
        <f ca="1">IF($BB351="","",VLOOKUP(BB351,Invoer!$F$15:$AU$1999,9,FALSE))</f>
        <v/>
      </c>
      <c r="BH351" s="599" t="str">
        <f ca="1">IF($BB351="","",VLOOKUP(BB351,Invoer!$F$15:$AU$1999,10,FALSE))</f>
        <v/>
      </c>
      <c r="BI351" s="599" t="str">
        <f ca="1">IF($BB351="","",VLOOKUP(BB351,Invoer!$F$15:$BB$1999,14,FALSE))</f>
        <v/>
      </c>
      <c r="BJ351" s="599" t="str">
        <f ca="1">IF($BB351="","",VLOOKUP(BB351,Invoer!$F$15:$AU$1999,11,FALSE))</f>
        <v/>
      </c>
      <c r="BK351" s="662" t="str">
        <f t="shared" ca="1" si="203"/>
        <v/>
      </c>
      <c r="BL351" s="662" t="str">
        <f t="shared" ca="1" si="204"/>
        <v/>
      </c>
      <c r="BM351" s="679" t="str">
        <f t="shared" ca="1" si="205"/>
        <v/>
      </c>
      <c r="BN351" s="662" t="str">
        <f t="shared" ca="1" si="211"/>
        <v/>
      </c>
      <c r="BO351" s="662" t="str">
        <f ca="1">IF($BB351="","",VLOOKUP(BB351,Invoer!$F$15:$AU$1999,15,FALSE))</f>
        <v/>
      </c>
      <c r="BP351" s="662" t="str">
        <f ca="1">IF($BB351="","",VLOOKUP(BB351,Invoer!$F$15:$AU$1999,24,FALSE))</f>
        <v/>
      </c>
      <c r="BQ351" s="662" t="str">
        <f ca="1">IF($BB351="","",VLOOKUP(BB351,Invoer!$F$15:$AU$1999,17,FALSE))</f>
        <v/>
      </c>
      <c r="BS351" s="73" t="e">
        <f t="shared" ca="1" si="209"/>
        <v>#VALUE!</v>
      </c>
      <c r="BT351" s="57" t="str">
        <f t="shared" ca="1" si="210"/>
        <v/>
      </c>
      <c r="CQ351" s="411" t="e">
        <f ca="1">Invoer!EG356</f>
        <v>#N/A</v>
      </c>
      <c r="CR351" s="599" t="str">
        <f t="shared" ca="1" si="185"/>
        <v/>
      </c>
      <c r="CS351" s="673" t="str">
        <f ca="1">IF($CR351="","",VLOOKUP(CR351,Invoer!$F$15:$AU$1500,2,FALSE))</f>
        <v/>
      </c>
      <c r="CT351" s="599" t="str">
        <f t="shared" ca="1" si="186"/>
        <v/>
      </c>
      <c r="CU351" s="599" t="str">
        <f ca="1">IF($CR351="","",VLOOKUP(CR351,Invoer!$F$15:$AU$1500,3,FALSE))</f>
        <v/>
      </c>
      <c r="CV351" s="599" t="str">
        <f ca="1">IF($CR351="","",IF(CU351&lt;&gt;"Liq","",VLOOKUP(CR351,Invoer!$F$15:$AU$1500,4,FALSE)))</f>
        <v/>
      </c>
      <c r="CW351" s="599" t="str">
        <f ca="1">IF($CR351="","",VLOOKUP(CR351,Invoer!$F$15:$AU$1500,5,FALSE))</f>
        <v/>
      </c>
      <c r="CX351" s="599" t="str">
        <f ca="1">IF($CR351="","",VLOOKUP(CR351,Invoer!$F$15:$AU$1500,6,FALSE))</f>
        <v/>
      </c>
      <c r="CY351" s="599" t="str">
        <f ca="1">IF($CR351="","",VLOOKUP(CR351,Invoer!$F$15:$AU$1500,9,FALSE))</f>
        <v/>
      </c>
      <c r="CZ351" s="599" t="str">
        <f ca="1">IF($CR351="","",VLOOKUP(CR351,Invoer!$F$15:$AU$1500,10,FALSE))</f>
        <v/>
      </c>
      <c r="DA351" s="599" t="str">
        <f ca="1">IF($CR351="","",VLOOKUP(CR351,Invoer!$F$15:$AU$1500,11,FALSE))</f>
        <v/>
      </c>
      <c r="DB351" s="599" t="str">
        <f ca="1">IF($CR351="","",VLOOKUP(CR351,Invoer!$F$15:$BB$1500,14,FALSE))</f>
        <v/>
      </c>
      <c r="DC351" s="662" t="str">
        <f ca="1">IF($CR351="","",VLOOKUP(CR351,Invoer!$F$15:$AU$1500,15,FALSE))</f>
        <v/>
      </c>
      <c r="DD351" s="599" t="str">
        <f ca="1">IF($CR351="","",VLOOKUP(CR351,Invoer!$F$15:$AU$1500,19,FALSE))</f>
        <v/>
      </c>
      <c r="DE351" s="662" t="str">
        <f ca="1">IF($CR351="","",VLOOKUP(CR351,Invoer!$F$15:$AU$1500,20,FALSE))</f>
        <v/>
      </c>
      <c r="DF351" s="662" t="str">
        <f ca="1">IF($CR351="","",VLOOKUP(CR351,Invoer!$F$15:$AU$1500,23,FALSE))</f>
        <v/>
      </c>
      <c r="DG351" s="662" t="str">
        <f ca="1">IF($CR351="","",VLOOKUP(CR351,Invoer!$F$15:$AU$1500,17,FALSE))</f>
        <v/>
      </c>
      <c r="DH351" s="681" t="str">
        <f t="shared" ca="1" si="187"/>
        <v/>
      </c>
      <c r="DI351" s="662" t="str">
        <f t="shared" ca="1" si="188"/>
        <v/>
      </c>
      <c r="DJ351" s="190"/>
      <c r="DK351" s="411" t="str">
        <f t="shared" ca="1" si="189"/>
        <v/>
      </c>
      <c r="DO351" s="61" t="e">
        <f ca="1">IF($DN$4&lt;3,Invoer!EB356,Invoer!EA356)</f>
        <v>#N/A</v>
      </c>
      <c r="DP351" s="599" t="str">
        <f t="shared" ca="1" si="190"/>
        <v/>
      </c>
      <c r="DQ351" s="673" t="str">
        <f ca="1">IF($DP351="","",VLOOKUP(DP351,Invoer!$F$15:$AU$1999,2,FALSE))</f>
        <v/>
      </c>
      <c r="DR351" s="599" t="str">
        <f t="shared" ca="1" si="191"/>
        <v/>
      </c>
      <c r="DS351" s="599" t="str">
        <f ca="1">IF($DP351="","",VLOOKUP(DP351,Invoer!$F$15:$AU$1999,3,FALSE))</f>
        <v/>
      </c>
      <c r="DT351" s="599" t="str">
        <f ca="1">IF($DP351="","",IF(DS351&lt;&gt;"Liq","",VLOOKUP(DP351,Invoer!$F$15:$AU$1999,4,FALSE)))</f>
        <v/>
      </c>
      <c r="DU351" s="599" t="str">
        <f ca="1">IF($DP351="","",VLOOKUP(DP351,Invoer!$F$15:$AU$1999,5,FALSE))</f>
        <v/>
      </c>
      <c r="DV351" s="599" t="str">
        <f ca="1">IF($DP351="","",VLOOKUP(DP351,Invoer!$F$15:$AU$1999,6,FALSE))</f>
        <v/>
      </c>
      <c r="DW351" s="599" t="str">
        <f ca="1">IF($DP351="","",VLOOKUP(DP351,Invoer!$F$15:$AU$1999,9,FALSE))</f>
        <v/>
      </c>
      <c r="DX351" s="599" t="str">
        <f ca="1">IF($DP351="","",VLOOKUP(DP351,Invoer!$F$15:$AU$1999,10,FALSE))</f>
        <v/>
      </c>
      <c r="DY351" s="595" t="str">
        <f ca="1">IF($DP351="","",VLOOKUP(DP351,Invoer!$F$15:$AU$1999,11,FALSE))</f>
        <v/>
      </c>
      <c r="DZ351" s="662" t="str">
        <f ca="1">IF($DP351="","",IF($DN$4&gt;2,"",VLOOKUP(DP351,Invoer!CQ:CS,3,FALSE)))</f>
        <v/>
      </c>
      <c r="EA351" s="541" t="str">
        <f ca="1">IF($DP351="","",IF(ISERROR(DQ351),0,IF($DN$4&lt;3,"",VLOOKUP(DP351,Invoer!$F$15:$AU$1999,15,FALSE))))</f>
        <v/>
      </c>
      <c r="EB351" s="595" t="str">
        <f ca="1">IF($DP351="","",IF($DN$4&lt;3,"",VLOOKUP(DP351,Invoer!$F$15:$AU$1999,19,FALSE)))</f>
        <v/>
      </c>
      <c r="EC351" s="541" t="str">
        <f ca="1">IF($DP351="","",IF(ISERROR(DQ351),0,IF($DN$4&lt;3,"",VLOOKUP(DP351,Invoer!$F$15:$AU$1999,24,FALSE))))</f>
        <v/>
      </c>
      <c r="ED351" s="541" t="str">
        <f ca="1">IF($DP351="","",IF(ISERROR(DQ351),0,IF($DN$4&lt;3,"",VLOOKUP(DP351,Invoer!$F$15:$AU$1999,17,FALSE))))</f>
        <v/>
      </c>
      <c r="EH351" s="89" t="e">
        <f ca="1">Invoer!CP356</f>
        <v>#N/A</v>
      </c>
      <c r="EI351" s="599" t="str">
        <f t="shared" ca="1" si="192"/>
        <v/>
      </c>
      <c r="EJ351" s="673" t="str">
        <f ca="1">IF(EI351="","",VLOOKUP(EI351,Invoer!$F$15:$AU$1999,2,FALSE))</f>
        <v/>
      </c>
      <c r="EK351" s="599" t="str">
        <f t="shared" ca="1" si="193"/>
        <v/>
      </c>
      <c r="EL351" s="599" t="str">
        <f ca="1">IF($EI351="","",VLOOKUP(EI351,Invoer!$F$15:$AU$1999,3,FALSE))</f>
        <v/>
      </c>
      <c r="EM351" s="599" t="str">
        <f ca="1">IF($EI351="","",IF(EL351&lt;&gt;"Liq","",VLOOKUP(EI351,Invoer!$F$15:$AU$1999,4,FALSE)))</f>
        <v/>
      </c>
      <c r="EN351" s="599" t="str">
        <f ca="1">IF($EI351="","",VLOOKUP(EI351,Invoer!$F$15:$AU$1999,6,FALSE))</f>
        <v/>
      </c>
      <c r="EO351" s="599" t="str">
        <f ca="1">IF(EI351="","",VLOOKUP(EI351,Invoer!$F$15:$AU$1999,9,FALSE))</f>
        <v/>
      </c>
      <c r="EP351" s="599" t="str">
        <f ca="1">IF(EI351="","",VLOOKUP(EI351,Invoer!$F$15:$AU$1999,10,FALSE))</f>
        <v/>
      </c>
      <c r="EQ351" s="599" t="str">
        <f ca="1">IF(EI351="","",VLOOKUP(EI351,Invoer!$F$15:$AU$1999,11,FALSE))</f>
        <v/>
      </c>
      <c r="ER351" s="662" t="str">
        <f ca="1">IF(EI351="","",VLOOKUP(EI351,Invoer!CQ:CS,3,FALSE))</f>
        <v/>
      </c>
      <c r="ES351" s="662" t="str">
        <f t="shared" ca="1" si="194"/>
        <v/>
      </c>
      <c r="ET351" s="513" t="str">
        <f t="shared" ca="1" si="195"/>
        <v/>
      </c>
      <c r="EU351" s="112" t="str">
        <f t="shared" ca="1" si="196"/>
        <v/>
      </c>
      <c r="EV351" s="83" t="s">
        <v>160</v>
      </c>
      <c r="EW351" s="682" t="str">
        <f t="shared" ca="1" si="197"/>
        <v/>
      </c>
      <c r="EX351" s="662" t="str">
        <f t="shared" ca="1" si="198"/>
        <v/>
      </c>
      <c r="EY351"/>
      <c r="EZ351" s="56" t="e">
        <f t="shared" ca="1" si="206"/>
        <v>#VALUE!</v>
      </c>
      <c r="FA351" s="56" t="e">
        <f t="shared" ca="1" si="207"/>
        <v>#VALUE!</v>
      </c>
      <c r="FE351"/>
      <c r="FI351"/>
      <c r="FJ351"/>
    </row>
    <row r="352" spans="1:166" ht="12" customHeight="1" x14ac:dyDescent="0.2">
      <c r="A352"/>
      <c r="B352"/>
      <c r="C352"/>
      <c r="E352"/>
      <c r="AC352" s="435" t="str">
        <f>IF($AC$7&lt;3,Invoer!DR357,IF($AC$7=3,Invoer!BT357,"x"))</f>
        <v>x</v>
      </c>
      <c r="AD352" s="599" t="str">
        <f t="shared" si="199"/>
        <v/>
      </c>
      <c r="AE352" s="673" t="str">
        <f>IF($AD352="","",VLOOKUP(AD352,Invoer!$F$15:$AU$1999,2,FALSE))</f>
        <v/>
      </c>
      <c r="AF352" s="599" t="str">
        <f t="shared" si="200"/>
        <v/>
      </c>
      <c r="AG352" s="599" t="str">
        <f>IF($AD352="","",VLOOKUP(AD352,Invoer!$F$15:$AU$1999,3,FALSE))</f>
        <v/>
      </c>
      <c r="AH352" s="599" t="str">
        <f>IF($AD352="","",IF(AG352&lt;&gt;"Liq","",VLOOKUP(AD352,Invoer!$F$15:$AU$1999,4,FALSE)))</f>
        <v/>
      </c>
      <c r="AI352" s="677" t="str">
        <f>IF($AD352="","",VLOOKUP(AD352,Invoer!$F$15:$AU$1999,5,FALSE))</f>
        <v/>
      </c>
      <c r="AJ352" s="599" t="str">
        <f>IF($AD352="","",VLOOKUP(AD352,Invoer!$F$15:$AU$1999,6,FALSE))</f>
        <v/>
      </c>
      <c r="AK352" s="599" t="str">
        <f>IF($AD352="","",VLOOKUP(AD352,Invoer!$F$15:$AU$1999,9,FALSE))</f>
        <v/>
      </c>
      <c r="AL352" s="599" t="str">
        <f>IF($AD352="","",VLOOKUP(AD352,Invoer!$F$15:$AU$1999,10,FALSE))</f>
        <v/>
      </c>
      <c r="AM352" s="599" t="str">
        <f>IF($AD352="","",VLOOKUP(AD352,Invoer!$F$15:$BB$1999,14,FALSE))</f>
        <v/>
      </c>
      <c r="AN352" s="599" t="str">
        <f>IF($AD352="","",VLOOKUP(AD352,Invoer!$F$15:$AU$1999,11,FALSE))</f>
        <v/>
      </c>
      <c r="AO352" s="662" t="str">
        <f>IF($AD352="","",VLOOKUP(AD352,Invoer!$F$15:$AU$1999,15,FALSE))</f>
        <v/>
      </c>
      <c r="AP352" s="599" t="str">
        <f>IF($AD352="","",VLOOKUP(AD352,Invoer!$F$15:$AU$1999,19,FALSE))</f>
        <v/>
      </c>
      <c r="AQ352" s="662" t="str">
        <f>IF($AD352="","",VLOOKUP(AD352,Invoer!$F$15:$AU$1999,24,FALSE))</f>
        <v/>
      </c>
      <c r="AR352" s="662" t="str">
        <f>IF($AD352="","",VLOOKUP(AD352,Invoer!$F$15:$AU$1999,17,FALSE))</f>
        <v/>
      </c>
      <c r="AS352" s="678" t="str">
        <f t="shared" si="208"/>
        <v/>
      </c>
      <c r="AT352" s="676" t="str">
        <f t="shared" si="182"/>
        <v/>
      </c>
      <c r="AU352" s="77" t="e">
        <f t="shared" si="183"/>
        <v>#VALUE!</v>
      </c>
      <c r="AW352" s="57"/>
      <c r="AX352" s="57"/>
      <c r="BA352" s="83" t="e">
        <f ca="1">Invoer!DW357</f>
        <v>#N/A</v>
      </c>
      <c r="BB352" s="599" t="str">
        <f t="shared" ca="1" si="201"/>
        <v/>
      </c>
      <c r="BC352" s="673" t="str">
        <f ca="1">IF($BB352="","",VLOOKUP(BB352,Invoer!$F$15:$AU$1999,2,FALSE))</f>
        <v/>
      </c>
      <c r="BD352" s="599" t="str">
        <f t="shared" ca="1" si="202"/>
        <v/>
      </c>
      <c r="BE352" s="599" t="str">
        <f ca="1">IF($BB352="","",VLOOKUP(BB352,Invoer!$F$15:$AU$1999,5,FALSE))</f>
        <v/>
      </c>
      <c r="BF352" s="599" t="str">
        <f ca="1">IF($BB352="","",VLOOKUP(BB352,Invoer!$F$15:$AU$1999,6,FALSE))</f>
        <v/>
      </c>
      <c r="BG352" s="599" t="str">
        <f ca="1">IF($BB352="","",VLOOKUP(BB352,Invoer!$F$15:$AU$1999,9,FALSE))</f>
        <v/>
      </c>
      <c r="BH352" s="599" t="str">
        <f ca="1">IF($BB352="","",VLOOKUP(BB352,Invoer!$F$15:$AU$1999,10,FALSE))</f>
        <v/>
      </c>
      <c r="BI352" s="599" t="str">
        <f ca="1">IF($BB352="","",VLOOKUP(BB352,Invoer!$F$15:$BB$1999,14,FALSE))</f>
        <v/>
      </c>
      <c r="BJ352" s="599" t="str">
        <f ca="1">IF($BB352="","",VLOOKUP(BB352,Invoer!$F$15:$AU$1999,11,FALSE))</f>
        <v/>
      </c>
      <c r="BK352" s="662" t="str">
        <f t="shared" ca="1" si="203"/>
        <v/>
      </c>
      <c r="BL352" s="662" t="str">
        <f t="shared" ca="1" si="204"/>
        <v/>
      </c>
      <c r="BM352" s="679" t="str">
        <f t="shared" ca="1" si="205"/>
        <v/>
      </c>
      <c r="BN352" s="662" t="str">
        <f t="shared" ca="1" si="211"/>
        <v/>
      </c>
      <c r="BO352" s="662" t="str">
        <f ca="1">IF($BB352="","",VLOOKUP(BB352,Invoer!$F$15:$AU$1999,15,FALSE))</f>
        <v/>
      </c>
      <c r="BP352" s="662" t="str">
        <f ca="1">IF($BB352="","",VLOOKUP(BB352,Invoer!$F$15:$AU$1999,24,FALSE))</f>
        <v/>
      </c>
      <c r="BQ352" s="662" t="str">
        <f ca="1">IF($BB352="","",VLOOKUP(BB352,Invoer!$F$15:$AU$1999,17,FALSE))</f>
        <v/>
      </c>
      <c r="BS352" s="73" t="e">
        <f t="shared" ca="1" si="209"/>
        <v>#VALUE!</v>
      </c>
      <c r="BT352" s="57" t="str">
        <f t="shared" ca="1" si="210"/>
        <v/>
      </c>
      <c r="CQ352" s="411" t="e">
        <f ca="1">Invoer!EG357</f>
        <v>#N/A</v>
      </c>
      <c r="CR352" s="599" t="str">
        <f t="shared" ca="1" si="185"/>
        <v/>
      </c>
      <c r="CS352" s="673" t="str">
        <f ca="1">IF($CR352="","",VLOOKUP(CR352,Invoer!$F$15:$AU$1500,2,FALSE))</f>
        <v/>
      </c>
      <c r="CT352" s="599" t="str">
        <f t="shared" ca="1" si="186"/>
        <v/>
      </c>
      <c r="CU352" s="599" t="str">
        <f ca="1">IF($CR352="","",VLOOKUP(CR352,Invoer!$F$15:$AU$1500,3,FALSE))</f>
        <v/>
      </c>
      <c r="CV352" s="599" t="str">
        <f ca="1">IF($CR352="","",IF(CU352&lt;&gt;"Liq","",VLOOKUP(CR352,Invoer!$F$15:$AU$1500,4,FALSE)))</f>
        <v/>
      </c>
      <c r="CW352" s="599" t="str">
        <f ca="1">IF($CR352="","",VLOOKUP(CR352,Invoer!$F$15:$AU$1500,5,FALSE))</f>
        <v/>
      </c>
      <c r="CX352" s="599" t="str">
        <f ca="1">IF($CR352="","",VLOOKUP(CR352,Invoer!$F$15:$AU$1500,6,FALSE))</f>
        <v/>
      </c>
      <c r="CY352" s="599" t="str">
        <f ca="1">IF($CR352="","",VLOOKUP(CR352,Invoer!$F$15:$AU$1500,9,FALSE))</f>
        <v/>
      </c>
      <c r="CZ352" s="599" t="str">
        <f ca="1">IF($CR352="","",VLOOKUP(CR352,Invoer!$F$15:$AU$1500,10,FALSE))</f>
        <v/>
      </c>
      <c r="DA352" s="599" t="str">
        <f ca="1">IF($CR352="","",VLOOKUP(CR352,Invoer!$F$15:$AU$1500,11,FALSE))</f>
        <v/>
      </c>
      <c r="DB352" s="599" t="str">
        <f ca="1">IF($CR352="","",VLOOKUP(CR352,Invoer!$F$15:$BB$1500,14,FALSE))</f>
        <v/>
      </c>
      <c r="DC352" s="662" t="str">
        <f ca="1">IF($CR352="","",VLOOKUP(CR352,Invoer!$F$15:$AU$1500,15,FALSE))</f>
        <v/>
      </c>
      <c r="DD352" s="599" t="str">
        <f ca="1">IF($CR352="","",VLOOKUP(CR352,Invoer!$F$15:$AU$1500,19,FALSE))</f>
        <v/>
      </c>
      <c r="DE352" s="662" t="str">
        <f ca="1">IF($CR352="","",VLOOKUP(CR352,Invoer!$F$15:$AU$1500,20,FALSE))</f>
        <v/>
      </c>
      <c r="DF352" s="662" t="str">
        <f ca="1">IF($CR352="","",VLOOKUP(CR352,Invoer!$F$15:$AU$1500,23,FALSE))</f>
        <v/>
      </c>
      <c r="DG352" s="662" t="str">
        <f ca="1">IF($CR352="","",VLOOKUP(CR352,Invoer!$F$15:$AU$1500,17,FALSE))</f>
        <v/>
      </c>
      <c r="DH352" s="681" t="str">
        <f t="shared" ca="1" si="187"/>
        <v/>
      </c>
      <c r="DI352" s="662" t="str">
        <f t="shared" ca="1" si="188"/>
        <v/>
      </c>
      <c r="DJ352" s="190"/>
      <c r="DK352" s="411" t="str">
        <f t="shared" ca="1" si="189"/>
        <v/>
      </c>
      <c r="DO352" s="61" t="e">
        <f ca="1">IF($DN$4&lt;3,Invoer!EB357,Invoer!EA357)</f>
        <v>#N/A</v>
      </c>
      <c r="DP352" s="599" t="str">
        <f t="shared" ca="1" si="190"/>
        <v/>
      </c>
      <c r="DQ352" s="673" t="str">
        <f ca="1">IF($DP352="","",VLOOKUP(DP352,Invoer!$F$15:$AU$1999,2,FALSE))</f>
        <v/>
      </c>
      <c r="DR352" s="599" t="str">
        <f t="shared" ca="1" si="191"/>
        <v/>
      </c>
      <c r="DS352" s="599" t="str">
        <f ca="1">IF($DP352="","",VLOOKUP(DP352,Invoer!$F$15:$AU$1999,3,FALSE))</f>
        <v/>
      </c>
      <c r="DT352" s="599" t="str">
        <f ca="1">IF($DP352="","",IF(DS352&lt;&gt;"Liq","",VLOOKUP(DP352,Invoer!$F$15:$AU$1999,4,FALSE)))</f>
        <v/>
      </c>
      <c r="DU352" s="599" t="str">
        <f ca="1">IF($DP352="","",VLOOKUP(DP352,Invoer!$F$15:$AU$1999,5,FALSE))</f>
        <v/>
      </c>
      <c r="DV352" s="599" t="str">
        <f ca="1">IF($DP352="","",VLOOKUP(DP352,Invoer!$F$15:$AU$1999,6,FALSE))</f>
        <v/>
      </c>
      <c r="DW352" s="599" t="str">
        <f ca="1">IF($DP352="","",VLOOKUP(DP352,Invoer!$F$15:$AU$1999,9,FALSE))</f>
        <v/>
      </c>
      <c r="DX352" s="599" t="str">
        <f ca="1">IF($DP352="","",VLOOKUP(DP352,Invoer!$F$15:$AU$1999,10,FALSE))</f>
        <v/>
      </c>
      <c r="DY352" s="595" t="str">
        <f ca="1">IF($DP352="","",VLOOKUP(DP352,Invoer!$F$15:$AU$1999,11,FALSE))</f>
        <v/>
      </c>
      <c r="DZ352" s="662" t="str">
        <f ca="1">IF($DP352="","",IF($DN$4&gt;2,"",VLOOKUP(DP352,Invoer!CQ:CS,3,FALSE)))</f>
        <v/>
      </c>
      <c r="EA352" s="541" t="str">
        <f ca="1">IF($DP352="","",IF(ISERROR(DQ352),0,IF($DN$4&lt;3,"",VLOOKUP(DP352,Invoer!$F$15:$AU$1999,15,FALSE))))</f>
        <v/>
      </c>
      <c r="EB352" s="595" t="str">
        <f ca="1">IF($DP352="","",IF($DN$4&lt;3,"",VLOOKUP(DP352,Invoer!$F$15:$AU$1999,19,FALSE)))</f>
        <v/>
      </c>
      <c r="EC352" s="541" t="str">
        <f ca="1">IF($DP352="","",IF(ISERROR(DQ352),0,IF($DN$4&lt;3,"",VLOOKUP(DP352,Invoer!$F$15:$AU$1999,24,FALSE))))</f>
        <v/>
      </c>
      <c r="ED352" s="541" t="str">
        <f ca="1">IF($DP352="","",IF(ISERROR(DQ352),0,IF($DN$4&lt;3,"",VLOOKUP(DP352,Invoer!$F$15:$AU$1999,17,FALSE))))</f>
        <v/>
      </c>
      <c r="EH352" s="89" t="e">
        <f ca="1">Invoer!CP357</f>
        <v>#N/A</v>
      </c>
      <c r="EI352" s="599" t="str">
        <f t="shared" ca="1" si="192"/>
        <v/>
      </c>
      <c r="EJ352" s="673" t="str">
        <f ca="1">IF(EI352="","",VLOOKUP(EI352,Invoer!$F$15:$AU$1999,2,FALSE))</f>
        <v/>
      </c>
      <c r="EK352" s="599" t="str">
        <f t="shared" ca="1" si="193"/>
        <v/>
      </c>
      <c r="EL352" s="599" t="str">
        <f ca="1">IF($EI352="","",VLOOKUP(EI352,Invoer!$F$15:$AU$1999,3,FALSE))</f>
        <v/>
      </c>
      <c r="EM352" s="599" t="str">
        <f ca="1">IF($EI352="","",IF(EL352&lt;&gt;"Liq","",VLOOKUP(EI352,Invoer!$F$15:$AU$1999,4,FALSE)))</f>
        <v/>
      </c>
      <c r="EN352" s="599" t="str">
        <f ca="1">IF($EI352="","",VLOOKUP(EI352,Invoer!$F$15:$AU$1999,6,FALSE))</f>
        <v/>
      </c>
      <c r="EO352" s="599" t="str">
        <f ca="1">IF(EI352="","",VLOOKUP(EI352,Invoer!$F$15:$AU$1999,9,FALSE))</f>
        <v/>
      </c>
      <c r="EP352" s="599" t="str">
        <f ca="1">IF(EI352="","",VLOOKUP(EI352,Invoer!$F$15:$AU$1999,10,FALSE))</f>
        <v/>
      </c>
      <c r="EQ352" s="599" t="str">
        <f ca="1">IF(EI352="","",VLOOKUP(EI352,Invoer!$F$15:$AU$1999,11,FALSE))</f>
        <v/>
      </c>
      <c r="ER352" s="662" t="str">
        <f ca="1">IF(EI352="","",VLOOKUP(EI352,Invoer!CQ:CS,3,FALSE))</f>
        <v/>
      </c>
      <c r="ES352" s="662" t="str">
        <f t="shared" ca="1" si="194"/>
        <v/>
      </c>
      <c r="ET352" s="513" t="str">
        <f t="shared" ca="1" si="195"/>
        <v/>
      </c>
      <c r="EU352" s="112" t="str">
        <f t="shared" ca="1" si="196"/>
        <v/>
      </c>
      <c r="EV352" s="83" t="s">
        <v>160</v>
      </c>
      <c r="EW352" s="682" t="str">
        <f t="shared" ca="1" si="197"/>
        <v/>
      </c>
      <c r="EX352" s="662" t="str">
        <f t="shared" ca="1" si="198"/>
        <v/>
      </c>
      <c r="EY352"/>
      <c r="EZ352" s="56" t="e">
        <f t="shared" ca="1" si="206"/>
        <v>#VALUE!</v>
      </c>
      <c r="FA352" s="56" t="e">
        <f t="shared" ca="1" si="207"/>
        <v>#VALUE!</v>
      </c>
      <c r="FE352"/>
      <c r="FI352"/>
      <c r="FJ352"/>
    </row>
    <row r="353" spans="1:166" ht="12" customHeight="1" x14ac:dyDescent="0.2">
      <c r="A353"/>
      <c r="B353"/>
      <c r="C353"/>
      <c r="E353"/>
      <c r="AC353" s="435" t="str">
        <f>IF($AC$7&lt;3,Invoer!DR358,IF($AC$7=3,Invoer!BT358,"x"))</f>
        <v>x</v>
      </c>
      <c r="AD353" s="599" t="str">
        <f t="shared" si="199"/>
        <v/>
      </c>
      <c r="AE353" s="673" t="str">
        <f>IF($AD353="","",VLOOKUP(AD353,Invoer!$F$15:$AU$1999,2,FALSE))</f>
        <v/>
      </c>
      <c r="AF353" s="599" t="str">
        <f t="shared" si="200"/>
        <v/>
      </c>
      <c r="AG353" s="599" t="str">
        <f>IF($AD353="","",VLOOKUP(AD353,Invoer!$F$15:$AU$1999,3,FALSE))</f>
        <v/>
      </c>
      <c r="AH353" s="599" t="str">
        <f>IF($AD353="","",IF(AG353&lt;&gt;"Liq","",VLOOKUP(AD353,Invoer!$F$15:$AU$1999,4,FALSE)))</f>
        <v/>
      </c>
      <c r="AI353" s="677" t="str">
        <f>IF($AD353="","",VLOOKUP(AD353,Invoer!$F$15:$AU$1999,5,FALSE))</f>
        <v/>
      </c>
      <c r="AJ353" s="599" t="str">
        <f>IF($AD353="","",VLOOKUP(AD353,Invoer!$F$15:$AU$1999,6,FALSE))</f>
        <v/>
      </c>
      <c r="AK353" s="599" t="str">
        <f>IF($AD353="","",VLOOKUP(AD353,Invoer!$F$15:$AU$1999,9,FALSE))</f>
        <v/>
      </c>
      <c r="AL353" s="599" t="str">
        <f>IF($AD353="","",VLOOKUP(AD353,Invoer!$F$15:$AU$1999,10,FALSE))</f>
        <v/>
      </c>
      <c r="AM353" s="599" t="str">
        <f>IF($AD353="","",VLOOKUP(AD353,Invoer!$F$15:$BB$1999,14,FALSE))</f>
        <v/>
      </c>
      <c r="AN353" s="599" t="str">
        <f>IF($AD353="","",VLOOKUP(AD353,Invoer!$F$15:$AU$1999,11,FALSE))</f>
        <v/>
      </c>
      <c r="AO353" s="662" t="str">
        <f>IF($AD353="","",VLOOKUP(AD353,Invoer!$F$15:$AU$1999,15,FALSE))</f>
        <v/>
      </c>
      <c r="AP353" s="599" t="str">
        <f>IF($AD353="","",VLOOKUP(AD353,Invoer!$F$15:$AU$1999,19,FALSE))</f>
        <v/>
      </c>
      <c r="AQ353" s="662" t="str">
        <f>IF($AD353="","",VLOOKUP(AD353,Invoer!$F$15:$AU$1999,24,FALSE))</f>
        <v/>
      </c>
      <c r="AR353" s="662" t="str">
        <f>IF($AD353="","",VLOOKUP(AD353,Invoer!$F$15:$AU$1999,17,FALSE))</f>
        <v/>
      </c>
      <c r="AS353" s="678" t="str">
        <f t="shared" si="208"/>
        <v/>
      </c>
      <c r="AT353" s="676" t="str">
        <f t="shared" si="182"/>
        <v/>
      </c>
      <c r="AU353" s="77" t="e">
        <f t="shared" si="183"/>
        <v>#VALUE!</v>
      </c>
      <c r="AW353" s="57"/>
      <c r="AX353" s="57"/>
      <c r="BA353" s="83" t="e">
        <f ca="1">Invoer!DW358</f>
        <v>#N/A</v>
      </c>
      <c r="BB353" s="599" t="str">
        <f t="shared" ca="1" si="201"/>
        <v/>
      </c>
      <c r="BC353" s="673" t="str">
        <f ca="1">IF($BB353="","",VLOOKUP(BB353,Invoer!$F$15:$AU$1999,2,FALSE))</f>
        <v/>
      </c>
      <c r="BD353" s="599" t="str">
        <f t="shared" ca="1" si="202"/>
        <v/>
      </c>
      <c r="BE353" s="599" t="str">
        <f ca="1">IF($BB353="","",VLOOKUP(BB353,Invoer!$F$15:$AU$1999,5,FALSE))</f>
        <v/>
      </c>
      <c r="BF353" s="599" t="str">
        <f ca="1">IF($BB353="","",VLOOKUP(BB353,Invoer!$F$15:$AU$1999,6,FALSE))</f>
        <v/>
      </c>
      <c r="BG353" s="599" t="str">
        <f ca="1">IF($BB353="","",VLOOKUP(BB353,Invoer!$F$15:$AU$1999,9,FALSE))</f>
        <v/>
      </c>
      <c r="BH353" s="599" t="str">
        <f ca="1">IF($BB353="","",VLOOKUP(BB353,Invoer!$F$15:$AU$1999,10,FALSE))</f>
        <v/>
      </c>
      <c r="BI353" s="599" t="str">
        <f ca="1">IF($BB353="","",VLOOKUP(BB353,Invoer!$F$15:$BB$1999,14,FALSE))</f>
        <v/>
      </c>
      <c r="BJ353" s="599" t="str">
        <f ca="1">IF($BB353="","",VLOOKUP(BB353,Invoer!$F$15:$AU$1999,11,FALSE))</f>
        <v/>
      </c>
      <c r="BK353" s="662" t="str">
        <f t="shared" ca="1" si="203"/>
        <v/>
      </c>
      <c r="BL353" s="662" t="str">
        <f t="shared" ca="1" si="204"/>
        <v/>
      </c>
      <c r="BM353" s="679" t="str">
        <f t="shared" ca="1" si="205"/>
        <v/>
      </c>
      <c r="BN353" s="662" t="str">
        <f t="shared" ca="1" si="211"/>
        <v/>
      </c>
      <c r="BO353" s="662" t="str">
        <f ca="1">IF($BB353="","",VLOOKUP(BB353,Invoer!$F$15:$AU$1999,15,FALSE))</f>
        <v/>
      </c>
      <c r="BP353" s="662" t="str">
        <f ca="1">IF($BB353="","",VLOOKUP(BB353,Invoer!$F$15:$AU$1999,24,FALSE))</f>
        <v/>
      </c>
      <c r="BQ353" s="662" t="str">
        <f ca="1">IF($BB353="","",VLOOKUP(BB353,Invoer!$F$15:$AU$1999,17,FALSE))</f>
        <v/>
      </c>
      <c r="BS353" s="73" t="e">
        <f t="shared" ca="1" si="209"/>
        <v>#VALUE!</v>
      </c>
      <c r="BT353" s="57" t="str">
        <f t="shared" ca="1" si="210"/>
        <v/>
      </c>
      <c r="CQ353" s="411" t="e">
        <f ca="1">Invoer!EG358</f>
        <v>#N/A</v>
      </c>
      <c r="CR353" s="599" t="str">
        <f t="shared" ca="1" si="185"/>
        <v/>
      </c>
      <c r="CS353" s="673" t="str">
        <f ca="1">IF($CR353="","",VLOOKUP(CR353,Invoer!$F$15:$AU$1500,2,FALSE))</f>
        <v/>
      </c>
      <c r="CT353" s="599" t="str">
        <f t="shared" ca="1" si="186"/>
        <v/>
      </c>
      <c r="CU353" s="599" t="str">
        <f ca="1">IF($CR353="","",VLOOKUP(CR353,Invoer!$F$15:$AU$1500,3,FALSE))</f>
        <v/>
      </c>
      <c r="CV353" s="599" t="str">
        <f ca="1">IF($CR353="","",IF(CU353&lt;&gt;"Liq","",VLOOKUP(CR353,Invoer!$F$15:$AU$1500,4,FALSE)))</f>
        <v/>
      </c>
      <c r="CW353" s="599" t="str">
        <f ca="1">IF($CR353="","",VLOOKUP(CR353,Invoer!$F$15:$AU$1500,5,FALSE))</f>
        <v/>
      </c>
      <c r="CX353" s="599" t="str">
        <f ca="1">IF($CR353="","",VLOOKUP(CR353,Invoer!$F$15:$AU$1500,6,FALSE))</f>
        <v/>
      </c>
      <c r="CY353" s="599" t="str">
        <f ca="1">IF($CR353="","",VLOOKUP(CR353,Invoer!$F$15:$AU$1500,9,FALSE))</f>
        <v/>
      </c>
      <c r="CZ353" s="599" t="str">
        <f ca="1">IF($CR353="","",VLOOKUP(CR353,Invoer!$F$15:$AU$1500,10,FALSE))</f>
        <v/>
      </c>
      <c r="DA353" s="599" t="str">
        <f ca="1">IF($CR353="","",VLOOKUP(CR353,Invoer!$F$15:$AU$1500,11,FALSE))</f>
        <v/>
      </c>
      <c r="DB353" s="599" t="str">
        <f ca="1">IF($CR353="","",VLOOKUP(CR353,Invoer!$F$15:$BB$1500,14,FALSE))</f>
        <v/>
      </c>
      <c r="DC353" s="662" t="str">
        <f ca="1">IF($CR353="","",VLOOKUP(CR353,Invoer!$F$15:$AU$1500,15,FALSE))</f>
        <v/>
      </c>
      <c r="DD353" s="599" t="str">
        <f ca="1">IF($CR353="","",VLOOKUP(CR353,Invoer!$F$15:$AU$1500,19,FALSE))</f>
        <v/>
      </c>
      <c r="DE353" s="662" t="str">
        <f ca="1">IF($CR353="","",VLOOKUP(CR353,Invoer!$F$15:$AU$1500,20,FALSE))</f>
        <v/>
      </c>
      <c r="DF353" s="662" t="str">
        <f ca="1">IF($CR353="","",VLOOKUP(CR353,Invoer!$F$15:$AU$1500,23,FALSE))</f>
        <v/>
      </c>
      <c r="DG353" s="662" t="str">
        <f ca="1">IF($CR353="","",VLOOKUP(CR353,Invoer!$F$15:$AU$1500,17,FALSE))</f>
        <v/>
      </c>
      <c r="DH353" s="681" t="str">
        <f t="shared" ca="1" si="187"/>
        <v/>
      </c>
      <c r="DI353" s="662" t="str">
        <f t="shared" ca="1" si="188"/>
        <v/>
      </c>
      <c r="DJ353" s="190"/>
      <c r="DK353" s="411" t="str">
        <f t="shared" ca="1" si="189"/>
        <v/>
      </c>
      <c r="DO353" s="61" t="e">
        <f ca="1">IF($DN$4&lt;3,Invoer!EB358,Invoer!EA358)</f>
        <v>#N/A</v>
      </c>
      <c r="DP353" s="599" t="str">
        <f t="shared" ca="1" si="190"/>
        <v/>
      </c>
      <c r="DQ353" s="673" t="str">
        <f ca="1">IF($DP353="","",VLOOKUP(DP353,Invoer!$F$15:$AU$1999,2,FALSE))</f>
        <v/>
      </c>
      <c r="DR353" s="599" t="str">
        <f t="shared" ca="1" si="191"/>
        <v/>
      </c>
      <c r="DS353" s="599" t="str">
        <f ca="1">IF($DP353="","",VLOOKUP(DP353,Invoer!$F$15:$AU$1999,3,FALSE))</f>
        <v/>
      </c>
      <c r="DT353" s="599" t="str">
        <f ca="1">IF($DP353="","",IF(DS353&lt;&gt;"Liq","",VLOOKUP(DP353,Invoer!$F$15:$AU$1999,4,FALSE)))</f>
        <v/>
      </c>
      <c r="DU353" s="599" t="str">
        <f ca="1">IF($DP353="","",VLOOKUP(DP353,Invoer!$F$15:$AU$1999,5,FALSE))</f>
        <v/>
      </c>
      <c r="DV353" s="599" t="str">
        <f ca="1">IF($DP353="","",VLOOKUP(DP353,Invoer!$F$15:$AU$1999,6,FALSE))</f>
        <v/>
      </c>
      <c r="DW353" s="599" t="str">
        <f ca="1">IF($DP353="","",VLOOKUP(DP353,Invoer!$F$15:$AU$1999,9,FALSE))</f>
        <v/>
      </c>
      <c r="DX353" s="599" t="str">
        <f ca="1">IF($DP353="","",VLOOKUP(DP353,Invoer!$F$15:$AU$1999,10,FALSE))</f>
        <v/>
      </c>
      <c r="DY353" s="595" t="str">
        <f ca="1">IF($DP353="","",VLOOKUP(DP353,Invoer!$F$15:$AU$1999,11,FALSE))</f>
        <v/>
      </c>
      <c r="DZ353" s="662" t="str">
        <f ca="1">IF($DP353="","",IF($DN$4&gt;2,"",VLOOKUP(DP353,Invoer!CQ:CS,3,FALSE)))</f>
        <v/>
      </c>
      <c r="EA353" s="541" t="str">
        <f ca="1">IF($DP353="","",IF(ISERROR(DQ353),0,IF($DN$4&lt;3,"",VLOOKUP(DP353,Invoer!$F$15:$AU$1999,15,FALSE))))</f>
        <v/>
      </c>
      <c r="EB353" s="595" t="str">
        <f ca="1">IF($DP353="","",IF($DN$4&lt;3,"",VLOOKUP(DP353,Invoer!$F$15:$AU$1999,19,FALSE)))</f>
        <v/>
      </c>
      <c r="EC353" s="541" t="str">
        <f ca="1">IF($DP353="","",IF(ISERROR(DQ353),0,IF($DN$4&lt;3,"",VLOOKUP(DP353,Invoer!$F$15:$AU$1999,24,FALSE))))</f>
        <v/>
      </c>
      <c r="ED353" s="541" t="str">
        <f ca="1">IF($DP353="","",IF(ISERROR(DQ353),0,IF($DN$4&lt;3,"",VLOOKUP(DP353,Invoer!$F$15:$AU$1999,17,FALSE))))</f>
        <v/>
      </c>
      <c r="EH353" s="89" t="e">
        <f ca="1">Invoer!CP358</f>
        <v>#N/A</v>
      </c>
      <c r="EI353" s="599" t="str">
        <f t="shared" ca="1" si="192"/>
        <v/>
      </c>
      <c r="EJ353" s="673" t="str">
        <f ca="1">IF(EI353="","",VLOOKUP(EI353,Invoer!$F$15:$AU$1999,2,FALSE))</f>
        <v/>
      </c>
      <c r="EK353" s="599" t="str">
        <f t="shared" ca="1" si="193"/>
        <v/>
      </c>
      <c r="EL353" s="599" t="str">
        <f ca="1">IF($EI353="","",VLOOKUP(EI353,Invoer!$F$15:$AU$1999,3,FALSE))</f>
        <v/>
      </c>
      <c r="EM353" s="599" t="str">
        <f ca="1">IF($EI353="","",IF(EL353&lt;&gt;"Liq","",VLOOKUP(EI353,Invoer!$F$15:$AU$1999,4,FALSE)))</f>
        <v/>
      </c>
      <c r="EN353" s="599" t="str">
        <f ca="1">IF($EI353="","",VLOOKUP(EI353,Invoer!$F$15:$AU$1999,6,FALSE))</f>
        <v/>
      </c>
      <c r="EO353" s="599" t="str">
        <f ca="1">IF(EI353="","",VLOOKUP(EI353,Invoer!$F$15:$AU$1999,9,FALSE))</f>
        <v/>
      </c>
      <c r="EP353" s="599" t="str">
        <f ca="1">IF(EI353="","",VLOOKUP(EI353,Invoer!$F$15:$AU$1999,10,FALSE))</f>
        <v/>
      </c>
      <c r="EQ353" s="599" t="str">
        <f ca="1">IF(EI353="","",VLOOKUP(EI353,Invoer!$F$15:$AU$1999,11,FALSE))</f>
        <v/>
      </c>
      <c r="ER353" s="662" t="str">
        <f ca="1">IF(EI353="","",VLOOKUP(EI353,Invoer!CQ:CS,3,FALSE))</f>
        <v/>
      </c>
      <c r="ES353" s="662" t="str">
        <f t="shared" ca="1" si="194"/>
        <v/>
      </c>
      <c r="ET353" s="513" t="str">
        <f t="shared" ca="1" si="195"/>
        <v/>
      </c>
      <c r="EU353" s="112" t="str">
        <f t="shared" ca="1" si="196"/>
        <v/>
      </c>
      <c r="EV353" s="83" t="s">
        <v>160</v>
      </c>
      <c r="EW353" s="682" t="str">
        <f t="shared" ca="1" si="197"/>
        <v/>
      </c>
      <c r="EX353" s="662" t="str">
        <f t="shared" ca="1" si="198"/>
        <v/>
      </c>
      <c r="EY353"/>
      <c r="EZ353" s="56" t="e">
        <f t="shared" ca="1" si="206"/>
        <v>#VALUE!</v>
      </c>
      <c r="FA353" s="56" t="e">
        <f t="shared" ca="1" si="207"/>
        <v>#VALUE!</v>
      </c>
      <c r="FE353"/>
      <c r="FI353"/>
      <c r="FJ353"/>
    </row>
    <row r="354" spans="1:166" ht="12" customHeight="1" x14ac:dyDescent="0.2">
      <c r="A354"/>
      <c r="B354"/>
      <c r="C354"/>
      <c r="E354"/>
      <c r="AC354" s="435" t="str">
        <f>IF($AC$7&lt;3,Invoer!DR359,IF($AC$7=3,Invoer!BT359,"x"))</f>
        <v>x</v>
      </c>
      <c r="AD354" s="599" t="str">
        <f t="shared" si="199"/>
        <v/>
      </c>
      <c r="AE354" s="673" t="str">
        <f>IF($AD354="","",VLOOKUP(AD354,Invoer!$F$15:$AU$1999,2,FALSE))</f>
        <v/>
      </c>
      <c r="AF354" s="599" t="str">
        <f t="shared" si="200"/>
        <v/>
      </c>
      <c r="AG354" s="599" t="str">
        <f>IF($AD354="","",VLOOKUP(AD354,Invoer!$F$15:$AU$1999,3,FALSE))</f>
        <v/>
      </c>
      <c r="AH354" s="599" t="str">
        <f>IF($AD354="","",IF(AG354&lt;&gt;"Liq","",VLOOKUP(AD354,Invoer!$F$15:$AU$1999,4,FALSE)))</f>
        <v/>
      </c>
      <c r="AI354" s="677" t="str">
        <f>IF($AD354="","",VLOOKUP(AD354,Invoer!$F$15:$AU$1999,5,FALSE))</f>
        <v/>
      </c>
      <c r="AJ354" s="599" t="str">
        <f>IF($AD354="","",VLOOKUP(AD354,Invoer!$F$15:$AU$1999,6,FALSE))</f>
        <v/>
      </c>
      <c r="AK354" s="599" t="str">
        <f>IF($AD354="","",VLOOKUP(AD354,Invoer!$F$15:$AU$1999,9,FALSE))</f>
        <v/>
      </c>
      <c r="AL354" s="599" t="str">
        <f>IF($AD354="","",VLOOKUP(AD354,Invoer!$F$15:$AU$1999,10,FALSE))</f>
        <v/>
      </c>
      <c r="AM354" s="599" t="str">
        <f>IF($AD354="","",VLOOKUP(AD354,Invoer!$F$15:$BB$1999,14,FALSE))</f>
        <v/>
      </c>
      <c r="AN354" s="599" t="str">
        <f>IF($AD354="","",VLOOKUP(AD354,Invoer!$F$15:$AU$1999,11,FALSE))</f>
        <v/>
      </c>
      <c r="AO354" s="662" t="str">
        <f>IF($AD354="","",VLOOKUP(AD354,Invoer!$F$15:$AU$1999,15,FALSE))</f>
        <v/>
      </c>
      <c r="AP354" s="599" t="str">
        <f>IF($AD354="","",VLOOKUP(AD354,Invoer!$F$15:$AU$1999,19,FALSE))</f>
        <v/>
      </c>
      <c r="AQ354" s="662" t="str">
        <f>IF($AD354="","",VLOOKUP(AD354,Invoer!$F$15:$AU$1999,24,FALSE))</f>
        <v/>
      </c>
      <c r="AR354" s="662" t="str">
        <f>IF($AD354="","",VLOOKUP(AD354,Invoer!$F$15:$AU$1999,17,FALSE))</f>
        <v/>
      </c>
      <c r="AS354" s="678" t="str">
        <f t="shared" si="208"/>
        <v/>
      </c>
      <c r="AT354" s="676" t="str">
        <f t="shared" si="182"/>
        <v/>
      </c>
      <c r="AU354" s="77" t="e">
        <f t="shared" si="183"/>
        <v>#VALUE!</v>
      </c>
      <c r="AW354" s="57"/>
      <c r="AX354" s="57"/>
      <c r="BA354" s="83" t="e">
        <f ca="1">Invoer!DW359</f>
        <v>#N/A</v>
      </c>
      <c r="BB354" s="599" t="str">
        <f t="shared" ca="1" si="201"/>
        <v/>
      </c>
      <c r="BC354" s="673" t="str">
        <f ca="1">IF($BB354="","",VLOOKUP(BB354,Invoer!$F$15:$AU$1999,2,FALSE))</f>
        <v/>
      </c>
      <c r="BD354" s="599" t="str">
        <f t="shared" ca="1" si="202"/>
        <v/>
      </c>
      <c r="BE354" s="599" t="str">
        <f ca="1">IF($BB354="","",VLOOKUP(BB354,Invoer!$F$15:$AU$1999,5,FALSE))</f>
        <v/>
      </c>
      <c r="BF354" s="599" t="str">
        <f ca="1">IF($BB354="","",VLOOKUP(BB354,Invoer!$F$15:$AU$1999,6,FALSE))</f>
        <v/>
      </c>
      <c r="BG354" s="599" t="str">
        <f ca="1">IF($BB354="","",VLOOKUP(BB354,Invoer!$F$15:$AU$1999,9,FALSE))</f>
        <v/>
      </c>
      <c r="BH354" s="599" t="str">
        <f ca="1">IF($BB354="","",VLOOKUP(BB354,Invoer!$F$15:$AU$1999,10,FALSE))</f>
        <v/>
      </c>
      <c r="BI354" s="599" t="str">
        <f ca="1">IF($BB354="","",VLOOKUP(BB354,Invoer!$F$15:$BB$1999,14,FALSE))</f>
        <v/>
      </c>
      <c r="BJ354" s="599" t="str">
        <f ca="1">IF($BB354="","",VLOOKUP(BB354,Invoer!$F$15:$AU$1999,11,FALSE))</f>
        <v/>
      </c>
      <c r="BK354" s="662" t="str">
        <f t="shared" ca="1" si="203"/>
        <v/>
      </c>
      <c r="BL354" s="662" t="str">
        <f t="shared" ca="1" si="204"/>
        <v/>
      </c>
      <c r="BM354" s="679" t="str">
        <f t="shared" ca="1" si="205"/>
        <v/>
      </c>
      <c r="BN354" s="662" t="str">
        <f t="shared" ca="1" si="211"/>
        <v/>
      </c>
      <c r="BO354" s="662" t="str">
        <f ca="1">IF($BB354="","",VLOOKUP(BB354,Invoer!$F$15:$AU$1999,15,FALSE))</f>
        <v/>
      </c>
      <c r="BP354" s="662" t="str">
        <f ca="1">IF($BB354="","",VLOOKUP(BB354,Invoer!$F$15:$AU$1999,24,FALSE))</f>
        <v/>
      </c>
      <c r="BQ354" s="662" t="str">
        <f ca="1">IF($BB354="","",VLOOKUP(BB354,Invoer!$F$15:$AU$1999,17,FALSE))</f>
        <v/>
      </c>
      <c r="BS354" s="73" t="e">
        <f t="shared" ca="1" si="209"/>
        <v>#VALUE!</v>
      </c>
      <c r="BT354" s="57" t="str">
        <f t="shared" ca="1" si="210"/>
        <v/>
      </c>
      <c r="CQ354" s="411" t="e">
        <f ca="1">Invoer!EG359</f>
        <v>#N/A</v>
      </c>
      <c r="CR354" s="599" t="str">
        <f t="shared" ca="1" si="185"/>
        <v/>
      </c>
      <c r="CS354" s="673" t="str">
        <f ca="1">IF($CR354="","",VLOOKUP(CR354,Invoer!$F$15:$AU$1500,2,FALSE))</f>
        <v/>
      </c>
      <c r="CT354" s="599" t="str">
        <f t="shared" ca="1" si="186"/>
        <v/>
      </c>
      <c r="CU354" s="599" t="str">
        <f ca="1">IF($CR354="","",VLOOKUP(CR354,Invoer!$F$15:$AU$1500,3,FALSE))</f>
        <v/>
      </c>
      <c r="CV354" s="599" t="str">
        <f ca="1">IF($CR354="","",IF(CU354&lt;&gt;"Liq","",VLOOKUP(CR354,Invoer!$F$15:$AU$1500,4,FALSE)))</f>
        <v/>
      </c>
      <c r="CW354" s="599" t="str">
        <f ca="1">IF($CR354="","",VLOOKUP(CR354,Invoer!$F$15:$AU$1500,5,FALSE))</f>
        <v/>
      </c>
      <c r="CX354" s="599" t="str">
        <f ca="1">IF($CR354="","",VLOOKUP(CR354,Invoer!$F$15:$AU$1500,6,FALSE))</f>
        <v/>
      </c>
      <c r="CY354" s="599" t="str">
        <f ca="1">IF($CR354="","",VLOOKUP(CR354,Invoer!$F$15:$AU$1500,9,FALSE))</f>
        <v/>
      </c>
      <c r="CZ354" s="599" t="str">
        <f ca="1">IF($CR354="","",VLOOKUP(CR354,Invoer!$F$15:$AU$1500,10,FALSE))</f>
        <v/>
      </c>
      <c r="DA354" s="599" t="str">
        <f ca="1">IF($CR354="","",VLOOKUP(CR354,Invoer!$F$15:$AU$1500,11,FALSE))</f>
        <v/>
      </c>
      <c r="DB354" s="599" t="str">
        <f ca="1">IF($CR354="","",VLOOKUP(CR354,Invoer!$F$15:$BB$1500,14,FALSE))</f>
        <v/>
      </c>
      <c r="DC354" s="662" t="str">
        <f ca="1">IF($CR354="","",VLOOKUP(CR354,Invoer!$F$15:$AU$1500,15,FALSE))</f>
        <v/>
      </c>
      <c r="DD354" s="599" t="str">
        <f ca="1">IF($CR354="","",VLOOKUP(CR354,Invoer!$F$15:$AU$1500,19,FALSE))</f>
        <v/>
      </c>
      <c r="DE354" s="662" t="str">
        <f ca="1">IF($CR354="","",VLOOKUP(CR354,Invoer!$F$15:$AU$1500,20,FALSE))</f>
        <v/>
      </c>
      <c r="DF354" s="662" t="str">
        <f ca="1">IF($CR354="","",VLOOKUP(CR354,Invoer!$F$15:$AU$1500,23,FALSE))</f>
        <v/>
      </c>
      <c r="DG354" s="662" t="str">
        <f ca="1">IF($CR354="","",VLOOKUP(CR354,Invoer!$F$15:$AU$1500,17,FALSE))</f>
        <v/>
      </c>
      <c r="DH354" s="681" t="str">
        <f t="shared" ca="1" si="187"/>
        <v/>
      </c>
      <c r="DI354" s="662" t="str">
        <f t="shared" ca="1" si="188"/>
        <v/>
      </c>
      <c r="DJ354" s="190"/>
      <c r="DK354" s="411" t="str">
        <f t="shared" ca="1" si="189"/>
        <v/>
      </c>
      <c r="DO354" s="61" t="e">
        <f ca="1">IF($DN$4&lt;3,Invoer!EB359,Invoer!EA359)</f>
        <v>#N/A</v>
      </c>
      <c r="DP354" s="599" t="str">
        <f t="shared" ca="1" si="190"/>
        <v/>
      </c>
      <c r="DQ354" s="673" t="str">
        <f ca="1">IF($DP354="","",VLOOKUP(DP354,Invoer!$F$15:$AU$1999,2,FALSE))</f>
        <v/>
      </c>
      <c r="DR354" s="599" t="str">
        <f t="shared" ca="1" si="191"/>
        <v/>
      </c>
      <c r="DS354" s="599" t="str">
        <f ca="1">IF($DP354="","",VLOOKUP(DP354,Invoer!$F$15:$AU$1999,3,FALSE))</f>
        <v/>
      </c>
      <c r="DT354" s="599" t="str">
        <f ca="1">IF($DP354="","",IF(DS354&lt;&gt;"Liq","",VLOOKUP(DP354,Invoer!$F$15:$AU$1999,4,FALSE)))</f>
        <v/>
      </c>
      <c r="DU354" s="599" t="str">
        <f ca="1">IF($DP354="","",VLOOKUP(DP354,Invoer!$F$15:$AU$1999,5,FALSE))</f>
        <v/>
      </c>
      <c r="DV354" s="599" t="str">
        <f ca="1">IF($DP354="","",VLOOKUP(DP354,Invoer!$F$15:$AU$1999,6,FALSE))</f>
        <v/>
      </c>
      <c r="DW354" s="599" t="str">
        <f ca="1">IF($DP354="","",VLOOKUP(DP354,Invoer!$F$15:$AU$1999,9,FALSE))</f>
        <v/>
      </c>
      <c r="DX354" s="599" t="str">
        <f ca="1">IF($DP354="","",VLOOKUP(DP354,Invoer!$F$15:$AU$1999,10,FALSE))</f>
        <v/>
      </c>
      <c r="DY354" s="595" t="str">
        <f ca="1">IF($DP354="","",VLOOKUP(DP354,Invoer!$F$15:$AU$1999,11,FALSE))</f>
        <v/>
      </c>
      <c r="DZ354" s="662" t="str">
        <f ca="1">IF($DP354="","",IF($DN$4&gt;2,"",VLOOKUP(DP354,Invoer!CQ:CS,3,FALSE)))</f>
        <v/>
      </c>
      <c r="EA354" s="541" t="str">
        <f ca="1">IF($DP354="","",IF(ISERROR(DQ354),0,IF($DN$4&lt;3,"",VLOOKUP(DP354,Invoer!$F$15:$AU$1999,15,FALSE))))</f>
        <v/>
      </c>
      <c r="EB354" s="595" t="str">
        <f ca="1">IF($DP354="","",IF($DN$4&lt;3,"",VLOOKUP(DP354,Invoer!$F$15:$AU$1999,19,FALSE)))</f>
        <v/>
      </c>
      <c r="EC354" s="541" t="str">
        <f ca="1">IF($DP354="","",IF(ISERROR(DQ354),0,IF($DN$4&lt;3,"",VLOOKUP(DP354,Invoer!$F$15:$AU$1999,24,FALSE))))</f>
        <v/>
      </c>
      <c r="ED354" s="541" t="str">
        <f ca="1">IF($DP354="","",IF(ISERROR(DQ354),0,IF($DN$4&lt;3,"",VLOOKUP(DP354,Invoer!$F$15:$AU$1999,17,FALSE))))</f>
        <v/>
      </c>
      <c r="EH354" s="89" t="e">
        <f ca="1">Invoer!CP359</f>
        <v>#N/A</v>
      </c>
      <c r="EI354" s="599" t="str">
        <f t="shared" ca="1" si="192"/>
        <v/>
      </c>
      <c r="EJ354" s="673" t="str">
        <f ca="1">IF(EI354="","",VLOOKUP(EI354,Invoer!$F$15:$AU$1999,2,FALSE))</f>
        <v/>
      </c>
      <c r="EK354" s="599" t="str">
        <f t="shared" ca="1" si="193"/>
        <v/>
      </c>
      <c r="EL354" s="599" t="str">
        <f ca="1">IF($EI354="","",VLOOKUP(EI354,Invoer!$F$15:$AU$1999,3,FALSE))</f>
        <v/>
      </c>
      <c r="EM354" s="599" t="str">
        <f ca="1">IF($EI354="","",IF(EL354&lt;&gt;"Liq","",VLOOKUP(EI354,Invoer!$F$15:$AU$1999,4,FALSE)))</f>
        <v/>
      </c>
      <c r="EN354" s="599" t="str">
        <f ca="1">IF($EI354="","",VLOOKUP(EI354,Invoer!$F$15:$AU$1999,6,FALSE))</f>
        <v/>
      </c>
      <c r="EO354" s="599" t="str">
        <f ca="1">IF(EI354="","",VLOOKUP(EI354,Invoer!$F$15:$AU$1999,9,FALSE))</f>
        <v/>
      </c>
      <c r="EP354" s="599" t="str">
        <f ca="1">IF(EI354="","",VLOOKUP(EI354,Invoer!$F$15:$AU$1999,10,FALSE))</f>
        <v/>
      </c>
      <c r="EQ354" s="599" t="str">
        <f ca="1">IF(EI354="","",VLOOKUP(EI354,Invoer!$F$15:$AU$1999,11,FALSE))</f>
        <v/>
      </c>
      <c r="ER354" s="662" t="str">
        <f ca="1">IF(EI354="","",VLOOKUP(EI354,Invoer!CQ:CS,3,FALSE))</f>
        <v/>
      </c>
      <c r="ES354" s="662" t="str">
        <f t="shared" ca="1" si="194"/>
        <v/>
      </c>
      <c r="ET354" s="513" t="str">
        <f t="shared" ca="1" si="195"/>
        <v/>
      </c>
      <c r="EU354" s="112" t="str">
        <f t="shared" ca="1" si="196"/>
        <v/>
      </c>
      <c r="EV354" s="83" t="s">
        <v>160</v>
      </c>
      <c r="EW354" s="682" t="str">
        <f t="shared" ca="1" si="197"/>
        <v/>
      </c>
      <c r="EX354" s="662" t="str">
        <f t="shared" ca="1" si="198"/>
        <v/>
      </c>
      <c r="EY354"/>
      <c r="EZ354" s="56" t="e">
        <f t="shared" ca="1" si="206"/>
        <v>#VALUE!</v>
      </c>
      <c r="FA354" s="56" t="e">
        <f t="shared" ca="1" si="207"/>
        <v>#VALUE!</v>
      </c>
      <c r="FE354"/>
      <c r="FI354"/>
      <c r="FJ354"/>
    </row>
    <row r="355" spans="1:166" ht="12" customHeight="1" x14ac:dyDescent="0.2">
      <c r="A355"/>
      <c r="B355"/>
      <c r="C355"/>
      <c r="E355"/>
      <c r="AC355" s="435" t="str">
        <f>IF($AC$7&lt;3,Invoer!DR360,IF($AC$7=3,Invoer!BT360,"x"))</f>
        <v>x</v>
      </c>
      <c r="AD355" s="599" t="str">
        <f t="shared" si="199"/>
        <v/>
      </c>
      <c r="AE355" s="673" t="str">
        <f>IF($AD355="","",VLOOKUP(AD355,Invoer!$F$15:$AU$1999,2,FALSE))</f>
        <v/>
      </c>
      <c r="AF355" s="599" t="str">
        <f t="shared" si="200"/>
        <v/>
      </c>
      <c r="AG355" s="599" t="str">
        <f>IF($AD355="","",VLOOKUP(AD355,Invoer!$F$15:$AU$1999,3,FALSE))</f>
        <v/>
      </c>
      <c r="AH355" s="599" t="str">
        <f>IF($AD355="","",IF(AG355&lt;&gt;"Liq","",VLOOKUP(AD355,Invoer!$F$15:$AU$1999,4,FALSE)))</f>
        <v/>
      </c>
      <c r="AI355" s="677" t="str">
        <f>IF($AD355="","",VLOOKUP(AD355,Invoer!$F$15:$AU$1999,5,FALSE))</f>
        <v/>
      </c>
      <c r="AJ355" s="599" t="str">
        <f>IF($AD355="","",VLOOKUP(AD355,Invoer!$F$15:$AU$1999,6,FALSE))</f>
        <v/>
      </c>
      <c r="AK355" s="599" t="str">
        <f>IF($AD355="","",VLOOKUP(AD355,Invoer!$F$15:$AU$1999,9,FALSE))</f>
        <v/>
      </c>
      <c r="AL355" s="599" t="str">
        <f>IF($AD355="","",VLOOKUP(AD355,Invoer!$F$15:$AU$1999,10,FALSE))</f>
        <v/>
      </c>
      <c r="AM355" s="599" t="str">
        <f>IF($AD355="","",VLOOKUP(AD355,Invoer!$F$15:$BB$1999,14,FALSE))</f>
        <v/>
      </c>
      <c r="AN355" s="599" t="str">
        <f>IF($AD355="","",VLOOKUP(AD355,Invoer!$F$15:$AU$1999,11,FALSE))</f>
        <v/>
      </c>
      <c r="AO355" s="662" t="str">
        <f>IF($AD355="","",VLOOKUP(AD355,Invoer!$F$15:$AU$1999,15,FALSE))</f>
        <v/>
      </c>
      <c r="AP355" s="599" t="str">
        <f>IF($AD355="","",VLOOKUP(AD355,Invoer!$F$15:$AU$1999,19,FALSE))</f>
        <v/>
      </c>
      <c r="AQ355" s="662" t="str">
        <f>IF($AD355="","",VLOOKUP(AD355,Invoer!$F$15:$AU$1999,24,FALSE))</f>
        <v/>
      </c>
      <c r="AR355" s="662" t="str">
        <f>IF($AD355="","",VLOOKUP(AD355,Invoer!$F$15:$AU$1999,17,FALSE))</f>
        <v/>
      </c>
      <c r="AS355" s="678" t="str">
        <f t="shared" si="208"/>
        <v/>
      </c>
      <c r="AT355" s="676" t="str">
        <f t="shared" si="182"/>
        <v/>
      </c>
      <c r="AU355" s="77" t="e">
        <f t="shared" si="183"/>
        <v>#VALUE!</v>
      </c>
      <c r="AW355" s="57"/>
      <c r="AX355" s="57"/>
      <c r="BA355" s="83" t="e">
        <f ca="1">Invoer!DW360</f>
        <v>#N/A</v>
      </c>
      <c r="BB355" s="599" t="str">
        <f t="shared" ca="1" si="201"/>
        <v/>
      </c>
      <c r="BC355" s="673" t="str">
        <f ca="1">IF($BB355="","",VLOOKUP(BB355,Invoer!$F$15:$AU$1999,2,FALSE))</f>
        <v/>
      </c>
      <c r="BD355" s="599" t="str">
        <f t="shared" ca="1" si="202"/>
        <v/>
      </c>
      <c r="BE355" s="599" t="str">
        <f ca="1">IF($BB355="","",VLOOKUP(BB355,Invoer!$F$15:$AU$1999,5,FALSE))</f>
        <v/>
      </c>
      <c r="BF355" s="599" t="str">
        <f ca="1">IF($BB355="","",VLOOKUP(BB355,Invoer!$F$15:$AU$1999,6,FALSE))</f>
        <v/>
      </c>
      <c r="BG355" s="599" t="str">
        <f ca="1">IF($BB355="","",VLOOKUP(BB355,Invoer!$F$15:$AU$1999,9,FALSE))</f>
        <v/>
      </c>
      <c r="BH355" s="599" t="str">
        <f ca="1">IF($BB355="","",VLOOKUP(BB355,Invoer!$F$15:$AU$1999,10,FALSE))</f>
        <v/>
      </c>
      <c r="BI355" s="599" t="str">
        <f ca="1">IF($BB355="","",VLOOKUP(BB355,Invoer!$F$15:$BB$1999,14,FALSE))</f>
        <v/>
      </c>
      <c r="BJ355" s="599" t="str">
        <f ca="1">IF($BB355="","",VLOOKUP(BB355,Invoer!$F$15:$AU$1999,11,FALSE))</f>
        <v/>
      </c>
      <c r="BK355" s="662" t="str">
        <f t="shared" ca="1" si="203"/>
        <v/>
      </c>
      <c r="BL355" s="662" t="str">
        <f t="shared" ca="1" si="204"/>
        <v/>
      </c>
      <c r="BM355" s="679" t="str">
        <f t="shared" ca="1" si="205"/>
        <v/>
      </c>
      <c r="BN355" s="662" t="str">
        <f t="shared" ca="1" si="211"/>
        <v/>
      </c>
      <c r="BO355" s="662" t="str">
        <f ca="1">IF($BB355="","",VLOOKUP(BB355,Invoer!$F$15:$AU$1999,15,FALSE))</f>
        <v/>
      </c>
      <c r="BP355" s="662" t="str">
        <f ca="1">IF($BB355="","",VLOOKUP(BB355,Invoer!$F$15:$AU$1999,24,FALSE))</f>
        <v/>
      </c>
      <c r="BQ355" s="662" t="str">
        <f ca="1">IF($BB355="","",VLOOKUP(BB355,Invoer!$F$15:$AU$1999,17,FALSE))</f>
        <v/>
      </c>
      <c r="BS355" s="73" t="e">
        <f t="shared" ca="1" si="209"/>
        <v>#VALUE!</v>
      </c>
      <c r="BT355" s="57" t="str">
        <f t="shared" ca="1" si="210"/>
        <v/>
      </c>
      <c r="CQ355" s="411" t="e">
        <f ca="1">Invoer!EG360</f>
        <v>#N/A</v>
      </c>
      <c r="CR355" s="599" t="str">
        <f t="shared" ca="1" si="185"/>
        <v/>
      </c>
      <c r="CS355" s="673" t="str">
        <f ca="1">IF($CR355="","",VLOOKUP(CR355,Invoer!$F$15:$AU$1500,2,FALSE))</f>
        <v/>
      </c>
      <c r="CT355" s="599" t="str">
        <f t="shared" ca="1" si="186"/>
        <v/>
      </c>
      <c r="CU355" s="599" t="str">
        <f ca="1">IF($CR355="","",VLOOKUP(CR355,Invoer!$F$15:$AU$1500,3,FALSE))</f>
        <v/>
      </c>
      <c r="CV355" s="599" t="str">
        <f ca="1">IF($CR355="","",IF(CU355&lt;&gt;"Liq","",VLOOKUP(CR355,Invoer!$F$15:$AU$1500,4,FALSE)))</f>
        <v/>
      </c>
      <c r="CW355" s="599" t="str">
        <f ca="1">IF($CR355="","",VLOOKUP(CR355,Invoer!$F$15:$AU$1500,5,FALSE))</f>
        <v/>
      </c>
      <c r="CX355" s="599" t="str">
        <f ca="1">IF($CR355="","",VLOOKUP(CR355,Invoer!$F$15:$AU$1500,6,FALSE))</f>
        <v/>
      </c>
      <c r="CY355" s="599" t="str">
        <f ca="1">IF($CR355="","",VLOOKUP(CR355,Invoer!$F$15:$AU$1500,9,FALSE))</f>
        <v/>
      </c>
      <c r="CZ355" s="599" t="str">
        <f ca="1">IF($CR355="","",VLOOKUP(CR355,Invoer!$F$15:$AU$1500,10,FALSE))</f>
        <v/>
      </c>
      <c r="DA355" s="599" t="str">
        <f ca="1">IF($CR355="","",VLOOKUP(CR355,Invoer!$F$15:$AU$1500,11,FALSE))</f>
        <v/>
      </c>
      <c r="DB355" s="599" t="str">
        <f ca="1">IF($CR355="","",VLOOKUP(CR355,Invoer!$F$15:$BB$1500,14,FALSE))</f>
        <v/>
      </c>
      <c r="DC355" s="662" t="str">
        <f ca="1">IF($CR355="","",VLOOKUP(CR355,Invoer!$F$15:$AU$1500,15,FALSE))</f>
        <v/>
      </c>
      <c r="DD355" s="599" t="str">
        <f ca="1">IF($CR355="","",VLOOKUP(CR355,Invoer!$F$15:$AU$1500,19,FALSE))</f>
        <v/>
      </c>
      <c r="DE355" s="662" t="str">
        <f ca="1">IF($CR355="","",VLOOKUP(CR355,Invoer!$F$15:$AU$1500,20,FALSE))</f>
        <v/>
      </c>
      <c r="DF355" s="662" t="str">
        <f ca="1">IF($CR355="","",VLOOKUP(CR355,Invoer!$F$15:$AU$1500,23,FALSE))</f>
        <v/>
      </c>
      <c r="DG355" s="662" t="str">
        <f ca="1">IF($CR355="","",VLOOKUP(CR355,Invoer!$F$15:$AU$1500,17,FALSE))</f>
        <v/>
      </c>
      <c r="DH355" s="681" t="str">
        <f t="shared" ca="1" si="187"/>
        <v/>
      </c>
      <c r="DI355" s="662" t="str">
        <f t="shared" ca="1" si="188"/>
        <v/>
      </c>
      <c r="DJ355" s="190"/>
      <c r="DK355" s="411" t="str">
        <f t="shared" ca="1" si="189"/>
        <v/>
      </c>
      <c r="DO355" s="61" t="e">
        <f ca="1">IF($DN$4&lt;3,Invoer!EB360,Invoer!EA360)</f>
        <v>#N/A</v>
      </c>
      <c r="DP355" s="599" t="str">
        <f t="shared" ca="1" si="190"/>
        <v/>
      </c>
      <c r="DQ355" s="673" t="str">
        <f ca="1">IF($DP355="","",VLOOKUP(DP355,Invoer!$F$15:$AU$1999,2,FALSE))</f>
        <v/>
      </c>
      <c r="DR355" s="599" t="str">
        <f t="shared" ca="1" si="191"/>
        <v/>
      </c>
      <c r="DS355" s="599" t="str">
        <f ca="1">IF($DP355="","",VLOOKUP(DP355,Invoer!$F$15:$AU$1999,3,FALSE))</f>
        <v/>
      </c>
      <c r="DT355" s="599" t="str">
        <f ca="1">IF($DP355="","",IF(DS355&lt;&gt;"Liq","",VLOOKUP(DP355,Invoer!$F$15:$AU$1999,4,FALSE)))</f>
        <v/>
      </c>
      <c r="DU355" s="599" t="str">
        <f ca="1">IF($DP355="","",VLOOKUP(DP355,Invoer!$F$15:$AU$1999,5,FALSE))</f>
        <v/>
      </c>
      <c r="DV355" s="599" t="str">
        <f ca="1">IF($DP355="","",VLOOKUP(DP355,Invoer!$F$15:$AU$1999,6,FALSE))</f>
        <v/>
      </c>
      <c r="DW355" s="599" t="str">
        <f ca="1">IF($DP355="","",VLOOKUP(DP355,Invoer!$F$15:$AU$1999,9,FALSE))</f>
        <v/>
      </c>
      <c r="DX355" s="599" t="str">
        <f ca="1">IF($DP355="","",VLOOKUP(DP355,Invoer!$F$15:$AU$1999,10,FALSE))</f>
        <v/>
      </c>
      <c r="DY355" s="595" t="str">
        <f ca="1">IF($DP355="","",VLOOKUP(DP355,Invoer!$F$15:$AU$1999,11,FALSE))</f>
        <v/>
      </c>
      <c r="DZ355" s="662" t="str">
        <f ca="1">IF($DP355="","",IF($DN$4&gt;2,"",VLOOKUP(DP355,Invoer!CQ:CS,3,FALSE)))</f>
        <v/>
      </c>
      <c r="EA355" s="541" t="str">
        <f ca="1">IF($DP355="","",IF(ISERROR(DQ355),0,IF($DN$4&lt;3,"",VLOOKUP(DP355,Invoer!$F$15:$AU$1999,15,FALSE))))</f>
        <v/>
      </c>
      <c r="EB355" s="595" t="str">
        <f ca="1">IF($DP355="","",IF($DN$4&lt;3,"",VLOOKUP(DP355,Invoer!$F$15:$AU$1999,19,FALSE)))</f>
        <v/>
      </c>
      <c r="EC355" s="541" t="str">
        <f ca="1">IF($DP355="","",IF(ISERROR(DQ355),0,IF($DN$4&lt;3,"",VLOOKUP(DP355,Invoer!$F$15:$AU$1999,24,FALSE))))</f>
        <v/>
      </c>
      <c r="ED355" s="541" t="str">
        <f ca="1">IF($DP355="","",IF(ISERROR(DQ355),0,IF($DN$4&lt;3,"",VLOOKUP(DP355,Invoer!$F$15:$AU$1999,17,FALSE))))</f>
        <v/>
      </c>
      <c r="EH355" s="89" t="e">
        <f ca="1">Invoer!CP360</f>
        <v>#N/A</v>
      </c>
      <c r="EI355" s="599" t="str">
        <f t="shared" ca="1" si="192"/>
        <v/>
      </c>
      <c r="EJ355" s="673" t="str">
        <f ca="1">IF(EI355="","",VLOOKUP(EI355,Invoer!$F$15:$AU$1999,2,FALSE))</f>
        <v/>
      </c>
      <c r="EK355" s="599" t="str">
        <f t="shared" ca="1" si="193"/>
        <v/>
      </c>
      <c r="EL355" s="599" t="str">
        <f ca="1">IF($EI355="","",VLOOKUP(EI355,Invoer!$F$15:$AU$1999,3,FALSE))</f>
        <v/>
      </c>
      <c r="EM355" s="599" t="str">
        <f ca="1">IF($EI355="","",IF(EL355&lt;&gt;"Liq","",VLOOKUP(EI355,Invoer!$F$15:$AU$1999,4,FALSE)))</f>
        <v/>
      </c>
      <c r="EN355" s="599" t="str">
        <f ca="1">IF($EI355="","",VLOOKUP(EI355,Invoer!$F$15:$AU$1999,6,FALSE))</f>
        <v/>
      </c>
      <c r="EO355" s="599" t="str">
        <f ca="1">IF(EI355="","",VLOOKUP(EI355,Invoer!$F$15:$AU$1999,9,FALSE))</f>
        <v/>
      </c>
      <c r="EP355" s="599" t="str">
        <f ca="1">IF(EI355="","",VLOOKUP(EI355,Invoer!$F$15:$AU$1999,10,FALSE))</f>
        <v/>
      </c>
      <c r="EQ355" s="599" t="str">
        <f ca="1">IF(EI355="","",VLOOKUP(EI355,Invoer!$F$15:$AU$1999,11,FALSE))</f>
        <v/>
      </c>
      <c r="ER355" s="662" t="str">
        <f ca="1">IF(EI355="","",VLOOKUP(EI355,Invoer!CQ:CS,3,FALSE))</f>
        <v/>
      </c>
      <c r="ES355" s="662" t="str">
        <f t="shared" ca="1" si="194"/>
        <v/>
      </c>
      <c r="ET355" s="513" t="str">
        <f t="shared" ca="1" si="195"/>
        <v/>
      </c>
      <c r="EU355" s="112" t="str">
        <f t="shared" ca="1" si="196"/>
        <v/>
      </c>
      <c r="EV355" s="83" t="s">
        <v>160</v>
      </c>
      <c r="EW355" s="682" t="str">
        <f t="shared" ca="1" si="197"/>
        <v/>
      </c>
      <c r="EX355" s="662" t="str">
        <f t="shared" ca="1" si="198"/>
        <v/>
      </c>
      <c r="EY355"/>
      <c r="EZ355" s="56" t="e">
        <f t="shared" ca="1" si="206"/>
        <v>#VALUE!</v>
      </c>
      <c r="FA355" s="56" t="e">
        <f t="shared" ca="1" si="207"/>
        <v>#VALUE!</v>
      </c>
      <c r="FE355"/>
      <c r="FI355"/>
      <c r="FJ355"/>
    </row>
    <row r="356" spans="1:166" ht="12" customHeight="1" x14ac:dyDescent="0.2">
      <c r="A356"/>
      <c r="B356"/>
      <c r="C356"/>
      <c r="E356"/>
      <c r="AC356" s="435" t="str">
        <f>IF($AC$7&lt;3,Invoer!DR361,IF($AC$7=3,Invoer!BT361,"x"))</f>
        <v>x</v>
      </c>
      <c r="AD356" s="599" t="str">
        <f t="shared" si="199"/>
        <v/>
      </c>
      <c r="AE356" s="673" t="str">
        <f>IF($AD356="","",VLOOKUP(AD356,Invoer!$F$15:$AU$1999,2,FALSE))</f>
        <v/>
      </c>
      <c r="AF356" s="599" t="str">
        <f t="shared" si="200"/>
        <v/>
      </c>
      <c r="AG356" s="599" t="str">
        <f>IF($AD356="","",VLOOKUP(AD356,Invoer!$F$15:$AU$1999,3,FALSE))</f>
        <v/>
      </c>
      <c r="AH356" s="599" t="str">
        <f>IF($AD356="","",IF(AG356&lt;&gt;"Liq","",VLOOKUP(AD356,Invoer!$F$15:$AU$1999,4,FALSE)))</f>
        <v/>
      </c>
      <c r="AI356" s="677" t="str">
        <f>IF($AD356="","",VLOOKUP(AD356,Invoer!$F$15:$AU$1999,5,FALSE))</f>
        <v/>
      </c>
      <c r="AJ356" s="599" t="str">
        <f>IF($AD356="","",VLOOKUP(AD356,Invoer!$F$15:$AU$1999,6,FALSE))</f>
        <v/>
      </c>
      <c r="AK356" s="599" t="str">
        <f>IF($AD356="","",VLOOKUP(AD356,Invoer!$F$15:$AU$1999,9,FALSE))</f>
        <v/>
      </c>
      <c r="AL356" s="599" t="str">
        <f>IF($AD356="","",VLOOKUP(AD356,Invoer!$F$15:$AU$1999,10,FALSE))</f>
        <v/>
      </c>
      <c r="AM356" s="599" t="str">
        <f>IF($AD356="","",VLOOKUP(AD356,Invoer!$F$15:$BB$1999,14,FALSE))</f>
        <v/>
      </c>
      <c r="AN356" s="599" t="str">
        <f>IF($AD356="","",VLOOKUP(AD356,Invoer!$F$15:$AU$1999,11,FALSE))</f>
        <v/>
      </c>
      <c r="AO356" s="662" t="str">
        <f>IF($AD356="","",VLOOKUP(AD356,Invoer!$F$15:$AU$1999,15,FALSE))</f>
        <v/>
      </c>
      <c r="AP356" s="599" t="str">
        <f>IF($AD356="","",VLOOKUP(AD356,Invoer!$F$15:$AU$1999,19,FALSE))</f>
        <v/>
      </c>
      <c r="AQ356" s="662" t="str">
        <f>IF($AD356="","",VLOOKUP(AD356,Invoer!$F$15:$AU$1999,24,FALSE))</f>
        <v/>
      </c>
      <c r="AR356" s="662" t="str">
        <f>IF($AD356="","",VLOOKUP(AD356,Invoer!$F$15:$AU$1999,17,FALSE))</f>
        <v/>
      </c>
      <c r="AS356" s="678" t="str">
        <f t="shared" si="208"/>
        <v/>
      </c>
      <c r="AT356" s="676" t="str">
        <f t="shared" si="182"/>
        <v/>
      </c>
      <c r="AU356" s="77" t="e">
        <f t="shared" si="183"/>
        <v>#VALUE!</v>
      </c>
      <c r="AW356" s="57"/>
      <c r="AX356" s="57"/>
      <c r="BA356" s="83" t="e">
        <f ca="1">Invoer!DW361</f>
        <v>#N/A</v>
      </c>
      <c r="BB356" s="599" t="str">
        <f t="shared" ca="1" si="201"/>
        <v/>
      </c>
      <c r="BC356" s="673" t="str">
        <f ca="1">IF($BB356="","",VLOOKUP(BB356,Invoer!$F$15:$AU$1999,2,FALSE))</f>
        <v/>
      </c>
      <c r="BD356" s="599" t="str">
        <f t="shared" ca="1" si="202"/>
        <v/>
      </c>
      <c r="BE356" s="599" t="str">
        <f ca="1">IF($BB356="","",VLOOKUP(BB356,Invoer!$F$15:$AU$1999,5,FALSE))</f>
        <v/>
      </c>
      <c r="BF356" s="599" t="str">
        <f ca="1">IF($BB356="","",VLOOKUP(BB356,Invoer!$F$15:$AU$1999,6,FALSE))</f>
        <v/>
      </c>
      <c r="BG356" s="599" t="str">
        <f ca="1">IF($BB356="","",VLOOKUP(BB356,Invoer!$F$15:$AU$1999,9,FALSE))</f>
        <v/>
      </c>
      <c r="BH356" s="599" t="str">
        <f ca="1">IF($BB356="","",VLOOKUP(BB356,Invoer!$F$15:$AU$1999,10,FALSE))</f>
        <v/>
      </c>
      <c r="BI356" s="599" t="str">
        <f ca="1">IF($BB356="","",VLOOKUP(BB356,Invoer!$F$15:$BB$1999,14,FALSE))</f>
        <v/>
      </c>
      <c r="BJ356" s="599" t="str">
        <f ca="1">IF($BB356="","",VLOOKUP(BB356,Invoer!$F$15:$AU$1999,11,FALSE))</f>
        <v/>
      </c>
      <c r="BK356" s="662" t="str">
        <f t="shared" ca="1" si="203"/>
        <v/>
      </c>
      <c r="BL356" s="662" t="str">
        <f t="shared" ca="1" si="204"/>
        <v/>
      </c>
      <c r="BM356" s="679" t="str">
        <f t="shared" ca="1" si="205"/>
        <v/>
      </c>
      <c r="BN356" s="662" t="str">
        <f t="shared" ca="1" si="211"/>
        <v/>
      </c>
      <c r="BO356" s="662" t="str">
        <f ca="1">IF($BB356="","",VLOOKUP(BB356,Invoer!$F$15:$AU$1999,15,FALSE))</f>
        <v/>
      </c>
      <c r="BP356" s="662" t="str">
        <f ca="1">IF($BB356="","",VLOOKUP(BB356,Invoer!$F$15:$AU$1999,24,FALSE))</f>
        <v/>
      </c>
      <c r="BQ356" s="662" t="str">
        <f ca="1">IF($BB356="","",VLOOKUP(BB356,Invoer!$F$15:$AU$1999,17,FALSE))</f>
        <v/>
      </c>
      <c r="BS356" s="73" t="e">
        <f t="shared" ca="1" si="209"/>
        <v>#VALUE!</v>
      </c>
      <c r="BT356" s="57" t="str">
        <f t="shared" ca="1" si="210"/>
        <v/>
      </c>
      <c r="CQ356" s="411" t="e">
        <f ca="1">Invoer!EG361</f>
        <v>#N/A</v>
      </c>
      <c r="CR356" s="599" t="str">
        <f t="shared" ca="1" si="185"/>
        <v/>
      </c>
      <c r="CS356" s="673" t="str">
        <f ca="1">IF($CR356="","",VLOOKUP(CR356,Invoer!$F$15:$AU$1500,2,FALSE))</f>
        <v/>
      </c>
      <c r="CT356" s="599" t="str">
        <f t="shared" ca="1" si="186"/>
        <v/>
      </c>
      <c r="CU356" s="599" t="str">
        <f ca="1">IF($CR356="","",VLOOKUP(CR356,Invoer!$F$15:$AU$1500,3,FALSE))</f>
        <v/>
      </c>
      <c r="CV356" s="599" t="str">
        <f ca="1">IF($CR356="","",IF(CU356&lt;&gt;"Liq","",VLOOKUP(CR356,Invoer!$F$15:$AU$1500,4,FALSE)))</f>
        <v/>
      </c>
      <c r="CW356" s="599" t="str">
        <f ca="1">IF($CR356="","",VLOOKUP(CR356,Invoer!$F$15:$AU$1500,5,FALSE))</f>
        <v/>
      </c>
      <c r="CX356" s="599" t="str">
        <f ca="1">IF($CR356="","",VLOOKUP(CR356,Invoer!$F$15:$AU$1500,6,FALSE))</f>
        <v/>
      </c>
      <c r="CY356" s="599" t="str">
        <f ca="1">IF($CR356="","",VLOOKUP(CR356,Invoer!$F$15:$AU$1500,9,FALSE))</f>
        <v/>
      </c>
      <c r="CZ356" s="599" t="str">
        <f ca="1">IF($CR356="","",VLOOKUP(CR356,Invoer!$F$15:$AU$1500,10,FALSE))</f>
        <v/>
      </c>
      <c r="DA356" s="599" t="str">
        <f ca="1">IF($CR356="","",VLOOKUP(CR356,Invoer!$F$15:$AU$1500,11,FALSE))</f>
        <v/>
      </c>
      <c r="DB356" s="599" t="str">
        <f ca="1">IF($CR356="","",VLOOKUP(CR356,Invoer!$F$15:$BB$1500,14,FALSE))</f>
        <v/>
      </c>
      <c r="DC356" s="662" t="str">
        <f ca="1">IF($CR356="","",VLOOKUP(CR356,Invoer!$F$15:$AU$1500,15,FALSE))</f>
        <v/>
      </c>
      <c r="DD356" s="599" t="str">
        <f ca="1">IF($CR356="","",VLOOKUP(CR356,Invoer!$F$15:$AU$1500,19,FALSE))</f>
        <v/>
      </c>
      <c r="DE356" s="662" t="str">
        <f ca="1">IF($CR356="","",VLOOKUP(CR356,Invoer!$F$15:$AU$1500,20,FALSE))</f>
        <v/>
      </c>
      <c r="DF356" s="662" t="str">
        <f ca="1">IF($CR356="","",VLOOKUP(CR356,Invoer!$F$15:$AU$1500,23,FALSE))</f>
        <v/>
      </c>
      <c r="DG356" s="662" t="str">
        <f ca="1">IF($CR356="","",VLOOKUP(CR356,Invoer!$F$15:$AU$1500,17,FALSE))</f>
        <v/>
      </c>
      <c r="DH356" s="681" t="str">
        <f t="shared" ca="1" si="187"/>
        <v/>
      </c>
      <c r="DI356" s="662" t="str">
        <f t="shared" ca="1" si="188"/>
        <v/>
      </c>
      <c r="DJ356" s="190"/>
      <c r="DK356" s="411" t="str">
        <f t="shared" ca="1" si="189"/>
        <v/>
      </c>
      <c r="DO356" s="61" t="e">
        <f ca="1">IF($DN$4&lt;3,Invoer!EB361,Invoer!EA361)</f>
        <v>#N/A</v>
      </c>
      <c r="DP356" s="599" t="str">
        <f t="shared" ca="1" si="190"/>
        <v/>
      </c>
      <c r="DQ356" s="673" t="str">
        <f ca="1">IF($DP356="","",VLOOKUP(DP356,Invoer!$F$15:$AU$1999,2,FALSE))</f>
        <v/>
      </c>
      <c r="DR356" s="599" t="str">
        <f t="shared" ca="1" si="191"/>
        <v/>
      </c>
      <c r="DS356" s="599" t="str">
        <f ca="1">IF($DP356="","",VLOOKUP(DP356,Invoer!$F$15:$AU$1999,3,FALSE))</f>
        <v/>
      </c>
      <c r="DT356" s="599" t="str">
        <f ca="1">IF($DP356="","",IF(DS356&lt;&gt;"Liq","",VLOOKUP(DP356,Invoer!$F$15:$AU$1999,4,FALSE)))</f>
        <v/>
      </c>
      <c r="DU356" s="599" t="str">
        <f ca="1">IF($DP356="","",VLOOKUP(DP356,Invoer!$F$15:$AU$1999,5,FALSE))</f>
        <v/>
      </c>
      <c r="DV356" s="599" t="str">
        <f ca="1">IF($DP356="","",VLOOKUP(DP356,Invoer!$F$15:$AU$1999,6,FALSE))</f>
        <v/>
      </c>
      <c r="DW356" s="599" t="str">
        <f ca="1">IF($DP356="","",VLOOKUP(DP356,Invoer!$F$15:$AU$1999,9,FALSE))</f>
        <v/>
      </c>
      <c r="DX356" s="599" t="str">
        <f ca="1">IF($DP356="","",VLOOKUP(DP356,Invoer!$F$15:$AU$1999,10,FALSE))</f>
        <v/>
      </c>
      <c r="DY356" s="595" t="str">
        <f ca="1">IF($DP356="","",VLOOKUP(DP356,Invoer!$F$15:$AU$1999,11,FALSE))</f>
        <v/>
      </c>
      <c r="DZ356" s="662" t="str">
        <f ca="1">IF($DP356="","",IF($DN$4&gt;2,"",VLOOKUP(DP356,Invoer!CQ:CS,3,FALSE)))</f>
        <v/>
      </c>
      <c r="EA356" s="541" t="str">
        <f ca="1">IF($DP356="","",IF(ISERROR(DQ356),0,IF($DN$4&lt;3,"",VLOOKUP(DP356,Invoer!$F$15:$AU$1999,15,FALSE))))</f>
        <v/>
      </c>
      <c r="EB356" s="595" t="str">
        <f ca="1">IF($DP356="","",IF($DN$4&lt;3,"",VLOOKUP(DP356,Invoer!$F$15:$AU$1999,19,FALSE)))</f>
        <v/>
      </c>
      <c r="EC356" s="541" t="str">
        <f ca="1">IF($DP356="","",IF(ISERROR(DQ356),0,IF($DN$4&lt;3,"",VLOOKUP(DP356,Invoer!$F$15:$AU$1999,24,FALSE))))</f>
        <v/>
      </c>
      <c r="ED356" s="541" t="str">
        <f ca="1">IF($DP356="","",IF(ISERROR(DQ356),0,IF($DN$4&lt;3,"",VLOOKUP(DP356,Invoer!$F$15:$AU$1999,17,FALSE))))</f>
        <v/>
      </c>
      <c r="EH356" s="89" t="e">
        <f ca="1">Invoer!CP361</f>
        <v>#N/A</v>
      </c>
      <c r="EI356" s="599" t="str">
        <f t="shared" ca="1" si="192"/>
        <v/>
      </c>
      <c r="EJ356" s="673" t="str">
        <f ca="1">IF(EI356="","",VLOOKUP(EI356,Invoer!$F$15:$AU$1999,2,FALSE))</f>
        <v/>
      </c>
      <c r="EK356" s="599" t="str">
        <f t="shared" ca="1" si="193"/>
        <v/>
      </c>
      <c r="EL356" s="599" t="str">
        <f ca="1">IF($EI356="","",VLOOKUP(EI356,Invoer!$F$15:$AU$1999,3,FALSE))</f>
        <v/>
      </c>
      <c r="EM356" s="599" t="str">
        <f ca="1">IF($EI356="","",IF(EL356&lt;&gt;"Liq","",VLOOKUP(EI356,Invoer!$F$15:$AU$1999,4,FALSE)))</f>
        <v/>
      </c>
      <c r="EN356" s="599" t="str">
        <f ca="1">IF($EI356="","",VLOOKUP(EI356,Invoer!$F$15:$AU$1999,6,FALSE))</f>
        <v/>
      </c>
      <c r="EO356" s="599" t="str">
        <f ca="1">IF(EI356="","",VLOOKUP(EI356,Invoer!$F$15:$AU$1999,9,FALSE))</f>
        <v/>
      </c>
      <c r="EP356" s="599" t="str">
        <f ca="1">IF(EI356="","",VLOOKUP(EI356,Invoer!$F$15:$AU$1999,10,FALSE))</f>
        <v/>
      </c>
      <c r="EQ356" s="599" t="str">
        <f ca="1">IF(EI356="","",VLOOKUP(EI356,Invoer!$F$15:$AU$1999,11,FALSE))</f>
        <v/>
      </c>
      <c r="ER356" s="662" t="str">
        <f ca="1">IF(EI356="","",VLOOKUP(EI356,Invoer!CQ:CS,3,FALSE))</f>
        <v/>
      </c>
      <c r="ES356" s="662" t="str">
        <f t="shared" ca="1" si="194"/>
        <v/>
      </c>
      <c r="ET356" s="513" t="str">
        <f t="shared" ca="1" si="195"/>
        <v/>
      </c>
      <c r="EU356" s="112" t="str">
        <f t="shared" ca="1" si="196"/>
        <v/>
      </c>
      <c r="EV356" s="83" t="s">
        <v>160</v>
      </c>
      <c r="EW356" s="682" t="str">
        <f t="shared" ca="1" si="197"/>
        <v/>
      </c>
      <c r="EX356" s="662" t="str">
        <f t="shared" ca="1" si="198"/>
        <v/>
      </c>
      <c r="EY356"/>
      <c r="EZ356" s="56" t="e">
        <f t="shared" ca="1" si="206"/>
        <v>#VALUE!</v>
      </c>
      <c r="FA356" s="56" t="e">
        <f t="shared" ca="1" si="207"/>
        <v>#VALUE!</v>
      </c>
      <c r="FE356"/>
      <c r="FI356"/>
      <c r="FJ356"/>
    </row>
    <row r="357" spans="1:166" ht="12" customHeight="1" x14ac:dyDescent="0.2">
      <c r="A357"/>
      <c r="B357"/>
      <c r="C357"/>
      <c r="E357"/>
      <c r="AC357" s="435" t="str">
        <f>IF($AC$7&lt;3,Invoer!DR362,IF($AC$7=3,Invoer!BT362,"x"))</f>
        <v>x</v>
      </c>
      <c r="AD357" s="599" t="str">
        <f t="shared" si="199"/>
        <v/>
      </c>
      <c r="AE357" s="673" t="str">
        <f>IF($AD357="","",VLOOKUP(AD357,Invoer!$F$15:$AU$1999,2,FALSE))</f>
        <v/>
      </c>
      <c r="AF357" s="599" t="str">
        <f t="shared" si="200"/>
        <v/>
      </c>
      <c r="AG357" s="599" t="str">
        <f>IF($AD357="","",VLOOKUP(AD357,Invoer!$F$15:$AU$1999,3,FALSE))</f>
        <v/>
      </c>
      <c r="AH357" s="599" t="str">
        <f>IF($AD357="","",IF(AG357&lt;&gt;"Liq","",VLOOKUP(AD357,Invoer!$F$15:$AU$1999,4,FALSE)))</f>
        <v/>
      </c>
      <c r="AI357" s="677" t="str">
        <f>IF($AD357="","",VLOOKUP(AD357,Invoer!$F$15:$AU$1999,5,FALSE))</f>
        <v/>
      </c>
      <c r="AJ357" s="599" t="str">
        <f>IF($AD357="","",VLOOKUP(AD357,Invoer!$F$15:$AU$1999,6,FALSE))</f>
        <v/>
      </c>
      <c r="AK357" s="599" t="str">
        <f>IF($AD357="","",VLOOKUP(AD357,Invoer!$F$15:$AU$1999,9,FALSE))</f>
        <v/>
      </c>
      <c r="AL357" s="599" t="str">
        <f>IF($AD357="","",VLOOKUP(AD357,Invoer!$F$15:$AU$1999,10,FALSE))</f>
        <v/>
      </c>
      <c r="AM357" s="599" t="str">
        <f>IF($AD357="","",VLOOKUP(AD357,Invoer!$F$15:$BB$1999,14,FALSE))</f>
        <v/>
      </c>
      <c r="AN357" s="599" t="str">
        <f>IF($AD357="","",VLOOKUP(AD357,Invoer!$F$15:$AU$1999,11,FALSE))</f>
        <v/>
      </c>
      <c r="AO357" s="662" t="str">
        <f>IF($AD357="","",VLOOKUP(AD357,Invoer!$F$15:$AU$1999,15,FALSE))</f>
        <v/>
      </c>
      <c r="AP357" s="599" t="str">
        <f>IF($AD357="","",VLOOKUP(AD357,Invoer!$F$15:$AU$1999,19,FALSE))</f>
        <v/>
      </c>
      <c r="AQ357" s="662" t="str">
        <f>IF($AD357="","",VLOOKUP(AD357,Invoer!$F$15:$AU$1999,24,FALSE))</f>
        <v/>
      </c>
      <c r="AR357" s="662" t="str">
        <f>IF($AD357="","",VLOOKUP(AD357,Invoer!$F$15:$AU$1999,17,FALSE))</f>
        <v/>
      </c>
      <c r="AS357" s="678" t="str">
        <f t="shared" si="208"/>
        <v/>
      </c>
      <c r="AT357" s="676" t="str">
        <f t="shared" si="182"/>
        <v/>
      </c>
      <c r="AU357" s="77" t="e">
        <f t="shared" si="183"/>
        <v>#VALUE!</v>
      </c>
      <c r="AW357" s="57"/>
      <c r="AX357" s="57"/>
      <c r="BA357" s="83" t="e">
        <f ca="1">Invoer!DW362</f>
        <v>#N/A</v>
      </c>
      <c r="BB357" s="599" t="str">
        <f t="shared" ca="1" si="201"/>
        <v/>
      </c>
      <c r="BC357" s="673" t="str">
        <f ca="1">IF($BB357="","",VLOOKUP(BB357,Invoer!$F$15:$AU$1999,2,FALSE))</f>
        <v/>
      </c>
      <c r="BD357" s="599" t="str">
        <f t="shared" ca="1" si="202"/>
        <v/>
      </c>
      <c r="BE357" s="599" t="str">
        <f ca="1">IF($BB357="","",VLOOKUP(BB357,Invoer!$F$15:$AU$1999,5,FALSE))</f>
        <v/>
      </c>
      <c r="BF357" s="599" t="str">
        <f ca="1">IF($BB357="","",VLOOKUP(BB357,Invoer!$F$15:$AU$1999,6,FALSE))</f>
        <v/>
      </c>
      <c r="BG357" s="599" t="str">
        <f ca="1">IF($BB357="","",VLOOKUP(BB357,Invoer!$F$15:$AU$1999,9,FALSE))</f>
        <v/>
      </c>
      <c r="BH357" s="599" t="str">
        <f ca="1">IF($BB357="","",VLOOKUP(BB357,Invoer!$F$15:$AU$1999,10,FALSE))</f>
        <v/>
      </c>
      <c r="BI357" s="599" t="str">
        <f ca="1">IF($BB357="","",VLOOKUP(BB357,Invoer!$F$15:$BB$1999,14,FALSE))</f>
        <v/>
      </c>
      <c r="BJ357" s="599" t="str">
        <f ca="1">IF($BB357="","",VLOOKUP(BB357,Invoer!$F$15:$AU$1999,11,FALSE))</f>
        <v/>
      </c>
      <c r="BK357" s="662" t="str">
        <f t="shared" ca="1" si="203"/>
        <v/>
      </c>
      <c r="BL357" s="662" t="str">
        <f t="shared" ca="1" si="204"/>
        <v/>
      </c>
      <c r="BM357" s="679" t="str">
        <f t="shared" ca="1" si="205"/>
        <v/>
      </c>
      <c r="BN357" s="662" t="str">
        <f t="shared" ca="1" si="211"/>
        <v/>
      </c>
      <c r="BO357" s="662" t="str">
        <f ca="1">IF($BB357="","",VLOOKUP(BB357,Invoer!$F$15:$AU$1999,15,FALSE))</f>
        <v/>
      </c>
      <c r="BP357" s="662" t="str">
        <f ca="1">IF($BB357="","",VLOOKUP(BB357,Invoer!$F$15:$AU$1999,24,FALSE))</f>
        <v/>
      </c>
      <c r="BQ357" s="662" t="str">
        <f ca="1">IF($BB357="","",VLOOKUP(BB357,Invoer!$F$15:$AU$1999,17,FALSE))</f>
        <v/>
      </c>
      <c r="BS357" s="73" t="e">
        <f t="shared" ca="1" si="209"/>
        <v>#VALUE!</v>
      </c>
      <c r="BT357" s="57" t="str">
        <f t="shared" ca="1" si="210"/>
        <v/>
      </c>
      <c r="CQ357" s="411" t="e">
        <f ca="1">Invoer!EG362</f>
        <v>#N/A</v>
      </c>
      <c r="CR357" s="599" t="str">
        <f t="shared" ca="1" si="185"/>
        <v/>
      </c>
      <c r="CS357" s="673" t="str">
        <f ca="1">IF($CR357="","",VLOOKUP(CR357,Invoer!$F$15:$AU$1500,2,FALSE))</f>
        <v/>
      </c>
      <c r="CT357" s="599" t="str">
        <f t="shared" ca="1" si="186"/>
        <v/>
      </c>
      <c r="CU357" s="599" t="str">
        <f ca="1">IF($CR357="","",VLOOKUP(CR357,Invoer!$F$15:$AU$1500,3,FALSE))</f>
        <v/>
      </c>
      <c r="CV357" s="599" t="str">
        <f ca="1">IF($CR357="","",IF(CU357&lt;&gt;"Liq","",VLOOKUP(CR357,Invoer!$F$15:$AU$1500,4,FALSE)))</f>
        <v/>
      </c>
      <c r="CW357" s="599" t="str">
        <f ca="1">IF($CR357="","",VLOOKUP(CR357,Invoer!$F$15:$AU$1500,5,FALSE))</f>
        <v/>
      </c>
      <c r="CX357" s="599" t="str">
        <f ca="1">IF($CR357="","",VLOOKUP(CR357,Invoer!$F$15:$AU$1500,6,FALSE))</f>
        <v/>
      </c>
      <c r="CY357" s="599" t="str">
        <f ca="1">IF($CR357="","",VLOOKUP(CR357,Invoer!$F$15:$AU$1500,9,FALSE))</f>
        <v/>
      </c>
      <c r="CZ357" s="599" t="str">
        <f ca="1">IF($CR357="","",VLOOKUP(CR357,Invoer!$F$15:$AU$1500,10,FALSE))</f>
        <v/>
      </c>
      <c r="DA357" s="599" t="str">
        <f ca="1">IF($CR357="","",VLOOKUP(CR357,Invoer!$F$15:$AU$1500,11,FALSE))</f>
        <v/>
      </c>
      <c r="DB357" s="599" t="str">
        <f ca="1">IF($CR357="","",VLOOKUP(CR357,Invoer!$F$15:$BB$1500,14,FALSE))</f>
        <v/>
      </c>
      <c r="DC357" s="662" t="str">
        <f ca="1">IF($CR357="","",VLOOKUP(CR357,Invoer!$F$15:$AU$1500,15,FALSE))</f>
        <v/>
      </c>
      <c r="DD357" s="599" t="str">
        <f ca="1">IF($CR357="","",VLOOKUP(CR357,Invoer!$F$15:$AU$1500,19,FALSE))</f>
        <v/>
      </c>
      <c r="DE357" s="662" t="str">
        <f ca="1">IF($CR357="","",VLOOKUP(CR357,Invoer!$F$15:$AU$1500,20,FALSE))</f>
        <v/>
      </c>
      <c r="DF357" s="662" t="str">
        <f ca="1">IF($CR357="","",VLOOKUP(CR357,Invoer!$F$15:$AU$1500,23,FALSE))</f>
        <v/>
      </c>
      <c r="DG357" s="662" t="str">
        <f ca="1">IF($CR357="","",VLOOKUP(CR357,Invoer!$F$15:$AU$1500,17,FALSE))</f>
        <v/>
      </c>
      <c r="DH357" s="681" t="str">
        <f t="shared" ca="1" si="187"/>
        <v/>
      </c>
      <c r="DI357" s="662" t="str">
        <f t="shared" ca="1" si="188"/>
        <v/>
      </c>
      <c r="DJ357" s="190"/>
      <c r="DK357" s="411" t="str">
        <f t="shared" ca="1" si="189"/>
        <v/>
      </c>
      <c r="DO357" s="61" t="e">
        <f ca="1">IF($DN$4&lt;3,Invoer!EB362,Invoer!EA362)</f>
        <v>#N/A</v>
      </c>
      <c r="DP357" s="599" t="str">
        <f t="shared" ca="1" si="190"/>
        <v/>
      </c>
      <c r="DQ357" s="673" t="str">
        <f ca="1">IF($DP357="","",VLOOKUP(DP357,Invoer!$F$15:$AU$1999,2,FALSE))</f>
        <v/>
      </c>
      <c r="DR357" s="599" t="str">
        <f t="shared" ca="1" si="191"/>
        <v/>
      </c>
      <c r="DS357" s="599" t="str">
        <f ca="1">IF($DP357="","",VLOOKUP(DP357,Invoer!$F$15:$AU$1999,3,FALSE))</f>
        <v/>
      </c>
      <c r="DT357" s="599" t="str">
        <f ca="1">IF($DP357="","",IF(DS357&lt;&gt;"Liq","",VLOOKUP(DP357,Invoer!$F$15:$AU$1999,4,FALSE)))</f>
        <v/>
      </c>
      <c r="DU357" s="599" t="str">
        <f ca="1">IF($DP357="","",VLOOKUP(DP357,Invoer!$F$15:$AU$1999,5,FALSE))</f>
        <v/>
      </c>
      <c r="DV357" s="599" t="str">
        <f ca="1">IF($DP357="","",VLOOKUP(DP357,Invoer!$F$15:$AU$1999,6,FALSE))</f>
        <v/>
      </c>
      <c r="DW357" s="599" t="str">
        <f ca="1">IF($DP357="","",VLOOKUP(DP357,Invoer!$F$15:$AU$1999,9,FALSE))</f>
        <v/>
      </c>
      <c r="DX357" s="599" t="str">
        <f ca="1">IF($DP357="","",VLOOKUP(DP357,Invoer!$F$15:$AU$1999,10,FALSE))</f>
        <v/>
      </c>
      <c r="DY357" s="595" t="str">
        <f ca="1">IF($DP357="","",VLOOKUP(DP357,Invoer!$F$15:$AU$1999,11,FALSE))</f>
        <v/>
      </c>
      <c r="DZ357" s="662" t="str">
        <f ca="1">IF($DP357="","",IF($DN$4&gt;2,"",VLOOKUP(DP357,Invoer!CQ:CS,3,FALSE)))</f>
        <v/>
      </c>
      <c r="EA357" s="541" t="str">
        <f ca="1">IF($DP357="","",IF(ISERROR(DQ357),0,IF($DN$4&lt;3,"",VLOOKUP(DP357,Invoer!$F$15:$AU$1999,15,FALSE))))</f>
        <v/>
      </c>
      <c r="EB357" s="595" t="str">
        <f ca="1">IF($DP357="","",IF($DN$4&lt;3,"",VLOOKUP(DP357,Invoer!$F$15:$AU$1999,19,FALSE)))</f>
        <v/>
      </c>
      <c r="EC357" s="541" t="str">
        <f ca="1">IF($DP357="","",IF(ISERROR(DQ357),0,IF($DN$4&lt;3,"",VLOOKUP(DP357,Invoer!$F$15:$AU$1999,24,FALSE))))</f>
        <v/>
      </c>
      <c r="ED357" s="541" t="str">
        <f ca="1">IF($DP357="","",IF(ISERROR(DQ357),0,IF($DN$4&lt;3,"",VLOOKUP(DP357,Invoer!$F$15:$AU$1999,17,FALSE))))</f>
        <v/>
      </c>
      <c r="EH357" s="89" t="e">
        <f ca="1">Invoer!CP362</f>
        <v>#N/A</v>
      </c>
      <c r="EI357" s="599" t="str">
        <f t="shared" ca="1" si="192"/>
        <v/>
      </c>
      <c r="EJ357" s="673" t="str">
        <f ca="1">IF(EI357="","",VLOOKUP(EI357,Invoer!$F$15:$AU$1999,2,FALSE))</f>
        <v/>
      </c>
      <c r="EK357" s="599" t="str">
        <f t="shared" ca="1" si="193"/>
        <v/>
      </c>
      <c r="EL357" s="599" t="str">
        <f ca="1">IF($EI357="","",VLOOKUP(EI357,Invoer!$F$15:$AU$1999,3,FALSE))</f>
        <v/>
      </c>
      <c r="EM357" s="599" t="str">
        <f ca="1">IF($EI357="","",IF(EL357&lt;&gt;"Liq","",VLOOKUP(EI357,Invoer!$F$15:$AU$1999,4,FALSE)))</f>
        <v/>
      </c>
      <c r="EN357" s="599" t="str">
        <f ca="1">IF($EI357="","",VLOOKUP(EI357,Invoer!$F$15:$AU$1999,6,FALSE))</f>
        <v/>
      </c>
      <c r="EO357" s="599" t="str">
        <f ca="1">IF(EI357="","",VLOOKUP(EI357,Invoer!$F$15:$AU$1999,9,FALSE))</f>
        <v/>
      </c>
      <c r="EP357" s="599" t="str">
        <f ca="1">IF(EI357="","",VLOOKUP(EI357,Invoer!$F$15:$AU$1999,10,FALSE))</f>
        <v/>
      </c>
      <c r="EQ357" s="599" t="str">
        <f ca="1">IF(EI357="","",VLOOKUP(EI357,Invoer!$F$15:$AU$1999,11,FALSE))</f>
        <v/>
      </c>
      <c r="ER357" s="662" t="str">
        <f ca="1">IF(EI357="","",VLOOKUP(EI357,Invoer!CQ:CS,3,FALSE))</f>
        <v/>
      </c>
      <c r="ES357" s="662" t="str">
        <f t="shared" ca="1" si="194"/>
        <v/>
      </c>
      <c r="ET357" s="513" t="str">
        <f t="shared" ca="1" si="195"/>
        <v/>
      </c>
      <c r="EU357" s="112" t="str">
        <f t="shared" ca="1" si="196"/>
        <v/>
      </c>
      <c r="EV357" s="83" t="s">
        <v>160</v>
      </c>
      <c r="EW357" s="682" t="str">
        <f t="shared" ca="1" si="197"/>
        <v/>
      </c>
      <c r="EX357" s="662" t="str">
        <f t="shared" ca="1" si="198"/>
        <v/>
      </c>
      <c r="EY357"/>
      <c r="EZ357" s="56" t="e">
        <f t="shared" ca="1" si="206"/>
        <v>#VALUE!</v>
      </c>
      <c r="FA357" s="56" t="e">
        <f t="shared" ca="1" si="207"/>
        <v>#VALUE!</v>
      </c>
      <c r="FE357"/>
      <c r="FI357"/>
      <c r="FJ357"/>
    </row>
    <row r="358" spans="1:166" ht="12" customHeight="1" x14ac:dyDescent="0.2">
      <c r="A358"/>
      <c r="B358"/>
      <c r="C358"/>
      <c r="E358"/>
      <c r="AC358" s="435" t="str">
        <f>IF($AC$7&lt;3,Invoer!DR363,IF($AC$7=3,Invoer!BT363,"x"))</f>
        <v>x</v>
      </c>
      <c r="AD358" s="599" t="str">
        <f t="shared" si="199"/>
        <v/>
      </c>
      <c r="AE358" s="673" t="str">
        <f>IF($AD358="","",VLOOKUP(AD358,Invoer!$F$15:$AU$1999,2,FALSE))</f>
        <v/>
      </c>
      <c r="AF358" s="599" t="str">
        <f t="shared" si="200"/>
        <v/>
      </c>
      <c r="AG358" s="599" t="str">
        <f>IF($AD358="","",VLOOKUP(AD358,Invoer!$F$15:$AU$1999,3,FALSE))</f>
        <v/>
      </c>
      <c r="AH358" s="599" t="str">
        <f>IF($AD358="","",IF(AG358&lt;&gt;"Liq","",VLOOKUP(AD358,Invoer!$F$15:$AU$1999,4,FALSE)))</f>
        <v/>
      </c>
      <c r="AI358" s="677" t="str">
        <f>IF($AD358="","",VLOOKUP(AD358,Invoer!$F$15:$AU$1999,5,FALSE))</f>
        <v/>
      </c>
      <c r="AJ358" s="599" t="str">
        <f>IF($AD358="","",VLOOKUP(AD358,Invoer!$F$15:$AU$1999,6,FALSE))</f>
        <v/>
      </c>
      <c r="AK358" s="599" t="str">
        <f>IF($AD358="","",VLOOKUP(AD358,Invoer!$F$15:$AU$1999,9,FALSE))</f>
        <v/>
      </c>
      <c r="AL358" s="599" t="str">
        <f>IF($AD358="","",VLOOKUP(AD358,Invoer!$F$15:$AU$1999,10,FALSE))</f>
        <v/>
      </c>
      <c r="AM358" s="599" t="str">
        <f>IF($AD358="","",VLOOKUP(AD358,Invoer!$F$15:$BB$1999,14,FALSE))</f>
        <v/>
      </c>
      <c r="AN358" s="599" t="str">
        <f>IF($AD358="","",VLOOKUP(AD358,Invoer!$F$15:$AU$1999,11,FALSE))</f>
        <v/>
      </c>
      <c r="AO358" s="662" t="str">
        <f>IF($AD358="","",VLOOKUP(AD358,Invoer!$F$15:$AU$1999,15,FALSE))</f>
        <v/>
      </c>
      <c r="AP358" s="599" t="str">
        <f>IF($AD358="","",VLOOKUP(AD358,Invoer!$F$15:$AU$1999,19,FALSE))</f>
        <v/>
      </c>
      <c r="AQ358" s="662" t="str">
        <f>IF($AD358="","",VLOOKUP(AD358,Invoer!$F$15:$AU$1999,24,FALSE))</f>
        <v/>
      </c>
      <c r="AR358" s="662" t="str">
        <f>IF($AD358="","",VLOOKUP(AD358,Invoer!$F$15:$AU$1999,17,FALSE))</f>
        <v/>
      </c>
      <c r="AS358" s="678" t="str">
        <f t="shared" si="208"/>
        <v/>
      </c>
      <c r="AT358" s="676" t="str">
        <f t="shared" si="182"/>
        <v/>
      </c>
      <c r="AU358" s="77" t="e">
        <f t="shared" si="183"/>
        <v>#VALUE!</v>
      </c>
      <c r="AW358" s="57"/>
      <c r="AX358" s="57"/>
      <c r="BA358" s="83" t="e">
        <f ca="1">Invoer!DW363</f>
        <v>#N/A</v>
      </c>
      <c r="BB358" s="599" t="str">
        <f t="shared" ca="1" si="201"/>
        <v/>
      </c>
      <c r="BC358" s="673" t="str">
        <f ca="1">IF($BB358="","",VLOOKUP(BB358,Invoer!$F$15:$AU$1999,2,FALSE))</f>
        <v/>
      </c>
      <c r="BD358" s="599" t="str">
        <f t="shared" ca="1" si="202"/>
        <v/>
      </c>
      <c r="BE358" s="599" t="str">
        <f ca="1">IF($BB358="","",VLOOKUP(BB358,Invoer!$F$15:$AU$1999,5,FALSE))</f>
        <v/>
      </c>
      <c r="BF358" s="599" t="str">
        <f ca="1">IF($BB358="","",VLOOKUP(BB358,Invoer!$F$15:$AU$1999,6,FALSE))</f>
        <v/>
      </c>
      <c r="BG358" s="599" t="str">
        <f ca="1">IF($BB358="","",VLOOKUP(BB358,Invoer!$F$15:$AU$1999,9,FALSE))</f>
        <v/>
      </c>
      <c r="BH358" s="599" t="str">
        <f ca="1">IF($BB358="","",VLOOKUP(BB358,Invoer!$F$15:$AU$1999,10,FALSE))</f>
        <v/>
      </c>
      <c r="BI358" s="599" t="str">
        <f ca="1">IF($BB358="","",VLOOKUP(BB358,Invoer!$F$15:$BB$1999,14,FALSE))</f>
        <v/>
      </c>
      <c r="BJ358" s="599" t="str">
        <f ca="1">IF($BB358="","",VLOOKUP(BB358,Invoer!$F$15:$AU$1999,11,FALSE))</f>
        <v/>
      </c>
      <c r="BK358" s="662" t="str">
        <f t="shared" ca="1" si="203"/>
        <v/>
      </c>
      <c r="BL358" s="662" t="str">
        <f t="shared" ca="1" si="204"/>
        <v/>
      </c>
      <c r="BM358" s="679" t="str">
        <f t="shared" ca="1" si="205"/>
        <v/>
      </c>
      <c r="BN358" s="662" t="str">
        <f t="shared" ca="1" si="211"/>
        <v/>
      </c>
      <c r="BO358" s="662" t="str">
        <f ca="1">IF($BB358="","",VLOOKUP(BB358,Invoer!$F$15:$AU$1999,15,FALSE))</f>
        <v/>
      </c>
      <c r="BP358" s="662" t="str">
        <f ca="1">IF($BB358="","",VLOOKUP(BB358,Invoer!$F$15:$AU$1999,24,FALSE))</f>
        <v/>
      </c>
      <c r="BQ358" s="662" t="str">
        <f ca="1">IF($BB358="","",VLOOKUP(BB358,Invoer!$F$15:$AU$1999,17,FALSE))</f>
        <v/>
      </c>
      <c r="BS358" s="73" t="e">
        <f t="shared" ca="1" si="209"/>
        <v>#VALUE!</v>
      </c>
      <c r="BT358" s="57" t="str">
        <f t="shared" ca="1" si="210"/>
        <v/>
      </c>
      <c r="CQ358" s="411" t="e">
        <f ca="1">Invoer!EG363</f>
        <v>#N/A</v>
      </c>
      <c r="CR358" s="599" t="str">
        <f t="shared" ca="1" si="185"/>
        <v/>
      </c>
      <c r="CS358" s="673" t="str">
        <f ca="1">IF($CR358="","",VLOOKUP(CR358,Invoer!$F$15:$AU$1500,2,FALSE))</f>
        <v/>
      </c>
      <c r="CT358" s="599" t="str">
        <f t="shared" ca="1" si="186"/>
        <v/>
      </c>
      <c r="CU358" s="599" t="str">
        <f ca="1">IF($CR358="","",VLOOKUP(CR358,Invoer!$F$15:$AU$1500,3,FALSE))</f>
        <v/>
      </c>
      <c r="CV358" s="599" t="str">
        <f ca="1">IF($CR358="","",IF(CU358&lt;&gt;"Liq","",VLOOKUP(CR358,Invoer!$F$15:$AU$1500,4,FALSE)))</f>
        <v/>
      </c>
      <c r="CW358" s="599" t="str">
        <f ca="1">IF($CR358="","",VLOOKUP(CR358,Invoer!$F$15:$AU$1500,5,FALSE))</f>
        <v/>
      </c>
      <c r="CX358" s="599" t="str">
        <f ca="1">IF($CR358="","",VLOOKUP(CR358,Invoer!$F$15:$AU$1500,6,FALSE))</f>
        <v/>
      </c>
      <c r="CY358" s="599" t="str">
        <f ca="1">IF($CR358="","",VLOOKUP(CR358,Invoer!$F$15:$AU$1500,9,FALSE))</f>
        <v/>
      </c>
      <c r="CZ358" s="599" t="str">
        <f ca="1">IF($CR358="","",VLOOKUP(CR358,Invoer!$F$15:$AU$1500,10,FALSE))</f>
        <v/>
      </c>
      <c r="DA358" s="599" t="str">
        <f ca="1">IF($CR358="","",VLOOKUP(CR358,Invoer!$F$15:$AU$1500,11,FALSE))</f>
        <v/>
      </c>
      <c r="DB358" s="599" t="str">
        <f ca="1">IF($CR358="","",VLOOKUP(CR358,Invoer!$F$15:$BB$1500,14,FALSE))</f>
        <v/>
      </c>
      <c r="DC358" s="662" t="str">
        <f ca="1">IF($CR358="","",VLOOKUP(CR358,Invoer!$F$15:$AU$1500,15,FALSE))</f>
        <v/>
      </c>
      <c r="DD358" s="599" t="str">
        <f ca="1">IF($CR358="","",VLOOKUP(CR358,Invoer!$F$15:$AU$1500,19,FALSE))</f>
        <v/>
      </c>
      <c r="DE358" s="662" t="str">
        <f ca="1">IF($CR358="","",VLOOKUP(CR358,Invoer!$F$15:$AU$1500,20,FALSE))</f>
        <v/>
      </c>
      <c r="DF358" s="662" t="str">
        <f ca="1">IF($CR358="","",VLOOKUP(CR358,Invoer!$F$15:$AU$1500,23,FALSE))</f>
        <v/>
      </c>
      <c r="DG358" s="662" t="str">
        <f ca="1">IF($CR358="","",VLOOKUP(CR358,Invoer!$F$15:$AU$1500,17,FALSE))</f>
        <v/>
      </c>
      <c r="DH358" s="681" t="str">
        <f t="shared" ca="1" si="187"/>
        <v/>
      </c>
      <c r="DI358" s="662" t="str">
        <f t="shared" ca="1" si="188"/>
        <v/>
      </c>
      <c r="DJ358" s="190"/>
      <c r="DK358" s="411" t="str">
        <f t="shared" ca="1" si="189"/>
        <v/>
      </c>
      <c r="DO358" s="61" t="e">
        <f ca="1">IF($DN$4&lt;3,Invoer!EB363,Invoer!EA363)</f>
        <v>#N/A</v>
      </c>
      <c r="DP358" s="599" t="str">
        <f t="shared" ca="1" si="190"/>
        <v/>
      </c>
      <c r="DQ358" s="673" t="str">
        <f ca="1">IF($DP358="","",VLOOKUP(DP358,Invoer!$F$15:$AU$1999,2,FALSE))</f>
        <v/>
      </c>
      <c r="DR358" s="599" t="str">
        <f t="shared" ca="1" si="191"/>
        <v/>
      </c>
      <c r="DS358" s="599" t="str">
        <f ca="1">IF($DP358="","",VLOOKUP(DP358,Invoer!$F$15:$AU$1999,3,FALSE))</f>
        <v/>
      </c>
      <c r="DT358" s="599" t="str">
        <f ca="1">IF($DP358="","",IF(DS358&lt;&gt;"Liq","",VLOOKUP(DP358,Invoer!$F$15:$AU$1999,4,FALSE)))</f>
        <v/>
      </c>
      <c r="DU358" s="599" t="str">
        <f ca="1">IF($DP358="","",VLOOKUP(DP358,Invoer!$F$15:$AU$1999,5,FALSE))</f>
        <v/>
      </c>
      <c r="DV358" s="599" t="str">
        <f ca="1">IF($DP358="","",VLOOKUP(DP358,Invoer!$F$15:$AU$1999,6,FALSE))</f>
        <v/>
      </c>
      <c r="DW358" s="599" t="str">
        <f ca="1">IF($DP358="","",VLOOKUP(DP358,Invoer!$F$15:$AU$1999,9,FALSE))</f>
        <v/>
      </c>
      <c r="DX358" s="599" t="str">
        <f ca="1">IF($DP358="","",VLOOKUP(DP358,Invoer!$F$15:$AU$1999,10,FALSE))</f>
        <v/>
      </c>
      <c r="DY358" s="595" t="str">
        <f ca="1">IF($DP358="","",VLOOKUP(DP358,Invoer!$F$15:$AU$1999,11,FALSE))</f>
        <v/>
      </c>
      <c r="DZ358" s="662" t="str">
        <f ca="1">IF($DP358="","",IF($DN$4&gt;2,"",VLOOKUP(DP358,Invoer!CQ:CS,3,FALSE)))</f>
        <v/>
      </c>
      <c r="EA358" s="541" t="str">
        <f ca="1">IF($DP358="","",IF(ISERROR(DQ358),0,IF($DN$4&lt;3,"",VLOOKUP(DP358,Invoer!$F$15:$AU$1999,15,FALSE))))</f>
        <v/>
      </c>
      <c r="EB358" s="595" t="str">
        <f ca="1">IF($DP358="","",IF($DN$4&lt;3,"",VLOOKUP(DP358,Invoer!$F$15:$AU$1999,19,FALSE)))</f>
        <v/>
      </c>
      <c r="EC358" s="541" t="str">
        <f ca="1">IF($DP358="","",IF(ISERROR(DQ358),0,IF($DN$4&lt;3,"",VLOOKUP(DP358,Invoer!$F$15:$AU$1999,24,FALSE))))</f>
        <v/>
      </c>
      <c r="ED358" s="541" t="str">
        <f ca="1">IF($DP358="","",IF(ISERROR(DQ358),0,IF($DN$4&lt;3,"",VLOOKUP(DP358,Invoer!$F$15:$AU$1999,17,FALSE))))</f>
        <v/>
      </c>
      <c r="EH358" s="89" t="e">
        <f ca="1">Invoer!CP363</f>
        <v>#N/A</v>
      </c>
      <c r="EI358" s="599" t="str">
        <f t="shared" ca="1" si="192"/>
        <v/>
      </c>
      <c r="EJ358" s="673" t="str">
        <f ca="1">IF(EI358="","",VLOOKUP(EI358,Invoer!$F$15:$AU$1999,2,FALSE))</f>
        <v/>
      </c>
      <c r="EK358" s="599" t="str">
        <f t="shared" ca="1" si="193"/>
        <v/>
      </c>
      <c r="EL358" s="599" t="str">
        <f ca="1">IF($EI358="","",VLOOKUP(EI358,Invoer!$F$15:$AU$1999,3,FALSE))</f>
        <v/>
      </c>
      <c r="EM358" s="599" t="str">
        <f ca="1">IF($EI358="","",IF(EL358&lt;&gt;"Liq","",VLOOKUP(EI358,Invoer!$F$15:$AU$1999,4,FALSE)))</f>
        <v/>
      </c>
      <c r="EN358" s="599" t="str">
        <f ca="1">IF($EI358="","",VLOOKUP(EI358,Invoer!$F$15:$AU$1999,6,FALSE))</f>
        <v/>
      </c>
      <c r="EO358" s="599" t="str">
        <f ca="1">IF(EI358="","",VLOOKUP(EI358,Invoer!$F$15:$AU$1999,9,FALSE))</f>
        <v/>
      </c>
      <c r="EP358" s="599" t="str">
        <f ca="1">IF(EI358="","",VLOOKUP(EI358,Invoer!$F$15:$AU$1999,10,FALSE))</f>
        <v/>
      </c>
      <c r="EQ358" s="599" t="str">
        <f ca="1">IF(EI358="","",VLOOKUP(EI358,Invoer!$F$15:$AU$1999,11,FALSE))</f>
        <v/>
      </c>
      <c r="ER358" s="662" t="str">
        <f ca="1">IF(EI358="","",VLOOKUP(EI358,Invoer!CQ:CS,3,FALSE))</f>
        <v/>
      </c>
      <c r="ES358" s="662" t="str">
        <f t="shared" ca="1" si="194"/>
        <v/>
      </c>
      <c r="ET358" s="513" t="str">
        <f t="shared" ca="1" si="195"/>
        <v/>
      </c>
      <c r="EU358" s="112" t="str">
        <f t="shared" ca="1" si="196"/>
        <v/>
      </c>
      <c r="EV358" s="83" t="s">
        <v>160</v>
      </c>
      <c r="EW358" s="682" t="str">
        <f t="shared" ca="1" si="197"/>
        <v/>
      </c>
      <c r="EX358" s="662" t="str">
        <f t="shared" ca="1" si="198"/>
        <v/>
      </c>
      <c r="EY358"/>
      <c r="EZ358" s="56" t="e">
        <f t="shared" ca="1" si="206"/>
        <v>#VALUE!</v>
      </c>
      <c r="FA358" s="56" t="e">
        <f t="shared" ca="1" si="207"/>
        <v>#VALUE!</v>
      </c>
      <c r="FE358"/>
      <c r="FI358"/>
      <c r="FJ358"/>
    </row>
    <row r="359" spans="1:166" ht="12" customHeight="1" x14ac:dyDescent="0.2">
      <c r="A359"/>
      <c r="B359"/>
      <c r="C359"/>
      <c r="E359"/>
      <c r="AC359" s="435" t="str">
        <f>IF($AC$7&lt;3,Invoer!DR364,IF($AC$7=3,Invoer!BT364,"x"))</f>
        <v>x</v>
      </c>
      <c r="AD359" s="599" t="str">
        <f t="shared" si="199"/>
        <v/>
      </c>
      <c r="AE359" s="673" t="str">
        <f>IF($AD359="","",VLOOKUP(AD359,Invoer!$F$15:$AU$1999,2,FALSE))</f>
        <v/>
      </c>
      <c r="AF359" s="599" t="str">
        <f t="shared" si="200"/>
        <v/>
      </c>
      <c r="AG359" s="599" t="str">
        <f>IF($AD359="","",VLOOKUP(AD359,Invoer!$F$15:$AU$1999,3,FALSE))</f>
        <v/>
      </c>
      <c r="AH359" s="599" t="str">
        <f>IF($AD359="","",IF(AG359&lt;&gt;"Liq","",VLOOKUP(AD359,Invoer!$F$15:$AU$1999,4,FALSE)))</f>
        <v/>
      </c>
      <c r="AI359" s="677" t="str">
        <f>IF($AD359="","",VLOOKUP(AD359,Invoer!$F$15:$AU$1999,5,FALSE))</f>
        <v/>
      </c>
      <c r="AJ359" s="599" t="str">
        <f>IF($AD359="","",VLOOKUP(AD359,Invoer!$F$15:$AU$1999,6,FALSE))</f>
        <v/>
      </c>
      <c r="AK359" s="599" t="str">
        <f>IF($AD359="","",VLOOKUP(AD359,Invoer!$F$15:$AU$1999,9,FALSE))</f>
        <v/>
      </c>
      <c r="AL359" s="599" t="str">
        <f>IF($AD359="","",VLOOKUP(AD359,Invoer!$F$15:$AU$1999,10,FALSE))</f>
        <v/>
      </c>
      <c r="AM359" s="599" t="str">
        <f>IF($AD359="","",VLOOKUP(AD359,Invoer!$F$15:$BB$1999,14,FALSE))</f>
        <v/>
      </c>
      <c r="AN359" s="599" t="str">
        <f>IF($AD359="","",VLOOKUP(AD359,Invoer!$F$15:$AU$1999,11,FALSE))</f>
        <v/>
      </c>
      <c r="AO359" s="662" t="str">
        <f>IF($AD359="","",VLOOKUP(AD359,Invoer!$F$15:$AU$1999,15,FALSE))</f>
        <v/>
      </c>
      <c r="AP359" s="599" t="str">
        <f>IF($AD359="","",VLOOKUP(AD359,Invoer!$F$15:$AU$1999,19,FALSE))</f>
        <v/>
      </c>
      <c r="AQ359" s="662" t="str">
        <f>IF($AD359="","",VLOOKUP(AD359,Invoer!$F$15:$AU$1999,24,FALSE))</f>
        <v/>
      </c>
      <c r="AR359" s="662" t="str">
        <f>IF($AD359="","",VLOOKUP(AD359,Invoer!$F$15:$AU$1999,17,FALSE))</f>
        <v/>
      </c>
      <c r="AS359" s="678" t="str">
        <f t="shared" si="208"/>
        <v/>
      </c>
      <c r="AT359" s="676" t="str">
        <f t="shared" si="182"/>
        <v/>
      </c>
      <c r="AU359" s="77" t="e">
        <f t="shared" si="183"/>
        <v>#VALUE!</v>
      </c>
      <c r="AW359" s="57"/>
      <c r="AX359" s="57"/>
      <c r="BA359" s="83" t="e">
        <f ca="1">Invoer!DW364</f>
        <v>#N/A</v>
      </c>
      <c r="BB359" s="599" t="str">
        <f t="shared" ca="1" si="201"/>
        <v/>
      </c>
      <c r="BC359" s="673" t="str">
        <f ca="1">IF($BB359="","",VLOOKUP(BB359,Invoer!$F$15:$AU$1999,2,FALSE))</f>
        <v/>
      </c>
      <c r="BD359" s="599" t="str">
        <f t="shared" ca="1" si="202"/>
        <v/>
      </c>
      <c r="BE359" s="599" t="str">
        <f ca="1">IF($BB359="","",VLOOKUP(BB359,Invoer!$F$15:$AU$1999,5,FALSE))</f>
        <v/>
      </c>
      <c r="BF359" s="599" t="str">
        <f ca="1">IF($BB359="","",VLOOKUP(BB359,Invoer!$F$15:$AU$1999,6,FALSE))</f>
        <v/>
      </c>
      <c r="BG359" s="599" t="str">
        <f ca="1">IF($BB359="","",VLOOKUP(BB359,Invoer!$F$15:$AU$1999,9,FALSE))</f>
        <v/>
      </c>
      <c r="BH359" s="599" t="str">
        <f ca="1">IF($BB359="","",VLOOKUP(BB359,Invoer!$F$15:$AU$1999,10,FALSE))</f>
        <v/>
      </c>
      <c r="BI359" s="599" t="str">
        <f ca="1">IF($BB359="","",VLOOKUP(BB359,Invoer!$F$15:$BB$1999,14,FALSE))</f>
        <v/>
      </c>
      <c r="BJ359" s="599" t="str">
        <f ca="1">IF($BB359="","",VLOOKUP(BB359,Invoer!$F$15:$AU$1999,11,FALSE))</f>
        <v/>
      </c>
      <c r="BK359" s="662" t="str">
        <f t="shared" ca="1" si="203"/>
        <v/>
      </c>
      <c r="BL359" s="662" t="str">
        <f t="shared" ca="1" si="204"/>
        <v/>
      </c>
      <c r="BM359" s="679" t="str">
        <f t="shared" ca="1" si="205"/>
        <v/>
      </c>
      <c r="BN359" s="662" t="str">
        <f t="shared" ca="1" si="211"/>
        <v/>
      </c>
      <c r="BO359" s="662" t="str">
        <f ca="1">IF($BB359="","",VLOOKUP(BB359,Invoer!$F$15:$AU$1999,15,FALSE))</f>
        <v/>
      </c>
      <c r="BP359" s="662" t="str">
        <f ca="1">IF($BB359="","",VLOOKUP(BB359,Invoer!$F$15:$AU$1999,24,FALSE))</f>
        <v/>
      </c>
      <c r="BQ359" s="662" t="str">
        <f ca="1">IF($BB359="","",VLOOKUP(BB359,Invoer!$F$15:$AU$1999,17,FALSE))</f>
        <v/>
      </c>
      <c r="BS359" s="73" t="e">
        <f t="shared" ca="1" si="209"/>
        <v>#VALUE!</v>
      </c>
      <c r="BT359" s="57" t="str">
        <f t="shared" ca="1" si="210"/>
        <v/>
      </c>
      <c r="CQ359" s="411" t="e">
        <f ca="1">Invoer!EG364</f>
        <v>#N/A</v>
      </c>
      <c r="CR359" s="599" t="str">
        <f t="shared" ca="1" si="185"/>
        <v/>
      </c>
      <c r="CS359" s="673" t="str">
        <f ca="1">IF($CR359="","",VLOOKUP(CR359,Invoer!$F$15:$AU$1500,2,FALSE))</f>
        <v/>
      </c>
      <c r="CT359" s="599" t="str">
        <f t="shared" ca="1" si="186"/>
        <v/>
      </c>
      <c r="CU359" s="599" t="str">
        <f ca="1">IF($CR359="","",VLOOKUP(CR359,Invoer!$F$15:$AU$1500,3,FALSE))</f>
        <v/>
      </c>
      <c r="CV359" s="599" t="str">
        <f ca="1">IF($CR359="","",IF(CU359&lt;&gt;"Liq","",VLOOKUP(CR359,Invoer!$F$15:$AU$1500,4,FALSE)))</f>
        <v/>
      </c>
      <c r="CW359" s="599" t="str">
        <f ca="1">IF($CR359="","",VLOOKUP(CR359,Invoer!$F$15:$AU$1500,5,FALSE))</f>
        <v/>
      </c>
      <c r="CX359" s="599" t="str">
        <f ca="1">IF($CR359="","",VLOOKUP(CR359,Invoer!$F$15:$AU$1500,6,FALSE))</f>
        <v/>
      </c>
      <c r="CY359" s="599" t="str">
        <f ca="1">IF($CR359="","",VLOOKUP(CR359,Invoer!$F$15:$AU$1500,9,FALSE))</f>
        <v/>
      </c>
      <c r="CZ359" s="599" t="str">
        <f ca="1">IF($CR359="","",VLOOKUP(CR359,Invoer!$F$15:$AU$1500,10,FALSE))</f>
        <v/>
      </c>
      <c r="DA359" s="599" t="str">
        <f ca="1">IF($CR359="","",VLOOKUP(CR359,Invoer!$F$15:$AU$1500,11,FALSE))</f>
        <v/>
      </c>
      <c r="DB359" s="599" t="str">
        <f ca="1">IF($CR359="","",VLOOKUP(CR359,Invoer!$F$15:$BB$1500,14,FALSE))</f>
        <v/>
      </c>
      <c r="DC359" s="662" t="str">
        <f ca="1">IF($CR359="","",VLOOKUP(CR359,Invoer!$F$15:$AU$1500,15,FALSE))</f>
        <v/>
      </c>
      <c r="DD359" s="599" t="str">
        <f ca="1">IF($CR359="","",VLOOKUP(CR359,Invoer!$F$15:$AU$1500,19,FALSE))</f>
        <v/>
      </c>
      <c r="DE359" s="662" t="str">
        <f ca="1">IF($CR359="","",VLOOKUP(CR359,Invoer!$F$15:$AU$1500,20,FALSE))</f>
        <v/>
      </c>
      <c r="DF359" s="662" t="str">
        <f ca="1">IF($CR359="","",VLOOKUP(CR359,Invoer!$F$15:$AU$1500,23,FALSE))</f>
        <v/>
      </c>
      <c r="DG359" s="662" t="str">
        <f ca="1">IF($CR359="","",VLOOKUP(CR359,Invoer!$F$15:$AU$1500,17,FALSE))</f>
        <v/>
      </c>
      <c r="DH359" s="681" t="str">
        <f t="shared" ca="1" si="187"/>
        <v/>
      </c>
      <c r="DI359" s="662" t="str">
        <f t="shared" ca="1" si="188"/>
        <v/>
      </c>
      <c r="DJ359" s="190"/>
      <c r="DK359" s="411" t="str">
        <f t="shared" ca="1" si="189"/>
        <v/>
      </c>
      <c r="DO359" s="61" t="e">
        <f ca="1">IF($DN$4&lt;3,Invoer!EB364,Invoer!EA364)</f>
        <v>#N/A</v>
      </c>
      <c r="DP359" s="599" t="str">
        <f t="shared" ca="1" si="190"/>
        <v/>
      </c>
      <c r="DQ359" s="673" t="str">
        <f ca="1">IF($DP359="","",VLOOKUP(DP359,Invoer!$F$15:$AU$1999,2,FALSE))</f>
        <v/>
      </c>
      <c r="DR359" s="599" t="str">
        <f t="shared" ca="1" si="191"/>
        <v/>
      </c>
      <c r="DS359" s="599" t="str">
        <f ca="1">IF($DP359="","",VLOOKUP(DP359,Invoer!$F$15:$AU$1999,3,FALSE))</f>
        <v/>
      </c>
      <c r="DT359" s="599" t="str">
        <f ca="1">IF($DP359="","",IF(DS359&lt;&gt;"Liq","",VLOOKUP(DP359,Invoer!$F$15:$AU$1999,4,FALSE)))</f>
        <v/>
      </c>
      <c r="DU359" s="599" t="str">
        <f ca="1">IF($DP359="","",VLOOKUP(DP359,Invoer!$F$15:$AU$1999,5,FALSE))</f>
        <v/>
      </c>
      <c r="DV359" s="599" t="str">
        <f ca="1">IF($DP359="","",VLOOKUP(DP359,Invoer!$F$15:$AU$1999,6,FALSE))</f>
        <v/>
      </c>
      <c r="DW359" s="599" t="str">
        <f ca="1">IF($DP359="","",VLOOKUP(DP359,Invoer!$F$15:$AU$1999,9,FALSE))</f>
        <v/>
      </c>
      <c r="DX359" s="599" t="str">
        <f ca="1">IF($DP359="","",VLOOKUP(DP359,Invoer!$F$15:$AU$1999,10,FALSE))</f>
        <v/>
      </c>
      <c r="DY359" s="595" t="str">
        <f ca="1">IF($DP359="","",VLOOKUP(DP359,Invoer!$F$15:$AU$1999,11,FALSE))</f>
        <v/>
      </c>
      <c r="DZ359" s="662" t="str">
        <f ca="1">IF($DP359="","",IF($DN$4&gt;2,"",VLOOKUP(DP359,Invoer!CQ:CS,3,FALSE)))</f>
        <v/>
      </c>
      <c r="EA359" s="541" t="str">
        <f ca="1">IF($DP359="","",IF(ISERROR(DQ359),0,IF($DN$4&lt;3,"",VLOOKUP(DP359,Invoer!$F$15:$AU$1999,15,FALSE))))</f>
        <v/>
      </c>
      <c r="EB359" s="595" t="str">
        <f ca="1">IF($DP359="","",IF($DN$4&lt;3,"",VLOOKUP(DP359,Invoer!$F$15:$AU$1999,19,FALSE)))</f>
        <v/>
      </c>
      <c r="EC359" s="541" t="str">
        <f ca="1">IF($DP359="","",IF(ISERROR(DQ359),0,IF($DN$4&lt;3,"",VLOOKUP(DP359,Invoer!$F$15:$AU$1999,24,FALSE))))</f>
        <v/>
      </c>
      <c r="ED359" s="541" t="str">
        <f ca="1">IF($DP359="","",IF(ISERROR(DQ359),0,IF($DN$4&lt;3,"",VLOOKUP(DP359,Invoer!$F$15:$AU$1999,17,FALSE))))</f>
        <v/>
      </c>
      <c r="EH359" s="89" t="e">
        <f ca="1">Invoer!CP364</f>
        <v>#N/A</v>
      </c>
      <c r="EI359" s="599" t="str">
        <f t="shared" ca="1" si="192"/>
        <v/>
      </c>
      <c r="EJ359" s="673" t="str">
        <f ca="1">IF(EI359="","",VLOOKUP(EI359,Invoer!$F$15:$AU$1999,2,FALSE))</f>
        <v/>
      </c>
      <c r="EK359" s="599" t="str">
        <f t="shared" ca="1" si="193"/>
        <v/>
      </c>
      <c r="EL359" s="599" t="str">
        <f ca="1">IF($EI359="","",VLOOKUP(EI359,Invoer!$F$15:$AU$1999,3,FALSE))</f>
        <v/>
      </c>
      <c r="EM359" s="599" t="str">
        <f ca="1">IF($EI359="","",IF(EL359&lt;&gt;"Liq","",VLOOKUP(EI359,Invoer!$F$15:$AU$1999,4,FALSE)))</f>
        <v/>
      </c>
      <c r="EN359" s="599" t="str">
        <f ca="1">IF($EI359="","",VLOOKUP(EI359,Invoer!$F$15:$AU$1999,6,FALSE))</f>
        <v/>
      </c>
      <c r="EO359" s="599" t="str">
        <f ca="1">IF(EI359="","",VLOOKUP(EI359,Invoer!$F$15:$AU$1999,9,FALSE))</f>
        <v/>
      </c>
      <c r="EP359" s="599" t="str">
        <f ca="1">IF(EI359="","",VLOOKUP(EI359,Invoer!$F$15:$AU$1999,10,FALSE))</f>
        <v/>
      </c>
      <c r="EQ359" s="599" t="str">
        <f ca="1">IF(EI359="","",VLOOKUP(EI359,Invoer!$F$15:$AU$1999,11,FALSE))</f>
        <v/>
      </c>
      <c r="ER359" s="662" t="str">
        <f ca="1">IF(EI359="","",VLOOKUP(EI359,Invoer!CQ:CS,3,FALSE))</f>
        <v/>
      </c>
      <c r="ES359" s="662" t="str">
        <f t="shared" ca="1" si="194"/>
        <v/>
      </c>
      <c r="ET359" s="513" t="str">
        <f t="shared" ca="1" si="195"/>
        <v/>
      </c>
      <c r="EU359" s="112" t="str">
        <f t="shared" ca="1" si="196"/>
        <v/>
      </c>
      <c r="EV359" s="83" t="s">
        <v>160</v>
      </c>
      <c r="EW359" s="682" t="str">
        <f t="shared" ca="1" si="197"/>
        <v/>
      </c>
      <c r="EX359" s="662" t="str">
        <f t="shared" ca="1" si="198"/>
        <v/>
      </c>
      <c r="EY359"/>
      <c r="EZ359" s="56" t="e">
        <f t="shared" ca="1" si="206"/>
        <v>#VALUE!</v>
      </c>
      <c r="FA359" s="56" t="e">
        <f t="shared" ca="1" si="207"/>
        <v>#VALUE!</v>
      </c>
      <c r="FE359"/>
      <c r="FI359"/>
      <c r="FJ359"/>
    </row>
    <row r="360" spans="1:166" ht="12" customHeight="1" x14ac:dyDescent="0.2">
      <c r="A360"/>
      <c r="B360"/>
      <c r="C360"/>
      <c r="E360"/>
      <c r="AC360" s="435" t="str">
        <f>IF($AC$7&lt;3,Invoer!DR365,IF($AC$7=3,Invoer!BT365,"x"))</f>
        <v>x</v>
      </c>
      <c r="AD360" s="599" t="str">
        <f t="shared" si="199"/>
        <v/>
      </c>
      <c r="AE360" s="673" t="str">
        <f>IF($AD360="","",VLOOKUP(AD360,Invoer!$F$15:$AU$1999,2,FALSE))</f>
        <v/>
      </c>
      <c r="AF360" s="599" t="str">
        <f t="shared" si="200"/>
        <v/>
      </c>
      <c r="AG360" s="599" t="str">
        <f>IF($AD360="","",VLOOKUP(AD360,Invoer!$F$15:$AU$1999,3,FALSE))</f>
        <v/>
      </c>
      <c r="AH360" s="599" t="str">
        <f>IF($AD360="","",IF(AG360&lt;&gt;"Liq","",VLOOKUP(AD360,Invoer!$F$15:$AU$1999,4,FALSE)))</f>
        <v/>
      </c>
      <c r="AI360" s="677" t="str">
        <f>IF($AD360="","",VLOOKUP(AD360,Invoer!$F$15:$AU$1999,5,FALSE))</f>
        <v/>
      </c>
      <c r="AJ360" s="599" t="str">
        <f>IF($AD360="","",VLOOKUP(AD360,Invoer!$F$15:$AU$1999,6,FALSE))</f>
        <v/>
      </c>
      <c r="AK360" s="599" t="str">
        <f>IF($AD360="","",VLOOKUP(AD360,Invoer!$F$15:$AU$1999,9,FALSE))</f>
        <v/>
      </c>
      <c r="AL360" s="599" t="str">
        <f>IF($AD360="","",VLOOKUP(AD360,Invoer!$F$15:$AU$1999,10,FALSE))</f>
        <v/>
      </c>
      <c r="AM360" s="599" t="str">
        <f>IF($AD360="","",VLOOKUP(AD360,Invoer!$F$15:$BB$1999,14,FALSE))</f>
        <v/>
      </c>
      <c r="AN360" s="599" t="str">
        <f>IF($AD360="","",VLOOKUP(AD360,Invoer!$F$15:$AU$1999,11,FALSE))</f>
        <v/>
      </c>
      <c r="AO360" s="662" t="str">
        <f>IF($AD360="","",VLOOKUP(AD360,Invoer!$F$15:$AU$1999,15,FALSE))</f>
        <v/>
      </c>
      <c r="AP360" s="599" t="str">
        <f>IF($AD360="","",VLOOKUP(AD360,Invoer!$F$15:$AU$1999,19,FALSE))</f>
        <v/>
      </c>
      <c r="AQ360" s="662" t="str">
        <f>IF($AD360="","",VLOOKUP(AD360,Invoer!$F$15:$AU$1999,24,FALSE))</f>
        <v/>
      </c>
      <c r="AR360" s="662" t="str">
        <f>IF($AD360="","",VLOOKUP(AD360,Invoer!$F$15:$AU$1999,17,FALSE))</f>
        <v/>
      </c>
      <c r="AS360" s="678" t="str">
        <f t="shared" si="208"/>
        <v/>
      </c>
      <c r="AT360" s="676" t="str">
        <f t="shared" si="182"/>
        <v/>
      </c>
      <c r="AU360" s="77" t="e">
        <f t="shared" si="183"/>
        <v>#VALUE!</v>
      </c>
      <c r="AW360" s="57"/>
      <c r="AX360" s="57"/>
      <c r="BA360" s="83" t="e">
        <f ca="1">Invoer!DW365</f>
        <v>#N/A</v>
      </c>
      <c r="BB360" s="599" t="str">
        <f t="shared" ca="1" si="201"/>
        <v/>
      </c>
      <c r="BC360" s="673" t="str">
        <f ca="1">IF($BB360="","",VLOOKUP(BB360,Invoer!$F$15:$AU$1999,2,FALSE))</f>
        <v/>
      </c>
      <c r="BD360" s="599" t="str">
        <f t="shared" ca="1" si="202"/>
        <v/>
      </c>
      <c r="BE360" s="599" t="str">
        <f ca="1">IF($BB360="","",VLOOKUP(BB360,Invoer!$F$15:$AU$1999,5,FALSE))</f>
        <v/>
      </c>
      <c r="BF360" s="599" t="str">
        <f ca="1">IF($BB360="","",VLOOKUP(BB360,Invoer!$F$15:$AU$1999,6,FALSE))</f>
        <v/>
      </c>
      <c r="BG360" s="599" t="str">
        <f ca="1">IF($BB360="","",VLOOKUP(BB360,Invoer!$F$15:$AU$1999,9,FALSE))</f>
        <v/>
      </c>
      <c r="BH360" s="599" t="str">
        <f ca="1">IF($BB360="","",VLOOKUP(BB360,Invoer!$F$15:$AU$1999,10,FALSE))</f>
        <v/>
      </c>
      <c r="BI360" s="599" t="str">
        <f ca="1">IF($BB360="","",VLOOKUP(BB360,Invoer!$F$15:$BB$1999,14,FALSE))</f>
        <v/>
      </c>
      <c r="BJ360" s="599" t="str">
        <f ca="1">IF($BB360="","",VLOOKUP(BB360,Invoer!$F$15:$AU$1999,11,FALSE))</f>
        <v/>
      </c>
      <c r="BK360" s="662" t="str">
        <f t="shared" ca="1" si="203"/>
        <v/>
      </c>
      <c r="BL360" s="662" t="str">
        <f t="shared" ca="1" si="204"/>
        <v/>
      </c>
      <c r="BM360" s="679" t="str">
        <f t="shared" ca="1" si="205"/>
        <v/>
      </c>
      <c r="BN360" s="662" t="str">
        <f t="shared" ca="1" si="211"/>
        <v/>
      </c>
      <c r="BO360" s="662" t="str">
        <f ca="1">IF($BB360="","",VLOOKUP(BB360,Invoer!$F$15:$AU$1999,15,FALSE))</f>
        <v/>
      </c>
      <c r="BP360" s="662" t="str">
        <f ca="1">IF($BB360="","",VLOOKUP(BB360,Invoer!$F$15:$AU$1999,24,FALSE))</f>
        <v/>
      </c>
      <c r="BQ360" s="662" t="str">
        <f ca="1">IF($BB360="","",VLOOKUP(BB360,Invoer!$F$15:$AU$1999,17,FALSE))</f>
        <v/>
      </c>
      <c r="BS360" s="73" t="e">
        <f t="shared" ca="1" si="209"/>
        <v>#VALUE!</v>
      </c>
      <c r="BT360" s="57" t="str">
        <f t="shared" ca="1" si="210"/>
        <v/>
      </c>
      <c r="CQ360" s="411" t="e">
        <f ca="1">Invoer!EG365</f>
        <v>#N/A</v>
      </c>
      <c r="CR360" s="599" t="str">
        <f t="shared" ca="1" si="185"/>
        <v/>
      </c>
      <c r="CS360" s="673" t="str">
        <f ca="1">IF($CR360="","",VLOOKUP(CR360,Invoer!$F$15:$AU$1500,2,FALSE))</f>
        <v/>
      </c>
      <c r="CT360" s="599" t="str">
        <f t="shared" ca="1" si="186"/>
        <v/>
      </c>
      <c r="CU360" s="599" t="str">
        <f ca="1">IF($CR360="","",VLOOKUP(CR360,Invoer!$F$15:$AU$1500,3,FALSE))</f>
        <v/>
      </c>
      <c r="CV360" s="599" t="str">
        <f ca="1">IF($CR360="","",IF(CU360&lt;&gt;"Liq","",VLOOKUP(CR360,Invoer!$F$15:$AU$1500,4,FALSE)))</f>
        <v/>
      </c>
      <c r="CW360" s="599" t="str">
        <f ca="1">IF($CR360="","",VLOOKUP(CR360,Invoer!$F$15:$AU$1500,5,FALSE))</f>
        <v/>
      </c>
      <c r="CX360" s="599" t="str">
        <f ca="1">IF($CR360="","",VLOOKUP(CR360,Invoer!$F$15:$AU$1500,6,FALSE))</f>
        <v/>
      </c>
      <c r="CY360" s="599" t="str">
        <f ca="1">IF($CR360="","",VLOOKUP(CR360,Invoer!$F$15:$AU$1500,9,FALSE))</f>
        <v/>
      </c>
      <c r="CZ360" s="599" t="str">
        <f ca="1">IF($CR360="","",VLOOKUP(CR360,Invoer!$F$15:$AU$1500,10,FALSE))</f>
        <v/>
      </c>
      <c r="DA360" s="599" t="str">
        <f ca="1">IF($CR360="","",VLOOKUP(CR360,Invoer!$F$15:$AU$1500,11,FALSE))</f>
        <v/>
      </c>
      <c r="DB360" s="599" t="str">
        <f ca="1">IF($CR360="","",VLOOKUP(CR360,Invoer!$F$15:$BB$1500,14,FALSE))</f>
        <v/>
      </c>
      <c r="DC360" s="662" t="str">
        <f ca="1">IF($CR360="","",VLOOKUP(CR360,Invoer!$F$15:$AU$1500,15,FALSE))</f>
        <v/>
      </c>
      <c r="DD360" s="599" t="str">
        <f ca="1">IF($CR360="","",VLOOKUP(CR360,Invoer!$F$15:$AU$1500,19,FALSE))</f>
        <v/>
      </c>
      <c r="DE360" s="662" t="str">
        <f ca="1">IF($CR360="","",VLOOKUP(CR360,Invoer!$F$15:$AU$1500,20,FALSE))</f>
        <v/>
      </c>
      <c r="DF360" s="662" t="str">
        <f ca="1">IF($CR360="","",VLOOKUP(CR360,Invoer!$F$15:$AU$1500,23,FALSE))</f>
        <v/>
      </c>
      <c r="DG360" s="662" t="str">
        <f ca="1">IF($CR360="","",VLOOKUP(CR360,Invoer!$F$15:$AU$1500,17,FALSE))</f>
        <v/>
      </c>
      <c r="DH360" s="681" t="str">
        <f t="shared" ca="1" si="187"/>
        <v/>
      </c>
      <c r="DI360" s="662" t="str">
        <f t="shared" ca="1" si="188"/>
        <v/>
      </c>
      <c r="DJ360" s="190"/>
      <c r="DK360" s="411" t="str">
        <f t="shared" ca="1" si="189"/>
        <v/>
      </c>
      <c r="DO360" s="61" t="e">
        <f ca="1">IF($DN$4&lt;3,Invoer!EB365,Invoer!EA365)</f>
        <v>#N/A</v>
      </c>
      <c r="DP360" s="599" t="str">
        <f t="shared" ca="1" si="190"/>
        <v/>
      </c>
      <c r="DQ360" s="673" t="str">
        <f ca="1">IF($DP360="","",VLOOKUP(DP360,Invoer!$F$15:$AU$1999,2,FALSE))</f>
        <v/>
      </c>
      <c r="DR360" s="599" t="str">
        <f t="shared" ca="1" si="191"/>
        <v/>
      </c>
      <c r="DS360" s="599" t="str">
        <f ca="1">IF($DP360="","",VLOOKUP(DP360,Invoer!$F$15:$AU$1999,3,FALSE))</f>
        <v/>
      </c>
      <c r="DT360" s="599" t="str">
        <f ca="1">IF($DP360="","",IF(DS360&lt;&gt;"Liq","",VLOOKUP(DP360,Invoer!$F$15:$AU$1999,4,FALSE)))</f>
        <v/>
      </c>
      <c r="DU360" s="599" t="str">
        <f ca="1">IF($DP360="","",VLOOKUP(DP360,Invoer!$F$15:$AU$1999,5,FALSE))</f>
        <v/>
      </c>
      <c r="DV360" s="599" t="str">
        <f ca="1">IF($DP360="","",VLOOKUP(DP360,Invoer!$F$15:$AU$1999,6,FALSE))</f>
        <v/>
      </c>
      <c r="DW360" s="599" t="str">
        <f ca="1">IF($DP360="","",VLOOKUP(DP360,Invoer!$F$15:$AU$1999,9,FALSE))</f>
        <v/>
      </c>
      <c r="DX360" s="599" t="str">
        <f ca="1">IF($DP360="","",VLOOKUP(DP360,Invoer!$F$15:$AU$1999,10,FALSE))</f>
        <v/>
      </c>
      <c r="DY360" s="595" t="str">
        <f ca="1">IF($DP360="","",VLOOKUP(DP360,Invoer!$F$15:$AU$1999,11,FALSE))</f>
        <v/>
      </c>
      <c r="DZ360" s="662" t="str">
        <f ca="1">IF($DP360="","",IF($DN$4&gt;2,"",VLOOKUP(DP360,Invoer!CQ:CS,3,FALSE)))</f>
        <v/>
      </c>
      <c r="EA360" s="541" t="str">
        <f ca="1">IF($DP360="","",IF(ISERROR(DQ360),0,IF($DN$4&lt;3,"",VLOOKUP(DP360,Invoer!$F$15:$AU$1999,15,FALSE))))</f>
        <v/>
      </c>
      <c r="EB360" s="595" t="str">
        <f ca="1">IF($DP360="","",IF($DN$4&lt;3,"",VLOOKUP(DP360,Invoer!$F$15:$AU$1999,19,FALSE)))</f>
        <v/>
      </c>
      <c r="EC360" s="541" t="str">
        <f ca="1">IF($DP360="","",IF(ISERROR(DQ360),0,IF($DN$4&lt;3,"",VLOOKUP(DP360,Invoer!$F$15:$AU$1999,24,FALSE))))</f>
        <v/>
      </c>
      <c r="ED360" s="541" t="str">
        <f ca="1">IF($DP360="","",IF(ISERROR(DQ360),0,IF($DN$4&lt;3,"",VLOOKUP(DP360,Invoer!$F$15:$AU$1999,17,FALSE))))</f>
        <v/>
      </c>
      <c r="EH360" s="89" t="e">
        <f ca="1">Invoer!CP365</f>
        <v>#N/A</v>
      </c>
      <c r="EI360" s="599" t="str">
        <f t="shared" ca="1" si="192"/>
        <v/>
      </c>
      <c r="EJ360" s="673" t="str">
        <f ca="1">IF(EI360="","",VLOOKUP(EI360,Invoer!$F$15:$AU$1999,2,FALSE))</f>
        <v/>
      </c>
      <c r="EK360" s="599" t="str">
        <f t="shared" ca="1" si="193"/>
        <v/>
      </c>
      <c r="EL360" s="599" t="str">
        <f ca="1">IF($EI360="","",VLOOKUP(EI360,Invoer!$F$15:$AU$1999,3,FALSE))</f>
        <v/>
      </c>
      <c r="EM360" s="599" t="str">
        <f ca="1">IF($EI360="","",IF(EL360&lt;&gt;"Liq","",VLOOKUP(EI360,Invoer!$F$15:$AU$1999,4,FALSE)))</f>
        <v/>
      </c>
      <c r="EN360" s="599" t="str">
        <f ca="1">IF($EI360="","",VLOOKUP(EI360,Invoer!$F$15:$AU$1999,6,FALSE))</f>
        <v/>
      </c>
      <c r="EO360" s="599" t="str">
        <f ca="1">IF(EI360="","",VLOOKUP(EI360,Invoer!$F$15:$AU$1999,9,FALSE))</f>
        <v/>
      </c>
      <c r="EP360" s="599" t="str">
        <f ca="1">IF(EI360="","",VLOOKUP(EI360,Invoer!$F$15:$AU$1999,10,FALSE))</f>
        <v/>
      </c>
      <c r="EQ360" s="599" t="str">
        <f ca="1">IF(EI360="","",VLOOKUP(EI360,Invoer!$F$15:$AU$1999,11,FALSE))</f>
        <v/>
      </c>
      <c r="ER360" s="662" t="str">
        <f ca="1">IF(EI360="","",VLOOKUP(EI360,Invoer!CQ:CS,3,FALSE))</f>
        <v/>
      </c>
      <c r="ES360" s="662" t="str">
        <f t="shared" ca="1" si="194"/>
        <v/>
      </c>
      <c r="ET360" s="513" t="str">
        <f t="shared" ca="1" si="195"/>
        <v/>
      </c>
      <c r="EU360" s="112" t="str">
        <f t="shared" ca="1" si="196"/>
        <v/>
      </c>
      <c r="EV360" s="83" t="s">
        <v>160</v>
      </c>
      <c r="EW360" s="682" t="str">
        <f t="shared" ca="1" si="197"/>
        <v/>
      </c>
      <c r="EX360" s="662" t="str">
        <f t="shared" ca="1" si="198"/>
        <v/>
      </c>
      <c r="EY360"/>
      <c r="EZ360" s="56" t="e">
        <f t="shared" ca="1" si="206"/>
        <v>#VALUE!</v>
      </c>
      <c r="FA360" s="56" t="e">
        <f t="shared" ca="1" si="207"/>
        <v>#VALUE!</v>
      </c>
      <c r="FE360"/>
      <c r="FI360"/>
      <c r="FJ360"/>
    </row>
    <row r="361" spans="1:166" ht="12" customHeight="1" x14ac:dyDescent="0.2">
      <c r="A361"/>
      <c r="B361"/>
      <c r="C361"/>
      <c r="E361"/>
      <c r="AC361" s="435" t="str">
        <f>IF($AC$7&lt;3,Invoer!DR366,IF($AC$7=3,Invoer!BT366,"x"))</f>
        <v>x</v>
      </c>
      <c r="AD361" s="599" t="str">
        <f t="shared" si="199"/>
        <v/>
      </c>
      <c r="AE361" s="673" t="str">
        <f>IF($AD361="","",VLOOKUP(AD361,Invoer!$F$15:$AU$1999,2,FALSE))</f>
        <v/>
      </c>
      <c r="AF361" s="599" t="str">
        <f t="shared" si="200"/>
        <v/>
      </c>
      <c r="AG361" s="599" t="str">
        <f>IF($AD361="","",VLOOKUP(AD361,Invoer!$F$15:$AU$1999,3,FALSE))</f>
        <v/>
      </c>
      <c r="AH361" s="599" t="str">
        <f>IF($AD361="","",IF(AG361&lt;&gt;"Liq","",VLOOKUP(AD361,Invoer!$F$15:$AU$1999,4,FALSE)))</f>
        <v/>
      </c>
      <c r="AI361" s="677" t="str">
        <f>IF($AD361="","",VLOOKUP(AD361,Invoer!$F$15:$AU$1999,5,FALSE))</f>
        <v/>
      </c>
      <c r="AJ361" s="599" t="str">
        <f>IF($AD361="","",VLOOKUP(AD361,Invoer!$F$15:$AU$1999,6,FALSE))</f>
        <v/>
      </c>
      <c r="AK361" s="599" t="str">
        <f>IF($AD361="","",VLOOKUP(AD361,Invoer!$F$15:$AU$1999,9,FALSE))</f>
        <v/>
      </c>
      <c r="AL361" s="599" t="str">
        <f>IF($AD361="","",VLOOKUP(AD361,Invoer!$F$15:$AU$1999,10,FALSE))</f>
        <v/>
      </c>
      <c r="AM361" s="599" t="str">
        <f>IF($AD361="","",VLOOKUP(AD361,Invoer!$F$15:$BB$1999,14,FALSE))</f>
        <v/>
      </c>
      <c r="AN361" s="599" t="str">
        <f>IF($AD361="","",VLOOKUP(AD361,Invoer!$F$15:$AU$1999,11,FALSE))</f>
        <v/>
      </c>
      <c r="AO361" s="662" t="str">
        <f>IF($AD361="","",VLOOKUP(AD361,Invoer!$F$15:$AU$1999,15,FALSE))</f>
        <v/>
      </c>
      <c r="AP361" s="599" t="str">
        <f>IF($AD361="","",VLOOKUP(AD361,Invoer!$F$15:$AU$1999,19,FALSE))</f>
        <v/>
      </c>
      <c r="AQ361" s="662" t="str">
        <f>IF($AD361="","",VLOOKUP(AD361,Invoer!$F$15:$AU$1999,24,FALSE))</f>
        <v/>
      </c>
      <c r="AR361" s="662" t="str">
        <f>IF($AD361="","",VLOOKUP(AD361,Invoer!$F$15:$AU$1999,17,FALSE))</f>
        <v/>
      </c>
      <c r="AS361" s="678" t="str">
        <f t="shared" si="208"/>
        <v/>
      </c>
      <c r="AT361" s="676" t="str">
        <f t="shared" si="182"/>
        <v/>
      </c>
      <c r="AU361" s="77" t="e">
        <f t="shared" si="183"/>
        <v>#VALUE!</v>
      </c>
      <c r="AW361" s="57"/>
      <c r="AX361" s="57"/>
      <c r="BA361" s="83" t="e">
        <f ca="1">Invoer!DW366</f>
        <v>#N/A</v>
      </c>
      <c r="BB361" s="599" t="str">
        <f t="shared" ca="1" si="201"/>
        <v/>
      </c>
      <c r="BC361" s="673" t="str">
        <f ca="1">IF($BB361="","",VLOOKUP(BB361,Invoer!$F$15:$AU$1999,2,FALSE))</f>
        <v/>
      </c>
      <c r="BD361" s="599" t="str">
        <f t="shared" ca="1" si="202"/>
        <v/>
      </c>
      <c r="BE361" s="599" t="str">
        <f ca="1">IF($BB361="","",VLOOKUP(BB361,Invoer!$F$15:$AU$1999,5,FALSE))</f>
        <v/>
      </c>
      <c r="BF361" s="599" t="str">
        <f ca="1">IF($BB361="","",VLOOKUP(BB361,Invoer!$F$15:$AU$1999,6,FALSE))</f>
        <v/>
      </c>
      <c r="BG361" s="599" t="str">
        <f ca="1">IF($BB361="","",VLOOKUP(BB361,Invoer!$F$15:$AU$1999,9,FALSE))</f>
        <v/>
      </c>
      <c r="BH361" s="599" t="str">
        <f ca="1">IF($BB361="","",VLOOKUP(BB361,Invoer!$F$15:$AU$1999,10,FALSE))</f>
        <v/>
      </c>
      <c r="BI361" s="599" t="str">
        <f ca="1">IF($BB361="","",VLOOKUP(BB361,Invoer!$F$15:$BB$1999,14,FALSE))</f>
        <v/>
      </c>
      <c r="BJ361" s="599" t="str">
        <f ca="1">IF($BB361="","",VLOOKUP(BB361,Invoer!$F$15:$AU$1999,11,FALSE))</f>
        <v/>
      </c>
      <c r="BK361" s="662" t="str">
        <f t="shared" ca="1" si="203"/>
        <v/>
      </c>
      <c r="BL361" s="662" t="str">
        <f t="shared" ca="1" si="204"/>
        <v/>
      </c>
      <c r="BM361" s="679" t="str">
        <f t="shared" ca="1" si="205"/>
        <v/>
      </c>
      <c r="BN361" s="662" t="str">
        <f t="shared" ca="1" si="211"/>
        <v/>
      </c>
      <c r="BO361" s="662" t="str">
        <f ca="1">IF($BB361="","",VLOOKUP(BB361,Invoer!$F$15:$AU$1999,15,FALSE))</f>
        <v/>
      </c>
      <c r="BP361" s="662" t="str">
        <f ca="1">IF($BB361="","",VLOOKUP(BB361,Invoer!$F$15:$AU$1999,24,FALSE))</f>
        <v/>
      </c>
      <c r="BQ361" s="662" t="str">
        <f ca="1">IF($BB361="","",VLOOKUP(BB361,Invoer!$F$15:$AU$1999,17,FALSE))</f>
        <v/>
      </c>
      <c r="BS361" s="73" t="e">
        <f t="shared" ca="1" si="209"/>
        <v>#VALUE!</v>
      </c>
      <c r="BT361" s="57" t="str">
        <f t="shared" ca="1" si="210"/>
        <v/>
      </c>
      <c r="CQ361" s="411" t="e">
        <f ca="1">Invoer!EG366</f>
        <v>#N/A</v>
      </c>
      <c r="CR361" s="599" t="str">
        <f t="shared" ca="1" si="185"/>
        <v/>
      </c>
      <c r="CS361" s="673" t="str">
        <f ca="1">IF($CR361="","",VLOOKUP(CR361,Invoer!$F$15:$AU$1500,2,FALSE))</f>
        <v/>
      </c>
      <c r="CT361" s="599" t="str">
        <f t="shared" ca="1" si="186"/>
        <v/>
      </c>
      <c r="CU361" s="599" t="str">
        <f ca="1">IF($CR361="","",VLOOKUP(CR361,Invoer!$F$15:$AU$1500,3,FALSE))</f>
        <v/>
      </c>
      <c r="CV361" s="599" t="str">
        <f ca="1">IF($CR361="","",IF(CU361&lt;&gt;"Liq","",VLOOKUP(CR361,Invoer!$F$15:$AU$1500,4,FALSE)))</f>
        <v/>
      </c>
      <c r="CW361" s="599" t="str">
        <f ca="1">IF($CR361="","",VLOOKUP(CR361,Invoer!$F$15:$AU$1500,5,FALSE))</f>
        <v/>
      </c>
      <c r="CX361" s="599" t="str">
        <f ca="1">IF($CR361="","",VLOOKUP(CR361,Invoer!$F$15:$AU$1500,6,FALSE))</f>
        <v/>
      </c>
      <c r="CY361" s="599" t="str">
        <f ca="1">IF($CR361="","",VLOOKUP(CR361,Invoer!$F$15:$AU$1500,9,FALSE))</f>
        <v/>
      </c>
      <c r="CZ361" s="599" t="str">
        <f ca="1">IF($CR361="","",VLOOKUP(CR361,Invoer!$F$15:$AU$1500,10,FALSE))</f>
        <v/>
      </c>
      <c r="DA361" s="599" t="str">
        <f ca="1">IF($CR361="","",VLOOKUP(CR361,Invoer!$F$15:$AU$1500,11,FALSE))</f>
        <v/>
      </c>
      <c r="DB361" s="599" t="str">
        <f ca="1">IF($CR361="","",VLOOKUP(CR361,Invoer!$F$15:$BB$1500,14,FALSE))</f>
        <v/>
      </c>
      <c r="DC361" s="662" t="str">
        <f ca="1">IF($CR361="","",VLOOKUP(CR361,Invoer!$F$15:$AU$1500,15,FALSE))</f>
        <v/>
      </c>
      <c r="DD361" s="599" t="str">
        <f ca="1">IF($CR361="","",VLOOKUP(CR361,Invoer!$F$15:$AU$1500,19,FALSE))</f>
        <v/>
      </c>
      <c r="DE361" s="662" t="str">
        <f ca="1">IF($CR361="","",VLOOKUP(CR361,Invoer!$F$15:$AU$1500,20,FALSE))</f>
        <v/>
      </c>
      <c r="DF361" s="662" t="str">
        <f ca="1">IF($CR361="","",VLOOKUP(CR361,Invoer!$F$15:$AU$1500,23,FALSE))</f>
        <v/>
      </c>
      <c r="DG361" s="662" t="str">
        <f ca="1">IF($CR361="","",VLOOKUP(CR361,Invoer!$F$15:$AU$1500,17,FALSE))</f>
        <v/>
      </c>
      <c r="DH361" s="681" t="str">
        <f t="shared" ca="1" si="187"/>
        <v/>
      </c>
      <c r="DI361" s="662" t="str">
        <f t="shared" ca="1" si="188"/>
        <v/>
      </c>
      <c r="DJ361" s="190"/>
      <c r="DK361" s="411" t="str">
        <f t="shared" ca="1" si="189"/>
        <v/>
      </c>
      <c r="DO361" s="61" t="e">
        <f ca="1">IF($DN$4&lt;3,Invoer!EB366,Invoer!EA366)</f>
        <v>#N/A</v>
      </c>
      <c r="DP361" s="599" t="str">
        <f t="shared" ca="1" si="190"/>
        <v/>
      </c>
      <c r="DQ361" s="673" t="str">
        <f ca="1">IF($DP361="","",VLOOKUP(DP361,Invoer!$F$15:$AU$1999,2,FALSE))</f>
        <v/>
      </c>
      <c r="DR361" s="599" t="str">
        <f t="shared" ca="1" si="191"/>
        <v/>
      </c>
      <c r="DS361" s="599" t="str">
        <f ca="1">IF($DP361="","",VLOOKUP(DP361,Invoer!$F$15:$AU$1999,3,FALSE))</f>
        <v/>
      </c>
      <c r="DT361" s="599" t="str">
        <f ca="1">IF($DP361="","",IF(DS361&lt;&gt;"Liq","",VLOOKUP(DP361,Invoer!$F$15:$AU$1999,4,FALSE)))</f>
        <v/>
      </c>
      <c r="DU361" s="599" t="str">
        <f ca="1">IF($DP361="","",VLOOKUP(DP361,Invoer!$F$15:$AU$1999,5,FALSE))</f>
        <v/>
      </c>
      <c r="DV361" s="599" t="str">
        <f ca="1">IF($DP361="","",VLOOKUP(DP361,Invoer!$F$15:$AU$1999,6,FALSE))</f>
        <v/>
      </c>
      <c r="DW361" s="599" t="str">
        <f ca="1">IF($DP361="","",VLOOKUP(DP361,Invoer!$F$15:$AU$1999,9,FALSE))</f>
        <v/>
      </c>
      <c r="DX361" s="599" t="str">
        <f ca="1">IF($DP361="","",VLOOKUP(DP361,Invoer!$F$15:$AU$1999,10,FALSE))</f>
        <v/>
      </c>
      <c r="DY361" s="595" t="str">
        <f ca="1">IF($DP361="","",VLOOKUP(DP361,Invoer!$F$15:$AU$1999,11,FALSE))</f>
        <v/>
      </c>
      <c r="DZ361" s="662" t="str">
        <f ca="1">IF($DP361="","",IF($DN$4&gt;2,"",VLOOKUP(DP361,Invoer!CQ:CS,3,FALSE)))</f>
        <v/>
      </c>
      <c r="EA361" s="541" t="str">
        <f ca="1">IF($DP361="","",IF(ISERROR(DQ361),0,IF($DN$4&lt;3,"",VLOOKUP(DP361,Invoer!$F$15:$AU$1999,15,FALSE))))</f>
        <v/>
      </c>
      <c r="EB361" s="595" t="str">
        <f ca="1">IF($DP361="","",IF($DN$4&lt;3,"",VLOOKUP(DP361,Invoer!$F$15:$AU$1999,19,FALSE)))</f>
        <v/>
      </c>
      <c r="EC361" s="541" t="str">
        <f ca="1">IF($DP361="","",IF(ISERROR(DQ361),0,IF($DN$4&lt;3,"",VLOOKUP(DP361,Invoer!$F$15:$AU$1999,24,FALSE))))</f>
        <v/>
      </c>
      <c r="ED361" s="541" t="str">
        <f ca="1">IF($DP361="","",IF(ISERROR(DQ361),0,IF($DN$4&lt;3,"",VLOOKUP(DP361,Invoer!$F$15:$AU$1999,17,FALSE))))</f>
        <v/>
      </c>
      <c r="EH361" s="89" t="e">
        <f ca="1">Invoer!CP366</f>
        <v>#N/A</v>
      </c>
      <c r="EI361" s="599" t="str">
        <f t="shared" ca="1" si="192"/>
        <v/>
      </c>
      <c r="EJ361" s="673" t="str">
        <f ca="1">IF(EI361="","",VLOOKUP(EI361,Invoer!$F$15:$AU$1999,2,FALSE))</f>
        <v/>
      </c>
      <c r="EK361" s="599" t="str">
        <f t="shared" ca="1" si="193"/>
        <v/>
      </c>
      <c r="EL361" s="599" t="str">
        <f ca="1">IF($EI361="","",VLOOKUP(EI361,Invoer!$F$15:$AU$1999,3,FALSE))</f>
        <v/>
      </c>
      <c r="EM361" s="599" t="str">
        <f ca="1">IF($EI361="","",IF(EL361&lt;&gt;"Liq","",VLOOKUP(EI361,Invoer!$F$15:$AU$1999,4,FALSE)))</f>
        <v/>
      </c>
      <c r="EN361" s="599" t="str">
        <f ca="1">IF($EI361="","",VLOOKUP(EI361,Invoer!$F$15:$AU$1999,6,FALSE))</f>
        <v/>
      </c>
      <c r="EO361" s="599" t="str">
        <f ca="1">IF(EI361="","",VLOOKUP(EI361,Invoer!$F$15:$AU$1999,9,FALSE))</f>
        <v/>
      </c>
      <c r="EP361" s="599" t="str">
        <f ca="1">IF(EI361="","",VLOOKUP(EI361,Invoer!$F$15:$AU$1999,10,FALSE))</f>
        <v/>
      </c>
      <c r="EQ361" s="599" t="str">
        <f ca="1">IF(EI361="","",VLOOKUP(EI361,Invoer!$F$15:$AU$1999,11,FALSE))</f>
        <v/>
      </c>
      <c r="ER361" s="662" t="str">
        <f ca="1">IF(EI361="","",VLOOKUP(EI361,Invoer!CQ:CS,3,FALSE))</f>
        <v/>
      </c>
      <c r="ES361" s="662" t="str">
        <f t="shared" ca="1" si="194"/>
        <v/>
      </c>
      <c r="ET361" s="513" t="str">
        <f t="shared" ca="1" si="195"/>
        <v/>
      </c>
      <c r="EU361" s="112" t="str">
        <f t="shared" ca="1" si="196"/>
        <v/>
      </c>
      <c r="EV361" s="83" t="s">
        <v>160</v>
      </c>
      <c r="EW361" s="682" t="str">
        <f t="shared" ca="1" si="197"/>
        <v/>
      </c>
      <c r="EX361" s="662" t="str">
        <f t="shared" ca="1" si="198"/>
        <v/>
      </c>
      <c r="EY361"/>
      <c r="EZ361" s="56" t="e">
        <f t="shared" ca="1" si="206"/>
        <v>#VALUE!</v>
      </c>
      <c r="FA361" s="56" t="e">
        <f t="shared" ca="1" si="207"/>
        <v>#VALUE!</v>
      </c>
      <c r="FE361"/>
      <c r="FI361"/>
      <c r="FJ361"/>
    </row>
    <row r="362" spans="1:166" ht="12" customHeight="1" x14ac:dyDescent="0.2">
      <c r="A362"/>
      <c r="B362"/>
      <c r="C362"/>
      <c r="E362"/>
      <c r="AC362" s="435" t="str">
        <f>IF($AC$7&lt;3,Invoer!DR367,IF($AC$7=3,Invoer!BT367,"x"))</f>
        <v>x</v>
      </c>
      <c r="AD362" s="599" t="str">
        <f t="shared" si="199"/>
        <v/>
      </c>
      <c r="AE362" s="673" t="str">
        <f>IF($AD362="","",VLOOKUP(AD362,Invoer!$F$15:$AU$1999,2,FALSE))</f>
        <v/>
      </c>
      <c r="AF362" s="599" t="str">
        <f t="shared" si="200"/>
        <v/>
      </c>
      <c r="AG362" s="599" t="str">
        <f>IF($AD362="","",VLOOKUP(AD362,Invoer!$F$15:$AU$1999,3,FALSE))</f>
        <v/>
      </c>
      <c r="AH362" s="599" t="str">
        <f>IF($AD362="","",IF(AG362&lt;&gt;"Liq","",VLOOKUP(AD362,Invoer!$F$15:$AU$1999,4,FALSE)))</f>
        <v/>
      </c>
      <c r="AI362" s="677" t="str">
        <f>IF($AD362="","",VLOOKUP(AD362,Invoer!$F$15:$AU$1999,5,FALSE))</f>
        <v/>
      </c>
      <c r="AJ362" s="599" t="str">
        <f>IF($AD362="","",VLOOKUP(AD362,Invoer!$F$15:$AU$1999,6,FALSE))</f>
        <v/>
      </c>
      <c r="AK362" s="599" t="str">
        <f>IF($AD362="","",VLOOKUP(AD362,Invoer!$F$15:$AU$1999,9,FALSE))</f>
        <v/>
      </c>
      <c r="AL362" s="599" t="str">
        <f>IF($AD362="","",VLOOKUP(AD362,Invoer!$F$15:$AU$1999,10,FALSE))</f>
        <v/>
      </c>
      <c r="AM362" s="599" t="str">
        <f>IF($AD362="","",VLOOKUP(AD362,Invoer!$F$15:$BB$1999,14,FALSE))</f>
        <v/>
      </c>
      <c r="AN362" s="599" t="str">
        <f>IF($AD362="","",VLOOKUP(AD362,Invoer!$F$15:$AU$1999,11,FALSE))</f>
        <v/>
      </c>
      <c r="AO362" s="662" t="str">
        <f>IF($AD362="","",VLOOKUP(AD362,Invoer!$F$15:$AU$1999,15,FALSE))</f>
        <v/>
      </c>
      <c r="AP362" s="599" t="str">
        <f>IF($AD362="","",VLOOKUP(AD362,Invoer!$F$15:$AU$1999,19,FALSE))</f>
        <v/>
      </c>
      <c r="AQ362" s="662" t="str">
        <f>IF($AD362="","",VLOOKUP(AD362,Invoer!$F$15:$AU$1999,24,FALSE))</f>
        <v/>
      </c>
      <c r="AR362" s="662" t="str">
        <f>IF($AD362="","",VLOOKUP(AD362,Invoer!$F$15:$AU$1999,17,FALSE))</f>
        <v/>
      </c>
      <c r="AS362" s="678" t="str">
        <f t="shared" si="208"/>
        <v/>
      </c>
      <c r="AT362" s="676" t="str">
        <f t="shared" si="182"/>
        <v/>
      </c>
      <c r="AU362" s="77" t="e">
        <f t="shared" si="183"/>
        <v>#VALUE!</v>
      </c>
      <c r="AW362" s="57"/>
      <c r="AX362" s="57"/>
      <c r="BA362" s="83" t="e">
        <f ca="1">Invoer!DW367</f>
        <v>#N/A</v>
      </c>
      <c r="BB362" s="599" t="str">
        <f t="shared" ca="1" si="201"/>
        <v/>
      </c>
      <c r="BC362" s="673" t="str">
        <f ca="1">IF($BB362="","",VLOOKUP(BB362,Invoer!$F$15:$AU$1999,2,FALSE))</f>
        <v/>
      </c>
      <c r="BD362" s="599" t="str">
        <f t="shared" ca="1" si="202"/>
        <v/>
      </c>
      <c r="BE362" s="599" t="str">
        <f ca="1">IF($BB362="","",VLOOKUP(BB362,Invoer!$F$15:$AU$1999,5,FALSE))</f>
        <v/>
      </c>
      <c r="BF362" s="599" t="str">
        <f ca="1">IF($BB362="","",VLOOKUP(BB362,Invoer!$F$15:$AU$1999,6,FALSE))</f>
        <v/>
      </c>
      <c r="BG362" s="599" t="str">
        <f ca="1">IF($BB362="","",VLOOKUP(BB362,Invoer!$F$15:$AU$1999,9,FALSE))</f>
        <v/>
      </c>
      <c r="BH362" s="599" t="str">
        <f ca="1">IF($BB362="","",VLOOKUP(BB362,Invoer!$F$15:$AU$1999,10,FALSE))</f>
        <v/>
      </c>
      <c r="BI362" s="599" t="str">
        <f ca="1">IF($BB362="","",VLOOKUP(BB362,Invoer!$F$15:$BB$1999,14,FALSE))</f>
        <v/>
      </c>
      <c r="BJ362" s="599" t="str">
        <f ca="1">IF($BB362="","",VLOOKUP(BB362,Invoer!$F$15:$AU$1999,11,FALSE))</f>
        <v/>
      </c>
      <c r="BK362" s="662" t="str">
        <f t="shared" ca="1" si="203"/>
        <v/>
      </c>
      <c r="BL362" s="662" t="str">
        <f t="shared" ca="1" si="204"/>
        <v/>
      </c>
      <c r="BM362" s="679" t="str">
        <f t="shared" ca="1" si="205"/>
        <v/>
      </c>
      <c r="BN362" s="662" t="str">
        <f t="shared" ca="1" si="211"/>
        <v/>
      </c>
      <c r="BO362" s="662" t="str">
        <f ca="1">IF($BB362="","",VLOOKUP(BB362,Invoer!$F$15:$AU$1999,15,FALSE))</f>
        <v/>
      </c>
      <c r="BP362" s="662" t="str">
        <f ca="1">IF($BB362="","",VLOOKUP(BB362,Invoer!$F$15:$AU$1999,24,FALSE))</f>
        <v/>
      </c>
      <c r="BQ362" s="662" t="str">
        <f ca="1">IF($BB362="","",VLOOKUP(BB362,Invoer!$F$15:$AU$1999,17,FALSE))</f>
        <v/>
      </c>
      <c r="BS362" s="73" t="e">
        <f t="shared" ca="1" si="209"/>
        <v>#VALUE!</v>
      </c>
      <c r="BT362" s="57" t="str">
        <f t="shared" ca="1" si="210"/>
        <v/>
      </c>
      <c r="CQ362" s="411" t="e">
        <f ca="1">Invoer!EG367</f>
        <v>#N/A</v>
      </c>
      <c r="CR362" s="599" t="str">
        <f t="shared" ca="1" si="185"/>
        <v/>
      </c>
      <c r="CS362" s="673" t="str">
        <f ca="1">IF($CR362="","",VLOOKUP(CR362,Invoer!$F$15:$AU$1500,2,FALSE))</f>
        <v/>
      </c>
      <c r="CT362" s="599" t="str">
        <f t="shared" ca="1" si="186"/>
        <v/>
      </c>
      <c r="CU362" s="599" t="str">
        <f ca="1">IF($CR362="","",VLOOKUP(CR362,Invoer!$F$15:$AU$1500,3,FALSE))</f>
        <v/>
      </c>
      <c r="CV362" s="599" t="str">
        <f ca="1">IF($CR362="","",IF(CU362&lt;&gt;"Liq","",VLOOKUP(CR362,Invoer!$F$15:$AU$1500,4,FALSE)))</f>
        <v/>
      </c>
      <c r="CW362" s="599" t="str">
        <f ca="1">IF($CR362="","",VLOOKUP(CR362,Invoer!$F$15:$AU$1500,5,FALSE))</f>
        <v/>
      </c>
      <c r="CX362" s="599" t="str">
        <f ca="1">IF($CR362="","",VLOOKUP(CR362,Invoer!$F$15:$AU$1500,6,FALSE))</f>
        <v/>
      </c>
      <c r="CY362" s="599" t="str">
        <f ca="1">IF($CR362="","",VLOOKUP(CR362,Invoer!$F$15:$AU$1500,9,FALSE))</f>
        <v/>
      </c>
      <c r="CZ362" s="599" t="str">
        <f ca="1">IF($CR362="","",VLOOKUP(CR362,Invoer!$F$15:$AU$1500,10,FALSE))</f>
        <v/>
      </c>
      <c r="DA362" s="599" t="str">
        <f ca="1">IF($CR362="","",VLOOKUP(CR362,Invoer!$F$15:$AU$1500,11,FALSE))</f>
        <v/>
      </c>
      <c r="DB362" s="599" t="str">
        <f ca="1">IF($CR362="","",VLOOKUP(CR362,Invoer!$F$15:$BB$1500,14,FALSE))</f>
        <v/>
      </c>
      <c r="DC362" s="662" t="str">
        <f ca="1">IF($CR362="","",VLOOKUP(CR362,Invoer!$F$15:$AU$1500,15,FALSE))</f>
        <v/>
      </c>
      <c r="DD362" s="599" t="str">
        <f ca="1">IF($CR362="","",VLOOKUP(CR362,Invoer!$F$15:$AU$1500,19,FALSE))</f>
        <v/>
      </c>
      <c r="DE362" s="662" t="str">
        <f ca="1">IF($CR362="","",VLOOKUP(CR362,Invoer!$F$15:$AU$1500,20,FALSE))</f>
        <v/>
      </c>
      <c r="DF362" s="662" t="str">
        <f ca="1">IF($CR362="","",VLOOKUP(CR362,Invoer!$F$15:$AU$1500,23,FALSE))</f>
        <v/>
      </c>
      <c r="DG362" s="662" t="str">
        <f ca="1">IF($CR362="","",VLOOKUP(CR362,Invoer!$F$15:$AU$1500,17,FALSE))</f>
        <v/>
      </c>
      <c r="DH362" s="681" t="str">
        <f t="shared" ca="1" si="187"/>
        <v/>
      </c>
      <c r="DI362" s="662" t="str">
        <f t="shared" ca="1" si="188"/>
        <v/>
      </c>
      <c r="DJ362" s="190"/>
      <c r="DK362" s="411" t="str">
        <f t="shared" ca="1" si="189"/>
        <v/>
      </c>
      <c r="DO362" s="61" t="e">
        <f ca="1">IF($DN$4&lt;3,Invoer!EB367,Invoer!EA367)</f>
        <v>#N/A</v>
      </c>
      <c r="DP362" s="599" t="str">
        <f t="shared" ca="1" si="190"/>
        <v/>
      </c>
      <c r="DQ362" s="673" t="str">
        <f ca="1">IF($DP362="","",VLOOKUP(DP362,Invoer!$F$15:$AU$1999,2,FALSE))</f>
        <v/>
      </c>
      <c r="DR362" s="599" t="str">
        <f t="shared" ca="1" si="191"/>
        <v/>
      </c>
      <c r="DS362" s="599" t="str">
        <f ca="1">IF($DP362="","",VLOOKUP(DP362,Invoer!$F$15:$AU$1999,3,FALSE))</f>
        <v/>
      </c>
      <c r="DT362" s="599" t="str">
        <f ca="1">IF($DP362="","",IF(DS362&lt;&gt;"Liq","",VLOOKUP(DP362,Invoer!$F$15:$AU$1999,4,FALSE)))</f>
        <v/>
      </c>
      <c r="DU362" s="599" t="str">
        <f ca="1">IF($DP362="","",VLOOKUP(DP362,Invoer!$F$15:$AU$1999,5,FALSE))</f>
        <v/>
      </c>
      <c r="DV362" s="599" t="str">
        <f ca="1">IF($DP362="","",VLOOKUP(DP362,Invoer!$F$15:$AU$1999,6,FALSE))</f>
        <v/>
      </c>
      <c r="DW362" s="599" t="str">
        <f ca="1">IF($DP362="","",VLOOKUP(DP362,Invoer!$F$15:$AU$1999,9,FALSE))</f>
        <v/>
      </c>
      <c r="DX362" s="599" t="str">
        <f ca="1">IF($DP362="","",VLOOKUP(DP362,Invoer!$F$15:$AU$1999,10,FALSE))</f>
        <v/>
      </c>
      <c r="DY362" s="595" t="str">
        <f ca="1">IF($DP362="","",VLOOKUP(DP362,Invoer!$F$15:$AU$1999,11,FALSE))</f>
        <v/>
      </c>
      <c r="DZ362" s="662" t="str">
        <f ca="1">IF($DP362="","",IF($DN$4&gt;2,"",VLOOKUP(DP362,Invoer!CQ:CS,3,FALSE)))</f>
        <v/>
      </c>
      <c r="EA362" s="541" t="str">
        <f ca="1">IF($DP362="","",IF(ISERROR(DQ362),0,IF($DN$4&lt;3,"",VLOOKUP(DP362,Invoer!$F$15:$AU$1999,15,FALSE))))</f>
        <v/>
      </c>
      <c r="EB362" s="595" t="str">
        <f ca="1">IF($DP362="","",IF($DN$4&lt;3,"",VLOOKUP(DP362,Invoer!$F$15:$AU$1999,19,FALSE)))</f>
        <v/>
      </c>
      <c r="EC362" s="541" t="str">
        <f ca="1">IF($DP362="","",IF(ISERROR(DQ362),0,IF($DN$4&lt;3,"",VLOOKUP(DP362,Invoer!$F$15:$AU$1999,24,FALSE))))</f>
        <v/>
      </c>
      <c r="ED362" s="541" t="str">
        <f ca="1">IF($DP362="","",IF(ISERROR(DQ362),0,IF($DN$4&lt;3,"",VLOOKUP(DP362,Invoer!$F$15:$AU$1999,17,FALSE))))</f>
        <v/>
      </c>
      <c r="EH362" s="89" t="e">
        <f ca="1">Invoer!CP367</f>
        <v>#N/A</v>
      </c>
      <c r="EI362" s="599" t="str">
        <f t="shared" ca="1" si="192"/>
        <v/>
      </c>
      <c r="EJ362" s="673" t="str">
        <f ca="1">IF(EI362="","",VLOOKUP(EI362,Invoer!$F$15:$AU$1999,2,FALSE))</f>
        <v/>
      </c>
      <c r="EK362" s="599" t="str">
        <f t="shared" ca="1" si="193"/>
        <v/>
      </c>
      <c r="EL362" s="599" t="str">
        <f ca="1">IF($EI362="","",VLOOKUP(EI362,Invoer!$F$15:$AU$1999,3,FALSE))</f>
        <v/>
      </c>
      <c r="EM362" s="599" t="str">
        <f ca="1">IF($EI362="","",IF(EL362&lt;&gt;"Liq","",VLOOKUP(EI362,Invoer!$F$15:$AU$1999,4,FALSE)))</f>
        <v/>
      </c>
      <c r="EN362" s="599" t="str">
        <f ca="1">IF($EI362="","",VLOOKUP(EI362,Invoer!$F$15:$AU$1999,6,FALSE))</f>
        <v/>
      </c>
      <c r="EO362" s="599" t="str">
        <f ca="1">IF(EI362="","",VLOOKUP(EI362,Invoer!$F$15:$AU$1999,9,FALSE))</f>
        <v/>
      </c>
      <c r="EP362" s="599" t="str">
        <f ca="1">IF(EI362="","",VLOOKUP(EI362,Invoer!$F$15:$AU$1999,10,FALSE))</f>
        <v/>
      </c>
      <c r="EQ362" s="599" t="str">
        <f ca="1">IF(EI362="","",VLOOKUP(EI362,Invoer!$F$15:$AU$1999,11,FALSE))</f>
        <v/>
      </c>
      <c r="ER362" s="662" t="str">
        <f ca="1">IF(EI362="","",VLOOKUP(EI362,Invoer!CQ:CS,3,FALSE))</f>
        <v/>
      </c>
      <c r="ES362" s="662" t="str">
        <f t="shared" ca="1" si="194"/>
        <v/>
      </c>
      <c r="ET362" s="513" t="str">
        <f t="shared" ca="1" si="195"/>
        <v/>
      </c>
      <c r="EU362" s="112" t="str">
        <f t="shared" ca="1" si="196"/>
        <v/>
      </c>
      <c r="EV362" s="83" t="s">
        <v>160</v>
      </c>
      <c r="EW362" s="682" t="str">
        <f t="shared" ca="1" si="197"/>
        <v/>
      </c>
      <c r="EX362" s="662" t="str">
        <f t="shared" ca="1" si="198"/>
        <v/>
      </c>
      <c r="EY362"/>
      <c r="EZ362" s="56" t="e">
        <f t="shared" ca="1" si="206"/>
        <v>#VALUE!</v>
      </c>
      <c r="FA362" s="56" t="e">
        <f t="shared" ca="1" si="207"/>
        <v>#VALUE!</v>
      </c>
      <c r="FE362"/>
      <c r="FI362"/>
      <c r="FJ362"/>
    </row>
    <row r="363" spans="1:166" ht="12" customHeight="1" x14ac:dyDescent="0.2">
      <c r="A363"/>
      <c r="B363"/>
      <c r="C363"/>
      <c r="E363"/>
      <c r="AC363" s="435" t="str">
        <f>IF($AC$7&lt;3,Invoer!DR368,IF($AC$7=3,Invoer!BT368,"x"))</f>
        <v>x</v>
      </c>
      <c r="AD363" s="599" t="str">
        <f t="shared" si="199"/>
        <v/>
      </c>
      <c r="AE363" s="673" t="str">
        <f>IF($AD363="","",VLOOKUP(AD363,Invoer!$F$15:$AU$1999,2,FALSE))</f>
        <v/>
      </c>
      <c r="AF363" s="599" t="str">
        <f t="shared" si="200"/>
        <v/>
      </c>
      <c r="AG363" s="599" t="str">
        <f>IF($AD363="","",VLOOKUP(AD363,Invoer!$F$15:$AU$1999,3,FALSE))</f>
        <v/>
      </c>
      <c r="AH363" s="599" t="str">
        <f>IF($AD363="","",IF(AG363&lt;&gt;"Liq","",VLOOKUP(AD363,Invoer!$F$15:$AU$1999,4,FALSE)))</f>
        <v/>
      </c>
      <c r="AI363" s="677" t="str">
        <f>IF($AD363="","",VLOOKUP(AD363,Invoer!$F$15:$AU$1999,5,FALSE))</f>
        <v/>
      </c>
      <c r="AJ363" s="599" t="str">
        <f>IF($AD363="","",VLOOKUP(AD363,Invoer!$F$15:$AU$1999,6,FALSE))</f>
        <v/>
      </c>
      <c r="AK363" s="599" t="str">
        <f>IF($AD363="","",VLOOKUP(AD363,Invoer!$F$15:$AU$1999,9,FALSE))</f>
        <v/>
      </c>
      <c r="AL363" s="599" t="str">
        <f>IF($AD363="","",VLOOKUP(AD363,Invoer!$F$15:$AU$1999,10,FALSE))</f>
        <v/>
      </c>
      <c r="AM363" s="599" t="str">
        <f>IF($AD363="","",VLOOKUP(AD363,Invoer!$F$15:$BB$1999,14,FALSE))</f>
        <v/>
      </c>
      <c r="AN363" s="599" t="str">
        <f>IF($AD363="","",VLOOKUP(AD363,Invoer!$F$15:$AU$1999,11,FALSE))</f>
        <v/>
      </c>
      <c r="AO363" s="662" t="str">
        <f>IF($AD363="","",VLOOKUP(AD363,Invoer!$F$15:$AU$1999,15,FALSE))</f>
        <v/>
      </c>
      <c r="AP363" s="599" t="str">
        <f>IF($AD363="","",VLOOKUP(AD363,Invoer!$F$15:$AU$1999,19,FALSE))</f>
        <v/>
      </c>
      <c r="AQ363" s="662" t="str">
        <f>IF($AD363="","",VLOOKUP(AD363,Invoer!$F$15:$AU$1999,24,FALSE))</f>
        <v/>
      </c>
      <c r="AR363" s="662" t="str">
        <f>IF($AD363="","",VLOOKUP(AD363,Invoer!$F$15:$AU$1999,17,FALSE))</f>
        <v/>
      </c>
      <c r="AS363" s="678" t="str">
        <f t="shared" si="208"/>
        <v/>
      </c>
      <c r="AT363" s="676" t="str">
        <f t="shared" si="182"/>
        <v/>
      </c>
      <c r="AU363" s="77" t="e">
        <f t="shared" si="183"/>
        <v>#VALUE!</v>
      </c>
      <c r="AW363" s="57"/>
      <c r="AX363" s="57"/>
      <c r="BA363" s="83" t="e">
        <f ca="1">Invoer!DW368</f>
        <v>#N/A</v>
      </c>
      <c r="BB363" s="599" t="str">
        <f t="shared" ca="1" si="201"/>
        <v/>
      </c>
      <c r="BC363" s="673" t="str">
        <f ca="1">IF($BB363="","",VLOOKUP(BB363,Invoer!$F$15:$AU$1999,2,FALSE))</f>
        <v/>
      </c>
      <c r="BD363" s="599" t="str">
        <f t="shared" ca="1" si="202"/>
        <v/>
      </c>
      <c r="BE363" s="599" t="str">
        <f ca="1">IF($BB363="","",VLOOKUP(BB363,Invoer!$F$15:$AU$1999,5,FALSE))</f>
        <v/>
      </c>
      <c r="BF363" s="599" t="str">
        <f ca="1">IF($BB363="","",VLOOKUP(BB363,Invoer!$F$15:$AU$1999,6,FALSE))</f>
        <v/>
      </c>
      <c r="BG363" s="599" t="str">
        <f ca="1">IF($BB363="","",VLOOKUP(BB363,Invoer!$F$15:$AU$1999,9,FALSE))</f>
        <v/>
      </c>
      <c r="BH363" s="599" t="str">
        <f ca="1">IF($BB363="","",VLOOKUP(BB363,Invoer!$F$15:$AU$1999,10,FALSE))</f>
        <v/>
      </c>
      <c r="BI363" s="599" t="str">
        <f ca="1">IF($BB363="","",VLOOKUP(BB363,Invoer!$F$15:$BB$1999,14,FALSE))</f>
        <v/>
      </c>
      <c r="BJ363" s="599" t="str">
        <f ca="1">IF($BB363="","",VLOOKUP(BB363,Invoer!$F$15:$AU$1999,11,FALSE))</f>
        <v/>
      </c>
      <c r="BK363" s="662" t="str">
        <f t="shared" ca="1" si="203"/>
        <v/>
      </c>
      <c r="BL363" s="662" t="str">
        <f t="shared" ca="1" si="204"/>
        <v/>
      </c>
      <c r="BM363" s="679" t="str">
        <f t="shared" ca="1" si="205"/>
        <v/>
      </c>
      <c r="BN363" s="662" t="str">
        <f t="shared" ca="1" si="211"/>
        <v/>
      </c>
      <c r="BO363" s="662" t="str">
        <f ca="1">IF($BB363="","",VLOOKUP(BB363,Invoer!$F$15:$AU$1999,15,FALSE))</f>
        <v/>
      </c>
      <c r="BP363" s="662" t="str">
        <f ca="1">IF($BB363="","",VLOOKUP(BB363,Invoer!$F$15:$AU$1999,24,FALSE))</f>
        <v/>
      </c>
      <c r="BQ363" s="662" t="str">
        <f ca="1">IF($BB363="","",VLOOKUP(BB363,Invoer!$F$15:$AU$1999,17,FALSE))</f>
        <v/>
      </c>
      <c r="BS363" s="73" t="e">
        <f t="shared" ca="1" si="209"/>
        <v>#VALUE!</v>
      </c>
      <c r="BT363" s="57" t="str">
        <f t="shared" ca="1" si="210"/>
        <v/>
      </c>
      <c r="CQ363" s="411" t="e">
        <f ca="1">Invoer!EG368</f>
        <v>#N/A</v>
      </c>
      <c r="CR363" s="599" t="str">
        <f t="shared" ca="1" si="185"/>
        <v/>
      </c>
      <c r="CS363" s="673" t="str">
        <f ca="1">IF($CR363="","",VLOOKUP(CR363,Invoer!$F$15:$AU$1500,2,FALSE))</f>
        <v/>
      </c>
      <c r="CT363" s="599" t="str">
        <f t="shared" ca="1" si="186"/>
        <v/>
      </c>
      <c r="CU363" s="599" t="str">
        <f ca="1">IF($CR363="","",VLOOKUP(CR363,Invoer!$F$15:$AU$1500,3,FALSE))</f>
        <v/>
      </c>
      <c r="CV363" s="599" t="str">
        <f ca="1">IF($CR363="","",IF(CU363&lt;&gt;"Liq","",VLOOKUP(CR363,Invoer!$F$15:$AU$1500,4,FALSE)))</f>
        <v/>
      </c>
      <c r="CW363" s="599" t="str">
        <f ca="1">IF($CR363="","",VLOOKUP(CR363,Invoer!$F$15:$AU$1500,5,FALSE))</f>
        <v/>
      </c>
      <c r="CX363" s="599" t="str">
        <f ca="1">IF($CR363="","",VLOOKUP(CR363,Invoer!$F$15:$AU$1500,6,FALSE))</f>
        <v/>
      </c>
      <c r="CY363" s="599" t="str">
        <f ca="1">IF($CR363="","",VLOOKUP(CR363,Invoer!$F$15:$AU$1500,9,FALSE))</f>
        <v/>
      </c>
      <c r="CZ363" s="599" t="str">
        <f ca="1">IF($CR363="","",VLOOKUP(CR363,Invoer!$F$15:$AU$1500,10,FALSE))</f>
        <v/>
      </c>
      <c r="DA363" s="599" t="str">
        <f ca="1">IF($CR363="","",VLOOKUP(CR363,Invoer!$F$15:$AU$1500,11,FALSE))</f>
        <v/>
      </c>
      <c r="DB363" s="599" t="str">
        <f ca="1">IF($CR363="","",VLOOKUP(CR363,Invoer!$F$15:$BB$1500,14,FALSE))</f>
        <v/>
      </c>
      <c r="DC363" s="662" t="str">
        <f ca="1">IF($CR363="","",VLOOKUP(CR363,Invoer!$F$15:$AU$1500,15,FALSE))</f>
        <v/>
      </c>
      <c r="DD363" s="599" t="str">
        <f ca="1">IF($CR363="","",VLOOKUP(CR363,Invoer!$F$15:$AU$1500,19,FALSE))</f>
        <v/>
      </c>
      <c r="DE363" s="662" t="str">
        <f ca="1">IF($CR363="","",VLOOKUP(CR363,Invoer!$F$15:$AU$1500,20,FALSE))</f>
        <v/>
      </c>
      <c r="DF363" s="662" t="str">
        <f ca="1">IF($CR363="","",VLOOKUP(CR363,Invoer!$F$15:$AU$1500,23,FALSE))</f>
        <v/>
      </c>
      <c r="DG363" s="662" t="str">
        <f ca="1">IF($CR363="","",VLOOKUP(CR363,Invoer!$F$15:$AU$1500,17,FALSE))</f>
        <v/>
      </c>
      <c r="DH363" s="681" t="str">
        <f t="shared" ca="1" si="187"/>
        <v/>
      </c>
      <c r="DI363" s="662" t="str">
        <f t="shared" ca="1" si="188"/>
        <v/>
      </c>
      <c r="DJ363" s="190"/>
      <c r="DK363" s="411" t="str">
        <f t="shared" ca="1" si="189"/>
        <v/>
      </c>
      <c r="DO363" s="61" t="e">
        <f ca="1">IF($DN$4&lt;3,Invoer!EB368,Invoer!EA368)</f>
        <v>#N/A</v>
      </c>
      <c r="DP363" s="599" t="str">
        <f t="shared" ca="1" si="190"/>
        <v/>
      </c>
      <c r="DQ363" s="673" t="str">
        <f ca="1">IF($DP363="","",VLOOKUP(DP363,Invoer!$F$15:$AU$1999,2,FALSE))</f>
        <v/>
      </c>
      <c r="DR363" s="599" t="str">
        <f t="shared" ca="1" si="191"/>
        <v/>
      </c>
      <c r="DS363" s="599" t="str">
        <f ca="1">IF($DP363="","",VLOOKUP(DP363,Invoer!$F$15:$AU$1999,3,FALSE))</f>
        <v/>
      </c>
      <c r="DT363" s="599" t="str">
        <f ca="1">IF($DP363="","",IF(DS363&lt;&gt;"Liq","",VLOOKUP(DP363,Invoer!$F$15:$AU$1999,4,FALSE)))</f>
        <v/>
      </c>
      <c r="DU363" s="599" t="str">
        <f ca="1">IF($DP363="","",VLOOKUP(DP363,Invoer!$F$15:$AU$1999,5,FALSE))</f>
        <v/>
      </c>
      <c r="DV363" s="599" t="str">
        <f ca="1">IF($DP363="","",VLOOKUP(DP363,Invoer!$F$15:$AU$1999,6,FALSE))</f>
        <v/>
      </c>
      <c r="DW363" s="599" t="str">
        <f ca="1">IF($DP363="","",VLOOKUP(DP363,Invoer!$F$15:$AU$1999,9,FALSE))</f>
        <v/>
      </c>
      <c r="DX363" s="599" t="str">
        <f ca="1">IF($DP363="","",VLOOKUP(DP363,Invoer!$F$15:$AU$1999,10,FALSE))</f>
        <v/>
      </c>
      <c r="DY363" s="595" t="str">
        <f ca="1">IF($DP363="","",VLOOKUP(DP363,Invoer!$F$15:$AU$1999,11,FALSE))</f>
        <v/>
      </c>
      <c r="DZ363" s="662" t="str">
        <f ca="1">IF($DP363="","",IF($DN$4&gt;2,"",VLOOKUP(DP363,Invoer!CQ:CS,3,FALSE)))</f>
        <v/>
      </c>
      <c r="EA363" s="541" t="str">
        <f ca="1">IF($DP363="","",IF(ISERROR(DQ363),0,IF($DN$4&lt;3,"",VLOOKUP(DP363,Invoer!$F$15:$AU$1999,15,FALSE))))</f>
        <v/>
      </c>
      <c r="EB363" s="595" t="str">
        <f ca="1">IF($DP363="","",IF($DN$4&lt;3,"",VLOOKUP(DP363,Invoer!$F$15:$AU$1999,19,FALSE)))</f>
        <v/>
      </c>
      <c r="EC363" s="541" t="str">
        <f ca="1">IF($DP363="","",IF(ISERROR(DQ363),0,IF($DN$4&lt;3,"",VLOOKUP(DP363,Invoer!$F$15:$AU$1999,24,FALSE))))</f>
        <v/>
      </c>
      <c r="ED363" s="541" t="str">
        <f ca="1">IF($DP363="","",IF(ISERROR(DQ363),0,IF($DN$4&lt;3,"",VLOOKUP(DP363,Invoer!$F$15:$AU$1999,17,FALSE))))</f>
        <v/>
      </c>
      <c r="EH363" s="89" t="e">
        <f ca="1">Invoer!CP368</f>
        <v>#N/A</v>
      </c>
      <c r="EI363" s="599" t="str">
        <f t="shared" ca="1" si="192"/>
        <v/>
      </c>
      <c r="EJ363" s="673" t="str">
        <f ca="1">IF(EI363="","",VLOOKUP(EI363,Invoer!$F$15:$AU$1999,2,FALSE))</f>
        <v/>
      </c>
      <c r="EK363" s="599" t="str">
        <f t="shared" ca="1" si="193"/>
        <v/>
      </c>
      <c r="EL363" s="599" t="str">
        <f ca="1">IF($EI363="","",VLOOKUP(EI363,Invoer!$F$15:$AU$1999,3,FALSE))</f>
        <v/>
      </c>
      <c r="EM363" s="599" t="str">
        <f ca="1">IF($EI363="","",IF(EL363&lt;&gt;"Liq","",VLOOKUP(EI363,Invoer!$F$15:$AU$1999,4,FALSE)))</f>
        <v/>
      </c>
      <c r="EN363" s="599" t="str">
        <f ca="1">IF($EI363="","",VLOOKUP(EI363,Invoer!$F$15:$AU$1999,6,FALSE))</f>
        <v/>
      </c>
      <c r="EO363" s="599" t="str">
        <f ca="1">IF(EI363="","",VLOOKUP(EI363,Invoer!$F$15:$AU$1999,9,FALSE))</f>
        <v/>
      </c>
      <c r="EP363" s="599" t="str">
        <f ca="1">IF(EI363="","",VLOOKUP(EI363,Invoer!$F$15:$AU$1999,10,FALSE))</f>
        <v/>
      </c>
      <c r="EQ363" s="599" t="str">
        <f ca="1">IF(EI363="","",VLOOKUP(EI363,Invoer!$F$15:$AU$1999,11,FALSE))</f>
        <v/>
      </c>
      <c r="ER363" s="662" t="str">
        <f ca="1">IF(EI363="","",VLOOKUP(EI363,Invoer!CQ:CS,3,FALSE))</f>
        <v/>
      </c>
      <c r="ES363" s="662" t="str">
        <f t="shared" ca="1" si="194"/>
        <v/>
      </c>
      <c r="ET363" s="513" t="str">
        <f t="shared" ca="1" si="195"/>
        <v/>
      </c>
      <c r="EU363" s="112" t="str">
        <f t="shared" ca="1" si="196"/>
        <v/>
      </c>
      <c r="EV363" s="83" t="s">
        <v>160</v>
      </c>
      <c r="EW363" s="682" t="str">
        <f t="shared" ca="1" si="197"/>
        <v/>
      </c>
      <c r="EX363" s="662" t="str">
        <f t="shared" ca="1" si="198"/>
        <v/>
      </c>
      <c r="EY363"/>
      <c r="EZ363" s="56" t="e">
        <f t="shared" ca="1" si="206"/>
        <v>#VALUE!</v>
      </c>
      <c r="FA363" s="56" t="e">
        <f t="shared" ca="1" si="207"/>
        <v>#VALUE!</v>
      </c>
      <c r="FE363"/>
      <c r="FI363"/>
      <c r="FJ363"/>
    </row>
    <row r="364" spans="1:166" ht="12" customHeight="1" x14ac:dyDescent="0.2">
      <c r="A364"/>
      <c r="B364"/>
      <c r="C364"/>
      <c r="E364"/>
      <c r="AC364" s="435" t="str">
        <f>IF($AC$7&lt;3,Invoer!DR369,IF($AC$7=3,Invoer!BT369,"x"))</f>
        <v>x</v>
      </c>
      <c r="AD364" s="599" t="str">
        <f t="shared" si="199"/>
        <v/>
      </c>
      <c r="AE364" s="673" t="str">
        <f>IF($AD364="","",VLOOKUP(AD364,Invoer!$F$15:$AU$1999,2,FALSE))</f>
        <v/>
      </c>
      <c r="AF364" s="599" t="str">
        <f t="shared" si="200"/>
        <v/>
      </c>
      <c r="AG364" s="599" t="str">
        <f>IF($AD364="","",VLOOKUP(AD364,Invoer!$F$15:$AU$1999,3,FALSE))</f>
        <v/>
      </c>
      <c r="AH364" s="599" t="str">
        <f>IF($AD364="","",IF(AG364&lt;&gt;"Liq","",VLOOKUP(AD364,Invoer!$F$15:$AU$1999,4,FALSE)))</f>
        <v/>
      </c>
      <c r="AI364" s="677" t="str">
        <f>IF($AD364="","",VLOOKUP(AD364,Invoer!$F$15:$AU$1999,5,FALSE))</f>
        <v/>
      </c>
      <c r="AJ364" s="599" t="str">
        <f>IF($AD364="","",VLOOKUP(AD364,Invoer!$F$15:$AU$1999,6,FALSE))</f>
        <v/>
      </c>
      <c r="AK364" s="599" t="str">
        <f>IF($AD364="","",VLOOKUP(AD364,Invoer!$F$15:$AU$1999,9,FALSE))</f>
        <v/>
      </c>
      <c r="AL364" s="599" t="str">
        <f>IF($AD364="","",VLOOKUP(AD364,Invoer!$F$15:$AU$1999,10,FALSE))</f>
        <v/>
      </c>
      <c r="AM364" s="599" t="str">
        <f>IF($AD364="","",VLOOKUP(AD364,Invoer!$F$15:$BB$1999,14,FALSE))</f>
        <v/>
      </c>
      <c r="AN364" s="599" t="str">
        <f>IF($AD364="","",VLOOKUP(AD364,Invoer!$F$15:$AU$1999,11,FALSE))</f>
        <v/>
      </c>
      <c r="AO364" s="662" t="str">
        <f>IF($AD364="","",VLOOKUP(AD364,Invoer!$F$15:$AU$1999,15,FALSE))</f>
        <v/>
      </c>
      <c r="AP364" s="599" t="str">
        <f>IF($AD364="","",VLOOKUP(AD364,Invoer!$F$15:$AU$1999,19,FALSE))</f>
        <v/>
      </c>
      <c r="AQ364" s="662" t="str">
        <f>IF($AD364="","",VLOOKUP(AD364,Invoer!$F$15:$AU$1999,24,FALSE))</f>
        <v/>
      </c>
      <c r="AR364" s="662" t="str">
        <f>IF($AD364="","",VLOOKUP(AD364,Invoer!$F$15:$AU$1999,17,FALSE))</f>
        <v/>
      </c>
      <c r="AS364" s="678" t="str">
        <f t="shared" si="208"/>
        <v/>
      </c>
      <c r="AT364" s="676" t="str">
        <f t="shared" si="182"/>
        <v/>
      </c>
      <c r="AU364" s="77" t="e">
        <f t="shared" si="183"/>
        <v>#VALUE!</v>
      </c>
      <c r="AW364" s="57"/>
      <c r="AX364" s="57"/>
      <c r="BA364" s="83" t="e">
        <f ca="1">Invoer!DW369</f>
        <v>#N/A</v>
      </c>
      <c r="BB364" s="599" t="str">
        <f t="shared" ca="1" si="201"/>
        <v/>
      </c>
      <c r="BC364" s="673" t="str">
        <f ca="1">IF($BB364="","",VLOOKUP(BB364,Invoer!$F$15:$AU$1999,2,FALSE))</f>
        <v/>
      </c>
      <c r="BD364" s="599" t="str">
        <f t="shared" ca="1" si="202"/>
        <v/>
      </c>
      <c r="BE364" s="599" t="str">
        <f ca="1">IF($BB364="","",VLOOKUP(BB364,Invoer!$F$15:$AU$1999,5,FALSE))</f>
        <v/>
      </c>
      <c r="BF364" s="599" t="str">
        <f ca="1">IF($BB364="","",VLOOKUP(BB364,Invoer!$F$15:$AU$1999,6,FALSE))</f>
        <v/>
      </c>
      <c r="BG364" s="599" t="str">
        <f ca="1">IF($BB364="","",VLOOKUP(BB364,Invoer!$F$15:$AU$1999,9,FALSE))</f>
        <v/>
      </c>
      <c r="BH364" s="599" t="str">
        <f ca="1">IF($BB364="","",VLOOKUP(BB364,Invoer!$F$15:$AU$1999,10,FALSE))</f>
        <v/>
      </c>
      <c r="BI364" s="599" t="str">
        <f ca="1">IF($BB364="","",VLOOKUP(BB364,Invoer!$F$15:$BB$1999,14,FALSE))</f>
        <v/>
      </c>
      <c r="BJ364" s="599" t="str">
        <f ca="1">IF($BB364="","",VLOOKUP(BB364,Invoer!$F$15:$AU$1999,11,FALSE))</f>
        <v/>
      </c>
      <c r="BK364" s="662" t="str">
        <f t="shared" ca="1" si="203"/>
        <v/>
      </c>
      <c r="BL364" s="662" t="str">
        <f t="shared" ca="1" si="204"/>
        <v/>
      </c>
      <c r="BM364" s="679" t="str">
        <f t="shared" ca="1" si="205"/>
        <v/>
      </c>
      <c r="BN364" s="662" t="str">
        <f t="shared" ca="1" si="211"/>
        <v/>
      </c>
      <c r="BO364" s="662" t="str">
        <f ca="1">IF($BB364="","",VLOOKUP(BB364,Invoer!$F$15:$AU$1999,15,FALSE))</f>
        <v/>
      </c>
      <c r="BP364" s="662" t="str">
        <f ca="1">IF($BB364="","",VLOOKUP(BB364,Invoer!$F$15:$AU$1999,24,FALSE))</f>
        <v/>
      </c>
      <c r="BQ364" s="662" t="str">
        <f ca="1">IF($BB364="","",VLOOKUP(BB364,Invoer!$F$15:$AU$1999,17,FALSE))</f>
        <v/>
      </c>
      <c r="BS364" s="73" t="e">
        <f t="shared" ca="1" si="209"/>
        <v>#VALUE!</v>
      </c>
      <c r="BT364" s="57" t="str">
        <f t="shared" ca="1" si="210"/>
        <v/>
      </c>
      <c r="CQ364" s="411" t="e">
        <f ca="1">Invoer!EG369</f>
        <v>#N/A</v>
      </c>
      <c r="CR364" s="599" t="str">
        <f t="shared" ca="1" si="185"/>
        <v/>
      </c>
      <c r="CS364" s="673" t="str">
        <f ca="1">IF($CR364="","",VLOOKUP(CR364,Invoer!$F$15:$AU$1500,2,FALSE))</f>
        <v/>
      </c>
      <c r="CT364" s="599" t="str">
        <f t="shared" ca="1" si="186"/>
        <v/>
      </c>
      <c r="CU364" s="599" t="str">
        <f ca="1">IF($CR364="","",VLOOKUP(CR364,Invoer!$F$15:$AU$1500,3,FALSE))</f>
        <v/>
      </c>
      <c r="CV364" s="599" t="str">
        <f ca="1">IF($CR364="","",IF(CU364&lt;&gt;"Liq","",VLOOKUP(CR364,Invoer!$F$15:$AU$1500,4,FALSE)))</f>
        <v/>
      </c>
      <c r="CW364" s="599" t="str">
        <f ca="1">IF($CR364="","",VLOOKUP(CR364,Invoer!$F$15:$AU$1500,5,FALSE))</f>
        <v/>
      </c>
      <c r="CX364" s="599" t="str">
        <f ca="1">IF($CR364="","",VLOOKUP(CR364,Invoer!$F$15:$AU$1500,6,FALSE))</f>
        <v/>
      </c>
      <c r="CY364" s="599" t="str">
        <f ca="1">IF($CR364="","",VLOOKUP(CR364,Invoer!$F$15:$AU$1500,9,FALSE))</f>
        <v/>
      </c>
      <c r="CZ364" s="599" t="str">
        <f ca="1">IF($CR364="","",VLOOKUP(CR364,Invoer!$F$15:$AU$1500,10,FALSE))</f>
        <v/>
      </c>
      <c r="DA364" s="599" t="str">
        <f ca="1">IF($CR364="","",VLOOKUP(CR364,Invoer!$F$15:$AU$1500,11,FALSE))</f>
        <v/>
      </c>
      <c r="DB364" s="599" t="str">
        <f ca="1">IF($CR364="","",VLOOKUP(CR364,Invoer!$F$15:$BB$1500,14,FALSE))</f>
        <v/>
      </c>
      <c r="DC364" s="662" t="str">
        <f ca="1">IF($CR364="","",VLOOKUP(CR364,Invoer!$F$15:$AU$1500,15,FALSE))</f>
        <v/>
      </c>
      <c r="DD364" s="599" t="str">
        <f ca="1">IF($CR364="","",VLOOKUP(CR364,Invoer!$F$15:$AU$1500,19,FALSE))</f>
        <v/>
      </c>
      <c r="DE364" s="662" t="str">
        <f ca="1">IF($CR364="","",VLOOKUP(CR364,Invoer!$F$15:$AU$1500,20,FALSE))</f>
        <v/>
      </c>
      <c r="DF364" s="662" t="str">
        <f ca="1">IF($CR364="","",VLOOKUP(CR364,Invoer!$F$15:$AU$1500,23,FALSE))</f>
        <v/>
      </c>
      <c r="DG364" s="662" t="str">
        <f ca="1">IF($CR364="","",VLOOKUP(CR364,Invoer!$F$15:$AU$1500,17,FALSE))</f>
        <v/>
      </c>
      <c r="DH364" s="681" t="str">
        <f t="shared" ca="1" si="187"/>
        <v/>
      </c>
      <c r="DI364" s="662" t="str">
        <f t="shared" ca="1" si="188"/>
        <v/>
      </c>
      <c r="DJ364" s="190"/>
      <c r="DK364" s="411" t="str">
        <f t="shared" ca="1" si="189"/>
        <v/>
      </c>
      <c r="DO364" s="61" t="e">
        <f ca="1">IF($DN$4&lt;3,Invoer!EB369,Invoer!EA369)</f>
        <v>#N/A</v>
      </c>
      <c r="DP364" s="599" t="str">
        <f t="shared" ca="1" si="190"/>
        <v/>
      </c>
      <c r="DQ364" s="673" t="str">
        <f ca="1">IF($DP364="","",VLOOKUP(DP364,Invoer!$F$15:$AU$1999,2,FALSE))</f>
        <v/>
      </c>
      <c r="DR364" s="599" t="str">
        <f t="shared" ca="1" si="191"/>
        <v/>
      </c>
      <c r="DS364" s="599" t="str">
        <f ca="1">IF($DP364="","",VLOOKUP(DP364,Invoer!$F$15:$AU$1999,3,FALSE))</f>
        <v/>
      </c>
      <c r="DT364" s="599" t="str">
        <f ca="1">IF($DP364="","",IF(DS364&lt;&gt;"Liq","",VLOOKUP(DP364,Invoer!$F$15:$AU$1999,4,FALSE)))</f>
        <v/>
      </c>
      <c r="DU364" s="599" t="str">
        <f ca="1">IF($DP364="","",VLOOKUP(DP364,Invoer!$F$15:$AU$1999,5,FALSE))</f>
        <v/>
      </c>
      <c r="DV364" s="599" t="str">
        <f ca="1">IF($DP364="","",VLOOKUP(DP364,Invoer!$F$15:$AU$1999,6,FALSE))</f>
        <v/>
      </c>
      <c r="DW364" s="599" t="str">
        <f ca="1">IF($DP364="","",VLOOKUP(DP364,Invoer!$F$15:$AU$1999,9,FALSE))</f>
        <v/>
      </c>
      <c r="DX364" s="599" t="str">
        <f ca="1">IF($DP364="","",VLOOKUP(DP364,Invoer!$F$15:$AU$1999,10,FALSE))</f>
        <v/>
      </c>
      <c r="DY364" s="595" t="str">
        <f ca="1">IF($DP364="","",VLOOKUP(DP364,Invoer!$F$15:$AU$1999,11,FALSE))</f>
        <v/>
      </c>
      <c r="DZ364" s="662" t="str">
        <f ca="1">IF($DP364="","",IF($DN$4&gt;2,"",VLOOKUP(DP364,Invoer!CQ:CS,3,FALSE)))</f>
        <v/>
      </c>
      <c r="EA364" s="541" t="str">
        <f ca="1">IF($DP364="","",IF(ISERROR(DQ364),0,IF($DN$4&lt;3,"",VLOOKUP(DP364,Invoer!$F$15:$AU$1999,15,FALSE))))</f>
        <v/>
      </c>
      <c r="EB364" s="595" t="str">
        <f ca="1">IF($DP364="","",IF($DN$4&lt;3,"",VLOOKUP(DP364,Invoer!$F$15:$AU$1999,19,FALSE)))</f>
        <v/>
      </c>
      <c r="EC364" s="541" t="str">
        <f ca="1">IF($DP364="","",IF(ISERROR(DQ364),0,IF($DN$4&lt;3,"",VLOOKUP(DP364,Invoer!$F$15:$AU$1999,24,FALSE))))</f>
        <v/>
      </c>
      <c r="ED364" s="541" t="str">
        <f ca="1">IF($DP364="","",IF(ISERROR(DQ364),0,IF($DN$4&lt;3,"",VLOOKUP(DP364,Invoer!$F$15:$AU$1999,17,FALSE))))</f>
        <v/>
      </c>
      <c r="EH364" s="89" t="e">
        <f ca="1">Invoer!CP369</f>
        <v>#N/A</v>
      </c>
      <c r="EI364" s="599" t="str">
        <f t="shared" ca="1" si="192"/>
        <v/>
      </c>
      <c r="EJ364" s="673" t="str">
        <f ca="1">IF(EI364="","",VLOOKUP(EI364,Invoer!$F$15:$AU$1999,2,FALSE))</f>
        <v/>
      </c>
      <c r="EK364" s="599" t="str">
        <f t="shared" ca="1" si="193"/>
        <v/>
      </c>
      <c r="EL364" s="599" t="str">
        <f ca="1">IF($EI364="","",VLOOKUP(EI364,Invoer!$F$15:$AU$1999,3,FALSE))</f>
        <v/>
      </c>
      <c r="EM364" s="599" t="str">
        <f ca="1">IF($EI364="","",IF(EL364&lt;&gt;"Liq","",VLOOKUP(EI364,Invoer!$F$15:$AU$1999,4,FALSE)))</f>
        <v/>
      </c>
      <c r="EN364" s="599" t="str">
        <f ca="1">IF($EI364="","",VLOOKUP(EI364,Invoer!$F$15:$AU$1999,6,FALSE))</f>
        <v/>
      </c>
      <c r="EO364" s="599" t="str">
        <f ca="1">IF(EI364="","",VLOOKUP(EI364,Invoer!$F$15:$AU$1999,9,FALSE))</f>
        <v/>
      </c>
      <c r="EP364" s="599" t="str">
        <f ca="1">IF(EI364="","",VLOOKUP(EI364,Invoer!$F$15:$AU$1999,10,FALSE))</f>
        <v/>
      </c>
      <c r="EQ364" s="599" t="str">
        <f ca="1">IF(EI364="","",VLOOKUP(EI364,Invoer!$F$15:$AU$1999,11,FALSE))</f>
        <v/>
      </c>
      <c r="ER364" s="662" t="str">
        <f ca="1">IF(EI364="","",VLOOKUP(EI364,Invoer!CQ:CS,3,FALSE))</f>
        <v/>
      </c>
      <c r="ES364" s="662" t="str">
        <f t="shared" ca="1" si="194"/>
        <v/>
      </c>
      <c r="ET364" s="513" t="str">
        <f t="shared" ca="1" si="195"/>
        <v/>
      </c>
      <c r="EU364" s="112" t="str">
        <f t="shared" ca="1" si="196"/>
        <v/>
      </c>
      <c r="EV364" s="83" t="s">
        <v>160</v>
      </c>
      <c r="EW364" s="682" t="str">
        <f t="shared" ca="1" si="197"/>
        <v/>
      </c>
      <c r="EX364" s="662" t="str">
        <f t="shared" ca="1" si="198"/>
        <v/>
      </c>
      <c r="EY364"/>
      <c r="EZ364" s="56" t="e">
        <f t="shared" ca="1" si="206"/>
        <v>#VALUE!</v>
      </c>
      <c r="FA364" s="56" t="e">
        <f t="shared" ca="1" si="207"/>
        <v>#VALUE!</v>
      </c>
      <c r="FE364"/>
      <c r="FI364"/>
      <c r="FJ364"/>
    </row>
    <row r="365" spans="1:166" ht="12" customHeight="1" x14ac:dyDescent="0.2">
      <c r="A365"/>
      <c r="B365"/>
      <c r="C365"/>
      <c r="E365"/>
      <c r="AC365" s="435" t="str">
        <f>IF($AC$7&lt;3,Invoer!DR370,IF($AC$7=3,Invoer!BT370,"x"))</f>
        <v>x</v>
      </c>
      <c r="AD365" s="599" t="str">
        <f t="shared" si="199"/>
        <v/>
      </c>
      <c r="AE365" s="673" t="str">
        <f>IF($AD365="","",VLOOKUP(AD365,Invoer!$F$15:$AU$1999,2,FALSE))</f>
        <v/>
      </c>
      <c r="AF365" s="599" t="str">
        <f t="shared" si="200"/>
        <v/>
      </c>
      <c r="AG365" s="599" t="str">
        <f>IF($AD365="","",VLOOKUP(AD365,Invoer!$F$15:$AU$1999,3,FALSE))</f>
        <v/>
      </c>
      <c r="AH365" s="599" t="str">
        <f>IF($AD365="","",IF(AG365&lt;&gt;"Liq","",VLOOKUP(AD365,Invoer!$F$15:$AU$1999,4,FALSE)))</f>
        <v/>
      </c>
      <c r="AI365" s="677" t="str">
        <f>IF($AD365="","",VLOOKUP(AD365,Invoer!$F$15:$AU$1999,5,FALSE))</f>
        <v/>
      </c>
      <c r="AJ365" s="599" t="str">
        <f>IF($AD365="","",VLOOKUP(AD365,Invoer!$F$15:$AU$1999,6,FALSE))</f>
        <v/>
      </c>
      <c r="AK365" s="599" t="str">
        <f>IF($AD365="","",VLOOKUP(AD365,Invoer!$F$15:$AU$1999,9,FALSE))</f>
        <v/>
      </c>
      <c r="AL365" s="599" t="str">
        <f>IF($AD365="","",VLOOKUP(AD365,Invoer!$F$15:$AU$1999,10,FALSE))</f>
        <v/>
      </c>
      <c r="AM365" s="599" t="str">
        <f>IF($AD365="","",VLOOKUP(AD365,Invoer!$F$15:$BB$1999,14,FALSE))</f>
        <v/>
      </c>
      <c r="AN365" s="599" t="str">
        <f>IF($AD365="","",VLOOKUP(AD365,Invoer!$F$15:$AU$1999,11,FALSE))</f>
        <v/>
      </c>
      <c r="AO365" s="662" t="str">
        <f>IF($AD365="","",VLOOKUP(AD365,Invoer!$F$15:$AU$1999,15,FALSE))</f>
        <v/>
      </c>
      <c r="AP365" s="599" t="str">
        <f>IF($AD365="","",VLOOKUP(AD365,Invoer!$F$15:$AU$1999,19,FALSE))</f>
        <v/>
      </c>
      <c r="AQ365" s="662" t="str">
        <f>IF($AD365="","",VLOOKUP(AD365,Invoer!$F$15:$AU$1999,24,FALSE))</f>
        <v/>
      </c>
      <c r="AR365" s="662" t="str">
        <f>IF($AD365="","",VLOOKUP(AD365,Invoer!$F$15:$AU$1999,17,FALSE))</f>
        <v/>
      </c>
      <c r="AS365" s="678" t="str">
        <f t="shared" si="208"/>
        <v/>
      </c>
      <c r="AT365" s="676" t="str">
        <f t="shared" si="182"/>
        <v/>
      </c>
      <c r="AU365" s="77" t="e">
        <f t="shared" si="183"/>
        <v>#VALUE!</v>
      </c>
      <c r="AW365" s="57"/>
      <c r="AX365" s="57"/>
      <c r="BA365" s="83" t="e">
        <f ca="1">Invoer!DW370</f>
        <v>#N/A</v>
      </c>
      <c r="BB365" s="599" t="str">
        <f t="shared" ca="1" si="201"/>
        <v/>
      </c>
      <c r="BC365" s="673" t="str">
        <f ca="1">IF($BB365="","",VLOOKUP(BB365,Invoer!$F$15:$AU$1999,2,FALSE))</f>
        <v/>
      </c>
      <c r="BD365" s="599" t="str">
        <f t="shared" ca="1" si="202"/>
        <v/>
      </c>
      <c r="BE365" s="599" t="str">
        <f ca="1">IF($BB365="","",VLOOKUP(BB365,Invoer!$F$15:$AU$1999,5,FALSE))</f>
        <v/>
      </c>
      <c r="BF365" s="599" t="str">
        <f ca="1">IF($BB365="","",VLOOKUP(BB365,Invoer!$F$15:$AU$1999,6,FALSE))</f>
        <v/>
      </c>
      <c r="BG365" s="599" t="str">
        <f ca="1">IF($BB365="","",VLOOKUP(BB365,Invoer!$F$15:$AU$1999,9,FALSE))</f>
        <v/>
      </c>
      <c r="BH365" s="599" t="str">
        <f ca="1">IF($BB365="","",VLOOKUP(BB365,Invoer!$F$15:$AU$1999,10,FALSE))</f>
        <v/>
      </c>
      <c r="BI365" s="599" t="str">
        <f ca="1">IF($BB365="","",VLOOKUP(BB365,Invoer!$F$15:$BB$1999,14,FALSE))</f>
        <v/>
      </c>
      <c r="BJ365" s="599" t="str">
        <f ca="1">IF($BB365="","",VLOOKUP(BB365,Invoer!$F$15:$AU$1999,11,FALSE))</f>
        <v/>
      </c>
      <c r="BK365" s="662" t="str">
        <f t="shared" ca="1" si="203"/>
        <v/>
      </c>
      <c r="BL365" s="662" t="str">
        <f t="shared" ca="1" si="204"/>
        <v/>
      </c>
      <c r="BM365" s="679" t="str">
        <f t="shared" ca="1" si="205"/>
        <v/>
      </c>
      <c r="BN365" s="662" t="str">
        <f t="shared" ca="1" si="211"/>
        <v/>
      </c>
      <c r="BO365" s="662" t="str">
        <f ca="1">IF($BB365="","",VLOOKUP(BB365,Invoer!$F$15:$AU$1999,15,FALSE))</f>
        <v/>
      </c>
      <c r="BP365" s="662" t="str">
        <f ca="1">IF($BB365="","",VLOOKUP(BB365,Invoer!$F$15:$AU$1999,24,FALSE))</f>
        <v/>
      </c>
      <c r="BQ365" s="662" t="str">
        <f ca="1">IF($BB365="","",VLOOKUP(BB365,Invoer!$F$15:$AU$1999,17,FALSE))</f>
        <v/>
      </c>
      <c r="BS365" s="73" t="e">
        <f t="shared" ca="1" si="209"/>
        <v>#VALUE!</v>
      </c>
      <c r="BT365" s="57" t="str">
        <f t="shared" ca="1" si="210"/>
        <v/>
      </c>
      <c r="CQ365" s="411" t="e">
        <f ca="1">Invoer!EG370</f>
        <v>#N/A</v>
      </c>
      <c r="CR365" s="599" t="str">
        <f t="shared" ca="1" si="185"/>
        <v/>
      </c>
      <c r="CS365" s="673" t="str">
        <f ca="1">IF($CR365="","",VLOOKUP(CR365,Invoer!$F$15:$AU$1500,2,FALSE))</f>
        <v/>
      </c>
      <c r="CT365" s="599" t="str">
        <f t="shared" ca="1" si="186"/>
        <v/>
      </c>
      <c r="CU365" s="599" t="str">
        <f ca="1">IF($CR365="","",VLOOKUP(CR365,Invoer!$F$15:$AU$1500,3,FALSE))</f>
        <v/>
      </c>
      <c r="CV365" s="599" t="str">
        <f ca="1">IF($CR365="","",IF(CU365&lt;&gt;"Liq","",VLOOKUP(CR365,Invoer!$F$15:$AU$1500,4,FALSE)))</f>
        <v/>
      </c>
      <c r="CW365" s="599" t="str">
        <f ca="1">IF($CR365="","",VLOOKUP(CR365,Invoer!$F$15:$AU$1500,5,FALSE))</f>
        <v/>
      </c>
      <c r="CX365" s="599" t="str">
        <f ca="1">IF($CR365="","",VLOOKUP(CR365,Invoer!$F$15:$AU$1500,6,FALSE))</f>
        <v/>
      </c>
      <c r="CY365" s="599" t="str">
        <f ca="1">IF($CR365="","",VLOOKUP(CR365,Invoer!$F$15:$AU$1500,9,FALSE))</f>
        <v/>
      </c>
      <c r="CZ365" s="599" t="str">
        <f ca="1">IF($CR365="","",VLOOKUP(CR365,Invoer!$F$15:$AU$1500,10,FALSE))</f>
        <v/>
      </c>
      <c r="DA365" s="599" t="str">
        <f ca="1">IF($CR365="","",VLOOKUP(CR365,Invoer!$F$15:$AU$1500,11,FALSE))</f>
        <v/>
      </c>
      <c r="DB365" s="599" t="str">
        <f ca="1">IF($CR365="","",VLOOKUP(CR365,Invoer!$F$15:$BB$1500,14,FALSE))</f>
        <v/>
      </c>
      <c r="DC365" s="662" t="str">
        <f ca="1">IF($CR365="","",VLOOKUP(CR365,Invoer!$F$15:$AU$1500,15,FALSE))</f>
        <v/>
      </c>
      <c r="DD365" s="599" t="str">
        <f ca="1">IF($CR365="","",VLOOKUP(CR365,Invoer!$F$15:$AU$1500,19,FALSE))</f>
        <v/>
      </c>
      <c r="DE365" s="662" t="str">
        <f ca="1">IF($CR365="","",VLOOKUP(CR365,Invoer!$F$15:$AU$1500,20,FALSE))</f>
        <v/>
      </c>
      <c r="DF365" s="662" t="str">
        <f ca="1">IF($CR365="","",VLOOKUP(CR365,Invoer!$F$15:$AU$1500,23,FALSE))</f>
        <v/>
      </c>
      <c r="DG365" s="662" t="str">
        <f ca="1">IF($CR365="","",VLOOKUP(CR365,Invoer!$F$15:$AU$1500,17,FALSE))</f>
        <v/>
      </c>
      <c r="DH365" s="681" t="str">
        <f t="shared" ca="1" si="187"/>
        <v/>
      </c>
      <c r="DI365" s="662" t="str">
        <f t="shared" ca="1" si="188"/>
        <v/>
      </c>
      <c r="DJ365" s="190"/>
      <c r="DK365" s="411" t="str">
        <f t="shared" ca="1" si="189"/>
        <v/>
      </c>
      <c r="DO365" s="61" t="e">
        <f ca="1">IF($DN$4&lt;3,Invoer!EB370,Invoer!EA370)</f>
        <v>#N/A</v>
      </c>
      <c r="DP365" s="599" t="str">
        <f t="shared" ca="1" si="190"/>
        <v/>
      </c>
      <c r="DQ365" s="673" t="str">
        <f ca="1">IF($DP365="","",VLOOKUP(DP365,Invoer!$F$15:$AU$1999,2,FALSE))</f>
        <v/>
      </c>
      <c r="DR365" s="599" t="str">
        <f t="shared" ca="1" si="191"/>
        <v/>
      </c>
      <c r="DS365" s="599" t="str">
        <f ca="1">IF($DP365="","",VLOOKUP(DP365,Invoer!$F$15:$AU$1999,3,FALSE))</f>
        <v/>
      </c>
      <c r="DT365" s="599" t="str">
        <f ca="1">IF($DP365="","",IF(DS365&lt;&gt;"Liq","",VLOOKUP(DP365,Invoer!$F$15:$AU$1999,4,FALSE)))</f>
        <v/>
      </c>
      <c r="DU365" s="599" t="str">
        <f ca="1">IF($DP365="","",VLOOKUP(DP365,Invoer!$F$15:$AU$1999,5,FALSE))</f>
        <v/>
      </c>
      <c r="DV365" s="599" t="str">
        <f ca="1">IF($DP365="","",VLOOKUP(DP365,Invoer!$F$15:$AU$1999,6,FALSE))</f>
        <v/>
      </c>
      <c r="DW365" s="599" t="str">
        <f ca="1">IF($DP365="","",VLOOKUP(DP365,Invoer!$F$15:$AU$1999,9,FALSE))</f>
        <v/>
      </c>
      <c r="DX365" s="599" t="str">
        <f ca="1">IF($DP365="","",VLOOKUP(DP365,Invoer!$F$15:$AU$1999,10,FALSE))</f>
        <v/>
      </c>
      <c r="DY365" s="595" t="str">
        <f ca="1">IF($DP365="","",VLOOKUP(DP365,Invoer!$F$15:$AU$1999,11,FALSE))</f>
        <v/>
      </c>
      <c r="DZ365" s="662" t="str">
        <f ca="1">IF($DP365="","",IF($DN$4&gt;2,"",VLOOKUP(DP365,Invoer!CQ:CS,3,FALSE)))</f>
        <v/>
      </c>
      <c r="EA365" s="541" t="str">
        <f ca="1">IF($DP365="","",IF(ISERROR(DQ365),0,IF($DN$4&lt;3,"",VLOOKUP(DP365,Invoer!$F$15:$AU$1999,15,FALSE))))</f>
        <v/>
      </c>
      <c r="EB365" s="595" t="str">
        <f ca="1">IF($DP365="","",IF($DN$4&lt;3,"",VLOOKUP(DP365,Invoer!$F$15:$AU$1999,19,FALSE)))</f>
        <v/>
      </c>
      <c r="EC365" s="541" t="str">
        <f ca="1">IF($DP365="","",IF(ISERROR(DQ365),0,IF($DN$4&lt;3,"",VLOOKUP(DP365,Invoer!$F$15:$AU$1999,24,FALSE))))</f>
        <v/>
      </c>
      <c r="ED365" s="541" t="str">
        <f ca="1">IF($DP365="","",IF(ISERROR(DQ365),0,IF($DN$4&lt;3,"",VLOOKUP(DP365,Invoer!$F$15:$AU$1999,17,FALSE))))</f>
        <v/>
      </c>
      <c r="EH365" s="89" t="e">
        <f ca="1">Invoer!CP370</f>
        <v>#N/A</v>
      </c>
      <c r="EI365" s="599" t="str">
        <f t="shared" ca="1" si="192"/>
        <v/>
      </c>
      <c r="EJ365" s="673" t="str">
        <f ca="1">IF(EI365="","",VLOOKUP(EI365,Invoer!$F$15:$AU$1999,2,FALSE))</f>
        <v/>
      </c>
      <c r="EK365" s="599" t="str">
        <f t="shared" ca="1" si="193"/>
        <v/>
      </c>
      <c r="EL365" s="599" t="str">
        <f ca="1">IF($EI365="","",VLOOKUP(EI365,Invoer!$F$15:$AU$1999,3,FALSE))</f>
        <v/>
      </c>
      <c r="EM365" s="599" t="str">
        <f ca="1">IF($EI365="","",IF(EL365&lt;&gt;"Liq","",VLOOKUP(EI365,Invoer!$F$15:$AU$1999,4,FALSE)))</f>
        <v/>
      </c>
      <c r="EN365" s="599" t="str">
        <f ca="1">IF($EI365="","",VLOOKUP(EI365,Invoer!$F$15:$AU$1999,6,FALSE))</f>
        <v/>
      </c>
      <c r="EO365" s="599" t="str">
        <f ca="1">IF(EI365="","",VLOOKUP(EI365,Invoer!$F$15:$AU$1999,9,FALSE))</f>
        <v/>
      </c>
      <c r="EP365" s="599" t="str">
        <f ca="1">IF(EI365="","",VLOOKUP(EI365,Invoer!$F$15:$AU$1999,10,FALSE))</f>
        <v/>
      </c>
      <c r="EQ365" s="599" t="str">
        <f ca="1">IF(EI365="","",VLOOKUP(EI365,Invoer!$F$15:$AU$1999,11,FALSE))</f>
        <v/>
      </c>
      <c r="ER365" s="662" t="str">
        <f ca="1">IF(EI365="","",VLOOKUP(EI365,Invoer!CQ:CS,3,FALSE))</f>
        <v/>
      </c>
      <c r="ES365" s="662" t="str">
        <f t="shared" ca="1" si="194"/>
        <v/>
      </c>
      <c r="ET365" s="513" t="str">
        <f t="shared" ca="1" si="195"/>
        <v/>
      </c>
      <c r="EU365" s="112" t="str">
        <f t="shared" ca="1" si="196"/>
        <v/>
      </c>
      <c r="EV365" s="83" t="s">
        <v>160</v>
      </c>
      <c r="EW365" s="682" t="str">
        <f t="shared" ca="1" si="197"/>
        <v/>
      </c>
      <c r="EX365" s="662" t="str">
        <f t="shared" ca="1" si="198"/>
        <v/>
      </c>
      <c r="EY365"/>
      <c r="EZ365" s="56" t="e">
        <f t="shared" ca="1" si="206"/>
        <v>#VALUE!</v>
      </c>
      <c r="FA365" s="56" t="e">
        <f t="shared" ca="1" si="207"/>
        <v>#VALUE!</v>
      </c>
      <c r="FE365"/>
      <c r="FI365"/>
      <c r="FJ365"/>
    </row>
    <row r="366" spans="1:166" ht="12" customHeight="1" x14ac:dyDescent="0.2">
      <c r="A366"/>
      <c r="B366"/>
      <c r="C366"/>
      <c r="E366"/>
      <c r="AC366" s="435" t="str">
        <f>IF($AC$7&lt;3,Invoer!DR371,IF($AC$7=3,Invoer!BT371,"x"))</f>
        <v>x</v>
      </c>
      <c r="AD366" s="599" t="str">
        <f t="shared" si="199"/>
        <v/>
      </c>
      <c r="AE366" s="673" t="str">
        <f>IF($AD366="","",VLOOKUP(AD366,Invoer!$F$15:$AU$1999,2,FALSE))</f>
        <v/>
      </c>
      <c r="AF366" s="599" t="str">
        <f t="shared" si="200"/>
        <v/>
      </c>
      <c r="AG366" s="599" t="str">
        <f>IF($AD366="","",VLOOKUP(AD366,Invoer!$F$15:$AU$1999,3,FALSE))</f>
        <v/>
      </c>
      <c r="AH366" s="599" t="str">
        <f>IF($AD366="","",IF(AG366&lt;&gt;"Liq","",VLOOKUP(AD366,Invoer!$F$15:$AU$1999,4,FALSE)))</f>
        <v/>
      </c>
      <c r="AI366" s="677" t="str">
        <f>IF($AD366="","",VLOOKUP(AD366,Invoer!$F$15:$AU$1999,5,FALSE))</f>
        <v/>
      </c>
      <c r="AJ366" s="599" t="str">
        <f>IF($AD366="","",VLOOKUP(AD366,Invoer!$F$15:$AU$1999,6,FALSE))</f>
        <v/>
      </c>
      <c r="AK366" s="599" t="str">
        <f>IF($AD366="","",VLOOKUP(AD366,Invoer!$F$15:$AU$1999,9,FALSE))</f>
        <v/>
      </c>
      <c r="AL366" s="599" t="str">
        <f>IF($AD366="","",VLOOKUP(AD366,Invoer!$F$15:$AU$1999,10,FALSE))</f>
        <v/>
      </c>
      <c r="AM366" s="599" t="str">
        <f>IF($AD366="","",VLOOKUP(AD366,Invoer!$F$15:$BB$1999,14,FALSE))</f>
        <v/>
      </c>
      <c r="AN366" s="599" t="str">
        <f>IF($AD366="","",VLOOKUP(AD366,Invoer!$F$15:$AU$1999,11,FALSE))</f>
        <v/>
      </c>
      <c r="AO366" s="662" t="str">
        <f>IF($AD366="","",VLOOKUP(AD366,Invoer!$F$15:$AU$1999,15,FALSE))</f>
        <v/>
      </c>
      <c r="AP366" s="599" t="str">
        <f>IF($AD366="","",VLOOKUP(AD366,Invoer!$F$15:$AU$1999,19,FALSE))</f>
        <v/>
      </c>
      <c r="AQ366" s="662" t="str">
        <f>IF($AD366="","",VLOOKUP(AD366,Invoer!$F$15:$AU$1999,24,FALSE))</f>
        <v/>
      </c>
      <c r="AR366" s="662" t="str">
        <f>IF($AD366="","",VLOOKUP(AD366,Invoer!$F$15:$AU$1999,17,FALSE))</f>
        <v/>
      </c>
      <c r="AS366" s="678" t="str">
        <f t="shared" si="208"/>
        <v/>
      </c>
      <c r="AT366" s="676" t="str">
        <f t="shared" si="182"/>
        <v/>
      </c>
      <c r="AU366" s="77" t="e">
        <f t="shared" si="183"/>
        <v>#VALUE!</v>
      </c>
      <c r="AW366" s="57"/>
      <c r="AX366" s="57"/>
      <c r="BA366" s="83" t="e">
        <f ca="1">Invoer!DW371</f>
        <v>#N/A</v>
      </c>
      <c r="BB366" s="599" t="str">
        <f t="shared" ca="1" si="201"/>
        <v/>
      </c>
      <c r="BC366" s="673" t="str">
        <f ca="1">IF($BB366="","",VLOOKUP(BB366,Invoer!$F$15:$AU$1999,2,FALSE))</f>
        <v/>
      </c>
      <c r="BD366" s="599" t="str">
        <f t="shared" ca="1" si="202"/>
        <v/>
      </c>
      <c r="BE366" s="599" t="str">
        <f ca="1">IF($BB366="","",VLOOKUP(BB366,Invoer!$F$15:$AU$1999,5,FALSE))</f>
        <v/>
      </c>
      <c r="BF366" s="599" t="str">
        <f ca="1">IF($BB366="","",VLOOKUP(BB366,Invoer!$F$15:$AU$1999,6,FALSE))</f>
        <v/>
      </c>
      <c r="BG366" s="599" t="str">
        <f ca="1">IF($BB366="","",VLOOKUP(BB366,Invoer!$F$15:$AU$1999,9,FALSE))</f>
        <v/>
      </c>
      <c r="BH366" s="599" t="str">
        <f ca="1">IF($BB366="","",VLOOKUP(BB366,Invoer!$F$15:$AU$1999,10,FALSE))</f>
        <v/>
      </c>
      <c r="BI366" s="599" t="str">
        <f ca="1">IF($BB366="","",VLOOKUP(BB366,Invoer!$F$15:$BB$1999,14,FALSE))</f>
        <v/>
      </c>
      <c r="BJ366" s="599" t="str">
        <f ca="1">IF($BB366="","",VLOOKUP(BB366,Invoer!$F$15:$AU$1999,11,FALSE))</f>
        <v/>
      </c>
      <c r="BK366" s="662" t="str">
        <f t="shared" ca="1" si="203"/>
        <v/>
      </c>
      <c r="BL366" s="662" t="str">
        <f t="shared" ca="1" si="204"/>
        <v/>
      </c>
      <c r="BM366" s="679" t="str">
        <f t="shared" ca="1" si="205"/>
        <v/>
      </c>
      <c r="BN366" s="662" t="str">
        <f t="shared" ca="1" si="211"/>
        <v/>
      </c>
      <c r="BO366" s="662" t="str">
        <f ca="1">IF($BB366="","",VLOOKUP(BB366,Invoer!$F$15:$AU$1999,15,FALSE))</f>
        <v/>
      </c>
      <c r="BP366" s="662" t="str">
        <f ca="1">IF($BB366="","",VLOOKUP(BB366,Invoer!$F$15:$AU$1999,24,FALSE))</f>
        <v/>
      </c>
      <c r="BQ366" s="662" t="str">
        <f ca="1">IF($BB366="","",VLOOKUP(BB366,Invoer!$F$15:$AU$1999,17,FALSE))</f>
        <v/>
      </c>
      <c r="BS366" s="73" t="e">
        <f t="shared" ca="1" si="209"/>
        <v>#VALUE!</v>
      </c>
      <c r="BT366" s="57" t="str">
        <f t="shared" ca="1" si="210"/>
        <v/>
      </c>
      <c r="CQ366" s="411" t="e">
        <f ca="1">Invoer!EG371</f>
        <v>#N/A</v>
      </c>
      <c r="CR366" s="599" t="str">
        <f t="shared" ca="1" si="185"/>
        <v/>
      </c>
      <c r="CS366" s="673" t="str">
        <f ca="1">IF($CR366="","",VLOOKUP(CR366,Invoer!$F$15:$AU$1500,2,FALSE))</f>
        <v/>
      </c>
      <c r="CT366" s="599" t="str">
        <f t="shared" ca="1" si="186"/>
        <v/>
      </c>
      <c r="CU366" s="599" t="str">
        <f ca="1">IF($CR366="","",VLOOKUP(CR366,Invoer!$F$15:$AU$1500,3,FALSE))</f>
        <v/>
      </c>
      <c r="CV366" s="599" t="str">
        <f ca="1">IF($CR366="","",IF(CU366&lt;&gt;"Liq","",VLOOKUP(CR366,Invoer!$F$15:$AU$1500,4,FALSE)))</f>
        <v/>
      </c>
      <c r="CW366" s="599" t="str">
        <f ca="1">IF($CR366="","",VLOOKUP(CR366,Invoer!$F$15:$AU$1500,5,FALSE))</f>
        <v/>
      </c>
      <c r="CX366" s="599" t="str">
        <f ca="1">IF($CR366="","",VLOOKUP(CR366,Invoer!$F$15:$AU$1500,6,FALSE))</f>
        <v/>
      </c>
      <c r="CY366" s="599" t="str">
        <f ca="1">IF($CR366="","",VLOOKUP(CR366,Invoer!$F$15:$AU$1500,9,FALSE))</f>
        <v/>
      </c>
      <c r="CZ366" s="599" t="str">
        <f ca="1">IF($CR366="","",VLOOKUP(CR366,Invoer!$F$15:$AU$1500,10,FALSE))</f>
        <v/>
      </c>
      <c r="DA366" s="599" t="str">
        <f ca="1">IF($CR366="","",VLOOKUP(CR366,Invoer!$F$15:$AU$1500,11,FALSE))</f>
        <v/>
      </c>
      <c r="DB366" s="599" t="str">
        <f ca="1">IF($CR366="","",VLOOKUP(CR366,Invoer!$F$15:$BB$1500,14,FALSE))</f>
        <v/>
      </c>
      <c r="DC366" s="662" t="str">
        <f ca="1">IF($CR366="","",VLOOKUP(CR366,Invoer!$F$15:$AU$1500,15,FALSE))</f>
        <v/>
      </c>
      <c r="DD366" s="599" t="str">
        <f ca="1">IF($CR366="","",VLOOKUP(CR366,Invoer!$F$15:$AU$1500,19,FALSE))</f>
        <v/>
      </c>
      <c r="DE366" s="662" t="str">
        <f ca="1">IF($CR366="","",VLOOKUP(CR366,Invoer!$F$15:$AU$1500,20,FALSE))</f>
        <v/>
      </c>
      <c r="DF366" s="662" t="str">
        <f ca="1">IF($CR366="","",VLOOKUP(CR366,Invoer!$F$15:$AU$1500,23,FALSE))</f>
        <v/>
      </c>
      <c r="DG366" s="662" t="str">
        <f ca="1">IF($CR366="","",VLOOKUP(CR366,Invoer!$F$15:$AU$1500,17,FALSE))</f>
        <v/>
      </c>
      <c r="DH366" s="681" t="str">
        <f t="shared" ca="1" si="187"/>
        <v/>
      </c>
      <c r="DI366" s="662" t="str">
        <f t="shared" ca="1" si="188"/>
        <v/>
      </c>
      <c r="DJ366" s="190"/>
      <c r="DK366" s="411" t="str">
        <f t="shared" ca="1" si="189"/>
        <v/>
      </c>
      <c r="DO366" s="61" t="e">
        <f ca="1">IF($DN$4&lt;3,Invoer!EB371,Invoer!EA371)</f>
        <v>#N/A</v>
      </c>
      <c r="DP366" s="599" t="str">
        <f t="shared" ca="1" si="190"/>
        <v/>
      </c>
      <c r="DQ366" s="673" t="str">
        <f ca="1">IF($DP366="","",VLOOKUP(DP366,Invoer!$F$15:$AU$1999,2,FALSE))</f>
        <v/>
      </c>
      <c r="DR366" s="599" t="str">
        <f t="shared" ca="1" si="191"/>
        <v/>
      </c>
      <c r="DS366" s="599" t="str">
        <f ca="1">IF($DP366="","",VLOOKUP(DP366,Invoer!$F$15:$AU$1999,3,FALSE))</f>
        <v/>
      </c>
      <c r="DT366" s="599" t="str">
        <f ca="1">IF($DP366="","",IF(DS366&lt;&gt;"Liq","",VLOOKUP(DP366,Invoer!$F$15:$AU$1999,4,FALSE)))</f>
        <v/>
      </c>
      <c r="DU366" s="599" t="str">
        <f ca="1">IF($DP366="","",VLOOKUP(DP366,Invoer!$F$15:$AU$1999,5,FALSE))</f>
        <v/>
      </c>
      <c r="DV366" s="599" t="str">
        <f ca="1">IF($DP366="","",VLOOKUP(DP366,Invoer!$F$15:$AU$1999,6,FALSE))</f>
        <v/>
      </c>
      <c r="DW366" s="599" t="str">
        <f ca="1">IF($DP366="","",VLOOKUP(DP366,Invoer!$F$15:$AU$1999,9,FALSE))</f>
        <v/>
      </c>
      <c r="DX366" s="599" t="str">
        <f ca="1">IF($DP366="","",VLOOKUP(DP366,Invoer!$F$15:$AU$1999,10,FALSE))</f>
        <v/>
      </c>
      <c r="DY366" s="595" t="str">
        <f ca="1">IF($DP366="","",VLOOKUP(DP366,Invoer!$F$15:$AU$1999,11,FALSE))</f>
        <v/>
      </c>
      <c r="DZ366" s="662" t="str">
        <f ca="1">IF($DP366="","",IF($DN$4&gt;2,"",VLOOKUP(DP366,Invoer!CQ:CS,3,FALSE)))</f>
        <v/>
      </c>
      <c r="EA366" s="541" t="str">
        <f ca="1">IF($DP366="","",IF(ISERROR(DQ366),0,IF($DN$4&lt;3,"",VLOOKUP(DP366,Invoer!$F$15:$AU$1999,15,FALSE))))</f>
        <v/>
      </c>
      <c r="EB366" s="595" t="str">
        <f ca="1">IF($DP366="","",IF($DN$4&lt;3,"",VLOOKUP(DP366,Invoer!$F$15:$AU$1999,19,FALSE)))</f>
        <v/>
      </c>
      <c r="EC366" s="541" t="str">
        <f ca="1">IF($DP366="","",IF(ISERROR(DQ366),0,IF($DN$4&lt;3,"",VLOOKUP(DP366,Invoer!$F$15:$AU$1999,24,FALSE))))</f>
        <v/>
      </c>
      <c r="ED366" s="541" t="str">
        <f ca="1">IF($DP366="","",IF(ISERROR(DQ366),0,IF($DN$4&lt;3,"",VLOOKUP(DP366,Invoer!$F$15:$AU$1999,17,FALSE))))</f>
        <v/>
      </c>
      <c r="EH366" s="89" t="e">
        <f ca="1">Invoer!CP371</f>
        <v>#N/A</v>
      </c>
      <c r="EI366" s="599" t="str">
        <f t="shared" ca="1" si="192"/>
        <v/>
      </c>
      <c r="EJ366" s="673" t="str">
        <f ca="1">IF(EI366="","",VLOOKUP(EI366,Invoer!$F$15:$AU$1999,2,FALSE))</f>
        <v/>
      </c>
      <c r="EK366" s="599" t="str">
        <f t="shared" ca="1" si="193"/>
        <v/>
      </c>
      <c r="EL366" s="599" t="str">
        <f ca="1">IF($EI366="","",VLOOKUP(EI366,Invoer!$F$15:$AU$1999,3,FALSE))</f>
        <v/>
      </c>
      <c r="EM366" s="599" t="str">
        <f ca="1">IF($EI366="","",IF(EL366&lt;&gt;"Liq","",VLOOKUP(EI366,Invoer!$F$15:$AU$1999,4,FALSE)))</f>
        <v/>
      </c>
      <c r="EN366" s="599" t="str">
        <f ca="1">IF($EI366="","",VLOOKUP(EI366,Invoer!$F$15:$AU$1999,6,FALSE))</f>
        <v/>
      </c>
      <c r="EO366" s="599" t="str">
        <f ca="1">IF(EI366="","",VLOOKUP(EI366,Invoer!$F$15:$AU$1999,9,FALSE))</f>
        <v/>
      </c>
      <c r="EP366" s="599" t="str">
        <f ca="1">IF(EI366="","",VLOOKUP(EI366,Invoer!$F$15:$AU$1999,10,FALSE))</f>
        <v/>
      </c>
      <c r="EQ366" s="599" t="str">
        <f ca="1">IF(EI366="","",VLOOKUP(EI366,Invoer!$F$15:$AU$1999,11,FALSE))</f>
        <v/>
      </c>
      <c r="ER366" s="662" t="str">
        <f ca="1">IF(EI366="","",VLOOKUP(EI366,Invoer!CQ:CS,3,FALSE))</f>
        <v/>
      </c>
      <c r="ES366" s="662" t="str">
        <f t="shared" ca="1" si="194"/>
        <v/>
      </c>
      <c r="ET366" s="513" t="str">
        <f t="shared" ca="1" si="195"/>
        <v/>
      </c>
      <c r="EU366" s="112" t="str">
        <f t="shared" ca="1" si="196"/>
        <v/>
      </c>
      <c r="EV366" s="83" t="s">
        <v>160</v>
      </c>
      <c r="EW366" s="682" t="str">
        <f t="shared" ca="1" si="197"/>
        <v/>
      </c>
      <c r="EX366" s="662" t="str">
        <f t="shared" ca="1" si="198"/>
        <v/>
      </c>
      <c r="EY366"/>
      <c r="EZ366" s="56" t="e">
        <f t="shared" ca="1" si="206"/>
        <v>#VALUE!</v>
      </c>
      <c r="FA366" s="56" t="e">
        <f t="shared" ca="1" si="207"/>
        <v>#VALUE!</v>
      </c>
      <c r="FE366"/>
      <c r="FI366"/>
      <c r="FJ366"/>
    </row>
    <row r="367" spans="1:166" ht="12" customHeight="1" x14ac:dyDescent="0.2">
      <c r="A367"/>
      <c r="B367"/>
      <c r="C367"/>
      <c r="E367"/>
      <c r="AC367" s="435" t="str">
        <f>IF($AC$7&lt;3,Invoer!DR372,IF($AC$7=3,Invoer!BT372,"x"))</f>
        <v>x</v>
      </c>
      <c r="AD367" s="599" t="str">
        <f t="shared" si="199"/>
        <v/>
      </c>
      <c r="AE367" s="673" t="str">
        <f>IF($AD367="","",VLOOKUP(AD367,Invoer!$F$15:$AU$1999,2,FALSE))</f>
        <v/>
      </c>
      <c r="AF367" s="599" t="str">
        <f t="shared" si="200"/>
        <v/>
      </c>
      <c r="AG367" s="599" t="str">
        <f>IF($AD367="","",VLOOKUP(AD367,Invoer!$F$15:$AU$1999,3,FALSE))</f>
        <v/>
      </c>
      <c r="AH367" s="599" t="str">
        <f>IF($AD367="","",IF(AG367&lt;&gt;"Liq","",VLOOKUP(AD367,Invoer!$F$15:$AU$1999,4,FALSE)))</f>
        <v/>
      </c>
      <c r="AI367" s="677" t="str">
        <f>IF($AD367="","",VLOOKUP(AD367,Invoer!$F$15:$AU$1999,5,FALSE))</f>
        <v/>
      </c>
      <c r="AJ367" s="599" t="str">
        <f>IF($AD367="","",VLOOKUP(AD367,Invoer!$F$15:$AU$1999,6,FALSE))</f>
        <v/>
      </c>
      <c r="AK367" s="599" t="str">
        <f>IF($AD367="","",VLOOKUP(AD367,Invoer!$F$15:$AU$1999,9,FALSE))</f>
        <v/>
      </c>
      <c r="AL367" s="599" t="str">
        <f>IF($AD367="","",VLOOKUP(AD367,Invoer!$F$15:$AU$1999,10,FALSE))</f>
        <v/>
      </c>
      <c r="AM367" s="599" t="str">
        <f>IF($AD367="","",VLOOKUP(AD367,Invoer!$F$15:$BB$1999,14,FALSE))</f>
        <v/>
      </c>
      <c r="AN367" s="599" t="str">
        <f>IF($AD367="","",VLOOKUP(AD367,Invoer!$F$15:$AU$1999,11,FALSE))</f>
        <v/>
      </c>
      <c r="AO367" s="662" t="str">
        <f>IF($AD367="","",VLOOKUP(AD367,Invoer!$F$15:$AU$1999,15,FALSE))</f>
        <v/>
      </c>
      <c r="AP367" s="599" t="str">
        <f>IF($AD367="","",VLOOKUP(AD367,Invoer!$F$15:$AU$1999,19,FALSE))</f>
        <v/>
      </c>
      <c r="AQ367" s="662" t="str">
        <f>IF($AD367="","",VLOOKUP(AD367,Invoer!$F$15:$AU$1999,24,FALSE))</f>
        <v/>
      </c>
      <c r="AR367" s="662" t="str">
        <f>IF($AD367="","",VLOOKUP(AD367,Invoer!$F$15:$AU$1999,17,FALSE))</f>
        <v/>
      </c>
      <c r="AS367" s="678" t="str">
        <f t="shared" si="208"/>
        <v/>
      </c>
      <c r="AT367" s="676" t="str">
        <f t="shared" si="182"/>
        <v/>
      </c>
      <c r="AU367" s="77" t="e">
        <f t="shared" si="183"/>
        <v>#VALUE!</v>
      </c>
      <c r="AW367" s="57"/>
      <c r="AX367" s="57"/>
      <c r="BA367" s="83" t="e">
        <f ca="1">Invoer!DW372</f>
        <v>#N/A</v>
      </c>
      <c r="BB367" s="599" t="str">
        <f t="shared" ca="1" si="201"/>
        <v/>
      </c>
      <c r="BC367" s="673" t="str">
        <f ca="1">IF($BB367="","",VLOOKUP(BB367,Invoer!$F$15:$AU$1999,2,FALSE))</f>
        <v/>
      </c>
      <c r="BD367" s="599" t="str">
        <f t="shared" ca="1" si="202"/>
        <v/>
      </c>
      <c r="BE367" s="599" t="str">
        <f ca="1">IF($BB367="","",VLOOKUP(BB367,Invoer!$F$15:$AU$1999,5,FALSE))</f>
        <v/>
      </c>
      <c r="BF367" s="599" t="str">
        <f ca="1">IF($BB367="","",VLOOKUP(BB367,Invoer!$F$15:$AU$1999,6,FALSE))</f>
        <v/>
      </c>
      <c r="BG367" s="599" t="str">
        <f ca="1">IF($BB367="","",VLOOKUP(BB367,Invoer!$F$15:$AU$1999,9,FALSE))</f>
        <v/>
      </c>
      <c r="BH367" s="599" t="str">
        <f ca="1">IF($BB367="","",VLOOKUP(BB367,Invoer!$F$15:$AU$1999,10,FALSE))</f>
        <v/>
      </c>
      <c r="BI367" s="599" t="str">
        <f ca="1">IF($BB367="","",VLOOKUP(BB367,Invoer!$F$15:$BB$1999,14,FALSE))</f>
        <v/>
      </c>
      <c r="BJ367" s="599" t="str">
        <f ca="1">IF($BB367="","",VLOOKUP(BB367,Invoer!$F$15:$AU$1999,11,FALSE))</f>
        <v/>
      </c>
      <c r="BK367" s="662" t="str">
        <f t="shared" ca="1" si="203"/>
        <v/>
      </c>
      <c r="BL367" s="662" t="str">
        <f t="shared" ca="1" si="204"/>
        <v/>
      </c>
      <c r="BM367" s="679" t="str">
        <f t="shared" ca="1" si="205"/>
        <v/>
      </c>
      <c r="BN367" s="662" t="str">
        <f t="shared" ca="1" si="211"/>
        <v/>
      </c>
      <c r="BO367" s="662" t="str">
        <f ca="1">IF($BB367="","",VLOOKUP(BB367,Invoer!$F$15:$AU$1999,15,FALSE))</f>
        <v/>
      </c>
      <c r="BP367" s="662" t="str">
        <f ca="1">IF($BB367="","",VLOOKUP(BB367,Invoer!$F$15:$AU$1999,24,FALSE))</f>
        <v/>
      </c>
      <c r="BQ367" s="662" t="str">
        <f ca="1">IF($BB367="","",VLOOKUP(BB367,Invoer!$F$15:$AU$1999,17,FALSE))</f>
        <v/>
      </c>
      <c r="BS367" s="73" t="e">
        <f t="shared" ca="1" si="209"/>
        <v>#VALUE!</v>
      </c>
      <c r="BT367" s="57" t="str">
        <f t="shared" ca="1" si="210"/>
        <v/>
      </c>
      <c r="CQ367" s="411" t="e">
        <f ca="1">Invoer!EG372</f>
        <v>#N/A</v>
      </c>
      <c r="CR367" s="599" t="str">
        <f t="shared" ca="1" si="185"/>
        <v/>
      </c>
      <c r="CS367" s="673" t="str">
        <f ca="1">IF($CR367="","",VLOOKUP(CR367,Invoer!$F$15:$AU$1500,2,FALSE))</f>
        <v/>
      </c>
      <c r="CT367" s="599" t="str">
        <f t="shared" ca="1" si="186"/>
        <v/>
      </c>
      <c r="CU367" s="599" t="str">
        <f ca="1">IF($CR367="","",VLOOKUP(CR367,Invoer!$F$15:$AU$1500,3,FALSE))</f>
        <v/>
      </c>
      <c r="CV367" s="599" t="str">
        <f ca="1">IF($CR367="","",IF(CU367&lt;&gt;"Liq","",VLOOKUP(CR367,Invoer!$F$15:$AU$1500,4,FALSE)))</f>
        <v/>
      </c>
      <c r="CW367" s="599" t="str">
        <f ca="1">IF($CR367="","",VLOOKUP(CR367,Invoer!$F$15:$AU$1500,5,FALSE))</f>
        <v/>
      </c>
      <c r="CX367" s="599" t="str">
        <f ca="1">IF($CR367="","",VLOOKUP(CR367,Invoer!$F$15:$AU$1500,6,FALSE))</f>
        <v/>
      </c>
      <c r="CY367" s="599" t="str">
        <f ca="1">IF($CR367="","",VLOOKUP(CR367,Invoer!$F$15:$AU$1500,9,FALSE))</f>
        <v/>
      </c>
      <c r="CZ367" s="599" t="str">
        <f ca="1">IF($CR367="","",VLOOKUP(CR367,Invoer!$F$15:$AU$1500,10,FALSE))</f>
        <v/>
      </c>
      <c r="DA367" s="599" t="str">
        <f ca="1">IF($CR367="","",VLOOKUP(CR367,Invoer!$F$15:$AU$1500,11,FALSE))</f>
        <v/>
      </c>
      <c r="DB367" s="599" t="str">
        <f ca="1">IF($CR367="","",VLOOKUP(CR367,Invoer!$F$15:$BB$1500,14,FALSE))</f>
        <v/>
      </c>
      <c r="DC367" s="662" t="str">
        <f ca="1">IF($CR367="","",VLOOKUP(CR367,Invoer!$F$15:$AU$1500,15,FALSE))</f>
        <v/>
      </c>
      <c r="DD367" s="599" t="str">
        <f ca="1">IF($CR367="","",VLOOKUP(CR367,Invoer!$F$15:$AU$1500,19,FALSE))</f>
        <v/>
      </c>
      <c r="DE367" s="662" t="str">
        <f ca="1">IF($CR367="","",VLOOKUP(CR367,Invoer!$F$15:$AU$1500,20,FALSE))</f>
        <v/>
      </c>
      <c r="DF367" s="662" t="str">
        <f ca="1">IF($CR367="","",VLOOKUP(CR367,Invoer!$F$15:$AU$1500,23,FALSE))</f>
        <v/>
      </c>
      <c r="DG367" s="662" t="str">
        <f ca="1">IF($CR367="","",VLOOKUP(CR367,Invoer!$F$15:$AU$1500,17,FALSE))</f>
        <v/>
      </c>
      <c r="DH367" s="681" t="str">
        <f t="shared" ca="1" si="187"/>
        <v/>
      </c>
      <c r="DI367" s="662" t="str">
        <f t="shared" ca="1" si="188"/>
        <v/>
      </c>
      <c r="DJ367" s="190"/>
      <c r="DK367" s="411" t="str">
        <f t="shared" ca="1" si="189"/>
        <v/>
      </c>
      <c r="DO367" s="61" t="e">
        <f ca="1">IF($DN$4&lt;3,Invoer!EB372,Invoer!EA372)</f>
        <v>#N/A</v>
      </c>
      <c r="DP367" s="599" t="str">
        <f t="shared" ca="1" si="190"/>
        <v/>
      </c>
      <c r="DQ367" s="673" t="str">
        <f ca="1">IF($DP367="","",VLOOKUP(DP367,Invoer!$F$15:$AU$1999,2,FALSE))</f>
        <v/>
      </c>
      <c r="DR367" s="599" t="str">
        <f t="shared" ca="1" si="191"/>
        <v/>
      </c>
      <c r="DS367" s="599" t="str">
        <f ca="1">IF($DP367="","",VLOOKUP(DP367,Invoer!$F$15:$AU$1999,3,FALSE))</f>
        <v/>
      </c>
      <c r="DT367" s="599" t="str">
        <f ca="1">IF($DP367="","",IF(DS367&lt;&gt;"Liq","",VLOOKUP(DP367,Invoer!$F$15:$AU$1999,4,FALSE)))</f>
        <v/>
      </c>
      <c r="DU367" s="599" t="str">
        <f ca="1">IF($DP367="","",VLOOKUP(DP367,Invoer!$F$15:$AU$1999,5,FALSE))</f>
        <v/>
      </c>
      <c r="DV367" s="599" t="str">
        <f ca="1">IF($DP367="","",VLOOKUP(DP367,Invoer!$F$15:$AU$1999,6,FALSE))</f>
        <v/>
      </c>
      <c r="DW367" s="599" t="str">
        <f ca="1">IF($DP367="","",VLOOKUP(DP367,Invoer!$F$15:$AU$1999,9,FALSE))</f>
        <v/>
      </c>
      <c r="DX367" s="599" t="str">
        <f ca="1">IF($DP367="","",VLOOKUP(DP367,Invoer!$F$15:$AU$1999,10,FALSE))</f>
        <v/>
      </c>
      <c r="DY367" s="595" t="str">
        <f ca="1">IF($DP367="","",VLOOKUP(DP367,Invoer!$F$15:$AU$1999,11,FALSE))</f>
        <v/>
      </c>
      <c r="DZ367" s="662" t="str">
        <f ca="1">IF($DP367="","",IF($DN$4&gt;2,"",VLOOKUP(DP367,Invoer!CQ:CS,3,FALSE)))</f>
        <v/>
      </c>
      <c r="EA367" s="541" t="str">
        <f ca="1">IF($DP367="","",IF(ISERROR(DQ367),0,IF($DN$4&lt;3,"",VLOOKUP(DP367,Invoer!$F$15:$AU$1999,15,FALSE))))</f>
        <v/>
      </c>
      <c r="EB367" s="595" t="str">
        <f ca="1">IF($DP367="","",IF($DN$4&lt;3,"",VLOOKUP(DP367,Invoer!$F$15:$AU$1999,19,FALSE)))</f>
        <v/>
      </c>
      <c r="EC367" s="541" t="str">
        <f ca="1">IF($DP367="","",IF(ISERROR(DQ367),0,IF($DN$4&lt;3,"",VLOOKUP(DP367,Invoer!$F$15:$AU$1999,24,FALSE))))</f>
        <v/>
      </c>
      <c r="ED367" s="541" t="str">
        <f ca="1">IF($DP367="","",IF(ISERROR(DQ367),0,IF($DN$4&lt;3,"",VLOOKUP(DP367,Invoer!$F$15:$AU$1999,17,FALSE))))</f>
        <v/>
      </c>
      <c r="EH367" s="89" t="e">
        <f ca="1">Invoer!CP372</f>
        <v>#N/A</v>
      </c>
      <c r="EI367" s="599" t="str">
        <f t="shared" ca="1" si="192"/>
        <v/>
      </c>
      <c r="EJ367" s="673" t="str">
        <f ca="1">IF(EI367="","",VLOOKUP(EI367,Invoer!$F$15:$AU$1999,2,FALSE))</f>
        <v/>
      </c>
      <c r="EK367" s="599" t="str">
        <f t="shared" ca="1" si="193"/>
        <v/>
      </c>
      <c r="EL367" s="599" t="str">
        <f ca="1">IF($EI367="","",VLOOKUP(EI367,Invoer!$F$15:$AU$1999,3,FALSE))</f>
        <v/>
      </c>
      <c r="EM367" s="599" t="str">
        <f ca="1">IF($EI367="","",IF(EL367&lt;&gt;"Liq","",VLOOKUP(EI367,Invoer!$F$15:$AU$1999,4,FALSE)))</f>
        <v/>
      </c>
      <c r="EN367" s="599" t="str">
        <f ca="1">IF($EI367="","",VLOOKUP(EI367,Invoer!$F$15:$AU$1999,6,FALSE))</f>
        <v/>
      </c>
      <c r="EO367" s="599" t="str">
        <f ca="1">IF(EI367="","",VLOOKUP(EI367,Invoer!$F$15:$AU$1999,9,FALSE))</f>
        <v/>
      </c>
      <c r="EP367" s="599" t="str">
        <f ca="1">IF(EI367="","",VLOOKUP(EI367,Invoer!$F$15:$AU$1999,10,FALSE))</f>
        <v/>
      </c>
      <c r="EQ367" s="599" t="str">
        <f ca="1">IF(EI367="","",VLOOKUP(EI367,Invoer!$F$15:$AU$1999,11,FALSE))</f>
        <v/>
      </c>
      <c r="ER367" s="662" t="str">
        <f ca="1">IF(EI367="","",VLOOKUP(EI367,Invoer!CQ:CS,3,FALSE))</f>
        <v/>
      </c>
      <c r="ES367" s="662" t="str">
        <f t="shared" ca="1" si="194"/>
        <v/>
      </c>
      <c r="ET367" s="513" t="str">
        <f t="shared" ca="1" si="195"/>
        <v/>
      </c>
      <c r="EU367" s="112" t="str">
        <f t="shared" ca="1" si="196"/>
        <v/>
      </c>
      <c r="EV367" s="83" t="s">
        <v>160</v>
      </c>
      <c r="EW367" s="682" t="str">
        <f t="shared" ca="1" si="197"/>
        <v/>
      </c>
      <c r="EX367" s="662" t="str">
        <f t="shared" ca="1" si="198"/>
        <v/>
      </c>
      <c r="EY367"/>
      <c r="EZ367" s="56" t="e">
        <f t="shared" ca="1" si="206"/>
        <v>#VALUE!</v>
      </c>
      <c r="FA367" s="56" t="e">
        <f t="shared" ca="1" si="207"/>
        <v>#VALUE!</v>
      </c>
      <c r="FE367"/>
      <c r="FI367"/>
      <c r="FJ367"/>
    </row>
    <row r="368" spans="1:166" ht="12" customHeight="1" x14ac:dyDescent="0.2">
      <c r="A368"/>
      <c r="B368"/>
      <c r="C368"/>
      <c r="E368"/>
      <c r="AC368" s="435" t="str">
        <f>IF($AC$7&lt;3,Invoer!DR373,IF($AC$7=3,Invoer!BT373,"x"))</f>
        <v>x</v>
      </c>
      <c r="AD368" s="599" t="str">
        <f t="shared" si="199"/>
        <v/>
      </c>
      <c r="AE368" s="673" t="str">
        <f>IF($AD368="","",VLOOKUP(AD368,Invoer!$F$15:$AU$1999,2,FALSE))</f>
        <v/>
      </c>
      <c r="AF368" s="599" t="str">
        <f t="shared" si="200"/>
        <v/>
      </c>
      <c r="AG368" s="599" t="str">
        <f>IF($AD368="","",VLOOKUP(AD368,Invoer!$F$15:$AU$1999,3,FALSE))</f>
        <v/>
      </c>
      <c r="AH368" s="599" t="str">
        <f>IF($AD368="","",IF(AG368&lt;&gt;"Liq","",VLOOKUP(AD368,Invoer!$F$15:$AU$1999,4,FALSE)))</f>
        <v/>
      </c>
      <c r="AI368" s="677" t="str">
        <f>IF($AD368="","",VLOOKUP(AD368,Invoer!$F$15:$AU$1999,5,FALSE))</f>
        <v/>
      </c>
      <c r="AJ368" s="599" t="str">
        <f>IF($AD368="","",VLOOKUP(AD368,Invoer!$F$15:$AU$1999,6,FALSE))</f>
        <v/>
      </c>
      <c r="AK368" s="599" t="str">
        <f>IF($AD368="","",VLOOKUP(AD368,Invoer!$F$15:$AU$1999,9,FALSE))</f>
        <v/>
      </c>
      <c r="AL368" s="599" t="str">
        <f>IF($AD368="","",VLOOKUP(AD368,Invoer!$F$15:$AU$1999,10,FALSE))</f>
        <v/>
      </c>
      <c r="AM368" s="599" t="str">
        <f>IF($AD368="","",VLOOKUP(AD368,Invoer!$F$15:$BB$1999,14,FALSE))</f>
        <v/>
      </c>
      <c r="AN368" s="599" t="str">
        <f>IF($AD368="","",VLOOKUP(AD368,Invoer!$F$15:$AU$1999,11,FALSE))</f>
        <v/>
      </c>
      <c r="AO368" s="662" t="str">
        <f>IF($AD368="","",VLOOKUP(AD368,Invoer!$F$15:$AU$1999,15,FALSE))</f>
        <v/>
      </c>
      <c r="AP368" s="599" t="str">
        <f>IF($AD368="","",VLOOKUP(AD368,Invoer!$F$15:$AU$1999,19,FALSE))</f>
        <v/>
      </c>
      <c r="AQ368" s="662" t="str">
        <f>IF($AD368="","",VLOOKUP(AD368,Invoer!$F$15:$AU$1999,24,FALSE))</f>
        <v/>
      </c>
      <c r="AR368" s="662" t="str">
        <f>IF($AD368="","",VLOOKUP(AD368,Invoer!$F$15:$AU$1999,17,FALSE))</f>
        <v/>
      </c>
      <c r="AS368" s="678" t="str">
        <f t="shared" si="208"/>
        <v/>
      </c>
      <c r="AT368" s="676" t="str">
        <f t="shared" si="182"/>
        <v/>
      </c>
      <c r="AU368" s="77" t="e">
        <f t="shared" si="183"/>
        <v>#VALUE!</v>
      </c>
      <c r="AW368" s="57"/>
      <c r="AX368" s="57"/>
      <c r="BA368" s="83" t="e">
        <f ca="1">Invoer!DW373</f>
        <v>#N/A</v>
      </c>
      <c r="BB368" s="599" t="str">
        <f t="shared" ca="1" si="201"/>
        <v/>
      </c>
      <c r="BC368" s="673" t="str">
        <f ca="1">IF($BB368="","",VLOOKUP(BB368,Invoer!$F$15:$AU$1999,2,FALSE))</f>
        <v/>
      </c>
      <c r="BD368" s="599" t="str">
        <f t="shared" ca="1" si="202"/>
        <v/>
      </c>
      <c r="BE368" s="599" t="str">
        <f ca="1">IF($BB368="","",VLOOKUP(BB368,Invoer!$F$15:$AU$1999,5,FALSE))</f>
        <v/>
      </c>
      <c r="BF368" s="599" t="str">
        <f ca="1">IF($BB368="","",VLOOKUP(BB368,Invoer!$F$15:$AU$1999,6,FALSE))</f>
        <v/>
      </c>
      <c r="BG368" s="599" t="str">
        <f ca="1">IF($BB368="","",VLOOKUP(BB368,Invoer!$F$15:$AU$1999,9,FALSE))</f>
        <v/>
      </c>
      <c r="BH368" s="599" t="str">
        <f ca="1">IF($BB368="","",VLOOKUP(BB368,Invoer!$F$15:$AU$1999,10,FALSE))</f>
        <v/>
      </c>
      <c r="BI368" s="599" t="str">
        <f ca="1">IF($BB368="","",VLOOKUP(BB368,Invoer!$F$15:$BB$1999,14,FALSE))</f>
        <v/>
      </c>
      <c r="BJ368" s="599" t="str">
        <f ca="1">IF($BB368="","",VLOOKUP(BB368,Invoer!$F$15:$AU$1999,11,FALSE))</f>
        <v/>
      </c>
      <c r="BK368" s="662" t="str">
        <f t="shared" ca="1" si="203"/>
        <v/>
      </c>
      <c r="BL368" s="662" t="str">
        <f t="shared" ca="1" si="204"/>
        <v/>
      </c>
      <c r="BM368" s="679" t="str">
        <f t="shared" ca="1" si="205"/>
        <v/>
      </c>
      <c r="BN368" s="662" t="str">
        <f t="shared" ca="1" si="211"/>
        <v/>
      </c>
      <c r="BO368" s="662" t="str">
        <f ca="1">IF($BB368="","",VLOOKUP(BB368,Invoer!$F$15:$AU$1999,15,FALSE))</f>
        <v/>
      </c>
      <c r="BP368" s="662" t="str">
        <f ca="1">IF($BB368="","",VLOOKUP(BB368,Invoer!$F$15:$AU$1999,24,FALSE))</f>
        <v/>
      </c>
      <c r="BQ368" s="662" t="str">
        <f ca="1">IF($BB368="","",VLOOKUP(BB368,Invoer!$F$15:$AU$1999,17,FALSE))</f>
        <v/>
      </c>
      <c r="BS368" s="73" t="e">
        <f t="shared" ca="1" si="209"/>
        <v>#VALUE!</v>
      </c>
      <c r="BT368" s="57" t="str">
        <f t="shared" ca="1" si="210"/>
        <v/>
      </c>
      <c r="CQ368" s="411" t="e">
        <f ca="1">Invoer!EG373</f>
        <v>#N/A</v>
      </c>
      <c r="CR368" s="599" t="str">
        <f t="shared" ca="1" si="185"/>
        <v/>
      </c>
      <c r="CS368" s="673" t="str">
        <f ca="1">IF($CR368="","",VLOOKUP(CR368,Invoer!$F$15:$AU$1500,2,FALSE))</f>
        <v/>
      </c>
      <c r="CT368" s="599" t="str">
        <f t="shared" ca="1" si="186"/>
        <v/>
      </c>
      <c r="CU368" s="599" t="str">
        <f ca="1">IF($CR368="","",VLOOKUP(CR368,Invoer!$F$15:$AU$1500,3,FALSE))</f>
        <v/>
      </c>
      <c r="CV368" s="599" t="str">
        <f ca="1">IF($CR368="","",IF(CU368&lt;&gt;"Liq","",VLOOKUP(CR368,Invoer!$F$15:$AU$1500,4,FALSE)))</f>
        <v/>
      </c>
      <c r="CW368" s="599" t="str">
        <f ca="1">IF($CR368="","",VLOOKUP(CR368,Invoer!$F$15:$AU$1500,5,FALSE))</f>
        <v/>
      </c>
      <c r="CX368" s="599" t="str">
        <f ca="1">IF($CR368="","",VLOOKUP(CR368,Invoer!$F$15:$AU$1500,6,FALSE))</f>
        <v/>
      </c>
      <c r="CY368" s="599" t="str">
        <f ca="1">IF($CR368="","",VLOOKUP(CR368,Invoer!$F$15:$AU$1500,9,FALSE))</f>
        <v/>
      </c>
      <c r="CZ368" s="599" t="str">
        <f ca="1">IF($CR368="","",VLOOKUP(CR368,Invoer!$F$15:$AU$1500,10,FALSE))</f>
        <v/>
      </c>
      <c r="DA368" s="599" t="str">
        <f ca="1">IF($CR368="","",VLOOKUP(CR368,Invoer!$F$15:$AU$1500,11,FALSE))</f>
        <v/>
      </c>
      <c r="DB368" s="599" t="str">
        <f ca="1">IF($CR368="","",VLOOKUP(CR368,Invoer!$F$15:$BB$1500,14,FALSE))</f>
        <v/>
      </c>
      <c r="DC368" s="662" t="str">
        <f ca="1">IF($CR368="","",VLOOKUP(CR368,Invoer!$F$15:$AU$1500,15,FALSE))</f>
        <v/>
      </c>
      <c r="DD368" s="599" t="str">
        <f ca="1">IF($CR368="","",VLOOKUP(CR368,Invoer!$F$15:$AU$1500,19,FALSE))</f>
        <v/>
      </c>
      <c r="DE368" s="662" t="str">
        <f ca="1">IF($CR368="","",VLOOKUP(CR368,Invoer!$F$15:$AU$1500,20,FALSE))</f>
        <v/>
      </c>
      <c r="DF368" s="662" t="str">
        <f ca="1">IF($CR368="","",VLOOKUP(CR368,Invoer!$F$15:$AU$1500,23,FALSE))</f>
        <v/>
      </c>
      <c r="DG368" s="662" t="str">
        <f ca="1">IF($CR368="","",VLOOKUP(CR368,Invoer!$F$15:$AU$1500,17,FALSE))</f>
        <v/>
      </c>
      <c r="DH368" s="681" t="str">
        <f t="shared" ca="1" si="187"/>
        <v/>
      </c>
      <c r="DI368" s="662" t="str">
        <f t="shared" ca="1" si="188"/>
        <v/>
      </c>
      <c r="DJ368" s="190"/>
      <c r="DK368" s="411" t="str">
        <f t="shared" ca="1" si="189"/>
        <v/>
      </c>
      <c r="DO368" s="61" t="e">
        <f ca="1">IF($DN$4&lt;3,Invoer!EB373,Invoer!EA373)</f>
        <v>#N/A</v>
      </c>
      <c r="DP368" s="599" t="str">
        <f t="shared" ca="1" si="190"/>
        <v/>
      </c>
      <c r="DQ368" s="673" t="str">
        <f ca="1">IF($DP368="","",VLOOKUP(DP368,Invoer!$F$15:$AU$1999,2,FALSE))</f>
        <v/>
      </c>
      <c r="DR368" s="599" t="str">
        <f t="shared" ca="1" si="191"/>
        <v/>
      </c>
      <c r="DS368" s="599" t="str">
        <f ca="1">IF($DP368="","",VLOOKUP(DP368,Invoer!$F$15:$AU$1999,3,FALSE))</f>
        <v/>
      </c>
      <c r="DT368" s="599" t="str">
        <f ca="1">IF($DP368="","",IF(DS368&lt;&gt;"Liq","",VLOOKUP(DP368,Invoer!$F$15:$AU$1999,4,FALSE)))</f>
        <v/>
      </c>
      <c r="DU368" s="599" t="str">
        <f ca="1">IF($DP368="","",VLOOKUP(DP368,Invoer!$F$15:$AU$1999,5,FALSE))</f>
        <v/>
      </c>
      <c r="DV368" s="599" t="str">
        <f ca="1">IF($DP368="","",VLOOKUP(DP368,Invoer!$F$15:$AU$1999,6,FALSE))</f>
        <v/>
      </c>
      <c r="DW368" s="599" t="str">
        <f ca="1">IF($DP368="","",VLOOKUP(DP368,Invoer!$F$15:$AU$1999,9,FALSE))</f>
        <v/>
      </c>
      <c r="DX368" s="599" t="str">
        <f ca="1">IF($DP368="","",VLOOKUP(DP368,Invoer!$F$15:$AU$1999,10,FALSE))</f>
        <v/>
      </c>
      <c r="DY368" s="595" t="str">
        <f ca="1">IF($DP368="","",VLOOKUP(DP368,Invoer!$F$15:$AU$1999,11,FALSE))</f>
        <v/>
      </c>
      <c r="DZ368" s="662" t="str">
        <f ca="1">IF($DP368="","",IF($DN$4&gt;2,"",VLOOKUP(DP368,Invoer!CQ:CS,3,FALSE)))</f>
        <v/>
      </c>
      <c r="EA368" s="541" t="str">
        <f ca="1">IF($DP368="","",IF(ISERROR(DQ368),0,IF($DN$4&lt;3,"",VLOOKUP(DP368,Invoer!$F$15:$AU$1999,15,FALSE))))</f>
        <v/>
      </c>
      <c r="EB368" s="595" t="str">
        <f ca="1">IF($DP368="","",IF($DN$4&lt;3,"",VLOOKUP(DP368,Invoer!$F$15:$AU$1999,19,FALSE)))</f>
        <v/>
      </c>
      <c r="EC368" s="541" t="str">
        <f ca="1">IF($DP368="","",IF(ISERROR(DQ368),0,IF($DN$4&lt;3,"",VLOOKUP(DP368,Invoer!$F$15:$AU$1999,24,FALSE))))</f>
        <v/>
      </c>
      <c r="ED368" s="541" t="str">
        <f ca="1">IF($DP368="","",IF(ISERROR(DQ368),0,IF($DN$4&lt;3,"",VLOOKUP(DP368,Invoer!$F$15:$AU$1999,17,FALSE))))</f>
        <v/>
      </c>
      <c r="EH368" s="89" t="e">
        <f ca="1">Invoer!CP373</f>
        <v>#N/A</v>
      </c>
      <c r="EI368" s="599" t="str">
        <f t="shared" ca="1" si="192"/>
        <v/>
      </c>
      <c r="EJ368" s="673" t="str">
        <f ca="1">IF(EI368="","",VLOOKUP(EI368,Invoer!$F$15:$AU$1999,2,FALSE))</f>
        <v/>
      </c>
      <c r="EK368" s="599" t="str">
        <f t="shared" ca="1" si="193"/>
        <v/>
      </c>
      <c r="EL368" s="599" t="str">
        <f ca="1">IF($EI368="","",VLOOKUP(EI368,Invoer!$F$15:$AU$1999,3,FALSE))</f>
        <v/>
      </c>
      <c r="EM368" s="599" t="str">
        <f ca="1">IF($EI368="","",IF(EL368&lt;&gt;"Liq","",VLOOKUP(EI368,Invoer!$F$15:$AU$1999,4,FALSE)))</f>
        <v/>
      </c>
      <c r="EN368" s="599" t="str">
        <f ca="1">IF($EI368="","",VLOOKUP(EI368,Invoer!$F$15:$AU$1999,6,FALSE))</f>
        <v/>
      </c>
      <c r="EO368" s="599" t="str">
        <f ca="1">IF(EI368="","",VLOOKUP(EI368,Invoer!$F$15:$AU$1999,9,FALSE))</f>
        <v/>
      </c>
      <c r="EP368" s="599" t="str">
        <f ca="1">IF(EI368="","",VLOOKUP(EI368,Invoer!$F$15:$AU$1999,10,FALSE))</f>
        <v/>
      </c>
      <c r="EQ368" s="599" t="str">
        <f ca="1">IF(EI368="","",VLOOKUP(EI368,Invoer!$F$15:$AU$1999,11,FALSE))</f>
        <v/>
      </c>
      <c r="ER368" s="662" t="str">
        <f ca="1">IF(EI368="","",VLOOKUP(EI368,Invoer!CQ:CS,3,FALSE))</f>
        <v/>
      </c>
      <c r="ES368" s="662" t="str">
        <f t="shared" ca="1" si="194"/>
        <v/>
      </c>
      <c r="ET368" s="513" t="str">
        <f t="shared" ca="1" si="195"/>
        <v/>
      </c>
      <c r="EU368" s="112" t="str">
        <f t="shared" ca="1" si="196"/>
        <v/>
      </c>
      <c r="EV368" s="83" t="s">
        <v>160</v>
      </c>
      <c r="EW368" s="682" t="str">
        <f t="shared" ca="1" si="197"/>
        <v/>
      </c>
      <c r="EX368" s="662" t="str">
        <f t="shared" ca="1" si="198"/>
        <v/>
      </c>
      <c r="EY368"/>
      <c r="EZ368" s="56" t="e">
        <f t="shared" ca="1" si="206"/>
        <v>#VALUE!</v>
      </c>
      <c r="FA368" s="56" t="e">
        <f t="shared" ca="1" si="207"/>
        <v>#VALUE!</v>
      </c>
      <c r="FE368"/>
      <c r="FI368"/>
      <c r="FJ368"/>
    </row>
    <row r="369" spans="1:166" ht="12" customHeight="1" x14ac:dyDescent="0.2">
      <c r="A369"/>
      <c r="B369"/>
      <c r="C369"/>
      <c r="E369"/>
      <c r="AC369" s="435" t="str">
        <f>IF($AC$7&lt;3,Invoer!DR374,IF($AC$7=3,Invoer!BT374,"x"))</f>
        <v>x</v>
      </c>
      <c r="AD369" s="599" t="str">
        <f t="shared" si="199"/>
        <v/>
      </c>
      <c r="AE369" s="673" t="str">
        <f>IF($AD369="","",VLOOKUP(AD369,Invoer!$F$15:$AU$1999,2,FALSE))</f>
        <v/>
      </c>
      <c r="AF369" s="599" t="str">
        <f t="shared" si="200"/>
        <v/>
      </c>
      <c r="AG369" s="599" t="str">
        <f>IF($AD369="","",VLOOKUP(AD369,Invoer!$F$15:$AU$1999,3,FALSE))</f>
        <v/>
      </c>
      <c r="AH369" s="599" t="str">
        <f>IF($AD369="","",IF(AG369&lt;&gt;"Liq","",VLOOKUP(AD369,Invoer!$F$15:$AU$1999,4,FALSE)))</f>
        <v/>
      </c>
      <c r="AI369" s="677" t="str">
        <f>IF($AD369="","",VLOOKUP(AD369,Invoer!$F$15:$AU$1999,5,FALSE))</f>
        <v/>
      </c>
      <c r="AJ369" s="599" t="str">
        <f>IF($AD369="","",VLOOKUP(AD369,Invoer!$F$15:$AU$1999,6,FALSE))</f>
        <v/>
      </c>
      <c r="AK369" s="599" t="str">
        <f>IF($AD369="","",VLOOKUP(AD369,Invoer!$F$15:$AU$1999,9,FALSE))</f>
        <v/>
      </c>
      <c r="AL369" s="599" t="str">
        <f>IF($AD369="","",VLOOKUP(AD369,Invoer!$F$15:$AU$1999,10,FALSE))</f>
        <v/>
      </c>
      <c r="AM369" s="599" t="str">
        <f>IF($AD369="","",VLOOKUP(AD369,Invoer!$F$15:$BB$1999,14,FALSE))</f>
        <v/>
      </c>
      <c r="AN369" s="599" t="str">
        <f>IF($AD369="","",VLOOKUP(AD369,Invoer!$F$15:$AU$1999,11,FALSE))</f>
        <v/>
      </c>
      <c r="AO369" s="662" t="str">
        <f>IF($AD369="","",VLOOKUP(AD369,Invoer!$F$15:$AU$1999,15,FALSE))</f>
        <v/>
      </c>
      <c r="AP369" s="599" t="str">
        <f>IF($AD369="","",VLOOKUP(AD369,Invoer!$F$15:$AU$1999,19,FALSE))</f>
        <v/>
      </c>
      <c r="AQ369" s="662" t="str">
        <f>IF($AD369="","",VLOOKUP(AD369,Invoer!$F$15:$AU$1999,24,FALSE))</f>
        <v/>
      </c>
      <c r="AR369" s="662" t="str">
        <f>IF($AD369="","",VLOOKUP(AD369,Invoer!$F$15:$AU$1999,17,FALSE))</f>
        <v/>
      </c>
      <c r="AS369" s="678" t="str">
        <f t="shared" si="208"/>
        <v/>
      </c>
      <c r="AT369" s="676" t="str">
        <f t="shared" si="182"/>
        <v/>
      </c>
      <c r="AU369" s="77" t="e">
        <f t="shared" si="183"/>
        <v>#VALUE!</v>
      </c>
      <c r="AW369" s="57"/>
      <c r="AX369" s="57"/>
      <c r="BA369" s="83" t="e">
        <f ca="1">Invoer!DW374</f>
        <v>#N/A</v>
      </c>
      <c r="BB369" s="599" t="str">
        <f t="shared" ca="1" si="201"/>
        <v/>
      </c>
      <c r="BC369" s="673" t="str">
        <f ca="1">IF($BB369="","",VLOOKUP(BB369,Invoer!$F$15:$AU$1999,2,FALSE))</f>
        <v/>
      </c>
      <c r="BD369" s="599" t="str">
        <f t="shared" ca="1" si="202"/>
        <v/>
      </c>
      <c r="BE369" s="599" t="str">
        <f ca="1">IF($BB369="","",VLOOKUP(BB369,Invoer!$F$15:$AU$1999,5,FALSE))</f>
        <v/>
      </c>
      <c r="BF369" s="599" t="str">
        <f ca="1">IF($BB369="","",VLOOKUP(BB369,Invoer!$F$15:$AU$1999,6,FALSE))</f>
        <v/>
      </c>
      <c r="BG369" s="599" t="str">
        <f ca="1">IF($BB369="","",VLOOKUP(BB369,Invoer!$F$15:$AU$1999,9,FALSE))</f>
        <v/>
      </c>
      <c r="BH369" s="599" t="str">
        <f ca="1">IF($BB369="","",VLOOKUP(BB369,Invoer!$F$15:$AU$1999,10,FALSE))</f>
        <v/>
      </c>
      <c r="BI369" s="599" t="str">
        <f ca="1">IF($BB369="","",VLOOKUP(BB369,Invoer!$F$15:$BB$1999,14,FALSE))</f>
        <v/>
      </c>
      <c r="BJ369" s="599" t="str">
        <f ca="1">IF($BB369="","",VLOOKUP(BB369,Invoer!$F$15:$AU$1999,11,FALSE))</f>
        <v/>
      </c>
      <c r="BK369" s="662" t="str">
        <f t="shared" ca="1" si="203"/>
        <v/>
      </c>
      <c r="BL369" s="662" t="str">
        <f t="shared" ca="1" si="204"/>
        <v/>
      </c>
      <c r="BM369" s="679" t="str">
        <f t="shared" ca="1" si="205"/>
        <v/>
      </c>
      <c r="BN369" s="662" t="str">
        <f t="shared" ca="1" si="211"/>
        <v/>
      </c>
      <c r="BO369" s="662" t="str">
        <f ca="1">IF($BB369="","",VLOOKUP(BB369,Invoer!$F$15:$AU$1999,15,FALSE))</f>
        <v/>
      </c>
      <c r="BP369" s="662" t="str">
        <f ca="1">IF($BB369="","",VLOOKUP(BB369,Invoer!$F$15:$AU$1999,24,FALSE))</f>
        <v/>
      </c>
      <c r="BQ369" s="662" t="str">
        <f ca="1">IF($BB369="","",VLOOKUP(BB369,Invoer!$F$15:$AU$1999,17,FALSE))</f>
        <v/>
      </c>
      <c r="BS369" s="73" t="e">
        <f t="shared" ca="1" si="209"/>
        <v>#VALUE!</v>
      </c>
      <c r="BT369" s="57" t="str">
        <f t="shared" ca="1" si="210"/>
        <v/>
      </c>
      <c r="CQ369" s="411" t="e">
        <f ca="1">Invoer!EG374</f>
        <v>#N/A</v>
      </c>
      <c r="CR369" s="599" t="str">
        <f t="shared" ca="1" si="185"/>
        <v/>
      </c>
      <c r="CS369" s="673" t="str">
        <f ca="1">IF($CR369="","",VLOOKUP(CR369,Invoer!$F$15:$AU$1500,2,FALSE))</f>
        <v/>
      </c>
      <c r="CT369" s="599" t="str">
        <f t="shared" ca="1" si="186"/>
        <v/>
      </c>
      <c r="CU369" s="599" t="str">
        <f ca="1">IF($CR369="","",VLOOKUP(CR369,Invoer!$F$15:$AU$1500,3,FALSE))</f>
        <v/>
      </c>
      <c r="CV369" s="599" t="str">
        <f ca="1">IF($CR369="","",IF(CU369&lt;&gt;"Liq","",VLOOKUP(CR369,Invoer!$F$15:$AU$1500,4,FALSE)))</f>
        <v/>
      </c>
      <c r="CW369" s="599" t="str">
        <f ca="1">IF($CR369="","",VLOOKUP(CR369,Invoer!$F$15:$AU$1500,5,FALSE))</f>
        <v/>
      </c>
      <c r="CX369" s="599" t="str">
        <f ca="1">IF($CR369="","",VLOOKUP(CR369,Invoer!$F$15:$AU$1500,6,FALSE))</f>
        <v/>
      </c>
      <c r="CY369" s="599" t="str">
        <f ca="1">IF($CR369="","",VLOOKUP(CR369,Invoer!$F$15:$AU$1500,9,FALSE))</f>
        <v/>
      </c>
      <c r="CZ369" s="599" t="str">
        <f ca="1">IF($CR369="","",VLOOKUP(CR369,Invoer!$F$15:$AU$1500,10,FALSE))</f>
        <v/>
      </c>
      <c r="DA369" s="599" t="str">
        <f ca="1">IF($CR369="","",VLOOKUP(CR369,Invoer!$F$15:$AU$1500,11,FALSE))</f>
        <v/>
      </c>
      <c r="DB369" s="599" t="str">
        <f ca="1">IF($CR369="","",VLOOKUP(CR369,Invoer!$F$15:$BB$1500,14,FALSE))</f>
        <v/>
      </c>
      <c r="DC369" s="662" t="str">
        <f ca="1">IF($CR369="","",VLOOKUP(CR369,Invoer!$F$15:$AU$1500,15,FALSE))</f>
        <v/>
      </c>
      <c r="DD369" s="599" t="str">
        <f ca="1">IF($CR369="","",VLOOKUP(CR369,Invoer!$F$15:$AU$1500,19,FALSE))</f>
        <v/>
      </c>
      <c r="DE369" s="662" t="str">
        <f ca="1">IF($CR369="","",VLOOKUP(CR369,Invoer!$F$15:$AU$1500,20,FALSE))</f>
        <v/>
      </c>
      <c r="DF369" s="662" t="str">
        <f ca="1">IF($CR369="","",VLOOKUP(CR369,Invoer!$F$15:$AU$1500,23,FALSE))</f>
        <v/>
      </c>
      <c r="DG369" s="662" t="str">
        <f ca="1">IF($CR369="","",VLOOKUP(CR369,Invoer!$F$15:$AU$1500,17,FALSE))</f>
        <v/>
      </c>
      <c r="DH369" s="681" t="str">
        <f t="shared" ca="1" si="187"/>
        <v/>
      </c>
      <c r="DI369" s="662" t="str">
        <f t="shared" ca="1" si="188"/>
        <v/>
      </c>
      <c r="DJ369" s="190"/>
      <c r="DK369" s="411" t="str">
        <f t="shared" ca="1" si="189"/>
        <v/>
      </c>
      <c r="DO369" s="61" t="e">
        <f ca="1">IF($DN$4&lt;3,Invoer!EB374,Invoer!EA374)</f>
        <v>#N/A</v>
      </c>
      <c r="DP369" s="599" t="str">
        <f t="shared" ca="1" si="190"/>
        <v/>
      </c>
      <c r="DQ369" s="673" t="str">
        <f ca="1">IF($DP369="","",VLOOKUP(DP369,Invoer!$F$15:$AU$1999,2,FALSE))</f>
        <v/>
      </c>
      <c r="DR369" s="599" t="str">
        <f t="shared" ca="1" si="191"/>
        <v/>
      </c>
      <c r="DS369" s="599" t="str">
        <f ca="1">IF($DP369="","",VLOOKUP(DP369,Invoer!$F$15:$AU$1999,3,FALSE))</f>
        <v/>
      </c>
      <c r="DT369" s="599" t="str">
        <f ca="1">IF($DP369="","",IF(DS369&lt;&gt;"Liq","",VLOOKUP(DP369,Invoer!$F$15:$AU$1999,4,FALSE)))</f>
        <v/>
      </c>
      <c r="DU369" s="599" t="str">
        <f ca="1">IF($DP369="","",VLOOKUP(DP369,Invoer!$F$15:$AU$1999,5,FALSE))</f>
        <v/>
      </c>
      <c r="DV369" s="599" t="str">
        <f ca="1">IF($DP369="","",VLOOKUP(DP369,Invoer!$F$15:$AU$1999,6,FALSE))</f>
        <v/>
      </c>
      <c r="DW369" s="599" t="str">
        <f ca="1">IF($DP369="","",VLOOKUP(DP369,Invoer!$F$15:$AU$1999,9,FALSE))</f>
        <v/>
      </c>
      <c r="DX369" s="599" t="str">
        <f ca="1">IF($DP369="","",VLOOKUP(DP369,Invoer!$F$15:$AU$1999,10,FALSE))</f>
        <v/>
      </c>
      <c r="DY369" s="595" t="str">
        <f ca="1">IF($DP369="","",VLOOKUP(DP369,Invoer!$F$15:$AU$1999,11,FALSE))</f>
        <v/>
      </c>
      <c r="DZ369" s="662" t="str">
        <f ca="1">IF($DP369="","",IF($DN$4&gt;2,"",VLOOKUP(DP369,Invoer!CQ:CS,3,FALSE)))</f>
        <v/>
      </c>
      <c r="EA369" s="541" t="str">
        <f ca="1">IF($DP369="","",IF(ISERROR(DQ369),0,IF($DN$4&lt;3,"",VLOOKUP(DP369,Invoer!$F$15:$AU$1999,15,FALSE))))</f>
        <v/>
      </c>
      <c r="EB369" s="595" t="str">
        <f ca="1">IF($DP369="","",IF($DN$4&lt;3,"",VLOOKUP(DP369,Invoer!$F$15:$AU$1999,19,FALSE)))</f>
        <v/>
      </c>
      <c r="EC369" s="541" t="str">
        <f ca="1">IF($DP369="","",IF(ISERROR(DQ369),0,IF($DN$4&lt;3,"",VLOOKUP(DP369,Invoer!$F$15:$AU$1999,24,FALSE))))</f>
        <v/>
      </c>
      <c r="ED369" s="541" t="str">
        <f ca="1">IF($DP369="","",IF(ISERROR(DQ369),0,IF($DN$4&lt;3,"",VLOOKUP(DP369,Invoer!$F$15:$AU$1999,17,FALSE))))</f>
        <v/>
      </c>
      <c r="EH369" s="89" t="e">
        <f ca="1">Invoer!CP374</f>
        <v>#N/A</v>
      </c>
      <c r="EI369" s="599" t="str">
        <f t="shared" ca="1" si="192"/>
        <v/>
      </c>
      <c r="EJ369" s="673" t="str">
        <f ca="1">IF(EI369="","",VLOOKUP(EI369,Invoer!$F$15:$AU$1999,2,FALSE))</f>
        <v/>
      </c>
      <c r="EK369" s="599" t="str">
        <f t="shared" ca="1" si="193"/>
        <v/>
      </c>
      <c r="EL369" s="599" t="str">
        <f ca="1">IF($EI369="","",VLOOKUP(EI369,Invoer!$F$15:$AU$1999,3,FALSE))</f>
        <v/>
      </c>
      <c r="EM369" s="599" t="str">
        <f ca="1">IF($EI369="","",IF(EL369&lt;&gt;"Liq","",VLOOKUP(EI369,Invoer!$F$15:$AU$1999,4,FALSE)))</f>
        <v/>
      </c>
      <c r="EN369" s="599" t="str">
        <f ca="1">IF($EI369="","",VLOOKUP(EI369,Invoer!$F$15:$AU$1999,6,FALSE))</f>
        <v/>
      </c>
      <c r="EO369" s="599" t="str">
        <f ca="1">IF(EI369="","",VLOOKUP(EI369,Invoer!$F$15:$AU$1999,9,FALSE))</f>
        <v/>
      </c>
      <c r="EP369" s="599" t="str">
        <f ca="1">IF(EI369="","",VLOOKUP(EI369,Invoer!$F$15:$AU$1999,10,FALSE))</f>
        <v/>
      </c>
      <c r="EQ369" s="599" t="str">
        <f ca="1">IF(EI369="","",VLOOKUP(EI369,Invoer!$F$15:$AU$1999,11,FALSE))</f>
        <v/>
      </c>
      <c r="ER369" s="662" t="str">
        <f ca="1">IF(EI369="","",VLOOKUP(EI369,Invoer!CQ:CS,3,FALSE))</f>
        <v/>
      </c>
      <c r="ES369" s="662" t="str">
        <f t="shared" ca="1" si="194"/>
        <v/>
      </c>
      <c r="ET369" s="513" t="str">
        <f t="shared" ca="1" si="195"/>
        <v/>
      </c>
      <c r="EU369" s="112" t="str">
        <f t="shared" ca="1" si="196"/>
        <v/>
      </c>
      <c r="EV369" s="83" t="s">
        <v>160</v>
      </c>
      <c r="EW369" s="682" t="str">
        <f t="shared" ca="1" si="197"/>
        <v/>
      </c>
      <c r="EX369" s="662" t="str">
        <f t="shared" ca="1" si="198"/>
        <v/>
      </c>
      <c r="EY369"/>
      <c r="EZ369" s="56" t="e">
        <f t="shared" ca="1" si="206"/>
        <v>#VALUE!</v>
      </c>
      <c r="FA369" s="56" t="e">
        <f t="shared" ca="1" si="207"/>
        <v>#VALUE!</v>
      </c>
      <c r="FE369"/>
      <c r="FI369"/>
      <c r="FJ369"/>
    </row>
    <row r="370" spans="1:166" ht="12" customHeight="1" x14ac:dyDescent="0.2">
      <c r="A370"/>
      <c r="B370"/>
      <c r="C370"/>
      <c r="E370"/>
      <c r="AC370" s="435" t="str">
        <f>IF($AC$7&lt;3,Invoer!DR375,IF($AC$7=3,Invoer!BT375,"x"))</f>
        <v>x</v>
      </c>
      <c r="AD370" s="599" t="str">
        <f t="shared" si="199"/>
        <v/>
      </c>
      <c r="AE370" s="673" t="str">
        <f>IF($AD370="","",VLOOKUP(AD370,Invoer!$F$15:$AU$1999,2,FALSE))</f>
        <v/>
      </c>
      <c r="AF370" s="599" t="str">
        <f t="shared" si="200"/>
        <v/>
      </c>
      <c r="AG370" s="599" t="str">
        <f>IF($AD370="","",VLOOKUP(AD370,Invoer!$F$15:$AU$1999,3,FALSE))</f>
        <v/>
      </c>
      <c r="AH370" s="599" t="str">
        <f>IF($AD370="","",IF(AG370&lt;&gt;"Liq","",VLOOKUP(AD370,Invoer!$F$15:$AU$1999,4,FALSE)))</f>
        <v/>
      </c>
      <c r="AI370" s="677" t="str">
        <f>IF($AD370="","",VLOOKUP(AD370,Invoer!$F$15:$AU$1999,5,FALSE))</f>
        <v/>
      </c>
      <c r="AJ370" s="599" t="str">
        <f>IF($AD370="","",VLOOKUP(AD370,Invoer!$F$15:$AU$1999,6,FALSE))</f>
        <v/>
      </c>
      <c r="AK370" s="599" t="str">
        <f>IF($AD370="","",VLOOKUP(AD370,Invoer!$F$15:$AU$1999,9,FALSE))</f>
        <v/>
      </c>
      <c r="AL370" s="599" t="str">
        <f>IF($AD370="","",VLOOKUP(AD370,Invoer!$F$15:$AU$1999,10,FALSE))</f>
        <v/>
      </c>
      <c r="AM370" s="599" t="str">
        <f>IF($AD370="","",VLOOKUP(AD370,Invoer!$F$15:$BB$1999,14,FALSE))</f>
        <v/>
      </c>
      <c r="AN370" s="599" t="str">
        <f>IF($AD370="","",VLOOKUP(AD370,Invoer!$F$15:$AU$1999,11,FALSE))</f>
        <v/>
      </c>
      <c r="AO370" s="662" t="str">
        <f>IF($AD370="","",VLOOKUP(AD370,Invoer!$F$15:$AU$1999,15,FALSE))</f>
        <v/>
      </c>
      <c r="AP370" s="599" t="str">
        <f>IF($AD370="","",VLOOKUP(AD370,Invoer!$F$15:$AU$1999,19,FALSE))</f>
        <v/>
      </c>
      <c r="AQ370" s="662" t="str">
        <f>IF($AD370="","",VLOOKUP(AD370,Invoer!$F$15:$AU$1999,24,FALSE))</f>
        <v/>
      </c>
      <c r="AR370" s="662" t="str">
        <f>IF($AD370="","",VLOOKUP(AD370,Invoer!$F$15:$AU$1999,17,FALSE))</f>
        <v/>
      </c>
      <c r="AS370" s="678" t="str">
        <f t="shared" si="208"/>
        <v/>
      </c>
      <c r="AT370" s="676" t="str">
        <f t="shared" si="182"/>
        <v/>
      </c>
      <c r="AU370" s="77" t="e">
        <f t="shared" si="183"/>
        <v>#VALUE!</v>
      </c>
      <c r="AW370" s="57"/>
      <c r="AX370" s="57"/>
      <c r="BA370" s="83" t="e">
        <f ca="1">Invoer!DW375</f>
        <v>#N/A</v>
      </c>
      <c r="BB370" s="599" t="str">
        <f t="shared" ca="1" si="201"/>
        <v/>
      </c>
      <c r="BC370" s="673" t="str">
        <f ca="1">IF($BB370="","",VLOOKUP(BB370,Invoer!$F$15:$AU$1999,2,FALSE))</f>
        <v/>
      </c>
      <c r="BD370" s="599" t="str">
        <f t="shared" ca="1" si="202"/>
        <v/>
      </c>
      <c r="BE370" s="599" t="str">
        <f ca="1">IF($BB370="","",VLOOKUP(BB370,Invoer!$F$15:$AU$1999,5,FALSE))</f>
        <v/>
      </c>
      <c r="BF370" s="599" t="str">
        <f ca="1">IF($BB370="","",VLOOKUP(BB370,Invoer!$F$15:$AU$1999,6,FALSE))</f>
        <v/>
      </c>
      <c r="BG370" s="599" t="str">
        <f ca="1">IF($BB370="","",VLOOKUP(BB370,Invoer!$F$15:$AU$1999,9,FALSE))</f>
        <v/>
      </c>
      <c r="BH370" s="599" t="str">
        <f ca="1">IF($BB370="","",VLOOKUP(BB370,Invoer!$F$15:$AU$1999,10,FALSE))</f>
        <v/>
      </c>
      <c r="BI370" s="599" t="str">
        <f ca="1">IF($BB370="","",VLOOKUP(BB370,Invoer!$F$15:$BB$1999,14,FALSE))</f>
        <v/>
      </c>
      <c r="BJ370" s="599" t="str">
        <f ca="1">IF($BB370="","",VLOOKUP(BB370,Invoer!$F$15:$AU$1999,11,FALSE))</f>
        <v/>
      </c>
      <c r="BK370" s="662" t="str">
        <f t="shared" ca="1" si="203"/>
        <v/>
      </c>
      <c r="BL370" s="662" t="str">
        <f t="shared" ca="1" si="204"/>
        <v/>
      </c>
      <c r="BM370" s="679" t="str">
        <f t="shared" ca="1" si="205"/>
        <v/>
      </c>
      <c r="BN370" s="662" t="str">
        <f t="shared" ca="1" si="211"/>
        <v/>
      </c>
      <c r="BO370" s="662" t="str">
        <f ca="1">IF($BB370="","",VLOOKUP(BB370,Invoer!$F$15:$AU$1999,15,FALSE))</f>
        <v/>
      </c>
      <c r="BP370" s="662" t="str">
        <f ca="1">IF($BB370="","",VLOOKUP(BB370,Invoer!$F$15:$AU$1999,24,FALSE))</f>
        <v/>
      </c>
      <c r="BQ370" s="662" t="str">
        <f ca="1">IF($BB370="","",VLOOKUP(BB370,Invoer!$F$15:$AU$1999,17,FALSE))</f>
        <v/>
      </c>
      <c r="BS370" s="73" t="e">
        <f t="shared" ca="1" si="209"/>
        <v>#VALUE!</v>
      </c>
      <c r="BT370" s="57" t="str">
        <f t="shared" ca="1" si="210"/>
        <v/>
      </c>
      <c r="CQ370" s="411" t="e">
        <f ca="1">Invoer!EG375</f>
        <v>#N/A</v>
      </c>
      <c r="CR370" s="599" t="str">
        <f t="shared" ca="1" si="185"/>
        <v/>
      </c>
      <c r="CS370" s="673" t="str">
        <f ca="1">IF($CR370="","",VLOOKUP(CR370,Invoer!$F$15:$AU$1500,2,FALSE))</f>
        <v/>
      </c>
      <c r="CT370" s="599" t="str">
        <f t="shared" ca="1" si="186"/>
        <v/>
      </c>
      <c r="CU370" s="599" t="str">
        <f ca="1">IF($CR370="","",VLOOKUP(CR370,Invoer!$F$15:$AU$1500,3,FALSE))</f>
        <v/>
      </c>
      <c r="CV370" s="599" t="str">
        <f ca="1">IF($CR370="","",IF(CU370&lt;&gt;"Liq","",VLOOKUP(CR370,Invoer!$F$15:$AU$1500,4,FALSE)))</f>
        <v/>
      </c>
      <c r="CW370" s="599" t="str">
        <f ca="1">IF($CR370="","",VLOOKUP(CR370,Invoer!$F$15:$AU$1500,5,FALSE))</f>
        <v/>
      </c>
      <c r="CX370" s="599" t="str">
        <f ca="1">IF($CR370="","",VLOOKUP(CR370,Invoer!$F$15:$AU$1500,6,FALSE))</f>
        <v/>
      </c>
      <c r="CY370" s="599" t="str">
        <f ca="1">IF($CR370="","",VLOOKUP(CR370,Invoer!$F$15:$AU$1500,9,FALSE))</f>
        <v/>
      </c>
      <c r="CZ370" s="599" t="str">
        <f ca="1">IF($CR370="","",VLOOKUP(CR370,Invoer!$F$15:$AU$1500,10,FALSE))</f>
        <v/>
      </c>
      <c r="DA370" s="599" t="str">
        <f ca="1">IF($CR370="","",VLOOKUP(CR370,Invoer!$F$15:$AU$1500,11,FALSE))</f>
        <v/>
      </c>
      <c r="DB370" s="599" t="str">
        <f ca="1">IF($CR370="","",VLOOKUP(CR370,Invoer!$F$15:$BB$1500,14,FALSE))</f>
        <v/>
      </c>
      <c r="DC370" s="662" t="str">
        <f ca="1">IF($CR370="","",VLOOKUP(CR370,Invoer!$F$15:$AU$1500,15,FALSE))</f>
        <v/>
      </c>
      <c r="DD370" s="599" t="str">
        <f ca="1">IF($CR370="","",VLOOKUP(CR370,Invoer!$F$15:$AU$1500,19,FALSE))</f>
        <v/>
      </c>
      <c r="DE370" s="662" t="str">
        <f ca="1">IF($CR370="","",VLOOKUP(CR370,Invoer!$F$15:$AU$1500,20,FALSE))</f>
        <v/>
      </c>
      <c r="DF370" s="662" t="str">
        <f ca="1">IF($CR370="","",VLOOKUP(CR370,Invoer!$F$15:$AU$1500,23,FALSE))</f>
        <v/>
      </c>
      <c r="DG370" s="662" t="str">
        <f ca="1">IF($CR370="","",VLOOKUP(CR370,Invoer!$F$15:$AU$1500,17,FALSE))</f>
        <v/>
      </c>
      <c r="DH370" s="681" t="str">
        <f t="shared" ca="1" si="187"/>
        <v/>
      </c>
      <c r="DI370" s="662" t="str">
        <f t="shared" ca="1" si="188"/>
        <v/>
      </c>
      <c r="DJ370" s="190"/>
      <c r="DK370" s="411" t="str">
        <f t="shared" ca="1" si="189"/>
        <v/>
      </c>
      <c r="DO370" s="61" t="e">
        <f ca="1">IF($DN$4&lt;3,Invoer!EB375,Invoer!EA375)</f>
        <v>#N/A</v>
      </c>
      <c r="DP370" s="599" t="str">
        <f t="shared" ca="1" si="190"/>
        <v/>
      </c>
      <c r="DQ370" s="673" t="str">
        <f ca="1">IF($DP370="","",VLOOKUP(DP370,Invoer!$F$15:$AU$1999,2,FALSE))</f>
        <v/>
      </c>
      <c r="DR370" s="599" t="str">
        <f t="shared" ca="1" si="191"/>
        <v/>
      </c>
      <c r="DS370" s="599" t="str">
        <f ca="1">IF($DP370="","",VLOOKUP(DP370,Invoer!$F$15:$AU$1999,3,FALSE))</f>
        <v/>
      </c>
      <c r="DT370" s="599" t="str">
        <f ca="1">IF($DP370="","",IF(DS370&lt;&gt;"Liq","",VLOOKUP(DP370,Invoer!$F$15:$AU$1999,4,FALSE)))</f>
        <v/>
      </c>
      <c r="DU370" s="599" t="str">
        <f ca="1">IF($DP370="","",VLOOKUP(DP370,Invoer!$F$15:$AU$1999,5,FALSE))</f>
        <v/>
      </c>
      <c r="DV370" s="599" t="str">
        <f ca="1">IF($DP370="","",VLOOKUP(DP370,Invoer!$F$15:$AU$1999,6,FALSE))</f>
        <v/>
      </c>
      <c r="DW370" s="599" t="str">
        <f ca="1">IF($DP370="","",VLOOKUP(DP370,Invoer!$F$15:$AU$1999,9,FALSE))</f>
        <v/>
      </c>
      <c r="DX370" s="599" t="str">
        <f ca="1">IF($DP370="","",VLOOKUP(DP370,Invoer!$F$15:$AU$1999,10,FALSE))</f>
        <v/>
      </c>
      <c r="DY370" s="595" t="str">
        <f ca="1">IF($DP370="","",VLOOKUP(DP370,Invoer!$F$15:$AU$1999,11,FALSE))</f>
        <v/>
      </c>
      <c r="DZ370" s="662" t="str">
        <f ca="1">IF($DP370="","",IF($DN$4&gt;2,"",VLOOKUP(DP370,Invoer!CQ:CS,3,FALSE)))</f>
        <v/>
      </c>
      <c r="EA370" s="541" t="str">
        <f ca="1">IF($DP370="","",IF(ISERROR(DQ370),0,IF($DN$4&lt;3,"",VLOOKUP(DP370,Invoer!$F$15:$AU$1999,15,FALSE))))</f>
        <v/>
      </c>
      <c r="EB370" s="595" t="str">
        <f ca="1">IF($DP370="","",IF($DN$4&lt;3,"",VLOOKUP(DP370,Invoer!$F$15:$AU$1999,19,FALSE)))</f>
        <v/>
      </c>
      <c r="EC370" s="541" t="str">
        <f ca="1">IF($DP370="","",IF(ISERROR(DQ370),0,IF($DN$4&lt;3,"",VLOOKUP(DP370,Invoer!$F$15:$AU$1999,24,FALSE))))</f>
        <v/>
      </c>
      <c r="ED370" s="541" t="str">
        <f ca="1">IF($DP370="","",IF(ISERROR(DQ370),0,IF($DN$4&lt;3,"",VLOOKUP(DP370,Invoer!$F$15:$AU$1999,17,FALSE))))</f>
        <v/>
      </c>
      <c r="EH370" s="89" t="e">
        <f ca="1">Invoer!CP375</f>
        <v>#N/A</v>
      </c>
      <c r="EI370" s="599" t="str">
        <f t="shared" ca="1" si="192"/>
        <v/>
      </c>
      <c r="EJ370" s="673" t="str">
        <f ca="1">IF(EI370="","",VLOOKUP(EI370,Invoer!$F$15:$AU$1999,2,FALSE))</f>
        <v/>
      </c>
      <c r="EK370" s="599" t="str">
        <f t="shared" ca="1" si="193"/>
        <v/>
      </c>
      <c r="EL370" s="599" t="str">
        <f ca="1">IF($EI370="","",VLOOKUP(EI370,Invoer!$F$15:$AU$1999,3,FALSE))</f>
        <v/>
      </c>
      <c r="EM370" s="599" t="str">
        <f ca="1">IF($EI370="","",IF(EL370&lt;&gt;"Liq","",VLOOKUP(EI370,Invoer!$F$15:$AU$1999,4,FALSE)))</f>
        <v/>
      </c>
      <c r="EN370" s="599" t="str">
        <f ca="1">IF($EI370="","",VLOOKUP(EI370,Invoer!$F$15:$AU$1999,6,FALSE))</f>
        <v/>
      </c>
      <c r="EO370" s="599" t="str">
        <f ca="1">IF(EI370="","",VLOOKUP(EI370,Invoer!$F$15:$AU$1999,9,FALSE))</f>
        <v/>
      </c>
      <c r="EP370" s="599" t="str">
        <f ca="1">IF(EI370="","",VLOOKUP(EI370,Invoer!$F$15:$AU$1999,10,FALSE))</f>
        <v/>
      </c>
      <c r="EQ370" s="599" t="str">
        <f ca="1">IF(EI370="","",VLOOKUP(EI370,Invoer!$F$15:$AU$1999,11,FALSE))</f>
        <v/>
      </c>
      <c r="ER370" s="662" t="str">
        <f ca="1">IF(EI370="","",VLOOKUP(EI370,Invoer!CQ:CS,3,FALSE))</f>
        <v/>
      </c>
      <c r="ES370" s="662" t="str">
        <f t="shared" ca="1" si="194"/>
        <v/>
      </c>
      <c r="ET370" s="513" t="str">
        <f t="shared" ca="1" si="195"/>
        <v/>
      </c>
      <c r="EU370" s="112" t="str">
        <f t="shared" ca="1" si="196"/>
        <v/>
      </c>
      <c r="EV370" s="83" t="s">
        <v>160</v>
      </c>
      <c r="EW370" s="682" t="str">
        <f t="shared" ca="1" si="197"/>
        <v/>
      </c>
      <c r="EX370" s="662" t="str">
        <f t="shared" ca="1" si="198"/>
        <v/>
      </c>
      <c r="EY370"/>
      <c r="EZ370" s="56" t="e">
        <f t="shared" ca="1" si="206"/>
        <v>#VALUE!</v>
      </c>
      <c r="FA370" s="56" t="e">
        <f t="shared" ca="1" si="207"/>
        <v>#VALUE!</v>
      </c>
      <c r="FE370"/>
      <c r="FI370"/>
      <c r="FJ370"/>
    </row>
    <row r="371" spans="1:166" ht="12" customHeight="1" x14ac:dyDescent="0.2">
      <c r="A371"/>
      <c r="B371"/>
      <c r="C371"/>
      <c r="E371"/>
      <c r="AC371" s="435" t="str">
        <f>IF($AC$7&lt;3,Invoer!DR376,IF($AC$7=3,Invoer!BT376,"x"))</f>
        <v>x</v>
      </c>
      <c r="AD371" s="599" t="str">
        <f t="shared" si="199"/>
        <v/>
      </c>
      <c r="AE371" s="673" t="str">
        <f>IF($AD371="","",VLOOKUP(AD371,Invoer!$F$15:$AU$1999,2,FALSE))</f>
        <v/>
      </c>
      <c r="AF371" s="599" t="str">
        <f t="shared" si="200"/>
        <v/>
      </c>
      <c r="AG371" s="599" t="str">
        <f>IF($AD371="","",VLOOKUP(AD371,Invoer!$F$15:$AU$1999,3,FALSE))</f>
        <v/>
      </c>
      <c r="AH371" s="599" t="str">
        <f>IF($AD371="","",IF(AG371&lt;&gt;"Liq","",VLOOKUP(AD371,Invoer!$F$15:$AU$1999,4,FALSE)))</f>
        <v/>
      </c>
      <c r="AI371" s="677" t="str">
        <f>IF($AD371="","",VLOOKUP(AD371,Invoer!$F$15:$AU$1999,5,FALSE))</f>
        <v/>
      </c>
      <c r="AJ371" s="599" t="str">
        <f>IF($AD371="","",VLOOKUP(AD371,Invoer!$F$15:$AU$1999,6,FALSE))</f>
        <v/>
      </c>
      <c r="AK371" s="599" t="str">
        <f>IF($AD371="","",VLOOKUP(AD371,Invoer!$F$15:$AU$1999,9,FALSE))</f>
        <v/>
      </c>
      <c r="AL371" s="599" t="str">
        <f>IF($AD371="","",VLOOKUP(AD371,Invoer!$F$15:$AU$1999,10,FALSE))</f>
        <v/>
      </c>
      <c r="AM371" s="599" t="str">
        <f>IF($AD371="","",VLOOKUP(AD371,Invoer!$F$15:$BB$1999,14,FALSE))</f>
        <v/>
      </c>
      <c r="AN371" s="599" t="str">
        <f>IF($AD371="","",VLOOKUP(AD371,Invoer!$F$15:$AU$1999,11,FALSE))</f>
        <v/>
      </c>
      <c r="AO371" s="662" t="str">
        <f>IF($AD371="","",VLOOKUP(AD371,Invoer!$F$15:$AU$1999,15,FALSE))</f>
        <v/>
      </c>
      <c r="AP371" s="599" t="str">
        <f>IF($AD371="","",VLOOKUP(AD371,Invoer!$F$15:$AU$1999,19,FALSE))</f>
        <v/>
      </c>
      <c r="AQ371" s="662" t="str">
        <f>IF($AD371="","",VLOOKUP(AD371,Invoer!$F$15:$AU$1999,24,FALSE))</f>
        <v/>
      </c>
      <c r="AR371" s="662" t="str">
        <f>IF($AD371="","",VLOOKUP(AD371,Invoer!$F$15:$AU$1999,17,FALSE))</f>
        <v/>
      </c>
      <c r="AS371" s="678" t="str">
        <f t="shared" si="208"/>
        <v/>
      </c>
      <c r="AT371" s="676" t="str">
        <f t="shared" si="182"/>
        <v/>
      </c>
      <c r="AU371" s="77" t="e">
        <f t="shared" si="183"/>
        <v>#VALUE!</v>
      </c>
      <c r="AW371" s="57"/>
      <c r="AX371" s="57"/>
      <c r="BA371" s="83" t="e">
        <f ca="1">Invoer!DW376</f>
        <v>#N/A</v>
      </c>
      <c r="BB371" s="599" t="str">
        <f t="shared" ca="1" si="201"/>
        <v/>
      </c>
      <c r="BC371" s="673" t="str">
        <f ca="1">IF($BB371="","",VLOOKUP(BB371,Invoer!$F$15:$AU$1999,2,FALSE))</f>
        <v/>
      </c>
      <c r="BD371" s="599" t="str">
        <f t="shared" ca="1" si="202"/>
        <v/>
      </c>
      <c r="BE371" s="599" t="str">
        <f ca="1">IF($BB371="","",VLOOKUP(BB371,Invoer!$F$15:$AU$1999,5,FALSE))</f>
        <v/>
      </c>
      <c r="BF371" s="599" t="str">
        <f ca="1">IF($BB371="","",VLOOKUP(BB371,Invoer!$F$15:$AU$1999,6,FALSE))</f>
        <v/>
      </c>
      <c r="BG371" s="599" t="str">
        <f ca="1">IF($BB371="","",VLOOKUP(BB371,Invoer!$F$15:$AU$1999,9,FALSE))</f>
        <v/>
      </c>
      <c r="BH371" s="599" t="str">
        <f ca="1">IF($BB371="","",VLOOKUP(BB371,Invoer!$F$15:$AU$1999,10,FALSE))</f>
        <v/>
      </c>
      <c r="BI371" s="599" t="str">
        <f ca="1">IF($BB371="","",VLOOKUP(BB371,Invoer!$F$15:$BB$1999,14,FALSE))</f>
        <v/>
      </c>
      <c r="BJ371" s="599" t="str">
        <f ca="1">IF($BB371="","",VLOOKUP(BB371,Invoer!$F$15:$AU$1999,11,FALSE))</f>
        <v/>
      </c>
      <c r="BK371" s="662" t="str">
        <f t="shared" ca="1" si="203"/>
        <v/>
      </c>
      <c r="BL371" s="662" t="str">
        <f t="shared" ca="1" si="204"/>
        <v/>
      </c>
      <c r="BM371" s="679" t="str">
        <f t="shared" ca="1" si="205"/>
        <v/>
      </c>
      <c r="BN371" s="662" t="str">
        <f t="shared" ca="1" si="211"/>
        <v/>
      </c>
      <c r="BO371" s="662" t="str">
        <f ca="1">IF($BB371="","",VLOOKUP(BB371,Invoer!$F$15:$AU$1999,15,FALSE))</f>
        <v/>
      </c>
      <c r="BP371" s="662" t="str">
        <f ca="1">IF($BB371="","",VLOOKUP(BB371,Invoer!$F$15:$AU$1999,24,FALSE))</f>
        <v/>
      </c>
      <c r="BQ371" s="662" t="str">
        <f ca="1">IF($BB371="","",VLOOKUP(BB371,Invoer!$F$15:$AU$1999,17,FALSE))</f>
        <v/>
      </c>
      <c r="BS371" s="73" t="e">
        <f t="shared" ca="1" si="209"/>
        <v>#VALUE!</v>
      </c>
      <c r="BT371" s="57" t="str">
        <f t="shared" ca="1" si="210"/>
        <v/>
      </c>
      <c r="CQ371" s="411" t="e">
        <f ca="1">Invoer!EG376</f>
        <v>#N/A</v>
      </c>
      <c r="CR371" s="599" t="str">
        <f t="shared" ca="1" si="185"/>
        <v/>
      </c>
      <c r="CS371" s="673" t="str">
        <f ca="1">IF($CR371="","",VLOOKUP(CR371,Invoer!$F$15:$AU$1500,2,FALSE))</f>
        <v/>
      </c>
      <c r="CT371" s="599" t="str">
        <f t="shared" ca="1" si="186"/>
        <v/>
      </c>
      <c r="CU371" s="599" t="str">
        <f ca="1">IF($CR371="","",VLOOKUP(CR371,Invoer!$F$15:$AU$1500,3,FALSE))</f>
        <v/>
      </c>
      <c r="CV371" s="599" t="str">
        <f ca="1">IF($CR371="","",IF(CU371&lt;&gt;"Liq","",VLOOKUP(CR371,Invoer!$F$15:$AU$1500,4,FALSE)))</f>
        <v/>
      </c>
      <c r="CW371" s="599" t="str">
        <f ca="1">IF($CR371="","",VLOOKUP(CR371,Invoer!$F$15:$AU$1500,5,FALSE))</f>
        <v/>
      </c>
      <c r="CX371" s="599" t="str">
        <f ca="1">IF($CR371="","",VLOOKUP(CR371,Invoer!$F$15:$AU$1500,6,FALSE))</f>
        <v/>
      </c>
      <c r="CY371" s="599" t="str">
        <f ca="1">IF($CR371="","",VLOOKUP(CR371,Invoer!$F$15:$AU$1500,9,FALSE))</f>
        <v/>
      </c>
      <c r="CZ371" s="599" t="str">
        <f ca="1">IF($CR371="","",VLOOKUP(CR371,Invoer!$F$15:$AU$1500,10,FALSE))</f>
        <v/>
      </c>
      <c r="DA371" s="599" t="str">
        <f ca="1">IF($CR371="","",VLOOKUP(CR371,Invoer!$F$15:$AU$1500,11,FALSE))</f>
        <v/>
      </c>
      <c r="DB371" s="599" t="str">
        <f ca="1">IF($CR371="","",VLOOKUP(CR371,Invoer!$F$15:$BB$1500,14,FALSE))</f>
        <v/>
      </c>
      <c r="DC371" s="662" t="str">
        <f ca="1">IF($CR371="","",VLOOKUP(CR371,Invoer!$F$15:$AU$1500,15,FALSE))</f>
        <v/>
      </c>
      <c r="DD371" s="599" t="str">
        <f ca="1">IF($CR371="","",VLOOKUP(CR371,Invoer!$F$15:$AU$1500,19,FALSE))</f>
        <v/>
      </c>
      <c r="DE371" s="662" t="str">
        <f ca="1">IF($CR371="","",VLOOKUP(CR371,Invoer!$F$15:$AU$1500,20,FALSE))</f>
        <v/>
      </c>
      <c r="DF371" s="662" t="str">
        <f ca="1">IF($CR371="","",VLOOKUP(CR371,Invoer!$F$15:$AU$1500,23,FALSE))</f>
        <v/>
      </c>
      <c r="DG371" s="662" t="str">
        <f ca="1">IF($CR371="","",VLOOKUP(CR371,Invoer!$F$15:$AU$1500,17,FALSE))</f>
        <v/>
      </c>
      <c r="DH371" s="681" t="str">
        <f t="shared" ca="1" si="187"/>
        <v/>
      </c>
      <c r="DI371" s="662" t="str">
        <f t="shared" ca="1" si="188"/>
        <v/>
      </c>
      <c r="DJ371" s="190"/>
      <c r="DK371" s="411" t="str">
        <f t="shared" ca="1" si="189"/>
        <v/>
      </c>
      <c r="DO371" s="61" t="e">
        <f ca="1">IF($DN$4&lt;3,Invoer!EB376,Invoer!EA376)</f>
        <v>#N/A</v>
      </c>
      <c r="DP371" s="599" t="str">
        <f t="shared" ca="1" si="190"/>
        <v/>
      </c>
      <c r="DQ371" s="673" t="str">
        <f ca="1">IF($DP371="","",VLOOKUP(DP371,Invoer!$F$15:$AU$1999,2,FALSE))</f>
        <v/>
      </c>
      <c r="DR371" s="599" t="str">
        <f t="shared" ca="1" si="191"/>
        <v/>
      </c>
      <c r="DS371" s="599" t="str">
        <f ca="1">IF($DP371="","",VLOOKUP(DP371,Invoer!$F$15:$AU$1999,3,FALSE))</f>
        <v/>
      </c>
      <c r="DT371" s="599" t="str">
        <f ca="1">IF($DP371="","",IF(DS371&lt;&gt;"Liq","",VLOOKUP(DP371,Invoer!$F$15:$AU$1999,4,FALSE)))</f>
        <v/>
      </c>
      <c r="DU371" s="599" t="str">
        <f ca="1">IF($DP371="","",VLOOKUP(DP371,Invoer!$F$15:$AU$1999,5,FALSE))</f>
        <v/>
      </c>
      <c r="DV371" s="599" t="str">
        <f ca="1">IF($DP371="","",VLOOKUP(DP371,Invoer!$F$15:$AU$1999,6,FALSE))</f>
        <v/>
      </c>
      <c r="DW371" s="599" t="str">
        <f ca="1">IF($DP371="","",VLOOKUP(DP371,Invoer!$F$15:$AU$1999,9,FALSE))</f>
        <v/>
      </c>
      <c r="DX371" s="599" t="str">
        <f ca="1">IF($DP371="","",VLOOKUP(DP371,Invoer!$F$15:$AU$1999,10,FALSE))</f>
        <v/>
      </c>
      <c r="DY371" s="595" t="str">
        <f ca="1">IF($DP371="","",VLOOKUP(DP371,Invoer!$F$15:$AU$1999,11,FALSE))</f>
        <v/>
      </c>
      <c r="DZ371" s="662" t="str">
        <f ca="1">IF($DP371="","",IF($DN$4&gt;2,"",VLOOKUP(DP371,Invoer!CQ:CS,3,FALSE)))</f>
        <v/>
      </c>
      <c r="EA371" s="541" t="str">
        <f ca="1">IF($DP371="","",IF(ISERROR(DQ371),0,IF($DN$4&lt;3,"",VLOOKUP(DP371,Invoer!$F$15:$AU$1999,15,FALSE))))</f>
        <v/>
      </c>
      <c r="EB371" s="595" t="str">
        <f ca="1">IF($DP371="","",IF($DN$4&lt;3,"",VLOOKUP(DP371,Invoer!$F$15:$AU$1999,19,FALSE)))</f>
        <v/>
      </c>
      <c r="EC371" s="541" t="str">
        <f ca="1">IF($DP371="","",IF(ISERROR(DQ371),0,IF($DN$4&lt;3,"",VLOOKUP(DP371,Invoer!$F$15:$AU$1999,24,FALSE))))</f>
        <v/>
      </c>
      <c r="ED371" s="541" t="str">
        <f ca="1">IF($DP371="","",IF(ISERROR(DQ371),0,IF($DN$4&lt;3,"",VLOOKUP(DP371,Invoer!$F$15:$AU$1999,17,FALSE))))</f>
        <v/>
      </c>
      <c r="EH371" s="89" t="e">
        <f ca="1">Invoer!CP376</f>
        <v>#N/A</v>
      </c>
      <c r="EI371" s="599" t="str">
        <f t="shared" ca="1" si="192"/>
        <v/>
      </c>
      <c r="EJ371" s="673" t="str">
        <f ca="1">IF(EI371="","",VLOOKUP(EI371,Invoer!$F$15:$AU$1999,2,FALSE))</f>
        <v/>
      </c>
      <c r="EK371" s="599" t="str">
        <f t="shared" ca="1" si="193"/>
        <v/>
      </c>
      <c r="EL371" s="599" t="str">
        <f ca="1">IF($EI371="","",VLOOKUP(EI371,Invoer!$F$15:$AU$1999,3,FALSE))</f>
        <v/>
      </c>
      <c r="EM371" s="599" t="str">
        <f ca="1">IF($EI371="","",IF(EL371&lt;&gt;"Liq","",VLOOKUP(EI371,Invoer!$F$15:$AU$1999,4,FALSE)))</f>
        <v/>
      </c>
      <c r="EN371" s="599" t="str">
        <f ca="1">IF($EI371="","",VLOOKUP(EI371,Invoer!$F$15:$AU$1999,6,FALSE))</f>
        <v/>
      </c>
      <c r="EO371" s="599" t="str">
        <f ca="1">IF(EI371="","",VLOOKUP(EI371,Invoer!$F$15:$AU$1999,9,FALSE))</f>
        <v/>
      </c>
      <c r="EP371" s="599" t="str">
        <f ca="1">IF(EI371="","",VLOOKUP(EI371,Invoer!$F$15:$AU$1999,10,FALSE))</f>
        <v/>
      </c>
      <c r="EQ371" s="599" t="str">
        <f ca="1">IF(EI371="","",VLOOKUP(EI371,Invoer!$F$15:$AU$1999,11,FALSE))</f>
        <v/>
      </c>
      <c r="ER371" s="662" t="str">
        <f ca="1">IF(EI371="","",VLOOKUP(EI371,Invoer!CQ:CS,3,FALSE))</f>
        <v/>
      </c>
      <c r="ES371" s="662" t="str">
        <f t="shared" ca="1" si="194"/>
        <v/>
      </c>
      <c r="ET371" s="513" t="str">
        <f t="shared" ca="1" si="195"/>
        <v/>
      </c>
      <c r="EU371" s="112" t="str">
        <f t="shared" ca="1" si="196"/>
        <v/>
      </c>
      <c r="EV371" s="83" t="s">
        <v>160</v>
      </c>
      <c r="EW371" s="682" t="str">
        <f t="shared" ca="1" si="197"/>
        <v/>
      </c>
      <c r="EX371" s="662" t="str">
        <f t="shared" ca="1" si="198"/>
        <v/>
      </c>
      <c r="EY371"/>
      <c r="EZ371" s="56" t="e">
        <f t="shared" ca="1" si="206"/>
        <v>#VALUE!</v>
      </c>
      <c r="FA371" s="56" t="e">
        <f t="shared" ca="1" si="207"/>
        <v>#VALUE!</v>
      </c>
      <c r="FE371"/>
      <c r="FI371"/>
      <c r="FJ371"/>
    </row>
    <row r="372" spans="1:166" ht="12" customHeight="1" x14ac:dyDescent="0.2">
      <c r="A372"/>
      <c r="B372"/>
      <c r="C372"/>
      <c r="E372"/>
      <c r="AC372" s="435" t="str">
        <f>IF($AC$7&lt;3,Invoer!DR377,IF($AC$7=3,Invoer!BT377,"x"))</f>
        <v>x</v>
      </c>
      <c r="AD372" s="599" t="str">
        <f t="shared" si="199"/>
        <v/>
      </c>
      <c r="AE372" s="673" t="str">
        <f>IF($AD372="","",VLOOKUP(AD372,Invoer!$F$15:$AU$1999,2,FALSE))</f>
        <v/>
      </c>
      <c r="AF372" s="599" t="str">
        <f t="shared" si="200"/>
        <v/>
      </c>
      <c r="AG372" s="599" t="str">
        <f>IF($AD372="","",VLOOKUP(AD372,Invoer!$F$15:$AU$1999,3,FALSE))</f>
        <v/>
      </c>
      <c r="AH372" s="599" t="str">
        <f>IF($AD372="","",IF(AG372&lt;&gt;"Liq","",VLOOKUP(AD372,Invoer!$F$15:$AU$1999,4,FALSE)))</f>
        <v/>
      </c>
      <c r="AI372" s="677" t="str">
        <f>IF($AD372="","",VLOOKUP(AD372,Invoer!$F$15:$AU$1999,5,FALSE))</f>
        <v/>
      </c>
      <c r="AJ372" s="599" t="str">
        <f>IF($AD372="","",VLOOKUP(AD372,Invoer!$F$15:$AU$1999,6,FALSE))</f>
        <v/>
      </c>
      <c r="AK372" s="599" t="str">
        <f>IF($AD372="","",VLOOKUP(AD372,Invoer!$F$15:$AU$1999,9,FALSE))</f>
        <v/>
      </c>
      <c r="AL372" s="599" t="str">
        <f>IF($AD372="","",VLOOKUP(AD372,Invoer!$F$15:$AU$1999,10,FALSE))</f>
        <v/>
      </c>
      <c r="AM372" s="599" t="str">
        <f>IF($AD372="","",VLOOKUP(AD372,Invoer!$F$15:$BB$1999,14,FALSE))</f>
        <v/>
      </c>
      <c r="AN372" s="599" t="str">
        <f>IF($AD372="","",VLOOKUP(AD372,Invoer!$F$15:$AU$1999,11,FALSE))</f>
        <v/>
      </c>
      <c r="AO372" s="662" t="str">
        <f>IF($AD372="","",VLOOKUP(AD372,Invoer!$F$15:$AU$1999,15,FALSE))</f>
        <v/>
      </c>
      <c r="AP372" s="599" t="str">
        <f>IF($AD372="","",VLOOKUP(AD372,Invoer!$F$15:$AU$1999,19,FALSE))</f>
        <v/>
      </c>
      <c r="AQ372" s="662" t="str">
        <f>IF($AD372="","",VLOOKUP(AD372,Invoer!$F$15:$AU$1999,24,FALSE))</f>
        <v/>
      </c>
      <c r="AR372" s="662" t="str">
        <f>IF($AD372="","",VLOOKUP(AD372,Invoer!$F$15:$AU$1999,17,FALSE))</f>
        <v/>
      </c>
      <c r="AS372" s="678" t="str">
        <f t="shared" si="208"/>
        <v/>
      </c>
      <c r="AT372" s="676" t="str">
        <f t="shared" si="182"/>
        <v/>
      </c>
      <c r="AU372" s="77" t="e">
        <f t="shared" si="183"/>
        <v>#VALUE!</v>
      </c>
      <c r="AW372" s="57"/>
      <c r="AX372" s="57"/>
      <c r="BA372" s="83" t="e">
        <f ca="1">Invoer!DW377</f>
        <v>#N/A</v>
      </c>
      <c r="BB372" s="599" t="str">
        <f t="shared" ca="1" si="201"/>
        <v/>
      </c>
      <c r="BC372" s="673" t="str">
        <f ca="1">IF($BB372="","",VLOOKUP(BB372,Invoer!$F$15:$AU$1999,2,FALSE))</f>
        <v/>
      </c>
      <c r="BD372" s="599" t="str">
        <f t="shared" ca="1" si="202"/>
        <v/>
      </c>
      <c r="BE372" s="599" t="str">
        <f ca="1">IF($BB372="","",VLOOKUP(BB372,Invoer!$F$15:$AU$1999,5,FALSE))</f>
        <v/>
      </c>
      <c r="BF372" s="599" t="str">
        <f ca="1">IF($BB372="","",VLOOKUP(BB372,Invoer!$F$15:$AU$1999,6,FALSE))</f>
        <v/>
      </c>
      <c r="BG372" s="599" t="str">
        <f ca="1">IF($BB372="","",VLOOKUP(BB372,Invoer!$F$15:$AU$1999,9,FALSE))</f>
        <v/>
      </c>
      <c r="BH372" s="599" t="str">
        <f ca="1">IF($BB372="","",VLOOKUP(BB372,Invoer!$F$15:$AU$1999,10,FALSE))</f>
        <v/>
      </c>
      <c r="BI372" s="599" t="str">
        <f ca="1">IF($BB372="","",VLOOKUP(BB372,Invoer!$F$15:$BB$1999,14,FALSE))</f>
        <v/>
      </c>
      <c r="BJ372" s="599" t="str">
        <f ca="1">IF($BB372="","",VLOOKUP(BB372,Invoer!$F$15:$AU$1999,11,FALSE))</f>
        <v/>
      </c>
      <c r="BK372" s="662" t="str">
        <f t="shared" ca="1" si="203"/>
        <v/>
      </c>
      <c r="BL372" s="662" t="str">
        <f t="shared" ca="1" si="204"/>
        <v/>
      </c>
      <c r="BM372" s="679" t="str">
        <f t="shared" ca="1" si="205"/>
        <v/>
      </c>
      <c r="BN372" s="662" t="str">
        <f t="shared" ca="1" si="211"/>
        <v/>
      </c>
      <c r="BO372" s="662" t="str">
        <f ca="1">IF($BB372="","",VLOOKUP(BB372,Invoer!$F$15:$AU$1999,15,FALSE))</f>
        <v/>
      </c>
      <c r="BP372" s="662" t="str">
        <f ca="1">IF($BB372="","",VLOOKUP(BB372,Invoer!$F$15:$AU$1999,24,FALSE))</f>
        <v/>
      </c>
      <c r="BQ372" s="662" t="str">
        <f ca="1">IF($BB372="","",VLOOKUP(BB372,Invoer!$F$15:$AU$1999,17,FALSE))</f>
        <v/>
      </c>
      <c r="BS372" s="73" t="e">
        <f t="shared" ca="1" si="209"/>
        <v>#VALUE!</v>
      </c>
      <c r="BT372" s="57" t="str">
        <f t="shared" ca="1" si="210"/>
        <v/>
      </c>
      <c r="CQ372" s="411" t="e">
        <f ca="1">Invoer!EG377</f>
        <v>#N/A</v>
      </c>
      <c r="CR372" s="599" t="str">
        <f t="shared" ca="1" si="185"/>
        <v/>
      </c>
      <c r="CS372" s="673" t="str">
        <f ca="1">IF($CR372="","",VLOOKUP(CR372,Invoer!$F$15:$AU$1500,2,FALSE))</f>
        <v/>
      </c>
      <c r="CT372" s="599" t="str">
        <f t="shared" ca="1" si="186"/>
        <v/>
      </c>
      <c r="CU372" s="599" t="str">
        <f ca="1">IF($CR372="","",VLOOKUP(CR372,Invoer!$F$15:$AU$1500,3,FALSE))</f>
        <v/>
      </c>
      <c r="CV372" s="599" t="str">
        <f ca="1">IF($CR372="","",IF(CU372&lt;&gt;"Liq","",VLOOKUP(CR372,Invoer!$F$15:$AU$1500,4,FALSE)))</f>
        <v/>
      </c>
      <c r="CW372" s="599" t="str">
        <f ca="1">IF($CR372="","",VLOOKUP(CR372,Invoer!$F$15:$AU$1500,5,FALSE))</f>
        <v/>
      </c>
      <c r="CX372" s="599" t="str">
        <f ca="1">IF($CR372="","",VLOOKUP(CR372,Invoer!$F$15:$AU$1500,6,FALSE))</f>
        <v/>
      </c>
      <c r="CY372" s="599" t="str">
        <f ca="1">IF($CR372="","",VLOOKUP(CR372,Invoer!$F$15:$AU$1500,9,FALSE))</f>
        <v/>
      </c>
      <c r="CZ372" s="599" t="str">
        <f ca="1">IF($CR372="","",VLOOKUP(CR372,Invoer!$F$15:$AU$1500,10,FALSE))</f>
        <v/>
      </c>
      <c r="DA372" s="599" t="str">
        <f ca="1">IF($CR372="","",VLOOKUP(CR372,Invoer!$F$15:$AU$1500,11,FALSE))</f>
        <v/>
      </c>
      <c r="DB372" s="599" t="str">
        <f ca="1">IF($CR372="","",VLOOKUP(CR372,Invoer!$F$15:$BB$1500,14,FALSE))</f>
        <v/>
      </c>
      <c r="DC372" s="662" t="str">
        <f ca="1">IF($CR372="","",VLOOKUP(CR372,Invoer!$F$15:$AU$1500,15,FALSE))</f>
        <v/>
      </c>
      <c r="DD372" s="599" t="str">
        <f ca="1">IF($CR372="","",VLOOKUP(CR372,Invoer!$F$15:$AU$1500,19,FALSE))</f>
        <v/>
      </c>
      <c r="DE372" s="662" t="str">
        <f ca="1">IF($CR372="","",VLOOKUP(CR372,Invoer!$F$15:$AU$1500,20,FALSE))</f>
        <v/>
      </c>
      <c r="DF372" s="662" t="str">
        <f ca="1">IF($CR372="","",VLOOKUP(CR372,Invoer!$F$15:$AU$1500,23,FALSE))</f>
        <v/>
      </c>
      <c r="DG372" s="662" t="str">
        <f ca="1">IF($CR372="","",VLOOKUP(CR372,Invoer!$F$15:$AU$1500,17,FALSE))</f>
        <v/>
      </c>
      <c r="DH372" s="681" t="str">
        <f t="shared" ca="1" si="187"/>
        <v/>
      </c>
      <c r="DI372" s="662" t="str">
        <f t="shared" ca="1" si="188"/>
        <v/>
      </c>
      <c r="DJ372" s="190"/>
      <c r="DK372" s="411" t="str">
        <f t="shared" ca="1" si="189"/>
        <v/>
      </c>
      <c r="DO372" s="61" t="e">
        <f ca="1">IF($DN$4&lt;3,Invoer!EB377,Invoer!EA377)</f>
        <v>#N/A</v>
      </c>
      <c r="DP372" s="599" t="str">
        <f t="shared" ca="1" si="190"/>
        <v/>
      </c>
      <c r="DQ372" s="673" t="str">
        <f ca="1">IF($DP372="","",VLOOKUP(DP372,Invoer!$F$15:$AU$1999,2,FALSE))</f>
        <v/>
      </c>
      <c r="DR372" s="599" t="str">
        <f t="shared" ca="1" si="191"/>
        <v/>
      </c>
      <c r="DS372" s="599" t="str">
        <f ca="1">IF($DP372="","",VLOOKUP(DP372,Invoer!$F$15:$AU$1999,3,FALSE))</f>
        <v/>
      </c>
      <c r="DT372" s="599" t="str">
        <f ca="1">IF($DP372="","",IF(DS372&lt;&gt;"Liq","",VLOOKUP(DP372,Invoer!$F$15:$AU$1999,4,FALSE)))</f>
        <v/>
      </c>
      <c r="DU372" s="599" t="str">
        <f ca="1">IF($DP372="","",VLOOKUP(DP372,Invoer!$F$15:$AU$1999,5,FALSE))</f>
        <v/>
      </c>
      <c r="DV372" s="599" t="str">
        <f ca="1">IF($DP372="","",VLOOKUP(DP372,Invoer!$F$15:$AU$1999,6,FALSE))</f>
        <v/>
      </c>
      <c r="DW372" s="599" t="str">
        <f ca="1">IF($DP372="","",VLOOKUP(DP372,Invoer!$F$15:$AU$1999,9,FALSE))</f>
        <v/>
      </c>
      <c r="DX372" s="599" t="str">
        <f ca="1">IF($DP372="","",VLOOKUP(DP372,Invoer!$F$15:$AU$1999,10,FALSE))</f>
        <v/>
      </c>
      <c r="DY372" s="595" t="str">
        <f ca="1">IF($DP372="","",VLOOKUP(DP372,Invoer!$F$15:$AU$1999,11,FALSE))</f>
        <v/>
      </c>
      <c r="DZ372" s="662" t="str">
        <f ca="1">IF($DP372="","",IF($DN$4&gt;2,"",VLOOKUP(DP372,Invoer!CQ:CS,3,FALSE)))</f>
        <v/>
      </c>
      <c r="EA372" s="541" t="str">
        <f ca="1">IF($DP372="","",IF(ISERROR(DQ372),0,IF($DN$4&lt;3,"",VLOOKUP(DP372,Invoer!$F$15:$AU$1999,15,FALSE))))</f>
        <v/>
      </c>
      <c r="EB372" s="595" t="str">
        <f ca="1">IF($DP372="","",IF($DN$4&lt;3,"",VLOOKUP(DP372,Invoer!$F$15:$AU$1999,19,FALSE)))</f>
        <v/>
      </c>
      <c r="EC372" s="541" t="str">
        <f ca="1">IF($DP372="","",IF(ISERROR(DQ372),0,IF($DN$4&lt;3,"",VLOOKUP(DP372,Invoer!$F$15:$AU$1999,24,FALSE))))</f>
        <v/>
      </c>
      <c r="ED372" s="541" t="str">
        <f ca="1">IF($DP372="","",IF(ISERROR(DQ372),0,IF($DN$4&lt;3,"",VLOOKUP(DP372,Invoer!$F$15:$AU$1999,17,FALSE))))</f>
        <v/>
      </c>
      <c r="EH372" s="89" t="e">
        <f ca="1">Invoer!CP377</f>
        <v>#N/A</v>
      </c>
      <c r="EI372" s="599" t="str">
        <f t="shared" ca="1" si="192"/>
        <v/>
      </c>
      <c r="EJ372" s="673" t="str">
        <f ca="1">IF(EI372="","",VLOOKUP(EI372,Invoer!$F$15:$AU$1999,2,FALSE))</f>
        <v/>
      </c>
      <c r="EK372" s="599" t="str">
        <f t="shared" ca="1" si="193"/>
        <v/>
      </c>
      <c r="EL372" s="599" t="str">
        <f ca="1">IF($EI372="","",VLOOKUP(EI372,Invoer!$F$15:$AU$1999,3,FALSE))</f>
        <v/>
      </c>
      <c r="EM372" s="599" t="str">
        <f ca="1">IF($EI372="","",IF(EL372&lt;&gt;"Liq","",VLOOKUP(EI372,Invoer!$F$15:$AU$1999,4,FALSE)))</f>
        <v/>
      </c>
      <c r="EN372" s="599" t="str">
        <f ca="1">IF($EI372="","",VLOOKUP(EI372,Invoer!$F$15:$AU$1999,6,FALSE))</f>
        <v/>
      </c>
      <c r="EO372" s="599" t="str">
        <f ca="1">IF(EI372="","",VLOOKUP(EI372,Invoer!$F$15:$AU$1999,9,FALSE))</f>
        <v/>
      </c>
      <c r="EP372" s="599" t="str">
        <f ca="1">IF(EI372="","",VLOOKUP(EI372,Invoer!$F$15:$AU$1999,10,FALSE))</f>
        <v/>
      </c>
      <c r="EQ372" s="599" t="str">
        <f ca="1">IF(EI372="","",VLOOKUP(EI372,Invoer!$F$15:$AU$1999,11,FALSE))</f>
        <v/>
      </c>
      <c r="ER372" s="662" t="str">
        <f ca="1">IF(EI372="","",VLOOKUP(EI372,Invoer!CQ:CS,3,FALSE))</f>
        <v/>
      </c>
      <c r="ES372" s="662" t="str">
        <f t="shared" ca="1" si="194"/>
        <v/>
      </c>
      <c r="ET372" s="513" t="str">
        <f t="shared" ca="1" si="195"/>
        <v/>
      </c>
      <c r="EU372" s="112" t="str">
        <f t="shared" ca="1" si="196"/>
        <v/>
      </c>
      <c r="EV372" s="83" t="s">
        <v>160</v>
      </c>
      <c r="EW372" s="682" t="str">
        <f t="shared" ca="1" si="197"/>
        <v/>
      </c>
      <c r="EX372" s="662" t="str">
        <f t="shared" ca="1" si="198"/>
        <v/>
      </c>
      <c r="EY372"/>
      <c r="EZ372" s="56" t="e">
        <f t="shared" ca="1" si="206"/>
        <v>#VALUE!</v>
      </c>
      <c r="FA372" s="56" t="e">
        <f t="shared" ca="1" si="207"/>
        <v>#VALUE!</v>
      </c>
      <c r="FE372"/>
      <c r="FI372"/>
      <c r="FJ372"/>
    </row>
    <row r="373" spans="1:166" ht="12" customHeight="1" x14ac:dyDescent="0.2">
      <c r="A373"/>
      <c r="B373"/>
      <c r="C373"/>
      <c r="E373"/>
      <c r="AC373" s="435" t="str">
        <f>IF($AC$7&lt;3,Invoer!DR378,IF($AC$7=3,Invoer!BT378,"x"))</f>
        <v>x</v>
      </c>
      <c r="AD373" s="599" t="str">
        <f t="shared" si="199"/>
        <v/>
      </c>
      <c r="AE373" s="673" t="str">
        <f>IF($AD373="","",VLOOKUP(AD373,Invoer!$F$15:$AU$1999,2,FALSE))</f>
        <v/>
      </c>
      <c r="AF373" s="599" t="str">
        <f t="shared" si="200"/>
        <v/>
      </c>
      <c r="AG373" s="599" t="str">
        <f>IF($AD373="","",VLOOKUP(AD373,Invoer!$F$15:$AU$1999,3,FALSE))</f>
        <v/>
      </c>
      <c r="AH373" s="599" t="str">
        <f>IF($AD373="","",IF(AG373&lt;&gt;"Liq","",VLOOKUP(AD373,Invoer!$F$15:$AU$1999,4,FALSE)))</f>
        <v/>
      </c>
      <c r="AI373" s="677" t="str">
        <f>IF($AD373="","",VLOOKUP(AD373,Invoer!$F$15:$AU$1999,5,FALSE))</f>
        <v/>
      </c>
      <c r="AJ373" s="599" t="str">
        <f>IF($AD373="","",VLOOKUP(AD373,Invoer!$F$15:$AU$1999,6,FALSE))</f>
        <v/>
      </c>
      <c r="AK373" s="599" t="str">
        <f>IF($AD373="","",VLOOKUP(AD373,Invoer!$F$15:$AU$1999,9,FALSE))</f>
        <v/>
      </c>
      <c r="AL373" s="599" t="str">
        <f>IF($AD373="","",VLOOKUP(AD373,Invoer!$F$15:$AU$1999,10,FALSE))</f>
        <v/>
      </c>
      <c r="AM373" s="599" t="str">
        <f>IF($AD373="","",VLOOKUP(AD373,Invoer!$F$15:$BB$1999,14,FALSE))</f>
        <v/>
      </c>
      <c r="AN373" s="599" t="str">
        <f>IF($AD373="","",VLOOKUP(AD373,Invoer!$F$15:$AU$1999,11,FALSE))</f>
        <v/>
      </c>
      <c r="AO373" s="662" t="str">
        <f>IF($AD373="","",VLOOKUP(AD373,Invoer!$F$15:$AU$1999,15,FALSE))</f>
        <v/>
      </c>
      <c r="AP373" s="599" t="str">
        <f>IF($AD373="","",VLOOKUP(AD373,Invoer!$F$15:$AU$1999,19,FALSE))</f>
        <v/>
      </c>
      <c r="AQ373" s="662" t="str">
        <f>IF($AD373="","",VLOOKUP(AD373,Invoer!$F$15:$AU$1999,24,FALSE))</f>
        <v/>
      </c>
      <c r="AR373" s="662" t="str">
        <f>IF($AD373="","",VLOOKUP(AD373,Invoer!$F$15:$AU$1999,17,FALSE))</f>
        <v/>
      </c>
      <c r="AS373" s="678" t="str">
        <f t="shared" si="208"/>
        <v/>
      </c>
      <c r="AT373" s="676" t="str">
        <f t="shared" si="182"/>
        <v/>
      </c>
      <c r="AU373" s="77" t="e">
        <f t="shared" si="183"/>
        <v>#VALUE!</v>
      </c>
      <c r="AW373" s="57"/>
      <c r="AX373" s="57"/>
      <c r="BA373" s="83" t="e">
        <f ca="1">Invoer!DW378</f>
        <v>#N/A</v>
      </c>
      <c r="BB373" s="599" t="str">
        <f t="shared" ca="1" si="201"/>
        <v/>
      </c>
      <c r="BC373" s="673" t="str">
        <f ca="1">IF($BB373="","",VLOOKUP(BB373,Invoer!$F$15:$AU$1999,2,FALSE))</f>
        <v/>
      </c>
      <c r="BD373" s="599" t="str">
        <f t="shared" ca="1" si="202"/>
        <v/>
      </c>
      <c r="BE373" s="599" t="str">
        <f ca="1">IF($BB373="","",VLOOKUP(BB373,Invoer!$F$15:$AU$1999,5,FALSE))</f>
        <v/>
      </c>
      <c r="BF373" s="599" t="str">
        <f ca="1">IF($BB373="","",VLOOKUP(BB373,Invoer!$F$15:$AU$1999,6,FALSE))</f>
        <v/>
      </c>
      <c r="BG373" s="599" t="str">
        <f ca="1">IF($BB373="","",VLOOKUP(BB373,Invoer!$F$15:$AU$1999,9,FALSE))</f>
        <v/>
      </c>
      <c r="BH373" s="599" t="str">
        <f ca="1">IF($BB373="","",VLOOKUP(BB373,Invoer!$F$15:$AU$1999,10,FALSE))</f>
        <v/>
      </c>
      <c r="BI373" s="599" t="str">
        <f ca="1">IF($BB373="","",VLOOKUP(BB373,Invoer!$F$15:$BB$1999,14,FALSE))</f>
        <v/>
      </c>
      <c r="BJ373" s="599" t="str">
        <f ca="1">IF($BB373="","",VLOOKUP(BB373,Invoer!$F$15:$AU$1999,11,FALSE))</f>
        <v/>
      </c>
      <c r="BK373" s="662" t="str">
        <f t="shared" ca="1" si="203"/>
        <v/>
      </c>
      <c r="BL373" s="662" t="str">
        <f t="shared" ca="1" si="204"/>
        <v/>
      </c>
      <c r="BM373" s="679" t="str">
        <f t="shared" ca="1" si="205"/>
        <v/>
      </c>
      <c r="BN373" s="662" t="str">
        <f t="shared" ca="1" si="211"/>
        <v/>
      </c>
      <c r="BO373" s="662" t="str">
        <f ca="1">IF($BB373="","",VLOOKUP(BB373,Invoer!$F$15:$AU$1999,15,FALSE))</f>
        <v/>
      </c>
      <c r="BP373" s="662" t="str">
        <f ca="1">IF($BB373="","",VLOOKUP(BB373,Invoer!$F$15:$AU$1999,24,FALSE))</f>
        <v/>
      </c>
      <c r="BQ373" s="662" t="str">
        <f ca="1">IF($BB373="","",VLOOKUP(BB373,Invoer!$F$15:$AU$1999,17,FALSE))</f>
        <v/>
      </c>
      <c r="BS373" s="73" t="e">
        <f t="shared" ca="1" si="209"/>
        <v>#VALUE!</v>
      </c>
      <c r="BT373" s="57" t="str">
        <f t="shared" ca="1" si="210"/>
        <v/>
      </c>
      <c r="CQ373" s="411" t="e">
        <f ca="1">Invoer!EG378</f>
        <v>#N/A</v>
      </c>
      <c r="CR373" s="599" t="str">
        <f t="shared" ca="1" si="185"/>
        <v/>
      </c>
      <c r="CS373" s="673" t="str">
        <f ca="1">IF($CR373="","",VLOOKUP(CR373,Invoer!$F$15:$AU$1500,2,FALSE))</f>
        <v/>
      </c>
      <c r="CT373" s="599" t="str">
        <f t="shared" ca="1" si="186"/>
        <v/>
      </c>
      <c r="CU373" s="599" t="str">
        <f ca="1">IF($CR373="","",VLOOKUP(CR373,Invoer!$F$15:$AU$1500,3,FALSE))</f>
        <v/>
      </c>
      <c r="CV373" s="599" t="str">
        <f ca="1">IF($CR373="","",IF(CU373&lt;&gt;"Liq","",VLOOKUP(CR373,Invoer!$F$15:$AU$1500,4,FALSE)))</f>
        <v/>
      </c>
      <c r="CW373" s="599" t="str">
        <f ca="1">IF($CR373="","",VLOOKUP(CR373,Invoer!$F$15:$AU$1500,5,FALSE))</f>
        <v/>
      </c>
      <c r="CX373" s="599" t="str">
        <f ca="1">IF($CR373="","",VLOOKUP(CR373,Invoer!$F$15:$AU$1500,6,FALSE))</f>
        <v/>
      </c>
      <c r="CY373" s="599" t="str">
        <f ca="1">IF($CR373="","",VLOOKUP(CR373,Invoer!$F$15:$AU$1500,9,FALSE))</f>
        <v/>
      </c>
      <c r="CZ373" s="599" t="str">
        <f ca="1">IF($CR373="","",VLOOKUP(CR373,Invoer!$F$15:$AU$1500,10,FALSE))</f>
        <v/>
      </c>
      <c r="DA373" s="599" t="str">
        <f ca="1">IF($CR373="","",VLOOKUP(CR373,Invoer!$F$15:$AU$1500,11,FALSE))</f>
        <v/>
      </c>
      <c r="DB373" s="599" t="str">
        <f ca="1">IF($CR373="","",VLOOKUP(CR373,Invoer!$F$15:$BB$1500,14,FALSE))</f>
        <v/>
      </c>
      <c r="DC373" s="662" t="str">
        <f ca="1">IF($CR373="","",VLOOKUP(CR373,Invoer!$F$15:$AU$1500,15,FALSE))</f>
        <v/>
      </c>
      <c r="DD373" s="599" t="str">
        <f ca="1">IF($CR373="","",VLOOKUP(CR373,Invoer!$F$15:$AU$1500,19,FALSE))</f>
        <v/>
      </c>
      <c r="DE373" s="662" t="str">
        <f ca="1">IF($CR373="","",VLOOKUP(CR373,Invoer!$F$15:$AU$1500,20,FALSE))</f>
        <v/>
      </c>
      <c r="DF373" s="662" t="str">
        <f ca="1">IF($CR373="","",VLOOKUP(CR373,Invoer!$F$15:$AU$1500,23,FALSE))</f>
        <v/>
      </c>
      <c r="DG373" s="662" t="str">
        <f ca="1">IF($CR373="","",VLOOKUP(CR373,Invoer!$F$15:$AU$1500,17,FALSE))</f>
        <v/>
      </c>
      <c r="DH373" s="681" t="str">
        <f t="shared" ca="1" si="187"/>
        <v/>
      </c>
      <c r="DI373" s="662" t="str">
        <f t="shared" ca="1" si="188"/>
        <v/>
      </c>
      <c r="DJ373" s="190"/>
      <c r="DK373" s="411" t="str">
        <f t="shared" ca="1" si="189"/>
        <v/>
      </c>
      <c r="DO373" s="61" t="e">
        <f ca="1">IF($DN$4&lt;3,Invoer!EB378,Invoer!EA378)</f>
        <v>#N/A</v>
      </c>
      <c r="DP373" s="599" t="str">
        <f t="shared" ca="1" si="190"/>
        <v/>
      </c>
      <c r="DQ373" s="673" t="str">
        <f ca="1">IF($DP373="","",VLOOKUP(DP373,Invoer!$F$15:$AU$1999,2,FALSE))</f>
        <v/>
      </c>
      <c r="DR373" s="599" t="str">
        <f t="shared" ca="1" si="191"/>
        <v/>
      </c>
      <c r="DS373" s="599" t="str">
        <f ca="1">IF($DP373="","",VLOOKUP(DP373,Invoer!$F$15:$AU$1999,3,FALSE))</f>
        <v/>
      </c>
      <c r="DT373" s="599" t="str">
        <f ca="1">IF($DP373="","",IF(DS373&lt;&gt;"Liq","",VLOOKUP(DP373,Invoer!$F$15:$AU$1999,4,FALSE)))</f>
        <v/>
      </c>
      <c r="DU373" s="599" t="str">
        <f ca="1">IF($DP373="","",VLOOKUP(DP373,Invoer!$F$15:$AU$1999,5,FALSE))</f>
        <v/>
      </c>
      <c r="DV373" s="599" t="str">
        <f ca="1">IF($DP373="","",VLOOKUP(DP373,Invoer!$F$15:$AU$1999,6,FALSE))</f>
        <v/>
      </c>
      <c r="DW373" s="599" t="str">
        <f ca="1">IF($DP373="","",VLOOKUP(DP373,Invoer!$F$15:$AU$1999,9,FALSE))</f>
        <v/>
      </c>
      <c r="DX373" s="599" t="str">
        <f ca="1">IF($DP373="","",VLOOKUP(DP373,Invoer!$F$15:$AU$1999,10,FALSE))</f>
        <v/>
      </c>
      <c r="DY373" s="595" t="str">
        <f ca="1">IF($DP373="","",VLOOKUP(DP373,Invoer!$F$15:$AU$1999,11,FALSE))</f>
        <v/>
      </c>
      <c r="DZ373" s="662" t="str">
        <f ca="1">IF($DP373="","",IF($DN$4&gt;2,"",VLOOKUP(DP373,Invoer!CQ:CS,3,FALSE)))</f>
        <v/>
      </c>
      <c r="EA373" s="541" t="str">
        <f ca="1">IF($DP373="","",IF(ISERROR(DQ373),0,IF($DN$4&lt;3,"",VLOOKUP(DP373,Invoer!$F$15:$AU$1999,15,FALSE))))</f>
        <v/>
      </c>
      <c r="EB373" s="595" t="str">
        <f ca="1">IF($DP373="","",IF($DN$4&lt;3,"",VLOOKUP(DP373,Invoer!$F$15:$AU$1999,19,FALSE)))</f>
        <v/>
      </c>
      <c r="EC373" s="541" t="str">
        <f ca="1">IF($DP373="","",IF(ISERROR(DQ373),0,IF($DN$4&lt;3,"",VLOOKUP(DP373,Invoer!$F$15:$AU$1999,24,FALSE))))</f>
        <v/>
      </c>
      <c r="ED373" s="541" t="str">
        <f ca="1">IF($DP373="","",IF(ISERROR(DQ373),0,IF($DN$4&lt;3,"",VLOOKUP(DP373,Invoer!$F$15:$AU$1999,17,FALSE))))</f>
        <v/>
      </c>
      <c r="EH373" s="89" t="e">
        <f ca="1">Invoer!CP378</f>
        <v>#N/A</v>
      </c>
      <c r="EI373" s="599" t="str">
        <f t="shared" ca="1" si="192"/>
        <v/>
      </c>
      <c r="EJ373" s="673" t="str">
        <f ca="1">IF(EI373="","",VLOOKUP(EI373,Invoer!$F$15:$AU$1999,2,FALSE))</f>
        <v/>
      </c>
      <c r="EK373" s="599" t="str">
        <f t="shared" ca="1" si="193"/>
        <v/>
      </c>
      <c r="EL373" s="599" t="str">
        <f ca="1">IF($EI373="","",VLOOKUP(EI373,Invoer!$F$15:$AU$1999,3,FALSE))</f>
        <v/>
      </c>
      <c r="EM373" s="599" t="str">
        <f ca="1">IF($EI373="","",IF(EL373&lt;&gt;"Liq","",VLOOKUP(EI373,Invoer!$F$15:$AU$1999,4,FALSE)))</f>
        <v/>
      </c>
      <c r="EN373" s="599" t="str">
        <f ca="1">IF($EI373="","",VLOOKUP(EI373,Invoer!$F$15:$AU$1999,6,FALSE))</f>
        <v/>
      </c>
      <c r="EO373" s="599" t="str">
        <f ca="1">IF(EI373="","",VLOOKUP(EI373,Invoer!$F$15:$AU$1999,9,FALSE))</f>
        <v/>
      </c>
      <c r="EP373" s="599" t="str">
        <f ca="1">IF(EI373="","",VLOOKUP(EI373,Invoer!$F$15:$AU$1999,10,FALSE))</f>
        <v/>
      </c>
      <c r="EQ373" s="599" t="str">
        <f ca="1">IF(EI373="","",VLOOKUP(EI373,Invoer!$F$15:$AU$1999,11,FALSE))</f>
        <v/>
      </c>
      <c r="ER373" s="662" t="str">
        <f ca="1">IF(EI373="","",VLOOKUP(EI373,Invoer!CQ:CS,3,FALSE))</f>
        <v/>
      </c>
      <c r="ES373" s="662" t="str">
        <f t="shared" ca="1" si="194"/>
        <v/>
      </c>
      <c r="ET373" s="513" t="str">
        <f t="shared" ca="1" si="195"/>
        <v/>
      </c>
      <c r="EU373" s="112" t="str">
        <f t="shared" ca="1" si="196"/>
        <v/>
      </c>
      <c r="EV373" s="83" t="s">
        <v>160</v>
      </c>
      <c r="EW373" s="682" t="str">
        <f t="shared" ca="1" si="197"/>
        <v/>
      </c>
      <c r="EX373" s="662" t="str">
        <f t="shared" ca="1" si="198"/>
        <v/>
      </c>
      <c r="EY373"/>
      <c r="EZ373" s="56" t="e">
        <f t="shared" ca="1" si="206"/>
        <v>#VALUE!</v>
      </c>
      <c r="FA373" s="56" t="e">
        <f t="shared" ca="1" si="207"/>
        <v>#VALUE!</v>
      </c>
      <c r="FE373"/>
      <c r="FI373"/>
      <c r="FJ373"/>
    </row>
    <row r="374" spans="1:166" ht="12" customHeight="1" x14ac:dyDescent="0.2">
      <c r="A374"/>
      <c r="B374"/>
      <c r="C374"/>
      <c r="E374"/>
      <c r="AC374" s="435" t="str">
        <f>IF($AC$7&lt;3,Invoer!DR379,IF($AC$7=3,Invoer!BT379,"x"))</f>
        <v>x</v>
      </c>
      <c r="AD374" s="599" t="str">
        <f t="shared" si="199"/>
        <v/>
      </c>
      <c r="AE374" s="673" t="str">
        <f>IF($AD374="","",VLOOKUP(AD374,Invoer!$F$15:$AU$1999,2,FALSE))</f>
        <v/>
      </c>
      <c r="AF374" s="599" t="str">
        <f t="shared" si="200"/>
        <v/>
      </c>
      <c r="AG374" s="599" t="str">
        <f>IF($AD374="","",VLOOKUP(AD374,Invoer!$F$15:$AU$1999,3,FALSE))</f>
        <v/>
      </c>
      <c r="AH374" s="599" t="str">
        <f>IF($AD374="","",IF(AG374&lt;&gt;"Liq","",VLOOKUP(AD374,Invoer!$F$15:$AU$1999,4,FALSE)))</f>
        <v/>
      </c>
      <c r="AI374" s="677" t="str">
        <f>IF($AD374="","",VLOOKUP(AD374,Invoer!$F$15:$AU$1999,5,FALSE))</f>
        <v/>
      </c>
      <c r="AJ374" s="599" t="str">
        <f>IF($AD374="","",VLOOKUP(AD374,Invoer!$F$15:$AU$1999,6,FALSE))</f>
        <v/>
      </c>
      <c r="AK374" s="599" t="str">
        <f>IF($AD374="","",VLOOKUP(AD374,Invoer!$F$15:$AU$1999,9,FALSE))</f>
        <v/>
      </c>
      <c r="AL374" s="599" t="str">
        <f>IF($AD374="","",VLOOKUP(AD374,Invoer!$F$15:$AU$1999,10,FALSE))</f>
        <v/>
      </c>
      <c r="AM374" s="599" t="str">
        <f>IF($AD374="","",VLOOKUP(AD374,Invoer!$F$15:$BB$1999,14,FALSE))</f>
        <v/>
      </c>
      <c r="AN374" s="599" t="str">
        <f>IF($AD374="","",VLOOKUP(AD374,Invoer!$F$15:$AU$1999,11,FALSE))</f>
        <v/>
      </c>
      <c r="AO374" s="662" t="str">
        <f>IF($AD374="","",VLOOKUP(AD374,Invoer!$F$15:$AU$1999,15,FALSE))</f>
        <v/>
      </c>
      <c r="AP374" s="599" t="str">
        <f>IF($AD374="","",VLOOKUP(AD374,Invoer!$F$15:$AU$1999,19,FALSE))</f>
        <v/>
      </c>
      <c r="AQ374" s="662" t="str">
        <f>IF($AD374="","",VLOOKUP(AD374,Invoer!$F$15:$AU$1999,24,FALSE))</f>
        <v/>
      </c>
      <c r="AR374" s="662" t="str">
        <f>IF($AD374="","",VLOOKUP(AD374,Invoer!$F$15:$AU$1999,17,FALSE))</f>
        <v/>
      </c>
      <c r="AS374" s="678" t="str">
        <f t="shared" si="208"/>
        <v/>
      </c>
      <c r="AT374" s="676" t="str">
        <f t="shared" si="182"/>
        <v/>
      </c>
      <c r="AU374" s="77" t="e">
        <f t="shared" si="183"/>
        <v>#VALUE!</v>
      </c>
      <c r="AW374" s="57"/>
      <c r="AX374" s="57"/>
      <c r="BA374" s="83" t="e">
        <f ca="1">Invoer!DW379</f>
        <v>#N/A</v>
      </c>
      <c r="BB374" s="599" t="str">
        <f t="shared" ca="1" si="201"/>
        <v/>
      </c>
      <c r="BC374" s="673" t="str">
        <f ca="1">IF($BB374="","",VLOOKUP(BB374,Invoer!$F$15:$AU$1999,2,FALSE))</f>
        <v/>
      </c>
      <c r="BD374" s="599" t="str">
        <f t="shared" ca="1" si="202"/>
        <v/>
      </c>
      <c r="BE374" s="599" t="str">
        <f ca="1">IF($BB374="","",VLOOKUP(BB374,Invoer!$F$15:$AU$1999,5,FALSE))</f>
        <v/>
      </c>
      <c r="BF374" s="599" t="str">
        <f ca="1">IF($BB374="","",VLOOKUP(BB374,Invoer!$F$15:$AU$1999,6,FALSE))</f>
        <v/>
      </c>
      <c r="BG374" s="599" t="str">
        <f ca="1">IF($BB374="","",VLOOKUP(BB374,Invoer!$F$15:$AU$1999,9,FALSE))</f>
        <v/>
      </c>
      <c r="BH374" s="599" t="str">
        <f ca="1">IF($BB374="","",VLOOKUP(BB374,Invoer!$F$15:$AU$1999,10,FALSE))</f>
        <v/>
      </c>
      <c r="BI374" s="599" t="str">
        <f ca="1">IF($BB374="","",VLOOKUP(BB374,Invoer!$F$15:$BB$1999,14,FALSE))</f>
        <v/>
      </c>
      <c r="BJ374" s="599" t="str">
        <f ca="1">IF($BB374="","",VLOOKUP(BB374,Invoer!$F$15:$AU$1999,11,FALSE))</f>
        <v/>
      </c>
      <c r="BK374" s="662" t="str">
        <f t="shared" ca="1" si="203"/>
        <v/>
      </c>
      <c r="BL374" s="662" t="str">
        <f t="shared" ca="1" si="204"/>
        <v/>
      </c>
      <c r="BM374" s="679" t="str">
        <f t="shared" ca="1" si="205"/>
        <v/>
      </c>
      <c r="BN374" s="662" t="str">
        <f t="shared" ca="1" si="211"/>
        <v/>
      </c>
      <c r="BO374" s="662" t="str">
        <f ca="1">IF($BB374="","",VLOOKUP(BB374,Invoer!$F$15:$AU$1999,15,FALSE))</f>
        <v/>
      </c>
      <c r="BP374" s="662" t="str">
        <f ca="1">IF($BB374="","",VLOOKUP(BB374,Invoer!$F$15:$AU$1999,24,FALSE))</f>
        <v/>
      </c>
      <c r="BQ374" s="662" t="str">
        <f ca="1">IF($BB374="","",VLOOKUP(BB374,Invoer!$F$15:$AU$1999,17,FALSE))</f>
        <v/>
      </c>
      <c r="BS374" s="73" t="e">
        <f t="shared" ca="1" si="209"/>
        <v>#VALUE!</v>
      </c>
      <c r="BT374" s="57" t="str">
        <f t="shared" ca="1" si="210"/>
        <v/>
      </c>
      <c r="CQ374" s="411" t="e">
        <f ca="1">Invoer!EG379</f>
        <v>#N/A</v>
      </c>
      <c r="CR374" s="599" t="str">
        <f t="shared" ca="1" si="185"/>
        <v/>
      </c>
      <c r="CS374" s="673" t="str">
        <f ca="1">IF($CR374="","",VLOOKUP(CR374,Invoer!$F$15:$AU$1500,2,FALSE))</f>
        <v/>
      </c>
      <c r="CT374" s="599" t="str">
        <f t="shared" ca="1" si="186"/>
        <v/>
      </c>
      <c r="CU374" s="599" t="str">
        <f ca="1">IF($CR374="","",VLOOKUP(CR374,Invoer!$F$15:$AU$1500,3,FALSE))</f>
        <v/>
      </c>
      <c r="CV374" s="599" t="str">
        <f ca="1">IF($CR374="","",IF(CU374&lt;&gt;"Liq","",VLOOKUP(CR374,Invoer!$F$15:$AU$1500,4,FALSE)))</f>
        <v/>
      </c>
      <c r="CW374" s="599" t="str">
        <f ca="1">IF($CR374="","",VLOOKUP(CR374,Invoer!$F$15:$AU$1500,5,FALSE))</f>
        <v/>
      </c>
      <c r="CX374" s="599" t="str">
        <f ca="1">IF($CR374="","",VLOOKUP(CR374,Invoer!$F$15:$AU$1500,6,FALSE))</f>
        <v/>
      </c>
      <c r="CY374" s="599" t="str">
        <f ca="1">IF($CR374="","",VLOOKUP(CR374,Invoer!$F$15:$AU$1500,9,FALSE))</f>
        <v/>
      </c>
      <c r="CZ374" s="599" t="str">
        <f ca="1">IF($CR374="","",VLOOKUP(CR374,Invoer!$F$15:$AU$1500,10,FALSE))</f>
        <v/>
      </c>
      <c r="DA374" s="599" t="str">
        <f ca="1">IF($CR374="","",VLOOKUP(CR374,Invoer!$F$15:$AU$1500,11,FALSE))</f>
        <v/>
      </c>
      <c r="DB374" s="599" t="str">
        <f ca="1">IF($CR374="","",VLOOKUP(CR374,Invoer!$F$15:$BB$1500,14,FALSE))</f>
        <v/>
      </c>
      <c r="DC374" s="662" t="str">
        <f ca="1">IF($CR374="","",VLOOKUP(CR374,Invoer!$F$15:$AU$1500,15,FALSE))</f>
        <v/>
      </c>
      <c r="DD374" s="599" t="str">
        <f ca="1">IF($CR374="","",VLOOKUP(CR374,Invoer!$F$15:$AU$1500,19,FALSE))</f>
        <v/>
      </c>
      <c r="DE374" s="662" t="str">
        <f ca="1">IF($CR374="","",VLOOKUP(CR374,Invoer!$F$15:$AU$1500,20,FALSE))</f>
        <v/>
      </c>
      <c r="DF374" s="662" t="str">
        <f ca="1">IF($CR374="","",VLOOKUP(CR374,Invoer!$F$15:$AU$1500,23,FALSE))</f>
        <v/>
      </c>
      <c r="DG374" s="662" t="str">
        <f ca="1">IF($CR374="","",VLOOKUP(CR374,Invoer!$F$15:$AU$1500,17,FALSE))</f>
        <v/>
      </c>
      <c r="DH374" s="681" t="str">
        <f t="shared" ca="1" si="187"/>
        <v/>
      </c>
      <c r="DI374" s="662" t="str">
        <f t="shared" ca="1" si="188"/>
        <v/>
      </c>
      <c r="DJ374" s="190"/>
      <c r="DK374" s="411" t="str">
        <f t="shared" ca="1" si="189"/>
        <v/>
      </c>
      <c r="DO374" s="61" t="e">
        <f ca="1">IF($DN$4&lt;3,Invoer!EB379,Invoer!EA379)</f>
        <v>#N/A</v>
      </c>
      <c r="DP374" s="599" t="str">
        <f t="shared" ca="1" si="190"/>
        <v/>
      </c>
      <c r="DQ374" s="673" t="str">
        <f ca="1">IF($DP374="","",VLOOKUP(DP374,Invoer!$F$15:$AU$1999,2,FALSE))</f>
        <v/>
      </c>
      <c r="DR374" s="599" t="str">
        <f t="shared" ca="1" si="191"/>
        <v/>
      </c>
      <c r="DS374" s="599" t="str">
        <f ca="1">IF($DP374="","",VLOOKUP(DP374,Invoer!$F$15:$AU$1999,3,FALSE))</f>
        <v/>
      </c>
      <c r="DT374" s="599" t="str">
        <f ca="1">IF($DP374="","",IF(DS374&lt;&gt;"Liq","",VLOOKUP(DP374,Invoer!$F$15:$AU$1999,4,FALSE)))</f>
        <v/>
      </c>
      <c r="DU374" s="599" t="str">
        <f ca="1">IF($DP374="","",VLOOKUP(DP374,Invoer!$F$15:$AU$1999,5,FALSE))</f>
        <v/>
      </c>
      <c r="DV374" s="599" t="str">
        <f ca="1">IF($DP374="","",VLOOKUP(DP374,Invoer!$F$15:$AU$1999,6,FALSE))</f>
        <v/>
      </c>
      <c r="DW374" s="599" t="str">
        <f ca="1">IF($DP374="","",VLOOKUP(DP374,Invoer!$F$15:$AU$1999,9,FALSE))</f>
        <v/>
      </c>
      <c r="DX374" s="599" t="str">
        <f ca="1">IF($DP374="","",VLOOKUP(DP374,Invoer!$F$15:$AU$1999,10,FALSE))</f>
        <v/>
      </c>
      <c r="DY374" s="595" t="str">
        <f ca="1">IF($DP374="","",VLOOKUP(DP374,Invoer!$F$15:$AU$1999,11,FALSE))</f>
        <v/>
      </c>
      <c r="DZ374" s="662" t="str">
        <f ca="1">IF($DP374="","",IF($DN$4&gt;2,"",VLOOKUP(DP374,Invoer!CQ:CS,3,FALSE)))</f>
        <v/>
      </c>
      <c r="EA374" s="541" t="str">
        <f ca="1">IF($DP374="","",IF(ISERROR(DQ374),0,IF($DN$4&lt;3,"",VLOOKUP(DP374,Invoer!$F$15:$AU$1999,15,FALSE))))</f>
        <v/>
      </c>
      <c r="EB374" s="595" t="str">
        <f ca="1">IF($DP374="","",IF($DN$4&lt;3,"",VLOOKUP(DP374,Invoer!$F$15:$AU$1999,19,FALSE)))</f>
        <v/>
      </c>
      <c r="EC374" s="541" t="str">
        <f ca="1">IF($DP374="","",IF(ISERROR(DQ374),0,IF($DN$4&lt;3,"",VLOOKUP(DP374,Invoer!$F$15:$AU$1999,24,FALSE))))</f>
        <v/>
      </c>
      <c r="ED374" s="541" t="str">
        <f ca="1">IF($DP374="","",IF(ISERROR(DQ374),0,IF($DN$4&lt;3,"",VLOOKUP(DP374,Invoer!$F$15:$AU$1999,17,FALSE))))</f>
        <v/>
      </c>
      <c r="EH374" s="89" t="e">
        <f ca="1">Invoer!CP379</f>
        <v>#N/A</v>
      </c>
      <c r="EI374" s="599" t="str">
        <f t="shared" ca="1" si="192"/>
        <v/>
      </c>
      <c r="EJ374" s="673" t="str">
        <f ca="1">IF(EI374="","",VLOOKUP(EI374,Invoer!$F$15:$AU$1999,2,FALSE))</f>
        <v/>
      </c>
      <c r="EK374" s="599" t="str">
        <f t="shared" ca="1" si="193"/>
        <v/>
      </c>
      <c r="EL374" s="599" t="str">
        <f ca="1">IF($EI374="","",VLOOKUP(EI374,Invoer!$F$15:$AU$1999,3,FALSE))</f>
        <v/>
      </c>
      <c r="EM374" s="599" t="str">
        <f ca="1">IF($EI374="","",IF(EL374&lt;&gt;"Liq","",VLOOKUP(EI374,Invoer!$F$15:$AU$1999,4,FALSE)))</f>
        <v/>
      </c>
      <c r="EN374" s="599" t="str">
        <f ca="1">IF($EI374="","",VLOOKUP(EI374,Invoer!$F$15:$AU$1999,6,FALSE))</f>
        <v/>
      </c>
      <c r="EO374" s="599" t="str">
        <f ca="1">IF(EI374="","",VLOOKUP(EI374,Invoer!$F$15:$AU$1999,9,FALSE))</f>
        <v/>
      </c>
      <c r="EP374" s="599" t="str">
        <f ca="1">IF(EI374="","",VLOOKUP(EI374,Invoer!$F$15:$AU$1999,10,FALSE))</f>
        <v/>
      </c>
      <c r="EQ374" s="599" t="str">
        <f ca="1">IF(EI374="","",VLOOKUP(EI374,Invoer!$F$15:$AU$1999,11,FALSE))</f>
        <v/>
      </c>
      <c r="ER374" s="662" t="str">
        <f ca="1">IF(EI374="","",VLOOKUP(EI374,Invoer!CQ:CS,3,FALSE))</f>
        <v/>
      </c>
      <c r="ES374" s="662" t="str">
        <f t="shared" ca="1" si="194"/>
        <v/>
      </c>
      <c r="ET374" s="513" t="str">
        <f t="shared" ca="1" si="195"/>
        <v/>
      </c>
      <c r="EU374" s="112" t="str">
        <f t="shared" ca="1" si="196"/>
        <v/>
      </c>
      <c r="EV374" s="83" t="s">
        <v>160</v>
      </c>
      <c r="EW374" s="682" t="str">
        <f t="shared" ca="1" si="197"/>
        <v/>
      </c>
      <c r="EX374" s="662" t="str">
        <f t="shared" ca="1" si="198"/>
        <v/>
      </c>
      <c r="EY374"/>
      <c r="EZ374" s="56" t="e">
        <f t="shared" ca="1" si="206"/>
        <v>#VALUE!</v>
      </c>
      <c r="FA374" s="56" t="e">
        <f t="shared" ca="1" si="207"/>
        <v>#VALUE!</v>
      </c>
      <c r="FE374"/>
      <c r="FI374"/>
      <c r="FJ374"/>
    </row>
    <row r="375" spans="1:166" ht="12" customHeight="1" x14ac:dyDescent="0.2">
      <c r="A375"/>
      <c r="B375"/>
      <c r="C375"/>
      <c r="E375"/>
      <c r="AC375" s="435" t="str">
        <f>IF($AC$7&lt;3,Invoer!DR380,IF($AC$7=3,Invoer!BT380,"x"))</f>
        <v>x</v>
      </c>
      <c r="AD375" s="599" t="str">
        <f t="shared" si="199"/>
        <v/>
      </c>
      <c r="AE375" s="673" t="str">
        <f>IF($AD375="","",VLOOKUP(AD375,Invoer!$F$15:$AU$1999,2,FALSE))</f>
        <v/>
      </c>
      <c r="AF375" s="599" t="str">
        <f t="shared" si="200"/>
        <v/>
      </c>
      <c r="AG375" s="599" t="str">
        <f>IF($AD375="","",VLOOKUP(AD375,Invoer!$F$15:$AU$1999,3,FALSE))</f>
        <v/>
      </c>
      <c r="AH375" s="599" t="str">
        <f>IF($AD375="","",IF(AG375&lt;&gt;"Liq","",VLOOKUP(AD375,Invoer!$F$15:$AU$1999,4,FALSE)))</f>
        <v/>
      </c>
      <c r="AI375" s="677" t="str">
        <f>IF($AD375="","",VLOOKUP(AD375,Invoer!$F$15:$AU$1999,5,FALSE))</f>
        <v/>
      </c>
      <c r="AJ375" s="599" t="str">
        <f>IF($AD375="","",VLOOKUP(AD375,Invoer!$F$15:$AU$1999,6,FALSE))</f>
        <v/>
      </c>
      <c r="AK375" s="599" t="str">
        <f>IF($AD375="","",VLOOKUP(AD375,Invoer!$F$15:$AU$1999,9,FALSE))</f>
        <v/>
      </c>
      <c r="AL375" s="599" t="str">
        <f>IF($AD375="","",VLOOKUP(AD375,Invoer!$F$15:$AU$1999,10,FALSE))</f>
        <v/>
      </c>
      <c r="AM375" s="599" t="str">
        <f>IF($AD375="","",VLOOKUP(AD375,Invoer!$F$15:$BB$1999,14,FALSE))</f>
        <v/>
      </c>
      <c r="AN375" s="599" t="str">
        <f>IF($AD375="","",VLOOKUP(AD375,Invoer!$F$15:$AU$1999,11,FALSE))</f>
        <v/>
      </c>
      <c r="AO375" s="662" t="str">
        <f>IF($AD375="","",VLOOKUP(AD375,Invoer!$F$15:$AU$1999,15,FALSE))</f>
        <v/>
      </c>
      <c r="AP375" s="599" t="str">
        <f>IF($AD375="","",VLOOKUP(AD375,Invoer!$F$15:$AU$1999,19,FALSE))</f>
        <v/>
      </c>
      <c r="AQ375" s="662" t="str">
        <f>IF($AD375="","",VLOOKUP(AD375,Invoer!$F$15:$AU$1999,24,FALSE))</f>
        <v/>
      </c>
      <c r="AR375" s="662" t="str">
        <f>IF($AD375="","",VLOOKUP(AD375,Invoer!$F$15:$AU$1999,17,FALSE))</f>
        <v/>
      </c>
      <c r="AS375" s="678" t="str">
        <f t="shared" si="208"/>
        <v/>
      </c>
      <c r="AT375" s="676" t="str">
        <f t="shared" si="182"/>
        <v/>
      </c>
      <c r="AU375" s="77" t="e">
        <f t="shared" si="183"/>
        <v>#VALUE!</v>
      </c>
      <c r="AW375" s="57"/>
      <c r="AX375" s="57"/>
      <c r="BA375" s="83" t="e">
        <f ca="1">Invoer!DW380</f>
        <v>#N/A</v>
      </c>
      <c r="BB375" s="599" t="str">
        <f t="shared" ca="1" si="201"/>
        <v/>
      </c>
      <c r="BC375" s="673" t="str">
        <f ca="1">IF($BB375="","",VLOOKUP(BB375,Invoer!$F$15:$AU$1999,2,FALSE))</f>
        <v/>
      </c>
      <c r="BD375" s="599" t="str">
        <f t="shared" ca="1" si="202"/>
        <v/>
      </c>
      <c r="BE375" s="599" t="str">
        <f ca="1">IF($BB375="","",VLOOKUP(BB375,Invoer!$F$15:$AU$1999,5,FALSE))</f>
        <v/>
      </c>
      <c r="BF375" s="599" t="str">
        <f ca="1">IF($BB375="","",VLOOKUP(BB375,Invoer!$F$15:$AU$1999,6,FALSE))</f>
        <v/>
      </c>
      <c r="BG375" s="599" t="str">
        <f ca="1">IF($BB375="","",VLOOKUP(BB375,Invoer!$F$15:$AU$1999,9,FALSE))</f>
        <v/>
      </c>
      <c r="BH375" s="599" t="str">
        <f ca="1">IF($BB375="","",VLOOKUP(BB375,Invoer!$F$15:$AU$1999,10,FALSE))</f>
        <v/>
      </c>
      <c r="BI375" s="599" t="str">
        <f ca="1">IF($BB375="","",VLOOKUP(BB375,Invoer!$F$15:$BB$1999,14,FALSE))</f>
        <v/>
      </c>
      <c r="BJ375" s="599" t="str">
        <f ca="1">IF($BB375="","",VLOOKUP(BB375,Invoer!$F$15:$AU$1999,11,FALSE))</f>
        <v/>
      </c>
      <c r="BK375" s="662" t="str">
        <f t="shared" ca="1" si="203"/>
        <v/>
      </c>
      <c r="BL375" s="662" t="str">
        <f t="shared" ca="1" si="204"/>
        <v/>
      </c>
      <c r="BM375" s="679" t="str">
        <f t="shared" ca="1" si="205"/>
        <v/>
      </c>
      <c r="BN375" s="662" t="str">
        <f t="shared" ca="1" si="211"/>
        <v/>
      </c>
      <c r="BO375" s="662" t="str">
        <f ca="1">IF($BB375="","",VLOOKUP(BB375,Invoer!$F$15:$AU$1999,15,FALSE))</f>
        <v/>
      </c>
      <c r="BP375" s="662" t="str">
        <f ca="1">IF($BB375="","",VLOOKUP(BB375,Invoer!$F$15:$AU$1999,24,FALSE))</f>
        <v/>
      </c>
      <c r="BQ375" s="662" t="str">
        <f ca="1">IF($BB375="","",VLOOKUP(BB375,Invoer!$F$15:$AU$1999,17,FALSE))</f>
        <v/>
      </c>
      <c r="BS375" s="73" t="e">
        <f t="shared" ca="1" si="209"/>
        <v>#VALUE!</v>
      </c>
      <c r="BT375" s="57" t="str">
        <f t="shared" ca="1" si="210"/>
        <v/>
      </c>
      <c r="CQ375" s="411" t="e">
        <f ca="1">Invoer!EG380</f>
        <v>#N/A</v>
      </c>
      <c r="CR375" s="599" t="str">
        <f t="shared" ca="1" si="185"/>
        <v/>
      </c>
      <c r="CS375" s="673" t="str">
        <f ca="1">IF($CR375="","",VLOOKUP(CR375,Invoer!$F$15:$AU$1500,2,FALSE))</f>
        <v/>
      </c>
      <c r="CT375" s="599" t="str">
        <f t="shared" ca="1" si="186"/>
        <v/>
      </c>
      <c r="CU375" s="599" t="str">
        <f ca="1">IF($CR375="","",VLOOKUP(CR375,Invoer!$F$15:$AU$1500,3,FALSE))</f>
        <v/>
      </c>
      <c r="CV375" s="599" t="str">
        <f ca="1">IF($CR375="","",IF(CU375&lt;&gt;"Liq","",VLOOKUP(CR375,Invoer!$F$15:$AU$1500,4,FALSE)))</f>
        <v/>
      </c>
      <c r="CW375" s="599" t="str">
        <f ca="1">IF($CR375="","",VLOOKUP(CR375,Invoer!$F$15:$AU$1500,5,FALSE))</f>
        <v/>
      </c>
      <c r="CX375" s="599" t="str">
        <f ca="1">IF($CR375="","",VLOOKUP(CR375,Invoer!$F$15:$AU$1500,6,FALSE))</f>
        <v/>
      </c>
      <c r="CY375" s="599" t="str">
        <f ca="1">IF($CR375="","",VLOOKUP(CR375,Invoer!$F$15:$AU$1500,9,FALSE))</f>
        <v/>
      </c>
      <c r="CZ375" s="599" t="str">
        <f ca="1">IF($CR375="","",VLOOKUP(CR375,Invoer!$F$15:$AU$1500,10,FALSE))</f>
        <v/>
      </c>
      <c r="DA375" s="599" t="str">
        <f ca="1">IF($CR375="","",VLOOKUP(CR375,Invoer!$F$15:$AU$1500,11,FALSE))</f>
        <v/>
      </c>
      <c r="DB375" s="599" t="str">
        <f ca="1">IF($CR375="","",VLOOKUP(CR375,Invoer!$F$15:$BB$1500,14,FALSE))</f>
        <v/>
      </c>
      <c r="DC375" s="662" t="str">
        <f ca="1">IF($CR375="","",VLOOKUP(CR375,Invoer!$F$15:$AU$1500,15,FALSE))</f>
        <v/>
      </c>
      <c r="DD375" s="599" t="str">
        <f ca="1">IF($CR375="","",VLOOKUP(CR375,Invoer!$F$15:$AU$1500,19,FALSE))</f>
        <v/>
      </c>
      <c r="DE375" s="662" t="str">
        <f ca="1">IF($CR375="","",VLOOKUP(CR375,Invoer!$F$15:$AU$1500,20,FALSE))</f>
        <v/>
      </c>
      <c r="DF375" s="662" t="str">
        <f ca="1">IF($CR375="","",VLOOKUP(CR375,Invoer!$F$15:$AU$1500,23,FALSE))</f>
        <v/>
      </c>
      <c r="DG375" s="662" t="str">
        <f ca="1">IF($CR375="","",VLOOKUP(CR375,Invoer!$F$15:$AU$1500,17,FALSE))</f>
        <v/>
      </c>
      <c r="DH375" s="681" t="str">
        <f t="shared" ca="1" si="187"/>
        <v/>
      </c>
      <c r="DI375" s="662" t="str">
        <f t="shared" ca="1" si="188"/>
        <v/>
      </c>
      <c r="DJ375" s="190"/>
      <c r="DK375" s="411" t="str">
        <f t="shared" ca="1" si="189"/>
        <v/>
      </c>
      <c r="DO375" s="61" t="e">
        <f ca="1">IF($DN$4&lt;3,Invoer!EB380,Invoer!EA380)</f>
        <v>#N/A</v>
      </c>
      <c r="DP375" s="599" t="str">
        <f t="shared" ca="1" si="190"/>
        <v/>
      </c>
      <c r="DQ375" s="673" t="str">
        <f ca="1">IF($DP375="","",VLOOKUP(DP375,Invoer!$F$15:$AU$1999,2,FALSE))</f>
        <v/>
      </c>
      <c r="DR375" s="599" t="str">
        <f t="shared" ca="1" si="191"/>
        <v/>
      </c>
      <c r="DS375" s="599" t="str">
        <f ca="1">IF($DP375="","",VLOOKUP(DP375,Invoer!$F$15:$AU$1999,3,FALSE))</f>
        <v/>
      </c>
      <c r="DT375" s="599" t="str">
        <f ca="1">IF($DP375="","",IF(DS375&lt;&gt;"Liq","",VLOOKUP(DP375,Invoer!$F$15:$AU$1999,4,FALSE)))</f>
        <v/>
      </c>
      <c r="DU375" s="599" t="str">
        <f ca="1">IF($DP375="","",VLOOKUP(DP375,Invoer!$F$15:$AU$1999,5,FALSE))</f>
        <v/>
      </c>
      <c r="DV375" s="599" t="str">
        <f ca="1">IF($DP375="","",VLOOKUP(DP375,Invoer!$F$15:$AU$1999,6,FALSE))</f>
        <v/>
      </c>
      <c r="DW375" s="599" t="str">
        <f ca="1">IF($DP375="","",VLOOKUP(DP375,Invoer!$F$15:$AU$1999,9,FALSE))</f>
        <v/>
      </c>
      <c r="DX375" s="599" t="str">
        <f ca="1">IF($DP375="","",VLOOKUP(DP375,Invoer!$F$15:$AU$1999,10,FALSE))</f>
        <v/>
      </c>
      <c r="DY375" s="595" t="str">
        <f ca="1">IF($DP375="","",VLOOKUP(DP375,Invoer!$F$15:$AU$1999,11,FALSE))</f>
        <v/>
      </c>
      <c r="DZ375" s="662" t="str">
        <f ca="1">IF($DP375="","",IF($DN$4&gt;2,"",VLOOKUP(DP375,Invoer!CQ:CS,3,FALSE)))</f>
        <v/>
      </c>
      <c r="EA375" s="541" t="str">
        <f ca="1">IF($DP375="","",IF(ISERROR(DQ375),0,IF($DN$4&lt;3,"",VLOOKUP(DP375,Invoer!$F$15:$AU$1999,15,FALSE))))</f>
        <v/>
      </c>
      <c r="EB375" s="595" t="str">
        <f ca="1">IF($DP375="","",IF($DN$4&lt;3,"",VLOOKUP(DP375,Invoer!$F$15:$AU$1999,19,FALSE)))</f>
        <v/>
      </c>
      <c r="EC375" s="541" t="str">
        <f ca="1">IF($DP375="","",IF(ISERROR(DQ375),0,IF($DN$4&lt;3,"",VLOOKUP(DP375,Invoer!$F$15:$AU$1999,24,FALSE))))</f>
        <v/>
      </c>
      <c r="ED375" s="541" t="str">
        <f ca="1">IF($DP375="","",IF(ISERROR(DQ375),0,IF($DN$4&lt;3,"",VLOOKUP(DP375,Invoer!$F$15:$AU$1999,17,FALSE))))</f>
        <v/>
      </c>
      <c r="EH375" s="89" t="e">
        <f ca="1">Invoer!CP380</f>
        <v>#N/A</v>
      </c>
      <c r="EI375" s="599" t="str">
        <f t="shared" ca="1" si="192"/>
        <v/>
      </c>
      <c r="EJ375" s="673" t="str">
        <f ca="1">IF(EI375="","",VLOOKUP(EI375,Invoer!$F$15:$AU$1999,2,FALSE))</f>
        <v/>
      </c>
      <c r="EK375" s="599" t="str">
        <f t="shared" ca="1" si="193"/>
        <v/>
      </c>
      <c r="EL375" s="599" t="str">
        <f ca="1">IF($EI375="","",VLOOKUP(EI375,Invoer!$F$15:$AU$1999,3,FALSE))</f>
        <v/>
      </c>
      <c r="EM375" s="599" t="str">
        <f ca="1">IF($EI375="","",IF(EL375&lt;&gt;"Liq","",VLOOKUP(EI375,Invoer!$F$15:$AU$1999,4,FALSE)))</f>
        <v/>
      </c>
      <c r="EN375" s="599" t="str">
        <f ca="1">IF($EI375="","",VLOOKUP(EI375,Invoer!$F$15:$AU$1999,6,FALSE))</f>
        <v/>
      </c>
      <c r="EO375" s="599" t="str">
        <f ca="1">IF(EI375="","",VLOOKUP(EI375,Invoer!$F$15:$AU$1999,9,FALSE))</f>
        <v/>
      </c>
      <c r="EP375" s="599" t="str">
        <f ca="1">IF(EI375="","",VLOOKUP(EI375,Invoer!$F$15:$AU$1999,10,FALSE))</f>
        <v/>
      </c>
      <c r="EQ375" s="599" t="str">
        <f ca="1">IF(EI375="","",VLOOKUP(EI375,Invoer!$F$15:$AU$1999,11,FALSE))</f>
        <v/>
      </c>
      <c r="ER375" s="662" t="str">
        <f ca="1">IF(EI375="","",VLOOKUP(EI375,Invoer!CQ:CS,3,FALSE))</f>
        <v/>
      </c>
      <c r="ES375" s="662" t="str">
        <f t="shared" ca="1" si="194"/>
        <v/>
      </c>
      <c r="ET375" s="513" t="str">
        <f t="shared" ca="1" si="195"/>
        <v/>
      </c>
      <c r="EU375" s="112" t="str">
        <f t="shared" ca="1" si="196"/>
        <v/>
      </c>
      <c r="EV375" s="83" t="s">
        <v>160</v>
      </c>
      <c r="EW375" s="682" t="str">
        <f t="shared" ca="1" si="197"/>
        <v/>
      </c>
      <c r="EX375" s="662" t="str">
        <f t="shared" ca="1" si="198"/>
        <v/>
      </c>
      <c r="EY375"/>
      <c r="EZ375" s="56" t="e">
        <f t="shared" ca="1" si="206"/>
        <v>#VALUE!</v>
      </c>
      <c r="FA375" s="56" t="e">
        <f t="shared" ca="1" si="207"/>
        <v>#VALUE!</v>
      </c>
      <c r="FE375"/>
      <c r="FI375"/>
      <c r="FJ375"/>
    </row>
    <row r="376" spans="1:166" ht="12" customHeight="1" x14ac:dyDescent="0.2">
      <c r="A376"/>
      <c r="B376"/>
      <c r="C376"/>
      <c r="E376"/>
      <c r="AC376" s="435" t="str">
        <f>IF($AC$7&lt;3,Invoer!DR381,IF($AC$7=3,Invoer!BT381,"x"))</f>
        <v>x</v>
      </c>
      <c r="AD376" s="599" t="str">
        <f t="shared" si="199"/>
        <v/>
      </c>
      <c r="AE376" s="673" t="str">
        <f>IF($AD376="","",VLOOKUP(AD376,Invoer!$F$15:$AU$1999,2,FALSE))</f>
        <v/>
      </c>
      <c r="AF376" s="599" t="str">
        <f t="shared" si="200"/>
        <v/>
      </c>
      <c r="AG376" s="599" t="str">
        <f>IF($AD376="","",VLOOKUP(AD376,Invoer!$F$15:$AU$1999,3,FALSE))</f>
        <v/>
      </c>
      <c r="AH376" s="599" t="str">
        <f>IF($AD376="","",IF(AG376&lt;&gt;"Liq","",VLOOKUP(AD376,Invoer!$F$15:$AU$1999,4,FALSE)))</f>
        <v/>
      </c>
      <c r="AI376" s="677" t="str">
        <f>IF($AD376="","",VLOOKUP(AD376,Invoer!$F$15:$AU$1999,5,FALSE))</f>
        <v/>
      </c>
      <c r="AJ376" s="599" t="str">
        <f>IF($AD376="","",VLOOKUP(AD376,Invoer!$F$15:$AU$1999,6,FALSE))</f>
        <v/>
      </c>
      <c r="AK376" s="599" t="str">
        <f>IF($AD376="","",VLOOKUP(AD376,Invoer!$F$15:$AU$1999,9,FALSE))</f>
        <v/>
      </c>
      <c r="AL376" s="599" t="str">
        <f>IF($AD376="","",VLOOKUP(AD376,Invoer!$F$15:$AU$1999,10,FALSE))</f>
        <v/>
      </c>
      <c r="AM376" s="599" t="str">
        <f>IF($AD376="","",VLOOKUP(AD376,Invoer!$F$15:$BB$1999,14,FALSE))</f>
        <v/>
      </c>
      <c r="AN376" s="599" t="str">
        <f>IF($AD376="","",VLOOKUP(AD376,Invoer!$F$15:$AU$1999,11,FALSE))</f>
        <v/>
      </c>
      <c r="AO376" s="662" t="str">
        <f>IF($AD376="","",VLOOKUP(AD376,Invoer!$F$15:$AU$1999,15,FALSE))</f>
        <v/>
      </c>
      <c r="AP376" s="599" t="str">
        <f>IF($AD376="","",VLOOKUP(AD376,Invoer!$F$15:$AU$1999,19,FALSE))</f>
        <v/>
      </c>
      <c r="AQ376" s="662" t="str">
        <f>IF($AD376="","",VLOOKUP(AD376,Invoer!$F$15:$AU$1999,24,FALSE))</f>
        <v/>
      </c>
      <c r="AR376" s="662" t="str">
        <f>IF($AD376="","",VLOOKUP(AD376,Invoer!$F$15:$AU$1999,17,FALSE))</f>
        <v/>
      </c>
      <c r="AS376" s="678" t="str">
        <f t="shared" si="208"/>
        <v/>
      </c>
      <c r="AT376" s="676" t="str">
        <f t="shared" si="182"/>
        <v/>
      </c>
      <c r="AU376" s="77" t="e">
        <f t="shared" si="183"/>
        <v>#VALUE!</v>
      </c>
      <c r="AW376" s="57"/>
      <c r="AX376" s="57"/>
      <c r="BA376" s="83" t="e">
        <f ca="1">Invoer!DW381</f>
        <v>#N/A</v>
      </c>
      <c r="BB376" s="599" t="str">
        <f t="shared" ca="1" si="201"/>
        <v/>
      </c>
      <c r="BC376" s="673" t="str">
        <f ca="1">IF($BB376="","",VLOOKUP(BB376,Invoer!$F$15:$AU$1999,2,FALSE))</f>
        <v/>
      </c>
      <c r="BD376" s="599" t="str">
        <f t="shared" ca="1" si="202"/>
        <v/>
      </c>
      <c r="BE376" s="599" t="str">
        <f ca="1">IF($BB376="","",VLOOKUP(BB376,Invoer!$F$15:$AU$1999,5,FALSE))</f>
        <v/>
      </c>
      <c r="BF376" s="599" t="str">
        <f ca="1">IF($BB376="","",VLOOKUP(BB376,Invoer!$F$15:$AU$1999,6,FALSE))</f>
        <v/>
      </c>
      <c r="BG376" s="599" t="str">
        <f ca="1">IF($BB376="","",VLOOKUP(BB376,Invoer!$F$15:$AU$1999,9,FALSE))</f>
        <v/>
      </c>
      <c r="BH376" s="599" t="str">
        <f ca="1">IF($BB376="","",VLOOKUP(BB376,Invoer!$F$15:$AU$1999,10,FALSE))</f>
        <v/>
      </c>
      <c r="BI376" s="599" t="str">
        <f ca="1">IF($BB376="","",VLOOKUP(BB376,Invoer!$F$15:$BB$1999,14,FALSE))</f>
        <v/>
      </c>
      <c r="BJ376" s="599" t="str">
        <f ca="1">IF($BB376="","",VLOOKUP(BB376,Invoer!$F$15:$AU$1999,11,FALSE))</f>
        <v/>
      </c>
      <c r="BK376" s="662" t="str">
        <f t="shared" ca="1" si="203"/>
        <v/>
      </c>
      <c r="BL376" s="662" t="str">
        <f t="shared" ca="1" si="204"/>
        <v/>
      </c>
      <c r="BM376" s="679" t="str">
        <f t="shared" ca="1" si="205"/>
        <v/>
      </c>
      <c r="BN376" s="662" t="str">
        <f t="shared" ca="1" si="211"/>
        <v/>
      </c>
      <c r="BO376" s="662" t="str">
        <f ca="1">IF($BB376="","",VLOOKUP(BB376,Invoer!$F$15:$AU$1999,15,FALSE))</f>
        <v/>
      </c>
      <c r="BP376" s="662" t="str">
        <f ca="1">IF($BB376="","",VLOOKUP(BB376,Invoer!$F$15:$AU$1999,24,FALSE))</f>
        <v/>
      </c>
      <c r="BQ376" s="662" t="str">
        <f ca="1">IF($BB376="","",VLOOKUP(BB376,Invoer!$F$15:$AU$1999,17,FALSE))</f>
        <v/>
      </c>
      <c r="BS376" s="73" t="e">
        <f t="shared" ca="1" si="209"/>
        <v>#VALUE!</v>
      </c>
      <c r="BT376" s="57" t="str">
        <f t="shared" ca="1" si="210"/>
        <v/>
      </c>
      <c r="CQ376" s="411" t="e">
        <f ca="1">Invoer!EG381</f>
        <v>#N/A</v>
      </c>
      <c r="CR376" s="599" t="str">
        <f t="shared" ca="1" si="185"/>
        <v/>
      </c>
      <c r="CS376" s="673" t="str">
        <f ca="1">IF($CR376="","",VLOOKUP(CR376,Invoer!$F$15:$AU$1500,2,FALSE))</f>
        <v/>
      </c>
      <c r="CT376" s="599" t="str">
        <f t="shared" ca="1" si="186"/>
        <v/>
      </c>
      <c r="CU376" s="599" t="str">
        <f ca="1">IF($CR376="","",VLOOKUP(CR376,Invoer!$F$15:$AU$1500,3,FALSE))</f>
        <v/>
      </c>
      <c r="CV376" s="599" t="str">
        <f ca="1">IF($CR376="","",IF(CU376&lt;&gt;"Liq","",VLOOKUP(CR376,Invoer!$F$15:$AU$1500,4,FALSE)))</f>
        <v/>
      </c>
      <c r="CW376" s="599" t="str">
        <f ca="1">IF($CR376="","",VLOOKUP(CR376,Invoer!$F$15:$AU$1500,5,FALSE))</f>
        <v/>
      </c>
      <c r="CX376" s="599" t="str">
        <f ca="1">IF($CR376="","",VLOOKUP(CR376,Invoer!$F$15:$AU$1500,6,FALSE))</f>
        <v/>
      </c>
      <c r="CY376" s="599" t="str">
        <f ca="1">IF($CR376="","",VLOOKUP(CR376,Invoer!$F$15:$AU$1500,9,FALSE))</f>
        <v/>
      </c>
      <c r="CZ376" s="599" t="str">
        <f ca="1">IF($CR376="","",VLOOKUP(CR376,Invoer!$F$15:$AU$1500,10,FALSE))</f>
        <v/>
      </c>
      <c r="DA376" s="599" t="str">
        <f ca="1">IF($CR376="","",VLOOKUP(CR376,Invoer!$F$15:$AU$1500,11,FALSE))</f>
        <v/>
      </c>
      <c r="DB376" s="599" t="str">
        <f ca="1">IF($CR376="","",VLOOKUP(CR376,Invoer!$F$15:$BB$1500,14,FALSE))</f>
        <v/>
      </c>
      <c r="DC376" s="662" t="str">
        <f ca="1">IF($CR376="","",VLOOKUP(CR376,Invoer!$F$15:$AU$1500,15,FALSE))</f>
        <v/>
      </c>
      <c r="DD376" s="599" t="str">
        <f ca="1">IF($CR376="","",VLOOKUP(CR376,Invoer!$F$15:$AU$1500,19,FALSE))</f>
        <v/>
      </c>
      <c r="DE376" s="662" t="str">
        <f ca="1">IF($CR376="","",VLOOKUP(CR376,Invoer!$F$15:$AU$1500,20,FALSE))</f>
        <v/>
      </c>
      <c r="DF376" s="662" t="str">
        <f ca="1">IF($CR376="","",VLOOKUP(CR376,Invoer!$F$15:$AU$1500,23,FALSE))</f>
        <v/>
      </c>
      <c r="DG376" s="662" t="str">
        <f ca="1">IF($CR376="","",VLOOKUP(CR376,Invoer!$F$15:$AU$1500,17,FALSE))</f>
        <v/>
      </c>
      <c r="DH376" s="681" t="str">
        <f t="shared" ca="1" si="187"/>
        <v/>
      </c>
      <c r="DI376" s="662" t="str">
        <f t="shared" ca="1" si="188"/>
        <v/>
      </c>
      <c r="DJ376" s="190"/>
      <c r="DK376" s="411" t="str">
        <f t="shared" ca="1" si="189"/>
        <v/>
      </c>
      <c r="DO376" s="61" t="e">
        <f ca="1">IF($DN$4&lt;3,Invoer!EB381,Invoer!EA381)</f>
        <v>#N/A</v>
      </c>
      <c r="DP376" s="599" t="str">
        <f t="shared" ca="1" si="190"/>
        <v/>
      </c>
      <c r="DQ376" s="673" t="str">
        <f ca="1">IF($DP376="","",VLOOKUP(DP376,Invoer!$F$15:$AU$1999,2,FALSE))</f>
        <v/>
      </c>
      <c r="DR376" s="599" t="str">
        <f t="shared" ca="1" si="191"/>
        <v/>
      </c>
      <c r="DS376" s="599" t="str">
        <f ca="1">IF($DP376="","",VLOOKUP(DP376,Invoer!$F$15:$AU$1999,3,FALSE))</f>
        <v/>
      </c>
      <c r="DT376" s="599" t="str">
        <f ca="1">IF($DP376="","",IF(DS376&lt;&gt;"Liq","",VLOOKUP(DP376,Invoer!$F$15:$AU$1999,4,FALSE)))</f>
        <v/>
      </c>
      <c r="DU376" s="599" t="str">
        <f ca="1">IF($DP376="","",VLOOKUP(DP376,Invoer!$F$15:$AU$1999,5,FALSE))</f>
        <v/>
      </c>
      <c r="DV376" s="599" t="str">
        <f ca="1">IF($DP376="","",VLOOKUP(DP376,Invoer!$F$15:$AU$1999,6,FALSE))</f>
        <v/>
      </c>
      <c r="DW376" s="599" t="str">
        <f ca="1">IF($DP376="","",VLOOKUP(DP376,Invoer!$F$15:$AU$1999,9,FALSE))</f>
        <v/>
      </c>
      <c r="DX376" s="599" t="str">
        <f ca="1">IF($DP376="","",VLOOKUP(DP376,Invoer!$F$15:$AU$1999,10,FALSE))</f>
        <v/>
      </c>
      <c r="DY376" s="595" t="str">
        <f ca="1">IF($DP376="","",VLOOKUP(DP376,Invoer!$F$15:$AU$1999,11,FALSE))</f>
        <v/>
      </c>
      <c r="DZ376" s="662" t="str">
        <f ca="1">IF($DP376="","",IF($DN$4&gt;2,"",VLOOKUP(DP376,Invoer!CQ:CS,3,FALSE)))</f>
        <v/>
      </c>
      <c r="EA376" s="541" t="str">
        <f ca="1">IF($DP376="","",IF(ISERROR(DQ376),0,IF($DN$4&lt;3,"",VLOOKUP(DP376,Invoer!$F$15:$AU$1999,15,FALSE))))</f>
        <v/>
      </c>
      <c r="EB376" s="595" t="str">
        <f ca="1">IF($DP376="","",IF($DN$4&lt;3,"",VLOOKUP(DP376,Invoer!$F$15:$AU$1999,19,FALSE)))</f>
        <v/>
      </c>
      <c r="EC376" s="541" t="str">
        <f ca="1">IF($DP376="","",IF(ISERROR(DQ376),0,IF($DN$4&lt;3,"",VLOOKUP(DP376,Invoer!$F$15:$AU$1999,24,FALSE))))</f>
        <v/>
      </c>
      <c r="ED376" s="541" t="str">
        <f ca="1">IF($DP376="","",IF(ISERROR(DQ376),0,IF($DN$4&lt;3,"",VLOOKUP(DP376,Invoer!$F$15:$AU$1999,17,FALSE))))</f>
        <v/>
      </c>
      <c r="EH376" s="89" t="e">
        <f ca="1">Invoer!CP381</f>
        <v>#N/A</v>
      </c>
      <c r="EI376" s="599" t="str">
        <f t="shared" ca="1" si="192"/>
        <v/>
      </c>
      <c r="EJ376" s="673" t="str">
        <f ca="1">IF(EI376="","",VLOOKUP(EI376,Invoer!$F$15:$AU$1999,2,FALSE))</f>
        <v/>
      </c>
      <c r="EK376" s="599" t="str">
        <f t="shared" ca="1" si="193"/>
        <v/>
      </c>
      <c r="EL376" s="599" t="str">
        <f ca="1">IF($EI376="","",VLOOKUP(EI376,Invoer!$F$15:$AU$1999,3,FALSE))</f>
        <v/>
      </c>
      <c r="EM376" s="599" t="str">
        <f ca="1">IF($EI376="","",IF(EL376&lt;&gt;"Liq","",VLOOKUP(EI376,Invoer!$F$15:$AU$1999,4,FALSE)))</f>
        <v/>
      </c>
      <c r="EN376" s="599" t="str">
        <f ca="1">IF($EI376="","",VLOOKUP(EI376,Invoer!$F$15:$AU$1999,6,FALSE))</f>
        <v/>
      </c>
      <c r="EO376" s="599" t="str">
        <f ca="1">IF(EI376="","",VLOOKUP(EI376,Invoer!$F$15:$AU$1999,9,FALSE))</f>
        <v/>
      </c>
      <c r="EP376" s="599" t="str">
        <f ca="1">IF(EI376="","",VLOOKUP(EI376,Invoer!$F$15:$AU$1999,10,FALSE))</f>
        <v/>
      </c>
      <c r="EQ376" s="599" t="str">
        <f ca="1">IF(EI376="","",VLOOKUP(EI376,Invoer!$F$15:$AU$1999,11,FALSE))</f>
        <v/>
      </c>
      <c r="ER376" s="662" t="str">
        <f ca="1">IF(EI376="","",VLOOKUP(EI376,Invoer!CQ:CS,3,FALSE))</f>
        <v/>
      </c>
      <c r="ES376" s="662" t="str">
        <f t="shared" ca="1" si="194"/>
        <v/>
      </c>
      <c r="ET376" s="513" t="str">
        <f t="shared" ca="1" si="195"/>
        <v/>
      </c>
      <c r="EU376" s="112" t="str">
        <f t="shared" ca="1" si="196"/>
        <v/>
      </c>
      <c r="EV376" s="83" t="s">
        <v>160</v>
      </c>
      <c r="EW376" s="682" t="str">
        <f t="shared" ca="1" si="197"/>
        <v/>
      </c>
      <c r="EX376" s="662" t="str">
        <f t="shared" ca="1" si="198"/>
        <v/>
      </c>
      <c r="EY376"/>
      <c r="EZ376" s="56" t="e">
        <f t="shared" ca="1" si="206"/>
        <v>#VALUE!</v>
      </c>
      <c r="FA376" s="56" t="e">
        <f t="shared" ca="1" si="207"/>
        <v>#VALUE!</v>
      </c>
      <c r="FE376"/>
      <c r="FI376"/>
      <c r="FJ376"/>
    </row>
    <row r="377" spans="1:166" ht="12" customHeight="1" x14ac:dyDescent="0.2">
      <c r="A377"/>
      <c r="B377"/>
      <c r="C377"/>
      <c r="E377"/>
      <c r="AC377" s="435" t="str">
        <f>IF($AC$7&lt;3,Invoer!DR382,IF($AC$7=3,Invoer!BT382,"x"))</f>
        <v>x</v>
      </c>
      <c r="AD377" s="599" t="str">
        <f t="shared" si="199"/>
        <v/>
      </c>
      <c r="AE377" s="673" t="str">
        <f>IF($AD377="","",VLOOKUP(AD377,Invoer!$F$15:$AU$1999,2,FALSE))</f>
        <v/>
      </c>
      <c r="AF377" s="599" t="str">
        <f t="shared" si="200"/>
        <v/>
      </c>
      <c r="AG377" s="599" t="str">
        <f>IF($AD377="","",VLOOKUP(AD377,Invoer!$F$15:$AU$1999,3,FALSE))</f>
        <v/>
      </c>
      <c r="AH377" s="599" t="str">
        <f>IF($AD377="","",IF(AG377&lt;&gt;"Liq","",VLOOKUP(AD377,Invoer!$F$15:$AU$1999,4,FALSE)))</f>
        <v/>
      </c>
      <c r="AI377" s="677" t="str">
        <f>IF($AD377="","",VLOOKUP(AD377,Invoer!$F$15:$AU$1999,5,FALSE))</f>
        <v/>
      </c>
      <c r="AJ377" s="599" t="str">
        <f>IF($AD377="","",VLOOKUP(AD377,Invoer!$F$15:$AU$1999,6,FALSE))</f>
        <v/>
      </c>
      <c r="AK377" s="599" t="str">
        <f>IF($AD377="","",VLOOKUP(AD377,Invoer!$F$15:$AU$1999,9,FALSE))</f>
        <v/>
      </c>
      <c r="AL377" s="599" t="str">
        <f>IF($AD377="","",VLOOKUP(AD377,Invoer!$F$15:$AU$1999,10,FALSE))</f>
        <v/>
      </c>
      <c r="AM377" s="599" t="str">
        <f>IF($AD377="","",VLOOKUP(AD377,Invoer!$F$15:$BB$1999,14,FALSE))</f>
        <v/>
      </c>
      <c r="AN377" s="599" t="str">
        <f>IF($AD377="","",VLOOKUP(AD377,Invoer!$F$15:$AU$1999,11,FALSE))</f>
        <v/>
      </c>
      <c r="AO377" s="662" t="str">
        <f>IF($AD377="","",VLOOKUP(AD377,Invoer!$F$15:$AU$1999,15,FALSE))</f>
        <v/>
      </c>
      <c r="AP377" s="599" t="str">
        <f>IF($AD377="","",VLOOKUP(AD377,Invoer!$F$15:$AU$1999,19,FALSE))</f>
        <v/>
      </c>
      <c r="AQ377" s="662" t="str">
        <f>IF($AD377="","",VLOOKUP(AD377,Invoer!$F$15:$AU$1999,24,FALSE))</f>
        <v/>
      </c>
      <c r="AR377" s="662" t="str">
        <f>IF($AD377="","",VLOOKUP(AD377,Invoer!$F$15:$AU$1999,17,FALSE))</f>
        <v/>
      </c>
      <c r="AS377" s="678" t="str">
        <f t="shared" si="208"/>
        <v/>
      </c>
      <c r="AT377" s="676" t="str">
        <f t="shared" si="182"/>
        <v/>
      </c>
      <c r="AU377" s="77" t="e">
        <f t="shared" si="183"/>
        <v>#VALUE!</v>
      </c>
      <c r="AW377" s="57"/>
      <c r="AX377" s="57"/>
      <c r="BA377" s="83" t="e">
        <f ca="1">Invoer!DW382</f>
        <v>#N/A</v>
      </c>
      <c r="BB377" s="599" t="str">
        <f t="shared" ca="1" si="201"/>
        <v/>
      </c>
      <c r="BC377" s="673" t="str">
        <f ca="1">IF($BB377="","",VLOOKUP(BB377,Invoer!$F$15:$AU$1999,2,FALSE))</f>
        <v/>
      </c>
      <c r="BD377" s="599" t="str">
        <f t="shared" ca="1" si="202"/>
        <v/>
      </c>
      <c r="BE377" s="599" t="str">
        <f ca="1">IF($BB377="","",VLOOKUP(BB377,Invoer!$F$15:$AU$1999,5,FALSE))</f>
        <v/>
      </c>
      <c r="BF377" s="599" t="str">
        <f ca="1">IF($BB377="","",VLOOKUP(BB377,Invoer!$F$15:$AU$1999,6,FALSE))</f>
        <v/>
      </c>
      <c r="BG377" s="599" t="str">
        <f ca="1">IF($BB377="","",VLOOKUP(BB377,Invoer!$F$15:$AU$1999,9,FALSE))</f>
        <v/>
      </c>
      <c r="BH377" s="599" t="str">
        <f ca="1">IF($BB377="","",VLOOKUP(BB377,Invoer!$F$15:$AU$1999,10,FALSE))</f>
        <v/>
      </c>
      <c r="BI377" s="599" t="str">
        <f ca="1">IF($BB377="","",VLOOKUP(BB377,Invoer!$F$15:$BB$1999,14,FALSE))</f>
        <v/>
      </c>
      <c r="BJ377" s="599" t="str">
        <f ca="1">IF($BB377="","",VLOOKUP(BB377,Invoer!$F$15:$AU$1999,11,FALSE))</f>
        <v/>
      </c>
      <c r="BK377" s="662" t="str">
        <f t="shared" ca="1" si="203"/>
        <v/>
      </c>
      <c r="BL377" s="662" t="str">
        <f t="shared" ca="1" si="204"/>
        <v/>
      </c>
      <c r="BM377" s="679" t="str">
        <f t="shared" ca="1" si="205"/>
        <v/>
      </c>
      <c r="BN377" s="662" t="str">
        <f t="shared" ca="1" si="211"/>
        <v/>
      </c>
      <c r="BO377" s="662" t="str">
        <f ca="1">IF($BB377="","",VLOOKUP(BB377,Invoer!$F$15:$AU$1999,15,FALSE))</f>
        <v/>
      </c>
      <c r="BP377" s="662" t="str">
        <f ca="1">IF($BB377="","",VLOOKUP(BB377,Invoer!$F$15:$AU$1999,24,FALSE))</f>
        <v/>
      </c>
      <c r="BQ377" s="662" t="str">
        <f ca="1">IF($BB377="","",VLOOKUP(BB377,Invoer!$F$15:$AU$1999,17,FALSE))</f>
        <v/>
      </c>
      <c r="BS377" s="73" t="e">
        <f t="shared" ca="1" si="209"/>
        <v>#VALUE!</v>
      </c>
      <c r="BT377" s="57" t="str">
        <f t="shared" ca="1" si="210"/>
        <v/>
      </c>
      <c r="CQ377" s="411" t="e">
        <f ca="1">Invoer!EG382</f>
        <v>#N/A</v>
      </c>
      <c r="CR377" s="599" t="str">
        <f t="shared" ca="1" si="185"/>
        <v/>
      </c>
      <c r="CS377" s="673" t="str">
        <f ca="1">IF($CR377="","",VLOOKUP(CR377,Invoer!$F$15:$AU$1500,2,FALSE))</f>
        <v/>
      </c>
      <c r="CT377" s="599" t="str">
        <f t="shared" ca="1" si="186"/>
        <v/>
      </c>
      <c r="CU377" s="599" t="str">
        <f ca="1">IF($CR377="","",VLOOKUP(CR377,Invoer!$F$15:$AU$1500,3,FALSE))</f>
        <v/>
      </c>
      <c r="CV377" s="599" t="str">
        <f ca="1">IF($CR377="","",IF(CU377&lt;&gt;"Liq","",VLOOKUP(CR377,Invoer!$F$15:$AU$1500,4,FALSE)))</f>
        <v/>
      </c>
      <c r="CW377" s="599" t="str">
        <f ca="1">IF($CR377="","",VLOOKUP(CR377,Invoer!$F$15:$AU$1500,5,FALSE))</f>
        <v/>
      </c>
      <c r="CX377" s="599" t="str">
        <f ca="1">IF($CR377="","",VLOOKUP(CR377,Invoer!$F$15:$AU$1500,6,FALSE))</f>
        <v/>
      </c>
      <c r="CY377" s="599" t="str">
        <f ca="1">IF($CR377="","",VLOOKUP(CR377,Invoer!$F$15:$AU$1500,9,FALSE))</f>
        <v/>
      </c>
      <c r="CZ377" s="599" t="str">
        <f ca="1">IF($CR377="","",VLOOKUP(CR377,Invoer!$F$15:$AU$1500,10,FALSE))</f>
        <v/>
      </c>
      <c r="DA377" s="599" t="str">
        <f ca="1">IF($CR377="","",VLOOKUP(CR377,Invoer!$F$15:$AU$1500,11,FALSE))</f>
        <v/>
      </c>
      <c r="DB377" s="599" t="str">
        <f ca="1">IF($CR377="","",VLOOKUP(CR377,Invoer!$F$15:$BB$1500,14,FALSE))</f>
        <v/>
      </c>
      <c r="DC377" s="662" t="str">
        <f ca="1">IF($CR377="","",VLOOKUP(CR377,Invoer!$F$15:$AU$1500,15,FALSE))</f>
        <v/>
      </c>
      <c r="DD377" s="599" t="str">
        <f ca="1">IF($CR377="","",VLOOKUP(CR377,Invoer!$F$15:$AU$1500,19,FALSE))</f>
        <v/>
      </c>
      <c r="DE377" s="662" t="str">
        <f ca="1">IF($CR377="","",VLOOKUP(CR377,Invoer!$F$15:$AU$1500,20,FALSE))</f>
        <v/>
      </c>
      <c r="DF377" s="662" t="str">
        <f ca="1">IF($CR377="","",VLOOKUP(CR377,Invoer!$F$15:$AU$1500,23,FALSE))</f>
        <v/>
      </c>
      <c r="DG377" s="662" t="str">
        <f ca="1">IF($CR377="","",VLOOKUP(CR377,Invoer!$F$15:$AU$1500,17,FALSE))</f>
        <v/>
      </c>
      <c r="DH377" s="681" t="str">
        <f t="shared" ca="1" si="187"/>
        <v/>
      </c>
      <c r="DI377" s="662" t="str">
        <f t="shared" ca="1" si="188"/>
        <v/>
      </c>
      <c r="DJ377" s="190"/>
      <c r="DK377" s="411" t="str">
        <f t="shared" ca="1" si="189"/>
        <v/>
      </c>
      <c r="DO377" s="61" t="e">
        <f ca="1">IF($DN$4&lt;3,Invoer!EB382,Invoer!EA382)</f>
        <v>#N/A</v>
      </c>
      <c r="DP377" s="599" t="str">
        <f t="shared" ca="1" si="190"/>
        <v/>
      </c>
      <c r="DQ377" s="673" t="str">
        <f ca="1">IF($DP377="","",VLOOKUP(DP377,Invoer!$F$15:$AU$1999,2,FALSE))</f>
        <v/>
      </c>
      <c r="DR377" s="599" t="str">
        <f t="shared" ca="1" si="191"/>
        <v/>
      </c>
      <c r="DS377" s="599" t="str">
        <f ca="1">IF($DP377="","",VLOOKUP(DP377,Invoer!$F$15:$AU$1999,3,FALSE))</f>
        <v/>
      </c>
      <c r="DT377" s="599" t="str">
        <f ca="1">IF($DP377="","",IF(DS377&lt;&gt;"Liq","",VLOOKUP(DP377,Invoer!$F$15:$AU$1999,4,FALSE)))</f>
        <v/>
      </c>
      <c r="DU377" s="599" t="str">
        <f ca="1">IF($DP377="","",VLOOKUP(DP377,Invoer!$F$15:$AU$1999,5,FALSE))</f>
        <v/>
      </c>
      <c r="DV377" s="599" t="str">
        <f ca="1">IF($DP377="","",VLOOKUP(DP377,Invoer!$F$15:$AU$1999,6,FALSE))</f>
        <v/>
      </c>
      <c r="DW377" s="599" t="str">
        <f ca="1">IF($DP377="","",VLOOKUP(DP377,Invoer!$F$15:$AU$1999,9,FALSE))</f>
        <v/>
      </c>
      <c r="DX377" s="599" t="str">
        <f ca="1">IF($DP377="","",VLOOKUP(DP377,Invoer!$F$15:$AU$1999,10,FALSE))</f>
        <v/>
      </c>
      <c r="DY377" s="595" t="str">
        <f ca="1">IF($DP377="","",VLOOKUP(DP377,Invoer!$F$15:$AU$1999,11,FALSE))</f>
        <v/>
      </c>
      <c r="DZ377" s="662" t="str">
        <f ca="1">IF($DP377="","",IF($DN$4&gt;2,"",VLOOKUP(DP377,Invoer!CQ:CS,3,FALSE)))</f>
        <v/>
      </c>
      <c r="EA377" s="541" t="str">
        <f ca="1">IF($DP377="","",IF(ISERROR(DQ377),0,IF($DN$4&lt;3,"",VLOOKUP(DP377,Invoer!$F$15:$AU$1999,15,FALSE))))</f>
        <v/>
      </c>
      <c r="EB377" s="595" t="str">
        <f ca="1">IF($DP377="","",IF($DN$4&lt;3,"",VLOOKUP(DP377,Invoer!$F$15:$AU$1999,19,FALSE)))</f>
        <v/>
      </c>
      <c r="EC377" s="541" t="str">
        <f ca="1">IF($DP377="","",IF(ISERROR(DQ377),0,IF($DN$4&lt;3,"",VLOOKUP(DP377,Invoer!$F$15:$AU$1999,24,FALSE))))</f>
        <v/>
      </c>
      <c r="ED377" s="541" t="str">
        <f ca="1">IF($DP377="","",IF(ISERROR(DQ377),0,IF($DN$4&lt;3,"",VLOOKUP(DP377,Invoer!$F$15:$AU$1999,17,FALSE))))</f>
        <v/>
      </c>
      <c r="EH377" s="89" t="e">
        <f ca="1">Invoer!CP382</f>
        <v>#N/A</v>
      </c>
      <c r="EI377" s="599" t="str">
        <f t="shared" ca="1" si="192"/>
        <v/>
      </c>
      <c r="EJ377" s="673" t="str">
        <f ca="1">IF(EI377="","",VLOOKUP(EI377,Invoer!$F$15:$AU$1999,2,FALSE))</f>
        <v/>
      </c>
      <c r="EK377" s="599" t="str">
        <f t="shared" ca="1" si="193"/>
        <v/>
      </c>
      <c r="EL377" s="599" t="str">
        <f ca="1">IF($EI377="","",VLOOKUP(EI377,Invoer!$F$15:$AU$1999,3,FALSE))</f>
        <v/>
      </c>
      <c r="EM377" s="599" t="str">
        <f ca="1">IF($EI377="","",IF(EL377&lt;&gt;"Liq","",VLOOKUP(EI377,Invoer!$F$15:$AU$1999,4,FALSE)))</f>
        <v/>
      </c>
      <c r="EN377" s="599" t="str">
        <f ca="1">IF($EI377="","",VLOOKUP(EI377,Invoer!$F$15:$AU$1999,6,FALSE))</f>
        <v/>
      </c>
      <c r="EO377" s="599" t="str">
        <f ca="1">IF(EI377="","",VLOOKUP(EI377,Invoer!$F$15:$AU$1999,9,FALSE))</f>
        <v/>
      </c>
      <c r="EP377" s="599" t="str">
        <f ca="1">IF(EI377="","",VLOOKUP(EI377,Invoer!$F$15:$AU$1999,10,FALSE))</f>
        <v/>
      </c>
      <c r="EQ377" s="599" t="str">
        <f ca="1">IF(EI377="","",VLOOKUP(EI377,Invoer!$F$15:$AU$1999,11,FALSE))</f>
        <v/>
      </c>
      <c r="ER377" s="662" t="str">
        <f ca="1">IF(EI377="","",VLOOKUP(EI377,Invoer!CQ:CS,3,FALSE))</f>
        <v/>
      </c>
      <c r="ES377" s="662" t="str">
        <f t="shared" ca="1" si="194"/>
        <v/>
      </c>
      <c r="ET377" s="513" t="str">
        <f t="shared" ca="1" si="195"/>
        <v/>
      </c>
      <c r="EU377" s="112" t="str">
        <f t="shared" ca="1" si="196"/>
        <v/>
      </c>
      <c r="EV377" s="83" t="s">
        <v>160</v>
      </c>
      <c r="EW377" s="682" t="str">
        <f t="shared" ca="1" si="197"/>
        <v/>
      </c>
      <c r="EX377" s="662" t="str">
        <f t="shared" ca="1" si="198"/>
        <v/>
      </c>
      <c r="EY377"/>
      <c r="EZ377" s="56" t="e">
        <f t="shared" ca="1" si="206"/>
        <v>#VALUE!</v>
      </c>
      <c r="FA377" s="56" t="e">
        <f t="shared" ca="1" si="207"/>
        <v>#VALUE!</v>
      </c>
      <c r="FE377"/>
      <c r="FI377"/>
      <c r="FJ377"/>
    </row>
    <row r="378" spans="1:166" ht="12" customHeight="1" x14ac:dyDescent="0.2">
      <c r="A378"/>
      <c r="B378"/>
      <c r="C378"/>
      <c r="E378"/>
      <c r="AC378" s="435" t="str">
        <f>IF($AC$7&lt;3,Invoer!DR383,IF($AC$7=3,Invoer!BT383,"x"))</f>
        <v>x</v>
      </c>
      <c r="AD378" s="599" t="str">
        <f t="shared" si="199"/>
        <v/>
      </c>
      <c r="AE378" s="673" t="str">
        <f>IF($AD378="","",VLOOKUP(AD378,Invoer!$F$15:$AU$1999,2,FALSE))</f>
        <v/>
      </c>
      <c r="AF378" s="599" t="str">
        <f t="shared" si="200"/>
        <v/>
      </c>
      <c r="AG378" s="599" t="str">
        <f>IF($AD378="","",VLOOKUP(AD378,Invoer!$F$15:$AU$1999,3,FALSE))</f>
        <v/>
      </c>
      <c r="AH378" s="599" t="str">
        <f>IF($AD378="","",IF(AG378&lt;&gt;"Liq","",VLOOKUP(AD378,Invoer!$F$15:$AU$1999,4,FALSE)))</f>
        <v/>
      </c>
      <c r="AI378" s="677" t="str">
        <f>IF($AD378="","",VLOOKUP(AD378,Invoer!$F$15:$AU$1999,5,FALSE))</f>
        <v/>
      </c>
      <c r="AJ378" s="599" t="str">
        <f>IF($AD378="","",VLOOKUP(AD378,Invoer!$F$15:$AU$1999,6,FALSE))</f>
        <v/>
      </c>
      <c r="AK378" s="599" t="str">
        <f>IF($AD378="","",VLOOKUP(AD378,Invoer!$F$15:$AU$1999,9,FALSE))</f>
        <v/>
      </c>
      <c r="AL378" s="599" t="str">
        <f>IF($AD378="","",VLOOKUP(AD378,Invoer!$F$15:$AU$1999,10,FALSE))</f>
        <v/>
      </c>
      <c r="AM378" s="599" t="str">
        <f>IF($AD378="","",VLOOKUP(AD378,Invoer!$F$15:$BB$1999,14,FALSE))</f>
        <v/>
      </c>
      <c r="AN378" s="599" t="str">
        <f>IF($AD378="","",VLOOKUP(AD378,Invoer!$F$15:$AU$1999,11,FALSE))</f>
        <v/>
      </c>
      <c r="AO378" s="662" t="str">
        <f>IF($AD378="","",VLOOKUP(AD378,Invoer!$F$15:$AU$1999,15,FALSE))</f>
        <v/>
      </c>
      <c r="AP378" s="599" t="str">
        <f>IF($AD378="","",VLOOKUP(AD378,Invoer!$F$15:$AU$1999,19,FALSE))</f>
        <v/>
      </c>
      <c r="AQ378" s="662" t="str">
        <f>IF($AD378="","",VLOOKUP(AD378,Invoer!$F$15:$AU$1999,24,FALSE))</f>
        <v/>
      </c>
      <c r="AR378" s="662" t="str">
        <f>IF($AD378="","",VLOOKUP(AD378,Invoer!$F$15:$AU$1999,17,FALSE))</f>
        <v/>
      </c>
      <c r="AS378" s="678" t="str">
        <f t="shared" si="208"/>
        <v/>
      </c>
      <c r="AT378" s="676" t="str">
        <f t="shared" si="182"/>
        <v/>
      </c>
      <c r="AU378" s="77" t="e">
        <f t="shared" si="183"/>
        <v>#VALUE!</v>
      </c>
      <c r="AW378" s="57"/>
      <c r="AX378" s="57"/>
      <c r="BA378" s="83" t="e">
        <f ca="1">Invoer!DW383</f>
        <v>#N/A</v>
      </c>
      <c r="BB378" s="599" t="str">
        <f t="shared" ca="1" si="201"/>
        <v/>
      </c>
      <c r="BC378" s="673" t="str">
        <f ca="1">IF($BB378="","",VLOOKUP(BB378,Invoer!$F$15:$AU$1999,2,FALSE))</f>
        <v/>
      </c>
      <c r="BD378" s="599" t="str">
        <f t="shared" ca="1" si="202"/>
        <v/>
      </c>
      <c r="BE378" s="599" t="str">
        <f ca="1">IF($BB378="","",VLOOKUP(BB378,Invoer!$F$15:$AU$1999,5,FALSE))</f>
        <v/>
      </c>
      <c r="BF378" s="599" t="str">
        <f ca="1">IF($BB378="","",VLOOKUP(BB378,Invoer!$F$15:$AU$1999,6,FALSE))</f>
        <v/>
      </c>
      <c r="BG378" s="599" t="str">
        <f ca="1">IF($BB378="","",VLOOKUP(BB378,Invoer!$F$15:$AU$1999,9,FALSE))</f>
        <v/>
      </c>
      <c r="BH378" s="599" t="str">
        <f ca="1">IF($BB378="","",VLOOKUP(BB378,Invoer!$F$15:$AU$1999,10,FALSE))</f>
        <v/>
      </c>
      <c r="BI378" s="599" t="str">
        <f ca="1">IF($BB378="","",VLOOKUP(BB378,Invoer!$F$15:$BB$1999,14,FALSE))</f>
        <v/>
      </c>
      <c r="BJ378" s="599" t="str">
        <f ca="1">IF($BB378="","",VLOOKUP(BB378,Invoer!$F$15:$AU$1999,11,FALSE))</f>
        <v/>
      </c>
      <c r="BK378" s="662" t="str">
        <f t="shared" ca="1" si="203"/>
        <v/>
      </c>
      <c r="BL378" s="662" t="str">
        <f t="shared" ca="1" si="204"/>
        <v/>
      </c>
      <c r="BM378" s="679" t="str">
        <f t="shared" ca="1" si="205"/>
        <v/>
      </c>
      <c r="BN378" s="662" t="str">
        <f t="shared" ca="1" si="211"/>
        <v/>
      </c>
      <c r="BO378" s="662" t="str">
        <f ca="1">IF($BB378="","",VLOOKUP(BB378,Invoer!$F$15:$AU$1999,15,FALSE))</f>
        <v/>
      </c>
      <c r="BP378" s="662" t="str">
        <f ca="1">IF($BB378="","",VLOOKUP(BB378,Invoer!$F$15:$AU$1999,24,FALSE))</f>
        <v/>
      </c>
      <c r="BQ378" s="662" t="str">
        <f ca="1">IF($BB378="","",VLOOKUP(BB378,Invoer!$F$15:$AU$1999,17,FALSE))</f>
        <v/>
      </c>
      <c r="BS378" s="73" t="e">
        <f t="shared" ca="1" si="209"/>
        <v>#VALUE!</v>
      </c>
      <c r="BT378" s="57" t="str">
        <f t="shared" ca="1" si="210"/>
        <v/>
      </c>
      <c r="CQ378" s="411" t="e">
        <f ca="1">Invoer!EG383</f>
        <v>#N/A</v>
      </c>
      <c r="CR378" s="599" t="str">
        <f t="shared" ca="1" si="185"/>
        <v/>
      </c>
      <c r="CS378" s="673" t="str">
        <f ca="1">IF($CR378="","",VLOOKUP(CR378,Invoer!$F$15:$AU$1500,2,FALSE))</f>
        <v/>
      </c>
      <c r="CT378" s="599" t="str">
        <f t="shared" ca="1" si="186"/>
        <v/>
      </c>
      <c r="CU378" s="599" t="str">
        <f ca="1">IF($CR378="","",VLOOKUP(CR378,Invoer!$F$15:$AU$1500,3,FALSE))</f>
        <v/>
      </c>
      <c r="CV378" s="599" t="str">
        <f ca="1">IF($CR378="","",IF(CU378&lt;&gt;"Liq","",VLOOKUP(CR378,Invoer!$F$15:$AU$1500,4,FALSE)))</f>
        <v/>
      </c>
      <c r="CW378" s="599" t="str">
        <f ca="1">IF($CR378="","",VLOOKUP(CR378,Invoer!$F$15:$AU$1500,5,FALSE))</f>
        <v/>
      </c>
      <c r="CX378" s="599" t="str">
        <f ca="1">IF($CR378="","",VLOOKUP(CR378,Invoer!$F$15:$AU$1500,6,FALSE))</f>
        <v/>
      </c>
      <c r="CY378" s="599" t="str">
        <f ca="1">IF($CR378="","",VLOOKUP(CR378,Invoer!$F$15:$AU$1500,9,FALSE))</f>
        <v/>
      </c>
      <c r="CZ378" s="599" t="str">
        <f ca="1">IF($CR378="","",VLOOKUP(CR378,Invoer!$F$15:$AU$1500,10,FALSE))</f>
        <v/>
      </c>
      <c r="DA378" s="599" t="str">
        <f ca="1">IF($CR378="","",VLOOKUP(CR378,Invoer!$F$15:$AU$1500,11,FALSE))</f>
        <v/>
      </c>
      <c r="DB378" s="599" t="str">
        <f ca="1">IF($CR378="","",VLOOKUP(CR378,Invoer!$F$15:$BB$1500,14,FALSE))</f>
        <v/>
      </c>
      <c r="DC378" s="662" t="str">
        <f ca="1">IF($CR378="","",VLOOKUP(CR378,Invoer!$F$15:$AU$1500,15,FALSE))</f>
        <v/>
      </c>
      <c r="DD378" s="599" t="str">
        <f ca="1">IF($CR378="","",VLOOKUP(CR378,Invoer!$F$15:$AU$1500,19,FALSE))</f>
        <v/>
      </c>
      <c r="DE378" s="662" t="str">
        <f ca="1">IF($CR378="","",VLOOKUP(CR378,Invoer!$F$15:$AU$1500,20,FALSE))</f>
        <v/>
      </c>
      <c r="DF378" s="662" t="str">
        <f ca="1">IF($CR378="","",VLOOKUP(CR378,Invoer!$F$15:$AU$1500,23,FALSE))</f>
        <v/>
      </c>
      <c r="DG378" s="662" t="str">
        <f ca="1">IF($CR378="","",VLOOKUP(CR378,Invoer!$F$15:$AU$1500,17,FALSE))</f>
        <v/>
      </c>
      <c r="DH378" s="681" t="str">
        <f t="shared" ca="1" si="187"/>
        <v/>
      </c>
      <c r="DI378" s="662" t="str">
        <f t="shared" ca="1" si="188"/>
        <v/>
      </c>
      <c r="DJ378" s="190"/>
      <c r="DK378" s="411" t="str">
        <f t="shared" ca="1" si="189"/>
        <v/>
      </c>
      <c r="DO378" s="61" t="e">
        <f ca="1">IF($DN$4&lt;3,Invoer!EB383,Invoer!EA383)</f>
        <v>#N/A</v>
      </c>
      <c r="DP378" s="599" t="str">
        <f t="shared" ca="1" si="190"/>
        <v/>
      </c>
      <c r="DQ378" s="673" t="str">
        <f ca="1">IF($DP378="","",VLOOKUP(DP378,Invoer!$F$15:$AU$1999,2,FALSE))</f>
        <v/>
      </c>
      <c r="DR378" s="599" t="str">
        <f t="shared" ca="1" si="191"/>
        <v/>
      </c>
      <c r="DS378" s="599" t="str">
        <f ca="1">IF($DP378="","",VLOOKUP(DP378,Invoer!$F$15:$AU$1999,3,FALSE))</f>
        <v/>
      </c>
      <c r="DT378" s="599" t="str">
        <f ca="1">IF($DP378="","",IF(DS378&lt;&gt;"Liq","",VLOOKUP(DP378,Invoer!$F$15:$AU$1999,4,FALSE)))</f>
        <v/>
      </c>
      <c r="DU378" s="599" t="str">
        <f ca="1">IF($DP378="","",VLOOKUP(DP378,Invoer!$F$15:$AU$1999,5,FALSE))</f>
        <v/>
      </c>
      <c r="DV378" s="599" t="str">
        <f ca="1">IF($DP378="","",VLOOKUP(DP378,Invoer!$F$15:$AU$1999,6,FALSE))</f>
        <v/>
      </c>
      <c r="DW378" s="599" t="str">
        <f ca="1">IF($DP378="","",VLOOKUP(DP378,Invoer!$F$15:$AU$1999,9,FALSE))</f>
        <v/>
      </c>
      <c r="DX378" s="599" t="str">
        <f ca="1">IF($DP378="","",VLOOKUP(DP378,Invoer!$F$15:$AU$1999,10,FALSE))</f>
        <v/>
      </c>
      <c r="DY378" s="595" t="str">
        <f ca="1">IF($DP378="","",VLOOKUP(DP378,Invoer!$F$15:$AU$1999,11,FALSE))</f>
        <v/>
      </c>
      <c r="DZ378" s="662" t="str">
        <f ca="1">IF($DP378="","",IF($DN$4&gt;2,"",VLOOKUP(DP378,Invoer!CQ:CS,3,FALSE)))</f>
        <v/>
      </c>
      <c r="EA378" s="541" t="str">
        <f ca="1">IF($DP378="","",IF(ISERROR(DQ378),0,IF($DN$4&lt;3,"",VLOOKUP(DP378,Invoer!$F$15:$AU$1999,15,FALSE))))</f>
        <v/>
      </c>
      <c r="EB378" s="595" t="str">
        <f ca="1">IF($DP378="","",IF($DN$4&lt;3,"",VLOOKUP(DP378,Invoer!$F$15:$AU$1999,19,FALSE)))</f>
        <v/>
      </c>
      <c r="EC378" s="541" t="str">
        <f ca="1">IF($DP378="","",IF(ISERROR(DQ378),0,IF($DN$4&lt;3,"",VLOOKUP(DP378,Invoer!$F$15:$AU$1999,24,FALSE))))</f>
        <v/>
      </c>
      <c r="ED378" s="541" t="str">
        <f ca="1">IF($DP378="","",IF(ISERROR(DQ378),0,IF($DN$4&lt;3,"",VLOOKUP(DP378,Invoer!$F$15:$AU$1999,17,FALSE))))</f>
        <v/>
      </c>
      <c r="EH378" s="89" t="e">
        <f ca="1">Invoer!CP383</f>
        <v>#N/A</v>
      </c>
      <c r="EI378" s="599" t="str">
        <f t="shared" ca="1" si="192"/>
        <v/>
      </c>
      <c r="EJ378" s="673" t="str">
        <f ca="1">IF(EI378="","",VLOOKUP(EI378,Invoer!$F$15:$AU$1999,2,FALSE))</f>
        <v/>
      </c>
      <c r="EK378" s="599" t="str">
        <f t="shared" ca="1" si="193"/>
        <v/>
      </c>
      <c r="EL378" s="599" t="str">
        <f ca="1">IF($EI378="","",VLOOKUP(EI378,Invoer!$F$15:$AU$1999,3,FALSE))</f>
        <v/>
      </c>
      <c r="EM378" s="599" t="str">
        <f ca="1">IF($EI378="","",IF(EL378&lt;&gt;"Liq","",VLOOKUP(EI378,Invoer!$F$15:$AU$1999,4,FALSE)))</f>
        <v/>
      </c>
      <c r="EN378" s="599" t="str">
        <f ca="1">IF($EI378="","",VLOOKUP(EI378,Invoer!$F$15:$AU$1999,6,FALSE))</f>
        <v/>
      </c>
      <c r="EO378" s="599" t="str">
        <f ca="1">IF(EI378="","",VLOOKUP(EI378,Invoer!$F$15:$AU$1999,9,FALSE))</f>
        <v/>
      </c>
      <c r="EP378" s="599" t="str">
        <f ca="1">IF(EI378="","",VLOOKUP(EI378,Invoer!$F$15:$AU$1999,10,FALSE))</f>
        <v/>
      </c>
      <c r="EQ378" s="599" t="str">
        <f ca="1">IF(EI378="","",VLOOKUP(EI378,Invoer!$F$15:$AU$1999,11,FALSE))</f>
        <v/>
      </c>
      <c r="ER378" s="662" t="str">
        <f ca="1">IF(EI378="","",VLOOKUP(EI378,Invoer!CQ:CS,3,FALSE))</f>
        <v/>
      </c>
      <c r="ES378" s="662" t="str">
        <f t="shared" ca="1" si="194"/>
        <v/>
      </c>
      <c r="ET378" s="513" t="str">
        <f t="shared" ca="1" si="195"/>
        <v/>
      </c>
      <c r="EU378" s="112" t="str">
        <f t="shared" ca="1" si="196"/>
        <v/>
      </c>
      <c r="EV378" s="83" t="s">
        <v>160</v>
      </c>
      <c r="EW378" s="682" t="str">
        <f t="shared" ca="1" si="197"/>
        <v/>
      </c>
      <c r="EX378" s="662" t="str">
        <f t="shared" ca="1" si="198"/>
        <v/>
      </c>
      <c r="EY378"/>
      <c r="EZ378" s="56" t="e">
        <f t="shared" ca="1" si="206"/>
        <v>#VALUE!</v>
      </c>
      <c r="FA378" s="56" t="e">
        <f t="shared" ca="1" si="207"/>
        <v>#VALUE!</v>
      </c>
      <c r="FE378"/>
      <c r="FI378"/>
      <c r="FJ378"/>
    </row>
    <row r="379" spans="1:166" ht="12" customHeight="1" x14ac:dyDescent="0.2">
      <c r="A379"/>
      <c r="B379"/>
      <c r="C379"/>
      <c r="E379"/>
      <c r="AC379" s="435" t="str">
        <f>IF($AC$7&lt;3,Invoer!DR384,IF($AC$7=3,Invoer!BT384,"x"))</f>
        <v>x</v>
      </c>
      <c r="AD379" s="599" t="str">
        <f t="shared" si="199"/>
        <v/>
      </c>
      <c r="AE379" s="673" t="str">
        <f>IF($AD379="","",VLOOKUP(AD379,Invoer!$F$15:$AU$1999,2,FALSE))</f>
        <v/>
      </c>
      <c r="AF379" s="599" t="str">
        <f t="shared" si="200"/>
        <v/>
      </c>
      <c r="AG379" s="599" t="str">
        <f>IF($AD379="","",VLOOKUP(AD379,Invoer!$F$15:$AU$1999,3,FALSE))</f>
        <v/>
      </c>
      <c r="AH379" s="599" t="str">
        <f>IF($AD379="","",IF(AG379&lt;&gt;"Liq","",VLOOKUP(AD379,Invoer!$F$15:$AU$1999,4,FALSE)))</f>
        <v/>
      </c>
      <c r="AI379" s="677" t="str">
        <f>IF($AD379="","",VLOOKUP(AD379,Invoer!$F$15:$AU$1999,5,FALSE))</f>
        <v/>
      </c>
      <c r="AJ379" s="599" t="str">
        <f>IF($AD379="","",VLOOKUP(AD379,Invoer!$F$15:$AU$1999,6,FALSE))</f>
        <v/>
      </c>
      <c r="AK379" s="599" t="str">
        <f>IF($AD379="","",VLOOKUP(AD379,Invoer!$F$15:$AU$1999,9,FALSE))</f>
        <v/>
      </c>
      <c r="AL379" s="599" t="str">
        <f>IF($AD379="","",VLOOKUP(AD379,Invoer!$F$15:$AU$1999,10,FALSE))</f>
        <v/>
      </c>
      <c r="AM379" s="599" t="str">
        <f>IF($AD379="","",VLOOKUP(AD379,Invoer!$F$15:$BB$1999,14,FALSE))</f>
        <v/>
      </c>
      <c r="AN379" s="599" t="str">
        <f>IF($AD379="","",VLOOKUP(AD379,Invoer!$F$15:$AU$1999,11,FALSE))</f>
        <v/>
      </c>
      <c r="AO379" s="662" t="str">
        <f>IF($AD379="","",VLOOKUP(AD379,Invoer!$F$15:$AU$1999,15,FALSE))</f>
        <v/>
      </c>
      <c r="AP379" s="599" t="str">
        <f>IF($AD379="","",VLOOKUP(AD379,Invoer!$F$15:$AU$1999,19,FALSE))</f>
        <v/>
      </c>
      <c r="AQ379" s="662" t="str">
        <f>IF($AD379="","",VLOOKUP(AD379,Invoer!$F$15:$AU$1999,24,FALSE))</f>
        <v/>
      </c>
      <c r="AR379" s="662" t="str">
        <f>IF($AD379="","",VLOOKUP(AD379,Invoer!$F$15:$AU$1999,17,FALSE))</f>
        <v/>
      </c>
      <c r="AS379" s="678" t="str">
        <f t="shared" si="208"/>
        <v/>
      </c>
      <c r="AT379" s="676" t="str">
        <f t="shared" si="182"/>
        <v/>
      </c>
      <c r="AU379" s="77" t="e">
        <f t="shared" si="183"/>
        <v>#VALUE!</v>
      </c>
      <c r="AW379" s="57"/>
      <c r="AX379" s="57"/>
      <c r="BA379" s="83" t="e">
        <f ca="1">Invoer!DW384</f>
        <v>#N/A</v>
      </c>
      <c r="BB379" s="599" t="str">
        <f t="shared" ca="1" si="201"/>
        <v/>
      </c>
      <c r="BC379" s="673" t="str">
        <f ca="1">IF($BB379="","",VLOOKUP(BB379,Invoer!$F$15:$AU$1999,2,FALSE))</f>
        <v/>
      </c>
      <c r="BD379" s="599" t="str">
        <f t="shared" ca="1" si="202"/>
        <v/>
      </c>
      <c r="BE379" s="599" t="str">
        <f ca="1">IF($BB379="","",VLOOKUP(BB379,Invoer!$F$15:$AU$1999,5,FALSE))</f>
        <v/>
      </c>
      <c r="BF379" s="599" t="str">
        <f ca="1">IF($BB379="","",VLOOKUP(BB379,Invoer!$F$15:$AU$1999,6,FALSE))</f>
        <v/>
      </c>
      <c r="BG379" s="599" t="str">
        <f ca="1">IF($BB379="","",VLOOKUP(BB379,Invoer!$F$15:$AU$1999,9,FALSE))</f>
        <v/>
      </c>
      <c r="BH379" s="599" t="str">
        <f ca="1">IF($BB379="","",VLOOKUP(BB379,Invoer!$F$15:$AU$1999,10,FALSE))</f>
        <v/>
      </c>
      <c r="BI379" s="599" t="str">
        <f ca="1">IF($BB379="","",VLOOKUP(BB379,Invoer!$F$15:$BB$1999,14,FALSE))</f>
        <v/>
      </c>
      <c r="BJ379" s="599" t="str">
        <f ca="1">IF($BB379="","",VLOOKUP(BB379,Invoer!$F$15:$AU$1999,11,FALSE))</f>
        <v/>
      </c>
      <c r="BK379" s="662" t="str">
        <f t="shared" ca="1" si="203"/>
        <v/>
      </c>
      <c r="BL379" s="662" t="str">
        <f t="shared" ca="1" si="204"/>
        <v/>
      </c>
      <c r="BM379" s="679" t="str">
        <f t="shared" ca="1" si="205"/>
        <v/>
      </c>
      <c r="BN379" s="662" t="str">
        <f t="shared" ca="1" si="211"/>
        <v/>
      </c>
      <c r="BO379" s="662" t="str">
        <f ca="1">IF($BB379="","",VLOOKUP(BB379,Invoer!$F$15:$AU$1999,15,FALSE))</f>
        <v/>
      </c>
      <c r="BP379" s="662" t="str">
        <f ca="1">IF($BB379="","",VLOOKUP(BB379,Invoer!$F$15:$AU$1999,24,FALSE))</f>
        <v/>
      </c>
      <c r="BQ379" s="662" t="str">
        <f ca="1">IF($BB379="","",VLOOKUP(BB379,Invoer!$F$15:$AU$1999,17,FALSE))</f>
        <v/>
      </c>
      <c r="BS379" s="73" t="e">
        <f t="shared" ca="1" si="209"/>
        <v>#VALUE!</v>
      </c>
      <c r="BT379" s="57" t="str">
        <f t="shared" ca="1" si="210"/>
        <v/>
      </c>
      <c r="CQ379" s="411" t="e">
        <f ca="1">Invoer!EG384</f>
        <v>#N/A</v>
      </c>
      <c r="CR379" s="599" t="str">
        <f t="shared" ca="1" si="185"/>
        <v/>
      </c>
      <c r="CS379" s="673" t="str">
        <f ca="1">IF($CR379="","",VLOOKUP(CR379,Invoer!$F$15:$AU$1500,2,FALSE))</f>
        <v/>
      </c>
      <c r="CT379" s="599" t="str">
        <f t="shared" ca="1" si="186"/>
        <v/>
      </c>
      <c r="CU379" s="599" t="str">
        <f ca="1">IF($CR379="","",VLOOKUP(CR379,Invoer!$F$15:$AU$1500,3,FALSE))</f>
        <v/>
      </c>
      <c r="CV379" s="599" t="str">
        <f ca="1">IF($CR379="","",IF(CU379&lt;&gt;"Liq","",VLOOKUP(CR379,Invoer!$F$15:$AU$1500,4,FALSE)))</f>
        <v/>
      </c>
      <c r="CW379" s="599" t="str">
        <f ca="1">IF($CR379="","",VLOOKUP(CR379,Invoer!$F$15:$AU$1500,5,FALSE))</f>
        <v/>
      </c>
      <c r="CX379" s="599" t="str">
        <f ca="1">IF($CR379="","",VLOOKUP(CR379,Invoer!$F$15:$AU$1500,6,FALSE))</f>
        <v/>
      </c>
      <c r="CY379" s="599" t="str">
        <f ca="1">IF($CR379="","",VLOOKUP(CR379,Invoer!$F$15:$AU$1500,9,FALSE))</f>
        <v/>
      </c>
      <c r="CZ379" s="599" t="str">
        <f ca="1">IF($CR379="","",VLOOKUP(CR379,Invoer!$F$15:$AU$1500,10,FALSE))</f>
        <v/>
      </c>
      <c r="DA379" s="599" t="str">
        <f ca="1">IF($CR379="","",VLOOKUP(CR379,Invoer!$F$15:$AU$1500,11,FALSE))</f>
        <v/>
      </c>
      <c r="DB379" s="599" t="str">
        <f ca="1">IF($CR379="","",VLOOKUP(CR379,Invoer!$F$15:$BB$1500,14,FALSE))</f>
        <v/>
      </c>
      <c r="DC379" s="662" t="str">
        <f ca="1">IF($CR379="","",VLOOKUP(CR379,Invoer!$F$15:$AU$1500,15,FALSE))</f>
        <v/>
      </c>
      <c r="DD379" s="599" t="str">
        <f ca="1">IF($CR379="","",VLOOKUP(CR379,Invoer!$F$15:$AU$1500,19,FALSE))</f>
        <v/>
      </c>
      <c r="DE379" s="662" t="str">
        <f ca="1">IF($CR379="","",VLOOKUP(CR379,Invoer!$F$15:$AU$1500,20,FALSE))</f>
        <v/>
      </c>
      <c r="DF379" s="662" t="str">
        <f ca="1">IF($CR379="","",VLOOKUP(CR379,Invoer!$F$15:$AU$1500,23,FALSE))</f>
        <v/>
      </c>
      <c r="DG379" s="662" t="str">
        <f ca="1">IF($CR379="","",VLOOKUP(CR379,Invoer!$F$15:$AU$1500,17,FALSE))</f>
        <v/>
      </c>
      <c r="DH379" s="681" t="str">
        <f t="shared" ca="1" si="187"/>
        <v/>
      </c>
      <c r="DI379" s="662" t="str">
        <f t="shared" ca="1" si="188"/>
        <v/>
      </c>
      <c r="DJ379" s="190"/>
      <c r="DK379" s="411" t="str">
        <f t="shared" ca="1" si="189"/>
        <v/>
      </c>
      <c r="DO379" s="61" t="e">
        <f ca="1">IF($DN$4&lt;3,Invoer!EB384,Invoer!EA384)</f>
        <v>#N/A</v>
      </c>
      <c r="DP379" s="599" t="str">
        <f t="shared" ca="1" si="190"/>
        <v/>
      </c>
      <c r="DQ379" s="673" t="str">
        <f ca="1">IF($DP379="","",VLOOKUP(DP379,Invoer!$F$15:$AU$1999,2,FALSE))</f>
        <v/>
      </c>
      <c r="DR379" s="599" t="str">
        <f t="shared" ca="1" si="191"/>
        <v/>
      </c>
      <c r="DS379" s="599" t="str">
        <f ca="1">IF($DP379="","",VLOOKUP(DP379,Invoer!$F$15:$AU$1999,3,FALSE))</f>
        <v/>
      </c>
      <c r="DT379" s="599" t="str">
        <f ca="1">IF($DP379="","",IF(DS379&lt;&gt;"Liq","",VLOOKUP(DP379,Invoer!$F$15:$AU$1999,4,FALSE)))</f>
        <v/>
      </c>
      <c r="DU379" s="599" t="str">
        <f ca="1">IF($DP379="","",VLOOKUP(DP379,Invoer!$F$15:$AU$1999,5,FALSE))</f>
        <v/>
      </c>
      <c r="DV379" s="599" t="str">
        <f ca="1">IF($DP379="","",VLOOKUP(DP379,Invoer!$F$15:$AU$1999,6,FALSE))</f>
        <v/>
      </c>
      <c r="DW379" s="599" t="str">
        <f ca="1">IF($DP379="","",VLOOKUP(DP379,Invoer!$F$15:$AU$1999,9,FALSE))</f>
        <v/>
      </c>
      <c r="DX379" s="599" t="str">
        <f ca="1">IF($DP379="","",VLOOKUP(DP379,Invoer!$F$15:$AU$1999,10,FALSE))</f>
        <v/>
      </c>
      <c r="DY379" s="595" t="str">
        <f ca="1">IF($DP379="","",VLOOKUP(DP379,Invoer!$F$15:$AU$1999,11,FALSE))</f>
        <v/>
      </c>
      <c r="DZ379" s="662" t="str">
        <f ca="1">IF($DP379="","",IF($DN$4&gt;2,"",VLOOKUP(DP379,Invoer!CQ:CS,3,FALSE)))</f>
        <v/>
      </c>
      <c r="EA379" s="541" t="str">
        <f ca="1">IF($DP379="","",IF(ISERROR(DQ379),0,IF($DN$4&lt;3,"",VLOOKUP(DP379,Invoer!$F$15:$AU$1999,15,FALSE))))</f>
        <v/>
      </c>
      <c r="EB379" s="595" t="str">
        <f ca="1">IF($DP379="","",IF($DN$4&lt;3,"",VLOOKUP(DP379,Invoer!$F$15:$AU$1999,19,FALSE)))</f>
        <v/>
      </c>
      <c r="EC379" s="541" t="str">
        <f ca="1">IF($DP379="","",IF(ISERROR(DQ379),0,IF($DN$4&lt;3,"",VLOOKUP(DP379,Invoer!$F$15:$AU$1999,24,FALSE))))</f>
        <v/>
      </c>
      <c r="ED379" s="541" t="str">
        <f ca="1">IF($DP379="","",IF(ISERROR(DQ379),0,IF($DN$4&lt;3,"",VLOOKUP(DP379,Invoer!$F$15:$AU$1999,17,FALSE))))</f>
        <v/>
      </c>
      <c r="EH379" s="89" t="e">
        <f ca="1">Invoer!CP384</f>
        <v>#N/A</v>
      </c>
      <c r="EI379" s="599" t="str">
        <f t="shared" ca="1" si="192"/>
        <v/>
      </c>
      <c r="EJ379" s="673" t="str">
        <f ca="1">IF(EI379="","",VLOOKUP(EI379,Invoer!$F$15:$AU$1999,2,FALSE))</f>
        <v/>
      </c>
      <c r="EK379" s="599" t="str">
        <f t="shared" ca="1" si="193"/>
        <v/>
      </c>
      <c r="EL379" s="599" t="str">
        <f ca="1">IF($EI379="","",VLOOKUP(EI379,Invoer!$F$15:$AU$1999,3,FALSE))</f>
        <v/>
      </c>
      <c r="EM379" s="599" t="str">
        <f ca="1">IF($EI379="","",IF(EL379&lt;&gt;"Liq","",VLOOKUP(EI379,Invoer!$F$15:$AU$1999,4,FALSE)))</f>
        <v/>
      </c>
      <c r="EN379" s="599" t="str">
        <f ca="1">IF($EI379="","",VLOOKUP(EI379,Invoer!$F$15:$AU$1999,6,FALSE))</f>
        <v/>
      </c>
      <c r="EO379" s="599" t="str">
        <f ca="1">IF(EI379="","",VLOOKUP(EI379,Invoer!$F$15:$AU$1999,9,FALSE))</f>
        <v/>
      </c>
      <c r="EP379" s="599" t="str">
        <f ca="1">IF(EI379="","",VLOOKUP(EI379,Invoer!$F$15:$AU$1999,10,FALSE))</f>
        <v/>
      </c>
      <c r="EQ379" s="599" t="str">
        <f ca="1">IF(EI379="","",VLOOKUP(EI379,Invoer!$F$15:$AU$1999,11,FALSE))</f>
        <v/>
      </c>
      <c r="ER379" s="662" t="str">
        <f ca="1">IF(EI379="","",VLOOKUP(EI379,Invoer!CQ:CS,3,FALSE))</f>
        <v/>
      </c>
      <c r="ES379" s="662" t="str">
        <f t="shared" ca="1" si="194"/>
        <v/>
      </c>
      <c r="ET379" s="513" t="str">
        <f t="shared" ca="1" si="195"/>
        <v/>
      </c>
      <c r="EU379" s="112" t="str">
        <f t="shared" ca="1" si="196"/>
        <v/>
      </c>
      <c r="EV379" s="83" t="s">
        <v>160</v>
      </c>
      <c r="EW379" s="682" t="str">
        <f t="shared" ca="1" si="197"/>
        <v/>
      </c>
      <c r="EX379" s="662" t="str">
        <f t="shared" ca="1" si="198"/>
        <v/>
      </c>
      <c r="EY379"/>
      <c r="EZ379" s="56" t="e">
        <f t="shared" ca="1" si="206"/>
        <v>#VALUE!</v>
      </c>
      <c r="FA379" s="56" t="e">
        <f t="shared" ca="1" si="207"/>
        <v>#VALUE!</v>
      </c>
      <c r="FE379"/>
      <c r="FI379"/>
      <c r="FJ379"/>
    </row>
    <row r="380" spans="1:166" ht="12" customHeight="1" x14ac:dyDescent="0.2">
      <c r="A380"/>
      <c r="B380"/>
      <c r="C380"/>
      <c r="E380"/>
      <c r="AC380" s="435" t="str">
        <f>IF($AC$7&lt;3,Invoer!DR385,IF($AC$7=3,Invoer!BT385,"x"))</f>
        <v>x</v>
      </c>
      <c r="AD380" s="599" t="str">
        <f t="shared" si="199"/>
        <v/>
      </c>
      <c r="AE380" s="673" t="str">
        <f>IF($AD380="","",VLOOKUP(AD380,Invoer!$F$15:$AU$1999,2,FALSE))</f>
        <v/>
      </c>
      <c r="AF380" s="599" t="str">
        <f t="shared" si="200"/>
        <v/>
      </c>
      <c r="AG380" s="599" t="str">
        <f>IF($AD380="","",VLOOKUP(AD380,Invoer!$F$15:$AU$1999,3,FALSE))</f>
        <v/>
      </c>
      <c r="AH380" s="599" t="str">
        <f>IF($AD380="","",IF(AG380&lt;&gt;"Liq","",VLOOKUP(AD380,Invoer!$F$15:$AU$1999,4,FALSE)))</f>
        <v/>
      </c>
      <c r="AI380" s="677" t="str">
        <f>IF($AD380="","",VLOOKUP(AD380,Invoer!$F$15:$AU$1999,5,FALSE))</f>
        <v/>
      </c>
      <c r="AJ380" s="599" t="str">
        <f>IF($AD380="","",VLOOKUP(AD380,Invoer!$F$15:$AU$1999,6,FALSE))</f>
        <v/>
      </c>
      <c r="AK380" s="599" t="str">
        <f>IF($AD380="","",VLOOKUP(AD380,Invoer!$F$15:$AU$1999,9,FALSE))</f>
        <v/>
      </c>
      <c r="AL380" s="599" t="str">
        <f>IF($AD380="","",VLOOKUP(AD380,Invoer!$F$15:$AU$1999,10,FALSE))</f>
        <v/>
      </c>
      <c r="AM380" s="599" t="str">
        <f>IF($AD380="","",VLOOKUP(AD380,Invoer!$F$15:$BB$1999,14,FALSE))</f>
        <v/>
      </c>
      <c r="AN380" s="599" t="str">
        <f>IF($AD380="","",VLOOKUP(AD380,Invoer!$F$15:$AU$1999,11,FALSE))</f>
        <v/>
      </c>
      <c r="AO380" s="662" t="str">
        <f>IF($AD380="","",VLOOKUP(AD380,Invoer!$F$15:$AU$1999,15,FALSE))</f>
        <v/>
      </c>
      <c r="AP380" s="599" t="str">
        <f>IF($AD380="","",VLOOKUP(AD380,Invoer!$F$15:$AU$1999,19,FALSE))</f>
        <v/>
      </c>
      <c r="AQ380" s="662" t="str">
        <f>IF($AD380="","",VLOOKUP(AD380,Invoer!$F$15:$AU$1999,24,FALSE))</f>
        <v/>
      </c>
      <c r="AR380" s="662" t="str">
        <f>IF($AD380="","",VLOOKUP(AD380,Invoer!$F$15:$AU$1999,17,FALSE))</f>
        <v/>
      </c>
      <c r="AS380" s="678" t="str">
        <f t="shared" si="208"/>
        <v/>
      </c>
      <c r="AT380" s="676" t="str">
        <f t="shared" si="182"/>
        <v/>
      </c>
      <c r="AU380" s="77" t="e">
        <f t="shared" si="183"/>
        <v>#VALUE!</v>
      </c>
      <c r="AW380" s="57"/>
      <c r="AX380" s="57"/>
      <c r="BA380" s="83" t="e">
        <f ca="1">Invoer!DW385</f>
        <v>#N/A</v>
      </c>
      <c r="BB380" s="599" t="str">
        <f t="shared" ca="1" si="201"/>
        <v/>
      </c>
      <c r="BC380" s="673" t="str">
        <f ca="1">IF($BB380="","",VLOOKUP(BB380,Invoer!$F$15:$AU$1999,2,FALSE))</f>
        <v/>
      </c>
      <c r="BD380" s="599" t="str">
        <f t="shared" ca="1" si="202"/>
        <v/>
      </c>
      <c r="BE380" s="599" t="str">
        <f ca="1">IF($BB380="","",VLOOKUP(BB380,Invoer!$F$15:$AU$1999,5,FALSE))</f>
        <v/>
      </c>
      <c r="BF380" s="599" t="str">
        <f ca="1">IF($BB380="","",VLOOKUP(BB380,Invoer!$F$15:$AU$1999,6,FALSE))</f>
        <v/>
      </c>
      <c r="BG380" s="599" t="str">
        <f ca="1">IF($BB380="","",VLOOKUP(BB380,Invoer!$F$15:$AU$1999,9,FALSE))</f>
        <v/>
      </c>
      <c r="BH380" s="599" t="str">
        <f ca="1">IF($BB380="","",VLOOKUP(BB380,Invoer!$F$15:$AU$1999,10,FALSE))</f>
        <v/>
      </c>
      <c r="BI380" s="599" t="str">
        <f ca="1">IF($BB380="","",VLOOKUP(BB380,Invoer!$F$15:$BB$1999,14,FALSE))</f>
        <v/>
      </c>
      <c r="BJ380" s="599" t="str">
        <f ca="1">IF($BB380="","",VLOOKUP(BB380,Invoer!$F$15:$AU$1999,11,FALSE))</f>
        <v/>
      </c>
      <c r="BK380" s="662" t="str">
        <f t="shared" ca="1" si="203"/>
        <v/>
      </c>
      <c r="BL380" s="662" t="str">
        <f t="shared" ca="1" si="204"/>
        <v/>
      </c>
      <c r="BM380" s="679" t="str">
        <f t="shared" ca="1" si="205"/>
        <v/>
      </c>
      <c r="BN380" s="662" t="str">
        <f t="shared" ca="1" si="211"/>
        <v/>
      </c>
      <c r="BO380" s="662" t="str">
        <f ca="1">IF($BB380="","",VLOOKUP(BB380,Invoer!$F$15:$AU$1999,15,FALSE))</f>
        <v/>
      </c>
      <c r="BP380" s="662" t="str">
        <f ca="1">IF($BB380="","",VLOOKUP(BB380,Invoer!$F$15:$AU$1999,24,FALSE))</f>
        <v/>
      </c>
      <c r="BQ380" s="662" t="str">
        <f ca="1">IF($BB380="","",VLOOKUP(BB380,Invoer!$F$15:$AU$1999,17,FALSE))</f>
        <v/>
      </c>
      <c r="BS380" s="73" t="e">
        <f t="shared" ca="1" si="209"/>
        <v>#VALUE!</v>
      </c>
      <c r="BT380" s="57" t="str">
        <f t="shared" ca="1" si="210"/>
        <v/>
      </c>
      <c r="CQ380" s="411" t="e">
        <f ca="1">Invoer!EG385</f>
        <v>#N/A</v>
      </c>
      <c r="CR380" s="599" t="str">
        <f t="shared" ca="1" si="185"/>
        <v/>
      </c>
      <c r="CS380" s="673" t="str">
        <f ca="1">IF($CR380="","",VLOOKUP(CR380,Invoer!$F$15:$AU$1500,2,FALSE))</f>
        <v/>
      </c>
      <c r="CT380" s="599" t="str">
        <f t="shared" ca="1" si="186"/>
        <v/>
      </c>
      <c r="CU380" s="599" t="str">
        <f ca="1">IF($CR380="","",VLOOKUP(CR380,Invoer!$F$15:$AU$1500,3,FALSE))</f>
        <v/>
      </c>
      <c r="CV380" s="599" t="str">
        <f ca="1">IF($CR380="","",IF(CU380&lt;&gt;"Liq","",VLOOKUP(CR380,Invoer!$F$15:$AU$1500,4,FALSE)))</f>
        <v/>
      </c>
      <c r="CW380" s="599" t="str">
        <f ca="1">IF($CR380="","",VLOOKUP(CR380,Invoer!$F$15:$AU$1500,5,FALSE))</f>
        <v/>
      </c>
      <c r="CX380" s="599" t="str">
        <f ca="1">IF($CR380="","",VLOOKUP(CR380,Invoer!$F$15:$AU$1500,6,FALSE))</f>
        <v/>
      </c>
      <c r="CY380" s="599" t="str">
        <f ca="1">IF($CR380="","",VLOOKUP(CR380,Invoer!$F$15:$AU$1500,9,FALSE))</f>
        <v/>
      </c>
      <c r="CZ380" s="599" t="str">
        <f ca="1">IF($CR380="","",VLOOKUP(CR380,Invoer!$F$15:$AU$1500,10,FALSE))</f>
        <v/>
      </c>
      <c r="DA380" s="599" t="str">
        <f ca="1">IF($CR380="","",VLOOKUP(CR380,Invoer!$F$15:$AU$1500,11,FALSE))</f>
        <v/>
      </c>
      <c r="DB380" s="599" t="str">
        <f ca="1">IF($CR380="","",VLOOKUP(CR380,Invoer!$F$15:$BB$1500,14,FALSE))</f>
        <v/>
      </c>
      <c r="DC380" s="662" t="str">
        <f ca="1">IF($CR380="","",VLOOKUP(CR380,Invoer!$F$15:$AU$1500,15,FALSE))</f>
        <v/>
      </c>
      <c r="DD380" s="599" t="str">
        <f ca="1">IF($CR380="","",VLOOKUP(CR380,Invoer!$F$15:$AU$1500,19,FALSE))</f>
        <v/>
      </c>
      <c r="DE380" s="662" t="str">
        <f ca="1">IF($CR380="","",VLOOKUP(CR380,Invoer!$F$15:$AU$1500,20,FALSE))</f>
        <v/>
      </c>
      <c r="DF380" s="662" t="str">
        <f ca="1">IF($CR380="","",VLOOKUP(CR380,Invoer!$F$15:$AU$1500,23,FALSE))</f>
        <v/>
      </c>
      <c r="DG380" s="662" t="str">
        <f ca="1">IF($CR380="","",VLOOKUP(CR380,Invoer!$F$15:$AU$1500,17,FALSE))</f>
        <v/>
      </c>
      <c r="DH380" s="681" t="str">
        <f t="shared" ca="1" si="187"/>
        <v/>
      </c>
      <c r="DI380" s="662" t="str">
        <f t="shared" ca="1" si="188"/>
        <v/>
      </c>
      <c r="DJ380" s="190"/>
      <c r="DK380" s="411" t="str">
        <f t="shared" ca="1" si="189"/>
        <v/>
      </c>
      <c r="DO380" s="61" t="e">
        <f ca="1">IF($DN$4&lt;3,Invoer!EB385,Invoer!EA385)</f>
        <v>#N/A</v>
      </c>
      <c r="DP380" s="599" t="str">
        <f t="shared" ca="1" si="190"/>
        <v/>
      </c>
      <c r="DQ380" s="673" t="str">
        <f ca="1">IF($DP380="","",VLOOKUP(DP380,Invoer!$F$15:$AU$1999,2,FALSE))</f>
        <v/>
      </c>
      <c r="DR380" s="599" t="str">
        <f t="shared" ca="1" si="191"/>
        <v/>
      </c>
      <c r="DS380" s="599" t="str">
        <f ca="1">IF($DP380="","",VLOOKUP(DP380,Invoer!$F$15:$AU$1999,3,FALSE))</f>
        <v/>
      </c>
      <c r="DT380" s="599" t="str">
        <f ca="1">IF($DP380="","",IF(DS380&lt;&gt;"Liq","",VLOOKUP(DP380,Invoer!$F$15:$AU$1999,4,FALSE)))</f>
        <v/>
      </c>
      <c r="DU380" s="599" t="str">
        <f ca="1">IF($DP380="","",VLOOKUP(DP380,Invoer!$F$15:$AU$1999,5,FALSE))</f>
        <v/>
      </c>
      <c r="DV380" s="599" t="str">
        <f ca="1">IF($DP380="","",VLOOKUP(DP380,Invoer!$F$15:$AU$1999,6,FALSE))</f>
        <v/>
      </c>
      <c r="DW380" s="599" t="str">
        <f ca="1">IF($DP380="","",VLOOKUP(DP380,Invoer!$F$15:$AU$1999,9,FALSE))</f>
        <v/>
      </c>
      <c r="DX380" s="599" t="str">
        <f ca="1">IF($DP380="","",VLOOKUP(DP380,Invoer!$F$15:$AU$1999,10,FALSE))</f>
        <v/>
      </c>
      <c r="DY380" s="595" t="str">
        <f ca="1">IF($DP380="","",VLOOKUP(DP380,Invoer!$F$15:$AU$1999,11,FALSE))</f>
        <v/>
      </c>
      <c r="DZ380" s="662" t="str">
        <f ca="1">IF($DP380="","",IF($DN$4&gt;2,"",VLOOKUP(DP380,Invoer!CQ:CS,3,FALSE)))</f>
        <v/>
      </c>
      <c r="EA380" s="541" t="str">
        <f ca="1">IF($DP380="","",IF(ISERROR(DQ380),0,IF($DN$4&lt;3,"",VLOOKUP(DP380,Invoer!$F$15:$AU$1999,15,FALSE))))</f>
        <v/>
      </c>
      <c r="EB380" s="595" t="str">
        <f ca="1">IF($DP380="","",IF($DN$4&lt;3,"",VLOOKUP(DP380,Invoer!$F$15:$AU$1999,19,FALSE)))</f>
        <v/>
      </c>
      <c r="EC380" s="541" t="str">
        <f ca="1">IF($DP380="","",IF(ISERROR(DQ380),0,IF($DN$4&lt;3,"",VLOOKUP(DP380,Invoer!$F$15:$AU$1999,24,FALSE))))</f>
        <v/>
      </c>
      <c r="ED380" s="541" t="str">
        <f ca="1">IF($DP380="","",IF(ISERROR(DQ380),0,IF($DN$4&lt;3,"",VLOOKUP(DP380,Invoer!$F$15:$AU$1999,17,FALSE))))</f>
        <v/>
      </c>
      <c r="EH380" s="89" t="e">
        <f ca="1">Invoer!CP385</f>
        <v>#N/A</v>
      </c>
      <c r="EI380" s="599" t="str">
        <f t="shared" ca="1" si="192"/>
        <v/>
      </c>
      <c r="EJ380" s="673" t="str">
        <f ca="1">IF(EI380="","",VLOOKUP(EI380,Invoer!$F$15:$AU$1999,2,FALSE))</f>
        <v/>
      </c>
      <c r="EK380" s="599" t="str">
        <f t="shared" ca="1" si="193"/>
        <v/>
      </c>
      <c r="EL380" s="599" t="str">
        <f ca="1">IF($EI380="","",VLOOKUP(EI380,Invoer!$F$15:$AU$1999,3,FALSE))</f>
        <v/>
      </c>
      <c r="EM380" s="599" t="str">
        <f ca="1">IF($EI380="","",IF(EL380&lt;&gt;"Liq","",VLOOKUP(EI380,Invoer!$F$15:$AU$1999,4,FALSE)))</f>
        <v/>
      </c>
      <c r="EN380" s="599" t="str">
        <f ca="1">IF($EI380="","",VLOOKUP(EI380,Invoer!$F$15:$AU$1999,6,FALSE))</f>
        <v/>
      </c>
      <c r="EO380" s="599" t="str">
        <f ca="1">IF(EI380="","",VLOOKUP(EI380,Invoer!$F$15:$AU$1999,9,FALSE))</f>
        <v/>
      </c>
      <c r="EP380" s="599" t="str">
        <f ca="1">IF(EI380="","",VLOOKUP(EI380,Invoer!$F$15:$AU$1999,10,FALSE))</f>
        <v/>
      </c>
      <c r="EQ380" s="599" t="str">
        <f ca="1">IF(EI380="","",VLOOKUP(EI380,Invoer!$F$15:$AU$1999,11,FALSE))</f>
        <v/>
      </c>
      <c r="ER380" s="662" t="str">
        <f ca="1">IF(EI380="","",VLOOKUP(EI380,Invoer!CQ:CS,3,FALSE))</f>
        <v/>
      </c>
      <c r="ES380" s="662" t="str">
        <f t="shared" ca="1" si="194"/>
        <v/>
      </c>
      <c r="ET380" s="513" t="str">
        <f t="shared" ca="1" si="195"/>
        <v/>
      </c>
      <c r="EU380" s="112" t="str">
        <f t="shared" ca="1" si="196"/>
        <v/>
      </c>
      <c r="EV380" s="83" t="s">
        <v>160</v>
      </c>
      <c r="EW380" s="682" t="str">
        <f t="shared" ca="1" si="197"/>
        <v/>
      </c>
      <c r="EX380" s="662" t="str">
        <f t="shared" ca="1" si="198"/>
        <v/>
      </c>
      <c r="EY380"/>
      <c r="EZ380" s="56" t="e">
        <f t="shared" ca="1" si="206"/>
        <v>#VALUE!</v>
      </c>
      <c r="FA380" s="56" t="e">
        <f t="shared" ca="1" si="207"/>
        <v>#VALUE!</v>
      </c>
      <c r="FE380"/>
      <c r="FI380"/>
      <c r="FJ380"/>
    </row>
    <row r="381" spans="1:166" ht="12" customHeight="1" x14ac:dyDescent="0.2">
      <c r="A381"/>
      <c r="B381"/>
      <c r="C381"/>
      <c r="E381"/>
      <c r="AC381" s="435" t="str">
        <f>IF($AC$7&lt;3,Invoer!DR386,IF($AC$7=3,Invoer!BT386,"x"))</f>
        <v>x</v>
      </c>
      <c r="AD381" s="599" t="str">
        <f t="shared" si="199"/>
        <v/>
      </c>
      <c r="AE381" s="673" t="str">
        <f>IF($AD381="","",VLOOKUP(AD381,Invoer!$F$15:$AU$1999,2,FALSE))</f>
        <v/>
      </c>
      <c r="AF381" s="599" t="str">
        <f t="shared" si="200"/>
        <v/>
      </c>
      <c r="AG381" s="599" t="str">
        <f>IF($AD381="","",VLOOKUP(AD381,Invoer!$F$15:$AU$1999,3,FALSE))</f>
        <v/>
      </c>
      <c r="AH381" s="599" t="str">
        <f>IF($AD381="","",IF(AG381&lt;&gt;"Liq","",VLOOKUP(AD381,Invoer!$F$15:$AU$1999,4,FALSE)))</f>
        <v/>
      </c>
      <c r="AI381" s="677" t="str">
        <f>IF($AD381="","",VLOOKUP(AD381,Invoer!$F$15:$AU$1999,5,FALSE))</f>
        <v/>
      </c>
      <c r="AJ381" s="599" t="str">
        <f>IF($AD381="","",VLOOKUP(AD381,Invoer!$F$15:$AU$1999,6,FALSE))</f>
        <v/>
      </c>
      <c r="AK381" s="599" t="str">
        <f>IF($AD381="","",VLOOKUP(AD381,Invoer!$F$15:$AU$1999,9,FALSE))</f>
        <v/>
      </c>
      <c r="AL381" s="599" t="str">
        <f>IF($AD381="","",VLOOKUP(AD381,Invoer!$F$15:$AU$1999,10,FALSE))</f>
        <v/>
      </c>
      <c r="AM381" s="599" t="str">
        <f>IF($AD381="","",VLOOKUP(AD381,Invoer!$F$15:$BB$1999,14,FALSE))</f>
        <v/>
      </c>
      <c r="AN381" s="599" t="str">
        <f>IF($AD381="","",VLOOKUP(AD381,Invoer!$F$15:$AU$1999,11,FALSE))</f>
        <v/>
      </c>
      <c r="AO381" s="662" t="str">
        <f>IF($AD381="","",VLOOKUP(AD381,Invoer!$F$15:$AU$1999,15,FALSE))</f>
        <v/>
      </c>
      <c r="AP381" s="599" t="str">
        <f>IF($AD381="","",VLOOKUP(AD381,Invoer!$F$15:$AU$1999,19,FALSE))</f>
        <v/>
      </c>
      <c r="AQ381" s="662" t="str">
        <f>IF($AD381="","",VLOOKUP(AD381,Invoer!$F$15:$AU$1999,24,FALSE))</f>
        <v/>
      </c>
      <c r="AR381" s="662" t="str">
        <f>IF($AD381="","",VLOOKUP(AD381,Invoer!$F$15:$AU$1999,17,FALSE))</f>
        <v/>
      </c>
      <c r="AS381" s="678" t="str">
        <f t="shared" si="208"/>
        <v/>
      </c>
      <c r="AT381" s="676" t="str">
        <f t="shared" si="182"/>
        <v/>
      </c>
      <c r="AU381" s="77" t="e">
        <f t="shared" si="183"/>
        <v>#VALUE!</v>
      </c>
      <c r="AW381" s="57"/>
      <c r="AX381" s="57"/>
      <c r="BA381" s="83" t="e">
        <f ca="1">Invoer!DW386</f>
        <v>#N/A</v>
      </c>
      <c r="BB381" s="599" t="str">
        <f t="shared" ca="1" si="201"/>
        <v/>
      </c>
      <c r="BC381" s="673" t="str">
        <f ca="1">IF($BB381="","",VLOOKUP(BB381,Invoer!$F$15:$AU$1999,2,FALSE))</f>
        <v/>
      </c>
      <c r="BD381" s="599" t="str">
        <f t="shared" ca="1" si="202"/>
        <v/>
      </c>
      <c r="BE381" s="599" t="str">
        <f ca="1">IF($BB381="","",VLOOKUP(BB381,Invoer!$F$15:$AU$1999,5,FALSE))</f>
        <v/>
      </c>
      <c r="BF381" s="599" t="str">
        <f ca="1">IF($BB381="","",VLOOKUP(BB381,Invoer!$F$15:$AU$1999,6,FALSE))</f>
        <v/>
      </c>
      <c r="BG381" s="599" t="str">
        <f ca="1">IF($BB381="","",VLOOKUP(BB381,Invoer!$F$15:$AU$1999,9,FALSE))</f>
        <v/>
      </c>
      <c r="BH381" s="599" t="str">
        <f ca="1">IF($BB381="","",VLOOKUP(BB381,Invoer!$F$15:$AU$1999,10,FALSE))</f>
        <v/>
      </c>
      <c r="BI381" s="599" t="str">
        <f ca="1">IF($BB381="","",VLOOKUP(BB381,Invoer!$F$15:$BB$1999,14,FALSE))</f>
        <v/>
      </c>
      <c r="BJ381" s="599" t="str">
        <f ca="1">IF($BB381="","",VLOOKUP(BB381,Invoer!$F$15:$AU$1999,11,FALSE))</f>
        <v/>
      </c>
      <c r="BK381" s="662" t="str">
        <f t="shared" ca="1" si="203"/>
        <v/>
      </c>
      <c r="BL381" s="662" t="str">
        <f t="shared" ca="1" si="204"/>
        <v/>
      </c>
      <c r="BM381" s="679" t="str">
        <f t="shared" ca="1" si="205"/>
        <v/>
      </c>
      <c r="BN381" s="662" t="str">
        <f t="shared" ca="1" si="211"/>
        <v/>
      </c>
      <c r="BO381" s="662" t="str">
        <f ca="1">IF($BB381="","",VLOOKUP(BB381,Invoer!$F$15:$AU$1999,15,FALSE))</f>
        <v/>
      </c>
      <c r="BP381" s="662" t="str">
        <f ca="1">IF($BB381="","",VLOOKUP(BB381,Invoer!$F$15:$AU$1999,24,FALSE))</f>
        <v/>
      </c>
      <c r="BQ381" s="662" t="str">
        <f ca="1">IF($BB381="","",VLOOKUP(BB381,Invoer!$F$15:$AU$1999,17,FALSE))</f>
        <v/>
      </c>
      <c r="BS381" s="73" t="e">
        <f t="shared" ca="1" si="209"/>
        <v>#VALUE!</v>
      </c>
      <c r="BT381" s="57" t="str">
        <f t="shared" ca="1" si="210"/>
        <v/>
      </c>
      <c r="CQ381" s="411" t="e">
        <f ca="1">Invoer!EG386</f>
        <v>#N/A</v>
      </c>
      <c r="CR381" s="599" t="str">
        <f t="shared" ca="1" si="185"/>
        <v/>
      </c>
      <c r="CS381" s="673" t="str">
        <f ca="1">IF($CR381="","",VLOOKUP(CR381,Invoer!$F$15:$AU$1500,2,FALSE))</f>
        <v/>
      </c>
      <c r="CT381" s="599" t="str">
        <f t="shared" ca="1" si="186"/>
        <v/>
      </c>
      <c r="CU381" s="599" t="str">
        <f ca="1">IF($CR381="","",VLOOKUP(CR381,Invoer!$F$15:$AU$1500,3,FALSE))</f>
        <v/>
      </c>
      <c r="CV381" s="599" t="str">
        <f ca="1">IF($CR381="","",IF(CU381&lt;&gt;"Liq","",VLOOKUP(CR381,Invoer!$F$15:$AU$1500,4,FALSE)))</f>
        <v/>
      </c>
      <c r="CW381" s="599" t="str">
        <f ca="1">IF($CR381="","",VLOOKUP(CR381,Invoer!$F$15:$AU$1500,5,FALSE))</f>
        <v/>
      </c>
      <c r="CX381" s="599" t="str">
        <f ca="1">IF($CR381="","",VLOOKUP(CR381,Invoer!$F$15:$AU$1500,6,FALSE))</f>
        <v/>
      </c>
      <c r="CY381" s="599" t="str">
        <f ca="1">IF($CR381="","",VLOOKUP(CR381,Invoer!$F$15:$AU$1500,9,FALSE))</f>
        <v/>
      </c>
      <c r="CZ381" s="599" t="str">
        <f ca="1">IF($CR381="","",VLOOKUP(CR381,Invoer!$F$15:$AU$1500,10,FALSE))</f>
        <v/>
      </c>
      <c r="DA381" s="599" t="str">
        <f ca="1">IF($CR381="","",VLOOKUP(CR381,Invoer!$F$15:$AU$1500,11,FALSE))</f>
        <v/>
      </c>
      <c r="DB381" s="599" t="str">
        <f ca="1">IF($CR381="","",VLOOKUP(CR381,Invoer!$F$15:$BB$1500,14,FALSE))</f>
        <v/>
      </c>
      <c r="DC381" s="662" t="str">
        <f ca="1">IF($CR381="","",VLOOKUP(CR381,Invoer!$F$15:$AU$1500,15,FALSE))</f>
        <v/>
      </c>
      <c r="DD381" s="599" t="str">
        <f ca="1">IF($CR381="","",VLOOKUP(CR381,Invoer!$F$15:$AU$1500,19,FALSE))</f>
        <v/>
      </c>
      <c r="DE381" s="662" t="str">
        <f ca="1">IF($CR381="","",VLOOKUP(CR381,Invoer!$F$15:$AU$1500,20,FALSE))</f>
        <v/>
      </c>
      <c r="DF381" s="662" t="str">
        <f ca="1">IF($CR381="","",VLOOKUP(CR381,Invoer!$F$15:$AU$1500,23,FALSE))</f>
        <v/>
      </c>
      <c r="DG381" s="662" t="str">
        <f ca="1">IF($CR381="","",VLOOKUP(CR381,Invoer!$F$15:$AU$1500,17,FALSE))</f>
        <v/>
      </c>
      <c r="DH381" s="681" t="str">
        <f t="shared" ca="1" si="187"/>
        <v/>
      </c>
      <c r="DI381" s="662" t="str">
        <f t="shared" ca="1" si="188"/>
        <v/>
      </c>
      <c r="DJ381" s="190"/>
      <c r="DK381" s="411" t="str">
        <f t="shared" ca="1" si="189"/>
        <v/>
      </c>
      <c r="DO381" s="61" t="e">
        <f ca="1">IF($DN$4&lt;3,Invoer!EB386,Invoer!EA386)</f>
        <v>#N/A</v>
      </c>
      <c r="DP381" s="599" t="str">
        <f t="shared" ca="1" si="190"/>
        <v/>
      </c>
      <c r="DQ381" s="673" t="str">
        <f ca="1">IF($DP381="","",VLOOKUP(DP381,Invoer!$F$15:$AU$1999,2,FALSE))</f>
        <v/>
      </c>
      <c r="DR381" s="599" t="str">
        <f t="shared" ca="1" si="191"/>
        <v/>
      </c>
      <c r="DS381" s="599" t="str">
        <f ca="1">IF($DP381="","",VLOOKUP(DP381,Invoer!$F$15:$AU$1999,3,FALSE))</f>
        <v/>
      </c>
      <c r="DT381" s="599" t="str">
        <f ca="1">IF($DP381="","",IF(DS381&lt;&gt;"Liq","",VLOOKUP(DP381,Invoer!$F$15:$AU$1999,4,FALSE)))</f>
        <v/>
      </c>
      <c r="DU381" s="599" t="str">
        <f ca="1">IF($DP381="","",VLOOKUP(DP381,Invoer!$F$15:$AU$1999,5,FALSE))</f>
        <v/>
      </c>
      <c r="DV381" s="599" t="str">
        <f ca="1">IF($DP381="","",VLOOKUP(DP381,Invoer!$F$15:$AU$1999,6,FALSE))</f>
        <v/>
      </c>
      <c r="DW381" s="599" t="str">
        <f ca="1">IF($DP381="","",VLOOKUP(DP381,Invoer!$F$15:$AU$1999,9,FALSE))</f>
        <v/>
      </c>
      <c r="DX381" s="599" t="str">
        <f ca="1">IF($DP381="","",VLOOKUP(DP381,Invoer!$F$15:$AU$1999,10,FALSE))</f>
        <v/>
      </c>
      <c r="DY381" s="595" t="str">
        <f ca="1">IF($DP381="","",VLOOKUP(DP381,Invoer!$F$15:$AU$1999,11,FALSE))</f>
        <v/>
      </c>
      <c r="DZ381" s="662" t="str">
        <f ca="1">IF($DP381="","",IF($DN$4&gt;2,"",VLOOKUP(DP381,Invoer!CQ:CS,3,FALSE)))</f>
        <v/>
      </c>
      <c r="EA381" s="541" t="str">
        <f ca="1">IF($DP381="","",IF(ISERROR(DQ381),0,IF($DN$4&lt;3,"",VLOOKUP(DP381,Invoer!$F$15:$AU$1999,15,FALSE))))</f>
        <v/>
      </c>
      <c r="EB381" s="595" t="str">
        <f ca="1">IF($DP381="","",IF($DN$4&lt;3,"",VLOOKUP(DP381,Invoer!$F$15:$AU$1999,19,FALSE)))</f>
        <v/>
      </c>
      <c r="EC381" s="541" t="str">
        <f ca="1">IF($DP381="","",IF(ISERROR(DQ381),0,IF($DN$4&lt;3,"",VLOOKUP(DP381,Invoer!$F$15:$AU$1999,24,FALSE))))</f>
        <v/>
      </c>
      <c r="ED381" s="541" t="str">
        <f ca="1">IF($DP381="","",IF(ISERROR(DQ381),0,IF($DN$4&lt;3,"",VLOOKUP(DP381,Invoer!$F$15:$AU$1999,17,FALSE))))</f>
        <v/>
      </c>
      <c r="EH381" s="89" t="e">
        <f ca="1">Invoer!CP386</f>
        <v>#N/A</v>
      </c>
      <c r="EI381" s="599" t="str">
        <f t="shared" ca="1" si="192"/>
        <v/>
      </c>
      <c r="EJ381" s="673" t="str">
        <f ca="1">IF(EI381="","",VLOOKUP(EI381,Invoer!$F$15:$AU$1999,2,FALSE))</f>
        <v/>
      </c>
      <c r="EK381" s="599" t="str">
        <f t="shared" ca="1" si="193"/>
        <v/>
      </c>
      <c r="EL381" s="599" t="str">
        <f ca="1">IF($EI381="","",VLOOKUP(EI381,Invoer!$F$15:$AU$1999,3,FALSE))</f>
        <v/>
      </c>
      <c r="EM381" s="599" t="str">
        <f ca="1">IF($EI381="","",IF(EL381&lt;&gt;"Liq","",VLOOKUP(EI381,Invoer!$F$15:$AU$1999,4,FALSE)))</f>
        <v/>
      </c>
      <c r="EN381" s="599" t="str">
        <f ca="1">IF($EI381="","",VLOOKUP(EI381,Invoer!$F$15:$AU$1999,6,FALSE))</f>
        <v/>
      </c>
      <c r="EO381" s="599" t="str">
        <f ca="1">IF(EI381="","",VLOOKUP(EI381,Invoer!$F$15:$AU$1999,9,FALSE))</f>
        <v/>
      </c>
      <c r="EP381" s="599" t="str">
        <f ca="1">IF(EI381="","",VLOOKUP(EI381,Invoer!$F$15:$AU$1999,10,FALSE))</f>
        <v/>
      </c>
      <c r="EQ381" s="599" t="str">
        <f ca="1">IF(EI381="","",VLOOKUP(EI381,Invoer!$F$15:$AU$1999,11,FALSE))</f>
        <v/>
      </c>
      <c r="ER381" s="662" t="str">
        <f ca="1">IF(EI381="","",VLOOKUP(EI381,Invoer!CQ:CS,3,FALSE))</f>
        <v/>
      </c>
      <c r="ES381" s="662" t="str">
        <f t="shared" ca="1" si="194"/>
        <v/>
      </c>
      <c r="ET381" s="513" t="str">
        <f t="shared" ca="1" si="195"/>
        <v/>
      </c>
      <c r="EU381" s="112" t="str">
        <f t="shared" ca="1" si="196"/>
        <v/>
      </c>
      <c r="EV381" s="83" t="s">
        <v>160</v>
      </c>
      <c r="EW381" s="682" t="str">
        <f t="shared" ca="1" si="197"/>
        <v/>
      </c>
      <c r="EX381" s="662" t="str">
        <f t="shared" ca="1" si="198"/>
        <v/>
      </c>
      <c r="EY381"/>
      <c r="EZ381" s="56" t="e">
        <f t="shared" ca="1" si="206"/>
        <v>#VALUE!</v>
      </c>
      <c r="FA381" s="56" t="e">
        <f t="shared" ca="1" si="207"/>
        <v>#VALUE!</v>
      </c>
      <c r="FE381"/>
      <c r="FI381"/>
      <c r="FJ381"/>
    </row>
    <row r="382" spans="1:166" ht="12" customHeight="1" x14ac:dyDescent="0.2">
      <c r="A382"/>
      <c r="B382"/>
      <c r="C382"/>
      <c r="E382"/>
      <c r="AC382" s="435" t="str">
        <f>IF($AC$7&lt;3,Invoer!DR387,IF($AC$7=3,Invoer!BT387,"x"))</f>
        <v>x</v>
      </c>
      <c r="AD382" s="599" t="str">
        <f t="shared" si="199"/>
        <v/>
      </c>
      <c r="AE382" s="673" t="str">
        <f>IF($AD382="","",VLOOKUP(AD382,Invoer!$F$15:$AU$1999,2,FALSE))</f>
        <v/>
      </c>
      <c r="AF382" s="599" t="str">
        <f t="shared" si="200"/>
        <v/>
      </c>
      <c r="AG382" s="599" t="str">
        <f>IF($AD382="","",VLOOKUP(AD382,Invoer!$F$15:$AU$1999,3,FALSE))</f>
        <v/>
      </c>
      <c r="AH382" s="599" t="str">
        <f>IF($AD382="","",IF(AG382&lt;&gt;"Liq","",VLOOKUP(AD382,Invoer!$F$15:$AU$1999,4,FALSE)))</f>
        <v/>
      </c>
      <c r="AI382" s="677" t="str">
        <f>IF($AD382="","",VLOOKUP(AD382,Invoer!$F$15:$AU$1999,5,FALSE))</f>
        <v/>
      </c>
      <c r="AJ382" s="599" t="str">
        <f>IF($AD382="","",VLOOKUP(AD382,Invoer!$F$15:$AU$1999,6,FALSE))</f>
        <v/>
      </c>
      <c r="AK382" s="599" t="str">
        <f>IF($AD382="","",VLOOKUP(AD382,Invoer!$F$15:$AU$1999,9,FALSE))</f>
        <v/>
      </c>
      <c r="AL382" s="599" t="str">
        <f>IF($AD382="","",VLOOKUP(AD382,Invoer!$F$15:$AU$1999,10,FALSE))</f>
        <v/>
      </c>
      <c r="AM382" s="599" t="str">
        <f>IF($AD382="","",VLOOKUP(AD382,Invoer!$F$15:$BB$1999,14,FALSE))</f>
        <v/>
      </c>
      <c r="AN382" s="599" t="str">
        <f>IF($AD382="","",VLOOKUP(AD382,Invoer!$F$15:$AU$1999,11,FALSE))</f>
        <v/>
      </c>
      <c r="AO382" s="662" t="str">
        <f>IF($AD382="","",VLOOKUP(AD382,Invoer!$F$15:$AU$1999,15,FALSE))</f>
        <v/>
      </c>
      <c r="AP382" s="599" t="str">
        <f>IF($AD382="","",VLOOKUP(AD382,Invoer!$F$15:$AU$1999,19,FALSE))</f>
        <v/>
      </c>
      <c r="AQ382" s="662" t="str">
        <f>IF($AD382="","",VLOOKUP(AD382,Invoer!$F$15:$AU$1999,24,FALSE))</f>
        <v/>
      </c>
      <c r="AR382" s="662" t="str">
        <f>IF($AD382="","",VLOOKUP(AD382,Invoer!$F$15:$AU$1999,17,FALSE))</f>
        <v/>
      </c>
      <c r="AS382" s="678" t="str">
        <f t="shared" si="208"/>
        <v/>
      </c>
      <c r="AT382" s="676" t="str">
        <f t="shared" si="182"/>
        <v/>
      </c>
      <c r="AU382" s="77" t="e">
        <f t="shared" si="183"/>
        <v>#VALUE!</v>
      </c>
      <c r="AW382" s="57"/>
      <c r="AX382" s="57"/>
      <c r="BA382" s="83" t="e">
        <f ca="1">Invoer!DW387</f>
        <v>#N/A</v>
      </c>
      <c r="BB382" s="599" t="str">
        <f t="shared" ca="1" si="201"/>
        <v/>
      </c>
      <c r="BC382" s="673" t="str">
        <f ca="1">IF($BB382="","",VLOOKUP(BB382,Invoer!$F$15:$AU$1999,2,FALSE))</f>
        <v/>
      </c>
      <c r="BD382" s="599" t="str">
        <f t="shared" ca="1" si="202"/>
        <v/>
      </c>
      <c r="BE382" s="599" t="str">
        <f ca="1">IF($BB382="","",VLOOKUP(BB382,Invoer!$F$15:$AU$1999,5,FALSE))</f>
        <v/>
      </c>
      <c r="BF382" s="599" t="str">
        <f ca="1">IF($BB382="","",VLOOKUP(BB382,Invoer!$F$15:$AU$1999,6,FALSE))</f>
        <v/>
      </c>
      <c r="BG382" s="599" t="str">
        <f ca="1">IF($BB382="","",VLOOKUP(BB382,Invoer!$F$15:$AU$1999,9,FALSE))</f>
        <v/>
      </c>
      <c r="BH382" s="599" t="str">
        <f ca="1">IF($BB382="","",VLOOKUP(BB382,Invoer!$F$15:$AU$1999,10,FALSE))</f>
        <v/>
      </c>
      <c r="BI382" s="599" t="str">
        <f ca="1">IF($BB382="","",VLOOKUP(BB382,Invoer!$F$15:$BB$1999,14,FALSE))</f>
        <v/>
      </c>
      <c r="BJ382" s="599" t="str">
        <f ca="1">IF($BB382="","",VLOOKUP(BB382,Invoer!$F$15:$AU$1999,11,FALSE))</f>
        <v/>
      </c>
      <c r="BK382" s="662" t="str">
        <f t="shared" ca="1" si="203"/>
        <v/>
      </c>
      <c r="BL382" s="662" t="str">
        <f t="shared" ca="1" si="204"/>
        <v/>
      </c>
      <c r="BM382" s="679" t="str">
        <f t="shared" ca="1" si="205"/>
        <v/>
      </c>
      <c r="BN382" s="662" t="str">
        <f t="shared" ca="1" si="211"/>
        <v/>
      </c>
      <c r="BO382" s="662" t="str">
        <f ca="1">IF($BB382="","",VLOOKUP(BB382,Invoer!$F$15:$AU$1999,15,FALSE))</f>
        <v/>
      </c>
      <c r="BP382" s="662" t="str">
        <f ca="1">IF($BB382="","",VLOOKUP(BB382,Invoer!$F$15:$AU$1999,24,FALSE))</f>
        <v/>
      </c>
      <c r="BQ382" s="662" t="str">
        <f ca="1">IF($BB382="","",VLOOKUP(BB382,Invoer!$F$15:$AU$1999,17,FALSE))</f>
        <v/>
      </c>
      <c r="BS382" s="73" t="e">
        <f t="shared" ca="1" si="209"/>
        <v>#VALUE!</v>
      </c>
      <c r="BT382" s="57" t="str">
        <f t="shared" ca="1" si="210"/>
        <v/>
      </c>
      <c r="CQ382" s="411" t="e">
        <f ca="1">Invoer!EG387</f>
        <v>#N/A</v>
      </c>
      <c r="CR382" s="599" t="str">
        <f t="shared" ca="1" si="185"/>
        <v/>
      </c>
      <c r="CS382" s="673" t="str">
        <f ca="1">IF($CR382="","",VLOOKUP(CR382,Invoer!$F$15:$AU$1500,2,FALSE))</f>
        <v/>
      </c>
      <c r="CT382" s="599" t="str">
        <f t="shared" ca="1" si="186"/>
        <v/>
      </c>
      <c r="CU382" s="599" t="str">
        <f ca="1">IF($CR382="","",VLOOKUP(CR382,Invoer!$F$15:$AU$1500,3,FALSE))</f>
        <v/>
      </c>
      <c r="CV382" s="599" t="str">
        <f ca="1">IF($CR382="","",IF(CU382&lt;&gt;"Liq","",VLOOKUP(CR382,Invoer!$F$15:$AU$1500,4,FALSE)))</f>
        <v/>
      </c>
      <c r="CW382" s="599" t="str">
        <f ca="1">IF($CR382="","",VLOOKUP(CR382,Invoer!$F$15:$AU$1500,5,FALSE))</f>
        <v/>
      </c>
      <c r="CX382" s="599" t="str">
        <f ca="1">IF($CR382="","",VLOOKUP(CR382,Invoer!$F$15:$AU$1500,6,FALSE))</f>
        <v/>
      </c>
      <c r="CY382" s="599" t="str">
        <f ca="1">IF($CR382="","",VLOOKUP(CR382,Invoer!$F$15:$AU$1500,9,FALSE))</f>
        <v/>
      </c>
      <c r="CZ382" s="599" t="str">
        <f ca="1">IF($CR382="","",VLOOKUP(CR382,Invoer!$F$15:$AU$1500,10,FALSE))</f>
        <v/>
      </c>
      <c r="DA382" s="599" t="str">
        <f ca="1">IF($CR382="","",VLOOKUP(CR382,Invoer!$F$15:$AU$1500,11,FALSE))</f>
        <v/>
      </c>
      <c r="DB382" s="599" t="str">
        <f ca="1">IF($CR382="","",VLOOKUP(CR382,Invoer!$F$15:$BB$1500,14,FALSE))</f>
        <v/>
      </c>
      <c r="DC382" s="662" t="str">
        <f ca="1">IF($CR382="","",VLOOKUP(CR382,Invoer!$F$15:$AU$1500,15,FALSE))</f>
        <v/>
      </c>
      <c r="DD382" s="599" t="str">
        <f ca="1">IF($CR382="","",VLOOKUP(CR382,Invoer!$F$15:$AU$1500,19,FALSE))</f>
        <v/>
      </c>
      <c r="DE382" s="662" t="str">
        <f ca="1">IF($CR382="","",VLOOKUP(CR382,Invoer!$F$15:$AU$1500,20,FALSE))</f>
        <v/>
      </c>
      <c r="DF382" s="662" t="str">
        <f ca="1">IF($CR382="","",VLOOKUP(CR382,Invoer!$F$15:$AU$1500,23,FALSE))</f>
        <v/>
      </c>
      <c r="DG382" s="662" t="str">
        <f ca="1">IF($CR382="","",VLOOKUP(CR382,Invoer!$F$15:$AU$1500,17,FALSE))</f>
        <v/>
      </c>
      <c r="DH382" s="681" t="str">
        <f t="shared" ca="1" si="187"/>
        <v/>
      </c>
      <c r="DI382" s="662" t="str">
        <f t="shared" ca="1" si="188"/>
        <v/>
      </c>
      <c r="DJ382" s="190"/>
      <c r="DK382" s="411" t="str">
        <f t="shared" ca="1" si="189"/>
        <v/>
      </c>
      <c r="DO382" s="61" t="e">
        <f ca="1">IF($DN$4&lt;3,Invoer!EB387,Invoer!EA387)</f>
        <v>#N/A</v>
      </c>
      <c r="DP382" s="599" t="str">
        <f t="shared" ca="1" si="190"/>
        <v/>
      </c>
      <c r="DQ382" s="673" t="str">
        <f ca="1">IF($DP382="","",VLOOKUP(DP382,Invoer!$F$15:$AU$1999,2,FALSE))</f>
        <v/>
      </c>
      <c r="DR382" s="599" t="str">
        <f t="shared" ca="1" si="191"/>
        <v/>
      </c>
      <c r="DS382" s="599" t="str">
        <f ca="1">IF($DP382="","",VLOOKUP(DP382,Invoer!$F$15:$AU$1999,3,FALSE))</f>
        <v/>
      </c>
      <c r="DT382" s="599" t="str">
        <f ca="1">IF($DP382="","",IF(DS382&lt;&gt;"Liq","",VLOOKUP(DP382,Invoer!$F$15:$AU$1999,4,FALSE)))</f>
        <v/>
      </c>
      <c r="DU382" s="599" t="str">
        <f ca="1">IF($DP382="","",VLOOKUP(DP382,Invoer!$F$15:$AU$1999,5,FALSE))</f>
        <v/>
      </c>
      <c r="DV382" s="599" t="str">
        <f ca="1">IF($DP382="","",VLOOKUP(DP382,Invoer!$F$15:$AU$1999,6,FALSE))</f>
        <v/>
      </c>
      <c r="DW382" s="599" t="str">
        <f ca="1">IF($DP382="","",VLOOKUP(DP382,Invoer!$F$15:$AU$1999,9,FALSE))</f>
        <v/>
      </c>
      <c r="DX382" s="599" t="str">
        <f ca="1">IF($DP382="","",VLOOKUP(DP382,Invoer!$F$15:$AU$1999,10,FALSE))</f>
        <v/>
      </c>
      <c r="DY382" s="595" t="str">
        <f ca="1">IF($DP382="","",VLOOKUP(DP382,Invoer!$F$15:$AU$1999,11,FALSE))</f>
        <v/>
      </c>
      <c r="DZ382" s="662" t="str">
        <f ca="1">IF($DP382="","",IF($DN$4&gt;2,"",VLOOKUP(DP382,Invoer!CQ:CS,3,FALSE)))</f>
        <v/>
      </c>
      <c r="EA382" s="541" t="str">
        <f ca="1">IF($DP382="","",IF(ISERROR(DQ382),0,IF($DN$4&lt;3,"",VLOOKUP(DP382,Invoer!$F$15:$AU$1999,15,FALSE))))</f>
        <v/>
      </c>
      <c r="EB382" s="595" t="str">
        <f ca="1">IF($DP382="","",IF($DN$4&lt;3,"",VLOOKUP(DP382,Invoer!$F$15:$AU$1999,19,FALSE)))</f>
        <v/>
      </c>
      <c r="EC382" s="541" t="str">
        <f ca="1">IF($DP382="","",IF(ISERROR(DQ382),0,IF($DN$4&lt;3,"",VLOOKUP(DP382,Invoer!$F$15:$AU$1999,24,FALSE))))</f>
        <v/>
      </c>
      <c r="ED382" s="541" t="str">
        <f ca="1">IF($DP382="","",IF(ISERROR(DQ382),0,IF($DN$4&lt;3,"",VLOOKUP(DP382,Invoer!$F$15:$AU$1999,17,FALSE))))</f>
        <v/>
      </c>
      <c r="EH382" s="89" t="e">
        <f ca="1">Invoer!CP387</f>
        <v>#N/A</v>
      </c>
      <c r="EI382" s="599" t="str">
        <f t="shared" ca="1" si="192"/>
        <v/>
      </c>
      <c r="EJ382" s="673" t="str">
        <f ca="1">IF(EI382="","",VLOOKUP(EI382,Invoer!$F$15:$AU$1999,2,FALSE))</f>
        <v/>
      </c>
      <c r="EK382" s="599" t="str">
        <f t="shared" ca="1" si="193"/>
        <v/>
      </c>
      <c r="EL382" s="599" t="str">
        <f ca="1">IF($EI382="","",VLOOKUP(EI382,Invoer!$F$15:$AU$1999,3,FALSE))</f>
        <v/>
      </c>
      <c r="EM382" s="599" t="str">
        <f ca="1">IF($EI382="","",IF(EL382&lt;&gt;"Liq","",VLOOKUP(EI382,Invoer!$F$15:$AU$1999,4,FALSE)))</f>
        <v/>
      </c>
      <c r="EN382" s="599" t="str">
        <f ca="1">IF($EI382="","",VLOOKUP(EI382,Invoer!$F$15:$AU$1999,6,FALSE))</f>
        <v/>
      </c>
      <c r="EO382" s="599" t="str">
        <f ca="1">IF(EI382="","",VLOOKUP(EI382,Invoer!$F$15:$AU$1999,9,FALSE))</f>
        <v/>
      </c>
      <c r="EP382" s="599" t="str">
        <f ca="1">IF(EI382="","",VLOOKUP(EI382,Invoer!$F$15:$AU$1999,10,FALSE))</f>
        <v/>
      </c>
      <c r="EQ382" s="599" t="str">
        <f ca="1">IF(EI382="","",VLOOKUP(EI382,Invoer!$F$15:$AU$1999,11,FALSE))</f>
        <v/>
      </c>
      <c r="ER382" s="662" t="str">
        <f ca="1">IF(EI382="","",VLOOKUP(EI382,Invoer!CQ:CS,3,FALSE))</f>
        <v/>
      </c>
      <c r="ES382" s="662" t="str">
        <f t="shared" ca="1" si="194"/>
        <v/>
      </c>
      <c r="ET382" s="513" t="str">
        <f t="shared" ca="1" si="195"/>
        <v/>
      </c>
      <c r="EU382" s="112" t="str">
        <f t="shared" ca="1" si="196"/>
        <v/>
      </c>
      <c r="EV382" s="83" t="s">
        <v>160</v>
      </c>
      <c r="EW382" s="682" t="str">
        <f t="shared" ca="1" si="197"/>
        <v/>
      </c>
      <c r="EX382" s="662" t="str">
        <f t="shared" ca="1" si="198"/>
        <v/>
      </c>
      <c r="EY382"/>
      <c r="EZ382" s="56" t="e">
        <f t="shared" ca="1" si="206"/>
        <v>#VALUE!</v>
      </c>
      <c r="FA382" s="56" t="e">
        <f t="shared" ca="1" si="207"/>
        <v>#VALUE!</v>
      </c>
      <c r="FE382"/>
      <c r="FI382"/>
      <c r="FJ382"/>
    </row>
    <row r="383" spans="1:166" ht="12" customHeight="1" x14ac:dyDescent="0.2">
      <c r="A383"/>
      <c r="B383"/>
      <c r="C383"/>
      <c r="E383"/>
      <c r="AC383" s="435" t="str">
        <f>IF($AC$7&lt;3,Invoer!DR388,IF($AC$7=3,Invoer!BT388,"x"))</f>
        <v>x</v>
      </c>
      <c r="AD383" s="599" t="str">
        <f t="shared" si="199"/>
        <v/>
      </c>
      <c r="AE383" s="673" t="str">
        <f>IF($AD383="","",VLOOKUP(AD383,Invoer!$F$15:$AU$1999,2,FALSE))</f>
        <v/>
      </c>
      <c r="AF383" s="599" t="str">
        <f t="shared" si="200"/>
        <v/>
      </c>
      <c r="AG383" s="599" t="str">
        <f>IF($AD383="","",VLOOKUP(AD383,Invoer!$F$15:$AU$1999,3,FALSE))</f>
        <v/>
      </c>
      <c r="AH383" s="599" t="str">
        <f>IF($AD383="","",IF(AG383&lt;&gt;"Liq","",VLOOKUP(AD383,Invoer!$F$15:$AU$1999,4,FALSE)))</f>
        <v/>
      </c>
      <c r="AI383" s="677" t="str">
        <f>IF($AD383="","",VLOOKUP(AD383,Invoer!$F$15:$AU$1999,5,FALSE))</f>
        <v/>
      </c>
      <c r="AJ383" s="599" t="str">
        <f>IF($AD383="","",VLOOKUP(AD383,Invoer!$F$15:$AU$1999,6,FALSE))</f>
        <v/>
      </c>
      <c r="AK383" s="599" t="str">
        <f>IF($AD383="","",VLOOKUP(AD383,Invoer!$F$15:$AU$1999,9,FALSE))</f>
        <v/>
      </c>
      <c r="AL383" s="599" t="str">
        <f>IF($AD383="","",VLOOKUP(AD383,Invoer!$F$15:$AU$1999,10,FALSE))</f>
        <v/>
      </c>
      <c r="AM383" s="599" t="str">
        <f>IF($AD383="","",VLOOKUP(AD383,Invoer!$F$15:$BB$1999,14,FALSE))</f>
        <v/>
      </c>
      <c r="AN383" s="599" t="str">
        <f>IF($AD383="","",VLOOKUP(AD383,Invoer!$F$15:$AU$1999,11,FALSE))</f>
        <v/>
      </c>
      <c r="AO383" s="662" t="str">
        <f>IF($AD383="","",VLOOKUP(AD383,Invoer!$F$15:$AU$1999,15,FALSE))</f>
        <v/>
      </c>
      <c r="AP383" s="599" t="str">
        <f>IF($AD383="","",VLOOKUP(AD383,Invoer!$F$15:$AU$1999,19,FALSE))</f>
        <v/>
      </c>
      <c r="AQ383" s="662" t="str">
        <f>IF($AD383="","",VLOOKUP(AD383,Invoer!$F$15:$AU$1999,24,FALSE))</f>
        <v/>
      </c>
      <c r="AR383" s="662" t="str">
        <f>IF($AD383="","",VLOOKUP(AD383,Invoer!$F$15:$AU$1999,17,FALSE))</f>
        <v/>
      </c>
      <c r="AS383" s="678" t="str">
        <f t="shared" si="208"/>
        <v/>
      </c>
      <c r="AT383" s="676" t="str">
        <f t="shared" si="182"/>
        <v/>
      </c>
      <c r="AU383" s="77" t="e">
        <f t="shared" si="183"/>
        <v>#VALUE!</v>
      </c>
      <c r="AW383" s="57"/>
      <c r="AX383" s="57"/>
      <c r="BA383" s="83" t="e">
        <f ca="1">Invoer!DW388</f>
        <v>#N/A</v>
      </c>
      <c r="BB383" s="599" t="str">
        <f t="shared" ca="1" si="201"/>
        <v/>
      </c>
      <c r="BC383" s="673" t="str">
        <f ca="1">IF($BB383="","",VLOOKUP(BB383,Invoer!$F$15:$AU$1999,2,FALSE))</f>
        <v/>
      </c>
      <c r="BD383" s="599" t="str">
        <f t="shared" ca="1" si="202"/>
        <v/>
      </c>
      <c r="BE383" s="599" t="str">
        <f ca="1">IF($BB383="","",VLOOKUP(BB383,Invoer!$F$15:$AU$1999,5,FALSE))</f>
        <v/>
      </c>
      <c r="BF383" s="599" t="str">
        <f ca="1">IF($BB383="","",VLOOKUP(BB383,Invoer!$F$15:$AU$1999,6,FALSE))</f>
        <v/>
      </c>
      <c r="BG383" s="599" t="str">
        <f ca="1">IF($BB383="","",VLOOKUP(BB383,Invoer!$F$15:$AU$1999,9,FALSE))</f>
        <v/>
      </c>
      <c r="BH383" s="599" t="str">
        <f ca="1">IF($BB383="","",VLOOKUP(BB383,Invoer!$F$15:$AU$1999,10,FALSE))</f>
        <v/>
      </c>
      <c r="BI383" s="599" t="str">
        <f ca="1">IF($BB383="","",VLOOKUP(BB383,Invoer!$F$15:$BB$1999,14,FALSE))</f>
        <v/>
      </c>
      <c r="BJ383" s="599" t="str">
        <f ca="1">IF($BB383="","",VLOOKUP(BB383,Invoer!$F$15:$AU$1999,11,FALSE))</f>
        <v/>
      </c>
      <c r="BK383" s="662" t="str">
        <f t="shared" ca="1" si="203"/>
        <v/>
      </c>
      <c r="BL383" s="662" t="str">
        <f t="shared" ca="1" si="204"/>
        <v/>
      </c>
      <c r="BM383" s="679" t="str">
        <f t="shared" ca="1" si="205"/>
        <v/>
      </c>
      <c r="BN383" s="662" t="str">
        <f t="shared" ca="1" si="211"/>
        <v/>
      </c>
      <c r="BO383" s="662" t="str">
        <f ca="1">IF($BB383="","",VLOOKUP(BB383,Invoer!$F$15:$AU$1999,15,FALSE))</f>
        <v/>
      </c>
      <c r="BP383" s="662" t="str">
        <f ca="1">IF($BB383="","",VLOOKUP(BB383,Invoer!$F$15:$AU$1999,24,FALSE))</f>
        <v/>
      </c>
      <c r="BQ383" s="662" t="str">
        <f ca="1">IF($BB383="","",VLOOKUP(BB383,Invoer!$F$15:$AU$1999,17,FALSE))</f>
        <v/>
      </c>
      <c r="BS383" s="73" t="e">
        <f t="shared" ca="1" si="209"/>
        <v>#VALUE!</v>
      </c>
      <c r="BT383" s="57" t="str">
        <f t="shared" ca="1" si="210"/>
        <v/>
      </c>
      <c r="CQ383" s="411" t="e">
        <f ca="1">Invoer!EG388</f>
        <v>#N/A</v>
      </c>
      <c r="CR383" s="599" t="str">
        <f t="shared" ca="1" si="185"/>
        <v/>
      </c>
      <c r="CS383" s="673" t="str">
        <f ca="1">IF($CR383="","",VLOOKUP(CR383,Invoer!$F$15:$AU$1500,2,FALSE))</f>
        <v/>
      </c>
      <c r="CT383" s="599" t="str">
        <f t="shared" ca="1" si="186"/>
        <v/>
      </c>
      <c r="CU383" s="599" t="str">
        <f ca="1">IF($CR383="","",VLOOKUP(CR383,Invoer!$F$15:$AU$1500,3,FALSE))</f>
        <v/>
      </c>
      <c r="CV383" s="599" t="str">
        <f ca="1">IF($CR383="","",IF(CU383&lt;&gt;"Liq","",VLOOKUP(CR383,Invoer!$F$15:$AU$1500,4,FALSE)))</f>
        <v/>
      </c>
      <c r="CW383" s="599" t="str">
        <f ca="1">IF($CR383="","",VLOOKUP(CR383,Invoer!$F$15:$AU$1500,5,FALSE))</f>
        <v/>
      </c>
      <c r="CX383" s="599" t="str">
        <f ca="1">IF($CR383="","",VLOOKUP(CR383,Invoer!$F$15:$AU$1500,6,FALSE))</f>
        <v/>
      </c>
      <c r="CY383" s="599" t="str">
        <f ca="1">IF($CR383="","",VLOOKUP(CR383,Invoer!$F$15:$AU$1500,9,FALSE))</f>
        <v/>
      </c>
      <c r="CZ383" s="599" t="str">
        <f ca="1">IF($CR383="","",VLOOKUP(CR383,Invoer!$F$15:$AU$1500,10,FALSE))</f>
        <v/>
      </c>
      <c r="DA383" s="599" t="str">
        <f ca="1">IF($CR383="","",VLOOKUP(CR383,Invoer!$F$15:$AU$1500,11,FALSE))</f>
        <v/>
      </c>
      <c r="DB383" s="599" t="str">
        <f ca="1">IF($CR383="","",VLOOKUP(CR383,Invoer!$F$15:$BB$1500,14,FALSE))</f>
        <v/>
      </c>
      <c r="DC383" s="662" t="str">
        <f ca="1">IF($CR383="","",VLOOKUP(CR383,Invoer!$F$15:$AU$1500,15,FALSE))</f>
        <v/>
      </c>
      <c r="DD383" s="599" t="str">
        <f ca="1">IF($CR383="","",VLOOKUP(CR383,Invoer!$F$15:$AU$1500,19,FALSE))</f>
        <v/>
      </c>
      <c r="DE383" s="662" t="str">
        <f ca="1">IF($CR383="","",VLOOKUP(CR383,Invoer!$F$15:$AU$1500,20,FALSE))</f>
        <v/>
      </c>
      <c r="DF383" s="662" t="str">
        <f ca="1">IF($CR383="","",VLOOKUP(CR383,Invoer!$F$15:$AU$1500,23,FALSE))</f>
        <v/>
      </c>
      <c r="DG383" s="662" t="str">
        <f ca="1">IF($CR383="","",VLOOKUP(CR383,Invoer!$F$15:$AU$1500,17,FALSE))</f>
        <v/>
      </c>
      <c r="DH383" s="681" t="str">
        <f t="shared" ca="1" si="187"/>
        <v/>
      </c>
      <c r="DI383" s="662" t="str">
        <f t="shared" ca="1" si="188"/>
        <v/>
      </c>
      <c r="DJ383" s="190"/>
      <c r="DK383" s="411" t="str">
        <f t="shared" ca="1" si="189"/>
        <v/>
      </c>
      <c r="DO383" s="61" t="e">
        <f ca="1">IF($DN$4&lt;3,Invoer!EB388,Invoer!EA388)</f>
        <v>#N/A</v>
      </c>
      <c r="DP383" s="599" t="str">
        <f t="shared" ca="1" si="190"/>
        <v/>
      </c>
      <c r="DQ383" s="673" t="str">
        <f ca="1">IF($DP383="","",VLOOKUP(DP383,Invoer!$F$15:$AU$1999,2,FALSE))</f>
        <v/>
      </c>
      <c r="DR383" s="599" t="str">
        <f t="shared" ca="1" si="191"/>
        <v/>
      </c>
      <c r="DS383" s="599" t="str">
        <f ca="1">IF($DP383="","",VLOOKUP(DP383,Invoer!$F$15:$AU$1999,3,FALSE))</f>
        <v/>
      </c>
      <c r="DT383" s="599" t="str">
        <f ca="1">IF($DP383="","",IF(DS383&lt;&gt;"Liq","",VLOOKUP(DP383,Invoer!$F$15:$AU$1999,4,FALSE)))</f>
        <v/>
      </c>
      <c r="DU383" s="599" t="str">
        <f ca="1">IF($DP383="","",VLOOKUP(DP383,Invoer!$F$15:$AU$1999,5,FALSE))</f>
        <v/>
      </c>
      <c r="DV383" s="599" t="str">
        <f ca="1">IF($DP383="","",VLOOKUP(DP383,Invoer!$F$15:$AU$1999,6,FALSE))</f>
        <v/>
      </c>
      <c r="DW383" s="599" t="str">
        <f ca="1">IF($DP383="","",VLOOKUP(DP383,Invoer!$F$15:$AU$1999,9,FALSE))</f>
        <v/>
      </c>
      <c r="DX383" s="599" t="str">
        <f ca="1">IF($DP383="","",VLOOKUP(DP383,Invoer!$F$15:$AU$1999,10,FALSE))</f>
        <v/>
      </c>
      <c r="DY383" s="595" t="str">
        <f ca="1">IF($DP383="","",VLOOKUP(DP383,Invoer!$F$15:$AU$1999,11,FALSE))</f>
        <v/>
      </c>
      <c r="DZ383" s="662" t="str">
        <f ca="1">IF($DP383="","",IF($DN$4&gt;2,"",VLOOKUP(DP383,Invoer!CQ:CS,3,FALSE)))</f>
        <v/>
      </c>
      <c r="EA383" s="541" t="str">
        <f ca="1">IF($DP383="","",IF(ISERROR(DQ383),0,IF($DN$4&lt;3,"",VLOOKUP(DP383,Invoer!$F$15:$AU$1999,15,FALSE))))</f>
        <v/>
      </c>
      <c r="EB383" s="595" t="str">
        <f ca="1">IF($DP383="","",IF($DN$4&lt;3,"",VLOOKUP(DP383,Invoer!$F$15:$AU$1999,19,FALSE)))</f>
        <v/>
      </c>
      <c r="EC383" s="541" t="str">
        <f ca="1">IF($DP383="","",IF(ISERROR(DQ383),0,IF($DN$4&lt;3,"",VLOOKUP(DP383,Invoer!$F$15:$AU$1999,24,FALSE))))</f>
        <v/>
      </c>
      <c r="ED383" s="541" t="str">
        <f ca="1">IF($DP383="","",IF(ISERROR(DQ383),0,IF($DN$4&lt;3,"",VLOOKUP(DP383,Invoer!$F$15:$AU$1999,17,FALSE))))</f>
        <v/>
      </c>
      <c r="EH383" s="89" t="e">
        <f ca="1">Invoer!CP388</f>
        <v>#N/A</v>
      </c>
      <c r="EI383" s="599" t="str">
        <f t="shared" ca="1" si="192"/>
        <v/>
      </c>
      <c r="EJ383" s="673" t="str">
        <f ca="1">IF(EI383="","",VLOOKUP(EI383,Invoer!$F$15:$AU$1999,2,FALSE))</f>
        <v/>
      </c>
      <c r="EK383" s="599" t="str">
        <f t="shared" ca="1" si="193"/>
        <v/>
      </c>
      <c r="EL383" s="599" t="str">
        <f ca="1">IF($EI383="","",VLOOKUP(EI383,Invoer!$F$15:$AU$1999,3,FALSE))</f>
        <v/>
      </c>
      <c r="EM383" s="599" t="str">
        <f ca="1">IF($EI383="","",IF(EL383&lt;&gt;"Liq","",VLOOKUP(EI383,Invoer!$F$15:$AU$1999,4,FALSE)))</f>
        <v/>
      </c>
      <c r="EN383" s="599" t="str">
        <f ca="1">IF($EI383="","",VLOOKUP(EI383,Invoer!$F$15:$AU$1999,6,FALSE))</f>
        <v/>
      </c>
      <c r="EO383" s="599" t="str">
        <f ca="1">IF(EI383="","",VLOOKUP(EI383,Invoer!$F$15:$AU$1999,9,FALSE))</f>
        <v/>
      </c>
      <c r="EP383" s="599" t="str">
        <f ca="1">IF(EI383="","",VLOOKUP(EI383,Invoer!$F$15:$AU$1999,10,FALSE))</f>
        <v/>
      </c>
      <c r="EQ383" s="599" t="str">
        <f ca="1">IF(EI383="","",VLOOKUP(EI383,Invoer!$F$15:$AU$1999,11,FALSE))</f>
        <v/>
      </c>
      <c r="ER383" s="662" t="str">
        <f ca="1">IF(EI383="","",VLOOKUP(EI383,Invoer!CQ:CS,3,FALSE))</f>
        <v/>
      </c>
      <c r="ES383" s="662" t="str">
        <f t="shared" ca="1" si="194"/>
        <v/>
      </c>
      <c r="ET383" s="513" t="str">
        <f t="shared" ca="1" si="195"/>
        <v/>
      </c>
      <c r="EU383" s="112" t="str">
        <f t="shared" ca="1" si="196"/>
        <v/>
      </c>
      <c r="EV383" s="83" t="s">
        <v>160</v>
      </c>
      <c r="EW383" s="682" t="str">
        <f t="shared" ca="1" si="197"/>
        <v/>
      </c>
      <c r="EX383" s="662" t="str">
        <f t="shared" ca="1" si="198"/>
        <v/>
      </c>
      <c r="EY383"/>
      <c r="EZ383" s="56" t="e">
        <f t="shared" ca="1" si="206"/>
        <v>#VALUE!</v>
      </c>
      <c r="FA383" s="56" t="e">
        <f t="shared" ca="1" si="207"/>
        <v>#VALUE!</v>
      </c>
      <c r="FE383"/>
      <c r="FI383"/>
      <c r="FJ383"/>
    </row>
    <row r="384" spans="1:166" ht="12" customHeight="1" x14ac:dyDescent="0.2">
      <c r="A384"/>
      <c r="B384"/>
      <c r="C384"/>
      <c r="E384"/>
      <c r="AC384" s="435" t="str">
        <f>IF($AC$7&lt;3,Invoer!DR389,IF($AC$7=3,Invoer!BT389,"x"))</f>
        <v>x</v>
      </c>
      <c r="AD384" s="599" t="str">
        <f t="shared" si="199"/>
        <v/>
      </c>
      <c r="AE384" s="673" t="str">
        <f>IF($AD384="","",VLOOKUP(AD384,Invoer!$F$15:$AU$1999,2,FALSE))</f>
        <v/>
      </c>
      <c r="AF384" s="599" t="str">
        <f t="shared" si="200"/>
        <v/>
      </c>
      <c r="AG384" s="599" t="str">
        <f>IF($AD384="","",VLOOKUP(AD384,Invoer!$F$15:$AU$1999,3,FALSE))</f>
        <v/>
      </c>
      <c r="AH384" s="599" t="str">
        <f>IF($AD384="","",IF(AG384&lt;&gt;"Liq","",VLOOKUP(AD384,Invoer!$F$15:$AU$1999,4,FALSE)))</f>
        <v/>
      </c>
      <c r="AI384" s="677" t="str">
        <f>IF($AD384="","",VLOOKUP(AD384,Invoer!$F$15:$AU$1999,5,FALSE))</f>
        <v/>
      </c>
      <c r="AJ384" s="599" t="str">
        <f>IF($AD384="","",VLOOKUP(AD384,Invoer!$F$15:$AU$1999,6,FALSE))</f>
        <v/>
      </c>
      <c r="AK384" s="599" t="str">
        <f>IF($AD384="","",VLOOKUP(AD384,Invoer!$F$15:$AU$1999,9,FALSE))</f>
        <v/>
      </c>
      <c r="AL384" s="599" t="str">
        <f>IF($AD384="","",VLOOKUP(AD384,Invoer!$F$15:$AU$1999,10,FALSE))</f>
        <v/>
      </c>
      <c r="AM384" s="599" t="str">
        <f>IF($AD384="","",VLOOKUP(AD384,Invoer!$F$15:$BB$1999,14,FALSE))</f>
        <v/>
      </c>
      <c r="AN384" s="599" t="str">
        <f>IF($AD384="","",VLOOKUP(AD384,Invoer!$F$15:$AU$1999,11,FALSE))</f>
        <v/>
      </c>
      <c r="AO384" s="662" t="str">
        <f>IF($AD384="","",VLOOKUP(AD384,Invoer!$F$15:$AU$1999,15,FALSE))</f>
        <v/>
      </c>
      <c r="AP384" s="599" t="str">
        <f>IF($AD384="","",VLOOKUP(AD384,Invoer!$F$15:$AU$1999,19,FALSE))</f>
        <v/>
      </c>
      <c r="AQ384" s="662" t="str">
        <f>IF($AD384="","",VLOOKUP(AD384,Invoer!$F$15:$AU$1999,24,FALSE))</f>
        <v/>
      </c>
      <c r="AR384" s="662" t="str">
        <f>IF($AD384="","",VLOOKUP(AD384,Invoer!$F$15:$AU$1999,17,FALSE))</f>
        <v/>
      </c>
      <c r="AS384" s="678" t="str">
        <f t="shared" si="208"/>
        <v/>
      </c>
      <c r="AT384" s="676" t="str">
        <f t="shared" si="182"/>
        <v/>
      </c>
      <c r="AU384" s="77" t="e">
        <f t="shared" si="183"/>
        <v>#VALUE!</v>
      </c>
      <c r="AW384" s="57"/>
      <c r="AX384" s="57"/>
      <c r="BA384" s="83" t="e">
        <f ca="1">Invoer!DW389</f>
        <v>#N/A</v>
      </c>
      <c r="BB384" s="599" t="str">
        <f t="shared" ca="1" si="201"/>
        <v/>
      </c>
      <c r="BC384" s="673" t="str">
        <f ca="1">IF($BB384="","",VLOOKUP(BB384,Invoer!$F$15:$AU$1999,2,FALSE))</f>
        <v/>
      </c>
      <c r="BD384" s="599" t="str">
        <f t="shared" ca="1" si="202"/>
        <v/>
      </c>
      <c r="BE384" s="599" t="str">
        <f ca="1">IF($BB384="","",VLOOKUP(BB384,Invoer!$F$15:$AU$1999,5,FALSE))</f>
        <v/>
      </c>
      <c r="BF384" s="599" t="str">
        <f ca="1">IF($BB384="","",VLOOKUP(BB384,Invoer!$F$15:$AU$1999,6,FALSE))</f>
        <v/>
      </c>
      <c r="BG384" s="599" t="str">
        <f ca="1">IF($BB384="","",VLOOKUP(BB384,Invoer!$F$15:$AU$1999,9,FALSE))</f>
        <v/>
      </c>
      <c r="BH384" s="599" t="str">
        <f ca="1">IF($BB384="","",VLOOKUP(BB384,Invoer!$F$15:$AU$1999,10,FALSE))</f>
        <v/>
      </c>
      <c r="BI384" s="599" t="str">
        <f ca="1">IF($BB384="","",VLOOKUP(BB384,Invoer!$F$15:$BB$1999,14,FALSE))</f>
        <v/>
      </c>
      <c r="BJ384" s="599" t="str">
        <f ca="1">IF($BB384="","",VLOOKUP(BB384,Invoer!$F$15:$AU$1999,11,FALSE))</f>
        <v/>
      </c>
      <c r="BK384" s="662" t="str">
        <f t="shared" ca="1" si="203"/>
        <v/>
      </c>
      <c r="BL384" s="662" t="str">
        <f t="shared" ca="1" si="204"/>
        <v/>
      </c>
      <c r="BM384" s="679" t="str">
        <f t="shared" ca="1" si="205"/>
        <v/>
      </c>
      <c r="BN384" s="662" t="str">
        <f t="shared" ca="1" si="211"/>
        <v/>
      </c>
      <c r="BO384" s="662" t="str">
        <f ca="1">IF($BB384="","",VLOOKUP(BB384,Invoer!$F$15:$AU$1999,15,FALSE))</f>
        <v/>
      </c>
      <c r="BP384" s="662" t="str">
        <f ca="1">IF($BB384="","",VLOOKUP(BB384,Invoer!$F$15:$AU$1999,24,FALSE))</f>
        <v/>
      </c>
      <c r="BQ384" s="662" t="str">
        <f ca="1">IF($BB384="","",VLOOKUP(BB384,Invoer!$F$15:$AU$1999,17,FALSE))</f>
        <v/>
      </c>
      <c r="BS384" s="73" t="e">
        <f t="shared" ca="1" si="209"/>
        <v>#VALUE!</v>
      </c>
      <c r="BT384" s="57" t="str">
        <f t="shared" ca="1" si="210"/>
        <v/>
      </c>
      <c r="CQ384" s="411" t="e">
        <f ca="1">Invoer!EG389</f>
        <v>#N/A</v>
      </c>
      <c r="CR384" s="599" t="str">
        <f t="shared" ca="1" si="185"/>
        <v/>
      </c>
      <c r="CS384" s="673" t="str">
        <f ca="1">IF($CR384="","",VLOOKUP(CR384,Invoer!$F$15:$AU$1500,2,FALSE))</f>
        <v/>
      </c>
      <c r="CT384" s="599" t="str">
        <f t="shared" ca="1" si="186"/>
        <v/>
      </c>
      <c r="CU384" s="599" t="str">
        <f ca="1">IF($CR384="","",VLOOKUP(CR384,Invoer!$F$15:$AU$1500,3,FALSE))</f>
        <v/>
      </c>
      <c r="CV384" s="599" t="str">
        <f ca="1">IF($CR384="","",IF(CU384&lt;&gt;"Liq","",VLOOKUP(CR384,Invoer!$F$15:$AU$1500,4,FALSE)))</f>
        <v/>
      </c>
      <c r="CW384" s="599" t="str">
        <f ca="1">IF($CR384="","",VLOOKUP(CR384,Invoer!$F$15:$AU$1500,5,FALSE))</f>
        <v/>
      </c>
      <c r="CX384" s="599" t="str">
        <f ca="1">IF($CR384="","",VLOOKUP(CR384,Invoer!$F$15:$AU$1500,6,FALSE))</f>
        <v/>
      </c>
      <c r="CY384" s="599" t="str">
        <f ca="1">IF($CR384="","",VLOOKUP(CR384,Invoer!$F$15:$AU$1500,9,FALSE))</f>
        <v/>
      </c>
      <c r="CZ384" s="599" t="str">
        <f ca="1">IF($CR384="","",VLOOKUP(CR384,Invoer!$F$15:$AU$1500,10,FALSE))</f>
        <v/>
      </c>
      <c r="DA384" s="599" t="str">
        <f ca="1">IF($CR384="","",VLOOKUP(CR384,Invoer!$F$15:$AU$1500,11,FALSE))</f>
        <v/>
      </c>
      <c r="DB384" s="599" t="str">
        <f ca="1">IF($CR384="","",VLOOKUP(CR384,Invoer!$F$15:$BB$1500,14,FALSE))</f>
        <v/>
      </c>
      <c r="DC384" s="662" t="str">
        <f ca="1">IF($CR384="","",VLOOKUP(CR384,Invoer!$F$15:$AU$1500,15,FALSE))</f>
        <v/>
      </c>
      <c r="DD384" s="599" t="str">
        <f ca="1">IF($CR384="","",VLOOKUP(CR384,Invoer!$F$15:$AU$1500,19,FALSE))</f>
        <v/>
      </c>
      <c r="DE384" s="662" t="str">
        <f ca="1">IF($CR384="","",VLOOKUP(CR384,Invoer!$F$15:$AU$1500,20,FALSE))</f>
        <v/>
      </c>
      <c r="DF384" s="662" t="str">
        <f ca="1">IF($CR384="","",VLOOKUP(CR384,Invoer!$F$15:$AU$1500,23,FALSE))</f>
        <v/>
      </c>
      <c r="DG384" s="662" t="str">
        <f ca="1">IF($CR384="","",VLOOKUP(CR384,Invoer!$F$15:$AU$1500,17,FALSE))</f>
        <v/>
      </c>
      <c r="DH384" s="681" t="str">
        <f t="shared" ca="1" si="187"/>
        <v/>
      </c>
      <c r="DI384" s="662" t="str">
        <f t="shared" ca="1" si="188"/>
        <v/>
      </c>
      <c r="DJ384" s="190"/>
      <c r="DK384" s="411" t="str">
        <f t="shared" ca="1" si="189"/>
        <v/>
      </c>
      <c r="DO384" s="61" t="e">
        <f ca="1">IF($DN$4&lt;3,Invoer!EB389,Invoer!EA389)</f>
        <v>#N/A</v>
      </c>
      <c r="DP384" s="599" t="str">
        <f t="shared" ca="1" si="190"/>
        <v/>
      </c>
      <c r="DQ384" s="673" t="str">
        <f ca="1">IF($DP384="","",VLOOKUP(DP384,Invoer!$F$15:$AU$1999,2,FALSE))</f>
        <v/>
      </c>
      <c r="DR384" s="599" t="str">
        <f t="shared" ca="1" si="191"/>
        <v/>
      </c>
      <c r="DS384" s="599" t="str">
        <f ca="1">IF($DP384="","",VLOOKUP(DP384,Invoer!$F$15:$AU$1999,3,FALSE))</f>
        <v/>
      </c>
      <c r="DT384" s="599" t="str">
        <f ca="1">IF($DP384="","",IF(DS384&lt;&gt;"Liq","",VLOOKUP(DP384,Invoer!$F$15:$AU$1999,4,FALSE)))</f>
        <v/>
      </c>
      <c r="DU384" s="599" t="str">
        <f ca="1">IF($DP384="","",VLOOKUP(DP384,Invoer!$F$15:$AU$1999,5,FALSE))</f>
        <v/>
      </c>
      <c r="DV384" s="599" t="str">
        <f ca="1">IF($DP384="","",VLOOKUP(DP384,Invoer!$F$15:$AU$1999,6,FALSE))</f>
        <v/>
      </c>
      <c r="DW384" s="599" t="str">
        <f ca="1">IF($DP384="","",VLOOKUP(DP384,Invoer!$F$15:$AU$1999,9,FALSE))</f>
        <v/>
      </c>
      <c r="DX384" s="599" t="str">
        <f ca="1">IF($DP384="","",VLOOKUP(DP384,Invoer!$F$15:$AU$1999,10,FALSE))</f>
        <v/>
      </c>
      <c r="DY384" s="595" t="str">
        <f ca="1">IF($DP384="","",VLOOKUP(DP384,Invoer!$F$15:$AU$1999,11,FALSE))</f>
        <v/>
      </c>
      <c r="DZ384" s="662" t="str">
        <f ca="1">IF($DP384="","",IF($DN$4&gt;2,"",VLOOKUP(DP384,Invoer!CQ:CS,3,FALSE)))</f>
        <v/>
      </c>
      <c r="EA384" s="541" t="str">
        <f ca="1">IF($DP384="","",IF(ISERROR(DQ384),0,IF($DN$4&lt;3,"",VLOOKUP(DP384,Invoer!$F$15:$AU$1999,15,FALSE))))</f>
        <v/>
      </c>
      <c r="EB384" s="595" t="str">
        <f ca="1">IF($DP384="","",IF($DN$4&lt;3,"",VLOOKUP(DP384,Invoer!$F$15:$AU$1999,19,FALSE)))</f>
        <v/>
      </c>
      <c r="EC384" s="541" t="str">
        <f ca="1">IF($DP384="","",IF(ISERROR(DQ384),0,IF($DN$4&lt;3,"",VLOOKUP(DP384,Invoer!$F$15:$AU$1999,24,FALSE))))</f>
        <v/>
      </c>
      <c r="ED384" s="541" t="str">
        <f ca="1">IF($DP384="","",IF(ISERROR(DQ384),0,IF($DN$4&lt;3,"",VLOOKUP(DP384,Invoer!$F$15:$AU$1999,17,FALSE))))</f>
        <v/>
      </c>
      <c r="EH384" s="89" t="e">
        <f ca="1">Invoer!CP389</f>
        <v>#N/A</v>
      </c>
      <c r="EI384" s="599" t="str">
        <f t="shared" ca="1" si="192"/>
        <v/>
      </c>
      <c r="EJ384" s="673" t="str">
        <f ca="1">IF(EI384="","",VLOOKUP(EI384,Invoer!$F$15:$AU$1999,2,FALSE))</f>
        <v/>
      </c>
      <c r="EK384" s="599" t="str">
        <f t="shared" ca="1" si="193"/>
        <v/>
      </c>
      <c r="EL384" s="599" t="str">
        <f ca="1">IF($EI384="","",VLOOKUP(EI384,Invoer!$F$15:$AU$1999,3,FALSE))</f>
        <v/>
      </c>
      <c r="EM384" s="599" t="str">
        <f ca="1">IF($EI384="","",IF(EL384&lt;&gt;"Liq","",VLOOKUP(EI384,Invoer!$F$15:$AU$1999,4,FALSE)))</f>
        <v/>
      </c>
      <c r="EN384" s="599" t="str">
        <f ca="1">IF($EI384="","",VLOOKUP(EI384,Invoer!$F$15:$AU$1999,6,FALSE))</f>
        <v/>
      </c>
      <c r="EO384" s="599" t="str">
        <f ca="1">IF(EI384="","",VLOOKUP(EI384,Invoer!$F$15:$AU$1999,9,FALSE))</f>
        <v/>
      </c>
      <c r="EP384" s="599" t="str">
        <f ca="1">IF(EI384="","",VLOOKUP(EI384,Invoer!$F$15:$AU$1999,10,FALSE))</f>
        <v/>
      </c>
      <c r="EQ384" s="599" t="str">
        <f ca="1">IF(EI384="","",VLOOKUP(EI384,Invoer!$F$15:$AU$1999,11,FALSE))</f>
        <v/>
      </c>
      <c r="ER384" s="662" t="str">
        <f ca="1">IF(EI384="","",VLOOKUP(EI384,Invoer!CQ:CS,3,FALSE))</f>
        <v/>
      </c>
      <c r="ES384" s="662" t="str">
        <f t="shared" ca="1" si="194"/>
        <v/>
      </c>
      <c r="ET384" s="513" t="str">
        <f t="shared" ca="1" si="195"/>
        <v/>
      </c>
      <c r="EU384" s="112" t="str">
        <f t="shared" ca="1" si="196"/>
        <v/>
      </c>
      <c r="EV384" s="83" t="s">
        <v>160</v>
      </c>
      <c r="EW384" s="682" t="str">
        <f t="shared" ca="1" si="197"/>
        <v/>
      </c>
      <c r="EX384" s="662" t="str">
        <f t="shared" ca="1" si="198"/>
        <v/>
      </c>
      <c r="EY384"/>
      <c r="EZ384" s="56" t="e">
        <f t="shared" ca="1" si="206"/>
        <v>#VALUE!</v>
      </c>
      <c r="FA384" s="56" t="e">
        <f t="shared" ca="1" si="207"/>
        <v>#VALUE!</v>
      </c>
      <c r="FE384"/>
      <c r="FI384"/>
      <c r="FJ384"/>
    </row>
    <row r="385" spans="1:166" ht="12" customHeight="1" x14ac:dyDescent="0.2">
      <c r="A385"/>
      <c r="B385"/>
      <c r="C385"/>
      <c r="E385"/>
      <c r="AC385" s="435" t="str">
        <f>IF($AC$7&lt;3,Invoer!DR390,IF($AC$7=3,Invoer!BT390,"x"))</f>
        <v>x</v>
      </c>
      <c r="AD385" s="599" t="str">
        <f t="shared" si="199"/>
        <v/>
      </c>
      <c r="AE385" s="673" t="str">
        <f>IF($AD385="","",VLOOKUP(AD385,Invoer!$F$15:$AU$1999,2,FALSE))</f>
        <v/>
      </c>
      <c r="AF385" s="599" t="str">
        <f t="shared" si="200"/>
        <v/>
      </c>
      <c r="AG385" s="599" t="str">
        <f>IF($AD385="","",VLOOKUP(AD385,Invoer!$F$15:$AU$1999,3,FALSE))</f>
        <v/>
      </c>
      <c r="AH385" s="599" t="str">
        <f>IF($AD385="","",IF(AG385&lt;&gt;"Liq","",VLOOKUP(AD385,Invoer!$F$15:$AU$1999,4,FALSE)))</f>
        <v/>
      </c>
      <c r="AI385" s="677" t="str">
        <f>IF($AD385="","",VLOOKUP(AD385,Invoer!$F$15:$AU$1999,5,FALSE))</f>
        <v/>
      </c>
      <c r="AJ385" s="599" t="str">
        <f>IF($AD385="","",VLOOKUP(AD385,Invoer!$F$15:$AU$1999,6,FALSE))</f>
        <v/>
      </c>
      <c r="AK385" s="599" t="str">
        <f>IF($AD385="","",VLOOKUP(AD385,Invoer!$F$15:$AU$1999,9,FALSE))</f>
        <v/>
      </c>
      <c r="AL385" s="599" t="str">
        <f>IF($AD385="","",VLOOKUP(AD385,Invoer!$F$15:$AU$1999,10,FALSE))</f>
        <v/>
      </c>
      <c r="AM385" s="599" t="str">
        <f>IF($AD385="","",VLOOKUP(AD385,Invoer!$F$15:$BB$1999,14,FALSE))</f>
        <v/>
      </c>
      <c r="AN385" s="599" t="str">
        <f>IF($AD385="","",VLOOKUP(AD385,Invoer!$F$15:$AU$1999,11,FALSE))</f>
        <v/>
      </c>
      <c r="AO385" s="662" t="str">
        <f>IF($AD385="","",VLOOKUP(AD385,Invoer!$F$15:$AU$1999,15,FALSE))</f>
        <v/>
      </c>
      <c r="AP385" s="599" t="str">
        <f>IF($AD385="","",VLOOKUP(AD385,Invoer!$F$15:$AU$1999,19,FALSE))</f>
        <v/>
      </c>
      <c r="AQ385" s="662" t="str">
        <f>IF($AD385="","",VLOOKUP(AD385,Invoer!$F$15:$AU$1999,24,FALSE))</f>
        <v/>
      </c>
      <c r="AR385" s="662" t="str">
        <f>IF($AD385="","",VLOOKUP(AD385,Invoer!$F$15:$AU$1999,17,FALSE))</f>
        <v/>
      </c>
      <c r="AS385" s="678" t="str">
        <f t="shared" si="208"/>
        <v/>
      </c>
      <c r="AT385" s="676" t="str">
        <f t="shared" si="182"/>
        <v/>
      </c>
      <c r="AU385" s="77" t="e">
        <f t="shared" si="183"/>
        <v>#VALUE!</v>
      </c>
      <c r="AW385" s="57"/>
      <c r="AX385" s="57"/>
      <c r="BA385" s="83" t="e">
        <f ca="1">Invoer!DW390</f>
        <v>#N/A</v>
      </c>
      <c r="BB385" s="599" t="str">
        <f t="shared" ca="1" si="201"/>
        <v/>
      </c>
      <c r="BC385" s="673" t="str">
        <f ca="1">IF($BB385="","",VLOOKUP(BB385,Invoer!$F$15:$AU$1999,2,FALSE))</f>
        <v/>
      </c>
      <c r="BD385" s="599" t="str">
        <f t="shared" ca="1" si="202"/>
        <v/>
      </c>
      <c r="BE385" s="599" t="str">
        <f ca="1">IF($BB385="","",VLOOKUP(BB385,Invoer!$F$15:$AU$1999,5,FALSE))</f>
        <v/>
      </c>
      <c r="BF385" s="599" t="str">
        <f ca="1">IF($BB385="","",VLOOKUP(BB385,Invoer!$F$15:$AU$1999,6,FALSE))</f>
        <v/>
      </c>
      <c r="BG385" s="599" t="str">
        <f ca="1">IF($BB385="","",VLOOKUP(BB385,Invoer!$F$15:$AU$1999,9,FALSE))</f>
        <v/>
      </c>
      <c r="BH385" s="599" t="str">
        <f ca="1">IF($BB385="","",VLOOKUP(BB385,Invoer!$F$15:$AU$1999,10,FALSE))</f>
        <v/>
      </c>
      <c r="BI385" s="599" t="str">
        <f ca="1">IF($BB385="","",VLOOKUP(BB385,Invoer!$F$15:$BB$1999,14,FALSE))</f>
        <v/>
      </c>
      <c r="BJ385" s="599" t="str">
        <f ca="1">IF($BB385="","",VLOOKUP(BB385,Invoer!$F$15:$AU$1999,11,FALSE))</f>
        <v/>
      </c>
      <c r="BK385" s="662" t="str">
        <f t="shared" ca="1" si="203"/>
        <v/>
      </c>
      <c r="BL385" s="662" t="str">
        <f t="shared" ca="1" si="204"/>
        <v/>
      </c>
      <c r="BM385" s="679" t="str">
        <f t="shared" ca="1" si="205"/>
        <v/>
      </c>
      <c r="BN385" s="662" t="str">
        <f t="shared" ca="1" si="211"/>
        <v/>
      </c>
      <c r="BO385" s="662" t="str">
        <f ca="1">IF($BB385="","",VLOOKUP(BB385,Invoer!$F$15:$AU$1999,15,FALSE))</f>
        <v/>
      </c>
      <c r="BP385" s="662" t="str">
        <f ca="1">IF($BB385="","",VLOOKUP(BB385,Invoer!$F$15:$AU$1999,24,FALSE))</f>
        <v/>
      </c>
      <c r="BQ385" s="662" t="str">
        <f ca="1">IF($BB385="","",VLOOKUP(BB385,Invoer!$F$15:$AU$1999,17,FALSE))</f>
        <v/>
      </c>
      <c r="BS385" s="73" t="e">
        <f t="shared" ca="1" si="209"/>
        <v>#VALUE!</v>
      </c>
      <c r="BT385" s="57" t="str">
        <f t="shared" ca="1" si="210"/>
        <v/>
      </c>
      <c r="CQ385" s="411" t="e">
        <f ca="1">Invoer!EG390</f>
        <v>#N/A</v>
      </c>
      <c r="CR385" s="599" t="str">
        <f t="shared" ca="1" si="185"/>
        <v/>
      </c>
      <c r="CS385" s="673" t="str">
        <f ca="1">IF($CR385="","",VLOOKUP(CR385,Invoer!$F$15:$AU$1500,2,FALSE))</f>
        <v/>
      </c>
      <c r="CT385" s="599" t="str">
        <f t="shared" ca="1" si="186"/>
        <v/>
      </c>
      <c r="CU385" s="599" t="str">
        <f ca="1">IF($CR385="","",VLOOKUP(CR385,Invoer!$F$15:$AU$1500,3,FALSE))</f>
        <v/>
      </c>
      <c r="CV385" s="599" t="str">
        <f ca="1">IF($CR385="","",IF(CU385&lt;&gt;"Liq","",VLOOKUP(CR385,Invoer!$F$15:$AU$1500,4,FALSE)))</f>
        <v/>
      </c>
      <c r="CW385" s="599" t="str">
        <f ca="1">IF($CR385="","",VLOOKUP(CR385,Invoer!$F$15:$AU$1500,5,FALSE))</f>
        <v/>
      </c>
      <c r="CX385" s="599" t="str">
        <f ca="1">IF($CR385="","",VLOOKUP(CR385,Invoer!$F$15:$AU$1500,6,FALSE))</f>
        <v/>
      </c>
      <c r="CY385" s="599" t="str">
        <f ca="1">IF($CR385="","",VLOOKUP(CR385,Invoer!$F$15:$AU$1500,9,FALSE))</f>
        <v/>
      </c>
      <c r="CZ385" s="599" t="str">
        <f ca="1">IF($CR385="","",VLOOKUP(CR385,Invoer!$F$15:$AU$1500,10,FALSE))</f>
        <v/>
      </c>
      <c r="DA385" s="599" t="str">
        <f ca="1">IF($CR385="","",VLOOKUP(CR385,Invoer!$F$15:$AU$1500,11,FALSE))</f>
        <v/>
      </c>
      <c r="DB385" s="599" t="str">
        <f ca="1">IF($CR385="","",VLOOKUP(CR385,Invoer!$F$15:$BB$1500,14,FALSE))</f>
        <v/>
      </c>
      <c r="DC385" s="662" t="str">
        <f ca="1">IF($CR385="","",VLOOKUP(CR385,Invoer!$F$15:$AU$1500,15,FALSE))</f>
        <v/>
      </c>
      <c r="DD385" s="599" t="str">
        <f ca="1">IF($CR385="","",VLOOKUP(CR385,Invoer!$F$15:$AU$1500,19,FALSE))</f>
        <v/>
      </c>
      <c r="DE385" s="662" t="str">
        <f ca="1">IF($CR385="","",VLOOKUP(CR385,Invoer!$F$15:$AU$1500,20,FALSE))</f>
        <v/>
      </c>
      <c r="DF385" s="662" t="str">
        <f ca="1">IF($CR385="","",VLOOKUP(CR385,Invoer!$F$15:$AU$1500,23,FALSE))</f>
        <v/>
      </c>
      <c r="DG385" s="662" t="str">
        <f ca="1">IF($CR385="","",VLOOKUP(CR385,Invoer!$F$15:$AU$1500,17,FALSE))</f>
        <v/>
      </c>
      <c r="DH385" s="681" t="str">
        <f t="shared" ca="1" si="187"/>
        <v/>
      </c>
      <c r="DI385" s="662" t="str">
        <f t="shared" ca="1" si="188"/>
        <v/>
      </c>
      <c r="DJ385" s="190"/>
      <c r="DK385" s="411" t="str">
        <f t="shared" ca="1" si="189"/>
        <v/>
      </c>
      <c r="DO385" s="61" t="e">
        <f ca="1">IF($DN$4&lt;3,Invoer!EB390,Invoer!EA390)</f>
        <v>#N/A</v>
      </c>
      <c r="DP385" s="599" t="str">
        <f t="shared" ca="1" si="190"/>
        <v/>
      </c>
      <c r="DQ385" s="673" t="str">
        <f ca="1">IF($DP385="","",VLOOKUP(DP385,Invoer!$F$15:$AU$1999,2,FALSE))</f>
        <v/>
      </c>
      <c r="DR385" s="599" t="str">
        <f t="shared" ca="1" si="191"/>
        <v/>
      </c>
      <c r="DS385" s="599" t="str">
        <f ca="1">IF($DP385="","",VLOOKUP(DP385,Invoer!$F$15:$AU$1999,3,FALSE))</f>
        <v/>
      </c>
      <c r="DT385" s="599" t="str">
        <f ca="1">IF($DP385="","",IF(DS385&lt;&gt;"Liq","",VLOOKUP(DP385,Invoer!$F$15:$AU$1999,4,FALSE)))</f>
        <v/>
      </c>
      <c r="DU385" s="599" t="str">
        <f ca="1">IF($DP385="","",VLOOKUP(DP385,Invoer!$F$15:$AU$1999,5,FALSE))</f>
        <v/>
      </c>
      <c r="DV385" s="599" t="str">
        <f ca="1">IF($DP385="","",VLOOKUP(DP385,Invoer!$F$15:$AU$1999,6,FALSE))</f>
        <v/>
      </c>
      <c r="DW385" s="599" t="str">
        <f ca="1">IF($DP385="","",VLOOKUP(DP385,Invoer!$F$15:$AU$1999,9,FALSE))</f>
        <v/>
      </c>
      <c r="DX385" s="599" t="str">
        <f ca="1">IF($DP385="","",VLOOKUP(DP385,Invoer!$F$15:$AU$1999,10,FALSE))</f>
        <v/>
      </c>
      <c r="DY385" s="595" t="str">
        <f ca="1">IF($DP385="","",VLOOKUP(DP385,Invoer!$F$15:$AU$1999,11,FALSE))</f>
        <v/>
      </c>
      <c r="DZ385" s="662" t="str">
        <f ca="1">IF($DP385="","",IF($DN$4&gt;2,"",VLOOKUP(DP385,Invoer!CQ:CS,3,FALSE)))</f>
        <v/>
      </c>
      <c r="EA385" s="541" t="str">
        <f ca="1">IF($DP385="","",IF(ISERROR(DQ385),0,IF($DN$4&lt;3,"",VLOOKUP(DP385,Invoer!$F$15:$AU$1999,15,FALSE))))</f>
        <v/>
      </c>
      <c r="EB385" s="595" t="str">
        <f ca="1">IF($DP385="","",IF($DN$4&lt;3,"",VLOOKUP(DP385,Invoer!$F$15:$AU$1999,19,FALSE)))</f>
        <v/>
      </c>
      <c r="EC385" s="541" t="str">
        <f ca="1">IF($DP385="","",IF(ISERROR(DQ385),0,IF($DN$4&lt;3,"",VLOOKUP(DP385,Invoer!$F$15:$AU$1999,24,FALSE))))</f>
        <v/>
      </c>
      <c r="ED385" s="541" t="str">
        <f ca="1">IF($DP385="","",IF(ISERROR(DQ385),0,IF($DN$4&lt;3,"",VLOOKUP(DP385,Invoer!$F$15:$AU$1999,17,FALSE))))</f>
        <v/>
      </c>
      <c r="EH385" s="89" t="e">
        <f ca="1">Invoer!CP390</f>
        <v>#N/A</v>
      </c>
      <c r="EI385" s="599" t="str">
        <f t="shared" ca="1" si="192"/>
        <v/>
      </c>
      <c r="EJ385" s="673" t="str">
        <f ca="1">IF(EI385="","",VLOOKUP(EI385,Invoer!$F$15:$AU$1999,2,FALSE))</f>
        <v/>
      </c>
      <c r="EK385" s="599" t="str">
        <f t="shared" ca="1" si="193"/>
        <v/>
      </c>
      <c r="EL385" s="599" t="str">
        <f ca="1">IF($EI385="","",VLOOKUP(EI385,Invoer!$F$15:$AU$1999,3,FALSE))</f>
        <v/>
      </c>
      <c r="EM385" s="599" t="str">
        <f ca="1">IF($EI385="","",IF(EL385&lt;&gt;"Liq","",VLOOKUP(EI385,Invoer!$F$15:$AU$1999,4,FALSE)))</f>
        <v/>
      </c>
      <c r="EN385" s="599" t="str">
        <f ca="1">IF($EI385="","",VLOOKUP(EI385,Invoer!$F$15:$AU$1999,6,FALSE))</f>
        <v/>
      </c>
      <c r="EO385" s="599" t="str">
        <f ca="1">IF(EI385="","",VLOOKUP(EI385,Invoer!$F$15:$AU$1999,9,FALSE))</f>
        <v/>
      </c>
      <c r="EP385" s="599" t="str">
        <f ca="1">IF(EI385="","",VLOOKUP(EI385,Invoer!$F$15:$AU$1999,10,FALSE))</f>
        <v/>
      </c>
      <c r="EQ385" s="599" t="str">
        <f ca="1">IF(EI385="","",VLOOKUP(EI385,Invoer!$F$15:$AU$1999,11,FALSE))</f>
        <v/>
      </c>
      <c r="ER385" s="662" t="str">
        <f ca="1">IF(EI385="","",VLOOKUP(EI385,Invoer!CQ:CS,3,FALSE))</f>
        <v/>
      </c>
      <c r="ES385" s="662" t="str">
        <f t="shared" ca="1" si="194"/>
        <v/>
      </c>
      <c r="ET385" s="513" t="str">
        <f t="shared" ca="1" si="195"/>
        <v/>
      </c>
      <c r="EU385" s="112" t="str">
        <f t="shared" ca="1" si="196"/>
        <v/>
      </c>
      <c r="EV385" s="83" t="s">
        <v>160</v>
      </c>
      <c r="EW385" s="682" t="str">
        <f t="shared" ca="1" si="197"/>
        <v/>
      </c>
      <c r="EX385" s="662" t="str">
        <f t="shared" ca="1" si="198"/>
        <v/>
      </c>
      <c r="EY385"/>
      <c r="EZ385" s="56" t="e">
        <f t="shared" ca="1" si="206"/>
        <v>#VALUE!</v>
      </c>
      <c r="FA385" s="56" t="e">
        <f t="shared" ca="1" si="207"/>
        <v>#VALUE!</v>
      </c>
      <c r="FE385"/>
      <c r="FI385"/>
      <c r="FJ385"/>
    </row>
    <row r="386" spans="1:166" ht="12" customHeight="1" x14ac:dyDescent="0.2">
      <c r="A386"/>
      <c r="B386"/>
      <c r="C386"/>
      <c r="E386"/>
      <c r="AC386" s="435" t="str">
        <f>IF($AC$7&lt;3,Invoer!DR391,IF($AC$7=3,Invoer!BT391,"x"))</f>
        <v>x</v>
      </c>
      <c r="AD386" s="599" t="str">
        <f t="shared" si="199"/>
        <v/>
      </c>
      <c r="AE386" s="673" t="str">
        <f>IF($AD386="","",VLOOKUP(AD386,Invoer!$F$15:$AU$1999,2,FALSE))</f>
        <v/>
      </c>
      <c r="AF386" s="599" t="str">
        <f t="shared" si="200"/>
        <v/>
      </c>
      <c r="AG386" s="599" t="str">
        <f>IF($AD386="","",VLOOKUP(AD386,Invoer!$F$15:$AU$1999,3,FALSE))</f>
        <v/>
      </c>
      <c r="AH386" s="599" t="str">
        <f>IF($AD386="","",IF(AG386&lt;&gt;"Liq","",VLOOKUP(AD386,Invoer!$F$15:$AU$1999,4,FALSE)))</f>
        <v/>
      </c>
      <c r="AI386" s="677" t="str">
        <f>IF($AD386="","",VLOOKUP(AD386,Invoer!$F$15:$AU$1999,5,FALSE))</f>
        <v/>
      </c>
      <c r="AJ386" s="599" t="str">
        <f>IF($AD386="","",VLOOKUP(AD386,Invoer!$F$15:$AU$1999,6,FALSE))</f>
        <v/>
      </c>
      <c r="AK386" s="599" t="str">
        <f>IF($AD386="","",VLOOKUP(AD386,Invoer!$F$15:$AU$1999,9,FALSE))</f>
        <v/>
      </c>
      <c r="AL386" s="599" t="str">
        <f>IF($AD386="","",VLOOKUP(AD386,Invoer!$F$15:$AU$1999,10,FALSE))</f>
        <v/>
      </c>
      <c r="AM386" s="599" t="str">
        <f>IF($AD386="","",VLOOKUP(AD386,Invoer!$F$15:$BB$1999,14,FALSE))</f>
        <v/>
      </c>
      <c r="AN386" s="599" t="str">
        <f>IF($AD386="","",VLOOKUP(AD386,Invoer!$F$15:$AU$1999,11,FALSE))</f>
        <v/>
      </c>
      <c r="AO386" s="662" t="str">
        <f>IF($AD386="","",VLOOKUP(AD386,Invoer!$F$15:$AU$1999,15,FALSE))</f>
        <v/>
      </c>
      <c r="AP386" s="599" t="str">
        <f>IF($AD386="","",VLOOKUP(AD386,Invoer!$F$15:$AU$1999,19,FALSE))</f>
        <v/>
      </c>
      <c r="AQ386" s="662" t="str">
        <f>IF($AD386="","",VLOOKUP(AD386,Invoer!$F$15:$AU$1999,24,FALSE))</f>
        <v/>
      </c>
      <c r="AR386" s="662" t="str">
        <f>IF($AD386="","",VLOOKUP(AD386,Invoer!$F$15:$AU$1999,17,FALSE))</f>
        <v/>
      </c>
      <c r="AS386" s="678" t="str">
        <f t="shared" si="208"/>
        <v/>
      </c>
      <c r="AT386" s="676" t="str">
        <f t="shared" si="182"/>
        <v/>
      </c>
      <c r="AU386" s="77" t="e">
        <f t="shared" si="183"/>
        <v>#VALUE!</v>
      </c>
      <c r="AW386" s="57"/>
      <c r="AX386" s="57"/>
      <c r="BA386" s="83" t="e">
        <f ca="1">Invoer!DW391</f>
        <v>#N/A</v>
      </c>
      <c r="BB386" s="599" t="str">
        <f t="shared" ca="1" si="201"/>
        <v/>
      </c>
      <c r="BC386" s="673" t="str">
        <f ca="1">IF($BB386="","",VLOOKUP(BB386,Invoer!$F$15:$AU$1999,2,FALSE))</f>
        <v/>
      </c>
      <c r="BD386" s="599" t="str">
        <f t="shared" ca="1" si="202"/>
        <v/>
      </c>
      <c r="BE386" s="599" t="str">
        <f ca="1">IF($BB386="","",VLOOKUP(BB386,Invoer!$F$15:$AU$1999,5,FALSE))</f>
        <v/>
      </c>
      <c r="BF386" s="599" t="str">
        <f ca="1">IF($BB386="","",VLOOKUP(BB386,Invoer!$F$15:$AU$1999,6,FALSE))</f>
        <v/>
      </c>
      <c r="BG386" s="599" t="str">
        <f ca="1">IF($BB386="","",VLOOKUP(BB386,Invoer!$F$15:$AU$1999,9,FALSE))</f>
        <v/>
      </c>
      <c r="BH386" s="599" t="str">
        <f ca="1">IF($BB386="","",VLOOKUP(BB386,Invoer!$F$15:$AU$1999,10,FALSE))</f>
        <v/>
      </c>
      <c r="BI386" s="599" t="str">
        <f ca="1">IF($BB386="","",VLOOKUP(BB386,Invoer!$F$15:$BB$1999,14,FALSE))</f>
        <v/>
      </c>
      <c r="BJ386" s="599" t="str">
        <f ca="1">IF($BB386="","",VLOOKUP(BB386,Invoer!$F$15:$AU$1999,11,FALSE))</f>
        <v/>
      </c>
      <c r="BK386" s="662" t="str">
        <f t="shared" ca="1" si="203"/>
        <v/>
      </c>
      <c r="BL386" s="662" t="str">
        <f t="shared" ca="1" si="204"/>
        <v/>
      </c>
      <c r="BM386" s="679" t="str">
        <f t="shared" ca="1" si="205"/>
        <v/>
      </c>
      <c r="BN386" s="662" t="str">
        <f t="shared" ca="1" si="211"/>
        <v/>
      </c>
      <c r="BO386" s="662" t="str">
        <f ca="1">IF($BB386="","",VLOOKUP(BB386,Invoer!$F$15:$AU$1999,15,FALSE))</f>
        <v/>
      </c>
      <c r="BP386" s="662" t="str">
        <f ca="1">IF($BB386="","",VLOOKUP(BB386,Invoer!$F$15:$AU$1999,24,FALSE))</f>
        <v/>
      </c>
      <c r="BQ386" s="662" t="str">
        <f ca="1">IF($BB386="","",VLOOKUP(BB386,Invoer!$F$15:$AU$1999,17,FALSE))</f>
        <v/>
      </c>
      <c r="BS386" s="73" t="e">
        <f t="shared" ca="1" si="209"/>
        <v>#VALUE!</v>
      </c>
      <c r="BT386" s="57" t="str">
        <f t="shared" ca="1" si="210"/>
        <v/>
      </c>
      <c r="CQ386" s="411" t="e">
        <f ca="1">Invoer!EG391</f>
        <v>#N/A</v>
      </c>
      <c r="CR386" s="599" t="str">
        <f t="shared" ca="1" si="185"/>
        <v/>
      </c>
      <c r="CS386" s="673" t="str">
        <f ca="1">IF($CR386="","",VLOOKUP(CR386,Invoer!$F$15:$AU$1500,2,FALSE))</f>
        <v/>
      </c>
      <c r="CT386" s="599" t="str">
        <f t="shared" ca="1" si="186"/>
        <v/>
      </c>
      <c r="CU386" s="599" t="str">
        <f ca="1">IF($CR386="","",VLOOKUP(CR386,Invoer!$F$15:$AU$1500,3,FALSE))</f>
        <v/>
      </c>
      <c r="CV386" s="599" t="str">
        <f ca="1">IF($CR386="","",IF(CU386&lt;&gt;"Liq","",VLOOKUP(CR386,Invoer!$F$15:$AU$1500,4,FALSE)))</f>
        <v/>
      </c>
      <c r="CW386" s="599" t="str">
        <f ca="1">IF($CR386="","",VLOOKUP(CR386,Invoer!$F$15:$AU$1500,5,FALSE))</f>
        <v/>
      </c>
      <c r="CX386" s="599" t="str">
        <f ca="1">IF($CR386="","",VLOOKUP(CR386,Invoer!$F$15:$AU$1500,6,FALSE))</f>
        <v/>
      </c>
      <c r="CY386" s="599" t="str">
        <f ca="1">IF($CR386="","",VLOOKUP(CR386,Invoer!$F$15:$AU$1500,9,FALSE))</f>
        <v/>
      </c>
      <c r="CZ386" s="599" t="str">
        <f ca="1">IF($CR386="","",VLOOKUP(CR386,Invoer!$F$15:$AU$1500,10,FALSE))</f>
        <v/>
      </c>
      <c r="DA386" s="599" t="str">
        <f ca="1">IF($CR386="","",VLOOKUP(CR386,Invoer!$F$15:$AU$1500,11,FALSE))</f>
        <v/>
      </c>
      <c r="DB386" s="599" t="str">
        <f ca="1">IF($CR386="","",VLOOKUP(CR386,Invoer!$F$15:$BB$1500,14,FALSE))</f>
        <v/>
      </c>
      <c r="DC386" s="662" t="str">
        <f ca="1">IF($CR386="","",VLOOKUP(CR386,Invoer!$F$15:$AU$1500,15,FALSE))</f>
        <v/>
      </c>
      <c r="DD386" s="599" t="str">
        <f ca="1">IF($CR386="","",VLOOKUP(CR386,Invoer!$F$15:$AU$1500,19,FALSE))</f>
        <v/>
      </c>
      <c r="DE386" s="662" t="str">
        <f ca="1">IF($CR386="","",VLOOKUP(CR386,Invoer!$F$15:$AU$1500,20,FALSE))</f>
        <v/>
      </c>
      <c r="DF386" s="662" t="str">
        <f ca="1">IF($CR386="","",VLOOKUP(CR386,Invoer!$F$15:$AU$1500,23,FALSE))</f>
        <v/>
      </c>
      <c r="DG386" s="662" t="str">
        <f ca="1">IF($CR386="","",VLOOKUP(CR386,Invoer!$F$15:$AU$1500,17,FALSE))</f>
        <v/>
      </c>
      <c r="DH386" s="681" t="str">
        <f t="shared" ca="1" si="187"/>
        <v/>
      </c>
      <c r="DI386" s="662" t="str">
        <f t="shared" ca="1" si="188"/>
        <v/>
      </c>
      <c r="DJ386" s="190"/>
      <c r="DK386" s="411" t="str">
        <f t="shared" ca="1" si="189"/>
        <v/>
      </c>
      <c r="DO386" s="61" t="e">
        <f ca="1">IF($DN$4&lt;3,Invoer!EB391,Invoer!EA391)</f>
        <v>#N/A</v>
      </c>
      <c r="DP386" s="599" t="str">
        <f t="shared" ca="1" si="190"/>
        <v/>
      </c>
      <c r="DQ386" s="673" t="str">
        <f ca="1">IF($DP386="","",VLOOKUP(DP386,Invoer!$F$15:$AU$1999,2,FALSE))</f>
        <v/>
      </c>
      <c r="DR386" s="599" t="str">
        <f t="shared" ca="1" si="191"/>
        <v/>
      </c>
      <c r="DS386" s="599" t="str">
        <f ca="1">IF($DP386="","",VLOOKUP(DP386,Invoer!$F$15:$AU$1999,3,FALSE))</f>
        <v/>
      </c>
      <c r="DT386" s="599" t="str">
        <f ca="1">IF($DP386="","",IF(DS386&lt;&gt;"Liq","",VLOOKUP(DP386,Invoer!$F$15:$AU$1999,4,FALSE)))</f>
        <v/>
      </c>
      <c r="DU386" s="599" t="str">
        <f ca="1">IF($DP386="","",VLOOKUP(DP386,Invoer!$F$15:$AU$1999,5,FALSE))</f>
        <v/>
      </c>
      <c r="DV386" s="599" t="str">
        <f ca="1">IF($DP386="","",VLOOKUP(DP386,Invoer!$F$15:$AU$1999,6,FALSE))</f>
        <v/>
      </c>
      <c r="DW386" s="599" t="str">
        <f ca="1">IF($DP386="","",VLOOKUP(DP386,Invoer!$F$15:$AU$1999,9,FALSE))</f>
        <v/>
      </c>
      <c r="DX386" s="599" t="str">
        <f ca="1">IF($DP386="","",VLOOKUP(DP386,Invoer!$F$15:$AU$1999,10,FALSE))</f>
        <v/>
      </c>
      <c r="DY386" s="595" t="str">
        <f ca="1">IF($DP386="","",VLOOKUP(DP386,Invoer!$F$15:$AU$1999,11,FALSE))</f>
        <v/>
      </c>
      <c r="DZ386" s="662" t="str">
        <f ca="1">IF($DP386="","",IF($DN$4&gt;2,"",VLOOKUP(DP386,Invoer!CQ:CS,3,FALSE)))</f>
        <v/>
      </c>
      <c r="EA386" s="541" t="str">
        <f ca="1">IF($DP386="","",IF(ISERROR(DQ386),0,IF($DN$4&lt;3,"",VLOOKUP(DP386,Invoer!$F$15:$AU$1999,15,FALSE))))</f>
        <v/>
      </c>
      <c r="EB386" s="595" t="str">
        <f ca="1">IF($DP386="","",IF($DN$4&lt;3,"",VLOOKUP(DP386,Invoer!$F$15:$AU$1999,19,FALSE)))</f>
        <v/>
      </c>
      <c r="EC386" s="541" t="str">
        <f ca="1">IF($DP386="","",IF(ISERROR(DQ386),0,IF($DN$4&lt;3,"",VLOOKUP(DP386,Invoer!$F$15:$AU$1999,24,FALSE))))</f>
        <v/>
      </c>
      <c r="ED386" s="541" t="str">
        <f ca="1">IF($DP386="","",IF(ISERROR(DQ386),0,IF($DN$4&lt;3,"",VLOOKUP(DP386,Invoer!$F$15:$AU$1999,17,FALSE))))</f>
        <v/>
      </c>
      <c r="EH386" s="89" t="e">
        <f ca="1">Invoer!CP391</f>
        <v>#N/A</v>
      </c>
      <c r="EI386" s="599" t="str">
        <f t="shared" ca="1" si="192"/>
        <v/>
      </c>
      <c r="EJ386" s="673" t="str">
        <f ca="1">IF(EI386="","",VLOOKUP(EI386,Invoer!$F$15:$AU$1999,2,FALSE))</f>
        <v/>
      </c>
      <c r="EK386" s="599" t="str">
        <f t="shared" ca="1" si="193"/>
        <v/>
      </c>
      <c r="EL386" s="599" t="str">
        <f ca="1">IF($EI386="","",VLOOKUP(EI386,Invoer!$F$15:$AU$1999,3,FALSE))</f>
        <v/>
      </c>
      <c r="EM386" s="599" t="str">
        <f ca="1">IF($EI386="","",IF(EL386&lt;&gt;"Liq","",VLOOKUP(EI386,Invoer!$F$15:$AU$1999,4,FALSE)))</f>
        <v/>
      </c>
      <c r="EN386" s="599" t="str">
        <f ca="1">IF($EI386="","",VLOOKUP(EI386,Invoer!$F$15:$AU$1999,6,FALSE))</f>
        <v/>
      </c>
      <c r="EO386" s="599" t="str">
        <f ca="1">IF(EI386="","",VLOOKUP(EI386,Invoer!$F$15:$AU$1999,9,FALSE))</f>
        <v/>
      </c>
      <c r="EP386" s="599" t="str">
        <f ca="1">IF(EI386="","",VLOOKUP(EI386,Invoer!$F$15:$AU$1999,10,FALSE))</f>
        <v/>
      </c>
      <c r="EQ386" s="599" t="str">
        <f ca="1">IF(EI386="","",VLOOKUP(EI386,Invoer!$F$15:$AU$1999,11,FALSE))</f>
        <v/>
      </c>
      <c r="ER386" s="662" t="str">
        <f ca="1">IF(EI386="","",VLOOKUP(EI386,Invoer!CQ:CS,3,FALSE))</f>
        <v/>
      </c>
      <c r="ES386" s="662" t="str">
        <f t="shared" ca="1" si="194"/>
        <v/>
      </c>
      <c r="ET386" s="513" t="str">
        <f t="shared" ca="1" si="195"/>
        <v/>
      </c>
      <c r="EU386" s="112" t="str">
        <f t="shared" ca="1" si="196"/>
        <v/>
      </c>
      <c r="EV386" s="83" t="s">
        <v>160</v>
      </c>
      <c r="EW386" s="682" t="str">
        <f t="shared" ca="1" si="197"/>
        <v/>
      </c>
      <c r="EX386" s="662" t="str">
        <f t="shared" ca="1" si="198"/>
        <v/>
      </c>
      <c r="EY386"/>
      <c r="EZ386" s="56" t="e">
        <f t="shared" ca="1" si="206"/>
        <v>#VALUE!</v>
      </c>
      <c r="FA386" s="56" t="e">
        <f t="shared" ca="1" si="207"/>
        <v>#VALUE!</v>
      </c>
      <c r="FE386"/>
      <c r="FI386"/>
      <c r="FJ386"/>
    </row>
    <row r="387" spans="1:166" ht="12" customHeight="1" x14ac:dyDescent="0.2">
      <c r="A387"/>
      <c r="B387"/>
      <c r="C387"/>
      <c r="E387"/>
      <c r="AC387" s="435" t="str">
        <f>IF($AC$7&lt;3,Invoer!DR392,IF($AC$7=3,Invoer!BT392,"x"))</f>
        <v>x</v>
      </c>
      <c r="AD387" s="599" t="str">
        <f t="shared" si="199"/>
        <v/>
      </c>
      <c r="AE387" s="673" t="str">
        <f>IF($AD387="","",VLOOKUP(AD387,Invoer!$F$15:$AU$1999,2,FALSE))</f>
        <v/>
      </c>
      <c r="AF387" s="599" t="str">
        <f t="shared" si="200"/>
        <v/>
      </c>
      <c r="AG387" s="599" t="str">
        <f>IF($AD387="","",VLOOKUP(AD387,Invoer!$F$15:$AU$1999,3,FALSE))</f>
        <v/>
      </c>
      <c r="AH387" s="599" t="str">
        <f>IF($AD387="","",IF(AG387&lt;&gt;"Liq","",VLOOKUP(AD387,Invoer!$F$15:$AU$1999,4,FALSE)))</f>
        <v/>
      </c>
      <c r="AI387" s="677" t="str">
        <f>IF($AD387="","",VLOOKUP(AD387,Invoer!$F$15:$AU$1999,5,FALSE))</f>
        <v/>
      </c>
      <c r="AJ387" s="599" t="str">
        <f>IF($AD387="","",VLOOKUP(AD387,Invoer!$F$15:$AU$1999,6,FALSE))</f>
        <v/>
      </c>
      <c r="AK387" s="599" t="str">
        <f>IF($AD387="","",VLOOKUP(AD387,Invoer!$F$15:$AU$1999,9,FALSE))</f>
        <v/>
      </c>
      <c r="AL387" s="599" t="str">
        <f>IF($AD387="","",VLOOKUP(AD387,Invoer!$F$15:$AU$1999,10,FALSE))</f>
        <v/>
      </c>
      <c r="AM387" s="599" t="str">
        <f>IF($AD387="","",VLOOKUP(AD387,Invoer!$F$15:$BB$1999,14,FALSE))</f>
        <v/>
      </c>
      <c r="AN387" s="599" t="str">
        <f>IF($AD387="","",VLOOKUP(AD387,Invoer!$F$15:$AU$1999,11,FALSE))</f>
        <v/>
      </c>
      <c r="AO387" s="662" t="str">
        <f>IF($AD387="","",VLOOKUP(AD387,Invoer!$F$15:$AU$1999,15,FALSE))</f>
        <v/>
      </c>
      <c r="AP387" s="599" t="str">
        <f>IF($AD387="","",VLOOKUP(AD387,Invoer!$F$15:$AU$1999,19,FALSE))</f>
        <v/>
      </c>
      <c r="AQ387" s="662" t="str">
        <f>IF($AD387="","",VLOOKUP(AD387,Invoer!$F$15:$AU$1999,24,FALSE))</f>
        <v/>
      </c>
      <c r="AR387" s="662" t="str">
        <f>IF($AD387="","",VLOOKUP(AD387,Invoer!$F$15:$AU$1999,17,FALSE))</f>
        <v/>
      </c>
      <c r="AS387" s="678" t="str">
        <f t="shared" si="208"/>
        <v/>
      </c>
      <c r="AT387" s="676" t="str">
        <f t="shared" si="182"/>
        <v/>
      </c>
      <c r="AU387" s="77" t="e">
        <f t="shared" si="183"/>
        <v>#VALUE!</v>
      </c>
      <c r="AW387" s="57"/>
      <c r="AX387" s="57"/>
      <c r="BA387" s="83" t="e">
        <f ca="1">Invoer!DW392</f>
        <v>#N/A</v>
      </c>
      <c r="BB387" s="599" t="str">
        <f t="shared" ca="1" si="201"/>
        <v/>
      </c>
      <c r="BC387" s="673" t="str">
        <f ca="1">IF($BB387="","",VLOOKUP(BB387,Invoer!$F$15:$AU$1999,2,FALSE))</f>
        <v/>
      </c>
      <c r="BD387" s="599" t="str">
        <f t="shared" ca="1" si="202"/>
        <v/>
      </c>
      <c r="BE387" s="599" t="str">
        <f ca="1">IF($BB387="","",VLOOKUP(BB387,Invoer!$F$15:$AU$1999,5,FALSE))</f>
        <v/>
      </c>
      <c r="BF387" s="599" t="str">
        <f ca="1">IF($BB387="","",VLOOKUP(BB387,Invoer!$F$15:$AU$1999,6,FALSE))</f>
        <v/>
      </c>
      <c r="BG387" s="599" t="str">
        <f ca="1">IF($BB387="","",VLOOKUP(BB387,Invoer!$F$15:$AU$1999,9,FALSE))</f>
        <v/>
      </c>
      <c r="BH387" s="599" t="str">
        <f ca="1">IF($BB387="","",VLOOKUP(BB387,Invoer!$F$15:$AU$1999,10,FALSE))</f>
        <v/>
      </c>
      <c r="BI387" s="599" t="str">
        <f ca="1">IF($BB387="","",VLOOKUP(BB387,Invoer!$F$15:$BB$1999,14,FALSE))</f>
        <v/>
      </c>
      <c r="BJ387" s="599" t="str">
        <f ca="1">IF($BB387="","",VLOOKUP(BB387,Invoer!$F$15:$AU$1999,11,FALSE))</f>
        <v/>
      </c>
      <c r="BK387" s="662" t="str">
        <f t="shared" ca="1" si="203"/>
        <v/>
      </c>
      <c r="BL387" s="662" t="str">
        <f t="shared" ca="1" si="204"/>
        <v/>
      </c>
      <c r="BM387" s="679" t="str">
        <f t="shared" ca="1" si="205"/>
        <v/>
      </c>
      <c r="BN387" s="662" t="str">
        <f t="shared" ca="1" si="211"/>
        <v/>
      </c>
      <c r="BO387" s="662" t="str">
        <f ca="1">IF($BB387="","",VLOOKUP(BB387,Invoer!$F$15:$AU$1999,15,FALSE))</f>
        <v/>
      </c>
      <c r="BP387" s="662" t="str">
        <f ca="1">IF($BB387="","",VLOOKUP(BB387,Invoer!$F$15:$AU$1999,24,FALSE))</f>
        <v/>
      </c>
      <c r="BQ387" s="662" t="str">
        <f ca="1">IF($BB387="","",VLOOKUP(BB387,Invoer!$F$15:$AU$1999,17,FALSE))</f>
        <v/>
      </c>
      <c r="BS387" s="73" t="e">
        <f t="shared" ca="1" si="209"/>
        <v>#VALUE!</v>
      </c>
      <c r="BT387" s="57" t="str">
        <f t="shared" ca="1" si="210"/>
        <v/>
      </c>
      <c r="CQ387" s="411" t="e">
        <f ca="1">Invoer!EG392</f>
        <v>#N/A</v>
      </c>
      <c r="CR387" s="599" t="str">
        <f t="shared" ca="1" si="185"/>
        <v/>
      </c>
      <c r="CS387" s="673" t="str">
        <f ca="1">IF($CR387="","",VLOOKUP(CR387,Invoer!$F$15:$AU$1500,2,FALSE))</f>
        <v/>
      </c>
      <c r="CT387" s="599" t="str">
        <f t="shared" ca="1" si="186"/>
        <v/>
      </c>
      <c r="CU387" s="599" t="str">
        <f ca="1">IF($CR387="","",VLOOKUP(CR387,Invoer!$F$15:$AU$1500,3,FALSE))</f>
        <v/>
      </c>
      <c r="CV387" s="599" t="str">
        <f ca="1">IF($CR387="","",IF(CU387&lt;&gt;"Liq","",VLOOKUP(CR387,Invoer!$F$15:$AU$1500,4,FALSE)))</f>
        <v/>
      </c>
      <c r="CW387" s="599" t="str">
        <f ca="1">IF($CR387="","",VLOOKUP(CR387,Invoer!$F$15:$AU$1500,5,FALSE))</f>
        <v/>
      </c>
      <c r="CX387" s="599" t="str">
        <f ca="1">IF($CR387="","",VLOOKUP(CR387,Invoer!$F$15:$AU$1500,6,FALSE))</f>
        <v/>
      </c>
      <c r="CY387" s="599" t="str">
        <f ca="1">IF($CR387="","",VLOOKUP(CR387,Invoer!$F$15:$AU$1500,9,FALSE))</f>
        <v/>
      </c>
      <c r="CZ387" s="599" t="str">
        <f ca="1">IF($CR387="","",VLOOKUP(CR387,Invoer!$F$15:$AU$1500,10,FALSE))</f>
        <v/>
      </c>
      <c r="DA387" s="599" t="str">
        <f ca="1">IF($CR387="","",VLOOKUP(CR387,Invoer!$F$15:$AU$1500,11,FALSE))</f>
        <v/>
      </c>
      <c r="DB387" s="599" t="str">
        <f ca="1">IF($CR387="","",VLOOKUP(CR387,Invoer!$F$15:$BB$1500,14,FALSE))</f>
        <v/>
      </c>
      <c r="DC387" s="662" t="str">
        <f ca="1">IF($CR387="","",VLOOKUP(CR387,Invoer!$F$15:$AU$1500,15,FALSE))</f>
        <v/>
      </c>
      <c r="DD387" s="599" t="str">
        <f ca="1">IF($CR387="","",VLOOKUP(CR387,Invoer!$F$15:$AU$1500,19,FALSE))</f>
        <v/>
      </c>
      <c r="DE387" s="662" t="str">
        <f ca="1">IF($CR387="","",VLOOKUP(CR387,Invoer!$F$15:$AU$1500,20,FALSE))</f>
        <v/>
      </c>
      <c r="DF387" s="662" t="str">
        <f ca="1">IF($CR387="","",VLOOKUP(CR387,Invoer!$F$15:$AU$1500,23,FALSE))</f>
        <v/>
      </c>
      <c r="DG387" s="662" t="str">
        <f ca="1">IF($CR387="","",VLOOKUP(CR387,Invoer!$F$15:$AU$1500,17,FALSE))</f>
        <v/>
      </c>
      <c r="DH387" s="681" t="str">
        <f t="shared" ca="1" si="187"/>
        <v/>
      </c>
      <c r="DI387" s="662" t="str">
        <f t="shared" ca="1" si="188"/>
        <v/>
      </c>
      <c r="DJ387" s="190"/>
      <c r="DK387" s="411" t="str">
        <f t="shared" ca="1" si="189"/>
        <v/>
      </c>
      <c r="DO387" s="61" t="e">
        <f ca="1">IF($DN$4&lt;3,Invoer!EB392,Invoer!EA392)</f>
        <v>#N/A</v>
      </c>
      <c r="DP387" s="599" t="str">
        <f t="shared" ca="1" si="190"/>
        <v/>
      </c>
      <c r="DQ387" s="673" t="str">
        <f ca="1">IF($DP387="","",VLOOKUP(DP387,Invoer!$F$15:$AU$1999,2,FALSE))</f>
        <v/>
      </c>
      <c r="DR387" s="599" t="str">
        <f t="shared" ca="1" si="191"/>
        <v/>
      </c>
      <c r="DS387" s="599" t="str">
        <f ca="1">IF($DP387="","",VLOOKUP(DP387,Invoer!$F$15:$AU$1999,3,FALSE))</f>
        <v/>
      </c>
      <c r="DT387" s="599" t="str">
        <f ca="1">IF($DP387="","",IF(DS387&lt;&gt;"Liq","",VLOOKUP(DP387,Invoer!$F$15:$AU$1999,4,FALSE)))</f>
        <v/>
      </c>
      <c r="DU387" s="599" t="str">
        <f ca="1">IF($DP387="","",VLOOKUP(DP387,Invoer!$F$15:$AU$1999,5,FALSE))</f>
        <v/>
      </c>
      <c r="DV387" s="599" t="str">
        <f ca="1">IF($DP387="","",VLOOKUP(DP387,Invoer!$F$15:$AU$1999,6,FALSE))</f>
        <v/>
      </c>
      <c r="DW387" s="599" t="str">
        <f ca="1">IF($DP387="","",VLOOKUP(DP387,Invoer!$F$15:$AU$1999,9,FALSE))</f>
        <v/>
      </c>
      <c r="DX387" s="599" t="str">
        <f ca="1">IF($DP387="","",VLOOKUP(DP387,Invoer!$F$15:$AU$1999,10,FALSE))</f>
        <v/>
      </c>
      <c r="DY387" s="595" t="str">
        <f ca="1">IF($DP387="","",VLOOKUP(DP387,Invoer!$F$15:$AU$1999,11,FALSE))</f>
        <v/>
      </c>
      <c r="DZ387" s="662" t="str">
        <f ca="1">IF($DP387="","",IF($DN$4&gt;2,"",VLOOKUP(DP387,Invoer!CQ:CS,3,FALSE)))</f>
        <v/>
      </c>
      <c r="EA387" s="541" t="str">
        <f ca="1">IF($DP387="","",IF(ISERROR(DQ387),0,IF($DN$4&lt;3,"",VLOOKUP(DP387,Invoer!$F$15:$AU$1999,15,FALSE))))</f>
        <v/>
      </c>
      <c r="EB387" s="595" t="str">
        <f ca="1">IF($DP387="","",IF($DN$4&lt;3,"",VLOOKUP(DP387,Invoer!$F$15:$AU$1999,19,FALSE)))</f>
        <v/>
      </c>
      <c r="EC387" s="541" t="str">
        <f ca="1">IF($DP387="","",IF(ISERROR(DQ387),0,IF($DN$4&lt;3,"",VLOOKUP(DP387,Invoer!$F$15:$AU$1999,24,FALSE))))</f>
        <v/>
      </c>
      <c r="ED387" s="541" t="str">
        <f ca="1">IF($DP387="","",IF(ISERROR(DQ387),0,IF($DN$4&lt;3,"",VLOOKUP(DP387,Invoer!$F$15:$AU$1999,17,FALSE))))</f>
        <v/>
      </c>
      <c r="EH387" s="89" t="e">
        <f ca="1">Invoer!CP392</f>
        <v>#N/A</v>
      </c>
      <c r="EI387" s="599" t="str">
        <f t="shared" ca="1" si="192"/>
        <v/>
      </c>
      <c r="EJ387" s="673" t="str">
        <f ca="1">IF(EI387="","",VLOOKUP(EI387,Invoer!$F$15:$AU$1999,2,FALSE))</f>
        <v/>
      </c>
      <c r="EK387" s="599" t="str">
        <f t="shared" ca="1" si="193"/>
        <v/>
      </c>
      <c r="EL387" s="599" t="str">
        <f ca="1">IF($EI387="","",VLOOKUP(EI387,Invoer!$F$15:$AU$1999,3,FALSE))</f>
        <v/>
      </c>
      <c r="EM387" s="599" t="str">
        <f ca="1">IF($EI387="","",IF(EL387&lt;&gt;"Liq","",VLOOKUP(EI387,Invoer!$F$15:$AU$1999,4,FALSE)))</f>
        <v/>
      </c>
      <c r="EN387" s="599" t="str">
        <f ca="1">IF($EI387="","",VLOOKUP(EI387,Invoer!$F$15:$AU$1999,6,FALSE))</f>
        <v/>
      </c>
      <c r="EO387" s="599" t="str">
        <f ca="1">IF(EI387="","",VLOOKUP(EI387,Invoer!$F$15:$AU$1999,9,FALSE))</f>
        <v/>
      </c>
      <c r="EP387" s="599" t="str">
        <f ca="1">IF(EI387="","",VLOOKUP(EI387,Invoer!$F$15:$AU$1999,10,FALSE))</f>
        <v/>
      </c>
      <c r="EQ387" s="599" t="str">
        <f ca="1">IF(EI387="","",VLOOKUP(EI387,Invoer!$F$15:$AU$1999,11,FALSE))</f>
        <v/>
      </c>
      <c r="ER387" s="662" t="str">
        <f ca="1">IF(EI387="","",VLOOKUP(EI387,Invoer!CQ:CS,3,FALSE))</f>
        <v/>
      </c>
      <c r="ES387" s="662" t="str">
        <f t="shared" ca="1" si="194"/>
        <v/>
      </c>
      <c r="ET387" s="513" t="str">
        <f t="shared" ca="1" si="195"/>
        <v/>
      </c>
      <c r="EU387" s="112" t="str">
        <f t="shared" ca="1" si="196"/>
        <v/>
      </c>
      <c r="EV387" s="83" t="s">
        <v>160</v>
      </c>
      <c r="EW387" s="682" t="str">
        <f t="shared" ca="1" si="197"/>
        <v/>
      </c>
      <c r="EX387" s="662" t="str">
        <f t="shared" ca="1" si="198"/>
        <v/>
      </c>
      <c r="EY387"/>
      <c r="EZ387" s="56" t="e">
        <f t="shared" ca="1" si="206"/>
        <v>#VALUE!</v>
      </c>
      <c r="FA387" s="56" t="e">
        <f t="shared" ca="1" si="207"/>
        <v>#VALUE!</v>
      </c>
      <c r="FE387"/>
      <c r="FI387"/>
      <c r="FJ387"/>
    </row>
    <row r="388" spans="1:166" ht="12" customHeight="1" x14ac:dyDescent="0.2">
      <c r="A388"/>
      <c r="B388"/>
      <c r="C388"/>
      <c r="E388"/>
      <c r="AC388" s="435" t="str">
        <f>IF($AC$7&lt;3,Invoer!DR393,IF($AC$7=3,Invoer!BT393,"x"))</f>
        <v>x</v>
      </c>
      <c r="AD388" s="599" t="str">
        <f t="shared" si="199"/>
        <v/>
      </c>
      <c r="AE388" s="673" t="str">
        <f>IF($AD388="","",VLOOKUP(AD388,Invoer!$F$15:$AU$1999,2,FALSE))</f>
        <v/>
      </c>
      <c r="AF388" s="599" t="str">
        <f t="shared" si="200"/>
        <v/>
      </c>
      <c r="AG388" s="599" t="str">
        <f>IF($AD388="","",VLOOKUP(AD388,Invoer!$F$15:$AU$1999,3,FALSE))</f>
        <v/>
      </c>
      <c r="AH388" s="599" t="str">
        <f>IF($AD388="","",IF(AG388&lt;&gt;"Liq","",VLOOKUP(AD388,Invoer!$F$15:$AU$1999,4,FALSE)))</f>
        <v/>
      </c>
      <c r="AI388" s="677" t="str">
        <f>IF($AD388="","",VLOOKUP(AD388,Invoer!$F$15:$AU$1999,5,FALSE))</f>
        <v/>
      </c>
      <c r="AJ388" s="599" t="str">
        <f>IF($AD388="","",VLOOKUP(AD388,Invoer!$F$15:$AU$1999,6,FALSE))</f>
        <v/>
      </c>
      <c r="AK388" s="599" t="str">
        <f>IF($AD388="","",VLOOKUP(AD388,Invoer!$F$15:$AU$1999,9,FALSE))</f>
        <v/>
      </c>
      <c r="AL388" s="599" t="str">
        <f>IF($AD388="","",VLOOKUP(AD388,Invoer!$F$15:$AU$1999,10,FALSE))</f>
        <v/>
      </c>
      <c r="AM388" s="599" t="str">
        <f>IF($AD388="","",VLOOKUP(AD388,Invoer!$F$15:$BB$1999,14,FALSE))</f>
        <v/>
      </c>
      <c r="AN388" s="599" t="str">
        <f>IF($AD388="","",VLOOKUP(AD388,Invoer!$F$15:$AU$1999,11,FALSE))</f>
        <v/>
      </c>
      <c r="AO388" s="662" t="str">
        <f>IF($AD388="","",VLOOKUP(AD388,Invoer!$F$15:$AU$1999,15,FALSE))</f>
        <v/>
      </c>
      <c r="AP388" s="599" t="str">
        <f>IF($AD388="","",VLOOKUP(AD388,Invoer!$F$15:$AU$1999,19,FALSE))</f>
        <v/>
      </c>
      <c r="AQ388" s="662" t="str">
        <f>IF($AD388="","",VLOOKUP(AD388,Invoer!$F$15:$AU$1999,24,FALSE))</f>
        <v/>
      </c>
      <c r="AR388" s="662" t="str">
        <f>IF($AD388="","",VLOOKUP(AD388,Invoer!$F$15:$AU$1999,17,FALSE))</f>
        <v/>
      </c>
      <c r="AS388" s="678" t="str">
        <f t="shared" si="208"/>
        <v/>
      </c>
      <c r="AT388" s="676" t="str">
        <f t="shared" si="182"/>
        <v/>
      </c>
      <c r="AU388" s="77" t="e">
        <f t="shared" si="183"/>
        <v>#VALUE!</v>
      </c>
      <c r="AW388" s="57"/>
      <c r="AX388" s="57"/>
      <c r="BA388" s="83" t="e">
        <f ca="1">Invoer!DW393</f>
        <v>#N/A</v>
      </c>
      <c r="BB388" s="599" t="str">
        <f t="shared" ca="1" si="201"/>
        <v/>
      </c>
      <c r="BC388" s="673" t="str">
        <f ca="1">IF($BB388="","",VLOOKUP(BB388,Invoer!$F$15:$AU$1999,2,FALSE))</f>
        <v/>
      </c>
      <c r="BD388" s="599" t="str">
        <f t="shared" ca="1" si="202"/>
        <v/>
      </c>
      <c r="BE388" s="599" t="str">
        <f ca="1">IF($BB388="","",VLOOKUP(BB388,Invoer!$F$15:$AU$1999,5,FALSE))</f>
        <v/>
      </c>
      <c r="BF388" s="599" t="str">
        <f ca="1">IF($BB388="","",VLOOKUP(BB388,Invoer!$F$15:$AU$1999,6,FALSE))</f>
        <v/>
      </c>
      <c r="BG388" s="599" t="str">
        <f ca="1">IF($BB388="","",VLOOKUP(BB388,Invoer!$F$15:$AU$1999,9,FALSE))</f>
        <v/>
      </c>
      <c r="BH388" s="599" t="str">
        <f ca="1">IF($BB388="","",VLOOKUP(BB388,Invoer!$F$15:$AU$1999,10,FALSE))</f>
        <v/>
      </c>
      <c r="BI388" s="599" t="str">
        <f ca="1">IF($BB388="","",VLOOKUP(BB388,Invoer!$F$15:$BB$1999,14,FALSE))</f>
        <v/>
      </c>
      <c r="BJ388" s="599" t="str">
        <f ca="1">IF($BB388="","",VLOOKUP(BB388,Invoer!$F$15:$AU$1999,11,FALSE))</f>
        <v/>
      </c>
      <c r="BK388" s="662" t="str">
        <f t="shared" ca="1" si="203"/>
        <v/>
      </c>
      <c r="BL388" s="662" t="str">
        <f t="shared" ca="1" si="204"/>
        <v/>
      </c>
      <c r="BM388" s="679" t="str">
        <f t="shared" ca="1" si="205"/>
        <v/>
      </c>
      <c r="BN388" s="662" t="str">
        <f t="shared" ca="1" si="211"/>
        <v/>
      </c>
      <c r="BO388" s="662" t="str">
        <f ca="1">IF($BB388="","",VLOOKUP(BB388,Invoer!$F$15:$AU$1999,15,FALSE))</f>
        <v/>
      </c>
      <c r="BP388" s="662" t="str">
        <f ca="1">IF($BB388="","",VLOOKUP(BB388,Invoer!$F$15:$AU$1999,24,FALSE))</f>
        <v/>
      </c>
      <c r="BQ388" s="662" t="str">
        <f ca="1">IF($BB388="","",VLOOKUP(BB388,Invoer!$F$15:$AU$1999,17,FALSE))</f>
        <v/>
      </c>
      <c r="BS388" s="73" t="e">
        <f t="shared" ca="1" si="209"/>
        <v>#VALUE!</v>
      </c>
      <c r="BT388" s="57" t="str">
        <f t="shared" ca="1" si="210"/>
        <v/>
      </c>
      <c r="CQ388" s="411" t="e">
        <f ca="1">Invoer!EG393</f>
        <v>#N/A</v>
      </c>
      <c r="CR388" s="599" t="str">
        <f t="shared" ca="1" si="185"/>
        <v/>
      </c>
      <c r="CS388" s="673" t="str">
        <f ca="1">IF($CR388="","",VLOOKUP(CR388,Invoer!$F$15:$AU$1500,2,FALSE))</f>
        <v/>
      </c>
      <c r="CT388" s="599" t="str">
        <f t="shared" ca="1" si="186"/>
        <v/>
      </c>
      <c r="CU388" s="599" t="str">
        <f ca="1">IF($CR388="","",VLOOKUP(CR388,Invoer!$F$15:$AU$1500,3,FALSE))</f>
        <v/>
      </c>
      <c r="CV388" s="599" t="str">
        <f ca="1">IF($CR388="","",IF(CU388&lt;&gt;"Liq","",VLOOKUP(CR388,Invoer!$F$15:$AU$1500,4,FALSE)))</f>
        <v/>
      </c>
      <c r="CW388" s="599" t="str">
        <f ca="1">IF($CR388="","",VLOOKUP(CR388,Invoer!$F$15:$AU$1500,5,FALSE))</f>
        <v/>
      </c>
      <c r="CX388" s="599" t="str">
        <f ca="1">IF($CR388="","",VLOOKUP(CR388,Invoer!$F$15:$AU$1500,6,FALSE))</f>
        <v/>
      </c>
      <c r="CY388" s="599" t="str">
        <f ca="1">IF($CR388="","",VLOOKUP(CR388,Invoer!$F$15:$AU$1500,9,FALSE))</f>
        <v/>
      </c>
      <c r="CZ388" s="599" t="str">
        <f ca="1">IF($CR388="","",VLOOKUP(CR388,Invoer!$F$15:$AU$1500,10,FALSE))</f>
        <v/>
      </c>
      <c r="DA388" s="599" t="str">
        <f ca="1">IF($CR388="","",VLOOKUP(CR388,Invoer!$F$15:$AU$1500,11,FALSE))</f>
        <v/>
      </c>
      <c r="DB388" s="599" t="str">
        <f ca="1">IF($CR388="","",VLOOKUP(CR388,Invoer!$F$15:$BB$1500,14,FALSE))</f>
        <v/>
      </c>
      <c r="DC388" s="662" t="str">
        <f ca="1">IF($CR388="","",VLOOKUP(CR388,Invoer!$F$15:$AU$1500,15,FALSE))</f>
        <v/>
      </c>
      <c r="DD388" s="599" t="str">
        <f ca="1">IF($CR388="","",VLOOKUP(CR388,Invoer!$F$15:$AU$1500,19,FALSE))</f>
        <v/>
      </c>
      <c r="DE388" s="662" t="str">
        <f ca="1">IF($CR388="","",VLOOKUP(CR388,Invoer!$F$15:$AU$1500,20,FALSE))</f>
        <v/>
      </c>
      <c r="DF388" s="662" t="str">
        <f ca="1">IF($CR388="","",VLOOKUP(CR388,Invoer!$F$15:$AU$1500,23,FALSE))</f>
        <v/>
      </c>
      <c r="DG388" s="662" t="str">
        <f ca="1">IF($CR388="","",VLOOKUP(CR388,Invoer!$F$15:$AU$1500,17,FALSE))</f>
        <v/>
      </c>
      <c r="DH388" s="681" t="str">
        <f t="shared" ca="1" si="187"/>
        <v/>
      </c>
      <c r="DI388" s="662" t="str">
        <f t="shared" ca="1" si="188"/>
        <v/>
      </c>
      <c r="DJ388" s="190"/>
      <c r="DK388" s="411" t="str">
        <f t="shared" ca="1" si="189"/>
        <v/>
      </c>
      <c r="DO388" s="61" t="e">
        <f ca="1">IF($DN$4&lt;3,Invoer!EB393,Invoer!EA393)</f>
        <v>#N/A</v>
      </c>
      <c r="DP388" s="599" t="str">
        <f t="shared" ca="1" si="190"/>
        <v/>
      </c>
      <c r="DQ388" s="673" t="str">
        <f ca="1">IF($DP388="","",VLOOKUP(DP388,Invoer!$F$15:$AU$1999,2,FALSE))</f>
        <v/>
      </c>
      <c r="DR388" s="599" t="str">
        <f t="shared" ca="1" si="191"/>
        <v/>
      </c>
      <c r="DS388" s="599" t="str">
        <f ca="1">IF($DP388="","",VLOOKUP(DP388,Invoer!$F$15:$AU$1999,3,FALSE))</f>
        <v/>
      </c>
      <c r="DT388" s="599" t="str">
        <f ca="1">IF($DP388="","",IF(DS388&lt;&gt;"Liq","",VLOOKUP(DP388,Invoer!$F$15:$AU$1999,4,FALSE)))</f>
        <v/>
      </c>
      <c r="DU388" s="599" t="str">
        <f ca="1">IF($DP388="","",VLOOKUP(DP388,Invoer!$F$15:$AU$1999,5,FALSE))</f>
        <v/>
      </c>
      <c r="DV388" s="599" t="str">
        <f ca="1">IF($DP388="","",VLOOKUP(DP388,Invoer!$F$15:$AU$1999,6,FALSE))</f>
        <v/>
      </c>
      <c r="DW388" s="599" t="str">
        <f ca="1">IF($DP388="","",VLOOKUP(DP388,Invoer!$F$15:$AU$1999,9,FALSE))</f>
        <v/>
      </c>
      <c r="DX388" s="599" t="str">
        <f ca="1">IF($DP388="","",VLOOKUP(DP388,Invoer!$F$15:$AU$1999,10,FALSE))</f>
        <v/>
      </c>
      <c r="DY388" s="595" t="str">
        <f ca="1">IF($DP388="","",VLOOKUP(DP388,Invoer!$F$15:$AU$1999,11,FALSE))</f>
        <v/>
      </c>
      <c r="DZ388" s="662" t="str">
        <f ca="1">IF($DP388="","",IF($DN$4&gt;2,"",VLOOKUP(DP388,Invoer!CQ:CS,3,FALSE)))</f>
        <v/>
      </c>
      <c r="EA388" s="541" t="str">
        <f ca="1">IF($DP388="","",IF(ISERROR(DQ388),0,IF($DN$4&lt;3,"",VLOOKUP(DP388,Invoer!$F$15:$AU$1999,15,FALSE))))</f>
        <v/>
      </c>
      <c r="EB388" s="595" t="str">
        <f ca="1">IF($DP388="","",IF($DN$4&lt;3,"",VLOOKUP(DP388,Invoer!$F$15:$AU$1999,19,FALSE)))</f>
        <v/>
      </c>
      <c r="EC388" s="541" t="str">
        <f ca="1">IF($DP388="","",IF(ISERROR(DQ388),0,IF($DN$4&lt;3,"",VLOOKUP(DP388,Invoer!$F$15:$AU$1999,24,FALSE))))</f>
        <v/>
      </c>
      <c r="ED388" s="541" t="str">
        <f ca="1">IF($DP388="","",IF(ISERROR(DQ388),0,IF($DN$4&lt;3,"",VLOOKUP(DP388,Invoer!$F$15:$AU$1999,17,FALSE))))</f>
        <v/>
      </c>
      <c r="EH388" s="89" t="e">
        <f ca="1">Invoer!CP393</f>
        <v>#N/A</v>
      </c>
      <c r="EI388" s="599" t="str">
        <f t="shared" ca="1" si="192"/>
        <v/>
      </c>
      <c r="EJ388" s="673" t="str">
        <f ca="1">IF(EI388="","",VLOOKUP(EI388,Invoer!$F$15:$AU$1999,2,FALSE))</f>
        <v/>
      </c>
      <c r="EK388" s="599" t="str">
        <f t="shared" ca="1" si="193"/>
        <v/>
      </c>
      <c r="EL388" s="599" t="str">
        <f ca="1">IF($EI388="","",VLOOKUP(EI388,Invoer!$F$15:$AU$1999,3,FALSE))</f>
        <v/>
      </c>
      <c r="EM388" s="599" t="str">
        <f ca="1">IF($EI388="","",IF(EL388&lt;&gt;"Liq","",VLOOKUP(EI388,Invoer!$F$15:$AU$1999,4,FALSE)))</f>
        <v/>
      </c>
      <c r="EN388" s="599" t="str">
        <f ca="1">IF($EI388="","",VLOOKUP(EI388,Invoer!$F$15:$AU$1999,6,FALSE))</f>
        <v/>
      </c>
      <c r="EO388" s="599" t="str">
        <f ca="1">IF(EI388="","",VLOOKUP(EI388,Invoer!$F$15:$AU$1999,9,FALSE))</f>
        <v/>
      </c>
      <c r="EP388" s="599" t="str">
        <f ca="1">IF(EI388="","",VLOOKUP(EI388,Invoer!$F$15:$AU$1999,10,FALSE))</f>
        <v/>
      </c>
      <c r="EQ388" s="599" t="str">
        <f ca="1">IF(EI388="","",VLOOKUP(EI388,Invoer!$F$15:$AU$1999,11,FALSE))</f>
        <v/>
      </c>
      <c r="ER388" s="662" t="str">
        <f ca="1">IF(EI388="","",VLOOKUP(EI388,Invoer!CQ:CS,3,FALSE))</f>
        <v/>
      </c>
      <c r="ES388" s="662" t="str">
        <f t="shared" ca="1" si="194"/>
        <v/>
      </c>
      <c r="ET388" s="513" t="str">
        <f t="shared" ca="1" si="195"/>
        <v/>
      </c>
      <c r="EU388" s="112" t="str">
        <f t="shared" ca="1" si="196"/>
        <v/>
      </c>
      <c r="EV388" s="83" t="s">
        <v>160</v>
      </c>
      <c r="EW388" s="682" t="str">
        <f t="shared" ca="1" si="197"/>
        <v/>
      </c>
      <c r="EX388" s="662" t="str">
        <f t="shared" ca="1" si="198"/>
        <v/>
      </c>
      <c r="EY388"/>
      <c r="EZ388" s="56" t="e">
        <f t="shared" ca="1" si="206"/>
        <v>#VALUE!</v>
      </c>
      <c r="FA388" s="56" t="e">
        <f t="shared" ca="1" si="207"/>
        <v>#VALUE!</v>
      </c>
      <c r="FE388"/>
      <c r="FI388"/>
      <c r="FJ388"/>
    </row>
    <row r="389" spans="1:166" ht="12" customHeight="1" x14ac:dyDescent="0.2">
      <c r="A389"/>
      <c r="B389"/>
      <c r="C389"/>
      <c r="E389"/>
      <c r="AC389" s="435" t="str">
        <f>IF($AC$7&lt;3,Invoer!DR394,IF($AC$7=3,Invoer!BT394,"x"))</f>
        <v>x</v>
      </c>
      <c r="AD389" s="599" t="str">
        <f t="shared" si="199"/>
        <v/>
      </c>
      <c r="AE389" s="673" t="str">
        <f>IF($AD389="","",VLOOKUP(AD389,Invoer!$F$15:$AU$1999,2,FALSE))</f>
        <v/>
      </c>
      <c r="AF389" s="599" t="str">
        <f t="shared" si="200"/>
        <v/>
      </c>
      <c r="AG389" s="599" t="str">
        <f>IF($AD389="","",VLOOKUP(AD389,Invoer!$F$15:$AU$1999,3,FALSE))</f>
        <v/>
      </c>
      <c r="AH389" s="599" t="str">
        <f>IF($AD389="","",IF(AG389&lt;&gt;"Liq","",VLOOKUP(AD389,Invoer!$F$15:$AU$1999,4,FALSE)))</f>
        <v/>
      </c>
      <c r="AI389" s="677" t="str">
        <f>IF($AD389="","",VLOOKUP(AD389,Invoer!$F$15:$AU$1999,5,FALSE))</f>
        <v/>
      </c>
      <c r="AJ389" s="599" t="str">
        <f>IF($AD389="","",VLOOKUP(AD389,Invoer!$F$15:$AU$1999,6,FALSE))</f>
        <v/>
      </c>
      <c r="AK389" s="599" t="str">
        <f>IF($AD389="","",VLOOKUP(AD389,Invoer!$F$15:$AU$1999,9,FALSE))</f>
        <v/>
      </c>
      <c r="AL389" s="599" t="str">
        <f>IF($AD389="","",VLOOKUP(AD389,Invoer!$F$15:$AU$1999,10,FALSE))</f>
        <v/>
      </c>
      <c r="AM389" s="599" t="str">
        <f>IF($AD389="","",VLOOKUP(AD389,Invoer!$F$15:$BB$1999,14,FALSE))</f>
        <v/>
      </c>
      <c r="AN389" s="599" t="str">
        <f>IF($AD389="","",VLOOKUP(AD389,Invoer!$F$15:$AU$1999,11,FALSE))</f>
        <v/>
      </c>
      <c r="AO389" s="662" t="str">
        <f>IF($AD389="","",VLOOKUP(AD389,Invoer!$F$15:$AU$1999,15,FALSE))</f>
        <v/>
      </c>
      <c r="AP389" s="599" t="str">
        <f>IF($AD389="","",VLOOKUP(AD389,Invoer!$F$15:$AU$1999,19,FALSE))</f>
        <v/>
      </c>
      <c r="AQ389" s="662" t="str">
        <f>IF($AD389="","",VLOOKUP(AD389,Invoer!$F$15:$AU$1999,24,FALSE))</f>
        <v/>
      </c>
      <c r="AR389" s="662" t="str">
        <f>IF($AD389="","",VLOOKUP(AD389,Invoer!$F$15:$AU$1999,17,FALSE))</f>
        <v/>
      </c>
      <c r="AS389" s="678" t="str">
        <f t="shared" si="208"/>
        <v/>
      </c>
      <c r="AT389" s="676" t="str">
        <f t="shared" si="182"/>
        <v/>
      </c>
      <c r="AU389" s="77" t="e">
        <f t="shared" si="183"/>
        <v>#VALUE!</v>
      </c>
      <c r="AW389" s="57"/>
      <c r="AX389" s="57"/>
      <c r="BA389" s="83" t="e">
        <f ca="1">Invoer!DW394</f>
        <v>#N/A</v>
      </c>
      <c r="BB389" s="599" t="str">
        <f t="shared" ca="1" si="201"/>
        <v/>
      </c>
      <c r="BC389" s="673" t="str">
        <f ca="1">IF($BB389="","",VLOOKUP(BB389,Invoer!$F$15:$AU$1999,2,FALSE))</f>
        <v/>
      </c>
      <c r="BD389" s="599" t="str">
        <f t="shared" ca="1" si="202"/>
        <v/>
      </c>
      <c r="BE389" s="599" t="str">
        <f ca="1">IF($BB389="","",VLOOKUP(BB389,Invoer!$F$15:$AU$1999,5,FALSE))</f>
        <v/>
      </c>
      <c r="BF389" s="599" t="str">
        <f ca="1">IF($BB389="","",VLOOKUP(BB389,Invoer!$F$15:$AU$1999,6,FALSE))</f>
        <v/>
      </c>
      <c r="BG389" s="599" t="str">
        <f ca="1">IF($BB389="","",VLOOKUP(BB389,Invoer!$F$15:$AU$1999,9,FALSE))</f>
        <v/>
      </c>
      <c r="BH389" s="599" t="str">
        <f ca="1">IF($BB389="","",VLOOKUP(BB389,Invoer!$F$15:$AU$1999,10,FALSE))</f>
        <v/>
      </c>
      <c r="BI389" s="599" t="str">
        <f ca="1">IF($BB389="","",VLOOKUP(BB389,Invoer!$F$15:$BB$1999,14,FALSE))</f>
        <v/>
      </c>
      <c r="BJ389" s="599" t="str">
        <f ca="1">IF($BB389="","",VLOOKUP(BB389,Invoer!$F$15:$AU$1999,11,FALSE))</f>
        <v/>
      </c>
      <c r="BK389" s="662" t="str">
        <f t="shared" ca="1" si="203"/>
        <v/>
      </c>
      <c r="BL389" s="662" t="str">
        <f t="shared" ca="1" si="204"/>
        <v/>
      </c>
      <c r="BM389" s="679" t="str">
        <f t="shared" ca="1" si="205"/>
        <v/>
      </c>
      <c r="BN389" s="662" t="str">
        <f t="shared" ca="1" si="211"/>
        <v/>
      </c>
      <c r="BO389" s="662" t="str">
        <f ca="1">IF($BB389="","",VLOOKUP(BB389,Invoer!$F$15:$AU$1999,15,FALSE))</f>
        <v/>
      </c>
      <c r="BP389" s="662" t="str">
        <f ca="1">IF($BB389="","",VLOOKUP(BB389,Invoer!$F$15:$AU$1999,24,FALSE))</f>
        <v/>
      </c>
      <c r="BQ389" s="662" t="str">
        <f ca="1">IF($BB389="","",VLOOKUP(BB389,Invoer!$F$15:$AU$1999,17,FALSE))</f>
        <v/>
      </c>
      <c r="BS389" s="73" t="e">
        <f t="shared" ca="1" si="209"/>
        <v>#VALUE!</v>
      </c>
      <c r="BT389" s="57" t="str">
        <f t="shared" ca="1" si="210"/>
        <v/>
      </c>
      <c r="CQ389" s="411" t="e">
        <f ca="1">Invoer!EG394</f>
        <v>#N/A</v>
      </c>
      <c r="CR389" s="599" t="str">
        <f t="shared" ca="1" si="185"/>
        <v/>
      </c>
      <c r="CS389" s="673" t="str">
        <f ca="1">IF($CR389="","",VLOOKUP(CR389,Invoer!$F$15:$AU$1500,2,FALSE))</f>
        <v/>
      </c>
      <c r="CT389" s="599" t="str">
        <f t="shared" ca="1" si="186"/>
        <v/>
      </c>
      <c r="CU389" s="599" t="str">
        <f ca="1">IF($CR389="","",VLOOKUP(CR389,Invoer!$F$15:$AU$1500,3,FALSE))</f>
        <v/>
      </c>
      <c r="CV389" s="599" t="str">
        <f ca="1">IF($CR389="","",IF(CU389&lt;&gt;"Liq","",VLOOKUP(CR389,Invoer!$F$15:$AU$1500,4,FALSE)))</f>
        <v/>
      </c>
      <c r="CW389" s="599" t="str">
        <f ca="1">IF($CR389="","",VLOOKUP(CR389,Invoer!$F$15:$AU$1500,5,FALSE))</f>
        <v/>
      </c>
      <c r="CX389" s="599" t="str">
        <f ca="1">IF($CR389="","",VLOOKUP(CR389,Invoer!$F$15:$AU$1500,6,FALSE))</f>
        <v/>
      </c>
      <c r="CY389" s="599" t="str">
        <f ca="1">IF($CR389="","",VLOOKUP(CR389,Invoer!$F$15:$AU$1500,9,FALSE))</f>
        <v/>
      </c>
      <c r="CZ389" s="599" t="str">
        <f ca="1">IF($CR389="","",VLOOKUP(CR389,Invoer!$F$15:$AU$1500,10,FALSE))</f>
        <v/>
      </c>
      <c r="DA389" s="599" t="str">
        <f ca="1">IF($CR389="","",VLOOKUP(CR389,Invoer!$F$15:$AU$1500,11,FALSE))</f>
        <v/>
      </c>
      <c r="DB389" s="599" t="str">
        <f ca="1">IF($CR389="","",VLOOKUP(CR389,Invoer!$F$15:$BB$1500,14,FALSE))</f>
        <v/>
      </c>
      <c r="DC389" s="662" t="str">
        <f ca="1">IF($CR389="","",VLOOKUP(CR389,Invoer!$F$15:$AU$1500,15,FALSE))</f>
        <v/>
      </c>
      <c r="DD389" s="599" t="str">
        <f ca="1">IF($CR389="","",VLOOKUP(CR389,Invoer!$F$15:$AU$1500,19,FALSE))</f>
        <v/>
      </c>
      <c r="DE389" s="662" t="str">
        <f ca="1">IF($CR389="","",VLOOKUP(CR389,Invoer!$F$15:$AU$1500,20,FALSE))</f>
        <v/>
      </c>
      <c r="DF389" s="662" t="str">
        <f ca="1">IF($CR389="","",VLOOKUP(CR389,Invoer!$F$15:$AU$1500,23,FALSE))</f>
        <v/>
      </c>
      <c r="DG389" s="662" t="str">
        <f ca="1">IF($CR389="","",VLOOKUP(CR389,Invoer!$F$15:$AU$1500,17,FALSE))</f>
        <v/>
      </c>
      <c r="DH389" s="681" t="str">
        <f t="shared" ca="1" si="187"/>
        <v/>
      </c>
      <c r="DI389" s="662" t="str">
        <f t="shared" ca="1" si="188"/>
        <v/>
      </c>
      <c r="DJ389" s="190"/>
      <c r="DK389" s="411" t="str">
        <f t="shared" ca="1" si="189"/>
        <v/>
      </c>
      <c r="DO389" s="61" t="e">
        <f ca="1">IF($DN$4&lt;3,Invoer!EB394,Invoer!EA394)</f>
        <v>#N/A</v>
      </c>
      <c r="DP389" s="599" t="str">
        <f t="shared" ca="1" si="190"/>
        <v/>
      </c>
      <c r="DQ389" s="673" t="str">
        <f ca="1">IF($DP389="","",VLOOKUP(DP389,Invoer!$F$15:$AU$1999,2,FALSE))</f>
        <v/>
      </c>
      <c r="DR389" s="599" t="str">
        <f t="shared" ca="1" si="191"/>
        <v/>
      </c>
      <c r="DS389" s="599" t="str">
        <f ca="1">IF($DP389="","",VLOOKUP(DP389,Invoer!$F$15:$AU$1999,3,FALSE))</f>
        <v/>
      </c>
      <c r="DT389" s="599" t="str">
        <f ca="1">IF($DP389="","",IF(DS389&lt;&gt;"Liq","",VLOOKUP(DP389,Invoer!$F$15:$AU$1999,4,FALSE)))</f>
        <v/>
      </c>
      <c r="DU389" s="599" t="str">
        <f ca="1">IF($DP389="","",VLOOKUP(DP389,Invoer!$F$15:$AU$1999,5,FALSE))</f>
        <v/>
      </c>
      <c r="DV389" s="599" t="str">
        <f ca="1">IF($DP389="","",VLOOKUP(DP389,Invoer!$F$15:$AU$1999,6,FALSE))</f>
        <v/>
      </c>
      <c r="DW389" s="599" t="str">
        <f ca="1">IF($DP389="","",VLOOKUP(DP389,Invoer!$F$15:$AU$1999,9,FALSE))</f>
        <v/>
      </c>
      <c r="DX389" s="599" t="str">
        <f ca="1">IF($DP389="","",VLOOKUP(DP389,Invoer!$F$15:$AU$1999,10,FALSE))</f>
        <v/>
      </c>
      <c r="DY389" s="595" t="str">
        <f ca="1">IF($DP389="","",VLOOKUP(DP389,Invoer!$F$15:$AU$1999,11,FALSE))</f>
        <v/>
      </c>
      <c r="DZ389" s="662" t="str">
        <f ca="1">IF($DP389="","",IF($DN$4&gt;2,"",VLOOKUP(DP389,Invoer!CQ:CS,3,FALSE)))</f>
        <v/>
      </c>
      <c r="EA389" s="541" t="str">
        <f ca="1">IF($DP389="","",IF(ISERROR(DQ389),0,IF($DN$4&lt;3,"",VLOOKUP(DP389,Invoer!$F$15:$AU$1999,15,FALSE))))</f>
        <v/>
      </c>
      <c r="EB389" s="595" t="str">
        <f ca="1">IF($DP389="","",IF($DN$4&lt;3,"",VLOOKUP(DP389,Invoer!$F$15:$AU$1999,19,FALSE)))</f>
        <v/>
      </c>
      <c r="EC389" s="541" t="str">
        <f ca="1">IF($DP389="","",IF(ISERROR(DQ389),0,IF($DN$4&lt;3,"",VLOOKUP(DP389,Invoer!$F$15:$AU$1999,24,FALSE))))</f>
        <v/>
      </c>
      <c r="ED389" s="541" t="str">
        <f ca="1">IF($DP389="","",IF(ISERROR(DQ389),0,IF($DN$4&lt;3,"",VLOOKUP(DP389,Invoer!$F$15:$AU$1999,17,FALSE))))</f>
        <v/>
      </c>
      <c r="EH389" s="89" t="e">
        <f ca="1">Invoer!CP394</f>
        <v>#N/A</v>
      </c>
      <c r="EI389" s="599" t="str">
        <f t="shared" ca="1" si="192"/>
        <v/>
      </c>
      <c r="EJ389" s="673" t="str">
        <f ca="1">IF(EI389="","",VLOOKUP(EI389,Invoer!$F$15:$AU$1999,2,FALSE))</f>
        <v/>
      </c>
      <c r="EK389" s="599" t="str">
        <f t="shared" ca="1" si="193"/>
        <v/>
      </c>
      <c r="EL389" s="599" t="str">
        <f ca="1">IF($EI389="","",VLOOKUP(EI389,Invoer!$F$15:$AU$1999,3,FALSE))</f>
        <v/>
      </c>
      <c r="EM389" s="599" t="str">
        <f ca="1">IF($EI389="","",IF(EL389&lt;&gt;"Liq","",VLOOKUP(EI389,Invoer!$F$15:$AU$1999,4,FALSE)))</f>
        <v/>
      </c>
      <c r="EN389" s="599" t="str">
        <f ca="1">IF($EI389="","",VLOOKUP(EI389,Invoer!$F$15:$AU$1999,6,FALSE))</f>
        <v/>
      </c>
      <c r="EO389" s="599" t="str">
        <f ca="1">IF(EI389="","",VLOOKUP(EI389,Invoer!$F$15:$AU$1999,9,FALSE))</f>
        <v/>
      </c>
      <c r="EP389" s="599" t="str">
        <f ca="1">IF(EI389="","",VLOOKUP(EI389,Invoer!$F$15:$AU$1999,10,FALSE))</f>
        <v/>
      </c>
      <c r="EQ389" s="599" t="str">
        <f ca="1">IF(EI389="","",VLOOKUP(EI389,Invoer!$F$15:$AU$1999,11,FALSE))</f>
        <v/>
      </c>
      <c r="ER389" s="662" t="str">
        <f ca="1">IF(EI389="","",VLOOKUP(EI389,Invoer!CQ:CS,3,FALSE))</f>
        <v/>
      </c>
      <c r="ES389" s="662" t="str">
        <f t="shared" ca="1" si="194"/>
        <v/>
      </c>
      <c r="ET389" s="513" t="str">
        <f t="shared" ca="1" si="195"/>
        <v/>
      </c>
      <c r="EU389" s="112" t="str">
        <f t="shared" ca="1" si="196"/>
        <v/>
      </c>
      <c r="EV389" s="83" t="s">
        <v>160</v>
      </c>
      <c r="EW389" s="682" t="str">
        <f t="shared" ca="1" si="197"/>
        <v/>
      </c>
      <c r="EX389" s="662" t="str">
        <f t="shared" ca="1" si="198"/>
        <v/>
      </c>
      <c r="EY389"/>
      <c r="EZ389" s="56" t="e">
        <f t="shared" ca="1" si="206"/>
        <v>#VALUE!</v>
      </c>
      <c r="FA389" s="56" t="e">
        <f t="shared" ca="1" si="207"/>
        <v>#VALUE!</v>
      </c>
      <c r="FE389"/>
      <c r="FI389"/>
      <c r="FJ389"/>
    </row>
    <row r="390" spans="1:166" ht="12" customHeight="1" x14ac:dyDescent="0.2">
      <c r="A390"/>
      <c r="B390"/>
      <c r="C390"/>
      <c r="E390"/>
      <c r="AC390" s="435" t="str">
        <f>IF($AC$7&lt;3,Invoer!DR395,IF($AC$7=3,Invoer!BT395,"x"))</f>
        <v>x</v>
      </c>
      <c r="AD390" s="599" t="str">
        <f t="shared" si="199"/>
        <v/>
      </c>
      <c r="AE390" s="673" t="str">
        <f>IF($AD390="","",VLOOKUP(AD390,Invoer!$F$15:$AU$1999,2,FALSE))</f>
        <v/>
      </c>
      <c r="AF390" s="599" t="str">
        <f t="shared" si="200"/>
        <v/>
      </c>
      <c r="AG390" s="599" t="str">
        <f>IF($AD390="","",VLOOKUP(AD390,Invoer!$F$15:$AU$1999,3,FALSE))</f>
        <v/>
      </c>
      <c r="AH390" s="599" t="str">
        <f>IF($AD390="","",IF(AG390&lt;&gt;"Liq","",VLOOKUP(AD390,Invoer!$F$15:$AU$1999,4,FALSE)))</f>
        <v/>
      </c>
      <c r="AI390" s="677" t="str">
        <f>IF($AD390="","",VLOOKUP(AD390,Invoer!$F$15:$AU$1999,5,FALSE))</f>
        <v/>
      </c>
      <c r="AJ390" s="599" t="str">
        <f>IF($AD390="","",VLOOKUP(AD390,Invoer!$F$15:$AU$1999,6,FALSE))</f>
        <v/>
      </c>
      <c r="AK390" s="599" t="str">
        <f>IF($AD390="","",VLOOKUP(AD390,Invoer!$F$15:$AU$1999,9,FALSE))</f>
        <v/>
      </c>
      <c r="AL390" s="599" t="str">
        <f>IF($AD390="","",VLOOKUP(AD390,Invoer!$F$15:$AU$1999,10,FALSE))</f>
        <v/>
      </c>
      <c r="AM390" s="599" t="str">
        <f>IF($AD390="","",VLOOKUP(AD390,Invoer!$F$15:$BB$1999,14,FALSE))</f>
        <v/>
      </c>
      <c r="AN390" s="599" t="str">
        <f>IF($AD390="","",VLOOKUP(AD390,Invoer!$F$15:$AU$1999,11,FALSE))</f>
        <v/>
      </c>
      <c r="AO390" s="662" t="str">
        <f>IF($AD390="","",VLOOKUP(AD390,Invoer!$F$15:$AU$1999,15,FALSE))</f>
        <v/>
      </c>
      <c r="AP390" s="599" t="str">
        <f>IF($AD390="","",VLOOKUP(AD390,Invoer!$F$15:$AU$1999,19,FALSE))</f>
        <v/>
      </c>
      <c r="AQ390" s="662" t="str">
        <f>IF($AD390="","",VLOOKUP(AD390,Invoer!$F$15:$AU$1999,24,FALSE))</f>
        <v/>
      </c>
      <c r="AR390" s="662" t="str">
        <f>IF($AD390="","",VLOOKUP(AD390,Invoer!$F$15:$AU$1999,17,FALSE))</f>
        <v/>
      </c>
      <c r="AS390" s="678" t="str">
        <f t="shared" si="208"/>
        <v/>
      </c>
      <c r="AT390" s="676" t="str">
        <f t="shared" si="182"/>
        <v/>
      </c>
      <c r="AU390" s="77" t="e">
        <f t="shared" si="183"/>
        <v>#VALUE!</v>
      </c>
      <c r="AW390" s="57"/>
      <c r="AX390" s="57"/>
      <c r="BA390" s="83" t="e">
        <f ca="1">Invoer!DW395</f>
        <v>#N/A</v>
      </c>
      <c r="BB390" s="599" t="str">
        <f t="shared" ca="1" si="201"/>
        <v/>
      </c>
      <c r="BC390" s="673" t="str">
        <f ca="1">IF($BB390="","",VLOOKUP(BB390,Invoer!$F$15:$AU$1999,2,FALSE))</f>
        <v/>
      </c>
      <c r="BD390" s="599" t="str">
        <f t="shared" ca="1" si="202"/>
        <v/>
      </c>
      <c r="BE390" s="599" t="str">
        <f ca="1">IF($BB390="","",VLOOKUP(BB390,Invoer!$F$15:$AU$1999,5,FALSE))</f>
        <v/>
      </c>
      <c r="BF390" s="599" t="str">
        <f ca="1">IF($BB390="","",VLOOKUP(BB390,Invoer!$F$15:$AU$1999,6,FALSE))</f>
        <v/>
      </c>
      <c r="BG390" s="599" t="str">
        <f ca="1">IF($BB390="","",VLOOKUP(BB390,Invoer!$F$15:$AU$1999,9,FALSE))</f>
        <v/>
      </c>
      <c r="BH390" s="599" t="str">
        <f ca="1">IF($BB390="","",VLOOKUP(BB390,Invoer!$F$15:$AU$1999,10,FALSE))</f>
        <v/>
      </c>
      <c r="BI390" s="599" t="str">
        <f ca="1">IF($BB390="","",VLOOKUP(BB390,Invoer!$F$15:$BB$1999,14,FALSE))</f>
        <v/>
      </c>
      <c r="BJ390" s="599" t="str">
        <f ca="1">IF($BB390="","",VLOOKUP(BB390,Invoer!$F$15:$AU$1999,11,FALSE))</f>
        <v/>
      </c>
      <c r="BK390" s="662" t="str">
        <f t="shared" ca="1" si="203"/>
        <v/>
      </c>
      <c r="BL390" s="662" t="str">
        <f t="shared" ca="1" si="204"/>
        <v/>
      </c>
      <c r="BM390" s="679" t="str">
        <f t="shared" ca="1" si="205"/>
        <v/>
      </c>
      <c r="BN390" s="662" t="str">
        <f t="shared" ca="1" si="211"/>
        <v/>
      </c>
      <c r="BO390" s="662" t="str">
        <f ca="1">IF($BB390="","",VLOOKUP(BB390,Invoer!$F$15:$AU$1999,15,FALSE))</f>
        <v/>
      </c>
      <c r="BP390" s="662" t="str">
        <f ca="1">IF($BB390="","",VLOOKUP(BB390,Invoer!$F$15:$AU$1999,24,FALSE))</f>
        <v/>
      </c>
      <c r="BQ390" s="662" t="str">
        <f ca="1">IF($BB390="","",VLOOKUP(BB390,Invoer!$F$15:$AU$1999,17,FALSE))</f>
        <v/>
      </c>
      <c r="BS390" s="73" t="e">
        <f t="shared" ca="1" si="209"/>
        <v>#VALUE!</v>
      </c>
      <c r="BT390" s="57" t="str">
        <f t="shared" ca="1" si="210"/>
        <v/>
      </c>
      <c r="CQ390" s="411" t="e">
        <f ca="1">Invoer!EG395</f>
        <v>#N/A</v>
      </c>
      <c r="CR390" s="599" t="str">
        <f t="shared" ca="1" si="185"/>
        <v/>
      </c>
      <c r="CS390" s="673" t="str">
        <f ca="1">IF($CR390="","",VLOOKUP(CR390,Invoer!$F$15:$AU$1500,2,FALSE))</f>
        <v/>
      </c>
      <c r="CT390" s="599" t="str">
        <f t="shared" ca="1" si="186"/>
        <v/>
      </c>
      <c r="CU390" s="599" t="str">
        <f ca="1">IF($CR390="","",VLOOKUP(CR390,Invoer!$F$15:$AU$1500,3,FALSE))</f>
        <v/>
      </c>
      <c r="CV390" s="599" t="str">
        <f ca="1">IF($CR390="","",IF(CU390&lt;&gt;"Liq","",VLOOKUP(CR390,Invoer!$F$15:$AU$1500,4,FALSE)))</f>
        <v/>
      </c>
      <c r="CW390" s="599" t="str">
        <f ca="1">IF($CR390="","",VLOOKUP(CR390,Invoer!$F$15:$AU$1500,5,FALSE))</f>
        <v/>
      </c>
      <c r="CX390" s="599" t="str">
        <f ca="1">IF($CR390="","",VLOOKUP(CR390,Invoer!$F$15:$AU$1500,6,FALSE))</f>
        <v/>
      </c>
      <c r="CY390" s="599" t="str">
        <f ca="1">IF($CR390="","",VLOOKUP(CR390,Invoer!$F$15:$AU$1500,9,FALSE))</f>
        <v/>
      </c>
      <c r="CZ390" s="599" t="str">
        <f ca="1">IF($CR390="","",VLOOKUP(CR390,Invoer!$F$15:$AU$1500,10,FALSE))</f>
        <v/>
      </c>
      <c r="DA390" s="599" t="str">
        <f ca="1">IF($CR390="","",VLOOKUP(CR390,Invoer!$F$15:$AU$1500,11,FALSE))</f>
        <v/>
      </c>
      <c r="DB390" s="599" t="str">
        <f ca="1">IF($CR390="","",VLOOKUP(CR390,Invoer!$F$15:$BB$1500,14,FALSE))</f>
        <v/>
      </c>
      <c r="DC390" s="662" t="str">
        <f ca="1">IF($CR390="","",VLOOKUP(CR390,Invoer!$F$15:$AU$1500,15,FALSE))</f>
        <v/>
      </c>
      <c r="DD390" s="599" t="str">
        <f ca="1">IF($CR390="","",VLOOKUP(CR390,Invoer!$F$15:$AU$1500,19,FALSE))</f>
        <v/>
      </c>
      <c r="DE390" s="662" t="str">
        <f ca="1">IF($CR390="","",VLOOKUP(CR390,Invoer!$F$15:$AU$1500,20,FALSE))</f>
        <v/>
      </c>
      <c r="DF390" s="662" t="str">
        <f ca="1">IF($CR390="","",VLOOKUP(CR390,Invoer!$F$15:$AU$1500,23,FALSE))</f>
        <v/>
      </c>
      <c r="DG390" s="662" t="str">
        <f ca="1">IF($CR390="","",VLOOKUP(CR390,Invoer!$F$15:$AU$1500,17,FALSE))</f>
        <v/>
      </c>
      <c r="DH390" s="681" t="str">
        <f t="shared" ca="1" si="187"/>
        <v/>
      </c>
      <c r="DI390" s="662" t="str">
        <f t="shared" ca="1" si="188"/>
        <v/>
      </c>
      <c r="DJ390" s="190"/>
      <c r="DK390" s="411" t="str">
        <f t="shared" ca="1" si="189"/>
        <v/>
      </c>
      <c r="DO390" s="61" t="e">
        <f ca="1">IF($DN$4&lt;3,Invoer!EB395,Invoer!EA395)</f>
        <v>#N/A</v>
      </c>
      <c r="DP390" s="599" t="str">
        <f t="shared" ca="1" si="190"/>
        <v/>
      </c>
      <c r="DQ390" s="673" t="str">
        <f ca="1">IF($DP390="","",VLOOKUP(DP390,Invoer!$F$15:$AU$1999,2,FALSE))</f>
        <v/>
      </c>
      <c r="DR390" s="599" t="str">
        <f t="shared" ca="1" si="191"/>
        <v/>
      </c>
      <c r="DS390" s="599" t="str">
        <f ca="1">IF($DP390="","",VLOOKUP(DP390,Invoer!$F$15:$AU$1999,3,FALSE))</f>
        <v/>
      </c>
      <c r="DT390" s="599" t="str">
        <f ca="1">IF($DP390="","",IF(DS390&lt;&gt;"Liq","",VLOOKUP(DP390,Invoer!$F$15:$AU$1999,4,FALSE)))</f>
        <v/>
      </c>
      <c r="DU390" s="599" t="str">
        <f ca="1">IF($DP390="","",VLOOKUP(DP390,Invoer!$F$15:$AU$1999,5,FALSE))</f>
        <v/>
      </c>
      <c r="DV390" s="599" t="str">
        <f ca="1">IF($DP390="","",VLOOKUP(DP390,Invoer!$F$15:$AU$1999,6,FALSE))</f>
        <v/>
      </c>
      <c r="DW390" s="599" t="str">
        <f ca="1">IF($DP390="","",VLOOKUP(DP390,Invoer!$F$15:$AU$1999,9,FALSE))</f>
        <v/>
      </c>
      <c r="DX390" s="599" t="str">
        <f ca="1">IF($DP390="","",VLOOKUP(DP390,Invoer!$F$15:$AU$1999,10,FALSE))</f>
        <v/>
      </c>
      <c r="DY390" s="595" t="str">
        <f ca="1">IF($DP390="","",VLOOKUP(DP390,Invoer!$F$15:$AU$1999,11,FALSE))</f>
        <v/>
      </c>
      <c r="DZ390" s="662" t="str">
        <f ca="1">IF($DP390="","",IF($DN$4&gt;2,"",VLOOKUP(DP390,Invoer!CQ:CS,3,FALSE)))</f>
        <v/>
      </c>
      <c r="EA390" s="541" t="str">
        <f ca="1">IF($DP390="","",IF(ISERROR(DQ390),0,IF($DN$4&lt;3,"",VLOOKUP(DP390,Invoer!$F$15:$AU$1999,15,FALSE))))</f>
        <v/>
      </c>
      <c r="EB390" s="595" t="str">
        <f ca="1">IF($DP390="","",IF($DN$4&lt;3,"",VLOOKUP(DP390,Invoer!$F$15:$AU$1999,19,FALSE)))</f>
        <v/>
      </c>
      <c r="EC390" s="541" t="str">
        <f ca="1">IF($DP390="","",IF(ISERROR(DQ390),0,IF($DN$4&lt;3,"",VLOOKUP(DP390,Invoer!$F$15:$AU$1999,24,FALSE))))</f>
        <v/>
      </c>
      <c r="ED390" s="541" t="str">
        <f ca="1">IF($DP390="","",IF(ISERROR(DQ390),0,IF($DN$4&lt;3,"",VLOOKUP(DP390,Invoer!$F$15:$AU$1999,17,FALSE))))</f>
        <v/>
      </c>
      <c r="EH390" s="89" t="e">
        <f ca="1">Invoer!CP395</f>
        <v>#N/A</v>
      </c>
      <c r="EI390" s="599" t="str">
        <f t="shared" ca="1" si="192"/>
        <v/>
      </c>
      <c r="EJ390" s="673" t="str">
        <f ca="1">IF(EI390="","",VLOOKUP(EI390,Invoer!$F$15:$AU$1999,2,FALSE))</f>
        <v/>
      </c>
      <c r="EK390" s="599" t="str">
        <f t="shared" ca="1" si="193"/>
        <v/>
      </c>
      <c r="EL390" s="599" t="str">
        <f ca="1">IF($EI390="","",VLOOKUP(EI390,Invoer!$F$15:$AU$1999,3,FALSE))</f>
        <v/>
      </c>
      <c r="EM390" s="599" t="str">
        <f ca="1">IF($EI390="","",IF(EL390&lt;&gt;"Liq","",VLOOKUP(EI390,Invoer!$F$15:$AU$1999,4,FALSE)))</f>
        <v/>
      </c>
      <c r="EN390" s="599" t="str">
        <f ca="1">IF($EI390="","",VLOOKUP(EI390,Invoer!$F$15:$AU$1999,6,FALSE))</f>
        <v/>
      </c>
      <c r="EO390" s="599" t="str">
        <f ca="1">IF(EI390="","",VLOOKUP(EI390,Invoer!$F$15:$AU$1999,9,FALSE))</f>
        <v/>
      </c>
      <c r="EP390" s="599" t="str">
        <f ca="1">IF(EI390="","",VLOOKUP(EI390,Invoer!$F$15:$AU$1999,10,FALSE))</f>
        <v/>
      </c>
      <c r="EQ390" s="599" t="str">
        <f ca="1">IF(EI390="","",VLOOKUP(EI390,Invoer!$F$15:$AU$1999,11,FALSE))</f>
        <v/>
      </c>
      <c r="ER390" s="662" t="str">
        <f ca="1">IF(EI390="","",VLOOKUP(EI390,Invoer!CQ:CS,3,FALSE))</f>
        <v/>
      </c>
      <c r="ES390" s="662" t="str">
        <f t="shared" ca="1" si="194"/>
        <v/>
      </c>
      <c r="ET390" s="513" t="str">
        <f t="shared" ca="1" si="195"/>
        <v/>
      </c>
      <c r="EU390" s="112" t="str">
        <f t="shared" ca="1" si="196"/>
        <v/>
      </c>
      <c r="EV390" s="83" t="s">
        <v>160</v>
      </c>
      <c r="EW390" s="682" t="str">
        <f t="shared" ca="1" si="197"/>
        <v/>
      </c>
      <c r="EX390" s="662" t="str">
        <f t="shared" ca="1" si="198"/>
        <v/>
      </c>
      <c r="EY390"/>
      <c r="EZ390" s="56" t="e">
        <f t="shared" ca="1" si="206"/>
        <v>#VALUE!</v>
      </c>
      <c r="FA390" s="56" t="e">
        <f t="shared" ca="1" si="207"/>
        <v>#VALUE!</v>
      </c>
      <c r="FE390"/>
      <c r="FI390"/>
      <c r="FJ390"/>
    </row>
    <row r="391" spans="1:166" ht="12" customHeight="1" x14ac:dyDescent="0.2">
      <c r="A391"/>
      <c r="B391"/>
      <c r="C391"/>
      <c r="E391"/>
      <c r="AC391" s="435" t="str">
        <f>IF($AC$7&lt;3,Invoer!DR396,IF($AC$7=3,Invoer!BT396,"x"))</f>
        <v>x</v>
      </c>
      <c r="AD391" s="599" t="str">
        <f t="shared" si="199"/>
        <v/>
      </c>
      <c r="AE391" s="673" t="str">
        <f>IF($AD391="","",VLOOKUP(AD391,Invoer!$F$15:$AU$1999,2,FALSE))</f>
        <v/>
      </c>
      <c r="AF391" s="599" t="str">
        <f t="shared" si="200"/>
        <v/>
      </c>
      <c r="AG391" s="599" t="str">
        <f>IF($AD391="","",VLOOKUP(AD391,Invoer!$F$15:$AU$1999,3,FALSE))</f>
        <v/>
      </c>
      <c r="AH391" s="599" t="str">
        <f>IF($AD391="","",IF(AG391&lt;&gt;"Liq","",VLOOKUP(AD391,Invoer!$F$15:$AU$1999,4,FALSE)))</f>
        <v/>
      </c>
      <c r="AI391" s="677" t="str">
        <f>IF($AD391="","",VLOOKUP(AD391,Invoer!$F$15:$AU$1999,5,FALSE))</f>
        <v/>
      </c>
      <c r="AJ391" s="599" t="str">
        <f>IF($AD391="","",VLOOKUP(AD391,Invoer!$F$15:$AU$1999,6,FALSE))</f>
        <v/>
      </c>
      <c r="AK391" s="599" t="str">
        <f>IF($AD391="","",VLOOKUP(AD391,Invoer!$F$15:$AU$1999,9,FALSE))</f>
        <v/>
      </c>
      <c r="AL391" s="599" t="str">
        <f>IF($AD391="","",VLOOKUP(AD391,Invoer!$F$15:$AU$1999,10,FALSE))</f>
        <v/>
      </c>
      <c r="AM391" s="599" t="str">
        <f>IF($AD391="","",VLOOKUP(AD391,Invoer!$F$15:$BB$1999,14,FALSE))</f>
        <v/>
      </c>
      <c r="AN391" s="599" t="str">
        <f>IF($AD391="","",VLOOKUP(AD391,Invoer!$F$15:$AU$1999,11,FALSE))</f>
        <v/>
      </c>
      <c r="AO391" s="662" t="str">
        <f>IF($AD391="","",VLOOKUP(AD391,Invoer!$F$15:$AU$1999,15,FALSE))</f>
        <v/>
      </c>
      <c r="AP391" s="599" t="str">
        <f>IF($AD391="","",VLOOKUP(AD391,Invoer!$F$15:$AU$1999,19,FALSE))</f>
        <v/>
      </c>
      <c r="AQ391" s="662" t="str">
        <f>IF($AD391="","",VLOOKUP(AD391,Invoer!$F$15:$AU$1999,24,FALSE))</f>
        <v/>
      </c>
      <c r="AR391" s="662" t="str">
        <f>IF($AD391="","",VLOOKUP(AD391,Invoer!$F$15:$AU$1999,17,FALSE))</f>
        <v/>
      </c>
      <c r="AS391" s="678" t="str">
        <f t="shared" si="208"/>
        <v/>
      </c>
      <c r="AT391" s="676" t="str">
        <f t="shared" si="182"/>
        <v/>
      </c>
      <c r="AU391" s="77" t="e">
        <f t="shared" si="183"/>
        <v>#VALUE!</v>
      </c>
      <c r="AW391" s="57"/>
      <c r="AX391" s="57"/>
      <c r="BA391" s="83" t="e">
        <f ca="1">Invoer!DW396</f>
        <v>#N/A</v>
      </c>
      <c r="BB391" s="599" t="str">
        <f t="shared" ca="1" si="201"/>
        <v/>
      </c>
      <c r="BC391" s="673" t="str">
        <f ca="1">IF($BB391="","",VLOOKUP(BB391,Invoer!$F$15:$AU$1999,2,FALSE))</f>
        <v/>
      </c>
      <c r="BD391" s="599" t="str">
        <f t="shared" ca="1" si="202"/>
        <v/>
      </c>
      <c r="BE391" s="599" t="str">
        <f ca="1">IF($BB391="","",VLOOKUP(BB391,Invoer!$F$15:$AU$1999,5,FALSE))</f>
        <v/>
      </c>
      <c r="BF391" s="599" t="str">
        <f ca="1">IF($BB391="","",VLOOKUP(BB391,Invoer!$F$15:$AU$1999,6,FALSE))</f>
        <v/>
      </c>
      <c r="BG391" s="599" t="str">
        <f ca="1">IF($BB391="","",VLOOKUP(BB391,Invoer!$F$15:$AU$1999,9,FALSE))</f>
        <v/>
      </c>
      <c r="BH391" s="599" t="str">
        <f ca="1">IF($BB391="","",VLOOKUP(BB391,Invoer!$F$15:$AU$1999,10,FALSE))</f>
        <v/>
      </c>
      <c r="BI391" s="599" t="str">
        <f ca="1">IF($BB391="","",VLOOKUP(BB391,Invoer!$F$15:$BB$1999,14,FALSE))</f>
        <v/>
      </c>
      <c r="BJ391" s="599" t="str">
        <f ca="1">IF($BB391="","",VLOOKUP(BB391,Invoer!$F$15:$AU$1999,11,FALSE))</f>
        <v/>
      </c>
      <c r="BK391" s="662" t="str">
        <f t="shared" ca="1" si="203"/>
        <v/>
      </c>
      <c r="BL391" s="662" t="str">
        <f t="shared" ca="1" si="204"/>
        <v/>
      </c>
      <c r="BM391" s="679" t="str">
        <f t="shared" ca="1" si="205"/>
        <v/>
      </c>
      <c r="BN391" s="662" t="str">
        <f t="shared" ca="1" si="211"/>
        <v/>
      </c>
      <c r="BO391" s="662" t="str">
        <f ca="1">IF($BB391="","",VLOOKUP(BB391,Invoer!$F$15:$AU$1999,15,FALSE))</f>
        <v/>
      </c>
      <c r="BP391" s="662" t="str">
        <f ca="1">IF($BB391="","",VLOOKUP(BB391,Invoer!$F$15:$AU$1999,24,FALSE))</f>
        <v/>
      </c>
      <c r="BQ391" s="662" t="str">
        <f ca="1">IF($BB391="","",VLOOKUP(BB391,Invoer!$F$15:$AU$1999,17,FALSE))</f>
        <v/>
      </c>
      <c r="BS391" s="73" t="e">
        <f t="shared" ca="1" si="209"/>
        <v>#VALUE!</v>
      </c>
      <c r="BT391" s="57" t="str">
        <f t="shared" ca="1" si="210"/>
        <v/>
      </c>
      <c r="CQ391" s="411" t="e">
        <f ca="1">Invoer!EG396</f>
        <v>#N/A</v>
      </c>
      <c r="CR391" s="599" t="str">
        <f t="shared" ca="1" si="185"/>
        <v/>
      </c>
      <c r="CS391" s="673" t="str">
        <f ca="1">IF($CR391="","",VLOOKUP(CR391,Invoer!$F$15:$AU$1500,2,FALSE))</f>
        <v/>
      </c>
      <c r="CT391" s="599" t="str">
        <f t="shared" ca="1" si="186"/>
        <v/>
      </c>
      <c r="CU391" s="599" t="str">
        <f ca="1">IF($CR391="","",VLOOKUP(CR391,Invoer!$F$15:$AU$1500,3,FALSE))</f>
        <v/>
      </c>
      <c r="CV391" s="599" t="str">
        <f ca="1">IF($CR391="","",IF(CU391&lt;&gt;"Liq","",VLOOKUP(CR391,Invoer!$F$15:$AU$1500,4,FALSE)))</f>
        <v/>
      </c>
      <c r="CW391" s="599" t="str">
        <f ca="1">IF($CR391="","",VLOOKUP(CR391,Invoer!$F$15:$AU$1500,5,FALSE))</f>
        <v/>
      </c>
      <c r="CX391" s="599" t="str">
        <f ca="1">IF($CR391="","",VLOOKUP(CR391,Invoer!$F$15:$AU$1500,6,FALSE))</f>
        <v/>
      </c>
      <c r="CY391" s="599" t="str">
        <f ca="1">IF($CR391="","",VLOOKUP(CR391,Invoer!$F$15:$AU$1500,9,FALSE))</f>
        <v/>
      </c>
      <c r="CZ391" s="599" t="str">
        <f ca="1">IF($CR391="","",VLOOKUP(CR391,Invoer!$F$15:$AU$1500,10,FALSE))</f>
        <v/>
      </c>
      <c r="DA391" s="599" t="str">
        <f ca="1">IF($CR391="","",VLOOKUP(CR391,Invoer!$F$15:$AU$1500,11,FALSE))</f>
        <v/>
      </c>
      <c r="DB391" s="599" t="str">
        <f ca="1">IF($CR391="","",VLOOKUP(CR391,Invoer!$F$15:$BB$1500,14,FALSE))</f>
        <v/>
      </c>
      <c r="DC391" s="662" t="str">
        <f ca="1">IF($CR391="","",VLOOKUP(CR391,Invoer!$F$15:$AU$1500,15,FALSE))</f>
        <v/>
      </c>
      <c r="DD391" s="599" t="str">
        <f ca="1">IF($CR391="","",VLOOKUP(CR391,Invoer!$F$15:$AU$1500,19,FALSE))</f>
        <v/>
      </c>
      <c r="DE391" s="662" t="str">
        <f ca="1">IF($CR391="","",VLOOKUP(CR391,Invoer!$F$15:$AU$1500,20,FALSE))</f>
        <v/>
      </c>
      <c r="DF391" s="662" t="str">
        <f ca="1">IF($CR391="","",VLOOKUP(CR391,Invoer!$F$15:$AU$1500,23,FALSE))</f>
        <v/>
      </c>
      <c r="DG391" s="662" t="str">
        <f ca="1">IF($CR391="","",VLOOKUP(CR391,Invoer!$F$15:$AU$1500,17,FALSE))</f>
        <v/>
      </c>
      <c r="DH391" s="681" t="str">
        <f t="shared" ca="1" si="187"/>
        <v/>
      </c>
      <c r="DI391" s="662" t="str">
        <f t="shared" ca="1" si="188"/>
        <v/>
      </c>
      <c r="DJ391" s="190"/>
      <c r="DK391" s="411" t="str">
        <f t="shared" ca="1" si="189"/>
        <v/>
      </c>
      <c r="DO391" s="61" t="e">
        <f ca="1">IF($DN$4&lt;3,Invoer!EB396,Invoer!EA396)</f>
        <v>#N/A</v>
      </c>
      <c r="DP391" s="599" t="str">
        <f t="shared" ca="1" si="190"/>
        <v/>
      </c>
      <c r="DQ391" s="673" t="str">
        <f ca="1">IF($DP391="","",VLOOKUP(DP391,Invoer!$F$15:$AU$1999,2,FALSE))</f>
        <v/>
      </c>
      <c r="DR391" s="599" t="str">
        <f t="shared" ca="1" si="191"/>
        <v/>
      </c>
      <c r="DS391" s="599" t="str">
        <f ca="1">IF($DP391="","",VLOOKUP(DP391,Invoer!$F$15:$AU$1999,3,FALSE))</f>
        <v/>
      </c>
      <c r="DT391" s="599" t="str">
        <f ca="1">IF($DP391="","",IF(DS391&lt;&gt;"Liq","",VLOOKUP(DP391,Invoer!$F$15:$AU$1999,4,FALSE)))</f>
        <v/>
      </c>
      <c r="DU391" s="599" t="str">
        <f ca="1">IF($DP391="","",VLOOKUP(DP391,Invoer!$F$15:$AU$1999,5,FALSE))</f>
        <v/>
      </c>
      <c r="DV391" s="599" t="str">
        <f ca="1">IF($DP391="","",VLOOKUP(DP391,Invoer!$F$15:$AU$1999,6,FALSE))</f>
        <v/>
      </c>
      <c r="DW391" s="599" t="str">
        <f ca="1">IF($DP391="","",VLOOKUP(DP391,Invoer!$F$15:$AU$1999,9,FALSE))</f>
        <v/>
      </c>
      <c r="DX391" s="599" t="str">
        <f ca="1">IF($DP391="","",VLOOKUP(DP391,Invoer!$F$15:$AU$1999,10,FALSE))</f>
        <v/>
      </c>
      <c r="DY391" s="595" t="str">
        <f ca="1">IF($DP391="","",VLOOKUP(DP391,Invoer!$F$15:$AU$1999,11,FALSE))</f>
        <v/>
      </c>
      <c r="DZ391" s="662" t="str">
        <f ca="1">IF($DP391="","",IF($DN$4&gt;2,"",VLOOKUP(DP391,Invoer!CQ:CS,3,FALSE)))</f>
        <v/>
      </c>
      <c r="EA391" s="541" t="str">
        <f ca="1">IF($DP391="","",IF(ISERROR(DQ391),0,IF($DN$4&lt;3,"",VLOOKUP(DP391,Invoer!$F$15:$AU$1999,15,FALSE))))</f>
        <v/>
      </c>
      <c r="EB391" s="595" t="str">
        <f ca="1">IF($DP391="","",IF($DN$4&lt;3,"",VLOOKUP(DP391,Invoer!$F$15:$AU$1999,19,FALSE)))</f>
        <v/>
      </c>
      <c r="EC391" s="541" t="str">
        <f ca="1">IF($DP391="","",IF(ISERROR(DQ391),0,IF($DN$4&lt;3,"",VLOOKUP(DP391,Invoer!$F$15:$AU$1999,24,FALSE))))</f>
        <v/>
      </c>
      <c r="ED391" s="541" t="str">
        <f ca="1">IF($DP391="","",IF(ISERROR(DQ391),0,IF($DN$4&lt;3,"",VLOOKUP(DP391,Invoer!$F$15:$AU$1999,17,FALSE))))</f>
        <v/>
      </c>
      <c r="EH391" s="89" t="e">
        <f ca="1">Invoer!CP396</f>
        <v>#N/A</v>
      </c>
      <c r="EI391" s="599" t="str">
        <f t="shared" ca="1" si="192"/>
        <v/>
      </c>
      <c r="EJ391" s="673" t="str">
        <f ca="1">IF(EI391="","",VLOOKUP(EI391,Invoer!$F$15:$AU$1999,2,FALSE))</f>
        <v/>
      </c>
      <c r="EK391" s="599" t="str">
        <f t="shared" ca="1" si="193"/>
        <v/>
      </c>
      <c r="EL391" s="599" t="str">
        <f ca="1">IF($EI391="","",VLOOKUP(EI391,Invoer!$F$15:$AU$1999,3,FALSE))</f>
        <v/>
      </c>
      <c r="EM391" s="599" t="str">
        <f ca="1">IF($EI391="","",IF(EL391&lt;&gt;"Liq","",VLOOKUP(EI391,Invoer!$F$15:$AU$1999,4,FALSE)))</f>
        <v/>
      </c>
      <c r="EN391" s="599" t="str">
        <f ca="1">IF($EI391="","",VLOOKUP(EI391,Invoer!$F$15:$AU$1999,6,FALSE))</f>
        <v/>
      </c>
      <c r="EO391" s="599" t="str">
        <f ca="1">IF(EI391="","",VLOOKUP(EI391,Invoer!$F$15:$AU$1999,9,FALSE))</f>
        <v/>
      </c>
      <c r="EP391" s="599" t="str">
        <f ca="1">IF(EI391="","",VLOOKUP(EI391,Invoer!$F$15:$AU$1999,10,FALSE))</f>
        <v/>
      </c>
      <c r="EQ391" s="599" t="str">
        <f ca="1">IF(EI391="","",VLOOKUP(EI391,Invoer!$F$15:$AU$1999,11,FALSE))</f>
        <v/>
      </c>
      <c r="ER391" s="662" t="str">
        <f ca="1">IF(EI391="","",VLOOKUP(EI391,Invoer!CQ:CS,3,FALSE))</f>
        <v/>
      </c>
      <c r="ES391" s="662" t="str">
        <f t="shared" ca="1" si="194"/>
        <v/>
      </c>
      <c r="ET391" s="513" t="str">
        <f t="shared" ca="1" si="195"/>
        <v/>
      </c>
      <c r="EU391" s="112" t="str">
        <f t="shared" ca="1" si="196"/>
        <v/>
      </c>
      <c r="EV391" s="83" t="s">
        <v>160</v>
      </c>
      <c r="EW391" s="682" t="str">
        <f t="shared" ca="1" si="197"/>
        <v/>
      </c>
      <c r="EX391" s="662" t="str">
        <f t="shared" ca="1" si="198"/>
        <v/>
      </c>
      <c r="EY391"/>
      <c r="EZ391" s="56" t="e">
        <f t="shared" ca="1" si="206"/>
        <v>#VALUE!</v>
      </c>
      <c r="FA391" s="56" t="e">
        <f t="shared" ca="1" si="207"/>
        <v>#VALUE!</v>
      </c>
      <c r="FE391"/>
      <c r="FI391"/>
      <c r="FJ391"/>
    </row>
    <row r="392" spans="1:166" ht="12" customHeight="1" x14ac:dyDescent="0.2">
      <c r="A392"/>
      <c r="B392"/>
      <c r="C392"/>
      <c r="E392"/>
      <c r="AC392" s="435" t="str">
        <f>IF($AC$7&lt;3,Invoer!DR397,IF($AC$7=3,Invoer!BT397,"x"))</f>
        <v>x</v>
      </c>
      <c r="AD392" s="599" t="str">
        <f t="shared" si="199"/>
        <v/>
      </c>
      <c r="AE392" s="673" t="str">
        <f>IF($AD392="","",VLOOKUP(AD392,Invoer!$F$15:$AU$1999,2,FALSE))</f>
        <v/>
      </c>
      <c r="AF392" s="599" t="str">
        <f t="shared" si="200"/>
        <v/>
      </c>
      <c r="AG392" s="599" t="str">
        <f>IF($AD392="","",VLOOKUP(AD392,Invoer!$F$15:$AU$1999,3,FALSE))</f>
        <v/>
      </c>
      <c r="AH392" s="599" t="str">
        <f>IF($AD392="","",IF(AG392&lt;&gt;"Liq","",VLOOKUP(AD392,Invoer!$F$15:$AU$1999,4,FALSE)))</f>
        <v/>
      </c>
      <c r="AI392" s="677" t="str">
        <f>IF($AD392="","",VLOOKUP(AD392,Invoer!$F$15:$AU$1999,5,FALSE))</f>
        <v/>
      </c>
      <c r="AJ392" s="599" t="str">
        <f>IF($AD392="","",VLOOKUP(AD392,Invoer!$F$15:$AU$1999,6,FALSE))</f>
        <v/>
      </c>
      <c r="AK392" s="599" t="str">
        <f>IF($AD392="","",VLOOKUP(AD392,Invoer!$F$15:$AU$1999,9,FALSE))</f>
        <v/>
      </c>
      <c r="AL392" s="599" t="str">
        <f>IF($AD392="","",VLOOKUP(AD392,Invoer!$F$15:$AU$1999,10,FALSE))</f>
        <v/>
      </c>
      <c r="AM392" s="599" t="str">
        <f>IF($AD392="","",VLOOKUP(AD392,Invoer!$F$15:$BB$1999,14,FALSE))</f>
        <v/>
      </c>
      <c r="AN392" s="599" t="str">
        <f>IF($AD392="","",VLOOKUP(AD392,Invoer!$F$15:$AU$1999,11,FALSE))</f>
        <v/>
      </c>
      <c r="AO392" s="662" t="str">
        <f>IF($AD392="","",VLOOKUP(AD392,Invoer!$F$15:$AU$1999,15,FALSE))</f>
        <v/>
      </c>
      <c r="AP392" s="599" t="str">
        <f>IF($AD392="","",VLOOKUP(AD392,Invoer!$F$15:$AU$1999,19,FALSE))</f>
        <v/>
      </c>
      <c r="AQ392" s="662" t="str">
        <f>IF($AD392="","",VLOOKUP(AD392,Invoer!$F$15:$AU$1999,24,FALSE))</f>
        <v/>
      </c>
      <c r="AR392" s="662" t="str">
        <f>IF($AD392="","",VLOOKUP(AD392,Invoer!$F$15:$AU$1999,17,FALSE))</f>
        <v/>
      </c>
      <c r="AS392" s="678" t="str">
        <f t="shared" si="208"/>
        <v/>
      </c>
      <c r="AT392" s="676" t="str">
        <f t="shared" si="182"/>
        <v/>
      </c>
      <c r="AU392" s="77" t="e">
        <f t="shared" si="183"/>
        <v>#VALUE!</v>
      </c>
      <c r="AW392" s="57"/>
      <c r="AX392" s="57"/>
      <c r="BA392" s="83" t="e">
        <f ca="1">Invoer!DW397</f>
        <v>#N/A</v>
      </c>
      <c r="BB392" s="599" t="str">
        <f t="shared" ca="1" si="201"/>
        <v/>
      </c>
      <c r="BC392" s="673" t="str">
        <f ca="1">IF($BB392="","",VLOOKUP(BB392,Invoer!$F$15:$AU$1999,2,FALSE))</f>
        <v/>
      </c>
      <c r="BD392" s="599" t="str">
        <f t="shared" ca="1" si="202"/>
        <v/>
      </c>
      <c r="BE392" s="599" t="str">
        <f ca="1">IF($BB392="","",VLOOKUP(BB392,Invoer!$F$15:$AU$1999,5,FALSE))</f>
        <v/>
      </c>
      <c r="BF392" s="599" t="str">
        <f ca="1">IF($BB392="","",VLOOKUP(BB392,Invoer!$F$15:$AU$1999,6,FALSE))</f>
        <v/>
      </c>
      <c r="BG392" s="599" t="str">
        <f ca="1">IF($BB392="","",VLOOKUP(BB392,Invoer!$F$15:$AU$1999,9,FALSE))</f>
        <v/>
      </c>
      <c r="BH392" s="599" t="str">
        <f ca="1">IF($BB392="","",VLOOKUP(BB392,Invoer!$F$15:$AU$1999,10,FALSE))</f>
        <v/>
      </c>
      <c r="BI392" s="599" t="str">
        <f ca="1">IF($BB392="","",VLOOKUP(BB392,Invoer!$F$15:$BB$1999,14,FALSE))</f>
        <v/>
      </c>
      <c r="BJ392" s="599" t="str">
        <f ca="1">IF($BB392="","",VLOOKUP(BB392,Invoer!$F$15:$AU$1999,11,FALSE))</f>
        <v/>
      </c>
      <c r="BK392" s="662" t="str">
        <f t="shared" ca="1" si="203"/>
        <v/>
      </c>
      <c r="BL392" s="662" t="str">
        <f t="shared" ca="1" si="204"/>
        <v/>
      </c>
      <c r="BM392" s="679" t="str">
        <f t="shared" ca="1" si="205"/>
        <v/>
      </c>
      <c r="BN392" s="662" t="str">
        <f t="shared" ca="1" si="211"/>
        <v/>
      </c>
      <c r="BO392" s="662" t="str">
        <f ca="1">IF($BB392="","",VLOOKUP(BB392,Invoer!$F$15:$AU$1999,15,FALSE))</f>
        <v/>
      </c>
      <c r="BP392" s="662" t="str">
        <f ca="1">IF($BB392="","",VLOOKUP(BB392,Invoer!$F$15:$AU$1999,24,FALSE))</f>
        <v/>
      </c>
      <c r="BQ392" s="662" t="str">
        <f ca="1">IF($BB392="","",VLOOKUP(BB392,Invoer!$F$15:$AU$1999,17,FALSE))</f>
        <v/>
      </c>
      <c r="BS392" s="73" t="e">
        <f t="shared" ca="1" si="209"/>
        <v>#VALUE!</v>
      </c>
      <c r="BT392" s="57" t="str">
        <f t="shared" ca="1" si="210"/>
        <v/>
      </c>
      <c r="CQ392" s="411" t="e">
        <f ca="1">Invoer!EG397</f>
        <v>#N/A</v>
      </c>
      <c r="CR392" s="599" t="str">
        <f t="shared" ca="1" si="185"/>
        <v/>
      </c>
      <c r="CS392" s="673" t="str">
        <f ca="1">IF($CR392="","",VLOOKUP(CR392,Invoer!$F$15:$AU$1500,2,FALSE))</f>
        <v/>
      </c>
      <c r="CT392" s="599" t="str">
        <f t="shared" ca="1" si="186"/>
        <v/>
      </c>
      <c r="CU392" s="599" t="str">
        <f ca="1">IF($CR392="","",VLOOKUP(CR392,Invoer!$F$15:$AU$1500,3,FALSE))</f>
        <v/>
      </c>
      <c r="CV392" s="599" t="str">
        <f ca="1">IF($CR392="","",IF(CU392&lt;&gt;"Liq","",VLOOKUP(CR392,Invoer!$F$15:$AU$1500,4,FALSE)))</f>
        <v/>
      </c>
      <c r="CW392" s="599" t="str">
        <f ca="1">IF($CR392="","",VLOOKUP(CR392,Invoer!$F$15:$AU$1500,5,FALSE))</f>
        <v/>
      </c>
      <c r="CX392" s="599" t="str">
        <f ca="1">IF($CR392="","",VLOOKUP(CR392,Invoer!$F$15:$AU$1500,6,FALSE))</f>
        <v/>
      </c>
      <c r="CY392" s="599" t="str">
        <f ca="1">IF($CR392="","",VLOOKUP(CR392,Invoer!$F$15:$AU$1500,9,FALSE))</f>
        <v/>
      </c>
      <c r="CZ392" s="599" t="str">
        <f ca="1">IF($CR392="","",VLOOKUP(CR392,Invoer!$F$15:$AU$1500,10,FALSE))</f>
        <v/>
      </c>
      <c r="DA392" s="599" t="str">
        <f ca="1">IF($CR392="","",VLOOKUP(CR392,Invoer!$F$15:$AU$1500,11,FALSE))</f>
        <v/>
      </c>
      <c r="DB392" s="599" t="str">
        <f ca="1">IF($CR392="","",VLOOKUP(CR392,Invoer!$F$15:$BB$1500,14,FALSE))</f>
        <v/>
      </c>
      <c r="DC392" s="662" t="str">
        <f ca="1">IF($CR392="","",VLOOKUP(CR392,Invoer!$F$15:$AU$1500,15,FALSE))</f>
        <v/>
      </c>
      <c r="DD392" s="599" t="str">
        <f ca="1">IF($CR392="","",VLOOKUP(CR392,Invoer!$F$15:$AU$1500,19,FALSE))</f>
        <v/>
      </c>
      <c r="DE392" s="662" t="str">
        <f ca="1">IF($CR392="","",VLOOKUP(CR392,Invoer!$F$15:$AU$1500,20,FALSE))</f>
        <v/>
      </c>
      <c r="DF392" s="662" t="str">
        <f ca="1">IF($CR392="","",VLOOKUP(CR392,Invoer!$F$15:$AU$1500,23,FALSE))</f>
        <v/>
      </c>
      <c r="DG392" s="662" t="str">
        <f ca="1">IF($CR392="","",VLOOKUP(CR392,Invoer!$F$15:$AU$1500,17,FALSE))</f>
        <v/>
      </c>
      <c r="DH392" s="681" t="str">
        <f t="shared" ca="1" si="187"/>
        <v/>
      </c>
      <c r="DI392" s="662" t="str">
        <f t="shared" ca="1" si="188"/>
        <v/>
      </c>
      <c r="DJ392" s="190"/>
      <c r="DK392" s="411" t="str">
        <f t="shared" ca="1" si="189"/>
        <v/>
      </c>
      <c r="DO392" s="61" t="e">
        <f ca="1">IF($DN$4&lt;3,Invoer!EB397,Invoer!EA397)</f>
        <v>#N/A</v>
      </c>
      <c r="DP392" s="599" t="str">
        <f t="shared" ca="1" si="190"/>
        <v/>
      </c>
      <c r="DQ392" s="673" t="str">
        <f ca="1">IF($DP392="","",VLOOKUP(DP392,Invoer!$F$15:$AU$1999,2,FALSE))</f>
        <v/>
      </c>
      <c r="DR392" s="599" t="str">
        <f t="shared" ca="1" si="191"/>
        <v/>
      </c>
      <c r="DS392" s="599" t="str">
        <f ca="1">IF($DP392="","",VLOOKUP(DP392,Invoer!$F$15:$AU$1999,3,FALSE))</f>
        <v/>
      </c>
      <c r="DT392" s="599" t="str">
        <f ca="1">IF($DP392="","",IF(DS392&lt;&gt;"Liq","",VLOOKUP(DP392,Invoer!$F$15:$AU$1999,4,FALSE)))</f>
        <v/>
      </c>
      <c r="DU392" s="599" t="str">
        <f ca="1">IF($DP392="","",VLOOKUP(DP392,Invoer!$F$15:$AU$1999,5,FALSE))</f>
        <v/>
      </c>
      <c r="DV392" s="599" t="str">
        <f ca="1">IF($DP392="","",VLOOKUP(DP392,Invoer!$F$15:$AU$1999,6,FALSE))</f>
        <v/>
      </c>
      <c r="DW392" s="599" t="str">
        <f ca="1">IF($DP392="","",VLOOKUP(DP392,Invoer!$F$15:$AU$1999,9,FALSE))</f>
        <v/>
      </c>
      <c r="DX392" s="599" t="str">
        <f ca="1">IF($DP392="","",VLOOKUP(DP392,Invoer!$F$15:$AU$1999,10,FALSE))</f>
        <v/>
      </c>
      <c r="DY392" s="595" t="str">
        <f ca="1">IF($DP392="","",VLOOKUP(DP392,Invoer!$F$15:$AU$1999,11,FALSE))</f>
        <v/>
      </c>
      <c r="DZ392" s="662" t="str">
        <f ca="1">IF($DP392="","",IF($DN$4&gt;2,"",VLOOKUP(DP392,Invoer!CQ:CS,3,FALSE)))</f>
        <v/>
      </c>
      <c r="EA392" s="541" t="str">
        <f ca="1">IF($DP392="","",IF(ISERROR(DQ392),0,IF($DN$4&lt;3,"",VLOOKUP(DP392,Invoer!$F$15:$AU$1999,15,FALSE))))</f>
        <v/>
      </c>
      <c r="EB392" s="595" t="str">
        <f ca="1">IF($DP392="","",IF($DN$4&lt;3,"",VLOOKUP(DP392,Invoer!$F$15:$AU$1999,19,FALSE)))</f>
        <v/>
      </c>
      <c r="EC392" s="541" t="str">
        <f ca="1">IF($DP392="","",IF(ISERROR(DQ392),0,IF($DN$4&lt;3,"",VLOOKUP(DP392,Invoer!$F$15:$AU$1999,24,FALSE))))</f>
        <v/>
      </c>
      <c r="ED392" s="541" t="str">
        <f ca="1">IF($DP392="","",IF(ISERROR(DQ392),0,IF($DN$4&lt;3,"",VLOOKUP(DP392,Invoer!$F$15:$AU$1999,17,FALSE))))</f>
        <v/>
      </c>
      <c r="EH392" s="89" t="e">
        <f ca="1">Invoer!CP397</f>
        <v>#N/A</v>
      </c>
      <c r="EI392" s="599" t="str">
        <f t="shared" ca="1" si="192"/>
        <v/>
      </c>
      <c r="EJ392" s="673" t="str">
        <f ca="1">IF(EI392="","",VLOOKUP(EI392,Invoer!$F$15:$AU$1999,2,FALSE))</f>
        <v/>
      </c>
      <c r="EK392" s="599" t="str">
        <f t="shared" ca="1" si="193"/>
        <v/>
      </c>
      <c r="EL392" s="599" t="str">
        <f ca="1">IF($EI392="","",VLOOKUP(EI392,Invoer!$F$15:$AU$1999,3,FALSE))</f>
        <v/>
      </c>
      <c r="EM392" s="599" t="str">
        <f ca="1">IF($EI392="","",IF(EL392&lt;&gt;"Liq","",VLOOKUP(EI392,Invoer!$F$15:$AU$1999,4,FALSE)))</f>
        <v/>
      </c>
      <c r="EN392" s="599" t="str">
        <f ca="1">IF($EI392="","",VLOOKUP(EI392,Invoer!$F$15:$AU$1999,6,FALSE))</f>
        <v/>
      </c>
      <c r="EO392" s="599" t="str">
        <f ca="1">IF(EI392="","",VLOOKUP(EI392,Invoer!$F$15:$AU$1999,9,FALSE))</f>
        <v/>
      </c>
      <c r="EP392" s="599" t="str">
        <f ca="1">IF(EI392="","",VLOOKUP(EI392,Invoer!$F$15:$AU$1999,10,FALSE))</f>
        <v/>
      </c>
      <c r="EQ392" s="599" t="str">
        <f ca="1">IF(EI392="","",VLOOKUP(EI392,Invoer!$F$15:$AU$1999,11,FALSE))</f>
        <v/>
      </c>
      <c r="ER392" s="662" t="str">
        <f ca="1">IF(EI392="","",VLOOKUP(EI392,Invoer!CQ:CS,3,FALSE))</f>
        <v/>
      </c>
      <c r="ES392" s="662" t="str">
        <f t="shared" ca="1" si="194"/>
        <v/>
      </c>
      <c r="ET392" s="513" t="str">
        <f t="shared" ca="1" si="195"/>
        <v/>
      </c>
      <c r="EU392" s="112" t="str">
        <f t="shared" ca="1" si="196"/>
        <v/>
      </c>
      <c r="EV392" s="83" t="s">
        <v>160</v>
      </c>
      <c r="EW392" s="682" t="str">
        <f t="shared" ca="1" si="197"/>
        <v/>
      </c>
      <c r="EX392" s="662" t="str">
        <f t="shared" ca="1" si="198"/>
        <v/>
      </c>
      <c r="EY392"/>
      <c r="EZ392" s="56" t="e">
        <f t="shared" ca="1" si="206"/>
        <v>#VALUE!</v>
      </c>
      <c r="FA392" s="56" t="e">
        <f t="shared" ca="1" si="207"/>
        <v>#VALUE!</v>
      </c>
      <c r="FE392"/>
      <c r="FI392"/>
      <c r="FJ392"/>
    </row>
    <row r="393" spans="1:166" ht="12" customHeight="1" x14ac:dyDescent="0.2">
      <c r="A393"/>
      <c r="B393"/>
      <c r="C393"/>
      <c r="E393"/>
      <c r="AC393" s="435" t="str">
        <f>IF($AC$7&lt;3,Invoer!DR398,IF($AC$7=3,Invoer!BT398,"x"))</f>
        <v>x</v>
      </c>
      <c r="AD393" s="599" t="str">
        <f t="shared" si="199"/>
        <v/>
      </c>
      <c r="AE393" s="673" t="str">
        <f>IF($AD393="","",VLOOKUP(AD393,Invoer!$F$15:$AU$1999,2,FALSE))</f>
        <v/>
      </c>
      <c r="AF393" s="599" t="str">
        <f t="shared" si="200"/>
        <v/>
      </c>
      <c r="AG393" s="599" t="str">
        <f>IF($AD393="","",VLOOKUP(AD393,Invoer!$F$15:$AU$1999,3,FALSE))</f>
        <v/>
      </c>
      <c r="AH393" s="599" t="str">
        <f>IF($AD393="","",IF(AG393&lt;&gt;"Liq","",VLOOKUP(AD393,Invoer!$F$15:$AU$1999,4,FALSE)))</f>
        <v/>
      </c>
      <c r="AI393" s="677" t="str">
        <f>IF($AD393="","",VLOOKUP(AD393,Invoer!$F$15:$AU$1999,5,FALSE))</f>
        <v/>
      </c>
      <c r="AJ393" s="599" t="str">
        <f>IF($AD393="","",VLOOKUP(AD393,Invoer!$F$15:$AU$1999,6,FALSE))</f>
        <v/>
      </c>
      <c r="AK393" s="599" t="str">
        <f>IF($AD393="","",VLOOKUP(AD393,Invoer!$F$15:$AU$1999,9,FALSE))</f>
        <v/>
      </c>
      <c r="AL393" s="599" t="str">
        <f>IF($AD393="","",VLOOKUP(AD393,Invoer!$F$15:$AU$1999,10,FALSE))</f>
        <v/>
      </c>
      <c r="AM393" s="599" t="str">
        <f>IF($AD393="","",VLOOKUP(AD393,Invoer!$F$15:$BB$1999,14,FALSE))</f>
        <v/>
      </c>
      <c r="AN393" s="599" t="str">
        <f>IF($AD393="","",VLOOKUP(AD393,Invoer!$F$15:$AU$1999,11,FALSE))</f>
        <v/>
      </c>
      <c r="AO393" s="662" t="str">
        <f>IF($AD393="","",VLOOKUP(AD393,Invoer!$F$15:$AU$1999,15,FALSE))</f>
        <v/>
      </c>
      <c r="AP393" s="599" t="str">
        <f>IF($AD393="","",VLOOKUP(AD393,Invoer!$F$15:$AU$1999,19,FALSE))</f>
        <v/>
      </c>
      <c r="AQ393" s="662" t="str">
        <f>IF($AD393="","",VLOOKUP(AD393,Invoer!$F$15:$AU$1999,24,FALSE))</f>
        <v/>
      </c>
      <c r="AR393" s="662" t="str">
        <f>IF($AD393="","",VLOOKUP(AD393,Invoer!$F$15:$AU$1999,17,FALSE))</f>
        <v/>
      </c>
      <c r="AS393" s="678" t="str">
        <f t="shared" si="208"/>
        <v/>
      </c>
      <c r="AT393" s="676" t="str">
        <f t="shared" si="182"/>
        <v/>
      </c>
      <c r="AU393" s="77" t="e">
        <f t="shared" si="183"/>
        <v>#VALUE!</v>
      </c>
      <c r="AW393" s="57"/>
      <c r="AX393" s="57"/>
      <c r="BA393" s="83" t="e">
        <f ca="1">Invoer!DW398</f>
        <v>#N/A</v>
      </c>
      <c r="BB393" s="599" t="str">
        <f t="shared" ca="1" si="201"/>
        <v/>
      </c>
      <c r="BC393" s="673" t="str">
        <f ca="1">IF($BB393="","",VLOOKUP(BB393,Invoer!$F$15:$AU$1999,2,FALSE))</f>
        <v/>
      </c>
      <c r="BD393" s="599" t="str">
        <f t="shared" ca="1" si="202"/>
        <v/>
      </c>
      <c r="BE393" s="599" t="str">
        <f ca="1">IF($BB393="","",VLOOKUP(BB393,Invoer!$F$15:$AU$1999,5,FALSE))</f>
        <v/>
      </c>
      <c r="BF393" s="599" t="str">
        <f ca="1">IF($BB393="","",VLOOKUP(BB393,Invoer!$F$15:$AU$1999,6,FALSE))</f>
        <v/>
      </c>
      <c r="BG393" s="599" t="str">
        <f ca="1">IF($BB393="","",VLOOKUP(BB393,Invoer!$F$15:$AU$1999,9,FALSE))</f>
        <v/>
      </c>
      <c r="BH393" s="599" t="str">
        <f ca="1">IF($BB393="","",VLOOKUP(BB393,Invoer!$F$15:$AU$1999,10,FALSE))</f>
        <v/>
      </c>
      <c r="BI393" s="599" t="str">
        <f ca="1">IF($BB393="","",VLOOKUP(BB393,Invoer!$F$15:$BB$1999,14,FALSE))</f>
        <v/>
      </c>
      <c r="BJ393" s="599" t="str">
        <f ca="1">IF($BB393="","",VLOOKUP(BB393,Invoer!$F$15:$AU$1999,11,FALSE))</f>
        <v/>
      </c>
      <c r="BK393" s="662" t="str">
        <f t="shared" ca="1" si="203"/>
        <v/>
      </c>
      <c r="BL393" s="662" t="str">
        <f t="shared" ca="1" si="204"/>
        <v/>
      </c>
      <c r="BM393" s="679" t="str">
        <f t="shared" ca="1" si="205"/>
        <v/>
      </c>
      <c r="BN393" s="662" t="str">
        <f t="shared" ca="1" si="211"/>
        <v/>
      </c>
      <c r="BO393" s="662" t="str">
        <f ca="1">IF($BB393="","",VLOOKUP(BB393,Invoer!$F$15:$AU$1999,15,FALSE))</f>
        <v/>
      </c>
      <c r="BP393" s="662" t="str">
        <f ca="1">IF($BB393="","",VLOOKUP(BB393,Invoer!$F$15:$AU$1999,24,FALSE))</f>
        <v/>
      </c>
      <c r="BQ393" s="662" t="str">
        <f ca="1">IF($BB393="","",VLOOKUP(BB393,Invoer!$F$15:$AU$1999,17,FALSE))</f>
        <v/>
      </c>
      <c r="BS393" s="73" t="e">
        <f t="shared" ca="1" si="209"/>
        <v>#VALUE!</v>
      </c>
      <c r="BT393" s="57" t="str">
        <f t="shared" ca="1" si="210"/>
        <v/>
      </c>
      <c r="CQ393" s="411" t="e">
        <f ca="1">Invoer!EG398</f>
        <v>#N/A</v>
      </c>
      <c r="CR393" s="599" t="str">
        <f t="shared" ca="1" si="185"/>
        <v/>
      </c>
      <c r="CS393" s="673" t="str">
        <f ca="1">IF($CR393="","",VLOOKUP(CR393,Invoer!$F$15:$AU$1500,2,FALSE))</f>
        <v/>
      </c>
      <c r="CT393" s="599" t="str">
        <f t="shared" ca="1" si="186"/>
        <v/>
      </c>
      <c r="CU393" s="599" t="str">
        <f ca="1">IF($CR393="","",VLOOKUP(CR393,Invoer!$F$15:$AU$1500,3,FALSE))</f>
        <v/>
      </c>
      <c r="CV393" s="599" t="str">
        <f ca="1">IF($CR393="","",IF(CU393&lt;&gt;"Liq","",VLOOKUP(CR393,Invoer!$F$15:$AU$1500,4,FALSE)))</f>
        <v/>
      </c>
      <c r="CW393" s="599" t="str">
        <f ca="1">IF($CR393="","",VLOOKUP(CR393,Invoer!$F$15:$AU$1500,5,FALSE))</f>
        <v/>
      </c>
      <c r="CX393" s="599" t="str">
        <f ca="1">IF($CR393="","",VLOOKUP(CR393,Invoer!$F$15:$AU$1500,6,FALSE))</f>
        <v/>
      </c>
      <c r="CY393" s="599" t="str">
        <f ca="1">IF($CR393="","",VLOOKUP(CR393,Invoer!$F$15:$AU$1500,9,FALSE))</f>
        <v/>
      </c>
      <c r="CZ393" s="599" t="str">
        <f ca="1">IF($CR393="","",VLOOKUP(CR393,Invoer!$F$15:$AU$1500,10,FALSE))</f>
        <v/>
      </c>
      <c r="DA393" s="599" t="str">
        <f ca="1">IF($CR393="","",VLOOKUP(CR393,Invoer!$F$15:$AU$1500,11,FALSE))</f>
        <v/>
      </c>
      <c r="DB393" s="599" t="str">
        <f ca="1">IF($CR393="","",VLOOKUP(CR393,Invoer!$F$15:$BB$1500,14,FALSE))</f>
        <v/>
      </c>
      <c r="DC393" s="662" t="str">
        <f ca="1">IF($CR393="","",VLOOKUP(CR393,Invoer!$F$15:$AU$1500,15,FALSE))</f>
        <v/>
      </c>
      <c r="DD393" s="599" t="str">
        <f ca="1">IF($CR393="","",VLOOKUP(CR393,Invoer!$F$15:$AU$1500,19,FALSE))</f>
        <v/>
      </c>
      <c r="DE393" s="662" t="str">
        <f ca="1">IF($CR393="","",VLOOKUP(CR393,Invoer!$F$15:$AU$1500,20,FALSE))</f>
        <v/>
      </c>
      <c r="DF393" s="662" t="str">
        <f ca="1">IF($CR393="","",VLOOKUP(CR393,Invoer!$F$15:$AU$1500,23,FALSE))</f>
        <v/>
      </c>
      <c r="DG393" s="662" t="str">
        <f ca="1">IF($CR393="","",VLOOKUP(CR393,Invoer!$F$15:$AU$1500,17,FALSE))</f>
        <v/>
      </c>
      <c r="DH393" s="681" t="str">
        <f t="shared" ca="1" si="187"/>
        <v/>
      </c>
      <c r="DI393" s="662" t="str">
        <f t="shared" ca="1" si="188"/>
        <v/>
      </c>
      <c r="DJ393" s="190"/>
      <c r="DK393" s="411" t="str">
        <f t="shared" ca="1" si="189"/>
        <v/>
      </c>
      <c r="DO393" s="61" t="e">
        <f ca="1">IF($DN$4&lt;3,Invoer!EB398,Invoer!EA398)</f>
        <v>#N/A</v>
      </c>
      <c r="DP393" s="599" t="str">
        <f t="shared" ca="1" si="190"/>
        <v/>
      </c>
      <c r="DQ393" s="673" t="str">
        <f ca="1">IF($DP393="","",VLOOKUP(DP393,Invoer!$F$15:$AU$1999,2,FALSE))</f>
        <v/>
      </c>
      <c r="DR393" s="599" t="str">
        <f t="shared" ca="1" si="191"/>
        <v/>
      </c>
      <c r="DS393" s="599" t="str">
        <f ca="1">IF($DP393="","",VLOOKUP(DP393,Invoer!$F$15:$AU$1999,3,FALSE))</f>
        <v/>
      </c>
      <c r="DT393" s="599" t="str">
        <f ca="1">IF($DP393="","",IF(DS393&lt;&gt;"Liq","",VLOOKUP(DP393,Invoer!$F$15:$AU$1999,4,FALSE)))</f>
        <v/>
      </c>
      <c r="DU393" s="599" t="str">
        <f ca="1">IF($DP393="","",VLOOKUP(DP393,Invoer!$F$15:$AU$1999,5,FALSE))</f>
        <v/>
      </c>
      <c r="DV393" s="599" t="str">
        <f ca="1">IF($DP393="","",VLOOKUP(DP393,Invoer!$F$15:$AU$1999,6,FALSE))</f>
        <v/>
      </c>
      <c r="DW393" s="599" t="str">
        <f ca="1">IF($DP393="","",VLOOKUP(DP393,Invoer!$F$15:$AU$1999,9,FALSE))</f>
        <v/>
      </c>
      <c r="DX393" s="599" t="str">
        <f ca="1">IF($DP393="","",VLOOKUP(DP393,Invoer!$F$15:$AU$1999,10,FALSE))</f>
        <v/>
      </c>
      <c r="DY393" s="595" t="str">
        <f ca="1">IF($DP393="","",VLOOKUP(DP393,Invoer!$F$15:$AU$1999,11,FALSE))</f>
        <v/>
      </c>
      <c r="DZ393" s="662" t="str">
        <f ca="1">IF($DP393="","",IF($DN$4&gt;2,"",VLOOKUP(DP393,Invoer!CQ:CS,3,FALSE)))</f>
        <v/>
      </c>
      <c r="EA393" s="541" t="str">
        <f ca="1">IF($DP393="","",IF(ISERROR(DQ393),0,IF($DN$4&lt;3,"",VLOOKUP(DP393,Invoer!$F$15:$AU$1999,15,FALSE))))</f>
        <v/>
      </c>
      <c r="EB393" s="595" t="str">
        <f ca="1">IF($DP393="","",IF($DN$4&lt;3,"",VLOOKUP(DP393,Invoer!$F$15:$AU$1999,19,FALSE)))</f>
        <v/>
      </c>
      <c r="EC393" s="541" t="str">
        <f ca="1">IF($DP393="","",IF(ISERROR(DQ393),0,IF($DN$4&lt;3,"",VLOOKUP(DP393,Invoer!$F$15:$AU$1999,24,FALSE))))</f>
        <v/>
      </c>
      <c r="ED393" s="541" t="str">
        <f ca="1">IF($DP393="","",IF(ISERROR(DQ393),0,IF($DN$4&lt;3,"",VLOOKUP(DP393,Invoer!$F$15:$AU$1999,17,FALSE))))</f>
        <v/>
      </c>
      <c r="EH393" s="89" t="e">
        <f ca="1">Invoer!CP398</f>
        <v>#N/A</v>
      </c>
      <c r="EI393" s="599" t="str">
        <f t="shared" ca="1" si="192"/>
        <v/>
      </c>
      <c r="EJ393" s="673" t="str">
        <f ca="1">IF(EI393="","",VLOOKUP(EI393,Invoer!$F$15:$AU$1999,2,FALSE))</f>
        <v/>
      </c>
      <c r="EK393" s="599" t="str">
        <f t="shared" ca="1" si="193"/>
        <v/>
      </c>
      <c r="EL393" s="599" t="str">
        <f ca="1">IF($EI393="","",VLOOKUP(EI393,Invoer!$F$15:$AU$1999,3,FALSE))</f>
        <v/>
      </c>
      <c r="EM393" s="599" t="str">
        <f ca="1">IF($EI393="","",IF(EL393&lt;&gt;"Liq","",VLOOKUP(EI393,Invoer!$F$15:$AU$1999,4,FALSE)))</f>
        <v/>
      </c>
      <c r="EN393" s="599" t="str">
        <f ca="1">IF($EI393="","",VLOOKUP(EI393,Invoer!$F$15:$AU$1999,6,FALSE))</f>
        <v/>
      </c>
      <c r="EO393" s="599" t="str">
        <f ca="1">IF(EI393="","",VLOOKUP(EI393,Invoer!$F$15:$AU$1999,9,FALSE))</f>
        <v/>
      </c>
      <c r="EP393" s="599" t="str">
        <f ca="1">IF(EI393="","",VLOOKUP(EI393,Invoer!$F$15:$AU$1999,10,FALSE))</f>
        <v/>
      </c>
      <c r="EQ393" s="599" t="str">
        <f ca="1">IF(EI393="","",VLOOKUP(EI393,Invoer!$F$15:$AU$1999,11,FALSE))</f>
        <v/>
      </c>
      <c r="ER393" s="662" t="str">
        <f ca="1">IF(EI393="","",VLOOKUP(EI393,Invoer!CQ:CS,3,FALSE))</f>
        <v/>
      </c>
      <c r="ES393" s="662" t="str">
        <f t="shared" ca="1" si="194"/>
        <v/>
      </c>
      <c r="ET393" s="513" t="str">
        <f t="shared" ca="1" si="195"/>
        <v/>
      </c>
      <c r="EU393" s="112" t="str">
        <f t="shared" ca="1" si="196"/>
        <v/>
      </c>
      <c r="EV393" s="83" t="s">
        <v>160</v>
      </c>
      <c r="EW393" s="682" t="str">
        <f t="shared" ca="1" si="197"/>
        <v/>
      </c>
      <c r="EX393" s="662" t="str">
        <f t="shared" ca="1" si="198"/>
        <v/>
      </c>
      <c r="EY393"/>
      <c r="EZ393" s="56" t="e">
        <f t="shared" ca="1" si="206"/>
        <v>#VALUE!</v>
      </c>
      <c r="FA393" s="56" t="e">
        <f t="shared" ca="1" si="207"/>
        <v>#VALUE!</v>
      </c>
      <c r="FE393"/>
      <c r="FI393"/>
      <c r="FJ393"/>
    </row>
    <row r="394" spans="1:166" ht="12" customHeight="1" x14ac:dyDescent="0.2">
      <c r="A394"/>
      <c r="B394"/>
      <c r="C394"/>
      <c r="E394"/>
      <c r="AC394" s="435" t="str">
        <f>IF($AC$7&lt;3,Invoer!DR399,IF($AC$7=3,Invoer!BT399,"x"))</f>
        <v>x</v>
      </c>
      <c r="AD394" s="599" t="str">
        <f t="shared" si="199"/>
        <v/>
      </c>
      <c r="AE394" s="673" t="str">
        <f>IF($AD394="","",VLOOKUP(AD394,Invoer!$F$15:$AU$1999,2,FALSE))</f>
        <v/>
      </c>
      <c r="AF394" s="599" t="str">
        <f t="shared" si="200"/>
        <v/>
      </c>
      <c r="AG394" s="599" t="str">
        <f>IF($AD394="","",VLOOKUP(AD394,Invoer!$F$15:$AU$1999,3,FALSE))</f>
        <v/>
      </c>
      <c r="AH394" s="599" t="str">
        <f>IF($AD394="","",IF(AG394&lt;&gt;"Liq","",VLOOKUP(AD394,Invoer!$F$15:$AU$1999,4,FALSE)))</f>
        <v/>
      </c>
      <c r="AI394" s="677" t="str">
        <f>IF($AD394="","",VLOOKUP(AD394,Invoer!$F$15:$AU$1999,5,FALSE))</f>
        <v/>
      </c>
      <c r="AJ394" s="599" t="str">
        <f>IF($AD394="","",VLOOKUP(AD394,Invoer!$F$15:$AU$1999,6,FALSE))</f>
        <v/>
      </c>
      <c r="AK394" s="599" t="str">
        <f>IF($AD394="","",VLOOKUP(AD394,Invoer!$F$15:$AU$1999,9,FALSE))</f>
        <v/>
      </c>
      <c r="AL394" s="599" t="str">
        <f>IF($AD394="","",VLOOKUP(AD394,Invoer!$F$15:$AU$1999,10,FALSE))</f>
        <v/>
      </c>
      <c r="AM394" s="599" t="str">
        <f>IF($AD394="","",VLOOKUP(AD394,Invoer!$F$15:$BB$1999,14,FALSE))</f>
        <v/>
      </c>
      <c r="AN394" s="599" t="str">
        <f>IF($AD394="","",VLOOKUP(AD394,Invoer!$F$15:$AU$1999,11,FALSE))</f>
        <v/>
      </c>
      <c r="AO394" s="662" t="str">
        <f>IF($AD394="","",VLOOKUP(AD394,Invoer!$F$15:$AU$1999,15,FALSE))</f>
        <v/>
      </c>
      <c r="AP394" s="599" t="str">
        <f>IF($AD394="","",VLOOKUP(AD394,Invoer!$F$15:$AU$1999,19,FALSE))</f>
        <v/>
      </c>
      <c r="AQ394" s="662" t="str">
        <f>IF($AD394="","",VLOOKUP(AD394,Invoer!$F$15:$AU$1999,24,FALSE))</f>
        <v/>
      </c>
      <c r="AR394" s="662" t="str">
        <f>IF($AD394="","",VLOOKUP(AD394,Invoer!$F$15:$AU$1999,17,FALSE))</f>
        <v/>
      </c>
      <c r="AS394" s="678" t="str">
        <f t="shared" si="208"/>
        <v/>
      </c>
      <c r="AT394" s="676" t="str">
        <f t="shared" si="182"/>
        <v/>
      </c>
      <c r="AU394" s="77" t="e">
        <f t="shared" si="183"/>
        <v>#VALUE!</v>
      </c>
      <c r="AW394" s="57"/>
      <c r="AX394" s="57"/>
      <c r="BA394" s="83" t="e">
        <f ca="1">Invoer!DW399</f>
        <v>#N/A</v>
      </c>
      <c r="BB394" s="599" t="str">
        <f t="shared" ca="1" si="201"/>
        <v/>
      </c>
      <c r="BC394" s="673" t="str">
        <f ca="1">IF($BB394="","",VLOOKUP(BB394,Invoer!$F$15:$AU$1999,2,FALSE))</f>
        <v/>
      </c>
      <c r="BD394" s="599" t="str">
        <f t="shared" ca="1" si="202"/>
        <v/>
      </c>
      <c r="BE394" s="599" t="str">
        <f ca="1">IF($BB394="","",VLOOKUP(BB394,Invoer!$F$15:$AU$1999,5,FALSE))</f>
        <v/>
      </c>
      <c r="BF394" s="599" t="str">
        <f ca="1">IF($BB394="","",VLOOKUP(BB394,Invoer!$F$15:$AU$1999,6,FALSE))</f>
        <v/>
      </c>
      <c r="BG394" s="599" t="str">
        <f ca="1">IF($BB394="","",VLOOKUP(BB394,Invoer!$F$15:$AU$1999,9,FALSE))</f>
        <v/>
      </c>
      <c r="BH394" s="599" t="str">
        <f ca="1">IF($BB394="","",VLOOKUP(BB394,Invoer!$F$15:$AU$1999,10,FALSE))</f>
        <v/>
      </c>
      <c r="BI394" s="599" t="str">
        <f ca="1">IF($BB394="","",VLOOKUP(BB394,Invoer!$F$15:$BB$1999,14,FALSE))</f>
        <v/>
      </c>
      <c r="BJ394" s="599" t="str">
        <f ca="1">IF($BB394="","",VLOOKUP(BB394,Invoer!$F$15:$AU$1999,11,FALSE))</f>
        <v/>
      </c>
      <c r="BK394" s="662" t="str">
        <f t="shared" ca="1" si="203"/>
        <v/>
      </c>
      <c r="BL394" s="662" t="str">
        <f t="shared" ca="1" si="204"/>
        <v/>
      </c>
      <c r="BM394" s="679" t="str">
        <f t="shared" ca="1" si="205"/>
        <v/>
      </c>
      <c r="BN394" s="662" t="str">
        <f t="shared" ca="1" si="211"/>
        <v/>
      </c>
      <c r="BO394" s="662" t="str">
        <f ca="1">IF($BB394="","",VLOOKUP(BB394,Invoer!$F$15:$AU$1999,15,FALSE))</f>
        <v/>
      </c>
      <c r="BP394" s="662" t="str">
        <f ca="1">IF($BB394="","",VLOOKUP(BB394,Invoer!$F$15:$AU$1999,24,FALSE))</f>
        <v/>
      </c>
      <c r="BQ394" s="662" t="str">
        <f ca="1">IF($BB394="","",VLOOKUP(BB394,Invoer!$F$15:$AU$1999,17,FALSE))</f>
        <v/>
      </c>
      <c r="BS394" s="73" t="e">
        <f t="shared" ca="1" si="209"/>
        <v>#VALUE!</v>
      </c>
      <c r="BT394" s="57" t="str">
        <f t="shared" ca="1" si="210"/>
        <v/>
      </c>
      <c r="CQ394" s="411" t="e">
        <f ca="1">Invoer!EG399</f>
        <v>#N/A</v>
      </c>
      <c r="CR394" s="599" t="str">
        <f t="shared" ca="1" si="185"/>
        <v/>
      </c>
      <c r="CS394" s="673" t="str">
        <f ca="1">IF($CR394="","",VLOOKUP(CR394,Invoer!$F$15:$AU$1500,2,FALSE))</f>
        <v/>
      </c>
      <c r="CT394" s="599" t="str">
        <f t="shared" ca="1" si="186"/>
        <v/>
      </c>
      <c r="CU394" s="599" t="str">
        <f ca="1">IF($CR394="","",VLOOKUP(CR394,Invoer!$F$15:$AU$1500,3,FALSE))</f>
        <v/>
      </c>
      <c r="CV394" s="599" t="str">
        <f ca="1">IF($CR394="","",IF(CU394&lt;&gt;"Liq","",VLOOKUP(CR394,Invoer!$F$15:$AU$1500,4,FALSE)))</f>
        <v/>
      </c>
      <c r="CW394" s="599" t="str">
        <f ca="1">IF($CR394="","",VLOOKUP(CR394,Invoer!$F$15:$AU$1500,5,FALSE))</f>
        <v/>
      </c>
      <c r="CX394" s="599" t="str">
        <f ca="1">IF($CR394="","",VLOOKUP(CR394,Invoer!$F$15:$AU$1500,6,FALSE))</f>
        <v/>
      </c>
      <c r="CY394" s="599" t="str">
        <f ca="1">IF($CR394="","",VLOOKUP(CR394,Invoer!$F$15:$AU$1500,9,FALSE))</f>
        <v/>
      </c>
      <c r="CZ394" s="599" t="str">
        <f ca="1">IF($CR394="","",VLOOKUP(CR394,Invoer!$F$15:$AU$1500,10,FALSE))</f>
        <v/>
      </c>
      <c r="DA394" s="599" t="str">
        <f ca="1">IF($CR394="","",VLOOKUP(CR394,Invoer!$F$15:$AU$1500,11,FALSE))</f>
        <v/>
      </c>
      <c r="DB394" s="599" t="str">
        <f ca="1">IF($CR394="","",VLOOKUP(CR394,Invoer!$F$15:$BB$1500,14,FALSE))</f>
        <v/>
      </c>
      <c r="DC394" s="662" t="str">
        <f ca="1">IF($CR394="","",VLOOKUP(CR394,Invoer!$F$15:$AU$1500,15,FALSE))</f>
        <v/>
      </c>
      <c r="DD394" s="599" t="str">
        <f ca="1">IF($CR394="","",VLOOKUP(CR394,Invoer!$F$15:$AU$1500,19,FALSE))</f>
        <v/>
      </c>
      <c r="DE394" s="662" t="str">
        <f ca="1">IF($CR394="","",VLOOKUP(CR394,Invoer!$F$15:$AU$1500,20,FALSE))</f>
        <v/>
      </c>
      <c r="DF394" s="662" t="str">
        <f ca="1">IF($CR394="","",VLOOKUP(CR394,Invoer!$F$15:$AU$1500,23,FALSE))</f>
        <v/>
      </c>
      <c r="DG394" s="662" t="str">
        <f ca="1">IF($CR394="","",VLOOKUP(CR394,Invoer!$F$15:$AU$1500,17,FALSE))</f>
        <v/>
      </c>
      <c r="DH394" s="681" t="str">
        <f t="shared" ca="1" si="187"/>
        <v/>
      </c>
      <c r="DI394" s="662" t="str">
        <f t="shared" ca="1" si="188"/>
        <v/>
      </c>
      <c r="DJ394" s="190"/>
      <c r="DK394" s="411" t="str">
        <f t="shared" ca="1" si="189"/>
        <v/>
      </c>
      <c r="DO394" s="61" t="e">
        <f ca="1">IF($DN$4&lt;3,Invoer!EB399,Invoer!EA399)</f>
        <v>#N/A</v>
      </c>
      <c r="DP394" s="599" t="str">
        <f t="shared" ca="1" si="190"/>
        <v/>
      </c>
      <c r="DQ394" s="673" t="str">
        <f ca="1">IF($DP394="","",VLOOKUP(DP394,Invoer!$F$15:$AU$1999,2,FALSE))</f>
        <v/>
      </c>
      <c r="DR394" s="599" t="str">
        <f t="shared" ca="1" si="191"/>
        <v/>
      </c>
      <c r="DS394" s="599" t="str">
        <f ca="1">IF($DP394="","",VLOOKUP(DP394,Invoer!$F$15:$AU$1999,3,FALSE))</f>
        <v/>
      </c>
      <c r="DT394" s="599" t="str">
        <f ca="1">IF($DP394="","",IF(DS394&lt;&gt;"Liq","",VLOOKUP(DP394,Invoer!$F$15:$AU$1999,4,FALSE)))</f>
        <v/>
      </c>
      <c r="DU394" s="599" t="str">
        <f ca="1">IF($DP394="","",VLOOKUP(DP394,Invoer!$F$15:$AU$1999,5,FALSE))</f>
        <v/>
      </c>
      <c r="DV394" s="599" t="str">
        <f ca="1">IF($DP394="","",VLOOKUP(DP394,Invoer!$F$15:$AU$1999,6,FALSE))</f>
        <v/>
      </c>
      <c r="DW394" s="599" t="str">
        <f ca="1">IF($DP394="","",VLOOKUP(DP394,Invoer!$F$15:$AU$1999,9,FALSE))</f>
        <v/>
      </c>
      <c r="DX394" s="599" t="str">
        <f ca="1">IF($DP394="","",VLOOKUP(DP394,Invoer!$F$15:$AU$1999,10,FALSE))</f>
        <v/>
      </c>
      <c r="DY394" s="595" t="str">
        <f ca="1">IF($DP394="","",VLOOKUP(DP394,Invoer!$F$15:$AU$1999,11,FALSE))</f>
        <v/>
      </c>
      <c r="DZ394" s="662" t="str">
        <f ca="1">IF($DP394="","",IF($DN$4&gt;2,"",VLOOKUP(DP394,Invoer!CQ:CS,3,FALSE)))</f>
        <v/>
      </c>
      <c r="EA394" s="541" t="str">
        <f ca="1">IF($DP394="","",IF(ISERROR(DQ394),0,IF($DN$4&lt;3,"",VLOOKUP(DP394,Invoer!$F$15:$AU$1999,15,FALSE))))</f>
        <v/>
      </c>
      <c r="EB394" s="595" t="str">
        <f ca="1">IF($DP394="","",IF($DN$4&lt;3,"",VLOOKUP(DP394,Invoer!$F$15:$AU$1999,19,FALSE)))</f>
        <v/>
      </c>
      <c r="EC394" s="541" t="str">
        <f ca="1">IF($DP394="","",IF(ISERROR(DQ394),0,IF($DN$4&lt;3,"",VLOOKUP(DP394,Invoer!$F$15:$AU$1999,24,FALSE))))</f>
        <v/>
      </c>
      <c r="ED394" s="541" t="str">
        <f ca="1">IF($DP394="","",IF(ISERROR(DQ394),0,IF($DN$4&lt;3,"",VLOOKUP(DP394,Invoer!$F$15:$AU$1999,17,FALSE))))</f>
        <v/>
      </c>
      <c r="EH394" s="89" t="e">
        <f ca="1">Invoer!CP399</f>
        <v>#N/A</v>
      </c>
      <c r="EI394" s="599" t="str">
        <f t="shared" ca="1" si="192"/>
        <v/>
      </c>
      <c r="EJ394" s="673" t="str">
        <f ca="1">IF(EI394="","",VLOOKUP(EI394,Invoer!$F$15:$AU$1999,2,FALSE))</f>
        <v/>
      </c>
      <c r="EK394" s="599" t="str">
        <f t="shared" ca="1" si="193"/>
        <v/>
      </c>
      <c r="EL394" s="599" t="str">
        <f ca="1">IF($EI394="","",VLOOKUP(EI394,Invoer!$F$15:$AU$1999,3,FALSE))</f>
        <v/>
      </c>
      <c r="EM394" s="599" t="str">
        <f ca="1">IF($EI394="","",IF(EL394&lt;&gt;"Liq","",VLOOKUP(EI394,Invoer!$F$15:$AU$1999,4,FALSE)))</f>
        <v/>
      </c>
      <c r="EN394" s="599" t="str">
        <f ca="1">IF($EI394="","",VLOOKUP(EI394,Invoer!$F$15:$AU$1999,6,FALSE))</f>
        <v/>
      </c>
      <c r="EO394" s="599" t="str">
        <f ca="1">IF(EI394="","",VLOOKUP(EI394,Invoer!$F$15:$AU$1999,9,FALSE))</f>
        <v/>
      </c>
      <c r="EP394" s="599" t="str">
        <f ca="1">IF(EI394="","",VLOOKUP(EI394,Invoer!$F$15:$AU$1999,10,FALSE))</f>
        <v/>
      </c>
      <c r="EQ394" s="599" t="str">
        <f ca="1">IF(EI394="","",VLOOKUP(EI394,Invoer!$F$15:$AU$1999,11,FALSE))</f>
        <v/>
      </c>
      <c r="ER394" s="662" t="str">
        <f ca="1">IF(EI394="","",VLOOKUP(EI394,Invoer!CQ:CS,3,FALSE))</f>
        <v/>
      </c>
      <c r="ES394" s="662" t="str">
        <f t="shared" ca="1" si="194"/>
        <v/>
      </c>
      <c r="ET394" s="513" t="str">
        <f t="shared" ca="1" si="195"/>
        <v/>
      </c>
      <c r="EU394" s="112" t="str">
        <f t="shared" ca="1" si="196"/>
        <v/>
      </c>
      <c r="EV394" s="83" t="s">
        <v>160</v>
      </c>
      <c r="EW394" s="682" t="str">
        <f t="shared" ca="1" si="197"/>
        <v/>
      </c>
      <c r="EX394" s="662" t="str">
        <f t="shared" ca="1" si="198"/>
        <v/>
      </c>
      <c r="EY394"/>
      <c r="EZ394" s="56" t="e">
        <f t="shared" ca="1" si="206"/>
        <v>#VALUE!</v>
      </c>
      <c r="FA394" s="56" t="e">
        <f t="shared" ca="1" si="207"/>
        <v>#VALUE!</v>
      </c>
      <c r="FE394"/>
      <c r="FI394"/>
      <c r="FJ394"/>
    </row>
    <row r="395" spans="1:166" ht="12" customHeight="1" x14ac:dyDescent="0.2">
      <c r="A395"/>
      <c r="B395"/>
      <c r="C395"/>
      <c r="E395"/>
      <c r="AC395" s="435" t="str">
        <f>IF($AC$7&lt;3,Invoer!DR400,IF($AC$7=3,Invoer!BT400,"x"))</f>
        <v>x</v>
      </c>
      <c r="AD395" s="599" t="str">
        <f t="shared" si="199"/>
        <v/>
      </c>
      <c r="AE395" s="673" t="str">
        <f>IF($AD395="","",VLOOKUP(AD395,Invoer!$F$15:$AU$1999,2,FALSE))</f>
        <v/>
      </c>
      <c r="AF395" s="599" t="str">
        <f t="shared" si="200"/>
        <v/>
      </c>
      <c r="AG395" s="599" t="str">
        <f>IF($AD395="","",VLOOKUP(AD395,Invoer!$F$15:$AU$1999,3,FALSE))</f>
        <v/>
      </c>
      <c r="AH395" s="599" t="str">
        <f>IF($AD395="","",IF(AG395&lt;&gt;"Liq","",VLOOKUP(AD395,Invoer!$F$15:$AU$1999,4,FALSE)))</f>
        <v/>
      </c>
      <c r="AI395" s="677" t="str">
        <f>IF($AD395="","",VLOOKUP(AD395,Invoer!$F$15:$AU$1999,5,FALSE))</f>
        <v/>
      </c>
      <c r="AJ395" s="599" t="str">
        <f>IF($AD395="","",VLOOKUP(AD395,Invoer!$F$15:$AU$1999,6,FALSE))</f>
        <v/>
      </c>
      <c r="AK395" s="599" t="str">
        <f>IF($AD395="","",VLOOKUP(AD395,Invoer!$F$15:$AU$1999,9,FALSE))</f>
        <v/>
      </c>
      <c r="AL395" s="599" t="str">
        <f>IF($AD395="","",VLOOKUP(AD395,Invoer!$F$15:$AU$1999,10,FALSE))</f>
        <v/>
      </c>
      <c r="AM395" s="599" t="str">
        <f>IF($AD395="","",VLOOKUP(AD395,Invoer!$F$15:$BB$1999,14,FALSE))</f>
        <v/>
      </c>
      <c r="AN395" s="599" t="str">
        <f>IF($AD395="","",VLOOKUP(AD395,Invoer!$F$15:$AU$1999,11,FALSE))</f>
        <v/>
      </c>
      <c r="AO395" s="662" t="str">
        <f>IF($AD395="","",VLOOKUP(AD395,Invoer!$F$15:$AU$1999,15,FALSE))</f>
        <v/>
      </c>
      <c r="AP395" s="599" t="str">
        <f>IF($AD395="","",VLOOKUP(AD395,Invoer!$F$15:$AU$1999,19,FALSE))</f>
        <v/>
      </c>
      <c r="AQ395" s="662" t="str">
        <f>IF($AD395="","",VLOOKUP(AD395,Invoer!$F$15:$AU$1999,24,FALSE))</f>
        <v/>
      </c>
      <c r="AR395" s="662" t="str">
        <f>IF($AD395="","",VLOOKUP(AD395,Invoer!$F$15:$AU$1999,17,FALSE))</f>
        <v/>
      </c>
      <c r="AS395" s="678" t="str">
        <f t="shared" si="208"/>
        <v/>
      </c>
      <c r="AT395" s="676" t="str">
        <f t="shared" si="182"/>
        <v/>
      </c>
      <c r="AU395" s="77" t="e">
        <f t="shared" si="183"/>
        <v>#VALUE!</v>
      </c>
      <c r="AW395" s="57"/>
      <c r="AX395" s="57"/>
      <c r="BA395" s="83" t="e">
        <f ca="1">Invoer!DW400</f>
        <v>#N/A</v>
      </c>
      <c r="BB395" s="599" t="str">
        <f t="shared" ca="1" si="201"/>
        <v/>
      </c>
      <c r="BC395" s="673" t="str">
        <f ca="1">IF($BB395="","",VLOOKUP(BB395,Invoer!$F$15:$AU$1999,2,FALSE))</f>
        <v/>
      </c>
      <c r="BD395" s="599" t="str">
        <f t="shared" ca="1" si="202"/>
        <v/>
      </c>
      <c r="BE395" s="599" t="str">
        <f ca="1">IF($BB395="","",VLOOKUP(BB395,Invoer!$F$15:$AU$1999,5,FALSE))</f>
        <v/>
      </c>
      <c r="BF395" s="599" t="str">
        <f ca="1">IF($BB395="","",VLOOKUP(BB395,Invoer!$F$15:$AU$1999,6,FALSE))</f>
        <v/>
      </c>
      <c r="BG395" s="599" t="str">
        <f ca="1">IF($BB395="","",VLOOKUP(BB395,Invoer!$F$15:$AU$1999,9,FALSE))</f>
        <v/>
      </c>
      <c r="BH395" s="599" t="str">
        <f ca="1">IF($BB395="","",VLOOKUP(BB395,Invoer!$F$15:$AU$1999,10,FALSE))</f>
        <v/>
      </c>
      <c r="BI395" s="599" t="str">
        <f ca="1">IF($BB395="","",VLOOKUP(BB395,Invoer!$F$15:$BB$1999,14,FALSE))</f>
        <v/>
      </c>
      <c r="BJ395" s="599" t="str">
        <f ca="1">IF($BB395="","",VLOOKUP(BB395,Invoer!$F$15:$AU$1999,11,FALSE))</f>
        <v/>
      </c>
      <c r="BK395" s="662" t="str">
        <f t="shared" ca="1" si="203"/>
        <v/>
      </c>
      <c r="BL395" s="662" t="str">
        <f t="shared" ca="1" si="204"/>
        <v/>
      </c>
      <c r="BM395" s="679" t="str">
        <f t="shared" ca="1" si="205"/>
        <v/>
      </c>
      <c r="BN395" s="662" t="str">
        <f t="shared" ca="1" si="211"/>
        <v/>
      </c>
      <c r="BO395" s="662" t="str">
        <f ca="1">IF($BB395="","",VLOOKUP(BB395,Invoer!$F$15:$AU$1999,15,FALSE))</f>
        <v/>
      </c>
      <c r="BP395" s="662" t="str">
        <f ca="1">IF($BB395="","",VLOOKUP(BB395,Invoer!$F$15:$AU$1999,24,FALSE))</f>
        <v/>
      </c>
      <c r="BQ395" s="662" t="str">
        <f ca="1">IF($BB395="","",VLOOKUP(BB395,Invoer!$F$15:$AU$1999,17,FALSE))</f>
        <v/>
      </c>
      <c r="BS395" s="73" t="e">
        <f t="shared" ca="1" si="209"/>
        <v>#VALUE!</v>
      </c>
      <c r="BT395" s="57" t="str">
        <f t="shared" ca="1" si="210"/>
        <v/>
      </c>
      <c r="CQ395" s="411" t="e">
        <f ca="1">Invoer!EG400</f>
        <v>#N/A</v>
      </c>
      <c r="CR395" s="599" t="str">
        <f t="shared" ca="1" si="185"/>
        <v/>
      </c>
      <c r="CS395" s="673" t="str">
        <f ca="1">IF($CR395="","",VLOOKUP(CR395,Invoer!$F$15:$AU$1500,2,FALSE))</f>
        <v/>
      </c>
      <c r="CT395" s="599" t="str">
        <f t="shared" ca="1" si="186"/>
        <v/>
      </c>
      <c r="CU395" s="599" t="str">
        <f ca="1">IF($CR395="","",VLOOKUP(CR395,Invoer!$F$15:$AU$1500,3,FALSE))</f>
        <v/>
      </c>
      <c r="CV395" s="599" t="str">
        <f ca="1">IF($CR395="","",IF(CU395&lt;&gt;"Liq","",VLOOKUP(CR395,Invoer!$F$15:$AU$1500,4,FALSE)))</f>
        <v/>
      </c>
      <c r="CW395" s="599" t="str">
        <f ca="1">IF($CR395="","",VLOOKUP(CR395,Invoer!$F$15:$AU$1500,5,FALSE))</f>
        <v/>
      </c>
      <c r="CX395" s="599" t="str">
        <f ca="1">IF($CR395="","",VLOOKUP(CR395,Invoer!$F$15:$AU$1500,6,FALSE))</f>
        <v/>
      </c>
      <c r="CY395" s="599" t="str">
        <f ca="1">IF($CR395="","",VLOOKUP(CR395,Invoer!$F$15:$AU$1500,9,FALSE))</f>
        <v/>
      </c>
      <c r="CZ395" s="599" t="str">
        <f ca="1">IF($CR395="","",VLOOKUP(CR395,Invoer!$F$15:$AU$1500,10,FALSE))</f>
        <v/>
      </c>
      <c r="DA395" s="599" t="str">
        <f ca="1">IF($CR395="","",VLOOKUP(CR395,Invoer!$F$15:$AU$1500,11,FALSE))</f>
        <v/>
      </c>
      <c r="DB395" s="599" t="str">
        <f ca="1">IF($CR395="","",VLOOKUP(CR395,Invoer!$F$15:$BB$1500,14,FALSE))</f>
        <v/>
      </c>
      <c r="DC395" s="662" t="str">
        <f ca="1">IF($CR395="","",VLOOKUP(CR395,Invoer!$F$15:$AU$1500,15,FALSE))</f>
        <v/>
      </c>
      <c r="DD395" s="599" t="str">
        <f ca="1">IF($CR395="","",VLOOKUP(CR395,Invoer!$F$15:$AU$1500,19,FALSE))</f>
        <v/>
      </c>
      <c r="DE395" s="662" t="str">
        <f ca="1">IF($CR395="","",VLOOKUP(CR395,Invoer!$F$15:$AU$1500,20,FALSE))</f>
        <v/>
      </c>
      <c r="DF395" s="662" t="str">
        <f ca="1">IF($CR395="","",VLOOKUP(CR395,Invoer!$F$15:$AU$1500,23,FALSE))</f>
        <v/>
      </c>
      <c r="DG395" s="662" t="str">
        <f ca="1">IF($CR395="","",VLOOKUP(CR395,Invoer!$F$15:$AU$1500,17,FALSE))</f>
        <v/>
      </c>
      <c r="DH395" s="681" t="str">
        <f t="shared" ca="1" si="187"/>
        <v/>
      </c>
      <c r="DI395" s="662" t="str">
        <f t="shared" ca="1" si="188"/>
        <v/>
      </c>
      <c r="DJ395" s="190"/>
      <c r="DK395" s="411" t="str">
        <f t="shared" ca="1" si="189"/>
        <v/>
      </c>
      <c r="DO395" s="61" t="e">
        <f ca="1">IF($DN$4&lt;3,Invoer!EB400,Invoer!EA400)</f>
        <v>#N/A</v>
      </c>
      <c r="DP395" s="599" t="str">
        <f t="shared" ca="1" si="190"/>
        <v/>
      </c>
      <c r="DQ395" s="673" t="str">
        <f ca="1">IF($DP395="","",VLOOKUP(DP395,Invoer!$F$15:$AU$1999,2,FALSE))</f>
        <v/>
      </c>
      <c r="DR395" s="599" t="str">
        <f t="shared" ca="1" si="191"/>
        <v/>
      </c>
      <c r="DS395" s="599" t="str">
        <f ca="1">IF($DP395="","",VLOOKUP(DP395,Invoer!$F$15:$AU$1999,3,FALSE))</f>
        <v/>
      </c>
      <c r="DT395" s="599" t="str">
        <f ca="1">IF($DP395="","",IF(DS395&lt;&gt;"Liq","",VLOOKUP(DP395,Invoer!$F$15:$AU$1999,4,FALSE)))</f>
        <v/>
      </c>
      <c r="DU395" s="599" t="str">
        <f ca="1">IF($DP395="","",VLOOKUP(DP395,Invoer!$F$15:$AU$1999,5,FALSE))</f>
        <v/>
      </c>
      <c r="DV395" s="599" t="str">
        <f ca="1">IF($DP395="","",VLOOKUP(DP395,Invoer!$F$15:$AU$1999,6,FALSE))</f>
        <v/>
      </c>
      <c r="DW395" s="599" t="str">
        <f ca="1">IF($DP395="","",VLOOKUP(DP395,Invoer!$F$15:$AU$1999,9,FALSE))</f>
        <v/>
      </c>
      <c r="DX395" s="599" t="str">
        <f ca="1">IF($DP395="","",VLOOKUP(DP395,Invoer!$F$15:$AU$1999,10,FALSE))</f>
        <v/>
      </c>
      <c r="DY395" s="595" t="str">
        <f ca="1">IF($DP395="","",VLOOKUP(DP395,Invoer!$F$15:$AU$1999,11,FALSE))</f>
        <v/>
      </c>
      <c r="DZ395" s="662" t="str">
        <f ca="1">IF($DP395="","",IF($DN$4&gt;2,"",VLOOKUP(DP395,Invoer!CQ:CS,3,FALSE)))</f>
        <v/>
      </c>
      <c r="EA395" s="541" t="str">
        <f ca="1">IF($DP395="","",IF(ISERROR(DQ395),0,IF($DN$4&lt;3,"",VLOOKUP(DP395,Invoer!$F$15:$AU$1999,15,FALSE))))</f>
        <v/>
      </c>
      <c r="EB395" s="595" t="str">
        <f ca="1">IF($DP395="","",IF($DN$4&lt;3,"",VLOOKUP(DP395,Invoer!$F$15:$AU$1999,19,FALSE)))</f>
        <v/>
      </c>
      <c r="EC395" s="541" t="str">
        <f ca="1">IF($DP395="","",IF(ISERROR(DQ395),0,IF($DN$4&lt;3,"",VLOOKUP(DP395,Invoer!$F$15:$AU$1999,24,FALSE))))</f>
        <v/>
      </c>
      <c r="ED395" s="541" t="str">
        <f ca="1">IF($DP395="","",IF(ISERROR(DQ395),0,IF($DN$4&lt;3,"",VLOOKUP(DP395,Invoer!$F$15:$AU$1999,17,FALSE))))</f>
        <v/>
      </c>
      <c r="EH395" s="89" t="e">
        <f ca="1">Invoer!CP400</f>
        <v>#N/A</v>
      </c>
      <c r="EI395" s="599" t="str">
        <f t="shared" ca="1" si="192"/>
        <v/>
      </c>
      <c r="EJ395" s="673" t="str">
        <f ca="1">IF(EI395="","",VLOOKUP(EI395,Invoer!$F$15:$AU$1999,2,FALSE))</f>
        <v/>
      </c>
      <c r="EK395" s="599" t="str">
        <f t="shared" ca="1" si="193"/>
        <v/>
      </c>
      <c r="EL395" s="599" t="str">
        <f ca="1">IF($EI395="","",VLOOKUP(EI395,Invoer!$F$15:$AU$1999,3,FALSE))</f>
        <v/>
      </c>
      <c r="EM395" s="599" t="str">
        <f ca="1">IF($EI395="","",IF(EL395&lt;&gt;"Liq","",VLOOKUP(EI395,Invoer!$F$15:$AU$1999,4,FALSE)))</f>
        <v/>
      </c>
      <c r="EN395" s="599" t="str">
        <f ca="1">IF($EI395="","",VLOOKUP(EI395,Invoer!$F$15:$AU$1999,6,FALSE))</f>
        <v/>
      </c>
      <c r="EO395" s="599" t="str">
        <f ca="1">IF(EI395="","",VLOOKUP(EI395,Invoer!$F$15:$AU$1999,9,FALSE))</f>
        <v/>
      </c>
      <c r="EP395" s="599" t="str">
        <f ca="1">IF(EI395="","",VLOOKUP(EI395,Invoer!$F$15:$AU$1999,10,FALSE))</f>
        <v/>
      </c>
      <c r="EQ395" s="599" t="str">
        <f ca="1">IF(EI395="","",VLOOKUP(EI395,Invoer!$F$15:$AU$1999,11,FALSE))</f>
        <v/>
      </c>
      <c r="ER395" s="662" t="str">
        <f ca="1">IF(EI395="","",VLOOKUP(EI395,Invoer!CQ:CS,3,FALSE))</f>
        <v/>
      </c>
      <c r="ES395" s="662" t="str">
        <f t="shared" ca="1" si="194"/>
        <v/>
      </c>
      <c r="ET395" s="513" t="str">
        <f t="shared" ca="1" si="195"/>
        <v/>
      </c>
      <c r="EU395" s="112" t="str">
        <f t="shared" ca="1" si="196"/>
        <v/>
      </c>
      <c r="EV395" s="83" t="s">
        <v>160</v>
      </c>
      <c r="EW395" s="682" t="str">
        <f t="shared" ca="1" si="197"/>
        <v/>
      </c>
      <c r="EX395" s="662" t="str">
        <f t="shared" ca="1" si="198"/>
        <v/>
      </c>
      <c r="EY395"/>
      <c r="EZ395" s="56" t="e">
        <f t="shared" ca="1" si="206"/>
        <v>#VALUE!</v>
      </c>
      <c r="FA395" s="56" t="e">
        <f t="shared" ca="1" si="207"/>
        <v>#VALUE!</v>
      </c>
      <c r="FE395"/>
      <c r="FI395"/>
      <c r="FJ395"/>
    </row>
    <row r="396" spans="1:166" ht="12" customHeight="1" x14ac:dyDescent="0.2">
      <c r="A396"/>
      <c r="B396"/>
      <c r="C396"/>
      <c r="E396"/>
      <c r="AC396" s="435" t="str">
        <f>IF($AC$7&lt;3,Invoer!DR401,IF($AC$7=3,Invoer!BT401,"x"))</f>
        <v>x</v>
      </c>
      <c r="AD396" s="599" t="str">
        <f t="shared" si="199"/>
        <v/>
      </c>
      <c r="AE396" s="673" t="str">
        <f>IF($AD396="","",VLOOKUP(AD396,Invoer!$F$15:$AU$1999,2,FALSE))</f>
        <v/>
      </c>
      <c r="AF396" s="599" t="str">
        <f t="shared" si="200"/>
        <v/>
      </c>
      <c r="AG396" s="599" t="str">
        <f>IF($AD396="","",VLOOKUP(AD396,Invoer!$F$15:$AU$1999,3,FALSE))</f>
        <v/>
      </c>
      <c r="AH396" s="599" t="str">
        <f>IF($AD396="","",IF(AG396&lt;&gt;"Liq","",VLOOKUP(AD396,Invoer!$F$15:$AU$1999,4,FALSE)))</f>
        <v/>
      </c>
      <c r="AI396" s="677" t="str">
        <f>IF($AD396="","",VLOOKUP(AD396,Invoer!$F$15:$AU$1999,5,FALSE))</f>
        <v/>
      </c>
      <c r="AJ396" s="599" t="str">
        <f>IF($AD396="","",VLOOKUP(AD396,Invoer!$F$15:$AU$1999,6,FALSE))</f>
        <v/>
      </c>
      <c r="AK396" s="599" t="str">
        <f>IF($AD396="","",VLOOKUP(AD396,Invoer!$F$15:$AU$1999,9,FALSE))</f>
        <v/>
      </c>
      <c r="AL396" s="599" t="str">
        <f>IF($AD396="","",VLOOKUP(AD396,Invoer!$F$15:$AU$1999,10,FALSE))</f>
        <v/>
      </c>
      <c r="AM396" s="599" t="str">
        <f>IF($AD396="","",VLOOKUP(AD396,Invoer!$F$15:$BB$1999,14,FALSE))</f>
        <v/>
      </c>
      <c r="AN396" s="599" t="str">
        <f>IF($AD396="","",VLOOKUP(AD396,Invoer!$F$15:$AU$1999,11,FALSE))</f>
        <v/>
      </c>
      <c r="AO396" s="662" t="str">
        <f>IF($AD396="","",VLOOKUP(AD396,Invoer!$F$15:$AU$1999,15,FALSE))</f>
        <v/>
      </c>
      <c r="AP396" s="599" t="str">
        <f>IF($AD396="","",VLOOKUP(AD396,Invoer!$F$15:$AU$1999,19,FALSE))</f>
        <v/>
      </c>
      <c r="AQ396" s="662" t="str">
        <f>IF($AD396="","",VLOOKUP(AD396,Invoer!$F$15:$AU$1999,24,FALSE))</f>
        <v/>
      </c>
      <c r="AR396" s="662" t="str">
        <f>IF($AD396="","",VLOOKUP(AD396,Invoer!$F$15:$AU$1999,17,FALSE))</f>
        <v/>
      </c>
      <c r="AS396" s="678" t="str">
        <f t="shared" si="208"/>
        <v/>
      </c>
      <c r="AT396" s="676" t="str">
        <f t="shared" ref="AT396:AT459" si="212">IF(AN396&lt;&gt;AN397,AU396,"")</f>
        <v/>
      </c>
      <c r="AU396" s="77" t="e">
        <f t="shared" ref="AU396:AU459" si="213">IF(AN396&lt;&gt;AN395,AR396,AR396+AU395)</f>
        <v>#VALUE!</v>
      </c>
      <c r="AW396" s="57"/>
      <c r="AX396" s="57"/>
      <c r="BA396" s="83" t="e">
        <f ca="1">Invoer!DW401</f>
        <v>#N/A</v>
      </c>
      <c r="BB396" s="599" t="str">
        <f t="shared" ca="1" si="201"/>
        <v/>
      </c>
      <c r="BC396" s="673" t="str">
        <f ca="1">IF($BB396="","",VLOOKUP(BB396,Invoer!$F$15:$AU$1999,2,FALSE))</f>
        <v/>
      </c>
      <c r="BD396" s="599" t="str">
        <f t="shared" ca="1" si="202"/>
        <v/>
      </c>
      <c r="BE396" s="599" t="str">
        <f ca="1">IF($BB396="","",VLOOKUP(BB396,Invoer!$F$15:$AU$1999,5,FALSE))</f>
        <v/>
      </c>
      <c r="BF396" s="599" t="str">
        <f ca="1">IF($BB396="","",VLOOKUP(BB396,Invoer!$F$15:$AU$1999,6,FALSE))</f>
        <v/>
      </c>
      <c r="BG396" s="599" t="str">
        <f ca="1">IF($BB396="","",VLOOKUP(BB396,Invoer!$F$15:$AU$1999,9,FALSE))</f>
        <v/>
      </c>
      <c r="BH396" s="599" t="str">
        <f ca="1">IF($BB396="","",VLOOKUP(BB396,Invoer!$F$15:$AU$1999,10,FALSE))</f>
        <v/>
      </c>
      <c r="BI396" s="599" t="str">
        <f ca="1">IF($BB396="","",VLOOKUP(BB396,Invoer!$F$15:$BB$1999,14,FALSE))</f>
        <v/>
      </c>
      <c r="BJ396" s="599" t="str">
        <f ca="1">IF($BB396="","",VLOOKUP(BB396,Invoer!$F$15:$AU$1999,11,FALSE))</f>
        <v/>
      </c>
      <c r="BK396" s="662" t="str">
        <f t="shared" ca="1" si="203"/>
        <v/>
      </c>
      <c r="BL396" s="662" t="str">
        <f t="shared" ca="1" si="204"/>
        <v/>
      </c>
      <c r="BM396" s="679" t="str">
        <f t="shared" ca="1" si="205"/>
        <v/>
      </c>
      <c r="BN396" s="662" t="str">
        <f t="shared" ca="1" si="211"/>
        <v/>
      </c>
      <c r="BO396" s="662" t="str">
        <f ca="1">IF($BB396="","",VLOOKUP(BB396,Invoer!$F$15:$AU$1999,15,FALSE))</f>
        <v/>
      </c>
      <c r="BP396" s="662" t="str">
        <f ca="1">IF($BB396="","",VLOOKUP(BB396,Invoer!$F$15:$AU$1999,24,FALSE))</f>
        <v/>
      </c>
      <c r="BQ396" s="662" t="str">
        <f ca="1">IF($BB396="","",VLOOKUP(BB396,Invoer!$F$15:$AU$1999,17,FALSE))</f>
        <v/>
      </c>
      <c r="BS396" s="73" t="e">
        <f t="shared" ca="1" si="209"/>
        <v>#VALUE!</v>
      </c>
      <c r="BT396" s="57" t="str">
        <f t="shared" ca="1" si="210"/>
        <v/>
      </c>
      <c r="CQ396" s="411" t="e">
        <f ca="1">Invoer!EG401</f>
        <v>#N/A</v>
      </c>
      <c r="CR396" s="599" t="str">
        <f t="shared" ref="CR396:CR412" ca="1" si="214">IF(ISERROR($CQ396),"",CQ396)</f>
        <v/>
      </c>
      <c r="CS396" s="673" t="str">
        <f ca="1">IF($CR396="","",VLOOKUP(CR396,Invoer!$F$15:$AU$1500,2,FALSE))</f>
        <v/>
      </c>
      <c r="CT396" s="599" t="str">
        <f t="shared" ref="CT396:CT412" ca="1" si="215">IF($CR396="","",MONTH(CS396))</f>
        <v/>
      </c>
      <c r="CU396" s="599" t="str">
        <f ca="1">IF($CR396="","",VLOOKUP(CR396,Invoer!$F$15:$AU$1500,3,FALSE))</f>
        <v/>
      </c>
      <c r="CV396" s="599" t="str">
        <f ca="1">IF($CR396="","",IF(CU396&lt;&gt;"Liq","",VLOOKUP(CR396,Invoer!$F$15:$AU$1500,4,FALSE)))</f>
        <v/>
      </c>
      <c r="CW396" s="599" t="str">
        <f ca="1">IF($CR396="","",VLOOKUP(CR396,Invoer!$F$15:$AU$1500,5,FALSE))</f>
        <v/>
      </c>
      <c r="CX396" s="599" t="str">
        <f ca="1">IF($CR396="","",VLOOKUP(CR396,Invoer!$F$15:$AU$1500,6,FALSE))</f>
        <v/>
      </c>
      <c r="CY396" s="599" t="str">
        <f ca="1">IF($CR396="","",VLOOKUP(CR396,Invoer!$F$15:$AU$1500,9,FALSE))</f>
        <v/>
      </c>
      <c r="CZ396" s="599" t="str">
        <f ca="1">IF($CR396="","",VLOOKUP(CR396,Invoer!$F$15:$AU$1500,10,FALSE))</f>
        <v/>
      </c>
      <c r="DA396" s="599" t="str">
        <f ca="1">IF($CR396="","",VLOOKUP(CR396,Invoer!$F$15:$AU$1500,11,FALSE))</f>
        <v/>
      </c>
      <c r="DB396" s="599" t="str">
        <f ca="1">IF($CR396="","",VLOOKUP(CR396,Invoer!$F$15:$BB$1500,14,FALSE))</f>
        <v/>
      </c>
      <c r="DC396" s="662" t="str">
        <f ca="1">IF($CR396="","",VLOOKUP(CR396,Invoer!$F$15:$AU$1500,15,FALSE))</f>
        <v/>
      </c>
      <c r="DD396" s="599" t="str">
        <f ca="1">IF($CR396="","",VLOOKUP(CR396,Invoer!$F$15:$AU$1500,19,FALSE))</f>
        <v/>
      </c>
      <c r="DE396" s="662" t="str">
        <f ca="1">IF($CR396="","",VLOOKUP(CR396,Invoer!$F$15:$AU$1500,20,FALSE))</f>
        <v/>
      </c>
      <c r="DF396" s="662" t="str">
        <f ca="1">IF($CR396="","",VLOOKUP(CR396,Invoer!$F$15:$AU$1500,23,FALSE))</f>
        <v/>
      </c>
      <c r="DG396" s="662" t="str">
        <f ca="1">IF($CR396="","",VLOOKUP(CR396,Invoer!$F$15:$AU$1500,17,FALSE))</f>
        <v/>
      </c>
      <c r="DH396" s="681" t="str">
        <f t="shared" ref="DH396:DH412" ca="1" si="216">IF(DI396="","",CT396)</f>
        <v/>
      </c>
      <c r="DI396" s="662" t="str">
        <f t="shared" ref="DI396:DI412" ca="1" si="217">IF(CT397=CT396,"",IF(CP389=3,"",DK396))</f>
        <v/>
      </c>
      <c r="DJ396" s="190"/>
      <c r="DK396" s="411" t="str">
        <f t="shared" ref="DK396:DK412" ca="1" si="218">IF($CR396="","",IF(CT396=CT395,DK395+(DE396+DF396),(DE396+DF396)))</f>
        <v/>
      </c>
      <c r="DO396" s="61" t="e">
        <f ca="1">IF($DN$4&lt;3,Invoer!EB401,Invoer!EA401)</f>
        <v>#N/A</v>
      </c>
      <c r="DP396" s="599" t="str">
        <f t="shared" ref="DP396:DP459" ca="1" si="219">IF(ISERROR(DO396),"",DO396)</f>
        <v/>
      </c>
      <c r="DQ396" s="673" t="str">
        <f ca="1">IF($DP396="","",VLOOKUP(DP396,Invoer!$F$15:$AU$1999,2,FALSE))</f>
        <v/>
      </c>
      <c r="DR396" s="599" t="str">
        <f t="shared" ref="DR396:DR459" ca="1" si="220">IF(DP396="","",MONTH(DQ396))</f>
        <v/>
      </c>
      <c r="DS396" s="599" t="str">
        <f ca="1">IF($DP396="","",VLOOKUP(DP396,Invoer!$F$15:$AU$1999,3,FALSE))</f>
        <v/>
      </c>
      <c r="DT396" s="599" t="str">
        <f ca="1">IF($DP396="","",IF(DS396&lt;&gt;"Liq","",VLOOKUP(DP396,Invoer!$F$15:$AU$1999,4,FALSE)))</f>
        <v/>
      </c>
      <c r="DU396" s="599" t="str">
        <f ca="1">IF($DP396="","",VLOOKUP(DP396,Invoer!$F$15:$AU$1999,5,FALSE))</f>
        <v/>
      </c>
      <c r="DV396" s="599" t="str">
        <f ca="1">IF($DP396="","",VLOOKUP(DP396,Invoer!$F$15:$AU$1999,6,FALSE))</f>
        <v/>
      </c>
      <c r="DW396" s="599" t="str">
        <f ca="1">IF($DP396="","",VLOOKUP(DP396,Invoer!$F$15:$AU$1999,9,FALSE))</f>
        <v/>
      </c>
      <c r="DX396" s="599" t="str">
        <f ca="1">IF($DP396="","",VLOOKUP(DP396,Invoer!$F$15:$AU$1999,10,FALSE))</f>
        <v/>
      </c>
      <c r="DY396" s="595" t="str">
        <f ca="1">IF($DP396="","",VLOOKUP(DP396,Invoer!$F$15:$AU$1999,11,FALSE))</f>
        <v/>
      </c>
      <c r="DZ396" s="662" t="str">
        <f ca="1">IF($DP396="","",IF($DN$4&gt;2,"",VLOOKUP(DP396,Invoer!CQ:CS,3,FALSE)))</f>
        <v/>
      </c>
      <c r="EA396" s="541" t="str">
        <f ca="1">IF($DP396="","",IF(ISERROR(DQ396),0,IF($DN$4&lt;3,"",VLOOKUP(DP396,Invoer!$F$15:$AU$1999,15,FALSE))))</f>
        <v/>
      </c>
      <c r="EB396" s="595" t="str">
        <f ca="1">IF($DP396="","",IF($DN$4&lt;3,"",VLOOKUP(DP396,Invoer!$F$15:$AU$1999,19,FALSE)))</f>
        <v/>
      </c>
      <c r="EC396" s="541" t="str">
        <f ca="1">IF($DP396="","",IF(ISERROR(DQ396),0,IF($DN$4&lt;3,"",VLOOKUP(DP396,Invoer!$F$15:$AU$1999,24,FALSE))))</f>
        <v/>
      </c>
      <c r="ED396" s="541" t="str">
        <f ca="1">IF($DP396="","",IF(ISERROR(DQ396),0,IF($DN$4&lt;3,"",VLOOKUP(DP396,Invoer!$F$15:$AU$1999,17,FALSE))))</f>
        <v/>
      </c>
      <c r="EH396" s="89" t="e">
        <f ca="1">Invoer!CP401</f>
        <v>#N/A</v>
      </c>
      <c r="EI396" s="599" t="str">
        <f t="shared" ref="EI396:EI459" ca="1" si="221">IF(ISERROR(EH396),"",EH396)</f>
        <v/>
      </c>
      <c r="EJ396" s="673" t="str">
        <f ca="1">IF(EI396="","",VLOOKUP(EI396,Invoer!$F$15:$AU$1999,2,FALSE))</f>
        <v/>
      </c>
      <c r="EK396" s="599" t="str">
        <f t="shared" ref="EK396:EK459" ca="1" si="222">IF(EI396="","",MONTH(EJ396))</f>
        <v/>
      </c>
      <c r="EL396" s="599" t="str">
        <f ca="1">IF($EI396="","",VLOOKUP(EI396,Invoer!$F$15:$AU$1999,3,FALSE))</f>
        <v/>
      </c>
      <c r="EM396" s="599" t="str">
        <f ca="1">IF($EI396="","",IF(EL396&lt;&gt;"Liq","",VLOOKUP(EI396,Invoer!$F$15:$AU$1999,4,FALSE)))</f>
        <v/>
      </c>
      <c r="EN396" s="599" t="str">
        <f ca="1">IF($EI396="","",VLOOKUP(EI396,Invoer!$F$15:$AU$1999,6,FALSE))</f>
        <v/>
      </c>
      <c r="EO396" s="599" t="str">
        <f ca="1">IF(EI396="","",VLOOKUP(EI396,Invoer!$F$15:$AU$1999,9,FALSE))</f>
        <v/>
      </c>
      <c r="EP396" s="599" t="str">
        <f ca="1">IF(EI396="","",VLOOKUP(EI396,Invoer!$F$15:$AU$1999,10,FALSE))</f>
        <v/>
      </c>
      <c r="EQ396" s="599" t="str">
        <f ca="1">IF(EI396="","",VLOOKUP(EI396,Invoer!$F$15:$AU$1999,11,FALSE))</f>
        <v/>
      </c>
      <c r="ER396" s="662" t="str">
        <f ca="1">IF(EI396="","",VLOOKUP(EI396,Invoer!CQ:CS,3,FALSE))</f>
        <v/>
      </c>
      <c r="ES396" s="662" t="str">
        <f t="shared" ref="ES396:ES459" ca="1" si="223">IF(EP396&lt;&gt;EP397,EZ396,"")</f>
        <v/>
      </c>
      <c r="ET396" s="513" t="str">
        <f t="shared" ref="ET396:ET459" ca="1" si="224">IF(ES396="","",IF(AND(ES396&gt;-0.03,ES396&lt;0.03),"",IF($EU$8=1,"",$EU$8-EJ396)))</f>
        <v/>
      </c>
      <c r="EU396" s="112" t="str">
        <f t="shared" ref="EU396:EU459" ca="1" si="225">IF(OR(ET396="",ET396&lt;11),"",REPT("|",ET396/10))</f>
        <v/>
      </c>
      <c r="EV396" s="83" t="s">
        <v>160</v>
      </c>
      <c r="EW396" s="682" t="str">
        <f t="shared" ref="EW396:EW459" ca="1" si="226">IF(EX396="","",EO396)</f>
        <v/>
      </c>
      <c r="EX396" s="662" t="str">
        <f t="shared" ref="EX396:EX459" ca="1" si="227">IF(EO396&lt;&gt;EO397,FA396,"")</f>
        <v/>
      </c>
      <c r="EY396"/>
      <c r="EZ396" s="56" t="e">
        <f t="shared" ca="1" si="206"/>
        <v>#VALUE!</v>
      </c>
      <c r="FA396" s="56" t="e">
        <f t="shared" ca="1" si="207"/>
        <v>#VALUE!</v>
      </c>
      <c r="FE396"/>
      <c r="FI396"/>
      <c r="FJ396"/>
    </row>
    <row r="397" spans="1:166" ht="12" customHeight="1" x14ac:dyDescent="0.2">
      <c r="AC397" s="435" t="str">
        <f>IF($AC$7&lt;3,Invoer!DR402,IF($AC$7=3,Invoer!BT402,"x"))</f>
        <v>x</v>
      </c>
      <c r="AD397" s="599" t="str">
        <f t="shared" ref="AD397:AD460" si="228">IF(ISERROR(AC397),"",IF(AC397="x","",AC397))</f>
        <v/>
      </c>
      <c r="AE397" s="673" t="str">
        <f>IF($AD397="","",VLOOKUP(AD397,Invoer!$F$15:$AU$1999,2,FALSE))</f>
        <v/>
      </c>
      <c r="AF397" s="599" t="str">
        <f t="shared" ref="AF397:AF460" si="229">IF($AD397="","",MONTH(AE397))</f>
        <v/>
      </c>
      <c r="AG397" s="599" t="str">
        <f>IF($AD397="","",VLOOKUP(AD397,Invoer!$F$15:$AU$1999,3,FALSE))</f>
        <v/>
      </c>
      <c r="AH397" s="599" t="str">
        <f>IF($AD397="","",IF(AG397&lt;&gt;"Liq","",VLOOKUP(AD397,Invoer!$F$15:$AU$1999,4,FALSE)))</f>
        <v/>
      </c>
      <c r="AI397" s="677" t="str">
        <f>IF($AD397="","",VLOOKUP(AD397,Invoer!$F$15:$AU$1999,5,FALSE))</f>
        <v/>
      </c>
      <c r="AJ397" s="599" t="str">
        <f>IF($AD397="","",VLOOKUP(AD397,Invoer!$F$15:$AU$1999,6,FALSE))</f>
        <v/>
      </c>
      <c r="AK397" s="599" t="str">
        <f>IF($AD397="","",VLOOKUP(AD397,Invoer!$F$15:$AU$1999,9,FALSE))</f>
        <v/>
      </c>
      <c r="AL397" s="599" t="str">
        <f>IF($AD397="","",VLOOKUP(AD397,Invoer!$F$15:$AU$1999,10,FALSE))</f>
        <v/>
      </c>
      <c r="AM397" s="599" t="str">
        <f>IF($AD397="","",VLOOKUP(AD397,Invoer!$F$15:$BB$1999,14,FALSE))</f>
        <v/>
      </c>
      <c r="AN397" s="599" t="str">
        <f>IF($AD397="","",VLOOKUP(AD397,Invoer!$F$15:$AU$1999,11,FALSE))</f>
        <v/>
      </c>
      <c r="AO397" s="662" t="str">
        <f>IF($AD397="","",VLOOKUP(AD397,Invoer!$F$15:$AU$1999,15,FALSE))</f>
        <v/>
      </c>
      <c r="AP397" s="599" t="str">
        <f>IF($AD397="","",VLOOKUP(AD397,Invoer!$F$15:$AU$1999,19,FALSE))</f>
        <v/>
      </c>
      <c r="AQ397" s="662" t="str">
        <f>IF($AD397="","",VLOOKUP(AD397,Invoer!$F$15:$AU$1999,24,FALSE))</f>
        <v/>
      </c>
      <c r="AR397" s="662" t="str">
        <f>IF($AD397="","",VLOOKUP(AD397,Invoer!$F$15:$AU$1999,17,FALSE))</f>
        <v/>
      </c>
      <c r="AS397" s="678" t="str">
        <f t="shared" si="208"/>
        <v/>
      </c>
      <c r="AT397" s="676" t="str">
        <f t="shared" si="212"/>
        <v/>
      </c>
      <c r="AU397" s="77" t="e">
        <f t="shared" si="213"/>
        <v>#VALUE!</v>
      </c>
      <c r="AW397" s="57"/>
      <c r="AX397" s="57"/>
      <c r="BA397" s="83" t="e">
        <f ca="1">Invoer!DW402</f>
        <v>#N/A</v>
      </c>
      <c r="BB397" s="599" t="str">
        <f t="shared" ref="BB397:BB460" ca="1" si="230">IF(ISERROR($BA397),"",BA397)</f>
        <v/>
      </c>
      <c r="BC397" s="673" t="str">
        <f ca="1">IF($BB397="","",VLOOKUP(BB397,Invoer!$F$15:$AU$1999,2,FALSE))</f>
        <v/>
      </c>
      <c r="BD397" s="599" t="str">
        <f t="shared" ref="BD397:BD460" ca="1" si="231">IF(BB397="","",MONTH(BC397))</f>
        <v/>
      </c>
      <c r="BE397" s="599" t="str">
        <f ca="1">IF($BB397="","",VLOOKUP(BB397,Invoer!$F$15:$AU$1999,5,FALSE))</f>
        <v/>
      </c>
      <c r="BF397" s="599" t="str">
        <f ca="1">IF($BB397="","",VLOOKUP(BB397,Invoer!$F$15:$AU$1999,6,FALSE))</f>
        <v/>
      </c>
      <c r="BG397" s="599" t="str">
        <f ca="1">IF($BB397="","",VLOOKUP(BB397,Invoer!$F$15:$AU$1999,9,FALSE))</f>
        <v/>
      </c>
      <c r="BH397" s="599" t="str">
        <f ca="1">IF($BB397="","",VLOOKUP(BB397,Invoer!$F$15:$AU$1999,10,FALSE))</f>
        <v/>
      </c>
      <c r="BI397" s="599" t="str">
        <f ca="1">IF($BB397="","",VLOOKUP(BB397,Invoer!$F$15:$BB$1999,14,FALSE))</f>
        <v/>
      </c>
      <c r="BJ397" s="599" t="str">
        <f ca="1">IF($BB397="","",VLOOKUP(BB397,Invoer!$F$15:$AU$1999,11,FALSE))</f>
        <v/>
      </c>
      <c r="BK397" s="662" t="str">
        <f t="shared" ref="BK397:BK460" ca="1" si="232">IF($BB397="","",-BO397)</f>
        <v/>
      </c>
      <c r="BL397" s="662" t="str">
        <f t="shared" ref="BL397:BL460" ca="1" si="233">IF(ISERROR(BS397),"",BS397)</f>
        <v/>
      </c>
      <c r="BM397" s="679" t="str">
        <f t="shared" ref="BM397:BM460" ca="1" si="234">IF($BB397="","",IF(BE398=BE397,"","Σ"))</f>
        <v/>
      </c>
      <c r="BN397" s="662" t="str">
        <f t="shared" ca="1" si="211"/>
        <v/>
      </c>
      <c r="BO397" s="662" t="str">
        <f ca="1">IF($BB397="","",VLOOKUP(BB397,Invoer!$F$15:$AU$1999,15,FALSE))</f>
        <v/>
      </c>
      <c r="BP397" s="662" t="str">
        <f ca="1">IF($BB397="","",VLOOKUP(BB397,Invoer!$F$15:$AU$1999,24,FALSE))</f>
        <v/>
      </c>
      <c r="BQ397" s="662" t="str">
        <f ca="1">IF($BB397="","",VLOOKUP(BB397,Invoer!$F$15:$AU$1999,17,FALSE))</f>
        <v/>
      </c>
      <c r="BS397" s="73" t="e">
        <f t="shared" ca="1" si="209"/>
        <v>#VALUE!</v>
      </c>
      <c r="BT397" s="57" t="str">
        <f t="shared" ca="1" si="210"/>
        <v/>
      </c>
      <c r="CQ397" s="411" t="e">
        <f ca="1">Invoer!EG402</f>
        <v>#N/A</v>
      </c>
      <c r="CR397" s="599" t="str">
        <f t="shared" ca="1" si="214"/>
        <v/>
      </c>
      <c r="CS397" s="673" t="str">
        <f ca="1">IF($CR397="","",VLOOKUP(CR397,Invoer!$F$15:$AU$1500,2,FALSE))</f>
        <v/>
      </c>
      <c r="CT397" s="599" t="str">
        <f t="shared" ca="1" si="215"/>
        <v/>
      </c>
      <c r="CU397" s="599" t="str">
        <f ca="1">IF($CR397="","",VLOOKUP(CR397,Invoer!$F$15:$AU$1500,3,FALSE))</f>
        <v/>
      </c>
      <c r="CV397" s="599" t="str">
        <f ca="1">IF($CR397="","",IF(CU397&lt;&gt;"Liq","",VLOOKUP(CR397,Invoer!$F$15:$AU$1500,4,FALSE)))</f>
        <v/>
      </c>
      <c r="CW397" s="599" t="str">
        <f ca="1">IF($CR397="","",VLOOKUP(CR397,Invoer!$F$15:$AU$1500,5,FALSE))</f>
        <v/>
      </c>
      <c r="CX397" s="599" t="str">
        <f ca="1">IF($CR397="","",VLOOKUP(CR397,Invoer!$F$15:$AU$1500,6,FALSE))</f>
        <v/>
      </c>
      <c r="CY397" s="599" t="str">
        <f ca="1">IF($CR397="","",VLOOKUP(CR397,Invoer!$F$15:$AU$1500,9,FALSE))</f>
        <v/>
      </c>
      <c r="CZ397" s="599" t="str">
        <f ca="1">IF($CR397="","",VLOOKUP(CR397,Invoer!$F$15:$AU$1500,10,FALSE))</f>
        <v/>
      </c>
      <c r="DA397" s="599" t="str">
        <f ca="1">IF($CR397="","",VLOOKUP(CR397,Invoer!$F$15:$AU$1500,11,FALSE))</f>
        <v/>
      </c>
      <c r="DB397" s="599" t="str">
        <f ca="1">IF($CR397="","",VLOOKUP(CR397,Invoer!$F$15:$BB$1500,14,FALSE))</f>
        <v/>
      </c>
      <c r="DC397" s="662" t="str">
        <f ca="1">IF($CR397="","",VLOOKUP(CR397,Invoer!$F$15:$AU$1500,15,FALSE))</f>
        <v/>
      </c>
      <c r="DD397" s="599" t="str">
        <f ca="1">IF($CR397="","",VLOOKUP(CR397,Invoer!$F$15:$AU$1500,19,FALSE))</f>
        <v/>
      </c>
      <c r="DE397" s="662" t="str">
        <f ca="1">IF($CR397="","",VLOOKUP(CR397,Invoer!$F$15:$AU$1500,20,FALSE))</f>
        <v/>
      </c>
      <c r="DF397" s="662" t="str">
        <f ca="1">IF($CR397="","",VLOOKUP(CR397,Invoer!$F$15:$AU$1500,23,FALSE))</f>
        <v/>
      </c>
      <c r="DG397" s="662" t="str">
        <f ca="1">IF($CR397="","",VLOOKUP(CR397,Invoer!$F$15:$AU$1500,17,FALSE))</f>
        <v/>
      </c>
      <c r="DH397" s="681" t="str">
        <f t="shared" ca="1" si="216"/>
        <v/>
      </c>
      <c r="DI397" s="662" t="str">
        <f t="shared" ca="1" si="217"/>
        <v/>
      </c>
      <c r="DJ397" s="190"/>
      <c r="DK397" s="411" t="str">
        <f t="shared" ca="1" si="218"/>
        <v/>
      </c>
      <c r="DO397" s="61" t="e">
        <f ca="1">IF($DN$4&lt;3,Invoer!EB402,Invoer!EA402)</f>
        <v>#N/A</v>
      </c>
      <c r="DP397" s="599" t="str">
        <f t="shared" ca="1" si="219"/>
        <v/>
      </c>
      <c r="DQ397" s="673" t="str">
        <f ca="1">IF($DP397="","",VLOOKUP(DP397,Invoer!$F$15:$AU$1999,2,FALSE))</f>
        <v/>
      </c>
      <c r="DR397" s="599" t="str">
        <f t="shared" ca="1" si="220"/>
        <v/>
      </c>
      <c r="DS397" s="599" t="str">
        <f ca="1">IF($DP397="","",VLOOKUP(DP397,Invoer!$F$15:$AU$1999,3,FALSE))</f>
        <v/>
      </c>
      <c r="DT397" s="599" t="str">
        <f ca="1">IF($DP397="","",IF(DS397&lt;&gt;"Liq","",VLOOKUP(DP397,Invoer!$F$15:$AU$1999,4,FALSE)))</f>
        <v/>
      </c>
      <c r="DU397" s="599" t="str">
        <f ca="1">IF($DP397="","",VLOOKUP(DP397,Invoer!$F$15:$AU$1999,5,FALSE))</f>
        <v/>
      </c>
      <c r="DV397" s="599" t="str">
        <f ca="1">IF($DP397="","",VLOOKUP(DP397,Invoer!$F$15:$AU$1999,6,FALSE))</f>
        <v/>
      </c>
      <c r="DW397" s="599" t="str">
        <f ca="1">IF($DP397="","",VLOOKUP(DP397,Invoer!$F$15:$AU$1999,9,FALSE))</f>
        <v/>
      </c>
      <c r="DX397" s="599" t="str">
        <f ca="1">IF($DP397="","",VLOOKUP(DP397,Invoer!$F$15:$AU$1999,10,FALSE))</f>
        <v/>
      </c>
      <c r="DY397" s="595" t="str">
        <f ca="1">IF($DP397="","",VLOOKUP(DP397,Invoer!$F$15:$AU$1999,11,FALSE))</f>
        <v/>
      </c>
      <c r="DZ397" s="662" t="str">
        <f ca="1">IF($DP397="","",IF($DN$4&gt;2,"",VLOOKUP(DP397,Invoer!CQ:CS,3,FALSE)))</f>
        <v/>
      </c>
      <c r="EA397" s="541" t="str">
        <f ca="1">IF($DP397="","",IF(ISERROR(DQ397),0,IF($DN$4&lt;3,"",VLOOKUP(DP397,Invoer!$F$15:$AU$1999,15,FALSE))))</f>
        <v/>
      </c>
      <c r="EB397" s="595" t="str">
        <f ca="1">IF($DP397="","",IF($DN$4&lt;3,"",VLOOKUP(DP397,Invoer!$F$15:$AU$1999,19,FALSE)))</f>
        <v/>
      </c>
      <c r="EC397" s="541" t="str">
        <f ca="1">IF($DP397="","",IF(ISERROR(DQ397),0,IF($DN$4&lt;3,"",VLOOKUP(DP397,Invoer!$F$15:$AU$1999,24,FALSE))))</f>
        <v/>
      </c>
      <c r="ED397" s="541" t="str">
        <f ca="1">IF($DP397="","",IF(ISERROR(DQ397),0,IF($DN$4&lt;3,"",VLOOKUP(DP397,Invoer!$F$15:$AU$1999,17,FALSE))))</f>
        <v/>
      </c>
      <c r="EH397" s="89" t="e">
        <f ca="1">Invoer!CP402</f>
        <v>#N/A</v>
      </c>
      <c r="EI397" s="599" t="str">
        <f t="shared" ca="1" si="221"/>
        <v/>
      </c>
      <c r="EJ397" s="673" t="str">
        <f ca="1">IF(EI397="","",VLOOKUP(EI397,Invoer!$F$15:$AU$1999,2,FALSE))</f>
        <v/>
      </c>
      <c r="EK397" s="599" t="str">
        <f t="shared" ca="1" si="222"/>
        <v/>
      </c>
      <c r="EL397" s="599" t="str">
        <f ca="1">IF($EI397="","",VLOOKUP(EI397,Invoer!$F$15:$AU$1999,3,FALSE))</f>
        <v/>
      </c>
      <c r="EM397" s="599" t="str">
        <f ca="1">IF($EI397="","",IF(EL397&lt;&gt;"Liq","",VLOOKUP(EI397,Invoer!$F$15:$AU$1999,4,FALSE)))</f>
        <v/>
      </c>
      <c r="EN397" s="599" t="str">
        <f ca="1">IF($EI397="","",VLOOKUP(EI397,Invoer!$F$15:$AU$1999,6,FALSE))</f>
        <v/>
      </c>
      <c r="EO397" s="599" t="str">
        <f ca="1">IF(EI397="","",VLOOKUP(EI397,Invoer!$F$15:$AU$1999,9,FALSE))</f>
        <v/>
      </c>
      <c r="EP397" s="599" t="str">
        <f ca="1">IF(EI397="","",VLOOKUP(EI397,Invoer!$F$15:$AU$1999,10,FALSE))</f>
        <v/>
      </c>
      <c r="EQ397" s="599" t="str">
        <f ca="1">IF(EI397="","",VLOOKUP(EI397,Invoer!$F$15:$AU$1999,11,FALSE))</f>
        <v/>
      </c>
      <c r="ER397" s="662" t="str">
        <f ca="1">IF(EI397="","",VLOOKUP(EI397,Invoer!CQ:CS,3,FALSE))</f>
        <v/>
      </c>
      <c r="ES397" s="662" t="str">
        <f t="shared" ca="1" si="223"/>
        <v/>
      </c>
      <c r="ET397" s="513" t="str">
        <f t="shared" ca="1" si="224"/>
        <v/>
      </c>
      <c r="EU397" s="112" t="str">
        <f t="shared" ca="1" si="225"/>
        <v/>
      </c>
      <c r="EV397" s="83" t="s">
        <v>160</v>
      </c>
      <c r="EW397" s="682" t="str">
        <f t="shared" ca="1" si="226"/>
        <v/>
      </c>
      <c r="EX397" s="662" t="str">
        <f t="shared" ca="1" si="227"/>
        <v/>
      </c>
      <c r="EY397"/>
      <c r="EZ397" s="56" t="e">
        <f t="shared" ref="EZ397:EZ460" ca="1" si="235">IF(EP397=EP396,ER397+EZ396,ER397)</f>
        <v>#VALUE!</v>
      </c>
      <c r="FA397" s="56" t="e">
        <f t="shared" ref="FA397:FA460" ca="1" si="236">IF(EO397=EO396,ER397+FA396,ER397)</f>
        <v>#VALUE!</v>
      </c>
      <c r="FE397"/>
      <c r="FI397"/>
      <c r="FJ397"/>
    </row>
    <row r="398" spans="1:166" ht="12" customHeight="1" x14ac:dyDescent="0.2">
      <c r="AC398" s="435" t="str">
        <f>IF($AC$7&lt;3,Invoer!DR403,IF($AC$7=3,Invoer!BT403,"x"))</f>
        <v>x</v>
      </c>
      <c r="AD398" s="599" t="str">
        <f t="shared" si="228"/>
        <v/>
      </c>
      <c r="AE398" s="673" t="str">
        <f>IF($AD398="","",VLOOKUP(AD398,Invoer!$F$15:$AU$1999,2,FALSE))</f>
        <v/>
      </c>
      <c r="AF398" s="599" t="str">
        <f t="shared" si="229"/>
        <v/>
      </c>
      <c r="AG398" s="599" t="str">
        <f>IF($AD398="","",VLOOKUP(AD398,Invoer!$F$15:$AU$1999,3,FALSE))</f>
        <v/>
      </c>
      <c r="AH398" s="599" t="str">
        <f>IF($AD398="","",IF(AG398&lt;&gt;"Liq","",VLOOKUP(AD398,Invoer!$F$15:$AU$1999,4,FALSE)))</f>
        <v/>
      </c>
      <c r="AI398" s="677" t="str">
        <f>IF($AD398="","",VLOOKUP(AD398,Invoer!$F$15:$AU$1999,5,FALSE))</f>
        <v/>
      </c>
      <c r="AJ398" s="599" t="str">
        <f>IF($AD398="","",VLOOKUP(AD398,Invoer!$F$15:$AU$1999,6,FALSE))</f>
        <v/>
      </c>
      <c r="AK398" s="599" t="str">
        <f>IF($AD398="","",VLOOKUP(AD398,Invoer!$F$15:$AU$1999,9,FALSE))</f>
        <v/>
      </c>
      <c r="AL398" s="599" t="str">
        <f>IF($AD398="","",VLOOKUP(AD398,Invoer!$F$15:$AU$1999,10,FALSE))</f>
        <v/>
      </c>
      <c r="AM398" s="599" t="str">
        <f>IF($AD398="","",VLOOKUP(AD398,Invoer!$F$15:$BB$1999,14,FALSE))</f>
        <v/>
      </c>
      <c r="AN398" s="599" t="str">
        <f>IF($AD398="","",VLOOKUP(AD398,Invoer!$F$15:$AU$1999,11,FALSE))</f>
        <v/>
      </c>
      <c r="AO398" s="662" t="str">
        <f>IF($AD398="","",VLOOKUP(AD398,Invoer!$F$15:$AU$1999,15,FALSE))</f>
        <v/>
      </c>
      <c r="AP398" s="599" t="str">
        <f>IF($AD398="","",VLOOKUP(AD398,Invoer!$F$15:$AU$1999,19,FALSE))</f>
        <v/>
      </c>
      <c r="AQ398" s="662" t="str">
        <f>IF($AD398="","",VLOOKUP(AD398,Invoer!$F$15:$AU$1999,24,FALSE))</f>
        <v/>
      </c>
      <c r="AR398" s="662" t="str">
        <f>IF($AD398="","",VLOOKUP(AD398,Invoer!$F$15:$AU$1999,17,FALSE))</f>
        <v/>
      </c>
      <c r="AS398" s="678" t="str">
        <f t="shared" ref="AS398:AS461" si="237">IF(AND(AR398&lt;&gt;"",AT398&lt;&gt;""),"Σ","")</f>
        <v/>
      </c>
      <c r="AT398" s="676" t="str">
        <f t="shared" si="212"/>
        <v/>
      </c>
      <c r="AU398" s="77" t="e">
        <f t="shared" si="213"/>
        <v>#VALUE!</v>
      </c>
      <c r="AW398" s="57"/>
      <c r="AX398" s="57"/>
      <c r="BA398" s="83" t="e">
        <f ca="1">Invoer!DW403</f>
        <v>#N/A</v>
      </c>
      <c r="BB398" s="599" t="str">
        <f t="shared" ca="1" si="230"/>
        <v/>
      </c>
      <c r="BC398" s="673" t="str">
        <f ca="1">IF($BB398="","",VLOOKUP(BB398,Invoer!$F$15:$AU$1999,2,FALSE))</f>
        <v/>
      </c>
      <c r="BD398" s="599" t="str">
        <f t="shared" ca="1" si="231"/>
        <v/>
      </c>
      <c r="BE398" s="599" t="str">
        <f ca="1">IF($BB398="","",VLOOKUP(BB398,Invoer!$F$15:$AU$1999,5,FALSE))</f>
        <v/>
      </c>
      <c r="BF398" s="599" t="str">
        <f ca="1">IF($BB398="","",VLOOKUP(BB398,Invoer!$F$15:$AU$1999,6,FALSE))</f>
        <v/>
      </c>
      <c r="BG398" s="599" t="str">
        <f ca="1">IF($BB398="","",VLOOKUP(BB398,Invoer!$F$15:$AU$1999,9,FALSE))</f>
        <v/>
      </c>
      <c r="BH398" s="599" t="str">
        <f ca="1">IF($BB398="","",VLOOKUP(BB398,Invoer!$F$15:$AU$1999,10,FALSE))</f>
        <v/>
      </c>
      <c r="BI398" s="599" t="str">
        <f ca="1">IF($BB398="","",VLOOKUP(BB398,Invoer!$F$15:$BB$1999,14,FALSE))</f>
        <v/>
      </c>
      <c r="BJ398" s="599" t="str">
        <f ca="1">IF($BB398="","",VLOOKUP(BB398,Invoer!$F$15:$AU$1999,11,FALSE))</f>
        <v/>
      </c>
      <c r="BK398" s="662" t="str">
        <f t="shared" ca="1" si="232"/>
        <v/>
      </c>
      <c r="BL398" s="662" t="str">
        <f t="shared" ca="1" si="233"/>
        <v/>
      </c>
      <c r="BM398" s="679" t="str">
        <f t="shared" ca="1" si="234"/>
        <v/>
      </c>
      <c r="BN398" s="662" t="str">
        <f t="shared" ca="1" si="211"/>
        <v/>
      </c>
      <c r="BO398" s="662" t="str">
        <f ca="1">IF($BB398="","",VLOOKUP(BB398,Invoer!$F$15:$AU$1999,15,FALSE))</f>
        <v/>
      </c>
      <c r="BP398" s="662" t="str">
        <f ca="1">IF($BB398="","",VLOOKUP(BB398,Invoer!$F$15:$AU$1999,24,FALSE))</f>
        <v/>
      </c>
      <c r="BQ398" s="662" t="str">
        <f ca="1">IF($BB398="","",VLOOKUP(BB398,Invoer!$F$15:$AU$1999,17,FALSE))</f>
        <v/>
      </c>
      <c r="BS398" s="73" t="e">
        <f t="shared" ref="BS398:BS461" ca="1" si="238">BK398+BS397</f>
        <v>#VALUE!</v>
      </c>
      <c r="BT398" s="57" t="str">
        <f t="shared" ref="BT398:BT461" ca="1" si="239">IF($BB398="","",IF(BE398=BE397,BT397+BK398,BK398))</f>
        <v/>
      </c>
      <c r="CQ398" s="411" t="e">
        <f ca="1">Invoer!EG403</f>
        <v>#N/A</v>
      </c>
      <c r="CR398" s="599" t="str">
        <f t="shared" ca="1" si="214"/>
        <v/>
      </c>
      <c r="CS398" s="673" t="str">
        <f ca="1">IF($CR398="","",VLOOKUP(CR398,Invoer!$F$15:$AU$1500,2,FALSE))</f>
        <v/>
      </c>
      <c r="CT398" s="599" t="str">
        <f t="shared" ca="1" si="215"/>
        <v/>
      </c>
      <c r="CU398" s="599" t="str">
        <f ca="1">IF($CR398="","",VLOOKUP(CR398,Invoer!$F$15:$AU$1500,3,FALSE))</f>
        <v/>
      </c>
      <c r="CV398" s="599" t="str">
        <f ca="1">IF($CR398="","",IF(CU398&lt;&gt;"Liq","",VLOOKUP(CR398,Invoer!$F$15:$AU$1500,4,FALSE)))</f>
        <v/>
      </c>
      <c r="CW398" s="599" t="str">
        <f ca="1">IF($CR398="","",VLOOKUP(CR398,Invoer!$F$15:$AU$1500,5,FALSE))</f>
        <v/>
      </c>
      <c r="CX398" s="599" t="str">
        <f ca="1">IF($CR398="","",VLOOKUP(CR398,Invoer!$F$15:$AU$1500,6,FALSE))</f>
        <v/>
      </c>
      <c r="CY398" s="599" t="str">
        <f ca="1">IF($CR398="","",VLOOKUP(CR398,Invoer!$F$15:$AU$1500,9,FALSE))</f>
        <v/>
      </c>
      <c r="CZ398" s="599" t="str">
        <f ca="1">IF($CR398="","",VLOOKUP(CR398,Invoer!$F$15:$AU$1500,10,FALSE))</f>
        <v/>
      </c>
      <c r="DA398" s="599" t="str">
        <f ca="1">IF($CR398="","",VLOOKUP(CR398,Invoer!$F$15:$AU$1500,11,FALSE))</f>
        <v/>
      </c>
      <c r="DB398" s="599" t="str">
        <f ca="1">IF($CR398="","",VLOOKUP(CR398,Invoer!$F$15:$BB$1500,14,FALSE))</f>
        <v/>
      </c>
      <c r="DC398" s="662" t="str">
        <f ca="1">IF($CR398="","",VLOOKUP(CR398,Invoer!$F$15:$AU$1500,15,FALSE))</f>
        <v/>
      </c>
      <c r="DD398" s="599" t="str">
        <f ca="1">IF($CR398="","",VLOOKUP(CR398,Invoer!$F$15:$AU$1500,19,FALSE))</f>
        <v/>
      </c>
      <c r="DE398" s="662" t="str">
        <f ca="1">IF($CR398="","",VLOOKUP(CR398,Invoer!$F$15:$AU$1500,20,FALSE))</f>
        <v/>
      </c>
      <c r="DF398" s="662" t="str">
        <f ca="1">IF($CR398="","",VLOOKUP(CR398,Invoer!$F$15:$AU$1500,23,FALSE))</f>
        <v/>
      </c>
      <c r="DG398" s="662" t="str">
        <f ca="1">IF($CR398="","",VLOOKUP(CR398,Invoer!$F$15:$AU$1500,17,FALSE))</f>
        <v/>
      </c>
      <c r="DH398" s="681" t="str">
        <f t="shared" ca="1" si="216"/>
        <v/>
      </c>
      <c r="DI398" s="662" t="str">
        <f t="shared" ca="1" si="217"/>
        <v/>
      </c>
      <c r="DJ398" s="190"/>
      <c r="DK398" s="411" t="str">
        <f t="shared" ca="1" si="218"/>
        <v/>
      </c>
      <c r="DO398" s="61" t="e">
        <f ca="1">IF($DN$4&lt;3,Invoer!EB403,Invoer!EA403)</f>
        <v>#N/A</v>
      </c>
      <c r="DP398" s="599" t="str">
        <f t="shared" ca="1" si="219"/>
        <v/>
      </c>
      <c r="DQ398" s="673" t="str">
        <f ca="1">IF($DP398="","",VLOOKUP(DP398,Invoer!$F$15:$AU$1999,2,FALSE))</f>
        <v/>
      </c>
      <c r="DR398" s="599" t="str">
        <f t="shared" ca="1" si="220"/>
        <v/>
      </c>
      <c r="DS398" s="599" t="str">
        <f ca="1">IF($DP398="","",VLOOKUP(DP398,Invoer!$F$15:$AU$1999,3,FALSE))</f>
        <v/>
      </c>
      <c r="DT398" s="599" t="str">
        <f ca="1">IF($DP398="","",IF(DS398&lt;&gt;"Liq","",VLOOKUP(DP398,Invoer!$F$15:$AU$1999,4,FALSE)))</f>
        <v/>
      </c>
      <c r="DU398" s="599" t="str">
        <f ca="1">IF($DP398="","",VLOOKUP(DP398,Invoer!$F$15:$AU$1999,5,FALSE))</f>
        <v/>
      </c>
      <c r="DV398" s="599" t="str">
        <f ca="1">IF($DP398="","",VLOOKUP(DP398,Invoer!$F$15:$AU$1999,6,FALSE))</f>
        <v/>
      </c>
      <c r="DW398" s="599" t="str">
        <f ca="1">IF($DP398="","",VLOOKUP(DP398,Invoer!$F$15:$AU$1999,9,FALSE))</f>
        <v/>
      </c>
      <c r="DX398" s="599" t="str">
        <f ca="1">IF($DP398="","",VLOOKUP(DP398,Invoer!$F$15:$AU$1999,10,FALSE))</f>
        <v/>
      </c>
      <c r="DY398" s="595" t="str">
        <f ca="1">IF($DP398="","",VLOOKUP(DP398,Invoer!$F$15:$AU$1999,11,FALSE))</f>
        <v/>
      </c>
      <c r="DZ398" s="662" t="str">
        <f ca="1">IF($DP398="","",IF($DN$4&gt;2,"",VLOOKUP(DP398,Invoer!CQ:CS,3,FALSE)))</f>
        <v/>
      </c>
      <c r="EA398" s="541" t="str">
        <f ca="1">IF($DP398="","",IF(ISERROR(DQ398),0,IF($DN$4&lt;3,"",VLOOKUP(DP398,Invoer!$F$15:$AU$1999,15,FALSE))))</f>
        <v/>
      </c>
      <c r="EB398" s="595" t="str">
        <f ca="1">IF($DP398="","",IF($DN$4&lt;3,"",VLOOKUP(DP398,Invoer!$F$15:$AU$1999,19,FALSE)))</f>
        <v/>
      </c>
      <c r="EC398" s="541" t="str">
        <f ca="1">IF($DP398="","",IF(ISERROR(DQ398),0,IF($DN$4&lt;3,"",VLOOKUP(DP398,Invoer!$F$15:$AU$1999,24,FALSE))))</f>
        <v/>
      </c>
      <c r="ED398" s="541" t="str">
        <f ca="1">IF($DP398="","",IF(ISERROR(DQ398),0,IF($DN$4&lt;3,"",VLOOKUP(DP398,Invoer!$F$15:$AU$1999,17,FALSE))))</f>
        <v/>
      </c>
      <c r="EH398" s="89" t="e">
        <f ca="1">Invoer!CP403</f>
        <v>#N/A</v>
      </c>
      <c r="EI398" s="599" t="str">
        <f t="shared" ca="1" si="221"/>
        <v/>
      </c>
      <c r="EJ398" s="673" t="str">
        <f ca="1">IF(EI398="","",VLOOKUP(EI398,Invoer!$F$15:$AU$1999,2,FALSE))</f>
        <v/>
      </c>
      <c r="EK398" s="599" t="str">
        <f t="shared" ca="1" si="222"/>
        <v/>
      </c>
      <c r="EL398" s="599" t="str">
        <f ca="1">IF($EI398="","",VLOOKUP(EI398,Invoer!$F$15:$AU$1999,3,FALSE))</f>
        <v/>
      </c>
      <c r="EM398" s="599" t="str">
        <f ca="1">IF($EI398="","",IF(EL398&lt;&gt;"Liq","",VLOOKUP(EI398,Invoer!$F$15:$AU$1999,4,FALSE)))</f>
        <v/>
      </c>
      <c r="EN398" s="599" t="str">
        <f ca="1">IF($EI398="","",VLOOKUP(EI398,Invoer!$F$15:$AU$1999,6,FALSE))</f>
        <v/>
      </c>
      <c r="EO398" s="599" t="str">
        <f ca="1">IF(EI398="","",VLOOKUP(EI398,Invoer!$F$15:$AU$1999,9,FALSE))</f>
        <v/>
      </c>
      <c r="EP398" s="599" t="str">
        <f ca="1">IF(EI398="","",VLOOKUP(EI398,Invoer!$F$15:$AU$1999,10,FALSE))</f>
        <v/>
      </c>
      <c r="EQ398" s="599" t="str">
        <f ca="1">IF(EI398="","",VLOOKUP(EI398,Invoer!$F$15:$AU$1999,11,FALSE))</f>
        <v/>
      </c>
      <c r="ER398" s="662" t="str">
        <f ca="1">IF(EI398="","",VLOOKUP(EI398,Invoer!CQ:CS,3,FALSE))</f>
        <v/>
      </c>
      <c r="ES398" s="662" t="str">
        <f t="shared" ca="1" si="223"/>
        <v/>
      </c>
      <c r="ET398" s="513" t="str">
        <f t="shared" ca="1" si="224"/>
        <v/>
      </c>
      <c r="EU398" s="112" t="str">
        <f t="shared" ca="1" si="225"/>
        <v/>
      </c>
      <c r="EV398" s="83" t="s">
        <v>160</v>
      </c>
      <c r="EW398" s="682" t="str">
        <f t="shared" ca="1" si="226"/>
        <v/>
      </c>
      <c r="EX398" s="662" t="str">
        <f t="shared" ca="1" si="227"/>
        <v/>
      </c>
      <c r="EY398"/>
      <c r="EZ398" s="56" t="e">
        <f t="shared" ca="1" si="235"/>
        <v>#VALUE!</v>
      </c>
      <c r="FA398" s="56" t="e">
        <f t="shared" ca="1" si="236"/>
        <v>#VALUE!</v>
      </c>
      <c r="FE398"/>
      <c r="FI398"/>
      <c r="FJ398"/>
    </row>
    <row r="399" spans="1:166" ht="12" customHeight="1" x14ac:dyDescent="0.2">
      <c r="AC399" s="435" t="str">
        <f>IF($AC$7&lt;3,Invoer!DR404,IF($AC$7=3,Invoer!BT404,"x"))</f>
        <v>x</v>
      </c>
      <c r="AD399" s="599" t="str">
        <f t="shared" si="228"/>
        <v/>
      </c>
      <c r="AE399" s="673" t="str">
        <f>IF($AD399="","",VLOOKUP(AD399,Invoer!$F$15:$AU$1999,2,FALSE))</f>
        <v/>
      </c>
      <c r="AF399" s="599" t="str">
        <f t="shared" si="229"/>
        <v/>
      </c>
      <c r="AG399" s="599" t="str">
        <f>IF($AD399="","",VLOOKUP(AD399,Invoer!$F$15:$AU$1999,3,FALSE))</f>
        <v/>
      </c>
      <c r="AH399" s="599" t="str">
        <f>IF($AD399="","",IF(AG399&lt;&gt;"Liq","",VLOOKUP(AD399,Invoer!$F$15:$AU$1999,4,FALSE)))</f>
        <v/>
      </c>
      <c r="AI399" s="677" t="str">
        <f>IF($AD399="","",VLOOKUP(AD399,Invoer!$F$15:$AU$1999,5,FALSE))</f>
        <v/>
      </c>
      <c r="AJ399" s="599" t="str">
        <f>IF($AD399="","",VLOOKUP(AD399,Invoer!$F$15:$AU$1999,6,FALSE))</f>
        <v/>
      </c>
      <c r="AK399" s="599" t="str">
        <f>IF($AD399="","",VLOOKUP(AD399,Invoer!$F$15:$AU$1999,9,FALSE))</f>
        <v/>
      </c>
      <c r="AL399" s="599" t="str">
        <f>IF($AD399="","",VLOOKUP(AD399,Invoer!$F$15:$AU$1999,10,FALSE))</f>
        <v/>
      </c>
      <c r="AM399" s="599" t="str">
        <f>IF($AD399="","",VLOOKUP(AD399,Invoer!$F$15:$BB$1999,14,FALSE))</f>
        <v/>
      </c>
      <c r="AN399" s="599" t="str">
        <f>IF($AD399="","",VLOOKUP(AD399,Invoer!$F$15:$AU$1999,11,FALSE))</f>
        <v/>
      </c>
      <c r="AO399" s="662" t="str">
        <f>IF($AD399="","",VLOOKUP(AD399,Invoer!$F$15:$AU$1999,15,FALSE))</f>
        <v/>
      </c>
      <c r="AP399" s="599" t="str">
        <f>IF($AD399="","",VLOOKUP(AD399,Invoer!$F$15:$AU$1999,19,FALSE))</f>
        <v/>
      </c>
      <c r="AQ399" s="662" t="str">
        <f>IF($AD399="","",VLOOKUP(AD399,Invoer!$F$15:$AU$1999,24,FALSE))</f>
        <v/>
      </c>
      <c r="AR399" s="662" t="str">
        <f>IF($AD399="","",VLOOKUP(AD399,Invoer!$F$15:$AU$1999,17,FALSE))</f>
        <v/>
      </c>
      <c r="AS399" s="678" t="str">
        <f t="shared" si="237"/>
        <v/>
      </c>
      <c r="AT399" s="676" t="str">
        <f t="shared" si="212"/>
        <v/>
      </c>
      <c r="AU399" s="77" t="e">
        <f t="shared" si="213"/>
        <v>#VALUE!</v>
      </c>
      <c r="AW399" s="57"/>
      <c r="AX399" s="57"/>
      <c r="BA399" s="83" t="e">
        <f ca="1">Invoer!DW404</f>
        <v>#N/A</v>
      </c>
      <c r="BB399" s="599" t="str">
        <f t="shared" ca="1" si="230"/>
        <v/>
      </c>
      <c r="BC399" s="673" t="str">
        <f ca="1">IF($BB399="","",VLOOKUP(BB399,Invoer!$F$15:$AU$1999,2,FALSE))</f>
        <v/>
      </c>
      <c r="BD399" s="599" t="str">
        <f t="shared" ca="1" si="231"/>
        <v/>
      </c>
      <c r="BE399" s="599" t="str">
        <f ca="1">IF($BB399="","",VLOOKUP(BB399,Invoer!$F$15:$AU$1999,5,FALSE))</f>
        <v/>
      </c>
      <c r="BF399" s="599" t="str">
        <f ca="1">IF($BB399="","",VLOOKUP(BB399,Invoer!$F$15:$AU$1999,6,FALSE))</f>
        <v/>
      </c>
      <c r="BG399" s="599" t="str">
        <f ca="1">IF($BB399="","",VLOOKUP(BB399,Invoer!$F$15:$AU$1999,9,FALSE))</f>
        <v/>
      </c>
      <c r="BH399" s="599" t="str">
        <f ca="1">IF($BB399="","",VLOOKUP(BB399,Invoer!$F$15:$AU$1999,10,FALSE))</f>
        <v/>
      </c>
      <c r="BI399" s="599" t="str">
        <f ca="1">IF($BB399="","",VLOOKUP(BB399,Invoer!$F$15:$BB$1999,14,FALSE))</f>
        <v/>
      </c>
      <c r="BJ399" s="599" t="str">
        <f ca="1">IF($BB399="","",VLOOKUP(BB399,Invoer!$F$15:$AU$1999,11,FALSE))</f>
        <v/>
      </c>
      <c r="BK399" s="662" t="str">
        <f t="shared" ca="1" si="232"/>
        <v/>
      </c>
      <c r="BL399" s="662" t="str">
        <f t="shared" ca="1" si="233"/>
        <v/>
      </c>
      <c r="BM399" s="679" t="str">
        <f t="shared" ca="1" si="234"/>
        <v/>
      </c>
      <c r="BN399" s="662" t="str">
        <f t="shared" ca="1" si="211"/>
        <v/>
      </c>
      <c r="BO399" s="662" t="str">
        <f ca="1">IF($BB399="","",VLOOKUP(BB399,Invoer!$F$15:$AU$1999,15,FALSE))</f>
        <v/>
      </c>
      <c r="BP399" s="662" t="str">
        <f ca="1">IF($BB399="","",VLOOKUP(BB399,Invoer!$F$15:$AU$1999,24,FALSE))</f>
        <v/>
      </c>
      <c r="BQ399" s="662" t="str">
        <f ca="1">IF($BB399="","",VLOOKUP(BB399,Invoer!$F$15:$AU$1999,17,FALSE))</f>
        <v/>
      </c>
      <c r="BS399" s="73" t="e">
        <f t="shared" ca="1" si="238"/>
        <v>#VALUE!</v>
      </c>
      <c r="BT399" s="57" t="str">
        <f t="shared" ca="1" si="239"/>
        <v/>
      </c>
      <c r="CQ399" s="411" t="e">
        <f ca="1">Invoer!EG404</f>
        <v>#N/A</v>
      </c>
      <c r="CR399" s="599" t="str">
        <f t="shared" ca="1" si="214"/>
        <v/>
      </c>
      <c r="CS399" s="673" t="str">
        <f ca="1">IF($CR399="","",VLOOKUP(CR399,Invoer!$F$15:$AU$1500,2,FALSE))</f>
        <v/>
      </c>
      <c r="CT399" s="599" t="str">
        <f t="shared" ca="1" si="215"/>
        <v/>
      </c>
      <c r="CU399" s="599" t="str">
        <f ca="1">IF($CR399="","",VLOOKUP(CR399,Invoer!$F$15:$AU$1500,3,FALSE))</f>
        <v/>
      </c>
      <c r="CV399" s="599" t="str">
        <f ca="1">IF($CR399="","",IF(CU399&lt;&gt;"Liq","",VLOOKUP(CR399,Invoer!$F$15:$AU$1500,4,FALSE)))</f>
        <v/>
      </c>
      <c r="CW399" s="599" t="str">
        <f ca="1">IF($CR399="","",VLOOKUP(CR399,Invoer!$F$15:$AU$1500,5,FALSE))</f>
        <v/>
      </c>
      <c r="CX399" s="599" t="str">
        <f ca="1">IF($CR399="","",VLOOKUP(CR399,Invoer!$F$15:$AU$1500,6,FALSE))</f>
        <v/>
      </c>
      <c r="CY399" s="599" t="str">
        <f ca="1">IF($CR399="","",VLOOKUP(CR399,Invoer!$F$15:$AU$1500,9,FALSE))</f>
        <v/>
      </c>
      <c r="CZ399" s="599" t="str">
        <f ca="1">IF($CR399="","",VLOOKUP(CR399,Invoer!$F$15:$AU$1500,10,FALSE))</f>
        <v/>
      </c>
      <c r="DA399" s="599" t="str">
        <f ca="1">IF($CR399="","",VLOOKUP(CR399,Invoer!$F$15:$AU$1500,11,FALSE))</f>
        <v/>
      </c>
      <c r="DB399" s="599" t="str">
        <f ca="1">IF($CR399="","",VLOOKUP(CR399,Invoer!$F$15:$BB$1500,14,FALSE))</f>
        <v/>
      </c>
      <c r="DC399" s="662" t="str">
        <f ca="1">IF($CR399="","",VLOOKUP(CR399,Invoer!$F$15:$AU$1500,15,FALSE))</f>
        <v/>
      </c>
      <c r="DD399" s="599" t="str">
        <f ca="1">IF($CR399="","",VLOOKUP(CR399,Invoer!$F$15:$AU$1500,19,FALSE))</f>
        <v/>
      </c>
      <c r="DE399" s="662" t="str">
        <f ca="1">IF($CR399="","",VLOOKUP(CR399,Invoer!$F$15:$AU$1500,20,FALSE))</f>
        <v/>
      </c>
      <c r="DF399" s="662" t="str">
        <f ca="1">IF($CR399="","",VLOOKUP(CR399,Invoer!$F$15:$AU$1500,23,FALSE))</f>
        <v/>
      </c>
      <c r="DG399" s="662" t="str">
        <f ca="1">IF($CR399="","",VLOOKUP(CR399,Invoer!$F$15:$AU$1500,17,FALSE))</f>
        <v/>
      </c>
      <c r="DH399" s="681" t="str">
        <f t="shared" ca="1" si="216"/>
        <v/>
      </c>
      <c r="DI399" s="662" t="str">
        <f t="shared" ca="1" si="217"/>
        <v/>
      </c>
      <c r="DJ399" s="190"/>
      <c r="DK399" s="411" t="str">
        <f t="shared" ca="1" si="218"/>
        <v/>
      </c>
      <c r="DO399" s="61" t="e">
        <f ca="1">IF($DN$4&lt;3,Invoer!EB404,Invoer!EA404)</f>
        <v>#N/A</v>
      </c>
      <c r="DP399" s="599" t="str">
        <f t="shared" ca="1" si="219"/>
        <v/>
      </c>
      <c r="DQ399" s="673" t="str">
        <f ca="1">IF($DP399="","",VLOOKUP(DP399,Invoer!$F$15:$AU$1999,2,FALSE))</f>
        <v/>
      </c>
      <c r="DR399" s="599" t="str">
        <f t="shared" ca="1" si="220"/>
        <v/>
      </c>
      <c r="DS399" s="599" t="str">
        <f ca="1">IF($DP399="","",VLOOKUP(DP399,Invoer!$F$15:$AU$1999,3,FALSE))</f>
        <v/>
      </c>
      <c r="DT399" s="599" t="str">
        <f ca="1">IF($DP399="","",IF(DS399&lt;&gt;"Liq","",VLOOKUP(DP399,Invoer!$F$15:$AU$1999,4,FALSE)))</f>
        <v/>
      </c>
      <c r="DU399" s="599" t="str">
        <f ca="1">IF($DP399="","",VLOOKUP(DP399,Invoer!$F$15:$AU$1999,5,FALSE))</f>
        <v/>
      </c>
      <c r="DV399" s="599" t="str">
        <f ca="1">IF($DP399="","",VLOOKUP(DP399,Invoer!$F$15:$AU$1999,6,FALSE))</f>
        <v/>
      </c>
      <c r="DW399" s="599" t="str">
        <f ca="1">IF($DP399="","",VLOOKUP(DP399,Invoer!$F$15:$AU$1999,9,FALSE))</f>
        <v/>
      </c>
      <c r="DX399" s="599" t="str">
        <f ca="1">IF($DP399="","",VLOOKUP(DP399,Invoer!$F$15:$AU$1999,10,FALSE))</f>
        <v/>
      </c>
      <c r="DY399" s="595" t="str">
        <f ca="1">IF($DP399="","",VLOOKUP(DP399,Invoer!$F$15:$AU$1999,11,FALSE))</f>
        <v/>
      </c>
      <c r="DZ399" s="662" t="str">
        <f ca="1">IF($DP399="","",IF($DN$4&gt;2,"",VLOOKUP(DP399,Invoer!CQ:CS,3,FALSE)))</f>
        <v/>
      </c>
      <c r="EA399" s="541" t="str">
        <f ca="1">IF($DP399="","",IF(ISERROR(DQ399),0,IF($DN$4&lt;3,"",VLOOKUP(DP399,Invoer!$F$15:$AU$1999,15,FALSE))))</f>
        <v/>
      </c>
      <c r="EB399" s="595" t="str">
        <f ca="1">IF($DP399="","",IF($DN$4&lt;3,"",VLOOKUP(DP399,Invoer!$F$15:$AU$1999,19,FALSE)))</f>
        <v/>
      </c>
      <c r="EC399" s="541" t="str">
        <f ca="1">IF($DP399="","",IF(ISERROR(DQ399),0,IF($DN$4&lt;3,"",VLOOKUP(DP399,Invoer!$F$15:$AU$1999,24,FALSE))))</f>
        <v/>
      </c>
      <c r="ED399" s="541" t="str">
        <f ca="1">IF($DP399="","",IF(ISERROR(DQ399),0,IF($DN$4&lt;3,"",VLOOKUP(DP399,Invoer!$F$15:$AU$1999,17,FALSE))))</f>
        <v/>
      </c>
      <c r="EH399" s="89" t="e">
        <f ca="1">Invoer!CP404</f>
        <v>#N/A</v>
      </c>
      <c r="EI399" s="599" t="str">
        <f t="shared" ca="1" si="221"/>
        <v/>
      </c>
      <c r="EJ399" s="673" t="str">
        <f ca="1">IF(EI399="","",VLOOKUP(EI399,Invoer!$F$15:$AU$1999,2,FALSE))</f>
        <v/>
      </c>
      <c r="EK399" s="599" t="str">
        <f t="shared" ca="1" si="222"/>
        <v/>
      </c>
      <c r="EL399" s="599" t="str">
        <f ca="1">IF($EI399="","",VLOOKUP(EI399,Invoer!$F$15:$AU$1999,3,FALSE))</f>
        <v/>
      </c>
      <c r="EM399" s="599" t="str">
        <f ca="1">IF($EI399="","",IF(EL399&lt;&gt;"Liq","",VLOOKUP(EI399,Invoer!$F$15:$AU$1999,4,FALSE)))</f>
        <v/>
      </c>
      <c r="EN399" s="599" t="str">
        <f ca="1">IF($EI399="","",VLOOKUP(EI399,Invoer!$F$15:$AU$1999,6,FALSE))</f>
        <v/>
      </c>
      <c r="EO399" s="599" t="str">
        <f ca="1">IF(EI399="","",VLOOKUP(EI399,Invoer!$F$15:$AU$1999,9,FALSE))</f>
        <v/>
      </c>
      <c r="EP399" s="599" t="str">
        <f ca="1">IF(EI399="","",VLOOKUP(EI399,Invoer!$F$15:$AU$1999,10,FALSE))</f>
        <v/>
      </c>
      <c r="EQ399" s="599" t="str">
        <f ca="1">IF(EI399="","",VLOOKUP(EI399,Invoer!$F$15:$AU$1999,11,FALSE))</f>
        <v/>
      </c>
      <c r="ER399" s="662" t="str">
        <f ca="1">IF(EI399="","",VLOOKUP(EI399,Invoer!CQ:CS,3,FALSE))</f>
        <v/>
      </c>
      <c r="ES399" s="662" t="str">
        <f t="shared" ca="1" si="223"/>
        <v/>
      </c>
      <c r="ET399" s="513" t="str">
        <f t="shared" ca="1" si="224"/>
        <v/>
      </c>
      <c r="EU399" s="112" t="str">
        <f t="shared" ca="1" si="225"/>
        <v/>
      </c>
      <c r="EV399" s="83" t="s">
        <v>160</v>
      </c>
      <c r="EW399" s="682" t="str">
        <f t="shared" ca="1" si="226"/>
        <v/>
      </c>
      <c r="EX399" s="662" t="str">
        <f t="shared" ca="1" si="227"/>
        <v/>
      </c>
      <c r="EY399"/>
      <c r="EZ399" s="56" t="e">
        <f t="shared" ca="1" si="235"/>
        <v>#VALUE!</v>
      </c>
      <c r="FA399" s="56" t="e">
        <f t="shared" ca="1" si="236"/>
        <v>#VALUE!</v>
      </c>
      <c r="FE399"/>
      <c r="FI399"/>
      <c r="FJ399"/>
    </row>
    <row r="400" spans="1:166" ht="12" customHeight="1" x14ac:dyDescent="0.2">
      <c r="AC400" s="435" t="str">
        <f>IF($AC$7&lt;3,Invoer!DR405,IF($AC$7=3,Invoer!BT405,"x"))</f>
        <v>x</v>
      </c>
      <c r="AD400" s="599" t="str">
        <f t="shared" si="228"/>
        <v/>
      </c>
      <c r="AE400" s="673" t="str">
        <f>IF($AD400="","",VLOOKUP(AD400,Invoer!$F$15:$AU$1999,2,FALSE))</f>
        <v/>
      </c>
      <c r="AF400" s="599" t="str">
        <f t="shared" si="229"/>
        <v/>
      </c>
      <c r="AG400" s="599" t="str">
        <f>IF($AD400="","",VLOOKUP(AD400,Invoer!$F$15:$AU$1999,3,FALSE))</f>
        <v/>
      </c>
      <c r="AH400" s="599" t="str">
        <f>IF($AD400="","",IF(AG400&lt;&gt;"Liq","",VLOOKUP(AD400,Invoer!$F$15:$AU$1999,4,FALSE)))</f>
        <v/>
      </c>
      <c r="AI400" s="677" t="str">
        <f>IF($AD400="","",VLOOKUP(AD400,Invoer!$F$15:$AU$1999,5,FALSE))</f>
        <v/>
      </c>
      <c r="AJ400" s="599" t="str">
        <f>IF($AD400="","",VLOOKUP(AD400,Invoer!$F$15:$AU$1999,6,FALSE))</f>
        <v/>
      </c>
      <c r="AK400" s="599" t="str">
        <f>IF($AD400="","",VLOOKUP(AD400,Invoer!$F$15:$AU$1999,9,FALSE))</f>
        <v/>
      </c>
      <c r="AL400" s="599" t="str">
        <f>IF($AD400="","",VLOOKUP(AD400,Invoer!$F$15:$AU$1999,10,FALSE))</f>
        <v/>
      </c>
      <c r="AM400" s="599" t="str">
        <f>IF($AD400="","",VLOOKUP(AD400,Invoer!$F$15:$BB$1999,14,FALSE))</f>
        <v/>
      </c>
      <c r="AN400" s="599" t="str">
        <f>IF($AD400="","",VLOOKUP(AD400,Invoer!$F$15:$AU$1999,11,FALSE))</f>
        <v/>
      </c>
      <c r="AO400" s="662" t="str">
        <f>IF($AD400="","",VLOOKUP(AD400,Invoer!$F$15:$AU$1999,15,FALSE))</f>
        <v/>
      </c>
      <c r="AP400" s="599" t="str">
        <f>IF($AD400="","",VLOOKUP(AD400,Invoer!$F$15:$AU$1999,19,FALSE))</f>
        <v/>
      </c>
      <c r="AQ400" s="662" t="str">
        <f>IF($AD400="","",VLOOKUP(AD400,Invoer!$F$15:$AU$1999,24,FALSE))</f>
        <v/>
      </c>
      <c r="AR400" s="662" t="str">
        <f>IF($AD400="","",VLOOKUP(AD400,Invoer!$F$15:$AU$1999,17,FALSE))</f>
        <v/>
      </c>
      <c r="AS400" s="678" t="str">
        <f t="shared" si="237"/>
        <v/>
      </c>
      <c r="AT400" s="676" t="str">
        <f t="shared" si="212"/>
        <v/>
      </c>
      <c r="AU400" s="77" t="e">
        <f t="shared" si="213"/>
        <v>#VALUE!</v>
      </c>
      <c r="AW400" s="57"/>
      <c r="AX400" s="57"/>
      <c r="BA400" s="83" t="e">
        <f ca="1">Invoer!DW405</f>
        <v>#N/A</v>
      </c>
      <c r="BB400" s="599" t="str">
        <f t="shared" ca="1" si="230"/>
        <v/>
      </c>
      <c r="BC400" s="673" t="str">
        <f ca="1">IF($BB400="","",VLOOKUP(BB400,Invoer!$F$15:$AU$1999,2,FALSE))</f>
        <v/>
      </c>
      <c r="BD400" s="599" t="str">
        <f t="shared" ca="1" si="231"/>
        <v/>
      </c>
      <c r="BE400" s="599" t="str">
        <f ca="1">IF($BB400="","",VLOOKUP(BB400,Invoer!$F$15:$AU$1999,5,FALSE))</f>
        <v/>
      </c>
      <c r="BF400" s="599" t="str">
        <f ca="1">IF($BB400="","",VLOOKUP(BB400,Invoer!$F$15:$AU$1999,6,FALSE))</f>
        <v/>
      </c>
      <c r="BG400" s="599" t="str">
        <f ca="1">IF($BB400="","",VLOOKUP(BB400,Invoer!$F$15:$AU$1999,9,FALSE))</f>
        <v/>
      </c>
      <c r="BH400" s="599" t="str">
        <f ca="1">IF($BB400="","",VLOOKUP(BB400,Invoer!$F$15:$AU$1999,10,FALSE))</f>
        <v/>
      </c>
      <c r="BI400" s="599" t="str">
        <f ca="1">IF($BB400="","",VLOOKUP(BB400,Invoer!$F$15:$BB$1999,14,FALSE))</f>
        <v/>
      </c>
      <c r="BJ400" s="599" t="str">
        <f ca="1">IF($BB400="","",VLOOKUP(BB400,Invoer!$F$15:$AU$1999,11,FALSE))</f>
        <v/>
      </c>
      <c r="BK400" s="662" t="str">
        <f t="shared" ca="1" si="232"/>
        <v/>
      </c>
      <c r="BL400" s="662" t="str">
        <f t="shared" ca="1" si="233"/>
        <v/>
      </c>
      <c r="BM400" s="679" t="str">
        <f t="shared" ca="1" si="234"/>
        <v/>
      </c>
      <c r="BN400" s="662" t="str">
        <f t="shared" ca="1" si="211"/>
        <v/>
      </c>
      <c r="BO400" s="662" t="str">
        <f ca="1">IF($BB400="","",VLOOKUP(BB400,Invoer!$F$15:$AU$1999,15,FALSE))</f>
        <v/>
      </c>
      <c r="BP400" s="662" t="str">
        <f ca="1">IF($BB400="","",VLOOKUP(BB400,Invoer!$F$15:$AU$1999,24,FALSE))</f>
        <v/>
      </c>
      <c r="BQ400" s="662" t="str">
        <f ca="1">IF($BB400="","",VLOOKUP(BB400,Invoer!$F$15:$AU$1999,17,FALSE))</f>
        <v/>
      </c>
      <c r="BS400" s="73" t="e">
        <f t="shared" ca="1" si="238"/>
        <v>#VALUE!</v>
      </c>
      <c r="BT400" s="57" t="str">
        <f t="shared" ca="1" si="239"/>
        <v/>
      </c>
      <c r="CQ400" s="411" t="e">
        <f ca="1">Invoer!EG405</f>
        <v>#N/A</v>
      </c>
      <c r="CR400" s="599" t="str">
        <f t="shared" ca="1" si="214"/>
        <v/>
      </c>
      <c r="CS400" s="673" t="str">
        <f ca="1">IF($CR400="","",VLOOKUP(CR400,Invoer!$F$15:$AU$1500,2,FALSE))</f>
        <v/>
      </c>
      <c r="CT400" s="599" t="str">
        <f t="shared" ca="1" si="215"/>
        <v/>
      </c>
      <c r="CU400" s="599" t="str">
        <f ca="1">IF($CR400="","",VLOOKUP(CR400,Invoer!$F$15:$AU$1500,3,FALSE))</f>
        <v/>
      </c>
      <c r="CV400" s="599" t="str">
        <f ca="1">IF($CR400="","",IF(CU400&lt;&gt;"Liq","",VLOOKUP(CR400,Invoer!$F$15:$AU$1500,4,FALSE)))</f>
        <v/>
      </c>
      <c r="CW400" s="599" t="str">
        <f ca="1">IF($CR400="","",VLOOKUP(CR400,Invoer!$F$15:$AU$1500,5,FALSE))</f>
        <v/>
      </c>
      <c r="CX400" s="599" t="str">
        <f ca="1">IF($CR400="","",VLOOKUP(CR400,Invoer!$F$15:$AU$1500,6,FALSE))</f>
        <v/>
      </c>
      <c r="CY400" s="599" t="str">
        <f ca="1">IF($CR400="","",VLOOKUP(CR400,Invoer!$F$15:$AU$1500,9,FALSE))</f>
        <v/>
      </c>
      <c r="CZ400" s="599" t="str">
        <f ca="1">IF($CR400="","",VLOOKUP(CR400,Invoer!$F$15:$AU$1500,10,FALSE))</f>
        <v/>
      </c>
      <c r="DA400" s="599" t="str">
        <f ca="1">IF($CR400="","",VLOOKUP(CR400,Invoer!$F$15:$AU$1500,11,FALSE))</f>
        <v/>
      </c>
      <c r="DB400" s="599" t="str">
        <f ca="1">IF($CR400="","",VLOOKUP(CR400,Invoer!$F$15:$BB$1500,14,FALSE))</f>
        <v/>
      </c>
      <c r="DC400" s="662" t="str">
        <f ca="1">IF($CR400="","",VLOOKUP(CR400,Invoer!$F$15:$AU$1500,15,FALSE))</f>
        <v/>
      </c>
      <c r="DD400" s="599" t="str">
        <f ca="1">IF($CR400="","",VLOOKUP(CR400,Invoer!$F$15:$AU$1500,19,FALSE))</f>
        <v/>
      </c>
      <c r="DE400" s="662" t="str">
        <f ca="1">IF($CR400="","",VLOOKUP(CR400,Invoer!$F$15:$AU$1500,20,FALSE))</f>
        <v/>
      </c>
      <c r="DF400" s="662" t="str">
        <f ca="1">IF($CR400="","",VLOOKUP(CR400,Invoer!$F$15:$AU$1500,23,FALSE))</f>
        <v/>
      </c>
      <c r="DG400" s="662" t="str">
        <f ca="1">IF($CR400="","",VLOOKUP(CR400,Invoer!$F$15:$AU$1500,17,FALSE))</f>
        <v/>
      </c>
      <c r="DH400" s="681" t="str">
        <f t="shared" ca="1" si="216"/>
        <v/>
      </c>
      <c r="DI400" s="662" t="str">
        <f t="shared" ca="1" si="217"/>
        <v/>
      </c>
      <c r="DJ400" s="190"/>
      <c r="DK400" s="411" t="str">
        <f t="shared" ca="1" si="218"/>
        <v/>
      </c>
      <c r="DO400" s="61" t="e">
        <f ca="1">IF($DN$4&lt;3,Invoer!EB405,Invoer!EA405)</f>
        <v>#N/A</v>
      </c>
      <c r="DP400" s="599" t="str">
        <f t="shared" ca="1" si="219"/>
        <v/>
      </c>
      <c r="DQ400" s="673" t="str">
        <f ca="1">IF($DP400="","",VLOOKUP(DP400,Invoer!$F$15:$AU$1999,2,FALSE))</f>
        <v/>
      </c>
      <c r="DR400" s="599" t="str">
        <f t="shared" ca="1" si="220"/>
        <v/>
      </c>
      <c r="DS400" s="599" t="str">
        <f ca="1">IF($DP400="","",VLOOKUP(DP400,Invoer!$F$15:$AU$1999,3,FALSE))</f>
        <v/>
      </c>
      <c r="DT400" s="599" t="str">
        <f ca="1">IF($DP400="","",IF(DS400&lt;&gt;"Liq","",VLOOKUP(DP400,Invoer!$F$15:$AU$1999,4,FALSE)))</f>
        <v/>
      </c>
      <c r="DU400" s="599" t="str">
        <f ca="1">IF($DP400="","",VLOOKUP(DP400,Invoer!$F$15:$AU$1999,5,FALSE))</f>
        <v/>
      </c>
      <c r="DV400" s="599" t="str">
        <f ca="1">IF($DP400="","",VLOOKUP(DP400,Invoer!$F$15:$AU$1999,6,FALSE))</f>
        <v/>
      </c>
      <c r="DW400" s="599" t="str">
        <f ca="1">IF($DP400="","",VLOOKUP(DP400,Invoer!$F$15:$AU$1999,9,FALSE))</f>
        <v/>
      </c>
      <c r="DX400" s="599" t="str">
        <f ca="1">IF($DP400="","",VLOOKUP(DP400,Invoer!$F$15:$AU$1999,10,FALSE))</f>
        <v/>
      </c>
      <c r="DY400" s="595" t="str">
        <f ca="1">IF($DP400="","",VLOOKUP(DP400,Invoer!$F$15:$AU$1999,11,FALSE))</f>
        <v/>
      </c>
      <c r="DZ400" s="662" t="str">
        <f ca="1">IF($DP400="","",IF($DN$4&gt;2,"",VLOOKUP(DP400,Invoer!CQ:CS,3,FALSE)))</f>
        <v/>
      </c>
      <c r="EA400" s="541" t="str">
        <f ca="1">IF($DP400="","",IF(ISERROR(DQ400),0,IF($DN$4&lt;3,"",VLOOKUP(DP400,Invoer!$F$15:$AU$1999,15,FALSE))))</f>
        <v/>
      </c>
      <c r="EB400" s="595" t="str">
        <f ca="1">IF($DP400="","",IF($DN$4&lt;3,"",VLOOKUP(DP400,Invoer!$F$15:$AU$1999,19,FALSE)))</f>
        <v/>
      </c>
      <c r="EC400" s="541" t="str">
        <f ca="1">IF($DP400="","",IF(ISERROR(DQ400),0,IF($DN$4&lt;3,"",VLOOKUP(DP400,Invoer!$F$15:$AU$1999,24,FALSE))))</f>
        <v/>
      </c>
      <c r="ED400" s="541" t="str">
        <f ca="1">IF($DP400="","",IF(ISERROR(DQ400),0,IF($DN$4&lt;3,"",VLOOKUP(DP400,Invoer!$F$15:$AU$1999,17,FALSE))))</f>
        <v/>
      </c>
      <c r="EH400" s="89" t="e">
        <f ca="1">Invoer!CP405</f>
        <v>#N/A</v>
      </c>
      <c r="EI400" s="599" t="str">
        <f t="shared" ca="1" si="221"/>
        <v/>
      </c>
      <c r="EJ400" s="673" t="str">
        <f ca="1">IF(EI400="","",VLOOKUP(EI400,Invoer!$F$15:$AU$1999,2,FALSE))</f>
        <v/>
      </c>
      <c r="EK400" s="599" t="str">
        <f t="shared" ca="1" si="222"/>
        <v/>
      </c>
      <c r="EL400" s="599" t="str">
        <f ca="1">IF($EI400="","",VLOOKUP(EI400,Invoer!$F$15:$AU$1999,3,FALSE))</f>
        <v/>
      </c>
      <c r="EM400" s="599" t="str">
        <f ca="1">IF($EI400="","",IF(EL400&lt;&gt;"Liq","",VLOOKUP(EI400,Invoer!$F$15:$AU$1999,4,FALSE)))</f>
        <v/>
      </c>
      <c r="EN400" s="599" t="str">
        <f ca="1">IF($EI400="","",VLOOKUP(EI400,Invoer!$F$15:$AU$1999,6,FALSE))</f>
        <v/>
      </c>
      <c r="EO400" s="599" t="str">
        <f ca="1">IF(EI400="","",VLOOKUP(EI400,Invoer!$F$15:$AU$1999,9,FALSE))</f>
        <v/>
      </c>
      <c r="EP400" s="599" t="str">
        <f ca="1">IF(EI400="","",VLOOKUP(EI400,Invoer!$F$15:$AU$1999,10,FALSE))</f>
        <v/>
      </c>
      <c r="EQ400" s="599" t="str">
        <f ca="1">IF(EI400="","",VLOOKUP(EI400,Invoer!$F$15:$AU$1999,11,FALSE))</f>
        <v/>
      </c>
      <c r="ER400" s="662" t="str">
        <f ca="1">IF(EI400="","",VLOOKUP(EI400,Invoer!CQ:CS,3,FALSE))</f>
        <v/>
      </c>
      <c r="ES400" s="662" t="str">
        <f t="shared" ca="1" si="223"/>
        <v/>
      </c>
      <c r="ET400" s="513" t="str">
        <f t="shared" ca="1" si="224"/>
        <v/>
      </c>
      <c r="EU400" s="112" t="str">
        <f t="shared" ca="1" si="225"/>
        <v/>
      </c>
      <c r="EV400" s="83" t="s">
        <v>160</v>
      </c>
      <c r="EW400" s="682" t="str">
        <f t="shared" ca="1" si="226"/>
        <v/>
      </c>
      <c r="EX400" s="662" t="str">
        <f t="shared" ca="1" si="227"/>
        <v/>
      </c>
      <c r="EY400"/>
      <c r="EZ400" s="56" t="e">
        <f t="shared" ca="1" si="235"/>
        <v>#VALUE!</v>
      </c>
      <c r="FA400" s="56" t="e">
        <f t="shared" ca="1" si="236"/>
        <v>#VALUE!</v>
      </c>
      <c r="FE400"/>
      <c r="FI400"/>
      <c r="FJ400"/>
    </row>
    <row r="401" spans="29:166" ht="12" customHeight="1" x14ac:dyDescent="0.2">
      <c r="AC401" s="435" t="str">
        <f>IF($AC$7&lt;3,Invoer!DR406,IF($AC$7=3,Invoer!BT406,"x"))</f>
        <v>x</v>
      </c>
      <c r="AD401" s="599" t="str">
        <f t="shared" si="228"/>
        <v/>
      </c>
      <c r="AE401" s="673" t="str">
        <f>IF($AD401="","",VLOOKUP(AD401,Invoer!$F$15:$AU$1999,2,FALSE))</f>
        <v/>
      </c>
      <c r="AF401" s="599" t="str">
        <f t="shared" si="229"/>
        <v/>
      </c>
      <c r="AG401" s="599" t="str">
        <f>IF($AD401="","",VLOOKUP(AD401,Invoer!$F$15:$AU$1999,3,FALSE))</f>
        <v/>
      </c>
      <c r="AH401" s="599" t="str">
        <f>IF($AD401="","",IF(AG401&lt;&gt;"Liq","",VLOOKUP(AD401,Invoer!$F$15:$AU$1999,4,FALSE)))</f>
        <v/>
      </c>
      <c r="AI401" s="677" t="str">
        <f>IF($AD401="","",VLOOKUP(AD401,Invoer!$F$15:$AU$1999,5,FALSE))</f>
        <v/>
      </c>
      <c r="AJ401" s="599" t="str">
        <f>IF($AD401="","",VLOOKUP(AD401,Invoer!$F$15:$AU$1999,6,FALSE))</f>
        <v/>
      </c>
      <c r="AK401" s="599" t="str">
        <f>IF($AD401="","",VLOOKUP(AD401,Invoer!$F$15:$AU$1999,9,FALSE))</f>
        <v/>
      </c>
      <c r="AL401" s="599" t="str">
        <f>IF($AD401="","",VLOOKUP(AD401,Invoer!$F$15:$AU$1999,10,FALSE))</f>
        <v/>
      </c>
      <c r="AM401" s="599" t="str">
        <f>IF($AD401="","",VLOOKUP(AD401,Invoer!$F$15:$BB$1999,14,FALSE))</f>
        <v/>
      </c>
      <c r="AN401" s="599" t="str">
        <f>IF($AD401="","",VLOOKUP(AD401,Invoer!$F$15:$AU$1999,11,FALSE))</f>
        <v/>
      </c>
      <c r="AO401" s="662" t="str">
        <f>IF($AD401="","",VLOOKUP(AD401,Invoer!$F$15:$AU$1999,15,FALSE))</f>
        <v/>
      </c>
      <c r="AP401" s="599" t="str">
        <f>IF($AD401="","",VLOOKUP(AD401,Invoer!$F$15:$AU$1999,19,FALSE))</f>
        <v/>
      </c>
      <c r="AQ401" s="662" t="str">
        <f>IF($AD401="","",VLOOKUP(AD401,Invoer!$F$15:$AU$1999,24,FALSE))</f>
        <v/>
      </c>
      <c r="AR401" s="662" t="str">
        <f>IF($AD401="","",VLOOKUP(AD401,Invoer!$F$15:$AU$1999,17,FALSE))</f>
        <v/>
      </c>
      <c r="AS401" s="678" t="str">
        <f t="shared" si="237"/>
        <v/>
      </c>
      <c r="AT401" s="676" t="str">
        <f t="shared" si="212"/>
        <v/>
      </c>
      <c r="AU401" s="77" t="e">
        <f t="shared" si="213"/>
        <v>#VALUE!</v>
      </c>
      <c r="AW401" s="57"/>
      <c r="AX401" s="57"/>
      <c r="BA401" s="83" t="e">
        <f ca="1">Invoer!DW406</f>
        <v>#N/A</v>
      </c>
      <c r="BB401" s="599" t="str">
        <f t="shared" ca="1" si="230"/>
        <v/>
      </c>
      <c r="BC401" s="673" t="str">
        <f ca="1">IF($BB401="","",VLOOKUP(BB401,Invoer!$F$15:$AU$1999,2,FALSE))</f>
        <v/>
      </c>
      <c r="BD401" s="599" t="str">
        <f t="shared" ca="1" si="231"/>
        <v/>
      </c>
      <c r="BE401" s="599" t="str">
        <f ca="1">IF($BB401="","",VLOOKUP(BB401,Invoer!$F$15:$AU$1999,5,FALSE))</f>
        <v/>
      </c>
      <c r="BF401" s="599" t="str">
        <f ca="1">IF($BB401="","",VLOOKUP(BB401,Invoer!$F$15:$AU$1999,6,FALSE))</f>
        <v/>
      </c>
      <c r="BG401" s="599" t="str">
        <f ca="1">IF($BB401="","",VLOOKUP(BB401,Invoer!$F$15:$AU$1999,9,FALSE))</f>
        <v/>
      </c>
      <c r="BH401" s="599" t="str">
        <f ca="1">IF($BB401="","",VLOOKUP(BB401,Invoer!$F$15:$AU$1999,10,FALSE))</f>
        <v/>
      </c>
      <c r="BI401" s="599" t="str">
        <f ca="1">IF($BB401="","",VLOOKUP(BB401,Invoer!$F$15:$BB$1999,14,FALSE))</f>
        <v/>
      </c>
      <c r="BJ401" s="599" t="str">
        <f ca="1">IF($BB401="","",VLOOKUP(BB401,Invoer!$F$15:$AU$1999,11,FALSE))</f>
        <v/>
      </c>
      <c r="BK401" s="662" t="str">
        <f t="shared" ca="1" si="232"/>
        <v/>
      </c>
      <c r="BL401" s="662" t="str">
        <f t="shared" ca="1" si="233"/>
        <v/>
      </c>
      <c r="BM401" s="679" t="str">
        <f t="shared" ca="1" si="234"/>
        <v/>
      </c>
      <c r="BN401" s="662" t="str">
        <f t="shared" ca="1" si="211"/>
        <v/>
      </c>
      <c r="BO401" s="662" t="str">
        <f ca="1">IF($BB401="","",VLOOKUP(BB401,Invoer!$F$15:$AU$1999,15,FALSE))</f>
        <v/>
      </c>
      <c r="BP401" s="662" t="str">
        <f ca="1">IF($BB401="","",VLOOKUP(BB401,Invoer!$F$15:$AU$1999,24,FALSE))</f>
        <v/>
      </c>
      <c r="BQ401" s="662" t="str">
        <f ca="1">IF($BB401="","",VLOOKUP(BB401,Invoer!$F$15:$AU$1999,17,FALSE))</f>
        <v/>
      </c>
      <c r="BS401" s="73" t="e">
        <f t="shared" ca="1" si="238"/>
        <v>#VALUE!</v>
      </c>
      <c r="BT401" s="57" t="str">
        <f t="shared" ca="1" si="239"/>
        <v/>
      </c>
      <c r="CQ401" s="411" t="e">
        <f ca="1">Invoer!EG406</f>
        <v>#N/A</v>
      </c>
      <c r="CR401" s="599" t="str">
        <f t="shared" ca="1" si="214"/>
        <v/>
      </c>
      <c r="CS401" s="673" t="str">
        <f ca="1">IF($CR401="","",VLOOKUP(CR401,Invoer!$F$15:$AU$1500,2,FALSE))</f>
        <v/>
      </c>
      <c r="CT401" s="599" t="str">
        <f t="shared" ca="1" si="215"/>
        <v/>
      </c>
      <c r="CU401" s="599" t="str">
        <f ca="1">IF($CR401="","",VLOOKUP(CR401,Invoer!$F$15:$AU$1500,3,FALSE))</f>
        <v/>
      </c>
      <c r="CV401" s="599" t="str">
        <f ca="1">IF($CR401="","",IF(CU401&lt;&gt;"Liq","",VLOOKUP(CR401,Invoer!$F$15:$AU$1500,4,FALSE)))</f>
        <v/>
      </c>
      <c r="CW401" s="599" t="str">
        <f ca="1">IF($CR401="","",VLOOKUP(CR401,Invoer!$F$15:$AU$1500,5,FALSE))</f>
        <v/>
      </c>
      <c r="CX401" s="599" t="str">
        <f ca="1">IF($CR401="","",VLOOKUP(CR401,Invoer!$F$15:$AU$1500,6,FALSE))</f>
        <v/>
      </c>
      <c r="CY401" s="599" t="str">
        <f ca="1">IF($CR401="","",VLOOKUP(CR401,Invoer!$F$15:$AU$1500,9,FALSE))</f>
        <v/>
      </c>
      <c r="CZ401" s="599" t="str">
        <f ca="1">IF($CR401="","",VLOOKUP(CR401,Invoer!$F$15:$AU$1500,10,FALSE))</f>
        <v/>
      </c>
      <c r="DA401" s="599" t="str">
        <f ca="1">IF($CR401="","",VLOOKUP(CR401,Invoer!$F$15:$AU$1500,11,FALSE))</f>
        <v/>
      </c>
      <c r="DB401" s="599" t="str">
        <f ca="1">IF($CR401="","",VLOOKUP(CR401,Invoer!$F$15:$BB$1500,14,FALSE))</f>
        <v/>
      </c>
      <c r="DC401" s="662" t="str">
        <f ca="1">IF($CR401="","",VLOOKUP(CR401,Invoer!$F$15:$AU$1500,15,FALSE))</f>
        <v/>
      </c>
      <c r="DD401" s="599" t="str">
        <f ca="1">IF($CR401="","",VLOOKUP(CR401,Invoer!$F$15:$AU$1500,19,FALSE))</f>
        <v/>
      </c>
      <c r="DE401" s="662" t="str">
        <f ca="1">IF($CR401="","",VLOOKUP(CR401,Invoer!$F$15:$AU$1500,20,FALSE))</f>
        <v/>
      </c>
      <c r="DF401" s="662" t="str">
        <f ca="1">IF($CR401="","",VLOOKUP(CR401,Invoer!$F$15:$AU$1500,23,FALSE))</f>
        <v/>
      </c>
      <c r="DG401" s="662" t="str">
        <f ca="1">IF($CR401="","",VLOOKUP(CR401,Invoer!$F$15:$AU$1500,17,FALSE))</f>
        <v/>
      </c>
      <c r="DH401" s="681" t="str">
        <f t="shared" ca="1" si="216"/>
        <v/>
      </c>
      <c r="DI401" s="662" t="str">
        <f t="shared" ca="1" si="217"/>
        <v/>
      </c>
      <c r="DJ401" s="190"/>
      <c r="DK401" s="411" t="str">
        <f t="shared" ca="1" si="218"/>
        <v/>
      </c>
      <c r="DO401" s="61" t="e">
        <f ca="1">IF($DN$4&lt;3,Invoer!EB406,Invoer!EA406)</f>
        <v>#N/A</v>
      </c>
      <c r="DP401" s="599" t="str">
        <f t="shared" ca="1" si="219"/>
        <v/>
      </c>
      <c r="DQ401" s="673" t="str">
        <f ca="1">IF($DP401="","",VLOOKUP(DP401,Invoer!$F$15:$AU$1999,2,FALSE))</f>
        <v/>
      </c>
      <c r="DR401" s="599" t="str">
        <f t="shared" ca="1" si="220"/>
        <v/>
      </c>
      <c r="DS401" s="599" t="str">
        <f ca="1">IF($DP401="","",VLOOKUP(DP401,Invoer!$F$15:$AU$1999,3,FALSE))</f>
        <v/>
      </c>
      <c r="DT401" s="599" t="str">
        <f ca="1">IF($DP401="","",IF(DS401&lt;&gt;"Liq","",VLOOKUP(DP401,Invoer!$F$15:$AU$1999,4,FALSE)))</f>
        <v/>
      </c>
      <c r="DU401" s="599" t="str">
        <f ca="1">IF($DP401="","",VLOOKUP(DP401,Invoer!$F$15:$AU$1999,5,FALSE))</f>
        <v/>
      </c>
      <c r="DV401" s="599" t="str">
        <f ca="1">IF($DP401="","",VLOOKUP(DP401,Invoer!$F$15:$AU$1999,6,FALSE))</f>
        <v/>
      </c>
      <c r="DW401" s="599" t="str">
        <f ca="1">IF($DP401="","",VLOOKUP(DP401,Invoer!$F$15:$AU$1999,9,FALSE))</f>
        <v/>
      </c>
      <c r="DX401" s="599" t="str">
        <f ca="1">IF($DP401="","",VLOOKUP(DP401,Invoer!$F$15:$AU$1999,10,FALSE))</f>
        <v/>
      </c>
      <c r="DY401" s="595" t="str">
        <f ca="1">IF($DP401="","",VLOOKUP(DP401,Invoer!$F$15:$AU$1999,11,FALSE))</f>
        <v/>
      </c>
      <c r="DZ401" s="662" t="str">
        <f ca="1">IF($DP401="","",IF($DN$4&gt;2,"",VLOOKUP(DP401,Invoer!CQ:CS,3,FALSE)))</f>
        <v/>
      </c>
      <c r="EA401" s="541" t="str">
        <f ca="1">IF($DP401="","",IF(ISERROR(DQ401),0,IF($DN$4&lt;3,"",VLOOKUP(DP401,Invoer!$F$15:$AU$1999,15,FALSE))))</f>
        <v/>
      </c>
      <c r="EB401" s="595" t="str">
        <f ca="1">IF($DP401="","",IF($DN$4&lt;3,"",VLOOKUP(DP401,Invoer!$F$15:$AU$1999,19,FALSE)))</f>
        <v/>
      </c>
      <c r="EC401" s="541" t="str">
        <f ca="1">IF($DP401="","",IF(ISERROR(DQ401),0,IF($DN$4&lt;3,"",VLOOKUP(DP401,Invoer!$F$15:$AU$1999,24,FALSE))))</f>
        <v/>
      </c>
      <c r="ED401" s="541" t="str">
        <f ca="1">IF($DP401="","",IF(ISERROR(DQ401),0,IF($DN$4&lt;3,"",VLOOKUP(DP401,Invoer!$F$15:$AU$1999,17,FALSE))))</f>
        <v/>
      </c>
      <c r="EH401" s="89" t="e">
        <f ca="1">Invoer!CP406</f>
        <v>#N/A</v>
      </c>
      <c r="EI401" s="599" t="str">
        <f t="shared" ca="1" si="221"/>
        <v/>
      </c>
      <c r="EJ401" s="673" t="str">
        <f ca="1">IF(EI401="","",VLOOKUP(EI401,Invoer!$F$15:$AU$1999,2,FALSE))</f>
        <v/>
      </c>
      <c r="EK401" s="599" t="str">
        <f t="shared" ca="1" si="222"/>
        <v/>
      </c>
      <c r="EL401" s="599" t="str">
        <f ca="1">IF($EI401="","",VLOOKUP(EI401,Invoer!$F$15:$AU$1999,3,FALSE))</f>
        <v/>
      </c>
      <c r="EM401" s="599" t="str">
        <f ca="1">IF($EI401="","",IF(EL401&lt;&gt;"Liq","",VLOOKUP(EI401,Invoer!$F$15:$AU$1999,4,FALSE)))</f>
        <v/>
      </c>
      <c r="EN401" s="599" t="str">
        <f ca="1">IF($EI401="","",VLOOKUP(EI401,Invoer!$F$15:$AU$1999,6,FALSE))</f>
        <v/>
      </c>
      <c r="EO401" s="599" t="str">
        <f ca="1">IF(EI401="","",VLOOKUP(EI401,Invoer!$F$15:$AU$1999,9,FALSE))</f>
        <v/>
      </c>
      <c r="EP401" s="599" t="str">
        <f ca="1">IF(EI401="","",VLOOKUP(EI401,Invoer!$F$15:$AU$1999,10,FALSE))</f>
        <v/>
      </c>
      <c r="EQ401" s="599" t="str">
        <f ca="1">IF(EI401="","",VLOOKUP(EI401,Invoer!$F$15:$AU$1999,11,FALSE))</f>
        <v/>
      </c>
      <c r="ER401" s="662" t="str">
        <f ca="1">IF(EI401="","",VLOOKUP(EI401,Invoer!CQ:CS,3,FALSE))</f>
        <v/>
      </c>
      <c r="ES401" s="662" t="str">
        <f t="shared" ca="1" si="223"/>
        <v/>
      </c>
      <c r="ET401" s="513" t="str">
        <f t="shared" ca="1" si="224"/>
        <v/>
      </c>
      <c r="EU401" s="112" t="str">
        <f t="shared" ca="1" si="225"/>
        <v/>
      </c>
      <c r="EV401" s="83" t="s">
        <v>160</v>
      </c>
      <c r="EW401" s="682" t="str">
        <f t="shared" ca="1" si="226"/>
        <v/>
      </c>
      <c r="EX401" s="662" t="str">
        <f t="shared" ca="1" si="227"/>
        <v/>
      </c>
      <c r="EY401"/>
      <c r="EZ401" s="56" t="e">
        <f t="shared" ca="1" si="235"/>
        <v>#VALUE!</v>
      </c>
      <c r="FA401" s="56" t="e">
        <f t="shared" ca="1" si="236"/>
        <v>#VALUE!</v>
      </c>
      <c r="FE401"/>
      <c r="FI401"/>
      <c r="FJ401"/>
    </row>
    <row r="402" spans="29:166" ht="12" customHeight="1" x14ac:dyDescent="0.2">
      <c r="AC402" s="435" t="str">
        <f>IF($AC$7&lt;3,Invoer!DR407,IF($AC$7=3,Invoer!BT407,"x"))</f>
        <v>x</v>
      </c>
      <c r="AD402" s="599" t="str">
        <f t="shared" si="228"/>
        <v/>
      </c>
      <c r="AE402" s="673" t="str">
        <f>IF($AD402="","",VLOOKUP(AD402,Invoer!$F$15:$AU$1999,2,FALSE))</f>
        <v/>
      </c>
      <c r="AF402" s="599" t="str">
        <f t="shared" si="229"/>
        <v/>
      </c>
      <c r="AG402" s="599" t="str">
        <f>IF($AD402="","",VLOOKUP(AD402,Invoer!$F$15:$AU$1999,3,FALSE))</f>
        <v/>
      </c>
      <c r="AH402" s="599" t="str">
        <f>IF($AD402="","",IF(AG402&lt;&gt;"Liq","",VLOOKUP(AD402,Invoer!$F$15:$AU$1999,4,FALSE)))</f>
        <v/>
      </c>
      <c r="AI402" s="677" t="str">
        <f>IF($AD402="","",VLOOKUP(AD402,Invoer!$F$15:$AU$1999,5,FALSE))</f>
        <v/>
      </c>
      <c r="AJ402" s="599" t="str">
        <f>IF($AD402="","",VLOOKUP(AD402,Invoer!$F$15:$AU$1999,6,FALSE))</f>
        <v/>
      </c>
      <c r="AK402" s="599" t="str">
        <f>IF($AD402="","",VLOOKUP(AD402,Invoer!$F$15:$AU$1999,9,FALSE))</f>
        <v/>
      </c>
      <c r="AL402" s="599" t="str">
        <f>IF($AD402="","",VLOOKUP(AD402,Invoer!$F$15:$AU$1999,10,FALSE))</f>
        <v/>
      </c>
      <c r="AM402" s="599" t="str">
        <f>IF($AD402="","",VLOOKUP(AD402,Invoer!$F$15:$BB$1999,14,FALSE))</f>
        <v/>
      </c>
      <c r="AN402" s="599" t="str">
        <f>IF($AD402="","",VLOOKUP(AD402,Invoer!$F$15:$AU$1999,11,FALSE))</f>
        <v/>
      </c>
      <c r="AO402" s="662" t="str">
        <f>IF($AD402="","",VLOOKUP(AD402,Invoer!$F$15:$AU$1999,15,FALSE))</f>
        <v/>
      </c>
      <c r="AP402" s="599" t="str">
        <f>IF($AD402="","",VLOOKUP(AD402,Invoer!$F$15:$AU$1999,19,FALSE))</f>
        <v/>
      </c>
      <c r="AQ402" s="662" t="str">
        <f>IF($AD402="","",VLOOKUP(AD402,Invoer!$F$15:$AU$1999,24,FALSE))</f>
        <v/>
      </c>
      <c r="AR402" s="662" t="str">
        <f>IF($AD402="","",VLOOKUP(AD402,Invoer!$F$15:$AU$1999,17,FALSE))</f>
        <v/>
      </c>
      <c r="AS402" s="678" t="str">
        <f t="shared" si="237"/>
        <v/>
      </c>
      <c r="AT402" s="676" t="str">
        <f t="shared" si="212"/>
        <v/>
      </c>
      <c r="AU402" s="77" t="e">
        <f t="shared" si="213"/>
        <v>#VALUE!</v>
      </c>
      <c r="AW402" s="57"/>
      <c r="AX402" s="57"/>
      <c r="BA402" s="83" t="e">
        <f ca="1">Invoer!DW407</f>
        <v>#N/A</v>
      </c>
      <c r="BB402" s="599" t="str">
        <f t="shared" ca="1" si="230"/>
        <v/>
      </c>
      <c r="BC402" s="673" t="str">
        <f ca="1">IF($BB402="","",VLOOKUP(BB402,Invoer!$F$15:$AU$1999,2,FALSE))</f>
        <v/>
      </c>
      <c r="BD402" s="599" t="str">
        <f t="shared" ca="1" si="231"/>
        <v/>
      </c>
      <c r="BE402" s="599" t="str">
        <f ca="1">IF($BB402="","",VLOOKUP(BB402,Invoer!$F$15:$AU$1999,5,FALSE))</f>
        <v/>
      </c>
      <c r="BF402" s="599" t="str">
        <f ca="1">IF($BB402="","",VLOOKUP(BB402,Invoer!$F$15:$AU$1999,6,FALSE))</f>
        <v/>
      </c>
      <c r="BG402" s="599" t="str">
        <f ca="1">IF($BB402="","",VLOOKUP(BB402,Invoer!$F$15:$AU$1999,9,FALSE))</f>
        <v/>
      </c>
      <c r="BH402" s="599" t="str">
        <f ca="1">IF($BB402="","",VLOOKUP(BB402,Invoer!$F$15:$AU$1999,10,FALSE))</f>
        <v/>
      </c>
      <c r="BI402" s="599" t="str">
        <f ca="1">IF($BB402="","",VLOOKUP(BB402,Invoer!$F$15:$BB$1999,14,FALSE))</f>
        <v/>
      </c>
      <c r="BJ402" s="599" t="str">
        <f ca="1">IF($BB402="","",VLOOKUP(BB402,Invoer!$F$15:$AU$1999,11,FALSE))</f>
        <v/>
      </c>
      <c r="BK402" s="662" t="str">
        <f t="shared" ca="1" si="232"/>
        <v/>
      </c>
      <c r="BL402" s="662" t="str">
        <f t="shared" ca="1" si="233"/>
        <v/>
      </c>
      <c r="BM402" s="679" t="str">
        <f t="shared" ca="1" si="234"/>
        <v/>
      </c>
      <c r="BN402" s="662" t="str">
        <f t="shared" ca="1" si="211"/>
        <v/>
      </c>
      <c r="BO402" s="662" t="str">
        <f ca="1">IF($BB402="","",VLOOKUP(BB402,Invoer!$F$15:$AU$1999,15,FALSE))</f>
        <v/>
      </c>
      <c r="BP402" s="662" t="str">
        <f ca="1">IF($BB402="","",VLOOKUP(BB402,Invoer!$F$15:$AU$1999,24,FALSE))</f>
        <v/>
      </c>
      <c r="BQ402" s="662" t="str">
        <f ca="1">IF($BB402="","",VLOOKUP(BB402,Invoer!$F$15:$AU$1999,17,FALSE))</f>
        <v/>
      </c>
      <c r="BS402" s="73" t="e">
        <f t="shared" ca="1" si="238"/>
        <v>#VALUE!</v>
      </c>
      <c r="BT402" s="57" t="str">
        <f t="shared" ca="1" si="239"/>
        <v/>
      </c>
      <c r="CQ402" s="411" t="e">
        <f ca="1">Invoer!EG407</f>
        <v>#N/A</v>
      </c>
      <c r="CR402" s="599" t="str">
        <f t="shared" ca="1" si="214"/>
        <v/>
      </c>
      <c r="CS402" s="673" t="str">
        <f ca="1">IF($CR402="","",VLOOKUP(CR402,Invoer!$F$15:$AU$1500,2,FALSE))</f>
        <v/>
      </c>
      <c r="CT402" s="599" t="str">
        <f t="shared" ca="1" si="215"/>
        <v/>
      </c>
      <c r="CU402" s="599" t="str">
        <f ca="1">IF($CR402="","",VLOOKUP(CR402,Invoer!$F$15:$AU$1500,3,FALSE))</f>
        <v/>
      </c>
      <c r="CV402" s="599" t="str">
        <f ca="1">IF($CR402="","",IF(CU402&lt;&gt;"Liq","",VLOOKUP(CR402,Invoer!$F$15:$AU$1500,4,FALSE)))</f>
        <v/>
      </c>
      <c r="CW402" s="599" t="str">
        <f ca="1">IF($CR402="","",VLOOKUP(CR402,Invoer!$F$15:$AU$1500,5,FALSE))</f>
        <v/>
      </c>
      <c r="CX402" s="599" t="str">
        <f ca="1">IF($CR402="","",VLOOKUP(CR402,Invoer!$F$15:$AU$1500,6,FALSE))</f>
        <v/>
      </c>
      <c r="CY402" s="599" t="str">
        <f ca="1">IF($CR402="","",VLOOKUP(CR402,Invoer!$F$15:$AU$1500,9,FALSE))</f>
        <v/>
      </c>
      <c r="CZ402" s="599" t="str">
        <f ca="1">IF($CR402="","",VLOOKUP(CR402,Invoer!$F$15:$AU$1500,10,FALSE))</f>
        <v/>
      </c>
      <c r="DA402" s="599" t="str">
        <f ca="1">IF($CR402="","",VLOOKUP(CR402,Invoer!$F$15:$AU$1500,11,FALSE))</f>
        <v/>
      </c>
      <c r="DB402" s="599" t="str">
        <f ca="1">IF($CR402="","",VLOOKUP(CR402,Invoer!$F$15:$BB$1500,14,FALSE))</f>
        <v/>
      </c>
      <c r="DC402" s="662" t="str">
        <f ca="1">IF($CR402="","",VLOOKUP(CR402,Invoer!$F$15:$AU$1500,15,FALSE))</f>
        <v/>
      </c>
      <c r="DD402" s="599" t="str">
        <f ca="1">IF($CR402="","",VLOOKUP(CR402,Invoer!$F$15:$AU$1500,19,FALSE))</f>
        <v/>
      </c>
      <c r="DE402" s="662" t="str">
        <f ca="1">IF($CR402="","",VLOOKUP(CR402,Invoer!$F$15:$AU$1500,20,FALSE))</f>
        <v/>
      </c>
      <c r="DF402" s="662" t="str">
        <f ca="1">IF($CR402="","",VLOOKUP(CR402,Invoer!$F$15:$AU$1500,23,FALSE))</f>
        <v/>
      </c>
      <c r="DG402" s="662" t="str">
        <f ca="1">IF($CR402="","",VLOOKUP(CR402,Invoer!$F$15:$AU$1500,17,FALSE))</f>
        <v/>
      </c>
      <c r="DH402" s="681" t="str">
        <f t="shared" ca="1" si="216"/>
        <v/>
      </c>
      <c r="DI402" s="662" t="str">
        <f t="shared" ca="1" si="217"/>
        <v/>
      </c>
      <c r="DJ402" s="190"/>
      <c r="DK402" s="411" t="str">
        <f t="shared" ca="1" si="218"/>
        <v/>
      </c>
      <c r="DO402" s="61" t="e">
        <f ca="1">IF($DN$4&lt;3,Invoer!EB407,Invoer!EA407)</f>
        <v>#N/A</v>
      </c>
      <c r="DP402" s="599" t="str">
        <f t="shared" ca="1" si="219"/>
        <v/>
      </c>
      <c r="DQ402" s="673" t="str">
        <f ca="1">IF($DP402="","",VLOOKUP(DP402,Invoer!$F$15:$AU$1999,2,FALSE))</f>
        <v/>
      </c>
      <c r="DR402" s="599" t="str">
        <f t="shared" ca="1" si="220"/>
        <v/>
      </c>
      <c r="DS402" s="599" t="str">
        <f ca="1">IF($DP402="","",VLOOKUP(DP402,Invoer!$F$15:$AU$1999,3,FALSE))</f>
        <v/>
      </c>
      <c r="DT402" s="599" t="str">
        <f ca="1">IF($DP402="","",IF(DS402&lt;&gt;"Liq","",VLOOKUP(DP402,Invoer!$F$15:$AU$1999,4,FALSE)))</f>
        <v/>
      </c>
      <c r="DU402" s="599" t="str">
        <f ca="1">IF($DP402="","",VLOOKUP(DP402,Invoer!$F$15:$AU$1999,5,FALSE))</f>
        <v/>
      </c>
      <c r="DV402" s="599" t="str">
        <f ca="1">IF($DP402="","",VLOOKUP(DP402,Invoer!$F$15:$AU$1999,6,FALSE))</f>
        <v/>
      </c>
      <c r="DW402" s="599" t="str">
        <f ca="1">IF($DP402="","",VLOOKUP(DP402,Invoer!$F$15:$AU$1999,9,FALSE))</f>
        <v/>
      </c>
      <c r="DX402" s="599" t="str">
        <f ca="1">IF($DP402="","",VLOOKUP(DP402,Invoer!$F$15:$AU$1999,10,FALSE))</f>
        <v/>
      </c>
      <c r="DY402" s="595" t="str">
        <f ca="1">IF($DP402="","",VLOOKUP(DP402,Invoer!$F$15:$AU$1999,11,FALSE))</f>
        <v/>
      </c>
      <c r="DZ402" s="662" t="str">
        <f ca="1">IF($DP402="","",IF($DN$4&gt;2,"",VLOOKUP(DP402,Invoer!CQ:CS,3,FALSE)))</f>
        <v/>
      </c>
      <c r="EA402" s="541" t="str">
        <f ca="1">IF($DP402="","",IF(ISERROR(DQ402),0,IF($DN$4&lt;3,"",VLOOKUP(DP402,Invoer!$F$15:$AU$1999,15,FALSE))))</f>
        <v/>
      </c>
      <c r="EB402" s="595" t="str">
        <f ca="1">IF($DP402="","",IF($DN$4&lt;3,"",VLOOKUP(DP402,Invoer!$F$15:$AU$1999,19,FALSE)))</f>
        <v/>
      </c>
      <c r="EC402" s="541" t="str">
        <f ca="1">IF($DP402="","",IF(ISERROR(DQ402),0,IF($DN$4&lt;3,"",VLOOKUP(DP402,Invoer!$F$15:$AU$1999,24,FALSE))))</f>
        <v/>
      </c>
      <c r="ED402" s="541" t="str">
        <f ca="1">IF($DP402="","",IF(ISERROR(DQ402),0,IF($DN$4&lt;3,"",VLOOKUP(DP402,Invoer!$F$15:$AU$1999,17,FALSE))))</f>
        <v/>
      </c>
      <c r="EH402" s="89" t="e">
        <f ca="1">Invoer!CP407</f>
        <v>#N/A</v>
      </c>
      <c r="EI402" s="599" t="str">
        <f t="shared" ca="1" si="221"/>
        <v/>
      </c>
      <c r="EJ402" s="673" t="str">
        <f ca="1">IF(EI402="","",VLOOKUP(EI402,Invoer!$F$15:$AU$1999,2,FALSE))</f>
        <v/>
      </c>
      <c r="EK402" s="599" t="str">
        <f t="shared" ca="1" si="222"/>
        <v/>
      </c>
      <c r="EL402" s="599" t="str">
        <f ca="1">IF($EI402="","",VLOOKUP(EI402,Invoer!$F$15:$AU$1999,3,FALSE))</f>
        <v/>
      </c>
      <c r="EM402" s="599" t="str">
        <f ca="1">IF($EI402="","",IF(EL402&lt;&gt;"Liq","",VLOOKUP(EI402,Invoer!$F$15:$AU$1999,4,FALSE)))</f>
        <v/>
      </c>
      <c r="EN402" s="599" t="str">
        <f ca="1">IF($EI402="","",VLOOKUP(EI402,Invoer!$F$15:$AU$1999,6,FALSE))</f>
        <v/>
      </c>
      <c r="EO402" s="599" t="str">
        <f ca="1">IF(EI402="","",VLOOKUP(EI402,Invoer!$F$15:$AU$1999,9,FALSE))</f>
        <v/>
      </c>
      <c r="EP402" s="599" t="str">
        <f ca="1">IF(EI402="","",VLOOKUP(EI402,Invoer!$F$15:$AU$1999,10,FALSE))</f>
        <v/>
      </c>
      <c r="EQ402" s="599" t="str">
        <f ca="1">IF(EI402="","",VLOOKUP(EI402,Invoer!$F$15:$AU$1999,11,FALSE))</f>
        <v/>
      </c>
      <c r="ER402" s="662" t="str">
        <f ca="1">IF(EI402="","",VLOOKUP(EI402,Invoer!CQ:CS,3,FALSE))</f>
        <v/>
      </c>
      <c r="ES402" s="662" t="str">
        <f t="shared" ca="1" si="223"/>
        <v/>
      </c>
      <c r="ET402" s="513" t="str">
        <f t="shared" ca="1" si="224"/>
        <v/>
      </c>
      <c r="EU402" s="112" t="str">
        <f t="shared" ca="1" si="225"/>
        <v/>
      </c>
      <c r="EV402" s="83" t="s">
        <v>160</v>
      </c>
      <c r="EW402" s="682" t="str">
        <f t="shared" ca="1" si="226"/>
        <v/>
      </c>
      <c r="EX402" s="662" t="str">
        <f t="shared" ca="1" si="227"/>
        <v/>
      </c>
      <c r="EY402"/>
      <c r="EZ402" s="56" t="e">
        <f t="shared" ca="1" si="235"/>
        <v>#VALUE!</v>
      </c>
      <c r="FA402" s="56" t="e">
        <f t="shared" ca="1" si="236"/>
        <v>#VALUE!</v>
      </c>
      <c r="FE402"/>
      <c r="FI402"/>
      <c r="FJ402"/>
    </row>
    <row r="403" spans="29:166" ht="12" customHeight="1" x14ac:dyDescent="0.2">
      <c r="AC403" s="435" t="str">
        <f>IF($AC$7&lt;3,Invoer!DR408,IF($AC$7=3,Invoer!BT408,"x"))</f>
        <v>x</v>
      </c>
      <c r="AD403" s="599" t="str">
        <f t="shared" si="228"/>
        <v/>
      </c>
      <c r="AE403" s="673" t="str">
        <f>IF($AD403="","",VLOOKUP(AD403,Invoer!$F$15:$AU$1999,2,FALSE))</f>
        <v/>
      </c>
      <c r="AF403" s="599" t="str">
        <f t="shared" si="229"/>
        <v/>
      </c>
      <c r="AG403" s="599" t="str">
        <f>IF($AD403="","",VLOOKUP(AD403,Invoer!$F$15:$AU$1999,3,FALSE))</f>
        <v/>
      </c>
      <c r="AH403" s="599" t="str">
        <f>IF($AD403="","",IF(AG403&lt;&gt;"Liq","",VLOOKUP(AD403,Invoer!$F$15:$AU$1999,4,FALSE)))</f>
        <v/>
      </c>
      <c r="AI403" s="677" t="str">
        <f>IF($AD403="","",VLOOKUP(AD403,Invoer!$F$15:$AU$1999,5,FALSE))</f>
        <v/>
      </c>
      <c r="AJ403" s="599" t="str">
        <f>IF($AD403="","",VLOOKUP(AD403,Invoer!$F$15:$AU$1999,6,FALSE))</f>
        <v/>
      </c>
      <c r="AK403" s="599" t="str">
        <f>IF($AD403="","",VLOOKUP(AD403,Invoer!$F$15:$AU$1999,9,FALSE))</f>
        <v/>
      </c>
      <c r="AL403" s="599" t="str">
        <f>IF($AD403="","",VLOOKUP(AD403,Invoer!$F$15:$AU$1999,10,FALSE))</f>
        <v/>
      </c>
      <c r="AM403" s="599" t="str">
        <f>IF($AD403="","",VLOOKUP(AD403,Invoer!$F$15:$BB$1999,14,FALSE))</f>
        <v/>
      </c>
      <c r="AN403" s="599" t="str">
        <f>IF($AD403="","",VLOOKUP(AD403,Invoer!$F$15:$AU$1999,11,FALSE))</f>
        <v/>
      </c>
      <c r="AO403" s="662" t="str">
        <f>IF($AD403="","",VLOOKUP(AD403,Invoer!$F$15:$AU$1999,15,FALSE))</f>
        <v/>
      </c>
      <c r="AP403" s="599" t="str">
        <f>IF($AD403="","",VLOOKUP(AD403,Invoer!$F$15:$AU$1999,19,FALSE))</f>
        <v/>
      </c>
      <c r="AQ403" s="662" t="str">
        <f>IF($AD403="","",VLOOKUP(AD403,Invoer!$F$15:$AU$1999,24,FALSE))</f>
        <v/>
      </c>
      <c r="AR403" s="662" t="str">
        <f>IF($AD403="","",VLOOKUP(AD403,Invoer!$F$15:$AU$1999,17,FALSE))</f>
        <v/>
      </c>
      <c r="AS403" s="678" t="str">
        <f t="shared" si="237"/>
        <v/>
      </c>
      <c r="AT403" s="676" t="str">
        <f t="shared" si="212"/>
        <v/>
      </c>
      <c r="AU403" s="77" t="e">
        <f t="shared" si="213"/>
        <v>#VALUE!</v>
      </c>
      <c r="AW403" s="57"/>
      <c r="AX403" s="57"/>
      <c r="BA403" s="83" t="e">
        <f ca="1">Invoer!DW408</f>
        <v>#N/A</v>
      </c>
      <c r="BB403" s="599" t="str">
        <f t="shared" ca="1" si="230"/>
        <v/>
      </c>
      <c r="BC403" s="673" t="str">
        <f ca="1">IF($BB403="","",VLOOKUP(BB403,Invoer!$F$15:$AU$1999,2,FALSE))</f>
        <v/>
      </c>
      <c r="BD403" s="599" t="str">
        <f t="shared" ca="1" si="231"/>
        <v/>
      </c>
      <c r="BE403" s="599" t="str">
        <f ca="1">IF($BB403="","",VLOOKUP(BB403,Invoer!$F$15:$AU$1999,5,FALSE))</f>
        <v/>
      </c>
      <c r="BF403" s="599" t="str">
        <f ca="1">IF($BB403="","",VLOOKUP(BB403,Invoer!$F$15:$AU$1999,6,FALSE))</f>
        <v/>
      </c>
      <c r="BG403" s="599" t="str">
        <f ca="1">IF($BB403="","",VLOOKUP(BB403,Invoer!$F$15:$AU$1999,9,FALSE))</f>
        <v/>
      </c>
      <c r="BH403" s="599" t="str">
        <f ca="1">IF($BB403="","",VLOOKUP(BB403,Invoer!$F$15:$AU$1999,10,FALSE))</f>
        <v/>
      </c>
      <c r="BI403" s="599" t="str">
        <f ca="1">IF($BB403="","",VLOOKUP(BB403,Invoer!$F$15:$BB$1999,14,FALSE))</f>
        <v/>
      </c>
      <c r="BJ403" s="599" t="str">
        <f ca="1">IF($BB403="","",VLOOKUP(BB403,Invoer!$F$15:$AU$1999,11,FALSE))</f>
        <v/>
      </c>
      <c r="BK403" s="662" t="str">
        <f t="shared" ca="1" si="232"/>
        <v/>
      </c>
      <c r="BL403" s="662" t="str">
        <f t="shared" ca="1" si="233"/>
        <v/>
      </c>
      <c r="BM403" s="679" t="str">
        <f t="shared" ca="1" si="234"/>
        <v/>
      </c>
      <c r="BN403" s="662" t="str">
        <f t="shared" ca="1" si="211"/>
        <v/>
      </c>
      <c r="BO403" s="662" t="str">
        <f ca="1">IF($BB403="","",VLOOKUP(BB403,Invoer!$F$15:$AU$1999,15,FALSE))</f>
        <v/>
      </c>
      <c r="BP403" s="662" t="str">
        <f ca="1">IF($BB403="","",VLOOKUP(BB403,Invoer!$F$15:$AU$1999,24,FALSE))</f>
        <v/>
      </c>
      <c r="BQ403" s="662" t="str">
        <f ca="1">IF($BB403="","",VLOOKUP(BB403,Invoer!$F$15:$AU$1999,17,FALSE))</f>
        <v/>
      </c>
      <c r="BS403" s="73" t="e">
        <f t="shared" ca="1" si="238"/>
        <v>#VALUE!</v>
      </c>
      <c r="BT403" s="57" t="str">
        <f t="shared" ca="1" si="239"/>
        <v/>
      </c>
      <c r="CQ403" s="411" t="e">
        <f ca="1">Invoer!EG408</f>
        <v>#N/A</v>
      </c>
      <c r="CR403" s="599" t="str">
        <f t="shared" ca="1" si="214"/>
        <v/>
      </c>
      <c r="CS403" s="673" t="str">
        <f ca="1">IF($CR403="","",VLOOKUP(CR403,Invoer!$F$15:$AU$1500,2,FALSE))</f>
        <v/>
      </c>
      <c r="CT403" s="599" t="str">
        <f t="shared" ca="1" si="215"/>
        <v/>
      </c>
      <c r="CU403" s="599" t="str">
        <f ca="1">IF($CR403="","",VLOOKUP(CR403,Invoer!$F$15:$AU$1500,3,FALSE))</f>
        <v/>
      </c>
      <c r="CV403" s="599" t="str">
        <f ca="1">IF($CR403="","",IF(CU403&lt;&gt;"Liq","",VLOOKUP(CR403,Invoer!$F$15:$AU$1500,4,FALSE)))</f>
        <v/>
      </c>
      <c r="CW403" s="599" t="str">
        <f ca="1">IF($CR403="","",VLOOKUP(CR403,Invoer!$F$15:$AU$1500,5,FALSE))</f>
        <v/>
      </c>
      <c r="CX403" s="599" t="str">
        <f ca="1">IF($CR403="","",VLOOKUP(CR403,Invoer!$F$15:$AU$1500,6,FALSE))</f>
        <v/>
      </c>
      <c r="CY403" s="599" t="str">
        <f ca="1">IF($CR403="","",VLOOKUP(CR403,Invoer!$F$15:$AU$1500,9,FALSE))</f>
        <v/>
      </c>
      <c r="CZ403" s="599" t="str">
        <f ca="1">IF($CR403="","",VLOOKUP(CR403,Invoer!$F$15:$AU$1500,10,FALSE))</f>
        <v/>
      </c>
      <c r="DA403" s="599" t="str">
        <f ca="1">IF($CR403="","",VLOOKUP(CR403,Invoer!$F$15:$AU$1500,11,FALSE))</f>
        <v/>
      </c>
      <c r="DB403" s="599" t="str">
        <f ca="1">IF($CR403="","",VLOOKUP(CR403,Invoer!$F$15:$BB$1500,14,FALSE))</f>
        <v/>
      </c>
      <c r="DC403" s="662" t="str">
        <f ca="1">IF($CR403="","",VLOOKUP(CR403,Invoer!$F$15:$AU$1500,15,FALSE))</f>
        <v/>
      </c>
      <c r="DD403" s="599" t="str">
        <f ca="1">IF($CR403="","",VLOOKUP(CR403,Invoer!$F$15:$AU$1500,19,FALSE))</f>
        <v/>
      </c>
      <c r="DE403" s="662" t="str">
        <f ca="1">IF($CR403="","",VLOOKUP(CR403,Invoer!$F$15:$AU$1500,20,FALSE))</f>
        <v/>
      </c>
      <c r="DF403" s="662" t="str">
        <f ca="1">IF($CR403="","",VLOOKUP(CR403,Invoer!$F$15:$AU$1500,23,FALSE))</f>
        <v/>
      </c>
      <c r="DG403" s="662" t="str">
        <f ca="1">IF($CR403="","",VLOOKUP(CR403,Invoer!$F$15:$AU$1500,17,FALSE))</f>
        <v/>
      </c>
      <c r="DH403" s="681" t="str">
        <f t="shared" ca="1" si="216"/>
        <v/>
      </c>
      <c r="DI403" s="662" t="str">
        <f t="shared" ca="1" si="217"/>
        <v/>
      </c>
      <c r="DJ403" s="190"/>
      <c r="DK403" s="411" t="str">
        <f t="shared" ca="1" si="218"/>
        <v/>
      </c>
      <c r="DO403" s="61" t="e">
        <f ca="1">IF($DN$4&lt;3,Invoer!EB408,Invoer!EA408)</f>
        <v>#N/A</v>
      </c>
      <c r="DP403" s="599" t="str">
        <f t="shared" ca="1" si="219"/>
        <v/>
      </c>
      <c r="DQ403" s="673" t="str">
        <f ca="1">IF($DP403="","",VLOOKUP(DP403,Invoer!$F$15:$AU$1999,2,FALSE))</f>
        <v/>
      </c>
      <c r="DR403" s="599" t="str">
        <f t="shared" ca="1" si="220"/>
        <v/>
      </c>
      <c r="DS403" s="599" t="str">
        <f ca="1">IF($DP403="","",VLOOKUP(DP403,Invoer!$F$15:$AU$1999,3,FALSE))</f>
        <v/>
      </c>
      <c r="DT403" s="599" t="str">
        <f ca="1">IF($DP403="","",IF(DS403&lt;&gt;"Liq","",VLOOKUP(DP403,Invoer!$F$15:$AU$1999,4,FALSE)))</f>
        <v/>
      </c>
      <c r="DU403" s="599" t="str">
        <f ca="1">IF($DP403="","",VLOOKUP(DP403,Invoer!$F$15:$AU$1999,5,FALSE))</f>
        <v/>
      </c>
      <c r="DV403" s="599" t="str">
        <f ca="1">IF($DP403="","",VLOOKUP(DP403,Invoer!$F$15:$AU$1999,6,FALSE))</f>
        <v/>
      </c>
      <c r="DW403" s="599" t="str">
        <f ca="1">IF($DP403="","",VLOOKUP(DP403,Invoer!$F$15:$AU$1999,9,FALSE))</f>
        <v/>
      </c>
      <c r="DX403" s="599" t="str">
        <f ca="1">IF($DP403="","",VLOOKUP(DP403,Invoer!$F$15:$AU$1999,10,FALSE))</f>
        <v/>
      </c>
      <c r="DY403" s="595" t="str">
        <f ca="1">IF($DP403="","",VLOOKUP(DP403,Invoer!$F$15:$AU$1999,11,FALSE))</f>
        <v/>
      </c>
      <c r="DZ403" s="662" t="str">
        <f ca="1">IF($DP403="","",IF($DN$4&gt;2,"",VLOOKUP(DP403,Invoer!CQ:CS,3,FALSE)))</f>
        <v/>
      </c>
      <c r="EA403" s="541" t="str">
        <f ca="1">IF($DP403="","",IF(ISERROR(DQ403),0,IF($DN$4&lt;3,"",VLOOKUP(DP403,Invoer!$F$15:$AU$1999,15,FALSE))))</f>
        <v/>
      </c>
      <c r="EB403" s="595" t="str">
        <f ca="1">IF($DP403="","",IF($DN$4&lt;3,"",VLOOKUP(DP403,Invoer!$F$15:$AU$1999,19,FALSE)))</f>
        <v/>
      </c>
      <c r="EC403" s="541" t="str">
        <f ca="1">IF($DP403="","",IF(ISERROR(DQ403),0,IF($DN$4&lt;3,"",VLOOKUP(DP403,Invoer!$F$15:$AU$1999,24,FALSE))))</f>
        <v/>
      </c>
      <c r="ED403" s="541" t="str">
        <f ca="1">IF($DP403="","",IF(ISERROR(DQ403),0,IF($DN$4&lt;3,"",VLOOKUP(DP403,Invoer!$F$15:$AU$1999,17,FALSE))))</f>
        <v/>
      </c>
      <c r="EH403" s="89" t="e">
        <f ca="1">Invoer!CP408</f>
        <v>#N/A</v>
      </c>
      <c r="EI403" s="599" t="str">
        <f t="shared" ca="1" si="221"/>
        <v/>
      </c>
      <c r="EJ403" s="673" t="str">
        <f ca="1">IF(EI403="","",VLOOKUP(EI403,Invoer!$F$15:$AU$1999,2,FALSE))</f>
        <v/>
      </c>
      <c r="EK403" s="599" t="str">
        <f t="shared" ca="1" si="222"/>
        <v/>
      </c>
      <c r="EL403" s="599" t="str">
        <f ca="1">IF($EI403="","",VLOOKUP(EI403,Invoer!$F$15:$AU$1999,3,FALSE))</f>
        <v/>
      </c>
      <c r="EM403" s="599" t="str">
        <f ca="1">IF($EI403="","",IF(EL403&lt;&gt;"Liq","",VLOOKUP(EI403,Invoer!$F$15:$AU$1999,4,FALSE)))</f>
        <v/>
      </c>
      <c r="EN403" s="599" t="str">
        <f ca="1">IF($EI403="","",VLOOKUP(EI403,Invoer!$F$15:$AU$1999,6,FALSE))</f>
        <v/>
      </c>
      <c r="EO403" s="599" t="str">
        <f ca="1">IF(EI403="","",VLOOKUP(EI403,Invoer!$F$15:$AU$1999,9,FALSE))</f>
        <v/>
      </c>
      <c r="EP403" s="599" t="str">
        <f ca="1">IF(EI403="","",VLOOKUP(EI403,Invoer!$F$15:$AU$1999,10,FALSE))</f>
        <v/>
      </c>
      <c r="EQ403" s="599" t="str">
        <f ca="1">IF(EI403="","",VLOOKUP(EI403,Invoer!$F$15:$AU$1999,11,FALSE))</f>
        <v/>
      </c>
      <c r="ER403" s="662" t="str">
        <f ca="1">IF(EI403="","",VLOOKUP(EI403,Invoer!CQ:CS,3,FALSE))</f>
        <v/>
      </c>
      <c r="ES403" s="662" t="str">
        <f t="shared" ca="1" si="223"/>
        <v/>
      </c>
      <c r="ET403" s="513" t="str">
        <f t="shared" ca="1" si="224"/>
        <v/>
      </c>
      <c r="EU403" s="112" t="str">
        <f t="shared" ca="1" si="225"/>
        <v/>
      </c>
      <c r="EV403" s="83" t="s">
        <v>160</v>
      </c>
      <c r="EW403" s="682" t="str">
        <f t="shared" ca="1" si="226"/>
        <v/>
      </c>
      <c r="EX403" s="662" t="str">
        <f t="shared" ca="1" si="227"/>
        <v/>
      </c>
      <c r="EY403"/>
      <c r="EZ403" s="56" t="e">
        <f t="shared" ca="1" si="235"/>
        <v>#VALUE!</v>
      </c>
      <c r="FA403" s="56" t="e">
        <f t="shared" ca="1" si="236"/>
        <v>#VALUE!</v>
      </c>
      <c r="FE403"/>
      <c r="FI403"/>
      <c r="FJ403"/>
    </row>
    <row r="404" spans="29:166" ht="12" customHeight="1" x14ac:dyDescent="0.2">
      <c r="AC404" s="435" t="str">
        <f>IF($AC$7&lt;3,Invoer!DR409,IF($AC$7=3,Invoer!BT409,"x"))</f>
        <v>x</v>
      </c>
      <c r="AD404" s="599" t="str">
        <f t="shared" si="228"/>
        <v/>
      </c>
      <c r="AE404" s="673" t="str">
        <f>IF($AD404="","",VLOOKUP(AD404,Invoer!$F$15:$AU$1999,2,FALSE))</f>
        <v/>
      </c>
      <c r="AF404" s="599" t="str">
        <f t="shared" si="229"/>
        <v/>
      </c>
      <c r="AG404" s="599" t="str">
        <f>IF($AD404="","",VLOOKUP(AD404,Invoer!$F$15:$AU$1999,3,FALSE))</f>
        <v/>
      </c>
      <c r="AH404" s="599" t="str">
        <f>IF($AD404="","",IF(AG404&lt;&gt;"Liq","",VLOOKUP(AD404,Invoer!$F$15:$AU$1999,4,FALSE)))</f>
        <v/>
      </c>
      <c r="AI404" s="677" t="str">
        <f>IF($AD404="","",VLOOKUP(AD404,Invoer!$F$15:$AU$1999,5,FALSE))</f>
        <v/>
      </c>
      <c r="AJ404" s="599" t="str">
        <f>IF($AD404="","",VLOOKUP(AD404,Invoer!$F$15:$AU$1999,6,FALSE))</f>
        <v/>
      </c>
      <c r="AK404" s="599" t="str">
        <f>IF($AD404="","",VLOOKUP(AD404,Invoer!$F$15:$AU$1999,9,FALSE))</f>
        <v/>
      </c>
      <c r="AL404" s="599" t="str">
        <f>IF($AD404="","",VLOOKUP(AD404,Invoer!$F$15:$AU$1999,10,FALSE))</f>
        <v/>
      </c>
      <c r="AM404" s="599" t="str">
        <f>IF($AD404="","",VLOOKUP(AD404,Invoer!$F$15:$BB$1999,14,FALSE))</f>
        <v/>
      </c>
      <c r="AN404" s="599" t="str">
        <f>IF($AD404="","",VLOOKUP(AD404,Invoer!$F$15:$AU$1999,11,FALSE))</f>
        <v/>
      </c>
      <c r="AO404" s="662" t="str">
        <f>IF($AD404="","",VLOOKUP(AD404,Invoer!$F$15:$AU$1999,15,FALSE))</f>
        <v/>
      </c>
      <c r="AP404" s="599" t="str">
        <f>IF($AD404="","",VLOOKUP(AD404,Invoer!$F$15:$AU$1999,19,FALSE))</f>
        <v/>
      </c>
      <c r="AQ404" s="662" t="str">
        <f>IF($AD404="","",VLOOKUP(AD404,Invoer!$F$15:$AU$1999,24,FALSE))</f>
        <v/>
      </c>
      <c r="AR404" s="662" t="str">
        <f>IF($AD404="","",VLOOKUP(AD404,Invoer!$F$15:$AU$1999,17,FALSE))</f>
        <v/>
      </c>
      <c r="AS404" s="678" t="str">
        <f t="shared" si="237"/>
        <v/>
      </c>
      <c r="AT404" s="676" t="str">
        <f t="shared" si="212"/>
        <v/>
      </c>
      <c r="AU404" s="77" t="e">
        <f t="shared" si="213"/>
        <v>#VALUE!</v>
      </c>
      <c r="AW404" s="57"/>
      <c r="AX404" s="57"/>
      <c r="BA404" s="83" t="e">
        <f ca="1">Invoer!DW409</f>
        <v>#N/A</v>
      </c>
      <c r="BB404" s="599" t="str">
        <f t="shared" ca="1" si="230"/>
        <v/>
      </c>
      <c r="BC404" s="673" t="str">
        <f ca="1">IF($BB404="","",VLOOKUP(BB404,Invoer!$F$15:$AU$1999,2,FALSE))</f>
        <v/>
      </c>
      <c r="BD404" s="599" t="str">
        <f t="shared" ca="1" si="231"/>
        <v/>
      </c>
      <c r="BE404" s="599" t="str">
        <f ca="1">IF($BB404="","",VLOOKUP(BB404,Invoer!$F$15:$AU$1999,5,FALSE))</f>
        <v/>
      </c>
      <c r="BF404" s="599" t="str">
        <f ca="1">IF($BB404="","",VLOOKUP(BB404,Invoer!$F$15:$AU$1999,6,FALSE))</f>
        <v/>
      </c>
      <c r="BG404" s="599" t="str">
        <f ca="1">IF($BB404="","",VLOOKUP(BB404,Invoer!$F$15:$AU$1999,9,FALSE))</f>
        <v/>
      </c>
      <c r="BH404" s="599" t="str">
        <f ca="1">IF($BB404="","",VLOOKUP(BB404,Invoer!$F$15:$AU$1999,10,FALSE))</f>
        <v/>
      </c>
      <c r="BI404" s="599" t="str">
        <f ca="1">IF($BB404="","",VLOOKUP(BB404,Invoer!$F$15:$BB$1999,14,FALSE))</f>
        <v/>
      </c>
      <c r="BJ404" s="599" t="str">
        <f ca="1">IF($BB404="","",VLOOKUP(BB404,Invoer!$F$15:$AU$1999,11,FALSE))</f>
        <v/>
      </c>
      <c r="BK404" s="662" t="str">
        <f t="shared" ca="1" si="232"/>
        <v/>
      </c>
      <c r="BL404" s="662" t="str">
        <f t="shared" ca="1" si="233"/>
        <v/>
      </c>
      <c r="BM404" s="679" t="str">
        <f t="shared" ca="1" si="234"/>
        <v/>
      </c>
      <c r="BN404" s="662" t="str">
        <f t="shared" ca="1" si="211"/>
        <v/>
      </c>
      <c r="BO404" s="662" t="str">
        <f ca="1">IF($BB404="","",VLOOKUP(BB404,Invoer!$F$15:$AU$1999,15,FALSE))</f>
        <v/>
      </c>
      <c r="BP404" s="662" t="str">
        <f ca="1">IF($BB404="","",VLOOKUP(BB404,Invoer!$F$15:$AU$1999,24,FALSE))</f>
        <v/>
      </c>
      <c r="BQ404" s="662" t="str">
        <f ca="1">IF($BB404="","",VLOOKUP(BB404,Invoer!$F$15:$AU$1999,17,FALSE))</f>
        <v/>
      </c>
      <c r="BS404" s="73" t="e">
        <f t="shared" ca="1" si="238"/>
        <v>#VALUE!</v>
      </c>
      <c r="BT404" s="57" t="str">
        <f t="shared" ca="1" si="239"/>
        <v/>
      </c>
      <c r="CQ404" s="411" t="e">
        <f ca="1">Invoer!EG409</f>
        <v>#N/A</v>
      </c>
      <c r="CR404" s="599" t="str">
        <f t="shared" ca="1" si="214"/>
        <v/>
      </c>
      <c r="CS404" s="673" t="str">
        <f ca="1">IF($CR404="","",VLOOKUP(CR404,Invoer!$F$15:$AU$1500,2,FALSE))</f>
        <v/>
      </c>
      <c r="CT404" s="599" t="str">
        <f t="shared" ca="1" si="215"/>
        <v/>
      </c>
      <c r="CU404" s="599" t="str">
        <f ca="1">IF($CR404="","",VLOOKUP(CR404,Invoer!$F$15:$AU$1500,3,FALSE))</f>
        <v/>
      </c>
      <c r="CV404" s="599" t="str">
        <f ca="1">IF($CR404="","",IF(CU404&lt;&gt;"Liq","",VLOOKUP(CR404,Invoer!$F$15:$AU$1500,4,FALSE)))</f>
        <v/>
      </c>
      <c r="CW404" s="599" t="str">
        <f ca="1">IF($CR404="","",VLOOKUP(CR404,Invoer!$F$15:$AU$1500,5,FALSE))</f>
        <v/>
      </c>
      <c r="CX404" s="599" t="str">
        <f ca="1">IF($CR404="","",VLOOKUP(CR404,Invoer!$F$15:$AU$1500,6,FALSE))</f>
        <v/>
      </c>
      <c r="CY404" s="599" t="str">
        <f ca="1">IF($CR404="","",VLOOKUP(CR404,Invoer!$F$15:$AU$1500,9,FALSE))</f>
        <v/>
      </c>
      <c r="CZ404" s="599" t="str">
        <f ca="1">IF($CR404="","",VLOOKUP(CR404,Invoer!$F$15:$AU$1500,10,FALSE))</f>
        <v/>
      </c>
      <c r="DA404" s="599" t="str">
        <f ca="1">IF($CR404="","",VLOOKUP(CR404,Invoer!$F$15:$AU$1500,11,FALSE))</f>
        <v/>
      </c>
      <c r="DB404" s="599" t="str">
        <f ca="1">IF($CR404="","",VLOOKUP(CR404,Invoer!$F$15:$BB$1500,14,FALSE))</f>
        <v/>
      </c>
      <c r="DC404" s="662" t="str">
        <f ca="1">IF($CR404="","",VLOOKUP(CR404,Invoer!$F$15:$AU$1500,15,FALSE))</f>
        <v/>
      </c>
      <c r="DD404" s="599" t="str">
        <f ca="1">IF($CR404="","",VLOOKUP(CR404,Invoer!$F$15:$AU$1500,19,FALSE))</f>
        <v/>
      </c>
      <c r="DE404" s="662" t="str">
        <f ca="1">IF($CR404="","",VLOOKUP(CR404,Invoer!$F$15:$AU$1500,20,FALSE))</f>
        <v/>
      </c>
      <c r="DF404" s="662" t="str">
        <f ca="1">IF($CR404="","",VLOOKUP(CR404,Invoer!$F$15:$AU$1500,23,FALSE))</f>
        <v/>
      </c>
      <c r="DG404" s="662" t="str">
        <f ca="1">IF($CR404="","",VLOOKUP(CR404,Invoer!$F$15:$AU$1500,17,FALSE))</f>
        <v/>
      </c>
      <c r="DH404" s="681" t="str">
        <f t="shared" ca="1" si="216"/>
        <v/>
      </c>
      <c r="DI404" s="662" t="str">
        <f t="shared" ca="1" si="217"/>
        <v/>
      </c>
      <c r="DJ404" s="190"/>
      <c r="DK404" s="411" t="str">
        <f t="shared" ca="1" si="218"/>
        <v/>
      </c>
      <c r="DO404" s="61" t="e">
        <f ca="1">IF($DN$4&lt;3,Invoer!EB409,Invoer!EA409)</f>
        <v>#N/A</v>
      </c>
      <c r="DP404" s="599" t="str">
        <f t="shared" ca="1" si="219"/>
        <v/>
      </c>
      <c r="DQ404" s="673" t="str">
        <f ca="1">IF($DP404="","",VLOOKUP(DP404,Invoer!$F$15:$AU$1999,2,FALSE))</f>
        <v/>
      </c>
      <c r="DR404" s="599" t="str">
        <f t="shared" ca="1" si="220"/>
        <v/>
      </c>
      <c r="DS404" s="599" t="str">
        <f ca="1">IF($DP404="","",VLOOKUP(DP404,Invoer!$F$15:$AU$1999,3,FALSE))</f>
        <v/>
      </c>
      <c r="DT404" s="599" t="str">
        <f ca="1">IF($DP404="","",IF(DS404&lt;&gt;"Liq","",VLOOKUP(DP404,Invoer!$F$15:$AU$1999,4,FALSE)))</f>
        <v/>
      </c>
      <c r="DU404" s="599" t="str">
        <f ca="1">IF($DP404="","",VLOOKUP(DP404,Invoer!$F$15:$AU$1999,5,FALSE))</f>
        <v/>
      </c>
      <c r="DV404" s="599" t="str">
        <f ca="1">IF($DP404="","",VLOOKUP(DP404,Invoer!$F$15:$AU$1999,6,FALSE))</f>
        <v/>
      </c>
      <c r="DW404" s="599" t="str">
        <f ca="1">IF($DP404="","",VLOOKUP(DP404,Invoer!$F$15:$AU$1999,9,FALSE))</f>
        <v/>
      </c>
      <c r="DX404" s="599" t="str">
        <f ca="1">IF($DP404="","",VLOOKUP(DP404,Invoer!$F$15:$AU$1999,10,FALSE))</f>
        <v/>
      </c>
      <c r="DY404" s="595" t="str">
        <f ca="1">IF($DP404="","",VLOOKUP(DP404,Invoer!$F$15:$AU$1999,11,FALSE))</f>
        <v/>
      </c>
      <c r="DZ404" s="662" t="str">
        <f ca="1">IF($DP404="","",IF($DN$4&gt;2,"",VLOOKUP(DP404,Invoer!CQ:CS,3,FALSE)))</f>
        <v/>
      </c>
      <c r="EA404" s="541" t="str">
        <f ca="1">IF($DP404="","",IF(ISERROR(DQ404),0,IF($DN$4&lt;3,"",VLOOKUP(DP404,Invoer!$F$15:$AU$1999,15,FALSE))))</f>
        <v/>
      </c>
      <c r="EB404" s="595" t="str">
        <f ca="1">IF($DP404="","",IF($DN$4&lt;3,"",VLOOKUP(DP404,Invoer!$F$15:$AU$1999,19,FALSE)))</f>
        <v/>
      </c>
      <c r="EC404" s="541" t="str">
        <f ca="1">IF($DP404="","",IF(ISERROR(DQ404),0,IF($DN$4&lt;3,"",VLOOKUP(DP404,Invoer!$F$15:$AU$1999,24,FALSE))))</f>
        <v/>
      </c>
      <c r="ED404" s="541" t="str">
        <f ca="1">IF($DP404="","",IF(ISERROR(DQ404),0,IF($DN$4&lt;3,"",VLOOKUP(DP404,Invoer!$F$15:$AU$1999,17,FALSE))))</f>
        <v/>
      </c>
      <c r="EH404" s="89" t="e">
        <f ca="1">Invoer!CP409</f>
        <v>#N/A</v>
      </c>
      <c r="EI404" s="599" t="str">
        <f t="shared" ca="1" si="221"/>
        <v/>
      </c>
      <c r="EJ404" s="673" t="str">
        <f ca="1">IF(EI404="","",VLOOKUP(EI404,Invoer!$F$15:$AU$1999,2,FALSE))</f>
        <v/>
      </c>
      <c r="EK404" s="599" t="str">
        <f t="shared" ca="1" si="222"/>
        <v/>
      </c>
      <c r="EL404" s="599" t="str">
        <f ca="1">IF($EI404="","",VLOOKUP(EI404,Invoer!$F$15:$AU$1999,3,FALSE))</f>
        <v/>
      </c>
      <c r="EM404" s="599" t="str">
        <f ca="1">IF($EI404="","",IF(EL404&lt;&gt;"Liq","",VLOOKUP(EI404,Invoer!$F$15:$AU$1999,4,FALSE)))</f>
        <v/>
      </c>
      <c r="EN404" s="599" t="str">
        <f ca="1">IF($EI404="","",VLOOKUP(EI404,Invoer!$F$15:$AU$1999,6,FALSE))</f>
        <v/>
      </c>
      <c r="EO404" s="599" t="str">
        <f ca="1">IF(EI404="","",VLOOKUP(EI404,Invoer!$F$15:$AU$1999,9,FALSE))</f>
        <v/>
      </c>
      <c r="EP404" s="599" t="str">
        <f ca="1">IF(EI404="","",VLOOKUP(EI404,Invoer!$F$15:$AU$1999,10,FALSE))</f>
        <v/>
      </c>
      <c r="EQ404" s="599" t="str">
        <f ca="1">IF(EI404="","",VLOOKUP(EI404,Invoer!$F$15:$AU$1999,11,FALSE))</f>
        <v/>
      </c>
      <c r="ER404" s="662" t="str">
        <f ca="1">IF(EI404="","",VLOOKUP(EI404,Invoer!CQ:CS,3,FALSE))</f>
        <v/>
      </c>
      <c r="ES404" s="662" t="str">
        <f t="shared" ca="1" si="223"/>
        <v/>
      </c>
      <c r="ET404" s="513" t="str">
        <f t="shared" ca="1" si="224"/>
        <v/>
      </c>
      <c r="EU404" s="112" t="str">
        <f t="shared" ca="1" si="225"/>
        <v/>
      </c>
      <c r="EV404" s="83" t="s">
        <v>160</v>
      </c>
      <c r="EW404" s="682" t="str">
        <f t="shared" ca="1" si="226"/>
        <v/>
      </c>
      <c r="EX404" s="662" t="str">
        <f t="shared" ca="1" si="227"/>
        <v/>
      </c>
      <c r="EY404"/>
      <c r="EZ404" s="56" t="e">
        <f t="shared" ca="1" si="235"/>
        <v>#VALUE!</v>
      </c>
      <c r="FA404" s="56" t="e">
        <f t="shared" ca="1" si="236"/>
        <v>#VALUE!</v>
      </c>
      <c r="FE404"/>
      <c r="FI404"/>
      <c r="FJ404"/>
    </row>
    <row r="405" spans="29:166" ht="12" customHeight="1" x14ac:dyDescent="0.2">
      <c r="AC405" s="435" t="str">
        <f>IF($AC$7&lt;3,Invoer!DR410,IF($AC$7=3,Invoer!BT410,"x"))</f>
        <v>x</v>
      </c>
      <c r="AD405" s="599" t="str">
        <f t="shared" si="228"/>
        <v/>
      </c>
      <c r="AE405" s="673" t="str">
        <f>IF($AD405="","",VLOOKUP(AD405,Invoer!$F$15:$AU$1999,2,FALSE))</f>
        <v/>
      </c>
      <c r="AF405" s="599" t="str">
        <f t="shared" si="229"/>
        <v/>
      </c>
      <c r="AG405" s="599" t="str">
        <f>IF($AD405="","",VLOOKUP(AD405,Invoer!$F$15:$AU$1999,3,FALSE))</f>
        <v/>
      </c>
      <c r="AH405" s="599" t="str">
        <f>IF($AD405="","",IF(AG405&lt;&gt;"Liq","",VLOOKUP(AD405,Invoer!$F$15:$AU$1999,4,FALSE)))</f>
        <v/>
      </c>
      <c r="AI405" s="677" t="str">
        <f>IF($AD405="","",VLOOKUP(AD405,Invoer!$F$15:$AU$1999,5,FALSE))</f>
        <v/>
      </c>
      <c r="AJ405" s="599" t="str">
        <f>IF($AD405="","",VLOOKUP(AD405,Invoer!$F$15:$AU$1999,6,FALSE))</f>
        <v/>
      </c>
      <c r="AK405" s="599" t="str">
        <f>IF($AD405="","",VLOOKUP(AD405,Invoer!$F$15:$AU$1999,9,FALSE))</f>
        <v/>
      </c>
      <c r="AL405" s="599" t="str">
        <f>IF($AD405="","",VLOOKUP(AD405,Invoer!$F$15:$AU$1999,10,FALSE))</f>
        <v/>
      </c>
      <c r="AM405" s="599" t="str">
        <f>IF($AD405="","",VLOOKUP(AD405,Invoer!$F$15:$BB$1999,14,FALSE))</f>
        <v/>
      </c>
      <c r="AN405" s="599" t="str">
        <f>IF($AD405="","",VLOOKUP(AD405,Invoer!$F$15:$AU$1999,11,FALSE))</f>
        <v/>
      </c>
      <c r="AO405" s="662" t="str">
        <f>IF($AD405="","",VLOOKUP(AD405,Invoer!$F$15:$AU$1999,15,FALSE))</f>
        <v/>
      </c>
      <c r="AP405" s="599" t="str">
        <f>IF($AD405="","",VLOOKUP(AD405,Invoer!$F$15:$AU$1999,19,FALSE))</f>
        <v/>
      </c>
      <c r="AQ405" s="662" t="str">
        <f>IF($AD405="","",VLOOKUP(AD405,Invoer!$F$15:$AU$1999,24,FALSE))</f>
        <v/>
      </c>
      <c r="AR405" s="662" t="str">
        <f>IF($AD405="","",VLOOKUP(AD405,Invoer!$F$15:$AU$1999,17,FALSE))</f>
        <v/>
      </c>
      <c r="AS405" s="678" t="str">
        <f t="shared" si="237"/>
        <v/>
      </c>
      <c r="AT405" s="676" t="str">
        <f t="shared" si="212"/>
        <v/>
      </c>
      <c r="AU405" s="77" t="e">
        <f t="shared" si="213"/>
        <v>#VALUE!</v>
      </c>
      <c r="AW405" s="57"/>
      <c r="AX405" s="57"/>
      <c r="BA405" s="83" t="e">
        <f ca="1">Invoer!DW410</f>
        <v>#N/A</v>
      </c>
      <c r="BB405" s="599" t="str">
        <f t="shared" ca="1" si="230"/>
        <v/>
      </c>
      <c r="BC405" s="673" t="str">
        <f ca="1">IF($BB405="","",VLOOKUP(BB405,Invoer!$F$15:$AU$1999,2,FALSE))</f>
        <v/>
      </c>
      <c r="BD405" s="599" t="str">
        <f t="shared" ca="1" si="231"/>
        <v/>
      </c>
      <c r="BE405" s="599" t="str">
        <f ca="1">IF($BB405="","",VLOOKUP(BB405,Invoer!$F$15:$AU$1999,5,FALSE))</f>
        <v/>
      </c>
      <c r="BF405" s="599" t="str">
        <f ca="1">IF($BB405="","",VLOOKUP(BB405,Invoer!$F$15:$AU$1999,6,FALSE))</f>
        <v/>
      </c>
      <c r="BG405" s="599" t="str">
        <f ca="1">IF($BB405="","",VLOOKUP(BB405,Invoer!$F$15:$AU$1999,9,FALSE))</f>
        <v/>
      </c>
      <c r="BH405" s="599" t="str">
        <f ca="1">IF($BB405="","",VLOOKUP(BB405,Invoer!$F$15:$AU$1999,10,FALSE))</f>
        <v/>
      </c>
      <c r="BI405" s="599" t="str">
        <f ca="1">IF($BB405="","",VLOOKUP(BB405,Invoer!$F$15:$BB$1999,14,FALSE))</f>
        <v/>
      </c>
      <c r="BJ405" s="599" t="str">
        <f ca="1">IF($BB405="","",VLOOKUP(BB405,Invoer!$F$15:$AU$1999,11,FALSE))</f>
        <v/>
      </c>
      <c r="BK405" s="662" t="str">
        <f t="shared" ca="1" si="232"/>
        <v/>
      </c>
      <c r="BL405" s="662" t="str">
        <f t="shared" ca="1" si="233"/>
        <v/>
      </c>
      <c r="BM405" s="679" t="str">
        <f t="shared" ca="1" si="234"/>
        <v/>
      </c>
      <c r="BN405" s="662" t="str">
        <f t="shared" ca="1" si="211"/>
        <v/>
      </c>
      <c r="BO405" s="662" t="str">
        <f ca="1">IF($BB405="","",VLOOKUP(BB405,Invoer!$F$15:$AU$1999,15,FALSE))</f>
        <v/>
      </c>
      <c r="BP405" s="662" t="str">
        <f ca="1">IF($BB405="","",VLOOKUP(BB405,Invoer!$F$15:$AU$1999,24,FALSE))</f>
        <v/>
      </c>
      <c r="BQ405" s="662" t="str">
        <f ca="1">IF($BB405="","",VLOOKUP(BB405,Invoer!$F$15:$AU$1999,17,FALSE))</f>
        <v/>
      </c>
      <c r="BS405" s="73" t="e">
        <f t="shared" ca="1" si="238"/>
        <v>#VALUE!</v>
      </c>
      <c r="BT405" s="57" t="str">
        <f t="shared" ca="1" si="239"/>
        <v/>
      </c>
      <c r="CQ405" s="411" t="e">
        <f ca="1">Invoer!EG410</f>
        <v>#N/A</v>
      </c>
      <c r="CR405" s="599" t="str">
        <f t="shared" ca="1" si="214"/>
        <v/>
      </c>
      <c r="CS405" s="673" t="str">
        <f ca="1">IF($CR405="","",VLOOKUP(CR405,Invoer!$F$15:$AU$1500,2,FALSE))</f>
        <v/>
      </c>
      <c r="CT405" s="599" t="str">
        <f t="shared" ca="1" si="215"/>
        <v/>
      </c>
      <c r="CU405" s="599" t="str">
        <f ca="1">IF($CR405="","",VLOOKUP(CR405,Invoer!$F$15:$AU$1500,3,FALSE))</f>
        <v/>
      </c>
      <c r="CV405" s="599" t="str">
        <f ca="1">IF($CR405="","",IF(CU405&lt;&gt;"Liq","",VLOOKUP(CR405,Invoer!$F$15:$AU$1500,4,FALSE)))</f>
        <v/>
      </c>
      <c r="CW405" s="599" t="str">
        <f ca="1">IF($CR405="","",VLOOKUP(CR405,Invoer!$F$15:$AU$1500,5,FALSE))</f>
        <v/>
      </c>
      <c r="CX405" s="599" t="str">
        <f ca="1">IF($CR405="","",VLOOKUP(CR405,Invoer!$F$15:$AU$1500,6,FALSE))</f>
        <v/>
      </c>
      <c r="CY405" s="599" t="str">
        <f ca="1">IF($CR405="","",VLOOKUP(CR405,Invoer!$F$15:$AU$1500,9,FALSE))</f>
        <v/>
      </c>
      <c r="CZ405" s="599" t="str">
        <f ca="1">IF($CR405="","",VLOOKUP(CR405,Invoer!$F$15:$AU$1500,10,FALSE))</f>
        <v/>
      </c>
      <c r="DA405" s="599" t="str">
        <f ca="1">IF($CR405="","",VLOOKUP(CR405,Invoer!$F$15:$AU$1500,11,FALSE))</f>
        <v/>
      </c>
      <c r="DB405" s="599" t="str">
        <f ca="1">IF($CR405="","",VLOOKUP(CR405,Invoer!$F$15:$BB$1500,14,FALSE))</f>
        <v/>
      </c>
      <c r="DC405" s="662" t="str">
        <f ca="1">IF($CR405="","",VLOOKUP(CR405,Invoer!$F$15:$AU$1500,15,FALSE))</f>
        <v/>
      </c>
      <c r="DD405" s="599" t="str">
        <f ca="1">IF($CR405="","",VLOOKUP(CR405,Invoer!$F$15:$AU$1500,19,FALSE))</f>
        <v/>
      </c>
      <c r="DE405" s="662" t="str">
        <f ca="1">IF($CR405="","",VLOOKUP(CR405,Invoer!$F$15:$AU$1500,20,FALSE))</f>
        <v/>
      </c>
      <c r="DF405" s="662" t="str">
        <f ca="1">IF($CR405="","",VLOOKUP(CR405,Invoer!$F$15:$AU$1500,23,FALSE))</f>
        <v/>
      </c>
      <c r="DG405" s="662" t="str">
        <f ca="1">IF($CR405="","",VLOOKUP(CR405,Invoer!$F$15:$AU$1500,17,FALSE))</f>
        <v/>
      </c>
      <c r="DH405" s="681" t="str">
        <f t="shared" ca="1" si="216"/>
        <v/>
      </c>
      <c r="DI405" s="662" t="str">
        <f t="shared" ca="1" si="217"/>
        <v/>
      </c>
      <c r="DJ405" s="190"/>
      <c r="DK405" s="411" t="str">
        <f t="shared" ca="1" si="218"/>
        <v/>
      </c>
      <c r="DO405" s="61" t="e">
        <f ca="1">IF($DN$4&lt;3,Invoer!EB410,Invoer!EA410)</f>
        <v>#N/A</v>
      </c>
      <c r="DP405" s="599" t="str">
        <f t="shared" ca="1" si="219"/>
        <v/>
      </c>
      <c r="DQ405" s="673" t="str">
        <f ca="1">IF($DP405="","",VLOOKUP(DP405,Invoer!$F$15:$AU$1999,2,FALSE))</f>
        <v/>
      </c>
      <c r="DR405" s="599" t="str">
        <f t="shared" ca="1" si="220"/>
        <v/>
      </c>
      <c r="DS405" s="599" t="str">
        <f ca="1">IF($DP405="","",VLOOKUP(DP405,Invoer!$F$15:$AU$1999,3,FALSE))</f>
        <v/>
      </c>
      <c r="DT405" s="599" t="str">
        <f ca="1">IF($DP405="","",IF(DS405&lt;&gt;"Liq","",VLOOKUP(DP405,Invoer!$F$15:$AU$1999,4,FALSE)))</f>
        <v/>
      </c>
      <c r="DU405" s="599" t="str">
        <f ca="1">IF($DP405="","",VLOOKUP(DP405,Invoer!$F$15:$AU$1999,5,FALSE))</f>
        <v/>
      </c>
      <c r="DV405" s="599" t="str">
        <f ca="1">IF($DP405="","",VLOOKUP(DP405,Invoer!$F$15:$AU$1999,6,FALSE))</f>
        <v/>
      </c>
      <c r="DW405" s="599" t="str">
        <f ca="1">IF($DP405="","",VLOOKUP(DP405,Invoer!$F$15:$AU$1999,9,FALSE))</f>
        <v/>
      </c>
      <c r="DX405" s="599" t="str">
        <f ca="1">IF($DP405="","",VLOOKUP(DP405,Invoer!$F$15:$AU$1999,10,FALSE))</f>
        <v/>
      </c>
      <c r="DY405" s="595" t="str">
        <f ca="1">IF($DP405="","",VLOOKUP(DP405,Invoer!$F$15:$AU$1999,11,FALSE))</f>
        <v/>
      </c>
      <c r="DZ405" s="662" t="str">
        <f ca="1">IF($DP405="","",IF($DN$4&gt;2,"",VLOOKUP(DP405,Invoer!CQ:CS,3,FALSE)))</f>
        <v/>
      </c>
      <c r="EA405" s="541" t="str">
        <f ca="1">IF($DP405="","",IF(ISERROR(DQ405),0,IF($DN$4&lt;3,"",VLOOKUP(DP405,Invoer!$F$15:$AU$1999,15,FALSE))))</f>
        <v/>
      </c>
      <c r="EB405" s="595" t="str">
        <f ca="1">IF($DP405="","",IF($DN$4&lt;3,"",VLOOKUP(DP405,Invoer!$F$15:$AU$1999,19,FALSE)))</f>
        <v/>
      </c>
      <c r="EC405" s="541" t="str">
        <f ca="1">IF($DP405="","",IF(ISERROR(DQ405),0,IF($DN$4&lt;3,"",VLOOKUP(DP405,Invoer!$F$15:$AU$1999,24,FALSE))))</f>
        <v/>
      </c>
      <c r="ED405" s="541" t="str">
        <f ca="1">IF($DP405="","",IF(ISERROR(DQ405),0,IF($DN$4&lt;3,"",VLOOKUP(DP405,Invoer!$F$15:$AU$1999,17,FALSE))))</f>
        <v/>
      </c>
      <c r="EH405" s="89" t="e">
        <f ca="1">Invoer!CP410</f>
        <v>#N/A</v>
      </c>
      <c r="EI405" s="599" t="str">
        <f t="shared" ca="1" si="221"/>
        <v/>
      </c>
      <c r="EJ405" s="673" t="str">
        <f ca="1">IF(EI405="","",VLOOKUP(EI405,Invoer!$F$15:$AU$1999,2,FALSE))</f>
        <v/>
      </c>
      <c r="EK405" s="599" t="str">
        <f t="shared" ca="1" si="222"/>
        <v/>
      </c>
      <c r="EL405" s="599" t="str">
        <f ca="1">IF($EI405="","",VLOOKUP(EI405,Invoer!$F$15:$AU$1999,3,FALSE))</f>
        <v/>
      </c>
      <c r="EM405" s="599" t="str">
        <f ca="1">IF($EI405="","",IF(EL405&lt;&gt;"Liq","",VLOOKUP(EI405,Invoer!$F$15:$AU$1999,4,FALSE)))</f>
        <v/>
      </c>
      <c r="EN405" s="599" t="str">
        <f ca="1">IF($EI405="","",VLOOKUP(EI405,Invoer!$F$15:$AU$1999,6,FALSE))</f>
        <v/>
      </c>
      <c r="EO405" s="599" t="str">
        <f ca="1">IF(EI405="","",VLOOKUP(EI405,Invoer!$F$15:$AU$1999,9,FALSE))</f>
        <v/>
      </c>
      <c r="EP405" s="599" t="str">
        <f ca="1">IF(EI405="","",VLOOKUP(EI405,Invoer!$F$15:$AU$1999,10,FALSE))</f>
        <v/>
      </c>
      <c r="EQ405" s="599" t="str">
        <f ca="1">IF(EI405="","",VLOOKUP(EI405,Invoer!$F$15:$AU$1999,11,FALSE))</f>
        <v/>
      </c>
      <c r="ER405" s="662" t="str">
        <f ca="1">IF(EI405="","",VLOOKUP(EI405,Invoer!CQ:CS,3,FALSE))</f>
        <v/>
      </c>
      <c r="ES405" s="662" t="str">
        <f t="shared" ca="1" si="223"/>
        <v/>
      </c>
      <c r="ET405" s="513" t="str">
        <f t="shared" ca="1" si="224"/>
        <v/>
      </c>
      <c r="EU405" s="112" t="str">
        <f t="shared" ca="1" si="225"/>
        <v/>
      </c>
      <c r="EV405" s="83" t="s">
        <v>160</v>
      </c>
      <c r="EW405" s="682" t="str">
        <f t="shared" ca="1" si="226"/>
        <v/>
      </c>
      <c r="EX405" s="662" t="str">
        <f t="shared" ca="1" si="227"/>
        <v/>
      </c>
      <c r="EY405"/>
      <c r="EZ405" s="56" t="e">
        <f t="shared" ca="1" si="235"/>
        <v>#VALUE!</v>
      </c>
      <c r="FA405" s="56" t="e">
        <f t="shared" ca="1" si="236"/>
        <v>#VALUE!</v>
      </c>
      <c r="FE405"/>
      <c r="FI405"/>
      <c r="FJ405"/>
    </row>
    <row r="406" spans="29:166" ht="12" customHeight="1" x14ac:dyDescent="0.2">
      <c r="AC406" s="435" t="str">
        <f>IF($AC$7&lt;3,Invoer!DR411,IF($AC$7=3,Invoer!BT411,"x"))</f>
        <v>x</v>
      </c>
      <c r="AD406" s="599" t="str">
        <f t="shared" si="228"/>
        <v/>
      </c>
      <c r="AE406" s="673" t="str">
        <f>IF($AD406="","",VLOOKUP(AD406,Invoer!$F$15:$AU$1999,2,FALSE))</f>
        <v/>
      </c>
      <c r="AF406" s="599" t="str">
        <f t="shared" si="229"/>
        <v/>
      </c>
      <c r="AG406" s="599" t="str">
        <f>IF($AD406="","",VLOOKUP(AD406,Invoer!$F$15:$AU$1999,3,FALSE))</f>
        <v/>
      </c>
      <c r="AH406" s="599" t="str">
        <f>IF($AD406="","",IF(AG406&lt;&gt;"Liq","",VLOOKUP(AD406,Invoer!$F$15:$AU$1999,4,FALSE)))</f>
        <v/>
      </c>
      <c r="AI406" s="677" t="str">
        <f>IF($AD406="","",VLOOKUP(AD406,Invoer!$F$15:$AU$1999,5,FALSE))</f>
        <v/>
      </c>
      <c r="AJ406" s="599" t="str">
        <f>IF($AD406="","",VLOOKUP(AD406,Invoer!$F$15:$AU$1999,6,FALSE))</f>
        <v/>
      </c>
      <c r="AK406" s="599" t="str">
        <f>IF($AD406="","",VLOOKUP(AD406,Invoer!$F$15:$AU$1999,9,FALSE))</f>
        <v/>
      </c>
      <c r="AL406" s="599" t="str">
        <f>IF($AD406="","",VLOOKUP(AD406,Invoer!$F$15:$AU$1999,10,FALSE))</f>
        <v/>
      </c>
      <c r="AM406" s="599" t="str">
        <f>IF($AD406="","",VLOOKUP(AD406,Invoer!$F$15:$BB$1999,14,FALSE))</f>
        <v/>
      </c>
      <c r="AN406" s="599" t="str">
        <f>IF($AD406="","",VLOOKUP(AD406,Invoer!$F$15:$AU$1999,11,FALSE))</f>
        <v/>
      </c>
      <c r="AO406" s="662" t="str">
        <f>IF($AD406="","",VLOOKUP(AD406,Invoer!$F$15:$AU$1999,15,FALSE))</f>
        <v/>
      </c>
      <c r="AP406" s="599" t="str">
        <f>IF($AD406="","",VLOOKUP(AD406,Invoer!$F$15:$AU$1999,19,FALSE))</f>
        <v/>
      </c>
      <c r="AQ406" s="662" t="str">
        <f>IF($AD406="","",VLOOKUP(AD406,Invoer!$F$15:$AU$1999,24,FALSE))</f>
        <v/>
      </c>
      <c r="AR406" s="662" t="str">
        <f>IF($AD406="","",VLOOKUP(AD406,Invoer!$F$15:$AU$1999,17,FALSE))</f>
        <v/>
      </c>
      <c r="AS406" s="678" t="str">
        <f t="shared" si="237"/>
        <v/>
      </c>
      <c r="AT406" s="676" t="str">
        <f t="shared" si="212"/>
        <v/>
      </c>
      <c r="AU406" s="77" t="e">
        <f t="shared" si="213"/>
        <v>#VALUE!</v>
      </c>
      <c r="AW406" s="57"/>
      <c r="AX406" s="57"/>
      <c r="BA406" s="83" t="e">
        <f ca="1">Invoer!DW411</f>
        <v>#N/A</v>
      </c>
      <c r="BB406" s="599" t="str">
        <f t="shared" ca="1" si="230"/>
        <v/>
      </c>
      <c r="BC406" s="673" t="str">
        <f ca="1">IF($BB406="","",VLOOKUP(BB406,Invoer!$F$15:$AU$1999,2,FALSE))</f>
        <v/>
      </c>
      <c r="BD406" s="599" t="str">
        <f t="shared" ca="1" si="231"/>
        <v/>
      </c>
      <c r="BE406" s="599" t="str">
        <f ca="1">IF($BB406="","",VLOOKUP(BB406,Invoer!$F$15:$AU$1999,5,FALSE))</f>
        <v/>
      </c>
      <c r="BF406" s="599" t="str">
        <f ca="1">IF($BB406="","",VLOOKUP(BB406,Invoer!$F$15:$AU$1999,6,FALSE))</f>
        <v/>
      </c>
      <c r="BG406" s="599" t="str">
        <f ca="1">IF($BB406="","",VLOOKUP(BB406,Invoer!$F$15:$AU$1999,9,FALSE))</f>
        <v/>
      </c>
      <c r="BH406" s="599" t="str">
        <f ca="1">IF($BB406="","",VLOOKUP(BB406,Invoer!$F$15:$AU$1999,10,FALSE))</f>
        <v/>
      </c>
      <c r="BI406" s="599" t="str">
        <f ca="1">IF($BB406="","",VLOOKUP(BB406,Invoer!$F$15:$BB$1999,14,FALSE))</f>
        <v/>
      </c>
      <c r="BJ406" s="599" t="str">
        <f ca="1">IF($BB406="","",VLOOKUP(BB406,Invoer!$F$15:$AU$1999,11,FALSE))</f>
        <v/>
      </c>
      <c r="BK406" s="662" t="str">
        <f t="shared" ca="1" si="232"/>
        <v/>
      </c>
      <c r="BL406" s="662" t="str">
        <f t="shared" ca="1" si="233"/>
        <v/>
      </c>
      <c r="BM406" s="679" t="str">
        <f t="shared" ca="1" si="234"/>
        <v/>
      </c>
      <c r="BN406" s="662" t="str">
        <f t="shared" ref="BN406:BN469" ca="1" si="240">IF(BE407=BE406,"",BT406)</f>
        <v/>
      </c>
      <c r="BO406" s="662" t="str">
        <f ca="1">IF($BB406="","",VLOOKUP(BB406,Invoer!$F$15:$AU$1999,15,FALSE))</f>
        <v/>
      </c>
      <c r="BP406" s="662" t="str">
        <f ca="1">IF($BB406="","",VLOOKUP(BB406,Invoer!$F$15:$AU$1999,24,FALSE))</f>
        <v/>
      </c>
      <c r="BQ406" s="662" t="str">
        <f ca="1">IF($BB406="","",VLOOKUP(BB406,Invoer!$F$15:$AU$1999,17,FALSE))</f>
        <v/>
      </c>
      <c r="BS406" s="73" t="e">
        <f t="shared" ca="1" si="238"/>
        <v>#VALUE!</v>
      </c>
      <c r="BT406" s="57" t="str">
        <f t="shared" ca="1" si="239"/>
        <v/>
      </c>
      <c r="CQ406" s="411" t="e">
        <f ca="1">Invoer!EG411</f>
        <v>#N/A</v>
      </c>
      <c r="CR406" s="599" t="str">
        <f t="shared" ca="1" si="214"/>
        <v/>
      </c>
      <c r="CS406" s="673" t="str">
        <f ca="1">IF($CR406="","",VLOOKUP(CR406,Invoer!$F$15:$AU$1500,2,FALSE))</f>
        <v/>
      </c>
      <c r="CT406" s="599" t="str">
        <f t="shared" ca="1" si="215"/>
        <v/>
      </c>
      <c r="CU406" s="599" t="str">
        <f ca="1">IF($CR406="","",VLOOKUP(CR406,Invoer!$F$15:$AU$1500,3,FALSE))</f>
        <v/>
      </c>
      <c r="CV406" s="599" t="str">
        <f ca="1">IF($CR406="","",IF(CU406&lt;&gt;"Liq","",VLOOKUP(CR406,Invoer!$F$15:$AU$1500,4,FALSE)))</f>
        <v/>
      </c>
      <c r="CW406" s="599" t="str">
        <f ca="1">IF($CR406="","",VLOOKUP(CR406,Invoer!$F$15:$AU$1500,5,FALSE))</f>
        <v/>
      </c>
      <c r="CX406" s="599" t="str">
        <f ca="1">IF($CR406="","",VLOOKUP(CR406,Invoer!$F$15:$AU$1500,6,FALSE))</f>
        <v/>
      </c>
      <c r="CY406" s="599" t="str">
        <f ca="1">IF($CR406="","",VLOOKUP(CR406,Invoer!$F$15:$AU$1500,9,FALSE))</f>
        <v/>
      </c>
      <c r="CZ406" s="599" t="str">
        <f ca="1">IF($CR406="","",VLOOKUP(CR406,Invoer!$F$15:$AU$1500,10,FALSE))</f>
        <v/>
      </c>
      <c r="DA406" s="599" t="str">
        <f ca="1">IF($CR406="","",VLOOKUP(CR406,Invoer!$F$15:$AU$1500,11,FALSE))</f>
        <v/>
      </c>
      <c r="DB406" s="599" t="str">
        <f ca="1">IF($CR406="","",VLOOKUP(CR406,Invoer!$F$15:$BB$1500,14,FALSE))</f>
        <v/>
      </c>
      <c r="DC406" s="662" t="str">
        <f ca="1">IF($CR406="","",VLOOKUP(CR406,Invoer!$F$15:$AU$1500,15,FALSE))</f>
        <v/>
      </c>
      <c r="DD406" s="599" t="str">
        <f ca="1">IF($CR406="","",VLOOKUP(CR406,Invoer!$F$15:$AU$1500,19,FALSE))</f>
        <v/>
      </c>
      <c r="DE406" s="662" t="str">
        <f ca="1">IF($CR406="","",VLOOKUP(CR406,Invoer!$F$15:$AU$1500,20,FALSE))</f>
        <v/>
      </c>
      <c r="DF406" s="662" t="str">
        <f ca="1">IF($CR406="","",VLOOKUP(CR406,Invoer!$F$15:$AU$1500,23,FALSE))</f>
        <v/>
      </c>
      <c r="DG406" s="662" t="str">
        <f ca="1">IF($CR406="","",VLOOKUP(CR406,Invoer!$F$15:$AU$1500,17,FALSE))</f>
        <v/>
      </c>
      <c r="DH406" s="681" t="str">
        <f t="shared" ca="1" si="216"/>
        <v/>
      </c>
      <c r="DI406" s="662" t="str">
        <f t="shared" ca="1" si="217"/>
        <v/>
      </c>
      <c r="DJ406" s="190"/>
      <c r="DK406" s="411" t="str">
        <f t="shared" ca="1" si="218"/>
        <v/>
      </c>
      <c r="DO406" s="61" t="e">
        <f ca="1">IF($DN$4&lt;3,Invoer!EB411,Invoer!EA411)</f>
        <v>#N/A</v>
      </c>
      <c r="DP406" s="599" t="str">
        <f t="shared" ca="1" si="219"/>
        <v/>
      </c>
      <c r="DQ406" s="673" t="str">
        <f ca="1">IF($DP406="","",VLOOKUP(DP406,Invoer!$F$15:$AU$1999,2,FALSE))</f>
        <v/>
      </c>
      <c r="DR406" s="599" t="str">
        <f t="shared" ca="1" si="220"/>
        <v/>
      </c>
      <c r="DS406" s="599" t="str">
        <f ca="1">IF($DP406="","",VLOOKUP(DP406,Invoer!$F$15:$AU$1999,3,FALSE))</f>
        <v/>
      </c>
      <c r="DT406" s="599" t="str">
        <f ca="1">IF($DP406="","",IF(DS406&lt;&gt;"Liq","",VLOOKUP(DP406,Invoer!$F$15:$AU$1999,4,FALSE)))</f>
        <v/>
      </c>
      <c r="DU406" s="599" t="str">
        <f ca="1">IF($DP406="","",VLOOKUP(DP406,Invoer!$F$15:$AU$1999,5,FALSE))</f>
        <v/>
      </c>
      <c r="DV406" s="599" t="str">
        <f ca="1">IF($DP406="","",VLOOKUP(DP406,Invoer!$F$15:$AU$1999,6,FALSE))</f>
        <v/>
      </c>
      <c r="DW406" s="599" t="str">
        <f ca="1">IF($DP406="","",VLOOKUP(DP406,Invoer!$F$15:$AU$1999,9,FALSE))</f>
        <v/>
      </c>
      <c r="DX406" s="599" t="str">
        <f ca="1">IF($DP406="","",VLOOKUP(DP406,Invoer!$F$15:$AU$1999,10,FALSE))</f>
        <v/>
      </c>
      <c r="DY406" s="595" t="str">
        <f ca="1">IF($DP406="","",VLOOKUP(DP406,Invoer!$F$15:$AU$1999,11,FALSE))</f>
        <v/>
      </c>
      <c r="DZ406" s="662" t="str">
        <f ca="1">IF($DP406="","",IF($DN$4&gt;2,"",VLOOKUP(DP406,Invoer!CQ:CS,3,FALSE)))</f>
        <v/>
      </c>
      <c r="EA406" s="541" t="str">
        <f ca="1">IF($DP406="","",IF(ISERROR(DQ406),0,IF($DN$4&lt;3,"",VLOOKUP(DP406,Invoer!$F$15:$AU$1999,15,FALSE))))</f>
        <v/>
      </c>
      <c r="EB406" s="595" t="str">
        <f ca="1">IF($DP406="","",IF($DN$4&lt;3,"",VLOOKUP(DP406,Invoer!$F$15:$AU$1999,19,FALSE)))</f>
        <v/>
      </c>
      <c r="EC406" s="541" t="str">
        <f ca="1">IF($DP406="","",IF(ISERROR(DQ406),0,IF($DN$4&lt;3,"",VLOOKUP(DP406,Invoer!$F$15:$AU$1999,24,FALSE))))</f>
        <v/>
      </c>
      <c r="ED406" s="541" t="str">
        <f ca="1">IF($DP406="","",IF(ISERROR(DQ406),0,IF($DN$4&lt;3,"",VLOOKUP(DP406,Invoer!$F$15:$AU$1999,17,FALSE))))</f>
        <v/>
      </c>
      <c r="EH406" s="89" t="e">
        <f ca="1">Invoer!CP411</f>
        <v>#N/A</v>
      </c>
      <c r="EI406" s="599" t="str">
        <f t="shared" ca="1" si="221"/>
        <v/>
      </c>
      <c r="EJ406" s="673" t="str">
        <f ca="1">IF(EI406="","",VLOOKUP(EI406,Invoer!$F$15:$AU$1999,2,FALSE))</f>
        <v/>
      </c>
      <c r="EK406" s="599" t="str">
        <f t="shared" ca="1" si="222"/>
        <v/>
      </c>
      <c r="EL406" s="599" t="str">
        <f ca="1">IF($EI406="","",VLOOKUP(EI406,Invoer!$F$15:$AU$1999,3,FALSE))</f>
        <v/>
      </c>
      <c r="EM406" s="599" t="str">
        <f ca="1">IF($EI406="","",IF(EL406&lt;&gt;"Liq","",VLOOKUP(EI406,Invoer!$F$15:$AU$1999,4,FALSE)))</f>
        <v/>
      </c>
      <c r="EN406" s="599" t="str">
        <f ca="1">IF($EI406="","",VLOOKUP(EI406,Invoer!$F$15:$AU$1999,6,FALSE))</f>
        <v/>
      </c>
      <c r="EO406" s="599" t="str">
        <f ca="1">IF(EI406="","",VLOOKUP(EI406,Invoer!$F$15:$AU$1999,9,FALSE))</f>
        <v/>
      </c>
      <c r="EP406" s="599" t="str">
        <f ca="1">IF(EI406="","",VLOOKUP(EI406,Invoer!$F$15:$AU$1999,10,FALSE))</f>
        <v/>
      </c>
      <c r="EQ406" s="599" t="str">
        <f ca="1">IF(EI406="","",VLOOKUP(EI406,Invoer!$F$15:$AU$1999,11,FALSE))</f>
        <v/>
      </c>
      <c r="ER406" s="662" t="str">
        <f ca="1">IF(EI406="","",VLOOKUP(EI406,Invoer!CQ:CS,3,FALSE))</f>
        <v/>
      </c>
      <c r="ES406" s="662" t="str">
        <f t="shared" ca="1" si="223"/>
        <v/>
      </c>
      <c r="ET406" s="513" t="str">
        <f t="shared" ca="1" si="224"/>
        <v/>
      </c>
      <c r="EU406" s="112" t="str">
        <f t="shared" ca="1" si="225"/>
        <v/>
      </c>
      <c r="EV406" s="83" t="s">
        <v>160</v>
      </c>
      <c r="EW406" s="682" t="str">
        <f t="shared" ca="1" si="226"/>
        <v/>
      </c>
      <c r="EX406" s="662" t="str">
        <f t="shared" ca="1" si="227"/>
        <v/>
      </c>
      <c r="EY406"/>
      <c r="EZ406" s="56" t="e">
        <f t="shared" ca="1" si="235"/>
        <v>#VALUE!</v>
      </c>
      <c r="FA406" s="56" t="e">
        <f t="shared" ca="1" si="236"/>
        <v>#VALUE!</v>
      </c>
      <c r="FE406"/>
      <c r="FI406"/>
      <c r="FJ406"/>
    </row>
    <row r="407" spans="29:166" ht="12" customHeight="1" x14ac:dyDescent="0.2">
      <c r="AC407" s="435" t="str">
        <f>IF($AC$7&lt;3,Invoer!DR412,IF($AC$7=3,Invoer!BT412,"x"))</f>
        <v>x</v>
      </c>
      <c r="AD407" s="599" t="str">
        <f t="shared" si="228"/>
        <v/>
      </c>
      <c r="AE407" s="673" t="str">
        <f>IF($AD407="","",VLOOKUP(AD407,Invoer!$F$15:$AU$1999,2,FALSE))</f>
        <v/>
      </c>
      <c r="AF407" s="599" t="str">
        <f t="shared" si="229"/>
        <v/>
      </c>
      <c r="AG407" s="599" t="str">
        <f>IF($AD407="","",VLOOKUP(AD407,Invoer!$F$15:$AU$1999,3,FALSE))</f>
        <v/>
      </c>
      <c r="AH407" s="599" t="str">
        <f>IF($AD407="","",IF(AG407&lt;&gt;"Liq","",VLOOKUP(AD407,Invoer!$F$15:$AU$1999,4,FALSE)))</f>
        <v/>
      </c>
      <c r="AI407" s="677" t="str">
        <f>IF($AD407="","",VLOOKUP(AD407,Invoer!$F$15:$AU$1999,5,FALSE))</f>
        <v/>
      </c>
      <c r="AJ407" s="599" t="str">
        <f>IF($AD407="","",VLOOKUP(AD407,Invoer!$F$15:$AU$1999,6,FALSE))</f>
        <v/>
      </c>
      <c r="AK407" s="599" t="str">
        <f>IF($AD407="","",VLOOKUP(AD407,Invoer!$F$15:$AU$1999,9,FALSE))</f>
        <v/>
      </c>
      <c r="AL407" s="599" t="str">
        <f>IF($AD407="","",VLOOKUP(AD407,Invoer!$F$15:$AU$1999,10,FALSE))</f>
        <v/>
      </c>
      <c r="AM407" s="599" t="str">
        <f>IF($AD407="","",VLOOKUP(AD407,Invoer!$F$15:$BB$1999,14,FALSE))</f>
        <v/>
      </c>
      <c r="AN407" s="599" t="str">
        <f>IF($AD407="","",VLOOKUP(AD407,Invoer!$F$15:$AU$1999,11,FALSE))</f>
        <v/>
      </c>
      <c r="AO407" s="662" t="str">
        <f>IF($AD407="","",VLOOKUP(AD407,Invoer!$F$15:$AU$1999,15,FALSE))</f>
        <v/>
      </c>
      <c r="AP407" s="599" t="str">
        <f>IF($AD407="","",VLOOKUP(AD407,Invoer!$F$15:$AU$1999,19,FALSE))</f>
        <v/>
      </c>
      <c r="AQ407" s="662" t="str">
        <f>IF($AD407="","",VLOOKUP(AD407,Invoer!$F$15:$AU$1999,24,FALSE))</f>
        <v/>
      </c>
      <c r="AR407" s="662" t="str">
        <f>IF($AD407="","",VLOOKUP(AD407,Invoer!$F$15:$AU$1999,17,FALSE))</f>
        <v/>
      </c>
      <c r="AS407" s="678" t="str">
        <f t="shared" si="237"/>
        <v/>
      </c>
      <c r="AT407" s="676" t="str">
        <f t="shared" si="212"/>
        <v/>
      </c>
      <c r="AU407" s="77" t="e">
        <f t="shared" si="213"/>
        <v>#VALUE!</v>
      </c>
      <c r="AW407" s="57"/>
      <c r="AX407" s="57"/>
      <c r="BA407" s="83" t="e">
        <f ca="1">Invoer!DW412</f>
        <v>#N/A</v>
      </c>
      <c r="BB407" s="599" t="str">
        <f t="shared" ca="1" si="230"/>
        <v/>
      </c>
      <c r="BC407" s="673" t="str">
        <f ca="1">IF($BB407="","",VLOOKUP(BB407,Invoer!$F$15:$AU$1999,2,FALSE))</f>
        <v/>
      </c>
      <c r="BD407" s="599" t="str">
        <f t="shared" ca="1" si="231"/>
        <v/>
      </c>
      <c r="BE407" s="599" t="str">
        <f ca="1">IF($BB407="","",VLOOKUP(BB407,Invoer!$F$15:$AU$1999,5,FALSE))</f>
        <v/>
      </c>
      <c r="BF407" s="599" t="str">
        <f ca="1">IF($BB407="","",VLOOKUP(BB407,Invoer!$F$15:$AU$1999,6,FALSE))</f>
        <v/>
      </c>
      <c r="BG407" s="599" t="str">
        <f ca="1">IF($BB407="","",VLOOKUP(BB407,Invoer!$F$15:$AU$1999,9,FALSE))</f>
        <v/>
      </c>
      <c r="BH407" s="599" t="str">
        <f ca="1">IF($BB407="","",VLOOKUP(BB407,Invoer!$F$15:$AU$1999,10,FALSE))</f>
        <v/>
      </c>
      <c r="BI407" s="599" t="str">
        <f ca="1">IF($BB407="","",VLOOKUP(BB407,Invoer!$F$15:$BB$1999,14,FALSE))</f>
        <v/>
      </c>
      <c r="BJ407" s="599" t="str">
        <f ca="1">IF($BB407="","",VLOOKUP(BB407,Invoer!$F$15:$AU$1999,11,FALSE))</f>
        <v/>
      </c>
      <c r="BK407" s="662" t="str">
        <f t="shared" ca="1" si="232"/>
        <v/>
      </c>
      <c r="BL407" s="662" t="str">
        <f t="shared" ca="1" si="233"/>
        <v/>
      </c>
      <c r="BM407" s="679" t="str">
        <f t="shared" ca="1" si="234"/>
        <v/>
      </c>
      <c r="BN407" s="662" t="str">
        <f t="shared" ca="1" si="240"/>
        <v/>
      </c>
      <c r="BO407" s="662" t="str">
        <f ca="1">IF($BB407="","",VLOOKUP(BB407,Invoer!$F$15:$AU$1999,15,FALSE))</f>
        <v/>
      </c>
      <c r="BP407" s="662" t="str">
        <f ca="1">IF($BB407="","",VLOOKUP(BB407,Invoer!$F$15:$AU$1999,24,FALSE))</f>
        <v/>
      </c>
      <c r="BQ407" s="662" t="str">
        <f ca="1">IF($BB407="","",VLOOKUP(BB407,Invoer!$F$15:$AU$1999,17,FALSE))</f>
        <v/>
      </c>
      <c r="BS407" s="73" t="e">
        <f t="shared" ca="1" si="238"/>
        <v>#VALUE!</v>
      </c>
      <c r="BT407" s="57" t="str">
        <f t="shared" ca="1" si="239"/>
        <v/>
      </c>
      <c r="CQ407" s="411" t="e">
        <f ca="1">Invoer!EG412</f>
        <v>#N/A</v>
      </c>
      <c r="CR407" s="599" t="str">
        <f t="shared" ca="1" si="214"/>
        <v/>
      </c>
      <c r="CS407" s="673" t="str">
        <f ca="1">IF($CR407="","",VLOOKUP(CR407,Invoer!$F$15:$AU$1500,2,FALSE))</f>
        <v/>
      </c>
      <c r="CT407" s="599" t="str">
        <f t="shared" ca="1" si="215"/>
        <v/>
      </c>
      <c r="CU407" s="599" t="str">
        <f ca="1">IF($CR407="","",VLOOKUP(CR407,Invoer!$F$15:$AU$1500,3,FALSE))</f>
        <v/>
      </c>
      <c r="CV407" s="599" t="str">
        <f ca="1">IF($CR407="","",IF(CU407&lt;&gt;"Liq","",VLOOKUP(CR407,Invoer!$F$15:$AU$1500,4,FALSE)))</f>
        <v/>
      </c>
      <c r="CW407" s="599" t="str">
        <f ca="1">IF($CR407="","",VLOOKUP(CR407,Invoer!$F$15:$AU$1500,5,FALSE))</f>
        <v/>
      </c>
      <c r="CX407" s="599" t="str">
        <f ca="1">IF($CR407="","",VLOOKUP(CR407,Invoer!$F$15:$AU$1500,6,FALSE))</f>
        <v/>
      </c>
      <c r="CY407" s="599" t="str">
        <f ca="1">IF($CR407="","",VLOOKUP(CR407,Invoer!$F$15:$AU$1500,9,FALSE))</f>
        <v/>
      </c>
      <c r="CZ407" s="599" t="str">
        <f ca="1">IF($CR407="","",VLOOKUP(CR407,Invoer!$F$15:$AU$1500,10,FALSE))</f>
        <v/>
      </c>
      <c r="DA407" s="599" t="str">
        <f ca="1">IF($CR407="","",VLOOKUP(CR407,Invoer!$F$15:$AU$1500,11,FALSE))</f>
        <v/>
      </c>
      <c r="DB407" s="599" t="str">
        <f ca="1">IF($CR407="","",VLOOKUP(CR407,Invoer!$F$15:$BB$1500,14,FALSE))</f>
        <v/>
      </c>
      <c r="DC407" s="662" t="str">
        <f ca="1">IF($CR407="","",VLOOKUP(CR407,Invoer!$F$15:$AU$1500,15,FALSE))</f>
        <v/>
      </c>
      <c r="DD407" s="599" t="str">
        <f ca="1">IF($CR407="","",VLOOKUP(CR407,Invoer!$F$15:$AU$1500,19,FALSE))</f>
        <v/>
      </c>
      <c r="DE407" s="662" t="str">
        <f ca="1">IF($CR407="","",VLOOKUP(CR407,Invoer!$F$15:$AU$1500,20,FALSE))</f>
        <v/>
      </c>
      <c r="DF407" s="662" t="str">
        <f ca="1">IF($CR407="","",VLOOKUP(CR407,Invoer!$F$15:$AU$1500,23,FALSE))</f>
        <v/>
      </c>
      <c r="DG407" s="662" t="str">
        <f ca="1">IF($CR407="","",VLOOKUP(CR407,Invoer!$F$15:$AU$1500,17,FALSE))</f>
        <v/>
      </c>
      <c r="DH407" s="681" t="str">
        <f t="shared" ca="1" si="216"/>
        <v/>
      </c>
      <c r="DI407" s="662" t="str">
        <f t="shared" ca="1" si="217"/>
        <v/>
      </c>
      <c r="DJ407" s="190"/>
      <c r="DK407" s="411" t="str">
        <f t="shared" ca="1" si="218"/>
        <v/>
      </c>
      <c r="DO407" s="61" t="e">
        <f ca="1">IF($DN$4&lt;3,Invoer!EB412,Invoer!EA412)</f>
        <v>#N/A</v>
      </c>
      <c r="DP407" s="599" t="str">
        <f t="shared" ca="1" si="219"/>
        <v/>
      </c>
      <c r="DQ407" s="673" t="str">
        <f ca="1">IF($DP407="","",VLOOKUP(DP407,Invoer!$F$15:$AU$1999,2,FALSE))</f>
        <v/>
      </c>
      <c r="DR407" s="599" t="str">
        <f t="shared" ca="1" si="220"/>
        <v/>
      </c>
      <c r="DS407" s="599" t="str">
        <f ca="1">IF($DP407="","",VLOOKUP(DP407,Invoer!$F$15:$AU$1999,3,FALSE))</f>
        <v/>
      </c>
      <c r="DT407" s="599" t="str">
        <f ca="1">IF($DP407="","",IF(DS407&lt;&gt;"Liq","",VLOOKUP(DP407,Invoer!$F$15:$AU$1999,4,FALSE)))</f>
        <v/>
      </c>
      <c r="DU407" s="599" t="str">
        <f ca="1">IF($DP407="","",VLOOKUP(DP407,Invoer!$F$15:$AU$1999,5,FALSE))</f>
        <v/>
      </c>
      <c r="DV407" s="599" t="str">
        <f ca="1">IF($DP407="","",VLOOKUP(DP407,Invoer!$F$15:$AU$1999,6,FALSE))</f>
        <v/>
      </c>
      <c r="DW407" s="599" t="str">
        <f ca="1">IF($DP407="","",VLOOKUP(DP407,Invoer!$F$15:$AU$1999,9,FALSE))</f>
        <v/>
      </c>
      <c r="DX407" s="599" t="str">
        <f ca="1">IF($DP407="","",VLOOKUP(DP407,Invoer!$F$15:$AU$1999,10,FALSE))</f>
        <v/>
      </c>
      <c r="DY407" s="595" t="str">
        <f ca="1">IF($DP407="","",VLOOKUP(DP407,Invoer!$F$15:$AU$1999,11,FALSE))</f>
        <v/>
      </c>
      <c r="DZ407" s="662" t="str">
        <f ca="1">IF($DP407="","",IF($DN$4&gt;2,"",VLOOKUP(DP407,Invoer!CQ:CS,3,FALSE)))</f>
        <v/>
      </c>
      <c r="EA407" s="541" t="str">
        <f ca="1">IF($DP407="","",IF(ISERROR(DQ407),0,IF($DN$4&lt;3,"",VLOOKUP(DP407,Invoer!$F$15:$AU$1999,15,FALSE))))</f>
        <v/>
      </c>
      <c r="EB407" s="595" t="str">
        <f ca="1">IF($DP407="","",IF($DN$4&lt;3,"",VLOOKUP(DP407,Invoer!$F$15:$AU$1999,19,FALSE)))</f>
        <v/>
      </c>
      <c r="EC407" s="541" t="str">
        <f ca="1">IF($DP407="","",IF(ISERROR(DQ407),0,IF($DN$4&lt;3,"",VLOOKUP(DP407,Invoer!$F$15:$AU$1999,24,FALSE))))</f>
        <v/>
      </c>
      <c r="ED407" s="541" t="str">
        <f ca="1">IF($DP407="","",IF(ISERROR(DQ407),0,IF($DN$4&lt;3,"",VLOOKUP(DP407,Invoer!$F$15:$AU$1999,17,FALSE))))</f>
        <v/>
      </c>
      <c r="EH407" s="89" t="e">
        <f ca="1">Invoer!CP412</f>
        <v>#N/A</v>
      </c>
      <c r="EI407" s="599" t="str">
        <f t="shared" ca="1" si="221"/>
        <v/>
      </c>
      <c r="EJ407" s="673" t="str">
        <f ca="1">IF(EI407="","",VLOOKUP(EI407,Invoer!$F$15:$AU$1999,2,FALSE))</f>
        <v/>
      </c>
      <c r="EK407" s="599" t="str">
        <f t="shared" ca="1" si="222"/>
        <v/>
      </c>
      <c r="EL407" s="599" t="str">
        <f ca="1">IF($EI407="","",VLOOKUP(EI407,Invoer!$F$15:$AU$1999,3,FALSE))</f>
        <v/>
      </c>
      <c r="EM407" s="599" t="str">
        <f ca="1">IF($EI407="","",IF(EL407&lt;&gt;"Liq","",VLOOKUP(EI407,Invoer!$F$15:$AU$1999,4,FALSE)))</f>
        <v/>
      </c>
      <c r="EN407" s="599" t="str">
        <f ca="1">IF($EI407="","",VLOOKUP(EI407,Invoer!$F$15:$AU$1999,6,FALSE))</f>
        <v/>
      </c>
      <c r="EO407" s="599" t="str">
        <f ca="1">IF(EI407="","",VLOOKUP(EI407,Invoer!$F$15:$AU$1999,9,FALSE))</f>
        <v/>
      </c>
      <c r="EP407" s="599" t="str">
        <f ca="1">IF(EI407="","",VLOOKUP(EI407,Invoer!$F$15:$AU$1999,10,FALSE))</f>
        <v/>
      </c>
      <c r="EQ407" s="599" t="str">
        <f ca="1">IF(EI407="","",VLOOKUP(EI407,Invoer!$F$15:$AU$1999,11,FALSE))</f>
        <v/>
      </c>
      <c r="ER407" s="662" t="str">
        <f ca="1">IF(EI407="","",VLOOKUP(EI407,Invoer!CQ:CS,3,FALSE))</f>
        <v/>
      </c>
      <c r="ES407" s="662" t="str">
        <f t="shared" ca="1" si="223"/>
        <v/>
      </c>
      <c r="ET407" s="513" t="str">
        <f t="shared" ca="1" si="224"/>
        <v/>
      </c>
      <c r="EU407" s="112" t="str">
        <f t="shared" ca="1" si="225"/>
        <v/>
      </c>
      <c r="EV407" s="83" t="s">
        <v>160</v>
      </c>
      <c r="EW407" s="682" t="str">
        <f t="shared" ca="1" si="226"/>
        <v/>
      </c>
      <c r="EX407" s="662" t="str">
        <f t="shared" ca="1" si="227"/>
        <v/>
      </c>
      <c r="EY407"/>
      <c r="EZ407" s="56" t="e">
        <f t="shared" ca="1" si="235"/>
        <v>#VALUE!</v>
      </c>
      <c r="FA407" s="56" t="e">
        <f t="shared" ca="1" si="236"/>
        <v>#VALUE!</v>
      </c>
      <c r="FE407"/>
      <c r="FI407"/>
      <c r="FJ407"/>
    </row>
    <row r="408" spans="29:166" ht="12" customHeight="1" x14ac:dyDescent="0.2">
      <c r="AC408" s="435" t="str">
        <f>IF($AC$7&lt;3,Invoer!DR413,IF($AC$7=3,Invoer!BT413,"x"))</f>
        <v>x</v>
      </c>
      <c r="AD408" s="599" t="str">
        <f t="shared" si="228"/>
        <v/>
      </c>
      <c r="AE408" s="673" t="str">
        <f>IF($AD408="","",VLOOKUP(AD408,Invoer!$F$15:$AU$1999,2,FALSE))</f>
        <v/>
      </c>
      <c r="AF408" s="599" t="str">
        <f t="shared" si="229"/>
        <v/>
      </c>
      <c r="AG408" s="599" t="str">
        <f>IF($AD408="","",VLOOKUP(AD408,Invoer!$F$15:$AU$1999,3,FALSE))</f>
        <v/>
      </c>
      <c r="AH408" s="599" t="str">
        <f>IF($AD408="","",IF(AG408&lt;&gt;"Liq","",VLOOKUP(AD408,Invoer!$F$15:$AU$1999,4,FALSE)))</f>
        <v/>
      </c>
      <c r="AI408" s="677" t="str">
        <f>IF($AD408="","",VLOOKUP(AD408,Invoer!$F$15:$AU$1999,5,FALSE))</f>
        <v/>
      </c>
      <c r="AJ408" s="599" t="str">
        <f>IF($AD408="","",VLOOKUP(AD408,Invoer!$F$15:$AU$1999,6,FALSE))</f>
        <v/>
      </c>
      <c r="AK408" s="599" t="str">
        <f>IF($AD408="","",VLOOKUP(AD408,Invoer!$F$15:$AU$1999,9,FALSE))</f>
        <v/>
      </c>
      <c r="AL408" s="599" t="str">
        <f>IF($AD408="","",VLOOKUP(AD408,Invoer!$F$15:$AU$1999,10,FALSE))</f>
        <v/>
      </c>
      <c r="AM408" s="599" t="str">
        <f>IF($AD408="","",VLOOKUP(AD408,Invoer!$F$15:$BB$1999,14,FALSE))</f>
        <v/>
      </c>
      <c r="AN408" s="599" t="str">
        <f>IF($AD408="","",VLOOKUP(AD408,Invoer!$F$15:$AU$1999,11,FALSE))</f>
        <v/>
      </c>
      <c r="AO408" s="662" t="str">
        <f>IF($AD408="","",VLOOKUP(AD408,Invoer!$F$15:$AU$1999,15,FALSE))</f>
        <v/>
      </c>
      <c r="AP408" s="599" t="str">
        <f>IF($AD408="","",VLOOKUP(AD408,Invoer!$F$15:$AU$1999,19,FALSE))</f>
        <v/>
      </c>
      <c r="AQ408" s="662" t="str">
        <f>IF($AD408="","",VLOOKUP(AD408,Invoer!$F$15:$AU$1999,24,FALSE))</f>
        <v/>
      </c>
      <c r="AR408" s="662" t="str">
        <f>IF($AD408="","",VLOOKUP(AD408,Invoer!$F$15:$AU$1999,17,FALSE))</f>
        <v/>
      </c>
      <c r="AS408" s="678" t="str">
        <f t="shared" si="237"/>
        <v/>
      </c>
      <c r="AT408" s="676" t="str">
        <f t="shared" si="212"/>
        <v/>
      </c>
      <c r="AU408" s="77" t="e">
        <f t="shared" si="213"/>
        <v>#VALUE!</v>
      </c>
      <c r="AW408" s="57"/>
      <c r="AX408" s="57"/>
      <c r="BA408" s="83" t="e">
        <f ca="1">Invoer!DW413</f>
        <v>#N/A</v>
      </c>
      <c r="BB408" s="599" t="str">
        <f t="shared" ca="1" si="230"/>
        <v/>
      </c>
      <c r="BC408" s="673" t="str">
        <f ca="1">IF($BB408="","",VLOOKUP(BB408,Invoer!$F$15:$AU$1999,2,FALSE))</f>
        <v/>
      </c>
      <c r="BD408" s="599" t="str">
        <f t="shared" ca="1" si="231"/>
        <v/>
      </c>
      <c r="BE408" s="599" t="str">
        <f ca="1">IF($BB408="","",VLOOKUP(BB408,Invoer!$F$15:$AU$1999,5,FALSE))</f>
        <v/>
      </c>
      <c r="BF408" s="599" t="str">
        <f ca="1">IF($BB408="","",VLOOKUP(BB408,Invoer!$F$15:$AU$1999,6,FALSE))</f>
        <v/>
      </c>
      <c r="BG408" s="599" t="str">
        <f ca="1">IF($BB408="","",VLOOKUP(BB408,Invoer!$F$15:$AU$1999,9,FALSE))</f>
        <v/>
      </c>
      <c r="BH408" s="599" t="str">
        <f ca="1">IF($BB408="","",VLOOKUP(BB408,Invoer!$F$15:$AU$1999,10,FALSE))</f>
        <v/>
      </c>
      <c r="BI408" s="599" t="str">
        <f ca="1">IF($BB408="","",VLOOKUP(BB408,Invoer!$F$15:$BB$1999,14,FALSE))</f>
        <v/>
      </c>
      <c r="BJ408" s="599" t="str">
        <f ca="1">IF($BB408="","",VLOOKUP(BB408,Invoer!$F$15:$AU$1999,11,FALSE))</f>
        <v/>
      </c>
      <c r="BK408" s="662" t="str">
        <f t="shared" ca="1" si="232"/>
        <v/>
      </c>
      <c r="BL408" s="662" t="str">
        <f t="shared" ca="1" si="233"/>
        <v/>
      </c>
      <c r="BM408" s="679" t="str">
        <f t="shared" ca="1" si="234"/>
        <v/>
      </c>
      <c r="BN408" s="662" t="str">
        <f t="shared" ca="1" si="240"/>
        <v/>
      </c>
      <c r="BO408" s="662" t="str">
        <f ca="1">IF($BB408="","",VLOOKUP(BB408,Invoer!$F$15:$AU$1999,15,FALSE))</f>
        <v/>
      </c>
      <c r="BP408" s="662" t="str">
        <f ca="1">IF($BB408="","",VLOOKUP(BB408,Invoer!$F$15:$AU$1999,24,FALSE))</f>
        <v/>
      </c>
      <c r="BQ408" s="662" t="str">
        <f ca="1">IF($BB408="","",VLOOKUP(BB408,Invoer!$F$15:$AU$1999,17,FALSE))</f>
        <v/>
      </c>
      <c r="BS408" s="73" t="e">
        <f t="shared" ca="1" si="238"/>
        <v>#VALUE!</v>
      </c>
      <c r="BT408" s="57" t="str">
        <f t="shared" ca="1" si="239"/>
        <v/>
      </c>
      <c r="CQ408" s="411" t="e">
        <f ca="1">Invoer!EG413</f>
        <v>#N/A</v>
      </c>
      <c r="CR408" s="599" t="str">
        <f t="shared" ca="1" si="214"/>
        <v/>
      </c>
      <c r="CS408" s="673" t="str">
        <f ca="1">IF($CR408="","",VLOOKUP(CR408,Invoer!$F$15:$AU$1500,2,FALSE))</f>
        <v/>
      </c>
      <c r="CT408" s="599" t="str">
        <f t="shared" ca="1" si="215"/>
        <v/>
      </c>
      <c r="CU408" s="599" t="str">
        <f ca="1">IF($CR408="","",VLOOKUP(CR408,Invoer!$F$15:$AU$1500,3,FALSE))</f>
        <v/>
      </c>
      <c r="CV408" s="599" t="str">
        <f ca="1">IF($CR408="","",IF(CU408&lt;&gt;"Liq","",VLOOKUP(CR408,Invoer!$F$15:$AU$1500,4,FALSE)))</f>
        <v/>
      </c>
      <c r="CW408" s="599" t="str">
        <f ca="1">IF($CR408="","",VLOOKUP(CR408,Invoer!$F$15:$AU$1500,5,FALSE))</f>
        <v/>
      </c>
      <c r="CX408" s="599" t="str">
        <f ca="1">IF($CR408="","",VLOOKUP(CR408,Invoer!$F$15:$AU$1500,6,FALSE))</f>
        <v/>
      </c>
      <c r="CY408" s="599" t="str">
        <f ca="1">IF($CR408="","",VLOOKUP(CR408,Invoer!$F$15:$AU$1500,9,FALSE))</f>
        <v/>
      </c>
      <c r="CZ408" s="599" t="str">
        <f ca="1">IF($CR408="","",VLOOKUP(CR408,Invoer!$F$15:$AU$1500,10,FALSE))</f>
        <v/>
      </c>
      <c r="DA408" s="599" t="str">
        <f ca="1">IF($CR408="","",VLOOKUP(CR408,Invoer!$F$15:$AU$1500,11,FALSE))</f>
        <v/>
      </c>
      <c r="DB408" s="599" t="str">
        <f ca="1">IF($CR408="","",VLOOKUP(CR408,Invoer!$F$15:$BB$1500,14,FALSE))</f>
        <v/>
      </c>
      <c r="DC408" s="662" t="str">
        <f ca="1">IF($CR408="","",VLOOKUP(CR408,Invoer!$F$15:$AU$1500,15,FALSE))</f>
        <v/>
      </c>
      <c r="DD408" s="599" t="str">
        <f ca="1">IF($CR408="","",VLOOKUP(CR408,Invoer!$F$15:$AU$1500,19,FALSE))</f>
        <v/>
      </c>
      <c r="DE408" s="662" t="str">
        <f ca="1">IF($CR408="","",VLOOKUP(CR408,Invoer!$F$15:$AU$1500,20,FALSE))</f>
        <v/>
      </c>
      <c r="DF408" s="662" t="str">
        <f ca="1">IF($CR408="","",VLOOKUP(CR408,Invoer!$F$15:$AU$1500,23,FALSE))</f>
        <v/>
      </c>
      <c r="DG408" s="662" t="str">
        <f ca="1">IF($CR408="","",VLOOKUP(CR408,Invoer!$F$15:$AU$1500,17,FALSE))</f>
        <v/>
      </c>
      <c r="DH408" s="681" t="str">
        <f t="shared" ca="1" si="216"/>
        <v/>
      </c>
      <c r="DI408" s="662" t="str">
        <f t="shared" ca="1" si="217"/>
        <v/>
      </c>
      <c r="DJ408" s="190"/>
      <c r="DK408" s="411" t="str">
        <f t="shared" ca="1" si="218"/>
        <v/>
      </c>
      <c r="DO408" s="61" t="e">
        <f ca="1">IF($DN$4&lt;3,Invoer!EB413,Invoer!EA413)</f>
        <v>#N/A</v>
      </c>
      <c r="DP408" s="599" t="str">
        <f t="shared" ca="1" si="219"/>
        <v/>
      </c>
      <c r="DQ408" s="673" t="str">
        <f ca="1">IF($DP408="","",VLOOKUP(DP408,Invoer!$F$15:$AU$1999,2,FALSE))</f>
        <v/>
      </c>
      <c r="DR408" s="599" t="str">
        <f t="shared" ca="1" si="220"/>
        <v/>
      </c>
      <c r="DS408" s="599" t="str">
        <f ca="1">IF($DP408="","",VLOOKUP(DP408,Invoer!$F$15:$AU$1999,3,FALSE))</f>
        <v/>
      </c>
      <c r="DT408" s="599" t="str">
        <f ca="1">IF($DP408="","",IF(DS408&lt;&gt;"Liq","",VLOOKUP(DP408,Invoer!$F$15:$AU$1999,4,FALSE)))</f>
        <v/>
      </c>
      <c r="DU408" s="599" t="str">
        <f ca="1">IF($DP408="","",VLOOKUP(DP408,Invoer!$F$15:$AU$1999,5,FALSE))</f>
        <v/>
      </c>
      <c r="DV408" s="599" t="str">
        <f ca="1">IF($DP408="","",VLOOKUP(DP408,Invoer!$F$15:$AU$1999,6,FALSE))</f>
        <v/>
      </c>
      <c r="DW408" s="599" t="str">
        <f ca="1">IF($DP408="","",VLOOKUP(DP408,Invoer!$F$15:$AU$1999,9,FALSE))</f>
        <v/>
      </c>
      <c r="DX408" s="599" t="str">
        <f ca="1">IF($DP408="","",VLOOKUP(DP408,Invoer!$F$15:$AU$1999,10,FALSE))</f>
        <v/>
      </c>
      <c r="DY408" s="595" t="str">
        <f ca="1">IF($DP408="","",VLOOKUP(DP408,Invoer!$F$15:$AU$1999,11,FALSE))</f>
        <v/>
      </c>
      <c r="DZ408" s="662" t="str">
        <f ca="1">IF($DP408="","",IF($DN$4&gt;2,"",VLOOKUP(DP408,Invoer!CQ:CS,3,FALSE)))</f>
        <v/>
      </c>
      <c r="EA408" s="541" t="str">
        <f ca="1">IF($DP408="","",IF(ISERROR(DQ408),0,IF($DN$4&lt;3,"",VLOOKUP(DP408,Invoer!$F$15:$AU$1999,15,FALSE))))</f>
        <v/>
      </c>
      <c r="EB408" s="595" t="str">
        <f ca="1">IF($DP408="","",IF($DN$4&lt;3,"",VLOOKUP(DP408,Invoer!$F$15:$AU$1999,19,FALSE)))</f>
        <v/>
      </c>
      <c r="EC408" s="541" t="str">
        <f ca="1">IF($DP408="","",IF(ISERROR(DQ408),0,IF($DN$4&lt;3,"",VLOOKUP(DP408,Invoer!$F$15:$AU$1999,24,FALSE))))</f>
        <v/>
      </c>
      <c r="ED408" s="541" t="str">
        <f ca="1">IF($DP408="","",IF(ISERROR(DQ408),0,IF($DN$4&lt;3,"",VLOOKUP(DP408,Invoer!$F$15:$AU$1999,17,FALSE))))</f>
        <v/>
      </c>
      <c r="EH408" s="89" t="e">
        <f ca="1">Invoer!CP413</f>
        <v>#N/A</v>
      </c>
      <c r="EI408" s="599" t="str">
        <f t="shared" ca="1" si="221"/>
        <v/>
      </c>
      <c r="EJ408" s="673" t="str">
        <f ca="1">IF(EI408="","",VLOOKUP(EI408,Invoer!$F$15:$AU$1999,2,FALSE))</f>
        <v/>
      </c>
      <c r="EK408" s="599" t="str">
        <f t="shared" ca="1" si="222"/>
        <v/>
      </c>
      <c r="EL408" s="599" t="str">
        <f ca="1">IF($EI408="","",VLOOKUP(EI408,Invoer!$F$15:$AU$1999,3,FALSE))</f>
        <v/>
      </c>
      <c r="EM408" s="599" t="str">
        <f ca="1">IF($EI408="","",IF(EL408&lt;&gt;"Liq","",VLOOKUP(EI408,Invoer!$F$15:$AU$1999,4,FALSE)))</f>
        <v/>
      </c>
      <c r="EN408" s="599" t="str">
        <f ca="1">IF($EI408="","",VLOOKUP(EI408,Invoer!$F$15:$AU$1999,6,FALSE))</f>
        <v/>
      </c>
      <c r="EO408" s="599" t="str">
        <f ca="1">IF(EI408="","",VLOOKUP(EI408,Invoer!$F$15:$AU$1999,9,FALSE))</f>
        <v/>
      </c>
      <c r="EP408" s="599" t="str">
        <f ca="1">IF(EI408="","",VLOOKUP(EI408,Invoer!$F$15:$AU$1999,10,FALSE))</f>
        <v/>
      </c>
      <c r="EQ408" s="599" t="str">
        <f ca="1">IF(EI408="","",VLOOKUP(EI408,Invoer!$F$15:$AU$1999,11,FALSE))</f>
        <v/>
      </c>
      <c r="ER408" s="662" t="str">
        <f ca="1">IF(EI408="","",VLOOKUP(EI408,Invoer!CQ:CS,3,FALSE))</f>
        <v/>
      </c>
      <c r="ES408" s="662" t="str">
        <f t="shared" ca="1" si="223"/>
        <v/>
      </c>
      <c r="ET408" s="513" t="str">
        <f t="shared" ca="1" si="224"/>
        <v/>
      </c>
      <c r="EU408" s="112" t="str">
        <f t="shared" ca="1" si="225"/>
        <v/>
      </c>
      <c r="EV408" s="83" t="s">
        <v>160</v>
      </c>
      <c r="EW408" s="682" t="str">
        <f t="shared" ca="1" si="226"/>
        <v/>
      </c>
      <c r="EX408" s="662" t="str">
        <f t="shared" ca="1" si="227"/>
        <v/>
      </c>
      <c r="EY408"/>
      <c r="EZ408" s="56" t="e">
        <f t="shared" ca="1" si="235"/>
        <v>#VALUE!</v>
      </c>
      <c r="FA408" s="56" t="e">
        <f t="shared" ca="1" si="236"/>
        <v>#VALUE!</v>
      </c>
      <c r="FE408"/>
      <c r="FI408"/>
      <c r="FJ408"/>
    </row>
    <row r="409" spans="29:166" ht="12" customHeight="1" x14ac:dyDescent="0.2">
      <c r="AC409" s="435" t="str">
        <f>IF($AC$7&lt;3,Invoer!DR414,IF($AC$7=3,Invoer!BT414,"x"))</f>
        <v>x</v>
      </c>
      <c r="AD409" s="599" t="str">
        <f t="shared" si="228"/>
        <v/>
      </c>
      <c r="AE409" s="673" t="str">
        <f>IF($AD409="","",VLOOKUP(AD409,Invoer!$F$15:$AU$1999,2,FALSE))</f>
        <v/>
      </c>
      <c r="AF409" s="599" t="str">
        <f t="shared" si="229"/>
        <v/>
      </c>
      <c r="AG409" s="599" t="str">
        <f>IF($AD409="","",VLOOKUP(AD409,Invoer!$F$15:$AU$1999,3,FALSE))</f>
        <v/>
      </c>
      <c r="AH409" s="599" t="str">
        <f>IF($AD409="","",IF(AG409&lt;&gt;"Liq","",VLOOKUP(AD409,Invoer!$F$15:$AU$1999,4,FALSE)))</f>
        <v/>
      </c>
      <c r="AI409" s="677" t="str">
        <f>IF($AD409="","",VLOOKUP(AD409,Invoer!$F$15:$AU$1999,5,FALSE))</f>
        <v/>
      </c>
      <c r="AJ409" s="599" t="str">
        <f>IF($AD409="","",VLOOKUP(AD409,Invoer!$F$15:$AU$1999,6,FALSE))</f>
        <v/>
      </c>
      <c r="AK409" s="599" t="str">
        <f>IF($AD409="","",VLOOKUP(AD409,Invoer!$F$15:$AU$1999,9,FALSE))</f>
        <v/>
      </c>
      <c r="AL409" s="599" t="str">
        <f>IF($AD409="","",VLOOKUP(AD409,Invoer!$F$15:$AU$1999,10,FALSE))</f>
        <v/>
      </c>
      <c r="AM409" s="599" t="str">
        <f>IF($AD409="","",VLOOKUP(AD409,Invoer!$F$15:$BB$1999,14,FALSE))</f>
        <v/>
      </c>
      <c r="AN409" s="599" t="str">
        <f>IF($AD409="","",VLOOKUP(AD409,Invoer!$F$15:$AU$1999,11,FALSE))</f>
        <v/>
      </c>
      <c r="AO409" s="662" t="str">
        <f>IF($AD409="","",VLOOKUP(AD409,Invoer!$F$15:$AU$1999,15,FALSE))</f>
        <v/>
      </c>
      <c r="AP409" s="599" t="str">
        <f>IF($AD409="","",VLOOKUP(AD409,Invoer!$F$15:$AU$1999,19,FALSE))</f>
        <v/>
      </c>
      <c r="AQ409" s="662" t="str">
        <f>IF($AD409="","",VLOOKUP(AD409,Invoer!$F$15:$AU$1999,24,FALSE))</f>
        <v/>
      </c>
      <c r="AR409" s="662" t="str">
        <f>IF($AD409="","",VLOOKUP(AD409,Invoer!$F$15:$AU$1999,17,FALSE))</f>
        <v/>
      </c>
      <c r="AS409" s="678" t="str">
        <f t="shared" si="237"/>
        <v/>
      </c>
      <c r="AT409" s="676" t="str">
        <f t="shared" si="212"/>
        <v/>
      </c>
      <c r="AU409" s="77" t="e">
        <f t="shared" si="213"/>
        <v>#VALUE!</v>
      </c>
      <c r="AW409" s="57"/>
      <c r="AX409" s="57"/>
      <c r="BA409" s="83" t="e">
        <f ca="1">Invoer!DW414</f>
        <v>#N/A</v>
      </c>
      <c r="BB409" s="599" t="str">
        <f t="shared" ca="1" si="230"/>
        <v/>
      </c>
      <c r="BC409" s="673" t="str">
        <f ca="1">IF($BB409="","",VLOOKUP(BB409,Invoer!$F$15:$AU$1999,2,FALSE))</f>
        <v/>
      </c>
      <c r="BD409" s="599" t="str">
        <f t="shared" ca="1" si="231"/>
        <v/>
      </c>
      <c r="BE409" s="599" t="str">
        <f ca="1">IF($BB409="","",VLOOKUP(BB409,Invoer!$F$15:$AU$1999,5,FALSE))</f>
        <v/>
      </c>
      <c r="BF409" s="599" t="str">
        <f ca="1">IF($BB409="","",VLOOKUP(BB409,Invoer!$F$15:$AU$1999,6,FALSE))</f>
        <v/>
      </c>
      <c r="BG409" s="599" t="str">
        <f ca="1">IF($BB409="","",VLOOKUP(BB409,Invoer!$F$15:$AU$1999,9,FALSE))</f>
        <v/>
      </c>
      <c r="BH409" s="599" t="str">
        <f ca="1">IF($BB409="","",VLOOKUP(BB409,Invoer!$F$15:$AU$1999,10,FALSE))</f>
        <v/>
      </c>
      <c r="BI409" s="599" t="str">
        <f ca="1">IF($BB409="","",VLOOKUP(BB409,Invoer!$F$15:$BB$1999,14,FALSE))</f>
        <v/>
      </c>
      <c r="BJ409" s="599" t="str">
        <f ca="1">IF($BB409="","",VLOOKUP(BB409,Invoer!$F$15:$AU$1999,11,FALSE))</f>
        <v/>
      </c>
      <c r="BK409" s="662" t="str">
        <f t="shared" ca="1" si="232"/>
        <v/>
      </c>
      <c r="BL409" s="662" t="str">
        <f t="shared" ca="1" si="233"/>
        <v/>
      </c>
      <c r="BM409" s="679" t="str">
        <f t="shared" ca="1" si="234"/>
        <v/>
      </c>
      <c r="BN409" s="662" t="str">
        <f t="shared" ca="1" si="240"/>
        <v/>
      </c>
      <c r="BO409" s="662" t="str">
        <f ca="1">IF($BB409="","",VLOOKUP(BB409,Invoer!$F$15:$AU$1999,15,FALSE))</f>
        <v/>
      </c>
      <c r="BP409" s="662" t="str">
        <f ca="1">IF($BB409="","",VLOOKUP(BB409,Invoer!$F$15:$AU$1999,24,FALSE))</f>
        <v/>
      </c>
      <c r="BQ409" s="662" t="str">
        <f ca="1">IF($BB409="","",VLOOKUP(BB409,Invoer!$F$15:$AU$1999,17,FALSE))</f>
        <v/>
      </c>
      <c r="BS409" s="73" t="e">
        <f t="shared" ca="1" si="238"/>
        <v>#VALUE!</v>
      </c>
      <c r="BT409" s="57" t="str">
        <f t="shared" ca="1" si="239"/>
        <v/>
      </c>
      <c r="CQ409" s="411" t="e">
        <f ca="1">Invoer!EG414</f>
        <v>#N/A</v>
      </c>
      <c r="CR409" s="599" t="str">
        <f t="shared" ca="1" si="214"/>
        <v/>
      </c>
      <c r="CS409" s="673" t="str">
        <f ca="1">IF($CR409="","",VLOOKUP(CR409,Invoer!$F$15:$AU$1500,2,FALSE))</f>
        <v/>
      </c>
      <c r="CT409" s="599" t="str">
        <f t="shared" ca="1" si="215"/>
        <v/>
      </c>
      <c r="CU409" s="599" t="str">
        <f ca="1">IF($CR409="","",VLOOKUP(CR409,Invoer!$F$15:$AU$1500,3,FALSE))</f>
        <v/>
      </c>
      <c r="CV409" s="599" t="str">
        <f ca="1">IF($CR409="","",IF(CU409&lt;&gt;"Liq","",VLOOKUP(CR409,Invoer!$F$15:$AU$1500,4,FALSE)))</f>
        <v/>
      </c>
      <c r="CW409" s="599" t="str">
        <f ca="1">IF($CR409="","",VLOOKUP(CR409,Invoer!$F$15:$AU$1500,5,FALSE))</f>
        <v/>
      </c>
      <c r="CX409" s="599" t="str">
        <f ca="1">IF($CR409="","",VLOOKUP(CR409,Invoer!$F$15:$AU$1500,6,FALSE))</f>
        <v/>
      </c>
      <c r="CY409" s="599" t="str">
        <f ca="1">IF($CR409="","",VLOOKUP(CR409,Invoer!$F$15:$AU$1500,9,FALSE))</f>
        <v/>
      </c>
      <c r="CZ409" s="599" t="str">
        <f ca="1">IF($CR409="","",VLOOKUP(CR409,Invoer!$F$15:$AU$1500,10,FALSE))</f>
        <v/>
      </c>
      <c r="DA409" s="599" t="str">
        <f ca="1">IF($CR409="","",VLOOKUP(CR409,Invoer!$F$15:$AU$1500,11,FALSE))</f>
        <v/>
      </c>
      <c r="DB409" s="599" t="str">
        <f ca="1">IF($CR409="","",VLOOKUP(CR409,Invoer!$F$15:$BB$1500,14,FALSE))</f>
        <v/>
      </c>
      <c r="DC409" s="662" t="str">
        <f ca="1">IF($CR409="","",VLOOKUP(CR409,Invoer!$F$15:$AU$1500,15,FALSE))</f>
        <v/>
      </c>
      <c r="DD409" s="599" t="str">
        <f ca="1">IF($CR409="","",VLOOKUP(CR409,Invoer!$F$15:$AU$1500,19,FALSE))</f>
        <v/>
      </c>
      <c r="DE409" s="662" t="str">
        <f ca="1">IF($CR409="","",VLOOKUP(CR409,Invoer!$F$15:$AU$1500,20,FALSE))</f>
        <v/>
      </c>
      <c r="DF409" s="662" t="str">
        <f ca="1">IF($CR409="","",VLOOKUP(CR409,Invoer!$F$15:$AU$1500,23,FALSE))</f>
        <v/>
      </c>
      <c r="DG409" s="662" t="str">
        <f ca="1">IF($CR409="","",VLOOKUP(CR409,Invoer!$F$15:$AU$1500,17,FALSE))</f>
        <v/>
      </c>
      <c r="DH409" s="681" t="str">
        <f t="shared" ca="1" si="216"/>
        <v/>
      </c>
      <c r="DI409" s="662" t="str">
        <f t="shared" ca="1" si="217"/>
        <v/>
      </c>
      <c r="DJ409" s="190"/>
      <c r="DK409" s="411" t="str">
        <f t="shared" ca="1" si="218"/>
        <v/>
      </c>
      <c r="DO409" s="61" t="e">
        <f ca="1">IF($DN$4&lt;3,Invoer!EB414,Invoer!EA414)</f>
        <v>#N/A</v>
      </c>
      <c r="DP409" s="599" t="str">
        <f t="shared" ca="1" si="219"/>
        <v/>
      </c>
      <c r="DQ409" s="673" t="str">
        <f ca="1">IF($DP409="","",VLOOKUP(DP409,Invoer!$F$15:$AU$1999,2,FALSE))</f>
        <v/>
      </c>
      <c r="DR409" s="599" t="str">
        <f t="shared" ca="1" si="220"/>
        <v/>
      </c>
      <c r="DS409" s="599" t="str">
        <f ca="1">IF($DP409="","",VLOOKUP(DP409,Invoer!$F$15:$AU$1999,3,FALSE))</f>
        <v/>
      </c>
      <c r="DT409" s="599" t="str">
        <f ca="1">IF($DP409="","",IF(DS409&lt;&gt;"Liq","",VLOOKUP(DP409,Invoer!$F$15:$AU$1999,4,FALSE)))</f>
        <v/>
      </c>
      <c r="DU409" s="599" t="str">
        <f ca="1">IF($DP409="","",VLOOKUP(DP409,Invoer!$F$15:$AU$1999,5,FALSE))</f>
        <v/>
      </c>
      <c r="DV409" s="599" t="str">
        <f ca="1">IF($DP409="","",VLOOKUP(DP409,Invoer!$F$15:$AU$1999,6,FALSE))</f>
        <v/>
      </c>
      <c r="DW409" s="599" t="str">
        <f ca="1">IF($DP409="","",VLOOKUP(DP409,Invoer!$F$15:$AU$1999,9,FALSE))</f>
        <v/>
      </c>
      <c r="DX409" s="599" t="str">
        <f ca="1">IF($DP409="","",VLOOKUP(DP409,Invoer!$F$15:$AU$1999,10,FALSE))</f>
        <v/>
      </c>
      <c r="DY409" s="595" t="str">
        <f ca="1">IF($DP409="","",VLOOKUP(DP409,Invoer!$F$15:$AU$1999,11,FALSE))</f>
        <v/>
      </c>
      <c r="DZ409" s="662" t="str">
        <f ca="1">IF($DP409="","",IF($DN$4&gt;2,"",VLOOKUP(DP409,Invoer!CQ:CS,3,FALSE)))</f>
        <v/>
      </c>
      <c r="EA409" s="541" t="str">
        <f ca="1">IF($DP409="","",IF(ISERROR(DQ409),0,IF($DN$4&lt;3,"",VLOOKUP(DP409,Invoer!$F$15:$AU$1999,15,FALSE))))</f>
        <v/>
      </c>
      <c r="EB409" s="595" t="str">
        <f ca="1">IF($DP409="","",IF($DN$4&lt;3,"",VLOOKUP(DP409,Invoer!$F$15:$AU$1999,19,FALSE)))</f>
        <v/>
      </c>
      <c r="EC409" s="541" t="str">
        <f ca="1">IF($DP409="","",IF(ISERROR(DQ409),0,IF($DN$4&lt;3,"",VLOOKUP(DP409,Invoer!$F$15:$AU$1999,24,FALSE))))</f>
        <v/>
      </c>
      <c r="ED409" s="541" t="str">
        <f ca="1">IF($DP409="","",IF(ISERROR(DQ409),0,IF($DN$4&lt;3,"",VLOOKUP(DP409,Invoer!$F$15:$AU$1999,17,FALSE))))</f>
        <v/>
      </c>
      <c r="EH409" s="89" t="e">
        <f ca="1">Invoer!CP414</f>
        <v>#N/A</v>
      </c>
      <c r="EI409" s="599" t="str">
        <f t="shared" ca="1" si="221"/>
        <v/>
      </c>
      <c r="EJ409" s="673" t="str">
        <f ca="1">IF(EI409="","",VLOOKUP(EI409,Invoer!$F$15:$AU$1999,2,FALSE))</f>
        <v/>
      </c>
      <c r="EK409" s="599" t="str">
        <f t="shared" ca="1" si="222"/>
        <v/>
      </c>
      <c r="EL409" s="599" t="str">
        <f ca="1">IF($EI409="","",VLOOKUP(EI409,Invoer!$F$15:$AU$1999,3,FALSE))</f>
        <v/>
      </c>
      <c r="EM409" s="599" t="str">
        <f ca="1">IF($EI409="","",IF(EL409&lt;&gt;"Liq","",VLOOKUP(EI409,Invoer!$F$15:$AU$1999,4,FALSE)))</f>
        <v/>
      </c>
      <c r="EN409" s="599" t="str">
        <f ca="1">IF($EI409="","",VLOOKUP(EI409,Invoer!$F$15:$AU$1999,6,FALSE))</f>
        <v/>
      </c>
      <c r="EO409" s="599" t="str">
        <f ca="1">IF(EI409="","",VLOOKUP(EI409,Invoer!$F$15:$AU$1999,9,FALSE))</f>
        <v/>
      </c>
      <c r="EP409" s="599" t="str">
        <f ca="1">IF(EI409="","",VLOOKUP(EI409,Invoer!$F$15:$AU$1999,10,FALSE))</f>
        <v/>
      </c>
      <c r="EQ409" s="599" t="str">
        <f ca="1">IF(EI409="","",VLOOKUP(EI409,Invoer!$F$15:$AU$1999,11,FALSE))</f>
        <v/>
      </c>
      <c r="ER409" s="662" t="str">
        <f ca="1">IF(EI409="","",VLOOKUP(EI409,Invoer!CQ:CS,3,FALSE))</f>
        <v/>
      </c>
      <c r="ES409" s="662" t="str">
        <f t="shared" ca="1" si="223"/>
        <v/>
      </c>
      <c r="ET409" s="513" t="str">
        <f t="shared" ca="1" si="224"/>
        <v/>
      </c>
      <c r="EU409" s="112" t="str">
        <f t="shared" ca="1" si="225"/>
        <v/>
      </c>
      <c r="EV409" s="83" t="s">
        <v>160</v>
      </c>
      <c r="EW409" s="682" t="str">
        <f t="shared" ca="1" si="226"/>
        <v/>
      </c>
      <c r="EX409" s="662" t="str">
        <f t="shared" ca="1" si="227"/>
        <v/>
      </c>
      <c r="EY409"/>
      <c r="EZ409" s="56" t="e">
        <f t="shared" ca="1" si="235"/>
        <v>#VALUE!</v>
      </c>
      <c r="FA409" s="56" t="e">
        <f t="shared" ca="1" si="236"/>
        <v>#VALUE!</v>
      </c>
      <c r="FE409"/>
      <c r="FI409"/>
      <c r="FJ409"/>
    </row>
    <row r="410" spans="29:166" ht="12" customHeight="1" x14ac:dyDescent="0.2">
      <c r="AC410" s="435" t="str">
        <f>IF($AC$7&lt;3,Invoer!DR415,IF($AC$7=3,Invoer!BT415,"x"))</f>
        <v>x</v>
      </c>
      <c r="AD410" s="599" t="str">
        <f t="shared" si="228"/>
        <v/>
      </c>
      <c r="AE410" s="673" t="str">
        <f>IF($AD410="","",VLOOKUP(AD410,Invoer!$F$15:$AU$1999,2,FALSE))</f>
        <v/>
      </c>
      <c r="AF410" s="599" t="str">
        <f t="shared" si="229"/>
        <v/>
      </c>
      <c r="AG410" s="599" t="str">
        <f>IF($AD410="","",VLOOKUP(AD410,Invoer!$F$15:$AU$1999,3,FALSE))</f>
        <v/>
      </c>
      <c r="AH410" s="599" t="str">
        <f>IF($AD410="","",IF(AG410&lt;&gt;"Liq","",VLOOKUP(AD410,Invoer!$F$15:$AU$1999,4,FALSE)))</f>
        <v/>
      </c>
      <c r="AI410" s="677" t="str">
        <f>IF($AD410="","",VLOOKUP(AD410,Invoer!$F$15:$AU$1999,5,FALSE))</f>
        <v/>
      </c>
      <c r="AJ410" s="599" t="str">
        <f>IF($AD410="","",VLOOKUP(AD410,Invoer!$F$15:$AU$1999,6,FALSE))</f>
        <v/>
      </c>
      <c r="AK410" s="599" t="str">
        <f>IF($AD410="","",VLOOKUP(AD410,Invoer!$F$15:$AU$1999,9,FALSE))</f>
        <v/>
      </c>
      <c r="AL410" s="599" t="str">
        <f>IF($AD410="","",VLOOKUP(AD410,Invoer!$F$15:$AU$1999,10,FALSE))</f>
        <v/>
      </c>
      <c r="AM410" s="599" t="str">
        <f>IF($AD410="","",VLOOKUP(AD410,Invoer!$F$15:$BB$1999,14,FALSE))</f>
        <v/>
      </c>
      <c r="AN410" s="599" t="str">
        <f>IF($AD410="","",VLOOKUP(AD410,Invoer!$F$15:$AU$1999,11,FALSE))</f>
        <v/>
      </c>
      <c r="AO410" s="662" t="str">
        <f>IF($AD410="","",VLOOKUP(AD410,Invoer!$F$15:$AU$1999,15,FALSE))</f>
        <v/>
      </c>
      <c r="AP410" s="599" t="str">
        <f>IF($AD410="","",VLOOKUP(AD410,Invoer!$F$15:$AU$1999,19,FALSE))</f>
        <v/>
      </c>
      <c r="AQ410" s="662" t="str">
        <f>IF($AD410="","",VLOOKUP(AD410,Invoer!$F$15:$AU$1999,24,FALSE))</f>
        <v/>
      </c>
      <c r="AR410" s="662" t="str">
        <f>IF($AD410="","",VLOOKUP(AD410,Invoer!$F$15:$AU$1999,17,FALSE))</f>
        <v/>
      </c>
      <c r="AS410" s="678" t="str">
        <f t="shared" si="237"/>
        <v/>
      </c>
      <c r="AT410" s="676" t="str">
        <f t="shared" si="212"/>
        <v/>
      </c>
      <c r="AU410" s="77" t="e">
        <f t="shared" si="213"/>
        <v>#VALUE!</v>
      </c>
      <c r="AW410" s="57"/>
      <c r="AX410" s="57"/>
      <c r="BA410" s="83" t="e">
        <f ca="1">Invoer!DW415</f>
        <v>#N/A</v>
      </c>
      <c r="BB410" s="599" t="str">
        <f t="shared" ca="1" si="230"/>
        <v/>
      </c>
      <c r="BC410" s="673" t="str">
        <f ca="1">IF($BB410="","",VLOOKUP(BB410,Invoer!$F$15:$AU$1999,2,FALSE))</f>
        <v/>
      </c>
      <c r="BD410" s="599" t="str">
        <f t="shared" ca="1" si="231"/>
        <v/>
      </c>
      <c r="BE410" s="599" t="str">
        <f ca="1">IF($BB410="","",VLOOKUP(BB410,Invoer!$F$15:$AU$1999,5,FALSE))</f>
        <v/>
      </c>
      <c r="BF410" s="599" t="str">
        <f ca="1">IF($BB410="","",VLOOKUP(BB410,Invoer!$F$15:$AU$1999,6,FALSE))</f>
        <v/>
      </c>
      <c r="BG410" s="599" t="str">
        <f ca="1">IF($BB410="","",VLOOKUP(BB410,Invoer!$F$15:$AU$1999,9,FALSE))</f>
        <v/>
      </c>
      <c r="BH410" s="599" t="str">
        <f ca="1">IF($BB410="","",VLOOKUP(BB410,Invoer!$F$15:$AU$1999,10,FALSE))</f>
        <v/>
      </c>
      <c r="BI410" s="599" t="str">
        <f ca="1">IF($BB410="","",VLOOKUP(BB410,Invoer!$F$15:$BB$1999,14,FALSE))</f>
        <v/>
      </c>
      <c r="BJ410" s="599" t="str">
        <f ca="1">IF($BB410="","",VLOOKUP(BB410,Invoer!$F$15:$AU$1999,11,FALSE))</f>
        <v/>
      </c>
      <c r="BK410" s="662" t="str">
        <f t="shared" ca="1" si="232"/>
        <v/>
      </c>
      <c r="BL410" s="662" t="str">
        <f t="shared" ca="1" si="233"/>
        <v/>
      </c>
      <c r="BM410" s="679" t="str">
        <f t="shared" ca="1" si="234"/>
        <v/>
      </c>
      <c r="BN410" s="662" t="str">
        <f t="shared" ca="1" si="240"/>
        <v/>
      </c>
      <c r="BO410" s="662" t="str">
        <f ca="1">IF($BB410="","",VLOOKUP(BB410,Invoer!$F$15:$AU$1999,15,FALSE))</f>
        <v/>
      </c>
      <c r="BP410" s="662" t="str">
        <f ca="1">IF($BB410="","",VLOOKUP(BB410,Invoer!$F$15:$AU$1999,24,FALSE))</f>
        <v/>
      </c>
      <c r="BQ410" s="662" t="str">
        <f ca="1">IF($BB410="","",VLOOKUP(BB410,Invoer!$F$15:$AU$1999,17,FALSE))</f>
        <v/>
      </c>
      <c r="BS410" s="73" t="e">
        <f t="shared" ca="1" si="238"/>
        <v>#VALUE!</v>
      </c>
      <c r="BT410" s="57" t="str">
        <f t="shared" ca="1" si="239"/>
        <v/>
      </c>
      <c r="CQ410" s="411" t="e">
        <f ca="1">Invoer!EG415</f>
        <v>#N/A</v>
      </c>
      <c r="CR410" s="599" t="str">
        <f t="shared" ca="1" si="214"/>
        <v/>
      </c>
      <c r="CS410" s="673" t="str">
        <f ca="1">IF($CR410="","",VLOOKUP(CR410,Invoer!$F$15:$AU$1500,2,FALSE))</f>
        <v/>
      </c>
      <c r="CT410" s="599" t="str">
        <f t="shared" ca="1" si="215"/>
        <v/>
      </c>
      <c r="CU410" s="599" t="str">
        <f ca="1">IF($CR410="","",VLOOKUP(CR410,Invoer!$F$15:$AU$1500,3,FALSE))</f>
        <v/>
      </c>
      <c r="CV410" s="599" t="str">
        <f ca="1">IF($CR410="","",IF(CU410&lt;&gt;"Liq","",VLOOKUP(CR410,Invoer!$F$15:$AU$1500,4,FALSE)))</f>
        <v/>
      </c>
      <c r="CW410" s="599" t="str">
        <f ca="1">IF($CR410="","",VLOOKUP(CR410,Invoer!$F$15:$AU$1500,5,FALSE))</f>
        <v/>
      </c>
      <c r="CX410" s="599" t="str">
        <f ca="1">IF($CR410="","",VLOOKUP(CR410,Invoer!$F$15:$AU$1500,6,FALSE))</f>
        <v/>
      </c>
      <c r="CY410" s="599" t="str">
        <f ca="1">IF($CR410="","",VLOOKUP(CR410,Invoer!$F$15:$AU$1500,9,FALSE))</f>
        <v/>
      </c>
      <c r="CZ410" s="599" t="str">
        <f ca="1">IF($CR410="","",VLOOKUP(CR410,Invoer!$F$15:$AU$1500,10,FALSE))</f>
        <v/>
      </c>
      <c r="DA410" s="599" t="str">
        <f ca="1">IF($CR410="","",VLOOKUP(CR410,Invoer!$F$15:$AU$1500,11,FALSE))</f>
        <v/>
      </c>
      <c r="DB410" s="599" t="str">
        <f ca="1">IF($CR410="","",VLOOKUP(CR410,Invoer!$F$15:$BB$1500,14,FALSE))</f>
        <v/>
      </c>
      <c r="DC410" s="662" t="str">
        <f ca="1">IF($CR410="","",VLOOKUP(CR410,Invoer!$F$15:$AU$1500,15,FALSE))</f>
        <v/>
      </c>
      <c r="DD410" s="599" t="str">
        <f ca="1">IF($CR410="","",VLOOKUP(CR410,Invoer!$F$15:$AU$1500,19,FALSE))</f>
        <v/>
      </c>
      <c r="DE410" s="662" t="str">
        <f ca="1">IF($CR410="","",VLOOKUP(CR410,Invoer!$F$15:$AU$1500,20,FALSE))</f>
        <v/>
      </c>
      <c r="DF410" s="662" t="str">
        <f ca="1">IF($CR410="","",VLOOKUP(CR410,Invoer!$F$15:$AU$1500,23,FALSE))</f>
        <v/>
      </c>
      <c r="DG410" s="662" t="str">
        <f ca="1">IF($CR410="","",VLOOKUP(CR410,Invoer!$F$15:$AU$1500,17,FALSE))</f>
        <v/>
      </c>
      <c r="DH410" s="681" t="str">
        <f t="shared" ca="1" si="216"/>
        <v/>
      </c>
      <c r="DI410" s="662" t="str">
        <f t="shared" ca="1" si="217"/>
        <v/>
      </c>
      <c r="DJ410" s="190"/>
      <c r="DK410" s="411" t="str">
        <f t="shared" ca="1" si="218"/>
        <v/>
      </c>
      <c r="DO410" s="61" t="e">
        <f ca="1">IF($DN$4&lt;3,Invoer!EB415,Invoer!EA415)</f>
        <v>#N/A</v>
      </c>
      <c r="DP410" s="599" t="str">
        <f t="shared" ca="1" si="219"/>
        <v/>
      </c>
      <c r="DQ410" s="673" t="str">
        <f ca="1">IF($DP410="","",VLOOKUP(DP410,Invoer!$F$15:$AU$1999,2,FALSE))</f>
        <v/>
      </c>
      <c r="DR410" s="599" t="str">
        <f t="shared" ca="1" si="220"/>
        <v/>
      </c>
      <c r="DS410" s="599" t="str">
        <f ca="1">IF($DP410="","",VLOOKUP(DP410,Invoer!$F$15:$AU$1999,3,FALSE))</f>
        <v/>
      </c>
      <c r="DT410" s="599" t="str">
        <f ca="1">IF($DP410="","",IF(DS410&lt;&gt;"Liq","",VLOOKUP(DP410,Invoer!$F$15:$AU$1999,4,FALSE)))</f>
        <v/>
      </c>
      <c r="DU410" s="599" t="str">
        <f ca="1">IF($DP410="","",VLOOKUP(DP410,Invoer!$F$15:$AU$1999,5,FALSE))</f>
        <v/>
      </c>
      <c r="DV410" s="599" t="str">
        <f ca="1">IF($DP410="","",VLOOKUP(DP410,Invoer!$F$15:$AU$1999,6,FALSE))</f>
        <v/>
      </c>
      <c r="DW410" s="599" t="str">
        <f ca="1">IF($DP410="","",VLOOKUP(DP410,Invoer!$F$15:$AU$1999,9,FALSE))</f>
        <v/>
      </c>
      <c r="DX410" s="599" t="str">
        <f ca="1">IF($DP410="","",VLOOKUP(DP410,Invoer!$F$15:$AU$1999,10,FALSE))</f>
        <v/>
      </c>
      <c r="DY410" s="595" t="str">
        <f ca="1">IF($DP410="","",VLOOKUP(DP410,Invoer!$F$15:$AU$1999,11,FALSE))</f>
        <v/>
      </c>
      <c r="DZ410" s="662" t="str">
        <f ca="1">IF($DP410="","",IF($DN$4&gt;2,"",VLOOKUP(DP410,Invoer!CQ:CS,3,FALSE)))</f>
        <v/>
      </c>
      <c r="EA410" s="541" t="str">
        <f ca="1">IF($DP410="","",IF(ISERROR(DQ410),0,IF($DN$4&lt;3,"",VLOOKUP(DP410,Invoer!$F$15:$AU$1999,15,FALSE))))</f>
        <v/>
      </c>
      <c r="EB410" s="595" t="str">
        <f ca="1">IF($DP410="","",IF($DN$4&lt;3,"",VLOOKUP(DP410,Invoer!$F$15:$AU$1999,19,FALSE)))</f>
        <v/>
      </c>
      <c r="EC410" s="541" t="str">
        <f ca="1">IF($DP410="","",IF(ISERROR(DQ410),0,IF($DN$4&lt;3,"",VLOOKUP(DP410,Invoer!$F$15:$AU$1999,24,FALSE))))</f>
        <v/>
      </c>
      <c r="ED410" s="541" t="str">
        <f ca="1">IF($DP410="","",IF(ISERROR(DQ410),0,IF($DN$4&lt;3,"",VLOOKUP(DP410,Invoer!$F$15:$AU$1999,17,FALSE))))</f>
        <v/>
      </c>
      <c r="EH410" s="89" t="e">
        <f ca="1">Invoer!CP415</f>
        <v>#N/A</v>
      </c>
      <c r="EI410" s="599" t="str">
        <f t="shared" ca="1" si="221"/>
        <v/>
      </c>
      <c r="EJ410" s="673" t="str">
        <f ca="1">IF(EI410="","",VLOOKUP(EI410,Invoer!$F$15:$AU$1999,2,FALSE))</f>
        <v/>
      </c>
      <c r="EK410" s="599" t="str">
        <f t="shared" ca="1" si="222"/>
        <v/>
      </c>
      <c r="EL410" s="599" t="str">
        <f ca="1">IF($EI410="","",VLOOKUP(EI410,Invoer!$F$15:$AU$1999,3,FALSE))</f>
        <v/>
      </c>
      <c r="EM410" s="599" t="str">
        <f ca="1">IF($EI410="","",IF(EL410&lt;&gt;"Liq","",VLOOKUP(EI410,Invoer!$F$15:$AU$1999,4,FALSE)))</f>
        <v/>
      </c>
      <c r="EN410" s="599" t="str">
        <f ca="1">IF($EI410="","",VLOOKUP(EI410,Invoer!$F$15:$AU$1999,6,FALSE))</f>
        <v/>
      </c>
      <c r="EO410" s="599" t="str">
        <f ca="1">IF(EI410="","",VLOOKUP(EI410,Invoer!$F$15:$AU$1999,9,FALSE))</f>
        <v/>
      </c>
      <c r="EP410" s="599" t="str">
        <f ca="1">IF(EI410="","",VLOOKUP(EI410,Invoer!$F$15:$AU$1999,10,FALSE))</f>
        <v/>
      </c>
      <c r="EQ410" s="599" t="str">
        <f ca="1">IF(EI410="","",VLOOKUP(EI410,Invoer!$F$15:$AU$1999,11,FALSE))</f>
        <v/>
      </c>
      <c r="ER410" s="662" t="str">
        <f ca="1">IF(EI410="","",VLOOKUP(EI410,Invoer!CQ:CS,3,FALSE))</f>
        <v/>
      </c>
      <c r="ES410" s="662" t="str">
        <f t="shared" ca="1" si="223"/>
        <v/>
      </c>
      <c r="ET410" s="513" t="str">
        <f t="shared" ca="1" si="224"/>
        <v/>
      </c>
      <c r="EU410" s="112" t="str">
        <f t="shared" ca="1" si="225"/>
        <v/>
      </c>
      <c r="EV410" s="83" t="s">
        <v>160</v>
      </c>
      <c r="EW410" s="682" t="str">
        <f t="shared" ca="1" si="226"/>
        <v/>
      </c>
      <c r="EX410" s="662" t="str">
        <f t="shared" ca="1" si="227"/>
        <v/>
      </c>
      <c r="EY410"/>
      <c r="EZ410" s="56" t="e">
        <f t="shared" ca="1" si="235"/>
        <v>#VALUE!</v>
      </c>
      <c r="FA410" s="56" t="e">
        <f t="shared" ca="1" si="236"/>
        <v>#VALUE!</v>
      </c>
      <c r="FE410"/>
      <c r="FI410"/>
      <c r="FJ410"/>
    </row>
    <row r="411" spans="29:166" ht="12" customHeight="1" x14ac:dyDescent="0.2">
      <c r="AC411" s="435" t="str">
        <f>IF($AC$7&lt;3,Invoer!DR416,IF($AC$7=3,Invoer!BT416,"x"))</f>
        <v>x</v>
      </c>
      <c r="AD411" s="599" t="str">
        <f t="shared" si="228"/>
        <v/>
      </c>
      <c r="AE411" s="673" t="str">
        <f>IF($AD411="","",VLOOKUP(AD411,Invoer!$F$15:$AU$1999,2,FALSE))</f>
        <v/>
      </c>
      <c r="AF411" s="599" t="str">
        <f t="shared" si="229"/>
        <v/>
      </c>
      <c r="AG411" s="599" t="str">
        <f>IF($AD411="","",VLOOKUP(AD411,Invoer!$F$15:$AU$1999,3,FALSE))</f>
        <v/>
      </c>
      <c r="AH411" s="599" t="str">
        <f>IF($AD411="","",IF(AG411&lt;&gt;"Liq","",VLOOKUP(AD411,Invoer!$F$15:$AU$1999,4,FALSE)))</f>
        <v/>
      </c>
      <c r="AI411" s="677" t="str">
        <f>IF($AD411="","",VLOOKUP(AD411,Invoer!$F$15:$AU$1999,5,FALSE))</f>
        <v/>
      </c>
      <c r="AJ411" s="599" t="str">
        <f>IF($AD411="","",VLOOKUP(AD411,Invoer!$F$15:$AU$1999,6,FALSE))</f>
        <v/>
      </c>
      <c r="AK411" s="599" t="str">
        <f>IF($AD411="","",VLOOKUP(AD411,Invoer!$F$15:$AU$1999,9,FALSE))</f>
        <v/>
      </c>
      <c r="AL411" s="599" t="str">
        <f>IF($AD411="","",VLOOKUP(AD411,Invoer!$F$15:$AU$1999,10,FALSE))</f>
        <v/>
      </c>
      <c r="AM411" s="599" t="str">
        <f>IF($AD411="","",VLOOKUP(AD411,Invoer!$F$15:$BB$1999,14,FALSE))</f>
        <v/>
      </c>
      <c r="AN411" s="599" t="str">
        <f>IF($AD411="","",VLOOKUP(AD411,Invoer!$F$15:$AU$1999,11,FALSE))</f>
        <v/>
      </c>
      <c r="AO411" s="662" t="str">
        <f>IF($AD411="","",VLOOKUP(AD411,Invoer!$F$15:$AU$1999,15,FALSE))</f>
        <v/>
      </c>
      <c r="AP411" s="599" t="str">
        <f>IF($AD411="","",VLOOKUP(AD411,Invoer!$F$15:$AU$1999,19,FALSE))</f>
        <v/>
      </c>
      <c r="AQ411" s="662" t="str">
        <f>IF($AD411="","",VLOOKUP(AD411,Invoer!$F$15:$AU$1999,24,FALSE))</f>
        <v/>
      </c>
      <c r="AR411" s="662" t="str">
        <f>IF($AD411="","",VLOOKUP(AD411,Invoer!$F$15:$AU$1999,17,FALSE))</f>
        <v/>
      </c>
      <c r="AS411" s="678" t="str">
        <f t="shared" si="237"/>
        <v/>
      </c>
      <c r="AT411" s="676" t="str">
        <f t="shared" si="212"/>
        <v/>
      </c>
      <c r="AU411" s="77" t="e">
        <f t="shared" si="213"/>
        <v>#VALUE!</v>
      </c>
      <c r="AW411" s="57"/>
      <c r="AX411" s="57"/>
      <c r="BA411" s="83" t="e">
        <f ca="1">Invoer!DW416</f>
        <v>#N/A</v>
      </c>
      <c r="BB411" s="599" t="str">
        <f t="shared" ca="1" si="230"/>
        <v/>
      </c>
      <c r="BC411" s="673" t="str">
        <f ca="1">IF($BB411="","",VLOOKUP(BB411,Invoer!$F$15:$AU$1999,2,FALSE))</f>
        <v/>
      </c>
      <c r="BD411" s="599" t="str">
        <f t="shared" ca="1" si="231"/>
        <v/>
      </c>
      <c r="BE411" s="599" t="str">
        <f ca="1">IF($BB411="","",VLOOKUP(BB411,Invoer!$F$15:$AU$1999,5,FALSE))</f>
        <v/>
      </c>
      <c r="BF411" s="599" t="str">
        <f ca="1">IF($BB411="","",VLOOKUP(BB411,Invoer!$F$15:$AU$1999,6,FALSE))</f>
        <v/>
      </c>
      <c r="BG411" s="599" t="str">
        <f ca="1">IF($BB411="","",VLOOKUP(BB411,Invoer!$F$15:$AU$1999,9,FALSE))</f>
        <v/>
      </c>
      <c r="BH411" s="599" t="str">
        <f ca="1">IF($BB411="","",VLOOKUP(BB411,Invoer!$F$15:$AU$1999,10,FALSE))</f>
        <v/>
      </c>
      <c r="BI411" s="599" t="str">
        <f ca="1">IF($BB411="","",VLOOKUP(BB411,Invoer!$F$15:$BB$1999,14,FALSE))</f>
        <v/>
      </c>
      <c r="BJ411" s="599" t="str">
        <f ca="1">IF($BB411="","",VLOOKUP(BB411,Invoer!$F$15:$AU$1999,11,FALSE))</f>
        <v/>
      </c>
      <c r="BK411" s="662" t="str">
        <f t="shared" ca="1" si="232"/>
        <v/>
      </c>
      <c r="BL411" s="662" t="str">
        <f t="shared" ca="1" si="233"/>
        <v/>
      </c>
      <c r="BM411" s="679" t="str">
        <f t="shared" ca="1" si="234"/>
        <v/>
      </c>
      <c r="BN411" s="662" t="str">
        <f t="shared" ca="1" si="240"/>
        <v/>
      </c>
      <c r="BO411" s="662" t="str">
        <f ca="1">IF($BB411="","",VLOOKUP(BB411,Invoer!$F$15:$AU$1999,15,FALSE))</f>
        <v/>
      </c>
      <c r="BP411" s="662" t="str">
        <f ca="1">IF($BB411="","",VLOOKUP(BB411,Invoer!$F$15:$AU$1999,24,FALSE))</f>
        <v/>
      </c>
      <c r="BQ411" s="662" t="str">
        <f ca="1">IF($BB411="","",VLOOKUP(BB411,Invoer!$F$15:$AU$1999,17,FALSE))</f>
        <v/>
      </c>
      <c r="BS411" s="73" t="e">
        <f t="shared" ca="1" si="238"/>
        <v>#VALUE!</v>
      </c>
      <c r="BT411" s="57" t="str">
        <f t="shared" ca="1" si="239"/>
        <v/>
      </c>
      <c r="CQ411" s="411" t="e">
        <f ca="1">Invoer!EG416</f>
        <v>#N/A</v>
      </c>
      <c r="CR411" s="599" t="str">
        <f t="shared" ca="1" si="214"/>
        <v/>
      </c>
      <c r="CS411" s="673" t="str">
        <f ca="1">IF($CR411="","",VLOOKUP(CR411,Invoer!$F$15:$AU$1500,2,FALSE))</f>
        <v/>
      </c>
      <c r="CT411" s="599" t="str">
        <f t="shared" ca="1" si="215"/>
        <v/>
      </c>
      <c r="CU411" s="599" t="str">
        <f ca="1">IF($CR411="","",VLOOKUP(CR411,Invoer!$F$15:$AU$1500,3,FALSE))</f>
        <v/>
      </c>
      <c r="CV411" s="599" t="str">
        <f ca="1">IF($CR411="","",IF(CU411&lt;&gt;"Liq","",VLOOKUP(CR411,Invoer!$F$15:$AU$1500,4,FALSE)))</f>
        <v/>
      </c>
      <c r="CW411" s="599" t="str">
        <f ca="1">IF($CR411="","",VLOOKUP(CR411,Invoer!$F$15:$AU$1500,5,FALSE))</f>
        <v/>
      </c>
      <c r="CX411" s="599" t="str">
        <f ca="1">IF($CR411="","",VLOOKUP(CR411,Invoer!$F$15:$AU$1500,6,FALSE))</f>
        <v/>
      </c>
      <c r="CY411" s="599" t="str">
        <f ca="1">IF($CR411="","",VLOOKUP(CR411,Invoer!$F$15:$AU$1500,9,FALSE))</f>
        <v/>
      </c>
      <c r="CZ411" s="599" t="str">
        <f ca="1">IF($CR411="","",VLOOKUP(CR411,Invoer!$F$15:$AU$1500,10,FALSE))</f>
        <v/>
      </c>
      <c r="DA411" s="599" t="str">
        <f ca="1">IF($CR411="","",VLOOKUP(CR411,Invoer!$F$15:$AU$1500,11,FALSE))</f>
        <v/>
      </c>
      <c r="DB411" s="599" t="str">
        <f ca="1">IF($CR411="","",VLOOKUP(CR411,Invoer!$F$15:$BB$1500,14,FALSE))</f>
        <v/>
      </c>
      <c r="DC411" s="662" t="str">
        <f ca="1">IF($CR411="","",VLOOKUP(CR411,Invoer!$F$15:$AU$1500,15,FALSE))</f>
        <v/>
      </c>
      <c r="DD411" s="599" t="str">
        <f ca="1">IF($CR411="","",VLOOKUP(CR411,Invoer!$F$15:$AU$1500,19,FALSE))</f>
        <v/>
      </c>
      <c r="DE411" s="662" t="str">
        <f ca="1">IF($CR411="","",VLOOKUP(CR411,Invoer!$F$15:$AU$1500,20,FALSE))</f>
        <v/>
      </c>
      <c r="DF411" s="662" t="str">
        <f ca="1">IF($CR411="","",VLOOKUP(CR411,Invoer!$F$15:$AU$1500,23,FALSE))</f>
        <v/>
      </c>
      <c r="DG411" s="662" t="str">
        <f ca="1">IF($CR411="","",VLOOKUP(CR411,Invoer!$F$15:$AU$1500,17,FALSE))</f>
        <v/>
      </c>
      <c r="DH411" s="681" t="str">
        <f t="shared" ca="1" si="216"/>
        <v/>
      </c>
      <c r="DI411" s="662" t="str">
        <f t="shared" ca="1" si="217"/>
        <v/>
      </c>
      <c r="DJ411" s="190"/>
      <c r="DK411" s="411" t="str">
        <f t="shared" ca="1" si="218"/>
        <v/>
      </c>
      <c r="DO411" s="61" t="e">
        <f ca="1">IF($DN$4&lt;3,Invoer!EB416,Invoer!EA416)</f>
        <v>#N/A</v>
      </c>
      <c r="DP411" s="599" t="str">
        <f t="shared" ca="1" si="219"/>
        <v/>
      </c>
      <c r="DQ411" s="673" t="str">
        <f ca="1">IF($DP411="","",VLOOKUP(DP411,Invoer!$F$15:$AU$1999,2,FALSE))</f>
        <v/>
      </c>
      <c r="DR411" s="599" t="str">
        <f t="shared" ca="1" si="220"/>
        <v/>
      </c>
      <c r="DS411" s="599" t="str">
        <f ca="1">IF($DP411="","",VLOOKUP(DP411,Invoer!$F$15:$AU$1999,3,FALSE))</f>
        <v/>
      </c>
      <c r="DT411" s="599" t="str">
        <f ca="1">IF($DP411="","",IF(DS411&lt;&gt;"Liq","",VLOOKUP(DP411,Invoer!$F$15:$AU$1999,4,FALSE)))</f>
        <v/>
      </c>
      <c r="DU411" s="599" t="str">
        <f ca="1">IF($DP411="","",VLOOKUP(DP411,Invoer!$F$15:$AU$1999,5,FALSE))</f>
        <v/>
      </c>
      <c r="DV411" s="599" t="str">
        <f ca="1">IF($DP411="","",VLOOKUP(DP411,Invoer!$F$15:$AU$1999,6,FALSE))</f>
        <v/>
      </c>
      <c r="DW411" s="599" t="str">
        <f ca="1">IF($DP411="","",VLOOKUP(DP411,Invoer!$F$15:$AU$1999,9,FALSE))</f>
        <v/>
      </c>
      <c r="DX411" s="599" t="str">
        <f ca="1">IF($DP411="","",VLOOKUP(DP411,Invoer!$F$15:$AU$1999,10,FALSE))</f>
        <v/>
      </c>
      <c r="DY411" s="595" t="str">
        <f ca="1">IF($DP411="","",VLOOKUP(DP411,Invoer!$F$15:$AU$1999,11,FALSE))</f>
        <v/>
      </c>
      <c r="DZ411" s="662" t="str">
        <f ca="1">IF($DP411="","",IF($DN$4&gt;2,"",VLOOKUP(DP411,Invoer!CQ:CS,3,FALSE)))</f>
        <v/>
      </c>
      <c r="EA411" s="541" t="str">
        <f ca="1">IF($DP411="","",IF(ISERROR(DQ411),0,IF($DN$4&lt;3,"",VLOOKUP(DP411,Invoer!$F$15:$AU$1999,15,FALSE))))</f>
        <v/>
      </c>
      <c r="EB411" s="595" t="str">
        <f ca="1">IF($DP411="","",IF($DN$4&lt;3,"",VLOOKUP(DP411,Invoer!$F$15:$AU$1999,19,FALSE)))</f>
        <v/>
      </c>
      <c r="EC411" s="541" t="str">
        <f ca="1">IF($DP411="","",IF(ISERROR(DQ411),0,IF($DN$4&lt;3,"",VLOOKUP(DP411,Invoer!$F$15:$AU$1999,24,FALSE))))</f>
        <v/>
      </c>
      <c r="ED411" s="541" t="str">
        <f ca="1">IF($DP411="","",IF(ISERROR(DQ411),0,IF($DN$4&lt;3,"",VLOOKUP(DP411,Invoer!$F$15:$AU$1999,17,FALSE))))</f>
        <v/>
      </c>
      <c r="EH411" s="89" t="e">
        <f ca="1">Invoer!CP416</f>
        <v>#N/A</v>
      </c>
      <c r="EI411" s="599" t="str">
        <f t="shared" ca="1" si="221"/>
        <v/>
      </c>
      <c r="EJ411" s="673" t="str">
        <f ca="1">IF(EI411="","",VLOOKUP(EI411,Invoer!$F$15:$AU$1999,2,FALSE))</f>
        <v/>
      </c>
      <c r="EK411" s="599" t="str">
        <f t="shared" ca="1" si="222"/>
        <v/>
      </c>
      <c r="EL411" s="599" t="str">
        <f ca="1">IF($EI411="","",VLOOKUP(EI411,Invoer!$F$15:$AU$1999,3,FALSE))</f>
        <v/>
      </c>
      <c r="EM411" s="599" t="str">
        <f ca="1">IF($EI411="","",IF(EL411&lt;&gt;"Liq","",VLOOKUP(EI411,Invoer!$F$15:$AU$1999,4,FALSE)))</f>
        <v/>
      </c>
      <c r="EN411" s="599" t="str">
        <f ca="1">IF($EI411="","",VLOOKUP(EI411,Invoer!$F$15:$AU$1999,6,FALSE))</f>
        <v/>
      </c>
      <c r="EO411" s="599" t="str">
        <f ca="1">IF(EI411="","",VLOOKUP(EI411,Invoer!$F$15:$AU$1999,9,FALSE))</f>
        <v/>
      </c>
      <c r="EP411" s="599" t="str">
        <f ca="1">IF(EI411="","",VLOOKUP(EI411,Invoer!$F$15:$AU$1999,10,FALSE))</f>
        <v/>
      </c>
      <c r="EQ411" s="599" t="str">
        <f ca="1">IF(EI411="","",VLOOKUP(EI411,Invoer!$F$15:$AU$1999,11,FALSE))</f>
        <v/>
      </c>
      <c r="ER411" s="662" t="str">
        <f ca="1">IF(EI411="","",VLOOKUP(EI411,Invoer!CQ:CS,3,FALSE))</f>
        <v/>
      </c>
      <c r="ES411" s="662" t="str">
        <f t="shared" ca="1" si="223"/>
        <v/>
      </c>
      <c r="ET411" s="513" t="str">
        <f t="shared" ca="1" si="224"/>
        <v/>
      </c>
      <c r="EU411" s="112" t="str">
        <f t="shared" ca="1" si="225"/>
        <v/>
      </c>
      <c r="EV411" s="83" t="s">
        <v>160</v>
      </c>
      <c r="EW411" s="682" t="str">
        <f t="shared" ca="1" si="226"/>
        <v/>
      </c>
      <c r="EX411" s="662" t="str">
        <f t="shared" ca="1" si="227"/>
        <v/>
      </c>
      <c r="EY411"/>
      <c r="EZ411" s="56" t="e">
        <f t="shared" ca="1" si="235"/>
        <v>#VALUE!</v>
      </c>
      <c r="FA411" s="56" t="e">
        <f t="shared" ca="1" si="236"/>
        <v>#VALUE!</v>
      </c>
      <c r="FE411"/>
      <c r="FI411"/>
      <c r="FJ411"/>
    </row>
    <row r="412" spans="29:166" ht="12" customHeight="1" x14ac:dyDescent="0.2">
      <c r="AC412" s="435" t="str">
        <f>IF($AC$7&lt;3,Invoer!DR417,IF($AC$7=3,Invoer!BT417,"x"))</f>
        <v>x</v>
      </c>
      <c r="AD412" s="599" t="str">
        <f t="shared" si="228"/>
        <v/>
      </c>
      <c r="AE412" s="673" t="str">
        <f>IF($AD412="","",VLOOKUP(AD412,Invoer!$F$15:$AU$1999,2,FALSE))</f>
        <v/>
      </c>
      <c r="AF412" s="599" t="str">
        <f t="shared" si="229"/>
        <v/>
      </c>
      <c r="AG412" s="599" t="str">
        <f>IF($AD412="","",VLOOKUP(AD412,Invoer!$F$15:$AU$1999,3,FALSE))</f>
        <v/>
      </c>
      <c r="AH412" s="599" t="str">
        <f>IF($AD412="","",IF(AG412&lt;&gt;"Liq","",VLOOKUP(AD412,Invoer!$F$15:$AU$1999,4,FALSE)))</f>
        <v/>
      </c>
      <c r="AI412" s="677" t="str">
        <f>IF($AD412="","",VLOOKUP(AD412,Invoer!$F$15:$AU$1999,5,FALSE))</f>
        <v/>
      </c>
      <c r="AJ412" s="599" t="str">
        <f>IF($AD412="","",VLOOKUP(AD412,Invoer!$F$15:$AU$1999,6,FALSE))</f>
        <v/>
      </c>
      <c r="AK412" s="599" t="str">
        <f>IF($AD412="","",VLOOKUP(AD412,Invoer!$F$15:$AU$1999,9,FALSE))</f>
        <v/>
      </c>
      <c r="AL412" s="599" t="str">
        <f>IF($AD412="","",VLOOKUP(AD412,Invoer!$F$15:$AU$1999,10,FALSE))</f>
        <v/>
      </c>
      <c r="AM412" s="599" t="str">
        <f>IF($AD412="","",VLOOKUP(AD412,Invoer!$F$15:$BB$1999,14,FALSE))</f>
        <v/>
      </c>
      <c r="AN412" s="599" t="str">
        <f>IF($AD412="","",VLOOKUP(AD412,Invoer!$F$15:$AU$1999,11,FALSE))</f>
        <v/>
      </c>
      <c r="AO412" s="662" t="str">
        <f>IF($AD412="","",VLOOKUP(AD412,Invoer!$F$15:$AU$1999,15,FALSE))</f>
        <v/>
      </c>
      <c r="AP412" s="599" t="str">
        <f>IF($AD412="","",VLOOKUP(AD412,Invoer!$F$15:$AU$1999,19,FALSE))</f>
        <v/>
      </c>
      <c r="AQ412" s="662" t="str">
        <f>IF($AD412="","",VLOOKUP(AD412,Invoer!$F$15:$AU$1999,24,FALSE))</f>
        <v/>
      </c>
      <c r="AR412" s="662" t="str">
        <f>IF($AD412="","",VLOOKUP(AD412,Invoer!$F$15:$AU$1999,17,FALSE))</f>
        <v/>
      </c>
      <c r="AS412" s="678" t="str">
        <f t="shared" si="237"/>
        <v/>
      </c>
      <c r="AT412" s="676" t="str">
        <f t="shared" si="212"/>
        <v/>
      </c>
      <c r="AU412" s="77" t="e">
        <f t="shared" si="213"/>
        <v>#VALUE!</v>
      </c>
      <c r="AW412" s="57"/>
      <c r="AX412" s="57"/>
      <c r="BA412" s="83" t="e">
        <f ca="1">Invoer!DW417</f>
        <v>#N/A</v>
      </c>
      <c r="BB412" s="599" t="str">
        <f t="shared" ca="1" si="230"/>
        <v/>
      </c>
      <c r="BC412" s="673" t="str">
        <f ca="1">IF($BB412="","",VLOOKUP(BB412,Invoer!$F$15:$AU$1999,2,FALSE))</f>
        <v/>
      </c>
      <c r="BD412" s="599" t="str">
        <f t="shared" ca="1" si="231"/>
        <v/>
      </c>
      <c r="BE412" s="599" t="str">
        <f ca="1">IF($BB412="","",VLOOKUP(BB412,Invoer!$F$15:$AU$1999,5,FALSE))</f>
        <v/>
      </c>
      <c r="BF412" s="599" t="str">
        <f ca="1">IF($BB412="","",VLOOKUP(BB412,Invoer!$F$15:$AU$1999,6,FALSE))</f>
        <v/>
      </c>
      <c r="BG412" s="599" t="str">
        <f ca="1">IF($BB412="","",VLOOKUP(BB412,Invoer!$F$15:$AU$1999,9,FALSE))</f>
        <v/>
      </c>
      <c r="BH412" s="599" t="str">
        <f ca="1">IF($BB412="","",VLOOKUP(BB412,Invoer!$F$15:$AU$1999,10,FALSE))</f>
        <v/>
      </c>
      <c r="BI412" s="599" t="str">
        <f ca="1">IF($BB412="","",VLOOKUP(BB412,Invoer!$F$15:$BB$1999,14,FALSE))</f>
        <v/>
      </c>
      <c r="BJ412" s="599" t="str">
        <f ca="1">IF($BB412="","",VLOOKUP(BB412,Invoer!$F$15:$AU$1999,11,FALSE))</f>
        <v/>
      </c>
      <c r="BK412" s="662" t="str">
        <f t="shared" ca="1" si="232"/>
        <v/>
      </c>
      <c r="BL412" s="662" t="str">
        <f t="shared" ca="1" si="233"/>
        <v/>
      </c>
      <c r="BM412" s="679" t="str">
        <f t="shared" ca="1" si="234"/>
        <v/>
      </c>
      <c r="BN412" s="662" t="str">
        <f t="shared" ca="1" si="240"/>
        <v/>
      </c>
      <c r="BO412" s="662" t="str">
        <f ca="1">IF($BB412="","",VLOOKUP(BB412,Invoer!$F$15:$AU$1999,15,FALSE))</f>
        <v/>
      </c>
      <c r="BP412" s="662" t="str">
        <f ca="1">IF($BB412="","",VLOOKUP(BB412,Invoer!$F$15:$AU$1999,24,FALSE))</f>
        <v/>
      </c>
      <c r="BQ412" s="662" t="str">
        <f ca="1">IF($BB412="","",VLOOKUP(BB412,Invoer!$F$15:$AU$1999,17,FALSE))</f>
        <v/>
      </c>
      <c r="BS412" s="73" t="e">
        <f t="shared" ca="1" si="238"/>
        <v>#VALUE!</v>
      </c>
      <c r="BT412" s="57" t="str">
        <f t="shared" ca="1" si="239"/>
        <v/>
      </c>
      <c r="CQ412" s="411" t="e">
        <f ca="1">Invoer!EG417</f>
        <v>#N/A</v>
      </c>
      <c r="CR412" s="599" t="str">
        <f t="shared" ca="1" si="214"/>
        <v/>
      </c>
      <c r="CS412" s="673" t="str">
        <f ca="1">IF($CR412="","",VLOOKUP(CR412,Invoer!$F$15:$AU$1500,2,FALSE))</f>
        <v/>
      </c>
      <c r="CT412" s="599" t="str">
        <f t="shared" ca="1" si="215"/>
        <v/>
      </c>
      <c r="CU412" s="599" t="str">
        <f ca="1">IF($CR412="","",VLOOKUP(CR412,Invoer!$F$15:$AU$1500,3,FALSE))</f>
        <v/>
      </c>
      <c r="CV412" s="599" t="str">
        <f ca="1">IF($CR412="","",IF(CU412&lt;&gt;"Liq","",VLOOKUP(CR412,Invoer!$F$15:$AU$1500,4,FALSE)))</f>
        <v/>
      </c>
      <c r="CW412" s="599" t="str">
        <f ca="1">IF($CR412="","",VLOOKUP(CR412,Invoer!$F$15:$AU$1500,5,FALSE))</f>
        <v/>
      </c>
      <c r="CX412" s="599" t="str">
        <f ca="1">IF($CR412="","",VLOOKUP(CR412,Invoer!$F$15:$AU$1500,6,FALSE))</f>
        <v/>
      </c>
      <c r="CY412" s="599" t="str">
        <f ca="1">IF($CR412="","",VLOOKUP(CR412,Invoer!$F$15:$AU$1500,9,FALSE))</f>
        <v/>
      </c>
      <c r="CZ412" s="599" t="str">
        <f ca="1">IF($CR412="","",VLOOKUP(CR412,Invoer!$F$15:$AU$1500,10,FALSE))</f>
        <v/>
      </c>
      <c r="DA412" s="599" t="str">
        <f ca="1">IF($CR412="","",VLOOKUP(CR412,Invoer!$F$15:$AU$1500,11,FALSE))</f>
        <v/>
      </c>
      <c r="DB412" s="599" t="str">
        <f ca="1">IF($CR412="","",VLOOKUP(CR412,Invoer!$F$15:$BB$1500,14,FALSE))</f>
        <v/>
      </c>
      <c r="DC412" s="662" t="str">
        <f ca="1">IF($CR412="","",VLOOKUP(CR412,Invoer!$F$15:$AU$1500,15,FALSE))</f>
        <v/>
      </c>
      <c r="DD412" s="599" t="str">
        <f ca="1">IF($CR412="","",VLOOKUP(CR412,Invoer!$F$15:$AU$1500,19,FALSE))</f>
        <v/>
      </c>
      <c r="DE412" s="662" t="str">
        <f ca="1">IF($CR412="","",VLOOKUP(CR412,Invoer!$F$15:$AU$1500,20,FALSE))</f>
        <v/>
      </c>
      <c r="DF412" s="662" t="str">
        <f ca="1">IF($CR412="","",VLOOKUP(CR412,Invoer!$F$15:$AU$1500,23,FALSE))</f>
        <v/>
      </c>
      <c r="DG412" s="662" t="str">
        <f ca="1">IF($CR412="","",VLOOKUP(CR412,Invoer!$F$15:$AU$1500,17,FALSE))</f>
        <v/>
      </c>
      <c r="DH412" s="681" t="str">
        <f t="shared" ca="1" si="216"/>
        <v/>
      </c>
      <c r="DI412" s="662" t="str">
        <f t="shared" ca="1" si="217"/>
        <v/>
      </c>
      <c r="DJ412" s="190"/>
      <c r="DK412" s="411" t="str">
        <f t="shared" ca="1" si="218"/>
        <v/>
      </c>
      <c r="DO412" s="61" t="e">
        <f ca="1">IF($DN$4&lt;3,Invoer!EB417,Invoer!EA417)</f>
        <v>#N/A</v>
      </c>
      <c r="DP412" s="599" t="str">
        <f t="shared" ca="1" si="219"/>
        <v/>
      </c>
      <c r="DQ412" s="673" t="str">
        <f ca="1">IF($DP412="","",VLOOKUP(DP412,Invoer!$F$15:$AU$1999,2,FALSE))</f>
        <v/>
      </c>
      <c r="DR412" s="599" t="str">
        <f t="shared" ca="1" si="220"/>
        <v/>
      </c>
      <c r="DS412" s="599" t="str">
        <f ca="1">IF($DP412="","",VLOOKUP(DP412,Invoer!$F$15:$AU$1999,3,FALSE))</f>
        <v/>
      </c>
      <c r="DT412" s="599" t="str">
        <f ca="1">IF($DP412="","",IF(DS412&lt;&gt;"Liq","",VLOOKUP(DP412,Invoer!$F$15:$AU$1999,4,FALSE)))</f>
        <v/>
      </c>
      <c r="DU412" s="599" t="str">
        <f ca="1">IF($DP412="","",VLOOKUP(DP412,Invoer!$F$15:$AU$1999,5,FALSE))</f>
        <v/>
      </c>
      <c r="DV412" s="599" t="str">
        <f ca="1">IF($DP412="","",VLOOKUP(DP412,Invoer!$F$15:$AU$1999,6,FALSE))</f>
        <v/>
      </c>
      <c r="DW412" s="599" t="str">
        <f ca="1">IF($DP412="","",VLOOKUP(DP412,Invoer!$F$15:$AU$1999,9,FALSE))</f>
        <v/>
      </c>
      <c r="DX412" s="599" t="str">
        <f ca="1">IF($DP412="","",VLOOKUP(DP412,Invoer!$F$15:$AU$1999,10,FALSE))</f>
        <v/>
      </c>
      <c r="DY412" s="595" t="str">
        <f ca="1">IF($DP412="","",VLOOKUP(DP412,Invoer!$F$15:$AU$1999,11,FALSE))</f>
        <v/>
      </c>
      <c r="DZ412" s="662" t="str">
        <f ca="1">IF($DP412="","",IF($DN$4&gt;2,"",VLOOKUP(DP412,Invoer!CQ:CS,3,FALSE)))</f>
        <v/>
      </c>
      <c r="EA412" s="541" t="str">
        <f ca="1">IF($DP412="","",IF(ISERROR(DQ412),0,IF($DN$4&lt;3,"",VLOOKUP(DP412,Invoer!$F$15:$AU$1999,15,FALSE))))</f>
        <v/>
      </c>
      <c r="EB412" s="595" t="str">
        <f ca="1">IF($DP412="","",IF($DN$4&lt;3,"",VLOOKUP(DP412,Invoer!$F$15:$AU$1999,19,FALSE)))</f>
        <v/>
      </c>
      <c r="EC412" s="541" t="str">
        <f ca="1">IF($DP412="","",IF(ISERROR(DQ412),0,IF($DN$4&lt;3,"",VLOOKUP(DP412,Invoer!$F$15:$AU$1999,24,FALSE))))</f>
        <v/>
      </c>
      <c r="ED412" s="541" t="str">
        <f ca="1">IF($DP412="","",IF(ISERROR(DQ412),0,IF($DN$4&lt;3,"",VLOOKUP(DP412,Invoer!$F$15:$AU$1999,17,FALSE))))</f>
        <v/>
      </c>
      <c r="EH412" s="89" t="e">
        <f ca="1">Invoer!CP417</f>
        <v>#N/A</v>
      </c>
      <c r="EI412" s="599" t="str">
        <f t="shared" ca="1" si="221"/>
        <v/>
      </c>
      <c r="EJ412" s="673" t="str">
        <f ca="1">IF(EI412="","",VLOOKUP(EI412,Invoer!$F$15:$AU$1999,2,FALSE))</f>
        <v/>
      </c>
      <c r="EK412" s="599" t="str">
        <f t="shared" ca="1" si="222"/>
        <v/>
      </c>
      <c r="EL412" s="599" t="str">
        <f ca="1">IF($EI412="","",VLOOKUP(EI412,Invoer!$F$15:$AU$1999,3,FALSE))</f>
        <v/>
      </c>
      <c r="EM412" s="599" t="str">
        <f ca="1">IF($EI412="","",IF(EL412&lt;&gt;"Liq","",VLOOKUP(EI412,Invoer!$F$15:$AU$1999,4,FALSE)))</f>
        <v/>
      </c>
      <c r="EN412" s="599" t="str">
        <f ca="1">IF($EI412="","",VLOOKUP(EI412,Invoer!$F$15:$AU$1999,6,FALSE))</f>
        <v/>
      </c>
      <c r="EO412" s="599" t="str">
        <f ca="1">IF(EI412="","",VLOOKUP(EI412,Invoer!$F$15:$AU$1999,9,FALSE))</f>
        <v/>
      </c>
      <c r="EP412" s="599" t="str">
        <f ca="1">IF(EI412="","",VLOOKUP(EI412,Invoer!$F$15:$AU$1999,10,FALSE))</f>
        <v/>
      </c>
      <c r="EQ412" s="599" t="str">
        <f ca="1">IF(EI412="","",VLOOKUP(EI412,Invoer!$F$15:$AU$1999,11,FALSE))</f>
        <v/>
      </c>
      <c r="ER412" s="662" t="str">
        <f ca="1">IF(EI412="","",VLOOKUP(EI412,Invoer!CQ:CS,3,FALSE))</f>
        <v/>
      </c>
      <c r="ES412" s="662" t="str">
        <f t="shared" ca="1" si="223"/>
        <v/>
      </c>
      <c r="ET412" s="513" t="str">
        <f t="shared" ca="1" si="224"/>
        <v/>
      </c>
      <c r="EU412" s="112" t="str">
        <f t="shared" ca="1" si="225"/>
        <v/>
      </c>
      <c r="EV412" s="83" t="s">
        <v>160</v>
      </c>
      <c r="EW412" s="682" t="str">
        <f t="shared" ca="1" si="226"/>
        <v/>
      </c>
      <c r="EX412" s="662" t="str">
        <f t="shared" ca="1" si="227"/>
        <v/>
      </c>
      <c r="EY412"/>
      <c r="EZ412" s="56" t="e">
        <f t="shared" ca="1" si="235"/>
        <v>#VALUE!</v>
      </c>
      <c r="FA412" s="56" t="e">
        <f t="shared" ca="1" si="236"/>
        <v>#VALUE!</v>
      </c>
      <c r="FE412"/>
      <c r="FI412"/>
      <c r="FJ412"/>
    </row>
    <row r="413" spans="29:166" ht="12" customHeight="1" x14ac:dyDescent="0.2">
      <c r="AC413" s="435" t="str">
        <f>IF($AC$7&lt;3,Invoer!DR418,IF($AC$7=3,Invoer!BT418,"x"))</f>
        <v>x</v>
      </c>
      <c r="AD413" s="599" t="str">
        <f t="shared" si="228"/>
        <v/>
      </c>
      <c r="AE413" s="673" t="str">
        <f>IF($AD413="","",VLOOKUP(AD413,Invoer!$F$15:$AU$1999,2,FALSE))</f>
        <v/>
      </c>
      <c r="AF413" s="599" t="str">
        <f t="shared" si="229"/>
        <v/>
      </c>
      <c r="AG413" s="599" t="str">
        <f>IF($AD413="","",VLOOKUP(AD413,Invoer!$F$15:$AU$1999,3,FALSE))</f>
        <v/>
      </c>
      <c r="AH413" s="599" t="str">
        <f>IF($AD413="","",IF(AG413&lt;&gt;"Liq","",VLOOKUP(AD413,Invoer!$F$15:$AU$1999,4,FALSE)))</f>
        <v/>
      </c>
      <c r="AI413" s="677" t="str">
        <f>IF($AD413="","",VLOOKUP(AD413,Invoer!$F$15:$AU$1999,5,FALSE))</f>
        <v/>
      </c>
      <c r="AJ413" s="599" t="str">
        <f>IF($AD413="","",VLOOKUP(AD413,Invoer!$F$15:$AU$1999,6,FALSE))</f>
        <v/>
      </c>
      <c r="AK413" s="599" t="str">
        <f>IF($AD413="","",VLOOKUP(AD413,Invoer!$F$15:$AU$1999,9,FALSE))</f>
        <v/>
      </c>
      <c r="AL413" s="599" t="str">
        <f>IF($AD413="","",VLOOKUP(AD413,Invoer!$F$15:$AU$1999,10,FALSE))</f>
        <v/>
      </c>
      <c r="AM413" s="599" t="str">
        <f>IF($AD413="","",VLOOKUP(AD413,Invoer!$F$15:$BB$1999,14,FALSE))</f>
        <v/>
      </c>
      <c r="AN413" s="599" t="str">
        <f>IF($AD413="","",VLOOKUP(AD413,Invoer!$F$15:$AU$1999,11,FALSE))</f>
        <v/>
      </c>
      <c r="AO413" s="662" t="str">
        <f>IF($AD413="","",VLOOKUP(AD413,Invoer!$F$15:$AU$1999,15,FALSE))</f>
        <v/>
      </c>
      <c r="AP413" s="599" t="str">
        <f>IF($AD413="","",VLOOKUP(AD413,Invoer!$F$15:$AU$1999,19,FALSE))</f>
        <v/>
      </c>
      <c r="AQ413" s="662" t="str">
        <f>IF($AD413="","",VLOOKUP(AD413,Invoer!$F$15:$AU$1999,24,FALSE))</f>
        <v/>
      </c>
      <c r="AR413" s="662" t="str">
        <f>IF($AD413="","",VLOOKUP(AD413,Invoer!$F$15:$AU$1999,17,FALSE))</f>
        <v/>
      </c>
      <c r="AS413" s="678" t="str">
        <f t="shared" si="237"/>
        <v/>
      </c>
      <c r="AT413" s="676" t="str">
        <f t="shared" si="212"/>
        <v/>
      </c>
      <c r="AU413" s="77" t="e">
        <f t="shared" si="213"/>
        <v>#VALUE!</v>
      </c>
      <c r="AW413" s="57"/>
      <c r="AX413" s="57"/>
      <c r="BA413" s="83" t="e">
        <f ca="1">Invoer!DW418</f>
        <v>#N/A</v>
      </c>
      <c r="BB413" s="599" t="str">
        <f t="shared" ca="1" si="230"/>
        <v/>
      </c>
      <c r="BC413" s="673" t="str">
        <f ca="1">IF($BB413="","",VLOOKUP(BB413,Invoer!$F$15:$AU$1999,2,FALSE))</f>
        <v/>
      </c>
      <c r="BD413" s="599" t="str">
        <f t="shared" ca="1" si="231"/>
        <v/>
      </c>
      <c r="BE413" s="599" t="str">
        <f ca="1">IF($BB413="","",VLOOKUP(BB413,Invoer!$F$15:$AU$1999,5,FALSE))</f>
        <v/>
      </c>
      <c r="BF413" s="599" t="str">
        <f ca="1">IF($BB413="","",VLOOKUP(BB413,Invoer!$F$15:$AU$1999,6,FALSE))</f>
        <v/>
      </c>
      <c r="BG413" s="599" t="str">
        <f ca="1">IF($BB413="","",VLOOKUP(BB413,Invoer!$F$15:$AU$1999,9,FALSE))</f>
        <v/>
      </c>
      <c r="BH413" s="599" t="str">
        <f ca="1">IF($BB413="","",VLOOKUP(BB413,Invoer!$F$15:$AU$1999,10,FALSE))</f>
        <v/>
      </c>
      <c r="BI413" s="599" t="str">
        <f ca="1">IF($BB413="","",VLOOKUP(BB413,Invoer!$F$15:$BB$1999,14,FALSE))</f>
        <v/>
      </c>
      <c r="BJ413" s="599" t="str">
        <f ca="1">IF($BB413="","",VLOOKUP(BB413,Invoer!$F$15:$AU$1999,11,FALSE))</f>
        <v/>
      </c>
      <c r="BK413" s="662" t="str">
        <f t="shared" ca="1" si="232"/>
        <v/>
      </c>
      <c r="BL413" s="662" t="str">
        <f t="shared" ca="1" si="233"/>
        <v/>
      </c>
      <c r="BM413" s="679" t="str">
        <f t="shared" ca="1" si="234"/>
        <v/>
      </c>
      <c r="BN413" s="662" t="str">
        <f t="shared" ca="1" si="240"/>
        <v/>
      </c>
      <c r="BO413" s="662" t="str">
        <f ca="1">IF($BB413="","",VLOOKUP(BB413,Invoer!$F$15:$AU$1999,15,FALSE))</f>
        <v/>
      </c>
      <c r="BP413" s="662" t="str">
        <f ca="1">IF($BB413="","",VLOOKUP(BB413,Invoer!$F$15:$AU$1999,24,FALSE))</f>
        <v/>
      </c>
      <c r="BQ413" s="662" t="str">
        <f ca="1">IF($BB413="","",VLOOKUP(BB413,Invoer!$F$15:$AU$1999,17,FALSE))</f>
        <v/>
      </c>
      <c r="BS413" s="73" t="e">
        <f t="shared" ca="1" si="238"/>
        <v>#VALUE!</v>
      </c>
      <c r="BT413" s="57" t="str">
        <f t="shared" ca="1" si="239"/>
        <v/>
      </c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O413" s="61" t="e">
        <f ca="1">IF($DN$4&lt;3,Invoer!EB418,Invoer!EA418)</f>
        <v>#N/A</v>
      </c>
      <c r="DP413" s="599" t="str">
        <f t="shared" ca="1" si="219"/>
        <v/>
      </c>
      <c r="DQ413" s="673" t="str">
        <f ca="1">IF($DP413="","",VLOOKUP(DP413,Invoer!$F$15:$AU$1999,2,FALSE))</f>
        <v/>
      </c>
      <c r="DR413" s="599" t="str">
        <f t="shared" ca="1" si="220"/>
        <v/>
      </c>
      <c r="DS413" s="599" t="str">
        <f ca="1">IF($DP413="","",VLOOKUP(DP413,Invoer!$F$15:$AU$1999,3,FALSE))</f>
        <v/>
      </c>
      <c r="DT413" s="599" t="str">
        <f ca="1">IF($DP413="","",IF(DS413&lt;&gt;"Liq","",VLOOKUP(DP413,Invoer!$F$15:$AU$1999,4,FALSE)))</f>
        <v/>
      </c>
      <c r="DU413" s="599" t="str">
        <f ca="1">IF($DP413="","",VLOOKUP(DP413,Invoer!$F$15:$AU$1999,5,FALSE))</f>
        <v/>
      </c>
      <c r="DV413" s="599" t="str">
        <f ca="1">IF($DP413="","",VLOOKUP(DP413,Invoer!$F$15:$AU$1999,6,FALSE))</f>
        <v/>
      </c>
      <c r="DW413" s="599" t="str">
        <f ca="1">IF($DP413="","",VLOOKUP(DP413,Invoer!$F$15:$AU$1999,9,FALSE))</f>
        <v/>
      </c>
      <c r="DX413" s="599" t="str">
        <f ca="1">IF($DP413="","",VLOOKUP(DP413,Invoer!$F$15:$AU$1999,10,FALSE))</f>
        <v/>
      </c>
      <c r="DY413" s="595" t="str">
        <f ca="1">IF($DP413="","",VLOOKUP(DP413,Invoer!$F$15:$AU$1999,11,FALSE))</f>
        <v/>
      </c>
      <c r="DZ413" s="662" t="str">
        <f ca="1">IF($DP413="","",IF($DN$4&gt;2,"",VLOOKUP(DP413,Invoer!CQ:CS,3,FALSE)))</f>
        <v/>
      </c>
      <c r="EA413" s="541" t="str">
        <f ca="1">IF($DP413="","",IF(ISERROR(DQ413),0,IF($DN$4&lt;3,"",VLOOKUP(DP413,Invoer!$F$15:$AU$1999,15,FALSE))))</f>
        <v/>
      </c>
      <c r="EB413" s="595" t="str">
        <f ca="1">IF($DP413="","",IF($DN$4&lt;3,"",VLOOKUP(DP413,Invoer!$F$15:$AU$1999,19,FALSE)))</f>
        <v/>
      </c>
      <c r="EC413" s="541" t="str">
        <f ca="1">IF($DP413="","",IF(ISERROR(DQ413),0,IF($DN$4&lt;3,"",VLOOKUP(DP413,Invoer!$F$15:$AU$1999,24,FALSE))))</f>
        <v/>
      </c>
      <c r="ED413" s="541" t="str">
        <f ca="1">IF($DP413="","",IF(ISERROR(DQ413),0,IF($DN$4&lt;3,"",VLOOKUP(DP413,Invoer!$F$15:$AU$1999,17,FALSE))))</f>
        <v/>
      </c>
      <c r="EH413" s="89" t="e">
        <f ca="1">Invoer!CP418</f>
        <v>#N/A</v>
      </c>
      <c r="EI413" s="599" t="str">
        <f t="shared" ca="1" si="221"/>
        <v/>
      </c>
      <c r="EJ413" s="673" t="str">
        <f ca="1">IF(EI413="","",VLOOKUP(EI413,Invoer!$F$15:$AU$1999,2,FALSE))</f>
        <v/>
      </c>
      <c r="EK413" s="599" t="str">
        <f t="shared" ca="1" si="222"/>
        <v/>
      </c>
      <c r="EL413" s="599" t="str">
        <f ca="1">IF($EI413="","",VLOOKUP(EI413,Invoer!$F$15:$AU$1999,3,FALSE))</f>
        <v/>
      </c>
      <c r="EM413" s="599" t="str">
        <f ca="1">IF($EI413="","",IF(EL413&lt;&gt;"Liq","",VLOOKUP(EI413,Invoer!$F$15:$AU$1999,4,FALSE)))</f>
        <v/>
      </c>
      <c r="EN413" s="599" t="str">
        <f ca="1">IF($EI413="","",VLOOKUP(EI413,Invoer!$F$15:$AU$1999,6,FALSE))</f>
        <v/>
      </c>
      <c r="EO413" s="599" t="str">
        <f ca="1">IF(EI413="","",VLOOKUP(EI413,Invoer!$F$15:$AU$1999,9,FALSE))</f>
        <v/>
      </c>
      <c r="EP413" s="599" t="str">
        <f ca="1">IF(EI413="","",VLOOKUP(EI413,Invoer!$F$15:$AU$1999,10,FALSE))</f>
        <v/>
      </c>
      <c r="EQ413" s="599" t="str">
        <f ca="1">IF(EI413="","",VLOOKUP(EI413,Invoer!$F$15:$AU$1999,11,FALSE))</f>
        <v/>
      </c>
      <c r="ER413" s="662" t="str">
        <f ca="1">IF(EI413="","",VLOOKUP(EI413,Invoer!CQ:CS,3,FALSE))</f>
        <v/>
      </c>
      <c r="ES413" s="662" t="str">
        <f t="shared" ca="1" si="223"/>
        <v/>
      </c>
      <c r="ET413" s="513" t="str">
        <f t="shared" ca="1" si="224"/>
        <v/>
      </c>
      <c r="EU413" s="112" t="str">
        <f t="shared" ca="1" si="225"/>
        <v/>
      </c>
      <c r="EV413" s="83" t="s">
        <v>160</v>
      </c>
      <c r="EW413" s="682" t="str">
        <f t="shared" ca="1" si="226"/>
        <v/>
      </c>
      <c r="EX413" s="662" t="str">
        <f t="shared" ca="1" si="227"/>
        <v/>
      </c>
      <c r="EY413"/>
      <c r="EZ413" s="56" t="e">
        <f t="shared" ca="1" si="235"/>
        <v>#VALUE!</v>
      </c>
      <c r="FA413" s="56" t="e">
        <f t="shared" ca="1" si="236"/>
        <v>#VALUE!</v>
      </c>
      <c r="FE413"/>
      <c r="FI413"/>
      <c r="FJ413"/>
    </row>
    <row r="414" spans="29:166" ht="12" customHeight="1" x14ac:dyDescent="0.2">
      <c r="AC414" s="435" t="str">
        <f>IF($AC$7&lt;3,Invoer!DR419,IF($AC$7=3,Invoer!BT419,"x"))</f>
        <v>x</v>
      </c>
      <c r="AD414" s="599" t="str">
        <f t="shared" si="228"/>
        <v/>
      </c>
      <c r="AE414" s="673" t="str">
        <f>IF($AD414="","",VLOOKUP(AD414,Invoer!$F$15:$AU$1999,2,FALSE))</f>
        <v/>
      </c>
      <c r="AF414" s="599" t="str">
        <f t="shared" si="229"/>
        <v/>
      </c>
      <c r="AG414" s="599" t="str">
        <f>IF($AD414="","",VLOOKUP(AD414,Invoer!$F$15:$AU$1999,3,FALSE))</f>
        <v/>
      </c>
      <c r="AH414" s="599" t="str">
        <f>IF($AD414="","",IF(AG414&lt;&gt;"Liq","",VLOOKUP(AD414,Invoer!$F$15:$AU$1999,4,FALSE)))</f>
        <v/>
      </c>
      <c r="AI414" s="677" t="str">
        <f>IF($AD414="","",VLOOKUP(AD414,Invoer!$F$15:$AU$1999,5,FALSE))</f>
        <v/>
      </c>
      <c r="AJ414" s="599" t="str">
        <f>IF($AD414="","",VLOOKUP(AD414,Invoer!$F$15:$AU$1999,6,FALSE))</f>
        <v/>
      </c>
      <c r="AK414" s="599" t="str">
        <f>IF($AD414="","",VLOOKUP(AD414,Invoer!$F$15:$AU$1999,9,FALSE))</f>
        <v/>
      </c>
      <c r="AL414" s="599" t="str">
        <f>IF($AD414="","",VLOOKUP(AD414,Invoer!$F$15:$AU$1999,10,FALSE))</f>
        <v/>
      </c>
      <c r="AM414" s="599" t="str">
        <f>IF($AD414="","",VLOOKUP(AD414,Invoer!$F$15:$BB$1999,14,FALSE))</f>
        <v/>
      </c>
      <c r="AN414" s="599" t="str">
        <f>IF($AD414="","",VLOOKUP(AD414,Invoer!$F$15:$AU$1999,11,FALSE))</f>
        <v/>
      </c>
      <c r="AO414" s="662" t="str">
        <f>IF($AD414="","",VLOOKUP(AD414,Invoer!$F$15:$AU$1999,15,FALSE))</f>
        <v/>
      </c>
      <c r="AP414" s="599" t="str">
        <f>IF($AD414="","",VLOOKUP(AD414,Invoer!$F$15:$AU$1999,19,FALSE))</f>
        <v/>
      </c>
      <c r="AQ414" s="662" t="str">
        <f>IF($AD414="","",VLOOKUP(AD414,Invoer!$F$15:$AU$1999,24,FALSE))</f>
        <v/>
      </c>
      <c r="AR414" s="662" t="str">
        <f>IF($AD414="","",VLOOKUP(AD414,Invoer!$F$15:$AU$1999,17,FALSE))</f>
        <v/>
      </c>
      <c r="AS414" s="678" t="str">
        <f t="shared" si="237"/>
        <v/>
      </c>
      <c r="AT414" s="676" t="str">
        <f t="shared" si="212"/>
        <v/>
      </c>
      <c r="AU414" s="77" t="e">
        <f t="shared" si="213"/>
        <v>#VALUE!</v>
      </c>
      <c r="AW414" s="57"/>
      <c r="AX414" s="57"/>
      <c r="BA414" s="83" t="e">
        <f ca="1">Invoer!DW419</f>
        <v>#N/A</v>
      </c>
      <c r="BB414" s="599" t="str">
        <f t="shared" ca="1" si="230"/>
        <v/>
      </c>
      <c r="BC414" s="673" t="str">
        <f ca="1">IF($BB414="","",VLOOKUP(BB414,Invoer!$F$15:$AU$1999,2,FALSE))</f>
        <v/>
      </c>
      <c r="BD414" s="599" t="str">
        <f t="shared" ca="1" si="231"/>
        <v/>
      </c>
      <c r="BE414" s="599" t="str">
        <f ca="1">IF($BB414="","",VLOOKUP(BB414,Invoer!$F$15:$AU$1999,5,FALSE))</f>
        <v/>
      </c>
      <c r="BF414" s="599" t="str">
        <f ca="1">IF($BB414="","",VLOOKUP(BB414,Invoer!$F$15:$AU$1999,6,FALSE))</f>
        <v/>
      </c>
      <c r="BG414" s="599" t="str">
        <f ca="1">IF($BB414="","",VLOOKUP(BB414,Invoer!$F$15:$AU$1999,9,FALSE))</f>
        <v/>
      </c>
      <c r="BH414" s="599" t="str">
        <f ca="1">IF($BB414="","",VLOOKUP(BB414,Invoer!$F$15:$AU$1999,10,FALSE))</f>
        <v/>
      </c>
      <c r="BI414" s="599" t="str">
        <f ca="1">IF($BB414="","",VLOOKUP(BB414,Invoer!$F$15:$BB$1999,14,FALSE))</f>
        <v/>
      </c>
      <c r="BJ414" s="599" t="str">
        <f ca="1">IF($BB414="","",VLOOKUP(BB414,Invoer!$F$15:$AU$1999,11,FALSE))</f>
        <v/>
      </c>
      <c r="BK414" s="662" t="str">
        <f t="shared" ca="1" si="232"/>
        <v/>
      </c>
      <c r="BL414" s="662" t="str">
        <f t="shared" ca="1" si="233"/>
        <v/>
      </c>
      <c r="BM414" s="679" t="str">
        <f t="shared" ca="1" si="234"/>
        <v/>
      </c>
      <c r="BN414" s="662" t="str">
        <f t="shared" ca="1" si="240"/>
        <v/>
      </c>
      <c r="BO414" s="662" t="str">
        <f ca="1">IF($BB414="","",VLOOKUP(BB414,Invoer!$F$15:$AU$1999,15,FALSE))</f>
        <v/>
      </c>
      <c r="BP414" s="662" t="str">
        <f ca="1">IF($BB414="","",VLOOKUP(BB414,Invoer!$F$15:$AU$1999,24,FALSE))</f>
        <v/>
      </c>
      <c r="BQ414" s="662" t="str">
        <f ca="1">IF($BB414="","",VLOOKUP(BB414,Invoer!$F$15:$AU$1999,17,FALSE))</f>
        <v/>
      </c>
      <c r="BS414" s="73" t="e">
        <f t="shared" ca="1" si="238"/>
        <v>#VALUE!</v>
      </c>
      <c r="BT414" s="57" t="str">
        <f t="shared" ca="1" si="239"/>
        <v/>
      </c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O414" s="61" t="e">
        <f ca="1">IF($DN$4&lt;3,Invoer!EB419,Invoer!EA419)</f>
        <v>#N/A</v>
      </c>
      <c r="DP414" s="599" t="str">
        <f t="shared" ca="1" si="219"/>
        <v/>
      </c>
      <c r="DQ414" s="673" t="str">
        <f ca="1">IF($DP414="","",VLOOKUP(DP414,Invoer!$F$15:$AU$1999,2,FALSE))</f>
        <v/>
      </c>
      <c r="DR414" s="599" t="str">
        <f t="shared" ca="1" si="220"/>
        <v/>
      </c>
      <c r="DS414" s="599" t="str">
        <f ca="1">IF($DP414="","",VLOOKUP(DP414,Invoer!$F$15:$AU$1999,3,FALSE))</f>
        <v/>
      </c>
      <c r="DT414" s="599" t="str">
        <f ca="1">IF($DP414="","",IF(DS414&lt;&gt;"Liq","",VLOOKUP(DP414,Invoer!$F$15:$AU$1999,4,FALSE)))</f>
        <v/>
      </c>
      <c r="DU414" s="599" t="str">
        <f ca="1">IF($DP414="","",VLOOKUP(DP414,Invoer!$F$15:$AU$1999,5,FALSE))</f>
        <v/>
      </c>
      <c r="DV414" s="599" t="str">
        <f ca="1">IF($DP414="","",VLOOKUP(DP414,Invoer!$F$15:$AU$1999,6,FALSE))</f>
        <v/>
      </c>
      <c r="DW414" s="599" t="str">
        <f ca="1">IF($DP414="","",VLOOKUP(DP414,Invoer!$F$15:$AU$1999,9,FALSE))</f>
        <v/>
      </c>
      <c r="DX414" s="599" t="str">
        <f ca="1">IF($DP414="","",VLOOKUP(DP414,Invoer!$F$15:$AU$1999,10,FALSE))</f>
        <v/>
      </c>
      <c r="DY414" s="595" t="str">
        <f ca="1">IF($DP414="","",VLOOKUP(DP414,Invoer!$F$15:$AU$1999,11,FALSE))</f>
        <v/>
      </c>
      <c r="DZ414" s="662" t="str">
        <f ca="1">IF($DP414="","",IF($DN$4&gt;2,"",VLOOKUP(DP414,Invoer!CQ:CS,3,FALSE)))</f>
        <v/>
      </c>
      <c r="EA414" s="541" t="str">
        <f ca="1">IF($DP414="","",IF(ISERROR(DQ414),0,IF($DN$4&lt;3,"",VLOOKUP(DP414,Invoer!$F$15:$AU$1999,15,FALSE))))</f>
        <v/>
      </c>
      <c r="EB414" s="595" t="str">
        <f ca="1">IF($DP414="","",IF($DN$4&lt;3,"",VLOOKUP(DP414,Invoer!$F$15:$AU$1999,19,FALSE)))</f>
        <v/>
      </c>
      <c r="EC414" s="541" t="str">
        <f ca="1">IF($DP414="","",IF(ISERROR(DQ414),0,IF($DN$4&lt;3,"",VLOOKUP(DP414,Invoer!$F$15:$AU$1999,24,FALSE))))</f>
        <v/>
      </c>
      <c r="ED414" s="541" t="str">
        <f ca="1">IF($DP414="","",IF(ISERROR(DQ414),0,IF($DN$4&lt;3,"",VLOOKUP(DP414,Invoer!$F$15:$AU$1999,17,FALSE))))</f>
        <v/>
      </c>
      <c r="EH414" s="89" t="e">
        <f ca="1">Invoer!CP419</f>
        <v>#N/A</v>
      </c>
      <c r="EI414" s="599" t="str">
        <f t="shared" ca="1" si="221"/>
        <v/>
      </c>
      <c r="EJ414" s="673" t="str">
        <f ca="1">IF(EI414="","",VLOOKUP(EI414,Invoer!$F$15:$AU$1999,2,FALSE))</f>
        <v/>
      </c>
      <c r="EK414" s="599" t="str">
        <f t="shared" ca="1" si="222"/>
        <v/>
      </c>
      <c r="EL414" s="599" t="str">
        <f ca="1">IF($EI414="","",VLOOKUP(EI414,Invoer!$F$15:$AU$1999,3,FALSE))</f>
        <v/>
      </c>
      <c r="EM414" s="599" t="str">
        <f ca="1">IF($EI414="","",IF(EL414&lt;&gt;"Liq","",VLOOKUP(EI414,Invoer!$F$15:$AU$1999,4,FALSE)))</f>
        <v/>
      </c>
      <c r="EN414" s="599" t="str">
        <f ca="1">IF($EI414="","",VLOOKUP(EI414,Invoer!$F$15:$AU$1999,6,FALSE))</f>
        <v/>
      </c>
      <c r="EO414" s="599" t="str">
        <f ca="1">IF(EI414="","",VLOOKUP(EI414,Invoer!$F$15:$AU$1999,9,FALSE))</f>
        <v/>
      </c>
      <c r="EP414" s="599" t="str">
        <f ca="1">IF(EI414="","",VLOOKUP(EI414,Invoer!$F$15:$AU$1999,10,FALSE))</f>
        <v/>
      </c>
      <c r="EQ414" s="599" t="str">
        <f ca="1">IF(EI414="","",VLOOKUP(EI414,Invoer!$F$15:$AU$1999,11,FALSE))</f>
        <v/>
      </c>
      <c r="ER414" s="662" t="str">
        <f ca="1">IF(EI414="","",VLOOKUP(EI414,Invoer!CQ:CS,3,FALSE))</f>
        <v/>
      </c>
      <c r="ES414" s="662" t="str">
        <f t="shared" ca="1" si="223"/>
        <v/>
      </c>
      <c r="ET414" s="513" t="str">
        <f t="shared" ca="1" si="224"/>
        <v/>
      </c>
      <c r="EU414" s="112" t="str">
        <f t="shared" ca="1" si="225"/>
        <v/>
      </c>
      <c r="EV414" s="83" t="s">
        <v>160</v>
      </c>
      <c r="EW414" s="682" t="str">
        <f t="shared" ca="1" si="226"/>
        <v/>
      </c>
      <c r="EX414" s="662" t="str">
        <f t="shared" ca="1" si="227"/>
        <v/>
      </c>
      <c r="EY414"/>
      <c r="EZ414" s="56" t="e">
        <f t="shared" ca="1" si="235"/>
        <v>#VALUE!</v>
      </c>
      <c r="FA414" s="56" t="e">
        <f t="shared" ca="1" si="236"/>
        <v>#VALUE!</v>
      </c>
      <c r="FE414"/>
      <c r="FI414"/>
      <c r="FJ414"/>
    </row>
    <row r="415" spans="29:166" ht="12" customHeight="1" x14ac:dyDescent="0.2">
      <c r="AC415" s="435" t="str">
        <f>IF($AC$7&lt;3,Invoer!DR420,IF($AC$7=3,Invoer!BT420,"x"))</f>
        <v>x</v>
      </c>
      <c r="AD415" s="599" t="str">
        <f t="shared" si="228"/>
        <v/>
      </c>
      <c r="AE415" s="673" t="str">
        <f>IF($AD415="","",VLOOKUP(AD415,Invoer!$F$15:$AU$1999,2,FALSE))</f>
        <v/>
      </c>
      <c r="AF415" s="599" t="str">
        <f t="shared" si="229"/>
        <v/>
      </c>
      <c r="AG415" s="599" t="str">
        <f>IF($AD415="","",VLOOKUP(AD415,Invoer!$F$15:$AU$1999,3,FALSE))</f>
        <v/>
      </c>
      <c r="AH415" s="599" t="str">
        <f>IF($AD415="","",IF(AG415&lt;&gt;"Liq","",VLOOKUP(AD415,Invoer!$F$15:$AU$1999,4,FALSE)))</f>
        <v/>
      </c>
      <c r="AI415" s="677" t="str">
        <f>IF($AD415="","",VLOOKUP(AD415,Invoer!$F$15:$AU$1999,5,FALSE))</f>
        <v/>
      </c>
      <c r="AJ415" s="599" t="str">
        <f>IF($AD415="","",VLOOKUP(AD415,Invoer!$F$15:$AU$1999,6,FALSE))</f>
        <v/>
      </c>
      <c r="AK415" s="599" t="str">
        <f>IF($AD415="","",VLOOKUP(AD415,Invoer!$F$15:$AU$1999,9,FALSE))</f>
        <v/>
      </c>
      <c r="AL415" s="599" t="str">
        <f>IF($AD415="","",VLOOKUP(AD415,Invoer!$F$15:$AU$1999,10,FALSE))</f>
        <v/>
      </c>
      <c r="AM415" s="599" t="str">
        <f>IF($AD415="","",VLOOKUP(AD415,Invoer!$F$15:$BB$1999,14,FALSE))</f>
        <v/>
      </c>
      <c r="AN415" s="599" t="str">
        <f>IF($AD415="","",VLOOKUP(AD415,Invoer!$F$15:$AU$1999,11,FALSE))</f>
        <v/>
      </c>
      <c r="AO415" s="662" t="str">
        <f>IF($AD415="","",VLOOKUP(AD415,Invoer!$F$15:$AU$1999,15,FALSE))</f>
        <v/>
      </c>
      <c r="AP415" s="599" t="str">
        <f>IF($AD415="","",VLOOKUP(AD415,Invoer!$F$15:$AU$1999,19,FALSE))</f>
        <v/>
      </c>
      <c r="AQ415" s="662" t="str">
        <f>IF($AD415="","",VLOOKUP(AD415,Invoer!$F$15:$AU$1999,24,FALSE))</f>
        <v/>
      </c>
      <c r="AR415" s="662" t="str">
        <f>IF($AD415="","",VLOOKUP(AD415,Invoer!$F$15:$AU$1999,17,FALSE))</f>
        <v/>
      </c>
      <c r="AS415" s="678" t="str">
        <f t="shared" si="237"/>
        <v/>
      </c>
      <c r="AT415" s="676" t="str">
        <f t="shared" si="212"/>
        <v/>
      </c>
      <c r="AU415" s="77" t="e">
        <f t="shared" si="213"/>
        <v>#VALUE!</v>
      </c>
      <c r="AW415" s="57"/>
      <c r="AX415" s="57"/>
      <c r="BA415" s="83" t="e">
        <f ca="1">Invoer!DW420</f>
        <v>#N/A</v>
      </c>
      <c r="BB415" s="599" t="str">
        <f t="shared" ca="1" si="230"/>
        <v/>
      </c>
      <c r="BC415" s="673" t="str">
        <f ca="1">IF($BB415="","",VLOOKUP(BB415,Invoer!$F$15:$AU$1999,2,FALSE))</f>
        <v/>
      </c>
      <c r="BD415" s="599" t="str">
        <f t="shared" ca="1" si="231"/>
        <v/>
      </c>
      <c r="BE415" s="599" t="str">
        <f ca="1">IF($BB415="","",VLOOKUP(BB415,Invoer!$F$15:$AU$1999,5,FALSE))</f>
        <v/>
      </c>
      <c r="BF415" s="599" t="str">
        <f ca="1">IF($BB415="","",VLOOKUP(BB415,Invoer!$F$15:$AU$1999,6,FALSE))</f>
        <v/>
      </c>
      <c r="BG415" s="599" t="str">
        <f ca="1">IF($BB415="","",VLOOKUP(BB415,Invoer!$F$15:$AU$1999,9,FALSE))</f>
        <v/>
      </c>
      <c r="BH415" s="599" t="str">
        <f ca="1">IF($BB415="","",VLOOKUP(BB415,Invoer!$F$15:$AU$1999,10,FALSE))</f>
        <v/>
      </c>
      <c r="BI415" s="599" t="str">
        <f ca="1">IF($BB415="","",VLOOKUP(BB415,Invoer!$F$15:$BB$1999,14,FALSE))</f>
        <v/>
      </c>
      <c r="BJ415" s="599" t="str">
        <f ca="1">IF($BB415="","",VLOOKUP(BB415,Invoer!$F$15:$AU$1999,11,FALSE))</f>
        <v/>
      </c>
      <c r="BK415" s="662" t="str">
        <f t="shared" ca="1" si="232"/>
        <v/>
      </c>
      <c r="BL415" s="662" t="str">
        <f t="shared" ca="1" si="233"/>
        <v/>
      </c>
      <c r="BM415" s="679" t="str">
        <f t="shared" ca="1" si="234"/>
        <v/>
      </c>
      <c r="BN415" s="662" t="str">
        <f t="shared" ca="1" si="240"/>
        <v/>
      </c>
      <c r="BO415" s="662" t="str">
        <f ca="1">IF($BB415="","",VLOOKUP(BB415,Invoer!$F$15:$AU$1999,15,FALSE))</f>
        <v/>
      </c>
      <c r="BP415" s="662" t="str">
        <f ca="1">IF($BB415="","",VLOOKUP(BB415,Invoer!$F$15:$AU$1999,24,FALSE))</f>
        <v/>
      </c>
      <c r="BQ415" s="662" t="str">
        <f ca="1">IF($BB415="","",VLOOKUP(BB415,Invoer!$F$15:$AU$1999,17,FALSE))</f>
        <v/>
      </c>
      <c r="BS415" s="73" t="e">
        <f t="shared" ca="1" si="238"/>
        <v>#VALUE!</v>
      </c>
      <c r="BT415" s="57" t="str">
        <f t="shared" ca="1" si="239"/>
        <v/>
      </c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O415" s="61" t="e">
        <f ca="1">IF($DN$4&lt;3,Invoer!EB420,Invoer!EA420)</f>
        <v>#N/A</v>
      </c>
      <c r="DP415" s="599" t="str">
        <f t="shared" ca="1" si="219"/>
        <v/>
      </c>
      <c r="DQ415" s="673" t="str">
        <f ca="1">IF($DP415="","",VLOOKUP(DP415,Invoer!$F$15:$AU$1999,2,FALSE))</f>
        <v/>
      </c>
      <c r="DR415" s="599" t="str">
        <f t="shared" ca="1" si="220"/>
        <v/>
      </c>
      <c r="DS415" s="599" t="str">
        <f ca="1">IF($DP415="","",VLOOKUP(DP415,Invoer!$F$15:$AU$1999,3,FALSE))</f>
        <v/>
      </c>
      <c r="DT415" s="599" t="str">
        <f ca="1">IF($DP415="","",IF(DS415&lt;&gt;"Liq","",VLOOKUP(DP415,Invoer!$F$15:$AU$1999,4,FALSE)))</f>
        <v/>
      </c>
      <c r="DU415" s="599" t="str">
        <f ca="1">IF($DP415="","",VLOOKUP(DP415,Invoer!$F$15:$AU$1999,5,FALSE))</f>
        <v/>
      </c>
      <c r="DV415" s="599" t="str">
        <f ca="1">IF($DP415="","",VLOOKUP(DP415,Invoer!$F$15:$AU$1999,6,FALSE))</f>
        <v/>
      </c>
      <c r="DW415" s="599" t="str">
        <f ca="1">IF($DP415="","",VLOOKUP(DP415,Invoer!$F$15:$AU$1999,9,FALSE))</f>
        <v/>
      </c>
      <c r="DX415" s="599" t="str">
        <f ca="1">IF($DP415="","",VLOOKUP(DP415,Invoer!$F$15:$AU$1999,10,FALSE))</f>
        <v/>
      </c>
      <c r="DY415" s="595" t="str">
        <f ca="1">IF($DP415="","",VLOOKUP(DP415,Invoer!$F$15:$AU$1999,11,FALSE))</f>
        <v/>
      </c>
      <c r="DZ415" s="662" t="str">
        <f ca="1">IF($DP415="","",IF($DN$4&gt;2,"",VLOOKUP(DP415,Invoer!CQ:CS,3,FALSE)))</f>
        <v/>
      </c>
      <c r="EA415" s="541" t="str">
        <f ca="1">IF($DP415="","",IF(ISERROR(DQ415),0,IF($DN$4&lt;3,"",VLOOKUP(DP415,Invoer!$F$15:$AU$1999,15,FALSE))))</f>
        <v/>
      </c>
      <c r="EB415" s="595" t="str">
        <f ca="1">IF($DP415="","",IF($DN$4&lt;3,"",VLOOKUP(DP415,Invoer!$F$15:$AU$1999,19,FALSE)))</f>
        <v/>
      </c>
      <c r="EC415" s="541" t="str">
        <f ca="1">IF($DP415="","",IF(ISERROR(DQ415),0,IF($DN$4&lt;3,"",VLOOKUP(DP415,Invoer!$F$15:$AU$1999,24,FALSE))))</f>
        <v/>
      </c>
      <c r="ED415" s="541" t="str">
        <f ca="1">IF($DP415="","",IF(ISERROR(DQ415),0,IF($DN$4&lt;3,"",VLOOKUP(DP415,Invoer!$F$15:$AU$1999,17,FALSE))))</f>
        <v/>
      </c>
      <c r="EH415" s="89" t="e">
        <f ca="1">Invoer!CP420</f>
        <v>#N/A</v>
      </c>
      <c r="EI415" s="599" t="str">
        <f t="shared" ca="1" si="221"/>
        <v/>
      </c>
      <c r="EJ415" s="673" t="str">
        <f ca="1">IF(EI415="","",VLOOKUP(EI415,Invoer!$F$15:$AU$1999,2,FALSE))</f>
        <v/>
      </c>
      <c r="EK415" s="599" t="str">
        <f t="shared" ca="1" si="222"/>
        <v/>
      </c>
      <c r="EL415" s="599" t="str">
        <f ca="1">IF($EI415="","",VLOOKUP(EI415,Invoer!$F$15:$AU$1999,3,FALSE))</f>
        <v/>
      </c>
      <c r="EM415" s="599" t="str">
        <f ca="1">IF($EI415="","",IF(EL415&lt;&gt;"Liq","",VLOOKUP(EI415,Invoer!$F$15:$AU$1999,4,FALSE)))</f>
        <v/>
      </c>
      <c r="EN415" s="599" t="str">
        <f ca="1">IF($EI415="","",VLOOKUP(EI415,Invoer!$F$15:$AU$1999,6,FALSE))</f>
        <v/>
      </c>
      <c r="EO415" s="599" t="str">
        <f ca="1">IF(EI415="","",VLOOKUP(EI415,Invoer!$F$15:$AU$1999,9,FALSE))</f>
        <v/>
      </c>
      <c r="EP415" s="599" t="str">
        <f ca="1">IF(EI415="","",VLOOKUP(EI415,Invoer!$F$15:$AU$1999,10,FALSE))</f>
        <v/>
      </c>
      <c r="EQ415" s="599" t="str">
        <f ca="1">IF(EI415="","",VLOOKUP(EI415,Invoer!$F$15:$AU$1999,11,FALSE))</f>
        <v/>
      </c>
      <c r="ER415" s="662" t="str">
        <f ca="1">IF(EI415="","",VLOOKUP(EI415,Invoer!CQ:CS,3,FALSE))</f>
        <v/>
      </c>
      <c r="ES415" s="662" t="str">
        <f t="shared" ca="1" si="223"/>
        <v/>
      </c>
      <c r="ET415" s="513" t="str">
        <f t="shared" ca="1" si="224"/>
        <v/>
      </c>
      <c r="EU415" s="112" t="str">
        <f t="shared" ca="1" si="225"/>
        <v/>
      </c>
      <c r="EV415" s="83" t="s">
        <v>160</v>
      </c>
      <c r="EW415" s="682" t="str">
        <f t="shared" ca="1" si="226"/>
        <v/>
      </c>
      <c r="EX415" s="662" t="str">
        <f t="shared" ca="1" si="227"/>
        <v/>
      </c>
      <c r="EY415"/>
      <c r="EZ415" s="56" t="e">
        <f t="shared" ca="1" si="235"/>
        <v>#VALUE!</v>
      </c>
      <c r="FA415" s="56" t="e">
        <f t="shared" ca="1" si="236"/>
        <v>#VALUE!</v>
      </c>
      <c r="FE415"/>
      <c r="FI415"/>
      <c r="FJ415"/>
    </row>
    <row r="416" spans="29:166" ht="12" customHeight="1" x14ac:dyDescent="0.2">
      <c r="AC416" s="435" t="str">
        <f>IF($AC$7&lt;3,Invoer!DR421,IF($AC$7=3,Invoer!BT421,"x"))</f>
        <v>x</v>
      </c>
      <c r="AD416" s="599" t="str">
        <f t="shared" si="228"/>
        <v/>
      </c>
      <c r="AE416" s="673" t="str">
        <f>IF($AD416="","",VLOOKUP(AD416,Invoer!$F$15:$AU$1999,2,FALSE))</f>
        <v/>
      </c>
      <c r="AF416" s="599" t="str">
        <f t="shared" si="229"/>
        <v/>
      </c>
      <c r="AG416" s="599" t="str">
        <f>IF($AD416="","",VLOOKUP(AD416,Invoer!$F$15:$AU$1999,3,FALSE))</f>
        <v/>
      </c>
      <c r="AH416" s="599" t="str">
        <f>IF($AD416="","",IF(AG416&lt;&gt;"Liq","",VLOOKUP(AD416,Invoer!$F$15:$AU$1999,4,FALSE)))</f>
        <v/>
      </c>
      <c r="AI416" s="677" t="str">
        <f>IF($AD416="","",VLOOKUP(AD416,Invoer!$F$15:$AU$1999,5,FALSE))</f>
        <v/>
      </c>
      <c r="AJ416" s="599" t="str">
        <f>IF($AD416="","",VLOOKUP(AD416,Invoer!$F$15:$AU$1999,6,FALSE))</f>
        <v/>
      </c>
      <c r="AK416" s="599" t="str">
        <f>IF($AD416="","",VLOOKUP(AD416,Invoer!$F$15:$AU$1999,9,FALSE))</f>
        <v/>
      </c>
      <c r="AL416" s="599" t="str">
        <f>IF($AD416="","",VLOOKUP(AD416,Invoer!$F$15:$AU$1999,10,FALSE))</f>
        <v/>
      </c>
      <c r="AM416" s="599" t="str">
        <f>IF($AD416="","",VLOOKUP(AD416,Invoer!$F$15:$BB$1999,14,FALSE))</f>
        <v/>
      </c>
      <c r="AN416" s="599" t="str">
        <f>IF($AD416="","",VLOOKUP(AD416,Invoer!$F$15:$AU$1999,11,FALSE))</f>
        <v/>
      </c>
      <c r="AO416" s="662" t="str">
        <f>IF($AD416="","",VLOOKUP(AD416,Invoer!$F$15:$AU$1999,15,FALSE))</f>
        <v/>
      </c>
      <c r="AP416" s="599" t="str">
        <f>IF($AD416="","",VLOOKUP(AD416,Invoer!$F$15:$AU$1999,19,FALSE))</f>
        <v/>
      </c>
      <c r="AQ416" s="662" t="str">
        <f>IF($AD416="","",VLOOKUP(AD416,Invoer!$F$15:$AU$1999,24,FALSE))</f>
        <v/>
      </c>
      <c r="AR416" s="662" t="str">
        <f>IF($AD416="","",VLOOKUP(AD416,Invoer!$F$15:$AU$1999,17,FALSE))</f>
        <v/>
      </c>
      <c r="AS416" s="678" t="str">
        <f t="shared" si="237"/>
        <v/>
      </c>
      <c r="AT416" s="676" t="str">
        <f t="shared" si="212"/>
        <v/>
      </c>
      <c r="AU416" s="77" t="e">
        <f t="shared" si="213"/>
        <v>#VALUE!</v>
      </c>
      <c r="AW416" s="57"/>
      <c r="AX416" s="57"/>
      <c r="BA416" s="83" t="e">
        <f ca="1">Invoer!DW421</f>
        <v>#N/A</v>
      </c>
      <c r="BB416" s="599" t="str">
        <f t="shared" ca="1" si="230"/>
        <v/>
      </c>
      <c r="BC416" s="673" t="str">
        <f ca="1">IF($BB416="","",VLOOKUP(BB416,Invoer!$F$15:$AU$1999,2,FALSE))</f>
        <v/>
      </c>
      <c r="BD416" s="599" t="str">
        <f t="shared" ca="1" si="231"/>
        <v/>
      </c>
      <c r="BE416" s="599" t="str">
        <f ca="1">IF($BB416="","",VLOOKUP(BB416,Invoer!$F$15:$AU$1999,5,FALSE))</f>
        <v/>
      </c>
      <c r="BF416" s="599" t="str">
        <f ca="1">IF($BB416="","",VLOOKUP(BB416,Invoer!$F$15:$AU$1999,6,FALSE))</f>
        <v/>
      </c>
      <c r="BG416" s="599" t="str">
        <f ca="1">IF($BB416="","",VLOOKUP(BB416,Invoer!$F$15:$AU$1999,9,FALSE))</f>
        <v/>
      </c>
      <c r="BH416" s="599" t="str">
        <f ca="1">IF($BB416="","",VLOOKUP(BB416,Invoer!$F$15:$AU$1999,10,FALSE))</f>
        <v/>
      </c>
      <c r="BI416" s="599" t="str">
        <f ca="1">IF($BB416="","",VLOOKUP(BB416,Invoer!$F$15:$BB$1999,14,FALSE))</f>
        <v/>
      </c>
      <c r="BJ416" s="599" t="str">
        <f ca="1">IF($BB416="","",VLOOKUP(BB416,Invoer!$F$15:$AU$1999,11,FALSE))</f>
        <v/>
      </c>
      <c r="BK416" s="662" t="str">
        <f t="shared" ca="1" si="232"/>
        <v/>
      </c>
      <c r="BL416" s="662" t="str">
        <f t="shared" ca="1" si="233"/>
        <v/>
      </c>
      <c r="BM416" s="679" t="str">
        <f t="shared" ca="1" si="234"/>
        <v/>
      </c>
      <c r="BN416" s="662" t="str">
        <f t="shared" ca="1" si="240"/>
        <v/>
      </c>
      <c r="BO416" s="662" t="str">
        <f ca="1">IF($BB416="","",VLOOKUP(BB416,Invoer!$F$15:$AU$1999,15,FALSE))</f>
        <v/>
      </c>
      <c r="BP416" s="662" t="str">
        <f ca="1">IF($BB416="","",VLOOKUP(BB416,Invoer!$F$15:$AU$1999,24,FALSE))</f>
        <v/>
      </c>
      <c r="BQ416" s="662" t="str">
        <f ca="1">IF($BB416="","",VLOOKUP(BB416,Invoer!$F$15:$AU$1999,17,FALSE))</f>
        <v/>
      </c>
      <c r="BS416" s="73" t="e">
        <f t="shared" ca="1" si="238"/>
        <v>#VALUE!</v>
      </c>
      <c r="BT416" s="57" t="str">
        <f t="shared" ca="1" si="239"/>
        <v/>
      </c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O416" s="61" t="e">
        <f ca="1">IF($DN$4&lt;3,Invoer!EB421,Invoer!EA421)</f>
        <v>#N/A</v>
      </c>
      <c r="DP416" s="599" t="str">
        <f t="shared" ca="1" si="219"/>
        <v/>
      </c>
      <c r="DQ416" s="673" t="str">
        <f ca="1">IF($DP416="","",VLOOKUP(DP416,Invoer!$F$15:$AU$1999,2,FALSE))</f>
        <v/>
      </c>
      <c r="DR416" s="599" t="str">
        <f t="shared" ca="1" si="220"/>
        <v/>
      </c>
      <c r="DS416" s="599" t="str">
        <f ca="1">IF($DP416="","",VLOOKUP(DP416,Invoer!$F$15:$AU$1999,3,FALSE))</f>
        <v/>
      </c>
      <c r="DT416" s="599" t="str">
        <f ca="1">IF($DP416="","",IF(DS416&lt;&gt;"Liq","",VLOOKUP(DP416,Invoer!$F$15:$AU$1999,4,FALSE)))</f>
        <v/>
      </c>
      <c r="DU416" s="599" t="str">
        <f ca="1">IF($DP416="","",VLOOKUP(DP416,Invoer!$F$15:$AU$1999,5,FALSE))</f>
        <v/>
      </c>
      <c r="DV416" s="599" t="str">
        <f ca="1">IF($DP416="","",VLOOKUP(DP416,Invoer!$F$15:$AU$1999,6,FALSE))</f>
        <v/>
      </c>
      <c r="DW416" s="599" t="str">
        <f ca="1">IF($DP416="","",VLOOKUP(DP416,Invoer!$F$15:$AU$1999,9,FALSE))</f>
        <v/>
      </c>
      <c r="DX416" s="599" t="str">
        <f ca="1">IF($DP416="","",VLOOKUP(DP416,Invoer!$F$15:$AU$1999,10,FALSE))</f>
        <v/>
      </c>
      <c r="DY416" s="595" t="str">
        <f ca="1">IF($DP416="","",VLOOKUP(DP416,Invoer!$F$15:$AU$1999,11,FALSE))</f>
        <v/>
      </c>
      <c r="DZ416" s="662" t="str">
        <f ca="1">IF($DP416="","",IF($DN$4&gt;2,"",VLOOKUP(DP416,Invoer!CQ:CS,3,FALSE)))</f>
        <v/>
      </c>
      <c r="EA416" s="541" t="str">
        <f ca="1">IF($DP416="","",IF(ISERROR(DQ416),0,IF($DN$4&lt;3,"",VLOOKUP(DP416,Invoer!$F$15:$AU$1999,15,FALSE))))</f>
        <v/>
      </c>
      <c r="EB416" s="595" t="str">
        <f ca="1">IF($DP416="","",IF($DN$4&lt;3,"",VLOOKUP(DP416,Invoer!$F$15:$AU$1999,19,FALSE)))</f>
        <v/>
      </c>
      <c r="EC416" s="541" t="str">
        <f ca="1">IF($DP416="","",IF(ISERROR(DQ416),0,IF($DN$4&lt;3,"",VLOOKUP(DP416,Invoer!$F$15:$AU$1999,24,FALSE))))</f>
        <v/>
      </c>
      <c r="ED416" s="541" t="str">
        <f ca="1">IF($DP416="","",IF(ISERROR(DQ416),0,IF($DN$4&lt;3,"",VLOOKUP(DP416,Invoer!$F$15:$AU$1999,17,FALSE))))</f>
        <v/>
      </c>
      <c r="EH416" s="89" t="e">
        <f ca="1">Invoer!CP421</f>
        <v>#N/A</v>
      </c>
      <c r="EI416" s="599" t="str">
        <f t="shared" ca="1" si="221"/>
        <v/>
      </c>
      <c r="EJ416" s="673" t="str">
        <f ca="1">IF(EI416="","",VLOOKUP(EI416,Invoer!$F$15:$AU$1999,2,FALSE))</f>
        <v/>
      </c>
      <c r="EK416" s="599" t="str">
        <f t="shared" ca="1" si="222"/>
        <v/>
      </c>
      <c r="EL416" s="599" t="str">
        <f ca="1">IF($EI416="","",VLOOKUP(EI416,Invoer!$F$15:$AU$1999,3,FALSE))</f>
        <v/>
      </c>
      <c r="EM416" s="599" t="str">
        <f ca="1">IF($EI416="","",IF(EL416&lt;&gt;"Liq","",VLOOKUP(EI416,Invoer!$F$15:$AU$1999,4,FALSE)))</f>
        <v/>
      </c>
      <c r="EN416" s="599" t="str">
        <f ca="1">IF($EI416="","",VLOOKUP(EI416,Invoer!$F$15:$AU$1999,6,FALSE))</f>
        <v/>
      </c>
      <c r="EO416" s="599" t="str">
        <f ca="1">IF(EI416="","",VLOOKUP(EI416,Invoer!$F$15:$AU$1999,9,FALSE))</f>
        <v/>
      </c>
      <c r="EP416" s="599" t="str">
        <f ca="1">IF(EI416="","",VLOOKUP(EI416,Invoer!$F$15:$AU$1999,10,FALSE))</f>
        <v/>
      </c>
      <c r="EQ416" s="599" t="str">
        <f ca="1">IF(EI416="","",VLOOKUP(EI416,Invoer!$F$15:$AU$1999,11,FALSE))</f>
        <v/>
      </c>
      <c r="ER416" s="662" t="str">
        <f ca="1">IF(EI416="","",VLOOKUP(EI416,Invoer!CQ:CS,3,FALSE))</f>
        <v/>
      </c>
      <c r="ES416" s="662" t="str">
        <f t="shared" ca="1" si="223"/>
        <v/>
      </c>
      <c r="ET416" s="513" t="str">
        <f t="shared" ca="1" si="224"/>
        <v/>
      </c>
      <c r="EU416" s="112" t="str">
        <f t="shared" ca="1" si="225"/>
        <v/>
      </c>
      <c r="EV416" s="83" t="s">
        <v>160</v>
      </c>
      <c r="EW416" s="682" t="str">
        <f t="shared" ca="1" si="226"/>
        <v/>
      </c>
      <c r="EX416" s="662" t="str">
        <f t="shared" ca="1" si="227"/>
        <v/>
      </c>
      <c r="EY416"/>
      <c r="EZ416" s="56" t="e">
        <f t="shared" ca="1" si="235"/>
        <v>#VALUE!</v>
      </c>
      <c r="FA416" s="56" t="e">
        <f t="shared" ca="1" si="236"/>
        <v>#VALUE!</v>
      </c>
      <c r="FE416"/>
      <c r="FI416"/>
      <c r="FJ416"/>
    </row>
    <row r="417" spans="29:166" ht="12" customHeight="1" x14ac:dyDescent="0.2">
      <c r="AC417" s="435" t="str">
        <f>IF($AC$7&lt;3,Invoer!DR422,IF($AC$7=3,Invoer!BT422,"x"))</f>
        <v>x</v>
      </c>
      <c r="AD417" s="599" t="str">
        <f t="shared" si="228"/>
        <v/>
      </c>
      <c r="AE417" s="673" t="str">
        <f>IF($AD417="","",VLOOKUP(AD417,Invoer!$F$15:$AU$1999,2,FALSE))</f>
        <v/>
      </c>
      <c r="AF417" s="599" t="str">
        <f t="shared" si="229"/>
        <v/>
      </c>
      <c r="AG417" s="599" t="str">
        <f>IF($AD417="","",VLOOKUP(AD417,Invoer!$F$15:$AU$1999,3,FALSE))</f>
        <v/>
      </c>
      <c r="AH417" s="599" t="str">
        <f>IF($AD417="","",IF(AG417&lt;&gt;"Liq","",VLOOKUP(AD417,Invoer!$F$15:$AU$1999,4,FALSE)))</f>
        <v/>
      </c>
      <c r="AI417" s="677" t="str">
        <f>IF($AD417="","",VLOOKUP(AD417,Invoer!$F$15:$AU$1999,5,FALSE))</f>
        <v/>
      </c>
      <c r="AJ417" s="599" t="str">
        <f>IF($AD417="","",VLOOKUP(AD417,Invoer!$F$15:$AU$1999,6,FALSE))</f>
        <v/>
      </c>
      <c r="AK417" s="599" t="str">
        <f>IF($AD417="","",VLOOKUP(AD417,Invoer!$F$15:$AU$1999,9,FALSE))</f>
        <v/>
      </c>
      <c r="AL417" s="599" t="str">
        <f>IF($AD417="","",VLOOKUP(AD417,Invoer!$F$15:$AU$1999,10,FALSE))</f>
        <v/>
      </c>
      <c r="AM417" s="599" t="str">
        <f>IF($AD417="","",VLOOKUP(AD417,Invoer!$F$15:$BB$1999,14,FALSE))</f>
        <v/>
      </c>
      <c r="AN417" s="599" t="str">
        <f>IF($AD417="","",VLOOKUP(AD417,Invoer!$F$15:$AU$1999,11,FALSE))</f>
        <v/>
      </c>
      <c r="AO417" s="662" t="str">
        <f>IF($AD417="","",VLOOKUP(AD417,Invoer!$F$15:$AU$1999,15,FALSE))</f>
        <v/>
      </c>
      <c r="AP417" s="599" t="str">
        <f>IF($AD417="","",VLOOKUP(AD417,Invoer!$F$15:$AU$1999,19,FALSE))</f>
        <v/>
      </c>
      <c r="AQ417" s="662" t="str">
        <f>IF($AD417="","",VLOOKUP(AD417,Invoer!$F$15:$AU$1999,24,FALSE))</f>
        <v/>
      </c>
      <c r="AR417" s="662" t="str">
        <f>IF($AD417="","",VLOOKUP(AD417,Invoer!$F$15:$AU$1999,17,FALSE))</f>
        <v/>
      </c>
      <c r="AS417" s="678" t="str">
        <f t="shared" si="237"/>
        <v/>
      </c>
      <c r="AT417" s="676" t="str">
        <f t="shared" si="212"/>
        <v/>
      </c>
      <c r="AU417" s="77" t="e">
        <f t="shared" si="213"/>
        <v>#VALUE!</v>
      </c>
      <c r="AW417" s="57"/>
      <c r="AX417" s="57"/>
      <c r="BA417" s="83" t="e">
        <f ca="1">Invoer!DW422</f>
        <v>#N/A</v>
      </c>
      <c r="BB417" s="599" t="str">
        <f t="shared" ca="1" si="230"/>
        <v/>
      </c>
      <c r="BC417" s="673" t="str">
        <f ca="1">IF($BB417="","",VLOOKUP(BB417,Invoer!$F$15:$AU$1999,2,FALSE))</f>
        <v/>
      </c>
      <c r="BD417" s="599" t="str">
        <f t="shared" ca="1" si="231"/>
        <v/>
      </c>
      <c r="BE417" s="599" t="str">
        <f ca="1">IF($BB417="","",VLOOKUP(BB417,Invoer!$F$15:$AU$1999,5,FALSE))</f>
        <v/>
      </c>
      <c r="BF417" s="599" t="str">
        <f ca="1">IF($BB417="","",VLOOKUP(BB417,Invoer!$F$15:$AU$1999,6,FALSE))</f>
        <v/>
      </c>
      <c r="BG417" s="599" t="str">
        <f ca="1">IF($BB417="","",VLOOKUP(BB417,Invoer!$F$15:$AU$1999,9,FALSE))</f>
        <v/>
      </c>
      <c r="BH417" s="599" t="str">
        <f ca="1">IF($BB417="","",VLOOKUP(BB417,Invoer!$F$15:$AU$1999,10,FALSE))</f>
        <v/>
      </c>
      <c r="BI417" s="599" t="str">
        <f ca="1">IF($BB417="","",VLOOKUP(BB417,Invoer!$F$15:$BB$1999,14,FALSE))</f>
        <v/>
      </c>
      <c r="BJ417" s="599" t="str">
        <f ca="1">IF($BB417="","",VLOOKUP(BB417,Invoer!$F$15:$AU$1999,11,FALSE))</f>
        <v/>
      </c>
      <c r="BK417" s="662" t="str">
        <f t="shared" ca="1" si="232"/>
        <v/>
      </c>
      <c r="BL417" s="662" t="str">
        <f t="shared" ca="1" si="233"/>
        <v/>
      </c>
      <c r="BM417" s="679" t="str">
        <f t="shared" ca="1" si="234"/>
        <v/>
      </c>
      <c r="BN417" s="662" t="str">
        <f t="shared" ca="1" si="240"/>
        <v/>
      </c>
      <c r="BO417" s="662" t="str">
        <f ca="1">IF($BB417="","",VLOOKUP(BB417,Invoer!$F$15:$AU$1999,15,FALSE))</f>
        <v/>
      </c>
      <c r="BP417" s="662" t="str">
        <f ca="1">IF($BB417="","",VLOOKUP(BB417,Invoer!$F$15:$AU$1999,24,FALSE))</f>
        <v/>
      </c>
      <c r="BQ417" s="662" t="str">
        <f ca="1">IF($BB417="","",VLOOKUP(BB417,Invoer!$F$15:$AU$1999,17,FALSE))</f>
        <v/>
      </c>
      <c r="BS417" s="73" t="e">
        <f t="shared" ca="1" si="238"/>
        <v>#VALUE!</v>
      </c>
      <c r="BT417" s="57" t="str">
        <f t="shared" ca="1" si="239"/>
        <v/>
      </c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O417" s="61" t="e">
        <f ca="1">IF($DN$4&lt;3,Invoer!EB422,Invoer!EA422)</f>
        <v>#N/A</v>
      </c>
      <c r="DP417" s="599" t="str">
        <f t="shared" ca="1" si="219"/>
        <v/>
      </c>
      <c r="DQ417" s="673" t="str">
        <f ca="1">IF($DP417="","",VLOOKUP(DP417,Invoer!$F$15:$AU$1999,2,FALSE))</f>
        <v/>
      </c>
      <c r="DR417" s="599" t="str">
        <f t="shared" ca="1" si="220"/>
        <v/>
      </c>
      <c r="DS417" s="599" t="str">
        <f ca="1">IF($DP417="","",VLOOKUP(DP417,Invoer!$F$15:$AU$1999,3,FALSE))</f>
        <v/>
      </c>
      <c r="DT417" s="599" t="str">
        <f ca="1">IF($DP417="","",IF(DS417&lt;&gt;"Liq","",VLOOKUP(DP417,Invoer!$F$15:$AU$1999,4,FALSE)))</f>
        <v/>
      </c>
      <c r="DU417" s="599" t="str">
        <f ca="1">IF($DP417="","",VLOOKUP(DP417,Invoer!$F$15:$AU$1999,5,FALSE))</f>
        <v/>
      </c>
      <c r="DV417" s="599" t="str">
        <f ca="1">IF($DP417="","",VLOOKUP(DP417,Invoer!$F$15:$AU$1999,6,FALSE))</f>
        <v/>
      </c>
      <c r="DW417" s="599" t="str">
        <f ca="1">IF($DP417="","",VLOOKUP(DP417,Invoer!$F$15:$AU$1999,9,FALSE))</f>
        <v/>
      </c>
      <c r="DX417" s="599" t="str">
        <f ca="1">IF($DP417="","",VLOOKUP(DP417,Invoer!$F$15:$AU$1999,10,FALSE))</f>
        <v/>
      </c>
      <c r="DY417" s="595" t="str">
        <f ca="1">IF($DP417="","",VLOOKUP(DP417,Invoer!$F$15:$AU$1999,11,FALSE))</f>
        <v/>
      </c>
      <c r="DZ417" s="662" t="str">
        <f ca="1">IF($DP417="","",IF($DN$4&gt;2,"",VLOOKUP(DP417,Invoer!CQ:CS,3,FALSE)))</f>
        <v/>
      </c>
      <c r="EA417" s="541" t="str">
        <f ca="1">IF($DP417="","",IF(ISERROR(DQ417),0,IF($DN$4&lt;3,"",VLOOKUP(DP417,Invoer!$F$15:$AU$1999,15,FALSE))))</f>
        <v/>
      </c>
      <c r="EB417" s="595" t="str">
        <f ca="1">IF($DP417="","",IF($DN$4&lt;3,"",VLOOKUP(DP417,Invoer!$F$15:$AU$1999,19,FALSE)))</f>
        <v/>
      </c>
      <c r="EC417" s="541" t="str">
        <f ca="1">IF($DP417="","",IF(ISERROR(DQ417),0,IF($DN$4&lt;3,"",VLOOKUP(DP417,Invoer!$F$15:$AU$1999,24,FALSE))))</f>
        <v/>
      </c>
      <c r="ED417" s="541" t="str">
        <f ca="1">IF($DP417="","",IF(ISERROR(DQ417),0,IF($DN$4&lt;3,"",VLOOKUP(DP417,Invoer!$F$15:$AU$1999,17,FALSE))))</f>
        <v/>
      </c>
      <c r="EH417" s="89" t="e">
        <f ca="1">Invoer!CP422</f>
        <v>#N/A</v>
      </c>
      <c r="EI417" s="599" t="str">
        <f t="shared" ca="1" si="221"/>
        <v/>
      </c>
      <c r="EJ417" s="673" t="str">
        <f ca="1">IF(EI417="","",VLOOKUP(EI417,Invoer!$F$15:$AU$1999,2,FALSE))</f>
        <v/>
      </c>
      <c r="EK417" s="599" t="str">
        <f t="shared" ca="1" si="222"/>
        <v/>
      </c>
      <c r="EL417" s="599" t="str">
        <f ca="1">IF($EI417="","",VLOOKUP(EI417,Invoer!$F$15:$AU$1999,3,FALSE))</f>
        <v/>
      </c>
      <c r="EM417" s="599" t="str">
        <f ca="1">IF($EI417="","",IF(EL417&lt;&gt;"Liq","",VLOOKUP(EI417,Invoer!$F$15:$AU$1999,4,FALSE)))</f>
        <v/>
      </c>
      <c r="EN417" s="599" t="str">
        <f ca="1">IF($EI417="","",VLOOKUP(EI417,Invoer!$F$15:$AU$1999,6,FALSE))</f>
        <v/>
      </c>
      <c r="EO417" s="599" t="str">
        <f ca="1">IF(EI417="","",VLOOKUP(EI417,Invoer!$F$15:$AU$1999,9,FALSE))</f>
        <v/>
      </c>
      <c r="EP417" s="599" t="str">
        <f ca="1">IF(EI417="","",VLOOKUP(EI417,Invoer!$F$15:$AU$1999,10,FALSE))</f>
        <v/>
      </c>
      <c r="EQ417" s="599" t="str">
        <f ca="1">IF(EI417="","",VLOOKUP(EI417,Invoer!$F$15:$AU$1999,11,FALSE))</f>
        <v/>
      </c>
      <c r="ER417" s="662" t="str">
        <f ca="1">IF(EI417="","",VLOOKUP(EI417,Invoer!CQ:CS,3,FALSE))</f>
        <v/>
      </c>
      <c r="ES417" s="662" t="str">
        <f t="shared" ca="1" si="223"/>
        <v/>
      </c>
      <c r="ET417" s="513" t="str">
        <f t="shared" ca="1" si="224"/>
        <v/>
      </c>
      <c r="EU417" s="112" t="str">
        <f t="shared" ca="1" si="225"/>
        <v/>
      </c>
      <c r="EV417" s="83" t="s">
        <v>160</v>
      </c>
      <c r="EW417" s="682" t="str">
        <f t="shared" ca="1" si="226"/>
        <v/>
      </c>
      <c r="EX417" s="662" t="str">
        <f t="shared" ca="1" si="227"/>
        <v/>
      </c>
      <c r="EY417"/>
      <c r="EZ417" s="56" t="e">
        <f t="shared" ca="1" si="235"/>
        <v>#VALUE!</v>
      </c>
      <c r="FA417" s="56" t="e">
        <f t="shared" ca="1" si="236"/>
        <v>#VALUE!</v>
      </c>
      <c r="FE417"/>
      <c r="FI417"/>
      <c r="FJ417"/>
    </row>
    <row r="418" spans="29:166" ht="12" customHeight="1" x14ac:dyDescent="0.2">
      <c r="AC418" s="435" t="str">
        <f>IF($AC$7&lt;3,Invoer!DR423,IF($AC$7=3,Invoer!BT423,"x"))</f>
        <v>x</v>
      </c>
      <c r="AD418" s="599" t="str">
        <f t="shared" si="228"/>
        <v/>
      </c>
      <c r="AE418" s="673" t="str">
        <f>IF($AD418="","",VLOOKUP(AD418,Invoer!$F$15:$AU$1999,2,FALSE))</f>
        <v/>
      </c>
      <c r="AF418" s="599" t="str">
        <f t="shared" si="229"/>
        <v/>
      </c>
      <c r="AG418" s="599" t="str">
        <f>IF($AD418="","",VLOOKUP(AD418,Invoer!$F$15:$AU$1999,3,FALSE))</f>
        <v/>
      </c>
      <c r="AH418" s="599" t="str">
        <f>IF($AD418="","",IF(AG418&lt;&gt;"Liq","",VLOOKUP(AD418,Invoer!$F$15:$AU$1999,4,FALSE)))</f>
        <v/>
      </c>
      <c r="AI418" s="677" t="str">
        <f>IF($AD418="","",VLOOKUP(AD418,Invoer!$F$15:$AU$1999,5,FALSE))</f>
        <v/>
      </c>
      <c r="AJ418" s="599" t="str">
        <f>IF($AD418="","",VLOOKUP(AD418,Invoer!$F$15:$AU$1999,6,FALSE))</f>
        <v/>
      </c>
      <c r="AK418" s="599" t="str">
        <f>IF($AD418="","",VLOOKUP(AD418,Invoer!$F$15:$AU$1999,9,FALSE))</f>
        <v/>
      </c>
      <c r="AL418" s="599" t="str">
        <f>IF($AD418="","",VLOOKUP(AD418,Invoer!$F$15:$AU$1999,10,FALSE))</f>
        <v/>
      </c>
      <c r="AM418" s="599" t="str">
        <f>IF($AD418="","",VLOOKUP(AD418,Invoer!$F$15:$BB$1999,14,FALSE))</f>
        <v/>
      </c>
      <c r="AN418" s="599" t="str">
        <f>IF($AD418="","",VLOOKUP(AD418,Invoer!$F$15:$AU$1999,11,FALSE))</f>
        <v/>
      </c>
      <c r="AO418" s="662" t="str">
        <f>IF($AD418="","",VLOOKUP(AD418,Invoer!$F$15:$AU$1999,15,FALSE))</f>
        <v/>
      </c>
      <c r="AP418" s="599" t="str">
        <f>IF($AD418="","",VLOOKUP(AD418,Invoer!$F$15:$AU$1999,19,FALSE))</f>
        <v/>
      </c>
      <c r="AQ418" s="662" t="str">
        <f>IF($AD418="","",VLOOKUP(AD418,Invoer!$F$15:$AU$1999,24,FALSE))</f>
        <v/>
      </c>
      <c r="AR418" s="662" t="str">
        <f>IF($AD418="","",VLOOKUP(AD418,Invoer!$F$15:$AU$1999,17,FALSE))</f>
        <v/>
      </c>
      <c r="AS418" s="678" t="str">
        <f t="shared" si="237"/>
        <v/>
      </c>
      <c r="AT418" s="676" t="str">
        <f t="shared" si="212"/>
        <v/>
      </c>
      <c r="AU418" s="77" t="e">
        <f t="shared" si="213"/>
        <v>#VALUE!</v>
      </c>
      <c r="AW418" s="57"/>
      <c r="AX418" s="57"/>
      <c r="BA418" s="83" t="e">
        <f ca="1">Invoer!DW423</f>
        <v>#N/A</v>
      </c>
      <c r="BB418" s="599" t="str">
        <f t="shared" ca="1" si="230"/>
        <v/>
      </c>
      <c r="BC418" s="673" t="str">
        <f ca="1">IF($BB418="","",VLOOKUP(BB418,Invoer!$F$15:$AU$1999,2,FALSE))</f>
        <v/>
      </c>
      <c r="BD418" s="599" t="str">
        <f t="shared" ca="1" si="231"/>
        <v/>
      </c>
      <c r="BE418" s="599" t="str">
        <f ca="1">IF($BB418="","",VLOOKUP(BB418,Invoer!$F$15:$AU$1999,5,FALSE))</f>
        <v/>
      </c>
      <c r="BF418" s="599" t="str">
        <f ca="1">IF($BB418="","",VLOOKUP(BB418,Invoer!$F$15:$AU$1999,6,FALSE))</f>
        <v/>
      </c>
      <c r="BG418" s="599" t="str">
        <f ca="1">IF($BB418="","",VLOOKUP(BB418,Invoer!$F$15:$AU$1999,9,FALSE))</f>
        <v/>
      </c>
      <c r="BH418" s="599" t="str">
        <f ca="1">IF($BB418="","",VLOOKUP(BB418,Invoer!$F$15:$AU$1999,10,FALSE))</f>
        <v/>
      </c>
      <c r="BI418" s="599" t="str">
        <f ca="1">IF($BB418="","",VLOOKUP(BB418,Invoer!$F$15:$BB$1999,14,FALSE))</f>
        <v/>
      </c>
      <c r="BJ418" s="599" t="str">
        <f ca="1">IF($BB418="","",VLOOKUP(BB418,Invoer!$F$15:$AU$1999,11,FALSE))</f>
        <v/>
      </c>
      <c r="BK418" s="662" t="str">
        <f t="shared" ca="1" si="232"/>
        <v/>
      </c>
      <c r="BL418" s="662" t="str">
        <f t="shared" ca="1" si="233"/>
        <v/>
      </c>
      <c r="BM418" s="679" t="str">
        <f t="shared" ca="1" si="234"/>
        <v/>
      </c>
      <c r="BN418" s="662" t="str">
        <f t="shared" ca="1" si="240"/>
        <v/>
      </c>
      <c r="BO418" s="662" t="str">
        <f ca="1">IF($BB418="","",VLOOKUP(BB418,Invoer!$F$15:$AU$1999,15,FALSE))</f>
        <v/>
      </c>
      <c r="BP418" s="662" t="str">
        <f ca="1">IF($BB418="","",VLOOKUP(BB418,Invoer!$F$15:$AU$1999,24,FALSE))</f>
        <v/>
      </c>
      <c r="BQ418" s="662" t="str">
        <f ca="1">IF($BB418="","",VLOOKUP(BB418,Invoer!$F$15:$AU$1999,17,FALSE))</f>
        <v/>
      </c>
      <c r="BS418" s="73" t="e">
        <f t="shared" ca="1" si="238"/>
        <v>#VALUE!</v>
      </c>
      <c r="BT418" s="57" t="str">
        <f t="shared" ca="1" si="239"/>
        <v/>
      </c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O418" s="61" t="e">
        <f ca="1">IF($DN$4&lt;3,Invoer!EB423,Invoer!EA423)</f>
        <v>#N/A</v>
      </c>
      <c r="DP418" s="599" t="str">
        <f t="shared" ca="1" si="219"/>
        <v/>
      </c>
      <c r="DQ418" s="673" t="str">
        <f ca="1">IF($DP418="","",VLOOKUP(DP418,Invoer!$F$15:$AU$1999,2,FALSE))</f>
        <v/>
      </c>
      <c r="DR418" s="599" t="str">
        <f t="shared" ca="1" si="220"/>
        <v/>
      </c>
      <c r="DS418" s="599" t="str">
        <f ca="1">IF($DP418="","",VLOOKUP(DP418,Invoer!$F$15:$AU$1999,3,FALSE))</f>
        <v/>
      </c>
      <c r="DT418" s="599" t="str">
        <f ca="1">IF($DP418="","",IF(DS418&lt;&gt;"Liq","",VLOOKUP(DP418,Invoer!$F$15:$AU$1999,4,FALSE)))</f>
        <v/>
      </c>
      <c r="DU418" s="599" t="str">
        <f ca="1">IF($DP418="","",VLOOKUP(DP418,Invoer!$F$15:$AU$1999,5,FALSE))</f>
        <v/>
      </c>
      <c r="DV418" s="599" t="str">
        <f ca="1">IF($DP418="","",VLOOKUP(DP418,Invoer!$F$15:$AU$1999,6,FALSE))</f>
        <v/>
      </c>
      <c r="DW418" s="599" t="str">
        <f ca="1">IF($DP418="","",VLOOKUP(DP418,Invoer!$F$15:$AU$1999,9,FALSE))</f>
        <v/>
      </c>
      <c r="DX418" s="599" t="str">
        <f ca="1">IF($DP418="","",VLOOKUP(DP418,Invoer!$F$15:$AU$1999,10,FALSE))</f>
        <v/>
      </c>
      <c r="DY418" s="595" t="str">
        <f ca="1">IF($DP418="","",VLOOKUP(DP418,Invoer!$F$15:$AU$1999,11,FALSE))</f>
        <v/>
      </c>
      <c r="DZ418" s="662" t="str">
        <f ca="1">IF($DP418="","",IF($DN$4&gt;2,"",VLOOKUP(DP418,Invoer!CQ:CS,3,FALSE)))</f>
        <v/>
      </c>
      <c r="EA418" s="541" t="str">
        <f ca="1">IF($DP418="","",IF(ISERROR(DQ418),0,IF($DN$4&lt;3,"",VLOOKUP(DP418,Invoer!$F$15:$AU$1999,15,FALSE))))</f>
        <v/>
      </c>
      <c r="EB418" s="595" t="str">
        <f ca="1">IF($DP418="","",IF($DN$4&lt;3,"",VLOOKUP(DP418,Invoer!$F$15:$AU$1999,19,FALSE)))</f>
        <v/>
      </c>
      <c r="EC418" s="541" t="str">
        <f ca="1">IF($DP418="","",IF(ISERROR(DQ418),0,IF($DN$4&lt;3,"",VLOOKUP(DP418,Invoer!$F$15:$AU$1999,24,FALSE))))</f>
        <v/>
      </c>
      <c r="ED418" s="541" t="str">
        <f ca="1">IF($DP418="","",IF(ISERROR(DQ418),0,IF($DN$4&lt;3,"",VLOOKUP(DP418,Invoer!$F$15:$AU$1999,17,FALSE))))</f>
        <v/>
      </c>
      <c r="EH418" s="89" t="e">
        <f ca="1">Invoer!CP423</f>
        <v>#N/A</v>
      </c>
      <c r="EI418" s="599" t="str">
        <f t="shared" ca="1" si="221"/>
        <v/>
      </c>
      <c r="EJ418" s="673" t="str">
        <f ca="1">IF(EI418="","",VLOOKUP(EI418,Invoer!$F$15:$AU$1999,2,FALSE))</f>
        <v/>
      </c>
      <c r="EK418" s="599" t="str">
        <f t="shared" ca="1" si="222"/>
        <v/>
      </c>
      <c r="EL418" s="599" t="str">
        <f ca="1">IF($EI418="","",VLOOKUP(EI418,Invoer!$F$15:$AU$1999,3,FALSE))</f>
        <v/>
      </c>
      <c r="EM418" s="599" t="str">
        <f ca="1">IF($EI418="","",IF(EL418&lt;&gt;"Liq","",VLOOKUP(EI418,Invoer!$F$15:$AU$1999,4,FALSE)))</f>
        <v/>
      </c>
      <c r="EN418" s="599" t="str">
        <f ca="1">IF($EI418="","",VLOOKUP(EI418,Invoer!$F$15:$AU$1999,6,FALSE))</f>
        <v/>
      </c>
      <c r="EO418" s="599" t="str">
        <f ca="1">IF(EI418="","",VLOOKUP(EI418,Invoer!$F$15:$AU$1999,9,FALSE))</f>
        <v/>
      </c>
      <c r="EP418" s="599" t="str">
        <f ca="1">IF(EI418="","",VLOOKUP(EI418,Invoer!$F$15:$AU$1999,10,FALSE))</f>
        <v/>
      </c>
      <c r="EQ418" s="599" t="str">
        <f ca="1">IF(EI418="","",VLOOKUP(EI418,Invoer!$F$15:$AU$1999,11,FALSE))</f>
        <v/>
      </c>
      <c r="ER418" s="662" t="str">
        <f ca="1">IF(EI418="","",VLOOKUP(EI418,Invoer!CQ:CS,3,FALSE))</f>
        <v/>
      </c>
      <c r="ES418" s="662" t="str">
        <f t="shared" ca="1" si="223"/>
        <v/>
      </c>
      <c r="ET418" s="513" t="str">
        <f t="shared" ca="1" si="224"/>
        <v/>
      </c>
      <c r="EU418" s="112" t="str">
        <f t="shared" ca="1" si="225"/>
        <v/>
      </c>
      <c r="EV418" s="83" t="s">
        <v>160</v>
      </c>
      <c r="EW418" s="682" t="str">
        <f t="shared" ca="1" si="226"/>
        <v/>
      </c>
      <c r="EX418" s="662" t="str">
        <f t="shared" ca="1" si="227"/>
        <v/>
      </c>
      <c r="EY418"/>
      <c r="EZ418" s="56" t="e">
        <f t="shared" ca="1" si="235"/>
        <v>#VALUE!</v>
      </c>
      <c r="FA418" s="56" t="e">
        <f t="shared" ca="1" si="236"/>
        <v>#VALUE!</v>
      </c>
      <c r="FE418"/>
      <c r="FI418"/>
      <c r="FJ418"/>
    </row>
    <row r="419" spans="29:166" ht="12" customHeight="1" x14ac:dyDescent="0.2">
      <c r="AC419" s="435" t="str">
        <f>IF($AC$7&lt;3,Invoer!DR424,IF($AC$7=3,Invoer!BT424,"x"))</f>
        <v>x</v>
      </c>
      <c r="AD419" s="599" t="str">
        <f t="shared" si="228"/>
        <v/>
      </c>
      <c r="AE419" s="673" t="str">
        <f>IF($AD419="","",VLOOKUP(AD419,Invoer!$F$15:$AU$1999,2,FALSE))</f>
        <v/>
      </c>
      <c r="AF419" s="599" t="str">
        <f t="shared" si="229"/>
        <v/>
      </c>
      <c r="AG419" s="599" t="str">
        <f>IF($AD419="","",VLOOKUP(AD419,Invoer!$F$15:$AU$1999,3,FALSE))</f>
        <v/>
      </c>
      <c r="AH419" s="599" t="str">
        <f>IF($AD419="","",IF(AG419&lt;&gt;"Liq","",VLOOKUP(AD419,Invoer!$F$15:$AU$1999,4,FALSE)))</f>
        <v/>
      </c>
      <c r="AI419" s="677" t="str">
        <f>IF($AD419="","",VLOOKUP(AD419,Invoer!$F$15:$AU$1999,5,FALSE))</f>
        <v/>
      </c>
      <c r="AJ419" s="599" t="str">
        <f>IF($AD419="","",VLOOKUP(AD419,Invoer!$F$15:$AU$1999,6,FALSE))</f>
        <v/>
      </c>
      <c r="AK419" s="599" t="str">
        <f>IF($AD419="","",VLOOKUP(AD419,Invoer!$F$15:$AU$1999,9,FALSE))</f>
        <v/>
      </c>
      <c r="AL419" s="599" t="str">
        <f>IF($AD419="","",VLOOKUP(AD419,Invoer!$F$15:$AU$1999,10,FALSE))</f>
        <v/>
      </c>
      <c r="AM419" s="599" t="str">
        <f>IF($AD419="","",VLOOKUP(AD419,Invoer!$F$15:$BB$1999,14,FALSE))</f>
        <v/>
      </c>
      <c r="AN419" s="599" t="str">
        <f>IF($AD419="","",VLOOKUP(AD419,Invoer!$F$15:$AU$1999,11,FALSE))</f>
        <v/>
      </c>
      <c r="AO419" s="662" t="str">
        <f>IF($AD419="","",VLOOKUP(AD419,Invoer!$F$15:$AU$1999,15,FALSE))</f>
        <v/>
      </c>
      <c r="AP419" s="599" t="str">
        <f>IF($AD419="","",VLOOKUP(AD419,Invoer!$F$15:$AU$1999,19,FALSE))</f>
        <v/>
      </c>
      <c r="AQ419" s="662" t="str">
        <f>IF($AD419="","",VLOOKUP(AD419,Invoer!$F$15:$AU$1999,24,FALSE))</f>
        <v/>
      </c>
      <c r="AR419" s="662" t="str">
        <f>IF($AD419="","",VLOOKUP(AD419,Invoer!$F$15:$AU$1999,17,FALSE))</f>
        <v/>
      </c>
      <c r="AS419" s="678" t="str">
        <f t="shared" si="237"/>
        <v/>
      </c>
      <c r="AT419" s="676" t="str">
        <f t="shared" si="212"/>
        <v/>
      </c>
      <c r="AU419" s="77" t="e">
        <f t="shared" si="213"/>
        <v>#VALUE!</v>
      </c>
      <c r="AW419" s="57"/>
      <c r="AX419" s="57"/>
      <c r="BA419" s="83" t="e">
        <f ca="1">Invoer!DW424</f>
        <v>#N/A</v>
      </c>
      <c r="BB419" s="599" t="str">
        <f t="shared" ca="1" si="230"/>
        <v/>
      </c>
      <c r="BC419" s="673" t="str">
        <f ca="1">IF($BB419="","",VLOOKUP(BB419,Invoer!$F$15:$AU$1999,2,FALSE))</f>
        <v/>
      </c>
      <c r="BD419" s="599" t="str">
        <f t="shared" ca="1" si="231"/>
        <v/>
      </c>
      <c r="BE419" s="599" t="str">
        <f ca="1">IF($BB419="","",VLOOKUP(BB419,Invoer!$F$15:$AU$1999,5,FALSE))</f>
        <v/>
      </c>
      <c r="BF419" s="599" t="str">
        <f ca="1">IF($BB419="","",VLOOKUP(BB419,Invoer!$F$15:$AU$1999,6,FALSE))</f>
        <v/>
      </c>
      <c r="BG419" s="599" t="str">
        <f ca="1">IF($BB419="","",VLOOKUP(BB419,Invoer!$F$15:$AU$1999,9,FALSE))</f>
        <v/>
      </c>
      <c r="BH419" s="599" t="str">
        <f ca="1">IF($BB419="","",VLOOKUP(BB419,Invoer!$F$15:$AU$1999,10,FALSE))</f>
        <v/>
      </c>
      <c r="BI419" s="599" t="str">
        <f ca="1">IF($BB419="","",VLOOKUP(BB419,Invoer!$F$15:$BB$1999,14,FALSE))</f>
        <v/>
      </c>
      <c r="BJ419" s="599" t="str">
        <f ca="1">IF($BB419="","",VLOOKUP(BB419,Invoer!$F$15:$AU$1999,11,FALSE))</f>
        <v/>
      </c>
      <c r="BK419" s="662" t="str">
        <f t="shared" ca="1" si="232"/>
        <v/>
      </c>
      <c r="BL419" s="662" t="str">
        <f t="shared" ca="1" si="233"/>
        <v/>
      </c>
      <c r="BM419" s="679" t="str">
        <f t="shared" ca="1" si="234"/>
        <v/>
      </c>
      <c r="BN419" s="662" t="str">
        <f t="shared" ca="1" si="240"/>
        <v/>
      </c>
      <c r="BO419" s="662" t="str">
        <f ca="1">IF($BB419="","",VLOOKUP(BB419,Invoer!$F$15:$AU$1999,15,FALSE))</f>
        <v/>
      </c>
      <c r="BP419" s="662" t="str">
        <f ca="1">IF($BB419="","",VLOOKUP(BB419,Invoer!$F$15:$AU$1999,24,FALSE))</f>
        <v/>
      </c>
      <c r="BQ419" s="662" t="str">
        <f ca="1">IF($BB419="","",VLOOKUP(BB419,Invoer!$F$15:$AU$1999,17,FALSE))</f>
        <v/>
      </c>
      <c r="BS419" s="73" t="e">
        <f t="shared" ca="1" si="238"/>
        <v>#VALUE!</v>
      </c>
      <c r="BT419" s="57" t="str">
        <f t="shared" ca="1" si="239"/>
        <v/>
      </c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O419" s="61" t="e">
        <f ca="1">IF($DN$4&lt;3,Invoer!EB424,Invoer!EA424)</f>
        <v>#N/A</v>
      </c>
      <c r="DP419" s="599" t="str">
        <f t="shared" ca="1" si="219"/>
        <v/>
      </c>
      <c r="DQ419" s="673" t="str">
        <f ca="1">IF($DP419="","",VLOOKUP(DP419,Invoer!$F$15:$AU$1999,2,FALSE))</f>
        <v/>
      </c>
      <c r="DR419" s="599" t="str">
        <f t="shared" ca="1" si="220"/>
        <v/>
      </c>
      <c r="DS419" s="599" t="str">
        <f ca="1">IF($DP419="","",VLOOKUP(DP419,Invoer!$F$15:$AU$1999,3,FALSE))</f>
        <v/>
      </c>
      <c r="DT419" s="599" t="str">
        <f ca="1">IF($DP419="","",IF(DS419&lt;&gt;"Liq","",VLOOKUP(DP419,Invoer!$F$15:$AU$1999,4,FALSE)))</f>
        <v/>
      </c>
      <c r="DU419" s="599" t="str">
        <f ca="1">IF($DP419="","",VLOOKUP(DP419,Invoer!$F$15:$AU$1999,5,FALSE))</f>
        <v/>
      </c>
      <c r="DV419" s="599" t="str">
        <f ca="1">IF($DP419="","",VLOOKUP(DP419,Invoer!$F$15:$AU$1999,6,FALSE))</f>
        <v/>
      </c>
      <c r="DW419" s="599" t="str">
        <f ca="1">IF($DP419="","",VLOOKUP(DP419,Invoer!$F$15:$AU$1999,9,FALSE))</f>
        <v/>
      </c>
      <c r="DX419" s="599" t="str">
        <f ca="1">IF($DP419="","",VLOOKUP(DP419,Invoer!$F$15:$AU$1999,10,FALSE))</f>
        <v/>
      </c>
      <c r="DY419" s="595" t="str">
        <f ca="1">IF($DP419="","",VLOOKUP(DP419,Invoer!$F$15:$AU$1999,11,FALSE))</f>
        <v/>
      </c>
      <c r="DZ419" s="662" t="str">
        <f ca="1">IF($DP419="","",IF($DN$4&gt;2,"",VLOOKUP(DP419,Invoer!CQ:CS,3,FALSE)))</f>
        <v/>
      </c>
      <c r="EA419" s="541" t="str">
        <f ca="1">IF($DP419="","",IF(ISERROR(DQ419),0,IF($DN$4&lt;3,"",VLOOKUP(DP419,Invoer!$F$15:$AU$1999,15,FALSE))))</f>
        <v/>
      </c>
      <c r="EB419" s="595" t="str">
        <f ca="1">IF($DP419="","",IF($DN$4&lt;3,"",VLOOKUP(DP419,Invoer!$F$15:$AU$1999,19,FALSE)))</f>
        <v/>
      </c>
      <c r="EC419" s="541" t="str">
        <f ca="1">IF($DP419="","",IF(ISERROR(DQ419),0,IF($DN$4&lt;3,"",VLOOKUP(DP419,Invoer!$F$15:$AU$1999,24,FALSE))))</f>
        <v/>
      </c>
      <c r="ED419" s="541" t="str">
        <f ca="1">IF($DP419="","",IF(ISERROR(DQ419),0,IF($DN$4&lt;3,"",VLOOKUP(DP419,Invoer!$F$15:$AU$1999,17,FALSE))))</f>
        <v/>
      </c>
      <c r="EH419" s="89" t="e">
        <f ca="1">Invoer!CP424</f>
        <v>#N/A</v>
      </c>
      <c r="EI419" s="599" t="str">
        <f t="shared" ca="1" si="221"/>
        <v/>
      </c>
      <c r="EJ419" s="673" t="str">
        <f ca="1">IF(EI419="","",VLOOKUP(EI419,Invoer!$F$15:$AU$1999,2,FALSE))</f>
        <v/>
      </c>
      <c r="EK419" s="599" t="str">
        <f t="shared" ca="1" si="222"/>
        <v/>
      </c>
      <c r="EL419" s="599" t="str">
        <f ca="1">IF($EI419="","",VLOOKUP(EI419,Invoer!$F$15:$AU$1999,3,FALSE))</f>
        <v/>
      </c>
      <c r="EM419" s="599" t="str">
        <f ca="1">IF($EI419="","",IF(EL419&lt;&gt;"Liq","",VLOOKUP(EI419,Invoer!$F$15:$AU$1999,4,FALSE)))</f>
        <v/>
      </c>
      <c r="EN419" s="599" t="str">
        <f ca="1">IF($EI419="","",VLOOKUP(EI419,Invoer!$F$15:$AU$1999,6,FALSE))</f>
        <v/>
      </c>
      <c r="EO419" s="599" t="str">
        <f ca="1">IF(EI419="","",VLOOKUP(EI419,Invoer!$F$15:$AU$1999,9,FALSE))</f>
        <v/>
      </c>
      <c r="EP419" s="599" t="str">
        <f ca="1">IF(EI419="","",VLOOKUP(EI419,Invoer!$F$15:$AU$1999,10,FALSE))</f>
        <v/>
      </c>
      <c r="EQ419" s="599" t="str">
        <f ca="1">IF(EI419="","",VLOOKUP(EI419,Invoer!$F$15:$AU$1999,11,FALSE))</f>
        <v/>
      </c>
      <c r="ER419" s="662" t="str">
        <f ca="1">IF(EI419="","",VLOOKUP(EI419,Invoer!CQ:CS,3,FALSE))</f>
        <v/>
      </c>
      <c r="ES419" s="662" t="str">
        <f t="shared" ca="1" si="223"/>
        <v/>
      </c>
      <c r="ET419" s="513" t="str">
        <f t="shared" ca="1" si="224"/>
        <v/>
      </c>
      <c r="EU419" s="112" t="str">
        <f t="shared" ca="1" si="225"/>
        <v/>
      </c>
      <c r="EV419" s="83" t="s">
        <v>160</v>
      </c>
      <c r="EW419" s="682" t="str">
        <f t="shared" ca="1" si="226"/>
        <v/>
      </c>
      <c r="EX419" s="662" t="str">
        <f t="shared" ca="1" si="227"/>
        <v/>
      </c>
      <c r="EY419"/>
      <c r="EZ419" s="56" t="e">
        <f t="shared" ca="1" si="235"/>
        <v>#VALUE!</v>
      </c>
      <c r="FA419" s="56" t="e">
        <f t="shared" ca="1" si="236"/>
        <v>#VALUE!</v>
      </c>
      <c r="FE419"/>
      <c r="FI419"/>
      <c r="FJ419"/>
    </row>
    <row r="420" spans="29:166" ht="12" customHeight="1" x14ac:dyDescent="0.2">
      <c r="AC420" s="435" t="str">
        <f>IF($AC$7&lt;3,Invoer!DR425,IF($AC$7=3,Invoer!BT425,"x"))</f>
        <v>x</v>
      </c>
      <c r="AD420" s="599" t="str">
        <f t="shared" si="228"/>
        <v/>
      </c>
      <c r="AE420" s="673" t="str">
        <f>IF($AD420="","",VLOOKUP(AD420,Invoer!$F$15:$AU$1999,2,FALSE))</f>
        <v/>
      </c>
      <c r="AF420" s="599" t="str">
        <f t="shared" si="229"/>
        <v/>
      </c>
      <c r="AG420" s="599" t="str">
        <f>IF($AD420="","",VLOOKUP(AD420,Invoer!$F$15:$AU$1999,3,FALSE))</f>
        <v/>
      </c>
      <c r="AH420" s="599" t="str">
        <f>IF($AD420="","",IF(AG420&lt;&gt;"Liq","",VLOOKUP(AD420,Invoer!$F$15:$AU$1999,4,FALSE)))</f>
        <v/>
      </c>
      <c r="AI420" s="677" t="str">
        <f>IF($AD420="","",VLOOKUP(AD420,Invoer!$F$15:$AU$1999,5,FALSE))</f>
        <v/>
      </c>
      <c r="AJ420" s="599" t="str">
        <f>IF($AD420="","",VLOOKUP(AD420,Invoer!$F$15:$AU$1999,6,FALSE))</f>
        <v/>
      </c>
      <c r="AK420" s="599" t="str">
        <f>IF($AD420="","",VLOOKUP(AD420,Invoer!$F$15:$AU$1999,9,FALSE))</f>
        <v/>
      </c>
      <c r="AL420" s="599" t="str">
        <f>IF($AD420="","",VLOOKUP(AD420,Invoer!$F$15:$AU$1999,10,FALSE))</f>
        <v/>
      </c>
      <c r="AM420" s="599" t="str">
        <f>IF($AD420="","",VLOOKUP(AD420,Invoer!$F$15:$BB$1999,14,FALSE))</f>
        <v/>
      </c>
      <c r="AN420" s="599" t="str">
        <f>IF($AD420="","",VLOOKUP(AD420,Invoer!$F$15:$AU$1999,11,FALSE))</f>
        <v/>
      </c>
      <c r="AO420" s="662" t="str">
        <f>IF($AD420="","",VLOOKUP(AD420,Invoer!$F$15:$AU$1999,15,FALSE))</f>
        <v/>
      </c>
      <c r="AP420" s="599" t="str">
        <f>IF($AD420="","",VLOOKUP(AD420,Invoer!$F$15:$AU$1999,19,FALSE))</f>
        <v/>
      </c>
      <c r="AQ420" s="662" t="str">
        <f>IF($AD420="","",VLOOKUP(AD420,Invoer!$F$15:$AU$1999,24,FALSE))</f>
        <v/>
      </c>
      <c r="AR420" s="662" t="str">
        <f>IF($AD420="","",VLOOKUP(AD420,Invoer!$F$15:$AU$1999,17,FALSE))</f>
        <v/>
      </c>
      <c r="AS420" s="678" t="str">
        <f t="shared" si="237"/>
        <v/>
      </c>
      <c r="AT420" s="676" t="str">
        <f t="shared" si="212"/>
        <v/>
      </c>
      <c r="AU420" s="77" t="e">
        <f t="shared" si="213"/>
        <v>#VALUE!</v>
      </c>
      <c r="AW420" s="57"/>
      <c r="AX420" s="57"/>
      <c r="BA420" s="83" t="e">
        <f ca="1">Invoer!DW425</f>
        <v>#N/A</v>
      </c>
      <c r="BB420" s="599" t="str">
        <f t="shared" ca="1" si="230"/>
        <v/>
      </c>
      <c r="BC420" s="673" t="str">
        <f ca="1">IF($BB420="","",VLOOKUP(BB420,Invoer!$F$15:$AU$1999,2,FALSE))</f>
        <v/>
      </c>
      <c r="BD420" s="599" t="str">
        <f t="shared" ca="1" si="231"/>
        <v/>
      </c>
      <c r="BE420" s="599" t="str">
        <f ca="1">IF($BB420="","",VLOOKUP(BB420,Invoer!$F$15:$AU$1999,5,FALSE))</f>
        <v/>
      </c>
      <c r="BF420" s="599" t="str">
        <f ca="1">IF($BB420="","",VLOOKUP(BB420,Invoer!$F$15:$AU$1999,6,FALSE))</f>
        <v/>
      </c>
      <c r="BG420" s="599" t="str">
        <f ca="1">IF($BB420="","",VLOOKUP(BB420,Invoer!$F$15:$AU$1999,9,FALSE))</f>
        <v/>
      </c>
      <c r="BH420" s="599" t="str">
        <f ca="1">IF($BB420="","",VLOOKUP(BB420,Invoer!$F$15:$AU$1999,10,FALSE))</f>
        <v/>
      </c>
      <c r="BI420" s="599" t="str">
        <f ca="1">IF($BB420="","",VLOOKUP(BB420,Invoer!$F$15:$BB$1999,14,FALSE))</f>
        <v/>
      </c>
      <c r="BJ420" s="599" t="str">
        <f ca="1">IF($BB420="","",VLOOKUP(BB420,Invoer!$F$15:$AU$1999,11,FALSE))</f>
        <v/>
      </c>
      <c r="BK420" s="662" t="str">
        <f t="shared" ca="1" si="232"/>
        <v/>
      </c>
      <c r="BL420" s="662" t="str">
        <f t="shared" ca="1" si="233"/>
        <v/>
      </c>
      <c r="BM420" s="679" t="str">
        <f t="shared" ca="1" si="234"/>
        <v/>
      </c>
      <c r="BN420" s="662" t="str">
        <f t="shared" ca="1" si="240"/>
        <v/>
      </c>
      <c r="BO420" s="662" t="str">
        <f ca="1">IF($BB420="","",VLOOKUP(BB420,Invoer!$F$15:$AU$1999,15,FALSE))</f>
        <v/>
      </c>
      <c r="BP420" s="662" t="str">
        <f ca="1">IF($BB420="","",VLOOKUP(BB420,Invoer!$F$15:$AU$1999,24,FALSE))</f>
        <v/>
      </c>
      <c r="BQ420" s="662" t="str">
        <f ca="1">IF($BB420="","",VLOOKUP(BB420,Invoer!$F$15:$AU$1999,17,FALSE))</f>
        <v/>
      </c>
      <c r="BS420" s="73" t="e">
        <f t="shared" ca="1" si="238"/>
        <v>#VALUE!</v>
      </c>
      <c r="BT420" s="57" t="str">
        <f t="shared" ca="1" si="239"/>
        <v/>
      </c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O420" s="61" t="e">
        <f ca="1">IF($DN$4&lt;3,Invoer!EB425,Invoer!EA425)</f>
        <v>#N/A</v>
      </c>
      <c r="DP420" s="599" t="str">
        <f t="shared" ca="1" si="219"/>
        <v/>
      </c>
      <c r="DQ420" s="673" t="str">
        <f ca="1">IF($DP420="","",VLOOKUP(DP420,Invoer!$F$15:$AU$1999,2,FALSE))</f>
        <v/>
      </c>
      <c r="DR420" s="599" t="str">
        <f t="shared" ca="1" si="220"/>
        <v/>
      </c>
      <c r="DS420" s="599" t="str">
        <f ca="1">IF($DP420="","",VLOOKUP(DP420,Invoer!$F$15:$AU$1999,3,FALSE))</f>
        <v/>
      </c>
      <c r="DT420" s="599" t="str">
        <f ca="1">IF($DP420="","",IF(DS420&lt;&gt;"Liq","",VLOOKUP(DP420,Invoer!$F$15:$AU$1999,4,FALSE)))</f>
        <v/>
      </c>
      <c r="DU420" s="599" t="str">
        <f ca="1">IF($DP420="","",VLOOKUP(DP420,Invoer!$F$15:$AU$1999,5,FALSE))</f>
        <v/>
      </c>
      <c r="DV420" s="599" t="str">
        <f ca="1">IF($DP420="","",VLOOKUP(DP420,Invoer!$F$15:$AU$1999,6,FALSE))</f>
        <v/>
      </c>
      <c r="DW420" s="599" t="str">
        <f ca="1">IF($DP420="","",VLOOKUP(DP420,Invoer!$F$15:$AU$1999,9,FALSE))</f>
        <v/>
      </c>
      <c r="DX420" s="599" t="str">
        <f ca="1">IF($DP420="","",VLOOKUP(DP420,Invoer!$F$15:$AU$1999,10,FALSE))</f>
        <v/>
      </c>
      <c r="DY420" s="595" t="str">
        <f ca="1">IF($DP420="","",VLOOKUP(DP420,Invoer!$F$15:$AU$1999,11,FALSE))</f>
        <v/>
      </c>
      <c r="DZ420" s="662" t="str">
        <f ca="1">IF($DP420="","",IF($DN$4&gt;2,"",VLOOKUP(DP420,Invoer!CQ:CS,3,FALSE)))</f>
        <v/>
      </c>
      <c r="EA420" s="541" t="str">
        <f ca="1">IF($DP420="","",IF(ISERROR(DQ420),0,IF($DN$4&lt;3,"",VLOOKUP(DP420,Invoer!$F$15:$AU$1999,15,FALSE))))</f>
        <v/>
      </c>
      <c r="EB420" s="595" t="str">
        <f ca="1">IF($DP420="","",IF($DN$4&lt;3,"",VLOOKUP(DP420,Invoer!$F$15:$AU$1999,19,FALSE)))</f>
        <v/>
      </c>
      <c r="EC420" s="541" t="str">
        <f ca="1">IF($DP420="","",IF(ISERROR(DQ420),0,IF($DN$4&lt;3,"",VLOOKUP(DP420,Invoer!$F$15:$AU$1999,24,FALSE))))</f>
        <v/>
      </c>
      <c r="ED420" s="541" t="str">
        <f ca="1">IF($DP420="","",IF(ISERROR(DQ420),0,IF($DN$4&lt;3,"",VLOOKUP(DP420,Invoer!$F$15:$AU$1999,17,FALSE))))</f>
        <v/>
      </c>
      <c r="EH420" s="89" t="e">
        <f ca="1">Invoer!CP425</f>
        <v>#N/A</v>
      </c>
      <c r="EI420" s="599" t="str">
        <f t="shared" ca="1" si="221"/>
        <v/>
      </c>
      <c r="EJ420" s="673" t="str">
        <f ca="1">IF(EI420="","",VLOOKUP(EI420,Invoer!$F$15:$AU$1999,2,FALSE))</f>
        <v/>
      </c>
      <c r="EK420" s="599" t="str">
        <f t="shared" ca="1" si="222"/>
        <v/>
      </c>
      <c r="EL420" s="599" t="str">
        <f ca="1">IF($EI420="","",VLOOKUP(EI420,Invoer!$F$15:$AU$1999,3,FALSE))</f>
        <v/>
      </c>
      <c r="EM420" s="599" t="str">
        <f ca="1">IF($EI420="","",IF(EL420&lt;&gt;"Liq","",VLOOKUP(EI420,Invoer!$F$15:$AU$1999,4,FALSE)))</f>
        <v/>
      </c>
      <c r="EN420" s="599" t="str">
        <f ca="1">IF($EI420="","",VLOOKUP(EI420,Invoer!$F$15:$AU$1999,6,FALSE))</f>
        <v/>
      </c>
      <c r="EO420" s="599" t="str">
        <f ca="1">IF(EI420="","",VLOOKUP(EI420,Invoer!$F$15:$AU$1999,9,FALSE))</f>
        <v/>
      </c>
      <c r="EP420" s="599" t="str">
        <f ca="1">IF(EI420="","",VLOOKUP(EI420,Invoer!$F$15:$AU$1999,10,FALSE))</f>
        <v/>
      </c>
      <c r="EQ420" s="599" t="str">
        <f ca="1">IF(EI420="","",VLOOKUP(EI420,Invoer!$F$15:$AU$1999,11,FALSE))</f>
        <v/>
      </c>
      <c r="ER420" s="662" t="str">
        <f ca="1">IF(EI420="","",VLOOKUP(EI420,Invoer!CQ:CS,3,FALSE))</f>
        <v/>
      </c>
      <c r="ES420" s="662" t="str">
        <f t="shared" ca="1" si="223"/>
        <v/>
      </c>
      <c r="ET420" s="513" t="str">
        <f t="shared" ca="1" si="224"/>
        <v/>
      </c>
      <c r="EU420" s="112" t="str">
        <f t="shared" ca="1" si="225"/>
        <v/>
      </c>
      <c r="EV420" s="83" t="s">
        <v>160</v>
      </c>
      <c r="EW420" s="682" t="str">
        <f t="shared" ca="1" si="226"/>
        <v/>
      </c>
      <c r="EX420" s="662" t="str">
        <f t="shared" ca="1" si="227"/>
        <v/>
      </c>
      <c r="EY420"/>
      <c r="EZ420" s="56" t="e">
        <f t="shared" ca="1" si="235"/>
        <v>#VALUE!</v>
      </c>
      <c r="FA420" s="56" t="e">
        <f t="shared" ca="1" si="236"/>
        <v>#VALUE!</v>
      </c>
      <c r="FE420"/>
      <c r="FI420"/>
      <c r="FJ420"/>
    </row>
    <row r="421" spans="29:166" ht="12" customHeight="1" x14ac:dyDescent="0.2">
      <c r="AC421" s="435" t="str">
        <f>IF($AC$7&lt;3,Invoer!DR426,IF($AC$7=3,Invoer!BT426,"x"))</f>
        <v>x</v>
      </c>
      <c r="AD421" s="599" t="str">
        <f t="shared" si="228"/>
        <v/>
      </c>
      <c r="AE421" s="673" t="str">
        <f>IF($AD421="","",VLOOKUP(AD421,Invoer!$F$15:$AU$1999,2,FALSE))</f>
        <v/>
      </c>
      <c r="AF421" s="599" t="str">
        <f t="shared" si="229"/>
        <v/>
      </c>
      <c r="AG421" s="599" t="str">
        <f>IF($AD421="","",VLOOKUP(AD421,Invoer!$F$15:$AU$1999,3,FALSE))</f>
        <v/>
      </c>
      <c r="AH421" s="599" t="str">
        <f>IF($AD421="","",IF(AG421&lt;&gt;"Liq","",VLOOKUP(AD421,Invoer!$F$15:$AU$1999,4,FALSE)))</f>
        <v/>
      </c>
      <c r="AI421" s="677" t="str">
        <f>IF($AD421="","",VLOOKUP(AD421,Invoer!$F$15:$AU$1999,5,FALSE))</f>
        <v/>
      </c>
      <c r="AJ421" s="599" t="str">
        <f>IF($AD421="","",VLOOKUP(AD421,Invoer!$F$15:$AU$1999,6,FALSE))</f>
        <v/>
      </c>
      <c r="AK421" s="599" t="str">
        <f>IF($AD421="","",VLOOKUP(AD421,Invoer!$F$15:$AU$1999,9,FALSE))</f>
        <v/>
      </c>
      <c r="AL421" s="599" t="str">
        <f>IF($AD421="","",VLOOKUP(AD421,Invoer!$F$15:$AU$1999,10,FALSE))</f>
        <v/>
      </c>
      <c r="AM421" s="599" t="str">
        <f>IF($AD421="","",VLOOKUP(AD421,Invoer!$F$15:$BB$1999,14,FALSE))</f>
        <v/>
      </c>
      <c r="AN421" s="599" t="str">
        <f>IF($AD421="","",VLOOKUP(AD421,Invoer!$F$15:$AU$1999,11,FALSE))</f>
        <v/>
      </c>
      <c r="AO421" s="662" t="str">
        <f>IF($AD421="","",VLOOKUP(AD421,Invoer!$F$15:$AU$1999,15,FALSE))</f>
        <v/>
      </c>
      <c r="AP421" s="599" t="str">
        <f>IF($AD421="","",VLOOKUP(AD421,Invoer!$F$15:$AU$1999,19,FALSE))</f>
        <v/>
      </c>
      <c r="AQ421" s="662" t="str">
        <f>IF($AD421="","",VLOOKUP(AD421,Invoer!$F$15:$AU$1999,24,FALSE))</f>
        <v/>
      </c>
      <c r="AR421" s="662" t="str">
        <f>IF($AD421="","",VLOOKUP(AD421,Invoer!$F$15:$AU$1999,17,FALSE))</f>
        <v/>
      </c>
      <c r="AS421" s="678" t="str">
        <f t="shared" si="237"/>
        <v/>
      </c>
      <c r="AT421" s="676" t="str">
        <f t="shared" si="212"/>
        <v/>
      </c>
      <c r="AU421" s="77" t="e">
        <f t="shared" si="213"/>
        <v>#VALUE!</v>
      </c>
      <c r="AW421" s="57"/>
      <c r="AX421" s="57"/>
      <c r="BA421" s="83" t="e">
        <f ca="1">Invoer!DW426</f>
        <v>#N/A</v>
      </c>
      <c r="BB421" s="599" t="str">
        <f t="shared" ca="1" si="230"/>
        <v/>
      </c>
      <c r="BC421" s="673" t="str">
        <f ca="1">IF($BB421="","",VLOOKUP(BB421,Invoer!$F$15:$AU$1999,2,FALSE))</f>
        <v/>
      </c>
      <c r="BD421" s="599" t="str">
        <f t="shared" ca="1" si="231"/>
        <v/>
      </c>
      <c r="BE421" s="599" t="str">
        <f ca="1">IF($BB421="","",VLOOKUP(BB421,Invoer!$F$15:$AU$1999,5,FALSE))</f>
        <v/>
      </c>
      <c r="BF421" s="599" t="str">
        <f ca="1">IF($BB421="","",VLOOKUP(BB421,Invoer!$F$15:$AU$1999,6,FALSE))</f>
        <v/>
      </c>
      <c r="BG421" s="599" t="str">
        <f ca="1">IF($BB421="","",VLOOKUP(BB421,Invoer!$F$15:$AU$1999,9,FALSE))</f>
        <v/>
      </c>
      <c r="BH421" s="599" t="str">
        <f ca="1">IF($BB421="","",VLOOKUP(BB421,Invoer!$F$15:$AU$1999,10,FALSE))</f>
        <v/>
      </c>
      <c r="BI421" s="599" t="str">
        <f ca="1">IF($BB421="","",VLOOKUP(BB421,Invoer!$F$15:$BB$1999,14,FALSE))</f>
        <v/>
      </c>
      <c r="BJ421" s="599" t="str">
        <f ca="1">IF($BB421="","",VLOOKUP(BB421,Invoer!$F$15:$AU$1999,11,FALSE))</f>
        <v/>
      </c>
      <c r="BK421" s="662" t="str">
        <f t="shared" ca="1" si="232"/>
        <v/>
      </c>
      <c r="BL421" s="662" t="str">
        <f t="shared" ca="1" si="233"/>
        <v/>
      </c>
      <c r="BM421" s="679" t="str">
        <f t="shared" ca="1" si="234"/>
        <v/>
      </c>
      <c r="BN421" s="662" t="str">
        <f t="shared" ca="1" si="240"/>
        <v/>
      </c>
      <c r="BO421" s="662" t="str">
        <f ca="1">IF($BB421="","",VLOOKUP(BB421,Invoer!$F$15:$AU$1999,15,FALSE))</f>
        <v/>
      </c>
      <c r="BP421" s="662" t="str">
        <f ca="1">IF($BB421="","",VLOOKUP(BB421,Invoer!$F$15:$AU$1999,24,FALSE))</f>
        <v/>
      </c>
      <c r="BQ421" s="662" t="str">
        <f ca="1">IF($BB421="","",VLOOKUP(BB421,Invoer!$F$15:$AU$1999,17,FALSE))</f>
        <v/>
      </c>
      <c r="BS421" s="73" t="e">
        <f t="shared" ca="1" si="238"/>
        <v>#VALUE!</v>
      </c>
      <c r="BT421" s="57" t="str">
        <f t="shared" ca="1" si="239"/>
        <v/>
      </c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O421" s="61" t="e">
        <f ca="1">IF($DN$4&lt;3,Invoer!EB426,Invoer!EA426)</f>
        <v>#N/A</v>
      </c>
      <c r="DP421" s="599" t="str">
        <f t="shared" ca="1" si="219"/>
        <v/>
      </c>
      <c r="DQ421" s="673" t="str">
        <f ca="1">IF($DP421="","",VLOOKUP(DP421,Invoer!$F$15:$AU$1999,2,FALSE))</f>
        <v/>
      </c>
      <c r="DR421" s="599" t="str">
        <f t="shared" ca="1" si="220"/>
        <v/>
      </c>
      <c r="DS421" s="599" t="str">
        <f ca="1">IF($DP421="","",VLOOKUP(DP421,Invoer!$F$15:$AU$1999,3,FALSE))</f>
        <v/>
      </c>
      <c r="DT421" s="599" t="str">
        <f ca="1">IF($DP421="","",IF(DS421&lt;&gt;"Liq","",VLOOKUP(DP421,Invoer!$F$15:$AU$1999,4,FALSE)))</f>
        <v/>
      </c>
      <c r="DU421" s="599" t="str">
        <f ca="1">IF($DP421="","",VLOOKUP(DP421,Invoer!$F$15:$AU$1999,5,FALSE))</f>
        <v/>
      </c>
      <c r="DV421" s="599" t="str">
        <f ca="1">IF($DP421="","",VLOOKUP(DP421,Invoer!$F$15:$AU$1999,6,FALSE))</f>
        <v/>
      </c>
      <c r="DW421" s="599" t="str">
        <f ca="1">IF($DP421="","",VLOOKUP(DP421,Invoer!$F$15:$AU$1999,9,FALSE))</f>
        <v/>
      </c>
      <c r="DX421" s="599" t="str">
        <f ca="1">IF($DP421="","",VLOOKUP(DP421,Invoer!$F$15:$AU$1999,10,FALSE))</f>
        <v/>
      </c>
      <c r="DY421" s="595" t="str">
        <f ca="1">IF($DP421="","",VLOOKUP(DP421,Invoer!$F$15:$AU$1999,11,FALSE))</f>
        <v/>
      </c>
      <c r="DZ421" s="662" t="str">
        <f ca="1">IF($DP421="","",IF($DN$4&gt;2,"",VLOOKUP(DP421,Invoer!CQ:CS,3,FALSE)))</f>
        <v/>
      </c>
      <c r="EA421" s="541" t="str">
        <f ca="1">IF($DP421="","",IF(ISERROR(DQ421),0,IF($DN$4&lt;3,"",VLOOKUP(DP421,Invoer!$F$15:$AU$1999,15,FALSE))))</f>
        <v/>
      </c>
      <c r="EB421" s="595" t="str">
        <f ca="1">IF($DP421="","",IF($DN$4&lt;3,"",VLOOKUP(DP421,Invoer!$F$15:$AU$1999,19,FALSE)))</f>
        <v/>
      </c>
      <c r="EC421" s="541" t="str">
        <f ca="1">IF($DP421="","",IF(ISERROR(DQ421),0,IF($DN$4&lt;3,"",VLOOKUP(DP421,Invoer!$F$15:$AU$1999,24,FALSE))))</f>
        <v/>
      </c>
      <c r="ED421" s="541" t="str">
        <f ca="1">IF($DP421="","",IF(ISERROR(DQ421),0,IF($DN$4&lt;3,"",VLOOKUP(DP421,Invoer!$F$15:$AU$1999,17,FALSE))))</f>
        <v/>
      </c>
      <c r="EH421" s="89" t="e">
        <f ca="1">Invoer!CP426</f>
        <v>#N/A</v>
      </c>
      <c r="EI421" s="599" t="str">
        <f t="shared" ca="1" si="221"/>
        <v/>
      </c>
      <c r="EJ421" s="673" t="str">
        <f ca="1">IF(EI421="","",VLOOKUP(EI421,Invoer!$F$15:$AU$1999,2,FALSE))</f>
        <v/>
      </c>
      <c r="EK421" s="599" t="str">
        <f t="shared" ca="1" si="222"/>
        <v/>
      </c>
      <c r="EL421" s="599" t="str">
        <f ca="1">IF($EI421="","",VLOOKUP(EI421,Invoer!$F$15:$AU$1999,3,FALSE))</f>
        <v/>
      </c>
      <c r="EM421" s="599" t="str">
        <f ca="1">IF($EI421="","",IF(EL421&lt;&gt;"Liq","",VLOOKUP(EI421,Invoer!$F$15:$AU$1999,4,FALSE)))</f>
        <v/>
      </c>
      <c r="EN421" s="599" t="str">
        <f ca="1">IF($EI421="","",VLOOKUP(EI421,Invoer!$F$15:$AU$1999,6,FALSE))</f>
        <v/>
      </c>
      <c r="EO421" s="599" t="str">
        <f ca="1">IF(EI421="","",VLOOKUP(EI421,Invoer!$F$15:$AU$1999,9,FALSE))</f>
        <v/>
      </c>
      <c r="EP421" s="599" t="str">
        <f ca="1">IF(EI421="","",VLOOKUP(EI421,Invoer!$F$15:$AU$1999,10,FALSE))</f>
        <v/>
      </c>
      <c r="EQ421" s="599" t="str">
        <f ca="1">IF(EI421="","",VLOOKUP(EI421,Invoer!$F$15:$AU$1999,11,FALSE))</f>
        <v/>
      </c>
      <c r="ER421" s="662" t="str">
        <f ca="1">IF(EI421="","",VLOOKUP(EI421,Invoer!CQ:CS,3,FALSE))</f>
        <v/>
      </c>
      <c r="ES421" s="662" t="str">
        <f t="shared" ca="1" si="223"/>
        <v/>
      </c>
      <c r="ET421" s="513" t="str">
        <f t="shared" ca="1" si="224"/>
        <v/>
      </c>
      <c r="EU421" s="112" t="str">
        <f t="shared" ca="1" si="225"/>
        <v/>
      </c>
      <c r="EV421" s="83" t="s">
        <v>160</v>
      </c>
      <c r="EW421" s="682" t="str">
        <f t="shared" ca="1" si="226"/>
        <v/>
      </c>
      <c r="EX421" s="662" t="str">
        <f t="shared" ca="1" si="227"/>
        <v/>
      </c>
      <c r="EY421"/>
      <c r="EZ421" s="56" t="e">
        <f t="shared" ca="1" si="235"/>
        <v>#VALUE!</v>
      </c>
      <c r="FA421" s="56" t="e">
        <f t="shared" ca="1" si="236"/>
        <v>#VALUE!</v>
      </c>
      <c r="FE421"/>
      <c r="FI421"/>
      <c r="FJ421"/>
    </row>
    <row r="422" spans="29:166" ht="12" customHeight="1" x14ac:dyDescent="0.2">
      <c r="AC422" s="435" t="str">
        <f>IF($AC$7&lt;3,Invoer!DR427,IF($AC$7=3,Invoer!BT427,"x"))</f>
        <v>x</v>
      </c>
      <c r="AD422" s="599" t="str">
        <f t="shared" si="228"/>
        <v/>
      </c>
      <c r="AE422" s="673" t="str">
        <f>IF($AD422="","",VLOOKUP(AD422,Invoer!$F$15:$AU$1999,2,FALSE))</f>
        <v/>
      </c>
      <c r="AF422" s="599" t="str">
        <f t="shared" si="229"/>
        <v/>
      </c>
      <c r="AG422" s="599" t="str">
        <f>IF($AD422="","",VLOOKUP(AD422,Invoer!$F$15:$AU$1999,3,FALSE))</f>
        <v/>
      </c>
      <c r="AH422" s="599" t="str">
        <f>IF($AD422="","",IF(AG422&lt;&gt;"Liq","",VLOOKUP(AD422,Invoer!$F$15:$AU$1999,4,FALSE)))</f>
        <v/>
      </c>
      <c r="AI422" s="677" t="str">
        <f>IF($AD422="","",VLOOKUP(AD422,Invoer!$F$15:$AU$1999,5,FALSE))</f>
        <v/>
      </c>
      <c r="AJ422" s="599" t="str">
        <f>IF($AD422="","",VLOOKUP(AD422,Invoer!$F$15:$AU$1999,6,FALSE))</f>
        <v/>
      </c>
      <c r="AK422" s="599" t="str">
        <f>IF($AD422="","",VLOOKUP(AD422,Invoer!$F$15:$AU$1999,9,FALSE))</f>
        <v/>
      </c>
      <c r="AL422" s="599" t="str">
        <f>IF($AD422="","",VLOOKUP(AD422,Invoer!$F$15:$AU$1999,10,FALSE))</f>
        <v/>
      </c>
      <c r="AM422" s="599" t="str">
        <f>IF($AD422="","",VLOOKUP(AD422,Invoer!$F$15:$BB$1999,14,FALSE))</f>
        <v/>
      </c>
      <c r="AN422" s="599" t="str">
        <f>IF($AD422="","",VLOOKUP(AD422,Invoer!$F$15:$AU$1999,11,FALSE))</f>
        <v/>
      </c>
      <c r="AO422" s="662" t="str">
        <f>IF($AD422="","",VLOOKUP(AD422,Invoer!$F$15:$AU$1999,15,FALSE))</f>
        <v/>
      </c>
      <c r="AP422" s="599" t="str">
        <f>IF($AD422="","",VLOOKUP(AD422,Invoer!$F$15:$AU$1999,19,FALSE))</f>
        <v/>
      </c>
      <c r="AQ422" s="662" t="str">
        <f>IF($AD422="","",VLOOKUP(AD422,Invoer!$F$15:$AU$1999,24,FALSE))</f>
        <v/>
      </c>
      <c r="AR422" s="662" t="str">
        <f>IF($AD422="","",VLOOKUP(AD422,Invoer!$F$15:$AU$1999,17,FALSE))</f>
        <v/>
      </c>
      <c r="AS422" s="678" t="str">
        <f t="shared" si="237"/>
        <v/>
      </c>
      <c r="AT422" s="676" t="str">
        <f t="shared" si="212"/>
        <v/>
      </c>
      <c r="AU422" s="77" t="e">
        <f t="shared" si="213"/>
        <v>#VALUE!</v>
      </c>
      <c r="AW422" s="57"/>
      <c r="AX422" s="57"/>
      <c r="BA422" s="83" t="e">
        <f ca="1">Invoer!DW427</f>
        <v>#N/A</v>
      </c>
      <c r="BB422" s="599" t="str">
        <f t="shared" ca="1" si="230"/>
        <v/>
      </c>
      <c r="BC422" s="673" t="str">
        <f ca="1">IF($BB422="","",VLOOKUP(BB422,Invoer!$F$15:$AU$1999,2,FALSE))</f>
        <v/>
      </c>
      <c r="BD422" s="599" t="str">
        <f t="shared" ca="1" si="231"/>
        <v/>
      </c>
      <c r="BE422" s="599" t="str">
        <f ca="1">IF($BB422="","",VLOOKUP(BB422,Invoer!$F$15:$AU$1999,5,FALSE))</f>
        <v/>
      </c>
      <c r="BF422" s="599" t="str">
        <f ca="1">IF($BB422="","",VLOOKUP(BB422,Invoer!$F$15:$AU$1999,6,FALSE))</f>
        <v/>
      </c>
      <c r="BG422" s="599" t="str">
        <f ca="1">IF($BB422="","",VLOOKUP(BB422,Invoer!$F$15:$AU$1999,9,FALSE))</f>
        <v/>
      </c>
      <c r="BH422" s="599" t="str">
        <f ca="1">IF($BB422="","",VLOOKUP(BB422,Invoer!$F$15:$AU$1999,10,FALSE))</f>
        <v/>
      </c>
      <c r="BI422" s="599" t="str">
        <f ca="1">IF($BB422="","",VLOOKUP(BB422,Invoer!$F$15:$BB$1999,14,FALSE))</f>
        <v/>
      </c>
      <c r="BJ422" s="599" t="str">
        <f ca="1">IF($BB422="","",VLOOKUP(BB422,Invoer!$F$15:$AU$1999,11,FALSE))</f>
        <v/>
      </c>
      <c r="BK422" s="662" t="str">
        <f t="shared" ca="1" si="232"/>
        <v/>
      </c>
      <c r="BL422" s="662" t="str">
        <f t="shared" ca="1" si="233"/>
        <v/>
      </c>
      <c r="BM422" s="679" t="str">
        <f t="shared" ca="1" si="234"/>
        <v/>
      </c>
      <c r="BN422" s="662" t="str">
        <f t="shared" ca="1" si="240"/>
        <v/>
      </c>
      <c r="BO422" s="662" t="str">
        <f ca="1">IF($BB422="","",VLOOKUP(BB422,Invoer!$F$15:$AU$1999,15,FALSE))</f>
        <v/>
      </c>
      <c r="BP422" s="662" t="str">
        <f ca="1">IF($BB422="","",VLOOKUP(BB422,Invoer!$F$15:$AU$1999,24,FALSE))</f>
        <v/>
      </c>
      <c r="BQ422" s="662" t="str">
        <f ca="1">IF($BB422="","",VLOOKUP(BB422,Invoer!$F$15:$AU$1999,17,FALSE))</f>
        <v/>
      </c>
      <c r="BS422" s="73" t="e">
        <f t="shared" ca="1" si="238"/>
        <v>#VALUE!</v>
      </c>
      <c r="BT422" s="57" t="str">
        <f t="shared" ca="1" si="239"/>
        <v/>
      </c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O422" s="61" t="e">
        <f ca="1">IF($DN$4&lt;3,Invoer!EB427,Invoer!EA427)</f>
        <v>#N/A</v>
      </c>
      <c r="DP422" s="599" t="str">
        <f t="shared" ca="1" si="219"/>
        <v/>
      </c>
      <c r="DQ422" s="673" t="str">
        <f ca="1">IF($DP422="","",VLOOKUP(DP422,Invoer!$F$15:$AU$1999,2,FALSE))</f>
        <v/>
      </c>
      <c r="DR422" s="599" t="str">
        <f t="shared" ca="1" si="220"/>
        <v/>
      </c>
      <c r="DS422" s="599" t="str">
        <f ca="1">IF($DP422="","",VLOOKUP(DP422,Invoer!$F$15:$AU$1999,3,FALSE))</f>
        <v/>
      </c>
      <c r="DT422" s="599" t="str">
        <f ca="1">IF($DP422="","",IF(DS422&lt;&gt;"Liq","",VLOOKUP(DP422,Invoer!$F$15:$AU$1999,4,FALSE)))</f>
        <v/>
      </c>
      <c r="DU422" s="599" t="str">
        <f ca="1">IF($DP422="","",VLOOKUP(DP422,Invoer!$F$15:$AU$1999,5,FALSE))</f>
        <v/>
      </c>
      <c r="DV422" s="599" t="str">
        <f ca="1">IF($DP422="","",VLOOKUP(DP422,Invoer!$F$15:$AU$1999,6,FALSE))</f>
        <v/>
      </c>
      <c r="DW422" s="599" t="str">
        <f ca="1">IF($DP422="","",VLOOKUP(DP422,Invoer!$F$15:$AU$1999,9,FALSE))</f>
        <v/>
      </c>
      <c r="DX422" s="599" t="str">
        <f ca="1">IF($DP422="","",VLOOKUP(DP422,Invoer!$F$15:$AU$1999,10,FALSE))</f>
        <v/>
      </c>
      <c r="DY422" s="595" t="str">
        <f ca="1">IF($DP422="","",VLOOKUP(DP422,Invoer!$F$15:$AU$1999,11,FALSE))</f>
        <v/>
      </c>
      <c r="DZ422" s="662" t="str">
        <f ca="1">IF($DP422="","",IF($DN$4&gt;2,"",VLOOKUP(DP422,Invoer!CQ:CS,3,FALSE)))</f>
        <v/>
      </c>
      <c r="EA422" s="541" t="str">
        <f ca="1">IF($DP422="","",IF(ISERROR(DQ422),0,IF($DN$4&lt;3,"",VLOOKUP(DP422,Invoer!$F$15:$AU$1999,15,FALSE))))</f>
        <v/>
      </c>
      <c r="EB422" s="595" t="str">
        <f ca="1">IF($DP422="","",IF($DN$4&lt;3,"",VLOOKUP(DP422,Invoer!$F$15:$AU$1999,19,FALSE)))</f>
        <v/>
      </c>
      <c r="EC422" s="541" t="str">
        <f ca="1">IF($DP422="","",IF(ISERROR(DQ422),0,IF($DN$4&lt;3,"",VLOOKUP(DP422,Invoer!$F$15:$AU$1999,24,FALSE))))</f>
        <v/>
      </c>
      <c r="ED422" s="541" t="str">
        <f ca="1">IF($DP422="","",IF(ISERROR(DQ422),0,IF($DN$4&lt;3,"",VLOOKUP(DP422,Invoer!$F$15:$AU$1999,17,FALSE))))</f>
        <v/>
      </c>
      <c r="EH422" s="89" t="e">
        <f ca="1">Invoer!CP427</f>
        <v>#N/A</v>
      </c>
      <c r="EI422" s="599" t="str">
        <f t="shared" ca="1" si="221"/>
        <v/>
      </c>
      <c r="EJ422" s="673" t="str">
        <f ca="1">IF(EI422="","",VLOOKUP(EI422,Invoer!$F$15:$AU$1999,2,FALSE))</f>
        <v/>
      </c>
      <c r="EK422" s="599" t="str">
        <f t="shared" ca="1" si="222"/>
        <v/>
      </c>
      <c r="EL422" s="599" t="str">
        <f ca="1">IF($EI422="","",VLOOKUP(EI422,Invoer!$F$15:$AU$1999,3,FALSE))</f>
        <v/>
      </c>
      <c r="EM422" s="599" t="str">
        <f ca="1">IF($EI422="","",IF(EL422&lt;&gt;"Liq","",VLOOKUP(EI422,Invoer!$F$15:$AU$1999,4,FALSE)))</f>
        <v/>
      </c>
      <c r="EN422" s="599" t="str">
        <f ca="1">IF($EI422="","",VLOOKUP(EI422,Invoer!$F$15:$AU$1999,6,FALSE))</f>
        <v/>
      </c>
      <c r="EO422" s="599" t="str">
        <f ca="1">IF(EI422="","",VLOOKUP(EI422,Invoer!$F$15:$AU$1999,9,FALSE))</f>
        <v/>
      </c>
      <c r="EP422" s="599" t="str">
        <f ca="1">IF(EI422="","",VLOOKUP(EI422,Invoer!$F$15:$AU$1999,10,FALSE))</f>
        <v/>
      </c>
      <c r="EQ422" s="599" t="str">
        <f ca="1">IF(EI422="","",VLOOKUP(EI422,Invoer!$F$15:$AU$1999,11,FALSE))</f>
        <v/>
      </c>
      <c r="ER422" s="662" t="str">
        <f ca="1">IF(EI422="","",VLOOKUP(EI422,Invoer!CQ:CS,3,FALSE))</f>
        <v/>
      </c>
      <c r="ES422" s="662" t="str">
        <f t="shared" ca="1" si="223"/>
        <v/>
      </c>
      <c r="ET422" s="513" t="str">
        <f t="shared" ca="1" si="224"/>
        <v/>
      </c>
      <c r="EU422" s="112" t="str">
        <f t="shared" ca="1" si="225"/>
        <v/>
      </c>
      <c r="EV422" s="83" t="s">
        <v>160</v>
      </c>
      <c r="EW422" s="682" t="str">
        <f t="shared" ca="1" si="226"/>
        <v/>
      </c>
      <c r="EX422" s="662" t="str">
        <f t="shared" ca="1" si="227"/>
        <v/>
      </c>
      <c r="EY422"/>
      <c r="EZ422" s="56" t="e">
        <f t="shared" ca="1" si="235"/>
        <v>#VALUE!</v>
      </c>
      <c r="FA422" s="56" t="e">
        <f t="shared" ca="1" si="236"/>
        <v>#VALUE!</v>
      </c>
      <c r="FE422"/>
      <c r="FI422"/>
      <c r="FJ422"/>
    </row>
    <row r="423" spans="29:166" ht="12" customHeight="1" x14ac:dyDescent="0.2">
      <c r="AC423" s="435" t="str">
        <f>IF($AC$7&lt;3,Invoer!DR428,IF($AC$7=3,Invoer!BT428,"x"))</f>
        <v>x</v>
      </c>
      <c r="AD423" s="599" t="str">
        <f t="shared" si="228"/>
        <v/>
      </c>
      <c r="AE423" s="673" t="str">
        <f>IF($AD423="","",VLOOKUP(AD423,Invoer!$F$15:$AU$1999,2,FALSE))</f>
        <v/>
      </c>
      <c r="AF423" s="599" t="str">
        <f t="shared" si="229"/>
        <v/>
      </c>
      <c r="AG423" s="599" t="str">
        <f>IF($AD423="","",VLOOKUP(AD423,Invoer!$F$15:$AU$1999,3,FALSE))</f>
        <v/>
      </c>
      <c r="AH423" s="599" t="str">
        <f>IF($AD423="","",IF(AG423&lt;&gt;"Liq","",VLOOKUP(AD423,Invoer!$F$15:$AU$1999,4,FALSE)))</f>
        <v/>
      </c>
      <c r="AI423" s="677" t="str">
        <f>IF($AD423="","",VLOOKUP(AD423,Invoer!$F$15:$AU$1999,5,FALSE))</f>
        <v/>
      </c>
      <c r="AJ423" s="599" t="str">
        <f>IF($AD423="","",VLOOKUP(AD423,Invoer!$F$15:$AU$1999,6,FALSE))</f>
        <v/>
      </c>
      <c r="AK423" s="599" t="str">
        <f>IF($AD423="","",VLOOKUP(AD423,Invoer!$F$15:$AU$1999,9,FALSE))</f>
        <v/>
      </c>
      <c r="AL423" s="599" t="str">
        <f>IF($AD423="","",VLOOKUP(AD423,Invoer!$F$15:$AU$1999,10,FALSE))</f>
        <v/>
      </c>
      <c r="AM423" s="599" t="str">
        <f>IF($AD423="","",VLOOKUP(AD423,Invoer!$F$15:$BB$1999,14,FALSE))</f>
        <v/>
      </c>
      <c r="AN423" s="599" t="str">
        <f>IF($AD423="","",VLOOKUP(AD423,Invoer!$F$15:$AU$1999,11,FALSE))</f>
        <v/>
      </c>
      <c r="AO423" s="662" t="str">
        <f>IF($AD423="","",VLOOKUP(AD423,Invoer!$F$15:$AU$1999,15,FALSE))</f>
        <v/>
      </c>
      <c r="AP423" s="599" t="str">
        <f>IF($AD423="","",VLOOKUP(AD423,Invoer!$F$15:$AU$1999,19,FALSE))</f>
        <v/>
      </c>
      <c r="AQ423" s="662" t="str">
        <f>IF($AD423="","",VLOOKUP(AD423,Invoer!$F$15:$AU$1999,24,FALSE))</f>
        <v/>
      </c>
      <c r="AR423" s="662" t="str">
        <f>IF($AD423="","",VLOOKUP(AD423,Invoer!$F$15:$AU$1999,17,FALSE))</f>
        <v/>
      </c>
      <c r="AS423" s="678" t="str">
        <f t="shared" si="237"/>
        <v/>
      </c>
      <c r="AT423" s="676" t="str">
        <f t="shared" si="212"/>
        <v/>
      </c>
      <c r="AU423" s="77" t="e">
        <f t="shared" si="213"/>
        <v>#VALUE!</v>
      </c>
      <c r="AW423" s="57"/>
      <c r="AX423" s="57"/>
      <c r="BA423" s="83" t="e">
        <f ca="1">Invoer!DW428</f>
        <v>#N/A</v>
      </c>
      <c r="BB423" s="599" t="str">
        <f t="shared" ca="1" si="230"/>
        <v/>
      </c>
      <c r="BC423" s="673" t="str">
        <f ca="1">IF($BB423="","",VLOOKUP(BB423,Invoer!$F$15:$AU$1999,2,FALSE))</f>
        <v/>
      </c>
      <c r="BD423" s="599" t="str">
        <f t="shared" ca="1" si="231"/>
        <v/>
      </c>
      <c r="BE423" s="599" t="str">
        <f ca="1">IF($BB423="","",VLOOKUP(BB423,Invoer!$F$15:$AU$1999,5,FALSE))</f>
        <v/>
      </c>
      <c r="BF423" s="599" t="str">
        <f ca="1">IF($BB423="","",VLOOKUP(BB423,Invoer!$F$15:$AU$1999,6,FALSE))</f>
        <v/>
      </c>
      <c r="BG423" s="599" t="str">
        <f ca="1">IF($BB423="","",VLOOKUP(BB423,Invoer!$F$15:$AU$1999,9,FALSE))</f>
        <v/>
      </c>
      <c r="BH423" s="599" t="str">
        <f ca="1">IF($BB423="","",VLOOKUP(BB423,Invoer!$F$15:$AU$1999,10,FALSE))</f>
        <v/>
      </c>
      <c r="BI423" s="599" t="str">
        <f ca="1">IF($BB423="","",VLOOKUP(BB423,Invoer!$F$15:$BB$1999,14,FALSE))</f>
        <v/>
      </c>
      <c r="BJ423" s="599" t="str">
        <f ca="1">IF($BB423="","",VLOOKUP(BB423,Invoer!$F$15:$AU$1999,11,FALSE))</f>
        <v/>
      </c>
      <c r="BK423" s="662" t="str">
        <f t="shared" ca="1" si="232"/>
        <v/>
      </c>
      <c r="BL423" s="662" t="str">
        <f t="shared" ca="1" si="233"/>
        <v/>
      </c>
      <c r="BM423" s="679" t="str">
        <f t="shared" ca="1" si="234"/>
        <v/>
      </c>
      <c r="BN423" s="662" t="str">
        <f t="shared" ca="1" si="240"/>
        <v/>
      </c>
      <c r="BO423" s="662" t="str">
        <f ca="1">IF($BB423="","",VLOOKUP(BB423,Invoer!$F$15:$AU$1999,15,FALSE))</f>
        <v/>
      </c>
      <c r="BP423" s="662" t="str">
        <f ca="1">IF($BB423="","",VLOOKUP(BB423,Invoer!$F$15:$AU$1999,24,FALSE))</f>
        <v/>
      </c>
      <c r="BQ423" s="662" t="str">
        <f ca="1">IF($BB423="","",VLOOKUP(BB423,Invoer!$F$15:$AU$1999,17,FALSE))</f>
        <v/>
      </c>
      <c r="BS423" s="73" t="e">
        <f t="shared" ca="1" si="238"/>
        <v>#VALUE!</v>
      </c>
      <c r="BT423" s="57" t="str">
        <f t="shared" ca="1" si="239"/>
        <v/>
      </c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O423" s="61" t="e">
        <f ca="1">IF($DN$4&lt;3,Invoer!EB428,Invoer!EA428)</f>
        <v>#N/A</v>
      </c>
      <c r="DP423" s="599" t="str">
        <f t="shared" ca="1" si="219"/>
        <v/>
      </c>
      <c r="DQ423" s="673" t="str">
        <f ca="1">IF($DP423="","",VLOOKUP(DP423,Invoer!$F$15:$AU$1999,2,FALSE))</f>
        <v/>
      </c>
      <c r="DR423" s="599" t="str">
        <f t="shared" ca="1" si="220"/>
        <v/>
      </c>
      <c r="DS423" s="599" t="str">
        <f ca="1">IF($DP423="","",VLOOKUP(DP423,Invoer!$F$15:$AU$1999,3,FALSE))</f>
        <v/>
      </c>
      <c r="DT423" s="599" t="str">
        <f ca="1">IF($DP423="","",IF(DS423&lt;&gt;"Liq","",VLOOKUP(DP423,Invoer!$F$15:$AU$1999,4,FALSE)))</f>
        <v/>
      </c>
      <c r="DU423" s="599" t="str">
        <f ca="1">IF($DP423="","",VLOOKUP(DP423,Invoer!$F$15:$AU$1999,5,FALSE))</f>
        <v/>
      </c>
      <c r="DV423" s="599" t="str">
        <f ca="1">IF($DP423="","",VLOOKUP(DP423,Invoer!$F$15:$AU$1999,6,FALSE))</f>
        <v/>
      </c>
      <c r="DW423" s="599" t="str">
        <f ca="1">IF($DP423="","",VLOOKUP(DP423,Invoer!$F$15:$AU$1999,9,FALSE))</f>
        <v/>
      </c>
      <c r="DX423" s="599" t="str">
        <f ca="1">IF($DP423="","",VLOOKUP(DP423,Invoer!$F$15:$AU$1999,10,FALSE))</f>
        <v/>
      </c>
      <c r="DY423" s="595" t="str">
        <f ca="1">IF($DP423="","",VLOOKUP(DP423,Invoer!$F$15:$AU$1999,11,FALSE))</f>
        <v/>
      </c>
      <c r="DZ423" s="662" t="str">
        <f ca="1">IF($DP423="","",IF($DN$4&gt;2,"",VLOOKUP(DP423,Invoer!CQ:CS,3,FALSE)))</f>
        <v/>
      </c>
      <c r="EA423" s="541" t="str">
        <f ca="1">IF($DP423="","",IF(ISERROR(DQ423),0,IF($DN$4&lt;3,"",VLOOKUP(DP423,Invoer!$F$15:$AU$1999,15,FALSE))))</f>
        <v/>
      </c>
      <c r="EB423" s="595" t="str">
        <f ca="1">IF($DP423="","",IF($DN$4&lt;3,"",VLOOKUP(DP423,Invoer!$F$15:$AU$1999,19,FALSE)))</f>
        <v/>
      </c>
      <c r="EC423" s="541" t="str">
        <f ca="1">IF($DP423="","",IF(ISERROR(DQ423),0,IF($DN$4&lt;3,"",VLOOKUP(DP423,Invoer!$F$15:$AU$1999,24,FALSE))))</f>
        <v/>
      </c>
      <c r="ED423" s="541" t="str">
        <f ca="1">IF($DP423="","",IF(ISERROR(DQ423),0,IF($DN$4&lt;3,"",VLOOKUP(DP423,Invoer!$F$15:$AU$1999,17,FALSE))))</f>
        <v/>
      </c>
      <c r="EH423" s="89" t="e">
        <f ca="1">Invoer!CP428</f>
        <v>#N/A</v>
      </c>
      <c r="EI423" s="599" t="str">
        <f t="shared" ca="1" si="221"/>
        <v/>
      </c>
      <c r="EJ423" s="673" t="str">
        <f ca="1">IF(EI423="","",VLOOKUP(EI423,Invoer!$F$15:$AU$1999,2,FALSE))</f>
        <v/>
      </c>
      <c r="EK423" s="599" t="str">
        <f t="shared" ca="1" si="222"/>
        <v/>
      </c>
      <c r="EL423" s="599" t="str">
        <f ca="1">IF($EI423="","",VLOOKUP(EI423,Invoer!$F$15:$AU$1999,3,FALSE))</f>
        <v/>
      </c>
      <c r="EM423" s="599" t="str">
        <f ca="1">IF($EI423="","",IF(EL423&lt;&gt;"Liq","",VLOOKUP(EI423,Invoer!$F$15:$AU$1999,4,FALSE)))</f>
        <v/>
      </c>
      <c r="EN423" s="599" t="str">
        <f ca="1">IF($EI423="","",VLOOKUP(EI423,Invoer!$F$15:$AU$1999,6,FALSE))</f>
        <v/>
      </c>
      <c r="EO423" s="599" t="str">
        <f ca="1">IF(EI423="","",VLOOKUP(EI423,Invoer!$F$15:$AU$1999,9,FALSE))</f>
        <v/>
      </c>
      <c r="EP423" s="599" t="str">
        <f ca="1">IF(EI423="","",VLOOKUP(EI423,Invoer!$F$15:$AU$1999,10,FALSE))</f>
        <v/>
      </c>
      <c r="EQ423" s="599" t="str">
        <f ca="1">IF(EI423="","",VLOOKUP(EI423,Invoer!$F$15:$AU$1999,11,FALSE))</f>
        <v/>
      </c>
      <c r="ER423" s="662" t="str">
        <f ca="1">IF(EI423="","",VLOOKUP(EI423,Invoer!CQ:CS,3,FALSE))</f>
        <v/>
      </c>
      <c r="ES423" s="662" t="str">
        <f t="shared" ca="1" si="223"/>
        <v/>
      </c>
      <c r="ET423" s="513" t="str">
        <f t="shared" ca="1" si="224"/>
        <v/>
      </c>
      <c r="EU423" s="112" t="str">
        <f t="shared" ca="1" si="225"/>
        <v/>
      </c>
      <c r="EV423" s="83" t="s">
        <v>160</v>
      </c>
      <c r="EW423" s="682" t="str">
        <f t="shared" ca="1" si="226"/>
        <v/>
      </c>
      <c r="EX423" s="662" t="str">
        <f t="shared" ca="1" si="227"/>
        <v/>
      </c>
      <c r="EY423"/>
      <c r="EZ423" s="56" t="e">
        <f t="shared" ca="1" si="235"/>
        <v>#VALUE!</v>
      </c>
      <c r="FA423" s="56" t="e">
        <f t="shared" ca="1" si="236"/>
        <v>#VALUE!</v>
      </c>
      <c r="FE423"/>
      <c r="FI423"/>
      <c r="FJ423"/>
    </row>
    <row r="424" spans="29:166" ht="12" customHeight="1" x14ac:dyDescent="0.2">
      <c r="AC424" s="435" t="str">
        <f>IF($AC$7&lt;3,Invoer!DR429,IF($AC$7=3,Invoer!BT429,"x"))</f>
        <v>x</v>
      </c>
      <c r="AD424" s="599" t="str">
        <f t="shared" si="228"/>
        <v/>
      </c>
      <c r="AE424" s="673" t="str">
        <f>IF($AD424="","",VLOOKUP(AD424,Invoer!$F$15:$AU$1999,2,FALSE))</f>
        <v/>
      </c>
      <c r="AF424" s="599" t="str">
        <f t="shared" si="229"/>
        <v/>
      </c>
      <c r="AG424" s="599" t="str">
        <f>IF($AD424="","",VLOOKUP(AD424,Invoer!$F$15:$AU$1999,3,FALSE))</f>
        <v/>
      </c>
      <c r="AH424" s="599" t="str">
        <f>IF($AD424="","",IF(AG424&lt;&gt;"Liq","",VLOOKUP(AD424,Invoer!$F$15:$AU$1999,4,FALSE)))</f>
        <v/>
      </c>
      <c r="AI424" s="677" t="str">
        <f>IF($AD424="","",VLOOKUP(AD424,Invoer!$F$15:$AU$1999,5,FALSE))</f>
        <v/>
      </c>
      <c r="AJ424" s="599" t="str">
        <f>IF($AD424="","",VLOOKUP(AD424,Invoer!$F$15:$AU$1999,6,FALSE))</f>
        <v/>
      </c>
      <c r="AK424" s="599" t="str">
        <f>IF($AD424="","",VLOOKUP(AD424,Invoer!$F$15:$AU$1999,9,FALSE))</f>
        <v/>
      </c>
      <c r="AL424" s="599" t="str">
        <f>IF($AD424="","",VLOOKUP(AD424,Invoer!$F$15:$AU$1999,10,FALSE))</f>
        <v/>
      </c>
      <c r="AM424" s="599" t="str">
        <f>IF($AD424="","",VLOOKUP(AD424,Invoer!$F$15:$BB$1999,14,FALSE))</f>
        <v/>
      </c>
      <c r="AN424" s="599" t="str">
        <f>IF($AD424="","",VLOOKUP(AD424,Invoer!$F$15:$AU$1999,11,FALSE))</f>
        <v/>
      </c>
      <c r="AO424" s="662" t="str">
        <f>IF($AD424="","",VLOOKUP(AD424,Invoer!$F$15:$AU$1999,15,FALSE))</f>
        <v/>
      </c>
      <c r="AP424" s="599" t="str">
        <f>IF($AD424="","",VLOOKUP(AD424,Invoer!$F$15:$AU$1999,19,FALSE))</f>
        <v/>
      </c>
      <c r="AQ424" s="662" t="str">
        <f>IF($AD424="","",VLOOKUP(AD424,Invoer!$F$15:$AU$1999,24,FALSE))</f>
        <v/>
      </c>
      <c r="AR424" s="662" t="str">
        <f>IF($AD424="","",VLOOKUP(AD424,Invoer!$F$15:$AU$1999,17,FALSE))</f>
        <v/>
      </c>
      <c r="AS424" s="678" t="str">
        <f t="shared" si="237"/>
        <v/>
      </c>
      <c r="AT424" s="676" t="str">
        <f t="shared" si="212"/>
        <v/>
      </c>
      <c r="AU424" s="77" t="e">
        <f t="shared" si="213"/>
        <v>#VALUE!</v>
      </c>
      <c r="AW424" s="57"/>
      <c r="AX424" s="57"/>
      <c r="BA424" s="83" t="e">
        <f ca="1">Invoer!DW429</f>
        <v>#N/A</v>
      </c>
      <c r="BB424" s="599" t="str">
        <f t="shared" ca="1" si="230"/>
        <v/>
      </c>
      <c r="BC424" s="673" t="str">
        <f ca="1">IF($BB424="","",VLOOKUP(BB424,Invoer!$F$15:$AU$1999,2,FALSE))</f>
        <v/>
      </c>
      <c r="BD424" s="599" t="str">
        <f t="shared" ca="1" si="231"/>
        <v/>
      </c>
      <c r="BE424" s="599" t="str">
        <f ca="1">IF($BB424="","",VLOOKUP(BB424,Invoer!$F$15:$AU$1999,5,FALSE))</f>
        <v/>
      </c>
      <c r="BF424" s="599" t="str">
        <f ca="1">IF($BB424="","",VLOOKUP(BB424,Invoer!$F$15:$AU$1999,6,FALSE))</f>
        <v/>
      </c>
      <c r="BG424" s="599" t="str">
        <f ca="1">IF($BB424="","",VLOOKUP(BB424,Invoer!$F$15:$AU$1999,9,FALSE))</f>
        <v/>
      </c>
      <c r="BH424" s="599" t="str">
        <f ca="1">IF($BB424="","",VLOOKUP(BB424,Invoer!$F$15:$AU$1999,10,FALSE))</f>
        <v/>
      </c>
      <c r="BI424" s="599" t="str">
        <f ca="1">IF($BB424="","",VLOOKUP(BB424,Invoer!$F$15:$BB$1999,14,FALSE))</f>
        <v/>
      </c>
      <c r="BJ424" s="599" t="str">
        <f ca="1">IF($BB424="","",VLOOKUP(BB424,Invoer!$F$15:$AU$1999,11,FALSE))</f>
        <v/>
      </c>
      <c r="BK424" s="662" t="str">
        <f t="shared" ca="1" si="232"/>
        <v/>
      </c>
      <c r="BL424" s="662" t="str">
        <f t="shared" ca="1" si="233"/>
        <v/>
      </c>
      <c r="BM424" s="679" t="str">
        <f t="shared" ca="1" si="234"/>
        <v/>
      </c>
      <c r="BN424" s="662" t="str">
        <f t="shared" ca="1" si="240"/>
        <v/>
      </c>
      <c r="BO424" s="662" t="str">
        <f ca="1">IF($BB424="","",VLOOKUP(BB424,Invoer!$F$15:$AU$1999,15,FALSE))</f>
        <v/>
      </c>
      <c r="BP424" s="662" t="str">
        <f ca="1">IF($BB424="","",VLOOKUP(BB424,Invoer!$F$15:$AU$1999,24,FALSE))</f>
        <v/>
      </c>
      <c r="BQ424" s="662" t="str">
        <f ca="1">IF($BB424="","",VLOOKUP(BB424,Invoer!$F$15:$AU$1999,17,FALSE))</f>
        <v/>
      </c>
      <c r="BS424" s="73" t="e">
        <f t="shared" ca="1" si="238"/>
        <v>#VALUE!</v>
      </c>
      <c r="BT424" s="57" t="str">
        <f t="shared" ca="1" si="239"/>
        <v/>
      </c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O424" s="61" t="e">
        <f ca="1">IF($DN$4&lt;3,Invoer!EB429,Invoer!EA429)</f>
        <v>#N/A</v>
      </c>
      <c r="DP424" s="599" t="str">
        <f t="shared" ca="1" si="219"/>
        <v/>
      </c>
      <c r="DQ424" s="673" t="str">
        <f ca="1">IF($DP424="","",VLOOKUP(DP424,Invoer!$F$15:$AU$1999,2,FALSE))</f>
        <v/>
      </c>
      <c r="DR424" s="599" t="str">
        <f t="shared" ca="1" si="220"/>
        <v/>
      </c>
      <c r="DS424" s="599" t="str">
        <f ca="1">IF($DP424="","",VLOOKUP(DP424,Invoer!$F$15:$AU$1999,3,FALSE))</f>
        <v/>
      </c>
      <c r="DT424" s="599" t="str">
        <f ca="1">IF($DP424="","",IF(DS424&lt;&gt;"Liq","",VLOOKUP(DP424,Invoer!$F$15:$AU$1999,4,FALSE)))</f>
        <v/>
      </c>
      <c r="DU424" s="599" t="str">
        <f ca="1">IF($DP424="","",VLOOKUP(DP424,Invoer!$F$15:$AU$1999,5,FALSE))</f>
        <v/>
      </c>
      <c r="DV424" s="599" t="str">
        <f ca="1">IF($DP424="","",VLOOKUP(DP424,Invoer!$F$15:$AU$1999,6,FALSE))</f>
        <v/>
      </c>
      <c r="DW424" s="599" t="str">
        <f ca="1">IF($DP424="","",VLOOKUP(DP424,Invoer!$F$15:$AU$1999,9,FALSE))</f>
        <v/>
      </c>
      <c r="DX424" s="599" t="str">
        <f ca="1">IF($DP424="","",VLOOKUP(DP424,Invoer!$F$15:$AU$1999,10,FALSE))</f>
        <v/>
      </c>
      <c r="DY424" s="595" t="str">
        <f ca="1">IF($DP424="","",VLOOKUP(DP424,Invoer!$F$15:$AU$1999,11,FALSE))</f>
        <v/>
      </c>
      <c r="DZ424" s="662" t="str">
        <f ca="1">IF($DP424="","",IF($DN$4&gt;2,"",VLOOKUP(DP424,Invoer!CQ:CS,3,FALSE)))</f>
        <v/>
      </c>
      <c r="EA424" s="541" t="str">
        <f ca="1">IF($DP424="","",IF(ISERROR(DQ424),0,IF($DN$4&lt;3,"",VLOOKUP(DP424,Invoer!$F$15:$AU$1999,15,FALSE))))</f>
        <v/>
      </c>
      <c r="EB424" s="595" t="str">
        <f ca="1">IF($DP424="","",IF($DN$4&lt;3,"",VLOOKUP(DP424,Invoer!$F$15:$AU$1999,19,FALSE)))</f>
        <v/>
      </c>
      <c r="EC424" s="541" t="str">
        <f ca="1">IF($DP424="","",IF(ISERROR(DQ424),0,IF($DN$4&lt;3,"",VLOOKUP(DP424,Invoer!$F$15:$AU$1999,24,FALSE))))</f>
        <v/>
      </c>
      <c r="ED424" s="541" t="str">
        <f ca="1">IF($DP424="","",IF(ISERROR(DQ424),0,IF($DN$4&lt;3,"",VLOOKUP(DP424,Invoer!$F$15:$AU$1999,17,FALSE))))</f>
        <v/>
      </c>
      <c r="EH424" s="89" t="e">
        <f ca="1">Invoer!CP429</f>
        <v>#N/A</v>
      </c>
      <c r="EI424" s="599" t="str">
        <f t="shared" ca="1" si="221"/>
        <v/>
      </c>
      <c r="EJ424" s="673" t="str">
        <f ca="1">IF(EI424="","",VLOOKUP(EI424,Invoer!$F$15:$AU$1999,2,FALSE))</f>
        <v/>
      </c>
      <c r="EK424" s="599" t="str">
        <f t="shared" ca="1" si="222"/>
        <v/>
      </c>
      <c r="EL424" s="599" t="str">
        <f ca="1">IF($EI424="","",VLOOKUP(EI424,Invoer!$F$15:$AU$1999,3,FALSE))</f>
        <v/>
      </c>
      <c r="EM424" s="599" t="str">
        <f ca="1">IF($EI424="","",IF(EL424&lt;&gt;"Liq","",VLOOKUP(EI424,Invoer!$F$15:$AU$1999,4,FALSE)))</f>
        <v/>
      </c>
      <c r="EN424" s="599" t="str">
        <f ca="1">IF($EI424="","",VLOOKUP(EI424,Invoer!$F$15:$AU$1999,6,FALSE))</f>
        <v/>
      </c>
      <c r="EO424" s="599" t="str">
        <f ca="1">IF(EI424="","",VLOOKUP(EI424,Invoer!$F$15:$AU$1999,9,FALSE))</f>
        <v/>
      </c>
      <c r="EP424" s="599" t="str">
        <f ca="1">IF(EI424="","",VLOOKUP(EI424,Invoer!$F$15:$AU$1999,10,FALSE))</f>
        <v/>
      </c>
      <c r="EQ424" s="599" t="str">
        <f ca="1">IF(EI424="","",VLOOKUP(EI424,Invoer!$F$15:$AU$1999,11,FALSE))</f>
        <v/>
      </c>
      <c r="ER424" s="662" t="str">
        <f ca="1">IF(EI424="","",VLOOKUP(EI424,Invoer!CQ:CS,3,FALSE))</f>
        <v/>
      </c>
      <c r="ES424" s="662" t="str">
        <f t="shared" ca="1" si="223"/>
        <v/>
      </c>
      <c r="ET424" s="513" t="str">
        <f t="shared" ca="1" si="224"/>
        <v/>
      </c>
      <c r="EU424" s="112" t="str">
        <f t="shared" ca="1" si="225"/>
        <v/>
      </c>
      <c r="EV424" s="83" t="s">
        <v>160</v>
      </c>
      <c r="EW424" s="682" t="str">
        <f t="shared" ca="1" si="226"/>
        <v/>
      </c>
      <c r="EX424" s="662" t="str">
        <f t="shared" ca="1" si="227"/>
        <v/>
      </c>
      <c r="EY424"/>
      <c r="EZ424" s="56" t="e">
        <f t="shared" ca="1" si="235"/>
        <v>#VALUE!</v>
      </c>
      <c r="FA424" s="56" t="e">
        <f t="shared" ca="1" si="236"/>
        <v>#VALUE!</v>
      </c>
      <c r="FE424"/>
      <c r="FI424"/>
      <c r="FJ424"/>
    </row>
    <row r="425" spans="29:166" ht="12" customHeight="1" x14ac:dyDescent="0.2">
      <c r="AC425" s="435" t="str">
        <f>IF($AC$7&lt;3,Invoer!DR430,IF($AC$7=3,Invoer!BT430,"x"))</f>
        <v>x</v>
      </c>
      <c r="AD425" s="599" t="str">
        <f t="shared" si="228"/>
        <v/>
      </c>
      <c r="AE425" s="673" t="str">
        <f>IF($AD425="","",VLOOKUP(AD425,Invoer!$F$15:$AU$1999,2,FALSE))</f>
        <v/>
      </c>
      <c r="AF425" s="599" t="str">
        <f t="shared" si="229"/>
        <v/>
      </c>
      <c r="AG425" s="599" t="str">
        <f>IF($AD425="","",VLOOKUP(AD425,Invoer!$F$15:$AU$1999,3,FALSE))</f>
        <v/>
      </c>
      <c r="AH425" s="599" t="str">
        <f>IF($AD425="","",IF(AG425&lt;&gt;"Liq","",VLOOKUP(AD425,Invoer!$F$15:$AU$1999,4,FALSE)))</f>
        <v/>
      </c>
      <c r="AI425" s="677" t="str">
        <f>IF($AD425="","",VLOOKUP(AD425,Invoer!$F$15:$AU$1999,5,FALSE))</f>
        <v/>
      </c>
      <c r="AJ425" s="599" t="str">
        <f>IF($AD425="","",VLOOKUP(AD425,Invoer!$F$15:$AU$1999,6,FALSE))</f>
        <v/>
      </c>
      <c r="AK425" s="599" t="str">
        <f>IF($AD425="","",VLOOKUP(AD425,Invoer!$F$15:$AU$1999,9,FALSE))</f>
        <v/>
      </c>
      <c r="AL425" s="599" t="str">
        <f>IF($AD425="","",VLOOKUP(AD425,Invoer!$F$15:$AU$1999,10,FALSE))</f>
        <v/>
      </c>
      <c r="AM425" s="599" t="str">
        <f>IF($AD425="","",VLOOKUP(AD425,Invoer!$F$15:$BB$1999,14,FALSE))</f>
        <v/>
      </c>
      <c r="AN425" s="599" t="str">
        <f>IF($AD425="","",VLOOKUP(AD425,Invoer!$F$15:$AU$1999,11,FALSE))</f>
        <v/>
      </c>
      <c r="AO425" s="662" t="str">
        <f>IF($AD425="","",VLOOKUP(AD425,Invoer!$F$15:$AU$1999,15,FALSE))</f>
        <v/>
      </c>
      <c r="AP425" s="599" t="str">
        <f>IF($AD425="","",VLOOKUP(AD425,Invoer!$F$15:$AU$1999,19,FALSE))</f>
        <v/>
      </c>
      <c r="AQ425" s="662" t="str">
        <f>IF($AD425="","",VLOOKUP(AD425,Invoer!$F$15:$AU$1999,24,FALSE))</f>
        <v/>
      </c>
      <c r="AR425" s="662" t="str">
        <f>IF($AD425="","",VLOOKUP(AD425,Invoer!$F$15:$AU$1999,17,FALSE))</f>
        <v/>
      </c>
      <c r="AS425" s="678" t="str">
        <f t="shared" si="237"/>
        <v/>
      </c>
      <c r="AT425" s="676" t="str">
        <f t="shared" si="212"/>
        <v/>
      </c>
      <c r="AU425" s="77" t="e">
        <f t="shared" si="213"/>
        <v>#VALUE!</v>
      </c>
      <c r="AW425" s="57"/>
      <c r="AX425" s="57"/>
      <c r="BA425" s="83" t="e">
        <f ca="1">Invoer!DW430</f>
        <v>#N/A</v>
      </c>
      <c r="BB425" s="599" t="str">
        <f t="shared" ca="1" si="230"/>
        <v/>
      </c>
      <c r="BC425" s="673" t="str">
        <f ca="1">IF($BB425="","",VLOOKUP(BB425,Invoer!$F$15:$AU$1999,2,FALSE))</f>
        <v/>
      </c>
      <c r="BD425" s="599" t="str">
        <f t="shared" ca="1" si="231"/>
        <v/>
      </c>
      <c r="BE425" s="599" t="str">
        <f ca="1">IF($BB425="","",VLOOKUP(BB425,Invoer!$F$15:$AU$1999,5,FALSE))</f>
        <v/>
      </c>
      <c r="BF425" s="599" t="str">
        <f ca="1">IF($BB425="","",VLOOKUP(BB425,Invoer!$F$15:$AU$1999,6,FALSE))</f>
        <v/>
      </c>
      <c r="BG425" s="599" t="str">
        <f ca="1">IF($BB425="","",VLOOKUP(BB425,Invoer!$F$15:$AU$1999,9,FALSE))</f>
        <v/>
      </c>
      <c r="BH425" s="599" t="str">
        <f ca="1">IF($BB425="","",VLOOKUP(BB425,Invoer!$F$15:$AU$1999,10,FALSE))</f>
        <v/>
      </c>
      <c r="BI425" s="599" t="str">
        <f ca="1">IF($BB425="","",VLOOKUP(BB425,Invoer!$F$15:$BB$1999,14,FALSE))</f>
        <v/>
      </c>
      <c r="BJ425" s="599" t="str">
        <f ca="1">IF($BB425="","",VLOOKUP(BB425,Invoer!$F$15:$AU$1999,11,FALSE))</f>
        <v/>
      </c>
      <c r="BK425" s="662" t="str">
        <f t="shared" ca="1" si="232"/>
        <v/>
      </c>
      <c r="BL425" s="662" t="str">
        <f t="shared" ca="1" si="233"/>
        <v/>
      </c>
      <c r="BM425" s="679" t="str">
        <f t="shared" ca="1" si="234"/>
        <v/>
      </c>
      <c r="BN425" s="662" t="str">
        <f t="shared" ca="1" si="240"/>
        <v/>
      </c>
      <c r="BO425" s="662" t="str">
        <f ca="1">IF($BB425="","",VLOOKUP(BB425,Invoer!$F$15:$AU$1999,15,FALSE))</f>
        <v/>
      </c>
      <c r="BP425" s="662" t="str">
        <f ca="1">IF($BB425="","",VLOOKUP(BB425,Invoer!$F$15:$AU$1999,24,FALSE))</f>
        <v/>
      </c>
      <c r="BQ425" s="662" t="str">
        <f ca="1">IF($BB425="","",VLOOKUP(BB425,Invoer!$F$15:$AU$1999,17,FALSE))</f>
        <v/>
      </c>
      <c r="BS425" s="73" t="e">
        <f t="shared" ca="1" si="238"/>
        <v>#VALUE!</v>
      </c>
      <c r="BT425" s="57" t="str">
        <f t="shared" ca="1" si="239"/>
        <v/>
      </c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O425" s="61" t="e">
        <f ca="1">IF($DN$4&lt;3,Invoer!EB430,Invoer!EA430)</f>
        <v>#N/A</v>
      </c>
      <c r="DP425" s="599" t="str">
        <f t="shared" ca="1" si="219"/>
        <v/>
      </c>
      <c r="DQ425" s="673" t="str">
        <f ca="1">IF($DP425="","",VLOOKUP(DP425,Invoer!$F$15:$AU$1999,2,FALSE))</f>
        <v/>
      </c>
      <c r="DR425" s="599" t="str">
        <f t="shared" ca="1" si="220"/>
        <v/>
      </c>
      <c r="DS425" s="599" t="str">
        <f ca="1">IF($DP425="","",VLOOKUP(DP425,Invoer!$F$15:$AU$1999,3,FALSE))</f>
        <v/>
      </c>
      <c r="DT425" s="599" t="str">
        <f ca="1">IF($DP425="","",IF(DS425&lt;&gt;"Liq","",VLOOKUP(DP425,Invoer!$F$15:$AU$1999,4,FALSE)))</f>
        <v/>
      </c>
      <c r="DU425" s="599" t="str">
        <f ca="1">IF($DP425="","",VLOOKUP(DP425,Invoer!$F$15:$AU$1999,5,FALSE))</f>
        <v/>
      </c>
      <c r="DV425" s="599" t="str">
        <f ca="1">IF($DP425="","",VLOOKUP(DP425,Invoer!$F$15:$AU$1999,6,FALSE))</f>
        <v/>
      </c>
      <c r="DW425" s="599" t="str">
        <f ca="1">IF($DP425="","",VLOOKUP(DP425,Invoer!$F$15:$AU$1999,9,FALSE))</f>
        <v/>
      </c>
      <c r="DX425" s="599" t="str">
        <f ca="1">IF($DP425="","",VLOOKUP(DP425,Invoer!$F$15:$AU$1999,10,FALSE))</f>
        <v/>
      </c>
      <c r="DY425" s="595" t="str">
        <f ca="1">IF($DP425="","",VLOOKUP(DP425,Invoer!$F$15:$AU$1999,11,FALSE))</f>
        <v/>
      </c>
      <c r="DZ425" s="662" t="str">
        <f ca="1">IF($DP425="","",IF($DN$4&gt;2,"",VLOOKUP(DP425,Invoer!CQ:CS,3,FALSE)))</f>
        <v/>
      </c>
      <c r="EA425" s="541" t="str">
        <f ca="1">IF($DP425="","",IF(ISERROR(DQ425),0,IF($DN$4&lt;3,"",VLOOKUP(DP425,Invoer!$F$15:$AU$1999,15,FALSE))))</f>
        <v/>
      </c>
      <c r="EB425" s="595" t="str">
        <f ca="1">IF($DP425="","",IF($DN$4&lt;3,"",VLOOKUP(DP425,Invoer!$F$15:$AU$1999,19,FALSE)))</f>
        <v/>
      </c>
      <c r="EC425" s="541" t="str">
        <f ca="1">IF($DP425="","",IF(ISERROR(DQ425),0,IF($DN$4&lt;3,"",VLOOKUP(DP425,Invoer!$F$15:$AU$1999,24,FALSE))))</f>
        <v/>
      </c>
      <c r="ED425" s="541" t="str">
        <f ca="1">IF($DP425="","",IF(ISERROR(DQ425),0,IF($DN$4&lt;3,"",VLOOKUP(DP425,Invoer!$F$15:$AU$1999,17,FALSE))))</f>
        <v/>
      </c>
      <c r="EH425" s="89" t="e">
        <f ca="1">Invoer!CP430</f>
        <v>#N/A</v>
      </c>
      <c r="EI425" s="599" t="str">
        <f t="shared" ca="1" si="221"/>
        <v/>
      </c>
      <c r="EJ425" s="673" t="str">
        <f ca="1">IF(EI425="","",VLOOKUP(EI425,Invoer!$F$15:$AU$1999,2,FALSE))</f>
        <v/>
      </c>
      <c r="EK425" s="599" t="str">
        <f t="shared" ca="1" si="222"/>
        <v/>
      </c>
      <c r="EL425" s="599" t="str">
        <f ca="1">IF($EI425="","",VLOOKUP(EI425,Invoer!$F$15:$AU$1999,3,FALSE))</f>
        <v/>
      </c>
      <c r="EM425" s="599" t="str">
        <f ca="1">IF($EI425="","",IF(EL425&lt;&gt;"Liq","",VLOOKUP(EI425,Invoer!$F$15:$AU$1999,4,FALSE)))</f>
        <v/>
      </c>
      <c r="EN425" s="599" t="str">
        <f ca="1">IF($EI425="","",VLOOKUP(EI425,Invoer!$F$15:$AU$1999,6,FALSE))</f>
        <v/>
      </c>
      <c r="EO425" s="599" t="str">
        <f ca="1">IF(EI425="","",VLOOKUP(EI425,Invoer!$F$15:$AU$1999,9,FALSE))</f>
        <v/>
      </c>
      <c r="EP425" s="599" t="str">
        <f ca="1">IF(EI425="","",VLOOKUP(EI425,Invoer!$F$15:$AU$1999,10,FALSE))</f>
        <v/>
      </c>
      <c r="EQ425" s="599" t="str">
        <f ca="1">IF(EI425="","",VLOOKUP(EI425,Invoer!$F$15:$AU$1999,11,FALSE))</f>
        <v/>
      </c>
      <c r="ER425" s="662" t="str">
        <f ca="1">IF(EI425="","",VLOOKUP(EI425,Invoer!CQ:CS,3,FALSE))</f>
        <v/>
      </c>
      <c r="ES425" s="662" t="str">
        <f t="shared" ca="1" si="223"/>
        <v/>
      </c>
      <c r="ET425" s="513" t="str">
        <f t="shared" ca="1" si="224"/>
        <v/>
      </c>
      <c r="EU425" s="112" t="str">
        <f t="shared" ca="1" si="225"/>
        <v/>
      </c>
      <c r="EV425" s="83" t="s">
        <v>160</v>
      </c>
      <c r="EW425" s="682" t="str">
        <f t="shared" ca="1" si="226"/>
        <v/>
      </c>
      <c r="EX425" s="662" t="str">
        <f t="shared" ca="1" si="227"/>
        <v/>
      </c>
      <c r="EY425"/>
      <c r="EZ425" s="56" t="e">
        <f t="shared" ca="1" si="235"/>
        <v>#VALUE!</v>
      </c>
      <c r="FA425" s="56" t="e">
        <f t="shared" ca="1" si="236"/>
        <v>#VALUE!</v>
      </c>
      <c r="FE425"/>
      <c r="FI425"/>
      <c r="FJ425"/>
    </row>
    <row r="426" spans="29:166" ht="12" customHeight="1" x14ac:dyDescent="0.2">
      <c r="AC426" s="435" t="str">
        <f>IF($AC$7&lt;3,Invoer!DR431,IF($AC$7=3,Invoer!BT431,"x"))</f>
        <v>x</v>
      </c>
      <c r="AD426" s="599" t="str">
        <f t="shared" si="228"/>
        <v/>
      </c>
      <c r="AE426" s="673" t="str">
        <f>IF($AD426="","",VLOOKUP(AD426,Invoer!$F$15:$AU$1999,2,FALSE))</f>
        <v/>
      </c>
      <c r="AF426" s="599" t="str">
        <f t="shared" si="229"/>
        <v/>
      </c>
      <c r="AG426" s="599" t="str">
        <f>IF($AD426="","",VLOOKUP(AD426,Invoer!$F$15:$AU$1999,3,FALSE))</f>
        <v/>
      </c>
      <c r="AH426" s="599" t="str">
        <f>IF($AD426="","",IF(AG426&lt;&gt;"Liq","",VLOOKUP(AD426,Invoer!$F$15:$AU$1999,4,FALSE)))</f>
        <v/>
      </c>
      <c r="AI426" s="677" t="str">
        <f>IF($AD426="","",VLOOKUP(AD426,Invoer!$F$15:$AU$1999,5,FALSE))</f>
        <v/>
      </c>
      <c r="AJ426" s="599" t="str">
        <f>IF($AD426="","",VLOOKUP(AD426,Invoer!$F$15:$AU$1999,6,FALSE))</f>
        <v/>
      </c>
      <c r="AK426" s="599" t="str">
        <f>IF($AD426="","",VLOOKUP(AD426,Invoer!$F$15:$AU$1999,9,FALSE))</f>
        <v/>
      </c>
      <c r="AL426" s="599" t="str">
        <f>IF($AD426="","",VLOOKUP(AD426,Invoer!$F$15:$AU$1999,10,FALSE))</f>
        <v/>
      </c>
      <c r="AM426" s="599" t="str">
        <f>IF($AD426="","",VLOOKUP(AD426,Invoer!$F$15:$BB$1999,14,FALSE))</f>
        <v/>
      </c>
      <c r="AN426" s="599" t="str">
        <f>IF($AD426="","",VLOOKUP(AD426,Invoer!$F$15:$AU$1999,11,FALSE))</f>
        <v/>
      </c>
      <c r="AO426" s="662" t="str">
        <f>IF($AD426="","",VLOOKUP(AD426,Invoer!$F$15:$AU$1999,15,FALSE))</f>
        <v/>
      </c>
      <c r="AP426" s="599" t="str">
        <f>IF($AD426="","",VLOOKUP(AD426,Invoer!$F$15:$AU$1999,19,FALSE))</f>
        <v/>
      </c>
      <c r="AQ426" s="662" t="str">
        <f>IF($AD426="","",VLOOKUP(AD426,Invoer!$F$15:$AU$1999,24,FALSE))</f>
        <v/>
      </c>
      <c r="AR426" s="662" t="str">
        <f>IF($AD426="","",VLOOKUP(AD426,Invoer!$F$15:$AU$1999,17,FALSE))</f>
        <v/>
      </c>
      <c r="AS426" s="678" t="str">
        <f t="shared" si="237"/>
        <v/>
      </c>
      <c r="AT426" s="676" t="str">
        <f t="shared" si="212"/>
        <v/>
      </c>
      <c r="AU426" s="77" t="e">
        <f t="shared" si="213"/>
        <v>#VALUE!</v>
      </c>
      <c r="AW426" s="57"/>
      <c r="AX426" s="57"/>
      <c r="BA426" s="83" t="e">
        <f ca="1">Invoer!DW431</f>
        <v>#N/A</v>
      </c>
      <c r="BB426" s="599" t="str">
        <f t="shared" ca="1" si="230"/>
        <v/>
      </c>
      <c r="BC426" s="673" t="str">
        <f ca="1">IF($BB426="","",VLOOKUP(BB426,Invoer!$F$15:$AU$1999,2,FALSE))</f>
        <v/>
      </c>
      <c r="BD426" s="599" t="str">
        <f t="shared" ca="1" si="231"/>
        <v/>
      </c>
      <c r="BE426" s="599" t="str">
        <f ca="1">IF($BB426="","",VLOOKUP(BB426,Invoer!$F$15:$AU$1999,5,FALSE))</f>
        <v/>
      </c>
      <c r="BF426" s="599" t="str">
        <f ca="1">IF($BB426="","",VLOOKUP(BB426,Invoer!$F$15:$AU$1999,6,FALSE))</f>
        <v/>
      </c>
      <c r="BG426" s="599" t="str">
        <f ca="1">IF($BB426="","",VLOOKUP(BB426,Invoer!$F$15:$AU$1999,9,FALSE))</f>
        <v/>
      </c>
      <c r="BH426" s="599" t="str">
        <f ca="1">IF($BB426="","",VLOOKUP(BB426,Invoer!$F$15:$AU$1999,10,FALSE))</f>
        <v/>
      </c>
      <c r="BI426" s="599" t="str">
        <f ca="1">IF($BB426="","",VLOOKUP(BB426,Invoer!$F$15:$BB$1999,14,FALSE))</f>
        <v/>
      </c>
      <c r="BJ426" s="599" t="str">
        <f ca="1">IF($BB426="","",VLOOKUP(BB426,Invoer!$F$15:$AU$1999,11,FALSE))</f>
        <v/>
      </c>
      <c r="BK426" s="662" t="str">
        <f t="shared" ca="1" si="232"/>
        <v/>
      </c>
      <c r="BL426" s="662" t="str">
        <f t="shared" ca="1" si="233"/>
        <v/>
      </c>
      <c r="BM426" s="679" t="str">
        <f t="shared" ca="1" si="234"/>
        <v/>
      </c>
      <c r="BN426" s="662" t="str">
        <f t="shared" ca="1" si="240"/>
        <v/>
      </c>
      <c r="BO426" s="662" t="str">
        <f ca="1">IF($BB426="","",VLOOKUP(BB426,Invoer!$F$15:$AU$1999,15,FALSE))</f>
        <v/>
      </c>
      <c r="BP426" s="662" t="str">
        <f ca="1">IF($BB426="","",VLOOKUP(BB426,Invoer!$F$15:$AU$1999,24,FALSE))</f>
        <v/>
      </c>
      <c r="BQ426" s="662" t="str">
        <f ca="1">IF($BB426="","",VLOOKUP(BB426,Invoer!$F$15:$AU$1999,17,FALSE))</f>
        <v/>
      </c>
      <c r="BS426" s="73" t="e">
        <f t="shared" ca="1" si="238"/>
        <v>#VALUE!</v>
      </c>
      <c r="BT426" s="57" t="str">
        <f t="shared" ca="1" si="239"/>
        <v/>
      </c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O426" s="61" t="e">
        <f ca="1">IF($DN$4&lt;3,Invoer!EB431,Invoer!EA431)</f>
        <v>#N/A</v>
      </c>
      <c r="DP426" s="599" t="str">
        <f t="shared" ca="1" si="219"/>
        <v/>
      </c>
      <c r="DQ426" s="673" t="str">
        <f ca="1">IF($DP426="","",VLOOKUP(DP426,Invoer!$F$15:$AU$1999,2,FALSE))</f>
        <v/>
      </c>
      <c r="DR426" s="599" t="str">
        <f t="shared" ca="1" si="220"/>
        <v/>
      </c>
      <c r="DS426" s="599" t="str">
        <f ca="1">IF($DP426="","",VLOOKUP(DP426,Invoer!$F$15:$AU$1999,3,FALSE))</f>
        <v/>
      </c>
      <c r="DT426" s="599" t="str">
        <f ca="1">IF($DP426="","",IF(DS426&lt;&gt;"Liq","",VLOOKUP(DP426,Invoer!$F$15:$AU$1999,4,FALSE)))</f>
        <v/>
      </c>
      <c r="DU426" s="599" t="str">
        <f ca="1">IF($DP426="","",VLOOKUP(DP426,Invoer!$F$15:$AU$1999,5,FALSE))</f>
        <v/>
      </c>
      <c r="DV426" s="599" t="str">
        <f ca="1">IF($DP426="","",VLOOKUP(DP426,Invoer!$F$15:$AU$1999,6,FALSE))</f>
        <v/>
      </c>
      <c r="DW426" s="599" t="str">
        <f ca="1">IF($DP426="","",VLOOKUP(DP426,Invoer!$F$15:$AU$1999,9,FALSE))</f>
        <v/>
      </c>
      <c r="DX426" s="599" t="str">
        <f ca="1">IF($DP426="","",VLOOKUP(DP426,Invoer!$F$15:$AU$1999,10,FALSE))</f>
        <v/>
      </c>
      <c r="DY426" s="595" t="str">
        <f ca="1">IF($DP426="","",VLOOKUP(DP426,Invoer!$F$15:$AU$1999,11,FALSE))</f>
        <v/>
      </c>
      <c r="DZ426" s="662" t="str">
        <f ca="1">IF($DP426="","",IF($DN$4&gt;2,"",VLOOKUP(DP426,Invoer!CQ:CS,3,FALSE)))</f>
        <v/>
      </c>
      <c r="EA426" s="541" t="str">
        <f ca="1">IF($DP426="","",IF(ISERROR(DQ426),0,IF($DN$4&lt;3,"",VLOOKUP(DP426,Invoer!$F$15:$AU$1999,15,FALSE))))</f>
        <v/>
      </c>
      <c r="EB426" s="595" t="str">
        <f ca="1">IF($DP426="","",IF($DN$4&lt;3,"",VLOOKUP(DP426,Invoer!$F$15:$AU$1999,19,FALSE)))</f>
        <v/>
      </c>
      <c r="EC426" s="541" t="str">
        <f ca="1">IF($DP426="","",IF(ISERROR(DQ426),0,IF($DN$4&lt;3,"",VLOOKUP(DP426,Invoer!$F$15:$AU$1999,24,FALSE))))</f>
        <v/>
      </c>
      <c r="ED426" s="541" t="str">
        <f ca="1">IF($DP426="","",IF(ISERROR(DQ426),0,IF($DN$4&lt;3,"",VLOOKUP(DP426,Invoer!$F$15:$AU$1999,17,FALSE))))</f>
        <v/>
      </c>
      <c r="EH426" s="89" t="e">
        <f ca="1">Invoer!CP431</f>
        <v>#N/A</v>
      </c>
      <c r="EI426" s="599" t="str">
        <f t="shared" ca="1" si="221"/>
        <v/>
      </c>
      <c r="EJ426" s="673" t="str">
        <f ca="1">IF(EI426="","",VLOOKUP(EI426,Invoer!$F$15:$AU$1999,2,FALSE))</f>
        <v/>
      </c>
      <c r="EK426" s="599" t="str">
        <f t="shared" ca="1" si="222"/>
        <v/>
      </c>
      <c r="EL426" s="599" t="str">
        <f ca="1">IF($EI426="","",VLOOKUP(EI426,Invoer!$F$15:$AU$1999,3,FALSE))</f>
        <v/>
      </c>
      <c r="EM426" s="599" t="str">
        <f ca="1">IF($EI426="","",IF(EL426&lt;&gt;"Liq","",VLOOKUP(EI426,Invoer!$F$15:$AU$1999,4,FALSE)))</f>
        <v/>
      </c>
      <c r="EN426" s="599" t="str">
        <f ca="1">IF($EI426="","",VLOOKUP(EI426,Invoer!$F$15:$AU$1999,6,FALSE))</f>
        <v/>
      </c>
      <c r="EO426" s="599" t="str">
        <f ca="1">IF(EI426="","",VLOOKUP(EI426,Invoer!$F$15:$AU$1999,9,FALSE))</f>
        <v/>
      </c>
      <c r="EP426" s="599" t="str">
        <f ca="1">IF(EI426="","",VLOOKUP(EI426,Invoer!$F$15:$AU$1999,10,FALSE))</f>
        <v/>
      </c>
      <c r="EQ426" s="599" t="str">
        <f ca="1">IF(EI426="","",VLOOKUP(EI426,Invoer!$F$15:$AU$1999,11,FALSE))</f>
        <v/>
      </c>
      <c r="ER426" s="662" t="str">
        <f ca="1">IF(EI426="","",VLOOKUP(EI426,Invoer!CQ:CS,3,FALSE))</f>
        <v/>
      </c>
      <c r="ES426" s="662" t="str">
        <f t="shared" ca="1" si="223"/>
        <v/>
      </c>
      <c r="ET426" s="513" t="str">
        <f t="shared" ca="1" si="224"/>
        <v/>
      </c>
      <c r="EU426" s="112" t="str">
        <f t="shared" ca="1" si="225"/>
        <v/>
      </c>
      <c r="EV426" s="83" t="s">
        <v>160</v>
      </c>
      <c r="EW426" s="682" t="str">
        <f t="shared" ca="1" si="226"/>
        <v/>
      </c>
      <c r="EX426" s="662" t="str">
        <f t="shared" ca="1" si="227"/>
        <v/>
      </c>
      <c r="EY426"/>
      <c r="EZ426" s="56" t="e">
        <f t="shared" ca="1" si="235"/>
        <v>#VALUE!</v>
      </c>
      <c r="FA426" s="56" t="e">
        <f t="shared" ca="1" si="236"/>
        <v>#VALUE!</v>
      </c>
      <c r="FE426"/>
      <c r="FI426"/>
      <c r="FJ426"/>
    </row>
    <row r="427" spans="29:166" ht="12" customHeight="1" x14ac:dyDescent="0.2">
      <c r="AC427" s="435" t="str">
        <f>IF($AC$7&lt;3,Invoer!DR432,IF($AC$7=3,Invoer!BT432,"x"))</f>
        <v>x</v>
      </c>
      <c r="AD427" s="599" t="str">
        <f t="shared" si="228"/>
        <v/>
      </c>
      <c r="AE427" s="673" t="str">
        <f>IF($AD427="","",VLOOKUP(AD427,Invoer!$F$15:$AU$1999,2,FALSE))</f>
        <v/>
      </c>
      <c r="AF427" s="599" t="str">
        <f t="shared" si="229"/>
        <v/>
      </c>
      <c r="AG427" s="599" t="str">
        <f>IF($AD427="","",VLOOKUP(AD427,Invoer!$F$15:$AU$1999,3,FALSE))</f>
        <v/>
      </c>
      <c r="AH427" s="599" t="str">
        <f>IF($AD427="","",IF(AG427&lt;&gt;"Liq","",VLOOKUP(AD427,Invoer!$F$15:$AU$1999,4,FALSE)))</f>
        <v/>
      </c>
      <c r="AI427" s="677" t="str">
        <f>IF($AD427="","",VLOOKUP(AD427,Invoer!$F$15:$AU$1999,5,FALSE))</f>
        <v/>
      </c>
      <c r="AJ427" s="599" t="str">
        <f>IF($AD427="","",VLOOKUP(AD427,Invoer!$F$15:$AU$1999,6,FALSE))</f>
        <v/>
      </c>
      <c r="AK427" s="599" t="str">
        <f>IF($AD427="","",VLOOKUP(AD427,Invoer!$F$15:$AU$1999,9,FALSE))</f>
        <v/>
      </c>
      <c r="AL427" s="599" t="str">
        <f>IF($AD427="","",VLOOKUP(AD427,Invoer!$F$15:$AU$1999,10,FALSE))</f>
        <v/>
      </c>
      <c r="AM427" s="599" t="str">
        <f>IF($AD427="","",VLOOKUP(AD427,Invoer!$F$15:$BB$1999,14,FALSE))</f>
        <v/>
      </c>
      <c r="AN427" s="599" t="str">
        <f>IF($AD427="","",VLOOKUP(AD427,Invoer!$F$15:$AU$1999,11,FALSE))</f>
        <v/>
      </c>
      <c r="AO427" s="662" t="str">
        <f>IF($AD427="","",VLOOKUP(AD427,Invoer!$F$15:$AU$1999,15,FALSE))</f>
        <v/>
      </c>
      <c r="AP427" s="599" t="str">
        <f>IF($AD427="","",VLOOKUP(AD427,Invoer!$F$15:$AU$1999,19,FALSE))</f>
        <v/>
      </c>
      <c r="AQ427" s="662" t="str">
        <f>IF($AD427="","",VLOOKUP(AD427,Invoer!$F$15:$AU$1999,24,FALSE))</f>
        <v/>
      </c>
      <c r="AR427" s="662" t="str">
        <f>IF($AD427="","",VLOOKUP(AD427,Invoer!$F$15:$AU$1999,17,FALSE))</f>
        <v/>
      </c>
      <c r="AS427" s="678" t="str">
        <f t="shared" si="237"/>
        <v/>
      </c>
      <c r="AT427" s="676" t="str">
        <f t="shared" si="212"/>
        <v/>
      </c>
      <c r="AU427" s="77" t="e">
        <f t="shared" si="213"/>
        <v>#VALUE!</v>
      </c>
      <c r="AW427" s="57"/>
      <c r="AX427" s="57"/>
      <c r="BA427" s="83" t="e">
        <f ca="1">Invoer!DW432</f>
        <v>#N/A</v>
      </c>
      <c r="BB427" s="599" t="str">
        <f t="shared" ca="1" si="230"/>
        <v/>
      </c>
      <c r="BC427" s="673" t="str">
        <f ca="1">IF($BB427="","",VLOOKUP(BB427,Invoer!$F$15:$AU$1999,2,FALSE))</f>
        <v/>
      </c>
      <c r="BD427" s="599" t="str">
        <f t="shared" ca="1" si="231"/>
        <v/>
      </c>
      <c r="BE427" s="599" t="str">
        <f ca="1">IF($BB427="","",VLOOKUP(BB427,Invoer!$F$15:$AU$1999,5,FALSE))</f>
        <v/>
      </c>
      <c r="BF427" s="599" t="str">
        <f ca="1">IF($BB427="","",VLOOKUP(BB427,Invoer!$F$15:$AU$1999,6,FALSE))</f>
        <v/>
      </c>
      <c r="BG427" s="599" t="str">
        <f ca="1">IF($BB427="","",VLOOKUP(BB427,Invoer!$F$15:$AU$1999,9,FALSE))</f>
        <v/>
      </c>
      <c r="BH427" s="599" t="str">
        <f ca="1">IF($BB427="","",VLOOKUP(BB427,Invoer!$F$15:$AU$1999,10,FALSE))</f>
        <v/>
      </c>
      <c r="BI427" s="599" t="str">
        <f ca="1">IF($BB427="","",VLOOKUP(BB427,Invoer!$F$15:$BB$1999,14,FALSE))</f>
        <v/>
      </c>
      <c r="BJ427" s="599" t="str">
        <f ca="1">IF($BB427="","",VLOOKUP(BB427,Invoer!$F$15:$AU$1999,11,FALSE))</f>
        <v/>
      </c>
      <c r="BK427" s="662" t="str">
        <f t="shared" ca="1" si="232"/>
        <v/>
      </c>
      <c r="BL427" s="662" t="str">
        <f t="shared" ca="1" si="233"/>
        <v/>
      </c>
      <c r="BM427" s="679" t="str">
        <f t="shared" ca="1" si="234"/>
        <v/>
      </c>
      <c r="BN427" s="662" t="str">
        <f t="shared" ca="1" si="240"/>
        <v/>
      </c>
      <c r="BO427" s="662" t="str">
        <f ca="1">IF($BB427="","",VLOOKUP(BB427,Invoer!$F$15:$AU$1999,15,FALSE))</f>
        <v/>
      </c>
      <c r="BP427" s="662" t="str">
        <f ca="1">IF($BB427="","",VLOOKUP(BB427,Invoer!$F$15:$AU$1999,24,FALSE))</f>
        <v/>
      </c>
      <c r="BQ427" s="662" t="str">
        <f ca="1">IF($BB427="","",VLOOKUP(BB427,Invoer!$F$15:$AU$1999,17,FALSE))</f>
        <v/>
      </c>
      <c r="BS427" s="73" t="e">
        <f t="shared" ca="1" si="238"/>
        <v>#VALUE!</v>
      </c>
      <c r="BT427" s="57" t="str">
        <f t="shared" ca="1" si="239"/>
        <v/>
      </c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O427" s="61" t="e">
        <f ca="1">IF($DN$4&lt;3,Invoer!EB432,Invoer!EA432)</f>
        <v>#N/A</v>
      </c>
      <c r="DP427" s="599" t="str">
        <f t="shared" ca="1" si="219"/>
        <v/>
      </c>
      <c r="DQ427" s="673" t="str">
        <f ca="1">IF($DP427="","",VLOOKUP(DP427,Invoer!$F$15:$AU$1999,2,FALSE))</f>
        <v/>
      </c>
      <c r="DR427" s="599" t="str">
        <f t="shared" ca="1" si="220"/>
        <v/>
      </c>
      <c r="DS427" s="599" t="str">
        <f ca="1">IF($DP427="","",VLOOKUP(DP427,Invoer!$F$15:$AU$1999,3,FALSE))</f>
        <v/>
      </c>
      <c r="DT427" s="599" t="str">
        <f ca="1">IF($DP427="","",IF(DS427&lt;&gt;"Liq","",VLOOKUP(DP427,Invoer!$F$15:$AU$1999,4,FALSE)))</f>
        <v/>
      </c>
      <c r="DU427" s="599" t="str">
        <f ca="1">IF($DP427="","",VLOOKUP(DP427,Invoer!$F$15:$AU$1999,5,FALSE))</f>
        <v/>
      </c>
      <c r="DV427" s="599" t="str">
        <f ca="1">IF($DP427="","",VLOOKUP(DP427,Invoer!$F$15:$AU$1999,6,FALSE))</f>
        <v/>
      </c>
      <c r="DW427" s="599" t="str">
        <f ca="1">IF($DP427="","",VLOOKUP(DP427,Invoer!$F$15:$AU$1999,9,FALSE))</f>
        <v/>
      </c>
      <c r="DX427" s="599" t="str">
        <f ca="1">IF($DP427="","",VLOOKUP(DP427,Invoer!$F$15:$AU$1999,10,FALSE))</f>
        <v/>
      </c>
      <c r="DY427" s="595" t="str">
        <f ca="1">IF($DP427="","",VLOOKUP(DP427,Invoer!$F$15:$AU$1999,11,FALSE))</f>
        <v/>
      </c>
      <c r="DZ427" s="662" t="str">
        <f ca="1">IF($DP427="","",IF($DN$4&gt;2,"",VLOOKUP(DP427,Invoer!CQ:CS,3,FALSE)))</f>
        <v/>
      </c>
      <c r="EA427" s="541" t="str">
        <f ca="1">IF($DP427="","",IF(ISERROR(DQ427),0,IF($DN$4&lt;3,"",VLOOKUP(DP427,Invoer!$F$15:$AU$1999,15,FALSE))))</f>
        <v/>
      </c>
      <c r="EB427" s="595" t="str">
        <f ca="1">IF($DP427="","",IF($DN$4&lt;3,"",VLOOKUP(DP427,Invoer!$F$15:$AU$1999,19,FALSE)))</f>
        <v/>
      </c>
      <c r="EC427" s="541" t="str">
        <f ca="1">IF($DP427="","",IF(ISERROR(DQ427),0,IF($DN$4&lt;3,"",VLOOKUP(DP427,Invoer!$F$15:$AU$1999,24,FALSE))))</f>
        <v/>
      </c>
      <c r="ED427" s="541" t="str">
        <f ca="1">IF($DP427="","",IF(ISERROR(DQ427),0,IF($DN$4&lt;3,"",VLOOKUP(DP427,Invoer!$F$15:$AU$1999,17,FALSE))))</f>
        <v/>
      </c>
      <c r="EH427" s="89" t="e">
        <f ca="1">Invoer!CP432</f>
        <v>#N/A</v>
      </c>
      <c r="EI427" s="599" t="str">
        <f t="shared" ca="1" si="221"/>
        <v/>
      </c>
      <c r="EJ427" s="673" t="str">
        <f ca="1">IF(EI427="","",VLOOKUP(EI427,Invoer!$F$15:$AU$1999,2,FALSE))</f>
        <v/>
      </c>
      <c r="EK427" s="599" t="str">
        <f t="shared" ca="1" si="222"/>
        <v/>
      </c>
      <c r="EL427" s="599" t="str">
        <f ca="1">IF($EI427="","",VLOOKUP(EI427,Invoer!$F$15:$AU$1999,3,FALSE))</f>
        <v/>
      </c>
      <c r="EM427" s="599" t="str">
        <f ca="1">IF($EI427="","",IF(EL427&lt;&gt;"Liq","",VLOOKUP(EI427,Invoer!$F$15:$AU$1999,4,FALSE)))</f>
        <v/>
      </c>
      <c r="EN427" s="599" t="str">
        <f ca="1">IF($EI427="","",VLOOKUP(EI427,Invoer!$F$15:$AU$1999,6,FALSE))</f>
        <v/>
      </c>
      <c r="EO427" s="599" t="str">
        <f ca="1">IF(EI427="","",VLOOKUP(EI427,Invoer!$F$15:$AU$1999,9,FALSE))</f>
        <v/>
      </c>
      <c r="EP427" s="599" t="str">
        <f ca="1">IF(EI427="","",VLOOKUP(EI427,Invoer!$F$15:$AU$1999,10,FALSE))</f>
        <v/>
      </c>
      <c r="EQ427" s="599" t="str">
        <f ca="1">IF(EI427="","",VLOOKUP(EI427,Invoer!$F$15:$AU$1999,11,FALSE))</f>
        <v/>
      </c>
      <c r="ER427" s="662" t="str">
        <f ca="1">IF(EI427="","",VLOOKUP(EI427,Invoer!CQ:CS,3,FALSE))</f>
        <v/>
      </c>
      <c r="ES427" s="662" t="str">
        <f t="shared" ca="1" si="223"/>
        <v/>
      </c>
      <c r="ET427" s="513" t="str">
        <f t="shared" ca="1" si="224"/>
        <v/>
      </c>
      <c r="EU427" s="112" t="str">
        <f t="shared" ca="1" si="225"/>
        <v/>
      </c>
      <c r="EV427" s="83" t="s">
        <v>160</v>
      </c>
      <c r="EW427" s="682" t="str">
        <f t="shared" ca="1" si="226"/>
        <v/>
      </c>
      <c r="EX427" s="662" t="str">
        <f t="shared" ca="1" si="227"/>
        <v/>
      </c>
      <c r="EY427"/>
      <c r="EZ427" s="56" t="e">
        <f t="shared" ca="1" si="235"/>
        <v>#VALUE!</v>
      </c>
      <c r="FA427" s="56" t="e">
        <f t="shared" ca="1" si="236"/>
        <v>#VALUE!</v>
      </c>
      <c r="FE427"/>
      <c r="FI427"/>
      <c r="FJ427"/>
    </row>
    <row r="428" spans="29:166" ht="12" customHeight="1" x14ac:dyDescent="0.2">
      <c r="AC428" s="435" t="str">
        <f>IF($AC$7&lt;3,Invoer!DR433,IF($AC$7=3,Invoer!BT433,"x"))</f>
        <v>x</v>
      </c>
      <c r="AD428" s="599" t="str">
        <f t="shared" si="228"/>
        <v/>
      </c>
      <c r="AE428" s="673" t="str">
        <f>IF($AD428="","",VLOOKUP(AD428,Invoer!$F$15:$AU$1999,2,FALSE))</f>
        <v/>
      </c>
      <c r="AF428" s="599" t="str">
        <f t="shared" si="229"/>
        <v/>
      </c>
      <c r="AG428" s="599" t="str">
        <f>IF($AD428="","",VLOOKUP(AD428,Invoer!$F$15:$AU$1999,3,FALSE))</f>
        <v/>
      </c>
      <c r="AH428" s="599" t="str">
        <f>IF($AD428="","",IF(AG428&lt;&gt;"Liq","",VLOOKUP(AD428,Invoer!$F$15:$AU$1999,4,FALSE)))</f>
        <v/>
      </c>
      <c r="AI428" s="677" t="str">
        <f>IF($AD428="","",VLOOKUP(AD428,Invoer!$F$15:$AU$1999,5,FALSE))</f>
        <v/>
      </c>
      <c r="AJ428" s="599" t="str">
        <f>IF($AD428="","",VLOOKUP(AD428,Invoer!$F$15:$AU$1999,6,FALSE))</f>
        <v/>
      </c>
      <c r="AK428" s="599" t="str">
        <f>IF($AD428="","",VLOOKUP(AD428,Invoer!$F$15:$AU$1999,9,FALSE))</f>
        <v/>
      </c>
      <c r="AL428" s="599" t="str">
        <f>IF($AD428="","",VLOOKUP(AD428,Invoer!$F$15:$AU$1999,10,FALSE))</f>
        <v/>
      </c>
      <c r="AM428" s="599" t="str">
        <f>IF($AD428="","",VLOOKUP(AD428,Invoer!$F$15:$BB$1999,14,FALSE))</f>
        <v/>
      </c>
      <c r="AN428" s="599" t="str">
        <f>IF($AD428="","",VLOOKUP(AD428,Invoer!$F$15:$AU$1999,11,FALSE))</f>
        <v/>
      </c>
      <c r="AO428" s="662" t="str">
        <f>IF($AD428="","",VLOOKUP(AD428,Invoer!$F$15:$AU$1999,15,FALSE))</f>
        <v/>
      </c>
      <c r="AP428" s="599" t="str">
        <f>IF($AD428="","",VLOOKUP(AD428,Invoer!$F$15:$AU$1999,19,FALSE))</f>
        <v/>
      </c>
      <c r="AQ428" s="662" t="str">
        <f>IF($AD428="","",VLOOKUP(AD428,Invoer!$F$15:$AU$1999,24,FALSE))</f>
        <v/>
      </c>
      <c r="AR428" s="662" t="str">
        <f>IF($AD428="","",VLOOKUP(AD428,Invoer!$F$15:$AU$1999,17,FALSE))</f>
        <v/>
      </c>
      <c r="AS428" s="678" t="str">
        <f t="shared" si="237"/>
        <v/>
      </c>
      <c r="AT428" s="676" t="str">
        <f t="shared" si="212"/>
        <v/>
      </c>
      <c r="AU428" s="77" t="e">
        <f t="shared" si="213"/>
        <v>#VALUE!</v>
      </c>
      <c r="AW428" s="57"/>
      <c r="AX428" s="57"/>
      <c r="BA428" s="83" t="e">
        <f ca="1">Invoer!DW433</f>
        <v>#N/A</v>
      </c>
      <c r="BB428" s="599" t="str">
        <f t="shared" ca="1" si="230"/>
        <v/>
      </c>
      <c r="BC428" s="673" t="str">
        <f ca="1">IF($BB428="","",VLOOKUP(BB428,Invoer!$F$15:$AU$1999,2,FALSE))</f>
        <v/>
      </c>
      <c r="BD428" s="599" t="str">
        <f t="shared" ca="1" si="231"/>
        <v/>
      </c>
      <c r="BE428" s="599" t="str">
        <f ca="1">IF($BB428="","",VLOOKUP(BB428,Invoer!$F$15:$AU$1999,5,FALSE))</f>
        <v/>
      </c>
      <c r="BF428" s="599" t="str">
        <f ca="1">IF($BB428="","",VLOOKUP(BB428,Invoer!$F$15:$AU$1999,6,FALSE))</f>
        <v/>
      </c>
      <c r="BG428" s="599" t="str">
        <f ca="1">IF($BB428="","",VLOOKUP(BB428,Invoer!$F$15:$AU$1999,9,FALSE))</f>
        <v/>
      </c>
      <c r="BH428" s="599" t="str">
        <f ca="1">IF($BB428="","",VLOOKUP(BB428,Invoer!$F$15:$AU$1999,10,FALSE))</f>
        <v/>
      </c>
      <c r="BI428" s="599" t="str">
        <f ca="1">IF($BB428="","",VLOOKUP(BB428,Invoer!$F$15:$BB$1999,14,FALSE))</f>
        <v/>
      </c>
      <c r="BJ428" s="599" t="str">
        <f ca="1">IF($BB428="","",VLOOKUP(BB428,Invoer!$F$15:$AU$1999,11,FALSE))</f>
        <v/>
      </c>
      <c r="BK428" s="662" t="str">
        <f t="shared" ca="1" si="232"/>
        <v/>
      </c>
      <c r="BL428" s="662" t="str">
        <f t="shared" ca="1" si="233"/>
        <v/>
      </c>
      <c r="BM428" s="679" t="str">
        <f t="shared" ca="1" si="234"/>
        <v/>
      </c>
      <c r="BN428" s="662" t="str">
        <f t="shared" ca="1" si="240"/>
        <v/>
      </c>
      <c r="BO428" s="662" t="str">
        <f ca="1">IF($BB428="","",VLOOKUP(BB428,Invoer!$F$15:$AU$1999,15,FALSE))</f>
        <v/>
      </c>
      <c r="BP428" s="662" t="str">
        <f ca="1">IF($BB428="","",VLOOKUP(BB428,Invoer!$F$15:$AU$1999,24,FALSE))</f>
        <v/>
      </c>
      <c r="BQ428" s="662" t="str">
        <f ca="1">IF($BB428="","",VLOOKUP(BB428,Invoer!$F$15:$AU$1999,17,FALSE))</f>
        <v/>
      </c>
      <c r="BS428" s="73" t="e">
        <f t="shared" ca="1" si="238"/>
        <v>#VALUE!</v>
      </c>
      <c r="BT428" s="57" t="str">
        <f t="shared" ca="1" si="239"/>
        <v/>
      </c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O428" s="61" t="e">
        <f ca="1">IF($DN$4&lt;3,Invoer!EB433,Invoer!EA433)</f>
        <v>#N/A</v>
      </c>
      <c r="DP428" s="599" t="str">
        <f t="shared" ca="1" si="219"/>
        <v/>
      </c>
      <c r="DQ428" s="673" t="str">
        <f ca="1">IF($DP428="","",VLOOKUP(DP428,Invoer!$F$15:$AU$1999,2,FALSE))</f>
        <v/>
      </c>
      <c r="DR428" s="599" t="str">
        <f t="shared" ca="1" si="220"/>
        <v/>
      </c>
      <c r="DS428" s="599" t="str">
        <f ca="1">IF($DP428="","",VLOOKUP(DP428,Invoer!$F$15:$AU$1999,3,FALSE))</f>
        <v/>
      </c>
      <c r="DT428" s="599" t="str">
        <f ca="1">IF($DP428="","",IF(DS428&lt;&gt;"Liq","",VLOOKUP(DP428,Invoer!$F$15:$AU$1999,4,FALSE)))</f>
        <v/>
      </c>
      <c r="DU428" s="599" t="str">
        <f ca="1">IF($DP428="","",VLOOKUP(DP428,Invoer!$F$15:$AU$1999,5,FALSE))</f>
        <v/>
      </c>
      <c r="DV428" s="599" t="str">
        <f ca="1">IF($DP428="","",VLOOKUP(DP428,Invoer!$F$15:$AU$1999,6,FALSE))</f>
        <v/>
      </c>
      <c r="DW428" s="599" t="str">
        <f ca="1">IF($DP428="","",VLOOKUP(DP428,Invoer!$F$15:$AU$1999,9,FALSE))</f>
        <v/>
      </c>
      <c r="DX428" s="599" t="str">
        <f ca="1">IF($DP428="","",VLOOKUP(DP428,Invoer!$F$15:$AU$1999,10,FALSE))</f>
        <v/>
      </c>
      <c r="DY428" s="595" t="str">
        <f ca="1">IF($DP428="","",VLOOKUP(DP428,Invoer!$F$15:$AU$1999,11,FALSE))</f>
        <v/>
      </c>
      <c r="DZ428" s="662" t="str">
        <f ca="1">IF($DP428="","",IF($DN$4&gt;2,"",VLOOKUP(DP428,Invoer!CQ:CS,3,FALSE)))</f>
        <v/>
      </c>
      <c r="EA428" s="541" t="str">
        <f ca="1">IF($DP428="","",IF(ISERROR(DQ428),0,IF($DN$4&lt;3,"",VLOOKUP(DP428,Invoer!$F$15:$AU$1999,15,FALSE))))</f>
        <v/>
      </c>
      <c r="EB428" s="595" t="str">
        <f ca="1">IF($DP428="","",IF($DN$4&lt;3,"",VLOOKUP(DP428,Invoer!$F$15:$AU$1999,19,FALSE)))</f>
        <v/>
      </c>
      <c r="EC428" s="541" t="str">
        <f ca="1">IF($DP428="","",IF(ISERROR(DQ428),0,IF($DN$4&lt;3,"",VLOOKUP(DP428,Invoer!$F$15:$AU$1999,24,FALSE))))</f>
        <v/>
      </c>
      <c r="ED428" s="541" t="str">
        <f ca="1">IF($DP428="","",IF(ISERROR(DQ428),0,IF($DN$4&lt;3,"",VLOOKUP(DP428,Invoer!$F$15:$AU$1999,17,FALSE))))</f>
        <v/>
      </c>
      <c r="EH428" s="89" t="e">
        <f ca="1">Invoer!CP433</f>
        <v>#N/A</v>
      </c>
      <c r="EI428" s="599" t="str">
        <f t="shared" ca="1" si="221"/>
        <v/>
      </c>
      <c r="EJ428" s="673" t="str">
        <f ca="1">IF(EI428="","",VLOOKUP(EI428,Invoer!$F$15:$AU$1999,2,FALSE))</f>
        <v/>
      </c>
      <c r="EK428" s="599" t="str">
        <f t="shared" ca="1" si="222"/>
        <v/>
      </c>
      <c r="EL428" s="599" t="str">
        <f ca="1">IF($EI428="","",VLOOKUP(EI428,Invoer!$F$15:$AU$1999,3,FALSE))</f>
        <v/>
      </c>
      <c r="EM428" s="599" t="str">
        <f ca="1">IF($EI428="","",IF(EL428&lt;&gt;"Liq","",VLOOKUP(EI428,Invoer!$F$15:$AU$1999,4,FALSE)))</f>
        <v/>
      </c>
      <c r="EN428" s="599" t="str">
        <f ca="1">IF($EI428="","",VLOOKUP(EI428,Invoer!$F$15:$AU$1999,6,FALSE))</f>
        <v/>
      </c>
      <c r="EO428" s="599" t="str">
        <f ca="1">IF(EI428="","",VLOOKUP(EI428,Invoer!$F$15:$AU$1999,9,FALSE))</f>
        <v/>
      </c>
      <c r="EP428" s="599" t="str">
        <f ca="1">IF(EI428="","",VLOOKUP(EI428,Invoer!$F$15:$AU$1999,10,FALSE))</f>
        <v/>
      </c>
      <c r="EQ428" s="599" t="str">
        <f ca="1">IF(EI428="","",VLOOKUP(EI428,Invoer!$F$15:$AU$1999,11,FALSE))</f>
        <v/>
      </c>
      <c r="ER428" s="662" t="str">
        <f ca="1">IF(EI428="","",VLOOKUP(EI428,Invoer!CQ:CS,3,FALSE))</f>
        <v/>
      </c>
      <c r="ES428" s="662" t="str">
        <f t="shared" ca="1" si="223"/>
        <v/>
      </c>
      <c r="ET428" s="513" t="str">
        <f t="shared" ca="1" si="224"/>
        <v/>
      </c>
      <c r="EU428" s="112" t="str">
        <f t="shared" ca="1" si="225"/>
        <v/>
      </c>
      <c r="EV428" s="83" t="s">
        <v>160</v>
      </c>
      <c r="EW428" s="682" t="str">
        <f t="shared" ca="1" si="226"/>
        <v/>
      </c>
      <c r="EX428" s="662" t="str">
        <f t="shared" ca="1" si="227"/>
        <v/>
      </c>
      <c r="EY428"/>
      <c r="EZ428" s="56" t="e">
        <f t="shared" ca="1" si="235"/>
        <v>#VALUE!</v>
      </c>
      <c r="FA428" s="56" t="e">
        <f t="shared" ca="1" si="236"/>
        <v>#VALUE!</v>
      </c>
      <c r="FE428"/>
      <c r="FI428"/>
      <c r="FJ428"/>
    </row>
    <row r="429" spans="29:166" ht="12" customHeight="1" x14ac:dyDescent="0.2">
      <c r="AC429" s="435" t="str">
        <f>IF($AC$7&lt;3,Invoer!DR434,IF($AC$7=3,Invoer!BT434,"x"))</f>
        <v>x</v>
      </c>
      <c r="AD429" s="599" t="str">
        <f t="shared" si="228"/>
        <v/>
      </c>
      <c r="AE429" s="673" t="str">
        <f>IF($AD429="","",VLOOKUP(AD429,Invoer!$F$15:$AU$1999,2,FALSE))</f>
        <v/>
      </c>
      <c r="AF429" s="599" t="str">
        <f t="shared" si="229"/>
        <v/>
      </c>
      <c r="AG429" s="599" t="str">
        <f>IF($AD429="","",VLOOKUP(AD429,Invoer!$F$15:$AU$1999,3,FALSE))</f>
        <v/>
      </c>
      <c r="AH429" s="599" t="str">
        <f>IF($AD429="","",IF(AG429&lt;&gt;"Liq","",VLOOKUP(AD429,Invoer!$F$15:$AU$1999,4,FALSE)))</f>
        <v/>
      </c>
      <c r="AI429" s="677" t="str">
        <f>IF($AD429="","",VLOOKUP(AD429,Invoer!$F$15:$AU$1999,5,FALSE))</f>
        <v/>
      </c>
      <c r="AJ429" s="599" t="str">
        <f>IF($AD429="","",VLOOKUP(AD429,Invoer!$F$15:$AU$1999,6,FALSE))</f>
        <v/>
      </c>
      <c r="AK429" s="599" t="str">
        <f>IF($AD429="","",VLOOKUP(AD429,Invoer!$F$15:$AU$1999,9,FALSE))</f>
        <v/>
      </c>
      <c r="AL429" s="599" t="str">
        <f>IF($AD429="","",VLOOKUP(AD429,Invoer!$F$15:$AU$1999,10,FALSE))</f>
        <v/>
      </c>
      <c r="AM429" s="599" t="str">
        <f>IF($AD429="","",VLOOKUP(AD429,Invoer!$F$15:$BB$1999,14,FALSE))</f>
        <v/>
      </c>
      <c r="AN429" s="599" t="str">
        <f>IF($AD429="","",VLOOKUP(AD429,Invoer!$F$15:$AU$1999,11,FALSE))</f>
        <v/>
      </c>
      <c r="AO429" s="662" t="str">
        <f>IF($AD429="","",VLOOKUP(AD429,Invoer!$F$15:$AU$1999,15,FALSE))</f>
        <v/>
      </c>
      <c r="AP429" s="599" t="str">
        <f>IF($AD429="","",VLOOKUP(AD429,Invoer!$F$15:$AU$1999,19,FALSE))</f>
        <v/>
      </c>
      <c r="AQ429" s="662" t="str">
        <f>IF($AD429="","",VLOOKUP(AD429,Invoer!$F$15:$AU$1999,24,FALSE))</f>
        <v/>
      </c>
      <c r="AR429" s="662" t="str">
        <f>IF($AD429="","",VLOOKUP(AD429,Invoer!$F$15:$AU$1999,17,FALSE))</f>
        <v/>
      </c>
      <c r="AS429" s="678" t="str">
        <f t="shared" si="237"/>
        <v/>
      </c>
      <c r="AT429" s="676" t="str">
        <f t="shared" si="212"/>
        <v/>
      </c>
      <c r="AU429" s="77" t="e">
        <f t="shared" si="213"/>
        <v>#VALUE!</v>
      </c>
      <c r="AW429" s="57"/>
      <c r="AX429" s="57"/>
      <c r="BA429" s="83" t="e">
        <f ca="1">Invoer!DW434</f>
        <v>#N/A</v>
      </c>
      <c r="BB429" s="599" t="str">
        <f t="shared" ca="1" si="230"/>
        <v/>
      </c>
      <c r="BC429" s="673" t="str">
        <f ca="1">IF($BB429="","",VLOOKUP(BB429,Invoer!$F$15:$AU$1999,2,FALSE))</f>
        <v/>
      </c>
      <c r="BD429" s="599" t="str">
        <f t="shared" ca="1" si="231"/>
        <v/>
      </c>
      <c r="BE429" s="599" t="str">
        <f ca="1">IF($BB429="","",VLOOKUP(BB429,Invoer!$F$15:$AU$1999,5,FALSE))</f>
        <v/>
      </c>
      <c r="BF429" s="599" t="str">
        <f ca="1">IF($BB429="","",VLOOKUP(BB429,Invoer!$F$15:$AU$1999,6,FALSE))</f>
        <v/>
      </c>
      <c r="BG429" s="599" t="str">
        <f ca="1">IF($BB429="","",VLOOKUP(BB429,Invoer!$F$15:$AU$1999,9,FALSE))</f>
        <v/>
      </c>
      <c r="BH429" s="599" t="str">
        <f ca="1">IF($BB429="","",VLOOKUP(BB429,Invoer!$F$15:$AU$1999,10,FALSE))</f>
        <v/>
      </c>
      <c r="BI429" s="599" t="str">
        <f ca="1">IF($BB429="","",VLOOKUP(BB429,Invoer!$F$15:$BB$1999,14,FALSE))</f>
        <v/>
      </c>
      <c r="BJ429" s="599" t="str">
        <f ca="1">IF($BB429="","",VLOOKUP(BB429,Invoer!$F$15:$AU$1999,11,FALSE))</f>
        <v/>
      </c>
      <c r="BK429" s="662" t="str">
        <f t="shared" ca="1" si="232"/>
        <v/>
      </c>
      <c r="BL429" s="662" t="str">
        <f t="shared" ca="1" si="233"/>
        <v/>
      </c>
      <c r="BM429" s="679" t="str">
        <f t="shared" ca="1" si="234"/>
        <v/>
      </c>
      <c r="BN429" s="662" t="str">
        <f t="shared" ca="1" si="240"/>
        <v/>
      </c>
      <c r="BO429" s="662" t="str">
        <f ca="1">IF($BB429="","",VLOOKUP(BB429,Invoer!$F$15:$AU$1999,15,FALSE))</f>
        <v/>
      </c>
      <c r="BP429" s="662" t="str">
        <f ca="1">IF($BB429="","",VLOOKUP(BB429,Invoer!$F$15:$AU$1999,24,FALSE))</f>
        <v/>
      </c>
      <c r="BQ429" s="662" t="str">
        <f ca="1">IF($BB429="","",VLOOKUP(BB429,Invoer!$F$15:$AU$1999,17,FALSE))</f>
        <v/>
      </c>
      <c r="BS429" s="73" t="e">
        <f t="shared" ca="1" si="238"/>
        <v>#VALUE!</v>
      </c>
      <c r="BT429" s="57" t="str">
        <f t="shared" ca="1" si="239"/>
        <v/>
      </c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O429" s="61" t="e">
        <f ca="1">IF($DN$4&lt;3,Invoer!EB434,Invoer!EA434)</f>
        <v>#N/A</v>
      </c>
      <c r="DP429" s="599" t="str">
        <f t="shared" ca="1" si="219"/>
        <v/>
      </c>
      <c r="DQ429" s="673" t="str">
        <f ca="1">IF($DP429="","",VLOOKUP(DP429,Invoer!$F$15:$AU$1999,2,FALSE))</f>
        <v/>
      </c>
      <c r="DR429" s="599" t="str">
        <f t="shared" ca="1" si="220"/>
        <v/>
      </c>
      <c r="DS429" s="599" t="str">
        <f ca="1">IF($DP429="","",VLOOKUP(DP429,Invoer!$F$15:$AU$1999,3,FALSE))</f>
        <v/>
      </c>
      <c r="DT429" s="599" t="str">
        <f ca="1">IF($DP429="","",IF(DS429&lt;&gt;"Liq","",VLOOKUP(DP429,Invoer!$F$15:$AU$1999,4,FALSE)))</f>
        <v/>
      </c>
      <c r="DU429" s="599" t="str">
        <f ca="1">IF($DP429="","",VLOOKUP(DP429,Invoer!$F$15:$AU$1999,5,FALSE))</f>
        <v/>
      </c>
      <c r="DV429" s="599" t="str">
        <f ca="1">IF($DP429="","",VLOOKUP(DP429,Invoer!$F$15:$AU$1999,6,FALSE))</f>
        <v/>
      </c>
      <c r="DW429" s="599" t="str">
        <f ca="1">IF($DP429="","",VLOOKUP(DP429,Invoer!$F$15:$AU$1999,9,FALSE))</f>
        <v/>
      </c>
      <c r="DX429" s="599" t="str">
        <f ca="1">IF($DP429="","",VLOOKUP(DP429,Invoer!$F$15:$AU$1999,10,FALSE))</f>
        <v/>
      </c>
      <c r="DY429" s="595" t="str">
        <f ca="1">IF($DP429="","",VLOOKUP(DP429,Invoer!$F$15:$AU$1999,11,FALSE))</f>
        <v/>
      </c>
      <c r="DZ429" s="662" t="str">
        <f ca="1">IF($DP429="","",IF($DN$4&gt;2,"",VLOOKUP(DP429,Invoer!CQ:CS,3,FALSE)))</f>
        <v/>
      </c>
      <c r="EA429" s="541" t="str">
        <f ca="1">IF($DP429="","",IF(ISERROR(DQ429),0,IF($DN$4&lt;3,"",VLOOKUP(DP429,Invoer!$F$15:$AU$1999,15,FALSE))))</f>
        <v/>
      </c>
      <c r="EB429" s="595" t="str">
        <f ca="1">IF($DP429="","",IF($DN$4&lt;3,"",VLOOKUP(DP429,Invoer!$F$15:$AU$1999,19,FALSE)))</f>
        <v/>
      </c>
      <c r="EC429" s="541" t="str">
        <f ca="1">IF($DP429="","",IF(ISERROR(DQ429),0,IF($DN$4&lt;3,"",VLOOKUP(DP429,Invoer!$F$15:$AU$1999,24,FALSE))))</f>
        <v/>
      </c>
      <c r="ED429" s="541" t="str">
        <f ca="1">IF($DP429="","",IF(ISERROR(DQ429),0,IF($DN$4&lt;3,"",VLOOKUP(DP429,Invoer!$F$15:$AU$1999,17,FALSE))))</f>
        <v/>
      </c>
      <c r="EH429" s="89" t="e">
        <f ca="1">Invoer!CP434</f>
        <v>#N/A</v>
      </c>
      <c r="EI429" s="599" t="str">
        <f t="shared" ca="1" si="221"/>
        <v/>
      </c>
      <c r="EJ429" s="673" t="str">
        <f ca="1">IF(EI429="","",VLOOKUP(EI429,Invoer!$F$15:$AU$1999,2,FALSE))</f>
        <v/>
      </c>
      <c r="EK429" s="599" t="str">
        <f t="shared" ca="1" si="222"/>
        <v/>
      </c>
      <c r="EL429" s="599" t="str">
        <f ca="1">IF($EI429="","",VLOOKUP(EI429,Invoer!$F$15:$AU$1999,3,FALSE))</f>
        <v/>
      </c>
      <c r="EM429" s="599" t="str">
        <f ca="1">IF($EI429="","",IF(EL429&lt;&gt;"Liq","",VLOOKUP(EI429,Invoer!$F$15:$AU$1999,4,FALSE)))</f>
        <v/>
      </c>
      <c r="EN429" s="599" t="str">
        <f ca="1">IF($EI429="","",VLOOKUP(EI429,Invoer!$F$15:$AU$1999,6,FALSE))</f>
        <v/>
      </c>
      <c r="EO429" s="599" t="str">
        <f ca="1">IF(EI429="","",VLOOKUP(EI429,Invoer!$F$15:$AU$1999,9,FALSE))</f>
        <v/>
      </c>
      <c r="EP429" s="599" t="str">
        <f ca="1">IF(EI429="","",VLOOKUP(EI429,Invoer!$F$15:$AU$1999,10,FALSE))</f>
        <v/>
      </c>
      <c r="EQ429" s="599" t="str">
        <f ca="1">IF(EI429="","",VLOOKUP(EI429,Invoer!$F$15:$AU$1999,11,FALSE))</f>
        <v/>
      </c>
      <c r="ER429" s="662" t="str">
        <f ca="1">IF(EI429="","",VLOOKUP(EI429,Invoer!CQ:CS,3,FALSE))</f>
        <v/>
      </c>
      <c r="ES429" s="662" t="str">
        <f t="shared" ca="1" si="223"/>
        <v/>
      </c>
      <c r="ET429" s="513" t="str">
        <f t="shared" ca="1" si="224"/>
        <v/>
      </c>
      <c r="EU429" s="112" t="str">
        <f t="shared" ca="1" si="225"/>
        <v/>
      </c>
      <c r="EV429" s="83" t="s">
        <v>160</v>
      </c>
      <c r="EW429" s="682" t="str">
        <f t="shared" ca="1" si="226"/>
        <v/>
      </c>
      <c r="EX429" s="662" t="str">
        <f t="shared" ca="1" si="227"/>
        <v/>
      </c>
      <c r="EY429"/>
      <c r="EZ429" s="56" t="e">
        <f t="shared" ca="1" si="235"/>
        <v>#VALUE!</v>
      </c>
      <c r="FA429" s="56" t="e">
        <f t="shared" ca="1" si="236"/>
        <v>#VALUE!</v>
      </c>
      <c r="FE429"/>
      <c r="FI429"/>
      <c r="FJ429"/>
    </row>
    <row r="430" spans="29:166" ht="12" customHeight="1" x14ac:dyDescent="0.2">
      <c r="AC430" s="435" t="str">
        <f>IF($AC$7&lt;3,Invoer!DR435,IF($AC$7=3,Invoer!BT435,"x"))</f>
        <v>x</v>
      </c>
      <c r="AD430" s="599" t="str">
        <f t="shared" si="228"/>
        <v/>
      </c>
      <c r="AE430" s="673" t="str">
        <f>IF($AD430="","",VLOOKUP(AD430,Invoer!$F$15:$AU$1999,2,FALSE))</f>
        <v/>
      </c>
      <c r="AF430" s="599" t="str">
        <f t="shared" si="229"/>
        <v/>
      </c>
      <c r="AG430" s="599" t="str">
        <f>IF($AD430="","",VLOOKUP(AD430,Invoer!$F$15:$AU$1999,3,FALSE))</f>
        <v/>
      </c>
      <c r="AH430" s="599" t="str">
        <f>IF($AD430="","",IF(AG430&lt;&gt;"Liq","",VLOOKUP(AD430,Invoer!$F$15:$AU$1999,4,FALSE)))</f>
        <v/>
      </c>
      <c r="AI430" s="677" t="str">
        <f>IF($AD430="","",VLOOKUP(AD430,Invoer!$F$15:$AU$1999,5,FALSE))</f>
        <v/>
      </c>
      <c r="AJ430" s="599" t="str">
        <f>IF($AD430="","",VLOOKUP(AD430,Invoer!$F$15:$AU$1999,6,FALSE))</f>
        <v/>
      </c>
      <c r="AK430" s="599" t="str">
        <f>IF($AD430="","",VLOOKUP(AD430,Invoer!$F$15:$AU$1999,9,FALSE))</f>
        <v/>
      </c>
      <c r="AL430" s="599" t="str">
        <f>IF($AD430="","",VLOOKUP(AD430,Invoer!$F$15:$AU$1999,10,FALSE))</f>
        <v/>
      </c>
      <c r="AM430" s="599" t="str">
        <f>IF($AD430="","",VLOOKUP(AD430,Invoer!$F$15:$BB$1999,14,FALSE))</f>
        <v/>
      </c>
      <c r="AN430" s="599" t="str">
        <f>IF($AD430="","",VLOOKUP(AD430,Invoer!$F$15:$AU$1999,11,FALSE))</f>
        <v/>
      </c>
      <c r="AO430" s="662" t="str">
        <f>IF($AD430="","",VLOOKUP(AD430,Invoer!$F$15:$AU$1999,15,FALSE))</f>
        <v/>
      </c>
      <c r="AP430" s="599" t="str">
        <f>IF($AD430="","",VLOOKUP(AD430,Invoer!$F$15:$AU$1999,19,FALSE))</f>
        <v/>
      </c>
      <c r="AQ430" s="662" t="str">
        <f>IF($AD430="","",VLOOKUP(AD430,Invoer!$F$15:$AU$1999,24,FALSE))</f>
        <v/>
      </c>
      <c r="AR430" s="662" t="str">
        <f>IF($AD430="","",VLOOKUP(AD430,Invoer!$F$15:$AU$1999,17,FALSE))</f>
        <v/>
      </c>
      <c r="AS430" s="678" t="str">
        <f t="shared" si="237"/>
        <v/>
      </c>
      <c r="AT430" s="676" t="str">
        <f t="shared" si="212"/>
        <v/>
      </c>
      <c r="AU430" s="77" t="e">
        <f t="shared" si="213"/>
        <v>#VALUE!</v>
      </c>
      <c r="AW430" s="57"/>
      <c r="AX430" s="57"/>
      <c r="BA430" s="83" t="e">
        <f ca="1">Invoer!DW435</f>
        <v>#N/A</v>
      </c>
      <c r="BB430" s="599" t="str">
        <f t="shared" ca="1" si="230"/>
        <v/>
      </c>
      <c r="BC430" s="673" t="str">
        <f ca="1">IF($BB430="","",VLOOKUP(BB430,Invoer!$F$15:$AU$1999,2,FALSE))</f>
        <v/>
      </c>
      <c r="BD430" s="599" t="str">
        <f t="shared" ca="1" si="231"/>
        <v/>
      </c>
      <c r="BE430" s="599" t="str">
        <f ca="1">IF($BB430="","",VLOOKUP(BB430,Invoer!$F$15:$AU$1999,5,FALSE))</f>
        <v/>
      </c>
      <c r="BF430" s="599" t="str">
        <f ca="1">IF($BB430="","",VLOOKUP(BB430,Invoer!$F$15:$AU$1999,6,FALSE))</f>
        <v/>
      </c>
      <c r="BG430" s="599" t="str">
        <f ca="1">IF($BB430="","",VLOOKUP(BB430,Invoer!$F$15:$AU$1999,9,FALSE))</f>
        <v/>
      </c>
      <c r="BH430" s="599" t="str">
        <f ca="1">IF($BB430="","",VLOOKUP(BB430,Invoer!$F$15:$AU$1999,10,FALSE))</f>
        <v/>
      </c>
      <c r="BI430" s="599" t="str">
        <f ca="1">IF($BB430="","",VLOOKUP(BB430,Invoer!$F$15:$BB$1999,14,FALSE))</f>
        <v/>
      </c>
      <c r="BJ430" s="599" t="str">
        <f ca="1">IF($BB430="","",VLOOKUP(BB430,Invoer!$F$15:$AU$1999,11,FALSE))</f>
        <v/>
      </c>
      <c r="BK430" s="662" t="str">
        <f t="shared" ca="1" si="232"/>
        <v/>
      </c>
      <c r="BL430" s="662" t="str">
        <f t="shared" ca="1" si="233"/>
        <v/>
      </c>
      <c r="BM430" s="679" t="str">
        <f t="shared" ca="1" si="234"/>
        <v/>
      </c>
      <c r="BN430" s="662" t="str">
        <f t="shared" ca="1" si="240"/>
        <v/>
      </c>
      <c r="BO430" s="662" t="str">
        <f ca="1">IF($BB430="","",VLOOKUP(BB430,Invoer!$F$15:$AU$1999,15,FALSE))</f>
        <v/>
      </c>
      <c r="BP430" s="662" t="str">
        <f ca="1">IF($BB430="","",VLOOKUP(BB430,Invoer!$F$15:$AU$1999,24,FALSE))</f>
        <v/>
      </c>
      <c r="BQ430" s="662" t="str">
        <f ca="1">IF($BB430="","",VLOOKUP(BB430,Invoer!$F$15:$AU$1999,17,FALSE))</f>
        <v/>
      </c>
      <c r="BS430" s="73" t="e">
        <f t="shared" ca="1" si="238"/>
        <v>#VALUE!</v>
      </c>
      <c r="BT430" s="57" t="str">
        <f t="shared" ca="1" si="239"/>
        <v/>
      </c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O430" s="61" t="e">
        <f ca="1">IF($DN$4&lt;3,Invoer!EB435,Invoer!EA435)</f>
        <v>#N/A</v>
      </c>
      <c r="DP430" s="599" t="str">
        <f t="shared" ca="1" si="219"/>
        <v/>
      </c>
      <c r="DQ430" s="673" t="str">
        <f ca="1">IF($DP430="","",VLOOKUP(DP430,Invoer!$F$15:$AU$1999,2,FALSE))</f>
        <v/>
      </c>
      <c r="DR430" s="599" t="str">
        <f t="shared" ca="1" si="220"/>
        <v/>
      </c>
      <c r="DS430" s="599" t="str">
        <f ca="1">IF($DP430="","",VLOOKUP(DP430,Invoer!$F$15:$AU$1999,3,FALSE))</f>
        <v/>
      </c>
      <c r="DT430" s="599" t="str">
        <f ca="1">IF($DP430="","",IF(DS430&lt;&gt;"Liq","",VLOOKUP(DP430,Invoer!$F$15:$AU$1999,4,FALSE)))</f>
        <v/>
      </c>
      <c r="DU430" s="599" t="str">
        <f ca="1">IF($DP430="","",VLOOKUP(DP430,Invoer!$F$15:$AU$1999,5,FALSE))</f>
        <v/>
      </c>
      <c r="DV430" s="599" t="str">
        <f ca="1">IF($DP430="","",VLOOKUP(DP430,Invoer!$F$15:$AU$1999,6,FALSE))</f>
        <v/>
      </c>
      <c r="DW430" s="599" t="str">
        <f ca="1">IF($DP430="","",VLOOKUP(DP430,Invoer!$F$15:$AU$1999,9,FALSE))</f>
        <v/>
      </c>
      <c r="DX430" s="599" t="str">
        <f ca="1">IF($DP430="","",VLOOKUP(DP430,Invoer!$F$15:$AU$1999,10,FALSE))</f>
        <v/>
      </c>
      <c r="DY430" s="595" t="str">
        <f ca="1">IF($DP430="","",VLOOKUP(DP430,Invoer!$F$15:$AU$1999,11,FALSE))</f>
        <v/>
      </c>
      <c r="DZ430" s="662" t="str">
        <f ca="1">IF($DP430="","",IF($DN$4&gt;2,"",VLOOKUP(DP430,Invoer!CQ:CS,3,FALSE)))</f>
        <v/>
      </c>
      <c r="EA430" s="541" t="str">
        <f ca="1">IF($DP430="","",IF(ISERROR(DQ430),0,IF($DN$4&lt;3,"",VLOOKUP(DP430,Invoer!$F$15:$AU$1999,15,FALSE))))</f>
        <v/>
      </c>
      <c r="EB430" s="595" t="str">
        <f ca="1">IF($DP430="","",IF($DN$4&lt;3,"",VLOOKUP(DP430,Invoer!$F$15:$AU$1999,19,FALSE)))</f>
        <v/>
      </c>
      <c r="EC430" s="541" t="str">
        <f ca="1">IF($DP430="","",IF(ISERROR(DQ430),0,IF($DN$4&lt;3,"",VLOOKUP(DP430,Invoer!$F$15:$AU$1999,24,FALSE))))</f>
        <v/>
      </c>
      <c r="ED430" s="541" t="str">
        <f ca="1">IF($DP430="","",IF(ISERROR(DQ430),0,IF($DN$4&lt;3,"",VLOOKUP(DP430,Invoer!$F$15:$AU$1999,17,FALSE))))</f>
        <v/>
      </c>
      <c r="EH430" s="89" t="e">
        <f ca="1">Invoer!CP435</f>
        <v>#N/A</v>
      </c>
      <c r="EI430" s="599" t="str">
        <f t="shared" ca="1" si="221"/>
        <v/>
      </c>
      <c r="EJ430" s="673" t="str">
        <f ca="1">IF(EI430="","",VLOOKUP(EI430,Invoer!$F$15:$AU$1999,2,FALSE))</f>
        <v/>
      </c>
      <c r="EK430" s="599" t="str">
        <f t="shared" ca="1" si="222"/>
        <v/>
      </c>
      <c r="EL430" s="599" t="str">
        <f ca="1">IF($EI430="","",VLOOKUP(EI430,Invoer!$F$15:$AU$1999,3,FALSE))</f>
        <v/>
      </c>
      <c r="EM430" s="599" t="str">
        <f ca="1">IF($EI430="","",IF(EL430&lt;&gt;"Liq","",VLOOKUP(EI430,Invoer!$F$15:$AU$1999,4,FALSE)))</f>
        <v/>
      </c>
      <c r="EN430" s="599" t="str">
        <f ca="1">IF($EI430="","",VLOOKUP(EI430,Invoer!$F$15:$AU$1999,6,FALSE))</f>
        <v/>
      </c>
      <c r="EO430" s="599" t="str">
        <f ca="1">IF(EI430="","",VLOOKUP(EI430,Invoer!$F$15:$AU$1999,9,FALSE))</f>
        <v/>
      </c>
      <c r="EP430" s="599" t="str">
        <f ca="1">IF(EI430="","",VLOOKUP(EI430,Invoer!$F$15:$AU$1999,10,FALSE))</f>
        <v/>
      </c>
      <c r="EQ430" s="599" t="str">
        <f ca="1">IF(EI430="","",VLOOKUP(EI430,Invoer!$F$15:$AU$1999,11,FALSE))</f>
        <v/>
      </c>
      <c r="ER430" s="662" t="str">
        <f ca="1">IF(EI430="","",VLOOKUP(EI430,Invoer!CQ:CS,3,FALSE))</f>
        <v/>
      </c>
      <c r="ES430" s="662" t="str">
        <f t="shared" ca="1" si="223"/>
        <v/>
      </c>
      <c r="ET430" s="513" t="str">
        <f t="shared" ca="1" si="224"/>
        <v/>
      </c>
      <c r="EU430" s="112" t="str">
        <f t="shared" ca="1" si="225"/>
        <v/>
      </c>
      <c r="EV430" s="83" t="s">
        <v>160</v>
      </c>
      <c r="EW430" s="682" t="str">
        <f t="shared" ca="1" si="226"/>
        <v/>
      </c>
      <c r="EX430" s="662" t="str">
        <f t="shared" ca="1" si="227"/>
        <v/>
      </c>
      <c r="EY430"/>
      <c r="EZ430" s="56" t="e">
        <f t="shared" ca="1" si="235"/>
        <v>#VALUE!</v>
      </c>
      <c r="FA430" s="56" t="e">
        <f t="shared" ca="1" si="236"/>
        <v>#VALUE!</v>
      </c>
      <c r="FE430"/>
      <c r="FI430"/>
      <c r="FJ430"/>
    </row>
    <row r="431" spans="29:166" ht="12" customHeight="1" x14ac:dyDescent="0.2">
      <c r="AC431" s="435" t="str">
        <f>IF($AC$7&lt;3,Invoer!DR436,IF($AC$7=3,Invoer!BT436,"x"))</f>
        <v>x</v>
      </c>
      <c r="AD431" s="599" t="str">
        <f t="shared" si="228"/>
        <v/>
      </c>
      <c r="AE431" s="673" t="str">
        <f>IF($AD431="","",VLOOKUP(AD431,Invoer!$F$15:$AU$1999,2,FALSE))</f>
        <v/>
      </c>
      <c r="AF431" s="599" t="str">
        <f t="shared" si="229"/>
        <v/>
      </c>
      <c r="AG431" s="599" t="str">
        <f>IF($AD431="","",VLOOKUP(AD431,Invoer!$F$15:$AU$1999,3,FALSE))</f>
        <v/>
      </c>
      <c r="AH431" s="599" t="str">
        <f>IF($AD431="","",IF(AG431&lt;&gt;"Liq","",VLOOKUP(AD431,Invoer!$F$15:$AU$1999,4,FALSE)))</f>
        <v/>
      </c>
      <c r="AI431" s="677" t="str">
        <f>IF($AD431="","",VLOOKUP(AD431,Invoer!$F$15:$AU$1999,5,FALSE))</f>
        <v/>
      </c>
      <c r="AJ431" s="599" t="str">
        <f>IF($AD431="","",VLOOKUP(AD431,Invoer!$F$15:$AU$1999,6,FALSE))</f>
        <v/>
      </c>
      <c r="AK431" s="599" t="str">
        <f>IF($AD431="","",VLOOKUP(AD431,Invoer!$F$15:$AU$1999,9,FALSE))</f>
        <v/>
      </c>
      <c r="AL431" s="599" t="str">
        <f>IF($AD431="","",VLOOKUP(AD431,Invoer!$F$15:$AU$1999,10,FALSE))</f>
        <v/>
      </c>
      <c r="AM431" s="599" t="str">
        <f>IF($AD431="","",VLOOKUP(AD431,Invoer!$F$15:$BB$1999,14,FALSE))</f>
        <v/>
      </c>
      <c r="AN431" s="599" t="str">
        <f>IF($AD431="","",VLOOKUP(AD431,Invoer!$F$15:$AU$1999,11,FALSE))</f>
        <v/>
      </c>
      <c r="AO431" s="662" t="str">
        <f>IF($AD431="","",VLOOKUP(AD431,Invoer!$F$15:$AU$1999,15,FALSE))</f>
        <v/>
      </c>
      <c r="AP431" s="599" t="str">
        <f>IF($AD431="","",VLOOKUP(AD431,Invoer!$F$15:$AU$1999,19,FALSE))</f>
        <v/>
      </c>
      <c r="AQ431" s="662" t="str">
        <f>IF($AD431="","",VLOOKUP(AD431,Invoer!$F$15:$AU$1999,24,FALSE))</f>
        <v/>
      </c>
      <c r="AR431" s="662" t="str">
        <f>IF($AD431="","",VLOOKUP(AD431,Invoer!$F$15:$AU$1999,17,FALSE))</f>
        <v/>
      </c>
      <c r="AS431" s="678" t="str">
        <f t="shared" si="237"/>
        <v/>
      </c>
      <c r="AT431" s="676" t="str">
        <f t="shared" si="212"/>
        <v/>
      </c>
      <c r="AU431" s="77" t="e">
        <f t="shared" si="213"/>
        <v>#VALUE!</v>
      </c>
      <c r="AW431" s="57"/>
      <c r="AX431" s="57"/>
      <c r="BA431" s="83" t="e">
        <f ca="1">Invoer!DW436</f>
        <v>#N/A</v>
      </c>
      <c r="BB431" s="599" t="str">
        <f t="shared" ca="1" si="230"/>
        <v/>
      </c>
      <c r="BC431" s="673" t="str">
        <f ca="1">IF($BB431="","",VLOOKUP(BB431,Invoer!$F$15:$AU$1999,2,FALSE))</f>
        <v/>
      </c>
      <c r="BD431" s="599" t="str">
        <f t="shared" ca="1" si="231"/>
        <v/>
      </c>
      <c r="BE431" s="599" t="str">
        <f ca="1">IF($BB431="","",VLOOKUP(BB431,Invoer!$F$15:$AU$1999,5,FALSE))</f>
        <v/>
      </c>
      <c r="BF431" s="599" t="str">
        <f ca="1">IF($BB431="","",VLOOKUP(BB431,Invoer!$F$15:$AU$1999,6,FALSE))</f>
        <v/>
      </c>
      <c r="BG431" s="599" t="str">
        <f ca="1">IF($BB431="","",VLOOKUP(BB431,Invoer!$F$15:$AU$1999,9,FALSE))</f>
        <v/>
      </c>
      <c r="BH431" s="599" t="str">
        <f ca="1">IF($BB431="","",VLOOKUP(BB431,Invoer!$F$15:$AU$1999,10,FALSE))</f>
        <v/>
      </c>
      <c r="BI431" s="599" t="str">
        <f ca="1">IF($BB431="","",VLOOKUP(BB431,Invoer!$F$15:$BB$1999,14,FALSE))</f>
        <v/>
      </c>
      <c r="BJ431" s="599" t="str">
        <f ca="1">IF($BB431="","",VLOOKUP(BB431,Invoer!$F$15:$AU$1999,11,FALSE))</f>
        <v/>
      </c>
      <c r="BK431" s="662" t="str">
        <f t="shared" ca="1" si="232"/>
        <v/>
      </c>
      <c r="BL431" s="662" t="str">
        <f t="shared" ca="1" si="233"/>
        <v/>
      </c>
      <c r="BM431" s="679" t="str">
        <f t="shared" ca="1" si="234"/>
        <v/>
      </c>
      <c r="BN431" s="662" t="str">
        <f t="shared" ca="1" si="240"/>
        <v/>
      </c>
      <c r="BO431" s="662" t="str">
        <f ca="1">IF($BB431="","",VLOOKUP(BB431,Invoer!$F$15:$AU$1999,15,FALSE))</f>
        <v/>
      </c>
      <c r="BP431" s="662" t="str">
        <f ca="1">IF($BB431="","",VLOOKUP(BB431,Invoer!$F$15:$AU$1999,24,FALSE))</f>
        <v/>
      </c>
      <c r="BQ431" s="662" t="str">
        <f ca="1">IF($BB431="","",VLOOKUP(BB431,Invoer!$F$15:$AU$1999,17,FALSE))</f>
        <v/>
      </c>
      <c r="BS431" s="73" t="e">
        <f t="shared" ca="1" si="238"/>
        <v>#VALUE!</v>
      </c>
      <c r="BT431" s="57" t="str">
        <f t="shared" ca="1" si="239"/>
        <v/>
      </c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O431" s="61" t="e">
        <f ca="1">IF($DN$4&lt;3,Invoer!EB436,Invoer!EA436)</f>
        <v>#N/A</v>
      </c>
      <c r="DP431" s="599" t="str">
        <f t="shared" ca="1" si="219"/>
        <v/>
      </c>
      <c r="DQ431" s="673" t="str">
        <f ca="1">IF($DP431="","",VLOOKUP(DP431,Invoer!$F$15:$AU$1999,2,FALSE))</f>
        <v/>
      </c>
      <c r="DR431" s="599" t="str">
        <f t="shared" ca="1" si="220"/>
        <v/>
      </c>
      <c r="DS431" s="599" t="str">
        <f ca="1">IF($DP431="","",VLOOKUP(DP431,Invoer!$F$15:$AU$1999,3,FALSE))</f>
        <v/>
      </c>
      <c r="DT431" s="599" t="str">
        <f ca="1">IF($DP431="","",IF(DS431&lt;&gt;"Liq","",VLOOKUP(DP431,Invoer!$F$15:$AU$1999,4,FALSE)))</f>
        <v/>
      </c>
      <c r="DU431" s="599" t="str">
        <f ca="1">IF($DP431="","",VLOOKUP(DP431,Invoer!$F$15:$AU$1999,5,FALSE))</f>
        <v/>
      </c>
      <c r="DV431" s="599" t="str">
        <f ca="1">IF($DP431="","",VLOOKUP(DP431,Invoer!$F$15:$AU$1999,6,FALSE))</f>
        <v/>
      </c>
      <c r="DW431" s="599" t="str">
        <f ca="1">IF($DP431="","",VLOOKUP(DP431,Invoer!$F$15:$AU$1999,9,FALSE))</f>
        <v/>
      </c>
      <c r="DX431" s="599" t="str">
        <f ca="1">IF($DP431="","",VLOOKUP(DP431,Invoer!$F$15:$AU$1999,10,FALSE))</f>
        <v/>
      </c>
      <c r="DY431" s="595" t="str">
        <f ca="1">IF($DP431="","",VLOOKUP(DP431,Invoer!$F$15:$AU$1999,11,FALSE))</f>
        <v/>
      </c>
      <c r="DZ431" s="662" t="str">
        <f ca="1">IF($DP431="","",IF($DN$4&gt;2,"",VLOOKUP(DP431,Invoer!CQ:CS,3,FALSE)))</f>
        <v/>
      </c>
      <c r="EA431" s="541" t="str">
        <f ca="1">IF($DP431="","",IF(ISERROR(DQ431),0,IF($DN$4&lt;3,"",VLOOKUP(DP431,Invoer!$F$15:$AU$1999,15,FALSE))))</f>
        <v/>
      </c>
      <c r="EB431" s="595" t="str">
        <f ca="1">IF($DP431="","",IF($DN$4&lt;3,"",VLOOKUP(DP431,Invoer!$F$15:$AU$1999,19,FALSE)))</f>
        <v/>
      </c>
      <c r="EC431" s="541" t="str">
        <f ca="1">IF($DP431="","",IF(ISERROR(DQ431),0,IF($DN$4&lt;3,"",VLOOKUP(DP431,Invoer!$F$15:$AU$1999,24,FALSE))))</f>
        <v/>
      </c>
      <c r="ED431" s="541" t="str">
        <f ca="1">IF($DP431="","",IF(ISERROR(DQ431),0,IF($DN$4&lt;3,"",VLOOKUP(DP431,Invoer!$F$15:$AU$1999,17,FALSE))))</f>
        <v/>
      </c>
      <c r="EH431" s="89" t="e">
        <f ca="1">Invoer!CP436</f>
        <v>#N/A</v>
      </c>
      <c r="EI431" s="599" t="str">
        <f t="shared" ca="1" si="221"/>
        <v/>
      </c>
      <c r="EJ431" s="673" t="str">
        <f ca="1">IF(EI431="","",VLOOKUP(EI431,Invoer!$F$15:$AU$1999,2,FALSE))</f>
        <v/>
      </c>
      <c r="EK431" s="599" t="str">
        <f t="shared" ca="1" si="222"/>
        <v/>
      </c>
      <c r="EL431" s="599" t="str">
        <f ca="1">IF($EI431="","",VLOOKUP(EI431,Invoer!$F$15:$AU$1999,3,FALSE))</f>
        <v/>
      </c>
      <c r="EM431" s="599" t="str">
        <f ca="1">IF($EI431="","",IF(EL431&lt;&gt;"Liq","",VLOOKUP(EI431,Invoer!$F$15:$AU$1999,4,FALSE)))</f>
        <v/>
      </c>
      <c r="EN431" s="599" t="str">
        <f ca="1">IF($EI431="","",VLOOKUP(EI431,Invoer!$F$15:$AU$1999,6,FALSE))</f>
        <v/>
      </c>
      <c r="EO431" s="599" t="str">
        <f ca="1">IF(EI431="","",VLOOKUP(EI431,Invoer!$F$15:$AU$1999,9,FALSE))</f>
        <v/>
      </c>
      <c r="EP431" s="599" t="str">
        <f ca="1">IF(EI431="","",VLOOKUP(EI431,Invoer!$F$15:$AU$1999,10,FALSE))</f>
        <v/>
      </c>
      <c r="EQ431" s="599" t="str">
        <f ca="1">IF(EI431="","",VLOOKUP(EI431,Invoer!$F$15:$AU$1999,11,FALSE))</f>
        <v/>
      </c>
      <c r="ER431" s="662" t="str">
        <f ca="1">IF(EI431="","",VLOOKUP(EI431,Invoer!CQ:CS,3,FALSE))</f>
        <v/>
      </c>
      <c r="ES431" s="662" t="str">
        <f t="shared" ca="1" si="223"/>
        <v/>
      </c>
      <c r="ET431" s="513" t="str">
        <f t="shared" ca="1" si="224"/>
        <v/>
      </c>
      <c r="EU431" s="112" t="str">
        <f t="shared" ca="1" si="225"/>
        <v/>
      </c>
      <c r="EV431" s="83" t="s">
        <v>160</v>
      </c>
      <c r="EW431" s="682" t="str">
        <f t="shared" ca="1" si="226"/>
        <v/>
      </c>
      <c r="EX431" s="662" t="str">
        <f t="shared" ca="1" si="227"/>
        <v/>
      </c>
      <c r="EY431"/>
      <c r="EZ431" s="56" t="e">
        <f t="shared" ca="1" si="235"/>
        <v>#VALUE!</v>
      </c>
      <c r="FA431" s="56" t="e">
        <f t="shared" ca="1" si="236"/>
        <v>#VALUE!</v>
      </c>
      <c r="FE431"/>
      <c r="FI431"/>
      <c r="FJ431"/>
    </row>
    <row r="432" spans="29:166" ht="12" customHeight="1" x14ac:dyDescent="0.2">
      <c r="AC432" s="435" t="str">
        <f>IF($AC$7&lt;3,Invoer!DR437,IF($AC$7=3,Invoer!BT437,"x"))</f>
        <v>x</v>
      </c>
      <c r="AD432" s="599" t="str">
        <f t="shared" si="228"/>
        <v/>
      </c>
      <c r="AE432" s="673" t="str">
        <f>IF($AD432="","",VLOOKUP(AD432,Invoer!$F$15:$AU$1999,2,FALSE))</f>
        <v/>
      </c>
      <c r="AF432" s="599" t="str">
        <f t="shared" si="229"/>
        <v/>
      </c>
      <c r="AG432" s="599" t="str">
        <f>IF($AD432="","",VLOOKUP(AD432,Invoer!$F$15:$AU$1999,3,FALSE))</f>
        <v/>
      </c>
      <c r="AH432" s="599" t="str">
        <f>IF($AD432="","",IF(AG432&lt;&gt;"Liq","",VLOOKUP(AD432,Invoer!$F$15:$AU$1999,4,FALSE)))</f>
        <v/>
      </c>
      <c r="AI432" s="677" t="str">
        <f>IF($AD432="","",VLOOKUP(AD432,Invoer!$F$15:$AU$1999,5,FALSE))</f>
        <v/>
      </c>
      <c r="AJ432" s="599" t="str">
        <f>IF($AD432="","",VLOOKUP(AD432,Invoer!$F$15:$AU$1999,6,FALSE))</f>
        <v/>
      </c>
      <c r="AK432" s="599" t="str">
        <f>IF($AD432="","",VLOOKUP(AD432,Invoer!$F$15:$AU$1999,9,FALSE))</f>
        <v/>
      </c>
      <c r="AL432" s="599" t="str">
        <f>IF($AD432="","",VLOOKUP(AD432,Invoer!$F$15:$AU$1999,10,FALSE))</f>
        <v/>
      </c>
      <c r="AM432" s="599" t="str">
        <f>IF($AD432="","",VLOOKUP(AD432,Invoer!$F$15:$BB$1999,14,FALSE))</f>
        <v/>
      </c>
      <c r="AN432" s="599" t="str">
        <f>IF($AD432="","",VLOOKUP(AD432,Invoer!$F$15:$AU$1999,11,FALSE))</f>
        <v/>
      </c>
      <c r="AO432" s="662" t="str">
        <f>IF($AD432="","",VLOOKUP(AD432,Invoer!$F$15:$AU$1999,15,FALSE))</f>
        <v/>
      </c>
      <c r="AP432" s="599" t="str">
        <f>IF($AD432="","",VLOOKUP(AD432,Invoer!$F$15:$AU$1999,19,FALSE))</f>
        <v/>
      </c>
      <c r="AQ432" s="662" t="str">
        <f>IF($AD432="","",VLOOKUP(AD432,Invoer!$F$15:$AU$1999,24,FALSE))</f>
        <v/>
      </c>
      <c r="AR432" s="662" t="str">
        <f>IF($AD432="","",VLOOKUP(AD432,Invoer!$F$15:$AU$1999,17,FALSE))</f>
        <v/>
      </c>
      <c r="AS432" s="678" t="str">
        <f t="shared" si="237"/>
        <v/>
      </c>
      <c r="AT432" s="676" t="str">
        <f t="shared" si="212"/>
        <v/>
      </c>
      <c r="AU432" s="77" t="e">
        <f t="shared" si="213"/>
        <v>#VALUE!</v>
      </c>
      <c r="AW432" s="57"/>
      <c r="AX432" s="57"/>
      <c r="BA432" s="83" t="e">
        <f ca="1">Invoer!DW437</f>
        <v>#N/A</v>
      </c>
      <c r="BB432" s="599" t="str">
        <f t="shared" ca="1" si="230"/>
        <v/>
      </c>
      <c r="BC432" s="673" t="str">
        <f ca="1">IF($BB432="","",VLOOKUP(BB432,Invoer!$F$15:$AU$1999,2,FALSE))</f>
        <v/>
      </c>
      <c r="BD432" s="599" t="str">
        <f t="shared" ca="1" si="231"/>
        <v/>
      </c>
      <c r="BE432" s="599" t="str">
        <f ca="1">IF($BB432="","",VLOOKUP(BB432,Invoer!$F$15:$AU$1999,5,FALSE))</f>
        <v/>
      </c>
      <c r="BF432" s="599" t="str">
        <f ca="1">IF($BB432="","",VLOOKUP(BB432,Invoer!$F$15:$AU$1999,6,FALSE))</f>
        <v/>
      </c>
      <c r="BG432" s="599" t="str">
        <f ca="1">IF($BB432="","",VLOOKUP(BB432,Invoer!$F$15:$AU$1999,9,FALSE))</f>
        <v/>
      </c>
      <c r="BH432" s="599" t="str">
        <f ca="1">IF($BB432="","",VLOOKUP(BB432,Invoer!$F$15:$AU$1999,10,FALSE))</f>
        <v/>
      </c>
      <c r="BI432" s="599" t="str">
        <f ca="1">IF($BB432="","",VLOOKUP(BB432,Invoer!$F$15:$BB$1999,14,FALSE))</f>
        <v/>
      </c>
      <c r="BJ432" s="599" t="str">
        <f ca="1">IF($BB432="","",VLOOKUP(BB432,Invoer!$F$15:$AU$1999,11,FALSE))</f>
        <v/>
      </c>
      <c r="BK432" s="662" t="str">
        <f t="shared" ca="1" si="232"/>
        <v/>
      </c>
      <c r="BL432" s="662" t="str">
        <f t="shared" ca="1" si="233"/>
        <v/>
      </c>
      <c r="BM432" s="679" t="str">
        <f t="shared" ca="1" si="234"/>
        <v/>
      </c>
      <c r="BN432" s="662" t="str">
        <f t="shared" ca="1" si="240"/>
        <v/>
      </c>
      <c r="BO432" s="662" t="str">
        <f ca="1">IF($BB432="","",VLOOKUP(BB432,Invoer!$F$15:$AU$1999,15,FALSE))</f>
        <v/>
      </c>
      <c r="BP432" s="662" t="str">
        <f ca="1">IF($BB432="","",VLOOKUP(BB432,Invoer!$F$15:$AU$1999,24,FALSE))</f>
        <v/>
      </c>
      <c r="BQ432" s="662" t="str">
        <f ca="1">IF($BB432="","",VLOOKUP(BB432,Invoer!$F$15:$AU$1999,17,FALSE))</f>
        <v/>
      </c>
      <c r="BS432" s="73" t="e">
        <f t="shared" ca="1" si="238"/>
        <v>#VALUE!</v>
      </c>
      <c r="BT432" s="57" t="str">
        <f t="shared" ca="1" si="239"/>
        <v/>
      </c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O432" s="61" t="e">
        <f ca="1">IF($DN$4&lt;3,Invoer!EB437,Invoer!EA437)</f>
        <v>#N/A</v>
      </c>
      <c r="DP432" s="599" t="str">
        <f t="shared" ca="1" si="219"/>
        <v/>
      </c>
      <c r="DQ432" s="673" t="str">
        <f ca="1">IF($DP432="","",VLOOKUP(DP432,Invoer!$F$15:$AU$1999,2,FALSE))</f>
        <v/>
      </c>
      <c r="DR432" s="599" t="str">
        <f t="shared" ca="1" si="220"/>
        <v/>
      </c>
      <c r="DS432" s="599" t="str">
        <f ca="1">IF($DP432="","",VLOOKUP(DP432,Invoer!$F$15:$AU$1999,3,FALSE))</f>
        <v/>
      </c>
      <c r="DT432" s="599" t="str">
        <f ca="1">IF($DP432="","",IF(DS432&lt;&gt;"Liq","",VLOOKUP(DP432,Invoer!$F$15:$AU$1999,4,FALSE)))</f>
        <v/>
      </c>
      <c r="DU432" s="599" t="str">
        <f ca="1">IF($DP432="","",VLOOKUP(DP432,Invoer!$F$15:$AU$1999,5,FALSE))</f>
        <v/>
      </c>
      <c r="DV432" s="599" t="str">
        <f ca="1">IF($DP432="","",VLOOKUP(DP432,Invoer!$F$15:$AU$1999,6,FALSE))</f>
        <v/>
      </c>
      <c r="DW432" s="599" t="str">
        <f ca="1">IF($DP432="","",VLOOKUP(DP432,Invoer!$F$15:$AU$1999,9,FALSE))</f>
        <v/>
      </c>
      <c r="DX432" s="599" t="str">
        <f ca="1">IF($DP432="","",VLOOKUP(DP432,Invoer!$F$15:$AU$1999,10,FALSE))</f>
        <v/>
      </c>
      <c r="DY432" s="595" t="str">
        <f ca="1">IF($DP432="","",VLOOKUP(DP432,Invoer!$F$15:$AU$1999,11,FALSE))</f>
        <v/>
      </c>
      <c r="DZ432" s="662" t="str">
        <f ca="1">IF($DP432="","",IF($DN$4&gt;2,"",VLOOKUP(DP432,Invoer!CQ:CS,3,FALSE)))</f>
        <v/>
      </c>
      <c r="EA432" s="541" t="str">
        <f ca="1">IF($DP432="","",IF(ISERROR(DQ432),0,IF($DN$4&lt;3,"",VLOOKUP(DP432,Invoer!$F$15:$AU$1999,15,FALSE))))</f>
        <v/>
      </c>
      <c r="EB432" s="595" t="str">
        <f ca="1">IF($DP432="","",IF($DN$4&lt;3,"",VLOOKUP(DP432,Invoer!$F$15:$AU$1999,19,FALSE)))</f>
        <v/>
      </c>
      <c r="EC432" s="541" t="str">
        <f ca="1">IF($DP432="","",IF(ISERROR(DQ432),0,IF($DN$4&lt;3,"",VLOOKUP(DP432,Invoer!$F$15:$AU$1999,24,FALSE))))</f>
        <v/>
      </c>
      <c r="ED432" s="541" t="str">
        <f ca="1">IF($DP432="","",IF(ISERROR(DQ432),0,IF($DN$4&lt;3,"",VLOOKUP(DP432,Invoer!$F$15:$AU$1999,17,FALSE))))</f>
        <v/>
      </c>
      <c r="EH432" s="89" t="e">
        <f ca="1">Invoer!CP437</f>
        <v>#N/A</v>
      </c>
      <c r="EI432" s="599" t="str">
        <f t="shared" ca="1" si="221"/>
        <v/>
      </c>
      <c r="EJ432" s="673" t="str">
        <f ca="1">IF(EI432="","",VLOOKUP(EI432,Invoer!$F$15:$AU$1999,2,FALSE))</f>
        <v/>
      </c>
      <c r="EK432" s="599" t="str">
        <f t="shared" ca="1" si="222"/>
        <v/>
      </c>
      <c r="EL432" s="599" t="str">
        <f ca="1">IF($EI432="","",VLOOKUP(EI432,Invoer!$F$15:$AU$1999,3,FALSE))</f>
        <v/>
      </c>
      <c r="EM432" s="599" t="str">
        <f ca="1">IF($EI432="","",IF(EL432&lt;&gt;"Liq","",VLOOKUP(EI432,Invoer!$F$15:$AU$1999,4,FALSE)))</f>
        <v/>
      </c>
      <c r="EN432" s="599" t="str">
        <f ca="1">IF($EI432="","",VLOOKUP(EI432,Invoer!$F$15:$AU$1999,6,FALSE))</f>
        <v/>
      </c>
      <c r="EO432" s="599" t="str">
        <f ca="1">IF(EI432="","",VLOOKUP(EI432,Invoer!$F$15:$AU$1999,9,FALSE))</f>
        <v/>
      </c>
      <c r="EP432" s="599" t="str">
        <f ca="1">IF(EI432="","",VLOOKUP(EI432,Invoer!$F$15:$AU$1999,10,FALSE))</f>
        <v/>
      </c>
      <c r="EQ432" s="599" t="str">
        <f ca="1">IF(EI432="","",VLOOKUP(EI432,Invoer!$F$15:$AU$1999,11,FALSE))</f>
        <v/>
      </c>
      <c r="ER432" s="662" t="str">
        <f ca="1">IF(EI432="","",VLOOKUP(EI432,Invoer!CQ:CS,3,FALSE))</f>
        <v/>
      </c>
      <c r="ES432" s="662" t="str">
        <f t="shared" ca="1" si="223"/>
        <v/>
      </c>
      <c r="ET432" s="513" t="str">
        <f t="shared" ca="1" si="224"/>
        <v/>
      </c>
      <c r="EU432" s="112" t="str">
        <f t="shared" ca="1" si="225"/>
        <v/>
      </c>
      <c r="EV432" s="83" t="s">
        <v>160</v>
      </c>
      <c r="EW432" s="682" t="str">
        <f t="shared" ca="1" si="226"/>
        <v/>
      </c>
      <c r="EX432" s="662" t="str">
        <f t="shared" ca="1" si="227"/>
        <v/>
      </c>
      <c r="EY432"/>
      <c r="EZ432" s="56" t="e">
        <f t="shared" ca="1" si="235"/>
        <v>#VALUE!</v>
      </c>
      <c r="FA432" s="56" t="e">
        <f t="shared" ca="1" si="236"/>
        <v>#VALUE!</v>
      </c>
      <c r="FE432"/>
      <c r="FI432"/>
      <c r="FJ432"/>
    </row>
    <row r="433" spans="29:166" ht="12" customHeight="1" x14ac:dyDescent="0.2">
      <c r="AC433" s="435" t="str">
        <f>IF($AC$7&lt;3,Invoer!DR438,IF($AC$7=3,Invoer!BT438,"x"))</f>
        <v>x</v>
      </c>
      <c r="AD433" s="599" t="str">
        <f t="shared" si="228"/>
        <v/>
      </c>
      <c r="AE433" s="673" t="str">
        <f>IF($AD433="","",VLOOKUP(AD433,Invoer!$F$15:$AU$1999,2,FALSE))</f>
        <v/>
      </c>
      <c r="AF433" s="599" t="str">
        <f t="shared" si="229"/>
        <v/>
      </c>
      <c r="AG433" s="599" t="str">
        <f>IF($AD433="","",VLOOKUP(AD433,Invoer!$F$15:$AU$1999,3,FALSE))</f>
        <v/>
      </c>
      <c r="AH433" s="599" t="str">
        <f>IF($AD433="","",IF(AG433&lt;&gt;"Liq","",VLOOKUP(AD433,Invoer!$F$15:$AU$1999,4,FALSE)))</f>
        <v/>
      </c>
      <c r="AI433" s="677" t="str">
        <f>IF($AD433="","",VLOOKUP(AD433,Invoer!$F$15:$AU$1999,5,FALSE))</f>
        <v/>
      </c>
      <c r="AJ433" s="599" t="str">
        <f>IF($AD433="","",VLOOKUP(AD433,Invoer!$F$15:$AU$1999,6,FALSE))</f>
        <v/>
      </c>
      <c r="AK433" s="599" t="str">
        <f>IF($AD433="","",VLOOKUP(AD433,Invoer!$F$15:$AU$1999,9,FALSE))</f>
        <v/>
      </c>
      <c r="AL433" s="599" t="str">
        <f>IF($AD433="","",VLOOKUP(AD433,Invoer!$F$15:$AU$1999,10,FALSE))</f>
        <v/>
      </c>
      <c r="AM433" s="599" t="str">
        <f>IF($AD433="","",VLOOKUP(AD433,Invoer!$F$15:$BB$1999,14,FALSE))</f>
        <v/>
      </c>
      <c r="AN433" s="599" t="str">
        <f>IF($AD433="","",VLOOKUP(AD433,Invoer!$F$15:$AU$1999,11,FALSE))</f>
        <v/>
      </c>
      <c r="AO433" s="662" t="str">
        <f>IF($AD433="","",VLOOKUP(AD433,Invoer!$F$15:$AU$1999,15,FALSE))</f>
        <v/>
      </c>
      <c r="AP433" s="599" t="str">
        <f>IF($AD433="","",VLOOKUP(AD433,Invoer!$F$15:$AU$1999,19,FALSE))</f>
        <v/>
      </c>
      <c r="AQ433" s="662" t="str">
        <f>IF($AD433="","",VLOOKUP(AD433,Invoer!$F$15:$AU$1999,24,FALSE))</f>
        <v/>
      </c>
      <c r="AR433" s="662" t="str">
        <f>IF($AD433="","",VLOOKUP(AD433,Invoer!$F$15:$AU$1999,17,FALSE))</f>
        <v/>
      </c>
      <c r="AS433" s="678" t="str">
        <f t="shared" si="237"/>
        <v/>
      </c>
      <c r="AT433" s="676" t="str">
        <f t="shared" si="212"/>
        <v/>
      </c>
      <c r="AU433" s="77" t="e">
        <f t="shared" si="213"/>
        <v>#VALUE!</v>
      </c>
      <c r="AW433" s="57"/>
      <c r="AX433" s="57"/>
      <c r="BA433" s="83" t="e">
        <f ca="1">Invoer!DW438</f>
        <v>#N/A</v>
      </c>
      <c r="BB433" s="599" t="str">
        <f t="shared" ca="1" si="230"/>
        <v/>
      </c>
      <c r="BC433" s="673" t="str">
        <f ca="1">IF($BB433="","",VLOOKUP(BB433,Invoer!$F$15:$AU$1999,2,FALSE))</f>
        <v/>
      </c>
      <c r="BD433" s="599" t="str">
        <f t="shared" ca="1" si="231"/>
        <v/>
      </c>
      <c r="BE433" s="599" t="str">
        <f ca="1">IF($BB433="","",VLOOKUP(BB433,Invoer!$F$15:$AU$1999,5,FALSE))</f>
        <v/>
      </c>
      <c r="BF433" s="599" t="str">
        <f ca="1">IF($BB433="","",VLOOKUP(BB433,Invoer!$F$15:$AU$1999,6,FALSE))</f>
        <v/>
      </c>
      <c r="BG433" s="599" t="str">
        <f ca="1">IF($BB433="","",VLOOKUP(BB433,Invoer!$F$15:$AU$1999,9,FALSE))</f>
        <v/>
      </c>
      <c r="BH433" s="599" t="str">
        <f ca="1">IF($BB433="","",VLOOKUP(BB433,Invoer!$F$15:$AU$1999,10,FALSE))</f>
        <v/>
      </c>
      <c r="BI433" s="599" t="str">
        <f ca="1">IF($BB433="","",VLOOKUP(BB433,Invoer!$F$15:$BB$1999,14,FALSE))</f>
        <v/>
      </c>
      <c r="BJ433" s="599" t="str">
        <f ca="1">IF($BB433="","",VLOOKUP(BB433,Invoer!$F$15:$AU$1999,11,FALSE))</f>
        <v/>
      </c>
      <c r="BK433" s="662" t="str">
        <f t="shared" ca="1" si="232"/>
        <v/>
      </c>
      <c r="BL433" s="662" t="str">
        <f t="shared" ca="1" si="233"/>
        <v/>
      </c>
      <c r="BM433" s="679" t="str">
        <f t="shared" ca="1" si="234"/>
        <v/>
      </c>
      <c r="BN433" s="662" t="str">
        <f t="shared" ca="1" si="240"/>
        <v/>
      </c>
      <c r="BO433" s="662" t="str">
        <f ca="1">IF($BB433="","",VLOOKUP(BB433,Invoer!$F$15:$AU$1999,15,FALSE))</f>
        <v/>
      </c>
      <c r="BP433" s="662" t="str">
        <f ca="1">IF($BB433="","",VLOOKUP(BB433,Invoer!$F$15:$AU$1999,24,FALSE))</f>
        <v/>
      </c>
      <c r="BQ433" s="662" t="str">
        <f ca="1">IF($BB433="","",VLOOKUP(BB433,Invoer!$F$15:$AU$1999,17,FALSE))</f>
        <v/>
      </c>
      <c r="BS433" s="73" t="e">
        <f t="shared" ca="1" si="238"/>
        <v>#VALUE!</v>
      </c>
      <c r="BT433" s="57" t="str">
        <f t="shared" ca="1" si="239"/>
        <v/>
      </c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O433" s="61" t="e">
        <f ca="1">IF($DN$4&lt;3,Invoer!EB438,Invoer!EA438)</f>
        <v>#N/A</v>
      </c>
      <c r="DP433" s="599" t="str">
        <f t="shared" ca="1" si="219"/>
        <v/>
      </c>
      <c r="DQ433" s="673" t="str">
        <f ca="1">IF($DP433="","",VLOOKUP(DP433,Invoer!$F$15:$AU$1999,2,FALSE))</f>
        <v/>
      </c>
      <c r="DR433" s="599" t="str">
        <f t="shared" ca="1" si="220"/>
        <v/>
      </c>
      <c r="DS433" s="599" t="str">
        <f ca="1">IF($DP433="","",VLOOKUP(DP433,Invoer!$F$15:$AU$1999,3,FALSE))</f>
        <v/>
      </c>
      <c r="DT433" s="599" t="str">
        <f ca="1">IF($DP433="","",IF(DS433&lt;&gt;"Liq","",VLOOKUP(DP433,Invoer!$F$15:$AU$1999,4,FALSE)))</f>
        <v/>
      </c>
      <c r="DU433" s="599" t="str">
        <f ca="1">IF($DP433="","",VLOOKUP(DP433,Invoer!$F$15:$AU$1999,5,FALSE))</f>
        <v/>
      </c>
      <c r="DV433" s="599" t="str">
        <f ca="1">IF($DP433="","",VLOOKUP(DP433,Invoer!$F$15:$AU$1999,6,FALSE))</f>
        <v/>
      </c>
      <c r="DW433" s="599" t="str">
        <f ca="1">IF($DP433="","",VLOOKUP(DP433,Invoer!$F$15:$AU$1999,9,FALSE))</f>
        <v/>
      </c>
      <c r="DX433" s="599" t="str">
        <f ca="1">IF($DP433="","",VLOOKUP(DP433,Invoer!$F$15:$AU$1999,10,FALSE))</f>
        <v/>
      </c>
      <c r="DY433" s="595" t="str">
        <f ca="1">IF($DP433="","",VLOOKUP(DP433,Invoer!$F$15:$AU$1999,11,FALSE))</f>
        <v/>
      </c>
      <c r="DZ433" s="662" t="str">
        <f ca="1">IF($DP433="","",IF($DN$4&gt;2,"",VLOOKUP(DP433,Invoer!CQ:CS,3,FALSE)))</f>
        <v/>
      </c>
      <c r="EA433" s="541" t="str">
        <f ca="1">IF($DP433="","",IF(ISERROR(DQ433),0,IF($DN$4&lt;3,"",VLOOKUP(DP433,Invoer!$F$15:$AU$1999,15,FALSE))))</f>
        <v/>
      </c>
      <c r="EB433" s="595" t="str">
        <f ca="1">IF($DP433="","",IF($DN$4&lt;3,"",VLOOKUP(DP433,Invoer!$F$15:$AU$1999,19,FALSE)))</f>
        <v/>
      </c>
      <c r="EC433" s="541" t="str">
        <f ca="1">IF($DP433="","",IF(ISERROR(DQ433),0,IF($DN$4&lt;3,"",VLOOKUP(DP433,Invoer!$F$15:$AU$1999,24,FALSE))))</f>
        <v/>
      </c>
      <c r="ED433" s="541" t="str">
        <f ca="1">IF($DP433="","",IF(ISERROR(DQ433),0,IF($DN$4&lt;3,"",VLOOKUP(DP433,Invoer!$F$15:$AU$1999,17,FALSE))))</f>
        <v/>
      </c>
      <c r="EH433" s="89" t="e">
        <f ca="1">Invoer!CP438</f>
        <v>#N/A</v>
      </c>
      <c r="EI433" s="599" t="str">
        <f t="shared" ca="1" si="221"/>
        <v/>
      </c>
      <c r="EJ433" s="673" t="str">
        <f ca="1">IF(EI433="","",VLOOKUP(EI433,Invoer!$F$15:$AU$1999,2,FALSE))</f>
        <v/>
      </c>
      <c r="EK433" s="599" t="str">
        <f t="shared" ca="1" si="222"/>
        <v/>
      </c>
      <c r="EL433" s="599" t="str">
        <f ca="1">IF($EI433="","",VLOOKUP(EI433,Invoer!$F$15:$AU$1999,3,FALSE))</f>
        <v/>
      </c>
      <c r="EM433" s="599" t="str">
        <f ca="1">IF($EI433="","",IF(EL433&lt;&gt;"Liq","",VLOOKUP(EI433,Invoer!$F$15:$AU$1999,4,FALSE)))</f>
        <v/>
      </c>
      <c r="EN433" s="599" t="str">
        <f ca="1">IF($EI433="","",VLOOKUP(EI433,Invoer!$F$15:$AU$1999,6,FALSE))</f>
        <v/>
      </c>
      <c r="EO433" s="599" t="str">
        <f ca="1">IF(EI433="","",VLOOKUP(EI433,Invoer!$F$15:$AU$1999,9,FALSE))</f>
        <v/>
      </c>
      <c r="EP433" s="599" t="str">
        <f ca="1">IF(EI433="","",VLOOKUP(EI433,Invoer!$F$15:$AU$1999,10,FALSE))</f>
        <v/>
      </c>
      <c r="EQ433" s="599" t="str">
        <f ca="1">IF(EI433="","",VLOOKUP(EI433,Invoer!$F$15:$AU$1999,11,FALSE))</f>
        <v/>
      </c>
      <c r="ER433" s="662" t="str">
        <f ca="1">IF(EI433="","",VLOOKUP(EI433,Invoer!CQ:CS,3,FALSE))</f>
        <v/>
      </c>
      <c r="ES433" s="662" t="str">
        <f t="shared" ca="1" si="223"/>
        <v/>
      </c>
      <c r="ET433" s="513" t="str">
        <f t="shared" ca="1" si="224"/>
        <v/>
      </c>
      <c r="EU433" s="112" t="str">
        <f t="shared" ca="1" si="225"/>
        <v/>
      </c>
      <c r="EV433" s="83" t="s">
        <v>160</v>
      </c>
      <c r="EW433" s="682" t="str">
        <f t="shared" ca="1" si="226"/>
        <v/>
      </c>
      <c r="EX433" s="662" t="str">
        <f t="shared" ca="1" si="227"/>
        <v/>
      </c>
      <c r="EY433"/>
      <c r="EZ433" s="56" t="e">
        <f t="shared" ca="1" si="235"/>
        <v>#VALUE!</v>
      </c>
      <c r="FA433" s="56" t="e">
        <f t="shared" ca="1" si="236"/>
        <v>#VALUE!</v>
      </c>
      <c r="FE433"/>
      <c r="FI433"/>
      <c r="FJ433"/>
    </row>
    <row r="434" spans="29:166" ht="12" customHeight="1" x14ac:dyDescent="0.2">
      <c r="AC434" s="435" t="str">
        <f>IF($AC$7&lt;3,Invoer!DR439,IF($AC$7=3,Invoer!BT439,"x"))</f>
        <v>x</v>
      </c>
      <c r="AD434" s="599" t="str">
        <f t="shared" si="228"/>
        <v/>
      </c>
      <c r="AE434" s="673" t="str">
        <f>IF($AD434="","",VLOOKUP(AD434,Invoer!$F$15:$AU$1999,2,FALSE))</f>
        <v/>
      </c>
      <c r="AF434" s="599" t="str">
        <f t="shared" si="229"/>
        <v/>
      </c>
      <c r="AG434" s="599" t="str">
        <f>IF($AD434="","",VLOOKUP(AD434,Invoer!$F$15:$AU$1999,3,FALSE))</f>
        <v/>
      </c>
      <c r="AH434" s="599" t="str">
        <f>IF($AD434="","",IF(AG434&lt;&gt;"Liq","",VLOOKUP(AD434,Invoer!$F$15:$AU$1999,4,FALSE)))</f>
        <v/>
      </c>
      <c r="AI434" s="677" t="str">
        <f>IF($AD434="","",VLOOKUP(AD434,Invoer!$F$15:$AU$1999,5,FALSE))</f>
        <v/>
      </c>
      <c r="AJ434" s="599" t="str">
        <f>IF($AD434="","",VLOOKUP(AD434,Invoer!$F$15:$AU$1999,6,FALSE))</f>
        <v/>
      </c>
      <c r="AK434" s="599" t="str">
        <f>IF($AD434="","",VLOOKUP(AD434,Invoer!$F$15:$AU$1999,9,FALSE))</f>
        <v/>
      </c>
      <c r="AL434" s="599" t="str">
        <f>IF($AD434="","",VLOOKUP(AD434,Invoer!$F$15:$AU$1999,10,FALSE))</f>
        <v/>
      </c>
      <c r="AM434" s="599" t="str">
        <f>IF($AD434="","",VLOOKUP(AD434,Invoer!$F$15:$BB$1999,14,FALSE))</f>
        <v/>
      </c>
      <c r="AN434" s="599" t="str">
        <f>IF($AD434="","",VLOOKUP(AD434,Invoer!$F$15:$AU$1999,11,FALSE))</f>
        <v/>
      </c>
      <c r="AO434" s="662" t="str">
        <f>IF($AD434="","",VLOOKUP(AD434,Invoer!$F$15:$AU$1999,15,FALSE))</f>
        <v/>
      </c>
      <c r="AP434" s="599" t="str">
        <f>IF($AD434="","",VLOOKUP(AD434,Invoer!$F$15:$AU$1999,19,FALSE))</f>
        <v/>
      </c>
      <c r="AQ434" s="662" t="str">
        <f>IF($AD434="","",VLOOKUP(AD434,Invoer!$F$15:$AU$1999,24,FALSE))</f>
        <v/>
      </c>
      <c r="AR434" s="662" t="str">
        <f>IF($AD434="","",VLOOKUP(AD434,Invoer!$F$15:$AU$1999,17,FALSE))</f>
        <v/>
      </c>
      <c r="AS434" s="678" t="str">
        <f t="shared" si="237"/>
        <v/>
      </c>
      <c r="AT434" s="676" t="str">
        <f t="shared" si="212"/>
        <v/>
      </c>
      <c r="AU434" s="77" t="e">
        <f t="shared" si="213"/>
        <v>#VALUE!</v>
      </c>
      <c r="AW434" s="57"/>
      <c r="AX434" s="57"/>
      <c r="BA434" s="83" t="e">
        <f ca="1">Invoer!DW439</f>
        <v>#N/A</v>
      </c>
      <c r="BB434" s="599" t="str">
        <f t="shared" ca="1" si="230"/>
        <v/>
      </c>
      <c r="BC434" s="673" t="str">
        <f ca="1">IF($BB434="","",VLOOKUP(BB434,Invoer!$F$15:$AU$1999,2,FALSE))</f>
        <v/>
      </c>
      <c r="BD434" s="599" t="str">
        <f t="shared" ca="1" si="231"/>
        <v/>
      </c>
      <c r="BE434" s="599" t="str">
        <f ca="1">IF($BB434="","",VLOOKUP(BB434,Invoer!$F$15:$AU$1999,5,FALSE))</f>
        <v/>
      </c>
      <c r="BF434" s="599" t="str">
        <f ca="1">IF($BB434="","",VLOOKUP(BB434,Invoer!$F$15:$AU$1999,6,FALSE))</f>
        <v/>
      </c>
      <c r="BG434" s="599" t="str">
        <f ca="1">IF($BB434="","",VLOOKUP(BB434,Invoer!$F$15:$AU$1999,9,FALSE))</f>
        <v/>
      </c>
      <c r="BH434" s="599" t="str">
        <f ca="1">IF($BB434="","",VLOOKUP(BB434,Invoer!$F$15:$AU$1999,10,FALSE))</f>
        <v/>
      </c>
      <c r="BI434" s="599" t="str">
        <f ca="1">IF($BB434="","",VLOOKUP(BB434,Invoer!$F$15:$BB$1999,14,FALSE))</f>
        <v/>
      </c>
      <c r="BJ434" s="599" t="str">
        <f ca="1">IF($BB434="","",VLOOKUP(BB434,Invoer!$F$15:$AU$1999,11,FALSE))</f>
        <v/>
      </c>
      <c r="BK434" s="662" t="str">
        <f t="shared" ca="1" si="232"/>
        <v/>
      </c>
      <c r="BL434" s="662" t="str">
        <f t="shared" ca="1" si="233"/>
        <v/>
      </c>
      <c r="BM434" s="679" t="str">
        <f t="shared" ca="1" si="234"/>
        <v/>
      </c>
      <c r="BN434" s="662" t="str">
        <f t="shared" ca="1" si="240"/>
        <v/>
      </c>
      <c r="BO434" s="662" t="str">
        <f ca="1">IF($BB434="","",VLOOKUP(BB434,Invoer!$F$15:$AU$1999,15,FALSE))</f>
        <v/>
      </c>
      <c r="BP434" s="662" t="str">
        <f ca="1">IF($BB434="","",VLOOKUP(BB434,Invoer!$F$15:$AU$1999,24,FALSE))</f>
        <v/>
      </c>
      <c r="BQ434" s="662" t="str">
        <f ca="1">IF($BB434="","",VLOOKUP(BB434,Invoer!$F$15:$AU$1999,17,FALSE))</f>
        <v/>
      </c>
      <c r="BS434" s="73" t="e">
        <f t="shared" ca="1" si="238"/>
        <v>#VALUE!</v>
      </c>
      <c r="BT434" s="57" t="str">
        <f t="shared" ca="1" si="239"/>
        <v/>
      </c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O434" s="61" t="e">
        <f ca="1">IF($DN$4&lt;3,Invoer!EB439,Invoer!EA439)</f>
        <v>#N/A</v>
      </c>
      <c r="DP434" s="599" t="str">
        <f t="shared" ca="1" si="219"/>
        <v/>
      </c>
      <c r="DQ434" s="673" t="str">
        <f ca="1">IF($DP434="","",VLOOKUP(DP434,Invoer!$F$15:$AU$1999,2,FALSE))</f>
        <v/>
      </c>
      <c r="DR434" s="599" t="str">
        <f t="shared" ca="1" si="220"/>
        <v/>
      </c>
      <c r="DS434" s="599" t="str">
        <f ca="1">IF($DP434="","",VLOOKUP(DP434,Invoer!$F$15:$AU$1999,3,FALSE))</f>
        <v/>
      </c>
      <c r="DT434" s="599" t="str">
        <f ca="1">IF($DP434="","",IF(DS434&lt;&gt;"Liq","",VLOOKUP(DP434,Invoer!$F$15:$AU$1999,4,FALSE)))</f>
        <v/>
      </c>
      <c r="DU434" s="599" t="str">
        <f ca="1">IF($DP434="","",VLOOKUP(DP434,Invoer!$F$15:$AU$1999,5,FALSE))</f>
        <v/>
      </c>
      <c r="DV434" s="599" t="str">
        <f ca="1">IF($DP434="","",VLOOKUP(DP434,Invoer!$F$15:$AU$1999,6,FALSE))</f>
        <v/>
      </c>
      <c r="DW434" s="599" t="str">
        <f ca="1">IF($DP434="","",VLOOKUP(DP434,Invoer!$F$15:$AU$1999,9,FALSE))</f>
        <v/>
      </c>
      <c r="DX434" s="599" t="str">
        <f ca="1">IF($DP434="","",VLOOKUP(DP434,Invoer!$F$15:$AU$1999,10,FALSE))</f>
        <v/>
      </c>
      <c r="DY434" s="595" t="str">
        <f ca="1">IF($DP434="","",VLOOKUP(DP434,Invoer!$F$15:$AU$1999,11,FALSE))</f>
        <v/>
      </c>
      <c r="DZ434" s="662" t="str">
        <f ca="1">IF($DP434="","",IF($DN$4&gt;2,"",VLOOKUP(DP434,Invoer!CQ:CS,3,FALSE)))</f>
        <v/>
      </c>
      <c r="EA434" s="541" t="str">
        <f ca="1">IF($DP434="","",IF(ISERROR(DQ434),0,IF($DN$4&lt;3,"",VLOOKUP(DP434,Invoer!$F$15:$AU$1999,15,FALSE))))</f>
        <v/>
      </c>
      <c r="EB434" s="595" t="str">
        <f ca="1">IF($DP434="","",IF($DN$4&lt;3,"",VLOOKUP(DP434,Invoer!$F$15:$AU$1999,19,FALSE)))</f>
        <v/>
      </c>
      <c r="EC434" s="541" t="str">
        <f ca="1">IF($DP434="","",IF(ISERROR(DQ434),0,IF($DN$4&lt;3,"",VLOOKUP(DP434,Invoer!$F$15:$AU$1999,24,FALSE))))</f>
        <v/>
      </c>
      <c r="ED434" s="541" t="str">
        <f ca="1">IF($DP434="","",IF(ISERROR(DQ434),0,IF($DN$4&lt;3,"",VLOOKUP(DP434,Invoer!$F$15:$AU$1999,17,FALSE))))</f>
        <v/>
      </c>
      <c r="EH434" s="89" t="e">
        <f ca="1">Invoer!CP439</f>
        <v>#N/A</v>
      </c>
      <c r="EI434" s="599" t="str">
        <f t="shared" ca="1" si="221"/>
        <v/>
      </c>
      <c r="EJ434" s="673" t="str">
        <f ca="1">IF(EI434="","",VLOOKUP(EI434,Invoer!$F$15:$AU$1999,2,FALSE))</f>
        <v/>
      </c>
      <c r="EK434" s="599" t="str">
        <f t="shared" ca="1" si="222"/>
        <v/>
      </c>
      <c r="EL434" s="599" t="str">
        <f ca="1">IF($EI434="","",VLOOKUP(EI434,Invoer!$F$15:$AU$1999,3,FALSE))</f>
        <v/>
      </c>
      <c r="EM434" s="599" t="str">
        <f ca="1">IF($EI434="","",IF(EL434&lt;&gt;"Liq","",VLOOKUP(EI434,Invoer!$F$15:$AU$1999,4,FALSE)))</f>
        <v/>
      </c>
      <c r="EN434" s="599" t="str">
        <f ca="1">IF($EI434="","",VLOOKUP(EI434,Invoer!$F$15:$AU$1999,6,FALSE))</f>
        <v/>
      </c>
      <c r="EO434" s="599" t="str">
        <f ca="1">IF(EI434="","",VLOOKUP(EI434,Invoer!$F$15:$AU$1999,9,FALSE))</f>
        <v/>
      </c>
      <c r="EP434" s="599" t="str">
        <f ca="1">IF(EI434="","",VLOOKUP(EI434,Invoer!$F$15:$AU$1999,10,FALSE))</f>
        <v/>
      </c>
      <c r="EQ434" s="599" t="str">
        <f ca="1">IF(EI434="","",VLOOKUP(EI434,Invoer!$F$15:$AU$1999,11,FALSE))</f>
        <v/>
      </c>
      <c r="ER434" s="662" t="str">
        <f ca="1">IF(EI434="","",VLOOKUP(EI434,Invoer!CQ:CS,3,FALSE))</f>
        <v/>
      </c>
      <c r="ES434" s="662" t="str">
        <f t="shared" ca="1" si="223"/>
        <v/>
      </c>
      <c r="ET434" s="513" t="str">
        <f t="shared" ca="1" si="224"/>
        <v/>
      </c>
      <c r="EU434" s="112" t="str">
        <f t="shared" ca="1" si="225"/>
        <v/>
      </c>
      <c r="EV434" s="83" t="s">
        <v>160</v>
      </c>
      <c r="EW434" s="682" t="str">
        <f t="shared" ca="1" si="226"/>
        <v/>
      </c>
      <c r="EX434" s="662" t="str">
        <f t="shared" ca="1" si="227"/>
        <v/>
      </c>
      <c r="EY434"/>
      <c r="EZ434" s="56" t="e">
        <f t="shared" ca="1" si="235"/>
        <v>#VALUE!</v>
      </c>
      <c r="FA434" s="56" t="e">
        <f t="shared" ca="1" si="236"/>
        <v>#VALUE!</v>
      </c>
      <c r="FE434"/>
      <c r="FI434"/>
      <c r="FJ434"/>
    </row>
    <row r="435" spans="29:166" ht="12" customHeight="1" x14ac:dyDescent="0.2">
      <c r="AC435" s="435" t="str">
        <f>IF($AC$7&lt;3,Invoer!DR440,IF($AC$7=3,Invoer!BT440,"x"))</f>
        <v>x</v>
      </c>
      <c r="AD435" s="599" t="str">
        <f t="shared" si="228"/>
        <v/>
      </c>
      <c r="AE435" s="673" t="str">
        <f>IF($AD435="","",VLOOKUP(AD435,Invoer!$F$15:$AU$1999,2,FALSE))</f>
        <v/>
      </c>
      <c r="AF435" s="599" t="str">
        <f t="shared" si="229"/>
        <v/>
      </c>
      <c r="AG435" s="599" t="str">
        <f>IF($AD435="","",VLOOKUP(AD435,Invoer!$F$15:$AU$1999,3,FALSE))</f>
        <v/>
      </c>
      <c r="AH435" s="599" t="str">
        <f>IF($AD435="","",IF(AG435&lt;&gt;"Liq","",VLOOKUP(AD435,Invoer!$F$15:$AU$1999,4,FALSE)))</f>
        <v/>
      </c>
      <c r="AI435" s="677" t="str">
        <f>IF($AD435="","",VLOOKUP(AD435,Invoer!$F$15:$AU$1999,5,FALSE))</f>
        <v/>
      </c>
      <c r="AJ435" s="599" t="str">
        <f>IF($AD435="","",VLOOKUP(AD435,Invoer!$F$15:$AU$1999,6,FALSE))</f>
        <v/>
      </c>
      <c r="AK435" s="599" t="str">
        <f>IF($AD435="","",VLOOKUP(AD435,Invoer!$F$15:$AU$1999,9,FALSE))</f>
        <v/>
      </c>
      <c r="AL435" s="599" t="str">
        <f>IF($AD435="","",VLOOKUP(AD435,Invoer!$F$15:$AU$1999,10,FALSE))</f>
        <v/>
      </c>
      <c r="AM435" s="599" t="str">
        <f>IF($AD435="","",VLOOKUP(AD435,Invoer!$F$15:$BB$1999,14,FALSE))</f>
        <v/>
      </c>
      <c r="AN435" s="599" t="str">
        <f>IF($AD435="","",VLOOKUP(AD435,Invoer!$F$15:$AU$1999,11,FALSE))</f>
        <v/>
      </c>
      <c r="AO435" s="662" t="str">
        <f>IF($AD435="","",VLOOKUP(AD435,Invoer!$F$15:$AU$1999,15,FALSE))</f>
        <v/>
      </c>
      <c r="AP435" s="599" t="str">
        <f>IF($AD435="","",VLOOKUP(AD435,Invoer!$F$15:$AU$1999,19,FALSE))</f>
        <v/>
      </c>
      <c r="AQ435" s="662" t="str">
        <f>IF($AD435="","",VLOOKUP(AD435,Invoer!$F$15:$AU$1999,24,FALSE))</f>
        <v/>
      </c>
      <c r="AR435" s="662" t="str">
        <f>IF($AD435="","",VLOOKUP(AD435,Invoer!$F$15:$AU$1999,17,FALSE))</f>
        <v/>
      </c>
      <c r="AS435" s="678" t="str">
        <f t="shared" si="237"/>
        <v/>
      </c>
      <c r="AT435" s="676" t="str">
        <f t="shared" si="212"/>
        <v/>
      </c>
      <c r="AU435" s="77" t="e">
        <f t="shared" si="213"/>
        <v>#VALUE!</v>
      </c>
      <c r="AW435" s="57"/>
      <c r="AX435" s="57"/>
      <c r="BA435" s="83" t="e">
        <f ca="1">Invoer!DW440</f>
        <v>#N/A</v>
      </c>
      <c r="BB435" s="599" t="str">
        <f t="shared" ca="1" si="230"/>
        <v/>
      </c>
      <c r="BC435" s="673" t="str">
        <f ca="1">IF($BB435="","",VLOOKUP(BB435,Invoer!$F$15:$AU$1999,2,FALSE))</f>
        <v/>
      </c>
      <c r="BD435" s="599" t="str">
        <f t="shared" ca="1" si="231"/>
        <v/>
      </c>
      <c r="BE435" s="599" t="str">
        <f ca="1">IF($BB435="","",VLOOKUP(BB435,Invoer!$F$15:$AU$1999,5,FALSE))</f>
        <v/>
      </c>
      <c r="BF435" s="599" t="str">
        <f ca="1">IF($BB435="","",VLOOKUP(BB435,Invoer!$F$15:$AU$1999,6,FALSE))</f>
        <v/>
      </c>
      <c r="BG435" s="599" t="str">
        <f ca="1">IF($BB435="","",VLOOKUP(BB435,Invoer!$F$15:$AU$1999,9,FALSE))</f>
        <v/>
      </c>
      <c r="BH435" s="599" t="str">
        <f ca="1">IF($BB435="","",VLOOKUP(BB435,Invoer!$F$15:$AU$1999,10,FALSE))</f>
        <v/>
      </c>
      <c r="BI435" s="599" t="str">
        <f ca="1">IF($BB435="","",VLOOKUP(BB435,Invoer!$F$15:$BB$1999,14,FALSE))</f>
        <v/>
      </c>
      <c r="BJ435" s="599" t="str">
        <f ca="1">IF($BB435="","",VLOOKUP(BB435,Invoer!$F$15:$AU$1999,11,FALSE))</f>
        <v/>
      </c>
      <c r="BK435" s="662" t="str">
        <f t="shared" ca="1" si="232"/>
        <v/>
      </c>
      <c r="BL435" s="662" t="str">
        <f t="shared" ca="1" si="233"/>
        <v/>
      </c>
      <c r="BM435" s="679" t="str">
        <f t="shared" ca="1" si="234"/>
        <v/>
      </c>
      <c r="BN435" s="662" t="str">
        <f t="shared" ca="1" si="240"/>
        <v/>
      </c>
      <c r="BO435" s="662" t="str">
        <f ca="1">IF($BB435="","",VLOOKUP(BB435,Invoer!$F$15:$AU$1999,15,FALSE))</f>
        <v/>
      </c>
      <c r="BP435" s="662" t="str">
        <f ca="1">IF($BB435="","",VLOOKUP(BB435,Invoer!$F$15:$AU$1999,24,FALSE))</f>
        <v/>
      </c>
      <c r="BQ435" s="662" t="str">
        <f ca="1">IF($BB435="","",VLOOKUP(BB435,Invoer!$F$15:$AU$1999,17,FALSE))</f>
        <v/>
      </c>
      <c r="BS435" s="73" t="e">
        <f t="shared" ca="1" si="238"/>
        <v>#VALUE!</v>
      </c>
      <c r="BT435" s="57" t="str">
        <f t="shared" ca="1" si="239"/>
        <v/>
      </c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O435" s="61" t="e">
        <f ca="1">IF($DN$4&lt;3,Invoer!EB440,Invoer!EA440)</f>
        <v>#N/A</v>
      </c>
      <c r="DP435" s="599" t="str">
        <f t="shared" ca="1" si="219"/>
        <v/>
      </c>
      <c r="DQ435" s="673" t="str">
        <f ca="1">IF($DP435="","",VLOOKUP(DP435,Invoer!$F$15:$AU$1999,2,FALSE))</f>
        <v/>
      </c>
      <c r="DR435" s="599" t="str">
        <f t="shared" ca="1" si="220"/>
        <v/>
      </c>
      <c r="DS435" s="599" t="str">
        <f ca="1">IF($DP435="","",VLOOKUP(DP435,Invoer!$F$15:$AU$1999,3,FALSE))</f>
        <v/>
      </c>
      <c r="DT435" s="599" t="str">
        <f ca="1">IF($DP435="","",IF(DS435&lt;&gt;"Liq","",VLOOKUP(DP435,Invoer!$F$15:$AU$1999,4,FALSE)))</f>
        <v/>
      </c>
      <c r="DU435" s="599" t="str">
        <f ca="1">IF($DP435="","",VLOOKUP(DP435,Invoer!$F$15:$AU$1999,5,FALSE))</f>
        <v/>
      </c>
      <c r="DV435" s="599" t="str">
        <f ca="1">IF($DP435="","",VLOOKUP(DP435,Invoer!$F$15:$AU$1999,6,FALSE))</f>
        <v/>
      </c>
      <c r="DW435" s="599" t="str">
        <f ca="1">IF($DP435="","",VLOOKUP(DP435,Invoer!$F$15:$AU$1999,9,FALSE))</f>
        <v/>
      </c>
      <c r="DX435" s="599" t="str">
        <f ca="1">IF($DP435="","",VLOOKUP(DP435,Invoer!$F$15:$AU$1999,10,FALSE))</f>
        <v/>
      </c>
      <c r="DY435" s="595" t="str">
        <f ca="1">IF($DP435="","",VLOOKUP(DP435,Invoer!$F$15:$AU$1999,11,FALSE))</f>
        <v/>
      </c>
      <c r="DZ435" s="662" t="str">
        <f ca="1">IF($DP435="","",IF($DN$4&gt;2,"",VLOOKUP(DP435,Invoer!CQ:CS,3,FALSE)))</f>
        <v/>
      </c>
      <c r="EA435" s="541" t="str">
        <f ca="1">IF($DP435="","",IF(ISERROR(DQ435),0,IF($DN$4&lt;3,"",VLOOKUP(DP435,Invoer!$F$15:$AU$1999,15,FALSE))))</f>
        <v/>
      </c>
      <c r="EB435" s="595" t="str">
        <f ca="1">IF($DP435="","",IF($DN$4&lt;3,"",VLOOKUP(DP435,Invoer!$F$15:$AU$1999,19,FALSE)))</f>
        <v/>
      </c>
      <c r="EC435" s="541" t="str">
        <f ca="1">IF($DP435="","",IF(ISERROR(DQ435),0,IF($DN$4&lt;3,"",VLOOKUP(DP435,Invoer!$F$15:$AU$1999,24,FALSE))))</f>
        <v/>
      </c>
      <c r="ED435" s="541" t="str">
        <f ca="1">IF($DP435="","",IF(ISERROR(DQ435),0,IF($DN$4&lt;3,"",VLOOKUP(DP435,Invoer!$F$15:$AU$1999,17,FALSE))))</f>
        <v/>
      </c>
      <c r="EH435" s="89" t="e">
        <f ca="1">Invoer!CP440</f>
        <v>#N/A</v>
      </c>
      <c r="EI435" s="599" t="str">
        <f t="shared" ca="1" si="221"/>
        <v/>
      </c>
      <c r="EJ435" s="673" t="str">
        <f ca="1">IF(EI435="","",VLOOKUP(EI435,Invoer!$F$15:$AU$1999,2,FALSE))</f>
        <v/>
      </c>
      <c r="EK435" s="599" t="str">
        <f t="shared" ca="1" si="222"/>
        <v/>
      </c>
      <c r="EL435" s="599" t="str">
        <f ca="1">IF($EI435="","",VLOOKUP(EI435,Invoer!$F$15:$AU$1999,3,FALSE))</f>
        <v/>
      </c>
      <c r="EM435" s="599" t="str">
        <f ca="1">IF($EI435="","",IF(EL435&lt;&gt;"Liq","",VLOOKUP(EI435,Invoer!$F$15:$AU$1999,4,FALSE)))</f>
        <v/>
      </c>
      <c r="EN435" s="599" t="str">
        <f ca="1">IF($EI435="","",VLOOKUP(EI435,Invoer!$F$15:$AU$1999,6,FALSE))</f>
        <v/>
      </c>
      <c r="EO435" s="599" t="str">
        <f ca="1">IF(EI435="","",VLOOKUP(EI435,Invoer!$F$15:$AU$1999,9,FALSE))</f>
        <v/>
      </c>
      <c r="EP435" s="599" t="str">
        <f ca="1">IF(EI435="","",VLOOKUP(EI435,Invoer!$F$15:$AU$1999,10,FALSE))</f>
        <v/>
      </c>
      <c r="EQ435" s="599" t="str">
        <f ca="1">IF(EI435="","",VLOOKUP(EI435,Invoer!$F$15:$AU$1999,11,FALSE))</f>
        <v/>
      </c>
      <c r="ER435" s="662" t="str">
        <f ca="1">IF(EI435="","",VLOOKUP(EI435,Invoer!CQ:CS,3,FALSE))</f>
        <v/>
      </c>
      <c r="ES435" s="662" t="str">
        <f t="shared" ca="1" si="223"/>
        <v/>
      </c>
      <c r="ET435" s="513" t="str">
        <f t="shared" ca="1" si="224"/>
        <v/>
      </c>
      <c r="EU435" s="112" t="str">
        <f t="shared" ca="1" si="225"/>
        <v/>
      </c>
      <c r="EV435" s="83" t="s">
        <v>160</v>
      </c>
      <c r="EW435" s="682" t="str">
        <f t="shared" ca="1" si="226"/>
        <v/>
      </c>
      <c r="EX435" s="662" t="str">
        <f t="shared" ca="1" si="227"/>
        <v/>
      </c>
      <c r="EY435"/>
      <c r="EZ435" s="56" t="e">
        <f t="shared" ca="1" si="235"/>
        <v>#VALUE!</v>
      </c>
      <c r="FA435" s="56" t="e">
        <f t="shared" ca="1" si="236"/>
        <v>#VALUE!</v>
      </c>
      <c r="FE435"/>
      <c r="FI435"/>
      <c r="FJ435"/>
    </row>
    <row r="436" spans="29:166" ht="12" customHeight="1" x14ac:dyDescent="0.2">
      <c r="AC436" s="435" t="str">
        <f>IF($AC$7&lt;3,Invoer!DR441,IF($AC$7=3,Invoer!BT441,"x"))</f>
        <v>x</v>
      </c>
      <c r="AD436" s="599" t="str">
        <f t="shared" si="228"/>
        <v/>
      </c>
      <c r="AE436" s="673" t="str">
        <f>IF($AD436="","",VLOOKUP(AD436,Invoer!$F$15:$AU$1999,2,FALSE))</f>
        <v/>
      </c>
      <c r="AF436" s="599" t="str">
        <f t="shared" si="229"/>
        <v/>
      </c>
      <c r="AG436" s="599" t="str">
        <f>IF($AD436="","",VLOOKUP(AD436,Invoer!$F$15:$AU$1999,3,FALSE))</f>
        <v/>
      </c>
      <c r="AH436" s="599" t="str">
        <f>IF($AD436="","",IF(AG436&lt;&gt;"Liq","",VLOOKUP(AD436,Invoer!$F$15:$AU$1999,4,FALSE)))</f>
        <v/>
      </c>
      <c r="AI436" s="677" t="str">
        <f>IF($AD436="","",VLOOKUP(AD436,Invoer!$F$15:$AU$1999,5,FALSE))</f>
        <v/>
      </c>
      <c r="AJ436" s="599" t="str">
        <f>IF($AD436="","",VLOOKUP(AD436,Invoer!$F$15:$AU$1999,6,FALSE))</f>
        <v/>
      </c>
      <c r="AK436" s="599" t="str">
        <f>IF($AD436="","",VLOOKUP(AD436,Invoer!$F$15:$AU$1999,9,FALSE))</f>
        <v/>
      </c>
      <c r="AL436" s="599" t="str">
        <f>IF($AD436="","",VLOOKUP(AD436,Invoer!$F$15:$AU$1999,10,FALSE))</f>
        <v/>
      </c>
      <c r="AM436" s="599" t="str">
        <f>IF($AD436="","",VLOOKUP(AD436,Invoer!$F$15:$BB$1999,14,FALSE))</f>
        <v/>
      </c>
      <c r="AN436" s="599" t="str">
        <f>IF($AD436="","",VLOOKUP(AD436,Invoer!$F$15:$AU$1999,11,FALSE))</f>
        <v/>
      </c>
      <c r="AO436" s="662" t="str">
        <f>IF($AD436="","",VLOOKUP(AD436,Invoer!$F$15:$AU$1999,15,FALSE))</f>
        <v/>
      </c>
      <c r="AP436" s="599" t="str">
        <f>IF($AD436="","",VLOOKUP(AD436,Invoer!$F$15:$AU$1999,19,FALSE))</f>
        <v/>
      </c>
      <c r="AQ436" s="662" t="str">
        <f>IF($AD436="","",VLOOKUP(AD436,Invoer!$F$15:$AU$1999,24,FALSE))</f>
        <v/>
      </c>
      <c r="AR436" s="662" t="str">
        <f>IF($AD436="","",VLOOKUP(AD436,Invoer!$F$15:$AU$1999,17,FALSE))</f>
        <v/>
      </c>
      <c r="AS436" s="678" t="str">
        <f t="shared" si="237"/>
        <v/>
      </c>
      <c r="AT436" s="676" t="str">
        <f t="shared" si="212"/>
        <v/>
      </c>
      <c r="AU436" s="77" t="e">
        <f t="shared" si="213"/>
        <v>#VALUE!</v>
      </c>
      <c r="AW436" s="57"/>
      <c r="AX436" s="57"/>
      <c r="BA436" s="83" t="e">
        <f ca="1">Invoer!DW441</f>
        <v>#N/A</v>
      </c>
      <c r="BB436" s="599" t="str">
        <f t="shared" ca="1" si="230"/>
        <v/>
      </c>
      <c r="BC436" s="673" t="str">
        <f ca="1">IF($BB436="","",VLOOKUP(BB436,Invoer!$F$15:$AU$1999,2,FALSE))</f>
        <v/>
      </c>
      <c r="BD436" s="599" t="str">
        <f t="shared" ca="1" si="231"/>
        <v/>
      </c>
      <c r="BE436" s="599" t="str">
        <f ca="1">IF($BB436="","",VLOOKUP(BB436,Invoer!$F$15:$AU$1999,5,FALSE))</f>
        <v/>
      </c>
      <c r="BF436" s="599" t="str">
        <f ca="1">IF($BB436="","",VLOOKUP(BB436,Invoer!$F$15:$AU$1999,6,FALSE))</f>
        <v/>
      </c>
      <c r="BG436" s="599" t="str">
        <f ca="1">IF($BB436="","",VLOOKUP(BB436,Invoer!$F$15:$AU$1999,9,FALSE))</f>
        <v/>
      </c>
      <c r="BH436" s="599" t="str">
        <f ca="1">IF($BB436="","",VLOOKUP(BB436,Invoer!$F$15:$AU$1999,10,FALSE))</f>
        <v/>
      </c>
      <c r="BI436" s="599" t="str">
        <f ca="1">IF($BB436="","",VLOOKUP(BB436,Invoer!$F$15:$BB$1999,14,FALSE))</f>
        <v/>
      </c>
      <c r="BJ436" s="599" t="str">
        <f ca="1">IF($BB436="","",VLOOKUP(BB436,Invoer!$F$15:$AU$1999,11,FALSE))</f>
        <v/>
      </c>
      <c r="BK436" s="662" t="str">
        <f t="shared" ca="1" si="232"/>
        <v/>
      </c>
      <c r="BL436" s="662" t="str">
        <f t="shared" ca="1" si="233"/>
        <v/>
      </c>
      <c r="BM436" s="679" t="str">
        <f t="shared" ca="1" si="234"/>
        <v/>
      </c>
      <c r="BN436" s="662" t="str">
        <f t="shared" ca="1" si="240"/>
        <v/>
      </c>
      <c r="BO436" s="662" t="str">
        <f ca="1">IF($BB436="","",VLOOKUP(BB436,Invoer!$F$15:$AU$1999,15,FALSE))</f>
        <v/>
      </c>
      <c r="BP436" s="662" t="str">
        <f ca="1">IF($BB436="","",VLOOKUP(BB436,Invoer!$F$15:$AU$1999,24,FALSE))</f>
        <v/>
      </c>
      <c r="BQ436" s="662" t="str">
        <f ca="1">IF($BB436="","",VLOOKUP(BB436,Invoer!$F$15:$AU$1999,17,FALSE))</f>
        <v/>
      </c>
      <c r="BS436" s="73" t="e">
        <f t="shared" ca="1" si="238"/>
        <v>#VALUE!</v>
      </c>
      <c r="BT436" s="57" t="str">
        <f t="shared" ca="1" si="239"/>
        <v/>
      </c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O436" s="61" t="e">
        <f ca="1">IF($DN$4&lt;3,Invoer!EB441,Invoer!EA441)</f>
        <v>#N/A</v>
      </c>
      <c r="DP436" s="599" t="str">
        <f t="shared" ca="1" si="219"/>
        <v/>
      </c>
      <c r="DQ436" s="673" t="str">
        <f ca="1">IF($DP436="","",VLOOKUP(DP436,Invoer!$F$15:$AU$1999,2,FALSE))</f>
        <v/>
      </c>
      <c r="DR436" s="599" t="str">
        <f t="shared" ca="1" si="220"/>
        <v/>
      </c>
      <c r="DS436" s="599" t="str">
        <f ca="1">IF($DP436="","",VLOOKUP(DP436,Invoer!$F$15:$AU$1999,3,FALSE))</f>
        <v/>
      </c>
      <c r="DT436" s="599" t="str">
        <f ca="1">IF($DP436="","",IF(DS436&lt;&gt;"Liq","",VLOOKUP(DP436,Invoer!$F$15:$AU$1999,4,FALSE)))</f>
        <v/>
      </c>
      <c r="DU436" s="599" t="str">
        <f ca="1">IF($DP436="","",VLOOKUP(DP436,Invoer!$F$15:$AU$1999,5,FALSE))</f>
        <v/>
      </c>
      <c r="DV436" s="599" t="str">
        <f ca="1">IF($DP436="","",VLOOKUP(DP436,Invoer!$F$15:$AU$1999,6,FALSE))</f>
        <v/>
      </c>
      <c r="DW436" s="599" t="str">
        <f ca="1">IF($DP436="","",VLOOKUP(DP436,Invoer!$F$15:$AU$1999,9,FALSE))</f>
        <v/>
      </c>
      <c r="DX436" s="599" t="str">
        <f ca="1">IF($DP436="","",VLOOKUP(DP436,Invoer!$F$15:$AU$1999,10,FALSE))</f>
        <v/>
      </c>
      <c r="DY436" s="595" t="str">
        <f ca="1">IF($DP436="","",VLOOKUP(DP436,Invoer!$F$15:$AU$1999,11,FALSE))</f>
        <v/>
      </c>
      <c r="DZ436" s="662" t="str">
        <f ca="1">IF($DP436="","",IF($DN$4&gt;2,"",VLOOKUP(DP436,Invoer!CQ:CS,3,FALSE)))</f>
        <v/>
      </c>
      <c r="EA436" s="541" t="str">
        <f ca="1">IF($DP436="","",IF(ISERROR(DQ436),0,IF($DN$4&lt;3,"",VLOOKUP(DP436,Invoer!$F$15:$AU$1999,15,FALSE))))</f>
        <v/>
      </c>
      <c r="EB436" s="595" t="str">
        <f ca="1">IF($DP436="","",IF($DN$4&lt;3,"",VLOOKUP(DP436,Invoer!$F$15:$AU$1999,19,FALSE)))</f>
        <v/>
      </c>
      <c r="EC436" s="541" t="str">
        <f ca="1">IF($DP436="","",IF(ISERROR(DQ436),0,IF($DN$4&lt;3,"",VLOOKUP(DP436,Invoer!$F$15:$AU$1999,24,FALSE))))</f>
        <v/>
      </c>
      <c r="ED436" s="541" t="str">
        <f ca="1">IF($DP436="","",IF(ISERROR(DQ436),0,IF($DN$4&lt;3,"",VLOOKUP(DP436,Invoer!$F$15:$AU$1999,17,FALSE))))</f>
        <v/>
      </c>
      <c r="EH436" s="89" t="e">
        <f ca="1">Invoer!CP441</f>
        <v>#N/A</v>
      </c>
      <c r="EI436" s="599" t="str">
        <f t="shared" ca="1" si="221"/>
        <v/>
      </c>
      <c r="EJ436" s="673" t="str">
        <f ca="1">IF(EI436="","",VLOOKUP(EI436,Invoer!$F$15:$AU$1999,2,FALSE))</f>
        <v/>
      </c>
      <c r="EK436" s="599" t="str">
        <f t="shared" ca="1" si="222"/>
        <v/>
      </c>
      <c r="EL436" s="599" t="str">
        <f ca="1">IF($EI436="","",VLOOKUP(EI436,Invoer!$F$15:$AU$1999,3,FALSE))</f>
        <v/>
      </c>
      <c r="EM436" s="599" t="str">
        <f ca="1">IF($EI436="","",IF(EL436&lt;&gt;"Liq","",VLOOKUP(EI436,Invoer!$F$15:$AU$1999,4,FALSE)))</f>
        <v/>
      </c>
      <c r="EN436" s="599" t="str">
        <f ca="1">IF($EI436="","",VLOOKUP(EI436,Invoer!$F$15:$AU$1999,6,FALSE))</f>
        <v/>
      </c>
      <c r="EO436" s="599" t="str">
        <f ca="1">IF(EI436="","",VLOOKUP(EI436,Invoer!$F$15:$AU$1999,9,FALSE))</f>
        <v/>
      </c>
      <c r="EP436" s="599" t="str">
        <f ca="1">IF(EI436="","",VLOOKUP(EI436,Invoer!$F$15:$AU$1999,10,FALSE))</f>
        <v/>
      </c>
      <c r="EQ436" s="599" t="str">
        <f ca="1">IF(EI436="","",VLOOKUP(EI436,Invoer!$F$15:$AU$1999,11,FALSE))</f>
        <v/>
      </c>
      <c r="ER436" s="662" t="str">
        <f ca="1">IF(EI436="","",VLOOKUP(EI436,Invoer!CQ:CS,3,FALSE))</f>
        <v/>
      </c>
      <c r="ES436" s="662" t="str">
        <f t="shared" ca="1" si="223"/>
        <v/>
      </c>
      <c r="ET436" s="513" t="str">
        <f t="shared" ca="1" si="224"/>
        <v/>
      </c>
      <c r="EU436" s="112" t="str">
        <f t="shared" ca="1" si="225"/>
        <v/>
      </c>
      <c r="EV436" s="83" t="s">
        <v>160</v>
      </c>
      <c r="EW436" s="682" t="str">
        <f t="shared" ca="1" si="226"/>
        <v/>
      </c>
      <c r="EX436" s="662" t="str">
        <f t="shared" ca="1" si="227"/>
        <v/>
      </c>
      <c r="EY436"/>
      <c r="EZ436" s="56" t="e">
        <f t="shared" ca="1" si="235"/>
        <v>#VALUE!</v>
      </c>
      <c r="FA436" s="56" t="e">
        <f t="shared" ca="1" si="236"/>
        <v>#VALUE!</v>
      </c>
      <c r="FE436"/>
      <c r="FI436"/>
      <c r="FJ436"/>
    </row>
    <row r="437" spans="29:166" ht="12" customHeight="1" x14ac:dyDescent="0.2">
      <c r="AC437" s="435" t="str">
        <f>IF($AC$7&lt;3,Invoer!DR442,IF($AC$7=3,Invoer!BT442,"x"))</f>
        <v>x</v>
      </c>
      <c r="AD437" s="599" t="str">
        <f t="shared" si="228"/>
        <v/>
      </c>
      <c r="AE437" s="673" t="str">
        <f>IF($AD437="","",VLOOKUP(AD437,Invoer!$F$15:$AU$1999,2,FALSE))</f>
        <v/>
      </c>
      <c r="AF437" s="599" t="str">
        <f t="shared" si="229"/>
        <v/>
      </c>
      <c r="AG437" s="599" t="str">
        <f>IF($AD437="","",VLOOKUP(AD437,Invoer!$F$15:$AU$1999,3,FALSE))</f>
        <v/>
      </c>
      <c r="AH437" s="599" t="str">
        <f>IF($AD437="","",IF(AG437&lt;&gt;"Liq","",VLOOKUP(AD437,Invoer!$F$15:$AU$1999,4,FALSE)))</f>
        <v/>
      </c>
      <c r="AI437" s="677" t="str">
        <f>IF($AD437="","",VLOOKUP(AD437,Invoer!$F$15:$AU$1999,5,FALSE))</f>
        <v/>
      </c>
      <c r="AJ437" s="599" t="str">
        <f>IF($AD437="","",VLOOKUP(AD437,Invoer!$F$15:$AU$1999,6,FALSE))</f>
        <v/>
      </c>
      <c r="AK437" s="599" t="str">
        <f>IF($AD437="","",VLOOKUP(AD437,Invoer!$F$15:$AU$1999,9,FALSE))</f>
        <v/>
      </c>
      <c r="AL437" s="599" t="str">
        <f>IF($AD437="","",VLOOKUP(AD437,Invoer!$F$15:$AU$1999,10,FALSE))</f>
        <v/>
      </c>
      <c r="AM437" s="599" t="str">
        <f>IF($AD437="","",VLOOKUP(AD437,Invoer!$F$15:$BB$1999,14,FALSE))</f>
        <v/>
      </c>
      <c r="AN437" s="599" t="str">
        <f>IF($AD437="","",VLOOKUP(AD437,Invoer!$F$15:$AU$1999,11,FALSE))</f>
        <v/>
      </c>
      <c r="AO437" s="662" t="str">
        <f>IF($AD437="","",VLOOKUP(AD437,Invoer!$F$15:$AU$1999,15,FALSE))</f>
        <v/>
      </c>
      <c r="AP437" s="599" t="str">
        <f>IF($AD437="","",VLOOKUP(AD437,Invoer!$F$15:$AU$1999,19,FALSE))</f>
        <v/>
      </c>
      <c r="AQ437" s="662" t="str">
        <f>IF($AD437="","",VLOOKUP(AD437,Invoer!$F$15:$AU$1999,24,FALSE))</f>
        <v/>
      </c>
      <c r="AR437" s="662" t="str">
        <f>IF($AD437="","",VLOOKUP(AD437,Invoer!$F$15:$AU$1999,17,FALSE))</f>
        <v/>
      </c>
      <c r="AS437" s="678" t="str">
        <f t="shared" si="237"/>
        <v/>
      </c>
      <c r="AT437" s="676" t="str">
        <f t="shared" si="212"/>
        <v/>
      </c>
      <c r="AU437" s="77" t="e">
        <f t="shared" si="213"/>
        <v>#VALUE!</v>
      </c>
      <c r="AW437" s="57"/>
      <c r="AX437" s="57"/>
      <c r="BA437" s="83" t="e">
        <f ca="1">Invoer!DW442</f>
        <v>#N/A</v>
      </c>
      <c r="BB437" s="599" t="str">
        <f t="shared" ca="1" si="230"/>
        <v/>
      </c>
      <c r="BC437" s="673" t="str">
        <f ca="1">IF($BB437="","",VLOOKUP(BB437,Invoer!$F$15:$AU$1999,2,FALSE))</f>
        <v/>
      </c>
      <c r="BD437" s="599" t="str">
        <f t="shared" ca="1" si="231"/>
        <v/>
      </c>
      <c r="BE437" s="599" t="str">
        <f ca="1">IF($BB437="","",VLOOKUP(BB437,Invoer!$F$15:$AU$1999,5,FALSE))</f>
        <v/>
      </c>
      <c r="BF437" s="599" t="str">
        <f ca="1">IF($BB437="","",VLOOKUP(BB437,Invoer!$F$15:$AU$1999,6,FALSE))</f>
        <v/>
      </c>
      <c r="BG437" s="599" t="str">
        <f ca="1">IF($BB437="","",VLOOKUP(BB437,Invoer!$F$15:$AU$1999,9,FALSE))</f>
        <v/>
      </c>
      <c r="BH437" s="599" t="str">
        <f ca="1">IF($BB437="","",VLOOKUP(BB437,Invoer!$F$15:$AU$1999,10,FALSE))</f>
        <v/>
      </c>
      <c r="BI437" s="599" t="str">
        <f ca="1">IF($BB437="","",VLOOKUP(BB437,Invoer!$F$15:$BB$1999,14,FALSE))</f>
        <v/>
      </c>
      <c r="BJ437" s="599" t="str">
        <f ca="1">IF($BB437="","",VLOOKUP(BB437,Invoer!$F$15:$AU$1999,11,FALSE))</f>
        <v/>
      </c>
      <c r="BK437" s="662" t="str">
        <f t="shared" ca="1" si="232"/>
        <v/>
      </c>
      <c r="BL437" s="662" t="str">
        <f t="shared" ca="1" si="233"/>
        <v/>
      </c>
      <c r="BM437" s="679" t="str">
        <f t="shared" ca="1" si="234"/>
        <v/>
      </c>
      <c r="BN437" s="662" t="str">
        <f t="shared" ca="1" si="240"/>
        <v/>
      </c>
      <c r="BO437" s="662" t="str">
        <f ca="1">IF($BB437="","",VLOOKUP(BB437,Invoer!$F$15:$AU$1999,15,FALSE))</f>
        <v/>
      </c>
      <c r="BP437" s="662" t="str">
        <f ca="1">IF($BB437="","",VLOOKUP(BB437,Invoer!$F$15:$AU$1999,24,FALSE))</f>
        <v/>
      </c>
      <c r="BQ437" s="662" t="str">
        <f ca="1">IF($BB437="","",VLOOKUP(BB437,Invoer!$F$15:$AU$1999,17,FALSE))</f>
        <v/>
      </c>
      <c r="BS437" s="73" t="e">
        <f t="shared" ca="1" si="238"/>
        <v>#VALUE!</v>
      </c>
      <c r="BT437" s="57" t="str">
        <f t="shared" ca="1" si="239"/>
        <v/>
      </c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O437" s="61" t="e">
        <f ca="1">IF($DN$4&lt;3,Invoer!EB442,Invoer!EA442)</f>
        <v>#N/A</v>
      </c>
      <c r="DP437" s="599" t="str">
        <f t="shared" ca="1" si="219"/>
        <v/>
      </c>
      <c r="DQ437" s="673" t="str">
        <f ca="1">IF($DP437="","",VLOOKUP(DP437,Invoer!$F$15:$AU$1999,2,FALSE))</f>
        <v/>
      </c>
      <c r="DR437" s="599" t="str">
        <f t="shared" ca="1" si="220"/>
        <v/>
      </c>
      <c r="DS437" s="599" t="str">
        <f ca="1">IF($DP437="","",VLOOKUP(DP437,Invoer!$F$15:$AU$1999,3,FALSE))</f>
        <v/>
      </c>
      <c r="DT437" s="599" t="str">
        <f ca="1">IF($DP437="","",IF(DS437&lt;&gt;"Liq","",VLOOKUP(DP437,Invoer!$F$15:$AU$1999,4,FALSE)))</f>
        <v/>
      </c>
      <c r="DU437" s="599" t="str">
        <f ca="1">IF($DP437="","",VLOOKUP(DP437,Invoer!$F$15:$AU$1999,5,FALSE))</f>
        <v/>
      </c>
      <c r="DV437" s="599" t="str">
        <f ca="1">IF($DP437="","",VLOOKUP(DP437,Invoer!$F$15:$AU$1999,6,FALSE))</f>
        <v/>
      </c>
      <c r="DW437" s="599" t="str">
        <f ca="1">IF($DP437="","",VLOOKUP(DP437,Invoer!$F$15:$AU$1999,9,FALSE))</f>
        <v/>
      </c>
      <c r="DX437" s="599" t="str">
        <f ca="1">IF($DP437="","",VLOOKUP(DP437,Invoer!$F$15:$AU$1999,10,FALSE))</f>
        <v/>
      </c>
      <c r="DY437" s="595" t="str">
        <f ca="1">IF($DP437="","",VLOOKUP(DP437,Invoer!$F$15:$AU$1999,11,FALSE))</f>
        <v/>
      </c>
      <c r="DZ437" s="662" t="str">
        <f ca="1">IF($DP437="","",IF($DN$4&gt;2,"",VLOOKUP(DP437,Invoer!CQ:CS,3,FALSE)))</f>
        <v/>
      </c>
      <c r="EA437" s="541" t="str">
        <f ca="1">IF($DP437="","",IF(ISERROR(DQ437),0,IF($DN$4&lt;3,"",VLOOKUP(DP437,Invoer!$F$15:$AU$1999,15,FALSE))))</f>
        <v/>
      </c>
      <c r="EB437" s="595" t="str">
        <f ca="1">IF($DP437="","",IF($DN$4&lt;3,"",VLOOKUP(DP437,Invoer!$F$15:$AU$1999,19,FALSE)))</f>
        <v/>
      </c>
      <c r="EC437" s="541" t="str">
        <f ca="1">IF($DP437="","",IF(ISERROR(DQ437),0,IF($DN$4&lt;3,"",VLOOKUP(DP437,Invoer!$F$15:$AU$1999,24,FALSE))))</f>
        <v/>
      </c>
      <c r="ED437" s="541" t="str">
        <f ca="1">IF($DP437="","",IF(ISERROR(DQ437),0,IF($DN$4&lt;3,"",VLOOKUP(DP437,Invoer!$F$15:$AU$1999,17,FALSE))))</f>
        <v/>
      </c>
      <c r="EH437" s="89" t="e">
        <f ca="1">Invoer!CP442</f>
        <v>#N/A</v>
      </c>
      <c r="EI437" s="599" t="str">
        <f t="shared" ca="1" si="221"/>
        <v/>
      </c>
      <c r="EJ437" s="673" t="str">
        <f ca="1">IF(EI437="","",VLOOKUP(EI437,Invoer!$F$15:$AU$1999,2,FALSE))</f>
        <v/>
      </c>
      <c r="EK437" s="599" t="str">
        <f t="shared" ca="1" si="222"/>
        <v/>
      </c>
      <c r="EL437" s="599" t="str">
        <f ca="1">IF($EI437="","",VLOOKUP(EI437,Invoer!$F$15:$AU$1999,3,FALSE))</f>
        <v/>
      </c>
      <c r="EM437" s="599" t="str">
        <f ca="1">IF($EI437="","",IF(EL437&lt;&gt;"Liq","",VLOOKUP(EI437,Invoer!$F$15:$AU$1999,4,FALSE)))</f>
        <v/>
      </c>
      <c r="EN437" s="599" t="str">
        <f ca="1">IF($EI437="","",VLOOKUP(EI437,Invoer!$F$15:$AU$1999,6,FALSE))</f>
        <v/>
      </c>
      <c r="EO437" s="599" t="str">
        <f ca="1">IF(EI437="","",VLOOKUP(EI437,Invoer!$F$15:$AU$1999,9,FALSE))</f>
        <v/>
      </c>
      <c r="EP437" s="599" t="str">
        <f ca="1">IF(EI437="","",VLOOKUP(EI437,Invoer!$F$15:$AU$1999,10,FALSE))</f>
        <v/>
      </c>
      <c r="EQ437" s="599" t="str">
        <f ca="1">IF(EI437="","",VLOOKUP(EI437,Invoer!$F$15:$AU$1999,11,FALSE))</f>
        <v/>
      </c>
      <c r="ER437" s="662" t="str">
        <f ca="1">IF(EI437="","",VLOOKUP(EI437,Invoer!CQ:CS,3,FALSE))</f>
        <v/>
      </c>
      <c r="ES437" s="662" t="str">
        <f t="shared" ca="1" si="223"/>
        <v/>
      </c>
      <c r="ET437" s="513" t="str">
        <f t="shared" ca="1" si="224"/>
        <v/>
      </c>
      <c r="EU437" s="112" t="str">
        <f t="shared" ca="1" si="225"/>
        <v/>
      </c>
      <c r="EV437" s="83" t="s">
        <v>160</v>
      </c>
      <c r="EW437" s="682" t="str">
        <f t="shared" ca="1" si="226"/>
        <v/>
      </c>
      <c r="EX437" s="662" t="str">
        <f t="shared" ca="1" si="227"/>
        <v/>
      </c>
      <c r="EY437"/>
      <c r="EZ437" s="56" t="e">
        <f t="shared" ca="1" si="235"/>
        <v>#VALUE!</v>
      </c>
      <c r="FA437" s="56" t="e">
        <f t="shared" ca="1" si="236"/>
        <v>#VALUE!</v>
      </c>
      <c r="FE437"/>
      <c r="FI437"/>
      <c r="FJ437"/>
    </row>
    <row r="438" spans="29:166" ht="12" customHeight="1" x14ac:dyDescent="0.2">
      <c r="AC438" s="435" t="str">
        <f>IF($AC$7&lt;3,Invoer!DR443,IF($AC$7=3,Invoer!BT443,"x"))</f>
        <v>x</v>
      </c>
      <c r="AD438" s="599" t="str">
        <f t="shared" si="228"/>
        <v/>
      </c>
      <c r="AE438" s="673" t="str">
        <f>IF($AD438="","",VLOOKUP(AD438,Invoer!$F$15:$AU$1999,2,FALSE))</f>
        <v/>
      </c>
      <c r="AF438" s="599" t="str">
        <f t="shared" si="229"/>
        <v/>
      </c>
      <c r="AG438" s="599" t="str">
        <f>IF($AD438="","",VLOOKUP(AD438,Invoer!$F$15:$AU$1999,3,FALSE))</f>
        <v/>
      </c>
      <c r="AH438" s="599" t="str">
        <f>IF($AD438="","",IF(AG438&lt;&gt;"Liq","",VLOOKUP(AD438,Invoer!$F$15:$AU$1999,4,FALSE)))</f>
        <v/>
      </c>
      <c r="AI438" s="677" t="str">
        <f>IF($AD438="","",VLOOKUP(AD438,Invoer!$F$15:$AU$1999,5,FALSE))</f>
        <v/>
      </c>
      <c r="AJ438" s="599" t="str">
        <f>IF($AD438="","",VLOOKUP(AD438,Invoer!$F$15:$AU$1999,6,FALSE))</f>
        <v/>
      </c>
      <c r="AK438" s="599" t="str">
        <f>IF($AD438="","",VLOOKUP(AD438,Invoer!$F$15:$AU$1999,9,FALSE))</f>
        <v/>
      </c>
      <c r="AL438" s="599" t="str">
        <f>IF($AD438="","",VLOOKUP(AD438,Invoer!$F$15:$AU$1999,10,FALSE))</f>
        <v/>
      </c>
      <c r="AM438" s="599" t="str">
        <f>IF($AD438="","",VLOOKUP(AD438,Invoer!$F$15:$BB$1999,14,FALSE))</f>
        <v/>
      </c>
      <c r="AN438" s="599" t="str">
        <f>IF($AD438="","",VLOOKUP(AD438,Invoer!$F$15:$AU$1999,11,FALSE))</f>
        <v/>
      </c>
      <c r="AO438" s="662" t="str">
        <f>IF($AD438="","",VLOOKUP(AD438,Invoer!$F$15:$AU$1999,15,FALSE))</f>
        <v/>
      </c>
      <c r="AP438" s="599" t="str">
        <f>IF($AD438="","",VLOOKUP(AD438,Invoer!$F$15:$AU$1999,19,FALSE))</f>
        <v/>
      </c>
      <c r="AQ438" s="662" t="str">
        <f>IF($AD438="","",VLOOKUP(AD438,Invoer!$F$15:$AU$1999,24,FALSE))</f>
        <v/>
      </c>
      <c r="AR438" s="662" t="str">
        <f>IF($AD438="","",VLOOKUP(AD438,Invoer!$F$15:$AU$1999,17,FALSE))</f>
        <v/>
      </c>
      <c r="AS438" s="678" t="str">
        <f t="shared" si="237"/>
        <v/>
      </c>
      <c r="AT438" s="676" t="str">
        <f t="shared" si="212"/>
        <v/>
      </c>
      <c r="AU438" s="77" t="e">
        <f t="shared" si="213"/>
        <v>#VALUE!</v>
      </c>
      <c r="AW438" s="57"/>
      <c r="AX438" s="57"/>
      <c r="BA438" s="83" t="e">
        <f ca="1">Invoer!DW443</f>
        <v>#N/A</v>
      </c>
      <c r="BB438" s="599" t="str">
        <f t="shared" ca="1" si="230"/>
        <v/>
      </c>
      <c r="BC438" s="673" t="str">
        <f ca="1">IF($BB438="","",VLOOKUP(BB438,Invoer!$F$15:$AU$1999,2,FALSE))</f>
        <v/>
      </c>
      <c r="BD438" s="599" t="str">
        <f t="shared" ca="1" si="231"/>
        <v/>
      </c>
      <c r="BE438" s="599" t="str">
        <f ca="1">IF($BB438="","",VLOOKUP(BB438,Invoer!$F$15:$AU$1999,5,FALSE))</f>
        <v/>
      </c>
      <c r="BF438" s="599" t="str">
        <f ca="1">IF($BB438="","",VLOOKUP(BB438,Invoer!$F$15:$AU$1999,6,FALSE))</f>
        <v/>
      </c>
      <c r="BG438" s="599" t="str">
        <f ca="1">IF($BB438="","",VLOOKUP(BB438,Invoer!$F$15:$AU$1999,9,FALSE))</f>
        <v/>
      </c>
      <c r="BH438" s="599" t="str">
        <f ca="1">IF($BB438="","",VLOOKUP(BB438,Invoer!$F$15:$AU$1999,10,FALSE))</f>
        <v/>
      </c>
      <c r="BI438" s="599" t="str">
        <f ca="1">IF($BB438="","",VLOOKUP(BB438,Invoer!$F$15:$BB$1999,14,FALSE))</f>
        <v/>
      </c>
      <c r="BJ438" s="599" t="str">
        <f ca="1">IF($BB438="","",VLOOKUP(BB438,Invoer!$F$15:$AU$1999,11,FALSE))</f>
        <v/>
      </c>
      <c r="BK438" s="662" t="str">
        <f t="shared" ca="1" si="232"/>
        <v/>
      </c>
      <c r="BL438" s="662" t="str">
        <f t="shared" ca="1" si="233"/>
        <v/>
      </c>
      <c r="BM438" s="679" t="str">
        <f t="shared" ca="1" si="234"/>
        <v/>
      </c>
      <c r="BN438" s="662" t="str">
        <f t="shared" ca="1" si="240"/>
        <v/>
      </c>
      <c r="BO438" s="662" t="str">
        <f ca="1">IF($BB438="","",VLOOKUP(BB438,Invoer!$F$15:$AU$1999,15,FALSE))</f>
        <v/>
      </c>
      <c r="BP438" s="662" t="str">
        <f ca="1">IF($BB438="","",VLOOKUP(BB438,Invoer!$F$15:$AU$1999,24,FALSE))</f>
        <v/>
      </c>
      <c r="BQ438" s="662" t="str">
        <f ca="1">IF($BB438="","",VLOOKUP(BB438,Invoer!$F$15:$AU$1999,17,FALSE))</f>
        <v/>
      </c>
      <c r="BS438" s="73" t="e">
        <f t="shared" ca="1" si="238"/>
        <v>#VALUE!</v>
      </c>
      <c r="BT438" s="57" t="str">
        <f t="shared" ca="1" si="239"/>
        <v/>
      </c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O438" s="61" t="e">
        <f ca="1">IF($DN$4&lt;3,Invoer!EB443,Invoer!EA443)</f>
        <v>#N/A</v>
      </c>
      <c r="DP438" s="599" t="str">
        <f t="shared" ca="1" si="219"/>
        <v/>
      </c>
      <c r="DQ438" s="673" t="str">
        <f ca="1">IF($DP438="","",VLOOKUP(DP438,Invoer!$F$15:$AU$1999,2,FALSE))</f>
        <v/>
      </c>
      <c r="DR438" s="599" t="str">
        <f t="shared" ca="1" si="220"/>
        <v/>
      </c>
      <c r="DS438" s="599" t="str">
        <f ca="1">IF($DP438="","",VLOOKUP(DP438,Invoer!$F$15:$AU$1999,3,FALSE))</f>
        <v/>
      </c>
      <c r="DT438" s="599" t="str">
        <f ca="1">IF($DP438="","",IF(DS438&lt;&gt;"Liq","",VLOOKUP(DP438,Invoer!$F$15:$AU$1999,4,FALSE)))</f>
        <v/>
      </c>
      <c r="DU438" s="599" t="str">
        <f ca="1">IF($DP438="","",VLOOKUP(DP438,Invoer!$F$15:$AU$1999,5,FALSE))</f>
        <v/>
      </c>
      <c r="DV438" s="599" t="str">
        <f ca="1">IF($DP438="","",VLOOKUP(DP438,Invoer!$F$15:$AU$1999,6,FALSE))</f>
        <v/>
      </c>
      <c r="DW438" s="599" t="str">
        <f ca="1">IF($DP438="","",VLOOKUP(DP438,Invoer!$F$15:$AU$1999,9,FALSE))</f>
        <v/>
      </c>
      <c r="DX438" s="599" t="str">
        <f ca="1">IF($DP438="","",VLOOKUP(DP438,Invoer!$F$15:$AU$1999,10,FALSE))</f>
        <v/>
      </c>
      <c r="DY438" s="595" t="str">
        <f ca="1">IF($DP438="","",VLOOKUP(DP438,Invoer!$F$15:$AU$1999,11,FALSE))</f>
        <v/>
      </c>
      <c r="DZ438" s="662" t="str">
        <f ca="1">IF($DP438="","",IF($DN$4&gt;2,"",VLOOKUP(DP438,Invoer!CQ:CS,3,FALSE)))</f>
        <v/>
      </c>
      <c r="EA438" s="541" t="str">
        <f ca="1">IF($DP438="","",IF(ISERROR(DQ438),0,IF($DN$4&lt;3,"",VLOOKUP(DP438,Invoer!$F$15:$AU$1999,15,FALSE))))</f>
        <v/>
      </c>
      <c r="EB438" s="595" t="str">
        <f ca="1">IF($DP438="","",IF($DN$4&lt;3,"",VLOOKUP(DP438,Invoer!$F$15:$AU$1999,19,FALSE)))</f>
        <v/>
      </c>
      <c r="EC438" s="541" t="str">
        <f ca="1">IF($DP438="","",IF(ISERROR(DQ438),0,IF($DN$4&lt;3,"",VLOOKUP(DP438,Invoer!$F$15:$AU$1999,24,FALSE))))</f>
        <v/>
      </c>
      <c r="ED438" s="541" t="str">
        <f ca="1">IF($DP438="","",IF(ISERROR(DQ438),0,IF($DN$4&lt;3,"",VLOOKUP(DP438,Invoer!$F$15:$AU$1999,17,FALSE))))</f>
        <v/>
      </c>
      <c r="EH438" s="89" t="e">
        <f ca="1">Invoer!CP443</f>
        <v>#N/A</v>
      </c>
      <c r="EI438" s="599" t="str">
        <f t="shared" ca="1" si="221"/>
        <v/>
      </c>
      <c r="EJ438" s="673" t="str">
        <f ca="1">IF(EI438="","",VLOOKUP(EI438,Invoer!$F$15:$AU$1999,2,FALSE))</f>
        <v/>
      </c>
      <c r="EK438" s="599" t="str">
        <f t="shared" ca="1" si="222"/>
        <v/>
      </c>
      <c r="EL438" s="599" t="str">
        <f ca="1">IF($EI438="","",VLOOKUP(EI438,Invoer!$F$15:$AU$1999,3,FALSE))</f>
        <v/>
      </c>
      <c r="EM438" s="599" t="str">
        <f ca="1">IF($EI438="","",IF(EL438&lt;&gt;"Liq","",VLOOKUP(EI438,Invoer!$F$15:$AU$1999,4,FALSE)))</f>
        <v/>
      </c>
      <c r="EN438" s="599" t="str">
        <f ca="1">IF($EI438="","",VLOOKUP(EI438,Invoer!$F$15:$AU$1999,6,FALSE))</f>
        <v/>
      </c>
      <c r="EO438" s="599" t="str">
        <f ca="1">IF(EI438="","",VLOOKUP(EI438,Invoer!$F$15:$AU$1999,9,FALSE))</f>
        <v/>
      </c>
      <c r="EP438" s="599" t="str">
        <f ca="1">IF(EI438="","",VLOOKUP(EI438,Invoer!$F$15:$AU$1999,10,FALSE))</f>
        <v/>
      </c>
      <c r="EQ438" s="599" t="str">
        <f ca="1">IF(EI438="","",VLOOKUP(EI438,Invoer!$F$15:$AU$1999,11,FALSE))</f>
        <v/>
      </c>
      <c r="ER438" s="662" t="str">
        <f ca="1">IF(EI438="","",VLOOKUP(EI438,Invoer!CQ:CS,3,FALSE))</f>
        <v/>
      </c>
      <c r="ES438" s="662" t="str">
        <f t="shared" ca="1" si="223"/>
        <v/>
      </c>
      <c r="ET438" s="513" t="str">
        <f t="shared" ca="1" si="224"/>
        <v/>
      </c>
      <c r="EU438" s="112" t="str">
        <f t="shared" ca="1" si="225"/>
        <v/>
      </c>
      <c r="EV438" s="83" t="s">
        <v>160</v>
      </c>
      <c r="EW438" s="682" t="str">
        <f t="shared" ca="1" si="226"/>
        <v/>
      </c>
      <c r="EX438" s="662" t="str">
        <f t="shared" ca="1" si="227"/>
        <v/>
      </c>
      <c r="EY438"/>
      <c r="EZ438" s="56" t="e">
        <f t="shared" ca="1" si="235"/>
        <v>#VALUE!</v>
      </c>
      <c r="FA438" s="56" t="e">
        <f t="shared" ca="1" si="236"/>
        <v>#VALUE!</v>
      </c>
      <c r="FE438"/>
      <c r="FI438"/>
      <c r="FJ438"/>
    </row>
    <row r="439" spans="29:166" ht="12" customHeight="1" x14ac:dyDescent="0.2">
      <c r="AC439" s="435" t="str">
        <f>IF($AC$7&lt;3,Invoer!DR444,IF($AC$7=3,Invoer!BT444,"x"))</f>
        <v>x</v>
      </c>
      <c r="AD439" s="599" t="str">
        <f t="shared" si="228"/>
        <v/>
      </c>
      <c r="AE439" s="673" t="str">
        <f>IF($AD439="","",VLOOKUP(AD439,Invoer!$F$15:$AU$1999,2,FALSE))</f>
        <v/>
      </c>
      <c r="AF439" s="599" t="str">
        <f t="shared" si="229"/>
        <v/>
      </c>
      <c r="AG439" s="599" t="str">
        <f>IF($AD439="","",VLOOKUP(AD439,Invoer!$F$15:$AU$1999,3,FALSE))</f>
        <v/>
      </c>
      <c r="AH439" s="599" t="str">
        <f>IF($AD439="","",IF(AG439&lt;&gt;"Liq","",VLOOKUP(AD439,Invoer!$F$15:$AU$1999,4,FALSE)))</f>
        <v/>
      </c>
      <c r="AI439" s="677" t="str">
        <f>IF($AD439="","",VLOOKUP(AD439,Invoer!$F$15:$AU$1999,5,FALSE))</f>
        <v/>
      </c>
      <c r="AJ439" s="599" t="str">
        <f>IF($AD439="","",VLOOKUP(AD439,Invoer!$F$15:$AU$1999,6,FALSE))</f>
        <v/>
      </c>
      <c r="AK439" s="599" t="str">
        <f>IF($AD439="","",VLOOKUP(AD439,Invoer!$F$15:$AU$1999,9,FALSE))</f>
        <v/>
      </c>
      <c r="AL439" s="599" t="str">
        <f>IF($AD439="","",VLOOKUP(AD439,Invoer!$F$15:$AU$1999,10,FALSE))</f>
        <v/>
      </c>
      <c r="AM439" s="599" t="str">
        <f>IF($AD439="","",VLOOKUP(AD439,Invoer!$F$15:$BB$1999,14,FALSE))</f>
        <v/>
      </c>
      <c r="AN439" s="599" t="str">
        <f>IF($AD439="","",VLOOKUP(AD439,Invoer!$F$15:$AU$1999,11,FALSE))</f>
        <v/>
      </c>
      <c r="AO439" s="662" t="str">
        <f>IF($AD439="","",VLOOKUP(AD439,Invoer!$F$15:$AU$1999,15,FALSE))</f>
        <v/>
      </c>
      <c r="AP439" s="599" t="str">
        <f>IF($AD439="","",VLOOKUP(AD439,Invoer!$F$15:$AU$1999,19,FALSE))</f>
        <v/>
      </c>
      <c r="AQ439" s="662" t="str">
        <f>IF($AD439="","",VLOOKUP(AD439,Invoer!$F$15:$AU$1999,24,FALSE))</f>
        <v/>
      </c>
      <c r="AR439" s="662" t="str">
        <f>IF($AD439="","",VLOOKUP(AD439,Invoer!$F$15:$AU$1999,17,FALSE))</f>
        <v/>
      </c>
      <c r="AS439" s="678" t="str">
        <f t="shared" si="237"/>
        <v/>
      </c>
      <c r="AT439" s="676" t="str">
        <f t="shared" si="212"/>
        <v/>
      </c>
      <c r="AU439" s="77" t="e">
        <f t="shared" si="213"/>
        <v>#VALUE!</v>
      </c>
      <c r="AW439" s="57"/>
      <c r="AX439" s="57"/>
      <c r="BA439" s="83" t="e">
        <f ca="1">Invoer!DW444</f>
        <v>#N/A</v>
      </c>
      <c r="BB439" s="599" t="str">
        <f t="shared" ca="1" si="230"/>
        <v/>
      </c>
      <c r="BC439" s="673" t="str">
        <f ca="1">IF($BB439="","",VLOOKUP(BB439,Invoer!$F$15:$AU$1999,2,FALSE))</f>
        <v/>
      </c>
      <c r="BD439" s="599" t="str">
        <f t="shared" ca="1" si="231"/>
        <v/>
      </c>
      <c r="BE439" s="599" t="str">
        <f ca="1">IF($BB439="","",VLOOKUP(BB439,Invoer!$F$15:$AU$1999,5,FALSE))</f>
        <v/>
      </c>
      <c r="BF439" s="599" t="str">
        <f ca="1">IF($BB439="","",VLOOKUP(BB439,Invoer!$F$15:$AU$1999,6,FALSE))</f>
        <v/>
      </c>
      <c r="BG439" s="599" t="str">
        <f ca="1">IF($BB439="","",VLOOKUP(BB439,Invoer!$F$15:$AU$1999,9,FALSE))</f>
        <v/>
      </c>
      <c r="BH439" s="599" t="str">
        <f ca="1">IF($BB439="","",VLOOKUP(BB439,Invoer!$F$15:$AU$1999,10,FALSE))</f>
        <v/>
      </c>
      <c r="BI439" s="599" t="str">
        <f ca="1">IF($BB439="","",VLOOKUP(BB439,Invoer!$F$15:$BB$1999,14,FALSE))</f>
        <v/>
      </c>
      <c r="BJ439" s="599" t="str">
        <f ca="1">IF($BB439="","",VLOOKUP(BB439,Invoer!$F$15:$AU$1999,11,FALSE))</f>
        <v/>
      </c>
      <c r="BK439" s="662" t="str">
        <f t="shared" ca="1" si="232"/>
        <v/>
      </c>
      <c r="BL439" s="662" t="str">
        <f t="shared" ca="1" si="233"/>
        <v/>
      </c>
      <c r="BM439" s="679" t="str">
        <f t="shared" ca="1" si="234"/>
        <v/>
      </c>
      <c r="BN439" s="662" t="str">
        <f t="shared" ca="1" si="240"/>
        <v/>
      </c>
      <c r="BO439" s="662" t="str">
        <f ca="1">IF($BB439="","",VLOOKUP(BB439,Invoer!$F$15:$AU$1999,15,FALSE))</f>
        <v/>
      </c>
      <c r="BP439" s="662" t="str">
        <f ca="1">IF($BB439="","",VLOOKUP(BB439,Invoer!$F$15:$AU$1999,24,FALSE))</f>
        <v/>
      </c>
      <c r="BQ439" s="662" t="str">
        <f ca="1">IF($BB439="","",VLOOKUP(BB439,Invoer!$F$15:$AU$1999,17,FALSE))</f>
        <v/>
      </c>
      <c r="BS439" s="73" t="e">
        <f t="shared" ca="1" si="238"/>
        <v>#VALUE!</v>
      </c>
      <c r="BT439" s="57" t="str">
        <f t="shared" ca="1" si="239"/>
        <v/>
      </c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O439" s="61" t="e">
        <f ca="1">IF($DN$4&lt;3,Invoer!EB444,Invoer!EA444)</f>
        <v>#N/A</v>
      </c>
      <c r="DP439" s="599" t="str">
        <f t="shared" ca="1" si="219"/>
        <v/>
      </c>
      <c r="DQ439" s="673" t="str">
        <f ca="1">IF($DP439="","",VLOOKUP(DP439,Invoer!$F$15:$AU$1999,2,FALSE))</f>
        <v/>
      </c>
      <c r="DR439" s="599" t="str">
        <f t="shared" ca="1" si="220"/>
        <v/>
      </c>
      <c r="DS439" s="599" t="str">
        <f ca="1">IF($DP439="","",VLOOKUP(DP439,Invoer!$F$15:$AU$1999,3,FALSE))</f>
        <v/>
      </c>
      <c r="DT439" s="599" t="str">
        <f ca="1">IF($DP439="","",IF(DS439&lt;&gt;"Liq","",VLOOKUP(DP439,Invoer!$F$15:$AU$1999,4,FALSE)))</f>
        <v/>
      </c>
      <c r="DU439" s="599" t="str">
        <f ca="1">IF($DP439="","",VLOOKUP(DP439,Invoer!$F$15:$AU$1999,5,FALSE))</f>
        <v/>
      </c>
      <c r="DV439" s="599" t="str">
        <f ca="1">IF($DP439="","",VLOOKUP(DP439,Invoer!$F$15:$AU$1999,6,FALSE))</f>
        <v/>
      </c>
      <c r="DW439" s="599" t="str">
        <f ca="1">IF($DP439="","",VLOOKUP(DP439,Invoer!$F$15:$AU$1999,9,FALSE))</f>
        <v/>
      </c>
      <c r="DX439" s="599" t="str">
        <f ca="1">IF($DP439="","",VLOOKUP(DP439,Invoer!$F$15:$AU$1999,10,FALSE))</f>
        <v/>
      </c>
      <c r="DY439" s="595" t="str">
        <f ca="1">IF($DP439="","",VLOOKUP(DP439,Invoer!$F$15:$AU$1999,11,FALSE))</f>
        <v/>
      </c>
      <c r="DZ439" s="662" t="str">
        <f ca="1">IF($DP439="","",IF($DN$4&gt;2,"",VLOOKUP(DP439,Invoer!CQ:CS,3,FALSE)))</f>
        <v/>
      </c>
      <c r="EA439" s="541" t="str">
        <f ca="1">IF($DP439="","",IF(ISERROR(DQ439),0,IF($DN$4&lt;3,"",VLOOKUP(DP439,Invoer!$F$15:$AU$1999,15,FALSE))))</f>
        <v/>
      </c>
      <c r="EB439" s="595" t="str">
        <f ca="1">IF($DP439="","",IF($DN$4&lt;3,"",VLOOKUP(DP439,Invoer!$F$15:$AU$1999,19,FALSE)))</f>
        <v/>
      </c>
      <c r="EC439" s="541" t="str">
        <f ca="1">IF($DP439="","",IF(ISERROR(DQ439),0,IF($DN$4&lt;3,"",VLOOKUP(DP439,Invoer!$F$15:$AU$1999,24,FALSE))))</f>
        <v/>
      </c>
      <c r="ED439" s="541" t="str">
        <f ca="1">IF($DP439="","",IF(ISERROR(DQ439),0,IF($DN$4&lt;3,"",VLOOKUP(DP439,Invoer!$F$15:$AU$1999,17,FALSE))))</f>
        <v/>
      </c>
      <c r="EH439" s="89" t="e">
        <f ca="1">Invoer!CP444</f>
        <v>#N/A</v>
      </c>
      <c r="EI439" s="599" t="str">
        <f t="shared" ca="1" si="221"/>
        <v/>
      </c>
      <c r="EJ439" s="673" t="str">
        <f ca="1">IF(EI439="","",VLOOKUP(EI439,Invoer!$F$15:$AU$1999,2,FALSE))</f>
        <v/>
      </c>
      <c r="EK439" s="599" t="str">
        <f t="shared" ca="1" si="222"/>
        <v/>
      </c>
      <c r="EL439" s="599" t="str">
        <f ca="1">IF($EI439="","",VLOOKUP(EI439,Invoer!$F$15:$AU$1999,3,FALSE))</f>
        <v/>
      </c>
      <c r="EM439" s="599" t="str">
        <f ca="1">IF($EI439="","",IF(EL439&lt;&gt;"Liq","",VLOOKUP(EI439,Invoer!$F$15:$AU$1999,4,FALSE)))</f>
        <v/>
      </c>
      <c r="EN439" s="599" t="str">
        <f ca="1">IF($EI439="","",VLOOKUP(EI439,Invoer!$F$15:$AU$1999,6,FALSE))</f>
        <v/>
      </c>
      <c r="EO439" s="599" t="str">
        <f ca="1">IF(EI439="","",VLOOKUP(EI439,Invoer!$F$15:$AU$1999,9,FALSE))</f>
        <v/>
      </c>
      <c r="EP439" s="599" t="str">
        <f ca="1">IF(EI439="","",VLOOKUP(EI439,Invoer!$F$15:$AU$1999,10,FALSE))</f>
        <v/>
      </c>
      <c r="EQ439" s="599" t="str">
        <f ca="1">IF(EI439="","",VLOOKUP(EI439,Invoer!$F$15:$AU$1999,11,FALSE))</f>
        <v/>
      </c>
      <c r="ER439" s="662" t="str">
        <f ca="1">IF(EI439="","",VLOOKUP(EI439,Invoer!CQ:CS,3,FALSE))</f>
        <v/>
      </c>
      <c r="ES439" s="662" t="str">
        <f t="shared" ca="1" si="223"/>
        <v/>
      </c>
      <c r="ET439" s="513" t="str">
        <f t="shared" ca="1" si="224"/>
        <v/>
      </c>
      <c r="EU439" s="112" t="str">
        <f t="shared" ca="1" si="225"/>
        <v/>
      </c>
      <c r="EV439" s="83" t="s">
        <v>160</v>
      </c>
      <c r="EW439" s="682" t="str">
        <f t="shared" ca="1" si="226"/>
        <v/>
      </c>
      <c r="EX439" s="662" t="str">
        <f t="shared" ca="1" si="227"/>
        <v/>
      </c>
      <c r="EY439"/>
      <c r="EZ439" s="56" t="e">
        <f t="shared" ca="1" si="235"/>
        <v>#VALUE!</v>
      </c>
      <c r="FA439" s="56" t="e">
        <f t="shared" ca="1" si="236"/>
        <v>#VALUE!</v>
      </c>
      <c r="FE439"/>
      <c r="FI439"/>
      <c r="FJ439"/>
    </row>
    <row r="440" spans="29:166" ht="12" customHeight="1" x14ac:dyDescent="0.2">
      <c r="AC440" s="435" t="str">
        <f>IF($AC$7&lt;3,Invoer!DR445,IF($AC$7=3,Invoer!BT445,"x"))</f>
        <v>x</v>
      </c>
      <c r="AD440" s="599" t="str">
        <f t="shared" si="228"/>
        <v/>
      </c>
      <c r="AE440" s="673" t="str">
        <f>IF($AD440="","",VLOOKUP(AD440,Invoer!$F$15:$AU$1999,2,FALSE))</f>
        <v/>
      </c>
      <c r="AF440" s="599" t="str">
        <f t="shared" si="229"/>
        <v/>
      </c>
      <c r="AG440" s="599" t="str">
        <f>IF($AD440="","",VLOOKUP(AD440,Invoer!$F$15:$AU$1999,3,FALSE))</f>
        <v/>
      </c>
      <c r="AH440" s="599" t="str">
        <f>IF($AD440="","",IF(AG440&lt;&gt;"Liq","",VLOOKUP(AD440,Invoer!$F$15:$AU$1999,4,FALSE)))</f>
        <v/>
      </c>
      <c r="AI440" s="677" t="str">
        <f>IF($AD440="","",VLOOKUP(AD440,Invoer!$F$15:$AU$1999,5,FALSE))</f>
        <v/>
      </c>
      <c r="AJ440" s="599" t="str">
        <f>IF($AD440="","",VLOOKUP(AD440,Invoer!$F$15:$AU$1999,6,FALSE))</f>
        <v/>
      </c>
      <c r="AK440" s="599" t="str">
        <f>IF($AD440="","",VLOOKUP(AD440,Invoer!$F$15:$AU$1999,9,FALSE))</f>
        <v/>
      </c>
      <c r="AL440" s="599" t="str">
        <f>IF($AD440="","",VLOOKUP(AD440,Invoer!$F$15:$AU$1999,10,FALSE))</f>
        <v/>
      </c>
      <c r="AM440" s="599" t="str">
        <f>IF($AD440="","",VLOOKUP(AD440,Invoer!$F$15:$BB$1999,14,FALSE))</f>
        <v/>
      </c>
      <c r="AN440" s="599" t="str">
        <f>IF($AD440="","",VLOOKUP(AD440,Invoer!$F$15:$AU$1999,11,FALSE))</f>
        <v/>
      </c>
      <c r="AO440" s="662" t="str">
        <f>IF($AD440="","",VLOOKUP(AD440,Invoer!$F$15:$AU$1999,15,FALSE))</f>
        <v/>
      </c>
      <c r="AP440" s="599" t="str">
        <f>IF($AD440="","",VLOOKUP(AD440,Invoer!$F$15:$AU$1999,19,FALSE))</f>
        <v/>
      </c>
      <c r="AQ440" s="662" t="str">
        <f>IF($AD440="","",VLOOKUP(AD440,Invoer!$F$15:$AU$1999,24,FALSE))</f>
        <v/>
      </c>
      <c r="AR440" s="662" t="str">
        <f>IF($AD440="","",VLOOKUP(AD440,Invoer!$F$15:$AU$1999,17,FALSE))</f>
        <v/>
      </c>
      <c r="AS440" s="678" t="str">
        <f t="shared" si="237"/>
        <v/>
      </c>
      <c r="AT440" s="676" t="str">
        <f t="shared" si="212"/>
        <v/>
      </c>
      <c r="AU440" s="77" t="e">
        <f t="shared" si="213"/>
        <v>#VALUE!</v>
      </c>
      <c r="AW440" s="57"/>
      <c r="AX440" s="57"/>
      <c r="BA440" s="83" t="e">
        <f ca="1">Invoer!DW445</f>
        <v>#N/A</v>
      </c>
      <c r="BB440" s="599" t="str">
        <f t="shared" ca="1" si="230"/>
        <v/>
      </c>
      <c r="BC440" s="673" t="str">
        <f ca="1">IF($BB440="","",VLOOKUP(BB440,Invoer!$F$15:$AU$1999,2,FALSE))</f>
        <v/>
      </c>
      <c r="BD440" s="599" t="str">
        <f t="shared" ca="1" si="231"/>
        <v/>
      </c>
      <c r="BE440" s="599" t="str">
        <f ca="1">IF($BB440="","",VLOOKUP(BB440,Invoer!$F$15:$AU$1999,5,FALSE))</f>
        <v/>
      </c>
      <c r="BF440" s="599" t="str">
        <f ca="1">IF($BB440="","",VLOOKUP(BB440,Invoer!$F$15:$AU$1999,6,FALSE))</f>
        <v/>
      </c>
      <c r="BG440" s="599" t="str">
        <f ca="1">IF($BB440="","",VLOOKUP(BB440,Invoer!$F$15:$AU$1999,9,FALSE))</f>
        <v/>
      </c>
      <c r="BH440" s="599" t="str">
        <f ca="1">IF($BB440="","",VLOOKUP(BB440,Invoer!$F$15:$AU$1999,10,FALSE))</f>
        <v/>
      </c>
      <c r="BI440" s="599" t="str">
        <f ca="1">IF($BB440="","",VLOOKUP(BB440,Invoer!$F$15:$BB$1999,14,FALSE))</f>
        <v/>
      </c>
      <c r="BJ440" s="599" t="str">
        <f ca="1">IF($BB440="","",VLOOKUP(BB440,Invoer!$F$15:$AU$1999,11,FALSE))</f>
        <v/>
      </c>
      <c r="BK440" s="662" t="str">
        <f t="shared" ca="1" si="232"/>
        <v/>
      </c>
      <c r="BL440" s="662" t="str">
        <f t="shared" ca="1" si="233"/>
        <v/>
      </c>
      <c r="BM440" s="679" t="str">
        <f t="shared" ca="1" si="234"/>
        <v/>
      </c>
      <c r="BN440" s="662" t="str">
        <f t="shared" ca="1" si="240"/>
        <v/>
      </c>
      <c r="BO440" s="662" t="str">
        <f ca="1">IF($BB440="","",VLOOKUP(BB440,Invoer!$F$15:$AU$1999,15,FALSE))</f>
        <v/>
      </c>
      <c r="BP440" s="662" t="str">
        <f ca="1">IF($BB440="","",VLOOKUP(BB440,Invoer!$F$15:$AU$1999,24,FALSE))</f>
        <v/>
      </c>
      <c r="BQ440" s="662" t="str">
        <f ca="1">IF($BB440="","",VLOOKUP(BB440,Invoer!$F$15:$AU$1999,17,FALSE))</f>
        <v/>
      </c>
      <c r="BS440" s="73" t="e">
        <f t="shared" ca="1" si="238"/>
        <v>#VALUE!</v>
      </c>
      <c r="BT440" s="57" t="str">
        <f t="shared" ca="1" si="239"/>
        <v/>
      </c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O440" s="61" t="e">
        <f ca="1">IF($DN$4&lt;3,Invoer!EB445,Invoer!EA445)</f>
        <v>#N/A</v>
      </c>
      <c r="DP440" s="599" t="str">
        <f t="shared" ca="1" si="219"/>
        <v/>
      </c>
      <c r="DQ440" s="673" t="str">
        <f ca="1">IF($DP440="","",VLOOKUP(DP440,Invoer!$F$15:$AU$1999,2,FALSE))</f>
        <v/>
      </c>
      <c r="DR440" s="599" t="str">
        <f t="shared" ca="1" si="220"/>
        <v/>
      </c>
      <c r="DS440" s="599" t="str">
        <f ca="1">IF($DP440="","",VLOOKUP(DP440,Invoer!$F$15:$AU$1999,3,FALSE))</f>
        <v/>
      </c>
      <c r="DT440" s="599" t="str">
        <f ca="1">IF($DP440="","",IF(DS440&lt;&gt;"Liq","",VLOOKUP(DP440,Invoer!$F$15:$AU$1999,4,FALSE)))</f>
        <v/>
      </c>
      <c r="DU440" s="599" t="str">
        <f ca="1">IF($DP440="","",VLOOKUP(DP440,Invoer!$F$15:$AU$1999,5,FALSE))</f>
        <v/>
      </c>
      <c r="DV440" s="599" t="str">
        <f ca="1">IF($DP440="","",VLOOKUP(DP440,Invoer!$F$15:$AU$1999,6,FALSE))</f>
        <v/>
      </c>
      <c r="DW440" s="599" t="str">
        <f ca="1">IF($DP440="","",VLOOKUP(DP440,Invoer!$F$15:$AU$1999,9,FALSE))</f>
        <v/>
      </c>
      <c r="DX440" s="599" t="str">
        <f ca="1">IF($DP440="","",VLOOKUP(DP440,Invoer!$F$15:$AU$1999,10,FALSE))</f>
        <v/>
      </c>
      <c r="DY440" s="595" t="str">
        <f ca="1">IF($DP440="","",VLOOKUP(DP440,Invoer!$F$15:$AU$1999,11,FALSE))</f>
        <v/>
      </c>
      <c r="DZ440" s="662" t="str">
        <f ca="1">IF($DP440="","",IF($DN$4&gt;2,"",VLOOKUP(DP440,Invoer!CQ:CS,3,FALSE)))</f>
        <v/>
      </c>
      <c r="EA440" s="541" t="str">
        <f ca="1">IF($DP440="","",IF(ISERROR(DQ440),0,IF($DN$4&lt;3,"",VLOOKUP(DP440,Invoer!$F$15:$AU$1999,15,FALSE))))</f>
        <v/>
      </c>
      <c r="EB440" s="595" t="str">
        <f ca="1">IF($DP440="","",IF($DN$4&lt;3,"",VLOOKUP(DP440,Invoer!$F$15:$AU$1999,19,FALSE)))</f>
        <v/>
      </c>
      <c r="EC440" s="541" t="str">
        <f ca="1">IF($DP440="","",IF(ISERROR(DQ440),0,IF($DN$4&lt;3,"",VLOOKUP(DP440,Invoer!$F$15:$AU$1999,24,FALSE))))</f>
        <v/>
      </c>
      <c r="ED440" s="541" t="str">
        <f ca="1">IF($DP440="","",IF(ISERROR(DQ440),0,IF($DN$4&lt;3,"",VLOOKUP(DP440,Invoer!$F$15:$AU$1999,17,FALSE))))</f>
        <v/>
      </c>
      <c r="EH440" s="89" t="e">
        <f ca="1">Invoer!CP445</f>
        <v>#N/A</v>
      </c>
      <c r="EI440" s="599" t="str">
        <f t="shared" ca="1" si="221"/>
        <v/>
      </c>
      <c r="EJ440" s="673" t="str">
        <f ca="1">IF(EI440="","",VLOOKUP(EI440,Invoer!$F$15:$AU$1999,2,FALSE))</f>
        <v/>
      </c>
      <c r="EK440" s="599" t="str">
        <f t="shared" ca="1" si="222"/>
        <v/>
      </c>
      <c r="EL440" s="599" t="str">
        <f ca="1">IF($EI440="","",VLOOKUP(EI440,Invoer!$F$15:$AU$1999,3,FALSE))</f>
        <v/>
      </c>
      <c r="EM440" s="599" t="str">
        <f ca="1">IF($EI440="","",IF(EL440&lt;&gt;"Liq","",VLOOKUP(EI440,Invoer!$F$15:$AU$1999,4,FALSE)))</f>
        <v/>
      </c>
      <c r="EN440" s="599" t="str">
        <f ca="1">IF($EI440="","",VLOOKUP(EI440,Invoer!$F$15:$AU$1999,6,FALSE))</f>
        <v/>
      </c>
      <c r="EO440" s="599" t="str">
        <f ca="1">IF(EI440="","",VLOOKUP(EI440,Invoer!$F$15:$AU$1999,9,FALSE))</f>
        <v/>
      </c>
      <c r="EP440" s="599" t="str">
        <f ca="1">IF(EI440="","",VLOOKUP(EI440,Invoer!$F$15:$AU$1999,10,FALSE))</f>
        <v/>
      </c>
      <c r="EQ440" s="599" t="str">
        <f ca="1">IF(EI440="","",VLOOKUP(EI440,Invoer!$F$15:$AU$1999,11,FALSE))</f>
        <v/>
      </c>
      <c r="ER440" s="662" t="str">
        <f ca="1">IF(EI440="","",VLOOKUP(EI440,Invoer!CQ:CS,3,FALSE))</f>
        <v/>
      </c>
      <c r="ES440" s="662" t="str">
        <f t="shared" ca="1" si="223"/>
        <v/>
      </c>
      <c r="ET440" s="513" t="str">
        <f t="shared" ca="1" si="224"/>
        <v/>
      </c>
      <c r="EU440" s="112" t="str">
        <f t="shared" ca="1" si="225"/>
        <v/>
      </c>
      <c r="EV440" s="83" t="s">
        <v>160</v>
      </c>
      <c r="EW440" s="682" t="str">
        <f t="shared" ca="1" si="226"/>
        <v/>
      </c>
      <c r="EX440" s="662" t="str">
        <f t="shared" ca="1" si="227"/>
        <v/>
      </c>
      <c r="EY440"/>
      <c r="EZ440" s="56" t="e">
        <f t="shared" ca="1" si="235"/>
        <v>#VALUE!</v>
      </c>
      <c r="FA440" s="56" t="e">
        <f t="shared" ca="1" si="236"/>
        <v>#VALUE!</v>
      </c>
      <c r="FE440"/>
      <c r="FI440"/>
      <c r="FJ440"/>
    </row>
    <row r="441" spans="29:166" ht="12" customHeight="1" x14ac:dyDescent="0.2">
      <c r="AC441" s="435" t="str">
        <f>IF($AC$7&lt;3,Invoer!DR446,IF($AC$7=3,Invoer!BT446,"x"))</f>
        <v>x</v>
      </c>
      <c r="AD441" s="599" t="str">
        <f t="shared" si="228"/>
        <v/>
      </c>
      <c r="AE441" s="673" t="str">
        <f>IF($AD441="","",VLOOKUP(AD441,Invoer!$F$15:$AU$1999,2,FALSE))</f>
        <v/>
      </c>
      <c r="AF441" s="599" t="str">
        <f t="shared" si="229"/>
        <v/>
      </c>
      <c r="AG441" s="599" t="str">
        <f>IF($AD441="","",VLOOKUP(AD441,Invoer!$F$15:$AU$1999,3,FALSE))</f>
        <v/>
      </c>
      <c r="AH441" s="599" t="str">
        <f>IF($AD441="","",IF(AG441&lt;&gt;"Liq","",VLOOKUP(AD441,Invoer!$F$15:$AU$1999,4,FALSE)))</f>
        <v/>
      </c>
      <c r="AI441" s="677" t="str">
        <f>IF($AD441="","",VLOOKUP(AD441,Invoer!$F$15:$AU$1999,5,FALSE))</f>
        <v/>
      </c>
      <c r="AJ441" s="599" t="str">
        <f>IF($AD441="","",VLOOKUP(AD441,Invoer!$F$15:$AU$1999,6,FALSE))</f>
        <v/>
      </c>
      <c r="AK441" s="599" t="str">
        <f>IF($AD441="","",VLOOKUP(AD441,Invoer!$F$15:$AU$1999,9,FALSE))</f>
        <v/>
      </c>
      <c r="AL441" s="599" t="str">
        <f>IF($AD441="","",VLOOKUP(AD441,Invoer!$F$15:$AU$1999,10,FALSE))</f>
        <v/>
      </c>
      <c r="AM441" s="599" t="str">
        <f>IF($AD441="","",VLOOKUP(AD441,Invoer!$F$15:$BB$1999,14,FALSE))</f>
        <v/>
      </c>
      <c r="AN441" s="599" t="str">
        <f>IF($AD441="","",VLOOKUP(AD441,Invoer!$F$15:$AU$1999,11,FALSE))</f>
        <v/>
      </c>
      <c r="AO441" s="662" t="str">
        <f>IF($AD441="","",VLOOKUP(AD441,Invoer!$F$15:$AU$1999,15,FALSE))</f>
        <v/>
      </c>
      <c r="AP441" s="599" t="str">
        <f>IF($AD441="","",VLOOKUP(AD441,Invoer!$F$15:$AU$1999,19,FALSE))</f>
        <v/>
      </c>
      <c r="AQ441" s="662" t="str">
        <f>IF($AD441="","",VLOOKUP(AD441,Invoer!$F$15:$AU$1999,24,FALSE))</f>
        <v/>
      </c>
      <c r="AR441" s="662" t="str">
        <f>IF($AD441="","",VLOOKUP(AD441,Invoer!$F$15:$AU$1999,17,FALSE))</f>
        <v/>
      </c>
      <c r="AS441" s="678" t="str">
        <f t="shared" si="237"/>
        <v/>
      </c>
      <c r="AT441" s="676" t="str">
        <f t="shared" si="212"/>
        <v/>
      </c>
      <c r="AU441" s="77" t="e">
        <f t="shared" si="213"/>
        <v>#VALUE!</v>
      </c>
      <c r="AW441" s="57"/>
      <c r="AX441" s="57"/>
      <c r="BA441" s="83" t="e">
        <f ca="1">Invoer!DW446</f>
        <v>#N/A</v>
      </c>
      <c r="BB441" s="599" t="str">
        <f t="shared" ca="1" si="230"/>
        <v/>
      </c>
      <c r="BC441" s="673" t="str">
        <f ca="1">IF($BB441="","",VLOOKUP(BB441,Invoer!$F$15:$AU$1999,2,FALSE))</f>
        <v/>
      </c>
      <c r="BD441" s="599" t="str">
        <f t="shared" ca="1" si="231"/>
        <v/>
      </c>
      <c r="BE441" s="599" t="str">
        <f ca="1">IF($BB441="","",VLOOKUP(BB441,Invoer!$F$15:$AU$1999,5,FALSE))</f>
        <v/>
      </c>
      <c r="BF441" s="599" t="str">
        <f ca="1">IF($BB441="","",VLOOKUP(BB441,Invoer!$F$15:$AU$1999,6,FALSE))</f>
        <v/>
      </c>
      <c r="BG441" s="599" t="str">
        <f ca="1">IF($BB441="","",VLOOKUP(BB441,Invoer!$F$15:$AU$1999,9,FALSE))</f>
        <v/>
      </c>
      <c r="BH441" s="599" t="str">
        <f ca="1">IF($BB441="","",VLOOKUP(BB441,Invoer!$F$15:$AU$1999,10,FALSE))</f>
        <v/>
      </c>
      <c r="BI441" s="599" t="str">
        <f ca="1">IF($BB441="","",VLOOKUP(BB441,Invoer!$F$15:$BB$1999,14,FALSE))</f>
        <v/>
      </c>
      <c r="BJ441" s="599" t="str">
        <f ca="1">IF($BB441="","",VLOOKUP(BB441,Invoer!$F$15:$AU$1999,11,FALSE))</f>
        <v/>
      </c>
      <c r="BK441" s="662" t="str">
        <f t="shared" ca="1" si="232"/>
        <v/>
      </c>
      <c r="BL441" s="662" t="str">
        <f t="shared" ca="1" si="233"/>
        <v/>
      </c>
      <c r="BM441" s="679" t="str">
        <f t="shared" ca="1" si="234"/>
        <v/>
      </c>
      <c r="BN441" s="662" t="str">
        <f t="shared" ca="1" si="240"/>
        <v/>
      </c>
      <c r="BO441" s="662" t="str">
        <f ca="1">IF($BB441="","",VLOOKUP(BB441,Invoer!$F$15:$AU$1999,15,FALSE))</f>
        <v/>
      </c>
      <c r="BP441" s="662" t="str">
        <f ca="1">IF($BB441="","",VLOOKUP(BB441,Invoer!$F$15:$AU$1999,24,FALSE))</f>
        <v/>
      </c>
      <c r="BQ441" s="662" t="str">
        <f ca="1">IF($BB441="","",VLOOKUP(BB441,Invoer!$F$15:$AU$1999,17,FALSE))</f>
        <v/>
      </c>
      <c r="BS441" s="73" t="e">
        <f t="shared" ca="1" si="238"/>
        <v>#VALUE!</v>
      </c>
      <c r="BT441" s="57" t="str">
        <f t="shared" ca="1" si="239"/>
        <v/>
      </c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O441" s="61" t="e">
        <f ca="1">IF($DN$4&lt;3,Invoer!EB446,Invoer!EA446)</f>
        <v>#N/A</v>
      </c>
      <c r="DP441" s="599" t="str">
        <f t="shared" ca="1" si="219"/>
        <v/>
      </c>
      <c r="DQ441" s="673" t="str">
        <f ca="1">IF($DP441="","",VLOOKUP(DP441,Invoer!$F$15:$AU$1999,2,FALSE))</f>
        <v/>
      </c>
      <c r="DR441" s="599" t="str">
        <f t="shared" ca="1" si="220"/>
        <v/>
      </c>
      <c r="DS441" s="599" t="str">
        <f ca="1">IF($DP441="","",VLOOKUP(DP441,Invoer!$F$15:$AU$1999,3,FALSE))</f>
        <v/>
      </c>
      <c r="DT441" s="599" t="str">
        <f ca="1">IF($DP441="","",IF(DS441&lt;&gt;"Liq","",VLOOKUP(DP441,Invoer!$F$15:$AU$1999,4,FALSE)))</f>
        <v/>
      </c>
      <c r="DU441" s="599" t="str">
        <f ca="1">IF($DP441="","",VLOOKUP(DP441,Invoer!$F$15:$AU$1999,5,FALSE))</f>
        <v/>
      </c>
      <c r="DV441" s="599" t="str">
        <f ca="1">IF($DP441="","",VLOOKUP(DP441,Invoer!$F$15:$AU$1999,6,FALSE))</f>
        <v/>
      </c>
      <c r="DW441" s="599" t="str">
        <f ca="1">IF($DP441="","",VLOOKUP(DP441,Invoer!$F$15:$AU$1999,9,FALSE))</f>
        <v/>
      </c>
      <c r="DX441" s="599" t="str">
        <f ca="1">IF($DP441="","",VLOOKUP(DP441,Invoer!$F$15:$AU$1999,10,FALSE))</f>
        <v/>
      </c>
      <c r="DY441" s="595" t="str">
        <f ca="1">IF($DP441="","",VLOOKUP(DP441,Invoer!$F$15:$AU$1999,11,FALSE))</f>
        <v/>
      </c>
      <c r="DZ441" s="662" t="str">
        <f ca="1">IF($DP441="","",IF($DN$4&gt;2,"",VLOOKUP(DP441,Invoer!CQ:CS,3,FALSE)))</f>
        <v/>
      </c>
      <c r="EA441" s="541" t="str">
        <f ca="1">IF($DP441="","",IF(ISERROR(DQ441),0,IF($DN$4&lt;3,"",VLOOKUP(DP441,Invoer!$F$15:$AU$1999,15,FALSE))))</f>
        <v/>
      </c>
      <c r="EB441" s="595" t="str">
        <f ca="1">IF($DP441="","",IF($DN$4&lt;3,"",VLOOKUP(DP441,Invoer!$F$15:$AU$1999,19,FALSE)))</f>
        <v/>
      </c>
      <c r="EC441" s="541" t="str">
        <f ca="1">IF($DP441="","",IF(ISERROR(DQ441),0,IF($DN$4&lt;3,"",VLOOKUP(DP441,Invoer!$F$15:$AU$1999,24,FALSE))))</f>
        <v/>
      </c>
      <c r="ED441" s="541" t="str">
        <f ca="1">IF($DP441="","",IF(ISERROR(DQ441),0,IF($DN$4&lt;3,"",VLOOKUP(DP441,Invoer!$F$15:$AU$1999,17,FALSE))))</f>
        <v/>
      </c>
      <c r="EH441" s="89" t="e">
        <f ca="1">Invoer!CP446</f>
        <v>#N/A</v>
      </c>
      <c r="EI441" s="599" t="str">
        <f t="shared" ca="1" si="221"/>
        <v/>
      </c>
      <c r="EJ441" s="673" t="str">
        <f ca="1">IF(EI441="","",VLOOKUP(EI441,Invoer!$F$15:$AU$1999,2,FALSE))</f>
        <v/>
      </c>
      <c r="EK441" s="599" t="str">
        <f t="shared" ca="1" si="222"/>
        <v/>
      </c>
      <c r="EL441" s="599" t="str">
        <f ca="1">IF($EI441="","",VLOOKUP(EI441,Invoer!$F$15:$AU$1999,3,FALSE))</f>
        <v/>
      </c>
      <c r="EM441" s="599" t="str">
        <f ca="1">IF($EI441="","",IF(EL441&lt;&gt;"Liq","",VLOOKUP(EI441,Invoer!$F$15:$AU$1999,4,FALSE)))</f>
        <v/>
      </c>
      <c r="EN441" s="599" t="str">
        <f ca="1">IF($EI441="","",VLOOKUP(EI441,Invoer!$F$15:$AU$1999,6,FALSE))</f>
        <v/>
      </c>
      <c r="EO441" s="599" t="str">
        <f ca="1">IF(EI441="","",VLOOKUP(EI441,Invoer!$F$15:$AU$1999,9,FALSE))</f>
        <v/>
      </c>
      <c r="EP441" s="599" t="str">
        <f ca="1">IF(EI441="","",VLOOKUP(EI441,Invoer!$F$15:$AU$1999,10,FALSE))</f>
        <v/>
      </c>
      <c r="EQ441" s="599" t="str">
        <f ca="1">IF(EI441="","",VLOOKUP(EI441,Invoer!$F$15:$AU$1999,11,FALSE))</f>
        <v/>
      </c>
      <c r="ER441" s="662" t="str">
        <f ca="1">IF(EI441="","",VLOOKUP(EI441,Invoer!CQ:CS,3,FALSE))</f>
        <v/>
      </c>
      <c r="ES441" s="662" t="str">
        <f t="shared" ca="1" si="223"/>
        <v/>
      </c>
      <c r="ET441" s="513" t="str">
        <f t="shared" ca="1" si="224"/>
        <v/>
      </c>
      <c r="EU441" s="112" t="str">
        <f t="shared" ca="1" si="225"/>
        <v/>
      </c>
      <c r="EV441" s="83" t="s">
        <v>160</v>
      </c>
      <c r="EW441" s="682" t="str">
        <f t="shared" ca="1" si="226"/>
        <v/>
      </c>
      <c r="EX441" s="662" t="str">
        <f t="shared" ca="1" si="227"/>
        <v/>
      </c>
      <c r="EY441"/>
      <c r="EZ441" s="56" t="e">
        <f t="shared" ca="1" si="235"/>
        <v>#VALUE!</v>
      </c>
      <c r="FA441" s="56" t="e">
        <f t="shared" ca="1" si="236"/>
        <v>#VALUE!</v>
      </c>
      <c r="FE441"/>
      <c r="FI441"/>
      <c r="FJ441"/>
    </row>
    <row r="442" spans="29:166" ht="12" customHeight="1" x14ac:dyDescent="0.2">
      <c r="AC442" s="435" t="str">
        <f>IF($AC$7&lt;3,Invoer!DR447,IF($AC$7=3,Invoer!BT447,"x"))</f>
        <v>x</v>
      </c>
      <c r="AD442" s="599" t="str">
        <f t="shared" si="228"/>
        <v/>
      </c>
      <c r="AE442" s="673" t="str">
        <f>IF($AD442="","",VLOOKUP(AD442,Invoer!$F$15:$AU$1999,2,FALSE))</f>
        <v/>
      </c>
      <c r="AF442" s="599" t="str">
        <f t="shared" si="229"/>
        <v/>
      </c>
      <c r="AG442" s="599" t="str">
        <f>IF($AD442="","",VLOOKUP(AD442,Invoer!$F$15:$AU$1999,3,FALSE))</f>
        <v/>
      </c>
      <c r="AH442" s="599" t="str">
        <f>IF($AD442="","",IF(AG442&lt;&gt;"Liq","",VLOOKUP(AD442,Invoer!$F$15:$AU$1999,4,FALSE)))</f>
        <v/>
      </c>
      <c r="AI442" s="677" t="str">
        <f>IF($AD442="","",VLOOKUP(AD442,Invoer!$F$15:$AU$1999,5,FALSE))</f>
        <v/>
      </c>
      <c r="AJ442" s="599" t="str">
        <f>IF($AD442="","",VLOOKUP(AD442,Invoer!$F$15:$AU$1999,6,FALSE))</f>
        <v/>
      </c>
      <c r="AK442" s="599" t="str">
        <f>IF($AD442="","",VLOOKUP(AD442,Invoer!$F$15:$AU$1999,9,FALSE))</f>
        <v/>
      </c>
      <c r="AL442" s="599" t="str">
        <f>IF($AD442="","",VLOOKUP(AD442,Invoer!$F$15:$AU$1999,10,FALSE))</f>
        <v/>
      </c>
      <c r="AM442" s="599" t="str">
        <f>IF($AD442="","",VLOOKUP(AD442,Invoer!$F$15:$BB$1999,14,FALSE))</f>
        <v/>
      </c>
      <c r="AN442" s="599" t="str">
        <f>IF($AD442="","",VLOOKUP(AD442,Invoer!$F$15:$AU$1999,11,FALSE))</f>
        <v/>
      </c>
      <c r="AO442" s="662" t="str">
        <f>IF($AD442="","",VLOOKUP(AD442,Invoer!$F$15:$AU$1999,15,FALSE))</f>
        <v/>
      </c>
      <c r="AP442" s="599" t="str">
        <f>IF($AD442="","",VLOOKUP(AD442,Invoer!$F$15:$AU$1999,19,FALSE))</f>
        <v/>
      </c>
      <c r="AQ442" s="662" t="str">
        <f>IF($AD442="","",VLOOKUP(AD442,Invoer!$F$15:$AU$1999,24,FALSE))</f>
        <v/>
      </c>
      <c r="AR442" s="662" t="str">
        <f>IF($AD442="","",VLOOKUP(AD442,Invoer!$F$15:$AU$1999,17,FALSE))</f>
        <v/>
      </c>
      <c r="AS442" s="678" t="str">
        <f t="shared" si="237"/>
        <v/>
      </c>
      <c r="AT442" s="676" t="str">
        <f t="shared" si="212"/>
        <v/>
      </c>
      <c r="AU442" s="77" t="e">
        <f t="shared" si="213"/>
        <v>#VALUE!</v>
      </c>
      <c r="AW442" s="57"/>
      <c r="AX442" s="57"/>
      <c r="BA442" s="83" t="e">
        <f ca="1">Invoer!DW447</f>
        <v>#N/A</v>
      </c>
      <c r="BB442" s="599" t="str">
        <f t="shared" ca="1" si="230"/>
        <v/>
      </c>
      <c r="BC442" s="673" t="str">
        <f ca="1">IF($BB442="","",VLOOKUP(BB442,Invoer!$F$15:$AU$1999,2,FALSE))</f>
        <v/>
      </c>
      <c r="BD442" s="599" t="str">
        <f t="shared" ca="1" si="231"/>
        <v/>
      </c>
      <c r="BE442" s="599" t="str">
        <f ca="1">IF($BB442="","",VLOOKUP(BB442,Invoer!$F$15:$AU$1999,5,FALSE))</f>
        <v/>
      </c>
      <c r="BF442" s="599" t="str">
        <f ca="1">IF($BB442="","",VLOOKUP(BB442,Invoer!$F$15:$AU$1999,6,FALSE))</f>
        <v/>
      </c>
      <c r="BG442" s="599" t="str">
        <f ca="1">IF($BB442="","",VLOOKUP(BB442,Invoer!$F$15:$AU$1999,9,FALSE))</f>
        <v/>
      </c>
      <c r="BH442" s="599" t="str">
        <f ca="1">IF($BB442="","",VLOOKUP(BB442,Invoer!$F$15:$AU$1999,10,FALSE))</f>
        <v/>
      </c>
      <c r="BI442" s="599" t="str">
        <f ca="1">IF($BB442="","",VLOOKUP(BB442,Invoer!$F$15:$BB$1999,14,FALSE))</f>
        <v/>
      </c>
      <c r="BJ442" s="599" t="str">
        <f ca="1">IF($BB442="","",VLOOKUP(BB442,Invoer!$F$15:$AU$1999,11,FALSE))</f>
        <v/>
      </c>
      <c r="BK442" s="662" t="str">
        <f t="shared" ca="1" si="232"/>
        <v/>
      </c>
      <c r="BL442" s="662" t="str">
        <f t="shared" ca="1" si="233"/>
        <v/>
      </c>
      <c r="BM442" s="679" t="str">
        <f t="shared" ca="1" si="234"/>
        <v/>
      </c>
      <c r="BN442" s="662" t="str">
        <f t="shared" ca="1" si="240"/>
        <v/>
      </c>
      <c r="BO442" s="662" t="str">
        <f ca="1">IF($BB442="","",VLOOKUP(BB442,Invoer!$F$15:$AU$1999,15,FALSE))</f>
        <v/>
      </c>
      <c r="BP442" s="662" t="str">
        <f ca="1">IF($BB442="","",VLOOKUP(BB442,Invoer!$F$15:$AU$1999,24,FALSE))</f>
        <v/>
      </c>
      <c r="BQ442" s="662" t="str">
        <f ca="1">IF($BB442="","",VLOOKUP(BB442,Invoer!$F$15:$AU$1999,17,FALSE))</f>
        <v/>
      </c>
      <c r="BS442" s="73" t="e">
        <f t="shared" ca="1" si="238"/>
        <v>#VALUE!</v>
      </c>
      <c r="BT442" s="57" t="str">
        <f t="shared" ca="1" si="239"/>
        <v/>
      </c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O442" s="61" t="e">
        <f ca="1">IF($DN$4&lt;3,Invoer!EB447,Invoer!EA447)</f>
        <v>#N/A</v>
      </c>
      <c r="DP442" s="599" t="str">
        <f t="shared" ca="1" si="219"/>
        <v/>
      </c>
      <c r="DQ442" s="673" t="str">
        <f ca="1">IF($DP442="","",VLOOKUP(DP442,Invoer!$F$15:$AU$1999,2,FALSE))</f>
        <v/>
      </c>
      <c r="DR442" s="599" t="str">
        <f t="shared" ca="1" si="220"/>
        <v/>
      </c>
      <c r="DS442" s="599" t="str">
        <f ca="1">IF($DP442="","",VLOOKUP(DP442,Invoer!$F$15:$AU$1999,3,FALSE))</f>
        <v/>
      </c>
      <c r="DT442" s="599" t="str">
        <f ca="1">IF($DP442="","",IF(DS442&lt;&gt;"Liq","",VLOOKUP(DP442,Invoer!$F$15:$AU$1999,4,FALSE)))</f>
        <v/>
      </c>
      <c r="DU442" s="599" t="str">
        <f ca="1">IF($DP442="","",VLOOKUP(DP442,Invoer!$F$15:$AU$1999,5,FALSE))</f>
        <v/>
      </c>
      <c r="DV442" s="599" t="str">
        <f ca="1">IF($DP442="","",VLOOKUP(DP442,Invoer!$F$15:$AU$1999,6,FALSE))</f>
        <v/>
      </c>
      <c r="DW442" s="599" t="str">
        <f ca="1">IF($DP442="","",VLOOKUP(DP442,Invoer!$F$15:$AU$1999,9,FALSE))</f>
        <v/>
      </c>
      <c r="DX442" s="599" t="str">
        <f ca="1">IF($DP442="","",VLOOKUP(DP442,Invoer!$F$15:$AU$1999,10,FALSE))</f>
        <v/>
      </c>
      <c r="DY442" s="595" t="str">
        <f ca="1">IF($DP442="","",VLOOKUP(DP442,Invoer!$F$15:$AU$1999,11,FALSE))</f>
        <v/>
      </c>
      <c r="DZ442" s="662" t="str">
        <f ca="1">IF($DP442="","",IF($DN$4&gt;2,"",VLOOKUP(DP442,Invoer!CQ:CS,3,FALSE)))</f>
        <v/>
      </c>
      <c r="EA442" s="541" t="str">
        <f ca="1">IF($DP442="","",IF(ISERROR(DQ442),0,IF($DN$4&lt;3,"",VLOOKUP(DP442,Invoer!$F$15:$AU$1999,15,FALSE))))</f>
        <v/>
      </c>
      <c r="EB442" s="595" t="str">
        <f ca="1">IF($DP442="","",IF($DN$4&lt;3,"",VLOOKUP(DP442,Invoer!$F$15:$AU$1999,19,FALSE)))</f>
        <v/>
      </c>
      <c r="EC442" s="541" t="str">
        <f ca="1">IF($DP442="","",IF(ISERROR(DQ442),0,IF($DN$4&lt;3,"",VLOOKUP(DP442,Invoer!$F$15:$AU$1999,24,FALSE))))</f>
        <v/>
      </c>
      <c r="ED442" s="541" t="str">
        <f ca="1">IF($DP442="","",IF(ISERROR(DQ442),0,IF($DN$4&lt;3,"",VLOOKUP(DP442,Invoer!$F$15:$AU$1999,17,FALSE))))</f>
        <v/>
      </c>
      <c r="EH442" s="89" t="e">
        <f ca="1">Invoer!CP447</f>
        <v>#N/A</v>
      </c>
      <c r="EI442" s="599" t="str">
        <f t="shared" ca="1" si="221"/>
        <v/>
      </c>
      <c r="EJ442" s="673" t="str">
        <f ca="1">IF(EI442="","",VLOOKUP(EI442,Invoer!$F$15:$AU$1999,2,FALSE))</f>
        <v/>
      </c>
      <c r="EK442" s="599" t="str">
        <f t="shared" ca="1" si="222"/>
        <v/>
      </c>
      <c r="EL442" s="599" t="str">
        <f ca="1">IF($EI442="","",VLOOKUP(EI442,Invoer!$F$15:$AU$1999,3,FALSE))</f>
        <v/>
      </c>
      <c r="EM442" s="599" t="str">
        <f ca="1">IF($EI442="","",IF(EL442&lt;&gt;"Liq","",VLOOKUP(EI442,Invoer!$F$15:$AU$1999,4,FALSE)))</f>
        <v/>
      </c>
      <c r="EN442" s="599" t="str">
        <f ca="1">IF($EI442="","",VLOOKUP(EI442,Invoer!$F$15:$AU$1999,6,FALSE))</f>
        <v/>
      </c>
      <c r="EO442" s="599" t="str">
        <f ca="1">IF(EI442="","",VLOOKUP(EI442,Invoer!$F$15:$AU$1999,9,FALSE))</f>
        <v/>
      </c>
      <c r="EP442" s="599" t="str">
        <f ca="1">IF(EI442="","",VLOOKUP(EI442,Invoer!$F$15:$AU$1999,10,FALSE))</f>
        <v/>
      </c>
      <c r="EQ442" s="599" t="str">
        <f ca="1">IF(EI442="","",VLOOKUP(EI442,Invoer!$F$15:$AU$1999,11,FALSE))</f>
        <v/>
      </c>
      <c r="ER442" s="662" t="str">
        <f ca="1">IF(EI442="","",VLOOKUP(EI442,Invoer!CQ:CS,3,FALSE))</f>
        <v/>
      </c>
      <c r="ES442" s="662" t="str">
        <f t="shared" ca="1" si="223"/>
        <v/>
      </c>
      <c r="ET442" s="513" t="str">
        <f t="shared" ca="1" si="224"/>
        <v/>
      </c>
      <c r="EU442" s="112" t="str">
        <f t="shared" ca="1" si="225"/>
        <v/>
      </c>
      <c r="EV442" s="83" t="s">
        <v>160</v>
      </c>
      <c r="EW442" s="682" t="str">
        <f t="shared" ca="1" si="226"/>
        <v/>
      </c>
      <c r="EX442" s="662" t="str">
        <f t="shared" ca="1" si="227"/>
        <v/>
      </c>
      <c r="EY442"/>
      <c r="EZ442" s="56" t="e">
        <f t="shared" ca="1" si="235"/>
        <v>#VALUE!</v>
      </c>
      <c r="FA442" s="56" t="e">
        <f t="shared" ca="1" si="236"/>
        <v>#VALUE!</v>
      </c>
      <c r="FE442"/>
      <c r="FI442"/>
      <c r="FJ442"/>
    </row>
    <row r="443" spans="29:166" ht="12" customHeight="1" x14ac:dyDescent="0.2">
      <c r="AC443" s="435" t="str">
        <f>IF($AC$7&lt;3,Invoer!DR448,IF($AC$7=3,Invoer!BT448,"x"))</f>
        <v>x</v>
      </c>
      <c r="AD443" s="599" t="str">
        <f t="shared" si="228"/>
        <v/>
      </c>
      <c r="AE443" s="673" t="str">
        <f>IF($AD443="","",VLOOKUP(AD443,Invoer!$F$15:$AU$1999,2,FALSE))</f>
        <v/>
      </c>
      <c r="AF443" s="599" t="str">
        <f t="shared" si="229"/>
        <v/>
      </c>
      <c r="AG443" s="599" t="str">
        <f>IF($AD443="","",VLOOKUP(AD443,Invoer!$F$15:$AU$1999,3,FALSE))</f>
        <v/>
      </c>
      <c r="AH443" s="599" t="str">
        <f>IF($AD443="","",IF(AG443&lt;&gt;"Liq","",VLOOKUP(AD443,Invoer!$F$15:$AU$1999,4,FALSE)))</f>
        <v/>
      </c>
      <c r="AI443" s="677" t="str">
        <f>IF($AD443="","",VLOOKUP(AD443,Invoer!$F$15:$AU$1999,5,FALSE))</f>
        <v/>
      </c>
      <c r="AJ443" s="599" t="str">
        <f>IF($AD443="","",VLOOKUP(AD443,Invoer!$F$15:$AU$1999,6,FALSE))</f>
        <v/>
      </c>
      <c r="AK443" s="599" t="str">
        <f>IF($AD443="","",VLOOKUP(AD443,Invoer!$F$15:$AU$1999,9,FALSE))</f>
        <v/>
      </c>
      <c r="AL443" s="599" t="str">
        <f>IF($AD443="","",VLOOKUP(AD443,Invoer!$F$15:$AU$1999,10,FALSE))</f>
        <v/>
      </c>
      <c r="AM443" s="599" t="str">
        <f>IF($AD443="","",VLOOKUP(AD443,Invoer!$F$15:$BB$1999,14,FALSE))</f>
        <v/>
      </c>
      <c r="AN443" s="599" t="str">
        <f>IF($AD443="","",VLOOKUP(AD443,Invoer!$F$15:$AU$1999,11,FALSE))</f>
        <v/>
      </c>
      <c r="AO443" s="662" t="str">
        <f>IF($AD443="","",VLOOKUP(AD443,Invoer!$F$15:$AU$1999,15,FALSE))</f>
        <v/>
      </c>
      <c r="AP443" s="599" t="str">
        <f>IF($AD443="","",VLOOKUP(AD443,Invoer!$F$15:$AU$1999,19,FALSE))</f>
        <v/>
      </c>
      <c r="AQ443" s="662" t="str">
        <f>IF($AD443="","",VLOOKUP(AD443,Invoer!$F$15:$AU$1999,24,FALSE))</f>
        <v/>
      </c>
      <c r="AR443" s="662" t="str">
        <f>IF($AD443="","",VLOOKUP(AD443,Invoer!$F$15:$AU$1999,17,FALSE))</f>
        <v/>
      </c>
      <c r="AS443" s="678" t="str">
        <f t="shared" si="237"/>
        <v/>
      </c>
      <c r="AT443" s="676" t="str">
        <f t="shared" si="212"/>
        <v/>
      </c>
      <c r="AU443" s="77" t="e">
        <f t="shared" si="213"/>
        <v>#VALUE!</v>
      </c>
      <c r="AW443" s="57"/>
      <c r="AX443" s="57"/>
      <c r="BA443" s="83" t="e">
        <f ca="1">Invoer!DW448</f>
        <v>#N/A</v>
      </c>
      <c r="BB443" s="599" t="str">
        <f t="shared" ca="1" si="230"/>
        <v/>
      </c>
      <c r="BC443" s="673" t="str">
        <f ca="1">IF($BB443="","",VLOOKUP(BB443,Invoer!$F$15:$AU$1999,2,FALSE))</f>
        <v/>
      </c>
      <c r="BD443" s="599" t="str">
        <f t="shared" ca="1" si="231"/>
        <v/>
      </c>
      <c r="BE443" s="599" t="str">
        <f ca="1">IF($BB443="","",VLOOKUP(BB443,Invoer!$F$15:$AU$1999,5,FALSE))</f>
        <v/>
      </c>
      <c r="BF443" s="599" t="str">
        <f ca="1">IF($BB443="","",VLOOKUP(BB443,Invoer!$F$15:$AU$1999,6,FALSE))</f>
        <v/>
      </c>
      <c r="BG443" s="599" t="str">
        <f ca="1">IF($BB443="","",VLOOKUP(BB443,Invoer!$F$15:$AU$1999,9,FALSE))</f>
        <v/>
      </c>
      <c r="BH443" s="599" t="str">
        <f ca="1">IF($BB443="","",VLOOKUP(BB443,Invoer!$F$15:$AU$1999,10,FALSE))</f>
        <v/>
      </c>
      <c r="BI443" s="599" t="str">
        <f ca="1">IF($BB443="","",VLOOKUP(BB443,Invoer!$F$15:$BB$1999,14,FALSE))</f>
        <v/>
      </c>
      <c r="BJ443" s="599" t="str">
        <f ca="1">IF($BB443="","",VLOOKUP(BB443,Invoer!$F$15:$AU$1999,11,FALSE))</f>
        <v/>
      </c>
      <c r="BK443" s="662" t="str">
        <f t="shared" ca="1" si="232"/>
        <v/>
      </c>
      <c r="BL443" s="662" t="str">
        <f t="shared" ca="1" si="233"/>
        <v/>
      </c>
      <c r="BM443" s="679" t="str">
        <f t="shared" ca="1" si="234"/>
        <v/>
      </c>
      <c r="BN443" s="662" t="str">
        <f t="shared" ca="1" si="240"/>
        <v/>
      </c>
      <c r="BO443" s="662" t="str">
        <f ca="1">IF($BB443="","",VLOOKUP(BB443,Invoer!$F$15:$AU$1999,15,FALSE))</f>
        <v/>
      </c>
      <c r="BP443" s="662" t="str">
        <f ca="1">IF($BB443="","",VLOOKUP(BB443,Invoer!$F$15:$AU$1999,24,FALSE))</f>
        <v/>
      </c>
      <c r="BQ443" s="662" t="str">
        <f ca="1">IF($BB443="","",VLOOKUP(BB443,Invoer!$F$15:$AU$1999,17,FALSE))</f>
        <v/>
      </c>
      <c r="BS443" s="73" t="e">
        <f t="shared" ca="1" si="238"/>
        <v>#VALUE!</v>
      </c>
      <c r="BT443" s="57" t="str">
        <f t="shared" ca="1" si="239"/>
        <v/>
      </c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O443" s="61" t="e">
        <f ca="1">IF($DN$4&lt;3,Invoer!EB448,Invoer!EA448)</f>
        <v>#N/A</v>
      </c>
      <c r="DP443" s="599" t="str">
        <f t="shared" ca="1" si="219"/>
        <v/>
      </c>
      <c r="DQ443" s="673" t="str">
        <f ca="1">IF($DP443="","",VLOOKUP(DP443,Invoer!$F$15:$AU$1999,2,FALSE))</f>
        <v/>
      </c>
      <c r="DR443" s="599" t="str">
        <f t="shared" ca="1" si="220"/>
        <v/>
      </c>
      <c r="DS443" s="599" t="str">
        <f ca="1">IF($DP443="","",VLOOKUP(DP443,Invoer!$F$15:$AU$1999,3,FALSE))</f>
        <v/>
      </c>
      <c r="DT443" s="599" t="str">
        <f ca="1">IF($DP443="","",IF(DS443&lt;&gt;"Liq","",VLOOKUP(DP443,Invoer!$F$15:$AU$1999,4,FALSE)))</f>
        <v/>
      </c>
      <c r="DU443" s="599" t="str">
        <f ca="1">IF($DP443="","",VLOOKUP(DP443,Invoer!$F$15:$AU$1999,5,FALSE))</f>
        <v/>
      </c>
      <c r="DV443" s="599" t="str">
        <f ca="1">IF($DP443="","",VLOOKUP(DP443,Invoer!$F$15:$AU$1999,6,FALSE))</f>
        <v/>
      </c>
      <c r="DW443" s="599" t="str">
        <f ca="1">IF($DP443="","",VLOOKUP(DP443,Invoer!$F$15:$AU$1999,9,FALSE))</f>
        <v/>
      </c>
      <c r="DX443" s="599" t="str">
        <f ca="1">IF($DP443="","",VLOOKUP(DP443,Invoer!$F$15:$AU$1999,10,FALSE))</f>
        <v/>
      </c>
      <c r="DY443" s="595" t="str">
        <f ca="1">IF($DP443="","",VLOOKUP(DP443,Invoer!$F$15:$AU$1999,11,FALSE))</f>
        <v/>
      </c>
      <c r="DZ443" s="662" t="str">
        <f ca="1">IF($DP443="","",IF($DN$4&gt;2,"",VLOOKUP(DP443,Invoer!CQ:CS,3,FALSE)))</f>
        <v/>
      </c>
      <c r="EA443" s="541" t="str">
        <f ca="1">IF($DP443="","",IF(ISERROR(DQ443),0,IF($DN$4&lt;3,"",VLOOKUP(DP443,Invoer!$F$15:$AU$1999,15,FALSE))))</f>
        <v/>
      </c>
      <c r="EB443" s="595" t="str">
        <f ca="1">IF($DP443="","",IF($DN$4&lt;3,"",VLOOKUP(DP443,Invoer!$F$15:$AU$1999,19,FALSE)))</f>
        <v/>
      </c>
      <c r="EC443" s="541" t="str">
        <f ca="1">IF($DP443="","",IF(ISERROR(DQ443),0,IF($DN$4&lt;3,"",VLOOKUP(DP443,Invoer!$F$15:$AU$1999,24,FALSE))))</f>
        <v/>
      </c>
      <c r="ED443" s="541" t="str">
        <f ca="1">IF($DP443="","",IF(ISERROR(DQ443),0,IF($DN$4&lt;3,"",VLOOKUP(DP443,Invoer!$F$15:$AU$1999,17,FALSE))))</f>
        <v/>
      </c>
      <c r="EH443" s="89" t="e">
        <f ca="1">Invoer!CP448</f>
        <v>#N/A</v>
      </c>
      <c r="EI443" s="599" t="str">
        <f t="shared" ca="1" si="221"/>
        <v/>
      </c>
      <c r="EJ443" s="673" t="str">
        <f ca="1">IF(EI443="","",VLOOKUP(EI443,Invoer!$F$15:$AU$1999,2,FALSE))</f>
        <v/>
      </c>
      <c r="EK443" s="599" t="str">
        <f t="shared" ca="1" si="222"/>
        <v/>
      </c>
      <c r="EL443" s="599" t="str">
        <f ca="1">IF($EI443="","",VLOOKUP(EI443,Invoer!$F$15:$AU$1999,3,FALSE))</f>
        <v/>
      </c>
      <c r="EM443" s="599" t="str">
        <f ca="1">IF($EI443="","",IF(EL443&lt;&gt;"Liq","",VLOOKUP(EI443,Invoer!$F$15:$AU$1999,4,FALSE)))</f>
        <v/>
      </c>
      <c r="EN443" s="599" t="str">
        <f ca="1">IF($EI443="","",VLOOKUP(EI443,Invoer!$F$15:$AU$1999,6,FALSE))</f>
        <v/>
      </c>
      <c r="EO443" s="599" t="str">
        <f ca="1">IF(EI443="","",VLOOKUP(EI443,Invoer!$F$15:$AU$1999,9,FALSE))</f>
        <v/>
      </c>
      <c r="EP443" s="599" t="str">
        <f ca="1">IF(EI443="","",VLOOKUP(EI443,Invoer!$F$15:$AU$1999,10,FALSE))</f>
        <v/>
      </c>
      <c r="EQ443" s="599" t="str">
        <f ca="1">IF(EI443="","",VLOOKUP(EI443,Invoer!$F$15:$AU$1999,11,FALSE))</f>
        <v/>
      </c>
      <c r="ER443" s="662" t="str">
        <f ca="1">IF(EI443="","",VLOOKUP(EI443,Invoer!CQ:CS,3,FALSE))</f>
        <v/>
      </c>
      <c r="ES443" s="662" t="str">
        <f t="shared" ca="1" si="223"/>
        <v/>
      </c>
      <c r="ET443" s="513" t="str">
        <f t="shared" ca="1" si="224"/>
        <v/>
      </c>
      <c r="EU443" s="112" t="str">
        <f t="shared" ca="1" si="225"/>
        <v/>
      </c>
      <c r="EV443" s="83" t="s">
        <v>160</v>
      </c>
      <c r="EW443" s="682" t="str">
        <f t="shared" ca="1" si="226"/>
        <v/>
      </c>
      <c r="EX443" s="662" t="str">
        <f t="shared" ca="1" si="227"/>
        <v/>
      </c>
      <c r="EY443"/>
      <c r="EZ443" s="56" t="e">
        <f t="shared" ca="1" si="235"/>
        <v>#VALUE!</v>
      </c>
      <c r="FA443" s="56" t="e">
        <f t="shared" ca="1" si="236"/>
        <v>#VALUE!</v>
      </c>
      <c r="FE443"/>
      <c r="FI443"/>
      <c r="FJ443"/>
    </row>
    <row r="444" spans="29:166" ht="12" customHeight="1" x14ac:dyDescent="0.2">
      <c r="AC444" s="435" t="str">
        <f>IF($AC$7&lt;3,Invoer!DR449,IF($AC$7=3,Invoer!BT449,"x"))</f>
        <v>x</v>
      </c>
      <c r="AD444" s="599" t="str">
        <f t="shared" si="228"/>
        <v/>
      </c>
      <c r="AE444" s="673" t="str">
        <f>IF($AD444="","",VLOOKUP(AD444,Invoer!$F$15:$AU$1999,2,FALSE))</f>
        <v/>
      </c>
      <c r="AF444" s="599" t="str">
        <f t="shared" si="229"/>
        <v/>
      </c>
      <c r="AG444" s="599" t="str">
        <f>IF($AD444="","",VLOOKUP(AD444,Invoer!$F$15:$AU$1999,3,FALSE))</f>
        <v/>
      </c>
      <c r="AH444" s="599" t="str">
        <f>IF($AD444="","",IF(AG444&lt;&gt;"Liq","",VLOOKUP(AD444,Invoer!$F$15:$AU$1999,4,FALSE)))</f>
        <v/>
      </c>
      <c r="AI444" s="677" t="str">
        <f>IF($AD444="","",VLOOKUP(AD444,Invoer!$F$15:$AU$1999,5,FALSE))</f>
        <v/>
      </c>
      <c r="AJ444" s="599" t="str">
        <f>IF($AD444="","",VLOOKUP(AD444,Invoer!$F$15:$AU$1999,6,FALSE))</f>
        <v/>
      </c>
      <c r="AK444" s="599" t="str">
        <f>IF($AD444="","",VLOOKUP(AD444,Invoer!$F$15:$AU$1999,9,FALSE))</f>
        <v/>
      </c>
      <c r="AL444" s="599" t="str">
        <f>IF($AD444="","",VLOOKUP(AD444,Invoer!$F$15:$AU$1999,10,FALSE))</f>
        <v/>
      </c>
      <c r="AM444" s="599" t="str">
        <f>IF($AD444="","",VLOOKUP(AD444,Invoer!$F$15:$BB$1999,14,FALSE))</f>
        <v/>
      </c>
      <c r="AN444" s="599" t="str">
        <f>IF($AD444="","",VLOOKUP(AD444,Invoer!$F$15:$AU$1999,11,FALSE))</f>
        <v/>
      </c>
      <c r="AO444" s="662" t="str">
        <f>IF($AD444="","",VLOOKUP(AD444,Invoer!$F$15:$AU$1999,15,FALSE))</f>
        <v/>
      </c>
      <c r="AP444" s="599" t="str">
        <f>IF($AD444="","",VLOOKUP(AD444,Invoer!$F$15:$AU$1999,19,FALSE))</f>
        <v/>
      </c>
      <c r="AQ444" s="662" t="str">
        <f>IF($AD444="","",VLOOKUP(AD444,Invoer!$F$15:$AU$1999,24,FALSE))</f>
        <v/>
      </c>
      <c r="AR444" s="662" t="str">
        <f>IF($AD444="","",VLOOKUP(AD444,Invoer!$F$15:$AU$1999,17,FALSE))</f>
        <v/>
      </c>
      <c r="AS444" s="678" t="str">
        <f t="shared" si="237"/>
        <v/>
      </c>
      <c r="AT444" s="676" t="str">
        <f t="shared" si="212"/>
        <v/>
      </c>
      <c r="AU444" s="77" t="e">
        <f t="shared" si="213"/>
        <v>#VALUE!</v>
      </c>
      <c r="AW444" s="57"/>
      <c r="AX444" s="57"/>
      <c r="BA444" s="83" t="e">
        <f ca="1">Invoer!DW449</f>
        <v>#N/A</v>
      </c>
      <c r="BB444" s="599" t="str">
        <f t="shared" ca="1" si="230"/>
        <v/>
      </c>
      <c r="BC444" s="673" t="str">
        <f ca="1">IF($BB444="","",VLOOKUP(BB444,Invoer!$F$15:$AU$1999,2,FALSE))</f>
        <v/>
      </c>
      <c r="BD444" s="599" t="str">
        <f t="shared" ca="1" si="231"/>
        <v/>
      </c>
      <c r="BE444" s="599" t="str">
        <f ca="1">IF($BB444="","",VLOOKUP(BB444,Invoer!$F$15:$AU$1999,5,FALSE))</f>
        <v/>
      </c>
      <c r="BF444" s="599" t="str">
        <f ca="1">IF($BB444="","",VLOOKUP(BB444,Invoer!$F$15:$AU$1999,6,FALSE))</f>
        <v/>
      </c>
      <c r="BG444" s="599" t="str">
        <f ca="1">IF($BB444="","",VLOOKUP(BB444,Invoer!$F$15:$AU$1999,9,FALSE))</f>
        <v/>
      </c>
      <c r="BH444" s="599" t="str">
        <f ca="1">IF($BB444="","",VLOOKUP(BB444,Invoer!$F$15:$AU$1999,10,FALSE))</f>
        <v/>
      </c>
      <c r="BI444" s="599" t="str">
        <f ca="1">IF($BB444="","",VLOOKUP(BB444,Invoer!$F$15:$BB$1999,14,FALSE))</f>
        <v/>
      </c>
      <c r="BJ444" s="599" t="str">
        <f ca="1">IF($BB444="","",VLOOKUP(BB444,Invoer!$F$15:$AU$1999,11,FALSE))</f>
        <v/>
      </c>
      <c r="BK444" s="662" t="str">
        <f t="shared" ca="1" si="232"/>
        <v/>
      </c>
      <c r="BL444" s="662" t="str">
        <f t="shared" ca="1" si="233"/>
        <v/>
      </c>
      <c r="BM444" s="679" t="str">
        <f t="shared" ca="1" si="234"/>
        <v/>
      </c>
      <c r="BN444" s="662" t="str">
        <f t="shared" ca="1" si="240"/>
        <v/>
      </c>
      <c r="BO444" s="662" t="str">
        <f ca="1">IF($BB444="","",VLOOKUP(BB444,Invoer!$F$15:$AU$1999,15,FALSE))</f>
        <v/>
      </c>
      <c r="BP444" s="662" t="str">
        <f ca="1">IF($BB444="","",VLOOKUP(BB444,Invoer!$F$15:$AU$1999,24,FALSE))</f>
        <v/>
      </c>
      <c r="BQ444" s="662" t="str">
        <f ca="1">IF($BB444="","",VLOOKUP(BB444,Invoer!$F$15:$AU$1999,17,FALSE))</f>
        <v/>
      </c>
      <c r="BS444" s="73" t="e">
        <f t="shared" ca="1" si="238"/>
        <v>#VALUE!</v>
      </c>
      <c r="BT444" s="57" t="str">
        <f t="shared" ca="1" si="239"/>
        <v/>
      </c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O444" s="61" t="e">
        <f ca="1">IF($DN$4&lt;3,Invoer!EB449,Invoer!EA449)</f>
        <v>#N/A</v>
      </c>
      <c r="DP444" s="599" t="str">
        <f t="shared" ca="1" si="219"/>
        <v/>
      </c>
      <c r="DQ444" s="673" t="str">
        <f ca="1">IF($DP444="","",VLOOKUP(DP444,Invoer!$F$15:$AU$1999,2,FALSE))</f>
        <v/>
      </c>
      <c r="DR444" s="599" t="str">
        <f t="shared" ca="1" si="220"/>
        <v/>
      </c>
      <c r="DS444" s="599" t="str">
        <f ca="1">IF($DP444="","",VLOOKUP(DP444,Invoer!$F$15:$AU$1999,3,FALSE))</f>
        <v/>
      </c>
      <c r="DT444" s="599" t="str">
        <f ca="1">IF($DP444="","",IF(DS444&lt;&gt;"Liq","",VLOOKUP(DP444,Invoer!$F$15:$AU$1999,4,FALSE)))</f>
        <v/>
      </c>
      <c r="DU444" s="599" t="str">
        <f ca="1">IF($DP444="","",VLOOKUP(DP444,Invoer!$F$15:$AU$1999,5,FALSE))</f>
        <v/>
      </c>
      <c r="DV444" s="599" t="str">
        <f ca="1">IF($DP444="","",VLOOKUP(DP444,Invoer!$F$15:$AU$1999,6,FALSE))</f>
        <v/>
      </c>
      <c r="DW444" s="599" t="str">
        <f ca="1">IF($DP444="","",VLOOKUP(DP444,Invoer!$F$15:$AU$1999,9,FALSE))</f>
        <v/>
      </c>
      <c r="DX444" s="599" t="str">
        <f ca="1">IF($DP444="","",VLOOKUP(DP444,Invoer!$F$15:$AU$1999,10,FALSE))</f>
        <v/>
      </c>
      <c r="DY444" s="595" t="str">
        <f ca="1">IF($DP444="","",VLOOKUP(DP444,Invoer!$F$15:$AU$1999,11,FALSE))</f>
        <v/>
      </c>
      <c r="DZ444" s="662" t="str">
        <f ca="1">IF($DP444="","",IF($DN$4&gt;2,"",VLOOKUP(DP444,Invoer!CQ:CS,3,FALSE)))</f>
        <v/>
      </c>
      <c r="EA444" s="541" t="str">
        <f ca="1">IF($DP444="","",IF(ISERROR(DQ444),0,IF($DN$4&lt;3,"",VLOOKUP(DP444,Invoer!$F$15:$AU$1999,15,FALSE))))</f>
        <v/>
      </c>
      <c r="EB444" s="595" t="str">
        <f ca="1">IF($DP444="","",IF($DN$4&lt;3,"",VLOOKUP(DP444,Invoer!$F$15:$AU$1999,19,FALSE)))</f>
        <v/>
      </c>
      <c r="EC444" s="541" t="str">
        <f ca="1">IF($DP444="","",IF(ISERROR(DQ444),0,IF($DN$4&lt;3,"",VLOOKUP(DP444,Invoer!$F$15:$AU$1999,24,FALSE))))</f>
        <v/>
      </c>
      <c r="ED444" s="541" t="str">
        <f ca="1">IF($DP444="","",IF(ISERROR(DQ444),0,IF($DN$4&lt;3,"",VLOOKUP(DP444,Invoer!$F$15:$AU$1999,17,FALSE))))</f>
        <v/>
      </c>
      <c r="EH444" s="89" t="e">
        <f ca="1">Invoer!CP449</f>
        <v>#N/A</v>
      </c>
      <c r="EI444" s="599" t="str">
        <f t="shared" ca="1" si="221"/>
        <v/>
      </c>
      <c r="EJ444" s="673" t="str">
        <f ca="1">IF(EI444="","",VLOOKUP(EI444,Invoer!$F$15:$AU$1999,2,FALSE))</f>
        <v/>
      </c>
      <c r="EK444" s="599" t="str">
        <f t="shared" ca="1" si="222"/>
        <v/>
      </c>
      <c r="EL444" s="599" t="str">
        <f ca="1">IF($EI444="","",VLOOKUP(EI444,Invoer!$F$15:$AU$1999,3,FALSE))</f>
        <v/>
      </c>
      <c r="EM444" s="599" t="str">
        <f ca="1">IF($EI444="","",IF(EL444&lt;&gt;"Liq","",VLOOKUP(EI444,Invoer!$F$15:$AU$1999,4,FALSE)))</f>
        <v/>
      </c>
      <c r="EN444" s="599" t="str">
        <f ca="1">IF($EI444="","",VLOOKUP(EI444,Invoer!$F$15:$AU$1999,6,FALSE))</f>
        <v/>
      </c>
      <c r="EO444" s="599" t="str">
        <f ca="1">IF(EI444="","",VLOOKUP(EI444,Invoer!$F$15:$AU$1999,9,FALSE))</f>
        <v/>
      </c>
      <c r="EP444" s="599" t="str">
        <f ca="1">IF(EI444="","",VLOOKUP(EI444,Invoer!$F$15:$AU$1999,10,FALSE))</f>
        <v/>
      </c>
      <c r="EQ444" s="599" t="str">
        <f ca="1">IF(EI444="","",VLOOKUP(EI444,Invoer!$F$15:$AU$1999,11,FALSE))</f>
        <v/>
      </c>
      <c r="ER444" s="662" t="str">
        <f ca="1">IF(EI444="","",VLOOKUP(EI444,Invoer!CQ:CS,3,FALSE))</f>
        <v/>
      </c>
      <c r="ES444" s="662" t="str">
        <f t="shared" ca="1" si="223"/>
        <v/>
      </c>
      <c r="ET444" s="513" t="str">
        <f t="shared" ca="1" si="224"/>
        <v/>
      </c>
      <c r="EU444" s="112" t="str">
        <f t="shared" ca="1" si="225"/>
        <v/>
      </c>
      <c r="EV444" s="83" t="s">
        <v>160</v>
      </c>
      <c r="EW444" s="682" t="str">
        <f t="shared" ca="1" si="226"/>
        <v/>
      </c>
      <c r="EX444" s="662" t="str">
        <f t="shared" ca="1" si="227"/>
        <v/>
      </c>
      <c r="EY444"/>
      <c r="EZ444" s="56" t="e">
        <f t="shared" ca="1" si="235"/>
        <v>#VALUE!</v>
      </c>
      <c r="FA444" s="56" t="e">
        <f t="shared" ca="1" si="236"/>
        <v>#VALUE!</v>
      </c>
      <c r="FE444"/>
      <c r="FI444"/>
      <c r="FJ444"/>
    </row>
    <row r="445" spans="29:166" ht="12" customHeight="1" x14ac:dyDescent="0.2">
      <c r="AC445" s="435" t="str">
        <f>IF($AC$7&lt;3,Invoer!DR450,IF($AC$7=3,Invoer!BT450,"x"))</f>
        <v>x</v>
      </c>
      <c r="AD445" s="599" t="str">
        <f t="shared" si="228"/>
        <v/>
      </c>
      <c r="AE445" s="673" t="str">
        <f>IF($AD445="","",VLOOKUP(AD445,Invoer!$F$15:$AU$1999,2,FALSE))</f>
        <v/>
      </c>
      <c r="AF445" s="599" t="str">
        <f t="shared" si="229"/>
        <v/>
      </c>
      <c r="AG445" s="599" t="str">
        <f>IF($AD445="","",VLOOKUP(AD445,Invoer!$F$15:$AU$1999,3,FALSE))</f>
        <v/>
      </c>
      <c r="AH445" s="599" t="str">
        <f>IF($AD445="","",IF(AG445&lt;&gt;"Liq","",VLOOKUP(AD445,Invoer!$F$15:$AU$1999,4,FALSE)))</f>
        <v/>
      </c>
      <c r="AI445" s="677" t="str">
        <f>IF($AD445="","",VLOOKUP(AD445,Invoer!$F$15:$AU$1999,5,FALSE))</f>
        <v/>
      </c>
      <c r="AJ445" s="599" t="str">
        <f>IF($AD445="","",VLOOKUP(AD445,Invoer!$F$15:$AU$1999,6,FALSE))</f>
        <v/>
      </c>
      <c r="AK445" s="599" t="str">
        <f>IF($AD445="","",VLOOKUP(AD445,Invoer!$F$15:$AU$1999,9,FALSE))</f>
        <v/>
      </c>
      <c r="AL445" s="599" t="str">
        <f>IF($AD445="","",VLOOKUP(AD445,Invoer!$F$15:$AU$1999,10,FALSE))</f>
        <v/>
      </c>
      <c r="AM445" s="599" t="str">
        <f>IF($AD445="","",VLOOKUP(AD445,Invoer!$F$15:$BB$1999,14,FALSE))</f>
        <v/>
      </c>
      <c r="AN445" s="599" t="str">
        <f>IF($AD445="","",VLOOKUP(AD445,Invoer!$F$15:$AU$1999,11,FALSE))</f>
        <v/>
      </c>
      <c r="AO445" s="662" t="str">
        <f>IF($AD445="","",VLOOKUP(AD445,Invoer!$F$15:$AU$1999,15,FALSE))</f>
        <v/>
      </c>
      <c r="AP445" s="599" t="str">
        <f>IF($AD445="","",VLOOKUP(AD445,Invoer!$F$15:$AU$1999,19,FALSE))</f>
        <v/>
      </c>
      <c r="AQ445" s="662" t="str">
        <f>IF($AD445="","",VLOOKUP(AD445,Invoer!$F$15:$AU$1999,24,FALSE))</f>
        <v/>
      </c>
      <c r="AR445" s="662" t="str">
        <f>IF($AD445="","",VLOOKUP(AD445,Invoer!$F$15:$AU$1999,17,FALSE))</f>
        <v/>
      </c>
      <c r="AS445" s="678" t="str">
        <f t="shared" si="237"/>
        <v/>
      </c>
      <c r="AT445" s="676" t="str">
        <f t="shared" si="212"/>
        <v/>
      </c>
      <c r="AU445" s="77" t="e">
        <f t="shared" si="213"/>
        <v>#VALUE!</v>
      </c>
      <c r="AW445" s="57"/>
      <c r="AX445" s="57"/>
      <c r="BA445" s="83" t="e">
        <f ca="1">Invoer!DW450</f>
        <v>#N/A</v>
      </c>
      <c r="BB445" s="599" t="str">
        <f t="shared" ca="1" si="230"/>
        <v/>
      </c>
      <c r="BC445" s="673" t="str">
        <f ca="1">IF($BB445="","",VLOOKUP(BB445,Invoer!$F$15:$AU$1999,2,FALSE))</f>
        <v/>
      </c>
      <c r="BD445" s="599" t="str">
        <f t="shared" ca="1" si="231"/>
        <v/>
      </c>
      <c r="BE445" s="599" t="str">
        <f ca="1">IF($BB445="","",VLOOKUP(BB445,Invoer!$F$15:$AU$1999,5,FALSE))</f>
        <v/>
      </c>
      <c r="BF445" s="599" t="str">
        <f ca="1">IF($BB445="","",VLOOKUP(BB445,Invoer!$F$15:$AU$1999,6,FALSE))</f>
        <v/>
      </c>
      <c r="BG445" s="599" t="str">
        <f ca="1">IF($BB445="","",VLOOKUP(BB445,Invoer!$F$15:$AU$1999,9,FALSE))</f>
        <v/>
      </c>
      <c r="BH445" s="599" t="str">
        <f ca="1">IF($BB445="","",VLOOKUP(BB445,Invoer!$F$15:$AU$1999,10,FALSE))</f>
        <v/>
      </c>
      <c r="BI445" s="599" t="str">
        <f ca="1">IF($BB445="","",VLOOKUP(BB445,Invoer!$F$15:$BB$1999,14,FALSE))</f>
        <v/>
      </c>
      <c r="BJ445" s="599" t="str">
        <f ca="1">IF($BB445="","",VLOOKUP(BB445,Invoer!$F$15:$AU$1999,11,FALSE))</f>
        <v/>
      </c>
      <c r="BK445" s="662" t="str">
        <f t="shared" ca="1" si="232"/>
        <v/>
      </c>
      <c r="BL445" s="662" t="str">
        <f t="shared" ca="1" si="233"/>
        <v/>
      </c>
      <c r="BM445" s="679" t="str">
        <f t="shared" ca="1" si="234"/>
        <v/>
      </c>
      <c r="BN445" s="662" t="str">
        <f t="shared" ca="1" si="240"/>
        <v/>
      </c>
      <c r="BO445" s="662" t="str">
        <f ca="1">IF($BB445="","",VLOOKUP(BB445,Invoer!$F$15:$AU$1999,15,FALSE))</f>
        <v/>
      </c>
      <c r="BP445" s="662" t="str">
        <f ca="1">IF($BB445="","",VLOOKUP(BB445,Invoer!$F$15:$AU$1999,24,FALSE))</f>
        <v/>
      </c>
      <c r="BQ445" s="662" t="str">
        <f ca="1">IF($BB445="","",VLOOKUP(BB445,Invoer!$F$15:$AU$1999,17,FALSE))</f>
        <v/>
      </c>
      <c r="BS445" s="73" t="e">
        <f t="shared" ca="1" si="238"/>
        <v>#VALUE!</v>
      </c>
      <c r="BT445" s="57" t="str">
        <f t="shared" ca="1" si="239"/>
        <v/>
      </c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O445" s="61" t="e">
        <f ca="1">IF($DN$4&lt;3,Invoer!EB450,Invoer!EA450)</f>
        <v>#N/A</v>
      </c>
      <c r="DP445" s="599" t="str">
        <f t="shared" ca="1" si="219"/>
        <v/>
      </c>
      <c r="DQ445" s="673" t="str">
        <f ca="1">IF($DP445="","",VLOOKUP(DP445,Invoer!$F$15:$AU$1999,2,FALSE))</f>
        <v/>
      </c>
      <c r="DR445" s="599" t="str">
        <f t="shared" ca="1" si="220"/>
        <v/>
      </c>
      <c r="DS445" s="599" t="str">
        <f ca="1">IF($DP445="","",VLOOKUP(DP445,Invoer!$F$15:$AU$1999,3,FALSE))</f>
        <v/>
      </c>
      <c r="DT445" s="599" t="str">
        <f ca="1">IF($DP445="","",IF(DS445&lt;&gt;"Liq","",VLOOKUP(DP445,Invoer!$F$15:$AU$1999,4,FALSE)))</f>
        <v/>
      </c>
      <c r="DU445" s="599" t="str">
        <f ca="1">IF($DP445="","",VLOOKUP(DP445,Invoer!$F$15:$AU$1999,5,FALSE))</f>
        <v/>
      </c>
      <c r="DV445" s="599" t="str">
        <f ca="1">IF($DP445="","",VLOOKUP(DP445,Invoer!$F$15:$AU$1999,6,FALSE))</f>
        <v/>
      </c>
      <c r="DW445" s="599" t="str">
        <f ca="1">IF($DP445="","",VLOOKUP(DP445,Invoer!$F$15:$AU$1999,9,FALSE))</f>
        <v/>
      </c>
      <c r="DX445" s="599" t="str">
        <f ca="1">IF($DP445="","",VLOOKUP(DP445,Invoer!$F$15:$AU$1999,10,FALSE))</f>
        <v/>
      </c>
      <c r="DY445" s="595" t="str">
        <f ca="1">IF($DP445="","",VLOOKUP(DP445,Invoer!$F$15:$AU$1999,11,FALSE))</f>
        <v/>
      </c>
      <c r="DZ445" s="662" t="str">
        <f ca="1">IF($DP445="","",IF($DN$4&gt;2,"",VLOOKUP(DP445,Invoer!CQ:CS,3,FALSE)))</f>
        <v/>
      </c>
      <c r="EA445" s="541" t="str">
        <f ca="1">IF($DP445="","",IF(ISERROR(DQ445),0,IF($DN$4&lt;3,"",VLOOKUP(DP445,Invoer!$F$15:$AU$1999,15,FALSE))))</f>
        <v/>
      </c>
      <c r="EB445" s="595" t="str">
        <f ca="1">IF($DP445="","",IF($DN$4&lt;3,"",VLOOKUP(DP445,Invoer!$F$15:$AU$1999,19,FALSE)))</f>
        <v/>
      </c>
      <c r="EC445" s="541" t="str">
        <f ca="1">IF($DP445="","",IF(ISERROR(DQ445),0,IF($DN$4&lt;3,"",VLOOKUP(DP445,Invoer!$F$15:$AU$1999,24,FALSE))))</f>
        <v/>
      </c>
      <c r="ED445" s="541" t="str">
        <f ca="1">IF($DP445="","",IF(ISERROR(DQ445),0,IF($DN$4&lt;3,"",VLOOKUP(DP445,Invoer!$F$15:$AU$1999,17,FALSE))))</f>
        <v/>
      </c>
      <c r="EH445" s="89" t="e">
        <f ca="1">Invoer!CP450</f>
        <v>#N/A</v>
      </c>
      <c r="EI445" s="599" t="str">
        <f t="shared" ca="1" si="221"/>
        <v/>
      </c>
      <c r="EJ445" s="673" t="str">
        <f ca="1">IF(EI445="","",VLOOKUP(EI445,Invoer!$F$15:$AU$1999,2,FALSE))</f>
        <v/>
      </c>
      <c r="EK445" s="599" t="str">
        <f t="shared" ca="1" si="222"/>
        <v/>
      </c>
      <c r="EL445" s="599" t="str">
        <f ca="1">IF($EI445="","",VLOOKUP(EI445,Invoer!$F$15:$AU$1999,3,FALSE))</f>
        <v/>
      </c>
      <c r="EM445" s="599" t="str">
        <f ca="1">IF($EI445="","",IF(EL445&lt;&gt;"Liq","",VLOOKUP(EI445,Invoer!$F$15:$AU$1999,4,FALSE)))</f>
        <v/>
      </c>
      <c r="EN445" s="599" t="str">
        <f ca="1">IF($EI445="","",VLOOKUP(EI445,Invoer!$F$15:$AU$1999,6,FALSE))</f>
        <v/>
      </c>
      <c r="EO445" s="599" t="str">
        <f ca="1">IF(EI445="","",VLOOKUP(EI445,Invoer!$F$15:$AU$1999,9,FALSE))</f>
        <v/>
      </c>
      <c r="EP445" s="599" t="str">
        <f ca="1">IF(EI445="","",VLOOKUP(EI445,Invoer!$F$15:$AU$1999,10,FALSE))</f>
        <v/>
      </c>
      <c r="EQ445" s="599" t="str">
        <f ca="1">IF(EI445="","",VLOOKUP(EI445,Invoer!$F$15:$AU$1999,11,FALSE))</f>
        <v/>
      </c>
      <c r="ER445" s="662" t="str">
        <f ca="1">IF(EI445="","",VLOOKUP(EI445,Invoer!CQ:CS,3,FALSE))</f>
        <v/>
      </c>
      <c r="ES445" s="662" t="str">
        <f t="shared" ca="1" si="223"/>
        <v/>
      </c>
      <c r="ET445" s="513" t="str">
        <f t="shared" ca="1" si="224"/>
        <v/>
      </c>
      <c r="EU445" s="112" t="str">
        <f t="shared" ca="1" si="225"/>
        <v/>
      </c>
      <c r="EV445" s="83" t="s">
        <v>160</v>
      </c>
      <c r="EW445" s="682" t="str">
        <f t="shared" ca="1" si="226"/>
        <v/>
      </c>
      <c r="EX445" s="662" t="str">
        <f t="shared" ca="1" si="227"/>
        <v/>
      </c>
      <c r="EY445"/>
      <c r="EZ445" s="56" t="e">
        <f t="shared" ca="1" si="235"/>
        <v>#VALUE!</v>
      </c>
      <c r="FA445" s="56" t="e">
        <f t="shared" ca="1" si="236"/>
        <v>#VALUE!</v>
      </c>
      <c r="FE445"/>
      <c r="FI445"/>
      <c r="FJ445"/>
    </row>
    <row r="446" spans="29:166" ht="12" customHeight="1" x14ac:dyDescent="0.2">
      <c r="AC446" s="435" t="str">
        <f>IF($AC$7&lt;3,Invoer!DR451,IF($AC$7=3,Invoer!BT451,"x"))</f>
        <v>x</v>
      </c>
      <c r="AD446" s="599" t="str">
        <f t="shared" si="228"/>
        <v/>
      </c>
      <c r="AE446" s="673" t="str">
        <f>IF($AD446="","",VLOOKUP(AD446,Invoer!$F$15:$AU$1999,2,FALSE))</f>
        <v/>
      </c>
      <c r="AF446" s="599" t="str">
        <f t="shared" si="229"/>
        <v/>
      </c>
      <c r="AG446" s="599" t="str">
        <f>IF($AD446="","",VLOOKUP(AD446,Invoer!$F$15:$AU$1999,3,FALSE))</f>
        <v/>
      </c>
      <c r="AH446" s="599" t="str">
        <f>IF($AD446="","",IF(AG446&lt;&gt;"Liq","",VLOOKUP(AD446,Invoer!$F$15:$AU$1999,4,FALSE)))</f>
        <v/>
      </c>
      <c r="AI446" s="677" t="str">
        <f>IF($AD446="","",VLOOKUP(AD446,Invoer!$F$15:$AU$1999,5,FALSE))</f>
        <v/>
      </c>
      <c r="AJ446" s="599" t="str">
        <f>IF($AD446="","",VLOOKUP(AD446,Invoer!$F$15:$AU$1999,6,FALSE))</f>
        <v/>
      </c>
      <c r="AK446" s="599" t="str">
        <f>IF($AD446="","",VLOOKUP(AD446,Invoer!$F$15:$AU$1999,9,FALSE))</f>
        <v/>
      </c>
      <c r="AL446" s="599" t="str">
        <f>IF($AD446="","",VLOOKUP(AD446,Invoer!$F$15:$AU$1999,10,FALSE))</f>
        <v/>
      </c>
      <c r="AM446" s="599" t="str">
        <f>IF($AD446="","",VLOOKUP(AD446,Invoer!$F$15:$BB$1999,14,FALSE))</f>
        <v/>
      </c>
      <c r="AN446" s="599" t="str">
        <f>IF($AD446="","",VLOOKUP(AD446,Invoer!$F$15:$AU$1999,11,FALSE))</f>
        <v/>
      </c>
      <c r="AO446" s="662" t="str">
        <f>IF($AD446="","",VLOOKUP(AD446,Invoer!$F$15:$AU$1999,15,FALSE))</f>
        <v/>
      </c>
      <c r="AP446" s="599" t="str">
        <f>IF($AD446="","",VLOOKUP(AD446,Invoer!$F$15:$AU$1999,19,FALSE))</f>
        <v/>
      </c>
      <c r="AQ446" s="662" t="str">
        <f>IF($AD446="","",VLOOKUP(AD446,Invoer!$F$15:$AU$1999,24,FALSE))</f>
        <v/>
      </c>
      <c r="AR446" s="662" t="str">
        <f>IF($AD446="","",VLOOKUP(AD446,Invoer!$F$15:$AU$1999,17,FALSE))</f>
        <v/>
      </c>
      <c r="AS446" s="678" t="str">
        <f t="shared" si="237"/>
        <v/>
      </c>
      <c r="AT446" s="676" t="str">
        <f t="shared" si="212"/>
        <v/>
      </c>
      <c r="AU446" s="77" t="e">
        <f t="shared" si="213"/>
        <v>#VALUE!</v>
      </c>
      <c r="AW446" s="57"/>
      <c r="AX446" s="57"/>
      <c r="BA446" s="83" t="e">
        <f ca="1">Invoer!DW451</f>
        <v>#N/A</v>
      </c>
      <c r="BB446" s="599" t="str">
        <f t="shared" ca="1" si="230"/>
        <v/>
      </c>
      <c r="BC446" s="673" t="str">
        <f ca="1">IF($BB446="","",VLOOKUP(BB446,Invoer!$F$15:$AU$1999,2,FALSE))</f>
        <v/>
      </c>
      <c r="BD446" s="599" t="str">
        <f t="shared" ca="1" si="231"/>
        <v/>
      </c>
      <c r="BE446" s="599" t="str">
        <f ca="1">IF($BB446="","",VLOOKUP(BB446,Invoer!$F$15:$AU$1999,5,FALSE))</f>
        <v/>
      </c>
      <c r="BF446" s="599" t="str">
        <f ca="1">IF($BB446="","",VLOOKUP(BB446,Invoer!$F$15:$AU$1999,6,FALSE))</f>
        <v/>
      </c>
      <c r="BG446" s="599" t="str">
        <f ca="1">IF($BB446="","",VLOOKUP(BB446,Invoer!$F$15:$AU$1999,9,FALSE))</f>
        <v/>
      </c>
      <c r="BH446" s="599" t="str">
        <f ca="1">IF($BB446="","",VLOOKUP(BB446,Invoer!$F$15:$AU$1999,10,FALSE))</f>
        <v/>
      </c>
      <c r="BI446" s="599" t="str">
        <f ca="1">IF($BB446="","",VLOOKUP(BB446,Invoer!$F$15:$BB$1999,14,FALSE))</f>
        <v/>
      </c>
      <c r="BJ446" s="599" t="str">
        <f ca="1">IF($BB446="","",VLOOKUP(BB446,Invoer!$F$15:$AU$1999,11,FALSE))</f>
        <v/>
      </c>
      <c r="BK446" s="662" t="str">
        <f t="shared" ca="1" si="232"/>
        <v/>
      </c>
      <c r="BL446" s="662" t="str">
        <f t="shared" ca="1" si="233"/>
        <v/>
      </c>
      <c r="BM446" s="679" t="str">
        <f t="shared" ca="1" si="234"/>
        <v/>
      </c>
      <c r="BN446" s="662" t="str">
        <f t="shared" ca="1" si="240"/>
        <v/>
      </c>
      <c r="BO446" s="662" t="str">
        <f ca="1">IF($BB446="","",VLOOKUP(BB446,Invoer!$F$15:$AU$1999,15,FALSE))</f>
        <v/>
      </c>
      <c r="BP446" s="662" t="str">
        <f ca="1">IF($BB446="","",VLOOKUP(BB446,Invoer!$F$15:$AU$1999,24,FALSE))</f>
        <v/>
      </c>
      <c r="BQ446" s="662" t="str">
        <f ca="1">IF($BB446="","",VLOOKUP(BB446,Invoer!$F$15:$AU$1999,17,FALSE))</f>
        <v/>
      </c>
      <c r="BS446" s="73" t="e">
        <f t="shared" ca="1" si="238"/>
        <v>#VALUE!</v>
      </c>
      <c r="BT446" s="57" t="str">
        <f t="shared" ca="1" si="239"/>
        <v/>
      </c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O446" s="61" t="e">
        <f ca="1">IF($DN$4&lt;3,Invoer!EB451,Invoer!EA451)</f>
        <v>#N/A</v>
      </c>
      <c r="DP446" s="599" t="str">
        <f t="shared" ca="1" si="219"/>
        <v/>
      </c>
      <c r="DQ446" s="673" t="str">
        <f ca="1">IF($DP446="","",VLOOKUP(DP446,Invoer!$F$15:$AU$1999,2,FALSE))</f>
        <v/>
      </c>
      <c r="DR446" s="599" t="str">
        <f t="shared" ca="1" si="220"/>
        <v/>
      </c>
      <c r="DS446" s="599" t="str">
        <f ca="1">IF($DP446="","",VLOOKUP(DP446,Invoer!$F$15:$AU$1999,3,FALSE))</f>
        <v/>
      </c>
      <c r="DT446" s="599" t="str">
        <f ca="1">IF($DP446="","",IF(DS446&lt;&gt;"Liq","",VLOOKUP(DP446,Invoer!$F$15:$AU$1999,4,FALSE)))</f>
        <v/>
      </c>
      <c r="DU446" s="599" t="str">
        <f ca="1">IF($DP446="","",VLOOKUP(DP446,Invoer!$F$15:$AU$1999,5,FALSE))</f>
        <v/>
      </c>
      <c r="DV446" s="599" t="str">
        <f ca="1">IF($DP446="","",VLOOKUP(DP446,Invoer!$F$15:$AU$1999,6,FALSE))</f>
        <v/>
      </c>
      <c r="DW446" s="599" t="str">
        <f ca="1">IF($DP446="","",VLOOKUP(DP446,Invoer!$F$15:$AU$1999,9,FALSE))</f>
        <v/>
      </c>
      <c r="DX446" s="599" t="str">
        <f ca="1">IF($DP446="","",VLOOKUP(DP446,Invoer!$F$15:$AU$1999,10,FALSE))</f>
        <v/>
      </c>
      <c r="DY446" s="595" t="str">
        <f ca="1">IF($DP446="","",VLOOKUP(DP446,Invoer!$F$15:$AU$1999,11,FALSE))</f>
        <v/>
      </c>
      <c r="DZ446" s="662" t="str">
        <f ca="1">IF($DP446="","",IF($DN$4&gt;2,"",VLOOKUP(DP446,Invoer!CQ:CS,3,FALSE)))</f>
        <v/>
      </c>
      <c r="EA446" s="541" t="str">
        <f ca="1">IF($DP446="","",IF(ISERROR(DQ446),0,IF($DN$4&lt;3,"",VLOOKUP(DP446,Invoer!$F$15:$AU$1999,15,FALSE))))</f>
        <v/>
      </c>
      <c r="EB446" s="595" t="str">
        <f ca="1">IF($DP446="","",IF($DN$4&lt;3,"",VLOOKUP(DP446,Invoer!$F$15:$AU$1999,19,FALSE)))</f>
        <v/>
      </c>
      <c r="EC446" s="541" t="str">
        <f ca="1">IF($DP446="","",IF(ISERROR(DQ446),0,IF($DN$4&lt;3,"",VLOOKUP(DP446,Invoer!$F$15:$AU$1999,24,FALSE))))</f>
        <v/>
      </c>
      <c r="ED446" s="541" t="str">
        <f ca="1">IF($DP446="","",IF(ISERROR(DQ446),0,IF($DN$4&lt;3,"",VLOOKUP(DP446,Invoer!$F$15:$AU$1999,17,FALSE))))</f>
        <v/>
      </c>
      <c r="EH446" s="89" t="e">
        <f ca="1">Invoer!CP451</f>
        <v>#N/A</v>
      </c>
      <c r="EI446" s="599" t="str">
        <f t="shared" ca="1" si="221"/>
        <v/>
      </c>
      <c r="EJ446" s="673" t="str">
        <f ca="1">IF(EI446="","",VLOOKUP(EI446,Invoer!$F$15:$AU$1999,2,FALSE))</f>
        <v/>
      </c>
      <c r="EK446" s="599" t="str">
        <f t="shared" ca="1" si="222"/>
        <v/>
      </c>
      <c r="EL446" s="599" t="str">
        <f ca="1">IF($EI446="","",VLOOKUP(EI446,Invoer!$F$15:$AU$1999,3,FALSE))</f>
        <v/>
      </c>
      <c r="EM446" s="599" t="str">
        <f ca="1">IF($EI446="","",IF(EL446&lt;&gt;"Liq","",VLOOKUP(EI446,Invoer!$F$15:$AU$1999,4,FALSE)))</f>
        <v/>
      </c>
      <c r="EN446" s="599" t="str">
        <f ca="1">IF($EI446="","",VLOOKUP(EI446,Invoer!$F$15:$AU$1999,6,FALSE))</f>
        <v/>
      </c>
      <c r="EO446" s="599" t="str">
        <f ca="1">IF(EI446="","",VLOOKUP(EI446,Invoer!$F$15:$AU$1999,9,FALSE))</f>
        <v/>
      </c>
      <c r="EP446" s="599" t="str">
        <f ca="1">IF(EI446="","",VLOOKUP(EI446,Invoer!$F$15:$AU$1999,10,FALSE))</f>
        <v/>
      </c>
      <c r="EQ446" s="599" t="str">
        <f ca="1">IF(EI446="","",VLOOKUP(EI446,Invoer!$F$15:$AU$1999,11,FALSE))</f>
        <v/>
      </c>
      <c r="ER446" s="662" t="str">
        <f ca="1">IF(EI446="","",VLOOKUP(EI446,Invoer!CQ:CS,3,FALSE))</f>
        <v/>
      </c>
      <c r="ES446" s="662" t="str">
        <f t="shared" ca="1" si="223"/>
        <v/>
      </c>
      <c r="ET446" s="513" t="str">
        <f t="shared" ca="1" si="224"/>
        <v/>
      </c>
      <c r="EU446" s="112" t="str">
        <f t="shared" ca="1" si="225"/>
        <v/>
      </c>
      <c r="EV446" s="83" t="s">
        <v>160</v>
      </c>
      <c r="EW446" s="682" t="str">
        <f t="shared" ca="1" si="226"/>
        <v/>
      </c>
      <c r="EX446" s="662" t="str">
        <f t="shared" ca="1" si="227"/>
        <v/>
      </c>
      <c r="EY446"/>
      <c r="EZ446" s="56" t="e">
        <f t="shared" ca="1" si="235"/>
        <v>#VALUE!</v>
      </c>
      <c r="FA446" s="56" t="e">
        <f t="shared" ca="1" si="236"/>
        <v>#VALUE!</v>
      </c>
      <c r="FE446"/>
      <c r="FI446"/>
      <c r="FJ446"/>
    </row>
    <row r="447" spans="29:166" ht="12" customHeight="1" x14ac:dyDescent="0.2">
      <c r="AC447" s="435" t="str">
        <f>IF($AC$7&lt;3,Invoer!DR452,IF($AC$7=3,Invoer!BT452,"x"))</f>
        <v>x</v>
      </c>
      <c r="AD447" s="599" t="str">
        <f t="shared" si="228"/>
        <v/>
      </c>
      <c r="AE447" s="673" t="str">
        <f>IF($AD447="","",VLOOKUP(AD447,Invoer!$F$15:$AU$1999,2,FALSE))</f>
        <v/>
      </c>
      <c r="AF447" s="599" t="str">
        <f t="shared" si="229"/>
        <v/>
      </c>
      <c r="AG447" s="599" t="str">
        <f>IF($AD447="","",VLOOKUP(AD447,Invoer!$F$15:$AU$1999,3,FALSE))</f>
        <v/>
      </c>
      <c r="AH447" s="599" t="str">
        <f>IF($AD447="","",IF(AG447&lt;&gt;"Liq","",VLOOKUP(AD447,Invoer!$F$15:$AU$1999,4,FALSE)))</f>
        <v/>
      </c>
      <c r="AI447" s="677" t="str">
        <f>IF($AD447="","",VLOOKUP(AD447,Invoer!$F$15:$AU$1999,5,FALSE))</f>
        <v/>
      </c>
      <c r="AJ447" s="599" t="str">
        <f>IF($AD447="","",VLOOKUP(AD447,Invoer!$F$15:$AU$1999,6,FALSE))</f>
        <v/>
      </c>
      <c r="AK447" s="599" t="str">
        <f>IF($AD447="","",VLOOKUP(AD447,Invoer!$F$15:$AU$1999,9,FALSE))</f>
        <v/>
      </c>
      <c r="AL447" s="599" t="str">
        <f>IF($AD447="","",VLOOKUP(AD447,Invoer!$F$15:$AU$1999,10,FALSE))</f>
        <v/>
      </c>
      <c r="AM447" s="599" t="str">
        <f>IF($AD447="","",VLOOKUP(AD447,Invoer!$F$15:$BB$1999,14,FALSE))</f>
        <v/>
      </c>
      <c r="AN447" s="599" t="str">
        <f>IF($AD447="","",VLOOKUP(AD447,Invoer!$F$15:$AU$1999,11,FALSE))</f>
        <v/>
      </c>
      <c r="AO447" s="662" t="str">
        <f>IF($AD447="","",VLOOKUP(AD447,Invoer!$F$15:$AU$1999,15,FALSE))</f>
        <v/>
      </c>
      <c r="AP447" s="599" t="str">
        <f>IF($AD447="","",VLOOKUP(AD447,Invoer!$F$15:$AU$1999,19,FALSE))</f>
        <v/>
      </c>
      <c r="AQ447" s="662" t="str">
        <f>IF($AD447="","",VLOOKUP(AD447,Invoer!$F$15:$AU$1999,24,FALSE))</f>
        <v/>
      </c>
      <c r="AR447" s="662" t="str">
        <f>IF($AD447="","",VLOOKUP(AD447,Invoer!$F$15:$AU$1999,17,FALSE))</f>
        <v/>
      </c>
      <c r="AS447" s="678" t="str">
        <f t="shared" si="237"/>
        <v/>
      </c>
      <c r="AT447" s="676" t="str">
        <f t="shared" si="212"/>
        <v/>
      </c>
      <c r="AU447" s="77" t="e">
        <f t="shared" si="213"/>
        <v>#VALUE!</v>
      </c>
      <c r="AW447" s="57"/>
      <c r="AX447" s="57"/>
      <c r="BA447" s="83" t="e">
        <f ca="1">Invoer!DW452</f>
        <v>#N/A</v>
      </c>
      <c r="BB447" s="599" t="str">
        <f t="shared" ca="1" si="230"/>
        <v/>
      </c>
      <c r="BC447" s="673" t="str">
        <f ca="1">IF($BB447="","",VLOOKUP(BB447,Invoer!$F$15:$AU$1999,2,FALSE))</f>
        <v/>
      </c>
      <c r="BD447" s="599" t="str">
        <f t="shared" ca="1" si="231"/>
        <v/>
      </c>
      <c r="BE447" s="599" t="str">
        <f ca="1">IF($BB447="","",VLOOKUP(BB447,Invoer!$F$15:$AU$1999,5,FALSE))</f>
        <v/>
      </c>
      <c r="BF447" s="599" t="str">
        <f ca="1">IF($BB447="","",VLOOKUP(BB447,Invoer!$F$15:$AU$1999,6,FALSE))</f>
        <v/>
      </c>
      <c r="BG447" s="599" t="str">
        <f ca="1">IF($BB447="","",VLOOKUP(BB447,Invoer!$F$15:$AU$1999,9,FALSE))</f>
        <v/>
      </c>
      <c r="BH447" s="599" t="str">
        <f ca="1">IF($BB447="","",VLOOKUP(BB447,Invoer!$F$15:$AU$1999,10,FALSE))</f>
        <v/>
      </c>
      <c r="BI447" s="599" t="str">
        <f ca="1">IF($BB447="","",VLOOKUP(BB447,Invoer!$F$15:$BB$1999,14,FALSE))</f>
        <v/>
      </c>
      <c r="BJ447" s="599" t="str">
        <f ca="1">IF($BB447="","",VLOOKUP(BB447,Invoer!$F$15:$AU$1999,11,FALSE))</f>
        <v/>
      </c>
      <c r="BK447" s="662" t="str">
        <f t="shared" ca="1" si="232"/>
        <v/>
      </c>
      <c r="BL447" s="662" t="str">
        <f t="shared" ca="1" si="233"/>
        <v/>
      </c>
      <c r="BM447" s="679" t="str">
        <f t="shared" ca="1" si="234"/>
        <v/>
      </c>
      <c r="BN447" s="662" t="str">
        <f t="shared" ca="1" si="240"/>
        <v/>
      </c>
      <c r="BO447" s="662" t="str">
        <f ca="1">IF($BB447="","",VLOOKUP(BB447,Invoer!$F$15:$AU$1999,15,FALSE))</f>
        <v/>
      </c>
      <c r="BP447" s="662" t="str">
        <f ca="1">IF($BB447="","",VLOOKUP(BB447,Invoer!$F$15:$AU$1999,24,FALSE))</f>
        <v/>
      </c>
      <c r="BQ447" s="662" t="str">
        <f ca="1">IF($BB447="","",VLOOKUP(BB447,Invoer!$F$15:$AU$1999,17,FALSE))</f>
        <v/>
      </c>
      <c r="BS447" s="73" t="e">
        <f t="shared" ca="1" si="238"/>
        <v>#VALUE!</v>
      </c>
      <c r="BT447" s="57" t="str">
        <f t="shared" ca="1" si="239"/>
        <v/>
      </c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O447" s="61" t="e">
        <f ca="1">IF($DN$4&lt;3,Invoer!EB452,Invoer!EA452)</f>
        <v>#N/A</v>
      </c>
      <c r="DP447" s="599" t="str">
        <f t="shared" ca="1" si="219"/>
        <v/>
      </c>
      <c r="DQ447" s="673" t="str">
        <f ca="1">IF($DP447="","",VLOOKUP(DP447,Invoer!$F$15:$AU$1999,2,FALSE))</f>
        <v/>
      </c>
      <c r="DR447" s="599" t="str">
        <f t="shared" ca="1" si="220"/>
        <v/>
      </c>
      <c r="DS447" s="599" t="str">
        <f ca="1">IF($DP447="","",VLOOKUP(DP447,Invoer!$F$15:$AU$1999,3,FALSE))</f>
        <v/>
      </c>
      <c r="DT447" s="599" t="str">
        <f ca="1">IF($DP447="","",IF(DS447&lt;&gt;"Liq","",VLOOKUP(DP447,Invoer!$F$15:$AU$1999,4,FALSE)))</f>
        <v/>
      </c>
      <c r="DU447" s="599" t="str">
        <f ca="1">IF($DP447="","",VLOOKUP(DP447,Invoer!$F$15:$AU$1999,5,FALSE))</f>
        <v/>
      </c>
      <c r="DV447" s="599" t="str">
        <f ca="1">IF($DP447="","",VLOOKUP(DP447,Invoer!$F$15:$AU$1999,6,FALSE))</f>
        <v/>
      </c>
      <c r="DW447" s="599" t="str">
        <f ca="1">IF($DP447="","",VLOOKUP(DP447,Invoer!$F$15:$AU$1999,9,FALSE))</f>
        <v/>
      </c>
      <c r="DX447" s="599" t="str">
        <f ca="1">IF($DP447="","",VLOOKUP(DP447,Invoer!$F$15:$AU$1999,10,FALSE))</f>
        <v/>
      </c>
      <c r="DY447" s="595" t="str">
        <f ca="1">IF($DP447="","",VLOOKUP(DP447,Invoer!$F$15:$AU$1999,11,FALSE))</f>
        <v/>
      </c>
      <c r="DZ447" s="662" t="str">
        <f ca="1">IF($DP447="","",IF($DN$4&gt;2,"",VLOOKUP(DP447,Invoer!CQ:CS,3,FALSE)))</f>
        <v/>
      </c>
      <c r="EA447" s="541" t="str">
        <f ca="1">IF($DP447="","",IF(ISERROR(DQ447),0,IF($DN$4&lt;3,"",VLOOKUP(DP447,Invoer!$F$15:$AU$1999,15,FALSE))))</f>
        <v/>
      </c>
      <c r="EB447" s="595" t="str">
        <f ca="1">IF($DP447="","",IF($DN$4&lt;3,"",VLOOKUP(DP447,Invoer!$F$15:$AU$1999,19,FALSE)))</f>
        <v/>
      </c>
      <c r="EC447" s="541" t="str">
        <f ca="1">IF($DP447="","",IF(ISERROR(DQ447),0,IF($DN$4&lt;3,"",VLOOKUP(DP447,Invoer!$F$15:$AU$1999,24,FALSE))))</f>
        <v/>
      </c>
      <c r="ED447" s="541" t="str">
        <f ca="1">IF($DP447="","",IF(ISERROR(DQ447),0,IF($DN$4&lt;3,"",VLOOKUP(DP447,Invoer!$F$15:$AU$1999,17,FALSE))))</f>
        <v/>
      </c>
      <c r="EH447" s="89" t="e">
        <f ca="1">Invoer!CP452</f>
        <v>#N/A</v>
      </c>
      <c r="EI447" s="599" t="str">
        <f t="shared" ca="1" si="221"/>
        <v/>
      </c>
      <c r="EJ447" s="673" t="str">
        <f ca="1">IF(EI447="","",VLOOKUP(EI447,Invoer!$F$15:$AU$1999,2,FALSE))</f>
        <v/>
      </c>
      <c r="EK447" s="599" t="str">
        <f t="shared" ca="1" si="222"/>
        <v/>
      </c>
      <c r="EL447" s="599" t="str">
        <f ca="1">IF($EI447="","",VLOOKUP(EI447,Invoer!$F$15:$AU$1999,3,FALSE))</f>
        <v/>
      </c>
      <c r="EM447" s="599" t="str">
        <f ca="1">IF($EI447="","",IF(EL447&lt;&gt;"Liq","",VLOOKUP(EI447,Invoer!$F$15:$AU$1999,4,FALSE)))</f>
        <v/>
      </c>
      <c r="EN447" s="599" t="str">
        <f ca="1">IF($EI447="","",VLOOKUP(EI447,Invoer!$F$15:$AU$1999,6,FALSE))</f>
        <v/>
      </c>
      <c r="EO447" s="599" t="str">
        <f ca="1">IF(EI447="","",VLOOKUP(EI447,Invoer!$F$15:$AU$1999,9,FALSE))</f>
        <v/>
      </c>
      <c r="EP447" s="599" t="str">
        <f ca="1">IF(EI447="","",VLOOKUP(EI447,Invoer!$F$15:$AU$1999,10,FALSE))</f>
        <v/>
      </c>
      <c r="EQ447" s="599" t="str">
        <f ca="1">IF(EI447="","",VLOOKUP(EI447,Invoer!$F$15:$AU$1999,11,FALSE))</f>
        <v/>
      </c>
      <c r="ER447" s="662" t="str">
        <f ca="1">IF(EI447="","",VLOOKUP(EI447,Invoer!CQ:CS,3,FALSE))</f>
        <v/>
      </c>
      <c r="ES447" s="662" t="str">
        <f t="shared" ca="1" si="223"/>
        <v/>
      </c>
      <c r="ET447" s="513" t="str">
        <f t="shared" ca="1" si="224"/>
        <v/>
      </c>
      <c r="EU447" s="112" t="str">
        <f t="shared" ca="1" si="225"/>
        <v/>
      </c>
      <c r="EV447" s="83" t="s">
        <v>160</v>
      </c>
      <c r="EW447" s="682" t="str">
        <f t="shared" ca="1" si="226"/>
        <v/>
      </c>
      <c r="EX447" s="662" t="str">
        <f t="shared" ca="1" si="227"/>
        <v/>
      </c>
      <c r="EY447"/>
      <c r="EZ447" s="56" t="e">
        <f t="shared" ca="1" si="235"/>
        <v>#VALUE!</v>
      </c>
      <c r="FA447" s="56" t="e">
        <f t="shared" ca="1" si="236"/>
        <v>#VALUE!</v>
      </c>
      <c r="FE447"/>
      <c r="FI447"/>
      <c r="FJ447"/>
    </row>
    <row r="448" spans="29:166" ht="12" customHeight="1" x14ac:dyDescent="0.2">
      <c r="AC448" s="435" t="str">
        <f>IF($AC$7&lt;3,Invoer!DR453,IF($AC$7=3,Invoer!BT453,"x"))</f>
        <v>x</v>
      </c>
      <c r="AD448" s="599" t="str">
        <f t="shared" si="228"/>
        <v/>
      </c>
      <c r="AE448" s="673" t="str">
        <f>IF($AD448="","",VLOOKUP(AD448,Invoer!$F$15:$AU$1999,2,FALSE))</f>
        <v/>
      </c>
      <c r="AF448" s="599" t="str">
        <f t="shared" si="229"/>
        <v/>
      </c>
      <c r="AG448" s="599" t="str">
        <f>IF($AD448="","",VLOOKUP(AD448,Invoer!$F$15:$AU$1999,3,FALSE))</f>
        <v/>
      </c>
      <c r="AH448" s="599" t="str">
        <f>IF($AD448="","",IF(AG448&lt;&gt;"Liq","",VLOOKUP(AD448,Invoer!$F$15:$AU$1999,4,FALSE)))</f>
        <v/>
      </c>
      <c r="AI448" s="677" t="str">
        <f>IF($AD448="","",VLOOKUP(AD448,Invoer!$F$15:$AU$1999,5,FALSE))</f>
        <v/>
      </c>
      <c r="AJ448" s="599" t="str">
        <f>IF($AD448="","",VLOOKUP(AD448,Invoer!$F$15:$AU$1999,6,FALSE))</f>
        <v/>
      </c>
      <c r="AK448" s="599" t="str">
        <f>IF($AD448="","",VLOOKUP(AD448,Invoer!$F$15:$AU$1999,9,FALSE))</f>
        <v/>
      </c>
      <c r="AL448" s="599" t="str">
        <f>IF($AD448="","",VLOOKUP(AD448,Invoer!$F$15:$AU$1999,10,FALSE))</f>
        <v/>
      </c>
      <c r="AM448" s="599" t="str">
        <f>IF($AD448="","",VLOOKUP(AD448,Invoer!$F$15:$BB$1999,14,FALSE))</f>
        <v/>
      </c>
      <c r="AN448" s="599" t="str">
        <f>IF($AD448="","",VLOOKUP(AD448,Invoer!$F$15:$AU$1999,11,FALSE))</f>
        <v/>
      </c>
      <c r="AO448" s="662" t="str">
        <f>IF($AD448="","",VLOOKUP(AD448,Invoer!$F$15:$AU$1999,15,FALSE))</f>
        <v/>
      </c>
      <c r="AP448" s="599" t="str">
        <f>IF($AD448="","",VLOOKUP(AD448,Invoer!$F$15:$AU$1999,19,FALSE))</f>
        <v/>
      </c>
      <c r="AQ448" s="662" t="str">
        <f>IF($AD448="","",VLOOKUP(AD448,Invoer!$F$15:$AU$1999,24,FALSE))</f>
        <v/>
      </c>
      <c r="AR448" s="662" t="str">
        <f>IF($AD448="","",VLOOKUP(AD448,Invoer!$F$15:$AU$1999,17,FALSE))</f>
        <v/>
      </c>
      <c r="AS448" s="678" t="str">
        <f t="shared" si="237"/>
        <v/>
      </c>
      <c r="AT448" s="676" t="str">
        <f t="shared" si="212"/>
        <v/>
      </c>
      <c r="AU448" s="77" t="e">
        <f t="shared" si="213"/>
        <v>#VALUE!</v>
      </c>
      <c r="AW448" s="57"/>
      <c r="AX448" s="57"/>
      <c r="BA448" s="83" t="e">
        <f ca="1">Invoer!DW453</f>
        <v>#N/A</v>
      </c>
      <c r="BB448" s="599" t="str">
        <f t="shared" ca="1" si="230"/>
        <v/>
      </c>
      <c r="BC448" s="673" t="str">
        <f ca="1">IF($BB448="","",VLOOKUP(BB448,Invoer!$F$15:$AU$1999,2,FALSE))</f>
        <v/>
      </c>
      <c r="BD448" s="599" t="str">
        <f t="shared" ca="1" si="231"/>
        <v/>
      </c>
      <c r="BE448" s="599" t="str">
        <f ca="1">IF($BB448="","",VLOOKUP(BB448,Invoer!$F$15:$AU$1999,5,FALSE))</f>
        <v/>
      </c>
      <c r="BF448" s="599" t="str">
        <f ca="1">IF($BB448="","",VLOOKUP(BB448,Invoer!$F$15:$AU$1999,6,FALSE))</f>
        <v/>
      </c>
      <c r="BG448" s="599" t="str">
        <f ca="1">IF($BB448="","",VLOOKUP(BB448,Invoer!$F$15:$AU$1999,9,FALSE))</f>
        <v/>
      </c>
      <c r="BH448" s="599" t="str">
        <f ca="1">IF($BB448="","",VLOOKUP(BB448,Invoer!$F$15:$AU$1999,10,FALSE))</f>
        <v/>
      </c>
      <c r="BI448" s="599" t="str">
        <f ca="1">IF($BB448="","",VLOOKUP(BB448,Invoer!$F$15:$BB$1999,14,FALSE))</f>
        <v/>
      </c>
      <c r="BJ448" s="599" t="str">
        <f ca="1">IF($BB448="","",VLOOKUP(BB448,Invoer!$F$15:$AU$1999,11,FALSE))</f>
        <v/>
      </c>
      <c r="BK448" s="662" t="str">
        <f t="shared" ca="1" si="232"/>
        <v/>
      </c>
      <c r="BL448" s="662" t="str">
        <f t="shared" ca="1" si="233"/>
        <v/>
      </c>
      <c r="BM448" s="679" t="str">
        <f t="shared" ca="1" si="234"/>
        <v/>
      </c>
      <c r="BN448" s="662" t="str">
        <f t="shared" ca="1" si="240"/>
        <v/>
      </c>
      <c r="BO448" s="662" t="str">
        <f ca="1">IF($BB448="","",VLOOKUP(BB448,Invoer!$F$15:$AU$1999,15,FALSE))</f>
        <v/>
      </c>
      <c r="BP448" s="662" t="str">
        <f ca="1">IF($BB448="","",VLOOKUP(BB448,Invoer!$F$15:$AU$1999,24,FALSE))</f>
        <v/>
      </c>
      <c r="BQ448" s="662" t="str">
        <f ca="1">IF($BB448="","",VLOOKUP(BB448,Invoer!$F$15:$AU$1999,17,FALSE))</f>
        <v/>
      </c>
      <c r="BS448" s="73" t="e">
        <f t="shared" ca="1" si="238"/>
        <v>#VALUE!</v>
      </c>
      <c r="BT448" s="57" t="str">
        <f t="shared" ca="1" si="239"/>
        <v/>
      </c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O448" s="61" t="e">
        <f ca="1">IF($DN$4&lt;3,Invoer!EB453,Invoer!EA453)</f>
        <v>#N/A</v>
      </c>
      <c r="DP448" s="599" t="str">
        <f t="shared" ca="1" si="219"/>
        <v/>
      </c>
      <c r="DQ448" s="673" t="str">
        <f ca="1">IF($DP448="","",VLOOKUP(DP448,Invoer!$F$15:$AU$1999,2,FALSE))</f>
        <v/>
      </c>
      <c r="DR448" s="599" t="str">
        <f t="shared" ca="1" si="220"/>
        <v/>
      </c>
      <c r="DS448" s="599" t="str">
        <f ca="1">IF($DP448="","",VLOOKUP(DP448,Invoer!$F$15:$AU$1999,3,FALSE))</f>
        <v/>
      </c>
      <c r="DT448" s="599" t="str">
        <f ca="1">IF($DP448="","",IF(DS448&lt;&gt;"Liq","",VLOOKUP(DP448,Invoer!$F$15:$AU$1999,4,FALSE)))</f>
        <v/>
      </c>
      <c r="DU448" s="599" t="str">
        <f ca="1">IF($DP448="","",VLOOKUP(DP448,Invoer!$F$15:$AU$1999,5,FALSE))</f>
        <v/>
      </c>
      <c r="DV448" s="599" t="str">
        <f ca="1">IF($DP448="","",VLOOKUP(DP448,Invoer!$F$15:$AU$1999,6,FALSE))</f>
        <v/>
      </c>
      <c r="DW448" s="599" t="str">
        <f ca="1">IF($DP448="","",VLOOKUP(DP448,Invoer!$F$15:$AU$1999,9,FALSE))</f>
        <v/>
      </c>
      <c r="DX448" s="599" t="str">
        <f ca="1">IF($DP448="","",VLOOKUP(DP448,Invoer!$F$15:$AU$1999,10,FALSE))</f>
        <v/>
      </c>
      <c r="DY448" s="595" t="str">
        <f ca="1">IF($DP448="","",VLOOKUP(DP448,Invoer!$F$15:$AU$1999,11,FALSE))</f>
        <v/>
      </c>
      <c r="DZ448" s="662" t="str">
        <f ca="1">IF($DP448="","",IF($DN$4&gt;2,"",VLOOKUP(DP448,Invoer!CQ:CS,3,FALSE)))</f>
        <v/>
      </c>
      <c r="EA448" s="541" t="str">
        <f ca="1">IF($DP448="","",IF(ISERROR(DQ448),0,IF($DN$4&lt;3,"",VLOOKUP(DP448,Invoer!$F$15:$AU$1999,15,FALSE))))</f>
        <v/>
      </c>
      <c r="EB448" s="595" t="str">
        <f ca="1">IF($DP448="","",IF($DN$4&lt;3,"",VLOOKUP(DP448,Invoer!$F$15:$AU$1999,19,FALSE)))</f>
        <v/>
      </c>
      <c r="EC448" s="541" t="str">
        <f ca="1">IF($DP448="","",IF(ISERROR(DQ448),0,IF($DN$4&lt;3,"",VLOOKUP(DP448,Invoer!$F$15:$AU$1999,24,FALSE))))</f>
        <v/>
      </c>
      <c r="ED448" s="541" t="str">
        <f ca="1">IF($DP448="","",IF(ISERROR(DQ448),0,IF($DN$4&lt;3,"",VLOOKUP(DP448,Invoer!$F$15:$AU$1999,17,FALSE))))</f>
        <v/>
      </c>
      <c r="EH448" s="89" t="e">
        <f ca="1">Invoer!CP453</f>
        <v>#N/A</v>
      </c>
      <c r="EI448" s="599" t="str">
        <f t="shared" ca="1" si="221"/>
        <v/>
      </c>
      <c r="EJ448" s="673" t="str">
        <f ca="1">IF(EI448="","",VLOOKUP(EI448,Invoer!$F$15:$AU$1999,2,FALSE))</f>
        <v/>
      </c>
      <c r="EK448" s="599" t="str">
        <f t="shared" ca="1" si="222"/>
        <v/>
      </c>
      <c r="EL448" s="599" t="str">
        <f ca="1">IF($EI448="","",VLOOKUP(EI448,Invoer!$F$15:$AU$1999,3,FALSE))</f>
        <v/>
      </c>
      <c r="EM448" s="599" t="str">
        <f ca="1">IF($EI448="","",IF(EL448&lt;&gt;"Liq","",VLOOKUP(EI448,Invoer!$F$15:$AU$1999,4,FALSE)))</f>
        <v/>
      </c>
      <c r="EN448" s="599" t="str">
        <f ca="1">IF($EI448="","",VLOOKUP(EI448,Invoer!$F$15:$AU$1999,6,FALSE))</f>
        <v/>
      </c>
      <c r="EO448" s="599" t="str">
        <f ca="1">IF(EI448="","",VLOOKUP(EI448,Invoer!$F$15:$AU$1999,9,FALSE))</f>
        <v/>
      </c>
      <c r="EP448" s="599" t="str">
        <f ca="1">IF(EI448="","",VLOOKUP(EI448,Invoer!$F$15:$AU$1999,10,FALSE))</f>
        <v/>
      </c>
      <c r="EQ448" s="599" t="str">
        <f ca="1">IF(EI448="","",VLOOKUP(EI448,Invoer!$F$15:$AU$1999,11,FALSE))</f>
        <v/>
      </c>
      <c r="ER448" s="662" t="str">
        <f ca="1">IF(EI448="","",VLOOKUP(EI448,Invoer!CQ:CS,3,FALSE))</f>
        <v/>
      </c>
      <c r="ES448" s="662" t="str">
        <f t="shared" ca="1" si="223"/>
        <v/>
      </c>
      <c r="ET448" s="513" t="str">
        <f t="shared" ca="1" si="224"/>
        <v/>
      </c>
      <c r="EU448" s="112" t="str">
        <f t="shared" ca="1" si="225"/>
        <v/>
      </c>
      <c r="EV448" s="83" t="s">
        <v>160</v>
      </c>
      <c r="EW448" s="682" t="str">
        <f t="shared" ca="1" si="226"/>
        <v/>
      </c>
      <c r="EX448" s="662" t="str">
        <f t="shared" ca="1" si="227"/>
        <v/>
      </c>
      <c r="EY448"/>
      <c r="EZ448" s="56" t="e">
        <f t="shared" ca="1" si="235"/>
        <v>#VALUE!</v>
      </c>
      <c r="FA448" s="56" t="e">
        <f t="shared" ca="1" si="236"/>
        <v>#VALUE!</v>
      </c>
      <c r="FE448"/>
      <c r="FI448"/>
      <c r="FJ448"/>
    </row>
    <row r="449" spans="29:166" ht="12" customHeight="1" x14ac:dyDescent="0.2">
      <c r="AC449" s="435" t="str">
        <f>IF($AC$7&lt;3,Invoer!DR454,IF($AC$7=3,Invoer!BT454,"x"))</f>
        <v>x</v>
      </c>
      <c r="AD449" s="599" t="str">
        <f t="shared" si="228"/>
        <v/>
      </c>
      <c r="AE449" s="673" t="str">
        <f>IF($AD449="","",VLOOKUP(AD449,Invoer!$F$15:$AU$1999,2,FALSE))</f>
        <v/>
      </c>
      <c r="AF449" s="599" t="str">
        <f t="shared" si="229"/>
        <v/>
      </c>
      <c r="AG449" s="599" t="str">
        <f>IF($AD449="","",VLOOKUP(AD449,Invoer!$F$15:$AU$1999,3,FALSE))</f>
        <v/>
      </c>
      <c r="AH449" s="599" t="str">
        <f>IF($AD449="","",IF(AG449&lt;&gt;"Liq","",VLOOKUP(AD449,Invoer!$F$15:$AU$1999,4,FALSE)))</f>
        <v/>
      </c>
      <c r="AI449" s="677" t="str">
        <f>IF($AD449="","",VLOOKUP(AD449,Invoer!$F$15:$AU$1999,5,FALSE))</f>
        <v/>
      </c>
      <c r="AJ449" s="599" t="str">
        <f>IF($AD449="","",VLOOKUP(AD449,Invoer!$F$15:$AU$1999,6,FALSE))</f>
        <v/>
      </c>
      <c r="AK449" s="599" t="str">
        <f>IF($AD449="","",VLOOKUP(AD449,Invoer!$F$15:$AU$1999,9,FALSE))</f>
        <v/>
      </c>
      <c r="AL449" s="599" t="str">
        <f>IF($AD449="","",VLOOKUP(AD449,Invoer!$F$15:$AU$1999,10,FALSE))</f>
        <v/>
      </c>
      <c r="AM449" s="599" t="str">
        <f>IF($AD449="","",VLOOKUP(AD449,Invoer!$F$15:$BB$1999,14,FALSE))</f>
        <v/>
      </c>
      <c r="AN449" s="599" t="str">
        <f>IF($AD449="","",VLOOKUP(AD449,Invoer!$F$15:$AU$1999,11,FALSE))</f>
        <v/>
      </c>
      <c r="AO449" s="662" t="str">
        <f>IF($AD449="","",VLOOKUP(AD449,Invoer!$F$15:$AU$1999,15,FALSE))</f>
        <v/>
      </c>
      <c r="AP449" s="599" t="str">
        <f>IF($AD449="","",VLOOKUP(AD449,Invoer!$F$15:$AU$1999,19,FALSE))</f>
        <v/>
      </c>
      <c r="AQ449" s="662" t="str">
        <f>IF($AD449="","",VLOOKUP(AD449,Invoer!$F$15:$AU$1999,24,FALSE))</f>
        <v/>
      </c>
      <c r="AR449" s="662" t="str">
        <f>IF($AD449="","",VLOOKUP(AD449,Invoer!$F$15:$AU$1999,17,FALSE))</f>
        <v/>
      </c>
      <c r="AS449" s="678" t="str">
        <f t="shared" si="237"/>
        <v/>
      </c>
      <c r="AT449" s="676" t="str">
        <f t="shared" si="212"/>
        <v/>
      </c>
      <c r="AU449" s="77" t="e">
        <f t="shared" si="213"/>
        <v>#VALUE!</v>
      </c>
      <c r="AW449" s="57"/>
      <c r="AX449" s="57"/>
      <c r="BA449" s="83" t="e">
        <f ca="1">Invoer!DW454</f>
        <v>#N/A</v>
      </c>
      <c r="BB449" s="599" t="str">
        <f t="shared" ca="1" si="230"/>
        <v/>
      </c>
      <c r="BC449" s="673" t="str">
        <f ca="1">IF($BB449="","",VLOOKUP(BB449,Invoer!$F$15:$AU$1999,2,FALSE))</f>
        <v/>
      </c>
      <c r="BD449" s="599" t="str">
        <f t="shared" ca="1" si="231"/>
        <v/>
      </c>
      <c r="BE449" s="599" t="str">
        <f ca="1">IF($BB449="","",VLOOKUP(BB449,Invoer!$F$15:$AU$1999,5,FALSE))</f>
        <v/>
      </c>
      <c r="BF449" s="599" t="str">
        <f ca="1">IF($BB449="","",VLOOKUP(BB449,Invoer!$F$15:$AU$1999,6,FALSE))</f>
        <v/>
      </c>
      <c r="BG449" s="599" t="str">
        <f ca="1">IF($BB449="","",VLOOKUP(BB449,Invoer!$F$15:$AU$1999,9,FALSE))</f>
        <v/>
      </c>
      <c r="BH449" s="599" t="str">
        <f ca="1">IF($BB449="","",VLOOKUP(BB449,Invoer!$F$15:$AU$1999,10,FALSE))</f>
        <v/>
      </c>
      <c r="BI449" s="599" t="str">
        <f ca="1">IF($BB449="","",VLOOKUP(BB449,Invoer!$F$15:$BB$1999,14,FALSE))</f>
        <v/>
      </c>
      <c r="BJ449" s="599" t="str">
        <f ca="1">IF($BB449="","",VLOOKUP(BB449,Invoer!$F$15:$AU$1999,11,FALSE))</f>
        <v/>
      </c>
      <c r="BK449" s="662" t="str">
        <f t="shared" ca="1" si="232"/>
        <v/>
      </c>
      <c r="BL449" s="662" t="str">
        <f t="shared" ca="1" si="233"/>
        <v/>
      </c>
      <c r="BM449" s="679" t="str">
        <f t="shared" ca="1" si="234"/>
        <v/>
      </c>
      <c r="BN449" s="662" t="str">
        <f t="shared" ca="1" si="240"/>
        <v/>
      </c>
      <c r="BO449" s="662" t="str">
        <f ca="1">IF($BB449="","",VLOOKUP(BB449,Invoer!$F$15:$AU$1999,15,FALSE))</f>
        <v/>
      </c>
      <c r="BP449" s="662" t="str">
        <f ca="1">IF($BB449="","",VLOOKUP(BB449,Invoer!$F$15:$AU$1999,24,FALSE))</f>
        <v/>
      </c>
      <c r="BQ449" s="662" t="str">
        <f ca="1">IF($BB449="","",VLOOKUP(BB449,Invoer!$F$15:$AU$1999,17,FALSE))</f>
        <v/>
      </c>
      <c r="BS449" s="73" t="e">
        <f t="shared" ca="1" si="238"/>
        <v>#VALUE!</v>
      </c>
      <c r="BT449" s="57" t="str">
        <f t="shared" ca="1" si="239"/>
        <v/>
      </c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O449" s="61" t="e">
        <f ca="1">IF($DN$4&lt;3,Invoer!EB454,Invoer!EA454)</f>
        <v>#N/A</v>
      </c>
      <c r="DP449" s="599" t="str">
        <f t="shared" ca="1" si="219"/>
        <v/>
      </c>
      <c r="DQ449" s="673" t="str">
        <f ca="1">IF($DP449="","",VLOOKUP(DP449,Invoer!$F$15:$AU$1999,2,FALSE))</f>
        <v/>
      </c>
      <c r="DR449" s="599" t="str">
        <f t="shared" ca="1" si="220"/>
        <v/>
      </c>
      <c r="DS449" s="599" t="str">
        <f ca="1">IF($DP449="","",VLOOKUP(DP449,Invoer!$F$15:$AU$1999,3,FALSE))</f>
        <v/>
      </c>
      <c r="DT449" s="599" t="str">
        <f ca="1">IF($DP449="","",IF(DS449&lt;&gt;"Liq","",VLOOKUP(DP449,Invoer!$F$15:$AU$1999,4,FALSE)))</f>
        <v/>
      </c>
      <c r="DU449" s="599" t="str">
        <f ca="1">IF($DP449="","",VLOOKUP(DP449,Invoer!$F$15:$AU$1999,5,FALSE))</f>
        <v/>
      </c>
      <c r="DV449" s="599" t="str">
        <f ca="1">IF($DP449="","",VLOOKUP(DP449,Invoer!$F$15:$AU$1999,6,FALSE))</f>
        <v/>
      </c>
      <c r="DW449" s="599" t="str">
        <f ca="1">IF($DP449="","",VLOOKUP(DP449,Invoer!$F$15:$AU$1999,9,FALSE))</f>
        <v/>
      </c>
      <c r="DX449" s="599" t="str">
        <f ca="1">IF($DP449="","",VLOOKUP(DP449,Invoer!$F$15:$AU$1999,10,FALSE))</f>
        <v/>
      </c>
      <c r="DY449" s="595" t="str">
        <f ca="1">IF($DP449="","",VLOOKUP(DP449,Invoer!$F$15:$AU$1999,11,FALSE))</f>
        <v/>
      </c>
      <c r="DZ449" s="662" t="str">
        <f ca="1">IF($DP449="","",IF($DN$4&gt;2,"",VLOOKUP(DP449,Invoer!CQ:CS,3,FALSE)))</f>
        <v/>
      </c>
      <c r="EA449" s="541" t="str">
        <f ca="1">IF($DP449="","",IF(ISERROR(DQ449),0,IF($DN$4&lt;3,"",VLOOKUP(DP449,Invoer!$F$15:$AU$1999,15,FALSE))))</f>
        <v/>
      </c>
      <c r="EB449" s="595" t="str">
        <f ca="1">IF($DP449="","",IF($DN$4&lt;3,"",VLOOKUP(DP449,Invoer!$F$15:$AU$1999,19,FALSE)))</f>
        <v/>
      </c>
      <c r="EC449" s="541" t="str">
        <f ca="1">IF($DP449="","",IF(ISERROR(DQ449),0,IF($DN$4&lt;3,"",VLOOKUP(DP449,Invoer!$F$15:$AU$1999,24,FALSE))))</f>
        <v/>
      </c>
      <c r="ED449" s="541" t="str">
        <f ca="1">IF($DP449="","",IF(ISERROR(DQ449),0,IF($DN$4&lt;3,"",VLOOKUP(DP449,Invoer!$F$15:$AU$1999,17,FALSE))))</f>
        <v/>
      </c>
      <c r="EH449" s="89" t="e">
        <f ca="1">Invoer!CP454</f>
        <v>#N/A</v>
      </c>
      <c r="EI449" s="599" t="str">
        <f t="shared" ca="1" si="221"/>
        <v/>
      </c>
      <c r="EJ449" s="673" t="str">
        <f ca="1">IF(EI449="","",VLOOKUP(EI449,Invoer!$F$15:$AU$1999,2,FALSE))</f>
        <v/>
      </c>
      <c r="EK449" s="599" t="str">
        <f t="shared" ca="1" si="222"/>
        <v/>
      </c>
      <c r="EL449" s="599" t="str">
        <f ca="1">IF($EI449="","",VLOOKUP(EI449,Invoer!$F$15:$AU$1999,3,FALSE))</f>
        <v/>
      </c>
      <c r="EM449" s="599" t="str">
        <f ca="1">IF($EI449="","",IF(EL449&lt;&gt;"Liq","",VLOOKUP(EI449,Invoer!$F$15:$AU$1999,4,FALSE)))</f>
        <v/>
      </c>
      <c r="EN449" s="599" t="str">
        <f ca="1">IF($EI449="","",VLOOKUP(EI449,Invoer!$F$15:$AU$1999,6,FALSE))</f>
        <v/>
      </c>
      <c r="EO449" s="599" t="str">
        <f ca="1">IF(EI449="","",VLOOKUP(EI449,Invoer!$F$15:$AU$1999,9,FALSE))</f>
        <v/>
      </c>
      <c r="EP449" s="599" t="str">
        <f ca="1">IF(EI449="","",VLOOKUP(EI449,Invoer!$F$15:$AU$1999,10,FALSE))</f>
        <v/>
      </c>
      <c r="EQ449" s="599" t="str">
        <f ca="1">IF(EI449="","",VLOOKUP(EI449,Invoer!$F$15:$AU$1999,11,FALSE))</f>
        <v/>
      </c>
      <c r="ER449" s="662" t="str">
        <f ca="1">IF(EI449="","",VLOOKUP(EI449,Invoer!CQ:CS,3,FALSE))</f>
        <v/>
      </c>
      <c r="ES449" s="662" t="str">
        <f t="shared" ca="1" si="223"/>
        <v/>
      </c>
      <c r="ET449" s="513" t="str">
        <f t="shared" ca="1" si="224"/>
        <v/>
      </c>
      <c r="EU449" s="112" t="str">
        <f t="shared" ca="1" si="225"/>
        <v/>
      </c>
      <c r="EV449" s="83" t="s">
        <v>160</v>
      </c>
      <c r="EW449" s="682" t="str">
        <f t="shared" ca="1" si="226"/>
        <v/>
      </c>
      <c r="EX449" s="662" t="str">
        <f t="shared" ca="1" si="227"/>
        <v/>
      </c>
      <c r="EY449"/>
      <c r="EZ449" s="56" t="e">
        <f t="shared" ca="1" si="235"/>
        <v>#VALUE!</v>
      </c>
      <c r="FA449" s="56" t="e">
        <f t="shared" ca="1" si="236"/>
        <v>#VALUE!</v>
      </c>
      <c r="FE449"/>
      <c r="FI449"/>
      <c r="FJ449"/>
    </row>
    <row r="450" spans="29:166" ht="12" customHeight="1" x14ac:dyDescent="0.2">
      <c r="AC450" s="435" t="str">
        <f>IF($AC$7&lt;3,Invoer!DR455,IF($AC$7=3,Invoer!BT455,"x"))</f>
        <v>x</v>
      </c>
      <c r="AD450" s="599" t="str">
        <f t="shared" si="228"/>
        <v/>
      </c>
      <c r="AE450" s="673" t="str">
        <f>IF($AD450="","",VLOOKUP(AD450,Invoer!$F$15:$AU$1999,2,FALSE))</f>
        <v/>
      </c>
      <c r="AF450" s="599" t="str">
        <f t="shared" si="229"/>
        <v/>
      </c>
      <c r="AG450" s="599" t="str">
        <f>IF($AD450="","",VLOOKUP(AD450,Invoer!$F$15:$AU$1999,3,FALSE))</f>
        <v/>
      </c>
      <c r="AH450" s="599" t="str">
        <f>IF($AD450="","",IF(AG450&lt;&gt;"Liq","",VLOOKUP(AD450,Invoer!$F$15:$AU$1999,4,FALSE)))</f>
        <v/>
      </c>
      <c r="AI450" s="677" t="str">
        <f>IF($AD450="","",VLOOKUP(AD450,Invoer!$F$15:$AU$1999,5,FALSE))</f>
        <v/>
      </c>
      <c r="AJ450" s="599" t="str">
        <f>IF($AD450="","",VLOOKUP(AD450,Invoer!$F$15:$AU$1999,6,FALSE))</f>
        <v/>
      </c>
      <c r="AK450" s="599" t="str">
        <f>IF($AD450="","",VLOOKUP(AD450,Invoer!$F$15:$AU$1999,9,FALSE))</f>
        <v/>
      </c>
      <c r="AL450" s="599" t="str">
        <f>IF($AD450="","",VLOOKUP(AD450,Invoer!$F$15:$AU$1999,10,FALSE))</f>
        <v/>
      </c>
      <c r="AM450" s="599" t="str">
        <f>IF($AD450="","",VLOOKUP(AD450,Invoer!$F$15:$BB$1999,14,FALSE))</f>
        <v/>
      </c>
      <c r="AN450" s="599" t="str">
        <f>IF($AD450="","",VLOOKUP(AD450,Invoer!$F$15:$AU$1999,11,FALSE))</f>
        <v/>
      </c>
      <c r="AO450" s="662" t="str">
        <f>IF($AD450="","",VLOOKUP(AD450,Invoer!$F$15:$AU$1999,15,FALSE))</f>
        <v/>
      </c>
      <c r="AP450" s="599" t="str">
        <f>IF($AD450="","",VLOOKUP(AD450,Invoer!$F$15:$AU$1999,19,FALSE))</f>
        <v/>
      </c>
      <c r="AQ450" s="662" t="str">
        <f>IF($AD450="","",VLOOKUP(AD450,Invoer!$F$15:$AU$1999,24,FALSE))</f>
        <v/>
      </c>
      <c r="AR450" s="662" t="str">
        <f>IF($AD450="","",VLOOKUP(AD450,Invoer!$F$15:$AU$1999,17,FALSE))</f>
        <v/>
      </c>
      <c r="AS450" s="678" t="str">
        <f t="shared" si="237"/>
        <v/>
      </c>
      <c r="AT450" s="676" t="str">
        <f t="shared" si="212"/>
        <v/>
      </c>
      <c r="AU450" s="77" t="e">
        <f t="shared" si="213"/>
        <v>#VALUE!</v>
      </c>
      <c r="AW450" s="57"/>
      <c r="AX450" s="57"/>
      <c r="BA450" s="83" t="e">
        <f ca="1">Invoer!DW455</f>
        <v>#N/A</v>
      </c>
      <c r="BB450" s="599" t="str">
        <f t="shared" ca="1" si="230"/>
        <v/>
      </c>
      <c r="BC450" s="673" t="str">
        <f ca="1">IF($BB450="","",VLOOKUP(BB450,Invoer!$F$15:$AU$1999,2,FALSE))</f>
        <v/>
      </c>
      <c r="BD450" s="599" t="str">
        <f t="shared" ca="1" si="231"/>
        <v/>
      </c>
      <c r="BE450" s="599" t="str">
        <f ca="1">IF($BB450="","",VLOOKUP(BB450,Invoer!$F$15:$AU$1999,5,FALSE))</f>
        <v/>
      </c>
      <c r="BF450" s="599" t="str">
        <f ca="1">IF($BB450="","",VLOOKUP(BB450,Invoer!$F$15:$AU$1999,6,FALSE))</f>
        <v/>
      </c>
      <c r="BG450" s="599" t="str">
        <f ca="1">IF($BB450="","",VLOOKUP(BB450,Invoer!$F$15:$AU$1999,9,FALSE))</f>
        <v/>
      </c>
      <c r="BH450" s="599" t="str">
        <f ca="1">IF($BB450="","",VLOOKUP(BB450,Invoer!$F$15:$AU$1999,10,FALSE))</f>
        <v/>
      </c>
      <c r="BI450" s="599" t="str">
        <f ca="1">IF($BB450="","",VLOOKUP(BB450,Invoer!$F$15:$BB$1999,14,FALSE))</f>
        <v/>
      </c>
      <c r="BJ450" s="599" t="str">
        <f ca="1">IF($BB450="","",VLOOKUP(BB450,Invoer!$F$15:$AU$1999,11,FALSE))</f>
        <v/>
      </c>
      <c r="BK450" s="662" t="str">
        <f t="shared" ca="1" si="232"/>
        <v/>
      </c>
      <c r="BL450" s="662" t="str">
        <f t="shared" ca="1" si="233"/>
        <v/>
      </c>
      <c r="BM450" s="679" t="str">
        <f t="shared" ca="1" si="234"/>
        <v/>
      </c>
      <c r="BN450" s="662" t="str">
        <f t="shared" ca="1" si="240"/>
        <v/>
      </c>
      <c r="BO450" s="662" t="str">
        <f ca="1">IF($BB450="","",VLOOKUP(BB450,Invoer!$F$15:$AU$1999,15,FALSE))</f>
        <v/>
      </c>
      <c r="BP450" s="662" t="str">
        <f ca="1">IF($BB450="","",VLOOKUP(BB450,Invoer!$F$15:$AU$1999,24,FALSE))</f>
        <v/>
      </c>
      <c r="BQ450" s="662" t="str">
        <f ca="1">IF($BB450="","",VLOOKUP(BB450,Invoer!$F$15:$AU$1999,17,FALSE))</f>
        <v/>
      </c>
      <c r="BS450" s="73" t="e">
        <f t="shared" ca="1" si="238"/>
        <v>#VALUE!</v>
      </c>
      <c r="BT450" s="57" t="str">
        <f t="shared" ca="1" si="239"/>
        <v/>
      </c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O450" s="61" t="e">
        <f ca="1">IF($DN$4&lt;3,Invoer!EB455,Invoer!EA455)</f>
        <v>#N/A</v>
      </c>
      <c r="DP450" s="599" t="str">
        <f t="shared" ca="1" si="219"/>
        <v/>
      </c>
      <c r="DQ450" s="673" t="str">
        <f ca="1">IF($DP450="","",VLOOKUP(DP450,Invoer!$F$15:$AU$1999,2,FALSE))</f>
        <v/>
      </c>
      <c r="DR450" s="599" t="str">
        <f t="shared" ca="1" si="220"/>
        <v/>
      </c>
      <c r="DS450" s="599" t="str">
        <f ca="1">IF($DP450="","",VLOOKUP(DP450,Invoer!$F$15:$AU$1999,3,FALSE))</f>
        <v/>
      </c>
      <c r="DT450" s="599" t="str">
        <f ca="1">IF($DP450="","",IF(DS450&lt;&gt;"Liq","",VLOOKUP(DP450,Invoer!$F$15:$AU$1999,4,FALSE)))</f>
        <v/>
      </c>
      <c r="DU450" s="599" t="str">
        <f ca="1">IF($DP450="","",VLOOKUP(DP450,Invoer!$F$15:$AU$1999,5,FALSE))</f>
        <v/>
      </c>
      <c r="DV450" s="599" t="str">
        <f ca="1">IF($DP450="","",VLOOKUP(DP450,Invoer!$F$15:$AU$1999,6,FALSE))</f>
        <v/>
      </c>
      <c r="DW450" s="599" t="str">
        <f ca="1">IF($DP450="","",VLOOKUP(DP450,Invoer!$F$15:$AU$1999,9,FALSE))</f>
        <v/>
      </c>
      <c r="DX450" s="599" t="str">
        <f ca="1">IF($DP450="","",VLOOKUP(DP450,Invoer!$F$15:$AU$1999,10,FALSE))</f>
        <v/>
      </c>
      <c r="DY450" s="595" t="str">
        <f ca="1">IF($DP450="","",VLOOKUP(DP450,Invoer!$F$15:$AU$1999,11,FALSE))</f>
        <v/>
      </c>
      <c r="DZ450" s="662" t="str">
        <f ca="1">IF($DP450="","",IF($DN$4&gt;2,"",VLOOKUP(DP450,Invoer!CQ:CS,3,FALSE)))</f>
        <v/>
      </c>
      <c r="EA450" s="541" t="str">
        <f ca="1">IF($DP450="","",IF(ISERROR(DQ450),0,IF($DN$4&lt;3,"",VLOOKUP(DP450,Invoer!$F$15:$AU$1999,15,FALSE))))</f>
        <v/>
      </c>
      <c r="EB450" s="595" t="str">
        <f ca="1">IF($DP450="","",IF($DN$4&lt;3,"",VLOOKUP(DP450,Invoer!$F$15:$AU$1999,19,FALSE)))</f>
        <v/>
      </c>
      <c r="EC450" s="541" t="str">
        <f ca="1">IF($DP450="","",IF(ISERROR(DQ450),0,IF($DN$4&lt;3,"",VLOOKUP(DP450,Invoer!$F$15:$AU$1999,24,FALSE))))</f>
        <v/>
      </c>
      <c r="ED450" s="541" t="str">
        <f ca="1">IF($DP450="","",IF(ISERROR(DQ450),0,IF($DN$4&lt;3,"",VLOOKUP(DP450,Invoer!$F$15:$AU$1999,17,FALSE))))</f>
        <v/>
      </c>
      <c r="EH450" s="89" t="e">
        <f ca="1">Invoer!CP455</f>
        <v>#N/A</v>
      </c>
      <c r="EI450" s="599" t="str">
        <f t="shared" ca="1" si="221"/>
        <v/>
      </c>
      <c r="EJ450" s="673" t="str">
        <f ca="1">IF(EI450="","",VLOOKUP(EI450,Invoer!$F$15:$AU$1999,2,FALSE))</f>
        <v/>
      </c>
      <c r="EK450" s="599" t="str">
        <f t="shared" ca="1" si="222"/>
        <v/>
      </c>
      <c r="EL450" s="599" t="str">
        <f ca="1">IF($EI450="","",VLOOKUP(EI450,Invoer!$F$15:$AU$1999,3,FALSE))</f>
        <v/>
      </c>
      <c r="EM450" s="599" t="str">
        <f ca="1">IF($EI450="","",IF(EL450&lt;&gt;"Liq","",VLOOKUP(EI450,Invoer!$F$15:$AU$1999,4,FALSE)))</f>
        <v/>
      </c>
      <c r="EN450" s="599" t="str">
        <f ca="1">IF($EI450="","",VLOOKUP(EI450,Invoer!$F$15:$AU$1999,6,FALSE))</f>
        <v/>
      </c>
      <c r="EO450" s="599" t="str">
        <f ca="1">IF(EI450="","",VLOOKUP(EI450,Invoer!$F$15:$AU$1999,9,FALSE))</f>
        <v/>
      </c>
      <c r="EP450" s="599" t="str">
        <f ca="1">IF(EI450="","",VLOOKUP(EI450,Invoer!$F$15:$AU$1999,10,FALSE))</f>
        <v/>
      </c>
      <c r="EQ450" s="599" t="str">
        <f ca="1">IF(EI450="","",VLOOKUP(EI450,Invoer!$F$15:$AU$1999,11,FALSE))</f>
        <v/>
      </c>
      <c r="ER450" s="662" t="str">
        <f ca="1">IF(EI450="","",VLOOKUP(EI450,Invoer!CQ:CS,3,FALSE))</f>
        <v/>
      </c>
      <c r="ES450" s="662" t="str">
        <f t="shared" ca="1" si="223"/>
        <v/>
      </c>
      <c r="ET450" s="513" t="str">
        <f t="shared" ca="1" si="224"/>
        <v/>
      </c>
      <c r="EU450" s="112" t="str">
        <f t="shared" ca="1" si="225"/>
        <v/>
      </c>
      <c r="EV450" s="83" t="s">
        <v>160</v>
      </c>
      <c r="EW450" s="682" t="str">
        <f t="shared" ca="1" si="226"/>
        <v/>
      </c>
      <c r="EX450" s="662" t="str">
        <f t="shared" ca="1" si="227"/>
        <v/>
      </c>
      <c r="EY450"/>
      <c r="EZ450" s="56" t="e">
        <f t="shared" ca="1" si="235"/>
        <v>#VALUE!</v>
      </c>
      <c r="FA450" s="56" t="e">
        <f t="shared" ca="1" si="236"/>
        <v>#VALUE!</v>
      </c>
      <c r="FE450"/>
      <c r="FI450"/>
      <c r="FJ450"/>
    </row>
    <row r="451" spans="29:166" ht="12" customHeight="1" x14ac:dyDescent="0.2">
      <c r="AC451" s="435" t="str">
        <f>IF($AC$7&lt;3,Invoer!DR456,IF($AC$7=3,Invoer!BT456,"x"))</f>
        <v>x</v>
      </c>
      <c r="AD451" s="599" t="str">
        <f t="shared" si="228"/>
        <v/>
      </c>
      <c r="AE451" s="673" t="str">
        <f>IF($AD451="","",VLOOKUP(AD451,Invoer!$F$15:$AU$1999,2,FALSE))</f>
        <v/>
      </c>
      <c r="AF451" s="599" t="str">
        <f t="shared" si="229"/>
        <v/>
      </c>
      <c r="AG451" s="599" t="str">
        <f>IF($AD451="","",VLOOKUP(AD451,Invoer!$F$15:$AU$1999,3,FALSE))</f>
        <v/>
      </c>
      <c r="AH451" s="599" t="str">
        <f>IF($AD451="","",IF(AG451&lt;&gt;"Liq","",VLOOKUP(AD451,Invoer!$F$15:$AU$1999,4,FALSE)))</f>
        <v/>
      </c>
      <c r="AI451" s="677" t="str">
        <f>IF($AD451="","",VLOOKUP(AD451,Invoer!$F$15:$AU$1999,5,FALSE))</f>
        <v/>
      </c>
      <c r="AJ451" s="599" t="str">
        <f>IF($AD451="","",VLOOKUP(AD451,Invoer!$F$15:$AU$1999,6,FALSE))</f>
        <v/>
      </c>
      <c r="AK451" s="599" t="str">
        <f>IF($AD451="","",VLOOKUP(AD451,Invoer!$F$15:$AU$1999,9,FALSE))</f>
        <v/>
      </c>
      <c r="AL451" s="599" t="str">
        <f>IF($AD451="","",VLOOKUP(AD451,Invoer!$F$15:$AU$1999,10,FALSE))</f>
        <v/>
      </c>
      <c r="AM451" s="599" t="str">
        <f>IF($AD451="","",VLOOKUP(AD451,Invoer!$F$15:$BB$1999,14,FALSE))</f>
        <v/>
      </c>
      <c r="AN451" s="599" t="str">
        <f>IF($AD451="","",VLOOKUP(AD451,Invoer!$F$15:$AU$1999,11,FALSE))</f>
        <v/>
      </c>
      <c r="AO451" s="662" t="str">
        <f>IF($AD451="","",VLOOKUP(AD451,Invoer!$F$15:$AU$1999,15,FALSE))</f>
        <v/>
      </c>
      <c r="AP451" s="599" t="str">
        <f>IF($AD451="","",VLOOKUP(AD451,Invoer!$F$15:$AU$1999,19,FALSE))</f>
        <v/>
      </c>
      <c r="AQ451" s="662" t="str">
        <f>IF($AD451="","",VLOOKUP(AD451,Invoer!$F$15:$AU$1999,24,FALSE))</f>
        <v/>
      </c>
      <c r="AR451" s="662" t="str">
        <f>IF($AD451="","",VLOOKUP(AD451,Invoer!$F$15:$AU$1999,17,FALSE))</f>
        <v/>
      </c>
      <c r="AS451" s="678" t="str">
        <f t="shared" si="237"/>
        <v/>
      </c>
      <c r="AT451" s="676" t="str">
        <f t="shared" si="212"/>
        <v/>
      </c>
      <c r="AU451" s="77" t="e">
        <f t="shared" si="213"/>
        <v>#VALUE!</v>
      </c>
      <c r="AW451" s="57"/>
      <c r="AX451" s="57"/>
      <c r="BA451" s="83" t="e">
        <f ca="1">Invoer!DW456</f>
        <v>#N/A</v>
      </c>
      <c r="BB451" s="599" t="str">
        <f t="shared" ca="1" si="230"/>
        <v/>
      </c>
      <c r="BC451" s="673" t="str">
        <f ca="1">IF($BB451="","",VLOOKUP(BB451,Invoer!$F$15:$AU$1999,2,FALSE))</f>
        <v/>
      </c>
      <c r="BD451" s="599" t="str">
        <f t="shared" ca="1" si="231"/>
        <v/>
      </c>
      <c r="BE451" s="599" t="str">
        <f ca="1">IF($BB451="","",VLOOKUP(BB451,Invoer!$F$15:$AU$1999,5,FALSE))</f>
        <v/>
      </c>
      <c r="BF451" s="599" t="str">
        <f ca="1">IF($BB451="","",VLOOKUP(BB451,Invoer!$F$15:$AU$1999,6,FALSE))</f>
        <v/>
      </c>
      <c r="BG451" s="599" t="str">
        <f ca="1">IF($BB451="","",VLOOKUP(BB451,Invoer!$F$15:$AU$1999,9,FALSE))</f>
        <v/>
      </c>
      <c r="BH451" s="599" t="str">
        <f ca="1">IF($BB451="","",VLOOKUP(BB451,Invoer!$F$15:$AU$1999,10,FALSE))</f>
        <v/>
      </c>
      <c r="BI451" s="599" t="str">
        <f ca="1">IF($BB451="","",VLOOKUP(BB451,Invoer!$F$15:$BB$1999,14,FALSE))</f>
        <v/>
      </c>
      <c r="BJ451" s="599" t="str">
        <f ca="1">IF($BB451="","",VLOOKUP(BB451,Invoer!$F$15:$AU$1999,11,FALSE))</f>
        <v/>
      </c>
      <c r="BK451" s="662" t="str">
        <f t="shared" ca="1" si="232"/>
        <v/>
      </c>
      <c r="BL451" s="662" t="str">
        <f t="shared" ca="1" si="233"/>
        <v/>
      </c>
      <c r="BM451" s="679" t="str">
        <f t="shared" ca="1" si="234"/>
        <v/>
      </c>
      <c r="BN451" s="662" t="str">
        <f t="shared" ca="1" si="240"/>
        <v/>
      </c>
      <c r="BO451" s="662" t="str">
        <f ca="1">IF($BB451="","",VLOOKUP(BB451,Invoer!$F$15:$AU$1999,15,FALSE))</f>
        <v/>
      </c>
      <c r="BP451" s="662" t="str">
        <f ca="1">IF($BB451="","",VLOOKUP(BB451,Invoer!$F$15:$AU$1999,24,FALSE))</f>
        <v/>
      </c>
      <c r="BQ451" s="662" t="str">
        <f ca="1">IF($BB451="","",VLOOKUP(BB451,Invoer!$F$15:$AU$1999,17,FALSE))</f>
        <v/>
      </c>
      <c r="BS451" s="73" t="e">
        <f t="shared" ca="1" si="238"/>
        <v>#VALUE!</v>
      </c>
      <c r="BT451" s="57" t="str">
        <f t="shared" ca="1" si="239"/>
        <v/>
      </c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O451" s="61" t="e">
        <f ca="1">IF($DN$4&lt;3,Invoer!EB456,Invoer!EA456)</f>
        <v>#N/A</v>
      </c>
      <c r="DP451" s="599" t="str">
        <f t="shared" ca="1" si="219"/>
        <v/>
      </c>
      <c r="DQ451" s="673" t="str">
        <f ca="1">IF($DP451="","",VLOOKUP(DP451,Invoer!$F$15:$AU$1999,2,FALSE))</f>
        <v/>
      </c>
      <c r="DR451" s="599" t="str">
        <f t="shared" ca="1" si="220"/>
        <v/>
      </c>
      <c r="DS451" s="599" t="str">
        <f ca="1">IF($DP451="","",VLOOKUP(DP451,Invoer!$F$15:$AU$1999,3,FALSE))</f>
        <v/>
      </c>
      <c r="DT451" s="599" t="str">
        <f ca="1">IF($DP451="","",IF(DS451&lt;&gt;"Liq","",VLOOKUP(DP451,Invoer!$F$15:$AU$1999,4,FALSE)))</f>
        <v/>
      </c>
      <c r="DU451" s="599" t="str">
        <f ca="1">IF($DP451="","",VLOOKUP(DP451,Invoer!$F$15:$AU$1999,5,FALSE))</f>
        <v/>
      </c>
      <c r="DV451" s="599" t="str">
        <f ca="1">IF($DP451="","",VLOOKUP(DP451,Invoer!$F$15:$AU$1999,6,FALSE))</f>
        <v/>
      </c>
      <c r="DW451" s="599" t="str">
        <f ca="1">IF($DP451="","",VLOOKUP(DP451,Invoer!$F$15:$AU$1999,9,FALSE))</f>
        <v/>
      </c>
      <c r="DX451" s="599" t="str">
        <f ca="1">IF($DP451="","",VLOOKUP(DP451,Invoer!$F$15:$AU$1999,10,FALSE))</f>
        <v/>
      </c>
      <c r="DY451" s="595" t="str">
        <f ca="1">IF($DP451="","",VLOOKUP(DP451,Invoer!$F$15:$AU$1999,11,FALSE))</f>
        <v/>
      </c>
      <c r="DZ451" s="662" t="str">
        <f ca="1">IF($DP451="","",IF($DN$4&gt;2,"",VLOOKUP(DP451,Invoer!CQ:CS,3,FALSE)))</f>
        <v/>
      </c>
      <c r="EA451" s="541" t="str">
        <f ca="1">IF($DP451="","",IF(ISERROR(DQ451),0,IF($DN$4&lt;3,"",VLOOKUP(DP451,Invoer!$F$15:$AU$1999,15,FALSE))))</f>
        <v/>
      </c>
      <c r="EB451" s="595" t="str">
        <f ca="1">IF($DP451="","",IF($DN$4&lt;3,"",VLOOKUP(DP451,Invoer!$F$15:$AU$1999,19,FALSE)))</f>
        <v/>
      </c>
      <c r="EC451" s="541" t="str">
        <f ca="1">IF($DP451="","",IF(ISERROR(DQ451),0,IF($DN$4&lt;3,"",VLOOKUP(DP451,Invoer!$F$15:$AU$1999,24,FALSE))))</f>
        <v/>
      </c>
      <c r="ED451" s="541" t="str">
        <f ca="1">IF($DP451="","",IF(ISERROR(DQ451),0,IF($DN$4&lt;3,"",VLOOKUP(DP451,Invoer!$F$15:$AU$1999,17,FALSE))))</f>
        <v/>
      </c>
      <c r="EH451" s="89" t="e">
        <f ca="1">Invoer!CP456</f>
        <v>#N/A</v>
      </c>
      <c r="EI451" s="599" t="str">
        <f t="shared" ca="1" si="221"/>
        <v/>
      </c>
      <c r="EJ451" s="673" t="str">
        <f ca="1">IF(EI451="","",VLOOKUP(EI451,Invoer!$F$15:$AU$1999,2,FALSE))</f>
        <v/>
      </c>
      <c r="EK451" s="599" t="str">
        <f t="shared" ca="1" si="222"/>
        <v/>
      </c>
      <c r="EL451" s="599" t="str">
        <f ca="1">IF($EI451="","",VLOOKUP(EI451,Invoer!$F$15:$AU$1999,3,FALSE))</f>
        <v/>
      </c>
      <c r="EM451" s="599" t="str">
        <f ca="1">IF($EI451="","",IF(EL451&lt;&gt;"Liq","",VLOOKUP(EI451,Invoer!$F$15:$AU$1999,4,FALSE)))</f>
        <v/>
      </c>
      <c r="EN451" s="599" t="str">
        <f ca="1">IF($EI451="","",VLOOKUP(EI451,Invoer!$F$15:$AU$1999,6,FALSE))</f>
        <v/>
      </c>
      <c r="EO451" s="599" t="str">
        <f ca="1">IF(EI451="","",VLOOKUP(EI451,Invoer!$F$15:$AU$1999,9,FALSE))</f>
        <v/>
      </c>
      <c r="EP451" s="599" t="str">
        <f ca="1">IF(EI451="","",VLOOKUP(EI451,Invoer!$F$15:$AU$1999,10,FALSE))</f>
        <v/>
      </c>
      <c r="EQ451" s="599" t="str">
        <f ca="1">IF(EI451="","",VLOOKUP(EI451,Invoer!$F$15:$AU$1999,11,FALSE))</f>
        <v/>
      </c>
      <c r="ER451" s="662" t="str">
        <f ca="1">IF(EI451="","",VLOOKUP(EI451,Invoer!CQ:CS,3,FALSE))</f>
        <v/>
      </c>
      <c r="ES451" s="662" t="str">
        <f t="shared" ca="1" si="223"/>
        <v/>
      </c>
      <c r="ET451" s="513" t="str">
        <f t="shared" ca="1" si="224"/>
        <v/>
      </c>
      <c r="EU451" s="112" t="str">
        <f t="shared" ca="1" si="225"/>
        <v/>
      </c>
      <c r="EV451" s="83" t="s">
        <v>160</v>
      </c>
      <c r="EW451" s="682" t="str">
        <f t="shared" ca="1" si="226"/>
        <v/>
      </c>
      <c r="EX451" s="662" t="str">
        <f t="shared" ca="1" si="227"/>
        <v/>
      </c>
      <c r="EY451"/>
      <c r="EZ451" s="56" t="e">
        <f t="shared" ca="1" si="235"/>
        <v>#VALUE!</v>
      </c>
      <c r="FA451" s="56" t="e">
        <f t="shared" ca="1" si="236"/>
        <v>#VALUE!</v>
      </c>
      <c r="FE451"/>
      <c r="FI451"/>
      <c r="FJ451"/>
    </row>
    <row r="452" spans="29:166" ht="12" customHeight="1" x14ac:dyDescent="0.2">
      <c r="AC452" s="435" t="str">
        <f>IF($AC$7&lt;3,Invoer!DR457,IF($AC$7=3,Invoer!BT457,"x"))</f>
        <v>x</v>
      </c>
      <c r="AD452" s="599" t="str">
        <f t="shared" si="228"/>
        <v/>
      </c>
      <c r="AE452" s="673" t="str">
        <f>IF($AD452="","",VLOOKUP(AD452,Invoer!$F$15:$AU$1999,2,FALSE))</f>
        <v/>
      </c>
      <c r="AF452" s="599" t="str">
        <f t="shared" si="229"/>
        <v/>
      </c>
      <c r="AG452" s="599" t="str">
        <f>IF($AD452="","",VLOOKUP(AD452,Invoer!$F$15:$AU$1999,3,FALSE))</f>
        <v/>
      </c>
      <c r="AH452" s="599" t="str">
        <f>IF($AD452="","",IF(AG452&lt;&gt;"Liq","",VLOOKUP(AD452,Invoer!$F$15:$AU$1999,4,FALSE)))</f>
        <v/>
      </c>
      <c r="AI452" s="677" t="str">
        <f>IF($AD452="","",VLOOKUP(AD452,Invoer!$F$15:$AU$1999,5,FALSE))</f>
        <v/>
      </c>
      <c r="AJ452" s="599" t="str">
        <f>IF($AD452="","",VLOOKUP(AD452,Invoer!$F$15:$AU$1999,6,FALSE))</f>
        <v/>
      </c>
      <c r="AK452" s="599" t="str">
        <f>IF($AD452="","",VLOOKUP(AD452,Invoer!$F$15:$AU$1999,9,FALSE))</f>
        <v/>
      </c>
      <c r="AL452" s="599" t="str">
        <f>IF($AD452="","",VLOOKUP(AD452,Invoer!$F$15:$AU$1999,10,FALSE))</f>
        <v/>
      </c>
      <c r="AM452" s="599" t="str">
        <f>IF($AD452="","",VLOOKUP(AD452,Invoer!$F$15:$BB$1999,14,FALSE))</f>
        <v/>
      </c>
      <c r="AN452" s="599" t="str">
        <f>IF($AD452="","",VLOOKUP(AD452,Invoer!$F$15:$AU$1999,11,FALSE))</f>
        <v/>
      </c>
      <c r="AO452" s="662" t="str">
        <f>IF($AD452="","",VLOOKUP(AD452,Invoer!$F$15:$AU$1999,15,FALSE))</f>
        <v/>
      </c>
      <c r="AP452" s="599" t="str">
        <f>IF($AD452="","",VLOOKUP(AD452,Invoer!$F$15:$AU$1999,19,FALSE))</f>
        <v/>
      </c>
      <c r="AQ452" s="662" t="str">
        <f>IF($AD452="","",VLOOKUP(AD452,Invoer!$F$15:$AU$1999,24,FALSE))</f>
        <v/>
      </c>
      <c r="AR452" s="662" t="str">
        <f>IF($AD452="","",VLOOKUP(AD452,Invoer!$F$15:$AU$1999,17,FALSE))</f>
        <v/>
      </c>
      <c r="AS452" s="678" t="str">
        <f t="shared" si="237"/>
        <v/>
      </c>
      <c r="AT452" s="676" t="str">
        <f t="shared" si="212"/>
        <v/>
      </c>
      <c r="AU452" s="77" t="e">
        <f t="shared" si="213"/>
        <v>#VALUE!</v>
      </c>
      <c r="AW452" s="57"/>
      <c r="AX452" s="57"/>
      <c r="BA452" s="83" t="e">
        <f ca="1">Invoer!DW457</f>
        <v>#N/A</v>
      </c>
      <c r="BB452" s="599" t="str">
        <f t="shared" ca="1" si="230"/>
        <v/>
      </c>
      <c r="BC452" s="673" t="str">
        <f ca="1">IF($BB452="","",VLOOKUP(BB452,Invoer!$F$15:$AU$1999,2,FALSE))</f>
        <v/>
      </c>
      <c r="BD452" s="599" t="str">
        <f t="shared" ca="1" si="231"/>
        <v/>
      </c>
      <c r="BE452" s="599" t="str">
        <f ca="1">IF($BB452="","",VLOOKUP(BB452,Invoer!$F$15:$AU$1999,5,FALSE))</f>
        <v/>
      </c>
      <c r="BF452" s="599" t="str">
        <f ca="1">IF($BB452="","",VLOOKUP(BB452,Invoer!$F$15:$AU$1999,6,FALSE))</f>
        <v/>
      </c>
      <c r="BG452" s="599" t="str">
        <f ca="1">IF($BB452="","",VLOOKUP(BB452,Invoer!$F$15:$AU$1999,9,FALSE))</f>
        <v/>
      </c>
      <c r="BH452" s="599" t="str">
        <f ca="1">IF($BB452="","",VLOOKUP(BB452,Invoer!$F$15:$AU$1999,10,FALSE))</f>
        <v/>
      </c>
      <c r="BI452" s="599" t="str">
        <f ca="1">IF($BB452="","",VLOOKUP(BB452,Invoer!$F$15:$BB$1999,14,FALSE))</f>
        <v/>
      </c>
      <c r="BJ452" s="599" t="str">
        <f ca="1">IF($BB452="","",VLOOKUP(BB452,Invoer!$F$15:$AU$1999,11,FALSE))</f>
        <v/>
      </c>
      <c r="BK452" s="662" t="str">
        <f t="shared" ca="1" si="232"/>
        <v/>
      </c>
      <c r="BL452" s="662" t="str">
        <f t="shared" ca="1" si="233"/>
        <v/>
      </c>
      <c r="BM452" s="679" t="str">
        <f t="shared" ca="1" si="234"/>
        <v/>
      </c>
      <c r="BN452" s="662" t="str">
        <f t="shared" ca="1" si="240"/>
        <v/>
      </c>
      <c r="BO452" s="662" t="str">
        <f ca="1">IF($BB452="","",VLOOKUP(BB452,Invoer!$F$15:$AU$1999,15,FALSE))</f>
        <v/>
      </c>
      <c r="BP452" s="662" t="str">
        <f ca="1">IF($BB452="","",VLOOKUP(BB452,Invoer!$F$15:$AU$1999,24,FALSE))</f>
        <v/>
      </c>
      <c r="BQ452" s="662" t="str">
        <f ca="1">IF($BB452="","",VLOOKUP(BB452,Invoer!$F$15:$AU$1999,17,FALSE))</f>
        <v/>
      </c>
      <c r="BS452" s="73" t="e">
        <f t="shared" ca="1" si="238"/>
        <v>#VALUE!</v>
      </c>
      <c r="BT452" s="57" t="str">
        <f t="shared" ca="1" si="239"/>
        <v/>
      </c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O452" s="61" t="e">
        <f ca="1">IF($DN$4&lt;3,Invoer!EB457,Invoer!EA457)</f>
        <v>#N/A</v>
      </c>
      <c r="DP452" s="599" t="str">
        <f t="shared" ca="1" si="219"/>
        <v/>
      </c>
      <c r="DQ452" s="673" t="str">
        <f ca="1">IF($DP452="","",VLOOKUP(DP452,Invoer!$F$15:$AU$1999,2,FALSE))</f>
        <v/>
      </c>
      <c r="DR452" s="599" t="str">
        <f t="shared" ca="1" si="220"/>
        <v/>
      </c>
      <c r="DS452" s="599" t="str">
        <f ca="1">IF($DP452="","",VLOOKUP(DP452,Invoer!$F$15:$AU$1999,3,FALSE))</f>
        <v/>
      </c>
      <c r="DT452" s="599" t="str">
        <f ca="1">IF($DP452="","",IF(DS452&lt;&gt;"Liq","",VLOOKUP(DP452,Invoer!$F$15:$AU$1999,4,FALSE)))</f>
        <v/>
      </c>
      <c r="DU452" s="599" t="str">
        <f ca="1">IF($DP452="","",VLOOKUP(DP452,Invoer!$F$15:$AU$1999,5,FALSE))</f>
        <v/>
      </c>
      <c r="DV452" s="599" t="str">
        <f ca="1">IF($DP452="","",VLOOKUP(DP452,Invoer!$F$15:$AU$1999,6,FALSE))</f>
        <v/>
      </c>
      <c r="DW452" s="599" t="str">
        <f ca="1">IF($DP452="","",VLOOKUP(DP452,Invoer!$F$15:$AU$1999,9,FALSE))</f>
        <v/>
      </c>
      <c r="DX452" s="599" t="str">
        <f ca="1">IF($DP452="","",VLOOKUP(DP452,Invoer!$F$15:$AU$1999,10,FALSE))</f>
        <v/>
      </c>
      <c r="DY452" s="595" t="str">
        <f ca="1">IF($DP452="","",VLOOKUP(DP452,Invoer!$F$15:$AU$1999,11,FALSE))</f>
        <v/>
      </c>
      <c r="DZ452" s="662" t="str">
        <f ca="1">IF($DP452="","",IF($DN$4&gt;2,"",VLOOKUP(DP452,Invoer!CQ:CS,3,FALSE)))</f>
        <v/>
      </c>
      <c r="EA452" s="541" t="str">
        <f ca="1">IF($DP452="","",IF(ISERROR(DQ452),0,IF($DN$4&lt;3,"",VLOOKUP(DP452,Invoer!$F$15:$AU$1999,15,FALSE))))</f>
        <v/>
      </c>
      <c r="EB452" s="595" t="str">
        <f ca="1">IF($DP452="","",IF($DN$4&lt;3,"",VLOOKUP(DP452,Invoer!$F$15:$AU$1999,19,FALSE)))</f>
        <v/>
      </c>
      <c r="EC452" s="541" t="str">
        <f ca="1">IF($DP452="","",IF(ISERROR(DQ452),0,IF($DN$4&lt;3,"",VLOOKUP(DP452,Invoer!$F$15:$AU$1999,24,FALSE))))</f>
        <v/>
      </c>
      <c r="ED452" s="541" t="str">
        <f ca="1">IF($DP452="","",IF(ISERROR(DQ452),0,IF($DN$4&lt;3,"",VLOOKUP(DP452,Invoer!$F$15:$AU$1999,17,FALSE))))</f>
        <v/>
      </c>
      <c r="EH452" s="89" t="e">
        <f ca="1">Invoer!CP457</f>
        <v>#N/A</v>
      </c>
      <c r="EI452" s="599" t="str">
        <f t="shared" ca="1" si="221"/>
        <v/>
      </c>
      <c r="EJ452" s="673" t="str">
        <f ca="1">IF(EI452="","",VLOOKUP(EI452,Invoer!$F$15:$AU$1999,2,FALSE))</f>
        <v/>
      </c>
      <c r="EK452" s="599" t="str">
        <f t="shared" ca="1" si="222"/>
        <v/>
      </c>
      <c r="EL452" s="599" t="str">
        <f ca="1">IF($EI452="","",VLOOKUP(EI452,Invoer!$F$15:$AU$1999,3,FALSE))</f>
        <v/>
      </c>
      <c r="EM452" s="599" t="str">
        <f ca="1">IF($EI452="","",IF(EL452&lt;&gt;"Liq","",VLOOKUP(EI452,Invoer!$F$15:$AU$1999,4,FALSE)))</f>
        <v/>
      </c>
      <c r="EN452" s="599" t="str">
        <f ca="1">IF($EI452="","",VLOOKUP(EI452,Invoer!$F$15:$AU$1999,6,FALSE))</f>
        <v/>
      </c>
      <c r="EO452" s="599" t="str">
        <f ca="1">IF(EI452="","",VLOOKUP(EI452,Invoer!$F$15:$AU$1999,9,FALSE))</f>
        <v/>
      </c>
      <c r="EP452" s="599" t="str">
        <f ca="1">IF(EI452="","",VLOOKUP(EI452,Invoer!$F$15:$AU$1999,10,FALSE))</f>
        <v/>
      </c>
      <c r="EQ452" s="599" t="str">
        <f ca="1">IF(EI452="","",VLOOKUP(EI452,Invoer!$F$15:$AU$1999,11,FALSE))</f>
        <v/>
      </c>
      <c r="ER452" s="662" t="str">
        <f ca="1">IF(EI452="","",VLOOKUP(EI452,Invoer!CQ:CS,3,FALSE))</f>
        <v/>
      </c>
      <c r="ES452" s="662" t="str">
        <f t="shared" ca="1" si="223"/>
        <v/>
      </c>
      <c r="ET452" s="513" t="str">
        <f t="shared" ca="1" si="224"/>
        <v/>
      </c>
      <c r="EU452" s="112" t="str">
        <f t="shared" ca="1" si="225"/>
        <v/>
      </c>
      <c r="EV452" s="83" t="s">
        <v>160</v>
      </c>
      <c r="EW452" s="682" t="str">
        <f t="shared" ca="1" si="226"/>
        <v/>
      </c>
      <c r="EX452" s="662" t="str">
        <f t="shared" ca="1" si="227"/>
        <v/>
      </c>
      <c r="EY452"/>
      <c r="EZ452" s="56" t="e">
        <f t="shared" ca="1" si="235"/>
        <v>#VALUE!</v>
      </c>
      <c r="FA452" s="56" t="e">
        <f t="shared" ca="1" si="236"/>
        <v>#VALUE!</v>
      </c>
      <c r="FE452"/>
      <c r="FI452"/>
      <c r="FJ452"/>
    </row>
    <row r="453" spans="29:166" ht="12" customHeight="1" x14ac:dyDescent="0.2">
      <c r="AC453" s="435" t="str">
        <f>IF($AC$7&lt;3,Invoer!DR458,IF($AC$7=3,Invoer!BT458,"x"))</f>
        <v>x</v>
      </c>
      <c r="AD453" s="599" t="str">
        <f t="shared" si="228"/>
        <v/>
      </c>
      <c r="AE453" s="673" t="str">
        <f>IF($AD453="","",VLOOKUP(AD453,Invoer!$F$15:$AU$1999,2,FALSE))</f>
        <v/>
      </c>
      <c r="AF453" s="599" t="str">
        <f t="shared" si="229"/>
        <v/>
      </c>
      <c r="AG453" s="599" t="str">
        <f>IF($AD453="","",VLOOKUP(AD453,Invoer!$F$15:$AU$1999,3,FALSE))</f>
        <v/>
      </c>
      <c r="AH453" s="599" t="str">
        <f>IF($AD453="","",IF(AG453&lt;&gt;"Liq","",VLOOKUP(AD453,Invoer!$F$15:$AU$1999,4,FALSE)))</f>
        <v/>
      </c>
      <c r="AI453" s="677" t="str">
        <f>IF($AD453="","",VLOOKUP(AD453,Invoer!$F$15:$AU$1999,5,FALSE))</f>
        <v/>
      </c>
      <c r="AJ453" s="599" t="str">
        <f>IF($AD453="","",VLOOKUP(AD453,Invoer!$F$15:$AU$1999,6,FALSE))</f>
        <v/>
      </c>
      <c r="AK453" s="599" t="str">
        <f>IF($AD453="","",VLOOKUP(AD453,Invoer!$F$15:$AU$1999,9,FALSE))</f>
        <v/>
      </c>
      <c r="AL453" s="599" t="str">
        <f>IF($AD453="","",VLOOKUP(AD453,Invoer!$F$15:$AU$1999,10,FALSE))</f>
        <v/>
      </c>
      <c r="AM453" s="599" t="str">
        <f>IF($AD453="","",VLOOKUP(AD453,Invoer!$F$15:$BB$1999,14,FALSE))</f>
        <v/>
      </c>
      <c r="AN453" s="599" t="str">
        <f>IF($AD453="","",VLOOKUP(AD453,Invoer!$F$15:$AU$1999,11,FALSE))</f>
        <v/>
      </c>
      <c r="AO453" s="662" t="str">
        <f>IF($AD453="","",VLOOKUP(AD453,Invoer!$F$15:$AU$1999,15,FALSE))</f>
        <v/>
      </c>
      <c r="AP453" s="599" t="str">
        <f>IF($AD453="","",VLOOKUP(AD453,Invoer!$F$15:$AU$1999,19,FALSE))</f>
        <v/>
      </c>
      <c r="AQ453" s="662" t="str">
        <f>IF($AD453="","",VLOOKUP(AD453,Invoer!$F$15:$AU$1999,24,FALSE))</f>
        <v/>
      </c>
      <c r="AR453" s="662" t="str">
        <f>IF($AD453="","",VLOOKUP(AD453,Invoer!$F$15:$AU$1999,17,FALSE))</f>
        <v/>
      </c>
      <c r="AS453" s="678" t="str">
        <f t="shared" si="237"/>
        <v/>
      </c>
      <c r="AT453" s="676" t="str">
        <f t="shared" si="212"/>
        <v/>
      </c>
      <c r="AU453" s="77" t="e">
        <f t="shared" si="213"/>
        <v>#VALUE!</v>
      </c>
      <c r="AW453" s="57"/>
      <c r="AX453" s="57"/>
      <c r="BA453" s="83" t="e">
        <f ca="1">Invoer!DW458</f>
        <v>#N/A</v>
      </c>
      <c r="BB453" s="599" t="str">
        <f t="shared" ca="1" si="230"/>
        <v/>
      </c>
      <c r="BC453" s="673" t="str">
        <f ca="1">IF($BB453="","",VLOOKUP(BB453,Invoer!$F$15:$AU$1999,2,FALSE))</f>
        <v/>
      </c>
      <c r="BD453" s="599" t="str">
        <f t="shared" ca="1" si="231"/>
        <v/>
      </c>
      <c r="BE453" s="599" t="str">
        <f ca="1">IF($BB453="","",VLOOKUP(BB453,Invoer!$F$15:$AU$1999,5,FALSE))</f>
        <v/>
      </c>
      <c r="BF453" s="599" t="str">
        <f ca="1">IF($BB453="","",VLOOKUP(BB453,Invoer!$F$15:$AU$1999,6,FALSE))</f>
        <v/>
      </c>
      <c r="BG453" s="599" t="str">
        <f ca="1">IF($BB453="","",VLOOKUP(BB453,Invoer!$F$15:$AU$1999,9,FALSE))</f>
        <v/>
      </c>
      <c r="BH453" s="599" t="str">
        <f ca="1">IF($BB453="","",VLOOKUP(BB453,Invoer!$F$15:$AU$1999,10,FALSE))</f>
        <v/>
      </c>
      <c r="BI453" s="599" t="str">
        <f ca="1">IF($BB453="","",VLOOKUP(BB453,Invoer!$F$15:$BB$1999,14,FALSE))</f>
        <v/>
      </c>
      <c r="BJ453" s="599" t="str">
        <f ca="1">IF($BB453="","",VLOOKUP(BB453,Invoer!$F$15:$AU$1999,11,FALSE))</f>
        <v/>
      </c>
      <c r="BK453" s="662" t="str">
        <f t="shared" ca="1" si="232"/>
        <v/>
      </c>
      <c r="BL453" s="662" t="str">
        <f t="shared" ca="1" si="233"/>
        <v/>
      </c>
      <c r="BM453" s="679" t="str">
        <f t="shared" ca="1" si="234"/>
        <v/>
      </c>
      <c r="BN453" s="662" t="str">
        <f t="shared" ca="1" si="240"/>
        <v/>
      </c>
      <c r="BO453" s="662" t="str">
        <f ca="1">IF($BB453="","",VLOOKUP(BB453,Invoer!$F$15:$AU$1999,15,FALSE))</f>
        <v/>
      </c>
      <c r="BP453" s="662" t="str">
        <f ca="1">IF($BB453="","",VLOOKUP(BB453,Invoer!$F$15:$AU$1999,24,FALSE))</f>
        <v/>
      </c>
      <c r="BQ453" s="662" t="str">
        <f ca="1">IF($BB453="","",VLOOKUP(BB453,Invoer!$F$15:$AU$1999,17,FALSE))</f>
        <v/>
      </c>
      <c r="BS453" s="73" t="e">
        <f t="shared" ca="1" si="238"/>
        <v>#VALUE!</v>
      </c>
      <c r="BT453" s="57" t="str">
        <f t="shared" ca="1" si="239"/>
        <v/>
      </c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O453" s="61" t="e">
        <f ca="1">IF($DN$4&lt;3,Invoer!EB458,Invoer!EA458)</f>
        <v>#N/A</v>
      </c>
      <c r="DP453" s="599" t="str">
        <f t="shared" ca="1" si="219"/>
        <v/>
      </c>
      <c r="DQ453" s="673" t="str">
        <f ca="1">IF($DP453="","",VLOOKUP(DP453,Invoer!$F$15:$AU$1999,2,FALSE))</f>
        <v/>
      </c>
      <c r="DR453" s="599" t="str">
        <f t="shared" ca="1" si="220"/>
        <v/>
      </c>
      <c r="DS453" s="599" t="str">
        <f ca="1">IF($DP453="","",VLOOKUP(DP453,Invoer!$F$15:$AU$1999,3,FALSE))</f>
        <v/>
      </c>
      <c r="DT453" s="599" t="str">
        <f ca="1">IF($DP453="","",IF(DS453&lt;&gt;"Liq","",VLOOKUP(DP453,Invoer!$F$15:$AU$1999,4,FALSE)))</f>
        <v/>
      </c>
      <c r="DU453" s="599" t="str">
        <f ca="1">IF($DP453="","",VLOOKUP(DP453,Invoer!$F$15:$AU$1999,5,FALSE))</f>
        <v/>
      </c>
      <c r="DV453" s="599" t="str">
        <f ca="1">IF($DP453="","",VLOOKUP(DP453,Invoer!$F$15:$AU$1999,6,FALSE))</f>
        <v/>
      </c>
      <c r="DW453" s="599" t="str">
        <f ca="1">IF($DP453="","",VLOOKUP(DP453,Invoer!$F$15:$AU$1999,9,FALSE))</f>
        <v/>
      </c>
      <c r="DX453" s="599" t="str">
        <f ca="1">IF($DP453="","",VLOOKUP(DP453,Invoer!$F$15:$AU$1999,10,FALSE))</f>
        <v/>
      </c>
      <c r="DY453" s="595" t="str">
        <f ca="1">IF($DP453="","",VLOOKUP(DP453,Invoer!$F$15:$AU$1999,11,FALSE))</f>
        <v/>
      </c>
      <c r="DZ453" s="662" t="str">
        <f ca="1">IF($DP453="","",IF($DN$4&gt;2,"",VLOOKUP(DP453,Invoer!CQ:CS,3,FALSE)))</f>
        <v/>
      </c>
      <c r="EA453" s="541" t="str">
        <f ca="1">IF($DP453="","",IF(ISERROR(DQ453),0,IF($DN$4&lt;3,"",VLOOKUP(DP453,Invoer!$F$15:$AU$1999,15,FALSE))))</f>
        <v/>
      </c>
      <c r="EB453" s="595" t="str">
        <f ca="1">IF($DP453="","",IF($DN$4&lt;3,"",VLOOKUP(DP453,Invoer!$F$15:$AU$1999,19,FALSE)))</f>
        <v/>
      </c>
      <c r="EC453" s="541" t="str">
        <f ca="1">IF($DP453="","",IF(ISERROR(DQ453),0,IF($DN$4&lt;3,"",VLOOKUP(DP453,Invoer!$F$15:$AU$1999,24,FALSE))))</f>
        <v/>
      </c>
      <c r="ED453" s="541" t="str">
        <f ca="1">IF($DP453="","",IF(ISERROR(DQ453),0,IF($DN$4&lt;3,"",VLOOKUP(DP453,Invoer!$F$15:$AU$1999,17,FALSE))))</f>
        <v/>
      </c>
      <c r="EH453" s="89" t="e">
        <f ca="1">Invoer!CP458</f>
        <v>#N/A</v>
      </c>
      <c r="EI453" s="599" t="str">
        <f t="shared" ca="1" si="221"/>
        <v/>
      </c>
      <c r="EJ453" s="673" t="str">
        <f ca="1">IF(EI453="","",VLOOKUP(EI453,Invoer!$F$15:$AU$1999,2,FALSE))</f>
        <v/>
      </c>
      <c r="EK453" s="599" t="str">
        <f t="shared" ca="1" si="222"/>
        <v/>
      </c>
      <c r="EL453" s="599" t="str">
        <f ca="1">IF($EI453="","",VLOOKUP(EI453,Invoer!$F$15:$AU$1999,3,FALSE))</f>
        <v/>
      </c>
      <c r="EM453" s="599" t="str">
        <f ca="1">IF($EI453="","",IF(EL453&lt;&gt;"Liq","",VLOOKUP(EI453,Invoer!$F$15:$AU$1999,4,FALSE)))</f>
        <v/>
      </c>
      <c r="EN453" s="599" t="str">
        <f ca="1">IF($EI453="","",VLOOKUP(EI453,Invoer!$F$15:$AU$1999,6,FALSE))</f>
        <v/>
      </c>
      <c r="EO453" s="599" t="str">
        <f ca="1">IF(EI453="","",VLOOKUP(EI453,Invoer!$F$15:$AU$1999,9,FALSE))</f>
        <v/>
      </c>
      <c r="EP453" s="599" t="str">
        <f ca="1">IF(EI453="","",VLOOKUP(EI453,Invoer!$F$15:$AU$1999,10,FALSE))</f>
        <v/>
      </c>
      <c r="EQ453" s="599" t="str">
        <f ca="1">IF(EI453="","",VLOOKUP(EI453,Invoer!$F$15:$AU$1999,11,FALSE))</f>
        <v/>
      </c>
      <c r="ER453" s="662" t="str">
        <f ca="1">IF(EI453="","",VLOOKUP(EI453,Invoer!CQ:CS,3,FALSE))</f>
        <v/>
      </c>
      <c r="ES453" s="662" t="str">
        <f t="shared" ca="1" si="223"/>
        <v/>
      </c>
      <c r="ET453" s="513" t="str">
        <f t="shared" ca="1" si="224"/>
        <v/>
      </c>
      <c r="EU453" s="112" t="str">
        <f t="shared" ca="1" si="225"/>
        <v/>
      </c>
      <c r="EV453" s="83" t="s">
        <v>160</v>
      </c>
      <c r="EW453" s="682" t="str">
        <f t="shared" ca="1" si="226"/>
        <v/>
      </c>
      <c r="EX453" s="662" t="str">
        <f t="shared" ca="1" si="227"/>
        <v/>
      </c>
      <c r="EY453"/>
      <c r="EZ453" s="56" t="e">
        <f t="shared" ca="1" si="235"/>
        <v>#VALUE!</v>
      </c>
      <c r="FA453" s="56" t="e">
        <f t="shared" ca="1" si="236"/>
        <v>#VALUE!</v>
      </c>
      <c r="FE453"/>
      <c r="FI453"/>
      <c r="FJ453"/>
    </row>
    <row r="454" spans="29:166" ht="12" customHeight="1" x14ac:dyDescent="0.2">
      <c r="AC454" s="435" t="str">
        <f>IF($AC$7&lt;3,Invoer!DR459,IF($AC$7=3,Invoer!BT459,"x"))</f>
        <v>x</v>
      </c>
      <c r="AD454" s="599" t="str">
        <f t="shared" si="228"/>
        <v/>
      </c>
      <c r="AE454" s="673" t="str">
        <f>IF($AD454="","",VLOOKUP(AD454,Invoer!$F$15:$AU$1999,2,FALSE))</f>
        <v/>
      </c>
      <c r="AF454" s="599" t="str">
        <f t="shared" si="229"/>
        <v/>
      </c>
      <c r="AG454" s="599" t="str">
        <f>IF($AD454="","",VLOOKUP(AD454,Invoer!$F$15:$AU$1999,3,FALSE))</f>
        <v/>
      </c>
      <c r="AH454" s="599" t="str">
        <f>IF($AD454="","",IF(AG454&lt;&gt;"Liq","",VLOOKUP(AD454,Invoer!$F$15:$AU$1999,4,FALSE)))</f>
        <v/>
      </c>
      <c r="AI454" s="677" t="str">
        <f>IF($AD454="","",VLOOKUP(AD454,Invoer!$F$15:$AU$1999,5,FALSE))</f>
        <v/>
      </c>
      <c r="AJ454" s="599" t="str">
        <f>IF($AD454="","",VLOOKUP(AD454,Invoer!$F$15:$AU$1999,6,FALSE))</f>
        <v/>
      </c>
      <c r="AK454" s="599" t="str">
        <f>IF($AD454="","",VLOOKUP(AD454,Invoer!$F$15:$AU$1999,9,FALSE))</f>
        <v/>
      </c>
      <c r="AL454" s="599" t="str">
        <f>IF($AD454="","",VLOOKUP(AD454,Invoer!$F$15:$AU$1999,10,FALSE))</f>
        <v/>
      </c>
      <c r="AM454" s="599" t="str">
        <f>IF($AD454="","",VLOOKUP(AD454,Invoer!$F$15:$BB$1999,14,FALSE))</f>
        <v/>
      </c>
      <c r="AN454" s="599" t="str">
        <f>IF($AD454="","",VLOOKUP(AD454,Invoer!$F$15:$AU$1999,11,FALSE))</f>
        <v/>
      </c>
      <c r="AO454" s="662" t="str">
        <f>IF($AD454="","",VLOOKUP(AD454,Invoer!$F$15:$AU$1999,15,FALSE))</f>
        <v/>
      </c>
      <c r="AP454" s="599" t="str">
        <f>IF($AD454="","",VLOOKUP(AD454,Invoer!$F$15:$AU$1999,19,FALSE))</f>
        <v/>
      </c>
      <c r="AQ454" s="662" t="str">
        <f>IF($AD454="","",VLOOKUP(AD454,Invoer!$F$15:$AU$1999,24,FALSE))</f>
        <v/>
      </c>
      <c r="AR454" s="662" t="str">
        <f>IF($AD454="","",VLOOKUP(AD454,Invoer!$F$15:$AU$1999,17,FALSE))</f>
        <v/>
      </c>
      <c r="AS454" s="678" t="str">
        <f t="shared" si="237"/>
        <v/>
      </c>
      <c r="AT454" s="676" t="str">
        <f t="shared" si="212"/>
        <v/>
      </c>
      <c r="AU454" s="77" t="e">
        <f t="shared" si="213"/>
        <v>#VALUE!</v>
      </c>
      <c r="AW454" s="57"/>
      <c r="AX454" s="57"/>
      <c r="BA454" s="83" t="e">
        <f ca="1">Invoer!DW459</f>
        <v>#N/A</v>
      </c>
      <c r="BB454" s="599" t="str">
        <f t="shared" ca="1" si="230"/>
        <v/>
      </c>
      <c r="BC454" s="673" t="str">
        <f ca="1">IF($BB454="","",VLOOKUP(BB454,Invoer!$F$15:$AU$1999,2,FALSE))</f>
        <v/>
      </c>
      <c r="BD454" s="599" t="str">
        <f t="shared" ca="1" si="231"/>
        <v/>
      </c>
      <c r="BE454" s="599" t="str">
        <f ca="1">IF($BB454="","",VLOOKUP(BB454,Invoer!$F$15:$AU$1999,5,FALSE))</f>
        <v/>
      </c>
      <c r="BF454" s="599" t="str">
        <f ca="1">IF($BB454="","",VLOOKUP(BB454,Invoer!$F$15:$AU$1999,6,FALSE))</f>
        <v/>
      </c>
      <c r="BG454" s="599" t="str">
        <f ca="1">IF($BB454="","",VLOOKUP(BB454,Invoer!$F$15:$AU$1999,9,FALSE))</f>
        <v/>
      </c>
      <c r="BH454" s="599" t="str">
        <f ca="1">IF($BB454="","",VLOOKUP(BB454,Invoer!$F$15:$AU$1999,10,FALSE))</f>
        <v/>
      </c>
      <c r="BI454" s="599" t="str">
        <f ca="1">IF($BB454="","",VLOOKUP(BB454,Invoer!$F$15:$BB$1999,14,FALSE))</f>
        <v/>
      </c>
      <c r="BJ454" s="599" t="str">
        <f ca="1">IF($BB454="","",VLOOKUP(BB454,Invoer!$F$15:$AU$1999,11,FALSE))</f>
        <v/>
      </c>
      <c r="BK454" s="662" t="str">
        <f t="shared" ca="1" si="232"/>
        <v/>
      </c>
      <c r="BL454" s="662" t="str">
        <f t="shared" ca="1" si="233"/>
        <v/>
      </c>
      <c r="BM454" s="679" t="str">
        <f t="shared" ca="1" si="234"/>
        <v/>
      </c>
      <c r="BN454" s="662" t="str">
        <f t="shared" ca="1" si="240"/>
        <v/>
      </c>
      <c r="BO454" s="662" t="str">
        <f ca="1">IF($BB454="","",VLOOKUP(BB454,Invoer!$F$15:$AU$1999,15,FALSE))</f>
        <v/>
      </c>
      <c r="BP454" s="662" t="str">
        <f ca="1">IF($BB454="","",VLOOKUP(BB454,Invoer!$F$15:$AU$1999,24,FALSE))</f>
        <v/>
      </c>
      <c r="BQ454" s="662" t="str">
        <f ca="1">IF($BB454="","",VLOOKUP(BB454,Invoer!$F$15:$AU$1999,17,FALSE))</f>
        <v/>
      </c>
      <c r="BS454" s="73" t="e">
        <f t="shared" ca="1" si="238"/>
        <v>#VALUE!</v>
      </c>
      <c r="BT454" s="57" t="str">
        <f t="shared" ca="1" si="239"/>
        <v/>
      </c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O454" s="61" t="e">
        <f ca="1">IF($DN$4&lt;3,Invoer!EB459,Invoer!EA459)</f>
        <v>#N/A</v>
      </c>
      <c r="DP454" s="599" t="str">
        <f t="shared" ca="1" si="219"/>
        <v/>
      </c>
      <c r="DQ454" s="673" t="str">
        <f ca="1">IF($DP454="","",VLOOKUP(DP454,Invoer!$F$15:$AU$1999,2,FALSE))</f>
        <v/>
      </c>
      <c r="DR454" s="599" t="str">
        <f t="shared" ca="1" si="220"/>
        <v/>
      </c>
      <c r="DS454" s="599" t="str">
        <f ca="1">IF($DP454="","",VLOOKUP(DP454,Invoer!$F$15:$AU$1999,3,FALSE))</f>
        <v/>
      </c>
      <c r="DT454" s="599" t="str">
        <f ca="1">IF($DP454="","",IF(DS454&lt;&gt;"Liq","",VLOOKUP(DP454,Invoer!$F$15:$AU$1999,4,FALSE)))</f>
        <v/>
      </c>
      <c r="DU454" s="599" t="str">
        <f ca="1">IF($DP454="","",VLOOKUP(DP454,Invoer!$F$15:$AU$1999,5,FALSE))</f>
        <v/>
      </c>
      <c r="DV454" s="599" t="str">
        <f ca="1">IF($DP454="","",VLOOKUP(DP454,Invoer!$F$15:$AU$1999,6,FALSE))</f>
        <v/>
      </c>
      <c r="DW454" s="599" t="str">
        <f ca="1">IF($DP454="","",VLOOKUP(DP454,Invoer!$F$15:$AU$1999,9,FALSE))</f>
        <v/>
      </c>
      <c r="DX454" s="599" t="str">
        <f ca="1">IF($DP454="","",VLOOKUP(DP454,Invoer!$F$15:$AU$1999,10,FALSE))</f>
        <v/>
      </c>
      <c r="DY454" s="595" t="str">
        <f ca="1">IF($DP454="","",VLOOKUP(DP454,Invoer!$F$15:$AU$1999,11,FALSE))</f>
        <v/>
      </c>
      <c r="DZ454" s="662" t="str">
        <f ca="1">IF($DP454="","",IF($DN$4&gt;2,"",VLOOKUP(DP454,Invoer!CQ:CS,3,FALSE)))</f>
        <v/>
      </c>
      <c r="EA454" s="541" t="str">
        <f ca="1">IF($DP454="","",IF(ISERROR(DQ454),0,IF($DN$4&lt;3,"",VLOOKUP(DP454,Invoer!$F$15:$AU$1999,15,FALSE))))</f>
        <v/>
      </c>
      <c r="EB454" s="595" t="str">
        <f ca="1">IF($DP454="","",IF($DN$4&lt;3,"",VLOOKUP(DP454,Invoer!$F$15:$AU$1999,19,FALSE)))</f>
        <v/>
      </c>
      <c r="EC454" s="541" t="str">
        <f ca="1">IF($DP454="","",IF(ISERROR(DQ454),0,IF($DN$4&lt;3,"",VLOOKUP(DP454,Invoer!$F$15:$AU$1999,24,FALSE))))</f>
        <v/>
      </c>
      <c r="ED454" s="541" t="str">
        <f ca="1">IF($DP454="","",IF(ISERROR(DQ454),0,IF($DN$4&lt;3,"",VLOOKUP(DP454,Invoer!$F$15:$AU$1999,17,FALSE))))</f>
        <v/>
      </c>
      <c r="EH454" s="89" t="e">
        <f ca="1">Invoer!CP459</f>
        <v>#N/A</v>
      </c>
      <c r="EI454" s="599" t="str">
        <f t="shared" ca="1" si="221"/>
        <v/>
      </c>
      <c r="EJ454" s="673" t="str">
        <f ca="1">IF(EI454="","",VLOOKUP(EI454,Invoer!$F$15:$AU$1999,2,FALSE))</f>
        <v/>
      </c>
      <c r="EK454" s="599" t="str">
        <f t="shared" ca="1" si="222"/>
        <v/>
      </c>
      <c r="EL454" s="599" t="str">
        <f ca="1">IF($EI454="","",VLOOKUP(EI454,Invoer!$F$15:$AU$1999,3,FALSE))</f>
        <v/>
      </c>
      <c r="EM454" s="599" t="str">
        <f ca="1">IF($EI454="","",IF(EL454&lt;&gt;"Liq","",VLOOKUP(EI454,Invoer!$F$15:$AU$1999,4,FALSE)))</f>
        <v/>
      </c>
      <c r="EN454" s="599" t="str">
        <f ca="1">IF($EI454="","",VLOOKUP(EI454,Invoer!$F$15:$AU$1999,6,FALSE))</f>
        <v/>
      </c>
      <c r="EO454" s="599" t="str">
        <f ca="1">IF(EI454="","",VLOOKUP(EI454,Invoer!$F$15:$AU$1999,9,FALSE))</f>
        <v/>
      </c>
      <c r="EP454" s="599" t="str">
        <f ca="1">IF(EI454="","",VLOOKUP(EI454,Invoer!$F$15:$AU$1999,10,FALSE))</f>
        <v/>
      </c>
      <c r="EQ454" s="599" t="str">
        <f ca="1">IF(EI454="","",VLOOKUP(EI454,Invoer!$F$15:$AU$1999,11,FALSE))</f>
        <v/>
      </c>
      <c r="ER454" s="662" t="str">
        <f ca="1">IF(EI454="","",VLOOKUP(EI454,Invoer!CQ:CS,3,FALSE))</f>
        <v/>
      </c>
      <c r="ES454" s="662" t="str">
        <f t="shared" ca="1" si="223"/>
        <v/>
      </c>
      <c r="ET454" s="513" t="str">
        <f t="shared" ca="1" si="224"/>
        <v/>
      </c>
      <c r="EU454" s="112" t="str">
        <f t="shared" ca="1" si="225"/>
        <v/>
      </c>
      <c r="EV454" s="83" t="s">
        <v>160</v>
      </c>
      <c r="EW454" s="682" t="str">
        <f t="shared" ca="1" si="226"/>
        <v/>
      </c>
      <c r="EX454" s="662" t="str">
        <f t="shared" ca="1" si="227"/>
        <v/>
      </c>
      <c r="EY454"/>
      <c r="EZ454" s="56" t="e">
        <f t="shared" ca="1" si="235"/>
        <v>#VALUE!</v>
      </c>
      <c r="FA454" s="56" t="e">
        <f t="shared" ca="1" si="236"/>
        <v>#VALUE!</v>
      </c>
      <c r="FE454"/>
      <c r="FI454"/>
      <c r="FJ454"/>
    </row>
    <row r="455" spans="29:166" ht="12" customHeight="1" x14ac:dyDescent="0.2">
      <c r="AC455" s="435" t="str">
        <f>IF($AC$7&lt;3,Invoer!DR460,IF($AC$7=3,Invoer!BT460,"x"))</f>
        <v>x</v>
      </c>
      <c r="AD455" s="599" t="str">
        <f t="shared" si="228"/>
        <v/>
      </c>
      <c r="AE455" s="673" t="str">
        <f>IF($AD455="","",VLOOKUP(AD455,Invoer!$F$15:$AU$1999,2,FALSE))</f>
        <v/>
      </c>
      <c r="AF455" s="599" t="str">
        <f t="shared" si="229"/>
        <v/>
      </c>
      <c r="AG455" s="599" t="str">
        <f>IF($AD455="","",VLOOKUP(AD455,Invoer!$F$15:$AU$1999,3,FALSE))</f>
        <v/>
      </c>
      <c r="AH455" s="599" t="str">
        <f>IF($AD455="","",IF(AG455&lt;&gt;"Liq","",VLOOKUP(AD455,Invoer!$F$15:$AU$1999,4,FALSE)))</f>
        <v/>
      </c>
      <c r="AI455" s="677" t="str">
        <f>IF($AD455="","",VLOOKUP(AD455,Invoer!$F$15:$AU$1999,5,FALSE))</f>
        <v/>
      </c>
      <c r="AJ455" s="599" t="str">
        <f>IF($AD455="","",VLOOKUP(AD455,Invoer!$F$15:$AU$1999,6,FALSE))</f>
        <v/>
      </c>
      <c r="AK455" s="599" t="str">
        <f>IF($AD455="","",VLOOKUP(AD455,Invoer!$F$15:$AU$1999,9,FALSE))</f>
        <v/>
      </c>
      <c r="AL455" s="599" t="str">
        <f>IF($AD455="","",VLOOKUP(AD455,Invoer!$F$15:$AU$1999,10,FALSE))</f>
        <v/>
      </c>
      <c r="AM455" s="599" t="str">
        <f>IF($AD455="","",VLOOKUP(AD455,Invoer!$F$15:$BB$1999,14,FALSE))</f>
        <v/>
      </c>
      <c r="AN455" s="599" t="str">
        <f>IF($AD455="","",VLOOKUP(AD455,Invoer!$F$15:$AU$1999,11,FALSE))</f>
        <v/>
      </c>
      <c r="AO455" s="662" t="str">
        <f>IF($AD455="","",VLOOKUP(AD455,Invoer!$F$15:$AU$1999,15,FALSE))</f>
        <v/>
      </c>
      <c r="AP455" s="599" t="str">
        <f>IF($AD455="","",VLOOKUP(AD455,Invoer!$F$15:$AU$1999,19,FALSE))</f>
        <v/>
      </c>
      <c r="AQ455" s="662" t="str">
        <f>IF($AD455="","",VLOOKUP(AD455,Invoer!$F$15:$AU$1999,24,FALSE))</f>
        <v/>
      </c>
      <c r="AR455" s="662" t="str">
        <f>IF($AD455="","",VLOOKUP(AD455,Invoer!$F$15:$AU$1999,17,FALSE))</f>
        <v/>
      </c>
      <c r="AS455" s="678" t="str">
        <f t="shared" si="237"/>
        <v/>
      </c>
      <c r="AT455" s="676" t="str">
        <f t="shared" si="212"/>
        <v/>
      </c>
      <c r="AU455" s="77" t="e">
        <f t="shared" si="213"/>
        <v>#VALUE!</v>
      </c>
      <c r="AW455" s="57"/>
      <c r="AX455" s="57"/>
      <c r="BA455" s="83" t="e">
        <f ca="1">Invoer!DW460</f>
        <v>#N/A</v>
      </c>
      <c r="BB455" s="599" t="str">
        <f t="shared" ca="1" si="230"/>
        <v/>
      </c>
      <c r="BC455" s="673" t="str">
        <f ca="1">IF($BB455="","",VLOOKUP(BB455,Invoer!$F$15:$AU$1999,2,FALSE))</f>
        <v/>
      </c>
      <c r="BD455" s="599" t="str">
        <f t="shared" ca="1" si="231"/>
        <v/>
      </c>
      <c r="BE455" s="599" t="str">
        <f ca="1">IF($BB455="","",VLOOKUP(BB455,Invoer!$F$15:$AU$1999,5,FALSE))</f>
        <v/>
      </c>
      <c r="BF455" s="599" t="str">
        <f ca="1">IF($BB455="","",VLOOKUP(BB455,Invoer!$F$15:$AU$1999,6,FALSE))</f>
        <v/>
      </c>
      <c r="BG455" s="599" t="str">
        <f ca="1">IF($BB455="","",VLOOKUP(BB455,Invoer!$F$15:$AU$1999,9,FALSE))</f>
        <v/>
      </c>
      <c r="BH455" s="599" t="str">
        <f ca="1">IF($BB455="","",VLOOKUP(BB455,Invoer!$F$15:$AU$1999,10,FALSE))</f>
        <v/>
      </c>
      <c r="BI455" s="599" t="str">
        <f ca="1">IF($BB455="","",VLOOKUP(BB455,Invoer!$F$15:$BB$1999,14,FALSE))</f>
        <v/>
      </c>
      <c r="BJ455" s="599" t="str">
        <f ca="1">IF($BB455="","",VLOOKUP(BB455,Invoer!$F$15:$AU$1999,11,FALSE))</f>
        <v/>
      </c>
      <c r="BK455" s="662" t="str">
        <f t="shared" ca="1" si="232"/>
        <v/>
      </c>
      <c r="BL455" s="662" t="str">
        <f t="shared" ca="1" si="233"/>
        <v/>
      </c>
      <c r="BM455" s="679" t="str">
        <f t="shared" ca="1" si="234"/>
        <v/>
      </c>
      <c r="BN455" s="662" t="str">
        <f t="shared" ca="1" si="240"/>
        <v/>
      </c>
      <c r="BO455" s="662" t="str">
        <f ca="1">IF($BB455="","",VLOOKUP(BB455,Invoer!$F$15:$AU$1999,15,FALSE))</f>
        <v/>
      </c>
      <c r="BP455" s="662" t="str">
        <f ca="1">IF($BB455="","",VLOOKUP(BB455,Invoer!$F$15:$AU$1999,24,FALSE))</f>
        <v/>
      </c>
      <c r="BQ455" s="662" t="str">
        <f ca="1">IF($BB455="","",VLOOKUP(BB455,Invoer!$F$15:$AU$1999,17,FALSE))</f>
        <v/>
      </c>
      <c r="BS455" s="73" t="e">
        <f t="shared" ca="1" si="238"/>
        <v>#VALUE!</v>
      </c>
      <c r="BT455" s="57" t="str">
        <f t="shared" ca="1" si="239"/>
        <v/>
      </c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O455" s="61" t="e">
        <f ca="1">IF($DN$4&lt;3,Invoer!EB460,Invoer!EA460)</f>
        <v>#N/A</v>
      </c>
      <c r="DP455" s="599" t="str">
        <f t="shared" ca="1" si="219"/>
        <v/>
      </c>
      <c r="DQ455" s="673" t="str">
        <f ca="1">IF($DP455="","",VLOOKUP(DP455,Invoer!$F$15:$AU$1999,2,FALSE))</f>
        <v/>
      </c>
      <c r="DR455" s="599" t="str">
        <f t="shared" ca="1" si="220"/>
        <v/>
      </c>
      <c r="DS455" s="599" t="str">
        <f ca="1">IF($DP455="","",VLOOKUP(DP455,Invoer!$F$15:$AU$1999,3,FALSE))</f>
        <v/>
      </c>
      <c r="DT455" s="599" t="str">
        <f ca="1">IF($DP455="","",IF(DS455&lt;&gt;"Liq","",VLOOKUP(DP455,Invoer!$F$15:$AU$1999,4,FALSE)))</f>
        <v/>
      </c>
      <c r="DU455" s="599" t="str">
        <f ca="1">IF($DP455="","",VLOOKUP(DP455,Invoer!$F$15:$AU$1999,5,FALSE))</f>
        <v/>
      </c>
      <c r="DV455" s="599" t="str">
        <f ca="1">IF($DP455="","",VLOOKUP(DP455,Invoer!$F$15:$AU$1999,6,FALSE))</f>
        <v/>
      </c>
      <c r="DW455" s="599" t="str">
        <f ca="1">IF($DP455="","",VLOOKUP(DP455,Invoer!$F$15:$AU$1999,9,FALSE))</f>
        <v/>
      </c>
      <c r="DX455" s="599" t="str">
        <f ca="1">IF($DP455="","",VLOOKUP(DP455,Invoer!$F$15:$AU$1999,10,FALSE))</f>
        <v/>
      </c>
      <c r="DY455" s="595" t="str">
        <f ca="1">IF($DP455="","",VLOOKUP(DP455,Invoer!$F$15:$AU$1999,11,FALSE))</f>
        <v/>
      </c>
      <c r="DZ455" s="662" t="str">
        <f ca="1">IF($DP455="","",IF($DN$4&gt;2,"",VLOOKUP(DP455,Invoer!CQ:CS,3,FALSE)))</f>
        <v/>
      </c>
      <c r="EA455" s="541" t="str">
        <f ca="1">IF($DP455="","",IF(ISERROR(DQ455),0,IF($DN$4&lt;3,"",VLOOKUP(DP455,Invoer!$F$15:$AU$1999,15,FALSE))))</f>
        <v/>
      </c>
      <c r="EB455" s="595" t="str">
        <f ca="1">IF($DP455="","",IF($DN$4&lt;3,"",VLOOKUP(DP455,Invoer!$F$15:$AU$1999,19,FALSE)))</f>
        <v/>
      </c>
      <c r="EC455" s="541" t="str">
        <f ca="1">IF($DP455="","",IF(ISERROR(DQ455),0,IF($DN$4&lt;3,"",VLOOKUP(DP455,Invoer!$F$15:$AU$1999,24,FALSE))))</f>
        <v/>
      </c>
      <c r="ED455" s="541" t="str">
        <f ca="1">IF($DP455="","",IF(ISERROR(DQ455),0,IF($DN$4&lt;3,"",VLOOKUP(DP455,Invoer!$F$15:$AU$1999,17,FALSE))))</f>
        <v/>
      </c>
      <c r="EH455" s="89" t="e">
        <f ca="1">Invoer!CP460</f>
        <v>#N/A</v>
      </c>
      <c r="EI455" s="599" t="str">
        <f t="shared" ca="1" si="221"/>
        <v/>
      </c>
      <c r="EJ455" s="673" t="str">
        <f ca="1">IF(EI455="","",VLOOKUP(EI455,Invoer!$F$15:$AU$1999,2,FALSE))</f>
        <v/>
      </c>
      <c r="EK455" s="599" t="str">
        <f t="shared" ca="1" si="222"/>
        <v/>
      </c>
      <c r="EL455" s="599" t="str">
        <f ca="1">IF($EI455="","",VLOOKUP(EI455,Invoer!$F$15:$AU$1999,3,FALSE))</f>
        <v/>
      </c>
      <c r="EM455" s="599" t="str">
        <f ca="1">IF($EI455="","",IF(EL455&lt;&gt;"Liq","",VLOOKUP(EI455,Invoer!$F$15:$AU$1999,4,FALSE)))</f>
        <v/>
      </c>
      <c r="EN455" s="599" t="str">
        <f ca="1">IF($EI455="","",VLOOKUP(EI455,Invoer!$F$15:$AU$1999,6,FALSE))</f>
        <v/>
      </c>
      <c r="EO455" s="599" t="str">
        <f ca="1">IF(EI455="","",VLOOKUP(EI455,Invoer!$F$15:$AU$1999,9,FALSE))</f>
        <v/>
      </c>
      <c r="EP455" s="599" t="str">
        <f ca="1">IF(EI455="","",VLOOKUP(EI455,Invoer!$F$15:$AU$1999,10,FALSE))</f>
        <v/>
      </c>
      <c r="EQ455" s="599" t="str">
        <f ca="1">IF(EI455="","",VLOOKUP(EI455,Invoer!$F$15:$AU$1999,11,FALSE))</f>
        <v/>
      </c>
      <c r="ER455" s="662" t="str">
        <f ca="1">IF(EI455="","",VLOOKUP(EI455,Invoer!CQ:CS,3,FALSE))</f>
        <v/>
      </c>
      <c r="ES455" s="662" t="str">
        <f t="shared" ca="1" si="223"/>
        <v/>
      </c>
      <c r="ET455" s="513" t="str">
        <f t="shared" ca="1" si="224"/>
        <v/>
      </c>
      <c r="EU455" s="112" t="str">
        <f t="shared" ca="1" si="225"/>
        <v/>
      </c>
      <c r="EV455" s="83" t="s">
        <v>160</v>
      </c>
      <c r="EW455" s="682" t="str">
        <f t="shared" ca="1" si="226"/>
        <v/>
      </c>
      <c r="EX455" s="662" t="str">
        <f t="shared" ca="1" si="227"/>
        <v/>
      </c>
      <c r="EY455"/>
      <c r="EZ455" s="56" t="e">
        <f t="shared" ca="1" si="235"/>
        <v>#VALUE!</v>
      </c>
      <c r="FA455" s="56" t="e">
        <f t="shared" ca="1" si="236"/>
        <v>#VALUE!</v>
      </c>
      <c r="FE455"/>
      <c r="FI455"/>
      <c r="FJ455"/>
    </row>
    <row r="456" spans="29:166" ht="12" customHeight="1" x14ac:dyDescent="0.2">
      <c r="AC456" s="435" t="str">
        <f>IF($AC$7&lt;3,Invoer!DR461,IF($AC$7=3,Invoer!BT461,"x"))</f>
        <v>x</v>
      </c>
      <c r="AD456" s="599" t="str">
        <f t="shared" si="228"/>
        <v/>
      </c>
      <c r="AE456" s="673" t="str">
        <f>IF($AD456="","",VLOOKUP(AD456,Invoer!$F$15:$AU$1999,2,FALSE))</f>
        <v/>
      </c>
      <c r="AF456" s="599" t="str">
        <f t="shared" si="229"/>
        <v/>
      </c>
      <c r="AG456" s="599" t="str">
        <f>IF($AD456="","",VLOOKUP(AD456,Invoer!$F$15:$AU$1999,3,FALSE))</f>
        <v/>
      </c>
      <c r="AH456" s="599" t="str">
        <f>IF($AD456="","",IF(AG456&lt;&gt;"Liq","",VLOOKUP(AD456,Invoer!$F$15:$AU$1999,4,FALSE)))</f>
        <v/>
      </c>
      <c r="AI456" s="677" t="str">
        <f>IF($AD456="","",VLOOKUP(AD456,Invoer!$F$15:$AU$1999,5,FALSE))</f>
        <v/>
      </c>
      <c r="AJ456" s="599" t="str">
        <f>IF($AD456="","",VLOOKUP(AD456,Invoer!$F$15:$AU$1999,6,FALSE))</f>
        <v/>
      </c>
      <c r="AK456" s="599" t="str">
        <f>IF($AD456="","",VLOOKUP(AD456,Invoer!$F$15:$AU$1999,9,FALSE))</f>
        <v/>
      </c>
      <c r="AL456" s="599" t="str">
        <f>IF($AD456="","",VLOOKUP(AD456,Invoer!$F$15:$AU$1999,10,FALSE))</f>
        <v/>
      </c>
      <c r="AM456" s="599" t="str">
        <f>IF($AD456="","",VLOOKUP(AD456,Invoer!$F$15:$BB$1999,14,FALSE))</f>
        <v/>
      </c>
      <c r="AN456" s="599" t="str">
        <f>IF($AD456="","",VLOOKUP(AD456,Invoer!$F$15:$AU$1999,11,FALSE))</f>
        <v/>
      </c>
      <c r="AO456" s="662" t="str">
        <f>IF($AD456="","",VLOOKUP(AD456,Invoer!$F$15:$AU$1999,15,FALSE))</f>
        <v/>
      </c>
      <c r="AP456" s="599" t="str">
        <f>IF($AD456="","",VLOOKUP(AD456,Invoer!$F$15:$AU$1999,19,FALSE))</f>
        <v/>
      </c>
      <c r="AQ456" s="662" t="str">
        <f>IF($AD456="","",VLOOKUP(AD456,Invoer!$F$15:$AU$1999,24,FALSE))</f>
        <v/>
      </c>
      <c r="AR456" s="662" t="str">
        <f>IF($AD456="","",VLOOKUP(AD456,Invoer!$F$15:$AU$1999,17,FALSE))</f>
        <v/>
      </c>
      <c r="AS456" s="678" t="str">
        <f t="shared" si="237"/>
        <v/>
      </c>
      <c r="AT456" s="676" t="str">
        <f t="shared" si="212"/>
        <v/>
      </c>
      <c r="AU456" s="77" t="e">
        <f t="shared" si="213"/>
        <v>#VALUE!</v>
      </c>
      <c r="AW456" s="57"/>
      <c r="AX456" s="57"/>
      <c r="BA456" s="83" t="e">
        <f ca="1">Invoer!DW461</f>
        <v>#N/A</v>
      </c>
      <c r="BB456" s="599" t="str">
        <f t="shared" ca="1" si="230"/>
        <v/>
      </c>
      <c r="BC456" s="673" t="str">
        <f ca="1">IF($BB456="","",VLOOKUP(BB456,Invoer!$F$15:$AU$1999,2,FALSE))</f>
        <v/>
      </c>
      <c r="BD456" s="599" t="str">
        <f t="shared" ca="1" si="231"/>
        <v/>
      </c>
      <c r="BE456" s="599" t="str">
        <f ca="1">IF($BB456="","",VLOOKUP(BB456,Invoer!$F$15:$AU$1999,5,FALSE))</f>
        <v/>
      </c>
      <c r="BF456" s="599" t="str">
        <f ca="1">IF($BB456="","",VLOOKUP(BB456,Invoer!$F$15:$AU$1999,6,FALSE))</f>
        <v/>
      </c>
      <c r="BG456" s="599" t="str">
        <f ca="1">IF($BB456="","",VLOOKUP(BB456,Invoer!$F$15:$AU$1999,9,FALSE))</f>
        <v/>
      </c>
      <c r="BH456" s="599" t="str">
        <f ca="1">IF($BB456="","",VLOOKUP(BB456,Invoer!$F$15:$AU$1999,10,FALSE))</f>
        <v/>
      </c>
      <c r="BI456" s="599" t="str">
        <f ca="1">IF($BB456="","",VLOOKUP(BB456,Invoer!$F$15:$BB$1999,14,FALSE))</f>
        <v/>
      </c>
      <c r="BJ456" s="599" t="str">
        <f ca="1">IF($BB456="","",VLOOKUP(BB456,Invoer!$F$15:$AU$1999,11,FALSE))</f>
        <v/>
      </c>
      <c r="BK456" s="662" t="str">
        <f t="shared" ca="1" si="232"/>
        <v/>
      </c>
      <c r="BL456" s="662" t="str">
        <f t="shared" ca="1" si="233"/>
        <v/>
      </c>
      <c r="BM456" s="679" t="str">
        <f t="shared" ca="1" si="234"/>
        <v/>
      </c>
      <c r="BN456" s="662" t="str">
        <f t="shared" ca="1" si="240"/>
        <v/>
      </c>
      <c r="BO456" s="662" t="str">
        <f ca="1">IF($BB456="","",VLOOKUP(BB456,Invoer!$F$15:$AU$1999,15,FALSE))</f>
        <v/>
      </c>
      <c r="BP456" s="662" t="str">
        <f ca="1">IF($BB456="","",VLOOKUP(BB456,Invoer!$F$15:$AU$1999,24,FALSE))</f>
        <v/>
      </c>
      <c r="BQ456" s="662" t="str">
        <f ca="1">IF($BB456="","",VLOOKUP(BB456,Invoer!$F$15:$AU$1999,17,FALSE))</f>
        <v/>
      </c>
      <c r="BS456" s="73" t="e">
        <f t="shared" ca="1" si="238"/>
        <v>#VALUE!</v>
      </c>
      <c r="BT456" s="57" t="str">
        <f t="shared" ca="1" si="239"/>
        <v/>
      </c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O456" s="61" t="e">
        <f ca="1">IF($DN$4&lt;3,Invoer!EB461,Invoer!EA461)</f>
        <v>#N/A</v>
      </c>
      <c r="DP456" s="599" t="str">
        <f t="shared" ca="1" si="219"/>
        <v/>
      </c>
      <c r="DQ456" s="673" t="str">
        <f ca="1">IF($DP456="","",VLOOKUP(DP456,Invoer!$F$15:$AU$1999,2,FALSE))</f>
        <v/>
      </c>
      <c r="DR456" s="599" t="str">
        <f t="shared" ca="1" si="220"/>
        <v/>
      </c>
      <c r="DS456" s="599" t="str">
        <f ca="1">IF($DP456="","",VLOOKUP(DP456,Invoer!$F$15:$AU$1999,3,FALSE))</f>
        <v/>
      </c>
      <c r="DT456" s="599" t="str">
        <f ca="1">IF($DP456="","",IF(DS456&lt;&gt;"Liq","",VLOOKUP(DP456,Invoer!$F$15:$AU$1999,4,FALSE)))</f>
        <v/>
      </c>
      <c r="DU456" s="599" t="str">
        <f ca="1">IF($DP456="","",VLOOKUP(DP456,Invoer!$F$15:$AU$1999,5,FALSE))</f>
        <v/>
      </c>
      <c r="DV456" s="599" t="str">
        <f ca="1">IF($DP456="","",VLOOKUP(DP456,Invoer!$F$15:$AU$1999,6,FALSE))</f>
        <v/>
      </c>
      <c r="DW456" s="599" t="str">
        <f ca="1">IF($DP456="","",VLOOKUP(DP456,Invoer!$F$15:$AU$1999,9,FALSE))</f>
        <v/>
      </c>
      <c r="DX456" s="599" t="str">
        <f ca="1">IF($DP456="","",VLOOKUP(DP456,Invoer!$F$15:$AU$1999,10,FALSE))</f>
        <v/>
      </c>
      <c r="DY456" s="595" t="str">
        <f ca="1">IF($DP456="","",VLOOKUP(DP456,Invoer!$F$15:$AU$1999,11,FALSE))</f>
        <v/>
      </c>
      <c r="DZ456" s="662" t="str">
        <f ca="1">IF($DP456="","",IF($DN$4&gt;2,"",VLOOKUP(DP456,Invoer!CQ:CS,3,FALSE)))</f>
        <v/>
      </c>
      <c r="EA456" s="541" t="str">
        <f ca="1">IF($DP456="","",IF(ISERROR(DQ456),0,IF($DN$4&lt;3,"",VLOOKUP(DP456,Invoer!$F$15:$AU$1999,15,FALSE))))</f>
        <v/>
      </c>
      <c r="EB456" s="595" t="str">
        <f ca="1">IF($DP456="","",IF($DN$4&lt;3,"",VLOOKUP(DP456,Invoer!$F$15:$AU$1999,19,FALSE)))</f>
        <v/>
      </c>
      <c r="EC456" s="541" t="str">
        <f ca="1">IF($DP456="","",IF(ISERROR(DQ456),0,IF($DN$4&lt;3,"",VLOOKUP(DP456,Invoer!$F$15:$AU$1999,24,FALSE))))</f>
        <v/>
      </c>
      <c r="ED456" s="541" t="str">
        <f ca="1">IF($DP456="","",IF(ISERROR(DQ456),0,IF($DN$4&lt;3,"",VLOOKUP(DP456,Invoer!$F$15:$AU$1999,17,FALSE))))</f>
        <v/>
      </c>
      <c r="EH456" s="89" t="e">
        <f ca="1">Invoer!CP461</f>
        <v>#N/A</v>
      </c>
      <c r="EI456" s="599" t="str">
        <f t="shared" ca="1" si="221"/>
        <v/>
      </c>
      <c r="EJ456" s="673" t="str">
        <f ca="1">IF(EI456="","",VLOOKUP(EI456,Invoer!$F$15:$AU$1999,2,FALSE))</f>
        <v/>
      </c>
      <c r="EK456" s="599" t="str">
        <f t="shared" ca="1" si="222"/>
        <v/>
      </c>
      <c r="EL456" s="599" t="str">
        <f ca="1">IF($EI456="","",VLOOKUP(EI456,Invoer!$F$15:$AU$1999,3,FALSE))</f>
        <v/>
      </c>
      <c r="EM456" s="599" t="str">
        <f ca="1">IF($EI456="","",IF(EL456&lt;&gt;"Liq","",VLOOKUP(EI456,Invoer!$F$15:$AU$1999,4,FALSE)))</f>
        <v/>
      </c>
      <c r="EN456" s="599" t="str">
        <f ca="1">IF($EI456="","",VLOOKUP(EI456,Invoer!$F$15:$AU$1999,6,FALSE))</f>
        <v/>
      </c>
      <c r="EO456" s="599" t="str">
        <f ca="1">IF(EI456="","",VLOOKUP(EI456,Invoer!$F$15:$AU$1999,9,FALSE))</f>
        <v/>
      </c>
      <c r="EP456" s="599" t="str">
        <f ca="1">IF(EI456="","",VLOOKUP(EI456,Invoer!$F$15:$AU$1999,10,FALSE))</f>
        <v/>
      </c>
      <c r="EQ456" s="599" t="str">
        <f ca="1">IF(EI456="","",VLOOKUP(EI456,Invoer!$F$15:$AU$1999,11,FALSE))</f>
        <v/>
      </c>
      <c r="ER456" s="662" t="str">
        <f ca="1">IF(EI456="","",VLOOKUP(EI456,Invoer!CQ:CS,3,FALSE))</f>
        <v/>
      </c>
      <c r="ES456" s="662" t="str">
        <f t="shared" ca="1" si="223"/>
        <v/>
      </c>
      <c r="ET456" s="513" t="str">
        <f t="shared" ca="1" si="224"/>
        <v/>
      </c>
      <c r="EU456" s="112" t="str">
        <f t="shared" ca="1" si="225"/>
        <v/>
      </c>
      <c r="EV456" s="83" t="s">
        <v>160</v>
      </c>
      <c r="EW456" s="682" t="str">
        <f t="shared" ca="1" si="226"/>
        <v/>
      </c>
      <c r="EX456" s="662" t="str">
        <f t="shared" ca="1" si="227"/>
        <v/>
      </c>
      <c r="EY456"/>
      <c r="EZ456" s="56" t="e">
        <f t="shared" ca="1" si="235"/>
        <v>#VALUE!</v>
      </c>
      <c r="FA456" s="56" t="e">
        <f t="shared" ca="1" si="236"/>
        <v>#VALUE!</v>
      </c>
      <c r="FE456"/>
      <c r="FI456"/>
      <c r="FJ456"/>
    </row>
    <row r="457" spans="29:166" ht="12" customHeight="1" x14ac:dyDescent="0.2">
      <c r="AC457" s="435" t="str">
        <f>IF($AC$7&lt;3,Invoer!DR462,IF($AC$7=3,Invoer!BT462,"x"))</f>
        <v>x</v>
      </c>
      <c r="AD457" s="599" t="str">
        <f t="shared" si="228"/>
        <v/>
      </c>
      <c r="AE457" s="673" t="str">
        <f>IF($AD457="","",VLOOKUP(AD457,Invoer!$F$15:$AU$1999,2,FALSE))</f>
        <v/>
      </c>
      <c r="AF457" s="599" t="str">
        <f t="shared" si="229"/>
        <v/>
      </c>
      <c r="AG457" s="599" t="str">
        <f>IF($AD457="","",VLOOKUP(AD457,Invoer!$F$15:$AU$1999,3,FALSE))</f>
        <v/>
      </c>
      <c r="AH457" s="599" t="str">
        <f>IF($AD457="","",IF(AG457&lt;&gt;"Liq","",VLOOKUP(AD457,Invoer!$F$15:$AU$1999,4,FALSE)))</f>
        <v/>
      </c>
      <c r="AI457" s="677" t="str">
        <f>IF($AD457="","",VLOOKUP(AD457,Invoer!$F$15:$AU$1999,5,FALSE))</f>
        <v/>
      </c>
      <c r="AJ457" s="599" t="str">
        <f>IF($AD457="","",VLOOKUP(AD457,Invoer!$F$15:$AU$1999,6,FALSE))</f>
        <v/>
      </c>
      <c r="AK457" s="599" t="str">
        <f>IF($AD457="","",VLOOKUP(AD457,Invoer!$F$15:$AU$1999,9,FALSE))</f>
        <v/>
      </c>
      <c r="AL457" s="599" t="str">
        <f>IF($AD457="","",VLOOKUP(AD457,Invoer!$F$15:$AU$1999,10,FALSE))</f>
        <v/>
      </c>
      <c r="AM457" s="599" t="str">
        <f>IF($AD457="","",VLOOKUP(AD457,Invoer!$F$15:$BB$1999,14,FALSE))</f>
        <v/>
      </c>
      <c r="AN457" s="599" t="str">
        <f>IF($AD457="","",VLOOKUP(AD457,Invoer!$F$15:$AU$1999,11,FALSE))</f>
        <v/>
      </c>
      <c r="AO457" s="662" t="str">
        <f>IF($AD457="","",VLOOKUP(AD457,Invoer!$F$15:$AU$1999,15,FALSE))</f>
        <v/>
      </c>
      <c r="AP457" s="599" t="str">
        <f>IF($AD457="","",VLOOKUP(AD457,Invoer!$F$15:$AU$1999,19,FALSE))</f>
        <v/>
      </c>
      <c r="AQ457" s="662" t="str">
        <f>IF($AD457="","",VLOOKUP(AD457,Invoer!$F$15:$AU$1999,24,FALSE))</f>
        <v/>
      </c>
      <c r="AR457" s="662" t="str">
        <f>IF($AD457="","",VLOOKUP(AD457,Invoer!$F$15:$AU$1999,17,FALSE))</f>
        <v/>
      </c>
      <c r="AS457" s="678" t="str">
        <f t="shared" si="237"/>
        <v/>
      </c>
      <c r="AT457" s="676" t="str">
        <f t="shared" si="212"/>
        <v/>
      </c>
      <c r="AU457" s="77" t="e">
        <f t="shared" si="213"/>
        <v>#VALUE!</v>
      </c>
      <c r="AW457" s="57"/>
      <c r="AX457" s="57"/>
      <c r="BA457" s="83" t="e">
        <f ca="1">Invoer!DW462</f>
        <v>#N/A</v>
      </c>
      <c r="BB457" s="599" t="str">
        <f t="shared" ca="1" si="230"/>
        <v/>
      </c>
      <c r="BC457" s="673" t="str">
        <f ca="1">IF($BB457="","",VLOOKUP(BB457,Invoer!$F$15:$AU$1999,2,FALSE))</f>
        <v/>
      </c>
      <c r="BD457" s="599" t="str">
        <f t="shared" ca="1" si="231"/>
        <v/>
      </c>
      <c r="BE457" s="599" t="str">
        <f ca="1">IF($BB457="","",VLOOKUP(BB457,Invoer!$F$15:$AU$1999,5,FALSE))</f>
        <v/>
      </c>
      <c r="BF457" s="599" t="str">
        <f ca="1">IF($BB457="","",VLOOKUP(BB457,Invoer!$F$15:$AU$1999,6,FALSE))</f>
        <v/>
      </c>
      <c r="BG457" s="599" t="str">
        <f ca="1">IF($BB457="","",VLOOKUP(BB457,Invoer!$F$15:$AU$1999,9,FALSE))</f>
        <v/>
      </c>
      <c r="BH457" s="599" t="str">
        <f ca="1">IF($BB457="","",VLOOKUP(BB457,Invoer!$F$15:$AU$1999,10,FALSE))</f>
        <v/>
      </c>
      <c r="BI457" s="599" t="str">
        <f ca="1">IF($BB457="","",VLOOKUP(BB457,Invoer!$F$15:$BB$1999,14,FALSE))</f>
        <v/>
      </c>
      <c r="BJ457" s="599" t="str">
        <f ca="1">IF($BB457="","",VLOOKUP(BB457,Invoer!$F$15:$AU$1999,11,FALSE))</f>
        <v/>
      </c>
      <c r="BK457" s="662" t="str">
        <f t="shared" ca="1" si="232"/>
        <v/>
      </c>
      <c r="BL457" s="662" t="str">
        <f t="shared" ca="1" si="233"/>
        <v/>
      </c>
      <c r="BM457" s="679" t="str">
        <f t="shared" ca="1" si="234"/>
        <v/>
      </c>
      <c r="BN457" s="662" t="str">
        <f t="shared" ca="1" si="240"/>
        <v/>
      </c>
      <c r="BO457" s="662" t="str">
        <f ca="1">IF($BB457="","",VLOOKUP(BB457,Invoer!$F$15:$AU$1999,15,FALSE))</f>
        <v/>
      </c>
      <c r="BP457" s="662" t="str">
        <f ca="1">IF($BB457="","",VLOOKUP(BB457,Invoer!$F$15:$AU$1999,24,FALSE))</f>
        <v/>
      </c>
      <c r="BQ457" s="662" t="str">
        <f ca="1">IF($BB457="","",VLOOKUP(BB457,Invoer!$F$15:$AU$1999,17,FALSE))</f>
        <v/>
      </c>
      <c r="BS457" s="73" t="e">
        <f t="shared" ca="1" si="238"/>
        <v>#VALUE!</v>
      </c>
      <c r="BT457" s="57" t="str">
        <f t="shared" ca="1" si="239"/>
        <v/>
      </c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O457" s="61" t="e">
        <f ca="1">IF($DN$4&lt;3,Invoer!EB462,Invoer!EA462)</f>
        <v>#N/A</v>
      </c>
      <c r="DP457" s="599" t="str">
        <f t="shared" ca="1" si="219"/>
        <v/>
      </c>
      <c r="DQ457" s="673" t="str">
        <f ca="1">IF($DP457="","",VLOOKUP(DP457,Invoer!$F$15:$AU$1999,2,FALSE))</f>
        <v/>
      </c>
      <c r="DR457" s="599" t="str">
        <f t="shared" ca="1" si="220"/>
        <v/>
      </c>
      <c r="DS457" s="599" t="str">
        <f ca="1">IF($DP457="","",VLOOKUP(DP457,Invoer!$F$15:$AU$1999,3,FALSE))</f>
        <v/>
      </c>
      <c r="DT457" s="599" t="str">
        <f ca="1">IF($DP457="","",IF(DS457&lt;&gt;"Liq","",VLOOKUP(DP457,Invoer!$F$15:$AU$1999,4,FALSE)))</f>
        <v/>
      </c>
      <c r="DU457" s="599" t="str">
        <f ca="1">IF($DP457="","",VLOOKUP(DP457,Invoer!$F$15:$AU$1999,5,FALSE))</f>
        <v/>
      </c>
      <c r="DV457" s="599" t="str">
        <f ca="1">IF($DP457="","",VLOOKUP(DP457,Invoer!$F$15:$AU$1999,6,FALSE))</f>
        <v/>
      </c>
      <c r="DW457" s="599" t="str">
        <f ca="1">IF($DP457="","",VLOOKUP(DP457,Invoer!$F$15:$AU$1999,9,FALSE))</f>
        <v/>
      </c>
      <c r="DX457" s="599" t="str">
        <f ca="1">IF($DP457="","",VLOOKUP(DP457,Invoer!$F$15:$AU$1999,10,FALSE))</f>
        <v/>
      </c>
      <c r="DY457" s="595" t="str">
        <f ca="1">IF($DP457="","",VLOOKUP(DP457,Invoer!$F$15:$AU$1999,11,FALSE))</f>
        <v/>
      </c>
      <c r="DZ457" s="662" t="str">
        <f ca="1">IF($DP457="","",IF($DN$4&gt;2,"",VLOOKUP(DP457,Invoer!CQ:CS,3,FALSE)))</f>
        <v/>
      </c>
      <c r="EA457" s="541" t="str">
        <f ca="1">IF($DP457="","",IF(ISERROR(DQ457),0,IF($DN$4&lt;3,"",VLOOKUP(DP457,Invoer!$F$15:$AU$1999,15,FALSE))))</f>
        <v/>
      </c>
      <c r="EB457" s="595" t="str">
        <f ca="1">IF($DP457="","",IF($DN$4&lt;3,"",VLOOKUP(DP457,Invoer!$F$15:$AU$1999,19,FALSE)))</f>
        <v/>
      </c>
      <c r="EC457" s="541" t="str">
        <f ca="1">IF($DP457="","",IF(ISERROR(DQ457),0,IF($DN$4&lt;3,"",VLOOKUP(DP457,Invoer!$F$15:$AU$1999,24,FALSE))))</f>
        <v/>
      </c>
      <c r="ED457" s="541" t="str">
        <f ca="1">IF($DP457="","",IF(ISERROR(DQ457),0,IF($DN$4&lt;3,"",VLOOKUP(DP457,Invoer!$F$15:$AU$1999,17,FALSE))))</f>
        <v/>
      </c>
      <c r="EH457" s="89" t="e">
        <f ca="1">Invoer!CP462</f>
        <v>#N/A</v>
      </c>
      <c r="EI457" s="599" t="str">
        <f t="shared" ca="1" si="221"/>
        <v/>
      </c>
      <c r="EJ457" s="673" t="str">
        <f ca="1">IF(EI457="","",VLOOKUP(EI457,Invoer!$F$15:$AU$1999,2,FALSE))</f>
        <v/>
      </c>
      <c r="EK457" s="599" t="str">
        <f t="shared" ca="1" si="222"/>
        <v/>
      </c>
      <c r="EL457" s="599" t="str">
        <f ca="1">IF($EI457="","",VLOOKUP(EI457,Invoer!$F$15:$AU$1999,3,FALSE))</f>
        <v/>
      </c>
      <c r="EM457" s="599" t="str">
        <f ca="1">IF($EI457="","",IF(EL457&lt;&gt;"Liq","",VLOOKUP(EI457,Invoer!$F$15:$AU$1999,4,FALSE)))</f>
        <v/>
      </c>
      <c r="EN457" s="599" t="str">
        <f ca="1">IF($EI457="","",VLOOKUP(EI457,Invoer!$F$15:$AU$1999,6,FALSE))</f>
        <v/>
      </c>
      <c r="EO457" s="599" t="str">
        <f ca="1">IF(EI457="","",VLOOKUP(EI457,Invoer!$F$15:$AU$1999,9,FALSE))</f>
        <v/>
      </c>
      <c r="EP457" s="599" t="str">
        <f ca="1">IF(EI457="","",VLOOKUP(EI457,Invoer!$F$15:$AU$1999,10,FALSE))</f>
        <v/>
      </c>
      <c r="EQ457" s="599" t="str">
        <f ca="1">IF(EI457="","",VLOOKUP(EI457,Invoer!$F$15:$AU$1999,11,FALSE))</f>
        <v/>
      </c>
      <c r="ER457" s="662" t="str">
        <f ca="1">IF(EI457="","",VLOOKUP(EI457,Invoer!CQ:CS,3,FALSE))</f>
        <v/>
      </c>
      <c r="ES457" s="662" t="str">
        <f t="shared" ca="1" si="223"/>
        <v/>
      </c>
      <c r="ET457" s="513" t="str">
        <f t="shared" ca="1" si="224"/>
        <v/>
      </c>
      <c r="EU457" s="112" t="str">
        <f t="shared" ca="1" si="225"/>
        <v/>
      </c>
      <c r="EV457" s="83" t="s">
        <v>160</v>
      </c>
      <c r="EW457" s="682" t="str">
        <f t="shared" ca="1" si="226"/>
        <v/>
      </c>
      <c r="EX457" s="662" t="str">
        <f t="shared" ca="1" si="227"/>
        <v/>
      </c>
      <c r="EY457"/>
      <c r="EZ457" s="56" t="e">
        <f t="shared" ca="1" si="235"/>
        <v>#VALUE!</v>
      </c>
      <c r="FA457" s="56" t="e">
        <f t="shared" ca="1" si="236"/>
        <v>#VALUE!</v>
      </c>
      <c r="FE457"/>
      <c r="FI457"/>
      <c r="FJ457"/>
    </row>
    <row r="458" spans="29:166" ht="12" customHeight="1" x14ac:dyDescent="0.2">
      <c r="AC458" s="435" t="str">
        <f>IF($AC$7&lt;3,Invoer!DR463,IF($AC$7=3,Invoer!BT463,"x"))</f>
        <v>x</v>
      </c>
      <c r="AD458" s="599" t="str">
        <f t="shared" si="228"/>
        <v/>
      </c>
      <c r="AE458" s="673" t="str">
        <f>IF($AD458="","",VLOOKUP(AD458,Invoer!$F$15:$AU$1999,2,FALSE))</f>
        <v/>
      </c>
      <c r="AF458" s="599" t="str">
        <f t="shared" si="229"/>
        <v/>
      </c>
      <c r="AG458" s="599" t="str">
        <f>IF($AD458="","",VLOOKUP(AD458,Invoer!$F$15:$AU$1999,3,FALSE))</f>
        <v/>
      </c>
      <c r="AH458" s="599" t="str">
        <f>IF($AD458="","",IF(AG458&lt;&gt;"Liq","",VLOOKUP(AD458,Invoer!$F$15:$AU$1999,4,FALSE)))</f>
        <v/>
      </c>
      <c r="AI458" s="677" t="str">
        <f>IF($AD458="","",VLOOKUP(AD458,Invoer!$F$15:$AU$1999,5,FALSE))</f>
        <v/>
      </c>
      <c r="AJ458" s="599" t="str">
        <f>IF($AD458="","",VLOOKUP(AD458,Invoer!$F$15:$AU$1999,6,FALSE))</f>
        <v/>
      </c>
      <c r="AK458" s="599" t="str">
        <f>IF($AD458="","",VLOOKUP(AD458,Invoer!$F$15:$AU$1999,9,FALSE))</f>
        <v/>
      </c>
      <c r="AL458" s="599" t="str">
        <f>IF($AD458="","",VLOOKUP(AD458,Invoer!$F$15:$AU$1999,10,FALSE))</f>
        <v/>
      </c>
      <c r="AM458" s="599" t="str">
        <f>IF($AD458="","",VLOOKUP(AD458,Invoer!$F$15:$BB$1999,14,FALSE))</f>
        <v/>
      </c>
      <c r="AN458" s="599" t="str">
        <f>IF($AD458="","",VLOOKUP(AD458,Invoer!$F$15:$AU$1999,11,FALSE))</f>
        <v/>
      </c>
      <c r="AO458" s="662" t="str">
        <f>IF($AD458="","",VLOOKUP(AD458,Invoer!$F$15:$AU$1999,15,FALSE))</f>
        <v/>
      </c>
      <c r="AP458" s="599" t="str">
        <f>IF($AD458="","",VLOOKUP(AD458,Invoer!$F$15:$AU$1999,19,FALSE))</f>
        <v/>
      </c>
      <c r="AQ458" s="662" t="str">
        <f>IF($AD458="","",VLOOKUP(AD458,Invoer!$F$15:$AU$1999,24,FALSE))</f>
        <v/>
      </c>
      <c r="AR458" s="662" t="str">
        <f>IF($AD458="","",VLOOKUP(AD458,Invoer!$F$15:$AU$1999,17,FALSE))</f>
        <v/>
      </c>
      <c r="AS458" s="678" t="str">
        <f t="shared" si="237"/>
        <v/>
      </c>
      <c r="AT458" s="676" t="str">
        <f t="shared" si="212"/>
        <v/>
      </c>
      <c r="AU458" s="77" t="e">
        <f t="shared" si="213"/>
        <v>#VALUE!</v>
      </c>
      <c r="AW458" s="57"/>
      <c r="AX458" s="57"/>
      <c r="BA458" s="83" t="e">
        <f ca="1">Invoer!DW463</f>
        <v>#N/A</v>
      </c>
      <c r="BB458" s="599" t="str">
        <f t="shared" ca="1" si="230"/>
        <v/>
      </c>
      <c r="BC458" s="673" t="str">
        <f ca="1">IF($BB458="","",VLOOKUP(BB458,Invoer!$F$15:$AU$1999,2,FALSE))</f>
        <v/>
      </c>
      <c r="BD458" s="599" t="str">
        <f t="shared" ca="1" si="231"/>
        <v/>
      </c>
      <c r="BE458" s="599" t="str">
        <f ca="1">IF($BB458="","",VLOOKUP(BB458,Invoer!$F$15:$AU$1999,5,FALSE))</f>
        <v/>
      </c>
      <c r="BF458" s="599" t="str">
        <f ca="1">IF($BB458="","",VLOOKUP(BB458,Invoer!$F$15:$AU$1999,6,FALSE))</f>
        <v/>
      </c>
      <c r="BG458" s="599" t="str">
        <f ca="1">IF($BB458="","",VLOOKUP(BB458,Invoer!$F$15:$AU$1999,9,FALSE))</f>
        <v/>
      </c>
      <c r="BH458" s="599" t="str">
        <f ca="1">IF($BB458="","",VLOOKUP(BB458,Invoer!$F$15:$AU$1999,10,FALSE))</f>
        <v/>
      </c>
      <c r="BI458" s="599" t="str">
        <f ca="1">IF($BB458="","",VLOOKUP(BB458,Invoer!$F$15:$BB$1999,14,FALSE))</f>
        <v/>
      </c>
      <c r="BJ458" s="599" t="str">
        <f ca="1">IF($BB458="","",VLOOKUP(BB458,Invoer!$F$15:$AU$1999,11,FALSE))</f>
        <v/>
      </c>
      <c r="BK458" s="662" t="str">
        <f t="shared" ca="1" si="232"/>
        <v/>
      </c>
      <c r="BL458" s="662" t="str">
        <f t="shared" ca="1" si="233"/>
        <v/>
      </c>
      <c r="BM458" s="679" t="str">
        <f t="shared" ca="1" si="234"/>
        <v/>
      </c>
      <c r="BN458" s="662" t="str">
        <f t="shared" ca="1" si="240"/>
        <v/>
      </c>
      <c r="BO458" s="662" t="str">
        <f ca="1">IF($BB458="","",VLOOKUP(BB458,Invoer!$F$15:$AU$1999,15,FALSE))</f>
        <v/>
      </c>
      <c r="BP458" s="662" t="str">
        <f ca="1">IF($BB458="","",VLOOKUP(BB458,Invoer!$F$15:$AU$1999,24,FALSE))</f>
        <v/>
      </c>
      <c r="BQ458" s="662" t="str">
        <f ca="1">IF($BB458="","",VLOOKUP(BB458,Invoer!$F$15:$AU$1999,17,FALSE))</f>
        <v/>
      </c>
      <c r="BS458" s="73" t="e">
        <f t="shared" ca="1" si="238"/>
        <v>#VALUE!</v>
      </c>
      <c r="BT458" s="57" t="str">
        <f t="shared" ca="1" si="239"/>
        <v/>
      </c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O458" s="61" t="e">
        <f ca="1">IF($DN$4&lt;3,Invoer!EB463,Invoer!EA463)</f>
        <v>#N/A</v>
      </c>
      <c r="DP458" s="599" t="str">
        <f t="shared" ca="1" si="219"/>
        <v/>
      </c>
      <c r="DQ458" s="673" t="str">
        <f ca="1">IF($DP458="","",VLOOKUP(DP458,Invoer!$F$15:$AU$1999,2,FALSE))</f>
        <v/>
      </c>
      <c r="DR458" s="599" t="str">
        <f t="shared" ca="1" si="220"/>
        <v/>
      </c>
      <c r="DS458" s="599" t="str">
        <f ca="1">IF($DP458="","",VLOOKUP(DP458,Invoer!$F$15:$AU$1999,3,FALSE))</f>
        <v/>
      </c>
      <c r="DT458" s="599" t="str">
        <f ca="1">IF($DP458="","",IF(DS458&lt;&gt;"Liq","",VLOOKUP(DP458,Invoer!$F$15:$AU$1999,4,FALSE)))</f>
        <v/>
      </c>
      <c r="DU458" s="599" t="str">
        <f ca="1">IF($DP458="","",VLOOKUP(DP458,Invoer!$F$15:$AU$1999,5,FALSE))</f>
        <v/>
      </c>
      <c r="DV458" s="599" t="str">
        <f ca="1">IF($DP458="","",VLOOKUP(DP458,Invoer!$F$15:$AU$1999,6,FALSE))</f>
        <v/>
      </c>
      <c r="DW458" s="599" t="str">
        <f ca="1">IF($DP458="","",VLOOKUP(DP458,Invoer!$F$15:$AU$1999,9,FALSE))</f>
        <v/>
      </c>
      <c r="DX458" s="599" t="str">
        <f ca="1">IF($DP458="","",VLOOKUP(DP458,Invoer!$F$15:$AU$1999,10,FALSE))</f>
        <v/>
      </c>
      <c r="DY458" s="595" t="str">
        <f ca="1">IF($DP458="","",VLOOKUP(DP458,Invoer!$F$15:$AU$1999,11,FALSE))</f>
        <v/>
      </c>
      <c r="DZ458" s="662" t="str">
        <f ca="1">IF($DP458="","",IF($DN$4&gt;2,"",VLOOKUP(DP458,Invoer!CQ:CS,3,FALSE)))</f>
        <v/>
      </c>
      <c r="EA458" s="541" t="str">
        <f ca="1">IF($DP458="","",IF(ISERROR(DQ458),0,IF($DN$4&lt;3,"",VLOOKUP(DP458,Invoer!$F$15:$AU$1999,15,FALSE))))</f>
        <v/>
      </c>
      <c r="EB458" s="595" t="str">
        <f ca="1">IF($DP458="","",IF($DN$4&lt;3,"",VLOOKUP(DP458,Invoer!$F$15:$AU$1999,19,FALSE)))</f>
        <v/>
      </c>
      <c r="EC458" s="541" t="str">
        <f ca="1">IF($DP458="","",IF(ISERROR(DQ458),0,IF($DN$4&lt;3,"",VLOOKUP(DP458,Invoer!$F$15:$AU$1999,24,FALSE))))</f>
        <v/>
      </c>
      <c r="ED458" s="541" t="str">
        <f ca="1">IF($DP458="","",IF(ISERROR(DQ458),0,IF($DN$4&lt;3,"",VLOOKUP(DP458,Invoer!$F$15:$AU$1999,17,FALSE))))</f>
        <v/>
      </c>
      <c r="EH458" s="89" t="e">
        <f ca="1">Invoer!CP463</f>
        <v>#N/A</v>
      </c>
      <c r="EI458" s="599" t="str">
        <f t="shared" ca="1" si="221"/>
        <v/>
      </c>
      <c r="EJ458" s="673" t="str">
        <f ca="1">IF(EI458="","",VLOOKUP(EI458,Invoer!$F$15:$AU$1999,2,FALSE))</f>
        <v/>
      </c>
      <c r="EK458" s="599" t="str">
        <f t="shared" ca="1" si="222"/>
        <v/>
      </c>
      <c r="EL458" s="599" t="str">
        <f ca="1">IF($EI458="","",VLOOKUP(EI458,Invoer!$F$15:$AU$1999,3,FALSE))</f>
        <v/>
      </c>
      <c r="EM458" s="599" t="str">
        <f ca="1">IF($EI458="","",IF(EL458&lt;&gt;"Liq","",VLOOKUP(EI458,Invoer!$F$15:$AU$1999,4,FALSE)))</f>
        <v/>
      </c>
      <c r="EN458" s="599" t="str">
        <f ca="1">IF($EI458="","",VLOOKUP(EI458,Invoer!$F$15:$AU$1999,6,FALSE))</f>
        <v/>
      </c>
      <c r="EO458" s="599" t="str">
        <f ca="1">IF(EI458="","",VLOOKUP(EI458,Invoer!$F$15:$AU$1999,9,FALSE))</f>
        <v/>
      </c>
      <c r="EP458" s="599" t="str">
        <f ca="1">IF(EI458="","",VLOOKUP(EI458,Invoer!$F$15:$AU$1999,10,FALSE))</f>
        <v/>
      </c>
      <c r="EQ458" s="599" t="str">
        <f ca="1">IF(EI458="","",VLOOKUP(EI458,Invoer!$F$15:$AU$1999,11,FALSE))</f>
        <v/>
      </c>
      <c r="ER458" s="662" t="str">
        <f ca="1">IF(EI458="","",VLOOKUP(EI458,Invoer!CQ:CS,3,FALSE))</f>
        <v/>
      </c>
      <c r="ES458" s="662" t="str">
        <f t="shared" ca="1" si="223"/>
        <v/>
      </c>
      <c r="ET458" s="513" t="str">
        <f t="shared" ca="1" si="224"/>
        <v/>
      </c>
      <c r="EU458" s="112" t="str">
        <f t="shared" ca="1" si="225"/>
        <v/>
      </c>
      <c r="EV458" s="83" t="s">
        <v>160</v>
      </c>
      <c r="EW458" s="682" t="str">
        <f t="shared" ca="1" si="226"/>
        <v/>
      </c>
      <c r="EX458" s="662" t="str">
        <f t="shared" ca="1" si="227"/>
        <v/>
      </c>
      <c r="EY458"/>
      <c r="EZ458" s="56" t="e">
        <f t="shared" ca="1" si="235"/>
        <v>#VALUE!</v>
      </c>
      <c r="FA458" s="56" t="e">
        <f t="shared" ca="1" si="236"/>
        <v>#VALUE!</v>
      </c>
      <c r="FE458"/>
      <c r="FI458"/>
      <c r="FJ458"/>
    </row>
    <row r="459" spans="29:166" ht="12" customHeight="1" x14ac:dyDescent="0.2">
      <c r="AC459" s="435" t="str">
        <f>IF($AC$7&lt;3,Invoer!DR464,IF($AC$7=3,Invoer!BT464,"x"))</f>
        <v>x</v>
      </c>
      <c r="AD459" s="599" t="str">
        <f t="shared" si="228"/>
        <v/>
      </c>
      <c r="AE459" s="673" t="str">
        <f>IF($AD459="","",VLOOKUP(AD459,Invoer!$F$15:$AU$1999,2,FALSE))</f>
        <v/>
      </c>
      <c r="AF459" s="599" t="str">
        <f t="shared" si="229"/>
        <v/>
      </c>
      <c r="AG459" s="599" t="str">
        <f>IF($AD459="","",VLOOKUP(AD459,Invoer!$F$15:$AU$1999,3,FALSE))</f>
        <v/>
      </c>
      <c r="AH459" s="599" t="str">
        <f>IF($AD459="","",IF(AG459&lt;&gt;"Liq","",VLOOKUP(AD459,Invoer!$F$15:$AU$1999,4,FALSE)))</f>
        <v/>
      </c>
      <c r="AI459" s="677" t="str">
        <f>IF($AD459="","",VLOOKUP(AD459,Invoer!$F$15:$AU$1999,5,FALSE))</f>
        <v/>
      </c>
      <c r="AJ459" s="599" t="str">
        <f>IF($AD459="","",VLOOKUP(AD459,Invoer!$F$15:$AU$1999,6,FALSE))</f>
        <v/>
      </c>
      <c r="AK459" s="599" t="str">
        <f>IF($AD459="","",VLOOKUP(AD459,Invoer!$F$15:$AU$1999,9,FALSE))</f>
        <v/>
      </c>
      <c r="AL459" s="599" t="str">
        <f>IF($AD459="","",VLOOKUP(AD459,Invoer!$F$15:$AU$1999,10,FALSE))</f>
        <v/>
      </c>
      <c r="AM459" s="599" t="str">
        <f>IF($AD459="","",VLOOKUP(AD459,Invoer!$F$15:$BB$1999,14,FALSE))</f>
        <v/>
      </c>
      <c r="AN459" s="599" t="str">
        <f>IF($AD459="","",VLOOKUP(AD459,Invoer!$F$15:$AU$1999,11,FALSE))</f>
        <v/>
      </c>
      <c r="AO459" s="662" t="str">
        <f>IF($AD459="","",VLOOKUP(AD459,Invoer!$F$15:$AU$1999,15,FALSE))</f>
        <v/>
      </c>
      <c r="AP459" s="599" t="str">
        <f>IF($AD459="","",VLOOKUP(AD459,Invoer!$F$15:$AU$1999,19,FALSE))</f>
        <v/>
      </c>
      <c r="AQ459" s="662" t="str">
        <f>IF($AD459="","",VLOOKUP(AD459,Invoer!$F$15:$AU$1999,24,FALSE))</f>
        <v/>
      </c>
      <c r="AR459" s="662" t="str">
        <f>IF($AD459="","",VLOOKUP(AD459,Invoer!$F$15:$AU$1999,17,FALSE))</f>
        <v/>
      </c>
      <c r="AS459" s="678" t="str">
        <f t="shared" si="237"/>
        <v/>
      </c>
      <c r="AT459" s="676" t="str">
        <f t="shared" si="212"/>
        <v/>
      </c>
      <c r="AU459" s="77" t="e">
        <f t="shared" si="213"/>
        <v>#VALUE!</v>
      </c>
      <c r="AW459" s="57"/>
      <c r="AX459" s="57"/>
      <c r="BA459" s="83" t="e">
        <f ca="1">Invoer!DW464</f>
        <v>#N/A</v>
      </c>
      <c r="BB459" s="599" t="str">
        <f t="shared" ca="1" si="230"/>
        <v/>
      </c>
      <c r="BC459" s="673" t="str">
        <f ca="1">IF($BB459="","",VLOOKUP(BB459,Invoer!$F$15:$AU$1999,2,FALSE))</f>
        <v/>
      </c>
      <c r="BD459" s="599" t="str">
        <f t="shared" ca="1" si="231"/>
        <v/>
      </c>
      <c r="BE459" s="599" t="str">
        <f ca="1">IF($BB459="","",VLOOKUP(BB459,Invoer!$F$15:$AU$1999,5,FALSE))</f>
        <v/>
      </c>
      <c r="BF459" s="599" t="str">
        <f ca="1">IF($BB459="","",VLOOKUP(BB459,Invoer!$F$15:$AU$1999,6,FALSE))</f>
        <v/>
      </c>
      <c r="BG459" s="599" t="str">
        <f ca="1">IF($BB459="","",VLOOKUP(BB459,Invoer!$F$15:$AU$1999,9,FALSE))</f>
        <v/>
      </c>
      <c r="BH459" s="599" t="str">
        <f ca="1">IF($BB459="","",VLOOKUP(BB459,Invoer!$F$15:$AU$1999,10,FALSE))</f>
        <v/>
      </c>
      <c r="BI459" s="599" t="str">
        <f ca="1">IF($BB459="","",VLOOKUP(BB459,Invoer!$F$15:$BB$1999,14,FALSE))</f>
        <v/>
      </c>
      <c r="BJ459" s="599" t="str">
        <f ca="1">IF($BB459="","",VLOOKUP(BB459,Invoer!$F$15:$AU$1999,11,FALSE))</f>
        <v/>
      </c>
      <c r="BK459" s="662" t="str">
        <f t="shared" ca="1" si="232"/>
        <v/>
      </c>
      <c r="BL459" s="662" t="str">
        <f t="shared" ca="1" si="233"/>
        <v/>
      </c>
      <c r="BM459" s="679" t="str">
        <f t="shared" ca="1" si="234"/>
        <v/>
      </c>
      <c r="BN459" s="662" t="str">
        <f t="shared" ca="1" si="240"/>
        <v/>
      </c>
      <c r="BO459" s="662" t="str">
        <f ca="1">IF($BB459="","",VLOOKUP(BB459,Invoer!$F$15:$AU$1999,15,FALSE))</f>
        <v/>
      </c>
      <c r="BP459" s="662" t="str">
        <f ca="1">IF($BB459="","",VLOOKUP(BB459,Invoer!$F$15:$AU$1999,24,FALSE))</f>
        <v/>
      </c>
      <c r="BQ459" s="662" t="str">
        <f ca="1">IF($BB459="","",VLOOKUP(BB459,Invoer!$F$15:$AU$1999,17,FALSE))</f>
        <v/>
      </c>
      <c r="BS459" s="73" t="e">
        <f t="shared" ca="1" si="238"/>
        <v>#VALUE!</v>
      </c>
      <c r="BT459" s="57" t="str">
        <f t="shared" ca="1" si="239"/>
        <v/>
      </c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O459" s="61" t="e">
        <f ca="1">IF($DN$4&lt;3,Invoer!EB464,Invoer!EA464)</f>
        <v>#N/A</v>
      </c>
      <c r="DP459" s="599" t="str">
        <f t="shared" ca="1" si="219"/>
        <v/>
      </c>
      <c r="DQ459" s="673" t="str">
        <f ca="1">IF($DP459="","",VLOOKUP(DP459,Invoer!$F$15:$AU$1999,2,FALSE))</f>
        <v/>
      </c>
      <c r="DR459" s="599" t="str">
        <f t="shared" ca="1" si="220"/>
        <v/>
      </c>
      <c r="DS459" s="599" t="str">
        <f ca="1">IF($DP459="","",VLOOKUP(DP459,Invoer!$F$15:$AU$1999,3,FALSE))</f>
        <v/>
      </c>
      <c r="DT459" s="599" t="str">
        <f ca="1">IF($DP459="","",IF(DS459&lt;&gt;"Liq","",VLOOKUP(DP459,Invoer!$F$15:$AU$1999,4,FALSE)))</f>
        <v/>
      </c>
      <c r="DU459" s="599" t="str">
        <f ca="1">IF($DP459="","",VLOOKUP(DP459,Invoer!$F$15:$AU$1999,5,FALSE))</f>
        <v/>
      </c>
      <c r="DV459" s="599" t="str">
        <f ca="1">IF($DP459="","",VLOOKUP(DP459,Invoer!$F$15:$AU$1999,6,FALSE))</f>
        <v/>
      </c>
      <c r="DW459" s="599" t="str">
        <f ca="1">IF($DP459="","",VLOOKUP(DP459,Invoer!$F$15:$AU$1999,9,FALSE))</f>
        <v/>
      </c>
      <c r="DX459" s="599" t="str">
        <f ca="1">IF($DP459="","",VLOOKUP(DP459,Invoer!$F$15:$AU$1999,10,FALSE))</f>
        <v/>
      </c>
      <c r="DY459" s="595" t="str">
        <f ca="1">IF($DP459="","",VLOOKUP(DP459,Invoer!$F$15:$AU$1999,11,FALSE))</f>
        <v/>
      </c>
      <c r="DZ459" s="662" t="str">
        <f ca="1">IF($DP459="","",IF($DN$4&gt;2,"",VLOOKUP(DP459,Invoer!CQ:CS,3,FALSE)))</f>
        <v/>
      </c>
      <c r="EA459" s="541" t="str">
        <f ca="1">IF($DP459="","",IF(ISERROR(DQ459),0,IF($DN$4&lt;3,"",VLOOKUP(DP459,Invoer!$F$15:$AU$1999,15,FALSE))))</f>
        <v/>
      </c>
      <c r="EB459" s="595" t="str">
        <f ca="1">IF($DP459="","",IF($DN$4&lt;3,"",VLOOKUP(DP459,Invoer!$F$15:$AU$1999,19,FALSE)))</f>
        <v/>
      </c>
      <c r="EC459" s="541" t="str">
        <f ca="1">IF($DP459="","",IF(ISERROR(DQ459),0,IF($DN$4&lt;3,"",VLOOKUP(DP459,Invoer!$F$15:$AU$1999,24,FALSE))))</f>
        <v/>
      </c>
      <c r="ED459" s="541" t="str">
        <f ca="1">IF($DP459="","",IF(ISERROR(DQ459),0,IF($DN$4&lt;3,"",VLOOKUP(DP459,Invoer!$F$15:$AU$1999,17,FALSE))))</f>
        <v/>
      </c>
      <c r="EH459" s="89" t="e">
        <f ca="1">Invoer!CP464</f>
        <v>#N/A</v>
      </c>
      <c r="EI459" s="599" t="str">
        <f t="shared" ca="1" si="221"/>
        <v/>
      </c>
      <c r="EJ459" s="673" t="str">
        <f ca="1">IF(EI459="","",VLOOKUP(EI459,Invoer!$F$15:$AU$1999,2,FALSE))</f>
        <v/>
      </c>
      <c r="EK459" s="599" t="str">
        <f t="shared" ca="1" si="222"/>
        <v/>
      </c>
      <c r="EL459" s="599" t="str">
        <f ca="1">IF($EI459="","",VLOOKUP(EI459,Invoer!$F$15:$AU$1999,3,FALSE))</f>
        <v/>
      </c>
      <c r="EM459" s="599" t="str">
        <f ca="1">IF($EI459="","",IF(EL459&lt;&gt;"Liq","",VLOOKUP(EI459,Invoer!$F$15:$AU$1999,4,FALSE)))</f>
        <v/>
      </c>
      <c r="EN459" s="599" t="str">
        <f ca="1">IF($EI459="","",VLOOKUP(EI459,Invoer!$F$15:$AU$1999,6,FALSE))</f>
        <v/>
      </c>
      <c r="EO459" s="599" t="str">
        <f ca="1">IF(EI459="","",VLOOKUP(EI459,Invoer!$F$15:$AU$1999,9,FALSE))</f>
        <v/>
      </c>
      <c r="EP459" s="599" t="str">
        <f ca="1">IF(EI459="","",VLOOKUP(EI459,Invoer!$F$15:$AU$1999,10,FALSE))</f>
        <v/>
      </c>
      <c r="EQ459" s="599" t="str">
        <f ca="1">IF(EI459="","",VLOOKUP(EI459,Invoer!$F$15:$AU$1999,11,FALSE))</f>
        <v/>
      </c>
      <c r="ER459" s="662" t="str">
        <f ca="1">IF(EI459="","",VLOOKUP(EI459,Invoer!CQ:CS,3,FALSE))</f>
        <v/>
      </c>
      <c r="ES459" s="662" t="str">
        <f t="shared" ca="1" si="223"/>
        <v/>
      </c>
      <c r="ET459" s="513" t="str">
        <f t="shared" ca="1" si="224"/>
        <v/>
      </c>
      <c r="EU459" s="112" t="str">
        <f t="shared" ca="1" si="225"/>
        <v/>
      </c>
      <c r="EV459" s="83" t="s">
        <v>160</v>
      </c>
      <c r="EW459" s="682" t="str">
        <f t="shared" ca="1" si="226"/>
        <v/>
      </c>
      <c r="EX459" s="662" t="str">
        <f t="shared" ca="1" si="227"/>
        <v/>
      </c>
      <c r="EY459"/>
      <c r="EZ459" s="56" t="e">
        <f t="shared" ca="1" si="235"/>
        <v>#VALUE!</v>
      </c>
      <c r="FA459" s="56" t="e">
        <f t="shared" ca="1" si="236"/>
        <v>#VALUE!</v>
      </c>
      <c r="FE459"/>
      <c r="FI459"/>
      <c r="FJ459"/>
    </row>
    <row r="460" spans="29:166" ht="12" customHeight="1" x14ac:dyDescent="0.2">
      <c r="AC460" s="435" t="str">
        <f>IF($AC$7&lt;3,Invoer!DR465,IF($AC$7=3,Invoer!BT465,"x"))</f>
        <v>x</v>
      </c>
      <c r="AD460" s="599" t="str">
        <f t="shared" si="228"/>
        <v/>
      </c>
      <c r="AE460" s="673" t="str">
        <f>IF($AD460="","",VLOOKUP(AD460,Invoer!$F$15:$AU$1999,2,FALSE))</f>
        <v/>
      </c>
      <c r="AF460" s="599" t="str">
        <f t="shared" si="229"/>
        <v/>
      </c>
      <c r="AG460" s="599" t="str">
        <f>IF($AD460="","",VLOOKUP(AD460,Invoer!$F$15:$AU$1999,3,FALSE))</f>
        <v/>
      </c>
      <c r="AH460" s="599" t="str">
        <f>IF($AD460="","",IF(AG460&lt;&gt;"Liq","",VLOOKUP(AD460,Invoer!$F$15:$AU$1999,4,FALSE)))</f>
        <v/>
      </c>
      <c r="AI460" s="677" t="str">
        <f>IF($AD460="","",VLOOKUP(AD460,Invoer!$F$15:$AU$1999,5,FALSE))</f>
        <v/>
      </c>
      <c r="AJ460" s="599" t="str">
        <f>IF($AD460="","",VLOOKUP(AD460,Invoer!$F$15:$AU$1999,6,FALSE))</f>
        <v/>
      </c>
      <c r="AK460" s="599" t="str">
        <f>IF($AD460="","",VLOOKUP(AD460,Invoer!$F$15:$AU$1999,9,FALSE))</f>
        <v/>
      </c>
      <c r="AL460" s="599" t="str">
        <f>IF($AD460="","",VLOOKUP(AD460,Invoer!$F$15:$AU$1999,10,FALSE))</f>
        <v/>
      </c>
      <c r="AM460" s="599" t="str">
        <f>IF($AD460="","",VLOOKUP(AD460,Invoer!$F$15:$BB$1999,14,FALSE))</f>
        <v/>
      </c>
      <c r="AN460" s="599" t="str">
        <f>IF($AD460="","",VLOOKUP(AD460,Invoer!$F$15:$AU$1999,11,FALSE))</f>
        <v/>
      </c>
      <c r="AO460" s="662" t="str">
        <f>IF($AD460="","",VLOOKUP(AD460,Invoer!$F$15:$AU$1999,15,FALSE))</f>
        <v/>
      </c>
      <c r="AP460" s="599" t="str">
        <f>IF($AD460="","",VLOOKUP(AD460,Invoer!$F$15:$AU$1999,19,FALSE))</f>
        <v/>
      </c>
      <c r="AQ460" s="662" t="str">
        <f>IF($AD460="","",VLOOKUP(AD460,Invoer!$F$15:$AU$1999,24,FALSE))</f>
        <v/>
      </c>
      <c r="AR460" s="662" t="str">
        <f>IF($AD460="","",VLOOKUP(AD460,Invoer!$F$15:$AU$1999,17,FALSE))</f>
        <v/>
      </c>
      <c r="AS460" s="678" t="str">
        <f t="shared" si="237"/>
        <v/>
      </c>
      <c r="AT460" s="676" t="str">
        <f t="shared" ref="AT460:AT523" si="241">IF(AN460&lt;&gt;AN461,AU460,"")</f>
        <v/>
      </c>
      <c r="AU460" s="77" t="e">
        <f t="shared" ref="AU460:AU523" si="242">IF(AN460&lt;&gt;AN459,AR460,AR460+AU459)</f>
        <v>#VALUE!</v>
      </c>
      <c r="AW460" s="57"/>
      <c r="AX460" s="57"/>
      <c r="BA460" s="83" t="e">
        <f ca="1">Invoer!DW465</f>
        <v>#N/A</v>
      </c>
      <c r="BB460" s="599" t="str">
        <f t="shared" ca="1" si="230"/>
        <v/>
      </c>
      <c r="BC460" s="673" t="str">
        <f ca="1">IF($BB460="","",VLOOKUP(BB460,Invoer!$F$15:$AU$1999,2,FALSE))</f>
        <v/>
      </c>
      <c r="BD460" s="599" t="str">
        <f t="shared" ca="1" si="231"/>
        <v/>
      </c>
      <c r="BE460" s="599" t="str">
        <f ca="1">IF($BB460="","",VLOOKUP(BB460,Invoer!$F$15:$AU$1999,5,FALSE))</f>
        <v/>
      </c>
      <c r="BF460" s="599" t="str">
        <f ca="1">IF($BB460="","",VLOOKUP(BB460,Invoer!$F$15:$AU$1999,6,FALSE))</f>
        <v/>
      </c>
      <c r="BG460" s="599" t="str">
        <f ca="1">IF($BB460="","",VLOOKUP(BB460,Invoer!$F$15:$AU$1999,9,FALSE))</f>
        <v/>
      </c>
      <c r="BH460" s="599" t="str">
        <f ca="1">IF($BB460="","",VLOOKUP(BB460,Invoer!$F$15:$AU$1999,10,FALSE))</f>
        <v/>
      </c>
      <c r="BI460" s="599" t="str">
        <f ca="1">IF($BB460="","",VLOOKUP(BB460,Invoer!$F$15:$BB$1999,14,FALSE))</f>
        <v/>
      </c>
      <c r="BJ460" s="599" t="str">
        <f ca="1">IF($BB460="","",VLOOKUP(BB460,Invoer!$F$15:$AU$1999,11,FALSE))</f>
        <v/>
      </c>
      <c r="BK460" s="662" t="str">
        <f t="shared" ca="1" si="232"/>
        <v/>
      </c>
      <c r="BL460" s="662" t="str">
        <f t="shared" ca="1" si="233"/>
        <v/>
      </c>
      <c r="BM460" s="679" t="str">
        <f t="shared" ca="1" si="234"/>
        <v/>
      </c>
      <c r="BN460" s="662" t="str">
        <f t="shared" ca="1" si="240"/>
        <v/>
      </c>
      <c r="BO460" s="662" t="str">
        <f ca="1">IF($BB460="","",VLOOKUP(BB460,Invoer!$F$15:$AU$1999,15,FALSE))</f>
        <v/>
      </c>
      <c r="BP460" s="662" t="str">
        <f ca="1">IF($BB460="","",VLOOKUP(BB460,Invoer!$F$15:$AU$1999,24,FALSE))</f>
        <v/>
      </c>
      <c r="BQ460" s="662" t="str">
        <f ca="1">IF($BB460="","",VLOOKUP(BB460,Invoer!$F$15:$AU$1999,17,FALSE))</f>
        <v/>
      </c>
      <c r="BS460" s="73" t="e">
        <f t="shared" ca="1" si="238"/>
        <v>#VALUE!</v>
      </c>
      <c r="BT460" s="57" t="str">
        <f t="shared" ca="1" si="239"/>
        <v/>
      </c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O460" s="61" t="e">
        <f ca="1">IF($DN$4&lt;3,Invoer!EB465,Invoer!EA465)</f>
        <v>#N/A</v>
      </c>
      <c r="DP460" s="599" t="str">
        <f t="shared" ref="DP460:DP523" ca="1" si="243">IF(ISERROR(DO460),"",DO460)</f>
        <v/>
      </c>
      <c r="DQ460" s="673" t="str">
        <f ca="1">IF($DP460="","",VLOOKUP(DP460,Invoer!$F$15:$AU$1999,2,FALSE))</f>
        <v/>
      </c>
      <c r="DR460" s="599" t="str">
        <f t="shared" ref="DR460:DR523" ca="1" si="244">IF(DP460="","",MONTH(DQ460))</f>
        <v/>
      </c>
      <c r="DS460" s="599" t="str">
        <f ca="1">IF($DP460="","",VLOOKUP(DP460,Invoer!$F$15:$AU$1999,3,FALSE))</f>
        <v/>
      </c>
      <c r="DT460" s="599" t="str">
        <f ca="1">IF($DP460="","",IF(DS460&lt;&gt;"Liq","",VLOOKUP(DP460,Invoer!$F$15:$AU$1999,4,FALSE)))</f>
        <v/>
      </c>
      <c r="DU460" s="599" t="str">
        <f ca="1">IF($DP460="","",VLOOKUP(DP460,Invoer!$F$15:$AU$1999,5,FALSE))</f>
        <v/>
      </c>
      <c r="DV460" s="599" t="str">
        <f ca="1">IF($DP460="","",VLOOKUP(DP460,Invoer!$F$15:$AU$1999,6,FALSE))</f>
        <v/>
      </c>
      <c r="DW460" s="599" t="str">
        <f ca="1">IF($DP460="","",VLOOKUP(DP460,Invoer!$F$15:$AU$1999,9,FALSE))</f>
        <v/>
      </c>
      <c r="DX460" s="599" t="str">
        <f ca="1">IF($DP460="","",VLOOKUP(DP460,Invoer!$F$15:$AU$1999,10,FALSE))</f>
        <v/>
      </c>
      <c r="DY460" s="595" t="str">
        <f ca="1">IF($DP460="","",VLOOKUP(DP460,Invoer!$F$15:$AU$1999,11,FALSE))</f>
        <v/>
      </c>
      <c r="DZ460" s="662" t="str">
        <f ca="1">IF($DP460="","",IF($DN$4&gt;2,"",VLOOKUP(DP460,Invoer!CQ:CS,3,FALSE)))</f>
        <v/>
      </c>
      <c r="EA460" s="541" t="str">
        <f ca="1">IF($DP460="","",IF(ISERROR(DQ460),0,IF($DN$4&lt;3,"",VLOOKUP(DP460,Invoer!$F$15:$AU$1999,15,FALSE))))</f>
        <v/>
      </c>
      <c r="EB460" s="595" t="str">
        <f ca="1">IF($DP460="","",IF($DN$4&lt;3,"",VLOOKUP(DP460,Invoer!$F$15:$AU$1999,19,FALSE)))</f>
        <v/>
      </c>
      <c r="EC460" s="541" t="str">
        <f ca="1">IF($DP460="","",IF(ISERROR(DQ460),0,IF($DN$4&lt;3,"",VLOOKUP(DP460,Invoer!$F$15:$AU$1999,24,FALSE))))</f>
        <v/>
      </c>
      <c r="ED460" s="541" t="str">
        <f ca="1">IF($DP460="","",IF(ISERROR(DQ460),0,IF($DN$4&lt;3,"",VLOOKUP(DP460,Invoer!$F$15:$AU$1999,17,FALSE))))</f>
        <v/>
      </c>
      <c r="EH460" s="89" t="e">
        <f ca="1">Invoer!CP465</f>
        <v>#N/A</v>
      </c>
      <c r="EI460" s="599" t="str">
        <f t="shared" ref="EI460:EI523" ca="1" si="245">IF(ISERROR(EH460),"",EH460)</f>
        <v/>
      </c>
      <c r="EJ460" s="673" t="str">
        <f ca="1">IF(EI460="","",VLOOKUP(EI460,Invoer!$F$15:$AU$1999,2,FALSE))</f>
        <v/>
      </c>
      <c r="EK460" s="599" t="str">
        <f t="shared" ref="EK460:EK523" ca="1" si="246">IF(EI460="","",MONTH(EJ460))</f>
        <v/>
      </c>
      <c r="EL460" s="599" t="str">
        <f ca="1">IF($EI460="","",VLOOKUP(EI460,Invoer!$F$15:$AU$1999,3,FALSE))</f>
        <v/>
      </c>
      <c r="EM460" s="599" t="str">
        <f ca="1">IF($EI460="","",IF(EL460&lt;&gt;"Liq","",VLOOKUP(EI460,Invoer!$F$15:$AU$1999,4,FALSE)))</f>
        <v/>
      </c>
      <c r="EN460" s="599" t="str">
        <f ca="1">IF($EI460="","",VLOOKUP(EI460,Invoer!$F$15:$AU$1999,6,FALSE))</f>
        <v/>
      </c>
      <c r="EO460" s="599" t="str">
        <f ca="1">IF(EI460="","",VLOOKUP(EI460,Invoer!$F$15:$AU$1999,9,FALSE))</f>
        <v/>
      </c>
      <c r="EP460" s="599" t="str">
        <f ca="1">IF(EI460="","",VLOOKUP(EI460,Invoer!$F$15:$AU$1999,10,FALSE))</f>
        <v/>
      </c>
      <c r="EQ460" s="599" t="str">
        <f ca="1">IF(EI460="","",VLOOKUP(EI460,Invoer!$F$15:$AU$1999,11,FALSE))</f>
        <v/>
      </c>
      <c r="ER460" s="662" t="str">
        <f ca="1">IF(EI460="","",VLOOKUP(EI460,Invoer!CQ:CS,3,FALSE))</f>
        <v/>
      </c>
      <c r="ES460" s="662" t="str">
        <f t="shared" ref="ES460:ES523" ca="1" si="247">IF(EP460&lt;&gt;EP461,EZ460,"")</f>
        <v/>
      </c>
      <c r="ET460" s="513" t="str">
        <f t="shared" ref="ET460:ET523" ca="1" si="248">IF(ES460="","",IF(AND(ES460&gt;-0.03,ES460&lt;0.03),"",IF($EU$8=1,"",$EU$8-EJ460)))</f>
        <v/>
      </c>
      <c r="EU460" s="112" t="str">
        <f t="shared" ref="EU460:EU523" ca="1" si="249">IF(OR(ET460="",ET460&lt;11),"",REPT("|",ET460/10))</f>
        <v/>
      </c>
      <c r="EV460" s="83" t="s">
        <v>160</v>
      </c>
      <c r="EW460" s="682" t="str">
        <f t="shared" ref="EW460:EW523" ca="1" si="250">IF(EX460="","",EO460)</f>
        <v/>
      </c>
      <c r="EX460" s="662" t="str">
        <f t="shared" ref="EX460:EX523" ca="1" si="251">IF(EO460&lt;&gt;EO461,FA460,"")</f>
        <v/>
      </c>
      <c r="EY460"/>
      <c r="EZ460" s="56" t="e">
        <f t="shared" ca="1" si="235"/>
        <v>#VALUE!</v>
      </c>
      <c r="FA460" s="56" t="e">
        <f t="shared" ca="1" si="236"/>
        <v>#VALUE!</v>
      </c>
      <c r="FE460"/>
      <c r="FI460"/>
      <c r="FJ460"/>
    </row>
    <row r="461" spans="29:166" ht="12" customHeight="1" x14ac:dyDescent="0.2">
      <c r="AC461" s="435" t="str">
        <f>IF($AC$7&lt;3,Invoer!DR466,IF($AC$7=3,Invoer!BT466,"x"))</f>
        <v>x</v>
      </c>
      <c r="AD461" s="599" t="str">
        <f t="shared" ref="AD461:AD524" si="252">IF(ISERROR(AC461),"",IF(AC461="x","",AC461))</f>
        <v/>
      </c>
      <c r="AE461" s="673" t="str">
        <f>IF($AD461="","",VLOOKUP(AD461,Invoer!$F$15:$AU$1999,2,FALSE))</f>
        <v/>
      </c>
      <c r="AF461" s="599" t="str">
        <f t="shared" ref="AF461:AF524" si="253">IF($AD461="","",MONTH(AE461))</f>
        <v/>
      </c>
      <c r="AG461" s="599" t="str">
        <f>IF($AD461="","",VLOOKUP(AD461,Invoer!$F$15:$AU$1999,3,FALSE))</f>
        <v/>
      </c>
      <c r="AH461" s="599" t="str">
        <f>IF($AD461="","",IF(AG461&lt;&gt;"Liq","",VLOOKUP(AD461,Invoer!$F$15:$AU$1999,4,FALSE)))</f>
        <v/>
      </c>
      <c r="AI461" s="677" t="str">
        <f>IF($AD461="","",VLOOKUP(AD461,Invoer!$F$15:$AU$1999,5,FALSE))</f>
        <v/>
      </c>
      <c r="AJ461" s="599" t="str">
        <f>IF($AD461="","",VLOOKUP(AD461,Invoer!$F$15:$AU$1999,6,FALSE))</f>
        <v/>
      </c>
      <c r="AK461" s="599" t="str">
        <f>IF($AD461="","",VLOOKUP(AD461,Invoer!$F$15:$AU$1999,9,FALSE))</f>
        <v/>
      </c>
      <c r="AL461" s="599" t="str">
        <f>IF($AD461="","",VLOOKUP(AD461,Invoer!$F$15:$AU$1999,10,FALSE))</f>
        <v/>
      </c>
      <c r="AM461" s="599" t="str">
        <f>IF($AD461="","",VLOOKUP(AD461,Invoer!$F$15:$BB$1999,14,FALSE))</f>
        <v/>
      </c>
      <c r="AN461" s="599" t="str">
        <f>IF($AD461="","",VLOOKUP(AD461,Invoer!$F$15:$AU$1999,11,FALSE))</f>
        <v/>
      </c>
      <c r="AO461" s="662" t="str">
        <f>IF($AD461="","",VLOOKUP(AD461,Invoer!$F$15:$AU$1999,15,FALSE))</f>
        <v/>
      </c>
      <c r="AP461" s="599" t="str">
        <f>IF($AD461="","",VLOOKUP(AD461,Invoer!$F$15:$AU$1999,19,FALSE))</f>
        <v/>
      </c>
      <c r="AQ461" s="662" t="str">
        <f>IF($AD461="","",VLOOKUP(AD461,Invoer!$F$15:$AU$1999,24,FALSE))</f>
        <v/>
      </c>
      <c r="AR461" s="662" t="str">
        <f>IF($AD461="","",VLOOKUP(AD461,Invoer!$F$15:$AU$1999,17,FALSE))</f>
        <v/>
      </c>
      <c r="AS461" s="678" t="str">
        <f t="shared" si="237"/>
        <v/>
      </c>
      <c r="AT461" s="676" t="str">
        <f t="shared" si="241"/>
        <v/>
      </c>
      <c r="AU461" s="77" t="e">
        <f t="shared" si="242"/>
        <v>#VALUE!</v>
      </c>
      <c r="AW461" s="57"/>
      <c r="AX461" s="57"/>
      <c r="BA461" s="83" t="e">
        <f ca="1">Invoer!DW466</f>
        <v>#N/A</v>
      </c>
      <c r="BB461" s="599" t="str">
        <f t="shared" ref="BB461:BB524" ca="1" si="254">IF(ISERROR($BA461),"",BA461)</f>
        <v/>
      </c>
      <c r="BC461" s="673" t="str">
        <f ca="1">IF($BB461="","",VLOOKUP(BB461,Invoer!$F$15:$AU$1999,2,FALSE))</f>
        <v/>
      </c>
      <c r="BD461" s="599" t="str">
        <f t="shared" ref="BD461:BD524" ca="1" si="255">IF(BB461="","",MONTH(BC461))</f>
        <v/>
      </c>
      <c r="BE461" s="599" t="str">
        <f ca="1">IF($BB461="","",VLOOKUP(BB461,Invoer!$F$15:$AU$1999,5,FALSE))</f>
        <v/>
      </c>
      <c r="BF461" s="599" t="str">
        <f ca="1">IF($BB461="","",VLOOKUP(BB461,Invoer!$F$15:$AU$1999,6,FALSE))</f>
        <v/>
      </c>
      <c r="BG461" s="599" t="str">
        <f ca="1">IF($BB461="","",VLOOKUP(BB461,Invoer!$F$15:$AU$1999,9,FALSE))</f>
        <v/>
      </c>
      <c r="BH461" s="599" t="str">
        <f ca="1">IF($BB461="","",VLOOKUP(BB461,Invoer!$F$15:$AU$1999,10,FALSE))</f>
        <v/>
      </c>
      <c r="BI461" s="599" t="str">
        <f ca="1">IF($BB461="","",VLOOKUP(BB461,Invoer!$F$15:$BB$1999,14,FALSE))</f>
        <v/>
      </c>
      <c r="BJ461" s="599" t="str">
        <f ca="1">IF($BB461="","",VLOOKUP(BB461,Invoer!$F$15:$AU$1999,11,FALSE))</f>
        <v/>
      </c>
      <c r="BK461" s="662" t="str">
        <f t="shared" ref="BK461:BK524" ca="1" si="256">IF($BB461="","",-BO461)</f>
        <v/>
      </c>
      <c r="BL461" s="662" t="str">
        <f t="shared" ref="BL461:BL524" ca="1" si="257">IF(ISERROR(BS461),"",BS461)</f>
        <v/>
      </c>
      <c r="BM461" s="679" t="str">
        <f t="shared" ref="BM461:BM524" ca="1" si="258">IF($BB461="","",IF(BE462=BE461,"","Σ"))</f>
        <v/>
      </c>
      <c r="BN461" s="662" t="str">
        <f t="shared" ca="1" si="240"/>
        <v/>
      </c>
      <c r="BO461" s="662" t="str">
        <f ca="1">IF($BB461="","",VLOOKUP(BB461,Invoer!$F$15:$AU$1999,15,FALSE))</f>
        <v/>
      </c>
      <c r="BP461" s="662" t="str">
        <f ca="1">IF($BB461="","",VLOOKUP(BB461,Invoer!$F$15:$AU$1999,24,FALSE))</f>
        <v/>
      </c>
      <c r="BQ461" s="662" t="str">
        <f ca="1">IF($BB461="","",VLOOKUP(BB461,Invoer!$F$15:$AU$1999,17,FALSE))</f>
        <v/>
      </c>
      <c r="BS461" s="73" t="e">
        <f t="shared" ca="1" si="238"/>
        <v>#VALUE!</v>
      </c>
      <c r="BT461" s="57" t="str">
        <f t="shared" ca="1" si="239"/>
        <v/>
      </c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O461" s="61" t="e">
        <f ca="1">IF($DN$4&lt;3,Invoer!EB466,Invoer!EA466)</f>
        <v>#N/A</v>
      </c>
      <c r="DP461" s="599" t="str">
        <f t="shared" ca="1" si="243"/>
        <v/>
      </c>
      <c r="DQ461" s="673" t="str">
        <f ca="1">IF($DP461="","",VLOOKUP(DP461,Invoer!$F$15:$AU$1999,2,FALSE))</f>
        <v/>
      </c>
      <c r="DR461" s="599" t="str">
        <f t="shared" ca="1" si="244"/>
        <v/>
      </c>
      <c r="DS461" s="599" t="str">
        <f ca="1">IF($DP461="","",VLOOKUP(DP461,Invoer!$F$15:$AU$1999,3,FALSE))</f>
        <v/>
      </c>
      <c r="DT461" s="599" t="str">
        <f ca="1">IF($DP461="","",IF(DS461&lt;&gt;"Liq","",VLOOKUP(DP461,Invoer!$F$15:$AU$1999,4,FALSE)))</f>
        <v/>
      </c>
      <c r="DU461" s="599" t="str">
        <f ca="1">IF($DP461="","",VLOOKUP(DP461,Invoer!$F$15:$AU$1999,5,FALSE))</f>
        <v/>
      </c>
      <c r="DV461" s="599" t="str">
        <f ca="1">IF($DP461="","",VLOOKUP(DP461,Invoer!$F$15:$AU$1999,6,FALSE))</f>
        <v/>
      </c>
      <c r="DW461" s="599" t="str">
        <f ca="1">IF($DP461="","",VLOOKUP(DP461,Invoer!$F$15:$AU$1999,9,FALSE))</f>
        <v/>
      </c>
      <c r="DX461" s="599" t="str">
        <f ca="1">IF($DP461="","",VLOOKUP(DP461,Invoer!$F$15:$AU$1999,10,FALSE))</f>
        <v/>
      </c>
      <c r="DY461" s="595" t="str">
        <f ca="1">IF($DP461="","",VLOOKUP(DP461,Invoer!$F$15:$AU$1999,11,FALSE))</f>
        <v/>
      </c>
      <c r="DZ461" s="662" t="str">
        <f ca="1">IF($DP461="","",IF($DN$4&gt;2,"",VLOOKUP(DP461,Invoer!CQ:CS,3,FALSE)))</f>
        <v/>
      </c>
      <c r="EA461" s="541" t="str">
        <f ca="1">IF($DP461="","",IF(ISERROR(DQ461),0,IF($DN$4&lt;3,"",VLOOKUP(DP461,Invoer!$F$15:$AU$1999,15,FALSE))))</f>
        <v/>
      </c>
      <c r="EB461" s="595" t="str">
        <f ca="1">IF($DP461="","",IF($DN$4&lt;3,"",VLOOKUP(DP461,Invoer!$F$15:$AU$1999,19,FALSE)))</f>
        <v/>
      </c>
      <c r="EC461" s="541" t="str">
        <f ca="1">IF($DP461="","",IF(ISERROR(DQ461),0,IF($DN$4&lt;3,"",VLOOKUP(DP461,Invoer!$F$15:$AU$1999,24,FALSE))))</f>
        <v/>
      </c>
      <c r="ED461" s="541" t="str">
        <f ca="1">IF($DP461="","",IF(ISERROR(DQ461),0,IF($DN$4&lt;3,"",VLOOKUP(DP461,Invoer!$F$15:$AU$1999,17,FALSE))))</f>
        <v/>
      </c>
      <c r="EH461" s="89" t="e">
        <f ca="1">Invoer!CP466</f>
        <v>#N/A</v>
      </c>
      <c r="EI461" s="599" t="str">
        <f t="shared" ca="1" si="245"/>
        <v/>
      </c>
      <c r="EJ461" s="673" t="str">
        <f ca="1">IF(EI461="","",VLOOKUP(EI461,Invoer!$F$15:$AU$1999,2,FALSE))</f>
        <v/>
      </c>
      <c r="EK461" s="599" t="str">
        <f t="shared" ca="1" si="246"/>
        <v/>
      </c>
      <c r="EL461" s="599" t="str">
        <f ca="1">IF($EI461="","",VLOOKUP(EI461,Invoer!$F$15:$AU$1999,3,FALSE))</f>
        <v/>
      </c>
      <c r="EM461" s="599" t="str">
        <f ca="1">IF($EI461="","",IF(EL461&lt;&gt;"Liq","",VLOOKUP(EI461,Invoer!$F$15:$AU$1999,4,FALSE)))</f>
        <v/>
      </c>
      <c r="EN461" s="599" t="str">
        <f ca="1">IF($EI461="","",VLOOKUP(EI461,Invoer!$F$15:$AU$1999,6,FALSE))</f>
        <v/>
      </c>
      <c r="EO461" s="599" t="str">
        <f ca="1">IF(EI461="","",VLOOKUP(EI461,Invoer!$F$15:$AU$1999,9,FALSE))</f>
        <v/>
      </c>
      <c r="EP461" s="599" t="str">
        <f ca="1">IF(EI461="","",VLOOKUP(EI461,Invoer!$F$15:$AU$1999,10,FALSE))</f>
        <v/>
      </c>
      <c r="EQ461" s="599" t="str">
        <f ca="1">IF(EI461="","",VLOOKUP(EI461,Invoer!$F$15:$AU$1999,11,FALSE))</f>
        <v/>
      </c>
      <c r="ER461" s="662" t="str">
        <f ca="1">IF(EI461="","",VLOOKUP(EI461,Invoer!CQ:CS,3,FALSE))</f>
        <v/>
      </c>
      <c r="ES461" s="662" t="str">
        <f t="shared" ca="1" si="247"/>
        <v/>
      </c>
      <c r="ET461" s="513" t="str">
        <f t="shared" ca="1" si="248"/>
        <v/>
      </c>
      <c r="EU461" s="112" t="str">
        <f t="shared" ca="1" si="249"/>
        <v/>
      </c>
      <c r="EV461" s="83" t="s">
        <v>160</v>
      </c>
      <c r="EW461" s="682" t="str">
        <f t="shared" ca="1" si="250"/>
        <v/>
      </c>
      <c r="EX461" s="662" t="str">
        <f t="shared" ca="1" si="251"/>
        <v/>
      </c>
      <c r="EY461"/>
      <c r="EZ461" s="56" t="e">
        <f t="shared" ref="EZ461:EZ524" ca="1" si="259">IF(EP461=EP460,ER461+EZ460,ER461)</f>
        <v>#VALUE!</v>
      </c>
      <c r="FA461" s="56" t="e">
        <f t="shared" ref="FA461:FA524" ca="1" si="260">IF(EO461=EO460,ER461+FA460,ER461)</f>
        <v>#VALUE!</v>
      </c>
      <c r="FE461"/>
      <c r="FI461"/>
      <c r="FJ461"/>
    </row>
    <row r="462" spans="29:166" ht="12" customHeight="1" x14ac:dyDescent="0.2">
      <c r="AC462" s="435" t="str">
        <f>IF($AC$7&lt;3,Invoer!DR467,IF($AC$7=3,Invoer!BT467,"x"))</f>
        <v>x</v>
      </c>
      <c r="AD462" s="599" t="str">
        <f t="shared" si="252"/>
        <v/>
      </c>
      <c r="AE462" s="673" t="str">
        <f>IF($AD462="","",VLOOKUP(AD462,Invoer!$F$15:$AU$1999,2,FALSE))</f>
        <v/>
      </c>
      <c r="AF462" s="599" t="str">
        <f t="shared" si="253"/>
        <v/>
      </c>
      <c r="AG462" s="599" t="str">
        <f>IF($AD462="","",VLOOKUP(AD462,Invoer!$F$15:$AU$1999,3,FALSE))</f>
        <v/>
      </c>
      <c r="AH462" s="599" t="str">
        <f>IF($AD462="","",IF(AG462&lt;&gt;"Liq","",VLOOKUP(AD462,Invoer!$F$15:$AU$1999,4,FALSE)))</f>
        <v/>
      </c>
      <c r="AI462" s="677" t="str">
        <f>IF($AD462="","",VLOOKUP(AD462,Invoer!$F$15:$AU$1999,5,FALSE))</f>
        <v/>
      </c>
      <c r="AJ462" s="599" t="str">
        <f>IF($AD462="","",VLOOKUP(AD462,Invoer!$F$15:$AU$1999,6,FALSE))</f>
        <v/>
      </c>
      <c r="AK462" s="599" t="str">
        <f>IF($AD462="","",VLOOKUP(AD462,Invoer!$F$15:$AU$1999,9,FALSE))</f>
        <v/>
      </c>
      <c r="AL462" s="599" t="str">
        <f>IF($AD462="","",VLOOKUP(AD462,Invoer!$F$15:$AU$1999,10,FALSE))</f>
        <v/>
      </c>
      <c r="AM462" s="599" t="str">
        <f>IF($AD462="","",VLOOKUP(AD462,Invoer!$F$15:$BB$1999,14,FALSE))</f>
        <v/>
      </c>
      <c r="AN462" s="599" t="str">
        <f>IF($AD462="","",VLOOKUP(AD462,Invoer!$F$15:$AU$1999,11,FALSE))</f>
        <v/>
      </c>
      <c r="AO462" s="662" t="str">
        <f>IF($AD462="","",VLOOKUP(AD462,Invoer!$F$15:$AU$1999,15,FALSE))</f>
        <v/>
      </c>
      <c r="AP462" s="599" t="str">
        <f>IF($AD462="","",VLOOKUP(AD462,Invoer!$F$15:$AU$1999,19,FALSE))</f>
        <v/>
      </c>
      <c r="AQ462" s="662" t="str">
        <f>IF($AD462="","",VLOOKUP(AD462,Invoer!$F$15:$AU$1999,24,FALSE))</f>
        <v/>
      </c>
      <c r="AR462" s="662" t="str">
        <f>IF($AD462="","",VLOOKUP(AD462,Invoer!$F$15:$AU$1999,17,FALSE))</f>
        <v/>
      </c>
      <c r="AS462" s="678" t="str">
        <f t="shared" ref="AS462:AS525" si="261">IF(AND(AR462&lt;&gt;"",AT462&lt;&gt;""),"Σ","")</f>
        <v/>
      </c>
      <c r="AT462" s="676" t="str">
        <f t="shared" si="241"/>
        <v/>
      </c>
      <c r="AU462" s="77" t="e">
        <f t="shared" si="242"/>
        <v>#VALUE!</v>
      </c>
      <c r="AW462" s="57"/>
      <c r="AX462" s="57"/>
      <c r="BA462" s="83" t="e">
        <f ca="1">Invoer!DW467</f>
        <v>#N/A</v>
      </c>
      <c r="BB462" s="599" t="str">
        <f t="shared" ca="1" si="254"/>
        <v/>
      </c>
      <c r="BC462" s="673" t="str">
        <f ca="1">IF($BB462="","",VLOOKUP(BB462,Invoer!$F$15:$AU$1999,2,FALSE))</f>
        <v/>
      </c>
      <c r="BD462" s="599" t="str">
        <f t="shared" ca="1" si="255"/>
        <v/>
      </c>
      <c r="BE462" s="599" t="str">
        <f ca="1">IF($BB462="","",VLOOKUP(BB462,Invoer!$F$15:$AU$1999,5,FALSE))</f>
        <v/>
      </c>
      <c r="BF462" s="599" t="str">
        <f ca="1">IF($BB462="","",VLOOKUP(BB462,Invoer!$F$15:$AU$1999,6,FALSE))</f>
        <v/>
      </c>
      <c r="BG462" s="599" t="str">
        <f ca="1">IF($BB462="","",VLOOKUP(BB462,Invoer!$F$15:$AU$1999,9,FALSE))</f>
        <v/>
      </c>
      <c r="BH462" s="599" t="str">
        <f ca="1">IF($BB462="","",VLOOKUP(BB462,Invoer!$F$15:$AU$1999,10,FALSE))</f>
        <v/>
      </c>
      <c r="BI462" s="599" t="str">
        <f ca="1">IF($BB462="","",VLOOKUP(BB462,Invoer!$F$15:$BB$1999,14,FALSE))</f>
        <v/>
      </c>
      <c r="BJ462" s="599" t="str">
        <f ca="1">IF($BB462="","",VLOOKUP(BB462,Invoer!$F$15:$AU$1999,11,FALSE))</f>
        <v/>
      </c>
      <c r="BK462" s="662" t="str">
        <f t="shared" ca="1" si="256"/>
        <v/>
      </c>
      <c r="BL462" s="662" t="str">
        <f t="shared" ca="1" si="257"/>
        <v/>
      </c>
      <c r="BM462" s="679" t="str">
        <f t="shared" ca="1" si="258"/>
        <v/>
      </c>
      <c r="BN462" s="662" t="str">
        <f t="shared" ca="1" si="240"/>
        <v/>
      </c>
      <c r="BO462" s="662" t="str">
        <f ca="1">IF($BB462="","",VLOOKUP(BB462,Invoer!$F$15:$AU$1999,15,FALSE))</f>
        <v/>
      </c>
      <c r="BP462" s="662" t="str">
        <f ca="1">IF($BB462="","",VLOOKUP(BB462,Invoer!$F$15:$AU$1999,24,FALSE))</f>
        <v/>
      </c>
      <c r="BQ462" s="662" t="str">
        <f ca="1">IF($BB462="","",VLOOKUP(BB462,Invoer!$F$15:$AU$1999,17,FALSE))</f>
        <v/>
      </c>
      <c r="BS462" s="73" t="e">
        <f t="shared" ref="BS462:BS525" ca="1" si="262">BK462+BS461</f>
        <v>#VALUE!</v>
      </c>
      <c r="BT462" s="57" t="str">
        <f t="shared" ref="BT462:BT525" ca="1" si="263">IF($BB462="","",IF(BE462=BE461,BT461+BK462,BK462))</f>
        <v/>
      </c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O462" s="61" t="e">
        <f ca="1">IF($DN$4&lt;3,Invoer!EB467,Invoer!EA467)</f>
        <v>#N/A</v>
      </c>
      <c r="DP462" s="599" t="str">
        <f t="shared" ca="1" si="243"/>
        <v/>
      </c>
      <c r="DQ462" s="673" t="str">
        <f ca="1">IF($DP462="","",VLOOKUP(DP462,Invoer!$F$15:$AU$1999,2,FALSE))</f>
        <v/>
      </c>
      <c r="DR462" s="599" t="str">
        <f t="shared" ca="1" si="244"/>
        <v/>
      </c>
      <c r="DS462" s="599" t="str">
        <f ca="1">IF($DP462="","",VLOOKUP(DP462,Invoer!$F$15:$AU$1999,3,FALSE))</f>
        <v/>
      </c>
      <c r="DT462" s="599" t="str">
        <f ca="1">IF($DP462="","",IF(DS462&lt;&gt;"Liq","",VLOOKUP(DP462,Invoer!$F$15:$AU$1999,4,FALSE)))</f>
        <v/>
      </c>
      <c r="DU462" s="599" t="str">
        <f ca="1">IF($DP462="","",VLOOKUP(DP462,Invoer!$F$15:$AU$1999,5,FALSE))</f>
        <v/>
      </c>
      <c r="DV462" s="599" t="str">
        <f ca="1">IF($DP462="","",VLOOKUP(DP462,Invoer!$F$15:$AU$1999,6,FALSE))</f>
        <v/>
      </c>
      <c r="DW462" s="599" t="str">
        <f ca="1">IF($DP462="","",VLOOKUP(DP462,Invoer!$F$15:$AU$1999,9,FALSE))</f>
        <v/>
      </c>
      <c r="DX462" s="599" t="str">
        <f ca="1">IF($DP462="","",VLOOKUP(DP462,Invoer!$F$15:$AU$1999,10,FALSE))</f>
        <v/>
      </c>
      <c r="DY462" s="595" t="str">
        <f ca="1">IF($DP462="","",VLOOKUP(DP462,Invoer!$F$15:$AU$1999,11,FALSE))</f>
        <v/>
      </c>
      <c r="DZ462" s="662" t="str">
        <f ca="1">IF($DP462="","",IF($DN$4&gt;2,"",VLOOKUP(DP462,Invoer!CQ:CS,3,FALSE)))</f>
        <v/>
      </c>
      <c r="EA462" s="541" t="str">
        <f ca="1">IF($DP462="","",IF(ISERROR(DQ462),0,IF($DN$4&lt;3,"",VLOOKUP(DP462,Invoer!$F$15:$AU$1999,15,FALSE))))</f>
        <v/>
      </c>
      <c r="EB462" s="595" t="str">
        <f ca="1">IF($DP462="","",IF($DN$4&lt;3,"",VLOOKUP(DP462,Invoer!$F$15:$AU$1999,19,FALSE)))</f>
        <v/>
      </c>
      <c r="EC462" s="541" t="str">
        <f ca="1">IF($DP462="","",IF(ISERROR(DQ462),0,IF($DN$4&lt;3,"",VLOOKUP(DP462,Invoer!$F$15:$AU$1999,24,FALSE))))</f>
        <v/>
      </c>
      <c r="ED462" s="541" t="str">
        <f ca="1">IF($DP462="","",IF(ISERROR(DQ462),0,IF($DN$4&lt;3,"",VLOOKUP(DP462,Invoer!$F$15:$AU$1999,17,FALSE))))</f>
        <v/>
      </c>
      <c r="EH462" s="89" t="e">
        <f ca="1">Invoer!CP467</f>
        <v>#N/A</v>
      </c>
      <c r="EI462" s="599" t="str">
        <f t="shared" ca="1" si="245"/>
        <v/>
      </c>
      <c r="EJ462" s="673" t="str">
        <f ca="1">IF(EI462="","",VLOOKUP(EI462,Invoer!$F$15:$AU$1999,2,FALSE))</f>
        <v/>
      </c>
      <c r="EK462" s="599" t="str">
        <f t="shared" ca="1" si="246"/>
        <v/>
      </c>
      <c r="EL462" s="599" t="str">
        <f ca="1">IF($EI462="","",VLOOKUP(EI462,Invoer!$F$15:$AU$1999,3,FALSE))</f>
        <v/>
      </c>
      <c r="EM462" s="599" t="str">
        <f ca="1">IF($EI462="","",IF(EL462&lt;&gt;"Liq","",VLOOKUP(EI462,Invoer!$F$15:$AU$1999,4,FALSE)))</f>
        <v/>
      </c>
      <c r="EN462" s="599" t="str">
        <f ca="1">IF($EI462="","",VLOOKUP(EI462,Invoer!$F$15:$AU$1999,6,FALSE))</f>
        <v/>
      </c>
      <c r="EO462" s="599" t="str">
        <f ca="1">IF(EI462="","",VLOOKUP(EI462,Invoer!$F$15:$AU$1999,9,FALSE))</f>
        <v/>
      </c>
      <c r="EP462" s="599" t="str">
        <f ca="1">IF(EI462="","",VLOOKUP(EI462,Invoer!$F$15:$AU$1999,10,FALSE))</f>
        <v/>
      </c>
      <c r="EQ462" s="599" t="str">
        <f ca="1">IF(EI462="","",VLOOKUP(EI462,Invoer!$F$15:$AU$1999,11,FALSE))</f>
        <v/>
      </c>
      <c r="ER462" s="662" t="str">
        <f ca="1">IF(EI462="","",VLOOKUP(EI462,Invoer!CQ:CS,3,FALSE))</f>
        <v/>
      </c>
      <c r="ES462" s="662" t="str">
        <f t="shared" ca="1" si="247"/>
        <v/>
      </c>
      <c r="ET462" s="513" t="str">
        <f t="shared" ca="1" si="248"/>
        <v/>
      </c>
      <c r="EU462" s="112" t="str">
        <f t="shared" ca="1" si="249"/>
        <v/>
      </c>
      <c r="EV462" s="83" t="s">
        <v>160</v>
      </c>
      <c r="EW462" s="682" t="str">
        <f t="shared" ca="1" si="250"/>
        <v/>
      </c>
      <c r="EX462" s="662" t="str">
        <f t="shared" ca="1" si="251"/>
        <v/>
      </c>
      <c r="EY462"/>
      <c r="EZ462" s="56" t="e">
        <f t="shared" ca="1" si="259"/>
        <v>#VALUE!</v>
      </c>
      <c r="FA462" s="56" t="e">
        <f t="shared" ca="1" si="260"/>
        <v>#VALUE!</v>
      </c>
      <c r="FE462"/>
      <c r="FI462"/>
      <c r="FJ462"/>
    </row>
    <row r="463" spans="29:166" ht="12" customHeight="1" x14ac:dyDescent="0.2">
      <c r="AC463" s="435" t="str">
        <f>IF($AC$7&lt;3,Invoer!DR468,IF($AC$7=3,Invoer!BT468,"x"))</f>
        <v>x</v>
      </c>
      <c r="AD463" s="599" t="str">
        <f t="shared" si="252"/>
        <v/>
      </c>
      <c r="AE463" s="673" t="str">
        <f>IF($AD463="","",VLOOKUP(AD463,Invoer!$F$15:$AU$1999,2,FALSE))</f>
        <v/>
      </c>
      <c r="AF463" s="599" t="str">
        <f t="shared" si="253"/>
        <v/>
      </c>
      <c r="AG463" s="599" t="str">
        <f>IF($AD463="","",VLOOKUP(AD463,Invoer!$F$15:$AU$1999,3,FALSE))</f>
        <v/>
      </c>
      <c r="AH463" s="599" t="str">
        <f>IF($AD463="","",IF(AG463&lt;&gt;"Liq","",VLOOKUP(AD463,Invoer!$F$15:$AU$1999,4,FALSE)))</f>
        <v/>
      </c>
      <c r="AI463" s="677" t="str">
        <f>IF($AD463="","",VLOOKUP(AD463,Invoer!$F$15:$AU$1999,5,FALSE))</f>
        <v/>
      </c>
      <c r="AJ463" s="599" t="str">
        <f>IF($AD463="","",VLOOKUP(AD463,Invoer!$F$15:$AU$1999,6,FALSE))</f>
        <v/>
      </c>
      <c r="AK463" s="599" t="str">
        <f>IF($AD463="","",VLOOKUP(AD463,Invoer!$F$15:$AU$1999,9,FALSE))</f>
        <v/>
      </c>
      <c r="AL463" s="599" t="str">
        <f>IF($AD463="","",VLOOKUP(AD463,Invoer!$F$15:$AU$1999,10,FALSE))</f>
        <v/>
      </c>
      <c r="AM463" s="599" t="str">
        <f>IF($AD463="","",VLOOKUP(AD463,Invoer!$F$15:$BB$1999,14,FALSE))</f>
        <v/>
      </c>
      <c r="AN463" s="599" t="str">
        <f>IF($AD463="","",VLOOKUP(AD463,Invoer!$F$15:$AU$1999,11,FALSE))</f>
        <v/>
      </c>
      <c r="AO463" s="662" t="str">
        <f>IF($AD463="","",VLOOKUP(AD463,Invoer!$F$15:$AU$1999,15,FALSE))</f>
        <v/>
      </c>
      <c r="AP463" s="599" t="str">
        <f>IF($AD463="","",VLOOKUP(AD463,Invoer!$F$15:$AU$1999,19,FALSE))</f>
        <v/>
      </c>
      <c r="AQ463" s="662" t="str">
        <f>IF($AD463="","",VLOOKUP(AD463,Invoer!$F$15:$AU$1999,24,FALSE))</f>
        <v/>
      </c>
      <c r="AR463" s="662" t="str">
        <f>IF($AD463="","",VLOOKUP(AD463,Invoer!$F$15:$AU$1999,17,FALSE))</f>
        <v/>
      </c>
      <c r="AS463" s="678" t="str">
        <f t="shared" si="261"/>
        <v/>
      </c>
      <c r="AT463" s="676" t="str">
        <f t="shared" si="241"/>
        <v/>
      </c>
      <c r="AU463" s="77" t="e">
        <f t="shared" si="242"/>
        <v>#VALUE!</v>
      </c>
      <c r="AW463" s="57"/>
      <c r="AX463" s="57"/>
      <c r="BA463" s="83" t="e">
        <f ca="1">Invoer!DW468</f>
        <v>#N/A</v>
      </c>
      <c r="BB463" s="599" t="str">
        <f t="shared" ca="1" si="254"/>
        <v/>
      </c>
      <c r="BC463" s="673" t="str">
        <f ca="1">IF($BB463="","",VLOOKUP(BB463,Invoer!$F$15:$AU$1999,2,FALSE))</f>
        <v/>
      </c>
      <c r="BD463" s="599" t="str">
        <f t="shared" ca="1" si="255"/>
        <v/>
      </c>
      <c r="BE463" s="599" t="str">
        <f ca="1">IF($BB463="","",VLOOKUP(BB463,Invoer!$F$15:$AU$1999,5,FALSE))</f>
        <v/>
      </c>
      <c r="BF463" s="599" t="str">
        <f ca="1">IF($BB463="","",VLOOKUP(BB463,Invoer!$F$15:$AU$1999,6,FALSE))</f>
        <v/>
      </c>
      <c r="BG463" s="599" t="str">
        <f ca="1">IF($BB463="","",VLOOKUP(BB463,Invoer!$F$15:$AU$1999,9,FALSE))</f>
        <v/>
      </c>
      <c r="BH463" s="599" t="str">
        <f ca="1">IF($BB463="","",VLOOKUP(BB463,Invoer!$F$15:$AU$1999,10,FALSE))</f>
        <v/>
      </c>
      <c r="BI463" s="599" t="str">
        <f ca="1">IF($BB463="","",VLOOKUP(BB463,Invoer!$F$15:$BB$1999,14,FALSE))</f>
        <v/>
      </c>
      <c r="BJ463" s="599" t="str">
        <f ca="1">IF($BB463="","",VLOOKUP(BB463,Invoer!$F$15:$AU$1999,11,FALSE))</f>
        <v/>
      </c>
      <c r="BK463" s="662" t="str">
        <f t="shared" ca="1" si="256"/>
        <v/>
      </c>
      <c r="BL463" s="662" t="str">
        <f t="shared" ca="1" si="257"/>
        <v/>
      </c>
      <c r="BM463" s="679" t="str">
        <f t="shared" ca="1" si="258"/>
        <v/>
      </c>
      <c r="BN463" s="662" t="str">
        <f t="shared" ca="1" si="240"/>
        <v/>
      </c>
      <c r="BO463" s="662" t="str">
        <f ca="1">IF($BB463="","",VLOOKUP(BB463,Invoer!$F$15:$AU$1999,15,FALSE))</f>
        <v/>
      </c>
      <c r="BP463" s="662" t="str">
        <f ca="1">IF($BB463="","",VLOOKUP(BB463,Invoer!$F$15:$AU$1999,24,FALSE))</f>
        <v/>
      </c>
      <c r="BQ463" s="662" t="str">
        <f ca="1">IF($BB463="","",VLOOKUP(BB463,Invoer!$F$15:$AU$1999,17,FALSE))</f>
        <v/>
      </c>
      <c r="BS463" s="73" t="e">
        <f t="shared" ca="1" si="262"/>
        <v>#VALUE!</v>
      </c>
      <c r="BT463" s="57" t="str">
        <f t="shared" ca="1" si="263"/>
        <v/>
      </c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O463" s="61" t="e">
        <f ca="1">IF($DN$4&lt;3,Invoer!EB468,Invoer!EA468)</f>
        <v>#N/A</v>
      </c>
      <c r="DP463" s="599" t="str">
        <f t="shared" ca="1" si="243"/>
        <v/>
      </c>
      <c r="DQ463" s="673" t="str">
        <f ca="1">IF($DP463="","",VLOOKUP(DP463,Invoer!$F$15:$AU$1999,2,FALSE))</f>
        <v/>
      </c>
      <c r="DR463" s="599" t="str">
        <f t="shared" ca="1" si="244"/>
        <v/>
      </c>
      <c r="DS463" s="599" t="str">
        <f ca="1">IF($DP463="","",VLOOKUP(DP463,Invoer!$F$15:$AU$1999,3,FALSE))</f>
        <v/>
      </c>
      <c r="DT463" s="599" t="str">
        <f ca="1">IF($DP463="","",IF(DS463&lt;&gt;"Liq","",VLOOKUP(DP463,Invoer!$F$15:$AU$1999,4,FALSE)))</f>
        <v/>
      </c>
      <c r="DU463" s="599" t="str">
        <f ca="1">IF($DP463="","",VLOOKUP(DP463,Invoer!$F$15:$AU$1999,5,FALSE))</f>
        <v/>
      </c>
      <c r="DV463" s="599" t="str">
        <f ca="1">IF($DP463="","",VLOOKUP(DP463,Invoer!$F$15:$AU$1999,6,FALSE))</f>
        <v/>
      </c>
      <c r="DW463" s="599" t="str">
        <f ca="1">IF($DP463="","",VLOOKUP(DP463,Invoer!$F$15:$AU$1999,9,FALSE))</f>
        <v/>
      </c>
      <c r="DX463" s="599" t="str">
        <f ca="1">IF($DP463="","",VLOOKUP(DP463,Invoer!$F$15:$AU$1999,10,FALSE))</f>
        <v/>
      </c>
      <c r="DY463" s="595" t="str">
        <f ca="1">IF($DP463="","",VLOOKUP(DP463,Invoer!$F$15:$AU$1999,11,FALSE))</f>
        <v/>
      </c>
      <c r="DZ463" s="662" t="str">
        <f ca="1">IF($DP463="","",IF($DN$4&gt;2,"",VLOOKUP(DP463,Invoer!CQ:CS,3,FALSE)))</f>
        <v/>
      </c>
      <c r="EA463" s="541" t="str">
        <f ca="1">IF($DP463="","",IF(ISERROR(DQ463),0,IF($DN$4&lt;3,"",VLOOKUP(DP463,Invoer!$F$15:$AU$1999,15,FALSE))))</f>
        <v/>
      </c>
      <c r="EB463" s="595" t="str">
        <f ca="1">IF($DP463="","",IF($DN$4&lt;3,"",VLOOKUP(DP463,Invoer!$F$15:$AU$1999,19,FALSE)))</f>
        <v/>
      </c>
      <c r="EC463" s="541" t="str">
        <f ca="1">IF($DP463="","",IF(ISERROR(DQ463),0,IF($DN$4&lt;3,"",VLOOKUP(DP463,Invoer!$F$15:$AU$1999,24,FALSE))))</f>
        <v/>
      </c>
      <c r="ED463" s="541" t="str">
        <f ca="1">IF($DP463="","",IF(ISERROR(DQ463),0,IF($DN$4&lt;3,"",VLOOKUP(DP463,Invoer!$F$15:$AU$1999,17,FALSE))))</f>
        <v/>
      </c>
      <c r="EH463" s="89" t="e">
        <f ca="1">Invoer!CP468</f>
        <v>#N/A</v>
      </c>
      <c r="EI463" s="599" t="str">
        <f t="shared" ca="1" si="245"/>
        <v/>
      </c>
      <c r="EJ463" s="673" t="str">
        <f ca="1">IF(EI463="","",VLOOKUP(EI463,Invoer!$F$15:$AU$1999,2,FALSE))</f>
        <v/>
      </c>
      <c r="EK463" s="599" t="str">
        <f t="shared" ca="1" si="246"/>
        <v/>
      </c>
      <c r="EL463" s="599" t="str">
        <f ca="1">IF($EI463="","",VLOOKUP(EI463,Invoer!$F$15:$AU$1999,3,FALSE))</f>
        <v/>
      </c>
      <c r="EM463" s="599" t="str">
        <f ca="1">IF($EI463="","",IF(EL463&lt;&gt;"Liq","",VLOOKUP(EI463,Invoer!$F$15:$AU$1999,4,FALSE)))</f>
        <v/>
      </c>
      <c r="EN463" s="599" t="str">
        <f ca="1">IF($EI463="","",VLOOKUP(EI463,Invoer!$F$15:$AU$1999,6,FALSE))</f>
        <v/>
      </c>
      <c r="EO463" s="599" t="str">
        <f ca="1">IF(EI463="","",VLOOKUP(EI463,Invoer!$F$15:$AU$1999,9,FALSE))</f>
        <v/>
      </c>
      <c r="EP463" s="599" t="str">
        <f ca="1">IF(EI463="","",VLOOKUP(EI463,Invoer!$F$15:$AU$1999,10,FALSE))</f>
        <v/>
      </c>
      <c r="EQ463" s="599" t="str">
        <f ca="1">IF(EI463="","",VLOOKUP(EI463,Invoer!$F$15:$AU$1999,11,FALSE))</f>
        <v/>
      </c>
      <c r="ER463" s="662" t="str">
        <f ca="1">IF(EI463="","",VLOOKUP(EI463,Invoer!CQ:CS,3,FALSE))</f>
        <v/>
      </c>
      <c r="ES463" s="662" t="str">
        <f t="shared" ca="1" si="247"/>
        <v/>
      </c>
      <c r="ET463" s="513" t="str">
        <f t="shared" ca="1" si="248"/>
        <v/>
      </c>
      <c r="EU463" s="112" t="str">
        <f t="shared" ca="1" si="249"/>
        <v/>
      </c>
      <c r="EV463" s="83" t="s">
        <v>160</v>
      </c>
      <c r="EW463" s="682" t="str">
        <f t="shared" ca="1" si="250"/>
        <v/>
      </c>
      <c r="EX463" s="662" t="str">
        <f t="shared" ca="1" si="251"/>
        <v/>
      </c>
      <c r="EY463"/>
      <c r="EZ463" s="56" t="e">
        <f t="shared" ca="1" si="259"/>
        <v>#VALUE!</v>
      </c>
      <c r="FA463" s="56" t="e">
        <f t="shared" ca="1" si="260"/>
        <v>#VALUE!</v>
      </c>
      <c r="FE463"/>
      <c r="FI463"/>
      <c r="FJ463"/>
    </row>
    <row r="464" spans="29:166" ht="12" customHeight="1" x14ac:dyDescent="0.2">
      <c r="AC464" s="435" t="str">
        <f>IF($AC$7&lt;3,Invoer!DR469,IF($AC$7=3,Invoer!BT469,"x"))</f>
        <v>x</v>
      </c>
      <c r="AD464" s="599" t="str">
        <f t="shared" si="252"/>
        <v/>
      </c>
      <c r="AE464" s="673" t="str">
        <f>IF($AD464="","",VLOOKUP(AD464,Invoer!$F$15:$AU$1999,2,FALSE))</f>
        <v/>
      </c>
      <c r="AF464" s="599" t="str">
        <f t="shared" si="253"/>
        <v/>
      </c>
      <c r="AG464" s="599" t="str">
        <f>IF($AD464="","",VLOOKUP(AD464,Invoer!$F$15:$AU$1999,3,FALSE))</f>
        <v/>
      </c>
      <c r="AH464" s="599" t="str">
        <f>IF($AD464="","",IF(AG464&lt;&gt;"Liq","",VLOOKUP(AD464,Invoer!$F$15:$AU$1999,4,FALSE)))</f>
        <v/>
      </c>
      <c r="AI464" s="677" t="str">
        <f>IF($AD464="","",VLOOKUP(AD464,Invoer!$F$15:$AU$1999,5,FALSE))</f>
        <v/>
      </c>
      <c r="AJ464" s="599" t="str">
        <f>IF($AD464="","",VLOOKUP(AD464,Invoer!$F$15:$AU$1999,6,FALSE))</f>
        <v/>
      </c>
      <c r="AK464" s="599" t="str">
        <f>IF($AD464="","",VLOOKUP(AD464,Invoer!$F$15:$AU$1999,9,FALSE))</f>
        <v/>
      </c>
      <c r="AL464" s="599" t="str">
        <f>IF($AD464="","",VLOOKUP(AD464,Invoer!$F$15:$AU$1999,10,FALSE))</f>
        <v/>
      </c>
      <c r="AM464" s="599" t="str">
        <f>IF($AD464="","",VLOOKUP(AD464,Invoer!$F$15:$BB$1999,14,FALSE))</f>
        <v/>
      </c>
      <c r="AN464" s="599" t="str">
        <f>IF($AD464="","",VLOOKUP(AD464,Invoer!$F$15:$AU$1999,11,FALSE))</f>
        <v/>
      </c>
      <c r="AO464" s="662" t="str">
        <f>IF($AD464="","",VLOOKUP(AD464,Invoer!$F$15:$AU$1999,15,FALSE))</f>
        <v/>
      </c>
      <c r="AP464" s="599" t="str">
        <f>IF($AD464="","",VLOOKUP(AD464,Invoer!$F$15:$AU$1999,19,FALSE))</f>
        <v/>
      </c>
      <c r="AQ464" s="662" t="str">
        <f>IF($AD464="","",VLOOKUP(AD464,Invoer!$F$15:$AU$1999,24,FALSE))</f>
        <v/>
      </c>
      <c r="AR464" s="662" t="str">
        <f>IF($AD464="","",VLOOKUP(AD464,Invoer!$F$15:$AU$1999,17,FALSE))</f>
        <v/>
      </c>
      <c r="AS464" s="678" t="str">
        <f t="shared" si="261"/>
        <v/>
      </c>
      <c r="AT464" s="676" t="str">
        <f t="shared" si="241"/>
        <v/>
      </c>
      <c r="AU464" s="77" t="e">
        <f t="shared" si="242"/>
        <v>#VALUE!</v>
      </c>
      <c r="AW464" s="57"/>
      <c r="AX464" s="57"/>
      <c r="BA464" s="83" t="e">
        <f ca="1">Invoer!DW469</f>
        <v>#N/A</v>
      </c>
      <c r="BB464" s="599" t="str">
        <f t="shared" ca="1" si="254"/>
        <v/>
      </c>
      <c r="BC464" s="673" t="str">
        <f ca="1">IF($BB464="","",VLOOKUP(BB464,Invoer!$F$15:$AU$1999,2,FALSE))</f>
        <v/>
      </c>
      <c r="BD464" s="599" t="str">
        <f t="shared" ca="1" si="255"/>
        <v/>
      </c>
      <c r="BE464" s="599" t="str">
        <f ca="1">IF($BB464="","",VLOOKUP(BB464,Invoer!$F$15:$AU$1999,5,FALSE))</f>
        <v/>
      </c>
      <c r="BF464" s="599" t="str">
        <f ca="1">IF($BB464="","",VLOOKUP(BB464,Invoer!$F$15:$AU$1999,6,FALSE))</f>
        <v/>
      </c>
      <c r="BG464" s="599" t="str">
        <f ca="1">IF($BB464="","",VLOOKUP(BB464,Invoer!$F$15:$AU$1999,9,FALSE))</f>
        <v/>
      </c>
      <c r="BH464" s="599" t="str">
        <f ca="1">IF($BB464="","",VLOOKUP(BB464,Invoer!$F$15:$AU$1999,10,FALSE))</f>
        <v/>
      </c>
      <c r="BI464" s="599" t="str">
        <f ca="1">IF($BB464="","",VLOOKUP(BB464,Invoer!$F$15:$BB$1999,14,FALSE))</f>
        <v/>
      </c>
      <c r="BJ464" s="599" t="str">
        <f ca="1">IF($BB464="","",VLOOKUP(BB464,Invoer!$F$15:$AU$1999,11,FALSE))</f>
        <v/>
      </c>
      <c r="BK464" s="662" t="str">
        <f t="shared" ca="1" si="256"/>
        <v/>
      </c>
      <c r="BL464" s="662" t="str">
        <f t="shared" ca="1" si="257"/>
        <v/>
      </c>
      <c r="BM464" s="679" t="str">
        <f t="shared" ca="1" si="258"/>
        <v/>
      </c>
      <c r="BN464" s="662" t="str">
        <f t="shared" ca="1" si="240"/>
        <v/>
      </c>
      <c r="BO464" s="662" t="str">
        <f ca="1">IF($BB464="","",VLOOKUP(BB464,Invoer!$F$15:$AU$1999,15,FALSE))</f>
        <v/>
      </c>
      <c r="BP464" s="662" t="str">
        <f ca="1">IF($BB464="","",VLOOKUP(BB464,Invoer!$F$15:$AU$1999,24,FALSE))</f>
        <v/>
      </c>
      <c r="BQ464" s="662" t="str">
        <f ca="1">IF($BB464="","",VLOOKUP(BB464,Invoer!$F$15:$AU$1999,17,FALSE))</f>
        <v/>
      </c>
      <c r="BS464" s="73" t="e">
        <f t="shared" ca="1" si="262"/>
        <v>#VALUE!</v>
      </c>
      <c r="BT464" s="57" t="str">
        <f t="shared" ca="1" si="263"/>
        <v/>
      </c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O464" s="61" t="e">
        <f ca="1">IF($DN$4&lt;3,Invoer!EB469,Invoer!EA469)</f>
        <v>#N/A</v>
      </c>
      <c r="DP464" s="599" t="str">
        <f t="shared" ca="1" si="243"/>
        <v/>
      </c>
      <c r="DQ464" s="673" t="str">
        <f ca="1">IF($DP464="","",VLOOKUP(DP464,Invoer!$F$15:$AU$1999,2,FALSE))</f>
        <v/>
      </c>
      <c r="DR464" s="599" t="str">
        <f t="shared" ca="1" si="244"/>
        <v/>
      </c>
      <c r="DS464" s="599" t="str">
        <f ca="1">IF($DP464="","",VLOOKUP(DP464,Invoer!$F$15:$AU$1999,3,FALSE))</f>
        <v/>
      </c>
      <c r="DT464" s="599" t="str">
        <f ca="1">IF($DP464="","",IF(DS464&lt;&gt;"Liq","",VLOOKUP(DP464,Invoer!$F$15:$AU$1999,4,FALSE)))</f>
        <v/>
      </c>
      <c r="DU464" s="599" t="str">
        <f ca="1">IF($DP464="","",VLOOKUP(DP464,Invoer!$F$15:$AU$1999,5,FALSE))</f>
        <v/>
      </c>
      <c r="DV464" s="599" t="str">
        <f ca="1">IF($DP464="","",VLOOKUP(DP464,Invoer!$F$15:$AU$1999,6,FALSE))</f>
        <v/>
      </c>
      <c r="DW464" s="599" t="str">
        <f ca="1">IF($DP464="","",VLOOKUP(DP464,Invoer!$F$15:$AU$1999,9,FALSE))</f>
        <v/>
      </c>
      <c r="DX464" s="599" t="str">
        <f ca="1">IF($DP464="","",VLOOKUP(DP464,Invoer!$F$15:$AU$1999,10,FALSE))</f>
        <v/>
      </c>
      <c r="DY464" s="595" t="str">
        <f ca="1">IF($DP464="","",VLOOKUP(DP464,Invoer!$F$15:$AU$1999,11,FALSE))</f>
        <v/>
      </c>
      <c r="DZ464" s="662" t="str">
        <f ca="1">IF($DP464="","",IF($DN$4&gt;2,"",VLOOKUP(DP464,Invoer!CQ:CS,3,FALSE)))</f>
        <v/>
      </c>
      <c r="EA464" s="541" t="str">
        <f ca="1">IF($DP464="","",IF(ISERROR(DQ464),0,IF($DN$4&lt;3,"",VLOOKUP(DP464,Invoer!$F$15:$AU$1999,15,FALSE))))</f>
        <v/>
      </c>
      <c r="EB464" s="595" t="str">
        <f ca="1">IF($DP464="","",IF($DN$4&lt;3,"",VLOOKUP(DP464,Invoer!$F$15:$AU$1999,19,FALSE)))</f>
        <v/>
      </c>
      <c r="EC464" s="541" t="str">
        <f ca="1">IF($DP464="","",IF(ISERROR(DQ464),0,IF($DN$4&lt;3,"",VLOOKUP(DP464,Invoer!$F$15:$AU$1999,24,FALSE))))</f>
        <v/>
      </c>
      <c r="ED464" s="541" t="str">
        <f ca="1">IF($DP464="","",IF(ISERROR(DQ464),0,IF($DN$4&lt;3,"",VLOOKUP(DP464,Invoer!$F$15:$AU$1999,17,FALSE))))</f>
        <v/>
      </c>
      <c r="EH464" s="89" t="e">
        <f ca="1">Invoer!CP469</f>
        <v>#N/A</v>
      </c>
      <c r="EI464" s="599" t="str">
        <f t="shared" ca="1" si="245"/>
        <v/>
      </c>
      <c r="EJ464" s="673" t="str">
        <f ca="1">IF(EI464="","",VLOOKUP(EI464,Invoer!$F$15:$AU$1999,2,FALSE))</f>
        <v/>
      </c>
      <c r="EK464" s="599" t="str">
        <f t="shared" ca="1" si="246"/>
        <v/>
      </c>
      <c r="EL464" s="599" t="str">
        <f ca="1">IF($EI464="","",VLOOKUP(EI464,Invoer!$F$15:$AU$1999,3,FALSE))</f>
        <v/>
      </c>
      <c r="EM464" s="599" t="str">
        <f ca="1">IF($EI464="","",IF(EL464&lt;&gt;"Liq","",VLOOKUP(EI464,Invoer!$F$15:$AU$1999,4,FALSE)))</f>
        <v/>
      </c>
      <c r="EN464" s="599" t="str">
        <f ca="1">IF($EI464="","",VLOOKUP(EI464,Invoer!$F$15:$AU$1999,6,FALSE))</f>
        <v/>
      </c>
      <c r="EO464" s="599" t="str">
        <f ca="1">IF(EI464="","",VLOOKUP(EI464,Invoer!$F$15:$AU$1999,9,FALSE))</f>
        <v/>
      </c>
      <c r="EP464" s="599" t="str">
        <f ca="1">IF(EI464="","",VLOOKUP(EI464,Invoer!$F$15:$AU$1999,10,FALSE))</f>
        <v/>
      </c>
      <c r="EQ464" s="599" t="str">
        <f ca="1">IF(EI464="","",VLOOKUP(EI464,Invoer!$F$15:$AU$1999,11,FALSE))</f>
        <v/>
      </c>
      <c r="ER464" s="662" t="str">
        <f ca="1">IF(EI464="","",VLOOKUP(EI464,Invoer!CQ:CS,3,FALSE))</f>
        <v/>
      </c>
      <c r="ES464" s="662" t="str">
        <f t="shared" ca="1" si="247"/>
        <v/>
      </c>
      <c r="ET464" s="513" t="str">
        <f t="shared" ca="1" si="248"/>
        <v/>
      </c>
      <c r="EU464" s="112" t="str">
        <f t="shared" ca="1" si="249"/>
        <v/>
      </c>
      <c r="EV464" s="83" t="s">
        <v>160</v>
      </c>
      <c r="EW464" s="682" t="str">
        <f t="shared" ca="1" si="250"/>
        <v/>
      </c>
      <c r="EX464" s="662" t="str">
        <f t="shared" ca="1" si="251"/>
        <v/>
      </c>
      <c r="EY464"/>
      <c r="EZ464" s="56" t="e">
        <f t="shared" ca="1" si="259"/>
        <v>#VALUE!</v>
      </c>
      <c r="FA464" s="56" t="e">
        <f t="shared" ca="1" si="260"/>
        <v>#VALUE!</v>
      </c>
      <c r="FE464"/>
      <c r="FI464"/>
      <c r="FJ464"/>
    </row>
    <row r="465" spans="29:166" ht="12" customHeight="1" x14ac:dyDescent="0.2">
      <c r="AC465" s="435" t="str">
        <f>IF($AC$7&lt;3,Invoer!DR470,IF($AC$7=3,Invoer!BT470,"x"))</f>
        <v>x</v>
      </c>
      <c r="AD465" s="599" t="str">
        <f t="shared" si="252"/>
        <v/>
      </c>
      <c r="AE465" s="673" t="str">
        <f>IF($AD465="","",VLOOKUP(AD465,Invoer!$F$15:$AU$1999,2,FALSE))</f>
        <v/>
      </c>
      <c r="AF465" s="599" t="str">
        <f t="shared" si="253"/>
        <v/>
      </c>
      <c r="AG465" s="599" t="str">
        <f>IF($AD465="","",VLOOKUP(AD465,Invoer!$F$15:$AU$1999,3,FALSE))</f>
        <v/>
      </c>
      <c r="AH465" s="599" t="str">
        <f>IF($AD465="","",IF(AG465&lt;&gt;"Liq","",VLOOKUP(AD465,Invoer!$F$15:$AU$1999,4,FALSE)))</f>
        <v/>
      </c>
      <c r="AI465" s="677" t="str">
        <f>IF($AD465="","",VLOOKUP(AD465,Invoer!$F$15:$AU$1999,5,FALSE))</f>
        <v/>
      </c>
      <c r="AJ465" s="599" t="str">
        <f>IF($AD465="","",VLOOKUP(AD465,Invoer!$F$15:$AU$1999,6,FALSE))</f>
        <v/>
      </c>
      <c r="AK465" s="599" t="str">
        <f>IF($AD465="","",VLOOKUP(AD465,Invoer!$F$15:$AU$1999,9,FALSE))</f>
        <v/>
      </c>
      <c r="AL465" s="599" t="str">
        <f>IF($AD465="","",VLOOKUP(AD465,Invoer!$F$15:$AU$1999,10,FALSE))</f>
        <v/>
      </c>
      <c r="AM465" s="599" t="str">
        <f>IF($AD465="","",VLOOKUP(AD465,Invoer!$F$15:$BB$1999,14,FALSE))</f>
        <v/>
      </c>
      <c r="AN465" s="599" t="str">
        <f>IF($AD465="","",VLOOKUP(AD465,Invoer!$F$15:$AU$1999,11,FALSE))</f>
        <v/>
      </c>
      <c r="AO465" s="662" t="str">
        <f>IF($AD465="","",VLOOKUP(AD465,Invoer!$F$15:$AU$1999,15,FALSE))</f>
        <v/>
      </c>
      <c r="AP465" s="599" t="str">
        <f>IF($AD465="","",VLOOKUP(AD465,Invoer!$F$15:$AU$1999,19,FALSE))</f>
        <v/>
      </c>
      <c r="AQ465" s="662" t="str">
        <f>IF($AD465="","",VLOOKUP(AD465,Invoer!$F$15:$AU$1999,24,FALSE))</f>
        <v/>
      </c>
      <c r="AR465" s="662" t="str">
        <f>IF($AD465="","",VLOOKUP(AD465,Invoer!$F$15:$AU$1999,17,FALSE))</f>
        <v/>
      </c>
      <c r="AS465" s="678" t="str">
        <f t="shared" si="261"/>
        <v/>
      </c>
      <c r="AT465" s="676" t="str">
        <f t="shared" si="241"/>
        <v/>
      </c>
      <c r="AU465" s="77" t="e">
        <f t="shared" si="242"/>
        <v>#VALUE!</v>
      </c>
      <c r="AW465" s="57"/>
      <c r="AX465" s="57"/>
      <c r="BA465" s="83" t="e">
        <f ca="1">Invoer!DW470</f>
        <v>#N/A</v>
      </c>
      <c r="BB465" s="599" t="str">
        <f t="shared" ca="1" si="254"/>
        <v/>
      </c>
      <c r="BC465" s="673" t="str">
        <f ca="1">IF($BB465="","",VLOOKUP(BB465,Invoer!$F$15:$AU$1999,2,FALSE))</f>
        <v/>
      </c>
      <c r="BD465" s="599" t="str">
        <f t="shared" ca="1" si="255"/>
        <v/>
      </c>
      <c r="BE465" s="599" t="str">
        <f ca="1">IF($BB465="","",VLOOKUP(BB465,Invoer!$F$15:$AU$1999,5,FALSE))</f>
        <v/>
      </c>
      <c r="BF465" s="599" t="str">
        <f ca="1">IF($BB465="","",VLOOKUP(BB465,Invoer!$F$15:$AU$1999,6,FALSE))</f>
        <v/>
      </c>
      <c r="BG465" s="599" t="str">
        <f ca="1">IF($BB465="","",VLOOKUP(BB465,Invoer!$F$15:$AU$1999,9,FALSE))</f>
        <v/>
      </c>
      <c r="BH465" s="599" t="str">
        <f ca="1">IF($BB465="","",VLOOKUP(BB465,Invoer!$F$15:$AU$1999,10,FALSE))</f>
        <v/>
      </c>
      <c r="BI465" s="599" t="str">
        <f ca="1">IF($BB465="","",VLOOKUP(BB465,Invoer!$F$15:$BB$1999,14,FALSE))</f>
        <v/>
      </c>
      <c r="BJ465" s="599" t="str">
        <f ca="1">IF($BB465="","",VLOOKUP(BB465,Invoer!$F$15:$AU$1999,11,FALSE))</f>
        <v/>
      </c>
      <c r="BK465" s="662" t="str">
        <f t="shared" ca="1" si="256"/>
        <v/>
      </c>
      <c r="BL465" s="662" t="str">
        <f t="shared" ca="1" si="257"/>
        <v/>
      </c>
      <c r="BM465" s="679" t="str">
        <f t="shared" ca="1" si="258"/>
        <v/>
      </c>
      <c r="BN465" s="662" t="str">
        <f t="shared" ca="1" si="240"/>
        <v/>
      </c>
      <c r="BO465" s="662" t="str">
        <f ca="1">IF($BB465="","",VLOOKUP(BB465,Invoer!$F$15:$AU$1999,15,FALSE))</f>
        <v/>
      </c>
      <c r="BP465" s="662" t="str">
        <f ca="1">IF($BB465="","",VLOOKUP(BB465,Invoer!$F$15:$AU$1999,24,FALSE))</f>
        <v/>
      </c>
      <c r="BQ465" s="662" t="str">
        <f ca="1">IF($BB465="","",VLOOKUP(BB465,Invoer!$F$15:$AU$1999,17,FALSE))</f>
        <v/>
      </c>
      <c r="BS465" s="73" t="e">
        <f t="shared" ca="1" si="262"/>
        <v>#VALUE!</v>
      </c>
      <c r="BT465" s="57" t="str">
        <f t="shared" ca="1" si="263"/>
        <v/>
      </c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O465" s="61" t="e">
        <f ca="1">IF($DN$4&lt;3,Invoer!EB470,Invoer!EA470)</f>
        <v>#N/A</v>
      </c>
      <c r="DP465" s="599" t="str">
        <f t="shared" ca="1" si="243"/>
        <v/>
      </c>
      <c r="DQ465" s="673" t="str">
        <f ca="1">IF($DP465="","",VLOOKUP(DP465,Invoer!$F$15:$AU$1999,2,FALSE))</f>
        <v/>
      </c>
      <c r="DR465" s="599" t="str">
        <f t="shared" ca="1" si="244"/>
        <v/>
      </c>
      <c r="DS465" s="599" t="str">
        <f ca="1">IF($DP465="","",VLOOKUP(DP465,Invoer!$F$15:$AU$1999,3,FALSE))</f>
        <v/>
      </c>
      <c r="DT465" s="599" t="str">
        <f ca="1">IF($DP465="","",IF(DS465&lt;&gt;"Liq","",VLOOKUP(DP465,Invoer!$F$15:$AU$1999,4,FALSE)))</f>
        <v/>
      </c>
      <c r="DU465" s="599" t="str">
        <f ca="1">IF($DP465="","",VLOOKUP(DP465,Invoer!$F$15:$AU$1999,5,FALSE))</f>
        <v/>
      </c>
      <c r="DV465" s="599" t="str">
        <f ca="1">IF($DP465="","",VLOOKUP(DP465,Invoer!$F$15:$AU$1999,6,FALSE))</f>
        <v/>
      </c>
      <c r="DW465" s="599" t="str">
        <f ca="1">IF($DP465="","",VLOOKUP(DP465,Invoer!$F$15:$AU$1999,9,FALSE))</f>
        <v/>
      </c>
      <c r="DX465" s="599" t="str">
        <f ca="1">IF($DP465="","",VLOOKUP(DP465,Invoer!$F$15:$AU$1999,10,FALSE))</f>
        <v/>
      </c>
      <c r="DY465" s="595" t="str">
        <f ca="1">IF($DP465="","",VLOOKUP(DP465,Invoer!$F$15:$AU$1999,11,FALSE))</f>
        <v/>
      </c>
      <c r="DZ465" s="662" t="str">
        <f ca="1">IF($DP465="","",IF($DN$4&gt;2,"",VLOOKUP(DP465,Invoer!CQ:CS,3,FALSE)))</f>
        <v/>
      </c>
      <c r="EA465" s="541" t="str">
        <f ca="1">IF($DP465="","",IF(ISERROR(DQ465),0,IF($DN$4&lt;3,"",VLOOKUP(DP465,Invoer!$F$15:$AU$1999,15,FALSE))))</f>
        <v/>
      </c>
      <c r="EB465" s="595" t="str">
        <f ca="1">IF($DP465="","",IF($DN$4&lt;3,"",VLOOKUP(DP465,Invoer!$F$15:$AU$1999,19,FALSE)))</f>
        <v/>
      </c>
      <c r="EC465" s="541" t="str">
        <f ca="1">IF($DP465="","",IF(ISERROR(DQ465),0,IF($DN$4&lt;3,"",VLOOKUP(DP465,Invoer!$F$15:$AU$1999,24,FALSE))))</f>
        <v/>
      </c>
      <c r="ED465" s="541" t="str">
        <f ca="1">IF($DP465="","",IF(ISERROR(DQ465),0,IF($DN$4&lt;3,"",VLOOKUP(DP465,Invoer!$F$15:$AU$1999,17,FALSE))))</f>
        <v/>
      </c>
      <c r="EH465" s="89" t="e">
        <f ca="1">Invoer!CP470</f>
        <v>#N/A</v>
      </c>
      <c r="EI465" s="599" t="str">
        <f t="shared" ca="1" si="245"/>
        <v/>
      </c>
      <c r="EJ465" s="673" t="str">
        <f ca="1">IF(EI465="","",VLOOKUP(EI465,Invoer!$F$15:$AU$1999,2,FALSE))</f>
        <v/>
      </c>
      <c r="EK465" s="599" t="str">
        <f t="shared" ca="1" si="246"/>
        <v/>
      </c>
      <c r="EL465" s="599" t="str">
        <f ca="1">IF($EI465="","",VLOOKUP(EI465,Invoer!$F$15:$AU$1999,3,FALSE))</f>
        <v/>
      </c>
      <c r="EM465" s="599" t="str">
        <f ca="1">IF($EI465="","",IF(EL465&lt;&gt;"Liq","",VLOOKUP(EI465,Invoer!$F$15:$AU$1999,4,FALSE)))</f>
        <v/>
      </c>
      <c r="EN465" s="599" t="str">
        <f ca="1">IF($EI465="","",VLOOKUP(EI465,Invoer!$F$15:$AU$1999,6,FALSE))</f>
        <v/>
      </c>
      <c r="EO465" s="599" t="str">
        <f ca="1">IF(EI465="","",VLOOKUP(EI465,Invoer!$F$15:$AU$1999,9,FALSE))</f>
        <v/>
      </c>
      <c r="EP465" s="599" t="str">
        <f ca="1">IF(EI465="","",VLOOKUP(EI465,Invoer!$F$15:$AU$1999,10,FALSE))</f>
        <v/>
      </c>
      <c r="EQ465" s="599" t="str">
        <f ca="1">IF(EI465="","",VLOOKUP(EI465,Invoer!$F$15:$AU$1999,11,FALSE))</f>
        <v/>
      </c>
      <c r="ER465" s="662" t="str">
        <f ca="1">IF(EI465="","",VLOOKUP(EI465,Invoer!CQ:CS,3,FALSE))</f>
        <v/>
      </c>
      <c r="ES465" s="662" t="str">
        <f t="shared" ca="1" si="247"/>
        <v/>
      </c>
      <c r="ET465" s="513" t="str">
        <f t="shared" ca="1" si="248"/>
        <v/>
      </c>
      <c r="EU465" s="112" t="str">
        <f t="shared" ca="1" si="249"/>
        <v/>
      </c>
      <c r="EV465" s="83" t="s">
        <v>160</v>
      </c>
      <c r="EW465" s="682" t="str">
        <f t="shared" ca="1" si="250"/>
        <v/>
      </c>
      <c r="EX465" s="662" t="str">
        <f t="shared" ca="1" si="251"/>
        <v/>
      </c>
      <c r="EY465"/>
      <c r="EZ465" s="56" t="e">
        <f t="shared" ca="1" si="259"/>
        <v>#VALUE!</v>
      </c>
      <c r="FA465" s="56" t="e">
        <f t="shared" ca="1" si="260"/>
        <v>#VALUE!</v>
      </c>
      <c r="FE465"/>
      <c r="FI465"/>
      <c r="FJ465"/>
    </row>
    <row r="466" spans="29:166" ht="12" customHeight="1" x14ac:dyDescent="0.2">
      <c r="AC466" s="435" t="str">
        <f>IF($AC$7&lt;3,Invoer!DR471,IF($AC$7=3,Invoer!BT471,"x"))</f>
        <v>x</v>
      </c>
      <c r="AD466" s="599" t="str">
        <f t="shared" si="252"/>
        <v/>
      </c>
      <c r="AE466" s="673" t="str">
        <f>IF($AD466="","",VLOOKUP(AD466,Invoer!$F$15:$AU$1999,2,FALSE))</f>
        <v/>
      </c>
      <c r="AF466" s="599" t="str">
        <f t="shared" si="253"/>
        <v/>
      </c>
      <c r="AG466" s="599" t="str">
        <f>IF($AD466="","",VLOOKUP(AD466,Invoer!$F$15:$AU$1999,3,FALSE))</f>
        <v/>
      </c>
      <c r="AH466" s="599" t="str">
        <f>IF($AD466="","",IF(AG466&lt;&gt;"Liq","",VLOOKUP(AD466,Invoer!$F$15:$AU$1999,4,FALSE)))</f>
        <v/>
      </c>
      <c r="AI466" s="677" t="str">
        <f>IF($AD466="","",VLOOKUP(AD466,Invoer!$F$15:$AU$1999,5,FALSE))</f>
        <v/>
      </c>
      <c r="AJ466" s="599" t="str">
        <f>IF($AD466="","",VLOOKUP(AD466,Invoer!$F$15:$AU$1999,6,FALSE))</f>
        <v/>
      </c>
      <c r="AK466" s="599" t="str">
        <f>IF($AD466="","",VLOOKUP(AD466,Invoer!$F$15:$AU$1999,9,FALSE))</f>
        <v/>
      </c>
      <c r="AL466" s="599" t="str">
        <f>IF($AD466="","",VLOOKUP(AD466,Invoer!$F$15:$AU$1999,10,FALSE))</f>
        <v/>
      </c>
      <c r="AM466" s="599" t="str">
        <f>IF($AD466="","",VLOOKUP(AD466,Invoer!$F$15:$BB$1999,14,FALSE))</f>
        <v/>
      </c>
      <c r="AN466" s="599" t="str">
        <f>IF($AD466="","",VLOOKUP(AD466,Invoer!$F$15:$AU$1999,11,FALSE))</f>
        <v/>
      </c>
      <c r="AO466" s="662" t="str">
        <f>IF($AD466="","",VLOOKUP(AD466,Invoer!$F$15:$AU$1999,15,FALSE))</f>
        <v/>
      </c>
      <c r="AP466" s="599" t="str">
        <f>IF($AD466="","",VLOOKUP(AD466,Invoer!$F$15:$AU$1999,19,FALSE))</f>
        <v/>
      </c>
      <c r="AQ466" s="662" t="str">
        <f>IF($AD466="","",VLOOKUP(AD466,Invoer!$F$15:$AU$1999,24,FALSE))</f>
        <v/>
      </c>
      <c r="AR466" s="662" t="str">
        <f>IF($AD466="","",VLOOKUP(AD466,Invoer!$F$15:$AU$1999,17,FALSE))</f>
        <v/>
      </c>
      <c r="AS466" s="678" t="str">
        <f t="shared" si="261"/>
        <v/>
      </c>
      <c r="AT466" s="676" t="str">
        <f t="shared" si="241"/>
        <v/>
      </c>
      <c r="AU466" s="77" t="e">
        <f t="shared" si="242"/>
        <v>#VALUE!</v>
      </c>
      <c r="AW466" s="57"/>
      <c r="AX466" s="57"/>
      <c r="BA466" s="83" t="e">
        <f ca="1">Invoer!DW471</f>
        <v>#N/A</v>
      </c>
      <c r="BB466" s="599" t="str">
        <f t="shared" ca="1" si="254"/>
        <v/>
      </c>
      <c r="BC466" s="673" t="str">
        <f ca="1">IF($BB466="","",VLOOKUP(BB466,Invoer!$F$15:$AU$1999,2,FALSE))</f>
        <v/>
      </c>
      <c r="BD466" s="599" t="str">
        <f t="shared" ca="1" si="255"/>
        <v/>
      </c>
      <c r="BE466" s="599" t="str">
        <f ca="1">IF($BB466="","",VLOOKUP(BB466,Invoer!$F$15:$AU$1999,5,FALSE))</f>
        <v/>
      </c>
      <c r="BF466" s="599" t="str">
        <f ca="1">IF($BB466="","",VLOOKUP(BB466,Invoer!$F$15:$AU$1999,6,FALSE))</f>
        <v/>
      </c>
      <c r="BG466" s="599" t="str">
        <f ca="1">IF($BB466="","",VLOOKUP(BB466,Invoer!$F$15:$AU$1999,9,FALSE))</f>
        <v/>
      </c>
      <c r="BH466" s="599" t="str">
        <f ca="1">IF($BB466="","",VLOOKUP(BB466,Invoer!$F$15:$AU$1999,10,FALSE))</f>
        <v/>
      </c>
      <c r="BI466" s="599" t="str">
        <f ca="1">IF($BB466="","",VLOOKUP(BB466,Invoer!$F$15:$BB$1999,14,FALSE))</f>
        <v/>
      </c>
      <c r="BJ466" s="599" t="str">
        <f ca="1">IF($BB466="","",VLOOKUP(BB466,Invoer!$F$15:$AU$1999,11,FALSE))</f>
        <v/>
      </c>
      <c r="BK466" s="662" t="str">
        <f t="shared" ca="1" si="256"/>
        <v/>
      </c>
      <c r="BL466" s="662" t="str">
        <f t="shared" ca="1" si="257"/>
        <v/>
      </c>
      <c r="BM466" s="679" t="str">
        <f t="shared" ca="1" si="258"/>
        <v/>
      </c>
      <c r="BN466" s="662" t="str">
        <f t="shared" ca="1" si="240"/>
        <v/>
      </c>
      <c r="BO466" s="662" t="str">
        <f ca="1">IF($BB466="","",VLOOKUP(BB466,Invoer!$F$15:$AU$1999,15,FALSE))</f>
        <v/>
      </c>
      <c r="BP466" s="662" t="str">
        <f ca="1">IF($BB466="","",VLOOKUP(BB466,Invoer!$F$15:$AU$1999,24,FALSE))</f>
        <v/>
      </c>
      <c r="BQ466" s="662" t="str">
        <f ca="1">IF($BB466="","",VLOOKUP(BB466,Invoer!$F$15:$AU$1999,17,FALSE))</f>
        <v/>
      </c>
      <c r="BS466" s="73" t="e">
        <f t="shared" ca="1" si="262"/>
        <v>#VALUE!</v>
      </c>
      <c r="BT466" s="57" t="str">
        <f t="shared" ca="1" si="263"/>
        <v/>
      </c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O466" s="61" t="e">
        <f ca="1">IF($DN$4&lt;3,Invoer!EB471,Invoer!EA471)</f>
        <v>#N/A</v>
      </c>
      <c r="DP466" s="599" t="str">
        <f t="shared" ca="1" si="243"/>
        <v/>
      </c>
      <c r="DQ466" s="673" t="str">
        <f ca="1">IF($DP466="","",VLOOKUP(DP466,Invoer!$F$15:$AU$1999,2,FALSE))</f>
        <v/>
      </c>
      <c r="DR466" s="599" t="str">
        <f t="shared" ca="1" si="244"/>
        <v/>
      </c>
      <c r="DS466" s="599" t="str">
        <f ca="1">IF($DP466="","",VLOOKUP(DP466,Invoer!$F$15:$AU$1999,3,FALSE))</f>
        <v/>
      </c>
      <c r="DT466" s="599" t="str">
        <f ca="1">IF($DP466="","",IF(DS466&lt;&gt;"Liq","",VLOOKUP(DP466,Invoer!$F$15:$AU$1999,4,FALSE)))</f>
        <v/>
      </c>
      <c r="DU466" s="599" t="str">
        <f ca="1">IF($DP466="","",VLOOKUP(DP466,Invoer!$F$15:$AU$1999,5,FALSE))</f>
        <v/>
      </c>
      <c r="DV466" s="599" t="str">
        <f ca="1">IF($DP466="","",VLOOKUP(DP466,Invoer!$F$15:$AU$1999,6,FALSE))</f>
        <v/>
      </c>
      <c r="DW466" s="599" t="str">
        <f ca="1">IF($DP466="","",VLOOKUP(DP466,Invoer!$F$15:$AU$1999,9,FALSE))</f>
        <v/>
      </c>
      <c r="DX466" s="599" t="str">
        <f ca="1">IF($DP466="","",VLOOKUP(DP466,Invoer!$F$15:$AU$1999,10,FALSE))</f>
        <v/>
      </c>
      <c r="DY466" s="595" t="str">
        <f ca="1">IF($DP466="","",VLOOKUP(DP466,Invoer!$F$15:$AU$1999,11,FALSE))</f>
        <v/>
      </c>
      <c r="DZ466" s="662" t="str">
        <f ca="1">IF($DP466="","",IF($DN$4&gt;2,"",VLOOKUP(DP466,Invoer!CQ:CS,3,FALSE)))</f>
        <v/>
      </c>
      <c r="EA466" s="541" t="str">
        <f ca="1">IF($DP466="","",IF(ISERROR(DQ466),0,IF($DN$4&lt;3,"",VLOOKUP(DP466,Invoer!$F$15:$AU$1999,15,FALSE))))</f>
        <v/>
      </c>
      <c r="EB466" s="595" t="str">
        <f ca="1">IF($DP466="","",IF($DN$4&lt;3,"",VLOOKUP(DP466,Invoer!$F$15:$AU$1999,19,FALSE)))</f>
        <v/>
      </c>
      <c r="EC466" s="541" t="str">
        <f ca="1">IF($DP466="","",IF(ISERROR(DQ466),0,IF($DN$4&lt;3,"",VLOOKUP(DP466,Invoer!$F$15:$AU$1999,24,FALSE))))</f>
        <v/>
      </c>
      <c r="ED466" s="541" t="str">
        <f ca="1">IF($DP466="","",IF(ISERROR(DQ466),0,IF($DN$4&lt;3,"",VLOOKUP(DP466,Invoer!$F$15:$AU$1999,17,FALSE))))</f>
        <v/>
      </c>
      <c r="EH466" s="89" t="e">
        <f ca="1">Invoer!CP471</f>
        <v>#N/A</v>
      </c>
      <c r="EI466" s="599" t="str">
        <f t="shared" ca="1" si="245"/>
        <v/>
      </c>
      <c r="EJ466" s="673" t="str">
        <f ca="1">IF(EI466="","",VLOOKUP(EI466,Invoer!$F$15:$AU$1999,2,FALSE))</f>
        <v/>
      </c>
      <c r="EK466" s="599" t="str">
        <f t="shared" ca="1" si="246"/>
        <v/>
      </c>
      <c r="EL466" s="599" t="str">
        <f ca="1">IF($EI466="","",VLOOKUP(EI466,Invoer!$F$15:$AU$1999,3,FALSE))</f>
        <v/>
      </c>
      <c r="EM466" s="599" t="str">
        <f ca="1">IF($EI466="","",IF(EL466&lt;&gt;"Liq","",VLOOKUP(EI466,Invoer!$F$15:$AU$1999,4,FALSE)))</f>
        <v/>
      </c>
      <c r="EN466" s="599" t="str">
        <f ca="1">IF($EI466="","",VLOOKUP(EI466,Invoer!$F$15:$AU$1999,6,FALSE))</f>
        <v/>
      </c>
      <c r="EO466" s="599" t="str">
        <f ca="1">IF(EI466="","",VLOOKUP(EI466,Invoer!$F$15:$AU$1999,9,FALSE))</f>
        <v/>
      </c>
      <c r="EP466" s="599" t="str">
        <f ca="1">IF(EI466="","",VLOOKUP(EI466,Invoer!$F$15:$AU$1999,10,FALSE))</f>
        <v/>
      </c>
      <c r="EQ466" s="599" t="str">
        <f ca="1">IF(EI466="","",VLOOKUP(EI466,Invoer!$F$15:$AU$1999,11,FALSE))</f>
        <v/>
      </c>
      <c r="ER466" s="662" t="str">
        <f ca="1">IF(EI466="","",VLOOKUP(EI466,Invoer!CQ:CS,3,FALSE))</f>
        <v/>
      </c>
      <c r="ES466" s="662" t="str">
        <f t="shared" ca="1" si="247"/>
        <v/>
      </c>
      <c r="ET466" s="513" t="str">
        <f t="shared" ca="1" si="248"/>
        <v/>
      </c>
      <c r="EU466" s="112" t="str">
        <f t="shared" ca="1" si="249"/>
        <v/>
      </c>
      <c r="EV466" s="83" t="s">
        <v>160</v>
      </c>
      <c r="EW466" s="682" t="str">
        <f t="shared" ca="1" si="250"/>
        <v/>
      </c>
      <c r="EX466" s="662" t="str">
        <f t="shared" ca="1" si="251"/>
        <v/>
      </c>
      <c r="EY466"/>
      <c r="EZ466" s="56" t="e">
        <f t="shared" ca="1" si="259"/>
        <v>#VALUE!</v>
      </c>
      <c r="FA466" s="56" t="e">
        <f t="shared" ca="1" si="260"/>
        <v>#VALUE!</v>
      </c>
      <c r="FE466"/>
      <c r="FI466"/>
      <c r="FJ466"/>
    </row>
    <row r="467" spans="29:166" ht="12" customHeight="1" x14ac:dyDescent="0.2">
      <c r="AC467" s="435" t="str">
        <f>IF($AC$7&lt;3,Invoer!DR472,IF($AC$7=3,Invoer!BT472,"x"))</f>
        <v>x</v>
      </c>
      <c r="AD467" s="599" t="str">
        <f t="shared" si="252"/>
        <v/>
      </c>
      <c r="AE467" s="673" t="str">
        <f>IF($AD467="","",VLOOKUP(AD467,Invoer!$F$15:$AU$1999,2,FALSE))</f>
        <v/>
      </c>
      <c r="AF467" s="599" t="str">
        <f t="shared" si="253"/>
        <v/>
      </c>
      <c r="AG467" s="599" t="str">
        <f>IF($AD467="","",VLOOKUP(AD467,Invoer!$F$15:$AU$1999,3,FALSE))</f>
        <v/>
      </c>
      <c r="AH467" s="599" t="str">
        <f>IF($AD467="","",IF(AG467&lt;&gt;"Liq","",VLOOKUP(AD467,Invoer!$F$15:$AU$1999,4,FALSE)))</f>
        <v/>
      </c>
      <c r="AI467" s="677" t="str">
        <f>IF($AD467="","",VLOOKUP(AD467,Invoer!$F$15:$AU$1999,5,FALSE))</f>
        <v/>
      </c>
      <c r="AJ467" s="599" t="str">
        <f>IF($AD467="","",VLOOKUP(AD467,Invoer!$F$15:$AU$1999,6,FALSE))</f>
        <v/>
      </c>
      <c r="AK467" s="599" t="str">
        <f>IF($AD467="","",VLOOKUP(AD467,Invoer!$F$15:$AU$1999,9,FALSE))</f>
        <v/>
      </c>
      <c r="AL467" s="599" t="str">
        <f>IF($AD467="","",VLOOKUP(AD467,Invoer!$F$15:$AU$1999,10,FALSE))</f>
        <v/>
      </c>
      <c r="AM467" s="599" t="str">
        <f>IF($AD467="","",VLOOKUP(AD467,Invoer!$F$15:$BB$1999,14,FALSE))</f>
        <v/>
      </c>
      <c r="AN467" s="599" t="str">
        <f>IF($AD467="","",VLOOKUP(AD467,Invoer!$F$15:$AU$1999,11,FALSE))</f>
        <v/>
      </c>
      <c r="AO467" s="662" t="str">
        <f>IF($AD467="","",VLOOKUP(AD467,Invoer!$F$15:$AU$1999,15,FALSE))</f>
        <v/>
      </c>
      <c r="AP467" s="599" t="str">
        <f>IF($AD467="","",VLOOKUP(AD467,Invoer!$F$15:$AU$1999,19,FALSE))</f>
        <v/>
      </c>
      <c r="AQ467" s="662" t="str">
        <f>IF($AD467="","",VLOOKUP(AD467,Invoer!$F$15:$AU$1999,24,FALSE))</f>
        <v/>
      </c>
      <c r="AR467" s="662" t="str">
        <f>IF($AD467="","",VLOOKUP(AD467,Invoer!$F$15:$AU$1999,17,FALSE))</f>
        <v/>
      </c>
      <c r="AS467" s="678" t="str">
        <f t="shared" si="261"/>
        <v/>
      </c>
      <c r="AT467" s="676" t="str">
        <f t="shared" si="241"/>
        <v/>
      </c>
      <c r="AU467" s="77" t="e">
        <f t="shared" si="242"/>
        <v>#VALUE!</v>
      </c>
      <c r="AW467" s="57"/>
      <c r="AX467" s="57"/>
      <c r="BA467" s="83" t="e">
        <f ca="1">Invoer!DW472</f>
        <v>#N/A</v>
      </c>
      <c r="BB467" s="599" t="str">
        <f t="shared" ca="1" si="254"/>
        <v/>
      </c>
      <c r="BC467" s="673" t="str">
        <f ca="1">IF($BB467="","",VLOOKUP(BB467,Invoer!$F$15:$AU$1999,2,FALSE))</f>
        <v/>
      </c>
      <c r="BD467" s="599" t="str">
        <f t="shared" ca="1" si="255"/>
        <v/>
      </c>
      <c r="BE467" s="599" t="str">
        <f ca="1">IF($BB467="","",VLOOKUP(BB467,Invoer!$F$15:$AU$1999,5,FALSE))</f>
        <v/>
      </c>
      <c r="BF467" s="599" t="str">
        <f ca="1">IF($BB467="","",VLOOKUP(BB467,Invoer!$F$15:$AU$1999,6,FALSE))</f>
        <v/>
      </c>
      <c r="BG467" s="599" t="str">
        <f ca="1">IF($BB467="","",VLOOKUP(BB467,Invoer!$F$15:$AU$1999,9,FALSE))</f>
        <v/>
      </c>
      <c r="BH467" s="599" t="str">
        <f ca="1">IF($BB467="","",VLOOKUP(BB467,Invoer!$F$15:$AU$1999,10,FALSE))</f>
        <v/>
      </c>
      <c r="BI467" s="599" t="str">
        <f ca="1">IF($BB467="","",VLOOKUP(BB467,Invoer!$F$15:$BB$1999,14,FALSE))</f>
        <v/>
      </c>
      <c r="BJ467" s="599" t="str">
        <f ca="1">IF($BB467="","",VLOOKUP(BB467,Invoer!$F$15:$AU$1999,11,FALSE))</f>
        <v/>
      </c>
      <c r="BK467" s="662" t="str">
        <f t="shared" ca="1" si="256"/>
        <v/>
      </c>
      <c r="BL467" s="662" t="str">
        <f t="shared" ca="1" si="257"/>
        <v/>
      </c>
      <c r="BM467" s="679" t="str">
        <f t="shared" ca="1" si="258"/>
        <v/>
      </c>
      <c r="BN467" s="662" t="str">
        <f t="shared" ca="1" si="240"/>
        <v/>
      </c>
      <c r="BO467" s="662" t="str">
        <f ca="1">IF($BB467="","",VLOOKUP(BB467,Invoer!$F$15:$AU$1999,15,FALSE))</f>
        <v/>
      </c>
      <c r="BP467" s="662" t="str">
        <f ca="1">IF($BB467="","",VLOOKUP(BB467,Invoer!$F$15:$AU$1999,24,FALSE))</f>
        <v/>
      </c>
      <c r="BQ467" s="662" t="str">
        <f ca="1">IF($BB467="","",VLOOKUP(BB467,Invoer!$F$15:$AU$1999,17,FALSE))</f>
        <v/>
      </c>
      <c r="BS467" s="73" t="e">
        <f t="shared" ca="1" si="262"/>
        <v>#VALUE!</v>
      </c>
      <c r="BT467" s="57" t="str">
        <f t="shared" ca="1" si="263"/>
        <v/>
      </c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O467" s="61" t="e">
        <f ca="1">IF($DN$4&lt;3,Invoer!EB472,Invoer!EA472)</f>
        <v>#N/A</v>
      </c>
      <c r="DP467" s="599" t="str">
        <f t="shared" ca="1" si="243"/>
        <v/>
      </c>
      <c r="DQ467" s="673" t="str">
        <f ca="1">IF($DP467="","",VLOOKUP(DP467,Invoer!$F$15:$AU$1999,2,FALSE))</f>
        <v/>
      </c>
      <c r="DR467" s="599" t="str">
        <f t="shared" ca="1" si="244"/>
        <v/>
      </c>
      <c r="DS467" s="599" t="str">
        <f ca="1">IF($DP467="","",VLOOKUP(DP467,Invoer!$F$15:$AU$1999,3,FALSE))</f>
        <v/>
      </c>
      <c r="DT467" s="599" t="str">
        <f ca="1">IF($DP467="","",IF(DS467&lt;&gt;"Liq","",VLOOKUP(DP467,Invoer!$F$15:$AU$1999,4,FALSE)))</f>
        <v/>
      </c>
      <c r="DU467" s="599" t="str">
        <f ca="1">IF($DP467="","",VLOOKUP(DP467,Invoer!$F$15:$AU$1999,5,FALSE))</f>
        <v/>
      </c>
      <c r="DV467" s="599" t="str">
        <f ca="1">IF($DP467="","",VLOOKUP(DP467,Invoer!$F$15:$AU$1999,6,FALSE))</f>
        <v/>
      </c>
      <c r="DW467" s="599" t="str">
        <f ca="1">IF($DP467="","",VLOOKUP(DP467,Invoer!$F$15:$AU$1999,9,FALSE))</f>
        <v/>
      </c>
      <c r="DX467" s="599" t="str">
        <f ca="1">IF($DP467="","",VLOOKUP(DP467,Invoer!$F$15:$AU$1999,10,FALSE))</f>
        <v/>
      </c>
      <c r="DY467" s="595" t="str">
        <f ca="1">IF($DP467="","",VLOOKUP(DP467,Invoer!$F$15:$AU$1999,11,FALSE))</f>
        <v/>
      </c>
      <c r="DZ467" s="662" t="str">
        <f ca="1">IF($DP467="","",IF($DN$4&gt;2,"",VLOOKUP(DP467,Invoer!CQ:CS,3,FALSE)))</f>
        <v/>
      </c>
      <c r="EA467" s="541" t="str">
        <f ca="1">IF($DP467="","",IF(ISERROR(DQ467),0,IF($DN$4&lt;3,"",VLOOKUP(DP467,Invoer!$F$15:$AU$1999,15,FALSE))))</f>
        <v/>
      </c>
      <c r="EB467" s="595" t="str">
        <f ca="1">IF($DP467="","",IF($DN$4&lt;3,"",VLOOKUP(DP467,Invoer!$F$15:$AU$1999,19,FALSE)))</f>
        <v/>
      </c>
      <c r="EC467" s="541" t="str">
        <f ca="1">IF($DP467="","",IF(ISERROR(DQ467),0,IF($DN$4&lt;3,"",VLOOKUP(DP467,Invoer!$F$15:$AU$1999,24,FALSE))))</f>
        <v/>
      </c>
      <c r="ED467" s="541" t="str">
        <f ca="1">IF($DP467="","",IF(ISERROR(DQ467),0,IF($DN$4&lt;3,"",VLOOKUP(DP467,Invoer!$F$15:$AU$1999,17,FALSE))))</f>
        <v/>
      </c>
      <c r="EH467" s="89" t="e">
        <f ca="1">Invoer!CP472</f>
        <v>#N/A</v>
      </c>
      <c r="EI467" s="599" t="str">
        <f t="shared" ca="1" si="245"/>
        <v/>
      </c>
      <c r="EJ467" s="673" t="str">
        <f ca="1">IF(EI467="","",VLOOKUP(EI467,Invoer!$F$15:$AU$1999,2,FALSE))</f>
        <v/>
      </c>
      <c r="EK467" s="599" t="str">
        <f t="shared" ca="1" si="246"/>
        <v/>
      </c>
      <c r="EL467" s="599" t="str">
        <f ca="1">IF($EI467="","",VLOOKUP(EI467,Invoer!$F$15:$AU$1999,3,FALSE))</f>
        <v/>
      </c>
      <c r="EM467" s="599" t="str">
        <f ca="1">IF($EI467="","",IF(EL467&lt;&gt;"Liq","",VLOOKUP(EI467,Invoer!$F$15:$AU$1999,4,FALSE)))</f>
        <v/>
      </c>
      <c r="EN467" s="599" t="str">
        <f ca="1">IF($EI467="","",VLOOKUP(EI467,Invoer!$F$15:$AU$1999,6,FALSE))</f>
        <v/>
      </c>
      <c r="EO467" s="599" t="str">
        <f ca="1">IF(EI467="","",VLOOKUP(EI467,Invoer!$F$15:$AU$1999,9,FALSE))</f>
        <v/>
      </c>
      <c r="EP467" s="599" t="str">
        <f ca="1">IF(EI467="","",VLOOKUP(EI467,Invoer!$F$15:$AU$1999,10,FALSE))</f>
        <v/>
      </c>
      <c r="EQ467" s="599" t="str">
        <f ca="1">IF(EI467="","",VLOOKUP(EI467,Invoer!$F$15:$AU$1999,11,FALSE))</f>
        <v/>
      </c>
      <c r="ER467" s="662" t="str">
        <f ca="1">IF(EI467="","",VLOOKUP(EI467,Invoer!CQ:CS,3,FALSE))</f>
        <v/>
      </c>
      <c r="ES467" s="662" t="str">
        <f t="shared" ca="1" si="247"/>
        <v/>
      </c>
      <c r="ET467" s="513" t="str">
        <f t="shared" ca="1" si="248"/>
        <v/>
      </c>
      <c r="EU467" s="112" t="str">
        <f t="shared" ca="1" si="249"/>
        <v/>
      </c>
      <c r="EV467" s="83" t="s">
        <v>160</v>
      </c>
      <c r="EW467" s="682" t="str">
        <f t="shared" ca="1" si="250"/>
        <v/>
      </c>
      <c r="EX467" s="662" t="str">
        <f t="shared" ca="1" si="251"/>
        <v/>
      </c>
      <c r="EY467"/>
      <c r="EZ467" s="56" t="e">
        <f t="shared" ca="1" si="259"/>
        <v>#VALUE!</v>
      </c>
      <c r="FA467" s="56" t="e">
        <f t="shared" ca="1" si="260"/>
        <v>#VALUE!</v>
      </c>
      <c r="FE467"/>
      <c r="FI467"/>
      <c r="FJ467"/>
    </row>
    <row r="468" spans="29:166" ht="12" customHeight="1" x14ac:dyDescent="0.2">
      <c r="AC468" s="435" t="str">
        <f>IF($AC$7&lt;3,Invoer!DR473,IF($AC$7=3,Invoer!BT473,"x"))</f>
        <v>x</v>
      </c>
      <c r="AD468" s="599" t="str">
        <f t="shared" si="252"/>
        <v/>
      </c>
      <c r="AE468" s="673" t="str">
        <f>IF($AD468="","",VLOOKUP(AD468,Invoer!$F$15:$AU$1999,2,FALSE))</f>
        <v/>
      </c>
      <c r="AF468" s="599" t="str">
        <f t="shared" si="253"/>
        <v/>
      </c>
      <c r="AG468" s="599" t="str">
        <f>IF($AD468="","",VLOOKUP(AD468,Invoer!$F$15:$AU$1999,3,FALSE))</f>
        <v/>
      </c>
      <c r="AH468" s="599" t="str">
        <f>IF($AD468="","",IF(AG468&lt;&gt;"Liq","",VLOOKUP(AD468,Invoer!$F$15:$AU$1999,4,FALSE)))</f>
        <v/>
      </c>
      <c r="AI468" s="677" t="str">
        <f>IF($AD468="","",VLOOKUP(AD468,Invoer!$F$15:$AU$1999,5,FALSE))</f>
        <v/>
      </c>
      <c r="AJ468" s="599" t="str">
        <f>IF($AD468="","",VLOOKUP(AD468,Invoer!$F$15:$AU$1999,6,FALSE))</f>
        <v/>
      </c>
      <c r="AK468" s="599" t="str">
        <f>IF($AD468="","",VLOOKUP(AD468,Invoer!$F$15:$AU$1999,9,FALSE))</f>
        <v/>
      </c>
      <c r="AL468" s="599" t="str">
        <f>IF($AD468="","",VLOOKUP(AD468,Invoer!$F$15:$AU$1999,10,FALSE))</f>
        <v/>
      </c>
      <c r="AM468" s="599" t="str">
        <f>IF($AD468="","",VLOOKUP(AD468,Invoer!$F$15:$BB$1999,14,FALSE))</f>
        <v/>
      </c>
      <c r="AN468" s="599" t="str">
        <f>IF($AD468="","",VLOOKUP(AD468,Invoer!$F$15:$AU$1999,11,FALSE))</f>
        <v/>
      </c>
      <c r="AO468" s="662" t="str">
        <f>IF($AD468="","",VLOOKUP(AD468,Invoer!$F$15:$AU$1999,15,FALSE))</f>
        <v/>
      </c>
      <c r="AP468" s="599" t="str">
        <f>IF($AD468="","",VLOOKUP(AD468,Invoer!$F$15:$AU$1999,19,FALSE))</f>
        <v/>
      </c>
      <c r="AQ468" s="662" t="str">
        <f>IF($AD468="","",VLOOKUP(AD468,Invoer!$F$15:$AU$1999,24,FALSE))</f>
        <v/>
      </c>
      <c r="AR468" s="662" t="str">
        <f>IF($AD468="","",VLOOKUP(AD468,Invoer!$F$15:$AU$1999,17,FALSE))</f>
        <v/>
      </c>
      <c r="AS468" s="678" t="str">
        <f t="shared" si="261"/>
        <v/>
      </c>
      <c r="AT468" s="676" t="str">
        <f t="shared" si="241"/>
        <v/>
      </c>
      <c r="AU468" s="77" t="e">
        <f t="shared" si="242"/>
        <v>#VALUE!</v>
      </c>
      <c r="AW468" s="57"/>
      <c r="AX468" s="57"/>
      <c r="BA468" s="83" t="e">
        <f ca="1">Invoer!DW473</f>
        <v>#N/A</v>
      </c>
      <c r="BB468" s="599" t="str">
        <f t="shared" ca="1" si="254"/>
        <v/>
      </c>
      <c r="BC468" s="673" t="str">
        <f ca="1">IF($BB468="","",VLOOKUP(BB468,Invoer!$F$15:$AU$1999,2,FALSE))</f>
        <v/>
      </c>
      <c r="BD468" s="599" t="str">
        <f t="shared" ca="1" si="255"/>
        <v/>
      </c>
      <c r="BE468" s="599" t="str">
        <f ca="1">IF($BB468="","",VLOOKUP(BB468,Invoer!$F$15:$AU$1999,5,FALSE))</f>
        <v/>
      </c>
      <c r="BF468" s="599" t="str">
        <f ca="1">IF($BB468="","",VLOOKUP(BB468,Invoer!$F$15:$AU$1999,6,FALSE))</f>
        <v/>
      </c>
      <c r="BG468" s="599" t="str">
        <f ca="1">IF($BB468="","",VLOOKUP(BB468,Invoer!$F$15:$AU$1999,9,FALSE))</f>
        <v/>
      </c>
      <c r="BH468" s="599" t="str">
        <f ca="1">IF($BB468="","",VLOOKUP(BB468,Invoer!$F$15:$AU$1999,10,FALSE))</f>
        <v/>
      </c>
      <c r="BI468" s="599" t="str">
        <f ca="1">IF($BB468="","",VLOOKUP(BB468,Invoer!$F$15:$BB$1999,14,FALSE))</f>
        <v/>
      </c>
      <c r="BJ468" s="599" t="str">
        <f ca="1">IF($BB468="","",VLOOKUP(BB468,Invoer!$F$15:$AU$1999,11,FALSE))</f>
        <v/>
      </c>
      <c r="BK468" s="662" t="str">
        <f t="shared" ca="1" si="256"/>
        <v/>
      </c>
      <c r="BL468" s="662" t="str">
        <f t="shared" ca="1" si="257"/>
        <v/>
      </c>
      <c r="BM468" s="679" t="str">
        <f t="shared" ca="1" si="258"/>
        <v/>
      </c>
      <c r="BN468" s="662" t="str">
        <f t="shared" ca="1" si="240"/>
        <v/>
      </c>
      <c r="BO468" s="662" t="str">
        <f ca="1">IF($BB468="","",VLOOKUP(BB468,Invoer!$F$15:$AU$1999,15,FALSE))</f>
        <v/>
      </c>
      <c r="BP468" s="662" t="str">
        <f ca="1">IF($BB468="","",VLOOKUP(BB468,Invoer!$F$15:$AU$1999,24,FALSE))</f>
        <v/>
      </c>
      <c r="BQ468" s="662" t="str">
        <f ca="1">IF($BB468="","",VLOOKUP(BB468,Invoer!$F$15:$AU$1999,17,FALSE))</f>
        <v/>
      </c>
      <c r="BS468" s="73" t="e">
        <f t="shared" ca="1" si="262"/>
        <v>#VALUE!</v>
      </c>
      <c r="BT468" s="57" t="str">
        <f t="shared" ca="1" si="263"/>
        <v/>
      </c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O468" s="61" t="e">
        <f ca="1">IF($DN$4&lt;3,Invoer!EB473,Invoer!EA473)</f>
        <v>#N/A</v>
      </c>
      <c r="DP468" s="599" t="str">
        <f t="shared" ca="1" si="243"/>
        <v/>
      </c>
      <c r="DQ468" s="673" t="str">
        <f ca="1">IF($DP468="","",VLOOKUP(DP468,Invoer!$F$15:$AU$1999,2,FALSE))</f>
        <v/>
      </c>
      <c r="DR468" s="599" t="str">
        <f t="shared" ca="1" si="244"/>
        <v/>
      </c>
      <c r="DS468" s="599" t="str">
        <f ca="1">IF($DP468="","",VLOOKUP(DP468,Invoer!$F$15:$AU$1999,3,FALSE))</f>
        <v/>
      </c>
      <c r="DT468" s="599" t="str">
        <f ca="1">IF($DP468="","",IF(DS468&lt;&gt;"Liq","",VLOOKUP(DP468,Invoer!$F$15:$AU$1999,4,FALSE)))</f>
        <v/>
      </c>
      <c r="DU468" s="599" t="str">
        <f ca="1">IF($DP468="","",VLOOKUP(DP468,Invoer!$F$15:$AU$1999,5,FALSE))</f>
        <v/>
      </c>
      <c r="DV468" s="599" t="str">
        <f ca="1">IF($DP468="","",VLOOKUP(DP468,Invoer!$F$15:$AU$1999,6,FALSE))</f>
        <v/>
      </c>
      <c r="DW468" s="599" t="str">
        <f ca="1">IF($DP468="","",VLOOKUP(DP468,Invoer!$F$15:$AU$1999,9,FALSE))</f>
        <v/>
      </c>
      <c r="DX468" s="599" t="str">
        <f ca="1">IF($DP468="","",VLOOKUP(DP468,Invoer!$F$15:$AU$1999,10,FALSE))</f>
        <v/>
      </c>
      <c r="DY468" s="595" t="str">
        <f ca="1">IF($DP468="","",VLOOKUP(DP468,Invoer!$F$15:$AU$1999,11,FALSE))</f>
        <v/>
      </c>
      <c r="DZ468" s="662" t="str">
        <f ca="1">IF($DP468="","",IF($DN$4&gt;2,"",VLOOKUP(DP468,Invoer!CQ:CS,3,FALSE)))</f>
        <v/>
      </c>
      <c r="EA468" s="541" t="str">
        <f ca="1">IF($DP468="","",IF(ISERROR(DQ468),0,IF($DN$4&lt;3,"",VLOOKUP(DP468,Invoer!$F$15:$AU$1999,15,FALSE))))</f>
        <v/>
      </c>
      <c r="EB468" s="595" t="str">
        <f ca="1">IF($DP468="","",IF($DN$4&lt;3,"",VLOOKUP(DP468,Invoer!$F$15:$AU$1999,19,FALSE)))</f>
        <v/>
      </c>
      <c r="EC468" s="541" t="str">
        <f ca="1">IF($DP468="","",IF(ISERROR(DQ468),0,IF($DN$4&lt;3,"",VLOOKUP(DP468,Invoer!$F$15:$AU$1999,24,FALSE))))</f>
        <v/>
      </c>
      <c r="ED468" s="541" t="str">
        <f ca="1">IF($DP468="","",IF(ISERROR(DQ468),0,IF($DN$4&lt;3,"",VLOOKUP(DP468,Invoer!$F$15:$AU$1999,17,FALSE))))</f>
        <v/>
      </c>
      <c r="EH468" s="89" t="e">
        <f ca="1">Invoer!CP473</f>
        <v>#N/A</v>
      </c>
      <c r="EI468" s="599" t="str">
        <f t="shared" ca="1" si="245"/>
        <v/>
      </c>
      <c r="EJ468" s="673" t="str">
        <f ca="1">IF(EI468="","",VLOOKUP(EI468,Invoer!$F$15:$AU$1999,2,FALSE))</f>
        <v/>
      </c>
      <c r="EK468" s="599" t="str">
        <f t="shared" ca="1" si="246"/>
        <v/>
      </c>
      <c r="EL468" s="599" t="str">
        <f ca="1">IF($EI468="","",VLOOKUP(EI468,Invoer!$F$15:$AU$1999,3,FALSE))</f>
        <v/>
      </c>
      <c r="EM468" s="599" t="str">
        <f ca="1">IF($EI468="","",IF(EL468&lt;&gt;"Liq","",VLOOKUP(EI468,Invoer!$F$15:$AU$1999,4,FALSE)))</f>
        <v/>
      </c>
      <c r="EN468" s="599" t="str">
        <f ca="1">IF($EI468="","",VLOOKUP(EI468,Invoer!$F$15:$AU$1999,6,FALSE))</f>
        <v/>
      </c>
      <c r="EO468" s="599" t="str">
        <f ca="1">IF(EI468="","",VLOOKUP(EI468,Invoer!$F$15:$AU$1999,9,FALSE))</f>
        <v/>
      </c>
      <c r="EP468" s="599" t="str">
        <f ca="1">IF(EI468="","",VLOOKUP(EI468,Invoer!$F$15:$AU$1999,10,FALSE))</f>
        <v/>
      </c>
      <c r="EQ468" s="599" t="str">
        <f ca="1">IF(EI468="","",VLOOKUP(EI468,Invoer!$F$15:$AU$1999,11,FALSE))</f>
        <v/>
      </c>
      <c r="ER468" s="662" t="str">
        <f ca="1">IF(EI468="","",VLOOKUP(EI468,Invoer!CQ:CS,3,FALSE))</f>
        <v/>
      </c>
      <c r="ES468" s="662" t="str">
        <f t="shared" ca="1" si="247"/>
        <v/>
      </c>
      <c r="ET468" s="513" t="str">
        <f t="shared" ca="1" si="248"/>
        <v/>
      </c>
      <c r="EU468" s="112" t="str">
        <f t="shared" ca="1" si="249"/>
        <v/>
      </c>
      <c r="EV468" s="83" t="s">
        <v>160</v>
      </c>
      <c r="EW468" s="682" t="str">
        <f t="shared" ca="1" si="250"/>
        <v/>
      </c>
      <c r="EX468" s="662" t="str">
        <f t="shared" ca="1" si="251"/>
        <v/>
      </c>
      <c r="EY468"/>
      <c r="EZ468" s="56" t="e">
        <f t="shared" ca="1" si="259"/>
        <v>#VALUE!</v>
      </c>
      <c r="FA468" s="56" t="e">
        <f t="shared" ca="1" si="260"/>
        <v>#VALUE!</v>
      </c>
      <c r="FE468"/>
      <c r="FI468"/>
      <c r="FJ468"/>
    </row>
    <row r="469" spans="29:166" ht="12" customHeight="1" x14ac:dyDescent="0.2">
      <c r="AC469" s="435" t="str">
        <f>IF($AC$7&lt;3,Invoer!DR474,IF($AC$7=3,Invoer!BT474,"x"))</f>
        <v>x</v>
      </c>
      <c r="AD469" s="599" t="str">
        <f t="shared" si="252"/>
        <v/>
      </c>
      <c r="AE469" s="673" t="str">
        <f>IF($AD469="","",VLOOKUP(AD469,Invoer!$F$15:$AU$1999,2,FALSE))</f>
        <v/>
      </c>
      <c r="AF469" s="599" t="str">
        <f t="shared" si="253"/>
        <v/>
      </c>
      <c r="AG469" s="599" t="str">
        <f>IF($AD469="","",VLOOKUP(AD469,Invoer!$F$15:$AU$1999,3,FALSE))</f>
        <v/>
      </c>
      <c r="AH469" s="599" t="str">
        <f>IF($AD469="","",IF(AG469&lt;&gt;"Liq","",VLOOKUP(AD469,Invoer!$F$15:$AU$1999,4,FALSE)))</f>
        <v/>
      </c>
      <c r="AI469" s="677" t="str">
        <f>IF($AD469="","",VLOOKUP(AD469,Invoer!$F$15:$AU$1999,5,FALSE))</f>
        <v/>
      </c>
      <c r="AJ469" s="599" t="str">
        <f>IF($AD469="","",VLOOKUP(AD469,Invoer!$F$15:$AU$1999,6,FALSE))</f>
        <v/>
      </c>
      <c r="AK469" s="599" t="str">
        <f>IF($AD469="","",VLOOKUP(AD469,Invoer!$F$15:$AU$1999,9,FALSE))</f>
        <v/>
      </c>
      <c r="AL469" s="599" t="str">
        <f>IF($AD469="","",VLOOKUP(AD469,Invoer!$F$15:$AU$1999,10,FALSE))</f>
        <v/>
      </c>
      <c r="AM469" s="599" t="str">
        <f>IF($AD469="","",VLOOKUP(AD469,Invoer!$F$15:$BB$1999,14,FALSE))</f>
        <v/>
      </c>
      <c r="AN469" s="599" t="str">
        <f>IF($AD469="","",VLOOKUP(AD469,Invoer!$F$15:$AU$1999,11,FALSE))</f>
        <v/>
      </c>
      <c r="AO469" s="662" t="str">
        <f>IF($AD469="","",VLOOKUP(AD469,Invoer!$F$15:$AU$1999,15,FALSE))</f>
        <v/>
      </c>
      <c r="AP469" s="599" t="str">
        <f>IF($AD469="","",VLOOKUP(AD469,Invoer!$F$15:$AU$1999,19,FALSE))</f>
        <v/>
      </c>
      <c r="AQ469" s="662" t="str">
        <f>IF($AD469="","",VLOOKUP(AD469,Invoer!$F$15:$AU$1999,24,FALSE))</f>
        <v/>
      </c>
      <c r="AR469" s="662" t="str">
        <f>IF($AD469="","",VLOOKUP(AD469,Invoer!$F$15:$AU$1999,17,FALSE))</f>
        <v/>
      </c>
      <c r="AS469" s="678" t="str">
        <f t="shared" si="261"/>
        <v/>
      </c>
      <c r="AT469" s="676" t="str">
        <f t="shared" si="241"/>
        <v/>
      </c>
      <c r="AU469" s="77" t="e">
        <f t="shared" si="242"/>
        <v>#VALUE!</v>
      </c>
      <c r="AW469" s="57"/>
      <c r="AX469" s="57"/>
      <c r="BA469" s="83" t="e">
        <f ca="1">Invoer!DW474</f>
        <v>#N/A</v>
      </c>
      <c r="BB469" s="599" t="str">
        <f t="shared" ca="1" si="254"/>
        <v/>
      </c>
      <c r="BC469" s="673" t="str">
        <f ca="1">IF($BB469="","",VLOOKUP(BB469,Invoer!$F$15:$AU$1999,2,FALSE))</f>
        <v/>
      </c>
      <c r="BD469" s="599" t="str">
        <f t="shared" ca="1" si="255"/>
        <v/>
      </c>
      <c r="BE469" s="599" t="str">
        <f ca="1">IF($BB469="","",VLOOKUP(BB469,Invoer!$F$15:$AU$1999,5,FALSE))</f>
        <v/>
      </c>
      <c r="BF469" s="599" t="str">
        <f ca="1">IF($BB469="","",VLOOKUP(BB469,Invoer!$F$15:$AU$1999,6,FALSE))</f>
        <v/>
      </c>
      <c r="BG469" s="599" t="str">
        <f ca="1">IF($BB469="","",VLOOKUP(BB469,Invoer!$F$15:$AU$1999,9,FALSE))</f>
        <v/>
      </c>
      <c r="BH469" s="599" t="str">
        <f ca="1">IF($BB469="","",VLOOKUP(BB469,Invoer!$F$15:$AU$1999,10,FALSE))</f>
        <v/>
      </c>
      <c r="BI469" s="599" t="str">
        <f ca="1">IF($BB469="","",VLOOKUP(BB469,Invoer!$F$15:$BB$1999,14,FALSE))</f>
        <v/>
      </c>
      <c r="BJ469" s="599" t="str">
        <f ca="1">IF($BB469="","",VLOOKUP(BB469,Invoer!$F$15:$AU$1999,11,FALSE))</f>
        <v/>
      </c>
      <c r="BK469" s="662" t="str">
        <f t="shared" ca="1" si="256"/>
        <v/>
      </c>
      <c r="BL469" s="662" t="str">
        <f t="shared" ca="1" si="257"/>
        <v/>
      </c>
      <c r="BM469" s="679" t="str">
        <f t="shared" ca="1" si="258"/>
        <v/>
      </c>
      <c r="BN469" s="662" t="str">
        <f t="shared" ca="1" si="240"/>
        <v/>
      </c>
      <c r="BO469" s="662" t="str">
        <f ca="1">IF($BB469="","",VLOOKUP(BB469,Invoer!$F$15:$AU$1999,15,FALSE))</f>
        <v/>
      </c>
      <c r="BP469" s="662" t="str">
        <f ca="1">IF($BB469="","",VLOOKUP(BB469,Invoer!$F$15:$AU$1999,24,FALSE))</f>
        <v/>
      </c>
      <c r="BQ469" s="662" t="str">
        <f ca="1">IF($BB469="","",VLOOKUP(BB469,Invoer!$F$15:$AU$1999,17,FALSE))</f>
        <v/>
      </c>
      <c r="BS469" s="73" t="e">
        <f t="shared" ca="1" si="262"/>
        <v>#VALUE!</v>
      </c>
      <c r="BT469" s="57" t="str">
        <f t="shared" ca="1" si="263"/>
        <v/>
      </c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O469" s="61" t="e">
        <f ca="1">IF($DN$4&lt;3,Invoer!EB474,Invoer!EA474)</f>
        <v>#N/A</v>
      </c>
      <c r="DP469" s="599" t="str">
        <f t="shared" ca="1" si="243"/>
        <v/>
      </c>
      <c r="DQ469" s="673" t="str">
        <f ca="1">IF($DP469="","",VLOOKUP(DP469,Invoer!$F$15:$AU$1999,2,FALSE))</f>
        <v/>
      </c>
      <c r="DR469" s="599" t="str">
        <f t="shared" ca="1" si="244"/>
        <v/>
      </c>
      <c r="DS469" s="599" t="str">
        <f ca="1">IF($DP469="","",VLOOKUP(DP469,Invoer!$F$15:$AU$1999,3,FALSE))</f>
        <v/>
      </c>
      <c r="DT469" s="599" t="str">
        <f ca="1">IF($DP469="","",IF(DS469&lt;&gt;"Liq","",VLOOKUP(DP469,Invoer!$F$15:$AU$1999,4,FALSE)))</f>
        <v/>
      </c>
      <c r="DU469" s="599" t="str">
        <f ca="1">IF($DP469="","",VLOOKUP(DP469,Invoer!$F$15:$AU$1999,5,FALSE))</f>
        <v/>
      </c>
      <c r="DV469" s="599" t="str">
        <f ca="1">IF($DP469="","",VLOOKUP(DP469,Invoer!$F$15:$AU$1999,6,FALSE))</f>
        <v/>
      </c>
      <c r="DW469" s="599" t="str">
        <f ca="1">IF($DP469="","",VLOOKUP(DP469,Invoer!$F$15:$AU$1999,9,FALSE))</f>
        <v/>
      </c>
      <c r="DX469" s="599" t="str">
        <f ca="1">IF($DP469="","",VLOOKUP(DP469,Invoer!$F$15:$AU$1999,10,FALSE))</f>
        <v/>
      </c>
      <c r="DY469" s="595" t="str">
        <f ca="1">IF($DP469="","",VLOOKUP(DP469,Invoer!$F$15:$AU$1999,11,FALSE))</f>
        <v/>
      </c>
      <c r="DZ469" s="662" t="str">
        <f ca="1">IF($DP469="","",IF($DN$4&gt;2,"",VLOOKUP(DP469,Invoer!CQ:CS,3,FALSE)))</f>
        <v/>
      </c>
      <c r="EA469" s="541" t="str">
        <f ca="1">IF($DP469="","",IF(ISERROR(DQ469),0,IF($DN$4&lt;3,"",VLOOKUP(DP469,Invoer!$F$15:$AU$1999,15,FALSE))))</f>
        <v/>
      </c>
      <c r="EB469" s="595" t="str">
        <f ca="1">IF($DP469="","",IF($DN$4&lt;3,"",VLOOKUP(DP469,Invoer!$F$15:$AU$1999,19,FALSE)))</f>
        <v/>
      </c>
      <c r="EC469" s="541" t="str">
        <f ca="1">IF($DP469="","",IF(ISERROR(DQ469),0,IF($DN$4&lt;3,"",VLOOKUP(DP469,Invoer!$F$15:$AU$1999,24,FALSE))))</f>
        <v/>
      </c>
      <c r="ED469" s="541" t="str">
        <f ca="1">IF($DP469="","",IF(ISERROR(DQ469),0,IF($DN$4&lt;3,"",VLOOKUP(DP469,Invoer!$F$15:$AU$1999,17,FALSE))))</f>
        <v/>
      </c>
      <c r="EH469" s="89" t="e">
        <f ca="1">Invoer!CP474</f>
        <v>#N/A</v>
      </c>
      <c r="EI469" s="599" t="str">
        <f t="shared" ca="1" si="245"/>
        <v/>
      </c>
      <c r="EJ469" s="673" t="str">
        <f ca="1">IF(EI469="","",VLOOKUP(EI469,Invoer!$F$15:$AU$1999,2,FALSE))</f>
        <v/>
      </c>
      <c r="EK469" s="599" t="str">
        <f t="shared" ca="1" si="246"/>
        <v/>
      </c>
      <c r="EL469" s="599" t="str">
        <f ca="1">IF($EI469="","",VLOOKUP(EI469,Invoer!$F$15:$AU$1999,3,FALSE))</f>
        <v/>
      </c>
      <c r="EM469" s="599" t="str">
        <f ca="1">IF($EI469="","",IF(EL469&lt;&gt;"Liq","",VLOOKUP(EI469,Invoer!$F$15:$AU$1999,4,FALSE)))</f>
        <v/>
      </c>
      <c r="EN469" s="599" t="str">
        <f ca="1">IF($EI469="","",VLOOKUP(EI469,Invoer!$F$15:$AU$1999,6,FALSE))</f>
        <v/>
      </c>
      <c r="EO469" s="599" t="str">
        <f ca="1">IF(EI469="","",VLOOKUP(EI469,Invoer!$F$15:$AU$1999,9,FALSE))</f>
        <v/>
      </c>
      <c r="EP469" s="599" t="str">
        <f ca="1">IF(EI469="","",VLOOKUP(EI469,Invoer!$F$15:$AU$1999,10,FALSE))</f>
        <v/>
      </c>
      <c r="EQ469" s="599" t="str">
        <f ca="1">IF(EI469="","",VLOOKUP(EI469,Invoer!$F$15:$AU$1999,11,FALSE))</f>
        <v/>
      </c>
      <c r="ER469" s="662" t="str">
        <f ca="1">IF(EI469="","",VLOOKUP(EI469,Invoer!CQ:CS,3,FALSE))</f>
        <v/>
      </c>
      <c r="ES469" s="662" t="str">
        <f t="shared" ca="1" si="247"/>
        <v/>
      </c>
      <c r="ET469" s="513" t="str">
        <f t="shared" ca="1" si="248"/>
        <v/>
      </c>
      <c r="EU469" s="112" t="str">
        <f t="shared" ca="1" si="249"/>
        <v/>
      </c>
      <c r="EV469" s="83" t="s">
        <v>160</v>
      </c>
      <c r="EW469" s="682" t="str">
        <f t="shared" ca="1" si="250"/>
        <v/>
      </c>
      <c r="EX469" s="662" t="str">
        <f t="shared" ca="1" si="251"/>
        <v/>
      </c>
      <c r="EY469"/>
      <c r="EZ469" s="56" t="e">
        <f t="shared" ca="1" si="259"/>
        <v>#VALUE!</v>
      </c>
      <c r="FA469" s="56" t="e">
        <f t="shared" ca="1" si="260"/>
        <v>#VALUE!</v>
      </c>
      <c r="FE469"/>
      <c r="FI469"/>
      <c r="FJ469"/>
    </row>
    <row r="470" spans="29:166" ht="12" customHeight="1" x14ac:dyDescent="0.2">
      <c r="AC470" s="435" t="str">
        <f>IF($AC$7&lt;3,Invoer!DR475,IF($AC$7=3,Invoer!BT475,"x"))</f>
        <v>x</v>
      </c>
      <c r="AD470" s="599" t="str">
        <f t="shared" si="252"/>
        <v/>
      </c>
      <c r="AE470" s="673" t="str">
        <f>IF($AD470="","",VLOOKUP(AD470,Invoer!$F$15:$AU$1999,2,FALSE))</f>
        <v/>
      </c>
      <c r="AF470" s="599" t="str">
        <f t="shared" si="253"/>
        <v/>
      </c>
      <c r="AG470" s="599" t="str">
        <f>IF($AD470="","",VLOOKUP(AD470,Invoer!$F$15:$AU$1999,3,FALSE))</f>
        <v/>
      </c>
      <c r="AH470" s="599" t="str">
        <f>IF($AD470="","",IF(AG470&lt;&gt;"Liq","",VLOOKUP(AD470,Invoer!$F$15:$AU$1999,4,FALSE)))</f>
        <v/>
      </c>
      <c r="AI470" s="677" t="str">
        <f>IF($AD470="","",VLOOKUP(AD470,Invoer!$F$15:$AU$1999,5,FALSE))</f>
        <v/>
      </c>
      <c r="AJ470" s="599" t="str">
        <f>IF($AD470="","",VLOOKUP(AD470,Invoer!$F$15:$AU$1999,6,FALSE))</f>
        <v/>
      </c>
      <c r="AK470" s="599" t="str">
        <f>IF($AD470="","",VLOOKUP(AD470,Invoer!$F$15:$AU$1999,9,FALSE))</f>
        <v/>
      </c>
      <c r="AL470" s="599" t="str">
        <f>IF($AD470="","",VLOOKUP(AD470,Invoer!$F$15:$AU$1999,10,FALSE))</f>
        <v/>
      </c>
      <c r="AM470" s="599" t="str">
        <f>IF($AD470="","",VLOOKUP(AD470,Invoer!$F$15:$BB$1999,14,FALSE))</f>
        <v/>
      </c>
      <c r="AN470" s="599" t="str">
        <f>IF($AD470="","",VLOOKUP(AD470,Invoer!$F$15:$AU$1999,11,FALSE))</f>
        <v/>
      </c>
      <c r="AO470" s="662" t="str">
        <f>IF($AD470="","",VLOOKUP(AD470,Invoer!$F$15:$AU$1999,15,FALSE))</f>
        <v/>
      </c>
      <c r="AP470" s="599" t="str">
        <f>IF($AD470="","",VLOOKUP(AD470,Invoer!$F$15:$AU$1999,19,FALSE))</f>
        <v/>
      </c>
      <c r="AQ470" s="662" t="str">
        <f>IF($AD470="","",VLOOKUP(AD470,Invoer!$F$15:$AU$1999,24,FALSE))</f>
        <v/>
      </c>
      <c r="AR470" s="662" t="str">
        <f>IF($AD470="","",VLOOKUP(AD470,Invoer!$F$15:$AU$1999,17,FALSE))</f>
        <v/>
      </c>
      <c r="AS470" s="678" t="str">
        <f t="shared" si="261"/>
        <v/>
      </c>
      <c r="AT470" s="676" t="str">
        <f t="shared" si="241"/>
        <v/>
      </c>
      <c r="AU470" s="77" t="e">
        <f t="shared" si="242"/>
        <v>#VALUE!</v>
      </c>
      <c r="AW470" s="57"/>
      <c r="AX470" s="57"/>
      <c r="BA470" s="83" t="e">
        <f ca="1">Invoer!DW475</f>
        <v>#N/A</v>
      </c>
      <c r="BB470" s="599" t="str">
        <f t="shared" ca="1" si="254"/>
        <v/>
      </c>
      <c r="BC470" s="673" t="str">
        <f ca="1">IF($BB470="","",VLOOKUP(BB470,Invoer!$F$15:$AU$1999,2,FALSE))</f>
        <v/>
      </c>
      <c r="BD470" s="599" t="str">
        <f t="shared" ca="1" si="255"/>
        <v/>
      </c>
      <c r="BE470" s="599" t="str">
        <f ca="1">IF($BB470="","",VLOOKUP(BB470,Invoer!$F$15:$AU$1999,5,FALSE))</f>
        <v/>
      </c>
      <c r="BF470" s="599" t="str">
        <f ca="1">IF($BB470="","",VLOOKUP(BB470,Invoer!$F$15:$AU$1999,6,FALSE))</f>
        <v/>
      </c>
      <c r="BG470" s="599" t="str">
        <f ca="1">IF($BB470="","",VLOOKUP(BB470,Invoer!$F$15:$AU$1999,9,FALSE))</f>
        <v/>
      </c>
      <c r="BH470" s="599" t="str">
        <f ca="1">IF($BB470="","",VLOOKUP(BB470,Invoer!$F$15:$AU$1999,10,FALSE))</f>
        <v/>
      </c>
      <c r="BI470" s="599" t="str">
        <f ca="1">IF($BB470="","",VLOOKUP(BB470,Invoer!$F$15:$BB$1999,14,FALSE))</f>
        <v/>
      </c>
      <c r="BJ470" s="599" t="str">
        <f ca="1">IF($BB470="","",VLOOKUP(BB470,Invoer!$F$15:$AU$1999,11,FALSE))</f>
        <v/>
      </c>
      <c r="BK470" s="662" t="str">
        <f t="shared" ca="1" si="256"/>
        <v/>
      </c>
      <c r="BL470" s="662" t="str">
        <f t="shared" ca="1" si="257"/>
        <v/>
      </c>
      <c r="BM470" s="679" t="str">
        <f t="shared" ca="1" si="258"/>
        <v/>
      </c>
      <c r="BN470" s="662" t="str">
        <f t="shared" ref="BN470:BN533" ca="1" si="264">IF(BE471=BE470,"",BT470)</f>
        <v/>
      </c>
      <c r="BO470" s="662" t="str">
        <f ca="1">IF($BB470="","",VLOOKUP(BB470,Invoer!$F$15:$AU$1999,15,FALSE))</f>
        <v/>
      </c>
      <c r="BP470" s="662" t="str">
        <f ca="1">IF($BB470="","",VLOOKUP(BB470,Invoer!$F$15:$AU$1999,24,FALSE))</f>
        <v/>
      </c>
      <c r="BQ470" s="662" t="str">
        <f ca="1">IF($BB470="","",VLOOKUP(BB470,Invoer!$F$15:$AU$1999,17,FALSE))</f>
        <v/>
      </c>
      <c r="BS470" s="73" t="e">
        <f t="shared" ca="1" si="262"/>
        <v>#VALUE!</v>
      </c>
      <c r="BT470" s="57" t="str">
        <f t="shared" ca="1" si="263"/>
        <v/>
      </c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O470" s="61" t="e">
        <f ca="1">IF($DN$4&lt;3,Invoer!EB475,Invoer!EA475)</f>
        <v>#N/A</v>
      </c>
      <c r="DP470" s="599" t="str">
        <f t="shared" ca="1" si="243"/>
        <v/>
      </c>
      <c r="DQ470" s="673" t="str">
        <f ca="1">IF($DP470="","",VLOOKUP(DP470,Invoer!$F$15:$AU$1999,2,FALSE))</f>
        <v/>
      </c>
      <c r="DR470" s="599" t="str">
        <f t="shared" ca="1" si="244"/>
        <v/>
      </c>
      <c r="DS470" s="599" t="str">
        <f ca="1">IF($DP470="","",VLOOKUP(DP470,Invoer!$F$15:$AU$1999,3,FALSE))</f>
        <v/>
      </c>
      <c r="DT470" s="599" t="str">
        <f ca="1">IF($DP470="","",IF(DS470&lt;&gt;"Liq","",VLOOKUP(DP470,Invoer!$F$15:$AU$1999,4,FALSE)))</f>
        <v/>
      </c>
      <c r="DU470" s="599" t="str">
        <f ca="1">IF($DP470="","",VLOOKUP(DP470,Invoer!$F$15:$AU$1999,5,FALSE))</f>
        <v/>
      </c>
      <c r="DV470" s="599" t="str">
        <f ca="1">IF($DP470="","",VLOOKUP(DP470,Invoer!$F$15:$AU$1999,6,FALSE))</f>
        <v/>
      </c>
      <c r="DW470" s="599" t="str">
        <f ca="1">IF($DP470="","",VLOOKUP(DP470,Invoer!$F$15:$AU$1999,9,FALSE))</f>
        <v/>
      </c>
      <c r="DX470" s="599" t="str">
        <f ca="1">IF($DP470="","",VLOOKUP(DP470,Invoer!$F$15:$AU$1999,10,FALSE))</f>
        <v/>
      </c>
      <c r="DY470" s="595" t="str">
        <f ca="1">IF($DP470="","",VLOOKUP(DP470,Invoer!$F$15:$AU$1999,11,FALSE))</f>
        <v/>
      </c>
      <c r="DZ470" s="662" t="str">
        <f ca="1">IF($DP470="","",IF($DN$4&gt;2,"",VLOOKUP(DP470,Invoer!CQ:CS,3,FALSE)))</f>
        <v/>
      </c>
      <c r="EA470" s="541" t="str">
        <f ca="1">IF($DP470="","",IF(ISERROR(DQ470),0,IF($DN$4&lt;3,"",VLOOKUP(DP470,Invoer!$F$15:$AU$1999,15,FALSE))))</f>
        <v/>
      </c>
      <c r="EB470" s="595" t="str">
        <f ca="1">IF($DP470="","",IF($DN$4&lt;3,"",VLOOKUP(DP470,Invoer!$F$15:$AU$1999,19,FALSE)))</f>
        <v/>
      </c>
      <c r="EC470" s="541" t="str">
        <f ca="1">IF($DP470="","",IF(ISERROR(DQ470),0,IF($DN$4&lt;3,"",VLOOKUP(DP470,Invoer!$F$15:$AU$1999,24,FALSE))))</f>
        <v/>
      </c>
      <c r="ED470" s="541" t="str">
        <f ca="1">IF($DP470="","",IF(ISERROR(DQ470),0,IF($DN$4&lt;3,"",VLOOKUP(DP470,Invoer!$F$15:$AU$1999,17,FALSE))))</f>
        <v/>
      </c>
      <c r="EH470" s="89" t="e">
        <f ca="1">Invoer!CP475</f>
        <v>#N/A</v>
      </c>
      <c r="EI470" s="599" t="str">
        <f t="shared" ca="1" si="245"/>
        <v/>
      </c>
      <c r="EJ470" s="673" t="str">
        <f ca="1">IF(EI470="","",VLOOKUP(EI470,Invoer!$F$15:$AU$1999,2,FALSE))</f>
        <v/>
      </c>
      <c r="EK470" s="599" t="str">
        <f t="shared" ca="1" si="246"/>
        <v/>
      </c>
      <c r="EL470" s="599" t="str">
        <f ca="1">IF($EI470="","",VLOOKUP(EI470,Invoer!$F$15:$AU$1999,3,FALSE))</f>
        <v/>
      </c>
      <c r="EM470" s="599" t="str">
        <f ca="1">IF($EI470="","",IF(EL470&lt;&gt;"Liq","",VLOOKUP(EI470,Invoer!$F$15:$AU$1999,4,FALSE)))</f>
        <v/>
      </c>
      <c r="EN470" s="599" t="str">
        <f ca="1">IF($EI470="","",VLOOKUP(EI470,Invoer!$F$15:$AU$1999,6,FALSE))</f>
        <v/>
      </c>
      <c r="EO470" s="599" t="str">
        <f ca="1">IF(EI470="","",VLOOKUP(EI470,Invoer!$F$15:$AU$1999,9,FALSE))</f>
        <v/>
      </c>
      <c r="EP470" s="599" t="str">
        <f ca="1">IF(EI470="","",VLOOKUP(EI470,Invoer!$F$15:$AU$1999,10,FALSE))</f>
        <v/>
      </c>
      <c r="EQ470" s="599" t="str">
        <f ca="1">IF(EI470="","",VLOOKUP(EI470,Invoer!$F$15:$AU$1999,11,FALSE))</f>
        <v/>
      </c>
      <c r="ER470" s="662" t="str">
        <f ca="1">IF(EI470="","",VLOOKUP(EI470,Invoer!CQ:CS,3,FALSE))</f>
        <v/>
      </c>
      <c r="ES470" s="662" t="str">
        <f t="shared" ca="1" si="247"/>
        <v/>
      </c>
      <c r="ET470" s="513" t="str">
        <f t="shared" ca="1" si="248"/>
        <v/>
      </c>
      <c r="EU470" s="112" t="str">
        <f t="shared" ca="1" si="249"/>
        <v/>
      </c>
      <c r="EV470" s="83" t="s">
        <v>160</v>
      </c>
      <c r="EW470" s="682" t="str">
        <f t="shared" ca="1" si="250"/>
        <v/>
      </c>
      <c r="EX470" s="662" t="str">
        <f t="shared" ca="1" si="251"/>
        <v/>
      </c>
      <c r="EY470"/>
      <c r="EZ470" s="56" t="e">
        <f t="shared" ca="1" si="259"/>
        <v>#VALUE!</v>
      </c>
      <c r="FA470" s="56" t="e">
        <f t="shared" ca="1" si="260"/>
        <v>#VALUE!</v>
      </c>
      <c r="FE470"/>
      <c r="FI470"/>
      <c r="FJ470"/>
    </row>
    <row r="471" spans="29:166" ht="12" customHeight="1" x14ac:dyDescent="0.2">
      <c r="AC471" s="435" t="str">
        <f>IF($AC$7&lt;3,Invoer!DR476,IF($AC$7=3,Invoer!BT476,"x"))</f>
        <v>x</v>
      </c>
      <c r="AD471" s="599" t="str">
        <f t="shared" si="252"/>
        <v/>
      </c>
      <c r="AE471" s="673" t="str">
        <f>IF($AD471="","",VLOOKUP(AD471,Invoer!$F$15:$AU$1999,2,FALSE))</f>
        <v/>
      </c>
      <c r="AF471" s="599" t="str">
        <f t="shared" si="253"/>
        <v/>
      </c>
      <c r="AG471" s="599" t="str">
        <f>IF($AD471="","",VLOOKUP(AD471,Invoer!$F$15:$AU$1999,3,FALSE))</f>
        <v/>
      </c>
      <c r="AH471" s="599" t="str">
        <f>IF($AD471="","",IF(AG471&lt;&gt;"Liq","",VLOOKUP(AD471,Invoer!$F$15:$AU$1999,4,FALSE)))</f>
        <v/>
      </c>
      <c r="AI471" s="677" t="str">
        <f>IF($AD471="","",VLOOKUP(AD471,Invoer!$F$15:$AU$1999,5,FALSE))</f>
        <v/>
      </c>
      <c r="AJ471" s="599" t="str">
        <f>IF($AD471="","",VLOOKUP(AD471,Invoer!$F$15:$AU$1999,6,FALSE))</f>
        <v/>
      </c>
      <c r="AK471" s="599" t="str">
        <f>IF($AD471="","",VLOOKUP(AD471,Invoer!$F$15:$AU$1999,9,FALSE))</f>
        <v/>
      </c>
      <c r="AL471" s="599" t="str">
        <f>IF($AD471="","",VLOOKUP(AD471,Invoer!$F$15:$AU$1999,10,FALSE))</f>
        <v/>
      </c>
      <c r="AM471" s="599" t="str">
        <f>IF($AD471="","",VLOOKUP(AD471,Invoer!$F$15:$BB$1999,14,FALSE))</f>
        <v/>
      </c>
      <c r="AN471" s="599" t="str">
        <f>IF($AD471="","",VLOOKUP(AD471,Invoer!$F$15:$AU$1999,11,FALSE))</f>
        <v/>
      </c>
      <c r="AO471" s="662" t="str">
        <f>IF($AD471="","",VLOOKUP(AD471,Invoer!$F$15:$AU$1999,15,FALSE))</f>
        <v/>
      </c>
      <c r="AP471" s="599" t="str">
        <f>IF($AD471="","",VLOOKUP(AD471,Invoer!$F$15:$AU$1999,19,FALSE))</f>
        <v/>
      </c>
      <c r="AQ471" s="662" t="str">
        <f>IF($AD471="","",VLOOKUP(AD471,Invoer!$F$15:$AU$1999,24,FALSE))</f>
        <v/>
      </c>
      <c r="AR471" s="662" t="str">
        <f>IF($AD471="","",VLOOKUP(AD471,Invoer!$F$15:$AU$1999,17,FALSE))</f>
        <v/>
      </c>
      <c r="AS471" s="678" t="str">
        <f t="shared" si="261"/>
        <v/>
      </c>
      <c r="AT471" s="676" t="str">
        <f t="shared" si="241"/>
        <v/>
      </c>
      <c r="AU471" s="77" t="e">
        <f t="shared" si="242"/>
        <v>#VALUE!</v>
      </c>
      <c r="AW471" s="57"/>
      <c r="AX471" s="57"/>
      <c r="BA471" s="83" t="e">
        <f ca="1">Invoer!DW476</f>
        <v>#N/A</v>
      </c>
      <c r="BB471" s="599" t="str">
        <f t="shared" ca="1" si="254"/>
        <v/>
      </c>
      <c r="BC471" s="673" t="str">
        <f ca="1">IF($BB471="","",VLOOKUP(BB471,Invoer!$F$15:$AU$1999,2,FALSE))</f>
        <v/>
      </c>
      <c r="BD471" s="599" t="str">
        <f t="shared" ca="1" si="255"/>
        <v/>
      </c>
      <c r="BE471" s="599" t="str">
        <f ca="1">IF($BB471="","",VLOOKUP(BB471,Invoer!$F$15:$AU$1999,5,FALSE))</f>
        <v/>
      </c>
      <c r="BF471" s="599" t="str">
        <f ca="1">IF($BB471="","",VLOOKUP(BB471,Invoer!$F$15:$AU$1999,6,FALSE))</f>
        <v/>
      </c>
      <c r="BG471" s="599" t="str">
        <f ca="1">IF($BB471="","",VLOOKUP(BB471,Invoer!$F$15:$AU$1999,9,FALSE))</f>
        <v/>
      </c>
      <c r="BH471" s="599" t="str">
        <f ca="1">IF($BB471="","",VLOOKUP(BB471,Invoer!$F$15:$AU$1999,10,FALSE))</f>
        <v/>
      </c>
      <c r="BI471" s="599" t="str">
        <f ca="1">IF($BB471="","",VLOOKUP(BB471,Invoer!$F$15:$BB$1999,14,FALSE))</f>
        <v/>
      </c>
      <c r="BJ471" s="599" t="str">
        <f ca="1">IF($BB471="","",VLOOKUP(BB471,Invoer!$F$15:$AU$1999,11,FALSE))</f>
        <v/>
      </c>
      <c r="BK471" s="662" t="str">
        <f t="shared" ca="1" si="256"/>
        <v/>
      </c>
      <c r="BL471" s="662" t="str">
        <f t="shared" ca="1" si="257"/>
        <v/>
      </c>
      <c r="BM471" s="679" t="str">
        <f t="shared" ca="1" si="258"/>
        <v/>
      </c>
      <c r="BN471" s="662" t="str">
        <f t="shared" ca="1" si="264"/>
        <v/>
      </c>
      <c r="BO471" s="662" t="str">
        <f ca="1">IF($BB471="","",VLOOKUP(BB471,Invoer!$F$15:$AU$1999,15,FALSE))</f>
        <v/>
      </c>
      <c r="BP471" s="662" t="str">
        <f ca="1">IF($BB471="","",VLOOKUP(BB471,Invoer!$F$15:$AU$1999,24,FALSE))</f>
        <v/>
      </c>
      <c r="BQ471" s="662" t="str">
        <f ca="1">IF($BB471="","",VLOOKUP(BB471,Invoer!$F$15:$AU$1999,17,FALSE))</f>
        <v/>
      </c>
      <c r="BS471" s="73" t="e">
        <f t="shared" ca="1" si="262"/>
        <v>#VALUE!</v>
      </c>
      <c r="BT471" s="57" t="str">
        <f t="shared" ca="1" si="263"/>
        <v/>
      </c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O471" s="61" t="e">
        <f ca="1">IF($DN$4&lt;3,Invoer!EB476,Invoer!EA476)</f>
        <v>#N/A</v>
      </c>
      <c r="DP471" s="599" t="str">
        <f t="shared" ca="1" si="243"/>
        <v/>
      </c>
      <c r="DQ471" s="673" t="str">
        <f ca="1">IF($DP471="","",VLOOKUP(DP471,Invoer!$F$15:$AU$1999,2,FALSE))</f>
        <v/>
      </c>
      <c r="DR471" s="599" t="str">
        <f t="shared" ca="1" si="244"/>
        <v/>
      </c>
      <c r="DS471" s="599" t="str">
        <f ca="1">IF($DP471="","",VLOOKUP(DP471,Invoer!$F$15:$AU$1999,3,FALSE))</f>
        <v/>
      </c>
      <c r="DT471" s="599" t="str">
        <f ca="1">IF($DP471="","",IF(DS471&lt;&gt;"Liq","",VLOOKUP(DP471,Invoer!$F$15:$AU$1999,4,FALSE)))</f>
        <v/>
      </c>
      <c r="DU471" s="599" t="str">
        <f ca="1">IF($DP471="","",VLOOKUP(DP471,Invoer!$F$15:$AU$1999,5,FALSE))</f>
        <v/>
      </c>
      <c r="DV471" s="599" t="str">
        <f ca="1">IF($DP471="","",VLOOKUP(DP471,Invoer!$F$15:$AU$1999,6,FALSE))</f>
        <v/>
      </c>
      <c r="DW471" s="599" t="str">
        <f ca="1">IF($DP471="","",VLOOKUP(DP471,Invoer!$F$15:$AU$1999,9,FALSE))</f>
        <v/>
      </c>
      <c r="DX471" s="599" t="str">
        <f ca="1">IF($DP471="","",VLOOKUP(DP471,Invoer!$F$15:$AU$1999,10,FALSE))</f>
        <v/>
      </c>
      <c r="DY471" s="595" t="str">
        <f ca="1">IF($DP471="","",VLOOKUP(DP471,Invoer!$F$15:$AU$1999,11,FALSE))</f>
        <v/>
      </c>
      <c r="DZ471" s="662" t="str">
        <f ca="1">IF($DP471="","",IF($DN$4&gt;2,"",VLOOKUP(DP471,Invoer!CQ:CS,3,FALSE)))</f>
        <v/>
      </c>
      <c r="EA471" s="541" t="str">
        <f ca="1">IF($DP471="","",IF(ISERROR(DQ471),0,IF($DN$4&lt;3,"",VLOOKUP(DP471,Invoer!$F$15:$AU$1999,15,FALSE))))</f>
        <v/>
      </c>
      <c r="EB471" s="595" t="str">
        <f ca="1">IF($DP471="","",IF($DN$4&lt;3,"",VLOOKUP(DP471,Invoer!$F$15:$AU$1999,19,FALSE)))</f>
        <v/>
      </c>
      <c r="EC471" s="541" t="str">
        <f ca="1">IF($DP471="","",IF(ISERROR(DQ471),0,IF($DN$4&lt;3,"",VLOOKUP(DP471,Invoer!$F$15:$AU$1999,24,FALSE))))</f>
        <v/>
      </c>
      <c r="ED471" s="541" t="str">
        <f ca="1">IF($DP471="","",IF(ISERROR(DQ471),0,IF($DN$4&lt;3,"",VLOOKUP(DP471,Invoer!$F$15:$AU$1999,17,FALSE))))</f>
        <v/>
      </c>
      <c r="EH471" s="89" t="e">
        <f ca="1">Invoer!CP476</f>
        <v>#N/A</v>
      </c>
      <c r="EI471" s="599" t="str">
        <f t="shared" ca="1" si="245"/>
        <v/>
      </c>
      <c r="EJ471" s="673" t="str">
        <f ca="1">IF(EI471="","",VLOOKUP(EI471,Invoer!$F$15:$AU$1999,2,FALSE))</f>
        <v/>
      </c>
      <c r="EK471" s="599" t="str">
        <f t="shared" ca="1" si="246"/>
        <v/>
      </c>
      <c r="EL471" s="599" t="str">
        <f ca="1">IF($EI471="","",VLOOKUP(EI471,Invoer!$F$15:$AU$1999,3,FALSE))</f>
        <v/>
      </c>
      <c r="EM471" s="599" t="str">
        <f ca="1">IF($EI471="","",IF(EL471&lt;&gt;"Liq","",VLOOKUP(EI471,Invoer!$F$15:$AU$1999,4,FALSE)))</f>
        <v/>
      </c>
      <c r="EN471" s="599" t="str">
        <f ca="1">IF($EI471="","",VLOOKUP(EI471,Invoer!$F$15:$AU$1999,6,FALSE))</f>
        <v/>
      </c>
      <c r="EO471" s="599" t="str">
        <f ca="1">IF(EI471="","",VLOOKUP(EI471,Invoer!$F$15:$AU$1999,9,FALSE))</f>
        <v/>
      </c>
      <c r="EP471" s="599" t="str">
        <f ca="1">IF(EI471="","",VLOOKUP(EI471,Invoer!$F$15:$AU$1999,10,FALSE))</f>
        <v/>
      </c>
      <c r="EQ471" s="599" t="str">
        <f ca="1">IF(EI471="","",VLOOKUP(EI471,Invoer!$F$15:$AU$1999,11,FALSE))</f>
        <v/>
      </c>
      <c r="ER471" s="662" t="str">
        <f ca="1">IF(EI471="","",VLOOKUP(EI471,Invoer!CQ:CS,3,FALSE))</f>
        <v/>
      </c>
      <c r="ES471" s="662" t="str">
        <f t="shared" ca="1" si="247"/>
        <v/>
      </c>
      <c r="ET471" s="513" t="str">
        <f t="shared" ca="1" si="248"/>
        <v/>
      </c>
      <c r="EU471" s="112" t="str">
        <f t="shared" ca="1" si="249"/>
        <v/>
      </c>
      <c r="EV471" s="83" t="s">
        <v>160</v>
      </c>
      <c r="EW471" s="682" t="str">
        <f t="shared" ca="1" si="250"/>
        <v/>
      </c>
      <c r="EX471" s="662" t="str">
        <f t="shared" ca="1" si="251"/>
        <v/>
      </c>
      <c r="EY471"/>
      <c r="EZ471" s="56" t="e">
        <f t="shared" ca="1" si="259"/>
        <v>#VALUE!</v>
      </c>
      <c r="FA471" s="56" t="e">
        <f t="shared" ca="1" si="260"/>
        <v>#VALUE!</v>
      </c>
      <c r="FE471"/>
      <c r="FI471"/>
      <c r="FJ471"/>
    </row>
    <row r="472" spans="29:166" ht="12" customHeight="1" x14ac:dyDescent="0.2">
      <c r="AC472" s="435" t="str">
        <f>IF($AC$7&lt;3,Invoer!DR477,IF($AC$7=3,Invoer!BT477,"x"))</f>
        <v>x</v>
      </c>
      <c r="AD472" s="599" t="str">
        <f t="shared" si="252"/>
        <v/>
      </c>
      <c r="AE472" s="673" t="str">
        <f>IF($AD472="","",VLOOKUP(AD472,Invoer!$F$15:$AU$1999,2,FALSE))</f>
        <v/>
      </c>
      <c r="AF472" s="599" t="str">
        <f t="shared" si="253"/>
        <v/>
      </c>
      <c r="AG472" s="599" t="str">
        <f>IF($AD472="","",VLOOKUP(AD472,Invoer!$F$15:$AU$1999,3,FALSE))</f>
        <v/>
      </c>
      <c r="AH472" s="599" t="str">
        <f>IF($AD472="","",IF(AG472&lt;&gt;"Liq","",VLOOKUP(AD472,Invoer!$F$15:$AU$1999,4,FALSE)))</f>
        <v/>
      </c>
      <c r="AI472" s="677" t="str">
        <f>IF($AD472="","",VLOOKUP(AD472,Invoer!$F$15:$AU$1999,5,FALSE))</f>
        <v/>
      </c>
      <c r="AJ472" s="599" t="str">
        <f>IF($AD472="","",VLOOKUP(AD472,Invoer!$F$15:$AU$1999,6,FALSE))</f>
        <v/>
      </c>
      <c r="AK472" s="599" t="str">
        <f>IF($AD472="","",VLOOKUP(AD472,Invoer!$F$15:$AU$1999,9,FALSE))</f>
        <v/>
      </c>
      <c r="AL472" s="599" t="str">
        <f>IF($AD472="","",VLOOKUP(AD472,Invoer!$F$15:$AU$1999,10,FALSE))</f>
        <v/>
      </c>
      <c r="AM472" s="599" t="str">
        <f>IF($AD472="","",VLOOKUP(AD472,Invoer!$F$15:$BB$1999,14,FALSE))</f>
        <v/>
      </c>
      <c r="AN472" s="599" t="str">
        <f>IF($AD472="","",VLOOKUP(AD472,Invoer!$F$15:$AU$1999,11,FALSE))</f>
        <v/>
      </c>
      <c r="AO472" s="662" t="str">
        <f>IF($AD472="","",VLOOKUP(AD472,Invoer!$F$15:$AU$1999,15,FALSE))</f>
        <v/>
      </c>
      <c r="AP472" s="599" t="str">
        <f>IF($AD472="","",VLOOKUP(AD472,Invoer!$F$15:$AU$1999,19,FALSE))</f>
        <v/>
      </c>
      <c r="AQ472" s="662" t="str">
        <f>IF($AD472="","",VLOOKUP(AD472,Invoer!$F$15:$AU$1999,24,FALSE))</f>
        <v/>
      </c>
      <c r="AR472" s="662" t="str">
        <f>IF($AD472="","",VLOOKUP(AD472,Invoer!$F$15:$AU$1999,17,FALSE))</f>
        <v/>
      </c>
      <c r="AS472" s="678" t="str">
        <f t="shared" si="261"/>
        <v/>
      </c>
      <c r="AT472" s="676" t="str">
        <f t="shared" si="241"/>
        <v/>
      </c>
      <c r="AU472" s="77" t="e">
        <f t="shared" si="242"/>
        <v>#VALUE!</v>
      </c>
      <c r="AW472" s="57"/>
      <c r="AX472" s="57"/>
      <c r="BA472" s="83" t="e">
        <f ca="1">Invoer!DW477</f>
        <v>#N/A</v>
      </c>
      <c r="BB472" s="599" t="str">
        <f t="shared" ca="1" si="254"/>
        <v/>
      </c>
      <c r="BC472" s="673" t="str">
        <f ca="1">IF($BB472="","",VLOOKUP(BB472,Invoer!$F$15:$AU$1999,2,FALSE))</f>
        <v/>
      </c>
      <c r="BD472" s="599" t="str">
        <f t="shared" ca="1" si="255"/>
        <v/>
      </c>
      <c r="BE472" s="599" t="str">
        <f ca="1">IF($BB472="","",VLOOKUP(BB472,Invoer!$F$15:$AU$1999,5,FALSE))</f>
        <v/>
      </c>
      <c r="BF472" s="599" t="str">
        <f ca="1">IF($BB472="","",VLOOKUP(BB472,Invoer!$F$15:$AU$1999,6,FALSE))</f>
        <v/>
      </c>
      <c r="BG472" s="599" t="str">
        <f ca="1">IF($BB472="","",VLOOKUP(BB472,Invoer!$F$15:$AU$1999,9,FALSE))</f>
        <v/>
      </c>
      <c r="BH472" s="599" t="str">
        <f ca="1">IF($BB472="","",VLOOKUP(BB472,Invoer!$F$15:$AU$1999,10,FALSE))</f>
        <v/>
      </c>
      <c r="BI472" s="599" t="str">
        <f ca="1">IF($BB472="","",VLOOKUP(BB472,Invoer!$F$15:$BB$1999,14,FALSE))</f>
        <v/>
      </c>
      <c r="BJ472" s="599" t="str">
        <f ca="1">IF($BB472="","",VLOOKUP(BB472,Invoer!$F$15:$AU$1999,11,FALSE))</f>
        <v/>
      </c>
      <c r="BK472" s="662" t="str">
        <f t="shared" ca="1" si="256"/>
        <v/>
      </c>
      <c r="BL472" s="662" t="str">
        <f t="shared" ca="1" si="257"/>
        <v/>
      </c>
      <c r="BM472" s="679" t="str">
        <f t="shared" ca="1" si="258"/>
        <v/>
      </c>
      <c r="BN472" s="662" t="str">
        <f t="shared" ca="1" si="264"/>
        <v/>
      </c>
      <c r="BO472" s="662" t="str">
        <f ca="1">IF($BB472="","",VLOOKUP(BB472,Invoer!$F$15:$AU$1999,15,FALSE))</f>
        <v/>
      </c>
      <c r="BP472" s="662" t="str">
        <f ca="1">IF($BB472="","",VLOOKUP(BB472,Invoer!$F$15:$AU$1999,24,FALSE))</f>
        <v/>
      </c>
      <c r="BQ472" s="662" t="str">
        <f ca="1">IF($BB472="","",VLOOKUP(BB472,Invoer!$F$15:$AU$1999,17,FALSE))</f>
        <v/>
      </c>
      <c r="BS472" s="73" t="e">
        <f t="shared" ca="1" si="262"/>
        <v>#VALUE!</v>
      </c>
      <c r="BT472" s="57" t="str">
        <f t="shared" ca="1" si="263"/>
        <v/>
      </c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O472" s="61" t="e">
        <f ca="1">IF($DN$4&lt;3,Invoer!EB477,Invoer!EA477)</f>
        <v>#N/A</v>
      </c>
      <c r="DP472" s="599" t="str">
        <f t="shared" ca="1" si="243"/>
        <v/>
      </c>
      <c r="DQ472" s="673" t="str">
        <f ca="1">IF($DP472="","",VLOOKUP(DP472,Invoer!$F$15:$AU$1999,2,FALSE))</f>
        <v/>
      </c>
      <c r="DR472" s="599" t="str">
        <f t="shared" ca="1" si="244"/>
        <v/>
      </c>
      <c r="DS472" s="599" t="str">
        <f ca="1">IF($DP472="","",VLOOKUP(DP472,Invoer!$F$15:$AU$1999,3,FALSE))</f>
        <v/>
      </c>
      <c r="DT472" s="599" t="str">
        <f ca="1">IF($DP472="","",IF(DS472&lt;&gt;"Liq","",VLOOKUP(DP472,Invoer!$F$15:$AU$1999,4,FALSE)))</f>
        <v/>
      </c>
      <c r="DU472" s="599" t="str">
        <f ca="1">IF($DP472="","",VLOOKUP(DP472,Invoer!$F$15:$AU$1999,5,FALSE))</f>
        <v/>
      </c>
      <c r="DV472" s="599" t="str">
        <f ca="1">IF($DP472="","",VLOOKUP(DP472,Invoer!$F$15:$AU$1999,6,FALSE))</f>
        <v/>
      </c>
      <c r="DW472" s="599" t="str">
        <f ca="1">IF($DP472="","",VLOOKUP(DP472,Invoer!$F$15:$AU$1999,9,FALSE))</f>
        <v/>
      </c>
      <c r="DX472" s="599" t="str">
        <f ca="1">IF($DP472="","",VLOOKUP(DP472,Invoer!$F$15:$AU$1999,10,FALSE))</f>
        <v/>
      </c>
      <c r="DY472" s="595" t="str">
        <f ca="1">IF($DP472="","",VLOOKUP(DP472,Invoer!$F$15:$AU$1999,11,FALSE))</f>
        <v/>
      </c>
      <c r="DZ472" s="662" t="str">
        <f ca="1">IF($DP472="","",IF($DN$4&gt;2,"",VLOOKUP(DP472,Invoer!CQ:CS,3,FALSE)))</f>
        <v/>
      </c>
      <c r="EA472" s="541" t="str">
        <f ca="1">IF($DP472="","",IF(ISERROR(DQ472),0,IF($DN$4&lt;3,"",VLOOKUP(DP472,Invoer!$F$15:$AU$1999,15,FALSE))))</f>
        <v/>
      </c>
      <c r="EB472" s="595" t="str">
        <f ca="1">IF($DP472="","",IF($DN$4&lt;3,"",VLOOKUP(DP472,Invoer!$F$15:$AU$1999,19,FALSE)))</f>
        <v/>
      </c>
      <c r="EC472" s="541" t="str">
        <f ca="1">IF($DP472="","",IF(ISERROR(DQ472),0,IF($DN$4&lt;3,"",VLOOKUP(DP472,Invoer!$F$15:$AU$1999,24,FALSE))))</f>
        <v/>
      </c>
      <c r="ED472" s="541" t="str">
        <f ca="1">IF($DP472="","",IF(ISERROR(DQ472),0,IF($DN$4&lt;3,"",VLOOKUP(DP472,Invoer!$F$15:$AU$1999,17,FALSE))))</f>
        <v/>
      </c>
      <c r="EH472" s="89" t="e">
        <f ca="1">Invoer!CP477</f>
        <v>#N/A</v>
      </c>
      <c r="EI472" s="599" t="str">
        <f t="shared" ca="1" si="245"/>
        <v/>
      </c>
      <c r="EJ472" s="673" t="str">
        <f ca="1">IF(EI472="","",VLOOKUP(EI472,Invoer!$F$15:$AU$1999,2,FALSE))</f>
        <v/>
      </c>
      <c r="EK472" s="599" t="str">
        <f t="shared" ca="1" si="246"/>
        <v/>
      </c>
      <c r="EL472" s="599" t="str">
        <f ca="1">IF($EI472="","",VLOOKUP(EI472,Invoer!$F$15:$AU$1999,3,FALSE))</f>
        <v/>
      </c>
      <c r="EM472" s="599" t="str">
        <f ca="1">IF($EI472="","",IF(EL472&lt;&gt;"Liq","",VLOOKUP(EI472,Invoer!$F$15:$AU$1999,4,FALSE)))</f>
        <v/>
      </c>
      <c r="EN472" s="599" t="str">
        <f ca="1">IF($EI472="","",VLOOKUP(EI472,Invoer!$F$15:$AU$1999,6,FALSE))</f>
        <v/>
      </c>
      <c r="EO472" s="599" t="str">
        <f ca="1">IF(EI472="","",VLOOKUP(EI472,Invoer!$F$15:$AU$1999,9,FALSE))</f>
        <v/>
      </c>
      <c r="EP472" s="599" t="str">
        <f ca="1">IF(EI472="","",VLOOKUP(EI472,Invoer!$F$15:$AU$1999,10,FALSE))</f>
        <v/>
      </c>
      <c r="EQ472" s="599" t="str">
        <f ca="1">IF(EI472="","",VLOOKUP(EI472,Invoer!$F$15:$AU$1999,11,FALSE))</f>
        <v/>
      </c>
      <c r="ER472" s="662" t="str">
        <f ca="1">IF(EI472="","",VLOOKUP(EI472,Invoer!CQ:CS,3,FALSE))</f>
        <v/>
      </c>
      <c r="ES472" s="662" t="str">
        <f t="shared" ca="1" si="247"/>
        <v/>
      </c>
      <c r="ET472" s="513" t="str">
        <f t="shared" ca="1" si="248"/>
        <v/>
      </c>
      <c r="EU472" s="112" t="str">
        <f t="shared" ca="1" si="249"/>
        <v/>
      </c>
      <c r="EV472" s="83" t="s">
        <v>160</v>
      </c>
      <c r="EW472" s="682" t="str">
        <f t="shared" ca="1" si="250"/>
        <v/>
      </c>
      <c r="EX472" s="662" t="str">
        <f t="shared" ca="1" si="251"/>
        <v/>
      </c>
      <c r="EY472"/>
      <c r="EZ472" s="56" t="e">
        <f t="shared" ca="1" si="259"/>
        <v>#VALUE!</v>
      </c>
      <c r="FA472" s="56" t="e">
        <f t="shared" ca="1" si="260"/>
        <v>#VALUE!</v>
      </c>
      <c r="FE472"/>
      <c r="FI472"/>
      <c r="FJ472"/>
    </row>
    <row r="473" spans="29:166" ht="12" customHeight="1" x14ac:dyDescent="0.2">
      <c r="AC473" s="435" t="str">
        <f>IF($AC$7&lt;3,Invoer!DR478,IF($AC$7=3,Invoer!BT478,"x"))</f>
        <v>x</v>
      </c>
      <c r="AD473" s="599" t="str">
        <f t="shared" si="252"/>
        <v/>
      </c>
      <c r="AE473" s="673" t="str">
        <f>IF($AD473="","",VLOOKUP(AD473,Invoer!$F$15:$AU$1999,2,FALSE))</f>
        <v/>
      </c>
      <c r="AF473" s="599" t="str">
        <f t="shared" si="253"/>
        <v/>
      </c>
      <c r="AG473" s="599" t="str">
        <f>IF($AD473="","",VLOOKUP(AD473,Invoer!$F$15:$AU$1999,3,FALSE))</f>
        <v/>
      </c>
      <c r="AH473" s="599" t="str">
        <f>IF($AD473="","",IF(AG473&lt;&gt;"Liq","",VLOOKUP(AD473,Invoer!$F$15:$AU$1999,4,FALSE)))</f>
        <v/>
      </c>
      <c r="AI473" s="677" t="str">
        <f>IF($AD473="","",VLOOKUP(AD473,Invoer!$F$15:$AU$1999,5,FALSE))</f>
        <v/>
      </c>
      <c r="AJ473" s="599" t="str">
        <f>IF($AD473="","",VLOOKUP(AD473,Invoer!$F$15:$AU$1999,6,FALSE))</f>
        <v/>
      </c>
      <c r="AK473" s="599" t="str">
        <f>IF($AD473="","",VLOOKUP(AD473,Invoer!$F$15:$AU$1999,9,FALSE))</f>
        <v/>
      </c>
      <c r="AL473" s="599" t="str">
        <f>IF($AD473="","",VLOOKUP(AD473,Invoer!$F$15:$AU$1999,10,FALSE))</f>
        <v/>
      </c>
      <c r="AM473" s="599" t="str">
        <f>IF($AD473="","",VLOOKUP(AD473,Invoer!$F$15:$BB$1999,14,FALSE))</f>
        <v/>
      </c>
      <c r="AN473" s="599" t="str">
        <f>IF($AD473="","",VLOOKUP(AD473,Invoer!$F$15:$AU$1999,11,FALSE))</f>
        <v/>
      </c>
      <c r="AO473" s="662" t="str">
        <f>IF($AD473="","",VLOOKUP(AD473,Invoer!$F$15:$AU$1999,15,FALSE))</f>
        <v/>
      </c>
      <c r="AP473" s="599" t="str">
        <f>IF($AD473="","",VLOOKUP(AD473,Invoer!$F$15:$AU$1999,19,FALSE))</f>
        <v/>
      </c>
      <c r="AQ473" s="662" t="str">
        <f>IF($AD473="","",VLOOKUP(AD473,Invoer!$F$15:$AU$1999,24,FALSE))</f>
        <v/>
      </c>
      <c r="AR473" s="662" t="str">
        <f>IF($AD473="","",VLOOKUP(AD473,Invoer!$F$15:$AU$1999,17,FALSE))</f>
        <v/>
      </c>
      <c r="AS473" s="678" t="str">
        <f t="shared" si="261"/>
        <v/>
      </c>
      <c r="AT473" s="676" t="str">
        <f t="shared" si="241"/>
        <v/>
      </c>
      <c r="AU473" s="77" t="e">
        <f t="shared" si="242"/>
        <v>#VALUE!</v>
      </c>
      <c r="AW473" s="57"/>
      <c r="AX473" s="57"/>
      <c r="BA473" s="83" t="e">
        <f ca="1">Invoer!DW478</f>
        <v>#N/A</v>
      </c>
      <c r="BB473" s="599" t="str">
        <f t="shared" ca="1" si="254"/>
        <v/>
      </c>
      <c r="BC473" s="673" t="str">
        <f ca="1">IF($BB473="","",VLOOKUP(BB473,Invoer!$F$15:$AU$1999,2,FALSE))</f>
        <v/>
      </c>
      <c r="BD473" s="599" t="str">
        <f t="shared" ca="1" si="255"/>
        <v/>
      </c>
      <c r="BE473" s="599" t="str">
        <f ca="1">IF($BB473="","",VLOOKUP(BB473,Invoer!$F$15:$AU$1999,5,FALSE))</f>
        <v/>
      </c>
      <c r="BF473" s="599" t="str">
        <f ca="1">IF($BB473="","",VLOOKUP(BB473,Invoer!$F$15:$AU$1999,6,FALSE))</f>
        <v/>
      </c>
      <c r="BG473" s="599" t="str">
        <f ca="1">IF($BB473="","",VLOOKUP(BB473,Invoer!$F$15:$AU$1999,9,FALSE))</f>
        <v/>
      </c>
      <c r="BH473" s="599" t="str">
        <f ca="1">IF($BB473="","",VLOOKUP(BB473,Invoer!$F$15:$AU$1999,10,FALSE))</f>
        <v/>
      </c>
      <c r="BI473" s="599" t="str">
        <f ca="1">IF($BB473="","",VLOOKUP(BB473,Invoer!$F$15:$BB$1999,14,FALSE))</f>
        <v/>
      </c>
      <c r="BJ473" s="599" t="str">
        <f ca="1">IF($BB473="","",VLOOKUP(BB473,Invoer!$F$15:$AU$1999,11,FALSE))</f>
        <v/>
      </c>
      <c r="BK473" s="662" t="str">
        <f t="shared" ca="1" si="256"/>
        <v/>
      </c>
      <c r="BL473" s="662" t="str">
        <f t="shared" ca="1" si="257"/>
        <v/>
      </c>
      <c r="BM473" s="679" t="str">
        <f t="shared" ca="1" si="258"/>
        <v/>
      </c>
      <c r="BN473" s="662" t="str">
        <f t="shared" ca="1" si="264"/>
        <v/>
      </c>
      <c r="BO473" s="662" t="str">
        <f ca="1">IF($BB473="","",VLOOKUP(BB473,Invoer!$F$15:$AU$1999,15,FALSE))</f>
        <v/>
      </c>
      <c r="BP473" s="662" t="str">
        <f ca="1">IF($BB473="","",VLOOKUP(BB473,Invoer!$F$15:$AU$1999,24,FALSE))</f>
        <v/>
      </c>
      <c r="BQ473" s="662" t="str">
        <f ca="1">IF($BB473="","",VLOOKUP(BB473,Invoer!$F$15:$AU$1999,17,FALSE))</f>
        <v/>
      </c>
      <c r="BS473" s="73" t="e">
        <f t="shared" ca="1" si="262"/>
        <v>#VALUE!</v>
      </c>
      <c r="BT473" s="57" t="str">
        <f t="shared" ca="1" si="263"/>
        <v/>
      </c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O473" s="61" t="e">
        <f ca="1">IF($DN$4&lt;3,Invoer!EB478,Invoer!EA478)</f>
        <v>#N/A</v>
      </c>
      <c r="DP473" s="599" t="str">
        <f t="shared" ca="1" si="243"/>
        <v/>
      </c>
      <c r="DQ473" s="673" t="str">
        <f ca="1">IF($DP473="","",VLOOKUP(DP473,Invoer!$F$15:$AU$1999,2,FALSE))</f>
        <v/>
      </c>
      <c r="DR473" s="599" t="str">
        <f t="shared" ca="1" si="244"/>
        <v/>
      </c>
      <c r="DS473" s="599" t="str">
        <f ca="1">IF($DP473="","",VLOOKUP(DP473,Invoer!$F$15:$AU$1999,3,FALSE))</f>
        <v/>
      </c>
      <c r="DT473" s="599" t="str">
        <f ca="1">IF($DP473="","",IF(DS473&lt;&gt;"Liq","",VLOOKUP(DP473,Invoer!$F$15:$AU$1999,4,FALSE)))</f>
        <v/>
      </c>
      <c r="DU473" s="599" t="str">
        <f ca="1">IF($DP473="","",VLOOKUP(DP473,Invoer!$F$15:$AU$1999,5,FALSE))</f>
        <v/>
      </c>
      <c r="DV473" s="599" t="str">
        <f ca="1">IF($DP473="","",VLOOKUP(DP473,Invoer!$F$15:$AU$1999,6,FALSE))</f>
        <v/>
      </c>
      <c r="DW473" s="599" t="str">
        <f ca="1">IF($DP473="","",VLOOKUP(DP473,Invoer!$F$15:$AU$1999,9,FALSE))</f>
        <v/>
      </c>
      <c r="DX473" s="599" t="str">
        <f ca="1">IF($DP473="","",VLOOKUP(DP473,Invoer!$F$15:$AU$1999,10,FALSE))</f>
        <v/>
      </c>
      <c r="DY473" s="595" t="str">
        <f ca="1">IF($DP473="","",VLOOKUP(DP473,Invoer!$F$15:$AU$1999,11,FALSE))</f>
        <v/>
      </c>
      <c r="DZ473" s="662" t="str">
        <f ca="1">IF($DP473="","",IF($DN$4&gt;2,"",VLOOKUP(DP473,Invoer!CQ:CS,3,FALSE)))</f>
        <v/>
      </c>
      <c r="EA473" s="541" t="str">
        <f ca="1">IF($DP473="","",IF(ISERROR(DQ473),0,IF($DN$4&lt;3,"",VLOOKUP(DP473,Invoer!$F$15:$AU$1999,15,FALSE))))</f>
        <v/>
      </c>
      <c r="EB473" s="595" t="str">
        <f ca="1">IF($DP473="","",IF($DN$4&lt;3,"",VLOOKUP(DP473,Invoer!$F$15:$AU$1999,19,FALSE)))</f>
        <v/>
      </c>
      <c r="EC473" s="541" t="str">
        <f ca="1">IF($DP473="","",IF(ISERROR(DQ473),0,IF($DN$4&lt;3,"",VLOOKUP(DP473,Invoer!$F$15:$AU$1999,24,FALSE))))</f>
        <v/>
      </c>
      <c r="ED473" s="541" t="str">
        <f ca="1">IF($DP473="","",IF(ISERROR(DQ473),0,IF($DN$4&lt;3,"",VLOOKUP(DP473,Invoer!$F$15:$AU$1999,17,FALSE))))</f>
        <v/>
      </c>
      <c r="EH473" s="89" t="e">
        <f ca="1">Invoer!CP478</f>
        <v>#N/A</v>
      </c>
      <c r="EI473" s="599" t="str">
        <f t="shared" ca="1" si="245"/>
        <v/>
      </c>
      <c r="EJ473" s="673" t="str">
        <f ca="1">IF(EI473="","",VLOOKUP(EI473,Invoer!$F$15:$AU$1999,2,FALSE))</f>
        <v/>
      </c>
      <c r="EK473" s="599" t="str">
        <f t="shared" ca="1" si="246"/>
        <v/>
      </c>
      <c r="EL473" s="599" t="str">
        <f ca="1">IF($EI473="","",VLOOKUP(EI473,Invoer!$F$15:$AU$1999,3,FALSE))</f>
        <v/>
      </c>
      <c r="EM473" s="599" t="str">
        <f ca="1">IF($EI473="","",IF(EL473&lt;&gt;"Liq","",VLOOKUP(EI473,Invoer!$F$15:$AU$1999,4,FALSE)))</f>
        <v/>
      </c>
      <c r="EN473" s="599" t="str">
        <f ca="1">IF($EI473="","",VLOOKUP(EI473,Invoer!$F$15:$AU$1999,6,FALSE))</f>
        <v/>
      </c>
      <c r="EO473" s="599" t="str">
        <f ca="1">IF(EI473="","",VLOOKUP(EI473,Invoer!$F$15:$AU$1999,9,FALSE))</f>
        <v/>
      </c>
      <c r="EP473" s="599" t="str">
        <f ca="1">IF(EI473="","",VLOOKUP(EI473,Invoer!$F$15:$AU$1999,10,FALSE))</f>
        <v/>
      </c>
      <c r="EQ473" s="599" t="str">
        <f ca="1">IF(EI473="","",VLOOKUP(EI473,Invoer!$F$15:$AU$1999,11,FALSE))</f>
        <v/>
      </c>
      <c r="ER473" s="662" t="str">
        <f ca="1">IF(EI473="","",VLOOKUP(EI473,Invoer!CQ:CS,3,FALSE))</f>
        <v/>
      </c>
      <c r="ES473" s="662" t="str">
        <f t="shared" ca="1" si="247"/>
        <v/>
      </c>
      <c r="ET473" s="513" t="str">
        <f t="shared" ca="1" si="248"/>
        <v/>
      </c>
      <c r="EU473" s="112" t="str">
        <f t="shared" ca="1" si="249"/>
        <v/>
      </c>
      <c r="EV473" s="83" t="s">
        <v>160</v>
      </c>
      <c r="EW473" s="682" t="str">
        <f t="shared" ca="1" si="250"/>
        <v/>
      </c>
      <c r="EX473" s="662" t="str">
        <f t="shared" ca="1" si="251"/>
        <v/>
      </c>
      <c r="EY473"/>
      <c r="EZ473" s="56" t="e">
        <f t="shared" ca="1" si="259"/>
        <v>#VALUE!</v>
      </c>
      <c r="FA473" s="56" t="e">
        <f t="shared" ca="1" si="260"/>
        <v>#VALUE!</v>
      </c>
      <c r="FE473"/>
      <c r="FI473"/>
      <c r="FJ473"/>
    </row>
    <row r="474" spans="29:166" ht="12" customHeight="1" x14ac:dyDescent="0.2">
      <c r="AC474" s="435" t="str">
        <f>IF($AC$7&lt;3,Invoer!DR479,IF($AC$7=3,Invoer!BT479,"x"))</f>
        <v>x</v>
      </c>
      <c r="AD474" s="599" t="str">
        <f t="shared" si="252"/>
        <v/>
      </c>
      <c r="AE474" s="673" t="str">
        <f>IF($AD474="","",VLOOKUP(AD474,Invoer!$F$15:$AU$1999,2,FALSE))</f>
        <v/>
      </c>
      <c r="AF474" s="599" t="str">
        <f t="shared" si="253"/>
        <v/>
      </c>
      <c r="AG474" s="599" t="str">
        <f>IF($AD474="","",VLOOKUP(AD474,Invoer!$F$15:$AU$1999,3,FALSE))</f>
        <v/>
      </c>
      <c r="AH474" s="599" t="str">
        <f>IF($AD474="","",IF(AG474&lt;&gt;"Liq","",VLOOKUP(AD474,Invoer!$F$15:$AU$1999,4,FALSE)))</f>
        <v/>
      </c>
      <c r="AI474" s="677" t="str">
        <f>IF($AD474="","",VLOOKUP(AD474,Invoer!$F$15:$AU$1999,5,FALSE))</f>
        <v/>
      </c>
      <c r="AJ474" s="599" t="str">
        <f>IF($AD474="","",VLOOKUP(AD474,Invoer!$F$15:$AU$1999,6,FALSE))</f>
        <v/>
      </c>
      <c r="AK474" s="599" t="str">
        <f>IF($AD474="","",VLOOKUP(AD474,Invoer!$F$15:$AU$1999,9,FALSE))</f>
        <v/>
      </c>
      <c r="AL474" s="599" t="str">
        <f>IF($AD474="","",VLOOKUP(AD474,Invoer!$F$15:$AU$1999,10,FALSE))</f>
        <v/>
      </c>
      <c r="AM474" s="599" t="str">
        <f>IF($AD474="","",VLOOKUP(AD474,Invoer!$F$15:$BB$1999,14,FALSE))</f>
        <v/>
      </c>
      <c r="AN474" s="599" t="str">
        <f>IF($AD474="","",VLOOKUP(AD474,Invoer!$F$15:$AU$1999,11,FALSE))</f>
        <v/>
      </c>
      <c r="AO474" s="662" t="str">
        <f>IF($AD474="","",VLOOKUP(AD474,Invoer!$F$15:$AU$1999,15,FALSE))</f>
        <v/>
      </c>
      <c r="AP474" s="599" t="str">
        <f>IF($AD474="","",VLOOKUP(AD474,Invoer!$F$15:$AU$1999,19,FALSE))</f>
        <v/>
      </c>
      <c r="AQ474" s="662" t="str">
        <f>IF($AD474="","",VLOOKUP(AD474,Invoer!$F$15:$AU$1999,24,FALSE))</f>
        <v/>
      </c>
      <c r="AR474" s="662" t="str">
        <f>IF($AD474="","",VLOOKUP(AD474,Invoer!$F$15:$AU$1999,17,FALSE))</f>
        <v/>
      </c>
      <c r="AS474" s="678" t="str">
        <f t="shared" si="261"/>
        <v/>
      </c>
      <c r="AT474" s="676" t="str">
        <f t="shared" si="241"/>
        <v/>
      </c>
      <c r="AU474" s="77" t="e">
        <f t="shared" si="242"/>
        <v>#VALUE!</v>
      </c>
      <c r="AW474" s="57"/>
      <c r="AX474" s="57"/>
      <c r="BA474" s="83" t="e">
        <f ca="1">Invoer!DW479</f>
        <v>#N/A</v>
      </c>
      <c r="BB474" s="599" t="str">
        <f t="shared" ca="1" si="254"/>
        <v/>
      </c>
      <c r="BC474" s="673" t="str">
        <f ca="1">IF($BB474="","",VLOOKUP(BB474,Invoer!$F$15:$AU$1999,2,FALSE))</f>
        <v/>
      </c>
      <c r="BD474" s="599" t="str">
        <f t="shared" ca="1" si="255"/>
        <v/>
      </c>
      <c r="BE474" s="599" t="str">
        <f ca="1">IF($BB474="","",VLOOKUP(BB474,Invoer!$F$15:$AU$1999,5,FALSE))</f>
        <v/>
      </c>
      <c r="BF474" s="599" t="str">
        <f ca="1">IF($BB474="","",VLOOKUP(BB474,Invoer!$F$15:$AU$1999,6,FALSE))</f>
        <v/>
      </c>
      <c r="BG474" s="599" t="str">
        <f ca="1">IF($BB474="","",VLOOKUP(BB474,Invoer!$F$15:$AU$1999,9,FALSE))</f>
        <v/>
      </c>
      <c r="BH474" s="599" t="str">
        <f ca="1">IF($BB474="","",VLOOKUP(BB474,Invoer!$F$15:$AU$1999,10,FALSE))</f>
        <v/>
      </c>
      <c r="BI474" s="599" t="str">
        <f ca="1">IF($BB474="","",VLOOKUP(BB474,Invoer!$F$15:$BB$1999,14,FALSE))</f>
        <v/>
      </c>
      <c r="BJ474" s="599" t="str">
        <f ca="1">IF($BB474="","",VLOOKUP(BB474,Invoer!$F$15:$AU$1999,11,FALSE))</f>
        <v/>
      </c>
      <c r="BK474" s="662" t="str">
        <f t="shared" ca="1" si="256"/>
        <v/>
      </c>
      <c r="BL474" s="662" t="str">
        <f t="shared" ca="1" si="257"/>
        <v/>
      </c>
      <c r="BM474" s="679" t="str">
        <f t="shared" ca="1" si="258"/>
        <v/>
      </c>
      <c r="BN474" s="662" t="str">
        <f t="shared" ca="1" si="264"/>
        <v/>
      </c>
      <c r="BO474" s="662" t="str">
        <f ca="1">IF($BB474="","",VLOOKUP(BB474,Invoer!$F$15:$AU$1999,15,FALSE))</f>
        <v/>
      </c>
      <c r="BP474" s="662" t="str">
        <f ca="1">IF($BB474="","",VLOOKUP(BB474,Invoer!$F$15:$AU$1999,24,FALSE))</f>
        <v/>
      </c>
      <c r="BQ474" s="662" t="str">
        <f ca="1">IF($BB474="","",VLOOKUP(BB474,Invoer!$F$15:$AU$1999,17,FALSE))</f>
        <v/>
      </c>
      <c r="BS474" s="73" t="e">
        <f t="shared" ca="1" si="262"/>
        <v>#VALUE!</v>
      </c>
      <c r="BT474" s="57" t="str">
        <f t="shared" ca="1" si="263"/>
        <v/>
      </c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O474" s="61" t="e">
        <f ca="1">IF($DN$4&lt;3,Invoer!EB479,Invoer!EA479)</f>
        <v>#N/A</v>
      </c>
      <c r="DP474" s="599" t="str">
        <f t="shared" ca="1" si="243"/>
        <v/>
      </c>
      <c r="DQ474" s="673" t="str">
        <f ca="1">IF($DP474="","",VLOOKUP(DP474,Invoer!$F$15:$AU$1999,2,FALSE))</f>
        <v/>
      </c>
      <c r="DR474" s="599" t="str">
        <f t="shared" ca="1" si="244"/>
        <v/>
      </c>
      <c r="DS474" s="599" t="str">
        <f ca="1">IF($DP474="","",VLOOKUP(DP474,Invoer!$F$15:$AU$1999,3,FALSE))</f>
        <v/>
      </c>
      <c r="DT474" s="599" t="str">
        <f ca="1">IF($DP474="","",IF(DS474&lt;&gt;"Liq","",VLOOKUP(DP474,Invoer!$F$15:$AU$1999,4,FALSE)))</f>
        <v/>
      </c>
      <c r="DU474" s="599" t="str">
        <f ca="1">IF($DP474="","",VLOOKUP(DP474,Invoer!$F$15:$AU$1999,5,FALSE))</f>
        <v/>
      </c>
      <c r="DV474" s="599" t="str">
        <f ca="1">IF($DP474="","",VLOOKUP(DP474,Invoer!$F$15:$AU$1999,6,FALSE))</f>
        <v/>
      </c>
      <c r="DW474" s="599" t="str">
        <f ca="1">IF($DP474="","",VLOOKUP(DP474,Invoer!$F$15:$AU$1999,9,FALSE))</f>
        <v/>
      </c>
      <c r="DX474" s="599" t="str">
        <f ca="1">IF($DP474="","",VLOOKUP(DP474,Invoer!$F$15:$AU$1999,10,FALSE))</f>
        <v/>
      </c>
      <c r="DY474" s="595" t="str">
        <f ca="1">IF($DP474="","",VLOOKUP(DP474,Invoer!$F$15:$AU$1999,11,FALSE))</f>
        <v/>
      </c>
      <c r="DZ474" s="662" t="str">
        <f ca="1">IF($DP474="","",IF($DN$4&gt;2,"",VLOOKUP(DP474,Invoer!CQ:CS,3,FALSE)))</f>
        <v/>
      </c>
      <c r="EA474" s="541" t="str">
        <f ca="1">IF($DP474="","",IF(ISERROR(DQ474),0,IF($DN$4&lt;3,"",VLOOKUP(DP474,Invoer!$F$15:$AU$1999,15,FALSE))))</f>
        <v/>
      </c>
      <c r="EB474" s="595" t="str">
        <f ca="1">IF($DP474="","",IF($DN$4&lt;3,"",VLOOKUP(DP474,Invoer!$F$15:$AU$1999,19,FALSE)))</f>
        <v/>
      </c>
      <c r="EC474" s="541" t="str">
        <f ca="1">IF($DP474="","",IF(ISERROR(DQ474),0,IF($DN$4&lt;3,"",VLOOKUP(DP474,Invoer!$F$15:$AU$1999,24,FALSE))))</f>
        <v/>
      </c>
      <c r="ED474" s="541" t="str">
        <f ca="1">IF($DP474="","",IF(ISERROR(DQ474),0,IF($DN$4&lt;3,"",VLOOKUP(DP474,Invoer!$F$15:$AU$1999,17,FALSE))))</f>
        <v/>
      </c>
      <c r="EH474" s="89" t="e">
        <f ca="1">Invoer!CP479</f>
        <v>#N/A</v>
      </c>
      <c r="EI474" s="599" t="str">
        <f t="shared" ca="1" si="245"/>
        <v/>
      </c>
      <c r="EJ474" s="673" t="str">
        <f ca="1">IF(EI474="","",VLOOKUP(EI474,Invoer!$F$15:$AU$1999,2,FALSE))</f>
        <v/>
      </c>
      <c r="EK474" s="599" t="str">
        <f t="shared" ca="1" si="246"/>
        <v/>
      </c>
      <c r="EL474" s="599" t="str">
        <f ca="1">IF($EI474="","",VLOOKUP(EI474,Invoer!$F$15:$AU$1999,3,FALSE))</f>
        <v/>
      </c>
      <c r="EM474" s="599" t="str">
        <f ca="1">IF($EI474="","",IF(EL474&lt;&gt;"Liq","",VLOOKUP(EI474,Invoer!$F$15:$AU$1999,4,FALSE)))</f>
        <v/>
      </c>
      <c r="EN474" s="599" t="str">
        <f ca="1">IF($EI474="","",VLOOKUP(EI474,Invoer!$F$15:$AU$1999,6,FALSE))</f>
        <v/>
      </c>
      <c r="EO474" s="599" t="str">
        <f ca="1">IF(EI474="","",VLOOKUP(EI474,Invoer!$F$15:$AU$1999,9,FALSE))</f>
        <v/>
      </c>
      <c r="EP474" s="599" t="str">
        <f ca="1">IF(EI474="","",VLOOKUP(EI474,Invoer!$F$15:$AU$1999,10,FALSE))</f>
        <v/>
      </c>
      <c r="EQ474" s="599" t="str">
        <f ca="1">IF(EI474="","",VLOOKUP(EI474,Invoer!$F$15:$AU$1999,11,FALSE))</f>
        <v/>
      </c>
      <c r="ER474" s="662" t="str">
        <f ca="1">IF(EI474="","",VLOOKUP(EI474,Invoer!CQ:CS,3,FALSE))</f>
        <v/>
      </c>
      <c r="ES474" s="662" t="str">
        <f t="shared" ca="1" si="247"/>
        <v/>
      </c>
      <c r="ET474" s="513" t="str">
        <f t="shared" ca="1" si="248"/>
        <v/>
      </c>
      <c r="EU474" s="112" t="str">
        <f t="shared" ca="1" si="249"/>
        <v/>
      </c>
      <c r="EV474" s="83" t="s">
        <v>160</v>
      </c>
      <c r="EW474" s="682" t="str">
        <f t="shared" ca="1" si="250"/>
        <v/>
      </c>
      <c r="EX474" s="662" t="str">
        <f t="shared" ca="1" si="251"/>
        <v/>
      </c>
      <c r="EY474"/>
      <c r="EZ474" s="56" t="e">
        <f t="shared" ca="1" si="259"/>
        <v>#VALUE!</v>
      </c>
      <c r="FA474" s="56" t="e">
        <f t="shared" ca="1" si="260"/>
        <v>#VALUE!</v>
      </c>
      <c r="FE474"/>
      <c r="FI474"/>
      <c r="FJ474"/>
    </row>
    <row r="475" spans="29:166" ht="12" customHeight="1" x14ac:dyDescent="0.2">
      <c r="AC475" s="435" t="str">
        <f>IF($AC$7&lt;3,Invoer!DR480,IF($AC$7=3,Invoer!BT480,"x"))</f>
        <v>x</v>
      </c>
      <c r="AD475" s="599" t="str">
        <f t="shared" si="252"/>
        <v/>
      </c>
      <c r="AE475" s="673" t="str">
        <f>IF($AD475="","",VLOOKUP(AD475,Invoer!$F$15:$AU$1999,2,FALSE))</f>
        <v/>
      </c>
      <c r="AF475" s="599" t="str">
        <f t="shared" si="253"/>
        <v/>
      </c>
      <c r="AG475" s="599" t="str">
        <f>IF($AD475="","",VLOOKUP(AD475,Invoer!$F$15:$AU$1999,3,FALSE))</f>
        <v/>
      </c>
      <c r="AH475" s="599" t="str">
        <f>IF($AD475="","",IF(AG475&lt;&gt;"Liq","",VLOOKUP(AD475,Invoer!$F$15:$AU$1999,4,FALSE)))</f>
        <v/>
      </c>
      <c r="AI475" s="677" t="str">
        <f>IF($AD475="","",VLOOKUP(AD475,Invoer!$F$15:$AU$1999,5,FALSE))</f>
        <v/>
      </c>
      <c r="AJ475" s="599" t="str">
        <f>IF($AD475="","",VLOOKUP(AD475,Invoer!$F$15:$AU$1999,6,FALSE))</f>
        <v/>
      </c>
      <c r="AK475" s="599" t="str">
        <f>IF($AD475="","",VLOOKUP(AD475,Invoer!$F$15:$AU$1999,9,FALSE))</f>
        <v/>
      </c>
      <c r="AL475" s="599" t="str">
        <f>IF($AD475="","",VLOOKUP(AD475,Invoer!$F$15:$AU$1999,10,FALSE))</f>
        <v/>
      </c>
      <c r="AM475" s="599" t="str">
        <f>IF($AD475="","",VLOOKUP(AD475,Invoer!$F$15:$BB$1999,14,FALSE))</f>
        <v/>
      </c>
      <c r="AN475" s="599" t="str">
        <f>IF($AD475="","",VLOOKUP(AD475,Invoer!$F$15:$AU$1999,11,FALSE))</f>
        <v/>
      </c>
      <c r="AO475" s="662" t="str">
        <f>IF($AD475="","",VLOOKUP(AD475,Invoer!$F$15:$AU$1999,15,FALSE))</f>
        <v/>
      </c>
      <c r="AP475" s="599" t="str">
        <f>IF($AD475="","",VLOOKUP(AD475,Invoer!$F$15:$AU$1999,19,FALSE))</f>
        <v/>
      </c>
      <c r="AQ475" s="662" t="str">
        <f>IF($AD475="","",VLOOKUP(AD475,Invoer!$F$15:$AU$1999,24,FALSE))</f>
        <v/>
      </c>
      <c r="AR475" s="662" t="str">
        <f>IF($AD475="","",VLOOKUP(AD475,Invoer!$F$15:$AU$1999,17,FALSE))</f>
        <v/>
      </c>
      <c r="AS475" s="678" t="str">
        <f t="shared" si="261"/>
        <v/>
      </c>
      <c r="AT475" s="676" t="str">
        <f t="shared" si="241"/>
        <v/>
      </c>
      <c r="AU475" s="77" t="e">
        <f t="shared" si="242"/>
        <v>#VALUE!</v>
      </c>
      <c r="AW475" s="57"/>
      <c r="AX475" s="57"/>
      <c r="BA475" s="83" t="e">
        <f ca="1">Invoer!DW480</f>
        <v>#N/A</v>
      </c>
      <c r="BB475" s="599" t="str">
        <f t="shared" ca="1" si="254"/>
        <v/>
      </c>
      <c r="BC475" s="673" t="str">
        <f ca="1">IF($BB475="","",VLOOKUP(BB475,Invoer!$F$15:$AU$1999,2,FALSE))</f>
        <v/>
      </c>
      <c r="BD475" s="599" t="str">
        <f t="shared" ca="1" si="255"/>
        <v/>
      </c>
      <c r="BE475" s="599" t="str">
        <f ca="1">IF($BB475="","",VLOOKUP(BB475,Invoer!$F$15:$AU$1999,5,FALSE))</f>
        <v/>
      </c>
      <c r="BF475" s="599" t="str">
        <f ca="1">IF($BB475="","",VLOOKUP(BB475,Invoer!$F$15:$AU$1999,6,FALSE))</f>
        <v/>
      </c>
      <c r="BG475" s="599" t="str">
        <f ca="1">IF($BB475="","",VLOOKUP(BB475,Invoer!$F$15:$AU$1999,9,FALSE))</f>
        <v/>
      </c>
      <c r="BH475" s="599" t="str">
        <f ca="1">IF($BB475="","",VLOOKUP(BB475,Invoer!$F$15:$AU$1999,10,FALSE))</f>
        <v/>
      </c>
      <c r="BI475" s="599" t="str">
        <f ca="1">IF($BB475="","",VLOOKUP(BB475,Invoer!$F$15:$BB$1999,14,FALSE))</f>
        <v/>
      </c>
      <c r="BJ475" s="599" t="str">
        <f ca="1">IF($BB475="","",VLOOKUP(BB475,Invoer!$F$15:$AU$1999,11,FALSE))</f>
        <v/>
      </c>
      <c r="BK475" s="662" t="str">
        <f t="shared" ca="1" si="256"/>
        <v/>
      </c>
      <c r="BL475" s="662" t="str">
        <f t="shared" ca="1" si="257"/>
        <v/>
      </c>
      <c r="BM475" s="679" t="str">
        <f t="shared" ca="1" si="258"/>
        <v/>
      </c>
      <c r="BN475" s="662" t="str">
        <f t="shared" ca="1" si="264"/>
        <v/>
      </c>
      <c r="BO475" s="662" t="str">
        <f ca="1">IF($BB475="","",VLOOKUP(BB475,Invoer!$F$15:$AU$1999,15,FALSE))</f>
        <v/>
      </c>
      <c r="BP475" s="662" t="str">
        <f ca="1">IF($BB475="","",VLOOKUP(BB475,Invoer!$F$15:$AU$1999,24,FALSE))</f>
        <v/>
      </c>
      <c r="BQ475" s="662" t="str">
        <f ca="1">IF($BB475="","",VLOOKUP(BB475,Invoer!$F$15:$AU$1999,17,FALSE))</f>
        <v/>
      </c>
      <c r="BS475" s="73" t="e">
        <f t="shared" ca="1" si="262"/>
        <v>#VALUE!</v>
      </c>
      <c r="BT475" s="57" t="str">
        <f t="shared" ca="1" si="263"/>
        <v/>
      </c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O475" s="61" t="e">
        <f ca="1">IF($DN$4&lt;3,Invoer!EB480,Invoer!EA480)</f>
        <v>#N/A</v>
      </c>
      <c r="DP475" s="599" t="str">
        <f t="shared" ca="1" si="243"/>
        <v/>
      </c>
      <c r="DQ475" s="673" t="str">
        <f ca="1">IF($DP475="","",VLOOKUP(DP475,Invoer!$F$15:$AU$1999,2,FALSE))</f>
        <v/>
      </c>
      <c r="DR475" s="599" t="str">
        <f t="shared" ca="1" si="244"/>
        <v/>
      </c>
      <c r="DS475" s="599" t="str">
        <f ca="1">IF($DP475="","",VLOOKUP(DP475,Invoer!$F$15:$AU$1999,3,FALSE))</f>
        <v/>
      </c>
      <c r="DT475" s="599" t="str">
        <f ca="1">IF($DP475="","",IF(DS475&lt;&gt;"Liq","",VLOOKUP(DP475,Invoer!$F$15:$AU$1999,4,FALSE)))</f>
        <v/>
      </c>
      <c r="DU475" s="599" t="str">
        <f ca="1">IF($DP475="","",VLOOKUP(DP475,Invoer!$F$15:$AU$1999,5,FALSE))</f>
        <v/>
      </c>
      <c r="DV475" s="599" t="str">
        <f ca="1">IF($DP475="","",VLOOKUP(DP475,Invoer!$F$15:$AU$1999,6,FALSE))</f>
        <v/>
      </c>
      <c r="DW475" s="599" t="str">
        <f ca="1">IF($DP475="","",VLOOKUP(DP475,Invoer!$F$15:$AU$1999,9,FALSE))</f>
        <v/>
      </c>
      <c r="DX475" s="599" t="str">
        <f ca="1">IF($DP475="","",VLOOKUP(DP475,Invoer!$F$15:$AU$1999,10,FALSE))</f>
        <v/>
      </c>
      <c r="DY475" s="595" t="str">
        <f ca="1">IF($DP475="","",VLOOKUP(DP475,Invoer!$F$15:$AU$1999,11,FALSE))</f>
        <v/>
      </c>
      <c r="DZ475" s="662" t="str">
        <f ca="1">IF($DP475="","",IF($DN$4&gt;2,"",VLOOKUP(DP475,Invoer!CQ:CS,3,FALSE)))</f>
        <v/>
      </c>
      <c r="EA475" s="541" t="str">
        <f ca="1">IF($DP475="","",IF(ISERROR(DQ475),0,IF($DN$4&lt;3,"",VLOOKUP(DP475,Invoer!$F$15:$AU$1999,15,FALSE))))</f>
        <v/>
      </c>
      <c r="EB475" s="595" t="str">
        <f ca="1">IF($DP475="","",IF($DN$4&lt;3,"",VLOOKUP(DP475,Invoer!$F$15:$AU$1999,19,FALSE)))</f>
        <v/>
      </c>
      <c r="EC475" s="541" t="str">
        <f ca="1">IF($DP475="","",IF(ISERROR(DQ475),0,IF($DN$4&lt;3,"",VLOOKUP(DP475,Invoer!$F$15:$AU$1999,24,FALSE))))</f>
        <v/>
      </c>
      <c r="ED475" s="541" t="str">
        <f ca="1">IF($DP475="","",IF(ISERROR(DQ475),0,IF($DN$4&lt;3,"",VLOOKUP(DP475,Invoer!$F$15:$AU$1999,17,FALSE))))</f>
        <v/>
      </c>
      <c r="EH475" s="89" t="e">
        <f ca="1">Invoer!CP480</f>
        <v>#N/A</v>
      </c>
      <c r="EI475" s="599" t="str">
        <f t="shared" ca="1" si="245"/>
        <v/>
      </c>
      <c r="EJ475" s="673" t="str">
        <f ca="1">IF(EI475="","",VLOOKUP(EI475,Invoer!$F$15:$AU$1999,2,FALSE))</f>
        <v/>
      </c>
      <c r="EK475" s="599" t="str">
        <f t="shared" ca="1" si="246"/>
        <v/>
      </c>
      <c r="EL475" s="599" t="str">
        <f ca="1">IF($EI475="","",VLOOKUP(EI475,Invoer!$F$15:$AU$1999,3,FALSE))</f>
        <v/>
      </c>
      <c r="EM475" s="599" t="str">
        <f ca="1">IF($EI475="","",IF(EL475&lt;&gt;"Liq","",VLOOKUP(EI475,Invoer!$F$15:$AU$1999,4,FALSE)))</f>
        <v/>
      </c>
      <c r="EN475" s="599" t="str">
        <f ca="1">IF($EI475="","",VLOOKUP(EI475,Invoer!$F$15:$AU$1999,6,FALSE))</f>
        <v/>
      </c>
      <c r="EO475" s="599" t="str">
        <f ca="1">IF(EI475="","",VLOOKUP(EI475,Invoer!$F$15:$AU$1999,9,FALSE))</f>
        <v/>
      </c>
      <c r="EP475" s="599" t="str">
        <f ca="1">IF(EI475="","",VLOOKUP(EI475,Invoer!$F$15:$AU$1999,10,FALSE))</f>
        <v/>
      </c>
      <c r="EQ475" s="599" t="str">
        <f ca="1">IF(EI475="","",VLOOKUP(EI475,Invoer!$F$15:$AU$1999,11,FALSE))</f>
        <v/>
      </c>
      <c r="ER475" s="662" t="str">
        <f ca="1">IF(EI475="","",VLOOKUP(EI475,Invoer!CQ:CS,3,FALSE))</f>
        <v/>
      </c>
      <c r="ES475" s="662" t="str">
        <f t="shared" ca="1" si="247"/>
        <v/>
      </c>
      <c r="ET475" s="513" t="str">
        <f t="shared" ca="1" si="248"/>
        <v/>
      </c>
      <c r="EU475" s="112" t="str">
        <f t="shared" ca="1" si="249"/>
        <v/>
      </c>
      <c r="EV475" s="83" t="s">
        <v>160</v>
      </c>
      <c r="EW475" s="682" t="str">
        <f t="shared" ca="1" si="250"/>
        <v/>
      </c>
      <c r="EX475" s="662" t="str">
        <f t="shared" ca="1" si="251"/>
        <v/>
      </c>
      <c r="EY475"/>
      <c r="EZ475" s="56" t="e">
        <f t="shared" ca="1" si="259"/>
        <v>#VALUE!</v>
      </c>
      <c r="FA475" s="56" t="e">
        <f t="shared" ca="1" si="260"/>
        <v>#VALUE!</v>
      </c>
      <c r="FE475"/>
      <c r="FI475"/>
      <c r="FJ475"/>
    </row>
    <row r="476" spans="29:166" ht="12" customHeight="1" x14ac:dyDescent="0.2">
      <c r="AC476" s="435" t="str">
        <f>IF($AC$7&lt;3,Invoer!DR481,IF($AC$7=3,Invoer!BT481,"x"))</f>
        <v>x</v>
      </c>
      <c r="AD476" s="599" t="str">
        <f t="shared" si="252"/>
        <v/>
      </c>
      <c r="AE476" s="673" t="str">
        <f>IF($AD476="","",VLOOKUP(AD476,Invoer!$F$15:$AU$1999,2,FALSE))</f>
        <v/>
      </c>
      <c r="AF476" s="599" t="str">
        <f t="shared" si="253"/>
        <v/>
      </c>
      <c r="AG476" s="599" t="str">
        <f>IF($AD476="","",VLOOKUP(AD476,Invoer!$F$15:$AU$1999,3,FALSE))</f>
        <v/>
      </c>
      <c r="AH476" s="599" t="str">
        <f>IF($AD476="","",IF(AG476&lt;&gt;"Liq","",VLOOKUP(AD476,Invoer!$F$15:$AU$1999,4,FALSE)))</f>
        <v/>
      </c>
      <c r="AI476" s="677" t="str">
        <f>IF($AD476="","",VLOOKUP(AD476,Invoer!$F$15:$AU$1999,5,FALSE))</f>
        <v/>
      </c>
      <c r="AJ476" s="599" t="str">
        <f>IF($AD476="","",VLOOKUP(AD476,Invoer!$F$15:$AU$1999,6,FALSE))</f>
        <v/>
      </c>
      <c r="AK476" s="599" t="str">
        <f>IF($AD476="","",VLOOKUP(AD476,Invoer!$F$15:$AU$1999,9,FALSE))</f>
        <v/>
      </c>
      <c r="AL476" s="599" t="str">
        <f>IF($AD476="","",VLOOKUP(AD476,Invoer!$F$15:$AU$1999,10,FALSE))</f>
        <v/>
      </c>
      <c r="AM476" s="599" t="str">
        <f>IF($AD476="","",VLOOKUP(AD476,Invoer!$F$15:$BB$1999,14,FALSE))</f>
        <v/>
      </c>
      <c r="AN476" s="599" t="str">
        <f>IF($AD476="","",VLOOKUP(AD476,Invoer!$F$15:$AU$1999,11,FALSE))</f>
        <v/>
      </c>
      <c r="AO476" s="662" t="str">
        <f>IF($AD476="","",VLOOKUP(AD476,Invoer!$F$15:$AU$1999,15,FALSE))</f>
        <v/>
      </c>
      <c r="AP476" s="599" t="str">
        <f>IF($AD476="","",VLOOKUP(AD476,Invoer!$F$15:$AU$1999,19,FALSE))</f>
        <v/>
      </c>
      <c r="AQ476" s="662" t="str">
        <f>IF($AD476="","",VLOOKUP(AD476,Invoer!$F$15:$AU$1999,24,FALSE))</f>
        <v/>
      </c>
      <c r="AR476" s="662" t="str">
        <f>IF($AD476="","",VLOOKUP(AD476,Invoer!$F$15:$AU$1999,17,FALSE))</f>
        <v/>
      </c>
      <c r="AS476" s="678" t="str">
        <f t="shared" si="261"/>
        <v/>
      </c>
      <c r="AT476" s="676" t="str">
        <f t="shared" si="241"/>
        <v/>
      </c>
      <c r="AU476" s="77" t="e">
        <f t="shared" si="242"/>
        <v>#VALUE!</v>
      </c>
      <c r="AW476" s="57"/>
      <c r="AX476" s="57"/>
      <c r="BA476" s="83" t="e">
        <f ca="1">Invoer!DW481</f>
        <v>#N/A</v>
      </c>
      <c r="BB476" s="599" t="str">
        <f t="shared" ca="1" si="254"/>
        <v/>
      </c>
      <c r="BC476" s="673" t="str">
        <f ca="1">IF($BB476="","",VLOOKUP(BB476,Invoer!$F$15:$AU$1999,2,FALSE))</f>
        <v/>
      </c>
      <c r="BD476" s="599" t="str">
        <f t="shared" ca="1" si="255"/>
        <v/>
      </c>
      <c r="BE476" s="599" t="str">
        <f ca="1">IF($BB476="","",VLOOKUP(BB476,Invoer!$F$15:$AU$1999,5,FALSE))</f>
        <v/>
      </c>
      <c r="BF476" s="599" t="str">
        <f ca="1">IF($BB476="","",VLOOKUP(BB476,Invoer!$F$15:$AU$1999,6,FALSE))</f>
        <v/>
      </c>
      <c r="BG476" s="599" t="str">
        <f ca="1">IF($BB476="","",VLOOKUP(BB476,Invoer!$F$15:$AU$1999,9,FALSE))</f>
        <v/>
      </c>
      <c r="BH476" s="599" t="str">
        <f ca="1">IF($BB476="","",VLOOKUP(BB476,Invoer!$F$15:$AU$1999,10,FALSE))</f>
        <v/>
      </c>
      <c r="BI476" s="599" t="str">
        <f ca="1">IF($BB476="","",VLOOKUP(BB476,Invoer!$F$15:$BB$1999,14,FALSE))</f>
        <v/>
      </c>
      <c r="BJ476" s="599" t="str">
        <f ca="1">IF($BB476="","",VLOOKUP(BB476,Invoer!$F$15:$AU$1999,11,FALSE))</f>
        <v/>
      </c>
      <c r="BK476" s="662" t="str">
        <f t="shared" ca="1" si="256"/>
        <v/>
      </c>
      <c r="BL476" s="662" t="str">
        <f t="shared" ca="1" si="257"/>
        <v/>
      </c>
      <c r="BM476" s="679" t="str">
        <f t="shared" ca="1" si="258"/>
        <v/>
      </c>
      <c r="BN476" s="662" t="str">
        <f t="shared" ca="1" si="264"/>
        <v/>
      </c>
      <c r="BO476" s="662" t="str">
        <f ca="1">IF($BB476="","",VLOOKUP(BB476,Invoer!$F$15:$AU$1999,15,FALSE))</f>
        <v/>
      </c>
      <c r="BP476" s="662" t="str">
        <f ca="1">IF($BB476="","",VLOOKUP(BB476,Invoer!$F$15:$AU$1999,24,FALSE))</f>
        <v/>
      </c>
      <c r="BQ476" s="662" t="str">
        <f ca="1">IF($BB476="","",VLOOKUP(BB476,Invoer!$F$15:$AU$1999,17,FALSE))</f>
        <v/>
      </c>
      <c r="BS476" s="73" t="e">
        <f t="shared" ca="1" si="262"/>
        <v>#VALUE!</v>
      </c>
      <c r="BT476" s="57" t="str">
        <f t="shared" ca="1" si="263"/>
        <v/>
      </c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O476" s="61" t="e">
        <f ca="1">IF($DN$4&lt;3,Invoer!EB481,Invoer!EA481)</f>
        <v>#N/A</v>
      </c>
      <c r="DP476" s="599" t="str">
        <f t="shared" ca="1" si="243"/>
        <v/>
      </c>
      <c r="DQ476" s="673" t="str">
        <f ca="1">IF($DP476="","",VLOOKUP(DP476,Invoer!$F$15:$AU$1999,2,FALSE))</f>
        <v/>
      </c>
      <c r="DR476" s="599" t="str">
        <f t="shared" ca="1" si="244"/>
        <v/>
      </c>
      <c r="DS476" s="599" t="str">
        <f ca="1">IF($DP476="","",VLOOKUP(DP476,Invoer!$F$15:$AU$1999,3,FALSE))</f>
        <v/>
      </c>
      <c r="DT476" s="599" t="str">
        <f ca="1">IF($DP476="","",IF(DS476&lt;&gt;"Liq","",VLOOKUP(DP476,Invoer!$F$15:$AU$1999,4,FALSE)))</f>
        <v/>
      </c>
      <c r="DU476" s="599" t="str">
        <f ca="1">IF($DP476="","",VLOOKUP(DP476,Invoer!$F$15:$AU$1999,5,FALSE))</f>
        <v/>
      </c>
      <c r="DV476" s="599" t="str">
        <f ca="1">IF($DP476="","",VLOOKUP(DP476,Invoer!$F$15:$AU$1999,6,FALSE))</f>
        <v/>
      </c>
      <c r="DW476" s="599" t="str">
        <f ca="1">IF($DP476="","",VLOOKUP(DP476,Invoer!$F$15:$AU$1999,9,FALSE))</f>
        <v/>
      </c>
      <c r="DX476" s="599" t="str">
        <f ca="1">IF($DP476="","",VLOOKUP(DP476,Invoer!$F$15:$AU$1999,10,FALSE))</f>
        <v/>
      </c>
      <c r="DY476" s="595" t="str">
        <f ca="1">IF($DP476="","",VLOOKUP(DP476,Invoer!$F$15:$AU$1999,11,FALSE))</f>
        <v/>
      </c>
      <c r="DZ476" s="662" t="str">
        <f ca="1">IF($DP476="","",IF($DN$4&gt;2,"",VLOOKUP(DP476,Invoer!CQ:CS,3,FALSE)))</f>
        <v/>
      </c>
      <c r="EA476" s="541" t="str">
        <f ca="1">IF($DP476="","",IF(ISERROR(DQ476),0,IF($DN$4&lt;3,"",VLOOKUP(DP476,Invoer!$F$15:$AU$1999,15,FALSE))))</f>
        <v/>
      </c>
      <c r="EB476" s="595" t="str">
        <f ca="1">IF($DP476="","",IF($DN$4&lt;3,"",VLOOKUP(DP476,Invoer!$F$15:$AU$1999,19,FALSE)))</f>
        <v/>
      </c>
      <c r="EC476" s="541" t="str">
        <f ca="1">IF($DP476="","",IF(ISERROR(DQ476),0,IF($DN$4&lt;3,"",VLOOKUP(DP476,Invoer!$F$15:$AU$1999,24,FALSE))))</f>
        <v/>
      </c>
      <c r="ED476" s="541" t="str">
        <f ca="1">IF($DP476="","",IF(ISERROR(DQ476),0,IF($DN$4&lt;3,"",VLOOKUP(DP476,Invoer!$F$15:$AU$1999,17,FALSE))))</f>
        <v/>
      </c>
      <c r="EH476" s="89" t="e">
        <f ca="1">Invoer!CP481</f>
        <v>#N/A</v>
      </c>
      <c r="EI476" s="599" t="str">
        <f t="shared" ca="1" si="245"/>
        <v/>
      </c>
      <c r="EJ476" s="673" t="str">
        <f ca="1">IF(EI476="","",VLOOKUP(EI476,Invoer!$F$15:$AU$1999,2,FALSE))</f>
        <v/>
      </c>
      <c r="EK476" s="599" t="str">
        <f t="shared" ca="1" si="246"/>
        <v/>
      </c>
      <c r="EL476" s="599" t="str">
        <f ca="1">IF($EI476="","",VLOOKUP(EI476,Invoer!$F$15:$AU$1999,3,FALSE))</f>
        <v/>
      </c>
      <c r="EM476" s="599" t="str">
        <f ca="1">IF($EI476="","",IF(EL476&lt;&gt;"Liq","",VLOOKUP(EI476,Invoer!$F$15:$AU$1999,4,FALSE)))</f>
        <v/>
      </c>
      <c r="EN476" s="599" t="str">
        <f ca="1">IF($EI476="","",VLOOKUP(EI476,Invoer!$F$15:$AU$1999,6,FALSE))</f>
        <v/>
      </c>
      <c r="EO476" s="599" t="str">
        <f ca="1">IF(EI476="","",VLOOKUP(EI476,Invoer!$F$15:$AU$1999,9,FALSE))</f>
        <v/>
      </c>
      <c r="EP476" s="599" t="str">
        <f ca="1">IF(EI476="","",VLOOKUP(EI476,Invoer!$F$15:$AU$1999,10,FALSE))</f>
        <v/>
      </c>
      <c r="EQ476" s="599" t="str">
        <f ca="1">IF(EI476="","",VLOOKUP(EI476,Invoer!$F$15:$AU$1999,11,FALSE))</f>
        <v/>
      </c>
      <c r="ER476" s="662" t="str">
        <f ca="1">IF(EI476="","",VLOOKUP(EI476,Invoer!CQ:CS,3,FALSE))</f>
        <v/>
      </c>
      <c r="ES476" s="662" t="str">
        <f t="shared" ca="1" si="247"/>
        <v/>
      </c>
      <c r="ET476" s="513" t="str">
        <f t="shared" ca="1" si="248"/>
        <v/>
      </c>
      <c r="EU476" s="112" t="str">
        <f t="shared" ca="1" si="249"/>
        <v/>
      </c>
      <c r="EV476" s="83" t="s">
        <v>160</v>
      </c>
      <c r="EW476" s="682" t="str">
        <f t="shared" ca="1" si="250"/>
        <v/>
      </c>
      <c r="EX476" s="662" t="str">
        <f t="shared" ca="1" si="251"/>
        <v/>
      </c>
      <c r="EY476"/>
      <c r="EZ476" s="56" t="e">
        <f t="shared" ca="1" si="259"/>
        <v>#VALUE!</v>
      </c>
      <c r="FA476" s="56" t="e">
        <f t="shared" ca="1" si="260"/>
        <v>#VALUE!</v>
      </c>
      <c r="FE476"/>
      <c r="FI476"/>
      <c r="FJ476"/>
    </row>
    <row r="477" spans="29:166" ht="12" customHeight="1" x14ac:dyDescent="0.2">
      <c r="AC477" s="435" t="str">
        <f>IF($AC$7&lt;3,Invoer!DR482,IF($AC$7=3,Invoer!BT482,"x"))</f>
        <v>x</v>
      </c>
      <c r="AD477" s="599" t="str">
        <f t="shared" si="252"/>
        <v/>
      </c>
      <c r="AE477" s="673" t="str">
        <f>IF($AD477="","",VLOOKUP(AD477,Invoer!$F$15:$AU$1999,2,FALSE))</f>
        <v/>
      </c>
      <c r="AF477" s="599" t="str">
        <f t="shared" si="253"/>
        <v/>
      </c>
      <c r="AG477" s="599" t="str">
        <f>IF($AD477="","",VLOOKUP(AD477,Invoer!$F$15:$AU$1999,3,FALSE))</f>
        <v/>
      </c>
      <c r="AH477" s="599" t="str">
        <f>IF($AD477="","",IF(AG477&lt;&gt;"Liq","",VLOOKUP(AD477,Invoer!$F$15:$AU$1999,4,FALSE)))</f>
        <v/>
      </c>
      <c r="AI477" s="677" t="str">
        <f>IF($AD477="","",VLOOKUP(AD477,Invoer!$F$15:$AU$1999,5,FALSE))</f>
        <v/>
      </c>
      <c r="AJ477" s="599" t="str">
        <f>IF($AD477="","",VLOOKUP(AD477,Invoer!$F$15:$AU$1999,6,FALSE))</f>
        <v/>
      </c>
      <c r="AK477" s="599" t="str">
        <f>IF($AD477="","",VLOOKUP(AD477,Invoer!$F$15:$AU$1999,9,FALSE))</f>
        <v/>
      </c>
      <c r="AL477" s="599" t="str">
        <f>IF($AD477="","",VLOOKUP(AD477,Invoer!$F$15:$AU$1999,10,FALSE))</f>
        <v/>
      </c>
      <c r="AM477" s="599" t="str">
        <f>IF($AD477="","",VLOOKUP(AD477,Invoer!$F$15:$BB$1999,14,FALSE))</f>
        <v/>
      </c>
      <c r="AN477" s="599" t="str">
        <f>IF($AD477="","",VLOOKUP(AD477,Invoer!$F$15:$AU$1999,11,FALSE))</f>
        <v/>
      </c>
      <c r="AO477" s="662" t="str">
        <f>IF($AD477="","",VLOOKUP(AD477,Invoer!$F$15:$AU$1999,15,FALSE))</f>
        <v/>
      </c>
      <c r="AP477" s="599" t="str">
        <f>IF($AD477="","",VLOOKUP(AD477,Invoer!$F$15:$AU$1999,19,FALSE))</f>
        <v/>
      </c>
      <c r="AQ477" s="662" t="str">
        <f>IF($AD477="","",VLOOKUP(AD477,Invoer!$F$15:$AU$1999,24,FALSE))</f>
        <v/>
      </c>
      <c r="AR477" s="662" t="str">
        <f>IF($AD477="","",VLOOKUP(AD477,Invoer!$F$15:$AU$1999,17,FALSE))</f>
        <v/>
      </c>
      <c r="AS477" s="678" t="str">
        <f t="shared" si="261"/>
        <v/>
      </c>
      <c r="AT477" s="676" t="str">
        <f t="shared" si="241"/>
        <v/>
      </c>
      <c r="AU477" s="77" t="e">
        <f t="shared" si="242"/>
        <v>#VALUE!</v>
      </c>
      <c r="AW477" s="57"/>
      <c r="AX477" s="57"/>
      <c r="BA477" s="83" t="e">
        <f ca="1">Invoer!DW482</f>
        <v>#N/A</v>
      </c>
      <c r="BB477" s="599" t="str">
        <f t="shared" ca="1" si="254"/>
        <v/>
      </c>
      <c r="BC477" s="673" t="str">
        <f ca="1">IF($BB477="","",VLOOKUP(BB477,Invoer!$F$15:$AU$1999,2,FALSE))</f>
        <v/>
      </c>
      <c r="BD477" s="599" t="str">
        <f t="shared" ca="1" si="255"/>
        <v/>
      </c>
      <c r="BE477" s="599" t="str">
        <f ca="1">IF($BB477="","",VLOOKUP(BB477,Invoer!$F$15:$AU$1999,5,FALSE))</f>
        <v/>
      </c>
      <c r="BF477" s="599" t="str">
        <f ca="1">IF($BB477="","",VLOOKUP(BB477,Invoer!$F$15:$AU$1999,6,FALSE))</f>
        <v/>
      </c>
      <c r="BG477" s="599" t="str">
        <f ca="1">IF($BB477="","",VLOOKUP(BB477,Invoer!$F$15:$AU$1999,9,FALSE))</f>
        <v/>
      </c>
      <c r="BH477" s="599" t="str">
        <f ca="1">IF($BB477="","",VLOOKUP(BB477,Invoer!$F$15:$AU$1999,10,FALSE))</f>
        <v/>
      </c>
      <c r="BI477" s="599" t="str">
        <f ca="1">IF($BB477="","",VLOOKUP(BB477,Invoer!$F$15:$BB$1999,14,FALSE))</f>
        <v/>
      </c>
      <c r="BJ477" s="599" t="str">
        <f ca="1">IF($BB477="","",VLOOKUP(BB477,Invoer!$F$15:$AU$1999,11,FALSE))</f>
        <v/>
      </c>
      <c r="BK477" s="662" t="str">
        <f t="shared" ca="1" si="256"/>
        <v/>
      </c>
      <c r="BL477" s="662" t="str">
        <f t="shared" ca="1" si="257"/>
        <v/>
      </c>
      <c r="BM477" s="679" t="str">
        <f t="shared" ca="1" si="258"/>
        <v/>
      </c>
      <c r="BN477" s="662" t="str">
        <f t="shared" ca="1" si="264"/>
        <v/>
      </c>
      <c r="BO477" s="662" t="str">
        <f ca="1">IF($BB477="","",VLOOKUP(BB477,Invoer!$F$15:$AU$1999,15,FALSE))</f>
        <v/>
      </c>
      <c r="BP477" s="662" t="str">
        <f ca="1">IF($BB477="","",VLOOKUP(BB477,Invoer!$F$15:$AU$1999,24,FALSE))</f>
        <v/>
      </c>
      <c r="BQ477" s="662" t="str">
        <f ca="1">IF($BB477="","",VLOOKUP(BB477,Invoer!$F$15:$AU$1999,17,FALSE))</f>
        <v/>
      </c>
      <c r="BS477" s="73" t="e">
        <f t="shared" ca="1" si="262"/>
        <v>#VALUE!</v>
      </c>
      <c r="BT477" s="57" t="str">
        <f t="shared" ca="1" si="263"/>
        <v/>
      </c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O477" s="61" t="e">
        <f ca="1">IF($DN$4&lt;3,Invoer!EB482,Invoer!EA482)</f>
        <v>#N/A</v>
      </c>
      <c r="DP477" s="599" t="str">
        <f t="shared" ca="1" si="243"/>
        <v/>
      </c>
      <c r="DQ477" s="673" t="str">
        <f ca="1">IF($DP477="","",VLOOKUP(DP477,Invoer!$F$15:$AU$1999,2,FALSE))</f>
        <v/>
      </c>
      <c r="DR477" s="599" t="str">
        <f t="shared" ca="1" si="244"/>
        <v/>
      </c>
      <c r="DS477" s="599" t="str">
        <f ca="1">IF($DP477="","",VLOOKUP(DP477,Invoer!$F$15:$AU$1999,3,FALSE))</f>
        <v/>
      </c>
      <c r="DT477" s="599" t="str">
        <f ca="1">IF($DP477="","",IF(DS477&lt;&gt;"Liq","",VLOOKUP(DP477,Invoer!$F$15:$AU$1999,4,FALSE)))</f>
        <v/>
      </c>
      <c r="DU477" s="599" t="str">
        <f ca="1">IF($DP477="","",VLOOKUP(DP477,Invoer!$F$15:$AU$1999,5,FALSE))</f>
        <v/>
      </c>
      <c r="DV477" s="599" t="str">
        <f ca="1">IF($DP477="","",VLOOKUP(DP477,Invoer!$F$15:$AU$1999,6,FALSE))</f>
        <v/>
      </c>
      <c r="DW477" s="599" t="str">
        <f ca="1">IF($DP477="","",VLOOKUP(DP477,Invoer!$F$15:$AU$1999,9,FALSE))</f>
        <v/>
      </c>
      <c r="DX477" s="599" t="str">
        <f ca="1">IF($DP477="","",VLOOKUP(DP477,Invoer!$F$15:$AU$1999,10,FALSE))</f>
        <v/>
      </c>
      <c r="DY477" s="595" t="str">
        <f ca="1">IF($DP477="","",VLOOKUP(DP477,Invoer!$F$15:$AU$1999,11,FALSE))</f>
        <v/>
      </c>
      <c r="DZ477" s="662" t="str">
        <f ca="1">IF($DP477="","",IF($DN$4&gt;2,"",VLOOKUP(DP477,Invoer!CQ:CS,3,FALSE)))</f>
        <v/>
      </c>
      <c r="EA477" s="541" t="str">
        <f ca="1">IF($DP477="","",IF(ISERROR(DQ477),0,IF($DN$4&lt;3,"",VLOOKUP(DP477,Invoer!$F$15:$AU$1999,15,FALSE))))</f>
        <v/>
      </c>
      <c r="EB477" s="595" t="str">
        <f ca="1">IF($DP477="","",IF($DN$4&lt;3,"",VLOOKUP(DP477,Invoer!$F$15:$AU$1999,19,FALSE)))</f>
        <v/>
      </c>
      <c r="EC477" s="541" t="str">
        <f ca="1">IF($DP477="","",IF(ISERROR(DQ477),0,IF($DN$4&lt;3,"",VLOOKUP(DP477,Invoer!$F$15:$AU$1999,24,FALSE))))</f>
        <v/>
      </c>
      <c r="ED477" s="541" t="str">
        <f ca="1">IF($DP477="","",IF(ISERROR(DQ477),0,IF($DN$4&lt;3,"",VLOOKUP(DP477,Invoer!$F$15:$AU$1999,17,FALSE))))</f>
        <v/>
      </c>
      <c r="EH477" s="89" t="e">
        <f ca="1">Invoer!CP482</f>
        <v>#N/A</v>
      </c>
      <c r="EI477" s="599" t="str">
        <f t="shared" ca="1" si="245"/>
        <v/>
      </c>
      <c r="EJ477" s="673" t="str">
        <f ca="1">IF(EI477="","",VLOOKUP(EI477,Invoer!$F$15:$AU$1999,2,FALSE))</f>
        <v/>
      </c>
      <c r="EK477" s="599" t="str">
        <f t="shared" ca="1" si="246"/>
        <v/>
      </c>
      <c r="EL477" s="599" t="str">
        <f ca="1">IF($EI477="","",VLOOKUP(EI477,Invoer!$F$15:$AU$1999,3,FALSE))</f>
        <v/>
      </c>
      <c r="EM477" s="599" t="str">
        <f ca="1">IF($EI477="","",IF(EL477&lt;&gt;"Liq","",VLOOKUP(EI477,Invoer!$F$15:$AU$1999,4,FALSE)))</f>
        <v/>
      </c>
      <c r="EN477" s="599" t="str">
        <f ca="1">IF($EI477="","",VLOOKUP(EI477,Invoer!$F$15:$AU$1999,6,FALSE))</f>
        <v/>
      </c>
      <c r="EO477" s="599" t="str">
        <f ca="1">IF(EI477="","",VLOOKUP(EI477,Invoer!$F$15:$AU$1999,9,FALSE))</f>
        <v/>
      </c>
      <c r="EP477" s="599" t="str">
        <f ca="1">IF(EI477="","",VLOOKUP(EI477,Invoer!$F$15:$AU$1999,10,FALSE))</f>
        <v/>
      </c>
      <c r="EQ477" s="599" t="str">
        <f ca="1">IF(EI477="","",VLOOKUP(EI477,Invoer!$F$15:$AU$1999,11,FALSE))</f>
        <v/>
      </c>
      <c r="ER477" s="662" t="str">
        <f ca="1">IF(EI477="","",VLOOKUP(EI477,Invoer!CQ:CS,3,FALSE))</f>
        <v/>
      </c>
      <c r="ES477" s="662" t="str">
        <f t="shared" ca="1" si="247"/>
        <v/>
      </c>
      <c r="ET477" s="513" t="str">
        <f t="shared" ca="1" si="248"/>
        <v/>
      </c>
      <c r="EU477" s="112" t="str">
        <f t="shared" ca="1" si="249"/>
        <v/>
      </c>
      <c r="EV477" s="83" t="s">
        <v>160</v>
      </c>
      <c r="EW477" s="682" t="str">
        <f t="shared" ca="1" si="250"/>
        <v/>
      </c>
      <c r="EX477" s="662" t="str">
        <f t="shared" ca="1" si="251"/>
        <v/>
      </c>
      <c r="EY477"/>
      <c r="EZ477" s="56" t="e">
        <f t="shared" ca="1" si="259"/>
        <v>#VALUE!</v>
      </c>
      <c r="FA477" s="56" t="e">
        <f t="shared" ca="1" si="260"/>
        <v>#VALUE!</v>
      </c>
      <c r="FE477"/>
      <c r="FI477"/>
      <c r="FJ477"/>
    </row>
    <row r="478" spans="29:166" ht="12" customHeight="1" x14ac:dyDescent="0.2">
      <c r="AC478" s="435" t="str">
        <f>IF($AC$7&lt;3,Invoer!DR483,IF($AC$7=3,Invoer!BT483,"x"))</f>
        <v>x</v>
      </c>
      <c r="AD478" s="599" t="str">
        <f t="shared" si="252"/>
        <v/>
      </c>
      <c r="AE478" s="673" t="str">
        <f>IF($AD478="","",VLOOKUP(AD478,Invoer!$F$15:$AU$1999,2,FALSE))</f>
        <v/>
      </c>
      <c r="AF478" s="599" t="str">
        <f t="shared" si="253"/>
        <v/>
      </c>
      <c r="AG478" s="599" t="str">
        <f>IF($AD478="","",VLOOKUP(AD478,Invoer!$F$15:$AU$1999,3,FALSE))</f>
        <v/>
      </c>
      <c r="AH478" s="599" t="str">
        <f>IF($AD478="","",IF(AG478&lt;&gt;"Liq","",VLOOKUP(AD478,Invoer!$F$15:$AU$1999,4,FALSE)))</f>
        <v/>
      </c>
      <c r="AI478" s="677" t="str">
        <f>IF($AD478="","",VLOOKUP(AD478,Invoer!$F$15:$AU$1999,5,FALSE))</f>
        <v/>
      </c>
      <c r="AJ478" s="599" t="str">
        <f>IF($AD478="","",VLOOKUP(AD478,Invoer!$F$15:$AU$1999,6,FALSE))</f>
        <v/>
      </c>
      <c r="AK478" s="599" t="str">
        <f>IF($AD478="","",VLOOKUP(AD478,Invoer!$F$15:$AU$1999,9,FALSE))</f>
        <v/>
      </c>
      <c r="AL478" s="599" t="str">
        <f>IF($AD478="","",VLOOKUP(AD478,Invoer!$F$15:$AU$1999,10,FALSE))</f>
        <v/>
      </c>
      <c r="AM478" s="599" t="str">
        <f>IF($AD478="","",VLOOKUP(AD478,Invoer!$F$15:$BB$1999,14,FALSE))</f>
        <v/>
      </c>
      <c r="AN478" s="599" t="str">
        <f>IF($AD478="","",VLOOKUP(AD478,Invoer!$F$15:$AU$1999,11,FALSE))</f>
        <v/>
      </c>
      <c r="AO478" s="662" t="str">
        <f>IF($AD478="","",VLOOKUP(AD478,Invoer!$F$15:$AU$1999,15,FALSE))</f>
        <v/>
      </c>
      <c r="AP478" s="599" t="str">
        <f>IF($AD478="","",VLOOKUP(AD478,Invoer!$F$15:$AU$1999,19,FALSE))</f>
        <v/>
      </c>
      <c r="AQ478" s="662" t="str">
        <f>IF($AD478="","",VLOOKUP(AD478,Invoer!$F$15:$AU$1999,24,FALSE))</f>
        <v/>
      </c>
      <c r="AR478" s="662" t="str">
        <f>IF($AD478="","",VLOOKUP(AD478,Invoer!$F$15:$AU$1999,17,FALSE))</f>
        <v/>
      </c>
      <c r="AS478" s="678" t="str">
        <f t="shared" si="261"/>
        <v/>
      </c>
      <c r="AT478" s="676" t="str">
        <f t="shared" si="241"/>
        <v/>
      </c>
      <c r="AU478" s="77" t="e">
        <f t="shared" si="242"/>
        <v>#VALUE!</v>
      </c>
      <c r="AW478" s="57"/>
      <c r="AX478" s="57"/>
      <c r="BA478" s="83" t="e">
        <f ca="1">Invoer!DW483</f>
        <v>#N/A</v>
      </c>
      <c r="BB478" s="599" t="str">
        <f t="shared" ca="1" si="254"/>
        <v/>
      </c>
      <c r="BC478" s="673" t="str">
        <f ca="1">IF($BB478="","",VLOOKUP(BB478,Invoer!$F$15:$AU$1999,2,FALSE))</f>
        <v/>
      </c>
      <c r="BD478" s="599" t="str">
        <f t="shared" ca="1" si="255"/>
        <v/>
      </c>
      <c r="BE478" s="599" t="str">
        <f ca="1">IF($BB478="","",VLOOKUP(BB478,Invoer!$F$15:$AU$1999,5,FALSE))</f>
        <v/>
      </c>
      <c r="BF478" s="599" t="str">
        <f ca="1">IF($BB478="","",VLOOKUP(BB478,Invoer!$F$15:$AU$1999,6,FALSE))</f>
        <v/>
      </c>
      <c r="BG478" s="599" t="str">
        <f ca="1">IF($BB478="","",VLOOKUP(BB478,Invoer!$F$15:$AU$1999,9,FALSE))</f>
        <v/>
      </c>
      <c r="BH478" s="599" t="str">
        <f ca="1">IF($BB478="","",VLOOKUP(BB478,Invoer!$F$15:$AU$1999,10,FALSE))</f>
        <v/>
      </c>
      <c r="BI478" s="599" t="str">
        <f ca="1">IF($BB478="","",VLOOKUP(BB478,Invoer!$F$15:$BB$1999,14,FALSE))</f>
        <v/>
      </c>
      <c r="BJ478" s="599" t="str">
        <f ca="1">IF($BB478="","",VLOOKUP(BB478,Invoer!$F$15:$AU$1999,11,FALSE))</f>
        <v/>
      </c>
      <c r="BK478" s="662" t="str">
        <f t="shared" ca="1" si="256"/>
        <v/>
      </c>
      <c r="BL478" s="662" t="str">
        <f t="shared" ca="1" si="257"/>
        <v/>
      </c>
      <c r="BM478" s="679" t="str">
        <f t="shared" ca="1" si="258"/>
        <v/>
      </c>
      <c r="BN478" s="662" t="str">
        <f t="shared" ca="1" si="264"/>
        <v/>
      </c>
      <c r="BO478" s="662" t="str">
        <f ca="1">IF($BB478="","",VLOOKUP(BB478,Invoer!$F$15:$AU$1999,15,FALSE))</f>
        <v/>
      </c>
      <c r="BP478" s="662" t="str">
        <f ca="1">IF($BB478="","",VLOOKUP(BB478,Invoer!$F$15:$AU$1999,24,FALSE))</f>
        <v/>
      </c>
      <c r="BQ478" s="662" t="str">
        <f ca="1">IF($BB478="","",VLOOKUP(BB478,Invoer!$F$15:$AU$1999,17,FALSE))</f>
        <v/>
      </c>
      <c r="BS478" s="73" t="e">
        <f t="shared" ca="1" si="262"/>
        <v>#VALUE!</v>
      </c>
      <c r="BT478" s="57" t="str">
        <f t="shared" ca="1" si="263"/>
        <v/>
      </c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O478" s="61" t="e">
        <f ca="1">IF($DN$4&lt;3,Invoer!EB483,Invoer!EA483)</f>
        <v>#N/A</v>
      </c>
      <c r="DP478" s="599" t="str">
        <f t="shared" ca="1" si="243"/>
        <v/>
      </c>
      <c r="DQ478" s="673" t="str">
        <f ca="1">IF($DP478="","",VLOOKUP(DP478,Invoer!$F$15:$AU$1999,2,FALSE))</f>
        <v/>
      </c>
      <c r="DR478" s="599" t="str">
        <f t="shared" ca="1" si="244"/>
        <v/>
      </c>
      <c r="DS478" s="599" t="str">
        <f ca="1">IF($DP478="","",VLOOKUP(DP478,Invoer!$F$15:$AU$1999,3,FALSE))</f>
        <v/>
      </c>
      <c r="DT478" s="599" t="str">
        <f ca="1">IF($DP478="","",IF(DS478&lt;&gt;"Liq","",VLOOKUP(DP478,Invoer!$F$15:$AU$1999,4,FALSE)))</f>
        <v/>
      </c>
      <c r="DU478" s="599" t="str">
        <f ca="1">IF($DP478="","",VLOOKUP(DP478,Invoer!$F$15:$AU$1999,5,FALSE))</f>
        <v/>
      </c>
      <c r="DV478" s="599" t="str">
        <f ca="1">IF($DP478="","",VLOOKUP(DP478,Invoer!$F$15:$AU$1999,6,FALSE))</f>
        <v/>
      </c>
      <c r="DW478" s="599" t="str">
        <f ca="1">IF($DP478="","",VLOOKUP(DP478,Invoer!$F$15:$AU$1999,9,FALSE))</f>
        <v/>
      </c>
      <c r="DX478" s="599" t="str">
        <f ca="1">IF($DP478="","",VLOOKUP(DP478,Invoer!$F$15:$AU$1999,10,FALSE))</f>
        <v/>
      </c>
      <c r="DY478" s="595" t="str">
        <f ca="1">IF($DP478="","",VLOOKUP(DP478,Invoer!$F$15:$AU$1999,11,FALSE))</f>
        <v/>
      </c>
      <c r="DZ478" s="662" t="str">
        <f ca="1">IF($DP478="","",IF($DN$4&gt;2,"",VLOOKUP(DP478,Invoer!CQ:CS,3,FALSE)))</f>
        <v/>
      </c>
      <c r="EA478" s="541" t="str">
        <f ca="1">IF($DP478="","",IF(ISERROR(DQ478),0,IF($DN$4&lt;3,"",VLOOKUP(DP478,Invoer!$F$15:$AU$1999,15,FALSE))))</f>
        <v/>
      </c>
      <c r="EB478" s="595" t="str">
        <f ca="1">IF($DP478="","",IF($DN$4&lt;3,"",VLOOKUP(DP478,Invoer!$F$15:$AU$1999,19,FALSE)))</f>
        <v/>
      </c>
      <c r="EC478" s="541" t="str">
        <f ca="1">IF($DP478="","",IF(ISERROR(DQ478),0,IF($DN$4&lt;3,"",VLOOKUP(DP478,Invoer!$F$15:$AU$1999,24,FALSE))))</f>
        <v/>
      </c>
      <c r="ED478" s="541" t="str">
        <f ca="1">IF($DP478="","",IF(ISERROR(DQ478),0,IF($DN$4&lt;3,"",VLOOKUP(DP478,Invoer!$F$15:$AU$1999,17,FALSE))))</f>
        <v/>
      </c>
      <c r="EH478" s="89" t="e">
        <f ca="1">Invoer!CP483</f>
        <v>#N/A</v>
      </c>
      <c r="EI478" s="599" t="str">
        <f t="shared" ca="1" si="245"/>
        <v/>
      </c>
      <c r="EJ478" s="673" t="str">
        <f ca="1">IF(EI478="","",VLOOKUP(EI478,Invoer!$F$15:$AU$1999,2,FALSE))</f>
        <v/>
      </c>
      <c r="EK478" s="599" t="str">
        <f t="shared" ca="1" si="246"/>
        <v/>
      </c>
      <c r="EL478" s="599" t="str">
        <f ca="1">IF($EI478="","",VLOOKUP(EI478,Invoer!$F$15:$AU$1999,3,FALSE))</f>
        <v/>
      </c>
      <c r="EM478" s="599" t="str">
        <f ca="1">IF($EI478="","",IF(EL478&lt;&gt;"Liq","",VLOOKUP(EI478,Invoer!$F$15:$AU$1999,4,FALSE)))</f>
        <v/>
      </c>
      <c r="EN478" s="599" t="str">
        <f ca="1">IF($EI478="","",VLOOKUP(EI478,Invoer!$F$15:$AU$1999,6,FALSE))</f>
        <v/>
      </c>
      <c r="EO478" s="599" t="str">
        <f ca="1">IF(EI478="","",VLOOKUP(EI478,Invoer!$F$15:$AU$1999,9,FALSE))</f>
        <v/>
      </c>
      <c r="EP478" s="599" t="str">
        <f ca="1">IF(EI478="","",VLOOKUP(EI478,Invoer!$F$15:$AU$1999,10,FALSE))</f>
        <v/>
      </c>
      <c r="EQ478" s="599" t="str">
        <f ca="1">IF(EI478="","",VLOOKUP(EI478,Invoer!$F$15:$AU$1999,11,FALSE))</f>
        <v/>
      </c>
      <c r="ER478" s="662" t="str">
        <f ca="1">IF(EI478="","",VLOOKUP(EI478,Invoer!CQ:CS,3,FALSE))</f>
        <v/>
      </c>
      <c r="ES478" s="662" t="str">
        <f t="shared" ca="1" si="247"/>
        <v/>
      </c>
      <c r="ET478" s="513" t="str">
        <f t="shared" ca="1" si="248"/>
        <v/>
      </c>
      <c r="EU478" s="112" t="str">
        <f t="shared" ca="1" si="249"/>
        <v/>
      </c>
      <c r="EV478" s="83" t="s">
        <v>160</v>
      </c>
      <c r="EW478" s="682" t="str">
        <f t="shared" ca="1" si="250"/>
        <v/>
      </c>
      <c r="EX478" s="662" t="str">
        <f t="shared" ca="1" si="251"/>
        <v/>
      </c>
      <c r="EY478"/>
      <c r="EZ478" s="56" t="e">
        <f t="shared" ca="1" si="259"/>
        <v>#VALUE!</v>
      </c>
      <c r="FA478" s="56" t="e">
        <f t="shared" ca="1" si="260"/>
        <v>#VALUE!</v>
      </c>
      <c r="FE478"/>
      <c r="FI478"/>
      <c r="FJ478"/>
    </row>
    <row r="479" spans="29:166" ht="12" customHeight="1" x14ac:dyDescent="0.2">
      <c r="AC479" s="435" t="str">
        <f>IF($AC$7&lt;3,Invoer!DR484,IF($AC$7=3,Invoer!BT484,"x"))</f>
        <v>x</v>
      </c>
      <c r="AD479" s="599" t="str">
        <f t="shared" si="252"/>
        <v/>
      </c>
      <c r="AE479" s="673" t="str">
        <f>IF($AD479="","",VLOOKUP(AD479,Invoer!$F$15:$AU$1999,2,FALSE))</f>
        <v/>
      </c>
      <c r="AF479" s="599" t="str">
        <f t="shared" si="253"/>
        <v/>
      </c>
      <c r="AG479" s="599" t="str">
        <f>IF($AD479="","",VLOOKUP(AD479,Invoer!$F$15:$AU$1999,3,FALSE))</f>
        <v/>
      </c>
      <c r="AH479" s="599" t="str">
        <f>IF($AD479="","",IF(AG479&lt;&gt;"Liq","",VLOOKUP(AD479,Invoer!$F$15:$AU$1999,4,FALSE)))</f>
        <v/>
      </c>
      <c r="AI479" s="677" t="str">
        <f>IF($AD479="","",VLOOKUP(AD479,Invoer!$F$15:$AU$1999,5,FALSE))</f>
        <v/>
      </c>
      <c r="AJ479" s="599" t="str">
        <f>IF($AD479="","",VLOOKUP(AD479,Invoer!$F$15:$AU$1999,6,FALSE))</f>
        <v/>
      </c>
      <c r="AK479" s="599" t="str">
        <f>IF($AD479="","",VLOOKUP(AD479,Invoer!$F$15:$AU$1999,9,FALSE))</f>
        <v/>
      </c>
      <c r="AL479" s="599" t="str">
        <f>IF($AD479="","",VLOOKUP(AD479,Invoer!$F$15:$AU$1999,10,FALSE))</f>
        <v/>
      </c>
      <c r="AM479" s="599" t="str">
        <f>IF($AD479="","",VLOOKUP(AD479,Invoer!$F$15:$BB$1999,14,FALSE))</f>
        <v/>
      </c>
      <c r="AN479" s="599" t="str">
        <f>IF($AD479="","",VLOOKUP(AD479,Invoer!$F$15:$AU$1999,11,FALSE))</f>
        <v/>
      </c>
      <c r="AO479" s="662" t="str">
        <f>IF($AD479="","",VLOOKUP(AD479,Invoer!$F$15:$AU$1999,15,FALSE))</f>
        <v/>
      </c>
      <c r="AP479" s="599" t="str">
        <f>IF($AD479="","",VLOOKUP(AD479,Invoer!$F$15:$AU$1999,19,FALSE))</f>
        <v/>
      </c>
      <c r="AQ479" s="662" t="str">
        <f>IF($AD479="","",VLOOKUP(AD479,Invoer!$F$15:$AU$1999,24,FALSE))</f>
        <v/>
      </c>
      <c r="AR479" s="662" t="str">
        <f>IF($AD479="","",VLOOKUP(AD479,Invoer!$F$15:$AU$1999,17,FALSE))</f>
        <v/>
      </c>
      <c r="AS479" s="678" t="str">
        <f t="shared" si="261"/>
        <v/>
      </c>
      <c r="AT479" s="676" t="str">
        <f t="shared" si="241"/>
        <v/>
      </c>
      <c r="AU479" s="77" t="e">
        <f t="shared" si="242"/>
        <v>#VALUE!</v>
      </c>
      <c r="AW479" s="57"/>
      <c r="AX479" s="57"/>
      <c r="BA479" s="83" t="e">
        <f ca="1">Invoer!DW484</f>
        <v>#N/A</v>
      </c>
      <c r="BB479" s="599" t="str">
        <f t="shared" ca="1" si="254"/>
        <v/>
      </c>
      <c r="BC479" s="673" t="str">
        <f ca="1">IF($BB479="","",VLOOKUP(BB479,Invoer!$F$15:$AU$1999,2,FALSE))</f>
        <v/>
      </c>
      <c r="BD479" s="599" t="str">
        <f t="shared" ca="1" si="255"/>
        <v/>
      </c>
      <c r="BE479" s="599" t="str">
        <f ca="1">IF($BB479="","",VLOOKUP(BB479,Invoer!$F$15:$AU$1999,5,FALSE))</f>
        <v/>
      </c>
      <c r="BF479" s="599" t="str">
        <f ca="1">IF($BB479="","",VLOOKUP(BB479,Invoer!$F$15:$AU$1999,6,FALSE))</f>
        <v/>
      </c>
      <c r="BG479" s="599" t="str">
        <f ca="1">IF($BB479="","",VLOOKUP(BB479,Invoer!$F$15:$AU$1999,9,FALSE))</f>
        <v/>
      </c>
      <c r="BH479" s="599" t="str">
        <f ca="1">IF($BB479="","",VLOOKUP(BB479,Invoer!$F$15:$AU$1999,10,FALSE))</f>
        <v/>
      </c>
      <c r="BI479" s="599" t="str">
        <f ca="1">IF($BB479="","",VLOOKUP(BB479,Invoer!$F$15:$BB$1999,14,FALSE))</f>
        <v/>
      </c>
      <c r="BJ479" s="599" t="str">
        <f ca="1">IF($BB479="","",VLOOKUP(BB479,Invoer!$F$15:$AU$1999,11,FALSE))</f>
        <v/>
      </c>
      <c r="BK479" s="662" t="str">
        <f t="shared" ca="1" si="256"/>
        <v/>
      </c>
      <c r="BL479" s="662" t="str">
        <f t="shared" ca="1" si="257"/>
        <v/>
      </c>
      <c r="BM479" s="679" t="str">
        <f t="shared" ca="1" si="258"/>
        <v/>
      </c>
      <c r="BN479" s="662" t="str">
        <f t="shared" ca="1" si="264"/>
        <v/>
      </c>
      <c r="BO479" s="662" t="str">
        <f ca="1">IF($BB479="","",VLOOKUP(BB479,Invoer!$F$15:$AU$1999,15,FALSE))</f>
        <v/>
      </c>
      <c r="BP479" s="662" t="str">
        <f ca="1">IF($BB479="","",VLOOKUP(BB479,Invoer!$F$15:$AU$1999,24,FALSE))</f>
        <v/>
      </c>
      <c r="BQ479" s="662" t="str">
        <f ca="1">IF($BB479="","",VLOOKUP(BB479,Invoer!$F$15:$AU$1999,17,FALSE))</f>
        <v/>
      </c>
      <c r="BS479" s="73" t="e">
        <f t="shared" ca="1" si="262"/>
        <v>#VALUE!</v>
      </c>
      <c r="BT479" s="57" t="str">
        <f t="shared" ca="1" si="263"/>
        <v/>
      </c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O479" s="61" t="e">
        <f ca="1">IF($DN$4&lt;3,Invoer!EB484,Invoer!EA484)</f>
        <v>#N/A</v>
      </c>
      <c r="DP479" s="599" t="str">
        <f t="shared" ca="1" si="243"/>
        <v/>
      </c>
      <c r="DQ479" s="673" t="str">
        <f ca="1">IF($DP479="","",VLOOKUP(DP479,Invoer!$F$15:$AU$1999,2,FALSE))</f>
        <v/>
      </c>
      <c r="DR479" s="599" t="str">
        <f t="shared" ca="1" si="244"/>
        <v/>
      </c>
      <c r="DS479" s="599" t="str">
        <f ca="1">IF($DP479="","",VLOOKUP(DP479,Invoer!$F$15:$AU$1999,3,FALSE))</f>
        <v/>
      </c>
      <c r="DT479" s="599" t="str">
        <f ca="1">IF($DP479="","",IF(DS479&lt;&gt;"Liq","",VLOOKUP(DP479,Invoer!$F$15:$AU$1999,4,FALSE)))</f>
        <v/>
      </c>
      <c r="DU479" s="599" t="str">
        <f ca="1">IF($DP479="","",VLOOKUP(DP479,Invoer!$F$15:$AU$1999,5,FALSE))</f>
        <v/>
      </c>
      <c r="DV479" s="599" t="str">
        <f ca="1">IF($DP479="","",VLOOKUP(DP479,Invoer!$F$15:$AU$1999,6,FALSE))</f>
        <v/>
      </c>
      <c r="DW479" s="599" t="str">
        <f ca="1">IF($DP479="","",VLOOKUP(DP479,Invoer!$F$15:$AU$1999,9,FALSE))</f>
        <v/>
      </c>
      <c r="DX479" s="599" t="str">
        <f ca="1">IF($DP479="","",VLOOKUP(DP479,Invoer!$F$15:$AU$1999,10,FALSE))</f>
        <v/>
      </c>
      <c r="DY479" s="595" t="str">
        <f ca="1">IF($DP479="","",VLOOKUP(DP479,Invoer!$F$15:$AU$1999,11,FALSE))</f>
        <v/>
      </c>
      <c r="DZ479" s="662" t="str">
        <f ca="1">IF($DP479="","",IF($DN$4&gt;2,"",VLOOKUP(DP479,Invoer!CQ:CS,3,FALSE)))</f>
        <v/>
      </c>
      <c r="EA479" s="541" t="str">
        <f ca="1">IF($DP479="","",IF(ISERROR(DQ479),0,IF($DN$4&lt;3,"",VLOOKUP(DP479,Invoer!$F$15:$AU$1999,15,FALSE))))</f>
        <v/>
      </c>
      <c r="EB479" s="595" t="str">
        <f ca="1">IF($DP479="","",IF($DN$4&lt;3,"",VLOOKUP(DP479,Invoer!$F$15:$AU$1999,19,FALSE)))</f>
        <v/>
      </c>
      <c r="EC479" s="541" t="str">
        <f ca="1">IF($DP479="","",IF(ISERROR(DQ479),0,IF($DN$4&lt;3,"",VLOOKUP(DP479,Invoer!$F$15:$AU$1999,24,FALSE))))</f>
        <v/>
      </c>
      <c r="ED479" s="541" t="str">
        <f ca="1">IF($DP479="","",IF(ISERROR(DQ479),0,IF($DN$4&lt;3,"",VLOOKUP(DP479,Invoer!$F$15:$AU$1999,17,FALSE))))</f>
        <v/>
      </c>
      <c r="EH479" s="89" t="e">
        <f ca="1">Invoer!CP484</f>
        <v>#N/A</v>
      </c>
      <c r="EI479" s="599" t="str">
        <f t="shared" ca="1" si="245"/>
        <v/>
      </c>
      <c r="EJ479" s="673" t="str">
        <f ca="1">IF(EI479="","",VLOOKUP(EI479,Invoer!$F$15:$AU$1999,2,FALSE))</f>
        <v/>
      </c>
      <c r="EK479" s="599" t="str">
        <f t="shared" ca="1" si="246"/>
        <v/>
      </c>
      <c r="EL479" s="599" t="str">
        <f ca="1">IF($EI479="","",VLOOKUP(EI479,Invoer!$F$15:$AU$1999,3,FALSE))</f>
        <v/>
      </c>
      <c r="EM479" s="599" t="str">
        <f ca="1">IF($EI479="","",IF(EL479&lt;&gt;"Liq","",VLOOKUP(EI479,Invoer!$F$15:$AU$1999,4,FALSE)))</f>
        <v/>
      </c>
      <c r="EN479" s="599" t="str">
        <f ca="1">IF($EI479="","",VLOOKUP(EI479,Invoer!$F$15:$AU$1999,6,FALSE))</f>
        <v/>
      </c>
      <c r="EO479" s="599" t="str">
        <f ca="1">IF(EI479="","",VLOOKUP(EI479,Invoer!$F$15:$AU$1999,9,FALSE))</f>
        <v/>
      </c>
      <c r="EP479" s="599" t="str">
        <f ca="1">IF(EI479="","",VLOOKUP(EI479,Invoer!$F$15:$AU$1999,10,FALSE))</f>
        <v/>
      </c>
      <c r="EQ479" s="599" t="str">
        <f ca="1">IF(EI479="","",VLOOKUP(EI479,Invoer!$F$15:$AU$1999,11,FALSE))</f>
        <v/>
      </c>
      <c r="ER479" s="662" t="str">
        <f ca="1">IF(EI479="","",VLOOKUP(EI479,Invoer!CQ:CS,3,FALSE))</f>
        <v/>
      </c>
      <c r="ES479" s="662" t="str">
        <f t="shared" ca="1" si="247"/>
        <v/>
      </c>
      <c r="ET479" s="513" t="str">
        <f t="shared" ca="1" si="248"/>
        <v/>
      </c>
      <c r="EU479" s="112" t="str">
        <f t="shared" ca="1" si="249"/>
        <v/>
      </c>
      <c r="EV479" s="83" t="s">
        <v>160</v>
      </c>
      <c r="EW479" s="682" t="str">
        <f t="shared" ca="1" si="250"/>
        <v/>
      </c>
      <c r="EX479" s="662" t="str">
        <f t="shared" ca="1" si="251"/>
        <v/>
      </c>
      <c r="EY479"/>
      <c r="EZ479" s="56" t="e">
        <f t="shared" ca="1" si="259"/>
        <v>#VALUE!</v>
      </c>
      <c r="FA479" s="56" t="e">
        <f t="shared" ca="1" si="260"/>
        <v>#VALUE!</v>
      </c>
      <c r="FE479"/>
      <c r="FI479"/>
      <c r="FJ479"/>
    </row>
    <row r="480" spans="29:166" ht="12" customHeight="1" x14ac:dyDescent="0.2">
      <c r="AC480" s="435" t="str">
        <f>IF($AC$7&lt;3,Invoer!DR485,IF($AC$7=3,Invoer!BT485,"x"))</f>
        <v>x</v>
      </c>
      <c r="AD480" s="599" t="str">
        <f t="shared" si="252"/>
        <v/>
      </c>
      <c r="AE480" s="673" t="str">
        <f>IF($AD480="","",VLOOKUP(AD480,Invoer!$F$15:$AU$1999,2,FALSE))</f>
        <v/>
      </c>
      <c r="AF480" s="599" t="str">
        <f t="shared" si="253"/>
        <v/>
      </c>
      <c r="AG480" s="599" t="str">
        <f>IF($AD480="","",VLOOKUP(AD480,Invoer!$F$15:$AU$1999,3,FALSE))</f>
        <v/>
      </c>
      <c r="AH480" s="599" t="str">
        <f>IF($AD480="","",IF(AG480&lt;&gt;"Liq","",VLOOKUP(AD480,Invoer!$F$15:$AU$1999,4,FALSE)))</f>
        <v/>
      </c>
      <c r="AI480" s="677" t="str">
        <f>IF($AD480="","",VLOOKUP(AD480,Invoer!$F$15:$AU$1999,5,FALSE))</f>
        <v/>
      </c>
      <c r="AJ480" s="599" t="str">
        <f>IF($AD480="","",VLOOKUP(AD480,Invoer!$F$15:$AU$1999,6,FALSE))</f>
        <v/>
      </c>
      <c r="AK480" s="599" t="str">
        <f>IF($AD480="","",VLOOKUP(AD480,Invoer!$F$15:$AU$1999,9,FALSE))</f>
        <v/>
      </c>
      <c r="AL480" s="599" t="str">
        <f>IF($AD480="","",VLOOKUP(AD480,Invoer!$F$15:$AU$1999,10,FALSE))</f>
        <v/>
      </c>
      <c r="AM480" s="599" t="str">
        <f>IF($AD480="","",VLOOKUP(AD480,Invoer!$F$15:$BB$1999,14,FALSE))</f>
        <v/>
      </c>
      <c r="AN480" s="599" t="str">
        <f>IF($AD480="","",VLOOKUP(AD480,Invoer!$F$15:$AU$1999,11,FALSE))</f>
        <v/>
      </c>
      <c r="AO480" s="662" t="str">
        <f>IF($AD480="","",VLOOKUP(AD480,Invoer!$F$15:$AU$1999,15,FALSE))</f>
        <v/>
      </c>
      <c r="AP480" s="599" t="str">
        <f>IF($AD480="","",VLOOKUP(AD480,Invoer!$F$15:$AU$1999,19,FALSE))</f>
        <v/>
      </c>
      <c r="AQ480" s="662" t="str">
        <f>IF($AD480="","",VLOOKUP(AD480,Invoer!$F$15:$AU$1999,24,FALSE))</f>
        <v/>
      </c>
      <c r="AR480" s="662" t="str">
        <f>IF($AD480="","",VLOOKUP(AD480,Invoer!$F$15:$AU$1999,17,FALSE))</f>
        <v/>
      </c>
      <c r="AS480" s="678" t="str">
        <f t="shared" si="261"/>
        <v/>
      </c>
      <c r="AT480" s="676" t="str">
        <f t="shared" si="241"/>
        <v/>
      </c>
      <c r="AU480" s="77" t="e">
        <f t="shared" si="242"/>
        <v>#VALUE!</v>
      </c>
      <c r="AW480" s="57"/>
      <c r="AX480" s="57"/>
      <c r="BA480" s="83" t="e">
        <f ca="1">Invoer!DW485</f>
        <v>#N/A</v>
      </c>
      <c r="BB480" s="599" t="str">
        <f t="shared" ca="1" si="254"/>
        <v/>
      </c>
      <c r="BC480" s="673" t="str">
        <f ca="1">IF($BB480="","",VLOOKUP(BB480,Invoer!$F$15:$AU$1999,2,FALSE))</f>
        <v/>
      </c>
      <c r="BD480" s="599" t="str">
        <f t="shared" ca="1" si="255"/>
        <v/>
      </c>
      <c r="BE480" s="599" t="str">
        <f ca="1">IF($BB480="","",VLOOKUP(BB480,Invoer!$F$15:$AU$1999,5,FALSE))</f>
        <v/>
      </c>
      <c r="BF480" s="599" t="str">
        <f ca="1">IF($BB480="","",VLOOKUP(BB480,Invoer!$F$15:$AU$1999,6,FALSE))</f>
        <v/>
      </c>
      <c r="BG480" s="599" t="str">
        <f ca="1">IF($BB480="","",VLOOKUP(BB480,Invoer!$F$15:$AU$1999,9,FALSE))</f>
        <v/>
      </c>
      <c r="BH480" s="599" t="str">
        <f ca="1">IF($BB480="","",VLOOKUP(BB480,Invoer!$F$15:$AU$1999,10,FALSE))</f>
        <v/>
      </c>
      <c r="BI480" s="599" t="str">
        <f ca="1">IF($BB480="","",VLOOKUP(BB480,Invoer!$F$15:$BB$1999,14,FALSE))</f>
        <v/>
      </c>
      <c r="BJ480" s="599" t="str">
        <f ca="1">IF($BB480="","",VLOOKUP(BB480,Invoer!$F$15:$AU$1999,11,FALSE))</f>
        <v/>
      </c>
      <c r="BK480" s="662" t="str">
        <f t="shared" ca="1" si="256"/>
        <v/>
      </c>
      <c r="BL480" s="662" t="str">
        <f t="shared" ca="1" si="257"/>
        <v/>
      </c>
      <c r="BM480" s="679" t="str">
        <f t="shared" ca="1" si="258"/>
        <v/>
      </c>
      <c r="BN480" s="662" t="str">
        <f t="shared" ca="1" si="264"/>
        <v/>
      </c>
      <c r="BO480" s="662" t="str">
        <f ca="1">IF($BB480="","",VLOOKUP(BB480,Invoer!$F$15:$AU$1999,15,FALSE))</f>
        <v/>
      </c>
      <c r="BP480" s="662" t="str">
        <f ca="1">IF($BB480="","",VLOOKUP(BB480,Invoer!$F$15:$AU$1999,24,FALSE))</f>
        <v/>
      </c>
      <c r="BQ480" s="662" t="str">
        <f ca="1">IF($BB480="","",VLOOKUP(BB480,Invoer!$F$15:$AU$1999,17,FALSE))</f>
        <v/>
      </c>
      <c r="BS480" s="73" t="e">
        <f t="shared" ca="1" si="262"/>
        <v>#VALUE!</v>
      </c>
      <c r="BT480" s="57" t="str">
        <f t="shared" ca="1" si="263"/>
        <v/>
      </c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O480" s="61" t="e">
        <f ca="1">IF($DN$4&lt;3,Invoer!EB485,Invoer!EA485)</f>
        <v>#N/A</v>
      </c>
      <c r="DP480" s="599" t="str">
        <f t="shared" ca="1" si="243"/>
        <v/>
      </c>
      <c r="DQ480" s="673" t="str">
        <f ca="1">IF($DP480="","",VLOOKUP(DP480,Invoer!$F$15:$AU$1999,2,FALSE))</f>
        <v/>
      </c>
      <c r="DR480" s="599" t="str">
        <f t="shared" ca="1" si="244"/>
        <v/>
      </c>
      <c r="DS480" s="599" t="str">
        <f ca="1">IF($DP480="","",VLOOKUP(DP480,Invoer!$F$15:$AU$1999,3,FALSE))</f>
        <v/>
      </c>
      <c r="DT480" s="599" t="str">
        <f ca="1">IF($DP480="","",IF(DS480&lt;&gt;"Liq","",VLOOKUP(DP480,Invoer!$F$15:$AU$1999,4,FALSE)))</f>
        <v/>
      </c>
      <c r="DU480" s="599" t="str">
        <f ca="1">IF($DP480="","",VLOOKUP(DP480,Invoer!$F$15:$AU$1999,5,FALSE))</f>
        <v/>
      </c>
      <c r="DV480" s="599" t="str">
        <f ca="1">IF($DP480="","",VLOOKUP(DP480,Invoer!$F$15:$AU$1999,6,FALSE))</f>
        <v/>
      </c>
      <c r="DW480" s="599" t="str">
        <f ca="1">IF($DP480="","",VLOOKUP(DP480,Invoer!$F$15:$AU$1999,9,FALSE))</f>
        <v/>
      </c>
      <c r="DX480" s="599" t="str">
        <f ca="1">IF($DP480="","",VLOOKUP(DP480,Invoer!$F$15:$AU$1999,10,FALSE))</f>
        <v/>
      </c>
      <c r="DY480" s="595" t="str">
        <f ca="1">IF($DP480="","",VLOOKUP(DP480,Invoer!$F$15:$AU$1999,11,FALSE))</f>
        <v/>
      </c>
      <c r="DZ480" s="662" t="str">
        <f ca="1">IF($DP480="","",IF($DN$4&gt;2,"",VLOOKUP(DP480,Invoer!CQ:CS,3,FALSE)))</f>
        <v/>
      </c>
      <c r="EA480" s="541" t="str">
        <f ca="1">IF($DP480="","",IF(ISERROR(DQ480),0,IF($DN$4&lt;3,"",VLOOKUP(DP480,Invoer!$F$15:$AU$1999,15,FALSE))))</f>
        <v/>
      </c>
      <c r="EB480" s="595" t="str">
        <f ca="1">IF($DP480="","",IF($DN$4&lt;3,"",VLOOKUP(DP480,Invoer!$F$15:$AU$1999,19,FALSE)))</f>
        <v/>
      </c>
      <c r="EC480" s="541" t="str">
        <f ca="1">IF($DP480="","",IF(ISERROR(DQ480),0,IF($DN$4&lt;3,"",VLOOKUP(DP480,Invoer!$F$15:$AU$1999,24,FALSE))))</f>
        <v/>
      </c>
      <c r="ED480" s="541" t="str">
        <f ca="1">IF($DP480="","",IF(ISERROR(DQ480),0,IF($DN$4&lt;3,"",VLOOKUP(DP480,Invoer!$F$15:$AU$1999,17,FALSE))))</f>
        <v/>
      </c>
      <c r="EH480" s="89" t="e">
        <f ca="1">Invoer!CP485</f>
        <v>#N/A</v>
      </c>
      <c r="EI480" s="599" t="str">
        <f t="shared" ca="1" si="245"/>
        <v/>
      </c>
      <c r="EJ480" s="673" t="str">
        <f ca="1">IF(EI480="","",VLOOKUP(EI480,Invoer!$F$15:$AU$1999,2,FALSE))</f>
        <v/>
      </c>
      <c r="EK480" s="599" t="str">
        <f t="shared" ca="1" si="246"/>
        <v/>
      </c>
      <c r="EL480" s="599" t="str">
        <f ca="1">IF($EI480="","",VLOOKUP(EI480,Invoer!$F$15:$AU$1999,3,FALSE))</f>
        <v/>
      </c>
      <c r="EM480" s="599" t="str">
        <f ca="1">IF($EI480="","",IF(EL480&lt;&gt;"Liq","",VLOOKUP(EI480,Invoer!$F$15:$AU$1999,4,FALSE)))</f>
        <v/>
      </c>
      <c r="EN480" s="599" t="str">
        <f ca="1">IF($EI480="","",VLOOKUP(EI480,Invoer!$F$15:$AU$1999,6,FALSE))</f>
        <v/>
      </c>
      <c r="EO480" s="599" t="str">
        <f ca="1">IF(EI480="","",VLOOKUP(EI480,Invoer!$F$15:$AU$1999,9,FALSE))</f>
        <v/>
      </c>
      <c r="EP480" s="599" t="str">
        <f ca="1">IF(EI480="","",VLOOKUP(EI480,Invoer!$F$15:$AU$1999,10,FALSE))</f>
        <v/>
      </c>
      <c r="EQ480" s="599" t="str">
        <f ca="1">IF(EI480="","",VLOOKUP(EI480,Invoer!$F$15:$AU$1999,11,FALSE))</f>
        <v/>
      </c>
      <c r="ER480" s="662" t="str">
        <f ca="1">IF(EI480="","",VLOOKUP(EI480,Invoer!CQ:CS,3,FALSE))</f>
        <v/>
      </c>
      <c r="ES480" s="662" t="str">
        <f t="shared" ca="1" si="247"/>
        <v/>
      </c>
      <c r="ET480" s="513" t="str">
        <f t="shared" ca="1" si="248"/>
        <v/>
      </c>
      <c r="EU480" s="112" t="str">
        <f t="shared" ca="1" si="249"/>
        <v/>
      </c>
      <c r="EV480" s="83" t="s">
        <v>160</v>
      </c>
      <c r="EW480" s="682" t="str">
        <f t="shared" ca="1" si="250"/>
        <v/>
      </c>
      <c r="EX480" s="662" t="str">
        <f t="shared" ca="1" si="251"/>
        <v/>
      </c>
      <c r="EY480"/>
      <c r="EZ480" s="56" t="e">
        <f t="shared" ca="1" si="259"/>
        <v>#VALUE!</v>
      </c>
      <c r="FA480" s="56" t="e">
        <f t="shared" ca="1" si="260"/>
        <v>#VALUE!</v>
      </c>
      <c r="FE480"/>
      <c r="FI480"/>
      <c r="FJ480"/>
    </row>
    <row r="481" spans="29:166" ht="12" customHeight="1" x14ac:dyDescent="0.2">
      <c r="AC481" s="435" t="str">
        <f>IF($AC$7&lt;3,Invoer!DR486,IF($AC$7=3,Invoer!BT486,"x"))</f>
        <v>x</v>
      </c>
      <c r="AD481" s="599" t="str">
        <f t="shared" si="252"/>
        <v/>
      </c>
      <c r="AE481" s="673" t="str">
        <f>IF($AD481="","",VLOOKUP(AD481,Invoer!$F$15:$AU$1999,2,FALSE))</f>
        <v/>
      </c>
      <c r="AF481" s="599" t="str">
        <f t="shared" si="253"/>
        <v/>
      </c>
      <c r="AG481" s="599" t="str">
        <f>IF($AD481="","",VLOOKUP(AD481,Invoer!$F$15:$AU$1999,3,FALSE))</f>
        <v/>
      </c>
      <c r="AH481" s="599" t="str">
        <f>IF($AD481="","",IF(AG481&lt;&gt;"Liq","",VLOOKUP(AD481,Invoer!$F$15:$AU$1999,4,FALSE)))</f>
        <v/>
      </c>
      <c r="AI481" s="677" t="str">
        <f>IF($AD481="","",VLOOKUP(AD481,Invoer!$F$15:$AU$1999,5,FALSE))</f>
        <v/>
      </c>
      <c r="AJ481" s="599" t="str">
        <f>IF($AD481="","",VLOOKUP(AD481,Invoer!$F$15:$AU$1999,6,FALSE))</f>
        <v/>
      </c>
      <c r="AK481" s="599" t="str">
        <f>IF($AD481="","",VLOOKUP(AD481,Invoer!$F$15:$AU$1999,9,FALSE))</f>
        <v/>
      </c>
      <c r="AL481" s="599" t="str">
        <f>IF($AD481="","",VLOOKUP(AD481,Invoer!$F$15:$AU$1999,10,FALSE))</f>
        <v/>
      </c>
      <c r="AM481" s="599" t="str">
        <f>IF($AD481="","",VLOOKUP(AD481,Invoer!$F$15:$BB$1999,14,FALSE))</f>
        <v/>
      </c>
      <c r="AN481" s="599" t="str">
        <f>IF($AD481="","",VLOOKUP(AD481,Invoer!$F$15:$AU$1999,11,FALSE))</f>
        <v/>
      </c>
      <c r="AO481" s="662" t="str">
        <f>IF($AD481="","",VLOOKUP(AD481,Invoer!$F$15:$AU$1999,15,FALSE))</f>
        <v/>
      </c>
      <c r="AP481" s="599" t="str">
        <f>IF($AD481="","",VLOOKUP(AD481,Invoer!$F$15:$AU$1999,19,FALSE))</f>
        <v/>
      </c>
      <c r="AQ481" s="662" t="str">
        <f>IF($AD481="","",VLOOKUP(AD481,Invoer!$F$15:$AU$1999,24,FALSE))</f>
        <v/>
      </c>
      <c r="AR481" s="662" t="str">
        <f>IF($AD481="","",VLOOKUP(AD481,Invoer!$F$15:$AU$1999,17,FALSE))</f>
        <v/>
      </c>
      <c r="AS481" s="678" t="str">
        <f t="shared" si="261"/>
        <v/>
      </c>
      <c r="AT481" s="676" t="str">
        <f t="shared" si="241"/>
        <v/>
      </c>
      <c r="AU481" s="77" t="e">
        <f t="shared" si="242"/>
        <v>#VALUE!</v>
      </c>
      <c r="AW481" s="57"/>
      <c r="AX481" s="57"/>
      <c r="BA481" s="83" t="e">
        <f ca="1">Invoer!DW486</f>
        <v>#N/A</v>
      </c>
      <c r="BB481" s="599" t="str">
        <f t="shared" ca="1" si="254"/>
        <v/>
      </c>
      <c r="BC481" s="673" t="str">
        <f ca="1">IF($BB481="","",VLOOKUP(BB481,Invoer!$F$15:$AU$1999,2,FALSE))</f>
        <v/>
      </c>
      <c r="BD481" s="599" t="str">
        <f t="shared" ca="1" si="255"/>
        <v/>
      </c>
      <c r="BE481" s="599" t="str">
        <f ca="1">IF($BB481="","",VLOOKUP(BB481,Invoer!$F$15:$AU$1999,5,FALSE))</f>
        <v/>
      </c>
      <c r="BF481" s="599" t="str">
        <f ca="1">IF($BB481="","",VLOOKUP(BB481,Invoer!$F$15:$AU$1999,6,FALSE))</f>
        <v/>
      </c>
      <c r="BG481" s="599" t="str">
        <f ca="1">IF($BB481="","",VLOOKUP(BB481,Invoer!$F$15:$AU$1999,9,FALSE))</f>
        <v/>
      </c>
      <c r="BH481" s="599" t="str">
        <f ca="1">IF($BB481="","",VLOOKUP(BB481,Invoer!$F$15:$AU$1999,10,FALSE))</f>
        <v/>
      </c>
      <c r="BI481" s="599" t="str">
        <f ca="1">IF($BB481="","",VLOOKUP(BB481,Invoer!$F$15:$BB$1999,14,FALSE))</f>
        <v/>
      </c>
      <c r="BJ481" s="599" t="str">
        <f ca="1">IF($BB481="","",VLOOKUP(BB481,Invoer!$F$15:$AU$1999,11,FALSE))</f>
        <v/>
      </c>
      <c r="BK481" s="662" t="str">
        <f t="shared" ca="1" si="256"/>
        <v/>
      </c>
      <c r="BL481" s="662" t="str">
        <f t="shared" ca="1" si="257"/>
        <v/>
      </c>
      <c r="BM481" s="679" t="str">
        <f t="shared" ca="1" si="258"/>
        <v/>
      </c>
      <c r="BN481" s="662" t="str">
        <f t="shared" ca="1" si="264"/>
        <v/>
      </c>
      <c r="BO481" s="662" t="str">
        <f ca="1">IF($BB481="","",VLOOKUP(BB481,Invoer!$F$15:$AU$1999,15,FALSE))</f>
        <v/>
      </c>
      <c r="BP481" s="662" t="str">
        <f ca="1">IF($BB481="","",VLOOKUP(BB481,Invoer!$F$15:$AU$1999,24,FALSE))</f>
        <v/>
      </c>
      <c r="BQ481" s="662" t="str">
        <f ca="1">IF($BB481="","",VLOOKUP(BB481,Invoer!$F$15:$AU$1999,17,FALSE))</f>
        <v/>
      </c>
      <c r="BS481" s="73" t="e">
        <f t="shared" ca="1" si="262"/>
        <v>#VALUE!</v>
      </c>
      <c r="BT481" s="57" t="str">
        <f t="shared" ca="1" si="263"/>
        <v/>
      </c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O481" s="61" t="e">
        <f ca="1">IF($DN$4&lt;3,Invoer!EB486,Invoer!EA486)</f>
        <v>#N/A</v>
      </c>
      <c r="DP481" s="599" t="str">
        <f t="shared" ca="1" si="243"/>
        <v/>
      </c>
      <c r="DQ481" s="673" t="str">
        <f ca="1">IF($DP481="","",VLOOKUP(DP481,Invoer!$F$15:$AU$1999,2,FALSE))</f>
        <v/>
      </c>
      <c r="DR481" s="599" t="str">
        <f t="shared" ca="1" si="244"/>
        <v/>
      </c>
      <c r="DS481" s="599" t="str">
        <f ca="1">IF($DP481="","",VLOOKUP(DP481,Invoer!$F$15:$AU$1999,3,FALSE))</f>
        <v/>
      </c>
      <c r="DT481" s="599" t="str">
        <f ca="1">IF($DP481="","",IF(DS481&lt;&gt;"Liq","",VLOOKUP(DP481,Invoer!$F$15:$AU$1999,4,FALSE)))</f>
        <v/>
      </c>
      <c r="DU481" s="599" t="str">
        <f ca="1">IF($DP481="","",VLOOKUP(DP481,Invoer!$F$15:$AU$1999,5,FALSE))</f>
        <v/>
      </c>
      <c r="DV481" s="599" t="str">
        <f ca="1">IF($DP481="","",VLOOKUP(DP481,Invoer!$F$15:$AU$1999,6,FALSE))</f>
        <v/>
      </c>
      <c r="DW481" s="599" t="str">
        <f ca="1">IF($DP481="","",VLOOKUP(DP481,Invoer!$F$15:$AU$1999,9,FALSE))</f>
        <v/>
      </c>
      <c r="DX481" s="599" t="str">
        <f ca="1">IF($DP481="","",VLOOKUP(DP481,Invoer!$F$15:$AU$1999,10,FALSE))</f>
        <v/>
      </c>
      <c r="DY481" s="595" t="str">
        <f ca="1">IF($DP481="","",VLOOKUP(DP481,Invoer!$F$15:$AU$1999,11,FALSE))</f>
        <v/>
      </c>
      <c r="DZ481" s="662" t="str">
        <f ca="1">IF($DP481="","",IF($DN$4&gt;2,"",VLOOKUP(DP481,Invoer!CQ:CS,3,FALSE)))</f>
        <v/>
      </c>
      <c r="EA481" s="541" t="str">
        <f ca="1">IF($DP481="","",IF(ISERROR(DQ481),0,IF($DN$4&lt;3,"",VLOOKUP(DP481,Invoer!$F$15:$AU$1999,15,FALSE))))</f>
        <v/>
      </c>
      <c r="EB481" s="595" t="str">
        <f ca="1">IF($DP481="","",IF($DN$4&lt;3,"",VLOOKUP(DP481,Invoer!$F$15:$AU$1999,19,FALSE)))</f>
        <v/>
      </c>
      <c r="EC481" s="541" t="str">
        <f ca="1">IF($DP481="","",IF(ISERROR(DQ481),0,IF($DN$4&lt;3,"",VLOOKUP(DP481,Invoer!$F$15:$AU$1999,24,FALSE))))</f>
        <v/>
      </c>
      <c r="ED481" s="541" t="str">
        <f ca="1">IF($DP481="","",IF(ISERROR(DQ481),0,IF($DN$4&lt;3,"",VLOOKUP(DP481,Invoer!$F$15:$AU$1999,17,FALSE))))</f>
        <v/>
      </c>
      <c r="EH481" s="89" t="e">
        <f ca="1">Invoer!CP486</f>
        <v>#N/A</v>
      </c>
      <c r="EI481" s="599" t="str">
        <f t="shared" ca="1" si="245"/>
        <v/>
      </c>
      <c r="EJ481" s="673" t="str">
        <f ca="1">IF(EI481="","",VLOOKUP(EI481,Invoer!$F$15:$AU$1999,2,FALSE))</f>
        <v/>
      </c>
      <c r="EK481" s="599" t="str">
        <f t="shared" ca="1" si="246"/>
        <v/>
      </c>
      <c r="EL481" s="599" t="str">
        <f ca="1">IF($EI481="","",VLOOKUP(EI481,Invoer!$F$15:$AU$1999,3,FALSE))</f>
        <v/>
      </c>
      <c r="EM481" s="599" t="str">
        <f ca="1">IF($EI481="","",IF(EL481&lt;&gt;"Liq","",VLOOKUP(EI481,Invoer!$F$15:$AU$1999,4,FALSE)))</f>
        <v/>
      </c>
      <c r="EN481" s="599" t="str">
        <f ca="1">IF($EI481="","",VLOOKUP(EI481,Invoer!$F$15:$AU$1999,6,FALSE))</f>
        <v/>
      </c>
      <c r="EO481" s="599" t="str">
        <f ca="1">IF(EI481="","",VLOOKUP(EI481,Invoer!$F$15:$AU$1999,9,FALSE))</f>
        <v/>
      </c>
      <c r="EP481" s="599" t="str">
        <f ca="1">IF(EI481="","",VLOOKUP(EI481,Invoer!$F$15:$AU$1999,10,FALSE))</f>
        <v/>
      </c>
      <c r="EQ481" s="599" t="str">
        <f ca="1">IF(EI481="","",VLOOKUP(EI481,Invoer!$F$15:$AU$1999,11,FALSE))</f>
        <v/>
      </c>
      <c r="ER481" s="662" t="str">
        <f ca="1">IF(EI481="","",VLOOKUP(EI481,Invoer!CQ:CS,3,FALSE))</f>
        <v/>
      </c>
      <c r="ES481" s="662" t="str">
        <f t="shared" ca="1" si="247"/>
        <v/>
      </c>
      <c r="ET481" s="513" t="str">
        <f t="shared" ca="1" si="248"/>
        <v/>
      </c>
      <c r="EU481" s="112" t="str">
        <f t="shared" ca="1" si="249"/>
        <v/>
      </c>
      <c r="EV481" s="83" t="s">
        <v>160</v>
      </c>
      <c r="EW481" s="682" t="str">
        <f t="shared" ca="1" si="250"/>
        <v/>
      </c>
      <c r="EX481" s="662" t="str">
        <f t="shared" ca="1" si="251"/>
        <v/>
      </c>
      <c r="EY481"/>
      <c r="EZ481" s="56" t="e">
        <f t="shared" ca="1" si="259"/>
        <v>#VALUE!</v>
      </c>
      <c r="FA481" s="56" t="e">
        <f t="shared" ca="1" si="260"/>
        <v>#VALUE!</v>
      </c>
      <c r="FE481"/>
      <c r="FI481"/>
      <c r="FJ481"/>
    </row>
    <row r="482" spans="29:166" ht="12" customHeight="1" x14ac:dyDescent="0.2">
      <c r="AC482" s="435" t="str">
        <f>IF($AC$7&lt;3,Invoer!DR487,IF($AC$7=3,Invoer!BT487,"x"))</f>
        <v>x</v>
      </c>
      <c r="AD482" s="599" t="str">
        <f t="shared" si="252"/>
        <v/>
      </c>
      <c r="AE482" s="673" t="str">
        <f>IF($AD482="","",VLOOKUP(AD482,Invoer!$F$15:$AU$1999,2,FALSE))</f>
        <v/>
      </c>
      <c r="AF482" s="599" t="str">
        <f t="shared" si="253"/>
        <v/>
      </c>
      <c r="AG482" s="599" t="str">
        <f>IF($AD482="","",VLOOKUP(AD482,Invoer!$F$15:$AU$1999,3,FALSE))</f>
        <v/>
      </c>
      <c r="AH482" s="599" t="str">
        <f>IF($AD482="","",IF(AG482&lt;&gt;"Liq","",VLOOKUP(AD482,Invoer!$F$15:$AU$1999,4,FALSE)))</f>
        <v/>
      </c>
      <c r="AI482" s="677" t="str">
        <f>IF($AD482="","",VLOOKUP(AD482,Invoer!$F$15:$AU$1999,5,FALSE))</f>
        <v/>
      </c>
      <c r="AJ482" s="599" t="str">
        <f>IF($AD482="","",VLOOKUP(AD482,Invoer!$F$15:$AU$1999,6,FALSE))</f>
        <v/>
      </c>
      <c r="AK482" s="599" t="str">
        <f>IF($AD482="","",VLOOKUP(AD482,Invoer!$F$15:$AU$1999,9,FALSE))</f>
        <v/>
      </c>
      <c r="AL482" s="599" t="str">
        <f>IF($AD482="","",VLOOKUP(AD482,Invoer!$F$15:$AU$1999,10,FALSE))</f>
        <v/>
      </c>
      <c r="AM482" s="599" t="str">
        <f>IF($AD482="","",VLOOKUP(AD482,Invoer!$F$15:$BB$1999,14,FALSE))</f>
        <v/>
      </c>
      <c r="AN482" s="599" t="str">
        <f>IF($AD482="","",VLOOKUP(AD482,Invoer!$F$15:$AU$1999,11,FALSE))</f>
        <v/>
      </c>
      <c r="AO482" s="662" t="str">
        <f>IF($AD482="","",VLOOKUP(AD482,Invoer!$F$15:$AU$1999,15,FALSE))</f>
        <v/>
      </c>
      <c r="AP482" s="599" t="str">
        <f>IF($AD482="","",VLOOKUP(AD482,Invoer!$F$15:$AU$1999,19,FALSE))</f>
        <v/>
      </c>
      <c r="AQ482" s="662" t="str">
        <f>IF($AD482="","",VLOOKUP(AD482,Invoer!$F$15:$AU$1999,24,FALSE))</f>
        <v/>
      </c>
      <c r="AR482" s="662" t="str">
        <f>IF($AD482="","",VLOOKUP(AD482,Invoer!$F$15:$AU$1999,17,FALSE))</f>
        <v/>
      </c>
      <c r="AS482" s="678" t="str">
        <f t="shared" si="261"/>
        <v/>
      </c>
      <c r="AT482" s="676" t="str">
        <f t="shared" si="241"/>
        <v/>
      </c>
      <c r="AU482" s="77" t="e">
        <f t="shared" si="242"/>
        <v>#VALUE!</v>
      </c>
      <c r="AW482" s="57"/>
      <c r="AX482" s="57"/>
      <c r="BA482" s="83" t="e">
        <f ca="1">Invoer!DW487</f>
        <v>#N/A</v>
      </c>
      <c r="BB482" s="599" t="str">
        <f t="shared" ca="1" si="254"/>
        <v/>
      </c>
      <c r="BC482" s="673" t="str">
        <f ca="1">IF($BB482="","",VLOOKUP(BB482,Invoer!$F$15:$AU$1999,2,FALSE))</f>
        <v/>
      </c>
      <c r="BD482" s="599" t="str">
        <f t="shared" ca="1" si="255"/>
        <v/>
      </c>
      <c r="BE482" s="599" t="str">
        <f ca="1">IF($BB482="","",VLOOKUP(BB482,Invoer!$F$15:$AU$1999,5,FALSE))</f>
        <v/>
      </c>
      <c r="BF482" s="599" t="str">
        <f ca="1">IF($BB482="","",VLOOKUP(BB482,Invoer!$F$15:$AU$1999,6,FALSE))</f>
        <v/>
      </c>
      <c r="BG482" s="599" t="str">
        <f ca="1">IF($BB482="","",VLOOKUP(BB482,Invoer!$F$15:$AU$1999,9,FALSE))</f>
        <v/>
      </c>
      <c r="BH482" s="599" t="str">
        <f ca="1">IF($BB482="","",VLOOKUP(BB482,Invoer!$F$15:$AU$1999,10,FALSE))</f>
        <v/>
      </c>
      <c r="BI482" s="599" t="str">
        <f ca="1">IF($BB482="","",VLOOKUP(BB482,Invoer!$F$15:$BB$1999,14,FALSE))</f>
        <v/>
      </c>
      <c r="BJ482" s="599" t="str">
        <f ca="1">IF($BB482="","",VLOOKUP(BB482,Invoer!$F$15:$AU$1999,11,FALSE))</f>
        <v/>
      </c>
      <c r="BK482" s="662" t="str">
        <f t="shared" ca="1" si="256"/>
        <v/>
      </c>
      <c r="BL482" s="662" t="str">
        <f t="shared" ca="1" si="257"/>
        <v/>
      </c>
      <c r="BM482" s="679" t="str">
        <f t="shared" ca="1" si="258"/>
        <v/>
      </c>
      <c r="BN482" s="662" t="str">
        <f t="shared" ca="1" si="264"/>
        <v/>
      </c>
      <c r="BO482" s="662" t="str">
        <f ca="1">IF($BB482="","",VLOOKUP(BB482,Invoer!$F$15:$AU$1999,15,FALSE))</f>
        <v/>
      </c>
      <c r="BP482" s="662" t="str">
        <f ca="1">IF($BB482="","",VLOOKUP(BB482,Invoer!$F$15:$AU$1999,24,FALSE))</f>
        <v/>
      </c>
      <c r="BQ482" s="662" t="str">
        <f ca="1">IF($BB482="","",VLOOKUP(BB482,Invoer!$F$15:$AU$1999,17,FALSE))</f>
        <v/>
      </c>
      <c r="BS482" s="73" t="e">
        <f t="shared" ca="1" si="262"/>
        <v>#VALUE!</v>
      </c>
      <c r="BT482" s="57" t="str">
        <f t="shared" ca="1" si="263"/>
        <v/>
      </c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O482" s="61" t="e">
        <f ca="1">IF($DN$4&lt;3,Invoer!EB487,Invoer!EA487)</f>
        <v>#N/A</v>
      </c>
      <c r="DP482" s="599" t="str">
        <f t="shared" ca="1" si="243"/>
        <v/>
      </c>
      <c r="DQ482" s="673" t="str">
        <f ca="1">IF($DP482="","",VLOOKUP(DP482,Invoer!$F$15:$AU$1999,2,FALSE))</f>
        <v/>
      </c>
      <c r="DR482" s="599" t="str">
        <f t="shared" ca="1" si="244"/>
        <v/>
      </c>
      <c r="DS482" s="599" t="str">
        <f ca="1">IF($DP482="","",VLOOKUP(DP482,Invoer!$F$15:$AU$1999,3,FALSE))</f>
        <v/>
      </c>
      <c r="DT482" s="599" t="str">
        <f ca="1">IF($DP482="","",IF(DS482&lt;&gt;"Liq","",VLOOKUP(DP482,Invoer!$F$15:$AU$1999,4,FALSE)))</f>
        <v/>
      </c>
      <c r="DU482" s="599" t="str">
        <f ca="1">IF($DP482="","",VLOOKUP(DP482,Invoer!$F$15:$AU$1999,5,FALSE))</f>
        <v/>
      </c>
      <c r="DV482" s="599" t="str">
        <f ca="1">IF($DP482="","",VLOOKUP(DP482,Invoer!$F$15:$AU$1999,6,FALSE))</f>
        <v/>
      </c>
      <c r="DW482" s="599" t="str">
        <f ca="1">IF($DP482="","",VLOOKUP(DP482,Invoer!$F$15:$AU$1999,9,FALSE))</f>
        <v/>
      </c>
      <c r="DX482" s="599" t="str">
        <f ca="1">IF($DP482="","",VLOOKUP(DP482,Invoer!$F$15:$AU$1999,10,FALSE))</f>
        <v/>
      </c>
      <c r="DY482" s="595" t="str">
        <f ca="1">IF($DP482="","",VLOOKUP(DP482,Invoer!$F$15:$AU$1999,11,FALSE))</f>
        <v/>
      </c>
      <c r="DZ482" s="662" t="str">
        <f ca="1">IF($DP482="","",IF($DN$4&gt;2,"",VLOOKUP(DP482,Invoer!CQ:CS,3,FALSE)))</f>
        <v/>
      </c>
      <c r="EA482" s="541" t="str">
        <f ca="1">IF($DP482="","",IF(ISERROR(DQ482),0,IF($DN$4&lt;3,"",VLOOKUP(DP482,Invoer!$F$15:$AU$1999,15,FALSE))))</f>
        <v/>
      </c>
      <c r="EB482" s="595" t="str">
        <f ca="1">IF($DP482="","",IF($DN$4&lt;3,"",VLOOKUP(DP482,Invoer!$F$15:$AU$1999,19,FALSE)))</f>
        <v/>
      </c>
      <c r="EC482" s="541" t="str">
        <f ca="1">IF($DP482="","",IF(ISERROR(DQ482),0,IF($DN$4&lt;3,"",VLOOKUP(DP482,Invoer!$F$15:$AU$1999,24,FALSE))))</f>
        <v/>
      </c>
      <c r="ED482" s="541" t="str">
        <f ca="1">IF($DP482="","",IF(ISERROR(DQ482),0,IF($DN$4&lt;3,"",VLOOKUP(DP482,Invoer!$F$15:$AU$1999,17,FALSE))))</f>
        <v/>
      </c>
      <c r="EH482" s="89" t="e">
        <f ca="1">Invoer!CP487</f>
        <v>#N/A</v>
      </c>
      <c r="EI482" s="599" t="str">
        <f t="shared" ca="1" si="245"/>
        <v/>
      </c>
      <c r="EJ482" s="673" t="str">
        <f ca="1">IF(EI482="","",VLOOKUP(EI482,Invoer!$F$15:$AU$1999,2,FALSE))</f>
        <v/>
      </c>
      <c r="EK482" s="599" t="str">
        <f t="shared" ca="1" si="246"/>
        <v/>
      </c>
      <c r="EL482" s="599" t="str">
        <f ca="1">IF($EI482="","",VLOOKUP(EI482,Invoer!$F$15:$AU$1999,3,FALSE))</f>
        <v/>
      </c>
      <c r="EM482" s="599" t="str">
        <f ca="1">IF($EI482="","",IF(EL482&lt;&gt;"Liq","",VLOOKUP(EI482,Invoer!$F$15:$AU$1999,4,FALSE)))</f>
        <v/>
      </c>
      <c r="EN482" s="599" t="str">
        <f ca="1">IF($EI482="","",VLOOKUP(EI482,Invoer!$F$15:$AU$1999,6,FALSE))</f>
        <v/>
      </c>
      <c r="EO482" s="599" t="str">
        <f ca="1">IF(EI482="","",VLOOKUP(EI482,Invoer!$F$15:$AU$1999,9,FALSE))</f>
        <v/>
      </c>
      <c r="EP482" s="599" t="str">
        <f ca="1">IF(EI482="","",VLOOKUP(EI482,Invoer!$F$15:$AU$1999,10,FALSE))</f>
        <v/>
      </c>
      <c r="EQ482" s="599" t="str">
        <f ca="1">IF(EI482="","",VLOOKUP(EI482,Invoer!$F$15:$AU$1999,11,FALSE))</f>
        <v/>
      </c>
      <c r="ER482" s="662" t="str">
        <f ca="1">IF(EI482="","",VLOOKUP(EI482,Invoer!CQ:CS,3,FALSE))</f>
        <v/>
      </c>
      <c r="ES482" s="662" t="str">
        <f t="shared" ca="1" si="247"/>
        <v/>
      </c>
      <c r="ET482" s="513" t="str">
        <f t="shared" ca="1" si="248"/>
        <v/>
      </c>
      <c r="EU482" s="112" t="str">
        <f t="shared" ca="1" si="249"/>
        <v/>
      </c>
      <c r="EV482" s="83" t="s">
        <v>160</v>
      </c>
      <c r="EW482" s="682" t="str">
        <f t="shared" ca="1" si="250"/>
        <v/>
      </c>
      <c r="EX482" s="662" t="str">
        <f t="shared" ca="1" si="251"/>
        <v/>
      </c>
      <c r="EY482"/>
      <c r="EZ482" s="56" t="e">
        <f t="shared" ca="1" si="259"/>
        <v>#VALUE!</v>
      </c>
      <c r="FA482" s="56" t="e">
        <f t="shared" ca="1" si="260"/>
        <v>#VALUE!</v>
      </c>
      <c r="FE482"/>
      <c r="FI482"/>
      <c r="FJ482"/>
    </row>
    <row r="483" spans="29:166" ht="12" customHeight="1" x14ac:dyDescent="0.2">
      <c r="AC483" s="435" t="str">
        <f>IF($AC$7&lt;3,Invoer!DR488,IF($AC$7=3,Invoer!BT488,"x"))</f>
        <v>x</v>
      </c>
      <c r="AD483" s="599" t="str">
        <f t="shared" si="252"/>
        <v/>
      </c>
      <c r="AE483" s="673" t="str">
        <f>IF($AD483="","",VLOOKUP(AD483,Invoer!$F$15:$AU$1999,2,FALSE))</f>
        <v/>
      </c>
      <c r="AF483" s="599" t="str">
        <f t="shared" si="253"/>
        <v/>
      </c>
      <c r="AG483" s="599" t="str">
        <f>IF($AD483="","",VLOOKUP(AD483,Invoer!$F$15:$AU$1999,3,FALSE))</f>
        <v/>
      </c>
      <c r="AH483" s="599" t="str">
        <f>IF($AD483="","",IF(AG483&lt;&gt;"Liq","",VLOOKUP(AD483,Invoer!$F$15:$AU$1999,4,FALSE)))</f>
        <v/>
      </c>
      <c r="AI483" s="677" t="str">
        <f>IF($AD483="","",VLOOKUP(AD483,Invoer!$F$15:$AU$1999,5,FALSE))</f>
        <v/>
      </c>
      <c r="AJ483" s="599" t="str">
        <f>IF($AD483="","",VLOOKUP(AD483,Invoer!$F$15:$AU$1999,6,FALSE))</f>
        <v/>
      </c>
      <c r="AK483" s="599" t="str">
        <f>IF($AD483="","",VLOOKUP(AD483,Invoer!$F$15:$AU$1999,9,FALSE))</f>
        <v/>
      </c>
      <c r="AL483" s="599" t="str">
        <f>IF($AD483="","",VLOOKUP(AD483,Invoer!$F$15:$AU$1999,10,FALSE))</f>
        <v/>
      </c>
      <c r="AM483" s="599" t="str">
        <f>IF($AD483="","",VLOOKUP(AD483,Invoer!$F$15:$BB$1999,14,FALSE))</f>
        <v/>
      </c>
      <c r="AN483" s="599" t="str">
        <f>IF($AD483="","",VLOOKUP(AD483,Invoer!$F$15:$AU$1999,11,FALSE))</f>
        <v/>
      </c>
      <c r="AO483" s="662" t="str">
        <f>IF($AD483="","",VLOOKUP(AD483,Invoer!$F$15:$AU$1999,15,FALSE))</f>
        <v/>
      </c>
      <c r="AP483" s="599" t="str">
        <f>IF($AD483="","",VLOOKUP(AD483,Invoer!$F$15:$AU$1999,19,FALSE))</f>
        <v/>
      </c>
      <c r="AQ483" s="662" t="str">
        <f>IF($AD483="","",VLOOKUP(AD483,Invoer!$F$15:$AU$1999,24,FALSE))</f>
        <v/>
      </c>
      <c r="AR483" s="662" t="str">
        <f>IF($AD483="","",VLOOKUP(AD483,Invoer!$F$15:$AU$1999,17,FALSE))</f>
        <v/>
      </c>
      <c r="AS483" s="678" t="str">
        <f t="shared" si="261"/>
        <v/>
      </c>
      <c r="AT483" s="676" t="str">
        <f t="shared" si="241"/>
        <v/>
      </c>
      <c r="AU483" s="77" t="e">
        <f t="shared" si="242"/>
        <v>#VALUE!</v>
      </c>
      <c r="AW483" s="57"/>
      <c r="AX483" s="57"/>
      <c r="BA483" s="83" t="e">
        <f ca="1">Invoer!DW488</f>
        <v>#N/A</v>
      </c>
      <c r="BB483" s="599" t="str">
        <f t="shared" ca="1" si="254"/>
        <v/>
      </c>
      <c r="BC483" s="673" t="str">
        <f ca="1">IF($BB483="","",VLOOKUP(BB483,Invoer!$F$15:$AU$1999,2,FALSE))</f>
        <v/>
      </c>
      <c r="BD483" s="599" t="str">
        <f t="shared" ca="1" si="255"/>
        <v/>
      </c>
      <c r="BE483" s="599" t="str">
        <f ca="1">IF($BB483="","",VLOOKUP(BB483,Invoer!$F$15:$AU$1999,5,FALSE))</f>
        <v/>
      </c>
      <c r="BF483" s="599" t="str">
        <f ca="1">IF($BB483="","",VLOOKUP(BB483,Invoer!$F$15:$AU$1999,6,FALSE))</f>
        <v/>
      </c>
      <c r="BG483" s="599" t="str">
        <f ca="1">IF($BB483="","",VLOOKUP(BB483,Invoer!$F$15:$AU$1999,9,FALSE))</f>
        <v/>
      </c>
      <c r="BH483" s="599" t="str">
        <f ca="1">IF($BB483="","",VLOOKUP(BB483,Invoer!$F$15:$AU$1999,10,FALSE))</f>
        <v/>
      </c>
      <c r="BI483" s="599" t="str">
        <f ca="1">IF($BB483="","",VLOOKUP(BB483,Invoer!$F$15:$BB$1999,14,FALSE))</f>
        <v/>
      </c>
      <c r="BJ483" s="599" t="str">
        <f ca="1">IF($BB483="","",VLOOKUP(BB483,Invoer!$F$15:$AU$1999,11,FALSE))</f>
        <v/>
      </c>
      <c r="BK483" s="662" t="str">
        <f t="shared" ca="1" si="256"/>
        <v/>
      </c>
      <c r="BL483" s="662" t="str">
        <f t="shared" ca="1" si="257"/>
        <v/>
      </c>
      <c r="BM483" s="679" t="str">
        <f t="shared" ca="1" si="258"/>
        <v/>
      </c>
      <c r="BN483" s="662" t="str">
        <f t="shared" ca="1" si="264"/>
        <v/>
      </c>
      <c r="BO483" s="662" t="str">
        <f ca="1">IF($BB483="","",VLOOKUP(BB483,Invoer!$F$15:$AU$1999,15,FALSE))</f>
        <v/>
      </c>
      <c r="BP483" s="662" t="str">
        <f ca="1">IF($BB483="","",VLOOKUP(BB483,Invoer!$F$15:$AU$1999,24,FALSE))</f>
        <v/>
      </c>
      <c r="BQ483" s="662" t="str">
        <f ca="1">IF($BB483="","",VLOOKUP(BB483,Invoer!$F$15:$AU$1999,17,FALSE))</f>
        <v/>
      </c>
      <c r="BS483" s="73" t="e">
        <f t="shared" ca="1" si="262"/>
        <v>#VALUE!</v>
      </c>
      <c r="BT483" s="57" t="str">
        <f t="shared" ca="1" si="263"/>
        <v/>
      </c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O483" s="61" t="e">
        <f ca="1">IF($DN$4&lt;3,Invoer!EB488,Invoer!EA488)</f>
        <v>#N/A</v>
      </c>
      <c r="DP483" s="599" t="str">
        <f t="shared" ca="1" si="243"/>
        <v/>
      </c>
      <c r="DQ483" s="673" t="str">
        <f ca="1">IF($DP483="","",VLOOKUP(DP483,Invoer!$F$15:$AU$1999,2,FALSE))</f>
        <v/>
      </c>
      <c r="DR483" s="599" t="str">
        <f t="shared" ca="1" si="244"/>
        <v/>
      </c>
      <c r="DS483" s="599" t="str">
        <f ca="1">IF($DP483="","",VLOOKUP(DP483,Invoer!$F$15:$AU$1999,3,FALSE))</f>
        <v/>
      </c>
      <c r="DT483" s="599" t="str">
        <f ca="1">IF($DP483="","",IF(DS483&lt;&gt;"Liq","",VLOOKUP(DP483,Invoer!$F$15:$AU$1999,4,FALSE)))</f>
        <v/>
      </c>
      <c r="DU483" s="599" t="str">
        <f ca="1">IF($DP483="","",VLOOKUP(DP483,Invoer!$F$15:$AU$1999,5,FALSE))</f>
        <v/>
      </c>
      <c r="DV483" s="599" t="str">
        <f ca="1">IF($DP483="","",VLOOKUP(DP483,Invoer!$F$15:$AU$1999,6,FALSE))</f>
        <v/>
      </c>
      <c r="DW483" s="599" t="str">
        <f ca="1">IF($DP483="","",VLOOKUP(DP483,Invoer!$F$15:$AU$1999,9,FALSE))</f>
        <v/>
      </c>
      <c r="DX483" s="599" t="str">
        <f ca="1">IF($DP483="","",VLOOKUP(DP483,Invoer!$F$15:$AU$1999,10,FALSE))</f>
        <v/>
      </c>
      <c r="DY483" s="595" t="str">
        <f ca="1">IF($DP483="","",VLOOKUP(DP483,Invoer!$F$15:$AU$1999,11,FALSE))</f>
        <v/>
      </c>
      <c r="DZ483" s="662" t="str">
        <f ca="1">IF($DP483="","",IF($DN$4&gt;2,"",VLOOKUP(DP483,Invoer!CQ:CS,3,FALSE)))</f>
        <v/>
      </c>
      <c r="EA483" s="541" t="str">
        <f ca="1">IF($DP483="","",IF(ISERROR(DQ483),0,IF($DN$4&lt;3,"",VLOOKUP(DP483,Invoer!$F$15:$AU$1999,15,FALSE))))</f>
        <v/>
      </c>
      <c r="EB483" s="595" t="str">
        <f ca="1">IF($DP483="","",IF($DN$4&lt;3,"",VLOOKUP(DP483,Invoer!$F$15:$AU$1999,19,FALSE)))</f>
        <v/>
      </c>
      <c r="EC483" s="541" t="str">
        <f ca="1">IF($DP483="","",IF(ISERROR(DQ483),0,IF($DN$4&lt;3,"",VLOOKUP(DP483,Invoer!$F$15:$AU$1999,24,FALSE))))</f>
        <v/>
      </c>
      <c r="ED483" s="541" t="str">
        <f ca="1">IF($DP483="","",IF(ISERROR(DQ483),0,IF($DN$4&lt;3,"",VLOOKUP(DP483,Invoer!$F$15:$AU$1999,17,FALSE))))</f>
        <v/>
      </c>
      <c r="EH483" s="89" t="e">
        <f ca="1">Invoer!CP488</f>
        <v>#N/A</v>
      </c>
      <c r="EI483" s="599" t="str">
        <f t="shared" ca="1" si="245"/>
        <v/>
      </c>
      <c r="EJ483" s="673" t="str">
        <f ca="1">IF(EI483="","",VLOOKUP(EI483,Invoer!$F$15:$AU$1999,2,FALSE))</f>
        <v/>
      </c>
      <c r="EK483" s="599" t="str">
        <f t="shared" ca="1" si="246"/>
        <v/>
      </c>
      <c r="EL483" s="599" t="str">
        <f ca="1">IF($EI483="","",VLOOKUP(EI483,Invoer!$F$15:$AU$1999,3,FALSE))</f>
        <v/>
      </c>
      <c r="EM483" s="599" t="str">
        <f ca="1">IF($EI483="","",IF(EL483&lt;&gt;"Liq","",VLOOKUP(EI483,Invoer!$F$15:$AU$1999,4,FALSE)))</f>
        <v/>
      </c>
      <c r="EN483" s="599" t="str">
        <f ca="1">IF($EI483="","",VLOOKUP(EI483,Invoer!$F$15:$AU$1999,6,FALSE))</f>
        <v/>
      </c>
      <c r="EO483" s="599" t="str">
        <f ca="1">IF(EI483="","",VLOOKUP(EI483,Invoer!$F$15:$AU$1999,9,FALSE))</f>
        <v/>
      </c>
      <c r="EP483" s="599" t="str">
        <f ca="1">IF(EI483="","",VLOOKUP(EI483,Invoer!$F$15:$AU$1999,10,FALSE))</f>
        <v/>
      </c>
      <c r="EQ483" s="599" t="str">
        <f ca="1">IF(EI483="","",VLOOKUP(EI483,Invoer!$F$15:$AU$1999,11,FALSE))</f>
        <v/>
      </c>
      <c r="ER483" s="662" t="str">
        <f ca="1">IF(EI483="","",VLOOKUP(EI483,Invoer!CQ:CS,3,FALSE))</f>
        <v/>
      </c>
      <c r="ES483" s="662" t="str">
        <f t="shared" ca="1" si="247"/>
        <v/>
      </c>
      <c r="ET483" s="513" t="str">
        <f t="shared" ca="1" si="248"/>
        <v/>
      </c>
      <c r="EU483" s="112" t="str">
        <f t="shared" ca="1" si="249"/>
        <v/>
      </c>
      <c r="EV483" s="83" t="s">
        <v>160</v>
      </c>
      <c r="EW483" s="682" t="str">
        <f t="shared" ca="1" si="250"/>
        <v/>
      </c>
      <c r="EX483" s="662" t="str">
        <f t="shared" ca="1" si="251"/>
        <v/>
      </c>
      <c r="EY483"/>
      <c r="EZ483" s="56" t="e">
        <f t="shared" ca="1" si="259"/>
        <v>#VALUE!</v>
      </c>
      <c r="FA483" s="56" t="e">
        <f t="shared" ca="1" si="260"/>
        <v>#VALUE!</v>
      </c>
      <c r="FE483"/>
      <c r="FI483"/>
      <c r="FJ483"/>
    </row>
    <row r="484" spans="29:166" ht="12" customHeight="1" x14ac:dyDescent="0.2">
      <c r="AC484" s="435" t="str">
        <f>IF($AC$7&lt;3,Invoer!DR489,IF($AC$7=3,Invoer!BT489,"x"))</f>
        <v>x</v>
      </c>
      <c r="AD484" s="599" t="str">
        <f t="shared" si="252"/>
        <v/>
      </c>
      <c r="AE484" s="673" t="str">
        <f>IF($AD484="","",VLOOKUP(AD484,Invoer!$F$15:$AU$1999,2,FALSE))</f>
        <v/>
      </c>
      <c r="AF484" s="599" t="str">
        <f t="shared" si="253"/>
        <v/>
      </c>
      <c r="AG484" s="599" t="str">
        <f>IF($AD484="","",VLOOKUP(AD484,Invoer!$F$15:$AU$1999,3,FALSE))</f>
        <v/>
      </c>
      <c r="AH484" s="599" t="str">
        <f>IF($AD484="","",IF(AG484&lt;&gt;"Liq","",VLOOKUP(AD484,Invoer!$F$15:$AU$1999,4,FALSE)))</f>
        <v/>
      </c>
      <c r="AI484" s="677" t="str">
        <f>IF($AD484="","",VLOOKUP(AD484,Invoer!$F$15:$AU$1999,5,FALSE))</f>
        <v/>
      </c>
      <c r="AJ484" s="599" t="str">
        <f>IF($AD484="","",VLOOKUP(AD484,Invoer!$F$15:$AU$1999,6,FALSE))</f>
        <v/>
      </c>
      <c r="AK484" s="599" t="str">
        <f>IF($AD484="","",VLOOKUP(AD484,Invoer!$F$15:$AU$1999,9,FALSE))</f>
        <v/>
      </c>
      <c r="AL484" s="599" t="str">
        <f>IF($AD484="","",VLOOKUP(AD484,Invoer!$F$15:$AU$1999,10,FALSE))</f>
        <v/>
      </c>
      <c r="AM484" s="599" t="str">
        <f>IF($AD484="","",VLOOKUP(AD484,Invoer!$F$15:$BB$1999,14,FALSE))</f>
        <v/>
      </c>
      <c r="AN484" s="599" t="str">
        <f>IF($AD484="","",VLOOKUP(AD484,Invoer!$F$15:$AU$1999,11,FALSE))</f>
        <v/>
      </c>
      <c r="AO484" s="662" t="str">
        <f>IF($AD484="","",VLOOKUP(AD484,Invoer!$F$15:$AU$1999,15,FALSE))</f>
        <v/>
      </c>
      <c r="AP484" s="599" t="str">
        <f>IF($AD484="","",VLOOKUP(AD484,Invoer!$F$15:$AU$1999,19,FALSE))</f>
        <v/>
      </c>
      <c r="AQ484" s="662" t="str">
        <f>IF($AD484="","",VLOOKUP(AD484,Invoer!$F$15:$AU$1999,24,FALSE))</f>
        <v/>
      </c>
      <c r="AR484" s="662" t="str">
        <f>IF($AD484="","",VLOOKUP(AD484,Invoer!$F$15:$AU$1999,17,FALSE))</f>
        <v/>
      </c>
      <c r="AS484" s="678" t="str">
        <f t="shared" si="261"/>
        <v/>
      </c>
      <c r="AT484" s="676" t="str">
        <f t="shared" si="241"/>
        <v/>
      </c>
      <c r="AU484" s="77" t="e">
        <f t="shared" si="242"/>
        <v>#VALUE!</v>
      </c>
      <c r="AW484" s="57"/>
      <c r="AX484" s="57"/>
      <c r="BA484" s="83" t="e">
        <f ca="1">Invoer!DW489</f>
        <v>#N/A</v>
      </c>
      <c r="BB484" s="599" t="str">
        <f t="shared" ca="1" si="254"/>
        <v/>
      </c>
      <c r="BC484" s="673" t="str">
        <f ca="1">IF($BB484="","",VLOOKUP(BB484,Invoer!$F$15:$AU$1999,2,FALSE))</f>
        <v/>
      </c>
      <c r="BD484" s="599" t="str">
        <f t="shared" ca="1" si="255"/>
        <v/>
      </c>
      <c r="BE484" s="599" t="str">
        <f ca="1">IF($BB484="","",VLOOKUP(BB484,Invoer!$F$15:$AU$1999,5,FALSE))</f>
        <v/>
      </c>
      <c r="BF484" s="599" t="str">
        <f ca="1">IF($BB484="","",VLOOKUP(BB484,Invoer!$F$15:$AU$1999,6,FALSE))</f>
        <v/>
      </c>
      <c r="BG484" s="599" t="str">
        <f ca="1">IF($BB484="","",VLOOKUP(BB484,Invoer!$F$15:$AU$1999,9,FALSE))</f>
        <v/>
      </c>
      <c r="BH484" s="599" t="str">
        <f ca="1">IF($BB484="","",VLOOKUP(BB484,Invoer!$F$15:$AU$1999,10,FALSE))</f>
        <v/>
      </c>
      <c r="BI484" s="599" t="str">
        <f ca="1">IF($BB484="","",VLOOKUP(BB484,Invoer!$F$15:$BB$1999,14,FALSE))</f>
        <v/>
      </c>
      <c r="BJ484" s="599" t="str">
        <f ca="1">IF($BB484="","",VLOOKUP(BB484,Invoer!$F$15:$AU$1999,11,FALSE))</f>
        <v/>
      </c>
      <c r="BK484" s="662" t="str">
        <f t="shared" ca="1" si="256"/>
        <v/>
      </c>
      <c r="BL484" s="662" t="str">
        <f t="shared" ca="1" si="257"/>
        <v/>
      </c>
      <c r="BM484" s="679" t="str">
        <f t="shared" ca="1" si="258"/>
        <v/>
      </c>
      <c r="BN484" s="662" t="str">
        <f t="shared" ca="1" si="264"/>
        <v/>
      </c>
      <c r="BO484" s="662" t="str">
        <f ca="1">IF($BB484="","",VLOOKUP(BB484,Invoer!$F$15:$AU$1999,15,FALSE))</f>
        <v/>
      </c>
      <c r="BP484" s="662" t="str">
        <f ca="1">IF($BB484="","",VLOOKUP(BB484,Invoer!$F$15:$AU$1999,24,FALSE))</f>
        <v/>
      </c>
      <c r="BQ484" s="662" t="str">
        <f ca="1">IF($BB484="","",VLOOKUP(BB484,Invoer!$F$15:$AU$1999,17,FALSE))</f>
        <v/>
      </c>
      <c r="BS484" s="73" t="e">
        <f t="shared" ca="1" si="262"/>
        <v>#VALUE!</v>
      </c>
      <c r="BT484" s="57" t="str">
        <f t="shared" ca="1" si="263"/>
        <v/>
      </c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O484" s="61" t="e">
        <f ca="1">IF($DN$4&lt;3,Invoer!EB489,Invoer!EA489)</f>
        <v>#N/A</v>
      </c>
      <c r="DP484" s="599" t="str">
        <f t="shared" ca="1" si="243"/>
        <v/>
      </c>
      <c r="DQ484" s="673" t="str">
        <f ca="1">IF($DP484="","",VLOOKUP(DP484,Invoer!$F$15:$AU$1999,2,FALSE))</f>
        <v/>
      </c>
      <c r="DR484" s="599" t="str">
        <f t="shared" ca="1" si="244"/>
        <v/>
      </c>
      <c r="DS484" s="599" t="str">
        <f ca="1">IF($DP484="","",VLOOKUP(DP484,Invoer!$F$15:$AU$1999,3,FALSE))</f>
        <v/>
      </c>
      <c r="DT484" s="599" t="str">
        <f ca="1">IF($DP484="","",IF(DS484&lt;&gt;"Liq","",VLOOKUP(DP484,Invoer!$F$15:$AU$1999,4,FALSE)))</f>
        <v/>
      </c>
      <c r="DU484" s="599" t="str">
        <f ca="1">IF($DP484="","",VLOOKUP(DP484,Invoer!$F$15:$AU$1999,5,FALSE))</f>
        <v/>
      </c>
      <c r="DV484" s="599" t="str">
        <f ca="1">IF($DP484="","",VLOOKUP(DP484,Invoer!$F$15:$AU$1999,6,FALSE))</f>
        <v/>
      </c>
      <c r="DW484" s="599" t="str">
        <f ca="1">IF($DP484="","",VLOOKUP(DP484,Invoer!$F$15:$AU$1999,9,FALSE))</f>
        <v/>
      </c>
      <c r="DX484" s="599" t="str">
        <f ca="1">IF($DP484="","",VLOOKUP(DP484,Invoer!$F$15:$AU$1999,10,FALSE))</f>
        <v/>
      </c>
      <c r="DY484" s="595" t="str">
        <f ca="1">IF($DP484="","",VLOOKUP(DP484,Invoer!$F$15:$AU$1999,11,FALSE))</f>
        <v/>
      </c>
      <c r="DZ484" s="662" t="str">
        <f ca="1">IF($DP484="","",IF($DN$4&gt;2,"",VLOOKUP(DP484,Invoer!CQ:CS,3,FALSE)))</f>
        <v/>
      </c>
      <c r="EA484" s="541" t="str">
        <f ca="1">IF($DP484="","",IF(ISERROR(DQ484),0,IF($DN$4&lt;3,"",VLOOKUP(DP484,Invoer!$F$15:$AU$1999,15,FALSE))))</f>
        <v/>
      </c>
      <c r="EB484" s="595" t="str">
        <f ca="1">IF($DP484="","",IF($DN$4&lt;3,"",VLOOKUP(DP484,Invoer!$F$15:$AU$1999,19,FALSE)))</f>
        <v/>
      </c>
      <c r="EC484" s="541" t="str">
        <f ca="1">IF($DP484="","",IF(ISERROR(DQ484),0,IF($DN$4&lt;3,"",VLOOKUP(DP484,Invoer!$F$15:$AU$1999,24,FALSE))))</f>
        <v/>
      </c>
      <c r="ED484" s="541" t="str">
        <f ca="1">IF($DP484="","",IF(ISERROR(DQ484),0,IF($DN$4&lt;3,"",VLOOKUP(DP484,Invoer!$F$15:$AU$1999,17,FALSE))))</f>
        <v/>
      </c>
      <c r="EH484" s="89" t="e">
        <f ca="1">Invoer!CP489</f>
        <v>#N/A</v>
      </c>
      <c r="EI484" s="599" t="str">
        <f t="shared" ca="1" si="245"/>
        <v/>
      </c>
      <c r="EJ484" s="673" t="str">
        <f ca="1">IF(EI484="","",VLOOKUP(EI484,Invoer!$F$15:$AU$1999,2,FALSE))</f>
        <v/>
      </c>
      <c r="EK484" s="599" t="str">
        <f t="shared" ca="1" si="246"/>
        <v/>
      </c>
      <c r="EL484" s="599" t="str">
        <f ca="1">IF($EI484="","",VLOOKUP(EI484,Invoer!$F$15:$AU$1999,3,FALSE))</f>
        <v/>
      </c>
      <c r="EM484" s="599" t="str">
        <f ca="1">IF($EI484="","",IF(EL484&lt;&gt;"Liq","",VLOOKUP(EI484,Invoer!$F$15:$AU$1999,4,FALSE)))</f>
        <v/>
      </c>
      <c r="EN484" s="599" t="str">
        <f ca="1">IF($EI484="","",VLOOKUP(EI484,Invoer!$F$15:$AU$1999,6,FALSE))</f>
        <v/>
      </c>
      <c r="EO484" s="599" t="str">
        <f ca="1">IF(EI484="","",VLOOKUP(EI484,Invoer!$F$15:$AU$1999,9,FALSE))</f>
        <v/>
      </c>
      <c r="EP484" s="599" t="str">
        <f ca="1">IF(EI484="","",VLOOKUP(EI484,Invoer!$F$15:$AU$1999,10,FALSE))</f>
        <v/>
      </c>
      <c r="EQ484" s="599" t="str">
        <f ca="1">IF(EI484="","",VLOOKUP(EI484,Invoer!$F$15:$AU$1999,11,FALSE))</f>
        <v/>
      </c>
      <c r="ER484" s="662" t="str">
        <f ca="1">IF(EI484="","",VLOOKUP(EI484,Invoer!CQ:CS,3,FALSE))</f>
        <v/>
      </c>
      <c r="ES484" s="662" t="str">
        <f t="shared" ca="1" si="247"/>
        <v/>
      </c>
      <c r="ET484" s="513" t="str">
        <f t="shared" ca="1" si="248"/>
        <v/>
      </c>
      <c r="EU484" s="112" t="str">
        <f t="shared" ca="1" si="249"/>
        <v/>
      </c>
      <c r="EV484" s="83" t="s">
        <v>160</v>
      </c>
      <c r="EW484" s="682" t="str">
        <f t="shared" ca="1" si="250"/>
        <v/>
      </c>
      <c r="EX484" s="662" t="str">
        <f t="shared" ca="1" si="251"/>
        <v/>
      </c>
      <c r="EY484"/>
      <c r="EZ484" s="56" t="e">
        <f t="shared" ca="1" si="259"/>
        <v>#VALUE!</v>
      </c>
      <c r="FA484" s="56" t="e">
        <f t="shared" ca="1" si="260"/>
        <v>#VALUE!</v>
      </c>
      <c r="FE484"/>
      <c r="FI484"/>
      <c r="FJ484"/>
    </row>
    <row r="485" spans="29:166" ht="12" customHeight="1" x14ac:dyDescent="0.2">
      <c r="AC485" s="435" t="str">
        <f>IF($AC$7&lt;3,Invoer!DR490,IF($AC$7=3,Invoer!BT490,"x"))</f>
        <v>x</v>
      </c>
      <c r="AD485" s="599" t="str">
        <f t="shared" si="252"/>
        <v/>
      </c>
      <c r="AE485" s="673" t="str">
        <f>IF($AD485="","",VLOOKUP(AD485,Invoer!$F$15:$AU$1999,2,FALSE))</f>
        <v/>
      </c>
      <c r="AF485" s="599" t="str">
        <f t="shared" si="253"/>
        <v/>
      </c>
      <c r="AG485" s="599" t="str">
        <f>IF($AD485="","",VLOOKUP(AD485,Invoer!$F$15:$AU$1999,3,FALSE))</f>
        <v/>
      </c>
      <c r="AH485" s="599" t="str">
        <f>IF($AD485="","",IF(AG485&lt;&gt;"Liq","",VLOOKUP(AD485,Invoer!$F$15:$AU$1999,4,FALSE)))</f>
        <v/>
      </c>
      <c r="AI485" s="677" t="str">
        <f>IF($AD485="","",VLOOKUP(AD485,Invoer!$F$15:$AU$1999,5,FALSE))</f>
        <v/>
      </c>
      <c r="AJ485" s="599" t="str">
        <f>IF($AD485="","",VLOOKUP(AD485,Invoer!$F$15:$AU$1999,6,FALSE))</f>
        <v/>
      </c>
      <c r="AK485" s="599" t="str">
        <f>IF($AD485="","",VLOOKUP(AD485,Invoer!$F$15:$AU$1999,9,FALSE))</f>
        <v/>
      </c>
      <c r="AL485" s="599" t="str">
        <f>IF($AD485="","",VLOOKUP(AD485,Invoer!$F$15:$AU$1999,10,FALSE))</f>
        <v/>
      </c>
      <c r="AM485" s="599" t="str">
        <f>IF($AD485="","",VLOOKUP(AD485,Invoer!$F$15:$BB$1999,14,FALSE))</f>
        <v/>
      </c>
      <c r="AN485" s="599" t="str">
        <f>IF($AD485="","",VLOOKUP(AD485,Invoer!$F$15:$AU$1999,11,FALSE))</f>
        <v/>
      </c>
      <c r="AO485" s="662" t="str">
        <f>IF($AD485="","",VLOOKUP(AD485,Invoer!$F$15:$AU$1999,15,FALSE))</f>
        <v/>
      </c>
      <c r="AP485" s="599" t="str">
        <f>IF($AD485="","",VLOOKUP(AD485,Invoer!$F$15:$AU$1999,19,FALSE))</f>
        <v/>
      </c>
      <c r="AQ485" s="662" t="str">
        <f>IF($AD485="","",VLOOKUP(AD485,Invoer!$F$15:$AU$1999,24,FALSE))</f>
        <v/>
      </c>
      <c r="AR485" s="662" t="str">
        <f>IF($AD485="","",VLOOKUP(AD485,Invoer!$F$15:$AU$1999,17,FALSE))</f>
        <v/>
      </c>
      <c r="AS485" s="678" t="str">
        <f t="shared" si="261"/>
        <v/>
      </c>
      <c r="AT485" s="676" t="str">
        <f t="shared" si="241"/>
        <v/>
      </c>
      <c r="AU485" s="77" t="e">
        <f t="shared" si="242"/>
        <v>#VALUE!</v>
      </c>
      <c r="AW485" s="57"/>
      <c r="AX485" s="57"/>
      <c r="BA485" s="83" t="e">
        <f ca="1">Invoer!DW490</f>
        <v>#N/A</v>
      </c>
      <c r="BB485" s="599" t="str">
        <f t="shared" ca="1" si="254"/>
        <v/>
      </c>
      <c r="BC485" s="673" t="str">
        <f ca="1">IF($BB485="","",VLOOKUP(BB485,Invoer!$F$15:$AU$1999,2,FALSE))</f>
        <v/>
      </c>
      <c r="BD485" s="599" t="str">
        <f t="shared" ca="1" si="255"/>
        <v/>
      </c>
      <c r="BE485" s="599" t="str">
        <f ca="1">IF($BB485="","",VLOOKUP(BB485,Invoer!$F$15:$AU$1999,5,FALSE))</f>
        <v/>
      </c>
      <c r="BF485" s="599" t="str">
        <f ca="1">IF($BB485="","",VLOOKUP(BB485,Invoer!$F$15:$AU$1999,6,FALSE))</f>
        <v/>
      </c>
      <c r="BG485" s="599" t="str">
        <f ca="1">IF($BB485="","",VLOOKUP(BB485,Invoer!$F$15:$AU$1999,9,FALSE))</f>
        <v/>
      </c>
      <c r="BH485" s="599" t="str">
        <f ca="1">IF($BB485="","",VLOOKUP(BB485,Invoer!$F$15:$AU$1999,10,FALSE))</f>
        <v/>
      </c>
      <c r="BI485" s="599" t="str">
        <f ca="1">IF($BB485="","",VLOOKUP(BB485,Invoer!$F$15:$BB$1999,14,FALSE))</f>
        <v/>
      </c>
      <c r="BJ485" s="599" t="str">
        <f ca="1">IF($BB485="","",VLOOKUP(BB485,Invoer!$F$15:$AU$1999,11,FALSE))</f>
        <v/>
      </c>
      <c r="BK485" s="662" t="str">
        <f t="shared" ca="1" si="256"/>
        <v/>
      </c>
      <c r="BL485" s="662" t="str">
        <f t="shared" ca="1" si="257"/>
        <v/>
      </c>
      <c r="BM485" s="679" t="str">
        <f t="shared" ca="1" si="258"/>
        <v/>
      </c>
      <c r="BN485" s="662" t="str">
        <f t="shared" ca="1" si="264"/>
        <v/>
      </c>
      <c r="BO485" s="662" t="str">
        <f ca="1">IF($BB485="","",VLOOKUP(BB485,Invoer!$F$15:$AU$1999,15,FALSE))</f>
        <v/>
      </c>
      <c r="BP485" s="662" t="str">
        <f ca="1">IF($BB485="","",VLOOKUP(BB485,Invoer!$F$15:$AU$1999,24,FALSE))</f>
        <v/>
      </c>
      <c r="BQ485" s="662" t="str">
        <f ca="1">IF($BB485="","",VLOOKUP(BB485,Invoer!$F$15:$AU$1999,17,FALSE))</f>
        <v/>
      </c>
      <c r="BS485" s="73" t="e">
        <f t="shared" ca="1" si="262"/>
        <v>#VALUE!</v>
      </c>
      <c r="BT485" s="57" t="str">
        <f t="shared" ca="1" si="263"/>
        <v/>
      </c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O485" s="61" t="e">
        <f ca="1">IF($DN$4&lt;3,Invoer!EB490,Invoer!EA490)</f>
        <v>#N/A</v>
      </c>
      <c r="DP485" s="599" t="str">
        <f t="shared" ca="1" si="243"/>
        <v/>
      </c>
      <c r="DQ485" s="673" t="str">
        <f ca="1">IF($DP485="","",VLOOKUP(DP485,Invoer!$F$15:$AU$1999,2,FALSE))</f>
        <v/>
      </c>
      <c r="DR485" s="599" t="str">
        <f t="shared" ca="1" si="244"/>
        <v/>
      </c>
      <c r="DS485" s="599" t="str">
        <f ca="1">IF($DP485="","",VLOOKUP(DP485,Invoer!$F$15:$AU$1999,3,FALSE))</f>
        <v/>
      </c>
      <c r="DT485" s="599" t="str">
        <f ca="1">IF($DP485="","",IF(DS485&lt;&gt;"Liq","",VLOOKUP(DP485,Invoer!$F$15:$AU$1999,4,FALSE)))</f>
        <v/>
      </c>
      <c r="DU485" s="599" t="str">
        <f ca="1">IF($DP485="","",VLOOKUP(DP485,Invoer!$F$15:$AU$1999,5,FALSE))</f>
        <v/>
      </c>
      <c r="DV485" s="599" t="str">
        <f ca="1">IF($DP485="","",VLOOKUP(DP485,Invoer!$F$15:$AU$1999,6,FALSE))</f>
        <v/>
      </c>
      <c r="DW485" s="599" t="str">
        <f ca="1">IF($DP485="","",VLOOKUP(DP485,Invoer!$F$15:$AU$1999,9,FALSE))</f>
        <v/>
      </c>
      <c r="DX485" s="599" t="str">
        <f ca="1">IF($DP485="","",VLOOKUP(DP485,Invoer!$F$15:$AU$1999,10,FALSE))</f>
        <v/>
      </c>
      <c r="DY485" s="595" t="str">
        <f ca="1">IF($DP485="","",VLOOKUP(DP485,Invoer!$F$15:$AU$1999,11,FALSE))</f>
        <v/>
      </c>
      <c r="DZ485" s="662" t="str">
        <f ca="1">IF($DP485="","",IF($DN$4&gt;2,"",VLOOKUP(DP485,Invoer!CQ:CS,3,FALSE)))</f>
        <v/>
      </c>
      <c r="EA485" s="541" t="str">
        <f ca="1">IF($DP485="","",IF(ISERROR(DQ485),0,IF($DN$4&lt;3,"",VLOOKUP(DP485,Invoer!$F$15:$AU$1999,15,FALSE))))</f>
        <v/>
      </c>
      <c r="EB485" s="595" t="str">
        <f ca="1">IF($DP485="","",IF($DN$4&lt;3,"",VLOOKUP(DP485,Invoer!$F$15:$AU$1999,19,FALSE)))</f>
        <v/>
      </c>
      <c r="EC485" s="541" t="str">
        <f ca="1">IF($DP485="","",IF(ISERROR(DQ485),0,IF($DN$4&lt;3,"",VLOOKUP(DP485,Invoer!$F$15:$AU$1999,24,FALSE))))</f>
        <v/>
      </c>
      <c r="ED485" s="541" t="str">
        <f ca="1">IF($DP485="","",IF(ISERROR(DQ485),0,IF($DN$4&lt;3,"",VLOOKUP(DP485,Invoer!$F$15:$AU$1999,17,FALSE))))</f>
        <v/>
      </c>
      <c r="EH485" s="89" t="e">
        <f ca="1">Invoer!CP490</f>
        <v>#N/A</v>
      </c>
      <c r="EI485" s="599" t="str">
        <f t="shared" ca="1" si="245"/>
        <v/>
      </c>
      <c r="EJ485" s="673" t="str">
        <f ca="1">IF(EI485="","",VLOOKUP(EI485,Invoer!$F$15:$AU$1999,2,FALSE))</f>
        <v/>
      </c>
      <c r="EK485" s="599" t="str">
        <f t="shared" ca="1" si="246"/>
        <v/>
      </c>
      <c r="EL485" s="599" t="str">
        <f ca="1">IF($EI485="","",VLOOKUP(EI485,Invoer!$F$15:$AU$1999,3,FALSE))</f>
        <v/>
      </c>
      <c r="EM485" s="599" t="str">
        <f ca="1">IF($EI485="","",IF(EL485&lt;&gt;"Liq","",VLOOKUP(EI485,Invoer!$F$15:$AU$1999,4,FALSE)))</f>
        <v/>
      </c>
      <c r="EN485" s="599" t="str">
        <f ca="1">IF($EI485="","",VLOOKUP(EI485,Invoer!$F$15:$AU$1999,6,FALSE))</f>
        <v/>
      </c>
      <c r="EO485" s="599" t="str">
        <f ca="1">IF(EI485="","",VLOOKUP(EI485,Invoer!$F$15:$AU$1999,9,FALSE))</f>
        <v/>
      </c>
      <c r="EP485" s="599" t="str">
        <f ca="1">IF(EI485="","",VLOOKUP(EI485,Invoer!$F$15:$AU$1999,10,FALSE))</f>
        <v/>
      </c>
      <c r="EQ485" s="599" t="str">
        <f ca="1">IF(EI485="","",VLOOKUP(EI485,Invoer!$F$15:$AU$1999,11,FALSE))</f>
        <v/>
      </c>
      <c r="ER485" s="662" t="str">
        <f ca="1">IF(EI485="","",VLOOKUP(EI485,Invoer!CQ:CS,3,FALSE))</f>
        <v/>
      </c>
      <c r="ES485" s="662" t="str">
        <f t="shared" ca="1" si="247"/>
        <v/>
      </c>
      <c r="ET485" s="513" t="str">
        <f t="shared" ca="1" si="248"/>
        <v/>
      </c>
      <c r="EU485" s="112" t="str">
        <f t="shared" ca="1" si="249"/>
        <v/>
      </c>
      <c r="EV485" s="83" t="s">
        <v>160</v>
      </c>
      <c r="EW485" s="682" t="str">
        <f t="shared" ca="1" si="250"/>
        <v/>
      </c>
      <c r="EX485" s="662" t="str">
        <f t="shared" ca="1" si="251"/>
        <v/>
      </c>
      <c r="EY485"/>
      <c r="EZ485" s="56" t="e">
        <f t="shared" ca="1" si="259"/>
        <v>#VALUE!</v>
      </c>
      <c r="FA485" s="56" t="e">
        <f t="shared" ca="1" si="260"/>
        <v>#VALUE!</v>
      </c>
      <c r="FE485"/>
      <c r="FI485"/>
      <c r="FJ485"/>
    </row>
    <row r="486" spans="29:166" ht="12" customHeight="1" x14ac:dyDescent="0.2">
      <c r="AC486" s="435" t="str">
        <f>IF($AC$7&lt;3,Invoer!DR491,IF($AC$7=3,Invoer!BT491,"x"))</f>
        <v>x</v>
      </c>
      <c r="AD486" s="599" t="str">
        <f t="shared" si="252"/>
        <v/>
      </c>
      <c r="AE486" s="673" t="str">
        <f>IF($AD486="","",VLOOKUP(AD486,Invoer!$F$15:$AU$1999,2,FALSE))</f>
        <v/>
      </c>
      <c r="AF486" s="599" t="str">
        <f t="shared" si="253"/>
        <v/>
      </c>
      <c r="AG486" s="599" t="str">
        <f>IF($AD486="","",VLOOKUP(AD486,Invoer!$F$15:$AU$1999,3,FALSE))</f>
        <v/>
      </c>
      <c r="AH486" s="599" t="str">
        <f>IF($AD486="","",IF(AG486&lt;&gt;"Liq","",VLOOKUP(AD486,Invoer!$F$15:$AU$1999,4,FALSE)))</f>
        <v/>
      </c>
      <c r="AI486" s="677" t="str">
        <f>IF($AD486="","",VLOOKUP(AD486,Invoer!$F$15:$AU$1999,5,FALSE))</f>
        <v/>
      </c>
      <c r="AJ486" s="599" t="str">
        <f>IF($AD486="","",VLOOKUP(AD486,Invoer!$F$15:$AU$1999,6,FALSE))</f>
        <v/>
      </c>
      <c r="AK486" s="599" t="str">
        <f>IF($AD486="","",VLOOKUP(AD486,Invoer!$F$15:$AU$1999,9,FALSE))</f>
        <v/>
      </c>
      <c r="AL486" s="599" t="str">
        <f>IF($AD486="","",VLOOKUP(AD486,Invoer!$F$15:$AU$1999,10,FALSE))</f>
        <v/>
      </c>
      <c r="AM486" s="599" t="str">
        <f>IF($AD486="","",VLOOKUP(AD486,Invoer!$F$15:$BB$1999,14,FALSE))</f>
        <v/>
      </c>
      <c r="AN486" s="599" t="str">
        <f>IF($AD486="","",VLOOKUP(AD486,Invoer!$F$15:$AU$1999,11,FALSE))</f>
        <v/>
      </c>
      <c r="AO486" s="662" t="str">
        <f>IF($AD486="","",VLOOKUP(AD486,Invoer!$F$15:$AU$1999,15,FALSE))</f>
        <v/>
      </c>
      <c r="AP486" s="599" t="str">
        <f>IF($AD486="","",VLOOKUP(AD486,Invoer!$F$15:$AU$1999,19,FALSE))</f>
        <v/>
      </c>
      <c r="AQ486" s="662" t="str">
        <f>IF($AD486="","",VLOOKUP(AD486,Invoer!$F$15:$AU$1999,24,FALSE))</f>
        <v/>
      </c>
      <c r="AR486" s="662" t="str">
        <f>IF($AD486="","",VLOOKUP(AD486,Invoer!$F$15:$AU$1999,17,FALSE))</f>
        <v/>
      </c>
      <c r="AS486" s="678" t="str">
        <f t="shared" si="261"/>
        <v/>
      </c>
      <c r="AT486" s="676" t="str">
        <f t="shared" si="241"/>
        <v/>
      </c>
      <c r="AU486" s="77" t="e">
        <f t="shared" si="242"/>
        <v>#VALUE!</v>
      </c>
      <c r="AW486" s="57"/>
      <c r="AX486" s="57"/>
      <c r="BA486" s="83" t="e">
        <f ca="1">Invoer!DW491</f>
        <v>#N/A</v>
      </c>
      <c r="BB486" s="599" t="str">
        <f t="shared" ca="1" si="254"/>
        <v/>
      </c>
      <c r="BC486" s="673" t="str">
        <f ca="1">IF($BB486="","",VLOOKUP(BB486,Invoer!$F$15:$AU$1999,2,FALSE))</f>
        <v/>
      </c>
      <c r="BD486" s="599" t="str">
        <f t="shared" ca="1" si="255"/>
        <v/>
      </c>
      <c r="BE486" s="599" t="str">
        <f ca="1">IF($BB486="","",VLOOKUP(BB486,Invoer!$F$15:$AU$1999,5,FALSE))</f>
        <v/>
      </c>
      <c r="BF486" s="599" t="str">
        <f ca="1">IF($BB486="","",VLOOKUP(BB486,Invoer!$F$15:$AU$1999,6,FALSE))</f>
        <v/>
      </c>
      <c r="BG486" s="599" t="str">
        <f ca="1">IF($BB486="","",VLOOKUP(BB486,Invoer!$F$15:$AU$1999,9,FALSE))</f>
        <v/>
      </c>
      <c r="BH486" s="599" t="str">
        <f ca="1">IF($BB486="","",VLOOKUP(BB486,Invoer!$F$15:$AU$1999,10,FALSE))</f>
        <v/>
      </c>
      <c r="BI486" s="599" t="str">
        <f ca="1">IF($BB486="","",VLOOKUP(BB486,Invoer!$F$15:$BB$1999,14,FALSE))</f>
        <v/>
      </c>
      <c r="BJ486" s="599" t="str">
        <f ca="1">IF($BB486="","",VLOOKUP(BB486,Invoer!$F$15:$AU$1999,11,FALSE))</f>
        <v/>
      </c>
      <c r="BK486" s="662" t="str">
        <f t="shared" ca="1" si="256"/>
        <v/>
      </c>
      <c r="BL486" s="662" t="str">
        <f t="shared" ca="1" si="257"/>
        <v/>
      </c>
      <c r="BM486" s="679" t="str">
        <f t="shared" ca="1" si="258"/>
        <v/>
      </c>
      <c r="BN486" s="662" t="str">
        <f t="shared" ca="1" si="264"/>
        <v/>
      </c>
      <c r="BO486" s="662" t="str">
        <f ca="1">IF($BB486="","",VLOOKUP(BB486,Invoer!$F$15:$AU$1999,15,FALSE))</f>
        <v/>
      </c>
      <c r="BP486" s="662" t="str">
        <f ca="1">IF($BB486="","",VLOOKUP(BB486,Invoer!$F$15:$AU$1999,24,FALSE))</f>
        <v/>
      </c>
      <c r="BQ486" s="662" t="str">
        <f ca="1">IF($BB486="","",VLOOKUP(BB486,Invoer!$F$15:$AU$1999,17,FALSE))</f>
        <v/>
      </c>
      <c r="BS486" s="73" t="e">
        <f t="shared" ca="1" si="262"/>
        <v>#VALUE!</v>
      </c>
      <c r="BT486" s="57" t="str">
        <f t="shared" ca="1" si="263"/>
        <v/>
      </c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O486" s="61" t="e">
        <f ca="1">IF($DN$4&lt;3,Invoer!EB491,Invoer!EA491)</f>
        <v>#N/A</v>
      </c>
      <c r="DP486" s="599" t="str">
        <f t="shared" ca="1" si="243"/>
        <v/>
      </c>
      <c r="DQ486" s="673" t="str">
        <f ca="1">IF($DP486="","",VLOOKUP(DP486,Invoer!$F$15:$AU$1999,2,FALSE))</f>
        <v/>
      </c>
      <c r="DR486" s="599" t="str">
        <f t="shared" ca="1" si="244"/>
        <v/>
      </c>
      <c r="DS486" s="599" t="str">
        <f ca="1">IF($DP486="","",VLOOKUP(DP486,Invoer!$F$15:$AU$1999,3,FALSE))</f>
        <v/>
      </c>
      <c r="DT486" s="599" t="str">
        <f ca="1">IF($DP486="","",IF(DS486&lt;&gt;"Liq","",VLOOKUP(DP486,Invoer!$F$15:$AU$1999,4,FALSE)))</f>
        <v/>
      </c>
      <c r="DU486" s="599" t="str">
        <f ca="1">IF($DP486="","",VLOOKUP(DP486,Invoer!$F$15:$AU$1999,5,FALSE))</f>
        <v/>
      </c>
      <c r="DV486" s="599" t="str">
        <f ca="1">IF($DP486="","",VLOOKUP(DP486,Invoer!$F$15:$AU$1999,6,FALSE))</f>
        <v/>
      </c>
      <c r="DW486" s="599" t="str">
        <f ca="1">IF($DP486="","",VLOOKUP(DP486,Invoer!$F$15:$AU$1999,9,FALSE))</f>
        <v/>
      </c>
      <c r="DX486" s="599" t="str">
        <f ca="1">IF($DP486="","",VLOOKUP(DP486,Invoer!$F$15:$AU$1999,10,FALSE))</f>
        <v/>
      </c>
      <c r="DY486" s="595" t="str">
        <f ca="1">IF($DP486="","",VLOOKUP(DP486,Invoer!$F$15:$AU$1999,11,FALSE))</f>
        <v/>
      </c>
      <c r="DZ486" s="662" t="str">
        <f ca="1">IF($DP486="","",IF($DN$4&gt;2,"",VLOOKUP(DP486,Invoer!CQ:CS,3,FALSE)))</f>
        <v/>
      </c>
      <c r="EA486" s="541" t="str">
        <f ca="1">IF($DP486="","",IF(ISERROR(DQ486),0,IF($DN$4&lt;3,"",VLOOKUP(DP486,Invoer!$F$15:$AU$1999,15,FALSE))))</f>
        <v/>
      </c>
      <c r="EB486" s="595" t="str">
        <f ca="1">IF($DP486="","",IF($DN$4&lt;3,"",VLOOKUP(DP486,Invoer!$F$15:$AU$1999,19,FALSE)))</f>
        <v/>
      </c>
      <c r="EC486" s="541" t="str">
        <f ca="1">IF($DP486="","",IF(ISERROR(DQ486),0,IF($DN$4&lt;3,"",VLOOKUP(DP486,Invoer!$F$15:$AU$1999,24,FALSE))))</f>
        <v/>
      </c>
      <c r="ED486" s="541" t="str">
        <f ca="1">IF($DP486="","",IF(ISERROR(DQ486),0,IF($DN$4&lt;3,"",VLOOKUP(DP486,Invoer!$F$15:$AU$1999,17,FALSE))))</f>
        <v/>
      </c>
      <c r="EH486" s="89" t="e">
        <f ca="1">Invoer!CP491</f>
        <v>#N/A</v>
      </c>
      <c r="EI486" s="599" t="str">
        <f t="shared" ca="1" si="245"/>
        <v/>
      </c>
      <c r="EJ486" s="673" t="str">
        <f ca="1">IF(EI486="","",VLOOKUP(EI486,Invoer!$F$15:$AU$1999,2,FALSE))</f>
        <v/>
      </c>
      <c r="EK486" s="599" t="str">
        <f t="shared" ca="1" si="246"/>
        <v/>
      </c>
      <c r="EL486" s="599" t="str">
        <f ca="1">IF($EI486="","",VLOOKUP(EI486,Invoer!$F$15:$AU$1999,3,FALSE))</f>
        <v/>
      </c>
      <c r="EM486" s="599" t="str">
        <f ca="1">IF($EI486="","",IF(EL486&lt;&gt;"Liq","",VLOOKUP(EI486,Invoer!$F$15:$AU$1999,4,FALSE)))</f>
        <v/>
      </c>
      <c r="EN486" s="599" t="str">
        <f ca="1">IF($EI486="","",VLOOKUP(EI486,Invoer!$F$15:$AU$1999,6,FALSE))</f>
        <v/>
      </c>
      <c r="EO486" s="599" t="str">
        <f ca="1">IF(EI486="","",VLOOKUP(EI486,Invoer!$F$15:$AU$1999,9,FALSE))</f>
        <v/>
      </c>
      <c r="EP486" s="599" t="str">
        <f ca="1">IF(EI486="","",VLOOKUP(EI486,Invoer!$F$15:$AU$1999,10,FALSE))</f>
        <v/>
      </c>
      <c r="EQ486" s="599" t="str">
        <f ca="1">IF(EI486="","",VLOOKUP(EI486,Invoer!$F$15:$AU$1999,11,FALSE))</f>
        <v/>
      </c>
      <c r="ER486" s="662" t="str">
        <f ca="1">IF(EI486="","",VLOOKUP(EI486,Invoer!CQ:CS,3,FALSE))</f>
        <v/>
      </c>
      <c r="ES486" s="662" t="str">
        <f t="shared" ca="1" si="247"/>
        <v/>
      </c>
      <c r="ET486" s="513" t="str">
        <f t="shared" ca="1" si="248"/>
        <v/>
      </c>
      <c r="EU486" s="112" t="str">
        <f t="shared" ca="1" si="249"/>
        <v/>
      </c>
      <c r="EV486" s="83" t="s">
        <v>160</v>
      </c>
      <c r="EW486" s="682" t="str">
        <f t="shared" ca="1" si="250"/>
        <v/>
      </c>
      <c r="EX486" s="662" t="str">
        <f t="shared" ca="1" si="251"/>
        <v/>
      </c>
      <c r="EY486"/>
      <c r="EZ486" s="56" t="e">
        <f t="shared" ca="1" si="259"/>
        <v>#VALUE!</v>
      </c>
      <c r="FA486" s="56" t="e">
        <f t="shared" ca="1" si="260"/>
        <v>#VALUE!</v>
      </c>
      <c r="FE486"/>
      <c r="FI486"/>
      <c r="FJ486"/>
    </row>
    <row r="487" spans="29:166" ht="12" customHeight="1" x14ac:dyDescent="0.2">
      <c r="AC487" s="435" t="str">
        <f>IF($AC$7&lt;3,Invoer!DR492,IF($AC$7=3,Invoer!BT492,"x"))</f>
        <v>x</v>
      </c>
      <c r="AD487" s="599" t="str">
        <f t="shared" si="252"/>
        <v/>
      </c>
      <c r="AE487" s="673" t="str">
        <f>IF($AD487="","",VLOOKUP(AD487,Invoer!$F$15:$AU$1999,2,FALSE))</f>
        <v/>
      </c>
      <c r="AF487" s="599" t="str">
        <f t="shared" si="253"/>
        <v/>
      </c>
      <c r="AG487" s="599" t="str">
        <f>IF($AD487="","",VLOOKUP(AD487,Invoer!$F$15:$AU$1999,3,FALSE))</f>
        <v/>
      </c>
      <c r="AH487" s="599" t="str">
        <f>IF($AD487="","",IF(AG487&lt;&gt;"Liq","",VLOOKUP(AD487,Invoer!$F$15:$AU$1999,4,FALSE)))</f>
        <v/>
      </c>
      <c r="AI487" s="677" t="str">
        <f>IF($AD487="","",VLOOKUP(AD487,Invoer!$F$15:$AU$1999,5,FALSE))</f>
        <v/>
      </c>
      <c r="AJ487" s="599" t="str">
        <f>IF($AD487="","",VLOOKUP(AD487,Invoer!$F$15:$AU$1999,6,FALSE))</f>
        <v/>
      </c>
      <c r="AK487" s="599" t="str">
        <f>IF($AD487="","",VLOOKUP(AD487,Invoer!$F$15:$AU$1999,9,FALSE))</f>
        <v/>
      </c>
      <c r="AL487" s="599" t="str">
        <f>IF($AD487="","",VLOOKUP(AD487,Invoer!$F$15:$AU$1999,10,FALSE))</f>
        <v/>
      </c>
      <c r="AM487" s="599" t="str">
        <f>IF($AD487="","",VLOOKUP(AD487,Invoer!$F$15:$BB$1999,14,FALSE))</f>
        <v/>
      </c>
      <c r="AN487" s="599" t="str">
        <f>IF($AD487="","",VLOOKUP(AD487,Invoer!$F$15:$AU$1999,11,FALSE))</f>
        <v/>
      </c>
      <c r="AO487" s="662" t="str">
        <f>IF($AD487="","",VLOOKUP(AD487,Invoer!$F$15:$AU$1999,15,FALSE))</f>
        <v/>
      </c>
      <c r="AP487" s="599" t="str">
        <f>IF($AD487="","",VLOOKUP(AD487,Invoer!$F$15:$AU$1999,19,FALSE))</f>
        <v/>
      </c>
      <c r="AQ487" s="662" t="str">
        <f>IF($AD487="","",VLOOKUP(AD487,Invoer!$F$15:$AU$1999,24,FALSE))</f>
        <v/>
      </c>
      <c r="AR487" s="662" t="str">
        <f>IF($AD487="","",VLOOKUP(AD487,Invoer!$F$15:$AU$1999,17,FALSE))</f>
        <v/>
      </c>
      <c r="AS487" s="678" t="str">
        <f t="shared" si="261"/>
        <v/>
      </c>
      <c r="AT487" s="676" t="str">
        <f t="shared" si="241"/>
        <v/>
      </c>
      <c r="AU487" s="77" t="e">
        <f t="shared" si="242"/>
        <v>#VALUE!</v>
      </c>
      <c r="AW487" s="57"/>
      <c r="AX487" s="57"/>
      <c r="BA487" s="83" t="e">
        <f ca="1">Invoer!DW492</f>
        <v>#N/A</v>
      </c>
      <c r="BB487" s="599" t="str">
        <f t="shared" ca="1" si="254"/>
        <v/>
      </c>
      <c r="BC487" s="673" t="str">
        <f ca="1">IF($BB487="","",VLOOKUP(BB487,Invoer!$F$15:$AU$1999,2,FALSE))</f>
        <v/>
      </c>
      <c r="BD487" s="599" t="str">
        <f t="shared" ca="1" si="255"/>
        <v/>
      </c>
      <c r="BE487" s="599" t="str">
        <f ca="1">IF($BB487="","",VLOOKUP(BB487,Invoer!$F$15:$AU$1999,5,FALSE))</f>
        <v/>
      </c>
      <c r="BF487" s="599" t="str">
        <f ca="1">IF($BB487="","",VLOOKUP(BB487,Invoer!$F$15:$AU$1999,6,FALSE))</f>
        <v/>
      </c>
      <c r="BG487" s="599" t="str">
        <f ca="1">IF($BB487="","",VLOOKUP(BB487,Invoer!$F$15:$AU$1999,9,FALSE))</f>
        <v/>
      </c>
      <c r="BH487" s="599" t="str">
        <f ca="1">IF($BB487="","",VLOOKUP(BB487,Invoer!$F$15:$AU$1999,10,FALSE))</f>
        <v/>
      </c>
      <c r="BI487" s="599" t="str">
        <f ca="1">IF($BB487="","",VLOOKUP(BB487,Invoer!$F$15:$BB$1999,14,FALSE))</f>
        <v/>
      </c>
      <c r="BJ487" s="599" t="str">
        <f ca="1">IF($BB487="","",VLOOKUP(BB487,Invoer!$F$15:$AU$1999,11,FALSE))</f>
        <v/>
      </c>
      <c r="BK487" s="662" t="str">
        <f t="shared" ca="1" si="256"/>
        <v/>
      </c>
      <c r="BL487" s="662" t="str">
        <f t="shared" ca="1" si="257"/>
        <v/>
      </c>
      <c r="BM487" s="679" t="str">
        <f t="shared" ca="1" si="258"/>
        <v/>
      </c>
      <c r="BN487" s="662" t="str">
        <f t="shared" ca="1" si="264"/>
        <v/>
      </c>
      <c r="BO487" s="662" t="str">
        <f ca="1">IF($BB487="","",VLOOKUP(BB487,Invoer!$F$15:$AU$1999,15,FALSE))</f>
        <v/>
      </c>
      <c r="BP487" s="662" t="str">
        <f ca="1">IF($BB487="","",VLOOKUP(BB487,Invoer!$F$15:$AU$1999,24,FALSE))</f>
        <v/>
      </c>
      <c r="BQ487" s="662" t="str">
        <f ca="1">IF($BB487="","",VLOOKUP(BB487,Invoer!$F$15:$AU$1999,17,FALSE))</f>
        <v/>
      </c>
      <c r="BS487" s="73" t="e">
        <f t="shared" ca="1" si="262"/>
        <v>#VALUE!</v>
      </c>
      <c r="BT487" s="57" t="str">
        <f t="shared" ca="1" si="263"/>
        <v/>
      </c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O487" s="61" t="e">
        <f ca="1">IF($DN$4&lt;3,Invoer!EB492,Invoer!EA492)</f>
        <v>#N/A</v>
      </c>
      <c r="DP487" s="599" t="str">
        <f t="shared" ca="1" si="243"/>
        <v/>
      </c>
      <c r="DQ487" s="673" t="str">
        <f ca="1">IF($DP487="","",VLOOKUP(DP487,Invoer!$F$15:$AU$1999,2,FALSE))</f>
        <v/>
      </c>
      <c r="DR487" s="599" t="str">
        <f t="shared" ca="1" si="244"/>
        <v/>
      </c>
      <c r="DS487" s="599" t="str">
        <f ca="1">IF($DP487="","",VLOOKUP(DP487,Invoer!$F$15:$AU$1999,3,FALSE))</f>
        <v/>
      </c>
      <c r="DT487" s="599" t="str">
        <f ca="1">IF($DP487="","",IF(DS487&lt;&gt;"Liq","",VLOOKUP(DP487,Invoer!$F$15:$AU$1999,4,FALSE)))</f>
        <v/>
      </c>
      <c r="DU487" s="599" t="str">
        <f ca="1">IF($DP487="","",VLOOKUP(DP487,Invoer!$F$15:$AU$1999,5,FALSE))</f>
        <v/>
      </c>
      <c r="DV487" s="599" t="str">
        <f ca="1">IF($DP487="","",VLOOKUP(DP487,Invoer!$F$15:$AU$1999,6,FALSE))</f>
        <v/>
      </c>
      <c r="DW487" s="599" t="str">
        <f ca="1">IF($DP487="","",VLOOKUP(DP487,Invoer!$F$15:$AU$1999,9,FALSE))</f>
        <v/>
      </c>
      <c r="DX487" s="599" t="str">
        <f ca="1">IF($DP487="","",VLOOKUP(DP487,Invoer!$F$15:$AU$1999,10,FALSE))</f>
        <v/>
      </c>
      <c r="DY487" s="595" t="str">
        <f ca="1">IF($DP487="","",VLOOKUP(DP487,Invoer!$F$15:$AU$1999,11,FALSE))</f>
        <v/>
      </c>
      <c r="DZ487" s="662" t="str">
        <f ca="1">IF($DP487="","",IF($DN$4&gt;2,"",VLOOKUP(DP487,Invoer!CQ:CS,3,FALSE)))</f>
        <v/>
      </c>
      <c r="EA487" s="541" t="str">
        <f ca="1">IF($DP487="","",IF(ISERROR(DQ487),0,IF($DN$4&lt;3,"",VLOOKUP(DP487,Invoer!$F$15:$AU$1999,15,FALSE))))</f>
        <v/>
      </c>
      <c r="EB487" s="595" t="str">
        <f ca="1">IF($DP487="","",IF($DN$4&lt;3,"",VLOOKUP(DP487,Invoer!$F$15:$AU$1999,19,FALSE)))</f>
        <v/>
      </c>
      <c r="EC487" s="541" t="str">
        <f ca="1">IF($DP487="","",IF(ISERROR(DQ487),0,IF($DN$4&lt;3,"",VLOOKUP(DP487,Invoer!$F$15:$AU$1999,24,FALSE))))</f>
        <v/>
      </c>
      <c r="ED487" s="541" t="str">
        <f ca="1">IF($DP487="","",IF(ISERROR(DQ487),0,IF($DN$4&lt;3,"",VLOOKUP(DP487,Invoer!$F$15:$AU$1999,17,FALSE))))</f>
        <v/>
      </c>
      <c r="EH487" s="89" t="e">
        <f ca="1">Invoer!CP492</f>
        <v>#N/A</v>
      </c>
      <c r="EI487" s="599" t="str">
        <f t="shared" ca="1" si="245"/>
        <v/>
      </c>
      <c r="EJ487" s="673" t="str">
        <f ca="1">IF(EI487="","",VLOOKUP(EI487,Invoer!$F$15:$AU$1999,2,FALSE))</f>
        <v/>
      </c>
      <c r="EK487" s="599" t="str">
        <f t="shared" ca="1" si="246"/>
        <v/>
      </c>
      <c r="EL487" s="599" t="str">
        <f ca="1">IF($EI487="","",VLOOKUP(EI487,Invoer!$F$15:$AU$1999,3,FALSE))</f>
        <v/>
      </c>
      <c r="EM487" s="599" t="str">
        <f ca="1">IF($EI487="","",IF(EL487&lt;&gt;"Liq","",VLOOKUP(EI487,Invoer!$F$15:$AU$1999,4,FALSE)))</f>
        <v/>
      </c>
      <c r="EN487" s="599" t="str">
        <f ca="1">IF($EI487="","",VLOOKUP(EI487,Invoer!$F$15:$AU$1999,6,FALSE))</f>
        <v/>
      </c>
      <c r="EO487" s="599" t="str">
        <f ca="1">IF(EI487="","",VLOOKUP(EI487,Invoer!$F$15:$AU$1999,9,FALSE))</f>
        <v/>
      </c>
      <c r="EP487" s="599" t="str">
        <f ca="1">IF(EI487="","",VLOOKUP(EI487,Invoer!$F$15:$AU$1999,10,FALSE))</f>
        <v/>
      </c>
      <c r="EQ487" s="599" t="str">
        <f ca="1">IF(EI487="","",VLOOKUP(EI487,Invoer!$F$15:$AU$1999,11,FALSE))</f>
        <v/>
      </c>
      <c r="ER487" s="662" t="str">
        <f ca="1">IF(EI487="","",VLOOKUP(EI487,Invoer!CQ:CS,3,FALSE))</f>
        <v/>
      </c>
      <c r="ES487" s="662" t="str">
        <f t="shared" ca="1" si="247"/>
        <v/>
      </c>
      <c r="ET487" s="513" t="str">
        <f t="shared" ca="1" si="248"/>
        <v/>
      </c>
      <c r="EU487" s="112" t="str">
        <f t="shared" ca="1" si="249"/>
        <v/>
      </c>
      <c r="EV487" s="83" t="s">
        <v>160</v>
      </c>
      <c r="EW487" s="682" t="str">
        <f t="shared" ca="1" si="250"/>
        <v/>
      </c>
      <c r="EX487" s="662" t="str">
        <f t="shared" ca="1" si="251"/>
        <v/>
      </c>
      <c r="EY487"/>
      <c r="EZ487" s="56" t="e">
        <f t="shared" ca="1" si="259"/>
        <v>#VALUE!</v>
      </c>
      <c r="FA487" s="56" t="e">
        <f t="shared" ca="1" si="260"/>
        <v>#VALUE!</v>
      </c>
      <c r="FE487"/>
      <c r="FI487"/>
      <c r="FJ487"/>
    </row>
    <row r="488" spans="29:166" ht="12" customHeight="1" x14ac:dyDescent="0.2">
      <c r="AC488" s="435" t="str">
        <f>IF($AC$7&lt;3,Invoer!DR493,IF($AC$7=3,Invoer!BT493,"x"))</f>
        <v>x</v>
      </c>
      <c r="AD488" s="599" t="str">
        <f t="shared" si="252"/>
        <v/>
      </c>
      <c r="AE488" s="673" t="str">
        <f>IF($AD488="","",VLOOKUP(AD488,Invoer!$F$15:$AU$1999,2,FALSE))</f>
        <v/>
      </c>
      <c r="AF488" s="599" t="str">
        <f t="shared" si="253"/>
        <v/>
      </c>
      <c r="AG488" s="599" t="str">
        <f>IF($AD488="","",VLOOKUP(AD488,Invoer!$F$15:$AU$1999,3,FALSE))</f>
        <v/>
      </c>
      <c r="AH488" s="599" t="str">
        <f>IF($AD488="","",IF(AG488&lt;&gt;"Liq","",VLOOKUP(AD488,Invoer!$F$15:$AU$1999,4,FALSE)))</f>
        <v/>
      </c>
      <c r="AI488" s="677" t="str">
        <f>IF($AD488="","",VLOOKUP(AD488,Invoer!$F$15:$AU$1999,5,FALSE))</f>
        <v/>
      </c>
      <c r="AJ488" s="599" t="str">
        <f>IF($AD488="","",VLOOKUP(AD488,Invoer!$F$15:$AU$1999,6,FALSE))</f>
        <v/>
      </c>
      <c r="AK488" s="599" t="str">
        <f>IF($AD488="","",VLOOKUP(AD488,Invoer!$F$15:$AU$1999,9,FALSE))</f>
        <v/>
      </c>
      <c r="AL488" s="599" t="str">
        <f>IF($AD488="","",VLOOKUP(AD488,Invoer!$F$15:$AU$1999,10,FALSE))</f>
        <v/>
      </c>
      <c r="AM488" s="599" t="str">
        <f>IF($AD488="","",VLOOKUP(AD488,Invoer!$F$15:$BB$1999,14,FALSE))</f>
        <v/>
      </c>
      <c r="AN488" s="599" t="str">
        <f>IF($AD488="","",VLOOKUP(AD488,Invoer!$F$15:$AU$1999,11,FALSE))</f>
        <v/>
      </c>
      <c r="AO488" s="662" t="str">
        <f>IF($AD488="","",VLOOKUP(AD488,Invoer!$F$15:$AU$1999,15,FALSE))</f>
        <v/>
      </c>
      <c r="AP488" s="599" t="str">
        <f>IF($AD488="","",VLOOKUP(AD488,Invoer!$F$15:$AU$1999,19,FALSE))</f>
        <v/>
      </c>
      <c r="AQ488" s="662" t="str">
        <f>IF($AD488="","",VLOOKUP(AD488,Invoer!$F$15:$AU$1999,24,FALSE))</f>
        <v/>
      </c>
      <c r="AR488" s="662" t="str">
        <f>IF($AD488="","",VLOOKUP(AD488,Invoer!$F$15:$AU$1999,17,FALSE))</f>
        <v/>
      </c>
      <c r="AS488" s="678" t="str">
        <f t="shared" si="261"/>
        <v/>
      </c>
      <c r="AT488" s="676" t="str">
        <f t="shared" si="241"/>
        <v/>
      </c>
      <c r="AU488" s="77" t="e">
        <f t="shared" si="242"/>
        <v>#VALUE!</v>
      </c>
      <c r="AW488" s="57"/>
      <c r="AX488" s="57"/>
      <c r="BA488" s="83" t="e">
        <f ca="1">Invoer!DW493</f>
        <v>#N/A</v>
      </c>
      <c r="BB488" s="599" t="str">
        <f t="shared" ca="1" si="254"/>
        <v/>
      </c>
      <c r="BC488" s="673" t="str">
        <f ca="1">IF($BB488="","",VLOOKUP(BB488,Invoer!$F$15:$AU$1999,2,FALSE))</f>
        <v/>
      </c>
      <c r="BD488" s="599" t="str">
        <f t="shared" ca="1" si="255"/>
        <v/>
      </c>
      <c r="BE488" s="599" t="str">
        <f ca="1">IF($BB488="","",VLOOKUP(BB488,Invoer!$F$15:$AU$1999,5,FALSE))</f>
        <v/>
      </c>
      <c r="BF488" s="599" t="str">
        <f ca="1">IF($BB488="","",VLOOKUP(BB488,Invoer!$F$15:$AU$1999,6,FALSE))</f>
        <v/>
      </c>
      <c r="BG488" s="599" t="str">
        <f ca="1">IF($BB488="","",VLOOKUP(BB488,Invoer!$F$15:$AU$1999,9,FALSE))</f>
        <v/>
      </c>
      <c r="BH488" s="599" t="str">
        <f ca="1">IF($BB488="","",VLOOKUP(BB488,Invoer!$F$15:$AU$1999,10,FALSE))</f>
        <v/>
      </c>
      <c r="BI488" s="599" t="str">
        <f ca="1">IF($BB488="","",VLOOKUP(BB488,Invoer!$F$15:$BB$1999,14,FALSE))</f>
        <v/>
      </c>
      <c r="BJ488" s="599" t="str">
        <f ca="1">IF($BB488="","",VLOOKUP(BB488,Invoer!$F$15:$AU$1999,11,FALSE))</f>
        <v/>
      </c>
      <c r="BK488" s="662" t="str">
        <f t="shared" ca="1" si="256"/>
        <v/>
      </c>
      <c r="BL488" s="662" t="str">
        <f t="shared" ca="1" si="257"/>
        <v/>
      </c>
      <c r="BM488" s="679" t="str">
        <f t="shared" ca="1" si="258"/>
        <v/>
      </c>
      <c r="BN488" s="662" t="str">
        <f t="shared" ca="1" si="264"/>
        <v/>
      </c>
      <c r="BO488" s="662" t="str">
        <f ca="1">IF($BB488="","",VLOOKUP(BB488,Invoer!$F$15:$AU$1999,15,FALSE))</f>
        <v/>
      </c>
      <c r="BP488" s="662" t="str">
        <f ca="1">IF($BB488="","",VLOOKUP(BB488,Invoer!$F$15:$AU$1999,24,FALSE))</f>
        <v/>
      </c>
      <c r="BQ488" s="662" t="str">
        <f ca="1">IF($BB488="","",VLOOKUP(BB488,Invoer!$F$15:$AU$1999,17,FALSE))</f>
        <v/>
      </c>
      <c r="BS488" s="73" t="e">
        <f t="shared" ca="1" si="262"/>
        <v>#VALUE!</v>
      </c>
      <c r="BT488" s="57" t="str">
        <f t="shared" ca="1" si="263"/>
        <v/>
      </c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O488" s="61" t="e">
        <f ca="1">IF($DN$4&lt;3,Invoer!EB493,Invoer!EA493)</f>
        <v>#N/A</v>
      </c>
      <c r="DP488" s="599" t="str">
        <f t="shared" ca="1" si="243"/>
        <v/>
      </c>
      <c r="DQ488" s="673" t="str">
        <f ca="1">IF($DP488="","",VLOOKUP(DP488,Invoer!$F$15:$AU$1999,2,FALSE))</f>
        <v/>
      </c>
      <c r="DR488" s="599" t="str">
        <f t="shared" ca="1" si="244"/>
        <v/>
      </c>
      <c r="DS488" s="599" t="str">
        <f ca="1">IF($DP488="","",VLOOKUP(DP488,Invoer!$F$15:$AU$1999,3,FALSE))</f>
        <v/>
      </c>
      <c r="DT488" s="599" t="str">
        <f ca="1">IF($DP488="","",IF(DS488&lt;&gt;"Liq","",VLOOKUP(DP488,Invoer!$F$15:$AU$1999,4,FALSE)))</f>
        <v/>
      </c>
      <c r="DU488" s="599" t="str">
        <f ca="1">IF($DP488="","",VLOOKUP(DP488,Invoer!$F$15:$AU$1999,5,FALSE))</f>
        <v/>
      </c>
      <c r="DV488" s="599" t="str">
        <f ca="1">IF($DP488="","",VLOOKUP(DP488,Invoer!$F$15:$AU$1999,6,FALSE))</f>
        <v/>
      </c>
      <c r="DW488" s="599" t="str">
        <f ca="1">IF($DP488="","",VLOOKUP(DP488,Invoer!$F$15:$AU$1999,9,FALSE))</f>
        <v/>
      </c>
      <c r="DX488" s="599" t="str">
        <f ca="1">IF($DP488="","",VLOOKUP(DP488,Invoer!$F$15:$AU$1999,10,FALSE))</f>
        <v/>
      </c>
      <c r="DY488" s="595" t="str">
        <f ca="1">IF($DP488="","",VLOOKUP(DP488,Invoer!$F$15:$AU$1999,11,FALSE))</f>
        <v/>
      </c>
      <c r="DZ488" s="662" t="str">
        <f ca="1">IF($DP488="","",IF($DN$4&gt;2,"",VLOOKUP(DP488,Invoer!CQ:CS,3,FALSE)))</f>
        <v/>
      </c>
      <c r="EA488" s="541" t="str">
        <f ca="1">IF($DP488="","",IF(ISERROR(DQ488),0,IF($DN$4&lt;3,"",VLOOKUP(DP488,Invoer!$F$15:$AU$1999,15,FALSE))))</f>
        <v/>
      </c>
      <c r="EB488" s="595" t="str">
        <f ca="1">IF($DP488="","",IF($DN$4&lt;3,"",VLOOKUP(DP488,Invoer!$F$15:$AU$1999,19,FALSE)))</f>
        <v/>
      </c>
      <c r="EC488" s="541" t="str">
        <f ca="1">IF($DP488="","",IF(ISERROR(DQ488),0,IF($DN$4&lt;3,"",VLOOKUP(DP488,Invoer!$F$15:$AU$1999,24,FALSE))))</f>
        <v/>
      </c>
      <c r="ED488" s="541" t="str">
        <f ca="1">IF($DP488="","",IF(ISERROR(DQ488),0,IF($DN$4&lt;3,"",VLOOKUP(DP488,Invoer!$F$15:$AU$1999,17,FALSE))))</f>
        <v/>
      </c>
      <c r="EH488" s="89" t="e">
        <f ca="1">Invoer!CP493</f>
        <v>#N/A</v>
      </c>
      <c r="EI488" s="599" t="str">
        <f t="shared" ca="1" si="245"/>
        <v/>
      </c>
      <c r="EJ488" s="673" t="str">
        <f ca="1">IF(EI488="","",VLOOKUP(EI488,Invoer!$F$15:$AU$1999,2,FALSE))</f>
        <v/>
      </c>
      <c r="EK488" s="599" t="str">
        <f t="shared" ca="1" si="246"/>
        <v/>
      </c>
      <c r="EL488" s="599" t="str">
        <f ca="1">IF($EI488="","",VLOOKUP(EI488,Invoer!$F$15:$AU$1999,3,FALSE))</f>
        <v/>
      </c>
      <c r="EM488" s="599" t="str">
        <f ca="1">IF($EI488="","",IF(EL488&lt;&gt;"Liq","",VLOOKUP(EI488,Invoer!$F$15:$AU$1999,4,FALSE)))</f>
        <v/>
      </c>
      <c r="EN488" s="599" t="str">
        <f ca="1">IF($EI488="","",VLOOKUP(EI488,Invoer!$F$15:$AU$1999,6,FALSE))</f>
        <v/>
      </c>
      <c r="EO488" s="599" t="str">
        <f ca="1">IF(EI488="","",VLOOKUP(EI488,Invoer!$F$15:$AU$1999,9,FALSE))</f>
        <v/>
      </c>
      <c r="EP488" s="599" t="str">
        <f ca="1">IF(EI488="","",VLOOKUP(EI488,Invoer!$F$15:$AU$1999,10,FALSE))</f>
        <v/>
      </c>
      <c r="EQ488" s="599" t="str">
        <f ca="1">IF(EI488="","",VLOOKUP(EI488,Invoer!$F$15:$AU$1999,11,FALSE))</f>
        <v/>
      </c>
      <c r="ER488" s="662" t="str">
        <f ca="1">IF(EI488="","",VLOOKUP(EI488,Invoer!CQ:CS,3,FALSE))</f>
        <v/>
      </c>
      <c r="ES488" s="662" t="str">
        <f t="shared" ca="1" si="247"/>
        <v/>
      </c>
      <c r="ET488" s="513" t="str">
        <f t="shared" ca="1" si="248"/>
        <v/>
      </c>
      <c r="EU488" s="112" t="str">
        <f t="shared" ca="1" si="249"/>
        <v/>
      </c>
      <c r="EV488" s="83" t="s">
        <v>160</v>
      </c>
      <c r="EW488" s="682" t="str">
        <f t="shared" ca="1" si="250"/>
        <v/>
      </c>
      <c r="EX488" s="662" t="str">
        <f t="shared" ca="1" si="251"/>
        <v/>
      </c>
      <c r="EY488"/>
      <c r="EZ488" s="56" t="e">
        <f t="shared" ca="1" si="259"/>
        <v>#VALUE!</v>
      </c>
      <c r="FA488" s="56" t="e">
        <f t="shared" ca="1" si="260"/>
        <v>#VALUE!</v>
      </c>
      <c r="FE488"/>
      <c r="FI488"/>
      <c r="FJ488"/>
    </row>
    <row r="489" spans="29:166" ht="12" customHeight="1" x14ac:dyDescent="0.2">
      <c r="AC489" s="435" t="str">
        <f>IF($AC$7&lt;3,Invoer!DR494,IF($AC$7=3,Invoer!BT494,"x"))</f>
        <v>x</v>
      </c>
      <c r="AD489" s="599" t="str">
        <f t="shared" si="252"/>
        <v/>
      </c>
      <c r="AE489" s="673" t="str">
        <f>IF($AD489="","",VLOOKUP(AD489,Invoer!$F$15:$AU$1999,2,FALSE))</f>
        <v/>
      </c>
      <c r="AF489" s="599" t="str">
        <f t="shared" si="253"/>
        <v/>
      </c>
      <c r="AG489" s="599" t="str">
        <f>IF($AD489="","",VLOOKUP(AD489,Invoer!$F$15:$AU$1999,3,FALSE))</f>
        <v/>
      </c>
      <c r="AH489" s="599" t="str">
        <f>IF($AD489="","",IF(AG489&lt;&gt;"Liq","",VLOOKUP(AD489,Invoer!$F$15:$AU$1999,4,FALSE)))</f>
        <v/>
      </c>
      <c r="AI489" s="677" t="str">
        <f>IF($AD489="","",VLOOKUP(AD489,Invoer!$F$15:$AU$1999,5,FALSE))</f>
        <v/>
      </c>
      <c r="AJ489" s="599" t="str">
        <f>IF($AD489="","",VLOOKUP(AD489,Invoer!$F$15:$AU$1999,6,FALSE))</f>
        <v/>
      </c>
      <c r="AK489" s="599" t="str">
        <f>IF($AD489="","",VLOOKUP(AD489,Invoer!$F$15:$AU$1999,9,FALSE))</f>
        <v/>
      </c>
      <c r="AL489" s="599" t="str">
        <f>IF($AD489="","",VLOOKUP(AD489,Invoer!$F$15:$AU$1999,10,FALSE))</f>
        <v/>
      </c>
      <c r="AM489" s="599" t="str">
        <f>IF($AD489="","",VLOOKUP(AD489,Invoer!$F$15:$BB$1999,14,FALSE))</f>
        <v/>
      </c>
      <c r="AN489" s="599" t="str">
        <f>IF($AD489="","",VLOOKUP(AD489,Invoer!$F$15:$AU$1999,11,FALSE))</f>
        <v/>
      </c>
      <c r="AO489" s="662" t="str">
        <f>IF($AD489="","",VLOOKUP(AD489,Invoer!$F$15:$AU$1999,15,FALSE))</f>
        <v/>
      </c>
      <c r="AP489" s="599" t="str">
        <f>IF($AD489="","",VLOOKUP(AD489,Invoer!$F$15:$AU$1999,19,FALSE))</f>
        <v/>
      </c>
      <c r="AQ489" s="662" t="str">
        <f>IF($AD489="","",VLOOKUP(AD489,Invoer!$F$15:$AU$1999,24,FALSE))</f>
        <v/>
      </c>
      <c r="AR489" s="662" t="str">
        <f>IF($AD489="","",VLOOKUP(AD489,Invoer!$F$15:$AU$1999,17,FALSE))</f>
        <v/>
      </c>
      <c r="AS489" s="678" t="str">
        <f t="shared" si="261"/>
        <v/>
      </c>
      <c r="AT489" s="676" t="str">
        <f t="shared" si="241"/>
        <v/>
      </c>
      <c r="AU489" s="77" t="e">
        <f t="shared" si="242"/>
        <v>#VALUE!</v>
      </c>
      <c r="AW489" s="57"/>
      <c r="AX489" s="57"/>
      <c r="BA489" s="83" t="e">
        <f ca="1">Invoer!DW494</f>
        <v>#N/A</v>
      </c>
      <c r="BB489" s="599" t="str">
        <f t="shared" ca="1" si="254"/>
        <v/>
      </c>
      <c r="BC489" s="673" t="str">
        <f ca="1">IF($BB489="","",VLOOKUP(BB489,Invoer!$F$15:$AU$1999,2,FALSE))</f>
        <v/>
      </c>
      <c r="BD489" s="599" t="str">
        <f t="shared" ca="1" si="255"/>
        <v/>
      </c>
      <c r="BE489" s="599" t="str">
        <f ca="1">IF($BB489="","",VLOOKUP(BB489,Invoer!$F$15:$AU$1999,5,FALSE))</f>
        <v/>
      </c>
      <c r="BF489" s="599" t="str">
        <f ca="1">IF($BB489="","",VLOOKUP(BB489,Invoer!$F$15:$AU$1999,6,FALSE))</f>
        <v/>
      </c>
      <c r="BG489" s="599" t="str">
        <f ca="1">IF($BB489="","",VLOOKUP(BB489,Invoer!$F$15:$AU$1999,9,FALSE))</f>
        <v/>
      </c>
      <c r="BH489" s="599" t="str">
        <f ca="1">IF($BB489="","",VLOOKUP(BB489,Invoer!$F$15:$AU$1999,10,FALSE))</f>
        <v/>
      </c>
      <c r="BI489" s="599" t="str">
        <f ca="1">IF($BB489="","",VLOOKUP(BB489,Invoer!$F$15:$BB$1999,14,FALSE))</f>
        <v/>
      </c>
      <c r="BJ489" s="599" t="str">
        <f ca="1">IF($BB489="","",VLOOKUP(BB489,Invoer!$F$15:$AU$1999,11,FALSE))</f>
        <v/>
      </c>
      <c r="BK489" s="662" t="str">
        <f t="shared" ca="1" si="256"/>
        <v/>
      </c>
      <c r="BL489" s="662" t="str">
        <f t="shared" ca="1" si="257"/>
        <v/>
      </c>
      <c r="BM489" s="679" t="str">
        <f t="shared" ca="1" si="258"/>
        <v/>
      </c>
      <c r="BN489" s="662" t="str">
        <f t="shared" ca="1" si="264"/>
        <v/>
      </c>
      <c r="BO489" s="662" t="str">
        <f ca="1">IF($BB489="","",VLOOKUP(BB489,Invoer!$F$15:$AU$1999,15,FALSE))</f>
        <v/>
      </c>
      <c r="BP489" s="662" t="str">
        <f ca="1">IF($BB489="","",VLOOKUP(BB489,Invoer!$F$15:$AU$1999,24,FALSE))</f>
        <v/>
      </c>
      <c r="BQ489" s="662" t="str">
        <f ca="1">IF($BB489="","",VLOOKUP(BB489,Invoer!$F$15:$AU$1999,17,FALSE))</f>
        <v/>
      </c>
      <c r="BS489" s="73" t="e">
        <f t="shared" ca="1" si="262"/>
        <v>#VALUE!</v>
      </c>
      <c r="BT489" s="57" t="str">
        <f t="shared" ca="1" si="263"/>
        <v/>
      </c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O489" s="61" t="e">
        <f ca="1">IF($DN$4&lt;3,Invoer!EB494,Invoer!EA494)</f>
        <v>#N/A</v>
      </c>
      <c r="DP489" s="599" t="str">
        <f t="shared" ca="1" si="243"/>
        <v/>
      </c>
      <c r="DQ489" s="673" t="str">
        <f ca="1">IF($DP489="","",VLOOKUP(DP489,Invoer!$F$15:$AU$1999,2,FALSE))</f>
        <v/>
      </c>
      <c r="DR489" s="599" t="str">
        <f t="shared" ca="1" si="244"/>
        <v/>
      </c>
      <c r="DS489" s="599" t="str">
        <f ca="1">IF($DP489="","",VLOOKUP(DP489,Invoer!$F$15:$AU$1999,3,FALSE))</f>
        <v/>
      </c>
      <c r="DT489" s="599" t="str">
        <f ca="1">IF($DP489="","",IF(DS489&lt;&gt;"Liq","",VLOOKUP(DP489,Invoer!$F$15:$AU$1999,4,FALSE)))</f>
        <v/>
      </c>
      <c r="DU489" s="599" t="str">
        <f ca="1">IF($DP489="","",VLOOKUP(DP489,Invoer!$F$15:$AU$1999,5,FALSE))</f>
        <v/>
      </c>
      <c r="DV489" s="599" t="str">
        <f ca="1">IF($DP489="","",VLOOKUP(DP489,Invoer!$F$15:$AU$1999,6,FALSE))</f>
        <v/>
      </c>
      <c r="DW489" s="599" t="str">
        <f ca="1">IF($DP489="","",VLOOKUP(DP489,Invoer!$F$15:$AU$1999,9,FALSE))</f>
        <v/>
      </c>
      <c r="DX489" s="599" t="str">
        <f ca="1">IF($DP489="","",VLOOKUP(DP489,Invoer!$F$15:$AU$1999,10,FALSE))</f>
        <v/>
      </c>
      <c r="DY489" s="595" t="str">
        <f ca="1">IF($DP489="","",VLOOKUP(DP489,Invoer!$F$15:$AU$1999,11,FALSE))</f>
        <v/>
      </c>
      <c r="DZ489" s="662" t="str">
        <f ca="1">IF($DP489="","",IF($DN$4&gt;2,"",VLOOKUP(DP489,Invoer!CQ:CS,3,FALSE)))</f>
        <v/>
      </c>
      <c r="EA489" s="541" t="str">
        <f ca="1">IF($DP489="","",IF(ISERROR(DQ489),0,IF($DN$4&lt;3,"",VLOOKUP(DP489,Invoer!$F$15:$AU$1999,15,FALSE))))</f>
        <v/>
      </c>
      <c r="EB489" s="595" t="str">
        <f ca="1">IF($DP489="","",IF($DN$4&lt;3,"",VLOOKUP(DP489,Invoer!$F$15:$AU$1999,19,FALSE)))</f>
        <v/>
      </c>
      <c r="EC489" s="541" t="str">
        <f ca="1">IF($DP489="","",IF(ISERROR(DQ489),0,IF($DN$4&lt;3,"",VLOOKUP(DP489,Invoer!$F$15:$AU$1999,24,FALSE))))</f>
        <v/>
      </c>
      <c r="ED489" s="541" t="str">
        <f ca="1">IF($DP489="","",IF(ISERROR(DQ489),0,IF($DN$4&lt;3,"",VLOOKUP(DP489,Invoer!$F$15:$AU$1999,17,FALSE))))</f>
        <v/>
      </c>
      <c r="EH489" s="89" t="e">
        <f ca="1">Invoer!CP494</f>
        <v>#N/A</v>
      </c>
      <c r="EI489" s="599" t="str">
        <f t="shared" ca="1" si="245"/>
        <v/>
      </c>
      <c r="EJ489" s="673" t="str">
        <f ca="1">IF(EI489="","",VLOOKUP(EI489,Invoer!$F$15:$AU$1999,2,FALSE))</f>
        <v/>
      </c>
      <c r="EK489" s="599" t="str">
        <f t="shared" ca="1" si="246"/>
        <v/>
      </c>
      <c r="EL489" s="599" t="str">
        <f ca="1">IF($EI489="","",VLOOKUP(EI489,Invoer!$F$15:$AU$1999,3,FALSE))</f>
        <v/>
      </c>
      <c r="EM489" s="599" t="str">
        <f ca="1">IF($EI489="","",IF(EL489&lt;&gt;"Liq","",VLOOKUP(EI489,Invoer!$F$15:$AU$1999,4,FALSE)))</f>
        <v/>
      </c>
      <c r="EN489" s="599" t="str">
        <f ca="1">IF($EI489="","",VLOOKUP(EI489,Invoer!$F$15:$AU$1999,6,FALSE))</f>
        <v/>
      </c>
      <c r="EO489" s="599" t="str">
        <f ca="1">IF(EI489="","",VLOOKUP(EI489,Invoer!$F$15:$AU$1999,9,FALSE))</f>
        <v/>
      </c>
      <c r="EP489" s="599" t="str">
        <f ca="1">IF(EI489="","",VLOOKUP(EI489,Invoer!$F$15:$AU$1999,10,FALSE))</f>
        <v/>
      </c>
      <c r="EQ489" s="599" t="str">
        <f ca="1">IF(EI489="","",VLOOKUP(EI489,Invoer!$F$15:$AU$1999,11,FALSE))</f>
        <v/>
      </c>
      <c r="ER489" s="662" t="str">
        <f ca="1">IF(EI489="","",VLOOKUP(EI489,Invoer!CQ:CS,3,FALSE))</f>
        <v/>
      </c>
      <c r="ES489" s="662" t="str">
        <f t="shared" ca="1" si="247"/>
        <v/>
      </c>
      <c r="ET489" s="513" t="str">
        <f t="shared" ca="1" si="248"/>
        <v/>
      </c>
      <c r="EU489" s="112" t="str">
        <f t="shared" ca="1" si="249"/>
        <v/>
      </c>
      <c r="EV489" s="83" t="s">
        <v>160</v>
      </c>
      <c r="EW489" s="682" t="str">
        <f t="shared" ca="1" si="250"/>
        <v/>
      </c>
      <c r="EX489" s="662" t="str">
        <f t="shared" ca="1" si="251"/>
        <v/>
      </c>
      <c r="EY489"/>
      <c r="EZ489" s="56" t="e">
        <f t="shared" ca="1" si="259"/>
        <v>#VALUE!</v>
      </c>
      <c r="FA489" s="56" t="e">
        <f t="shared" ca="1" si="260"/>
        <v>#VALUE!</v>
      </c>
      <c r="FE489"/>
      <c r="FI489"/>
      <c r="FJ489"/>
    </row>
    <row r="490" spans="29:166" ht="12" customHeight="1" x14ac:dyDescent="0.2">
      <c r="AC490" s="435" t="str">
        <f>IF($AC$7&lt;3,Invoer!DR495,IF($AC$7=3,Invoer!BT495,"x"))</f>
        <v>x</v>
      </c>
      <c r="AD490" s="599" t="str">
        <f t="shared" si="252"/>
        <v/>
      </c>
      <c r="AE490" s="673" t="str">
        <f>IF($AD490="","",VLOOKUP(AD490,Invoer!$F$15:$AU$1999,2,FALSE))</f>
        <v/>
      </c>
      <c r="AF490" s="599" t="str">
        <f t="shared" si="253"/>
        <v/>
      </c>
      <c r="AG490" s="599" t="str">
        <f>IF($AD490="","",VLOOKUP(AD490,Invoer!$F$15:$AU$1999,3,FALSE))</f>
        <v/>
      </c>
      <c r="AH490" s="599" t="str">
        <f>IF($AD490="","",IF(AG490&lt;&gt;"Liq","",VLOOKUP(AD490,Invoer!$F$15:$AU$1999,4,FALSE)))</f>
        <v/>
      </c>
      <c r="AI490" s="677" t="str">
        <f>IF($AD490="","",VLOOKUP(AD490,Invoer!$F$15:$AU$1999,5,FALSE))</f>
        <v/>
      </c>
      <c r="AJ490" s="599" t="str">
        <f>IF($AD490="","",VLOOKUP(AD490,Invoer!$F$15:$AU$1999,6,FALSE))</f>
        <v/>
      </c>
      <c r="AK490" s="599" t="str">
        <f>IF($AD490="","",VLOOKUP(AD490,Invoer!$F$15:$AU$1999,9,FALSE))</f>
        <v/>
      </c>
      <c r="AL490" s="599" t="str">
        <f>IF($AD490="","",VLOOKUP(AD490,Invoer!$F$15:$AU$1999,10,FALSE))</f>
        <v/>
      </c>
      <c r="AM490" s="599" t="str">
        <f>IF($AD490="","",VLOOKUP(AD490,Invoer!$F$15:$BB$1999,14,FALSE))</f>
        <v/>
      </c>
      <c r="AN490" s="599" t="str">
        <f>IF($AD490="","",VLOOKUP(AD490,Invoer!$F$15:$AU$1999,11,FALSE))</f>
        <v/>
      </c>
      <c r="AO490" s="662" t="str">
        <f>IF($AD490="","",VLOOKUP(AD490,Invoer!$F$15:$AU$1999,15,FALSE))</f>
        <v/>
      </c>
      <c r="AP490" s="599" t="str">
        <f>IF($AD490="","",VLOOKUP(AD490,Invoer!$F$15:$AU$1999,19,FALSE))</f>
        <v/>
      </c>
      <c r="AQ490" s="662" t="str">
        <f>IF($AD490="","",VLOOKUP(AD490,Invoer!$F$15:$AU$1999,24,FALSE))</f>
        <v/>
      </c>
      <c r="AR490" s="662" t="str">
        <f>IF($AD490="","",VLOOKUP(AD490,Invoer!$F$15:$AU$1999,17,FALSE))</f>
        <v/>
      </c>
      <c r="AS490" s="678" t="str">
        <f t="shared" si="261"/>
        <v/>
      </c>
      <c r="AT490" s="676" t="str">
        <f t="shared" si="241"/>
        <v/>
      </c>
      <c r="AU490" s="77" t="e">
        <f t="shared" si="242"/>
        <v>#VALUE!</v>
      </c>
      <c r="AW490" s="57"/>
      <c r="AX490" s="57"/>
      <c r="BA490" s="83" t="e">
        <f ca="1">Invoer!DW495</f>
        <v>#N/A</v>
      </c>
      <c r="BB490" s="599" t="str">
        <f t="shared" ca="1" si="254"/>
        <v/>
      </c>
      <c r="BC490" s="673" t="str">
        <f ca="1">IF($BB490="","",VLOOKUP(BB490,Invoer!$F$15:$AU$1999,2,FALSE))</f>
        <v/>
      </c>
      <c r="BD490" s="599" t="str">
        <f t="shared" ca="1" si="255"/>
        <v/>
      </c>
      <c r="BE490" s="599" t="str">
        <f ca="1">IF($BB490="","",VLOOKUP(BB490,Invoer!$F$15:$AU$1999,5,FALSE))</f>
        <v/>
      </c>
      <c r="BF490" s="599" t="str">
        <f ca="1">IF($BB490="","",VLOOKUP(BB490,Invoer!$F$15:$AU$1999,6,FALSE))</f>
        <v/>
      </c>
      <c r="BG490" s="599" t="str">
        <f ca="1">IF($BB490="","",VLOOKUP(BB490,Invoer!$F$15:$AU$1999,9,FALSE))</f>
        <v/>
      </c>
      <c r="BH490" s="599" t="str">
        <f ca="1">IF($BB490="","",VLOOKUP(BB490,Invoer!$F$15:$AU$1999,10,FALSE))</f>
        <v/>
      </c>
      <c r="BI490" s="599" t="str">
        <f ca="1">IF($BB490="","",VLOOKUP(BB490,Invoer!$F$15:$BB$1999,14,FALSE))</f>
        <v/>
      </c>
      <c r="BJ490" s="599" t="str">
        <f ca="1">IF($BB490="","",VLOOKUP(BB490,Invoer!$F$15:$AU$1999,11,FALSE))</f>
        <v/>
      </c>
      <c r="BK490" s="662" t="str">
        <f t="shared" ca="1" si="256"/>
        <v/>
      </c>
      <c r="BL490" s="662" t="str">
        <f t="shared" ca="1" si="257"/>
        <v/>
      </c>
      <c r="BM490" s="679" t="str">
        <f t="shared" ca="1" si="258"/>
        <v/>
      </c>
      <c r="BN490" s="662" t="str">
        <f t="shared" ca="1" si="264"/>
        <v/>
      </c>
      <c r="BO490" s="662" t="str">
        <f ca="1">IF($BB490="","",VLOOKUP(BB490,Invoer!$F$15:$AU$1999,15,FALSE))</f>
        <v/>
      </c>
      <c r="BP490" s="662" t="str">
        <f ca="1">IF($BB490="","",VLOOKUP(BB490,Invoer!$F$15:$AU$1999,24,FALSE))</f>
        <v/>
      </c>
      <c r="BQ490" s="662" t="str">
        <f ca="1">IF($BB490="","",VLOOKUP(BB490,Invoer!$F$15:$AU$1999,17,FALSE))</f>
        <v/>
      </c>
      <c r="BS490" s="73" t="e">
        <f t="shared" ca="1" si="262"/>
        <v>#VALUE!</v>
      </c>
      <c r="BT490" s="57" t="str">
        <f t="shared" ca="1" si="263"/>
        <v/>
      </c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O490" s="61" t="e">
        <f ca="1">IF($DN$4&lt;3,Invoer!EB495,Invoer!EA495)</f>
        <v>#N/A</v>
      </c>
      <c r="DP490" s="599" t="str">
        <f t="shared" ca="1" si="243"/>
        <v/>
      </c>
      <c r="DQ490" s="673" t="str">
        <f ca="1">IF($DP490="","",VLOOKUP(DP490,Invoer!$F$15:$AU$1999,2,FALSE))</f>
        <v/>
      </c>
      <c r="DR490" s="599" t="str">
        <f t="shared" ca="1" si="244"/>
        <v/>
      </c>
      <c r="DS490" s="599" t="str">
        <f ca="1">IF($DP490="","",VLOOKUP(DP490,Invoer!$F$15:$AU$1999,3,FALSE))</f>
        <v/>
      </c>
      <c r="DT490" s="599" t="str">
        <f ca="1">IF($DP490="","",IF(DS490&lt;&gt;"Liq","",VLOOKUP(DP490,Invoer!$F$15:$AU$1999,4,FALSE)))</f>
        <v/>
      </c>
      <c r="DU490" s="599" t="str">
        <f ca="1">IF($DP490="","",VLOOKUP(DP490,Invoer!$F$15:$AU$1999,5,FALSE))</f>
        <v/>
      </c>
      <c r="DV490" s="599" t="str">
        <f ca="1">IF($DP490="","",VLOOKUP(DP490,Invoer!$F$15:$AU$1999,6,FALSE))</f>
        <v/>
      </c>
      <c r="DW490" s="599" t="str">
        <f ca="1">IF($DP490="","",VLOOKUP(DP490,Invoer!$F$15:$AU$1999,9,FALSE))</f>
        <v/>
      </c>
      <c r="DX490" s="599" t="str">
        <f ca="1">IF($DP490="","",VLOOKUP(DP490,Invoer!$F$15:$AU$1999,10,FALSE))</f>
        <v/>
      </c>
      <c r="DY490" s="595" t="str">
        <f ca="1">IF($DP490="","",VLOOKUP(DP490,Invoer!$F$15:$AU$1999,11,FALSE))</f>
        <v/>
      </c>
      <c r="DZ490" s="662" t="str">
        <f ca="1">IF($DP490="","",IF($DN$4&gt;2,"",VLOOKUP(DP490,Invoer!CQ:CS,3,FALSE)))</f>
        <v/>
      </c>
      <c r="EA490" s="541" t="str">
        <f ca="1">IF($DP490="","",IF(ISERROR(DQ490),0,IF($DN$4&lt;3,"",VLOOKUP(DP490,Invoer!$F$15:$AU$1999,15,FALSE))))</f>
        <v/>
      </c>
      <c r="EB490" s="595" t="str">
        <f ca="1">IF($DP490="","",IF($DN$4&lt;3,"",VLOOKUP(DP490,Invoer!$F$15:$AU$1999,19,FALSE)))</f>
        <v/>
      </c>
      <c r="EC490" s="541" t="str">
        <f ca="1">IF($DP490="","",IF(ISERROR(DQ490),0,IF($DN$4&lt;3,"",VLOOKUP(DP490,Invoer!$F$15:$AU$1999,24,FALSE))))</f>
        <v/>
      </c>
      <c r="ED490" s="541" t="str">
        <f ca="1">IF($DP490="","",IF(ISERROR(DQ490),0,IF($DN$4&lt;3,"",VLOOKUP(DP490,Invoer!$F$15:$AU$1999,17,FALSE))))</f>
        <v/>
      </c>
      <c r="EH490" s="89" t="e">
        <f ca="1">Invoer!CP495</f>
        <v>#N/A</v>
      </c>
      <c r="EI490" s="599" t="str">
        <f t="shared" ca="1" si="245"/>
        <v/>
      </c>
      <c r="EJ490" s="673" t="str">
        <f ca="1">IF(EI490="","",VLOOKUP(EI490,Invoer!$F$15:$AU$1999,2,FALSE))</f>
        <v/>
      </c>
      <c r="EK490" s="599" t="str">
        <f t="shared" ca="1" si="246"/>
        <v/>
      </c>
      <c r="EL490" s="599" t="str">
        <f ca="1">IF($EI490="","",VLOOKUP(EI490,Invoer!$F$15:$AU$1999,3,FALSE))</f>
        <v/>
      </c>
      <c r="EM490" s="599" t="str">
        <f ca="1">IF($EI490="","",IF(EL490&lt;&gt;"Liq","",VLOOKUP(EI490,Invoer!$F$15:$AU$1999,4,FALSE)))</f>
        <v/>
      </c>
      <c r="EN490" s="599" t="str">
        <f ca="1">IF($EI490="","",VLOOKUP(EI490,Invoer!$F$15:$AU$1999,6,FALSE))</f>
        <v/>
      </c>
      <c r="EO490" s="599" t="str">
        <f ca="1">IF(EI490="","",VLOOKUP(EI490,Invoer!$F$15:$AU$1999,9,FALSE))</f>
        <v/>
      </c>
      <c r="EP490" s="599" t="str">
        <f ca="1">IF(EI490="","",VLOOKUP(EI490,Invoer!$F$15:$AU$1999,10,FALSE))</f>
        <v/>
      </c>
      <c r="EQ490" s="599" t="str">
        <f ca="1">IF(EI490="","",VLOOKUP(EI490,Invoer!$F$15:$AU$1999,11,FALSE))</f>
        <v/>
      </c>
      <c r="ER490" s="662" t="str">
        <f ca="1">IF(EI490="","",VLOOKUP(EI490,Invoer!CQ:CS,3,FALSE))</f>
        <v/>
      </c>
      <c r="ES490" s="662" t="str">
        <f t="shared" ca="1" si="247"/>
        <v/>
      </c>
      <c r="ET490" s="513" t="str">
        <f t="shared" ca="1" si="248"/>
        <v/>
      </c>
      <c r="EU490" s="112" t="str">
        <f t="shared" ca="1" si="249"/>
        <v/>
      </c>
      <c r="EV490" s="83" t="s">
        <v>160</v>
      </c>
      <c r="EW490" s="682" t="str">
        <f t="shared" ca="1" si="250"/>
        <v/>
      </c>
      <c r="EX490" s="662" t="str">
        <f t="shared" ca="1" si="251"/>
        <v/>
      </c>
      <c r="EY490"/>
      <c r="EZ490" s="56" t="e">
        <f t="shared" ca="1" si="259"/>
        <v>#VALUE!</v>
      </c>
      <c r="FA490" s="56" t="e">
        <f t="shared" ca="1" si="260"/>
        <v>#VALUE!</v>
      </c>
      <c r="FE490"/>
      <c r="FI490"/>
      <c r="FJ490"/>
    </row>
    <row r="491" spans="29:166" ht="12" customHeight="1" x14ac:dyDescent="0.2">
      <c r="AC491" s="435" t="str">
        <f>IF($AC$7&lt;3,Invoer!DR496,IF($AC$7=3,Invoer!BT496,"x"))</f>
        <v>x</v>
      </c>
      <c r="AD491" s="599" t="str">
        <f t="shared" si="252"/>
        <v/>
      </c>
      <c r="AE491" s="673" t="str">
        <f>IF($AD491="","",VLOOKUP(AD491,Invoer!$F$15:$AU$1999,2,FALSE))</f>
        <v/>
      </c>
      <c r="AF491" s="599" t="str">
        <f t="shared" si="253"/>
        <v/>
      </c>
      <c r="AG491" s="599" t="str">
        <f>IF($AD491="","",VLOOKUP(AD491,Invoer!$F$15:$AU$1999,3,FALSE))</f>
        <v/>
      </c>
      <c r="AH491" s="599" t="str">
        <f>IF($AD491="","",IF(AG491&lt;&gt;"Liq","",VLOOKUP(AD491,Invoer!$F$15:$AU$1999,4,FALSE)))</f>
        <v/>
      </c>
      <c r="AI491" s="677" t="str">
        <f>IF($AD491="","",VLOOKUP(AD491,Invoer!$F$15:$AU$1999,5,FALSE))</f>
        <v/>
      </c>
      <c r="AJ491" s="599" t="str">
        <f>IF($AD491="","",VLOOKUP(AD491,Invoer!$F$15:$AU$1999,6,FALSE))</f>
        <v/>
      </c>
      <c r="AK491" s="599" t="str">
        <f>IF($AD491="","",VLOOKUP(AD491,Invoer!$F$15:$AU$1999,9,FALSE))</f>
        <v/>
      </c>
      <c r="AL491" s="599" t="str">
        <f>IF($AD491="","",VLOOKUP(AD491,Invoer!$F$15:$AU$1999,10,FALSE))</f>
        <v/>
      </c>
      <c r="AM491" s="599" t="str">
        <f>IF($AD491="","",VLOOKUP(AD491,Invoer!$F$15:$BB$1999,14,FALSE))</f>
        <v/>
      </c>
      <c r="AN491" s="599" t="str">
        <f>IF($AD491="","",VLOOKUP(AD491,Invoer!$F$15:$AU$1999,11,FALSE))</f>
        <v/>
      </c>
      <c r="AO491" s="662" t="str">
        <f>IF($AD491="","",VLOOKUP(AD491,Invoer!$F$15:$AU$1999,15,FALSE))</f>
        <v/>
      </c>
      <c r="AP491" s="599" t="str">
        <f>IF($AD491="","",VLOOKUP(AD491,Invoer!$F$15:$AU$1999,19,FALSE))</f>
        <v/>
      </c>
      <c r="AQ491" s="662" t="str">
        <f>IF($AD491="","",VLOOKUP(AD491,Invoer!$F$15:$AU$1999,24,FALSE))</f>
        <v/>
      </c>
      <c r="AR491" s="662" t="str">
        <f>IF($AD491="","",VLOOKUP(AD491,Invoer!$F$15:$AU$1999,17,FALSE))</f>
        <v/>
      </c>
      <c r="AS491" s="678" t="str">
        <f t="shared" si="261"/>
        <v/>
      </c>
      <c r="AT491" s="676" t="str">
        <f t="shared" si="241"/>
        <v/>
      </c>
      <c r="AU491" s="77" t="e">
        <f t="shared" si="242"/>
        <v>#VALUE!</v>
      </c>
      <c r="AW491" s="57"/>
      <c r="AX491" s="57"/>
      <c r="BA491" s="83" t="e">
        <f ca="1">Invoer!DW496</f>
        <v>#N/A</v>
      </c>
      <c r="BB491" s="599" t="str">
        <f t="shared" ca="1" si="254"/>
        <v/>
      </c>
      <c r="BC491" s="673" t="str">
        <f ca="1">IF($BB491="","",VLOOKUP(BB491,Invoer!$F$15:$AU$1999,2,FALSE))</f>
        <v/>
      </c>
      <c r="BD491" s="599" t="str">
        <f t="shared" ca="1" si="255"/>
        <v/>
      </c>
      <c r="BE491" s="599" t="str">
        <f ca="1">IF($BB491="","",VLOOKUP(BB491,Invoer!$F$15:$AU$1999,5,FALSE))</f>
        <v/>
      </c>
      <c r="BF491" s="599" t="str">
        <f ca="1">IF($BB491="","",VLOOKUP(BB491,Invoer!$F$15:$AU$1999,6,FALSE))</f>
        <v/>
      </c>
      <c r="BG491" s="599" t="str">
        <f ca="1">IF($BB491="","",VLOOKUP(BB491,Invoer!$F$15:$AU$1999,9,FALSE))</f>
        <v/>
      </c>
      <c r="BH491" s="599" t="str">
        <f ca="1">IF($BB491="","",VLOOKUP(BB491,Invoer!$F$15:$AU$1999,10,FALSE))</f>
        <v/>
      </c>
      <c r="BI491" s="599" t="str">
        <f ca="1">IF($BB491="","",VLOOKUP(BB491,Invoer!$F$15:$BB$1999,14,FALSE))</f>
        <v/>
      </c>
      <c r="BJ491" s="599" t="str">
        <f ca="1">IF($BB491="","",VLOOKUP(BB491,Invoer!$F$15:$AU$1999,11,FALSE))</f>
        <v/>
      </c>
      <c r="BK491" s="662" t="str">
        <f t="shared" ca="1" si="256"/>
        <v/>
      </c>
      <c r="BL491" s="662" t="str">
        <f t="shared" ca="1" si="257"/>
        <v/>
      </c>
      <c r="BM491" s="679" t="str">
        <f t="shared" ca="1" si="258"/>
        <v/>
      </c>
      <c r="BN491" s="662" t="str">
        <f t="shared" ca="1" si="264"/>
        <v/>
      </c>
      <c r="BO491" s="662" t="str">
        <f ca="1">IF($BB491="","",VLOOKUP(BB491,Invoer!$F$15:$AU$1999,15,FALSE))</f>
        <v/>
      </c>
      <c r="BP491" s="662" t="str">
        <f ca="1">IF($BB491="","",VLOOKUP(BB491,Invoer!$F$15:$AU$1999,24,FALSE))</f>
        <v/>
      </c>
      <c r="BQ491" s="662" t="str">
        <f ca="1">IF($BB491="","",VLOOKUP(BB491,Invoer!$F$15:$AU$1999,17,FALSE))</f>
        <v/>
      </c>
      <c r="BS491" s="73" t="e">
        <f t="shared" ca="1" si="262"/>
        <v>#VALUE!</v>
      </c>
      <c r="BT491" s="57" t="str">
        <f t="shared" ca="1" si="263"/>
        <v/>
      </c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O491" s="61" t="e">
        <f ca="1">IF($DN$4&lt;3,Invoer!EB496,Invoer!EA496)</f>
        <v>#N/A</v>
      </c>
      <c r="DP491" s="599" t="str">
        <f t="shared" ca="1" si="243"/>
        <v/>
      </c>
      <c r="DQ491" s="673" t="str">
        <f ca="1">IF($DP491="","",VLOOKUP(DP491,Invoer!$F$15:$AU$1999,2,FALSE))</f>
        <v/>
      </c>
      <c r="DR491" s="599" t="str">
        <f t="shared" ca="1" si="244"/>
        <v/>
      </c>
      <c r="DS491" s="599" t="str">
        <f ca="1">IF($DP491="","",VLOOKUP(DP491,Invoer!$F$15:$AU$1999,3,FALSE))</f>
        <v/>
      </c>
      <c r="DT491" s="599" t="str">
        <f ca="1">IF($DP491="","",IF(DS491&lt;&gt;"Liq","",VLOOKUP(DP491,Invoer!$F$15:$AU$1999,4,FALSE)))</f>
        <v/>
      </c>
      <c r="DU491" s="599" t="str">
        <f ca="1">IF($DP491="","",VLOOKUP(DP491,Invoer!$F$15:$AU$1999,5,FALSE))</f>
        <v/>
      </c>
      <c r="DV491" s="599" t="str">
        <f ca="1">IF($DP491="","",VLOOKUP(DP491,Invoer!$F$15:$AU$1999,6,FALSE))</f>
        <v/>
      </c>
      <c r="DW491" s="599" t="str">
        <f ca="1">IF($DP491="","",VLOOKUP(DP491,Invoer!$F$15:$AU$1999,9,FALSE))</f>
        <v/>
      </c>
      <c r="DX491" s="599" t="str">
        <f ca="1">IF($DP491="","",VLOOKUP(DP491,Invoer!$F$15:$AU$1999,10,FALSE))</f>
        <v/>
      </c>
      <c r="DY491" s="595" t="str">
        <f ca="1">IF($DP491="","",VLOOKUP(DP491,Invoer!$F$15:$AU$1999,11,FALSE))</f>
        <v/>
      </c>
      <c r="DZ491" s="662" t="str">
        <f ca="1">IF($DP491="","",IF($DN$4&gt;2,"",VLOOKUP(DP491,Invoer!CQ:CS,3,FALSE)))</f>
        <v/>
      </c>
      <c r="EA491" s="541" t="str">
        <f ca="1">IF($DP491="","",IF(ISERROR(DQ491),0,IF($DN$4&lt;3,"",VLOOKUP(DP491,Invoer!$F$15:$AU$1999,15,FALSE))))</f>
        <v/>
      </c>
      <c r="EB491" s="595" t="str">
        <f ca="1">IF($DP491="","",IF($DN$4&lt;3,"",VLOOKUP(DP491,Invoer!$F$15:$AU$1999,19,FALSE)))</f>
        <v/>
      </c>
      <c r="EC491" s="541" t="str">
        <f ca="1">IF($DP491="","",IF(ISERROR(DQ491),0,IF($DN$4&lt;3,"",VLOOKUP(DP491,Invoer!$F$15:$AU$1999,24,FALSE))))</f>
        <v/>
      </c>
      <c r="ED491" s="541" t="str">
        <f ca="1">IF($DP491="","",IF(ISERROR(DQ491),0,IF($DN$4&lt;3,"",VLOOKUP(DP491,Invoer!$F$15:$AU$1999,17,FALSE))))</f>
        <v/>
      </c>
      <c r="EH491" s="89" t="e">
        <f ca="1">Invoer!CP496</f>
        <v>#N/A</v>
      </c>
      <c r="EI491" s="599" t="str">
        <f t="shared" ca="1" si="245"/>
        <v/>
      </c>
      <c r="EJ491" s="673" t="str">
        <f ca="1">IF(EI491="","",VLOOKUP(EI491,Invoer!$F$15:$AU$1999,2,FALSE))</f>
        <v/>
      </c>
      <c r="EK491" s="599" t="str">
        <f t="shared" ca="1" si="246"/>
        <v/>
      </c>
      <c r="EL491" s="599" t="str">
        <f ca="1">IF($EI491="","",VLOOKUP(EI491,Invoer!$F$15:$AU$1999,3,FALSE))</f>
        <v/>
      </c>
      <c r="EM491" s="599" t="str">
        <f ca="1">IF($EI491="","",IF(EL491&lt;&gt;"Liq","",VLOOKUP(EI491,Invoer!$F$15:$AU$1999,4,FALSE)))</f>
        <v/>
      </c>
      <c r="EN491" s="599" t="str">
        <f ca="1">IF($EI491="","",VLOOKUP(EI491,Invoer!$F$15:$AU$1999,6,FALSE))</f>
        <v/>
      </c>
      <c r="EO491" s="599" t="str">
        <f ca="1">IF(EI491="","",VLOOKUP(EI491,Invoer!$F$15:$AU$1999,9,FALSE))</f>
        <v/>
      </c>
      <c r="EP491" s="599" t="str">
        <f ca="1">IF(EI491="","",VLOOKUP(EI491,Invoer!$F$15:$AU$1999,10,FALSE))</f>
        <v/>
      </c>
      <c r="EQ491" s="599" t="str">
        <f ca="1">IF(EI491="","",VLOOKUP(EI491,Invoer!$F$15:$AU$1999,11,FALSE))</f>
        <v/>
      </c>
      <c r="ER491" s="662" t="str">
        <f ca="1">IF(EI491="","",VLOOKUP(EI491,Invoer!CQ:CS,3,FALSE))</f>
        <v/>
      </c>
      <c r="ES491" s="662" t="str">
        <f t="shared" ca="1" si="247"/>
        <v/>
      </c>
      <c r="ET491" s="513" t="str">
        <f t="shared" ca="1" si="248"/>
        <v/>
      </c>
      <c r="EU491" s="112" t="str">
        <f t="shared" ca="1" si="249"/>
        <v/>
      </c>
      <c r="EV491" s="83" t="s">
        <v>160</v>
      </c>
      <c r="EW491" s="682" t="str">
        <f t="shared" ca="1" si="250"/>
        <v/>
      </c>
      <c r="EX491" s="662" t="str">
        <f t="shared" ca="1" si="251"/>
        <v/>
      </c>
      <c r="EY491"/>
      <c r="EZ491" s="56" t="e">
        <f t="shared" ca="1" si="259"/>
        <v>#VALUE!</v>
      </c>
      <c r="FA491" s="56" t="e">
        <f t="shared" ca="1" si="260"/>
        <v>#VALUE!</v>
      </c>
      <c r="FE491"/>
      <c r="FI491"/>
      <c r="FJ491"/>
    </row>
    <row r="492" spans="29:166" ht="12" customHeight="1" x14ac:dyDescent="0.2">
      <c r="AC492" s="435" t="str">
        <f>IF($AC$7&lt;3,Invoer!DR497,IF($AC$7=3,Invoer!BT497,"x"))</f>
        <v>x</v>
      </c>
      <c r="AD492" s="599" t="str">
        <f t="shared" si="252"/>
        <v/>
      </c>
      <c r="AE492" s="673" t="str">
        <f>IF($AD492="","",VLOOKUP(AD492,Invoer!$F$15:$AU$1999,2,FALSE))</f>
        <v/>
      </c>
      <c r="AF492" s="599" t="str">
        <f t="shared" si="253"/>
        <v/>
      </c>
      <c r="AG492" s="599" t="str">
        <f>IF($AD492="","",VLOOKUP(AD492,Invoer!$F$15:$AU$1999,3,FALSE))</f>
        <v/>
      </c>
      <c r="AH492" s="599" t="str">
        <f>IF($AD492="","",IF(AG492&lt;&gt;"Liq","",VLOOKUP(AD492,Invoer!$F$15:$AU$1999,4,FALSE)))</f>
        <v/>
      </c>
      <c r="AI492" s="677" t="str">
        <f>IF($AD492="","",VLOOKUP(AD492,Invoer!$F$15:$AU$1999,5,FALSE))</f>
        <v/>
      </c>
      <c r="AJ492" s="599" t="str">
        <f>IF($AD492="","",VLOOKUP(AD492,Invoer!$F$15:$AU$1999,6,FALSE))</f>
        <v/>
      </c>
      <c r="AK492" s="599" t="str">
        <f>IF($AD492="","",VLOOKUP(AD492,Invoer!$F$15:$AU$1999,9,FALSE))</f>
        <v/>
      </c>
      <c r="AL492" s="599" t="str">
        <f>IF($AD492="","",VLOOKUP(AD492,Invoer!$F$15:$AU$1999,10,FALSE))</f>
        <v/>
      </c>
      <c r="AM492" s="599" t="str">
        <f>IF($AD492="","",VLOOKUP(AD492,Invoer!$F$15:$BB$1999,14,FALSE))</f>
        <v/>
      </c>
      <c r="AN492" s="599" t="str">
        <f>IF($AD492="","",VLOOKUP(AD492,Invoer!$F$15:$AU$1999,11,FALSE))</f>
        <v/>
      </c>
      <c r="AO492" s="662" t="str">
        <f>IF($AD492="","",VLOOKUP(AD492,Invoer!$F$15:$AU$1999,15,FALSE))</f>
        <v/>
      </c>
      <c r="AP492" s="599" t="str">
        <f>IF($AD492="","",VLOOKUP(AD492,Invoer!$F$15:$AU$1999,19,FALSE))</f>
        <v/>
      </c>
      <c r="AQ492" s="662" t="str">
        <f>IF($AD492="","",VLOOKUP(AD492,Invoer!$F$15:$AU$1999,24,FALSE))</f>
        <v/>
      </c>
      <c r="AR492" s="662" t="str">
        <f>IF($AD492="","",VLOOKUP(AD492,Invoer!$F$15:$AU$1999,17,FALSE))</f>
        <v/>
      </c>
      <c r="AS492" s="678" t="str">
        <f t="shared" si="261"/>
        <v/>
      </c>
      <c r="AT492" s="676" t="str">
        <f t="shared" si="241"/>
        <v/>
      </c>
      <c r="AU492" s="77" t="e">
        <f t="shared" si="242"/>
        <v>#VALUE!</v>
      </c>
      <c r="AW492" s="57"/>
      <c r="AX492" s="57"/>
      <c r="BA492" s="83" t="e">
        <f ca="1">Invoer!DW497</f>
        <v>#N/A</v>
      </c>
      <c r="BB492" s="599" t="str">
        <f t="shared" ca="1" si="254"/>
        <v/>
      </c>
      <c r="BC492" s="673" t="str">
        <f ca="1">IF($BB492="","",VLOOKUP(BB492,Invoer!$F$15:$AU$1999,2,FALSE))</f>
        <v/>
      </c>
      <c r="BD492" s="599" t="str">
        <f t="shared" ca="1" si="255"/>
        <v/>
      </c>
      <c r="BE492" s="599" t="str">
        <f ca="1">IF($BB492="","",VLOOKUP(BB492,Invoer!$F$15:$AU$1999,5,FALSE))</f>
        <v/>
      </c>
      <c r="BF492" s="599" t="str">
        <f ca="1">IF($BB492="","",VLOOKUP(BB492,Invoer!$F$15:$AU$1999,6,FALSE))</f>
        <v/>
      </c>
      <c r="BG492" s="599" t="str">
        <f ca="1">IF($BB492="","",VLOOKUP(BB492,Invoer!$F$15:$AU$1999,9,FALSE))</f>
        <v/>
      </c>
      <c r="BH492" s="599" t="str">
        <f ca="1">IF($BB492="","",VLOOKUP(BB492,Invoer!$F$15:$AU$1999,10,FALSE))</f>
        <v/>
      </c>
      <c r="BI492" s="599" t="str">
        <f ca="1">IF($BB492="","",VLOOKUP(BB492,Invoer!$F$15:$BB$1999,14,FALSE))</f>
        <v/>
      </c>
      <c r="BJ492" s="599" t="str">
        <f ca="1">IF($BB492="","",VLOOKUP(BB492,Invoer!$F$15:$AU$1999,11,FALSE))</f>
        <v/>
      </c>
      <c r="BK492" s="662" t="str">
        <f t="shared" ca="1" si="256"/>
        <v/>
      </c>
      <c r="BL492" s="662" t="str">
        <f t="shared" ca="1" si="257"/>
        <v/>
      </c>
      <c r="BM492" s="679" t="str">
        <f t="shared" ca="1" si="258"/>
        <v/>
      </c>
      <c r="BN492" s="662" t="str">
        <f t="shared" ca="1" si="264"/>
        <v/>
      </c>
      <c r="BO492" s="662" t="str">
        <f ca="1">IF($BB492="","",VLOOKUP(BB492,Invoer!$F$15:$AU$1999,15,FALSE))</f>
        <v/>
      </c>
      <c r="BP492" s="662" t="str">
        <f ca="1">IF($BB492="","",VLOOKUP(BB492,Invoer!$F$15:$AU$1999,24,FALSE))</f>
        <v/>
      </c>
      <c r="BQ492" s="662" t="str">
        <f ca="1">IF($BB492="","",VLOOKUP(BB492,Invoer!$F$15:$AU$1999,17,FALSE))</f>
        <v/>
      </c>
      <c r="BS492" s="73" t="e">
        <f t="shared" ca="1" si="262"/>
        <v>#VALUE!</v>
      </c>
      <c r="BT492" s="57" t="str">
        <f t="shared" ca="1" si="263"/>
        <v/>
      </c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O492" s="61" t="e">
        <f ca="1">IF($DN$4&lt;3,Invoer!EB497,Invoer!EA497)</f>
        <v>#N/A</v>
      </c>
      <c r="DP492" s="599" t="str">
        <f t="shared" ca="1" si="243"/>
        <v/>
      </c>
      <c r="DQ492" s="673" t="str">
        <f ca="1">IF($DP492="","",VLOOKUP(DP492,Invoer!$F$15:$AU$1999,2,FALSE))</f>
        <v/>
      </c>
      <c r="DR492" s="599" t="str">
        <f t="shared" ca="1" si="244"/>
        <v/>
      </c>
      <c r="DS492" s="599" t="str">
        <f ca="1">IF($DP492="","",VLOOKUP(DP492,Invoer!$F$15:$AU$1999,3,FALSE))</f>
        <v/>
      </c>
      <c r="DT492" s="599" t="str">
        <f ca="1">IF($DP492="","",IF(DS492&lt;&gt;"Liq","",VLOOKUP(DP492,Invoer!$F$15:$AU$1999,4,FALSE)))</f>
        <v/>
      </c>
      <c r="DU492" s="599" t="str">
        <f ca="1">IF($DP492="","",VLOOKUP(DP492,Invoer!$F$15:$AU$1999,5,FALSE))</f>
        <v/>
      </c>
      <c r="DV492" s="599" t="str">
        <f ca="1">IF($DP492="","",VLOOKUP(DP492,Invoer!$F$15:$AU$1999,6,FALSE))</f>
        <v/>
      </c>
      <c r="DW492" s="599" t="str">
        <f ca="1">IF($DP492="","",VLOOKUP(DP492,Invoer!$F$15:$AU$1999,9,FALSE))</f>
        <v/>
      </c>
      <c r="DX492" s="599" t="str">
        <f ca="1">IF($DP492="","",VLOOKUP(DP492,Invoer!$F$15:$AU$1999,10,FALSE))</f>
        <v/>
      </c>
      <c r="DY492" s="595" t="str">
        <f ca="1">IF($DP492="","",VLOOKUP(DP492,Invoer!$F$15:$AU$1999,11,FALSE))</f>
        <v/>
      </c>
      <c r="DZ492" s="662" t="str">
        <f ca="1">IF($DP492="","",IF($DN$4&gt;2,"",VLOOKUP(DP492,Invoer!CQ:CS,3,FALSE)))</f>
        <v/>
      </c>
      <c r="EA492" s="541" t="str">
        <f ca="1">IF($DP492="","",IF(ISERROR(DQ492),0,IF($DN$4&lt;3,"",VLOOKUP(DP492,Invoer!$F$15:$AU$1999,15,FALSE))))</f>
        <v/>
      </c>
      <c r="EB492" s="595" t="str">
        <f ca="1">IF($DP492="","",IF($DN$4&lt;3,"",VLOOKUP(DP492,Invoer!$F$15:$AU$1999,19,FALSE)))</f>
        <v/>
      </c>
      <c r="EC492" s="541" t="str">
        <f ca="1">IF($DP492="","",IF(ISERROR(DQ492),0,IF($DN$4&lt;3,"",VLOOKUP(DP492,Invoer!$F$15:$AU$1999,24,FALSE))))</f>
        <v/>
      </c>
      <c r="ED492" s="541" t="str">
        <f ca="1">IF($DP492="","",IF(ISERROR(DQ492),0,IF($DN$4&lt;3,"",VLOOKUP(DP492,Invoer!$F$15:$AU$1999,17,FALSE))))</f>
        <v/>
      </c>
      <c r="EH492" s="89" t="e">
        <f ca="1">Invoer!CP497</f>
        <v>#N/A</v>
      </c>
      <c r="EI492" s="599" t="str">
        <f t="shared" ca="1" si="245"/>
        <v/>
      </c>
      <c r="EJ492" s="673" t="str">
        <f ca="1">IF(EI492="","",VLOOKUP(EI492,Invoer!$F$15:$AU$1999,2,FALSE))</f>
        <v/>
      </c>
      <c r="EK492" s="599" t="str">
        <f t="shared" ca="1" si="246"/>
        <v/>
      </c>
      <c r="EL492" s="599" t="str">
        <f ca="1">IF($EI492="","",VLOOKUP(EI492,Invoer!$F$15:$AU$1999,3,FALSE))</f>
        <v/>
      </c>
      <c r="EM492" s="599" t="str">
        <f ca="1">IF($EI492="","",IF(EL492&lt;&gt;"Liq","",VLOOKUP(EI492,Invoer!$F$15:$AU$1999,4,FALSE)))</f>
        <v/>
      </c>
      <c r="EN492" s="599" t="str">
        <f ca="1">IF($EI492="","",VLOOKUP(EI492,Invoer!$F$15:$AU$1999,6,FALSE))</f>
        <v/>
      </c>
      <c r="EO492" s="599" t="str">
        <f ca="1">IF(EI492="","",VLOOKUP(EI492,Invoer!$F$15:$AU$1999,9,FALSE))</f>
        <v/>
      </c>
      <c r="EP492" s="599" t="str">
        <f ca="1">IF(EI492="","",VLOOKUP(EI492,Invoer!$F$15:$AU$1999,10,FALSE))</f>
        <v/>
      </c>
      <c r="EQ492" s="599" t="str">
        <f ca="1">IF(EI492="","",VLOOKUP(EI492,Invoer!$F$15:$AU$1999,11,FALSE))</f>
        <v/>
      </c>
      <c r="ER492" s="662" t="str">
        <f ca="1">IF(EI492="","",VLOOKUP(EI492,Invoer!CQ:CS,3,FALSE))</f>
        <v/>
      </c>
      <c r="ES492" s="662" t="str">
        <f t="shared" ca="1" si="247"/>
        <v/>
      </c>
      <c r="ET492" s="513" t="str">
        <f t="shared" ca="1" si="248"/>
        <v/>
      </c>
      <c r="EU492" s="112" t="str">
        <f t="shared" ca="1" si="249"/>
        <v/>
      </c>
      <c r="EV492" s="83" t="s">
        <v>160</v>
      </c>
      <c r="EW492" s="682" t="str">
        <f t="shared" ca="1" si="250"/>
        <v/>
      </c>
      <c r="EX492" s="662" t="str">
        <f t="shared" ca="1" si="251"/>
        <v/>
      </c>
      <c r="EY492"/>
      <c r="EZ492" s="56" t="e">
        <f t="shared" ca="1" si="259"/>
        <v>#VALUE!</v>
      </c>
      <c r="FA492" s="56" t="e">
        <f t="shared" ca="1" si="260"/>
        <v>#VALUE!</v>
      </c>
      <c r="FE492"/>
      <c r="FI492"/>
      <c r="FJ492"/>
    </row>
    <row r="493" spans="29:166" ht="12" customHeight="1" x14ac:dyDescent="0.2">
      <c r="AC493" s="435" t="str">
        <f>IF($AC$7&lt;3,Invoer!DR498,IF($AC$7=3,Invoer!BT498,"x"))</f>
        <v>x</v>
      </c>
      <c r="AD493" s="599" t="str">
        <f t="shared" si="252"/>
        <v/>
      </c>
      <c r="AE493" s="673" t="str">
        <f>IF($AD493="","",VLOOKUP(AD493,Invoer!$F$15:$AU$1999,2,FALSE))</f>
        <v/>
      </c>
      <c r="AF493" s="599" t="str">
        <f t="shared" si="253"/>
        <v/>
      </c>
      <c r="AG493" s="599" t="str">
        <f>IF($AD493="","",VLOOKUP(AD493,Invoer!$F$15:$AU$1999,3,FALSE))</f>
        <v/>
      </c>
      <c r="AH493" s="599" t="str">
        <f>IF($AD493="","",IF(AG493&lt;&gt;"Liq","",VLOOKUP(AD493,Invoer!$F$15:$AU$1999,4,FALSE)))</f>
        <v/>
      </c>
      <c r="AI493" s="677" t="str">
        <f>IF($AD493="","",VLOOKUP(AD493,Invoer!$F$15:$AU$1999,5,FALSE))</f>
        <v/>
      </c>
      <c r="AJ493" s="599" t="str">
        <f>IF($AD493="","",VLOOKUP(AD493,Invoer!$F$15:$AU$1999,6,FALSE))</f>
        <v/>
      </c>
      <c r="AK493" s="599" t="str">
        <f>IF($AD493="","",VLOOKUP(AD493,Invoer!$F$15:$AU$1999,9,FALSE))</f>
        <v/>
      </c>
      <c r="AL493" s="599" t="str">
        <f>IF($AD493="","",VLOOKUP(AD493,Invoer!$F$15:$AU$1999,10,FALSE))</f>
        <v/>
      </c>
      <c r="AM493" s="599" t="str">
        <f>IF($AD493="","",VLOOKUP(AD493,Invoer!$F$15:$BB$1999,14,FALSE))</f>
        <v/>
      </c>
      <c r="AN493" s="599" t="str">
        <f>IF($AD493="","",VLOOKUP(AD493,Invoer!$F$15:$AU$1999,11,FALSE))</f>
        <v/>
      </c>
      <c r="AO493" s="662" t="str">
        <f>IF($AD493="","",VLOOKUP(AD493,Invoer!$F$15:$AU$1999,15,FALSE))</f>
        <v/>
      </c>
      <c r="AP493" s="599" t="str">
        <f>IF($AD493="","",VLOOKUP(AD493,Invoer!$F$15:$AU$1999,19,FALSE))</f>
        <v/>
      </c>
      <c r="AQ493" s="662" t="str">
        <f>IF($AD493="","",VLOOKUP(AD493,Invoer!$F$15:$AU$1999,24,FALSE))</f>
        <v/>
      </c>
      <c r="AR493" s="662" t="str">
        <f>IF($AD493="","",VLOOKUP(AD493,Invoer!$F$15:$AU$1999,17,FALSE))</f>
        <v/>
      </c>
      <c r="AS493" s="678" t="str">
        <f t="shared" si="261"/>
        <v/>
      </c>
      <c r="AT493" s="676" t="str">
        <f t="shared" si="241"/>
        <v/>
      </c>
      <c r="AU493" s="77" t="e">
        <f t="shared" si="242"/>
        <v>#VALUE!</v>
      </c>
      <c r="AW493" s="57"/>
      <c r="AX493" s="57"/>
      <c r="BA493" s="83" t="e">
        <f ca="1">Invoer!DW498</f>
        <v>#N/A</v>
      </c>
      <c r="BB493" s="599" t="str">
        <f t="shared" ca="1" si="254"/>
        <v/>
      </c>
      <c r="BC493" s="673" t="str">
        <f ca="1">IF($BB493="","",VLOOKUP(BB493,Invoer!$F$15:$AU$1999,2,FALSE))</f>
        <v/>
      </c>
      <c r="BD493" s="599" t="str">
        <f t="shared" ca="1" si="255"/>
        <v/>
      </c>
      <c r="BE493" s="599" t="str">
        <f ca="1">IF($BB493="","",VLOOKUP(BB493,Invoer!$F$15:$AU$1999,5,FALSE))</f>
        <v/>
      </c>
      <c r="BF493" s="599" t="str">
        <f ca="1">IF($BB493="","",VLOOKUP(BB493,Invoer!$F$15:$AU$1999,6,FALSE))</f>
        <v/>
      </c>
      <c r="BG493" s="599" t="str">
        <f ca="1">IF($BB493="","",VLOOKUP(BB493,Invoer!$F$15:$AU$1999,9,FALSE))</f>
        <v/>
      </c>
      <c r="BH493" s="599" t="str">
        <f ca="1">IF($BB493="","",VLOOKUP(BB493,Invoer!$F$15:$AU$1999,10,FALSE))</f>
        <v/>
      </c>
      <c r="BI493" s="599" t="str">
        <f ca="1">IF($BB493="","",VLOOKUP(BB493,Invoer!$F$15:$BB$1999,14,FALSE))</f>
        <v/>
      </c>
      <c r="BJ493" s="599" t="str">
        <f ca="1">IF($BB493="","",VLOOKUP(BB493,Invoer!$F$15:$AU$1999,11,FALSE))</f>
        <v/>
      </c>
      <c r="BK493" s="662" t="str">
        <f t="shared" ca="1" si="256"/>
        <v/>
      </c>
      <c r="BL493" s="662" t="str">
        <f t="shared" ca="1" si="257"/>
        <v/>
      </c>
      <c r="BM493" s="679" t="str">
        <f t="shared" ca="1" si="258"/>
        <v/>
      </c>
      <c r="BN493" s="662" t="str">
        <f t="shared" ca="1" si="264"/>
        <v/>
      </c>
      <c r="BO493" s="662" t="str">
        <f ca="1">IF($BB493="","",VLOOKUP(BB493,Invoer!$F$15:$AU$1999,15,FALSE))</f>
        <v/>
      </c>
      <c r="BP493" s="662" t="str">
        <f ca="1">IF($BB493="","",VLOOKUP(BB493,Invoer!$F$15:$AU$1999,24,FALSE))</f>
        <v/>
      </c>
      <c r="BQ493" s="662" t="str">
        <f ca="1">IF($BB493="","",VLOOKUP(BB493,Invoer!$F$15:$AU$1999,17,FALSE))</f>
        <v/>
      </c>
      <c r="BS493" s="73" t="e">
        <f t="shared" ca="1" si="262"/>
        <v>#VALUE!</v>
      </c>
      <c r="BT493" s="57" t="str">
        <f t="shared" ca="1" si="263"/>
        <v/>
      </c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O493" s="61" t="e">
        <f ca="1">IF($DN$4&lt;3,Invoer!EB498,Invoer!EA498)</f>
        <v>#N/A</v>
      </c>
      <c r="DP493" s="599" t="str">
        <f t="shared" ca="1" si="243"/>
        <v/>
      </c>
      <c r="DQ493" s="673" t="str">
        <f ca="1">IF($DP493="","",VLOOKUP(DP493,Invoer!$F$15:$AU$1999,2,FALSE))</f>
        <v/>
      </c>
      <c r="DR493" s="599" t="str">
        <f t="shared" ca="1" si="244"/>
        <v/>
      </c>
      <c r="DS493" s="599" t="str">
        <f ca="1">IF($DP493="","",VLOOKUP(DP493,Invoer!$F$15:$AU$1999,3,FALSE))</f>
        <v/>
      </c>
      <c r="DT493" s="599" t="str">
        <f ca="1">IF($DP493="","",IF(DS493&lt;&gt;"Liq","",VLOOKUP(DP493,Invoer!$F$15:$AU$1999,4,FALSE)))</f>
        <v/>
      </c>
      <c r="DU493" s="599" t="str">
        <f ca="1">IF($DP493="","",VLOOKUP(DP493,Invoer!$F$15:$AU$1999,5,FALSE))</f>
        <v/>
      </c>
      <c r="DV493" s="599" t="str">
        <f ca="1">IF($DP493="","",VLOOKUP(DP493,Invoer!$F$15:$AU$1999,6,FALSE))</f>
        <v/>
      </c>
      <c r="DW493" s="599" t="str">
        <f ca="1">IF($DP493="","",VLOOKUP(DP493,Invoer!$F$15:$AU$1999,9,FALSE))</f>
        <v/>
      </c>
      <c r="DX493" s="599" t="str">
        <f ca="1">IF($DP493="","",VLOOKUP(DP493,Invoer!$F$15:$AU$1999,10,FALSE))</f>
        <v/>
      </c>
      <c r="DY493" s="595" t="str">
        <f ca="1">IF($DP493="","",VLOOKUP(DP493,Invoer!$F$15:$AU$1999,11,FALSE))</f>
        <v/>
      </c>
      <c r="DZ493" s="662" t="str">
        <f ca="1">IF($DP493="","",IF($DN$4&gt;2,"",VLOOKUP(DP493,Invoer!CQ:CS,3,FALSE)))</f>
        <v/>
      </c>
      <c r="EA493" s="541" t="str">
        <f ca="1">IF($DP493="","",IF(ISERROR(DQ493),0,IF($DN$4&lt;3,"",VLOOKUP(DP493,Invoer!$F$15:$AU$1999,15,FALSE))))</f>
        <v/>
      </c>
      <c r="EB493" s="595" t="str">
        <f ca="1">IF($DP493="","",IF($DN$4&lt;3,"",VLOOKUP(DP493,Invoer!$F$15:$AU$1999,19,FALSE)))</f>
        <v/>
      </c>
      <c r="EC493" s="541" t="str">
        <f ca="1">IF($DP493="","",IF(ISERROR(DQ493),0,IF($DN$4&lt;3,"",VLOOKUP(DP493,Invoer!$F$15:$AU$1999,24,FALSE))))</f>
        <v/>
      </c>
      <c r="ED493" s="541" t="str">
        <f ca="1">IF($DP493="","",IF(ISERROR(DQ493),0,IF($DN$4&lt;3,"",VLOOKUP(DP493,Invoer!$F$15:$AU$1999,17,FALSE))))</f>
        <v/>
      </c>
      <c r="EH493" s="89" t="e">
        <f ca="1">Invoer!CP498</f>
        <v>#N/A</v>
      </c>
      <c r="EI493" s="599" t="str">
        <f t="shared" ca="1" si="245"/>
        <v/>
      </c>
      <c r="EJ493" s="673" t="str">
        <f ca="1">IF(EI493="","",VLOOKUP(EI493,Invoer!$F$15:$AU$1999,2,FALSE))</f>
        <v/>
      </c>
      <c r="EK493" s="599" t="str">
        <f t="shared" ca="1" si="246"/>
        <v/>
      </c>
      <c r="EL493" s="599" t="str">
        <f ca="1">IF($EI493="","",VLOOKUP(EI493,Invoer!$F$15:$AU$1999,3,FALSE))</f>
        <v/>
      </c>
      <c r="EM493" s="599" t="str">
        <f ca="1">IF($EI493="","",IF(EL493&lt;&gt;"Liq","",VLOOKUP(EI493,Invoer!$F$15:$AU$1999,4,FALSE)))</f>
        <v/>
      </c>
      <c r="EN493" s="599" t="str">
        <f ca="1">IF($EI493="","",VLOOKUP(EI493,Invoer!$F$15:$AU$1999,6,FALSE))</f>
        <v/>
      </c>
      <c r="EO493" s="599" t="str">
        <f ca="1">IF(EI493="","",VLOOKUP(EI493,Invoer!$F$15:$AU$1999,9,FALSE))</f>
        <v/>
      </c>
      <c r="EP493" s="599" t="str">
        <f ca="1">IF(EI493="","",VLOOKUP(EI493,Invoer!$F$15:$AU$1999,10,FALSE))</f>
        <v/>
      </c>
      <c r="EQ493" s="599" t="str">
        <f ca="1">IF(EI493="","",VLOOKUP(EI493,Invoer!$F$15:$AU$1999,11,FALSE))</f>
        <v/>
      </c>
      <c r="ER493" s="662" t="str">
        <f ca="1">IF(EI493="","",VLOOKUP(EI493,Invoer!CQ:CS,3,FALSE))</f>
        <v/>
      </c>
      <c r="ES493" s="662" t="str">
        <f t="shared" ca="1" si="247"/>
        <v/>
      </c>
      <c r="ET493" s="513" t="str">
        <f t="shared" ca="1" si="248"/>
        <v/>
      </c>
      <c r="EU493" s="112" t="str">
        <f t="shared" ca="1" si="249"/>
        <v/>
      </c>
      <c r="EV493" s="83" t="s">
        <v>160</v>
      </c>
      <c r="EW493" s="682" t="str">
        <f t="shared" ca="1" si="250"/>
        <v/>
      </c>
      <c r="EX493" s="662" t="str">
        <f t="shared" ca="1" si="251"/>
        <v/>
      </c>
      <c r="EY493"/>
      <c r="EZ493" s="56" t="e">
        <f t="shared" ca="1" si="259"/>
        <v>#VALUE!</v>
      </c>
      <c r="FA493" s="56" t="e">
        <f t="shared" ca="1" si="260"/>
        <v>#VALUE!</v>
      </c>
      <c r="FE493"/>
      <c r="FI493"/>
      <c r="FJ493"/>
    </row>
    <row r="494" spans="29:166" ht="12" customHeight="1" x14ac:dyDescent="0.2">
      <c r="AC494" s="435" t="str">
        <f>IF($AC$7&lt;3,Invoer!DR499,IF($AC$7=3,Invoer!BT499,"x"))</f>
        <v>x</v>
      </c>
      <c r="AD494" s="599" t="str">
        <f t="shared" si="252"/>
        <v/>
      </c>
      <c r="AE494" s="673" t="str">
        <f>IF($AD494="","",VLOOKUP(AD494,Invoer!$F$15:$AU$1999,2,FALSE))</f>
        <v/>
      </c>
      <c r="AF494" s="599" t="str">
        <f t="shared" si="253"/>
        <v/>
      </c>
      <c r="AG494" s="599" t="str">
        <f>IF($AD494="","",VLOOKUP(AD494,Invoer!$F$15:$AU$1999,3,FALSE))</f>
        <v/>
      </c>
      <c r="AH494" s="599" t="str">
        <f>IF($AD494="","",IF(AG494&lt;&gt;"Liq","",VLOOKUP(AD494,Invoer!$F$15:$AU$1999,4,FALSE)))</f>
        <v/>
      </c>
      <c r="AI494" s="677" t="str">
        <f>IF($AD494="","",VLOOKUP(AD494,Invoer!$F$15:$AU$1999,5,FALSE))</f>
        <v/>
      </c>
      <c r="AJ494" s="599" t="str">
        <f>IF($AD494="","",VLOOKUP(AD494,Invoer!$F$15:$AU$1999,6,FALSE))</f>
        <v/>
      </c>
      <c r="AK494" s="599" t="str">
        <f>IF($AD494="","",VLOOKUP(AD494,Invoer!$F$15:$AU$1999,9,FALSE))</f>
        <v/>
      </c>
      <c r="AL494" s="599" t="str">
        <f>IF($AD494="","",VLOOKUP(AD494,Invoer!$F$15:$AU$1999,10,FALSE))</f>
        <v/>
      </c>
      <c r="AM494" s="599" t="str">
        <f>IF($AD494="","",VLOOKUP(AD494,Invoer!$F$15:$BB$1999,14,FALSE))</f>
        <v/>
      </c>
      <c r="AN494" s="599" t="str">
        <f>IF($AD494="","",VLOOKUP(AD494,Invoer!$F$15:$AU$1999,11,FALSE))</f>
        <v/>
      </c>
      <c r="AO494" s="662" t="str">
        <f>IF($AD494="","",VLOOKUP(AD494,Invoer!$F$15:$AU$1999,15,FALSE))</f>
        <v/>
      </c>
      <c r="AP494" s="599" t="str">
        <f>IF($AD494="","",VLOOKUP(AD494,Invoer!$F$15:$AU$1999,19,FALSE))</f>
        <v/>
      </c>
      <c r="AQ494" s="662" t="str">
        <f>IF($AD494="","",VLOOKUP(AD494,Invoer!$F$15:$AU$1999,24,FALSE))</f>
        <v/>
      </c>
      <c r="AR494" s="662" t="str">
        <f>IF($AD494="","",VLOOKUP(AD494,Invoer!$F$15:$AU$1999,17,FALSE))</f>
        <v/>
      </c>
      <c r="AS494" s="678" t="str">
        <f t="shared" si="261"/>
        <v/>
      </c>
      <c r="AT494" s="676" t="str">
        <f t="shared" si="241"/>
        <v/>
      </c>
      <c r="AU494" s="77" t="e">
        <f t="shared" si="242"/>
        <v>#VALUE!</v>
      </c>
      <c r="AW494" s="57"/>
      <c r="AX494" s="57"/>
      <c r="BA494" s="83" t="e">
        <f ca="1">Invoer!DW499</f>
        <v>#N/A</v>
      </c>
      <c r="BB494" s="599" t="str">
        <f t="shared" ca="1" si="254"/>
        <v/>
      </c>
      <c r="BC494" s="673" t="str">
        <f ca="1">IF($BB494="","",VLOOKUP(BB494,Invoer!$F$15:$AU$1999,2,FALSE))</f>
        <v/>
      </c>
      <c r="BD494" s="599" t="str">
        <f t="shared" ca="1" si="255"/>
        <v/>
      </c>
      <c r="BE494" s="599" t="str">
        <f ca="1">IF($BB494="","",VLOOKUP(BB494,Invoer!$F$15:$AU$1999,5,FALSE))</f>
        <v/>
      </c>
      <c r="BF494" s="599" t="str">
        <f ca="1">IF($BB494="","",VLOOKUP(BB494,Invoer!$F$15:$AU$1999,6,FALSE))</f>
        <v/>
      </c>
      <c r="BG494" s="599" t="str">
        <f ca="1">IF($BB494="","",VLOOKUP(BB494,Invoer!$F$15:$AU$1999,9,FALSE))</f>
        <v/>
      </c>
      <c r="BH494" s="599" t="str">
        <f ca="1">IF($BB494="","",VLOOKUP(BB494,Invoer!$F$15:$AU$1999,10,FALSE))</f>
        <v/>
      </c>
      <c r="BI494" s="599" t="str">
        <f ca="1">IF($BB494="","",VLOOKUP(BB494,Invoer!$F$15:$BB$1999,14,FALSE))</f>
        <v/>
      </c>
      <c r="BJ494" s="599" t="str">
        <f ca="1">IF($BB494="","",VLOOKUP(BB494,Invoer!$F$15:$AU$1999,11,FALSE))</f>
        <v/>
      </c>
      <c r="BK494" s="662" t="str">
        <f t="shared" ca="1" si="256"/>
        <v/>
      </c>
      <c r="BL494" s="662" t="str">
        <f t="shared" ca="1" si="257"/>
        <v/>
      </c>
      <c r="BM494" s="679" t="str">
        <f t="shared" ca="1" si="258"/>
        <v/>
      </c>
      <c r="BN494" s="662" t="str">
        <f t="shared" ca="1" si="264"/>
        <v/>
      </c>
      <c r="BO494" s="662" t="str">
        <f ca="1">IF($BB494="","",VLOOKUP(BB494,Invoer!$F$15:$AU$1999,15,FALSE))</f>
        <v/>
      </c>
      <c r="BP494" s="662" t="str">
        <f ca="1">IF($BB494="","",VLOOKUP(BB494,Invoer!$F$15:$AU$1999,24,FALSE))</f>
        <v/>
      </c>
      <c r="BQ494" s="662" t="str">
        <f ca="1">IF($BB494="","",VLOOKUP(BB494,Invoer!$F$15:$AU$1999,17,FALSE))</f>
        <v/>
      </c>
      <c r="BS494" s="73" t="e">
        <f t="shared" ca="1" si="262"/>
        <v>#VALUE!</v>
      </c>
      <c r="BT494" s="57" t="str">
        <f t="shared" ca="1" si="263"/>
        <v/>
      </c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O494" s="61" t="e">
        <f ca="1">IF($DN$4&lt;3,Invoer!EB499,Invoer!EA499)</f>
        <v>#N/A</v>
      </c>
      <c r="DP494" s="599" t="str">
        <f t="shared" ca="1" si="243"/>
        <v/>
      </c>
      <c r="DQ494" s="673" t="str">
        <f ca="1">IF($DP494="","",VLOOKUP(DP494,Invoer!$F$15:$AU$1999,2,FALSE))</f>
        <v/>
      </c>
      <c r="DR494" s="599" t="str">
        <f t="shared" ca="1" si="244"/>
        <v/>
      </c>
      <c r="DS494" s="599" t="str">
        <f ca="1">IF($DP494="","",VLOOKUP(DP494,Invoer!$F$15:$AU$1999,3,FALSE))</f>
        <v/>
      </c>
      <c r="DT494" s="599" t="str">
        <f ca="1">IF($DP494="","",IF(DS494&lt;&gt;"Liq","",VLOOKUP(DP494,Invoer!$F$15:$AU$1999,4,FALSE)))</f>
        <v/>
      </c>
      <c r="DU494" s="599" t="str">
        <f ca="1">IF($DP494="","",VLOOKUP(DP494,Invoer!$F$15:$AU$1999,5,FALSE))</f>
        <v/>
      </c>
      <c r="DV494" s="599" t="str">
        <f ca="1">IF($DP494="","",VLOOKUP(DP494,Invoer!$F$15:$AU$1999,6,FALSE))</f>
        <v/>
      </c>
      <c r="DW494" s="599" t="str">
        <f ca="1">IF($DP494="","",VLOOKUP(DP494,Invoer!$F$15:$AU$1999,9,FALSE))</f>
        <v/>
      </c>
      <c r="DX494" s="599" t="str">
        <f ca="1">IF($DP494="","",VLOOKUP(DP494,Invoer!$F$15:$AU$1999,10,FALSE))</f>
        <v/>
      </c>
      <c r="DY494" s="595" t="str">
        <f ca="1">IF($DP494="","",VLOOKUP(DP494,Invoer!$F$15:$AU$1999,11,FALSE))</f>
        <v/>
      </c>
      <c r="DZ494" s="662" t="str">
        <f ca="1">IF($DP494="","",IF($DN$4&gt;2,"",VLOOKUP(DP494,Invoer!CQ:CS,3,FALSE)))</f>
        <v/>
      </c>
      <c r="EA494" s="541" t="str">
        <f ca="1">IF($DP494="","",IF(ISERROR(DQ494),0,IF($DN$4&lt;3,"",VLOOKUP(DP494,Invoer!$F$15:$AU$1999,15,FALSE))))</f>
        <v/>
      </c>
      <c r="EB494" s="595" t="str">
        <f ca="1">IF($DP494="","",IF($DN$4&lt;3,"",VLOOKUP(DP494,Invoer!$F$15:$AU$1999,19,FALSE)))</f>
        <v/>
      </c>
      <c r="EC494" s="541" t="str">
        <f ca="1">IF($DP494="","",IF(ISERROR(DQ494),0,IF($DN$4&lt;3,"",VLOOKUP(DP494,Invoer!$F$15:$AU$1999,24,FALSE))))</f>
        <v/>
      </c>
      <c r="ED494" s="541" t="str">
        <f ca="1">IF($DP494="","",IF(ISERROR(DQ494),0,IF($DN$4&lt;3,"",VLOOKUP(DP494,Invoer!$F$15:$AU$1999,17,FALSE))))</f>
        <v/>
      </c>
      <c r="EH494" s="89" t="e">
        <f ca="1">Invoer!CP499</f>
        <v>#N/A</v>
      </c>
      <c r="EI494" s="599" t="str">
        <f t="shared" ca="1" si="245"/>
        <v/>
      </c>
      <c r="EJ494" s="673" t="str">
        <f ca="1">IF(EI494="","",VLOOKUP(EI494,Invoer!$F$15:$AU$1999,2,FALSE))</f>
        <v/>
      </c>
      <c r="EK494" s="599" t="str">
        <f t="shared" ca="1" si="246"/>
        <v/>
      </c>
      <c r="EL494" s="599" t="str">
        <f ca="1">IF($EI494="","",VLOOKUP(EI494,Invoer!$F$15:$AU$1999,3,FALSE))</f>
        <v/>
      </c>
      <c r="EM494" s="599" t="str">
        <f ca="1">IF($EI494="","",IF(EL494&lt;&gt;"Liq","",VLOOKUP(EI494,Invoer!$F$15:$AU$1999,4,FALSE)))</f>
        <v/>
      </c>
      <c r="EN494" s="599" t="str">
        <f ca="1">IF($EI494="","",VLOOKUP(EI494,Invoer!$F$15:$AU$1999,6,FALSE))</f>
        <v/>
      </c>
      <c r="EO494" s="599" t="str">
        <f ca="1">IF(EI494="","",VLOOKUP(EI494,Invoer!$F$15:$AU$1999,9,FALSE))</f>
        <v/>
      </c>
      <c r="EP494" s="599" t="str">
        <f ca="1">IF(EI494="","",VLOOKUP(EI494,Invoer!$F$15:$AU$1999,10,FALSE))</f>
        <v/>
      </c>
      <c r="EQ494" s="599" t="str">
        <f ca="1">IF(EI494="","",VLOOKUP(EI494,Invoer!$F$15:$AU$1999,11,FALSE))</f>
        <v/>
      </c>
      <c r="ER494" s="662" t="str">
        <f ca="1">IF(EI494="","",VLOOKUP(EI494,Invoer!CQ:CS,3,FALSE))</f>
        <v/>
      </c>
      <c r="ES494" s="662" t="str">
        <f t="shared" ca="1" si="247"/>
        <v/>
      </c>
      <c r="ET494" s="513" t="str">
        <f t="shared" ca="1" si="248"/>
        <v/>
      </c>
      <c r="EU494" s="112" t="str">
        <f t="shared" ca="1" si="249"/>
        <v/>
      </c>
      <c r="EV494" s="83" t="s">
        <v>160</v>
      </c>
      <c r="EW494" s="682" t="str">
        <f t="shared" ca="1" si="250"/>
        <v/>
      </c>
      <c r="EX494" s="662" t="str">
        <f t="shared" ca="1" si="251"/>
        <v/>
      </c>
      <c r="EY494"/>
      <c r="EZ494" s="56" t="e">
        <f t="shared" ca="1" si="259"/>
        <v>#VALUE!</v>
      </c>
      <c r="FA494" s="56" t="e">
        <f t="shared" ca="1" si="260"/>
        <v>#VALUE!</v>
      </c>
      <c r="FE494"/>
      <c r="FI494"/>
      <c r="FJ494"/>
    </row>
    <row r="495" spans="29:166" ht="12" customHeight="1" x14ac:dyDescent="0.2">
      <c r="AC495" s="435" t="str">
        <f>IF($AC$7&lt;3,Invoer!DR500,IF($AC$7=3,Invoer!BT500,"x"))</f>
        <v>x</v>
      </c>
      <c r="AD495" s="599" t="str">
        <f t="shared" si="252"/>
        <v/>
      </c>
      <c r="AE495" s="673" t="str">
        <f>IF($AD495="","",VLOOKUP(AD495,Invoer!$F$15:$AU$1999,2,FALSE))</f>
        <v/>
      </c>
      <c r="AF495" s="599" t="str">
        <f t="shared" si="253"/>
        <v/>
      </c>
      <c r="AG495" s="599" t="str">
        <f>IF($AD495="","",VLOOKUP(AD495,Invoer!$F$15:$AU$1999,3,FALSE))</f>
        <v/>
      </c>
      <c r="AH495" s="599" t="str">
        <f>IF($AD495="","",IF(AG495&lt;&gt;"Liq","",VLOOKUP(AD495,Invoer!$F$15:$AU$1999,4,FALSE)))</f>
        <v/>
      </c>
      <c r="AI495" s="677" t="str">
        <f>IF($AD495="","",VLOOKUP(AD495,Invoer!$F$15:$AU$1999,5,FALSE))</f>
        <v/>
      </c>
      <c r="AJ495" s="599" t="str">
        <f>IF($AD495="","",VLOOKUP(AD495,Invoer!$F$15:$AU$1999,6,FALSE))</f>
        <v/>
      </c>
      <c r="AK495" s="599" t="str">
        <f>IF($AD495="","",VLOOKUP(AD495,Invoer!$F$15:$AU$1999,9,FALSE))</f>
        <v/>
      </c>
      <c r="AL495" s="599" t="str">
        <f>IF($AD495="","",VLOOKUP(AD495,Invoer!$F$15:$AU$1999,10,FALSE))</f>
        <v/>
      </c>
      <c r="AM495" s="599" t="str">
        <f>IF($AD495="","",VLOOKUP(AD495,Invoer!$F$15:$BB$1999,14,FALSE))</f>
        <v/>
      </c>
      <c r="AN495" s="599" t="str">
        <f>IF($AD495="","",VLOOKUP(AD495,Invoer!$F$15:$AU$1999,11,FALSE))</f>
        <v/>
      </c>
      <c r="AO495" s="662" t="str">
        <f>IF($AD495="","",VLOOKUP(AD495,Invoer!$F$15:$AU$1999,15,FALSE))</f>
        <v/>
      </c>
      <c r="AP495" s="599" t="str">
        <f>IF($AD495="","",VLOOKUP(AD495,Invoer!$F$15:$AU$1999,19,FALSE))</f>
        <v/>
      </c>
      <c r="AQ495" s="662" t="str">
        <f>IF($AD495="","",VLOOKUP(AD495,Invoer!$F$15:$AU$1999,24,FALSE))</f>
        <v/>
      </c>
      <c r="AR495" s="662" t="str">
        <f>IF($AD495="","",VLOOKUP(AD495,Invoer!$F$15:$AU$1999,17,FALSE))</f>
        <v/>
      </c>
      <c r="AS495" s="678" t="str">
        <f t="shared" si="261"/>
        <v/>
      </c>
      <c r="AT495" s="676" t="str">
        <f t="shared" si="241"/>
        <v/>
      </c>
      <c r="AU495" s="77" t="e">
        <f t="shared" si="242"/>
        <v>#VALUE!</v>
      </c>
      <c r="AW495" s="57"/>
      <c r="AX495" s="57"/>
      <c r="BA495" s="83" t="e">
        <f ca="1">Invoer!DW500</f>
        <v>#N/A</v>
      </c>
      <c r="BB495" s="599" t="str">
        <f t="shared" ca="1" si="254"/>
        <v/>
      </c>
      <c r="BC495" s="673" t="str">
        <f ca="1">IF($BB495="","",VLOOKUP(BB495,Invoer!$F$15:$AU$1999,2,FALSE))</f>
        <v/>
      </c>
      <c r="BD495" s="599" t="str">
        <f t="shared" ca="1" si="255"/>
        <v/>
      </c>
      <c r="BE495" s="599" t="str">
        <f ca="1">IF($BB495="","",VLOOKUP(BB495,Invoer!$F$15:$AU$1999,5,FALSE))</f>
        <v/>
      </c>
      <c r="BF495" s="599" t="str">
        <f ca="1">IF($BB495="","",VLOOKUP(BB495,Invoer!$F$15:$AU$1999,6,FALSE))</f>
        <v/>
      </c>
      <c r="BG495" s="599" t="str">
        <f ca="1">IF($BB495="","",VLOOKUP(BB495,Invoer!$F$15:$AU$1999,9,FALSE))</f>
        <v/>
      </c>
      <c r="BH495" s="599" t="str">
        <f ca="1">IF($BB495="","",VLOOKUP(BB495,Invoer!$F$15:$AU$1999,10,FALSE))</f>
        <v/>
      </c>
      <c r="BI495" s="599" t="str">
        <f ca="1">IF($BB495="","",VLOOKUP(BB495,Invoer!$F$15:$BB$1999,14,FALSE))</f>
        <v/>
      </c>
      <c r="BJ495" s="599" t="str">
        <f ca="1">IF($BB495="","",VLOOKUP(BB495,Invoer!$F$15:$AU$1999,11,FALSE))</f>
        <v/>
      </c>
      <c r="BK495" s="662" t="str">
        <f t="shared" ca="1" si="256"/>
        <v/>
      </c>
      <c r="BL495" s="662" t="str">
        <f t="shared" ca="1" si="257"/>
        <v/>
      </c>
      <c r="BM495" s="679" t="str">
        <f t="shared" ca="1" si="258"/>
        <v/>
      </c>
      <c r="BN495" s="662" t="str">
        <f t="shared" ca="1" si="264"/>
        <v/>
      </c>
      <c r="BO495" s="662" t="str">
        <f ca="1">IF($BB495="","",VLOOKUP(BB495,Invoer!$F$15:$AU$1999,15,FALSE))</f>
        <v/>
      </c>
      <c r="BP495" s="662" t="str">
        <f ca="1">IF($BB495="","",VLOOKUP(BB495,Invoer!$F$15:$AU$1999,24,FALSE))</f>
        <v/>
      </c>
      <c r="BQ495" s="662" t="str">
        <f ca="1">IF($BB495="","",VLOOKUP(BB495,Invoer!$F$15:$AU$1999,17,FALSE))</f>
        <v/>
      </c>
      <c r="BS495" s="73" t="e">
        <f t="shared" ca="1" si="262"/>
        <v>#VALUE!</v>
      </c>
      <c r="BT495" s="57" t="str">
        <f t="shared" ca="1" si="263"/>
        <v/>
      </c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O495" s="61" t="e">
        <f ca="1">IF($DN$4&lt;3,Invoer!EB500,Invoer!EA500)</f>
        <v>#N/A</v>
      </c>
      <c r="DP495" s="599" t="str">
        <f t="shared" ca="1" si="243"/>
        <v/>
      </c>
      <c r="DQ495" s="673" t="str">
        <f ca="1">IF($DP495="","",VLOOKUP(DP495,Invoer!$F$15:$AU$1999,2,FALSE))</f>
        <v/>
      </c>
      <c r="DR495" s="599" t="str">
        <f t="shared" ca="1" si="244"/>
        <v/>
      </c>
      <c r="DS495" s="599" t="str">
        <f ca="1">IF($DP495="","",VLOOKUP(DP495,Invoer!$F$15:$AU$1999,3,FALSE))</f>
        <v/>
      </c>
      <c r="DT495" s="599" t="str">
        <f ca="1">IF($DP495="","",IF(DS495&lt;&gt;"Liq","",VLOOKUP(DP495,Invoer!$F$15:$AU$1999,4,FALSE)))</f>
        <v/>
      </c>
      <c r="DU495" s="599" t="str">
        <f ca="1">IF($DP495="","",VLOOKUP(DP495,Invoer!$F$15:$AU$1999,5,FALSE))</f>
        <v/>
      </c>
      <c r="DV495" s="599" t="str">
        <f ca="1">IF($DP495="","",VLOOKUP(DP495,Invoer!$F$15:$AU$1999,6,FALSE))</f>
        <v/>
      </c>
      <c r="DW495" s="599" t="str">
        <f ca="1">IF($DP495="","",VLOOKUP(DP495,Invoer!$F$15:$AU$1999,9,FALSE))</f>
        <v/>
      </c>
      <c r="DX495" s="599" t="str">
        <f ca="1">IF($DP495="","",VLOOKUP(DP495,Invoer!$F$15:$AU$1999,10,FALSE))</f>
        <v/>
      </c>
      <c r="DY495" s="595" t="str">
        <f ca="1">IF($DP495="","",VLOOKUP(DP495,Invoer!$F$15:$AU$1999,11,FALSE))</f>
        <v/>
      </c>
      <c r="DZ495" s="662" t="str">
        <f ca="1">IF($DP495="","",IF($DN$4&gt;2,"",VLOOKUP(DP495,Invoer!CQ:CS,3,FALSE)))</f>
        <v/>
      </c>
      <c r="EA495" s="541" t="str">
        <f ca="1">IF($DP495="","",IF(ISERROR(DQ495),0,IF($DN$4&lt;3,"",VLOOKUP(DP495,Invoer!$F$15:$AU$1999,15,FALSE))))</f>
        <v/>
      </c>
      <c r="EB495" s="595" t="str">
        <f ca="1">IF($DP495="","",IF($DN$4&lt;3,"",VLOOKUP(DP495,Invoer!$F$15:$AU$1999,19,FALSE)))</f>
        <v/>
      </c>
      <c r="EC495" s="541" t="str">
        <f ca="1">IF($DP495="","",IF(ISERROR(DQ495),0,IF($DN$4&lt;3,"",VLOOKUP(DP495,Invoer!$F$15:$AU$1999,24,FALSE))))</f>
        <v/>
      </c>
      <c r="ED495" s="541" t="str">
        <f ca="1">IF($DP495="","",IF(ISERROR(DQ495),0,IF($DN$4&lt;3,"",VLOOKUP(DP495,Invoer!$F$15:$AU$1999,17,FALSE))))</f>
        <v/>
      </c>
      <c r="EH495" s="89" t="e">
        <f ca="1">Invoer!CP500</f>
        <v>#N/A</v>
      </c>
      <c r="EI495" s="599" t="str">
        <f t="shared" ca="1" si="245"/>
        <v/>
      </c>
      <c r="EJ495" s="673" t="str">
        <f ca="1">IF(EI495="","",VLOOKUP(EI495,Invoer!$F$15:$AU$1999,2,FALSE))</f>
        <v/>
      </c>
      <c r="EK495" s="599" t="str">
        <f t="shared" ca="1" si="246"/>
        <v/>
      </c>
      <c r="EL495" s="599" t="str">
        <f ca="1">IF($EI495="","",VLOOKUP(EI495,Invoer!$F$15:$AU$1999,3,FALSE))</f>
        <v/>
      </c>
      <c r="EM495" s="599" t="str">
        <f ca="1">IF($EI495="","",IF(EL495&lt;&gt;"Liq","",VLOOKUP(EI495,Invoer!$F$15:$AU$1999,4,FALSE)))</f>
        <v/>
      </c>
      <c r="EN495" s="599" t="str">
        <f ca="1">IF($EI495="","",VLOOKUP(EI495,Invoer!$F$15:$AU$1999,6,FALSE))</f>
        <v/>
      </c>
      <c r="EO495" s="599" t="str">
        <f ca="1">IF(EI495="","",VLOOKUP(EI495,Invoer!$F$15:$AU$1999,9,FALSE))</f>
        <v/>
      </c>
      <c r="EP495" s="599" t="str">
        <f ca="1">IF(EI495="","",VLOOKUP(EI495,Invoer!$F$15:$AU$1999,10,FALSE))</f>
        <v/>
      </c>
      <c r="EQ495" s="599" t="str">
        <f ca="1">IF(EI495="","",VLOOKUP(EI495,Invoer!$F$15:$AU$1999,11,FALSE))</f>
        <v/>
      </c>
      <c r="ER495" s="662" t="str">
        <f ca="1">IF(EI495="","",VLOOKUP(EI495,Invoer!CQ:CS,3,FALSE))</f>
        <v/>
      </c>
      <c r="ES495" s="662" t="str">
        <f t="shared" ca="1" si="247"/>
        <v/>
      </c>
      <c r="ET495" s="513" t="str">
        <f t="shared" ca="1" si="248"/>
        <v/>
      </c>
      <c r="EU495" s="112" t="str">
        <f t="shared" ca="1" si="249"/>
        <v/>
      </c>
      <c r="EV495" s="83" t="s">
        <v>160</v>
      </c>
      <c r="EW495" s="682" t="str">
        <f t="shared" ca="1" si="250"/>
        <v/>
      </c>
      <c r="EX495" s="662" t="str">
        <f t="shared" ca="1" si="251"/>
        <v/>
      </c>
      <c r="EY495"/>
      <c r="EZ495" s="56" t="e">
        <f t="shared" ca="1" si="259"/>
        <v>#VALUE!</v>
      </c>
      <c r="FA495" s="56" t="e">
        <f t="shared" ca="1" si="260"/>
        <v>#VALUE!</v>
      </c>
      <c r="FE495"/>
      <c r="FI495"/>
      <c r="FJ495"/>
    </row>
    <row r="496" spans="29:166" ht="12" customHeight="1" x14ac:dyDescent="0.2">
      <c r="AC496" s="435" t="str">
        <f>IF($AC$7&lt;3,Invoer!DR501,IF($AC$7=3,Invoer!BT501,"x"))</f>
        <v>x</v>
      </c>
      <c r="AD496" s="599" t="str">
        <f t="shared" si="252"/>
        <v/>
      </c>
      <c r="AE496" s="673" t="str">
        <f>IF($AD496="","",VLOOKUP(AD496,Invoer!$F$15:$AU$1999,2,FALSE))</f>
        <v/>
      </c>
      <c r="AF496" s="599" t="str">
        <f t="shared" si="253"/>
        <v/>
      </c>
      <c r="AG496" s="599" t="str">
        <f>IF($AD496="","",VLOOKUP(AD496,Invoer!$F$15:$AU$1999,3,FALSE))</f>
        <v/>
      </c>
      <c r="AH496" s="599" t="str">
        <f>IF($AD496="","",IF(AG496&lt;&gt;"Liq","",VLOOKUP(AD496,Invoer!$F$15:$AU$1999,4,FALSE)))</f>
        <v/>
      </c>
      <c r="AI496" s="677" t="str">
        <f>IF($AD496="","",VLOOKUP(AD496,Invoer!$F$15:$AU$1999,5,FALSE))</f>
        <v/>
      </c>
      <c r="AJ496" s="599" t="str">
        <f>IF($AD496="","",VLOOKUP(AD496,Invoer!$F$15:$AU$1999,6,FALSE))</f>
        <v/>
      </c>
      <c r="AK496" s="599" t="str">
        <f>IF($AD496="","",VLOOKUP(AD496,Invoer!$F$15:$AU$1999,9,FALSE))</f>
        <v/>
      </c>
      <c r="AL496" s="599" t="str">
        <f>IF($AD496="","",VLOOKUP(AD496,Invoer!$F$15:$AU$1999,10,FALSE))</f>
        <v/>
      </c>
      <c r="AM496" s="599" t="str">
        <f>IF($AD496="","",VLOOKUP(AD496,Invoer!$F$15:$BB$1999,14,FALSE))</f>
        <v/>
      </c>
      <c r="AN496" s="599" t="str">
        <f>IF($AD496="","",VLOOKUP(AD496,Invoer!$F$15:$AU$1999,11,FALSE))</f>
        <v/>
      </c>
      <c r="AO496" s="662" t="str">
        <f>IF($AD496="","",VLOOKUP(AD496,Invoer!$F$15:$AU$1999,15,FALSE))</f>
        <v/>
      </c>
      <c r="AP496" s="599" t="str">
        <f>IF($AD496="","",VLOOKUP(AD496,Invoer!$F$15:$AU$1999,19,FALSE))</f>
        <v/>
      </c>
      <c r="AQ496" s="662" t="str">
        <f>IF($AD496="","",VLOOKUP(AD496,Invoer!$F$15:$AU$1999,24,FALSE))</f>
        <v/>
      </c>
      <c r="AR496" s="662" t="str">
        <f>IF($AD496="","",VLOOKUP(AD496,Invoer!$F$15:$AU$1999,17,FALSE))</f>
        <v/>
      </c>
      <c r="AS496" s="678" t="str">
        <f t="shared" si="261"/>
        <v/>
      </c>
      <c r="AT496" s="676" t="str">
        <f t="shared" si="241"/>
        <v/>
      </c>
      <c r="AU496" s="77" t="e">
        <f t="shared" si="242"/>
        <v>#VALUE!</v>
      </c>
      <c r="AW496" s="57"/>
      <c r="AX496" s="57"/>
      <c r="BA496" s="83" t="e">
        <f ca="1">Invoer!DW501</f>
        <v>#N/A</v>
      </c>
      <c r="BB496" s="599" t="str">
        <f t="shared" ca="1" si="254"/>
        <v/>
      </c>
      <c r="BC496" s="673" t="str">
        <f ca="1">IF($BB496="","",VLOOKUP(BB496,Invoer!$F$15:$AU$1999,2,FALSE))</f>
        <v/>
      </c>
      <c r="BD496" s="599" t="str">
        <f t="shared" ca="1" si="255"/>
        <v/>
      </c>
      <c r="BE496" s="599" t="str">
        <f ca="1">IF($BB496="","",VLOOKUP(BB496,Invoer!$F$15:$AU$1999,5,FALSE))</f>
        <v/>
      </c>
      <c r="BF496" s="599" t="str">
        <f ca="1">IF($BB496="","",VLOOKUP(BB496,Invoer!$F$15:$AU$1999,6,FALSE))</f>
        <v/>
      </c>
      <c r="BG496" s="599" t="str">
        <f ca="1">IF($BB496="","",VLOOKUP(BB496,Invoer!$F$15:$AU$1999,9,FALSE))</f>
        <v/>
      </c>
      <c r="BH496" s="599" t="str">
        <f ca="1">IF($BB496="","",VLOOKUP(BB496,Invoer!$F$15:$AU$1999,10,FALSE))</f>
        <v/>
      </c>
      <c r="BI496" s="599" t="str">
        <f ca="1">IF($BB496="","",VLOOKUP(BB496,Invoer!$F$15:$BB$1999,14,FALSE))</f>
        <v/>
      </c>
      <c r="BJ496" s="599" t="str">
        <f ca="1">IF($BB496="","",VLOOKUP(BB496,Invoer!$F$15:$AU$1999,11,FALSE))</f>
        <v/>
      </c>
      <c r="BK496" s="662" t="str">
        <f t="shared" ca="1" si="256"/>
        <v/>
      </c>
      <c r="BL496" s="662" t="str">
        <f t="shared" ca="1" si="257"/>
        <v/>
      </c>
      <c r="BM496" s="679" t="str">
        <f t="shared" ca="1" si="258"/>
        <v/>
      </c>
      <c r="BN496" s="662" t="str">
        <f t="shared" ca="1" si="264"/>
        <v/>
      </c>
      <c r="BO496" s="662" t="str">
        <f ca="1">IF($BB496="","",VLOOKUP(BB496,Invoer!$F$15:$AU$1999,15,FALSE))</f>
        <v/>
      </c>
      <c r="BP496" s="662" t="str">
        <f ca="1">IF($BB496="","",VLOOKUP(BB496,Invoer!$F$15:$AU$1999,24,FALSE))</f>
        <v/>
      </c>
      <c r="BQ496" s="662" t="str">
        <f ca="1">IF($BB496="","",VLOOKUP(BB496,Invoer!$F$15:$AU$1999,17,FALSE))</f>
        <v/>
      </c>
      <c r="BS496" s="73" t="e">
        <f t="shared" ca="1" si="262"/>
        <v>#VALUE!</v>
      </c>
      <c r="BT496" s="57" t="str">
        <f t="shared" ca="1" si="263"/>
        <v/>
      </c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O496" s="61" t="e">
        <f ca="1">IF($DN$4&lt;3,Invoer!EB501,Invoer!EA501)</f>
        <v>#N/A</v>
      </c>
      <c r="DP496" s="599" t="str">
        <f t="shared" ca="1" si="243"/>
        <v/>
      </c>
      <c r="DQ496" s="673" t="str">
        <f ca="1">IF($DP496="","",VLOOKUP(DP496,Invoer!$F$15:$AU$1999,2,FALSE))</f>
        <v/>
      </c>
      <c r="DR496" s="599" t="str">
        <f t="shared" ca="1" si="244"/>
        <v/>
      </c>
      <c r="DS496" s="599" t="str">
        <f ca="1">IF($DP496="","",VLOOKUP(DP496,Invoer!$F$15:$AU$1999,3,FALSE))</f>
        <v/>
      </c>
      <c r="DT496" s="599" t="str">
        <f ca="1">IF($DP496="","",IF(DS496&lt;&gt;"Liq","",VLOOKUP(DP496,Invoer!$F$15:$AU$1999,4,FALSE)))</f>
        <v/>
      </c>
      <c r="DU496" s="599" t="str">
        <f ca="1">IF($DP496="","",VLOOKUP(DP496,Invoer!$F$15:$AU$1999,5,FALSE))</f>
        <v/>
      </c>
      <c r="DV496" s="599" t="str">
        <f ca="1">IF($DP496="","",VLOOKUP(DP496,Invoer!$F$15:$AU$1999,6,FALSE))</f>
        <v/>
      </c>
      <c r="DW496" s="599" t="str">
        <f ca="1">IF($DP496="","",VLOOKUP(DP496,Invoer!$F$15:$AU$1999,9,FALSE))</f>
        <v/>
      </c>
      <c r="DX496" s="599" t="str">
        <f ca="1">IF($DP496="","",VLOOKUP(DP496,Invoer!$F$15:$AU$1999,10,FALSE))</f>
        <v/>
      </c>
      <c r="DY496" s="595" t="str">
        <f ca="1">IF($DP496="","",VLOOKUP(DP496,Invoer!$F$15:$AU$1999,11,FALSE))</f>
        <v/>
      </c>
      <c r="DZ496" s="662" t="str">
        <f ca="1">IF($DP496="","",IF($DN$4&gt;2,"",VLOOKUP(DP496,Invoer!CQ:CS,3,FALSE)))</f>
        <v/>
      </c>
      <c r="EA496" s="541" t="str">
        <f ca="1">IF($DP496="","",IF(ISERROR(DQ496),0,IF($DN$4&lt;3,"",VLOOKUP(DP496,Invoer!$F$15:$AU$1999,15,FALSE))))</f>
        <v/>
      </c>
      <c r="EB496" s="595" t="str">
        <f ca="1">IF($DP496="","",IF($DN$4&lt;3,"",VLOOKUP(DP496,Invoer!$F$15:$AU$1999,19,FALSE)))</f>
        <v/>
      </c>
      <c r="EC496" s="541" t="str">
        <f ca="1">IF($DP496="","",IF(ISERROR(DQ496),0,IF($DN$4&lt;3,"",VLOOKUP(DP496,Invoer!$F$15:$AU$1999,24,FALSE))))</f>
        <v/>
      </c>
      <c r="ED496" s="541" t="str">
        <f ca="1">IF($DP496="","",IF(ISERROR(DQ496),0,IF($DN$4&lt;3,"",VLOOKUP(DP496,Invoer!$F$15:$AU$1999,17,FALSE))))</f>
        <v/>
      </c>
      <c r="EH496" s="89" t="e">
        <f ca="1">Invoer!CP501</f>
        <v>#N/A</v>
      </c>
      <c r="EI496" s="599" t="str">
        <f t="shared" ca="1" si="245"/>
        <v/>
      </c>
      <c r="EJ496" s="673" t="str">
        <f ca="1">IF(EI496="","",VLOOKUP(EI496,Invoer!$F$15:$AU$1999,2,FALSE))</f>
        <v/>
      </c>
      <c r="EK496" s="599" t="str">
        <f t="shared" ca="1" si="246"/>
        <v/>
      </c>
      <c r="EL496" s="599" t="str">
        <f ca="1">IF($EI496="","",VLOOKUP(EI496,Invoer!$F$15:$AU$1999,3,FALSE))</f>
        <v/>
      </c>
      <c r="EM496" s="599" t="str">
        <f ca="1">IF($EI496="","",IF(EL496&lt;&gt;"Liq","",VLOOKUP(EI496,Invoer!$F$15:$AU$1999,4,FALSE)))</f>
        <v/>
      </c>
      <c r="EN496" s="599" t="str">
        <f ca="1">IF($EI496="","",VLOOKUP(EI496,Invoer!$F$15:$AU$1999,6,FALSE))</f>
        <v/>
      </c>
      <c r="EO496" s="599" t="str">
        <f ca="1">IF(EI496="","",VLOOKUP(EI496,Invoer!$F$15:$AU$1999,9,FALSE))</f>
        <v/>
      </c>
      <c r="EP496" s="599" t="str">
        <f ca="1">IF(EI496="","",VLOOKUP(EI496,Invoer!$F$15:$AU$1999,10,FALSE))</f>
        <v/>
      </c>
      <c r="EQ496" s="599" t="str">
        <f ca="1">IF(EI496="","",VLOOKUP(EI496,Invoer!$F$15:$AU$1999,11,FALSE))</f>
        <v/>
      </c>
      <c r="ER496" s="662" t="str">
        <f ca="1">IF(EI496="","",VLOOKUP(EI496,Invoer!CQ:CS,3,FALSE))</f>
        <v/>
      </c>
      <c r="ES496" s="662" t="str">
        <f t="shared" ca="1" si="247"/>
        <v/>
      </c>
      <c r="ET496" s="513" t="str">
        <f t="shared" ca="1" si="248"/>
        <v/>
      </c>
      <c r="EU496" s="112" t="str">
        <f t="shared" ca="1" si="249"/>
        <v/>
      </c>
      <c r="EV496" s="83" t="s">
        <v>160</v>
      </c>
      <c r="EW496" s="682" t="str">
        <f t="shared" ca="1" si="250"/>
        <v/>
      </c>
      <c r="EX496" s="662" t="str">
        <f t="shared" ca="1" si="251"/>
        <v/>
      </c>
      <c r="EY496"/>
      <c r="EZ496" s="56" t="e">
        <f t="shared" ca="1" si="259"/>
        <v>#VALUE!</v>
      </c>
      <c r="FA496" s="56" t="e">
        <f t="shared" ca="1" si="260"/>
        <v>#VALUE!</v>
      </c>
      <c r="FE496"/>
      <c r="FI496"/>
      <c r="FJ496"/>
    </row>
    <row r="497" spans="29:166" ht="12" customHeight="1" x14ac:dyDescent="0.2">
      <c r="AC497" s="435" t="str">
        <f>IF($AC$7&lt;3,Invoer!DR502,IF($AC$7=3,Invoer!BT502,"x"))</f>
        <v>x</v>
      </c>
      <c r="AD497" s="599" t="str">
        <f t="shared" si="252"/>
        <v/>
      </c>
      <c r="AE497" s="673" t="str">
        <f>IF($AD497="","",VLOOKUP(AD497,Invoer!$F$15:$AU$1999,2,FALSE))</f>
        <v/>
      </c>
      <c r="AF497" s="599" t="str">
        <f t="shared" si="253"/>
        <v/>
      </c>
      <c r="AG497" s="599" t="str">
        <f>IF($AD497="","",VLOOKUP(AD497,Invoer!$F$15:$AU$1999,3,FALSE))</f>
        <v/>
      </c>
      <c r="AH497" s="599" t="str">
        <f>IF($AD497="","",IF(AG497&lt;&gt;"Liq","",VLOOKUP(AD497,Invoer!$F$15:$AU$1999,4,FALSE)))</f>
        <v/>
      </c>
      <c r="AI497" s="677" t="str">
        <f>IF($AD497="","",VLOOKUP(AD497,Invoer!$F$15:$AU$1999,5,FALSE))</f>
        <v/>
      </c>
      <c r="AJ497" s="599" t="str">
        <f>IF($AD497="","",VLOOKUP(AD497,Invoer!$F$15:$AU$1999,6,FALSE))</f>
        <v/>
      </c>
      <c r="AK497" s="599" t="str">
        <f>IF($AD497="","",VLOOKUP(AD497,Invoer!$F$15:$AU$1999,9,FALSE))</f>
        <v/>
      </c>
      <c r="AL497" s="599" t="str">
        <f>IF($AD497="","",VLOOKUP(AD497,Invoer!$F$15:$AU$1999,10,FALSE))</f>
        <v/>
      </c>
      <c r="AM497" s="599" t="str">
        <f>IF($AD497="","",VLOOKUP(AD497,Invoer!$F$15:$BB$1999,14,FALSE))</f>
        <v/>
      </c>
      <c r="AN497" s="599" t="str">
        <f>IF($AD497="","",VLOOKUP(AD497,Invoer!$F$15:$AU$1999,11,FALSE))</f>
        <v/>
      </c>
      <c r="AO497" s="662" t="str">
        <f>IF($AD497="","",VLOOKUP(AD497,Invoer!$F$15:$AU$1999,15,FALSE))</f>
        <v/>
      </c>
      <c r="AP497" s="599" t="str">
        <f>IF($AD497="","",VLOOKUP(AD497,Invoer!$F$15:$AU$1999,19,FALSE))</f>
        <v/>
      </c>
      <c r="AQ497" s="662" t="str">
        <f>IF($AD497="","",VLOOKUP(AD497,Invoer!$F$15:$AU$1999,24,FALSE))</f>
        <v/>
      </c>
      <c r="AR497" s="662" t="str">
        <f>IF($AD497="","",VLOOKUP(AD497,Invoer!$F$15:$AU$1999,17,FALSE))</f>
        <v/>
      </c>
      <c r="AS497" s="678" t="str">
        <f t="shared" si="261"/>
        <v/>
      </c>
      <c r="AT497" s="676" t="str">
        <f t="shared" si="241"/>
        <v/>
      </c>
      <c r="AU497" s="77" t="e">
        <f t="shared" si="242"/>
        <v>#VALUE!</v>
      </c>
      <c r="AW497" s="57"/>
      <c r="AX497" s="57"/>
      <c r="BA497" s="83" t="e">
        <f ca="1">Invoer!DW502</f>
        <v>#N/A</v>
      </c>
      <c r="BB497" s="599" t="str">
        <f t="shared" ca="1" si="254"/>
        <v/>
      </c>
      <c r="BC497" s="673" t="str">
        <f ca="1">IF($BB497="","",VLOOKUP(BB497,Invoer!$F$15:$AU$1999,2,FALSE))</f>
        <v/>
      </c>
      <c r="BD497" s="599" t="str">
        <f t="shared" ca="1" si="255"/>
        <v/>
      </c>
      <c r="BE497" s="599" t="str">
        <f ca="1">IF($BB497="","",VLOOKUP(BB497,Invoer!$F$15:$AU$1999,5,FALSE))</f>
        <v/>
      </c>
      <c r="BF497" s="599" t="str">
        <f ca="1">IF($BB497="","",VLOOKUP(BB497,Invoer!$F$15:$AU$1999,6,FALSE))</f>
        <v/>
      </c>
      <c r="BG497" s="599" t="str">
        <f ca="1">IF($BB497="","",VLOOKUP(BB497,Invoer!$F$15:$AU$1999,9,FALSE))</f>
        <v/>
      </c>
      <c r="BH497" s="599" t="str">
        <f ca="1">IF($BB497="","",VLOOKUP(BB497,Invoer!$F$15:$AU$1999,10,FALSE))</f>
        <v/>
      </c>
      <c r="BI497" s="599" t="str">
        <f ca="1">IF($BB497="","",VLOOKUP(BB497,Invoer!$F$15:$BB$1999,14,FALSE))</f>
        <v/>
      </c>
      <c r="BJ497" s="599" t="str">
        <f ca="1">IF($BB497="","",VLOOKUP(BB497,Invoer!$F$15:$AU$1999,11,FALSE))</f>
        <v/>
      </c>
      <c r="BK497" s="662" t="str">
        <f t="shared" ca="1" si="256"/>
        <v/>
      </c>
      <c r="BL497" s="662" t="str">
        <f t="shared" ca="1" si="257"/>
        <v/>
      </c>
      <c r="BM497" s="679" t="str">
        <f t="shared" ca="1" si="258"/>
        <v/>
      </c>
      <c r="BN497" s="662" t="str">
        <f t="shared" ca="1" si="264"/>
        <v/>
      </c>
      <c r="BO497" s="662" t="str">
        <f ca="1">IF($BB497="","",VLOOKUP(BB497,Invoer!$F$15:$AU$1999,15,FALSE))</f>
        <v/>
      </c>
      <c r="BP497" s="662" t="str">
        <f ca="1">IF($BB497="","",VLOOKUP(BB497,Invoer!$F$15:$AU$1999,24,FALSE))</f>
        <v/>
      </c>
      <c r="BQ497" s="662" t="str">
        <f ca="1">IF($BB497="","",VLOOKUP(BB497,Invoer!$F$15:$AU$1999,17,FALSE))</f>
        <v/>
      </c>
      <c r="BS497" s="73" t="e">
        <f t="shared" ca="1" si="262"/>
        <v>#VALUE!</v>
      </c>
      <c r="BT497" s="57" t="str">
        <f t="shared" ca="1" si="263"/>
        <v/>
      </c>
      <c r="DO497" s="61" t="e">
        <f ca="1">IF($DN$4&lt;3,Invoer!EB502,Invoer!EA502)</f>
        <v>#N/A</v>
      </c>
      <c r="DP497" s="599" t="str">
        <f t="shared" ca="1" si="243"/>
        <v/>
      </c>
      <c r="DQ497" s="673" t="str">
        <f ca="1">IF($DP497="","",VLOOKUP(DP497,Invoer!$F$15:$AU$1999,2,FALSE))</f>
        <v/>
      </c>
      <c r="DR497" s="599" t="str">
        <f t="shared" ca="1" si="244"/>
        <v/>
      </c>
      <c r="DS497" s="599" t="str">
        <f ca="1">IF($DP497="","",VLOOKUP(DP497,Invoer!$F$15:$AU$1999,3,FALSE))</f>
        <v/>
      </c>
      <c r="DT497" s="599" t="str">
        <f ca="1">IF($DP497="","",IF(DS497&lt;&gt;"Liq","",VLOOKUP(DP497,Invoer!$F$15:$AU$1999,4,FALSE)))</f>
        <v/>
      </c>
      <c r="DU497" s="599" t="str">
        <f ca="1">IF($DP497="","",VLOOKUP(DP497,Invoer!$F$15:$AU$1999,5,FALSE))</f>
        <v/>
      </c>
      <c r="DV497" s="599" t="str">
        <f ca="1">IF($DP497="","",VLOOKUP(DP497,Invoer!$F$15:$AU$1999,6,FALSE))</f>
        <v/>
      </c>
      <c r="DW497" s="599" t="str">
        <f ca="1">IF($DP497="","",VLOOKUP(DP497,Invoer!$F$15:$AU$1999,9,FALSE))</f>
        <v/>
      </c>
      <c r="DX497" s="599" t="str">
        <f ca="1">IF($DP497="","",VLOOKUP(DP497,Invoer!$F$15:$AU$1999,10,FALSE))</f>
        <v/>
      </c>
      <c r="DY497" s="595" t="str">
        <f ca="1">IF($DP497="","",VLOOKUP(DP497,Invoer!$F$15:$AU$1999,11,FALSE))</f>
        <v/>
      </c>
      <c r="DZ497" s="662" t="str">
        <f ca="1">IF($DP497="","",IF($DN$4&gt;2,"",VLOOKUP(DP497,Invoer!CQ:CS,3,FALSE)))</f>
        <v/>
      </c>
      <c r="EA497" s="541" t="str">
        <f ca="1">IF($DP497="","",IF(ISERROR(DQ497),0,IF($DN$4&lt;3,"",VLOOKUP(DP497,Invoer!$F$15:$AU$1999,15,FALSE))))</f>
        <v/>
      </c>
      <c r="EB497" s="595" t="str">
        <f ca="1">IF($DP497="","",IF($DN$4&lt;3,"",VLOOKUP(DP497,Invoer!$F$15:$AU$1999,19,FALSE)))</f>
        <v/>
      </c>
      <c r="EC497" s="541" t="str">
        <f ca="1">IF($DP497="","",IF(ISERROR(DQ497),0,IF($DN$4&lt;3,"",VLOOKUP(DP497,Invoer!$F$15:$AU$1999,24,FALSE))))</f>
        <v/>
      </c>
      <c r="ED497" s="541" t="str">
        <f ca="1">IF($DP497="","",IF(ISERROR(DQ497),0,IF($DN$4&lt;3,"",VLOOKUP(DP497,Invoer!$F$15:$AU$1999,17,FALSE))))</f>
        <v/>
      </c>
      <c r="EH497" s="89" t="e">
        <f ca="1">Invoer!CP502</f>
        <v>#N/A</v>
      </c>
      <c r="EI497" s="599" t="str">
        <f t="shared" ca="1" si="245"/>
        <v/>
      </c>
      <c r="EJ497" s="673" t="str">
        <f ca="1">IF(EI497="","",VLOOKUP(EI497,Invoer!$F$15:$AU$1999,2,FALSE))</f>
        <v/>
      </c>
      <c r="EK497" s="599" t="str">
        <f t="shared" ca="1" si="246"/>
        <v/>
      </c>
      <c r="EL497" s="599" t="str">
        <f ca="1">IF($EI497="","",VLOOKUP(EI497,Invoer!$F$15:$AU$1999,3,FALSE))</f>
        <v/>
      </c>
      <c r="EM497" s="599" t="str">
        <f ca="1">IF($EI497="","",IF(EL497&lt;&gt;"Liq","",VLOOKUP(EI497,Invoer!$F$15:$AU$1999,4,FALSE)))</f>
        <v/>
      </c>
      <c r="EN497" s="599" t="str">
        <f ca="1">IF($EI497="","",VLOOKUP(EI497,Invoer!$F$15:$AU$1999,6,FALSE))</f>
        <v/>
      </c>
      <c r="EO497" s="599" t="str">
        <f ca="1">IF(EI497="","",VLOOKUP(EI497,Invoer!$F$15:$AU$1999,9,FALSE))</f>
        <v/>
      </c>
      <c r="EP497" s="599" t="str">
        <f ca="1">IF(EI497="","",VLOOKUP(EI497,Invoer!$F$15:$AU$1999,10,FALSE))</f>
        <v/>
      </c>
      <c r="EQ497" s="599" t="str">
        <f ca="1">IF(EI497="","",VLOOKUP(EI497,Invoer!$F$15:$AU$1999,11,FALSE))</f>
        <v/>
      </c>
      <c r="ER497" s="662" t="str">
        <f ca="1">IF(EI497="","",VLOOKUP(EI497,Invoer!CQ:CS,3,FALSE))</f>
        <v/>
      </c>
      <c r="ES497" s="662" t="str">
        <f t="shared" ca="1" si="247"/>
        <v/>
      </c>
      <c r="ET497" s="513" t="str">
        <f t="shared" ca="1" si="248"/>
        <v/>
      </c>
      <c r="EU497" s="112" t="str">
        <f t="shared" ca="1" si="249"/>
        <v/>
      </c>
      <c r="EV497" s="83" t="s">
        <v>160</v>
      </c>
      <c r="EW497" s="682" t="str">
        <f t="shared" ca="1" si="250"/>
        <v/>
      </c>
      <c r="EX497" s="662" t="str">
        <f t="shared" ca="1" si="251"/>
        <v/>
      </c>
      <c r="EY497"/>
      <c r="EZ497" s="56" t="e">
        <f t="shared" ca="1" si="259"/>
        <v>#VALUE!</v>
      </c>
      <c r="FA497" s="56" t="e">
        <f t="shared" ca="1" si="260"/>
        <v>#VALUE!</v>
      </c>
      <c r="FE497"/>
      <c r="FI497"/>
      <c r="FJ497"/>
    </row>
    <row r="498" spans="29:166" ht="12" customHeight="1" x14ac:dyDescent="0.2">
      <c r="AC498" s="435" t="str">
        <f>IF($AC$7&lt;3,Invoer!DR503,IF($AC$7=3,Invoer!BT503,"x"))</f>
        <v>x</v>
      </c>
      <c r="AD498" s="599" t="str">
        <f t="shared" si="252"/>
        <v/>
      </c>
      <c r="AE498" s="673" t="str">
        <f>IF($AD498="","",VLOOKUP(AD498,Invoer!$F$15:$AU$1999,2,FALSE))</f>
        <v/>
      </c>
      <c r="AF498" s="599" t="str">
        <f t="shared" si="253"/>
        <v/>
      </c>
      <c r="AG498" s="599" t="str">
        <f>IF($AD498="","",VLOOKUP(AD498,Invoer!$F$15:$AU$1999,3,FALSE))</f>
        <v/>
      </c>
      <c r="AH498" s="599" t="str">
        <f>IF($AD498="","",IF(AG498&lt;&gt;"Liq","",VLOOKUP(AD498,Invoer!$F$15:$AU$1999,4,FALSE)))</f>
        <v/>
      </c>
      <c r="AI498" s="677" t="str">
        <f>IF($AD498="","",VLOOKUP(AD498,Invoer!$F$15:$AU$1999,5,FALSE))</f>
        <v/>
      </c>
      <c r="AJ498" s="599" t="str">
        <f>IF($AD498="","",VLOOKUP(AD498,Invoer!$F$15:$AU$1999,6,FALSE))</f>
        <v/>
      </c>
      <c r="AK498" s="599" t="str">
        <f>IF($AD498="","",VLOOKUP(AD498,Invoer!$F$15:$AU$1999,9,FALSE))</f>
        <v/>
      </c>
      <c r="AL498" s="599" t="str">
        <f>IF($AD498="","",VLOOKUP(AD498,Invoer!$F$15:$AU$1999,10,FALSE))</f>
        <v/>
      </c>
      <c r="AM498" s="599" t="str">
        <f>IF($AD498="","",VLOOKUP(AD498,Invoer!$F$15:$BB$1999,14,FALSE))</f>
        <v/>
      </c>
      <c r="AN498" s="599" t="str">
        <f>IF($AD498="","",VLOOKUP(AD498,Invoer!$F$15:$AU$1999,11,FALSE))</f>
        <v/>
      </c>
      <c r="AO498" s="662" t="str">
        <f>IF($AD498="","",VLOOKUP(AD498,Invoer!$F$15:$AU$1999,15,FALSE))</f>
        <v/>
      </c>
      <c r="AP498" s="599" t="str">
        <f>IF($AD498="","",VLOOKUP(AD498,Invoer!$F$15:$AU$1999,19,FALSE))</f>
        <v/>
      </c>
      <c r="AQ498" s="662" t="str">
        <f>IF($AD498="","",VLOOKUP(AD498,Invoer!$F$15:$AU$1999,24,FALSE))</f>
        <v/>
      </c>
      <c r="AR498" s="662" t="str">
        <f>IF($AD498="","",VLOOKUP(AD498,Invoer!$F$15:$AU$1999,17,FALSE))</f>
        <v/>
      </c>
      <c r="AS498" s="678" t="str">
        <f t="shared" si="261"/>
        <v/>
      </c>
      <c r="AT498" s="676" t="str">
        <f t="shared" si="241"/>
        <v/>
      </c>
      <c r="AU498" s="77" t="e">
        <f t="shared" si="242"/>
        <v>#VALUE!</v>
      </c>
      <c r="AW498" s="57"/>
      <c r="AX498" s="57"/>
      <c r="BA498" s="83" t="e">
        <f ca="1">Invoer!DW503</f>
        <v>#N/A</v>
      </c>
      <c r="BB498" s="599" t="str">
        <f t="shared" ca="1" si="254"/>
        <v/>
      </c>
      <c r="BC498" s="673" t="str">
        <f ca="1">IF($BB498="","",VLOOKUP(BB498,Invoer!$F$15:$AU$1999,2,FALSE))</f>
        <v/>
      </c>
      <c r="BD498" s="599" t="str">
        <f t="shared" ca="1" si="255"/>
        <v/>
      </c>
      <c r="BE498" s="599" t="str">
        <f ca="1">IF($BB498="","",VLOOKUP(BB498,Invoer!$F$15:$AU$1999,5,FALSE))</f>
        <v/>
      </c>
      <c r="BF498" s="599" t="str">
        <f ca="1">IF($BB498="","",VLOOKUP(BB498,Invoer!$F$15:$AU$1999,6,FALSE))</f>
        <v/>
      </c>
      <c r="BG498" s="599" t="str">
        <f ca="1">IF($BB498="","",VLOOKUP(BB498,Invoer!$F$15:$AU$1999,9,FALSE))</f>
        <v/>
      </c>
      <c r="BH498" s="599" t="str">
        <f ca="1">IF($BB498="","",VLOOKUP(BB498,Invoer!$F$15:$AU$1999,10,FALSE))</f>
        <v/>
      </c>
      <c r="BI498" s="599" t="str">
        <f ca="1">IF($BB498="","",VLOOKUP(BB498,Invoer!$F$15:$BB$1999,14,FALSE))</f>
        <v/>
      </c>
      <c r="BJ498" s="599" t="str">
        <f ca="1">IF($BB498="","",VLOOKUP(BB498,Invoer!$F$15:$AU$1999,11,FALSE))</f>
        <v/>
      </c>
      <c r="BK498" s="662" t="str">
        <f t="shared" ca="1" si="256"/>
        <v/>
      </c>
      <c r="BL498" s="662" t="str">
        <f t="shared" ca="1" si="257"/>
        <v/>
      </c>
      <c r="BM498" s="679" t="str">
        <f t="shared" ca="1" si="258"/>
        <v/>
      </c>
      <c r="BN498" s="662" t="str">
        <f t="shared" ca="1" si="264"/>
        <v/>
      </c>
      <c r="BO498" s="662" t="str">
        <f ca="1">IF($BB498="","",VLOOKUP(BB498,Invoer!$F$15:$AU$1999,15,FALSE))</f>
        <v/>
      </c>
      <c r="BP498" s="662" t="str">
        <f ca="1">IF($BB498="","",VLOOKUP(BB498,Invoer!$F$15:$AU$1999,24,FALSE))</f>
        <v/>
      </c>
      <c r="BQ498" s="662" t="str">
        <f ca="1">IF($BB498="","",VLOOKUP(BB498,Invoer!$F$15:$AU$1999,17,FALSE))</f>
        <v/>
      </c>
      <c r="BS498" s="73" t="e">
        <f t="shared" ca="1" si="262"/>
        <v>#VALUE!</v>
      </c>
      <c r="BT498" s="57" t="str">
        <f t="shared" ca="1" si="263"/>
        <v/>
      </c>
      <c r="DO498" s="61" t="e">
        <f ca="1">IF($DN$4&lt;3,Invoer!EB503,Invoer!EA503)</f>
        <v>#N/A</v>
      </c>
      <c r="DP498" s="599" t="str">
        <f t="shared" ca="1" si="243"/>
        <v/>
      </c>
      <c r="DQ498" s="673" t="str">
        <f ca="1">IF($DP498="","",VLOOKUP(DP498,Invoer!$F$15:$AU$1999,2,FALSE))</f>
        <v/>
      </c>
      <c r="DR498" s="599" t="str">
        <f t="shared" ca="1" si="244"/>
        <v/>
      </c>
      <c r="DS498" s="599" t="str">
        <f ca="1">IF($DP498="","",VLOOKUP(DP498,Invoer!$F$15:$AU$1999,3,FALSE))</f>
        <v/>
      </c>
      <c r="DT498" s="599" t="str">
        <f ca="1">IF($DP498="","",IF(DS498&lt;&gt;"Liq","",VLOOKUP(DP498,Invoer!$F$15:$AU$1999,4,FALSE)))</f>
        <v/>
      </c>
      <c r="DU498" s="599" t="str">
        <f ca="1">IF($DP498="","",VLOOKUP(DP498,Invoer!$F$15:$AU$1999,5,FALSE))</f>
        <v/>
      </c>
      <c r="DV498" s="599" t="str">
        <f ca="1">IF($DP498="","",VLOOKUP(DP498,Invoer!$F$15:$AU$1999,6,FALSE))</f>
        <v/>
      </c>
      <c r="DW498" s="599" t="str">
        <f ca="1">IF($DP498="","",VLOOKUP(DP498,Invoer!$F$15:$AU$1999,9,FALSE))</f>
        <v/>
      </c>
      <c r="DX498" s="599" t="str">
        <f ca="1">IF($DP498="","",VLOOKUP(DP498,Invoer!$F$15:$AU$1999,10,FALSE))</f>
        <v/>
      </c>
      <c r="DY498" s="595" t="str">
        <f ca="1">IF($DP498="","",VLOOKUP(DP498,Invoer!$F$15:$AU$1999,11,FALSE))</f>
        <v/>
      </c>
      <c r="DZ498" s="662" t="str">
        <f ca="1">IF($DP498="","",IF($DN$4&gt;2,"",VLOOKUP(DP498,Invoer!CQ:CS,3,FALSE)))</f>
        <v/>
      </c>
      <c r="EA498" s="541" t="str">
        <f ca="1">IF($DP498="","",IF(ISERROR(DQ498),0,IF($DN$4&lt;3,"",VLOOKUP(DP498,Invoer!$F$15:$AU$1999,15,FALSE))))</f>
        <v/>
      </c>
      <c r="EB498" s="595" t="str">
        <f ca="1">IF($DP498="","",IF($DN$4&lt;3,"",VLOOKUP(DP498,Invoer!$F$15:$AU$1999,19,FALSE)))</f>
        <v/>
      </c>
      <c r="EC498" s="541" t="str">
        <f ca="1">IF($DP498="","",IF(ISERROR(DQ498),0,IF($DN$4&lt;3,"",VLOOKUP(DP498,Invoer!$F$15:$AU$1999,24,FALSE))))</f>
        <v/>
      </c>
      <c r="ED498" s="541" t="str">
        <f ca="1">IF($DP498="","",IF(ISERROR(DQ498),0,IF($DN$4&lt;3,"",VLOOKUP(DP498,Invoer!$F$15:$AU$1999,17,FALSE))))</f>
        <v/>
      </c>
      <c r="EH498" s="89" t="e">
        <f ca="1">Invoer!CP503</f>
        <v>#N/A</v>
      </c>
      <c r="EI498" s="599" t="str">
        <f t="shared" ca="1" si="245"/>
        <v/>
      </c>
      <c r="EJ498" s="673" t="str">
        <f ca="1">IF(EI498="","",VLOOKUP(EI498,Invoer!$F$15:$AU$1999,2,FALSE))</f>
        <v/>
      </c>
      <c r="EK498" s="599" t="str">
        <f t="shared" ca="1" si="246"/>
        <v/>
      </c>
      <c r="EL498" s="599" t="str">
        <f ca="1">IF($EI498="","",VLOOKUP(EI498,Invoer!$F$15:$AU$1999,3,FALSE))</f>
        <v/>
      </c>
      <c r="EM498" s="599" t="str">
        <f ca="1">IF($EI498="","",IF(EL498&lt;&gt;"Liq","",VLOOKUP(EI498,Invoer!$F$15:$AU$1999,4,FALSE)))</f>
        <v/>
      </c>
      <c r="EN498" s="599" t="str">
        <f ca="1">IF($EI498="","",VLOOKUP(EI498,Invoer!$F$15:$AU$1999,6,FALSE))</f>
        <v/>
      </c>
      <c r="EO498" s="599" t="str">
        <f ca="1">IF(EI498="","",VLOOKUP(EI498,Invoer!$F$15:$AU$1999,9,FALSE))</f>
        <v/>
      </c>
      <c r="EP498" s="599" t="str">
        <f ca="1">IF(EI498="","",VLOOKUP(EI498,Invoer!$F$15:$AU$1999,10,FALSE))</f>
        <v/>
      </c>
      <c r="EQ498" s="599" t="str">
        <f ca="1">IF(EI498="","",VLOOKUP(EI498,Invoer!$F$15:$AU$1999,11,FALSE))</f>
        <v/>
      </c>
      <c r="ER498" s="662" t="str">
        <f ca="1">IF(EI498="","",VLOOKUP(EI498,Invoer!CQ:CS,3,FALSE))</f>
        <v/>
      </c>
      <c r="ES498" s="662" t="str">
        <f t="shared" ca="1" si="247"/>
        <v/>
      </c>
      <c r="ET498" s="513" t="str">
        <f t="shared" ca="1" si="248"/>
        <v/>
      </c>
      <c r="EU498" s="112" t="str">
        <f t="shared" ca="1" si="249"/>
        <v/>
      </c>
      <c r="EV498" s="83" t="s">
        <v>160</v>
      </c>
      <c r="EW498" s="682" t="str">
        <f t="shared" ca="1" si="250"/>
        <v/>
      </c>
      <c r="EX498" s="662" t="str">
        <f t="shared" ca="1" si="251"/>
        <v/>
      </c>
      <c r="EY498"/>
      <c r="EZ498" s="56" t="e">
        <f t="shared" ca="1" si="259"/>
        <v>#VALUE!</v>
      </c>
      <c r="FA498" s="56" t="e">
        <f t="shared" ca="1" si="260"/>
        <v>#VALUE!</v>
      </c>
      <c r="FE498"/>
      <c r="FI498"/>
      <c r="FJ498"/>
    </row>
    <row r="499" spans="29:166" ht="12" customHeight="1" x14ac:dyDescent="0.2">
      <c r="AC499" s="435" t="str">
        <f>IF($AC$7&lt;3,Invoer!DR504,IF($AC$7=3,Invoer!BT504,"x"))</f>
        <v>x</v>
      </c>
      <c r="AD499" s="599" t="str">
        <f t="shared" si="252"/>
        <v/>
      </c>
      <c r="AE499" s="673" t="str">
        <f>IF($AD499="","",VLOOKUP(AD499,Invoer!$F$15:$AU$1999,2,FALSE))</f>
        <v/>
      </c>
      <c r="AF499" s="599" t="str">
        <f t="shared" si="253"/>
        <v/>
      </c>
      <c r="AG499" s="599" t="str">
        <f>IF($AD499="","",VLOOKUP(AD499,Invoer!$F$15:$AU$1999,3,FALSE))</f>
        <v/>
      </c>
      <c r="AH499" s="599" t="str">
        <f>IF($AD499="","",IF(AG499&lt;&gt;"Liq","",VLOOKUP(AD499,Invoer!$F$15:$AU$1999,4,FALSE)))</f>
        <v/>
      </c>
      <c r="AI499" s="677" t="str">
        <f>IF($AD499="","",VLOOKUP(AD499,Invoer!$F$15:$AU$1999,5,FALSE))</f>
        <v/>
      </c>
      <c r="AJ499" s="599" t="str">
        <f>IF($AD499="","",VLOOKUP(AD499,Invoer!$F$15:$AU$1999,6,FALSE))</f>
        <v/>
      </c>
      <c r="AK499" s="599" t="str">
        <f>IF($AD499="","",VLOOKUP(AD499,Invoer!$F$15:$AU$1999,9,FALSE))</f>
        <v/>
      </c>
      <c r="AL499" s="599" t="str">
        <f>IF($AD499="","",VLOOKUP(AD499,Invoer!$F$15:$AU$1999,10,FALSE))</f>
        <v/>
      </c>
      <c r="AM499" s="599" t="str">
        <f>IF($AD499="","",VLOOKUP(AD499,Invoer!$F$15:$BB$1999,14,FALSE))</f>
        <v/>
      </c>
      <c r="AN499" s="599" t="str">
        <f>IF($AD499="","",VLOOKUP(AD499,Invoer!$F$15:$AU$1999,11,FALSE))</f>
        <v/>
      </c>
      <c r="AO499" s="662" t="str">
        <f>IF($AD499="","",VLOOKUP(AD499,Invoer!$F$15:$AU$1999,15,FALSE))</f>
        <v/>
      </c>
      <c r="AP499" s="599" t="str">
        <f>IF($AD499="","",VLOOKUP(AD499,Invoer!$F$15:$AU$1999,19,FALSE))</f>
        <v/>
      </c>
      <c r="AQ499" s="662" t="str">
        <f>IF($AD499="","",VLOOKUP(AD499,Invoer!$F$15:$AU$1999,24,FALSE))</f>
        <v/>
      </c>
      <c r="AR499" s="662" t="str">
        <f>IF($AD499="","",VLOOKUP(AD499,Invoer!$F$15:$AU$1999,17,FALSE))</f>
        <v/>
      </c>
      <c r="AS499" s="678" t="str">
        <f t="shared" si="261"/>
        <v/>
      </c>
      <c r="AT499" s="676" t="str">
        <f t="shared" si="241"/>
        <v/>
      </c>
      <c r="AU499" s="77" t="e">
        <f t="shared" si="242"/>
        <v>#VALUE!</v>
      </c>
      <c r="AW499" s="57"/>
      <c r="AX499" s="57"/>
      <c r="BA499" s="83" t="e">
        <f ca="1">Invoer!DW504</f>
        <v>#N/A</v>
      </c>
      <c r="BB499" s="599" t="str">
        <f t="shared" ca="1" si="254"/>
        <v/>
      </c>
      <c r="BC499" s="673" t="str">
        <f ca="1">IF($BB499="","",VLOOKUP(BB499,Invoer!$F$15:$AU$1999,2,FALSE))</f>
        <v/>
      </c>
      <c r="BD499" s="599" t="str">
        <f t="shared" ca="1" si="255"/>
        <v/>
      </c>
      <c r="BE499" s="599" t="str">
        <f ca="1">IF($BB499="","",VLOOKUP(BB499,Invoer!$F$15:$AU$1999,5,FALSE))</f>
        <v/>
      </c>
      <c r="BF499" s="599" t="str">
        <f ca="1">IF($BB499="","",VLOOKUP(BB499,Invoer!$F$15:$AU$1999,6,FALSE))</f>
        <v/>
      </c>
      <c r="BG499" s="599" t="str">
        <f ca="1">IF($BB499="","",VLOOKUP(BB499,Invoer!$F$15:$AU$1999,9,FALSE))</f>
        <v/>
      </c>
      <c r="BH499" s="599" t="str">
        <f ca="1">IF($BB499="","",VLOOKUP(BB499,Invoer!$F$15:$AU$1999,10,FALSE))</f>
        <v/>
      </c>
      <c r="BI499" s="599" t="str">
        <f ca="1">IF($BB499="","",VLOOKUP(BB499,Invoer!$F$15:$BB$1999,14,FALSE))</f>
        <v/>
      </c>
      <c r="BJ499" s="599" t="str">
        <f ca="1">IF($BB499="","",VLOOKUP(BB499,Invoer!$F$15:$AU$1999,11,FALSE))</f>
        <v/>
      </c>
      <c r="BK499" s="662" t="str">
        <f t="shared" ca="1" si="256"/>
        <v/>
      </c>
      <c r="BL499" s="662" t="str">
        <f t="shared" ca="1" si="257"/>
        <v/>
      </c>
      <c r="BM499" s="679" t="str">
        <f t="shared" ca="1" si="258"/>
        <v/>
      </c>
      <c r="BN499" s="662" t="str">
        <f t="shared" ca="1" si="264"/>
        <v/>
      </c>
      <c r="BO499" s="662" t="str">
        <f ca="1">IF($BB499="","",VLOOKUP(BB499,Invoer!$F$15:$AU$1999,15,FALSE))</f>
        <v/>
      </c>
      <c r="BP499" s="662" t="str">
        <f ca="1">IF($BB499="","",VLOOKUP(BB499,Invoer!$F$15:$AU$1999,24,FALSE))</f>
        <v/>
      </c>
      <c r="BQ499" s="662" t="str">
        <f ca="1">IF($BB499="","",VLOOKUP(BB499,Invoer!$F$15:$AU$1999,17,FALSE))</f>
        <v/>
      </c>
      <c r="BS499" s="73" t="e">
        <f t="shared" ca="1" si="262"/>
        <v>#VALUE!</v>
      </c>
      <c r="BT499" s="57" t="str">
        <f t="shared" ca="1" si="263"/>
        <v/>
      </c>
      <c r="DO499" s="61" t="e">
        <f ca="1">IF($DN$4&lt;3,Invoer!EB504,Invoer!EA504)</f>
        <v>#N/A</v>
      </c>
      <c r="DP499" s="599" t="str">
        <f t="shared" ca="1" si="243"/>
        <v/>
      </c>
      <c r="DQ499" s="673" t="str">
        <f ca="1">IF($DP499="","",VLOOKUP(DP499,Invoer!$F$15:$AU$1999,2,FALSE))</f>
        <v/>
      </c>
      <c r="DR499" s="599" t="str">
        <f t="shared" ca="1" si="244"/>
        <v/>
      </c>
      <c r="DS499" s="599" t="str">
        <f ca="1">IF($DP499="","",VLOOKUP(DP499,Invoer!$F$15:$AU$1999,3,FALSE))</f>
        <v/>
      </c>
      <c r="DT499" s="599" t="str">
        <f ca="1">IF($DP499="","",IF(DS499&lt;&gt;"Liq","",VLOOKUP(DP499,Invoer!$F$15:$AU$1999,4,FALSE)))</f>
        <v/>
      </c>
      <c r="DU499" s="599" t="str">
        <f ca="1">IF($DP499="","",VLOOKUP(DP499,Invoer!$F$15:$AU$1999,5,FALSE))</f>
        <v/>
      </c>
      <c r="DV499" s="599" t="str">
        <f ca="1">IF($DP499="","",VLOOKUP(DP499,Invoer!$F$15:$AU$1999,6,FALSE))</f>
        <v/>
      </c>
      <c r="DW499" s="599" t="str">
        <f ca="1">IF($DP499="","",VLOOKUP(DP499,Invoer!$F$15:$AU$1999,9,FALSE))</f>
        <v/>
      </c>
      <c r="DX499" s="599" t="str">
        <f ca="1">IF($DP499="","",VLOOKUP(DP499,Invoer!$F$15:$AU$1999,10,FALSE))</f>
        <v/>
      </c>
      <c r="DY499" s="595" t="str">
        <f ca="1">IF($DP499="","",VLOOKUP(DP499,Invoer!$F$15:$AU$1999,11,FALSE))</f>
        <v/>
      </c>
      <c r="DZ499" s="662" t="str">
        <f ca="1">IF($DP499="","",IF($DN$4&gt;2,"",VLOOKUP(DP499,Invoer!CQ:CS,3,FALSE)))</f>
        <v/>
      </c>
      <c r="EA499" s="541" t="str">
        <f ca="1">IF($DP499="","",IF(ISERROR(DQ499),0,IF($DN$4&lt;3,"",VLOOKUP(DP499,Invoer!$F$15:$AU$1999,15,FALSE))))</f>
        <v/>
      </c>
      <c r="EB499" s="595" t="str">
        <f ca="1">IF($DP499="","",IF($DN$4&lt;3,"",VLOOKUP(DP499,Invoer!$F$15:$AU$1999,19,FALSE)))</f>
        <v/>
      </c>
      <c r="EC499" s="541" t="str">
        <f ca="1">IF($DP499="","",IF(ISERROR(DQ499),0,IF($DN$4&lt;3,"",VLOOKUP(DP499,Invoer!$F$15:$AU$1999,24,FALSE))))</f>
        <v/>
      </c>
      <c r="ED499" s="541" t="str">
        <f ca="1">IF($DP499="","",IF(ISERROR(DQ499),0,IF($DN$4&lt;3,"",VLOOKUP(DP499,Invoer!$F$15:$AU$1999,17,FALSE))))</f>
        <v/>
      </c>
      <c r="EH499" s="89" t="e">
        <f ca="1">Invoer!CP504</f>
        <v>#N/A</v>
      </c>
      <c r="EI499" s="599" t="str">
        <f t="shared" ca="1" si="245"/>
        <v/>
      </c>
      <c r="EJ499" s="673" t="str">
        <f ca="1">IF(EI499="","",VLOOKUP(EI499,Invoer!$F$15:$AU$1999,2,FALSE))</f>
        <v/>
      </c>
      <c r="EK499" s="599" t="str">
        <f t="shared" ca="1" si="246"/>
        <v/>
      </c>
      <c r="EL499" s="599" t="str">
        <f ca="1">IF($EI499="","",VLOOKUP(EI499,Invoer!$F$15:$AU$1999,3,FALSE))</f>
        <v/>
      </c>
      <c r="EM499" s="599" t="str">
        <f ca="1">IF($EI499="","",IF(EL499&lt;&gt;"Liq","",VLOOKUP(EI499,Invoer!$F$15:$AU$1999,4,FALSE)))</f>
        <v/>
      </c>
      <c r="EN499" s="599" t="str">
        <f ca="1">IF($EI499="","",VLOOKUP(EI499,Invoer!$F$15:$AU$1999,6,FALSE))</f>
        <v/>
      </c>
      <c r="EO499" s="599" t="str">
        <f ca="1">IF(EI499="","",VLOOKUP(EI499,Invoer!$F$15:$AU$1999,9,FALSE))</f>
        <v/>
      </c>
      <c r="EP499" s="599" t="str">
        <f ca="1">IF(EI499="","",VLOOKUP(EI499,Invoer!$F$15:$AU$1999,10,FALSE))</f>
        <v/>
      </c>
      <c r="EQ499" s="599" t="str">
        <f ca="1">IF(EI499="","",VLOOKUP(EI499,Invoer!$F$15:$AU$1999,11,FALSE))</f>
        <v/>
      </c>
      <c r="ER499" s="662" t="str">
        <f ca="1">IF(EI499="","",VLOOKUP(EI499,Invoer!CQ:CS,3,FALSE))</f>
        <v/>
      </c>
      <c r="ES499" s="662" t="str">
        <f t="shared" ca="1" si="247"/>
        <v/>
      </c>
      <c r="ET499" s="513" t="str">
        <f t="shared" ca="1" si="248"/>
        <v/>
      </c>
      <c r="EU499" s="112" t="str">
        <f t="shared" ca="1" si="249"/>
        <v/>
      </c>
      <c r="EV499" s="83" t="s">
        <v>160</v>
      </c>
      <c r="EW499" s="682" t="str">
        <f t="shared" ca="1" si="250"/>
        <v/>
      </c>
      <c r="EX499" s="662" t="str">
        <f t="shared" ca="1" si="251"/>
        <v/>
      </c>
      <c r="EY499"/>
      <c r="EZ499" s="56" t="e">
        <f t="shared" ca="1" si="259"/>
        <v>#VALUE!</v>
      </c>
      <c r="FA499" s="56" t="e">
        <f t="shared" ca="1" si="260"/>
        <v>#VALUE!</v>
      </c>
      <c r="FE499"/>
      <c r="FI499"/>
      <c r="FJ499"/>
    </row>
    <row r="500" spans="29:166" ht="12" customHeight="1" x14ac:dyDescent="0.2">
      <c r="AC500" s="435" t="str">
        <f>IF($AC$7&lt;3,Invoer!DR505,IF($AC$7=3,Invoer!BT505,"x"))</f>
        <v>x</v>
      </c>
      <c r="AD500" s="599" t="str">
        <f t="shared" si="252"/>
        <v/>
      </c>
      <c r="AE500" s="673" t="str">
        <f>IF($AD500="","",VLOOKUP(AD500,Invoer!$F$15:$AU$1999,2,FALSE))</f>
        <v/>
      </c>
      <c r="AF500" s="599" t="str">
        <f t="shared" si="253"/>
        <v/>
      </c>
      <c r="AG500" s="599" t="str">
        <f>IF($AD500="","",VLOOKUP(AD500,Invoer!$F$15:$AU$1999,3,FALSE))</f>
        <v/>
      </c>
      <c r="AH500" s="599" t="str">
        <f>IF($AD500="","",IF(AG500&lt;&gt;"Liq","",VLOOKUP(AD500,Invoer!$F$15:$AU$1999,4,FALSE)))</f>
        <v/>
      </c>
      <c r="AI500" s="677" t="str">
        <f>IF($AD500="","",VLOOKUP(AD500,Invoer!$F$15:$AU$1999,5,FALSE))</f>
        <v/>
      </c>
      <c r="AJ500" s="599" t="str">
        <f>IF($AD500="","",VLOOKUP(AD500,Invoer!$F$15:$AU$1999,6,FALSE))</f>
        <v/>
      </c>
      <c r="AK500" s="599" t="str">
        <f>IF($AD500="","",VLOOKUP(AD500,Invoer!$F$15:$AU$1999,9,FALSE))</f>
        <v/>
      </c>
      <c r="AL500" s="599" t="str">
        <f>IF($AD500="","",VLOOKUP(AD500,Invoer!$F$15:$AU$1999,10,FALSE))</f>
        <v/>
      </c>
      <c r="AM500" s="599" t="str">
        <f>IF($AD500="","",VLOOKUP(AD500,Invoer!$F$15:$BB$1999,14,FALSE))</f>
        <v/>
      </c>
      <c r="AN500" s="599" t="str">
        <f>IF($AD500="","",VLOOKUP(AD500,Invoer!$F$15:$AU$1999,11,FALSE))</f>
        <v/>
      </c>
      <c r="AO500" s="662" t="str">
        <f>IF($AD500="","",VLOOKUP(AD500,Invoer!$F$15:$AU$1999,15,FALSE))</f>
        <v/>
      </c>
      <c r="AP500" s="599" t="str">
        <f>IF($AD500="","",VLOOKUP(AD500,Invoer!$F$15:$AU$1999,19,FALSE))</f>
        <v/>
      </c>
      <c r="AQ500" s="662" t="str">
        <f>IF($AD500="","",VLOOKUP(AD500,Invoer!$F$15:$AU$1999,24,FALSE))</f>
        <v/>
      </c>
      <c r="AR500" s="662" t="str">
        <f>IF($AD500="","",VLOOKUP(AD500,Invoer!$F$15:$AU$1999,17,FALSE))</f>
        <v/>
      </c>
      <c r="AS500" s="678" t="str">
        <f t="shared" si="261"/>
        <v/>
      </c>
      <c r="AT500" s="676" t="str">
        <f t="shared" si="241"/>
        <v/>
      </c>
      <c r="AU500" s="77" t="e">
        <f t="shared" si="242"/>
        <v>#VALUE!</v>
      </c>
      <c r="AW500" s="57"/>
      <c r="AX500" s="57"/>
      <c r="BA500" s="83" t="e">
        <f ca="1">Invoer!DW505</f>
        <v>#N/A</v>
      </c>
      <c r="BB500" s="599" t="str">
        <f t="shared" ca="1" si="254"/>
        <v/>
      </c>
      <c r="BC500" s="673" t="str">
        <f ca="1">IF($BB500="","",VLOOKUP(BB500,Invoer!$F$15:$AU$1999,2,FALSE))</f>
        <v/>
      </c>
      <c r="BD500" s="599" t="str">
        <f t="shared" ca="1" si="255"/>
        <v/>
      </c>
      <c r="BE500" s="599" t="str">
        <f ca="1">IF($BB500="","",VLOOKUP(BB500,Invoer!$F$15:$AU$1999,5,FALSE))</f>
        <v/>
      </c>
      <c r="BF500" s="599" t="str">
        <f ca="1">IF($BB500="","",VLOOKUP(BB500,Invoer!$F$15:$AU$1999,6,FALSE))</f>
        <v/>
      </c>
      <c r="BG500" s="599" t="str">
        <f ca="1">IF($BB500="","",VLOOKUP(BB500,Invoer!$F$15:$AU$1999,9,FALSE))</f>
        <v/>
      </c>
      <c r="BH500" s="599" t="str">
        <f ca="1">IF($BB500="","",VLOOKUP(BB500,Invoer!$F$15:$AU$1999,10,FALSE))</f>
        <v/>
      </c>
      <c r="BI500" s="599" t="str">
        <f ca="1">IF($BB500="","",VLOOKUP(BB500,Invoer!$F$15:$BB$1999,14,FALSE))</f>
        <v/>
      </c>
      <c r="BJ500" s="599" t="str">
        <f ca="1">IF($BB500="","",VLOOKUP(BB500,Invoer!$F$15:$AU$1999,11,FALSE))</f>
        <v/>
      </c>
      <c r="BK500" s="662" t="str">
        <f t="shared" ca="1" si="256"/>
        <v/>
      </c>
      <c r="BL500" s="662" t="str">
        <f t="shared" ca="1" si="257"/>
        <v/>
      </c>
      <c r="BM500" s="679" t="str">
        <f t="shared" ca="1" si="258"/>
        <v/>
      </c>
      <c r="BN500" s="662" t="str">
        <f t="shared" ca="1" si="264"/>
        <v/>
      </c>
      <c r="BO500" s="662" t="str">
        <f ca="1">IF($BB500="","",VLOOKUP(BB500,Invoer!$F$15:$AU$1999,15,FALSE))</f>
        <v/>
      </c>
      <c r="BP500" s="662" t="str">
        <f ca="1">IF($BB500="","",VLOOKUP(BB500,Invoer!$F$15:$AU$1999,24,FALSE))</f>
        <v/>
      </c>
      <c r="BQ500" s="662" t="str">
        <f ca="1">IF($BB500="","",VLOOKUP(BB500,Invoer!$F$15:$AU$1999,17,FALSE))</f>
        <v/>
      </c>
      <c r="BS500" s="73" t="e">
        <f t="shared" ca="1" si="262"/>
        <v>#VALUE!</v>
      </c>
      <c r="BT500" s="57" t="str">
        <f t="shared" ca="1" si="263"/>
        <v/>
      </c>
      <c r="DO500" s="61" t="e">
        <f ca="1">IF($DN$4&lt;3,Invoer!EB505,Invoer!EA505)</f>
        <v>#N/A</v>
      </c>
      <c r="DP500" s="599" t="str">
        <f t="shared" ca="1" si="243"/>
        <v/>
      </c>
      <c r="DQ500" s="673" t="str">
        <f ca="1">IF($DP500="","",VLOOKUP(DP500,Invoer!$F$15:$AU$1999,2,FALSE))</f>
        <v/>
      </c>
      <c r="DR500" s="599" t="str">
        <f t="shared" ca="1" si="244"/>
        <v/>
      </c>
      <c r="DS500" s="599" t="str">
        <f ca="1">IF($DP500="","",VLOOKUP(DP500,Invoer!$F$15:$AU$1999,3,FALSE))</f>
        <v/>
      </c>
      <c r="DT500" s="599" t="str">
        <f ca="1">IF($DP500="","",IF(DS500&lt;&gt;"Liq","",VLOOKUP(DP500,Invoer!$F$15:$AU$1999,4,FALSE)))</f>
        <v/>
      </c>
      <c r="DU500" s="599" t="str">
        <f ca="1">IF($DP500="","",VLOOKUP(DP500,Invoer!$F$15:$AU$1999,5,FALSE))</f>
        <v/>
      </c>
      <c r="DV500" s="599" t="str">
        <f ca="1">IF($DP500="","",VLOOKUP(DP500,Invoer!$F$15:$AU$1999,6,FALSE))</f>
        <v/>
      </c>
      <c r="DW500" s="599" t="str">
        <f ca="1">IF($DP500="","",VLOOKUP(DP500,Invoer!$F$15:$AU$1999,9,FALSE))</f>
        <v/>
      </c>
      <c r="DX500" s="599" t="str">
        <f ca="1">IF($DP500="","",VLOOKUP(DP500,Invoer!$F$15:$AU$1999,10,FALSE))</f>
        <v/>
      </c>
      <c r="DY500" s="595" t="str">
        <f ca="1">IF($DP500="","",VLOOKUP(DP500,Invoer!$F$15:$AU$1999,11,FALSE))</f>
        <v/>
      </c>
      <c r="DZ500" s="662" t="str">
        <f ca="1">IF($DP500="","",IF($DN$4&gt;2,"",VLOOKUP(DP500,Invoer!CQ:CS,3,FALSE)))</f>
        <v/>
      </c>
      <c r="EA500" s="541" t="str">
        <f ca="1">IF($DP500="","",IF(ISERROR(DQ500),0,IF($DN$4&lt;3,"",VLOOKUP(DP500,Invoer!$F$15:$AU$1999,15,FALSE))))</f>
        <v/>
      </c>
      <c r="EB500" s="595" t="str">
        <f ca="1">IF($DP500="","",IF($DN$4&lt;3,"",VLOOKUP(DP500,Invoer!$F$15:$AU$1999,19,FALSE)))</f>
        <v/>
      </c>
      <c r="EC500" s="541" t="str">
        <f ca="1">IF($DP500="","",IF(ISERROR(DQ500),0,IF($DN$4&lt;3,"",VLOOKUP(DP500,Invoer!$F$15:$AU$1999,24,FALSE))))</f>
        <v/>
      </c>
      <c r="ED500" s="541" t="str">
        <f ca="1">IF($DP500="","",IF(ISERROR(DQ500),0,IF($DN$4&lt;3,"",VLOOKUP(DP500,Invoer!$F$15:$AU$1999,17,FALSE))))</f>
        <v/>
      </c>
      <c r="EH500" s="89" t="e">
        <f ca="1">Invoer!CP505</f>
        <v>#N/A</v>
      </c>
      <c r="EI500" s="599" t="str">
        <f t="shared" ca="1" si="245"/>
        <v/>
      </c>
      <c r="EJ500" s="673" t="str">
        <f ca="1">IF(EI500="","",VLOOKUP(EI500,Invoer!$F$15:$AU$1999,2,FALSE))</f>
        <v/>
      </c>
      <c r="EK500" s="599" t="str">
        <f t="shared" ca="1" si="246"/>
        <v/>
      </c>
      <c r="EL500" s="599" t="str">
        <f ca="1">IF($EI500="","",VLOOKUP(EI500,Invoer!$F$15:$AU$1999,3,FALSE))</f>
        <v/>
      </c>
      <c r="EM500" s="599" t="str">
        <f ca="1">IF($EI500="","",IF(EL500&lt;&gt;"Liq","",VLOOKUP(EI500,Invoer!$F$15:$AU$1999,4,FALSE)))</f>
        <v/>
      </c>
      <c r="EN500" s="599" t="str">
        <f ca="1">IF($EI500="","",VLOOKUP(EI500,Invoer!$F$15:$AU$1999,6,FALSE))</f>
        <v/>
      </c>
      <c r="EO500" s="599" t="str">
        <f ca="1">IF(EI500="","",VLOOKUP(EI500,Invoer!$F$15:$AU$1999,9,FALSE))</f>
        <v/>
      </c>
      <c r="EP500" s="599" t="str">
        <f ca="1">IF(EI500="","",VLOOKUP(EI500,Invoer!$F$15:$AU$1999,10,FALSE))</f>
        <v/>
      </c>
      <c r="EQ500" s="599" t="str">
        <f ca="1">IF(EI500="","",VLOOKUP(EI500,Invoer!$F$15:$AU$1999,11,FALSE))</f>
        <v/>
      </c>
      <c r="ER500" s="662" t="str">
        <f ca="1">IF(EI500="","",VLOOKUP(EI500,Invoer!CQ:CS,3,FALSE))</f>
        <v/>
      </c>
      <c r="ES500" s="662" t="str">
        <f t="shared" ca="1" si="247"/>
        <v/>
      </c>
      <c r="ET500" s="513" t="str">
        <f t="shared" ca="1" si="248"/>
        <v/>
      </c>
      <c r="EU500" s="112" t="str">
        <f t="shared" ca="1" si="249"/>
        <v/>
      </c>
      <c r="EV500" s="83" t="s">
        <v>160</v>
      </c>
      <c r="EW500" s="682" t="str">
        <f t="shared" ca="1" si="250"/>
        <v/>
      </c>
      <c r="EX500" s="662" t="str">
        <f t="shared" ca="1" si="251"/>
        <v/>
      </c>
      <c r="EY500"/>
      <c r="EZ500" s="56" t="e">
        <f t="shared" ca="1" si="259"/>
        <v>#VALUE!</v>
      </c>
      <c r="FA500" s="56" t="e">
        <f t="shared" ca="1" si="260"/>
        <v>#VALUE!</v>
      </c>
      <c r="FE500"/>
      <c r="FI500"/>
      <c r="FJ500"/>
    </row>
    <row r="501" spans="29:166" ht="12" customHeight="1" x14ac:dyDescent="0.2">
      <c r="AC501" s="435" t="str">
        <f>IF($AC$7&lt;3,Invoer!DR506,IF($AC$7=3,Invoer!BT506,"x"))</f>
        <v>x</v>
      </c>
      <c r="AD501" s="599" t="str">
        <f t="shared" si="252"/>
        <v/>
      </c>
      <c r="AE501" s="673" t="str">
        <f>IF($AD501="","",VLOOKUP(AD501,Invoer!$F$15:$AU$1999,2,FALSE))</f>
        <v/>
      </c>
      <c r="AF501" s="599" t="str">
        <f t="shared" si="253"/>
        <v/>
      </c>
      <c r="AG501" s="599" t="str">
        <f>IF($AD501="","",VLOOKUP(AD501,Invoer!$F$15:$AU$1999,3,FALSE))</f>
        <v/>
      </c>
      <c r="AH501" s="599" t="str">
        <f>IF($AD501="","",IF(AG501&lt;&gt;"Liq","",VLOOKUP(AD501,Invoer!$F$15:$AU$1999,4,FALSE)))</f>
        <v/>
      </c>
      <c r="AI501" s="677" t="str">
        <f>IF($AD501="","",VLOOKUP(AD501,Invoer!$F$15:$AU$1999,5,FALSE))</f>
        <v/>
      </c>
      <c r="AJ501" s="599" t="str">
        <f>IF($AD501="","",VLOOKUP(AD501,Invoer!$F$15:$AU$1999,6,FALSE))</f>
        <v/>
      </c>
      <c r="AK501" s="599" t="str">
        <f>IF($AD501="","",VLOOKUP(AD501,Invoer!$F$15:$AU$1999,9,FALSE))</f>
        <v/>
      </c>
      <c r="AL501" s="599" t="str">
        <f>IF($AD501="","",VLOOKUP(AD501,Invoer!$F$15:$AU$1999,10,FALSE))</f>
        <v/>
      </c>
      <c r="AM501" s="599" t="str">
        <f>IF($AD501="","",VLOOKUP(AD501,Invoer!$F$15:$BB$1999,14,FALSE))</f>
        <v/>
      </c>
      <c r="AN501" s="599" t="str">
        <f>IF($AD501="","",VLOOKUP(AD501,Invoer!$F$15:$AU$1999,11,FALSE))</f>
        <v/>
      </c>
      <c r="AO501" s="662" t="str">
        <f>IF($AD501="","",VLOOKUP(AD501,Invoer!$F$15:$AU$1999,15,FALSE))</f>
        <v/>
      </c>
      <c r="AP501" s="599" t="str">
        <f>IF($AD501="","",VLOOKUP(AD501,Invoer!$F$15:$AU$1999,19,FALSE))</f>
        <v/>
      </c>
      <c r="AQ501" s="662" t="str">
        <f>IF($AD501="","",VLOOKUP(AD501,Invoer!$F$15:$AU$1999,24,FALSE))</f>
        <v/>
      </c>
      <c r="AR501" s="662" t="str">
        <f>IF($AD501="","",VLOOKUP(AD501,Invoer!$F$15:$AU$1999,17,FALSE))</f>
        <v/>
      </c>
      <c r="AS501" s="678" t="str">
        <f t="shared" si="261"/>
        <v/>
      </c>
      <c r="AT501" s="676" t="str">
        <f t="shared" si="241"/>
        <v/>
      </c>
      <c r="AU501" s="77" t="e">
        <f t="shared" si="242"/>
        <v>#VALUE!</v>
      </c>
      <c r="AW501" s="57"/>
      <c r="AX501" s="57"/>
      <c r="BA501" s="83" t="e">
        <f ca="1">Invoer!DW506</f>
        <v>#N/A</v>
      </c>
      <c r="BB501" s="599" t="str">
        <f t="shared" ca="1" si="254"/>
        <v/>
      </c>
      <c r="BC501" s="673" t="str">
        <f ca="1">IF($BB501="","",VLOOKUP(BB501,Invoer!$F$15:$AU$1999,2,FALSE))</f>
        <v/>
      </c>
      <c r="BD501" s="599" t="str">
        <f t="shared" ca="1" si="255"/>
        <v/>
      </c>
      <c r="BE501" s="599" t="str">
        <f ca="1">IF($BB501="","",VLOOKUP(BB501,Invoer!$F$15:$AU$1999,5,FALSE))</f>
        <v/>
      </c>
      <c r="BF501" s="599" t="str">
        <f ca="1">IF($BB501="","",VLOOKUP(BB501,Invoer!$F$15:$AU$1999,6,FALSE))</f>
        <v/>
      </c>
      <c r="BG501" s="599" t="str">
        <f ca="1">IF($BB501="","",VLOOKUP(BB501,Invoer!$F$15:$AU$1999,9,FALSE))</f>
        <v/>
      </c>
      <c r="BH501" s="599" t="str">
        <f ca="1">IF($BB501="","",VLOOKUP(BB501,Invoer!$F$15:$AU$1999,10,FALSE))</f>
        <v/>
      </c>
      <c r="BI501" s="599" t="str">
        <f ca="1">IF($BB501="","",VLOOKUP(BB501,Invoer!$F$15:$BB$1999,14,FALSE))</f>
        <v/>
      </c>
      <c r="BJ501" s="599" t="str">
        <f ca="1">IF($BB501="","",VLOOKUP(BB501,Invoer!$F$15:$AU$1999,11,FALSE))</f>
        <v/>
      </c>
      <c r="BK501" s="662" t="str">
        <f t="shared" ca="1" si="256"/>
        <v/>
      </c>
      <c r="BL501" s="662" t="str">
        <f t="shared" ca="1" si="257"/>
        <v/>
      </c>
      <c r="BM501" s="679" t="str">
        <f t="shared" ca="1" si="258"/>
        <v/>
      </c>
      <c r="BN501" s="662" t="str">
        <f t="shared" ca="1" si="264"/>
        <v/>
      </c>
      <c r="BO501" s="662" t="str">
        <f ca="1">IF($BB501="","",VLOOKUP(BB501,Invoer!$F$15:$AU$1999,15,FALSE))</f>
        <v/>
      </c>
      <c r="BP501" s="662" t="str">
        <f ca="1">IF($BB501="","",VLOOKUP(BB501,Invoer!$F$15:$AU$1999,24,FALSE))</f>
        <v/>
      </c>
      <c r="BQ501" s="662" t="str">
        <f ca="1">IF($BB501="","",VLOOKUP(BB501,Invoer!$F$15:$AU$1999,17,FALSE))</f>
        <v/>
      </c>
      <c r="BS501" s="73" t="e">
        <f t="shared" ca="1" si="262"/>
        <v>#VALUE!</v>
      </c>
      <c r="BT501" s="57" t="str">
        <f t="shared" ca="1" si="263"/>
        <v/>
      </c>
      <c r="DO501" s="61" t="e">
        <f ca="1">IF($DN$4&lt;3,Invoer!EB506,Invoer!EA506)</f>
        <v>#N/A</v>
      </c>
      <c r="DP501" s="599" t="str">
        <f t="shared" ca="1" si="243"/>
        <v/>
      </c>
      <c r="DQ501" s="673" t="str">
        <f ca="1">IF($DP501="","",VLOOKUP(DP501,Invoer!$F$15:$AU$1999,2,FALSE))</f>
        <v/>
      </c>
      <c r="DR501" s="599" t="str">
        <f t="shared" ca="1" si="244"/>
        <v/>
      </c>
      <c r="DS501" s="599" t="str">
        <f ca="1">IF($DP501="","",VLOOKUP(DP501,Invoer!$F$15:$AU$1999,3,FALSE))</f>
        <v/>
      </c>
      <c r="DT501" s="599" t="str">
        <f ca="1">IF($DP501="","",IF(DS501&lt;&gt;"Liq","",VLOOKUP(DP501,Invoer!$F$15:$AU$1999,4,FALSE)))</f>
        <v/>
      </c>
      <c r="DU501" s="599" t="str">
        <f ca="1">IF($DP501="","",VLOOKUP(DP501,Invoer!$F$15:$AU$1999,5,FALSE))</f>
        <v/>
      </c>
      <c r="DV501" s="599" t="str">
        <f ca="1">IF($DP501="","",VLOOKUP(DP501,Invoer!$F$15:$AU$1999,6,FALSE))</f>
        <v/>
      </c>
      <c r="DW501" s="599" t="str">
        <f ca="1">IF($DP501="","",VLOOKUP(DP501,Invoer!$F$15:$AU$1999,9,FALSE))</f>
        <v/>
      </c>
      <c r="DX501" s="599" t="str">
        <f ca="1">IF($DP501="","",VLOOKUP(DP501,Invoer!$F$15:$AU$1999,10,FALSE))</f>
        <v/>
      </c>
      <c r="DY501" s="595" t="str">
        <f ca="1">IF($DP501="","",VLOOKUP(DP501,Invoer!$F$15:$AU$1999,11,FALSE))</f>
        <v/>
      </c>
      <c r="DZ501" s="662" t="str">
        <f ca="1">IF($DP501="","",IF($DN$4&gt;2,"",VLOOKUP(DP501,Invoer!CQ:CS,3,FALSE)))</f>
        <v/>
      </c>
      <c r="EA501" s="541" t="str">
        <f ca="1">IF($DP501="","",IF(ISERROR(DQ501),0,IF($DN$4&lt;3,"",VLOOKUP(DP501,Invoer!$F$15:$AU$1999,15,FALSE))))</f>
        <v/>
      </c>
      <c r="EB501" s="595" t="str">
        <f ca="1">IF($DP501="","",IF($DN$4&lt;3,"",VLOOKUP(DP501,Invoer!$F$15:$AU$1999,19,FALSE)))</f>
        <v/>
      </c>
      <c r="EC501" s="541" t="str">
        <f ca="1">IF($DP501="","",IF(ISERROR(DQ501),0,IF($DN$4&lt;3,"",VLOOKUP(DP501,Invoer!$F$15:$AU$1999,24,FALSE))))</f>
        <v/>
      </c>
      <c r="ED501" s="541" t="str">
        <f ca="1">IF($DP501="","",IF(ISERROR(DQ501),0,IF($DN$4&lt;3,"",VLOOKUP(DP501,Invoer!$F$15:$AU$1999,17,FALSE))))</f>
        <v/>
      </c>
      <c r="EH501" s="89" t="e">
        <f ca="1">Invoer!CP506</f>
        <v>#N/A</v>
      </c>
      <c r="EI501" s="599" t="str">
        <f t="shared" ca="1" si="245"/>
        <v/>
      </c>
      <c r="EJ501" s="673" t="str">
        <f ca="1">IF(EI501="","",VLOOKUP(EI501,Invoer!$F$15:$AU$1999,2,FALSE))</f>
        <v/>
      </c>
      <c r="EK501" s="599" t="str">
        <f t="shared" ca="1" si="246"/>
        <v/>
      </c>
      <c r="EL501" s="599" t="str">
        <f ca="1">IF($EI501="","",VLOOKUP(EI501,Invoer!$F$15:$AU$1999,3,FALSE))</f>
        <v/>
      </c>
      <c r="EM501" s="599" t="str">
        <f ca="1">IF($EI501="","",IF(EL501&lt;&gt;"Liq","",VLOOKUP(EI501,Invoer!$F$15:$AU$1999,4,FALSE)))</f>
        <v/>
      </c>
      <c r="EN501" s="599" t="str">
        <f ca="1">IF($EI501="","",VLOOKUP(EI501,Invoer!$F$15:$AU$1999,6,FALSE))</f>
        <v/>
      </c>
      <c r="EO501" s="599" t="str">
        <f ca="1">IF(EI501="","",VLOOKUP(EI501,Invoer!$F$15:$AU$1999,9,FALSE))</f>
        <v/>
      </c>
      <c r="EP501" s="599" t="str">
        <f ca="1">IF(EI501="","",VLOOKUP(EI501,Invoer!$F$15:$AU$1999,10,FALSE))</f>
        <v/>
      </c>
      <c r="EQ501" s="599" t="str">
        <f ca="1">IF(EI501="","",VLOOKUP(EI501,Invoer!$F$15:$AU$1999,11,FALSE))</f>
        <v/>
      </c>
      <c r="ER501" s="662" t="str">
        <f ca="1">IF(EI501="","",VLOOKUP(EI501,Invoer!CQ:CS,3,FALSE))</f>
        <v/>
      </c>
      <c r="ES501" s="662" t="str">
        <f t="shared" ca="1" si="247"/>
        <v/>
      </c>
      <c r="ET501" s="513" t="str">
        <f t="shared" ca="1" si="248"/>
        <v/>
      </c>
      <c r="EU501" s="112" t="str">
        <f t="shared" ca="1" si="249"/>
        <v/>
      </c>
      <c r="EV501" s="83" t="s">
        <v>160</v>
      </c>
      <c r="EW501" s="682" t="str">
        <f t="shared" ca="1" si="250"/>
        <v/>
      </c>
      <c r="EX501" s="662" t="str">
        <f t="shared" ca="1" si="251"/>
        <v/>
      </c>
      <c r="EY501"/>
      <c r="EZ501" s="56" t="e">
        <f t="shared" ca="1" si="259"/>
        <v>#VALUE!</v>
      </c>
      <c r="FA501" s="56" t="e">
        <f t="shared" ca="1" si="260"/>
        <v>#VALUE!</v>
      </c>
      <c r="FE501"/>
      <c r="FI501"/>
      <c r="FJ501"/>
    </row>
    <row r="502" spans="29:166" ht="12" customHeight="1" x14ac:dyDescent="0.2">
      <c r="AC502" s="435" t="str">
        <f>IF($AC$7&lt;3,Invoer!DR507,IF($AC$7=3,Invoer!BT507,"x"))</f>
        <v>x</v>
      </c>
      <c r="AD502" s="599" t="str">
        <f t="shared" si="252"/>
        <v/>
      </c>
      <c r="AE502" s="673" t="str">
        <f>IF($AD502="","",VLOOKUP(AD502,Invoer!$F$15:$AU$1999,2,FALSE))</f>
        <v/>
      </c>
      <c r="AF502" s="599" t="str">
        <f t="shared" si="253"/>
        <v/>
      </c>
      <c r="AG502" s="599" t="str">
        <f>IF($AD502="","",VLOOKUP(AD502,Invoer!$F$15:$AU$1999,3,FALSE))</f>
        <v/>
      </c>
      <c r="AH502" s="599" t="str">
        <f>IF($AD502="","",IF(AG502&lt;&gt;"Liq","",VLOOKUP(AD502,Invoer!$F$15:$AU$1999,4,FALSE)))</f>
        <v/>
      </c>
      <c r="AI502" s="677" t="str">
        <f>IF($AD502="","",VLOOKUP(AD502,Invoer!$F$15:$AU$1999,5,FALSE))</f>
        <v/>
      </c>
      <c r="AJ502" s="599" t="str">
        <f>IF($AD502="","",VLOOKUP(AD502,Invoer!$F$15:$AU$1999,6,FALSE))</f>
        <v/>
      </c>
      <c r="AK502" s="599" t="str">
        <f>IF($AD502="","",VLOOKUP(AD502,Invoer!$F$15:$AU$1999,9,FALSE))</f>
        <v/>
      </c>
      <c r="AL502" s="599" t="str">
        <f>IF($AD502="","",VLOOKUP(AD502,Invoer!$F$15:$AU$1999,10,FALSE))</f>
        <v/>
      </c>
      <c r="AM502" s="599" t="str">
        <f>IF($AD502="","",VLOOKUP(AD502,Invoer!$F$15:$BB$1999,14,FALSE))</f>
        <v/>
      </c>
      <c r="AN502" s="599" t="str">
        <f>IF($AD502="","",VLOOKUP(AD502,Invoer!$F$15:$AU$1999,11,FALSE))</f>
        <v/>
      </c>
      <c r="AO502" s="662" t="str">
        <f>IF($AD502="","",VLOOKUP(AD502,Invoer!$F$15:$AU$1999,15,FALSE))</f>
        <v/>
      </c>
      <c r="AP502" s="599" t="str">
        <f>IF($AD502="","",VLOOKUP(AD502,Invoer!$F$15:$AU$1999,19,FALSE))</f>
        <v/>
      </c>
      <c r="AQ502" s="662" t="str">
        <f>IF($AD502="","",VLOOKUP(AD502,Invoer!$F$15:$AU$1999,24,FALSE))</f>
        <v/>
      </c>
      <c r="AR502" s="662" t="str">
        <f>IF($AD502="","",VLOOKUP(AD502,Invoer!$F$15:$AU$1999,17,FALSE))</f>
        <v/>
      </c>
      <c r="AS502" s="678" t="str">
        <f t="shared" si="261"/>
        <v/>
      </c>
      <c r="AT502" s="676" t="str">
        <f t="shared" si="241"/>
        <v/>
      </c>
      <c r="AU502" s="77" t="e">
        <f t="shared" si="242"/>
        <v>#VALUE!</v>
      </c>
      <c r="AW502" s="57"/>
      <c r="AX502" s="57"/>
      <c r="BA502" s="83" t="e">
        <f ca="1">Invoer!DW507</f>
        <v>#N/A</v>
      </c>
      <c r="BB502" s="599" t="str">
        <f t="shared" ca="1" si="254"/>
        <v/>
      </c>
      <c r="BC502" s="673" t="str">
        <f ca="1">IF($BB502="","",VLOOKUP(BB502,Invoer!$F$15:$AU$1999,2,FALSE))</f>
        <v/>
      </c>
      <c r="BD502" s="599" t="str">
        <f t="shared" ca="1" si="255"/>
        <v/>
      </c>
      <c r="BE502" s="599" t="str">
        <f ca="1">IF($BB502="","",VLOOKUP(BB502,Invoer!$F$15:$AU$1999,5,FALSE))</f>
        <v/>
      </c>
      <c r="BF502" s="599" t="str">
        <f ca="1">IF($BB502="","",VLOOKUP(BB502,Invoer!$F$15:$AU$1999,6,FALSE))</f>
        <v/>
      </c>
      <c r="BG502" s="599" t="str">
        <f ca="1">IF($BB502="","",VLOOKUP(BB502,Invoer!$F$15:$AU$1999,9,FALSE))</f>
        <v/>
      </c>
      <c r="BH502" s="599" t="str">
        <f ca="1">IF($BB502="","",VLOOKUP(BB502,Invoer!$F$15:$AU$1999,10,FALSE))</f>
        <v/>
      </c>
      <c r="BI502" s="599" t="str">
        <f ca="1">IF($BB502="","",VLOOKUP(BB502,Invoer!$F$15:$BB$1999,14,FALSE))</f>
        <v/>
      </c>
      <c r="BJ502" s="599" t="str">
        <f ca="1">IF($BB502="","",VLOOKUP(BB502,Invoer!$F$15:$AU$1999,11,FALSE))</f>
        <v/>
      </c>
      <c r="BK502" s="662" t="str">
        <f t="shared" ca="1" si="256"/>
        <v/>
      </c>
      <c r="BL502" s="662" t="str">
        <f t="shared" ca="1" si="257"/>
        <v/>
      </c>
      <c r="BM502" s="679" t="str">
        <f t="shared" ca="1" si="258"/>
        <v/>
      </c>
      <c r="BN502" s="662" t="str">
        <f t="shared" ca="1" si="264"/>
        <v/>
      </c>
      <c r="BO502" s="662" t="str">
        <f ca="1">IF($BB502="","",VLOOKUP(BB502,Invoer!$F$15:$AU$1999,15,FALSE))</f>
        <v/>
      </c>
      <c r="BP502" s="662" t="str">
        <f ca="1">IF($BB502="","",VLOOKUP(BB502,Invoer!$F$15:$AU$1999,24,FALSE))</f>
        <v/>
      </c>
      <c r="BQ502" s="662" t="str">
        <f ca="1">IF($BB502="","",VLOOKUP(BB502,Invoer!$F$15:$AU$1999,17,FALSE))</f>
        <v/>
      </c>
      <c r="BS502" s="73" t="e">
        <f t="shared" ca="1" si="262"/>
        <v>#VALUE!</v>
      </c>
      <c r="BT502" s="57" t="str">
        <f t="shared" ca="1" si="263"/>
        <v/>
      </c>
      <c r="DO502" s="61" t="e">
        <f ca="1">IF($DN$4&lt;3,Invoer!EB507,Invoer!EA507)</f>
        <v>#N/A</v>
      </c>
      <c r="DP502" s="599" t="str">
        <f t="shared" ca="1" si="243"/>
        <v/>
      </c>
      <c r="DQ502" s="673" t="str">
        <f ca="1">IF($DP502="","",VLOOKUP(DP502,Invoer!$F$15:$AU$1999,2,FALSE))</f>
        <v/>
      </c>
      <c r="DR502" s="599" t="str">
        <f t="shared" ca="1" si="244"/>
        <v/>
      </c>
      <c r="DS502" s="599" t="str">
        <f ca="1">IF($DP502="","",VLOOKUP(DP502,Invoer!$F$15:$AU$1999,3,FALSE))</f>
        <v/>
      </c>
      <c r="DT502" s="599" t="str">
        <f ca="1">IF($DP502="","",IF(DS502&lt;&gt;"Liq","",VLOOKUP(DP502,Invoer!$F$15:$AU$1999,4,FALSE)))</f>
        <v/>
      </c>
      <c r="DU502" s="599" t="str">
        <f ca="1">IF($DP502="","",VLOOKUP(DP502,Invoer!$F$15:$AU$1999,5,FALSE))</f>
        <v/>
      </c>
      <c r="DV502" s="599" t="str">
        <f ca="1">IF($DP502="","",VLOOKUP(DP502,Invoer!$F$15:$AU$1999,6,FALSE))</f>
        <v/>
      </c>
      <c r="DW502" s="599" t="str">
        <f ca="1">IF($DP502="","",VLOOKUP(DP502,Invoer!$F$15:$AU$1999,9,FALSE))</f>
        <v/>
      </c>
      <c r="DX502" s="599" t="str">
        <f ca="1">IF($DP502="","",VLOOKUP(DP502,Invoer!$F$15:$AU$1999,10,FALSE))</f>
        <v/>
      </c>
      <c r="DY502" s="595" t="str">
        <f ca="1">IF($DP502="","",VLOOKUP(DP502,Invoer!$F$15:$AU$1999,11,FALSE))</f>
        <v/>
      </c>
      <c r="DZ502" s="662" t="str">
        <f ca="1">IF($DP502="","",IF($DN$4&gt;2,"",VLOOKUP(DP502,Invoer!CQ:CS,3,FALSE)))</f>
        <v/>
      </c>
      <c r="EA502" s="541" t="str">
        <f ca="1">IF($DP502="","",IF(ISERROR(DQ502),0,IF($DN$4&lt;3,"",VLOOKUP(DP502,Invoer!$F$15:$AU$1999,15,FALSE))))</f>
        <v/>
      </c>
      <c r="EB502" s="595" t="str">
        <f ca="1">IF($DP502="","",IF($DN$4&lt;3,"",VLOOKUP(DP502,Invoer!$F$15:$AU$1999,19,FALSE)))</f>
        <v/>
      </c>
      <c r="EC502" s="541" t="str">
        <f ca="1">IF($DP502="","",IF(ISERROR(DQ502),0,IF($DN$4&lt;3,"",VLOOKUP(DP502,Invoer!$F$15:$AU$1999,24,FALSE))))</f>
        <v/>
      </c>
      <c r="ED502" s="541" t="str">
        <f ca="1">IF($DP502="","",IF(ISERROR(DQ502),0,IF($DN$4&lt;3,"",VLOOKUP(DP502,Invoer!$F$15:$AU$1999,17,FALSE))))</f>
        <v/>
      </c>
      <c r="EH502" s="89" t="e">
        <f ca="1">Invoer!CP507</f>
        <v>#N/A</v>
      </c>
      <c r="EI502" s="599" t="str">
        <f t="shared" ca="1" si="245"/>
        <v/>
      </c>
      <c r="EJ502" s="673" t="str">
        <f ca="1">IF(EI502="","",VLOOKUP(EI502,Invoer!$F$15:$AU$1999,2,FALSE))</f>
        <v/>
      </c>
      <c r="EK502" s="599" t="str">
        <f t="shared" ca="1" si="246"/>
        <v/>
      </c>
      <c r="EL502" s="599" t="str">
        <f ca="1">IF($EI502="","",VLOOKUP(EI502,Invoer!$F$15:$AU$1999,3,FALSE))</f>
        <v/>
      </c>
      <c r="EM502" s="599" t="str">
        <f ca="1">IF($EI502="","",IF(EL502&lt;&gt;"Liq","",VLOOKUP(EI502,Invoer!$F$15:$AU$1999,4,FALSE)))</f>
        <v/>
      </c>
      <c r="EN502" s="599" t="str">
        <f ca="1">IF($EI502="","",VLOOKUP(EI502,Invoer!$F$15:$AU$1999,6,FALSE))</f>
        <v/>
      </c>
      <c r="EO502" s="599" t="str">
        <f ca="1">IF(EI502="","",VLOOKUP(EI502,Invoer!$F$15:$AU$1999,9,FALSE))</f>
        <v/>
      </c>
      <c r="EP502" s="599" t="str">
        <f ca="1">IF(EI502="","",VLOOKUP(EI502,Invoer!$F$15:$AU$1999,10,FALSE))</f>
        <v/>
      </c>
      <c r="EQ502" s="599" t="str">
        <f ca="1">IF(EI502="","",VLOOKUP(EI502,Invoer!$F$15:$AU$1999,11,FALSE))</f>
        <v/>
      </c>
      <c r="ER502" s="662" t="str">
        <f ca="1">IF(EI502="","",VLOOKUP(EI502,Invoer!CQ:CS,3,FALSE))</f>
        <v/>
      </c>
      <c r="ES502" s="662" t="str">
        <f t="shared" ca="1" si="247"/>
        <v/>
      </c>
      <c r="ET502" s="513" t="str">
        <f t="shared" ca="1" si="248"/>
        <v/>
      </c>
      <c r="EU502" s="112" t="str">
        <f t="shared" ca="1" si="249"/>
        <v/>
      </c>
      <c r="EV502" s="83" t="s">
        <v>160</v>
      </c>
      <c r="EW502" s="682" t="str">
        <f t="shared" ca="1" si="250"/>
        <v/>
      </c>
      <c r="EX502" s="662" t="str">
        <f t="shared" ca="1" si="251"/>
        <v/>
      </c>
      <c r="EY502"/>
      <c r="EZ502" s="56" t="e">
        <f t="shared" ca="1" si="259"/>
        <v>#VALUE!</v>
      </c>
      <c r="FA502" s="56" t="e">
        <f t="shared" ca="1" si="260"/>
        <v>#VALUE!</v>
      </c>
      <c r="FE502"/>
      <c r="FI502"/>
      <c r="FJ502"/>
    </row>
    <row r="503" spans="29:166" ht="12" customHeight="1" x14ac:dyDescent="0.2">
      <c r="AC503" s="435" t="str">
        <f>IF($AC$7&lt;3,Invoer!DR508,IF($AC$7=3,Invoer!BT508,"x"))</f>
        <v>x</v>
      </c>
      <c r="AD503" s="599" t="str">
        <f t="shared" si="252"/>
        <v/>
      </c>
      <c r="AE503" s="673" t="str">
        <f>IF($AD503="","",VLOOKUP(AD503,Invoer!$F$15:$AU$1999,2,FALSE))</f>
        <v/>
      </c>
      <c r="AF503" s="599" t="str">
        <f t="shared" si="253"/>
        <v/>
      </c>
      <c r="AG503" s="599" t="str">
        <f>IF($AD503="","",VLOOKUP(AD503,Invoer!$F$15:$AU$1999,3,FALSE))</f>
        <v/>
      </c>
      <c r="AH503" s="599" t="str">
        <f>IF($AD503="","",IF(AG503&lt;&gt;"Liq","",VLOOKUP(AD503,Invoer!$F$15:$AU$1999,4,FALSE)))</f>
        <v/>
      </c>
      <c r="AI503" s="677" t="str">
        <f>IF($AD503="","",VLOOKUP(AD503,Invoer!$F$15:$AU$1999,5,FALSE))</f>
        <v/>
      </c>
      <c r="AJ503" s="599" t="str">
        <f>IF($AD503="","",VLOOKUP(AD503,Invoer!$F$15:$AU$1999,6,FALSE))</f>
        <v/>
      </c>
      <c r="AK503" s="599" t="str">
        <f>IF($AD503="","",VLOOKUP(AD503,Invoer!$F$15:$AU$1999,9,FALSE))</f>
        <v/>
      </c>
      <c r="AL503" s="599" t="str">
        <f>IF($AD503="","",VLOOKUP(AD503,Invoer!$F$15:$AU$1999,10,FALSE))</f>
        <v/>
      </c>
      <c r="AM503" s="599" t="str">
        <f>IF($AD503="","",VLOOKUP(AD503,Invoer!$F$15:$BB$1999,14,FALSE))</f>
        <v/>
      </c>
      <c r="AN503" s="599" t="str">
        <f>IF($AD503="","",VLOOKUP(AD503,Invoer!$F$15:$AU$1999,11,FALSE))</f>
        <v/>
      </c>
      <c r="AO503" s="662" t="str">
        <f>IF($AD503="","",VLOOKUP(AD503,Invoer!$F$15:$AU$1999,15,FALSE))</f>
        <v/>
      </c>
      <c r="AP503" s="599" t="str">
        <f>IF($AD503="","",VLOOKUP(AD503,Invoer!$F$15:$AU$1999,19,FALSE))</f>
        <v/>
      </c>
      <c r="AQ503" s="662" t="str">
        <f>IF($AD503="","",VLOOKUP(AD503,Invoer!$F$15:$AU$1999,24,FALSE))</f>
        <v/>
      </c>
      <c r="AR503" s="662" t="str">
        <f>IF($AD503="","",VLOOKUP(AD503,Invoer!$F$15:$AU$1999,17,FALSE))</f>
        <v/>
      </c>
      <c r="AS503" s="678" t="str">
        <f t="shared" si="261"/>
        <v/>
      </c>
      <c r="AT503" s="676" t="str">
        <f t="shared" si="241"/>
        <v/>
      </c>
      <c r="AU503" s="77" t="e">
        <f t="shared" si="242"/>
        <v>#VALUE!</v>
      </c>
      <c r="AW503" s="57"/>
      <c r="AX503" s="57"/>
      <c r="BA503" s="83" t="e">
        <f ca="1">Invoer!DW508</f>
        <v>#N/A</v>
      </c>
      <c r="BB503" s="599" t="str">
        <f t="shared" ca="1" si="254"/>
        <v/>
      </c>
      <c r="BC503" s="673" t="str">
        <f ca="1">IF($BB503="","",VLOOKUP(BB503,Invoer!$F$15:$AU$1999,2,FALSE))</f>
        <v/>
      </c>
      <c r="BD503" s="599" t="str">
        <f t="shared" ca="1" si="255"/>
        <v/>
      </c>
      <c r="BE503" s="599" t="str">
        <f ca="1">IF($BB503="","",VLOOKUP(BB503,Invoer!$F$15:$AU$1999,5,FALSE))</f>
        <v/>
      </c>
      <c r="BF503" s="599" t="str">
        <f ca="1">IF($BB503="","",VLOOKUP(BB503,Invoer!$F$15:$AU$1999,6,FALSE))</f>
        <v/>
      </c>
      <c r="BG503" s="599" t="str">
        <f ca="1">IF($BB503="","",VLOOKUP(BB503,Invoer!$F$15:$AU$1999,9,FALSE))</f>
        <v/>
      </c>
      <c r="BH503" s="599" t="str">
        <f ca="1">IF($BB503="","",VLOOKUP(BB503,Invoer!$F$15:$AU$1999,10,FALSE))</f>
        <v/>
      </c>
      <c r="BI503" s="599" t="str">
        <f ca="1">IF($BB503="","",VLOOKUP(BB503,Invoer!$F$15:$BB$1999,14,FALSE))</f>
        <v/>
      </c>
      <c r="BJ503" s="599" t="str">
        <f ca="1">IF($BB503="","",VLOOKUP(BB503,Invoer!$F$15:$AU$1999,11,FALSE))</f>
        <v/>
      </c>
      <c r="BK503" s="662" t="str">
        <f t="shared" ca="1" si="256"/>
        <v/>
      </c>
      <c r="BL503" s="662" t="str">
        <f t="shared" ca="1" si="257"/>
        <v/>
      </c>
      <c r="BM503" s="679" t="str">
        <f t="shared" ca="1" si="258"/>
        <v/>
      </c>
      <c r="BN503" s="662" t="str">
        <f t="shared" ca="1" si="264"/>
        <v/>
      </c>
      <c r="BO503" s="662" t="str">
        <f ca="1">IF($BB503="","",VLOOKUP(BB503,Invoer!$F$15:$AU$1999,15,FALSE))</f>
        <v/>
      </c>
      <c r="BP503" s="662" t="str">
        <f ca="1">IF($BB503="","",VLOOKUP(BB503,Invoer!$F$15:$AU$1999,24,FALSE))</f>
        <v/>
      </c>
      <c r="BQ503" s="662" t="str">
        <f ca="1">IF($BB503="","",VLOOKUP(BB503,Invoer!$F$15:$AU$1999,17,FALSE))</f>
        <v/>
      </c>
      <c r="BS503" s="73" t="e">
        <f t="shared" ca="1" si="262"/>
        <v>#VALUE!</v>
      </c>
      <c r="BT503" s="57" t="str">
        <f t="shared" ca="1" si="263"/>
        <v/>
      </c>
      <c r="DO503" s="61" t="e">
        <f ca="1">IF($DN$4&lt;3,Invoer!EB508,Invoer!EA508)</f>
        <v>#N/A</v>
      </c>
      <c r="DP503" s="599" t="str">
        <f t="shared" ca="1" si="243"/>
        <v/>
      </c>
      <c r="DQ503" s="673" t="str">
        <f ca="1">IF($DP503="","",VLOOKUP(DP503,Invoer!$F$15:$AU$1999,2,FALSE))</f>
        <v/>
      </c>
      <c r="DR503" s="599" t="str">
        <f t="shared" ca="1" si="244"/>
        <v/>
      </c>
      <c r="DS503" s="599" t="str">
        <f ca="1">IF($DP503="","",VLOOKUP(DP503,Invoer!$F$15:$AU$1999,3,FALSE))</f>
        <v/>
      </c>
      <c r="DT503" s="599" t="str">
        <f ca="1">IF($DP503="","",IF(DS503&lt;&gt;"Liq","",VLOOKUP(DP503,Invoer!$F$15:$AU$1999,4,FALSE)))</f>
        <v/>
      </c>
      <c r="DU503" s="599" t="str">
        <f ca="1">IF($DP503="","",VLOOKUP(DP503,Invoer!$F$15:$AU$1999,5,FALSE))</f>
        <v/>
      </c>
      <c r="DV503" s="599" t="str">
        <f ca="1">IF($DP503="","",VLOOKUP(DP503,Invoer!$F$15:$AU$1999,6,FALSE))</f>
        <v/>
      </c>
      <c r="DW503" s="599" t="str">
        <f ca="1">IF($DP503="","",VLOOKUP(DP503,Invoer!$F$15:$AU$1999,9,FALSE))</f>
        <v/>
      </c>
      <c r="DX503" s="599" t="str">
        <f ca="1">IF($DP503="","",VLOOKUP(DP503,Invoer!$F$15:$AU$1999,10,FALSE))</f>
        <v/>
      </c>
      <c r="DY503" s="595" t="str">
        <f ca="1">IF($DP503="","",VLOOKUP(DP503,Invoer!$F$15:$AU$1999,11,FALSE))</f>
        <v/>
      </c>
      <c r="DZ503" s="662" t="str">
        <f ca="1">IF($DP503="","",IF($DN$4&gt;2,"",VLOOKUP(DP503,Invoer!CQ:CS,3,FALSE)))</f>
        <v/>
      </c>
      <c r="EA503" s="541" t="str">
        <f ca="1">IF($DP503="","",IF(ISERROR(DQ503),0,IF($DN$4&lt;3,"",VLOOKUP(DP503,Invoer!$F$15:$AU$1999,15,FALSE))))</f>
        <v/>
      </c>
      <c r="EB503" s="595" t="str">
        <f ca="1">IF($DP503="","",IF($DN$4&lt;3,"",VLOOKUP(DP503,Invoer!$F$15:$AU$1999,19,FALSE)))</f>
        <v/>
      </c>
      <c r="EC503" s="541" t="str">
        <f ca="1">IF($DP503="","",IF(ISERROR(DQ503),0,IF($DN$4&lt;3,"",VLOOKUP(DP503,Invoer!$F$15:$AU$1999,24,FALSE))))</f>
        <v/>
      </c>
      <c r="ED503" s="541" t="str">
        <f ca="1">IF($DP503="","",IF(ISERROR(DQ503),0,IF($DN$4&lt;3,"",VLOOKUP(DP503,Invoer!$F$15:$AU$1999,17,FALSE))))</f>
        <v/>
      </c>
      <c r="EH503" s="89" t="e">
        <f ca="1">Invoer!CP508</f>
        <v>#N/A</v>
      </c>
      <c r="EI503" s="599" t="str">
        <f t="shared" ca="1" si="245"/>
        <v/>
      </c>
      <c r="EJ503" s="673" t="str">
        <f ca="1">IF(EI503="","",VLOOKUP(EI503,Invoer!$F$15:$AU$1999,2,FALSE))</f>
        <v/>
      </c>
      <c r="EK503" s="599" t="str">
        <f t="shared" ca="1" si="246"/>
        <v/>
      </c>
      <c r="EL503" s="599" t="str">
        <f ca="1">IF($EI503="","",VLOOKUP(EI503,Invoer!$F$15:$AU$1999,3,FALSE))</f>
        <v/>
      </c>
      <c r="EM503" s="599" t="str">
        <f ca="1">IF($EI503="","",IF(EL503&lt;&gt;"Liq","",VLOOKUP(EI503,Invoer!$F$15:$AU$1999,4,FALSE)))</f>
        <v/>
      </c>
      <c r="EN503" s="599" t="str">
        <f ca="1">IF($EI503="","",VLOOKUP(EI503,Invoer!$F$15:$AU$1999,6,FALSE))</f>
        <v/>
      </c>
      <c r="EO503" s="599" t="str">
        <f ca="1">IF(EI503="","",VLOOKUP(EI503,Invoer!$F$15:$AU$1999,9,FALSE))</f>
        <v/>
      </c>
      <c r="EP503" s="599" t="str">
        <f ca="1">IF(EI503="","",VLOOKUP(EI503,Invoer!$F$15:$AU$1999,10,FALSE))</f>
        <v/>
      </c>
      <c r="EQ503" s="599" t="str">
        <f ca="1">IF(EI503="","",VLOOKUP(EI503,Invoer!$F$15:$AU$1999,11,FALSE))</f>
        <v/>
      </c>
      <c r="ER503" s="662" t="str">
        <f ca="1">IF(EI503="","",VLOOKUP(EI503,Invoer!CQ:CS,3,FALSE))</f>
        <v/>
      </c>
      <c r="ES503" s="662" t="str">
        <f t="shared" ca="1" si="247"/>
        <v/>
      </c>
      <c r="ET503" s="513" t="str">
        <f t="shared" ca="1" si="248"/>
        <v/>
      </c>
      <c r="EU503" s="112" t="str">
        <f t="shared" ca="1" si="249"/>
        <v/>
      </c>
      <c r="EV503" s="83" t="s">
        <v>160</v>
      </c>
      <c r="EW503" s="682" t="str">
        <f t="shared" ca="1" si="250"/>
        <v/>
      </c>
      <c r="EX503" s="662" t="str">
        <f t="shared" ca="1" si="251"/>
        <v/>
      </c>
      <c r="EY503"/>
      <c r="EZ503" s="56" t="e">
        <f t="shared" ca="1" si="259"/>
        <v>#VALUE!</v>
      </c>
      <c r="FA503" s="56" t="e">
        <f t="shared" ca="1" si="260"/>
        <v>#VALUE!</v>
      </c>
      <c r="FE503"/>
      <c r="FI503"/>
      <c r="FJ503"/>
    </row>
    <row r="504" spans="29:166" ht="12" customHeight="1" x14ac:dyDescent="0.2">
      <c r="AC504" s="435" t="str">
        <f>IF($AC$7&lt;3,Invoer!DR509,IF($AC$7=3,Invoer!BT509,"x"))</f>
        <v>x</v>
      </c>
      <c r="AD504" s="599" t="str">
        <f t="shared" si="252"/>
        <v/>
      </c>
      <c r="AE504" s="673" t="str">
        <f>IF($AD504="","",VLOOKUP(AD504,Invoer!$F$15:$AU$1999,2,FALSE))</f>
        <v/>
      </c>
      <c r="AF504" s="599" t="str">
        <f t="shared" si="253"/>
        <v/>
      </c>
      <c r="AG504" s="599" t="str">
        <f>IF($AD504="","",VLOOKUP(AD504,Invoer!$F$15:$AU$1999,3,FALSE))</f>
        <v/>
      </c>
      <c r="AH504" s="599" t="str">
        <f>IF($AD504="","",IF(AG504&lt;&gt;"Liq","",VLOOKUP(AD504,Invoer!$F$15:$AU$1999,4,FALSE)))</f>
        <v/>
      </c>
      <c r="AI504" s="677" t="str">
        <f>IF($AD504="","",VLOOKUP(AD504,Invoer!$F$15:$AU$1999,5,FALSE))</f>
        <v/>
      </c>
      <c r="AJ504" s="599" t="str">
        <f>IF($AD504="","",VLOOKUP(AD504,Invoer!$F$15:$AU$1999,6,FALSE))</f>
        <v/>
      </c>
      <c r="AK504" s="599" t="str">
        <f>IF($AD504="","",VLOOKUP(AD504,Invoer!$F$15:$AU$1999,9,FALSE))</f>
        <v/>
      </c>
      <c r="AL504" s="599" t="str">
        <f>IF($AD504="","",VLOOKUP(AD504,Invoer!$F$15:$AU$1999,10,FALSE))</f>
        <v/>
      </c>
      <c r="AM504" s="599" t="str">
        <f>IF($AD504="","",VLOOKUP(AD504,Invoer!$F$15:$BB$1999,14,FALSE))</f>
        <v/>
      </c>
      <c r="AN504" s="599" t="str">
        <f>IF($AD504="","",VLOOKUP(AD504,Invoer!$F$15:$AU$1999,11,FALSE))</f>
        <v/>
      </c>
      <c r="AO504" s="662" t="str">
        <f>IF($AD504="","",VLOOKUP(AD504,Invoer!$F$15:$AU$1999,15,FALSE))</f>
        <v/>
      </c>
      <c r="AP504" s="599" t="str">
        <f>IF($AD504="","",VLOOKUP(AD504,Invoer!$F$15:$AU$1999,19,FALSE))</f>
        <v/>
      </c>
      <c r="AQ504" s="662" t="str">
        <f>IF($AD504="","",VLOOKUP(AD504,Invoer!$F$15:$AU$1999,24,FALSE))</f>
        <v/>
      </c>
      <c r="AR504" s="662" t="str">
        <f>IF($AD504="","",VLOOKUP(AD504,Invoer!$F$15:$AU$1999,17,FALSE))</f>
        <v/>
      </c>
      <c r="AS504" s="678" t="str">
        <f t="shared" si="261"/>
        <v/>
      </c>
      <c r="AT504" s="676" t="str">
        <f t="shared" si="241"/>
        <v/>
      </c>
      <c r="AU504" s="77" t="e">
        <f t="shared" si="242"/>
        <v>#VALUE!</v>
      </c>
      <c r="AW504" s="57"/>
      <c r="AX504" s="57"/>
      <c r="BA504" s="83" t="e">
        <f ca="1">Invoer!DW509</f>
        <v>#N/A</v>
      </c>
      <c r="BB504" s="599" t="str">
        <f t="shared" ca="1" si="254"/>
        <v/>
      </c>
      <c r="BC504" s="673" t="str">
        <f ca="1">IF($BB504="","",VLOOKUP(BB504,Invoer!$F$15:$AU$1999,2,FALSE))</f>
        <v/>
      </c>
      <c r="BD504" s="599" t="str">
        <f t="shared" ca="1" si="255"/>
        <v/>
      </c>
      <c r="BE504" s="599" t="str">
        <f ca="1">IF($BB504="","",VLOOKUP(BB504,Invoer!$F$15:$AU$1999,5,FALSE))</f>
        <v/>
      </c>
      <c r="BF504" s="599" t="str">
        <f ca="1">IF($BB504="","",VLOOKUP(BB504,Invoer!$F$15:$AU$1999,6,FALSE))</f>
        <v/>
      </c>
      <c r="BG504" s="599" t="str">
        <f ca="1">IF($BB504="","",VLOOKUP(BB504,Invoer!$F$15:$AU$1999,9,FALSE))</f>
        <v/>
      </c>
      <c r="BH504" s="599" t="str">
        <f ca="1">IF($BB504="","",VLOOKUP(BB504,Invoer!$F$15:$AU$1999,10,FALSE))</f>
        <v/>
      </c>
      <c r="BI504" s="599" t="str">
        <f ca="1">IF($BB504="","",VLOOKUP(BB504,Invoer!$F$15:$BB$1999,14,FALSE))</f>
        <v/>
      </c>
      <c r="BJ504" s="599" t="str">
        <f ca="1">IF($BB504="","",VLOOKUP(BB504,Invoer!$F$15:$AU$1999,11,FALSE))</f>
        <v/>
      </c>
      <c r="BK504" s="662" t="str">
        <f t="shared" ca="1" si="256"/>
        <v/>
      </c>
      <c r="BL504" s="662" t="str">
        <f t="shared" ca="1" si="257"/>
        <v/>
      </c>
      <c r="BM504" s="679" t="str">
        <f t="shared" ca="1" si="258"/>
        <v/>
      </c>
      <c r="BN504" s="662" t="str">
        <f t="shared" ca="1" si="264"/>
        <v/>
      </c>
      <c r="BO504" s="662" t="str">
        <f ca="1">IF($BB504="","",VLOOKUP(BB504,Invoer!$F$15:$AU$1999,15,FALSE))</f>
        <v/>
      </c>
      <c r="BP504" s="662" t="str">
        <f ca="1">IF($BB504="","",VLOOKUP(BB504,Invoer!$F$15:$AU$1999,24,FALSE))</f>
        <v/>
      </c>
      <c r="BQ504" s="662" t="str">
        <f ca="1">IF($BB504="","",VLOOKUP(BB504,Invoer!$F$15:$AU$1999,17,FALSE))</f>
        <v/>
      </c>
      <c r="BS504" s="73" t="e">
        <f t="shared" ca="1" si="262"/>
        <v>#VALUE!</v>
      </c>
      <c r="BT504" s="57" t="str">
        <f t="shared" ca="1" si="263"/>
        <v/>
      </c>
      <c r="DO504" s="61" t="e">
        <f ca="1">IF($DN$4&lt;3,Invoer!EB509,Invoer!EA509)</f>
        <v>#N/A</v>
      </c>
      <c r="DP504" s="599" t="str">
        <f t="shared" ca="1" si="243"/>
        <v/>
      </c>
      <c r="DQ504" s="673" t="str">
        <f ca="1">IF($DP504="","",VLOOKUP(DP504,Invoer!$F$15:$AU$1999,2,FALSE))</f>
        <v/>
      </c>
      <c r="DR504" s="599" t="str">
        <f t="shared" ca="1" si="244"/>
        <v/>
      </c>
      <c r="DS504" s="599" t="str">
        <f ca="1">IF($DP504="","",VLOOKUP(DP504,Invoer!$F$15:$AU$1999,3,FALSE))</f>
        <v/>
      </c>
      <c r="DT504" s="599" t="str">
        <f ca="1">IF($DP504="","",IF(DS504&lt;&gt;"Liq","",VLOOKUP(DP504,Invoer!$F$15:$AU$1999,4,FALSE)))</f>
        <v/>
      </c>
      <c r="DU504" s="599" t="str">
        <f ca="1">IF($DP504="","",VLOOKUP(DP504,Invoer!$F$15:$AU$1999,5,FALSE))</f>
        <v/>
      </c>
      <c r="DV504" s="599" t="str">
        <f ca="1">IF($DP504="","",VLOOKUP(DP504,Invoer!$F$15:$AU$1999,6,FALSE))</f>
        <v/>
      </c>
      <c r="DW504" s="599" t="str">
        <f ca="1">IF($DP504="","",VLOOKUP(DP504,Invoer!$F$15:$AU$1999,9,FALSE))</f>
        <v/>
      </c>
      <c r="DX504" s="599" t="str">
        <f ca="1">IF($DP504="","",VLOOKUP(DP504,Invoer!$F$15:$AU$1999,10,FALSE))</f>
        <v/>
      </c>
      <c r="DY504" s="595" t="str">
        <f ca="1">IF($DP504="","",VLOOKUP(DP504,Invoer!$F$15:$AU$1999,11,FALSE))</f>
        <v/>
      </c>
      <c r="DZ504" s="662" t="str">
        <f ca="1">IF($DP504="","",IF($DN$4&gt;2,"",VLOOKUP(DP504,Invoer!CQ:CS,3,FALSE)))</f>
        <v/>
      </c>
      <c r="EA504" s="541" t="str">
        <f ca="1">IF($DP504="","",IF(ISERROR(DQ504),0,IF($DN$4&lt;3,"",VLOOKUP(DP504,Invoer!$F$15:$AU$1999,15,FALSE))))</f>
        <v/>
      </c>
      <c r="EB504" s="595" t="str">
        <f ca="1">IF($DP504="","",IF($DN$4&lt;3,"",VLOOKUP(DP504,Invoer!$F$15:$AU$1999,19,FALSE)))</f>
        <v/>
      </c>
      <c r="EC504" s="541" t="str">
        <f ca="1">IF($DP504="","",IF(ISERROR(DQ504),0,IF($DN$4&lt;3,"",VLOOKUP(DP504,Invoer!$F$15:$AU$1999,24,FALSE))))</f>
        <v/>
      </c>
      <c r="ED504" s="541" t="str">
        <f ca="1">IF($DP504="","",IF(ISERROR(DQ504),0,IF($DN$4&lt;3,"",VLOOKUP(DP504,Invoer!$F$15:$AU$1999,17,FALSE))))</f>
        <v/>
      </c>
      <c r="EH504" s="89" t="e">
        <f ca="1">Invoer!CP509</f>
        <v>#N/A</v>
      </c>
      <c r="EI504" s="599" t="str">
        <f t="shared" ca="1" si="245"/>
        <v/>
      </c>
      <c r="EJ504" s="673" t="str">
        <f ca="1">IF(EI504="","",VLOOKUP(EI504,Invoer!$F$15:$AU$1999,2,FALSE))</f>
        <v/>
      </c>
      <c r="EK504" s="599" t="str">
        <f t="shared" ca="1" si="246"/>
        <v/>
      </c>
      <c r="EL504" s="599" t="str">
        <f ca="1">IF($EI504="","",VLOOKUP(EI504,Invoer!$F$15:$AU$1999,3,FALSE))</f>
        <v/>
      </c>
      <c r="EM504" s="599" t="str">
        <f ca="1">IF($EI504="","",IF(EL504&lt;&gt;"Liq","",VLOOKUP(EI504,Invoer!$F$15:$AU$1999,4,FALSE)))</f>
        <v/>
      </c>
      <c r="EN504" s="599" t="str">
        <f ca="1">IF($EI504="","",VLOOKUP(EI504,Invoer!$F$15:$AU$1999,6,FALSE))</f>
        <v/>
      </c>
      <c r="EO504" s="599" t="str">
        <f ca="1">IF(EI504="","",VLOOKUP(EI504,Invoer!$F$15:$AU$1999,9,FALSE))</f>
        <v/>
      </c>
      <c r="EP504" s="599" t="str">
        <f ca="1">IF(EI504="","",VLOOKUP(EI504,Invoer!$F$15:$AU$1999,10,FALSE))</f>
        <v/>
      </c>
      <c r="EQ504" s="599" t="str">
        <f ca="1">IF(EI504="","",VLOOKUP(EI504,Invoer!$F$15:$AU$1999,11,FALSE))</f>
        <v/>
      </c>
      <c r="ER504" s="662" t="str">
        <f ca="1">IF(EI504="","",VLOOKUP(EI504,Invoer!CQ:CS,3,FALSE))</f>
        <v/>
      </c>
      <c r="ES504" s="662" t="str">
        <f t="shared" ca="1" si="247"/>
        <v/>
      </c>
      <c r="ET504" s="513" t="str">
        <f t="shared" ca="1" si="248"/>
        <v/>
      </c>
      <c r="EU504" s="112" t="str">
        <f t="shared" ca="1" si="249"/>
        <v/>
      </c>
      <c r="EV504" s="83" t="s">
        <v>160</v>
      </c>
      <c r="EW504" s="682" t="str">
        <f t="shared" ca="1" si="250"/>
        <v/>
      </c>
      <c r="EX504" s="662" t="str">
        <f t="shared" ca="1" si="251"/>
        <v/>
      </c>
      <c r="EY504"/>
      <c r="EZ504" s="56" t="e">
        <f t="shared" ca="1" si="259"/>
        <v>#VALUE!</v>
      </c>
      <c r="FA504" s="56" t="e">
        <f t="shared" ca="1" si="260"/>
        <v>#VALUE!</v>
      </c>
      <c r="FE504"/>
      <c r="FI504"/>
      <c r="FJ504"/>
    </row>
    <row r="505" spans="29:166" ht="12" customHeight="1" x14ac:dyDescent="0.2">
      <c r="AC505" s="435" t="str">
        <f>IF($AC$7&lt;3,Invoer!DR510,IF($AC$7=3,Invoer!BT510,"x"))</f>
        <v>x</v>
      </c>
      <c r="AD505" s="599" t="str">
        <f t="shared" si="252"/>
        <v/>
      </c>
      <c r="AE505" s="673" t="str">
        <f>IF($AD505="","",VLOOKUP(AD505,Invoer!$F$15:$AU$1999,2,FALSE))</f>
        <v/>
      </c>
      <c r="AF505" s="599" t="str">
        <f t="shared" si="253"/>
        <v/>
      </c>
      <c r="AG505" s="599" t="str">
        <f>IF($AD505="","",VLOOKUP(AD505,Invoer!$F$15:$AU$1999,3,FALSE))</f>
        <v/>
      </c>
      <c r="AH505" s="599" t="str">
        <f>IF($AD505="","",IF(AG505&lt;&gt;"Liq","",VLOOKUP(AD505,Invoer!$F$15:$AU$1999,4,FALSE)))</f>
        <v/>
      </c>
      <c r="AI505" s="677" t="str">
        <f>IF($AD505="","",VLOOKUP(AD505,Invoer!$F$15:$AU$1999,5,FALSE))</f>
        <v/>
      </c>
      <c r="AJ505" s="599" t="str">
        <f>IF($AD505="","",VLOOKUP(AD505,Invoer!$F$15:$AU$1999,6,FALSE))</f>
        <v/>
      </c>
      <c r="AK505" s="599" t="str">
        <f>IF($AD505="","",VLOOKUP(AD505,Invoer!$F$15:$AU$1999,9,FALSE))</f>
        <v/>
      </c>
      <c r="AL505" s="599" t="str">
        <f>IF($AD505="","",VLOOKUP(AD505,Invoer!$F$15:$AU$1999,10,FALSE))</f>
        <v/>
      </c>
      <c r="AM505" s="599" t="str">
        <f>IF($AD505="","",VLOOKUP(AD505,Invoer!$F$15:$BB$1999,14,FALSE))</f>
        <v/>
      </c>
      <c r="AN505" s="599" t="str">
        <f>IF($AD505="","",VLOOKUP(AD505,Invoer!$F$15:$AU$1999,11,FALSE))</f>
        <v/>
      </c>
      <c r="AO505" s="662" t="str">
        <f>IF($AD505="","",VLOOKUP(AD505,Invoer!$F$15:$AU$1999,15,FALSE))</f>
        <v/>
      </c>
      <c r="AP505" s="599" t="str">
        <f>IF($AD505="","",VLOOKUP(AD505,Invoer!$F$15:$AU$1999,19,FALSE))</f>
        <v/>
      </c>
      <c r="AQ505" s="662" t="str">
        <f>IF($AD505="","",VLOOKUP(AD505,Invoer!$F$15:$AU$1999,24,FALSE))</f>
        <v/>
      </c>
      <c r="AR505" s="662" t="str">
        <f>IF($AD505="","",VLOOKUP(AD505,Invoer!$F$15:$AU$1999,17,FALSE))</f>
        <v/>
      </c>
      <c r="AS505" s="678" t="str">
        <f t="shared" si="261"/>
        <v/>
      </c>
      <c r="AT505" s="676" t="str">
        <f t="shared" si="241"/>
        <v/>
      </c>
      <c r="AU505" s="77" t="e">
        <f t="shared" si="242"/>
        <v>#VALUE!</v>
      </c>
      <c r="AW505" s="57"/>
      <c r="AX505" s="57"/>
      <c r="BA505" s="83" t="e">
        <f ca="1">Invoer!DW510</f>
        <v>#N/A</v>
      </c>
      <c r="BB505" s="599" t="str">
        <f t="shared" ca="1" si="254"/>
        <v/>
      </c>
      <c r="BC505" s="673" t="str">
        <f ca="1">IF($BB505="","",VLOOKUP(BB505,Invoer!$F$15:$AU$1999,2,FALSE))</f>
        <v/>
      </c>
      <c r="BD505" s="599" t="str">
        <f t="shared" ca="1" si="255"/>
        <v/>
      </c>
      <c r="BE505" s="599" t="str">
        <f ca="1">IF($BB505="","",VLOOKUP(BB505,Invoer!$F$15:$AU$1999,5,FALSE))</f>
        <v/>
      </c>
      <c r="BF505" s="599" t="str">
        <f ca="1">IF($BB505="","",VLOOKUP(BB505,Invoer!$F$15:$AU$1999,6,FALSE))</f>
        <v/>
      </c>
      <c r="BG505" s="599" t="str">
        <f ca="1">IF($BB505="","",VLOOKUP(BB505,Invoer!$F$15:$AU$1999,9,FALSE))</f>
        <v/>
      </c>
      <c r="BH505" s="599" t="str">
        <f ca="1">IF($BB505="","",VLOOKUP(BB505,Invoer!$F$15:$AU$1999,10,FALSE))</f>
        <v/>
      </c>
      <c r="BI505" s="599" t="str">
        <f ca="1">IF($BB505="","",VLOOKUP(BB505,Invoer!$F$15:$BB$1999,14,FALSE))</f>
        <v/>
      </c>
      <c r="BJ505" s="599" t="str">
        <f ca="1">IF($BB505="","",VLOOKUP(BB505,Invoer!$F$15:$AU$1999,11,FALSE))</f>
        <v/>
      </c>
      <c r="BK505" s="662" t="str">
        <f t="shared" ca="1" si="256"/>
        <v/>
      </c>
      <c r="BL505" s="662" t="str">
        <f t="shared" ca="1" si="257"/>
        <v/>
      </c>
      <c r="BM505" s="679" t="str">
        <f t="shared" ca="1" si="258"/>
        <v/>
      </c>
      <c r="BN505" s="662" t="str">
        <f t="shared" ca="1" si="264"/>
        <v/>
      </c>
      <c r="BO505" s="662" t="str">
        <f ca="1">IF($BB505="","",VLOOKUP(BB505,Invoer!$F$15:$AU$1999,15,FALSE))</f>
        <v/>
      </c>
      <c r="BP505" s="662" t="str">
        <f ca="1">IF($BB505="","",VLOOKUP(BB505,Invoer!$F$15:$AU$1999,24,FALSE))</f>
        <v/>
      </c>
      <c r="BQ505" s="662" t="str">
        <f ca="1">IF($BB505="","",VLOOKUP(BB505,Invoer!$F$15:$AU$1999,17,FALSE))</f>
        <v/>
      </c>
      <c r="BS505" s="73" t="e">
        <f t="shared" ca="1" si="262"/>
        <v>#VALUE!</v>
      </c>
      <c r="BT505" s="57" t="str">
        <f t="shared" ca="1" si="263"/>
        <v/>
      </c>
      <c r="DO505" s="61" t="e">
        <f ca="1">IF($DN$4&lt;3,Invoer!EB510,Invoer!EA510)</f>
        <v>#N/A</v>
      </c>
      <c r="DP505" s="599" t="str">
        <f t="shared" ca="1" si="243"/>
        <v/>
      </c>
      <c r="DQ505" s="673" t="str">
        <f ca="1">IF($DP505="","",VLOOKUP(DP505,Invoer!$F$15:$AU$1999,2,FALSE))</f>
        <v/>
      </c>
      <c r="DR505" s="599" t="str">
        <f t="shared" ca="1" si="244"/>
        <v/>
      </c>
      <c r="DS505" s="599" t="str">
        <f ca="1">IF($DP505="","",VLOOKUP(DP505,Invoer!$F$15:$AU$1999,3,FALSE))</f>
        <v/>
      </c>
      <c r="DT505" s="599" t="str">
        <f ca="1">IF($DP505="","",IF(DS505&lt;&gt;"Liq","",VLOOKUP(DP505,Invoer!$F$15:$AU$1999,4,FALSE)))</f>
        <v/>
      </c>
      <c r="DU505" s="599" t="str">
        <f ca="1">IF($DP505="","",VLOOKUP(DP505,Invoer!$F$15:$AU$1999,5,FALSE))</f>
        <v/>
      </c>
      <c r="DV505" s="599" t="str">
        <f ca="1">IF($DP505="","",VLOOKUP(DP505,Invoer!$F$15:$AU$1999,6,FALSE))</f>
        <v/>
      </c>
      <c r="DW505" s="599" t="str">
        <f ca="1">IF($DP505="","",VLOOKUP(DP505,Invoer!$F$15:$AU$1999,9,FALSE))</f>
        <v/>
      </c>
      <c r="DX505" s="599" t="str">
        <f ca="1">IF($DP505="","",VLOOKUP(DP505,Invoer!$F$15:$AU$1999,10,FALSE))</f>
        <v/>
      </c>
      <c r="DY505" s="595" t="str">
        <f ca="1">IF($DP505="","",VLOOKUP(DP505,Invoer!$F$15:$AU$1999,11,FALSE))</f>
        <v/>
      </c>
      <c r="DZ505" s="662" t="str">
        <f ca="1">IF($DP505="","",IF($DN$4&gt;2,"",VLOOKUP(DP505,Invoer!CQ:CS,3,FALSE)))</f>
        <v/>
      </c>
      <c r="EA505" s="541" t="str">
        <f ca="1">IF($DP505="","",IF(ISERROR(DQ505),0,IF($DN$4&lt;3,"",VLOOKUP(DP505,Invoer!$F$15:$AU$1999,15,FALSE))))</f>
        <v/>
      </c>
      <c r="EB505" s="595" t="str">
        <f ca="1">IF($DP505="","",IF($DN$4&lt;3,"",VLOOKUP(DP505,Invoer!$F$15:$AU$1999,19,FALSE)))</f>
        <v/>
      </c>
      <c r="EC505" s="541" t="str">
        <f ca="1">IF($DP505="","",IF(ISERROR(DQ505),0,IF($DN$4&lt;3,"",VLOOKUP(DP505,Invoer!$F$15:$AU$1999,24,FALSE))))</f>
        <v/>
      </c>
      <c r="ED505" s="541" t="str">
        <f ca="1">IF($DP505="","",IF(ISERROR(DQ505),0,IF($DN$4&lt;3,"",VLOOKUP(DP505,Invoer!$F$15:$AU$1999,17,FALSE))))</f>
        <v/>
      </c>
      <c r="EH505" s="89" t="e">
        <f ca="1">Invoer!CP510</f>
        <v>#N/A</v>
      </c>
      <c r="EI505" s="599" t="str">
        <f t="shared" ca="1" si="245"/>
        <v/>
      </c>
      <c r="EJ505" s="673" t="str">
        <f ca="1">IF(EI505="","",VLOOKUP(EI505,Invoer!$F$15:$AU$1999,2,FALSE))</f>
        <v/>
      </c>
      <c r="EK505" s="599" t="str">
        <f t="shared" ca="1" si="246"/>
        <v/>
      </c>
      <c r="EL505" s="599" t="str">
        <f ca="1">IF($EI505="","",VLOOKUP(EI505,Invoer!$F$15:$AU$1999,3,FALSE))</f>
        <v/>
      </c>
      <c r="EM505" s="599" t="str">
        <f ca="1">IF($EI505="","",IF(EL505&lt;&gt;"Liq","",VLOOKUP(EI505,Invoer!$F$15:$AU$1999,4,FALSE)))</f>
        <v/>
      </c>
      <c r="EN505" s="599" t="str">
        <f ca="1">IF($EI505="","",VLOOKUP(EI505,Invoer!$F$15:$AU$1999,6,FALSE))</f>
        <v/>
      </c>
      <c r="EO505" s="599" t="str">
        <f ca="1">IF(EI505="","",VLOOKUP(EI505,Invoer!$F$15:$AU$1999,9,FALSE))</f>
        <v/>
      </c>
      <c r="EP505" s="599" t="str">
        <f ca="1">IF(EI505="","",VLOOKUP(EI505,Invoer!$F$15:$AU$1999,10,FALSE))</f>
        <v/>
      </c>
      <c r="EQ505" s="599" t="str">
        <f ca="1">IF(EI505="","",VLOOKUP(EI505,Invoer!$F$15:$AU$1999,11,FALSE))</f>
        <v/>
      </c>
      <c r="ER505" s="662" t="str">
        <f ca="1">IF(EI505="","",VLOOKUP(EI505,Invoer!CQ:CS,3,FALSE))</f>
        <v/>
      </c>
      <c r="ES505" s="662" t="str">
        <f t="shared" ca="1" si="247"/>
        <v/>
      </c>
      <c r="ET505" s="513" t="str">
        <f t="shared" ca="1" si="248"/>
        <v/>
      </c>
      <c r="EU505" s="112" t="str">
        <f t="shared" ca="1" si="249"/>
        <v/>
      </c>
      <c r="EV505" s="83" t="s">
        <v>160</v>
      </c>
      <c r="EW505" s="682" t="str">
        <f t="shared" ca="1" si="250"/>
        <v/>
      </c>
      <c r="EX505" s="662" t="str">
        <f t="shared" ca="1" si="251"/>
        <v/>
      </c>
      <c r="EY505"/>
      <c r="EZ505" s="56" t="e">
        <f t="shared" ca="1" si="259"/>
        <v>#VALUE!</v>
      </c>
      <c r="FA505" s="56" t="e">
        <f t="shared" ca="1" si="260"/>
        <v>#VALUE!</v>
      </c>
      <c r="FE505"/>
      <c r="FI505"/>
      <c r="FJ505"/>
    </row>
    <row r="506" spans="29:166" ht="12" customHeight="1" x14ac:dyDescent="0.2">
      <c r="AC506" s="435" t="str">
        <f>IF($AC$7&lt;3,Invoer!DR511,IF($AC$7=3,Invoer!BT511,"x"))</f>
        <v>x</v>
      </c>
      <c r="AD506" s="599" t="str">
        <f t="shared" si="252"/>
        <v/>
      </c>
      <c r="AE506" s="673" t="str">
        <f>IF($AD506="","",VLOOKUP(AD506,Invoer!$F$15:$AU$1999,2,FALSE))</f>
        <v/>
      </c>
      <c r="AF506" s="599" t="str">
        <f t="shared" si="253"/>
        <v/>
      </c>
      <c r="AG506" s="599" t="str">
        <f>IF($AD506="","",VLOOKUP(AD506,Invoer!$F$15:$AU$1999,3,FALSE))</f>
        <v/>
      </c>
      <c r="AH506" s="599" t="str">
        <f>IF($AD506="","",IF(AG506&lt;&gt;"Liq","",VLOOKUP(AD506,Invoer!$F$15:$AU$1999,4,FALSE)))</f>
        <v/>
      </c>
      <c r="AI506" s="677" t="str">
        <f>IF($AD506="","",VLOOKUP(AD506,Invoer!$F$15:$AU$1999,5,FALSE))</f>
        <v/>
      </c>
      <c r="AJ506" s="599" t="str">
        <f>IF($AD506="","",VLOOKUP(AD506,Invoer!$F$15:$AU$1999,6,FALSE))</f>
        <v/>
      </c>
      <c r="AK506" s="599" t="str">
        <f>IF($AD506="","",VLOOKUP(AD506,Invoer!$F$15:$AU$1999,9,FALSE))</f>
        <v/>
      </c>
      <c r="AL506" s="599" t="str">
        <f>IF($AD506="","",VLOOKUP(AD506,Invoer!$F$15:$AU$1999,10,FALSE))</f>
        <v/>
      </c>
      <c r="AM506" s="599" t="str">
        <f>IF($AD506="","",VLOOKUP(AD506,Invoer!$F$15:$BB$1999,14,FALSE))</f>
        <v/>
      </c>
      <c r="AN506" s="599" t="str">
        <f>IF($AD506="","",VLOOKUP(AD506,Invoer!$F$15:$AU$1999,11,FALSE))</f>
        <v/>
      </c>
      <c r="AO506" s="662" t="str">
        <f>IF($AD506="","",VLOOKUP(AD506,Invoer!$F$15:$AU$1999,15,FALSE))</f>
        <v/>
      </c>
      <c r="AP506" s="599" t="str">
        <f>IF($AD506="","",VLOOKUP(AD506,Invoer!$F$15:$AU$1999,19,FALSE))</f>
        <v/>
      </c>
      <c r="AQ506" s="662" t="str">
        <f>IF($AD506="","",VLOOKUP(AD506,Invoer!$F$15:$AU$1999,24,FALSE))</f>
        <v/>
      </c>
      <c r="AR506" s="662" t="str">
        <f>IF($AD506="","",VLOOKUP(AD506,Invoer!$F$15:$AU$1999,17,FALSE))</f>
        <v/>
      </c>
      <c r="AS506" s="678" t="str">
        <f t="shared" si="261"/>
        <v/>
      </c>
      <c r="AT506" s="676" t="str">
        <f t="shared" si="241"/>
        <v/>
      </c>
      <c r="AU506" s="77" t="e">
        <f t="shared" si="242"/>
        <v>#VALUE!</v>
      </c>
      <c r="AW506" s="57"/>
      <c r="AX506" s="57"/>
      <c r="BA506" s="83" t="e">
        <f ca="1">Invoer!DW511</f>
        <v>#N/A</v>
      </c>
      <c r="BB506" s="599" t="str">
        <f t="shared" ca="1" si="254"/>
        <v/>
      </c>
      <c r="BC506" s="673" t="str">
        <f ca="1">IF($BB506="","",VLOOKUP(BB506,Invoer!$F$15:$AU$1999,2,FALSE))</f>
        <v/>
      </c>
      <c r="BD506" s="599" t="str">
        <f t="shared" ca="1" si="255"/>
        <v/>
      </c>
      <c r="BE506" s="599" t="str">
        <f ca="1">IF($BB506="","",VLOOKUP(BB506,Invoer!$F$15:$AU$1999,5,FALSE))</f>
        <v/>
      </c>
      <c r="BF506" s="599" t="str">
        <f ca="1">IF($BB506="","",VLOOKUP(BB506,Invoer!$F$15:$AU$1999,6,FALSE))</f>
        <v/>
      </c>
      <c r="BG506" s="599" t="str">
        <f ca="1">IF($BB506="","",VLOOKUP(BB506,Invoer!$F$15:$AU$1999,9,FALSE))</f>
        <v/>
      </c>
      <c r="BH506" s="599" t="str">
        <f ca="1">IF($BB506="","",VLOOKUP(BB506,Invoer!$F$15:$AU$1999,10,FALSE))</f>
        <v/>
      </c>
      <c r="BI506" s="599" t="str">
        <f ca="1">IF($BB506="","",VLOOKUP(BB506,Invoer!$F$15:$BB$1999,14,FALSE))</f>
        <v/>
      </c>
      <c r="BJ506" s="599" t="str">
        <f ca="1">IF($BB506="","",VLOOKUP(BB506,Invoer!$F$15:$AU$1999,11,FALSE))</f>
        <v/>
      </c>
      <c r="BK506" s="662" t="str">
        <f t="shared" ca="1" si="256"/>
        <v/>
      </c>
      <c r="BL506" s="662" t="str">
        <f t="shared" ca="1" si="257"/>
        <v/>
      </c>
      <c r="BM506" s="679" t="str">
        <f t="shared" ca="1" si="258"/>
        <v/>
      </c>
      <c r="BN506" s="662" t="str">
        <f t="shared" ca="1" si="264"/>
        <v/>
      </c>
      <c r="BO506" s="662" t="str">
        <f ca="1">IF($BB506="","",VLOOKUP(BB506,Invoer!$F$15:$AU$1999,15,FALSE))</f>
        <v/>
      </c>
      <c r="BP506" s="662" t="str">
        <f ca="1">IF($BB506="","",VLOOKUP(BB506,Invoer!$F$15:$AU$1999,24,FALSE))</f>
        <v/>
      </c>
      <c r="BQ506" s="662" t="str">
        <f ca="1">IF($BB506="","",VLOOKUP(BB506,Invoer!$F$15:$AU$1999,17,FALSE))</f>
        <v/>
      </c>
      <c r="BS506" s="73" t="e">
        <f t="shared" ca="1" si="262"/>
        <v>#VALUE!</v>
      </c>
      <c r="BT506" s="57" t="str">
        <f t="shared" ca="1" si="263"/>
        <v/>
      </c>
      <c r="DO506" s="61" t="e">
        <f ca="1">IF($DN$4&lt;3,Invoer!EB511,Invoer!EA511)</f>
        <v>#N/A</v>
      </c>
      <c r="DP506" s="599" t="str">
        <f t="shared" ca="1" si="243"/>
        <v/>
      </c>
      <c r="DQ506" s="673" t="str">
        <f ca="1">IF($DP506="","",VLOOKUP(DP506,Invoer!$F$15:$AU$1999,2,FALSE))</f>
        <v/>
      </c>
      <c r="DR506" s="599" t="str">
        <f t="shared" ca="1" si="244"/>
        <v/>
      </c>
      <c r="DS506" s="599" t="str">
        <f ca="1">IF($DP506="","",VLOOKUP(DP506,Invoer!$F$15:$AU$1999,3,FALSE))</f>
        <v/>
      </c>
      <c r="DT506" s="599" t="str">
        <f ca="1">IF($DP506="","",IF(DS506&lt;&gt;"Liq","",VLOOKUP(DP506,Invoer!$F$15:$AU$1999,4,FALSE)))</f>
        <v/>
      </c>
      <c r="DU506" s="599" t="str">
        <f ca="1">IF($DP506="","",VLOOKUP(DP506,Invoer!$F$15:$AU$1999,5,FALSE))</f>
        <v/>
      </c>
      <c r="DV506" s="599" t="str">
        <f ca="1">IF($DP506="","",VLOOKUP(DP506,Invoer!$F$15:$AU$1999,6,FALSE))</f>
        <v/>
      </c>
      <c r="DW506" s="599" t="str">
        <f ca="1">IF($DP506="","",VLOOKUP(DP506,Invoer!$F$15:$AU$1999,9,FALSE))</f>
        <v/>
      </c>
      <c r="DX506" s="599" t="str">
        <f ca="1">IF($DP506="","",VLOOKUP(DP506,Invoer!$F$15:$AU$1999,10,FALSE))</f>
        <v/>
      </c>
      <c r="DY506" s="595" t="str">
        <f ca="1">IF($DP506="","",VLOOKUP(DP506,Invoer!$F$15:$AU$1999,11,FALSE))</f>
        <v/>
      </c>
      <c r="DZ506" s="662" t="str">
        <f ca="1">IF($DP506="","",IF($DN$4&gt;2,"",VLOOKUP(DP506,Invoer!CQ:CS,3,FALSE)))</f>
        <v/>
      </c>
      <c r="EA506" s="541" t="str">
        <f ca="1">IF($DP506="","",IF(ISERROR(DQ506),0,IF($DN$4&lt;3,"",VLOOKUP(DP506,Invoer!$F$15:$AU$1999,15,FALSE))))</f>
        <v/>
      </c>
      <c r="EB506" s="595" t="str">
        <f ca="1">IF($DP506="","",IF($DN$4&lt;3,"",VLOOKUP(DP506,Invoer!$F$15:$AU$1999,19,FALSE)))</f>
        <v/>
      </c>
      <c r="EC506" s="541" t="str">
        <f ca="1">IF($DP506="","",IF(ISERROR(DQ506),0,IF($DN$4&lt;3,"",VLOOKUP(DP506,Invoer!$F$15:$AU$1999,24,FALSE))))</f>
        <v/>
      </c>
      <c r="ED506" s="541" t="str">
        <f ca="1">IF($DP506="","",IF(ISERROR(DQ506),0,IF($DN$4&lt;3,"",VLOOKUP(DP506,Invoer!$F$15:$AU$1999,17,FALSE))))</f>
        <v/>
      </c>
      <c r="EH506" s="89" t="e">
        <f ca="1">Invoer!CP511</f>
        <v>#N/A</v>
      </c>
      <c r="EI506" s="599" t="str">
        <f t="shared" ca="1" si="245"/>
        <v/>
      </c>
      <c r="EJ506" s="673" t="str">
        <f ca="1">IF(EI506="","",VLOOKUP(EI506,Invoer!$F$15:$AU$1999,2,FALSE))</f>
        <v/>
      </c>
      <c r="EK506" s="599" t="str">
        <f t="shared" ca="1" si="246"/>
        <v/>
      </c>
      <c r="EL506" s="599" t="str">
        <f ca="1">IF($EI506="","",VLOOKUP(EI506,Invoer!$F$15:$AU$1999,3,FALSE))</f>
        <v/>
      </c>
      <c r="EM506" s="599" t="str">
        <f ca="1">IF($EI506="","",IF(EL506&lt;&gt;"Liq","",VLOOKUP(EI506,Invoer!$F$15:$AU$1999,4,FALSE)))</f>
        <v/>
      </c>
      <c r="EN506" s="599" t="str">
        <f ca="1">IF($EI506="","",VLOOKUP(EI506,Invoer!$F$15:$AU$1999,6,FALSE))</f>
        <v/>
      </c>
      <c r="EO506" s="599" t="str">
        <f ca="1">IF(EI506="","",VLOOKUP(EI506,Invoer!$F$15:$AU$1999,9,FALSE))</f>
        <v/>
      </c>
      <c r="EP506" s="599" t="str">
        <f ca="1">IF(EI506="","",VLOOKUP(EI506,Invoer!$F$15:$AU$1999,10,FALSE))</f>
        <v/>
      </c>
      <c r="EQ506" s="599" t="str">
        <f ca="1">IF(EI506="","",VLOOKUP(EI506,Invoer!$F$15:$AU$1999,11,FALSE))</f>
        <v/>
      </c>
      <c r="ER506" s="662" t="str">
        <f ca="1">IF(EI506="","",VLOOKUP(EI506,Invoer!CQ:CS,3,FALSE))</f>
        <v/>
      </c>
      <c r="ES506" s="662" t="str">
        <f t="shared" ca="1" si="247"/>
        <v/>
      </c>
      <c r="ET506" s="513" t="str">
        <f t="shared" ca="1" si="248"/>
        <v/>
      </c>
      <c r="EU506" s="112" t="str">
        <f t="shared" ca="1" si="249"/>
        <v/>
      </c>
      <c r="EV506" s="83" t="s">
        <v>160</v>
      </c>
      <c r="EW506" s="682" t="str">
        <f t="shared" ca="1" si="250"/>
        <v/>
      </c>
      <c r="EX506" s="662" t="str">
        <f t="shared" ca="1" si="251"/>
        <v/>
      </c>
      <c r="EY506"/>
      <c r="EZ506" s="56" t="e">
        <f t="shared" ca="1" si="259"/>
        <v>#VALUE!</v>
      </c>
      <c r="FA506" s="56" t="e">
        <f t="shared" ca="1" si="260"/>
        <v>#VALUE!</v>
      </c>
      <c r="FE506"/>
      <c r="FI506"/>
      <c r="FJ506"/>
    </row>
    <row r="507" spans="29:166" ht="12" customHeight="1" x14ac:dyDescent="0.2">
      <c r="AC507" s="435" t="str">
        <f>IF($AC$7&lt;3,Invoer!DR512,IF($AC$7=3,Invoer!BT512,"x"))</f>
        <v>x</v>
      </c>
      <c r="AD507" s="599" t="str">
        <f t="shared" si="252"/>
        <v/>
      </c>
      <c r="AE507" s="673" t="str">
        <f>IF($AD507="","",VLOOKUP(AD507,Invoer!$F$15:$AU$1999,2,FALSE))</f>
        <v/>
      </c>
      <c r="AF507" s="599" t="str">
        <f t="shared" si="253"/>
        <v/>
      </c>
      <c r="AG507" s="599" t="str">
        <f>IF($AD507="","",VLOOKUP(AD507,Invoer!$F$15:$AU$1999,3,FALSE))</f>
        <v/>
      </c>
      <c r="AH507" s="599" t="str">
        <f>IF($AD507="","",IF(AG507&lt;&gt;"Liq","",VLOOKUP(AD507,Invoer!$F$15:$AU$1999,4,FALSE)))</f>
        <v/>
      </c>
      <c r="AI507" s="677" t="str">
        <f>IF($AD507="","",VLOOKUP(AD507,Invoer!$F$15:$AU$1999,5,FALSE))</f>
        <v/>
      </c>
      <c r="AJ507" s="599" t="str">
        <f>IF($AD507="","",VLOOKUP(AD507,Invoer!$F$15:$AU$1999,6,FALSE))</f>
        <v/>
      </c>
      <c r="AK507" s="599" t="str">
        <f>IF($AD507="","",VLOOKUP(AD507,Invoer!$F$15:$AU$1999,9,FALSE))</f>
        <v/>
      </c>
      <c r="AL507" s="599" t="str">
        <f>IF($AD507="","",VLOOKUP(AD507,Invoer!$F$15:$AU$1999,10,FALSE))</f>
        <v/>
      </c>
      <c r="AM507" s="599" t="str">
        <f>IF($AD507="","",VLOOKUP(AD507,Invoer!$F$15:$BB$1999,14,FALSE))</f>
        <v/>
      </c>
      <c r="AN507" s="599" t="str">
        <f>IF($AD507="","",VLOOKUP(AD507,Invoer!$F$15:$AU$1999,11,FALSE))</f>
        <v/>
      </c>
      <c r="AO507" s="662" t="str">
        <f>IF($AD507="","",VLOOKUP(AD507,Invoer!$F$15:$AU$1999,15,FALSE))</f>
        <v/>
      </c>
      <c r="AP507" s="599" t="str">
        <f>IF($AD507="","",VLOOKUP(AD507,Invoer!$F$15:$AU$1999,19,FALSE))</f>
        <v/>
      </c>
      <c r="AQ507" s="662" t="str">
        <f>IF($AD507="","",VLOOKUP(AD507,Invoer!$F$15:$AU$1999,24,FALSE))</f>
        <v/>
      </c>
      <c r="AR507" s="662" t="str">
        <f>IF($AD507="","",VLOOKUP(AD507,Invoer!$F$15:$AU$1999,17,FALSE))</f>
        <v/>
      </c>
      <c r="AS507" s="678" t="str">
        <f t="shared" si="261"/>
        <v/>
      </c>
      <c r="AT507" s="676" t="str">
        <f t="shared" si="241"/>
        <v/>
      </c>
      <c r="AU507" s="77" t="e">
        <f t="shared" si="242"/>
        <v>#VALUE!</v>
      </c>
      <c r="AW507" s="57"/>
      <c r="AX507" s="57"/>
      <c r="BA507" s="83" t="e">
        <f ca="1">Invoer!DW512</f>
        <v>#N/A</v>
      </c>
      <c r="BB507" s="599" t="str">
        <f t="shared" ca="1" si="254"/>
        <v/>
      </c>
      <c r="BC507" s="673" t="str">
        <f ca="1">IF($BB507="","",VLOOKUP(BB507,Invoer!$F$15:$AU$1999,2,FALSE))</f>
        <v/>
      </c>
      <c r="BD507" s="599" t="str">
        <f t="shared" ca="1" si="255"/>
        <v/>
      </c>
      <c r="BE507" s="599" t="str">
        <f ca="1">IF($BB507="","",VLOOKUP(BB507,Invoer!$F$15:$AU$1999,5,FALSE))</f>
        <v/>
      </c>
      <c r="BF507" s="599" t="str">
        <f ca="1">IF($BB507="","",VLOOKUP(BB507,Invoer!$F$15:$AU$1999,6,FALSE))</f>
        <v/>
      </c>
      <c r="BG507" s="599" t="str">
        <f ca="1">IF($BB507="","",VLOOKUP(BB507,Invoer!$F$15:$AU$1999,9,FALSE))</f>
        <v/>
      </c>
      <c r="BH507" s="599" t="str">
        <f ca="1">IF($BB507="","",VLOOKUP(BB507,Invoer!$F$15:$AU$1999,10,FALSE))</f>
        <v/>
      </c>
      <c r="BI507" s="599" t="str">
        <f ca="1">IF($BB507="","",VLOOKUP(BB507,Invoer!$F$15:$BB$1999,14,FALSE))</f>
        <v/>
      </c>
      <c r="BJ507" s="599" t="str">
        <f ca="1">IF($BB507="","",VLOOKUP(BB507,Invoer!$F$15:$AU$1999,11,FALSE))</f>
        <v/>
      </c>
      <c r="BK507" s="662" t="str">
        <f t="shared" ca="1" si="256"/>
        <v/>
      </c>
      <c r="BL507" s="662" t="str">
        <f t="shared" ca="1" si="257"/>
        <v/>
      </c>
      <c r="BM507" s="679" t="str">
        <f t="shared" ca="1" si="258"/>
        <v/>
      </c>
      <c r="BN507" s="662" t="str">
        <f t="shared" ca="1" si="264"/>
        <v/>
      </c>
      <c r="BO507" s="662" t="str">
        <f ca="1">IF($BB507="","",VLOOKUP(BB507,Invoer!$F$15:$AU$1999,15,FALSE))</f>
        <v/>
      </c>
      <c r="BP507" s="662" t="str">
        <f ca="1">IF($BB507="","",VLOOKUP(BB507,Invoer!$F$15:$AU$1999,24,FALSE))</f>
        <v/>
      </c>
      <c r="BQ507" s="662" t="str">
        <f ca="1">IF($BB507="","",VLOOKUP(BB507,Invoer!$F$15:$AU$1999,17,FALSE))</f>
        <v/>
      </c>
      <c r="BS507" s="73" t="e">
        <f t="shared" ca="1" si="262"/>
        <v>#VALUE!</v>
      </c>
      <c r="BT507" s="57" t="str">
        <f t="shared" ca="1" si="263"/>
        <v/>
      </c>
      <c r="DO507" s="61" t="e">
        <f ca="1">IF($DN$4&lt;3,Invoer!EB512,Invoer!EA512)</f>
        <v>#N/A</v>
      </c>
      <c r="DP507" s="599" t="str">
        <f t="shared" ca="1" si="243"/>
        <v/>
      </c>
      <c r="DQ507" s="673" t="str">
        <f ca="1">IF($DP507="","",VLOOKUP(DP507,Invoer!$F$15:$AU$1999,2,FALSE))</f>
        <v/>
      </c>
      <c r="DR507" s="599" t="str">
        <f t="shared" ca="1" si="244"/>
        <v/>
      </c>
      <c r="DS507" s="599" t="str">
        <f ca="1">IF($DP507="","",VLOOKUP(DP507,Invoer!$F$15:$AU$1999,3,FALSE))</f>
        <v/>
      </c>
      <c r="DT507" s="599" t="str">
        <f ca="1">IF($DP507="","",IF(DS507&lt;&gt;"Liq","",VLOOKUP(DP507,Invoer!$F$15:$AU$1999,4,FALSE)))</f>
        <v/>
      </c>
      <c r="DU507" s="599" t="str">
        <f ca="1">IF($DP507="","",VLOOKUP(DP507,Invoer!$F$15:$AU$1999,5,FALSE))</f>
        <v/>
      </c>
      <c r="DV507" s="599" t="str">
        <f ca="1">IF($DP507="","",VLOOKUP(DP507,Invoer!$F$15:$AU$1999,6,FALSE))</f>
        <v/>
      </c>
      <c r="DW507" s="599" t="str">
        <f ca="1">IF($DP507="","",VLOOKUP(DP507,Invoer!$F$15:$AU$1999,9,FALSE))</f>
        <v/>
      </c>
      <c r="DX507" s="599" t="str">
        <f ca="1">IF($DP507="","",VLOOKUP(DP507,Invoer!$F$15:$AU$1999,10,FALSE))</f>
        <v/>
      </c>
      <c r="DY507" s="595" t="str">
        <f ca="1">IF($DP507="","",VLOOKUP(DP507,Invoer!$F$15:$AU$1999,11,FALSE))</f>
        <v/>
      </c>
      <c r="DZ507" s="662" t="str">
        <f ca="1">IF($DP507="","",IF($DN$4&gt;2,"",VLOOKUP(DP507,Invoer!CQ:CS,3,FALSE)))</f>
        <v/>
      </c>
      <c r="EA507" s="541" t="str">
        <f ca="1">IF($DP507="","",IF(ISERROR(DQ507),0,IF($DN$4&lt;3,"",VLOOKUP(DP507,Invoer!$F$15:$AU$1999,15,FALSE))))</f>
        <v/>
      </c>
      <c r="EB507" s="595" t="str">
        <f ca="1">IF($DP507="","",IF($DN$4&lt;3,"",VLOOKUP(DP507,Invoer!$F$15:$AU$1999,19,FALSE)))</f>
        <v/>
      </c>
      <c r="EC507" s="541" t="str">
        <f ca="1">IF($DP507="","",IF(ISERROR(DQ507),0,IF($DN$4&lt;3,"",VLOOKUP(DP507,Invoer!$F$15:$AU$1999,24,FALSE))))</f>
        <v/>
      </c>
      <c r="ED507" s="541" t="str">
        <f ca="1">IF($DP507="","",IF(ISERROR(DQ507),0,IF($DN$4&lt;3,"",VLOOKUP(DP507,Invoer!$F$15:$AU$1999,17,FALSE))))</f>
        <v/>
      </c>
      <c r="EH507" s="89" t="e">
        <f ca="1">Invoer!CP512</f>
        <v>#N/A</v>
      </c>
      <c r="EI507" s="599" t="str">
        <f t="shared" ca="1" si="245"/>
        <v/>
      </c>
      <c r="EJ507" s="673" t="str">
        <f ca="1">IF(EI507="","",VLOOKUP(EI507,Invoer!$F$15:$AU$1999,2,FALSE))</f>
        <v/>
      </c>
      <c r="EK507" s="599" t="str">
        <f t="shared" ca="1" si="246"/>
        <v/>
      </c>
      <c r="EL507" s="599" t="str">
        <f ca="1">IF($EI507="","",VLOOKUP(EI507,Invoer!$F$15:$AU$1999,3,FALSE))</f>
        <v/>
      </c>
      <c r="EM507" s="599" t="str">
        <f ca="1">IF($EI507="","",IF(EL507&lt;&gt;"Liq","",VLOOKUP(EI507,Invoer!$F$15:$AU$1999,4,FALSE)))</f>
        <v/>
      </c>
      <c r="EN507" s="599" t="str">
        <f ca="1">IF($EI507="","",VLOOKUP(EI507,Invoer!$F$15:$AU$1999,6,FALSE))</f>
        <v/>
      </c>
      <c r="EO507" s="599" t="str">
        <f ca="1">IF(EI507="","",VLOOKUP(EI507,Invoer!$F$15:$AU$1999,9,FALSE))</f>
        <v/>
      </c>
      <c r="EP507" s="599" t="str">
        <f ca="1">IF(EI507="","",VLOOKUP(EI507,Invoer!$F$15:$AU$1999,10,FALSE))</f>
        <v/>
      </c>
      <c r="EQ507" s="599" t="str">
        <f ca="1">IF(EI507="","",VLOOKUP(EI507,Invoer!$F$15:$AU$1999,11,FALSE))</f>
        <v/>
      </c>
      <c r="ER507" s="662" t="str">
        <f ca="1">IF(EI507="","",VLOOKUP(EI507,Invoer!CQ:CS,3,FALSE))</f>
        <v/>
      </c>
      <c r="ES507" s="662" t="str">
        <f t="shared" ca="1" si="247"/>
        <v/>
      </c>
      <c r="ET507" s="513" t="str">
        <f t="shared" ca="1" si="248"/>
        <v/>
      </c>
      <c r="EU507" s="112" t="str">
        <f t="shared" ca="1" si="249"/>
        <v/>
      </c>
      <c r="EV507" s="83" t="s">
        <v>160</v>
      </c>
      <c r="EW507" s="682" t="str">
        <f t="shared" ca="1" si="250"/>
        <v/>
      </c>
      <c r="EX507" s="662" t="str">
        <f t="shared" ca="1" si="251"/>
        <v/>
      </c>
      <c r="EY507"/>
      <c r="EZ507" s="56" t="e">
        <f t="shared" ca="1" si="259"/>
        <v>#VALUE!</v>
      </c>
      <c r="FA507" s="56" t="e">
        <f t="shared" ca="1" si="260"/>
        <v>#VALUE!</v>
      </c>
      <c r="FE507"/>
      <c r="FI507"/>
      <c r="FJ507"/>
    </row>
    <row r="508" spans="29:166" ht="12" customHeight="1" x14ac:dyDescent="0.2">
      <c r="AC508" s="435" t="str">
        <f>IF($AC$7&lt;3,Invoer!DR513,IF($AC$7=3,Invoer!BT513,"x"))</f>
        <v>x</v>
      </c>
      <c r="AD508" s="599" t="str">
        <f t="shared" si="252"/>
        <v/>
      </c>
      <c r="AE508" s="673" t="str">
        <f>IF($AD508="","",VLOOKUP(AD508,Invoer!$F$15:$AU$1999,2,FALSE))</f>
        <v/>
      </c>
      <c r="AF508" s="599" t="str">
        <f t="shared" si="253"/>
        <v/>
      </c>
      <c r="AG508" s="599" t="str">
        <f>IF($AD508="","",VLOOKUP(AD508,Invoer!$F$15:$AU$1999,3,FALSE))</f>
        <v/>
      </c>
      <c r="AH508" s="599" t="str">
        <f>IF($AD508="","",IF(AG508&lt;&gt;"Liq","",VLOOKUP(AD508,Invoer!$F$15:$AU$1999,4,FALSE)))</f>
        <v/>
      </c>
      <c r="AI508" s="677" t="str">
        <f>IF($AD508="","",VLOOKUP(AD508,Invoer!$F$15:$AU$1999,5,FALSE))</f>
        <v/>
      </c>
      <c r="AJ508" s="599" t="str">
        <f>IF($AD508="","",VLOOKUP(AD508,Invoer!$F$15:$AU$1999,6,FALSE))</f>
        <v/>
      </c>
      <c r="AK508" s="599" t="str">
        <f>IF($AD508="","",VLOOKUP(AD508,Invoer!$F$15:$AU$1999,9,FALSE))</f>
        <v/>
      </c>
      <c r="AL508" s="599" t="str">
        <f>IF($AD508="","",VLOOKUP(AD508,Invoer!$F$15:$AU$1999,10,FALSE))</f>
        <v/>
      </c>
      <c r="AM508" s="599" t="str">
        <f>IF($AD508="","",VLOOKUP(AD508,Invoer!$F$15:$BB$1999,14,FALSE))</f>
        <v/>
      </c>
      <c r="AN508" s="599" t="str">
        <f>IF($AD508="","",VLOOKUP(AD508,Invoer!$F$15:$AU$1999,11,FALSE))</f>
        <v/>
      </c>
      <c r="AO508" s="662" t="str">
        <f>IF($AD508="","",VLOOKUP(AD508,Invoer!$F$15:$AU$1999,15,FALSE))</f>
        <v/>
      </c>
      <c r="AP508" s="599" t="str">
        <f>IF($AD508="","",VLOOKUP(AD508,Invoer!$F$15:$AU$1999,19,FALSE))</f>
        <v/>
      </c>
      <c r="AQ508" s="662" t="str">
        <f>IF($AD508="","",VLOOKUP(AD508,Invoer!$F$15:$AU$1999,24,FALSE))</f>
        <v/>
      </c>
      <c r="AR508" s="662" t="str">
        <f>IF($AD508="","",VLOOKUP(AD508,Invoer!$F$15:$AU$1999,17,FALSE))</f>
        <v/>
      </c>
      <c r="AS508" s="678" t="str">
        <f t="shared" si="261"/>
        <v/>
      </c>
      <c r="AT508" s="676" t="str">
        <f t="shared" si="241"/>
        <v/>
      </c>
      <c r="AU508" s="77" t="e">
        <f t="shared" si="242"/>
        <v>#VALUE!</v>
      </c>
      <c r="AW508" s="57"/>
      <c r="AX508" s="57"/>
      <c r="BA508" s="83" t="e">
        <f ca="1">Invoer!DW513</f>
        <v>#N/A</v>
      </c>
      <c r="BB508" s="599" t="str">
        <f t="shared" ca="1" si="254"/>
        <v/>
      </c>
      <c r="BC508" s="673" t="str">
        <f ca="1">IF($BB508="","",VLOOKUP(BB508,Invoer!$F$15:$AU$1999,2,FALSE))</f>
        <v/>
      </c>
      <c r="BD508" s="599" t="str">
        <f t="shared" ca="1" si="255"/>
        <v/>
      </c>
      <c r="BE508" s="599" t="str">
        <f ca="1">IF($BB508="","",VLOOKUP(BB508,Invoer!$F$15:$AU$1999,5,FALSE))</f>
        <v/>
      </c>
      <c r="BF508" s="599" t="str">
        <f ca="1">IF($BB508="","",VLOOKUP(BB508,Invoer!$F$15:$AU$1999,6,FALSE))</f>
        <v/>
      </c>
      <c r="BG508" s="599" t="str">
        <f ca="1">IF($BB508="","",VLOOKUP(BB508,Invoer!$F$15:$AU$1999,9,FALSE))</f>
        <v/>
      </c>
      <c r="BH508" s="599" t="str">
        <f ca="1">IF($BB508="","",VLOOKUP(BB508,Invoer!$F$15:$AU$1999,10,FALSE))</f>
        <v/>
      </c>
      <c r="BI508" s="599" t="str">
        <f ca="1">IF($BB508="","",VLOOKUP(BB508,Invoer!$F$15:$BB$1999,14,FALSE))</f>
        <v/>
      </c>
      <c r="BJ508" s="599" t="str">
        <f ca="1">IF($BB508="","",VLOOKUP(BB508,Invoer!$F$15:$AU$1999,11,FALSE))</f>
        <v/>
      </c>
      <c r="BK508" s="662" t="str">
        <f t="shared" ca="1" si="256"/>
        <v/>
      </c>
      <c r="BL508" s="662" t="str">
        <f t="shared" ca="1" si="257"/>
        <v/>
      </c>
      <c r="BM508" s="679" t="str">
        <f t="shared" ca="1" si="258"/>
        <v/>
      </c>
      <c r="BN508" s="662" t="str">
        <f t="shared" ca="1" si="264"/>
        <v/>
      </c>
      <c r="BO508" s="662" t="str">
        <f ca="1">IF($BB508="","",VLOOKUP(BB508,Invoer!$F$15:$AU$1999,15,FALSE))</f>
        <v/>
      </c>
      <c r="BP508" s="662" t="str">
        <f ca="1">IF($BB508="","",VLOOKUP(BB508,Invoer!$F$15:$AU$1999,24,FALSE))</f>
        <v/>
      </c>
      <c r="BQ508" s="662" t="str">
        <f ca="1">IF($BB508="","",VLOOKUP(BB508,Invoer!$F$15:$AU$1999,17,FALSE))</f>
        <v/>
      </c>
      <c r="BS508" s="73" t="e">
        <f t="shared" ca="1" si="262"/>
        <v>#VALUE!</v>
      </c>
      <c r="BT508" s="57" t="str">
        <f t="shared" ca="1" si="263"/>
        <v/>
      </c>
      <c r="DO508" s="61" t="e">
        <f ca="1">IF($DN$4&lt;3,Invoer!EB513,Invoer!EA513)</f>
        <v>#N/A</v>
      </c>
      <c r="DP508" s="599" t="str">
        <f t="shared" ca="1" si="243"/>
        <v/>
      </c>
      <c r="DQ508" s="673" t="str">
        <f ca="1">IF($DP508="","",VLOOKUP(DP508,Invoer!$F$15:$AU$1999,2,FALSE))</f>
        <v/>
      </c>
      <c r="DR508" s="599" t="str">
        <f t="shared" ca="1" si="244"/>
        <v/>
      </c>
      <c r="DS508" s="599" t="str">
        <f ca="1">IF($DP508="","",VLOOKUP(DP508,Invoer!$F$15:$AU$1999,3,FALSE))</f>
        <v/>
      </c>
      <c r="DT508" s="599" t="str">
        <f ca="1">IF($DP508="","",IF(DS508&lt;&gt;"Liq","",VLOOKUP(DP508,Invoer!$F$15:$AU$1999,4,FALSE)))</f>
        <v/>
      </c>
      <c r="DU508" s="599" t="str">
        <f ca="1">IF($DP508="","",VLOOKUP(DP508,Invoer!$F$15:$AU$1999,5,FALSE))</f>
        <v/>
      </c>
      <c r="DV508" s="599" t="str">
        <f ca="1">IF($DP508="","",VLOOKUP(DP508,Invoer!$F$15:$AU$1999,6,FALSE))</f>
        <v/>
      </c>
      <c r="DW508" s="599" t="str">
        <f ca="1">IF($DP508="","",VLOOKUP(DP508,Invoer!$F$15:$AU$1999,9,FALSE))</f>
        <v/>
      </c>
      <c r="DX508" s="599" t="str">
        <f ca="1">IF($DP508="","",VLOOKUP(DP508,Invoer!$F$15:$AU$1999,10,FALSE))</f>
        <v/>
      </c>
      <c r="DY508" s="595" t="str">
        <f ca="1">IF($DP508="","",VLOOKUP(DP508,Invoer!$F$15:$AU$1999,11,FALSE))</f>
        <v/>
      </c>
      <c r="DZ508" s="662" t="str">
        <f ca="1">IF($DP508="","",IF($DN$4&gt;2,"",VLOOKUP(DP508,Invoer!CQ:CS,3,FALSE)))</f>
        <v/>
      </c>
      <c r="EA508" s="541" t="str">
        <f ca="1">IF($DP508="","",IF(ISERROR(DQ508),0,IF($DN$4&lt;3,"",VLOOKUP(DP508,Invoer!$F$15:$AU$1999,15,FALSE))))</f>
        <v/>
      </c>
      <c r="EB508" s="595" t="str">
        <f ca="1">IF($DP508="","",IF($DN$4&lt;3,"",VLOOKUP(DP508,Invoer!$F$15:$AU$1999,19,FALSE)))</f>
        <v/>
      </c>
      <c r="EC508" s="541" t="str">
        <f ca="1">IF($DP508="","",IF(ISERROR(DQ508),0,IF($DN$4&lt;3,"",VLOOKUP(DP508,Invoer!$F$15:$AU$1999,24,FALSE))))</f>
        <v/>
      </c>
      <c r="ED508" s="541" t="str">
        <f ca="1">IF($DP508="","",IF(ISERROR(DQ508),0,IF($DN$4&lt;3,"",VLOOKUP(DP508,Invoer!$F$15:$AU$1999,17,FALSE))))</f>
        <v/>
      </c>
      <c r="EH508" s="89" t="e">
        <f ca="1">Invoer!CP513</f>
        <v>#N/A</v>
      </c>
      <c r="EI508" s="599" t="str">
        <f t="shared" ca="1" si="245"/>
        <v/>
      </c>
      <c r="EJ508" s="673" t="str">
        <f ca="1">IF(EI508="","",VLOOKUP(EI508,Invoer!$F$15:$AU$1999,2,FALSE))</f>
        <v/>
      </c>
      <c r="EK508" s="599" t="str">
        <f t="shared" ca="1" si="246"/>
        <v/>
      </c>
      <c r="EL508" s="599" t="str">
        <f ca="1">IF($EI508="","",VLOOKUP(EI508,Invoer!$F$15:$AU$1999,3,FALSE))</f>
        <v/>
      </c>
      <c r="EM508" s="599" t="str">
        <f ca="1">IF($EI508="","",IF(EL508&lt;&gt;"Liq","",VLOOKUP(EI508,Invoer!$F$15:$AU$1999,4,FALSE)))</f>
        <v/>
      </c>
      <c r="EN508" s="599" t="str">
        <f ca="1">IF($EI508="","",VLOOKUP(EI508,Invoer!$F$15:$AU$1999,6,FALSE))</f>
        <v/>
      </c>
      <c r="EO508" s="599" t="str">
        <f ca="1">IF(EI508="","",VLOOKUP(EI508,Invoer!$F$15:$AU$1999,9,FALSE))</f>
        <v/>
      </c>
      <c r="EP508" s="599" t="str">
        <f ca="1">IF(EI508="","",VLOOKUP(EI508,Invoer!$F$15:$AU$1999,10,FALSE))</f>
        <v/>
      </c>
      <c r="EQ508" s="599" t="str">
        <f ca="1">IF(EI508="","",VLOOKUP(EI508,Invoer!$F$15:$AU$1999,11,FALSE))</f>
        <v/>
      </c>
      <c r="ER508" s="662" t="str">
        <f ca="1">IF(EI508="","",VLOOKUP(EI508,Invoer!CQ:CS,3,FALSE))</f>
        <v/>
      </c>
      <c r="ES508" s="662" t="str">
        <f t="shared" ca="1" si="247"/>
        <v/>
      </c>
      <c r="ET508" s="513" t="str">
        <f t="shared" ca="1" si="248"/>
        <v/>
      </c>
      <c r="EU508" s="112" t="str">
        <f t="shared" ca="1" si="249"/>
        <v/>
      </c>
      <c r="EV508" s="83" t="s">
        <v>160</v>
      </c>
      <c r="EW508" s="682" t="str">
        <f t="shared" ca="1" si="250"/>
        <v/>
      </c>
      <c r="EX508" s="662" t="str">
        <f t="shared" ca="1" si="251"/>
        <v/>
      </c>
      <c r="EY508"/>
      <c r="EZ508" s="56" t="e">
        <f t="shared" ca="1" si="259"/>
        <v>#VALUE!</v>
      </c>
      <c r="FA508" s="56" t="e">
        <f t="shared" ca="1" si="260"/>
        <v>#VALUE!</v>
      </c>
      <c r="FE508"/>
      <c r="FI508"/>
      <c r="FJ508"/>
    </row>
    <row r="509" spans="29:166" ht="12" customHeight="1" x14ac:dyDescent="0.2">
      <c r="AC509" s="435" t="str">
        <f>IF($AC$7&lt;3,Invoer!DR514,IF($AC$7=3,Invoer!BT514,"x"))</f>
        <v>x</v>
      </c>
      <c r="AD509" s="599" t="str">
        <f t="shared" si="252"/>
        <v/>
      </c>
      <c r="AE509" s="673" t="str">
        <f>IF($AD509="","",VLOOKUP(AD509,Invoer!$F$15:$AU$1999,2,FALSE))</f>
        <v/>
      </c>
      <c r="AF509" s="599" t="str">
        <f t="shared" si="253"/>
        <v/>
      </c>
      <c r="AG509" s="599" t="str">
        <f>IF($AD509="","",VLOOKUP(AD509,Invoer!$F$15:$AU$1999,3,FALSE))</f>
        <v/>
      </c>
      <c r="AH509" s="599" t="str">
        <f>IF($AD509="","",IF(AG509&lt;&gt;"Liq","",VLOOKUP(AD509,Invoer!$F$15:$AU$1999,4,FALSE)))</f>
        <v/>
      </c>
      <c r="AI509" s="677" t="str">
        <f>IF($AD509="","",VLOOKUP(AD509,Invoer!$F$15:$AU$1999,5,FALSE))</f>
        <v/>
      </c>
      <c r="AJ509" s="599" t="str">
        <f>IF($AD509="","",VLOOKUP(AD509,Invoer!$F$15:$AU$1999,6,FALSE))</f>
        <v/>
      </c>
      <c r="AK509" s="599" t="str">
        <f>IF($AD509="","",VLOOKUP(AD509,Invoer!$F$15:$AU$1999,9,FALSE))</f>
        <v/>
      </c>
      <c r="AL509" s="599" t="str">
        <f>IF($AD509="","",VLOOKUP(AD509,Invoer!$F$15:$AU$1999,10,FALSE))</f>
        <v/>
      </c>
      <c r="AM509" s="599" t="str">
        <f>IF($AD509="","",VLOOKUP(AD509,Invoer!$F$15:$BB$1999,14,FALSE))</f>
        <v/>
      </c>
      <c r="AN509" s="599" t="str">
        <f>IF($AD509="","",VLOOKUP(AD509,Invoer!$F$15:$AU$1999,11,FALSE))</f>
        <v/>
      </c>
      <c r="AO509" s="662" t="str">
        <f>IF($AD509="","",VLOOKUP(AD509,Invoer!$F$15:$AU$1999,15,FALSE))</f>
        <v/>
      </c>
      <c r="AP509" s="599" t="str">
        <f>IF($AD509="","",VLOOKUP(AD509,Invoer!$F$15:$AU$1999,19,FALSE))</f>
        <v/>
      </c>
      <c r="AQ509" s="662" t="str">
        <f>IF($AD509="","",VLOOKUP(AD509,Invoer!$F$15:$AU$1999,24,FALSE))</f>
        <v/>
      </c>
      <c r="AR509" s="662" t="str">
        <f>IF($AD509="","",VLOOKUP(AD509,Invoer!$F$15:$AU$1999,17,FALSE))</f>
        <v/>
      </c>
      <c r="AS509" s="678" t="str">
        <f t="shared" si="261"/>
        <v/>
      </c>
      <c r="AT509" s="676" t="str">
        <f t="shared" si="241"/>
        <v/>
      </c>
      <c r="AU509" s="77" t="e">
        <f t="shared" si="242"/>
        <v>#VALUE!</v>
      </c>
      <c r="AW509" s="57"/>
      <c r="AX509" s="57"/>
      <c r="BA509" s="83" t="e">
        <f ca="1">Invoer!DW514</f>
        <v>#N/A</v>
      </c>
      <c r="BB509" s="599" t="str">
        <f t="shared" ca="1" si="254"/>
        <v/>
      </c>
      <c r="BC509" s="673" t="str">
        <f ca="1">IF($BB509="","",VLOOKUP(BB509,Invoer!$F$15:$AU$1999,2,FALSE))</f>
        <v/>
      </c>
      <c r="BD509" s="599" t="str">
        <f t="shared" ca="1" si="255"/>
        <v/>
      </c>
      <c r="BE509" s="599" t="str">
        <f ca="1">IF($BB509="","",VLOOKUP(BB509,Invoer!$F$15:$AU$1999,5,FALSE))</f>
        <v/>
      </c>
      <c r="BF509" s="599" t="str">
        <f ca="1">IF($BB509="","",VLOOKUP(BB509,Invoer!$F$15:$AU$1999,6,FALSE))</f>
        <v/>
      </c>
      <c r="BG509" s="599" t="str">
        <f ca="1">IF($BB509="","",VLOOKUP(BB509,Invoer!$F$15:$AU$1999,9,FALSE))</f>
        <v/>
      </c>
      <c r="BH509" s="599" t="str">
        <f ca="1">IF($BB509="","",VLOOKUP(BB509,Invoer!$F$15:$AU$1999,10,FALSE))</f>
        <v/>
      </c>
      <c r="BI509" s="599" t="str">
        <f ca="1">IF($BB509="","",VLOOKUP(BB509,Invoer!$F$15:$BB$1999,14,FALSE))</f>
        <v/>
      </c>
      <c r="BJ509" s="599" t="str">
        <f ca="1">IF($BB509="","",VLOOKUP(BB509,Invoer!$F$15:$AU$1999,11,FALSE))</f>
        <v/>
      </c>
      <c r="BK509" s="662" t="str">
        <f t="shared" ca="1" si="256"/>
        <v/>
      </c>
      <c r="BL509" s="662" t="str">
        <f t="shared" ca="1" si="257"/>
        <v/>
      </c>
      <c r="BM509" s="679" t="str">
        <f t="shared" ca="1" si="258"/>
        <v/>
      </c>
      <c r="BN509" s="662" t="str">
        <f t="shared" ca="1" si="264"/>
        <v/>
      </c>
      <c r="BO509" s="662" t="str">
        <f ca="1">IF($BB509="","",VLOOKUP(BB509,Invoer!$F$15:$AU$1999,15,FALSE))</f>
        <v/>
      </c>
      <c r="BP509" s="662" t="str">
        <f ca="1">IF($BB509="","",VLOOKUP(BB509,Invoer!$F$15:$AU$1999,24,FALSE))</f>
        <v/>
      </c>
      <c r="BQ509" s="662" t="str">
        <f ca="1">IF($BB509="","",VLOOKUP(BB509,Invoer!$F$15:$AU$1999,17,FALSE))</f>
        <v/>
      </c>
      <c r="BS509" s="73" t="e">
        <f t="shared" ca="1" si="262"/>
        <v>#VALUE!</v>
      </c>
      <c r="BT509" s="57" t="str">
        <f t="shared" ca="1" si="263"/>
        <v/>
      </c>
      <c r="DO509" s="61" t="e">
        <f ca="1">IF($DN$4&lt;3,Invoer!EB514,Invoer!EA514)</f>
        <v>#N/A</v>
      </c>
      <c r="DP509" s="599" t="str">
        <f t="shared" ca="1" si="243"/>
        <v/>
      </c>
      <c r="DQ509" s="673" t="str">
        <f ca="1">IF($DP509="","",VLOOKUP(DP509,Invoer!$F$15:$AU$1999,2,FALSE))</f>
        <v/>
      </c>
      <c r="DR509" s="599" t="str">
        <f t="shared" ca="1" si="244"/>
        <v/>
      </c>
      <c r="DS509" s="599" t="str">
        <f ca="1">IF($DP509="","",VLOOKUP(DP509,Invoer!$F$15:$AU$1999,3,FALSE))</f>
        <v/>
      </c>
      <c r="DT509" s="599" t="str">
        <f ca="1">IF($DP509="","",IF(DS509&lt;&gt;"Liq","",VLOOKUP(DP509,Invoer!$F$15:$AU$1999,4,FALSE)))</f>
        <v/>
      </c>
      <c r="DU509" s="599" t="str">
        <f ca="1">IF($DP509="","",VLOOKUP(DP509,Invoer!$F$15:$AU$1999,5,FALSE))</f>
        <v/>
      </c>
      <c r="DV509" s="599" t="str">
        <f ca="1">IF($DP509="","",VLOOKUP(DP509,Invoer!$F$15:$AU$1999,6,FALSE))</f>
        <v/>
      </c>
      <c r="DW509" s="599" t="str">
        <f ca="1">IF($DP509="","",VLOOKUP(DP509,Invoer!$F$15:$AU$1999,9,FALSE))</f>
        <v/>
      </c>
      <c r="DX509" s="599" t="str">
        <f ca="1">IF($DP509="","",VLOOKUP(DP509,Invoer!$F$15:$AU$1999,10,FALSE))</f>
        <v/>
      </c>
      <c r="DY509" s="595" t="str">
        <f ca="1">IF($DP509="","",VLOOKUP(DP509,Invoer!$F$15:$AU$1999,11,FALSE))</f>
        <v/>
      </c>
      <c r="DZ509" s="662" t="str">
        <f ca="1">IF($DP509="","",IF($DN$4&gt;2,"",VLOOKUP(DP509,Invoer!CQ:CS,3,FALSE)))</f>
        <v/>
      </c>
      <c r="EA509" s="541" t="str">
        <f ca="1">IF($DP509="","",IF(ISERROR(DQ509),0,IF($DN$4&lt;3,"",VLOOKUP(DP509,Invoer!$F$15:$AU$1999,15,FALSE))))</f>
        <v/>
      </c>
      <c r="EB509" s="595" t="str">
        <f ca="1">IF($DP509="","",IF($DN$4&lt;3,"",VLOOKUP(DP509,Invoer!$F$15:$AU$1999,19,FALSE)))</f>
        <v/>
      </c>
      <c r="EC509" s="541" t="str">
        <f ca="1">IF($DP509="","",IF(ISERROR(DQ509),0,IF($DN$4&lt;3,"",VLOOKUP(DP509,Invoer!$F$15:$AU$1999,24,FALSE))))</f>
        <v/>
      </c>
      <c r="ED509" s="541" t="str">
        <f ca="1">IF($DP509="","",IF(ISERROR(DQ509),0,IF($DN$4&lt;3,"",VLOOKUP(DP509,Invoer!$F$15:$AU$1999,17,FALSE))))</f>
        <v/>
      </c>
      <c r="EH509" s="89" t="e">
        <f ca="1">Invoer!CP514</f>
        <v>#N/A</v>
      </c>
      <c r="EI509" s="599" t="str">
        <f t="shared" ca="1" si="245"/>
        <v/>
      </c>
      <c r="EJ509" s="673" t="str">
        <f ca="1">IF(EI509="","",VLOOKUP(EI509,Invoer!$F$15:$AU$1999,2,FALSE))</f>
        <v/>
      </c>
      <c r="EK509" s="599" t="str">
        <f t="shared" ca="1" si="246"/>
        <v/>
      </c>
      <c r="EL509" s="599" t="str">
        <f ca="1">IF($EI509="","",VLOOKUP(EI509,Invoer!$F$15:$AU$1999,3,FALSE))</f>
        <v/>
      </c>
      <c r="EM509" s="599" t="str">
        <f ca="1">IF($EI509="","",IF(EL509&lt;&gt;"Liq","",VLOOKUP(EI509,Invoer!$F$15:$AU$1999,4,FALSE)))</f>
        <v/>
      </c>
      <c r="EN509" s="599" t="str">
        <f ca="1">IF($EI509="","",VLOOKUP(EI509,Invoer!$F$15:$AU$1999,6,FALSE))</f>
        <v/>
      </c>
      <c r="EO509" s="599" t="str">
        <f ca="1">IF(EI509="","",VLOOKUP(EI509,Invoer!$F$15:$AU$1999,9,FALSE))</f>
        <v/>
      </c>
      <c r="EP509" s="599" t="str">
        <f ca="1">IF(EI509="","",VLOOKUP(EI509,Invoer!$F$15:$AU$1999,10,FALSE))</f>
        <v/>
      </c>
      <c r="EQ509" s="599" t="str">
        <f ca="1">IF(EI509="","",VLOOKUP(EI509,Invoer!$F$15:$AU$1999,11,FALSE))</f>
        <v/>
      </c>
      <c r="ER509" s="662" t="str">
        <f ca="1">IF(EI509="","",VLOOKUP(EI509,Invoer!CQ:CS,3,FALSE))</f>
        <v/>
      </c>
      <c r="ES509" s="662" t="str">
        <f t="shared" ca="1" si="247"/>
        <v/>
      </c>
      <c r="ET509" s="513" t="str">
        <f t="shared" ca="1" si="248"/>
        <v/>
      </c>
      <c r="EU509" s="112" t="str">
        <f t="shared" ca="1" si="249"/>
        <v/>
      </c>
      <c r="EV509" s="83" t="s">
        <v>160</v>
      </c>
      <c r="EW509" s="682" t="str">
        <f t="shared" ca="1" si="250"/>
        <v/>
      </c>
      <c r="EX509" s="662" t="str">
        <f t="shared" ca="1" si="251"/>
        <v/>
      </c>
      <c r="EY509"/>
      <c r="EZ509" s="56" t="e">
        <f t="shared" ca="1" si="259"/>
        <v>#VALUE!</v>
      </c>
      <c r="FA509" s="56" t="e">
        <f t="shared" ca="1" si="260"/>
        <v>#VALUE!</v>
      </c>
      <c r="FE509"/>
      <c r="FI509"/>
      <c r="FJ509"/>
    </row>
    <row r="510" spans="29:166" ht="12" customHeight="1" x14ac:dyDescent="0.2">
      <c r="AC510" s="435" t="str">
        <f>IF($AC$7&lt;3,Invoer!DR515,IF($AC$7=3,Invoer!BT515,"x"))</f>
        <v>x</v>
      </c>
      <c r="AD510" s="599" t="str">
        <f t="shared" si="252"/>
        <v/>
      </c>
      <c r="AE510" s="673" t="str">
        <f>IF($AD510="","",VLOOKUP(AD510,Invoer!$F$15:$AU$1999,2,FALSE))</f>
        <v/>
      </c>
      <c r="AF510" s="599" t="str">
        <f t="shared" si="253"/>
        <v/>
      </c>
      <c r="AG510" s="599" t="str">
        <f>IF($AD510="","",VLOOKUP(AD510,Invoer!$F$15:$AU$1999,3,FALSE))</f>
        <v/>
      </c>
      <c r="AH510" s="599" t="str">
        <f>IF($AD510="","",IF(AG510&lt;&gt;"Liq","",VLOOKUP(AD510,Invoer!$F$15:$AU$1999,4,FALSE)))</f>
        <v/>
      </c>
      <c r="AI510" s="677" t="str">
        <f>IF($AD510="","",VLOOKUP(AD510,Invoer!$F$15:$AU$1999,5,FALSE))</f>
        <v/>
      </c>
      <c r="AJ510" s="599" t="str">
        <f>IF($AD510="","",VLOOKUP(AD510,Invoer!$F$15:$AU$1999,6,FALSE))</f>
        <v/>
      </c>
      <c r="AK510" s="599" t="str">
        <f>IF($AD510="","",VLOOKUP(AD510,Invoer!$F$15:$AU$1999,9,FALSE))</f>
        <v/>
      </c>
      <c r="AL510" s="599" t="str">
        <f>IF($AD510="","",VLOOKUP(AD510,Invoer!$F$15:$AU$1999,10,FALSE))</f>
        <v/>
      </c>
      <c r="AM510" s="599" t="str">
        <f>IF($AD510="","",VLOOKUP(AD510,Invoer!$F$15:$BB$1999,14,FALSE))</f>
        <v/>
      </c>
      <c r="AN510" s="599" t="str">
        <f>IF($AD510="","",VLOOKUP(AD510,Invoer!$F$15:$AU$1999,11,FALSE))</f>
        <v/>
      </c>
      <c r="AO510" s="662" t="str">
        <f>IF($AD510="","",VLOOKUP(AD510,Invoer!$F$15:$AU$1999,15,FALSE))</f>
        <v/>
      </c>
      <c r="AP510" s="599" t="str">
        <f>IF($AD510="","",VLOOKUP(AD510,Invoer!$F$15:$AU$1999,19,FALSE))</f>
        <v/>
      </c>
      <c r="AQ510" s="662" t="str">
        <f>IF($AD510="","",VLOOKUP(AD510,Invoer!$F$15:$AU$1999,24,FALSE))</f>
        <v/>
      </c>
      <c r="AR510" s="662" t="str">
        <f>IF($AD510="","",VLOOKUP(AD510,Invoer!$F$15:$AU$1999,17,FALSE))</f>
        <v/>
      </c>
      <c r="AS510" s="678" t="str">
        <f t="shared" si="261"/>
        <v/>
      </c>
      <c r="AT510" s="676" t="str">
        <f t="shared" si="241"/>
        <v/>
      </c>
      <c r="AU510" s="77" t="e">
        <f t="shared" si="242"/>
        <v>#VALUE!</v>
      </c>
      <c r="AW510" s="57"/>
      <c r="AX510" s="57"/>
      <c r="BA510" s="83" t="e">
        <f ca="1">Invoer!DW515</f>
        <v>#N/A</v>
      </c>
      <c r="BB510" s="599" t="str">
        <f t="shared" ca="1" si="254"/>
        <v/>
      </c>
      <c r="BC510" s="673" t="str">
        <f ca="1">IF($BB510="","",VLOOKUP(BB510,Invoer!$F$15:$AU$1999,2,FALSE))</f>
        <v/>
      </c>
      <c r="BD510" s="599" t="str">
        <f t="shared" ca="1" si="255"/>
        <v/>
      </c>
      <c r="BE510" s="599" t="str">
        <f ca="1">IF($BB510="","",VLOOKUP(BB510,Invoer!$F$15:$AU$1999,5,FALSE))</f>
        <v/>
      </c>
      <c r="BF510" s="599" t="str">
        <f ca="1">IF($BB510="","",VLOOKUP(BB510,Invoer!$F$15:$AU$1999,6,FALSE))</f>
        <v/>
      </c>
      <c r="BG510" s="599" t="str">
        <f ca="1">IF($BB510="","",VLOOKUP(BB510,Invoer!$F$15:$AU$1999,9,FALSE))</f>
        <v/>
      </c>
      <c r="BH510" s="599" t="str">
        <f ca="1">IF($BB510="","",VLOOKUP(BB510,Invoer!$F$15:$AU$1999,10,FALSE))</f>
        <v/>
      </c>
      <c r="BI510" s="599" t="str">
        <f ca="1">IF($BB510="","",VLOOKUP(BB510,Invoer!$F$15:$BB$1999,14,FALSE))</f>
        <v/>
      </c>
      <c r="BJ510" s="599" t="str">
        <f ca="1">IF($BB510="","",VLOOKUP(BB510,Invoer!$F$15:$AU$1999,11,FALSE))</f>
        <v/>
      </c>
      <c r="BK510" s="662" t="str">
        <f t="shared" ca="1" si="256"/>
        <v/>
      </c>
      <c r="BL510" s="662" t="str">
        <f t="shared" ca="1" si="257"/>
        <v/>
      </c>
      <c r="BM510" s="679" t="str">
        <f t="shared" ca="1" si="258"/>
        <v/>
      </c>
      <c r="BN510" s="662" t="str">
        <f t="shared" ca="1" si="264"/>
        <v/>
      </c>
      <c r="BO510" s="662" t="str">
        <f ca="1">IF($BB510="","",VLOOKUP(BB510,Invoer!$F$15:$AU$1999,15,FALSE))</f>
        <v/>
      </c>
      <c r="BP510" s="662" t="str">
        <f ca="1">IF($BB510="","",VLOOKUP(BB510,Invoer!$F$15:$AU$1999,24,FALSE))</f>
        <v/>
      </c>
      <c r="BQ510" s="662" t="str">
        <f ca="1">IF($BB510="","",VLOOKUP(BB510,Invoer!$F$15:$AU$1999,17,FALSE))</f>
        <v/>
      </c>
      <c r="BS510" s="73" t="e">
        <f t="shared" ca="1" si="262"/>
        <v>#VALUE!</v>
      </c>
      <c r="BT510" s="57" t="str">
        <f t="shared" ca="1" si="263"/>
        <v/>
      </c>
      <c r="DO510" s="61" t="e">
        <f ca="1">IF($DN$4&lt;3,Invoer!EB515,Invoer!EA515)</f>
        <v>#N/A</v>
      </c>
      <c r="DP510" s="599" t="str">
        <f t="shared" ca="1" si="243"/>
        <v/>
      </c>
      <c r="DQ510" s="673" t="str">
        <f ca="1">IF($DP510="","",VLOOKUP(DP510,Invoer!$F$15:$AU$1999,2,FALSE))</f>
        <v/>
      </c>
      <c r="DR510" s="599" t="str">
        <f t="shared" ca="1" si="244"/>
        <v/>
      </c>
      <c r="DS510" s="599" t="str">
        <f ca="1">IF($DP510="","",VLOOKUP(DP510,Invoer!$F$15:$AU$1999,3,FALSE))</f>
        <v/>
      </c>
      <c r="DT510" s="599" t="str">
        <f ca="1">IF($DP510="","",IF(DS510&lt;&gt;"Liq","",VLOOKUP(DP510,Invoer!$F$15:$AU$1999,4,FALSE)))</f>
        <v/>
      </c>
      <c r="DU510" s="599" t="str">
        <f ca="1">IF($DP510="","",VLOOKUP(DP510,Invoer!$F$15:$AU$1999,5,FALSE))</f>
        <v/>
      </c>
      <c r="DV510" s="599" t="str">
        <f ca="1">IF($DP510="","",VLOOKUP(DP510,Invoer!$F$15:$AU$1999,6,FALSE))</f>
        <v/>
      </c>
      <c r="DW510" s="599" t="str">
        <f ca="1">IF($DP510="","",VLOOKUP(DP510,Invoer!$F$15:$AU$1999,9,FALSE))</f>
        <v/>
      </c>
      <c r="DX510" s="599" t="str">
        <f ca="1">IF($DP510="","",VLOOKUP(DP510,Invoer!$F$15:$AU$1999,10,FALSE))</f>
        <v/>
      </c>
      <c r="DY510" s="595" t="str">
        <f ca="1">IF($DP510="","",VLOOKUP(DP510,Invoer!$F$15:$AU$1999,11,FALSE))</f>
        <v/>
      </c>
      <c r="DZ510" s="662" t="str">
        <f ca="1">IF($DP510="","",IF($DN$4&gt;2,"",VLOOKUP(DP510,Invoer!CQ:CS,3,FALSE)))</f>
        <v/>
      </c>
      <c r="EA510" s="541" t="str">
        <f ca="1">IF($DP510="","",IF(ISERROR(DQ510),0,IF($DN$4&lt;3,"",VLOOKUP(DP510,Invoer!$F$15:$AU$1999,15,FALSE))))</f>
        <v/>
      </c>
      <c r="EB510" s="595" t="str">
        <f ca="1">IF($DP510="","",IF($DN$4&lt;3,"",VLOOKUP(DP510,Invoer!$F$15:$AU$1999,19,FALSE)))</f>
        <v/>
      </c>
      <c r="EC510" s="541" t="str">
        <f ca="1">IF($DP510="","",IF(ISERROR(DQ510),0,IF($DN$4&lt;3,"",VLOOKUP(DP510,Invoer!$F$15:$AU$1999,24,FALSE))))</f>
        <v/>
      </c>
      <c r="ED510" s="541" t="str">
        <f ca="1">IF($DP510="","",IF(ISERROR(DQ510),0,IF($DN$4&lt;3,"",VLOOKUP(DP510,Invoer!$F$15:$AU$1999,17,FALSE))))</f>
        <v/>
      </c>
      <c r="EH510" s="89" t="e">
        <f ca="1">Invoer!CP515</f>
        <v>#N/A</v>
      </c>
      <c r="EI510" s="599" t="str">
        <f t="shared" ca="1" si="245"/>
        <v/>
      </c>
      <c r="EJ510" s="673" t="str">
        <f ca="1">IF(EI510="","",VLOOKUP(EI510,Invoer!$F$15:$AU$1999,2,FALSE))</f>
        <v/>
      </c>
      <c r="EK510" s="599" t="str">
        <f t="shared" ca="1" si="246"/>
        <v/>
      </c>
      <c r="EL510" s="599" t="str">
        <f ca="1">IF($EI510="","",VLOOKUP(EI510,Invoer!$F$15:$AU$1999,3,FALSE))</f>
        <v/>
      </c>
      <c r="EM510" s="599" t="str">
        <f ca="1">IF($EI510="","",IF(EL510&lt;&gt;"Liq","",VLOOKUP(EI510,Invoer!$F$15:$AU$1999,4,FALSE)))</f>
        <v/>
      </c>
      <c r="EN510" s="599" t="str">
        <f ca="1">IF($EI510="","",VLOOKUP(EI510,Invoer!$F$15:$AU$1999,6,FALSE))</f>
        <v/>
      </c>
      <c r="EO510" s="599" t="str">
        <f ca="1">IF(EI510="","",VLOOKUP(EI510,Invoer!$F$15:$AU$1999,9,FALSE))</f>
        <v/>
      </c>
      <c r="EP510" s="599" t="str">
        <f ca="1">IF(EI510="","",VLOOKUP(EI510,Invoer!$F$15:$AU$1999,10,FALSE))</f>
        <v/>
      </c>
      <c r="EQ510" s="599" t="str">
        <f ca="1">IF(EI510="","",VLOOKUP(EI510,Invoer!$F$15:$AU$1999,11,FALSE))</f>
        <v/>
      </c>
      <c r="ER510" s="662" t="str">
        <f ca="1">IF(EI510="","",VLOOKUP(EI510,Invoer!CQ:CS,3,FALSE))</f>
        <v/>
      </c>
      <c r="ES510" s="662" t="str">
        <f t="shared" ca="1" si="247"/>
        <v/>
      </c>
      <c r="ET510" s="513" t="str">
        <f t="shared" ca="1" si="248"/>
        <v/>
      </c>
      <c r="EU510" s="112" t="str">
        <f t="shared" ca="1" si="249"/>
        <v/>
      </c>
      <c r="EV510" s="83" t="s">
        <v>160</v>
      </c>
      <c r="EW510" s="682" t="str">
        <f t="shared" ca="1" si="250"/>
        <v/>
      </c>
      <c r="EX510" s="662" t="str">
        <f t="shared" ca="1" si="251"/>
        <v/>
      </c>
      <c r="EY510"/>
      <c r="EZ510" s="56" t="e">
        <f t="shared" ca="1" si="259"/>
        <v>#VALUE!</v>
      </c>
      <c r="FA510" s="56" t="e">
        <f t="shared" ca="1" si="260"/>
        <v>#VALUE!</v>
      </c>
      <c r="FE510"/>
      <c r="FI510"/>
      <c r="FJ510"/>
    </row>
    <row r="511" spans="29:166" ht="12" customHeight="1" x14ac:dyDescent="0.2">
      <c r="AC511" s="435" t="str">
        <f>IF($AC$7&lt;3,Invoer!DR516,IF($AC$7=3,Invoer!BT516,"x"))</f>
        <v>x</v>
      </c>
      <c r="AD511" s="599" t="str">
        <f t="shared" si="252"/>
        <v/>
      </c>
      <c r="AE511" s="673" t="str">
        <f>IF($AD511="","",VLOOKUP(AD511,Invoer!$F$15:$AU$1999,2,FALSE))</f>
        <v/>
      </c>
      <c r="AF511" s="599" t="str">
        <f t="shared" si="253"/>
        <v/>
      </c>
      <c r="AG511" s="599" t="str">
        <f>IF($AD511="","",VLOOKUP(AD511,Invoer!$F$15:$AU$1999,3,FALSE))</f>
        <v/>
      </c>
      <c r="AH511" s="599" t="str">
        <f>IF($AD511="","",IF(AG511&lt;&gt;"Liq","",VLOOKUP(AD511,Invoer!$F$15:$AU$1999,4,FALSE)))</f>
        <v/>
      </c>
      <c r="AI511" s="677" t="str">
        <f>IF($AD511="","",VLOOKUP(AD511,Invoer!$F$15:$AU$1999,5,FALSE))</f>
        <v/>
      </c>
      <c r="AJ511" s="599" t="str">
        <f>IF($AD511="","",VLOOKUP(AD511,Invoer!$F$15:$AU$1999,6,FALSE))</f>
        <v/>
      </c>
      <c r="AK511" s="599" t="str">
        <f>IF($AD511="","",VLOOKUP(AD511,Invoer!$F$15:$AU$1999,9,FALSE))</f>
        <v/>
      </c>
      <c r="AL511" s="599" t="str">
        <f>IF($AD511="","",VLOOKUP(AD511,Invoer!$F$15:$AU$1999,10,FALSE))</f>
        <v/>
      </c>
      <c r="AM511" s="599" t="str">
        <f>IF($AD511="","",VLOOKUP(AD511,Invoer!$F$15:$BB$1999,14,FALSE))</f>
        <v/>
      </c>
      <c r="AN511" s="599" t="str">
        <f>IF($AD511="","",VLOOKUP(AD511,Invoer!$F$15:$AU$1999,11,FALSE))</f>
        <v/>
      </c>
      <c r="AO511" s="662" t="str">
        <f>IF($AD511="","",VLOOKUP(AD511,Invoer!$F$15:$AU$1999,15,FALSE))</f>
        <v/>
      </c>
      <c r="AP511" s="599" t="str">
        <f>IF($AD511="","",VLOOKUP(AD511,Invoer!$F$15:$AU$1999,19,FALSE))</f>
        <v/>
      </c>
      <c r="AQ511" s="662" t="str">
        <f>IF($AD511="","",VLOOKUP(AD511,Invoer!$F$15:$AU$1999,24,FALSE))</f>
        <v/>
      </c>
      <c r="AR511" s="662" t="str">
        <f>IF($AD511="","",VLOOKUP(AD511,Invoer!$F$15:$AU$1999,17,FALSE))</f>
        <v/>
      </c>
      <c r="AS511" s="678" t="str">
        <f t="shared" si="261"/>
        <v/>
      </c>
      <c r="AT511" s="676" t="str">
        <f t="shared" si="241"/>
        <v/>
      </c>
      <c r="AU511" s="77" t="e">
        <f t="shared" si="242"/>
        <v>#VALUE!</v>
      </c>
      <c r="AW511" s="57"/>
      <c r="AX511" s="57"/>
      <c r="BA511" s="83" t="e">
        <f ca="1">Invoer!DW516</f>
        <v>#N/A</v>
      </c>
      <c r="BB511" s="599" t="str">
        <f t="shared" ca="1" si="254"/>
        <v/>
      </c>
      <c r="BC511" s="673" t="str">
        <f ca="1">IF($BB511="","",VLOOKUP(BB511,Invoer!$F$15:$AU$1999,2,FALSE))</f>
        <v/>
      </c>
      <c r="BD511" s="599" t="str">
        <f t="shared" ca="1" si="255"/>
        <v/>
      </c>
      <c r="BE511" s="599" t="str">
        <f ca="1">IF($BB511="","",VLOOKUP(BB511,Invoer!$F$15:$AU$1999,5,FALSE))</f>
        <v/>
      </c>
      <c r="BF511" s="599" t="str">
        <f ca="1">IF($BB511="","",VLOOKUP(BB511,Invoer!$F$15:$AU$1999,6,FALSE))</f>
        <v/>
      </c>
      <c r="BG511" s="599" t="str">
        <f ca="1">IF($BB511="","",VLOOKUP(BB511,Invoer!$F$15:$AU$1999,9,FALSE))</f>
        <v/>
      </c>
      <c r="BH511" s="599" t="str">
        <f ca="1">IF($BB511="","",VLOOKUP(BB511,Invoer!$F$15:$AU$1999,10,FALSE))</f>
        <v/>
      </c>
      <c r="BI511" s="599" t="str">
        <f ca="1">IF($BB511="","",VLOOKUP(BB511,Invoer!$F$15:$BB$1999,14,FALSE))</f>
        <v/>
      </c>
      <c r="BJ511" s="599" t="str">
        <f ca="1">IF($BB511="","",VLOOKUP(BB511,Invoer!$F$15:$AU$1999,11,FALSE))</f>
        <v/>
      </c>
      <c r="BK511" s="662" t="str">
        <f t="shared" ca="1" si="256"/>
        <v/>
      </c>
      <c r="BL511" s="662" t="str">
        <f t="shared" ca="1" si="257"/>
        <v/>
      </c>
      <c r="BM511" s="679" t="str">
        <f t="shared" ca="1" si="258"/>
        <v/>
      </c>
      <c r="BN511" s="662" t="str">
        <f t="shared" ca="1" si="264"/>
        <v/>
      </c>
      <c r="BO511" s="662" t="str">
        <f ca="1">IF($BB511="","",VLOOKUP(BB511,Invoer!$F$15:$AU$1999,15,FALSE))</f>
        <v/>
      </c>
      <c r="BP511" s="662" t="str">
        <f ca="1">IF($BB511="","",VLOOKUP(BB511,Invoer!$F$15:$AU$1999,24,FALSE))</f>
        <v/>
      </c>
      <c r="BQ511" s="662" t="str">
        <f ca="1">IF($BB511="","",VLOOKUP(BB511,Invoer!$F$15:$AU$1999,17,FALSE))</f>
        <v/>
      </c>
      <c r="BS511" s="73" t="e">
        <f t="shared" ca="1" si="262"/>
        <v>#VALUE!</v>
      </c>
      <c r="BT511" s="57" t="str">
        <f t="shared" ca="1" si="263"/>
        <v/>
      </c>
      <c r="DO511" s="61" t="e">
        <f ca="1">IF($DN$4&lt;3,Invoer!EB516,Invoer!EA516)</f>
        <v>#N/A</v>
      </c>
      <c r="DP511" s="599" t="str">
        <f t="shared" ca="1" si="243"/>
        <v/>
      </c>
      <c r="DQ511" s="673" t="str">
        <f ca="1">IF($DP511="","",VLOOKUP(DP511,Invoer!$F$15:$AU$1999,2,FALSE))</f>
        <v/>
      </c>
      <c r="DR511" s="599" t="str">
        <f t="shared" ca="1" si="244"/>
        <v/>
      </c>
      <c r="DS511" s="599" t="str">
        <f ca="1">IF($DP511="","",VLOOKUP(DP511,Invoer!$F$15:$AU$1999,3,FALSE))</f>
        <v/>
      </c>
      <c r="DT511" s="599" t="str">
        <f ca="1">IF($DP511="","",IF(DS511&lt;&gt;"Liq","",VLOOKUP(DP511,Invoer!$F$15:$AU$1999,4,FALSE)))</f>
        <v/>
      </c>
      <c r="DU511" s="599" t="str">
        <f ca="1">IF($DP511="","",VLOOKUP(DP511,Invoer!$F$15:$AU$1999,5,FALSE))</f>
        <v/>
      </c>
      <c r="DV511" s="599" t="str">
        <f ca="1">IF($DP511="","",VLOOKUP(DP511,Invoer!$F$15:$AU$1999,6,FALSE))</f>
        <v/>
      </c>
      <c r="DW511" s="599" t="str">
        <f ca="1">IF($DP511="","",VLOOKUP(DP511,Invoer!$F$15:$AU$1999,9,FALSE))</f>
        <v/>
      </c>
      <c r="DX511" s="599" t="str">
        <f ca="1">IF($DP511="","",VLOOKUP(DP511,Invoer!$F$15:$AU$1999,10,FALSE))</f>
        <v/>
      </c>
      <c r="DY511" s="595" t="str">
        <f ca="1">IF($DP511="","",VLOOKUP(DP511,Invoer!$F$15:$AU$1999,11,FALSE))</f>
        <v/>
      </c>
      <c r="DZ511" s="662" t="str">
        <f ca="1">IF($DP511="","",IF($DN$4&gt;2,"",VLOOKUP(DP511,Invoer!CQ:CS,3,FALSE)))</f>
        <v/>
      </c>
      <c r="EA511" s="541" t="str">
        <f ca="1">IF($DP511="","",IF(ISERROR(DQ511),0,IF($DN$4&lt;3,"",VLOOKUP(DP511,Invoer!$F$15:$AU$1999,15,FALSE))))</f>
        <v/>
      </c>
      <c r="EB511" s="595" t="str">
        <f ca="1">IF($DP511="","",IF($DN$4&lt;3,"",VLOOKUP(DP511,Invoer!$F$15:$AU$1999,19,FALSE)))</f>
        <v/>
      </c>
      <c r="EC511" s="541" t="str">
        <f ca="1">IF($DP511="","",IF(ISERROR(DQ511),0,IF($DN$4&lt;3,"",VLOOKUP(DP511,Invoer!$F$15:$AU$1999,24,FALSE))))</f>
        <v/>
      </c>
      <c r="ED511" s="541" t="str">
        <f ca="1">IF($DP511="","",IF(ISERROR(DQ511),0,IF($DN$4&lt;3,"",VLOOKUP(DP511,Invoer!$F$15:$AU$1999,17,FALSE))))</f>
        <v/>
      </c>
      <c r="EH511" s="89" t="e">
        <f ca="1">Invoer!CP516</f>
        <v>#N/A</v>
      </c>
      <c r="EI511" s="599" t="str">
        <f t="shared" ca="1" si="245"/>
        <v/>
      </c>
      <c r="EJ511" s="673" t="str">
        <f ca="1">IF(EI511="","",VLOOKUP(EI511,Invoer!$F$15:$AU$1999,2,FALSE))</f>
        <v/>
      </c>
      <c r="EK511" s="599" t="str">
        <f t="shared" ca="1" si="246"/>
        <v/>
      </c>
      <c r="EL511" s="599" t="str">
        <f ca="1">IF($EI511="","",VLOOKUP(EI511,Invoer!$F$15:$AU$1999,3,FALSE))</f>
        <v/>
      </c>
      <c r="EM511" s="599" t="str">
        <f ca="1">IF($EI511="","",IF(EL511&lt;&gt;"Liq","",VLOOKUP(EI511,Invoer!$F$15:$AU$1999,4,FALSE)))</f>
        <v/>
      </c>
      <c r="EN511" s="599" t="str">
        <f ca="1">IF($EI511="","",VLOOKUP(EI511,Invoer!$F$15:$AU$1999,6,FALSE))</f>
        <v/>
      </c>
      <c r="EO511" s="599" t="str">
        <f ca="1">IF(EI511="","",VLOOKUP(EI511,Invoer!$F$15:$AU$1999,9,FALSE))</f>
        <v/>
      </c>
      <c r="EP511" s="599" t="str">
        <f ca="1">IF(EI511="","",VLOOKUP(EI511,Invoer!$F$15:$AU$1999,10,FALSE))</f>
        <v/>
      </c>
      <c r="EQ511" s="599" t="str">
        <f ca="1">IF(EI511="","",VLOOKUP(EI511,Invoer!$F$15:$AU$1999,11,FALSE))</f>
        <v/>
      </c>
      <c r="ER511" s="662" t="str">
        <f ca="1">IF(EI511="","",VLOOKUP(EI511,Invoer!CQ:CS,3,FALSE))</f>
        <v/>
      </c>
      <c r="ES511" s="662" t="str">
        <f t="shared" ca="1" si="247"/>
        <v/>
      </c>
      <c r="ET511" s="513" t="str">
        <f t="shared" ca="1" si="248"/>
        <v/>
      </c>
      <c r="EU511" s="112" t="str">
        <f t="shared" ca="1" si="249"/>
        <v/>
      </c>
      <c r="EV511" s="83" t="s">
        <v>160</v>
      </c>
      <c r="EW511" s="682" t="str">
        <f t="shared" ca="1" si="250"/>
        <v/>
      </c>
      <c r="EX511" s="662" t="str">
        <f t="shared" ca="1" si="251"/>
        <v/>
      </c>
      <c r="EY511"/>
      <c r="EZ511" s="56" t="e">
        <f t="shared" ca="1" si="259"/>
        <v>#VALUE!</v>
      </c>
      <c r="FA511" s="56" t="e">
        <f t="shared" ca="1" si="260"/>
        <v>#VALUE!</v>
      </c>
      <c r="FE511"/>
      <c r="FI511"/>
      <c r="FJ511"/>
    </row>
    <row r="512" spans="29:166" ht="12" customHeight="1" x14ac:dyDescent="0.2">
      <c r="AC512" s="435" t="str">
        <f>IF($AC$7&lt;3,Invoer!DR517,IF($AC$7=3,Invoer!BT517,"x"))</f>
        <v>x</v>
      </c>
      <c r="AD512" s="599" t="str">
        <f t="shared" si="252"/>
        <v/>
      </c>
      <c r="AE512" s="673" t="str">
        <f>IF($AD512="","",VLOOKUP(AD512,Invoer!$F$15:$AU$1999,2,FALSE))</f>
        <v/>
      </c>
      <c r="AF512" s="599" t="str">
        <f t="shared" si="253"/>
        <v/>
      </c>
      <c r="AG512" s="599" t="str">
        <f>IF($AD512="","",VLOOKUP(AD512,Invoer!$F$15:$AU$1999,3,FALSE))</f>
        <v/>
      </c>
      <c r="AH512" s="599" t="str">
        <f>IF($AD512="","",IF(AG512&lt;&gt;"Liq","",VLOOKUP(AD512,Invoer!$F$15:$AU$1999,4,FALSE)))</f>
        <v/>
      </c>
      <c r="AI512" s="677" t="str">
        <f>IF($AD512="","",VLOOKUP(AD512,Invoer!$F$15:$AU$1999,5,FALSE))</f>
        <v/>
      </c>
      <c r="AJ512" s="599" t="str">
        <f>IF($AD512="","",VLOOKUP(AD512,Invoer!$F$15:$AU$1999,6,FALSE))</f>
        <v/>
      </c>
      <c r="AK512" s="599" t="str">
        <f>IF($AD512="","",VLOOKUP(AD512,Invoer!$F$15:$AU$1999,9,FALSE))</f>
        <v/>
      </c>
      <c r="AL512" s="599" t="str">
        <f>IF($AD512="","",VLOOKUP(AD512,Invoer!$F$15:$AU$1999,10,FALSE))</f>
        <v/>
      </c>
      <c r="AM512" s="599" t="str">
        <f>IF($AD512="","",VLOOKUP(AD512,Invoer!$F$15:$BB$1999,14,FALSE))</f>
        <v/>
      </c>
      <c r="AN512" s="599" t="str">
        <f>IF($AD512="","",VLOOKUP(AD512,Invoer!$F$15:$AU$1999,11,FALSE))</f>
        <v/>
      </c>
      <c r="AO512" s="662" t="str">
        <f>IF($AD512="","",VLOOKUP(AD512,Invoer!$F$15:$AU$1999,15,FALSE))</f>
        <v/>
      </c>
      <c r="AP512" s="599" t="str">
        <f>IF($AD512="","",VLOOKUP(AD512,Invoer!$F$15:$AU$1999,19,FALSE))</f>
        <v/>
      </c>
      <c r="AQ512" s="662" t="str">
        <f>IF($AD512="","",VLOOKUP(AD512,Invoer!$F$15:$AU$1999,24,FALSE))</f>
        <v/>
      </c>
      <c r="AR512" s="662" t="str">
        <f>IF($AD512="","",VLOOKUP(AD512,Invoer!$F$15:$AU$1999,17,FALSE))</f>
        <v/>
      </c>
      <c r="AS512" s="678" t="str">
        <f t="shared" si="261"/>
        <v/>
      </c>
      <c r="AT512" s="676" t="str">
        <f t="shared" si="241"/>
        <v/>
      </c>
      <c r="AU512" s="77" t="e">
        <f t="shared" si="242"/>
        <v>#VALUE!</v>
      </c>
      <c r="AW512" s="57"/>
      <c r="AX512" s="57"/>
      <c r="BA512" s="83" t="e">
        <f ca="1">Invoer!DW517</f>
        <v>#N/A</v>
      </c>
      <c r="BB512" s="599" t="str">
        <f t="shared" ca="1" si="254"/>
        <v/>
      </c>
      <c r="BC512" s="673" t="str">
        <f ca="1">IF($BB512="","",VLOOKUP(BB512,Invoer!$F$15:$AU$1999,2,FALSE))</f>
        <v/>
      </c>
      <c r="BD512" s="599" t="str">
        <f t="shared" ca="1" si="255"/>
        <v/>
      </c>
      <c r="BE512" s="599" t="str">
        <f ca="1">IF($BB512="","",VLOOKUP(BB512,Invoer!$F$15:$AU$1999,5,FALSE))</f>
        <v/>
      </c>
      <c r="BF512" s="599" t="str">
        <f ca="1">IF($BB512="","",VLOOKUP(BB512,Invoer!$F$15:$AU$1999,6,FALSE))</f>
        <v/>
      </c>
      <c r="BG512" s="599" t="str">
        <f ca="1">IF($BB512="","",VLOOKUP(BB512,Invoer!$F$15:$AU$1999,9,FALSE))</f>
        <v/>
      </c>
      <c r="BH512" s="599" t="str">
        <f ca="1">IF($BB512="","",VLOOKUP(BB512,Invoer!$F$15:$AU$1999,10,FALSE))</f>
        <v/>
      </c>
      <c r="BI512" s="599" t="str">
        <f ca="1">IF($BB512="","",VLOOKUP(BB512,Invoer!$F$15:$BB$1999,14,FALSE))</f>
        <v/>
      </c>
      <c r="BJ512" s="599" t="str">
        <f ca="1">IF($BB512="","",VLOOKUP(BB512,Invoer!$F$15:$AU$1999,11,FALSE))</f>
        <v/>
      </c>
      <c r="BK512" s="662" t="str">
        <f t="shared" ca="1" si="256"/>
        <v/>
      </c>
      <c r="BL512" s="662" t="str">
        <f t="shared" ca="1" si="257"/>
        <v/>
      </c>
      <c r="BM512" s="679" t="str">
        <f t="shared" ca="1" si="258"/>
        <v/>
      </c>
      <c r="BN512" s="662" t="str">
        <f t="shared" ca="1" si="264"/>
        <v/>
      </c>
      <c r="BO512" s="662" t="str">
        <f ca="1">IF($BB512="","",VLOOKUP(BB512,Invoer!$F$15:$AU$1999,15,FALSE))</f>
        <v/>
      </c>
      <c r="BP512" s="662" t="str">
        <f ca="1">IF($BB512="","",VLOOKUP(BB512,Invoer!$F$15:$AU$1999,24,FALSE))</f>
        <v/>
      </c>
      <c r="BQ512" s="662" t="str">
        <f ca="1">IF($BB512="","",VLOOKUP(BB512,Invoer!$F$15:$AU$1999,17,FALSE))</f>
        <v/>
      </c>
      <c r="BS512" s="73" t="e">
        <f t="shared" ca="1" si="262"/>
        <v>#VALUE!</v>
      </c>
      <c r="BT512" s="57" t="str">
        <f t="shared" ca="1" si="263"/>
        <v/>
      </c>
      <c r="DO512" s="61" t="e">
        <f ca="1">IF($DN$4&lt;3,Invoer!EB517,Invoer!EA517)</f>
        <v>#N/A</v>
      </c>
      <c r="DP512" s="599" t="str">
        <f t="shared" ca="1" si="243"/>
        <v/>
      </c>
      <c r="DQ512" s="673" t="str">
        <f ca="1">IF($DP512="","",VLOOKUP(DP512,Invoer!$F$15:$AU$1999,2,FALSE))</f>
        <v/>
      </c>
      <c r="DR512" s="599" t="str">
        <f t="shared" ca="1" si="244"/>
        <v/>
      </c>
      <c r="DS512" s="599" t="str">
        <f ca="1">IF($DP512="","",VLOOKUP(DP512,Invoer!$F$15:$AU$1999,3,FALSE))</f>
        <v/>
      </c>
      <c r="DT512" s="599" t="str">
        <f ca="1">IF($DP512="","",IF(DS512&lt;&gt;"Liq","",VLOOKUP(DP512,Invoer!$F$15:$AU$1999,4,FALSE)))</f>
        <v/>
      </c>
      <c r="DU512" s="599" t="str">
        <f ca="1">IF($DP512="","",VLOOKUP(DP512,Invoer!$F$15:$AU$1999,5,FALSE))</f>
        <v/>
      </c>
      <c r="DV512" s="599" t="str">
        <f ca="1">IF($DP512="","",VLOOKUP(DP512,Invoer!$F$15:$AU$1999,6,FALSE))</f>
        <v/>
      </c>
      <c r="DW512" s="599" t="str">
        <f ca="1">IF($DP512="","",VLOOKUP(DP512,Invoer!$F$15:$AU$1999,9,FALSE))</f>
        <v/>
      </c>
      <c r="DX512" s="599" t="str">
        <f ca="1">IF($DP512="","",VLOOKUP(DP512,Invoer!$F$15:$AU$1999,10,FALSE))</f>
        <v/>
      </c>
      <c r="DY512" s="595" t="str">
        <f ca="1">IF($DP512="","",VLOOKUP(DP512,Invoer!$F$15:$AU$1999,11,FALSE))</f>
        <v/>
      </c>
      <c r="DZ512" s="662" t="str">
        <f ca="1">IF($DP512="","",IF($DN$4&gt;2,"",VLOOKUP(DP512,Invoer!CQ:CS,3,FALSE)))</f>
        <v/>
      </c>
      <c r="EA512" s="541" t="str">
        <f ca="1">IF($DP512="","",IF(ISERROR(DQ512),0,IF($DN$4&lt;3,"",VLOOKUP(DP512,Invoer!$F$15:$AU$1999,15,FALSE))))</f>
        <v/>
      </c>
      <c r="EB512" s="595" t="str">
        <f ca="1">IF($DP512="","",IF($DN$4&lt;3,"",VLOOKUP(DP512,Invoer!$F$15:$AU$1999,19,FALSE)))</f>
        <v/>
      </c>
      <c r="EC512" s="541" t="str">
        <f ca="1">IF($DP512="","",IF(ISERROR(DQ512),0,IF($DN$4&lt;3,"",VLOOKUP(DP512,Invoer!$F$15:$AU$1999,24,FALSE))))</f>
        <v/>
      </c>
      <c r="ED512" s="541" t="str">
        <f ca="1">IF($DP512="","",IF(ISERROR(DQ512),0,IF($DN$4&lt;3,"",VLOOKUP(DP512,Invoer!$F$15:$AU$1999,17,FALSE))))</f>
        <v/>
      </c>
      <c r="EH512" s="89" t="e">
        <f ca="1">Invoer!CP517</f>
        <v>#N/A</v>
      </c>
      <c r="EI512" s="599" t="str">
        <f t="shared" ca="1" si="245"/>
        <v/>
      </c>
      <c r="EJ512" s="673" t="str">
        <f ca="1">IF(EI512="","",VLOOKUP(EI512,Invoer!$F$15:$AU$1999,2,FALSE))</f>
        <v/>
      </c>
      <c r="EK512" s="599" t="str">
        <f t="shared" ca="1" si="246"/>
        <v/>
      </c>
      <c r="EL512" s="599" t="str">
        <f ca="1">IF($EI512="","",VLOOKUP(EI512,Invoer!$F$15:$AU$1999,3,FALSE))</f>
        <v/>
      </c>
      <c r="EM512" s="599" t="str">
        <f ca="1">IF($EI512="","",IF(EL512&lt;&gt;"Liq","",VLOOKUP(EI512,Invoer!$F$15:$AU$1999,4,FALSE)))</f>
        <v/>
      </c>
      <c r="EN512" s="599" t="str">
        <f ca="1">IF($EI512="","",VLOOKUP(EI512,Invoer!$F$15:$AU$1999,6,FALSE))</f>
        <v/>
      </c>
      <c r="EO512" s="599" t="str">
        <f ca="1">IF(EI512="","",VLOOKUP(EI512,Invoer!$F$15:$AU$1999,9,FALSE))</f>
        <v/>
      </c>
      <c r="EP512" s="599" t="str">
        <f ca="1">IF(EI512="","",VLOOKUP(EI512,Invoer!$F$15:$AU$1999,10,FALSE))</f>
        <v/>
      </c>
      <c r="EQ512" s="599" t="str">
        <f ca="1">IF(EI512="","",VLOOKUP(EI512,Invoer!$F$15:$AU$1999,11,FALSE))</f>
        <v/>
      </c>
      <c r="ER512" s="662" t="str">
        <f ca="1">IF(EI512="","",VLOOKUP(EI512,Invoer!CQ:CS,3,FALSE))</f>
        <v/>
      </c>
      <c r="ES512" s="662" t="str">
        <f t="shared" ca="1" si="247"/>
        <v/>
      </c>
      <c r="ET512" s="513" t="str">
        <f t="shared" ca="1" si="248"/>
        <v/>
      </c>
      <c r="EU512" s="112" t="str">
        <f t="shared" ca="1" si="249"/>
        <v/>
      </c>
      <c r="EV512" s="83" t="s">
        <v>160</v>
      </c>
      <c r="EW512" s="682" t="str">
        <f t="shared" ca="1" si="250"/>
        <v/>
      </c>
      <c r="EX512" s="662" t="str">
        <f t="shared" ca="1" si="251"/>
        <v/>
      </c>
      <c r="EY512"/>
      <c r="EZ512" s="56" t="e">
        <f t="shared" ca="1" si="259"/>
        <v>#VALUE!</v>
      </c>
      <c r="FA512" s="56" t="e">
        <f t="shared" ca="1" si="260"/>
        <v>#VALUE!</v>
      </c>
      <c r="FE512"/>
      <c r="FI512"/>
      <c r="FJ512"/>
    </row>
    <row r="513" spans="29:166" ht="12" customHeight="1" x14ac:dyDescent="0.2">
      <c r="AC513" s="435" t="str">
        <f>IF($AC$7&lt;3,Invoer!DR518,IF($AC$7=3,Invoer!BT518,"x"))</f>
        <v>x</v>
      </c>
      <c r="AD513" s="599" t="str">
        <f t="shared" si="252"/>
        <v/>
      </c>
      <c r="AE513" s="673" t="str">
        <f>IF($AD513="","",VLOOKUP(AD513,Invoer!$F$15:$AU$1999,2,FALSE))</f>
        <v/>
      </c>
      <c r="AF513" s="599" t="str">
        <f t="shared" si="253"/>
        <v/>
      </c>
      <c r="AG513" s="599" t="str">
        <f>IF($AD513="","",VLOOKUP(AD513,Invoer!$F$15:$AU$1999,3,FALSE))</f>
        <v/>
      </c>
      <c r="AH513" s="599" t="str">
        <f>IF($AD513="","",IF(AG513&lt;&gt;"Liq","",VLOOKUP(AD513,Invoer!$F$15:$AU$1999,4,FALSE)))</f>
        <v/>
      </c>
      <c r="AI513" s="677" t="str">
        <f>IF($AD513="","",VLOOKUP(AD513,Invoer!$F$15:$AU$1999,5,FALSE))</f>
        <v/>
      </c>
      <c r="AJ513" s="599" t="str">
        <f>IF($AD513="","",VLOOKUP(AD513,Invoer!$F$15:$AU$1999,6,FALSE))</f>
        <v/>
      </c>
      <c r="AK513" s="599" t="str">
        <f>IF($AD513="","",VLOOKUP(AD513,Invoer!$F$15:$AU$1999,9,FALSE))</f>
        <v/>
      </c>
      <c r="AL513" s="599" t="str">
        <f>IF($AD513="","",VLOOKUP(AD513,Invoer!$F$15:$AU$1999,10,FALSE))</f>
        <v/>
      </c>
      <c r="AM513" s="599" t="str">
        <f>IF($AD513="","",VLOOKUP(AD513,Invoer!$F$15:$BB$1999,14,FALSE))</f>
        <v/>
      </c>
      <c r="AN513" s="599" t="str">
        <f>IF($AD513="","",VLOOKUP(AD513,Invoer!$F$15:$AU$1999,11,FALSE))</f>
        <v/>
      </c>
      <c r="AO513" s="662" t="str">
        <f>IF($AD513="","",VLOOKUP(AD513,Invoer!$F$15:$AU$1999,15,FALSE))</f>
        <v/>
      </c>
      <c r="AP513" s="599" t="str">
        <f>IF($AD513="","",VLOOKUP(AD513,Invoer!$F$15:$AU$1999,19,FALSE))</f>
        <v/>
      </c>
      <c r="AQ513" s="662" t="str">
        <f>IF($AD513="","",VLOOKUP(AD513,Invoer!$F$15:$AU$1999,24,FALSE))</f>
        <v/>
      </c>
      <c r="AR513" s="662" t="str">
        <f>IF($AD513="","",VLOOKUP(AD513,Invoer!$F$15:$AU$1999,17,FALSE))</f>
        <v/>
      </c>
      <c r="AS513" s="678" t="str">
        <f t="shared" si="261"/>
        <v/>
      </c>
      <c r="AT513" s="676" t="str">
        <f t="shared" si="241"/>
        <v/>
      </c>
      <c r="AU513" s="77" t="e">
        <f t="shared" si="242"/>
        <v>#VALUE!</v>
      </c>
      <c r="AW513" s="57"/>
      <c r="AX513" s="57"/>
      <c r="BA513" s="83" t="e">
        <f ca="1">Invoer!DW518</f>
        <v>#N/A</v>
      </c>
      <c r="BB513" s="599" t="str">
        <f t="shared" ca="1" si="254"/>
        <v/>
      </c>
      <c r="BC513" s="673" t="str">
        <f ca="1">IF($BB513="","",VLOOKUP(BB513,Invoer!$F$15:$AU$1999,2,FALSE))</f>
        <v/>
      </c>
      <c r="BD513" s="599" t="str">
        <f t="shared" ca="1" si="255"/>
        <v/>
      </c>
      <c r="BE513" s="599" t="str">
        <f ca="1">IF($BB513="","",VLOOKUP(BB513,Invoer!$F$15:$AU$1999,5,FALSE))</f>
        <v/>
      </c>
      <c r="BF513" s="599" t="str">
        <f ca="1">IF($BB513="","",VLOOKUP(BB513,Invoer!$F$15:$AU$1999,6,FALSE))</f>
        <v/>
      </c>
      <c r="BG513" s="599" t="str">
        <f ca="1">IF($BB513="","",VLOOKUP(BB513,Invoer!$F$15:$AU$1999,9,FALSE))</f>
        <v/>
      </c>
      <c r="BH513" s="599" t="str">
        <f ca="1">IF($BB513="","",VLOOKUP(BB513,Invoer!$F$15:$AU$1999,10,FALSE))</f>
        <v/>
      </c>
      <c r="BI513" s="599" t="str">
        <f ca="1">IF($BB513="","",VLOOKUP(BB513,Invoer!$F$15:$BB$1999,14,FALSE))</f>
        <v/>
      </c>
      <c r="BJ513" s="599" t="str">
        <f ca="1">IF($BB513="","",VLOOKUP(BB513,Invoer!$F$15:$AU$1999,11,FALSE))</f>
        <v/>
      </c>
      <c r="BK513" s="662" t="str">
        <f t="shared" ca="1" si="256"/>
        <v/>
      </c>
      <c r="BL513" s="662" t="str">
        <f t="shared" ca="1" si="257"/>
        <v/>
      </c>
      <c r="BM513" s="679" t="str">
        <f t="shared" ca="1" si="258"/>
        <v/>
      </c>
      <c r="BN513" s="662" t="str">
        <f t="shared" ca="1" si="264"/>
        <v/>
      </c>
      <c r="BO513" s="662" t="str">
        <f ca="1">IF($BB513="","",VLOOKUP(BB513,Invoer!$F$15:$AU$1999,15,FALSE))</f>
        <v/>
      </c>
      <c r="BP513" s="662" t="str">
        <f ca="1">IF($BB513="","",VLOOKUP(BB513,Invoer!$F$15:$AU$1999,24,FALSE))</f>
        <v/>
      </c>
      <c r="BQ513" s="662" t="str">
        <f ca="1">IF($BB513="","",VLOOKUP(BB513,Invoer!$F$15:$AU$1999,17,FALSE))</f>
        <v/>
      </c>
      <c r="BS513" s="73" t="e">
        <f t="shared" ca="1" si="262"/>
        <v>#VALUE!</v>
      </c>
      <c r="BT513" s="57" t="str">
        <f t="shared" ca="1" si="263"/>
        <v/>
      </c>
      <c r="DO513" s="61" t="e">
        <f ca="1">IF($DN$4&lt;3,Invoer!EB518,Invoer!EA518)</f>
        <v>#N/A</v>
      </c>
      <c r="DP513" s="599" t="str">
        <f t="shared" ca="1" si="243"/>
        <v/>
      </c>
      <c r="DQ513" s="673" t="str">
        <f ca="1">IF($DP513="","",VLOOKUP(DP513,Invoer!$F$15:$AU$1999,2,FALSE))</f>
        <v/>
      </c>
      <c r="DR513" s="599" t="str">
        <f t="shared" ca="1" si="244"/>
        <v/>
      </c>
      <c r="DS513" s="599" t="str">
        <f ca="1">IF($DP513="","",VLOOKUP(DP513,Invoer!$F$15:$AU$1999,3,FALSE))</f>
        <v/>
      </c>
      <c r="DT513" s="599" t="str">
        <f ca="1">IF($DP513="","",IF(DS513&lt;&gt;"Liq","",VLOOKUP(DP513,Invoer!$F$15:$AU$1999,4,FALSE)))</f>
        <v/>
      </c>
      <c r="DU513" s="599" t="str">
        <f ca="1">IF($DP513="","",VLOOKUP(DP513,Invoer!$F$15:$AU$1999,5,FALSE))</f>
        <v/>
      </c>
      <c r="DV513" s="599" t="str">
        <f ca="1">IF($DP513="","",VLOOKUP(DP513,Invoer!$F$15:$AU$1999,6,FALSE))</f>
        <v/>
      </c>
      <c r="DW513" s="599" t="str">
        <f ca="1">IF($DP513="","",VLOOKUP(DP513,Invoer!$F$15:$AU$1999,9,FALSE))</f>
        <v/>
      </c>
      <c r="DX513" s="599" t="str">
        <f ca="1">IF($DP513="","",VLOOKUP(DP513,Invoer!$F$15:$AU$1999,10,FALSE))</f>
        <v/>
      </c>
      <c r="DY513" s="595" t="str">
        <f ca="1">IF($DP513="","",VLOOKUP(DP513,Invoer!$F$15:$AU$1999,11,FALSE))</f>
        <v/>
      </c>
      <c r="DZ513" s="662" t="str">
        <f ca="1">IF($DP513="","",IF($DN$4&gt;2,"",VLOOKUP(DP513,Invoer!CQ:CS,3,FALSE)))</f>
        <v/>
      </c>
      <c r="EA513" s="541" t="str">
        <f ca="1">IF($DP513="","",IF(ISERROR(DQ513),0,IF($DN$4&lt;3,"",VLOOKUP(DP513,Invoer!$F$15:$AU$1999,15,FALSE))))</f>
        <v/>
      </c>
      <c r="EB513" s="595" t="str">
        <f ca="1">IF($DP513="","",IF($DN$4&lt;3,"",VLOOKUP(DP513,Invoer!$F$15:$AU$1999,19,FALSE)))</f>
        <v/>
      </c>
      <c r="EC513" s="541" t="str">
        <f ca="1">IF($DP513="","",IF(ISERROR(DQ513),0,IF($DN$4&lt;3,"",VLOOKUP(DP513,Invoer!$F$15:$AU$1999,24,FALSE))))</f>
        <v/>
      </c>
      <c r="ED513" s="541" t="str">
        <f ca="1">IF($DP513="","",IF(ISERROR(DQ513),0,IF($DN$4&lt;3,"",VLOOKUP(DP513,Invoer!$F$15:$AU$1999,17,FALSE))))</f>
        <v/>
      </c>
      <c r="EH513" s="89" t="e">
        <f ca="1">Invoer!CP518</f>
        <v>#N/A</v>
      </c>
      <c r="EI513" s="599" t="str">
        <f t="shared" ca="1" si="245"/>
        <v/>
      </c>
      <c r="EJ513" s="673" t="str">
        <f ca="1">IF(EI513="","",VLOOKUP(EI513,Invoer!$F$15:$AU$1999,2,FALSE))</f>
        <v/>
      </c>
      <c r="EK513" s="599" t="str">
        <f t="shared" ca="1" si="246"/>
        <v/>
      </c>
      <c r="EL513" s="599" t="str">
        <f ca="1">IF($EI513="","",VLOOKUP(EI513,Invoer!$F$15:$AU$1999,3,FALSE))</f>
        <v/>
      </c>
      <c r="EM513" s="599" t="str">
        <f ca="1">IF($EI513="","",IF(EL513&lt;&gt;"Liq","",VLOOKUP(EI513,Invoer!$F$15:$AU$1999,4,FALSE)))</f>
        <v/>
      </c>
      <c r="EN513" s="599" t="str">
        <f ca="1">IF($EI513="","",VLOOKUP(EI513,Invoer!$F$15:$AU$1999,6,FALSE))</f>
        <v/>
      </c>
      <c r="EO513" s="599" t="str">
        <f ca="1">IF(EI513="","",VLOOKUP(EI513,Invoer!$F$15:$AU$1999,9,FALSE))</f>
        <v/>
      </c>
      <c r="EP513" s="599" t="str">
        <f ca="1">IF(EI513="","",VLOOKUP(EI513,Invoer!$F$15:$AU$1999,10,FALSE))</f>
        <v/>
      </c>
      <c r="EQ513" s="599" t="str">
        <f ca="1">IF(EI513="","",VLOOKUP(EI513,Invoer!$F$15:$AU$1999,11,FALSE))</f>
        <v/>
      </c>
      <c r="ER513" s="662" t="str">
        <f ca="1">IF(EI513="","",VLOOKUP(EI513,Invoer!CQ:CS,3,FALSE))</f>
        <v/>
      </c>
      <c r="ES513" s="662" t="str">
        <f t="shared" ca="1" si="247"/>
        <v/>
      </c>
      <c r="ET513" s="513" t="str">
        <f t="shared" ca="1" si="248"/>
        <v/>
      </c>
      <c r="EU513" s="112" t="str">
        <f t="shared" ca="1" si="249"/>
        <v/>
      </c>
      <c r="EV513" s="83" t="s">
        <v>160</v>
      </c>
      <c r="EW513" s="682" t="str">
        <f t="shared" ca="1" si="250"/>
        <v/>
      </c>
      <c r="EX513" s="662" t="str">
        <f t="shared" ca="1" si="251"/>
        <v/>
      </c>
      <c r="EY513"/>
      <c r="EZ513" s="56" t="e">
        <f t="shared" ca="1" si="259"/>
        <v>#VALUE!</v>
      </c>
      <c r="FA513" s="56" t="e">
        <f t="shared" ca="1" si="260"/>
        <v>#VALUE!</v>
      </c>
      <c r="FE513"/>
      <c r="FI513"/>
      <c r="FJ513"/>
    </row>
    <row r="514" spans="29:166" ht="12" customHeight="1" x14ac:dyDescent="0.2">
      <c r="AC514" s="435" t="str">
        <f>IF($AC$7&lt;3,Invoer!DR519,IF($AC$7=3,Invoer!BT519,"x"))</f>
        <v>x</v>
      </c>
      <c r="AD514" s="599" t="str">
        <f t="shared" si="252"/>
        <v/>
      </c>
      <c r="AE514" s="673" t="str">
        <f>IF($AD514="","",VLOOKUP(AD514,Invoer!$F$15:$AU$1999,2,FALSE))</f>
        <v/>
      </c>
      <c r="AF514" s="599" t="str">
        <f t="shared" si="253"/>
        <v/>
      </c>
      <c r="AG514" s="599" t="str">
        <f>IF($AD514="","",VLOOKUP(AD514,Invoer!$F$15:$AU$1999,3,FALSE))</f>
        <v/>
      </c>
      <c r="AH514" s="599" t="str">
        <f>IF($AD514="","",IF(AG514&lt;&gt;"Liq","",VLOOKUP(AD514,Invoer!$F$15:$AU$1999,4,FALSE)))</f>
        <v/>
      </c>
      <c r="AI514" s="677" t="str">
        <f>IF($AD514="","",VLOOKUP(AD514,Invoer!$F$15:$AU$1999,5,FALSE))</f>
        <v/>
      </c>
      <c r="AJ514" s="599" t="str">
        <f>IF($AD514="","",VLOOKUP(AD514,Invoer!$F$15:$AU$1999,6,FALSE))</f>
        <v/>
      </c>
      <c r="AK514" s="599" t="str">
        <f>IF($AD514="","",VLOOKUP(AD514,Invoer!$F$15:$AU$1999,9,FALSE))</f>
        <v/>
      </c>
      <c r="AL514" s="599" t="str">
        <f>IF($AD514="","",VLOOKUP(AD514,Invoer!$F$15:$AU$1999,10,FALSE))</f>
        <v/>
      </c>
      <c r="AM514" s="599" t="str">
        <f>IF($AD514="","",VLOOKUP(AD514,Invoer!$F$15:$BB$1999,14,FALSE))</f>
        <v/>
      </c>
      <c r="AN514" s="599" t="str">
        <f>IF($AD514="","",VLOOKUP(AD514,Invoer!$F$15:$AU$1999,11,FALSE))</f>
        <v/>
      </c>
      <c r="AO514" s="662" t="str">
        <f>IF($AD514="","",VLOOKUP(AD514,Invoer!$F$15:$AU$1999,15,FALSE))</f>
        <v/>
      </c>
      <c r="AP514" s="599" t="str">
        <f>IF($AD514="","",VLOOKUP(AD514,Invoer!$F$15:$AU$1999,19,FALSE))</f>
        <v/>
      </c>
      <c r="AQ514" s="662" t="str">
        <f>IF($AD514="","",VLOOKUP(AD514,Invoer!$F$15:$AU$1999,24,FALSE))</f>
        <v/>
      </c>
      <c r="AR514" s="662" t="str">
        <f>IF($AD514="","",VLOOKUP(AD514,Invoer!$F$15:$AU$1999,17,FALSE))</f>
        <v/>
      </c>
      <c r="AS514" s="678" t="str">
        <f t="shared" si="261"/>
        <v/>
      </c>
      <c r="AT514" s="676" t="str">
        <f t="shared" si="241"/>
        <v/>
      </c>
      <c r="AU514" s="77" t="e">
        <f t="shared" si="242"/>
        <v>#VALUE!</v>
      </c>
      <c r="AW514" s="57"/>
      <c r="AX514" s="57"/>
      <c r="BA514" s="83" t="e">
        <f ca="1">Invoer!DW519</f>
        <v>#N/A</v>
      </c>
      <c r="BB514" s="599" t="str">
        <f t="shared" ca="1" si="254"/>
        <v/>
      </c>
      <c r="BC514" s="673" t="str">
        <f ca="1">IF($BB514="","",VLOOKUP(BB514,Invoer!$F$15:$AU$1999,2,FALSE))</f>
        <v/>
      </c>
      <c r="BD514" s="599" t="str">
        <f t="shared" ca="1" si="255"/>
        <v/>
      </c>
      <c r="BE514" s="599" t="str">
        <f ca="1">IF($BB514="","",VLOOKUP(BB514,Invoer!$F$15:$AU$1999,5,FALSE))</f>
        <v/>
      </c>
      <c r="BF514" s="599" t="str">
        <f ca="1">IF($BB514="","",VLOOKUP(BB514,Invoer!$F$15:$AU$1999,6,FALSE))</f>
        <v/>
      </c>
      <c r="BG514" s="599" t="str">
        <f ca="1">IF($BB514="","",VLOOKUP(BB514,Invoer!$F$15:$AU$1999,9,FALSE))</f>
        <v/>
      </c>
      <c r="BH514" s="599" t="str">
        <f ca="1">IF($BB514="","",VLOOKUP(BB514,Invoer!$F$15:$AU$1999,10,FALSE))</f>
        <v/>
      </c>
      <c r="BI514" s="599" t="str">
        <f ca="1">IF($BB514="","",VLOOKUP(BB514,Invoer!$F$15:$BB$1999,14,FALSE))</f>
        <v/>
      </c>
      <c r="BJ514" s="599" t="str">
        <f ca="1">IF($BB514="","",VLOOKUP(BB514,Invoer!$F$15:$AU$1999,11,FALSE))</f>
        <v/>
      </c>
      <c r="BK514" s="662" t="str">
        <f t="shared" ca="1" si="256"/>
        <v/>
      </c>
      <c r="BL514" s="662" t="str">
        <f t="shared" ca="1" si="257"/>
        <v/>
      </c>
      <c r="BM514" s="679" t="str">
        <f t="shared" ca="1" si="258"/>
        <v/>
      </c>
      <c r="BN514" s="662" t="str">
        <f t="shared" ca="1" si="264"/>
        <v/>
      </c>
      <c r="BO514" s="662" t="str">
        <f ca="1">IF($BB514="","",VLOOKUP(BB514,Invoer!$F$15:$AU$1999,15,FALSE))</f>
        <v/>
      </c>
      <c r="BP514" s="662" t="str">
        <f ca="1">IF($BB514="","",VLOOKUP(BB514,Invoer!$F$15:$AU$1999,24,FALSE))</f>
        <v/>
      </c>
      <c r="BQ514" s="662" t="str">
        <f ca="1">IF($BB514="","",VLOOKUP(BB514,Invoer!$F$15:$AU$1999,17,FALSE))</f>
        <v/>
      </c>
      <c r="BS514" s="73" t="e">
        <f t="shared" ca="1" si="262"/>
        <v>#VALUE!</v>
      </c>
      <c r="BT514" s="57" t="str">
        <f t="shared" ca="1" si="263"/>
        <v/>
      </c>
      <c r="DO514" s="61" t="e">
        <f ca="1">IF($DN$4&lt;3,Invoer!EB519,Invoer!EA519)</f>
        <v>#N/A</v>
      </c>
      <c r="DP514" s="599" t="str">
        <f t="shared" ca="1" si="243"/>
        <v/>
      </c>
      <c r="DQ514" s="673" t="str">
        <f ca="1">IF($DP514="","",VLOOKUP(DP514,Invoer!$F$15:$AU$1999,2,FALSE))</f>
        <v/>
      </c>
      <c r="DR514" s="599" t="str">
        <f t="shared" ca="1" si="244"/>
        <v/>
      </c>
      <c r="DS514" s="599" t="str">
        <f ca="1">IF($DP514="","",VLOOKUP(DP514,Invoer!$F$15:$AU$1999,3,FALSE))</f>
        <v/>
      </c>
      <c r="DT514" s="599" t="str">
        <f ca="1">IF($DP514="","",IF(DS514&lt;&gt;"Liq","",VLOOKUP(DP514,Invoer!$F$15:$AU$1999,4,FALSE)))</f>
        <v/>
      </c>
      <c r="DU514" s="599" t="str">
        <f ca="1">IF($DP514="","",VLOOKUP(DP514,Invoer!$F$15:$AU$1999,5,FALSE))</f>
        <v/>
      </c>
      <c r="DV514" s="599" t="str">
        <f ca="1">IF($DP514="","",VLOOKUP(DP514,Invoer!$F$15:$AU$1999,6,FALSE))</f>
        <v/>
      </c>
      <c r="DW514" s="599" t="str">
        <f ca="1">IF($DP514="","",VLOOKUP(DP514,Invoer!$F$15:$AU$1999,9,FALSE))</f>
        <v/>
      </c>
      <c r="DX514" s="599" t="str">
        <f ca="1">IF($DP514="","",VLOOKUP(DP514,Invoer!$F$15:$AU$1999,10,FALSE))</f>
        <v/>
      </c>
      <c r="DY514" s="595" t="str">
        <f ca="1">IF($DP514="","",VLOOKUP(DP514,Invoer!$F$15:$AU$1999,11,FALSE))</f>
        <v/>
      </c>
      <c r="DZ514" s="662" t="str">
        <f ca="1">IF($DP514="","",IF($DN$4&gt;2,"",VLOOKUP(DP514,Invoer!CQ:CS,3,FALSE)))</f>
        <v/>
      </c>
      <c r="EA514" s="541" t="str">
        <f ca="1">IF($DP514="","",IF(ISERROR(DQ514),0,IF($DN$4&lt;3,"",VLOOKUP(DP514,Invoer!$F$15:$AU$1999,15,FALSE))))</f>
        <v/>
      </c>
      <c r="EB514" s="595" t="str">
        <f ca="1">IF($DP514="","",IF($DN$4&lt;3,"",VLOOKUP(DP514,Invoer!$F$15:$AU$1999,19,FALSE)))</f>
        <v/>
      </c>
      <c r="EC514" s="541" t="str">
        <f ca="1">IF($DP514="","",IF(ISERROR(DQ514),0,IF($DN$4&lt;3,"",VLOOKUP(DP514,Invoer!$F$15:$AU$1999,24,FALSE))))</f>
        <v/>
      </c>
      <c r="ED514" s="541" t="str">
        <f ca="1">IF($DP514="","",IF(ISERROR(DQ514),0,IF($DN$4&lt;3,"",VLOOKUP(DP514,Invoer!$F$15:$AU$1999,17,FALSE))))</f>
        <v/>
      </c>
      <c r="EH514" s="89" t="e">
        <f ca="1">Invoer!CP519</f>
        <v>#N/A</v>
      </c>
      <c r="EI514" s="599" t="str">
        <f t="shared" ca="1" si="245"/>
        <v/>
      </c>
      <c r="EJ514" s="673" t="str">
        <f ca="1">IF(EI514="","",VLOOKUP(EI514,Invoer!$F$15:$AU$1999,2,FALSE))</f>
        <v/>
      </c>
      <c r="EK514" s="599" t="str">
        <f t="shared" ca="1" si="246"/>
        <v/>
      </c>
      <c r="EL514" s="599" t="str">
        <f ca="1">IF($EI514="","",VLOOKUP(EI514,Invoer!$F$15:$AU$1999,3,FALSE))</f>
        <v/>
      </c>
      <c r="EM514" s="599" t="str">
        <f ca="1">IF($EI514="","",IF(EL514&lt;&gt;"Liq","",VLOOKUP(EI514,Invoer!$F$15:$AU$1999,4,FALSE)))</f>
        <v/>
      </c>
      <c r="EN514" s="599" t="str">
        <f ca="1">IF($EI514="","",VLOOKUP(EI514,Invoer!$F$15:$AU$1999,6,FALSE))</f>
        <v/>
      </c>
      <c r="EO514" s="599" t="str">
        <f ca="1">IF(EI514="","",VLOOKUP(EI514,Invoer!$F$15:$AU$1999,9,FALSE))</f>
        <v/>
      </c>
      <c r="EP514" s="599" t="str">
        <f ca="1">IF(EI514="","",VLOOKUP(EI514,Invoer!$F$15:$AU$1999,10,FALSE))</f>
        <v/>
      </c>
      <c r="EQ514" s="599" t="str">
        <f ca="1">IF(EI514="","",VLOOKUP(EI514,Invoer!$F$15:$AU$1999,11,FALSE))</f>
        <v/>
      </c>
      <c r="ER514" s="662" t="str">
        <f ca="1">IF(EI514="","",VLOOKUP(EI514,Invoer!CQ:CS,3,FALSE))</f>
        <v/>
      </c>
      <c r="ES514" s="662" t="str">
        <f t="shared" ca="1" si="247"/>
        <v/>
      </c>
      <c r="ET514" s="513" t="str">
        <f t="shared" ca="1" si="248"/>
        <v/>
      </c>
      <c r="EU514" s="112" t="str">
        <f t="shared" ca="1" si="249"/>
        <v/>
      </c>
      <c r="EV514" s="83" t="s">
        <v>160</v>
      </c>
      <c r="EW514" s="682" t="str">
        <f t="shared" ca="1" si="250"/>
        <v/>
      </c>
      <c r="EX514" s="662" t="str">
        <f t="shared" ca="1" si="251"/>
        <v/>
      </c>
      <c r="EY514"/>
      <c r="EZ514" s="56" t="e">
        <f t="shared" ca="1" si="259"/>
        <v>#VALUE!</v>
      </c>
      <c r="FA514" s="56" t="e">
        <f t="shared" ca="1" si="260"/>
        <v>#VALUE!</v>
      </c>
      <c r="FE514"/>
      <c r="FI514"/>
      <c r="FJ514"/>
    </row>
    <row r="515" spans="29:166" ht="12" customHeight="1" x14ac:dyDescent="0.2">
      <c r="AC515" s="435" t="str">
        <f>IF($AC$7&lt;3,Invoer!DR520,IF($AC$7=3,Invoer!BT520,"x"))</f>
        <v>x</v>
      </c>
      <c r="AD515" s="599" t="str">
        <f t="shared" si="252"/>
        <v/>
      </c>
      <c r="AE515" s="673" t="str">
        <f>IF($AD515="","",VLOOKUP(AD515,Invoer!$F$15:$AU$1999,2,FALSE))</f>
        <v/>
      </c>
      <c r="AF515" s="599" t="str">
        <f t="shared" si="253"/>
        <v/>
      </c>
      <c r="AG515" s="599" t="str">
        <f>IF($AD515="","",VLOOKUP(AD515,Invoer!$F$15:$AU$1999,3,FALSE))</f>
        <v/>
      </c>
      <c r="AH515" s="599" t="str">
        <f>IF($AD515="","",IF(AG515&lt;&gt;"Liq","",VLOOKUP(AD515,Invoer!$F$15:$AU$1999,4,FALSE)))</f>
        <v/>
      </c>
      <c r="AI515" s="677" t="str">
        <f>IF($AD515="","",VLOOKUP(AD515,Invoer!$F$15:$AU$1999,5,FALSE))</f>
        <v/>
      </c>
      <c r="AJ515" s="599" t="str">
        <f>IF($AD515="","",VLOOKUP(AD515,Invoer!$F$15:$AU$1999,6,FALSE))</f>
        <v/>
      </c>
      <c r="AK515" s="599" t="str">
        <f>IF($AD515="","",VLOOKUP(AD515,Invoer!$F$15:$AU$1999,9,FALSE))</f>
        <v/>
      </c>
      <c r="AL515" s="599" t="str">
        <f>IF($AD515="","",VLOOKUP(AD515,Invoer!$F$15:$AU$1999,10,FALSE))</f>
        <v/>
      </c>
      <c r="AM515" s="599" t="str">
        <f>IF($AD515="","",VLOOKUP(AD515,Invoer!$F$15:$BB$1999,14,FALSE))</f>
        <v/>
      </c>
      <c r="AN515" s="599" t="str">
        <f>IF($AD515="","",VLOOKUP(AD515,Invoer!$F$15:$AU$1999,11,FALSE))</f>
        <v/>
      </c>
      <c r="AO515" s="662" t="str">
        <f>IF($AD515="","",VLOOKUP(AD515,Invoer!$F$15:$AU$1999,15,FALSE))</f>
        <v/>
      </c>
      <c r="AP515" s="599" t="str">
        <f>IF($AD515="","",VLOOKUP(AD515,Invoer!$F$15:$AU$1999,19,FALSE))</f>
        <v/>
      </c>
      <c r="AQ515" s="662" t="str">
        <f>IF($AD515="","",VLOOKUP(AD515,Invoer!$F$15:$AU$1999,24,FALSE))</f>
        <v/>
      </c>
      <c r="AR515" s="662" t="str">
        <f>IF($AD515="","",VLOOKUP(AD515,Invoer!$F$15:$AU$1999,17,FALSE))</f>
        <v/>
      </c>
      <c r="AS515" s="678" t="str">
        <f t="shared" si="261"/>
        <v/>
      </c>
      <c r="AT515" s="676" t="str">
        <f t="shared" si="241"/>
        <v/>
      </c>
      <c r="AU515" s="77" t="e">
        <f t="shared" si="242"/>
        <v>#VALUE!</v>
      </c>
      <c r="AW515" s="57"/>
      <c r="AX515" s="57"/>
      <c r="BA515" s="83" t="e">
        <f ca="1">Invoer!DW520</f>
        <v>#N/A</v>
      </c>
      <c r="BB515" s="599" t="str">
        <f t="shared" ca="1" si="254"/>
        <v/>
      </c>
      <c r="BC515" s="673" t="str">
        <f ca="1">IF($BB515="","",VLOOKUP(BB515,Invoer!$F$15:$AU$1999,2,FALSE))</f>
        <v/>
      </c>
      <c r="BD515" s="599" t="str">
        <f t="shared" ca="1" si="255"/>
        <v/>
      </c>
      <c r="BE515" s="599" t="str">
        <f ca="1">IF($BB515="","",VLOOKUP(BB515,Invoer!$F$15:$AU$1999,5,FALSE))</f>
        <v/>
      </c>
      <c r="BF515" s="599" t="str">
        <f ca="1">IF($BB515="","",VLOOKUP(BB515,Invoer!$F$15:$AU$1999,6,FALSE))</f>
        <v/>
      </c>
      <c r="BG515" s="599" t="str">
        <f ca="1">IF($BB515="","",VLOOKUP(BB515,Invoer!$F$15:$AU$1999,9,FALSE))</f>
        <v/>
      </c>
      <c r="BH515" s="599" t="str">
        <f ca="1">IF($BB515="","",VLOOKUP(BB515,Invoer!$F$15:$AU$1999,10,FALSE))</f>
        <v/>
      </c>
      <c r="BI515" s="599" t="str">
        <f ca="1">IF($BB515="","",VLOOKUP(BB515,Invoer!$F$15:$BB$1999,14,FALSE))</f>
        <v/>
      </c>
      <c r="BJ515" s="599" t="str">
        <f ca="1">IF($BB515="","",VLOOKUP(BB515,Invoer!$F$15:$AU$1999,11,FALSE))</f>
        <v/>
      </c>
      <c r="BK515" s="662" t="str">
        <f t="shared" ca="1" si="256"/>
        <v/>
      </c>
      <c r="BL515" s="662" t="str">
        <f t="shared" ca="1" si="257"/>
        <v/>
      </c>
      <c r="BM515" s="679" t="str">
        <f t="shared" ca="1" si="258"/>
        <v/>
      </c>
      <c r="BN515" s="662" t="str">
        <f t="shared" ca="1" si="264"/>
        <v/>
      </c>
      <c r="BO515" s="662" t="str">
        <f ca="1">IF($BB515="","",VLOOKUP(BB515,Invoer!$F$15:$AU$1999,15,FALSE))</f>
        <v/>
      </c>
      <c r="BP515" s="662" t="str">
        <f ca="1">IF($BB515="","",VLOOKUP(BB515,Invoer!$F$15:$AU$1999,24,FALSE))</f>
        <v/>
      </c>
      <c r="BQ515" s="662" t="str">
        <f ca="1">IF($BB515="","",VLOOKUP(BB515,Invoer!$F$15:$AU$1999,17,FALSE))</f>
        <v/>
      </c>
      <c r="BS515" s="73" t="e">
        <f t="shared" ca="1" si="262"/>
        <v>#VALUE!</v>
      </c>
      <c r="BT515" s="57" t="str">
        <f t="shared" ca="1" si="263"/>
        <v/>
      </c>
      <c r="DO515" s="61" t="e">
        <f ca="1">IF($DN$4&lt;3,Invoer!EB520,Invoer!EA520)</f>
        <v>#N/A</v>
      </c>
      <c r="DP515" s="599" t="str">
        <f t="shared" ca="1" si="243"/>
        <v/>
      </c>
      <c r="DQ515" s="673" t="str">
        <f ca="1">IF($DP515="","",VLOOKUP(DP515,Invoer!$F$15:$AU$1999,2,FALSE))</f>
        <v/>
      </c>
      <c r="DR515" s="599" t="str">
        <f t="shared" ca="1" si="244"/>
        <v/>
      </c>
      <c r="DS515" s="599" t="str">
        <f ca="1">IF($DP515="","",VLOOKUP(DP515,Invoer!$F$15:$AU$1999,3,FALSE))</f>
        <v/>
      </c>
      <c r="DT515" s="599" t="str">
        <f ca="1">IF($DP515="","",IF(DS515&lt;&gt;"Liq","",VLOOKUP(DP515,Invoer!$F$15:$AU$1999,4,FALSE)))</f>
        <v/>
      </c>
      <c r="DU515" s="599" t="str">
        <f ca="1">IF($DP515="","",VLOOKUP(DP515,Invoer!$F$15:$AU$1999,5,FALSE))</f>
        <v/>
      </c>
      <c r="DV515" s="599" t="str">
        <f ca="1">IF($DP515="","",VLOOKUP(DP515,Invoer!$F$15:$AU$1999,6,FALSE))</f>
        <v/>
      </c>
      <c r="DW515" s="599" t="str">
        <f ca="1">IF($DP515="","",VLOOKUP(DP515,Invoer!$F$15:$AU$1999,9,FALSE))</f>
        <v/>
      </c>
      <c r="DX515" s="599" t="str">
        <f ca="1">IF($DP515="","",VLOOKUP(DP515,Invoer!$F$15:$AU$1999,10,FALSE))</f>
        <v/>
      </c>
      <c r="DY515" s="595" t="str">
        <f ca="1">IF($DP515="","",VLOOKUP(DP515,Invoer!$F$15:$AU$1999,11,FALSE))</f>
        <v/>
      </c>
      <c r="DZ515" s="662" t="str">
        <f ca="1">IF($DP515="","",IF($DN$4&gt;2,"",VLOOKUP(DP515,Invoer!CQ:CS,3,FALSE)))</f>
        <v/>
      </c>
      <c r="EA515" s="541" t="str">
        <f ca="1">IF($DP515="","",IF(ISERROR(DQ515),0,IF($DN$4&lt;3,"",VLOOKUP(DP515,Invoer!$F$15:$AU$1999,15,FALSE))))</f>
        <v/>
      </c>
      <c r="EB515" s="595" t="str">
        <f ca="1">IF($DP515="","",IF($DN$4&lt;3,"",VLOOKUP(DP515,Invoer!$F$15:$AU$1999,19,FALSE)))</f>
        <v/>
      </c>
      <c r="EC515" s="541" t="str">
        <f ca="1">IF($DP515="","",IF(ISERROR(DQ515),0,IF($DN$4&lt;3,"",VLOOKUP(DP515,Invoer!$F$15:$AU$1999,24,FALSE))))</f>
        <v/>
      </c>
      <c r="ED515" s="541" t="str">
        <f ca="1">IF($DP515="","",IF(ISERROR(DQ515),0,IF($DN$4&lt;3,"",VLOOKUP(DP515,Invoer!$F$15:$AU$1999,17,FALSE))))</f>
        <v/>
      </c>
      <c r="EH515" s="89" t="e">
        <f ca="1">Invoer!CP520</f>
        <v>#N/A</v>
      </c>
      <c r="EI515" s="599" t="str">
        <f t="shared" ca="1" si="245"/>
        <v/>
      </c>
      <c r="EJ515" s="673" t="str">
        <f ca="1">IF(EI515="","",VLOOKUP(EI515,Invoer!$F$15:$AU$1999,2,FALSE))</f>
        <v/>
      </c>
      <c r="EK515" s="599" t="str">
        <f t="shared" ca="1" si="246"/>
        <v/>
      </c>
      <c r="EL515" s="599" t="str">
        <f ca="1">IF($EI515="","",VLOOKUP(EI515,Invoer!$F$15:$AU$1999,3,FALSE))</f>
        <v/>
      </c>
      <c r="EM515" s="599" t="str">
        <f ca="1">IF($EI515="","",IF(EL515&lt;&gt;"Liq","",VLOOKUP(EI515,Invoer!$F$15:$AU$1999,4,FALSE)))</f>
        <v/>
      </c>
      <c r="EN515" s="599" t="str">
        <f ca="1">IF($EI515="","",VLOOKUP(EI515,Invoer!$F$15:$AU$1999,6,FALSE))</f>
        <v/>
      </c>
      <c r="EO515" s="599" t="str">
        <f ca="1">IF(EI515="","",VLOOKUP(EI515,Invoer!$F$15:$AU$1999,9,FALSE))</f>
        <v/>
      </c>
      <c r="EP515" s="599" t="str">
        <f ca="1">IF(EI515="","",VLOOKUP(EI515,Invoer!$F$15:$AU$1999,10,FALSE))</f>
        <v/>
      </c>
      <c r="EQ515" s="599" t="str">
        <f ca="1">IF(EI515="","",VLOOKUP(EI515,Invoer!$F$15:$AU$1999,11,FALSE))</f>
        <v/>
      </c>
      <c r="ER515" s="662" t="str">
        <f ca="1">IF(EI515="","",VLOOKUP(EI515,Invoer!CQ:CS,3,FALSE))</f>
        <v/>
      </c>
      <c r="ES515" s="662" t="str">
        <f t="shared" ca="1" si="247"/>
        <v/>
      </c>
      <c r="ET515" s="513" t="str">
        <f t="shared" ca="1" si="248"/>
        <v/>
      </c>
      <c r="EU515" s="112" t="str">
        <f t="shared" ca="1" si="249"/>
        <v/>
      </c>
      <c r="EV515" s="83" t="s">
        <v>160</v>
      </c>
      <c r="EW515" s="682" t="str">
        <f t="shared" ca="1" si="250"/>
        <v/>
      </c>
      <c r="EX515" s="662" t="str">
        <f t="shared" ca="1" si="251"/>
        <v/>
      </c>
      <c r="EY515"/>
      <c r="EZ515" s="56" t="e">
        <f t="shared" ca="1" si="259"/>
        <v>#VALUE!</v>
      </c>
      <c r="FA515" s="56" t="e">
        <f t="shared" ca="1" si="260"/>
        <v>#VALUE!</v>
      </c>
      <c r="FE515"/>
      <c r="FI515"/>
      <c r="FJ515"/>
    </row>
    <row r="516" spans="29:166" ht="12" customHeight="1" x14ac:dyDescent="0.2">
      <c r="AC516" s="435" t="str">
        <f>IF($AC$7&lt;3,Invoer!DR521,IF($AC$7=3,Invoer!BT521,"x"))</f>
        <v>x</v>
      </c>
      <c r="AD516" s="599" t="str">
        <f t="shared" si="252"/>
        <v/>
      </c>
      <c r="AE516" s="673" t="str">
        <f>IF($AD516="","",VLOOKUP(AD516,Invoer!$F$15:$AU$1999,2,FALSE))</f>
        <v/>
      </c>
      <c r="AF516" s="599" t="str">
        <f t="shared" si="253"/>
        <v/>
      </c>
      <c r="AG516" s="599" t="str">
        <f>IF($AD516="","",VLOOKUP(AD516,Invoer!$F$15:$AU$1999,3,FALSE))</f>
        <v/>
      </c>
      <c r="AH516" s="599" t="str">
        <f>IF($AD516="","",IF(AG516&lt;&gt;"Liq","",VLOOKUP(AD516,Invoer!$F$15:$AU$1999,4,FALSE)))</f>
        <v/>
      </c>
      <c r="AI516" s="677" t="str">
        <f>IF($AD516="","",VLOOKUP(AD516,Invoer!$F$15:$AU$1999,5,FALSE))</f>
        <v/>
      </c>
      <c r="AJ516" s="599" t="str">
        <f>IF($AD516="","",VLOOKUP(AD516,Invoer!$F$15:$AU$1999,6,FALSE))</f>
        <v/>
      </c>
      <c r="AK516" s="599" t="str">
        <f>IF($AD516="","",VLOOKUP(AD516,Invoer!$F$15:$AU$1999,9,FALSE))</f>
        <v/>
      </c>
      <c r="AL516" s="599" t="str">
        <f>IF($AD516="","",VLOOKUP(AD516,Invoer!$F$15:$AU$1999,10,FALSE))</f>
        <v/>
      </c>
      <c r="AM516" s="599" t="str">
        <f>IF($AD516="","",VLOOKUP(AD516,Invoer!$F$15:$BB$1999,14,FALSE))</f>
        <v/>
      </c>
      <c r="AN516" s="599" t="str">
        <f>IF($AD516="","",VLOOKUP(AD516,Invoer!$F$15:$AU$1999,11,FALSE))</f>
        <v/>
      </c>
      <c r="AO516" s="662" t="str">
        <f>IF($AD516="","",VLOOKUP(AD516,Invoer!$F$15:$AU$1999,15,FALSE))</f>
        <v/>
      </c>
      <c r="AP516" s="599" t="str">
        <f>IF($AD516="","",VLOOKUP(AD516,Invoer!$F$15:$AU$1999,19,FALSE))</f>
        <v/>
      </c>
      <c r="AQ516" s="662" t="str">
        <f>IF($AD516="","",VLOOKUP(AD516,Invoer!$F$15:$AU$1999,24,FALSE))</f>
        <v/>
      </c>
      <c r="AR516" s="662" t="str">
        <f>IF($AD516="","",VLOOKUP(AD516,Invoer!$F$15:$AU$1999,17,FALSE))</f>
        <v/>
      </c>
      <c r="AS516" s="678" t="str">
        <f t="shared" si="261"/>
        <v/>
      </c>
      <c r="AT516" s="676" t="str">
        <f t="shared" si="241"/>
        <v/>
      </c>
      <c r="AU516" s="77" t="e">
        <f t="shared" si="242"/>
        <v>#VALUE!</v>
      </c>
      <c r="AW516" s="57"/>
      <c r="AX516" s="57"/>
      <c r="BA516" s="83" t="e">
        <f ca="1">Invoer!DW521</f>
        <v>#N/A</v>
      </c>
      <c r="BB516" s="599" t="str">
        <f t="shared" ca="1" si="254"/>
        <v/>
      </c>
      <c r="BC516" s="673" t="str">
        <f ca="1">IF($BB516="","",VLOOKUP(BB516,Invoer!$F$15:$AU$1999,2,FALSE))</f>
        <v/>
      </c>
      <c r="BD516" s="599" t="str">
        <f t="shared" ca="1" si="255"/>
        <v/>
      </c>
      <c r="BE516" s="599" t="str">
        <f ca="1">IF($BB516="","",VLOOKUP(BB516,Invoer!$F$15:$AU$1999,5,FALSE))</f>
        <v/>
      </c>
      <c r="BF516" s="599" t="str">
        <f ca="1">IF($BB516="","",VLOOKUP(BB516,Invoer!$F$15:$AU$1999,6,FALSE))</f>
        <v/>
      </c>
      <c r="BG516" s="599" t="str">
        <f ca="1">IF($BB516="","",VLOOKUP(BB516,Invoer!$F$15:$AU$1999,9,FALSE))</f>
        <v/>
      </c>
      <c r="BH516" s="599" t="str">
        <f ca="1">IF($BB516="","",VLOOKUP(BB516,Invoer!$F$15:$AU$1999,10,FALSE))</f>
        <v/>
      </c>
      <c r="BI516" s="599" t="str">
        <f ca="1">IF($BB516="","",VLOOKUP(BB516,Invoer!$F$15:$BB$1999,14,FALSE))</f>
        <v/>
      </c>
      <c r="BJ516" s="599" t="str">
        <f ca="1">IF($BB516="","",VLOOKUP(BB516,Invoer!$F$15:$AU$1999,11,FALSE))</f>
        <v/>
      </c>
      <c r="BK516" s="662" t="str">
        <f t="shared" ca="1" si="256"/>
        <v/>
      </c>
      <c r="BL516" s="662" t="str">
        <f t="shared" ca="1" si="257"/>
        <v/>
      </c>
      <c r="BM516" s="679" t="str">
        <f t="shared" ca="1" si="258"/>
        <v/>
      </c>
      <c r="BN516" s="662" t="str">
        <f t="shared" ca="1" si="264"/>
        <v/>
      </c>
      <c r="BO516" s="662" t="str">
        <f ca="1">IF($BB516="","",VLOOKUP(BB516,Invoer!$F$15:$AU$1999,15,FALSE))</f>
        <v/>
      </c>
      <c r="BP516" s="662" t="str">
        <f ca="1">IF($BB516="","",VLOOKUP(BB516,Invoer!$F$15:$AU$1999,24,FALSE))</f>
        <v/>
      </c>
      <c r="BQ516" s="662" t="str">
        <f ca="1">IF($BB516="","",VLOOKUP(BB516,Invoer!$F$15:$AU$1999,17,FALSE))</f>
        <v/>
      </c>
      <c r="BS516" s="73" t="e">
        <f t="shared" ca="1" si="262"/>
        <v>#VALUE!</v>
      </c>
      <c r="BT516" s="57" t="str">
        <f t="shared" ca="1" si="263"/>
        <v/>
      </c>
      <c r="DO516" s="61" t="e">
        <f ca="1">IF($DN$4&lt;3,Invoer!EB521,Invoer!EA521)</f>
        <v>#N/A</v>
      </c>
      <c r="DP516" s="599" t="str">
        <f t="shared" ca="1" si="243"/>
        <v/>
      </c>
      <c r="DQ516" s="673" t="str">
        <f ca="1">IF($DP516="","",VLOOKUP(DP516,Invoer!$F$15:$AU$1999,2,FALSE))</f>
        <v/>
      </c>
      <c r="DR516" s="599" t="str">
        <f t="shared" ca="1" si="244"/>
        <v/>
      </c>
      <c r="DS516" s="599" t="str">
        <f ca="1">IF($DP516="","",VLOOKUP(DP516,Invoer!$F$15:$AU$1999,3,FALSE))</f>
        <v/>
      </c>
      <c r="DT516" s="599" t="str">
        <f ca="1">IF($DP516="","",IF(DS516&lt;&gt;"Liq","",VLOOKUP(DP516,Invoer!$F$15:$AU$1999,4,FALSE)))</f>
        <v/>
      </c>
      <c r="DU516" s="599" t="str">
        <f ca="1">IF($DP516="","",VLOOKUP(DP516,Invoer!$F$15:$AU$1999,5,FALSE))</f>
        <v/>
      </c>
      <c r="DV516" s="599" t="str">
        <f ca="1">IF($DP516="","",VLOOKUP(DP516,Invoer!$F$15:$AU$1999,6,FALSE))</f>
        <v/>
      </c>
      <c r="DW516" s="599" t="str">
        <f ca="1">IF($DP516="","",VLOOKUP(DP516,Invoer!$F$15:$AU$1999,9,FALSE))</f>
        <v/>
      </c>
      <c r="DX516" s="599" t="str">
        <f ca="1">IF($DP516="","",VLOOKUP(DP516,Invoer!$F$15:$AU$1999,10,FALSE))</f>
        <v/>
      </c>
      <c r="DY516" s="595" t="str">
        <f ca="1">IF($DP516="","",VLOOKUP(DP516,Invoer!$F$15:$AU$1999,11,FALSE))</f>
        <v/>
      </c>
      <c r="DZ516" s="662" t="str">
        <f ca="1">IF($DP516="","",IF($DN$4&gt;2,"",VLOOKUP(DP516,Invoer!CQ:CS,3,FALSE)))</f>
        <v/>
      </c>
      <c r="EA516" s="541" t="str">
        <f ca="1">IF($DP516="","",IF(ISERROR(DQ516),0,IF($DN$4&lt;3,"",VLOOKUP(DP516,Invoer!$F$15:$AU$1999,15,FALSE))))</f>
        <v/>
      </c>
      <c r="EB516" s="595" t="str">
        <f ca="1">IF($DP516="","",IF($DN$4&lt;3,"",VLOOKUP(DP516,Invoer!$F$15:$AU$1999,19,FALSE)))</f>
        <v/>
      </c>
      <c r="EC516" s="541" t="str">
        <f ca="1">IF($DP516="","",IF(ISERROR(DQ516),0,IF($DN$4&lt;3,"",VLOOKUP(DP516,Invoer!$F$15:$AU$1999,24,FALSE))))</f>
        <v/>
      </c>
      <c r="ED516" s="541" t="str">
        <f ca="1">IF($DP516="","",IF(ISERROR(DQ516),0,IF($DN$4&lt;3,"",VLOOKUP(DP516,Invoer!$F$15:$AU$1999,17,FALSE))))</f>
        <v/>
      </c>
      <c r="EH516" s="89" t="e">
        <f ca="1">Invoer!CP521</f>
        <v>#N/A</v>
      </c>
      <c r="EI516" s="599" t="str">
        <f t="shared" ca="1" si="245"/>
        <v/>
      </c>
      <c r="EJ516" s="673" t="str">
        <f ca="1">IF(EI516="","",VLOOKUP(EI516,Invoer!$F$15:$AU$1999,2,FALSE))</f>
        <v/>
      </c>
      <c r="EK516" s="599" t="str">
        <f t="shared" ca="1" si="246"/>
        <v/>
      </c>
      <c r="EL516" s="599" t="str">
        <f ca="1">IF($EI516="","",VLOOKUP(EI516,Invoer!$F$15:$AU$1999,3,FALSE))</f>
        <v/>
      </c>
      <c r="EM516" s="599" t="str">
        <f ca="1">IF($EI516="","",IF(EL516&lt;&gt;"Liq","",VLOOKUP(EI516,Invoer!$F$15:$AU$1999,4,FALSE)))</f>
        <v/>
      </c>
      <c r="EN516" s="599" t="str">
        <f ca="1">IF($EI516="","",VLOOKUP(EI516,Invoer!$F$15:$AU$1999,6,FALSE))</f>
        <v/>
      </c>
      <c r="EO516" s="599" t="str">
        <f ca="1">IF(EI516="","",VLOOKUP(EI516,Invoer!$F$15:$AU$1999,9,FALSE))</f>
        <v/>
      </c>
      <c r="EP516" s="599" t="str">
        <f ca="1">IF(EI516="","",VLOOKUP(EI516,Invoer!$F$15:$AU$1999,10,FALSE))</f>
        <v/>
      </c>
      <c r="EQ516" s="599" t="str">
        <f ca="1">IF(EI516="","",VLOOKUP(EI516,Invoer!$F$15:$AU$1999,11,FALSE))</f>
        <v/>
      </c>
      <c r="ER516" s="662" t="str">
        <f ca="1">IF(EI516="","",VLOOKUP(EI516,Invoer!CQ:CS,3,FALSE))</f>
        <v/>
      </c>
      <c r="ES516" s="662" t="str">
        <f t="shared" ca="1" si="247"/>
        <v/>
      </c>
      <c r="ET516" s="513" t="str">
        <f t="shared" ca="1" si="248"/>
        <v/>
      </c>
      <c r="EU516" s="112" t="str">
        <f t="shared" ca="1" si="249"/>
        <v/>
      </c>
      <c r="EV516" s="83" t="s">
        <v>160</v>
      </c>
      <c r="EW516" s="682" t="str">
        <f t="shared" ca="1" si="250"/>
        <v/>
      </c>
      <c r="EX516" s="662" t="str">
        <f t="shared" ca="1" si="251"/>
        <v/>
      </c>
      <c r="EY516"/>
      <c r="EZ516" s="56" t="e">
        <f t="shared" ca="1" si="259"/>
        <v>#VALUE!</v>
      </c>
      <c r="FA516" s="56" t="e">
        <f t="shared" ca="1" si="260"/>
        <v>#VALUE!</v>
      </c>
      <c r="FE516"/>
      <c r="FI516"/>
      <c r="FJ516"/>
    </row>
    <row r="517" spans="29:166" ht="12" customHeight="1" x14ac:dyDescent="0.2">
      <c r="AC517" s="435" t="str">
        <f>IF($AC$7&lt;3,Invoer!DR522,IF($AC$7=3,Invoer!BT522,"x"))</f>
        <v>x</v>
      </c>
      <c r="AD517" s="599" t="str">
        <f t="shared" si="252"/>
        <v/>
      </c>
      <c r="AE517" s="673" t="str">
        <f>IF($AD517="","",VLOOKUP(AD517,Invoer!$F$15:$AU$1999,2,FALSE))</f>
        <v/>
      </c>
      <c r="AF517" s="599" t="str">
        <f t="shared" si="253"/>
        <v/>
      </c>
      <c r="AG517" s="599" t="str">
        <f>IF($AD517="","",VLOOKUP(AD517,Invoer!$F$15:$AU$1999,3,FALSE))</f>
        <v/>
      </c>
      <c r="AH517" s="599" t="str">
        <f>IF($AD517="","",IF(AG517&lt;&gt;"Liq","",VLOOKUP(AD517,Invoer!$F$15:$AU$1999,4,FALSE)))</f>
        <v/>
      </c>
      <c r="AI517" s="677" t="str">
        <f>IF($AD517="","",VLOOKUP(AD517,Invoer!$F$15:$AU$1999,5,FALSE))</f>
        <v/>
      </c>
      <c r="AJ517" s="599" t="str">
        <f>IF($AD517="","",VLOOKUP(AD517,Invoer!$F$15:$AU$1999,6,FALSE))</f>
        <v/>
      </c>
      <c r="AK517" s="599" t="str">
        <f>IF($AD517="","",VLOOKUP(AD517,Invoer!$F$15:$AU$1999,9,FALSE))</f>
        <v/>
      </c>
      <c r="AL517" s="599" t="str">
        <f>IF($AD517="","",VLOOKUP(AD517,Invoer!$F$15:$AU$1999,10,FALSE))</f>
        <v/>
      </c>
      <c r="AM517" s="599" t="str">
        <f>IF($AD517="","",VLOOKUP(AD517,Invoer!$F$15:$BB$1999,14,FALSE))</f>
        <v/>
      </c>
      <c r="AN517" s="599" t="str">
        <f>IF($AD517="","",VLOOKUP(AD517,Invoer!$F$15:$AU$1999,11,FALSE))</f>
        <v/>
      </c>
      <c r="AO517" s="662" t="str">
        <f>IF($AD517="","",VLOOKUP(AD517,Invoer!$F$15:$AU$1999,15,FALSE))</f>
        <v/>
      </c>
      <c r="AP517" s="599" t="str">
        <f>IF($AD517="","",VLOOKUP(AD517,Invoer!$F$15:$AU$1999,19,FALSE))</f>
        <v/>
      </c>
      <c r="AQ517" s="662" t="str">
        <f>IF($AD517="","",VLOOKUP(AD517,Invoer!$F$15:$AU$1999,24,FALSE))</f>
        <v/>
      </c>
      <c r="AR517" s="662" t="str">
        <f>IF($AD517="","",VLOOKUP(AD517,Invoer!$F$15:$AU$1999,17,FALSE))</f>
        <v/>
      </c>
      <c r="AS517" s="678" t="str">
        <f t="shared" si="261"/>
        <v/>
      </c>
      <c r="AT517" s="676" t="str">
        <f t="shared" si="241"/>
        <v/>
      </c>
      <c r="AU517" s="77" t="e">
        <f t="shared" si="242"/>
        <v>#VALUE!</v>
      </c>
      <c r="AW517" s="57"/>
      <c r="AX517" s="57"/>
      <c r="BA517" s="83" t="e">
        <f ca="1">Invoer!DW522</f>
        <v>#N/A</v>
      </c>
      <c r="BB517" s="599" t="str">
        <f t="shared" ca="1" si="254"/>
        <v/>
      </c>
      <c r="BC517" s="673" t="str">
        <f ca="1">IF($BB517="","",VLOOKUP(BB517,Invoer!$F$15:$AU$1999,2,FALSE))</f>
        <v/>
      </c>
      <c r="BD517" s="599" t="str">
        <f t="shared" ca="1" si="255"/>
        <v/>
      </c>
      <c r="BE517" s="599" t="str">
        <f ca="1">IF($BB517="","",VLOOKUP(BB517,Invoer!$F$15:$AU$1999,5,FALSE))</f>
        <v/>
      </c>
      <c r="BF517" s="599" t="str">
        <f ca="1">IF($BB517="","",VLOOKUP(BB517,Invoer!$F$15:$AU$1999,6,FALSE))</f>
        <v/>
      </c>
      <c r="BG517" s="599" t="str">
        <f ca="1">IF($BB517="","",VLOOKUP(BB517,Invoer!$F$15:$AU$1999,9,FALSE))</f>
        <v/>
      </c>
      <c r="BH517" s="599" t="str">
        <f ca="1">IF($BB517="","",VLOOKUP(BB517,Invoer!$F$15:$AU$1999,10,FALSE))</f>
        <v/>
      </c>
      <c r="BI517" s="599" t="str">
        <f ca="1">IF($BB517="","",VLOOKUP(BB517,Invoer!$F$15:$BB$1999,14,FALSE))</f>
        <v/>
      </c>
      <c r="BJ517" s="599" t="str">
        <f ca="1">IF($BB517="","",VLOOKUP(BB517,Invoer!$F$15:$AU$1999,11,FALSE))</f>
        <v/>
      </c>
      <c r="BK517" s="662" t="str">
        <f t="shared" ca="1" si="256"/>
        <v/>
      </c>
      <c r="BL517" s="662" t="str">
        <f t="shared" ca="1" si="257"/>
        <v/>
      </c>
      <c r="BM517" s="679" t="str">
        <f t="shared" ca="1" si="258"/>
        <v/>
      </c>
      <c r="BN517" s="662" t="str">
        <f t="shared" ca="1" si="264"/>
        <v/>
      </c>
      <c r="BO517" s="662" t="str">
        <f ca="1">IF($BB517="","",VLOOKUP(BB517,Invoer!$F$15:$AU$1999,15,FALSE))</f>
        <v/>
      </c>
      <c r="BP517" s="662" t="str">
        <f ca="1">IF($BB517="","",VLOOKUP(BB517,Invoer!$F$15:$AU$1999,24,FALSE))</f>
        <v/>
      </c>
      <c r="BQ517" s="662" t="str">
        <f ca="1">IF($BB517="","",VLOOKUP(BB517,Invoer!$F$15:$AU$1999,17,FALSE))</f>
        <v/>
      </c>
      <c r="BS517" s="73" t="e">
        <f t="shared" ca="1" si="262"/>
        <v>#VALUE!</v>
      </c>
      <c r="BT517" s="57" t="str">
        <f t="shared" ca="1" si="263"/>
        <v/>
      </c>
      <c r="DO517" s="61" t="e">
        <f ca="1">IF($DN$4&lt;3,Invoer!EB522,Invoer!EA522)</f>
        <v>#N/A</v>
      </c>
      <c r="DP517" s="599" t="str">
        <f t="shared" ca="1" si="243"/>
        <v/>
      </c>
      <c r="DQ517" s="673" t="str">
        <f ca="1">IF($DP517="","",VLOOKUP(DP517,Invoer!$F$15:$AU$1999,2,FALSE))</f>
        <v/>
      </c>
      <c r="DR517" s="599" t="str">
        <f t="shared" ca="1" si="244"/>
        <v/>
      </c>
      <c r="DS517" s="599" t="str">
        <f ca="1">IF($DP517="","",VLOOKUP(DP517,Invoer!$F$15:$AU$1999,3,FALSE))</f>
        <v/>
      </c>
      <c r="DT517" s="599" t="str">
        <f ca="1">IF($DP517="","",IF(DS517&lt;&gt;"Liq","",VLOOKUP(DP517,Invoer!$F$15:$AU$1999,4,FALSE)))</f>
        <v/>
      </c>
      <c r="DU517" s="599" t="str">
        <f ca="1">IF($DP517="","",VLOOKUP(DP517,Invoer!$F$15:$AU$1999,5,FALSE))</f>
        <v/>
      </c>
      <c r="DV517" s="599" t="str">
        <f ca="1">IF($DP517="","",VLOOKUP(DP517,Invoer!$F$15:$AU$1999,6,FALSE))</f>
        <v/>
      </c>
      <c r="DW517" s="599" t="str">
        <f ca="1">IF($DP517="","",VLOOKUP(DP517,Invoer!$F$15:$AU$1999,9,FALSE))</f>
        <v/>
      </c>
      <c r="DX517" s="599" t="str">
        <f ca="1">IF($DP517="","",VLOOKUP(DP517,Invoer!$F$15:$AU$1999,10,FALSE))</f>
        <v/>
      </c>
      <c r="DY517" s="595" t="str">
        <f ca="1">IF($DP517="","",VLOOKUP(DP517,Invoer!$F$15:$AU$1999,11,FALSE))</f>
        <v/>
      </c>
      <c r="DZ517" s="662" t="str">
        <f ca="1">IF($DP517="","",IF($DN$4&gt;2,"",VLOOKUP(DP517,Invoer!CQ:CS,3,FALSE)))</f>
        <v/>
      </c>
      <c r="EA517" s="541" t="str">
        <f ca="1">IF($DP517="","",IF(ISERROR(DQ517),0,IF($DN$4&lt;3,"",VLOOKUP(DP517,Invoer!$F$15:$AU$1999,15,FALSE))))</f>
        <v/>
      </c>
      <c r="EB517" s="595" t="str">
        <f ca="1">IF($DP517="","",IF($DN$4&lt;3,"",VLOOKUP(DP517,Invoer!$F$15:$AU$1999,19,FALSE)))</f>
        <v/>
      </c>
      <c r="EC517" s="541" t="str">
        <f ca="1">IF($DP517="","",IF(ISERROR(DQ517),0,IF($DN$4&lt;3,"",VLOOKUP(DP517,Invoer!$F$15:$AU$1999,24,FALSE))))</f>
        <v/>
      </c>
      <c r="ED517" s="541" t="str">
        <f ca="1">IF($DP517="","",IF(ISERROR(DQ517),0,IF($DN$4&lt;3,"",VLOOKUP(DP517,Invoer!$F$15:$AU$1999,17,FALSE))))</f>
        <v/>
      </c>
      <c r="EH517" s="89" t="e">
        <f ca="1">Invoer!CP522</f>
        <v>#N/A</v>
      </c>
      <c r="EI517" s="599" t="str">
        <f t="shared" ca="1" si="245"/>
        <v/>
      </c>
      <c r="EJ517" s="673" t="str">
        <f ca="1">IF(EI517="","",VLOOKUP(EI517,Invoer!$F$15:$AU$1999,2,FALSE))</f>
        <v/>
      </c>
      <c r="EK517" s="599" t="str">
        <f t="shared" ca="1" si="246"/>
        <v/>
      </c>
      <c r="EL517" s="599" t="str">
        <f ca="1">IF($EI517="","",VLOOKUP(EI517,Invoer!$F$15:$AU$1999,3,FALSE))</f>
        <v/>
      </c>
      <c r="EM517" s="599" t="str">
        <f ca="1">IF($EI517="","",IF(EL517&lt;&gt;"Liq","",VLOOKUP(EI517,Invoer!$F$15:$AU$1999,4,FALSE)))</f>
        <v/>
      </c>
      <c r="EN517" s="599" t="str">
        <f ca="1">IF($EI517="","",VLOOKUP(EI517,Invoer!$F$15:$AU$1999,6,FALSE))</f>
        <v/>
      </c>
      <c r="EO517" s="599" t="str">
        <f ca="1">IF(EI517="","",VLOOKUP(EI517,Invoer!$F$15:$AU$1999,9,FALSE))</f>
        <v/>
      </c>
      <c r="EP517" s="599" t="str">
        <f ca="1">IF(EI517="","",VLOOKUP(EI517,Invoer!$F$15:$AU$1999,10,FALSE))</f>
        <v/>
      </c>
      <c r="EQ517" s="599" t="str">
        <f ca="1">IF(EI517="","",VLOOKUP(EI517,Invoer!$F$15:$AU$1999,11,FALSE))</f>
        <v/>
      </c>
      <c r="ER517" s="662" t="str">
        <f ca="1">IF(EI517="","",VLOOKUP(EI517,Invoer!CQ:CS,3,FALSE))</f>
        <v/>
      </c>
      <c r="ES517" s="662" t="str">
        <f t="shared" ca="1" si="247"/>
        <v/>
      </c>
      <c r="ET517" s="513" t="str">
        <f t="shared" ca="1" si="248"/>
        <v/>
      </c>
      <c r="EU517" s="112" t="str">
        <f t="shared" ca="1" si="249"/>
        <v/>
      </c>
      <c r="EV517" s="83" t="s">
        <v>160</v>
      </c>
      <c r="EW517" s="682" t="str">
        <f t="shared" ca="1" si="250"/>
        <v/>
      </c>
      <c r="EX517" s="662" t="str">
        <f t="shared" ca="1" si="251"/>
        <v/>
      </c>
      <c r="EY517"/>
      <c r="EZ517" s="56" t="e">
        <f t="shared" ca="1" si="259"/>
        <v>#VALUE!</v>
      </c>
      <c r="FA517" s="56" t="e">
        <f t="shared" ca="1" si="260"/>
        <v>#VALUE!</v>
      </c>
      <c r="FE517"/>
      <c r="FI517"/>
      <c r="FJ517"/>
    </row>
    <row r="518" spans="29:166" ht="12" customHeight="1" x14ac:dyDescent="0.2">
      <c r="AC518" s="435" t="str">
        <f>IF($AC$7&lt;3,Invoer!DR523,IF($AC$7=3,Invoer!BT523,"x"))</f>
        <v>x</v>
      </c>
      <c r="AD518" s="599" t="str">
        <f t="shared" si="252"/>
        <v/>
      </c>
      <c r="AE518" s="673" t="str">
        <f>IF($AD518="","",VLOOKUP(AD518,Invoer!$F$15:$AU$1999,2,FALSE))</f>
        <v/>
      </c>
      <c r="AF518" s="599" t="str">
        <f t="shared" si="253"/>
        <v/>
      </c>
      <c r="AG518" s="599" t="str">
        <f>IF($AD518="","",VLOOKUP(AD518,Invoer!$F$15:$AU$1999,3,FALSE))</f>
        <v/>
      </c>
      <c r="AH518" s="599" t="str">
        <f>IF($AD518="","",IF(AG518&lt;&gt;"Liq","",VLOOKUP(AD518,Invoer!$F$15:$AU$1999,4,FALSE)))</f>
        <v/>
      </c>
      <c r="AI518" s="677" t="str">
        <f>IF($AD518="","",VLOOKUP(AD518,Invoer!$F$15:$AU$1999,5,FALSE))</f>
        <v/>
      </c>
      <c r="AJ518" s="599" t="str">
        <f>IF($AD518="","",VLOOKUP(AD518,Invoer!$F$15:$AU$1999,6,FALSE))</f>
        <v/>
      </c>
      <c r="AK518" s="599" t="str">
        <f>IF($AD518="","",VLOOKUP(AD518,Invoer!$F$15:$AU$1999,9,FALSE))</f>
        <v/>
      </c>
      <c r="AL518" s="599" t="str">
        <f>IF($AD518="","",VLOOKUP(AD518,Invoer!$F$15:$AU$1999,10,FALSE))</f>
        <v/>
      </c>
      <c r="AM518" s="599" t="str">
        <f>IF($AD518="","",VLOOKUP(AD518,Invoer!$F$15:$BB$1999,14,FALSE))</f>
        <v/>
      </c>
      <c r="AN518" s="599" t="str">
        <f>IF($AD518="","",VLOOKUP(AD518,Invoer!$F$15:$AU$1999,11,FALSE))</f>
        <v/>
      </c>
      <c r="AO518" s="662" t="str">
        <f>IF($AD518="","",VLOOKUP(AD518,Invoer!$F$15:$AU$1999,15,FALSE))</f>
        <v/>
      </c>
      <c r="AP518" s="599" t="str">
        <f>IF($AD518="","",VLOOKUP(AD518,Invoer!$F$15:$AU$1999,19,FALSE))</f>
        <v/>
      </c>
      <c r="AQ518" s="662" t="str">
        <f>IF($AD518="","",VLOOKUP(AD518,Invoer!$F$15:$AU$1999,24,FALSE))</f>
        <v/>
      </c>
      <c r="AR518" s="662" t="str">
        <f>IF($AD518="","",VLOOKUP(AD518,Invoer!$F$15:$AU$1999,17,FALSE))</f>
        <v/>
      </c>
      <c r="AS518" s="678" t="str">
        <f t="shared" si="261"/>
        <v/>
      </c>
      <c r="AT518" s="676" t="str">
        <f t="shared" si="241"/>
        <v/>
      </c>
      <c r="AU518" s="77" t="e">
        <f t="shared" si="242"/>
        <v>#VALUE!</v>
      </c>
      <c r="AW518" s="57"/>
      <c r="AX518" s="57"/>
      <c r="BA518" s="83" t="e">
        <f ca="1">Invoer!DW523</f>
        <v>#N/A</v>
      </c>
      <c r="BB518" s="599" t="str">
        <f t="shared" ca="1" si="254"/>
        <v/>
      </c>
      <c r="BC518" s="673" t="str">
        <f ca="1">IF($BB518="","",VLOOKUP(BB518,Invoer!$F$15:$AU$1999,2,FALSE))</f>
        <v/>
      </c>
      <c r="BD518" s="599" t="str">
        <f t="shared" ca="1" si="255"/>
        <v/>
      </c>
      <c r="BE518" s="599" t="str">
        <f ca="1">IF($BB518="","",VLOOKUP(BB518,Invoer!$F$15:$AU$1999,5,FALSE))</f>
        <v/>
      </c>
      <c r="BF518" s="599" t="str">
        <f ca="1">IF($BB518="","",VLOOKUP(BB518,Invoer!$F$15:$AU$1999,6,FALSE))</f>
        <v/>
      </c>
      <c r="BG518" s="599" t="str">
        <f ca="1">IF($BB518="","",VLOOKUP(BB518,Invoer!$F$15:$AU$1999,9,FALSE))</f>
        <v/>
      </c>
      <c r="BH518" s="599" t="str">
        <f ca="1">IF($BB518="","",VLOOKUP(BB518,Invoer!$F$15:$AU$1999,10,FALSE))</f>
        <v/>
      </c>
      <c r="BI518" s="599" t="str">
        <f ca="1">IF($BB518="","",VLOOKUP(BB518,Invoer!$F$15:$BB$1999,14,FALSE))</f>
        <v/>
      </c>
      <c r="BJ518" s="599" t="str">
        <f ca="1">IF($BB518="","",VLOOKUP(BB518,Invoer!$F$15:$AU$1999,11,FALSE))</f>
        <v/>
      </c>
      <c r="BK518" s="662" t="str">
        <f t="shared" ca="1" si="256"/>
        <v/>
      </c>
      <c r="BL518" s="662" t="str">
        <f t="shared" ca="1" si="257"/>
        <v/>
      </c>
      <c r="BM518" s="679" t="str">
        <f t="shared" ca="1" si="258"/>
        <v/>
      </c>
      <c r="BN518" s="662" t="str">
        <f t="shared" ca="1" si="264"/>
        <v/>
      </c>
      <c r="BO518" s="662" t="str">
        <f ca="1">IF($BB518="","",VLOOKUP(BB518,Invoer!$F$15:$AU$1999,15,FALSE))</f>
        <v/>
      </c>
      <c r="BP518" s="662" t="str">
        <f ca="1">IF($BB518="","",VLOOKUP(BB518,Invoer!$F$15:$AU$1999,24,FALSE))</f>
        <v/>
      </c>
      <c r="BQ518" s="662" t="str">
        <f ca="1">IF($BB518="","",VLOOKUP(BB518,Invoer!$F$15:$AU$1999,17,FALSE))</f>
        <v/>
      </c>
      <c r="BS518" s="73" t="e">
        <f t="shared" ca="1" si="262"/>
        <v>#VALUE!</v>
      </c>
      <c r="BT518" s="57" t="str">
        <f t="shared" ca="1" si="263"/>
        <v/>
      </c>
      <c r="DO518" s="61" t="e">
        <f ca="1">IF($DN$4&lt;3,Invoer!EB523,Invoer!EA523)</f>
        <v>#N/A</v>
      </c>
      <c r="DP518" s="599" t="str">
        <f t="shared" ca="1" si="243"/>
        <v/>
      </c>
      <c r="DQ518" s="673" t="str">
        <f ca="1">IF($DP518="","",VLOOKUP(DP518,Invoer!$F$15:$AU$1999,2,FALSE))</f>
        <v/>
      </c>
      <c r="DR518" s="599" t="str">
        <f t="shared" ca="1" si="244"/>
        <v/>
      </c>
      <c r="DS518" s="599" t="str">
        <f ca="1">IF($DP518="","",VLOOKUP(DP518,Invoer!$F$15:$AU$1999,3,FALSE))</f>
        <v/>
      </c>
      <c r="DT518" s="599" t="str">
        <f ca="1">IF($DP518="","",IF(DS518&lt;&gt;"Liq","",VLOOKUP(DP518,Invoer!$F$15:$AU$1999,4,FALSE)))</f>
        <v/>
      </c>
      <c r="DU518" s="599" t="str">
        <f ca="1">IF($DP518="","",VLOOKUP(DP518,Invoer!$F$15:$AU$1999,5,FALSE))</f>
        <v/>
      </c>
      <c r="DV518" s="599" t="str">
        <f ca="1">IF($DP518="","",VLOOKUP(DP518,Invoer!$F$15:$AU$1999,6,FALSE))</f>
        <v/>
      </c>
      <c r="DW518" s="599" t="str">
        <f ca="1">IF($DP518="","",VLOOKUP(DP518,Invoer!$F$15:$AU$1999,9,FALSE))</f>
        <v/>
      </c>
      <c r="DX518" s="599" t="str">
        <f ca="1">IF($DP518="","",VLOOKUP(DP518,Invoer!$F$15:$AU$1999,10,FALSE))</f>
        <v/>
      </c>
      <c r="DY518" s="595" t="str">
        <f ca="1">IF($DP518="","",VLOOKUP(DP518,Invoer!$F$15:$AU$1999,11,FALSE))</f>
        <v/>
      </c>
      <c r="DZ518" s="662" t="str">
        <f ca="1">IF($DP518="","",IF($DN$4&gt;2,"",VLOOKUP(DP518,Invoer!CQ:CS,3,FALSE)))</f>
        <v/>
      </c>
      <c r="EA518" s="541" t="str">
        <f ca="1">IF($DP518="","",IF(ISERROR(DQ518),0,IF($DN$4&lt;3,"",VLOOKUP(DP518,Invoer!$F$15:$AU$1999,15,FALSE))))</f>
        <v/>
      </c>
      <c r="EB518" s="595" t="str">
        <f ca="1">IF($DP518="","",IF($DN$4&lt;3,"",VLOOKUP(DP518,Invoer!$F$15:$AU$1999,19,FALSE)))</f>
        <v/>
      </c>
      <c r="EC518" s="541" t="str">
        <f ca="1">IF($DP518="","",IF(ISERROR(DQ518),0,IF($DN$4&lt;3,"",VLOOKUP(DP518,Invoer!$F$15:$AU$1999,24,FALSE))))</f>
        <v/>
      </c>
      <c r="ED518" s="541" t="str">
        <f ca="1">IF($DP518="","",IF(ISERROR(DQ518),0,IF($DN$4&lt;3,"",VLOOKUP(DP518,Invoer!$F$15:$AU$1999,17,FALSE))))</f>
        <v/>
      </c>
      <c r="EH518" s="89" t="e">
        <f ca="1">Invoer!CP523</f>
        <v>#N/A</v>
      </c>
      <c r="EI518" s="599" t="str">
        <f t="shared" ca="1" si="245"/>
        <v/>
      </c>
      <c r="EJ518" s="673" t="str">
        <f ca="1">IF(EI518="","",VLOOKUP(EI518,Invoer!$F$15:$AU$1999,2,FALSE))</f>
        <v/>
      </c>
      <c r="EK518" s="599" t="str">
        <f t="shared" ca="1" si="246"/>
        <v/>
      </c>
      <c r="EL518" s="599" t="str">
        <f ca="1">IF($EI518="","",VLOOKUP(EI518,Invoer!$F$15:$AU$1999,3,FALSE))</f>
        <v/>
      </c>
      <c r="EM518" s="599" t="str">
        <f ca="1">IF($EI518="","",IF(EL518&lt;&gt;"Liq","",VLOOKUP(EI518,Invoer!$F$15:$AU$1999,4,FALSE)))</f>
        <v/>
      </c>
      <c r="EN518" s="599" t="str">
        <f ca="1">IF($EI518="","",VLOOKUP(EI518,Invoer!$F$15:$AU$1999,6,FALSE))</f>
        <v/>
      </c>
      <c r="EO518" s="599" t="str">
        <f ca="1">IF(EI518="","",VLOOKUP(EI518,Invoer!$F$15:$AU$1999,9,FALSE))</f>
        <v/>
      </c>
      <c r="EP518" s="599" t="str">
        <f ca="1">IF(EI518="","",VLOOKUP(EI518,Invoer!$F$15:$AU$1999,10,FALSE))</f>
        <v/>
      </c>
      <c r="EQ518" s="599" t="str">
        <f ca="1">IF(EI518="","",VLOOKUP(EI518,Invoer!$F$15:$AU$1999,11,FALSE))</f>
        <v/>
      </c>
      <c r="ER518" s="662" t="str">
        <f ca="1">IF(EI518="","",VLOOKUP(EI518,Invoer!CQ:CS,3,FALSE))</f>
        <v/>
      </c>
      <c r="ES518" s="662" t="str">
        <f t="shared" ca="1" si="247"/>
        <v/>
      </c>
      <c r="ET518" s="513" t="str">
        <f t="shared" ca="1" si="248"/>
        <v/>
      </c>
      <c r="EU518" s="112" t="str">
        <f t="shared" ca="1" si="249"/>
        <v/>
      </c>
      <c r="EV518" s="83" t="s">
        <v>160</v>
      </c>
      <c r="EW518" s="682" t="str">
        <f t="shared" ca="1" si="250"/>
        <v/>
      </c>
      <c r="EX518" s="662" t="str">
        <f t="shared" ca="1" si="251"/>
        <v/>
      </c>
      <c r="EY518"/>
      <c r="EZ518" s="56" t="e">
        <f t="shared" ca="1" si="259"/>
        <v>#VALUE!</v>
      </c>
      <c r="FA518" s="56" t="e">
        <f t="shared" ca="1" si="260"/>
        <v>#VALUE!</v>
      </c>
      <c r="FE518"/>
      <c r="FI518"/>
      <c r="FJ518"/>
    </row>
    <row r="519" spans="29:166" ht="12" customHeight="1" x14ac:dyDescent="0.2">
      <c r="AC519" s="435" t="str">
        <f>IF($AC$7&lt;3,Invoer!DR524,IF($AC$7=3,Invoer!BT524,"x"))</f>
        <v>x</v>
      </c>
      <c r="AD519" s="599" t="str">
        <f t="shared" si="252"/>
        <v/>
      </c>
      <c r="AE519" s="673" t="str">
        <f>IF($AD519="","",VLOOKUP(AD519,Invoer!$F$15:$AU$1999,2,FALSE))</f>
        <v/>
      </c>
      <c r="AF519" s="599" t="str">
        <f t="shared" si="253"/>
        <v/>
      </c>
      <c r="AG519" s="599" t="str">
        <f>IF($AD519="","",VLOOKUP(AD519,Invoer!$F$15:$AU$1999,3,FALSE))</f>
        <v/>
      </c>
      <c r="AH519" s="599" t="str">
        <f>IF($AD519="","",IF(AG519&lt;&gt;"Liq","",VLOOKUP(AD519,Invoer!$F$15:$AU$1999,4,FALSE)))</f>
        <v/>
      </c>
      <c r="AI519" s="677" t="str">
        <f>IF($AD519="","",VLOOKUP(AD519,Invoer!$F$15:$AU$1999,5,FALSE))</f>
        <v/>
      </c>
      <c r="AJ519" s="599" t="str">
        <f>IF($AD519="","",VLOOKUP(AD519,Invoer!$F$15:$AU$1999,6,FALSE))</f>
        <v/>
      </c>
      <c r="AK519" s="599" t="str">
        <f>IF($AD519="","",VLOOKUP(AD519,Invoer!$F$15:$AU$1999,9,FALSE))</f>
        <v/>
      </c>
      <c r="AL519" s="599" t="str">
        <f>IF($AD519="","",VLOOKUP(AD519,Invoer!$F$15:$AU$1999,10,FALSE))</f>
        <v/>
      </c>
      <c r="AM519" s="599" t="str">
        <f>IF($AD519="","",VLOOKUP(AD519,Invoer!$F$15:$BB$1999,14,FALSE))</f>
        <v/>
      </c>
      <c r="AN519" s="599" t="str">
        <f>IF($AD519="","",VLOOKUP(AD519,Invoer!$F$15:$AU$1999,11,FALSE))</f>
        <v/>
      </c>
      <c r="AO519" s="662" t="str">
        <f>IF($AD519="","",VLOOKUP(AD519,Invoer!$F$15:$AU$1999,15,FALSE))</f>
        <v/>
      </c>
      <c r="AP519" s="599" t="str">
        <f>IF($AD519="","",VLOOKUP(AD519,Invoer!$F$15:$AU$1999,19,FALSE))</f>
        <v/>
      </c>
      <c r="AQ519" s="662" t="str">
        <f>IF($AD519="","",VLOOKUP(AD519,Invoer!$F$15:$AU$1999,24,FALSE))</f>
        <v/>
      </c>
      <c r="AR519" s="662" t="str">
        <f>IF($AD519="","",VLOOKUP(AD519,Invoer!$F$15:$AU$1999,17,FALSE))</f>
        <v/>
      </c>
      <c r="AS519" s="678" t="str">
        <f t="shared" si="261"/>
        <v/>
      </c>
      <c r="AT519" s="676" t="str">
        <f t="shared" si="241"/>
        <v/>
      </c>
      <c r="AU519" s="77" t="e">
        <f t="shared" si="242"/>
        <v>#VALUE!</v>
      </c>
      <c r="AW519" s="57"/>
      <c r="AX519" s="57"/>
      <c r="BA519" s="83" t="e">
        <f ca="1">Invoer!DW524</f>
        <v>#N/A</v>
      </c>
      <c r="BB519" s="599" t="str">
        <f t="shared" ca="1" si="254"/>
        <v/>
      </c>
      <c r="BC519" s="673" t="str">
        <f ca="1">IF($BB519="","",VLOOKUP(BB519,Invoer!$F$15:$AU$1999,2,FALSE))</f>
        <v/>
      </c>
      <c r="BD519" s="599" t="str">
        <f t="shared" ca="1" si="255"/>
        <v/>
      </c>
      <c r="BE519" s="599" t="str">
        <f ca="1">IF($BB519="","",VLOOKUP(BB519,Invoer!$F$15:$AU$1999,5,FALSE))</f>
        <v/>
      </c>
      <c r="BF519" s="599" t="str">
        <f ca="1">IF($BB519="","",VLOOKUP(BB519,Invoer!$F$15:$AU$1999,6,FALSE))</f>
        <v/>
      </c>
      <c r="BG519" s="599" t="str">
        <f ca="1">IF($BB519="","",VLOOKUP(BB519,Invoer!$F$15:$AU$1999,9,FALSE))</f>
        <v/>
      </c>
      <c r="BH519" s="599" t="str">
        <f ca="1">IF($BB519="","",VLOOKUP(BB519,Invoer!$F$15:$AU$1999,10,FALSE))</f>
        <v/>
      </c>
      <c r="BI519" s="599" t="str">
        <f ca="1">IF($BB519="","",VLOOKUP(BB519,Invoer!$F$15:$BB$1999,14,FALSE))</f>
        <v/>
      </c>
      <c r="BJ519" s="599" t="str">
        <f ca="1">IF($BB519="","",VLOOKUP(BB519,Invoer!$F$15:$AU$1999,11,FALSE))</f>
        <v/>
      </c>
      <c r="BK519" s="662" t="str">
        <f t="shared" ca="1" si="256"/>
        <v/>
      </c>
      <c r="BL519" s="662" t="str">
        <f t="shared" ca="1" si="257"/>
        <v/>
      </c>
      <c r="BM519" s="679" t="str">
        <f t="shared" ca="1" si="258"/>
        <v/>
      </c>
      <c r="BN519" s="662" t="str">
        <f t="shared" ca="1" si="264"/>
        <v/>
      </c>
      <c r="BO519" s="662" t="str">
        <f ca="1">IF($BB519="","",VLOOKUP(BB519,Invoer!$F$15:$AU$1999,15,FALSE))</f>
        <v/>
      </c>
      <c r="BP519" s="662" t="str">
        <f ca="1">IF($BB519="","",VLOOKUP(BB519,Invoer!$F$15:$AU$1999,24,FALSE))</f>
        <v/>
      </c>
      <c r="BQ519" s="662" t="str">
        <f ca="1">IF($BB519="","",VLOOKUP(BB519,Invoer!$F$15:$AU$1999,17,FALSE))</f>
        <v/>
      </c>
      <c r="BS519" s="73" t="e">
        <f t="shared" ca="1" si="262"/>
        <v>#VALUE!</v>
      </c>
      <c r="BT519" s="57" t="str">
        <f t="shared" ca="1" si="263"/>
        <v/>
      </c>
      <c r="DO519" s="61" t="e">
        <f ca="1">IF($DN$4&lt;3,Invoer!EB524,Invoer!EA524)</f>
        <v>#N/A</v>
      </c>
      <c r="DP519" s="599" t="str">
        <f t="shared" ca="1" si="243"/>
        <v/>
      </c>
      <c r="DQ519" s="673" t="str">
        <f ca="1">IF($DP519="","",VLOOKUP(DP519,Invoer!$F$15:$AU$1999,2,FALSE))</f>
        <v/>
      </c>
      <c r="DR519" s="599" t="str">
        <f t="shared" ca="1" si="244"/>
        <v/>
      </c>
      <c r="DS519" s="599" t="str">
        <f ca="1">IF($DP519="","",VLOOKUP(DP519,Invoer!$F$15:$AU$1999,3,FALSE))</f>
        <v/>
      </c>
      <c r="DT519" s="599" t="str">
        <f ca="1">IF($DP519="","",IF(DS519&lt;&gt;"Liq","",VLOOKUP(DP519,Invoer!$F$15:$AU$1999,4,FALSE)))</f>
        <v/>
      </c>
      <c r="DU519" s="599" t="str">
        <f ca="1">IF($DP519="","",VLOOKUP(DP519,Invoer!$F$15:$AU$1999,5,FALSE))</f>
        <v/>
      </c>
      <c r="DV519" s="599" t="str">
        <f ca="1">IF($DP519="","",VLOOKUP(DP519,Invoer!$F$15:$AU$1999,6,FALSE))</f>
        <v/>
      </c>
      <c r="DW519" s="599" t="str">
        <f ca="1">IF($DP519="","",VLOOKUP(DP519,Invoer!$F$15:$AU$1999,9,FALSE))</f>
        <v/>
      </c>
      <c r="DX519" s="599" t="str">
        <f ca="1">IF($DP519="","",VLOOKUP(DP519,Invoer!$F$15:$AU$1999,10,FALSE))</f>
        <v/>
      </c>
      <c r="DY519" s="595" t="str">
        <f ca="1">IF($DP519="","",VLOOKUP(DP519,Invoer!$F$15:$AU$1999,11,FALSE))</f>
        <v/>
      </c>
      <c r="DZ519" s="662" t="str">
        <f ca="1">IF($DP519="","",IF($DN$4&gt;2,"",VLOOKUP(DP519,Invoer!CQ:CS,3,FALSE)))</f>
        <v/>
      </c>
      <c r="EA519" s="541" t="str">
        <f ca="1">IF($DP519="","",IF(ISERROR(DQ519),0,IF($DN$4&lt;3,"",VLOOKUP(DP519,Invoer!$F$15:$AU$1999,15,FALSE))))</f>
        <v/>
      </c>
      <c r="EB519" s="595" t="str">
        <f ca="1">IF($DP519="","",IF($DN$4&lt;3,"",VLOOKUP(DP519,Invoer!$F$15:$AU$1999,19,FALSE)))</f>
        <v/>
      </c>
      <c r="EC519" s="541" t="str">
        <f ca="1">IF($DP519="","",IF(ISERROR(DQ519),0,IF($DN$4&lt;3,"",VLOOKUP(DP519,Invoer!$F$15:$AU$1999,24,FALSE))))</f>
        <v/>
      </c>
      <c r="ED519" s="541" t="str">
        <f ca="1">IF($DP519="","",IF(ISERROR(DQ519),0,IF($DN$4&lt;3,"",VLOOKUP(DP519,Invoer!$F$15:$AU$1999,17,FALSE))))</f>
        <v/>
      </c>
      <c r="EH519" s="89" t="e">
        <f ca="1">Invoer!CP524</f>
        <v>#N/A</v>
      </c>
      <c r="EI519" s="599" t="str">
        <f t="shared" ca="1" si="245"/>
        <v/>
      </c>
      <c r="EJ519" s="673" t="str">
        <f ca="1">IF(EI519="","",VLOOKUP(EI519,Invoer!$F$15:$AU$1999,2,FALSE))</f>
        <v/>
      </c>
      <c r="EK519" s="599" t="str">
        <f t="shared" ca="1" si="246"/>
        <v/>
      </c>
      <c r="EL519" s="599" t="str">
        <f ca="1">IF($EI519="","",VLOOKUP(EI519,Invoer!$F$15:$AU$1999,3,FALSE))</f>
        <v/>
      </c>
      <c r="EM519" s="599" t="str">
        <f ca="1">IF($EI519="","",IF(EL519&lt;&gt;"Liq","",VLOOKUP(EI519,Invoer!$F$15:$AU$1999,4,FALSE)))</f>
        <v/>
      </c>
      <c r="EN519" s="599" t="str">
        <f ca="1">IF($EI519="","",VLOOKUP(EI519,Invoer!$F$15:$AU$1999,6,FALSE))</f>
        <v/>
      </c>
      <c r="EO519" s="599" t="str">
        <f ca="1">IF(EI519="","",VLOOKUP(EI519,Invoer!$F$15:$AU$1999,9,FALSE))</f>
        <v/>
      </c>
      <c r="EP519" s="599" t="str">
        <f ca="1">IF(EI519="","",VLOOKUP(EI519,Invoer!$F$15:$AU$1999,10,FALSE))</f>
        <v/>
      </c>
      <c r="EQ519" s="599" t="str">
        <f ca="1">IF(EI519="","",VLOOKUP(EI519,Invoer!$F$15:$AU$1999,11,FALSE))</f>
        <v/>
      </c>
      <c r="ER519" s="662" t="str">
        <f ca="1">IF(EI519="","",VLOOKUP(EI519,Invoer!CQ:CS,3,FALSE))</f>
        <v/>
      </c>
      <c r="ES519" s="662" t="str">
        <f t="shared" ca="1" si="247"/>
        <v/>
      </c>
      <c r="ET519" s="513" t="str">
        <f t="shared" ca="1" si="248"/>
        <v/>
      </c>
      <c r="EU519" s="112" t="str">
        <f t="shared" ca="1" si="249"/>
        <v/>
      </c>
      <c r="EV519" s="83" t="s">
        <v>160</v>
      </c>
      <c r="EW519" s="682" t="str">
        <f t="shared" ca="1" si="250"/>
        <v/>
      </c>
      <c r="EX519" s="662" t="str">
        <f t="shared" ca="1" si="251"/>
        <v/>
      </c>
      <c r="EY519"/>
      <c r="EZ519" s="56" t="e">
        <f t="shared" ca="1" si="259"/>
        <v>#VALUE!</v>
      </c>
      <c r="FA519" s="56" t="e">
        <f t="shared" ca="1" si="260"/>
        <v>#VALUE!</v>
      </c>
      <c r="FE519"/>
      <c r="FI519"/>
      <c r="FJ519"/>
    </row>
    <row r="520" spans="29:166" ht="12" customHeight="1" x14ac:dyDescent="0.2">
      <c r="AC520" s="435" t="str">
        <f>IF($AC$7&lt;3,Invoer!DR525,IF($AC$7=3,Invoer!BT525,"x"))</f>
        <v>x</v>
      </c>
      <c r="AD520" s="599" t="str">
        <f t="shared" si="252"/>
        <v/>
      </c>
      <c r="AE520" s="673" t="str">
        <f>IF($AD520="","",VLOOKUP(AD520,Invoer!$F$15:$AU$1999,2,FALSE))</f>
        <v/>
      </c>
      <c r="AF520" s="599" t="str">
        <f t="shared" si="253"/>
        <v/>
      </c>
      <c r="AG520" s="599" t="str">
        <f>IF($AD520="","",VLOOKUP(AD520,Invoer!$F$15:$AU$1999,3,FALSE))</f>
        <v/>
      </c>
      <c r="AH520" s="599" t="str">
        <f>IF($AD520="","",IF(AG520&lt;&gt;"Liq","",VLOOKUP(AD520,Invoer!$F$15:$AU$1999,4,FALSE)))</f>
        <v/>
      </c>
      <c r="AI520" s="677" t="str">
        <f>IF($AD520="","",VLOOKUP(AD520,Invoer!$F$15:$AU$1999,5,FALSE))</f>
        <v/>
      </c>
      <c r="AJ520" s="599" t="str">
        <f>IF($AD520="","",VLOOKUP(AD520,Invoer!$F$15:$AU$1999,6,FALSE))</f>
        <v/>
      </c>
      <c r="AK520" s="599" t="str">
        <f>IF($AD520="","",VLOOKUP(AD520,Invoer!$F$15:$AU$1999,9,FALSE))</f>
        <v/>
      </c>
      <c r="AL520" s="599" t="str">
        <f>IF($AD520="","",VLOOKUP(AD520,Invoer!$F$15:$AU$1999,10,FALSE))</f>
        <v/>
      </c>
      <c r="AM520" s="599" t="str">
        <f>IF($AD520="","",VLOOKUP(AD520,Invoer!$F$15:$BB$1999,14,FALSE))</f>
        <v/>
      </c>
      <c r="AN520" s="599" t="str">
        <f>IF($AD520="","",VLOOKUP(AD520,Invoer!$F$15:$AU$1999,11,FALSE))</f>
        <v/>
      </c>
      <c r="AO520" s="662" t="str">
        <f>IF($AD520="","",VLOOKUP(AD520,Invoer!$F$15:$AU$1999,15,FALSE))</f>
        <v/>
      </c>
      <c r="AP520" s="599" t="str">
        <f>IF($AD520="","",VLOOKUP(AD520,Invoer!$F$15:$AU$1999,19,FALSE))</f>
        <v/>
      </c>
      <c r="AQ520" s="662" t="str">
        <f>IF($AD520="","",VLOOKUP(AD520,Invoer!$F$15:$AU$1999,24,FALSE))</f>
        <v/>
      </c>
      <c r="AR520" s="662" t="str">
        <f>IF($AD520="","",VLOOKUP(AD520,Invoer!$F$15:$AU$1999,17,FALSE))</f>
        <v/>
      </c>
      <c r="AS520" s="678" t="str">
        <f t="shared" si="261"/>
        <v/>
      </c>
      <c r="AT520" s="676" t="str">
        <f t="shared" si="241"/>
        <v/>
      </c>
      <c r="AU520" s="77" t="e">
        <f t="shared" si="242"/>
        <v>#VALUE!</v>
      </c>
      <c r="AW520" s="57"/>
      <c r="AX520" s="57"/>
      <c r="BA520" s="83" t="e">
        <f ca="1">Invoer!DW525</f>
        <v>#N/A</v>
      </c>
      <c r="BB520" s="599" t="str">
        <f t="shared" ca="1" si="254"/>
        <v/>
      </c>
      <c r="BC520" s="673" t="str">
        <f ca="1">IF($BB520="","",VLOOKUP(BB520,Invoer!$F$15:$AU$1999,2,FALSE))</f>
        <v/>
      </c>
      <c r="BD520" s="599" t="str">
        <f t="shared" ca="1" si="255"/>
        <v/>
      </c>
      <c r="BE520" s="599" t="str">
        <f ca="1">IF($BB520="","",VLOOKUP(BB520,Invoer!$F$15:$AU$1999,5,FALSE))</f>
        <v/>
      </c>
      <c r="BF520" s="599" t="str">
        <f ca="1">IF($BB520="","",VLOOKUP(BB520,Invoer!$F$15:$AU$1999,6,FALSE))</f>
        <v/>
      </c>
      <c r="BG520" s="599" t="str">
        <f ca="1">IF($BB520="","",VLOOKUP(BB520,Invoer!$F$15:$AU$1999,9,FALSE))</f>
        <v/>
      </c>
      <c r="BH520" s="599" t="str">
        <f ca="1">IF($BB520="","",VLOOKUP(BB520,Invoer!$F$15:$AU$1999,10,FALSE))</f>
        <v/>
      </c>
      <c r="BI520" s="599" t="str">
        <f ca="1">IF($BB520="","",VLOOKUP(BB520,Invoer!$F$15:$BB$1999,14,FALSE))</f>
        <v/>
      </c>
      <c r="BJ520" s="599" t="str">
        <f ca="1">IF($BB520="","",VLOOKUP(BB520,Invoer!$F$15:$AU$1999,11,FALSE))</f>
        <v/>
      </c>
      <c r="BK520" s="662" t="str">
        <f t="shared" ca="1" si="256"/>
        <v/>
      </c>
      <c r="BL520" s="662" t="str">
        <f t="shared" ca="1" si="257"/>
        <v/>
      </c>
      <c r="BM520" s="679" t="str">
        <f t="shared" ca="1" si="258"/>
        <v/>
      </c>
      <c r="BN520" s="662" t="str">
        <f t="shared" ca="1" si="264"/>
        <v/>
      </c>
      <c r="BO520" s="662" t="str">
        <f ca="1">IF($BB520="","",VLOOKUP(BB520,Invoer!$F$15:$AU$1999,15,FALSE))</f>
        <v/>
      </c>
      <c r="BP520" s="662" t="str">
        <f ca="1">IF($BB520="","",VLOOKUP(BB520,Invoer!$F$15:$AU$1999,24,FALSE))</f>
        <v/>
      </c>
      <c r="BQ520" s="662" t="str">
        <f ca="1">IF($BB520="","",VLOOKUP(BB520,Invoer!$F$15:$AU$1999,17,FALSE))</f>
        <v/>
      </c>
      <c r="BS520" s="73" t="e">
        <f t="shared" ca="1" si="262"/>
        <v>#VALUE!</v>
      </c>
      <c r="BT520" s="57" t="str">
        <f t="shared" ca="1" si="263"/>
        <v/>
      </c>
      <c r="DO520" s="61" t="e">
        <f ca="1">IF($DN$4&lt;3,Invoer!EB525,Invoer!EA525)</f>
        <v>#N/A</v>
      </c>
      <c r="DP520" s="599" t="str">
        <f t="shared" ca="1" si="243"/>
        <v/>
      </c>
      <c r="DQ520" s="673" t="str">
        <f ca="1">IF($DP520="","",VLOOKUP(DP520,Invoer!$F$15:$AU$1999,2,FALSE))</f>
        <v/>
      </c>
      <c r="DR520" s="599" t="str">
        <f t="shared" ca="1" si="244"/>
        <v/>
      </c>
      <c r="DS520" s="599" t="str">
        <f ca="1">IF($DP520="","",VLOOKUP(DP520,Invoer!$F$15:$AU$1999,3,FALSE))</f>
        <v/>
      </c>
      <c r="DT520" s="599" t="str">
        <f ca="1">IF($DP520="","",IF(DS520&lt;&gt;"Liq","",VLOOKUP(DP520,Invoer!$F$15:$AU$1999,4,FALSE)))</f>
        <v/>
      </c>
      <c r="DU520" s="599" t="str">
        <f ca="1">IF($DP520="","",VLOOKUP(DP520,Invoer!$F$15:$AU$1999,5,FALSE))</f>
        <v/>
      </c>
      <c r="DV520" s="599" t="str">
        <f ca="1">IF($DP520="","",VLOOKUP(DP520,Invoer!$F$15:$AU$1999,6,FALSE))</f>
        <v/>
      </c>
      <c r="DW520" s="599" t="str">
        <f ca="1">IF($DP520="","",VLOOKUP(DP520,Invoer!$F$15:$AU$1999,9,FALSE))</f>
        <v/>
      </c>
      <c r="DX520" s="599" t="str">
        <f ca="1">IF($DP520="","",VLOOKUP(DP520,Invoer!$F$15:$AU$1999,10,FALSE))</f>
        <v/>
      </c>
      <c r="DY520" s="595" t="str">
        <f ca="1">IF($DP520="","",VLOOKUP(DP520,Invoer!$F$15:$AU$1999,11,FALSE))</f>
        <v/>
      </c>
      <c r="DZ520" s="662" t="str">
        <f ca="1">IF($DP520="","",IF($DN$4&gt;2,"",VLOOKUP(DP520,Invoer!CQ:CS,3,FALSE)))</f>
        <v/>
      </c>
      <c r="EA520" s="541" t="str">
        <f ca="1">IF($DP520="","",IF(ISERROR(DQ520),0,IF($DN$4&lt;3,"",VLOOKUP(DP520,Invoer!$F$15:$AU$1999,15,FALSE))))</f>
        <v/>
      </c>
      <c r="EB520" s="595" t="str">
        <f ca="1">IF($DP520="","",IF($DN$4&lt;3,"",VLOOKUP(DP520,Invoer!$F$15:$AU$1999,19,FALSE)))</f>
        <v/>
      </c>
      <c r="EC520" s="541" t="str">
        <f ca="1">IF($DP520="","",IF(ISERROR(DQ520),0,IF($DN$4&lt;3,"",VLOOKUP(DP520,Invoer!$F$15:$AU$1999,24,FALSE))))</f>
        <v/>
      </c>
      <c r="ED520" s="541" t="str">
        <f ca="1">IF($DP520="","",IF(ISERROR(DQ520),0,IF($DN$4&lt;3,"",VLOOKUP(DP520,Invoer!$F$15:$AU$1999,17,FALSE))))</f>
        <v/>
      </c>
      <c r="EH520" s="89" t="e">
        <f ca="1">Invoer!CP525</f>
        <v>#N/A</v>
      </c>
      <c r="EI520" s="599" t="str">
        <f t="shared" ca="1" si="245"/>
        <v/>
      </c>
      <c r="EJ520" s="673" t="str">
        <f ca="1">IF(EI520="","",VLOOKUP(EI520,Invoer!$F$15:$AU$1999,2,FALSE))</f>
        <v/>
      </c>
      <c r="EK520" s="599" t="str">
        <f t="shared" ca="1" si="246"/>
        <v/>
      </c>
      <c r="EL520" s="599" t="str">
        <f ca="1">IF($EI520="","",VLOOKUP(EI520,Invoer!$F$15:$AU$1999,3,FALSE))</f>
        <v/>
      </c>
      <c r="EM520" s="599" t="str">
        <f ca="1">IF($EI520="","",IF(EL520&lt;&gt;"Liq","",VLOOKUP(EI520,Invoer!$F$15:$AU$1999,4,FALSE)))</f>
        <v/>
      </c>
      <c r="EN520" s="599" t="str">
        <f ca="1">IF($EI520="","",VLOOKUP(EI520,Invoer!$F$15:$AU$1999,6,FALSE))</f>
        <v/>
      </c>
      <c r="EO520" s="599" t="str">
        <f ca="1">IF(EI520="","",VLOOKUP(EI520,Invoer!$F$15:$AU$1999,9,FALSE))</f>
        <v/>
      </c>
      <c r="EP520" s="599" t="str">
        <f ca="1">IF(EI520="","",VLOOKUP(EI520,Invoer!$F$15:$AU$1999,10,FALSE))</f>
        <v/>
      </c>
      <c r="EQ520" s="599" t="str">
        <f ca="1">IF(EI520="","",VLOOKUP(EI520,Invoer!$F$15:$AU$1999,11,FALSE))</f>
        <v/>
      </c>
      <c r="ER520" s="662" t="str">
        <f ca="1">IF(EI520="","",VLOOKUP(EI520,Invoer!CQ:CS,3,FALSE))</f>
        <v/>
      </c>
      <c r="ES520" s="662" t="str">
        <f t="shared" ca="1" si="247"/>
        <v/>
      </c>
      <c r="ET520" s="513" t="str">
        <f t="shared" ca="1" si="248"/>
        <v/>
      </c>
      <c r="EU520" s="112" t="str">
        <f t="shared" ca="1" si="249"/>
        <v/>
      </c>
      <c r="EV520" s="83" t="s">
        <v>160</v>
      </c>
      <c r="EW520" s="682" t="str">
        <f t="shared" ca="1" si="250"/>
        <v/>
      </c>
      <c r="EX520" s="662" t="str">
        <f t="shared" ca="1" si="251"/>
        <v/>
      </c>
      <c r="EY520"/>
      <c r="EZ520" s="56" t="e">
        <f t="shared" ca="1" si="259"/>
        <v>#VALUE!</v>
      </c>
      <c r="FA520" s="56" t="e">
        <f t="shared" ca="1" si="260"/>
        <v>#VALUE!</v>
      </c>
      <c r="FE520"/>
      <c r="FI520"/>
      <c r="FJ520"/>
    </row>
    <row r="521" spans="29:166" ht="12" customHeight="1" x14ac:dyDescent="0.2">
      <c r="AC521" s="435" t="str">
        <f>IF($AC$7&lt;3,Invoer!DR526,IF($AC$7=3,Invoer!BT526,"x"))</f>
        <v>x</v>
      </c>
      <c r="AD521" s="599" t="str">
        <f t="shared" si="252"/>
        <v/>
      </c>
      <c r="AE521" s="673" t="str">
        <f>IF($AD521="","",VLOOKUP(AD521,Invoer!$F$15:$AU$1999,2,FALSE))</f>
        <v/>
      </c>
      <c r="AF521" s="599" t="str">
        <f t="shared" si="253"/>
        <v/>
      </c>
      <c r="AG521" s="599" t="str">
        <f>IF($AD521="","",VLOOKUP(AD521,Invoer!$F$15:$AU$1999,3,FALSE))</f>
        <v/>
      </c>
      <c r="AH521" s="599" t="str">
        <f>IF($AD521="","",IF(AG521&lt;&gt;"Liq","",VLOOKUP(AD521,Invoer!$F$15:$AU$1999,4,FALSE)))</f>
        <v/>
      </c>
      <c r="AI521" s="677" t="str">
        <f>IF($AD521="","",VLOOKUP(AD521,Invoer!$F$15:$AU$1999,5,FALSE))</f>
        <v/>
      </c>
      <c r="AJ521" s="599" t="str">
        <f>IF($AD521="","",VLOOKUP(AD521,Invoer!$F$15:$AU$1999,6,FALSE))</f>
        <v/>
      </c>
      <c r="AK521" s="599" t="str">
        <f>IF($AD521="","",VLOOKUP(AD521,Invoer!$F$15:$AU$1999,9,FALSE))</f>
        <v/>
      </c>
      <c r="AL521" s="599" t="str">
        <f>IF($AD521="","",VLOOKUP(AD521,Invoer!$F$15:$AU$1999,10,FALSE))</f>
        <v/>
      </c>
      <c r="AM521" s="599" t="str">
        <f>IF($AD521="","",VLOOKUP(AD521,Invoer!$F$15:$BB$1999,14,FALSE))</f>
        <v/>
      </c>
      <c r="AN521" s="599" t="str">
        <f>IF($AD521="","",VLOOKUP(AD521,Invoer!$F$15:$AU$1999,11,FALSE))</f>
        <v/>
      </c>
      <c r="AO521" s="662" t="str">
        <f>IF($AD521="","",VLOOKUP(AD521,Invoer!$F$15:$AU$1999,15,FALSE))</f>
        <v/>
      </c>
      <c r="AP521" s="599" t="str">
        <f>IF($AD521="","",VLOOKUP(AD521,Invoer!$F$15:$AU$1999,19,FALSE))</f>
        <v/>
      </c>
      <c r="AQ521" s="662" t="str">
        <f>IF($AD521="","",VLOOKUP(AD521,Invoer!$F$15:$AU$1999,24,FALSE))</f>
        <v/>
      </c>
      <c r="AR521" s="662" t="str">
        <f>IF($AD521="","",VLOOKUP(AD521,Invoer!$F$15:$AU$1999,17,FALSE))</f>
        <v/>
      </c>
      <c r="AS521" s="678" t="str">
        <f t="shared" si="261"/>
        <v/>
      </c>
      <c r="AT521" s="676" t="str">
        <f t="shared" si="241"/>
        <v/>
      </c>
      <c r="AU521" s="77" t="e">
        <f t="shared" si="242"/>
        <v>#VALUE!</v>
      </c>
      <c r="AW521" s="57"/>
      <c r="AX521" s="57"/>
      <c r="BA521" s="83" t="e">
        <f ca="1">Invoer!DW526</f>
        <v>#N/A</v>
      </c>
      <c r="BB521" s="599" t="str">
        <f t="shared" ca="1" si="254"/>
        <v/>
      </c>
      <c r="BC521" s="673" t="str">
        <f ca="1">IF($BB521="","",VLOOKUP(BB521,Invoer!$F$15:$AU$1999,2,FALSE))</f>
        <v/>
      </c>
      <c r="BD521" s="599" t="str">
        <f t="shared" ca="1" si="255"/>
        <v/>
      </c>
      <c r="BE521" s="599" t="str">
        <f ca="1">IF($BB521="","",VLOOKUP(BB521,Invoer!$F$15:$AU$1999,5,FALSE))</f>
        <v/>
      </c>
      <c r="BF521" s="599" t="str">
        <f ca="1">IF($BB521="","",VLOOKUP(BB521,Invoer!$F$15:$AU$1999,6,FALSE))</f>
        <v/>
      </c>
      <c r="BG521" s="599" t="str">
        <f ca="1">IF($BB521="","",VLOOKUP(BB521,Invoer!$F$15:$AU$1999,9,FALSE))</f>
        <v/>
      </c>
      <c r="BH521" s="599" t="str">
        <f ca="1">IF($BB521="","",VLOOKUP(BB521,Invoer!$F$15:$AU$1999,10,FALSE))</f>
        <v/>
      </c>
      <c r="BI521" s="599" t="str">
        <f ca="1">IF($BB521="","",VLOOKUP(BB521,Invoer!$F$15:$BB$1999,14,FALSE))</f>
        <v/>
      </c>
      <c r="BJ521" s="599" t="str">
        <f ca="1">IF($BB521="","",VLOOKUP(BB521,Invoer!$F$15:$AU$1999,11,FALSE))</f>
        <v/>
      </c>
      <c r="BK521" s="662" t="str">
        <f t="shared" ca="1" si="256"/>
        <v/>
      </c>
      <c r="BL521" s="662" t="str">
        <f t="shared" ca="1" si="257"/>
        <v/>
      </c>
      <c r="BM521" s="679" t="str">
        <f t="shared" ca="1" si="258"/>
        <v/>
      </c>
      <c r="BN521" s="662" t="str">
        <f t="shared" ca="1" si="264"/>
        <v/>
      </c>
      <c r="BO521" s="662" t="str">
        <f ca="1">IF($BB521="","",VLOOKUP(BB521,Invoer!$F$15:$AU$1999,15,FALSE))</f>
        <v/>
      </c>
      <c r="BP521" s="662" t="str">
        <f ca="1">IF($BB521="","",VLOOKUP(BB521,Invoer!$F$15:$AU$1999,24,FALSE))</f>
        <v/>
      </c>
      <c r="BQ521" s="662" t="str">
        <f ca="1">IF($BB521="","",VLOOKUP(BB521,Invoer!$F$15:$AU$1999,17,FALSE))</f>
        <v/>
      </c>
      <c r="BS521" s="73" t="e">
        <f t="shared" ca="1" si="262"/>
        <v>#VALUE!</v>
      </c>
      <c r="BT521" s="57" t="str">
        <f t="shared" ca="1" si="263"/>
        <v/>
      </c>
      <c r="DO521" s="61" t="e">
        <f ca="1">IF($DN$4&lt;3,Invoer!EB526,Invoer!EA526)</f>
        <v>#N/A</v>
      </c>
      <c r="DP521" s="599" t="str">
        <f t="shared" ca="1" si="243"/>
        <v/>
      </c>
      <c r="DQ521" s="673" t="str">
        <f ca="1">IF($DP521="","",VLOOKUP(DP521,Invoer!$F$15:$AU$1999,2,FALSE))</f>
        <v/>
      </c>
      <c r="DR521" s="599" t="str">
        <f t="shared" ca="1" si="244"/>
        <v/>
      </c>
      <c r="DS521" s="599" t="str">
        <f ca="1">IF($DP521="","",VLOOKUP(DP521,Invoer!$F$15:$AU$1999,3,FALSE))</f>
        <v/>
      </c>
      <c r="DT521" s="599" t="str">
        <f ca="1">IF($DP521="","",IF(DS521&lt;&gt;"Liq","",VLOOKUP(DP521,Invoer!$F$15:$AU$1999,4,FALSE)))</f>
        <v/>
      </c>
      <c r="DU521" s="599" t="str">
        <f ca="1">IF($DP521="","",VLOOKUP(DP521,Invoer!$F$15:$AU$1999,5,FALSE))</f>
        <v/>
      </c>
      <c r="DV521" s="599" t="str">
        <f ca="1">IF($DP521="","",VLOOKUP(DP521,Invoer!$F$15:$AU$1999,6,FALSE))</f>
        <v/>
      </c>
      <c r="DW521" s="599" t="str">
        <f ca="1">IF($DP521="","",VLOOKUP(DP521,Invoer!$F$15:$AU$1999,9,FALSE))</f>
        <v/>
      </c>
      <c r="DX521" s="599" t="str">
        <f ca="1">IF($DP521="","",VLOOKUP(DP521,Invoer!$F$15:$AU$1999,10,FALSE))</f>
        <v/>
      </c>
      <c r="DY521" s="595" t="str">
        <f ca="1">IF($DP521="","",VLOOKUP(DP521,Invoer!$F$15:$AU$1999,11,FALSE))</f>
        <v/>
      </c>
      <c r="DZ521" s="662" t="str">
        <f ca="1">IF($DP521="","",IF($DN$4&gt;2,"",VLOOKUP(DP521,Invoer!CQ:CS,3,FALSE)))</f>
        <v/>
      </c>
      <c r="EA521" s="541" t="str">
        <f ca="1">IF($DP521="","",IF(ISERROR(DQ521),0,IF($DN$4&lt;3,"",VLOOKUP(DP521,Invoer!$F$15:$AU$1999,15,FALSE))))</f>
        <v/>
      </c>
      <c r="EB521" s="595" t="str">
        <f ca="1">IF($DP521="","",IF($DN$4&lt;3,"",VLOOKUP(DP521,Invoer!$F$15:$AU$1999,19,FALSE)))</f>
        <v/>
      </c>
      <c r="EC521" s="541" t="str">
        <f ca="1">IF($DP521="","",IF(ISERROR(DQ521),0,IF($DN$4&lt;3,"",VLOOKUP(DP521,Invoer!$F$15:$AU$1999,24,FALSE))))</f>
        <v/>
      </c>
      <c r="ED521" s="541" t="str">
        <f ca="1">IF($DP521="","",IF(ISERROR(DQ521),0,IF($DN$4&lt;3,"",VLOOKUP(DP521,Invoer!$F$15:$AU$1999,17,FALSE))))</f>
        <v/>
      </c>
      <c r="EH521" s="89" t="e">
        <f ca="1">Invoer!CP526</f>
        <v>#N/A</v>
      </c>
      <c r="EI521" s="599" t="str">
        <f t="shared" ca="1" si="245"/>
        <v/>
      </c>
      <c r="EJ521" s="673" t="str">
        <f ca="1">IF(EI521="","",VLOOKUP(EI521,Invoer!$F$15:$AU$1999,2,FALSE))</f>
        <v/>
      </c>
      <c r="EK521" s="599" t="str">
        <f t="shared" ca="1" si="246"/>
        <v/>
      </c>
      <c r="EL521" s="599" t="str">
        <f ca="1">IF($EI521="","",VLOOKUP(EI521,Invoer!$F$15:$AU$1999,3,FALSE))</f>
        <v/>
      </c>
      <c r="EM521" s="599" t="str">
        <f ca="1">IF($EI521="","",IF(EL521&lt;&gt;"Liq","",VLOOKUP(EI521,Invoer!$F$15:$AU$1999,4,FALSE)))</f>
        <v/>
      </c>
      <c r="EN521" s="599" t="str">
        <f ca="1">IF($EI521="","",VLOOKUP(EI521,Invoer!$F$15:$AU$1999,6,FALSE))</f>
        <v/>
      </c>
      <c r="EO521" s="599" t="str">
        <f ca="1">IF(EI521="","",VLOOKUP(EI521,Invoer!$F$15:$AU$1999,9,FALSE))</f>
        <v/>
      </c>
      <c r="EP521" s="599" t="str">
        <f ca="1">IF(EI521="","",VLOOKUP(EI521,Invoer!$F$15:$AU$1999,10,FALSE))</f>
        <v/>
      </c>
      <c r="EQ521" s="599" t="str">
        <f ca="1">IF(EI521="","",VLOOKUP(EI521,Invoer!$F$15:$AU$1999,11,FALSE))</f>
        <v/>
      </c>
      <c r="ER521" s="662" t="str">
        <f ca="1">IF(EI521="","",VLOOKUP(EI521,Invoer!CQ:CS,3,FALSE))</f>
        <v/>
      </c>
      <c r="ES521" s="662" t="str">
        <f t="shared" ca="1" si="247"/>
        <v/>
      </c>
      <c r="ET521" s="513" t="str">
        <f t="shared" ca="1" si="248"/>
        <v/>
      </c>
      <c r="EU521" s="112" t="str">
        <f t="shared" ca="1" si="249"/>
        <v/>
      </c>
      <c r="EV521" s="83" t="s">
        <v>160</v>
      </c>
      <c r="EW521" s="682" t="str">
        <f t="shared" ca="1" si="250"/>
        <v/>
      </c>
      <c r="EX521" s="662" t="str">
        <f t="shared" ca="1" si="251"/>
        <v/>
      </c>
      <c r="EY521"/>
      <c r="EZ521" s="56" t="e">
        <f t="shared" ca="1" si="259"/>
        <v>#VALUE!</v>
      </c>
      <c r="FA521" s="56" t="e">
        <f t="shared" ca="1" si="260"/>
        <v>#VALUE!</v>
      </c>
      <c r="FE521"/>
      <c r="FI521"/>
      <c r="FJ521"/>
    </row>
    <row r="522" spans="29:166" ht="12" customHeight="1" x14ac:dyDescent="0.2">
      <c r="AC522" s="435" t="str">
        <f>IF($AC$7&lt;3,Invoer!DR527,IF($AC$7=3,Invoer!BT527,"x"))</f>
        <v>x</v>
      </c>
      <c r="AD522" s="599" t="str">
        <f t="shared" si="252"/>
        <v/>
      </c>
      <c r="AE522" s="673" t="str">
        <f>IF($AD522="","",VLOOKUP(AD522,Invoer!$F$15:$AU$1999,2,FALSE))</f>
        <v/>
      </c>
      <c r="AF522" s="599" t="str">
        <f t="shared" si="253"/>
        <v/>
      </c>
      <c r="AG522" s="599" t="str">
        <f>IF($AD522="","",VLOOKUP(AD522,Invoer!$F$15:$AU$1999,3,FALSE))</f>
        <v/>
      </c>
      <c r="AH522" s="599" t="str">
        <f>IF($AD522="","",IF(AG522&lt;&gt;"Liq","",VLOOKUP(AD522,Invoer!$F$15:$AU$1999,4,FALSE)))</f>
        <v/>
      </c>
      <c r="AI522" s="677" t="str">
        <f>IF($AD522="","",VLOOKUP(AD522,Invoer!$F$15:$AU$1999,5,FALSE))</f>
        <v/>
      </c>
      <c r="AJ522" s="599" t="str">
        <f>IF($AD522="","",VLOOKUP(AD522,Invoer!$F$15:$AU$1999,6,FALSE))</f>
        <v/>
      </c>
      <c r="AK522" s="599" t="str">
        <f>IF($AD522="","",VLOOKUP(AD522,Invoer!$F$15:$AU$1999,9,FALSE))</f>
        <v/>
      </c>
      <c r="AL522" s="599" t="str">
        <f>IF($AD522="","",VLOOKUP(AD522,Invoer!$F$15:$AU$1999,10,FALSE))</f>
        <v/>
      </c>
      <c r="AM522" s="599" t="str">
        <f>IF($AD522="","",VLOOKUP(AD522,Invoer!$F$15:$BB$1999,14,FALSE))</f>
        <v/>
      </c>
      <c r="AN522" s="599" t="str">
        <f>IF($AD522="","",VLOOKUP(AD522,Invoer!$F$15:$AU$1999,11,FALSE))</f>
        <v/>
      </c>
      <c r="AO522" s="662" t="str">
        <f>IF($AD522="","",VLOOKUP(AD522,Invoer!$F$15:$AU$1999,15,FALSE))</f>
        <v/>
      </c>
      <c r="AP522" s="599" t="str">
        <f>IF($AD522="","",VLOOKUP(AD522,Invoer!$F$15:$AU$1999,19,FALSE))</f>
        <v/>
      </c>
      <c r="AQ522" s="662" t="str">
        <f>IF($AD522="","",VLOOKUP(AD522,Invoer!$F$15:$AU$1999,24,FALSE))</f>
        <v/>
      </c>
      <c r="AR522" s="662" t="str">
        <f>IF($AD522="","",VLOOKUP(AD522,Invoer!$F$15:$AU$1999,17,FALSE))</f>
        <v/>
      </c>
      <c r="AS522" s="678" t="str">
        <f t="shared" si="261"/>
        <v/>
      </c>
      <c r="AT522" s="676" t="str">
        <f t="shared" si="241"/>
        <v/>
      </c>
      <c r="AU522" s="77" t="e">
        <f t="shared" si="242"/>
        <v>#VALUE!</v>
      </c>
      <c r="AW522" s="57"/>
      <c r="AX522" s="57"/>
      <c r="BA522" s="83" t="e">
        <f ca="1">Invoer!DW527</f>
        <v>#N/A</v>
      </c>
      <c r="BB522" s="599" t="str">
        <f t="shared" ca="1" si="254"/>
        <v/>
      </c>
      <c r="BC522" s="673" t="str">
        <f ca="1">IF($BB522="","",VLOOKUP(BB522,Invoer!$F$15:$AU$1999,2,FALSE))</f>
        <v/>
      </c>
      <c r="BD522" s="599" t="str">
        <f t="shared" ca="1" si="255"/>
        <v/>
      </c>
      <c r="BE522" s="599" t="str">
        <f ca="1">IF($BB522="","",VLOOKUP(BB522,Invoer!$F$15:$AU$1999,5,FALSE))</f>
        <v/>
      </c>
      <c r="BF522" s="599" t="str">
        <f ca="1">IF($BB522="","",VLOOKUP(BB522,Invoer!$F$15:$AU$1999,6,FALSE))</f>
        <v/>
      </c>
      <c r="BG522" s="599" t="str">
        <f ca="1">IF($BB522="","",VLOOKUP(BB522,Invoer!$F$15:$AU$1999,9,FALSE))</f>
        <v/>
      </c>
      <c r="BH522" s="599" t="str">
        <f ca="1">IF($BB522="","",VLOOKUP(BB522,Invoer!$F$15:$AU$1999,10,FALSE))</f>
        <v/>
      </c>
      <c r="BI522" s="599" t="str">
        <f ca="1">IF($BB522="","",VLOOKUP(BB522,Invoer!$F$15:$BB$1999,14,FALSE))</f>
        <v/>
      </c>
      <c r="BJ522" s="599" t="str">
        <f ca="1">IF($BB522="","",VLOOKUP(BB522,Invoer!$F$15:$AU$1999,11,FALSE))</f>
        <v/>
      </c>
      <c r="BK522" s="662" t="str">
        <f t="shared" ca="1" si="256"/>
        <v/>
      </c>
      <c r="BL522" s="662" t="str">
        <f t="shared" ca="1" si="257"/>
        <v/>
      </c>
      <c r="BM522" s="679" t="str">
        <f t="shared" ca="1" si="258"/>
        <v/>
      </c>
      <c r="BN522" s="662" t="str">
        <f t="shared" ca="1" si="264"/>
        <v/>
      </c>
      <c r="BO522" s="662" t="str">
        <f ca="1">IF($BB522="","",VLOOKUP(BB522,Invoer!$F$15:$AU$1999,15,FALSE))</f>
        <v/>
      </c>
      <c r="BP522" s="662" t="str">
        <f ca="1">IF($BB522="","",VLOOKUP(BB522,Invoer!$F$15:$AU$1999,24,FALSE))</f>
        <v/>
      </c>
      <c r="BQ522" s="662" t="str">
        <f ca="1">IF($BB522="","",VLOOKUP(BB522,Invoer!$F$15:$AU$1999,17,FALSE))</f>
        <v/>
      </c>
      <c r="BS522" s="73" t="e">
        <f t="shared" ca="1" si="262"/>
        <v>#VALUE!</v>
      </c>
      <c r="BT522" s="57" t="str">
        <f t="shared" ca="1" si="263"/>
        <v/>
      </c>
      <c r="DO522" s="61" t="e">
        <f ca="1">IF($DN$4&lt;3,Invoer!EB527,Invoer!EA527)</f>
        <v>#N/A</v>
      </c>
      <c r="DP522" s="599" t="str">
        <f t="shared" ca="1" si="243"/>
        <v/>
      </c>
      <c r="DQ522" s="673" t="str">
        <f ca="1">IF($DP522="","",VLOOKUP(DP522,Invoer!$F$15:$AU$1999,2,FALSE))</f>
        <v/>
      </c>
      <c r="DR522" s="599" t="str">
        <f t="shared" ca="1" si="244"/>
        <v/>
      </c>
      <c r="DS522" s="599" t="str">
        <f ca="1">IF($DP522="","",VLOOKUP(DP522,Invoer!$F$15:$AU$1999,3,FALSE))</f>
        <v/>
      </c>
      <c r="DT522" s="599" t="str">
        <f ca="1">IF($DP522="","",IF(DS522&lt;&gt;"Liq","",VLOOKUP(DP522,Invoer!$F$15:$AU$1999,4,FALSE)))</f>
        <v/>
      </c>
      <c r="DU522" s="599" t="str">
        <f ca="1">IF($DP522="","",VLOOKUP(DP522,Invoer!$F$15:$AU$1999,5,FALSE))</f>
        <v/>
      </c>
      <c r="DV522" s="599" t="str">
        <f ca="1">IF($DP522="","",VLOOKUP(DP522,Invoer!$F$15:$AU$1999,6,FALSE))</f>
        <v/>
      </c>
      <c r="DW522" s="599" t="str">
        <f ca="1">IF($DP522="","",VLOOKUP(DP522,Invoer!$F$15:$AU$1999,9,FALSE))</f>
        <v/>
      </c>
      <c r="DX522" s="599" t="str">
        <f ca="1">IF($DP522="","",VLOOKUP(DP522,Invoer!$F$15:$AU$1999,10,FALSE))</f>
        <v/>
      </c>
      <c r="DY522" s="595" t="str">
        <f ca="1">IF($DP522="","",VLOOKUP(DP522,Invoer!$F$15:$AU$1999,11,FALSE))</f>
        <v/>
      </c>
      <c r="DZ522" s="662" t="str">
        <f ca="1">IF($DP522="","",IF($DN$4&gt;2,"",VLOOKUP(DP522,Invoer!CQ:CS,3,FALSE)))</f>
        <v/>
      </c>
      <c r="EA522" s="541" t="str">
        <f ca="1">IF($DP522="","",IF(ISERROR(DQ522),0,IF($DN$4&lt;3,"",VLOOKUP(DP522,Invoer!$F$15:$AU$1999,15,FALSE))))</f>
        <v/>
      </c>
      <c r="EB522" s="595" t="str">
        <f ca="1">IF($DP522="","",IF($DN$4&lt;3,"",VLOOKUP(DP522,Invoer!$F$15:$AU$1999,19,FALSE)))</f>
        <v/>
      </c>
      <c r="EC522" s="541" t="str">
        <f ca="1">IF($DP522="","",IF(ISERROR(DQ522),0,IF($DN$4&lt;3,"",VLOOKUP(DP522,Invoer!$F$15:$AU$1999,24,FALSE))))</f>
        <v/>
      </c>
      <c r="ED522" s="541" t="str">
        <f ca="1">IF($DP522="","",IF(ISERROR(DQ522),0,IF($DN$4&lt;3,"",VLOOKUP(DP522,Invoer!$F$15:$AU$1999,17,FALSE))))</f>
        <v/>
      </c>
      <c r="EH522" s="89" t="e">
        <f ca="1">Invoer!CP527</f>
        <v>#N/A</v>
      </c>
      <c r="EI522" s="599" t="str">
        <f t="shared" ca="1" si="245"/>
        <v/>
      </c>
      <c r="EJ522" s="673" t="str">
        <f ca="1">IF(EI522="","",VLOOKUP(EI522,Invoer!$F$15:$AU$1999,2,FALSE))</f>
        <v/>
      </c>
      <c r="EK522" s="599" t="str">
        <f t="shared" ca="1" si="246"/>
        <v/>
      </c>
      <c r="EL522" s="599" t="str">
        <f ca="1">IF($EI522="","",VLOOKUP(EI522,Invoer!$F$15:$AU$1999,3,FALSE))</f>
        <v/>
      </c>
      <c r="EM522" s="599" t="str">
        <f ca="1">IF($EI522="","",IF(EL522&lt;&gt;"Liq","",VLOOKUP(EI522,Invoer!$F$15:$AU$1999,4,FALSE)))</f>
        <v/>
      </c>
      <c r="EN522" s="599" t="str">
        <f ca="1">IF($EI522="","",VLOOKUP(EI522,Invoer!$F$15:$AU$1999,6,FALSE))</f>
        <v/>
      </c>
      <c r="EO522" s="599" t="str">
        <f ca="1">IF(EI522="","",VLOOKUP(EI522,Invoer!$F$15:$AU$1999,9,FALSE))</f>
        <v/>
      </c>
      <c r="EP522" s="599" t="str">
        <f ca="1">IF(EI522="","",VLOOKUP(EI522,Invoer!$F$15:$AU$1999,10,FALSE))</f>
        <v/>
      </c>
      <c r="EQ522" s="599" t="str">
        <f ca="1">IF(EI522="","",VLOOKUP(EI522,Invoer!$F$15:$AU$1999,11,FALSE))</f>
        <v/>
      </c>
      <c r="ER522" s="662" t="str">
        <f ca="1">IF(EI522="","",VLOOKUP(EI522,Invoer!CQ:CS,3,FALSE))</f>
        <v/>
      </c>
      <c r="ES522" s="662" t="str">
        <f t="shared" ca="1" si="247"/>
        <v/>
      </c>
      <c r="ET522" s="513" t="str">
        <f t="shared" ca="1" si="248"/>
        <v/>
      </c>
      <c r="EU522" s="112" t="str">
        <f t="shared" ca="1" si="249"/>
        <v/>
      </c>
      <c r="EV522" s="83" t="s">
        <v>160</v>
      </c>
      <c r="EW522" s="682" t="str">
        <f t="shared" ca="1" si="250"/>
        <v/>
      </c>
      <c r="EX522" s="662" t="str">
        <f t="shared" ca="1" si="251"/>
        <v/>
      </c>
      <c r="EY522"/>
      <c r="EZ522" s="56" t="e">
        <f t="shared" ca="1" si="259"/>
        <v>#VALUE!</v>
      </c>
      <c r="FA522" s="56" t="e">
        <f t="shared" ca="1" si="260"/>
        <v>#VALUE!</v>
      </c>
      <c r="FE522"/>
      <c r="FI522"/>
      <c r="FJ522"/>
    </row>
    <row r="523" spans="29:166" ht="12" customHeight="1" x14ac:dyDescent="0.2">
      <c r="AC523" s="435" t="str">
        <f>IF($AC$7&lt;3,Invoer!DR528,IF($AC$7=3,Invoer!BT528,"x"))</f>
        <v>x</v>
      </c>
      <c r="AD523" s="599" t="str">
        <f t="shared" si="252"/>
        <v/>
      </c>
      <c r="AE523" s="673" t="str">
        <f>IF($AD523="","",VLOOKUP(AD523,Invoer!$F$15:$AU$1999,2,FALSE))</f>
        <v/>
      </c>
      <c r="AF523" s="599" t="str">
        <f t="shared" si="253"/>
        <v/>
      </c>
      <c r="AG523" s="599" t="str">
        <f>IF($AD523="","",VLOOKUP(AD523,Invoer!$F$15:$AU$1999,3,FALSE))</f>
        <v/>
      </c>
      <c r="AH523" s="599" t="str">
        <f>IF($AD523="","",IF(AG523&lt;&gt;"Liq","",VLOOKUP(AD523,Invoer!$F$15:$AU$1999,4,FALSE)))</f>
        <v/>
      </c>
      <c r="AI523" s="677" t="str">
        <f>IF($AD523="","",VLOOKUP(AD523,Invoer!$F$15:$AU$1999,5,FALSE))</f>
        <v/>
      </c>
      <c r="AJ523" s="599" t="str">
        <f>IF($AD523="","",VLOOKUP(AD523,Invoer!$F$15:$AU$1999,6,FALSE))</f>
        <v/>
      </c>
      <c r="AK523" s="599" t="str">
        <f>IF($AD523="","",VLOOKUP(AD523,Invoer!$F$15:$AU$1999,9,FALSE))</f>
        <v/>
      </c>
      <c r="AL523" s="599" t="str">
        <f>IF($AD523="","",VLOOKUP(AD523,Invoer!$F$15:$AU$1999,10,FALSE))</f>
        <v/>
      </c>
      <c r="AM523" s="599" t="str">
        <f>IF($AD523="","",VLOOKUP(AD523,Invoer!$F$15:$BB$1999,14,FALSE))</f>
        <v/>
      </c>
      <c r="AN523" s="599" t="str">
        <f>IF($AD523="","",VLOOKUP(AD523,Invoer!$F$15:$AU$1999,11,FALSE))</f>
        <v/>
      </c>
      <c r="AO523" s="662" t="str">
        <f>IF($AD523="","",VLOOKUP(AD523,Invoer!$F$15:$AU$1999,15,FALSE))</f>
        <v/>
      </c>
      <c r="AP523" s="599" t="str">
        <f>IF($AD523="","",VLOOKUP(AD523,Invoer!$F$15:$AU$1999,19,FALSE))</f>
        <v/>
      </c>
      <c r="AQ523" s="662" t="str">
        <f>IF($AD523="","",VLOOKUP(AD523,Invoer!$F$15:$AU$1999,24,FALSE))</f>
        <v/>
      </c>
      <c r="AR523" s="662" t="str">
        <f>IF($AD523="","",VLOOKUP(AD523,Invoer!$F$15:$AU$1999,17,FALSE))</f>
        <v/>
      </c>
      <c r="AS523" s="678" t="str">
        <f t="shared" si="261"/>
        <v/>
      </c>
      <c r="AT523" s="676" t="str">
        <f t="shared" si="241"/>
        <v/>
      </c>
      <c r="AU523" s="77" t="e">
        <f t="shared" si="242"/>
        <v>#VALUE!</v>
      </c>
      <c r="AW523" s="57"/>
      <c r="AX523" s="57"/>
      <c r="BA523" s="83" t="e">
        <f ca="1">Invoer!DW528</f>
        <v>#N/A</v>
      </c>
      <c r="BB523" s="599" t="str">
        <f t="shared" ca="1" si="254"/>
        <v/>
      </c>
      <c r="BC523" s="673" t="str">
        <f ca="1">IF($BB523="","",VLOOKUP(BB523,Invoer!$F$15:$AU$1999,2,FALSE))</f>
        <v/>
      </c>
      <c r="BD523" s="599" t="str">
        <f t="shared" ca="1" si="255"/>
        <v/>
      </c>
      <c r="BE523" s="599" t="str">
        <f ca="1">IF($BB523="","",VLOOKUP(BB523,Invoer!$F$15:$AU$1999,5,FALSE))</f>
        <v/>
      </c>
      <c r="BF523" s="599" t="str">
        <f ca="1">IF($BB523="","",VLOOKUP(BB523,Invoer!$F$15:$AU$1999,6,FALSE))</f>
        <v/>
      </c>
      <c r="BG523" s="599" t="str">
        <f ca="1">IF($BB523="","",VLOOKUP(BB523,Invoer!$F$15:$AU$1999,9,FALSE))</f>
        <v/>
      </c>
      <c r="BH523" s="599" t="str">
        <f ca="1">IF($BB523="","",VLOOKUP(BB523,Invoer!$F$15:$AU$1999,10,FALSE))</f>
        <v/>
      </c>
      <c r="BI523" s="599" t="str">
        <f ca="1">IF($BB523="","",VLOOKUP(BB523,Invoer!$F$15:$BB$1999,14,FALSE))</f>
        <v/>
      </c>
      <c r="BJ523" s="599" t="str">
        <f ca="1">IF($BB523="","",VLOOKUP(BB523,Invoer!$F$15:$AU$1999,11,FALSE))</f>
        <v/>
      </c>
      <c r="BK523" s="662" t="str">
        <f t="shared" ca="1" si="256"/>
        <v/>
      </c>
      <c r="BL523" s="662" t="str">
        <f t="shared" ca="1" si="257"/>
        <v/>
      </c>
      <c r="BM523" s="679" t="str">
        <f t="shared" ca="1" si="258"/>
        <v/>
      </c>
      <c r="BN523" s="662" t="str">
        <f t="shared" ca="1" si="264"/>
        <v/>
      </c>
      <c r="BO523" s="662" t="str">
        <f ca="1">IF($BB523="","",VLOOKUP(BB523,Invoer!$F$15:$AU$1999,15,FALSE))</f>
        <v/>
      </c>
      <c r="BP523" s="662" t="str">
        <f ca="1">IF($BB523="","",VLOOKUP(BB523,Invoer!$F$15:$AU$1999,24,FALSE))</f>
        <v/>
      </c>
      <c r="BQ523" s="662" t="str">
        <f ca="1">IF($BB523="","",VLOOKUP(BB523,Invoer!$F$15:$AU$1999,17,FALSE))</f>
        <v/>
      </c>
      <c r="BS523" s="73" t="e">
        <f t="shared" ca="1" si="262"/>
        <v>#VALUE!</v>
      </c>
      <c r="BT523" s="57" t="str">
        <f t="shared" ca="1" si="263"/>
        <v/>
      </c>
      <c r="DO523" s="61" t="e">
        <f ca="1">IF($DN$4&lt;3,Invoer!EB528,Invoer!EA528)</f>
        <v>#N/A</v>
      </c>
      <c r="DP523" s="599" t="str">
        <f t="shared" ca="1" si="243"/>
        <v/>
      </c>
      <c r="DQ523" s="673" t="str">
        <f ca="1">IF($DP523="","",VLOOKUP(DP523,Invoer!$F$15:$AU$1999,2,FALSE))</f>
        <v/>
      </c>
      <c r="DR523" s="599" t="str">
        <f t="shared" ca="1" si="244"/>
        <v/>
      </c>
      <c r="DS523" s="599" t="str">
        <f ca="1">IF($DP523="","",VLOOKUP(DP523,Invoer!$F$15:$AU$1999,3,FALSE))</f>
        <v/>
      </c>
      <c r="DT523" s="599" t="str">
        <f ca="1">IF($DP523="","",IF(DS523&lt;&gt;"Liq","",VLOOKUP(DP523,Invoer!$F$15:$AU$1999,4,FALSE)))</f>
        <v/>
      </c>
      <c r="DU523" s="599" t="str">
        <f ca="1">IF($DP523="","",VLOOKUP(DP523,Invoer!$F$15:$AU$1999,5,FALSE))</f>
        <v/>
      </c>
      <c r="DV523" s="599" t="str">
        <f ca="1">IF($DP523="","",VLOOKUP(DP523,Invoer!$F$15:$AU$1999,6,FALSE))</f>
        <v/>
      </c>
      <c r="DW523" s="599" t="str">
        <f ca="1">IF($DP523="","",VLOOKUP(DP523,Invoer!$F$15:$AU$1999,9,FALSE))</f>
        <v/>
      </c>
      <c r="DX523" s="599" t="str">
        <f ca="1">IF($DP523="","",VLOOKUP(DP523,Invoer!$F$15:$AU$1999,10,FALSE))</f>
        <v/>
      </c>
      <c r="DY523" s="595" t="str">
        <f ca="1">IF($DP523="","",VLOOKUP(DP523,Invoer!$F$15:$AU$1999,11,FALSE))</f>
        <v/>
      </c>
      <c r="DZ523" s="662" t="str">
        <f ca="1">IF($DP523="","",IF($DN$4&gt;2,"",VLOOKUP(DP523,Invoer!CQ:CS,3,FALSE)))</f>
        <v/>
      </c>
      <c r="EA523" s="541" t="str">
        <f ca="1">IF($DP523="","",IF(ISERROR(DQ523),0,IF($DN$4&lt;3,"",VLOOKUP(DP523,Invoer!$F$15:$AU$1999,15,FALSE))))</f>
        <v/>
      </c>
      <c r="EB523" s="595" t="str">
        <f ca="1">IF($DP523="","",IF($DN$4&lt;3,"",VLOOKUP(DP523,Invoer!$F$15:$AU$1999,19,FALSE)))</f>
        <v/>
      </c>
      <c r="EC523" s="541" t="str">
        <f ca="1">IF($DP523="","",IF(ISERROR(DQ523),0,IF($DN$4&lt;3,"",VLOOKUP(DP523,Invoer!$F$15:$AU$1999,24,FALSE))))</f>
        <v/>
      </c>
      <c r="ED523" s="541" t="str">
        <f ca="1">IF($DP523="","",IF(ISERROR(DQ523),0,IF($DN$4&lt;3,"",VLOOKUP(DP523,Invoer!$F$15:$AU$1999,17,FALSE))))</f>
        <v/>
      </c>
      <c r="EH523" s="89" t="e">
        <f ca="1">Invoer!CP528</f>
        <v>#N/A</v>
      </c>
      <c r="EI523" s="599" t="str">
        <f t="shared" ca="1" si="245"/>
        <v/>
      </c>
      <c r="EJ523" s="673" t="str">
        <f ca="1">IF(EI523="","",VLOOKUP(EI523,Invoer!$F$15:$AU$1999,2,FALSE))</f>
        <v/>
      </c>
      <c r="EK523" s="599" t="str">
        <f t="shared" ca="1" si="246"/>
        <v/>
      </c>
      <c r="EL523" s="599" t="str">
        <f ca="1">IF($EI523="","",VLOOKUP(EI523,Invoer!$F$15:$AU$1999,3,FALSE))</f>
        <v/>
      </c>
      <c r="EM523" s="599" t="str">
        <f ca="1">IF($EI523="","",IF(EL523&lt;&gt;"Liq","",VLOOKUP(EI523,Invoer!$F$15:$AU$1999,4,FALSE)))</f>
        <v/>
      </c>
      <c r="EN523" s="599" t="str">
        <f ca="1">IF($EI523="","",VLOOKUP(EI523,Invoer!$F$15:$AU$1999,6,FALSE))</f>
        <v/>
      </c>
      <c r="EO523" s="599" t="str">
        <f ca="1">IF(EI523="","",VLOOKUP(EI523,Invoer!$F$15:$AU$1999,9,FALSE))</f>
        <v/>
      </c>
      <c r="EP523" s="599" t="str">
        <f ca="1">IF(EI523="","",VLOOKUP(EI523,Invoer!$F$15:$AU$1999,10,FALSE))</f>
        <v/>
      </c>
      <c r="EQ523" s="599" t="str">
        <f ca="1">IF(EI523="","",VLOOKUP(EI523,Invoer!$F$15:$AU$1999,11,FALSE))</f>
        <v/>
      </c>
      <c r="ER523" s="662" t="str">
        <f ca="1">IF(EI523="","",VLOOKUP(EI523,Invoer!CQ:CS,3,FALSE))</f>
        <v/>
      </c>
      <c r="ES523" s="662" t="str">
        <f t="shared" ca="1" si="247"/>
        <v/>
      </c>
      <c r="ET523" s="513" t="str">
        <f t="shared" ca="1" si="248"/>
        <v/>
      </c>
      <c r="EU523" s="112" t="str">
        <f t="shared" ca="1" si="249"/>
        <v/>
      </c>
      <c r="EV523" s="83" t="s">
        <v>160</v>
      </c>
      <c r="EW523" s="682" t="str">
        <f t="shared" ca="1" si="250"/>
        <v/>
      </c>
      <c r="EX523" s="662" t="str">
        <f t="shared" ca="1" si="251"/>
        <v/>
      </c>
      <c r="EY523"/>
      <c r="EZ523" s="56" t="e">
        <f t="shared" ca="1" si="259"/>
        <v>#VALUE!</v>
      </c>
      <c r="FA523" s="56" t="e">
        <f t="shared" ca="1" si="260"/>
        <v>#VALUE!</v>
      </c>
      <c r="FE523"/>
      <c r="FI523"/>
      <c r="FJ523"/>
    </row>
    <row r="524" spans="29:166" ht="12" customHeight="1" x14ac:dyDescent="0.2">
      <c r="AC524" s="435" t="str">
        <f>IF($AC$7&lt;3,Invoer!DR529,IF($AC$7=3,Invoer!BT529,"x"))</f>
        <v>x</v>
      </c>
      <c r="AD524" s="599" t="str">
        <f t="shared" si="252"/>
        <v/>
      </c>
      <c r="AE524" s="673" t="str">
        <f>IF($AD524="","",VLOOKUP(AD524,Invoer!$F$15:$AU$1999,2,FALSE))</f>
        <v/>
      </c>
      <c r="AF524" s="599" t="str">
        <f t="shared" si="253"/>
        <v/>
      </c>
      <c r="AG524" s="599" t="str">
        <f>IF($AD524="","",VLOOKUP(AD524,Invoer!$F$15:$AU$1999,3,FALSE))</f>
        <v/>
      </c>
      <c r="AH524" s="599" t="str">
        <f>IF($AD524="","",IF(AG524&lt;&gt;"Liq","",VLOOKUP(AD524,Invoer!$F$15:$AU$1999,4,FALSE)))</f>
        <v/>
      </c>
      <c r="AI524" s="677" t="str">
        <f>IF($AD524="","",VLOOKUP(AD524,Invoer!$F$15:$AU$1999,5,FALSE))</f>
        <v/>
      </c>
      <c r="AJ524" s="599" t="str">
        <f>IF($AD524="","",VLOOKUP(AD524,Invoer!$F$15:$AU$1999,6,FALSE))</f>
        <v/>
      </c>
      <c r="AK524" s="599" t="str">
        <f>IF($AD524="","",VLOOKUP(AD524,Invoer!$F$15:$AU$1999,9,FALSE))</f>
        <v/>
      </c>
      <c r="AL524" s="599" t="str">
        <f>IF($AD524="","",VLOOKUP(AD524,Invoer!$F$15:$AU$1999,10,FALSE))</f>
        <v/>
      </c>
      <c r="AM524" s="599" t="str">
        <f>IF($AD524="","",VLOOKUP(AD524,Invoer!$F$15:$BB$1999,14,FALSE))</f>
        <v/>
      </c>
      <c r="AN524" s="599" t="str">
        <f>IF($AD524="","",VLOOKUP(AD524,Invoer!$F$15:$AU$1999,11,FALSE))</f>
        <v/>
      </c>
      <c r="AO524" s="662" t="str">
        <f>IF($AD524="","",VLOOKUP(AD524,Invoer!$F$15:$AU$1999,15,FALSE))</f>
        <v/>
      </c>
      <c r="AP524" s="599" t="str">
        <f>IF($AD524="","",VLOOKUP(AD524,Invoer!$F$15:$AU$1999,19,FALSE))</f>
        <v/>
      </c>
      <c r="AQ524" s="662" t="str">
        <f>IF($AD524="","",VLOOKUP(AD524,Invoer!$F$15:$AU$1999,24,FALSE))</f>
        <v/>
      </c>
      <c r="AR524" s="662" t="str">
        <f>IF($AD524="","",VLOOKUP(AD524,Invoer!$F$15:$AU$1999,17,FALSE))</f>
        <v/>
      </c>
      <c r="AS524" s="678" t="str">
        <f t="shared" si="261"/>
        <v/>
      </c>
      <c r="AT524" s="676" t="str">
        <f t="shared" ref="AT524:AT587" si="265">IF(AN524&lt;&gt;AN525,AU524,"")</f>
        <v/>
      </c>
      <c r="AU524" s="77" t="e">
        <f t="shared" ref="AU524:AU587" si="266">IF(AN524&lt;&gt;AN523,AR524,AR524+AU523)</f>
        <v>#VALUE!</v>
      </c>
      <c r="AW524" s="57"/>
      <c r="AX524" s="57"/>
      <c r="BA524" s="83" t="e">
        <f ca="1">Invoer!DW529</f>
        <v>#N/A</v>
      </c>
      <c r="BB524" s="599" t="str">
        <f t="shared" ca="1" si="254"/>
        <v/>
      </c>
      <c r="BC524" s="673" t="str">
        <f ca="1">IF($BB524="","",VLOOKUP(BB524,Invoer!$F$15:$AU$1999,2,FALSE))</f>
        <v/>
      </c>
      <c r="BD524" s="599" t="str">
        <f t="shared" ca="1" si="255"/>
        <v/>
      </c>
      <c r="BE524" s="599" t="str">
        <f ca="1">IF($BB524="","",VLOOKUP(BB524,Invoer!$F$15:$AU$1999,5,FALSE))</f>
        <v/>
      </c>
      <c r="BF524" s="599" t="str">
        <f ca="1">IF($BB524="","",VLOOKUP(BB524,Invoer!$F$15:$AU$1999,6,FALSE))</f>
        <v/>
      </c>
      <c r="BG524" s="599" t="str">
        <f ca="1">IF($BB524="","",VLOOKUP(BB524,Invoer!$F$15:$AU$1999,9,FALSE))</f>
        <v/>
      </c>
      <c r="BH524" s="599" t="str">
        <f ca="1">IF($BB524="","",VLOOKUP(BB524,Invoer!$F$15:$AU$1999,10,FALSE))</f>
        <v/>
      </c>
      <c r="BI524" s="599" t="str">
        <f ca="1">IF($BB524="","",VLOOKUP(BB524,Invoer!$F$15:$BB$1999,14,FALSE))</f>
        <v/>
      </c>
      <c r="BJ524" s="599" t="str">
        <f ca="1">IF($BB524="","",VLOOKUP(BB524,Invoer!$F$15:$AU$1999,11,FALSE))</f>
        <v/>
      </c>
      <c r="BK524" s="662" t="str">
        <f t="shared" ca="1" si="256"/>
        <v/>
      </c>
      <c r="BL524" s="662" t="str">
        <f t="shared" ca="1" si="257"/>
        <v/>
      </c>
      <c r="BM524" s="679" t="str">
        <f t="shared" ca="1" si="258"/>
        <v/>
      </c>
      <c r="BN524" s="662" t="str">
        <f t="shared" ca="1" si="264"/>
        <v/>
      </c>
      <c r="BO524" s="662" t="str">
        <f ca="1">IF($BB524="","",VLOOKUP(BB524,Invoer!$F$15:$AU$1999,15,FALSE))</f>
        <v/>
      </c>
      <c r="BP524" s="662" t="str">
        <f ca="1">IF($BB524="","",VLOOKUP(BB524,Invoer!$F$15:$AU$1999,24,FALSE))</f>
        <v/>
      </c>
      <c r="BQ524" s="662" t="str">
        <f ca="1">IF($BB524="","",VLOOKUP(BB524,Invoer!$F$15:$AU$1999,17,FALSE))</f>
        <v/>
      </c>
      <c r="BS524" s="73" t="e">
        <f t="shared" ca="1" si="262"/>
        <v>#VALUE!</v>
      </c>
      <c r="BT524" s="57" t="str">
        <f t="shared" ca="1" si="263"/>
        <v/>
      </c>
      <c r="DO524" s="61" t="e">
        <f ca="1">IF($DN$4&lt;3,Invoer!EB529,Invoer!EA529)</f>
        <v>#N/A</v>
      </c>
      <c r="DP524" s="599" t="str">
        <f t="shared" ref="DP524:DP587" ca="1" si="267">IF(ISERROR(DO524),"",DO524)</f>
        <v/>
      </c>
      <c r="DQ524" s="673" t="str">
        <f ca="1">IF($DP524="","",VLOOKUP(DP524,Invoer!$F$15:$AU$1999,2,FALSE))</f>
        <v/>
      </c>
      <c r="DR524" s="599" t="str">
        <f t="shared" ref="DR524:DR587" ca="1" si="268">IF(DP524="","",MONTH(DQ524))</f>
        <v/>
      </c>
      <c r="DS524" s="599" t="str">
        <f ca="1">IF($DP524="","",VLOOKUP(DP524,Invoer!$F$15:$AU$1999,3,FALSE))</f>
        <v/>
      </c>
      <c r="DT524" s="599" t="str">
        <f ca="1">IF($DP524="","",IF(DS524&lt;&gt;"Liq","",VLOOKUP(DP524,Invoer!$F$15:$AU$1999,4,FALSE)))</f>
        <v/>
      </c>
      <c r="DU524" s="599" t="str">
        <f ca="1">IF($DP524="","",VLOOKUP(DP524,Invoer!$F$15:$AU$1999,5,FALSE))</f>
        <v/>
      </c>
      <c r="DV524" s="599" t="str">
        <f ca="1">IF($DP524="","",VLOOKUP(DP524,Invoer!$F$15:$AU$1999,6,FALSE))</f>
        <v/>
      </c>
      <c r="DW524" s="599" t="str">
        <f ca="1">IF($DP524="","",VLOOKUP(DP524,Invoer!$F$15:$AU$1999,9,FALSE))</f>
        <v/>
      </c>
      <c r="DX524" s="599" t="str">
        <f ca="1">IF($DP524="","",VLOOKUP(DP524,Invoer!$F$15:$AU$1999,10,FALSE))</f>
        <v/>
      </c>
      <c r="DY524" s="595" t="str">
        <f ca="1">IF($DP524="","",VLOOKUP(DP524,Invoer!$F$15:$AU$1999,11,FALSE))</f>
        <v/>
      </c>
      <c r="DZ524" s="662" t="str">
        <f ca="1">IF($DP524="","",IF($DN$4&gt;2,"",VLOOKUP(DP524,Invoer!CQ:CS,3,FALSE)))</f>
        <v/>
      </c>
      <c r="EA524" s="541" t="str">
        <f ca="1">IF($DP524="","",IF(ISERROR(DQ524),0,IF($DN$4&lt;3,"",VLOOKUP(DP524,Invoer!$F$15:$AU$1999,15,FALSE))))</f>
        <v/>
      </c>
      <c r="EB524" s="595" t="str">
        <f ca="1">IF($DP524="","",IF($DN$4&lt;3,"",VLOOKUP(DP524,Invoer!$F$15:$AU$1999,19,FALSE)))</f>
        <v/>
      </c>
      <c r="EC524" s="541" t="str">
        <f ca="1">IF($DP524="","",IF(ISERROR(DQ524),0,IF($DN$4&lt;3,"",VLOOKUP(DP524,Invoer!$F$15:$AU$1999,24,FALSE))))</f>
        <v/>
      </c>
      <c r="ED524" s="541" t="str">
        <f ca="1">IF($DP524="","",IF(ISERROR(DQ524),0,IF($DN$4&lt;3,"",VLOOKUP(DP524,Invoer!$F$15:$AU$1999,17,FALSE))))</f>
        <v/>
      </c>
      <c r="EH524" s="89" t="e">
        <f ca="1">Invoer!CP529</f>
        <v>#N/A</v>
      </c>
      <c r="EI524" s="599" t="str">
        <f t="shared" ref="EI524:EI587" ca="1" si="269">IF(ISERROR(EH524),"",EH524)</f>
        <v/>
      </c>
      <c r="EJ524" s="673" t="str">
        <f ca="1">IF(EI524="","",VLOOKUP(EI524,Invoer!$F$15:$AU$1999,2,FALSE))</f>
        <v/>
      </c>
      <c r="EK524" s="599" t="str">
        <f t="shared" ref="EK524:EK587" ca="1" si="270">IF(EI524="","",MONTH(EJ524))</f>
        <v/>
      </c>
      <c r="EL524" s="599" t="str">
        <f ca="1">IF($EI524="","",VLOOKUP(EI524,Invoer!$F$15:$AU$1999,3,FALSE))</f>
        <v/>
      </c>
      <c r="EM524" s="599" t="str">
        <f ca="1">IF($EI524="","",IF(EL524&lt;&gt;"Liq","",VLOOKUP(EI524,Invoer!$F$15:$AU$1999,4,FALSE)))</f>
        <v/>
      </c>
      <c r="EN524" s="599" t="str">
        <f ca="1">IF($EI524="","",VLOOKUP(EI524,Invoer!$F$15:$AU$1999,6,FALSE))</f>
        <v/>
      </c>
      <c r="EO524" s="599" t="str">
        <f ca="1">IF(EI524="","",VLOOKUP(EI524,Invoer!$F$15:$AU$1999,9,FALSE))</f>
        <v/>
      </c>
      <c r="EP524" s="599" t="str">
        <f ca="1">IF(EI524="","",VLOOKUP(EI524,Invoer!$F$15:$AU$1999,10,FALSE))</f>
        <v/>
      </c>
      <c r="EQ524" s="599" t="str">
        <f ca="1">IF(EI524="","",VLOOKUP(EI524,Invoer!$F$15:$AU$1999,11,FALSE))</f>
        <v/>
      </c>
      <c r="ER524" s="662" t="str">
        <f ca="1">IF(EI524="","",VLOOKUP(EI524,Invoer!CQ:CS,3,FALSE))</f>
        <v/>
      </c>
      <c r="ES524" s="662" t="str">
        <f t="shared" ref="ES524:ES587" ca="1" si="271">IF(EP524&lt;&gt;EP525,EZ524,"")</f>
        <v/>
      </c>
      <c r="ET524" s="513" t="str">
        <f t="shared" ref="ET524:ET587" ca="1" si="272">IF(ES524="","",IF(AND(ES524&gt;-0.03,ES524&lt;0.03),"",IF($EU$8=1,"",$EU$8-EJ524)))</f>
        <v/>
      </c>
      <c r="EU524" s="112" t="str">
        <f t="shared" ref="EU524:EU587" ca="1" si="273">IF(OR(ET524="",ET524&lt;11),"",REPT("|",ET524/10))</f>
        <v/>
      </c>
      <c r="EV524" s="83" t="s">
        <v>160</v>
      </c>
      <c r="EW524" s="682" t="str">
        <f t="shared" ref="EW524:EW587" ca="1" si="274">IF(EX524="","",EO524)</f>
        <v/>
      </c>
      <c r="EX524" s="662" t="str">
        <f t="shared" ref="EX524:EX587" ca="1" si="275">IF(EO524&lt;&gt;EO525,FA524,"")</f>
        <v/>
      </c>
      <c r="EY524"/>
      <c r="EZ524" s="56" t="e">
        <f t="shared" ca="1" si="259"/>
        <v>#VALUE!</v>
      </c>
      <c r="FA524" s="56" t="e">
        <f t="shared" ca="1" si="260"/>
        <v>#VALUE!</v>
      </c>
      <c r="FE524"/>
      <c r="FI524"/>
      <c r="FJ524"/>
    </row>
    <row r="525" spans="29:166" ht="12" customHeight="1" x14ac:dyDescent="0.2">
      <c r="AC525" s="435" t="str">
        <f>IF($AC$7&lt;3,Invoer!DR530,IF($AC$7=3,Invoer!BT530,"x"))</f>
        <v>x</v>
      </c>
      <c r="AD525" s="599" t="str">
        <f t="shared" ref="AD525:AD588" si="276">IF(ISERROR(AC525),"",IF(AC525="x","",AC525))</f>
        <v/>
      </c>
      <c r="AE525" s="673" t="str">
        <f>IF($AD525="","",VLOOKUP(AD525,Invoer!$F$15:$AU$1999,2,FALSE))</f>
        <v/>
      </c>
      <c r="AF525" s="599" t="str">
        <f t="shared" ref="AF525:AF588" si="277">IF($AD525="","",MONTH(AE525))</f>
        <v/>
      </c>
      <c r="AG525" s="599" t="str">
        <f>IF($AD525="","",VLOOKUP(AD525,Invoer!$F$15:$AU$1999,3,FALSE))</f>
        <v/>
      </c>
      <c r="AH525" s="599" t="str">
        <f>IF($AD525="","",IF(AG525&lt;&gt;"Liq","",VLOOKUP(AD525,Invoer!$F$15:$AU$1999,4,FALSE)))</f>
        <v/>
      </c>
      <c r="AI525" s="677" t="str">
        <f>IF($AD525="","",VLOOKUP(AD525,Invoer!$F$15:$AU$1999,5,FALSE))</f>
        <v/>
      </c>
      <c r="AJ525" s="599" t="str">
        <f>IF($AD525="","",VLOOKUP(AD525,Invoer!$F$15:$AU$1999,6,FALSE))</f>
        <v/>
      </c>
      <c r="AK525" s="599" t="str">
        <f>IF($AD525="","",VLOOKUP(AD525,Invoer!$F$15:$AU$1999,9,FALSE))</f>
        <v/>
      </c>
      <c r="AL525" s="599" t="str">
        <f>IF($AD525="","",VLOOKUP(AD525,Invoer!$F$15:$AU$1999,10,FALSE))</f>
        <v/>
      </c>
      <c r="AM525" s="599" t="str">
        <f>IF($AD525="","",VLOOKUP(AD525,Invoer!$F$15:$BB$1999,14,FALSE))</f>
        <v/>
      </c>
      <c r="AN525" s="599" t="str">
        <f>IF($AD525="","",VLOOKUP(AD525,Invoer!$F$15:$AU$1999,11,FALSE))</f>
        <v/>
      </c>
      <c r="AO525" s="662" t="str">
        <f>IF($AD525="","",VLOOKUP(AD525,Invoer!$F$15:$AU$1999,15,FALSE))</f>
        <v/>
      </c>
      <c r="AP525" s="599" t="str">
        <f>IF($AD525="","",VLOOKUP(AD525,Invoer!$F$15:$AU$1999,19,FALSE))</f>
        <v/>
      </c>
      <c r="AQ525" s="662" t="str">
        <f>IF($AD525="","",VLOOKUP(AD525,Invoer!$F$15:$AU$1999,24,FALSE))</f>
        <v/>
      </c>
      <c r="AR525" s="662" t="str">
        <f>IF($AD525="","",VLOOKUP(AD525,Invoer!$F$15:$AU$1999,17,FALSE))</f>
        <v/>
      </c>
      <c r="AS525" s="678" t="str">
        <f t="shared" si="261"/>
        <v/>
      </c>
      <c r="AT525" s="676" t="str">
        <f t="shared" si="265"/>
        <v/>
      </c>
      <c r="AU525" s="77" t="e">
        <f t="shared" si="266"/>
        <v>#VALUE!</v>
      </c>
      <c r="AW525" s="57"/>
      <c r="AX525" s="57"/>
      <c r="BA525" s="83" t="e">
        <f ca="1">Invoer!DW530</f>
        <v>#N/A</v>
      </c>
      <c r="BB525" s="599" t="str">
        <f t="shared" ref="BB525:BB588" ca="1" si="278">IF(ISERROR($BA525),"",BA525)</f>
        <v/>
      </c>
      <c r="BC525" s="673" t="str">
        <f ca="1">IF($BB525="","",VLOOKUP(BB525,Invoer!$F$15:$AU$1999,2,FALSE))</f>
        <v/>
      </c>
      <c r="BD525" s="599" t="str">
        <f t="shared" ref="BD525:BD588" ca="1" si="279">IF(BB525="","",MONTH(BC525))</f>
        <v/>
      </c>
      <c r="BE525" s="599" t="str">
        <f ca="1">IF($BB525="","",VLOOKUP(BB525,Invoer!$F$15:$AU$1999,5,FALSE))</f>
        <v/>
      </c>
      <c r="BF525" s="599" t="str">
        <f ca="1">IF($BB525="","",VLOOKUP(BB525,Invoer!$F$15:$AU$1999,6,FALSE))</f>
        <v/>
      </c>
      <c r="BG525" s="599" t="str">
        <f ca="1">IF($BB525="","",VLOOKUP(BB525,Invoer!$F$15:$AU$1999,9,FALSE))</f>
        <v/>
      </c>
      <c r="BH525" s="599" t="str">
        <f ca="1">IF($BB525="","",VLOOKUP(BB525,Invoer!$F$15:$AU$1999,10,FALSE))</f>
        <v/>
      </c>
      <c r="BI525" s="599" t="str">
        <f ca="1">IF($BB525="","",VLOOKUP(BB525,Invoer!$F$15:$BB$1999,14,FALSE))</f>
        <v/>
      </c>
      <c r="BJ525" s="599" t="str">
        <f ca="1">IF($BB525="","",VLOOKUP(BB525,Invoer!$F$15:$AU$1999,11,FALSE))</f>
        <v/>
      </c>
      <c r="BK525" s="662" t="str">
        <f t="shared" ref="BK525:BK588" ca="1" si="280">IF($BB525="","",-BO525)</f>
        <v/>
      </c>
      <c r="BL525" s="662" t="str">
        <f t="shared" ref="BL525:BL588" ca="1" si="281">IF(ISERROR(BS525),"",BS525)</f>
        <v/>
      </c>
      <c r="BM525" s="679" t="str">
        <f t="shared" ref="BM525:BM588" ca="1" si="282">IF($BB525="","",IF(BE526=BE525,"","Σ"))</f>
        <v/>
      </c>
      <c r="BN525" s="662" t="str">
        <f t="shared" ca="1" si="264"/>
        <v/>
      </c>
      <c r="BO525" s="662" t="str">
        <f ca="1">IF($BB525="","",VLOOKUP(BB525,Invoer!$F$15:$AU$1999,15,FALSE))</f>
        <v/>
      </c>
      <c r="BP525" s="662" t="str">
        <f ca="1">IF($BB525="","",VLOOKUP(BB525,Invoer!$F$15:$AU$1999,24,FALSE))</f>
        <v/>
      </c>
      <c r="BQ525" s="662" t="str">
        <f ca="1">IF($BB525="","",VLOOKUP(BB525,Invoer!$F$15:$AU$1999,17,FALSE))</f>
        <v/>
      </c>
      <c r="BS525" s="73" t="e">
        <f t="shared" ca="1" si="262"/>
        <v>#VALUE!</v>
      </c>
      <c r="BT525" s="57" t="str">
        <f t="shared" ca="1" si="263"/>
        <v/>
      </c>
      <c r="DO525" s="61" t="e">
        <f ca="1">IF($DN$4&lt;3,Invoer!EB530,Invoer!EA530)</f>
        <v>#N/A</v>
      </c>
      <c r="DP525" s="599" t="str">
        <f t="shared" ca="1" si="267"/>
        <v/>
      </c>
      <c r="DQ525" s="673" t="str">
        <f ca="1">IF($DP525="","",VLOOKUP(DP525,Invoer!$F$15:$AU$1999,2,FALSE))</f>
        <v/>
      </c>
      <c r="DR525" s="599" t="str">
        <f t="shared" ca="1" si="268"/>
        <v/>
      </c>
      <c r="DS525" s="599" t="str">
        <f ca="1">IF($DP525="","",VLOOKUP(DP525,Invoer!$F$15:$AU$1999,3,FALSE))</f>
        <v/>
      </c>
      <c r="DT525" s="599" t="str">
        <f ca="1">IF($DP525="","",IF(DS525&lt;&gt;"Liq","",VLOOKUP(DP525,Invoer!$F$15:$AU$1999,4,FALSE)))</f>
        <v/>
      </c>
      <c r="DU525" s="599" t="str">
        <f ca="1">IF($DP525="","",VLOOKUP(DP525,Invoer!$F$15:$AU$1999,5,FALSE))</f>
        <v/>
      </c>
      <c r="DV525" s="599" t="str">
        <f ca="1">IF($DP525="","",VLOOKUP(DP525,Invoer!$F$15:$AU$1999,6,FALSE))</f>
        <v/>
      </c>
      <c r="DW525" s="599" t="str">
        <f ca="1">IF($DP525="","",VLOOKUP(DP525,Invoer!$F$15:$AU$1999,9,FALSE))</f>
        <v/>
      </c>
      <c r="DX525" s="599" t="str">
        <f ca="1">IF($DP525="","",VLOOKUP(DP525,Invoer!$F$15:$AU$1999,10,FALSE))</f>
        <v/>
      </c>
      <c r="DY525" s="595" t="str">
        <f ca="1">IF($DP525="","",VLOOKUP(DP525,Invoer!$F$15:$AU$1999,11,FALSE))</f>
        <v/>
      </c>
      <c r="DZ525" s="662" t="str">
        <f ca="1">IF($DP525="","",IF($DN$4&gt;2,"",VLOOKUP(DP525,Invoer!CQ:CS,3,FALSE)))</f>
        <v/>
      </c>
      <c r="EA525" s="541" t="str">
        <f ca="1">IF($DP525="","",IF(ISERROR(DQ525),0,IF($DN$4&lt;3,"",VLOOKUP(DP525,Invoer!$F$15:$AU$1999,15,FALSE))))</f>
        <v/>
      </c>
      <c r="EB525" s="595" t="str">
        <f ca="1">IF($DP525="","",IF($DN$4&lt;3,"",VLOOKUP(DP525,Invoer!$F$15:$AU$1999,19,FALSE)))</f>
        <v/>
      </c>
      <c r="EC525" s="541" t="str">
        <f ca="1">IF($DP525="","",IF(ISERROR(DQ525),0,IF($DN$4&lt;3,"",VLOOKUP(DP525,Invoer!$F$15:$AU$1999,24,FALSE))))</f>
        <v/>
      </c>
      <c r="ED525" s="541" t="str">
        <f ca="1">IF($DP525="","",IF(ISERROR(DQ525),0,IF($DN$4&lt;3,"",VLOOKUP(DP525,Invoer!$F$15:$AU$1999,17,FALSE))))</f>
        <v/>
      </c>
      <c r="EH525" s="89" t="e">
        <f ca="1">Invoer!CP530</f>
        <v>#N/A</v>
      </c>
      <c r="EI525" s="599" t="str">
        <f t="shared" ca="1" si="269"/>
        <v/>
      </c>
      <c r="EJ525" s="673" t="str">
        <f ca="1">IF(EI525="","",VLOOKUP(EI525,Invoer!$F$15:$AU$1999,2,FALSE))</f>
        <v/>
      </c>
      <c r="EK525" s="599" t="str">
        <f t="shared" ca="1" si="270"/>
        <v/>
      </c>
      <c r="EL525" s="599" t="str">
        <f ca="1">IF($EI525="","",VLOOKUP(EI525,Invoer!$F$15:$AU$1999,3,FALSE))</f>
        <v/>
      </c>
      <c r="EM525" s="599" t="str">
        <f ca="1">IF($EI525="","",IF(EL525&lt;&gt;"Liq","",VLOOKUP(EI525,Invoer!$F$15:$AU$1999,4,FALSE)))</f>
        <v/>
      </c>
      <c r="EN525" s="599" t="str">
        <f ca="1">IF($EI525="","",VLOOKUP(EI525,Invoer!$F$15:$AU$1999,6,FALSE))</f>
        <v/>
      </c>
      <c r="EO525" s="599" t="str">
        <f ca="1">IF(EI525="","",VLOOKUP(EI525,Invoer!$F$15:$AU$1999,9,FALSE))</f>
        <v/>
      </c>
      <c r="EP525" s="599" t="str">
        <f ca="1">IF(EI525="","",VLOOKUP(EI525,Invoer!$F$15:$AU$1999,10,FALSE))</f>
        <v/>
      </c>
      <c r="EQ525" s="599" t="str">
        <f ca="1">IF(EI525="","",VLOOKUP(EI525,Invoer!$F$15:$AU$1999,11,FALSE))</f>
        <v/>
      </c>
      <c r="ER525" s="662" t="str">
        <f ca="1">IF(EI525="","",VLOOKUP(EI525,Invoer!CQ:CS,3,FALSE))</f>
        <v/>
      </c>
      <c r="ES525" s="662" t="str">
        <f t="shared" ca="1" si="271"/>
        <v/>
      </c>
      <c r="ET525" s="513" t="str">
        <f t="shared" ca="1" si="272"/>
        <v/>
      </c>
      <c r="EU525" s="112" t="str">
        <f t="shared" ca="1" si="273"/>
        <v/>
      </c>
      <c r="EV525" s="83" t="s">
        <v>160</v>
      </c>
      <c r="EW525" s="682" t="str">
        <f t="shared" ca="1" si="274"/>
        <v/>
      </c>
      <c r="EX525" s="662" t="str">
        <f t="shared" ca="1" si="275"/>
        <v/>
      </c>
      <c r="EY525"/>
      <c r="EZ525" s="56" t="e">
        <f t="shared" ref="EZ525:EZ588" ca="1" si="283">IF(EP525=EP524,ER525+EZ524,ER525)</f>
        <v>#VALUE!</v>
      </c>
      <c r="FA525" s="56" t="e">
        <f t="shared" ref="FA525:FA588" ca="1" si="284">IF(EO525=EO524,ER525+FA524,ER525)</f>
        <v>#VALUE!</v>
      </c>
      <c r="FE525"/>
      <c r="FI525"/>
      <c r="FJ525"/>
    </row>
    <row r="526" spans="29:166" ht="12" customHeight="1" x14ac:dyDescent="0.2">
      <c r="AC526" s="435" t="str">
        <f>IF($AC$7&lt;3,Invoer!DR531,IF($AC$7=3,Invoer!BT531,"x"))</f>
        <v>x</v>
      </c>
      <c r="AD526" s="599" t="str">
        <f t="shared" si="276"/>
        <v/>
      </c>
      <c r="AE526" s="673" t="str">
        <f>IF($AD526="","",VLOOKUP(AD526,Invoer!$F$15:$AU$1999,2,FALSE))</f>
        <v/>
      </c>
      <c r="AF526" s="599" t="str">
        <f t="shared" si="277"/>
        <v/>
      </c>
      <c r="AG526" s="599" t="str">
        <f>IF($AD526="","",VLOOKUP(AD526,Invoer!$F$15:$AU$1999,3,FALSE))</f>
        <v/>
      </c>
      <c r="AH526" s="599" t="str">
        <f>IF($AD526="","",IF(AG526&lt;&gt;"Liq","",VLOOKUP(AD526,Invoer!$F$15:$AU$1999,4,FALSE)))</f>
        <v/>
      </c>
      <c r="AI526" s="677" t="str">
        <f>IF($AD526="","",VLOOKUP(AD526,Invoer!$F$15:$AU$1999,5,FALSE))</f>
        <v/>
      </c>
      <c r="AJ526" s="599" t="str">
        <f>IF($AD526="","",VLOOKUP(AD526,Invoer!$F$15:$AU$1999,6,FALSE))</f>
        <v/>
      </c>
      <c r="AK526" s="599" t="str">
        <f>IF($AD526="","",VLOOKUP(AD526,Invoer!$F$15:$AU$1999,9,FALSE))</f>
        <v/>
      </c>
      <c r="AL526" s="599" t="str">
        <f>IF($AD526="","",VLOOKUP(AD526,Invoer!$F$15:$AU$1999,10,FALSE))</f>
        <v/>
      </c>
      <c r="AM526" s="599" t="str">
        <f>IF($AD526="","",VLOOKUP(AD526,Invoer!$F$15:$BB$1999,14,FALSE))</f>
        <v/>
      </c>
      <c r="AN526" s="599" t="str">
        <f>IF($AD526="","",VLOOKUP(AD526,Invoer!$F$15:$AU$1999,11,FALSE))</f>
        <v/>
      </c>
      <c r="AO526" s="662" t="str">
        <f>IF($AD526="","",VLOOKUP(AD526,Invoer!$F$15:$AU$1999,15,FALSE))</f>
        <v/>
      </c>
      <c r="AP526" s="599" t="str">
        <f>IF($AD526="","",VLOOKUP(AD526,Invoer!$F$15:$AU$1999,19,FALSE))</f>
        <v/>
      </c>
      <c r="AQ526" s="662" t="str">
        <f>IF($AD526="","",VLOOKUP(AD526,Invoer!$F$15:$AU$1999,24,FALSE))</f>
        <v/>
      </c>
      <c r="AR526" s="662" t="str">
        <f>IF($AD526="","",VLOOKUP(AD526,Invoer!$F$15:$AU$1999,17,FALSE))</f>
        <v/>
      </c>
      <c r="AS526" s="678" t="str">
        <f t="shared" ref="AS526:AS589" si="285">IF(AND(AR526&lt;&gt;"",AT526&lt;&gt;""),"Σ","")</f>
        <v/>
      </c>
      <c r="AT526" s="676" t="str">
        <f t="shared" si="265"/>
        <v/>
      </c>
      <c r="AU526" s="77" t="e">
        <f t="shared" si="266"/>
        <v>#VALUE!</v>
      </c>
      <c r="AW526" s="57"/>
      <c r="AX526" s="57"/>
      <c r="BA526" s="83" t="e">
        <f ca="1">Invoer!DW531</f>
        <v>#N/A</v>
      </c>
      <c r="BB526" s="599" t="str">
        <f t="shared" ca="1" si="278"/>
        <v/>
      </c>
      <c r="BC526" s="673" t="str">
        <f ca="1">IF($BB526="","",VLOOKUP(BB526,Invoer!$F$15:$AU$1999,2,FALSE))</f>
        <v/>
      </c>
      <c r="BD526" s="599" t="str">
        <f t="shared" ca="1" si="279"/>
        <v/>
      </c>
      <c r="BE526" s="599" t="str">
        <f ca="1">IF($BB526="","",VLOOKUP(BB526,Invoer!$F$15:$AU$1999,5,FALSE))</f>
        <v/>
      </c>
      <c r="BF526" s="599" t="str">
        <f ca="1">IF($BB526="","",VLOOKUP(BB526,Invoer!$F$15:$AU$1999,6,FALSE))</f>
        <v/>
      </c>
      <c r="BG526" s="599" t="str">
        <f ca="1">IF($BB526="","",VLOOKUP(BB526,Invoer!$F$15:$AU$1999,9,FALSE))</f>
        <v/>
      </c>
      <c r="BH526" s="599" t="str">
        <f ca="1">IF($BB526="","",VLOOKUP(BB526,Invoer!$F$15:$AU$1999,10,FALSE))</f>
        <v/>
      </c>
      <c r="BI526" s="599" t="str">
        <f ca="1">IF($BB526="","",VLOOKUP(BB526,Invoer!$F$15:$BB$1999,14,FALSE))</f>
        <v/>
      </c>
      <c r="BJ526" s="599" t="str">
        <f ca="1">IF($BB526="","",VLOOKUP(BB526,Invoer!$F$15:$AU$1999,11,FALSE))</f>
        <v/>
      </c>
      <c r="BK526" s="662" t="str">
        <f t="shared" ca="1" si="280"/>
        <v/>
      </c>
      <c r="BL526" s="662" t="str">
        <f t="shared" ca="1" si="281"/>
        <v/>
      </c>
      <c r="BM526" s="679" t="str">
        <f t="shared" ca="1" si="282"/>
        <v/>
      </c>
      <c r="BN526" s="662" t="str">
        <f t="shared" ca="1" si="264"/>
        <v/>
      </c>
      <c r="BO526" s="662" t="str">
        <f ca="1">IF($BB526="","",VLOOKUP(BB526,Invoer!$F$15:$AU$1999,15,FALSE))</f>
        <v/>
      </c>
      <c r="BP526" s="662" t="str">
        <f ca="1">IF($BB526="","",VLOOKUP(BB526,Invoer!$F$15:$AU$1999,24,FALSE))</f>
        <v/>
      </c>
      <c r="BQ526" s="662" t="str">
        <f ca="1">IF($BB526="","",VLOOKUP(BB526,Invoer!$F$15:$AU$1999,17,FALSE))</f>
        <v/>
      </c>
      <c r="BS526" s="73" t="e">
        <f t="shared" ref="BS526:BS589" ca="1" si="286">BK526+BS525</f>
        <v>#VALUE!</v>
      </c>
      <c r="BT526" s="57" t="str">
        <f t="shared" ref="BT526:BT589" ca="1" si="287">IF($BB526="","",IF(BE526=BE525,BT525+BK526,BK526))</f>
        <v/>
      </c>
      <c r="DO526" s="61" t="e">
        <f ca="1">IF($DN$4&lt;3,Invoer!EB531,Invoer!EA531)</f>
        <v>#N/A</v>
      </c>
      <c r="DP526" s="599" t="str">
        <f t="shared" ca="1" si="267"/>
        <v/>
      </c>
      <c r="DQ526" s="673" t="str">
        <f ca="1">IF($DP526="","",VLOOKUP(DP526,Invoer!$F$15:$AU$1999,2,FALSE))</f>
        <v/>
      </c>
      <c r="DR526" s="599" t="str">
        <f t="shared" ca="1" si="268"/>
        <v/>
      </c>
      <c r="DS526" s="599" t="str">
        <f ca="1">IF($DP526="","",VLOOKUP(DP526,Invoer!$F$15:$AU$1999,3,FALSE))</f>
        <v/>
      </c>
      <c r="DT526" s="599" t="str">
        <f ca="1">IF($DP526="","",IF(DS526&lt;&gt;"Liq","",VLOOKUP(DP526,Invoer!$F$15:$AU$1999,4,FALSE)))</f>
        <v/>
      </c>
      <c r="DU526" s="599" t="str">
        <f ca="1">IF($DP526="","",VLOOKUP(DP526,Invoer!$F$15:$AU$1999,5,FALSE))</f>
        <v/>
      </c>
      <c r="DV526" s="599" t="str">
        <f ca="1">IF($DP526="","",VLOOKUP(DP526,Invoer!$F$15:$AU$1999,6,FALSE))</f>
        <v/>
      </c>
      <c r="DW526" s="599" t="str">
        <f ca="1">IF($DP526="","",VLOOKUP(DP526,Invoer!$F$15:$AU$1999,9,FALSE))</f>
        <v/>
      </c>
      <c r="DX526" s="599" t="str">
        <f ca="1">IF($DP526="","",VLOOKUP(DP526,Invoer!$F$15:$AU$1999,10,FALSE))</f>
        <v/>
      </c>
      <c r="DY526" s="595" t="str">
        <f ca="1">IF($DP526="","",VLOOKUP(DP526,Invoer!$F$15:$AU$1999,11,FALSE))</f>
        <v/>
      </c>
      <c r="DZ526" s="662" t="str">
        <f ca="1">IF($DP526="","",IF($DN$4&gt;2,"",VLOOKUP(DP526,Invoer!CQ:CS,3,FALSE)))</f>
        <v/>
      </c>
      <c r="EA526" s="541" t="str">
        <f ca="1">IF($DP526="","",IF(ISERROR(DQ526),0,IF($DN$4&lt;3,"",VLOOKUP(DP526,Invoer!$F$15:$AU$1999,15,FALSE))))</f>
        <v/>
      </c>
      <c r="EB526" s="595" t="str">
        <f ca="1">IF($DP526="","",IF($DN$4&lt;3,"",VLOOKUP(DP526,Invoer!$F$15:$AU$1999,19,FALSE)))</f>
        <v/>
      </c>
      <c r="EC526" s="541" t="str">
        <f ca="1">IF($DP526="","",IF(ISERROR(DQ526),0,IF($DN$4&lt;3,"",VLOOKUP(DP526,Invoer!$F$15:$AU$1999,24,FALSE))))</f>
        <v/>
      </c>
      <c r="ED526" s="541" t="str">
        <f ca="1">IF($DP526="","",IF(ISERROR(DQ526),0,IF($DN$4&lt;3,"",VLOOKUP(DP526,Invoer!$F$15:$AU$1999,17,FALSE))))</f>
        <v/>
      </c>
      <c r="EH526" s="89" t="e">
        <f ca="1">Invoer!CP531</f>
        <v>#N/A</v>
      </c>
      <c r="EI526" s="599" t="str">
        <f t="shared" ca="1" si="269"/>
        <v/>
      </c>
      <c r="EJ526" s="673" t="str">
        <f ca="1">IF(EI526="","",VLOOKUP(EI526,Invoer!$F$15:$AU$1999,2,FALSE))</f>
        <v/>
      </c>
      <c r="EK526" s="599" t="str">
        <f t="shared" ca="1" si="270"/>
        <v/>
      </c>
      <c r="EL526" s="599" t="str">
        <f ca="1">IF($EI526="","",VLOOKUP(EI526,Invoer!$F$15:$AU$1999,3,FALSE))</f>
        <v/>
      </c>
      <c r="EM526" s="599" t="str">
        <f ca="1">IF($EI526="","",IF(EL526&lt;&gt;"Liq","",VLOOKUP(EI526,Invoer!$F$15:$AU$1999,4,FALSE)))</f>
        <v/>
      </c>
      <c r="EN526" s="599" t="str">
        <f ca="1">IF($EI526="","",VLOOKUP(EI526,Invoer!$F$15:$AU$1999,6,FALSE))</f>
        <v/>
      </c>
      <c r="EO526" s="599" t="str">
        <f ca="1">IF(EI526="","",VLOOKUP(EI526,Invoer!$F$15:$AU$1999,9,FALSE))</f>
        <v/>
      </c>
      <c r="EP526" s="599" t="str">
        <f ca="1">IF(EI526="","",VLOOKUP(EI526,Invoer!$F$15:$AU$1999,10,FALSE))</f>
        <v/>
      </c>
      <c r="EQ526" s="599" t="str">
        <f ca="1">IF(EI526="","",VLOOKUP(EI526,Invoer!$F$15:$AU$1999,11,FALSE))</f>
        <v/>
      </c>
      <c r="ER526" s="662" t="str">
        <f ca="1">IF(EI526="","",VLOOKUP(EI526,Invoer!CQ:CS,3,FALSE))</f>
        <v/>
      </c>
      <c r="ES526" s="662" t="str">
        <f t="shared" ca="1" si="271"/>
        <v/>
      </c>
      <c r="ET526" s="513" t="str">
        <f t="shared" ca="1" si="272"/>
        <v/>
      </c>
      <c r="EU526" s="112" t="str">
        <f t="shared" ca="1" si="273"/>
        <v/>
      </c>
      <c r="EV526" s="83" t="s">
        <v>160</v>
      </c>
      <c r="EW526" s="682" t="str">
        <f t="shared" ca="1" si="274"/>
        <v/>
      </c>
      <c r="EX526" s="662" t="str">
        <f t="shared" ca="1" si="275"/>
        <v/>
      </c>
      <c r="EY526"/>
      <c r="EZ526" s="56" t="e">
        <f t="shared" ca="1" si="283"/>
        <v>#VALUE!</v>
      </c>
      <c r="FA526" s="56" t="e">
        <f t="shared" ca="1" si="284"/>
        <v>#VALUE!</v>
      </c>
      <c r="FE526"/>
      <c r="FI526"/>
      <c r="FJ526"/>
    </row>
    <row r="527" spans="29:166" ht="12" customHeight="1" x14ac:dyDescent="0.2">
      <c r="AC527" s="435" t="str">
        <f>IF($AC$7&lt;3,Invoer!DR532,IF($AC$7=3,Invoer!BT532,"x"))</f>
        <v>x</v>
      </c>
      <c r="AD527" s="599" t="str">
        <f t="shared" si="276"/>
        <v/>
      </c>
      <c r="AE527" s="673" t="str">
        <f>IF($AD527="","",VLOOKUP(AD527,Invoer!$F$15:$AU$1999,2,FALSE))</f>
        <v/>
      </c>
      <c r="AF527" s="599" t="str">
        <f t="shared" si="277"/>
        <v/>
      </c>
      <c r="AG527" s="599" t="str">
        <f>IF($AD527="","",VLOOKUP(AD527,Invoer!$F$15:$AU$1999,3,FALSE))</f>
        <v/>
      </c>
      <c r="AH527" s="599" t="str">
        <f>IF($AD527="","",IF(AG527&lt;&gt;"Liq","",VLOOKUP(AD527,Invoer!$F$15:$AU$1999,4,FALSE)))</f>
        <v/>
      </c>
      <c r="AI527" s="677" t="str">
        <f>IF($AD527="","",VLOOKUP(AD527,Invoer!$F$15:$AU$1999,5,FALSE))</f>
        <v/>
      </c>
      <c r="AJ527" s="599" t="str">
        <f>IF($AD527="","",VLOOKUP(AD527,Invoer!$F$15:$AU$1999,6,FALSE))</f>
        <v/>
      </c>
      <c r="AK527" s="599" t="str">
        <f>IF($AD527="","",VLOOKUP(AD527,Invoer!$F$15:$AU$1999,9,FALSE))</f>
        <v/>
      </c>
      <c r="AL527" s="599" t="str">
        <f>IF($AD527="","",VLOOKUP(AD527,Invoer!$F$15:$AU$1999,10,FALSE))</f>
        <v/>
      </c>
      <c r="AM527" s="599" t="str">
        <f>IF($AD527="","",VLOOKUP(AD527,Invoer!$F$15:$BB$1999,14,FALSE))</f>
        <v/>
      </c>
      <c r="AN527" s="599" t="str">
        <f>IF($AD527="","",VLOOKUP(AD527,Invoer!$F$15:$AU$1999,11,FALSE))</f>
        <v/>
      </c>
      <c r="AO527" s="662" t="str">
        <f>IF($AD527="","",VLOOKUP(AD527,Invoer!$F$15:$AU$1999,15,FALSE))</f>
        <v/>
      </c>
      <c r="AP527" s="599" t="str">
        <f>IF($AD527="","",VLOOKUP(AD527,Invoer!$F$15:$AU$1999,19,FALSE))</f>
        <v/>
      </c>
      <c r="AQ527" s="662" t="str">
        <f>IF($AD527="","",VLOOKUP(AD527,Invoer!$F$15:$AU$1999,24,FALSE))</f>
        <v/>
      </c>
      <c r="AR527" s="662" t="str">
        <f>IF($AD527="","",VLOOKUP(AD527,Invoer!$F$15:$AU$1999,17,FALSE))</f>
        <v/>
      </c>
      <c r="AS527" s="678" t="str">
        <f t="shared" si="285"/>
        <v/>
      </c>
      <c r="AT527" s="676" t="str">
        <f t="shared" si="265"/>
        <v/>
      </c>
      <c r="AU527" s="77" t="e">
        <f t="shared" si="266"/>
        <v>#VALUE!</v>
      </c>
      <c r="AW527" s="57"/>
      <c r="AX527" s="57"/>
      <c r="BA527" s="83" t="e">
        <f ca="1">Invoer!DW532</f>
        <v>#N/A</v>
      </c>
      <c r="BB527" s="599" t="str">
        <f t="shared" ca="1" si="278"/>
        <v/>
      </c>
      <c r="BC527" s="673" t="str">
        <f ca="1">IF($BB527="","",VLOOKUP(BB527,Invoer!$F$15:$AU$1999,2,FALSE))</f>
        <v/>
      </c>
      <c r="BD527" s="599" t="str">
        <f t="shared" ca="1" si="279"/>
        <v/>
      </c>
      <c r="BE527" s="599" t="str">
        <f ca="1">IF($BB527="","",VLOOKUP(BB527,Invoer!$F$15:$AU$1999,5,FALSE))</f>
        <v/>
      </c>
      <c r="BF527" s="599" t="str">
        <f ca="1">IF($BB527="","",VLOOKUP(BB527,Invoer!$F$15:$AU$1999,6,FALSE))</f>
        <v/>
      </c>
      <c r="BG527" s="599" t="str">
        <f ca="1">IF($BB527="","",VLOOKUP(BB527,Invoer!$F$15:$AU$1999,9,FALSE))</f>
        <v/>
      </c>
      <c r="BH527" s="599" t="str">
        <f ca="1">IF($BB527="","",VLOOKUP(BB527,Invoer!$F$15:$AU$1999,10,FALSE))</f>
        <v/>
      </c>
      <c r="BI527" s="599" t="str">
        <f ca="1">IF($BB527="","",VLOOKUP(BB527,Invoer!$F$15:$BB$1999,14,FALSE))</f>
        <v/>
      </c>
      <c r="BJ527" s="599" t="str">
        <f ca="1">IF($BB527="","",VLOOKUP(BB527,Invoer!$F$15:$AU$1999,11,FALSE))</f>
        <v/>
      </c>
      <c r="BK527" s="662" t="str">
        <f t="shared" ca="1" si="280"/>
        <v/>
      </c>
      <c r="BL527" s="662" t="str">
        <f t="shared" ca="1" si="281"/>
        <v/>
      </c>
      <c r="BM527" s="679" t="str">
        <f t="shared" ca="1" si="282"/>
        <v/>
      </c>
      <c r="BN527" s="662" t="str">
        <f t="shared" ca="1" si="264"/>
        <v/>
      </c>
      <c r="BO527" s="662" t="str">
        <f ca="1">IF($BB527="","",VLOOKUP(BB527,Invoer!$F$15:$AU$1999,15,FALSE))</f>
        <v/>
      </c>
      <c r="BP527" s="662" t="str">
        <f ca="1">IF($BB527="","",VLOOKUP(BB527,Invoer!$F$15:$AU$1999,24,FALSE))</f>
        <v/>
      </c>
      <c r="BQ527" s="662" t="str">
        <f ca="1">IF($BB527="","",VLOOKUP(BB527,Invoer!$F$15:$AU$1999,17,FALSE))</f>
        <v/>
      </c>
      <c r="BS527" s="73" t="e">
        <f t="shared" ca="1" si="286"/>
        <v>#VALUE!</v>
      </c>
      <c r="BT527" s="57" t="str">
        <f t="shared" ca="1" si="287"/>
        <v/>
      </c>
      <c r="DO527" s="61" t="e">
        <f ca="1">IF($DN$4&lt;3,Invoer!EB532,Invoer!EA532)</f>
        <v>#N/A</v>
      </c>
      <c r="DP527" s="599" t="str">
        <f t="shared" ca="1" si="267"/>
        <v/>
      </c>
      <c r="DQ527" s="673" t="str">
        <f ca="1">IF($DP527="","",VLOOKUP(DP527,Invoer!$F$15:$AU$1999,2,FALSE))</f>
        <v/>
      </c>
      <c r="DR527" s="599" t="str">
        <f t="shared" ca="1" si="268"/>
        <v/>
      </c>
      <c r="DS527" s="599" t="str">
        <f ca="1">IF($DP527="","",VLOOKUP(DP527,Invoer!$F$15:$AU$1999,3,FALSE))</f>
        <v/>
      </c>
      <c r="DT527" s="599" t="str">
        <f ca="1">IF($DP527="","",IF(DS527&lt;&gt;"Liq","",VLOOKUP(DP527,Invoer!$F$15:$AU$1999,4,FALSE)))</f>
        <v/>
      </c>
      <c r="DU527" s="599" t="str">
        <f ca="1">IF($DP527="","",VLOOKUP(DP527,Invoer!$F$15:$AU$1999,5,FALSE))</f>
        <v/>
      </c>
      <c r="DV527" s="599" t="str">
        <f ca="1">IF($DP527="","",VLOOKUP(DP527,Invoer!$F$15:$AU$1999,6,FALSE))</f>
        <v/>
      </c>
      <c r="DW527" s="599" t="str">
        <f ca="1">IF($DP527="","",VLOOKUP(DP527,Invoer!$F$15:$AU$1999,9,FALSE))</f>
        <v/>
      </c>
      <c r="DX527" s="599" t="str">
        <f ca="1">IF($DP527="","",VLOOKUP(DP527,Invoer!$F$15:$AU$1999,10,FALSE))</f>
        <v/>
      </c>
      <c r="DY527" s="595" t="str">
        <f ca="1">IF($DP527="","",VLOOKUP(DP527,Invoer!$F$15:$AU$1999,11,FALSE))</f>
        <v/>
      </c>
      <c r="DZ527" s="662" t="str">
        <f ca="1">IF($DP527="","",IF($DN$4&gt;2,"",VLOOKUP(DP527,Invoer!CQ:CS,3,FALSE)))</f>
        <v/>
      </c>
      <c r="EA527" s="541" t="str">
        <f ca="1">IF($DP527="","",IF(ISERROR(DQ527),0,IF($DN$4&lt;3,"",VLOOKUP(DP527,Invoer!$F$15:$AU$1999,15,FALSE))))</f>
        <v/>
      </c>
      <c r="EB527" s="595" t="str">
        <f ca="1">IF($DP527="","",IF($DN$4&lt;3,"",VLOOKUP(DP527,Invoer!$F$15:$AU$1999,19,FALSE)))</f>
        <v/>
      </c>
      <c r="EC527" s="541" t="str">
        <f ca="1">IF($DP527="","",IF(ISERROR(DQ527),0,IF($DN$4&lt;3,"",VLOOKUP(DP527,Invoer!$F$15:$AU$1999,24,FALSE))))</f>
        <v/>
      </c>
      <c r="ED527" s="541" t="str">
        <f ca="1">IF($DP527="","",IF(ISERROR(DQ527),0,IF($DN$4&lt;3,"",VLOOKUP(DP527,Invoer!$F$15:$AU$1999,17,FALSE))))</f>
        <v/>
      </c>
      <c r="EH527" s="89" t="e">
        <f ca="1">Invoer!CP532</f>
        <v>#N/A</v>
      </c>
      <c r="EI527" s="599" t="str">
        <f t="shared" ca="1" si="269"/>
        <v/>
      </c>
      <c r="EJ527" s="673" t="str">
        <f ca="1">IF(EI527="","",VLOOKUP(EI527,Invoer!$F$15:$AU$1999,2,FALSE))</f>
        <v/>
      </c>
      <c r="EK527" s="599" t="str">
        <f t="shared" ca="1" si="270"/>
        <v/>
      </c>
      <c r="EL527" s="599" t="str">
        <f ca="1">IF($EI527="","",VLOOKUP(EI527,Invoer!$F$15:$AU$1999,3,FALSE))</f>
        <v/>
      </c>
      <c r="EM527" s="599" t="str">
        <f ca="1">IF($EI527="","",IF(EL527&lt;&gt;"Liq","",VLOOKUP(EI527,Invoer!$F$15:$AU$1999,4,FALSE)))</f>
        <v/>
      </c>
      <c r="EN527" s="599" t="str">
        <f ca="1">IF($EI527="","",VLOOKUP(EI527,Invoer!$F$15:$AU$1999,6,FALSE))</f>
        <v/>
      </c>
      <c r="EO527" s="599" t="str">
        <f ca="1">IF(EI527="","",VLOOKUP(EI527,Invoer!$F$15:$AU$1999,9,FALSE))</f>
        <v/>
      </c>
      <c r="EP527" s="599" t="str">
        <f ca="1">IF(EI527="","",VLOOKUP(EI527,Invoer!$F$15:$AU$1999,10,FALSE))</f>
        <v/>
      </c>
      <c r="EQ527" s="599" t="str">
        <f ca="1">IF(EI527="","",VLOOKUP(EI527,Invoer!$F$15:$AU$1999,11,FALSE))</f>
        <v/>
      </c>
      <c r="ER527" s="662" t="str">
        <f ca="1">IF(EI527="","",VLOOKUP(EI527,Invoer!CQ:CS,3,FALSE))</f>
        <v/>
      </c>
      <c r="ES527" s="662" t="str">
        <f t="shared" ca="1" si="271"/>
        <v/>
      </c>
      <c r="ET527" s="513" t="str">
        <f t="shared" ca="1" si="272"/>
        <v/>
      </c>
      <c r="EU527" s="112" t="str">
        <f t="shared" ca="1" si="273"/>
        <v/>
      </c>
      <c r="EV527" s="83" t="s">
        <v>160</v>
      </c>
      <c r="EW527" s="682" t="str">
        <f t="shared" ca="1" si="274"/>
        <v/>
      </c>
      <c r="EX527" s="662" t="str">
        <f t="shared" ca="1" si="275"/>
        <v/>
      </c>
      <c r="EY527"/>
      <c r="EZ527" s="56" t="e">
        <f t="shared" ca="1" si="283"/>
        <v>#VALUE!</v>
      </c>
      <c r="FA527" s="56" t="e">
        <f t="shared" ca="1" si="284"/>
        <v>#VALUE!</v>
      </c>
      <c r="FE527"/>
      <c r="FI527"/>
      <c r="FJ527"/>
    </row>
    <row r="528" spans="29:166" ht="12" customHeight="1" x14ac:dyDescent="0.2">
      <c r="AC528" s="435" t="str">
        <f>IF($AC$7&lt;3,Invoer!DR533,IF($AC$7=3,Invoer!BT533,"x"))</f>
        <v>x</v>
      </c>
      <c r="AD528" s="599" t="str">
        <f t="shared" si="276"/>
        <v/>
      </c>
      <c r="AE528" s="673" t="str">
        <f>IF($AD528="","",VLOOKUP(AD528,Invoer!$F$15:$AU$1999,2,FALSE))</f>
        <v/>
      </c>
      <c r="AF528" s="599" t="str">
        <f t="shared" si="277"/>
        <v/>
      </c>
      <c r="AG528" s="599" t="str">
        <f>IF($AD528="","",VLOOKUP(AD528,Invoer!$F$15:$AU$1999,3,FALSE))</f>
        <v/>
      </c>
      <c r="AH528" s="599" t="str">
        <f>IF($AD528="","",IF(AG528&lt;&gt;"Liq","",VLOOKUP(AD528,Invoer!$F$15:$AU$1999,4,FALSE)))</f>
        <v/>
      </c>
      <c r="AI528" s="677" t="str">
        <f>IF($AD528="","",VLOOKUP(AD528,Invoer!$F$15:$AU$1999,5,FALSE))</f>
        <v/>
      </c>
      <c r="AJ528" s="599" t="str">
        <f>IF($AD528="","",VLOOKUP(AD528,Invoer!$F$15:$AU$1999,6,FALSE))</f>
        <v/>
      </c>
      <c r="AK528" s="599" t="str">
        <f>IF($AD528="","",VLOOKUP(AD528,Invoer!$F$15:$AU$1999,9,FALSE))</f>
        <v/>
      </c>
      <c r="AL528" s="599" t="str">
        <f>IF($AD528="","",VLOOKUP(AD528,Invoer!$F$15:$AU$1999,10,FALSE))</f>
        <v/>
      </c>
      <c r="AM528" s="599" t="str">
        <f>IF($AD528="","",VLOOKUP(AD528,Invoer!$F$15:$BB$1999,14,FALSE))</f>
        <v/>
      </c>
      <c r="AN528" s="599" t="str">
        <f>IF($AD528="","",VLOOKUP(AD528,Invoer!$F$15:$AU$1999,11,FALSE))</f>
        <v/>
      </c>
      <c r="AO528" s="662" t="str">
        <f>IF($AD528="","",VLOOKUP(AD528,Invoer!$F$15:$AU$1999,15,FALSE))</f>
        <v/>
      </c>
      <c r="AP528" s="599" t="str">
        <f>IF($AD528="","",VLOOKUP(AD528,Invoer!$F$15:$AU$1999,19,FALSE))</f>
        <v/>
      </c>
      <c r="AQ528" s="662" t="str">
        <f>IF($AD528="","",VLOOKUP(AD528,Invoer!$F$15:$AU$1999,24,FALSE))</f>
        <v/>
      </c>
      <c r="AR528" s="662" t="str">
        <f>IF($AD528="","",VLOOKUP(AD528,Invoer!$F$15:$AU$1999,17,FALSE))</f>
        <v/>
      </c>
      <c r="AS528" s="678" t="str">
        <f t="shared" si="285"/>
        <v/>
      </c>
      <c r="AT528" s="676" t="str">
        <f t="shared" si="265"/>
        <v/>
      </c>
      <c r="AU528" s="77" t="e">
        <f t="shared" si="266"/>
        <v>#VALUE!</v>
      </c>
      <c r="AW528" s="57"/>
      <c r="AX528" s="57"/>
      <c r="BA528" s="83" t="e">
        <f ca="1">Invoer!DW533</f>
        <v>#N/A</v>
      </c>
      <c r="BB528" s="599" t="str">
        <f t="shared" ca="1" si="278"/>
        <v/>
      </c>
      <c r="BC528" s="673" t="str">
        <f ca="1">IF($BB528="","",VLOOKUP(BB528,Invoer!$F$15:$AU$1999,2,FALSE))</f>
        <v/>
      </c>
      <c r="BD528" s="599" t="str">
        <f t="shared" ca="1" si="279"/>
        <v/>
      </c>
      <c r="BE528" s="599" t="str">
        <f ca="1">IF($BB528="","",VLOOKUP(BB528,Invoer!$F$15:$AU$1999,5,FALSE))</f>
        <v/>
      </c>
      <c r="BF528" s="599" t="str">
        <f ca="1">IF($BB528="","",VLOOKUP(BB528,Invoer!$F$15:$AU$1999,6,FALSE))</f>
        <v/>
      </c>
      <c r="BG528" s="599" t="str">
        <f ca="1">IF($BB528="","",VLOOKUP(BB528,Invoer!$F$15:$AU$1999,9,FALSE))</f>
        <v/>
      </c>
      <c r="BH528" s="599" t="str">
        <f ca="1">IF($BB528="","",VLOOKUP(BB528,Invoer!$F$15:$AU$1999,10,FALSE))</f>
        <v/>
      </c>
      <c r="BI528" s="599" t="str">
        <f ca="1">IF($BB528="","",VLOOKUP(BB528,Invoer!$F$15:$BB$1999,14,FALSE))</f>
        <v/>
      </c>
      <c r="BJ528" s="599" t="str">
        <f ca="1">IF($BB528="","",VLOOKUP(BB528,Invoer!$F$15:$AU$1999,11,FALSE))</f>
        <v/>
      </c>
      <c r="BK528" s="662" t="str">
        <f t="shared" ca="1" si="280"/>
        <v/>
      </c>
      <c r="BL528" s="662" t="str">
        <f t="shared" ca="1" si="281"/>
        <v/>
      </c>
      <c r="BM528" s="679" t="str">
        <f t="shared" ca="1" si="282"/>
        <v/>
      </c>
      <c r="BN528" s="662" t="str">
        <f t="shared" ca="1" si="264"/>
        <v/>
      </c>
      <c r="BO528" s="662" t="str">
        <f ca="1">IF($BB528="","",VLOOKUP(BB528,Invoer!$F$15:$AU$1999,15,FALSE))</f>
        <v/>
      </c>
      <c r="BP528" s="662" t="str">
        <f ca="1">IF($BB528="","",VLOOKUP(BB528,Invoer!$F$15:$AU$1999,24,FALSE))</f>
        <v/>
      </c>
      <c r="BQ528" s="662" t="str">
        <f ca="1">IF($BB528="","",VLOOKUP(BB528,Invoer!$F$15:$AU$1999,17,FALSE))</f>
        <v/>
      </c>
      <c r="BS528" s="73" t="e">
        <f t="shared" ca="1" si="286"/>
        <v>#VALUE!</v>
      </c>
      <c r="BT528" s="57" t="str">
        <f t="shared" ca="1" si="287"/>
        <v/>
      </c>
      <c r="DO528" s="61" t="e">
        <f ca="1">IF($DN$4&lt;3,Invoer!EB533,Invoer!EA533)</f>
        <v>#N/A</v>
      </c>
      <c r="DP528" s="599" t="str">
        <f t="shared" ca="1" si="267"/>
        <v/>
      </c>
      <c r="DQ528" s="673" t="str">
        <f ca="1">IF($DP528="","",VLOOKUP(DP528,Invoer!$F$15:$AU$1999,2,FALSE))</f>
        <v/>
      </c>
      <c r="DR528" s="599" t="str">
        <f t="shared" ca="1" si="268"/>
        <v/>
      </c>
      <c r="DS528" s="599" t="str">
        <f ca="1">IF($DP528="","",VLOOKUP(DP528,Invoer!$F$15:$AU$1999,3,FALSE))</f>
        <v/>
      </c>
      <c r="DT528" s="599" t="str">
        <f ca="1">IF($DP528="","",IF(DS528&lt;&gt;"Liq","",VLOOKUP(DP528,Invoer!$F$15:$AU$1999,4,FALSE)))</f>
        <v/>
      </c>
      <c r="DU528" s="599" t="str">
        <f ca="1">IF($DP528="","",VLOOKUP(DP528,Invoer!$F$15:$AU$1999,5,FALSE))</f>
        <v/>
      </c>
      <c r="DV528" s="599" t="str">
        <f ca="1">IF($DP528="","",VLOOKUP(DP528,Invoer!$F$15:$AU$1999,6,FALSE))</f>
        <v/>
      </c>
      <c r="DW528" s="599" t="str">
        <f ca="1">IF($DP528="","",VLOOKUP(DP528,Invoer!$F$15:$AU$1999,9,FALSE))</f>
        <v/>
      </c>
      <c r="DX528" s="599" t="str">
        <f ca="1">IF($DP528="","",VLOOKUP(DP528,Invoer!$F$15:$AU$1999,10,FALSE))</f>
        <v/>
      </c>
      <c r="DY528" s="595" t="str">
        <f ca="1">IF($DP528="","",VLOOKUP(DP528,Invoer!$F$15:$AU$1999,11,FALSE))</f>
        <v/>
      </c>
      <c r="DZ528" s="662" t="str">
        <f ca="1">IF($DP528="","",IF($DN$4&gt;2,"",VLOOKUP(DP528,Invoer!CQ:CS,3,FALSE)))</f>
        <v/>
      </c>
      <c r="EA528" s="541" t="str">
        <f ca="1">IF($DP528="","",IF(ISERROR(DQ528),0,IF($DN$4&lt;3,"",VLOOKUP(DP528,Invoer!$F$15:$AU$1999,15,FALSE))))</f>
        <v/>
      </c>
      <c r="EB528" s="595" t="str">
        <f ca="1">IF($DP528="","",IF($DN$4&lt;3,"",VLOOKUP(DP528,Invoer!$F$15:$AU$1999,19,FALSE)))</f>
        <v/>
      </c>
      <c r="EC528" s="541" t="str">
        <f ca="1">IF($DP528="","",IF(ISERROR(DQ528),0,IF($DN$4&lt;3,"",VLOOKUP(DP528,Invoer!$F$15:$AU$1999,24,FALSE))))</f>
        <v/>
      </c>
      <c r="ED528" s="541" t="str">
        <f ca="1">IF($DP528="","",IF(ISERROR(DQ528),0,IF($DN$4&lt;3,"",VLOOKUP(DP528,Invoer!$F$15:$AU$1999,17,FALSE))))</f>
        <v/>
      </c>
      <c r="EH528" s="89" t="e">
        <f ca="1">Invoer!CP533</f>
        <v>#N/A</v>
      </c>
      <c r="EI528" s="599" t="str">
        <f t="shared" ca="1" si="269"/>
        <v/>
      </c>
      <c r="EJ528" s="673" t="str">
        <f ca="1">IF(EI528="","",VLOOKUP(EI528,Invoer!$F$15:$AU$1999,2,FALSE))</f>
        <v/>
      </c>
      <c r="EK528" s="599" t="str">
        <f t="shared" ca="1" si="270"/>
        <v/>
      </c>
      <c r="EL528" s="599" t="str">
        <f ca="1">IF($EI528="","",VLOOKUP(EI528,Invoer!$F$15:$AU$1999,3,FALSE))</f>
        <v/>
      </c>
      <c r="EM528" s="599" t="str">
        <f ca="1">IF($EI528="","",IF(EL528&lt;&gt;"Liq","",VLOOKUP(EI528,Invoer!$F$15:$AU$1999,4,FALSE)))</f>
        <v/>
      </c>
      <c r="EN528" s="599" t="str">
        <f ca="1">IF($EI528="","",VLOOKUP(EI528,Invoer!$F$15:$AU$1999,6,FALSE))</f>
        <v/>
      </c>
      <c r="EO528" s="599" t="str">
        <f ca="1">IF(EI528="","",VLOOKUP(EI528,Invoer!$F$15:$AU$1999,9,FALSE))</f>
        <v/>
      </c>
      <c r="EP528" s="599" t="str">
        <f ca="1">IF(EI528="","",VLOOKUP(EI528,Invoer!$F$15:$AU$1999,10,FALSE))</f>
        <v/>
      </c>
      <c r="EQ528" s="599" t="str">
        <f ca="1">IF(EI528="","",VLOOKUP(EI528,Invoer!$F$15:$AU$1999,11,FALSE))</f>
        <v/>
      </c>
      <c r="ER528" s="662" t="str">
        <f ca="1">IF(EI528="","",VLOOKUP(EI528,Invoer!CQ:CS,3,FALSE))</f>
        <v/>
      </c>
      <c r="ES528" s="662" t="str">
        <f t="shared" ca="1" si="271"/>
        <v/>
      </c>
      <c r="ET528" s="513" t="str">
        <f t="shared" ca="1" si="272"/>
        <v/>
      </c>
      <c r="EU528" s="112" t="str">
        <f t="shared" ca="1" si="273"/>
        <v/>
      </c>
      <c r="EV528" s="83" t="s">
        <v>160</v>
      </c>
      <c r="EW528" s="682" t="str">
        <f t="shared" ca="1" si="274"/>
        <v/>
      </c>
      <c r="EX528" s="662" t="str">
        <f t="shared" ca="1" si="275"/>
        <v/>
      </c>
      <c r="EY528"/>
      <c r="EZ528" s="56" t="e">
        <f t="shared" ca="1" si="283"/>
        <v>#VALUE!</v>
      </c>
      <c r="FA528" s="56" t="e">
        <f t="shared" ca="1" si="284"/>
        <v>#VALUE!</v>
      </c>
      <c r="FE528"/>
      <c r="FI528"/>
      <c r="FJ528"/>
    </row>
    <row r="529" spans="29:166" ht="12" customHeight="1" x14ac:dyDescent="0.2">
      <c r="AC529" s="435" t="str">
        <f>IF($AC$7&lt;3,Invoer!DR534,IF($AC$7=3,Invoer!BT534,"x"))</f>
        <v>x</v>
      </c>
      <c r="AD529" s="599" t="str">
        <f t="shared" si="276"/>
        <v/>
      </c>
      <c r="AE529" s="673" t="str">
        <f>IF($AD529="","",VLOOKUP(AD529,Invoer!$F$15:$AU$1999,2,FALSE))</f>
        <v/>
      </c>
      <c r="AF529" s="599" t="str">
        <f t="shared" si="277"/>
        <v/>
      </c>
      <c r="AG529" s="599" t="str">
        <f>IF($AD529="","",VLOOKUP(AD529,Invoer!$F$15:$AU$1999,3,FALSE))</f>
        <v/>
      </c>
      <c r="AH529" s="599" t="str">
        <f>IF($AD529="","",IF(AG529&lt;&gt;"Liq","",VLOOKUP(AD529,Invoer!$F$15:$AU$1999,4,FALSE)))</f>
        <v/>
      </c>
      <c r="AI529" s="677" t="str">
        <f>IF($AD529="","",VLOOKUP(AD529,Invoer!$F$15:$AU$1999,5,FALSE))</f>
        <v/>
      </c>
      <c r="AJ529" s="599" t="str">
        <f>IF($AD529="","",VLOOKUP(AD529,Invoer!$F$15:$AU$1999,6,FALSE))</f>
        <v/>
      </c>
      <c r="AK529" s="599" t="str">
        <f>IF($AD529="","",VLOOKUP(AD529,Invoer!$F$15:$AU$1999,9,FALSE))</f>
        <v/>
      </c>
      <c r="AL529" s="599" t="str">
        <f>IF($AD529="","",VLOOKUP(AD529,Invoer!$F$15:$AU$1999,10,FALSE))</f>
        <v/>
      </c>
      <c r="AM529" s="599" t="str">
        <f>IF($AD529="","",VLOOKUP(AD529,Invoer!$F$15:$BB$1999,14,FALSE))</f>
        <v/>
      </c>
      <c r="AN529" s="599" t="str">
        <f>IF($AD529="","",VLOOKUP(AD529,Invoer!$F$15:$AU$1999,11,FALSE))</f>
        <v/>
      </c>
      <c r="AO529" s="662" t="str">
        <f>IF($AD529="","",VLOOKUP(AD529,Invoer!$F$15:$AU$1999,15,FALSE))</f>
        <v/>
      </c>
      <c r="AP529" s="599" t="str">
        <f>IF($AD529="","",VLOOKUP(AD529,Invoer!$F$15:$AU$1999,19,FALSE))</f>
        <v/>
      </c>
      <c r="AQ529" s="662" t="str">
        <f>IF($AD529="","",VLOOKUP(AD529,Invoer!$F$15:$AU$1999,24,FALSE))</f>
        <v/>
      </c>
      <c r="AR529" s="662" t="str">
        <f>IF($AD529="","",VLOOKUP(AD529,Invoer!$F$15:$AU$1999,17,FALSE))</f>
        <v/>
      </c>
      <c r="AS529" s="678" t="str">
        <f t="shared" si="285"/>
        <v/>
      </c>
      <c r="AT529" s="676" t="str">
        <f t="shared" si="265"/>
        <v/>
      </c>
      <c r="AU529" s="77" t="e">
        <f t="shared" si="266"/>
        <v>#VALUE!</v>
      </c>
      <c r="AW529" s="57"/>
      <c r="AX529" s="57"/>
      <c r="BA529" s="83" t="e">
        <f ca="1">Invoer!DW534</f>
        <v>#N/A</v>
      </c>
      <c r="BB529" s="599" t="str">
        <f t="shared" ca="1" si="278"/>
        <v/>
      </c>
      <c r="BC529" s="673" t="str">
        <f ca="1">IF($BB529="","",VLOOKUP(BB529,Invoer!$F$15:$AU$1999,2,FALSE))</f>
        <v/>
      </c>
      <c r="BD529" s="599" t="str">
        <f t="shared" ca="1" si="279"/>
        <v/>
      </c>
      <c r="BE529" s="599" t="str">
        <f ca="1">IF($BB529="","",VLOOKUP(BB529,Invoer!$F$15:$AU$1999,5,FALSE))</f>
        <v/>
      </c>
      <c r="BF529" s="599" t="str">
        <f ca="1">IF($BB529="","",VLOOKUP(BB529,Invoer!$F$15:$AU$1999,6,FALSE))</f>
        <v/>
      </c>
      <c r="BG529" s="599" t="str">
        <f ca="1">IF($BB529="","",VLOOKUP(BB529,Invoer!$F$15:$AU$1999,9,FALSE))</f>
        <v/>
      </c>
      <c r="BH529" s="599" t="str">
        <f ca="1">IF($BB529="","",VLOOKUP(BB529,Invoer!$F$15:$AU$1999,10,FALSE))</f>
        <v/>
      </c>
      <c r="BI529" s="599" t="str">
        <f ca="1">IF($BB529="","",VLOOKUP(BB529,Invoer!$F$15:$BB$1999,14,FALSE))</f>
        <v/>
      </c>
      <c r="BJ529" s="599" t="str">
        <f ca="1">IF($BB529="","",VLOOKUP(BB529,Invoer!$F$15:$AU$1999,11,FALSE))</f>
        <v/>
      </c>
      <c r="BK529" s="662" t="str">
        <f t="shared" ca="1" si="280"/>
        <v/>
      </c>
      <c r="BL529" s="662" t="str">
        <f t="shared" ca="1" si="281"/>
        <v/>
      </c>
      <c r="BM529" s="679" t="str">
        <f t="shared" ca="1" si="282"/>
        <v/>
      </c>
      <c r="BN529" s="662" t="str">
        <f t="shared" ca="1" si="264"/>
        <v/>
      </c>
      <c r="BO529" s="662" t="str">
        <f ca="1">IF($BB529="","",VLOOKUP(BB529,Invoer!$F$15:$AU$1999,15,FALSE))</f>
        <v/>
      </c>
      <c r="BP529" s="662" t="str">
        <f ca="1">IF($BB529="","",VLOOKUP(BB529,Invoer!$F$15:$AU$1999,24,FALSE))</f>
        <v/>
      </c>
      <c r="BQ529" s="662" t="str">
        <f ca="1">IF($BB529="","",VLOOKUP(BB529,Invoer!$F$15:$AU$1999,17,FALSE))</f>
        <v/>
      </c>
      <c r="BS529" s="73" t="e">
        <f t="shared" ca="1" si="286"/>
        <v>#VALUE!</v>
      </c>
      <c r="BT529" s="57" t="str">
        <f t="shared" ca="1" si="287"/>
        <v/>
      </c>
      <c r="DO529" s="61" t="e">
        <f ca="1">IF($DN$4&lt;3,Invoer!EB534,Invoer!EA534)</f>
        <v>#N/A</v>
      </c>
      <c r="DP529" s="599" t="str">
        <f t="shared" ca="1" si="267"/>
        <v/>
      </c>
      <c r="DQ529" s="673" t="str">
        <f ca="1">IF($DP529="","",VLOOKUP(DP529,Invoer!$F$15:$AU$1999,2,FALSE))</f>
        <v/>
      </c>
      <c r="DR529" s="599" t="str">
        <f t="shared" ca="1" si="268"/>
        <v/>
      </c>
      <c r="DS529" s="599" t="str">
        <f ca="1">IF($DP529="","",VLOOKUP(DP529,Invoer!$F$15:$AU$1999,3,FALSE))</f>
        <v/>
      </c>
      <c r="DT529" s="599" t="str">
        <f ca="1">IF($DP529="","",IF(DS529&lt;&gt;"Liq","",VLOOKUP(DP529,Invoer!$F$15:$AU$1999,4,FALSE)))</f>
        <v/>
      </c>
      <c r="DU529" s="599" t="str">
        <f ca="1">IF($DP529="","",VLOOKUP(DP529,Invoer!$F$15:$AU$1999,5,FALSE))</f>
        <v/>
      </c>
      <c r="DV529" s="599" t="str">
        <f ca="1">IF($DP529="","",VLOOKUP(DP529,Invoer!$F$15:$AU$1999,6,FALSE))</f>
        <v/>
      </c>
      <c r="DW529" s="599" t="str">
        <f ca="1">IF($DP529="","",VLOOKUP(DP529,Invoer!$F$15:$AU$1999,9,FALSE))</f>
        <v/>
      </c>
      <c r="DX529" s="599" t="str">
        <f ca="1">IF($DP529="","",VLOOKUP(DP529,Invoer!$F$15:$AU$1999,10,FALSE))</f>
        <v/>
      </c>
      <c r="DY529" s="595" t="str">
        <f ca="1">IF($DP529="","",VLOOKUP(DP529,Invoer!$F$15:$AU$1999,11,FALSE))</f>
        <v/>
      </c>
      <c r="DZ529" s="662" t="str">
        <f ca="1">IF($DP529="","",IF($DN$4&gt;2,"",VLOOKUP(DP529,Invoer!CQ:CS,3,FALSE)))</f>
        <v/>
      </c>
      <c r="EA529" s="541" t="str">
        <f ca="1">IF($DP529="","",IF(ISERROR(DQ529),0,IF($DN$4&lt;3,"",VLOOKUP(DP529,Invoer!$F$15:$AU$1999,15,FALSE))))</f>
        <v/>
      </c>
      <c r="EB529" s="595" t="str">
        <f ca="1">IF($DP529="","",IF($DN$4&lt;3,"",VLOOKUP(DP529,Invoer!$F$15:$AU$1999,19,FALSE)))</f>
        <v/>
      </c>
      <c r="EC529" s="541" t="str">
        <f ca="1">IF($DP529="","",IF(ISERROR(DQ529),0,IF($DN$4&lt;3,"",VLOOKUP(DP529,Invoer!$F$15:$AU$1999,24,FALSE))))</f>
        <v/>
      </c>
      <c r="ED529" s="541" t="str">
        <f ca="1">IF($DP529="","",IF(ISERROR(DQ529),0,IF($DN$4&lt;3,"",VLOOKUP(DP529,Invoer!$F$15:$AU$1999,17,FALSE))))</f>
        <v/>
      </c>
      <c r="EH529" s="89" t="e">
        <f ca="1">Invoer!CP534</f>
        <v>#N/A</v>
      </c>
      <c r="EI529" s="599" t="str">
        <f t="shared" ca="1" si="269"/>
        <v/>
      </c>
      <c r="EJ529" s="673" t="str">
        <f ca="1">IF(EI529="","",VLOOKUP(EI529,Invoer!$F$15:$AU$1999,2,FALSE))</f>
        <v/>
      </c>
      <c r="EK529" s="599" t="str">
        <f t="shared" ca="1" si="270"/>
        <v/>
      </c>
      <c r="EL529" s="599" t="str">
        <f ca="1">IF($EI529="","",VLOOKUP(EI529,Invoer!$F$15:$AU$1999,3,FALSE))</f>
        <v/>
      </c>
      <c r="EM529" s="599" t="str">
        <f ca="1">IF($EI529="","",IF(EL529&lt;&gt;"Liq","",VLOOKUP(EI529,Invoer!$F$15:$AU$1999,4,FALSE)))</f>
        <v/>
      </c>
      <c r="EN529" s="599" t="str">
        <f ca="1">IF($EI529="","",VLOOKUP(EI529,Invoer!$F$15:$AU$1999,6,FALSE))</f>
        <v/>
      </c>
      <c r="EO529" s="599" t="str">
        <f ca="1">IF(EI529="","",VLOOKUP(EI529,Invoer!$F$15:$AU$1999,9,FALSE))</f>
        <v/>
      </c>
      <c r="EP529" s="599" t="str">
        <f ca="1">IF(EI529="","",VLOOKUP(EI529,Invoer!$F$15:$AU$1999,10,FALSE))</f>
        <v/>
      </c>
      <c r="EQ529" s="599" t="str">
        <f ca="1">IF(EI529="","",VLOOKUP(EI529,Invoer!$F$15:$AU$1999,11,FALSE))</f>
        <v/>
      </c>
      <c r="ER529" s="662" t="str">
        <f ca="1">IF(EI529="","",VLOOKUP(EI529,Invoer!CQ:CS,3,FALSE))</f>
        <v/>
      </c>
      <c r="ES529" s="662" t="str">
        <f t="shared" ca="1" si="271"/>
        <v/>
      </c>
      <c r="ET529" s="513" t="str">
        <f t="shared" ca="1" si="272"/>
        <v/>
      </c>
      <c r="EU529" s="112" t="str">
        <f t="shared" ca="1" si="273"/>
        <v/>
      </c>
      <c r="EV529" s="83" t="s">
        <v>160</v>
      </c>
      <c r="EW529" s="682" t="str">
        <f t="shared" ca="1" si="274"/>
        <v/>
      </c>
      <c r="EX529" s="662" t="str">
        <f t="shared" ca="1" si="275"/>
        <v/>
      </c>
      <c r="EY529"/>
      <c r="EZ529" s="56" t="e">
        <f t="shared" ca="1" si="283"/>
        <v>#VALUE!</v>
      </c>
      <c r="FA529" s="56" t="e">
        <f t="shared" ca="1" si="284"/>
        <v>#VALUE!</v>
      </c>
      <c r="FE529"/>
      <c r="FI529"/>
      <c r="FJ529"/>
    </row>
    <row r="530" spans="29:166" ht="12" customHeight="1" x14ac:dyDescent="0.2">
      <c r="AC530" s="435" t="str">
        <f>IF($AC$7&lt;3,Invoer!DR535,IF($AC$7=3,Invoer!BT535,"x"))</f>
        <v>x</v>
      </c>
      <c r="AD530" s="599" t="str">
        <f t="shared" si="276"/>
        <v/>
      </c>
      <c r="AE530" s="673" t="str">
        <f>IF($AD530="","",VLOOKUP(AD530,Invoer!$F$15:$AU$1999,2,FALSE))</f>
        <v/>
      </c>
      <c r="AF530" s="599" t="str">
        <f t="shared" si="277"/>
        <v/>
      </c>
      <c r="AG530" s="599" t="str">
        <f>IF($AD530="","",VLOOKUP(AD530,Invoer!$F$15:$AU$1999,3,FALSE))</f>
        <v/>
      </c>
      <c r="AH530" s="599" t="str">
        <f>IF($AD530="","",IF(AG530&lt;&gt;"Liq","",VLOOKUP(AD530,Invoer!$F$15:$AU$1999,4,FALSE)))</f>
        <v/>
      </c>
      <c r="AI530" s="677" t="str">
        <f>IF($AD530="","",VLOOKUP(AD530,Invoer!$F$15:$AU$1999,5,FALSE))</f>
        <v/>
      </c>
      <c r="AJ530" s="599" t="str">
        <f>IF($AD530="","",VLOOKUP(AD530,Invoer!$F$15:$AU$1999,6,FALSE))</f>
        <v/>
      </c>
      <c r="AK530" s="599" t="str">
        <f>IF($AD530="","",VLOOKUP(AD530,Invoer!$F$15:$AU$1999,9,FALSE))</f>
        <v/>
      </c>
      <c r="AL530" s="599" t="str">
        <f>IF($AD530="","",VLOOKUP(AD530,Invoer!$F$15:$AU$1999,10,FALSE))</f>
        <v/>
      </c>
      <c r="AM530" s="599" t="str">
        <f>IF($AD530="","",VLOOKUP(AD530,Invoer!$F$15:$BB$1999,14,FALSE))</f>
        <v/>
      </c>
      <c r="AN530" s="599" t="str">
        <f>IF($AD530="","",VLOOKUP(AD530,Invoer!$F$15:$AU$1999,11,FALSE))</f>
        <v/>
      </c>
      <c r="AO530" s="662" t="str">
        <f>IF($AD530="","",VLOOKUP(AD530,Invoer!$F$15:$AU$1999,15,FALSE))</f>
        <v/>
      </c>
      <c r="AP530" s="599" t="str">
        <f>IF($AD530="","",VLOOKUP(AD530,Invoer!$F$15:$AU$1999,19,FALSE))</f>
        <v/>
      </c>
      <c r="AQ530" s="662" t="str">
        <f>IF($AD530="","",VLOOKUP(AD530,Invoer!$F$15:$AU$1999,24,FALSE))</f>
        <v/>
      </c>
      <c r="AR530" s="662" t="str">
        <f>IF($AD530="","",VLOOKUP(AD530,Invoer!$F$15:$AU$1999,17,FALSE))</f>
        <v/>
      </c>
      <c r="AS530" s="678" t="str">
        <f t="shared" si="285"/>
        <v/>
      </c>
      <c r="AT530" s="676" t="str">
        <f t="shared" si="265"/>
        <v/>
      </c>
      <c r="AU530" s="77" t="e">
        <f t="shared" si="266"/>
        <v>#VALUE!</v>
      </c>
      <c r="AW530" s="57"/>
      <c r="AX530" s="57"/>
      <c r="BA530" s="83" t="e">
        <f ca="1">Invoer!DW535</f>
        <v>#N/A</v>
      </c>
      <c r="BB530" s="599" t="str">
        <f t="shared" ca="1" si="278"/>
        <v/>
      </c>
      <c r="BC530" s="673" t="str">
        <f ca="1">IF($BB530="","",VLOOKUP(BB530,Invoer!$F$15:$AU$1999,2,FALSE))</f>
        <v/>
      </c>
      <c r="BD530" s="599" t="str">
        <f t="shared" ca="1" si="279"/>
        <v/>
      </c>
      <c r="BE530" s="599" t="str">
        <f ca="1">IF($BB530="","",VLOOKUP(BB530,Invoer!$F$15:$AU$1999,5,FALSE))</f>
        <v/>
      </c>
      <c r="BF530" s="599" t="str">
        <f ca="1">IF($BB530="","",VLOOKUP(BB530,Invoer!$F$15:$AU$1999,6,FALSE))</f>
        <v/>
      </c>
      <c r="BG530" s="599" t="str">
        <f ca="1">IF($BB530="","",VLOOKUP(BB530,Invoer!$F$15:$AU$1999,9,FALSE))</f>
        <v/>
      </c>
      <c r="BH530" s="599" t="str">
        <f ca="1">IF($BB530="","",VLOOKUP(BB530,Invoer!$F$15:$AU$1999,10,FALSE))</f>
        <v/>
      </c>
      <c r="BI530" s="599" t="str">
        <f ca="1">IF($BB530="","",VLOOKUP(BB530,Invoer!$F$15:$BB$1999,14,FALSE))</f>
        <v/>
      </c>
      <c r="BJ530" s="599" t="str">
        <f ca="1">IF($BB530="","",VLOOKUP(BB530,Invoer!$F$15:$AU$1999,11,FALSE))</f>
        <v/>
      </c>
      <c r="BK530" s="662" t="str">
        <f t="shared" ca="1" si="280"/>
        <v/>
      </c>
      <c r="BL530" s="662" t="str">
        <f t="shared" ca="1" si="281"/>
        <v/>
      </c>
      <c r="BM530" s="679" t="str">
        <f t="shared" ca="1" si="282"/>
        <v/>
      </c>
      <c r="BN530" s="662" t="str">
        <f t="shared" ca="1" si="264"/>
        <v/>
      </c>
      <c r="BO530" s="662" t="str">
        <f ca="1">IF($BB530="","",VLOOKUP(BB530,Invoer!$F$15:$AU$1999,15,FALSE))</f>
        <v/>
      </c>
      <c r="BP530" s="662" t="str">
        <f ca="1">IF($BB530="","",VLOOKUP(BB530,Invoer!$F$15:$AU$1999,24,FALSE))</f>
        <v/>
      </c>
      <c r="BQ530" s="662" t="str">
        <f ca="1">IF($BB530="","",VLOOKUP(BB530,Invoer!$F$15:$AU$1999,17,FALSE))</f>
        <v/>
      </c>
      <c r="BS530" s="73" t="e">
        <f t="shared" ca="1" si="286"/>
        <v>#VALUE!</v>
      </c>
      <c r="BT530" s="57" t="str">
        <f t="shared" ca="1" si="287"/>
        <v/>
      </c>
      <c r="DO530" s="61" t="e">
        <f ca="1">IF($DN$4&lt;3,Invoer!EB535,Invoer!EA535)</f>
        <v>#N/A</v>
      </c>
      <c r="DP530" s="599" t="str">
        <f t="shared" ca="1" si="267"/>
        <v/>
      </c>
      <c r="DQ530" s="673" t="str">
        <f ca="1">IF($DP530="","",VLOOKUP(DP530,Invoer!$F$15:$AU$1999,2,FALSE))</f>
        <v/>
      </c>
      <c r="DR530" s="599" t="str">
        <f t="shared" ca="1" si="268"/>
        <v/>
      </c>
      <c r="DS530" s="599" t="str">
        <f ca="1">IF($DP530="","",VLOOKUP(DP530,Invoer!$F$15:$AU$1999,3,FALSE))</f>
        <v/>
      </c>
      <c r="DT530" s="599" t="str">
        <f ca="1">IF($DP530="","",IF(DS530&lt;&gt;"Liq","",VLOOKUP(DP530,Invoer!$F$15:$AU$1999,4,FALSE)))</f>
        <v/>
      </c>
      <c r="DU530" s="599" t="str">
        <f ca="1">IF($DP530="","",VLOOKUP(DP530,Invoer!$F$15:$AU$1999,5,FALSE))</f>
        <v/>
      </c>
      <c r="DV530" s="599" t="str">
        <f ca="1">IF($DP530="","",VLOOKUP(DP530,Invoer!$F$15:$AU$1999,6,FALSE))</f>
        <v/>
      </c>
      <c r="DW530" s="599" t="str">
        <f ca="1">IF($DP530="","",VLOOKUP(DP530,Invoer!$F$15:$AU$1999,9,FALSE))</f>
        <v/>
      </c>
      <c r="DX530" s="599" t="str">
        <f ca="1">IF($DP530="","",VLOOKUP(DP530,Invoer!$F$15:$AU$1999,10,FALSE))</f>
        <v/>
      </c>
      <c r="DY530" s="595" t="str">
        <f ca="1">IF($DP530="","",VLOOKUP(DP530,Invoer!$F$15:$AU$1999,11,FALSE))</f>
        <v/>
      </c>
      <c r="DZ530" s="662" t="str">
        <f ca="1">IF($DP530="","",IF($DN$4&gt;2,"",VLOOKUP(DP530,Invoer!CQ:CS,3,FALSE)))</f>
        <v/>
      </c>
      <c r="EA530" s="541" t="str">
        <f ca="1">IF($DP530="","",IF(ISERROR(DQ530),0,IF($DN$4&lt;3,"",VLOOKUP(DP530,Invoer!$F$15:$AU$1999,15,FALSE))))</f>
        <v/>
      </c>
      <c r="EB530" s="595" t="str">
        <f ca="1">IF($DP530="","",IF($DN$4&lt;3,"",VLOOKUP(DP530,Invoer!$F$15:$AU$1999,19,FALSE)))</f>
        <v/>
      </c>
      <c r="EC530" s="541" t="str">
        <f ca="1">IF($DP530="","",IF(ISERROR(DQ530),0,IF($DN$4&lt;3,"",VLOOKUP(DP530,Invoer!$F$15:$AU$1999,24,FALSE))))</f>
        <v/>
      </c>
      <c r="ED530" s="541" t="str">
        <f ca="1">IF($DP530="","",IF(ISERROR(DQ530),0,IF($DN$4&lt;3,"",VLOOKUP(DP530,Invoer!$F$15:$AU$1999,17,FALSE))))</f>
        <v/>
      </c>
      <c r="EH530" s="89" t="e">
        <f ca="1">Invoer!CP535</f>
        <v>#N/A</v>
      </c>
      <c r="EI530" s="599" t="str">
        <f t="shared" ca="1" si="269"/>
        <v/>
      </c>
      <c r="EJ530" s="673" t="str">
        <f ca="1">IF(EI530="","",VLOOKUP(EI530,Invoer!$F$15:$AU$1999,2,FALSE))</f>
        <v/>
      </c>
      <c r="EK530" s="599" t="str">
        <f t="shared" ca="1" si="270"/>
        <v/>
      </c>
      <c r="EL530" s="599" t="str">
        <f ca="1">IF($EI530="","",VLOOKUP(EI530,Invoer!$F$15:$AU$1999,3,FALSE))</f>
        <v/>
      </c>
      <c r="EM530" s="599" t="str">
        <f ca="1">IF($EI530="","",IF(EL530&lt;&gt;"Liq","",VLOOKUP(EI530,Invoer!$F$15:$AU$1999,4,FALSE)))</f>
        <v/>
      </c>
      <c r="EN530" s="599" t="str">
        <f ca="1">IF($EI530="","",VLOOKUP(EI530,Invoer!$F$15:$AU$1999,6,FALSE))</f>
        <v/>
      </c>
      <c r="EO530" s="599" t="str">
        <f ca="1">IF(EI530="","",VLOOKUP(EI530,Invoer!$F$15:$AU$1999,9,FALSE))</f>
        <v/>
      </c>
      <c r="EP530" s="599" t="str">
        <f ca="1">IF(EI530="","",VLOOKUP(EI530,Invoer!$F$15:$AU$1999,10,FALSE))</f>
        <v/>
      </c>
      <c r="EQ530" s="599" t="str">
        <f ca="1">IF(EI530="","",VLOOKUP(EI530,Invoer!$F$15:$AU$1999,11,FALSE))</f>
        <v/>
      </c>
      <c r="ER530" s="662" t="str">
        <f ca="1">IF(EI530="","",VLOOKUP(EI530,Invoer!CQ:CS,3,FALSE))</f>
        <v/>
      </c>
      <c r="ES530" s="662" t="str">
        <f t="shared" ca="1" si="271"/>
        <v/>
      </c>
      <c r="ET530" s="513" t="str">
        <f t="shared" ca="1" si="272"/>
        <v/>
      </c>
      <c r="EU530" s="112" t="str">
        <f t="shared" ca="1" si="273"/>
        <v/>
      </c>
      <c r="EV530" s="83" t="s">
        <v>160</v>
      </c>
      <c r="EW530" s="682" t="str">
        <f t="shared" ca="1" si="274"/>
        <v/>
      </c>
      <c r="EX530" s="662" t="str">
        <f t="shared" ca="1" si="275"/>
        <v/>
      </c>
      <c r="EY530"/>
      <c r="EZ530" s="56" t="e">
        <f t="shared" ca="1" si="283"/>
        <v>#VALUE!</v>
      </c>
      <c r="FA530" s="56" t="e">
        <f t="shared" ca="1" si="284"/>
        <v>#VALUE!</v>
      </c>
      <c r="FE530"/>
      <c r="FI530"/>
      <c r="FJ530"/>
    </row>
    <row r="531" spans="29:166" ht="12" customHeight="1" x14ac:dyDescent="0.2">
      <c r="AC531" s="435" t="str">
        <f>IF($AC$7&lt;3,Invoer!DR536,IF($AC$7=3,Invoer!BT536,"x"))</f>
        <v>x</v>
      </c>
      <c r="AD531" s="599" t="str">
        <f t="shared" si="276"/>
        <v/>
      </c>
      <c r="AE531" s="673" t="str">
        <f>IF($AD531="","",VLOOKUP(AD531,Invoer!$F$15:$AU$1999,2,FALSE))</f>
        <v/>
      </c>
      <c r="AF531" s="599" t="str">
        <f t="shared" si="277"/>
        <v/>
      </c>
      <c r="AG531" s="599" t="str">
        <f>IF($AD531="","",VLOOKUP(AD531,Invoer!$F$15:$AU$1999,3,FALSE))</f>
        <v/>
      </c>
      <c r="AH531" s="599" t="str">
        <f>IF($AD531="","",IF(AG531&lt;&gt;"Liq","",VLOOKUP(AD531,Invoer!$F$15:$AU$1999,4,FALSE)))</f>
        <v/>
      </c>
      <c r="AI531" s="677" t="str">
        <f>IF($AD531="","",VLOOKUP(AD531,Invoer!$F$15:$AU$1999,5,FALSE))</f>
        <v/>
      </c>
      <c r="AJ531" s="599" t="str">
        <f>IF($AD531="","",VLOOKUP(AD531,Invoer!$F$15:$AU$1999,6,FALSE))</f>
        <v/>
      </c>
      <c r="AK531" s="599" t="str">
        <f>IF($AD531="","",VLOOKUP(AD531,Invoer!$F$15:$AU$1999,9,FALSE))</f>
        <v/>
      </c>
      <c r="AL531" s="599" t="str">
        <f>IF($AD531="","",VLOOKUP(AD531,Invoer!$F$15:$AU$1999,10,FALSE))</f>
        <v/>
      </c>
      <c r="AM531" s="599" t="str">
        <f>IF($AD531="","",VLOOKUP(AD531,Invoer!$F$15:$BB$1999,14,FALSE))</f>
        <v/>
      </c>
      <c r="AN531" s="599" t="str">
        <f>IF($AD531="","",VLOOKUP(AD531,Invoer!$F$15:$AU$1999,11,FALSE))</f>
        <v/>
      </c>
      <c r="AO531" s="662" t="str">
        <f>IF($AD531="","",VLOOKUP(AD531,Invoer!$F$15:$AU$1999,15,FALSE))</f>
        <v/>
      </c>
      <c r="AP531" s="599" t="str">
        <f>IF($AD531="","",VLOOKUP(AD531,Invoer!$F$15:$AU$1999,19,FALSE))</f>
        <v/>
      </c>
      <c r="AQ531" s="662" t="str">
        <f>IF($AD531="","",VLOOKUP(AD531,Invoer!$F$15:$AU$1999,24,FALSE))</f>
        <v/>
      </c>
      <c r="AR531" s="662" t="str">
        <f>IF($AD531="","",VLOOKUP(AD531,Invoer!$F$15:$AU$1999,17,FALSE))</f>
        <v/>
      </c>
      <c r="AS531" s="678" t="str">
        <f t="shared" si="285"/>
        <v/>
      </c>
      <c r="AT531" s="676" t="str">
        <f t="shared" si="265"/>
        <v/>
      </c>
      <c r="AU531" s="77" t="e">
        <f t="shared" si="266"/>
        <v>#VALUE!</v>
      </c>
      <c r="AW531" s="57"/>
      <c r="AX531" s="57"/>
      <c r="BA531" s="83" t="e">
        <f ca="1">Invoer!DW536</f>
        <v>#N/A</v>
      </c>
      <c r="BB531" s="599" t="str">
        <f t="shared" ca="1" si="278"/>
        <v/>
      </c>
      <c r="BC531" s="673" t="str">
        <f ca="1">IF($BB531="","",VLOOKUP(BB531,Invoer!$F$15:$AU$1999,2,FALSE))</f>
        <v/>
      </c>
      <c r="BD531" s="599" t="str">
        <f t="shared" ca="1" si="279"/>
        <v/>
      </c>
      <c r="BE531" s="599" t="str">
        <f ca="1">IF($BB531="","",VLOOKUP(BB531,Invoer!$F$15:$AU$1999,5,FALSE))</f>
        <v/>
      </c>
      <c r="BF531" s="599" t="str">
        <f ca="1">IF($BB531="","",VLOOKUP(BB531,Invoer!$F$15:$AU$1999,6,FALSE))</f>
        <v/>
      </c>
      <c r="BG531" s="599" t="str">
        <f ca="1">IF($BB531="","",VLOOKUP(BB531,Invoer!$F$15:$AU$1999,9,FALSE))</f>
        <v/>
      </c>
      <c r="BH531" s="599" t="str">
        <f ca="1">IF($BB531="","",VLOOKUP(BB531,Invoer!$F$15:$AU$1999,10,FALSE))</f>
        <v/>
      </c>
      <c r="BI531" s="599" t="str">
        <f ca="1">IF($BB531="","",VLOOKUP(BB531,Invoer!$F$15:$BB$1999,14,FALSE))</f>
        <v/>
      </c>
      <c r="BJ531" s="599" t="str">
        <f ca="1">IF($BB531="","",VLOOKUP(BB531,Invoer!$F$15:$AU$1999,11,FALSE))</f>
        <v/>
      </c>
      <c r="BK531" s="662" t="str">
        <f t="shared" ca="1" si="280"/>
        <v/>
      </c>
      <c r="BL531" s="662" t="str">
        <f t="shared" ca="1" si="281"/>
        <v/>
      </c>
      <c r="BM531" s="679" t="str">
        <f t="shared" ca="1" si="282"/>
        <v/>
      </c>
      <c r="BN531" s="662" t="str">
        <f t="shared" ca="1" si="264"/>
        <v/>
      </c>
      <c r="BO531" s="662" t="str">
        <f ca="1">IF($BB531="","",VLOOKUP(BB531,Invoer!$F$15:$AU$1999,15,FALSE))</f>
        <v/>
      </c>
      <c r="BP531" s="662" t="str">
        <f ca="1">IF($BB531="","",VLOOKUP(BB531,Invoer!$F$15:$AU$1999,24,FALSE))</f>
        <v/>
      </c>
      <c r="BQ531" s="662" t="str">
        <f ca="1">IF($BB531="","",VLOOKUP(BB531,Invoer!$F$15:$AU$1999,17,FALSE))</f>
        <v/>
      </c>
      <c r="BS531" s="73" t="e">
        <f t="shared" ca="1" si="286"/>
        <v>#VALUE!</v>
      </c>
      <c r="BT531" s="57" t="str">
        <f t="shared" ca="1" si="287"/>
        <v/>
      </c>
      <c r="DO531" s="61" t="e">
        <f ca="1">IF($DN$4&lt;3,Invoer!EB536,Invoer!EA536)</f>
        <v>#N/A</v>
      </c>
      <c r="DP531" s="599" t="str">
        <f t="shared" ca="1" si="267"/>
        <v/>
      </c>
      <c r="DQ531" s="673" t="str">
        <f ca="1">IF($DP531="","",VLOOKUP(DP531,Invoer!$F$15:$AU$1999,2,FALSE))</f>
        <v/>
      </c>
      <c r="DR531" s="599" t="str">
        <f t="shared" ca="1" si="268"/>
        <v/>
      </c>
      <c r="DS531" s="599" t="str">
        <f ca="1">IF($DP531="","",VLOOKUP(DP531,Invoer!$F$15:$AU$1999,3,FALSE))</f>
        <v/>
      </c>
      <c r="DT531" s="599" t="str">
        <f ca="1">IF($DP531="","",IF(DS531&lt;&gt;"Liq","",VLOOKUP(DP531,Invoer!$F$15:$AU$1999,4,FALSE)))</f>
        <v/>
      </c>
      <c r="DU531" s="599" t="str">
        <f ca="1">IF($DP531="","",VLOOKUP(DP531,Invoer!$F$15:$AU$1999,5,FALSE))</f>
        <v/>
      </c>
      <c r="DV531" s="599" t="str">
        <f ca="1">IF($DP531="","",VLOOKUP(DP531,Invoer!$F$15:$AU$1999,6,FALSE))</f>
        <v/>
      </c>
      <c r="DW531" s="599" t="str">
        <f ca="1">IF($DP531="","",VLOOKUP(DP531,Invoer!$F$15:$AU$1999,9,FALSE))</f>
        <v/>
      </c>
      <c r="DX531" s="599" t="str">
        <f ca="1">IF($DP531="","",VLOOKUP(DP531,Invoer!$F$15:$AU$1999,10,FALSE))</f>
        <v/>
      </c>
      <c r="DY531" s="595" t="str">
        <f ca="1">IF($DP531="","",VLOOKUP(DP531,Invoer!$F$15:$AU$1999,11,FALSE))</f>
        <v/>
      </c>
      <c r="DZ531" s="662" t="str">
        <f ca="1">IF($DP531="","",IF($DN$4&gt;2,"",VLOOKUP(DP531,Invoer!CQ:CS,3,FALSE)))</f>
        <v/>
      </c>
      <c r="EA531" s="541" t="str">
        <f ca="1">IF($DP531="","",IF(ISERROR(DQ531),0,IF($DN$4&lt;3,"",VLOOKUP(DP531,Invoer!$F$15:$AU$1999,15,FALSE))))</f>
        <v/>
      </c>
      <c r="EB531" s="595" t="str">
        <f ca="1">IF($DP531="","",IF($DN$4&lt;3,"",VLOOKUP(DP531,Invoer!$F$15:$AU$1999,19,FALSE)))</f>
        <v/>
      </c>
      <c r="EC531" s="541" t="str">
        <f ca="1">IF($DP531="","",IF(ISERROR(DQ531),0,IF($DN$4&lt;3,"",VLOOKUP(DP531,Invoer!$F$15:$AU$1999,24,FALSE))))</f>
        <v/>
      </c>
      <c r="ED531" s="541" t="str">
        <f ca="1">IF($DP531="","",IF(ISERROR(DQ531),0,IF($DN$4&lt;3,"",VLOOKUP(DP531,Invoer!$F$15:$AU$1999,17,FALSE))))</f>
        <v/>
      </c>
      <c r="EH531" s="89" t="e">
        <f ca="1">Invoer!CP536</f>
        <v>#N/A</v>
      </c>
      <c r="EI531" s="599" t="str">
        <f t="shared" ca="1" si="269"/>
        <v/>
      </c>
      <c r="EJ531" s="673" t="str">
        <f ca="1">IF(EI531="","",VLOOKUP(EI531,Invoer!$F$15:$AU$1999,2,FALSE))</f>
        <v/>
      </c>
      <c r="EK531" s="599" t="str">
        <f t="shared" ca="1" si="270"/>
        <v/>
      </c>
      <c r="EL531" s="599" t="str">
        <f ca="1">IF($EI531="","",VLOOKUP(EI531,Invoer!$F$15:$AU$1999,3,FALSE))</f>
        <v/>
      </c>
      <c r="EM531" s="599" t="str">
        <f ca="1">IF($EI531="","",IF(EL531&lt;&gt;"Liq","",VLOOKUP(EI531,Invoer!$F$15:$AU$1999,4,FALSE)))</f>
        <v/>
      </c>
      <c r="EN531" s="599" t="str">
        <f ca="1">IF($EI531="","",VLOOKUP(EI531,Invoer!$F$15:$AU$1999,6,FALSE))</f>
        <v/>
      </c>
      <c r="EO531" s="599" t="str">
        <f ca="1">IF(EI531="","",VLOOKUP(EI531,Invoer!$F$15:$AU$1999,9,FALSE))</f>
        <v/>
      </c>
      <c r="EP531" s="599" t="str">
        <f ca="1">IF(EI531="","",VLOOKUP(EI531,Invoer!$F$15:$AU$1999,10,FALSE))</f>
        <v/>
      </c>
      <c r="EQ531" s="599" t="str">
        <f ca="1">IF(EI531="","",VLOOKUP(EI531,Invoer!$F$15:$AU$1999,11,FALSE))</f>
        <v/>
      </c>
      <c r="ER531" s="662" t="str">
        <f ca="1">IF(EI531="","",VLOOKUP(EI531,Invoer!CQ:CS,3,FALSE))</f>
        <v/>
      </c>
      <c r="ES531" s="662" t="str">
        <f t="shared" ca="1" si="271"/>
        <v/>
      </c>
      <c r="ET531" s="513" t="str">
        <f t="shared" ca="1" si="272"/>
        <v/>
      </c>
      <c r="EU531" s="112" t="str">
        <f t="shared" ca="1" si="273"/>
        <v/>
      </c>
      <c r="EV531" s="83" t="s">
        <v>160</v>
      </c>
      <c r="EW531" s="682" t="str">
        <f t="shared" ca="1" si="274"/>
        <v/>
      </c>
      <c r="EX531" s="662" t="str">
        <f t="shared" ca="1" si="275"/>
        <v/>
      </c>
      <c r="EY531"/>
      <c r="EZ531" s="56" t="e">
        <f t="shared" ca="1" si="283"/>
        <v>#VALUE!</v>
      </c>
      <c r="FA531" s="56" t="e">
        <f t="shared" ca="1" si="284"/>
        <v>#VALUE!</v>
      </c>
      <c r="FE531"/>
      <c r="FI531"/>
      <c r="FJ531"/>
    </row>
    <row r="532" spans="29:166" ht="12" customHeight="1" x14ac:dyDescent="0.2">
      <c r="AC532" s="435" t="str">
        <f>IF($AC$7&lt;3,Invoer!DR537,IF($AC$7=3,Invoer!BT537,"x"))</f>
        <v>x</v>
      </c>
      <c r="AD532" s="599" t="str">
        <f t="shared" si="276"/>
        <v/>
      </c>
      <c r="AE532" s="673" t="str">
        <f>IF($AD532="","",VLOOKUP(AD532,Invoer!$F$15:$AU$1999,2,FALSE))</f>
        <v/>
      </c>
      <c r="AF532" s="599" t="str">
        <f t="shared" si="277"/>
        <v/>
      </c>
      <c r="AG532" s="599" t="str">
        <f>IF($AD532="","",VLOOKUP(AD532,Invoer!$F$15:$AU$1999,3,FALSE))</f>
        <v/>
      </c>
      <c r="AH532" s="599" t="str">
        <f>IF($AD532="","",IF(AG532&lt;&gt;"Liq","",VLOOKUP(AD532,Invoer!$F$15:$AU$1999,4,FALSE)))</f>
        <v/>
      </c>
      <c r="AI532" s="677" t="str">
        <f>IF($AD532="","",VLOOKUP(AD532,Invoer!$F$15:$AU$1999,5,FALSE))</f>
        <v/>
      </c>
      <c r="AJ532" s="599" t="str">
        <f>IF($AD532="","",VLOOKUP(AD532,Invoer!$F$15:$AU$1999,6,FALSE))</f>
        <v/>
      </c>
      <c r="AK532" s="599" t="str">
        <f>IF($AD532="","",VLOOKUP(AD532,Invoer!$F$15:$AU$1999,9,FALSE))</f>
        <v/>
      </c>
      <c r="AL532" s="599" t="str">
        <f>IF($AD532="","",VLOOKUP(AD532,Invoer!$F$15:$AU$1999,10,FALSE))</f>
        <v/>
      </c>
      <c r="AM532" s="599" t="str">
        <f>IF($AD532="","",VLOOKUP(AD532,Invoer!$F$15:$BB$1999,14,FALSE))</f>
        <v/>
      </c>
      <c r="AN532" s="599" t="str">
        <f>IF($AD532="","",VLOOKUP(AD532,Invoer!$F$15:$AU$1999,11,FALSE))</f>
        <v/>
      </c>
      <c r="AO532" s="662" t="str">
        <f>IF($AD532="","",VLOOKUP(AD532,Invoer!$F$15:$AU$1999,15,FALSE))</f>
        <v/>
      </c>
      <c r="AP532" s="599" t="str">
        <f>IF($AD532="","",VLOOKUP(AD532,Invoer!$F$15:$AU$1999,19,FALSE))</f>
        <v/>
      </c>
      <c r="AQ532" s="662" t="str">
        <f>IF($AD532="","",VLOOKUP(AD532,Invoer!$F$15:$AU$1999,24,FALSE))</f>
        <v/>
      </c>
      <c r="AR532" s="662" t="str">
        <f>IF($AD532="","",VLOOKUP(AD532,Invoer!$F$15:$AU$1999,17,FALSE))</f>
        <v/>
      </c>
      <c r="AS532" s="678" t="str">
        <f t="shared" si="285"/>
        <v/>
      </c>
      <c r="AT532" s="676" t="str">
        <f t="shared" si="265"/>
        <v/>
      </c>
      <c r="AU532" s="77" t="e">
        <f t="shared" si="266"/>
        <v>#VALUE!</v>
      </c>
      <c r="AW532" s="57"/>
      <c r="AX532" s="57"/>
      <c r="BA532" s="83" t="e">
        <f ca="1">Invoer!DW537</f>
        <v>#N/A</v>
      </c>
      <c r="BB532" s="599" t="str">
        <f t="shared" ca="1" si="278"/>
        <v/>
      </c>
      <c r="BC532" s="673" t="str">
        <f ca="1">IF($BB532="","",VLOOKUP(BB532,Invoer!$F$15:$AU$1999,2,FALSE))</f>
        <v/>
      </c>
      <c r="BD532" s="599" t="str">
        <f t="shared" ca="1" si="279"/>
        <v/>
      </c>
      <c r="BE532" s="599" t="str">
        <f ca="1">IF($BB532="","",VLOOKUP(BB532,Invoer!$F$15:$AU$1999,5,FALSE))</f>
        <v/>
      </c>
      <c r="BF532" s="599" t="str">
        <f ca="1">IF($BB532="","",VLOOKUP(BB532,Invoer!$F$15:$AU$1999,6,FALSE))</f>
        <v/>
      </c>
      <c r="BG532" s="599" t="str">
        <f ca="1">IF($BB532="","",VLOOKUP(BB532,Invoer!$F$15:$AU$1999,9,FALSE))</f>
        <v/>
      </c>
      <c r="BH532" s="599" t="str">
        <f ca="1">IF($BB532="","",VLOOKUP(BB532,Invoer!$F$15:$AU$1999,10,FALSE))</f>
        <v/>
      </c>
      <c r="BI532" s="599" t="str">
        <f ca="1">IF($BB532="","",VLOOKUP(BB532,Invoer!$F$15:$BB$1999,14,FALSE))</f>
        <v/>
      </c>
      <c r="BJ532" s="599" t="str">
        <f ca="1">IF($BB532="","",VLOOKUP(BB532,Invoer!$F$15:$AU$1999,11,FALSE))</f>
        <v/>
      </c>
      <c r="BK532" s="662" t="str">
        <f t="shared" ca="1" si="280"/>
        <v/>
      </c>
      <c r="BL532" s="662" t="str">
        <f t="shared" ca="1" si="281"/>
        <v/>
      </c>
      <c r="BM532" s="679" t="str">
        <f t="shared" ca="1" si="282"/>
        <v/>
      </c>
      <c r="BN532" s="662" t="str">
        <f t="shared" ca="1" si="264"/>
        <v/>
      </c>
      <c r="BO532" s="662" t="str">
        <f ca="1">IF($BB532="","",VLOOKUP(BB532,Invoer!$F$15:$AU$1999,15,FALSE))</f>
        <v/>
      </c>
      <c r="BP532" s="662" t="str">
        <f ca="1">IF($BB532="","",VLOOKUP(BB532,Invoer!$F$15:$AU$1999,24,FALSE))</f>
        <v/>
      </c>
      <c r="BQ532" s="662" t="str">
        <f ca="1">IF($BB532="","",VLOOKUP(BB532,Invoer!$F$15:$AU$1999,17,FALSE))</f>
        <v/>
      </c>
      <c r="BS532" s="73" t="e">
        <f t="shared" ca="1" si="286"/>
        <v>#VALUE!</v>
      </c>
      <c r="BT532" s="57" t="str">
        <f t="shared" ca="1" si="287"/>
        <v/>
      </c>
      <c r="DO532" s="61" t="e">
        <f ca="1">IF($DN$4&lt;3,Invoer!EB537,Invoer!EA537)</f>
        <v>#N/A</v>
      </c>
      <c r="DP532" s="599" t="str">
        <f t="shared" ca="1" si="267"/>
        <v/>
      </c>
      <c r="DQ532" s="673" t="str">
        <f ca="1">IF($DP532="","",VLOOKUP(DP532,Invoer!$F$15:$AU$1999,2,FALSE))</f>
        <v/>
      </c>
      <c r="DR532" s="599" t="str">
        <f t="shared" ca="1" si="268"/>
        <v/>
      </c>
      <c r="DS532" s="599" t="str">
        <f ca="1">IF($DP532="","",VLOOKUP(DP532,Invoer!$F$15:$AU$1999,3,FALSE))</f>
        <v/>
      </c>
      <c r="DT532" s="599" t="str">
        <f ca="1">IF($DP532="","",IF(DS532&lt;&gt;"Liq","",VLOOKUP(DP532,Invoer!$F$15:$AU$1999,4,FALSE)))</f>
        <v/>
      </c>
      <c r="DU532" s="599" t="str">
        <f ca="1">IF($DP532="","",VLOOKUP(DP532,Invoer!$F$15:$AU$1999,5,FALSE))</f>
        <v/>
      </c>
      <c r="DV532" s="599" t="str">
        <f ca="1">IF($DP532="","",VLOOKUP(DP532,Invoer!$F$15:$AU$1999,6,FALSE))</f>
        <v/>
      </c>
      <c r="DW532" s="599" t="str">
        <f ca="1">IF($DP532="","",VLOOKUP(DP532,Invoer!$F$15:$AU$1999,9,FALSE))</f>
        <v/>
      </c>
      <c r="DX532" s="599" t="str">
        <f ca="1">IF($DP532="","",VLOOKUP(DP532,Invoer!$F$15:$AU$1999,10,FALSE))</f>
        <v/>
      </c>
      <c r="DY532" s="595" t="str">
        <f ca="1">IF($DP532="","",VLOOKUP(DP532,Invoer!$F$15:$AU$1999,11,FALSE))</f>
        <v/>
      </c>
      <c r="DZ532" s="662" t="str">
        <f ca="1">IF($DP532="","",IF($DN$4&gt;2,"",VLOOKUP(DP532,Invoer!CQ:CS,3,FALSE)))</f>
        <v/>
      </c>
      <c r="EA532" s="541" t="str">
        <f ca="1">IF($DP532="","",IF(ISERROR(DQ532),0,IF($DN$4&lt;3,"",VLOOKUP(DP532,Invoer!$F$15:$AU$1999,15,FALSE))))</f>
        <v/>
      </c>
      <c r="EB532" s="595" t="str">
        <f ca="1">IF($DP532="","",IF($DN$4&lt;3,"",VLOOKUP(DP532,Invoer!$F$15:$AU$1999,19,FALSE)))</f>
        <v/>
      </c>
      <c r="EC532" s="541" t="str">
        <f ca="1">IF($DP532="","",IF(ISERROR(DQ532),0,IF($DN$4&lt;3,"",VLOOKUP(DP532,Invoer!$F$15:$AU$1999,24,FALSE))))</f>
        <v/>
      </c>
      <c r="ED532" s="541" t="str">
        <f ca="1">IF($DP532="","",IF(ISERROR(DQ532),0,IF($DN$4&lt;3,"",VLOOKUP(DP532,Invoer!$F$15:$AU$1999,17,FALSE))))</f>
        <v/>
      </c>
      <c r="EH532" s="89" t="e">
        <f ca="1">Invoer!CP537</f>
        <v>#N/A</v>
      </c>
      <c r="EI532" s="599" t="str">
        <f t="shared" ca="1" si="269"/>
        <v/>
      </c>
      <c r="EJ532" s="673" t="str">
        <f ca="1">IF(EI532="","",VLOOKUP(EI532,Invoer!$F$15:$AU$1999,2,FALSE))</f>
        <v/>
      </c>
      <c r="EK532" s="599" t="str">
        <f t="shared" ca="1" si="270"/>
        <v/>
      </c>
      <c r="EL532" s="599" t="str">
        <f ca="1">IF($EI532="","",VLOOKUP(EI532,Invoer!$F$15:$AU$1999,3,FALSE))</f>
        <v/>
      </c>
      <c r="EM532" s="599" t="str">
        <f ca="1">IF($EI532="","",IF(EL532&lt;&gt;"Liq","",VLOOKUP(EI532,Invoer!$F$15:$AU$1999,4,FALSE)))</f>
        <v/>
      </c>
      <c r="EN532" s="599" t="str">
        <f ca="1">IF($EI532="","",VLOOKUP(EI532,Invoer!$F$15:$AU$1999,6,FALSE))</f>
        <v/>
      </c>
      <c r="EO532" s="599" t="str">
        <f ca="1">IF(EI532="","",VLOOKUP(EI532,Invoer!$F$15:$AU$1999,9,FALSE))</f>
        <v/>
      </c>
      <c r="EP532" s="599" t="str">
        <f ca="1">IF(EI532="","",VLOOKUP(EI532,Invoer!$F$15:$AU$1999,10,FALSE))</f>
        <v/>
      </c>
      <c r="EQ532" s="599" t="str">
        <f ca="1">IF(EI532="","",VLOOKUP(EI532,Invoer!$F$15:$AU$1999,11,FALSE))</f>
        <v/>
      </c>
      <c r="ER532" s="662" t="str">
        <f ca="1">IF(EI532="","",VLOOKUP(EI532,Invoer!CQ:CS,3,FALSE))</f>
        <v/>
      </c>
      <c r="ES532" s="662" t="str">
        <f t="shared" ca="1" si="271"/>
        <v/>
      </c>
      <c r="ET532" s="513" t="str">
        <f t="shared" ca="1" si="272"/>
        <v/>
      </c>
      <c r="EU532" s="112" t="str">
        <f t="shared" ca="1" si="273"/>
        <v/>
      </c>
      <c r="EV532" s="83" t="s">
        <v>160</v>
      </c>
      <c r="EW532" s="682" t="str">
        <f t="shared" ca="1" si="274"/>
        <v/>
      </c>
      <c r="EX532" s="662" t="str">
        <f t="shared" ca="1" si="275"/>
        <v/>
      </c>
      <c r="EY532"/>
      <c r="EZ532" s="56" t="e">
        <f t="shared" ca="1" si="283"/>
        <v>#VALUE!</v>
      </c>
      <c r="FA532" s="56" t="e">
        <f t="shared" ca="1" si="284"/>
        <v>#VALUE!</v>
      </c>
      <c r="FE532"/>
      <c r="FI532"/>
      <c r="FJ532"/>
    </row>
    <row r="533" spans="29:166" ht="12" customHeight="1" x14ac:dyDescent="0.2">
      <c r="AC533" s="435" t="str">
        <f>IF($AC$7&lt;3,Invoer!DR538,IF($AC$7=3,Invoer!BT538,"x"))</f>
        <v>x</v>
      </c>
      <c r="AD533" s="599" t="str">
        <f t="shared" si="276"/>
        <v/>
      </c>
      <c r="AE533" s="673" t="str">
        <f>IF($AD533="","",VLOOKUP(AD533,Invoer!$F$15:$AU$1999,2,FALSE))</f>
        <v/>
      </c>
      <c r="AF533" s="599" t="str">
        <f t="shared" si="277"/>
        <v/>
      </c>
      <c r="AG533" s="599" t="str">
        <f>IF($AD533="","",VLOOKUP(AD533,Invoer!$F$15:$AU$1999,3,FALSE))</f>
        <v/>
      </c>
      <c r="AH533" s="599" t="str">
        <f>IF($AD533="","",IF(AG533&lt;&gt;"Liq","",VLOOKUP(AD533,Invoer!$F$15:$AU$1999,4,FALSE)))</f>
        <v/>
      </c>
      <c r="AI533" s="677" t="str">
        <f>IF($AD533="","",VLOOKUP(AD533,Invoer!$F$15:$AU$1999,5,FALSE))</f>
        <v/>
      </c>
      <c r="AJ533" s="599" t="str">
        <f>IF($AD533="","",VLOOKUP(AD533,Invoer!$F$15:$AU$1999,6,FALSE))</f>
        <v/>
      </c>
      <c r="AK533" s="599" t="str">
        <f>IF($AD533="","",VLOOKUP(AD533,Invoer!$F$15:$AU$1999,9,FALSE))</f>
        <v/>
      </c>
      <c r="AL533" s="599" t="str">
        <f>IF($AD533="","",VLOOKUP(AD533,Invoer!$F$15:$AU$1999,10,FALSE))</f>
        <v/>
      </c>
      <c r="AM533" s="599" t="str">
        <f>IF($AD533="","",VLOOKUP(AD533,Invoer!$F$15:$BB$1999,14,FALSE))</f>
        <v/>
      </c>
      <c r="AN533" s="599" t="str">
        <f>IF($AD533="","",VLOOKUP(AD533,Invoer!$F$15:$AU$1999,11,FALSE))</f>
        <v/>
      </c>
      <c r="AO533" s="662" t="str">
        <f>IF($AD533="","",VLOOKUP(AD533,Invoer!$F$15:$AU$1999,15,FALSE))</f>
        <v/>
      </c>
      <c r="AP533" s="599" t="str">
        <f>IF($AD533="","",VLOOKUP(AD533,Invoer!$F$15:$AU$1999,19,FALSE))</f>
        <v/>
      </c>
      <c r="AQ533" s="662" t="str">
        <f>IF($AD533="","",VLOOKUP(AD533,Invoer!$F$15:$AU$1999,24,FALSE))</f>
        <v/>
      </c>
      <c r="AR533" s="662" t="str">
        <f>IF($AD533="","",VLOOKUP(AD533,Invoer!$F$15:$AU$1999,17,FALSE))</f>
        <v/>
      </c>
      <c r="AS533" s="678" t="str">
        <f t="shared" si="285"/>
        <v/>
      </c>
      <c r="AT533" s="676" t="str">
        <f t="shared" si="265"/>
        <v/>
      </c>
      <c r="AU533" s="77" t="e">
        <f t="shared" si="266"/>
        <v>#VALUE!</v>
      </c>
      <c r="AW533" s="57"/>
      <c r="AX533" s="57"/>
      <c r="BA533" s="83" t="e">
        <f ca="1">Invoer!DW538</f>
        <v>#N/A</v>
      </c>
      <c r="BB533" s="599" t="str">
        <f t="shared" ca="1" si="278"/>
        <v/>
      </c>
      <c r="BC533" s="673" t="str">
        <f ca="1">IF($BB533="","",VLOOKUP(BB533,Invoer!$F$15:$AU$1999,2,FALSE))</f>
        <v/>
      </c>
      <c r="BD533" s="599" t="str">
        <f t="shared" ca="1" si="279"/>
        <v/>
      </c>
      <c r="BE533" s="599" t="str">
        <f ca="1">IF($BB533="","",VLOOKUP(BB533,Invoer!$F$15:$AU$1999,5,FALSE))</f>
        <v/>
      </c>
      <c r="BF533" s="599" t="str">
        <f ca="1">IF($BB533="","",VLOOKUP(BB533,Invoer!$F$15:$AU$1999,6,FALSE))</f>
        <v/>
      </c>
      <c r="BG533" s="599" t="str">
        <f ca="1">IF($BB533="","",VLOOKUP(BB533,Invoer!$F$15:$AU$1999,9,FALSE))</f>
        <v/>
      </c>
      <c r="BH533" s="599" t="str">
        <f ca="1">IF($BB533="","",VLOOKUP(BB533,Invoer!$F$15:$AU$1999,10,FALSE))</f>
        <v/>
      </c>
      <c r="BI533" s="599" t="str">
        <f ca="1">IF($BB533="","",VLOOKUP(BB533,Invoer!$F$15:$BB$1999,14,FALSE))</f>
        <v/>
      </c>
      <c r="BJ533" s="599" t="str">
        <f ca="1">IF($BB533="","",VLOOKUP(BB533,Invoer!$F$15:$AU$1999,11,FALSE))</f>
        <v/>
      </c>
      <c r="BK533" s="662" t="str">
        <f t="shared" ca="1" si="280"/>
        <v/>
      </c>
      <c r="BL533" s="662" t="str">
        <f t="shared" ca="1" si="281"/>
        <v/>
      </c>
      <c r="BM533" s="679" t="str">
        <f t="shared" ca="1" si="282"/>
        <v/>
      </c>
      <c r="BN533" s="662" t="str">
        <f t="shared" ca="1" si="264"/>
        <v/>
      </c>
      <c r="BO533" s="662" t="str">
        <f ca="1">IF($BB533="","",VLOOKUP(BB533,Invoer!$F$15:$AU$1999,15,FALSE))</f>
        <v/>
      </c>
      <c r="BP533" s="662" t="str">
        <f ca="1">IF($BB533="","",VLOOKUP(BB533,Invoer!$F$15:$AU$1999,24,FALSE))</f>
        <v/>
      </c>
      <c r="BQ533" s="662" t="str">
        <f ca="1">IF($BB533="","",VLOOKUP(BB533,Invoer!$F$15:$AU$1999,17,FALSE))</f>
        <v/>
      </c>
      <c r="BS533" s="73" t="e">
        <f t="shared" ca="1" si="286"/>
        <v>#VALUE!</v>
      </c>
      <c r="BT533" s="57" t="str">
        <f t="shared" ca="1" si="287"/>
        <v/>
      </c>
      <c r="DO533" s="61" t="e">
        <f ca="1">IF($DN$4&lt;3,Invoer!EB538,Invoer!EA538)</f>
        <v>#N/A</v>
      </c>
      <c r="DP533" s="599" t="str">
        <f t="shared" ca="1" si="267"/>
        <v/>
      </c>
      <c r="DQ533" s="673" t="str">
        <f ca="1">IF($DP533="","",VLOOKUP(DP533,Invoer!$F$15:$AU$1999,2,FALSE))</f>
        <v/>
      </c>
      <c r="DR533" s="599" t="str">
        <f t="shared" ca="1" si="268"/>
        <v/>
      </c>
      <c r="DS533" s="599" t="str">
        <f ca="1">IF($DP533="","",VLOOKUP(DP533,Invoer!$F$15:$AU$1999,3,FALSE))</f>
        <v/>
      </c>
      <c r="DT533" s="599" t="str">
        <f ca="1">IF($DP533="","",IF(DS533&lt;&gt;"Liq","",VLOOKUP(DP533,Invoer!$F$15:$AU$1999,4,FALSE)))</f>
        <v/>
      </c>
      <c r="DU533" s="599" t="str">
        <f ca="1">IF($DP533="","",VLOOKUP(DP533,Invoer!$F$15:$AU$1999,5,FALSE))</f>
        <v/>
      </c>
      <c r="DV533" s="599" t="str">
        <f ca="1">IF($DP533="","",VLOOKUP(DP533,Invoer!$F$15:$AU$1999,6,FALSE))</f>
        <v/>
      </c>
      <c r="DW533" s="599" t="str">
        <f ca="1">IF($DP533="","",VLOOKUP(DP533,Invoer!$F$15:$AU$1999,9,FALSE))</f>
        <v/>
      </c>
      <c r="DX533" s="599" t="str">
        <f ca="1">IF($DP533="","",VLOOKUP(DP533,Invoer!$F$15:$AU$1999,10,FALSE))</f>
        <v/>
      </c>
      <c r="DY533" s="595" t="str">
        <f ca="1">IF($DP533="","",VLOOKUP(DP533,Invoer!$F$15:$AU$1999,11,FALSE))</f>
        <v/>
      </c>
      <c r="DZ533" s="662" t="str">
        <f ca="1">IF($DP533="","",IF($DN$4&gt;2,"",VLOOKUP(DP533,Invoer!CQ:CS,3,FALSE)))</f>
        <v/>
      </c>
      <c r="EA533" s="541" t="str">
        <f ca="1">IF($DP533="","",IF(ISERROR(DQ533),0,IF($DN$4&lt;3,"",VLOOKUP(DP533,Invoer!$F$15:$AU$1999,15,FALSE))))</f>
        <v/>
      </c>
      <c r="EB533" s="595" t="str">
        <f ca="1">IF($DP533="","",IF($DN$4&lt;3,"",VLOOKUP(DP533,Invoer!$F$15:$AU$1999,19,FALSE)))</f>
        <v/>
      </c>
      <c r="EC533" s="541" t="str">
        <f ca="1">IF($DP533="","",IF(ISERROR(DQ533),0,IF($DN$4&lt;3,"",VLOOKUP(DP533,Invoer!$F$15:$AU$1999,24,FALSE))))</f>
        <v/>
      </c>
      <c r="ED533" s="541" t="str">
        <f ca="1">IF($DP533="","",IF(ISERROR(DQ533),0,IF($DN$4&lt;3,"",VLOOKUP(DP533,Invoer!$F$15:$AU$1999,17,FALSE))))</f>
        <v/>
      </c>
      <c r="EH533" s="89" t="e">
        <f ca="1">Invoer!CP538</f>
        <v>#N/A</v>
      </c>
      <c r="EI533" s="599" t="str">
        <f t="shared" ca="1" si="269"/>
        <v/>
      </c>
      <c r="EJ533" s="673" t="str">
        <f ca="1">IF(EI533="","",VLOOKUP(EI533,Invoer!$F$15:$AU$1999,2,FALSE))</f>
        <v/>
      </c>
      <c r="EK533" s="599" t="str">
        <f t="shared" ca="1" si="270"/>
        <v/>
      </c>
      <c r="EL533" s="599" t="str">
        <f ca="1">IF($EI533="","",VLOOKUP(EI533,Invoer!$F$15:$AU$1999,3,FALSE))</f>
        <v/>
      </c>
      <c r="EM533" s="599" t="str">
        <f ca="1">IF($EI533="","",IF(EL533&lt;&gt;"Liq","",VLOOKUP(EI533,Invoer!$F$15:$AU$1999,4,FALSE)))</f>
        <v/>
      </c>
      <c r="EN533" s="599" t="str">
        <f ca="1">IF($EI533="","",VLOOKUP(EI533,Invoer!$F$15:$AU$1999,6,FALSE))</f>
        <v/>
      </c>
      <c r="EO533" s="599" t="str">
        <f ca="1">IF(EI533="","",VLOOKUP(EI533,Invoer!$F$15:$AU$1999,9,FALSE))</f>
        <v/>
      </c>
      <c r="EP533" s="599" t="str">
        <f ca="1">IF(EI533="","",VLOOKUP(EI533,Invoer!$F$15:$AU$1999,10,FALSE))</f>
        <v/>
      </c>
      <c r="EQ533" s="599" t="str">
        <f ca="1">IF(EI533="","",VLOOKUP(EI533,Invoer!$F$15:$AU$1999,11,FALSE))</f>
        <v/>
      </c>
      <c r="ER533" s="662" t="str">
        <f ca="1">IF(EI533="","",VLOOKUP(EI533,Invoer!CQ:CS,3,FALSE))</f>
        <v/>
      </c>
      <c r="ES533" s="662" t="str">
        <f t="shared" ca="1" si="271"/>
        <v/>
      </c>
      <c r="ET533" s="513" t="str">
        <f t="shared" ca="1" si="272"/>
        <v/>
      </c>
      <c r="EU533" s="112" t="str">
        <f t="shared" ca="1" si="273"/>
        <v/>
      </c>
      <c r="EV533" s="83" t="s">
        <v>160</v>
      </c>
      <c r="EW533" s="682" t="str">
        <f t="shared" ca="1" si="274"/>
        <v/>
      </c>
      <c r="EX533" s="662" t="str">
        <f t="shared" ca="1" si="275"/>
        <v/>
      </c>
      <c r="EY533"/>
      <c r="EZ533" s="56" t="e">
        <f t="shared" ca="1" si="283"/>
        <v>#VALUE!</v>
      </c>
      <c r="FA533" s="56" t="e">
        <f t="shared" ca="1" si="284"/>
        <v>#VALUE!</v>
      </c>
      <c r="FE533"/>
      <c r="FI533"/>
      <c r="FJ533"/>
    </row>
    <row r="534" spans="29:166" ht="12" customHeight="1" x14ac:dyDescent="0.2">
      <c r="AC534" s="435" t="str">
        <f>IF($AC$7&lt;3,Invoer!DR539,IF($AC$7=3,Invoer!BT539,"x"))</f>
        <v>x</v>
      </c>
      <c r="AD534" s="599" t="str">
        <f t="shared" si="276"/>
        <v/>
      </c>
      <c r="AE534" s="673" t="str">
        <f>IF($AD534="","",VLOOKUP(AD534,Invoer!$F$15:$AU$1999,2,FALSE))</f>
        <v/>
      </c>
      <c r="AF534" s="599" t="str">
        <f t="shared" si="277"/>
        <v/>
      </c>
      <c r="AG534" s="599" t="str">
        <f>IF($AD534="","",VLOOKUP(AD534,Invoer!$F$15:$AU$1999,3,FALSE))</f>
        <v/>
      </c>
      <c r="AH534" s="599" t="str">
        <f>IF($AD534="","",IF(AG534&lt;&gt;"Liq","",VLOOKUP(AD534,Invoer!$F$15:$AU$1999,4,FALSE)))</f>
        <v/>
      </c>
      <c r="AI534" s="677" t="str">
        <f>IF($AD534="","",VLOOKUP(AD534,Invoer!$F$15:$AU$1999,5,FALSE))</f>
        <v/>
      </c>
      <c r="AJ534" s="599" t="str">
        <f>IF($AD534="","",VLOOKUP(AD534,Invoer!$F$15:$AU$1999,6,FALSE))</f>
        <v/>
      </c>
      <c r="AK534" s="599" t="str">
        <f>IF($AD534="","",VLOOKUP(AD534,Invoer!$F$15:$AU$1999,9,FALSE))</f>
        <v/>
      </c>
      <c r="AL534" s="599" t="str">
        <f>IF($AD534="","",VLOOKUP(AD534,Invoer!$F$15:$AU$1999,10,FALSE))</f>
        <v/>
      </c>
      <c r="AM534" s="599" t="str">
        <f>IF($AD534="","",VLOOKUP(AD534,Invoer!$F$15:$BB$1999,14,FALSE))</f>
        <v/>
      </c>
      <c r="AN534" s="599" t="str">
        <f>IF($AD534="","",VLOOKUP(AD534,Invoer!$F$15:$AU$1999,11,FALSE))</f>
        <v/>
      </c>
      <c r="AO534" s="662" t="str">
        <f>IF($AD534="","",VLOOKUP(AD534,Invoer!$F$15:$AU$1999,15,FALSE))</f>
        <v/>
      </c>
      <c r="AP534" s="599" t="str">
        <f>IF($AD534="","",VLOOKUP(AD534,Invoer!$F$15:$AU$1999,19,FALSE))</f>
        <v/>
      </c>
      <c r="AQ534" s="662" t="str">
        <f>IF($AD534="","",VLOOKUP(AD534,Invoer!$F$15:$AU$1999,24,FALSE))</f>
        <v/>
      </c>
      <c r="AR534" s="662" t="str">
        <f>IF($AD534="","",VLOOKUP(AD534,Invoer!$F$15:$AU$1999,17,FALSE))</f>
        <v/>
      </c>
      <c r="AS534" s="678" t="str">
        <f t="shared" si="285"/>
        <v/>
      </c>
      <c r="AT534" s="676" t="str">
        <f t="shared" si="265"/>
        <v/>
      </c>
      <c r="AU534" s="77" t="e">
        <f t="shared" si="266"/>
        <v>#VALUE!</v>
      </c>
      <c r="AW534" s="57"/>
      <c r="AX534" s="57"/>
      <c r="BA534" s="83" t="e">
        <f ca="1">Invoer!DW539</f>
        <v>#N/A</v>
      </c>
      <c r="BB534" s="599" t="str">
        <f t="shared" ca="1" si="278"/>
        <v/>
      </c>
      <c r="BC534" s="673" t="str">
        <f ca="1">IF($BB534="","",VLOOKUP(BB534,Invoer!$F$15:$AU$1999,2,FALSE))</f>
        <v/>
      </c>
      <c r="BD534" s="599" t="str">
        <f t="shared" ca="1" si="279"/>
        <v/>
      </c>
      <c r="BE534" s="599" t="str">
        <f ca="1">IF($BB534="","",VLOOKUP(BB534,Invoer!$F$15:$AU$1999,5,FALSE))</f>
        <v/>
      </c>
      <c r="BF534" s="599" t="str">
        <f ca="1">IF($BB534="","",VLOOKUP(BB534,Invoer!$F$15:$AU$1999,6,FALSE))</f>
        <v/>
      </c>
      <c r="BG534" s="599" t="str">
        <f ca="1">IF($BB534="","",VLOOKUP(BB534,Invoer!$F$15:$AU$1999,9,FALSE))</f>
        <v/>
      </c>
      <c r="BH534" s="599" t="str">
        <f ca="1">IF($BB534="","",VLOOKUP(BB534,Invoer!$F$15:$AU$1999,10,FALSE))</f>
        <v/>
      </c>
      <c r="BI534" s="599" t="str">
        <f ca="1">IF($BB534="","",VLOOKUP(BB534,Invoer!$F$15:$BB$1999,14,FALSE))</f>
        <v/>
      </c>
      <c r="BJ534" s="599" t="str">
        <f ca="1">IF($BB534="","",VLOOKUP(BB534,Invoer!$F$15:$AU$1999,11,FALSE))</f>
        <v/>
      </c>
      <c r="BK534" s="662" t="str">
        <f t="shared" ca="1" si="280"/>
        <v/>
      </c>
      <c r="BL534" s="662" t="str">
        <f t="shared" ca="1" si="281"/>
        <v/>
      </c>
      <c r="BM534" s="679" t="str">
        <f t="shared" ca="1" si="282"/>
        <v/>
      </c>
      <c r="BN534" s="662" t="str">
        <f t="shared" ref="BN534:BN597" ca="1" si="288">IF(BE535=BE534,"",BT534)</f>
        <v/>
      </c>
      <c r="BO534" s="662" t="str">
        <f ca="1">IF($BB534="","",VLOOKUP(BB534,Invoer!$F$15:$AU$1999,15,FALSE))</f>
        <v/>
      </c>
      <c r="BP534" s="662" t="str">
        <f ca="1">IF($BB534="","",VLOOKUP(BB534,Invoer!$F$15:$AU$1999,24,FALSE))</f>
        <v/>
      </c>
      <c r="BQ534" s="662" t="str">
        <f ca="1">IF($BB534="","",VLOOKUP(BB534,Invoer!$F$15:$AU$1999,17,FALSE))</f>
        <v/>
      </c>
      <c r="BS534" s="73" t="e">
        <f t="shared" ca="1" si="286"/>
        <v>#VALUE!</v>
      </c>
      <c r="BT534" s="57" t="str">
        <f t="shared" ca="1" si="287"/>
        <v/>
      </c>
      <c r="DO534" s="61" t="e">
        <f ca="1">IF($DN$4&lt;3,Invoer!EB539,Invoer!EA539)</f>
        <v>#N/A</v>
      </c>
      <c r="DP534" s="599" t="str">
        <f t="shared" ca="1" si="267"/>
        <v/>
      </c>
      <c r="DQ534" s="673" t="str">
        <f ca="1">IF($DP534="","",VLOOKUP(DP534,Invoer!$F$15:$AU$1999,2,FALSE))</f>
        <v/>
      </c>
      <c r="DR534" s="599" t="str">
        <f t="shared" ca="1" si="268"/>
        <v/>
      </c>
      <c r="DS534" s="599" t="str">
        <f ca="1">IF($DP534="","",VLOOKUP(DP534,Invoer!$F$15:$AU$1999,3,FALSE))</f>
        <v/>
      </c>
      <c r="DT534" s="599" t="str">
        <f ca="1">IF($DP534="","",IF(DS534&lt;&gt;"Liq","",VLOOKUP(DP534,Invoer!$F$15:$AU$1999,4,FALSE)))</f>
        <v/>
      </c>
      <c r="DU534" s="599" t="str">
        <f ca="1">IF($DP534="","",VLOOKUP(DP534,Invoer!$F$15:$AU$1999,5,FALSE))</f>
        <v/>
      </c>
      <c r="DV534" s="599" t="str">
        <f ca="1">IF($DP534="","",VLOOKUP(DP534,Invoer!$F$15:$AU$1999,6,FALSE))</f>
        <v/>
      </c>
      <c r="DW534" s="599" t="str">
        <f ca="1">IF($DP534="","",VLOOKUP(DP534,Invoer!$F$15:$AU$1999,9,FALSE))</f>
        <v/>
      </c>
      <c r="DX534" s="599" t="str">
        <f ca="1">IF($DP534="","",VLOOKUP(DP534,Invoer!$F$15:$AU$1999,10,FALSE))</f>
        <v/>
      </c>
      <c r="DY534" s="595" t="str">
        <f ca="1">IF($DP534="","",VLOOKUP(DP534,Invoer!$F$15:$AU$1999,11,FALSE))</f>
        <v/>
      </c>
      <c r="DZ534" s="662" t="str">
        <f ca="1">IF($DP534="","",IF($DN$4&gt;2,"",VLOOKUP(DP534,Invoer!CQ:CS,3,FALSE)))</f>
        <v/>
      </c>
      <c r="EA534" s="541" t="str">
        <f ca="1">IF($DP534="","",IF(ISERROR(DQ534),0,IF($DN$4&lt;3,"",VLOOKUP(DP534,Invoer!$F$15:$AU$1999,15,FALSE))))</f>
        <v/>
      </c>
      <c r="EB534" s="595" t="str">
        <f ca="1">IF($DP534="","",IF($DN$4&lt;3,"",VLOOKUP(DP534,Invoer!$F$15:$AU$1999,19,FALSE)))</f>
        <v/>
      </c>
      <c r="EC534" s="541" t="str">
        <f ca="1">IF($DP534="","",IF(ISERROR(DQ534),0,IF($DN$4&lt;3,"",VLOOKUP(DP534,Invoer!$F$15:$AU$1999,24,FALSE))))</f>
        <v/>
      </c>
      <c r="ED534" s="541" t="str">
        <f ca="1">IF($DP534="","",IF(ISERROR(DQ534),0,IF($DN$4&lt;3,"",VLOOKUP(DP534,Invoer!$F$15:$AU$1999,17,FALSE))))</f>
        <v/>
      </c>
      <c r="EH534" s="89" t="e">
        <f ca="1">Invoer!CP539</f>
        <v>#N/A</v>
      </c>
      <c r="EI534" s="599" t="str">
        <f t="shared" ca="1" si="269"/>
        <v/>
      </c>
      <c r="EJ534" s="673" t="str">
        <f ca="1">IF(EI534="","",VLOOKUP(EI534,Invoer!$F$15:$AU$1999,2,FALSE))</f>
        <v/>
      </c>
      <c r="EK534" s="599" t="str">
        <f t="shared" ca="1" si="270"/>
        <v/>
      </c>
      <c r="EL534" s="599" t="str">
        <f ca="1">IF($EI534="","",VLOOKUP(EI534,Invoer!$F$15:$AU$1999,3,FALSE))</f>
        <v/>
      </c>
      <c r="EM534" s="599" t="str">
        <f ca="1">IF($EI534="","",IF(EL534&lt;&gt;"Liq","",VLOOKUP(EI534,Invoer!$F$15:$AU$1999,4,FALSE)))</f>
        <v/>
      </c>
      <c r="EN534" s="599" t="str">
        <f ca="1">IF($EI534="","",VLOOKUP(EI534,Invoer!$F$15:$AU$1999,6,FALSE))</f>
        <v/>
      </c>
      <c r="EO534" s="599" t="str">
        <f ca="1">IF(EI534="","",VLOOKUP(EI534,Invoer!$F$15:$AU$1999,9,FALSE))</f>
        <v/>
      </c>
      <c r="EP534" s="599" t="str">
        <f ca="1">IF(EI534="","",VLOOKUP(EI534,Invoer!$F$15:$AU$1999,10,FALSE))</f>
        <v/>
      </c>
      <c r="EQ534" s="599" t="str">
        <f ca="1">IF(EI534="","",VLOOKUP(EI534,Invoer!$F$15:$AU$1999,11,FALSE))</f>
        <v/>
      </c>
      <c r="ER534" s="662" t="str">
        <f ca="1">IF(EI534="","",VLOOKUP(EI534,Invoer!CQ:CS,3,FALSE))</f>
        <v/>
      </c>
      <c r="ES534" s="662" t="str">
        <f t="shared" ca="1" si="271"/>
        <v/>
      </c>
      <c r="ET534" s="513" t="str">
        <f t="shared" ca="1" si="272"/>
        <v/>
      </c>
      <c r="EU534" s="112" t="str">
        <f t="shared" ca="1" si="273"/>
        <v/>
      </c>
      <c r="EV534" s="83" t="s">
        <v>160</v>
      </c>
      <c r="EW534" s="682" t="str">
        <f t="shared" ca="1" si="274"/>
        <v/>
      </c>
      <c r="EX534" s="662" t="str">
        <f t="shared" ca="1" si="275"/>
        <v/>
      </c>
      <c r="EY534"/>
      <c r="EZ534" s="56" t="e">
        <f t="shared" ca="1" si="283"/>
        <v>#VALUE!</v>
      </c>
      <c r="FA534" s="56" t="e">
        <f t="shared" ca="1" si="284"/>
        <v>#VALUE!</v>
      </c>
      <c r="FE534"/>
      <c r="FI534"/>
      <c r="FJ534"/>
    </row>
    <row r="535" spans="29:166" ht="12" customHeight="1" x14ac:dyDescent="0.2">
      <c r="AC535" s="435" t="str">
        <f>IF($AC$7&lt;3,Invoer!DR540,IF($AC$7=3,Invoer!BT540,"x"))</f>
        <v>x</v>
      </c>
      <c r="AD535" s="599" t="str">
        <f t="shared" si="276"/>
        <v/>
      </c>
      <c r="AE535" s="673" t="str">
        <f>IF($AD535="","",VLOOKUP(AD535,Invoer!$F$15:$AU$1999,2,FALSE))</f>
        <v/>
      </c>
      <c r="AF535" s="599" t="str">
        <f t="shared" si="277"/>
        <v/>
      </c>
      <c r="AG535" s="599" t="str">
        <f>IF($AD535="","",VLOOKUP(AD535,Invoer!$F$15:$AU$1999,3,FALSE))</f>
        <v/>
      </c>
      <c r="AH535" s="599" t="str">
        <f>IF($AD535="","",IF(AG535&lt;&gt;"Liq","",VLOOKUP(AD535,Invoer!$F$15:$AU$1999,4,FALSE)))</f>
        <v/>
      </c>
      <c r="AI535" s="677" t="str">
        <f>IF($AD535="","",VLOOKUP(AD535,Invoer!$F$15:$AU$1999,5,FALSE))</f>
        <v/>
      </c>
      <c r="AJ535" s="599" t="str">
        <f>IF($AD535="","",VLOOKUP(AD535,Invoer!$F$15:$AU$1999,6,FALSE))</f>
        <v/>
      </c>
      <c r="AK535" s="599" t="str">
        <f>IF($AD535="","",VLOOKUP(AD535,Invoer!$F$15:$AU$1999,9,FALSE))</f>
        <v/>
      </c>
      <c r="AL535" s="599" t="str">
        <f>IF($AD535="","",VLOOKUP(AD535,Invoer!$F$15:$AU$1999,10,FALSE))</f>
        <v/>
      </c>
      <c r="AM535" s="599" t="str">
        <f>IF($AD535="","",VLOOKUP(AD535,Invoer!$F$15:$BB$1999,14,FALSE))</f>
        <v/>
      </c>
      <c r="AN535" s="599" t="str">
        <f>IF($AD535="","",VLOOKUP(AD535,Invoer!$F$15:$AU$1999,11,FALSE))</f>
        <v/>
      </c>
      <c r="AO535" s="662" t="str">
        <f>IF($AD535="","",VLOOKUP(AD535,Invoer!$F$15:$AU$1999,15,FALSE))</f>
        <v/>
      </c>
      <c r="AP535" s="599" t="str">
        <f>IF($AD535="","",VLOOKUP(AD535,Invoer!$F$15:$AU$1999,19,FALSE))</f>
        <v/>
      </c>
      <c r="AQ535" s="662" t="str">
        <f>IF($AD535="","",VLOOKUP(AD535,Invoer!$F$15:$AU$1999,24,FALSE))</f>
        <v/>
      </c>
      <c r="AR535" s="662" t="str">
        <f>IF($AD535="","",VLOOKUP(AD535,Invoer!$F$15:$AU$1999,17,FALSE))</f>
        <v/>
      </c>
      <c r="AS535" s="678" t="str">
        <f t="shared" si="285"/>
        <v/>
      </c>
      <c r="AT535" s="676" t="str">
        <f t="shared" si="265"/>
        <v/>
      </c>
      <c r="AU535" s="77" t="e">
        <f t="shared" si="266"/>
        <v>#VALUE!</v>
      </c>
      <c r="AW535" s="57"/>
      <c r="AX535" s="57"/>
      <c r="BA535" s="83" t="e">
        <f ca="1">Invoer!DW540</f>
        <v>#N/A</v>
      </c>
      <c r="BB535" s="599" t="str">
        <f t="shared" ca="1" si="278"/>
        <v/>
      </c>
      <c r="BC535" s="673" t="str">
        <f ca="1">IF($BB535="","",VLOOKUP(BB535,Invoer!$F$15:$AU$1999,2,FALSE))</f>
        <v/>
      </c>
      <c r="BD535" s="599" t="str">
        <f t="shared" ca="1" si="279"/>
        <v/>
      </c>
      <c r="BE535" s="599" t="str">
        <f ca="1">IF($BB535="","",VLOOKUP(BB535,Invoer!$F$15:$AU$1999,5,FALSE))</f>
        <v/>
      </c>
      <c r="BF535" s="599" t="str">
        <f ca="1">IF($BB535="","",VLOOKUP(BB535,Invoer!$F$15:$AU$1999,6,FALSE))</f>
        <v/>
      </c>
      <c r="BG535" s="599" t="str">
        <f ca="1">IF($BB535="","",VLOOKUP(BB535,Invoer!$F$15:$AU$1999,9,FALSE))</f>
        <v/>
      </c>
      <c r="BH535" s="599" t="str">
        <f ca="1">IF($BB535="","",VLOOKUP(BB535,Invoer!$F$15:$AU$1999,10,FALSE))</f>
        <v/>
      </c>
      <c r="BI535" s="599" t="str">
        <f ca="1">IF($BB535="","",VLOOKUP(BB535,Invoer!$F$15:$BB$1999,14,FALSE))</f>
        <v/>
      </c>
      <c r="BJ535" s="599" t="str">
        <f ca="1">IF($BB535="","",VLOOKUP(BB535,Invoer!$F$15:$AU$1999,11,FALSE))</f>
        <v/>
      </c>
      <c r="BK535" s="662" t="str">
        <f t="shared" ca="1" si="280"/>
        <v/>
      </c>
      <c r="BL535" s="662" t="str">
        <f t="shared" ca="1" si="281"/>
        <v/>
      </c>
      <c r="BM535" s="679" t="str">
        <f t="shared" ca="1" si="282"/>
        <v/>
      </c>
      <c r="BN535" s="662" t="str">
        <f t="shared" ca="1" si="288"/>
        <v/>
      </c>
      <c r="BO535" s="662" t="str">
        <f ca="1">IF($BB535="","",VLOOKUP(BB535,Invoer!$F$15:$AU$1999,15,FALSE))</f>
        <v/>
      </c>
      <c r="BP535" s="662" t="str">
        <f ca="1">IF($BB535="","",VLOOKUP(BB535,Invoer!$F$15:$AU$1999,24,FALSE))</f>
        <v/>
      </c>
      <c r="BQ535" s="662" t="str">
        <f ca="1">IF($BB535="","",VLOOKUP(BB535,Invoer!$F$15:$AU$1999,17,FALSE))</f>
        <v/>
      </c>
      <c r="BS535" s="73" t="e">
        <f t="shared" ca="1" si="286"/>
        <v>#VALUE!</v>
      </c>
      <c r="BT535" s="57" t="str">
        <f t="shared" ca="1" si="287"/>
        <v/>
      </c>
      <c r="DO535" s="61" t="e">
        <f ca="1">IF($DN$4&lt;3,Invoer!EB540,Invoer!EA540)</f>
        <v>#N/A</v>
      </c>
      <c r="DP535" s="599" t="str">
        <f t="shared" ca="1" si="267"/>
        <v/>
      </c>
      <c r="DQ535" s="673" t="str">
        <f ca="1">IF($DP535="","",VLOOKUP(DP535,Invoer!$F$15:$AU$1999,2,FALSE))</f>
        <v/>
      </c>
      <c r="DR535" s="599" t="str">
        <f t="shared" ca="1" si="268"/>
        <v/>
      </c>
      <c r="DS535" s="599" t="str">
        <f ca="1">IF($DP535="","",VLOOKUP(DP535,Invoer!$F$15:$AU$1999,3,FALSE))</f>
        <v/>
      </c>
      <c r="DT535" s="599" t="str">
        <f ca="1">IF($DP535="","",IF(DS535&lt;&gt;"Liq","",VLOOKUP(DP535,Invoer!$F$15:$AU$1999,4,FALSE)))</f>
        <v/>
      </c>
      <c r="DU535" s="599" t="str">
        <f ca="1">IF($DP535="","",VLOOKUP(DP535,Invoer!$F$15:$AU$1999,5,FALSE))</f>
        <v/>
      </c>
      <c r="DV535" s="599" t="str">
        <f ca="1">IF($DP535="","",VLOOKUP(DP535,Invoer!$F$15:$AU$1999,6,FALSE))</f>
        <v/>
      </c>
      <c r="DW535" s="599" t="str">
        <f ca="1">IF($DP535="","",VLOOKUP(DP535,Invoer!$F$15:$AU$1999,9,FALSE))</f>
        <v/>
      </c>
      <c r="DX535" s="599" t="str">
        <f ca="1">IF($DP535="","",VLOOKUP(DP535,Invoer!$F$15:$AU$1999,10,FALSE))</f>
        <v/>
      </c>
      <c r="DY535" s="595" t="str">
        <f ca="1">IF($DP535="","",VLOOKUP(DP535,Invoer!$F$15:$AU$1999,11,FALSE))</f>
        <v/>
      </c>
      <c r="DZ535" s="662" t="str">
        <f ca="1">IF($DP535="","",IF($DN$4&gt;2,"",VLOOKUP(DP535,Invoer!CQ:CS,3,FALSE)))</f>
        <v/>
      </c>
      <c r="EA535" s="541" t="str">
        <f ca="1">IF($DP535="","",IF(ISERROR(DQ535),0,IF($DN$4&lt;3,"",VLOOKUP(DP535,Invoer!$F$15:$AU$1999,15,FALSE))))</f>
        <v/>
      </c>
      <c r="EB535" s="595" t="str">
        <f ca="1">IF($DP535="","",IF($DN$4&lt;3,"",VLOOKUP(DP535,Invoer!$F$15:$AU$1999,19,FALSE)))</f>
        <v/>
      </c>
      <c r="EC535" s="541" t="str">
        <f ca="1">IF($DP535="","",IF(ISERROR(DQ535),0,IF($DN$4&lt;3,"",VLOOKUP(DP535,Invoer!$F$15:$AU$1999,24,FALSE))))</f>
        <v/>
      </c>
      <c r="ED535" s="541" t="str">
        <f ca="1">IF($DP535="","",IF(ISERROR(DQ535),0,IF($DN$4&lt;3,"",VLOOKUP(DP535,Invoer!$F$15:$AU$1999,17,FALSE))))</f>
        <v/>
      </c>
      <c r="EH535" s="89" t="e">
        <f ca="1">Invoer!CP540</f>
        <v>#N/A</v>
      </c>
      <c r="EI535" s="599" t="str">
        <f t="shared" ca="1" si="269"/>
        <v/>
      </c>
      <c r="EJ535" s="673" t="str">
        <f ca="1">IF(EI535="","",VLOOKUP(EI535,Invoer!$F$15:$AU$1999,2,FALSE))</f>
        <v/>
      </c>
      <c r="EK535" s="599" t="str">
        <f t="shared" ca="1" si="270"/>
        <v/>
      </c>
      <c r="EL535" s="599" t="str">
        <f ca="1">IF($EI535="","",VLOOKUP(EI535,Invoer!$F$15:$AU$1999,3,FALSE))</f>
        <v/>
      </c>
      <c r="EM535" s="599" t="str">
        <f ca="1">IF($EI535="","",IF(EL535&lt;&gt;"Liq","",VLOOKUP(EI535,Invoer!$F$15:$AU$1999,4,FALSE)))</f>
        <v/>
      </c>
      <c r="EN535" s="599" t="str">
        <f ca="1">IF($EI535="","",VLOOKUP(EI535,Invoer!$F$15:$AU$1999,6,FALSE))</f>
        <v/>
      </c>
      <c r="EO535" s="599" t="str">
        <f ca="1">IF(EI535="","",VLOOKUP(EI535,Invoer!$F$15:$AU$1999,9,FALSE))</f>
        <v/>
      </c>
      <c r="EP535" s="599" t="str">
        <f ca="1">IF(EI535="","",VLOOKUP(EI535,Invoer!$F$15:$AU$1999,10,FALSE))</f>
        <v/>
      </c>
      <c r="EQ535" s="599" t="str">
        <f ca="1">IF(EI535="","",VLOOKUP(EI535,Invoer!$F$15:$AU$1999,11,FALSE))</f>
        <v/>
      </c>
      <c r="ER535" s="662" t="str">
        <f ca="1">IF(EI535="","",VLOOKUP(EI535,Invoer!CQ:CS,3,FALSE))</f>
        <v/>
      </c>
      <c r="ES535" s="662" t="str">
        <f t="shared" ca="1" si="271"/>
        <v/>
      </c>
      <c r="ET535" s="513" t="str">
        <f t="shared" ca="1" si="272"/>
        <v/>
      </c>
      <c r="EU535" s="112" t="str">
        <f t="shared" ca="1" si="273"/>
        <v/>
      </c>
      <c r="EV535" s="83" t="s">
        <v>160</v>
      </c>
      <c r="EW535" s="682" t="str">
        <f t="shared" ca="1" si="274"/>
        <v/>
      </c>
      <c r="EX535" s="662" t="str">
        <f t="shared" ca="1" si="275"/>
        <v/>
      </c>
      <c r="EY535"/>
      <c r="EZ535" s="56" t="e">
        <f t="shared" ca="1" si="283"/>
        <v>#VALUE!</v>
      </c>
      <c r="FA535" s="56" t="e">
        <f t="shared" ca="1" si="284"/>
        <v>#VALUE!</v>
      </c>
      <c r="FE535"/>
      <c r="FI535"/>
      <c r="FJ535"/>
    </row>
    <row r="536" spans="29:166" ht="12" customHeight="1" x14ac:dyDescent="0.2">
      <c r="AC536" s="435" t="str">
        <f>IF($AC$7&lt;3,Invoer!DR541,IF($AC$7=3,Invoer!BT541,"x"))</f>
        <v>x</v>
      </c>
      <c r="AD536" s="599" t="str">
        <f t="shared" si="276"/>
        <v/>
      </c>
      <c r="AE536" s="673" t="str">
        <f>IF($AD536="","",VLOOKUP(AD536,Invoer!$F$15:$AU$1999,2,FALSE))</f>
        <v/>
      </c>
      <c r="AF536" s="599" t="str">
        <f t="shared" si="277"/>
        <v/>
      </c>
      <c r="AG536" s="599" t="str">
        <f>IF($AD536="","",VLOOKUP(AD536,Invoer!$F$15:$AU$1999,3,FALSE))</f>
        <v/>
      </c>
      <c r="AH536" s="599" t="str">
        <f>IF($AD536="","",IF(AG536&lt;&gt;"Liq","",VLOOKUP(AD536,Invoer!$F$15:$AU$1999,4,FALSE)))</f>
        <v/>
      </c>
      <c r="AI536" s="677" t="str">
        <f>IF($AD536="","",VLOOKUP(AD536,Invoer!$F$15:$AU$1999,5,FALSE))</f>
        <v/>
      </c>
      <c r="AJ536" s="599" t="str">
        <f>IF($AD536="","",VLOOKUP(AD536,Invoer!$F$15:$AU$1999,6,FALSE))</f>
        <v/>
      </c>
      <c r="AK536" s="599" t="str">
        <f>IF($AD536="","",VLOOKUP(AD536,Invoer!$F$15:$AU$1999,9,FALSE))</f>
        <v/>
      </c>
      <c r="AL536" s="599" t="str">
        <f>IF($AD536="","",VLOOKUP(AD536,Invoer!$F$15:$AU$1999,10,FALSE))</f>
        <v/>
      </c>
      <c r="AM536" s="599" t="str">
        <f>IF($AD536="","",VLOOKUP(AD536,Invoer!$F$15:$BB$1999,14,FALSE))</f>
        <v/>
      </c>
      <c r="AN536" s="599" t="str">
        <f>IF($AD536="","",VLOOKUP(AD536,Invoer!$F$15:$AU$1999,11,FALSE))</f>
        <v/>
      </c>
      <c r="AO536" s="662" t="str">
        <f>IF($AD536="","",VLOOKUP(AD536,Invoer!$F$15:$AU$1999,15,FALSE))</f>
        <v/>
      </c>
      <c r="AP536" s="599" t="str">
        <f>IF($AD536="","",VLOOKUP(AD536,Invoer!$F$15:$AU$1999,19,FALSE))</f>
        <v/>
      </c>
      <c r="AQ536" s="662" t="str">
        <f>IF($AD536="","",VLOOKUP(AD536,Invoer!$F$15:$AU$1999,24,FALSE))</f>
        <v/>
      </c>
      <c r="AR536" s="662" t="str">
        <f>IF($AD536="","",VLOOKUP(AD536,Invoer!$F$15:$AU$1999,17,FALSE))</f>
        <v/>
      </c>
      <c r="AS536" s="678" t="str">
        <f t="shared" si="285"/>
        <v/>
      </c>
      <c r="AT536" s="676" t="str">
        <f t="shared" si="265"/>
        <v/>
      </c>
      <c r="AU536" s="77" t="e">
        <f t="shared" si="266"/>
        <v>#VALUE!</v>
      </c>
      <c r="AW536" s="57"/>
      <c r="AX536" s="57"/>
      <c r="BA536" s="83" t="e">
        <f ca="1">Invoer!DW541</f>
        <v>#N/A</v>
      </c>
      <c r="BB536" s="599" t="str">
        <f t="shared" ca="1" si="278"/>
        <v/>
      </c>
      <c r="BC536" s="673" t="str">
        <f ca="1">IF($BB536="","",VLOOKUP(BB536,Invoer!$F$15:$AU$1999,2,FALSE))</f>
        <v/>
      </c>
      <c r="BD536" s="599" t="str">
        <f t="shared" ca="1" si="279"/>
        <v/>
      </c>
      <c r="BE536" s="599" t="str">
        <f ca="1">IF($BB536="","",VLOOKUP(BB536,Invoer!$F$15:$AU$1999,5,FALSE))</f>
        <v/>
      </c>
      <c r="BF536" s="599" t="str">
        <f ca="1">IF($BB536="","",VLOOKUP(BB536,Invoer!$F$15:$AU$1999,6,FALSE))</f>
        <v/>
      </c>
      <c r="BG536" s="599" t="str">
        <f ca="1">IF($BB536="","",VLOOKUP(BB536,Invoer!$F$15:$AU$1999,9,FALSE))</f>
        <v/>
      </c>
      <c r="BH536" s="599" t="str">
        <f ca="1">IF($BB536="","",VLOOKUP(BB536,Invoer!$F$15:$AU$1999,10,FALSE))</f>
        <v/>
      </c>
      <c r="BI536" s="599" t="str">
        <f ca="1">IF($BB536="","",VLOOKUP(BB536,Invoer!$F$15:$BB$1999,14,FALSE))</f>
        <v/>
      </c>
      <c r="BJ536" s="599" t="str">
        <f ca="1">IF($BB536="","",VLOOKUP(BB536,Invoer!$F$15:$AU$1999,11,FALSE))</f>
        <v/>
      </c>
      <c r="BK536" s="662" t="str">
        <f t="shared" ca="1" si="280"/>
        <v/>
      </c>
      <c r="BL536" s="662" t="str">
        <f t="shared" ca="1" si="281"/>
        <v/>
      </c>
      <c r="BM536" s="679" t="str">
        <f t="shared" ca="1" si="282"/>
        <v/>
      </c>
      <c r="BN536" s="662" t="str">
        <f t="shared" ca="1" si="288"/>
        <v/>
      </c>
      <c r="BO536" s="662" t="str">
        <f ca="1">IF($BB536="","",VLOOKUP(BB536,Invoer!$F$15:$AU$1999,15,FALSE))</f>
        <v/>
      </c>
      <c r="BP536" s="662" t="str">
        <f ca="1">IF($BB536="","",VLOOKUP(BB536,Invoer!$F$15:$AU$1999,24,FALSE))</f>
        <v/>
      </c>
      <c r="BQ536" s="662" t="str">
        <f ca="1">IF($BB536="","",VLOOKUP(BB536,Invoer!$F$15:$AU$1999,17,FALSE))</f>
        <v/>
      </c>
      <c r="BS536" s="73" t="e">
        <f t="shared" ca="1" si="286"/>
        <v>#VALUE!</v>
      </c>
      <c r="BT536" s="57" t="str">
        <f t="shared" ca="1" si="287"/>
        <v/>
      </c>
      <c r="DO536" s="61" t="e">
        <f ca="1">IF($DN$4&lt;3,Invoer!EB541,Invoer!EA541)</f>
        <v>#N/A</v>
      </c>
      <c r="DP536" s="599" t="str">
        <f t="shared" ca="1" si="267"/>
        <v/>
      </c>
      <c r="DQ536" s="673" t="str">
        <f ca="1">IF($DP536="","",VLOOKUP(DP536,Invoer!$F$15:$AU$1999,2,FALSE))</f>
        <v/>
      </c>
      <c r="DR536" s="599" t="str">
        <f t="shared" ca="1" si="268"/>
        <v/>
      </c>
      <c r="DS536" s="599" t="str">
        <f ca="1">IF($DP536="","",VLOOKUP(DP536,Invoer!$F$15:$AU$1999,3,FALSE))</f>
        <v/>
      </c>
      <c r="DT536" s="599" t="str">
        <f ca="1">IF($DP536="","",IF(DS536&lt;&gt;"Liq","",VLOOKUP(DP536,Invoer!$F$15:$AU$1999,4,FALSE)))</f>
        <v/>
      </c>
      <c r="DU536" s="599" t="str">
        <f ca="1">IF($DP536="","",VLOOKUP(DP536,Invoer!$F$15:$AU$1999,5,FALSE))</f>
        <v/>
      </c>
      <c r="DV536" s="599" t="str">
        <f ca="1">IF($DP536="","",VLOOKUP(DP536,Invoer!$F$15:$AU$1999,6,FALSE))</f>
        <v/>
      </c>
      <c r="DW536" s="599" t="str">
        <f ca="1">IF($DP536="","",VLOOKUP(DP536,Invoer!$F$15:$AU$1999,9,FALSE))</f>
        <v/>
      </c>
      <c r="DX536" s="599" t="str">
        <f ca="1">IF($DP536="","",VLOOKUP(DP536,Invoer!$F$15:$AU$1999,10,FALSE))</f>
        <v/>
      </c>
      <c r="DY536" s="595" t="str">
        <f ca="1">IF($DP536="","",VLOOKUP(DP536,Invoer!$F$15:$AU$1999,11,FALSE))</f>
        <v/>
      </c>
      <c r="DZ536" s="662" t="str">
        <f ca="1">IF($DP536="","",IF($DN$4&gt;2,"",VLOOKUP(DP536,Invoer!CQ:CS,3,FALSE)))</f>
        <v/>
      </c>
      <c r="EA536" s="541" t="str">
        <f ca="1">IF($DP536="","",IF(ISERROR(DQ536),0,IF($DN$4&lt;3,"",VLOOKUP(DP536,Invoer!$F$15:$AU$1999,15,FALSE))))</f>
        <v/>
      </c>
      <c r="EB536" s="595" t="str">
        <f ca="1">IF($DP536="","",IF($DN$4&lt;3,"",VLOOKUP(DP536,Invoer!$F$15:$AU$1999,19,FALSE)))</f>
        <v/>
      </c>
      <c r="EC536" s="541" t="str">
        <f ca="1">IF($DP536="","",IF(ISERROR(DQ536),0,IF($DN$4&lt;3,"",VLOOKUP(DP536,Invoer!$F$15:$AU$1999,24,FALSE))))</f>
        <v/>
      </c>
      <c r="ED536" s="541" t="str">
        <f ca="1">IF($DP536="","",IF(ISERROR(DQ536),0,IF($DN$4&lt;3,"",VLOOKUP(DP536,Invoer!$F$15:$AU$1999,17,FALSE))))</f>
        <v/>
      </c>
      <c r="EH536" s="89" t="e">
        <f ca="1">Invoer!CP541</f>
        <v>#N/A</v>
      </c>
      <c r="EI536" s="599" t="str">
        <f t="shared" ca="1" si="269"/>
        <v/>
      </c>
      <c r="EJ536" s="673" t="str">
        <f ca="1">IF(EI536="","",VLOOKUP(EI536,Invoer!$F$15:$AU$1999,2,FALSE))</f>
        <v/>
      </c>
      <c r="EK536" s="599" t="str">
        <f t="shared" ca="1" si="270"/>
        <v/>
      </c>
      <c r="EL536" s="599" t="str">
        <f ca="1">IF($EI536="","",VLOOKUP(EI536,Invoer!$F$15:$AU$1999,3,FALSE))</f>
        <v/>
      </c>
      <c r="EM536" s="599" t="str">
        <f ca="1">IF($EI536="","",IF(EL536&lt;&gt;"Liq","",VLOOKUP(EI536,Invoer!$F$15:$AU$1999,4,FALSE)))</f>
        <v/>
      </c>
      <c r="EN536" s="599" t="str">
        <f ca="1">IF($EI536="","",VLOOKUP(EI536,Invoer!$F$15:$AU$1999,6,FALSE))</f>
        <v/>
      </c>
      <c r="EO536" s="599" t="str">
        <f ca="1">IF(EI536="","",VLOOKUP(EI536,Invoer!$F$15:$AU$1999,9,FALSE))</f>
        <v/>
      </c>
      <c r="EP536" s="599" t="str">
        <f ca="1">IF(EI536="","",VLOOKUP(EI536,Invoer!$F$15:$AU$1999,10,FALSE))</f>
        <v/>
      </c>
      <c r="EQ536" s="599" t="str">
        <f ca="1">IF(EI536="","",VLOOKUP(EI536,Invoer!$F$15:$AU$1999,11,FALSE))</f>
        <v/>
      </c>
      <c r="ER536" s="662" t="str">
        <f ca="1">IF(EI536="","",VLOOKUP(EI536,Invoer!CQ:CS,3,FALSE))</f>
        <v/>
      </c>
      <c r="ES536" s="662" t="str">
        <f t="shared" ca="1" si="271"/>
        <v/>
      </c>
      <c r="ET536" s="513" t="str">
        <f t="shared" ca="1" si="272"/>
        <v/>
      </c>
      <c r="EU536" s="112" t="str">
        <f t="shared" ca="1" si="273"/>
        <v/>
      </c>
      <c r="EV536" s="83" t="s">
        <v>160</v>
      </c>
      <c r="EW536" s="682" t="str">
        <f t="shared" ca="1" si="274"/>
        <v/>
      </c>
      <c r="EX536" s="662" t="str">
        <f t="shared" ca="1" si="275"/>
        <v/>
      </c>
      <c r="EY536"/>
      <c r="EZ536" s="56" t="e">
        <f t="shared" ca="1" si="283"/>
        <v>#VALUE!</v>
      </c>
      <c r="FA536" s="56" t="e">
        <f t="shared" ca="1" si="284"/>
        <v>#VALUE!</v>
      </c>
      <c r="FE536"/>
      <c r="FI536"/>
      <c r="FJ536"/>
    </row>
    <row r="537" spans="29:166" ht="12" customHeight="1" x14ac:dyDescent="0.2">
      <c r="AC537" s="435" t="str">
        <f>IF($AC$7&lt;3,Invoer!DR542,IF($AC$7=3,Invoer!BT542,"x"))</f>
        <v>x</v>
      </c>
      <c r="AD537" s="599" t="str">
        <f t="shared" si="276"/>
        <v/>
      </c>
      <c r="AE537" s="673" t="str">
        <f>IF($AD537="","",VLOOKUP(AD537,Invoer!$F$15:$AU$1999,2,FALSE))</f>
        <v/>
      </c>
      <c r="AF537" s="599" t="str">
        <f t="shared" si="277"/>
        <v/>
      </c>
      <c r="AG537" s="599" t="str">
        <f>IF($AD537="","",VLOOKUP(AD537,Invoer!$F$15:$AU$1999,3,FALSE))</f>
        <v/>
      </c>
      <c r="AH537" s="599" t="str">
        <f>IF($AD537="","",IF(AG537&lt;&gt;"Liq","",VLOOKUP(AD537,Invoer!$F$15:$AU$1999,4,FALSE)))</f>
        <v/>
      </c>
      <c r="AI537" s="677" t="str">
        <f>IF($AD537="","",VLOOKUP(AD537,Invoer!$F$15:$AU$1999,5,FALSE))</f>
        <v/>
      </c>
      <c r="AJ537" s="599" t="str">
        <f>IF($AD537="","",VLOOKUP(AD537,Invoer!$F$15:$AU$1999,6,FALSE))</f>
        <v/>
      </c>
      <c r="AK537" s="599" t="str">
        <f>IF($AD537="","",VLOOKUP(AD537,Invoer!$F$15:$AU$1999,9,FALSE))</f>
        <v/>
      </c>
      <c r="AL537" s="599" t="str">
        <f>IF($AD537="","",VLOOKUP(AD537,Invoer!$F$15:$AU$1999,10,FALSE))</f>
        <v/>
      </c>
      <c r="AM537" s="599" t="str">
        <f>IF($AD537="","",VLOOKUP(AD537,Invoer!$F$15:$BB$1999,14,FALSE))</f>
        <v/>
      </c>
      <c r="AN537" s="599" t="str">
        <f>IF($AD537="","",VLOOKUP(AD537,Invoer!$F$15:$AU$1999,11,FALSE))</f>
        <v/>
      </c>
      <c r="AO537" s="662" t="str">
        <f>IF($AD537="","",VLOOKUP(AD537,Invoer!$F$15:$AU$1999,15,FALSE))</f>
        <v/>
      </c>
      <c r="AP537" s="599" t="str">
        <f>IF($AD537="","",VLOOKUP(AD537,Invoer!$F$15:$AU$1999,19,FALSE))</f>
        <v/>
      </c>
      <c r="AQ537" s="662" t="str">
        <f>IF($AD537="","",VLOOKUP(AD537,Invoer!$F$15:$AU$1999,24,FALSE))</f>
        <v/>
      </c>
      <c r="AR537" s="662" t="str">
        <f>IF($AD537="","",VLOOKUP(AD537,Invoer!$F$15:$AU$1999,17,FALSE))</f>
        <v/>
      </c>
      <c r="AS537" s="678" t="str">
        <f t="shared" si="285"/>
        <v/>
      </c>
      <c r="AT537" s="676" t="str">
        <f t="shared" si="265"/>
        <v/>
      </c>
      <c r="AU537" s="77" t="e">
        <f t="shared" si="266"/>
        <v>#VALUE!</v>
      </c>
      <c r="AW537" s="57"/>
      <c r="AX537" s="57"/>
      <c r="BA537" s="83" t="e">
        <f ca="1">Invoer!DW542</f>
        <v>#N/A</v>
      </c>
      <c r="BB537" s="599" t="str">
        <f t="shared" ca="1" si="278"/>
        <v/>
      </c>
      <c r="BC537" s="673" t="str">
        <f ca="1">IF($BB537="","",VLOOKUP(BB537,Invoer!$F$15:$AU$1999,2,FALSE))</f>
        <v/>
      </c>
      <c r="BD537" s="599" t="str">
        <f t="shared" ca="1" si="279"/>
        <v/>
      </c>
      <c r="BE537" s="599" t="str">
        <f ca="1">IF($BB537="","",VLOOKUP(BB537,Invoer!$F$15:$AU$1999,5,FALSE))</f>
        <v/>
      </c>
      <c r="BF537" s="599" t="str">
        <f ca="1">IF($BB537="","",VLOOKUP(BB537,Invoer!$F$15:$AU$1999,6,FALSE))</f>
        <v/>
      </c>
      <c r="BG537" s="599" t="str">
        <f ca="1">IF($BB537="","",VLOOKUP(BB537,Invoer!$F$15:$AU$1999,9,FALSE))</f>
        <v/>
      </c>
      <c r="BH537" s="599" t="str">
        <f ca="1">IF($BB537="","",VLOOKUP(BB537,Invoer!$F$15:$AU$1999,10,FALSE))</f>
        <v/>
      </c>
      <c r="BI537" s="599" t="str">
        <f ca="1">IF($BB537="","",VLOOKUP(BB537,Invoer!$F$15:$BB$1999,14,FALSE))</f>
        <v/>
      </c>
      <c r="BJ537" s="599" t="str">
        <f ca="1">IF($BB537="","",VLOOKUP(BB537,Invoer!$F$15:$AU$1999,11,FALSE))</f>
        <v/>
      </c>
      <c r="BK537" s="662" t="str">
        <f t="shared" ca="1" si="280"/>
        <v/>
      </c>
      <c r="BL537" s="662" t="str">
        <f t="shared" ca="1" si="281"/>
        <v/>
      </c>
      <c r="BM537" s="679" t="str">
        <f t="shared" ca="1" si="282"/>
        <v/>
      </c>
      <c r="BN537" s="662" t="str">
        <f t="shared" ca="1" si="288"/>
        <v/>
      </c>
      <c r="BO537" s="662" t="str">
        <f ca="1">IF($BB537="","",VLOOKUP(BB537,Invoer!$F$15:$AU$1999,15,FALSE))</f>
        <v/>
      </c>
      <c r="BP537" s="662" t="str">
        <f ca="1">IF($BB537="","",VLOOKUP(BB537,Invoer!$F$15:$AU$1999,24,FALSE))</f>
        <v/>
      </c>
      <c r="BQ537" s="662" t="str">
        <f ca="1">IF($BB537="","",VLOOKUP(BB537,Invoer!$F$15:$AU$1999,17,FALSE))</f>
        <v/>
      </c>
      <c r="BS537" s="73" t="e">
        <f t="shared" ca="1" si="286"/>
        <v>#VALUE!</v>
      </c>
      <c r="BT537" s="57" t="str">
        <f t="shared" ca="1" si="287"/>
        <v/>
      </c>
      <c r="DO537" s="61" t="e">
        <f ca="1">IF($DN$4&lt;3,Invoer!EB542,Invoer!EA542)</f>
        <v>#N/A</v>
      </c>
      <c r="DP537" s="599" t="str">
        <f t="shared" ca="1" si="267"/>
        <v/>
      </c>
      <c r="DQ537" s="673" t="str">
        <f ca="1">IF($DP537="","",VLOOKUP(DP537,Invoer!$F$15:$AU$1999,2,FALSE))</f>
        <v/>
      </c>
      <c r="DR537" s="599" t="str">
        <f t="shared" ca="1" si="268"/>
        <v/>
      </c>
      <c r="DS537" s="599" t="str">
        <f ca="1">IF($DP537="","",VLOOKUP(DP537,Invoer!$F$15:$AU$1999,3,FALSE))</f>
        <v/>
      </c>
      <c r="DT537" s="599" t="str">
        <f ca="1">IF($DP537="","",IF(DS537&lt;&gt;"Liq","",VLOOKUP(DP537,Invoer!$F$15:$AU$1999,4,FALSE)))</f>
        <v/>
      </c>
      <c r="DU537" s="599" t="str">
        <f ca="1">IF($DP537="","",VLOOKUP(DP537,Invoer!$F$15:$AU$1999,5,FALSE))</f>
        <v/>
      </c>
      <c r="DV537" s="599" t="str">
        <f ca="1">IF($DP537="","",VLOOKUP(DP537,Invoer!$F$15:$AU$1999,6,FALSE))</f>
        <v/>
      </c>
      <c r="DW537" s="599" t="str">
        <f ca="1">IF($DP537="","",VLOOKUP(DP537,Invoer!$F$15:$AU$1999,9,FALSE))</f>
        <v/>
      </c>
      <c r="DX537" s="599" t="str">
        <f ca="1">IF($DP537="","",VLOOKUP(DP537,Invoer!$F$15:$AU$1999,10,FALSE))</f>
        <v/>
      </c>
      <c r="DY537" s="595" t="str">
        <f ca="1">IF($DP537="","",VLOOKUP(DP537,Invoer!$F$15:$AU$1999,11,FALSE))</f>
        <v/>
      </c>
      <c r="DZ537" s="662" t="str">
        <f ca="1">IF($DP537="","",IF($DN$4&gt;2,"",VLOOKUP(DP537,Invoer!CQ:CS,3,FALSE)))</f>
        <v/>
      </c>
      <c r="EA537" s="541" t="str">
        <f ca="1">IF($DP537="","",IF(ISERROR(DQ537),0,IF($DN$4&lt;3,"",VLOOKUP(DP537,Invoer!$F$15:$AU$1999,15,FALSE))))</f>
        <v/>
      </c>
      <c r="EB537" s="595" t="str">
        <f ca="1">IF($DP537="","",IF($DN$4&lt;3,"",VLOOKUP(DP537,Invoer!$F$15:$AU$1999,19,FALSE)))</f>
        <v/>
      </c>
      <c r="EC537" s="541" t="str">
        <f ca="1">IF($DP537="","",IF(ISERROR(DQ537),0,IF($DN$4&lt;3,"",VLOOKUP(DP537,Invoer!$F$15:$AU$1999,24,FALSE))))</f>
        <v/>
      </c>
      <c r="ED537" s="541" t="str">
        <f ca="1">IF($DP537="","",IF(ISERROR(DQ537),0,IF($DN$4&lt;3,"",VLOOKUP(DP537,Invoer!$F$15:$AU$1999,17,FALSE))))</f>
        <v/>
      </c>
      <c r="EH537" s="89" t="e">
        <f ca="1">Invoer!CP542</f>
        <v>#N/A</v>
      </c>
      <c r="EI537" s="599" t="str">
        <f t="shared" ca="1" si="269"/>
        <v/>
      </c>
      <c r="EJ537" s="673" t="str">
        <f ca="1">IF(EI537="","",VLOOKUP(EI537,Invoer!$F$15:$AU$1999,2,FALSE))</f>
        <v/>
      </c>
      <c r="EK537" s="599" t="str">
        <f t="shared" ca="1" si="270"/>
        <v/>
      </c>
      <c r="EL537" s="599" t="str">
        <f ca="1">IF($EI537="","",VLOOKUP(EI537,Invoer!$F$15:$AU$1999,3,FALSE))</f>
        <v/>
      </c>
      <c r="EM537" s="599" t="str">
        <f ca="1">IF($EI537="","",IF(EL537&lt;&gt;"Liq","",VLOOKUP(EI537,Invoer!$F$15:$AU$1999,4,FALSE)))</f>
        <v/>
      </c>
      <c r="EN537" s="599" t="str">
        <f ca="1">IF($EI537="","",VLOOKUP(EI537,Invoer!$F$15:$AU$1999,6,FALSE))</f>
        <v/>
      </c>
      <c r="EO537" s="599" t="str">
        <f ca="1">IF(EI537="","",VLOOKUP(EI537,Invoer!$F$15:$AU$1999,9,FALSE))</f>
        <v/>
      </c>
      <c r="EP537" s="599" t="str">
        <f ca="1">IF(EI537="","",VLOOKUP(EI537,Invoer!$F$15:$AU$1999,10,FALSE))</f>
        <v/>
      </c>
      <c r="EQ537" s="599" t="str">
        <f ca="1">IF(EI537="","",VLOOKUP(EI537,Invoer!$F$15:$AU$1999,11,FALSE))</f>
        <v/>
      </c>
      <c r="ER537" s="662" t="str">
        <f ca="1">IF(EI537="","",VLOOKUP(EI537,Invoer!CQ:CS,3,FALSE))</f>
        <v/>
      </c>
      <c r="ES537" s="662" t="str">
        <f t="shared" ca="1" si="271"/>
        <v/>
      </c>
      <c r="ET537" s="513" t="str">
        <f t="shared" ca="1" si="272"/>
        <v/>
      </c>
      <c r="EU537" s="112" t="str">
        <f t="shared" ca="1" si="273"/>
        <v/>
      </c>
      <c r="EV537" s="83" t="s">
        <v>160</v>
      </c>
      <c r="EW537" s="682" t="str">
        <f t="shared" ca="1" si="274"/>
        <v/>
      </c>
      <c r="EX537" s="662" t="str">
        <f t="shared" ca="1" si="275"/>
        <v/>
      </c>
      <c r="EY537"/>
      <c r="EZ537" s="56" t="e">
        <f t="shared" ca="1" si="283"/>
        <v>#VALUE!</v>
      </c>
      <c r="FA537" s="56" t="e">
        <f t="shared" ca="1" si="284"/>
        <v>#VALUE!</v>
      </c>
      <c r="FE537"/>
      <c r="FI537"/>
      <c r="FJ537"/>
    </row>
    <row r="538" spans="29:166" ht="12" customHeight="1" x14ac:dyDescent="0.2">
      <c r="AC538" s="435" t="str">
        <f>IF($AC$7&lt;3,Invoer!DR543,IF($AC$7=3,Invoer!BT543,"x"))</f>
        <v>x</v>
      </c>
      <c r="AD538" s="599" t="str">
        <f t="shared" si="276"/>
        <v/>
      </c>
      <c r="AE538" s="673" t="str">
        <f>IF($AD538="","",VLOOKUP(AD538,Invoer!$F$15:$AU$1999,2,FALSE))</f>
        <v/>
      </c>
      <c r="AF538" s="599" t="str">
        <f t="shared" si="277"/>
        <v/>
      </c>
      <c r="AG538" s="599" t="str">
        <f>IF($AD538="","",VLOOKUP(AD538,Invoer!$F$15:$AU$1999,3,FALSE))</f>
        <v/>
      </c>
      <c r="AH538" s="599" t="str">
        <f>IF($AD538="","",IF(AG538&lt;&gt;"Liq","",VLOOKUP(AD538,Invoer!$F$15:$AU$1999,4,FALSE)))</f>
        <v/>
      </c>
      <c r="AI538" s="677" t="str">
        <f>IF($AD538="","",VLOOKUP(AD538,Invoer!$F$15:$AU$1999,5,FALSE))</f>
        <v/>
      </c>
      <c r="AJ538" s="599" t="str">
        <f>IF($AD538="","",VLOOKUP(AD538,Invoer!$F$15:$AU$1999,6,FALSE))</f>
        <v/>
      </c>
      <c r="AK538" s="599" t="str">
        <f>IF($AD538="","",VLOOKUP(AD538,Invoer!$F$15:$AU$1999,9,FALSE))</f>
        <v/>
      </c>
      <c r="AL538" s="599" t="str">
        <f>IF($AD538="","",VLOOKUP(AD538,Invoer!$F$15:$AU$1999,10,FALSE))</f>
        <v/>
      </c>
      <c r="AM538" s="599" t="str">
        <f>IF($AD538="","",VLOOKUP(AD538,Invoer!$F$15:$BB$1999,14,FALSE))</f>
        <v/>
      </c>
      <c r="AN538" s="599" t="str">
        <f>IF($AD538="","",VLOOKUP(AD538,Invoer!$F$15:$AU$1999,11,FALSE))</f>
        <v/>
      </c>
      <c r="AO538" s="662" t="str">
        <f>IF($AD538="","",VLOOKUP(AD538,Invoer!$F$15:$AU$1999,15,FALSE))</f>
        <v/>
      </c>
      <c r="AP538" s="599" t="str">
        <f>IF($AD538="","",VLOOKUP(AD538,Invoer!$F$15:$AU$1999,19,FALSE))</f>
        <v/>
      </c>
      <c r="AQ538" s="662" t="str">
        <f>IF($AD538="","",VLOOKUP(AD538,Invoer!$F$15:$AU$1999,24,FALSE))</f>
        <v/>
      </c>
      <c r="AR538" s="662" t="str">
        <f>IF($AD538="","",VLOOKUP(AD538,Invoer!$F$15:$AU$1999,17,FALSE))</f>
        <v/>
      </c>
      <c r="AS538" s="678" t="str">
        <f t="shared" si="285"/>
        <v/>
      </c>
      <c r="AT538" s="676" t="str">
        <f t="shared" si="265"/>
        <v/>
      </c>
      <c r="AU538" s="77" t="e">
        <f t="shared" si="266"/>
        <v>#VALUE!</v>
      </c>
      <c r="AW538" s="57"/>
      <c r="AX538" s="57"/>
      <c r="BA538" s="83" t="e">
        <f ca="1">Invoer!DW543</f>
        <v>#N/A</v>
      </c>
      <c r="BB538" s="599" t="str">
        <f t="shared" ca="1" si="278"/>
        <v/>
      </c>
      <c r="BC538" s="673" t="str">
        <f ca="1">IF($BB538="","",VLOOKUP(BB538,Invoer!$F$15:$AU$1999,2,FALSE))</f>
        <v/>
      </c>
      <c r="BD538" s="599" t="str">
        <f t="shared" ca="1" si="279"/>
        <v/>
      </c>
      <c r="BE538" s="599" t="str">
        <f ca="1">IF($BB538="","",VLOOKUP(BB538,Invoer!$F$15:$AU$1999,5,FALSE))</f>
        <v/>
      </c>
      <c r="BF538" s="599" t="str">
        <f ca="1">IF($BB538="","",VLOOKUP(BB538,Invoer!$F$15:$AU$1999,6,FALSE))</f>
        <v/>
      </c>
      <c r="BG538" s="599" t="str">
        <f ca="1">IF($BB538="","",VLOOKUP(BB538,Invoer!$F$15:$AU$1999,9,FALSE))</f>
        <v/>
      </c>
      <c r="BH538" s="599" t="str">
        <f ca="1">IF($BB538="","",VLOOKUP(BB538,Invoer!$F$15:$AU$1999,10,FALSE))</f>
        <v/>
      </c>
      <c r="BI538" s="599" t="str">
        <f ca="1">IF($BB538="","",VLOOKUP(BB538,Invoer!$F$15:$BB$1999,14,FALSE))</f>
        <v/>
      </c>
      <c r="BJ538" s="599" t="str">
        <f ca="1">IF($BB538="","",VLOOKUP(BB538,Invoer!$F$15:$AU$1999,11,FALSE))</f>
        <v/>
      </c>
      <c r="BK538" s="662" t="str">
        <f t="shared" ca="1" si="280"/>
        <v/>
      </c>
      <c r="BL538" s="662" t="str">
        <f t="shared" ca="1" si="281"/>
        <v/>
      </c>
      <c r="BM538" s="679" t="str">
        <f t="shared" ca="1" si="282"/>
        <v/>
      </c>
      <c r="BN538" s="662" t="str">
        <f t="shared" ca="1" si="288"/>
        <v/>
      </c>
      <c r="BO538" s="662" t="str">
        <f ca="1">IF($BB538="","",VLOOKUP(BB538,Invoer!$F$15:$AU$1999,15,FALSE))</f>
        <v/>
      </c>
      <c r="BP538" s="662" t="str">
        <f ca="1">IF($BB538="","",VLOOKUP(BB538,Invoer!$F$15:$AU$1999,24,FALSE))</f>
        <v/>
      </c>
      <c r="BQ538" s="662" t="str">
        <f ca="1">IF($BB538="","",VLOOKUP(BB538,Invoer!$F$15:$AU$1999,17,FALSE))</f>
        <v/>
      </c>
      <c r="BS538" s="73" t="e">
        <f t="shared" ca="1" si="286"/>
        <v>#VALUE!</v>
      </c>
      <c r="BT538" s="57" t="str">
        <f t="shared" ca="1" si="287"/>
        <v/>
      </c>
      <c r="DO538" s="61" t="e">
        <f ca="1">IF($DN$4&lt;3,Invoer!EB543,Invoer!EA543)</f>
        <v>#N/A</v>
      </c>
      <c r="DP538" s="599" t="str">
        <f t="shared" ca="1" si="267"/>
        <v/>
      </c>
      <c r="DQ538" s="673" t="str">
        <f ca="1">IF($DP538="","",VLOOKUP(DP538,Invoer!$F$15:$AU$1999,2,FALSE))</f>
        <v/>
      </c>
      <c r="DR538" s="599" t="str">
        <f t="shared" ca="1" si="268"/>
        <v/>
      </c>
      <c r="DS538" s="599" t="str">
        <f ca="1">IF($DP538="","",VLOOKUP(DP538,Invoer!$F$15:$AU$1999,3,FALSE))</f>
        <v/>
      </c>
      <c r="DT538" s="599" t="str">
        <f ca="1">IF($DP538="","",IF(DS538&lt;&gt;"Liq","",VLOOKUP(DP538,Invoer!$F$15:$AU$1999,4,FALSE)))</f>
        <v/>
      </c>
      <c r="DU538" s="599" t="str">
        <f ca="1">IF($DP538="","",VLOOKUP(DP538,Invoer!$F$15:$AU$1999,5,FALSE))</f>
        <v/>
      </c>
      <c r="DV538" s="599" t="str">
        <f ca="1">IF($DP538="","",VLOOKUP(DP538,Invoer!$F$15:$AU$1999,6,FALSE))</f>
        <v/>
      </c>
      <c r="DW538" s="599" t="str">
        <f ca="1">IF($DP538="","",VLOOKUP(DP538,Invoer!$F$15:$AU$1999,9,FALSE))</f>
        <v/>
      </c>
      <c r="DX538" s="599" t="str">
        <f ca="1">IF($DP538="","",VLOOKUP(DP538,Invoer!$F$15:$AU$1999,10,FALSE))</f>
        <v/>
      </c>
      <c r="DY538" s="595" t="str">
        <f ca="1">IF($DP538="","",VLOOKUP(DP538,Invoer!$F$15:$AU$1999,11,FALSE))</f>
        <v/>
      </c>
      <c r="DZ538" s="662" t="str">
        <f ca="1">IF($DP538="","",IF($DN$4&gt;2,"",VLOOKUP(DP538,Invoer!CQ:CS,3,FALSE)))</f>
        <v/>
      </c>
      <c r="EA538" s="541" t="str">
        <f ca="1">IF($DP538="","",IF(ISERROR(DQ538),0,IF($DN$4&lt;3,"",VLOOKUP(DP538,Invoer!$F$15:$AU$1999,15,FALSE))))</f>
        <v/>
      </c>
      <c r="EB538" s="595" t="str">
        <f ca="1">IF($DP538="","",IF($DN$4&lt;3,"",VLOOKUP(DP538,Invoer!$F$15:$AU$1999,19,FALSE)))</f>
        <v/>
      </c>
      <c r="EC538" s="541" t="str">
        <f ca="1">IF($DP538="","",IF(ISERROR(DQ538),0,IF($DN$4&lt;3,"",VLOOKUP(DP538,Invoer!$F$15:$AU$1999,24,FALSE))))</f>
        <v/>
      </c>
      <c r="ED538" s="541" t="str">
        <f ca="1">IF($DP538="","",IF(ISERROR(DQ538),0,IF($DN$4&lt;3,"",VLOOKUP(DP538,Invoer!$F$15:$AU$1999,17,FALSE))))</f>
        <v/>
      </c>
      <c r="EH538" s="89" t="e">
        <f ca="1">Invoer!CP543</f>
        <v>#N/A</v>
      </c>
      <c r="EI538" s="599" t="str">
        <f t="shared" ca="1" si="269"/>
        <v/>
      </c>
      <c r="EJ538" s="673" t="str">
        <f ca="1">IF(EI538="","",VLOOKUP(EI538,Invoer!$F$15:$AU$1999,2,FALSE))</f>
        <v/>
      </c>
      <c r="EK538" s="599" t="str">
        <f t="shared" ca="1" si="270"/>
        <v/>
      </c>
      <c r="EL538" s="599" t="str">
        <f ca="1">IF($EI538="","",VLOOKUP(EI538,Invoer!$F$15:$AU$1999,3,FALSE))</f>
        <v/>
      </c>
      <c r="EM538" s="599" t="str">
        <f ca="1">IF($EI538="","",IF(EL538&lt;&gt;"Liq","",VLOOKUP(EI538,Invoer!$F$15:$AU$1999,4,FALSE)))</f>
        <v/>
      </c>
      <c r="EN538" s="599" t="str">
        <f ca="1">IF($EI538="","",VLOOKUP(EI538,Invoer!$F$15:$AU$1999,6,FALSE))</f>
        <v/>
      </c>
      <c r="EO538" s="599" t="str">
        <f ca="1">IF(EI538="","",VLOOKUP(EI538,Invoer!$F$15:$AU$1999,9,FALSE))</f>
        <v/>
      </c>
      <c r="EP538" s="599" t="str">
        <f ca="1">IF(EI538="","",VLOOKUP(EI538,Invoer!$F$15:$AU$1999,10,FALSE))</f>
        <v/>
      </c>
      <c r="EQ538" s="599" t="str">
        <f ca="1">IF(EI538="","",VLOOKUP(EI538,Invoer!$F$15:$AU$1999,11,FALSE))</f>
        <v/>
      </c>
      <c r="ER538" s="662" t="str">
        <f ca="1">IF(EI538="","",VLOOKUP(EI538,Invoer!CQ:CS,3,FALSE))</f>
        <v/>
      </c>
      <c r="ES538" s="662" t="str">
        <f t="shared" ca="1" si="271"/>
        <v/>
      </c>
      <c r="ET538" s="513" t="str">
        <f t="shared" ca="1" si="272"/>
        <v/>
      </c>
      <c r="EU538" s="112" t="str">
        <f t="shared" ca="1" si="273"/>
        <v/>
      </c>
      <c r="EV538" s="83" t="s">
        <v>160</v>
      </c>
      <c r="EW538" s="682" t="str">
        <f t="shared" ca="1" si="274"/>
        <v/>
      </c>
      <c r="EX538" s="662" t="str">
        <f t="shared" ca="1" si="275"/>
        <v/>
      </c>
      <c r="EY538"/>
      <c r="EZ538" s="56" t="e">
        <f t="shared" ca="1" si="283"/>
        <v>#VALUE!</v>
      </c>
      <c r="FA538" s="56" t="e">
        <f t="shared" ca="1" si="284"/>
        <v>#VALUE!</v>
      </c>
      <c r="FE538"/>
      <c r="FI538"/>
      <c r="FJ538"/>
    </row>
    <row r="539" spans="29:166" ht="12" customHeight="1" x14ac:dyDescent="0.2">
      <c r="AC539" s="435" t="str">
        <f>IF($AC$7&lt;3,Invoer!DR544,IF($AC$7=3,Invoer!BT544,"x"))</f>
        <v>x</v>
      </c>
      <c r="AD539" s="599" t="str">
        <f t="shared" si="276"/>
        <v/>
      </c>
      <c r="AE539" s="673" t="str">
        <f>IF($AD539="","",VLOOKUP(AD539,Invoer!$F$15:$AU$1999,2,FALSE))</f>
        <v/>
      </c>
      <c r="AF539" s="599" t="str">
        <f t="shared" si="277"/>
        <v/>
      </c>
      <c r="AG539" s="599" t="str">
        <f>IF($AD539="","",VLOOKUP(AD539,Invoer!$F$15:$AU$1999,3,FALSE))</f>
        <v/>
      </c>
      <c r="AH539" s="599" t="str">
        <f>IF($AD539="","",IF(AG539&lt;&gt;"Liq","",VLOOKUP(AD539,Invoer!$F$15:$AU$1999,4,FALSE)))</f>
        <v/>
      </c>
      <c r="AI539" s="677" t="str">
        <f>IF($AD539="","",VLOOKUP(AD539,Invoer!$F$15:$AU$1999,5,FALSE))</f>
        <v/>
      </c>
      <c r="AJ539" s="599" t="str">
        <f>IF($AD539="","",VLOOKUP(AD539,Invoer!$F$15:$AU$1999,6,FALSE))</f>
        <v/>
      </c>
      <c r="AK539" s="599" t="str">
        <f>IF($AD539="","",VLOOKUP(AD539,Invoer!$F$15:$AU$1999,9,FALSE))</f>
        <v/>
      </c>
      <c r="AL539" s="599" t="str">
        <f>IF($AD539="","",VLOOKUP(AD539,Invoer!$F$15:$AU$1999,10,FALSE))</f>
        <v/>
      </c>
      <c r="AM539" s="599" t="str">
        <f>IF($AD539="","",VLOOKUP(AD539,Invoer!$F$15:$BB$1999,14,FALSE))</f>
        <v/>
      </c>
      <c r="AN539" s="599" t="str">
        <f>IF($AD539="","",VLOOKUP(AD539,Invoer!$F$15:$AU$1999,11,FALSE))</f>
        <v/>
      </c>
      <c r="AO539" s="662" t="str">
        <f>IF($AD539="","",VLOOKUP(AD539,Invoer!$F$15:$AU$1999,15,FALSE))</f>
        <v/>
      </c>
      <c r="AP539" s="599" t="str">
        <f>IF($AD539="","",VLOOKUP(AD539,Invoer!$F$15:$AU$1999,19,FALSE))</f>
        <v/>
      </c>
      <c r="AQ539" s="662" t="str">
        <f>IF($AD539="","",VLOOKUP(AD539,Invoer!$F$15:$AU$1999,24,FALSE))</f>
        <v/>
      </c>
      <c r="AR539" s="662" t="str">
        <f>IF($AD539="","",VLOOKUP(AD539,Invoer!$F$15:$AU$1999,17,FALSE))</f>
        <v/>
      </c>
      <c r="AS539" s="678" t="str">
        <f t="shared" si="285"/>
        <v/>
      </c>
      <c r="AT539" s="676" t="str">
        <f t="shared" si="265"/>
        <v/>
      </c>
      <c r="AU539" s="77" t="e">
        <f t="shared" si="266"/>
        <v>#VALUE!</v>
      </c>
      <c r="AW539" s="57"/>
      <c r="AX539" s="57"/>
      <c r="BA539" s="83" t="e">
        <f ca="1">Invoer!DW544</f>
        <v>#N/A</v>
      </c>
      <c r="BB539" s="599" t="str">
        <f t="shared" ca="1" si="278"/>
        <v/>
      </c>
      <c r="BC539" s="673" t="str">
        <f ca="1">IF($BB539="","",VLOOKUP(BB539,Invoer!$F$15:$AU$1999,2,FALSE))</f>
        <v/>
      </c>
      <c r="BD539" s="599" t="str">
        <f t="shared" ca="1" si="279"/>
        <v/>
      </c>
      <c r="BE539" s="599" t="str">
        <f ca="1">IF($BB539="","",VLOOKUP(BB539,Invoer!$F$15:$AU$1999,5,FALSE))</f>
        <v/>
      </c>
      <c r="BF539" s="599" t="str">
        <f ca="1">IF($BB539="","",VLOOKUP(BB539,Invoer!$F$15:$AU$1999,6,FALSE))</f>
        <v/>
      </c>
      <c r="BG539" s="599" t="str">
        <f ca="1">IF($BB539="","",VLOOKUP(BB539,Invoer!$F$15:$AU$1999,9,FALSE))</f>
        <v/>
      </c>
      <c r="BH539" s="599" t="str">
        <f ca="1">IF($BB539="","",VLOOKUP(BB539,Invoer!$F$15:$AU$1999,10,FALSE))</f>
        <v/>
      </c>
      <c r="BI539" s="599" t="str">
        <f ca="1">IF($BB539="","",VLOOKUP(BB539,Invoer!$F$15:$BB$1999,14,FALSE))</f>
        <v/>
      </c>
      <c r="BJ539" s="599" t="str">
        <f ca="1">IF($BB539="","",VLOOKUP(BB539,Invoer!$F$15:$AU$1999,11,FALSE))</f>
        <v/>
      </c>
      <c r="BK539" s="662" t="str">
        <f t="shared" ca="1" si="280"/>
        <v/>
      </c>
      <c r="BL539" s="662" t="str">
        <f t="shared" ca="1" si="281"/>
        <v/>
      </c>
      <c r="BM539" s="679" t="str">
        <f t="shared" ca="1" si="282"/>
        <v/>
      </c>
      <c r="BN539" s="662" t="str">
        <f t="shared" ca="1" si="288"/>
        <v/>
      </c>
      <c r="BO539" s="662" t="str">
        <f ca="1">IF($BB539="","",VLOOKUP(BB539,Invoer!$F$15:$AU$1999,15,FALSE))</f>
        <v/>
      </c>
      <c r="BP539" s="662" t="str">
        <f ca="1">IF($BB539="","",VLOOKUP(BB539,Invoer!$F$15:$AU$1999,24,FALSE))</f>
        <v/>
      </c>
      <c r="BQ539" s="662" t="str">
        <f ca="1">IF($BB539="","",VLOOKUP(BB539,Invoer!$F$15:$AU$1999,17,FALSE))</f>
        <v/>
      </c>
      <c r="BS539" s="73" t="e">
        <f t="shared" ca="1" si="286"/>
        <v>#VALUE!</v>
      </c>
      <c r="BT539" s="57" t="str">
        <f t="shared" ca="1" si="287"/>
        <v/>
      </c>
      <c r="DO539" s="61" t="e">
        <f ca="1">IF($DN$4&lt;3,Invoer!EB544,Invoer!EA544)</f>
        <v>#N/A</v>
      </c>
      <c r="DP539" s="599" t="str">
        <f t="shared" ca="1" si="267"/>
        <v/>
      </c>
      <c r="DQ539" s="673" t="str">
        <f ca="1">IF($DP539="","",VLOOKUP(DP539,Invoer!$F$15:$AU$1999,2,FALSE))</f>
        <v/>
      </c>
      <c r="DR539" s="599" t="str">
        <f t="shared" ca="1" si="268"/>
        <v/>
      </c>
      <c r="DS539" s="599" t="str">
        <f ca="1">IF($DP539="","",VLOOKUP(DP539,Invoer!$F$15:$AU$1999,3,FALSE))</f>
        <v/>
      </c>
      <c r="DT539" s="599" t="str">
        <f ca="1">IF($DP539="","",IF(DS539&lt;&gt;"Liq","",VLOOKUP(DP539,Invoer!$F$15:$AU$1999,4,FALSE)))</f>
        <v/>
      </c>
      <c r="DU539" s="599" t="str">
        <f ca="1">IF($DP539="","",VLOOKUP(DP539,Invoer!$F$15:$AU$1999,5,FALSE))</f>
        <v/>
      </c>
      <c r="DV539" s="599" t="str">
        <f ca="1">IF($DP539="","",VLOOKUP(DP539,Invoer!$F$15:$AU$1999,6,FALSE))</f>
        <v/>
      </c>
      <c r="DW539" s="599" t="str">
        <f ca="1">IF($DP539="","",VLOOKUP(DP539,Invoer!$F$15:$AU$1999,9,FALSE))</f>
        <v/>
      </c>
      <c r="DX539" s="599" t="str">
        <f ca="1">IF($DP539="","",VLOOKUP(DP539,Invoer!$F$15:$AU$1999,10,FALSE))</f>
        <v/>
      </c>
      <c r="DY539" s="595" t="str">
        <f ca="1">IF($DP539="","",VLOOKUP(DP539,Invoer!$F$15:$AU$1999,11,FALSE))</f>
        <v/>
      </c>
      <c r="DZ539" s="662" t="str">
        <f ca="1">IF($DP539="","",IF($DN$4&gt;2,"",VLOOKUP(DP539,Invoer!CQ:CS,3,FALSE)))</f>
        <v/>
      </c>
      <c r="EA539" s="541" t="str">
        <f ca="1">IF($DP539="","",IF(ISERROR(DQ539),0,IF($DN$4&lt;3,"",VLOOKUP(DP539,Invoer!$F$15:$AU$1999,15,FALSE))))</f>
        <v/>
      </c>
      <c r="EB539" s="595" t="str">
        <f ca="1">IF($DP539="","",IF($DN$4&lt;3,"",VLOOKUP(DP539,Invoer!$F$15:$AU$1999,19,FALSE)))</f>
        <v/>
      </c>
      <c r="EC539" s="541" t="str">
        <f ca="1">IF($DP539="","",IF(ISERROR(DQ539),0,IF($DN$4&lt;3,"",VLOOKUP(DP539,Invoer!$F$15:$AU$1999,24,FALSE))))</f>
        <v/>
      </c>
      <c r="ED539" s="541" t="str">
        <f ca="1">IF($DP539="","",IF(ISERROR(DQ539),0,IF($DN$4&lt;3,"",VLOOKUP(DP539,Invoer!$F$15:$AU$1999,17,FALSE))))</f>
        <v/>
      </c>
      <c r="EH539" s="89" t="e">
        <f ca="1">Invoer!CP544</f>
        <v>#N/A</v>
      </c>
      <c r="EI539" s="599" t="str">
        <f t="shared" ca="1" si="269"/>
        <v/>
      </c>
      <c r="EJ539" s="673" t="str">
        <f ca="1">IF(EI539="","",VLOOKUP(EI539,Invoer!$F$15:$AU$1999,2,FALSE))</f>
        <v/>
      </c>
      <c r="EK539" s="599" t="str">
        <f t="shared" ca="1" si="270"/>
        <v/>
      </c>
      <c r="EL539" s="599" t="str">
        <f ca="1">IF($EI539="","",VLOOKUP(EI539,Invoer!$F$15:$AU$1999,3,FALSE))</f>
        <v/>
      </c>
      <c r="EM539" s="599" t="str">
        <f ca="1">IF($EI539="","",IF(EL539&lt;&gt;"Liq","",VLOOKUP(EI539,Invoer!$F$15:$AU$1999,4,FALSE)))</f>
        <v/>
      </c>
      <c r="EN539" s="599" t="str">
        <f ca="1">IF($EI539="","",VLOOKUP(EI539,Invoer!$F$15:$AU$1999,6,FALSE))</f>
        <v/>
      </c>
      <c r="EO539" s="599" t="str">
        <f ca="1">IF(EI539="","",VLOOKUP(EI539,Invoer!$F$15:$AU$1999,9,FALSE))</f>
        <v/>
      </c>
      <c r="EP539" s="599" t="str">
        <f ca="1">IF(EI539="","",VLOOKUP(EI539,Invoer!$F$15:$AU$1999,10,FALSE))</f>
        <v/>
      </c>
      <c r="EQ539" s="599" t="str">
        <f ca="1">IF(EI539="","",VLOOKUP(EI539,Invoer!$F$15:$AU$1999,11,FALSE))</f>
        <v/>
      </c>
      <c r="ER539" s="662" t="str">
        <f ca="1">IF(EI539="","",VLOOKUP(EI539,Invoer!CQ:CS,3,FALSE))</f>
        <v/>
      </c>
      <c r="ES539" s="662" t="str">
        <f t="shared" ca="1" si="271"/>
        <v/>
      </c>
      <c r="ET539" s="513" t="str">
        <f t="shared" ca="1" si="272"/>
        <v/>
      </c>
      <c r="EU539" s="112" t="str">
        <f t="shared" ca="1" si="273"/>
        <v/>
      </c>
      <c r="EV539" s="83" t="s">
        <v>160</v>
      </c>
      <c r="EW539" s="682" t="str">
        <f t="shared" ca="1" si="274"/>
        <v/>
      </c>
      <c r="EX539" s="662" t="str">
        <f t="shared" ca="1" si="275"/>
        <v/>
      </c>
      <c r="EY539"/>
      <c r="EZ539" s="56" t="e">
        <f t="shared" ca="1" si="283"/>
        <v>#VALUE!</v>
      </c>
      <c r="FA539" s="56" t="e">
        <f t="shared" ca="1" si="284"/>
        <v>#VALUE!</v>
      </c>
      <c r="FE539"/>
      <c r="FI539"/>
      <c r="FJ539"/>
    </row>
    <row r="540" spans="29:166" ht="12" customHeight="1" x14ac:dyDescent="0.2">
      <c r="AC540" s="435" t="str">
        <f>IF($AC$7&lt;3,Invoer!DR545,IF($AC$7=3,Invoer!BT545,"x"))</f>
        <v>x</v>
      </c>
      <c r="AD540" s="599" t="str">
        <f t="shared" si="276"/>
        <v/>
      </c>
      <c r="AE540" s="673" t="str">
        <f>IF($AD540="","",VLOOKUP(AD540,Invoer!$F$15:$AU$1999,2,FALSE))</f>
        <v/>
      </c>
      <c r="AF540" s="599" t="str">
        <f t="shared" si="277"/>
        <v/>
      </c>
      <c r="AG540" s="599" t="str">
        <f>IF($AD540="","",VLOOKUP(AD540,Invoer!$F$15:$AU$1999,3,FALSE))</f>
        <v/>
      </c>
      <c r="AH540" s="599" t="str">
        <f>IF($AD540="","",IF(AG540&lt;&gt;"Liq","",VLOOKUP(AD540,Invoer!$F$15:$AU$1999,4,FALSE)))</f>
        <v/>
      </c>
      <c r="AI540" s="677" t="str">
        <f>IF($AD540="","",VLOOKUP(AD540,Invoer!$F$15:$AU$1999,5,FALSE))</f>
        <v/>
      </c>
      <c r="AJ540" s="599" t="str">
        <f>IF($AD540="","",VLOOKUP(AD540,Invoer!$F$15:$AU$1999,6,FALSE))</f>
        <v/>
      </c>
      <c r="AK540" s="599" t="str">
        <f>IF($AD540="","",VLOOKUP(AD540,Invoer!$F$15:$AU$1999,9,FALSE))</f>
        <v/>
      </c>
      <c r="AL540" s="599" t="str">
        <f>IF($AD540="","",VLOOKUP(AD540,Invoer!$F$15:$AU$1999,10,FALSE))</f>
        <v/>
      </c>
      <c r="AM540" s="599" t="str">
        <f>IF($AD540="","",VLOOKUP(AD540,Invoer!$F$15:$BB$1999,14,FALSE))</f>
        <v/>
      </c>
      <c r="AN540" s="599" t="str">
        <f>IF($AD540="","",VLOOKUP(AD540,Invoer!$F$15:$AU$1999,11,FALSE))</f>
        <v/>
      </c>
      <c r="AO540" s="662" t="str">
        <f>IF($AD540="","",VLOOKUP(AD540,Invoer!$F$15:$AU$1999,15,FALSE))</f>
        <v/>
      </c>
      <c r="AP540" s="599" t="str">
        <f>IF($AD540="","",VLOOKUP(AD540,Invoer!$F$15:$AU$1999,19,FALSE))</f>
        <v/>
      </c>
      <c r="AQ540" s="662" t="str">
        <f>IF($AD540="","",VLOOKUP(AD540,Invoer!$F$15:$AU$1999,24,FALSE))</f>
        <v/>
      </c>
      <c r="AR540" s="662" t="str">
        <f>IF($AD540="","",VLOOKUP(AD540,Invoer!$F$15:$AU$1999,17,FALSE))</f>
        <v/>
      </c>
      <c r="AS540" s="678" t="str">
        <f t="shared" si="285"/>
        <v/>
      </c>
      <c r="AT540" s="676" t="str">
        <f t="shared" si="265"/>
        <v/>
      </c>
      <c r="AU540" s="77" t="e">
        <f t="shared" si="266"/>
        <v>#VALUE!</v>
      </c>
      <c r="AW540" s="57"/>
      <c r="AX540" s="57"/>
      <c r="BA540" s="83" t="e">
        <f ca="1">Invoer!DW545</f>
        <v>#N/A</v>
      </c>
      <c r="BB540" s="599" t="str">
        <f t="shared" ca="1" si="278"/>
        <v/>
      </c>
      <c r="BC540" s="673" t="str">
        <f ca="1">IF($BB540="","",VLOOKUP(BB540,Invoer!$F$15:$AU$1999,2,FALSE))</f>
        <v/>
      </c>
      <c r="BD540" s="599" t="str">
        <f t="shared" ca="1" si="279"/>
        <v/>
      </c>
      <c r="BE540" s="599" t="str">
        <f ca="1">IF($BB540="","",VLOOKUP(BB540,Invoer!$F$15:$AU$1999,5,FALSE))</f>
        <v/>
      </c>
      <c r="BF540" s="599" t="str">
        <f ca="1">IF($BB540="","",VLOOKUP(BB540,Invoer!$F$15:$AU$1999,6,FALSE))</f>
        <v/>
      </c>
      <c r="BG540" s="599" t="str">
        <f ca="1">IF($BB540="","",VLOOKUP(BB540,Invoer!$F$15:$AU$1999,9,FALSE))</f>
        <v/>
      </c>
      <c r="BH540" s="599" t="str">
        <f ca="1">IF($BB540="","",VLOOKUP(BB540,Invoer!$F$15:$AU$1999,10,FALSE))</f>
        <v/>
      </c>
      <c r="BI540" s="599" t="str">
        <f ca="1">IF($BB540="","",VLOOKUP(BB540,Invoer!$F$15:$BB$1999,14,FALSE))</f>
        <v/>
      </c>
      <c r="BJ540" s="599" t="str">
        <f ca="1">IF($BB540="","",VLOOKUP(BB540,Invoer!$F$15:$AU$1999,11,FALSE))</f>
        <v/>
      </c>
      <c r="BK540" s="662" t="str">
        <f t="shared" ca="1" si="280"/>
        <v/>
      </c>
      <c r="BL540" s="662" t="str">
        <f t="shared" ca="1" si="281"/>
        <v/>
      </c>
      <c r="BM540" s="679" t="str">
        <f t="shared" ca="1" si="282"/>
        <v/>
      </c>
      <c r="BN540" s="662" t="str">
        <f t="shared" ca="1" si="288"/>
        <v/>
      </c>
      <c r="BO540" s="662" t="str">
        <f ca="1">IF($BB540="","",VLOOKUP(BB540,Invoer!$F$15:$AU$1999,15,FALSE))</f>
        <v/>
      </c>
      <c r="BP540" s="662" t="str">
        <f ca="1">IF($BB540="","",VLOOKUP(BB540,Invoer!$F$15:$AU$1999,24,FALSE))</f>
        <v/>
      </c>
      <c r="BQ540" s="662" t="str">
        <f ca="1">IF($BB540="","",VLOOKUP(BB540,Invoer!$F$15:$AU$1999,17,FALSE))</f>
        <v/>
      </c>
      <c r="BS540" s="73" t="e">
        <f t="shared" ca="1" si="286"/>
        <v>#VALUE!</v>
      </c>
      <c r="BT540" s="57" t="str">
        <f t="shared" ca="1" si="287"/>
        <v/>
      </c>
      <c r="DO540" s="61" t="e">
        <f ca="1">IF($DN$4&lt;3,Invoer!EB545,Invoer!EA545)</f>
        <v>#N/A</v>
      </c>
      <c r="DP540" s="599" t="str">
        <f t="shared" ca="1" si="267"/>
        <v/>
      </c>
      <c r="DQ540" s="673" t="str">
        <f ca="1">IF($DP540="","",VLOOKUP(DP540,Invoer!$F$15:$AU$1999,2,FALSE))</f>
        <v/>
      </c>
      <c r="DR540" s="599" t="str">
        <f t="shared" ca="1" si="268"/>
        <v/>
      </c>
      <c r="DS540" s="599" t="str">
        <f ca="1">IF($DP540="","",VLOOKUP(DP540,Invoer!$F$15:$AU$1999,3,FALSE))</f>
        <v/>
      </c>
      <c r="DT540" s="599" t="str">
        <f ca="1">IF($DP540="","",IF(DS540&lt;&gt;"Liq","",VLOOKUP(DP540,Invoer!$F$15:$AU$1999,4,FALSE)))</f>
        <v/>
      </c>
      <c r="DU540" s="599" t="str">
        <f ca="1">IF($DP540="","",VLOOKUP(DP540,Invoer!$F$15:$AU$1999,5,FALSE))</f>
        <v/>
      </c>
      <c r="DV540" s="599" t="str">
        <f ca="1">IF($DP540="","",VLOOKUP(DP540,Invoer!$F$15:$AU$1999,6,FALSE))</f>
        <v/>
      </c>
      <c r="DW540" s="599" t="str">
        <f ca="1">IF($DP540="","",VLOOKUP(DP540,Invoer!$F$15:$AU$1999,9,FALSE))</f>
        <v/>
      </c>
      <c r="DX540" s="599" t="str">
        <f ca="1">IF($DP540="","",VLOOKUP(DP540,Invoer!$F$15:$AU$1999,10,FALSE))</f>
        <v/>
      </c>
      <c r="DY540" s="595" t="str">
        <f ca="1">IF($DP540="","",VLOOKUP(DP540,Invoer!$F$15:$AU$1999,11,FALSE))</f>
        <v/>
      </c>
      <c r="DZ540" s="662" t="str">
        <f ca="1">IF($DP540="","",IF($DN$4&gt;2,"",VLOOKUP(DP540,Invoer!CQ:CS,3,FALSE)))</f>
        <v/>
      </c>
      <c r="EA540" s="541" t="str">
        <f ca="1">IF($DP540="","",IF(ISERROR(DQ540),0,IF($DN$4&lt;3,"",VLOOKUP(DP540,Invoer!$F$15:$AU$1999,15,FALSE))))</f>
        <v/>
      </c>
      <c r="EB540" s="595" t="str">
        <f ca="1">IF($DP540="","",IF($DN$4&lt;3,"",VLOOKUP(DP540,Invoer!$F$15:$AU$1999,19,FALSE)))</f>
        <v/>
      </c>
      <c r="EC540" s="541" t="str">
        <f ca="1">IF($DP540="","",IF(ISERROR(DQ540),0,IF($DN$4&lt;3,"",VLOOKUP(DP540,Invoer!$F$15:$AU$1999,24,FALSE))))</f>
        <v/>
      </c>
      <c r="ED540" s="541" t="str">
        <f ca="1">IF($DP540="","",IF(ISERROR(DQ540),0,IF($DN$4&lt;3,"",VLOOKUP(DP540,Invoer!$F$15:$AU$1999,17,FALSE))))</f>
        <v/>
      </c>
      <c r="EH540" s="89" t="e">
        <f ca="1">Invoer!CP545</f>
        <v>#N/A</v>
      </c>
      <c r="EI540" s="599" t="str">
        <f t="shared" ca="1" si="269"/>
        <v/>
      </c>
      <c r="EJ540" s="673" t="str">
        <f ca="1">IF(EI540="","",VLOOKUP(EI540,Invoer!$F$15:$AU$1999,2,FALSE))</f>
        <v/>
      </c>
      <c r="EK540" s="599" t="str">
        <f t="shared" ca="1" si="270"/>
        <v/>
      </c>
      <c r="EL540" s="599" t="str">
        <f ca="1">IF($EI540="","",VLOOKUP(EI540,Invoer!$F$15:$AU$1999,3,FALSE))</f>
        <v/>
      </c>
      <c r="EM540" s="599" t="str">
        <f ca="1">IF($EI540="","",IF(EL540&lt;&gt;"Liq","",VLOOKUP(EI540,Invoer!$F$15:$AU$1999,4,FALSE)))</f>
        <v/>
      </c>
      <c r="EN540" s="599" t="str">
        <f ca="1">IF($EI540="","",VLOOKUP(EI540,Invoer!$F$15:$AU$1999,6,FALSE))</f>
        <v/>
      </c>
      <c r="EO540" s="599" t="str">
        <f ca="1">IF(EI540="","",VLOOKUP(EI540,Invoer!$F$15:$AU$1999,9,FALSE))</f>
        <v/>
      </c>
      <c r="EP540" s="599" t="str">
        <f ca="1">IF(EI540="","",VLOOKUP(EI540,Invoer!$F$15:$AU$1999,10,FALSE))</f>
        <v/>
      </c>
      <c r="EQ540" s="599" t="str">
        <f ca="1">IF(EI540="","",VLOOKUP(EI540,Invoer!$F$15:$AU$1999,11,FALSE))</f>
        <v/>
      </c>
      <c r="ER540" s="662" t="str">
        <f ca="1">IF(EI540="","",VLOOKUP(EI540,Invoer!CQ:CS,3,FALSE))</f>
        <v/>
      </c>
      <c r="ES540" s="662" t="str">
        <f t="shared" ca="1" si="271"/>
        <v/>
      </c>
      <c r="ET540" s="513" t="str">
        <f t="shared" ca="1" si="272"/>
        <v/>
      </c>
      <c r="EU540" s="112" t="str">
        <f t="shared" ca="1" si="273"/>
        <v/>
      </c>
      <c r="EV540" s="83" t="s">
        <v>160</v>
      </c>
      <c r="EW540" s="682" t="str">
        <f t="shared" ca="1" si="274"/>
        <v/>
      </c>
      <c r="EX540" s="662" t="str">
        <f t="shared" ca="1" si="275"/>
        <v/>
      </c>
      <c r="EY540"/>
      <c r="EZ540" s="56" t="e">
        <f t="shared" ca="1" si="283"/>
        <v>#VALUE!</v>
      </c>
      <c r="FA540" s="56" t="e">
        <f t="shared" ca="1" si="284"/>
        <v>#VALUE!</v>
      </c>
      <c r="FE540"/>
      <c r="FI540"/>
      <c r="FJ540"/>
    </row>
    <row r="541" spans="29:166" ht="12" customHeight="1" x14ac:dyDescent="0.2">
      <c r="AC541" s="435" t="str">
        <f>IF($AC$7&lt;3,Invoer!DR546,IF($AC$7=3,Invoer!BT546,"x"))</f>
        <v>x</v>
      </c>
      <c r="AD541" s="599" t="str">
        <f t="shared" si="276"/>
        <v/>
      </c>
      <c r="AE541" s="673" t="str">
        <f>IF($AD541="","",VLOOKUP(AD541,Invoer!$F$15:$AU$1999,2,FALSE))</f>
        <v/>
      </c>
      <c r="AF541" s="599" t="str">
        <f t="shared" si="277"/>
        <v/>
      </c>
      <c r="AG541" s="599" t="str">
        <f>IF($AD541="","",VLOOKUP(AD541,Invoer!$F$15:$AU$1999,3,FALSE))</f>
        <v/>
      </c>
      <c r="AH541" s="599" t="str">
        <f>IF($AD541="","",IF(AG541&lt;&gt;"Liq","",VLOOKUP(AD541,Invoer!$F$15:$AU$1999,4,FALSE)))</f>
        <v/>
      </c>
      <c r="AI541" s="677" t="str">
        <f>IF($AD541="","",VLOOKUP(AD541,Invoer!$F$15:$AU$1999,5,FALSE))</f>
        <v/>
      </c>
      <c r="AJ541" s="599" t="str">
        <f>IF($AD541="","",VLOOKUP(AD541,Invoer!$F$15:$AU$1999,6,FALSE))</f>
        <v/>
      </c>
      <c r="AK541" s="599" t="str">
        <f>IF($AD541="","",VLOOKUP(AD541,Invoer!$F$15:$AU$1999,9,FALSE))</f>
        <v/>
      </c>
      <c r="AL541" s="599" t="str">
        <f>IF($AD541="","",VLOOKUP(AD541,Invoer!$F$15:$AU$1999,10,FALSE))</f>
        <v/>
      </c>
      <c r="AM541" s="599" t="str">
        <f>IF($AD541="","",VLOOKUP(AD541,Invoer!$F$15:$BB$1999,14,FALSE))</f>
        <v/>
      </c>
      <c r="AN541" s="599" t="str">
        <f>IF($AD541="","",VLOOKUP(AD541,Invoer!$F$15:$AU$1999,11,FALSE))</f>
        <v/>
      </c>
      <c r="AO541" s="662" t="str">
        <f>IF($AD541="","",VLOOKUP(AD541,Invoer!$F$15:$AU$1999,15,FALSE))</f>
        <v/>
      </c>
      <c r="AP541" s="599" t="str">
        <f>IF($AD541="","",VLOOKUP(AD541,Invoer!$F$15:$AU$1999,19,FALSE))</f>
        <v/>
      </c>
      <c r="AQ541" s="662" t="str">
        <f>IF($AD541="","",VLOOKUP(AD541,Invoer!$F$15:$AU$1999,24,FALSE))</f>
        <v/>
      </c>
      <c r="AR541" s="662" t="str">
        <f>IF($AD541="","",VLOOKUP(AD541,Invoer!$F$15:$AU$1999,17,FALSE))</f>
        <v/>
      </c>
      <c r="AS541" s="678" t="str">
        <f t="shared" si="285"/>
        <v/>
      </c>
      <c r="AT541" s="676" t="str">
        <f t="shared" si="265"/>
        <v/>
      </c>
      <c r="AU541" s="77" t="e">
        <f t="shared" si="266"/>
        <v>#VALUE!</v>
      </c>
      <c r="AW541" s="57"/>
      <c r="AX541" s="57"/>
      <c r="BA541" s="83" t="e">
        <f ca="1">Invoer!DW546</f>
        <v>#N/A</v>
      </c>
      <c r="BB541" s="599" t="str">
        <f t="shared" ca="1" si="278"/>
        <v/>
      </c>
      <c r="BC541" s="673" t="str">
        <f ca="1">IF($BB541="","",VLOOKUP(BB541,Invoer!$F$15:$AU$1999,2,FALSE))</f>
        <v/>
      </c>
      <c r="BD541" s="599" t="str">
        <f t="shared" ca="1" si="279"/>
        <v/>
      </c>
      <c r="BE541" s="599" t="str">
        <f ca="1">IF($BB541="","",VLOOKUP(BB541,Invoer!$F$15:$AU$1999,5,FALSE))</f>
        <v/>
      </c>
      <c r="BF541" s="599" t="str">
        <f ca="1">IF($BB541="","",VLOOKUP(BB541,Invoer!$F$15:$AU$1999,6,FALSE))</f>
        <v/>
      </c>
      <c r="BG541" s="599" t="str">
        <f ca="1">IF($BB541="","",VLOOKUP(BB541,Invoer!$F$15:$AU$1999,9,FALSE))</f>
        <v/>
      </c>
      <c r="BH541" s="599" t="str">
        <f ca="1">IF($BB541="","",VLOOKUP(BB541,Invoer!$F$15:$AU$1999,10,FALSE))</f>
        <v/>
      </c>
      <c r="BI541" s="599" t="str">
        <f ca="1">IF($BB541="","",VLOOKUP(BB541,Invoer!$F$15:$BB$1999,14,FALSE))</f>
        <v/>
      </c>
      <c r="BJ541" s="599" t="str">
        <f ca="1">IF($BB541="","",VLOOKUP(BB541,Invoer!$F$15:$AU$1999,11,FALSE))</f>
        <v/>
      </c>
      <c r="BK541" s="662" t="str">
        <f t="shared" ca="1" si="280"/>
        <v/>
      </c>
      <c r="BL541" s="662" t="str">
        <f t="shared" ca="1" si="281"/>
        <v/>
      </c>
      <c r="BM541" s="679" t="str">
        <f t="shared" ca="1" si="282"/>
        <v/>
      </c>
      <c r="BN541" s="662" t="str">
        <f t="shared" ca="1" si="288"/>
        <v/>
      </c>
      <c r="BO541" s="662" t="str">
        <f ca="1">IF($BB541="","",VLOOKUP(BB541,Invoer!$F$15:$AU$1999,15,FALSE))</f>
        <v/>
      </c>
      <c r="BP541" s="662" t="str">
        <f ca="1">IF($BB541="","",VLOOKUP(BB541,Invoer!$F$15:$AU$1999,24,FALSE))</f>
        <v/>
      </c>
      <c r="BQ541" s="662" t="str">
        <f ca="1">IF($BB541="","",VLOOKUP(BB541,Invoer!$F$15:$AU$1999,17,FALSE))</f>
        <v/>
      </c>
      <c r="BS541" s="73" t="e">
        <f t="shared" ca="1" si="286"/>
        <v>#VALUE!</v>
      </c>
      <c r="BT541" s="57" t="str">
        <f t="shared" ca="1" si="287"/>
        <v/>
      </c>
      <c r="DO541" s="61" t="e">
        <f ca="1">IF($DN$4&lt;3,Invoer!EB546,Invoer!EA546)</f>
        <v>#N/A</v>
      </c>
      <c r="DP541" s="599" t="str">
        <f t="shared" ca="1" si="267"/>
        <v/>
      </c>
      <c r="DQ541" s="673" t="str">
        <f ca="1">IF($DP541="","",VLOOKUP(DP541,Invoer!$F$15:$AU$1999,2,FALSE))</f>
        <v/>
      </c>
      <c r="DR541" s="599" t="str">
        <f t="shared" ca="1" si="268"/>
        <v/>
      </c>
      <c r="DS541" s="599" t="str">
        <f ca="1">IF($DP541="","",VLOOKUP(DP541,Invoer!$F$15:$AU$1999,3,FALSE))</f>
        <v/>
      </c>
      <c r="DT541" s="599" t="str">
        <f ca="1">IF($DP541="","",IF(DS541&lt;&gt;"Liq","",VLOOKUP(DP541,Invoer!$F$15:$AU$1999,4,FALSE)))</f>
        <v/>
      </c>
      <c r="DU541" s="599" t="str">
        <f ca="1">IF($DP541="","",VLOOKUP(DP541,Invoer!$F$15:$AU$1999,5,FALSE))</f>
        <v/>
      </c>
      <c r="DV541" s="599" t="str">
        <f ca="1">IF($DP541="","",VLOOKUP(DP541,Invoer!$F$15:$AU$1999,6,FALSE))</f>
        <v/>
      </c>
      <c r="DW541" s="599" t="str">
        <f ca="1">IF($DP541="","",VLOOKUP(DP541,Invoer!$F$15:$AU$1999,9,FALSE))</f>
        <v/>
      </c>
      <c r="DX541" s="599" t="str">
        <f ca="1">IF($DP541="","",VLOOKUP(DP541,Invoer!$F$15:$AU$1999,10,FALSE))</f>
        <v/>
      </c>
      <c r="DY541" s="595" t="str">
        <f ca="1">IF($DP541="","",VLOOKUP(DP541,Invoer!$F$15:$AU$1999,11,FALSE))</f>
        <v/>
      </c>
      <c r="DZ541" s="662" t="str">
        <f ca="1">IF($DP541="","",IF($DN$4&gt;2,"",VLOOKUP(DP541,Invoer!CQ:CS,3,FALSE)))</f>
        <v/>
      </c>
      <c r="EA541" s="541" t="str">
        <f ca="1">IF($DP541="","",IF(ISERROR(DQ541),0,IF($DN$4&lt;3,"",VLOOKUP(DP541,Invoer!$F$15:$AU$1999,15,FALSE))))</f>
        <v/>
      </c>
      <c r="EB541" s="595" t="str">
        <f ca="1">IF($DP541="","",IF($DN$4&lt;3,"",VLOOKUP(DP541,Invoer!$F$15:$AU$1999,19,FALSE)))</f>
        <v/>
      </c>
      <c r="EC541" s="541" t="str">
        <f ca="1">IF($DP541="","",IF(ISERROR(DQ541),0,IF($DN$4&lt;3,"",VLOOKUP(DP541,Invoer!$F$15:$AU$1999,24,FALSE))))</f>
        <v/>
      </c>
      <c r="ED541" s="541" t="str">
        <f ca="1">IF($DP541="","",IF(ISERROR(DQ541),0,IF($DN$4&lt;3,"",VLOOKUP(DP541,Invoer!$F$15:$AU$1999,17,FALSE))))</f>
        <v/>
      </c>
      <c r="EH541" s="89" t="e">
        <f ca="1">Invoer!CP546</f>
        <v>#N/A</v>
      </c>
      <c r="EI541" s="599" t="str">
        <f t="shared" ca="1" si="269"/>
        <v/>
      </c>
      <c r="EJ541" s="673" t="str">
        <f ca="1">IF(EI541="","",VLOOKUP(EI541,Invoer!$F$15:$AU$1999,2,FALSE))</f>
        <v/>
      </c>
      <c r="EK541" s="599" t="str">
        <f t="shared" ca="1" si="270"/>
        <v/>
      </c>
      <c r="EL541" s="599" t="str">
        <f ca="1">IF($EI541="","",VLOOKUP(EI541,Invoer!$F$15:$AU$1999,3,FALSE))</f>
        <v/>
      </c>
      <c r="EM541" s="599" t="str">
        <f ca="1">IF($EI541="","",IF(EL541&lt;&gt;"Liq","",VLOOKUP(EI541,Invoer!$F$15:$AU$1999,4,FALSE)))</f>
        <v/>
      </c>
      <c r="EN541" s="599" t="str">
        <f ca="1">IF($EI541="","",VLOOKUP(EI541,Invoer!$F$15:$AU$1999,6,FALSE))</f>
        <v/>
      </c>
      <c r="EO541" s="599" t="str">
        <f ca="1">IF(EI541="","",VLOOKUP(EI541,Invoer!$F$15:$AU$1999,9,FALSE))</f>
        <v/>
      </c>
      <c r="EP541" s="599" t="str">
        <f ca="1">IF(EI541="","",VLOOKUP(EI541,Invoer!$F$15:$AU$1999,10,FALSE))</f>
        <v/>
      </c>
      <c r="EQ541" s="599" t="str">
        <f ca="1">IF(EI541="","",VLOOKUP(EI541,Invoer!$F$15:$AU$1999,11,FALSE))</f>
        <v/>
      </c>
      <c r="ER541" s="662" t="str">
        <f ca="1">IF(EI541="","",VLOOKUP(EI541,Invoer!CQ:CS,3,FALSE))</f>
        <v/>
      </c>
      <c r="ES541" s="662" t="str">
        <f t="shared" ca="1" si="271"/>
        <v/>
      </c>
      <c r="ET541" s="513" t="str">
        <f t="shared" ca="1" si="272"/>
        <v/>
      </c>
      <c r="EU541" s="112" t="str">
        <f t="shared" ca="1" si="273"/>
        <v/>
      </c>
      <c r="EV541" s="83" t="s">
        <v>160</v>
      </c>
      <c r="EW541" s="682" t="str">
        <f t="shared" ca="1" si="274"/>
        <v/>
      </c>
      <c r="EX541" s="662" t="str">
        <f t="shared" ca="1" si="275"/>
        <v/>
      </c>
      <c r="EY541"/>
      <c r="EZ541" s="56" t="e">
        <f t="shared" ca="1" si="283"/>
        <v>#VALUE!</v>
      </c>
      <c r="FA541" s="56" t="e">
        <f t="shared" ca="1" si="284"/>
        <v>#VALUE!</v>
      </c>
      <c r="FE541"/>
      <c r="FI541"/>
      <c r="FJ541"/>
    </row>
    <row r="542" spans="29:166" ht="12" customHeight="1" x14ac:dyDescent="0.2">
      <c r="AC542" s="435" t="str">
        <f>IF($AC$7&lt;3,Invoer!DR547,IF($AC$7=3,Invoer!BT547,"x"))</f>
        <v>x</v>
      </c>
      <c r="AD542" s="599" t="str">
        <f t="shared" si="276"/>
        <v/>
      </c>
      <c r="AE542" s="673" t="str">
        <f>IF($AD542="","",VLOOKUP(AD542,Invoer!$F$15:$AU$1999,2,FALSE))</f>
        <v/>
      </c>
      <c r="AF542" s="599" t="str">
        <f t="shared" si="277"/>
        <v/>
      </c>
      <c r="AG542" s="599" t="str">
        <f>IF($AD542="","",VLOOKUP(AD542,Invoer!$F$15:$AU$1999,3,FALSE))</f>
        <v/>
      </c>
      <c r="AH542" s="599" t="str">
        <f>IF($AD542="","",IF(AG542&lt;&gt;"Liq","",VLOOKUP(AD542,Invoer!$F$15:$AU$1999,4,FALSE)))</f>
        <v/>
      </c>
      <c r="AI542" s="677" t="str">
        <f>IF($AD542="","",VLOOKUP(AD542,Invoer!$F$15:$AU$1999,5,FALSE))</f>
        <v/>
      </c>
      <c r="AJ542" s="599" t="str">
        <f>IF($AD542="","",VLOOKUP(AD542,Invoer!$F$15:$AU$1999,6,FALSE))</f>
        <v/>
      </c>
      <c r="AK542" s="599" t="str">
        <f>IF($AD542="","",VLOOKUP(AD542,Invoer!$F$15:$AU$1999,9,FALSE))</f>
        <v/>
      </c>
      <c r="AL542" s="599" t="str">
        <f>IF($AD542="","",VLOOKUP(AD542,Invoer!$F$15:$AU$1999,10,FALSE))</f>
        <v/>
      </c>
      <c r="AM542" s="599" t="str">
        <f>IF($AD542="","",VLOOKUP(AD542,Invoer!$F$15:$BB$1999,14,FALSE))</f>
        <v/>
      </c>
      <c r="AN542" s="599" t="str">
        <f>IF($AD542="","",VLOOKUP(AD542,Invoer!$F$15:$AU$1999,11,FALSE))</f>
        <v/>
      </c>
      <c r="AO542" s="662" t="str">
        <f>IF($AD542="","",VLOOKUP(AD542,Invoer!$F$15:$AU$1999,15,FALSE))</f>
        <v/>
      </c>
      <c r="AP542" s="599" t="str">
        <f>IF($AD542="","",VLOOKUP(AD542,Invoer!$F$15:$AU$1999,19,FALSE))</f>
        <v/>
      </c>
      <c r="AQ542" s="662" t="str">
        <f>IF($AD542="","",VLOOKUP(AD542,Invoer!$F$15:$AU$1999,24,FALSE))</f>
        <v/>
      </c>
      <c r="AR542" s="662" t="str">
        <f>IF($AD542="","",VLOOKUP(AD542,Invoer!$F$15:$AU$1999,17,FALSE))</f>
        <v/>
      </c>
      <c r="AS542" s="678" t="str">
        <f t="shared" si="285"/>
        <v/>
      </c>
      <c r="AT542" s="676" t="str">
        <f t="shared" si="265"/>
        <v/>
      </c>
      <c r="AU542" s="77" t="e">
        <f t="shared" si="266"/>
        <v>#VALUE!</v>
      </c>
      <c r="AW542" s="57"/>
      <c r="AX542" s="57"/>
      <c r="BA542" s="83" t="e">
        <f ca="1">Invoer!DW547</f>
        <v>#N/A</v>
      </c>
      <c r="BB542" s="599" t="str">
        <f t="shared" ca="1" si="278"/>
        <v/>
      </c>
      <c r="BC542" s="673" t="str">
        <f ca="1">IF($BB542="","",VLOOKUP(BB542,Invoer!$F$15:$AU$1999,2,FALSE))</f>
        <v/>
      </c>
      <c r="BD542" s="599" t="str">
        <f t="shared" ca="1" si="279"/>
        <v/>
      </c>
      <c r="BE542" s="599" t="str">
        <f ca="1">IF($BB542="","",VLOOKUP(BB542,Invoer!$F$15:$AU$1999,5,FALSE))</f>
        <v/>
      </c>
      <c r="BF542" s="599" t="str">
        <f ca="1">IF($BB542="","",VLOOKUP(BB542,Invoer!$F$15:$AU$1999,6,FALSE))</f>
        <v/>
      </c>
      <c r="BG542" s="599" t="str">
        <f ca="1">IF($BB542="","",VLOOKUP(BB542,Invoer!$F$15:$AU$1999,9,FALSE))</f>
        <v/>
      </c>
      <c r="BH542" s="599" t="str">
        <f ca="1">IF($BB542="","",VLOOKUP(BB542,Invoer!$F$15:$AU$1999,10,FALSE))</f>
        <v/>
      </c>
      <c r="BI542" s="599" t="str">
        <f ca="1">IF($BB542="","",VLOOKUP(BB542,Invoer!$F$15:$BB$1999,14,FALSE))</f>
        <v/>
      </c>
      <c r="BJ542" s="599" t="str">
        <f ca="1">IF($BB542="","",VLOOKUP(BB542,Invoer!$F$15:$AU$1999,11,FALSE))</f>
        <v/>
      </c>
      <c r="BK542" s="662" t="str">
        <f t="shared" ca="1" si="280"/>
        <v/>
      </c>
      <c r="BL542" s="662" t="str">
        <f t="shared" ca="1" si="281"/>
        <v/>
      </c>
      <c r="BM542" s="679" t="str">
        <f t="shared" ca="1" si="282"/>
        <v/>
      </c>
      <c r="BN542" s="662" t="str">
        <f t="shared" ca="1" si="288"/>
        <v/>
      </c>
      <c r="BO542" s="662" t="str">
        <f ca="1">IF($BB542="","",VLOOKUP(BB542,Invoer!$F$15:$AU$1999,15,FALSE))</f>
        <v/>
      </c>
      <c r="BP542" s="662" t="str">
        <f ca="1">IF($BB542="","",VLOOKUP(BB542,Invoer!$F$15:$AU$1999,24,FALSE))</f>
        <v/>
      </c>
      <c r="BQ542" s="662" t="str">
        <f ca="1">IF($BB542="","",VLOOKUP(BB542,Invoer!$F$15:$AU$1999,17,FALSE))</f>
        <v/>
      </c>
      <c r="BS542" s="73" t="e">
        <f t="shared" ca="1" si="286"/>
        <v>#VALUE!</v>
      </c>
      <c r="BT542" s="57" t="str">
        <f t="shared" ca="1" si="287"/>
        <v/>
      </c>
      <c r="DO542" s="61" t="e">
        <f ca="1">IF($DN$4&lt;3,Invoer!EB547,Invoer!EA547)</f>
        <v>#N/A</v>
      </c>
      <c r="DP542" s="599" t="str">
        <f t="shared" ca="1" si="267"/>
        <v/>
      </c>
      <c r="DQ542" s="673" t="str">
        <f ca="1">IF($DP542="","",VLOOKUP(DP542,Invoer!$F$15:$AU$1999,2,FALSE))</f>
        <v/>
      </c>
      <c r="DR542" s="599" t="str">
        <f t="shared" ca="1" si="268"/>
        <v/>
      </c>
      <c r="DS542" s="599" t="str">
        <f ca="1">IF($DP542="","",VLOOKUP(DP542,Invoer!$F$15:$AU$1999,3,FALSE))</f>
        <v/>
      </c>
      <c r="DT542" s="599" t="str">
        <f ca="1">IF($DP542="","",IF(DS542&lt;&gt;"Liq","",VLOOKUP(DP542,Invoer!$F$15:$AU$1999,4,FALSE)))</f>
        <v/>
      </c>
      <c r="DU542" s="599" t="str">
        <f ca="1">IF($DP542="","",VLOOKUP(DP542,Invoer!$F$15:$AU$1999,5,FALSE))</f>
        <v/>
      </c>
      <c r="DV542" s="599" t="str">
        <f ca="1">IF($DP542="","",VLOOKUP(DP542,Invoer!$F$15:$AU$1999,6,FALSE))</f>
        <v/>
      </c>
      <c r="DW542" s="599" t="str">
        <f ca="1">IF($DP542="","",VLOOKUP(DP542,Invoer!$F$15:$AU$1999,9,FALSE))</f>
        <v/>
      </c>
      <c r="DX542" s="599" t="str">
        <f ca="1">IF($DP542="","",VLOOKUP(DP542,Invoer!$F$15:$AU$1999,10,FALSE))</f>
        <v/>
      </c>
      <c r="DY542" s="595" t="str">
        <f ca="1">IF($DP542="","",VLOOKUP(DP542,Invoer!$F$15:$AU$1999,11,FALSE))</f>
        <v/>
      </c>
      <c r="DZ542" s="662" t="str">
        <f ca="1">IF($DP542="","",IF($DN$4&gt;2,"",VLOOKUP(DP542,Invoer!CQ:CS,3,FALSE)))</f>
        <v/>
      </c>
      <c r="EA542" s="541" t="str">
        <f ca="1">IF($DP542="","",IF(ISERROR(DQ542),0,IF($DN$4&lt;3,"",VLOOKUP(DP542,Invoer!$F$15:$AU$1999,15,FALSE))))</f>
        <v/>
      </c>
      <c r="EB542" s="595" t="str">
        <f ca="1">IF($DP542="","",IF($DN$4&lt;3,"",VLOOKUP(DP542,Invoer!$F$15:$AU$1999,19,FALSE)))</f>
        <v/>
      </c>
      <c r="EC542" s="541" t="str">
        <f ca="1">IF($DP542="","",IF(ISERROR(DQ542),0,IF($DN$4&lt;3,"",VLOOKUP(DP542,Invoer!$F$15:$AU$1999,24,FALSE))))</f>
        <v/>
      </c>
      <c r="ED542" s="541" t="str">
        <f ca="1">IF($DP542="","",IF(ISERROR(DQ542),0,IF($DN$4&lt;3,"",VLOOKUP(DP542,Invoer!$F$15:$AU$1999,17,FALSE))))</f>
        <v/>
      </c>
      <c r="EH542" s="89" t="e">
        <f ca="1">Invoer!CP547</f>
        <v>#N/A</v>
      </c>
      <c r="EI542" s="599" t="str">
        <f t="shared" ca="1" si="269"/>
        <v/>
      </c>
      <c r="EJ542" s="673" t="str">
        <f ca="1">IF(EI542="","",VLOOKUP(EI542,Invoer!$F$15:$AU$1999,2,FALSE))</f>
        <v/>
      </c>
      <c r="EK542" s="599" t="str">
        <f t="shared" ca="1" si="270"/>
        <v/>
      </c>
      <c r="EL542" s="599" t="str">
        <f ca="1">IF($EI542="","",VLOOKUP(EI542,Invoer!$F$15:$AU$1999,3,FALSE))</f>
        <v/>
      </c>
      <c r="EM542" s="599" t="str">
        <f ca="1">IF($EI542="","",IF(EL542&lt;&gt;"Liq","",VLOOKUP(EI542,Invoer!$F$15:$AU$1999,4,FALSE)))</f>
        <v/>
      </c>
      <c r="EN542" s="599" t="str">
        <f ca="1">IF($EI542="","",VLOOKUP(EI542,Invoer!$F$15:$AU$1999,6,FALSE))</f>
        <v/>
      </c>
      <c r="EO542" s="599" t="str">
        <f ca="1">IF(EI542="","",VLOOKUP(EI542,Invoer!$F$15:$AU$1999,9,FALSE))</f>
        <v/>
      </c>
      <c r="EP542" s="599" t="str">
        <f ca="1">IF(EI542="","",VLOOKUP(EI542,Invoer!$F$15:$AU$1999,10,FALSE))</f>
        <v/>
      </c>
      <c r="EQ542" s="599" t="str">
        <f ca="1">IF(EI542="","",VLOOKUP(EI542,Invoer!$F$15:$AU$1999,11,FALSE))</f>
        <v/>
      </c>
      <c r="ER542" s="662" t="str">
        <f ca="1">IF(EI542="","",VLOOKUP(EI542,Invoer!CQ:CS,3,FALSE))</f>
        <v/>
      </c>
      <c r="ES542" s="662" t="str">
        <f t="shared" ca="1" si="271"/>
        <v/>
      </c>
      <c r="ET542" s="513" t="str">
        <f t="shared" ca="1" si="272"/>
        <v/>
      </c>
      <c r="EU542" s="112" t="str">
        <f t="shared" ca="1" si="273"/>
        <v/>
      </c>
      <c r="EV542" s="83" t="s">
        <v>160</v>
      </c>
      <c r="EW542" s="682" t="str">
        <f t="shared" ca="1" si="274"/>
        <v/>
      </c>
      <c r="EX542" s="662" t="str">
        <f t="shared" ca="1" si="275"/>
        <v/>
      </c>
      <c r="EY542"/>
      <c r="EZ542" s="56" t="e">
        <f t="shared" ca="1" si="283"/>
        <v>#VALUE!</v>
      </c>
      <c r="FA542" s="56" t="e">
        <f t="shared" ca="1" si="284"/>
        <v>#VALUE!</v>
      </c>
      <c r="FE542"/>
      <c r="FI542"/>
      <c r="FJ542"/>
    </row>
    <row r="543" spans="29:166" ht="12" customHeight="1" x14ac:dyDescent="0.2">
      <c r="AC543" s="435" t="str">
        <f>IF($AC$7&lt;3,Invoer!DR548,IF($AC$7=3,Invoer!BT548,"x"))</f>
        <v>x</v>
      </c>
      <c r="AD543" s="599" t="str">
        <f t="shared" si="276"/>
        <v/>
      </c>
      <c r="AE543" s="673" t="str">
        <f>IF($AD543="","",VLOOKUP(AD543,Invoer!$F$15:$AU$1999,2,FALSE))</f>
        <v/>
      </c>
      <c r="AF543" s="599" t="str">
        <f t="shared" si="277"/>
        <v/>
      </c>
      <c r="AG543" s="599" t="str">
        <f>IF($AD543="","",VLOOKUP(AD543,Invoer!$F$15:$AU$1999,3,FALSE))</f>
        <v/>
      </c>
      <c r="AH543" s="599" t="str">
        <f>IF($AD543="","",IF(AG543&lt;&gt;"Liq","",VLOOKUP(AD543,Invoer!$F$15:$AU$1999,4,FALSE)))</f>
        <v/>
      </c>
      <c r="AI543" s="677" t="str">
        <f>IF($AD543="","",VLOOKUP(AD543,Invoer!$F$15:$AU$1999,5,FALSE))</f>
        <v/>
      </c>
      <c r="AJ543" s="599" t="str">
        <f>IF($AD543="","",VLOOKUP(AD543,Invoer!$F$15:$AU$1999,6,FALSE))</f>
        <v/>
      </c>
      <c r="AK543" s="599" t="str">
        <f>IF($AD543="","",VLOOKUP(AD543,Invoer!$F$15:$AU$1999,9,FALSE))</f>
        <v/>
      </c>
      <c r="AL543" s="599" t="str">
        <f>IF($AD543="","",VLOOKUP(AD543,Invoer!$F$15:$AU$1999,10,FALSE))</f>
        <v/>
      </c>
      <c r="AM543" s="599" t="str">
        <f>IF($AD543="","",VLOOKUP(AD543,Invoer!$F$15:$BB$1999,14,FALSE))</f>
        <v/>
      </c>
      <c r="AN543" s="599" t="str">
        <f>IF($AD543="","",VLOOKUP(AD543,Invoer!$F$15:$AU$1999,11,FALSE))</f>
        <v/>
      </c>
      <c r="AO543" s="662" t="str">
        <f>IF($AD543="","",VLOOKUP(AD543,Invoer!$F$15:$AU$1999,15,FALSE))</f>
        <v/>
      </c>
      <c r="AP543" s="599" t="str">
        <f>IF($AD543="","",VLOOKUP(AD543,Invoer!$F$15:$AU$1999,19,FALSE))</f>
        <v/>
      </c>
      <c r="AQ543" s="662" t="str">
        <f>IF($AD543="","",VLOOKUP(AD543,Invoer!$F$15:$AU$1999,24,FALSE))</f>
        <v/>
      </c>
      <c r="AR543" s="662" t="str">
        <f>IF($AD543="","",VLOOKUP(AD543,Invoer!$F$15:$AU$1999,17,FALSE))</f>
        <v/>
      </c>
      <c r="AS543" s="678" t="str">
        <f t="shared" si="285"/>
        <v/>
      </c>
      <c r="AT543" s="676" t="str">
        <f t="shared" si="265"/>
        <v/>
      </c>
      <c r="AU543" s="77" t="e">
        <f t="shared" si="266"/>
        <v>#VALUE!</v>
      </c>
      <c r="AW543" s="57"/>
      <c r="AX543" s="57"/>
      <c r="BA543" s="83" t="e">
        <f ca="1">Invoer!DW548</f>
        <v>#N/A</v>
      </c>
      <c r="BB543" s="599" t="str">
        <f t="shared" ca="1" si="278"/>
        <v/>
      </c>
      <c r="BC543" s="673" t="str">
        <f ca="1">IF($BB543="","",VLOOKUP(BB543,Invoer!$F$15:$AU$1999,2,FALSE))</f>
        <v/>
      </c>
      <c r="BD543" s="599" t="str">
        <f t="shared" ca="1" si="279"/>
        <v/>
      </c>
      <c r="BE543" s="599" t="str">
        <f ca="1">IF($BB543="","",VLOOKUP(BB543,Invoer!$F$15:$AU$1999,5,FALSE))</f>
        <v/>
      </c>
      <c r="BF543" s="599" t="str">
        <f ca="1">IF($BB543="","",VLOOKUP(BB543,Invoer!$F$15:$AU$1999,6,FALSE))</f>
        <v/>
      </c>
      <c r="BG543" s="599" t="str">
        <f ca="1">IF($BB543="","",VLOOKUP(BB543,Invoer!$F$15:$AU$1999,9,FALSE))</f>
        <v/>
      </c>
      <c r="BH543" s="599" t="str">
        <f ca="1">IF($BB543="","",VLOOKUP(BB543,Invoer!$F$15:$AU$1999,10,FALSE))</f>
        <v/>
      </c>
      <c r="BI543" s="599" t="str">
        <f ca="1">IF($BB543="","",VLOOKUP(BB543,Invoer!$F$15:$BB$1999,14,FALSE))</f>
        <v/>
      </c>
      <c r="BJ543" s="599" t="str">
        <f ca="1">IF($BB543="","",VLOOKUP(BB543,Invoer!$F$15:$AU$1999,11,FALSE))</f>
        <v/>
      </c>
      <c r="BK543" s="662" t="str">
        <f t="shared" ca="1" si="280"/>
        <v/>
      </c>
      <c r="BL543" s="662" t="str">
        <f t="shared" ca="1" si="281"/>
        <v/>
      </c>
      <c r="BM543" s="679" t="str">
        <f t="shared" ca="1" si="282"/>
        <v/>
      </c>
      <c r="BN543" s="662" t="str">
        <f t="shared" ca="1" si="288"/>
        <v/>
      </c>
      <c r="BO543" s="662" t="str">
        <f ca="1">IF($BB543="","",VLOOKUP(BB543,Invoer!$F$15:$AU$1999,15,FALSE))</f>
        <v/>
      </c>
      <c r="BP543" s="662" t="str">
        <f ca="1">IF($BB543="","",VLOOKUP(BB543,Invoer!$F$15:$AU$1999,24,FALSE))</f>
        <v/>
      </c>
      <c r="BQ543" s="662" t="str">
        <f ca="1">IF($BB543="","",VLOOKUP(BB543,Invoer!$F$15:$AU$1999,17,FALSE))</f>
        <v/>
      </c>
      <c r="BS543" s="73" t="e">
        <f t="shared" ca="1" si="286"/>
        <v>#VALUE!</v>
      </c>
      <c r="BT543" s="57" t="str">
        <f t="shared" ca="1" si="287"/>
        <v/>
      </c>
      <c r="DO543" s="61" t="e">
        <f ca="1">IF($DN$4&lt;3,Invoer!EB548,Invoer!EA548)</f>
        <v>#N/A</v>
      </c>
      <c r="DP543" s="599" t="str">
        <f t="shared" ca="1" si="267"/>
        <v/>
      </c>
      <c r="DQ543" s="673" t="str">
        <f ca="1">IF($DP543="","",VLOOKUP(DP543,Invoer!$F$15:$AU$1999,2,FALSE))</f>
        <v/>
      </c>
      <c r="DR543" s="599" t="str">
        <f t="shared" ca="1" si="268"/>
        <v/>
      </c>
      <c r="DS543" s="599" t="str">
        <f ca="1">IF($DP543="","",VLOOKUP(DP543,Invoer!$F$15:$AU$1999,3,FALSE))</f>
        <v/>
      </c>
      <c r="DT543" s="599" t="str">
        <f ca="1">IF($DP543="","",IF(DS543&lt;&gt;"Liq","",VLOOKUP(DP543,Invoer!$F$15:$AU$1999,4,FALSE)))</f>
        <v/>
      </c>
      <c r="DU543" s="599" t="str">
        <f ca="1">IF($DP543="","",VLOOKUP(DP543,Invoer!$F$15:$AU$1999,5,FALSE))</f>
        <v/>
      </c>
      <c r="DV543" s="599" t="str">
        <f ca="1">IF($DP543="","",VLOOKUP(DP543,Invoer!$F$15:$AU$1999,6,FALSE))</f>
        <v/>
      </c>
      <c r="DW543" s="599" t="str">
        <f ca="1">IF($DP543="","",VLOOKUP(DP543,Invoer!$F$15:$AU$1999,9,FALSE))</f>
        <v/>
      </c>
      <c r="DX543" s="599" t="str">
        <f ca="1">IF($DP543="","",VLOOKUP(DP543,Invoer!$F$15:$AU$1999,10,FALSE))</f>
        <v/>
      </c>
      <c r="DY543" s="595" t="str">
        <f ca="1">IF($DP543="","",VLOOKUP(DP543,Invoer!$F$15:$AU$1999,11,FALSE))</f>
        <v/>
      </c>
      <c r="DZ543" s="662" t="str">
        <f ca="1">IF($DP543="","",IF($DN$4&gt;2,"",VLOOKUP(DP543,Invoer!CQ:CS,3,FALSE)))</f>
        <v/>
      </c>
      <c r="EA543" s="541" t="str">
        <f ca="1">IF($DP543="","",IF(ISERROR(DQ543),0,IF($DN$4&lt;3,"",VLOOKUP(DP543,Invoer!$F$15:$AU$1999,15,FALSE))))</f>
        <v/>
      </c>
      <c r="EB543" s="595" t="str">
        <f ca="1">IF($DP543="","",IF($DN$4&lt;3,"",VLOOKUP(DP543,Invoer!$F$15:$AU$1999,19,FALSE)))</f>
        <v/>
      </c>
      <c r="EC543" s="541" t="str">
        <f ca="1">IF($DP543="","",IF(ISERROR(DQ543),0,IF($DN$4&lt;3,"",VLOOKUP(DP543,Invoer!$F$15:$AU$1999,24,FALSE))))</f>
        <v/>
      </c>
      <c r="ED543" s="541" t="str">
        <f ca="1">IF($DP543="","",IF(ISERROR(DQ543),0,IF($DN$4&lt;3,"",VLOOKUP(DP543,Invoer!$F$15:$AU$1999,17,FALSE))))</f>
        <v/>
      </c>
      <c r="EH543" s="89" t="e">
        <f ca="1">Invoer!CP548</f>
        <v>#N/A</v>
      </c>
      <c r="EI543" s="599" t="str">
        <f t="shared" ca="1" si="269"/>
        <v/>
      </c>
      <c r="EJ543" s="673" t="str">
        <f ca="1">IF(EI543="","",VLOOKUP(EI543,Invoer!$F$15:$AU$1999,2,FALSE))</f>
        <v/>
      </c>
      <c r="EK543" s="599" t="str">
        <f t="shared" ca="1" si="270"/>
        <v/>
      </c>
      <c r="EL543" s="599" t="str">
        <f ca="1">IF($EI543="","",VLOOKUP(EI543,Invoer!$F$15:$AU$1999,3,FALSE))</f>
        <v/>
      </c>
      <c r="EM543" s="599" t="str">
        <f ca="1">IF($EI543="","",IF(EL543&lt;&gt;"Liq","",VLOOKUP(EI543,Invoer!$F$15:$AU$1999,4,FALSE)))</f>
        <v/>
      </c>
      <c r="EN543" s="599" t="str">
        <f ca="1">IF($EI543="","",VLOOKUP(EI543,Invoer!$F$15:$AU$1999,6,FALSE))</f>
        <v/>
      </c>
      <c r="EO543" s="599" t="str">
        <f ca="1">IF(EI543="","",VLOOKUP(EI543,Invoer!$F$15:$AU$1999,9,FALSE))</f>
        <v/>
      </c>
      <c r="EP543" s="599" t="str">
        <f ca="1">IF(EI543="","",VLOOKUP(EI543,Invoer!$F$15:$AU$1999,10,FALSE))</f>
        <v/>
      </c>
      <c r="EQ543" s="599" t="str">
        <f ca="1">IF(EI543="","",VLOOKUP(EI543,Invoer!$F$15:$AU$1999,11,FALSE))</f>
        <v/>
      </c>
      <c r="ER543" s="662" t="str">
        <f ca="1">IF(EI543="","",VLOOKUP(EI543,Invoer!CQ:CS,3,FALSE))</f>
        <v/>
      </c>
      <c r="ES543" s="662" t="str">
        <f t="shared" ca="1" si="271"/>
        <v/>
      </c>
      <c r="ET543" s="513" t="str">
        <f t="shared" ca="1" si="272"/>
        <v/>
      </c>
      <c r="EU543" s="112" t="str">
        <f t="shared" ca="1" si="273"/>
        <v/>
      </c>
      <c r="EV543" s="83" t="s">
        <v>160</v>
      </c>
      <c r="EW543" s="682" t="str">
        <f t="shared" ca="1" si="274"/>
        <v/>
      </c>
      <c r="EX543" s="662" t="str">
        <f t="shared" ca="1" si="275"/>
        <v/>
      </c>
      <c r="EY543"/>
      <c r="EZ543" s="56" t="e">
        <f t="shared" ca="1" si="283"/>
        <v>#VALUE!</v>
      </c>
      <c r="FA543" s="56" t="e">
        <f t="shared" ca="1" si="284"/>
        <v>#VALUE!</v>
      </c>
      <c r="FE543"/>
      <c r="FI543"/>
      <c r="FJ543"/>
    </row>
    <row r="544" spans="29:166" ht="12" customHeight="1" x14ac:dyDescent="0.2">
      <c r="AC544" s="435" t="str">
        <f>IF($AC$7&lt;3,Invoer!DR549,IF($AC$7=3,Invoer!BT549,"x"))</f>
        <v>x</v>
      </c>
      <c r="AD544" s="599" t="str">
        <f t="shared" si="276"/>
        <v/>
      </c>
      <c r="AE544" s="673" t="str">
        <f>IF($AD544="","",VLOOKUP(AD544,Invoer!$F$15:$AU$1999,2,FALSE))</f>
        <v/>
      </c>
      <c r="AF544" s="599" t="str">
        <f t="shared" si="277"/>
        <v/>
      </c>
      <c r="AG544" s="599" t="str">
        <f>IF($AD544="","",VLOOKUP(AD544,Invoer!$F$15:$AU$1999,3,FALSE))</f>
        <v/>
      </c>
      <c r="AH544" s="599" t="str">
        <f>IF($AD544="","",IF(AG544&lt;&gt;"Liq","",VLOOKUP(AD544,Invoer!$F$15:$AU$1999,4,FALSE)))</f>
        <v/>
      </c>
      <c r="AI544" s="677" t="str">
        <f>IF($AD544="","",VLOOKUP(AD544,Invoer!$F$15:$AU$1999,5,FALSE))</f>
        <v/>
      </c>
      <c r="AJ544" s="599" t="str">
        <f>IF($AD544="","",VLOOKUP(AD544,Invoer!$F$15:$AU$1999,6,FALSE))</f>
        <v/>
      </c>
      <c r="AK544" s="599" t="str">
        <f>IF($AD544="","",VLOOKUP(AD544,Invoer!$F$15:$AU$1999,9,FALSE))</f>
        <v/>
      </c>
      <c r="AL544" s="599" t="str">
        <f>IF($AD544="","",VLOOKUP(AD544,Invoer!$F$15:$AU$1999,10,FALSE))</f>
        <v/>
      </c>
      <c r="AM544" s="599" t="str">
        <f>IF($AD544="","",VLOOKUP(AD544,Invoer!$F$15:$BB$1999,14,FALSE))</f>
        <v/>
      </c>
      <c r="AN544" s="599" t="str">
        <f>IF($AD544="","",VLOOKUP(AD544,Invoer!$F$15:$AU$1999,11,FALSE))</f>
        <v/>
      </c>
      <c r="AO544" s="662" t="str">
        <f>IF($AD544="","",VLOOKUP(AD544,Invoer!$F$15:$AU$1999,15,FALSE))</f>
        <v/>
      </c>
      <c r="AP544" s="599" t="str">
        <f>IF($AD544="","",VLOOKUP(AD544,Invoer!$F$15:$AU$1999,19,FALSE))</f>
        <v/>
      </c>
      <c r="AQ544" s="662" t="str">
        <f>IF($AD544="","",VLOOKUP(AD544,Invoer!$F$15:$AU$1999,24,FALSE))</f>
        <v/>
      </c>
      <c r="AR544" s="662" t="str">
        <f>IF($AD544="","",VLOOKUP(AD544,Invoer!$F$15:$AU$1999,17,FALSE))</f>
        <v/>
      </c>
      <c r="AS544" s="678" t="str">
        <f t="shared" si="285"/>
        <v/>
      </c>
      <c r="AT544" s="676" t="str">
        <f t="shared" si="265"/>
        <v/>
      </c>
      <c r="AU544" s="77" t="e">
        <f t="shared" si="266"/>
        <v>#VALUE!</v>
      </c>
      <c r="AW544" s="57"/>
      <c r="AX544" s="57"/>
      <c r="BA544" s="83" t="e">
        <f ca="1">Invoer!DW549</f>
        <v>#N/A</v>
      </c>
      <c r="BB544" s="599" t="str">
        <f t="shared" ca="1" si="278"/>
        <v/>
      </c>
      <c r="BC544" s="673" t="str">
        <f ca="1">IF($BB544="","",VLOOKUP(BB544,Invoer!$F$15:$AU$1999,2,FALSE))</f>
        <v/>
      </c>
      <c r="BD544" s="599" t="str">
        <f t="shared" ca="1" si="279"/>
        <v/>
      </c>
      <c r="BE544" s="599" t="str">
        <f ca="1">IF($BB544="","",VLOOKUP(BB544,Invoer!$F$15:$AU$1999,5,FALSE))</f>
        <v/>
      </c>
      <c r="BF544" s="599" t="str">
        <f ca="1">IF($BB544="","",VLOOKUP(BB544,Invoer!$F$15:$AU$1999,6,FALSE))</f>
        <v/>
      </c>
      <c r="BG544" s="599" t="str">
        <f ca="1">IF($BB544="","",VLOOKUP(BB544,Invoer!$F$15:$AU$1999,9,FALSE))</f>
        <v/>
      </c>
      <c r="BH544" s="599" t="str">
        <f ca="1">IF($BB544="","",VLOOKUP(BB544,Invoer!$F$15:$AU$1999,10,FALSE))</f>
        <v/>
      </c>
      <c r="BI544" s="599" t="str">
        <f ca="1">IF($BB544="","",VLOOKUP(BB544,Invoer!$F$15:$BB$1999,14,FALSE))</f>
        <v/>
      </c>
      <c r="BJ544" s="599" t="str">
        <f ca="1">IF($BB544="","",VLOOKUP(BB544,Invoer!$F$15:$AU$1999,11,FALSE))</f>
        <v/>
      </c>
      <c r="BK544" s="662" t="str">
        <f t="shared" ca="1" si="280"/>
        <v/>
      </c>
      <c r="BL544" s="662" t="str">
        <f t="shared" ca="1" si="281"/>
        <v/>
      </c>
      <c r="BM544" s="679" t="str">
        <f t="shared" ca="1" si="282"/>
        <v/>
      </c>
      <c r="BN544" s="662" t="str">
        <f t="shared" ca="1" si="288"/>
        <v/>
      </c>
      <c r="BO544" s="662" t="str">
        <f ca="1">IF($BB544="","",VLOOKUP(BB544,Invoer!$F$15:$AU$1999,15,FALSE))</f>
        <v/>
      </c>
      <c r="BP544" s="662" t="str">
        <f ca="1">IF($BB544="","",VLOOKUP(BB544,Invoer!$F$15:$AU$1999,24,FALSE))</f>
        <v/>
      </c>
      <c r="BQ544" s="662" t="str">
        <f ca="1">IF($BB544="","",VLOOKUP(BB544,Invoer!$F$15:$AU$1999,17,FALSE))</f>
        <v/>
      </c>
      <c r="BS544" s="73" t="e">
        <f t="shared" ca="1" si="286"/>
        <v>#VALUE!</v>
      </c>
      <c r="BT544" s="57" t="str">
        <f t="shared" ca="1" si="287"/>
        <v/>
      </c>
      <c r="DO544" s="61" t="e">
        <f ca="1">IF($DN$4&lt;3,Invoer!EB549,Invoer!EA549)</f>
        <v>#N/A</v>
      </c>
      <c r="DP544" s="599" t="str">
        <f t="shared" ca="1" si="267"/>
        <v/>
      </c>
      <c r="DQ544" s="673" t="str">
        <f ca="1">IF($DP544="","",VLOOKUP(DP544,Invoer!$F$15:$AU$1999,2,FALSE))</f>
        <v/>
      </c>
      <c r="DR544" s="599" t="str">
        <f t="shared" ca="1" si="268"/>
        <v/>
      </c>
      <c r="DS544" s="599" t="str">
        <f ca="1">IF($DP544="","",VLOOKUP(DP544,Invoer!$F$15:$AU$1999,3,FALSE))</f>
        <v/>
      </c>
      <c r="DT544" s="599" t="str">
        <f ca="1">IF($DP544="","",IF(DS544&lt;&gt;"Liq","",VLOOKUP(DP544,Invoer!$F$15:$AU$1999,4,FALSE)))</f>
        <v/>
      </c>
      <c r="DU544" s="599" t="str">
        <f ca="1">IF($DP544="","",VLOOKUP(DP544,Invoer!$F$15:$AU$1999,5,FALSE))</f>
        <v/>
      </c>
      <c r="DV544" s="599" t="str">
        <f ca="1">IF($DP544="","",VLOOKUP(DP544,Invoer!$F$15:$AU$1999,6,FALSE))</f>
        <v/>
      </c>
      <c r="DW544" s="599" t="str">
        <f ca="1">IF($DP544="","",VLOOKUP(DP544,Invoer!$F$15:$AU$1999,9,FALSE))</f>
        <v/>
      </c>
      <c r="DX544" s="599" t="str">
        <f ca="1">IF($DP544="","",VLOOKUP(DP544,Invoer!$F$15:$AU$1999,10,FALSE))</f>
        <v/>
      </c>
      <c r="DY544" s="595" t="str">
        <f ca="1">IF($DP544="","",VLOOKUP(DP544,Invoer!$F$15:$AU$1999,11,FALSE))</f>
        <v/>
      </c>
      <c r="DZ544" s="662" t="str">
        <f ca="1">IF($DP544="","",IF($DN$4&gt;2,"",VLOOKUP(DP544,Invoer!CQ:CS,3,FALSE)))</f>
        <v/>
      </c>
      <c r="EA544" s="541" t="str">
        <f ca="1">IF($DP544="","",IF(ISERROR(DQ544),0,IF($DN$4&lt;3,"",VLOOKUP(DP544,Invoer!$F$15:$AU$1999,15,FALSE))))</f>
        <v/>
      </c>
      <c r="EB544" s="595" t="str">
        <f ca="1">IF($DP544="","",IF($DN$4&lt;3,"",VLOOKUP(DP544,Invoer!$F$15:$AU$1999,19,FALSE)))</f>
        <v/>
      </c>
      <c r="EC544" s="541" t="str">
        <f ca="1">IF($DP544="","",IF(ISERROR(DQ544),0,IF($DN$4&lt;3,"",VLOOKUP(DP544,Invoer!$F$15:$AU$1999,24,FALSE))))</f>
        <v/>
      </c>
      <c r="ED544" s="541" t="str">
        <f ca="1">IF($DP544="","",IF(ISERROR(DQ544),0,IF($DN$4&lt;3,"",VLOOKUP(DP544,Invoer!$F$15:$AU$1999,17,FALSE))))</f>
        <v/>
      </c>
      <c r="EH544" s="89" t="e">
        <f ca="1">Invoer!CP549</f>
        <v>#N/A</v>
      </c>
      <c r="EI544" s="599" t="str">
        <f t="shared" ca="1" si="269"/>
        <v/>
      </c>
      <c r="EJ544" s="673" t="str">
        <f ca="1">IF(EI544="","",VLOOKUP(EI544,Invoer!$F$15:$AU$1999,2,FALSE))</f>
        <v/>
      </c>
      <c r="EK544" s="599" t="str">
        <f t="shared" ca="1" si="270"/>
        <v/>
      </c>
      <c r="EL544" s="599" t="str">
        <f ca="1">IF($EI544="","",VLOOKUP(EI544,Invoer!$F$15:$AU$1999,3,FALSE))</f>
        <v/>
      </c>
      <c r="EM544" s="599" t="str">
        <f ca="1">IF($EI544="","",IF(EL544&lt;&gt;"Liq","",VLOOKUP(EI544,Invoer!$F$15:$AU$1999,4,FALSE)))</f>
        <v/>
      </c>
      <c r="EN544" s="599" t="str">
        <f ca="1">IF($EI544="","",VLOOKUP(EI544,Invoer!$F$15:$AU$1999,6,FALSE))</f>
        <v/>
      </c>
      <c r="EO544" s="599" t="str">
        <f ca="1">IF(EI544="","",VLOOKUP(EI544,Invoer!$F$15:$AU$1999,9,FALSE))</f>
        <v/>
      </c>
      <c r="EP544" s="599" t="str">
        <f ca="1">IF(EI544="","",VLOOKUP(EI544,Invoer!$F$15:$AU$1999,10,FALSE))</f>
        <v/>
      </c>
      <c r="EQ544" s="599" t="str">
        <f ca="1">IF(EI544="","",VLOOKUP(EI544,Invoer!$F$15:$AU$1999,11,FALSE))</f>
        <v/>
      </c>
      <c r="ER544" s="662" t="str">
        <f ca="1">IF(EI544="","",VLOOKUP(EI544,Invoer!CQ:CS,3,FALSE))</f>
        <v/>
      </c>
      <c r="ES544" s="662" t="str">
        <f t="shared" ca="1" si="271"/>
        <v/>
      </c>
      <c r="ET544" s="513" t="str">
        <f t="shared" ca="1" si="272"/>
        <v/>
      </c>
      <c r="EU544" s="112" t="str">
        <f t="shared" ca="1" si="273"/>
        <v/>
      </c>
      <c r="EV544" s="83" t="s">
        <v>160</v>
      </c>
      <c r="EW544" s="682" t="str">
        <f t="shared" ca="1" si="274"/>
        <v/>
      </c>
      <c r="EX544" s="662" t="str">
        <f t="shared" ca="1" si="275"/>
        <v/>
      </c>
      <c r="EY544"/>
      <c r="EZ544" s="56" t="e">
        <f t="shared" ca="1" si="283"/>
        <v>#VALUE!</v>
      </c>
      <c r="FA544" s="56" t="e">
        <f t="shared" ca="1" si="284"/>
        <v>#VALUE!</v>
      </c>
      <c r="FE544"/>
      <c r="FI544"/>
      <c r="FJ544"/>
    </row>
    <row r="545" spans="29:166" ht="12" customHeight="1" x14ac:dyDescent="0.2">
      <c r="AC545" s="435" t="str">
        <f>IF($AC$7&lt;3,Invoer!DR550,IF($AC$7=3,Invoer!BT550,"x"))</f>
        <v>x</v>
      </c>
      <c r="AD545" s="599" t="str">
        <f t="shared" si="276"/>
        <v/>
      </c>
      <c r="AE545" s="673" t="str">
        <f>IF($AD545="","",VLOOKUP(AD545,Invoer!$F$15:$AU$1999,2,FALSE))</f>
        <v/>
      </c>
      <c r="AF545" s="599" t="str">
        <f t="shared" si="277"/>
        <v/>
      </c>
      <c r="AG545" s="599" t="str">
        <f>IF($AD545="","",VLOOKUP(AD545,Invoer!$F$15:$AU$1999,3,FALSE))</f>
        <v/>
      </c>
      <c r="AH545" s="599" t="str">
        <f>IF($AD545="","",IF(AG545&lt;&gt;"Liq","",VLOOKUP(AD545,Invoer!$F$15:$AU$1999,4,FALSE)))</f>
        <v/>
      </c>
      <c r="AI545" s="677" t="str">
        <f>IF($AD545="","",VLOOKUP(AD545,Invoer!$F$15:$AU$1999,5,FALSE))</f>
        <v/>
      </c>
      <c r="AJ545" s="599" t="str">
        <f>IF($AD545="","",VLOOKUP(AD545,Invoer!$F$15:$AU$1999,6,FALSE))</f>
        <v/>
      </c>
      <c r="AK545" s="599" t="str">
        <f>IF($AD545="","",VLOOKUP(AD545,Invoer!$F$15:$AU$1999,9,FALSE))</f>
        <v/>
      </c>
      <c r="AL545" s="599" t="str">
        <f>IF($AD545="","",VLOOKUP(AD545,Invoer!$F$15:$AU$1999,10,FALSE))</f>
        <v/>
      </c>
      <c r="AM545" s="599" t="str">
        <f>IF($AD545="","",VLOOKUP(AD545,Invoer!$F$15:$BB$1999,14,FALSE))</f>
        <v/>
      </c>
      <c r="AN545" s="599" t="str">
        <f>IF($AD545="","",VLOOKUP(AD545,Invoer!$F$15:$AU$1999,11,FALSE))</f>
        <v/>
      </c>
      <c r="AO545" s="662" t="str">
        <f>IF($AD545="","",VLOOKUP(AD545,Invoer!$F$15:$AU$1999,15,FALSE))</f>
        <v/>
      </c>
      <c r="AP545" s="599" t="str">
        <f>IF($AD545="","",VLOOKUP(AD545,Invoer!$F$15:$AU$1999,19,FALSE))</f>
        <v/>
      </c>
      <c r="AQ545" s="662" t="str">
        <f>IF($AD545="","",VLOOKUP(AD545,Invoer!$F$15:$AU$1999,24,FALSE))</f>
        <v/>
      </c>
      <c r="AR545" s="662" t="str">
        <f>IF($AD545="","",VLOOKUP(AD545,Invoer!$F$15:$AU$1999,17,FALSE))</f>
        <v/>
      </c>
      <c r="AS545" s="678" t="str">
        <f t="shared" si="285"/>
        <v/>
      </c>
      <c r="AT545" s="676" t="str">
        <f t="shared" si="265"/>
        <v/>
      </c>
      <c r="AU545" s="77" t="e">
        <f t="shared" si="266"/>
        <v>#VALUE!</v>
      </c>
      <c r="AW545" s="57"/>
      <c r="AX545" s="57"/>
      <c r="BA545" s="83" t="e">
        <f ca="1">Invoer!DW550</f>
        <v>#N/A</v>
      </c>
      <c r="BB545" s="599" t="str">
        <f t="shared" ca="1" si="278"/>
        <v/>
      </c>
      <c r="BC545" s="673" t="str">
        <f ca="1">IF($BB545="","",VLOOKUP(BB545,Invoer!$F$15:$AU$1999,2,FALSE))</f>
        <v/>
      </c>
      <c r="BD545" s="599" t="str">
        <f t="shared" ca="1" si="279"/>
        <v/>
      </c>
      <c r="BE545" s="599" t="str">
        <f ca="1">IF($BB545="","",VLOOKUP(BB545,Invoer!$F$15:$AU$1999,5,FALSE))</f>
        <v/>
      </c>
      <c r="BF545" s="599" t="str">
        <f ca="1">IF($BB545="","",VLOOKUP(BB545,Invoer!$F$15:$AU$1999,6,FALSE))</f>
        <v/>
      </c>
      <c r="BG545" s="599" t="str">
        <f ca="1">IF($BB545="","",VLOOKUP(BB545,Invoer!$F$15:$AU$1999,9,FALSE))</f>
        <v/>
      </c>
      <c r="BH545" s="599" t="str">
        <f ca="1">IF($BB545="","",VLOOKUP(BB545,Invoer!$F$15:$AU$1999,10,FALSE))</f>
        <v/>
      </c>
      <c r="BI545" s="599" t="str">
        <f ca="1">IF($BB545="","",VLOOKUP(BB545,Invoer!$F$15:$BB$1999,14,FALSE))</f>
        <v/>
      </c>
      <c r="BJ545" s="599" t="str">
        <f ca="1">IF($BB545="","",VLOOKUP(BB545,Invoer!$F$15:$AU$1999,11,FALSE))</f>
        <v/>
      </c>
      <c r="BK545" s="662" t="str">
        <f t="shared" ca="1" si="280"/>
        <v/>
      </c>
      <c r="BL545" s="662" t="str">
        <f t="shared" ca="1" si="281"/>
        <v/>
      </c>
      <c r="BM545" s="679" t="str">
        <f t="shared" ca="1" si="282"/>
        <v/>
      </c>
      <c r="BN545" s="662" t="str">
        <f t="shared" ca="1" si="288"/>
        <v/>
      </c>
      <c r="BO545" s="662" t="str">
        <f ca="1">IF($BB545="","",VLOOKUP(BB545,Invoer!$F$15:$AU$1999,15,FALSE))</f>
        <v/>
      </c>
      <c r="BP545" s="662" t="str">
        <f ca="1">IF($BB545="","",VLOOKUP(BB545,Invoer!$F$15:$AU$1999,24,FALSE))</f>
        <v/>
      </c>
      <c r="BQ545" s="662" t="str">
        <f ca="1">IF($BB545="","",VLOOKUP(BB545,Invoer!$F$15:$AU$1999,17,FALSE))</f>
        <v/>
      </c>
      <c r="BS545" s="73" t="e">
        <f t="shared" ca="1" si="286"/>
        <v>#VALUE!</v>
      </c>
      <c r="BT545" s="57" t="str">
        <f t="shared" ca="1" si="287"/>
        <v/>
      </c>
      <c r="DO545" s="61" t="e">
        <f ca="1">IF($DN$4&lt;3,Invoer!EB550,Invoer!EA550)</f>
        <v>#N/A</v>
      </c>
      <c r="DP545" s="599" t="str">
        <f t="shared" ca="1" si="267"/>
        <v/>
      </c>
      <c r="DQ545" s="673" t="str">
        <f ca="1">IF($DP545="","",VLOOKUP(DP545,Invoer!$F$15:$AU$1999,2,FALSE))</f>
        <v/>
      </c>
      <c r="DR545" s="599" t="str">
        <f t="shared" ca="1" si="268"/>
        <v/>
      </c>
      <c r="DS545" s="599" t="str">
        <f ca="1">IF($DP545="","",VLOOKUP(DP545,Invoer!$F$15:$AU$1999,3,FALSE))</f>
        <v/>
      </c>
      <c r="DT545" s="599" t="str">
        <f ca="1">IF($DP545="","",IF(DS545&lt;&gt;"Liq","",VLOOKUP(DP545,Invoer!$F$15:$AU$1999,4,FALSE)))</f>
        <v/>
      </c>
      <c r="DU545" s="599" t="str">
        <f ca="1">IF($DP545="","",VLOOKUP(DP545,Invoer!$F$15:$AU$1999,5,FALSE))</f>
        <v/>
      </c>
      <c r="DV545" s="599" t="str">
        <f ca="1">IF($DP545="","",VLOOKUP(DP545,Invoer!$F$15:$AU$1999,6,FALSE))</f>
        <v/>
      </c>
      <c r="DW545" s="599" t="str">
        <f ca="1">IF($DP545="","",VLOOKUP(DP545,Invoer!$F$15:$AU$1999,9,FALSE))</f>
        <v/>
      </c>
      <c r="DX545" s="599" t="str">
        <f ca="1">IF($DP545="","",VLOOKUP(DP545,Invoer!$F$15:$AU$1999,10,FALSE))</f>
        <v/>
      </c>
      <c r="DY545" s="595" t="str">
        <f ca="1">IF($DP545="","",VLOOKUP(DP545,Invoer!$F$15:$AU$1999,11,FALSE))</f>
        <v/>
      </c>
      <c r="DZ545" s="662" t="str">
        <f ca="1">IF($DP545="","",IF($DN$4&gt;2,"",VLOOKUP(DP545,Invoer!CQ:CS,3,FALSE)))</f>
        <v/>
      </c>
      <c r="EA545" s="541" t="str">
        <f ca="1">IF($DP545="","",IF(ISERROR(DQ545),0,IF($DN$4&lt;3,"",VLOOKUP(DP545,Invoer!$F$15:$AU$1999,15,FALSE))))</f>
        <v/>
      </c>
      <c r="EB545" s="595" t="str">
        <f ca="1">IF($DP545="","",IF($DN$4&lt;3,"",VLOOKUP(DP545,Invoer!$F$15:$AU$1999,19,FALSE)))</f>
        <v/>
      </c>
      <c r="EC545" s="541" t="str">
        <f ca="1">IF($DP545="","",IF(ISERROR(DQ545),0,IF($DN$4&lt;3,"",VLOOKUP(DP545,Invoer!$F$15:$AU$1999,24,FALSE))))</f>
        <v/>
      </c>
      <c r="ED545" s="541" t="str">
        <f ca="1">IF($DP545="","",IF(ISERROR(DQ545),0,IF($DN$4&lt;3,"",VLOOKUP(DP545,Invoer!$F$15:$AU$1999,17,FALSE))))</f>
        <v/>
      </c>
      <c r="EH545" s="89" t="e">
        <f ca="1">Invoer!CP550</f>
        <v>#N/A</v>
      </c>
      <c r="EI545" s="599" t="str">
        <f t="shared" ca="1" si="269"/>
        <v/>
      </c>
      <c r="EJ545" s="673" t="str">
        <f ca="1">IF(EI545="","",VLOOKUP(EI545,Invoer!$F$15:$AU$1999,2,FALSE))</f>
        <v/>
      </c>
      <c r="EK545" s="599" t="str">
        <f t="shared" ca="1" si="270"/>
        <v/>
      </c>
      <c r="EL545" s="599" t="str">
        <f ca="1">IF($EI545="","",VLOOKUP(EI545,Invoer!$F$15:$AU$1999,3,FALSE))</f>
        <v/>
      </c>
      <c r="EM545" s="599" t="str">
        <f ca="1">IF($EI545="","",IF(EL545&lt;&gt;"Liq","",VLOOKUP(EI545,Invoer!$F$15:$AU$1999,4,FALSE)))</f>
        <v/>
      </c>
      <c r="EN545" s="599" t="str">
        <f ca="1">IF($EI545="","",VLOOKUP(EI545,Invoer!$F$15:$AU$1999,6,FALSE))</f>
        <v/>
      </c>
      <c r="EO545" s="599" t="str">
        <f ca="1">IF(EI545="","",VLOOKUP(EI545,Invoer!$F$15:$AU$1999,9,FALSE))</f>
        <v/>
      </c>
      <c r="EP545" s="599" t="str">
        <f ca="1">IF(EI545="","",VLOOKUP(EI545,Invoer!$F$15:$AU$1999,10,FALSE))</f>
        <v/>
      </c>
      <c r="EQ545" s="599" t="str">
        <f ca="1">IF(EI545="","",VLOOKUP(EI545,Invoer!$F$15:$AU$1999,11,FALSE))</f>
        <v/>
      </c>
      <c r="ER545" s="662" t="str">
        <f ca="1">IF(EI545="","",VLOOKUP(EI545,Invoer!CQ:CS,3,FALSE))</f>
        <v/>
      </c>
      <c r="ES545" s="662" t="str">
        <f t="shared" ca="1" si="271"/>
        <v/>
      </c>
      <c r="ET545" s="513" t="str">
        <f t="shared" ca="1" si="272"/>
        <v/>
      </c>
      <c r="EU545" s="112" t="str">
        <f t="shared" ca="1" si="273"/>
        <v/>
      </c>
      <c r="EV545" s="83" t="s">
        <v>160</v>
      </c>
      <c r="EW545" s="682" t="str">
        <f t="shared" ca="1" si="274"/>
        <v/>
      </c>
      <c r="EX545" s="662" t="str">
        <f t="shared" ca="1" si="275"/>
        <v/>
      </c>
      <c r="EY545"/>
      <c r="EZ545" s="56" t="e">
        <f t="shared" ca="1" si="283"/>
        <v>#VALUE!</v>
      </c>
      <c r="FA545" s="56" t="e">
        <f t="shared" ca="1" si="284"/>
        <v>#VALUE!</v>
      </c>
      <c r="FE545"/>
      <c r="FI545"/>
      <c r="FJ545"/>
    </row>
    <row r="546" spans="29:166" ht="12" customHeight="1" x14ac:dyDescent="0.2">
      <c r="AC546" s="435" t="str">
        <f>IF($AC$7&lt;3,Invoer!DR551,IF($AC$7=3,Invoer!BT551,"x"))</f>
        <v>x</v>
      </c>
      <c r="AD546" s="599" t="str">
        <f t="shared" si="276"/>
        <v/>
      </c>
      <c r="AE546" s="673" t="str">
        <f>IF($AD546="","",VLOOKUP(AD546,Invoer!$F$15:$AU$1999,2,FALSE))</f>
        <v/>
      </c>
      <c r="AF546" s="599" t="str">
        <f t="shared" si="277"/>
        <v/>
      </c>
      <c r="AG546" s="599" t="str">
        <f>IF($AD546="","",VLOOKUP(AD546,Invoer!$F$15:$AU$1999,3,FALSE))</f>
        <v/>
      </c>
      <c r="AH546" s="599" t="str">
        <f>IF($AD546="","",IF(AG546&lt;&gt;"Liq","",VLOOKUP(AD546,Invoer!$F$15:$AU$1999,4,FALSE)))</f>
        <v/>
      </c>
      <c r="AI546" s="677" t="str">
        <f>IF($AD546="","",VLOOKUP(AD546,Invoer!$F$15:$AU$1999,5,FALSE))</f>
        <v/>
      </c>
      <c r="AJ546" s="599" t="str">
        <f>IF($AD546="","",VLOOKUP(AD546,Invoer!$F$15:$AU$1999,6,FALSE))</f>
        <v/>
      </c>
      <c r="AK546" s="599" t="str">
        <f>IF($AD546="","",VLOOKUP(AD546,Invoer!$F$15:$AU$1999,9,FALSE))</f>
        <v/>
      </c>
      <c r="AL546" s="599" t="str">
        <f>IF($AD546="","",VLOOKUP(AD546,Invoer!$F$15:$AU$1999,10,FALSE))</f>
        <v/>
      </c>
      <c r="AM546" s="599" t="str">
        <f>IF($AD546="","",VLOOKUP(AD546,Invoer!$F$15:$BB$1999,14,FALSE))</f>
        <v/>
      </c>
      <c r="AN546" s="599" t="str">
        <f>IF($AD546="","",VLOOKUP(AD546,Invoer!$F$15:$AU$1999,11,FALSE))</f>
        <v/>
      </c>
      <c r="AO546" s="662" t="str">
        <f>IF($AD546="","",VLOOKUP(AD546,Invoer!$F$15:$AU$1999,15,FALSE))</f>
        <v/>
      </c>
      <c r="AP546" s="599" t="str">
        <f>IF($AD546="","",VLOOKUP(AD546,Invoer!$F$15:$AU$1999,19,FALSE))</f>
        <v/>
      </c>
      <c r="AQ546" s="662" t="str">
        <f>IF($AD546="","",VLOOKUP(AD546,Invoer!$F$15:$AU$1999,24,FALSE))</f>
        <v/>
      </c>
      <c r="AR546" s="662" t="str">
        <f>IF($AD546="","",VLOOKUP(AD546,Invoer!$F$15:$AU$1999,17,FALSE))</f>
        <v/>
      </c>
      <c r="AS546" s="678" t="str">
        <f t="shared" si="285"/>
        <v/>
      </c>
      <c r="AT546" s="676" t="str">
        <f t="shared" si="265"/>
        <v/>
      </c>
      <c r="AU546" s="77" t="e">
        <f t="shared" si="266"/>
        <v>#VALUE!</v>
      </c>
      <c r="AW546" s="57"/>
      <c r="AX546" s="57"/>
      <c r="BA546" s="83" t="e">
        <f ca="1">Invoer!DW551</f>
        <v>#N/A</v>
      </c>
      <c r="BB546" s="599" t="str">
        <f t="shared" ca="1" si="278"/>
        <v/>
      </c>
      <c r="BC546" s="673" t="str">
        <f ca="1">IF($BB546="","",VLOOKUP(BB546,Invoer!$F$15:$AU$1999,2,FALSE))</f>
        <v/>
      </c>
      <c r="BD546" s="599" t="str">
        <f t="shared" ca="1" si="279"/>
        <v/>
      </c>
      <c r="BE546" s="599" t="str">
        <f ca="1">IF($BB546="","",VLOOKUP(BB546,Invoer!$F$15:$AU$1999,5,FALSE))</f>
        <v/>
      </c>
      <c r="BF546" s="599" t="str">
        <f ca="1">IF($BB546="","",VLOOKUP(BB546,Invoer!$F$15:$AU$1999,6,FALSE))</f>
        <v/>
      </c>
      <c r="BG546" s="599" t="str">
        <f ca="1">IF($BB546="","",VLOOKUP(BB546,Invoer!$F$15:$AU$1999,9,FALSE))</f>
        <v/>
      </c>
      <c r="BH546" s="599" t="str">
        <f ca="1">IF($BB546="","",VLOOKUP(BB546,Invoer!$F$15:$AU$1999,10,FALSE))</f>
        <v/>
      </c>
      <c r="BI546" s="599" t="str">
        <f ca="1">IF($BB546="","",VLOOKUP(BB546,Invoer!$F$15:$BB$1999,14,FALSE))</f>
        <v/>
      </c>
      <c r="BJ546" s="599" t="str">
        <f ca="1">IF($BB546="","",VLOOKUP(BB546,Invoer!$F$15:$AU$1999,11,FALSE))</f>
        <v/>
      </c>
      <c r="BK546" s="662" t="str">
        <f t="shared" ca="1" si="280"/>
        <v/>
      </c>
      <c r="BL546" s="662" t="str">
        <f t="shared" ca="1" si="281"/>
        <v/>
      </c>
      <c r="BM546" s="679" t="str">
        <f t="shared" ca="1" si="282"/>
        <v/>
      </c>
      <c r="BN546" s="662" t="str">
        <f t="shared" ca="1" si="288"/>
        <v/>
      </c>
      <c r="BO546" s="662" t="str">
        <f ca="1">IF($BB546="","",VLOOKUP(BB546,Invoer!$F$15:$AU$1999,15,FALSE))</f>
        <v/>
      </c>
      <c r="BP546" s="662" t="str">
        <f ca="1">IF($BB546="","",VLOOKUP(BB546,Invoer!$F$15:$AU$1999,24,FALSE))</f>
        <v/>
      </c>
      <c r="BQ546" s="662" t="str">
        <f ca="1">IF($BB546="","",VLOOKUP(BB546,Invoer!$F$15:$AU$1999,17,FALSE))</f>
        <v/>
      </c>
      <c r="BS546" s="73" t="e">
        <f t="shared" ca="1" si="286"/>
        <v>#VALUE!</v>
      </c>
      <c r="BT546" s="57" t="str">
        <f t="shared" ca="1" si="287"/>
        <v/>
      </c>
      <c r="DO546" s="61" t="e">
        <f ca="1">IF($DN$4&lt;3,Invoer!EB551,Invoer!EA551)</f>
        <v>#N/A</v>
      </c>
      <c r="DP546" s="599" t="str">
        <f t="shared" ca="1" si="267"/>
        <v/>
      </c>
      <c r="DQ546" s="673" t="str">
        <f ca="1">IF($DP546="","",VLOOKUP(DP546,Invoer!$F$15:$AU$1999,2,FALSE))</f>
        <v/>
      </c>
      <c r="DR546" s="599" t="str">
        <f t="shared" ca="1" si="268"/>
        <v/>
      </c>
      <c r="DS546" s="599" t="str">
        <f ca="1">IF($DP546="","",VLOOKUP(DP546,Invoer!$F$15:$AU$1999,3,FALSE))</f>
        <v/>
      </c>
      <c r="DT546" s="599" t="str">
        <f ca="1">IF($DP546="","",IF(DS546&lt;&gt;"Liq","",VLOOKUP(DP546,Invoer!$F$15:$AU$1999,4,FALSE)))</f>
        <v/>
      </c>
      <c r="DU546" s="599" t="str">
        <f ca="1">IF($DP546="","",VLOOKUP(DP546,Invoer!$F$15:$AU$1999,5,FALSE))</f>
        <v/>
      </c>
      <c r="DV546" s="599" t="str">
        <f ca="1">IF($DP546="","",VLOOKUP(DP546,Invoer!$F$15:$AU$1999,6,FALSE))</f>
        <v/>
      </c>
      <c r="DW546" s="599" t="str">
        <f ca="1">IF($DP546="","",VLOOKUP(DP546,Invoer!$F$15:$AU$1999,9,FALSE))</f>
        <v/>
      </c>
      <c r="DX546" s="599" t="str">
        <f ca="1">IF($DP546="","",VLOOKUP(DP546,Invoer!$F$15:$AU$1999,10,FALSE))</f>
        <v/>
      </c>
      <c r="DY546" s="595" t="str">
        <f ca="1">IF($DP546="","",VLOOKUP(DP546,Invoer!$F$15:$AU$1999,11,FALSE))</f>
        <v/>
      </c>
      <c r="DZ546" s="662" t="str">
        <f ca="1">IF($DP546="","",IF($DN$4&gt;2,"",VLOOKUP(DP546,Invoer!CQ:CS,3,FALSE)))</f>
        <v/>
      </c>
      <c r="EA546" s="541" t="str">
        <f ca="1">IF($DP546="","",IF(ISERROR(DQ546),0,IF($DN$4&lt;3,"",VLOOKUP(DP546,Invoer!$F$15:$AU$1999,15,FALSE))))</f>
        <v/>
      </c>
      <c r="EB546" s="595" t="str">
        <f ca="1">IF($DP546="","",IF($DN$4&lt;3,"",VLOOKUP(DP546,Invoer!$F$15:$AU$1999,19,FALSE)))</f>
        <v/>
      </c>
      <c r="EC546" s="541" t="str">
        <f ca="1">IF($DP546="","",IF(ISERROR(DQ546),0,IF($DN$4&lt;3,"",VLOOKUP(DP546,Invoer!$F$15:$AU$1999,24,FALSE))))</f>
        <v/>
      </c>
      <c r="ED546" s="541" t="str">
        <f ca="1">IF($DP546="","",IF(ISERROR(DQ546),0,IF($DN$4&lt;3,"",VLOOKUP(DP546,Invoer!$F$15:$AU$1999,17,FALSE))))</f>
        <v/>
      </c>
      <c r="EH546" s="89" t="e">
        <f ca="1">Invoer!CP551</f>
        <v>#N/A</v>
      </c>
      <c r="EI546" s="599" t="str">
        <f t="shared" ca="1" si="269"/>
        <v/>
      </c>
      <c r="EJ546" s="673" t="str">
        <f ca="1">IF(EI546="","",VLOOKUP(EI546,Invoer!$F$15:$AU$1999,2,FALSE))</f>
        <v/>
      </c>
      <c r="EK546" s="599" t="str">
        <f t="shared" ca="1" si="270"/>
        <v/>
      </c>
      <c r="EL546" s="599" t="str">
        <f ca="1">IF($EI546="","",VLOOKUP(EI546,Invoer!$F$15:$AU$1999,3,FALSE))</f>
        <v/>
      </c>
      <c r="EM546" s="599" t="str">
        <f ca="1">IF($EI546="","",IF(EL546&lt;&gt;"Liq","",VLOOKUP(EI546,Invoer!$F$15:$AU$1999,4,FALSE)))</f>
        <v/>
      </c>
      <c r="EN546" s="599" t="str">
        <f ca="1">IF($EI546="","",VLOOKUP(EI546,Invoer!$F$15:$AU$1999,6,FALSE))</f>
        <v/>
      </c>
      <c r="EO546" s="599" t="str">
        <f ca="1">IF(EI546="","",VLOOKUP(EI546,Invoer!$F$15:$AU$1999,9,FALSE))</f>
        <v/>
      </c>
      <c r="EP546" s="599" t="str">
        <f ca="1">IF(EI546="","",VLOOKUP(EI546,Invoer!$F$15:$AU$1999,10,FALSE))</f>
        <v/>
      </c>
      <c r="EQ546" s="599" t="str">
        <f ca="1">IF(EI546="","",VLOOKUP(EI546,Invoer!$F$15:$AU$1999,11,FALSE))</f>
        <v/>
      </c>
      <c r="ER546" s="662" t="str">
        <f ca="1">IF(EI546="","",VLOOKUP(EI546,Invoer!CQ:CS,3,FALSE))</f>
        <v/>
      </c>
      <c r="ES546" s="662" t="str">
        <f t="shared" ca="1" si="271"/>
        <v/>
      </c>
      <c r="ET546" s="513" t="str">
        <f t="shared" ca="1" si="272"/>
        <v/>
      </c>
      <c r="EU546" s="112" t="str">
        <f t="shared" ca="1" si="273"/>
        <v/>
      </c>
      <c r="EV546" s="83" t="s">
        <v>160</v>
      </c>
      <c r="EW546" s="682" t="str">
        <f t="shared" ca="1" si="274"/>
        <v/>
      </c>
      <c r="EX546" s="662" t="str">
        <f t="shared" ca="1" si="275"/>
        <v/>
      </c>
      <c r="EY546"/>
      <c r="EZ546" s="56" t="e">
        <f t="shared" ca="1" si="283"/>
        <v>#VALUE!</v>
      </c>
      <c r="FA546" s="56" t="e">
        <f t="shared" ca="1" si="284"/>
        <v>#VALUE!</v>
      </c>
      <c r="FE546"/>
      <c r="FI546"/>
      <c r="FJ546"/>
    </row>
    <row r="547" spans="29:166" ht="12" customHeight="1" x14ac:dyDescent="0.2">
      <c r="AC547" s="435" t="str">
        <f>IF($AC$7&lt;3,Invoer!DR552,IF($AC$7=3,Invoer!BT552,"x"))</f>
        <v>x</v>
      </c>
      <c r="AD547" s="599" t="str">
        <f t="shared" si="276"/>
        <v/>
      </c>
      <c r="AE547" s="673" t="str">
        <f>IF($AD547="","",VLOOKUP(AD547,Invoer!$F$15:$AU$1999,2,FALSE))</f>
        <v/>
      </c>
      <c r="AF547" s="599" t="str">
        <f t="shared" si="277"/>
        <v/>
      </c>
      <c r="AG547" s="599" t="str">
        <f>IF($AD547="","",VLOOKUP(AD547,Invoer!$F$15:$AU$1999,3,FALSE))</f>
        <v/>
      </c>
      <c r="AH547" s="599" t="str">
        <f>IF($AD547="","",IF(AG547&lt;&gt;"Liq","",VLOOKUP(AD547,Invoer!$F$15:$AU$1999,4,FALSE)))</f>
        <v/>
      </c>
      <c r="AI547" s="677" t="str">
        <f>IF($AD547="","",VLOOKUP(AD547,Invoer!$F$15:$AU$1999,5,FALSE))</f>
        <v/>
      </c>
      <c r="AJ547" s="599" t="str">
        <f>IF($AD547="","",VLOOKUP(AD547,Invoer!$F$15:$AU$1999,6,FALSE))</f>
        <v/>
      </c>
      <c r="AK547" s="599" t="str">
        <f>IF($AD547="","",VLOOKUP(AD547,Invoer!$F$15:$AU$1999,9,FALSE))</f>
        <v/>
      </c>
      <c r="AL547" s="599" t="str">
        <f>IF($AD547="","",VLOOKUP(AD547,Invoer!$F$15:$AU$1999,10,FALSE))</f>
        <v/>
      </c>
      <c r="AM547" s="599" t="str">
        <f>IF($AD547="","",VLOOKUP(AD547,Invoer!$F$15:$BB$1999,14,FALSE))</f>
        <v/>
      </c>
      <c r="AN547" s="599" t="str">
        <f>IF($AD547="","",VLOOKUP(AD547,Invoer!$F$15:$AU$1999,11,FALSE))</f>
        <v/>
      </c>
      <c r="AO547" s="662" t="str">
        <f>IF($AD547="","",VLOOKUP(AD547,Invoer!$F$15:$AU$1999,15,FALSE))</f>
        <v/>
      </c>
      <c r="AP547" s="599" t="str">
        <f>IF($AD547="","",VLOOKUP(AD547,Invoer!$F$15:$AU$1999,19,FALSE))</f>
        <v/>
      </c>
      <c r="AQ547" s="662" t="str">
        <f>IF($AD547="","",VLOOKUP(AD547,Invoer!$F$15:$AU$1999,24,FALSE))</f>
        <v/>
      </c>
      <c r="AR547" s="662" t="str">
        <f>IF($AD547="","",VLOOKUP(AD547,Invoer!$F$15:$AU$1999,17,FALSE))</f>
        <v/>
      </c>
      <c r="AS547" s="678" t="str">
        <f t="shared" si="285"/>
        <v/>
      </c>
      <c r="AT547" s="676" t="str">
        <f t="shared" si="265"/>
        <v/>
      </c>
      <c r="AU547" s="77" t="e">
        <f t="shared" si="266"/>
        <v>#VALUE!</v>
      </c>
      <c r="AW547" s="57"/>
      <c r="AX547" s="57"/>
      <c r="BA547" s="83" t="e">
        <f ca="1">Invoer!DW552</f>
        <v>#N/A</v>
      </c>
      <c r="BB547" s="599" t="str">
        <f t="shared" ca="1" si="278"/>
        <v/>
      </c>
      <c r="BC547" s="673" t="str">
        <f ca="1">IF($BB547="","",VLOOKUP(BB547,Invoer!$F$15:$AU$1999,2,FALSE))</f>
        <v/>
      </c>
      <c r="BD547" s="599" t="str">
        <f t="shared" ca="1" si="279"/>
        <v/>
      </c>
      <c r="BE547" s="599" t="str">
        <f ca="1">IF($BB547="","",VLOOKUP(BB547,Invoer!$F$15:$AU$1999,5,FALSE))</f>
        <v/>
      </c>
      <c r="BF547" s="599" t="str">
        <f ca="1">IF($BB547="","",VLOOKUP(BB547,Invoer!$F$15:$AU$1999,6,FALSE))</f>
        <v/>
      </c>
      <c r="BG547" s="599" t="str">
        <f ca="1">IF($BB547="","",VLOOKUP(BB547,Invoer!$F$15:$AU$1999,9,FALSE))</f>
        <v/>
      </c>
      <c r="BH547" s="599" t="str">
        <f ca="1">IF($BB547="","",VLOOKUP(BB547,Invoer!$F$15:$AU$1999,10,FALSE))</f>
        <v/>
      </c>
      <c r="BI547" s="599" t="str">
        <f ca="1">IF($BB547="","",VLOOKUP(BB547,Invoer!$F$15:$BB$1999,14,FALSE))</f>
        <v/>
      </c>
      <c r="BJ547" s="599" t="str">
        <f ca="1">IF($BB547="","",VLOOKUP(BB547,Invoer!$F$15:$AU$1999,11,FALSE))</f>
        <v/>
      </c>
      <c r="BK547" s="662" t="str">
        <f t="shared" ca="1" si="280"/>
        <v/>
      </c>
      <c r="BL547" s="662" t="str">
        <f t="shared" ca="1" si="281"/>
        <v/>
      </c>
      <c r="BM547" s="679" t="str">
        <f t="shared" ca="1" si="282"/>
        <v/>
      </c>
      <c r="BN547" s="662" t="str">
        <f t="shared" ca="1" si="288"/>
        <v/>
      </c>
      <c r="BO547" s="662" t="str">
        <f ca="1">IF($BB547="","",VLOOKUP(BB547,Invoer!$F$15:$AU$1999,15,FALSE))</f>
        <v/>
      </c>
      <c r="BP547" s="662" t="str">
        <f ca="1">IF($BB547="","",VLOOKUP(BB547,Invoer!$F$15:$AU$1999,24,FALSE))</f>
        <v/>
      </c>
      <c r="BQ547" s="662" t="str">
        <f ca="1">IF($BB547="","",VLOOKUP(BB547,Invoer!$F$15:$AU$1999,17,FALSE))</f>
        <v/>
      </c>
      <c r="BS547" s="73" t="e">
        <f t="shared" ca="1" si="286"/>
        <v>#VALUE!</v>
      </c>
      <c r="BT547" s="57" t="str">
        <f t="shared" ca="1" si="287"/>
        <v/>
      </c>
      <c r="DO547" s="61" t="e">
        <f ca="1">IF($DN$4&lt;3,Invoer!EB552,Invoer!EA552)</f>
        <v>#N/A</v>
      </c>
      <c r="DP547" s="599" t="str">
        <f t="shared" ca="1" si="267"/>
        <v/>
      </c>
      <c r="DQ547" s="673" t="str">
        <f ca="1">IF($DP547="","",VLOOKUP(DP547,Invoer!$F$15:$AU$1999,2,FALSE))</f>
        <v/>
      </c>
      <c r="DR547" s="599" t="str">
        <f t="shared" ca="1" si="268"/>
        <v/>
      </c>
      <c r="DS547" s="599" t="str">
        <f ca="1">IF($DP547="","",VLOOKUP(DP547,Invoer!$F$15:$AU$1999,3,FALSE))</f>
        <v/>
      </c>
      <c r="DT547" s="599" t="str">
        <f ca="1">IF($DP547="","",IF(DS547&lt;&gt;"Liq","",VLOOKUP(DP547,Invoer!$F$15:$AU$1999,4,FALSE)))</f>
        <v/>
      </c>
      <c r="DU547" s="599" t="str">
        <f ca="1">IF($DP547="","",VLOOKUP(DP547,Invoer!$F$15:$AU$1999,5,FALSE))</f>
        <v/>
      </c>
      <c r="DV547" s="599" t="str">
        <f ca="1">IF($DP547="","",VLOOKUP(DP547,Invoer!$F$15:$AU$1999,6,FALSE))</f>
        <v/>
      </c>
      <c r="DW547" s="599" t="str">
        <f ca="1">IF($DP547="","",VLOOKUP(DP547,Invoer!$F$15:$AU$1999,9,FALSE))</f>
        <v/>
      </c>
      <c r="DX547" s="599" t="str">
        <f ca="1">IF($DP547="","",VLOOKUP(DP547,Invoer!$F$15:$AU$1999,10,FALSE))</f>
        <v/>
      </c>
      <c r="DY547" s="595" t="str">
        <f ca="1">IF($DP547="","",VLOOKUP(DP547,Invoer!$F$15:$AU$1999,11,FALSE))</f>
        <v/>
      </c>
      <c r="DZ547" s="662" t="str">
        <f ca="1">IF($DP547="","",IF($DN$4&gt;2,"",VLOOKUP(DP547,Invoer!CQ:CS,3,FALSE)))</f>
        <v/>
      </c>
      <c r="EA547" s="541" t="str">
        <f ca="1">IF($DP547="","",IF(ISERROR(DQ547),0,IF($DN$4&lt;3,"",VLOOKUP(DP547,Invoer!$F$15:$AU$1999,15,FALSE))))</f>
        <v/>
      </c>
      <c r="EB547" s="595" t="str">
        <f ca="1">IF($DP547="","",IF($DN$4&lt;3,"",VLOOKUP(DP547,Invoer!$F$15:$AU$1999,19,FALSE)))</f>
        <v/>
      </c>
      <c r="EC547" s="541" t="str">
        <f ca="1">IF($DP547="","",IF(ISERROR(DQ547),0,IF($DN$4&lt;3,"",VLOOKUP(DP547,Invoer!$F$15:$AU$1999,24,FALSE))))</f>
        <v/>
      </c>
      <c r="ED547" s="541" t="str">
        <f ca="1">IF($DP547="","",IF(ISERROR(DQ547),0,IF($DN$4&lt;3,"",VLOOKUP(DP547,Invoer!$F$15:$AU$1999,17,FALSE))))</f>
        <v/>
      </c>
      <c r="EH547" s="89" t="e">
        <f ca="1">Invoer!CP552</f>
        <v>#N/A</v>
      </c>
      <c r="EI547" s="599" t="str">
        <f t="shared" ca="1" si="269"/>
        <v/>
      </c>
      <c r="EJ547" s="673" t="str">
        <f ca="1">IF(EI547="","",VLOOKUP(EI547,Invoer!$F$15:$AU$1999,2,FALSE))</f>
        <v/>
      </c>
      <c r="EK547" s="599" t="str">
        <f t="shared" ca="1" si="270"/>
        <v/>
      </c>
      <c r="EL547" s="599" t="str">
        <f ca="1">IF($EI547="","",VLOOKUP(EI547,Invoer!$F$15:$AU$1999,3,FALSE))</f>
        <v/>
      </c>
      <c r="EM547" s="599" t="str">
        <f ca="1">IF($EI547="","",IF(EL547&lt;&gt;"Liq","",VLOOKUP(EI547,Invoer!$F$15:$AU$1999,4,FALSE)))</f>
        <v/>
      </c>
      <c r="EN547" s="599" t="str">
        <f ca="1">IF($EI547="","",VLOOKUP(EI547,Invoer!$F$15:$AU$1999,6,FALSE))</f>
        <v/>
      </c>
      <c r="EO547" s="599" t="str">
        <f ca="1">IF(EI547="","",VLOOKUP(EI547,Invoer!$F$15:$AU$1999,9,FALSE))</f>
        <v/>
      </c>
      <c r="EP547" s="599" t="str">
        <f ca="1">IF(EI547="","",VLOOKUP(EI547,Invoer!$F$15:$AU$1999,10,FALSE))</f>
        <v/>
      </c>
      <c r="EQ547" s="599" t="str">
        <f ca="1">IF(EI547="","",VLOOKUP(EI547,Invoer!$F$15:$AU$1999,11,FALSE))</f>
        <v/>
      </c>
      <c r="ER547" s="662" t="str">
        <f ca="1">IF(EI547="","",VLOOKUP(EI547,Invoer!CQ:CS,3,FALSE))</f>
        <v/>
      </c>
      <c r="ES547" s="662" t="str">
        <f t="shared" ca="1" si="271"/>
        <v/>
      </c>
      <c r="ET547" s="513" t="str">
        <f t="shared" ca="1" si="272"/>
        <v/>
      </c>
      <c r="EU547" s="112" t="str">
        <f t="shared" ca="1" si="273"/>
        <v/>
      </c>
      <c r="EV547" s="83" t="s">
        <v>160</v>
      </c>
      <c r="EW547" s="682" t="str">
        <f t="shared" ca="1" si="274"/>
        <v/>
      </c>
      <c r="EX547" s="662" t="str">
        <f t="shared" ca="1" si="275"/>
        <v/>
      </c>
      <c r="EY547"/>
      <c r="EZ547" s="56" t="e">
        <f t="shared" ca="1" si="283"/>
        <v>#VALUE!</v>
      </c>
      <c r="FA547" s="56" t="e">
        <f t="shared" ca="1" si="284"/>
        <v>#VALUE!</v>
      </c>
      <c r="FE547"/>
      <c r="FI547"/>
      <c r="FJ547"/>
    </row>
    <row r="548" spans="29:166" ht="12" customHeight="1" x14ac:dyDescent="0.2">
      <c r="AC548" s="435" t="str">
        <f>IF($AC$7&lt;3,Invoer!DR553,IF($AC$7=3,Invoer!BT553,"x"))</f>
        <v>x</v>
      </c>
      <c r="AD548" s="599" t="str">
        <f t="shared" si="276"/>
        <v/>
      </c>
      <c r="AE548" s="673" t="str">
        <f>IF($AD548="","",VLOOKUP(AD548,Invoer!$F$15:$AU$1999,2,FALSE))</f>
        <v/>
      </c>
      <c r="AF548" s="599" t="str">
        <f t="shared" si="277"/>
        <v/>
      </c>
      <c r="AG548" s="599" t="str">
        <f>IF($AD548="","",VLOOKUP(AD548,Invoer!$F$15:$AU$1999,3,FALSE))</f>
        <v/>
      </c>
      <c r="AH548" s="599" t="str">
        <f>IF($AD548="","",IF(AG548&lt;&gt;"Liq","",VLOOKUP(AD548,Invoer!$F$15:$AU$1999,4,FALSE)))</f>
        <v/>
      </c>
      <c r="AI548" s="677" t="str">
        <f>IF($AD548="","",VLOOKUP(AD548,Invoer!$F$15:$AU$1999,5,FALSE))</f>
        <v/>
      </c>
      <c r="AJ548" s="599" t="str">
        <f>IF($AD548="","",VLOOKUP(AD548,Invoer!$F$15:$AU$1999,6,FALSE))</f>
        <v/>
      </c>
      <c r="AK548" s="599" t="str">
        <f>IF($AD548="","",VLOOKUP(AD548,Invoer!$F$15:$AU$1999,9,FALSE))</f>
        <v/>
      </c>
      <c r="AL548" s="599" t="str">
        <f>IF($AD548="","",VLOOKUP(AD548,Invoer!$F$15:$AU$1999,10,FALSE))</f>
        <v/>
      </c>
      <c r="AM548" s="599" t="str">
        <f>IF($AD548="","",VLOOKUP(AD548,Invoer!$F$15:$BB$1999,14,FALSE))</f>
        <v/>
      </c>
      <c r="AN548" s="599" t="str">
        <f>IF($AD548="","",VLOOKUP(AD548,Invoer!$F$15:$AU$1999,11,FALSE))</f>
        <v/>
      </c>
      <c r="AO548" s="662" t="str">
        <f>IF($AD548="","",VLOOKUP(AD548,Invoer!$F$15:$AU$1999,15,FALSE))</f>
        <v/>
      </c>
      <c r="AP548" s="599" t="str">
        <f>IF($AD548="","",VLOOKUP(AD548,Invoer!$F$15:$AU$1999,19,FALSE))</f>
        <v/>
      </c>
      <c r="AQ548" s="662" t="str">
        <f>IF($AD548="","",VLOOKUP(AD548,Invoer!$F$15:$AU$1999,24,FALSE))</f>
        <v/>
      </c>
      <c r="AR548" s="662" t="str">
        <f>IF($AD548="","",VLOOKUP(AD548,Invoer!$F$15:$AU$1999,17,FALSE))</f>
        <v/>
      </c>
      <c r="AS548" s="678" t="str">
        <f t="shared" si="285"/>
        <v/>
      </c>
      <c r="AT548" s="676" t="str">
        <f t="shared" si="265"/>
        <v/>
      </c>
      <c r="AU548" s="77" t="e">
        <f t="shared" si="266"/>
        <v>#VALUE!</v>
      </c>
      <c r="AW548" s="57"/>
      <c r="AX548" s="57"/>
      <c r="BA548" s="83" t="e">
        <f ca="1">Invoer!DW553</f>
        <v>#N/A</v>
      </c>
      <c r="BB548" s="599" t="str">
        <f t="shared" ca="1" si="278"/>
        <v/>
      </c>
      <c r="BC548" s="673" t="str">
        <f ca="1">IF($BB548="","",VLOOKUP(BB548,Invoer!$F$15:$AU$1999,2,FALSE))</f>
        <v/>
      </c>
      <c r="BD548" s="599" t="str">
        <f t="shared" ca="1" si="279"/>
        <v/>
      </c>
      <c r="BE548" s="599" t="str">
        <f ca="1">IF($BB548="","",VLOOKUP(BB548,Invoer!$F$15:$AU$1999,5,FALSE))</f>
        <v/>
      </c>
      <c r="BF548" s="599" t="str">
        <f ca="1">IF($BB548="","",VLOOKUP(BB548,Invoer!$F$15:$AU$1999,6,FALSE))</f>
        <v/>
      </c>
      <c r="BG548" s="599" t="str">
        <f ca="1">IF($BB548="","",VLOOKUP(BB548,Invoer!$F$15:$AU$1999,9,FALSE))</f>
        <v/>
      </c>
      <c r="BH548" s="599" t="str">
        <f ca="1">IF($BB548="","",VLOOKUP(BB548,Invoer!$F$15:$AU$1999,10,FALSE))</f>
        <v/>
      </c>
      <c r="BI548" s="599" t="str">
        <f ca="1">IF($BB548="","",VLOOKUP(BB548,Invoer!$F$15:$BB$1999,14,FALSE))</f>
        <v/>
      </c>
      <c r="BJ548" s="599" t="str">
        <f ca="1">IF($BB548="","",VLOOKUP(BB548,Invoer!$F$15:$AU$1999,11,FALSE))</f>
        <v/>
      </c>
      <c r="BK548" s="662" t="str">
        <f t="shared" ca="1" si="280"/>
        <v/>
      </c>
      <c r="BL548" s="662" t="str">
        <f t="shared" ca="1" si="281"/>
        <v/>
      </c>
      <c r="BM548" s="679" t="str">
        <f t="shared" ca="1" si="282"/>
        <v/>
      </c>
      <c r="BN548" s="662" t="str">
        <f t="shared" ca="1" si="288"/>
        <v/>
      </c>
      <c r="BO548" s="662" t="str">
        <f ca="1">IF($BB548="","",VLOOKUP(BB548,Invoer!$F$15:$AU$1999,15,FALSE))</f>
        <v/>
      </c>
      <c r="BP548" s="662" t="str">
        <f ca="1">IF($BB548="","",VLOOKUP(BB548,Invoer!$F$15:$AU$1999,24,FALSE))</f>
        <v/>
      </c>
      <c r="BQ548" s="662" t="str">
        <f ca="1">IF($BB548="","",VLOOKUP(BB548,Invoer!$F$15:$AU$1999,17,FALSE))</f>
        <v/>
      </c>
      <c r="BS548" s="73" t="e">
        <f t="shared" ca="1" si="286"/>
        <v>#VALUE!</v>
      </c>
      <c r="BT548" s="57" t="str">
        <f t="shared" ca="1" si="287"/>
        <v/>
      </c>
      <c r="DO548" s="61" t="e">
        <f ca="1">IF($DN$4&lt;3,Invoer!EB553,Invoer!EA553)</f>
        <v>#N/A</v>
      </c>
      <c r="DP548" s="599" t="str">
        <f t="shared" ca="1" si="267"/>
        <v/>
      </c>
      <c r="DQ548" s="673" t="str">
        <f ca="1">IF($DP548="","",VLOOKUP(DP548,Invoer!$F$15:$AU$1999,2,FALSE))</f>
        <v/>
      </c>
      <c r="DR548" s="599" t="str">
        <f t="shared" ca="1" si="268"/>
        <v/>
      </c>
      <c r="DS548" s="599" t="str">
        <f ca="1">IF($DP548="","",VLOOKUP(DP548,Invoer!$F$15:$AU$1999,3,FALSE))</f>
        <v/>
      </c>
      <c r="DT548" s="599" t="str">
        <f ca="1">IF($DP548="","",IF(DS548&lt;&gt;"Liq","",VLOOKUP(DP548,Invoer!$F$15:$AU$1999,4,FALSE)))</f>
        <v/>
      </c>
      <c r="DU548" s="599" t="str">
        <f ca="1">IF($DP548="","",VLOOKUP(DP548,Invoer!$F$15:$AU$1999,5,FALSE))</f>
        <v/>
      </c>
      <c r="DV548" s="599" t="str">
        <f ca="1">IF($DP548="","",VLOOKUP(DP548,Invoer!$F$15:$AU$1999,6,FALSE))</f>
        <v/>
      </c>
      <c r="DW548" s="599" t="str">
        <f ca="1">IF($DP548="","",VLOOKUP(DP548,Invoer!$F$15:$AU$1999,9,FALSE))</f>
        <v/>
      </c>
      <c r="DX548" s="599" t="str">
        <f ca="1">IF($DP548="","",VLOOKUP(DP548,Invoer!$F$15:$AU$1999,10,FALSE))</f>
        <v/>
      </c>
      <c r="DY548" s="595" t="str">
        <f ca="1">IF($DP548="","",VLOOKUP(DP548,Invoer!$F$15:$AU$1999,11,FALSE))</f>
        <v/>
      </c>
      <c r="DZ548" s="662" t="str">
        <f ca="1">IF($DP548="","",IF($DN$4&gt;2,"",VLOOKUP(DP548,Invoer!CQ:CS,3,FALSE)))</f>
        <v/>
      </c>
      <c r="EA548" s="541" t="str">
        <f ca="1">IF($DP548="","",IF(ISERROR(DQ548),0,IF($DN$4&lt;3,"",VLOOKUP(DP548,Invoer!$F$15:$AU$1999,15,FALSE))))</f>
        <v/>
      </c>
      <c r="EB548" s="595" t="str">
        <f ca="1">IF($DP548="","",IF($DN$4&lt;3,"",VLOOKUP(DP548,Invoer!$F$15:$AU$1999,19,FALSE)))</f>
        <v/>
      </c>
      <c r="EC548" s="541" t="str">
        <f ca="1">IF($DP548="","",IF(ISERROR(DQ548),0,IF($DN$4&lt;3,"",VLOOKUP(DP548,Invoer!$F$15:$AU$1999,24,FALSE))))</f>
        <v/>
      </c>
      <c r="ED548" s="541" t="str">
        <f ca="1">IF($DP548="","",IF(ISERROR(DQ548),0,IF($DN$4&lt;3,"",VLOOKUP(DP548,Invoer!$F$15:$AU$1999,17,FALSE))))</f>
        <v/>
      </c>
      <c r="EH548" s="89" t="e">
        <f ca="1">Invoer!CP553</f>
        <v>#N/A</v>
      </c>
      <c r="EI548" s="599" t="str">
        <f t="shared" ca="1" si="269"/>
        <v/>
      </c>
      <c r="EJ548" s="673" t="str">
        <f ca="1">IF(EI548="","",VLOOKUP(EI548,Invoer!$F$15:$AU$1999,2,FALSE))</f>
        <v/>
      </c>
      <c r="EK548" s="599" t="str">
        <f t="shared" ca="1" si="270"/>
        <v/>
      </c>
      <c r="EL548" s="599" t="str">
        <f ca="1">IF($EI548="","",VLOOKUP(EI548,Invoer!$F$15:$AU$1999,3,FALSE))</f>
        <v/>
      </c>
      <c r="EM548" s="599" t="str">
        <f ca="1">IF($EI548="","",IF(EL548&lt;&gt;"Liq","",VLOOKUP(EI548,Invoer!$F$15:$AU$1999,4,FALSE)))</f>
        <v/>
      </c>
      <c r="EN548" s="599" t="str">
        <f ca="1">IF($EI548="","",VLOOKUP(EI548,Invoer!$F$15:$AU$1999,6,FALSE))</f>
        <v/>
      </c>
      <c r="EO548" s="599" t="str">
        <f ca="1">IF(EI548="","",VLOOKUP(EI548,Invoer!$F$15:$AU$1999,9,FALSE))</f>
        <v/>
      </c>
      <c r="EP548" s="599" t="str">
        <f ca="1">IF(EI548="","",VLOOKUP(EI548,Invoer!$F$15:$AU$1999,10,FALSE))</f>
        <v/>
      </c>
      <c r="EQ548" s="599" t="str">
        <f ca="1">IF(EI548="","",VLOOKUP(EI548,Invoer!$F$15:$AU$1999,11,FALSE))</f>
        <v/>
      </c>
      <c r="ER548" s="662" t="str">
        <f ca="1">IF(EI548="","",VLOOKUP(EI548,Invoer!CQ:CS,3,FALSE))</f>
        <v/>
      </c>
      <c r="ES548" s="662" t="str">
        <f t="shared" ca="1" si="271"/>
        <v/>
      </c>
      <c r="ET548" s="513" t="str">
        <f t="shared" ca="1" si="272"/>
        <v/>
      </c>
      <c r="EU548" s="112" t="str">
        <f t="shared" ca="1" si="273"/>
        <v/>
      </c>
      <c r="EV548" s="83" t="s">
        <v>160</v>
      </c>
      <c r="EW548" s="682" t="str">
        <f t="shared" ca="1" si="274"/>
        <v/>
      </c>
      <c r="EX548" s="662" t="str">
        <f t="shared" ca="1" si="275"/>
        <v/>
      </c>
      <c r="EY548"/>
      <c r="EZ548" s="56" t="e">
        <f t="shared" ca="1" si="283"/>
        <v>#VALUE!</v>
      </c>
      <c r="FA548" s="56" t="e">
        <f t="shared" ca="1" si="284"/>
        <v>#VALUE!</v>
      </c>
      <c r="FE548"/>
      <c r="FI548"/>
      <c r="FJ548"/>
    </row>
    <row r="549" spans="29:166" ht="12" customHeight="1" x14ac:dyDescent="0.2">
      <c r="AC549" s="435" t="str">
        <f>IF($AC$7&lt;3,Invoer!DR554,IF($AC$7=3,Invoer!BT554,"x"))</f>
        <v>x</v>
      </c>
      <c r="AD549" s="599" t="str">
        <f t="shared" si="276"/>
        <v/>
      </c>
      <c r="AE549" s="673" t="str">
        <f>IF($AD549="","",VLOOKUP(AD549,Invoer!$F$15:$AU$1999,2,FALSE))</f>
        <v/>
      </c>
      <c r="AF549" s="599" t="str">
        <f t="shared" si="277"/>
        <v/>
      </c>
      <c r="AG549" s="599" t="str">
        <f>IF($AD549="","",VLOOKUP(AD549,Invoer!$F$15:$AU$1999,3,FALSE))</f>
        <v/>
      </c>
      <c r="AH549" s="599" t="str">
        <f>IF($AD549="","",IF(AG549&lt;&gt;"Liq","",VLOOKUP(AD549,Invoer!$F$15:$AU$1999,4,FALSE)))</f>
        <v/>
      </c>
      <c r="AI549" s="677" t="str">
        <f>IF($AD549="","",VLOOKUP(AD549,Invoer!$F$15:$AU$1999,5,FALSE))</f>
        <v/>
      </c>
      <c r="AJ549" s="599" t="str">
        <f>IF($AD549="","",VLOOKUP(AD549,Invoer!$F$15:$AU$1999,6,FALSE))</f>
        <v/>
      </c>
      <c r="AK549" s="599" t="str">
        <f>IF($AD549="","",VLOOKUP(AD549,Invoer!$F$15:$AU$1999,9,FALSE))</f>
        <v/>
      </c>
      <c r="AL549" s="599" t="str">
        <f>IF($AD549="","",VLOOKUP(AD549,Invoer!$F$15:$AU$1999,10,FALSE))</f>
        <v/>
      </c>
      <c r="AM549" s="599" t="str">
        <f>IF($AD549="","",VLOOKUP(AD549,Invoer!$F$15:$BB$1999,14,FALSE))</f>
        <v/>
      </c>
      <c r="AN549" s="599" t="str">
        <f>IF($AD549="","",VLOOKUP(AD549,Invoer!$F$15:$AU$1999,11,FALSE))</f>
        <v/>
      </c>
      <c r="AO549" s="662" t="str">
        <f>IF($AD549="","",VLOOKUP(AD549,Invoer!$F$15:$AU$1999,15,FALSE))</f>
        <v/>
      </c>
      <c r="AP549" s="599" t="str">
        <f>IF($AD549="","",VLOOKUP(AD549,Invoer!$F$15:$AU$1999,19,FALSE))</f>
        <v/>
      </c>
      <c r="AQ549" s="662" t="str">
        <f>IF($AD549="","",VLOOKUP(AD549,Invoer!$F$15:$AU$1999,24,FALSE))</f>
        <v/>
      </c>
      <c r="AR549" s="662" t="str">
        <f>IF($AD549="","",VLOOKUP(AD549,Invoer!$F$15:$AU$1999,17,FALSE))</f>
        <v/>
      </c>
      <c r="AS549" s="678" t="str">
        <f t="shared" si="285"/>
        <v/>
      </c>
      <c r="AT549" s="676" t="str">
        <f t="shared" si="265"/>
        <v/>
      </c>
      <c r="AU549" s="77" t="e">
        <f t="shared" si="266"/>
        <v>#VALUE!</v>
      </c>
      <c r="AW549" s="57"/>
      <c r="AX549" s="57"/>
      <c r="BA549" s="83" t="e">
        <f ca="1">Invoer!DW554</f>
        <v>#N/A</v>
      </c>
      <c r="BB549" s="599" t="str">
        <f t="shared" ca="1" si="278"/>
        <v/>
      </c>
      <c r="BC549" s="673" t="str">
        <f ca="1">IF($BB549="","",VLOOKUP(BB549,Invoer!$F$15:$AU$1999,2,FALSE))</f>
        <v/>
      </c>
      <c r="BD549" s="599" t="str">
        <f t="shared" ca="1" si="279"/>
        <v/>
      </c>
      <c r="BE549" s="599" t="str">
        <f ca="1">IF($BB549="","",VLOOKUP(BB549,Invoer!$F$15:$AU$1999,5,FALSE))</f>
        <v/>
      </c>
      <c r="BF549" s="599" t="str">
        <f ca="1">IF($BB549="","",VLOOKUP(BB549,Invoer!$F$15:$AU$1999,6,FALSE))</f>
        <v/>
      </c>
      <c r="BG549" s="599" t="str">
        <f ca="1">IF($BB549="","",VLOOKUP(BB549,Invoer!$F$15:$AU$1999,9,FALSE))</f>
        <v/>
      </c>
      <c r="BH549" s="599" t="str">
        <f ca="1">IF($BB549="","",VLOOKUP(BB549,Invoer!$F$15:$AU$1999,10,FALSE))</f>
        <v/>
      </c>
      <c r="BI549" s="599" t="str">
        <f ca="1">IF($BB549="","",VLOOKUP(BB549,Invoer!$F$15:$BB$1999,14,FALSE))</f>
        <v/>
      </c>
      <c r="BJ549" s="599" t="str">
        <f ca="1">IF($BB549="","",VLOOKUP(BB549,Invoer!$F$15:$AU$1999,11,FALSE))</f>
        <v/>
      </c>
      <c r="BK549" s="662" t="str">
        <f t="shared" ca="1" si="280"/>
        <v/>
      </c>
      <c r="BL549" s="662" t="str">
        <f t="shared" ca="1" si="281"/>
        <v/>
      </c>
      <c r="BM549" s="679" t="str">
        <f t="shared" ca="1" si="282"/>
        <v/>
      </c>
      <c r="BN549" s="662" t="str">
        <f t="shared" ca="1" si="288"/>
        <v/>
      </c>
      <c r="BO549" s="662" t="str">
        <f ca="1">IF($BB549="","",VLOOKUP(BB549,Invoer!$F$15:$AU$1999,15,FALSE))</f>
        <v/>
      </c>
      <c r="BP549" s="662" t="str">
        <f ca="1">IF($BB549="","",VLOOKUP(BB549,Invoer!$F$15:$AU$1999,24,FALSE))</f>
        <v/>
      </c>
      <c r="BQ549" s="662" t="str">
        <f ca="1">IF($BB549="","",VLOOKUP(BB549,Invoer!$F$15:$AU$1999,17,FALSE))</f>
        <v/>
      </c>
      <c r="BS549" s="73" t="e">
        <f t="shared" ca="1" si="286"/>
        <v>#VALUE!</v>
      </c>
      <c r="BT549" s="57" t="str">
        <f t="shared" ca="1" si="287"/>
        <v/>
      </c>
      <c r="DO549" s="61" t="e">
        <f ca="1">IF($DN$4&lt;3,Invoer!EB554,Invoer!EA554)</f>
        <v>#N/A</v>
      </c>
      <c r="DP549" s="599" t="str">
        <f t="shared" ca="1" si="267"/>
        <v/>
      </c>
      <c r="DQ549" s="673" t="str">
        <f ca="1">IF($DP549="","",VLOOKUP(DP549,Invoer!$F$15:$AU$1999,2,FALSE))</f>
        <v/>
      </c>
      <c r="DR549" s="599" t="str">
        <f t="shared" ca="1" si="268"/>
        <v/>
      </c>
      <c r="DS549" s="599" t="str">
        <f ca="1">IF($DP549="","",VLOOKUP(DP549,Invoer!$F$15:$AU$1999,3,FALSE))</f>
        <v/>
      </c>
      <c r="DT549" s="599" t="str">
        <f ca="1">IF($DP549="","",IF(DS549&lt;&gt;"Liq","",VLOOKUP(DP549,Invoer!$F$15:$AU$1999,4,FALSE)))</f>
        <v/>
      </c>
      <c r="DU549" s="599" t="str">
        <f ca="1">IF($DP549="","",VLOOKUP(DP549,Invoer!$F$15:$AU$1999,5,FALSE))</f>
        <v/>
      </c>
      <c r="DV549" s="599" t="str">
        <f ca="1">IF($DP549="","",VLOOKUP(DP549,Invoer!$F$15:$AU$1999,6,FALSE))</f>
        <v/>
      </c>
      <c r="DW549" s="599" t="str">
        <f ca="1">IF($DP549="","",VLOOKUP(DP549,Invoer!$F$15:$AU$1999,9,FALSE))</f>
        <v/>
      </c>
      <c r="DX549" s="599" t="str">
        <f ca="1">IF($DP549="","",VLOOKUP(DP549,Invoer!$F$15:$AU$1999,10,FALSE))</f>
        <v/>
      </c>
      <c r="DY549" s="595" t="str">
        <f ca="1">IF($DP549="","",VLOOKUP(DP549,Invoer!$F$15:$AU$1999,11,FALSE))</f>
        <v/>
      </c>
      <c r="DZ549" s="662" t="str">
        <f ca="1">IF($DP549="","",IF($DN$4&gt;2,"",VLOOKUP(DP549,Invoer!CQ:CS,3,FALSE)))</f>
        <v/>
      </c>
      <c r="EA549" s="541" t="str">
        <f ca="1">IF($DP549="","",IF(ISERROR(DQ549),0,IF($DN$4&lt;3,"",VLOOKUP(DP549,Invoer!$F$15:$AU$1999,15,FALSE))))</f>
        <v/>
      </c>
      <c r="EB549" s="595" t="str">
        <f ca="1">IF($DP549="","",IF($DN$4&lt;3,"",VLOOKUP(DP549,Invoer!$F$15:$AU$1999,19,FALSE)))</f>
        <v/>
      </c>
      <c r="EC549" s="541" t="str">
        <f ca="1">IF($DP549="","",IF(ISERROR(DQ549),0,IF($DN$4&lt;3,"",VLOOKUP(DP549,Invoer!$F$15:$AU$1999,24,FALSE))))</f>
        <v/>
      </c>
      <c r="ED549" s="541" t="str">
        <f ca="1">IF($DP549="","",IF(ISERROR(DQ549),0,IF($DN$4&lt;3,"",VLOOKUP(DP549,Invoer!$F$15:$AU$1999,17,FALSE))))</f>
        <v/>
      </c>
      <c r="EH549" s="89" t="e">
        <f ca="1">Invoer!CP554</f>
        <v>#N/A</v>
      </c>
      <c r="EI549" s="599" t="str">
        <f t="shared" ca="1" si="269"/>
        <v/>
      </c>
      <c r="EJ549" s="673" t="str">
        <f ca="1">IF(EI549="","",VLOOKUP(EI549,Invoer!$F$15:$AU$1999,2,FALSE))</f>
        <v/>
      </c>
      <c r="EK549" s="599" t="str">
        <f t="shared" ca="1" si="270"/>
        <v/>
      </c>
      <c r="EL549" s="599" t="str">
        <f ca="1">IF($EI549="","",VLOOKUP(EI549,Invoer!$F$15:$AU$1999,3,FALSE))</f>
        <v/>
      </c>
      <c r="EM549" s="599" t="str">
        <f ca="1">IF($EI549="","",IF(EL549&lt;&gt;"Liq","",VLOOKUP(EI549,Invoer!$F$15:$AU$1999,4,FALSE)))</f>
        <v/>
      </c>
      <c r="EN549" s="599" t="str">
        <f ca="1">IF($EI549="","",VLOOKUP(EI549,Invoer!$F$15:$AU$1999,6,FALSE))</f>
        <v/>
      </c>
      <c r="EO549" s="599" t="str">
        <f ca="1">IF(EI549="","",VLOOKUP(EI549,Invoer!$F$15:$AU$1999,9,FALSE))</f>
        <v/>
      </c>
      <c r="EP549" s="599" t="str">
        <f ca="1">IF(EI549="","",VLOOKUP(EI549,Invoer!$F$15:$AU$1999,10,FALSE))</f>
        <v/>
      </c>
      <c r="EQ549" s="599" t="str">
        <f ca="1">IF(EI549="","",VLOOKUP(EI549,Invoer!$F$15:$AU$1999,11,FALSE))</f>
        <v/>
      </c>
      <c r="ER549" s="662" t="str">
        <f ca="1">IF(EI549="","",VLOOKUP(EI549,Invoer!CQ:CS,3,FALSE))</f>
        <v/>
      </c>
      <c r="ES549" s="662" t="str">
        <f t="shared" ca="1" si="271"/>
        <v/>
      </c>
      <c r="ET549" s="513" t="str">
        <f t="shared" ca="1" si="272"/>
        <v/>
      </c>
      <c r="EU549" s="112" t="str">
        <f t="shared" ca="1" si="273"/>
        <v/>
      </c>
      <c r="EV549" s="83" t="s">
        <v>160</v>
      </c>
      <c r="EW549" s="682" t="str">
        <f t="shared" ca="1" si="274"/>
        <v/>
      </c>
      <c r="EX549" s="662" t="str">
        <f t="shared" ca="1" si="275"/>
        <v/>
      </c>
      <c r="EY549"/>
      <c r="EZ549" s="56" t="e">
        <f t="shared" ca="1" si="283"/>
        <v>#VALUE!</v>
      </c>
      <c r="FA549" s="56" t="e">
        <f t="shared" ca="1" si="284"/>
        <v>#VALUE!</v>
      </c>
      <c r="FE549"/>
      <c r="FI549"/>
      <c r="FJ549"/>
    </row>
    <row r="550" spans="29:166" ht="12" customHeight="1" x14ac:dyDescent="0.2">
      <c r="AC550" s="435" t="str">
        <f>IF($AC$7&lt;3,Invoer!DR555,IF($AC$7=3,Invoer!BT555,"x"))</f>
        <v>x</v>
      </c>
      <c r="AD550" s="599" t="str">
        <f t="shared" si="276"/>
        <v/>
      </c>
      <c r="AE550" s="673" t="str">
        <f>IF($AD550="","",VLOOKUP(AD550,Invoer!$F$15:$AU$1999,2,FALSE))</f>
        <v/>
      </c>
      <c r="AF550" s="599" t="str">
        <f t="shared" si="277"/>
        <v/>
      </c>
      <c r="AG550" s="599" t="str">
        <f>IF($AD550="","",VLOOKUP(AD550,Invoer!$F$15:$AU$1999,3,FALSE))</f>
        <v/>
      </c>
      <c r="AH550" s="599" t="str">
        <f>IF($AD550="","",IF(AG550&lt;&gt;"Liq","",VLOOKUP(AD550,Invoer!$F$15:$AU$1999,4,FALSE)))</f>
        <v/>
      </c>
      <c r="AI550" s="677" t="str">
        <f>IF($AD550="","",VLOOKUP(AD550,Invoer!$F$15:$AU$1999,5,FALSE))</f>
        <v/>
      </c>
      <c r="AJ550" s="599" t="str">
        <f>IF($AD550="","",VLOOKUP(AD550,Invoer!$F$15:$AU$1999,6,FALSE))</f>
        <v/>
      </c>
      <c r="AK550" s="599" t="str">
        <f>IF($AD550="","",VLOOKUP(AD550,Invoer!$F$15:$AU$1999,9,FALSE))</f>
        <v/>
      </c>
      <c r="AL550" s="599" t="str">
        <f>IF($AD550="","",VLOOKUP(AD550,Invoer!$F$15:$AU$1999,10,FALSE))</f>
        <v/>
      </c>
      <c r="AM550" s="599" t="str">
        <f>IF($AD550="","",VLOOKUP(AD550,Invoer!$F$15:$BB$1999,14,FALSE))</f>
        <v/>
      </c>
      <c r="AN550" s="599" t="str">
        <f>IF($AD550="","",VLOOKUP(AD550,Invoer!$F$15:$AU$1999,11,FALSE))</f>
        <v/>
      </c>
      <c r="AO550" s="662" t="str">
        <f>IF($AD550="","",VLOOKUP(AD550,Invoer!$F$15:$AU$1999,15,FALSE))</f>
        <v/>
      </c>
      <c r="AP550" s="599" t="str">
        <f>IF($AD550="","",VLOOKUP(AD550,Invoer!$F$15:$AU$1999,19,FALSE))</f>
        <v/>
      </c>
      <c r="AQ550" s="662" t="str">
        <f>IF($AD550="","",VLOOKUP(AD550,Invoer!$F$15:$AU$1999,24,FALSE))</f>
        <v/>
      </c>
      <c r="AR550" s="662" t="str">
        <f>IF($AD550="","",VLOOKUP(AD550,Invoer!$F$15:$AU$1999,17,FALSE))</f>
        <v/>
      </c>
      <c r="AS550" s="678" t="str">
        <f t="shared" si="285"/>
        <v/>
      </c>
      <c r="AT550" s="676" t="str">
        <f t="shared" si="265"/>
        <v/>
      </c>
      <c r="AU550" s="77" t="e">
        <f t="shared" si="266"/>
        <v>#VALUE!</v>
      </c>
      <c r="AW550" s="57"/>
      <c r="AX550" s="57"/>
      <c r="BA550" s="83" t="e">
        <f ca="1">Invoer!DW555</f>
        <v>#N/A</v>
      </c>
      <c r="BB550" s="599" t="str">
        <f t="shared" ca="1" si="278"/>
        <v/>
      </c>
      <c r="BC550" s="673" t="str">
        <f ca="1">IF($BB550="","",VLOOKUP(BB550,Invoer!$F$15:$AU$1999,2,FALSE))</f>
        <v/>
      </c>
      <c r="BD550" s="599" t="str">
        <f t="shared" ca="1" si="279"/>
        <v/>
      </c>
      <c r="BE550" s="599" t="str">
        <f ca="1">IF($BB550="","",VLOOKUP(BB550,Invoer!$F$15:$AU$1999,5,FALSE))</f>
        <v/>
      </c>
      <c r="BF550" s="599" t="str">
        <f ca="1">IF($BB550="","",VLOOKUP(BB550,Invoer!$F$15:$AU$1999,6,FALSE))</f>
        <v/>
      </c>
      <c r="BG550" s="599" t="str">
        <f ca="1">IF($BB550="","",VLOOKUP(BB550,Invoer!$F$15:$AU$1999,9,FALSE))</f>
        <v/>
      </c>
      <c r="BH550" s="599" t="str">
        <f ca="1">IF($BB550="","",VLOOKUP(BB550,Invoer!$F$15:$AU$1999,10,FALSE))</f>
        <v/>
      </c>
      <c r="BI550" s="599" t="str">
        <f ca="1">IF($BB550="","",VLOOKUP(BB550,Invoer!$F$15:$BB$1999,14,FALSE))</f>
        <v/>
      </c>
      <c r="BJ550" s="599" t="str">
        <f ca="1">IF($BB550="","",VLOOKUP(BB550,Invoer!$F$15:$AU$1999,11,FALSE))</f>
        <v/>
      </c>
      <c r="BK550" s="662" t="str">
        <f t="shared" ca="1" si="280"/>
        <v/>
      </c>
      <c r="BL550" s="662" t="str">
        <f t="shared" ca="1" si="281"/>
        <v/>
      </c>
      <c r="BM550" s="679" t="str">
        <f t="shared" ca="1" si="282"/>
        <v/>
      </c>
      <c r="BN550" s="662" t="str">
        <f t="shared" ca="1" si="288"/>
        <v/>
      </c>
      <c r="BO550" s="662" t="str">
        <f ca="1">IF($BB550="","",VLOOKUP(BB550,Invoer!$F$15:$AU$1999,15,FALSE))</f>
        <v/>
      </c>
      <c r="BP550" s="662" t="str">
        <f ca="1">IF($BB550="","",VLOOKUP(BB550,Invoer!$F$15:$AU$1999,24,FALSE))</f>
        <v/>
      </c>
      <c r="BQ550" s="662" t="str">
        <f ca="1">IF($BB550="","",VLOOKUP(BB550,Invoer!$F$15:$AU$1999,17,FALSE))</f>
        <v/>
      </c>
      <c r="BS550" s="73" t="e">
        <f t="shared" ca="1" si="286"/>
        <v>#VALUE!</v>
      </c>
      <c r="BT550" s="57" t="str">
        <f t="shared" ca="1" si="287"/>
        <v/>
      </c>
      <c r="DO550" s="61" t="e">
        <f ca="1">IF($DN$4&lt;3,Invoer!EB555,Invoer!EA555)</f>
        <v>#N/A</v>
      </c>
      <c r="DP550" s="599" t="str">
        <f t="shared" ca="1" si="267"/>
        <v/>
      </c>
      <c r="DQ550" s="673" t="str">
        <f ca="1">IF($DP550="","",VLOOKUP(DP550,Invoer!$F$15:$AU$1999,2,FALSE))</f>
        <v/>
      </c>
      <c r="DR550" s="599" t="str">
        <f t="shared" ca="1" si="268"/>
        <v/>
      </c>
      <c r="DS550" s="599" t="str">
        <f ca="1">IF($DP550="","",VLOOKUP(DP550,Invoer!$F$15:$AU$1999,3,FALSE))</f>
        <v/>
      </c>
      <c r="DT550" s="599" t="str">
        <f ca="1">IF($DP550="","",IF(DS550&lt;&gt;"Liq","",VLOOKUP(DP550,Invoer!$F$15:$AU$1999,4,FALSE)))</f>
        <v/>
      </c>
      <c r="DU550" s="599" t="str">
        <f ca="1">IF($DP550="","",VLOOKUP(DP550,Invoer!$F$15:$AU$1999,5,FALSE))</f>
        <v/>
      </c>
      <c r="DV550" s="599" t="str">
        <f ca="1">IF($DP550="","",VLOOKUP(DP550,Invoer!$F$15:$AU$1999,6,FALSE))</f>
        <v/>
      </c>
      <c r="DW550" s="599" t="str">
        <f ca="1">IF($DP550="","",VLOOKUP(DP550,Invoer!$F$15:$AU$1999,9,FALSE))</f>
        <v/>
      </c>
      <c r="DX550" s="599" t="str">
        <f ca="1">IF($DP550="","",VLOOKUP(DP550,Invoer!$F$15:$AU$1999,10,FALSE))</f>
        <v/>
      </c>
      <c r="DY550" s="595" t="str">
        <f ca="1">IF($DP550="","",VLOOKUP(DP550,Invoer!$F$15:$AU$1999,11,FALSE))</f>
        <v/>
      </c>
      <c r="DZ550" s="662" t="str">
        <f ca="1">IF($DP550="","",IF($DN$4&gt;2,"",VLOOKUP(DP550,Invoer!CQ:CS,3,FALSE)))</f>
        <v/>
      </c>
      <c r="EA550" s="541" t="str">
        <f ca="1">IF($DP550="","",IF(ISERROR(DQ550),0,IF($DN$4&lt;3,"",VLOOKUP(DP550,Invoer!$F$15:$AU$1999,15,FALSE))))</f>
        <v/>
      </c>
      <c r="EB550" s="595" t="str">
        <f ca="1">IF($DP550="","",IF($DN$4&lt;3,"",VLOOKUP(DP550,Invoer!$F$15:$AU$1999,19,FALSE)))</f>
        <v/>
      </c>
      <c r="EC550" s="541" t="str">
        <f ca="1">IF($DP550="","",IF(ISERROR(DQ550),0,IF($DN$4&lt;3,"",VLOOKUP(DP550,Invoer!$F$15:$AU$1999,24,FALSE))))</f>
        <v/>
      </c>
      <c r="ED550" s="541" t="str">
        <f ca="1">IF($DP550="","",IF(ISERROR(DQ550),0,IF($DN$4&lt;3,"",VLOOKUP(DP550,Invoer!$F$15:$AU$1999,17,FALSE))))</f>
        <v/>
      </c>
      <c r="EH550" s="89" t="e">
        <f ca="1">Invoer!CP555</f>
        <v>#N/A</v>
      </c>
      <c r="EI550" s="599" t="str">
        <f t="shared" ca="1" si="269"/>
        <v/>
      </c>
      <c r="EJ550" s="673" t="str">
        <f ca="1">IF(EI550="","",VLOOKUP(EI550,Invoer!$F$15:$AU$1999,2,FALSE))</f>
        <v/>
      </c>
      <c r="EK550" s="599" t="str">
        <f t="shared" ca="1" si="270"/>
        <v/>
      </c>
      <c r="EL550" s="599" t="str">
        <f ca="1">IF($EI550="","",VLOOKUP(EI550,Invoer!$F$15:$AU$1999,3,FALSE))</f>
        <v/>
      </c>
      <c r="EM550" s="599" t="str">
        <f ca="1">IF($EI550="","",IF(EL550&lt;&gt;"Liq","",VLOOKUP(EI550,Invoer!$F$15:$AU$1999,4,FALSE)))</f>
        <v/>
      </c>
      <c r="EN550" s="599" t="str">
        <f ca="1">IF($EI550="","",VLOOKUP(EI550,Invoer!$F$15:$AU$1999,6,FALSE))</f>
        <v/>
      </c>
      <c r="EO550" s="599" t="str">
        <f ca="1">IF(EI550="","",VLOOKUP(EI550,Invoer!$F$15:$AU$1999,9,FALSE))</f>
        <v/>
      </c>
      <c r="EP550" s="599" t="str">
        <f ca="1">IF(EI550="","",VLOOKUP(EI550,Invoer!$F$15:$AU$1999,10,FALSE))</f>
        <v/>
      </c>
      <c r="EQ550" s="599" t="str">
        <f ca="1">IF(EI550="","",VLOOKUP(EI550,Invoer!$F$15:$AU$1999,11,FALSE))</f>
        <v/>
      </c>
      <c r="ER550" s="662" t="str">
        <f ca="1">IF(EI550="","",VLOOKUP(EI550,Invoer!CQ:CS,3,FALSE))</f>
        <v/>
      </c>
      <c r="ES550" s="662" t="str">
        <f t="shared" ca="1" si="271"/>
        <v/>
      </c>
      <c r="ET550" s="513" t="str">
        <f t="shared" ca="1" si="272"/>
        <v/>
      </c>
      <c r="EU550" s="112" t="str">
        <f t="shared" ca="1" si="273"/>
        <v/>
      </c>
      <c r="EV550" s="83" t="s">
        <v>160</v>
      </c>
      <c r="EW550" s="682" t="str">
        <f t="shared" ca="1" si="274"/>
        <v/>
      </c>
      <c r="EX550" s="662" t="str">
        <f t="shared" ca="1" si="275"/>
        <v/>
      </c>
      <c r="EY550"/>
      <c r="EZ550" s="56" t="e">
        <f t="shared" ca="1" si="283"/>
        <v>#VALUE!</v>
      </c>
      <c r="FA550" s="56" t="e">
        <f t="shared" ca="1" si="284"/>
        <v>#VALUE!</v>
      </c>
      <c r="FE550"/>
      <c r="FI550"/>
      <c r="FJ550"/>
    </row>
    <row r="551" spans="29:166" ht="12" customHeight="1" x14ac:dyDescent="0.2">
      <c r="AC551" s="435" t="str">
        <f>IF($AC$7&lt;3,Invoer!DR556,IF($AC$7=3,Invoer!BT556,"x"))</f>
        <v>x</v>
      </c>
      <c r="AD551" s="599" t="str">
        <f t="shared" si="276"/>
        <v/>
      </c>
      <c r="AE551" s="673" t="str">
        <f>IF($AD551="","",VLOOKUP(AD551,Invoer!$F$15:$AU$1999,2,FALSE))</f>
        <v/>
      </c>
      <c r="AF551" s="599" t="str">
        <f t="shared" si="277"/>
        <v/>
      </c>
      <c r="AG551" s="599" t="str">
        <f>IF($AD551="","",VLOOKUP(AD551,Invoer!$F$15:$AU$1999,3,FALSE))</f>
        <v/>
      </c>
      <c r="AH551" s="599" t="str">
        <f>IF($AD551="","",IF(AG551&lt;&gt;"Liq","",VLOOKUP(AD551,Invoer!$F$15:$AU$1999,4,FALSE)))</f>
        <v/>
      </c>
      <c r="AI551" s="677" t="str">
        <f>IF($AD551="","",VLOOKUP(AD551,Invoer!$F$15:$AU$1999,5,FALSE))</f>
        <v/>
      </c>
      <c r="AJ551" s="599" t="str">
        <f>IF($AD551="","",VLOOKUP(AD551,Invoer!$F$15:$AU$1999,6,FALSE))</f>
        <v/>
      </c>
      <c r="AK551" s="599" t="str">
        <f>IF($AD551="","",VLOOKUP(AD551,Invoer!$F$15:$AU$1999,9,FALSE))</f>
        <v/>
      </c>
      <c r="AL551" s="599" t="str">
        <f>IF($AD551="","",VLOOKUP(AD551,Invoer!$F$15:$AU$1999,10,FALSE))</f>
        <v/>
      </c>
      <c r="AM551" s="599" t="str">
        <f>IF($AD551="","",VLOOKUP(AD551,Invoer!$F$15:$BB$1999,14,FALSE))</f>
        <v/>
      </c>
      <c r="AN551" s="599" t="str">
        <f>IF($AD551="","",VLOOKUP(AD551,Invoer!$F$15:$AU$1999,11,FALSE))</f>
        <v/>
      </c>
      <c r="AO551" s="662" t="str">
        <f>IF($AD551="","",VLOOKUP(AD551,Invoer!$F$15:$AU$1999,15,FALSE))</f>
        <v/>
      </c>
      <c r="AP551" s="599" t="str">
        <f>IF($AD551="","",VLOOKUP(AD551,Invoer!$F$15:$AU$1999,19,FALSE))</f>
        <v/>
      </c>
      <c r="AQ551" s="662" t="str">
        <f>IF($AD551="","",VLOOKUP(AD551,Invoer!$F$15:$AU$1999,24,FALSE))</f>
        <v/>
      </c>
      <c r="AR551" s="662" t="str">
        <f>IF($AD551="","",VLOOKUP(AD551,Invoer!$F$15:$AU$1999,17,FALSE))</f>
        <v/>
      </c>
      <c r="AS551" s="678" t="str">
        <f t="shared" si="285"/>
        <v/>
      </c>
      <c r="AT551" s="676" t="str">
        <f t="shared" si="265"/>
        <v/>
      </c>
      <c r="AU551" s="77" t="e">
        <f t="shared" si="266"/>
        <v>#VALUE!</v>
      </c>
      <c r="AW551" s="57"/>
      <c r="AX551" s="57"/>
      <c r="BA551" s="83" t="e">
        <f ca="1">Invoer!DW556</f>
        <v>#N/A</v>
      </c>
      <c r="BB551" s="599" t="str">
        <f t="shared" ca="1" si="278"/>
        <v/>
      </c>
      <c r="BC551" s="673" t="str">
        <f ca="1">IF($BB551="","",VLOOKUP(BB551,Invoer!$F$15:$AU$1999,2,FALSE))</f>
        <v/>
      </c>
      <c r="BD551" s="599" t="str">
        <f t="shared" ca="1" si="279"/>
        <v/>
      </c>
      <c r="BE551" s="599" t="str">
        <f ca="1">IF($BB551="","",VLOOKUP(BB551,Invoer!$F$15:$AU$1999,5,FALSE))</f>
        <v/>
      </c>
      <c r="BF551" s="599" t="str">
        <f ca="1">IF($BB551="","",VLOOKUP(BB551,Invoer!$F$15:$AU$1999,6,FALSE))</f>
        <v/>
      </c>
      <c r="BG551" s="599" t="str">
        <f ca="1">IF($BB551="","",VLOOKUP(BB551,Invoer!$F$15:$AU$1999,9,FALSE))</f>
        <v/>
      </c>
      <c r="BH551" s="599" t="str">
        <f ca="1">IF($BB551="","",VLOOKUP(BB551,Invoer!$F$15:$AU$1999,10,FALSE))</f>
        <v/>
      </c>
      <c r="BI551" s="599" t="str">
        <f ca="1">IF($BB551="","",VLOOKUP(BB551,Invoer!$F$15:$BB$1999,14,FALSE))</f>
        <v/>
      </c>
      <c r="BJ551" s="599" t="str">
        <f ca="1">IF($BB551="","",VLOOKUP(BB551,Invoer!$F$15:$AU$1999,11,FALSE))</f>
        <v/>
      </c>
      <c r="BK551" s="662" t="str">
        <f t="shared" ca="1" si="280"/>
        <v/>
      </c>
      <c r="BL551" s="662" t="str">
        <f t="shared" ca="1" si="281"/>
        <v/>
      </c>
      <c r="BM551" s="679" t="str">
        <f t="shared" ca="1" si="282"/>
        <v/>
      </c>
      <c r="BN551" s="662" t="str">
        <f t="shared" ca="1" si="288"/>
        <v/>
      </c>
      <c r="BO551" s="662" t="str">
        <f ca="1">IF($BB551="","",VLOOKUP(BB551,Invoer!$F$15:$AU$1999,15,FALSE))</f>
        <v/>
      </c>
      <c r="BP551" s="662" t="str">
        <f ca="1">IF($BB551="","",VLOOKUP(BB551,Invoer!$F$15:$AU$1999,24,FALSE))</f>
        <v/>
      </c>
      <c r="BQ551" s="662" t="str">
        <f ca="1">IF($BB551="","",VLOOKUP(BB551,Invoer!$F$15:$AU$1999,17,FALSE))</f>
        <v/>
      </c>
      <c r="BS551" s="73" t="e">
        <f t="shared" ca="1" si="286"/>
        <v>#VALUE!</v>
      </c>
      <c r="BT551" s="57" t="str">
        <f t="shared" ca="1" si="287"/>
        <v/>
      </c>
      <c r="DO551" s="61" t="e">
        <f ca="1">IF($DN$4&lt;3,Invoer!EB556,Invoer!EA556)</f>
        <v>#N/A</v>
      </c>
      <c r="DP551" s="599" t="str">
        <f t="shared" ca="1" si="267"/>
        <v/>
      </c>
      <c r="DQ551" s="673" t="str">
        <f ca="1">IF($DP551="","",VLOOKUP(DP551,Invoer!$F$15:$AU$1999,2,FALSE))</f>
        <v/>
      </c>
      <c r="DR551" s="599" t="str">
        <f t="shared" ca="1" si="268"/>
        <v/>
      </c>
      <c r="DS551" s="599" t="str">
        <f ca="1">IF($DP551="","",VLOOKUP(DP551,Invoer!$F$15:$AU$1999,3,FALSE))</f>
        <v/>
      </c>
      <c r="DT551" s="599" t="str">
        <f ca="1">IF($DP551="","",IF(DS551&lt;&gt;"Liq","",VLOOKUP(DP551,Invoer!$F$15:$AU$1999,4,FALSE)))</f>
        <v/>
      </c>
      <c r="DU551" s="599" t="str">
        <f ca="1">IF($DP551="","",VLOOKUP(DP551,Invoer!$F$15:$AU$1999,5,FALSE))</f>
        <v/>
      </c>
      <c r="DV551" s="599" t="str">
        <f ca="1">IF($DP551="","",VLOOKUP(DP551,Invoer!$F$15:$AU$1999,6,FALSE))</f>
        <v/>
      </c>
      <c r="DW551" s="599" t="str">
        <f ca="1">IF($DP551="","",VLOOKUP(DP551,Invoer!$F$15:$AU$1999,9,FALSE))</f>
        <v/>
      </c>
      <c r="DX551" s="599" t="str">
        <f ca="1">IF($DP551="","",VLOOKUP(DP551,Invoer!$F$15:$AU$1999,10,FALSE))</f>
        <v/>
      </c>
      <c r="DY551" s="595" t="str">
        <f ca="1">IF($DP551="","",VLOOKUP(DP551,Invoer!$F$15:$AU$1999,11,FALSE))</f>
        <v/>
      </c>
      <c r="DZ551" s="662" t="str">
        <f ca="1">IF($DP551="","",IF($DN$4&gt;2,"",VLOOKUP(DP551,Invoer!CQ:CS,3,FALSE)))</f>
        <v/>
      </c>
      <c r="EA551" s="541" t="str">
        <f ca="1">IF($DP551="","",IF(ISERROR(DQ551),0,IF($DN$4&lt;3,"",VLOOKUP(DP551,Invoer!$F$15:$AU$1999,15,FALSE))))</f>
        <v/>
      </c>
      <c r="EB551" s="595" t="str">
        <f ca="1">IF($DP551="","",IF($DN$4&lt;3,"",VLOOKUP(DP551,Invoer!$F$15:$AU$1999,19,FALSE)))</f>
        <v/>
      </c>
      <c r="EC551" s="541" t="str">
        <f ca="1">IF($DP551="","",IF(ISERROR(DQ551),0,IF($DN$4&lt;3,"",VLOOKUP(DP551,Invoer!$F$15:$AU$1999,24,FALSE))))</f>
        <v/>
      </c>
      <c r="ED551" s="541" t="str">
        <f ca="1">IF($DP551="","",IF(ISERROR(DQ551),0,IF($DN$4&lt;3,"",VLOOKUP(DP551,Invoer!$F$15:$AU$1999,17,FALSE))))</f>
        <v/>
      </c>
      <c r="EH551" s="89" t="e">
        <f ca="1">Invoer!CP556</f>
        <v>#N/A</v>
      </c>
      <c r="EI551" s="599" t="str">
        <f t="shared" ca="1" si="269"/>
        <v/>
      </c>
      <c r="EJ551" s="673" t="str">
        <f ca="1">IF(EI551="","",VLOOKUP(EI551,Invoer!$F$15:$AU$1999,2,FALSE))</f>
        <v/>
      </c>
      <c r="EK551" s="599" t="str">
        <f t="shared" ca="1" si="270"/>
        <v/>
      </c>
      <c r="EL551" s="599" t="str">
        <f ca="1">IF($EI551="","",VLOOKUP(EI551,Invoer!$F$15:$AU$1999,3,FALSE))</f>
        <v/>
      </c>
      <c r="EM551" s="599" t="str">
        <f ca="1">IF($EI551="","",IF(EL551&lt;&gt;"Liq","",VLOOKUP(EI551,Invoer!$F$15:$AU$1999,4,FALSE)))</f>
        <v/>
      </c>
      <c r="EN551" s="599" t="str">
        <f ca="1">IF($EI551="","",VLOOKUP(EI551,Invoer!$F$15:$AU$1999,6,FALSE))</f>
        <v/>
      </c>
      <c r="EO551" s="599" t="str">
        <f ca="1">IF(EI551="","",VLOOKUP(EI551,Invoer!$F$15:$AU$1999,9,FALSE))</f>
        <v/>
      </c>
      <c r="EP551" s="599" t="str">
        <f ca="1">IF(EI551="","",VLOOKUP(EI551,Invoer!$F$15:$AU$1999,10,FALSE))</f>
        <v/>
      </c>
      <c r="EQ551" s="599" t="str">
        <f ca="1">IF(EI551="","",VLOOKUP(EI551,Invoer!$F$15:$AU$1999,11,FALSE))</f>
        <v/>
      </c>
      <c r="ER551" s="662" t="str">
        <f ca="1">IF(EI551="","",VLOOKUP(EI551,Invoer!CQ:CS,3,FALSE))</f>
        <v/>
      </c>
      <c r="ES551" s="662" t="str">
        <f t="shared" ca="1" si="271"/>
        <v/>
      </c>
      <c r="ET551" s="513" t="str">
        <f t="shared" ca="1" si="272"/>
        <v/>
      </c>
      <c r="EU551" s="112" t="str">
        <f t="shared" ca="1" si="273"/>
        <v/>
      </c>
      <c r="EV551" s="83" t="s">
        <v>160</v>
      </c>
      <c r="EW551" s="682" t="str">
        <f t="shared" ca="1" si="274"/>
        <v/>
      </c>
      <c r="EX551" s="662" t="str">
        <f t="shared" ca="1" si="275"/>
        <v/>
      </c>
      <c r="EY551"/>
      <c r="EZ551" s="56" t="e">
        <f t="shared" ca="1" si="283"/>
        <v>#VALUE!</v>
      </c>
      <c r="FA551" s="56" t="e">
        <f t="shared" ca="1" si="284"/>
        <v>#VALUE!</v>
      </c>
      <c r="FE551"/>
      <c r="FI551"/>
      <c r="FJ551"/>
    </row>
    <row r="552" spans="29:166" ht="12" customHeight="1" x14ac:dyDescent="0.2">
      <c r="AC552" s="435" t="str">
        <f>IF($AC$7&lt;3,Invoer!DR557,IF($AC$7=3,Invoer!BT557,"x"))</f>
        <v>x</v>
      </c>
      <c r="AD552" s="599" t="str">
        <f t="shared" si="276"/>
        <v/>
      </c>
      <c r="AE552" s="673" t="str">
        <f>IF($AD552="","",VLOOKUP(AD552,Invoer!$F$15:$AU$1999,2,FALSE))</f>
        <v/>
      </c>
      <c r="AF552" s="599" t="str">
        <f t="shared" si="277"/>
        <v/>
      </c>
      <c r="AG552" s="599" t="str">
        <f>IF($AD552="","",VLOOKUP(AD552,Invoer!$F$15:$AU$1999,3,FALSE))</f>
        <v/>
      </c>
      <c r="AH552" s="599" t="str">
        <f>IF($AD552="","",IF(AG552&lt;&gt;"Liq","",VLOOKUP(AD552,Invoer!$F$15:$AU$1999,4,FALSE)))</f>
        <v/>
      </c>
      <c r="AI552" s="677" t="str">
        <f>IF($AD552="","",VLOOKUP(AD552,Invoer!$F$15:$AU$1999,5,FALSE))</f>
        <v/>
      </c>
      <c r="AJ552" s="599" t="str">
        <f>IF($AD552="","",VLOOKUP(AD552,Invoer!$F$15:$AU$1999,6,FALSE))</f>
        <v/>
      </c>
      <c r="AK552" s="599" t="str">
        <f>IF($AD552="","",VLOOKUP(AD552,Invoer!$F$15:$AU$1999,9,FALSE))</f>
        <v/>
      </c>
      <c r="AL552" s="599" t="str">
        <f>IF($AD552="","",VLOOKUP(AD552,Invoer!$F$15:$AU$1999,10,FALSE))</f>
        <v/>
      </c>
      <c r="AM552" s="599" t="str">
        <f>IF($AD552="","",VLOOKUP(AD552,Invoer!$F$15:$BB$1999,14,FALSE))</f>
        <v/>
      </c>
      <c r="AN552" s="599" t="str">
        <f>IF($AD552="","",VLOOKUP(AD552,Invoer!$F$15:$AU$1999,11,FALSE))</f>
        <v/>
      </c>
      <c r="AO552" s="662" t="str">
        <f>IF($AD552="","",VLOOKUP(AD552,Invoer!$F$15:$AU$1999,15,FALSE))</f>
        <v/>
      </c>
      <c r="AP552" s="599" t="str">
        <f>IF($AD552="","",VLOOKUP(AD552,Invoer!$F$15:$AU$1999,19,FALSE))</f>
        <v/>
      </c>
      <c r="AQ552" s="662" t="str">
        <f>IF($AD552="","",VLOOKUP(AD552,Invoer!$F$15:$AU$1999,24,FALSE))</f>
        <v/>
      </c>
      <c r="AR552" s="662" t="str">
        <f>IF($AD552="","",VLOOKUP(AD552,Invoer!$F$15:$AU$1999,17,FALSE))</f>
        <v/>
      </c>
      <c r="AS552" s="678" t="str">
        <f t="shared" si="285"/>
        <v/>
      </c>
      <c r="AT552" s="676" t="str">
        <f t="shared" si="265"/>
        <v/>
      </c>
      <c r="AU552" s="77" t="e">
        <f t="shared" si="266"/>
        <v>#VALUE!</v>
      </c>
      <c r="AW552" s="57"/>
      <c r="AX552" s="57"/>
      <c r="BA552" s="83" t="e">
        <f ca="1">Invoer!DW557</f>
        <v>#N/A</v>
      </c>
      <c r="BB552" s="599" t="str">
        <f t="shared" ca="1" si="278"/>
        <v/>
      </c>
      <c r="BC552" s="673" t="str">
        <f ca="1">IF($BB552="","",VLOOKUP(BB552,Invoer!$F$15:$AU$1999,2,FALSE))</f>
        <v/>
      </c>
      <c r="BD552" s="599" t="str">
        <f t="shared" ca="1" si="279"/>
        <v/>
      </c>
      <c r="BE552" s="599" t="str">
        <f ca="1">IF($BB552="","",VLOOKUP(BB552,Invoer!$F$15:$AU$1999,5,FALSE))</f>
        <v/>
      </c>
      <c r="BF552" s="599" t="str">
        <f ca="1">IF($BB552="","",VLOOKUP(BB552,Invoer!$F$15:$AU$1999,6,FALSE))</f>
        <v/>
      </c>
      <c r="BG552" s="599" t="str">
        <f ca="1">IF($BB552="","",VLOOKUP(BB552,Invoer!$F$15:$AU$1999,9,FALSE))</f>
        <v/>
      </c>
      <c r="BH552" s="599" t="str">
        <f ca="1">IF($BB552="","",VLOOKUP(BB552,Invoer!$F$15:$AU$1999,10,FALSE))</f>
        <v/>
      </c>
      <c r="BI552" s="599" t="str">
        <f ca="1">IF($BB552="","",VLOOKUP(BB552,Invoer!$F$15:$BB$1999,14,FALSE))</f>
        <v/>
      </c>
      <c r="BJ552" s="599" t="str">
        <f ca="1">IF($BB552="","",VLOOKUP(BB552,Invoer!$F$15:$AU$1999,11,FALSE))</f>
        <v/>
      </c>
      <c r="BK552" s="662" t="str">
        <f t="shared" ca="1" si="280"/>
        <v/>
      </c>
      <c r="BL552" s="662" t="str">
        <f t="shared" ca="1" si="281"/>
        <v/>
      </c>
      <c r="BM552" s="679" t="str">
        <f t="shared" ca="1" si="282"/>
        <v/>
      </c>
      <c r="BN552" s="662" t="str">
        <f t="shared" ca="1" si="288"/>
        <v/>
      </c>
      <c r="BO552" s="662" t="str">
        <f ca="1">IF($BB552="","",VLOOKUP(BB552,Invoer!$F$15:$AU$1999,15,FALSE))</f>
        <v/>
      </c>
      <c r="BP552" s="662" t="str">
        <f ca="1">IF($BB552="","",VLOOKUP(BB552,Invoer!$F$15:$AU$1999,24,FALSE))</f>
        <v/>
      </c>
      <c r="BQ552" s="662" t="str">
        <f ca="1">IF($BB552="","",VLOOKUP(BB552,Invoer!$F$15:$AU$1999,17,FALSE))</f>
        <v/>
      </c>
      <c r="BS552" s="73" t="e">
        <f t="shared" ca="1" si="286"/>
        <v>#VALUE!</v>
      </c>
      <c r="BT552" s="57" t="str">
        <f t="shared" ca="1" si="287"/>
        <v/>
      </c>
      <c r="DO552" s="61" t="e">
        <f ca="1">IF($DN$4&lt;3,Invoer!EB557,Invoer!EA557)</f>
        <v>#N/A</v>
      </c>
      <c r="DP552" s="599" t="str">
        <f t="shared" ca="1" si="267"/>
        <v/>
      </c>
      <c r="DQ552" s="673" t="str">
        <f ca="1">IF($DP552="","",VLOOKUP(DP552,Invoer!$F$15:$AU$1999,2,FALSE))</f>
        <v/>
      </c>
      <c r="DR552" s="599" t="str">
        <f t="shared" ca="1" si="268"/>
        <v/>
      </c>
      <c r="DS552" s="599" t="str">
        <f ca="1">IF($DP552="","",VLOOKUP(DP552,Invoer!$F$15:$AU$1999,3,FALSE))</f>
        <v/>
      </c>
      <c r="DT552" s="599" t="str">
        <f ca="1">IF($DP552="","",IF(DS552&lt;&gt;"Liq","",VLOOKUP(DP552,Invoer!$F$15:$AU$1999,4,FALSE)))</f>
        <v/>
      </c>
      <c r="DU552" s="599" t="str">
        <f ca="1">IF($DP552="","",VLOOKUP(DP552,Invoer!$F$15:$AU$1999,5,FALSE))</f>
        <v/>
      </c>
      <c r="DV552" s="599" t="str">
        <f ca="1">IF($DP552="","",VLOOKUP(DP552,Invoer!$F$15:$AU$1999,6,FALSE))</f>
        <v/>
      </c>
      <c r="DW552" s="599" t="str">
        <f ca="1">IF($DP552="","",VLOOKUP(DP552,Invoer!$F$15:$AU$1999,9,FALSE))</f>
        <v/>
      </c>
      <c r="DX552" s="599" t="str">
        <f ca="1">IF($DP552="","",VLOOKUP(DP552,Invoer!$F$15:$AU$1999,10,FALSE))</f>
        <v/>
      </c>
      <c r="DY552" s="595" t="str">
        <f ca="1">IF($DP552="","",VLOOKUP(DP552,Invoer!$F$15:$AU$1999,11,FALSE))</f>
        <v/>
      </c>
      <c r="DZ552" s="662" t="str">
        <f ca="1">IF($DP552="","",IF($DN$4&gt;2,"",VLOOKUP(DP552,Invoer!CQ:CS,3,FALSE)))</f>
        <v/>
      </c>
      <c r="EA552" s="541" t="str">
        <f ca="1">IF($DP552="","",IF(ISERROR(DQ552),0,IF($DN$4&lt;3,"",VLOOKUP(DP552,Invoer!$F$15:$AU$1999,15,FALSE))))</f>
        <v/>
      </c>
      <c r="EB552" s="595" t="str">
        <f ca="1">IF($DP552="","",IF($DN$4&lt;3,"",VLOOKUP(DP552,Invoer!$F$15:$AU$1999,19,FALSE)))</f>
        <v/>
      </c>
      <c r="EC552" s="541" t="str">
        <f ca="1">IF($DP552="","",IF(ISERROR(DQ552),0,IF($DN$4&lt;3,"",VLOOKUP(DP552,Invoer!$F$15:$AU$1999,24,FALSE))))</f>
        <v/>
      </c>
      <c r="ED552" s="541" t="str">
        <f ca="1">IF($DP552="","",IF(ISERROR(DQ552),0,IF($DN$4&lt;3,"",VLOOKUP(DP552,Invoer!$F$15:$AU$1999,17,FALSE))))</f>
        <v/>
      </c>
      <c r="EH552" s="89" t="e">
        <f ca="1">Invoer!CP557</f>
        <v>#N/A</v>
      </c>
      <c r="EI552" s="599" t="str">
        <f t="shared" ca="1" si="269"/>
        <v/>
      </c>
      <c r="EJ552" s="673" t="str">
        <f ca="1">IF(EI552="","",VLOOKUP(EI552,Invoer!$F$15:$AU$1999,2,FALSE))</f>
        <v/>
      </c>
      <c r="EK552" s="599" t="str">
        <f t="shared" ca="1" si="270"/>
        <v/>
      </c>
      <c r="EL552" s="599" t="str">
        <f ca="1">IF($EI552="","",VLOOKUP(EI552,Invoer!$F$15:$AU$1999,3,FALSE))</f>
        <v/>
      </c>
      <c r="EM552" s="599" t="str">
        <f ca="1">IF($EI552="","",IF(EL552&lt;&gt;"Liq","",VLOOKUP(EI552,Invoer!$F$15:$AU$1999,4,FALSE)))</f>
        <v/>
      </c>
      <c r="EN552" s="599" t="str">
        <f ca="1">IF($EI552="","",VLOOKUP(EI552,Invoer!$F$15:$AU$1999,6,FALSE))</f>
        <v/>
      </c>
      <c r="EO552" s="599" t="str">
        <f ca="1">IF(EI552="","",VLOOKUP(EI552,Invoer!$F$15:$AU$1999,9,FALSE))</f>
        <v/>
      </c>
      <c r="EP552" s="599" t="str">
        <f ca="1">IF(EI552="","",VLOOKUP(EI552,Invoer!$F$15:$AU$1999,10,FALSE))</f>
        <v/>
      </c>
      <c r="EQ552" s="599" t="str">
        <f ca="1">IF(EI552="","",VLOOKUP(EI552,Invoer!$F$15:$AU$1999,11,FALSE))</f>
        <v/>
      </c>
      <c r="ER552" s="662" t="str">
        <f ca="1">IF(EI552="","",VLOOKUP(EI552,Invoer!CQ:CS,3,FALSE))</f>
        <v/>
      </c>
      <c r="ES552" s="662" t="str">
        <f t="shared" ca="1" si="271"/>
        <v/>
      </c>
      <c r="ET552" s="513" t="str">
        <f t="shared" ca="1" si="272"/>
        <v/>
      </c>
      <c r="EU552" s="112" t="str">
        <f t="shared" ca="1" si="273"/>
        <v/>
      </c>
      <c r="EV552" s="83" t="s">
        <v>160</v>
      </c>
      <c r="EW552" s="682" t="str">
        <f t="shared" ca="1" si="274"/>
        <v/>
      </c>
      <c r="EX552" s="662" t="str">
        <f t="shared" ca="1" si="275"/>
        <v/>
      </c>
      <c r="EY552"/>
      <c r="EZ552" s="56" t="e">
        <f t="shared" ca="1" si="283"/>
        <v>#VALUE!</v>
      </c>
      <c r="FA552" s="56" t="e">
        <f t="shared" ca="1" si="284"/>
        <v>#VALUE!</v>
      </c>
      <c r="FE552"/>
      <c r="FI552"/>
      <c r="FJ552"/>
    </row>
    <row r="553" spans="29:166" ht="12" customHeight="1" x14ac:dyDescent="0.2">
      <c r="AC553" s="435" t="str">
        <f>IF($AC$7&lt;3,Invoer!DR558,IF($AC$7=3,Invoer!BT558,"x"))</f>
        <v>x</v>
      </c>
      <c r="AD553" s="599" t="str">
        <f t="shared" si="276"/>
        <v/>
      </c>
      <c r="AE553" s="673" t="str">
        <f>IF($AD553="","",VLOOKUP(AD553,Invoer!$F$15:$AU$1999,2,FALSE))</f>
        <v/>
      </c>
      <c r="AF553" s="599" t="str">
        <f t="shared" si="277"/>
        <v/>
      </c>
      <c r="AG553" s="599" t="str">
        <f>IF($AD553="","",VLOOKUP(AD553,Invoer!$F$15:$AU$1999,3,FALSE))</f>
        <v/>
      </c>
      <c r="AH553" s="599" t="str">
        <f>IF($AD553="","",IF(AG553&lt;&gt;"Liq","",VLOOKUP(AD553,Invoer!$F$15:$AU$1999,4,FALSE)))</f>
        <v/>
      </c>
      <c r="AI553" s="677" t="str">
        <f>IF($AD553="","",VLOOKUP(AD553,Invoer!$F$15:$AU$1999,5,FALSE))</f>
        <v/>
      </c>
      <c r="AJ553" s="599" t="str">
        <f>IF($AD553="","",VLOOKUP(AD553,Invoer!$F$15:$AU$1999,6,FALSE))</f>
        <v/>
      </c>
      <c r="AK553" s="599" t="str">
        <f>IF($AD553="","",VLOOKUP(AD553,Invoer!$F$15:$AU$1999,9,FALSE))</f>
        <v/>
      </c>
      <c r="AL553" s="599" t="str">
        <f>IF($AD553="","",VLOOKUP(AD553,Invoer!$F$15:$AU$1999,10,FALSE))</f>
        <v/>
      </c>
      <c r="AM553" s="599" t="str">
        <f>IF($AD553="","",VLOOKUP(AD553,Invoer!$F$15:$BB$1999,14,FALSE))</f>
        <v/>
      </c>
      <c r="AN553" s="599" t="str">
        <f>IF($AD553="","",VLOOKUP(AD553,Invoer!$F$15:$AU$1999,11,FALSE))</f>
        <v/>
      </c>
      <c r="AO553" s="662" t="str">
        <f>IF($AD553="","",VLOOKUP(AD553,Invoer!$F$15:$AU$1999,15,FALSE))</f>
        <v/>
      </c>
      <c r="AP553" s="599" t="str">
        <f>IF($AD553="","",VLOOKUP(AD553,Invoer!$F$15:$AU$1999,19,FALSE))</f>
        <v/>
      </c>
      <c r="AQ553" s="662" t="str">
        <f>IF($AD553="","",VLOOKUP(AD553,Invoer!$F$15:$AU$1999,24,FALSE))</f>
        <v/>
      </c>
      <c r="AR553" s="662" t="str">
        <f>IF($AD553="","",VLOOKUP(AD553,Invoer!$F$15:$AU$1999,17,FALSE))</f>
        <v/>
      </c>
      <c r="AS553" s="678" t="str">
        <f t="shared" si="285"/>
        <v/>
      </c>
      <c r="AT553" s="676" t="str">
        <f t="shared" si="265"/>
        <v/>
      </c>
      <c r="AU553" s="77" t="e">
        <f t="shared" si="266"/>
        <v>#VALUE!</v>
      </c>
      <c r="AW553" s="57"/>
      <c r="AX553" s="57"/>
      <c r="BA553" s="83" t="e">
        <f ca="1">Invoer!DW558</f>
        <v>#N/A</v>
      </c>
      <c r="BB553" s="599" t="str">
        <f t="shared" ca="1" si="278"/>
        <v/>
      </c>
      <c r="BC553" s="673" t="str">
        <f ca="1">IF($BB553="","",VLOOKUP(BB553,Invoer!$F$15:$AU$1999,2,FALSE))</f>
        <v/>
      </c>
      <c r="BD553" s="599" t="str">
        <f t="shared" ca="1" si="279"/>
        <v/>
      </c>
      <c r="BE553" s="599" t="str">
        <f ca="1">IF($BB553="","",VLOOKUP(BB553,Invoer!$F$15:$AU$1999,5,FALSE))</f>
        <v/>
      </c>
      <c r="BF553" s="599" t="str">
        <f ca="1">IF($BB553="","",VLOOKUP(BB553,Invoer!$F$15:$AU$1999,6,FALSE))</f>
        <v/>
      </c>
      <c r="BG553" s="599" t="str">
        <f ca="1">IF($BB553="","",VLOOKUP(BB553,Invoer!$F$15:$AU$1999,9,FALSE))</f>
        <v/>
      </c>
      <c r="BH553" s="599" t="str">
        <f ca="1">IF($BB553="","",VLOOKUP(BB553,Invoer!$F$15:$AU$1999,10,FALSE))</f>
        <v/>
      </c>
      <c r="BI553" s="599" t="str">
        <f ca="1">IF($BB553="","",VLOOKUP(BB553,Invoer!$F$15:$BB$1999,14,FALSE))</f>
        <v/>
      </c>
      <c r="BJ553" s="599" t="str">
        <f ca="1">IF($BB553="","",VLOOKUP(BB553,Invoer!$F$15:$AU$1999,11,FALSE))</f>
        <v/>
      </c>
      <c r="BK553" s="662" t="str">
        <f t="shared" ca="1" si="280"/>
        <v/>
      </c>
      <c r="BL553" s="662" t="str">
        <f t="shared" ca="1" si="281"/>
        <v/>
      </c>
      <c r="BM553" s="679" t="str">
        <f t="shared" ca="1" si="282"/>
        <v/>
      </c>
      <c r="BN553" s="662" t="str">
        <f t="shared" ca="1" si="288"/>
        <v/>
      </c>
      <c r="BO553" s="662" t="str">
        <f ca="1">IF($BB553="","",VLOOKUP(BB553,Invoer!$F$15:$AU$1999,15,FALSE))</f>
        <v/>
      </c>
      <c r="BP553" s="662" t="str">
        <f ca="1">IF($BB553="","",VLOOKUP(BB553,Invoer!$F$15:$AU$1999,24,FALSE))</f>
        <v/>
      </c>
      <c r="BQ553" s="662" t="str">
        <f ca="1">IF($BB553="","",VLOOKUP(BB553,Invoer!$F$15:$AU$1999,17,FALSE))</f>
        <v/>
      </c>
      <c r="BS553" s="73" t="e">
        <f t="shared" ca="1" si="286"/>
        <v>#VALUE!</v>
      </c>
      <c r="BT553" s="57" t="str">
        <f t="shared" ca="1" si="287"/>
        <v/>
      </c>
      <c r="DO553" s="61" t="e">
        <f ca="1">IF($DN$4&lt;3,Invoer!EB558,Invoer!EA558)</f>
        <v>#N/A</v>
      </c>
      <c r="DP553" s="599" t="str">
        <f t="shared" ca="1" si="267"/>
        <v/>
      </c>
      <c r="DQ553" s="673" t="str">
        <f ca="1">IF($DP553="","",VLOOKUP(DP553,Invoer!$F$15:$AU$1999,2,FALSE))</f>
        <v/>
      </c>
      <c r="DR553" s="599" t="str">
        <f t="shared" ca="1" si="268"/>
        <v/>
      </c>
      <c r="DS553" s="599" t="str">
        <f ca="1">IF($DP553="","",VLOOKUP(DP553,Invoer!$F$15:$AU$1999,3,FALSE))</f>
        <v/>
      </c>
      <c r="DT553" s="599" t="str">
        <f ca="1">IF($DP553="","",IF(DS553&lt;&gt;"Liq","",VLOOKUP(DP553,Invoer!$F$15:$AU$1999,4,FALSE)))</f>
        <v/>
      </c>
      <c r="DU553" s="599" t="str">
        <f ca="1">IF($DP553="","",VLOOKUP(DP553,Invoer!$F$15:$AU$1999,5,FALSE))</f>
        <v/>
      </c>
      <c r="DV553" s="599" t="str">
        <f ca="1">IF($DP553="","",VLOOKUP(DP553,Invoer!$F$15:$AU$1999,6,FALSE))</f>
        <v/>
      </c>
      <c r="DW553" s="599" t="str">
        <f ca="1">IF($DP553="","",VLOOKUP(DP553,Invoer!$F$15:$AU$1999,9,FALSE))</f>
        <v/>
      </c>
      <c r="DX553" s="599" t="str">
        <f ca="1">IF($DP553="","",VLOOKUP(DP553,Invoer!$F$15:$AU$1999,10,FALSE))</f>
        <v/>
      </c>
      <c r="DY553" s="595" t="str">
        <f ca="1">IF($DP553="","",VLOOKUP(DP553,Invoer!$F$15:$AU$1999,11,FALSE))</f>
        <v/>
      </c>
      <c r="DZ553" s="662" t="str">
        <f ca="1">IF($DP553="","",IF($DN$4&gt;2,"",VLOOKUP(DP553,Invoer!CQ:CS,3,FALSE)))</f>
        <v/>
      </c>
      <c r="EA553" s="541" t="str">
        <f ca="1">IF($DP553="","",IF(ISERROR(DQ553),0,IF($DN$4&lt;3,"",VLOOKUP(DP553,Invoer!$F$15:$AU$1999,15,FALSE))))</f>
        <v/>
      </c>
      <c r="EB553" s="595" t="str">
        <f ca="1">IF($DP553="","",IF($DN$4&lt;3,"",VLOOKUP(DP553,Invoer!$F$15:$AU$1999,19,FALSE)))</f>
        <v/>
      </c>
      <c r="EC553" s="541" t="str">
        <f ca="1">IF($DP553="","",IF(ISERROR(DQ553),0,IF($DN$4&lt;3,"",VLOOKUP(DP553,Invoer!$F$15:$AU$1999,24,FALSE))))</f>
        <v/>
      </c>
      <c r="ED553" s="541" t="str">
        <f ca="1">IF($DP553="","",IF(ISERROR(DQ553),0,IF($DN$4&lt;3,"",VLOOKUP(DP553,Invoer!$F$15:$AU$1999,17,FALSE))))</f>
        <v/>
      </c>
      <c r="EH553" s="89" t="e">
        <f ca="1">Invoer!CP558</f>
        <v>#N/A</v>
      </c>
      <c r="EI553" s="599" t="str">
        <f t="shared" ca="1" si="269"/>
        <v/>
      </c>
      <c r="EJ553" s="673" t="str">
        <f ca="1">IF(EI553="","",VLOOKUP(EI553,Invoer!$F$15:$AU$1999,2,FALSE))</f>
        <v/>
      </c>
      <c r="EK553" s="599" t="str">
        <f t="shared" ca="1" si="270"/>
        <v/>
      </c>
      <c r="EL553" s="599" t="str">
        <f ca="1">IF($EI553="","",VLOOKUP(EI553,Invoer!$F$15:$AU$1999,3,FALSE))</f>
        <v/>
      </c>
      <c r="EM553" s="599" t="str">
        <f ca="1">IF($EI553="","",IF(EL553&lt;&gt;"Liq","",VLOOKUP(EI553,Invoer!$F$15:$AU$1999,4,FALSE)))</f>
        <v/>
      </c>
      <c r="EN553" s="599" t="str">
        <f ca="1">IF($EI553="","",VLOOKUP(EI553,Invoer!$F$15:$AU$1999,6,FALSE))</f>
        <v/>
      </c>
      <c r="EO553" s="599" t="str">
        <f ca="1">IF(EI553="","",VLOOKUP(EI553,Invoer!$F$15:$AU$1999,9,FALSE))</f>
        <v/>
      </c>
      <c r="EP553" s="599" t="str">
        <f ca="1">IF(EI553="","",VLOOKUP(EI553,Invoer!$F$15:$AU$1999,10,FALSE))</f>
        <v/>
      </c>
      <c r="EQ553" s="599" t="str">
        <f ca="1">IF(EI553="","",VLOOKUP(EI553,Invoer!$F$15:$AU$1999,11,FALSE))</f>
        <v/>
      </c>
      <c r="ER553" s="662" t="str">
        <f ca="1">IF(EI553="","",VLOOKUP(EI553,Invoer!CQ:CS,3,FALSE))</f>
        <v/>
      </c>
      <c r="ES553" s="662" t="str">
        <f t="shared" ca="1" si="271"/>
        <v/>
      </c>
      <c r="ET553" s="513" t="str">
        <f t="shared" ca="1" si="272"/>
        <v/>
      </c>
      <c r="EU553" s="112" t="str">
        <f t="shared" ca="1" si="273"/>
        <v/>
      </c>
      <c r="EV553" s="83" t="s">
        <v>160</v>
      </c>
      <c r="EW553" s="682" t="str">
        <f t="shared" ca="1" si="274"/>
        <v/>
      </c>
      <c r="EX553" s="662" t="str">
        <f t="shared" ca="1" si="275"/>
        <v/>
      </c>
      <c r="EY553"/>
      <c r="EZ553" s="56" t="e">
        <f t="shared" ca="1" si="283"/>
        <v>#VALUE!</v>
      </c>
      <c r="FA553" s="56" t="e">
        <f t="shared" ca="1" si="284"/>
        <v>#VALUE!</v>
      </c>
      <c r="FE553"/>
      <c r="FI553"/>
      <c r="FJ553"/>
    </row>
    <row r="554" spans="29:166" ht="12" customHeight="1" x14ac:dyDescent="0.2">
      <c r="AC554" s="435" t="str">
        <f>IF($AC$7&lt;3,Invoer!DR559,IF($AC$7=3,Invoer!BT559,"x"))</f>
        <v>x</v>
      </c>
      <c r="AD554" s="599" t="str">
        <f t="shared" si="276"/>
        <v/>
      </c>
      <c r="AE554" s="673" t="str">
        <f>IF($AD554="","",VLOOKUP(AD554,Invoer!$F$15:$AU$1999,2,FALSE))</f>
        <v/>
      </c>
      <c r="AF554" s="599" t="str">
        <f t="shared" si="277"/>
        <v/>
      </c>
      <c r="AG554" s="599" t="str">
        <f>IF($AD554="","",VLOOKUP(AD554,Invoer!$F$15:$AU$1999,3,FALSE))</f>
        <v/>
      </c>
      <c r="AH554" s="599" t="str">
        <f>IF($AD554="","",IF(AG554&lt;&gt;"Liq","",VLOOKUP(AD554,Invoer!$F$15:$AU$1999,4,FALSE)))</f>
        <v/>
      </c>
      <c r="AI554" s="677" t="str">
        <f>IF($AD554="","",VLOOKUP(AD554,Invoer!$F$15:$AU$1999,5,FALSE))</f>
        <v/>
      </c>
      <c r="AJ554" s="599" t="str">
        <f>IF($AD554="","",VLOOKUP(AD554,Invoer!$F$15:$AU$1999,6,FALSE))</f>
        <v/>
      </c>
      <c r="AK554" s="599" t="str">
        <f>IF($AD554="","",VLOOKUP(AD554,Invoer!$F$15:$AU$1999,9,FALSE))</f>
        <v/>
      </c>
      <c r="AL554" s="599" t="str">
        <f>IF($AD554="","",VLOOKUP(AD554,Invoer!$F$15:$AU$1999,10,FALSE))</f>
        <v/>
      </c>
      <c r="AM554" s="599" t="str">
        <f>IF($AD554="","",VLOOKUP(AD554,Invoer!$F$15:$BB$1999,14,FALSE))</f>
        <v/>
      </c>
      <c r="AN554" s="599" t="str">
        <f>IF($AD554="","",VLOOKUP(AD554,Invoer!$F$15:$AU$1999,11,FALSE))</f>
        <v/>
      </c>
      <c r="AO554" s="662" t="str">
        <f>IF($AD554="","",VLOOKUP(AD554,Invoer!$F$15:$AU$1999,15,FALSE))</f>
        <v/>
      </c>
      <c r="AP554" s="599" t="str">
        <f>IF($AD554="","",VLOOKUP(AD554,Invoer!$F$15:$AU$1999,19,FALSE))</f>
        <v/>
      </c>
      <c r="AQ554" s="662" t="str">
        <f>IF($AD554="","",VLOOKUP(AD554,Invoer!$F$15:$AU$1999,24,FALSE))</f>
        <v/>
      </c>
      <c r="AR554" s="662" t="str">
        <f>IF($AD554="","",VLOOKUP(AD554,Invoer!$F$15:$AU$1999,17,FALSE))</f>
        <v/>
      </c>
      <c r="AS554" s="678" t="str">
        <f t="shared" si="285"/>
        <v/>
      </c>
      <c r="AT554" s="676" t="str">
        <f t="shared" si="265"/>
        <v/>
      </c>
      <c r="AU554" s="77" t="e">
        <f t="shared" si="266"/>
        <v>#VALUE!</v>
      </c>
      <c r="AW554" s="57"/>
      <c r="AX554" s="57"/>
      <c r="BA554" s="83" t="e">
        <f ca="1">Invoer!DW559</f>
        <v>#N/A</v>
      </c>
      <c r="BB554" s="599" t="str">
        <f t="shared" ca="1" si="278"/>
        <v/>
      </c>
      <c r="BC554" s="673" t="str">
        <f ca="1">IF($BB554="","",VLOOKUP(BB554,Invoer!$F$15:$AU$1999,2,FALSE))</f>
        <v/>
      </c>
      <c r="BD554" s="599" t="str">
        <f t="shared" ca="1" si="279"/>
        <v/>
      </c>
      <c r="BE554" s="599" t="str">
        <f ca="1">IF($BB554="","",VLOOKUP(BB554,Invoer!$F$15:$AU$1999,5,FALSE))</f>
        <v/>
      </c>
      <c r="BF554" s="599" t="str">
        <f ca="1">IF($BB554="","",VLOOKUP(BB554,Invoer!$F$15:$AU$1999,6,FALSE))</f>
        <v/>
      </c>
      <c r="BG554" s="599" t="str">
        <f ca="1">IF($BB554="","",VLOOKUP(BB554,Invoer!$F$15:$AU$1999,9,FALSE))</f>
        <v/>
      </c>
      <c r="BH554" s="599" t="str">
        <f ca="1">IF($BB554="","",VLOOKUP(BB554,Invoer!$F$15:$AU$1999,10,FALSE))</f>
        <v/>
      </c>
      <c r="BI554" s="599" t="str">
        <f ca="1">IF($BB554="","",VLOOKUP(BB554,Invoer!$F$15:$BB$1999,14,FALSE))</f>
        <v/>
      </c>
      <c r="BJ554" s="599" t="str">
        <f ca="1">IF($BB554="","",VLOOKUP(BB554,Invoer!$F$15:$AU$1999,11,FALSE))</f>
        <v/>
      </c>
      <c r="BK554" s="662" t="str">
        <f t="shared" ca="1" si="280"/>
        <v/>
      </c>
      <c r="BL554" s="662" t="str">
        <f t="shared" ca="1" si="281"/>
        <v/>
      </c>
      <c r="BM554" s="679" t="str">
        <f t="shared" ca="1" si="282"/>
        <v/>
      </c>
      <c r="BN554" s="662" t="str">
        <f t="shared" ca="1" si="288"/>
        <v/>
      </c>
      <c r="BO554" s="662" t="str">
        <f ca="1">IF($BB554="","",VLOOKUP(BB554,Invoer!$F$15:$AU$1999,15,FALSE))</f>
        <v/>
      </c>
      <c r="BP554" s="662" t="str">
        <f ca="1">IF($BB554="","",VLOOKUP(BB554,Invoer!$F$15:$AU$1999,24,FALSE))</f>
        <v/>
      </c>
      <c r="BQ554" s="662" t="str">
        <f ca="1">IF($BB554="","",VLOOKUP(BB554,Invoer!$F$15:$AU$1999,17,FALSE))</f>
        <v/>
      </c>
      <c r="BS554" s="73" t="e">
        <f t="shared" ca="1" si="286"/>
        <v>#VALUE!</v>
      </c>
      <c r="BT554" s="57" t="str">
        <f t="shared" ca="1" si="287"/>
        <v/>
      </c>
      <c r="DO554" s="61" t="e">
        <f ca="1">IF($DN$4&lt;3,Invoer!EB559,Invoer!EA559)</f>
        <v>#N/A</v>
      </c>
      <c r="DP554" s="599" t="str">
        <f t="shared" ca="1" si="267"/>
        <v/>
      </c>
      <c r="DQ554" s="673" t="str">
        <f ca="1">IF($DP554="","",VLOOKUP(DP554,Invoer!$F$15:$AU$1999,2,FALSE))</f>
        <v/>
      </c>
      <c r="DR554" s="599" t="str">
        <f t="shared" ca="1" si="268"/>
        <v/>
      </c>
      <c r="DS554" s="599" t="str">
        <f ca="1">IF($DP554="","",VLOOKUP(DP554,Invoer!$F$15:$AU$1999,3,FALSE))</f>
        <v/>
      </c>
      <c r="DT554" s="599" t="str">
        <f ca="1">IF($DP554="","",IF(DS554&lt;&gt;"Liq","",VLOOKUP(DP554,Invoer!$F$15:$AU$1999,4,FALSE)))</f>
        <v/>
      </c>
      <c r="DU554" s="599" t="str">
        <f ca="1">IF($DP554="","",VLOOKUP(DP554,Invoer!$F$15:$AU$1999,5,FALSE))</f>
        <v/>
      </c>
      <c r="DV554" s="599" t="str">
        <f ca="1">IF($DP554="","",VLOOKUP(DP554,Invoer!$F$15:$AU$1999,6,FALSE))</f>
        <v/>
      </c>
      <c r="DW554" s="599" t="str">
        <f ca="1">IF($DP554="","",VLOOKUP(DP554,Invoer!$F$15:$AU$1999,9,FALSE))</f>
        <v/>
      </c>
      <c r="DX554" s="599" t="str">
        <f ca="1">IF($DP554="","",VLOOKUP(DP554,Invoer!$F$15:$AU$1999,10,FALSE))</f>
        <v/>
      </c>
      <c r="DY554" s="595" t="str">
        <f ca="1">IF($DP554="","",VLOOKUP(DP554,Invoer!$F$15:$AU$1999,11,FALSE))</f>
        <v/>
      </c>
      <c r="DZ554" s="662" t="str">
        <f ca="1">IF($DP554="","",IF($DN$4&gt;2,"",VLOOKUP(DP554,Invoer!CQ:CS,3,FALSE)))</f>
        <v/>
      </c>
      <c r="EA554" s="541" t="str">
        <f ca="1">IF($DP554="","",IF(ISERROR(DQ554),0,IF($DN$4&lt;3,"",VLOOKUP(DP554,Invoer!$F$15:$AU$1999,15,FALSE))))</f>
        <v/>
      </c>
      <c r="EB554" s="595" t="str">
        <f ca="1">IF($DP554="","",IF($DN$4&lt;3,"",VLOOKUP(DP554,Invoer!$F$15:$AU$1999,19,FALSE)))</f>
        <v/>
      </c>
      <c r="EC554" s="541" t="str">
        <f ca="1">IF($DP554="","",IF(ISERROR(DQ554),0,IF($DN$4&lt;3,"",VLOOKUP(DP554,Invoer!$F$15:$AU$1999,24,FALSE))))</f>
        <v/>
      </c>
      <c r="ED554" s="541" t="str">
        <f ca="1">IF($DP554="","",IF(ISERROR(DQ554),0,IF($DN$4&lt;3,"",VLOOKUP(DP554,Invoer!$F$15:$AU$1999,17,FALSE))))</f>
        <v/>
      </c>
      <c r="EH554" s="89" t="e">
        <f ca="1">Invoer!CP559</f>
        <v>#N/A</v>
      </c>
      <c r="EI554" s="599" t="str">
        <f t="shared" ca="1" si="269"/>
        <v/>
      </c>
      <c r="EJ554" s="673" t="str">
        <f ca="1">IF(EI554="","",VLOOKUP(EI554,Invoer!$F$15:$AU$1999,2,FALSE))</f>
        <v/>
      </c>
      <c r="EK554" s="599" t="str">
        <f t="shared" ca="1" si="270"/>
        <v/>
      </c>
      <c r="EL554" s="599" t="str">
        <f ca="1">IF($EI554="","",VLOOKUP(EI554,Invoer!$F$15:$AU$1999,3,FALSE))</f>
        <v/>
      </c>
      <c r="EM554" s="599" t="str">
        <f ca="1">IF($EI554="","",IF(EL554&lt;&gt;"Liq","",VLOOKUP(EI554,Invoer!$F$15:$AU$1999,4,FALSE)))</f>
        <v/>
      </c>
      <c r="EN554" s="599" t="str">
        <f ca="1">IF($EI554="","",VLOOKUP(EI554,Invoer!$F$15:$AU$1999,6,FALSE))</f>
        <v/>
      </c>
      <c r="EO554" s="599" t="str">
        <f ca="1">IF(EI554="","",VLOOKUP(EI554,Invoer!$F$15:$AU$1999,9,FALSE))</f>
        <v/>
      </c>
      <c r="EP554" s="599" t="str">
        <f ca="1">IF(EI554="","",VLOOKUP(EI554,Invoer!$F$15:$AU$1999,10,FALSE))</f>
        <v/>
      </c>
      <c r="EQ554" s="599" t="str">
        <f ca="1">IF(EI554="","",VLOOKUP(EI554,Invoer!$F$15:$AU$1999,11,FALSE))</f>
        <v/>
      </c>
      <c r="ER554" s="662" t="str">
        <f ca="1">IF(EI554="","",VLOOKUP(EI554,Invoer!CQ:CS,3,FALSE))</f>
        <v/>
      </c>
      <c r="ES554" s="662" t="str">
        <f t="shared" ca="1" si="271"/>
        <v/>
      </c>
      <c r="ET554" s="513" t="str">
        <f t="shared" ca="1" si="272"/>
        <v/>
      </c>
      <c r="EU554" s="112" t="str">
        <f t="shared" ca="1" si="273"/>
        <v/>
      </c>
      <c r="EV554" s="83" t="s">
        <v>160</v>
      </c>
      <c r="EW554" s="682" t="str">
        <f t="shared" ca="1" si="274"/>
        <v/>
      </c>
      <c r="EX554" s="662" t="str">
        <f t="shared" ca="1" si="275"/>
        <v/>
      </c>
      <c r="EY554"/>
      <c r="EZ554" s="56" t="e">
        <f t="shared" ca="1" si="283"/>
        <v>#VALUE!</v>
      </c>
      <c r="FA554" s="56" t="e">
        <f t="shared" ca="1" si="284"/>
        <v>#VALUE!</v>
      </c>
      <c r="FE554"/>
      <c r="FI554"/>
      <c r="FJ554"/>
    </row>
    <row r="555" spans="29:166" ht="12" customHeight="1" x14ac:dyDescent="0.2">
      <c r="AC555" s="435" t="str">
        <f>IF($AC$7&lt;3,Invoer!DR560,IF($AC$7=3,Invoer!BT560,"x"))</f>
        <v>x</v>
      </c>
      <c r="AD555" s="599" t="str">
        <f t="shared" si="276"/>
        <v/>
      </c>
      <c r="AE555" s="673" t="str">
        <f>IF($AD555="","",VLOOKUP(AD555,Invoer!$F$15:$AU$1999,2,FALSE))</f>
        <v/>
      </c>
      <c r="AF555" s="599" t="str">
        <f t="shared" si="277"/>
        <v/>
      </c>
      <c r="AG555" s="599" t="str">
        <f>IF($AD555="","",VLOOKUP(AD555,Invoer!$F$15:$AU$1999,3,FALSE))</f>
        <v/>
      </c>
      <c r="AH555" s="599" t="str">
        <f>IF($AD555="","",IF(AG555&lt;&gt;"Liq","",VLOOKUP(AD555,Invoer!$F$15:$AU$1999,4,FALSE)))</f>
        <v/>
      </c>
      <c r="AI555" s="677" t="str">
        <f>IF($AD555="","",VLOOKUP(AD555,Invoer!$F$15:$AU$1999,5,FALSE))</f>
        <v/>
      </c>
      <c r="AJ555" s="599" t="str">
        <f>IF($AD555="","",VLOOKUP(AD555,Invoer!$F$15:$AU$1999,6,FALSE))</f>
        <v/>
      </c>
      <c r="AK555" s="599" t="str">
        <f>IF($AD555="","",VLOOKUP(AD555,Invoer!$F$15:$AU$1999,9,FALSE))</f>
        <v/>
      </c>
      <c r="AL555" s="599" t="str">
        <f>IF($AD555="","",VLOOKUP(AD555,Invoer!$F$15:$AU$1999,10,FALSE))</f>
        <v/>
      </c>
      <c r="AM555" s="599" t="str">
        <f>IF($AD555="","",VLOOKUP(AD555,Invoer!$F$15:$BB$1999,14,FALSE))</f>
        <v/>
      </c>
      <c r="AN555" s="599" t="str">
        <f>IF($AD555="","",VLOOKUP(AD555,Invoer!$F$15:$AU$1999,11,FALSE))</f>
        <v/>
      </c>
      <c r="AO555" s="662" t="str">
        <f>IF($AD555="","",VLOOKUP(AD555,Invoer!$F$15:$AU$1999,15,FALSE))</f>
        <v/>
      </c>
      <c r="AP555" s="599" t="str">
        <f>IF($AD555="","",VLOOKUP(AD555,Invoer!$F$15:$AU$1999,19,FALSE))</f>
        <v/>
      </c>
      <c r="AQ555" s="662" t="str">
        <f>IF($AD555="","",VLOOKUP(AD555,Invoer!$F$15:$AU$1999,24,FALSE))</f>
        <v/>
      </c>
      <c r="AR555" s="662" t="str">
        <f>IF($AD555="","",VLOOKUP(AD555,Invoer!$F$15:$AU$1999,17,FALSE))</f>
        <v/>
      </c>
      <c r="AS555" s="678" t="str">
        <f t="shared" si="285"/>
        <v/>
      </c>
      <c r="AT555" s="676" t="str">
        <f t="shared" si="265"/>
        <v/>
      </c>
      <c r="AU555" s="77" t="e">
        <f t="shared" si="266"/>
        <v>#VALUE!</v>
      </c>
      <c r="AW555" s="57"/>
      <c r="AX555" s="57"/>
      <c r="BA555" s="83" t="e">
        <f ca="1">Invoer!DW560</f>
        <v>#N/A</v>
      </c>
      <c r="BB555" s="599" t="str">
        <f t="shared" ca="1" si="278"/>
        <v/>
      </c>
      <c r="BC555" s="673" t="str">
        <f ca="1">IF($BB555="","",VLOOKUP(BB555,Invoer!$F$15:$AU$1999,2,FALSE))</f>
        <v/>
      </c>
      <c r="BD555" s="599" t="str">
        <f t="shared" ca="1" si="279"/>
        <v/>
      </c>
      <c r="BE555" s="599" t="str">
        <f ca="1">IF($BB555="","",VLOOKUP(BB555,Invoer!$F$15:$AU$1999,5,FALSE))</f>
        <v/>
      </c>
      <c r="BF555" s="599" t="str">
        <f ca="1">IF($BB555="","",VLOOKUP(BB555,Invoer!$F$15:$AU$1999,6,FALSE))</f>
        <v/>
      </c>
      <c r="BG555" s="599" t="str">
        <f ca="1">IF($BB555="","",VLOOKUP(BB555,Invoer!$F$15:$AU$1999,9,FALSE))</f>
        <v/>
      </c>
      <c r="BH555" s="599" t="str">
        <f ca="1">IF($BB555="","",VLOOKUP(BB555,Invoer!$F$15:$AU$1999,10,FALSE))</f>
        <v/>
      </c>
      <c r="BI555" s="599" t="str">
        <f ca="1">IF($BB555="","",VLOOKUP(BB555,Invoer!$F$15:$BB$1999,14,FALSE))</f>
        <v/>
      </c>
      <c r="BJ555" s="599" t="str">
        <f ca="1">IF($BB555="","",VLOOKUP(BB555,Invoer!$F$15:$AU$1999,11,FALSE))</f>
        <v/>
      </c>
      <c r="BK555" s="662" t="str">
        <f t="shared" ca="1" si="280"/>
        <v/>
      </c>
      <c r="BL555" s="662" t="str">
        <f t="shared" ca="1" si="281"/>
        <v/>
      </c>
      <c r="BM555" s="679" t="str">
        <f t="shared" ca="1" si="282"/>
        <v/>
      </c>
      <c r="BN555" s="662" t="str">
        <f t="shared" ca="1" si="288"/>
        <v/>
      </c>
      <c r="BO555" s="662" t="str">
        <f ca="1">IF($BB555="","",VLOOKUP(BB555,Invoer!$F$15:$AU$1999,15,FALSE))</f>
        <v/>
      </c>
      <c r="BP555" s="662" t="str">
        <f ca="1">IF($BB555="","",VLOOKUP(BB555,Invoer!$F$15:$AU$1999,24,FALSE))</f>
        <v/>
      </c>
      <c r="BQ555" s="662" t="str">
        <f ca="1">IF($BB555="","",VLOOKUP(BB555,Invoer!$F$15:$AU$1999,17,FALSE))</f>
        <v/>
      </c>
      <c r="BS555" s="73" t="e">
        <f t="shared" ca="1" si="286"/>
        <v>#VALUE!</v>
      </c>
      <c r="BT555" s="57" t="str">
        <f t="shared" ca="1" si="287"/>
        <v/>
      </c>
      <c r="DO555" s="61" t="e">
        <f ca="1">IF($DN$4&lt;3,Invoer!EB560,Invoer!EA560)</f>
        <v>#N/A</v>
      </c>
      <c r="DP555" s="599" t="str">
        <f t="shared" ca="1" si="267"/>
        <v/>
      </c>
      <c r="DQ555" s="673" t="str">
        <f ca="1">IF($DP555="","",VLOOKUP(DP555,Invoer!$F$15:$AU$1999,2,FALSE))</f>
        <v/>
      </c>
      <c r="DR555" s="599" t="str">
        <f t="shared" ca="1" si="268"/>
        <v/>
      </c>
      <c r="DS555" s="599" t="str">
        <f ca="1">IF($DP555="","",VLOOKUP(DP555,Invoer!$F$15:$AU$1999,3,FALSE))</f>
        <v/>
      </c>
      <c r="DT555" s="599" t="str">
        <f ca="1">IF($DP555="","",IF(DS555&lt;&gt;"Liq","",VLOOKUP(DP555,Invoer!$F$15:$AU$1999,4,FALSE)))</f>
        <v/>
      </c>
      <c r="DU555" s="599" t="str">
        <f ca="1">IF($DP555="","",VLOOKUP(DP555,Invoer!$F$15:$AU$1999,5,FALSE))</f>
        <v/>
      </c>
      <c r="DV555" s="599" t="str">
        <f ca="1">IF($DP555="","",VLOOKUP(DP555,Invoer!$F$15:$AU$1999,6,FALSE))</f>
        <v/>
      </c>
      <c r="DW555" s="599" t="str">
        <f ca="1">IF($DP555="","",VLOOKUP(DP555,Invoer!$F$15:$AU$1999,9,FALSE))</f>
        <v/>
      </c>
      <c r="DX555" s="599" t="str">
        <f ca="1">IF($DP555="","",VLOOKUP(DP555,Invoer!$F$15:$AU$1999,10,FALSE))</f>
        <v/>
      </c>
      <c r="DY555" s="595" t="str">
        <f ca="1">IF($DP555="","",VLOOKUP(DP555,Invoer!$F$15:$AU$1999,11,FALSE))</f>
        <v/>
      </c>
      <c r="DZ555" s="662" t="str">
        <f ca="1">IF($DP555="","",IF($DN$4&gt;2,"",VLOOKUP(DP555,Invoer!CQ:CS,3,FALSE)))</f>
        <v/>
      </c>
      <c r="EA555" s="541" t="str">
        <f ca="1">IF($DP555="","",IF(ISERROR(DQ555),0,IF($DN$4&lt;3,"",VLOOKUP(DP555,Invoer!$F$15:$AU$1999,15,FALSE))))</f>
        <v/>
      </c>
      <c r="EB555" s="595" t="str">
        <f ca="1">IF($DP555="","",IF($DN$4&lt;3,"",VLOOKUP(DP555,Invoer!$F$15:$AU$1999,19,FALSE)))</f>
        <v/>
      </c>
      <c r="EC555" s="541" t="str">
        <f ca="1">IF($DP555="","",IF(ISERROR(DQ555),0,IF($DN$4&lt;3,"",VLOOKUP(DP555,Invoer!$F$15:$AU$1999,24,FALSE))))</f>
        <v/>
      </c>
      <c r="ED555" s="541" t="str">
        <f ca="1">IF($DP555="","",IF(ISERROR(DQ555),0,IF($DN$4&lt;3,"",VLOOKUP(DP555,Invoer!$F$15:$AU$1999,17,FALSE))))</f>
        <v/>
      </c>
      <c r="EH555" s="89" t="e">
        <f ca="1">Invoer!CP560</f>
        <v>#N/A</v>
      </c>
      <c r="EI555" s="599" t="str">
        <f t="shared" ca="1" si="269"/>
        <v/>
      </c>
      <c r="EJ555" s="673" t="str">
        <f ca="1">IF(EI555="","",VLOOKUP(EI555,Invoer!$F$15:$AU$1999,2,FALSE))</f>
        <v/>
      </c>
      <c r="EK555" s="599" t="str">
        <f t="shared" ca="1" si="270"/>
        <v/>
      </c>
      <c r="EL555" s="599" t="str">
        <f ca="1">IF($EI555="","",VLOOKUP(EI555,Invoer!$F$15:$AU$1999,3,FALSE))</f>
        <v/>
      </c>
      <c r="EM555" s="599" t="str">
        <f ca="1">IF($EI555="","",IF(EL555&lt;&gt;"Liq","",VLOOKUP(EI555,Invoer!$F$15:$AU$1999,4,FALSE)))</f>
        <v/>
      </c>
      <c r="EN555" s="599" t="str">
        <f ca="1">IF($EI555="","",VLOOKUP(EI555,Invoer!$F$15:$AU$1999,6,FALSE))</f>
        <v/>
      </c>
      <c r="EO555" s="599" t="str">
        <f ca="1">IF(EI555="","",VLOOKUP(EI555,Invoer!$F$15:$AU$1999,9,FALSE))</f>
        <v/>
      </c>
      <c r="EP555" s="599" t="str">
        <f ca="1">IF(EI555="","",VLOOKUP(EI555,Invoer!$F$15:$AU$1999,10,FALSE))</f>
        <v/>
      </c>
      <c r="EQ555" s="599" t="str">
        <f ca="1">IF(EI555="","",VLOOKUP(EI555,Invoer!$F$15:$AU$1999,11,FALSE))</f>
        <v/>
      </c>
      <c r="ER555" s="662" t="str">
        <f ca="1">IF(EI555="","",VLOOKUP(EI555,Invoer!CQ:CS,3,FALSE))</f>
        <v/>
      </c>
      <c r="ES555" s="662" t="str">
        <f t="shared" ca="1" si="271"/>
        <v/>
      </c>
      <c r="ET555" s="513" t="str">
        <f t="shared" ca="1" si="272"/>
        <v/>
      </c>
      <c r="EU555" s="112" t="str">
        <f t="shared" ca="1" si="273"/>
        <v/>
      </c>
      <c r="EV555" s="83" t="s">
        <v>160</v>
      </c>
      <c r="EW555" s="682" t="str">
        <f t="shared" ca="1" si="274"/>
        <v/>
      </c>
      <c r="EX555" s="662" t="str">
        <f t="shared" ca="1" si="275"/>
        <v/>
      </c>
      <c r="EY555"/>
      <c r="EZ555" s="56" t="e">
        <f t="shared" ca="1" si="283"/>
        <v>#VALUE!</v>
      </c>
      <c r="FA555" s="56" t="e">
        <f t="shared" ca="1" si="284"/>
        <v>#VALUE!</v>
      </c>
      <c r="FE555"/>
      <c r="FI555"/>
      <c r="FJ555"/>
    </row>
    <row r="556" spans="29:166" ht="12" customHeight="1" x14ac:dyDescent="0.2">
      <c r="AC556" s="435" t="str">
        <f>IF($AC$7&lt;3,Invoer!DR561,IF($AC$7=3,Invoer!BT561,"x"))</f>
        <v>x</v>
      </c>
      <c r="AD556" s="599" t="str">
        <f t="shared" si="276"/>
        <v/>
      </c>
      <c r="AE556" s="673" t="str">
        <f>IF($AD556="","",VLOOKUP(AD556,Invoer!$F$15:$AU$1999,2,FALSE))</f>
        <v/>
      </c>
      <c r="AF556" s="599" t="str">
        <f t="shared" si="277"/>
        <v/>
      </c>
      <c r="AG556" s="599" t="str">
        <f>IF($AD556="","",VLOOKUP(AD556,Invoer!$F$15:$AU$1999,3,FALSE))</f>
        <v/>
      </c>
      <c r="AH556" s="599" t="str">
        <f>IF($AD556="","",IF(AG556&lt;&gt;"Liq","",VLOOKUP(AD556,Invoer!$F$15:$AU$1999,4,FALSE)))</f>
        <v/>
      </c>
      <c r="AI556" s="677" t="str">
        <f>IF($AD556="","",VLOOKUP(AD556,Invoer!$F$15:$AU$1999,5,FALSE))</f>
        <v/>
      </c>
      <c r="AJ556" s="599" t="str">
        <f>IF($AD556="","",VLOOKUP(AD556,Invoer!$F$15:$AU$1999,6,FALSE))</f>
        <v/>
      </c>
      <c r="AK556" s="599" t="str">
        <f>IF($AD556="","",VLOOKUP(AD556,Invoer!$F$15:$AU$1999,9,FALSE))</f>
        <v/>
      </c>
      <c r="AL556" s="599" t="str">
        <f>IF($AD556="","",VLOOKUP(AD556,Invoer!$F$15:$AU$1999,10,FALSE))</f>
        <v/>
      </c>
      <c r="AM556" s="599" t="str">
        <f>IF($AD556="","",VLOOKUP(AD556,Invoer!$F$15:$BB$1999,14,FALSE))</f>
        <v/>
      </c>
      <c r="AN556" s="599" t="str">
        <f>IF($AD556="","",VLOOKUP(AD556,Invoer!$F$15:$AU$1999,11,FALSE))</f>
        <v/>
      </c>
      <c r="AO556" s="662" t="str">
        <f>IF($AD556="","",VLOOKUP(AD556,Invoer!$F$15:$AU$1999,15,FALSE))</f>
        <v/>
      </c>
      <c r="AP556" s="599" t="str">
        <f>IF($AD556="","",VLOOKUP(AD556,Invoer!$F$15:$AU$1999,19,FALSE))</f>
        <v/>
      </c>
      <c r="AQ556" s="662" t="str">
        <f>IF($AD556="","",VLOOKUP(AD556,Invoer!$F$15:$AU$1999,24,FALSE))</f>
        <v/>
      </c>
      <c r="AR556" s="662" t="str">
        <f>IF($AD556="","",VLOOKUP(AD556,Invoer!$F$15:$AU$1999,17,FALSE))</f>
        <v/>
      </c>
      <c r="AS556" s="678" t="str">
        <f t="shared" si="285"/>
        <v/>
      </c>
      <c r="AT556" s="676" t="str">
        <f t="shared" si="265"/>
        <v/>
      </c>
      <c r="AU556" s="77" t="e">
        <f t="shared" si="266"/>
        <v>#VALUE!</v>
      </c>
      <c r="AW556" s="57"/>
      <c r="AX556" s="57"/>
      <c r="BA556" s="83" t="e">
        <f ca="1">Invoer!DW561</f>
        <v>#N/A</v>
      </c>
      <c r="BB556" s="599" t="str">
        <f t="shared" ca="1" si="278"/>
        <v/>
      </c>
      <c r="BC556" s="673" t="str">
        <f ca="1">IF($BB556="","",VLOOKUP(BB556,Invoer!$F$15:$AU$1999,2,FALSE))</f>
        <v/>
      </c>
      <c r="BD556" s="599" t="str">
        <f t="shared" ca="1" si="279"/>
        <v/>
      </c>
      <c r="BE556" s="599" t="str">
        <f ca="1">IF($BB556="","",VLOOKUP(BB556,Invoer!$F$15:$AU$1999,5,FALSE))</f>
        <v/>
      </c>
      <c r="BF556" s="599" t="str">
        <f ca="1">IF($BB556="","",VLOOKUP(BB556,Invoer!$F$15:$AU$1999,6,FALSE))</f>
        <v/>
      </c>
      <c r="BG556" s="599" t="str">
        <f ca="1">IF($BB556="","",VLOOKUP(BB556,Invoer!$F$15:$AU$1999,9,FALSE))</f>
        <v/>
      </c>
      <c r="BH556" s="599" t="str">
        <f ca="1">IF($BB556="","",VLOOKUP(BB556,Invoer!$F$15:$AU$1999,10,FALSE))</f>
        <v/>
      </c>
      <c r="BI556" s="599" t="str">
        <f ca="1">IF($BB556="","",VLOOKUP(BB556,Invoer!$F$15:$BB$1999,14,FALSE))</f>
        <v/>
      </c>
      <c r="BJ556" s="599" t="str">
        <f ca="1">IF($BB556="","",VLOOKUP(BB556,Invoer!$F$15:$AU$1999,11,FALSE))</f>
        <v/>
      </c>
      <c r="BK556" s="662" t="str">
        <f t="shared" ca="1" si="280"/>
        <v/>
      </c>
      <c r="BL556" s="662" t="str">
        <f t="shared" ca="1" si="281"/>
        <v/>
      </c>
      <c r="BM556" s="679" t="str">
        <f t="shared" ca="1" si="282"/>
        <v/>
      </c>
      <c r="BN556" s="662" t="str">
        <f t="shared" ca="1" si="288"/>
        <v/>
      </c>
      <c r="BO556" s="662" t="str">
        <f ca="1">IF($BB556="","",VLOOKUP(BB556,Invoer!$F$15:$AU$1999,15,FALSE))</f>
        <v/>
      </c>
      <c r="BP556" s="662" t="str">
        <f ca="1">IF($BB556="","",VLOOKUP(BB556,Invoer!$F$15:$AU$1999,24,FALSE))</f>
        <v/>
      </c>
      <c r="BQ556" s="662" t="str">
        <f ca="1">IF($BB556="","",VLOOKUP(BB556,Invoer!$F$15:$AU$1999,17,FALSE))</f>
        <v/>
      </c>
      <c r="BS556" s="73" t="e">
        <f t="shared" ca="1" si="286"/>
        <v>#VALUE!</v>
      </c>
      <c r="BT556" s="57" t="str">
        <f t="shared" ca="1" si="287"/>
        <v/>
      </c>
      <c r="DO556" s="61" t="e">
        <f ca="1">IF($DN$4&lt;3,Invoer!EB561,Invoer!EA561)</f>
        <v>#N/A</v>
      </c>
      <c r="DP556" s="599" t="str">
        <f t="shared" ca="1" si="267"/>
        <v/>
      </c>
      <c r="DQ556" s="673" t="str">
        <f ca="1">IF($DP556="","",VLOOKUP(DP556,Invoer!$F$15:$AU$1999,2,FALSE))</f>
        <v/>
      </c>
      <c r="DR556" s="599" t="str">
        <f t="shared" ca="1" si="268"/>
        <v/>
      </c>
      <c r="DS556" s="599" t="str">
        <f ca="1">IF($DP556="","",VLOOKUP(DP556,Invoer!$F$15:$AU$1999,3,FALSE))</f>
        <v/>
      </c>
      <c r="DT556" s="599" t="str">
        <f ca="1">IF($DP556="","",IF(DS556&lt;&gt;"Liq","",VLOOKUP(DP556,Invoer!$F$15:$AU$1999,4,FALSE)))</f>
        <v/>
      </c>
      <c r="DU556" s="599" t="str">
        <f ca="1">IF($DP556="","",VLOOKUP(DP556,Invoer!$F$15:$AU$1999,5,FALSE))</f>
        <v/>
      </c>
      <c r="DV556" s="599" t="str">
        <f ca="1">IF($DP556="","",VLOOKUP(DP556,Invoer!$F$15:$AU$1999,6,FALSE))</f>
        <v/>
      </c>
      <c r="DW556" s="599" t="str">
        <f ca="1">IF($DP556="","",VLOOKUP(DP556,Invoer!$F$15:$AU$1999,9,FALSE))</f>
        <v/>
      </c>
      <c r="DX556" s="599" t="str">
        <f ca="1">IF($DP556="","",VLOOKUP(DP556,Invoer!$F$15:$AU$1999,10,FALSE))</f>
        <v/>
      </c>
      <c r="DY556" s="595" t="str">
        <f ca="1">IF($DP556="","",VLOOKUP(DP556,Invoer!$F$15:$AU$1999,11,FALSE))</f>
        <v/>
      </c>
      <c r="DZ556" s="662" t="str">
        <f ca="1">IF($DP556="","",IF($DN$4&gt;2,"",VLOOKUP(DP556,Invoer!CQ:CS,3,FALSE)))</f>
        <v/>
      </c>
      <c r="EA556" s="541" t="str">
        <f ca="1">IF($DP556="","",IF(ISERROR(DQ556),0,IF($DN$4&lt;3,"",VLOOKUP(DP556,Invoer!$F$15:$AU$1999,15,FALSE))))</f>
        <v/>
      </c>
      <c r="EB556" s="595" t="str">
        <f ca="1">IF($DP556="","",IF($DN$4&lt;3,"",VLOOKUP(DP556,Invoer!$F$15:$AU$1999,19,FALSE)))</f>
        <v/>
      </c>
      <c r="EC556" s="541" t="str">
        <f ca="1">IF($DP556="","",IF(ISERROR(DQ556),0,IF($DN$4&lt;3,"",VLOOKUP(DP556,Invoer!$F$15:$AU$1999,24,FALSE))))</f>
        <v/>
      </c>
      <c r="ED556" s="541" t="str">
        <f ca="1">IF($DP556="","",IF(ISERROR(DQ556),0,IF($DN$4&lt;3,"",VLOOKUP(DP556,Invoer!$F$15:$AU$1999,17,FALSE))))</f>
        <v/>
      </c>
      <c r="EH556" s="89" t="e">
        <f ca="1">Invoer!CP561</f>
        <v>#N/A</v>
      </c>
      <c r="EI556" s="599" t="str">
        <f t="shared" ca="1" si="269"/>
        <v/>
      </c>
      <c r="EJ556" s="673" t="str">
        <f ca="1">IF(EI556="","",VLOOKUP(EI556,Invoer!$F$15:$AU$1999,2,FALSE))</f>
        <v/>
      </c>
      <c r="EK556" s="599" t="str">
        <f t="shared" ca="1" si="270"/>
        <v/>
      </c>
      <c r="EL556" s="599" t="str">
        <f ca="1">IF($EI556="","",VLOOKUP(EI556,Invoer!$F$15:$AU$1999,3,FALSE))</f>
        <v/>
      </c>
      <c r="EM556" s="599" t="str">
        <f ca="1">IF($EI556="","",IF(EL556&lt;&gt;"Liq","",VLOOKUP(EI556,Invoer!$F$15:$AU$1999,4,FALSE)))</f>
        <v/>
      </c>
      <c r="EN556" s="599" t="str">
        <f ca="1">IF($EI556="","",VLOOKUP(EI556,Invoer!$F$15:$AU$1999,6,FALSE))</f>
        <v/>
      </c>
      <c r="EO556" s="599" t="str">
        <f ca="1">IF(EI556="","",VLOOKUP(EI556,Invoer!$F$15:$AU$1999,9,FALSE))</f>
        <v/>
      </c>
      <c r="EP556" s="599" t="str">
        <f ca="1">IF(EI556="","",VLOOKUP(EI556,Invoer!$F$15:$AU$1999,10,FALSE))</f>
        <v/>
      </c>
      <c r="EQ556" s="599" t="str">
        <f ca="1">IF(EI556="","",VLOOKUP(EI556,Invoer!$F$15:$AU$1999,11,FALSE))</f>
        <v/>
      </c>
      <c r="ER556" s="662" t="str">
        <f ca="1">IF(EI556="","",VLOOKUP(EI556,Invoer!CQ:CS,3,FALSE))</f>
        <v/>
      </c>
      <c r="ES556" s="662" t="str">
        <f t="shared" ca="1" si="271"/>
        <v/>
      </c>
      <c r="ET556" s="513" t="str">
        <f t="shared" ca="1" si="272"/>
        <v/>
      </c>
      <c r="EU556" s="112" t="str">
        <f t="shared" ca="1" si="273"/>
        <v/>
      </c>
      <c r="EV556" s="83" t="s">
        <v>160</v>
      </c>
      <c r="EW556" s="682" t="str">
        <f t="shared" ca="1" si="274"/>
        <v/>
      </c>
      <c r="EX556" s="662" t="str">
        <f t="shared" ca="1" si="275"/>
        <v/>
      </c>
      <c r="EY556"/>
      <c r="EZ556" s="56" t="e">
        <f t="shared" ca="1" si="283"/>
        <v>#VALUE!</v>
      </c>
      <c r="FA556" s="56" t="e">
        <f t="shared" ca="1" si="284"/>
        <v>#VALUE!</v>
      </c>
      <c r="FE556"/>
      <c r="FI556"/>
      <c r="FJ556"/>
    </row>
    <row r="557" spans="29:166" ht="12" customHeight="1" x14ac:dyDescent="0.2">
      <c r="AC557" s="435" t="str">
        <f>IF($AC$7&lt;3,Invoer!DR562,IF($AC$7=3,Invoer!BT562,"x"))</f>
        <v>x</v>
      </c>
      <c r="AD557" s="599" t="str">
        <f t="shared" si="276"/>
        <v/>
      </c>
      <c r="AE557" s="673" t="str">
        <f>IF($AD557="","",VLOOKUP(AD557,Invoer!$F$15:$AU$1999,2,FALSE))</f>
        <v/>
      </c>
      <c r="AF557" s="599" t="str">
        <f t="shared" si="277"/>
        <v/>
      </c>
      <c r="AG557" s="599" t="str">
        <f>IF($AD557="","",VLOOKUP(AD557,Invoer!$F$15:$AU$1999,3,FALSE))</f>
        <v/>
      </c>
      <c r="AH557" s="599" t="str">
        <f>IF($AD557="","",IF(AG557&lt;&gt;"Liq","",VLOOKUP(AD557,Invoer!$F$15:$AU$1999,4,FALSE)))</f>
        <v/>
      </c>
      <c r="AI557" s="677" t="str">
        <f>IF($AD557="","",VLOOKUP(AD557,Invoer!$F$15:$AU$1999,5,FALSE))</f>
        <v/>
      </c>
      <c r="AJ557" s="599" t="str">
        <f>IF($AD557="","",VLOOKUP(AD557,Invoer!$F$15:$AU$1999,6,FALSE))</f>
        <v/>
      </c>
      <c r="AK557" s="599" t="str">
        <f>IF($AD557="","",VLOOKUP(AD557,Invoer!$F$15:$AU$1999,9,FALSE))</f>
        <v/>
      </c>
      <c r="AL557" s="599" t="str">
        <f>IF($AD557="","",VLOOKUP(AD557,Invoer!$F$15:$AU$1999,10,FALSE))</f>
        <v/>
      </c>
      <c r="AM557" s="599" t="str">
        <f>IF($AD557="","",VLOOKUP(AD557,Invoer!$F$15:$BB$1999,14,FALSE))</f>
        <v/>
      </c>
      <c r="AN557" s="599" t="str">
        <f>IF($AD557="","",VLOOKUP(AD557,Invoer!$F$15:$AU$1999,11,FALSE))</f>
        <v/>
      </c>
      <c r="AO557" s="662" t="str">
        <f>IF($AD557="","",VLOOKUP(AD557,Invoer!$F$15:$AU$1999,15,FALSE))</f>
        <v/>
      </c>
      <c r="AP557" s="599" t="str">
        <f>IF($AD557="","",VLOOKUP(AD557,Invoer!$F$15:$AU$1999,19,FALSE))</f>
        <v/>
      </c>
      <c r="AQ557" s="662" t="str">
        <f>IF($AD557="","",VLOOKUP(AD557,Invoer!$F$15:$AU$1999,24,FALSE))</f>
        <v/>
      </c>
      <c r="AR557" s="662" t="str">
        <f>IF($AD557="","",VLOOKUP(AD557,Invoer!$F$15:$AU$1999,17,FALSE))</f>
        <v/>
      </c>
      <c r="AS557" s="678" t="str">
        <f t="shared" si="285"/>
        <v/>
      </c>
      <c r="AT557" s="676" t="str">
        <f t="shared" si="265"/>
        <v/>
      </c>
      <c r="AU557" s="77" t="e">
        <f t="shared" si="266"/>
        <v>#VALUE!</v>
      </c>
      <c r="AW557" s="57"/>
      <c r="AX557" s="57"/>
      <c r="BA557" s="83" t="e">
        <f ca="1">Invoer!DW562</f>
        <v>#N/A</v>
      </c>
      <c r="BB557" s="599" t="str">
        <f t="shared" ca="1" si="278"/>
        <v/>
      </c>
      <c r="BC557" s="673" t="str">
        <f ca="1">IF($BB557="","",VLOOKUP(BB557,Invoer!$F$15:$AU$1999,2,FALSE))</f>
        <v/>
      </c>
      <c r="BD557" s="599" t="str">
        <f t="shared" ca="1" si="279"/>
        <v/>
      </c>
      <c r="BE557" s="599" t="str">
        <f ca="1">IF($BB557="","",VLOOKUP(BB557,Invoer!$F$15:$AU$1999,5,FALSE))</f>
        <v/>
      </c>
      <c r="BF557" s="599" t="str">
        <f ca="1">IF($BB557="","",VLOOKUP(BB557,Invoer!$F$15:$AU$1999,6,FALSE))</f>
        <v/>
      </c>
      <c r="BG557" s="599" t="str">
        <f ca="1">IF($BB557="","",VLOOKUP(BB557,Invoer!$F$15:$AU$1999,9,FALSE))</f>
        <v/>
      </c>
      <c r="BH557" s="599" t="str">
        <f ca="1">IF($BB557="","",VLOOKUP(BB557,Invoer!$F$15:$AU$1999,10,FALSE))</f>
        <v/>
      </c>
      <c r="BI557" s="599" t="str">
        <f ca="1">IF($BB557="","",VLOOKUP(BB557,Invoer!$F$15:$BB$1999,14,FALSE))</f>
        <v/>
      </c>
      <c r="BJ557" s="599" t="str">
        <f ca="1">IF($BB557="","",VLOOKUP(BB557,Invoer!$F$15:$AU$1999,11,FALSE))</f>
        <v/>
      </c>
      <c r="BK557" s="662" t="str">
        <f t="shared" ca="1" si="280"/>
        <v/>
      </c>
      <c r="BL557" s="662" t="str">
        <f t="shared" ca="1" si="281"/>
        <v/>
      </c>
      <c r="BM557" s="679" t="str">
        <f t="shared" ca="1" si="282"/>
        <v/>
      </c>
      <c r="BN557" s="662" t="str">
        <f t="shared" ca="1" si="288"/>
        <v/>
      </c>
      <c r="BO557" s="662" t="str">
        <f ca="1">IF($BB557="","",VLOOKUP(BB557,Invoer!$F$15:$AU$1999,15,FALSE))</f>
        <v/>
      </c>
      <c r="BP557" s="662" t="str">
        <f ca="1">IF($BB557="","",VLOOKUP(BB557,Invoer!$F$15:$AU$1999,24,FALSE))</f>
        <v/>
      </c>
      <c r="BQ557" s="662" t="str">
        <f ca="1">IF($BB557="","",VLOOKUP(BB557,Invoer!$F$15:$AU$1999,17,FALSE))</f>
        <v/>
      </c>
      <c r="BS557" s="73" t="e">
        <f t="shared" ca="1" si="286"/>
        <v>#VALUE!</v>
      </c>
      <c r="BT557" s="57" t="str">
        <f t="shared" ca="1" si="287"/>
        <v/>
      </c>
      <c r="DO557" s="61" t="e">
        <f ca="1">IF($DN$4&lt;3,Invoer!EB562,Invoer!EA562)</f>
        <v>#N/A</v>
      </c>
      <c r="DP557" s="599" t="str">
        <f t="shared" ca="1" si="267"/>
        <v/>
      </c>
      <c r="DQ557" s="673" t="str">
        <f ca="1">IF($DP557="","",VLOOKUP(DP557,Invoer!$F$15:$AU$1999,2,FALSE))</f>
        <v/>
      </c>
      <c r="DR557" s="599" t="str">
        <f t="shared" ca="1" si="268"/>
        <v/>
      </c>
      <c r="DS557" s="599" t="str">
        <f ca="1">IF($DP557="","",VLOOKUP(DP557,Invoer!$F$15:$AU$1999,3,FALSE))</f>
        <v/>
      </c>
      <c r="DT557" s="599" t="str">
        <f ca="1">IF($DP557="","",IF(DS557&lt;&gt;"Liq","",VLOOKUP(DP557,Invoer!$F$15:$AU$1999,4,FALSE)))</f>
        <v/>
      </c>
      <c r="DU557" s="599" t="str">
        <f ca="1">IF($DP557="","",VLOOKUP(DP557,Invoer!$F$15:$AU$1999,5,FALSE))</f>
        <v/>
      </c>
      <c r="DV557" s="599" t="str">
        <f ca="1">IF($DP557="","",VLOOKUP(DP557,Invoer!$F$15:$AU$1999,6,FALSE))</f>
        <v/>
      </c>
      <c r="DW557" s="599" t="str">
        <f ca="1">IF($DP557="","",VLOOKUP(DP557,Invoer!$F$15:$AU$1999,9,FALSE))</f>
        <v/>
      </c>
      <c r="DX557" s="599" t="str">
        <f ca="1">IF($DP557="","",VLOOKUP(DP557,Invoer!$F$15:$AU$1999,10,FALSE))</f>
        <v/>
      </c>
      <c r="DY557" s="595" t="str">
        <f ca="1">IF($DP557="","",VLOOKUP(DP557,Invoer!$F$15:$AU$1999,11,FALSE))</f>
        <v/>
      </c>
      <c r="DZ557" s="662" t="str">
        <f ca="1">IF($DP557="","",IF($DN$4&gt;2,"",VLOOKUP(DP557,Invoer!CQ:CS,3,FALSE)))</f>
        <v/>
      </c>
      <c r="EA557" s="541" t="str">
        <f ca="1">IF($DP557="","",IF(ISERROR(DQ557),0,IF($DN$4&lt;3,"",VLOOKUP(DP557,Invoer!$F$15:$AU$1999,15,FALSE))))</f>
        <v/>
      </c>
      <c r="EB557" s="595" t="str">
        <f ca="1">IF($DP557="","",IF($DN$4&lt;3,"",VLOOKUP(DP557,Invoer!$F$15:$AU$1999,19,FALSE)))</f>
        <v/>
      </c>
      <c r="EC557" s="541" t="str">
        <f ca="1">IF($DP557="","",IF(ISERROR(DQ557),0,IF($DN$4&lt;3,"",VLOOKUP(DP557,Invoer!$F$15:$AU$1999,24,FALSE))))</f>
        <v/>
      </c>
      <c r="ED557" s="541" t="str">
        <f ca="1">IF($DP557="","",IF(ISERROR(DQ557),0,IF($DN$4&lt;3,"",VLOOKUP(DP557,Invoer!$F$15:$AU$1999,17,FALSE))))</f>
        <v/>
      </c>
      <c r="EH557" s="89" t="e">
        <f ca="1">Invoer!CP562</f>
        <v>#N/A</v>
      </c>
      <c r="EI557" s="599" t="str">
        <f t="shared" ca="1" si="269"/>
        <v/>
      </c>
      <c r="EJ557" s="673" t="str">
        <f ca="1">IF(EI557="","",VLOOKUP(EI557,Invoer!$F$15:$AU$1999,2,FALSE))</f>
        <v/>
      </c>
      <c r="EK557" s="599" t="str">
        <f t="shared" ca="1" si="270"/>
        <v/>
      </c>
      <c r="EL557" s="599" t="str">
        <f ca="1">IF($EI557="","",VLOOKUP(EI557,Invoer!$F$15:$AU$1999,3,FALSE))</f>
        <v/>
      </c>
      <c r="EM557" s="599" t="str">
        <f ca="1">IF($EI557="","",IF(EL557&lt;&gt;"Liq","",VLOOKUP(EI557,Invoer!$F$15:$AU$1999,4,FALSE)))</f>
        <v/>
      </c>
      <c r="EN557" s="599" t="str">
        <f ca="1">IF($EI557="","",VLOOKUP(EI557,Invoer!$F$15:$AU$1999,6,FALSE))</f>
        <v/>
      </c>
      <c r="EO557" s="599" t="str">
        <f ca="1">IF(EI557="","",VLOOKUP(EI557,Invoer!$F$15:$AU$1999,9,FALSE))</f>
        <v/>
      </c>
      <c r="EP557" s="599" t="str">
        <f ca="1">IF(EI557="","",VLOOKUP(EI557,Invoer!$F$15:$AU$1999,10,FALSE))</f>
        <v/>
      </c>
      <c r="EQ557" s="599" t="str">
        <f ca="1">IF(EI557="","",VLOOKUP(EI557,Invoer!$F$15:$AU$1999,11,FALSE))</f>
        <v/>
      </c>
      <c r="ER557" s="662" t="str">
        <f ca="1">IF(EI557="","",VLOOKUP(EI557,Invoer!CQ:CS,3,FALSE))</f>
        <v/>
      </c>
      <c r="ES557" s="662" t="str">
        <f t="shared" ca="1" si="271"/>
        <v/>
      </c>
      <c r="ET557" s="513" t="str">
        <f t="shared" ca="1" si="272"/>
        <v/>
      </c>
      <c r="EU557" s="112" t="str">
        <f t="shared" ca="1" si="273"/>
        <v/>
      </c>
      <c r="EV557" s="83" t="s">
        <v>160</v>
      </c>
      <c r="EW557" s="682" t="str">
        <f t="shared" ca="1" si="274"/>
        <v/>
      </c>
      <c r="EX557" s="662" t="str">
        <f t="shared" ca="1" si="275"/>
        <v/>
      </c>
      <c r="EY557"/>
      <c r="EZ557" s="56" t="e">
        <f t="shared" ca="1" si="283"/>
        <v>#VALUE!</v>
      </c>
      <c r="FA557" s="56" t="e">
        <f t="shared" ca="1" si="284"/>
        <v>#VALUE!</v>
      </c>
      <c r="FE557"/>
      <c r="FI557"/>
      <c r="FJ557"/>
    </row>
    <row r="558" spans="29:166" ht="12" customHeight="1" x14ac:dyDescent="0.2">
      <c r="AC558" s="435" t="str">
        <f>IF($AC$7&lt;3,Invoer!DR563,IF($AC$7=3,Invoer!BT563,"x"))</f>
        <v>x</v>
      </c>
      <c r="AD558" s="599" t="str">
        <f t="shared" si="276"/>
        <v/>
      </c>
      <c r="AE558" s="673" t="str">
        <f>IF($AD558="","",VLOOKUP(AD558,Invoer!$F$15:$AU$1999,2,FALSE))</f>
        <v/>
      </c>
      <c r="AF558" s="599" t="str">
        <f t="shared" si="277"/>
        <v/>
      </c>
      <c r="AG558" s="599" t="str">
        <f>IF($AD558="","",VLOOKUP(AD558,Invoer!$F$15:$AU$1999,3,FALSE))</f>
        <v/>
      </c>
      <c r="AH558" s="599" t="str">
        <f>IF($AD558="","",IF(AG558&lt;&gt;"Liq","",VLOOKUP(AD558,Invoer!$F$15:$AU$1999,4,FALSE)))</f>
        <v/>
      </c>
      <c r="AI558" s="677" t="str">
        <f>IF($AD558="","",VLOOKUP(AD558,Invoer!$F$15:$AU$1999,5,FALSE))</f>
        <v/>
      </c>
      <c r="AJ558" s="599" t="str">
        <f>IF($AD558="","",VLOOKUP(AD558,Invoer!$F$15:$AU$1999,6,FALSE))</f>
        <v/>
      </c>
      <c r="AK558" s="599" t="str">
        <f>IF($AD558="","",VLOOKUP(AD558,Invoer!$F$15:$AU$1999,9,FALSE))</f>
        <v/>
      </c>
      <c r="AL558" s="599" t="str">
        <f>IF($AD558="","",VLOOKUP(AD558,Invoer!$F$15:$AU$1999,10,FALSE))</f>
        <v/>
      </c>
      <c r="AM558" s="599" t="str">
        <f>IF($AD558="","",VLOOKUP(AD558,Invoer!$F$15:$BB$1999,14,FALSE))</f>
        <v/>
      </c>
      <c r="AN558" s="599" t="str">
        <f>IF($AD558="","",VLOOKUP(AD558,Invoer!$F$15:$AU$1999,11,FALSE))</f>
        <v/>
      </c>
      <c r="AO558" s="662" t="str">
        <f>IF($AD558="","",VLOOKUP(AD558,Invoer!$F$15:$AU$1999,15,FALSE))</f>
        <v/>
      </c>
      <c r="AP558" s="599" t="str">
        <f>IF($AD558="","",VLOOKUP(AD558,Invoer!$F$15:$AU$1999,19,FALSE))</f>
        <v/>
      </c>
      <c r="AQ558" s="662" t="str">
        <f>IF($AD558="","",VLOOKUP(AD558,Invoer!$F$15:$AU$1999,24,FALSE))</f>
        <v/>
      </c>
      <c r="AR558" s="662" t="str">
        <f>IF($AD558="","",VLOOKUP(AD558,Invoer!$F$15:$AU$1999,17,FALSE))</f>
        <v/>
      </c>
      <c r="AS558" s="678" t="str">
        <f t="shared" si="285"/>
        <v/>
      </c>
      <c r="AT558" s="676" t="str">
        <f t="shared" si="265"/>
        <v/>
      </c>
      <c r="AU558" s="77" t="e">
        <f t="shared" si="266"/>
        <v>#VALUE!</v>
      </c>
      <c r="AW558" s="57"/>
      <c r="AX558" s="57"/>
      <c r="BA558" s="83" t="e">
        <f ca="1">Invoer!DW563</f>
        <v>#N/A</v>
      </c>
      <c r="BB558" s="599" t="str">
        <f t="shared" ca="1" si="278"/>
        <v/>
      </c>
      <c r="BC558" s="673" t="str">
        <f ca="1">IF($BB558="","",VLOOKUP(BB558,Invoer!$F$15:$AU$1999,2,FALSE))</f>
        <v/>
      </c>
      <c r="BD558" s="599" t="str">
        <f t="shared" ca="1" si="279"/>
        <v/>
      </c>
      <c r="BE558" s="599" t="str">
        <f ca="1">IF($BB558="","",VLOOKUP(BB558,Invoer!$F$15:$AU$1999,5,FALSE))</f>
        <v/>
      </c>
      <c r="BF558" s="599" t="str">
        <f ca="1">IF($BB558="","",VLOOKUP(BB558,Invoer!$F$15:$AU$1999,6,FALSE))</f>
        <v/>
      </c>
      <c r="BG558" s="599" t="str">
        <f ca="1">IF($BB558="","",VLOOKUP(BB558,Invoer!$F$15:$AU$1999,9,FALSE))</f>
        <v/>
      </c>
      <c r="BH558" s="599" t="str">
        <f ca="1">IF($BB558="","",VLOOKUP(BB558,Invoer!$F$15:$AU$1999,10,FALSE))</f>
        <v/>
      </c>
      <c r="BI558" s="599" t="str">
        <f ca="1">IF($BB558="","",VLOOKUP(BB558,Invoer!$F$15:$BB$1999,14,FALSE))</f>
        <v/>
      </c>
      <c r="BJ558" s="599" t="str">
        <f ca="1">IF($BB558="","",VLOOKUP(BB558,Invoer!$F$15:$AU$1999,11,FALSE))</f>
        <v/>
      </c>
      <c r="BK558" s="662" t="str">
        <f t="shared" ca="1" si="280"/>
        <v/>
      </c>
      <c r="BL558" s="662" t="str">
        <f t="shared" ca="1" si="281"/>
        <v/>
      </c>
      <c r="BM558" s="679" t="str">
        <f t="shared" ca="1" si="282"/>
        <v/>
      </c>
      <c r="BN558" s="662" t="str">
        <f t="shared" ca="1" si="288"/>
        <v/>
      </c>
      <c r="BO558" s="662" t="str">
        <f ca="1">IF($BB558="","",VLOOKUP(BB558,Invoer!$F$15:$AU$1999,15,FALSE))</f>
        <v/>
      </c>
      <c r="BP558" s="662" t="str">
        <f ca="1">IF($BB558="","",VLOOKUP(BB558,Invoer!$F$15:$AU$1999,24,FALSE))</f>
        <v/>
      </c>
      <c r="BQ558" s="662" t="str">
        <f ca="1">IF($BB558="","",VLOOKUP(BB558,Invoer!$F$15:$AU$1999,17,FALSE))</f>
        <v/>
      </c>
      <c r="BS558" s="73" t="e">
        <f t="shared" ca="1" si="286"/>
        <v>#VALUE!</v>
      </c>
      <c r="BT558" s="57" t="str">
        <f t="shared" ca="1" si="287"/>
        <v/>
      </c>
      <c r="DO558" s="61" t="e">
        <f ca="1">IF($DN$4&lt;3,Invoer!EB563,Invoer!EA563)</f>
        <v>#N/A</v>
      </c>
      <c r="DP558" s="599" t="str">
        <f t="shared" ca="1" si="267"/>
        <v/>
      </c>
      <c r="DQ558" s="673" t="str">
        <f ca="1">IF($DP558="","",VLOOKUP(DP558,Invoer!$F$15:$AU$1999,2,FALSE))</f>
        <v/>
      </c>
      <c r="DR558" s="599" t="str">
        <f t="shared" ca="1" si="268"/>
        <v/>
      </c>
      <c r="DS558" s="599" t="str">
        <f ca="1">IF($DP558="","",VLOOKUP(DP558,Invoer!$F$15:$AU$1999,3,FALSE))</f>
        <v/>
      </c>
      <c r="DT558" s="599" t="str">
        <f ca="1">IF($DP558="","",IF(DS558&lt;&gt;"Liq","",VLOOKUP(DP558,Invoer!$F$15:$AU$1999,4,FALSE)))</f>
        <v/>
      </c>
      <c r="DU558" s="599" t="str">
        <f ca="1">IF($DP558="","",VLOOKUP(DP558,Invoer!$F$15:$AU$1999,5,FALSE))</f>
        <v/>
      </c>
      <c r="DV558" s="599" t="str">
        <f ca="1">IF($DP558="","",VLOOKUP(DP558,Invoer!$F$15:$AU$1999,6,FALSE))</f>
        <v/>
      </c>
      <c r="DW558" s="599" t="str">
        <f ca="1">IF($DP558="","",VLOOKUP(DP558,Invoer!$F$15:$AU$1999,9,FALSE))</f>
        <v/>
      </c>
      <c r="DX558" s="599" t="str">
        <f ca="1">IF($DP558="","",VLOOKUP(DP558,Invoer!$F$15:$AU$1999,10,FALSE))</f>
        <v/>
      </c>
      <c r="DY558" s="595" t="str">
        <f ca="1">IF($DP558="","",VLOOKUP(DP558,Invoer!$F$15:$AU$1999,11,FALSE))</f>
        <v/>
      </c>
      <c r="DZ558" s="662" t="str">
        <f ca="1">IF($DP558="","",IF($DN$4&gt;2,"",VLOOKUP(DP558,Invoer!CQ:CS,3,FALSE)))</f>
        <v/>
      </c>
      <c r="EA558" s="541" t="str">
        <f ca="1">IF($DP558="","",IF(ISERROR(DQ558),0,IF($DN$4&lt;3,"",VLOOKUP(DP558,Invoer!$F$15:$AU$1999,15,FALSE))))</f>
        <v/>
      </c>
      <c r="EB558" s="595" t="str">
        <f ca="1">IF($DP558="","",IF($DN$4&lt;3,"",VLOOKUP(DP558,Invoer!$F$15:$AU$1999,19,FALSE)))</f>
        <v/>
      </c>
      <c r="EC558" s="541" t="str">
        <f ca="1">IF($DP558="","",IF(ISERROR(DQ558),0,IF($DN$4&lt;3,"",VLOOKUP(DP558,Invoer!$F$15:$AU$1999,24,FALSE))))</f>
        <v/>
      </c>
      <c r="ED558" s="541" t="str">
        <f ca="1">IF($DP558="","",IF(ISERROR(DQ558),0,IF($DN$4&lt;3,"",VLOOKUP(DP558,Invoer!$F$15:$AU$1999,17,FALSE))))</f>
        <v/>
      </c>
      <c r="EH558" s="89" t="e">
        <f ca="1">Invoer!CP563</f>
        <v>#N/A</v>
      </c>
      <c r="EI558" s="599" t="str">
        <f t="shared" ca="1" si="269"/>
        <v/>
      </c>
      <c r="EJ558" s="673" t="str">
        <f ca="1">IF(EI558="","",VLOOKUP(EI558,Invoer!$F$15:$AU$1999,2,FALSE))</f>
        <v/>
      </c>
      <c r="EK558" s="599" t="str">
        <f t="shared" ca="1" si="270"/>
        <v/>
      </c>
      <c r="EL558" s="599" t="str">
        <f ca="1">IF($EI558="","",VLOOKUP(EI558,Invoer!$F$15:$AU$1999,3,FALSE))</f>
        <v/>
      </c>
      <c r="EM558" s="599" t="str">
        <f ca="1">IF($EI558="","",IF(EL558&lt;&gt;"Liq","",VLOOKUP(EI558,Invoer!$F$15:$AU$1999,4,FALSE)))</f>
        <v/>
      </c>
      <c r="EN558" s="599" t="str">
        <f ca="1">IF($EI558="","",VLOOKUP(EI558,Invoer!$F$15:$AU$1999,6,FALSE))</f>
        <v/>
      </c>
      <c r="EO558" s="599" t="str">
        <f ca="1">IF(EI558="","",VLOOKUP(EI558,Invoer!$F$15:$AU$1999,9,FALSE))</f>
        <v/>
      </c>
      <c r="EP558" s="599" t="str">
        <f ca="1">IF(EI558="","",VLOOKUP(EI558,Invoer!$F$15:$AU$1999,10,FALSE))</f>
        <v/>
      </c>
      <c r="EQ558" s="599" t="str">
        <f ca="1">IF(EI558="","",VLOOKUP(EI558,Invoer!$F$15:$AU$1999,11,FALSE))</f>
        <v/>
      </c>
      <c r="ER558" s="662" t="str">
        <f ca="1">IF(EI558="","",VLOOKUP(EI558,Invoer!CQ:CS,3,FALSE))</f>
        <v/>
      </c>
      <c r="ES558" s="662" t="str">
        <f t="shared" ca="1" si="271"/>
        <v/>
      </c>
      <c r="ET558" s="513" t="str">
        <f t="shared" ca="1" si="272"/>
        <v/>
      </c>
      <c r="EU558" s="112" t="str">
        <f t="shared" ca="1" si="273"/>
        <v/>
      </c>
      <c r="EV558" s="83" t="s">
        <v>160</v>
      </c>
      <c r="EW558" s="682" t="str">
        <f t="shared" ca="1" si="274"/>
        <v/>
      </c>
      <c r="EX558" s="662" t="str">
        <f t="shared" ca="1" si="275"/>
        <v/>
      </c>
      <c r="EY558"/>
      <c r="EZ558" s="56" t="e">
        <f t="shared" ca="1" si="283"/>
        <v>#VALUE!</v>
      </c>
      <c r="FA558" s="56" t="e">
        <f t="shared" ca="1" si="284"/>
        <v>#VALUE!</v>
      </c>
      <c r="FE558"/>
      <c r="FI558"/>
      <c r="FJ558"/>
    </row>
    <row r="559" spans="29:166" ht="12" customHeight="1" x14ac:dyDescent="0.2">
      <c r="AC559" s="435" t="str">
        <f>IF($AC$7&lt;3,Invoer!DR564,IF($AC$7=3,Invoer!BT564,"x"))</f>
        <v>x</v>
      </c>
      <c r="AD559" s="599" t="str">
        <f t="shared" si="276"/>
        <v/>
      </c>
      <c r="AE559" s="673" t="str">
        <f>IF($AD559="","",VLOOKUP(AD559,Invoer!$F$15:$AU$1999,2,FALSE))</f>
        <v/>
      </c>
      <c r="AF559" s="599" t="str">
        <f t="shared" si="277"/>
        <v/>
      </c>
      <c r="AG559" s="599" t="str">
        <f>IF($AD559="","",VLOOKUP(AD559,Invoer!$F$15:$AU$1999,3,FALSE))</f>
        <v/>
      </c>
      <c r="AH559" s="599" t="str">
        <f>IF($AD559="","",IF(AG559&lt;&gt;"Liq","",VLOOKUP(AD559,Invoer!$F$15:$AU$1999,4,FALSE)))</f>
        <v/>
      </c>
      <c r="AI559" s="677" t="str">
        <f>IF($AD559="","",VLOOKUP(AD559,Invoer!$F$15:$AU$1999,5,FALSE))</f>
        <v/>
      </c>
      <c r="AJ559" s="599" t="str">
        <f>IF($AD559="","",VLOOKUP(AD559,Invoer!$F$15:$AU$1999,6,FALSE))</f>
        <v/>
      </c>
      <c r="AK559" s="599" t="str">
        <f>IF($AD559="","",VLOOKUP(AD559,Invoer!$F$15:$AU$1999,9,FALSE))</f>
        <v/>
      </c>
      <c r="AL559" s="599" t="str">
        <f>IF($AD559="","",VLOOKUP(AD559,Invoer!$F$15:$AU$1999,10,FALSE))</f>
        <v/>
      </c>
      <c r="AM559" s="599" t="str">
        <f>IF($AD559="","",VLOOKUP(AD559,Invoer!$F$15:$BB$1999,14,FALSE))</f>
        <v/>
      </c>
      <c r="AN559" s="599" t="str">
        <f>IF($AD559="","",VLOOKUP(AD559,Invoer!$F$15:$AU$1999,11,FALSE))</f>
        <v/>
      </c>
      <c r="AO559" s="662" t="str">
        <f>IF($AD559="","",VLOOKUP(AD559,Invoer!$F$15:$AU$1999,15,FALSE))</f>
        <v/>
      </c>
      <c r="AP559" s="599" t="str">
        <f>IF($AD559="","",VLOOKUP(AD559,Invoer!$F$15:$AU$1999,19,FALSE))</f>
        <v/>
      </c>
      <c r="AQ559" s="662" t="str">
        <f>IF($AD559="","",VLOOKUP(AD559,Invoer!$F$15:$AU$1999,24,FALSE))</f>
        <v/>
      </c>
      <c r="AR559" s="662" t="str">
        <f>IF($AD559="","",VLOOKUP(AD559,Invoer!$F$15:$AU$1999,17,FALSE))</f>
        <v/>
      </c>
      <c r="AS559" s="678" t="str">
        <f t="shared" si="285"/>
        <v/>
      </c>
      <c r="AT559" s="676" t="str">
        <f t="shared" si="265"/>
        <v/>
      </c>
      <c r="AU559" s="77" t="e">
        <f t="shared" si="266"/>
        <v>#VALUE!</v>
      </c>
      <c r="AW559" s="57"/>
      <c r="AX559" s="57"/>
      <c r="BA559" s="83" t="e">
        <f ca="1">Invoer!DW564</f>
        <v>#N/A</v>
      </c>
      <c r="BB559" s="599" t="str">
        <f t="shared" ca="1" si="278"/>
        <v/>
      </c>
      <c r="BC559" s="673" t="str">
        <f ca="1">IF($BB559="","",VLOOKUP(BB559,Invoer!$F$15:$AU$1999,2,FALSE))</f>
        <v/>
      </c>
      <c r="BD559" s="599" t="str">
        <f t="shared" ca="1" si="279"/>
        <v/>
      </c>
      <c r="BE559" s="599" t="str">
        <f ca="1">IF($BB559="","",VLOOKUP(BB559,Invoer!$F$15:$AU$1999,5,FALSE))</f>
        <v/>
      </c>
      <c r="BF559" s="599" t="str">
        <f ca="1">IF($BB559="","",VLOOKUP(BB559,Invoer!$F$15:$AU$1999,6,FALSE))</f>
        <v/>
      </c>
      <c r="BG559" s="599" t="str">
        <f ca="1">IF($BB559="","",VLOOKUP(BB559,Invoer!$F$15:$AU$1999,9,FALSE))</f>
        <v/>
      </c>
      <c r="BH559" s="599" t="str">
        <f ca="1">IF($BB559="","",VLOOKUP(BB559,Invoer!$F$15:$AU$1999,10,FALSE))</f>
        <v/>
      </c>
      <c r="BI559" s="599" t="str">
        <f ca="1">IF($BB559="","",VLOOKUP(BB559,Invoer!$F$15:$BB$1999,14,FALSE))</f>
        <v/>
      </c>
      <c r="BJ559" s="599" t="str">
        <f ca="1">IF($BB559="","",VLOOKUP(BB559,Invoer!$F$15:$AU$1999,11,FALSE))</f>
        <v/>
      </c>
      <c r="BK559" s="662" t="str">
        <f t="shared" ca="1" si="280"/>
        <v/>
      </c>
      <c r="BL559" s="662" t="str">
        <f t="shared" ca="1" si="281"/>
        <v/>
      </c>
      <c r="BM559" s="679" t="str">
        <f t="shared" ca="1" si="282"/>
        <v/>
      </c>
      <c r="BN559" s="662" t="str">
        <f t="shared" ca="1" si="288"/>
        <v/>
      </c>
      <c r="BO559" s="662" t="str">
        <f ca="1">IF($BB559="","",VLOOKUP(BB559,Invoer!$F$15:$AU$1999,15,FALSE))</f>
        <v/>
      </c>
      <c r="BP559" s="662" t="str">
        <f ca="1">IF($BB559="","",VLOOKUP(BB559,Invoer!$F$15:$AU$1999,24,FALSE))</f>
        <v/>
      </c>
      <c r="BQ559" s="662" t="str">
        <f ca="1">IF($BB559="","",VLOOKUP(BB559,Invoer!$F$15:$AU$1999,17,FALSE))</f>
        <v/>
      </c>
      <c r="BS559" s="73" t="e">
        <f t="shared" ca="1" si="286"/>
        <v>#VALUE!</v>
      </c>
      <c r="BT559" s="57" t="str">
        <f t="shared" ca="1" si="287"/>
        <v/>
      </c>
      <c r="DO559" s="61" t="e">
        <f ca="1">IF($DN$4&lt;3,Invoer!EB564,Invoer!EA564)</f>
        <v>#N/A</v>
      </c>
      <c r="DP559" s="599" t="str">
        <f t="shared" ca="1" si="267"/>
        <v/>
      </c>
      <c r="DQ559" s="673" t="str">
        <f ca="1">IF($DP559="","",VLOOKUP(DP559,Invoer!$F$15:$AU$1999,2,FALSE))</f>
        <v/>
      </c>
      <c r="DR559" s="599" t="str">
        <f t="shared" ca="1" si="268"/>
        <v/>
      </c>
      <c r="DS559" s="599" t="str">
        <f ca="1">IF($DP559="","",VLOOKUP(DP559,Invoer!$F$15:$AU$1999,3,FALSE))</f>
        <v/>
      </c>
      <c r="DT559" s="599" t="str">
        <f ca="1">IF($DP559="","",IF(DS559&lt;&gt;"Liq","",VLOOKUP(DP559,Invoer!$F$15:$AU$1999,4,FALSE)))</f>
        <v/>
      </c>
      <c r="DU559" s="599" t="str">
        <f ca="1">IF($DP559="","",VLOOKUP(DP559,Invoer!$F$15:$AU$1999,5,FALSE))</f>
        <v/>
      </c>
      <c r="DV559" s="599" t="str">
        <f ca="1">IF($DP559="","",VLOOKUP(DP559,Invoer!$F$15:$AU$1999,6,FALSE))</f>
        <v/>
      </c>
      <c r="DW559" s="599" t="str">
        <f ca="1">IF($DP559="","",VLOOKUP(DP559,Invoer!$F$15:$AU$1999,9,FALSE))</f>
        <v/>
      </c>
      <c r="DX559" s="599" t="str">
        <f ca="1">IF($DP559="","",VLOOKUP(DP559,Invoer!$F$15:$AU$1999,10,FALSE))</f>
        <v/>
      </c>
      <c r="DY559" s="595" t="str">
        <f ca="1">IF($DP559="","",VLOOKUP(DP559,Invoer!$F$15:$AU$1999,11,FALSE))</f>
        <v/>
      </c>
      <c r="DZ559" s="662" t="str">
        <f ca="1">IF($DP559="","",IF($DN$4&gt;2,"",VLOOKUP(DP559,Invoer!CQ:CS,3,FALSE)))</f>
        <v/>
      </c>
      <c r="EA559" s="541" t="str">
        <f ca="1">IF($DP559="","",IF(ISERROR(DQ559),0,IF($DN$4&lt;3,"",VLOOKUP(DP559,Invoer!$F$15:$AU$1999,15,FALSE))))</f>
        <v/>
      </c>
      <c r="EB559" s="595" t="str">
        <f ca="1">IF($DP559="","",IF($DN$4&lt;3,"",VLOOKUP(DP559,Invoer!$F$15:$AU$1999,19,FALSE)))</f>
        <v/>
      </c>
      <c r="EC559" s="541" t="str">
        <f ca="1">IF($DP559="","",IF(ISERROR(DQ559),0,IF($DN$4&lt;3,"",VLOOKUP(DP559,Invoer!$F$15:$AU$1999,24,FALSE))))</f>
        <v/>
      </c>
      <c r="ED559" s="541" t="str">
        <f ca="1">IF($DP559="","",IF(ISERROR(DQ559),0,IF($DN$4&lt;3,"",VLOOKUP(DP559,Invoer!$F$15:$AU$1999,17,FALSE))))</f>
        <v/>
      </c>
      <c r="EH559" s="89" t="e">
        <f ca="1">Invoer!CP564</f>
        <v>#N/A</v>
      </c>
      <c r="EI559" s="599" t="str">
        <f t="shared" ca="1" si="269"/>
        <v/>
      </c>
      <c r="EJ559" s="673" t="str">
        <f ca="1">IF(EI559="","",VLOOKUP(EI559,Invoer!$F$15:$AU$1999,2,FALSE))</f>
        <v/>
      </c>
      <c r="EK559" s="599" t="str">
        <f t="shared" ca="1" si="270"/>
        <v/>
      </c>
      <c r="EL559" s="599" t="str">
        <f ca="1">IF($EI559="","",VLOOKUP(EI559,Invoer!$F$15:$AU$1999,3,FALSE))</f>
        <v/>
      </c>
      <c r="EM559" s="599" t="str">
        <f ca="1">IF($EI559="","",IF(EL559&lt;&gt;"Liq","",VLOOKUP(EI559,Invoer!$F$15:$AU$1999,4,FALSE)))</f>
        <v/>
      </c>
      <c r="EN559" s="599" t="str">
        <f ca="1">IF($EI559="","",VLOOKUP(EI559,Invoer!$F$15:$AU$1999,6,FALSE))</f>
        <v/>
      </c>
      <c r="EO559" s="599" t="str">
        <f ca="1">IF(EI559="","",VLOOKUP(EI559,Invoer!$F$15:$AU$1999,9,FALSE))</f>
        <v/>
      </c>
      <c r="EP559" s="599" t="str">
        <f ca="1">IF(EI559="","",VLOOKUP(EI559,Invoer!$F$15:$AU$1999,10,FALSE))</f>
        <v/>
      </c>
      <c r="EQ559" s="599" t="str">
        <f ca="1">IF(EI559="","",VLOOKUP(EI559,Invoer!$F$15:$AU$1999,11,FALSE))</f>
        <v/>
      </c>
      <c r="ER559" s="662" t="str">
        <f ca="1">IF(EI559="","",VLOOKUP(EI559,Invoer!CQ:CS,3,FALSE))</f>
        <v/>
      </c>
      <c r="ES559" s="662" t="str">
        <f t="shared" ca="1" si="271"/>
        <v/>
      </c>
      <c r="ET559" s="513" t="str">
        <f t="shared" ca="1" si="272"/>
        <v/>
      </c>
      <c r="EU559" s="112" t="str">
        <f t="shared" ca="1" si="273"/>
        <v/>
      </c>
      <c r="EV559" s="83" t="s">
        <v>160</v>
      </c>
      <c r="EW559" s="682" t="str">
        <f t="shared" ca="1" si="274"/>
        <v/>
      </c>
      <c r="EX559" s="662" t="str">
        <f t="shared" ca="1" si="275"/>
        <v/>
      </c>
      <c r="EY559"/>
      <c r="EZ559" s="56" t="e">
        <f t="shared" ca="1" si="283"/>
        <v>#VALUE!</v>
      </c>
      <c r="FA559" s="56" t="e">
        <f t="shared" ca="1" si="284"/>
        <v>#VALUE!</v>
      </c>
      <c r="FE559"/>
      <c r="FI559"/>
      <c r="FJ559"/>
    </row>
    <row r="560" spans="29:166" ht="12" customHeight="1" x14ac:dyDescent="0.2">
      <c r="AC560" s="435" t="str">
        <f>IF($AC$7&lt;3,Invoer!DR565,IF($AC$7=3,Invoer!BT565,"x"))</f>
        <v>x</v>
      </c>
      <c r="AD560" s="599" t="str">
        <f t="shared" si="276"/>
        <v/>
      </c>
      <c r="AE560" s="673" t="str">
        <f>IF($AD560="","",VLOOKUP(AD560,Invoer!$F$15:$AU$1999,2,FALSE))</f>
        <v/>
      </c>
      <c r="AF560" s="599" t="str">
        <f t="shared" si="277"/>
        <v/>
      </c>
      <c r="AG560" s="599" t="str">
        <f>IF($AD560="","",VLOOKUP(AD560,Invoer!$F$15:$AU$1999,3,FALSE))</f>
        <v/>
      </c>
      <c r="AH560" s="599" t="str">
        <f>IF($AD560="","",IF(AG560&lt;&gt;"Liq","",VLOOKUP(AD560,Invoer!$F$15:$AU$1999,4,FALSE)))</f>
        <v/>
      </c>
      <c r="AI560" s="677" t="str">
        <f>IF($AD560="","",VLOOKUP(AD560,Invoer!$F$15:$AU$1999,5,FALSE))</f>
        <v/>
      </c>
      <c r="AJ560" s="599" t="str">
        <f>IF($AD560="","",VLOOKUP(AD560,Invoer!$F$15:$AU$1999,6,FALSE))</f>
        <v/>
      </c>
      <c r="AK560" s="599" t="str">
        <f>IF($AD560="","",VLOOKUP(AD560,Invoer!$F$15:$AU$1999,9,FALSE))</f>
        <v/>
      </c>
      <c r="AL560" s="599" t="str">
        <f>IF($AD560="","",VLOOKUP(AD560,Invoer!$F$15:$AU$1999,10,FALSE))</f>
        <v/>
      </c>
      <c r="AM560" s="599" t="str">
        <f>IF($AD560="","",VLOOKUP(AD560,Invoer!$F$15:$BB$1999,14,FALSE))</f>
        <v/>
      </c>
      <c r="AN560" s="599" t="str">
        <f>IF($AD560="","",VLOOKUP(AD560,Invoer!$F$15:$AU$1999,11,FALSE))</f>
        <v/>
      </c>
      <c r="AO560" s="662" t="str">
        <f>IF($AD560="","",VLOOKUP(AD560,Invoer!$F$15:$AU$1999,15,FALSE))</f>
        <v/>
      </c>
      <c r="AP560" s="599" t="str">
        <f>IF($AD560="","",VLOOKUP(AD560,Invoer!$F$15:$AU$1999,19,FALSE))</f>
        <v/>
      </c>
      <c r="AQ560" s="662" t="str">
        <f>IF($AD560="","",VLOOKUP(AD560,Invoer!$F$15:$AU$1999,24,FALSE))</f>
        <v/>
      </c>
      <c r="AR560" s="662" t="str">
        <f>IF($AD560="","",VLOOKUP(AD560,Invoer!$F$15:$AU$1999,17,FALSE))</f>
        <v/>
      </c>
      <c r="AS560" s="678" t="str">
        <f t="shared" si="285"/>
        <v/>
      </c>
      <c r="AT560" s="676" t="str">
        <f t="shared" si="265"/>
        <v/>
      </c>
      <c r="AU560" s="77" t="e">
        <f t="shared" si="266"/>
        <v>#VALUE!</v>
      </c>
      <c r="AW560" s="57"/>
      <c r="AX560" s="57"/>
      <c r="BA560" s="83" t="e">
        <f ca="1">Invoer!DW565</f>
        <v>#N/A</v>
      </c>
      <c r="BB560" s="599" t="str">
        <f t="shared" ca="1" si="278"/>
        <v/>
      </c>
      <c r="BC560" s="673" t="str">
        <f ca="1">IF($BB560="","",VLOOKUP(BB560,Invoer!$F$15:$AU$1999,2,FALSE))</f>
        <v/>
      </c>
      <c r="BD560" s="599" t="str">
        <f t="shared" ca="1" si="279"/>
        <v/>
      </c>
      <c r="BE560" s="599" t="str">
        <f ca="1">IF($BB560="","",VLOOKUP(BB560,Invoer!$F$15:$AU$1999,5,FALSE))</f>
        <v/>
      </c>
      <c r="BF560" s="599" t="str">
        <f ca="1">IF($BB560="","",VLOOKUP(BB560,Invoer!$F$15:$AU$1999,6,FALSE))</f>
        <v/>
      </c>
      <c r="BG560" s="599" t="str">
        <f ca="1">IF($BB560="","",VLOOKUP(BB560,Invoer!$F$15:$AU$1999,9,FALSE))</f>
        <v/>
      </c>
      <c r="BH560" s="599" t="str">
        <f ca="1">IF($BB560="","",VLOOKUP(BB560,Invoer!$F$15:$AU$1999,10,FALSE))</f>
        <v/>
      </c>
      <c r="BI560" s="599" t="str">
        <f ca="1">IF($BB560="","",VLOOKUP(BB560,Invoer!$F$15:$BB$1999,14,FALSE))</f>
        <v/>
      </c>
      <c r="BJ560" s="599" t="str">
        <f ca="1">IF($BB560="","",VLOOKUP(BB560,Invoer!$F$15:$AU$1999,11,FALSE))</f>
        <v/>
      </c>
      <c r="BK560" s="662" t="str">
        <f t="shared" ca="1" si="280"/>
        <v/>
      </c>
      <c r="BL560" s="662" t="str">
        <f t="shared" ca="1" si="281"/>
        <v/>
      </c>
      <c r="BM560" s="679" t="str">
        <f t="shared" ca="1" si="282"/>
        <v/>
      </c>
      <c r="BN560" s="662" t="str">
        <f t="shared" ca="1" si="288"/>
        <v/>
      </c>
      <c r="BO560" s="662" t="str">
        <f ca="1">IF($BB560="","",VLOOKUP(BB560,Invoer!$F$15:$AU$1999,15,FALSE))</f>
        <v/>
      </c>
      <c r="BP560" s="662" t="str">
        <f ca="1">IF($BB560="","",VLOOKUP(BB560,Invoer!$F$15:$AU$1999,24,FALSE))</f>
        <v/>
      </c>
      <c r="BQ560" s="662" t="str">
        <f ca="1">IF($BB560="","",VLOOKUP(BB560,Invoer!$F$15:$AU$1999,17,FALSE))</f>
        <v/>
      </c>
      <c r="BS560" s="73" t="e">
        <f t="shared" ca="1" si="286"/>
        <v>#VALUE!</v>
      </c>
      <c r="BT560" s="57" t="str">
        <f t="shared" ca="1" si="287"/>
        <v/>
      </c>
      <c r="DO560" s="61" t="e">
        <f ca="1">IF($DN$4&lt;3,Invoer!EB565,Invoer!EA565)</f>
        <v>#N/A</v>
      </c>
      <c r="DP560" s="599" t="str">
        <f t="shared" ca="1" si="267"/>
        <v/>
      </c>
      <c r="DQ560" s="673" t="str">
        <f ca="1">IF($DP560="","",VLOOKUP(DP560,Invoer!$F$15:$AU$1999,2,FALSE))</f>
        <v/>
      </c>
      <c r="DR560" s="599" t="str">
        <f t="shared" ca="1" si="268"/>
        <v/>
      </c>
      <c r="DS560" s="599" t="str">
        <f ca="1">IF($DP560="","",VLOOKUP(DP560,Invoer!$F$15:$AU$1999,3,FALSE))</f>
        <v/>
      </c>
      <c r="DT560" s="599" t="str">
        <f ca="1">IF($DP560="","",IF(DS560&lt;&gt;"Liq","",VLOOKUP(DP560,Invoer!$F$15:$AU$1999,4,FALSE)))</f>
        <v/>
      </c>
      <c r="DU560" s="599" t="str">
        <f ca="1">IF($DP560="","",VLOOKUP(DP560,Invoer!$F$15:$AU$1999,5,FALSE))</f>
        <v/>
      </c>
      <c r="DV560" s="599" t="str">
        <f ca="1">IF($DP560="","",VLOOKUP(DP560,Invoer!$F$15:$AU$1999,6,FALSE))</f>
        <v/>
      </c>
      <c r="DW560" s="599" t="str">
        <f ca="1">IF($DP560="","",VLOOKUP(DP560,Invoer!$F$15:$AU$1999,9,FALSE))</f>
        <v/>
      </c>
      <c r="DX560" s="599" t="str">
        <f ca="1">IF($DP560="","",VLOOKUP(DP560,Invoer!$F$15:$AU$1999,10,FALSE))</f>
        <v/>
      </c>
      <c r="DY560" s="595" t="str">
        <f ca="1">IF($DP560="","",VLOOKUP(DP560,Invoer!$F$15:$AU$1999,11,FALSE))</f>
        <v/>
      </c>
      <c r="DZ560" s="662" t="str">
        <f ca="1">IF($DP560="","",IF($DN$4&gt;2,"",VLOOKUP(DP560,Invoer!CQ:CS,3,FALSE)))</f>
        <v/>
      </c>
      <c r="EA560" s="541" t="str">
        <f ca="1">IF($DP560="","",IF(ISERROR(DQ560),0,IF($DN$4&lt;3,"",VLOOKUP(DP560,Invoer!$F$15:$AU$1999,15,FALSE))))</f>
        <v/>
      </c>
      <c r="EB560" s="595" t="str">
        <f ca="1">IF($DP560="","",IF($DN$4&lt;3,"",VLOOKUP(DP560,Invoer!$F$15:$AU$1999,19,FALSE)))</f>
        <v/>
      </c>
      <c r="EC560" s="541" t="str">
        <f ca="1">IF($DP560="","",IF(ISERROR(DQ560),0,IF($DN$4&lt;3,"",VLOOKUP(DP560,Invoer!$F$15:$AU$1999,24,FALSE))))</f>
        <v/>
      </c>
      <c r="ED560" s="541" t="str">
        <f ca="1">IF($DP560="","",IF(ISERROR(DQ560),0,IF($DN$4&lt;3,"",VLOOKUP(DP560,Invoer!$F$15:$AU$1999,17,FALSE))))</f>
        <v/>
      </c>
      <c r="EH560" s="89" t="e">
        <f ca="1">Invoer!CP565</f>
        <v>#N/A</v>
      </c>
      <c r="EI560" s="599" t="str">
        <f t="shared" ca="1" si="269"/>
        <v/>
      </c>
      <c r="EJ560" s="673" t="str">
        <f ca="1">IF(EI560="","",VLOOKUP(EI560,Invoer!$F$15:$AU$1999,2,FALSE))</f>
        <v/>
      </c>
      <c r="EK560" s="599" t="str">
        <f t="shared" ca="1" si="270"/>
        <v/>
      </c>
      <c r="EL560" s="599" t="str">
        <f ca="1">IF($EI560="","",VLOOKUP(EI560,Invoer!$F$15:$AU$1999,3,FALSE))</f>
        <v/>
      </c>
      <c r="EM560" s="599" t="str">
        <f ca="1">IF($EI560="","",IF(EL560&lt;&gt;"Liq","",VLOOKUP(EI560,Invoer!$F$15:$AU$1999,4,FALSE)))</f>
        <v/>
      </c>
      <c r="EN560" s="599" t="str">
        <f ca="1">IF($EI560="","",VLOOKUP(EI560,Invoer!$F$15:$AU$1999,6,FALSE))</f>
        <v/>
      </c>
      <c r="EO560" s="599" t="str">
        <f ca="1">IF(EI560="","",VLOOKUP(EI560,Invoer!$F$15:$AU$1999,9,FALSE))</f>
        <v/>
      </c>
      <c r="EP560" s="599" t="str">
        <f ca="1">IF(EI560="","",VLOOKUP(EI560,Invoer!$F$15:$AU$1999,10,FALSE))</f>
        <v/>
      </c>
      <c r="EQ560" s="599" t="str">
        <f ca="1">IF(EI560="","",VLOOKUP(EI560,Invoer!$F$15:$AU$1999,11,FALSE))</f>
        <v/>
      </c>
      <c r="ER560" s="662" t="str">
        <f ca="1">IF(EI560="","",VLOOKUP(EI560,Invoer!CQ:CS,3,FALSE))</f>
        <v/>
      </c>
      <c r="ES560" s="662" t="str">
        <f t="shared" ca="1" si="271"/>
        <v/>
      </c>
      <c r="ET560" s="513" t="str">
        <f t="shared" ca="1" si="272"/>
        <v/>
      </c>
      <c r="EU560" s="112" t="str">
        <f t="shared" ca="1" si="273"/>
        <v/>
      </c>
      <c r="EV560" s="83" t="s">
        <v>160</v>
      </c>
      <c r="EW560" s="682" t="str">
        <f t="shared" ca="1" si="274"/>
        <v/>
      </c>
      <c r="EX560" s="662" t="str">
        <f t="shared" ca="1" si="275"/>
        <v/>
      </c>
      <c r="EY560"/>
      <c r="EZ560" s="56" t="e">
        <f t="shared" ca="1" si="283"/>
        <v>#VALUE!</v>
      </c>
      <c r="FA560" s="56" t="e">
        <f t="shared" ca="1" si="284"/>
        <v>#VALUE!</v>
      </c>
      <c r="FE560"/>
      <c r="FI560"/>
      <c r="FJ560"/>
    </row>
    <row r="561" spans="29:166" ht="12" customHeight="1" x14ac:dyDescent="0.2">
      <c r="AC561" s="435" t="str">
        <f>IF($AC$7&lt;3,Invoer!DR566,IF($AC$7=3,Invoer!BT566,"x"))</f>
        <v>x</v>
      </c>
      <c r="AD561" s="599" t="str">
        <f t="shared" si="276"/>
        <v/>
      </c>
      <c r="AE561" s="673" t="str">
        <f>IF($AD561="","",VLOOKUP(AD561,Invoer!$F$15:$AU$1999,2,FALSE))</f>
        <v/>
      </c>
      <c r="AF561" s="599" t="str">
        <f t="shared" si="277"/>
        <v/>
      </c>
      <c r="AG561" s="599" t="str">
        <f>IF($AD561="","",VLOOKUP(AD561,Invoer!$F$15:$AU$1999,3,FALSE))</f>
        <v/>
      </c>
      <c r="AH561" s="599" t="str">
        <f>IF($AD561="","",IF(AG561&lt;&gt;"Liq","",VLOOKUP(AD561,Invoer!$F$15:$AU$1999,4,FALSE)))</f>
        <v/>
      </c>
      <c r="AI561" s="677" t="str">
        <f>IF($AD561="","",VLOOKUP(AD561,Invoer!$F$15:$AU$1999,5,FALSE))</f>
        <v/>
      </c>
      <c r="AJ561" s="599" t="str">
        <f>IF($AD561="","",VLOOKUP(AD561,Invoer!$F$15:$AU$1999,6,FALSE))</f>
        <v/>
      </c>
      <c r="AK561" s="599" t="str">
        <f>IF($AD561="","",VLOOKUP(AD561,Invoer!$F$15:$AU$1999,9,FALSE))</f>
        <v/>
      </c>
      <c r="AL561" s="599" t="str">
        <f>IF($AD561="","",VLOOKUP(AD561,Invoer!$F$15:$AU$1999,10,FALSE))</f>
        <v/>
      </c>
      <c r="AM561" s="599" t="str">
        <f>IF($AD561="","",VLOOKUP(AD561,Invoer!$F$15:$BB$1999,14,FALSE))</f>
        <v/>
      </c>
      <c r="AN561" s="599" t="str">
        <f>IF($AD561="","",VLOOKUP(AD561,Invoer!$F$15:$AU$1999,11,FALSE))</f>
        <v/>
      </c>
      <c r="AO561" s="662" t="str">
        <f>IF($AD561="","",VLOOKUP(AD561,Invoer!$F$15:$AU$1999,15,FALSE))</f>
        <v/>
      </c>
      <c r="AP561" s="599" t="str">
        <f>IF($AD561="","",VLOOKUP(AD561,Invoer!$F$15:$AU$1999,19,FALSE))</f>
        <v/>
      </c>
      <c r="AQ561" s="662" t="str">
        <f>IF($AD561="","",VLOOKUP(AD561,Invoer!$F$15:$AU$1999,24,FALSE))</f>
        <v/>
      </c>
      <c r="AR561" s="662" t="str">
        <f>IF($AD561="","",VLOOKUP(AD561,Invoer!$F$15:$AU$1999,17,FALSE))</f>
        <v/>
      </c>
      <c r="AS561" s="678" t="str">
        <f t="shared" si="285"/>
        <v/>
      </c>
      <c r="AT561" s="676" t="str">
        <f t="shared" si="265"/>
        <v/>
      </c>
      <c r="AU561" s="77" t="e">
        <f t="shared" si="266"/>
        <v>#VALUE!</v>
      </c>
      <c r="AW561" s="57"/>
      <c r="AX561" s="57"/>
      <c r="BA561" s="83" t="e">
        <f ca="1">Invoer!DW566</f>
        <v>#N/A</v>
      </c>
      <c r="BB561" s="599" t="str">
        <f t="shared" ca="1" si="278"/>
        <v/>
      </c>
      <c r="BC561" s="673" t="str">
        <f ca="1">IF($BB561="","",VLOOKUP(BB561,Invoer!$F$15:$AU$1999,2,FALSE))</f>
        <v/>
      </c>
      <c r="BD561" s="599" t="str">
        <f t="shared" ca="1" si="279"/>
        <v/>
      </c>
      <c r="BE561" s="599" t="str">
        <f ca="1">IF($BB561="","",VLOOKUP(BB561,Invoer!$F$15:$AU$1999,5,FALSE))</f>
        <v/>
      </c>
      <c r="BF561" s="599" t="str">
        <f ca="1">IF($BB561="","",VLOOKUP(BB561,Invoer!$F$15:$AU$1999,6,FALSE))</f>
        <v/>
      </c>
      <c r="BG561" s="599" t="str">
        <f ca="1">IF($BB561="","",VLOOKUP(BB561,Invoer!$F$15:$AU$1999,9,FALSE))</f>
        <v/>
      </c>
      <c r="BH561" s="599" t="str">
        <f ca="1">IF($BB561="","",VLOOKUP(BB561,Invoer!$F$15:$AU$1999,10,FALSE))</f>
        <v/>
      </c>
      <c r="BI561" s="599" t="str">
        <f ca="1">IF($BB561="","",VLOOKUP(BB561,Invoer!$F$15:$BB$1999,14,FALSE))</f>
        <v/>
      </c>
      <c r="BJ561" s="599" t="str">
        <f ca="1">IF($BB561="","",VLOOKUP(BB561,Invoer!$F$15:$AU$1999,11,FALSE))</f>
        <v/>
      </c>
      <c r="BK561" s="662" t="str">
        <f t="shared" ca="1" si="280"/>
        <v/>
      </c>
      <c r="BL561" s="662" t="str">
        <f t="shared" ca="1" si="281"/>
        <v/>
      </c>
      <c r="BM561" s="679" t="str">
        <f t="shared" ca="1" si="282"/>
        <v/>
      </c>
      <c r="BN561" s="662" t="str">
        <f t="shared" ca="1" si="288"/>
        <v/>
      </c>
      <c r="BO561" s="662" t="str">
        <f ca="1">IF($BB561="","",VLOOKUP(BB561,Invoer!$F$15:$AU$1999,15,FALSE))</f>
        <v/>
      </c>
      <c r="BP561" s="662" t="str">
        <f ca="1">IF($BB561="","",VLOOKUP(BB561,Invoer!$F$15:$AU$1999,24,FALSE))</f>
        <v/>
      </c>
      <c r="BQ561" s="662" t="str">
        <f ca="1">IF($BB561="","",VLOOKUP(BB561,Invoer!$F$15:$AU$1999,17,FALSE))</f>
        <v/>
      </c>
      <c r="BS561" s="73" t="e">
        <f t="shared" ca="1" si="286"/>
        <v>#VALUE!</v>
      </c>
      <c r="BT561" s="57" t="str">
        <f t="shared" ca="1" si="287"/>
        <v/>
      </c>
      <c r="DO561" s="61" t="e">
        <f ca="1">IF($DN$4&lt;3,Invoer!EB566,Invoer!EA566)</f>
        <v>#N/A</v>
      </c>
      <c r="DP561" s="599" t="str">
        <f t="shared" ca="1" si="267"/>
        <v/>
      </c>
      <c r="DQ561" s="673" t="str">
        <f ca="1">IF($DP561="","",VLOOKUP(DP561,Invoer!$F$15:$AU$1999,2,FALSE))</f>
        <v/>
      </c>
      <c r="DR561" s="599" t="str">
        <f t="shared" ca="1" si="268"/>
        <v/>
      </c>
      <c r="DS561" s="599" t="str">
        <f ca="1">IF($DP561="","",VLOOKUP(DP561,Invoer!$F$15:$AU$1999,3,FALSE))</f>
        <v/>
      </c>
      <c r="DT561" s="599" t="str">
        <f ca="1">IF($DP561="","",IF(DS561&lt;&gt;"Liq","",VLOOKUP(DP561,Invoer!$F$15:$AU$1999,4,FALSE)))</f>
        <v/>
      </c>
      <c r="DU561" s="599" t="str">
        <f ca="1">IF($DP561="","",VLOOKUP(DP561,Invoer!$F$15:$AU$1999,5,FALSE))</f>
        <v/>
      </c>
      <c r="DV561" s="599" t="str">
        <f ca="1">IF($DP561="","",VLOOKUP(DP561,Invoer!$F$15:$AU$1999,6,FALSE))</f>
        <v/>
      </c>
      <c r="DW561" s="599" t="str">
        <f ca="1">IF($DP561="","",VLOOKUP(DP561,Invoer!$F$15:$AU$1999,9,FALSE))</f>
        <v/>
      </c>
      <c r="DX561" s="599" t="str">
        <f ca="1">IF($DP561="","",VLOOKUP(DP561,Invoer!$F$15:$AU$1999,10,FALSE))</f>
        <v/>
      </c>
      <c r="DY561" s="595" t="str">
        <f ca="1">IF($DP561="","",VLOOKUP(DP561,Invoer!$F$15:$AU$1999,11,FALSE))</f>
        <v/>
      </c>
      <c r="DZ561" s="662" t="str">
        <f ca="1">IF($DP561="","",IF($DN$4&gt;2,"",VLOOKUP(DP561,Invoer!CQ:CS,3,FALSE)))</f>
        <v/>
      </c>
      <c r="EA561" s="541" t="str">
        <f ca="1">IF($DP561="","",IF(ISERROR(DQ561),0,IF($DN$4&lt;3,"",VLOOKUP(DP561,Invoer!$F$15:$AU$1999,15,FALSE))))</f>
        <v/>
      </c>
      <c r="EB561" s="595" t="str">
        <f ca="1">IF($DP561="","",IF($DN$4&lt;3,"",VLOOKUP(DP561,Invoer!$F$15:$AU$1999,19,FALSE)))</f>
        <v/>
      </c>
      <c r="EC561" s="541" t="str">
        <f ca="1">IF($DP561="","",IF(ISERROR(DQ561),0,IF($DN$4&lt;3,"",VLOOKUP(DP561,Invoer!$F$15:$AU$1999,24,FALSE))))</f>
        <v/>
      </c>
      <c r="ED561" s="541" t="str">
        <f ca="1">IF($DP561="","",IF(ISERROR(DQ561),0,IF($DN$4&lt;3,"",VLOOKUP(DP561,Invoer!$F$15:$AU$1999,17,FALSE))))</f>
        <v/>
      </c>
      <c r="EH561" s="89" t="e">
        <f ca="1">Invoer!CP566</f>
        <v>#N/A</v>
      </c>
      <c r="EI561" s="599" t="str">
        <f t="shared" ca="1" si="269"/>
        <v/>
      </c>
      <c r="EJ561" s="673" t="str">
        <f ca="1">IF(EI561="","",VLOOKUP(EI561,Invoer!$F$15:$AU$1999,2,FALSE))</f>
        <v/>
      </c>
      <c r="EK561" s="599" t="str">
        <f t="shared" ca="1" si="270"/>
        <v/>
      </c>
      <c r="EL561" s="599" t="str">
        <f ca="1">IF($EI561="","",VLOOKUP(EI561,Invoer!$F$15:$AU$1999,3,FALSE))</f>
        <v/>
      </c>
      <c r="EM561" s="599" t="str">
        <f ca="1">IF($EI561="","",IF(EL561&lt;&gt;"Liq","",VLOOKUP(EI561,Invoer!$F$15:$AU$1999,4,FALSE)))</f>
        <v/>
      </c>
      <c r="EN561" s="599" t="str">
        <f ca="1">IF($EI561="","",VLOOKUP(EI561,Invoer!$F$15:$AU$1999,6,FALSE))</f>
        <v/>
      </c>
      <c r="EO561" s="599" t="str">
        <f ca="1">IF(EI561="","",VLOOKUP(EI561,Invoer!$F$15:$AU$1999,9,FALSE))</f>
        <v/>
      </c>
      <c r="EP561" s="599" t="str">
        <f ca="1">IF(EI561="","",VLOOKUP(EI561,Invoer!$F$15:$AU$1999,10,FALSE))</f>
        <v/>
      </c>
      <c r="EQ561" s="599" t="str">
        <f ca="1">IF(EI561="","",VLOOKUP(EI561,Invoer!$F$15:$AU$1999,11,FALSE))</f>
        <v/>
      </c>
      <c r="ER561" s="662" t="str">
        <f ca="1">IF(EI561="","",VLOOKUP(EI561,Invoer!CQ:CS,3,FALSE))</f>
        <v/>
      </c>
      <c r="ES561" s="662" t="str">
        <f t="shared" ca="1" si="271"/>
        <v/>
      </c>
      <c r="ET561" s="513" t="str">
        <f t="shared" ca="1" si="272"/>
        <v/>
      </c>
      <c r="EU561" s="112" t="str">
        <f t="shared" ca="1" si="273"/>
        <v/>
      </c>
      <c r="EV561" s="83" t="s">
        <v>160</v>
      </c>
      <c r="EW561" s="682" t="str">
        <f t="shared" ca="1" si="274"/>
        <v/>
      </c>
      <c r="EX561" s="662" t="str">
        <f t="shared" ca="1" si="275"/>
        <v/>
      </c>
      <c r="EY561"/>
      <c r="EZ561" s="56" t="e">
        <f t="shared" ca="1" si="283"/>
        <v>#VALUE!</v>
      </c>
      <c r="FA561" s="56" t="e">
        <f t="shared" ca="1" si="284"/>
        <v>#VALUE!</v>
      </c>
      <c r="FE561"/>
      <c r="FI561"/>
      <c r="FJ561"/>
    </row>
    <row r="562" spans="29:166" ht="12" customHeight="1" x14ac:dyDescent="0.2">
      <c r="AC562" s="435" t="str">
        <f>IF($AC$7&lt;3,Invoer!DR567,IF($AC$7=3,Invoer!BT567,"x"))</f>
        <v>x</v>
      </c>
      <c r="AD562" s="599" t="str">
        <f t="shared" si="276"/>
        <v/>
      </c>
      <c r="AE562" s="673" t="str">
        <f>IF($AD562="","",VLOOKUP(AD562,Invoer!$F$15:$AU$1999,2,FALSE))</f>
        <v/>
      </c>
      <c r="AF562" s="599" t="str">
        <f t="shared" si="277"/>
        <v/>
      </c>
      <c r="AG562" s="599" t="str">
        <f>IF($AD562="","",VLOOKUP(AD562,Invoer!$F$15:$AU$1999,3,FALSE))</f>
        <v/>
      </c>
      <c r="AH562" s="599" t="str">
        <f>IF($AD562="","",IF(AG562&lt;&gt;"Liq","",VLOOKUP(AD562,Invoer!$F$15:$AU$1999,4,FALSE)))</f>
        <v/>
      </c>
      <c r="AI562" s="677" t="str">
        <f>IF($AD562="","",VLOOKUP(AD562,Invoer!$F$15:$AU$1999,5,FALSE))</f>
        <v/>
      </c>
      <c r="AJ562" s="599" t="str">
        <f>IF($AD562="","",VLOOKUP(AD562,Invoer!$F$15:$AU$1999,6,FALSE))</f>
        <v/>
      </c>
      <c r="AK562" s="599" t="str">
        <f>IF($AD562="","",VLOOKUP(AD562,Invoer!$F$15:$AU$1999,9,FALSE))</f>
        <v/>
      </c>
      <c r="AL562" s="599" t="str">
        <f>IF($AD562="","",VLOOKUP(AD562,Invoer!$F$15:$AU$1999,10,FALSE))</f>
        <v/>
      </c>
      <c r="AM562" s="599" t="str">
        <f>IF($AD562="","",VLOOKUP(AD562,Invoer!$F$15:$BB$1999,14,FALSE))</f>
        <v/>
      </c>
      <c r="AN562" s="599" t="str">
        <f>IF($AD562="","",VLOOKUP(AD562,Invoer!$F$15:$AU$1999,11,FALSE))</f>
        <v/>
      </c>
      <c r="AO562" s="662" t="str">
        <f>IF($AD562="","",VLOOKUP(AD562,Invoer!$F$15:$AU$1999,15,FALSE))</f>
        <v/>
      </c>
      <c r="AP562" s="599" t="str">
        <f>IF($AD562="","",VLOOKUP(AD562,Invoer!$F$15:$AU$1999,19,FALSE))</f>
        <v/>
      </c>
      <c r="AQ562" s="662" t="str">
        <f>IF($AD562="","",VLOOKUP(AD562,Invoer!$F$15:$AU$1999,24,FALSE))</f>
        <v/>
      </c>
      <c r="AR562" s="662" t="str">
        <f>IF($AD562="","",VLOOKUP(AD562,Invoer!$F$15:$AU$1999,17,FALSE))</f>
        <v/>
      </c>
      <c r="AS562" s="678" t="str">
        <f t="shared" si="285"/>
        <v/>
      </c>
      <c r="AT562" s="676" t="str">
        <f t="shared" si="265"/>
        <v/>
      </c>
      <c r="AU562" s="77" t="e">
        <f t="shared" si="266"/>
        <v>#VALUE!</v>
      </c>
      <c r="AW562" s="57"/>
      <c r="AX562" s="57"/>
      <c r="BA562" s="83" t="e">
        <f ca="1">Invoer!DW567</f>
        <v>#N/A</v>
      </c>
      <c r="BB562" s="599" t="str">
        <f t="shared" ca="1" si="278"/>
        <v/>
      </c>
      <c r="BC562" s="673" t="str">
        <f ca="1">IF($BB562="","",VLOOKUP(BB562,Invoer!$F$15:$AU$1999,2,FALSE))</f>
        <v/>
      </c>
      <c r="BD562" s="599" t="str">
        <f t="shared" ca="1" si="279"/>
        <v/>
      </c>
      <c r="BE562" s="599" t="str">
        <f ca="1">IF($BB562="","",VLOOKUP(BB562,Invoer!$F$15:$AU$1999,5,FALSE))</f>
        <v/>
      </c>
      <c r="BF562" s="599" t="str">
        <f ca="1">IF($BB562="","",VLOOKUP(BB562,Invoer!$F$15:$AU$1999,6,FALSE))</f>
        <v/>
      </c>
      <c r="BG562" s="599" t="str">
        <f ca="1">IF($BB562="","",VLOOKUP(BB562,Invoer!$F$15:$AU$1999,9,FALSE))</f>
        <v/>
      </c>
      <c r="BH562" s="599" t="str">
        <f ca="1">IF($BB562="","",VLOOKUP(BB562,Invoer!$F$15:$AU$1999,10,FALSE))</f>
        <v/>
      </c>
      <c r="BI562" s="599" t="str">
        <f ca="1">IF($BB562="","",VLOOKUP(BB562,Invoer!$F$15:$BB$1999,14,FALSE))</f>
        <v/>
      </c>
      <c r="BJ562" s="599" t="str">
        <f ca="1">IF($BB562="","",VLOOKUP(BB562,Invoer!$F$15:$AU$1999,11,FALSE))</f>
        <v/>
      </c>
      <c r="BK562" s="662" t="str">
        <f t="shared" ca="1" si="280"/>
        <v/>
      </c>
      <c r="BL562" s="662" t="str">
        <f t="shared" ca="1" si="281"/>
        <v/>
      </c>
      <c r="BM562" s="679" t="str">
        <f t="shared" ca="1" si="282"/>
        <v/>
      </c>
      <c r="BN562" s="662" t="str">
        <f t="shared" ca="1" si="288"/>
        <v/>
      </c>
      <c r="BO562" s="662" t="str">
        <f ca="1">IF($BB562="","",VLOOKUP(BB562,Invoer!$F$15:$AU$1999,15,FALSE))</f>
        <v/>
      </c>
      <c r="BP562" s="662" t="str">
        <f ca="1">IF($BB562="","",VLOOKUP(BB562,Invoer!$F$15:$AU$1999,24,FALSE))</f>
        <v/>
      </c>
      <c r="BQ562" s="662" t="str">
        <f ca="1">IF($BB562="","",VLOOKUP(BB562,Invoer!$F$15:$AU$1999,17,FALSE))</f>
        <v/>
      </c>
      <c r="BS562" s="73" t="e">
        <f t="shared" ca="1" si="286"/>
        <v>#VALUE!</v>
      </c>
      <c r="BT562" s="57" t="str">
        <f t="shared" ca="1" si="287"/>
        <v/>
      </c>
      <c r="DO562" s="61" t="e">
        <f ca="1">IF($DN$4&lt;3,Invoer!EB567,Invoer!EA567)</f>
        <v>#N/A</v>
      </c>
      <c r="DP562" s="599" t="str">
        <f t="shared" ca="1" si="267"/>
        <v/>
      </c>
      <c r="DQ562" s="673" t="str">
        <f ca="1">IF($DP562="","",VLOOKUP(DP562,Invoer!$F$15:$AU$1999,2,FALSE))</f>
        <v/>
      </c>
      <c r="DR562" s="599" t="str">
        <f t="shared" ca="1" si="268"/>
        <v/>
      </c>
      <c r="DS562" s="599" t="str">
        <f ca="1">IF($DP562="","",VLOOKUP(DP562,Invoer!$F$15:$AU$1999,3,FALSE))</f>
        <v/>
      </c>
      <c r="DT562" s="599" t="str">
        <f ca="1">IF($DP562="","",IF(DS562&lt;&gt;"Liq","",VLOOKUP(DP562,Invoer!$F$15:$AU$1999,4,FALSE)))</f>
        <v/>
      </c>
      <c r="DU562" s="599" t="str">
        <f ca="1">IF($DP562="","",VLOOKUP(DP562,Invoer!$F$15:$AU$1999,5,FALSE))</f>
        <v/>
      </c>
      <c r="DV562" s="599" t="str">
        <f ca="1">IF($DP562="","",VLOOKUP(DP562,Invoer!$F$15:$AU$1999,6,FALSE))</f>
        <v/>
      </c>
      <c r="DW562" s="599" t="str">
        <f ca="1">IF($DP562="","",VLOOKUP(DP562,Invoer!$F$15:$AU$1999,9,FALSE))</f>
        <v/>
      </c>
      <c r="DX562" s="599" t="str">
        <f ca="1">IF($DP562="","",VLOOKUP(DP562,Invoer!$F$15:$AU$1999,10,FALSE))</f>
        <v/>
      </c>
      <c r="DY562" s="595" t="str">
        <f ca="1">IF($DP562="","",VLOOKUP(DP562,Invoer!$F$15:$AU$1999,11,FALSE))</f>
        <v/>
      </c>
      <c r="DZ562" s="662" t="str">
        <f ca="1">IF($DP562="","",IF($DN$4&gt;2,"",VLOOKUP(DP562,Invoer!CQ:CS,3,FALSE)))</f>
        <v/>
      </c>
      <c r="EA562" s="541" t="str">
        <f ca="1">IF($DP562="","",IF(ISERROR(DQ562),0,IF($DN$4&lt;3,"",VLOOKUP(DP562,Invoer!$F$15:$AU$1999,15,FALSE))))</f>
        <v/>
      </c>
      <c r="EB562" s="595" t="str">
        <f ca="1">IF($DP562="","",IF($DN$4&lt;3,"",VLOOKUP(DP562,Invoer!$F$15:$AU$1999,19,FALSE)))</f>
        <v/>
      </c>
      <c r="EC562" s="541" t="str">
        <f ca="1">IF($DP562="","",IF(ISERROR(DQ562),0,IF($DN$4&lt;3,"",VLOOKUP(DP562,Invoer!$F$15:$AU$1999,24,FALSE))))</f>
        <v/>
      </c>
      <c r="ED562" s="541" t="str">
        <f ca="1">IF($DP562="","",IF(ISERROR(DQ562),0,IF($DN$4&lt;3,"",VLOOKUP(DP562,Invoer!$F$15:$AU$1999,17,FALSE))))</f>
        <v/>
      </c>
      <c r="EH562" s="89" t="e">
        <f ca="1">Invoer!CP567</f>
        <v>#N/A</v>
      </c>
      <c r="EI562" s="599" t="str">
        <f t="shared" ca="1" si="269"/>
        <v/>
      </c>
      <c r="EJ562" s="673" t="str">
        <f ca="1">IF(EI562="","",VLOOKUP(EI562,Invoer!$F$15:$AU$1999,2,FALSE))</f>
        <v/>
      </c>
      <c r="EK562" s="599" t="str">
        <f t="shared" ca="1" si="270"/>
        <v/>
      </c>
      <c r="EL562" s="599" t="str">
        <f ca="1">IF($EI562="","",VLOOKUP(EI562,Invoer!$F$15:$AU$1999,3,FALSE))</f>
        <v/>
      </c>
      <c r="EM562" s="599" t="str">
        <f ca="1">IF($EI562="","",IF(EL562&lt;&gt;"Liq","",VLOOKUP(EI562,Invoer!$F$15:$AU$1999,4,FALSE)))</f>
        <v/>
      </c>
      <c r="EN562" s="599" t="str">
        <f ca="1">IF($EI562="","",VLOOKUP(EI562,Invoer!$F$15:$AU$1999,6,FALSE))</f>
        <v/>
      </c>
      <c r="EO562" s="599" t="str">
        <f ca="1">IF(EI562="","",VLOOKUP(EI562,Invoer!$F$15:$AU$1999,9,FALSE))</f>
        <v/>
      </c>
      <c r="EP562" s="599" t="str">
        <f ca="1">IF(EI562="","",VLOOKUP(EI562,Invoer!$F$15:$AU$1999,10,FALSE))</f>
        <v/>
      </c>
      <c r="EQ562" s="599" t="str">
        <f ca="1">IF(EI562="","",VLOOKUP(EI562,Invoer!$F$15:$AU$1999,11,FALSE))</f>
        <v/>
      </c>
      <c r="ER562" s="662" t="str">
        <f ca="1">IF(EI562="","",VLOOKUP(EI562,Invoer!CQ:CS,3,FALSE))</f>
        <v/>
      </c>
      <c r="ES562" s="662" t="str">
        <f t="shared" ca="1" si="271"/>
        <v/>
      </c>
      <c r="ET562" s="513" t="str">
        <f t="shared" ca="1" si="272"/>
        <v/>
      </c>
      <c r="EU562" s="112" t="str">
        <f t="shared" ca="1" si="273"/>
        <v/>
      </c>
      <c r="EV562" s="83" t="s">
        <v>160</v>
      </c>
      <c r="EW562" s="682" t="str">
        <f t="shared" ca="1" si="274"/>
        <v/>
      </c>
      <c r="EX562" s="662" t="str">
        <f t="shared" ca="1" si="275"/>
        <v/>
      </c>
      <c r="EY562"/>
      <c r="EZ562" s="56" t="e">
        <f t="shared" ca="1" si="283"/>
        <v>#VALUE!</v>
      </c>
      <c r="FA562" s="56" t="e">
        <f t="shared" ca="1" si="284"/>
        <v>#VALUE!</v>
      </c>
      <c r="FE562"/>
      <c r="FI562"/>
      <c r="FJ562"/>
    </row>
    <row r="563" spans="29:166" ht="12" customHeight="1" x14ac:dyDescent="0.2">
      <c r="AC563" s="435" t="str">
        <f>IF($AC$7&lt;3,Invoer!DR568,IF($AC$7=3,Invoer!BT568,"x"))</f>
        <v>x</v>
      </c>
      <c r="AD563" s="599" t="str">
        <f t="shared" si="276"/>
        <v/>
      </c>
      <c r="AE563" s="673" t="str">
        <f>IF($AD563="","",VLOOKUP(AD563,Invoer!$F$15:$AU$1999,2,FALSE))</f>
        <v/>
      </c>
      <c r="AF563" s="599" t="str">
        <f t="shared" si="277"/>
        <v/>
      </c>
      <c r="AG563" s="599" t="str">
        <f>IF($AD563="","",VLOOKUP(AD563,Invoer!$F$15:$AU$1999,3,FALSE))</f>
        <v/>
      </c>
      <c r="AH563" s="599" t="str">
        <f>IF($AD563="","",IF(AG563&lt;&gt;"Liq","",VLOOKUP(AD563,Invoer!$F$15:$AU$1999,4,FALSE)))</f>
        <v/>
      </c>
      <c r="AI563" s="677" t="str">
        <f>IF($AD563="","",VLOOKUP(AD563,Invoer!$F$15:$AU$1999,5,FALSE))</f>
        <v/>
      </c>
      <c r="AJ563" s="599" t="str">
        <f>IF($AD563="","",VLOOKUP(AD563,Invoer!$F$15:$AU$1999,6,FALSE))</f>
        <v/>
      </c>
      <c r="AK563" s="599" t="str">
        <f>IF($AD563="","",VLOOKUP(AD563,Invoer!$F$15:$AU$1999,9,FALSE))</f>
        <v/>
      </c>
      <c r="AL563" s="599" t="str">
        <f>IF($AD563="","",VLOOKUP(AD563,Invoer!$F$15:$AU$1999,10,FALSE))</f>
        <v/>
      </c>
      <c r="AM563" s="599" t="str">
        <f>IF($AD563="","",VLOOKUP(AD563,Invoer!$F$15:$BB$1999,14,FALSE))</f>
        <v/>
      </c>
      <c r="AN563" s="599" t="str">
        <f>IF($AD563="","",VLOOKUP(AD563,Invoer!$F$15:$AU$1999,11,FALSE))</f>
        <v/>
      </c>
      <c r="AO563" s="662" t="str">
        <f>IF($AD563="","",VLOOKUP(AD563,Invoer!$F$15:$AU$1999,15,FALSE))</f>
        <v/>
      </c>
      <c r="AP563" s="599" t="str">
        <f>IF($AD563="","",VLOOKUP(AD563,Invoer!$F$15:$AU$1999,19,FALSE))</f>
        <v/>
      </c>
      <c r="AQ563" s="662" t="str">
        <f>IF($AD563="","",VLOOKUP(AD563,Invoer!$F$15:$AU$1999,24,FALSE))</f>
        <v/>
      </c>
      <c r="AR563" s="662" t="str">
        <f>IF($AD563="","",VLOOKUP(AD563,Invoer!$F$15:$AU$1999,17,FALSE))</f>
        <v/>
      </c>
      <c r="AS563" s="678" t="str">
        <f t="shared" si="285"/>
        <v/>
      </c>
      <c r="AT563" s="676" t="str">
        <f t="shared" si="265"/>
        <v/>
      </c>
      <c r="AU563" s="77" t="e">
        <f t="shared" si="266"/>
        <v>#VALUE!</v>
      </c>
      <c r="AW563" s="57"/>
      <c r="AX563" s="57"/>
      <c r="BA563" s="83" t="e">
        <f ca="1">Invoer!DW568</f>
        <v>#N/A</v>
      </c>
      <c r="BB563" s="599" t="str">
        <f t="shared" ca="1" si="278"/>
        <v/>
      </c>
      <c r="BC563" s="673" t="str">
        <f ca="1">IF($BB563="","",VLOOKUP(BB563,Invoer!$F$15:$AU$1999,2,FALSE))</f>
        <v/>
      </c>
      <c r="BD563" s="599" t="str">
        <f t="shared" ca="1" si="279"/>
        <v/>
      </c>
      <c r="BE563" s="599" t="str">
        <f ca="1">IF($BB563="","",VLOOKUP(BB563,Invoer!$F$15:$AU$1999,5,FALSE))</f>
        <v/>
      </c>
      <c r="BF563" s="599" t="str">
        <f ca="1">IF($BB563="","",VLOOKUP(BB563,Invoer!$F$15:$AU$1999,6,FALSE))</f>
        <v/>
      </c>
      <c r="BG563" s="599" t="str">
        <f ca="1">IF($BB563="","",VLOOKUP(BB563,Invoer!$F$15:$AU$1999,9,FALSE))</f>
        <v/>
      </c>
      <c r="BH563" s="599" t="str">
        <f ca="1">IF($BB563="","",VLOOKUP(BB563,Invoer!$F$15:$AU$1999,10,FALSE))</f>
        <v/>
      </c>
      <c r="BI563" s="599" t="str">
        <f ca="1">IF($BB563="","",VLOOKUP(BB563,Invoer!$F$15:$BB$1999,14,FALSE))</f>
        <v/>
      </c>
      <c r="BJ563" s="599" t="str">
        <f ca="1">IF($BB563="","",VLOOKUP(BB563,Invoer!$F$15:$AU$1999,11,FALSE))</f>
        <v/>
      </c>
      <c r="BK563" s="662" t="str">
        <f t="shared" ca="1" si="280"/>
        <v/>
      </c>
      <c r="BL563" s="662" t="str">
        <f t="shared" ca="1" si="281"/>
        <v/>
      </c>
      <c r="BM563" s="679" t="str">
        <f t="shared" ca="1" si="282"/>
        <v/>
      </c>
      <c r="BN563" s="662" t="str">
        <f t="shared" ca="1" si="288"/>
        <v/>
      </c>
      <c r="BO563" s="662" t="str">
        <f ca="1">IF($BB563="","",VLOOKUP(BB563,Invoer!$F$15:$AU$1999,15,FALSE))</f>
        <v/>
      </c>
      <c r="BP563" s="662" t="str">
        <f ca="1">IF($BB563="","",VLOOKUP(BB563,Invoer!$F$15:$AU$1999,24,FALSE))</f>
        <v/>
      </c>
      <c r="BQ563" s="662" t="str">
        <f ca="1">IF($BB563="","",VLOOKUP(BB563,Invoer!$F$15:$AU$1999,17,FALSE))</f>
        <v/>
      </c>
      <c r="BS563" s="73" t="e">
        <f t="shared" ca="1" si="286"/>
        <v>#VALUE!</v>
      </c>
      <c r="BT563" s="57" t="str">
        <f t="shared" ca="1" si="287"/>
        <v/>
      </c>
      <c r="DO563" s="61" t="e">
        <f ca="1">IF($DN$4&lt;3,Invoer!EB568,Invoer!EA568)</f>
        <v>#N/A</v>
      </c>
      <c r="DP563" s="599" t="str">
        <f t="shared" ca="1" si="267"/>
        <v/>
      </c>
      <c r="DQ563" s="673" t="str">
        <f ca="1">IF($DP563="","",VLOOKUP(DP563,Invoer!$F$15:$AU$1999,2,FALSE))</f>
        <v/>
      </c>
      <c r="DR563" s="599" t="str">
        <f t="shared" ca="1" si="268"/>
        <v/>
      </c>
      <c r="DS563" s="599" t="str">
        <f ca="1">IF($DP563="","",VLOOKUP(DP563,Invoer!$F$15:$AU$1999,3,FALSE))</f>
        <v/>
      </c>
      <c r="DT563" s="599" t="str">
        <f ca="1">IF($DP563="","",IF(DS563&lt;&gt;"Liq","",VLOOKUP(DP563,Invoer!$F$15:$AU$1999,4,FALSE)))</f>
        <v/>
      </c>
      <c r="DU563" s="599" t="str">
        <f ca="1">IF($DP563="","",VLOOKUP(DP563,Invoer!$F$15:$AU$1999,5,FALSE))</f>
        <v/>
      </c>
      <c r="DV563" s="599" t="str">
        <f ca="1">IF($DP563="","",VLOOKUP(DP563,Invoer!$F$15:$AU$1999,6,FALSE))</f>
        <v/>
      </c>
      <c r="DW563" s="599" t="str">
        <f ca="1">IF($DP563="","",VLOOKUP(DP563,Invoer!$F$15:$AU$1999,9,FALSE))</f>
        <v/>
      </c>
      <c r="DX563" s="599" t="str">
        <f ca="1">IF($DP563="","",VLOOKUP(DP563,Invoer!$F$15:$AU$1999,10,FALSE))</f>
        <v/>
      </c>
      <c r="DY563" s="595" t="str">
        <f ca="1">IF($DP563="","",VLOOKUP(DP563,Invoer!$F$15:$AU$1999,11,FALSE))</f>
        <v/>
      </c>
      <c r="DZ563" s="662" t="str">
        <f ca="1">IF($DP563="","",IF($DN$4&gt;2,"",VLOOKUP(DP563,Invoer!CQ:CS,3,FALSE)))</f>
        <v/>
      </c>
      <c r="EA563" s="541" t="str">
        <f ca="1">IF($DP563="","",IF(ISERROR(DQ563),0,IF($DN$4&lt;3,"",VLOOKUP(DP563,Invoer!$F$15:$AU$1999,15,FALSE))))</f>
        <v/>
      </c>
      <c r="EB563" s="595" t="str">
        <f ca="1">IF($DP563="","",IF($DN$4&lt;3,"",VLOOKUP(DP563,Invoer!$F$15:$AU$1999,19,FALSE)))</f>
        <v/>
      </c>
      <c r="EC563" s="541" t="str">
        <f ca="1">IF($DP563="","",IF(ISERROR(DQ563),0,IF($DN$4&lt;3,"",VLOOKUP(DP563,Invoer!$F$15:$AU$1999,24,FALSE))))</f>
        <v/>
      </c>
      <c r="ED563" s="541" t="str">
        <f ca="1">IF($DP563="","",IF(ISERROR(DQ563),0,IF($DN$4&lt;3,"",VLOOKUP(DP563,Invoer!$F$15:$AU$1999,17,FALSE))))</f>
        <v/>
      </c>
      <c r="EH563" s="89" t="e">
        <f ca="1">Invoer!CP568</f>
        <v>#N/A</v>
      </c>
      <c r="EI563" s="599" t="str">
        <f t="shared" ca="1" si="269"/>
        <v/>
      </c>
      <c r="EJ563" s="673" t="str">
        <f ca="1">IF(EI563="","",VLOOKUP(EI563,Invoer!$F$15:$AU$1999,2,FALSE))</f>
        <v/>
      </c>
      <c r="EK563" s="599" t="str">
        <f t="shared" ca="1" si="270"/>
        <v/>
      </c>
      <c r="EL563" s="599" t="str">
        <f ca="1">IF($EI563="","",VLOOKUP(EI563,Invoer!$F$15:$AU$1999,3,FALSE))</f>
        <v/>
      </c>
      <c r="EM563" s="599" t="str">
        <f ca="1">IF($EI563="","",IF(EL563&lt;&gt;"Liq","",VLOOKUP(EI563,Invoer!$F$15:$AU$1999,4,FALSE)))</f>
        <v/>
      </c>
      <c r="EN563" s="599" t="str">
        <f ca="1">IF($EI563="","",VLOOKUP(EI563,Invoer!$F$15:$AU$1999,6,FALSE))</f>
        <v/>
      </c>
      <c r="EO563" s="599" t="str">
        <f ca="1">IF(EI563="","",VLOOKUP(EI563,Invoer!$F$15:$AU$1999,9,FALSE))</f>
        <v/>
      </c>
      <c r="EP563" s="599" t="str">
        <f ca="1">IF(EI563="","",VLOOKUP(EI563,Invoer!$F$15:$AU$1999,10,FALSE))</f>
        <v/>
      </c>
      <c r="EQ563" s="599" t="str">
        <f ca="1">IF(EI563="","",VLOOKUP(EI563,Invoer!$F$15:$AU$1999,11,FALSE))</f>
        <v/>
      </c>
      <c r="ER563" s="662" t="str">
        <f ca="1">IF(EI563="","",VLOOKUP(EI563,Invoer!CQ:CS,3,FALSE))</f>
        <v/>
      </c>
      <c r="ES563" s="662" t="str">
        <f t="shared" ca="1" si="271"/>
        <v/>
      </c>
      <c r="ET563" s="513" t="str">
        <f t="shared" ca="1" si="272"/>
        <v/>
      </c>
      <c r="EU563" s="112" t="str">
        <f t="shared" ca="1" si="273"/>
        <v/>
      </c>
      <c r="EV563" s="83" t="s">
        <v>160</v>
      </c>
      <c r="EW563" s="682" t="str">
        <f t="shared" ca="1" si="274"/>
        <v/>
      </c>
      <c r="EX563" s="662" t="str">
        <f t="shared" ca="1" si="275"/>
        <v/>
      </c>
      <c r="EY563"/>
      <c r="EZ563" s="56" t="e">
        <f t="shared" ca="1" si="283"/>
        <v>#VALUE!</v>
      </c>
      <c r="FA563" s="56" t="e">
        <f t="shared" ca="1" si="284"/>
        <v>#VALUE!</v>
      </c>
      <c r="FE563"/>
      <c r="FI563"/>
      <c r="FJ563"/>
    </row>
    <row r="564" spans="29:166" ht="12" customHeight="1" x14ac:dyDescent="0.2">
      <c r="AC564" s="435" t="str">
        <f>IF($AC$7&lt;3,Invoer!DR569,IF($AC$7=3,Invoer!BT569,"x"))</f>
        <v>x</v>
      </c>
      <c r="AD564" s="599" t="str">
        <f t="shared" si="276"/>
        <v/>
      </c>
      <c r="AE564" s="673" t="str">
        <f>IF($AD564="","",VLOOKUP(AD564,Invoer!$F$15:$AU$1999,2,FALSE))</f>
        <v/>
      </c>
      <c r="AF564" s="599" t="str">
        <f t="shared" si="277"/>
        <v/>
      </c>
      <c r="AG564" s="599" t="str">
        <f>IF($AD564="","",VLOOKUP(AD564,Invoer!$F$15:$AU$1999,3,FALSE))</f>
        <v/>
      </c>
      <c r="AH564" s="599" t="str">
        <f>IF($AD564="","",IF(AG564&lt;&gt;"Liq","",VLOOKUP(AD564,Invoer!$F$15:$AU$1999,4,FALSE)))</f>
        <v/>
      </c>
      <c r="AI564" s="677" t="str">
        <f>IF($AD564="","",VLOOKUP(AD564,Invoer!$F$15:$AU$1999,5,FALSE))</f>
        <v/>
      </c>
      <c r="AJ564" s="599" t="str">
        <f>IF($AD564="","",VLOOKUP(AD564,Invoer!$F$15:$AU$1999,6,FALSE))</f>
        <v/>
      </c>
      <c r="AK564" s="599" t="str">
        <f>IF($AD564="","",VLOOKUP(AD564,Invoer!$F$15:$AU$1999,9,FALSE))</f>
        <v/>
      </c>
      <c r="AL564" s="599" t="str">
        <f>IF($AD564="","",VLOOKUP(AD564,Invoer!$F$15:$AU$1999,10,FALSE))</f>
        <v/>
      </c>
      <c r="AM564" s="599" t="str">
        <f>IF($AD564="","",VLOOKUP(AD564,Invoer!$F$15:$BB$1999,14,FALSE))</f>
        <v/>
      </c>
      <c r="AN564" s="599" t="str">
        <f>IF($AD564="","",VLOOKUP(AD564,Invoer!$F$15:$AU$1999,11,FALSE))</f>
        <v/>
      </c>
      <c r="AO564" s="662" t="str">
        <f>IF($AD564="","",VLOOKUP(AD564,Invoer!$F$15:$AU$1999,15,FALSE))</f>
        <v/>
      </c>
      <c r="AP564" s="599" t="str">
        <f>IF($AD564="","",VLOOKUP(AD564,Invoer!$F$15:$AU$1999,19,FALSE))</f>
        <v/>
      </c>
      <c r="AQ564" s="662" t="str">
        <f>IF($AD564="","",VLOOKUP(AD564,Invoer!$F$15:$AU$1999,24,FALSE))</f>
        <v/>
      </c>
      <c r="AR564" s="662" t="str">
        <f>IF($AD564="","",VLOOKUP(AD564,Invoer!$F$15:$AU$1999,17,FALSE))</f>
        <v/>
      </c>
      <c r="AS564" s="678" t="str">
        <f t="shared" si="285"/>
        <v/>
      </c>
      <c r="AT564" s="676" t="str">
        <f t="shared" si="265"/>
        <v/>
      </c>
      <c r="AU564" s="77" t="e">
        <f t="shared" si="266"/>
        <v>#VALUE!</v>
      </c>
      <c r="AW564" s="57"/>
      <c r="AX564" s="57"/>
      <c r="BA564" s="83" t="e">
        <f ca="1">Invoer!DW569</f>
        <v>#N/A</v>
      </c>
      <c r="BB564" s="599" t="str">
        <f t="shared" ca="1" si="278"/>
        <v/>
      </c>
      <c r="BC564" s="673" t="str">
        <f ca="1">IF($BB564="","",VLOOKUP(BB564,Invoer!$F$15:$AU$1999,2,FALSE))</f>
        <v/>
      </c>
      <c r="BD564" s="599" t="str">
        <f t="shared" ca="1" si="279"/>
        <v/>
      </c>
      <c r="BE564" s="599" t="str">
        <f ca="1">IF($BB564="","",VLOOKUP(BB564,Invoer!$F$15:$AU$1999,5,FALSE))</f>
        <v/>
      </c>
      <c r="BF564" s="599" t="str">
        <f ca="1">IF($BB564="","",VLOOKUP(BB564,Invoer!$F$15:$AU$1999,6,FALSE))</f>
        <v/>
      </c>
      <c r="BG564" s="599" t="str">
        <f ca="1">IF($BB564="","",VLOOKUP(BB564,Invoer!$F$15:$AU$1999,9,FALSE))</f>
        <v/>
      </c>
      <c r="BH564" s="599" t="str">
        <f ca="1">IF($BB564="","",VLOOKUP(BB564,Invoer!$F$15:$AU$1999,10,FALSE))</f>
        <v/>
      </c>
      <c r="BI564" s="599" t="str">
        <f ca="1">IF($BB564="","",VLOOKUP(BB564,Invoer!$F$15:$BB$1999,14,FALSE))</f>
        <v/>
      </c>
      <c r="BJ564" s="599" t="str">
        <f ca="1">IF($BB564="","",VLOOKUP(BB564,Invoer!$F$15:$AU$1999,11,FALSE))</f>
        <v/>
      </c>
      <c r="BK564" s="662" t="str">
        <f t="shared" ca="1" si="280"/>
        <v/>
      </c>
      <c r="BL564" s="662" t="str">
        <f t="shared" ca="1" si="281"/>
        <v/>
      </c>
      <c r="BM564" s="679" t="str">
        <f t="shared" ca="1" si="282"/>
        <v/>
      </c>
      <c r="BN564" s="662" t="str">
        <f t="shared" ca="1" si="288"/>
        <v/>
      </c>
      <c r="BO564" s="662" t="str">
        <f ca="1">IF($BB564="","",VLOOKUP(BB564,Invoer!$F$15:$AU$1999,15,FALSE))</f>
        <v/>
      </c>
      <c r="BP564" s="662" t="str">
        <f ca="1">IF($BB564="","",VLOOKUP(BB564,Invoer!$F$15:$AU$1999,24,FALSE))</f>
        <v/>
      </c>
      <c r="BQ564" s="662" t="str">
        <f ca="1">IF($BB564="","",VLOOKUP(BB564,Invoer!$F$15:$AU$1999,17,FALSE))</f>
        <v/>
      </c>
      <c r="BS564" s="73" t="e">
        <f t="shared" ca="1" si="286"/>
        <v>#VALUE!</v>
      </c>
      <c r="BT564" s="57" t="str">
        <f t="shared" ca="1" si="287"/>
        <v/>
      </c>
      <c r="DO564" s="61" t="e">
        <f ca="1">IF($DN$4&lt;3,Invoer!EB569,Invoer!EA569)</f>
        <v>#N/A</v>
      </c>
      <c r="DP564" s="599" t="str">
        <f t="shared" ca="1" si="267"/>
        <v/>
      </c>
      <c r="DQ564" s="673" t="str">
        <f ca="1">IF($DP564="","",VLOOKUP(DP564,Invoer!$F$15:$AU$1999,2,FALSE))</f>
        <v/>
      </c>
      <c r="DR564" s="599" t="str">
        <f t="shared" ca="1" si="268"/>
        <v/>
      </c>
      <c r="DS564" s="599" t="str">
        <f ca="1">IF($DP564="","",VLOOKUP(DP564,Invoer!$F$15:$AU$1999,3,FALSE))</f>
        <v/>
      </c>
      <c r="DT564" s="599" t="str">
        <f ca="1">IF($DP564="","",IF(DS564&lt;&gt;"Liq","",VLOOKUP(DP564,Invoer!$F$15:$AU$1999,4,FALSE)))</f>
        <v/>
      </c>
      <c r="DU564" s="599" t="str">
        <f ca="1">IF($DP564="","",VLOOKUP(DP564,Invoer!$F$15:$AU$1999,5,FALSE))</f>
        <v/>
      </c>
      <c r="DV564" s="599" t="str">
        <f ca="1">IF($DP564="","",VLOOKUP(DP564,Invoer!$F$15:$AU$1999,6,FALSE))</f>
        <v/>
      </c>
      <c r="DW564" s="599" t="str">
        <f ca="1">IF($DP564="","",VLOOKUP(DP564,Invoer!$F$15:$AU$1999,9,FALSE))</f>
        <v/>
      </c>
      <c r="DX564" s="599" t="str">
        <f ca="1">IF($DP564="","",VLOOKUP(DP564,Invoer!$F$15:$AU$1999,10,FALSE))</f>
        <v/>
      </c>
      <c r="DY564" s="595" t="str">
        <f ca="1">IF($DP564="","",VLOOKUP(DP564,Invoer!$F$15:$AU$1999,11,FALSE))</f>
        <v/>
      </c>
      <c r="DZ564" s="662" t="str">
        <f ca="1">IF($DP564="","",IF($DN$4&gt;2,"",VLOOKUP(DP564,Invoer!CQ:CS,3,FALSE)))</f>
        <v/>
      </c>
      <c r="EA564" s="541" t="str">
        <f ca="1">IF($DP564="","",IF(ISERROR(DQ564),0,IF($DN$4&lt;3,"",VLOOKUP(DP564,Invoer!$F$15:$AU$1999,15,FALSE))))</f>
        <v/>
      </c>
      <c r="EB564" s="595" t="str">
        <f ca="1">IF($DP564="","",IF($DN$4&lt;3,"",VLOOKUP(DP564,Invoer!$F$15:$AU$1999,19,FALSE)))</f>
        <v/>
      </c>
      <c r="EC564" s="541" t="str">
        <f ca="1">IF($DP564="","",IF(ISERROR(DQ564),0,IF($DN$4&lt;3,"",VLOOKUP(DP564,Invoer!$F$15:$AU$1999,24,FALSE))))</f>
        <v/>
      </c>
      <c r="ED564" s="541" t="str">
        <f ca="1">IF($DP564="","",IF(ISERROR(DQ564),0,IF($DN$4&lt;3,"",VLOOKUP(DP564,Invoer!$F$15:$AU$1999,17,FALSE))))</f>
        <v/>
      </c>
      <c r="EH564" s="89" t="e">
        <f ca="1">Invoer!CP569</f>
        <v>#N/A</v>
      </c>
      <c r="EI564" s="599" t="str">
        <f t="shared" ca="1" si="269"/>
        <v/>
      </c>
      <c r="EJ564" s="673" t="str">
        <f ca="1">IF(EI564="","",VLOOKUP(EI564,Invoer!$F$15:$AU$1999,2,FALSE))</f>
        <v/>
      </c>
      <c r="EK564" s="599" t="str">
        <f t="shared" ca="1" si="270"/>
        <v/>
      </c>
      <c r="EL564" s="599" t="str">
        <f ca="1">IF($EI564="","",VLOOKUP(EI564,Invoer!$F$15:$AU$1999,3,FALSE))</f>
        <v/>
      </c>
      <c r="EM564" s="599" t="str">
        <f ca="1">IF($EI564="","",IF(EL564&lt;&gt;"Liq","",VLOOKUP(EI564,Invoer!$F$15:$AU$1999,4,FALSE)))</f>
        <v/>
      </c>
      <c r="EN564" s="599" t="str">
        <f ca="1">IF($EI564="","",VLOOKUP(EI564,Invoer!$F$15:$AU$1999,6,FALSE))</f>
        <v/>
      </c>
      <c r="EO564" s="599" t="str">
        <f ca="1">IF(EI564="","",VLOOKUP(EI564,Invoer!$F$15:$AU$1999,9,FALSE))</f>
        <v/>
      </c>
      <c r="EP564" s="599" t="str">
        <f ca="1">IF(EI564="","",VLOOKUP(EI564,Invoer!$F$15:$AU$1999,10,FALSE))</f>
        <v/>
      </c>
      <c r="EQ564" s="599" t="str">
        <f ca="1">IF(EI564="","",VLOOKUP(EI564,Invoer!$F$15:$AU$1999,11,FALSE))</f>
        <v/>
      </c>
      <c r="ER564" s="662" t="str">
        <f ca="1">IF(EI564="","",VLOOKUP(EI564,Invoer!CQ:CS,3,FALSE))</f>
        <v/>
      </c>
      <c r="ES564" s="662" t="str">
        <f t="shared" ca="1" si="271"/>
        <v/>
      </c>
      <c r="ET564" s="513" t="str">
        <f t="shared" ca="1" si="272"/>
        <v/>
      </c>
      <c r="EU564" s="112" t="str">
        <f t="shared" ca="1" si="273"/>
        <v/>
      </c>
      <c r="EV564" s="83" t="s">
        <v>160</v>
      </c>
      <c r="EW564" s="682" t="str">
        <f t="shared" ca="1" si="274"/>
        <v/>
      </c>
      <c r="EX564" s="662" t="str">
        <f t="shared" ca="1" si="275"/>
        <v/>
      </c>
      <c r="EY564"/>
      <c r="EZ564" s="56" t="e">
        <f t="shared" ca="1" si="283"/>
        <v>#VALUE!</v>
      </c>
      <c r="FA564" s="56" t="e">
        <f t="shared" ca="1" si="284"/>
        <v>#VALUE!</v>
      </c>
      <c r="FE564"/>
      <c r="FI564"/>
      <c r="FJ564"/>
    </row>
    <row r="565" spans="29:166" ht="12" customHeight="1" x14ac:dyDescent="0.2">
      <c r="AC565" s="435" t="str">
        <f>IF($AC$7&lt;3,Invoer!DR570,IF($AC$7=3,Invoer!BT570,"x"))</f>
        <v>x</v>
      </c>
      <c r="AD565" s="599" t="str">
        <f t="shared" si="276"/>
        <v/>
      </c>
      <c r="AE565" s="673" t="str">
        <f>IF($AD565="","",VLOOKUP(AD565,Invoer!$F$15:$AU$1999,2,FALSE))</f>
        <v/>
      </c>
      <c r="AF565" s="599" t="str">
        <f t="shared" si="277"/>
        <v/>
      </c>
      <c r="AG565" s="599" t="str">
        <f>IF($AD565="","",VLOOKUP(AD565,Invoer!$F$15:$AU$1999,3,FALSE))</f>
        <v/>
      </c>
      <c r="AH565" s="599" t="str">
        <f>IF($AD565="","",IF(AG565&lt;&gt;"Liq","",VLOOKUP(AD565,Invoer!$F$15:$AU$1999,4,FALSE)))</f>
        <v/>
      </c>
      <c r="AI565" s="677" t="str">
        <f>IF($AD565="","",VLOOKUP(AD565,Invoer!$F$15:$AU$1999,5,FALSE))</f>
        <v/>
      </c>
      <c r="AJ565" s="599" t="str">
        <f>IF($AD565="","",VLOOKUP(AD565,Invoer!$F$15:$AU$1999,6,FALSE))</f>
        <v/>
      </c>
      <c r="AK565" s="599" t="str">
        <f>IF($AD565="","",VLOOKUP(AD565,Invoer!$F$15:$AU$1999,9,FALSE))</f>
        <v/>
      </c>
      <c r="AL565" s="599" t="str">
        <f>IF($AD565="","",VLOOKUP(AD565,Invoer!$F$15:$AU$1999,10,FALSE))</f>
        <v/>
      </c>
      <c r="AM565" s="599" t="str">
        <f>IF($AD565="","",VLOOKUP(AD565,Invoer!$F$15:$BB$1999,14,FALSE))</f>
        <v/>
      </c>
      <c r="AN565" s="599" t="str">
        <f>IF($AD565="","",VLOOKUP(AD565,Invoer!$F$15:$AU$1999,11,FALSE))</f>
        <v/>
      </c>
      <c r="AO565" s="662" t="str">
        <f>IF($AD565="","",VLOOKUP(AD565,Invoer!$F$15:$AU$1999,15,FALSE))</f>
        <v/>
      </c>
      <c r="AP565" s="599" t="str">
        <f>IF($AD565="","",VLOOKUP(AD565,Invoer!$F$15:$AU$1999,19,FALSE))</f>
        <v/>
      </c>
      <c r="AQ565" s="662" t="str">
        <f>IF($AD565="","",VLOOKUP(AD565,Invoer!$F$15:$AU$1999,24,FALSE))</f>
        <v/>
      </c>
      <c r="AR565" s="662" t="str">
        <f>IF($AD565="","",VLOOKUP(AD565,Invoer!$F$15:$AU$1999,17,FALSE))</f>
        <v/>
      </c>
      <c r="AS565" s="678" t="str">
        <f t="shared" si="285"/>
        <v/>
      </c>
      <c r="AT565" s="676" t="str">
        <f t="shared" si="265"/>
        <v/>
      </c>
      <c r="AU565" s="77" t="e">
        <f t="shared" si="266"/>
        <v>#VALUE!</v>
      </c>
      <c r="AW565" s="57"/>
      <c r="AX565" s="57"/>
      <c r="BA565" s="83" t="e">
        <f ca="1">Invoer!DW570</f>
        <v>#N/A</v>
      </c>
      <c r="BB565" s="599" t="str">
        <f t="shared" ca="1" si="278"/>
        <v/>
      </c>
      <c r="BC565" s="673" t="str">
        <f ca="1">IF($BB565="","",VLOOKUP(BB565,Invoer!$F$15:$AU$1999,2,FALSE))</f>
        <v/>
      </c>
      <c r="BD565" s="599" t="str">
        <f t="shared" ca="1" si="279"/>
        <v/>
      </c>
      <c r="BE565" s="599" t="str">
        <f ca="1">IF($BB565="","",VLOOKUP(BB565,Invoer!$F$15:$AU$1999,5,FALSE))</f>
        <v/>
      </c>
      <c r="BF565" s="599" t="str">
        <f ca="1">IF($BB565="","",VLOOKUP(BB565,Invoer!$F$15:$AU$1999,6,FALSE))</f>
        <v/>
      </c>
      <c r="BG565" s="599" t="str">
        <f ca="1">IF($BB565="","",VLOOKUP(BB565,Invoer!$F$15:$AU$1999,9,FALSE))</f>
        <v/>
      </c>
      <c r="BH565" s="599" t="str">
        <f ca="1">IF($BB565="","",VLOOKUP(BB565,Invoer!$F$15:$AU$1999,10,FALSE))</f>
        <v/>
      </c>
      <c r="BI565" s="599" t="str">
        <f ca="1">IF($BB565="","",VLOOKUP(BB565,Invoer!$F$15:$BB$1999,14,FALSE))</f>
        <v/>
      </c>
      <c r="BJ565" s="599" t="str">
        <f ca="1">IF($BB565="","",VLOOKUP(BB565,Invoer!$F$15:$AU$1999,11,FALSE))</f>
        <v/>
      </c>
      <c r="BK565" s="662" t="str">
        <f t="shared" ca="1" si="280"/>
        <v/>
      </c>
      <c r="BL565" s="662" t="str">
        <f t="shared" ca="1" si="281"/>
        <v/>
      </c>
      <c r="BM565" s="679" t="str">
        <f t="shared" ca="1" si="282"/>
        <v/>
      </c>
      <c r="BN565" s="662" t="str">
        <f t="shared" ca="1" si="288"/>
        <v/>
      </c>
      <c r="BO565" s="662" t="str">
        <f ca="1">IF($BB565="","",VLOOKUP(BB565,Invoer!$F$15:$AU$1999,15,FALSE))</f>
        <v/>
      </c>
      <c r="BP565" s="662" t="str">
        <f ca="1">IF($BB565="","",VLOOKUP(BB565,Invoer!$F$15:$AU$1999,24,FALSE))</f>
        <v/>
      </c>
      <c r="BQ565" s="662" t="str">
        <f ca="1">IF($BB565="","",VLOOKUP(BB565,Invoer!$F$15:$AU$1999,17,FALSE))</f>
        <v/>
      </c>
      <c r="BS565" s="73" t="e">
        <f t="shared" ca="1" si="286"/>
        <v>#VALUE!</v>
      </c>
      <c r="BT565" s="57" t="str">
        <f t="shared" ca="1" si="287"/>
        <v/>
      </c>
      <c r="DO565" s="61" t="e">
        <f ca="1">IF($DN$4&lt;3,Invoer!EB570,Invoer!EA570)</f>
        <v>#N/A</v>
      </c>
      <c r="DP565" s="599" t="str">
        <f t="shared" ca="1" si="267"/>
        <v/>
      </c>
      <c r="DQ565" s="673" t="str">
        <f ca="1">IF($DP565="","",VLOOKUP(DP565,Invoer!$F$15:$AU$1999,2,FALSE))</f>
        <v/>
      </c>
      <c r="DR565" s="599" t="str">
        <f t="shared" ca="1" si="268"/>
        <v/>
      </c>
      <c r="DS565" s="599" t="str">
        <f ca="1">IF($DP565="","",VLOOKUP(DP565,Invoer!$F$15:$AU$1999,3,FALSE))</f>
        <v/>
      </c>
      <c r="DT565" s="599" t="str">
        <f ca="1">IF($DP565="","",IF(DS565&lt;&gt;"Liq","",VLOOKUP(DP565,Invoer!$F$15:$AU$1999,4,FALSE)))</f>
        <v/>
      </c>
      <c r="DU565" s="599" t="str">
        <f ca="1">IF($DP565="","",VLOOKUP(DP565,Invoer!$F$15:$AU$1999,5,FALSE))</f>
        <v/>
      </c>
      <c r="DV565" s="599" t="str">
        <f ca="1">IF($DP565="","",VLOOKUP(DP565,Invoer!$F$15:$AU$1999,6,FALSE))</f>
        <v/>
      </c>
      <c r="DW565" s="599" t="str">
        <f ca="1">IF($DP565="","",VLOOKUP(DP565,Invoer!$F$15:$AU$1999,9,FALSE))</f>
        <v/>
      </c>
      <c r="DX565" s="599" t="str">
        <f ca="1">IF($DP565="","",VLOOKUP(DP565,Invoer!$F$15:$AU$1999,10,FALSE))</f>
        <v/>
      </c>
      <c r="DY565" s="595" t="str">
        <f ca="1">IF($DP565="","",VLOOKUP(DP565,Invoer!$F$15:$AU$1999,11,FALSE))</f>
        <v/>
      </c>
      <c r="DZ565" s="662" t="str">
        <f ca="1">IF($DP565="","",IF($DN$4&gt;2,"",VLOOKUP(DP565,Invoer!CQ:CS,3,FALSE)))</f>
        <v/>
      </c>
      <c r="EA565" s="541" t="str">
        <f ca="1">IF($DP565="","",IF(ISERROR(DQ565),0,IF($DN$4&lt;3,"",VLOOKUP(DP565,Invoer!$F$15:$AU$1999,15,FALSE))))</f>
        <v/>
      </c>
      <c r="EB565" s="595" t="str">
        <f ca="1">IF($DP565="","",IF($DN$4&lt;3,"",VLOOKUP(DP565,Invoer!$F$15:$AU$1999,19,FALSE)))</f>
        <v/>
      </c>
      <c r="EC565" s="541" t="str">
        <f ca="1">IF($DP565="","",IF(ISERROR(DQ565),0,IF($DN$4&lt;3,"",VLOOKUP(DP565,Invoer!$F$15:$AU$1999,24,FALSE))))</f>
        <v/>
      </c>
      <c r="ED565" s="541" t="str">
        <f ca="1">IF($DP565="","",IF(ISERROR(DQ565),0,IF($DN$4&lt;3,"",VLOOKUP(DP565,Invoer!$F$15:$AU$1999,17,FALSE))))</f>
        <v/>
      </c>
      <c r="EH565" s="89" t="e">
        <f ca="1">Invoer!CP570</f>
        <v>#N/A</v>
      </c>
      <c r="EI565" s="599" t="str">
        <f t="shared" ca="1" si="269"/>
        <v/>
      </c>
      <c r="EJ565" s="673" t="str">
        <f ca="1">IF(EI565="","",VLOOKUP(EI565,Invoer!$F$15:$AU$1999,2,FALSE))</f>
        <v/>
      </c>
      <c r="EK565" s="599" t="str">
        <f t="shared" ca="1" si="270"/>
        <v/>
      </c>
      <c r="EL565" s="599" t="str">
        <f ca="1">IF($EI565="","",VLOOKUP(EI565,Invoer!$F$15:$AU$1999,3,FALSE))</f>
        <v/>
      </c>
      <c r="EM565" s="599" t="str">
        <f ca="1">IF($EI565="","",IF(EL565&lt;&gt;"Liq","",VLOOKUP(EI565,Invoer!$F$15:$AU$1999,4,FALSE)))</f>
        <v/>
      </c>
      <c r="EN565" s="599" t="str">
        <f ca="1">IF($EI565="","",VLOOKUP(EI565,Invoer!$F$15:$AU$1999,6,FALSE))</f>
        <v/>
      </c>
      <c r="EO565" s="599" t="str">
        <f ca="1">IF(EI565="","",VLOOKUP(EI565,Invoer!$F$15:$AU$1999,9,FALSE))</f>
        <v/>
      </c>
      <c r="EP565" s="599" t="str">
        <f ca="1">IF(EI565="","",VLOOKUP(EI565,Invoer!$F$15:$AU$1999,10,FALSE))</f>
        <v/>
      </c>
      <c r="EQ565" s="599" t="str">
        <f ca="1">IF(EI565="","",VLOOKUP(EI565,Invoer!$F$15:$AU$1999,11,FALSE))</f>
        <v/>
      </c>
      <c r="ER565" s="662" t="str">
        <f ca="1">IF(EI565="","",VLOOKUP(EI565,Invoer!CQ:CS,3,FALSE))</f>
        <v/>
      </c>
      <c r="ES565" s="662" t="str">
        <f t="shared" ca="1" si="271"/>
        <v/>
      </c>
      <c r="ET565" s="513" t="str">
        <f t="shared" ca="1" si="272"/>
        <v/>
      </c>
      <c r="EU565" s="112" t="str">
        <f t="shared" ca="1" si="273"/>
        <v/>
      </c>
      <c r="EV565" s="83" t="s">
        <v>160</v>
      </c>
      <c r="EW565" s="682" t="str">
        <f t="shared" ca="1" si="274"/>
        <v/>
      </c>
      <c r="EX565" s="662" t="str">
        <f t="shared" ca="1" si="275"/>
        <v/>
      </c>
      <c r="EY565"/>
      <c r="EZ565" s="56" t="e">
        <f t="shared" ca="1" si="283"/>
        <v>#VALUE!</v>
      </c>
      <c r="FA565" s="56" t="e">
        <f t="shared" ca="1" si="284"/>
        <v>#VALUE!</v>
      </c>
      <c r="FE565"/>
      <c r="FI565"/>
      <c r="FJ565"/>
    </row>
    <row r="566" spans="29:166" ht="12" customHeight="1" x14ac:dyDescent="0.2">
      <c r="AC566" s="435" t="str">
        <f>IF($AC$7&lt;3,Invoer!DR571,IF($AC$7=3,Invoer!BT571,"x"))</f>
        <v>x</v>
      </c>
      <c r="AD566" s="599" t="str">
        <f t="shared" si="276"/>
        <v/>
      </c>
      <c r="AE566" s="673" t="str">
        <f>IF($AD566="","",VLOOKUP(AD566,Invoer!$F$15:$AU$1999,2,FALSE))</f>
        <v/>
      </c>
      <c r="AF566" s="599" t="str">
        <f t="shared" si="277"/>
        <v/>
      </c>
      <c r="AG566" s="599" t="str">
        <f>IF($AD566="","",VLOOKUP(AD566,Invoer!$F$15:$AU$1999,3,FALSE))</f>
        <v/>
      </c>
      <c r="AH566" s="599" t="str">
        <f>IF($AD566="","",IF(AG566&lt;&gt;"Liq","",VLOOKUP(AD566,Invoer!$F$15:$AU$1999,4,FALSE)))</f>
        <v/>
      </c>
      <c r="AI566" s="677" t="str">
        <f>IF($AD566="","",VLOOKUP(AD566,Invoer!$F$15:$AU$1999,5,FALSE))</f>
        <v/>
      </c>
      <c r="AJ566" s="599" t="str">
        <f>IF($AD566="","",VLOOKUP(AD566,Invoer!$F$15:$AU$1999,6,FALSE))</f>
        <v/>
      </c>
      <c r="AK566" s="599" t="str">
        <f>IF($AD566="","",VLOOKUP(AD566,Invoer!$F$15:$AU$1999,9,FALSE))</f>
        <v/>
      </c>
      <c r="AL566" s="599" t="str">
        <f>IF($AD566="","",VLOOKUP(AD566,Invoer!$F$15:$AU$1999,10,FALSE))</f>
        <v/>
      </c>
      <c r="AM566" s="599" t="str">
        <f>IF($AD566="","",VLOOKUP(AD566,Invoer!$F$15:$BB$1999,14,FALSE))</f>
        <v/>
      </c>
      <c r="AN566" s="599" t="str">
        <f>IF($AD566="","",VLOOKUP(AD566,Invoer!$F$15:$AU$1999,11,FALSE))</f>
        <v/>
      </c>
      <c r="AO566" s="662" t="str">
        <f>IF($AD566="","",VLOOKUP(AD566,Invoer!$F$15:$AU$1999,15,FALSE))</f>
        <v/>
      </c>
      <c r="AP566" s="599" t="str">
        <f>IF($AD566="","",VLOOKUP(AD566,Invoer!$F$15:$AU$1999,19,FALSE))</f>
        <v/>
      </c>
      <c r="AQ566" s="662" t="str">
        <f>IF($AD566="","",VLOOKUP(AD566,Invoer!$F$15:$AU$1999,24,FALSE))</f>
        <v/>
      </c>
      <c r="AR566" s="662" t="str">
        <f>IF($AD566="","",VLOOKUP(AD566,Invoer!$F$15:$AU$1999,17,FALSE))</f>
        <v/>
      </c>
      <c r="AS566" s="678" t="str">
        <f t="shared" si="285"/>
        <v/>
      </c>
      <c r="AT566" s="676" t="str">
        <f t="shared" si="265"/>
        <v/>
      </c>
      <c r="AU566" s="77" t="e">
        <f t="shared" si="266"/>
        <v>#VALUE!</v>
      </c>
      <c r="AW566" s="57"/>
      <c r="AX566" s="57"/>
      <c r="BA566" s="83" t="e">
        <f ca="1">Invoer!DW571</f>
        <v>#N/A</v>
      </c>
      <c r="BB566" s="599" t="str">
        <f t="shared" ca="1" si="278"/>
        <v/>
      </c>
      <c r="BC566" s="673" t="str">
        <f ca="1">IF($BB566="","",VLOOKUP(BB566,Invoer!$F$15:$AU$1999,2,FALSE))</f>
        <v/>
      </c>
      <c r="BD566" s="599" t="str">
        <f t="shared" ca="1" si="279"/>
        <v/>
      </c>
      <c r="BE566" s="599" t="str">
        <f ca="1">IF($BB566="","",VLOOKUP(BB566,Invoer!$F$15:$AU$1999,5,FALSE))</f>
        <v/>
      </c>
      <c r="BF566" s="599" t="str">
        <f ca="1">IF($BB566="","",VLOOKUP(BB566,Invoer!$F$15:$AU$1999,6,FALSE))</f>
        <v/>
      </c>
      <c r="BG566" s="599" t="str">
        <f ca="1">IF($BB566="","",VLOOKUP(BB566,Invoer!$F$15:$AU$1999,9,FALSE))</f>
        <v/>
      </c>
      <c r="BH566" s="599" t="str">
        <f ca="1">IF($BB566="","",VLOOKUP(BB566,Invoer!$F$15:$AU$1999,10,FALSE))</f>
        <v/>
      </c>
      <c r="BI566" s="599" t="str">
        <f ca="1">IF($BB566="","",VLOOKUP(BB566,Invoer!$F$15:$BB$1999,14,FALSE))</f>
        <v/>
      </c>
      <c r="BJ566" s="599" t="str">
        <f ca="1">IF($BB566="","",VLOOKUP(BB566,Invoer!$F$15:$AU$1999,11,FALSE))</f>
        <v/>
      </c>
      <c r="BK566" s="662" t="str">
        <f t="shared" ca="1" si="280"/>
        <v/>
      </c>
      <c r="BL566" s="662" t="str">
        <f t="shared" ca="1" si="281"/>
        <v/>
      </c>
      <c r="BM566" s="679" t="str">
        <f t="shared" ca="1" si="282"/>
        <v/>
      </c>
      <c r="BN566" s="662" t="str">
        <f t="shared" ca="1" si="288"/>
        <v/>
      </c>
      <c r="BO566" s="662" t="str">
        <f ca="1">IF($BB566="","",VLOOKUP(BB566,Invoer!$F$15:$AU$1999,15,FALSE))</f>
        <v/>
      </c>
      <c r="BP566" s="662" t="str">
        <f ca="1">IF($BB566="","",VLOOKUP(BB566,Invoer!$F$15:$AU$1999,24,FALSE))</f>
        <v/>
      </c>
      <c r="BQ566" s="662" t="str">
        <f ca="1">IF($BB566="","",VLOOKUP(BB566,Invoer!$F$15:$AU$1999,17,FALSE))</f>
        <v/>
      </c>
      <c r="BS566" s="73" t="e">
        <f t="shared" ca="1" si="286"/>
        <v>#VALUE!</v>
      </c>
      <c r="BT566" s="57" t="str">
        <f t="shared" ca="1" si="287"/>
        <v/>
      </c>
      <c r="DO566" s="61" t="e">
        <f ca="1">IF($DN$4&lt;3,Invoer!EB571,Invoer!EA571)</f>
        <v>#N/A</v>
      </c>
      <c r="DP566" s="599" t="str">
        <f t="shared" ca="1" si="267"/>
        <v/>
      </c>
      <c r="DQ566" s="673" t="str">
        <f ca="1">IF($DP566="","",VLOOKUP(DP566,Invoer!$F$15:$AU$1999,2,FALSE))</f>
        <v/>
      </c>
      <c r="DR566" s="599" t="str">
        <f t="shared" ca="1" si="268"/>
        <v/>
      </c>
      <c r="DS566" s="599" t="str">
        <f ca="1">IF($DP566="","",VLOOKUP(DP566,Invoer!$F$15:$AU$1999,3,FALSE))</f>
        <v/>
      </c>
      <c r="DT566" s="599" t="str">
        <f ca="1">IF($DP566="","",IF(DS566&lt;&gt;"Liq","",VLOOKUP(DP566,Invoer!$F$15:$AU$1999,4,FALSE)))</f>
        <v/>
      </c>
      <c r="DU566" s="599" t="str">
        <f ca="1">IF($DP566="","",VLOOKUP(DP566,Invoer!$F$15:$AU$1999,5,FALSE))</f>
        <v/>
      </c>
      <c r="DV566" s="599" t="str">
        <f ca="1">IF($DP566="","",VLOOKUP(DP566,Invoer!$F$15:$AU$1999,6,FALSE))</f>
        <v/>
      </c>
      <c r="DW566" s="599" t="str">
        <f ca="1">IF($DP566="","",VLOOKUP(DP566,Invoer!$F$15:$AU$1999,9,FALSE))</f>
        <v/>
      </c>
      <c r="DX566" s="599" t="str">
        <f ca="1">IF($DP566="","",VLOOKUP(DP566,Invoer!$F$15:$AU$1999,10,FALSE))</f>
        <v/>
      </c>
      <c r="DY566" s="595" t="str">
        <f ca="1">IF($DP566="","",VLOOKUP(DP566,Invoer!$F$15:$AU$1999,11,FALSE))</f>
        <v/>
      </c>
      <c r="DZ566" s="662" t="str">
        <f ca="1">IF($DP566="","",IF($DN$4&gt;2,"",VLOOKUP(DP566,Invoer!CQ:CS,3,FALSE)))</f>
        <v/>
      </c>
      <c r="EA566" s="541" t="str">
        <f ca="1">IF($DP566="","",IF(ISERROR(DQ566),0,IF($DN$4&lt;3,"",VLOOKUP(DP566,Invoer!$F$15:$AU$1999,15,FALSE))))</f>
        <v/>
      </c>
      <c r="EB566" s="595" t="str">
        <f ca="1">IF($DP566="","",IF($DN$4&lt;3,"",VLOOKUP(DP566,Invoer!$F$15:$AU$1999,19,FALSE)))</f>
        <v/>
      </c>
      <c r="EC566" s="541" t="str">
        <f ca="1">IF($DP566="","",IF(ISERROR(DQ566),0,IF($DN$4&lt;3,"",VLOOKUP(DP566,Invoer!$F$15:$AU$1999,24,FALSE))))</f>
        <v/>
      </c>
      <c r="ED566" s="541" t="str">
        <f ca="1">IF($DP566="","",IF(ISERROR(DQ566),0,IF($DN$4&lt;3,"",VLOOKUP(DP566,Invoer!$F$15:$AU$1999,17,FALSE))))</f>
        <v/>
      </c>
      <c r="EH566" s="89" t="e">
        <f ca="1">Invoer!CP571</f>
        <v>#N/A</v>
      </c>
      <c r="EI566" s="599" t="str">
        <f t="shared" ca="1" si="269"/>
        <v/>
      </c>
      <c r="EJ566" s="673" t="str">
        <f ca="1">IF(EI566="","",VLOOKUP(EI566,Invoer!$F$15:$AU$1999,2,FALSE))</f>
        <v/>
      </c>
      <c r="EK566" s="599" t="str">
        <f t="shared" ca="1" si="270"/>
        <v/>
      </c>
      <c r="EL566" s="599" t="str">
        <f ca="1">IF($EI566="","",VLOOKUP(EI566,Invoer!$F$15:$AU$1999,3,FALSE))</f>
        <v/>
      </c>
      <c r="EM566" s="599" t="str">
        <f ca="1">IF($EI566="","",IF(EL566&lt;&gt;"Liq","",VLOOKUP(EI566,Invoer!$F$15:$AU$1999,4,FALSE)))</f>
        <v/>
      </c>
      <c r="EN566" s="599" t="str">
        <f ca="1">IF($EI566="","",VLOOKUP(EI566,Invoer!$F$15:$AU$1999,6,FALSE))</f>
        <v/>
      </c>
      <c r="EO566" s="599" t="str">
        <f ca="1">IF(EI566="","",VLOOKUP(EI566,Invoer!$F$15:$AU$1999,9,FALSE))</f>
        <v/>
      </c>
      <c r="EP566" s="599" t="str">
        <f ca="1">IF(EI566="","",VLOOKUP(EI566,Invoer!$F$15:$AU$1999,10,FALSE))</f>
        <v/>
      </c>
      <c r="EQ566" s="599" t="str">
        <f ca="1">IF(EI566="","",VLOOKUP(EI566,Invoer!$F$15:$AU$1999,11,FALSE))</f>
        <v/>
      </c>
      <c r="ER566" s="662" t="str">
        <f ca="1">IF(EI566="","",VLOOKUP(EI566,Invoer!CQ:CS,3,FALSE))</f>
        <v/>
      </c>
      <c r="ES566" s="662" t="str">
        <f t="shared" ca="1" si="271"/>
        <v/>
      </c>
      <c r="ET566" s="513" t="str">
        <f t="shared" ca="1" si="272"/>
        <v/>
      </c>
      <c r="EU566" s="112" t="str">
        <f t="shared" ca="1" si="273"/>
        <v/>
      </c>
      <c r="EV566" s="83" t="s">
        <v>160</v>
      </c>
      <c r="EW566" s="682" t="str">
        <f t="shared" ca="1" si="274"/>
        <v/>
      </c>
      <c r="EX566" s="662" t="str">
        <f t="shared" ca="1" si="275"/>
        <v/>
      </c>
      <c r="EY566"/>
      <c r="EZ566" s="56" t="e">
        <f t="shared" ca="1" si="283"/>
        <v>#VALUE!</v>
      </c>
      <c r="FA566" s="56" t="e">
        <f t="shared" ca="1" si="284"/>
        <v>#VALUE!</v>
      </c>
      <c r="FE566"/>
      <c r="FI566"/>
      <c r="FJ566"/>
    </row>
    <row r="567" spans="29:166" ht="12" customHeight="1" x14ac:dyDescent="0.2">
      <c r="AC567" s="435" t="str">
        <f>IF($AC$7&lt;3,Invoer!DR572,IF($AC$7=3,Invoer!BT572,"x"))</f>
        <v>x</v>
      </c>
      <c r="AD567" s="599" t="str">
        <f t="shared" si="276"/>
        <v/>
      </c>
      <c r="AE567" s="673" t="str">
        <f>IF($AD567="","",VLOOKUP(AD567,Invoer!$F$15:$AU$1999,2,FALSE))</f>
        <v/>
      </c>
      <c r="AF567" s="599" t="str">
        <f t="shared" si="277"/>
        <v/>
      </c>
      <c r="AG567" s="599" t="str">
        <f>IF($AD567="","",VLOOKUP(AD567,Invoer!$F$15:$AU$1999,3,FALSE))</f>
        <v/>
      </c>
      <c r="AH567" s="599" t="str">
        <f>IF($AD567="","",IF(AG567&lt;&gt;"Liq","",VLOOKUP(AD567,Invoer!$F$15:$AU$1999,4,FALSE)))</f>
        <v/>
      </c>
      <c r="AI567" s="677" t="str">
        <f>IF($AD567="","",VLOOKUP(AD567,Invoer!$F$15:$AU$1999,5,FALSE))</f>
        <v/>
      </c>
      <c r="AJ567" s="599" t="str">
        <f>IF($AD567="","",VLOOKUP(AD567,Invoer!$F$15:$AU$1999,6,FALSE))</f>
        <v/>
      </c>
      <c r="AK567" s="599" t="str">
        <f>IF($AD567="","",VLOOKUP(AD567,Invoer!$F$15:$AU$1999,9,FALSE))</f>
        <v/>
      </c>
      <c r="AL567" s="599" t="str">
        <f>IF($AD567="","",VLOOKUP(AD567,Invoer!$F$15:$AU$1999,10,FALSE))</f>
        <v/>
      </c>
      <c r="AM567" s="599" t="str">
        <f>IF($AD567="","",VLOOKUP(AD567,Invoer!$F$15:$BB$1999,14,FALSE))</f>
        <v/>
      </c>
      <c r="AN567" s="599" t="str">
        <f>IF($AD567="","",VLOOKUP(AD567,Invoer!$F$15:$AU$1999,11,FALSE))</f>
        <v/>
      </c>
      <c r="AO567" s="662" t="str">
        <f>IF($AD567="","",VLOOKUP(AD567,Invoer!$F$15:$AU$1999,15,FALSE))</f>
        <v/>
      </c>
      <c r="AP567" s="599" t="str">
        <f>IF($AD567="","",VLOOKUP(AD567,Invoer!$F$15:$AU$1999,19,FALSE))</f>
        <v/>
      </c>
      <c r="AQ567" s="662" t="str">
        <f>IF($AD567="","",VLOOKUP(AD567,Invoer!$F$15:$AU$1999,24,FALSE))</f>
        <v/>
      </c>
      <c r="AR567" s="662" t="str">
        <f>IF($AD567="","",VLOOKUP(AD567,Invoer!$F$15:$AU$1999,17,FALSE))</f>
        <v/>
      </c>
      <c r="AS567" s="678" t="str">
        <f t="shared" si="285"/>
        <v/>
      </c>
      <c r="AT567" s="676" t="str">
        <f t="shared" si="265"/>
        <v/>
      </c>
      <c r="AU567" s="77" t="e">
        <f t="shared" si="266"/>
        <v>#VALUE!</v>
      </c>
      <c r="AW567" s="57"/>
      <c r="AX567" s="57"/>
      <c r="BA567" s="83" t="e">
        <f ca="1">Invoer!DW572</f>
        <v>#N/A</v>
      </c>
      <c r="BB567" s="599" t="str">
        <f t="shared" ca="1" si="278"/>
        <v/>
      </c>
      <c r="BC567" s="673" t="str">
        <f ca="1">IF($BB567="","",VLOOKUP(BB567,Invoer!$F$15:$AU$1999,2,FALSE))</f>
        <v/>
      </c>
      <c r="BD567" s="599" t="str">
        <f t="shared" ca="1" si="279"/>
        <v/>
      </c>
      <c r="BE567" s="599" t="str">
        <f ca="1">IF($BB567="","",VLOOKUP(BB567,Invoer!$F$15:$AU$1999,5,FALSE))</f>
        <v/>
      </c>
      <c r="BF567" s="599" t="str">
        <f ca="1">IF($BB567="","",VLOOKUP(BB567,Invoer!$F$15:$AU$1999,6,FALSE))</f>
        <v/>
      </c>
      <c r="BG567" s="599" t="str">
        <f ca="1">IF($BB567="","",VLOOKUP(BB567,Invoer!$F$15:$AU$1999,9,FALSE))</f>
        <v/>
      </c>
      <c r="BH567" s="599" t="str">
        <f ca="1">IF($BB567="","",VLOOKUP(BB567,Invoer!$F$15:$AU$1999,10,FALSE))</f>
        <v/>
      </c>
      <c r="BI567" s="599" t="str">
        <f ca="1">IF($BB567="","",VLOOKUP(BB567,Invoer!$F$15:$BB$1999,14,FALSE))</f>
        <v/>
      </c>
      <c r="BJ567" s="599" t="str">
        <f ca="1">IF($BB567="","",VLOOKUP(BB567,Invoer!$F$15:$AU$1999,11,FALSE))</f>
        <v/>
      </c>
      <c r="BK567" s="662" t="str">
        <f t="shared" ca="1" si="280"/>
        <v/>
      </c>
      <c r="BL567" s="662" t="str">
        <f t="shared" ca="1" si="281"/>
        <v/>
      </c>
      <c r="BM567" s="679" t="str">
        <f t="shared" ca="1" si="282"/>
        <v/>
      </c>
      <c r="BN567" s="662" t="str">
        <f t="shared" ca="1" si="288"/>
        <v/>
      </c>
      <c r="BO567" s="662" t="str">
        <f ca="1">IF($BB567="","",VLOOKUP(BB567,Invoer!$F$15:$AU$1999,15,FALSE))</f>
        <v/>
      </c>
      <c r="BP567" s="662" t="str">
        <f ca="1">IF($BB567="","",VLOOKUP(BB567,Invoer!$F$15:$AU$1999,24,FALSE))</f>
        <v/>
      </c>
      <c r="BQ567" s="662" t="str">
        <f ca="1">IF($BB567="","",VLOOKUP(BB567,Invoer!$F$15:$AU$1999,17,FALSE))</f>
        <v/>
      </c>
      <c r="BS567" s="73" t="e">
        <f t="shared" ca="1" si="286"/>
        <v>#VALUE!</v>
      </c>
      <c r="BT567" s="57" t="str">
        <f t="shared" ca="1" si="287"/>
        <v/>
      </c>
      <c r="DO567" s="61" t="e">
        <f ca="1">IF($DN$4&lt;3,Invoer!EB572,Invoer!EA572)</f>
        <v>#N/A</v>
      </c>
      <c r="DP567" s="599" t="str">
        <f t="shared" ca="1" si="267"/>
        <v/>
      </c>
      <c r="DQ567" s="673" t="str">
        <f ca="1">IF($DP567="","",VLOOKUP(DP567,Invoer!$F$15:$AU$1999,2,FALSE))</f>
        <v/>
      </c>
      <c r="DR567" s="599" t="str">
        <f t="shared" ca="1" si="268"/>
        <v/>
      </c>
      <c r="DS567" s="599" t="str">
        <f ca="1">IF($DP567="","",VLOOKUP(DP567,Invoer!$F$15:$AU$1999,3,FALSE))</f>
        <v/>
      </c>
      <c r="DT567" s="599" t="str">
        <f ca="1">IF($DP567="","",IF(DS567&lt;&gt;"Liq","",VLOOKUP(DP567,Invoer!$F$15:$AU$1999,4,FALSE)))</f>
        <v/>
      </c>
      <c r="DU567" s="599" t="str">
        <f ca="1">IF($DP567="","",VLOOKUP(DP567,Invoer!$F$15:$AU$1999,5,FALSE))</f>
        <v/>
      </c>
      <c r="DV567" s="599" t="str">
        <f ca="1">IF($DP567="","",VLOOKUP(DP567,Invoer!$F$15:$AU$1999,6,FALSE))</f>
        <v/>
      </c>
      <c r="DW567" s="599" t="str">
        <f ca="1">IF($DP567="","",VLOOKUP(DP567,Invoer!$F$15:$AU$1999,9,FALSE))</f>
        <v/>
      </c>
      <c r="DX567" s="599" t="str">
        <f ca="1">IF($DP567="","",VLOOKUP(DP567,Invoer!$F$15:$AU$1999,10,FALSE))</f>
        <v/>
      </c>
      <c r="DY567" s="595" t="str">
        <f ca="1">IF($DP567="","",VLOOKUP(DP567,Invoer!$F$15:$AU$1999,11,FALSE))</f>
        <v/>
      </c>
      <c r="DZ567" s="662" t="str">
        <f ca="1">IF($DP567="","",IF($DN$4&gt;2,"",VLOOKUP(DP567,Invoer!CQ:CS,3,FALSE)))</f>
        <v/>
      </c>
      <c r="EA567" s="541" t="str">
        <f ca="1">IF($DP567="","",IF(ISERROR(DQ567),0,IF($DN$4&lt;3,"",VLOOKUP(DP567,Invoer!$F$15:$AU$1999,15,FALSE))))</f>
        <v/>
      </c>
      <c r="EB567" s="595" t="str">
        <f ca="1">IF($DP567="","",IF($DN$4&lt;3,"",VLOOKUP(DP567,Invoer!$F$15:$AU$1999,19,FALSE)))</f>
        <v/>
      </c>
      <c r="EC567" s="541" t="str">
        <f ca="1">IF($DP567="","",IF(ISERROR(DQ567),0,IF($DN$4&lt;3,"",VLOOKUP(DP567,Invoer!$F$15:$AU$1999,24,FALSE))))</f>
        <v/>
      </c>
      <c r="ED567" s="541" t="str">
        <f ca="1">IF($DP567="","",IF(ISERROR(DQ567),0,IF($DN$4&lt;3,"",VLOOKUP(DP567,Invoer!$F$15:$AU$1999,17,FALSE))))</f>
        <v/>
      </c>
      <c r="EH567" s="89" t="e">
        <f ca="1">Invoer!CP572</f>
        <v>#N/A</v>
      </c>
      <c r="EI567" s="599" t="str">
        <f t="shared" ca="1" si="269"/>
        <v/>
      </c>
      <c r="EJ567" s="673" t="str">
        <f ca="1">IF(EI567="","",VLOOKUP(EI567,Invoer!$F$15:$AU$1999,2,FALSE))</f>
        <v/>
      </c>
      <c r="EK567" s="599" t="str">
        <f t="shared" ca="1" si="270"/>
        <v/>
      </c>
      <c r="EL567" s="599" t="str">
        <f ca="1">IF($EI567="","",VLOOKUP(EI567,Invoer!$F$15:$AU$1999,3,FALSE))</f>
        <v/>
      </c>
      <c r="EM567" s="599" t="str">
        <f ca="1">IF($EI567="","",IF(EL567&lt;&gt;"Liq","",VLOOKUP(EI567,Invoer!$F$15:$AU$1999,4,FALSE)))</f>
        <v/>
      </c>
      <c r="EN567" s="599" t="str">
        <f ca="1">IF($EI567="","",VLOOKUP(EI567,Invoer!$F$15:$AU$1999,6,FALSE))</f>
        <v/>
      </c>
      <c r="EO567" s="599" t="str">
        <f ca="1">IF(EI567="","",VLOOKUP(EI567,Invoer!$F$15:$AU$1999,9,FALSE))</f>
        <v/>
      </c>
      <c r="EP567" s="599" t="str">
        <f ca="1">IF(EI567="","",VLOOKUP(EI567,Invoer!$F$15:$AU$1999,10,FALSE))</f>
        <v/>
      </c>
      <c r="EQ567" s="599" t="str">
        <f ca="1">IF(EI567="","",VLOOKUP(EI567,Invoer!$F$15:$AU$1999,11,FALSE))</f>
        <v/>
      </c>
      <c r="ER567" s="662" t="str">
        <f ca="1">IF(EI567="","",VLOOKUP(EI567,Invoer!CQ:CS,3,FALSE))</f>
        <v/>
      </c>
      <c r="ES567" s="662" t="str">
        <f t="shared" ca="1" si="271"/>
        <v/>
      </c>
      <c r="ET567" s="513" t="str">
        <f t="shared" ca="1" si="272"/>
        <v/>
      </c>
      <c r="EU567" s="112" t="str">
        <f t="shared" ca="1" si="273"/>
        <v/>
      </c>
      <c r="EV567" s="83" t="s">
        <v>160</v>
      </c>
      <c r="EW567" s="682" t="str">
        <f t="shared" ca="1" si="274"/>
        <v/>
      </c>
      <c r="EX567" s="662" t="str">
        <f t="shared" ca="1" si="275"/>
        <v/>
      </c>
      <c r="EY567"/>
      <c r="EZ567" s="56" t="e">
        <f t="shared" ca="1" si="283"/>
        <v>#VALUE!</v>
      </c>
      <c r="FA567" s="56" t="e">
        <f t="shared" ca="1" si="284"/>
        <v>#VALUE!</v>
      </c>
      <c r="FE567"/>
      <c r="FI567"/>
      <c r="FJ567"/>
    </row>
    <row r="568" spans="29:166" ht="12" customHeight="1" x14ac:dyDescent="0.2">
      <c r="AC568" s="435" t="str">
        <f>IF($AC$7&lt;3,Invoer!DR573,IF($AC$7=3,Invoer!BT573,"x"))</f>
        <v>x</v>
      </c>
      <c r="AD568" s="599" t="str">
        <f t="shared" si="276"/>
        <v/>
      </c>
      <c r="AE568" s="673" t="str">
        <f>IF($AD568="","",VLOOKUP(AD568,Invoer!$F$15:$AU$1999,2,FALSE))</f>
        <v/>
      </c>
      <c r="AF568" s="599" t="str">
        <f t="shared" si="277"/>
        <v/>
      </c>
      <c r="AG568" s="599" t="str">
        <f>IF($AD568="","",VLOOKUP(AD568,Invoer!$F$15:$AU$1999,3,FALSE))</f>
        <v/>
      </c>
      <c r="AH568" s="599" t="str">
        <f>IF($AD568="","",IF(AG568&lt;&gt;"Liq","",VLOOKUP(AD568,Invoer!$F$15:$AU$1999,4,FALSE)))</f>
        <v/>
      </c>
      <c r="AI568" s="677" t="str">
        <f>IF($AD568="","",VLOOKUP(AD568,Invoer!$F$15:$AU$1999,5,FALSE))</f>
        <v/>
      </c>
      <c r="AJ568" s="599" t="str">
        <f>IF($AD568="","",VLOOKUP(AD568,Invoer!$F$15:$AU$1999,6,FALSE))</f>
        <v/>
      </c>
      <c r="AK568" s="599" t="str">
        <f>IF($AD568="","",VLOOKUP(AD568,Invoer!$F$15:$AU$1999,9,FALSE))</f>
        <v/>
      </c>
      <c r="AL568" s="599" t="str">
        <f>IF($AD568="","",VLOOKUP(AD568,Invoer!$F$15:$AU$1999,10,FALSE))</f>
        <v/>
      </c>
      <c r="AM568" s="599" t="str">
        <f>IF($AD568="","",VLOOKUP(AD568,Invoer!$F$15:$BB$1999,14,FALSE))</f>
        <v/>
      </c>
      <c r="AN568" s="599" t="str">
        <f>IF($AD568="","",VLOOKUP(AD568,Invoer!$F$15:$AU$1999,11,FALSE))</f>
        <v/>
      </c>
      <c r="AO568" s="662" t="str">
        <f>IF($AD568="","",VLOOKUP(AD568,Invoer!$F$15:$AU$1999,15,FALSE))</f>
        <v/>
      </c>
      <c r="AP568" s="599" t="str">
        <f>IF($AD568="","",VLOOKUP(AD568,Invoer!$F$15:$AU$1999,19,FALSE))</f>
        <v/>
      </c>
      <c r="AQ568" s="662" t="str">
        <f>IF($AD568="","",VLOOKUP(AD568,Invoer!$F$15:$AU$1999,24,FALSE))</f>
        <v/>
      </c>
      <c r="AR568" s="662" t="str">
        <f>IF($AD568="","",VLOOKUP(AD568,Invoer!$F$15:$AU$1999,17,FALSE))</f>
        <v/>
      </c>
      <c r="AS568" s="678" t="str">
        <f t="shared" si="285"/>
        <v/>
      </c>
      <c r="AT568" s="676" t="str">
        <f t="shared" si="265"/>
        <v/>
      </c>
      <c r="AU568" s="77" t="e">
        <f t="shared" si="266"/>
        <v>#VALUE!</v>
      </c>
      <c r="AW568" s="57"/>
      <c r="AX568" s="57"/>
      <c r="BA568" s="83" t="e">
        <f ca="1">Invoer!DW573</f>
        <v>#N/A</v>
      </c>
      <c r="BB568" s="599" t="str">
        <f t="shared" ca="1" si="278"/>
        <v/>
      </c>
      <c r="BC568" s="673" t="str">
        <f ca="1">IF($BB568="","",VLOOKUP(BB568,Invoer!$F$15:$AU$1999,2,FALSE))</f>
        <v/>
      </c>
      <c r="BD568" s="599" t="str">
        <f t="shared" ca="1" si="279"/>
        <v/>
      </c>
      <c r="BE568" s="599" t="str">
        <f ca="1">IF($BB568="","",VLOOKUP(BB568,Invoer!$F$15:$AU$1999,5,FALSE))</f>
        <v/>
      </c>
      <c r="BF568" s="599" t="str">
        <f ca="1">IF($BB568="","",VLOOKUP(BB568,Invoer!$F$15:$AU$1999,6,FALSE))</f>
        <v/>
      </c>
      <c r="BG568" s="599" t="str">
        <f ca="1">IF($BB568="","",VLOOKUP(BB568,Invoer!$F$15:$AU$1999,9,FALSE))</f>
        <v/>
      </c>
      <c r="BH568" s="599" t="str">
        <f ca="1">IF($BB568="","",VLOOKUP(BB568,Invoer!$F$15:$AU$1999,10,FALSE))</f>
        <v/>
      </c>
      <c r="BI568" s="599" t="str">
        <f ca="1">IF($BB568="","",VLOOKUP(BB568,Invoer!$F$15:$BB$1999,14,FALSE))</f>
        <v/>
      </c>
      <c r="BJ568" s="599" t="str">
        <f ca="1">IF($BB568="","",VLOOKUP(BB568,Invoer!$F$15:$AU$1999,11,FALSE))</f>
        <v/>
      </c>
      <c r="BK568" s="662" t="str">
        <f t="shared" ca="1" si="280"/>
        <v/>
      </c>
      <c r="BL568" s="662" t="str">
        <f t="shared" ca="1" si="281"/>
        <v/>
      </c>
      <c r="BM568" s="679" t="str">
        <f t="shared" ca="1" si="282"/>
        <v/>
      </c>
      <c r="BN568" s="662" t="str">
        <f t="shared" ca="1" si="288"/>
        <v/>
      </c>
      <c r="BO568" s="662" t="str">
        <f ca="1">IF($BB568="","",VLOOKUP(BB568,Invoer!$F$15:$AU$1999,15,FALSE))</f>
        <v/>
      </c>
      <c r="BP568" s="662" t="str">
        <f ca="1">IF($BB568="","",VLOOKUP(BB568,Invoer!$F$15:$AU$1999,24,FALSE))</f>
        <v/>
      </c>
      <c r="BQ568" s="662" t="str">
        <f ca="1">IF($BB568="","",VLOOKUP(BB568,Invoer!$F$15:$AU$1999,17,FALSE))</f>
        <v/>
      </c>
      <c r="BS568" s="73" t="e">
        <f t="shared" ca="1" si="286"/>
        <v>#VALUE!</v>
      </c>
      <c r="BT568" s="57" t="str">
        <f t="shared" ca="1" si="287"/>
        <v/>
      </c>
      <c r="DO568" s="61" t="e">
        <f ca="1">IF($DN$4&lt;3,Invoer!EB573,Invoer!EA573)</f>
        <v>#N/A</v>
      </c>
      <c r="DP568" s="599" t="str">
        <f t="shared" ca="1" si="267"/>
        <v/>
      </c>
      <c r="DQ568" s="673" t="str">
        <f ca="1">IF($DP568="","",VLOOKUP(DP568,Invoer!$F$15:$AU$1999,2,FALSE))</f>
        <v/>
      </c>
      <c r="DR568" s="599" t="str">
        <f t="shared" ca="1" si="268"/>
        <v/>
      </c>
      <c r="DS568" s="599" t="str">
        <f ca="1">IF($DP568="","",VLOOKUP(DP568,Invoer!$F$15:$AU$1999,3,FALSE))</f>
        <v/>
      </c>
      <c r="DT568" s="599" t="str">
        <f ca="1">IF($DP568="","",IF(DS568&lt;&gt;"Liq","",VLOOKUP(DP568,Invoer!$F$15:$AU$1999,4,FALSE)))</f>
        <v/>
      </c>
      <c r="DU568" s="599" t="str">
        <f ca="1">IF($DP568="","",VLOOKUP(DP568,Invoer!$F$15:$AU$1999,5,FALSE))</f>
        <v/>
      </c>
      <c r="DV568" s="599" t="str">
        <f ca="1">IF($DP568="","",VLOOKUP(DP568,Invoer!$F$15:$AU$1999,6,FALSE))</f>
        <v/>
      </c>
      <c r="DW568" s="599" t="str">
        <f ca="1">IF($DP568="","",VLOOKUP(DP568,Invoer!$F$15:$AU$1999,9,FALSE))</f>
        <v/>
      </c>
      <c r="DX568" s="599" t="str">
        <f ca="1">IF($DP568="","",VLOOKUP(DP568,Invoer!$F$15:$AU$1999,10,FALSE))</f>
        <v/>
      </c>
      <c r="DY568" s="595" t="str">
        <f ca="1">IF($DP568="","",VLOOKUP(DP568,Invoer!$F$15:$AU$1999,11,FALSE))</f>
        <v/>
      </c>
      <c r="DZ568" s="662" t="str">
        <f ca="1">IF($DP568="","",IF($DN$4&gt;2,"",VLOOKUP(DP568,Invoer!CQ:CS,3,FALSE)))</f>
        <v/>
      </c>
      <c r="EA568" s="541" t="str">
        <f ca="1">IF($DP568="","",IF(ISERROR(DQ568),0,IF($DN$4&lt;3,"",VLOOKUP(DP568,Invoer!$F$15:$AU$1999,15,FALSE))))</f>
        <v/>
      </c>
      <c r="EB568" s="595" t="str">
        <f ca="1">IF($DP568="","",IF($DN$4&lt;3,"",VLOOKUP(DP568,Invoer!$F$15:$AU$1999,19,FALSE)))</f>
        <v/>
      </c>
      <c r="EC568" s="541" t="str">
        <f ca="1">IF($DP568="","",IF(ISERROR(DQ568),0,IF($DN$4&lt;3,"",VLOOKUP(DP568,Invoer!$F$15:$AU$1999,24,FALSE))))</f>
        <v/>
      </c>
      <c r="ED568" s="541" t="str">
        <f ca="1">IF($DP568="","",IF(ISERROR(DQ568),0,IF($DN$4&lt;3,"",VLOOKUP(DP568,Invoer!$F$15:$AU$1999,17,FALSE))))</f>
        <v/>
      </c>
      <c r="EH568" s="89" t="e">
        <f ca="1">Invoer!CP573</f>
        <v>#N/A</v>
      </c>
      <c r="EI568" s="599" t="str">
        <f t="shared" ca="1" si="269"/>
        <v/>
      </c>
      <c r="EJ568" s="673" t="str">
        <f ca="1">IF(EI568="","",VLOOKUP(EI568,Invoer!$F$15:$AU$1999,2,FALSE))</f>
        <v/>
      </c>
      <c r="EK568" s="599" t="str">
        <f t="shared" ca="1" si="270"/>
        <v/>
      </c>
      <c r="EL568" s="599" t="str">
        <f ca="1">IF($EI568="","",VLOOKUP(EI568,Invoer!$F$15:$AU$1999,3,FALSE))</f>
        <v/>
      </c>
      <c r="EM568" s="599" t="str">
        <f ca="1">IF($EI568="","",IF(EL568&lt;&gt;"Liq","",VLOOKUP(EI568,Invoer!$F$15:$AU$1999,4,FALSE)))</f>
        <v/>
      </c>
      <c r="EN568" s="599" t="str">
        <f ca="1">IF($EI568="","",VLOOKUP(EI568,Invoer!$F$15:$AU$1999,6,FALSE))</f>
        <v/>
      </c>
      <c r="EO568" s="599" t="str">
        <f ca="1">IF(EI568="","",VLOOKUP(EI568,Invoer!$F$15:$AU$1999,9,FALSE))</f>
        <v/>
      </c>
      <c r="EP568" s="599" t="str">
        <f ca="1">IF(EI568="","",VLOOKUP(EI568,Invoer!$F$15:$AU$1999,10,FALSE))</f>
        <v/>
      </c>
      <c r="EQ568" s="599" t="str">
        <f ca="1">IF(EI568="","",VLOOKUP(EI568,Invoer!$F$15:$AU$1999,11,FALSE))</f>
        <v/>
      </c>
      <c r="ER568" s="662" t="str">
        <f ca="1">IF(EI568="","",VLOOKUP(EI568,Invoer!CQ:CS,3,FALSE))</f>
        <v/>
      </c>
      <c r="ES568" s="662" t="str">
        <f t="shared" ca="1" si="271"/>
        <v/>
      </c>
      <c r="ET568" s="513" t="str">
        <f t="shared" ca="1" si="272"/>
        <v/>
      </c>
      <c r="EU568" s="112" t="str">
        <f t="shared" ca="1" si="273"/>
        <v/>
      </c>
      <c r="EV568" s="83" t="s">
        <v>160</v>
      </c>
      <c r="EW568" s="682" t="str">
        <f t="shared" ca="1" si="274"/>
        <v/>
      </c>
      <c r="EX568" s="662" t="str">
        <f t="shared" ca="1" si="275"/>
        <v/>
      </c>
      <c r="EY568"/>
      <c r="EZ568" s="56" t="e">
        <f t="shared" ca="1" si="283"/>
        <v>#VALUE!</v>
      </c>
      <c r="FA568" s="56" t="e">
        <f t="shared" ca="1" si="284"/>
        <v>#VALUE!</v>
      </c>
      <c r="FE568"/>
      <c r="FI568"/>
      <c r="FJ568"/>
    </row>
    <row r="569" spans="29:166" ht="12" customHeight="1" x14ac:dyDescent="0.2">
      <c r="AC569" s="435" t="str">
        <f>IF($AC$7&lt;3,Invoer!DR574,IF($AC$7=3,Invoer!BT574,"x"))</f>
        <v>x</v>
      </c>
      <c r="AD569" s="599" t="str">
        <f t="shared" si="276"/>
        <v/>
      </c>
      <c r="AE569" s="673" t="str">
        <f>IF($AD569="","",VLOOKUP(AD569,Invoer!$F$15:$AU$1999,2,FALSE))</f>
        <v/>
      </c>
      <c r="AF569" s="599" t="str">
        <f t="shared" si="277"/>
        <v/>
      </c>
      <c r="AG569" s="599" t="str">
        <f>IF($AD569="","",VLOOKUP(AD569,Invoer!$F$15:$AU$1999,3,FALSE))</f>
        <v/>
      </c>
      <c r="AH569" s="599" t="str">
        <f>IF($AD569="","",IF(AG569&lt;&gt;"Liq","",VLOOKUP(AD569,Invoer!$F$15:$AU$1999,4,FALSE)))</f>
        <v/>
      </c>
      <c r="AI569" s="677" t="str">
        <f>IF($AD569="","",VLOOKUP(AD569,Invoer!$F$15:$AU$1999,5,FALSE))</f>
        <v/>
      </c>
      <c r="AJ569" s="599" t="str">
        <f>IF($AD569="","",VLOOKUP(AD569,Invoer!$F$15:$AU$1999,6,FALSE))</f>
        <v/>
      </c>
      <c r="AK569" s="599" t="str">
        <f>IF($AD569="","",VLOOKUP(AD569,Invoer!$F$15:$AU$1999,9,FALSE))</f>
        <v/>
      </c>
      <c r="AL569" s="599" t="str">
        <f>IF($AD569="","",VLOOKUP(AD569,Invoer!$F$15:$AU$1999,10,FALSE))</f>
        <v/>
      </c>
      <c r="AM569" s="599" t="str">
        <f>IF($AD569="","",VLOOKUP(AD569,Invoer!$F$15:$BB$1999,14,FALSE))</f>
        <v/>
      </c>
      <c r="AN569" s="599" t="str">
        <f>IF($AD569="","",VLOOKUP(AD569,Invoer!$F$15:$AU$1999,11,FALSE))</f>
        <v/>
      </c>
      <c r="AO569" s="662" t="str">
        <f>IF($AD569="","",VLOOKUP(AD569,Invoer!$F$15:$AU$1999,15,FALSE))</f>
        <v/>
      </c>
      <c r="AP569" s="599" t="str">
        <f>IF($AD569="","",VLOOKUP(AD569,Invoer!$F$15:$AU$1999,19,FALSE))</f>
        <v/>
      </c>
      <c r="AQ569" s="662" t="str">
        <f>IF($AD569="","",VLOOKUP(AD569,Invoer!$F$15:$AU$1999,24,FALSE))</f>
        <v/>
      </c>
      <c r="AR569" s="662" t="str">
        <f>IF($AD569="","",VLOOKUP(AD569,Invoer!$F$15:$AU$1999,17,FALSE))</f>
        <v/>
      </c>
      <c r="AS569" s="678" t="str">
        <f t="shared" si="285"/>
        <v/>
      </c>
      <c r="AT569" s="676" t="str">
        <f t="shared" si="265"/>
        <v/>
      </c>
      <c r="AU569" s="77" t="e">
        <f t="shared" si="266"/>
        <v>#VALUE!</v>
      </c>
      <c r="AW569" s="57"/>
      <c r="AX569" s="57"/>
      <c r="BA569" s="83" t="e">
        <f ca="1">Invoer!DW574</f>
        <v>#N/A</v>
      </c>
      <c r="BB569" s="599" t="str">
        <f t="shared" ca="1" si="278"/>
        <v/>
      </c>
      <c r="BC569" s="673" t="str">
        <f ca="1">IF($BB569="","",VLOOKUP(BB569,Invoer!$F$15:$AU$1999,2,FALSE))</f>
        <v/>
      </c>
      <c r="BD569" s="599" t="str">
        <f t="shared" ca="1" si="279"/>
        <v/>
      </c>
      <c r="BE569" s="599" t="str">
        <f ca="1">IF($BB569="","",VLOOKUP(BB569,Invoer!$F$15:$AU$1999,5,FALSE))</f>
        <v/>
      </c>
      <c r="BF569" s="599" t="str">
        <f ca="1">IF($BB569="","",VLOOKUP(BB569,Invoer!$F$15:$AU$1999,6,FALSE))</f>
        <v/>
      </c>
      <c r="BG569" s="599" t="str">
        <f ca="1">IF($BB569="","",VLOOKUP(BB569,Invoer!$F$15:$AU$1999,9,FALSE))</f>
        <v/>
      </c>
      <c r="BH569" s="599" t="str">
        <f ca="1">IF($BB569="","",VLOOKUP(BB569,Invoer!$F$15:$AU$1999,10,FALSE))</f>
        <v/>
      </c>
      <c r="BI569" s="599" t="str">
        <f ca="1">IF($BB569="","",VLOOKUP(BB569,Invoer!$F$15:$BB$1999,14,FALSE))</f>
        <v/>
      </c>
      <c r="BJ569" s="599" t="str">
        <f ca="1">IF($BB569="","",VLOOKUP(BB569,Invoer!$F$15:$AU$1999,11,FALSE))</f>
        <v/>
      </c>
      <c r="BK569" s="662" t="str">
        <f t="shared" ca="1" si="280"/>
        <v/>
      </c>
      <c r="BL569" s="662" t="str">
        <f t="shared" ca="1" si="281"/>
        <v/>
      </c>
      <c r="BM569" s="679" t="str">
        <f t="shared" ca="1" si="282"/>
        <v/>
      </c>
      <c r="BN569" s="662" t="str">
        <f t="shared" ca="1" si="288"/>
        <v/>
      </c>
      <c r="BO569" s="662" t="str">
        <f ca="1">IF($BB569="","",VLOOKUP(BB569,Invoer!$F$15:$AU$1999,15,FALSE))</f>
        <v/>
      </c>
      <c r="BP569" s="662" t="str">
        <f ca="1">IF($BB569="","",VLOOKUP(BB569,Invoer!$F$15:$AU$1999,24,FALSE))</f>
        <v/>
      </c>
      <c r="BQ569" s="662" t="str">
        <f ca="1">IF($BB569="","",VLOOKUP(BB569,Invoer!$F$15:$AU$1999,17,FALSE))</f>
        <v/>
      </c>
      <c r="BS569" s="73" t="e">
        <f t="shared" ca="1" si="286"/>
        <v>#VALUE!</v>
      </c>
      <c r="BT569" s="57" t="str">
        <f t="shared" ca="1" si="287"/>
        <v/>
      </c>
      <c r="DO569" s="61" t="e">
        <f ca="1">IF($DN$4&lt;3,Invoer!EB574,Invoer!EA574)</f>
        <v>#N/A</v>
      </c>
      <c r="DP569" s="599" t="str">
        <f t="shared" ca="1" si="267"/>
        <v/>
      </c>
      <c r="DQ569" s="673" t="str">
        <f ca="1">IF($DP569="","",VLOOKUP(DP569,Invoer!$F$15:$AU$1999,2,FALSE))</f>
        <v/>
      </c>
      <c r="DR569" s="599" t="str">
        <f t="shared" ca="1" si="268"/>
        <v/>
      </c>
      <c r="DS569" s="599" t="str">
        <f ca="1">IF($DP569="","",VLOOKUP(DP569,Invoer!$F$15:$AU$1999,3,FALSE))</f>
        <v/>
      </c>
      <c r="DT569" s="599" t="str">
        <f ca="1">IF($DP569="","",IF(DS569&lt;&gt;"Liq","",VLOOKUP(DP569,Invoer!$F$15:$AU$1999,4,FALSE)))</f>
        <v/>
      </c>
      <c r="DU569" s="599" t="str">
        <f ca="1">IF($DP569="","",VLOOKUP(DP569,Invoer!$F$15:$AU$1999,5,FALSE))</f>
        <v/>
      </c>
      <c r="DV569" s="599" t="str">
        <f ca="1">IF($DP569="","",VLOOKUP(DP569,Invoer!$F$15:$AU$1999,6,FALSE))</f>
        <v/>
      </c>
      <c r="DW569" s="599" t="str">
        <f ca="1">IF($DP569="","",VLOOKUP(DP569,Invoer!$F$15:$AU$1999,9,FALSE))</f>
        <v/>
      </c>
      <c r="DX569" s="599" t="str">
        <f ca="1">IF($DP569="","",VLOOKUP(DP569,Invoer!$F$15:$AU$1999,10,FALSE))</f>
        <v/>
      </c>
      <c r="DY569" s="595" t="str">
        <f ca="1">IF($DP569="","",VLOOKUP(DP569,Invoer!$F$15:$AU$1999,11,FALSE))</f>
        <v/>
      </c>
      <c r="DZ569" s="662" t="str">
        <f ca="1">IF($DP569="","",IF($DN$4&gt;2,"",VLOOKUP(DP569,Invoer!CQ:CS,3,FALSE)))</f>
        <v/>
      </c>
      <c r="EA569" s="541" t="str">
        <f ca="1">IF($DP569="","",IF(ISERROR(DQ569),0,IF($DN$4&lt;3,"",VLOOKUP(DP569,Invoer!$F$15:$AU$1999,15,FALSE))))</f>
        <v/>
      </c>
      <c r="EB569" s="595" t="str">
        <f ca="1">IF($DP569="","",IF($DN$4&lt;3,"",VLOOKUP(DP569,Invoer!$F$15:$AU$1999,19,FALSE)))</f>
        <v/>
      </c>
      <c r="EC569" s="541" t="str">
        <f ca="1">IF($DP569="","",IF(ISERROR(DQ569),0,IF($DN$4&lt;3,"",VLOOKUP(DP569,Invoer!$F$15:$AU$1999,24,FALSE))))</f>
        <v/>
      </c>
      <c r="ED569" s="541" t="str">
        <f ca="1">IF($DP569="","",IF(ISERROR(DQ569),0,IF($DN$4&lt;3,"",VLOOKUP(DP569,Invoer!$F$15:$AU$1999,17,FALSE))))</f>
        <v/>
      </c>
      <c r="EH569" s="89" t="e">
        <f ca="1">Invoer!CP574</f>
        <v>#N/A</v>
      </c>
      <c r="EI569" s="599" t="str">
        <f t="shared" ca="1" si="269"/>
        <v/>
      </c>
      <c r="EJ569" s="673" t="str">
        <f ca="1">IF(EI569="","",VLOOKUP(EI569,Invoer!$F$15:$AU$1999,2,FALSE))</f>
        <v/>
      </c>
      <c r="EK569" s="599" t="str">
        <f t="shared" ca="1" si="270"/>
        <v/>
      </c>
      <c r="EL569" s="599" t="str">
        <f ca="1">IF($EI569="","",VLOOKUP(EI569,Invoer!$F$15:$AU$1999,3,FALSE))</f>
        <v/>
      </c>
      <c r="EM569" s="599" t="str">
        <f ca="1">IF($EI569="","",IF(EL569&lt;&gt;"Liq","",VLOOKUP(EI569,Invoer!$F$15:$AU$1999,4,FALSE)))</f>
        <v/>
      </c>
      <c r="EN569" s="599" t="str">
        <f ca="1">IF($EI569="","",VLOOKUP(EI569,Invoer!$F$15:$AU$1999,6,FALSE))</f>
        <v/>
      </c>
      <c r="EO569" s="599" t="str">
        <f ca="1">IF(EI569="","",VLOOKUP(EI569,Invoer!$F$15:$AU$1999,9,FALSE))</f>
        <v/>
      </c>
      <c r="EP569" s="599" t="str">
        <f ca="1">IF(EI569="","",VLOOKUP(EI569,Invoer!$F$15:$AU$1999,10,FALSE))</f>
        <v/>
      </c>
      <c r="EQ569" s="599" t="str">
        <f ca="1">IF(EI569="","",VLOOKUP(EI569,Invoer!$F$15:$AU$1999,11,FALSE))</f>
        <v/>
      </c>
      <c r="ER569" s="662" t="str">
        <f ca="1">IF(EI569="","",VLOOKUP(EI569,Invoer!CQ:CS,3,FALSE))</f>
        <v/>
      </c>
      <c r="ES569" s="662" t="str">
        <f t="shared" ca="1" si="271"/>
        <v/>
      </c>
      <c r="ET569" s="513" t="str">
        <f t="shared" ca="1" si="272"/>
        <v/>
      </c>
      <c r="EU569" s="112" t="str">
        <f t="shared" ca="1" si="273"/>
        <v/>
      </c>
      <c r="EV569" s="83" t="s">
        <v>160</v>
      </c>
      <c r="EW569" s="682" t="str">
        <f t="shared" ca="1" si="274"/>
        <v/>
      </c>
      <c r="EX569" s="662" t="str">
        <f t="shared" ca="1" si="275"/>
        <v/>
      </c>
      <c r="EY569"/>
      <c r="EZ569" s="56" t="e">
        <f t="shared" ca="1" si="283"/>
        <v>#VALUE!</v>
      </c>
      <c r="FA569" s="56" t="e">
        <f t="shared" ca="1" si="284"/>
        <v>#VALUE!</v>
      </c>
      <c r="FE569"/>
      <c r="FI569"/>
      <c r="FJ569"/>
    </row>
    <row r="570" spans="29:166" ht="12" customHeight="1" x14ac:dyDescent="0.2">
      <c r="AC570" s="435" t="str">
        <f>IF($AC$7&lt;3,Invoer!DR575,IF($AC$7=3,Invoer!BT575,"x"))</f>
        <v>x</v>
      </c>
      <c r="AD570" s="599" t="str">
        <f t="shared" si="276"/>
        <v/>
      </c>
      <c r="AE570" s="673" t="str">
        <f>IF($AD570="","",VLOOKUP(AD570,Invoer!$F$15:$AU$1999,2,FALSE))</f>
        <v/>
      </c>
      <c r="AF570" s="599" t="str">
        <f t="shared" si="277"/>
        <v/>
      </c>
      <c r="AG570" s="599" t="str">
        <f>IF($AD570="","",VLOOKUP(AD570,Invoer!$F$15:$AU$1999,3,FALSE))</f>
        <v/>
      </c>
      <c r="AH570" s="599" t="str">
        <f>IF($AD570="","",IF(AG570&lt;&gt;"Liq","",VLOOKUP(AD570,Invoer!$F$15:$AU$1999,4,FALSE)))</f>
        <v/>
      </c>
      <c r="AI570" s="677" t="str">
        <f>IF($AD570="","",VLOOKUP(AD570,Invoer!$F$15:$AU$1999,5,FALSE))</f>
        <v/>
      </c>
      <c r="AJ570" s="599" t="str">
        <f>IF($AD570="","",VLOOKUP(AD570,Invoer!$F$15:$AU$1999,6,FALSE))</f>
        <v/>
      </c>
      <c r="AK570" s="599" t="str">
        <f>IF($AD570="","",VLOOKUP(AD570,Invoer!$F$15:$AU$1999,9,FALSE))</f>
        <v/>
      </c>
      <c r="AL570" s="599" t="str">
        <f>IF($AD570="","",VLOOKUP(AD570,Invoer!$F$15:$AU$1999,10,FALSE))</f>
        <v/>
      </c>
      <c r="AM570" s="599" t="str">
        <f>IF($AD570="","",VLOOKUP(AD570,Invoer!$F$15:$BB$1999,14,FALSE))</f>
        <v/>
      </c>
      <c r="AN570" s="599" t="str">
        <f>IF($AD570="","",VLOOKUP(AD570,Invoer!$F$15:$AU$1999,11,FALSE))</f>
        <v/>
      </c>
      <c r="AO570" s="662" t="str">
        <f>IF($AD570="","",VLOOKUP(AD570,Invoer!$F$15:$AU$1999,15,FALSE))</f>
        <v/>
      </c>
      <c r="AP570" s="599" t="str">
        <f>IF($AD570="","",VLOOKUP(AD570,Invoer!$F$15:$AU$1999,19,FALSE))</f>
        <v/>
      </c>
      <c r="AQ570" s="662" t="str">
        <f>IF($AD570="","",VLOOKUP(AD570,Invoer!$F$15:$AU$1999,24,FALSE))</f>
        <v/>
      </c>
      <c r="AR570" s="662" t="str">
        <f>IF($AD570="","",VLOOKUP(AD570,Invoer!$F$15:$AU$1999,17,FALSE))</f>
        <v/>
      </c>
      <c r="AS570" s="678" t="str">
        <f t="shared" si="285"/>
        <v/>
      </c>
      <c r="AT570" s="676" t="str">
        <f t="shared" si="265"/>
        <v/>
      </c>
      <c r="AU570" s="77" t="e">
        <f t="shared" si="266"/>
        <v>#VALUE!</v>
      </c>
      <c r="AW570" s="57"/>
      <c r="AX570" s="57"/>
      <c r="BA570" s="83" t="e">
        <f ca="1">Invoer!DW575</f>
        <v>#N/A</v>
      </c>
      <c r="BB570" s="599" t="str">
        <f t="shared" ca="1" si="278"/>
        <v/>
      </c>
      <c r="BC570" s="673" t="str">
        <f ca="1">IF($BB570="","",VLOOKUP(BB570,Invoer!$F$15:$AU$1999,2,FALSE))</f>
        <v/>
      </c>
      <c r="BD570" s="599" t="str">
        <f t="shared" ca="1" si="279"/>
        <v/>
      </c>
      <c r="BE570" s="599" t="str">
        <f ca="1">IF($BB570="","",VLOOKUP(BB570,Invoer!$F$15:$AU$1999,5,FALSE))</f>
        <v/>
      </c>
      <c r="BF570" s="599" t="str">
        <f ca="1">IF($BB570="","",VLOOKUP(BB570,Invoer!$F$15:$AU$1999,6,FALSE))</f>
        <v/>
      </c>
      <c r="BG570" s="599" t="str">
        <f ca="1">IF($BB570="","",VLOOKUP(BB570,Invoer!$F$15:$AU$1999,9,FALSE))</f>
        <v/>
      </c>
      <c r="BH570" s="599" t="str">
        <f ca="1">IF($BB570="","",VLOOKUP(BB570,Invoer!$F$15:$AU$1999,10,FALSE))</f>
        <v/>
      </c>
      <c r="BI570" s="599" t="str">
        <f ca="1">IF($BB570="","",VLOOKUP(BB570,Invoer!$F$15:$BB$1999,14,FALSE))</f>
        <v/>
      </c>
      <c r="BJ570" s="599" t="str">
        <f ca="1">IF($BB570="","",VLOOKUP(BB570,Invoer!$F$15:$AU$1999,11,FALSE))</f>
        <v/>
      </c>
      <c r="BK570" s="662" t="str">
        <f t="shared" ca="1" si="280"/>
        <v/>
      </c>
      <c r="BL570" s="662" t="str">
        <f t="shared" ca="1" si="281"/>
        <v/>
      </c>
      <c r="BM570" s="679" t="str">
        <f t="shared" ca="1" si="282"/>
        <v/>
      </c>
      <c r="BN570" s="662" t="str">
        <f t="shared" ca="1" si="288"/>
        <v/>
      </c>
      <c r="BO570" s="662" t="str">
        <f ca="1">IF($BB570="","",VLOOKUP(BB570,Invoer!$F$15:$AU$1999,15,FALSE))</f>
        <v/>
      </c>
      <c r="BP570" s="662" t="str">
        <f ca="1">IF($BB570="","",VLOOKUP(BB570,Invoer!$F$15:$AU$1999,24,FALSE))</f>
        <v/>
      </c>
      <c r="BQ570" s="662" t="str">
        <f ca="1">IF($BB570="","",VLOOKUP(BB570,Invoer!$F$15:$AU$1999,17,FALSE))</f>
        <v/>
      </c>
      <c r="BS570" s="73" t="e">
        <f t="shared" ca="1" si="286"/>
        <v>#VALUE!</v>
      </c>
      <c r="BT570" s="57" t="str">
        <f t="shared" ca="1" si="287"/>
        <v/>
      </c>
      <c r="DO570" s="61" t="e">
        <f ca="1">IF($DN$4&lt;3,Invoer!EB575,Invoer!EA575)</f>
        <v>#N/A</v>
      </c>
      <c r="DP570" s="599" t="str">
        <f t="shared" ca="1" si="267"/>
        <v/>
      </c>
      <c r="DQ570" s="673" t="str">
        <f ca="1">IF($DP570="","",VLOOKUP(DP570,Invoer!$F$15:$AU$1999,2,FALSE))</f>
        <v/>
      </c>
      <c r="DR570" s="599" t="str">
        <f t="shared" ca="1" si="268"/>
        <v/>
      </c>
      <c r="DS570" s="599" t="str">
        <f ca="1">IF($DP570="","",VLOOKUP(DP570,Invoer!$F$15:$AU$1999,3,FALSE))</f>
        <v/>
      </c>
      <c r="DT570" s="599" t="str">
        <f ca="1">IF($DP570="","",IF(DS570&lt;&gt;"Liq","",VLOOKUP(DP570,Invoer!$F$15:$AU$1999,4,FALSE)))</f>
        <v/>
      </c>
      <c r="DU570" s="599" t="str">
        <f ca="1">IF($DP570="","",VLOOKUP(DP570,Invoer!$F$15:$AU$1999,5,FALSE))</f>
        <v/>
      </c>
      <c r="DV570" s="599" t="str">
        <f ca="1">IF($DP570="","",VLOOKUP(DP570,Invoer!$F$15:$AU$1999,6,FALSE))</f>
        <v/>
      </c>
      <c r="DW570" s="599" t="str">
        <f ca="1">IF($DP570="","",VLOOKUP(DP570,Invoer!$F$15:$AU$1999,9,FALSE))</f>
        <v/>
      </c>
      <c r="DX570" s="599" t="str">
        <f ca="1">IF($DP570="","",VLOOKUP(DP570,Invoer!$F$15:$AU$1999,10,FALSE))</f>
        <v/>
      </c>
      <c r="DY570" s="595" t="str">
        <f ca="1">IF($DP570="","",VLOOKUP(DP570,Invoer!$F$15:$AU$1999,11,FALSE))</f>
        <v/>
      </c>
      <c r="DZ570" s="662" t="str">
        <f ca="1">IF($DP570="","",IF($DN$4&gt;2,"",VLOOKUP(DP570,Invoer!CQ:CS,3,FALSE)))</f>
        <v/>
      </c>
      <c r="EA570" s="541" t="str">
        <f ca="1">IF($DP570="","",IF(ISERROR(DQ570),0,IF($DN$4&lt;3,"",VLOOKUP(DP570,Invoer!$F$15:$AU$1999,15,FALSE))))</f>
        <v/>
      </c>
      <c r="EB570" s="595" t="str">
        <f ca="1">IF($DP570="","",IF($DN$4&lt;3,"",VLOOKUP(DP570,Invoer!$F$15:$AU$1999,19,FALSE)))</f>
        <v/>
      </c>
      <c r="EC570" s="541" t="str">
        <f ca="1">IF($DP570="","",IF(ISERROR(DQ570),0,IF($DN$4&lt;3,"",VLOOKUP(DP570,Invoer!$F$15:$AU$1999,24,FALSE))))</f>
        <v/>
      </c>
      <c r="ED570" s="541" t="str">
        <f ca="1">IF($DP570="","",IF(ISERROR(DQ570),0,IF($DN$4&lt;3,"",VLOOKUP(DP570,Invoer!$F$15:$AU$1999,17,FALSE))))</f>
        <v/>
      </c>
      <c r="EH570" s="89" t="e">
        <f ca="1">Invoer!CP575</f>
        <v>#N/A</v>
      </c>
      <c r="EI570" s="599" t="str">
        <f t="shared" ca="1" si="269"/>
        <v/>
      </c>
      <c r="EJ570" s="673" t="str">
        <f ca="1">IF(EI570="","",VLOOKUP(EI570,Invoer!$F$15:$AU$1999,2,FALSE))</f>
        <v/>
      </c>
      <c r="EK570" s="599" t="str">
        <f t="shared" ca="1" si="270"/>
        <v/>
      </c>
      <c r="EL570" s="599" t="str">
        <f ca="1">IF($EI570="","",VLOOKUP(EI570,Invoer!$F$15:$AU$1999,3,FALSE))</f>
        <v/>
      </c>
      <c r="EM570" s="599" t="str">
        <f ca="1">IF($EI570="","",IF(EL570&lt;&gt;"Liq","",VLOOKUP(EI570,Invoer!$F$15:$AU$1999,4,FALSE)))</f>
        <v/>
      </c>
      <c r="EN570" s="599" t="str">
        <f ca="1">IF($EI570="","",VLOOKUP(EI570,Invoer!$F$15:$AU$1999,6,FALSE))</f>
        <v/>
      </c>
      <c r="EO570" s="599" t="str">
        <f ca="1">IF(EI570="","",VLOOKUP(EI570,Invoer!$F$15:$AU$1999,9,FALSE))</f>
        <v/>
      </c>
      <c r="EP570" s="599" t="str">
        <f ca="1">IF(EI570="","",VLOOKUP(EI570,Invoer!$F$15:$AU$1999,10,FALSE))</f>
        <v/>
      </c>
      <c r="EQ570" s="599" t="str">
        <f ca="1">IF(EI570="","",VLOOKUP(EI570,Invoer!$F$15:$AU$1999,11,FALSE))</f>
        <v/>
      </c>
      <c r="ER570" s="662" t="str">
        <f ca="1">IF(EI570="","",VLOOKUP(EI570,Invoer!CQ:CS,3,FALSE))</f>
        <v/>
      </c>
      <c r="ES570" s="662" t="str">
        <f t="shared" ca="1" si="271"/>
        <v/>
      </c>
      <c r="ET570" s="513" t="str">
        <f t="shared" ca="1" si="272"/>
        <v/>
      </c>
      <c r="EU570" s="112" t="str">
        <f t="shared" ca="1" si="273"/>
        <v/>
      </c>
      <c r="EV570" s="83" t="s">
        <v>160</v>
      </c>
      <c r="EW570" s="682" t="str">
        <f t="shared" ca="1" si="274"/>
        <v/>
      </c>
      <c r="EX570" s="662" t="str">
        <f t="shared" ca="1" si="275"/>
        <v/>
      </c>
      <c r="EY570"/>
      <c r="EZ570" s="56" t="e">
        <f t="shared" ca="1" si="283"/>
        <v>#VALUE!</v>
      </c>
      <c r="FA570" s="56" t="e">
        <f t="shared" ca="1" si="284"/>
        <v>#VALUE!</v>
      </c>
      <c r="FE570"/>
      <c r="FI570"/>
      <c r="FJ570"/>
    </row>
    <row r="571" spans="29:166" ht="12" customHeight="1" x14ac:dyDescent="0.2">
      <c r="AC571" s="435" t="str">
        <f>IF($AC$7&lt;3,Invoer!DR576,IF($AC$7=3,Invoer!BT576,"x"))</f>
        <v>x</v>
      </c>
      <c r="AD571" s="599" t="str">
        <f t="shared" si="276"/>
        <v/>
      </c>
      <c r="AE571" s="673" t="str">
        <f>IF($AD571="","",VLOOKUP(AD571,Invoer!$F$15:$AU$1999,2,FALSE))</f>
        <v/>
      </c>
      <c r="AF571" s="599" t="str">
        <f t="shared" si="277"/>
        <v/>
      </c>
      <c r="AG571" s="599" t="str">
        <f>IF($AD571="","",VLOOKUP(AD571,Invoer!$F$15:$AU$1999,3,FALSE))</f>
        <v/>
      </c>
      <c r="AH571" s="599" t="str">
        <f>IF($AD571="","",IF(AG571&lt;&gt;"Liq","",VLOOKUP(AD571,Invoer!$F$15:$AU$1999,4,FALSE)))</f>
        <v/>
      </c>
      <c r="AI571" s="677" t="str">
        <f>IF($AD571="","",VLOOKUP(AD571,Invoer!$F$15:$AU$1999,5,FALSE))</f>
        <v/>
      </c>
      <c r="AJ571" s="599" t="str">
        <f>IF($AD571="","",VLOOKUP(AD571,Invoer!$F$15:$AU$1999,6,FALSE))</f>
        <v/>
      </c>
      <c r="AK571" s="599" t="str">
        <f>IF($AD571="","",VLOOKUP(AD571,Invoer!$F$15:$AU$1999,9,FALSE))</f>
        <v/>
      </c>
      <c r="AL571" s="599" t="str">
        <f>IF($AD571="","",VLOOKUP(AD571,Invoer!$F$15:$AU$1999,10,FALSE))</f>
        <v/>
      </c>
      <c r="AM571" s="599" t="str">
        <f>IF($AD571="","",VLOOKUP(AD571,Invoer!$F$15:$BB$1999,14,FALSE))</f>
        <v/>
      </c>
      <c r="AN571" s="599" t="str">
        <f>IF($AD571="","",VLOOKUP(AD571,Invoer!$F$15:$AU$1999,11,FALSE))</f>
        <v/>
      </c>
      <c r="AO571" s="662" t="str">
        <f>IF($AD571="","",VLOOKUP(AD571,Invoer!$F$15:$AU$1999,15,FALSE))</f>
        <v/>
      </c>
      <c r="AP571" s="599" t="str">
        <f>IF($AD571="","",VLOOKUP(AD571,Invoer!$F$15:$AU$1999,19,FALSE))</f>
        <v/>
      </c>
      <c r="AQ571" s="662" t="str">
        <f>IF($AD571="","",VLOOKUP(AD571,Invoer!$F$15:$AU$1999,24,FALSE))</f>
        <v/>
      </c>
      <c r="AR571" s="662" t="str">
        <f>IF($AD571="","",VLOOKUP(AD571,Invoer!$F$15:$AU$1999,17,FALSE))</f>
        <v/>
      </c>
      <c r="AS571" s="678" t="str">
        <f t="shared" si="285"/>
        <v/>
      </c>
      <c r="AT571" s="676" t="str">
        <f t="shared" si="265"/>
        <v/>
      </c>
      <c r="AU571" s="77" t="e">
        <f t="shared" si="266"/>
        <v>#VALUE!</v>
      </c>
      <c r="AW571" s="57"/>
      <c r="AX571" s="57"/>
      <c r="BA571" s="83" t="e">
        <f ca="1">Invoer!DW576</f>
        <v>#N/A</v>
      </c>
      <c r="BB571" s="599" t="str">
        <f t="shared" ca="1" si="278"/>
        <v/>
      </c>
      <c r="BC571" s="673" t="str">
        <f ca="1">IF($BB571="","",VLOOKUP(BB571,Invoer!$F$15:$AU$1999,2,FALSE))</f>
        <v/>
      </c>
      <c r="BD571" s="599" t="str">
        <f t="shared" ca="1" si="279"/>
        <v/>
      </c>
      <c r="BE571" s="599" t="str">
        <f ca="1">IF($BB571="","",VLOOKUP(BB571,Invoer!$F$15:$AU$1999,5,FALSE))</f>
        <v/>
      </c>
      <c r="BF571" s="599" t="str">
        <f ca="1">IF($BB571="","",VLOOKUP(BB571,Invoer!$F$15:$AU$1999,6,FALSE))</f>
        <v/>
      </c>
      <c r="BG571" s="599" t="str">
        <f ca="1">IF($BB571="","",VLOOKUP(BB571,Invoer!$F$15:$AU$1999,9,FALSE))</f>
        <v/>
      </c>
      <c r="BH571" s="599" t="str">
        <f ca="1">IF($BB571="","",VLOOKUP(BB571,Invoer!$F$15:$AU$1999,10,FALSE))</f>
        <v/>
      </c>
      <c r="BI571" s="599" t="str">
        <f ca="1">IF($BB571="","",VLOOKUP(BB571,Invoer!$F$15:$BB$1999,14,FALSE))</f>
        <v/>
      </c>
      <c r="BJ571" s="599" t="str">
        <f ca="1">IF($BB571="","",VLOOKUP(BB571,Invoer!$F$15:$AU$1999,11,FALSE))</f>
        <v/>
      </c>
      <c r="BK571" s="662" t="str">
        <f t="shared" ca="1" si="280"/>
        <v/>
      </c>
      <c r="BL571" s="662" t="str">
        <f t="shared" ca="1" si="281"/>
        <v/>
      </c>
      <c r="BM571" s="679" t="str">
        <f t="shared" ca="1" si="282"/>
        <v/>
      </c>
      <c r="BN571" s="662" t="str">
        <f t="shared" ca="1" si="288"/>
        <v/>
      </c>
      <c r="BO571" s="662" t="str">
        <f ca="1">IF($BB571="","",VLOOKUP(BB571,Invoer!$F$15:$AU$1999,15,FALSE))</f>
        <v/>
      </c>
      <c r="BP571" s="662" t="str">
        <f ca="1">IF($BB571="","",VLOOKUP(BB571,Invoer!$F$15:$AU$1999,24,FALSE))</f>
        <v/>
      </c>
      <c r="BQ571" s="662" t="str">
        <f ca="1">IF($BB571="","",VLOOKUP(BB571,Invoer!$F$15:$AU$1999,17,FALSE))</f>
        <v/>
      </c>
      <c r="BS571" s="73" t="e">
        <f t="shared" ca="1" si="286"/>
        <v>#VALUE!</v>
      </c>
      <c r="BT571" s="57" t="str">
        <f t="shared" ca="1" si="287"/>
        <v/>
      </c>
      <c r="DO571" s="61" t="e">
        <f ca="1">IF($DN$4&lt;3,Invoer!EB576,Invoer!EA576)</f>
        <v>#N/A</v>
      </c>
      <c r="DP571" s="599" t="str">
        <f t="shared" ca="1" si="267"/>
        <v/>
      </c>
      <c r="DQ571" s="673" t="str">
        <f ca="1">IF($DP571="","",VLOOKUP(DP571,Invoer!$F$15:$AU$1999,2,FALSE))</f>
        <v/>
      </c>
      <c r="DR571" s="599" t="str">
        <f t="shared" ca="1" si="268"/>
        <v/>
      </c>
      <c r="DS571" s="599" t="str">
        <f ca="1">IF($DP571="","",VLOOKUP(DP571,Invoer!$F$15:$AU$1999,3,FALSE))</f>
        <v/>
      </c>
      <c r="DT571" s="599" t="str">
        <f ca="1">IF($DP571="","",IF(DS571&lt;&gt;"Liq","",VLOOKUP(DP571,Invoer!$F$15:$AU$1999,4,FALSE)))</f>
        <v/>
      </c>
      <c r="DU571" s="599" t="str">
        <f ca="1">IF($DP571="","",VLOOKUP(DP571,Invoer!$F$15:$AU$1999,5,FALSE))</f>
        <v/>
      </c>
      <c r="DV571" s="599" t="str">
        <f ca="1">IF($DP571="","",VLOOKUP(DP571,Invoer!$F$15:$AU$1999,6,FALSE))</f>
        <v/>
      </c>
      <c r="DW571" s="599" t="str">
        <f ca="1">IF($DP571="","",VLOOKUP(DP571,Invoer!$F$15:$AU$1999,9,FALSE))</f>
        <v/>
      </c>
      <c r="DX571" s="599" t="str">
        <f ca="1">IF($DP571="","",VLOOKUP(DP571,Invoer!$F$15:$AU$1999,10,FALSE))</f>
        <v/>
      </c>
      <c r="DY571" s="595" t="str">
        <f ca="1">IF($DP571="","",VLOOKUP(DP571,Invoer!$F$15:$AU$1999,11,FALSE))</f>
        <v/>
      </c>
      <c r="DZ571" s="662" t="str">
        <f ca="1">IF($DP571="","",IF($DN$4&gt;2,"",VLOOKUP(DP571,Invoer!CQ:CS,3,FALSE)))</f>
        <v/>
      </c>
      <c r="EA571" s="541" t="str">
        <f ca="1">IF($DP571="","",IF(ISERROR(DQ571),0,IF($DN$4&lt;3,"",VLOOKUP(DP571,Invoer!$F$15:$AU$1999,15,FALSE))))</f>
        <v/>
      </c>
      <c r="EB571" s="595" t="str">
        <f ca="1">IF($DP571="","",IF($DN$4&lt;3,"",VLOOKUP(DP571,Invoer!$F$15:$AU$1999,19,FALSE)))</f>
        <v/>
      </c>
      <c r="EC571" s="541" t="str">
        <f ca="1">IF($DP571="","",IF(ISERROR(DQ571),0,IF($DN$4&lt;3,"",VLOOKUP(DP571,Invoer!$F$15:$AU$1999,24,FALSE))))</f>
        <v/>
      </c>
      <c r="ED571" s="541" t="str">
        <f ca="1">IF($DP571="","",IF(ISERROR(DQ571),0,IF($DN$4&lt;3,"",VLOOKUP(DP571,Invoer!$F$15:$AU$1999,17,FALSE))))</f>
        <v/>
      </c>
      <c r="EH571" s="89" t="e">
        <f ca="1">Invoer!CP576</f>
        <v>#N/A</v>
      </c>
      <c r="EI571" s="599" t="str">
        <f t="shared" ca="1" si="269"/>
        <v/>
      </c>
      <c r="EJ571" s="673" t="str">
        <f ca="1">IF(EI571="","",VLOOKUP(EI571,Invoer!$F$15:$AU$1999,2,FALSE))</f>
        <v/>
      </c>
      <c r="EK571" s="599" t="str">
        <f t="shared" ca="1" si="270"/>
        <v/>
      </c>
      <c r="EL571" s="599" t="str">
        <f ca="1">IF($EI571="","",VLOOKUP(EI571,Invoer!$F$15:$AU$1999,3,FALSE))</f>
        <v/>
      </c>
      <c r="EM571" s="599" t="str">
        <f ca="1">IF($EI571="","",IF(EL571&lt;&gt;"Liq","",VLOOKUP(EI571,Invoer!$F$15:$AU$1999,4,FALSE)))</f>
        <v/>
      </c>
      <c r="EN571" s="599" t="str">
        <f ca="1">IF($EI571="","",VLOOKUP(EI571,Invoer!$F$15:$AU$1999,6,FALSE))</f>
        <v/>
      </c>
      <c r="EO571" s="599" t="str">
        <f ca="1">IF(EI571="","",VLOOKUP(EI571,Invoer!$F$15:$AU$1999,9,FALSE))</f>
        <v/>
      </c>
      <c r="EP571" s="599" t="str">
        <f ca="1">IF(EI571="","",VLOOKUP(EI571,Invoer!$F$15:$AU$1999,10,FALSE))</f>
        <v/>
      </c>
      <c r="EQ571" s="599" t="str">
        <f ca="1">IF(EI571="","",VLOOKUP(EI571,Invoer!$F$15:$AU$1999,11,FALSE))</f>
        <v/>
      </c>
      <c r="ER571" s="662" t="str">
        <f ca="1">IF(EI571="","",VLOOKUP(EI571,Invoer!CQ:CS,3,FALSE))</f>
        <v/>
      </c>
      <c r="ES571" s="662" t="str">
        <f t="shared" ca="1" si="271"/>
        <v/>
      </c>
      <c r="ET571" s="513" t="str">
        <f t="shared" ca="1" si="272"/>
        <v/>
      </c>
      <c r="EU571" s="112" t="str">
        <f t="shared" ca="1" si="273"/>
        <v/>
      </c>
      <c r="EV571" s="83" t="s">
        <v>160</v>
      </c>
      <c r="EW571" s="682" t="str">
        <f t="shared" ca="1" si="274"/>
        <v/>
      </c>
      <c r="EX571" s="662" t="str">
        <f t="shared" ca="1" si="275"/>
        <v/>
      </c>
      <c r="EY571"/>
      <c r="EZ571" s="56" t="e">
        <f t="shared" ca="1" si="283"/>
        <v>#VALUE!</v>
      </c>
      <c r="FA571" s="56" t="e">
        <f t="shared" ca="1" si="284"/>
        <v>#VALUE!</v>
      </c>
      <c r="FE571"/>
      <c r="FI571"/>
      <c r="FJ571"/>
    </row>
    <row r="572" spans="29:166" ht="12" customHeight="1" x14ac:dyDescent="0.2">
      <c r="AC572" s="435" t="str">
        <f>IF($AC$7&lt;3,Invoer!DR577,IF($AC$7=3,Invoer!BT577,"x"))</f>
        <v>x</v>
      </c>
      <c r="AD572" s="599" t="str">
        <f t="shared" si="276"/>
        <v/>
      </c>
      <c r="AE572" s="673" t="str">
        <f>IF($AD572="","",VLOOKUP(AD572,Invoer!$F$15:$AU$1999,2,FALSE))</f>
        <v/>
      </c>
      <c r="AF572" s="599" t="str">
        <f t="shared" si="277"/>
        <v/>
      </c>
      <c r="AG572" s="599" t="str">
        <f>IF($AD572="","",VLOOKUP(AD572,Invoer!$F$15:$AU$1999,3,FALSE))</f>
        <v/>
      </c>
      <c r="AH572" s="599" t="str">
        <f>IF($AD572="","",IF(AG572&lt;&gt;"Liq","",VLOOKUP(AD572,Invoer!$F$15:$AU$1999,4,FALSE)))</f>
        <v/>
      </c>
      <c r="AI572" s="677" t="str">
        <f>IF($AD572="","",VLOOKUP(AD572,Invoer!$F$15:$AU$1999,5,FALSE))</f>
        <v/>
      </c>
      <c r="AJ572" s="599" t="str">
        <f>IF($AD572="","",VLOOKUP(AD572,Invoer!$F$15:$AU$1999,6,FALSE))</f>
        <v/>
      </c>
      <c r="AK572" s="599" t="str">
        <f>IF($AD572="","",VLOOKUP(AD572,Invoer!$F$15:$AU$1999,9,FALSE))</f>
        <v/>
      </c>
      <c r="AL572" s="599" t="str">
        <f>IF($AD572="","",VLOOKUP(AD572,Invoer!$F$15:$AU$1999,10,FALSE))</f>
        <v/>
      </c>
      <c r="AM572" s="599" t="str">
        <f>IF($AD572="","",VLOOKUP(AD572,Invoer!$F$15:$BB$1999,14,FALSE))</f>
        <v/>
      </c>
      <c r="AN572" s="599" t="str">
        <f>IF($AD572="","",VLOOKUP(AD572,Invoer!$F$15:$AU$1999,11,FALSE))</f>
        <v/>
      </c>
      <c r="AO572" s="662" t="str">
        <f>IF($AD572="","",VLOOKUP(AD572,Invoer!$F$15:$AU$1999,15,FALSE))</f>
        <v/>
      </c>
      <c r="AP572" s="599" t="str">
        <f>IF($AD572="","",VLOOKUP(AD572,Invoer!$F$15:$AU$1999,19,FALSE))</f>
        <v/>
      </c>
      <c r="AQ572" s="662" t="str">
        <f>IF($AD572="","",VLOOKUP(AD572,Invoer!$F$15:$AU$1999,24,FALSE))</f>
        <v/>
      </c>
      <c r="AR572" s="662" t="str">
        <f>IF($AD572="","",VLOOKUP(AD572,Invoer!$F$15:$AU$1999,17,FALSE))</f>
        <v/>
      </c>
      <c r="AS572" s="678" t="str">
        <f t="shared" si="285"/>
        <v/>
      </c>
      <c r="AT572" s="676" t="str">
        <f t="shared" si="265"/>
        <v/>
      </c>
      <c r="AU572" s="77" t="e">
        <f t="shared" si="266"/>
        <v>#VALUE!</v>
      </c>
      <c r="AW572" s="57"/>
      <c r="AX572" s="57"/>
      <c r="BA572" s="83" t="e">
        <f ca="1">Invoer!DW577</f>
        <v>#N/A</v>
      </c>
      <c r="BB572" s="599" t="str">
        <f t="shared" ca="1" si="278"/>
        <v/>
      </c>
      <c r="BC572" s="673" t="str">
        <f ca="1">IF($BB572="","",VLOOKUP(BB572,Invoer!$F$15:$AU$1999,2,FALSE))</f>
        <v/>
      </c>
      <c r="BD572" s="599" t="str">
        <f t="shared" ca="1" si="279"/>
        <v/>
      </c>
      <c r="BE572" s="599" t="str">
        <f ca="1">IF($BB572="","",VLOOKUP(BB572,Invoer!$F$15:$AU$1999,5,FALSE))</f>
        <v/>
      </c>
      <c r="BF572" s="599" t="str">
        <f ca="1">IF($BB572="","",VLOOKUP(BB572,Invoer!$F$15:$AU$1999,6,FALSE))</f>
        <v/>
      </c>
      <c r="BG572" s="599" t="str">
        <f ca="1">IF($BB572="","",VLOOKUP(BB572,Invoer!$F$15:$AU$1999,9,FALSE))</f>
        <v/>
      </c>
      <c r="BH572" s="599" t="str">
        <f ca="1">IF($BB572="","",VLOOKUP(BB572,Invoer!$F$15:$AU$1999,10,FALSE))</f>
        <v/>
      </c>
      <c r="BI572" s="599" t="str">
        <f ca="1">IF($BB572="","",VLOOKUP(BB572,Invoer!$F$15:$BB$1999,14,FALSE))</f>
        <v/>
      </c>
      <c r="BJ572" s="599" t="str">
        <f ca="1">IF($BB572="","",VLOOKUP(BB572,Invoer!$F$15:$AU$1999,11,FALSE))</f>
        <v/>
      </c>
      <c r="BK572" s="662" t="str">
        <f t="shared" ca="1" si="280"/>
        <v/>
      </c>
      <c r="BL572" s="662" t="str">
        <f t="shared" ca="1" si="281"/>
        <v/>
      </c>
      <c r="BM572" s="679" t="str">
        <f t="shared" ca="1" si="282"/>
        <v/>
      </c>
      <c r="BN572" s="662" t="str">
        <f t="shared" ca="1" si="288"/>
        <v/>
      </c>
      <c r="BO572" s="662" t="str">
        <f ca="1">IF($BB572="","",VLOOKUP(BB572,Invoer!$F$15:$AU$1999,15,FALSE))</f>
        <v/>
      </c>
      <c r="BP572" s="662" t="str">
        <f ca="1">IF($BB572="","",VLOOKUP(BB572,Invoer!$F$15:$AU$1999,24,FALSE))</f>
        <v/>
      </c>
      <c r="BQ572" s="662" t="str">
        <f ca="1">IF($BB572="","",VLOOKUP(BB572,Invoer!$F$15:$AU$1999,17,FALSE))</f>
        <v/>
      </c>
      <c r="BS572" s="73" t="e">
        <f t="shared" ca="1" si="286"/>
        <v>#VALUE!</v>
      </c>
      <c r="BT572" s="57" t="str">
        <f t="shared" ca="1" si="287"/>
        <v/>
      </c>
      <c r="DO572" s="61" t="e">
        <f ca="1">IF($DN$4&lt;3,Invoer!EB577,Invoer!EA577)</f>
        <v>#N/A</v>
      </c>
      <c r="DP572" s="599" t="str">
        <f t="shared" ca="1" si="267"/>
        <v/>
      </c>
      <c r="DQ572" s="673" t="str">
        <f ca="1">IF($DP572="","",VLOOKUP(DP572,Invoer!$F$15:$AU$1999,2,FALSE))</f>
        <v/>
      </c>
      <c r="DR572" s="599" t="str">
        <f t="shared" ca="1" si="268"/>
        <v/>
      </c>
      <c r="DS572" s="599" t="str">
        <f ca="1">IF($DP572="","",VLOOKUP(DP572,Invoer!$F$15:$AU$1999,3,FALSE))</f>
        <v/>
      </c>
      <c r="DT572" s="599" t="str">
        <f ca="1">IF($DP572="","",IF(DS572&lt;&gt;"Liq","",VLOOKUP(DP572,Invoer!$F$15:$AU$1999,4,FALSE)))</f>
        <v/>
      </c>
      <c r="DU572" s="599" t="str">
        <f ca="1">IF($DP572="","",VLOOKUP(DP572,Invoer!$F$15:$AU$1999,5,FALSE))</f>
        <v/>
      </c>
      <c r="DV572" s="599" t="str">
        <f ca="1">IF($DP572="","",VLOOKUP(DP572,Invoer!$F$15:$AU$1999,6,FALSE))</f>
        <v/>
      </c>
      <c r="DW572" s="599" t="str">
        <f ca="1">IF($DP572="","",VLOOKUP(DP572,Invoer!$F$15:$AU$1999,9,FALSE))</f>
        <v/>
      </c>
      <c r="DX572" s="599" t="str">
        <f ca="1">IF($DP572="","",VLOOKUP(DP572,Invoer!$F$15:$AU$1999,10,FALSE))</f>
        <v/>
      </c>
      <c r="DY572" s="595" t="str">
        <f ca="1">IF($DP572="","",VLOOKUP(DP572,Invoer!$F$15:$AU$1999,11,FALSE))</f>
        <v/>
      </c>
      <c r="DZ572" s="662" t="str">
        <f ca="1">IF($DP572="","",IF($DN$4&gt;2,"",VLOOKUP(DP572,Invoer!CQ:CS,3,FALSE)))</f>
        <v/>
      </c>
      <c r="EA572" s="541" t="str">
        <f ca="1">IF($DP572="","",IF(ISERROR(DQ572),0,IF($DN$4&lt;3,"",VLOOKUP(DP572,Invoer!$F$15:$AU$1999,15,FALSE))))</f>
        <v/>
      </c>
      <c r="EB572" s="595" t="str">
        <f ca="1">IF($DP572="","",IF($DN$4&lt;3,"",VLOOKUP(DP572,Invoer!$F$15:$AU$1999,19,FALSE)))</f>
        <v/>
      </c>
      <c r="EC572" s="541" t="str">
        <f ca="1">IF($DP572="","",IF(ISERROR(DQ572),0,IF($DN$4&lt;3,"",VLOOKUP(DP572,Invoer!$F$15:$AU$1999,24,FALSE))))</f>
        <v/>
      </c>
      <c r="ED572" s="541" t="str">
        <f ca="1">IF($DP572="","",IF(ISERROR(DQ572),0,IF($DN$4&lt;3,"",VLOOKUP(DP572,Invoer!$F$15:$AU$1999,17,FALSE))))</f>
        <v/>
      </c>
      <c r="EH572" s="89" t="e">
        <f ca="1">Invoer!CP577</f>
        <v>#N/A</v>
      </c>
      <c r="EI572" s="599" t="str">
        <f t="shared" ca="1" si="269"/>
        <v/>
      </c>
      <c r="EJ572" s="673" t="str">
        <f ca="1">IF(EI572="","",VLOOKUP(EI572,Invoer!$F$15:$AU$1999,2,FALSE))</f>
        <v/>
      </c>
      <c r="EK572" s="599" t="str">
        <f t="shared" ca="1" si="270"/>
        <v/>
      </c>
      <c r="EL572" s="599" t="str">
        <f ca="1">IF($EI572="","",VLOOKUP(EI572,Invoer!$F$15:$AU$1999,3,FALSE))</f>
        <v/>
      </c>
      <c r="EM572" s="599" t="str">
        <f ca="1">IF($EI572="","",IF(EL572&lt;&gt;"Liq","",VLOOKUP(EI572,Invoer!$F$15:$AU$1999,4,FALSE)))</f>
        <v/>
      </c>
      <c r="EN572" s="599" t="str">
        <f ca="1">IF($EI572="","",VLOOKUP(EI572,Invoer!$F$15:$AU$1999,6,FALSE))</f>
        <v/>
      </c>
      <c r="EO572" s="599" t="str">
        <f ca="1">IF(EI572="","",VLOOKUP(EI572,Invoer!$F$15:$AU$1999,9,FALSE))</f>
        <v/>
      </c>
      <c r="EP572" s="599" t="str">
        <f ca="1">IF(EI572="","",VLOOKUP(EI572,Invoer!$F$15:$AU$1999,10,FALSE))</f>
        <v/>
      </c>
      <c r="EQ572" s="599" t="str">
        <f ca="1">IF(EI572="","",VLOOKUP(EI572,Invoer!$F$15:$AU$1999,11,FALSE))</f>
        <v/>
      </c>
      <c r="ER572" s="662" t="str">
        <f ca="1">IF(EI572="","",VLOOKUP(EI572,Invoer!CQ:CS,3,FALSE))</f>
        <v/>
      </c>
      <c r="ES572" s="662" t="str">
        <f t="shared" ca="1" si="271"/>
        <v/>
      </c>
      <c r="ET572" s="513" t="str">
        <f t="shared" ca="1" si="272"/>
        <v/>
      </c>
      <c r="EU572" s="112" t="str">
        <f t="shared" ca="1" si="273"/>
        <v/>
      </c>
      <c r="EV572" s="83" t="s">
        <v>160</v>
      </c>
      <c r="EW572" s="682" t="str">
        <f t="shared" ca="1" si="274"/>
        <v/>
      </c>
      <c r="EX572" s="662" t="str">
        <f t="shared" ca="1" si="275"/>
        <v/>
      </c>
      <c r="EY572"/>
      <c r="EZ572" s="56" t="e">
        <f t="shared" ca="1" si="283"/>
        <v>#VALUE!</v>
      </c>
      <c r="FA572" s="56" t="e">
        <f t="shared" ca="1" si="284"/>
        <v>#VALUE!</v>
      </c>
      <c r="FE572"/>
      <c r="FI572"/>
      <c r="FJ572"/>
    </row>
    <row r="573" spans="29:166" ht="12" customHeight="1" x14ac:dyDescent="0.2">
      <c r="AC573" s="435" t="str">
        <f>IF($AC$7&lt;3,Invoer!DR578,IF($AC$7=3,Invoer!BT578,"x"))</f>
        <v>x</v>
      </c>
      <c r="AD573" s="599" t="str">
        <f t="shared" si="276"/>
        <v/>
      </c>
      <c r="AE573" s="673" t="str">
        <f>IF($AD573="","",VLOOKUP(AD573,Invoer!$F$15:$AU$1999,2,FALSE))</f>
        <v/>
      </c>
      <c r="AF573" s="599" t="str">
        <f t="shared" si="277"/>
        <v/>
      </c>
      <c r="AG573" s="599" t="str">
        <f>IF($AD573="","",VLOOKUP(AD573,Invoer!$F$15:$AU$1999,3,FALSE))</f>
        <v/>
      </c>
      <c r="AH573" s="599" t="str">
        <f>IF($AD573="","",IF(AG573&lt;&gt;"Liq","",VLOOKUP(AD573,Invoer!$F$15:$AU$1999,4,FALSE)))</f>
        <v/>
      </c>
      <c r="AI573" s="677" t="str">
        <f>IF($AD573="","",VLOOKUP(AD573,Invoer!$F$15:$AU$1999,5,FALSE))</f>
        <v/>
      </c>
      <c r="AJ573" s="599" t="str">
        <f>IF($AD573="","",VLOOKUP(AD573,Invoer!$F$15:$AU$1999,6,FALSE))</f>
        <v/>
      </c>
      <c r="AK573" s="599" t="str">
        <f>IF($AD573="","",VLOOKUP(AD573,Invoer!$F$15:$AU$1999,9,FALSE))</f>
        <v/>
      </c>
      <c r="AL573" s="599" t="str">
        <f>IF($AD573="","",VLOOKUP(AD573,Invoer!$F$15:$AU$1999,10,FALSE))</f>
        <v/>
      </c>
      <c r="AM573" s="599" t="str">
        <f>IF($AD573="","",VLOOKUP(AD573,Invoer!$F$15:$BB$1999,14,FALSE))</f>
        <v/>
      </c>
      <c r="AN573" s="599" t="str">
        <f>IF($AD573="","",VLOOKUP(AD573,Invoer!$F$15:$AU$1999,11,FALSE))</f>
        <v/>
      </c>
      <c r="AO573" s="662" t="str">
        <f>IF($AD573="","",VLOOKUP(AD573,Invoer!$F$15:$AU$1999,15,FALSE))</f>
        <v/>
      </c>
      <c r="AP573" s="599" t="str">
        <f>IF($AD573="","",VLOOKUP(AD573,Invoer!$F$15:$AU$1999,19,FALSE))</f>
        <v/>
      </c>
      <c r="AQ573" s="662" t="str">
        <f>IF($AD573="","",VLOOKUP(AD573,Invoer!$F$15:$AU$1999,24,FALSE))</f>
        <v/>
      </c>
      <c r="AR573" s="662" t="str">
        <f>IF($AD573="","",VLOOKUP(AD573,Invoer!$F$15:$AU$1999,17,FALSE))</f>
        <v/>
      </c>
      <c r="AS573" s="678" t="str">
        <f t="shared" si="285"/>
        <v/>
      </c>
      <c r="AT573" s="676" t="str">
        <f t="shared" si="265"/>
        <v/>
      </c>
      <c r="AU573" s="77" t="e">
        <f t="shared" si="266"/>
        <v>#VALUE!</v>
      </c>
      <c r="AW573" s="57"/>
      <c r="AX573" s="57"/>
      <c r="BA573" s="83" t="e">
        <f ca="1">Invoer!DW578</f>
        <v>#N/A</v>
      </c>
      <c r="BB573" s="599" t="str">
        <f t="shared" ca="1" si="278"/>
        <v/>
      </c>
      <c r="BC573" s="673" t="str">
        <f ca="1">IF($BB573="","",VLOOKUP(BB573,Invoer!$F$15:$AU$1999,2,FALSE))</f>
        <v/>
      </c>
      <c r="BD573" s="599" t="str">
        <f t="shared" ca="1" si="279"/>
        <v/>
      </c>
      <c r="BE573" s="599" t="str">
        <f ca="1">IF($BB573="","",VLOOKUP(BB573,Invoer!$F$15:$AU$1999,5,FALSE))</f>
        <v/>
      </c>
      <c r="BF573" s="599" t="str">
        <f ca="1">IF($BB573="","",VLOOKUP(BB573,Invoer!$F$15:$AU$1999,6,FALSE))</f>
        <v/>
      </c>
      <c r="BG573" s="599" t="str">
        <f ca="1">IF($BB573="","",VLOOKUP(BB573,Invoer!$F$15:$AU$1999,9,FALSE))</f>
        <v/>
      </c>
      <c r="BH573" s="599" t="str">
        <f ca="1">IF($BB573="","",VLOOKUP(BB573,Invoer!$F$15:$AU$1999,10,FALSE))</f>
        <v/>
      </c>
      <c r="BI573" s="599" t="str">
        <f ca="1">IF($BB573="","",VLOOKUP(BB573,Invoer!$F$15:$BB$1999,14,FALSE))</f>
        <v/>
      </c>
      <c r="BJ573" s="599" t="str">
        <f ca="1">IF($BB573="","",VLOOKUP(BB573,Invoer!$F$15:$AU$1999,11,FALSE))</f>
        <v/>
      </c>
      <c r="BK573" s="662" t="str">
        <f t="shared" ca="1" si="280"/>
        <v/>
      </c>
      <c r="BL573" s="662" t="str">
        <f t="shared" ca="1" si="281"/>
        <v/>
      </c>
      <c r="BM573" s="679" t="str">
        <f t="shared" ca="1" si="282"/>
        <v/>
      </c>
      <c r="BN573" s="662" t="str">
        <f t="shared" ca="1" si="288"/>
        <v/>
      </c>
      <c r="BO573" s="662" t="str">
        <f ca="1">IF($BB573="","",VLOOKUP(BB573,Invoer!$F$15:$AU$1999,15,FALSE))</f>
        <v/>
      </c>
      <c r="BP573" s="662" t="str">
        <f ca="1">IF($BB573="","",VLOOKUP(BB573,Invoer!$F$15:$AU$1999,24,FALSE))</f>
        <v/>
      </c>
      <c r="BQ573" s="662" t="str">
        <f ca="1">IF($BB573="","",VLOOKUP(BB573,Invoer!$F$15:$AU$1999,17,FALSE))</f>
        <v/>
      </c>
      <c r="BS573" s="73" t="e">
        <f t="shared" ca="1" si="286"/>
        <v>#VALUE!</v>
      </c>
      <c r="BT573" s="57" t="str">
        <f t="shared" ca="1" si="287"/>
        <v/>
      </c>
      <c r="DO573" s="61" t="e">
        <f ca="1">IF($DN$4&lt;3,Invoer!EB578,Invoer!EA578)</f>
        <v>#N/A</v>
      </c>
      <c r="DP573" s="599" t="str">
        <f t="shared" ca="1" si="267"/>
        <v/>
      </c>
      <c r="DQ573" s="673" t="str">
        <f ca="1">IF($DP573="","",VLOOKUP(DP573,Invoer!$F$15:$AU$1999,2,FALSE))</f>
        <v/>
      </c>
      <c r="DR573" s="599" t="str">
        <f t="shared" ca="1" si="268"/>
        <v/>
      </c>
      <c r="DS573" s="599" t="str">
        <f ca="1">IF($DP573="","",VLOOKUP(DP573,Invoer!$F$15:$AU$1999,3,FALSE))</f>
        <v/>
      </c>
      <c r="DT573" s="599" t="str">
        <f ca="1">IF($DP573="","",IF(DS573&lt;&gt;"Liq","",VLOOKUP(DP573,Invoer!$F$15:$AU$1999,4,FALSE)))</f>
        <v/>
      </c>
      <c r="DU573" s="599" t="str">
        <f ca="1">IF($DP573="","",VLOOKUP(DP573,Invoer!$F$15:$AU$1999,5,FALSE))</f>
        <v/>
      </c>
      <c r="DV573" s="599" t="str">
        <f ca="1">IF($DP573="","",VLOOKUP(DP573,Invoer!$F$15:$AU$1999,6,FALSE))</f>
        <v/>
      </c>
      <c r="DW573" s="599" t="str">
        <f ca="1">IF($DP573="","",VLOOKUP(DP573,Invoer!$F$15:$AU$1999,9,FALSE))</f>
        <v/>
      </c>
      <c r="DX573" s="599" t="str">
        <f ca="1">IF($DP573="","",VLOOKUP(DP573,Invoer!$F$15:$AU$1999,10,FALSE))</f>
        <v/>
      </c>
      <c r="DY573" s="595" t="str">
        <f ca="1">IF($DP573="","",VLOOKUP(DP573,Invoer!$F$15:$AU$1999,11,FALSE))</f>
        <v/>
      </c>
      <c r="DZ573" s="662" t="str">
        <f ca="1">IF($DP573="","",IF($DN$4&gt;2,"",VLOOKUP(DP573,Invoer!CQ:CS,3,FALSE)))</f>
        <v/>
      </c>
      <c r="EA573" s="541" t="str">
        <f ca="1">IF($DP573="","",IF(ISERROR(DQ573),0,IF($DN$4&lt;3,"",VLOOKUP(DP573,Invoer!$F$15:$AU$1999,15,FALSE))))</f>
        <v/>
      </c>
      <c r="EB573" s="595" t="str">
        <f ca="1">IF($DP573="","",IF($DN$4&lt;3,"",VLOOKUP(DP573,Invoer!$F$15:$AU$1999,19,FALSE)))</f>
        <v/>
      </c>
      <c r="EC573" s="541" t="str">
        <f ca="1">IF($DP573="","",IF(ISERROR(DQ573),0,IF($DN$4&lt;3,"",VLOOKUP(DP573,Invoer!$F$15:$AU$1999,24,FALSE))))</f>
        <v/>
      </c>
      <c r="ED573" s="541" t="str">
        <f ca="1">IF($DP573="","",IF(ISERROR(DQ573),0,IF($DN$4&lt;3,"",VLOOKUP(DP573,Invoer!$F$15:$AU$1999,17,FALSE))))</f>
        <v/>
      </c>
      <c r="EH573" s="89" t="e">
        <f ca="1">Invoer!CP578</f>
        <v>#N/A</v>
      </c>
      <c r="EI573" s="599" t="str">
        <f t="shared" ca="1" si="269"/>
        <v/>
      </c>
      <c r="EJ573" s="673" t="str">
        <f ca="1">IF(EI573="","",VLOOKUP(EI573,Invoer!$F$15:$AU$1999,2,FALSE))</f>
        <v/>
      </c>
      <c r="EK573" s="599" t="str">
        <f t="shared" ca="1" si="270"/>
        <v/>
      </c>
      <c r="EL573" s="599" t="str">
        <f ca="1">IF($EI573="","",VLOOKUP(EI573,Invoer!$F$15:$AU$1999,3,FALSE))</f>
        <v/>
      </c>
      <c r="EM573" s="599" t="str">
        <f ca="1">IF($EI573="","",IF(EL573&lt;&gt;"Liq","",VLOOKUP(EI573,Invoer!$F$15:$AU$1999,4,FALSE)))</f>
        <v/>
      </c>
      <c r="EN573" s="599" t="str">
        <f ca="1">IF($EI573="","",VLOOKUP(EI573,Invoer!$F$15:$AU$1999,6,FALSE))</f>
        <v/>
      </c>
      <c r="EO573" s="599" t="str">
        <f ca="1">IF(EI573="","",VLOOKUP(EI573,Invoer!$F$15:$AU$1999,9,FALSE))</f>
        <v/>
      </c>
      <c r="EP573" s="599" t="str">
        <f ca="1">IF(EI573="","",VLOOKUP(EI573,Invoer!$F$15:$AU$1999,10,FALSE))</f>
        <v/>
      </c>
      <c r="EQ573" s="599" t="str">
        <f ca="1">IF(EI573="","",VLOOKUP(EI573,Invoer!$F$15:$AU$1999,11,FALSE))</f>
        <v/>
      </c>
      <c r="ER573" s="662" t="str">
        <f ca="1">IF(EI573="","",VLOOKUP(EI573,Invoer!CQ:CS,3,FALSE))</f>
        <v/>
      </c>
      <c r="ES573" s="662" t="str">
        <f t="shared" ca="1" si="271"/>
        <v/>
      </c>
      <c r="ET573" s="513" t="str">
        <f t="shared" ca="1" si="272"/>
        <v/>
      </c>
      <c r="EU573" s="112" t="str">
        <f t="shared" ca="1" si="273"/>
        <v/>
      </c>
      <c r="EV573" s="83" t="s">
        <v>160</v>
      </c>
      <c r="EW573" s="682" t="str">
        <f t="shared" ca="1" si="274"/>
        <v/>
      </c>
      <c r="EX573" s="662" t="str">
        <f t="shared" ca="1" si="275"/>
        <v/>
      </c>
      <c r="EY573"/>
      <c r="EZ573" s="56" t="e">
        <f t="shared" ca="1" si="283"/>
        <v>#VALUE!</v>
      </c>
      <c r="FA573" s="56" t="e">
        <f t="shared" ca="1" si="284"/>
        <v>#VALUE!</v>
      </c>
      <c r="FE573"/>
      <c r="FI573"/>
      <c r="FJ573"/>
    </row>
    <row r="574" spans="29:166" ht="12" customHeight="1" x14ac:dyDescent="0.2">
      <c r="AC574" s="435" t="str">
        <f>IF($AC$7&lt;3,Invoer!DR579,IF($AC$7=3,Invoer!BT579,"x"))</f>
        <v>x</v>
      </c>
      <c r="AD574" s="599" t="str">
        <f t="shared" si="276"/>
        <v/>
      </c>
      <c r="AE574" s="673" t="str">
        <f>IF($AD574="","",VLOOKUP(AD574,Invoer!$F$15:$AU$1999,2,FALSE))</f>
        <v/>
      </c>
      <c r="AF574" s="599" t="str">
        <f t="shared" si="277"/>
        <v/>
      </c>
      <c r="AG574" s="599" t="str">
        <f>IF($AD574="","",VLOOKUP(AD574,Invoer!$F$15:$AU$1999,3,FALSE))</f>
        <v/>
      </c>
      <c r="AH574" s="599" t="str">
        <f>IF($AD574="","",IF(AG574&lt;&gt;"Liq","",VLOOKUP(AD574,Invoer!$F$15:$AU$1999,4,FALSE)))</f>
        <v/>
      </c>
      <c r="AI574" s="677" t="str">
        <f>IF($AD574="","",VLOOKUP(AD574,Invoer!$F$15:$AU$1999,5,FALSE))</f>
        <v/>
      </c>
      <c r="AJ574" s="599" t="str">
        <f>IF($AD574="","",VLOOKUP(AD574,Invoer!$F$15:$AU$1999,6,FALSE))</f>
        <v/>
      </c>
      <c r="AK574" s="599" t="str">
        <f>IF($AD574="","",VLOOKUP(AD574,Invoer!$F$15:$AU$1999,9,FALSE))</f>
        <v/>
      </c>
      <c r="AL574" s="599" t="str">
        <f>IF($AD574="","",VLOOKUP(AD574,Invoer!$F$15:$AU$1999,10,FALSE))</f>
        <v/>
      </c>
      <c r="AM574" s="599" t="str">
        <f>IF($AD574="","",VLOOKUP(AD574,Invoer!$F$15:$BB$1999,14,FALSE))</f>
        <v/>
      </c>
      <c r="AN574" s="599" t="str">
        <f>IF($AD574="","",VLOOKUP(AD574,Invoer!$F$15:$AU$1999,11,FALSE))</f>
        <v/>
      </c>
      <c r="AO574" s="662" t="str">
        <f>IF($AD574="","",VLOOKUP(AD574,Invoer!$F$15:$AU$1999,15,FALSE))</f>
        <v/>
      </c>
      <c r="AP574" s="599" t="str">
        <f>IF($AD574="","",VLOOKUP(AD574,Invoer!$F$15:$AU$1999,19,FALSE))</f>
        <v/>
      </c>
      <c r="AQ574" s="662" t="str">
        <f>IF($AD574="","",VLOOKUP(AD574,Invoer!$F$15:$AU$1999,24,FALSE))</f>
        <v/>
      </c>
      <c r="AR574" s="662" t="str">
        <f>IF($AD574="","",VLOOKUP(AD574,Invoer!$F$15:$AU$1999,17,FALSE))</f>
        <v/>
      </c>
      <c r="AS574" s="678" t="str">
        <f t="shared" si="285"/>
        <v/>
      </c>
      <c r="AT574" s="676" t="str">
        <f t="shared" si="265"/>
        <v/>
      </c>
      <c r="AU574" s="77" t="e">
        <f t="shared" si="266"/>
        <v>#VALUE!</v>
      </c>
      <c r="AW574" s="57"/>
      <c r="AX574" s="57"/>
      <c r="BA574" s="83" t="e">
        <f ca="1">Invoer!DW579</f>
        <v>#N/A</v>
      </c>
      <c r="BB574" s="599" t="str">
        <f t="shared" ca="1" si="278"/>
        <v/>
      </c>
      <c r="BC574" s="673" t="str">
        <f ca="1">IF($BB574="","",VLOOKUP(BB574,Invoer!$F$15:$AU$1999,2,FALSE))</f>
        <v/>
      </c>
      <c r="BD574" s="599" t="str">
        <f t="shared" ca="1" si="279"/>
        <v/>
      </c>
      <c r="BE574" s="599" t="str">
        <f ca="1">IF($BB574="","",VLOOKUP(BB574,Invoer!$F$15:$AU$1999,5,FALSE))</f>
        <v/>
      </c>
      <c r="BF574" s="599" t="str">
        <f ca="1">IF($BB574="","",VLOOKUP(BB574,Invoer!$F$15:$AU$1999,6,FALSE))</f>
        <v/>
      </c>
      <c r="BG574" s="599" t="str">
        <f ca="1">IF($BB574="","",VLOOKUP(BB574,Invoer!$F$15:$AU$1999,9,FALSE))</f>
        <v/>
      </c>
      <c r="BH574" s="599" t="str">
        <f ca="1">IF($BB574="","",VLOOKUP(BB574,Invoer!$F$15:$AU$1999,10,FALSE))</f>
        <v/>
      </c>
      <c r="BI574" s="599" t="str">
        <f ca="1">IF($BB574="","",VLOOKUP(BB574,Invoer!$F$15:$BB$1999,14,FALSE))</f>
        <v/>
      </c>
      <c r="BJ574" s="599" t="str">
        <f ca="1">IF($BB574="","",VLOOKUP(BB574,Invoer!$F$15:$AU$1999,11,FALSE))</f>
        <v/>
      </c>
      <c r="BK574" s="662" t="str">
        <f t="shared" ca="1" si="280"/>
        <v/>
      </c>
      <c r="BL574" s="662" t="str">
        <f t="shared" ca="1" si="281"/>
        <v/>
      </c>
      <c r="BM574" s="679" t="str">
        <f t="shared" ca="1" si="282"/>
        <v/>
      </c>
      <c r="BN574" s="662" t="str">
        <f t="shared" ca="1" si="288"/>
        <v/>
      </c>
      <c r="BO574" s="662" t="str">
        <f ca="1">IF($BB574="","",VLOOKUP(BB574,Invoer!$F$15:$AU$1999,15,FALSE))</f>
        <v/>
      </c>
      <c r="BP574" s="662" t="str">
        <f ca="1">IF($BB574="","",VLOOKUP(BB574,Invoer!$F$15:$AU$1999,24,FALSE))</f>
        <v/>
      </c>
      <c r="BQ574" s="662" t="str">
        <f ca="1">IF($BB574="","",VLOOKUP(BB574,Invoer!$F$15:$AU$1999,17,FALSE))</f>
        <v/>
      </c>
      <c r="BS574" s="73" t="e">
        <f t="shared" ca="1" si="286"/>
        <v>#VALUE!</v>
      </c>
      <c r="BT574" s="57" t="str">
        <f t="shared" ca="1" si="287"/>
        <v/>
      </c>
      <c r="DO574" s="61" t="e">
        <f ca="1">IF($DN$4&lt;3,Invoer!EB579,Invoer!EA579)</f>
        <v>#N/A</v>
      </c>
      <c r="DP574" s="599" t="str">
        <f t="shared" ca="1" si="267"/>
        <v/>
      </c>
      <c r="DQ574" s="673" t="str">
        <f ca="1">IF($DP574="","",VLOOKUP(DP574,Invoer!$F$15:$AU$1999,2,FALSE))</f>
        <v/>
      </c>
      <c r="DR574" s="599" t="str">
        <f t="shared" ca="1" si="268"/>
        <v/>
      </c>
      <c r="DS574" s="599" t="str">
        <f ca="1">IF($DP574="","",VLOOKUP(DP574,Invoer!$F$15:$AU$1999,3,FALSE))</f>
        <v/>
      </c>
      <c r="DT574" s="599" t="str">
        <f ca="1">IF($DP574="","",IF(DS574&lt;&gt;"Liq","",VLOOKUP(DP574,Invoer!$F$15:$AU$1999,4,FALSE)))</f>
        <v/>
      </c>
      <c r="DU574" s="599" t="str">
        <f ca="1">IF($DP574="","",VLOOKUP(DP574,Invoer!$F$15:$AU$1999,5,FALSE))</f>
        <v/>
      </c>
      <c r="DV574" s="599" t="str">
        <f ca="1">IF($DP574="","",VLOOKUP(DP574,Invoer!$F$15:$AU$1999,6,FALSE))</f>
        <v/>
      </c>
      <c r="DW574" s="599" t="str">
        <f ca="1">IF($DP574="","",VLOOKUP(DP574,Invoer!$F$15:$AU$1999,9,FALSE))</f>
        <v/>
      </c>
      <c r="DX574" s="599" t="str">
        <f ca="1">IF($DP574="","",VLOOKUP(DP574,Invoer!$F$15:$AU$1999,10,FALSE))</f>
        <v/>
      </c>
      <c r="DY574" s="595" t="str">
        <f ca="1">IF($DP574="","",VLOOKUP(DP574,Invoer!$F$15:$AU$1999,11,FALSE))</f>
        <v/>
      </c>
      <c r="DZ574" s="662" t="str">
        <f ca="1">IF($DP574="","",IF($DN$4&gt;2,"",VLOOKUP(DP574,Invoer!CQ:CS,3,FALSE)))</f>
        <v/>
      </c>
      <c r="EA574" s="541" t="str">
        <f ca="1">IF($DP574="","",IF(ISERROR(DQ574),0,IF($DN$4&lt;3,"",VLOOKUP(DP574,Invoer!$F$15:$AU$1999,15,FALSE))))</f>
        <v/>
      </c>
      <c r="EB574" s="595" t="str">
        <f ca="1">IF($DP574="","",IF($DN$4&lt;3,"",VLOOKUP(DP574,Invoer!$F$15:$AU$1999,19,FALSE)))</f>
        <v/>
      </c>
      <c r="EC574" s="541" t="str">
        <f ca="1">IF($DP574="","",IF(ISERROR(DQ574),0,IF($DN$4&lt;3,"",VLOOKUP(DP574,Invoer!$F$15:$AU$1999,24,FALSE))))</f>
        <v/>
      </c>
      <c r="ED574" s="541" t="str">
        <f ca="1">IF($DP574="","",IF(ISERROR(DQ574),0,IF($DN$4&lt;3,"",VLOOKUP(DP574,Invoer!$F$15:$AU$1999,17,FALSE))))</f>
        <v/>
      </c>
      <c r="EH574" s="89" t="e">
        <f ca="1">Invoer!CP579</f>
        <v>#N/A</v>
      </c>
      <c r="EI574" s="599" t="str">
        <f t="shared" ca="1" si="269"/>
        <v/>
      </c>
      <c r="EJ574" s="673" t="str">
        <f ca="1">IF(EI574="","",VLOOKUP(EI574,Invoer!$F$15:$AU$1999,2,FALSE))</f>
        <v/>
      </c>
      <c r="EK574" s="599" t="str">
        <f t="shared" ca="1" si="270"/>
        <v/>
      </c>
      <c r="EL574" s="599" t="str">
        <f ca="1">IF($EI574="","",VLOOKUP(EI574,Invoer!$F$15:$AU$1999,3,FALSE))</f>
        <v/>
      </c>
      <c r="EM574" s="599" t="str">
        <f ca="1">IF($EI574="","",IF(EL574&lt;&gt;"Liq","",VLOOKUP(EI574,Invoer!$F$15:$AU$1999,4,FALSE)))</f>
        <v/>
      </c>
      <c r="EN574" s="599" t="str">
        <f ca="1">IF($EI574="","",VLOOKUP(EI574,Invoer!$F$15:$AU$1999,6,FALSE))</f>
        <v/>
      </c>
      <c r="EO574" s="599" t="str">
        <f ca="1">IF(EI574="","",VLOOKUP(EI574,Invoer!$F$15:$AU$1999,9,FALSE))</f>
        <v/>
      </c>
      <c r="EP574" s="599" t="str">
        <f ca="1">IF(EI574="","",VLOOKUP(EI574,Invoer!$F$15:$AU$1999,10,FALSE))</f>
        <v/>
      </c>
      <c r="EQ574" s="599" t="str">
        <f ca="1">IF(EI574="","",VLOOKUP(EI574,Invoer!$F$15:$AU$1999,11,FALSE))</f>
        <v/>
      </c>
      <c r="ER574" s="662" t="str">
        <f ca="1">IF(EI574="","",VLOOKUP(EI574,Invoer!CQ:CS,3,FALSE))</f>
        <v/>
      </c>
      <c r="ES574" s="662" t="str">
        <f t="shared" ca="1" si="271"/>
        <v/>
      </c>
      <c r="ET574" s="513" t="str">
        <f t="shared" ca="1" si="272"/>
        <v/>
      </c>
      <c r="EU574" s="112" t="str">
        <f t="shared" ca="1" si="273"/>
        <v/>
      </c>
      <c r="EV574" s="83" t="s">
        <v>160</v>
      </c>
      <c r="EW574" s="682" t="str">
        <f t="shared" ca="1" si="274"/>
        <v/>
      </c>
      <c r="EX574" s="662" t="str">
        <f t="shared" ca="1" si="275"/>
        <v/>
      </c>
      <c r="EY574"/>
      <c r="EZ574" s="56" t="e">
        <f t="shared" ca="1" si="283"/>
        <v>#VALUE!</v>
      </c>
      <c r="FA574" s="56" t="e">
        <f t="shared" ca="1" si="284"/>
        <v>#VALUE!</v>
      </c>
      <c r="FE574"/>
      <c r="FI574"/>
      <c r="FJ574"/>
    </row>
    <row r="575" spans="29:166" ht="12" customHeight="1" x14ac:dyDescent="0.2">
      <c r="AC575" s="435" t="str">
        <f>IF($AC$7&lt;3,Invoer!DR580,IF($AC$7=3,Invoer!BT580,"x"))</f>
        <v>x</v>
      </c>
      <c r="AD575" s="599" t="str">
        <f t="shared" si="276"/>
        <v/>
      </c>
      <c r="AE575" s="673" t="str">
        <f>IF($AD575="","",VLOOKUP(AD575,Invoer!$F$15:$AU$1999,2,FALSE))</f>
        <v/>
      </c>
      <c r="AF575" s="599" t="str">
        <f t="shared" si="277"/>
        <v/>
      </c>
      <c r="AG575" s="599" t="str">
        <f>IF($AD575="","",VLOOKUP(AD575,Invoer!$F$15:$AU$1999,3,FALSE))</f>
        <v/>
      </c>
      <c r="AH575" s="599" t="str">
        <f>IF($AD575="","",IF(AG575&lt;&gt;"Liq","",VLOOKUP(AD575,Invoer!$F$15:$AU$1999,4,FALSE)))</f>
        <v/>
      </c>
      <c r="AI575" s="677" t="str">
        <f>IF($AD575="","",VLOOKUP(AD575,Invoer!$F$15:$AU$1999,5,FALSE))</f>
        <v/>
      </c>
      <c r="AJ575" s="599" t="str">
        <f>IF($AD575="","",VLOOKUP(AD575,Invoer!$F$15:$AU$1999,6,FALSE))</f>
        <v/>
      </c>
      <c r="AK575" s="599" t="str">
        <f>IF($AD575="","",VLOOKUP(AD575,Invoer!$F$15:$AU$1999,9,FALSE))</f>
        <v/>
      </c>
      <c r="AL575" s="599" t="str">
        <f>IF($AD575="","",VLOOKUP(AD575,Invoer!$F$15:$AU$1999,10,FALSE))</f>
        <v/>
      </c>
      <c r="AM575" s="599" t="str">
        <f>IF($AD575="","",VLOOKUP(AD575,Invoer!$F$15:$BB$1999,14,FALSE))</f>
        <v/>
      </c>
      <c r="AN575" s="599" t="str">
        <f>IF($AD575="","",VLOOKUP(AD575,Invoer!$F$15:$AU$1999,11,FALSE))</f>
        <v/>
      </c>
      <c r="AO575" s="662" t="str">
        <f>IF($AD575="","",VLOOKUP(AD575,Invoer!$F$15:$AU$1999,15,FALSE))</f>
        <v/>
      </c>
      <c r="AP575" s="599" t="str">
        <f>IF($AD575="","",VLOOKUP(AD575,Invoer!$F$15:$AU$1999,19,FALSE))</f>
        <v/>
      </c>
      <c r="AQ575" s="662" t="str">
        <f>IF($AD575="","",VLOOKUP(AD575,Invoer!$F$15:$AU$1999,24,FALSE))</f>
        <v/>
      </c>
      <c r="AR575" s="662" t="str">
        <f>IF($AD575="","",VLOOKUP(AD575,Invoer!$F$15:$AU$1999,17,FALSE))</f>
        <v/>
      </c>
      <c r="AS575" s="678" t="str">
        <f t="shared" si="285"/>
        <v/>
      </c>
      <c r="AT575" s="676" t="str">
        <f t="shared" si="265"/>
        <v/>
      </c>
      <c r="AU575" s="77" t="e">
        <f t="shared" si="266"/>
        <v>#VALUE!</v>
      </c>
      <c r="AW575" s="57"/>
      <c r="AX575" s="57"/>
      <c r="BA575" s="83" t="e">
        <f ca="1">Invoer!DW580</f>
        <v>#N/A</v>
      </c>
      <c r="BB575" s="599" t="str">
        <f t="shared" ca="1" si="278"/>
        <v/>
      </c>
      <c r="BC575" s="673" t="str">
        <f ca="1">IF($BB575="","",VLOOKUP(BB575,Invoer!$F$15:$AU$1999,2,FALSE))</f>
        <v/>
      </c>
      <c r="BD575" s="599" t="str">
        <f t="shared" ca="1" si="279"/>
        <v/>
      </c>
      <c r="BE575" s="599" t="str">
        <f ca="1">IF($BB575="","",VLOOKUP(BB575,Invoer!$F$15:$AU$1999,5,FALSE))</f>
        <v/>
      </c>
      <c r="BF575" s="599" t="str">
        <f ca="1">IF($BB575="","",VLOOKUP(BB575,Invoer!$F$15:$AU$1999,6,FALSE))</f>
        <v/>
      </c>
      <c r="BG575" s="599" t="str">
        <f ca="1">IF($BB575="","",VLOOKUP(BB575,Invoer!$F$15:$AU$1999,9,FALSE))</f>
        <v/>
      </c>
      <c r="BH575" s="599" t="str">
        <f ca="1">IF($BB575="","",VLOOKUP(BB575,Invoer!$F$15:$AU$1999,10,FALSE))</f>
        <v/>
      </c>
      <c r="BI575" s="599" t="str">
        <f ca="1">IF($BB575="","",VLOOKUP(BB575,Invoer!$F$15:$BB$1999,14,FALSE))</f>
        <v/>
      </c>
      <c r="BJ575" s="599" t="str">
        <f ca="1">IF($BB575="","",VLOOKUP(BB575,Invoer!$F$15:$AU$1999,11,FALSE))</f>
        <v/>
      </c>
      <c r="BK575" s="662" t="str">
        <f t="shared" ca="1" si="280"/>
        <v/>
      </c>
      <c r="BL575" s="662" t="str">
        <f t="shared" ca="1" si="281"/>
        <v/>
      </c>
      <c r="BM575" s="679" t="str">
        <f t="shared" ca="1" si="282"/>
        <v/>
      </c>
      <c r="BN575" s="662" t="str">
        <f t="shared" ca="1" si="288"/>
        <v/>
      </c>
      <c r="BO575" s="662" t="str">
        <f ca="1">IF($BB575="","",VLOOKUP(BB575,Invoer!$F$15:$AU$1999,15,FALSE))</f>
        <v/>
      </c>
      <c r="BP575" s="662" t="str">
        <f ca="1">IF($BB575="","",VLOOKUP(BB575,Invoer!$F$15:$AU$1999,24,FALSE))</f>
        <v/>
      </c>
      <c r="BQ575" s="662" t="str">
        <f ca="1">IF($BB575="","",VLOOKUP(BB575,Invoer!$F$15:$AU$1999,17,FALSE))</f>
        <v/>
      </c>
      <c r="BS575" s="73" t="e">
        <f t="shared" ca="1" si="286"/>
        <v>#VALUE!</v>
      </c>
      <c r="BT575" s="57" t="str">
        <f t="shared" ca="1" si="287"/>
        <v/>
      </c>
      <c r="DO575" s="61" t="e">
        <f ca="1">IF($DN$4&lt;3,Invoer!EB580,Invoer!EA580)</f>
        <v>#N/A</v>
      </c>
      <c r="DP575" s="599" t="str">
        <f t="shared" ca="1" si="267"/>
        <v/>
      </c>
      <c r="DQ575" s="673" t="str">
        <f ca="1">IF($DP575="","",VLOOKUP(DP575,Invoer!$F$15:$AU$1999,2,FALSE))</f>
        <v/>
      </c>
      <c r="DR575" s="599" t="str">
        <f t="shared" ca="1" si="268"/>
        <v/>
      </c>
      <c r="DS575" s="599" t="str">
        <f ca="1">IF($DP575="","",VLOOKUP(DP575,Invoer!$F$15:$AU$1999,3,FALSE))</f>
        <v/>
      </c>
      <c r="DT575" s="599" t="str">
        <f ca="1">IF($DP575="","",IF(DS575&lt;&gt;"Liq","",VLOOKUP(DP575,Invoer!$F$15:$AU$1999,4,FALSE)))</f>
        <v/>
      </c>
      <c r="DU575" s="599" t="str">
        <f ca="1">IF($DP575="","",VLOOKUP(DP575,Invoer!$F$15:$AU$1999,5,FALSE))</f>
        <v/>
      </c>
      <c r="DV575" s="599" t="str">
        <f ca="1">IF($DP575="","",VLOOKUP(DP575,Invoer!$F$15:$AU$1999,6,FALSE))</f>
        <v/>
      </c>
      <c r="DW575" s="599" t="str">
        <f ca="1">IF($DP575="","",VLOOKUP(DP575,Invoer!$F$15:$AU$1999,9,FALSE))</f>
        <v/>
      </c>
      <c r="DX575" s="599" t="str">
        <f ca="1">IF($DP575="","",VLOOKUP(DP575,Invoer!$F$15:$AU$1999,10,FALSE))</f>
        <v/>
      </c>
      <c r="DY575" s="595" t="str">
        <f ca="1">IF($DP575="","",VLOOKUP(DP575,Invoer!$F$15:$AU$1999,11,FALSE))</f>
        <v/>
      </c>
      <c r="DZ575" s="662" t="str">
        <f ca="1">IF($DP575="","",IF($DN$4&gt;2,"",VLOOKUP(DP575,Invoer!CQ:CS,3,FALSE)))</f>
        <v/>
      </c>
      <c r="EA575" s="541" t="str">
        <f ca="1">IF($DP575="","",IF(ISERROR(DQ575),0,IF($DN$4&lt;3,"",VLOOKUP(DP575,Invoer!$F$15:$AU$1999,15,FALSE))))</f>
        <v/>
      </c>
      <c r="EB575" s="595" t="str">
        <f ca="1">IF($DP575="","",IF($DN$4&lt;3,"",VLOOKUP(DP575,Invoer!$F$15:$AU$1999,19,FALSE)))</f>
        <v/>
      </c>
      <c r="EC575" s="541" t="str">
        <f ca="1">IF($DP575="","",IF(ISERROR(DQ575),0,IF($DN$4&lt;3,"",VLOOKUP(DP575,Invoer!$F$15:$AU$1999,24,FALSE))))</f>
        <v/>
      </c>
      <c r="ED575" s="541" t="str">
        <f ca="1">IF($DP575="","",IF(ISERROR(DQ575),0,IF($DN$4&lt;3,"",VLOOKUP(DP575,Invoer!$F$15:$AU$1999,17,FALSE))))</f>
        <v/>
      </c>
      <c r="EH575" s="89" t="e">
        <f ca="1">Invoer!CP580</f>
        <v>#N/A</v>
      </c>
      <c r="EI575" s="599" t="str">
        <f t="shared" ca="1" si="269"/>
        <v/>
      </c>
      <c r="EJ575" s="673" t="str">
        <f ca="1">IF(EI575="","",VLOOKUP(EI575,Invoer!$F$15:$AU$1999,2,FALSE))</f>
        <v/>
      </c>
      <c r="EK575" s="599" t="str">
        <f t="shared" ca="1" si="270"/>
        <v/>
      </c>
      <c r="EL575" s="599" t="str">
        <f ca="1">IF($EI575="","",VLOOKUP(EI575,Invoer!$F$15:$AU$1999,3,FALSE))</f>
        <v/>
      </c>
      <c r="EM575" s="599" t="str">
        <f ca="1">IF($EI575="","",IF(EL575&lt;&gt;"Liq","",VLOOKUP(EI575,Invoer!$F$15:$AU$1999,4,FALSE)))</f>
        <v/>
      </c>
      <c r="EN575" s="599" t="str">
        <f ca="1">IF($EI575="","",VLOOKUP(EI575,Invoer!$F$15:$AU$1999,6,FALSE))</f>
        <v/>
      </c>
      <c r="EO575" s="599" t="str">
        <f ca="1">IF(EI575="","",VLOOKUP(EI575,Invoer!$F$15:$AU$1999,9,FALSE))</f>
        <v/>
      </c>
      <c r="EP575" s="599" t="str">
        <f ca="1">IF(EI575="","",VLOOKUP(EI575,Invoer!$F$15:$AU$1999,10,FALSE))</f>
        <v/>
      </c>
      <c r="EQ575" s="599" t="str">
        <f ca="1">IF(EI575="","",VLOOKUP(EI575,Invoer!$F$15:$AU$1999,11,FALSE))</f>
        <v/>
      </c>
      <c r="ER575" s="662" t="str">
        <f ca="1">IF(EI575="","",VLOOKUP(EI575,Invoer!CQ:CS,3,FALSE))</f>
        <v/>
      </c>
      <c r="ES575" s="662" t="str">
        <f t="shared" ca="1" si="271"/>
        <v/>
      </c>
      <c r="ET575" s="513" t="str">
        <f t="shared" ca="1" si="272"/>
        <v/>
      </c>
      <c r="EU575" s="112" t="str">
        <f t="shared" ca="1" si="273"/>
        <v/>
      </c>
      <c r="EV575" s="83" t="s">
        <v>160</v>
      </c>
      <c r="EW575" s="682" t="str">
        <f t="shared" ca="1" si="274"/>
        <v/>
      </c>
      <c r="EX575" s="662" t="str">
        <f t="shared" ca="1" si="275"/>
        <v/>
      </c>
      <c r="EY575"/>
      <c r="EZ575" s="56" t="e">
        <f t="shared" ca="1" si="283"/>
        <v>#VALUE!</v>
      </c>
      <c r="FA575" s="56" t="e">
        <f t="shared" ca="1" si="284"/>
        <v>#VALUE!</v>
      </c>
      <c r="FE575"/>
      <c r="FI575"/>
      <c r="FJ575"/>
    </row>
    <row r="576" spans="29:166" ht="12" customHeight="1" x14ac:dyDescent="0.2">
      <c r="AC576" s="435" t="str">
        <f>IF($AC$7&lt;3,Invoer!DR581,IF($AC$7=3,Invoer!BT581,"x"))</f>
        <v>x</v>
      </c>
      <c r="AD576" s="599" t="str">
        <f t="shared" si="276"/>
        <v/>
      </c>
      <c r="AE576" s="673" t="str">
        <f>IF($AD576="","",VLOOKUP(AD576,Invoer!$F$15:$AU$1999,2,FALSE))</f>
        <v/>
      </c>
      <c r="AF576" s="599" t="str">
        <f t="shared" si="277"/>
        <v/>
      </c>
      <c r="AG576" s="599" t="str">
        <f>IF($AD576="","",VLOOKUP(AD576,Invoer!$F$15:$AU$1999,3,FALSE))</f>
        <v/>
      </c>
      <c r="AH576" s="599" t="str">
        <f>IF($AD576="","",IF(AG576&lt;&gt;"Liq","",VLOOKUP(AD576,Invoer!$F$15:$AU$1999,4,FALSE)))</f>
        <v/>
      </c>
      <c r="AI576" s="677" t="str">
        <f>IF($AD576="","",VLOOKUP(AD576,Invoer!$F$15:$AU$1999,5,FALSE))</f>
        <v/>
      </c>
      <c r="AJ576" s="599" t="str">
        <f>IF($AD576="","",VLOOKUP(AD576,Invoer!$F$15:$AU$1999,6,FALSE))</f>
        <v/>
      </c>
      <c r="AK576" s="599" t="str">
        <f>IF($AD576="","",VLOOKUP(AD576,Invoer!$F$15:$AU$1999,9,FALSE))</f>
        <v/>
      </c>
      <c r="AL576" s="599" t="str">
        <f>IF($AD576="","",VLOOKUP(AD576,Invoer!$F$15:$AU$1999,10,FALSE))</f>
        <v/>
      </c>
      <c r="AM576" s="599" t="str">
        <f>IF($AD576="","",VLOOKUP(AD576,Invoer!$F$15:$BB$1999,14,FALSE))</f>
        <v/>
      </c>
      <c r="AN576" s="599" t="str">
        <f>IF($AD576="","",VLOOKUP(AD576,Invoer!$F$15:$AU$1999,11,FALSE))</f>
        <v/>
      </c>
      <c r="AO576" s="662" t="str">
        <f>IF($AD576="","",VLOOKUP(AD576,Invoer!$F$15:$AU$1999,15,FALSE))</f>
        <v/>
      </c>
      <c r="AP576" s="599" t="str">
        <f>IF($AD576="","",VLOOKUP(AD576,Invoer!$F$15:$AU$1999,19,FALSE))</f>
        <v/>
      </c>
      <c r="AQ576" s="662" t="str">
        <f>IF($AD576="","",VLOOKUP(AD576,Invoer!$F$15:$AU$1999,24,FALSE))</f>
        <v/>
      </c>
      <c r="AR576" s="662" t="str">
        <f>IF($AD576="","",VLOOKUP(AD576,Invoer!$F$15:$AU$1999,17,FALSE))</f>
        <v/>
      </c>
      <c r="AS576" s="678" t="str">
        <f t="shared" si="285"/>
        <v/>
      </c>
      <c r="AT576" s="676" t="str">
        <f t="shared" si="265"/>
        <v/>
      </c>
      <c r="AU576" s="77" t="e">
        <f t="shared" si="266"/>
        <v>#VALUE!</v>
      </c>
      <c r="AW576" s="57"/>
      <c r="AX576" s="57"/>
      <c r="BA576" s="83" t="e">
        <f ca="1">Invoer!DW581</f>
        <v>#N/A</v>
      </c>
      <c r="BB576" s="599" t="str">
        <f t="shared" ca="1" si="278"/>
        <v/>
      </c>
      <c r="BC576" s="673" t="str">
        <f ca="1">IF($BB576="","",VLOOKUP(BB576,Invoer!$F$15:$AU$1999,2,FALSE))</f>
        <v/>
      </c>
      <c r="BD576" s="599" t="str">
        <f t="shared" ca="1" si="279"/>
        <v/>
      </c>
      <c r="BE576" s="599" t="str">
        <f ca="1">IF($BB576="","",VLOOKUP(BB576,Invoer!$F$15:$AU$1999,5,FALSE))</f>
        <v/>
      </c>
      <c r="BF576" s="599" t="str">
        <f ca="1">IF($BB576="","",VLOOKUP(BB576,Invoer!$F$15:$AU$1999,6,FALSE))</f>
        <v/>
      </c>
      <c r="BG576" s="599" t="str">
        <f ca="1">IF($BB576="","",VLOOKUP(BB576,Invoer!$F$15:$AU$1999,9,FALSE))</f>
        <v/>
      </c>
      <c r="BH576" s="599" t="str">
        <f ca="1">IF($BB576="","",VLOOKUP(BB576,Invoer!$F$15:$AU$1999,10,FALSE))</f>
        <v/>
      </c>
      <c r="BI576" s="599" t="str">
        <f ca="1">IF($BB576="","",VLOOKUP(BB576,Invoer!$F$15:$BB$1999,14,FALSE))</f>
        <v/>
      </c>
      <c r="BJ576" s="599" t="str">
        <f ca="1">IF($BB576="","",VLOOKUP(BB576,Invoer!$F$15:$AU$1999,11,FALSE))</f>
        <v/>
      </c>
      <c r="BK576" s="662" t="str">
        <f t="shared" ca="1" si="280"/>
        <v/>
      </c>
      <c r="BL576" s="662" t="str">
        <f t="shared" ca="1" si="281"/>
        <v/>
      </c>
      <c r="BM576" s="679" t="str">
        <f t="shared" ca="1" si="282"/>
        <v/>
      </c>
      <c r="BN576" s="662" t="str">
        <f t="shared" ca="1" si="288"/>
        <v/>
      </c>
      <c r="BO576" s="662" t="str">
        <f ca="1">IF($BB576="","",VLOOKUP(BB576,Invoer!$F$15:$AU$1999,15,FALSE))</f>
        <v/>
      </c>
      <c r="BP576" s="662" t="str">
        <f ca="1">IF($BB576="","",VLOOKUP(BB576,Invoer!$F$15:$AU$1999,24,FALSE))</f>
        <v/>
      </c>
      <c r="BQ576" s="662" t="str">
        <f ca="1">IF($BB576="","",VLOOKUP(BB576,Invoer!$F$15:$AU$1999,17,FALSE))</f>
        <v/>
      </c>
      <c r="BS576" s="73" t="e">
        <f t="shared" ca="1" si="286"/>
        <v>#VALUE!</v>
      </c>
      <c r="BT576" s="57" t="str">
        <f t="shared" ca="1" si="287"/>
        <v/>
      </c>
      <c r="DO576" s="61" t="e">
        <f ca="1">IF($DN$4&lt;3,Invoer!EB581,Invoer!EA581)</f>
        <v>#N/A</v>
      </c>
      <c r="DP576" s="599" t="str">
        <f t="shared" ca="1" si="267"/>
        <v/>
      </c>
      <c r="DQ576" s="673" t="str">
        <f ca="1">IF($DP576="","",VLOOKUP(DP576,Invoer!$F$15:$AU$1999,2,FALSE))</f>
        <v/>
      </c>
      <c r="DR576" s="599" t="str">
        <f t="shared" ca="1" si="268"/>
        <v/>
      </c>
      <c r="DS576" s="599" t="str">
        <f ca="1">IF($DP576="","",VLOOKUP(DP576,Invoer!$F$15:$AU$1999,3,FALSE))</f>
        <v/>
      </c>
      <c r="DT576" s="599" t="str">
        <f ca="1">IF($DP576="","",IF(DS576&lt;&gt;"Liq","",VLOOKUP(DP576,Invoer!$F$15:$AU$1999,4,FALSE)))</f>
        <v/>
      </c>
      <c r="DU576" s="599" t="str">
        <f ca="1">IF($DP576="","",VLOOKUP(DP576,Invoer!$F$15:$AU$1999,5,FALSE))</f>
        <v/>
      </c>
      <c r="DV576" s="599" t="str">
        <f ca="1">IF($DP576="","",VLOOKUP(DP576,Invoer!$F$15:$AU$1999,6,FALSE))</f>
        <v/>
      </c>
      <c r="DW576" s="599" t="str">
        <f ca="1">IF($DP576="","",VLOOKUP(DP576,Invoer!$F$15:$AU$1999,9,FALSE))</f>
        <v/>
      </c>
      <c r="DX576" s="599" t="str">
        <f ca="1">IF($DP576="","",VLOOKUP(DP576,Invoer!$F$15:$AU$1999,10,FALSE))</f>
        <v/>
      </c>
      <c r="DY576" s="595" t="str">
        <f ca="1">IF($DP576="","",VLOOKUP(DP576,Invoer!$F$15:$AU$1999,11,FALSE))</f>
        <v/>
      </c>
      <c r="DZ576" s="662" t="str">
        <f ca="1">IF($DP576="","",IF($DN$4&gt;2,"",VLOOKUP(DP576,Invoer!CQ:CS,3,FALSE)))</f>
        <v/>
      </c>
      <c r="EA576" s="541" t="str">
        <f ca="1">IF($DP576="","",IF(ISERROR(DQ576),0,IF($DN$4&lt;3,"",VLOOKUP(DP576,Invoer!$F$15:$AU$1999,15,FALSE))))</f>
        <v/>
      </c>
      <c r="EB576" s="595" t="str">
        <f ca="1">IF($DP576="","",IF($DN$4&lt;3,"",VLOOKUP(DP576,Invoer!$F$15:$AU$1999,19,FALSE)))</f>
        <v/>
      </c>
      <c r="EC576" s="541" t="str">
        <f ca="1">IF($DP576="","",IF(ISERROR(DQ576),0,IF($DN$4&lt;3,"",VLOOKUP(DP576,Invoer!$F$15:$AU$1999,24,FALSE))))</f>
        <v/>
      </c>
      <c r="ED576" s="541" t="str">
        <f ca="1">IF($DP576="","",IF(ISERROR(DQ576),0,IF($DN$4&lt;3,"",VLOOKUP(DP576,Invoer!$F$15:$AU$1999,17,FALSE))))</f>
        <v/>
      </c>
      <c r="EH576" s="89" t="e">
        <f ca="1">Invoer!CP581</f>
        <v>#N/A</v>
      </c>
      <c r="EI576" s="599" t="str">
        <f t="shared" ca="1" si="269"/>
        <v/>
      </c>
      <c r="EJ576" s="673" t="str">
        <f ca="1">IF(EI576="","",VLOOKUP(EI576,Invoer!$F$15:$AU$1999,2,FALSE))</f>
        <v/>
      </c>
      <c r="EK576" s="599" t="str">
        <f t="shared" ca="1" si="270"/>
        <v/>
      </c>
      <c r="EL576" s="599" t="str">
        <f ca="1">IF($EI576="","",VLOOKUP(EI576,Invoer!$F$15:$AU$1999,3,FALSE))</f>
        <v/>
      </c>
      <c r="EM576" s="599" t="str">
        <f ca="1">IF($EI576="","",IF(EL576&lt;&gt;"Liq","",VLOOKUP(EI576,Invoer!$F$15:$AU$1999,4,FALSE)))</f>
        <v/>
      </c>
      <c r="EN576" s="599" t="str">
        <f ca="1">IF($EI576="","",VLOOKUP(EI576,Invoer!$F$15:$AU$1999,6,FALSE))</f>
        <v/>
      </c>
      <c r="EO576" s="599" t="str">
        <f ca="1">IF(EI576="","",VLOOKUP(EI576,Invoer!$F$15:$AU$1999,9,FALSE))</f>
        <v/>
      </c>
      <c r="EP576" s="599" t="str">
        <f ca="1">IF(EI576="","",VLOOKUP(EI576,Invoer!$F$15:$AU$1999,10,FALSE))</f>
        <v/>
      </c>
      <c r="EQ576" s="599" t="str">
        <f ca="1">IF(EI576="","",VLOOKUP(EI576,Invoer!$F$15:$AU$1999,11,FALSE))</f>
        <v/>
      </c>
      <c r="ER576" s="662" t="str">
        <f ca="1">IF(EI576="","",VLOOKUP(EI576,Invoer!CQ:CS,3,FALSE))</f>
        <v/>
      </c>
      <c r="ES576" s="662" t="str">
        <f t="shared" ca="1" si="271"/>
        <v/>
      </c>
      <c r="ET576" s="513" t="str">
        <f t="shared" ca="1" si="272"/>
        <v/>
      </c>
      <c r="EU576" s="112" t="str">
        <f t="shared" ca="1" si="273"/>
        <v/>
      </c>
      <c r="EV576" s="83" t="s">
        <v>160</v>
      </c>
      <c r="EW576" s="682" t="str">
        <f t="shared" ca="1" si="274"/>
        <v/>
      </c>
      <c r="EX576" s="662" t="str">
        <f t="shared" ca="1" si="275"/>
        <v/>
      </c>
      <c r="EY576"/>
      <c r="EZ576" s="56" t="e">
        <f t="shared" ca="1" si="283"/>
        <v>#VALUE!</v>
      </c>
      <c r="FA576" s="56" t="e">
        <f t="shared" ca="1" si="284"/>
        <v>#VALUE!</v>
      </c>
      <c r="FE576"/>
      <c r="FI576"/>
      <c r="FJ576"/>
    </row>
    <row r="577" spans="29:166" ht="12" customHeight="1" x14ac:dyDescent="0.2">
      <c r="AC577" s="435" t="str">
        <f>IF($AC$7&lt;3,Invoer!DR582,IF($AC$7=3,Invoer!BT582,"x"))</f>
        <v>x</v>
      </c>
      <c r="AD577" s="599" t="str">
        <f t="shared" si="276"/>
        <v/>
      </c>
      <c r="AE577" s="673" t="str">
        <f>IF($AD577="","",VLOOKUP(AD577,Invoer!$F$15:$AU$1999,2,FALSE))</f>
        <v/>
      </c>
      <c r="AF577" s="599" t="str">
        <f t="shared" si="277"/>
        <v/>
      </c>
      <c r="AG577" s="599" t="str">
        <f>IF($AD577="","",VLOOKUP(AD577,Invoer!$F$15:$AU$1999,3,FALSE))</f>
        <v/>
      </c>
      <c r="AH577" s="599" t="str">
        <f>IF($AD577="","",IF(AG577&lt;&gt;"Liq","",VLOOKUP(AD577,Invoer!$F$15:$AU$1999,4,FALSE)))</f>
        <v/>
      </c>
      <c r="AI577" s="677" t="str">
        <f>IF($AD577="","",VLOOKUP(AD577,Invoer!$F$15:$AU$1999,5,FALSE))</f>
        <v/>
      </c>
      <c r="AJ577" s="599" t="str">
        <f>IF($AD577="","",VLOOKUP(AD577,Invoer!$F$15:$AU$1999,6,FALSE))</f>
        <v/>
      </c>
      <c r="AK577" s="599" t="str">
        <f>IF($AD577="","",VLOOKUP(AD577,Invoer!$F$15:$AU$1999,9,FALSE))</f>
        <v/>
      </c>
      <c r="AL577" s="599" t="str">
        <f>IF($AD577="","",VLOOKUP(AD577,Invoer!$F$15:$AU$1999,10,FALSE))</f>
        <v/>
      </c>
      <c r="AM577" s="599" t="str">
        <f>IF($AD577="","",VLOOKUP(AD577,Invoer!$F$15:$BB$1999,14,FALSE))</f>
        <v/>
      </c>
      <c r="AN577" s="599" t="str">
        <f>IF($AD577="","",VLOOKUP(AD577,Invoer!$F$15:$AU$1999,11,FALSE))</f>
        <v/>
      </c>
      <c r="AO577" s="662" t="str">
        <f>IF($AD577="","",VLOOKUP(AD577,Invoer!$F$15:$AU$1999,15,FALSE))</f>
        <v/>
      </c>
      <c r="AP577" s="599" t="str">
        <f>IF($AD577="","",VLOOKUP(AD577,Invoer!$F$15:$AU$1999,19,FALSE))</f>
        <v/>
      </c>
      <c r="AQ577" s="662" t="str">
        <f>IF($AD577="","",VLOOKUP(AD577,Invoer!$F$15:$AU$1999,24,FALSE))</f>
        <v/>
      </c>
      <c r="AR577" s="662" t="str">
        <f>IF($AD577="","",VLOOKUP(AD577,Invoer!$F$15:$AU$1999,17,FALSE))</f>
        <v/>
      </c>
      <c r="AS577" s="678" t="str">
        <f t="shared" si="285"/>
        <v/>
      </c>
      <c r="AT577" s="676" t="str">
        <f t="shared" si="265"/>
        <v/>
      </c>
      <c r="AU577" s="77" t="e">
        <f t="shared" si="266"/>
        <v>#VALUE!</v>
      </c>
      <c r="AW577" s="57"/>
      <c r="AX577" s="57"/>
      <c r="BA577" s="83" t="e">
        <f ca="1">Invoer!DW582</f>
        <v>#N/A</v>
      </c>
      <c r="BB577" s="599" t="str">
        <f t="shared" ca="1" si="278"/>
        <v/>
      </c>
      <c r="BC577" s="673" t="str">
        <f ca="1">IF($BB577="","",VLOOKUP(BB577,Invoer!$F$15:$AU$1999,2,FALSE))</f>
        <v/>
      </c>
      <c r="BD577" s="599" t="str">
        <f t="shared" ca="1" si="279"/>
        <v/>
      </c>
      <c r="BE577" s="599" t="str">
        <f ca="1">IF($BB577="","",VLOOKUP(BB577,Invoer!$F$15:$AU$1999,5,FALSE))</f>
        <v/>
      </c>
      <c r="BF577" s="599" t="str">
        <f ca="1">IF($BB577="","",VLOOKUP(BB577,Invoer!$F$15:$AU$1999,6,FALSE))</f>
        <v/>
      </c>
      <c r="BG577" s="599" t="str">
        <f ca="1">IF($BB577="","",VLOOKUP(BB577,Invoer!$F$15:$AU$1999,9,FALSE))</f>
        <v/>
      </c>
      <c r="BH577" s="599" t="str">
        <f ca="1">IF($BB577="","",VLOOKUP(BB577,Invoer!$F$15:$AU$1999,10,FALSE))</f>
        <v/>
      </c>
      <c r="BI577" s="599" t="str">
        <f ca="1">IF($BB577="","",VLOOKUP(BB577,Invoer!$F$15:$BB$1999,14,FALSE))</f>
        <v/>
      </c>
      <c r="BJ577" s="599" t="str">
        <f ca="1">IF($BB577="","",VLOOKUP(BB577,Invoer!$F$15:$AU$1999,11,FALSE))</f>
        <v/>
      </c>
      <c r="BK577" s="662" t="str">
        <f t="shared" ca="1" si="280"/>
        <v/>
      </c>
      <c r="BL577" s="662" t="str">
        <f t="shared" ca="1" si="281"/>
        <v/>
      </c>
      <c r="BM577" s="679" t="str">
        <f t="shared" ca="1" si="282"/>
        <v/>
      </c>
      <c r="BN577" s="662" t="str">
        <f t="shared" ca="1" si="288"/>
        <v/>
      </c>
      <c r="BO577" s="662" t="str">
        <f ca="1">IF($BB577="","",VLOOKUP(BB577,Invoer!$F$15:$AU$1999,15,FALSE))</f>
        <v/>
      </c>
      <c r="BP577" s="662" t="str">
        <f ca="1">IF($BB577="","",VLOOKUP(BB577,Invoer!$F$15:$AU$1999,24,FALSE))</f>
        <v/>
      </c>
      <c r="BQ577" s="662" t="str">
        <f ca="1">IF($BB577="","",VLOOKUP(BB577,Invoer!$F$15:$AU$1999,17,FALSE))</f>
        <v/>
      </c>
      <c r="BS577" s="73" t="e">
        <f t="shared" ca="1" si="286"/>
        <v>#VALUE!</v>
      </c>
      <c r="BT577" s="57" t="str">
        <f t="shared" ca="1" si="287"/>
        <v/>
      </c>
      <c r="DO577" s="61" t="e">
        <f ca="1">IF($DN$4&lt;3,Invoer!EB582,Invoer!EA582)</f>
        <v>#N/A</v>
      </c>
      <c r="DP577" s="599" t="str">
        <f t="shared" ca="1" si="267"/>
        <v/>
      </c>
      <c r="DQ577" s="673" t="str">
        <f ca="1">IF($DP577="","",VLOOKUP(DP577,Invoer!$F$15:$AU$1999,2,FALSE))</f>
        <v/>
      </c>
      <c r="DR577" s="599" t="str">
        <f t="shared" ca="1" si="268"/>
        <v/>
      </c>
      <c r="DS577" s="599" t="str">
        <f ca="1">IF($DP577="","",VLOOKUP(DP577,Invoer!$F$15:$AU$1999,3,FALSE))</f>
        <v/>
      </c>
      <c r="DT577" s="599" t="str">
        <f ca="1">IF($DP577="","",IF(DS577&lt;&gt;"Liq","",VLOOKUP(DP577,Invoer!$F$15:$AU$1999,4,FALSE)))</f>
        <v/>
      </c>
      <c r="DU577" s="599" t="str">
        <f ca="1">IF($DP577="","",VLOOKUP(DP577,Invoer!$F$15:$AU$1999,5,FALSE))</f>
        <v/>
      </c>
      <c r="DV577" s="599" t="str">
        <f ca="1">IF($DP577="","",VLOOKUP(DP577,Invoer!$F$15:$AU$1999,6,FALSE))</f>
        <v/>
      </c>
      <c r="DW577" s="599" t="str">
        <f ca="1">IF($DP577="","",VLOOKUP(DP577,Invoer!$F$15:$AU$1999,9,FALSE))</f>
        <v/>
      </c>
      <c r="DX577" s="599" t="str">
        <f ca="1">IF($DP577="","",VLOOKUP(DP577,Invoer!$F$15:$AU$1999,10,FALSE))</f>
        <v/>
      </c>
      <c r="DY577" s="595" t="str">
        <f ca="1">IF($DP577="","",VLOOKUP(DP577,Invoer!$F$15:$AU$1999,11,FALSE))</f>
        <v/>
      </c>
      <c r="DZ577" s="662" t="str">
        <f ca="1">IF($DP577="","",IF($DN$4&gt;2,"",VLOOKUP(DP577,Invoer!CQ:CS,3,FALSE)))</f>
        <v/>
      </c>
      <c r="EA577" s="541" t="str">
        <f ca="1">IF($DP577="","",IF(ISERROR(DQ577),0,IF($DN$4&lt;3,"",VLOOKUP(DP577,Invoer!$F$15:$AU$1999,15,FALSE))))</f>
        <v/>
      </c>
      <c r="EB577" s="595" t="str">
        <f ca="1">IF($DP577="","",IF($DN$4&lt;3,"",VLOOKUP(DP577,Invoer!$F$15:$AU$1999,19,FALSE)))</f>
        <v/>
      </c>
      <c r="EC577" s="541" t="str">
        <f ca="1">IF($DP577="","",IF(ISERROR(DQ577),0,IF($DN$4&lt;3,"",VLOOKUP(DP577,Invoer!$F$15:$AU$1999,24,FALSE))))</f>
        <v/>
      </c>
      <c r="ED577" s="541" t="str">
        <f ca="1">IF($DP577="","",IF(ISERROR(DQ577),0,IF($DN$4&lt;3,"",VLOOKUP(DP577,Invoer!$F$15:$AU$1999,17,FALSE))))</f>
        <v/>
      </c>
      <c r="EH577" s="89" t="e">
        <f ca="1">Invoer!CP582</f>
        <v>#N/A</v>
      </c>
      <c r="EI577" s="599" t="str">
        <f t="shared" ca="1" si="269"/>
        <v/>
      </c>
      <c r="EJ577" s="673" t="str">
        <f ca="1">IF(EI577="","",VLOOKUP(EI577,Invoer!$F$15:$AU$1999,2,FALSE))</f>
        <v/>
      </c>
      <c r="EK577" s="599" t="str">
        <f t="shared" ca="1" si="270"/>
        <v/>
      </c>
      <c r="EL577" s="599" t="str">
        <f ca="1">IF($EI577="","",VLOOKUP(EI577,Invoer!$F$15:$AU$1999,3,FALSE))</f>
        <v/>
      </c>
      <c r="EM577" s="599" t="str">
        <f ca="1">IF($EI577="","",IF(EL577&lt;&gt;"Liq","",VLOOKUP(EI577,Invoer!$F$15:$AU$1999,4,FALSE)))</f>
        <v/>
      </c>
      <c r="EN577" s="599" t="str">
        <f ca="1">IF($EI577="","",VLOOKUP(EI577,Invoer!$F$15:$AU$1999,6,FALSE))</f>
        <v/>
      </c>
      <c r="EO577" s="599" t="str">
        <f ca="1">IF(EI577="","",VLOOKUP(EI577,Invoer!$F$15:$AU$1999,9,FALSE))</f>
        <v/>
      </c>
      <c r="EP577" s="599" t="str">
        <f ca="1">IF(EI577="","",VLOOKUP(EI577,Invoer!$F$15:$AU$1999,10,FALSE))</f>
        <v/>
      </c>
      <c r="EQ577" s="599" t="str">
        <f ca="1">IF(EI577="","",VLOOKUP(EI577,Invoer!$F$15:$AU$1999,11,FALSE))</f>
        <v/>
      </c>
      <c r="ER577" s="662" t="str">
        <f ca="1">IF(EI577="","",VLOOKUP(EI577,Invoer!CQ:CS,3,FALSE))</f>
        <v/>
      </c>
      <c r="ES577" s="662" t="str">
        <f t="shared" ca="1" si="271"/>
        <v/>
      </c>
      <c r="ET577" s="513" t="str">
        <f t="shared" ca="1" si="272"/>
        <v/>
      </c>
      <c r="EU577" s="112" t="str">
        <f t="shared" ca="1" si="273"/>
        <v/>
      </c>
      <c r="EV577" s="83" t="s">
        <v>160</v>
      </c>
      <c r="EW577" s="682" t="str">
        <f t="shared" ca="1" si="274"/>
        <v/>
      </c>
      <c r="EX577" s="662" t="str">
        <f t="shared" ca="1" si="275"/>
        <v/>
      </c>
      <c r="EY577"/>
      <c r="EZ577" s="56" t="e">
        <f t="shared" ca="1" si="283"/>
        <v>#VALUE!</v>
      </c>
      <c r="FA577" s="56" t="e">
        <f t="shared" ca="1" si="284"/>
        <v>#VALUE!</v>
      </c>
      <c r="FE577"/>
      <c r="FI577"/>
      <c r="FJ577"/>
    </row>
    <row r="578" spans="29:166" ht="12" customHeight="1" x14ac:dyDescent="0.2">
      <c r="AC578" s="435" t="str">
        <f>IF($AC$7&lt;3,Invoer!DR583,IF($AC$7=3,Invoer!BT583,"x"))</f>
        <v>x</v>
      </c>
      <c r="AD578" s="599" t="str">
        <f t="shared" si="276"/>
        <v/>
      </c>
      <c r="AE578" s="673" t="str">
        <f>IF($AD578="","",VLOOKUP(AD578,Invoer!$F$15:$AU$1999,2,FALSE))</f>
        <v/>
      </c>
      <c r="AF578" s="599" t="str">
        <f t="shared" si="277"/>
        <v/>
      </c>
      <c r="AG578" s="599" t="str">
        <f>IF($AD578="","",VLOOKUP(AD578,Invoer!$F$15:$AU$1999,3,FALSE))</f>
        <v/>
      </c>
      <c r="AH578" s="599" t="str">
        <f>IF($AD578="","",IF(AG578&lt;&gt;"Liq","",VLOOKUP(AD578,Invoer!$F$15:$AU$1999,4,FALSE)))</f>
        <v/>
      </c>
      <c r="AI578" s="677" t="str">
        <f>IF($AD578="","",VLOOKUP(AD578,Invoer!$F$15:$AU$1999,5,FALSE))</f>
        <v/>
      </c>
      <c r="AJ578" s="599" t="str">
        <f>IF($AD578="","",VLOOKUP(AD578,Invoer!$F$15:$AU$1999,6,FALSE))</f>
        <v/>
      </c>
      <c r="AK578" s="599" t="str">
        <f>IF($AD578="","",VLOOKUP(AD578,Invoer!$F$15:$AU$1999,9,FALSE))</f>
        <v/>
      </c>
      <c r="AL578" s="599" t="str">
        <f>IF($AD578="","",VLOOKUP(AD578,Invoer!$F$15:$AU$1999,10,FALSE))</f>
        <v/>
      </c>
      <c r="AM578" s="599" t="str">
        <f>IF($AD578="","",VLOOKUP(AD578,Invoer!$F$15:$BB$1999,14,FALSE))</f>
        <v/>
      </c>
      <c r="AN578" s="599" t="str">
        <f>IF($AD578="","",VLOOKUP(AD578,Invoer!$F$15:$AU$1999,11,FALSE))</f>
        <v/>
      </c>
      <c r="AO578" s="662" t="str">
        <f>IF($AD578="","",VLOOKUP(AD578,Invoer!$F$15:$AU$1999,15,FALSE))</f>
        <v/>
      </c>
      <c r="AP578" s="599" t="str">
        <f>IF($AD578="","",VLOOKUP(AD578,Invoer!$F$15:$AU$1999,19,FALSE))</f>
        <v/>
      </c>
      <c r="AQ578" s="662" t="str">
        <f>IF($AD578="","",VLOOKUP(AD578,Invoer!$F$15:$AU$1999,24,FALSE))</f>
        <v/>
      </c>
      <c r="AR578" s="662" t="str">
        <f>IF($AD578="","",VLOOKUP(AD578,Invoer!$F$15:$AU$1999,17,FALSE))</f>
        <v/>
      </c>
      <c r="AS578" s="678" t="str">
        <f t="shared" si="285"/>
        <v/>
      </c>
      <c r="AT578" s="676" t="str">
        <f t="shared" si="265"/>
        <v/>
      </c>
      <c r="AU578" s="77" t="e">
        <f t="shared" si="266"/>
        <v>#VALUE!</v>
      </c>
      <c r="AW578" s="57"/>
      <c r="AX578" s="57"/>
      <c r="BA578" s="83" t="e">
        <f ca="1">Invoer!DW583</f>
        <v>#N/A</v>
      </c>
      <c r="BB578" s="599" t="str">
        <f t="shared" ca="1" si="278"/>
        <v/>
      </c>
      <c r="BC578" s="673" t="str">
        <f ca="1">IF($BB578="","",VLOOKUP(BB578,Invoer!$F$15:$AU$1999,2,FALSE))</f>
        <v/>
      </c>
      <c r="BD578" s="599" t="str">
        <f t="shared" ca="1" si="279"/>
        <v/>
      </c>
      <c r="BE578" s="599" t="str">
        <f ca="1">IF($BB578="","",VLOOKUP(BB578,Invoer!$F$15:$AU$1999,5,FALSE))</f>
        <v/>
      </c>
      <c r="BF578" s="599" t="str">
        <f ca="1">IF($BB578="","",VLOOKUP(BB578,Invoer!$F$15:$AU$1999,6,FALSE))</f>
        <v/>
      </c>
      <c r="BG578" s="599" t="str">
        <f ca="1">IF($BB578="","",VLOOKUP(BB578,Invoer!$F$15:$AU$1999,9,FALSE))</f>
        <v/>
      </c>
      <c r="BH578" s="599" t="str">
        <f ca="1">IF($BB578="","",VLOOKUP(BB578,Invoer!$F$15:$AU$1999,10,FALSE))</f>
        <v/>
      </c>
      <c r="BI578" s="599" t="str">
        <f ca="1">IF($BB578="","",VLOOKUP(BB578,Invoer!$F$15:$BB$1999,14,FALSE))</f>
        <v/>
      </c>
      <c r="BJ578" s="599" t="str">
        <f ca="1">IF($BB578="","",VLOOKUP(BB578,Invoer!$F$15:$AU$1999,11,FALSE))</f>
        <v/>
      </c>
      <c r="BK578" s="662" t="str">
        <f t="shared" ca="1" si="280"/>
        <v/>
      </c>
      <c r="BL578" s="662" t="str">
        <f t="shared" ca="1" si="281"/>
        <v/>
      </c>
      <c r="BM578" s="679" t="str">
        <f t="shared" ca="1" si="282"/>
        <v/>
      </c>
      <c r="BN578" s="662" t="str">
        <f t="shared" ca="1" si="288"/>
        <v/>
      </c>
      <c r="BO578" s="662" t="str">
        <f ca="1">IF($BB578="","",VLOOKUP(BB578,Invoer!$F$15:$AU$1999,15,FALSE))</f>
        <v/>
      </c>
      <c r="BP578" s="662" t="str">
        <f ca="1">IF($BB578="","",VLOOKUP(BB578,Invoer!$F$15:$AU$1999,24,FALSE))</f>
        <v/>
      </c>
      <c r="BQ578" s="662" t="str">
        <f ca="1">IF($BB578="","",VLOOKUP(BB578,Invoer!$F$15:$AU$1999,17,FALSE))</f>
        <v/>
      </c>
      <c r="BS578" s="73" t="e">
        <f t="shared" ca="1" si="286"/>
        <v>#VALUE!</v>
      </c>
      <c r="BT578" s="57" t="str">
        <f t="shared" ca="1" si="287"/>
        <v/>
      </c>
      <c r="DO578" s="61" t="e">
        <f ca="1">IF($DN$4&lt;3,Invoer!EB583,Invoer!EA583)</f>
        <v>#N/A</v>
      </c>
      <c r="DP578" s="599" t="str">
        <f t="shared" ca="1" si="267"/>
        <v/>
      </c>
      <c r="DQ578" s="673" t="str">
        <f ca="1">IF($DP578="","",VLOOKUP(DP578,Invoer!$F$15:$AU$1999,2,FALSE))</f>
        <v/>
      </c>
      <c r="DR578" s="599" t="str">
        <f t="shared" ca="1" si="268"/>
        <v/>
      </c>
      <c r="DS578" s="599" t="str">
        <f ca="1">IF($DP578="","",VLOOKUP(DP578,Invoer!$F$15:$AU$1999,3,FALSE))</f>
        <v/>
      </c>
      <c r="DT578" s="599" t="str">
        <f ca="1">IF($DP578="","",IF(DS578&lt;&gt;"Liq","",VLOOKUP(DP578,Invoer!$F$15:$AU$1999,4,FALSE)))</f>
        <v/>
      </c>
      <c r="DU578" s="599" t="str">
        <f ca="1">IF($DP578="","",VLOOKUP(DP578,Invoer!$F$15:$AU$1999,5,FALSE))</f>
        <v/>
      </c>
      <c r="DV578" s="599" t="str">
        <f ca="1">IF($DP578="","",VLOOKUP(DP578,Invoer!$F$15:$AU$1999,6,FALSE))</f>
        <v/>
      </c>
      <c r="DW578" s="599" t="str">
        <f ca="1">IF($DP578="","",VLOOKUP(DP578,Invoer!$F$15:$AU$1999,9,FALSE))</f>
        <v/>
      </c>
      <c r="DX578" s="599" t="str">
        <f ca="1">IF($DP578="","",VLOOKUP(DP578,Invoer!$F$15:$AU$1999,10,FALSE))</f>
        <v/>
      </c>
      <c r="DY578" s="595" t="str">
        <f ca="1">IF($DP578="","",VLOOKUP(DP578,Invoer!$F$15:$AU$1999,11,FALSE))</f>
        <v/>
      </c>
      <c r="DZ578" s="662" t="str">
        <f ca="1">IF($DP578="","",IF($DN$4&gt;2,"",VLOOKUP(DP578,Invoer!CQ:CS,3,FALSE)))</f>
        <v/>
      </c>
      <c r="EA578" s="541" t="str">
        <f ca="1">IF($DP578="","",IF(ISERROR(DQ578),0,IF($DN$4&lt;3,"",VLOOKUP(DP578,Invoer!$F$15:$AU$1999,15,FALSE))))</f>
        <v/>
      </c>
      <c r="EB578" s="595" t="str">
        <f ca="1">IF($DP578="","",IF($DN$4&lt;3,"",VLOOKUP(DP578,Invoer!$F$15:$AU$1999,19,FALSE)))</f>
        <v/>
      </c>
      <c r="EC578" s="541" t="str">
        <f ca="1">IF($DP578="","",IF(ISERROR(DQ578),0,IF($DN$4&lt;3,"",VLOOKUP(DP578,Invoer!$F$15:$AU$1999,24,FALSE))))</f>
        <v/>
      </c>
      <c r="ED578" s="541" t="str">
        <f ca="1">IF($DP578="","",IF(ISERROR(DQ578),0,IF($DN$4&lt;3,"",VLOOKUP(DP578,Invoer!$F$15:$AU$1999,17,FALSE))))</f>
        <v/>
      </c>
      <c r="EH578" s="89" t="e">
        <f ca="1">Invoer!CP583</f>
        <v>#N/A</v>
      </c>
      <c r="EI578" s="599" t="str">
        <f t="shared" ca="1" si="269"/>
        <v/>
      </c>
      <c r="EJ578" s="673" t="str">
        <f ca="1">IF(EI578="","",VLOOKUP(EI578,Invoer!$F$15:$AU$1999,2,FALSE))</f>
        <v/>
      </c>
      <c r="EK578" s="599" t="str">
        <f t="shared" ca="1" si="270"/>
        <v/>
      </c>
      <c r="EL578" s="599" t="str">
        <f ca="1">IF($EI578="","",VLOOKUP(EI578,Invoer!$F$15:$AU$1999,3,FALSE))</f>
        <v/>
      </c>
      <c r="EM578" s="599" t="str">
        <f ca="1">IF($EI578="","",IF(EL578&lt;&gt;"Liq","",VLOOKUP(EI578,Invoer!$F$15:$AU$1999,4,FALSE)))</f>
        <v/>
      </c>
      <c r="EN578" s="599" t="str">
        <f ca="1">IF($EI578="","",VLOOKUP(EI578,Invoer!$F$15:$AU$1999,6,FALSE))</f>
        <v/>
      </c>
      <c r="EO578" s="599" t="str">
        <f ca="1">IF(EI578="","",VLOOKUP(EI578,Invoer!$F$15:$AU$1999,9,FALSE))</f>
        <v/>
      </c>
      <c r="EP578" s="599" t="str">
        <f ca="1">IF(EI578="","",VLOOKUP(EI578,Invoer!$F$15:$AU$1999,10,FALSE))</f>
        <v/>
      </c>
      <c r="EQ578" s="599" t="str">
        <f ca="1">IF(EI578="","",VLOOKUP(EI578,Invoer!$F$15:$AU$1999,11,FALSE))</f>
        <v/>
      </c>
      <c r="ER578" s="662" t="str">
        <f ca="1">IF(EI578="","",VLOOKUP(EI578,Invoer!CQ:CS,3,FALSE))</f>
        <v/>
      </c>
      <c r="ES578" s="662" t="str">
        <f t="shared" ca="1" si="271"/>
        <v/>
      </c>
      <c r="ET578" s="513" t="str">
        <f t="shared" ca="1" si="272"/>
        <v/>
      </c>
      <c r="EU578" s="112" t="str">
        <f t="shared" ca="1" si="273"/>
        <v/>
      </c>
      <c r="EV578" s="83" t="s">
        <v>160</v>
      </c>
      <c r="EW578" s="682" t="str">
        <f t="shared" ca="1" si="274"/>
        <v/>
      </c>
      <c r="EX578" s="662" t="str">
        <f t="shared" ca="1" si="275"/>
        <v/>
      </c>
      <c r="EY578"/>
      <c r="EZ578" s="56" t="e">
        <f t="shared" ca="1" si="283"/>
        <v>#VALUE!</v>
      </c>
      <c r="FA578" s="56" t="e">
        <f t="shared" ca="1" si="284"/>
        <v>#VALUE!</v>
      </c>
      <c r="FE578"/>
      <c r="FI578"/>
      <c r="FJ578"/>
    </row>
    <row r="579" spans="29:166" ht="12" customHeight="1" x14ac:dyDescent="0.2">
      <c r="AC579" s="435" t="str">
        <f>IF($AC$7&lt;3,Invoer!DR584,IF($AC$7=3,Invoer!BT584,"x"))</f>
        <v>x</v>
      </c>
      <c r="AD579" s="599" t="str">
        <f t="shared" si="276"/>
        <v/>
      </c>
      <c r="AE579" s="673" t="str">
        <f>IF($AD579="","",VLOOKUP(AD579,Invoer!$F$15:$AU$1999,2,FALSE))</f>
        <v/>
      </c>
      <c r="AF579" s="599" t="str">
        <f t="shared" si="277"/>
        <v/>
      </c>
      <c r="AG579" s="599" t="str">
        <f>IF($AD579="","",VLOOKUP(AD579,Invoer!$F$15:$AU$1999,3,FALSE))</f>
        <v/>
      </c>
      <c r="AH579" s="599" t="str">
        <f>IF($AD579="","",IF(AG579&lt;&gt;"Liq","",VLOOKUP(AD579,Invoer!$F$15:$AU$1999,4,FALSE)))</f>
        <v/>
      </c>
      <c r="AI579" s="677" t="str">
        <f>IF($AD579="","",VLOOKUP(AD579,Invoer!$F$15:$AU$1999,5,FALSE))</f>
        <v/>
      </c>
      <c r="AJ579" s="599" t="str">
        <f>IF($AD579="","",VLOOKUP(AD579,Invoer!$F$15:$AU$1999,6,FALSE))</f>
        <v/>
      </c>
      <c r="AK579" s="599" t="str">
        <f>IF($AD579="","",VLOOKUP(AD579,Invoer!$F$15:$AU$1999,9,FALSE))</f>
        <v/>
      </c>
      <c r="AL579" s="599" t="str">
        <f>IF($AD579="","",VLOOKUP(AD579,Invoer!$F$15:$AU$1999,10,FALSE))</f>
        <v/>
      </c>
      <c r="AM579" s="599" t="str">
        <f>IF($AD579="","",VLOOKUP(AD579,Invoer!$F$15:$BB$1999,14,FALSE))</f>
        <v/>
      </c>
      <c r="AN579" s="599" t="str">
        <f>IF($AD579="","",VLOOKUP(AD579,Invoer!$F$15:$AU$1999,11,FALSE))</f>
        <v/>
      </c>
      <c r="AO579" s="662" t="str">
        <f>IF($AD579="","",VLOOKUP(AD579,Invoer!$F$15:$AU$1999,15,FALSE))</f>
        <v/>
      </c>
      <c r="AP579" s="599" t="str">
        <f>IF($AD579="","",VLOOKUP(AD579,Invoer!$F$15:$AU$1999,19,FALSE))</f>
        <v/>
      </c>
      <c r="AQ579" s="662" t="str">
        <f>IF($AD579="","",VLOOKUP(AD579,Invoer!$F$15:$AU$1999,24,FALSE))</f>
        <v/>
      </c>
      <c r="AR579" s="662" t="str">
        <f>IF($AD579="","",VLOOKUP(AD579,Invoer!$F$15:$AU$1999,17,FALSE))</f>
        <v/>
      </c>
      <c r="AS579" s="678" t="str">
        <f t="shared" si="285"/>
        <v/>
      </c>
      <c r="AT579" s="676" t="str">
        <f t="shared" si="265"/>
        <v/>
      </c>
      <c r="AU579" s="77" t="e">
        <f t="shared" si="266"/>
        <v>#VALUE!</v>
      </c>
      <c r="AW579" s="57"/>
      <c r="AX579" s="57"/>
      <c r="BA579" s="83" t="e">
        <f ca="1">Invoer!DW584</f>
        <v>#N/A</v>
      </c>
      <c r="BB579" s="599" t="str">
        <f t="shared" ca="1" si="278"/>
        <v/>
      </c>
      <c r="BC579" s="673" t="str">
        <f ca="1">IF($BB579="","",VLOOKUP(BB579,Invoer!$F$15:$AU$1999,2,FALSE))</f>
        <v/>
      </c>
      <c r="BD579" s="599" t="str">
        <f t="shared" ca="1" si="279"/>
        <v/>
      </c>
      <c r="BE579" s="599" t="str">
        <f ca="1">IF($BB579="","",VLOOKUP(BB579,Invoer!$F$15:$AU$1999,5,FALSE))</f>
        <v/>
      </c>
      <c r="BF579" s="599" t="str">
        <f ca="1">IF($BB579="","",VLOOKUP(BB579,Invoer!$F$15:$AU$1999,6,FALSE))</f>
        <v/>
      </c>
      <c r="BG579" s="599" t="str">
        <f ca="1">IF($BB579="","",VLOOKUP(BB579,Invoer!$F$15:$AU$1999,9,FALSE))</f>
        <v/>
      </c>
      <c r="BH579" s="599" t="str">
        <f ca="1">IF($BB579="","",VLOOKUP(BB579,Invoer!$F$15:$AU$1999,10,FALSE))</f>
        <v/>
      </c>
      <c r="BI579" s="599" t="str">
        <f ca="1">IF($BB579="","",VLOOKUP(BB579,Invoer!$F$15:$BB$1999,14,FALSE))</f>
        <v/>
      </c>
      <c r="BJ579" s="599" t="str">
        <f ca="1">IF($BB579="","",VLOOKUP(BB579,Invoer!$F$15:$AU$1999,11,FALSE))</f>
        <v/>
      </c>
      <c r="BK579" s="662" t="str">
        <f t="shared" ca="1" si="280"/>
        <v/>
      </c>
      <c r="BL579" s="662" t="str">
        <f t="shared" ca="1" si="281"/>
        <v/>
      </c>
      <c r="BM579" s="679" t="str">
        <f t="shared" ca="1" si="282"/>
        <v/>
      </c>
      <c r="BN579" s="662" t="str">
        <f t="shared" ca="1" si="288"/>
        <v/>
      </c>
      <c r="BO579" s="662" t="str">
        <f ca="1">IF($BB579="","",VLOOKUP(BB579,Invoer!$F$15:$AU$1999,15,FALSE))</f>
        <v/>
      </c>
      <c r="BP579" s="662" t="str">
        <f ca="1">IF($BB579="","",VLOOKUP(BB579,Invoer!$F$15:$AU$1999,24,FALSE))</f>
        <v/>
      </c>
      <c r="BQ579" s="662" t="str">
        <f ca="1">IF($BB579="","",VLOOKUP(BB579,Invoer!$F$15:$AU$1999,17,FALSE))</f>
        <v/>
      </c>
      <c r="BS579" s="73" t="e">
        <f t="shared" ca="1" si="286"/>
        <v>#VALUE!</v>
      </c>
      <c r="BT579" s="57" t="str">
        <f t="shared" ca="1" si="287"/>
        <v/>
      </c>
      <c r="DO579" s="61" t="e">
        <f ca="1">IF($DN$4&lt;3,Invoer!EB584,Invoer!EA584)</f>
        <v>#N/A</v>
      </c>
      <c r="DP579" s="599" t="str">
        <f t="shared" ca="1" si="267"/>
        <v/>
      </c>
      <c r="DQ579" s="673" t="str">
        <f ca="1">IF($DP579="","",VLOOKUP(DP579,Invoer!$F$15:$AU$1999,2,FALSE))</f>
        <v/>
      </c>
      <c r="DR579" s="599" t="str">
        <f t="shared" ca="1" si="268"/>
        <v/>
      </c>
      <c r="DS579" s="599" t="str">
        <f ca="1">IF($DP579="","",VLOOKUP(DP579,Invoer!$F$15:$AU$1999,3,FALSE))</f>
        <v/>
      </c>
      <c r="DT579" s="599" t="str">
        <f ca="1">IF($DP579="","",IF(DS579&lt;&gt;"Liq","",VLOOKUP(DP579,Invoer!$F$15:$AU$1999,4,FALSE)))</f>
        <v/>
      </c>
      <c r="DU579" s="599" t="str">
        <f ca="1">IF($DP579="","",VLOOKUP(DP579,Invoer!$F$15:$AU$1999,5,FALSE))</f>
        <v/>
      </c>
      <c r="DV579" s="599" t="str">
        <f ca="1">IF($DP579="","",VLOOKUP(DP579,Invoer!$F$15:$AU$1999,6,FALSE))</f>
        <v/>
      </c>
      <c r="DW579" s="599" t="str">
        <f ca="1">IF($DP579="","",VLOOKUP(DP579,Invoer!$F$15:$AU$1999,9,FALSE))</f>
        <v/>
      </c>
      <c r="DX579" s="599" t="str">
        <f ca="1">IF($DP579="","",VLOOKUP(DP579,Invoer!$F$15:$AU$1999,10,FALSE))</f>
        <v/>
      </c>
      <c r="DY579" s="595" t="str">
        <f ca="1">IF($DP579="","",VLOOKUP(DP579,Invoer!$F$15:$AU$1999,11,FALSE))</f>
        <v/>
      </c>
      <c r="DZ579" s="662" t="str">
        <f ca="1">IF($DP579="","",IF($DN$4&gt;2,"",VLOOKUP(DP579,Invoer!CQ:CS,3,FALSE)))</f>
        <v/>
      </c>
      <c r="EA579" s="541" t="str">
        <f ca="1">IF($DP579="","",IF(ISERROR(DQ579),0,IF($DN$4&lt;3,"",VLOOKUP(DP579,Invoer!$F$15:$AU$1999,15,FALSE))))</f>
        <v/>
      </c>
      <c r="EB579" s="595" t="str">
        <f ca="1">IF($DP579="","",IF($DN$4&lt;3,"",VLOOKUP(DP579,Invoer!$F$15:$AU$1999,19,FALSE)))</f>
        <v/>
      </c>
      <c r="EC579" s="541" t="str">
        <f ca="1">IF($DP579="","",IF(ISERROR(DQ579),0,IF($DN$4&lt;3,"",VLOOKUP(DP579,Invoer!$F$15:$AU$1999,24,FALSE))))</f>
        <v/>
      </c>
      <c r="ED579" s="541" t="str">
        <f ca="1">IF($DP579="","",IF(ISERROR(DQ579),0,IF($DN$4&lt;3,"",VLOOKUP(DP579,Invoer!$F$15:$AU$1999,17,FALSE))))</f>
        <v/>
      </c>
      <c r="EH579" s="89" t="e">
        <f ca="1">Invoer!CP584</f>
        <v>#N/A</v>
      </c>
      <c r="EI579" s="599" t="str">
        <f t="shared" ca="1" si="269"/>
        <v/>
      </c>
      <c r="EJ579" s="673" t="str">
        <f ca="1">IF(EI579="","",VLOOKUP(EI579,Invoer!$F$15:$AU$1999,2,FALSE))</f>
        <v/>
      </c>
      <c r="EK579" s="599" t="str">
        <f t="shared" ca="1" si="270"/>
        <v/>
      </c>
      <c r="EL579" s="599" t="str">
        <f ca="1">IF($EI579="","",VLOOKUP(EI579,Invoer!$F$15:$AU$1999,3,FALSE))</f>
        <v/>
      </c>
      <c r="EM579" s="599" t="str">
        <f ca="1">IF($EI579="","",IF(EL579&lt;&gt;"Liq","",VLOOKUP(EI579,Invoer!$F$15:$AU$1999,4,FALSE)))</f>
        <v/>
      </c>
      <c r="EN579" s="599" t="str">
        <f ca="1">IF($EI579="","",VLOOKUP(EI579,Invoer!$F$15:$AU$1999,6,FALSE))</f>
        <v/>
      </c>
      <c r="EO579" s="599" t="str">
        <f ca="1">IF(EI579="","",VLOOKUP(EI579,Invoer!$F$15:$AU$1999,9,FALSE))</f>
        <v/>
      </c>
      <c r="EP579" s="599" t="str">
        <f ca="1">IF(EI579="","",VLOOKUP(EI579,Invoer!$F$15:$AU$1999,10,FALSE))</f>
        <v/>
      </c>
      <c r="EQ579" s="599" t="str">
        <f ca="1">IF(EI579="","",VLOOKUP(EI579,Invoer!$F$15:$AU$1999,11,FALSE))</f>
        <v/>
      </c>
      <c r="ER579" s="662" t="str">
        <f ca="1">IF(EI579="","",VLOOKUP(EI579,Invoer!CQ:CS,3,FALSE))</f>
        <v/>
      </c>
      <c r="ES579" s="662" t="str">
        <f t="shared" ca="1" si="271"/>
        <v/>
      </c>
      <c r="ET579" s="513" t="str">
        <f t="shared" ca="1" si="272"/>
        <v/>
      </c>
      <c r="EU579" s="112" t="str">
        <f t="shared" ca="1" si="273"/>
        <v/>
      </c>
      <c r="EV579" s="83" t="s">
        <v>160</v>
      </c>
      <c r="EW579" s="682" t="str">
        <f t="shared" ca="1" si="274"/>
        <v/>
      </c>
      <c r="EX579" s="662" t="str">
        <f t="shared" ca="1" si="275"/>
        <v/>
      </c>
      <c r="EY579"/>
      <c r="EZ579" s="56" t="e">
        <f t="shared" ca="1" si="283"/>
        <v>#VALUE!</v>
      </c>
      <c r="FA579" s="56" t="e">
        <f t="shared" ca="1" si="284"/>
        <v>#VALUE!</v>
      </c>
      <c r="FE579"/>
      <c r="FI579"/>
      <c r="FJ579"/>
    </row>
    <row r="580" spans="29:166" ht="12" customHeight="1" x14ac:dyDescent="0.2">
      <c r="AC580" s="435" t="str">
        <f>IF($AC$7&lt;3,Invoer!DR585,IF($AC$7=3,Invoer!BT585,"x"))</f>
        <v>x</v>
      </c>
      <c r="AD580" s="599" t="str">
        <f t="shared" si="276"/>
        <v/>
      </c>
      <c r="AE580" s="673" t="str">
        <f>IF($AD580="","",VLOOKUP(AD580,Invoer!$F$15:$AU$1999,2,FALSE))</f>
        <v/>
      </c>
      <c r="AF580" s="599" t="str">
        <f t="shared" si="277"/>
        <v/>
      </c>
      <c r="AG580" s="599" t="str">
        <f>IF($AD580="","",VLOOKUP(AD580,Invoer!$F$15:$AU$1999,3,FALSE))</f>
        <v/>
      </c>
      <c r="AH580" s="599" t="str">
        <f>IF($AD580="","",IF(AG580&lt;&gt;"Liq","",VLOOKUP(AD580,Invoer!$F$15:$AU$1999,4,FALSE)))</f>
        <v/>
      </c>
      <c r="AI580" s="677" t="str">
        <f>IF($AD580="","",VLOOKUP(AD580,Invoer!$F$15:$AU$1999,5,FALSE))</f>
        <v/>
      </c>
      <c r="AJ580" s="599" t="str">
        <f>IF($AD580="","",VLOOKUP(AD580,Invoer!$F$15:$AU$1999,6,FALSE))</f>
        <v/>
      </c>
      <c r="AK580" s="599" t="str">
        <f>IF($AD580="","",VLOOKUP(AD580,Invoer!$F$15:$AU$1999,9,FALSE))</f>
        <v/>
      </c>
      <c r="AL580" s="599" t="str">
        <f>IF($AD580="","",VLOOKUP(AD580,Invoer!$F$15:$AU$1999,10,FALSE))</f>
        <v/>
      </c>
      <c r="AM580" s="599" t="str">
        <f>IF($AD580="","",VLOOKUP(AD580,Invoer!$F$15:$BB$1999,14,FALSE))</f>
        <v/>
      </c>
      <c r="AN580" s="599" t="str">
        <f>IF($AD580="","",VLOOKUP(AD580,Invoer!$F$15:$AU$1999,11,FALSE))</f>
        <v/>
      </c>
      <c r="AO580" s="662" t="str">
        <f>IF($AD580="","",VLOOKUP(AD580,Invoer!$F$15:$AU$1999,15,FALSE))</f>
        <v/>
      </c>
      <c r="AP580" s="599" t="str">
        <f>IF($AD580="","",VLOOKUP(AD580,Invoer!$F$15:$AU$1999,19,FALSE))</f>
        <v/>
      </c>
      <c r="AQ580" s="662" t="str">
        <f>IF($AD580="","",VLOOKUP(AD580,Invoer!$F$15:$AU$1999,24,FALSE))</f>
        <v/>
      </c>
      <c r="AR580" s="662" t="str">
        <f>IF($AD580="","",VLOOKUP(AD580,Invoer!$F$15:$AU$1999,17,FALSE))</f>
        <v/>
      </c>
      <c r="AS580" s="678" t="str">
        <f t="shared" si="285"/>
        <v/>
      </c>
      <c r="AT580" s="676" t="str">
        <f t="shared" si="265"/>
        <v/>
      </c>
      <c r="AU580" s="77" t="e">
        <f t="shared" si="266"/>
        <v>#VALUE!</v>
      </c>
      <c r="AW580" s="57"/>
      <c r="AX580" s="57"/>
      <c r="BA580" s="83" t="e">
        <f ca="1">Invoer!DW585</f>
        <v>#N/A</v>
      </c>
      <c r="BB580" s="599" t="str">
        <f t="shared" ca="1" si="278"/>
        <v/>
      </c>
      <c r="BC580" s="673" t="str">
        <f ca="1">IF($BB580="","",VLOOKUP(BB580,Invoer!$F$15:$AU$1999,2,FALSE))</f>
        <v/>
      </c>
      <c r="BD580" s="599" t="str">
        <f t="shared" ca="1" si="279"/>
        <v/>
      </c>
      <c r="BE580" s="599" t="str">
        <f ca="1">IF($BB580="","",VLOOKUP(BB580,Invoer!$F$15:$AU$1999,5,FALSE))</f>
        <v/>
      </c>
      <c r="BF580" s="599" t="str">
        <f ca="1">IF($BB580="","",VLOOKUP(BB580,Invoer!$F$15:$AU$1999,6,FALSE))</f>
        <v/>
      </c>
      <c r="BG580" s="599" t="str">
        <f ca="1">IF($BB580="","",VLOOKUP(BB580,Invoer!$F$15:$AU$1999,9,FALSE))</f>
        <v/>
      </c>
      <c r="BH580" s="599" t="str">
        <f ca="1">IF($BB580="","",VLOOKUP(BB580,Invoer!$F$15:$AU$1999,10,FALSE))</f>
        <v/>
      </c>
      <c r="BI580" s="599" t="str">
        <f ca="1">IF($BB580="","",VLOOKUP(BB580,Invoer!$F$15:$BB$1999,14,FALSE))</f>
        <v/>
      </c>
      <c r="BJ580" s="599" t="str">
        <f ca="1">IF($BB580="","",VLOOKUP(BB580,Invoer!$F$15:$AU$1999,11,FALSE))</f>
        <v/>
      </c>
      <c r="BK580" s="662" t="str">
        <f t="shared" ca="1" si="280"/>
        <v/>
      </c>
      <c r="BL580" s="662" t="str">
        <f t="shared" ca="1" si="281"/>
        <v/>
      </c>
      <c r="BM580" s="679" t="str">
        <f t="shared" ca="1" si="282"/>
        <v/>
      </c>
      <c r="BN580" s="662" t="str">
        <f t="shared" ca="1" si="288"/>
        <v/>
      </c>
      <c r="BO580" s="662" t="str">
        <f ca="1">IF($BB580="","",VLOOKUP(BB580,Invoer!$F$15:$AU$1999,15,FALSE))</f>
        <v/>
      </c>
      <c r="BP580" s="662" t="str">
        <f ca="1">IF($BB580="","",VLOOKUP(BB580,Invoer!$F$15:$AU$1999,24,FALSE))</f>
        <v/>
      </c>
      <c r="BQ580" s="662" t="str">
        <f ca="1">IF($BB580="","",VLOOKUP(BB580,Invoer!$F$15:$AU$1999,17,FALSE))</f>
        <v/>
      </c>
      <c r="BS580" s="73" t="e">
        <f t="shared" ca="1" si="286"/>
        <v>#VALUE!</v>
      </c>
      <c r="BT580" s="57" t="str">
        <f t="shared" ca="1" si="287"/>
        <v/>
      </c>
      <c r="DO580" s="61" t="e">
        <f ca="1">IF($DN$4&lt;3,Invoer!EB585,Invoer!EA585)</f>
        <v>#N/A</v>
      </c>
      <c r="DP580" s="599" t="str">
        <f t="shared" ca="1" si="267"/>
        <v/>
      </c>
      <c r="DQ580" s="673" t="str">
        <f ca="1">IF($DP580="","",VLOOKUP(DP580,Invoer!$F$15:$AU$1999,2,FALSE))</f>
        <v/>
      </c>
      <c r="DR580" s="599" t="str">
        <f t="shared" ca="1" si="268"/>
        <v/>
      </c>
      <c r="DS580" s="599" t="str">
        <f ca="1">IF($DP580="","",VLOOKUP(DP580,Invoer!$F$15:$AU$1999,3,FALSE))</f>
        <v/>
      </c>
      <c r="DT580" s="599" t="str">
        <f ca="1">IF($DP580="","",IF(DS580&lt;&gt;"Liq","",VLOOKUP(DP580,Invoer!$F$15:$AU$1999,4,FALSE)))</f>
        <v/>
      </c>
      <c r="DU580" s="599" t="str">
        <f ca="1">IF($DP580="","",VLOOKUP(DP580,Invoer!$F$15:$AU$1999,5,FALSE))</f>
        <v/>
      </c>
      <c r="DV580" s="599" t="str">
        <f ca="1">IF($DP580="","",VLOOKUP(DP580,Invoer!$F$15:$AU$1999,6,FALSE))</f>
        <v/>
      </c>
      <c r="DW580" s="599" t="str">
        <f ca="1">IF($DP580="","",VLOOKUP(DP580,Invoer!$F$15:$AU$1999,9,FALSE))</f>
        <v/>
      </c>
      <c r="DX580" s="599" t="str">
        <f ca="1">IF($DP580="","",VLOOKUP(DP580,Invoer!$F$15:$AU$1999,10,FALSE))</f>
        <v/>
      </c>
      <c r="DY580" s="595" t="str">
        <f ca="1">IF($DP580="","",VLOOKUP(DP580,Invoer!$F$15:$AU$1999,11,FALSE))</f>
        <v/>
      </c>
      <c r="DZ580" s="662" t="str">
        <f ca="1">IF($DP580="","",IF($DN$4&gt;2,"",VLOOKUP(DP580,Invoer!CQ:CS,3,FALSE)))</f>
        <v/>
      </c>
      <c r="EA580" s="541" t="str">
        <f ca="1">IF($DP580="","",IF(ISERROR(DQ580),0,IF($DN$4&lt;3,"",VLOOKUP(DP580,Invoer!$F$15:$AU$1999,15,FALSE))))</f>
        <v/>
      </c>
      <c r="EB580" s="595" t="str">
        <f ca="1">IF($DP580="","",IF($DN$4&lt;3,"",VLOOKUP(DP580,Invoer!$F$15:$AU$1999,19,FALSE)))</f>
        <v/>
      </c>
      <c r="EC580" s="541" t="str">
        <f ca="1">IF($DP580="","",IF(ISERROR(DQ580),0,IF($DN$4&lt;3,"",VLOOKUP(DP580,Invoer!$F$15:$AU$1999,24,FALSE))))</f>
        <v/>
      </c>
      <c r="ED580" s="541" t="str">
        <f ca="1">IF($DP580="","",IF(ISERROR(DQ580),0,IF($DN$4&lt;3,"",VLOOKUP(DP580,Invoer!$F$15:$AU$1999,17,FALSE))))</f>
        <v/>
      </c>
      <c r="EH580" s="89" t="e">
        <f ca="1">Invoer!CP585</f>
        <v>#N/A</v>
      </c>
      <c r="EI580" s="599" t="str">
        <f t="shared" ca="1" si="269"/>
        <v/>
      </c>
      <c r="EJ580" s="673" t="str">
        <f ca="1">IF(EI580="","",VLOOKUP(EI580,Invoer!$F$15:$AU$1999,2,FALSE))</f>
        <v/>
      </c>
      <c r="EK580" s="599" t="str">
        <f t="shared" ca="1" si="270"/>
        <v/>
      </c>
      <c r="EL580" s="599" t="str">
        <f ca="1">IF($EI580="","",VLOOKUP(EI580,Invoer!$F$15:$AU$1999,3,FALSE))</f>
        <v/>
      </c>
      <c r="EM580" s="599" t="str">
        <f ca="1">IF($EI580="","",IF(EL580&lt;&gt;"Liq","",VLOOKUP(EI580,Invoer!$F$15:$AU$1999,4,FALSE)))</f>
        <v/>
      </c>
      <c r="EN580" s="599" t="str">
        <f ca="1">IF($EI580="","",VLOOKUP(EI580,Invoer!$F$15:$AU$1999,6,FALSE))</f>
        <v/>
      </c>
      <c r="EO580" s="599" t="str">
        <f ca="1">IF(EI580="","",VLOOKUP(EI580,Invoer!$F$15:$AU$1999,9,FALSE))</f>
        <v/>
      </c>
      <c r="EP580" s="599" t="str">
        <f ca="1">IF(EI580="","",VLOOKUP(EI580,Invoer!$F$15:$AU$1999,10,FALSE))</f>
        <v/>
      </c>
      <c r="EQ580" s="599" t="str">
        <f ca="1">IF(EI580="","",VLOOKUP(EI580,Invoer!$F$15:$AU$1999,11,FALSE))</f>
        <v/>
      </c>
      <c r="ER580" s="662" t="str">
        <f ca="1">IF(EI580="","",VLOOKUP(EI580,Invoer!CQ:CS,3,FALSE))</f>
        <v/>
      </c>
      <c r="ES580" s="662" t="str">
        <f t="shared" ca="1" si="271"/>
        <v/>
      </c>
      <c r="ET580" s="513" t="str">
        <f t="shared" ca="1" si="272"/>
        <v/>
      </c>
      <c r="EU580" s="112" t="str">
        <f t="shared" ca="1" si="273"/>
        <v/>
      </c>
      <c r="EV580" s="83" t="s">
        <v>160</v>
      </c>
      <c r="EW580" s="682" t="str">
        <f t="shared" ca="1" si="274"/>
        <v/>
      </c>
      <c r="EX580" s="662" t="str">
        <f t="shared" ca="1" si="275"/>
        <v/>
      </c>
      <c r="EY580"/>
      <c r="EZ580" s="56" t="e">
        <f t="shared" ca="1" si="283"/>
        <v>#VALUE!</v>
      </c>
      <c r="FA580" s="56" t="e">
        <f t="shared" ca="1" si="284"/>
        <v>#VALUE!</v>
      </c>
      <c r="FE580"/>
      <c r="FI580"/>
      <c r="FJ580"/>
    </row>
    <row r="581" spans="29:166" ht="12" customHeight="1" x14ac:dyDescent="0.2">
      <c r="AC581" s="435" t="str">
        <f>IF($AC$7&lt;3,Invoer!DR586,IF($AC$7=3,Invoer!BT586,"x"))</f>
        <v>x</v>
      </c>
      <c r="AD581" s="599" t="str">
        <f t="shared" si="276"/>
        <v/>
      </c>
      <c r="AE581" s="673" t="str">
        <f>IF($AD581="","",VLOOKUP(AD581,Invoer!$F$15:$AU$1999,2,FALSE))</f>
        <v/>
      </c>
      <c r="AF581" s="599" t="str">
        <f t="shared" si="277"/>
        <v/>
      </c>
      <c r="AG581" s="599" t="str">
        <f>IF($AD581="","",VLOOKUP(AD581,Invoer!$F$15:$AU$1999,3,FALSE))</f>
        <v/>
      </c>
      <c r="AH581" s="599" t="str">
        <f>IF($AD581="","",IF(AG581&lt;&gt;"Liq","",VLOOKUP(AD581,Invoer!$F$15:$AU$1999,4,FALSE)))</f>
        <v/>
      </c>
      <c r="AI581" s="677" t="str">
        <f>IF($AD581="","",VLOOKUP(AD581,Invoer!$F$15:$AU$1999,5,FALSE))</f>
        <v/>
      </c>
      <c r="AJ581" s="599" t="str">
        <f>IF($AD581="","",VLOOKUP(AD581,Invoer!$F$15:$AU$1999,6,FALSE))</f>
        <v/>
      </c>
      <c r="AK581" s="599" t="str">
        <f>IF($AD581="","",VLOOKUP(AD581,Invoer!$F$15:$AU$1999,9,FALSE))</f>
        <v/>
      </c>
      <c r="AL581" s="599" t="str">
        <f>IF($AD581="","",VLOOKUP(AD581,Invoer!$F$15:$AU$1999,10,FALSE))</f>
        <v/>
      </c>
      <c r="AM581" s="599" t="str">
        <f>IF($AD581="","",VLOOKUP(AD581,Invoer!$F$15:$BB$1999,14,FALSE))</f>
        <v/>
      </c>
      <c r="AN581" s="599" t="str">
        <f>IF($AD581="","",VLOOKUP(AD581,Invoer!$F$15:$AU$1999,11,FALSE))</f>
        <v/>
      </c>
      <c r="AO581" s="662" t="str">
        <f>IF($AD581="","",VLOOKUP(AD581,Invoer!$F$15:$AU$1999,15,FALSE))</f>
        <v/>
      </c>
      <c r="AP581" s="599" t="str">
        <f>IF($AD581="","",VLOOKUP(AD581,Invoer!$F$15:$AU$1999,19,FALSE))</f>
        <v/>
      </c>
      <c r="AQ581" s="662" t="str">
        <f>IF($AD581="","",VLOOKUP(AD581,Invoer!$F$15:$AU$1999,24,FALSE))</f>
        <v/>
      </c>
      <c r="AR581" s="662" t="str">
        <f>IF($AD581="","",VLOOKUP(AD581,Invoer!$F$15:$AU$1999,17,FALSE))</f>
        <v/>
      </c>
      <c r="AS581" s="678" t="str">
        <f t="shared" si="285"/>
        <v/>
      </c>
      <c r="AT581" s="676" t="str">
        <f t="shared" si="265"/>
        <v/>
      </c>
      <c r="AU581" s="77" t="e">
        <f t="shared" si="266"/>
        <v>#VALUE!</v>
      </c>
      <c r="AW581" s="57"/>
      <c r="AX581" s="57"/>
      <c r="BA581" s="83" t="e">
        <f ca="1">Invoer!DW586</f>
        <v>#N/A</v>
      </c>
      <c r="BB581" s="599" t="str">
        <f t="shared" ca="1" si="278"/>
        <v/>
      </c>
      <c r="BC581" s="673" t="str">
        <f ca="1">IF($BB581="","",VLOOKUP(BB581,Invoer!$F$15:$AU$1999,2,FALSE))</f>
        <v/>
      </c>
      <c r="BD581" s="599" t="str">
        <f t="shared" ca="1" si="279"/>
        <v/>
      </c>
      <c r="BE581" s="599" t="str">
        <f ca="1">IF($BB581="","",VLOOKUP(BB581,Invoer!$F$15:$AU$1999,5,FALSE))</f>
        <v/>
      </c>
      <c r="BF581" s="599" t="str">
        <f ca="1">IF($BB581="","",VLOOKUP(BB581,Invoer!$F$15:$AU$1999,6,FALSE))</f>
        <v/>
      </c>
      <c r="BG581" s="599" t="str">
        <f ca="1">IF($BB581="","",VLOOKUP(BB581,Invoer!$F$15:$AU$1999,9,FALSE))</f>
        <v/>
      </c>
      <c r="BH581" s="599" t="str">
        <f ca="1">IF($BB581="","",VLOOKUP(BB581,Invoer!$F$15:$AU$1999,10,FALSE))</f>
        <v/>
      </c>
      <c r="BI581" s="599" t="str">
        <f ca="1">IF($BB581="","",VLOOKUP(BB581,Invoer!$F$15:$BB$1999,14,FALSE))</f>
        <v/>
      </c>
      <c r="BJ581" s="599" t="str">
        <f ca="1">IF($BB581="","",VLOOKUP(BB581,Invoer!$F$15:$AU$1999,11,FALSE))</f>
        <v/>
      </c>
      <c r="BK581" s="662" t="str">
        <f t="shared" ca="1" si="280"/>
        <v/>
      </c>
      <c r="BL581" s="662" t="str">
        <f t="shared" ca="1" si="281"/>
        <v/>
      </c>
      <c r="BM581" s="679" t="str">
        <f t="shared" ca="1" si="282"/>
        <v/>
      </c>
      <c r="BN581" s="662" t="str">
        <f t="shared" ca="1" si="288"/>
        <v/>
      </c>
      <c r="BO581" s="662" t="str">
        <f ca="1">IF($BB581="","",VLOOKUP(BB581,Invoer!$F$15:$AU$1999,15,FALSE))</f>
        <v/>
      </c>
      <c r="BP581" s="662" t="str">
        <f ca="1">IF($BB581="","",VLOOKUP(BB581,Invoer!$F$15:$AU$1999,24,FALSE))</f>
        <v/>
      </c>
      <c r="BQ581" s="662" t="str">
        <f ca="1">IF($BB581="","",VLOOKUP(BB581,Invoer!$F$15:$AU$1999,17,FALSE))</f>
        <v/>
      </c>
      <c r="BS581" s="73" t="e">
        <f t="shared" ca="1" si="286"/>
        <v>#VALUE!</v>
      </c>
      <c r="BT581" s="57" t="str">
        <f t="shared" ca="1" si="287"/>
        <v/>
      </c>
      <c r="DO581" s="61" t="e">
        <f ca="1">IF($DN$4&lt;3,Invoer!EB586,Invoer!EA586)</f>
        <v>#N/A</v>
      </c>
      <c r="DP581" s="599" t="str">
        <f t="shared" ca="1" si="267"/>
        <v/>
      </c>
      <c r="DQ581" s="673" t="str">
        <f ca="1">IF($DP581="","",VLOOKUP(DP581,Invoer!$F$15:$AU$1999,2,FALSE))</f>
        <v/>
      </c>
      <c r="DR581" s="599" t="str">
        <f t="shared" ca="1" si="268"/>
        <v/>
      </c>
      <c r="DS581" s="599" t="str">
        <f ca="1">IF($DP581="","",VLOOKUP(DP581,Invoer!$F$15:$AU$1999,3,FALSE))</f>
        <v/>
      </c>
      <c r="DT581" s="599" t="str">
        <f ca="1">IF($DP581="","",IF(DS581&lt;&gt;"Liq","",VLOOKUP(DP581,Invoer!$F$15:$AU$1999,4,FALSE)))</f>
        <v/>
      </c>
      <c r="DU581" s="599" t="str">
        <f ca="1">IF($DP581="","",VLOOKUP(DP581,Invoer!$F$15:$AU$1999,5,FALSE))</f>
        <v/>
      </c>
      <c r="DV581" s="599" t="str">
        <f ca="1">IF($DP581="","",VLOOKUP(DP581,Invoer!$F$15:$AU$1999,6,FALSE))</f>
        <v/>
      </c>
      <c r="DW581" s="599" t="str">
        <f ca="1">IF($DP581="","",VLOOKUP(DP581,Invoer!$F$15:$AU$1999,9,FALSE))</f>
        <v/>
      </c>
      <c r="DX581" s="599" t="str">
        <f ca="1">IF($DP581="","",VLOOKUP(DP581,Invoer!$F$15:$AU$1999,10,FALSE))</f>
        <v/>
      </c>
      <c r="DY581" s="595" t="str">
        <f ca="1">IF($DP581="","",VLOOKUP(DP581,Invoer!$F$15:$AU$1999,11,FALSE))</f>
        <v/>
      </c>
      <c r="DZ581" s="662" t="str">
        <f ca="1">IF($DP581="","",IF($DN$4&gt;2,"",VLOOKUP(DP581,Invoer!CQ:CS,3,FALSE)))</f>
        <v/>
      </c>
      <c r="EA581" s="541" t="str">
        <f ca="1">IF($DP581="","",IF(ISERROR(DQ581),0,IF($DN$4&lt;3,"",VLOOKUP(DP581,Invoer!$F$15:$AU$1999,15,FALSE))))</f>
        <v/>
      </c>
      <c r="EB581" s="595" t="str">
        <f ca="1">IF($DP581="","",IF($DN$4&lt;3,"",VLOOKUP(DP581,Invoer!$F$15:$AU$1999,19,FALSE)))</f>
        <v/>
      </c>
      <c r="EC581" s="541" t="str">
        <f ca="1">IF($DP581="","",IF(ISERROR(DQ581),0,IF($DN$4&lt;3,"",VLOOKUP(DP581,Invoer!$F$15:$AU$1999,24,FALSE))))</f>
        <v/>
      </c>
      <c r="ED581" s="541" t="str">
        <f ca="1">IF($DP581="","",IF(ISERROR(DQ581),0,IF($DN$4&lt;3,"",VLOOKUP(DP581,Invoer!$F$15:$AU$1999,17,FALSE))))</f>
        <v/>
      </c>
      <c r="EH581" s="89" t="e">
        <f ca="1">Invoer!CP586</f>
        <v>#N/A</v>
      </c>
      <c r="EI581" s="599" t="str">
        <f t="shared" ca="1" si="269"/>
        <v/>
      </c>
      <c r="EJ581" s="673" t="str">
        <f ca="1">IF(EI581="","",VLOOKUP(EI581,Invoer!$F$15:$AU$1999,2,FALSE))</f>
        <v/>
      </c>
      <c r="EK581" s="599" t="str">
        <f t="shared" ca="1" si="270"/>
        <v/>
      </c>
      <c r="EL581" s="599" t="str">
        <f ca="1">IF($EI581="","",VLOOKUP(EI581,Invoer!$F$15:$AU$1999,3,FALSE))</f>
        <v/>
      </c>
      <c r="EM581" s="599" t="str">
        <f ca="1">IF($EI581="","",IF(EL581&lt;&gt;"Liq","",VLOOKUP(EI581,Invoer!$F$15:$AU$1999,4,FALSE)))</f>
        <v/>
      </c>
      <c r="EN581" s="599" t="str">
        <f ca="1">IF($EI581="","",VLOOKUP(EI581,Invoer!$F$15:$AU$1999,6,FALSE))</f>
        <v/>
      </c>
      <c r="EO581" s="599" t="str">
        <f ca="1">IF(EI581="","",VLOOKUP(EI581,Invoer!$F$15:$AU$1999,9,FALSE))</f>
        <v/>
      </c>
      <c r="EP581" s="599" t="str">
        <f ca="1">IF(EI581="","",VLOOKUP(EI581,Invoer!$F$15:$AU$1999,10,FALSE))</f>
        <v/>
      </c>
      <c r="EQ581" s="599" t="str">
        <f ca="1">IF(EI581="","",VLOOKUP(EI581,Invoer!$F$15:$AU$1999,11,FALSE))</f>
        <v/>
      </c>
      <c r="ER581" s="662" t="str">
        <f ca="1">IF(EI581="","",VLOOKUP(EI581,Invoer!CQ:CS,3,FALSE))</f>
        <v/>
      </c>
      <c r="ES581" s="662" t="str">
        <f t="shared" ca="1" si="271"/>
        <v/>
      </c>
      <c r="ET581" s="513" t="str">
        <f t="shared" ca="1" si="272"/>
        <v/>
      </c>
      <c r="EU581" s="112" t="str">
        <f t="shared" ca="1" si="273"/>
        <v/>
      </c>
      <c r="EV581" s="83" t="s">
        <v>160</v>
      </c>
      <c r="EW581" s="682" t="str">
        <f t="shared" ca="1" si="274"/>
        <v/>
      </c>
      <c r="EX581" s="662" t="str">
        <f t="shared" ca="1" si="275"/>
        <v/>
      </c>
      <c r="EY581"/>
      <c r="EZ581" s="56" t="e">
        <f t="shared" ca="1" si="283"/>
        <v>#VALUE!</v>
      </c>
      <c r="FA581" s="56" t="e">
        <f t="shared" ca="1" si="284"/>
        <v>#VALUE!</v>
      </c>
      <c r="FE581"/>
      <c r="FI581"/>
      <c r="FJ581"/>
    </row>
    <row r="582" spans="29:166" ht="12" customHeight="1" x14ac:dyDescent="0.2">
      <c r="AC582" s="435" t="str">
        <f>IF($AC$7&lt;3,Invoer!DR587,IF($AC$7=3,Invoer!BT587,"x"))</f>
        <v>x</v>
      </c>
      <c r="AD582" s="599" t="str">
        <f t="shared" si="276"/>
        <v/>
      </c>
      <c r="AE582" s="673" t="str">
        <f>IF($AD582="","",VLOOKUP(AD582,Invoer!$F$15:$AU$1999,2,FALSE))</f>
        <v/>
      </c>
      <c r="AF582" s="599" t="str">
        <f t="shared" si="277"/>
        <v/>
      </c>
      <c r="AG582" s="599" t="str">
        <f>IF($AD582="","",VLOOKUP(AD582,Invoer!$F$15:$AU$1999,3,FALSE))</f>
        <v/>
      </c>
      <c r="AH582" s="599" t="str">
        <f>IF($AD582="","",IF(AG582&lt;&gt;"Liq","",VLOOKUP(AD582,Invoer!$F$15:$AU$1999,4,FALSE)))</f>
        <v/>
      </c>
      <c r="AI582" s="677" t="str">
        <f>IF($AD582="","",VLOOKUP(AD582,Invoer!$F$15:$AU$1999,5,FALSE))</f>
        <v/>
      </c>
      <c r="AJ582" s="599" t="str">
        <f>IF($AD582="","",VLOOKUP(AD582,Invoer!$F$15:$AU$1999,6,FALSE))</f>
        <v/>
      </c>
      <c r="AK582" s="599" t="str">
        <f>IF($AD582="","",VLOOKUP(AD582,Invoer!$F$15:$AU$1999,9,FALSE))</f>
        <v/>
      </c>
      <c r="AL582" s="599" t="str">
        <f>IF($AD582="","",VLOOKUP(AD582,Invoer!$F$15:$AU$1999,10,FALSE))</f>
        <v/>
      </c>
      <c r="AM582" s="599" t="str">
        <f>IF($AD582="","",VLOOKUP(AD582,Invoer!$F$15:$BB$1999,14,FALSE))</f>
        <v/>
      </c>
      <c r="AN582" s="599" t="str">
        <f>IF($AD582="","",VLOOKUP(AD582,Invoer!$F$15:$AU$1999,11,FALSE))</f>
        <v/>
      </c>
      <c r="AO582" s="662" t="str">
        <f>IF($AD582="","",VLOOKUP(AD582,Invoer!$F$15:$AU$1999,15,FALSE))</f>
        <v/>
      </c>
      <c r="AP582" s="599" t="str">
        <f>IF($AD582="","",VLOOKUP(AD582,Invoer!$F$15:$AU$1999,19,FALSE))</f>
        <v/>
      </c>
      <c r="AQ582" s="662" t="str">
        <f>IF($AD582="","",VLOOKUP(AD582,Invoer!$F$15:$AU$1999,24,FALSE))</f>
        <v/>
      </c>
      <c r="AR582" s="662" t="str">
        <f>IF($AD582="","",VLOOKUP(AD582,Invoer!$F$15:$AU$1999,17,FALSE))</f>
        <v/>
      </c>
      <c r="AS582" s="678" t="str">
        <f t="shared" si="285"/>
        <v/>
      </c>
      <c r="AT582" s="676" t="str">
        <f t="shared" si="265"/>
        <v/>
      </c>
      <c r="AU582" s="77" t="e">
        <f t="shared" si="266"/>
        <v>#VALUE!</v>
      </c>
      <c r="AW582" s="57"/>
      <c r="AX582" s="57"/>
      <c r="BA582" s="83" t="e">
        <f ca="1">Invoer!DW587</f>
        <v>#N/A</v>
      </c>
      <c r="BB582" s="599" t="str">
        <f t="shared" ca="1" si="278"/>
        <v/>
      </c>
      <c r="BC582" s="673" t="str">
        <f ca="1">IF($BB582="","",VLOOKUP(BB582,Invoer!$F$15:$AU$1999,2,FALSE))</f>
        <v/>
      </c>
      <c r="BD582" s="599" t="str">
        <f t="shared" ca="1" si="279"/>
        <v/>
      </c>
      <c r="BE582" s="599" t="str">
        <f ca="1">IF($BB582="","",VLOOKUP(BB582,Invoer!$F$15:$AU$1999,5,FALSE))</f>
        <v/>
      </c>
      <c r="BF582" s="599" t="str">
        <f ca="1">IF($BB582="","",VLOOKUP(BB582,Invoer!$F$15:$AU$1999,6,FALSE))</f>
        <v/>
      </c>
      <c r="BG582" s="599" t="str">
        <f ca="1">IF($BB582="","",VLOOKUP(BB582,Invoer!$F$15:$AU$1999,9,FALSE))</f>
        <v/>
      </c>
      <c r="BH582" s="599" t="str">
        <f ca="1">IF($BB582="","",VLOOKUP(BB582,Invoer!$F$15:$AU$1999,10,FALSE))</f>
        <v/>
      </c>
      <c r="BI582" s="599" t="str">
        <f ca="1">IF($BB582="","",VLOOKUP(BB582,Invoer!$F$15:$BB$1999,14,FALSE))</f>
        <v/>
      </c>
      <c r="BJ582" s="599" t="str">
        <f ca="1">IF($BB582="","",VLOOKUP(BB582,Invoer!$F$15:$AU$1999,11,FALSE))</f>
        <v/>
      </c>
      <c r="BK582" s="662" t="str">
        <f t="shared" ca="1" si="280"/>
        <v/>
      </c>
      <c r="BL582" s="662" t="str">
        <f t="shared" ca="1" si="281"/>
        <v/>
      </c>
      <c r="BM582" s="679" t="str">
        <f t="shared" ca="1" si="282"/>
        <v/>
      </c>
      <c r="BN582" s="662" t="str">
        <f t="shared" ca="1" si="288"/>
        <v/>
      </c>
      <c r="BO582" s="662" t="str">
        <f ca="1">IF($BB582="","",VLOOKUP(BB582,Invoer!$F$15:$AU$1999,15,FALSE))</f>
        <v/>
      </c>
      <c r="BP582" s="662" t="str">
        <f ca="1">IF($BB582="","",VLOOKUP(BB582,Invoer!$F$15:$AU$1999,24,FALSE))</f>
        <v/>
      </c>
      <c r="BQ582" s="662" t="str">
        <f ca="1">IF($BB582="","",VLOOKUP(BB582,Invoer!$F$15:$AU$1999,17,FALSE))</f>
        <v/>
      </c>
      <c r="BS582" s="73" t="e">
        <f t="shared" ca="1" si="286"/>
        <v>#VALUE!</v>
      </c>
      <c r="BT582" s="57" t="str">
        <f t="shared" ca="1" si="287"/>
        <v/>
      </c>
      <c r="DO582" s="61" t="e">
        <f ca="1">IF($DN$4&lt;3,Invoer!EB587,Invoer!EA587)</f>
        <v>#N/A</v>
      </c>
      <c r="DP582" s="599" t="str">
        <f t="shared" ca="1" si="267"/>
        <v/>
      </c>
      <c r="DQ582" s="673" t="str">
        <f ca="1">IF($DP582="","",VLOOKUP(DP582,Invoer!$F$15:$AU$1999,2,FALSE))</f>
        <v/>
      </c>
      <c r="DR582" s="599" t="str">
        <f t="shared" ca="1" si="268"/>
        <v/>
      </c>
      <c r="DS582" s="599" t="str">
        <f ca="1">IF($DP582="","",VLOOKUP(DP582,Invoer!$F$15:$AU$1999,3,FALSE))</f>
        <v/>
      </c>
      <c r="DT582" s="599" t="str">
        <f ca="1">IF($DP582="","",IF(DS582&lt;&gt;"Liq","",VLOOKUP(DP582,Invoer!$F$15:$AU$1999,4,FALSE)))</f>
        <v/>
      </c>
      <c r="DU582" s="599" t="str">
        <f ca="1">IF($DP582="","",VLOOKUP(DP582,Invoer!$F$15:$AU$1999,5,FALSE))</f>
        <v/>
      </c>
      <c r="DV582" s="599" t="str">
        <f ca="1">IF($DP582="","",VLOOKUP(DP582,Invoer!$F$15:$AU$1999,6,FALSE))</f>
        <v/>
      </c>
      <c r="DW582" s="599" t="str">
        <f ca="1">IF($DP582="","",VLOOKUP(DP582,Invoer!$F$15:$AU$1999,9,FALSE))</f>
        <v/>
      </c>
      <c r="DX582" s="599" t="str">
        <f ca="1">IF($DP582="","",VLOOKUP(DP582,Invoer!$F$15:$AU$1999,10,FALSE))</f>
        <v/>
      </c>
      <c r="DY582" s="595" t="str">
        <f ca="1">IF($DP582="","",VLOOKUP(DP582,Invoer!$F$15:$AU$1999,11,FALSE))</f>
        <v/>
      </c>
      <c r="DZ582" s="662" t="str">
        <f ca="1">IF($DP582="","",IF($DN$4&gt;2,"",VLOOKUP(DP582,Invoer!CQ:CS,3,FALSE)))</f>
        <v/>
      </c>
      <c r="EA582" s="541" t="str">
        <f ca="1">IF($DP582="","",IF(ISERROR(DQ582),0,IF($DN$4&lt;3,"",VLOOKUP(DP582,Invoer!$F$15:$AU$1999,15,FALSE))))</f>
        <v/>
      </c>
      <c r="EB582" s="595" t="str">
        <f ca="1">IF($DP582="","",IF($DN$4&lt;3,"",VLOOKUP(DP582,Invoer!$F$15:$AU$1999,19,FALSE)))</f>
        <v/>
      </c>
      <c r="EC582" s="541" t="str">
        <f ca="1">IF($DP582="","",IF(ISERROR(DQ582),0,IF($DN$4&lt;3,"",VLOOKUP(DP582,Invoer!$F$15:$AU$1999,24,FALSE))))</f>
        <v/>
      </c>
      <c r="ED582" s="541" t="str">
        <f ca="1">IF($DP582="","",IF(ISERROR(DQ582),0,IF($DN$4&lt;3,"",VLOOKUP(DP582,Invoer!$F$15:$AU$1999,17,FALSE))))</f>
        <v/>
      </c>
      <c r="EH582" s="89" t="e">
        <f ca="1">Invoer!CP587</f>
        <v>#N/A</v>
      </c>
      <c r="EI582" s="599" t="str">
        <f t="shared" ca="1" si="269"/>
        <v/>
      </c>
      <c r="EJ582" s="673" t="str">
        <f ca="1">IF(EI582="","",VLOOKUP(EI582,Invoer!$F$15:$AU$1999,2,FALSE))</f>
        <v/>
      </c>
      <c r="EK582" s="599" t="str">
        <f t="shared" ca="1" si="270"/>
        <v/>
      </c>
      <c r="EL582" s="599" t="str">
        <f ca="1">IF($EI582="","",VLOOKUP(EI582,Invoer!$F$15:$AU$1999,3,FALSE))</f>
        <v/>
      </c>
      <c r="EM582" s="599" t="str">
        <f ca="1">IF($EI582="","",IF(EL582&lt;&gt;"Liq","",VLOOKUP(EI582,Invoer!$F$15:$AU$1999,4,FALSE)))</f>
        <v/>
      </c>
      <c r="EN582" s="599" t="str">
        <f ca="1">IF($EI582="","",VLOOKUP(EI582,Invoer!$F$15:$AU$1999,6,FALSE))</f>
        <v/>
      </c>
      <c r="EO582" s="599" t="str">
        <f ca="1">IF(EI582="","",VLOOKUP(EI582,Invoer!$F$15:$AU$1999,9,FALSE))</f>
        <v/>
      </c>
      <c r="EP582" s="599" t="str">
        <f ca="1">IF(EI582="","",VLOOKUP(EI582,Invoer!$F$15:$AU$1999,10,FALSE))</f>
        <v/>
      </c>
      <c r="EQ582" s="599" t="str">
        <f ca="1">IF(EI582="","",VLOOKUP(EI582,Invoer!$F$15:$AU$1999,11,FALSE))</f>
        <v/>
      </c>
      <c r="ER582" s="662" t="str">
        <f ca="1">IF(EI582="","",VLOOKUP(EI582,Invoer!CQ:CS,3,FALSE))</f>
        <v/>
      </c>
      <c r="ES582" s="662" t="str">
        <f t="shared" ca="1" si="271"/>
        <v/>
      </c>
      <c r="ET582" s="513" t="str">
        <f t="shared" ca="1" si="272"/>
        <v/>
      </c>
      <c r="EU582" s="112" t="str">
        <f t="shared" ca="1" si="273"/>
        <v/>
      </c>
      <c r="EV582" s="83" t="s">
        <v>160</v>
      </c>
      <c r="EW582" s="682" t="str">
        <f t="shared" ca="1" si="274"/>
        <v/>
      </c>
      <c r="EX582" s="662" t="str">
        <f t="shared" ca="1" si="275"/>
        <v/>
      </c>
      <c r="EY582"/>
      <c r="EZ582" s="56" t="e">
        <f t="shared" ca="1" si="283"/>
        <v>#VALUE!</v>
      </c>
      <c r="FA582" s="56" t="e">
        <f t="shared" ca="1" si="284"/>
        <v>#VALUE!</v>
      </c>
      <c r="FE582"/>
      <c r="FI582"/>
      <c r="FJ582"/>
    </row>
    <row r="583" spans="29:166" ht="12" customHeight="1" x14ac:dyDescent="0.2">
      <c r="AC583" s="435" t="str">
        <f>IF($AC$7&lt;3,Invoer!DR588,IF($AC$7=3,Invoer!BT588,"x"))</f>
        <v>x</v>
      </c>
      <c r="AD583" s="599" t="str">
        <f t="shared" si="276"/>
        <v/>
      </c>
      <c r="AE583" s="673" t="str">
        <f>IF($AD583="","",VLOOKUP(AD583,Invoer!$F$15:$AU$1999,2,FALSE))</f>
        <v/>
      </c>
      <c r="AF583" s="599" t="str">
        <f t="shared" si="277"/>
        <v/>
      </c>
      <c r="AG583" s="599" t="str">
        <f>IF($AD583="","",VLOOKUP(AD583,Invoer!$F$15:$AU$1999,3,FALSE))</f>
        <v/>
      </c>
      <c r="AH583" s="599" t="str">
        <f>IF($AD583="","",IF(AG583&lt;&gt;"Liq","",VLOOKUP(AD583,Invoer!$F$15:$AU$1999,4,FALSE)))</f>
        <v/>
      </c>
      <c r="AI583" s="677" t="str">
        <f>IF($AD583="","",VLOOKUP(AD583,Invoer!$F$15:$AU$1999,5,FALSE))</f>
        <v/>
      </c>
      <c r="AJ583" s="599" t="str">
        <f>IF($AD583="","",VLOOKUP(AD583,Invoer!$F$15:$AU$1999,6,FALSE))</f>
        <v/>
      </c>
      <c r="AK583" s="599" t="str">
        <f>IF($AD583="","",VLOOKUP(AD583,Invoer!$F$15:$AU$1999,9,FALSE))</f>
        <v/>
      </c>
      <c r="AL583" s="599" t="str">
        <f>IF($AD583="","",VLOOKUP(AD583,Invoer!$F$15:$AU$1999,10,FALSE))</f>
        <v/>
      </c>
      <c r="AM583" s="599" t="str">
        <f>IF($AD583="","",VLOOKUP(AD583,Invoer!$F$15:$BB$1999,14,FALSE))</f>
        <v/>
      </c>
      <c r="AN583" s="599" t="str">
        <f>IF($AD583="","",VLOOKUP(AD583,Invoer!$F$15:$AU$1999,11,FALSE))</f>
        <v/>
      </c>
      <c r="AO583" s="662" t="str">
        <f>IF($AD583="","",VLOOKUP(AD583,Invoer!$F$15:$AU$1999,15,FALSE))</f>
        <v/>
      </c>
      <c r="AP583" s="599" t="str">
        <f>IF($AD583="","",VLOOKUP(AD583,Invoer!$F$15:$AU$1999,19,FALSE))</f>
        <v/>
      </c>
      <c r="AQ583" s="662" t="str">
        <f>IF($AD583="","",VLOOKUP(AD583,Invoer!$F$15:$AU$1999,24,FALSE))</f>
        <v/>
      </c>
      <c r="AR583" s="662" t="str">
        <f>IF($AD583="","",VLOOKUP(AD583,Invoer!$F$15:$AU$1999,17,FALSE))</f>
        <v/>
      </c>
      <c r="AS583" s="678" t="str">
        <f t="shared" si="285"/>
        <v/>
      </c>
      <c r="AT583" s="676" t="str">
        <f t="shared" si="265"/>
        <v/>
      </c>
      <c r="AU583" s="77" t="e">
        <f t="shared" si="266"/>
        <v>#VALUE!</v>
      </c>
      <c r="AW583" s="57"/>
      <c r="AX583" s="57"/>
      <c r="BA583" s="83" t="e">
        <f ca="1">Invoer!DW588</f>
        <v>#N/A</v>
      </c>
      <c r="BB583" s="599" t="str">
        <f t="shared" ca="1" si="278"/>
        <v/>
      </c>
      <c r="BC583" s="673" t="str">
        <f ca="1">IF($BB583="","",VLOOKUP(BB583,Invoer!$F$15:$AU$1999,2,FALSE))</f>
        <v/>
      </c>
      <c r="BD583" s="599" t="str">
        <f t="shared" ca="1" si="279"/>
        <v/>
      </c>
      <c r="BE583" s="599" t="str">
        <f ca="1">IF($BB583="","",VLOOKUP(BB583,Invoer!$F$15:$AU$1999,5,FALSE))</f>
        <v/>
      </c>
      <c r="BF583" s="599" t="str">
        <f ca="1">IF($BB583="","",VLOOKUP(BB583,Invoer!$F$15:$AU$1999,6,FALSE))</f>
        <v/>
      </c>
      <c r="BG583" s="599" t="str">
        <f ca="1">IF($BB583="","",VLOOKUP(BB583,Invoer!$F$15:$AU$1999,9,FALSE))</f>
        <v/>
      </c>
      <c r="BH583" s="599" t="str">
        <f ca="1">IF($BB583="","",VLOOKUP(BB583,Invoer!$F$15:$AU$1999,10,FALSE))</f>
        <v/>
      </c>
      <c r="BI583" s="599" t="str">
        <f ca="1">IF($BB583="","",VLOOKUP(BB583,Invoer!$F$15:$BB$1999,14,FALSE))</f>
        <v/>
      </c>
      <c r="BJ583" s="599" t="str">
        <f ca="1">IF($BB583="","",VLOOKUP(BB583,Invoer!$F$15:$AU$1999,11,FALSE))</f>
        <v/>
      </c>
      <c r="BK583" s="662" t="str">
        <f t="shared" ca="1" si="280"/>
        <v/>
      </c>
      <c r="BL583" s="662" t="str">
        <f t="shared" ca="1" si="281"/>
        <v/>
      </c>
      <c r="BM583" s="679" t="str">
        <f t="shared" ca="1" si="282"/>
        <v/>
      </c>
      <c r="BN583" s="662" t="str">
        <f t="shared" ca="1" si="288"/>
        <v/>
      </c>
      <c r="BO583" s="662" t="str">
        <f ca="1">IF($BB583="","",VLOOKUP(BB583,Invoer!$F$15:$AU$1999,15,FALSE))</f>
        <v/>
      </c>
      <c r="BP583" s="662" t="str">
        <f ca="1">IF($BB583="","",VLOOKUP(BB583,Invoer!$F$15:$AU$1999,24,FALSE))</f>
        <v/>
      </c>
      <c r="BQ583" s="662" t="str">
        <f ca="1">IF($BB583="","",VLOOKUP(BB583,Invoer!$F$15:$AU$1999,17,FALSE))</f>
        <v/>
      </c>
      <c r="BS583" s="73" t="e">
        <f t="shared" ca="1" si="286"/>
        <v>#VALUE!</v>
      </c>
      <c r="BT583" s="57" t="str">
        <f t="shared" ca="1" si="287"/>
        <v/>
      </c>
      <c r="DO583" s="61" t="e">
        <f ca="1">IF($DN$4&lt;3,Invoer!EB588,Invoer!EA588)</f>
        <v>#N/A</v>
      </c>
      <c r="DP583" s="599" t="str">
        <f t="shared" ca="1" si="267"/>
        <v/>
      </c>
      <c r="DQ583" s="673" t="str">
        <f ca="1">IF($DP583="","",VLOOKUP(DP583,Invoer!$F$15:$AU$1999,2,FALSE))</f>
        <v/>
      </c>
      <c r="DR583" s="599" t="str">
        <f t="shared" ca="1" si="268"/>
        <v/>
      </c>
      <c r="DS583" s="599" t="str">
        <f ca="1">IF($DP583="","",VLOOKUP(DP583,Invoer!$F$15:$AU$1999,3,FALSE))</f>
        <v/>
      </c>
      <c r="DT583" s="599" t="str">
        <f ca="1">IF($DP583="","",IF(DS583&lt;&gt;"Liq","",VLOOKUP(DP583,Invoer!$F$15:$AU$1999,4,FALSE)))</f>
        <v/>
      </c>
      <c r="DU583" s="599" t="str">
        <f ca="1">IF($DP583="","",VLOOKUP(DP583,Invoer!$F$15:$AU$1999,5,FALSE))</f>
        <v/>
      </c>
      <c r="DV583" s="599" t="str">
        <f ca="1">IF($DP583="","",VLOOKUP(DP583,Invoer!$F$15:$AU$1999,6,FALSE))</f>
        <v/>
      </c>
      <c r="DW583" s="599" t="str">
        <f ca="1">IF($DP583="","",VLOOKUP(DP583,Invoer!$F$15:$AU$1999,9,FALSE))</f>
        <v/>
      </c>
      <c r="DX583" s="599" t="str">
        <f ca="1">IF($DP583="","",VLOOKUP(DP583,Invoer!$F$15:$AU$1999,10,FALSE))</f>
        <v/>
      </c>
      <c r="DY583" s="595" t="str">
        <f ca="1">IF($DP583="","",VLOOKUP(DP583,Invoer!$F$15:$AU$1999,11,FALSE))</f>
        <v/>
      </c>
      <c r="DZ583" s="662" t="str">
        <f ca="1">IF($DP583="","",IF($DN$4&gt;2,"",VLOOKUP(DP583,Invoer!CQ:CS,3,FALSE)))</f>
        <v/>
      </c>
      <c r="EA583" s="541" t="str">
        <f ca="1">IF($DP583="","",IF(ISERROR(DQ583),0,IF($DN$4&lt;3,"",VLOOKUP(DP583,Invoer!$F$15:$AU$1999,15,FALSE))))</f>
        <v/>
      </c>
      <c r="EB583" s="595" t="str">
        <f ca="1">IF($DP583="","",IF($DN$4&lt;3,"",VLOOKUP(DP583,Invoer!$F$15:$AU$1999,19,FALSE)))</f>
        <v/>
      </c>
      <c r="EC583" s="541" t="str">
        <f ca="1">IF($DP583="","",IF(ISERROR(DQ583),0,IF($DN$4&lt;3,"",VLOOKUP(DP583,Invoer!$F$15:$AU$1999,24,FALSE))))</f>
        <v/>
      </c>
      <c r="ED583" s="541" t="str">
        <f ca="1">IF($DP583="","",IF(ISERROR(DQ583),0,IF($DN$4&lt;3,"",VLOOKUP(DP583,Invoer!$F$15:$AU$1999,17,FALSE))))</f>
        <v/>
      </c>
      <c r="EH583" s="89" t="e">
        <f ca="1">Invoer!CP588</f>
        <v>#N/A</v>
      </c>
      <c r="EI583" s="599" t="str">
        <f t="shared" ca="1" si="269"/>
        <v/>
      </c>
      <c r="EJ583" s="673" t="str">
        <f ca="1">IF(EI583="","",VLOOKUP(EI583,Invoer!$F$15:$AU$1999,2,FALSE))</f>
        <v/>
      </c>
      <c r="EK583" s="599" t="str">
        <f t="shared" ca="1" si="270"/>
        <v/>
      </c>
      <c r="EL583" s="599" t="str">
        <f ca="1">IF($EI583="","",VLOOKUP(EI583,Invoer!$F$15:$AU$1999,3,FALSE))</f>
        <v/>
      </c>
      <c r="EM583" s="599" t="str">
        <f ca="1">IF($EI583="","",IF(EL583&lt;&gt;"Liq","",VLOOKUP(EI583,Invoer!$F$15:$AU$1999,4,FALSE)))</f>
        <v/>
      </c>
      <c r="EN583" s="599" t="str">
        <f ca="1">IF($EI583="","",VLOOKUP(EI583,Invoer!$F$15:$AU$1999,6,FALSE))</f>
        <v/>
      </c>
      <c r="EO583" s="599" t="str">
        <f ca="1">IF(EI583="","",VLOOKUP(EI583,Invoer!$F$15:$AU$1999,9,FALSE))</f>
        <v/>
      </c>
      <c r="EP583" s="599" t="str">
        <f ca="1">IF(EI583="","",VLOOKUP(EI583,Invoer!$F$15:$AU$1999,10,FALSE))</f>
        <v/>
      </c>
      <c r="EQ583" s="599" t="str">
        <f ca="1">IF(EI583="","",VLOOKUP(EI583,Invoer!$F$15:$AU$1999,11,FALSE))</f>
        <v/>
      </c>
      <c r="ER583" s="662" t="str">
        <f ca="1">IF(EI583="","",VLOOKUP(EI583,Invoer!CQ:CS,3,FALSE))</f>
        <v/>
      </c>
      <c r="ES583" s="662" t="str">
        <f t="shared" ca="1" si="271"/>
        <v/>
      </c>
      <c r="ET583" s="513" t="str">
        <f t="shared" ca="1" si="272"/>
        <v/>
      </c>
      <c r="EU583" s="112" t="str">
        <f t="shared" ca="1" si="273"/>
        <v/>
      </c>
      <c r="EV583" s="83" t="s">
        <v>160</v>
      </c>
      <c r="EW583" s="682" t="str">
        <f t="shared" ca="1" si="274"/>
        <v/>
      </c>
      <c r="EX583" s="662" t="str">
        <f t="shared" ca="1" si="275"/>
        <v/>
      </c>
      <c r="EY583"/>
      <c r="EZ583" s="56" t="e">
        <f t="shared" ca="1" si="283"/>
        <v>#VALUE!</v>
      </c>
      <c r="FA583" s="56" t="e">
        <f t="shared" ca="1" si="284"/>
        <v>#VALUE!</v>
      </c>
      <c r="FE583"/>
      <c r="FI583"/>
      <c r="FJ583"/>
    </row>
    <row r="584" spans="29:166" ht="12" customHeight="1" x14ac:dyDescent="0.2">
      <c r="AC584" s="435" t="str">
        <f>IF($AC$7&lt;3,Invoer!DR589,IF($AC$7=3,Invoer!BT589,"x"))</f>
        <v>x</v>
      </c>
      <c r="AD584" s="599" t="str">
        <f t="shared" si="276"/>
        <v/>
      </c>
      <c r="AE584" s="673" t="str">
        <f>IF($AD584="","",VLOOKUP(AD584,Invoer!$F$15:$AU$1999,2,FALSE))</f>
        <v/>
      </c>
      <c r="AF584" s="599" t="str">
        <f t="shared" si="277"/>
        <v/>
      </c>
      <c r="AG584" s="599" t="str">
        <f>IF($AD584="","",VLOOKUP(AD584,Invoer!$F$15:$AU$1999,3,FALSE))</f>
        <v/>
      </c>
      <c r="AH584" s="599" t="str">
        <f>IF($AD584="","",IF(AG584&lt;&gt;"Liq","",VLOOKUP(AD584,Invoer!$F$15:$AU$1999,4,FALSE)))</f>
        <v/>
      </c>
      <c r="AI584" s="677" t="str">
        <f>IF($AD584="","",VLOOKUP(AD584,Invoer!$F$15:$AU$1999,5,FALSE))</f>
        <v/>
      </c>
      <c r="AJ584" s="599" t="str">
        <f>IF($AD584="","",VLOOKUP(AD584,Invoer!$F$15:$AU$1999,6,FALSE))</f>
        <v/>
      </c>
      <c r="AK584" s="599" t="str">
        <f>IF($AD584="","",VLOOKUP(AD584,Invoer!$F$15:$AU$1999,9,FALSE))</f>
        <v/>
      </c>
      <c r="AL584" s="599" t="str">
        <f>IF($AD584="","",VLOOKUP(AD584,Invoer!$F$15:$AU$1999,10,FALSE))</f>
        <v/>
      </c>
      <c r="AM584" s="599" t="str">
        <f>IF($AD584="","",VLOOKUP(AD584,Invoer!$F$15:$BB$1999,14,FALSE))</f>
        <v/>
      </c>
      <c r="AN584" s="599" t="str">
        <f>IF($AD584="","",VLOOKUP(AD584,Invoer!$F$15:$AU$1999,11,FALSE))</f>
        <v/>
      </c>
      <c r="AO584" s="662" t="str">
        <f>IF($AD584="","",VLOOKUP(AD584,Invoer!$F$15:$AU$1999,15,FALSE))</f>
        <v/>
      </c>
      <c r="AP584" s="599" t="str">
        <f>IF($AD584="","",VLOOKUP(AD584,Invoer!$F$15:$AU$1999,19,FALSE))</f>
        <v/>
      </c>
      <c r="AQ584" s="662" t="str">
        <f>IF($AD584="","",VLOOKUP(AD584,Invoer!$F$15:$AU$1999,24,FALSE))</f>
        <v/>
      </c>
      <c r="AR584" s="662" t="str">
        <f>IF($AD584="","",VLOOKUP(AD584,Invoer!$F$15:$AU$1999,17,FALSE))</f>
        <v/>
      </c>
      <c r="AS584" s="678" t="str">
        <f t="shared" si="285"/>
        <v/>
      </c>
      <c r="AT584" s="676" t="str">
        <f t="shared" si="265"/>
        <v/>
      </c>
      <c r="AU584" s="77" t="e">
        <f t="shared" si="266"/>
        <v>#VALUE!</v>
      </c>
      <c r="AW584" s="57"/>
      <c r="AX584" s="57"/>
      <c r="BA584" s="83" t="e">
        <f ca="1">Invoer!DW589</f>
        <v>#N/A</v>
      </c>
      <c r="BB584" s="599" t="str">
        <f t="shared" ca="1" si="278"/>
        <v/>
      </c>
      <c r="BC584" s="673" t="str">
        <f ca="1">IF($BB584="","",VLOOKUP(BB584,Invoer!$F$15:$AU$1999,2,FALSE))</f>
        <v/>
      </c>
      <c r="BD584" s="599" t="str">
        <f t="shared" ca="1" si="279"/>
        <v/>
      </c>
      <c r="BE584" s="599" t="str">
        <f ca="1">IF($BB584="","",VLOOKUP(BB584,Invoer!$F$15:$AU$1999,5,FALSE))</f>
        <v/>
      </c>
      <c r="BF584" s="599" t="str">
        <f ca="1">IF($BB584="","",VLOOKUP(BB584,Invoer!$F$15:$AU$1999,6,FALSE))</f>
        <v/>
      </c>
      <c r="BG584" s="599" t="str">
        <f ca="1">IF($BB584="","",VLOOKUP(BB584,Invoer!$F$15:$AU$1999,9,FALSE))</f>
        <v/>
      </c>
      <c r="BH584" s="599" t="str">
        <f ca="1">IF($BB584="","",VLOOKUP(BB584,Invoer!$F$15:$AU$1999,10,FALSE))</f>
        <v/>
      </c>
      <c r="BI584" s="599" t="str">
        <f ca="1">IF($BB584="","",VLOOKUP(BB584,Invoer!$F$15:$BB$1999,14,FALSE))</f>
        <v/>
      </c>
      <c r="BJ584" s="599" t="str">
        <f ca="1">IF($BB584="","",VLOOKUP(BB584,Invoer!$F$15:$AU$1999,11,FALSE))</f>
        <v/>
      </c>
      <c r="BK584" s="662" t="str">
        <f t="shared" ca="1" si="280"/>
        <v/>
      </c>
      <c r="BL584" s="662" t="str">
        <f t="shared" ca="1" si="281"/>
        <v/>
      </c>
      <c r="BM584" s="679" t="str">
        <f t="shared" ca="1" si="282"/>
        <v/>
      </c>
      <c r="BN584" s="662" t="str">
        <f t="shared" ca="1" si="288"/>
        <v/>
      </c>
      <c r="BO584" s="662" t="str">
        <f ca="1">IF($BB584="","",VLOOKUP(BB584,Invoer!$F$15:$AU$1999,15,FALSE))</f>
        <v/>
      </c>
      <c r="BP584" s="662" t="str">
        <f ca="1">IF($BB584="","",VLOOKUP(BB584,Invoer!$F$15:$AU$1999,24,FALSE))</f>
        <v/>
      </c>
      <c r="BQ584" s="662" t="str">
        <f ca="1">IF($BB584="","",VLOOKUP(BB584,Invoer!$F$15:$AU$1999,17,FALSE))</f>
        <v/>
      </c>
      <c r="BS584" s="73" t="e">
        <f t="shared" ca="1" si="286"/>
        <v>#VALUE!</v>
      </c>
      <c r="BT584" s="57" t="str">
        <f t="shared" ca="1" si="287"/>
        <v/>
      </c>
      <c r="DO584" s="61" t="e">
        <f ca="1">IF($DN$4&lt;3,Invoer!EB589,Invoer!EA589)</f>
        <v>#N/A</v>
      </c>
      <c r="DP584" s="599" t="str">
        <f t="shared" ca="1" si="267"/>
        <v/>
      </c>
      <c r="DQ584" s="673" t="str">
        <f ca="1">IF($DP584="","",VLOOKUP(DP584,Invoer!$F$15:$AU$1999,2,FALSE))</f>
        <v/>
      </c>
      <c r="DR584" s="599" t="str">
        <f t="shared" ca="1" si="268"/>
        <v/>
      </c>
      <c r="DS584" s="599" t="str">
        <f ca="1">IF($DP584="","",VLOOKUP(DP584,Invoer!$F$15:$AU$1999,3,FALSE))</f>
        <v/>
      </c>
      <c r="DT584" s="599" t="str">
        <f ca="1">IF($DP584="","",IF(DS584&lt;&gt;"Liq","",VLOOKUP(DP584,Invoer!$F$15:$AU$1999,4,FALSE)))</f>
        <v/>
      </c>
      <c r="DU584" s="599" t="str">
        <f ca="1">IF($DP584="","",VLOOKUP(DP584,Invoer!$F$15:$AU$1999,5,FALSE))</f>
        <v/>
      </c>
      <c r="DV584" s="599" t="str">
        <f ca="1">IF($DP584="","",VLOOKUP(DP584,Invoer!$F$15:$AU$1999,6,FALSE))</f>
        <v/>
      </c>
      <c r="DW584" s="599" t="str">
        <f ca="1">IF($DP584="","",VLOOKUP(DP584,Invoer!$F$15:$AU$1999,9,FALSE))</f>
        <v/>
      </c>
      <c r="DX584" s="599" t="str">
        <f ca="1">IF($DP584="","",VLOOKUP(DP584,Invoer!$F$15:$AU$1999,10,FALSE))</f>
        <v/>
      </c>
      <c r="DY584" s="595" t="str">
        <f ca="1">IF($DP584="","",VLOOKUP(DP584,Invoer!$F$15:$AU$1999,11,FALSE))</f>
        <v/>
      </c>
      <c r="DZ584" s="662" t="str">
        <f ca="1">IF($DP584="","",IF($DN$4&gt;2,"",VLOOKUP(DP584,Invoer!CQ:CS,3,FALSE)))</f>
        <v/>
      </c>
      <c r="EA584" s="541" t="str">
        <f ca="1">IF($DP584="","",IF(ISERROR(DQ584),0,IF($DN$4&lt;3,"",VLOOKUP(DP584,Invoer!$F$15:$AU$1999,15,FALSE))))</f>
        <v/>
      </c>
      <c r="EB584" s="595" t="str">
        <f ca="1">IF($DP584="","",IF($DN$4&lt;3,"",VLOOKUP(DP584,Invoer!$F$15:$AU$1999,19,FALSE)))</f>
        <v/>
      </c>
      <c r="EC584" s="541" t="str">
        <f ca="1">IF($DP584="","",IF(ISERROR(DQ584),0,IF($DN$4&lt;3,"",VLOOKUP(DP584,Invoer!$F$15:$AU$1999,24,FALSE))))</f>
        <v/>
      </c>
      <c r="ED584" s="541" t="str">
        <f ca="1">IF($DP584="","",IF(ISERROR(DQ584),0,IF($DN$4&lt;3,"",VLOOKUP(DP584,Invoer!$F$15:$AU$1999,17,FALSE))))</f>
        <v/>
      </c>
      <c r="EH584" s="89" t="e">
        <f ca="1">Invoer!CP589</f>
        <v>#N/A</v>
      </c>
      <c r="EI584" s="599" t="str">
        <f t="shared" ca="1" si="269"/>
        <v/>
      </c>
      <c r="EJ584" s="673" t="str">
        <f ca="1">IF(EI584="","",VLOOKUP(EI584,Invoer!$F$15:$AU$1999,2,FALSE))</f>
        <v/>
      </c>
      <c r="EK584" s="599" t="str">
        <f t="shared" ca="1" si="270"/>
        <v/>
      </c>
      <c r="EL584" s="599" t="str">
        <f ca="1">IF($EI584="","",VLOOKUP(EI584,Invoer!$F$15:$AU$1999,3,FALSE))</f>
        <v/>
      </c>
      <c r="EM584" s="599" t="str">
        <f ca="1">IF($EI584="","",IF(EL584&lt;&gt;"Liq","",VLOOKUP(EI584,Invoer!$F$15:$AU$1999,4,FALSE)))</f>
        <v/>
      </c>
      <c r="EN584" s="599" t="str">
        <f ca="1">IF($EI584="","",VLOOKUP(EI584,Invoer!$F$15:$AU$1999,6,FALSE))</f>
        <v/>
      </c>
      <c r="EO584" s="599" t="str">
        <f ca="1">IF(EI584="","",VLOOKUP(EI584,Invoer!$F$15:$AU$1999,9,FALSE))</f>
        <v/>
      </c>
      <c r="EP584" s="599" t="str">
        <f ca="1">IF(EI584="","",VLOOKUP(EI584,Invoer!$F$15:$AU$1999,10,FALSE))</f>
        <v/>
      </c>
      <c r="EQ584" s="599" t="str">
        <f ca="1">IF(EI584="","",VLOOKUP(EI584,Invoer!$F$15:$AU$1999,11,FALSE))</f>
        <v/>
      </c>
      <c r="ER584" s="662" t="str">
        <f ca="1">IF(EI584="","",VLOOKUP(EI584,Invoer!CQ:CS,3,FALSE))</f>
        <v/>
      </c>
      <c r="ES584" s="662" t="str">
        <f t="shared" ca="1" si="271"/>
        <v/>
      </c>
      <c r="ET584" s="513" t="str">
        <f t="shared" ca="1" si="272"/>
        <v/>
      </c>
      <c r="EU584" s="112" t="str">
        <f t="shared" ca="1" si="273"/>
        <v/>
      </c>
      <c r="EV584" s="83" t="s">
        <v>160</v>
      </c>
      <c r="EW584" s="682" t="str">
        <f t="shared" ca="1" si="274"/>
        <v/>
      </c>
      <c r="EX584" s="662" t="str">
        <f t="shared" ca="1" si="275"/>
        <v/>
      </c>
      <c r="EY584"/>
      <c r="EZ584" s="56" t="e">
        <f t="shared" ca="1" si="283"/>
        <v>#VALUE!</v>
      </c>
      <c r="FA584" s="56" t="e">
        <f t="shared" ca="1" si="284"/>
        <v>#VALUE!</v>
      </c>
      <c r="FE584"/>
      <c r="FI584"/>
      <c r="FJ584"/>
    </row>
    <row r="585" spans="29:166" ht="12" customHeight="1" x14ac:dyDescent="0.2">
      <c r="AC585" s="435" t="str">
        <f>IF($AC$7&lt;3,Invoer!DR590,IF($AC$7=3,Invoer!BT590,"x"))</f>
        <v>x</v>
      </c>
      <c r="AD585" s="599" t="str">
        <f t="shared" si="276"/>
        <v/>
      </c>
      <c r="AE585" s="673" t="str">
        <f>IF($AD585="","",VLOOKUP(AD585,Invoer!$F$15:$AU$1999,2,FALSE))</f>
        <v/>
      </c>
      <c r="AF585" s="599" t="str">
        <f t="shared" si="277"/>
        <v/>
      </c>
      <c r="AG585" s="599" t="str">
        <f>IF($AD585="","",VLOOKUP(AD585,Invoer!$F$15:$AU$1999,3,FALSE))</f>
        <v/>
      </c>
      <c r="AH585" s="599" t="str">
        <f>IF($AD585="","",IF(AG585&lt;&gt;"Liq","",VLOOKUP(AD585,Invoer!$F$15:$AU$1999,4,FALSE)))</f>
        <v/>
      </c>
      <c r="AI585" s="677" t="str">
        <f>IF($AD585="","",VLOOKUP(AD585,Invoer!$F$15:$AU$1999,5,FALSE))</f>
        <v/>
      </c>
      <c r="AJ585" s="599" t="str">
        <f>IF($AD585="","",VLOOKUP(AD585,Invoer!$F$15:$AU$1999,6,FALSE))</f>
        <v/>
      </c>
      <c r="AK585" s="599" t="str">
        <f>IF($AD585="","",VLOOKUP(AD585,Invoer!$F$15:$AU$1999,9,FALSE))</f>
        <v/>
      </c>
      <c r="AL585" s="599" t="str">
        <f>IF($AD585="","",VLOOKUP(AD585,Invoer!$F$15:$AU$1999,10,FALSE))</f>
        <v/>
      </c>
      <c r="AM585" s="599" t="str">
        <f>IF($AD585="","",VLOOKUP(AD585,Invoer!$F$15:$BB$1999,14,FALSE))</f>
        <v/>
      </c>
      <c r="AN585" s="599" t="str">
        <f>IF($AD585="","",VLOOKUP(AD585,Invoer!$F$15:$AU$1999,11,FALSE))</f>
        <v/>
      </c>
      <c r="AO585" s="662" t="str">
        <f>IF($AD585="","",VLOOKUP(AD585,Invoer!$F$15:$AU$1999,15,FALSE))</f>
        <v/>
      </c>
      <c r="AP585" s="599" t="str">
        <f>IF($AD585="","",VLOOKUP(AD585,Invoer!$F$15:$AU$1999,19,FALSE))</f>
        <v/>
      </c>
      <c r="AQ585" s="662" t="str">
        <f>IF($AD585="","",VLOOKUP(AD585,Invoer!$F$15:$AU$1999,24,FALSE))</f>
        <v/>
      </c>
      <c r="AR585" s="662" t="str">
        <f>IF($AD585="","",VLOOKUP(AD585,Invoer!$F$15:$AU$1999,17,FALSE))</f>
        <v/>
      </c>
      <c r="AS585" s="678" t="str">
        <f t="shared" si="285"/>
        <v/>
      </c>
      <c r="AT585" s="676" t="str">
        <f t="shared" si="265"/>
        <v/>
      </c>
      <c r="AU585" s="77" t="e">
        <f t="shared" si="266"/>
        <v>#VALUE!</v>
      </c>
      <c r="AW585" s="57"/>
      <c r="AX585" s="57"/>
      <c r="BA585" s="83" t="e">
        <f ca="1">Invoer!DW590</f>
        <v>#N/A</v>
      </c>
      <c r="BB585" s="599" t="str">
        <f t="shared" ca="1" si="278"/>
        <v/>
      </c>
      <c r="BC585" s="673" t="str">
        <f ca="1">IF($BB585="","",VLOOKUP(BB585,Invoer!$F$15:$AU$1999,2,FALSE))</f>
        <v/>
      </c>
      <c r="BD585" s="599" t="str">
        <f t="shared" ca="1" si="279"/>
        <v/>
      </c>
      <c r="BE585" s="599" t="str">
        <f ca="1">IF($BB585="","",VLOOKUP(BB585,Invoer!$F$15:$AU$1999,5,FALSE))</f>
        <v/>
      </c>
      <c r="BF585" s="599" t="str">
        <f ca="1">IF($BB585="","",VLOOKUP(BB585,Invoer!$F$15:$AU$1999,6,FALSE))</f>
        <v/>
      </c>
      <c r="BG585" s="599" t="str">
        <f ca="1">IF($BB585="","",VLOOKUP(BB585,Invoer!$F$15:$AU$1999,9,FALSE))</f>
        <v/>
      </c>
      <c r="BH585" s="599" t="str">
        <f ca="1">IF($BB585="","",VLOOKUP(BB585,Invoer!$F$15:$AU$1999,10,FALSE))</f>
        <v/>
      </c>
      <c r="BI585" s="599" t="str">
        <f ca="1">IF($BB585="","",VLOOKUP(BB585,Invoer!$F$15:$BB$1999,14,FALSE))</f>
        <v/>
      </c>
      <c r="BJ585" s="599" t="str">
        <f ca="1">IF($BB585="","",VLOOKUP(BB585,Invoer!$F$15:$AU$1999,11,FALSE))</f>
        <v/>
      </c>
      <c r="BK585" s="662" t="str">
        <f t="shared" ca="1" si="280"/>
        <v/>
      </c>
      <c r="BL585" s="662" t="str">
        <f t="shared" ca="1" si="281"/>
        <v/>
      </c>
      <c r="BM585" s="679" t="str">
        <f t="shared" ca="1" si="282"/>
        <v/>
      </c>
      <c r="BN585" s="662" t="str">
        <f t="shared" ca="1" si="288"/>
        <v/>
      </c>
      <c r="BO585" s="662" t="str">
        <f ca="1">IF($BB585="","",VLOOKUP(BB585,Invoer!$F$15:$AU$1999,15,FALSE))</f>
        <v/>
      </c>
      <c r="BP585" s="662" t="str">
        <f ca="1">IF($BB585="","",VLOOKUP(BB585,Invoer!$F$15:$AU$1999,24,FALSE))</f>
        <v/>
      </c>
      <c r="BQ585" s="662" t="str">
        <f ca="1">IF($BB585="","",VLOOKUP(BB585,Invoer!$F$15:$AU$1999,17,FALSE))</f>
        <v/>
      </c>
      <c r="BS585" s="73" t="e">
        <f t="shared" ca="1" si="286"/>
        <v>#VALUE!</v>
      </c>
      <c r="BT585" s="57" t="str">
        <f t="shared" ca="1" si="287"/>
        <v/>
      </c>
      <c r="DO585" s="61" t="e">
        <f ca="1">IF($DN$4&lt;3,Invoer!EB590,Invoer!EA590)</f>
        <v>#N/A</v>
      </c>
      <c r="DP585" s="599" t="str">
        <f t="shared" ca="1" si="267"/>
        <v/>
      </c>
      <c r="DQ585" s="673" t="str">
        <f ca="1">IF($DP585="","",VLOOKUP(DP585,Invoer!$F$15:$AU$1999,2,FALSE))</f>
        <v/>
      </c>
      <c r="DR585" s="599" t="str">
        <f t="shared" ca="1" si="268"/>
        <v/>
      </c>
      <c r="DS585" s="599" t="str">
        <f ca="1">IF($DP585="","",VLOOKUP(DP585,Invoer!$F$15:$AU$1999,3,FALSE))</f>
        <v/>
      </c>
      <c r="DT585" s="599" t="str">
        <f ca="1">IF($DP585="","",IF(DS585&lt;&gt;"Liq","",VLOOKUP(DP585,Invoer!$F$15:$AU$1999,4,FALSE)))</f>
        <v/>
      </c>
      <c r="DU585" s="599" t="str">
        <f ca="1">IF($DP585="","",VLOOKUP(DP585,Invoer!$F$15:$AU$1999,5,FALSE))</f>
        <v/>
      </c>
      <c r="DV585" s="599" t="str">
        <f ca="1">IF($DP585="","",VLOOKUP(DP585,Invoer!$F$15:$AU$1999,6,FALSE))</f>
        <v/>
      </c>
      <c r="DW585" s="599" t="str">
        <f ca="1">IF($DP585="","",VLOOKUP(DP585,Invoer!$F$15:$AU$1999,9,FALSE))</f>
        <v/>
      </c>
      <c r="DX585" s="599" t="str">
        <f ca="1">IF($DP585="","",VLOOKUP(DP585,Invoer!$F$15:$AU$1999,10,FALSE))</f>
        <v/>
      </c>
      <c r="DY585" s="595" t="str">
        <f ca="1">IF($DP585="","",VLOOKUP(DP585,Invoer!$F$15:$AU$1999,11,FALSE))</f>
        <v/>
      </c>
      <c r="DZ585" s="662" t="str">
        <f ca="1">IF($DP585="","",IF($DN$4&gt;2,"",VLOOKUP(DP585,Invoer!CQ:CS,3,FALSE)))</f>
        <v/>
      </c>
      <c r="EA585" s="541" t="str">
        <f ca="1">IF($DP585="","",IF(ISERROR(DQ585),0,IF($DN$4&lt;3,"",VLOOKUP(DP585,Invoer!$F$15:$AU$1999,15,FALSE))))</f>
        <v/>
      </c>
      <c r="EB585" s="595" t="str">
        <f ca="1">IF($DP585="","",IF($DN$4&lt;3,"",VLOOKUP(DP585,Invoer!$F$15:$AU$1999,19,FALSE)))</f>
        <v/>
      </c>
      <c r="EC585" s="541" t="str">
        <f ca="1">IF($DP585="","",IF(ISERROR(DQ585),0,IF($DN$4&lt;3,"",VLOOKUP(DP585,Invoer!$F$15:$AU$1999,24,FALSE))))</f>
        <v/>
      </c>
      <c r="ED585" s="541" t="str">
        <f ca="1">IF($DP585="","",IF(ISERROR(DQ585),0,IF($DN$4&lt;3,"",VLOOKUP(DP585,Invoer!$F$15:$AU$1999,17,FALSE))))</f>
        <v/>
      </c>
      <c r="EH585" s="89" t="e">
        <f ca="1">Invoer!CP590</f>
        <v>#N/A</v>
      </c>
      <c r="EI585" s="599" t="str">
        <f t="shared" ca="1" si="269"/>
        <v/>
      </c>
      <c r="EJ585" s="673" t="str">
        <f ca="1">IF(EI585="","",VLOOKUP(EI585,Invoer!$F$15:$AU$1999,2,FALSE))</f>
        <v/>
      </c>
      <c r="EK585" s="599" t="str">
        <f t="shared" ca="1" si="270"/>
        <v/>
      </c>
      <c r="EL585" s="599" t="str">
        <f ca="1">IF($EI585="","",VLOOKUP(EI585,Invoer!$F$15:$AU$1999,3,FALSE))</f>
        <v/>
      </c>
      <c r="EM585" s="599" t="str">
        <f ca="1">IF($EI585="","",IF(EL585&lt;&gt;"Liq","",VLOOKUP(EI585,Invoer!$F$15:$AU$1999,4,FALSE)))</f>
        <v/>
      </c>
      <c r="EN585" s="599" t="str">
        <f ca="1">IF($EI585="","",VLOOKUP(EI585,Invoer!$F$15:$AU$1999,6,FALSE))</f>
        <v/>
      </c>
      <c r="EO585" s="599" t="str">
        <f ca="1">IF(EI585="","",VLOOKUP(EI585,Invoer!$F$15:$AU$1999,9,FALSE))</f>
        <v/>
      </c>
      <c r="EP585" s="599" t="str">
        <f ca="1">IF(EI585="","",VLOOKUP(EI585,Invoer!$F$15:$AU$1999,10,FALSE))</f>
        <v/>
      </c>
      <c r="EQ585" s="599" t="str">
        <f ca="1">IF(EI585="","",VLOOKUP(EI585,Invoer!$F$15:$AU$1999,11,FALSE))</f>
        <v/>
      </c>
      <c r="ER585" s="662" t="str">
        <f ca="1">IF(EI585="","",VLOOKUP(EI585,Invoer!CQ:CS,3,FALSE))</f>
        <v/>
      </c>
      <c r="ES585" s="662" t="str">
        <f t="shared" ca="1" si="271"/>
        <v/>
      </c>
      <c r="ET585" s="513" t="str">
        <f t="shared" ca="1" si="272"/>
        <v/>
      </c>
      <c r="EU585" s="112" t="str">
        <f t="shared" ca="1" si="273"/>
        <v/>
      </c>
      <c r="EV585" s="83" t="s">
        <v>160</v>
      </c>
      <c r="EW585" s="682" t="str">
        <f t="shared" ca="1" si="274"/>
        <v/>
      </c>
      <c r="EX585" s="662" t="str">
        <f t="shared" ca="1" si="275"/>
        <v/>
      </c>
      <c r="EY585"/>
      <c r="EZ585" s="56" t="e">
        <f t="shared" ca="1" si="283"/>
        <v>#VALUE!</v>
      </c>
      <c r="FA585" s="56" t="e">
        <f t="shared" ca="1" si="284"/>
        <v>#VALUE!</v>
      </c>
      <c r="FE585"/>
      <c r="FI585"/>
      <c r="FJ585"/>
    </row>
    <row r="586" spans="29:166" ht="12" customHeight="1" x14ac:dyDescent="0.2">
      <c r="AC586" s="435" t="str">
        <f>IF($AC$7&lt;3,Invoer!DR591,IF($AC$7=3,Invoer!BT591,"x"))</f>
        <v>x</v>
      </c>
      <c r="AD586" s="599" t="str">
        <f t="shared" si="276"/>
        <v/>
      </c>
      <c r="AE586" s="673" t="str">
        <f>IF($AD586="","",VLOOKUP(AD586,Invoer!$F$15:$AU$1999,2,FALSE))</f>
        <v/>
      </c>
      <c r="AF586" s="599" t="str">
        <f t="shared" si="277"/>
        <v/>
      </c>
      <c r="AG586" s="599" t="str">
        <f>IF($AD586="","",VLOOKUP(AD586,Invoer!$F$15:$AU$1999,3,FALSE))</f>
        <v/>
      </c>
      <c r="AH586" s="599" t="str">
        <f>IF($AD586="","",IF(AG586&lt;&gt;"Liq","",VLOOKUP(AD586,Invoer!$F$15:$AU$1999,4,FALSE)))</f>
        <v/>
      </c>
      <c r="AI586" s="677" t="str">
        <f>IF($AD586="","",VLOOKUP(AD586,Invoer!$F$15:$AU$1999,5,FALSE))</f>
        <v/>
      </c>
      <c r="AJ586" s="599" t="str">
        <f>IF($AD586="","",VLOOKUP(AD586,Invoer!$F$15:$AU$1999,6,FALSE))</f>
        <v/>
      </c>
      <c r="AK586" s="599" t="str">
        <f>IF($AD586="","",VLOOKUP(AD586,Invoer!$F$15:$AU$1999,9,FALSE))</f>
        <v/>
      </c>
      <c r="AL586" s="599" t="str">
        <f>IF($AD586="","",VLOOKUP(AD586,Invoer!$F$15:$AU$1999,10,FALSE))</f>
        <v/>
      </c>
      <c r="AM586" s="599" t="str">
        <f>IF($AD586="","",VLOOKUP(AD586,Invoer!$F$15:$BB$1999,14,FALSE))</f>
        <v/>
      </c>
      <c r="AN586" s="599" t="str">
        <f>IF($AD586="","",VLOOKUP(AD586,Invoer!$F$15:$AU$1999,11,FALSE))</f>
        <v/>
      </c>
      <c r="AO586" s="662" t="str">
        <f>IF($AD586="","",VLOOKUP(AD586,Invoer!$F$15:$AU$1999,15,FALSE))</f>
        <v/>
      </c>
      <c r="AP586" s="599" t="str">
        <f>IF($AD586="","",VLOOKUP(AD586,Invoer!$F$15:$AU$1999,19,FALSE))</f>
        <v/>
      </c>
      <c r="AQ586" s="662" t="str">
        <f>IF($AD586="","",VLOOKUP(AD586,Invoer!$F$15:$AU$1999,24,FALSE))</f>
        <v/>
      </c>
      <c r="AR586" s="662" t="str">
        <f>IF($AD586="","",VLOOKUP(AD586,Invoer!$F$15:$AU$1999,17,FALSE))</f>
        <v/>
      </c>
      <c r="AS586" s="678" t="str">
        <f t="shared" si="285"/>
        <v/>
      </c>
      <c r="AT586" s="676" t="str">
        <f t="shared" si="265"/>
        <v/>
      </c>
      <c r="AU586" s="77" t="e">
        <f t="shared" si="266"/>
        <v>#VALUE!</v>
      </c>
      <c r="AW586" s="57"/>
      <c r="AX586" s="57"/>
      <c r="BA586" s="83" t="e">
        <f ca="1">Invoer!DW591</f>
        <v>#N/A</v>
      </c>
      <c r="BB586" s="599" t="str">
        <f t="shared" ca="1" si="278"/>
        <v/>
      </c>
      <c r="BC586" s="673" t="str">
        <f ca="1">IF($BB586="","",VLOOKUP(BB586,Invoer!$F$15:$AU$1999,2,FALSE))</f>
        <v/>
      </c>
      <c r="BD586" s="599" t="str">
        <f t="shared" ca="1" si="279"/>
        <v/>
      </c>
      <c r="BE586" s="599" t="str">
        <f ca="1">IF($BB586="","",VLOOKUP(BB586,Invoer!$F$15:$AU$1999,5,FALSE))</f>
        <v/>
      </c>
      <c r="BF586" s="599" t="str">
        <f ca="1">IF($BB586="","",VLOOKUP(BB586,Invoer!$F$15:$AU$1999,6,FALSE))</f>
        <v/>
      </c>
      <c r="BG586" s="599" t="str">
        <f ca="1">IF($BB586="","",VLOOKUP(BB586,Invoer!$F$15:$AU$1999,9,FALSE))</f>
        <v/>
      </c>
      <c r="BH586" s="599" t="str">
        <f ca="1">IF($BB586="","",VLOOKUP(BB586,Invoer!$F$15:$AU$1999,10,FALSE))</f>
        <v/>
      </c>
      <c r="BI586" s="599" t="str">
        <f ca="1">IF($BB586="","",VLOOKUP(BB586,Invoer!$F$15:$BB$1999,14,FALSE))</f>
        <v/>
      </c>
      <c r="BJ586" s="599" t="str">
        <f ca="1">IF($BB586="","",VLOOKUP(BB586,Invoer!$F$15:$AU$1999,11,FALSE))</f>
        <v/>
      </c>
      <c r="BK586" s="662" t="str">
        <f t="shared" ca="1" si="280"/>
        <v/>
      </c>
      <c r="BL586" s="662" t="str">
        <f t="shared" ca="1" si="281"/>
        <v/>
      </c>
      <c r="BM586" s="679" t="str">
        <f t="shared" ca="1" si="282"/>
        <v/>
      </c>
      <c r="BN586" s="662" t="str">
        <f t="shared" ca="1" si="288"/>
        <v/>
      </c>
      <c r="BO586" s="662" t="str">
        <f ca="1">IF($BB586="","",VLOOKUP(BB586,Invoer!$F$15:$AU$1999,15,FALSE))</f>
        <v/>
      </c>
      <c r="BP586" s="662" t="str">
        <f ca="1">IF($BB586="","",VLOOKUP(BB586,Invoer!$F$15:$AU$1999,24,FALSE))</f>
        <v/>
      </c>
      <c r="BQ586" s="662" t="str">
        <f ca="1">IF($BB586="","",VLOOKUP(BB586,Invoer!$F$15:$AU$1999,17,FALSE))</f>
        <v/>
      </c>
      <c r="BS586" s="73" t="e">
        <f t="shared" ca="1" si="286"/>
        <v>#VALUE!</v>
      </c>
      <c r="BT586" s="57" t="str">
        <f t="shared" ca="1" si="287"/>
        <v/>
      </c>
      <c r="DO586" s="61" t="e">
        <f ca="1">IF($DN$4&lt;3,Invoer!EB591,Invoer!EA591)</f>
        <v>#N/A</v>
      </c>
      <c r="DP586" s="599" t="str">
        <f t="shared" ca="1" si="267"/>
        <v/>
      </c>
      <c r="DQ586" s="673" t="str">
        <f ca="1">IF($DP586="","",VLOOKUP(DP586,Invoer!$F$15:$AU$1999,2,FALSE))</f>
        <v/>
      </c>
      <c r="DR586" s="599" t="str">
        <f t="shared" ca="1" si="268"/>
        <v/>
      </c>
      <c r="DS586" s="599" t="str">
        <f ca="1">IF($DP586="","",VLOOKUP(DP586,Invoer!$F$15:$AU$1999,3,FALSE))</f>
        <v/>
      </c>
      <c r="DT586" s="599" t="str">
        <f ca="1">IF($DP586="","",IF(DS586&lt;&gt;"Liq","",VLOOKUP(DP586,Invoer!$F$15:$AU$1999,4,FALSE)))</f>
        <v/>
      </c>
      <c r="DU586" s="599" t="str">
        <f ca="1">IF($DP586="","",VLOOKUP(DP586,Invoer!$F$15:$AU$1999,5,FALSE))</f>
        <v/>
      </c>
      <c r="DV586" s="599" t="str">
        <f ca="1">IF($DP586="","",VLOOKUP(DP586,Invoer!$F$15:$AU$1999,6,FALSE))</f>
        <v/>
      </c>
      <c r="DW586" s="599" t="str">
        <f ca="1">IF($DP586="","",VLOOKUP(DP586,Invoer!$F$15:$AU$1999,9,FALSE))</f>
        <v/>
      </c>
      <c r="DX586" s="599" t="str">
        <f ca="1">IF($DP586="","",VLOOKUP(DP586,Invoer!$F$15:$AU$1999,10,FALSE))</f>
        <v/>
      </c>
      <c r="DY586" s="595" t="str">
        <f ca="1">IF($DP586="","",VLOOKUP(DP586,Invoer!$F$15:$AU$1999,11,FALSE))</f>
        <v/>
      </c>
      <c r="DZ586" s="662" t="str">
        <f ca="1">IF($DP586="","",IF($DN$4&gt;2,"",VLOOKUP(DP586,Invoer!CQ:CS,3,FALSE)))</f>
        <v/>
      </c>
      <c r="EA586" s="541" t="str">
        <f ca="1">IF($DP586="","",IF(ISERROR(DQ586),0,IF($DN$4&lt;3,"",VLOOKUP(DP586,Invoer!$F$15:$AU$1999,15,FALSE))))</f>
        <v/>
      </c>
      <c r="EB586" s="595" t="str">
        <f ca="1">IF($DP586="","",IF($DN$4&lt;3,"",VLOOKUP(DP586,Invoer!$F$15:$AU$1999,19,FALSE)))</f>
        <v/>
      </c>
      <c r="EC586" s="541" t="str">
        <f ca="1">IF($DP586="","",IF(ISERROR(DQ586),0,IF($DN$4&lt;3,"",VLOOKUP(DP586,Invoer!$F$15:$AU$1999,24,FALSE))))</f>
        <v/>
      </c>
      <c r="ED586" s="541" t="str">
        <f ca="1">IF($DP586="","",IF(ISERROR(DQ586),0,IF($DN$4&lt;3,"",VLOOKUP(DP586,Invoer!$F$15:$AU$1999,17,FALSE))))</f>
        <v/>
      </c>
      <c r="EH586" s="89" t="e">
        <f ca="1">Invoer!CP591</f>
        <v>#N/A</v>
      </c>
      <c r="EI586" s="599" t="str">
        <f t="shared" ca="1" si="269"/>
        <v/>
      </c>
      <c r="EJ586" s="673" t="str">
        <f ca="1">IF(EI586="","",VLOOKUP(EI586,Invoer!$F$15:$AU$1999,2,FALSE))</f>
        <v/>
      </c>
      <c r="EK586" s="599" t="str">
        <f t="shared" ca="1" si="270"/>
        <v/>
      </c>
      <c r="EL586" s="599" t="str">
        <f ca="1">IF($EI586="","",VLOOKUP(EI586,Invoer!$F$15:$AU$1999,3,FALSE))</f>
        <v/>
      </c>
      <c r="EM586" s="599" t="str">
        <f ca="1">IF($EI586="","",IF(EL586&lt;&gt;"Liq","",VLOOKUP(EI586,Invoer!$F$15:$AU$1999,4,FALSE)))</f>
        <v/>
      </c>
      <c r="EN586" s="599" t="str">
        <f ca="1">IF($EI586="","",VLOOKUP(EI586,Invoer!$F$15:$AU$1999,6,FALSE))</f>
        <v/>
      </c>
      <c r="EO586" s="599" t="str">
        <f ca="1">IF(EI586="","",VLOOKUP(EI586,Invoer!$F$15:$AU$1999,9,FALSE))</f>
        <v/>
      </c>
      <c r="EP586" s="599" t="str">
        <f ca="1">IF(EI586="","",VLOOKUP(EI586,Invoer!$F$15:$AU$1999,10,FALSE))</f>
        <v/>
      </c>
      <c r="EQ586" s="599" t="str">
        <f ca="1">IF(EI586="","",VLOOKUP(EI586,Invoer!$F$15:$AU$1999,11,FALSE))</f>
        <v/>
      </c>
      <c r="ER586" s="662" t="str">
        <f ca="1">IF(EI586="","",VLOOKUP(EI586,Invoer!CQ:CS,3,FALSE))</f>
        <v/>
      </c>
      <c r="ES586" s="662" t="str">
        <f t="shared" ca="1" si="271"/>
        <v/>
      </c>
      <c r="ET586" s="513" t="str">
        <f t="shared" ca="1" si="272"/>
        <v/>
      </c>
      <c r="EU586" s="112" t="str">
        <f t="shared" ca="1" si="273"/>
        <v/>
      </c>
      <c r="EV586" s="83" t="s">
        <v>160</v>
      </c>
      <c r="EW586" s="682" t="str">
        <f t="shared" ca="1" si="274"/>
        <v/>
      </c>
      <c r="EX586" s="662" t="str">
        <f t="shared" ca="1" si="275"/>
        <v/>
      </c>
      <c r="EY586"/>
      <c r="EZ586" s="56" t="e">
        <f t="shared" ca="1" si="283"/>
        <v>#VALUE!</v>
      </c>
      <c r="FA586" s="56" t="e">
        <f t="shared" ca="1" si="284"/>
        <v>#VALUE!</v>
      </c>
      <c r="FE586"/>
      <c r="FI586"/>
      <c r="FJ586"/>
    </row>
    <row r="587" spans="29:166" ht="12" customHeight="1" x14ac:dyDescent="0.2">
      <c r="AC587" s="435" t="str">
        <f>IF($AC$7&lt;3,Invoer!DR592,IF($AC$7=3,Invoer!BT592,"x"))</f>
        <v>x</v>
      </c>
      <c r="AD587" s="599" t="str">
        <f t="shared" si="276"/>
        <v/>
      </c>
      <c r="AE587" s="673" t="str">
        <f>IF($AD587="","",VLOOKUP(AD587,Invoer!$F$15:$AU$1999,2,FALSE))</f>
        <v/>
      </c>
      <c r="AF587" s="599" t="str">
        <f t="shared" si="277"/>
        <v/>
      </c>
      <c r="AG587" s="599" t="str">
        <f>IF($AD587="","",VLOOKUP(AD587,Invoer!$F$15:$AU$1999,3,FALSE))</f>
        <v/>
      </c>
      <c r="AH587" s="599" t="str">
        <f>IF($AD587="","",IF(AG587&lt;&gt;"Liq","",VLOOKUP(AD587,Invoer!$F$15:$AU$1999,4,FALSE)))</f>
        <v/>
      </c>
      <c r="AI587" s="677" t="str">
        <f>IF($AD587="","",VLOOKUP(AD587,Invoer!$F$15:$AU$1999,5,FALSE))</f>
        <v/>
      </c>
      <c r="AJ587" s="599" t="str">
        <f>IF($AD587="","",VLOOKUP(AD587,Invoer!$F$15:$AU$1999,6,FALSE))</f>
        <v/>
      </c>
      <c r="AK587" s="599" t="str">
        <f>IF($AD587="","",VLOOKUP(AD587,Invoer!$F$15:$AU$1999,9,FALSE))</f>
        <v/>
      </c>
      <c r="AL587" s="599" t="str">
        <f>IF($AD587="","",VLOOKUP(AD587,Invoer!$F$15:$AU$1999,10,FALSE))</f>
        <v/>
      </c>
      <c r="AM587" s="599" t="str">
        <f>IF($AD587="","",VLOOKUP(AD587,Invoer!$F$15:$BB$1999,14,FALSE))</f>
        <v/>
      </c>
      <c r="AN587" s="599" t="str">
        <f>IF($AD587="","",VLOOKUP(AD587,Invoer!$F$15:$AU$1999,11,FALSE))</f>
        <v/>
      </c>
      <c r="AO587" s="662" t="str">
        <f>IF($AD587="","",VLOOKUP(AD587,Invoer!$F$15:$AU$1999,15,FALSE))</f>
        <v/>
      </c>
      <c r="AP587" s="599" t="str">
        <f>IF($AD587="","",VLOOKUP(AD587,Invoer!$F$15:$AU$1999,19,FALSE))</f>
        <v/>
      </c>
      <c r="AQ587" s="662" t="str">
        <f>IF($AD587="","",VLOOKUP(AD587,Invoer!$F$15:$AU$1999,24,FALSE))</f>
        <v/>
      </c>
      <c r="AR587" s="662" t="str">
        <f>IF($AD587="","",VLOOKUP(AD587,Invoer!$F$15:$AU$1999,17,FALSE))</f>
        <v/>
      </c>
      <c r="AS587" s="678" t="str">
        <f t="shared" si="285"/>
        <v/>
      </c>
      <c r="AT587" s="676" t="str">
        <f t="shared" si="265"/>
        <v/>
      </c>
      <c r="AU587" s="77" t="e">
        <f t="shared" si="266"/>
        <v>#VALUE!</v>
      </c>
      <c r="AW587" s="57"/>
      <c r="AX587" s="57"/>
      <c r="BA587" s="83" t="e">
        <f ca="1">Invoer!DW592</f>
        <v>#N/A</v>
      </c>
      <c r="BB587" s="599" t="str">
        <f t="shared" ca="1" si="278"/>
        <v/>
      </c>
      <c r="BC587" s="673" t="str">
        <f ca="1">IF($BB587="","",VLOOKUP(BB587,Invoer!$F$15:$AU$1999,2,FALSE))</f>
        <v/>
      </c>
      <c r="BD587" s="599" t="str">
        <f t="shared" ca="1" si="279"/>
        <v/>
      </c>
      <c r="BE587" s="599" t="str">
        <f ca="1">IF($BB587="","",VLOOKUP(BB587,Invoer!$F$15:$AU$1999,5,FALSE))</f>
        <v/>
      </c>
      <c r="BF587" s="599" t="str">
        <f ca="1">IF($BB587="","",VLOOKUP(BB587,Invoer!$F$15:$AU$1999,6,FALSE))</f>
        <v/>
      </c>
      <c r="BG587" s="599" t="str">
        <f ca="1">IF($BB587="","",VLOOKUP(BB587,Invoer!$F$15:$AU$1999,9,FALSE))</f>
        <v/>
      </c>
      <c r="BH587" s="599" t="str">
        <f ca="1">IF($BB587="","",VLOOKUP(BB587,Invoer!$F$15:$AU$1999,10,FALSE))</f>
        <v/>
      </c>
      <c r="BI587" s="599" t="str">
        <f ca="1">IF($BB587="","",VLOOKUP(BB587,Invoer!$F$15:$BB$1999,14,FALSE))</f>
        <v/>
      </c>
      <c r="BJ587" s="599" t="str">
        <f ca="1">IF($BB587="","",VLOOKUP(BB587,Invoer!$F$15:$AU$1999,11,FALSE))</f>
        <v/>
      </c>
      <c r="BK587" s="662" t="str">
        <f t="shared" ca="1" si="280"/>
        <v/>
      </c>
      <c r="BL587" s="662" t="str">
        <f t="shared" ca="1" si="281"/>
        <v/>
      </c>
      <c r="BM587" s="679" t="str">
        <f t="shared" ca="1" si="282"/>
        <v/>
      </c>
      <c r="BN587" s="662" t="str">
        <f t="shared" ca="1" si="288"/>
        <v/>
      </c>
      <c r="BO587" s="662" t="str">
        <f ca="1">IF($BB587="","",VLOOKUP(BB587,Invoer!$F$15:$AU$1999,15,FALSE))</f>
        <v/>
      </c>
      <c r="BP587" s="662" t="str">
        <f ca="1">IF($BB587="","",VLOOKUP(BB587,Invoer!$F$15:$AU$1999,24,FALSE))</f>
        <v/>
      </c>
      <c r="BQ587" s="662" t="str">
        <f ca="1">IF($BB587="","",VLOOKUP(BB587,Invoer!$F$15:$AU$1999,17,FALSE))</f>
        <v/>
      </c>
      <c r="BS587" s="73" t="e">
        <f t="shared" ca="1" si="286"/>
        <v>#VALUE!</v>
      </c>
      <c r="BT587" s="57" t="str">
        <f t="shared" ca="1" si="287"/>
        <v/>
      </c>
      <c r="DO587" s="61" t="e">
        <f ca="1">IF($DN$4&lt;3,Invoer!EB592,Invoer!EA592)</f>
        <v>#N/A</v>
      </c>
      <c r="DP587" s="599" t="str">
        <f t="shared" ca="1" si="267"/>
        <v/>
      </c>
      <c r="DQ587" s="673" t="str">
        <f ca="1">IF($DP587="","",VLOOKUP(DP587,Invoer!$F$15:$AU$1999,2,FALSE))</f>
        <v/>
      </c>
      <c r="DR587" s="599" t="str">
        <f t="shared" ca="1" si="268"/>
        <v/>
      </c>
      <c r="DS587" s="599" t="str">
        <f ca="1">IF($DP587="","",VLOOKUP(DP587,Invoer!$F$15:$AU$1999,3,FALSE))</f>
        <v/>
      </c>
      <c r="DT587" s="599" t="str">
        <f ca="1">IF($DP587="","",IF(DS587&lt;&gt;"Liq","",VLOOKUP(DP587,Invoer!$F$15:$AU$1999,4,FALSE)))</f>
        <v/>
      </c>
      <c r="DU587" s="599" t="str">
        <f ca="1">IF($DP587="","",VLOOKUP(DP587,Invoer!$F$15:$AU$1999,5,FALSE))</f>
        <v/>
      </c>
      <c r="DV587" s="599" t="str">
        <f ca="1">IF($DP587="","",VLOOKUP(DP587,Invoer!$F$15:$AU$1999,6,FALSE))</f>
        <v/>
      </c>
      <c r="DW587" s="599" t="str">
        <f ca="1">IF($DP587="","",VLOOKUP(DP587,Invoer!$F$15:$AU$1999,9,FALSE))</f>
        <v/>
      </c>
      <c r="DX587" s="599" t="str">
        <f ca="1">IF($DP587="","",VLOOKUP(DP587,Invoer!$F$15:$AU$1999,10,FALSE))</f>
        <v/>
      </c>
      <c r="DY587" s="595" t="str">
        <f ca="1">IF($DP587="","",VLOOKUP(DP587,Invoer!$F$15:$AU$1999,11,FALSE))</f>
        <v/>
      </c>
      <c r="DZ587" s="662" t="str">
        <f ca="1">IF($DP587="","",IF($DN$4&gt;2,"",VLOOKUP(DP587,Invoer!CQ:CS,3,FALSE)))</f>
        <v/>
      </c>
      <c r="EA587" s="541" t="str">
        <f ca="1">IF($DP587="","",IF(ISERROR(DQ587),0,IF($DN$4&lt;3,"",VLOOKUP(DP587,Invoer!$F$15:$AU$1999,15,FALSE))))</f>
        <v/>
      </c>
      <c r="EB587" s="595" t="str">
        <f ca="1">IF($DP587="","",IF($DN$4&lt;3,"",VLOOKUP(DP587,Invoer!$F$15:$AU$1999,19,FALSE)))</f>
        <v/>
      </c>
      <c r="EC587" s="541" t="str">
        <f ca="1">IF($DP587="","",IF(ISERROR(DQ587),0,IF($DN$4&lt;3,"",VLOOKUP(DP587,Invoer!$F$15:$AU$1999,24,FALSE))))</f>
        <v/>
      </c>
      <c r="ED587" s="541" t="str">
        <f ca="1">IF($DP587="","",IF(ISERROR(DQ587),0,IF($DN$4&lt;3,"",VLOOKUP(DP587,Invoer!$F$15:$AU$1999,17,FALSE))))</f>
        <v/>
      </c>
      <c r="EH587" s="89" t="e">
        <f ca="1">Invoer!CP592</f>
        <v>#N/A</v>
      </c>
      <c r="EI587" s="599" t="str">
        <f t="shared" ca="1" si="269"/>
        <v/>
      </c>
      <c r="EJ587" s="673" t="str">
        <f ca="1">IF(EI587="","",VLOOKUP(EI587,Invoer!$F$15:$AU$1999,2,FALSE))</f>
        <v/>
      </c>
      <c r="EK587" s="599" t="str">
        <f t="shared" ca="1" si="270"/>
        <v/>
      </c>
      <c r="EL587" s="599" t="str">
        <f ca="1">IF($EI587="","",VLOOKUP(EI587,Invoer!$F$15:$AU$1999,3,FALSE))</f>
        <v/>
      </c>
      <c r="EM587" s="599" t="str">
        <f ca="1">IF($EI587="","",IF(EL587&lt;&gt;"Liq","",VLOOKUP(EI587,Invoer!$F$15:$AU$1999,4,FALSE)))</f>
        <v/>
      </c>
      <c r="EN587" s="599" t="str">
        <f ca="1">IF($EI587="","",VLOOKUP(EI587,Invoer!$F$15:$AU$1999,6,FALSE))</f>
        <v/>
      </c>
      <c r="EO587" s="599" t="str">
        <f ca="1">IF(EI587="","",VLOOKUP(EI587,Invoer!$F$15:$AU$1999,9,FALSE))</f>
        <v/>
      </c>
      <c r="EP587" s="599" t="str">
        <f ca="1">IF(EI587="","",VLOOKUP(EI587,Invoer!$F$15:$AU$1999,10,FALSE))</f>
        <v/>
      </c>
      <c r="EQ587" s="599" t="str">
        <f ca="1">IF(EI587="","",VLOOKUP(EI587,Invoer!$F$15:$AU$1999,11,FALSE))</f>
        <v/>
      </c>
      <c r="ER587" s="662" t="str">
        <f ca="1">IF(EI587="","",VLOOKUP(EI587,Invoer!CQ:CS,3,FALSE))</f>
        <v/>
      </c>
      <c r="ES587" s="662" t="str">
        <f t="shared" ca="1" si="271"/>
        <v/>
      </c>
      <c r="ET587" s="513" t="str">
        <f t="shared" ca="1" si="272"/>
        <v/>
      </c>
      <c r="EU587" s="112" t="str">
        <f t="shared" ca="1" si="273"/>
        <v/>
      </c>
      <c r="EV587" s="83" t="s">
        <v>160</v>
      </c>
      <c r="EW587" s="682" t="str">
        <f t="shared" ca="1" si="274"/>
        <v/>
      </c>
      <c r="EX587" s="662" t="str">
        <f t="shared" ca="1" si="275"/>
        <v/>
      </c>
      <c r="EY587"/>
      <c r="EZ587" s="56" t="e">
        <f t="shared" ca="1" si="283"/>
        <v>#VALUE!</v>
      </c>
      <c r="FA587" s="56" t="e">
        <f t="shared" ca="1" si="284"/>
        <v>#VALUE!</v>
      </c>
      <c r="FE587"/>
      <c r="FI587"/>
      <c r="FJ587"/>
    </row>
    <row r="588" spans="29:166" ht="12" customHeight="1" x14ac:dyDescent="0.2">
      <c r="AC588" s="435" t="str">
        <f>IF($AC$7&lt;3,Invoer!DR593,IF($AC$7=3,Invoer!BT593,"x"))</f>
        <v>x</v>
      </c>
      <c r="AD588" s="599" t="str">
        <f t="shared" si="276"/>
        <v/>
      </c>
      <c r="AE588" s="673" t="str">
        <f>IF($AD588="","",VLOOKUP(AD588,Invoer!$F$15:$AU$1999,2,FALSE))</f>
        <v/>
      </c>
      <c r="AF588" s="599" t="str">
        <f t="shared" si="277"/>
        <v/>
      </c>
      <c r="AG588" s="599" t="str">
        <f>IF($AD588="","",VLOOKUP(AD588,Invoer!$F$15:$AU$1999,3,FALSE))</f>
        <v/>
      </c>
      <c r="AH588" s="599" t="str">
        <f>IF($AD588="","",IF(AG588&lt;&gt;"Liq","",VLOOKUP(AD588,Invoer!$F$15:$AU$1999,4,FALSE)))</f>
        <v/>
      </c>
      <c r="AI588" s="677" t="str">
        <f>IF($AD588="","",VLOOKUP(AD588,Invoer!$F$15:$AU$1999,5,FALSE))</f>
        <v/>
      </c>
      <c r="AJ588" s="599" t="str">
        <f>IF($AD588="","",VLOOKUP(AD588,Invoer!$F$15:$AU$1999,6,FALSE))</f>
        <v/>
      </c>
      <c r="AK588" s="599" t="str">
        <f>IF($AD588="","",VLOOKUP(AD588,Invoer!$F$15:$AU$1999,9,FALSE))</f>
        <v/>
      </c>
      <c r="AL588" s="599" t="str">
        <f>IF($AD588="","",VLOOKUP(AD588,Invoer!$F$15:$AU$1999,10,FALSE))</f>
        <v/>
      </c>
      <c r="AM588" s="599" t="str">
        <f>IF($AD588="","",VLOOKUP(AD588,Invoer!$F$15:$BB$1999,14,FALSE))</f>
        <v/>
      </c>
      <c r="AN588" s="599" t="str">
        <f>IF($AD588="","",VLOOKUP(AD588,Invoer!$F$15:$AU$1999,11,FALSE))</f>
        <v/>
      </c>
      <c r="AO588" s="662" t="str">
        <f>IF($AD588="","",VLOOKUP(AD588,Invoer!$F$15:$AU$1999,15,FALSE))</f>
        <v/>
      </c>
      <c r="AP588" s="599" t="str">
        <f>IF($AD588="","",VLOOKUP(AD588,Invoer!$F$15:$AU$1999,19,FALSE))</f>
        <v/>
      </c>
      <c r="AQ588" s="662" t="str">
        <f>IF($AD588="","",VLOOKUP(AD588,Invoer!$F$15:$AU$1999,24,FALSE))</f>
        <v/>
      </c>
      <c r="AR588" s="662" t="str">
        <f>IF($AD588="","",VLOOKUP(AD588,Invoer!$F$15:$AU$1999,17,FALSE))</f>
        <v/>
      </c>
      <c r="AS588" s="678" t="str">
        <f t="shared" si="285"/>
        <v/>
      </c>
      <c r="AT588" s="676" t="str">
        <f t="shared" ref="AT588:AT651" si="289">IF(AN588&lt;&gt;AN589,AU588,"")</f>
        <v/>
      </c>
      <c r="AU588" s="77" t="e">
        <f t="shared" ref="AU588:AU651" si="290">IF(AN588&lt;&gt;AN587,AR588,AR588+AU587)</f>
        <v>#VALUE!</v>
      </c>
      <c r="AW588" s="57"/>
      <c r="AX588" s="57"/>
      <c r="BA588" s="83" t="e">
        <f ca="1">Invoer!DW593</f>
        <v>#N/A</v>
      </c>
      <c r="BB588" s="599" t="str">
        <f t="shared" ca="1" si="278"/>
        <v/>
      </c>
      <c r="BC588" s="673" t="str">
        <f ca="1">IF($BB588="","",VLOOKUP(BB588,Invoer!$F$15:$AU$1999,2,FALSE))</f>
        <v/>
      </c>
      <c r="BD588" s="599" t="str">
        <f t="shared" ca="1" si="279"/>
        <v/>
      </c>
      <c r="BE588" s="599" t="str">
        <f ca="1">IF($BB588="","",VLOOKUP(BB588,Invoer!$F$15:$AU$1999,5,FALSE))</f>
        <v/>
      </c>
      <c r="BF588" s="599" t="str">
        <f ca="1">IF($BB588="","",VLOOKUP(BB588,Invoer!$F$15:$AU$1999,6,FALSE))</f>
        <v/>
      </c>
      <c r="BG588" s="599" t="str">
        <f ca="1">IF($BB588="","",VLOOKUP(BB588,Invoer!$F$15:$AU$1999,9,FALSE))</f>
        <v/>
      </c>
      <c r="BH588" s="599" t="str">
        <f ca="1">IF($BB588="","",VLOOKUP(BB588,Invoer!$F$15:$AU$1999,10,FALSE))</f>
        <v/>
      </c>
      <c r="BI588" s="599" t="str">
        <f ca="1">IF($BB588="","",VLOOKUP(BB588,Invoer!$F$15:$BB$1999,14,FALSE))</f>
        <v/>
      </c>
      <c r="BJ588" s="599" t="str">
        <f ca="1">IF($BB588="","",VLOOKUP(BB588,Invoer!$F$15:$AU$1999,11,FALSE))</f>
        <v/>
      </c>
      <c r="BK588" s="662" t="str">
        <f t="shared" ca="1" si="280"/>
        <v/>
      </c>
      <c r="BL588" s="662" t="str">
        <f t="shared" ca="1" si="281"/>
        <v/>
      </c>
      <c r="BM588" s="679" t="str">
        <f t="shared" ca="1" si="282"/>
        <v/>
      </c>
      <c r="BN588" s="662" t="str">
        <f t="shared" ca="1" si="288"/>
        <v/>
      </c>
      <c r="BO588" s="662" t="str">
        <f ca="1">IF($BB588="","",VLOOKUP(BB588,Invoer!$F$15:$AU$1999,15,FALSE))</f>
        <v/>
      </c>
      <c r="BP588" s="662" t="str">
        <f ca="1">IF($BB588="","",VLOOKUP(BB588,Invoer!$F$15:$AU$1999,24,FALSE))</f>
        <v/>
      </c>
      <c r="BQ588" s="662" t="str">
        <f ca="1">IF($BB588="","",VLOOKUP(BB588,Invoer!$F$15:$AU$1999,17,FALSE))</f>
        <v/>
      </c>
      <c r="BS588" s="73" t="e">
        <f t="shared" ca="1" si="286"/>
        <v>#VALUE!</v>
      </c>
      <c r="BT588" s="57" t="str">
        <f t="shared" ca="1" si="287"/>
        <v/>
      </c>
      <c r="DO588" s="61" t="e">
        <f ca="1">IF($DN$4&lt;3,Invoer!EB593,Invoer!EA593)</f>
        <v>#N/A</v>
      </c>
      <c r="DP588" s="599" t="str">
        <f t="shared" ref="DP588:DP610" ca="1" si="291">IF(ISERROR(DO588),"",DO588)</f>
        <v/>
      </c>
      <c r="DQ588" s="673" t="str">
        <f ca="1">IF($DP588="","",VLOOKUP(DP588,Invoer!$F$15:$AU$1999,2,FALSE))</f>
        <v/>
      </c>
      <c r="DR588" s="599" t="str">
        <f t="shared" ref="DR588:DR610" ca="1" si="292">IF(DP588="","",MONTH(DQ588))</f>
        <v/>
      </c>
      <c r="DS588" s="599" t="str">
        <f ca="1">IF($DP588="","",VLOOKUP(DP588,Invoer!$F$15:$AU$1999,3,FALSE))</f>
        <v/>
      </c>
      <c r="DT588" s="599" t="str">
        <f ca="1">IF($DP588="","",IF(DS588&lt;&gt;"Liq","",VLOOKUP(DP588,Invoer!$F$15:$AU$1999,4,FALSE)))</f>
        <v/>
      </c>
      <c r="DU588" s="599" t="str">
        <f ca="1">IF($DP588="","",VLOOKUP(DP588,Invoer!$F$15:$AU$1999,5,FALSE))</f>
        <v/>
      </c>
      <c r="DV588" s="599" t="str">
        <f ca="1">IF($DP588="","",VLOOKUP(DP588,Invoer!$F$15:$AU$1999,6,FALSE))</f>
        <v/>
      </c>
      <c r="DW588" s="599" t="str">
        <f ca="1">IF($DP588="","",VLOOKUP(DP588,Invoer!$F$15:$AU$1999,9,FALSE))</f>
        <v/>
      </c>
      <c r="DX588" s="599" t="str">
        <f ca="1">IF($DP588="","",VLOOKUP(DP588,Invoer!$F$15:$AU$1999,10,FALSE))</f>
        <v/>
      </c>
      <c r="DY588" s="595" t="str">
        <f ca="1">IF($DP588="","",VLOOKUP(DP588,Invoer!$F$15:$AU$1999,11,FALSE))</f>
        <v/>
      </c>
      <c r="DZ588" s="662" t="str">
        <f ca="1">IF($DP588="","",IF($DN$4&gt;2,"",VLOOKUP(DP588,Invoer!CQ:CS,3,FALSE)))</f>
        <v/>
      </c>
      <c r="EA588" s="541" t="str">
        <f ca="1">IF($DP588="","",IF(ISERROR(DQ588),0,IF($DN$4&lt;3,"",VLOOKUP(DP588,Invoer!$F$15:$AU$1999,15,FALSE))))</f>
        <v/>
      </c>
      <c r="EB588" s="595" t="str">
        <f ca="1">IF($DP588="","",IF($DN$4&lt;3,"",VLOOKUP(DP588,Invoer!$F$15:$AU$1999,19,FALSE)))</f>
        <v/>
      </c>
      <c r="EC588" s="541" t="str">
        <f ca="1">IF($DP588="","",IF(ISERROR(DQ588),0,IF($DN$4&lt;3,"",VLOOKUP(DP588,Invoer!$F$15:$AU$1999,24,FALSE))))</f>
        <v/>
      </c>
      <c r="ED588" s="541" t="str">
        <f ca="1">IF($DP588="","",IF(ISERROR(DQ588),0,IF($DN$4&lt;3,"",VLOOKUP(DP588,Invoer!$F$15:$AU$1999,17,FALSE))))</f>
        <v/>
      </c>
      <c r="EH588" s="89" t="e">
        <f ca="1">Invoer!CP593</f>
        <v>#N/A</v>
      </c>
      <c r="EI588" s="599" t="str">
        <f t="shared" ref="EI588:EI610" ca="1" si="293">IF(ISERROR(EH588),"",EH588)</f>
        <v/>
      </c>
      <c r="EJ588" s="673" t="str">
        <f ca="1">IF(EI588="","",VLOOKUP(EI588,Invoer!$F$15:$AU$1999,2,FALSE))</f>
        <v/>
      </c>
      <c r="EK588" s="599" t="str">
        <f t="shared" ref="EK588:EK610" ca="1" si="294">IF(EI588="","",MONTH(EJ588))</f>
        <v/>
      </c>
      <c r="EL588" s="599" t="str">
        <f ca="1">IF($EI588="","",VLOOKUP(EI588,Invoer!$F$15:$AU$1999,3,FALSE))</f>
        <v/>
      </c>
      <c r="EM588" s="599" t="str">
        <f ca="1">IF($EI588="","",IF(EL588&lt;&gt;"Liq","",VLOOKUP(EI588,Invoer!$F$15:$AU$1999,4,FALSE)))</f>
        <v/>
      </c>
      <c r="EN588" s="599" t="str">
        <f ca="1">IF($EI588="","",VLOOKUP(EI588,Invoer!$F$15:$AU$1999,6,FALSE))</f>
        <v/>
      </c>
      <c r="EO588" s="599" t="str">
        <f ca="1">IF(EI588="","",VLOOKUP(EI588,Invoer!$F$15:$AU$1999,9,FALSE))</f>
        <v/>
      </c>
      <c r="EP588" s="599" t="str">
        <f ca="1">IF(EI588="","",VLOOKUP(EI588,Invoer!$F$15:$AU$1999,10,FALSE))</f>
        <v/>
      </c>
      <c r="EQ588" s="599" t="str">
        <f ca="1">IF(EI588="","",VLOOKUP(EI588,Invoer!$F$15:$AU$1999,11,FALSE))</f>
        <v/>
      </c>
      <c r="ER588" s="662" t="str">
        <f ca="1">IF(EI588="","",VLOOKUP(EI588,Invoer!CQ:CS,3,FALSE))</f>
        <v/>
      </c>
      <c r="ES588" s="662" t="str">
        <f t="shared" ref="ES588:ES610" ca="1" si="295">IF(EP588&lt;&gt;EP589,EZ588,"")</f>
        <v/>
      </c>
      <c r="ET588" s="513" t="str">
        <f t="shared" ref="ET588:ET610" ca="1" si="296">IF(ES588="","",IF(AND(ES588&gt;-0.03,ES588&lt;0.03),"",IF($EU$8=1,"",$EU$8-EJ588)))</f>
        <v/>
      </c>
      <c r="EU588" s="112" t="str">
        <f t="shared" ref="EU588:EU610" ca="1" si="297">IF(OR(ET588="",ET588&lt;11),"",REPT("|",ET588/10))</f>
        <v/>
      </c>
      <c r="EV588" s="83" t="s">
        <v>160</v>
      </c>
      <c r="EW588" s="682" t="str">
        <f t="shared" ref="EW588:EW610" ca="1" si="298">IF(EX588="","",EO588)</f>
        <v/>
      </c>
      <c r="EX588" s="662" t="str">
        <f t="shared" ref="EX588:EX610" ca="1" si="299">IF(EO588&lt;&gt;EO589,FA588,"")</f>
        <v/>
      </c>
      <c r="EY588"/>
      <c r="EZ588" s="56" t="e">
        <f t="shared" ca="1" si="283"/>
        <v>#VALUE!</v>
      </c>
      <c r="FA588" s="56" t="e">
        <f t="shared" ca="1" si="284"/>
        <v>#VALUE!</v>
      </c>
      <c r="FE588"/>
      <c r="FI588"/>
      <c r="FJ588"/>
    </row>
    <row r="589" spans="29:166" ht="12" customHeight="1" x14ac:dyDescent="0.2">
      <c r="AC589" s="435" t="str">
        <f>IF($AC$7&lt;3,Invoer!DR594,IF($AC$7=3,Invoer!BT594,"x"))</f>
        <v>x</v>
      </c>
      <c r="AD589" s="599" t="str">
        <f t="shared" ref="AD589:AD652" si="300">IF(ISERROR(AC589),"",IF(AC589="x","",AC589))</f>
        <v/>
      </c>
      <c r="AE589" s="673" t="str">
        <f>IF($AD589="","",VLOOKUP(AD589,Invoer!$F$15:$AU$1999,2,FALSE))</f>
        <v/>
      </c>
      <c r="AF589" s="599" t="str">
        <f t="shared" ref="AF589:AF652" si="301">IF($AD589="","",MONTH(AE589))</f>
        <v/>
      </c>
      <c r="AG589" s="599" t="str">
        <f>IF($AD589="","",VLOOKUP(AD589,Invoer!$F$15:$AU$1999,3,FALSE))</f>
        <v/>
      </c>
      <c r="AH589" s="599" t="str">
        <f>IF($AD589="","",IF(AG589&lt;&gt;"Liq","",VLOOKUP(AD589,Invoer!$F$15:$AU$1999,4,FALSE)))</f>
        <v/>
      </c>
      <c r="AI589" s="677" t="str">
        <f>IF($AD589="","",VLOOKUP(AD589,Invoer!$F$15:$AU$1999,5,FALSE))</f>
        <v/>
      </c>
      <c r="AJ589" s="599" t="str">
        <f>IF($AD589="","",VLOOKUP(AD589,Invoer!$F$15:$AU$1999,6,FALSE))</f>
        <v/>
      </c>
      <c r="AK589" s="599" t="str">
        <f>IF($AD589="","",VLOOKUP(AD589,Invoer!$F$15:$AU$1999,9,FALSE))</f>
        <v/>
      </c>
      <c r="AL589" s="599" t="str">
        <f>IF($AD589="","",VLOOKUP(AD589,Invoer!$F$15:$AU$1999,10,FALSE))</f>
        <v/>
      </c>
      <c r="AM589" s="599" t="str">
        <f>IF($AD589="","",VLOOKUP(AD589,Invoer!$F$15:$BB$1999,14,FALSE))</f>
        <v/>
      </c>
      <c r="AN589" s="599" t="str">
        <f>IF($AD589="","",VLOOKUP(AD589,Invoer!$F$15:$AU$1999,11,FALSE))</f>
        <v/>
      </c>
      <c r="AO589" s="662" t="str">
        <f>IF($AD589="","",VLOOKUP(AD589,Invoer!$F$15:$AU$1999,15,FALSE))</f>
        <v/>
      </c>
      <c r="AP589" s="599" t="str">
        <f>IF($AD589="","",VLOOKUP(AD589,Invoer!$F$15:$AU$1999,19,FALSE))</f>
        <v/>
      </c>
      <c r="AQ589" s="662" t="str">
        <f>IF($AD589="","",VLOOKUP(AD589,Invoer!$F$15:$AU$1999,24,FALSE))</f>
        <v/>
      </c>
      <c r="AR589" s="662" t="str">
        <f>IF($AD589="","",VLOOKUP(AD589,Invoer!$F$15:$AU$1999,17,FALSE))</f>
        <v/>
      </c>
      <c r="AS589" s="678" t="str">
        <f t="shared" si="285"/>
        <v/>
      </c>
      <c r="AT589" s="676" t="str">
        <f t="shared" si="289"/>
        <v/>
      </c>
      <c r="AU589" s="77" t="e">
        <f t="shared" si="290"/>
        <v>#VALUE!</v>
      </c>
      <c r="AW589" s="57"/>
      <c r="AX589" s="57"/>
      <c r="BA589" s="83" t="e">
        <f ca="1">Invoer!DW594</f>
        <v>#N/A</v>
      </c>
      <c r="BB589" s="599" t="str">
        <f t="shared" ref="BB589:BB652" ca="1" si="302">IF(ISERROR($BA589),"",BA589)</f>
        <v/>
      </c>
      <c r="BC589" s="673" t="str">
        <f ca="1">IF($BB589="","",VLOOKUP(BB589,Invoer!$F$15:$AU$1999,2,FALSE))</f>
        <v/>
      </c>
      <c r="BD589" s="599" t="str">
        <f t="shared" ref="BD589:BD652" ca="1" si="303">IF(BB589="","",MONTH(BC589))</f>
        <v/>
      </c>
      <c r="BE589" s="599" t="str">
        <f ca="1">IF($BB589="","",VLOOKUP(BB589,Invoer!$F$15:$AU$1999,5,FALSE))</f>
        <v/>
      </c>
      <c r="BF589" s="599" t="str">
        <f ca="1">IF($BB589="","",VLOOKUP(BB589,Invoer!$F$15:$AU$1999,6,FALSE))</f>
        <v/>
      </c>
      <c r="BG589" s="599" t="str">
        <f ca="1">IF($BB589="","",VLOOKUP(BB589,Invoer!$F$15:$AU$1999,9,FALSE))</f>
        <v/>
      </c>
      <c r="BH589" s="599" t="str">
        <f ca="1">IF($BB589="","",VLOOKUP(BB589,Invoer!$F$15:$AU$1999,10,FALSE))</f>
        <v/>
      </c>
      <c r="BI589" s="599" t="str">
        <f ca="1">IF($BB589="","",VLOOKUP(BB589,Invoer!$F$15:$BB$1999,14,FALSE))</f>
        <v/>
      </c>
      <c r="BJ589" s="599" t="str">
        <f ca="1">IF($BB589="","",VLOOKUP(BB589,Invoer!$F$15:$AU$1999,11,FALSE))</f>
        <v/>
      </c>
      <c r="BK589" s="662" t="str">
        <f t="shared" ref="BK589:BK652" ca="1" si="304">IF($BB589="","",-BO589)</f>
        <v/>
      </c>
      <c r="BL589" s="662" t="str">
        <f t="shared" ref="BL589:BL652" ca="1" si="305">IF(ISERROR(BS589),"",BS589)</f>
        <v/>
      </c>
      <c r="BM589" s="679" t="str">
        <f t="shared" ref="BM589:BM652" ca="1" si="306">IF($BB589="","",IF(BE590=BE589,"","Σ"))</f>
        <v/>
      </c>
      <c r="BN589" s="662" t="str">
        <f t="shared" ca="1" si="288"/>
        <v/>
      </c>
      <c r="BO589" s="662" t="str">
        <f ca="1">IF($BB589="","",VLOOKUP(BB589,Invoer!$F$15:$AU$1999,15,FALSE))</f>
        <v/>
      </c>
      <c r="BP589" s="662" t="str">
        <f ca="1">IF($BB589="","",VLOOKUP(BB589,Invoer!$F$15:$AU$1999,24,FALSE))</f>
        <v/>
      </c>
      <c r="BQ589" s="662" t="str">
        <f ca="1">IF($BB589="","",VLOOKUP(BB589,Invoer!$F$15:$AU$1999,17,FALSE))</f>
        <v/>
      </c>
      <c r="BS589" s="73" t="e">
        <f t="shared" ca="1" si="286"/>
        <v>#VALUE!</v>
      </c>
      <c r="BT589" s="57" t="str">
        <f t="shared" ca="1" si="287"/>
        <v/>
      </c>
      <c r="DO589" s="61" t="e">
        <f ca="1">IF($DN$4&lt;3,Invoer!EB594,Invoer!EA594)</f>
        <v>#N/A</v>
      </c>
      <c r="DP589" s="599" t="str">
        <f t="shared" ca="1" si="291"/>
        <v/>
      </c>
      <c r="DQ589" s="673" t="str">
        <f ca="1">IF($DP589="","",VLOOKUP(DP589,Invoer!$F$15:$AU$1999,2,FALSE))</f>
        <v/>
      </c>
      <c r="DR589" s="599" t="str">
        <f t="shared" ca="1" si="292"/>
        <v/>
      </c>
      <c r="DS589" s="599" t="str">
        <f ca="1">IF($DP589="","",VLOOKUP(DP589,Invoer!$F$15:$AU$1999,3,FALSE))</f>
        <v/>
      </c>
      <c r="DT589" s="599" t="str">
        <f ca="1">IF($DP589="","",IF(DS589&lt;&gt;"Liq","",VLOOKUP(DP589,Invoer!$F$15:$AU$1999,4,FALSE)))</f>
        <v/>
      </c>
      <c r="DU589" s="599" t="str">
        <f ca="1">IF($DP589="","",VLOOKUP(DP589,Invoer!$F$15:$AU$1999,5,FALSE))</f>
        <v/>
      </c>
      <c r="DV589" s="599" t="str">
        <f ca="1">IF($DP589="","",VLOOKUP(DP589,Invoer!$F$15:$AU$1999,6,FALSE))</f>
        <v/>
      </c>
      <c r="DW589" s="599" t="str">
        <f ca="1">IF($DP589="","",VLOOKUP(DP589,Invoer!$F$15:$AU$1999,9,FALSE))</f>
        <v/>
      </c>
      <c r="DX589" s="599" t="str">
        <f ca="1">IF($DP589="","",VLOOKUP(DP589,Invoer!$F$15:$AU$1999,10,FALSE))</f>
        <v/>
      </c>
      <c r="DY589" s="595" t="str">
        <f ca="1">IF($DP589="","",VLOOKUP(DP589,Invoer!$F$15:$AU$1999,11,FALSE))</f>
        <v/>
      </c>
      <c r="DZ589" s="662" t="str">
        <f ca="1">IF($DP589="","",IF($DN$4&gt;2,"",VLOOKUP(DP589,Invoer!CQ:CS,3,FALSE)))</f>
        <v/>
      </c>
      <c r="EA589" s="541" t="str">
        <f ca="1">IF($DP589="","",IF(ISERROR(DQ589),0,IF($DN$4&lt;3,"",VLOOKUP(DP589,Invoer!$F$15:$AU$1999,15,FALSE))))</f>
        <v/>
      </c>
      <c r="EB589" s="595" t="str">
        <f ca="1">IF($DP589="","",IF($DN$4&lt;3,"",VLOOKUP(DP589,Invoer!$F$15:$AU$1999,19,FALSE)))</f>
        <v/>
      </c>
      <c r="EC589" s="541" t="str">
        <f ca="1">IF($DP589="","",IF(ISERROR(DQ589),0,IF($DN$4&lt;3,"",VLOOKUP(DP589,Invoer!$F$15:$AU$1999,24,FALSE))))</f>
        <v/>
      </c>
      <c r="ED589" s="541" t="str">
        <f ca="1">IF($DP589="","",IF(ISERROR(DQ589),0,IF($DN$4&lt;3,"",VLOOKUP(DP589,Invoer!$F$15:$AU$1999,17,FALSE))))</f>
        <v/>
      </c>
      <c r="EH589" s="89" t="e">
        <f ca="1">Invoer!CP594</f>
        <v>#N/A</v>
      </c>
      <c r="EI589" s="599" t="str">
        <f t="shared" ca="1" si="293"/>
        <v/>
      </c>
      <c r="EJ589" s="673" t="str">
        <f ca="1">IF(EI589="","",VLOOKUP(EI589,Invoer!$F$15:$AU$1999,2,FALSE))</f>
        <v/>
      </c>
      <c r="EK589" s="599" t="str">
        <f t="shared" ca="1" si="294"/>
        <v/>
      </c>
      <c r="EL589" s="599" t="str">
        <f ca="1">IF($EI589="","",VLOOKUP(EI589,Invoer!$F$15:$AU$1999,3,FALSE))</f>
        <v/>
      </c>
      <c r="EM589" s="599" t="str">
        <f ca="1">IF($EI589="","",IF(EL589&lt;&gt;"Liq","",VLOOKUP(EI589,Invoer!$F$15:$AU$1999,4,FALSE)))</f>
        <v/>
      </c>
      <c r="EN589" s="599" t="str">
        <f ca="1">IF($EI589="","",VLOOKUP(EI589,Invoer!$F$15:$AU$1999,6,FALSE))</f>
        <v/>
      </c>
      <c r="EO589" s="599" t="str">
        <f ca="1">IF(EI589="","",VLOOKUP(EI589,Invoer!$F$15:$AU$1999,9,FALSE))</f>
        <v/>
      </c>
      <c r="EP589" s="599" t="str">
        <f ca="1">IF(EI589="","",VLOOKUP(EI589,Invoer!$F$15:$AU$1999,10,FALSE))</f>
        <v/>
      </c>
      <c r="EQ589" s="599" t="str">
        <f ca="1">IF(EI589="","",VLOOKUP(EI589,Invoer!$F$15:$AU$1999,11,FALSE))</f>
        <v/>
      </c>
      <c r="ER589" s="662" t="str">
        <f ca="1">IF(EI589="","",VLOOKUP(EI589,Invoer!CQ:CS,3,FALSE))</f>
        <v/>
      </c>
      <c r="ES589" s="662" t="str">
        <f t="shared" ca="1" si="295"/>
        <v/>
      </c>
      <c r="ET589" s="513" t="str">
        <f t="shared" ca="1" si="296"/>
        <v/>
      </c>
      <c r="EU589" s="112" t="str">
        <f t="shared" ca="1" si="297"/>
        <v/>
      </c>
      <c r="EV589" s="83" t="s">
        <v>160</v>
      </c>
      <c r="EW589" s="682" t="str">
        <f t="shared" ca="1" si="298"/>
        <v/>
      </c>
      <c r="EX589" s="662" t="str">
        <f t="shared" ca="1" si="299"/>
        <v/>
      </c>
      <c r="EY589"/>
      <c r="EZ589" s="56" t="e">
        <f t="shared" ref="EZ589:EZ610" ca="1" si="307">IF(EP589=EP588,ER589+EZ588,ER589)</f>
        <v>#VALUE!</v>
      </c>
      <c r="FA589" s="56" t="e">
        <f t="shared" ref="FA589:FA610" ca="1" si="308">IF(EO589=EO588,ER589+FA588,ER589)</f>
        <v>#VALUE!</v>
      </c>
      <c r="FE589"/>
      <c r="FI589"/>
      <c r="FJ589"/>
    </row>
    <row r="590" spans="29:166" ht="12" customHeight="1" x14ac:dyDescent="0.2">
      <c r="AC590" s="435" t="str">
        <f>IF($AC$7&lt;3,Invoer!DR595,IF($AC$7=3,Invoer!BT595,"x"))</f>
        <v>x</v>
      </c>
      <c r="AD590" s="599" t="str">
        <f t="shared" si="300"/>
        <v/>
      </c>
      <c r="AE590" s="673" t="str">
        <f>IF($AD590="","",VLOOKUP(AD590,Invoer!$F$15:$AU$1999,2,FALSE))</f>
        <v/>
      </c>
      <c r="AF590" s="599" t="str">
        <f t="shared" si="301"/>
        <v/>
      </c>
      <c r="AG590" s="599" t="str">
        <f>IF($AD590="","",VLOOKUP(AD590,Invoer!$F$15:$AU$1999,3,FALSE))</f>
        <v/>
      </c>
      <c r="AH590" s="599" t="str">
        <f>IF($AD590="","",IF(AG590&lt;&gt;"Liq","",VLOOKUP(AD590,Invoer!$F$15:$AU$1999,4,FALSE)))</f>
        <v/>
      </c>
      <c r="AI590" s="677" t="str">
        <f>IF($AD590="","",VLOOKUP(AD590,Invoer!$F$15:$AU$1999,5,FALSE))</f>
        <v/>
      </c>
      <c r="AJ590" s="599" t="str">
        <f>IF($AD590="","",VLOOKUP(AD590,Invoer!$F$15:$AU$1999,6,FALSE))</f>
        <v/>
      </c>
      <c r="AK590" s="599" t="str">
        <f>IF($AD590="","",VLOOKUP(AD590,Invoer!$F$15:$AU$1999,9,FALSE))</f>
        <v/>
      </c>
      <c r="AL590" s="599" t="str">
        <f>IF($AD590="","",VLOOKUP(AD590,Invoer!$F$15:$AU$1999,10,FALSE))</f>
        <v/>
      </c>
      <c r="AM590" s="599" t="str">
        <f>IF($AD590="","",VLOOKUP(AD590,Invoer!$F$15:$BB$1999,14,FALSE))</f>
        <v/>
      </c>
      <c r="AN590" s="599" t="str">
        <f>IF($AD590="","",VLOOKUP(AD590,Invoer!$F$15:$AU$1999,11,FALSE))</f>
        <v/>
      </c>
      <c r="AO590" s="662" t="str">
        <f>IF($AD590="","",VLOOKUP(AD590,Invoer!$F$15:$AU$1999,15,FALSE))</f>
        <v/>
      </c>
      <c r="AP590" s="599" t="str">
        <f>IF($AD590="","",VLOOKUP(AD590,Invoer!$F$15:$AU$1999,19,FALSE))</f>
        <v/>
      </c>
      <c r="AQ590" s="662" t="str">
        <f>IF($AD590="","",VLOOKUP(AD590,Invoer!$F$15:$AU$1999,24,FALSE))</f>
        <v/>
      </c>
      <c r="AR590" s="662" t="str">
        <f>IF($AD590="","",VLOOKUP(AD590,Invoer!$F$15:$AU$1999,17,FALSE))</f>
        <v/>
      </c>
      <c r="AS590" s="678" t="str">
        <f t="shared" ref="AS590:AS653" si="309">IF(AND(AR590&lt;&gt;"",AT590&lt;&gt;""),"Σ","")</f>
        <v/>
      </c>
      <c r="AT590" s="676" t="str">
        <f t="shared" si="289"/>
        <v/>
      </c>
      <c r="AU590" s="77" t="e">
        <f t="shared" si="290"/>
        <v>#VALUE!</v>
      </c>
      <c r="AW590" s="57"/>
      <c r="AX590" s="57"/>
      <c r="BA590" s="83" t="e">
        <f ca="1">Invoer!DW595</f>
        <v>#N/A</v>
      </c>
      <c r="BB590" s="599" t="str">
        <f t="shared" ca="1" si="302"/>
        <v/>
      </c>
      <c r="BC590" s="673" t="str">
        <f ca="1">IF($BB590="","",VLOOKUP(BB590,Invoer!$F$15:$AU$1999,2,FALSE))</f>
        <v/>
      </c>
      <c r="BD590" s="599" t="str">
        <f t="shared" ca="1" si="303"/>
        <v/>
      </c>
      <c r="BE590" s="599" t="str">
        <f ca="1">IF($BB590="","",VLOOKUP(BB590,Invoer!$F$15:$AU$1999,5,FALSE))</f>
        <v/>
      </c>
      <c r="BF590" s="599" t="str">
        <f ca="1">IF($BB590="","",VLOOKUP(BB590,Invoer!$F$15:$AU$1999,6,FALSE))</f>
        <v/>
      </c>
      <c r="BG590" s="599" t="str">
        <f ca="1">IF($BB590="","",VLOOKUP(BB590,Invoer!$F$15:$AU$1999,9,FALSE))</f>
        <v/>
      </c>
      <c r="BH590" s="599" t="str">
        <f ca="1">IF($BB590="","",VLOOKUP(BB590,Invoer!$F$15:$AU$1999,10,FALSE))</f>
        <v/>
      </c>
      <c r="BI590" s="599" t="str">
        <f ca="1">IF($BB590="","",VLOOKUP(BB590,Invoer!$F$15:$BB$1999,14,FALSE))</f>
        <v/>
      </c>
      <c r="BJ590" s="599" t="str">
        <f ca="1">IF($BB590="","",VLOOKUP(BB590,Invoer!$F$15:$AU$1999,11,FALSE))</f>
        <v/>
      </c>
      <c r="BK590" s="662" t="str">
        <f t="shared" ca="1" si="304"/>
        <v/>
      </c>
      <c r="BL590" s="662" t="str">
        <f t="shared" ca="1" si="305"/>
        <v/>
      </c>
      <c r="BM590" s="679" t="str">
        <f t="shared" ca="1" si="306"/>
        <v/>
      </c>
      <c r="BN590" s="662" t="str">
        <f t="shared" ca="1" si="288"/>
        <v/>
      </c>
      <c r="BO590" s="662" t="str">
        <f ca="1">IF($BB590="","",VLOOKUP(BB590,Invoer!$F$15:$AU$1999,15,FALSE))</f>
        <v/>
      </c>
      <c r="BP590" s="662" t="str">
        <f ca="1">IF($BB590="","",VLOOKUP(BB590,Invoer!$F$15:$AU$1999,24,FALSE))</f>
        <v/>
      </c>
      <c r="BQ590" s="662" t="str">
        <f ca="1">IF($BB590="","",VLOOKUP(BB590,Invoer!$F$15:$AU$1999,17,FALSE))</f>
        <v/>
      </c>
      <c r="BS590" s="73" t="e">
        <f t="shared" ref="BS590:BS653" ca="1" si="310">BK590+BS589</f>
        <v>#VALUE!</v>
      </c>
      <c r="BT590" s="57" t="str">
        <f t="shared" ref="BT590:BT653" ca="1" si="311">IF($BB590="","",IF(BE590=BE589,BT589+BK590,BK590))</f>
        <v/>
      </c>
      <c r="DO590" s="61" t="e">
        <f ca="1">IF($DN$4&lt;3,Invoer!EB595,Invoer!EA595)</f>
        <v>#N/A</v>
      </c>
      <c r="DP590" s="599" t="str">
        <f t="shared" ca="1" si="291"/>
        <v/>
      </c>
      <c r="DQ590" s="673" t="str">
        <f ca="1">IF($DP590="","",VLOOKUP(DP590,Invoer!$F$15:$AU$1999,2,FALSE))</f>
        <v/>
      </c>
      <c r="DR590" s="599" t="str">
        <f t="shared" ca="1" si="292"/>
        <v/>
      </c>
      <c r="DS590" s="599" t="str">
        <f ca="1">IF($DP590="","",VLOOKUP(DP590,Invoer!$F$15:$AU$1999,3,FALSE))</f>
        <v/>
      </c>
      <c r="DT590" s="599" t="str">
        <f ca="1">IF($DP590="","",IF(DS590&lt;&gt;"Liq","",VLOOKUP(DP590,Invoer!$F$15:$AU$1999,4,FALSE)))</f>
        <v/>
      </c>
      <c r="DU590" s="599" t="str">
        <f ca="1">IF($DP590="","",VLOOKUP(DP590,Invoer!$F$15:$AU$1999,5,FALSE))</f>
        <v/>
      </c>
      <c r="DV590" s="599" t="str">
        <f ca="1">IF($DP590="","",VLOOKUP(DP590,Invoer!$F$15:$AU$1999,6,FALSE))</f>
        <v/>
      </c>
      <c r="DW590" s="599" t="str">
        <f ca="1">IF($DP590="","",VLOOKUP(DP590,Invoer!$F$15:$AU$1999,9,FALSE))</f>
        <v/>
      </c>
      <c r="DX590" s="599" t="str">
        <f ca="1">IF($DP590="","",VLOOKUP(DP590,Invoer!$F$15:$AU$1999,10,FALSE))</f>
        <v/>
      </c>
      <c r="DY590" s="595" t="str">
        <f ca="1">IF($DP590="","",VLOOKUP(DP590,Invoer!$F$15:$AU$1999,11,FALSE))</f>
        <v/>
      </c>
      <c r="DZ590" s="662" t="str">
        <f ca="1">IF($DP590="","",IF($DN$4&gt;2,"",VLOOKUP(DP590,Invoer!CQ:CS,3,FALSE)))</f>
        <v/>
      </c>
      <c r="EA590" s="541" t="str">
        <f ca="1">IF($DP590="","",IF(ISERROR(DQ590),0,IF($DN$4&lt;3,"",VLOOKUP(DP590,Invoer!$F$15:$AU$1999,15,FALSE))))</f>
        <v/>
      </c>
      <c r="EB590" s="595" t="str">
        <f ca="1">IF($DP590="","",IF($DN$4&lt;3,"",VLOOKUP(DP590,Invoer!$F$15:$AU$1999,19,FALSE)))</f>
        <v/>
      </c>
      <c r="EC590" s="541" t="str">
        <f ca="1">IF($DP590="","",IF(ISERROR(DQ590),0,IF($DN$4&lt;3,"",VLOOKUP(DP590,Invoer!$F$15:$AU$1999,24,FALSE))))</f>
        <v/>
      </c>
      <c r="ED590" s="541" t="str">
        <f ca="1">IF($DP590="","",IF(ISERROR(DQ590),0,IF($DN$4&lt;3,"",VLOOKUP(DP590,Invoer!$F$15:$AU$1999,17,FALSE))))</f>
        <v/>
      </c>
      <c r="EH590" s="89" t="e">
        <f ca="1">Invoer!CP595</f>
        <v>#N/A</v>
      </c>
      <c r="EI590" s="599" t="str">
        <f t="shared" ca="1" si="293"/>
        <v/>
      </c>
      <c r="EJ590" s="673" t="str">
        <f ca="1">IF(EI590="","",VLOOKUP(EI590,Invoer!$F$15:$AU$1999,2,FALSE))</f>
        <v/>
      </c>
      <c r="EK590" s="599" t="str">
        <f t="shared" ca="1" si="294"/>
        <v/>
      </c>
      <c r="EL590" s="599" t="str">
        <f ca="1">IF($EI590="","",VLOOKUP(EI590,Invoer!$F$15:$AU$1999,3,FALSE))</f>
        <v/>
      </c>
      <c r="EM590" s="599" t="str">
        <f ca="1">IF($EI590="","",IF(EL590&lt;&gt;"Liq","",VLOOKUP(EI590,Invoer!$F$15:$AU$1999,4,FALSE)))</f>
        <v/>
      </c>
      <c r="EN590" s="599" t="str">
        <f ca="1">IF($EI590="","",VLOOKUP(EI590,Invoer!$F$15:$AU$1999,6,FALSE))</f>
        <v/>
      </c>
      <c r="EO590" s="599" t="str">
        <f ca="1">IF(EI590="","",VLOOKUP(EI590,Invoer!$F$15:$AU$1999,9,FALSE))</f>
        <v/>
      </c>
      <c r="EP590" s="599" t="str">
        <f ca="1">IF(EI590="","",VLOOKUP(EI590,Invoer!$F$15:$AU$1999,10,FALSE))</f>
        <v/>
      </c>
      <c r="EQ590" s="599" t="str">
        <f ca="1">IF(EI590="","",VLOOKUP(EI590,Invoer!$F$15:$AU$1999,11,FALSE))</f>
        <v/>
      </c>
      <c r="ER590" s="662" t="str">
        <f ca="1">IF(EI590="","",VLOOKUP(EI590,Invoer!CQ:CS,3,FALSE))</f>
        <v/>
      </c>
      <c r="ES590" s="662" t="str">
        <f t="shared" ca="1" si="295"/>
        <v/>
      </c>
      <c r="ET590" s="513" t="str">
        <f t="shared" ca="1" si="296"/>
        <v/>
      </c>
      <c r="EU590" s="112" t="str">
        <f t="shared" ca="1" si="297"/>
        <v/>
      </c>
      <c r="EV590" s="83" t="s">
        <v>160</v>
      </c>
      <c r="EW590" s="682" t="str">
        <f t="shared" ca="1" si="298"/>
        <v/>
      </c>
      <c r="EX590" s="662" t="str">
        <f t="shared" ca="1" si="299"/>
        <v/>
      </c>
      <c r="EY590"/>
      <c r="EZ590" s="56" t="e">
        <f t="shared" ca="1" si="307"/>
        <v>#VALUE!</v>
      </c>
      <c r="FA590" s="56" t="e">
        <f t="shared" ca="1" si="308"/>
        <v>#VALUE!</v>
      </c>
      <c r="FE590"/>
      <c r="FI590"/>
      <c r="FJ590"/>
    </row>
    <row r="591" spans="29:166" ht="12" customHeight="1" x14ac:dyDescent="0.2">
      <c r="AC591" s="435" t="str">
        <f>IF($AC$7&lt;3,Invoer!DR596,IF($AC$7=3,Invoer!BT596,"x"))</f>
        <v>x</v>
      </c>
      <c r="AD591" s="599" t="str">
        <f t="shared" si="300"/>
        <v/>
      </c>
      <c r="AE591" s="673" t="str">
        <f>IF($AD591="","",VLOOKUP(AD591,Invoer!$F$15:$AU$1999,2,FALSE))</f>
        <v/>
      </c>
      <c r="AF591" s="599" t="str">
        <f t="shared" si="301"/>
        <v/>
      </c>
      <c r="AG591" s="599" t="str">
        <f>IF($AD591="","",VLOOKUP(AD591,Invoer!$F$15:$AU$1999,3,FALSE))</f>
        <v/>
      </c>
      <c r="AH591" s="599" t="str">
        <f>IF($AD591="","",IF(AG591&lt;&gt;"Liq","",VLOOKUP(AD591,Invoer!$F$15:$AU$1999,4,FALSE)))</f>
        <v/>
      </c>
      <c r="AI591" s="677" t="str">
        <f>IF($AD591="","",VLOOKUP(AD591,Invoer!$F$15:$AU$1999,5,FALSE))</f>
        <v/>
      </c>
      <c r="AJ591" s="599" t="str">
        <f>IF($AD591="","",VLOOKUP(AD591,Invoer!$F$15:$AU$1999,6,FALSE))</f>
        <v/>
      </c>
      <c r="AK591" s="599" t="str">
        <f>IF($AD591="","",VLOOKUP(AD591,Invoer!$F$15:$AU$1999,9,FALSE))</f>
        <v/>
      </c>
      <c r="AL591" s="599" t="str">
        <f>IF($AD591="","",VLOOKUP(AD591,Invoer!$F$15:$AU$1999,10,FALSE))</f>
        <v/>
      </c>
      <c r="AM591" s="599" t="str">
        <f>IF($AD591="","",VLOOKUP(AD591,Invoer!$F$15:$BB$1999,14,FALSE))</f>
        <v/>
      </c>
      <c r="AN591" s="599" t="str">
        <f>IF($AD591="","",VLOOKUP(AD591,Invoer!$F$15:$AU$1999,11,FALSE))</f>
        <v/>
      </c>
      <c r="AO591" s="662" t="str">
        <f>IF($AD591="","",VLOOKUP(AD591,Invoer!$F$15:$AU$1999,15,FALSE))</f>
        <v/>
      </c>
      <c r="AP591" s="599" t="str">
        <f>IF($AD591="","",VLOOKUP(AD591,Invoer!$F$15:$AU$1999,19,FALSE))</f>
        <v/>
      </c>
      <c r="AQ591" s="662" t="str">
        <f>IF($AD591="","",VLOOKUP(AD591,Invoer!$F$15:$AU$1999,24,FALSE))</f>
        <v/>
      </c>
      <c r="AR591" s="662" t="str">
        <f>IF($AD591="","",VLOOKUP(AD591,Invoer!$F$15:$AU$1999,17,FALSE))</f>
        <v/>
      </c>
      <c r="AS591" s="678" t="str">
        <f t="shared" si="309"/>
        <v/>
      </c>
      <c r="AT591" s="676" t="str">
        <f t="shared" si="289"/>
        <v/>
      </c>
      <c r="AU591" s="77" t="e">
        <f t="shared" si="290"/>
        <v>#VALUE!</v>
      </c>
      <c r="AW591" s="57"/>
      <c r="AX591" s="57"/>
      <c r="BA591" s="83" t="e">
        <f ca="1">Invoer!DW596</f>
        <v>#N/A</v>
      </c>
      <c r="BB591" s="599" t="str">
        <f t="shared" ca="1" si="302"/>
        <v/>
      </c>
      <c r="BC591" s="673" t="str">
        <f ca="1">IF($BB591="","",VLOOKUP(BB591,Invoer!$F$15:$AU$1999,2,FALSE))</f>
        <v/>
      </c>
      <c r="BD591" s="599" t="str">
        <f t="shared" ca="1" si="303"/>
        <v/>
      </c>
      <c r="BE591" s="599" t="str">
        <f ca="1">IF($BB591="","",VLOOKUP(BB591,Invoer!$F$15:$AU$1999,5,FALSE))</f>
        <v/>
      </c>
      <c r="BF591" s="599" t="str">
        <f ca="1">IF($BB591="","",VLOOKUP(BB591,Invoer!$F$15:$AU$1999,6,FALSE))</f>
        <v/>
      </c>
      <c r="BG591" s="599" t="str">
        <f ca="1">IF($BB591="","",VLOOKUP(BB591,Invoer!$F$15:$AU$1999,9,FALSE))</f>
        <v/>
      </c>
      <c r="BH591" s="599" t="str">
        <f ca="1">IF($BB591="","",VLOOKUP(BB591,Invoer!$F$15:$AU$1999,10,FALSE))</f>
        <v/>
      </c>
      <c r="BI591" s="599" t="str">
        <f ca="1">IF($BB591="","",VLOOKUP(BB591,Invoer!$F$15:$BB$1999,14,FALSE))</f>
        <v/>
      </c>
      <c r="BJ591" s="599" t="str">
        <f ca="1">IF($BB591="","",VLOOKUP(BB591,Invoer!$F$15:$AU$1999,11,FALSE))</f>
        <v/>
      </c>
      <c r="BK591" s="662" t="str">
        <f t="shared" ca="1" si="304"/>
        <v/>
      </c>
      <c r="BL591" s="662" t="str">
        <f t="shared" ca="1" si="305"/>
        <v/>
      </c>
      <c r="BM591" s="679" t="str">
        <f t="shared" ca="1" si="306"/>
        <v/>
      </c>
      <c r="BN591" s="662" t="str">
        <f t="shared" ca="1" si="288"/>
        <v/>
      </c>
      <c r="BO591" s="662" t="str">
        <f ca="1">IF($BB591="","",VLOOKUP(BB591,Invoer!$F$15:$AU$1999,15,FALSE))</f>
        <v/>
      </c>
      <c r="BP591" s="662" t="str">
        <f ca="1">IF($BB591="","",VLOOKUP(BB591,Invoer!$F$15:$AU$1999,24,FALSE))</f>
        <v/>
      </c>
      <c r="BQ591" s="662" t="str">
        <f ca="1">IF($BB591="","",VLOOKUP(BB591,Invoer!$F$15:$AU$1999,17,FALSE))</f>
        <v/>
      </c>
      <c r="BS591" s="73" t="e">
        <f t="shared" ca="1" si="310"/>
        <v>#VALUE!</v>
      </c>
      <c r="BT591" s="57" t="str">
        <f t="shared" ca="1" si="311"/>
        <v/>
      </c>
      <c r="DO591" s="61" t="e">
        <f ca="1">IF($DN$4&lt;3,Invoer!EB596,Invoer!EA596)</f>
        <v>#N/A</v>
      </c>
      <c r="DP591" s="599" t="str">
        <f t="shared" ca="1" si="291"/>
        <v/>
      </c>
      <c r="DQ591" s="673" t="str">
        <f ca="1">IF($DP591="","",VLOOKUP(DP591,Invoer!$F$15:$AU$1999,2,FALSE))</f>
        <v/>
      </c>
      <c r="DR591" s="599" t="str">
        <f t="shared" ca="1" si="292"/>
        <v/>
      </c>
      <c r="DS591" s="599" t="str">
        <f ca="1">IF($DP591="","",VLOOKUP(DP591,Invoer!$F$15:$AU$1999,3,FALSE))</f>
        <v/>
      </c>
      <c r="DT591" s="599" t="str">
        <f ca="1">IF($DP591="","",IF(DS591&lt;&gt;"Liq","",VLOOKUP(DP591,Invoer!$F$15:$AU$1999,4,FALSE)))</f>
        <v/>
      </c>
      <c r="DU591" s="599" t="str">
        <f ca="1">IF($DP591="","",VLOOKUP(DP591,Invoer!$F$15:$AU$1999,5,FALSE))</f>
        <v/>
      </c>
      <c r="DV591" s="599" t="str">
        <f ca="1">IF($DP591="","",VLOOKUP(DP591,Invoer!$F$15:$AU$1999,6,FALSE))</f>
        <v/>
      </c>
      <c r="DW591" s="599" t="str">
        <f ca="1">IF($DP591="","",VLOOKUP(DP591,Invoer!$F$15:$AU$1999,9,FALSE))</f>
        <v/>
      </c>
      <c r="DX591" s="599" t="str">
        <f ca="1">IF($DP591="","",VLOOKUP(DP591,Invoer!$F$15:$AU$1999,10,FALSE))</f>
        <v/>
      </c>
      <c r="DY591" s="595" t="str">
        <f ca="1">IF($DP591="","",VLOOKUP(DP591,Invoer!$F$15:$AU$1999,11,FALSE))</f>
        <v/>
      </c>
      <c r="DZ591" s="662" t="str">
        <f ca="1">IF($DP591="","",IF($DN$4&gt;2,"",VLOOKUP(DP591,Invoer!CQ:CS,3,FALSE)))</f>
        <v/>
      </c>
      <c r="EA591" s="541" t="str">
        <f ca="1">IF($DP591="","",IF(ISERROR(DQ591),0,IF($DN$4&lt;3,"",VLOOKUP(DP591,Invoer!$F$15:$AU$1999,15,FALSE))))</f>
        <v/>
      </c>
      <c r="EB591" s="595" t="str">
        <f ca="1">IF($DP591="","",IF($DN$4&lt;3,"",VLOOKUP(DP591,Invoer!$F$15:$AU$1999,19,FALSE)))</f>
        <v/>
      </c>
      <c r="EC591" s="541" t="str">
        <f ca="1">IF($DP591="","",IF(ISERROR(DQ591),0,IF($DN$4&lt;3,"",VLOOKUP(DP591,Invoer!$F$15:$AU$1999,24,FALSE))))</f>
        <v/>
      </c>
      <c r="ED591" s="541" t="str">
        <f ca="1">IF($DP591="","",IF(ISERROR(DQ591),0,IF($DN$4&lt;3,"",VLOOKUP(DP591,Invoer!$F$15:$AU$1999,17,FALSE))))</f>
        <v/>
      </c>
      <c r="EH591" s="89" t="e">
        <f ca="1">Invoer!CP596</f>
        <v>#N/A</v>
      </c>
      <c r="EI591" s="599" t="str">
        <f t="shared" ca="1" si="293"/>
        <v/>
      </c>
      <c r="EJ591" s="673" t="str">
        <f ca="1">IF(EI591="","",VLOOKUP(EI591,Invoer!$F$15:$AU$1999,2,FALSE))</f>
        <v/>
      </c>
      <c r="EK591" s="599" t="str">
        <f t="shared" ca="1" si="294"/>
        <v/>
      </c>
      <c r="EL591" s="599" t="str">
        <f ca="1">IF($EI591="","",VLOOKUP(EI591,Invoer!$F$15:$AU$1999,3,FALSE))</f>
        <v/>
      </c>
      <c r="EM591" s="599" t="str">
        <f ca="1">IF($EI591="","",IF(EL591&lt;&gt;"Liq","",VLOOKUP(EI591,Invoer!$F$15:$AU$1999,4,FALSE)))</f>
        <v/>
      </c>
      <c r="EN591" s="599" t="str">
        <f ca="1">IF($EI591="","",VLOOKUP(EI591,Invoer!$F$15:$AU$1999,6,FALSE))</f>
        <v/>
      </c>
      <c r="EO591" s="599" t="str">
        <f ca="1">IF(EI591="","",VLOOKUP(EI591,Invoer!$F$15:$AU$1999,9,FALSE))</f>
        <v/>
      </c>
      <c r="EP591" s="599" t="str">
        <f ca="1">IF(EI591="","",VLOOKUP(EI591,Invoer!$F$15:$AU$1999,10,FALSE))</f>
        <v/>
      </c>
      <c r="EQ591" s="599" t="str">
        <f ca="1">IF(EI591="","",VLOOKUP(EI591,Invoer!$F$15:$AU$1999,11,FALSE))</f>
        <v/>
      </c>
      <c r="ER591" s="662" t="str">
        <f ca="1">IF(EI591="","",VLOOKUP(EI591,Invoer!CQ:CS,3,FALSE))</f>
        <v/>
      </c>
      <c r="ES591" s="662" t="str">
        <f t="shared" ca="1" si="295"/>
        <v/>
      </c>
      <c r="ET591" s="513" t="str">
        <f t="shared" ca="1" si="296"/>
        <v/>
      </c>
      <c r="EU591" s="112" t="str">
        <f t="shared" ca="1" si="297"/>
        <v/>
      </c>
      <c r="EV591" s="83" t="s">
        <v>160</v>
      </c>
      <c r="EW591" s="682" t="str">
        <f t="shared" ca="1" si="298"/>
        <v/>
      </c>
      <c r="EX591" s="662" t="str">
        <f t="shared" ca="1" si="299"/>
        <v/>
      </c>
      <c r="EY591"/>
      <c r="EZ591" s="56" t="e">
        <f t="shared" ca="1" si="307"/>
        <v>#VALUE!</v>
      </c>
      <c r="FA591" s="56" t="e">
        <f t="shared" ca="1" si="308"/>
        <v>#VALUE!</v>
      </c>
      <c r="FE591"/>
      <c r="FI591"/>
      <c r="FJ591"/>
    </row>
    <row r="592" spans="29:166" ht="12" customHeight="1" x14ac:dyDescent="0.2">
      <c r="AC592" s="435" t="str">
        <f>IF($AC$7&lt;3,Invoer!DR597,IF($AC$7=3,Invoer!BT597,"x"))</f>
        <v>x</v>
      </c>
      <c r="AD592" s="599" t="str">
        <f t="shared" si="300"/>
        <v/>
      </c>
      <c r="AE592" s="673" t="str">
        <f>IF($AD592="","",VLOOKUP(AD592,Invoer!$F$15:$AU$1999,2,FALSE))</f>
        <v/>
      </c>
      <c r="AF592" s="599" t="str">
        <f t="shared" si="301"/>
        <v/>
      </c>
      <c r="AG592" s="599" t="str">
        <f>IF($AD592="","",VLOOKUP(AD592,Invoer!$F$15:$AU$1999,3,FALSE))</f>
        <v/>
      </c>
      <c r="AH592" s="599" t="str">
        <f>IF($AD592="","",IF(AG592&lt;&gt;"Liq","",VLOOKUP(AD592,Invoer!$F$15:$AU$1999,4,FALSE)))</f>
        <v/>
      </c>
      <c r="AI592" s="677" t="str">
        <f>IF($AD592="","",VLOOKUP(AD592,Invoer!$F$15:$AU$1999,5,FALSE))</f>
        <v/>
      </c>
      <c r="AJ592" s="599" t="str">
        <f>IF($AD592="","",VLOOKUP(AD592,Invoer!$F$15:$AU$1999,6,FALSE))</f>
        <v/>
      </c>
      <c r="AK592" s="599" t="str">
        <f>IF($AD592="","",VLOOKUP(AD592,Invoer!$F$15:$AU$1999,9,FALSE))</f>
        <v/>
      </c>
      <c r="AL592" s="599" t="str">
        <f>IF($AD592="","",VLOOKUP(AD592,Invoer!$F$15:$AU$1999,10,FALSE))</f>
        <v/>
      </c>
      <c r="AM592" s="599" t="str">
        <f>IF($AD592="","",VLOOKUP(AD592,Invoer!$F$15:$BB$1999,14,FALSE))</f>
        <v/>
      </c>
      <c r="AN592" s="599" t="str">
        <f>IF($AD592="","",VLOOKUP(AD592,Invoer!$F$15:$AU$1999,11,FALSE))</f>
        <v/>
      </c>
      <c r="AO592" s="662" t="str">
        <f>IF($AD592="","",VLOOKUP(AD592,Invoer!$F$15:$AU$1999,15,FALSE))</f>
        <v/>
      </c>
      <c r="AP592" s="599" t="str">
        <f>IF($AD592="","",VLOOKUP(AD592,Invoer!$F$15:$AU$1999,19,FALSE))</f>
        <v/>
      </c>
      <c r="AQ592" s="662" t="str">
        <f>IF($AD592="","",VLOOKUP(AD592,Invoer!$F$15:$AU$1999,24,FALSE))</f>
        <v/>
      </c>
      <c r="AR592" s="662" t="str">
        <f>IF($AD592="","",VLOOKUP(AD592,Invoer!$F$15:$AU$1999,17,FALSE))</f>
        <v/>
      </c>
      <c r="AS592" s="678" t="str">
        <f t="shared" si="309"/>
        <v/>
      </c>
      <c r="AT592" s="676" t="str">
        <f t="shared" si="289"/>
        <v/>
      </c>
      <c r="AU592" s="77" t="e">
        <f t="shared" si="290"/>
        <v>#VALUE!</v>
      </c>
      <c r="AW592" s="57"/>
      <c r="AX592" s="57"/>
      <c r="BA592" s="83" t="e">
        <f ca="1">Invoer!DW597</f>
        <v>#N/A</v>
      </c>
      <c r="BB592" s="599" t="str">
        <f t="shared" ca="1" si="302"/>
        <v/>
      </c>
      <c r="BC592" s="673" t="str">
        <f ca="1">IF($BB592="","",VLOOKUP(BB592,Invoer!$F$15:$AU$1999,2,FALSE))</f>
        <v/>
      </c>
      <c r="BD592" s="599" t="str">
        <f t="shared" ca="1" si="303"/>
        <v/>
      </c>
      <c r="BE592" s="599" t="str">
        <f ca="1">IF($BB592="","",VLOOKUP(BB592,Invoer!$F$15:$AU$1999,5,FALSE))</f>
        <v/>
      </c>
      <c r="BF592" s="599" t="str">
        <f ca="1">IF($BB592="","",VLOOKUP(BB592,Invoer!$F$15:$AU$1999,6,FALSE))</f>
        <v/>
      </c>
      <c r="BG592" s="599" t="str">
        <f ca="1">IF($BB592="","",VLOOKUP(BB592,Invoer!$F$15:$AU$1999,9,FALSE))</f>
        <v/>
      </c>
      <c r="BH592" s="599" t="str">
        <f ca="1">IF($BB592="","",VLOOKUP(BB592,Invoer!$F$15:$AU$1999,10,FALSE))</f>
        <v/>
      </c>
      <c r="BI592" s="599" t="str">
        <f ca="1">IF($BB592="","",VLOOKUP(BB592,Invoer!$F$15:$BB$1999,14,FALSE))</f>
        <v/>
      </c>
      <c r="BJ592" s="599" t="str">
        <f ca="1">IF($BB592="","",VLOOKUP(BB592,Invoer!$F$15:$AU$1999,11,FALSE))</f>
        <v/>
      </c>
      <c r="BK592" s="662" t="str">
        <f t="shared" ca="1" si="304"/>
        <v/>
      </c>
      <c r="BL592" s="662" t="str">
        <f t="shared" ca="1" si="305"/>
        <v/>
      </c>
      <c r="BM592" s="679" t="str">
        <f t="shared" ca="1" si="306"/>
        <v/>
      </c>
      <c r="BN592" s="662" t="str">
        <f t="shared" ca="1" si="288"/>
        <v/>
      </c>
      <c r="BO592" s="662" t="str">
        <f ca="1">IF($BB592="","",VLOOKUP(BB592,Invoer!$F$15:$AU$1999,15,FALSE))</f>
        <v/>
      </c>
      <c r="BP592" s="662" t="str">
        <f ca="1">IF($BB592="","",VLOOKUP(BB592,Invoer!$F$15:$AU$1999,24,FALSE))</f>
        <v/>
      </c>
      <c r="BQ592" s="662" t="str">
        <f ca="1">IF($BB592="","",VLOOKUP(BB592,Invoer!$F$15:$AU$1999,17,FALSE))</f>
        <v/>
      </c>
      <c r="BS592" s="73" t="e">
        <f t="shared" ca="1" si="310"/>
        <v>#VALUE!</v>
      </c>
      <c r="BT592" s="57" t="str">
        <f t="shared" ca="1" si="311"/>
        <v/>
      </c>
      <c r="DO592" s="61" t="e">
        <f ca="1">IF($DN$4&lt;3,Invoer!EB597,Invoer!EA597)</f>
        <v>#N/A</v>
      </c>
      <c r="DP592" s="599" t="str">
        <f t="shared" ca="1" si="291"/>
        <v/>
      </c>
      <c r="DQ592" s="673" t="str">
        <f ca="1">IF($DP592="","",VLOOKUP(DP592,Invoer!$F$15:$AU$1999,2,FALSE))</f>
        <v/>
      </c>
      <c r="DR592" s="599" t="str">
        <f t="shared" ca="1" si="292"/>
        <v/>
      </c>
      <c r="DS592" s="599" t="str">
        <f ca="1">IF($DP592="","",VLOOKUP(DP592,Invoer!$F$15:$AU$1999,3,FALSE))</f>
        <v/>
      </c>
      <c r="DT592" s="599" t="str">
        <f ca="1">IF($DP592="","",IF(DS592&lt;&gt;"Liq","",VLOOKUP(DP592,Invoer!$F$15:$AU$1999,4,FALSE)))</f>
        <v/>
      </c>
      <c r="DU592" s="599" t="str">
        <f ca="1">IF($DP592="","",VLOOKUP(DP592,Invoer!$F$15:$AU$1999,5,FALSE))</f>
        <v/>
      </c>
      <c r="DV592" s="599" t="str">
        <f ca="1">IF($DP592="","",VLOOKUP(DP592,Invoer!$F$15:$AU$1999,6,FALSE))</f>
        <v/>
      </c>
      <c r="DW592" s="599" t="str">
        <f ca="1">IF($DP592="","",VLOOKUP(DP592,Invoer!$F$15:$AU$1999,9,FALSE))</f>
        <v/>
      </c>
      <c r="DX592" s="599" t="str">
        <f ca="1">IF($DP592="","",VLOOKUP(DP592,Invoer!$F$15:$AU$1999,10,FALSE))</f>
        <v/>
      </c>
      <c r="DY592" s="595" t="str">
        <f ca="1">IF($DP592="","",VLOOKUP(DP592,Invoer!$F$15:$AU$1999,11,FALSE))</f>
        <v/>
      </c>
      <c r="DZ592" s="662" t="str">
        <f ca="1">IF($DP592="","",IF($DN$4&gt;2,"",VLOOKUP(DP592,Invoer!CQ:CS,3,FALSE)))</f>
        <v/>
      </c>
      <c r="EA592" s="541" t="str">
        <f ca="1">IF($DP592="","",IF(ISERROR(DQ592),0,IF($DN$4&lt;3,"",VLOOKUP(DP592,Invoer!$F$15:$AU$1999,15,FALSE))))</f>
        <v/>
      </c>
      <c r="EB592" s="595" t="str">
        <f ca="1">IF($DP592="","",IF($DN$4&lt;3,"",VLOOKUP(DP592,Invoer!$F$15:$AU$1999,19,FALSE)))</f>
        <v/>
      </c>
      <c r="EC592" s="541" t="str">
        <f ca="1">IF($DP592="","",IF(ISERROR(DQ592),0,IF($DN$4&lt;3,"",VLOOKUP(DP592,Invoer!$F$15:$AU$1999,24,FALSE))))</f>
        <v/>
      </c>
      <c r="ED592" s="541" t="str">
        <f ca="1">IF($DP592="","",IF(ISERROR(DQ592),0,IF($DN$4&lt;3,"",VLOOKUP(DP592,Invoer!$F$15:$AU$1999,17,FALSE))))</f>
        <v/>
      </c>
      <c r="EH592" s="89" t="e">
        <f ca="1">Invoer!CP597</f>
        <v>#N/A</v>
      </c>
      <c r="EI592" s="599" t="str">
        <f t="shared" ca="1" si="293"/>
        <v/>
      </c>
      <c r="EJ592" s="673" t="str">
        <f ca="1">IF(EI592="","",VLOOKUP(EI592,Invoer!$F$15:$AU$1999,2,FALSE))</f>
        <v/>
      </c>
      <c r="EK592" s="599" t="str">
        <f t="shared" ca="1" si="294"/>
        <v/>
      </c>
      <c r="EL592" s="599" t="str">
        <f ca="1">IF($EI592="","",VLOOKUP(EI592,Invoer!$F$15:$AU$1999,3,FALSE))</f>
        <v/>
      </c>
      <c r="EM592" s="599" t="str">
        <f ca="1">IF($EI592="","",IF(EL592&lt;&gt;"Liq","",VLOOKUP(EI592,Invoer!$F$15:$AU$1999,4,FALSE)))</f>
        <v/>
      </c>
      <c r="EN592" s="599" t="str">
        <f ca="1">IF($EI592="","",VLOOKUP(EI592,Invoer!$F$15:$AU$1999,6,FALSE))</f>
        <v/>
      </c>
      <c r="EO592" s="599" t="str">
        <f ca="1">IF(EI592="","",VLOOKUP(EI592,Invoer!$F$15:$AU$1999,9,FALSE))</f>
        <v/>
      </c>
      <c r="EP592" s="599" t="str">
        <f ca="1">IF(EI592="","",VLOOKUP(EI592,Invoer!$F$15:$AU$1999,10,FALSE))</f>
        <v/>
      </c>
      <c r="EQ592" s="599" t="str">
        <f ca="1">IF(EI592="","",VLOOKUP(EI592,Invoer!$F$15:$AU$1999,11,FALSE))</f>
        <v/>
      </c>
      <c r="ER592" s="662" t="str">
        <f ca="1">IF(EI592="","",VLOOKUP(EI592,Invoer!CQ:CS,3,FALSE))</f>
        <v/>
      </c>
      <c r="ES592" s="662" t="str">
        <f t="shared" ca="1" si="295"/>
        <v/>
      </c>
      <c r="ET592" s="513" t="str">
        <f t="shared" ca="1" si="296"/>
        <v/>
      </c>
      <c r="EU592" s="112" t="str">
        <f t="shared" ca="1" si="297"/>
        <v/>
      </c>
      <c r="EV592" s="83" t="s">
        <v>160</v>
      </c>
      <c r="EW592" s="682" t="str">
        <f t="shared" ca="1" si="298"/>
        <v/>
      </c>
      <c r="EX592" s="662" t="str">
        <f t="shared" ca="1" si="299"/>
        <v/>
      </c>
      <c r="EY592"/>
      <c r="EZ592" s="56" t="e">
        <f t="shared" ca="1" si="307"/>
        <v>#VALUE!</v>
      </c>
      <c r="FA592" s="56" t="e">
        <f t="shared" ca="1" si="308"/>
        <v>#VALUE!</v>
      </c>
      <c r="FE592"/>
      <c r="FI592"/>
      <c r="FJ592"/>
    </row>
    <row r="593" spans="29:166" ht="12" customHeight="1" x14ac:dyDescent="0.2">
      <c r="AC593" s="435" t="str">
        <f>IF($AC$7&lt;3,Invoer!DR598,IF($AC$7=3,Invoer!BT598,"x"))</f>
        <v>x</v>
      </c>
      <c r="AD593" s="599" t="str">
        <f t="shared" si="300"/>
        <v/>
      </c>
      <c r="AE593" s="673" t="str">
        <f>IF($AD593="","",VLOOKUP(AD593,Invoer!$F$15:$AU$1999,2,FALSE))</f>
        <v/>
      </c>
      <c r="AF593" s="599" t="str">
        <f t="shared" si="301"/>
        <v/>
      </c>
      <c r="AG593" s="599" t="str">
        <f>IF($AD593="","",VLOOKUP(AD593,Invoer!$F$15:$AU$1999,3,FALSE))</f>
        <v/>
      </c>
      <c r="AH593" s="599" t="str">
        <f>IF($AD593="","",IF(AG593&lt;&gt;"Liq","",VLOOKUP(AD593,Invoer!$F$15:$AU$1999,4,FALSE)))</f>
        <v/>
      </c>
      <c r="AI593" s="677" t="str">
        <f>IF($AD593="","",VLOOKUP(AD593,Invoer!$F$15:$AU$1999,5,FALSE))</f>
        <v/>
      </c>
      <c r="AJ593" s="599" t="str">
        <f>IF($AD593="","",VLOOKUP(AD593,Invoer!$F$15:$AU$1999,6,FALSE))</f>
        <v/>
      </c>
      <c r="AK593" s="599" t="str">
        <f>IF($AD593="","",VLOOKUP(AD593,Invoer!$F$15:$AU$1999,9,FALSE))</f>
        <v/>
      </c>
      <c r="AL593" s="599" t="str">
        <f>IF($AD593="","",VLOOKUP(AD593,Invoer!$F$15:$AU$1999,10,FALSE))</f>
        <v/>
      </c>
      <c r="AM593" s="599" t="str">
        <f>IF($AD593="","",VLOOKUP(AD593,Invoer!$F$15:$BB$1999,14,FALSE))</f>
        <v/>
      </c>
      <c r="AN593" s="599" t="str">
        <f>IF($AD593="","",VLOOKUP(AD593,Invoer!$F$15:$AU$1999,11,FALSE))</f>
        <v/>
      </c>
      <c r="AO593" s="662" t="str">
        <f>IF($AD593="","",VLOOKUP(AD593,Invoer!$F$15:$AU$1999,15,FALSE))</f>
        <v/>
      </c>
      <c r="AP593" s="599" t="str">
        <f>IF($AD593="","",VLOOKUP(AD593,Invoer!$F$15:$AU$1999,19,FALSE))</f>
        <v/>
      </c>
      <c r="AQ593" s="662" t="str">
        <f>IF($AD593="","",VLOOKUP(AD593,Invoer!$F$15:$AU$1999,24,FALSE))</f>
        <v/>
      </c>
      <c r="AR593" s="662" t="str">
        <f>IF($AD593="","",VLOOKUP(AD593,Invoer!$F$15:$AU$1999,17,FALSE))</f>
        <v/>
      </c>
      <c r="AS593" s="678" t="str">
        <f t="shared" si="309"/>
        <v/>
      </c>
      <c r="AT593" s="676" t="str">
        <f t="shared" si="289"/>
        <v/>
      </c>
      <c r="AU593" s="77" t="e">
        <f t="shared" si="290"/>
        <v>#VALUE!</v>
      </c>
      <c r="AW593" s="57"/>
      <c r="AX593" s="57"/>
      <c r="BA593" s="83" t="e">
        <f ca="1">Invoer!DW598</f>
        <v>#N/A</v>
      </c>
      <c r="BB593" s="599" t="str">
        <f t="shared" ca="1" si="302"/>
        <v/>
      </c>
      <c r="BC593" s="673" t="str">
        <f ca="1">IF($BB593="","",VLOOKUP(BB593,Invoer!$F$15:$AU$1999,2,FALSE))</f>
        <v/>
      </c>
      <c r="BD593" s="599" t="str">
        <f t="shared" ca="1" si="303"/>
        <v/>
      </c>
      <c r="BE593" s="599" t="str">
        <f ca="1">IF($BB593="","",VLOOKUP(BB593,Invoer!$F$15:$AU$1999,5,FALSE))</f>
        <v/>
      </c>
      <c r="BF593" s="599" t="str">
        <f ca="1">IF($BB593="","",VLOOKUP(BB593,Invoer!$F$15:$AU$1999,6,FALSE))</f>
        <v/>
      </c>
      <c r="BG593" s="599" t="str">
        <f ca="1">IF($BB593="","",VLOOKUP(BB593,Invoer!$F$15:$AU$1999,9,FALSE))</f>
        <v/>
      </c>
      <c r="BH593" s="599" t="str">
        <f ca="1">IF($BB593="","",VLOOKUP(BB593,Invoer!$F$15:$AU$1999,10,FALSE))</f>
        <v/>
      </c>
      <c r="BI593" s="599" t="str">
        <f ca="1">IF($BB593="","",VLOOKUP(BB593,Invoer!$F$15:$BB$1999,14,FALSE))</f>
        <v/>
      </c>
      <c r="BJ593" s="599" t="str">
        <f ca="1">IF($BB593="","",VLOOKUP(BB593,Invoer!$F$15:$AU$1999,11,FALSE))</f>
        <v/>
      </c>
      <c r="BK593" s="662" t="str">
        <f t="shared" ca="1" si="304"/>
        <v/>
      </c>
      <c r="BL593" s="662" t="str">
        <f t="shared" ca="1" si="305"/>
        <v/>
      </c>
      <c r="BM593" s="679" t="str">
        <f t="shared" ca="1" si="306"/>
        <v/>
      </c>
      <c r="BN593" s="662" t="str">
        <f t="shared" ca="1" si="288"/>
        <v/>
      </c>
      <c r="BO593" s="662" t="str">
        <f ca="1">IF($BB593="","",VLOOKUP(BB593,Invoer!$F$15:$AU$1999,15,FALSE))</f>
        <v/>
      </c>
      <c r="BP593" s="662" t="str">
        <f ca="1">IF($BB593="","",VLOOKUP(BB593,Invoer!$F$15:$AU$1999,24,FALSE))</f>
        <v/>
      </c>
      <c r="BQ593" s="662" t="str">
        <f ca="1">IF($BB593="","",VLOOKUP(BB593,Invoer!$F$15:$AU$1999,17,FALSE))</f>
        <v/>
      </c>
      <c r="BS593" s="73" t="e">
        <f t="shared" ca="1" si="310"/>
        <v>#VALUE!</v>
      </c>
      <c r="BT593" s="57" t="str">
        <f t="shared" ca="1" si="311"/>
        <v/>
      </c>
      <c r="DO593" s="61" t="e">
        <f ca="1">IF($DN$4&lt;3,Invoer!EB598,Invoer!EA598)</f>
        <v>#N/A</v>
      </c>
      <c r="DP593" s="599" t="str">
        <f t="shared" ca="1" si="291"/>
        <v/>
      </c>
      <c r="DQ593" s="673" t="str">
        <f ca="1">IF($DP593="","",VLOOKUP(DP593,Invoer!$F$15:$AU$1999,2,FALSE))</f>
        <v/>
      </c>
      <c r="DR593" s="599" t="str">
        <f t="shared" ca="1" si="292"/>
        <v/>
      </c>
      <c r="DS593" s="599" t="str">
        <f ca="1">IF($DP593="","",VLOOKUP(DP593,Invoer!$F$15:$AU$1999,3,FALSE))</f>
        <v/>
      </c>
      <c r="DT593" s="599" t="str">
        <f ca="1">IF($DP593="","",IF(DS593&lt;&gt;"Liq","",VLOOKUP(DP593,Invoer!$F$15:$AU$1999,4,FALSE)))</f>
        <v/>
      </c>
      <c r="DU593" s="599" t="str">
        <f ca="1">IF($DP593="","",VLOOKUP(DP593,Invoer!$F$15:$AU$1999,5,FALSE))</f>
        <v/>
      </c>
      <c r="DV593" s="599" t="str">
        <f ca="1">IF($DP593="","",VLOOKUP(DP593,Invoer!$F$15:$AU$1999,6,FALSE))</f>
        <v/>
      </c>
      <c r="DW593" s="599" t="str">
        <f ca="1">IF($DP593="","",VLOOKUP(DP593,Invoer!$F$15:$AU$1999,9,FALSE))</f>
        <v/>
      </c>
      <c r="DX593" s="599" t="str">
        <f ca="1">IF($DP593="","",VLOOKUP(DP593,Invoer!$F$15:$AU$1999,10,FALSE))</f>
        <v/>
      </c>
      <c r="DY593" s="595" t="str">
        <f ca="1">IF($DP593="","",VLOOKUP(DP593,Invoer!$F$15:$AU$1999,11,FALSE))</f>
        <v/>
      </c>
      <c r="DZ593" s="662" t="str">
        <f ca="1">IF($DP593="","",IF($DN$4&gt;2,"",VLOOKUP(DP593,Invoer!CQ:CS,3,FALSE)))</f>
        <v/>
      </c>
      <c r="EA593" s="541" t="str">
        <f ca="1">IF($DP593="","",IF(ISERROR(DQ593),0,IF($DN$4&lt;3,"",VLOOKUP(DP593,Invoer!$F$15:$AU$1999,15,FALSE))))</f>
        <v/>
      </c>
      <c r="EB593" s="595" t="str">
        <f ca="1">IF($DP593="","",IF($DN$4&lt;3,"",VLOOKUP(DP593,Invoer!$F$15:$AU$1999,19,FALSE)))</f>
        <v/>
      </c>
      <c r="EC593" s="541" t="str">
        <f ca="1">IF($DP593="","",IF(ISERROR(DQ593),0,IF($DN$4&lt;3,"",VLOOKUP(DP593,Invoer!$F$15:$AU$1999,24,FALSE))))</f>
        <v/>
      </c>
      <c r="ED593" s="541" t="str">
        <f ca="1">IF($DP593="","",IF(ISERROR(DQ593),0,IF($DN$4&lt;3,"",VLOOKUP(DP593,Invoer!$F$15:$AU$1999,17,FALSE))))</f>
        <v/>
      </c>
      <c r="EH593" s="89" t="e">
        <f ca="1">Invoer!CP598</f>
        <v>#N/A</v>
      </c>
      <c r="EI593" s="599" t="str">
        <f t="shared" ca="1" si="293"/>
        <v/>
      </c>
      <c r="EJ593" s="673" t="str">
        <f ca="1">IF(EI593="","",VLOOKUP(EI593,Invoer!$F$15:$AU$1999,2,FALSE))</f>
        <v/>
      </c>
      <c r="EK593" s="599" t="str">
        <f t="shared" ca="1" si="294"/>
        <v/>
      </c>
      <c r="EL593" s="599" t="str">
        <f ca="1">IF($EI593="","",VLOOKUP(EI593,Invoer!$F$15:$AU$1999,3,FALSE))</f>
        <v/>
      </c>
      <c r="EM593" s="599" t="str">
        <f ca="1">IF($EI593="","",IF(EL593&lt;&gt;"Liq","",VLOOKUP(EI593,Invoer!$F$15:$AU$1999,4,FALSE)))</f>
        <v/>
      </c>
      <c r="EN593" s="599" t="str">
        <f ca="1">IF($EI593="","",VLOOKUP(EI593,Invoer!$F$15:$AU$1999,6,FALSE))</f>
        <v/>
      </c>
      <c r="EO593" s="599" t="str">
        <f ca="1">IF(EI593="","",VLOOKUP(EI593,Invoer!$F$15:$AU$1999,9,FALSE))</f>
        <v/>
      </c>
      <c r="EP593" s="599" t="str">
        <f ca="1">IF(EI593="","",VLOOKUP(EI593,Invoer!$F$15:$AU$1999,10,FALSE))</f>
        <v/>
      </c>
      <c r="EQ593" s="599" t="str">
        <f ca="1">IF(EI593="","",VLOOKUP(EI593,Invoer!$F$15:$AU$1999,11,FALSE))</f>
        <v/>
      </c>
      <c r="ER593" s="662" t="str">
        <f ca="1">IF(EI593="","",VLOOKUP(EI593,Invoer!CQ:CS,3,FALSE))</f>
        <v/>
      </c>
      <c r="ES593" s="662" t="str">
        <f t="shared" ca="1" si="295"/>
        <v/>
      </c>
      <c r="ET593" s="513" t="str">
        <f t="shared" ca="1" si="296"/>
        <v/>
      </c>
      <c r="EU593" s="112" t="str">
        <f t="shared" ca="1" si="297"/>
        <v/>
      </c>
      <c r="EV593" s="83" t="s">
        <v>160</v>
      </c>
      <c r="EW593" s="682" t="str">
        <f t="shared" ca="1" si="298"/>
        <v/>
      </c>
      <c r="EX593" s="662" t="str">
        <f t="shared" ca="1" si="299"/>
        <v/>
      </c>
      <c r="EY593"/>
      <c r="EZ593" s="56" t="e">
        <f t="shared" ca="1" si="307"/>
        <v>#VALUE!</v>
      </c>
      <c r="FA593" s="56" t="e">
        <f t="shared" ca="1" si="308"/>
        <v>#VALUE!</v>
      </c>
      <c r="FE593"/>
      <c r="FI593"/>
      <c r="FJ593"/>
    </row>
    <row r="594" spans="29:166" ht="12" customHeight="1" x14ac:dyDescent="0.2">
      <c r="AC594" s="435" t="str">
        <f>IF($AC$7&lt;3,Invoer!DR599,IF($AC$7=3,Invoer!BT599,"x"))</f>
        <v>x</v>
      </c>
      <c r="AD594" s="599" t="str">
        <f t="shared" si="300"/>
        <v/>
      </c>
      <c r="AE594" s="673" t="str">
        <f>IF($AD594="","",VLOOKUP(AD594,Invoer!$F$15:$AU$1999,2,FALSE))</f>
        <v/>
      </c>
      <c r="AF594" s="599" t="str">
        <f t="shared" si="301"/>
        <v/>
      </c>
      <c r="AG594" s="599" t="str">
        <f>IF($AD594="","",VLOOKUP(AD594,Invoer!$F$15:$AU$1999,3,FALSE))</f>
        <v/>
      </c>
      <c r="AH594" s="599" t="str">
        <f>IF($AD594="","",IF(AG594&lt;&gt;"Liq","",VLOOKUP(AD594,Invoer!$F$15:$AU$1999,4,FALSE)))</f>
        <v/>
      </c>
      <c r="AI594" s="677" t="str">
        <f>IF($AD594="","",VLOOKUP(AD594,Invoer!$F$15:$AU$1999,5,FALSE))</f>
        <v/>
      </c>
      <c r="AJ594" s="599" t="str">
        <f>IF($AD594="","",VLOOKUP(AD594,Invoer!$F$15:$AU$1999,6,FALSE))</f>
        <v/>
      </c>
      <c r="AK594" s="599" t="str">
        <f>IF($AD594="","",VLOOKUP(AD594,Invoer!$F$15:$AU$1999,9,FALSE))</f>
        <v/>
      </c>
      <c r="AL594" s="599" t="str">
        <f>IF($AD594="","",VLOOKUP(AD594,Invoer!$F$15:$AU$1999,10,FALSE))</f>
        <v/>
      </c>
      <c r="AM594" s="599" t="str">
        <f>IF($AD594="","",VLOOKUP(AD594,Invoer!$F$15:$BB$1999,14,FALSE))</f>
        <v/>
      </c>
      <c r="AN594" s="599" t="str">
        <f>IF($AD594="","",VLOOKUP(AD594,Invoer!$F$15:$AU$1999,11,FALSE))</f>
        <v/>
      </c>
      <c r="AO594" s="662" t="str">
        <f>IF($AD594="","",VLOOKUP(AD594,Invoer!$F$15:$AU$1999,15,FALSE))</f>
        <v/>
      </c>
      <c r="AP594" s="599" t="str">
        <f>IF($AD594="","",VLOOKUP(AD594,Invoer!$F$15:$AU$1999,19,FALSE))</f>
        <v/>
      </c>
      <c r="AQ594" s="662" t="str">
        <f>IF($AD594="","",VLOOKUP(AD594,Invoer!$F$15:$AU$1999,24,FALSE))</f>
        <v/>
      </c>
      <c r="AR594" s="662" t="str">
        <f>IF($AD594="","",VLOOKUP(AD594,Invoer!$F$15:$AU$1999,17,FALSE))</f>
        <v/>
      </c>
      <c r="AS594" s="678" t="str">
        <f t="shared" si="309"/>
        <v/>
      </c>
      <c r="AT594" s="676" t="str">
        <f t="shared" si="289"/>
        <v/>
      </c>
      <c r="AU594" s="77" t="e">
        <f t="shared" si="290"/>
        <v>#VALUE!</v>
      </c>
      <c r="AW594" s="57"/>
      <c r="AX594" s="57"/>
      <c r="BA594" s="83" t="e">
        <f ca="1">Invoer!DW599</f>
        <v>#N/A</v>
      </c>
      <c r="BB594" s="599" t="str">
        <f t="shared" ca="1" si="302"/>
        <v/>
      </c>
      <c r="BC594" s="673" t="str">
        <f ca="1">IF($BB594="","",VLOOKUP(BB594,Invoer!$F$15:$AU$1999,2,FALSE))</f>
        <v/>
      </c>
      <c r="BD594" s="599" t="str">
        <f t="shared" ca="1" si="303"/>
        <v/>
      </c>
      <c r="BE594" s="599" t="str">
        <f ca="1">IF($BB594="","",VLOOKUP(BB594,Invoer!$F$15:$AU$1999,5,FALSE))</f>
        <v/>
      </c>
      <c r="BF594" s="599" t="str">
        <f ca="1">IF($BB594="","",VLOOKUP(BB594,Invoer!$F$15:$AU$1999,6,FALSE))</f>
        <v/>
      </c>
      <c r="BG594" s="599" t="str">
        <f ca="1">IF($BB594="","",VLOOKUP(BB594,Invoer!$F$15:$AU$1999,9,FALSE))</f>
        <v/>
      </c>
      <c r="BH594" s="599" t="str">
        <f ca="1">IF($BB594="","",VLOOKUP(BB594,Invoer!$F$15:$AU$1999,10,FALSE))</f>
        <v/>
      </c>
      <c r="BI594" s="599" t="str">
        <f ca="1">IF($BB594="","",VLOOKUP(BB594,Invoer!$F$15:$BB$1999,14,FALSE))</f>
        <v/>
      </c>
      <c r="BJ594" s="599" t="str">
        <f ca="1">IF($BB594="","",VLOOKUP(BB594,Invoer!$F$15:$AU$1999,11,FALSE))</f>
        <v/>
      </c>
      <c r="BK594" s="662" t="str">
        <f t="shared" ca="1" si="304"/>
        <v/>
      </c>
      <c r="BL594" s="662" t="str">
        <f t="shared" ca="1" si="305"/>
        <v/>
      </c>
      <c r="BM594" s="679" t="str">
        <f t="shared" ca="1" si="306"/>
        <v/>
      </c>
      <c r="BN594" s="662" t="str">
        <f t="shared" ca="1" si="288"/>
        <v/>
      </c>
      <c r="BO594" s="662" t="str">
        <f ca="1">IF($BB594="","",VLOOKUP(BB594,Invoer!$F$15:$AU$1999,15,FALSE))</f>
        <v/>
      </c>
      <c r="BP594" s="662" t="str">
        <f ca="1">IF($BB594="","",VLOOKUP(BB594,Invoer!$F$15:$AU$1999,24,FALSE))</f>
        <v/>
      </c>
      <c r="BQ594" s="662" t="str">
        <f ca="1">IF($BB594="","",VLOOKUP(BB594,Invoer!$F$15:$AU$1999,17,FALSE))</f>
        <v/>
      </c>
      <c r="BS594" s="73" t="e">
        <f t="shared" ca="1" si="310"/>
        <v>#VALUE!</v>
      </c>
      <c r="BT594" s="57" t="str">
        <f t="shared" ca="1" si="311"/>
        <v/>
      </c>
      <c r="DO594" s="61" t="e">
        <f ca="1">IF($DN$4&lt;3,Invoer!EB599,Invoer!EA599)</f>
        <v>#N/A</v>
      </c>
      <c r="DP594" s="599" t="str">
        <f t="shared" ca="1" si="291"/>
        <v/>
      </c>
      <c r="DQ594" s="673" t="str">
        <f ca="1">IF($DP594="","",VLOOKUP(DP594,Invoer!$F$15:$AU$1999,2,FALSE))</f>
        <v/>
      </c>
      <c r="DR594" s="599" t="str">
        <f t="shared" ca="1" si="292"/>
        <v/>
      </c>
      <c r="DS594" s="599" t="str">
        <f ca="1">IF($DP594="","",VLOOKUP(DP594,Invoer!$F$15:$AU$1999,3,FALSE))</f>
        <v/>
      </c>
      <c r="DT594" s="599" t="str">
        <f ca="1">IF($DP594="","",IF(DS594&lt;&gt;"Liq","",VLOOKUP(DP594,Invoer!$F$15:$AU$1999,4,FALSE)))</f>
        <v/>
      </c>
      <c r="DU594" s="599" t="str">
        <f ca="1">IF($DP594="","",VLOOKUP(DP594,Invoer!$F$15:$AU$1999,5,FALSE))</f>
        <v/>
      </c>
      <c r="DV594" s="599" t="str">
        <f ca="1">IF($DP594="","",VLOOKUP(DP594,Invoer!$F$15:$AU$1999,6,FALSE))</f>
        <v/>
      </c>
      <c r="DW594" s="599" t="str">
        <f ca="1">IF($DP594="","",VLOOKUP(DP594,Invoer!$F$15:$AU$1999,9,FALSE))</f>
        <v/>
      </c>
      <c r="DX594" s="599" t="str">
        <f ca="1">IF($DP594="","",VLOOKUP(DP594,Invoer!$F$15:$AU$1999,10,FALSE))</f>
        <v/>
      </c>
      <c r="DY594" s="595" t="str">
        <f ca="1">IF($DP594="","",VLOOKUP(DP594,Invoer!$F$15:$AU$1999,11,FALSE))</f>
        <v/>
      </c>
      <c r="DZ594" s="662" t="str">
        <f ca="1">IF($DP594="","",IF($DN$4&gt;2,"",VLOOKUP(DP594,Invoer!CQ:CS,3,FALSE)))</f>
        <v/>
      </c>
      <c r="EA594" s="541" t="str">
        <f ca="1">IF($DP594="","",IF(ISERROR(DQ594),0,IF($DN$4&lt;3,"",VLOOKUP(DP594,Invoer!$F$15:$AU$1999,15,FALSE))))</f>
        <v/>
      </c>
      <c r="EB594" s="595" t="str">
        <f ca="1">IF($DP594="","",IF($DN$4&lt;3,"",VLOOKUP(DP594,Invoer!$F$15:$AU$1999,19,FALSE)))</f>
        <v/>
      </c>
      <c r="EC594" s="541" t="str">
        <f ca="1">IF($DP594="","",IF(ISERROR(DQ594),0,IF($DN$4&lt;3,"",VLOOKUP(DP594,Invoer!$F$15:$AU$1999,24,FALSE))))</f>
        <v/>
      </c>
      <c r="ED594" s="541" t="str">
        <f ca="1">IF($DP594="","",IF(ISERROR(DQ594),0,IF($DN$4&lt;3,"",VLOOKUP(DP594,Invoer!$F$15:$AU$1999,17,FALSE))))</f>
        <v/>
      </c>
      <c r="EH594" s="89" t="e">
        <f ca="1">Invoer!CP599</f>
        <v>#N/A</v>
      </c>
      <c r="EI594" s="599" t="str">
        <f t="shared" ca="1" si="293"/>
        <v/>
      </c>
      <c r="EJ594" s="673" t="str">
        <f ca="1">IF(EI594="","",VLOOKUP(EI594,Invoer!$F$15:$AU$1999,2,FALSE))</f>
        <v/>
      </c>
      <c r="EK594" s="599" t="str">
        <f t="shared" ca="1" si="294"/>
        <v/>
      </c>
      <c r="EL594" s="599" t="str">
        <f ca="1">IF($EI594="","",VLOOKUP(EI594,Invoer!$F$15:$AU$1999,3,FALSE))</f>
        <v/>
      </c>
      <c r="EM594" s="599" t="str">
        <f ca="1">IF($EI594="","",IF(EL594&lt;&gt;"Liq","",VLOOKUP(EI594,Invoer!$F$15:$AU$1999,4,FALSE)))</f>
        <v/>
      </c>
      <c r="EN594" s="599" t="str">
        <f ca="1">IF($EI594="","",VLOOKUP(EI594,Invoer!$F$15:$AU$1999,6,FALSE))</f>
        <v/>
      </c>
      <c r="EO594" s="599" t="str">
        <f ca="1">IF(EI594="","",VLOOKUP(EI594,Invoer!$F$15:$AU$1999,9,FALSE))</f>
        <v/>
      </c>
      <c r="EP594" s="599" t="str">
        <f ca="1">IF(EI594="","",VLOOKUP(EI594,Invoer!$F$15:$AU$1999,10,FALSE))</f>
        <v/>
      </c>
      <c r="EQ594" s="599" t="str">
        <f ca="1">IF(EI594="","",VLOOKUP(EI594,Invoer!$F$15:$AU$1999,11,FALSE))</f>
        <v/>
      </c>
      <c r="ER594" s="662" t="str">
        <f ca="1">IF(EI594="","",VLOOKUP(EI594,Invoer!CQ:CS,3,FALSE))</f>
        <v/>
      </c>
      <c r="ES594" s="662" t="str">
        <f t="shared" ca="1" si="295"/>
        <v/>
      </c>
      <c r="ET594" s="513" t="str">
        <f t="shared" ca="1" si="296"/>
        <v/>
      </c>
      <c r="EU594" s="112" t="str">
        <f t="shared" ca="1" si="297"/>
        <v/>
      </c>
      <c r="EV594" s="83" t="s">
        <v>160</v>
      </c>
      <c r="EW594" s="682" t="str">
        <f t="shared" ca="1" si="298"/>
        <v/>
      </c>
      <c r="EX594" s="662" t="str">
        <f t="shared" ca="1" si="299"/>
        <v/>
      </c>
      <c r="EY594"/>
      <c r="EZ594" s="56" t="e">
        <f t="shared" ca="1" si="307"/>
        <v>#VALUE!</v>
      </c>
      <c r="FA594" s="56" t="e">
        <f t="shared" ca="1" si="308"/>
        <v>#VALUE!</v>
      </c>
      <c r="FE594"/>
      <c r="FI594"/>
      <c r="FJ594"/>
    </row>
    <row r="595" spans="29:166" ht="12" customHeight="1" x14ac:dyDescent="0.2">
      <c r="AC595" s="435" t="str">
        <f>IF($AC$7&lt;3,Invoer!DR600,IF($AC$7=3,Invoer!BT600,"x"))</f>
        <v>x</v>
      </c>
      <c r="AD595" s="599" t="str">
        <f t="shared" si="300"/>
        <v/>
      </c>
      <c r="AE595" s="673" t="str">
        <f>IF($AD595="","",VLOOKUP(AD595,Invoer!$F$15:$AU$1999,2,FALSE))</f>
        <v/>
      </c>
      <c r="AF595" s="599" t="str">
        <f t="shared" si="301"/>
        <v/>
      </c>
      <c r="AG595" s="599" t="str">
        <f>IF($AD595="","",VLOOKUP(AD595,Invoer!$F$15:$AU$1999,3,FALSE))</f>
        <v/>
      </c>
      <c r="AH595" s="599" t="str">
        <f>IF($AD595="","",IF(AG595&lt;&gt;"Liq","",VLOOKUP(AD595,Invoer!$F$15:$AU$1999,4,FALSE)))</f>
        <v/>
      </c>
      <c r="AI595" s="677" t="str">
        <f>IF($AD595="","",VLOOKUP(AD595,Invoer!$F$15:$AU$1999,5,FALSE))</f>
        <v/>
      </c>
      <c r="AJ595" s="599" t="str">
        <f>IF($AD595="","",VLOOKUP(AD595,Invoer!$F$15:$AU$1999,6,FALSE))</f>
        <v/>
      </c>
      <c r="AK595" s="599" t="str">
        <f>IF($AD595="","",VLOOKUP(AD595,Invoer!$F$15:$AU$1999,9,FALSE))</f>
        <v/>
      </c>
      <c r="AL595" s="599" t="str">
        <f>IF($AD595="","",VLOOKUP(AD595,Invoer!$F$15:$AU$1999,10,FALSE))</f>
        <v/>
      </c>
      <c r="AM595" s="599" t="str">
        <f>IF($AD595="","",VLOOKUP(AD595,Invoer!$F$15:$BB$1999,14,FALSE))</f>
        <v/>
      </c>
      <c r="AN595" s="599" t="str">
        <f>IF($AD595="","",VLOOKUP(AD595,Invoer!$F$15:$AU$1999,11,FALSE))</f>
        <v/>
      </c>
      <c r="AO595" s="662" t="str">
        <f>IF($AD595="","",VLOOKUP(AD595,Invoer!$F$15:$AU$1999,15,FALSE))</f>
        <v/>
      </c>
      <c r="AP595" s="599" t="str">
        <f>IF($AD595="","",VLOOKUP(AD595,Invoer!$F$15:$AU$1999,19,FALSE))</f>
        <v/>
      </c>
      <c r="AQ595" s="662" t="str">
        <f>IF($AD595="","",VLOOKUP(AD595,Invoer!$F$15:$AU$1999,24,FALSE))</f>
        <v/>
      </c>
      <c r="AR595" s="662" t="str">
        <f>IF($AD595="","",VLOOKUP(AD595,Invoer!$F$15:$AU$1999,17,FALSE))</f>
        <v/>
      </c>
      <c r="AS595" s="678" t="str">
        <f t="shared" si="309"/>
        <v/>
      </c>
      <c r="AT595" s="676" t="str">
        <f t="shared" si="289"/>
        <v/>
      </c>
      <c r="AU595" s="77" t="e">
        <f t="shared" si="290"/>
        <v>#VALUE!</v>
      </c>
      <c r="AW595" s="57"/>
      <c r="AX595" s="57"/>
      <c r="BA595" s="83" t="e">
        <f ca="1">Invoer!DW600</f>
        <v>#N/A</v>
      </c>
      <c r="BB595" s="599" t="str">
        <f t="shared" ca="1" si="302"/>
        <v/>
      </c>
      <c r="BC595" s="673" t="str">
        <f ca="1">IF($BB595="","",VLOOKUP(BB595,Invoer!$F$15:$AU$1999,2,FALSE))</f>
        <v/>
      </c>
      <c r="BD595" s="599" t="str">
        <f t="shared" ca="1" si="303"/>
        <v/>
      </c>
      <c r="BE595" s="599" t="str">
        <f ca="1">IF($BB595="","",VLOOKUP(BB595,Invoer!$F$15:$AU$1999,5,FALSE))</f>
        <v/>
      </c>
      <c r="BF595" s="599" t="str">
        <f ca="1">IF($BB595="","",VLOOKUP(BB595,Invoer!$F$15:$AU$1999,6,FALSE))</f>
        <v/>
      </c>
      <c r="BG595" s="599" t="str">
        <f ca="1">IF($BB595="","",VLOOKUP(BB595,Invoer!$F$15:$AU$1999,9,FALSE))</f>
        <v/>
      </c>
      <c r="BH595" s="599" t="str">
        <f ca="1">IF($BB595="","",VLOOKUP(BB595,Invoer!$F$15:$AU$1999,10,FALSE))</f>
        <v/>
      </c>
      <c r="BI595" s="599" t="str">
        <f ca="1">IF($BB595="","",VLOOKUP(BB595,Invoer!$F$15:$BB$1999,14,FALSE))</f>
        <v/>
      </c>
      <c r="BJ595" s="599" t="str">
        <f ca="1">IF($BB595="","",VLOOKUP(BB595,Invoer!$F$15:$AU$1999,11,FALSE))</f>
        <v/>
      </c>
      <c r="BK595" s="662" t="str">
        <f t="shared" ca="1" si="304"/>
        <v/>
      </c>
      <c r="BL595" s="662" t="str">
        <f t="shared" ca="1" si="305"/>
        <v/>
      </c>
      <c r="BM595" s="679" t="str">
        <f t="shared" ca="1" si="306"/>
        <v/>
      </c>
      <c r="BN595" s="662" t="str">
        <f t="shared" ca="1" si="288"/>
        <v/>
      </c>
      <c r="BO595" s="662" t="str">
        <f ca="1">IF($BB595="","",VLOOKUP(BB595,Invoer!$F$15:$AU$1999,15,FALSE))</f>
        <v/>
      </c>
      <c r="BP595" s="662" t="str">
        <f ca="1">IF($BB595="","",VLOOKUP(BB595,Invoer!$F$15:$AU$1999,24,FALSE))</f>
        <v/>
      </c>
      <c r="BQ595" s="662" t="str">
        <f ca="1">IF($BB595="","",VLOOKUP(BB595,Invoer!$F$15:$AU$1999,17,FALSE))</f>
        <v/>
      </c>
      <c r="BS595" s="73" t="e">
        <f t="shared" ca="1" si="310"/>
        <v>#VALUE!</v>
      </c>
      <c r="BT595" s="57" t="str">
        <f t="shared" ca="1" si="311"/>
        <v/>
      </c>
      <c r="DO595" s="61" t="e">
        <f ca="1">IF($DN$4&lt;3,Invoer!EB600,Invoer!EA600)</f>
        <v>#N/A</v>
      </c>
      <c r="DP595" s="599" t="str">
        <f t="shared" ca="1" si="291"/>
        <v/>
      </c>
      <c r="DQ595" s="673" t="str">
        <f ca="1">IF($DP595="","",VLOOKUP(DP595,Invoer!$F$15:$AU$1999,2,FALSE))</f>
        <v/>
      </c>
      <c r="DR595" s="599" t="str">
        <f t="shared" ca="1" si="292"/>
        <v/>
      </c>
      <c r="DS595" s="599" t="str">
        <f ca="1">IF($DP595="","",VLOOKUP(DP595,Invoer!$F$15:$AU$1999,3,FALSE))</f>
        <v/>
      </c>
      <c r="DT595" s="599" t="str">
        <f ca="1">IF($DP595="","",IF(DS595&lt;&gt;"Liq","",VLOOKUP(DP595,Invoer!$F$15:$AU$1999,4,FALSE)))</f>
        <v/>
      </c>
      <c r="DU595" s="599" t="str">
        <f ca="1">IF($DP595="","",VLOOKUP(DP595,Invoer!$F$15:$AU$1999,5,FALSE))</f>
        <v/>
      </c>
      <c r="DV595" s="599" t="str">
        <f ca="1">IF($DP595="","",VLOOKUP(DP595,Invoer!$F$15:$AU$1999,6,FALSE))</f>
        <v/>
      </c>
      <c r="DW595" s="599" t="str">
        <f ca="1">IF($DP595="","",VLOOKUP(DP595,Invoer!$F$15:$AU$1999,9,FALSE))</f>
        <v/>
      </c>
      <c r="DX595" s="599" t="str">
        <f ca="1">IF($DP595="","",VLOOKUP(DP595,Invoer!$F$15:$AU$1999,10,FALSE))</f>
        <v/>
      </c>
      <c r="DY595" s="595" t="str">
        <f ca="1">IF($DP595="","",VLOOKUP(DP595,Invoer!$F$15:$AU$1999,11,FALSE))</f>
        <v/>
      </c>
      <c r="DZ595" s="662" t="str">
        <f ca="1">IF($DP595="","",IF($DN$4&gt;2,"",VLOOKUP(DP595,Invoer!CQ:CS,3,FALSE)))</f>
        <v/>
      </c>
      <c r="EA595" s="541" t="str">
        <f ca="1">IF($DP595="","",IF(ISERROR(DQ595),0,IF($DN$4&lt;3,"",VLOOKUP(DP595,Invoer!$F$15:$AU$1999,15,FALSE))))</f>
        <v/>
      </c>
      <c r="EB595" s="595" t="str">
        <f ca="1">IF($DP595="","",IF($DN$4&lt;3,"",VLOOKUP(DP595,Invoer!$F$15:$AU$1999,19,FALSE)))</f>
        <v/>
      </c>
      <c r="EC595" s="541" t="str">
        <f ca="1">IF($DP595="","",IF(ISERROR(DQ595),0,IF($DN$4&lt;3,"",VLOOKUP(DP595,Invoer!$F$15:$AU$1999,24,FALSE))))</f>
        <v/>
      </c>
      <c r="ED595" s="541" t="str">
        <f ca="1">IF($DP595="","",IF(ISERROR(DQ595),0,IF($DN$4&lt;3,"",VLOOKUP(DP595,Invoer!$F$15:$AU$1999,17,FALSE))))</f>
        <v/>
      </c>
      <c r="EH595" s="89" t="e">
        <f ca="1">Invoer!CP600</f>
        <v>#N/A</v>
      </c>
      <c r="EI595" s="599" t="str">
        <f t="shared" ca="1" si="293"/>
        <v/>
      </c>
      <c r="EJ595" s="673" t="str">
        <f ca="1">IF(EI595="","",VLOOKUP(EI595,Invoer!$F$15:$AU$1999,2,FALSE))</f>
        <v/>
      </c>
      <c r="EK595" s="599" t="str">
        <f t="shared" ca="1" si="294"/>
        <v/>
      </c>
      <c r="EL595" s="599" t="str">
        <f ca="1">IF($EI595="","",VLOOKUP(EI595,Invoer!$F$15:$AU$1999,3,FALSE))</f>
        <v/>
      </c>
      <c r="EM595" s="599" t="str">
        <f ca="1">IF($EI595="","",IF(EL595&lt;&gt;"Liq","",VLOOKUP(EI595,Invoer!$F$15:$AU$1999,4,FALSE)))</f>
        <v/>
      </c>
      <c r="EN595" s="599" t="str">
        <f ca="1">IF($EI595="","",VLOOKUP(EI595,Invoer!$F$15:$AU$1999,6,FALSE))</f>
        <v/>
      </c>
      <c r="EO595" s="599" t="str">
        <f ca="1">IF(EI595="","",VLOOKUP(EI595,Invoer!$F$15:$AU$1999,9,FALSE))</f>
        <v/>
      </c>
      <c r="EP595" s="599" t="str">
        <f ca="1">IF(EI595="","",VLOOKUP(EI595,Invoer!$F$15:$AU$1999,10,FALSE))</f>
        <v/>
      </c>
      <c r="EQ595" s="599" t="str">
        <f ca="1">IF(EI595="","",VLOOKUP(EI595,Invoer!$F$15:$AU$1999,11,FALSE))</f>
        <v/>
      </c>
      <c r="ER595" s="662" t="str">
        <f ca="1">IF(EI595="","",VLOOKUP(EI595,Invoer!CQ:CS,3,FALSE))</f>
        <v/>
      </c>
      <c r="ES595" s="662" t="str">
        <f t="shared" ca="1" si="295"/>
        <v/>
      </c>
      <c r="ET595" s="513" t="str">
        <f t="shared" ca="1" si="296"/>
        <v/>
      </c>
      <c r="EU595" s="112" t="str">
        <f t="shared" ca="1" si="297"/>
        <v/>
      </c>
      <c r="EV595" s="83" t="s">
        <v>160</v>
      </c>
      <c r="EW595" s="682" t="str">
        <f t="shared" ca="1" si="298"/>
        <v/>
      </c>
      <c r="EX595" s="662" t="str">
        <f t="shared" ca="1" si="299"/>
        <v/>
      </c>
      <c r="EY595"/>
      <c r="EZ595" s="56" t="e">
        <f t="shared" ca="1" si="307"/>
        <v>#VALUE!</v>
      </c>
      <c r="FA595" s="56" t="e">
        <f t="shared" ca="1" si="308"/>
        <v>#VALUE!</v>
      </c>
      <c r="FE595"/>
      <c r="FI595"/>
      <c r="FJ595"/>
    </row>
    <row r="596" spans="29:166" ht="12" customHeight="1" x14ac:dyDescent="0.2">
      <c r="AC596" s="435" t="str">
        <f>IF($AC$7&lt;3,Invoer!DR601,IF($AC$7=3,Invoer!BT601,"x"))</f>
        <v>x</v>
      </c>
      <c r="AD596" s="599" t="str">
        <f t="shared" si="300"/>
        <v/>
      </c>
      <c r="AE596" s="673" t="str">
        <f>IF($AD596="","",VLOOKUP(AD596,Invoer!$F$15:$AU$1999,2,FALSE))</f>
        <v/>
      </c>
      <c r="AF596" s="599" t="str">
        <f t="shared" si="301"/>
        <v/>
      </c>
      <c r="AG596" s="599" t="str">
        <f>IF($AD596="","",VLOOKUP(AD596,Invoer!$F$15:$AU$1999,3,FALSE))</f>
        <v/>
      </c>
      <c r="AH596" s="599" t="str">
        <f>IF($AD596="","",IF(AG596&lt;&gt;"Liq","",VLOOKUP(AD596,Invoer!$F$15:$AU$1999,4,FALSE)))</f>
        <v/>
      </c>
      <c r="AI596" s="677" t="str">
        <f>IF($AD596="","",VLOOKUP(AD596,Invoer!$F$15:$AU$1999,5,FALSE))</f>
        <v/>
      </c>
      <c r="AJ596" s="599" t="str">
        <f>IF($AD596="","",VLOOKUP(AD596,Invoer!$F$15:$AU$1999,6,FALSE))</f>
        <v/>
      </c>
      <c r="AK596" s="599" t="str">
        <f>IF($AD596="","",VLOOKUP(AD596,Invoer!$F$15:$AU$1999,9,FALSE))</f>
        <v/>
      </c>
      <c r="AL596" s="599" t="str">
        <f>IF($AD596="","",VLOOKUP(AD596,Invoer!$F$15:$AU$1999,10,FALSE))</f>
        <v/>
      </c>
      <c r="AM596" s="599" t="str">
        <f>IF($AD596="","",VLOOKUP(AD596,Invoer!$F$15:$BB$1999,14,FALSE))</f>
        <v/>
      </c>
      <c r="AN596" s="599" t="str">
        <f>IF($AD596="","",VLOOKUP(AD596,Invoer!$F$15:$AU$1999,11,FALSE))</f>
        <v/>
      </c>
      <c r="AO596" s="662" t="str">
        <f>IF($AD596="","",VLOOKUP(AD596,Invoer!$F$15:$AU$1999,15,FALSE))</f>
        <v/>
      </c>
      <c r="AP596" s="599" t="str">
        <f>IF($AD596="","",VLOOKUP(AD596,Invoer!$F$15:$AU$1999,19,FALSE))</f>
        <v/>
      </c>
      <c r="AQ596" s="662" t="str">
        <f>IF($AD596="","",VLOOKUP(AD596,Invoer!$F$15:$AU$1999,24,FALSE))</f>
        <v/>
      </c>
      <c r="AR596" s="662" t="str">
        <f>IF($AD596="","",VLOOKUP(AD596,Invoer!$F$15:$AU$1999,17,FALSE))</f>
        <v/>
      </c>
      <c r="AS596" s="678" t="str">
        <f t="shared" si="309"/>
        <v/>
      </c>
      <c r="AT596" s="676" t="str">
        <f t="shared" si="289"/>
        <v/>
      </c>
      <c r="AU596" s="77" t="e">
        <f t="shared" si="290"/>
        <v>#VALUE!</v>
      </c>
      <c r="AW596" s="57"/>
      <c r="AX596" s="57"/>
      <c r="BA596" s="83" t="e">
        <f ca="1">Invoer!DW601</f>
        <v>#N/A</v>
      </c>
      <c r="BB596" s="599" t="str">
        <f t="shared" ca="1" si="302"/>
        <v/>
      </c>
      <c r="BC596" s="673" t="str">
        <f ca="1">IF($BB596="","",VLOOKUP(BB596,Invoer!$F$15:$AU$1999,2,FALSE))</f>
        <v/>
      </c>
      <c r="BD596" s="599" t="str">
        <f t="shared" ca="1" si="303"/>
        <v/>
      </c>
      <c r="BE596" s="599" t="str">
        <f ca="1">IF($BB596="","",VLOOKUP(BB596,Invoer!$F$15:$AU$1999,5,FALSE))</f>
        <v/>
      </c>
      <c r="BF596" s="599" t="str">
        <f ca="1">IF($BB596="","",VLOOKUP(BB596,Invoer!$F$15:$AU$1999,6,FALSE))</f>
        <v/>
      </c>
      <c r="BG596" s="599" t="str">
        <f ca="1">IF($BB596="","",VLOOKUP(BB596,Invoer!$F$15:$AU$1999,9,FALSE))</f>
        <v/>
      </c>
      <c r="BH596" s="599" t="str">
        <f ca="1">IF($BB596="","",VLOOKUP(BB596,Invoer!$F$15:$AU$1999,10,FALSE))</f>
        <v/>
      </c>
      <c r="BI596" s="599" t="str">
        <f ca="1">IF($BB596="","",VLOOKUP(BB596,Invoer!$F$15:$BB$1999,14,FALSE))</f>
        <v/>
      </c>
      <c r="BJ596" s="599" t="str">
        <f ca="1">IF($BB596="","",VLOOKUP(BB596,Invoer!$F$15:$AU$1999,11,FALSE))</f>
        <v/>
      </c>
      <c r="BK596" s="662" t="str">
        <f t="shared" ca="1" si="304"/>
        <v/>
      </c>
      <c r="BL596" s="662" t="str">
        <f t="shared" ca="1" si="305"/>
        <v/>
      </c>
      <c r="BM596" s="679" t="str">
        <f t="shared" ca="1" si="306"/>
        <v/>
      </c>
      <c r="BN596" s="662" t="str">
        <f t="shared" ca="1" si="288"/>
        <v/>
      </c>
      <c r="BO596" s="662" t="str">
        <f ca="1">IF($BB596="","",VLOOKUP(BB596,Invoer!$F$15:$AU$1999,15,FALSE))</f>
        <v/>
      </c>
      <c r="BP596" s="662" t="str">
        <f ca="1">IF($BB596="","",VLOOKUP(BB596,Invoer!$F$15:$AU$1999,24,FALSE))</f>
        <v/>
      </c>
      <c r="BQ596" s="662" t="str">
        <f ca="1">IF($BB596="","",VLOOKUP(BB596,Invoer!$F$15:$AU$1999,17,FALSE))</f>
        <v/>
      </c>
      <c r="BS596" s="73" t="e">
        <f t="shared" ca="1" si="310"/>
        <v>#VALUE!</v>
      </c>
      <c r="BT596" s="57" t="str">
        <f t="shared" ca="1" si="311"/>
        <v/>
      </c>
      <c r="DO596" s="61" t="e">
        <f ca="1">IF($DN$4&lt;3,Invoer!EB601,Invoer!EA601)</f>
        <v>#N/A</v>
      </c>
      <c r="DP596" s="599" t="str">
        <f t="shared" ca="1" si="291"/>
        <v/>
      </c>
      <c r="DQ596" s="673" t="str">
        <f ca="1">IF($DP596="","",VLOOKUP(DP596,Invoer!$F$15:$AU$1999,2,FALSE))</f>
        <v/>
      </c>
      <c r="DR596" s="599" t="str">
        <f t="shared" ca="1" si="292"/>
        <v/>
      </c>
      <c r="DS596" s="599" t="str">
        <f ca="1">IF($DP596="","",VLOOKUP(DP596,Invoer!$F$15:$AU$1999,3,FALSE))</f>
        <v/>
      </c>
      <c r="DT596" s="599" t="str">
        <f ca="1">IF($DP596="","",IF(DS596&lt;&gt;"Liq","",VLOOKUP(DP596,Invoer!$F$15:$AU$1999,4,FALSE)))</f>
        <v/>
      </c>
      <c r="DU596" s="599" t="str">
        <f ca="1">IF($DP596="","",VLOOKUP(DP596,Invoer!$F$15:$AU$1999,5,FALSE))</f>
        <v/>
      </c>
      <c r="DV596" s="599" t="str">
        <f ca="1">IF($DP596="","",VLOOKUP(DP596,Invoer!$F$15:$AU$1999,6,FALSE))</f>
        <v/>
      </c>
      <c r="DW596" s="599" t="str">
        <f ca="1">IF($DP596="","",VLOOKUP(DP596,Invoer!$F$15:$AU$1999,9,FALSE))</f>
        <v/>
      </c>
      <c r="DX596" s="599" t="str">
        <f ca="1">IF($DP596="","",VLOOKUP(DP596,Invoer!$F$15:$AU$1999,10,FALSE))</f>
        <v/>
      </c>
      <c r="DY596" s="595" t="str">
        <f ca="1">IF($DP596="","",VLOOKUP(DP596,Invoer!$F$15:$AU$1999,11,FALSE))</f>
        <v/>
      </c>
      <c r="DZ596" s="662" t="str">
        <f ca="1">IF($DP596="","",IF($DN$4&gt;2,"",VLOOKUP(DP596,Invoer!CQ:CS,3,FALSE)))</f>
        <v/>
      </c>
      <c r="EA596" s="541" t="str">
        <f ca="1">IF($DP596="","",IF(ISERROR(DQ596),0,IF($DN$4&lt;3,"",VLOOKUP(DP596,Invoer!$F$15:$AU$1999,15,FALSE))))</f>
        <v/>
      </c>
      <c r="EB596" s="595" t="str">
        <f ca="1">IF($DP596="","",IF($DN$4&lt;3,"",VLOOKUP(DP596,Invoer!$F$15:$AU$1999,19,FALSE)))</f>
        <v/>
      </c>
      <c r="EC596" s="541" t="str">
        <f ca="1">IF($DP596="","",IF(ISERROR(DQ596),0,IF($DN$4&lt;3,"",VLOOKUP(DP596,Invoer!$F$15:$AU$1999,24,FALSE))))</f>
        <v/>
      </c>
      <c r="ED596" s="541" t="str">
        <f ca="1">IF($DP596="","",IF(ISERROR(DQ596),0,IF($DN$4&lt;3,"",VLOOKUP(DP596,Invoer!$F$15:$AU$1999,17,FALSE))))</f>
        <v/>
      </c>
      <c r="EH596" s="89" t="e">
        <f ca="1">Invoer!CP601</f>
        <v>#N/A</v>
      </c>
      <c r="EI596" s="599" t="str">
        <f t="shared" ca="1" si="293"/>
        <v/>
      </c>
      <c r="EJ596" s="673" t="str">
        <f ca="1">IF(EI596="","",VLOOKUP(EI596,Invoer!$F$15:$AU$1999,2,FALSE))</f>
        <v/>
      </c>
      <c r="EK596" s="599" t="str">
        <f t="shared" ca="1" si="294"/>
        <v/>
      </c>
      <c r="EL596" s="599" t="str">
        <f ca="1">IF($EI596="","",VLOOKUP(EI596,Invoer!$F$15:$AU$1999,3,FALSE))</f>
        <v/>
      </c>
      <c r="EM596" s="599" t="str">
        <f ca="1">IF($EI596="","",IF(EL596&lt;&gt;"Liq","",VLOOKUP(EI596,Invoer!$F$15:$AU$1999,4,FALSE)))</f>
        <v/>
      </c>
      <c r="EN596" s="599" t="str">
        <f ca="1">IF($EI596="","",VLOOKUP(EI596,Invoer!$F$15:$AU$1999,6,FALSE))</f>
        <v/>
      </c>
      <c r="EO596" s="599" t="str">
        <f ca="1">IF(EI596="","",VLOOKUP(EI596,Invoer!$F$15:$AU$1999,9,FALSE))</f>
        <v/>
      </c>
      <c r="EP596" s="599" t="str">
        <f ca="1">IF(EI596="","",VLOOKUP(EI596,Invoer!$F$15:$AU$1999,10,FALSE))</f>
        <v/>
      </c>
      <c r="EQ596" s="599" t="str">
        <f ca="1">IF(EI596="","",VLOOKUP(EI596,Invoer!$F$15:$AU$1999,11,FALSE))</f>
        <v/>
      </c>
      <c r="ER596" s="662" t="str">
        <f ca="1">IF(EI596="","",VLOOKUP(EI596,Invoer!CQ:CS,3,FALSE))</f>
        <v/>
      </c>
      <c r="ES596" s="662" t="str">
        <f t="shared" ca="1" si="295"/>
        <v/>
      </c>
      <c r="ET596" s="513" t="str">
        <f t="shared" ca="1" si="296"/>
        <v/>
      </c>
      <c r="EU596" s="112" t="str">
        <f t="shared" ca="1" si="297"/>
        <v/>
      </c>
      <c r="EV596" s="83" t="s">
        <v>160</v>
      </c>
      <c r="EW596" s="682" t="str">
        <f t="shared" ca="1" si="298"/>
        <v/>
      </c>
      <c r="EX596" s="662" t="str">
        <f t="shared" ca="1" si="299"/>
        <v/>
      </c>
      <c r="EY596"/>
      <c r="EZ596" s="56" t="e">
        <f t="shared" ca="1" si="307"/>
        <v>#VALUE!</v>
      </c>
      <c r="FA596" s="56" t="e">
        <f t="shared" ca="1" si="308"/>
        <v>#VALUE!</v>
      </c>
      <c r="FE596"/>
      <c r="FI596"/>
      <c r="FJ596"/>
    </row>
    <row r="597" spans="29:166" ht="12" customHeight="1" x14ac:dyDescent="0.2">
      <c r="AC597" s="435" t="str">
        <f>IF($AC$7&lt;3,Invoer!DR602,IF($AC$7=3,Invoer!BT602,"x"))</f>
        <v>x</v>
      </c>
      <c r="AD597" s="599" t="str">
        <f t="shared" si="300"/>
        <v/>
      </c>
      <c r="AE597" s="673" t="str">
        <f>IF($AD597="","",VLOOKUP(AD597,Invoer!$F$15:$AU$1999,2,FALSE))</f>
        <v/>
      </c>
      <c r="AF597" s="599" t="str">
        <f t="shared" si="301"/>
        <v/>
      </c>
      <c r="AG597" s="599" t="str">
        <f>IF($AD597="","",VLOOKUP(AD597,Invoer!$F$15:$AU$1999,3,FALSE))</f>
        <v/>
      </c>
      <c r="AH597" s="599" t="str">
        <f>IF($AD597="","",IF(AG597&lt;&gt;"Liq","",VLOOKUP(AD597,Invoer!$F$15:$AU$1999,4,FALSE)))</f>
        <v/>
      </c>
      <c r="AI597" s="677" t="str">
        <f>IF($AD597="","",VLOOKUP(AD597,Invoer!$F$15:$AU$1999,5,FALSE))</f>
        <v/>
      </c>
      <c r="AJ597" s="599" t="str">
        <f>IF($AD597="","",VLOOKUP(AD597,Invoer!$F$15:$AU$1999,6,FALSE))</f>
        <v/>
      </c>
      <c r="AK597" s="599" t="str">
        <f>IF($AD597="","",VLOOKUP(AD597,Invoer!$F$15:$AU$1999,9,FALSE))</f>
        <v/>
      </c>
      <c r="AL597" s="599" t="str">
        <f>IF($AD597="","",VLOOKUP(AD597,Invoer!$F$15:$AU$1999,10,FALSE))</f>
        <v/>
      </c>
      <c r="AM597" s="599" t="str">
        <f>IF($AD597="","",VLOOKUP(AD597,Invoer!$F$15:$BB$1999,14,FALSE))</f>
        <v/>
      </c>
      <c r="AN597" s="599" t="str">
        <f>IF($AD597="","",VLOOKUP(AD597,Invoer!$F$15:$AU$1999,11,FALSE))</f>
        <v/>
      </c>
      <c r="AO597" s="662" t="str">
        <f>IF($AD597="","",VLOOKUP(AD597,Invoer!$F$15:$AU$1999,15,FALSE))</f>
        <v/>
      </c>
      <c r="AP597" s="599" t="str">
        <f>IF($AD597="","",VLOOKUP(AD597,Invoer!$F$15:$AU$1999,19,FALSE))</f>
        <v/>
      </c>
      <c r="AQ597" s="662" t="str">
        <f>IF($AD597="","",VLOOKUP(AD597,Invoer!$F$15:$AU$1999,24,FALSE))</f>
        <v/>
      </c>
      <c r="AR597" s="662" t="str">
        <f>IF($AD597="","",VLOOKUP(AD597,Invoer!$F$15:$AU$1999,17,FALSE))</f>
        <v/>
      </c>
      <c r="AS597" s="678" t="str">
        <f t="shared" si="309"/>
        <v/>
      </c>
      <c r="AT597" s="676" t="str">
        <f t="shared" si="289"/>
        <v/>
      </c>
      <c r="AU597" s="77" t="e">
        <f t="shared" si="290"/>
        <v>#VALUE!</v>
      </c>
      <c r="AW597" s="57"/>
      <c r="AX597" s="57"/>
      <c r="BA597" s="83" t="e">
        <f ca="1">Invoer!DW602</f>
        <v>#N/A</v>
      </c>
      <c r="BB597" s="599" t="str">
        <f t="shared" ca="1" si="302"/>
        <v/>
      </c>
      <c r="BC597" s="673" t="str">
        <f ca="1">IF($BB597="","",VLOOKUP(BB597,Invoer!$F$15:$AU$1999,2,FALSE))</f>
        <v/>
      </c>
      <c r="BD597" s="599" t="str">
        <f t="shared" ca="1" si="303"/>
        <v/>
      </c>
      <c r="BE597" s="599" t="str">
        <f ca="1">IF($BB597="","",VLOOKUP(BB597,Invoer!$F$15:$AU$1999,5,FALSE))</f>
        <v/>
      </c>
      <c r="BF597" s="599" t="str">
        <f ca="1">IF($BB597="","",VLOOKUP(BB597,Invoer!$F$15:$AU$1999,6,FALSE))</f>
        <v/>
      </c>
      <c r="BG597" s="599" t="str">
        <f ca="1">IF($BB597="","",VLOOKUP(BB597,Invoer!$F$15:$AU$1999,9,FALSE))</f>
        <v/>
      </c>
      <c r="BH597" s="599" t="str">
        <f ca="1">IF($BB597="","",VLOOKUP(BB597,Invoer!$F$15:$AU$1999,10,FALSE))</f>
        <v/>
      </c>
      <c r="BI597" s="599" t="str">
        <f ca="1">IF($BB597="","",VLOOKUP(BB597,Invoer!$F$15:$BB$1999,14,FALSE))</f>
        <v/>
      </c>
      <c r="BJ597" s="599" t="str">
        <f ca="1">IF($BB597="","",VLOOKUP(BB597,Invoer!$F$15:$AU$1999,11,FALSE))</f>
        <v/>
      </c>
      <c r="BK597" s="662" t="str">
        <f t="shared" ca="1" si="304"/>
        <v/>
      </c>
      <c r="BL597" s="662" t="str">
        <f t="shared" ca="1" si="305"/>
        <v/>
      </c>
      <c r="BM597" s="679" t="str">
        <f t="shared" ca="1" si="306"/>
        <v/>
      </c>
      <c r="BN597" s="662" t="str">
        <f t="shared" ca="1" si="288"/>
        <v/>
      </c>
      <c r="BO597" s="662" t="str">
        <f ca="1">IF($BB597="","",VLOOKUP(BB597,Invoer!$F$15:$AU$1999,15,FALSE))</f>
        <v/>
      </c>
      <c r="BP597" s="662" t="str">
        <f ca="1">IF($BB597="","",VLOOKUP(BB597,Invoer!$F$15:$AU$1999,24,FALSE))</f>
        <v/>
      </c>
      <c r="BQ597" s="662" t="str">
        <f ca="1">IF($BB597="","",VLOOKUP(BB597,Invoer!$F$15:$AU$1999,17,FALSE))</f>
        <v/>
      </c>
      <c r="BS597" s="73" t="e">
        <f t="shared" ca="1" si="310"/>
        <v>#VALUE!</v>
      </c>
      <c r="BT597" s="57" t="str">
        <f t="shared" ca="1" si="311"/>
        <v/>
      </c>
      <c r="DO597" s="61" t="e">
        <f ca="1">IF($DN$4&lt;3,Invoer!EB602,Invoer!EA602)</f>
        <v>#N/A</v>
      </c>
      <c r="DP597" s="599" t="str">
        <f t="shared" ca="1" si="291"/>
        <v/>
      </c>
      <c r="DQ597" s="673" t="str">
        <f ca="1">IF($DP597="","",VLOOKUP(DP597,Invoer!$F$15:$AU$1999,2,FALSE))</f>
        <v/>
      </c>
      <c r="DR597" s="599" t="str">
        <f t="shared" ca="1" si="292"/>
        <v/>
      </c>
      <c r="DS597" s="599" t="str">
        <f ca="1">IF($DP597="","",VLOOKUP(DP597,Invoer!$F$15:$AU$1999,3,FALSE))</f>
        <v/>
      </c>
      <c r="DT597" s="599" t="str">
        <f ca="1">IF($DP597="","",IF(DS597&lt;&gt;"Liq","",VLOOKUP(DP597,Invoer!$F$15:$AU$1999,4,FALSE)))</f>
        <v/>
      </c>
      <c r="DU597" s="599" t="str">
        <f ca="1">IF($DP597="","",VLOOKUP(DP597,Invoer!$F$15:$AU$1999,5,FALSE))</f>
        <v/>
      </c>
      <c r="DV597" s="599" t="str">
        <f ca="1">IF($DP597="","",VLOOKUP(DP597,Invoer!$F$15:$AU$1999,6,FALSE))</f>
        <v/>
      </c>
      <c r="DW597" s="599" t="str">
        <f ca="1">IF($DP597="","",VLOOKUP(DP597,Invoer!$F$15:$AU$1999,9,FALSE))</f>
        <v/>
      </c>
      <c r="DX597" s="599" t="str">
        <f ca="1">IF($DP597="","",VLOOKUP(DP597,Invoer!$F$15:$AU$1999,10,FALSE))</f>
        <v/>
      </c>
      <c r="DY597" s="595" t="str">
        <f ca="1">IF($DP597="","",VLOOKUP(DP597,Invoer!$F$15:$AU$1999,11,FALSE))</f>
        <v/>
      </c>
      <c r="DZ597" s="662" t="str">
        <f ca="1">IF($DP597="","",IF($DN$4&gt;2,"",VLOOKUP(DP597,Invoer!CQ:CS,3,FALSE)))</f>
        <v/>
      </c>
      <c r="EA597" s="541" t="str">
        <f ca="1">IF($DP597="","",IF(ISERROR(DQ597),0,IF($DN$4&lt;3,"",VLOOKUP(DP597,Invoer!$F$15:$AU$1999,15,FALSE))))</f>
        <v/>
      </c>
      <c r="EB597" s="595" t="str">
        <f ca="1">IF($DP597="","",IF($DN$4&lt;3,"",VLOOKUP(DP597,Invoer!$F$15:$AU$1999,19,FALSE)))</f>
        <v/>
      </c>
      <c r="EC597" s="541" t="str">
        <f ca="1">IF($DP597="","",IF(ISERROR(DQ597),0,IF($DN$4&lt;3,"",VLOOKUP(DP597,Invoer!$F$15:$AU$1999,24,FALSE))))</f>
        <v/>
      </c>
      <c r="ED597" s="541" t="str">
        <f ca="1">IF($DP597="","",IF(ISERROR(DQ597),0,IF($DN$4&lt;3,"",VLOOKUP(DP597,Invoer!$F$15:$AU$1999,17,FALSE))))</f>
        <v/>
      </c>
      <c r="EH597" s="89" t="e">
        <f ca="1">Invoer!CP602</f>
        <v>#N/A</v>
      </c>
      <c r="EI597" s="599" t="str">
        <f t="shared" ca="1" si="293"/>
        <v/>
      </c>
      <c r="EJ597" s="673" t="str">
        <f ca="1">IF(EI597="","",VLOOKUP(EI597,Invoer!$F$15:$AU$1999,2,FALSE))</f>
        <v/>
      </c>
      <c r="EK597" s="599" t="str">
        <f t="shared" ca="1" si="294"/>
        <v/>
      </c>
      <c r="EL597" s="599" t="str">
        <f ca="1">IF($EI597="","",VLOOKUP(EI597,Invoer!$F$15:$AU$1999,3,FALSE))</f>
        <v/>
      </c>
      <c r="EM597" s="599" t="str">
        <f ca="1">IF($EI597="","",IF(EL597&lt;&gt;"Liq","",VLOOKUP(EI597,Invoer!$F$15:$AU$1999,4,FALSE)))</f>
        <v/>
      </c>
      <c r="EN597" s="599" t="str">
        <f ca="1">IF($EI597="","",VLOOKUP(EI597,Invoer!$F$15:$AU$1999,6,FALSE))</f>
        <v/>
      </c>
      <c r="EO597" s="599" t="str">
        <f ca="1">IF(EI597="","",VLOOKUP(EI597,Invoer!$F$15:$AU$1999,9,FALSE))</f>
        <v/>
      </c>
      <c r="EP597" s="599" t="str">
        <f ca="1">IF(EI597="","",VLOOKUP(EI597,Invoer!$F$15:$AU$1999,10,FALSE))</f>
        <v/>
      </c>
      <c r="EQ597" s="599" t="str">
        <f ca="1">IF(EI597="","",VLOOKUP(EI597,Invoer!$F$15:$AU$1999,11,FALSE))</f>
        <v/>
      </c>
      <c r="ER597" s="662" t="str">
        <f ca="1">IF(EI597="","",VLOOKUP(EI597,Invoer!CQ:CS,3,FALSE))</f>
        <v/>
      </c>
      <c r="ES597" s="662" t="str">
        <f t="shared" ca="1" si="295"/>
        <v/>
      </c>
      <c r="ET597" s="513" t="str">
        <f t="shared" ca="1" si="296"/>
        <v/>
      </c>
      <c r="EU597" s="112" t="str">
        <f t="shared" ca="1" si="297"/>
        <v/>
      </c>
      <c r="EV597" s="83" t="s">
        <v>160</v>
      </c>
      <c r="EW597" s="682" t="str">
        <f t="shared" ca="1" si="298"/>
        <v/>
      </c>
      <c r="EX597" s="662" t="str">
        <f t="shared" ca="1" si="299"/>
        <v/>
      </c>
      <c r="EY597"/>
      <c r="EZ597" s="56" t="e">
        <f t="shared" ca="1" si="307"/>
        <v>#VALUE!</v>
      </c>
      <c r="FA597" s="56" t="e">
        <f t="shared" ca="1" si="308"/>
        <v>#VALUE!</v>
      </c>
      <c r="FE597"/>
      <c r="FI597"/>
      <c r="FJ597"/>
    </row>
    <row r="598" spans="29:166" ht="12" customHeight="1" x14ac:dyDescent="0.2">
      <c r="AC598" s="435" t="str">
        <f>IF($AC$7&lt;3,Invoer!DR603,IF($AC$7=3,Invoer!BT603,"x"))</f>
        <v>x</v>
      </c>
      <c r="AD598" s="599" t="str">
        <f t="shared" si="300"/>
        <v/>
      </c>
      <c r="AE598" s="673" t="str">
        <f>IF($AD598="","",VLOOKUP(AD598,Invoer!$F$15:$AU$1999,2,FALSE))</f>
        <v/>
      </c>
      <c r="AF598" s="599" t="str">
        <f t="shared" si="301"/>
        <v/>
      </c>
      <c r="AG598" s="599" t="str">
        <f>IF($AD598="","",VLOOKUP(AD598,Invoer!$F$15:$AU$1999,3,FALSE))</f>
        <v/>
      </c>
      <c r="AH598" s="599" t="str">
        <f>IF($AD598="","",IF(AG598&lt;&gt;"Liq","",VLOOKUP(AD598,Invoer!$F$15:$AU$1999,4,FALSE)))</f>
        <v/>
      </c>
      <c r="AI598" s="677" t="str">
        <f>IF($AD598="","",VLOOKUP(AD598,Invoer!$F$15:$AU$1999,5,FALSE))</f>
        <v/>
      </c>
      <c r="AJ598" s="599" t="str">
        <f>IF($AD598="","",VLOOKUP(AD598,Invoer!$F$15:$AU$1999,6,FALSE))</f>
        <v/>
      </c>
      <c r="AK598" s="599" t="str">
        <f>IF($AD598="","",VLOOKUP(AD598,Invoer!$F$15:$AU$1999,9,FALSE))</f>
        <v/>
      </c>
      <c r="AL598" s="599" t="str">
        <f>IF($AD598="","",VLOOKUP(AD598,Invoer!$F$15:$AU$1999,10,FALSE))</f>
        <v/>
      </c>
      <c r="AM598" s="599" t="str">
        <f>IF($AD598="","",VLOOKUP(AD598,Invoer!$F$15:$BB$1999,14,FALSE))</f>
        <v/>
      </c>
      <c r="AN598" s="599" t="str">
        <f>IF($AD598="","",VLOOKUP(AD598,Invoer!$F$15:$AU$1999,11,FALSE))</f>
        <v/>
      </c>
      <c r="AO598" s="662" t="str">
        <f>IF($AD598="","",VLOOKUP(AD598,Invoer!$F$15:$AU$1999,15,FALSE))</f>
        <v/>
      </c>
      <c r="AP598" s="599" t="str">
        <f>IF($AD598="","",VLOOKUP(AD598,Invoer!$F$15:$AU$1999,19,FALSE))</f>
        <v/>
      </c>
      <c r="AQ598" s="662" t="str">
        <f>IF($AD598="","",VLOOKUP(AD598,Invoer!$F$15:$AU$1999,24,FALSE))</f>
        <v/>
      </c>
      <c r="AR598" s="662" t="str">
        <f>IF($AD598="","",VLOOKUP(AD598,Invoer!$F$15:$AU$1999,17,FALSE))</f>
        <v/>
      </c>
      <c r="AS598" s="678" t="str">
        <f t="shared" si="309"/>
        <v/>
      </c>
      <c r="AT598" s="676" t="str">
        <f t="shared" si="289"/>
        <v/>
      </c>
      <c r="AU598" s="77" t="e">
        <f t="shared" si="290"/>
        <v>#VALUE!</v>
      </c>
      <c r="AW598" s="57"/>
      <c r="AX598" s="57"/>
      <c r="BA598" s="83" t="e">
        <f ca="1">Invoer!DW603</f>
        <v>#N/A</v>
      </c>
      <c r="BB598" s="599" t="str">
        <f t="shared" ca="1" si="302"/>
        <v/>
      </c>
      <c r="BC598" s="673" t="str">
        <f ca="1">IF($BB598="","",VLOOKUP(BB598,Invoer!$F$15:$AU$1999,2,FALSE))</f>
        <v/>
      </c>
      <c r="BD598" s="599" t="str">
        <f t="shared" ca="1" si="303"/>
        <v/>
      </c>
      <c r="BE598" s="599" t="str">
        <f ca="1">IF($BB598="","",VLOOKUP(BB598,Invoer!$F$15:$AU$1999,5,FALSE))</f>
        <v/>
      </c>
      <c r="BF598" s="599" t="str">
        <f ca="1">IF($BB598="","",VLOOKUP(BB598,Invoer!$F$15:$AU$1999,6,FALSE))</f>
        <v/>
      </c>
      <c r="BG598" s="599" t="str">
        <f ca="1">IF($BB598="","",VLOOKUP(BB598,Invoer!$F$15:$AU$1999,9,FALSE))</f>
        <v/>
      </c>
      <c r="BH598" s="599" t="str">
        <f ca="1">IF($BB598="","",VLOOKUP(BB598,Invoer!$F$15:$AU$1999,10,FALSE))</f>
        <v/>
      </c>
      <c r="BI598" s="599" t="str">
        <f ca="1">IF($BB598="","",VLOOKUP(BB598,Invoer!$F$15:$BB$1999,14,FALSE))</f>
        <v/>
      </c>
      <c r="BJ598" s="599" t="str">
        <f ca="1">IF($BB598="","",VLOOKUP(BB598,Invoer!$F$15:$AU$1999,11,FALSE))</f>
        <v/>
      </c>
      <c r="BK598" s="662" t="str">
        <f t="shared" ca="1" si="304"/>
        <v/>
      </c>
      <c r="BL598" s="662" t="str">
        <f t="shared" ca="1" si="305"/>
        <v/>
      </c>
      <c r="BM598" s="679" t="str">
        <f t="shared" ca="1" si="306"/>
        <v/>
      </c>
      <c r="BN598" s="662" t="str">
        <f t="shared" ref="BN598:BN661" ca="1" si="312">IF(BE599=BE598,"",BT598)</f>
        <v/>
      </c>
      <c r="BO598" s="662" t="str">
        <f ca="1">IF($BB598="","",VLOOKUP(BB598,Invoer!$F$15:$AU$1999,15,FALSE))</f>
        <v/>
      </c>
      <c r="BP598" s="662" t="str">
        <f ca="1">IF($BB598="","",VLOOKUP(BB598,Invoer!$F$15:$AU$1999,24,FALSE))</f>
        <v/>
      </c>
      <c r="BQ598" s="662" t="str">
        <f ca="1">IF($BB598="","",VLOOKUP(BB598,Invoer!$F$15:$AU$1999,17,FALSE))</f>
        <v/>
      </c>
      <c r="BS598" s="73" t="e">
        <f t="shared" ca="1" si="310"/>
        <v>#VALUE!</v>
      </c>
      <c r="BT598" s="57" t="str">
        <f t="shared" ca="1" si="311"/>
        <v/>
      </c>
      <c r="DO598" s="61" t="e">
        <f ca="1">IF($DN$4&lt;3,Invoer!EB603,Invoer!EA603)</f>
        <v>#N/A</v>
      </c>
      <c r="DP598" s="599" t="str">
        <f t="shared" ca="1" si="291"/>
        <v/>
      </c>
      <c r="DQ598" s="673" t="str">
        <f ca="1">IF($DP598="","",VLOOKUP(DP598,Invoer!$F$15:$AU$1999,2,FALSE))</f>
        <v/>
      </c>
      <c r="DR598" s="599" t="str">
        <f t="shared" ca="1" si="292"/>
        <v/>
      </c>
      <c r="DS598" s="599" t="str">
        <f ca="1">IF($DP598="","",VLOOKUP(DP598,Invoer!$F$15:$AU$1999,3,FALSE))</f>
        <v/>
      </c>
      <c r="DT598" s="599" t="str">
        <f ca="1">IF($DP598="","",IF(DS598&lt;&gt;"Liq","",VLOOKUP(DP598,Invoer!$F$15:$AU$1999,4,FALSE)))</f>
        <v/>
      </c>
      <c r="DU598" s="599" t="str">
        <f ca="1">IF($DP598="","",VLOOKUP(DP598,Invoer!$F$15:$AU$1999,5,FALSE))</f>
        <v/>
      </c>
      <c r="DV598" s="599" t="str">
        <f ca="1">IF($DP598="","",VLOOKUP(DP598,Invoer!$F$15:$AU$1999,6,FALSE))</f>
        <v/>
      </c>
      <c r="DW598" s="599" t="str">
        <f ca="1">IF($DP598="","",VLOOKUP(DP598,Invoer!$F$15:$AU$1999,9,FALSE))</f>
        <v/>
      </c>
      <c r="DX598" s="599" t="str">
        <f ca="1">IF($DP598="","",VLOOKUP(DP598,Invoer!$F$15:$AU$1999,10,FALSE))</f>
        <v/>
      </c>
      <c r="DY598" s="595" t="str">
        <f ca="1">IF($DP598="","",VLOOKUP(DP598,Invoer!$F$15:$AU$1999,11,FALSE))</f>
        <v/>
      </c>
      <c r="DZ598" s="662" t="str">
        <f ca="1">IF($DP598="","",IF($DN$4&gt;2,"",VLOOKUP(DP598,Invoer!CQ:CS,3,FALSE)))</f>
        <v/>
      </c>
      <c r="EA598" s="541" t="str">
        <f ca="1">IF($DP598="","",IF(ISERROR(DQ598),0,IF($DN$4&lt;3,"",VLOOKUP(DP598,Invoer!$F$15:$AU$1999,15,FALSE))))</f>
        <v/>
      </c>
      <c r="EB598" s="595" t="str">
        <f ca="1">IF($DP598="","",IF($DN$4&lt;3,"",VLOOKUP(DP598,Invoer!$F$15:$AU$1999,19,FALSE)))</f>
        <v/>
      </c>
      <c r="EC598" s="541" t="str">
        <f ca="1">IF($DP598="","",IF(ISERROR(DQ598),0,IF($DN$4&lt;3,"",VLOOKUP(DP598,Invoer!$F$15:$AU$1999,24,FALSE))))</f>
        <v/>
      </c>
      <c r="ED598" s="541" t="str">
        <f ca="1">IF($DP598="","",IF(ISERROR(DQ598),0,IF($DN$4&lt;3,"",VLOOKUP(DP598,Invoer!$F$15:$AU$1999,17,FALSE))))</f>
        <v/>
      </c>
      <c r="EH598" s="89" t="e">
        <f ca="1">Invoer!CP603</f>
        <v>#N/A</v>
      </c>
      <c r="EI598" s="599" t="str">
        <f t="shared" ca="1" si="293"/>
        <v/>
      </c>
      <c r="EJ598" s="673" t="str">
        <f ca="1">IF(EI598="","",VLOOKUP(EI598,Invoer!$F$15:$AU$1999,2,FALSE))</f>
        <v/>
      </c>
      <c r="EK598" s="599" t="str">
        <f t="shared" ca="1" si="294"/>
        <v/>
      </c>
      <c r="EL598" s="599" t="str">
        <f ca="1">IF($EI598="","",VLOOKUP(EI598,Invoer!$F$15:$AU$1999,3,FALSE))</f>
        <v/>
      </c>
      <c r="EM598" s="599" t="str">
        <f ca="1">IF($EI598="","",IF(EL598&lt;&gt;"Liq","",VLOOKUP(EI598,Invoer!$F$15:$AU$1999,4,FALSE)))</f>
        <v/>
      </c>
      <c r="EN598" s="599" t="str">
        <f ca="1">IF($EI598="","",VLOOKUP(EI598,Invoer!$F$15:$AU$1999,6,FALSE))</f>
        <v/>
      </c>
      <c r="EO598" s="599" t="str">
        <f ca="1">IF(EI598="","",VLOOKUP(EI598,Invoer!$F$15:$AU$1999,9,FALSE))</f>
        <v/>
      </c>
      <c r="EP598" s="599" t="str">
        <f ca="1">IF(EI598="","",VLOOKUP(EI598,Invoer!$F$15:$AU$1999,10,FALSE))</f>
        <v/>
      </c>
      <c r="EQ598" s="599" t="str">
        <f ca="1">IF(EI598="","",VLOOKUP(EI598,Invoer!$F$15:$AU$1999,11,FALSE))</f>
        <v/>
      </c>
      <c r="ER598" s="662" t="str">
        <f ca="1">IF(EI598="","",VLOOKUP(EI598,Invoer!CQ:CS,3,FALSE))</f>
        <v/>
      </c>
      <c r="ES598" s="662" t="str">
        <f t="shared" ca="1" si="295"/>
        <v/>
      </c>
      <c r="ET598" s="513" t="str">
        <f t="shared" ca="1" si="296"/>
        <v/>
      </c>
      <c r="EU598" s="112" t="str">
        <f t="shared" ca="1" si="297"/>
        <v/>
      </c>
      <c r="EV598" s="83" t="s">
        <v>160</v>
      </c>
      <c r="EW598" s="682" t="str">
        <f t="shared" ca="1" si="298"/>
        <v/>
      </c>
      <c r="EX598" s="662" t="str">
        <f t="shared" ca="1" si="299"/>
        <v/>
      </c>
      <c r="EY598"/>
      <c r="EZ598" s="56" t="e">
        <f t="shared" ca="1" si="307"/>
        <v>#VALUE!</v>
      </c>
      <c r="FA598" s="56" t="e">
        <f t="shared" ca="1" si="308"/>
        <v>#VALUE!</v>
      </c>
      <c r="FE598"/>
      <c r="FI598"/>
      <c r="FJ598"/>
    </row>
    <row r="599" spans="29:166" ht="12" customHeight="1" x14ac:dyDescent="0.2">
      <c r="AC599" s="435" t="str">
        <f>IF($AC$7&lt;3,Invoer!DR604,IF($AC$7=3,Invoer!BT604,"x"))</f>
        <v>x</v>
      </c>
      <c r="AD599" s="599" t="str">
        <f t="shared" si="300"/>
        <v/>
      </c>
      <c r="AE599" s="673" t="str">
        <f>IF($AD599="","",VLOOKUP(AD599,Invoer!$F$15:$AU$1999,2,FALSE))</f>
        <v/>
      </c>
      <c r="AF599" s="599" t="str">
        <f t="shared" si="301"/>
        <v/>
      </c>
      <c r="AG599" s="599" t="str">
        <f>IF($AD599="","",VLOOKUP(AD599,Invoer!$F$15:$AU$1999,3,FALSE))</f>
        <v/>
      </c>
      <c r="AH599" s="599" t="str">
        <f>IF($AD599="","",IF(AG599&lt;&gt;"Liq","",VLOOKUP(AD599,Invoer!$F$15:$AU$1999,4,FALSE)))</f>
        <v/>
      </c>
      <c r="AI599" s="677" t="str">
        <f>IF($AD599="","",VLOOKUP(AD599,Invoer!$F$15:$AU$1999,5,FALSE))</f>
        <v/>
      </c>
      <c r="AJ599" s="599" t="str">
        <f>IF($AD599="","",VLOOKUP(AD599,Invoer!$F$15:$AU$1999,6,FALSE))</f>
        <v/>
      </c>
      <c r="AK599" s="599" t="str">
        <f>IF($AD599="","",VLOOKUP(AD599,Invoer!$F$15:$AU$1999,9,FALSE))</f>
        <v/>
      </c>
      <c r="AL599" s="599" t="str">
        <f>IF($AD599="","",VLOOKUP(AD599,Invoer!$F$15:$AU$1999,10,FALSE))</f>
        <v/>
      </c>
      <c r="AM599" s="599" t="str">
        <f>IF($AD599="","",VLOOKUP(AD599,Invoer!$F$15:$BB$1999,14,FALSE))</f>
        <v/>
      </c>
      <c r="AN599" s="599" t="str">
        <f>IF($AD599="","",VLOOKUP(AD599,Invoer!$F$15:$AU$1999,11,FALSE))</f>
        <v/>
      </c>
      <c r="AO599" s="662" t="str">
        <f>IF($AD599="","",VLOOKUP(AD599,Invoer!$F$15:$AU$1999,15,FALSE))</f>
        <v/>
      </c>
      <c r="AP599" s="599" t="str">
        <f>IF($AD599="","",VLOOKUP(AD599,Invoer!$F$15:$AU$1999,19,FALSE))</f>
        <v/>
      </c>
      <c r="AQ599" s="662" t="str">
        <f>IF($AD599="","",VLOOKUP(AD599,Invoer!$F$15:$AU$1999,24,FALSE))</f>
        <v/>
      </c>
      <c r="AR599" s="662" t="str">
        <f>IF($AD599="","",VLOOKUP(AD599,Invoer!$F$15:$AU$1999,17,FALSE))</f>
        <v/>
      </c>
      <c r="AS599" s="678" t="str">
        <f t="shared" si="309"/>
        <v/>
      </c>
      <c r="AT599" s="676" t="str">
        <f t="shared" si="289"/>
        <v/>
      </c>
      <c r="AU599" s="77" t="e">
        <f t="shared" si="290"/>
        <v>#VALUE!</v>
      </c>
      <c r="AW599" s="57"/>
      <c r="AX599" s="57"/>
      <c r="BA599" s="83" t="e">
        <f ca="1">Invoer!DW604</f>
        <v>#N/A</v>
      </c>
      <c r="BB599" s="599" t="str">
        <f t="shared" ca="1" si="302"/>
        <v/>
      </c>
      <c r="BC599" s="673" t="str">
        <f ca="1">IF($BB599="","",VLOOKUP(BB599,Invoer!$F$15:$AU$1999,2,FALSE))</f>
        <v/>
      </c>
      <c r="BD599" s="599" t="str">
        <f t="shared" ca="1" si="303"/>
        <v/>
      </c>
      <c r="BE599" s="599" t="str">
        <f ca="1">IF($BB599="","",VLOOKUP(BB599,Invoer!$F$15:$AU$1999,5,FALSE))</f>
        <v/>
      </c>
      <c r="BF599" s="599" t="str">
        <f ca="1">IF($BB599="","",VLOOKUP(BB599,Invoer!$F$15:$AU$1999,6,FALSE))</f>
        <v/>
      </c>
      <c r="BG599" s="599" t="str">
        <f ca="1">IF($BB599="","",VLOOKUP(BB599,Invoer!$F$15:$AU$1999,9,FALSE))</f>
        <v/>
      </c>
      <c r="BH599" s="599" t="str">
        <f ca="1">IF($BB599="","",VLOOKUP(BB599,Invoer!$F$15:$AU$1999,10,FALSE))</f>
        <v/>
      </c>
      <c r="BI599" s="599" t="str">
        <f ca="1">IF($BB599="","",VLOOKUP(BB599,Invoer!$F$15:$BB$1999,14,FALSE))</f>
        <v/>
      </c>
      <c r="BJ599" s="599" t="str">
        <f ca="1">IF($BB599="","",VLOOKUP(BB599,Invoer!$F$15:$AU$1999,11,FALSE))</f>
        <v/>
      </c>
      <c r="BK599" s="662" t="str">
        <f t="shared" ca="1" si="304"/>
        <v/>
      </c>
      <c r="BL599" s="662" t="str">
        <f t="shared" ca="1" si="305"/>
        <v/>
      </c>
      <c r="BM599" s="679" t="str">
        <f t="shared" ca="1" si="306"/>
        <v/>
      </c>
      <c r="BN599" s="662" t="str">
        <f t="shared" ca="1" si="312"/>
        <v/>
      </c>
      <c r="BO599" s="662" t="str">
        <f ca="1">IF($BB599="","",VLOOKUP(BB599,Invoer!$F$15:$AU$1999,15,FALSE))</f>
        <v/>
      </c>
      <c r="BP599" s="662" t="str">
        <f ca="1">IF($BB599="","",VLOOKUP(BB599,Invoer!$F$15:$AU$1999,24,FALSE))</f>
        <v/>
      </c>
      <c r="BQ599" s="662" t="str">
        <f ca="1">IF($BB599="","",VLOOKUP(BB599,Invoer!$F$15:$AU$1999,17,FALSE))</f>
        <v/>
      </c>
      <c r="BS599" s="73" t="e">
        <f t="shared" ca="1" si="310"/>
        <v>#VALUE!</v>
      </c>
      <c r="BT599" s="57" t="str">
        <f t="shared" ca="1" si="311"/>
        <v/>
      </c>
      <c r="DO599" s="61" t="e">
        <f ca="1">IF($DN$4&lt;3,Invoer!EB604,Invoer!EA604)</f>
        <v>#N/A</v>
      </c>
      <c r="DP599" s="599" t="str">
        <f t="shared" ca="1" si="291"/>
        <v/>
      </c>
      <c r="DQ599" s="673" t="str">
        <f ca="1">IF($DP599="","",VLOOKUP(DP599,Invoer!$F$15:$AU$1999,2,FALSE))</f>
        <v/>
      </c>
      <c r="DR599" s="599" t="str">
        <f t="shared" ca="1" si="292"/>
        <v/>
      </c>
      <c r="DS599" s="599" t="str">
        <f ca="1">IF($DP599="","",VLOOKUP(DP599,Invoer!$F$15:$AU$1999,3,FALSE))</f>
        <v/>
      </c>
      <c r="DT599" s="599" t="str">
        <f ca="1">IF($DP599="","",IF(DS599&lt;&gt;"Liq","",VLOOKUP(DP599,Invoer!$F$15:$AU$1999,4,FALSE)))</f>
        <v/>
      </c>
      <c r="DU599" s="599" t="str">
        <f ca="1">IF($DP599="","",VLOOKUP(DP599,Invoer!$F$15:$AU$1999,5,FALSE))</f>
        <v/>
      </c>
      <c r="DV599" s="599" t="str">
        <f ca="1">IF($DP599="","",VLOOKUP(DP599,Invoer!$F$15:$AU$1999,6,FALSE))</f>
        <v/>
      </c>
      <c r="DW599" s="599" t="str">
        <f ca="1">IF($DP599="","",VLOOKUP(DP599,Invoer!$F$15:$AU$1999,9,FALSE))</f>
        <v/>
      </c>
      <c r="DX599" s="599" t="str">
        <f ca="1">IF($DP599="","",VLOOKUP(DP599,Invoer!$F$15:$AU$1999,10,FALSE))</f>
        <v/>
      </c>
      <c r="DY599" s="595" t="str">
        <f ca="1">IF($DP599="","",VLOOKUP(DP599,Invoer!$F$15:$AU$1999,11,FALSE))</f>
        <v/>
      </c>
      <c r="DZ599" s="662" t="str">
        <f ca="1">IF($DP599="","",IF($DN$4&gt;2,"",VLOOKUP(DP599,Invoer!CQ:CS,3,FALSE)))</f>
        <v/>
      </c>
      <c r="EA599" s="541" t="str">
        <f ca="1">IF($DP599="","",IF(ISERROR(DQ599),0,IF($DN$4&lt;3,"",VLOOKUP(DP599,Invoer!$F$15:$AU$1999,15,FALSE))))</f>
        <v/>
      </c>
      <c r="EB599" s="595" t="str">
        <f ca="1">IF($DP599="","",IF($DN$4&lt;3,"",VLOOKUP(DP599,Invoer!$F$15:$AU$1999,19,FALSE)))</f>
        <v/>
      </c>
      <c r="EC599" s="541" t="str">
        <f ca="1">IF($DP599="","",IF(ISERROR(DQ599),0,IF($DN$4&lt;3,"",VLOOKUP(DP599,Invoer!$F$15:$AU$1999,24,FALSE))))</f>
        <v/>
      </c>
      <c r="ED599" s="541" t="str">
        <f ca="1">IF($DP599="","",IF(ISERROR(DQ599),0,IF($DN$4&lt;3,"",VLOOKUP(DP599,Invoer!$F$15:$AU$1999,17,FALSE))))</f>
        <v/>
      </c>
      <c r="EH599" s="89" t="e">
        <f ca="1">Invoer!CP604</f>
        <v>#N/A</v>
      </c>
      <c r="EI599" s="599" t="str">
        <f t="shared" ca="1" si="293"/>
        <v/>
      </c>
      <c r="EJ599" s="673" t="str">
        <f ca="1">IF(EI599="","",VLOOKUP(EI599,Invoer!$F$15:$AU$1999,2,FALSE))</f>
        <v/>
      </c>
      <c r="EK599" s="599" t="str">
        <f t="shared" ca="1" si="294"/>
        <v/>
      </c>
      <c r="EL599" s="599" t="str">
        <f ca="1">IF($EI599="","",VLOOKUP(EI599,Invoer!$F$15:$AU$1999,3,FALSE))</f>
        <v/>
      </c>
      <c r="EM599" s="599" t="str">
        <f ca="1">IF($EI599="","",IF(EL599&lt;&gt;"Liq","",VLOOKUP(EI599,Invoer!$F$15:$AU$1999,4,FALSE)))</f>
        <v/>
      </c>
      <c r="EN599" s="599" t="str">
        <f ca="1">IF($EI599="","",VLOOKUP(EI599,Invoer!$F$15:$AU$1999,6,FALSE))</f>
        <v/>
      </c>
      <c r="EO599" s="599" t="str">
        <f ca="1">IF(EI599="","",VLOOKUP(EI599,Invoer!$F$15:$AU$1999,9,FALSE))</f>
        <v/>
      </c>
      <c r="EP599" s="599" t="str">
        <f ca="1">IF(EI599="","",VLOOKUP(EI599,Invoer!$F$15:$AU$1999,10,FALSE))</f>
        <v/>
      </c>
      <c r="EQ599" s="599" t="str">
        <f ca="1">IF(EI599="","",VLOOKUP(EI599,Invoer!$F$15:$AU$1999,11,FALSE))</f>
        <v/>
      </c>
      <c r="ER599" s="662" t="str">
        <f ca="1">IF(EI599="","",VLOOKUP(EI599,Invoer!CQ:CS,3,FALSE))</f>
        <v/>
      </c>
      <c r="ES599" s="662" t="str">
        <f t="shared" ca="1" si="295"/>
        <v/>
      </c>
      <c r="ET599" s="513" t="str">
        <f t="shared" ca="1" si="296"/>
        <v/>
      </c>
      <c r="EU599" s="112" t="str">
        <f t="shared" ca="1" si="297"/>
        <v/>
      </c>
      <c r="EV599" s="83" t="s">
        <v>160</v>
      </c>
      <c r="EW599" s="682" t="str">
        <f t="shared" ca="1" si="298"/>
        <v/>
      </c>
      <c r="EX599" s="662" t="str">
        <f t="shared" ca="1" si="299"/>
        <v/>
      </c>
      <c r="EY599"/>
      <c r="EZ599" s="56" t="e">
        <f t="shared" ca="1" si="307"/>
        <v>#VALUE!</v>
      </c>
      <c r="FA599" s="56" t="e">
        <f t="shared" ca="1" si="308"/>
        <v>#VALUE!</v>
      </c>
      <c r="FE599"/>
      <c r="FI599"/>
      <c r="FJ599"/>
    </row>
    <row r="600" spans="29:166" ht="12" customHeight="1" x14ac:dyDescent="0.2">
      <c r="AC600" s="435" t="str">
        <f>IF($AC$7&lt;3,Invoer!DR605,IF($AC$7=3,Invoer!BT605,"x"))</f>
        <v>x</v>
      </c>
      <c r="AD600" s="599" t="str">
        <f t="shared" si="300"/>
        <v/>
      </c>
      <c r="AE600" s="673" t="str">
        <f>IF($AD600="","",VLOOKUP(AD600,Invoer!$F$15:$AU$1999,2,FALSE))</f>
        <v/>
      </c>
      <c r="AF600" s="599" t="str">
        <f t="shared" si="301"/>
        <v/>
      </c>
      <c r="AG600" s="599" t="str">
        <f>IF($AD600="","",VLOOKUP(AD600,Invoer!$F$15:$AU$1999,3,FALSE))</f>
        <v/>
      </c>
      <c r="AH600" s="599" t="str">
        <f>IF($AD600="","",IF(AG600&lt;&gt;"Liq","",VLOOKUP(AD600,Invoer!$F$15:$AU$1999,4,FALSE)))</f>
        <v/>
      </c>
      <c r="AI600" s="677" t="str">
        <f>IF($AD600="","",VLOOKUP(AD600,Invoer!$F$15:$AU$1999,5,FALSE))</f>
        <v/>
      </c>
      <c r="AJ600" s="599" t="str">
        <f>IF($AD600="","",VLOOKUP(AD600,Invoer!$F$15:$AU$1999,6,FALSE))</f>
        <v/>
      </c>
      <c r="AK600" s="599" t="str">
        <f>IF($AD600="","",VLOOKUP(AD600,Invoer!$F$15:$AU$1999,9,FALSE))</f>
        <v/>
      </c>
      <c r="AL600" s="599" t="str">
        <f>IF($AD600="","",VLOOKUP(AD600,Invoer!$F$15:$AU$1999,10,FALSE))</f>
        <v/>
      </c>
      <c r="AM600" s="599" t="str">
        <f>IF($AD600="","",VLOOKUP(AD600,Invoer!$F$15:$BB$1999,14,FALSE))</f>
        <v/>
      </c>
      <c r="AN600" s="599" t="str">
        <f>IF($AD600="","",VLOOKUP(AD600,Invoer!$F$15:$AU$1999,11,FALSE))</f>
        <v/>
      </c>
      <c r="AO600" s="662" t="str">
        <f>IF($AD600="","",VLOOKUP(AD600,Invoer!$F$15:$AU$1999,15,FALSE))</f>
        <v/>
      </c>
      <c r="AP600" s="599" t="str">
        <f>IF($AD600="","",VLOOKUP(AD600,Invoer!$F$15:$AU$1999,19,FALSE))</f>
        <v/>
      </c>
      <c r="AQ600" s="662" t="str">
        <f>IF($AD600="","",VLOOKUP(AD600,Invoer!$F$15:$AU$1999,24,FALSE))</f>
        <v/>
      </c>
      <c r="AR600" s="662" t="str">
        <f>IF($AD600="","",VLOOKUP(AD600,Invoer!$F$15:$AU$1999,17,FALSE))</f>
        <v/>
      </c>
      <c r="AS600" s="678" t="str">
        <f t="shared" si="309"/>
        <v/>
      </c>
      <c r="AT600" s="676" t="str">
        <f t="shared" si="289"/>
        <v/>
      </c>
      <c r="AU600" s="77" t="e">
        <f t="shared" si="290"/>
        <v>#VALUE!</v>
      </c>
      <c r="AW600" s="57"/>
      <c r="AX600" s="57"/>
      <c r="BA600" s="83" t="e">
        <f ca="1">Invoer!DW605</f>
        <v>#N/A</v>
      </c>
      <c r="BB600" s="599" t="str">
        <f t="shared" ca="1" si="302"/>
        <v/>
      </c>
      <c r="BC600" s="673" t="str">
        <f ca="1">IF($BB600="","",VLOOKUP(BB600,Invoer!$F$15:$AU$1999,2,FALSE))</f>
        <v/>
      </c>
      <c r="BD600" s="599" t="str">
        <f t="shared" ca="1" si="303"/>
        <v/>
      </c>
      <c r="BE600" s="599" t="str">
        <f ca="1">IF($BB600="","",VLOOKUP(BB600,Invoer!$F$15:$AU$1999,5,FALSE))</f>
        <v/>
      </c>
      <c r="BF600" s="599" t="str">
        <f ca="1">IF($BB600="","",VLOOKUP(BB600,Invoer!$F$15:$AU$1999,6,FALSE))</f>
        <v/>
      </c>
      <c r="BG600" s="599" t="str">
        <f ca="1">IF($BB600="","",VLOOKUP(BB600,Invoer!$F$15:$AU$1999,9,FALSE))</f>
        <v/>
      </c>
      <c r="BH600" s="599" t="str">
        <f ca="1">IF($BB600="","",VLOOKUP(BB600,Invoer!$F$15:$AU$1999,10,FALSE))</f>
        <v/>
      </c>
      <c r="BI600" s="599" t="str">
        <f ca="1">IF($BB600="","",VLOOKUP(BB600,Invoer!$F$15:$BB$1999,14,FALSE))</f>
        <v/>
      </c>
      <c r="BJ600" s="599" t="str">
        <f ca="1">IF($BB600="","",VLOOKUP(BB600,Invoer!$F$15:$AU$1999,11,FALSE))</f>
        <v/>
      </c>
      <c r="BK600" s="662" t="str">
        <f t="shared" ca="1" si="304"/>
        <v/>
      </c>
      <c r="BL600" s="662" t="str">
        <f t="shared" ca="1" si="305"/>
        <v/>
      </c>
      <c r="BM600" s="679" t="str">
        <f t="shared" ca="1" si="306"/>
        <v/>
      </c>
      <c r="BN600" s="662" t="str">
        <f t="shared" ca="1" si="312"/>
        <v/>
      </c>
      <c r="BO600" s="662" t="str">
        <f ca="1">IF($BB600="","",VLOOKUP(BB600,Invoer!$F$15:$AU$1999,15,FALSE))</f>
        <v/>
      </c>
      <c r="BP600" s="662" t="str">
        <f ca="1">IF($BB600="","",VLOOKUP(BB600,Invoer!$F$15:$AU$1999,24,FALSE))</f>
        <v/>
      </c>
      <c r="BQ600" s="662" t="str">
        <f ca="1">IF($BB600="","",VLOOKUP(BB600,Invoer!$F$15:$AU$1999,17,FALSE))</f>
        <v/>
      </c>
      <c r="BS600" s="73" t="e">
        <f t="shared" ca="1" si="310"/>
        <v>#VALUE!</v>
      </c>
      <c r="BT600" s="57" t="str">
        <f t="shared" ca="1" si="311"/>
        <v/>
      </c>
      <c r="DO600" s="61" t="e">
        <f ca="1">IF($DN$4&lt;3,Invoer!EB605,Invoer!EA605)</f>
        <v>#N/A</v>
      </c>
      <c r="DP600" s="599" t="str">
        <f t="shared" ca="1" si="291"/>
        <v/>
      </c>
      <c r="DQ600" s="673" t="str">
        <f ca="1">IF($DP600="","",VLOOKUP(DP600,Invoer!$F$15:$AU$1999,2,FALSE))</f>
        <v/>
      </c>
      <c r="DR600" s="599" t="str">
        <f t="shared" ca="1" si="292"/>
        <v/>
      </c>
      <c r="DS600" s="599" t="str">
        <f ca="1">IF($DP600="","",VLOOKUP(DP600,Invoer!$F$15:$AU$1999,3,FALSE))</f>
        <v/>
      </c>
      <c r="DT600" s="599" t="str">
        <f ca="1">IF($DP600="","",IF(DS600&lt;&gt;"Liq","",VLOOKUP(DP600,Invoer!$F$15:$AU$1999,4,FALSE)))</f>
        <v/>
      </c>
      <c r="DU600" s="599" t="str">
        <f ca="1">IF($DP600="","",VLOOKUP(DP600,Invoer!$F$15:$AU$1999,5,FALSE))</f>
        <v/>
      </c>
      <c r="DV600" s="599" t="str">
        <f ca="1">IF($DP600="","",VLOOKUP(DP600,Invoer!$F$15:$AU$1999,6,FALSE))</f>
        <v/>
      </c>
      <c r="DW600" s="599" t="str">
        <f ca="1">IF($DP600="","",VLOOKUP(DP600,Invoer!$F$15:$AU$1999,9,FALSE))</f>
        <v/>
      </c>
      <c r="DX600" s="599" t="str">
        <f ca="1">IF($DP600="","",VLOOKUP(DP600,Invoer!$F$15:$AU$1999,10,FALSE))</f>
        <v/>
      </c>
      <c r="DY600" s="595" t="str">
        <f ca="1">IF($DP600="","",VLOOKUP(DP600,Invoer!$F$15:$AU$1999,11,FALSE))</f>
        <v/>
      </c>
      <c r="DZ600" s="662" t="str">
        <f ca="1">IF($DP600="","",IF($DN$4&gt;2,"",VLOOKUP(DP600,Invoer!CQ:CS,3,FALSE)))</f>
        <v/>
      </c>
      <c r="EA600" s="541" t="str">
        <f ca="1">IF($DP600="","",IF(ISERROR(DQ600),0,IF($DN$4&lt;3,"",VLOOKUP(DP600,Invoer!$F$15:$AU$1999,15,FALSE))))</f>
        <v/>
      </c>
      <c r="EB600" s="595" t="str">
        <f ca="1">IF($DP600="","",IF($DN$4&lt;3,"",VLOOKUP(DP600,Invoer!$F$15:$AU$1999,19,FALSE)))</f>
        <v/>
      </c>
      <c r="EC600" s="541" t="str">
        <f ca="1">IF($DP600="","",IF(ISERROR(DQ600),0,IF($DN$4&lt;3,"",VLOOKUP(DP600,Invoer!$F$15:$AU$1999,24,FALSE))))</f>
        <v/>
      </c>
      <c r="ED600" s="541" t="str">
        <f ca="1">IF($DP600="","",IF(ISERROR(DQ600),0,IF($DN$4&lt;3,"",VLOOKUP(DP600,Invoer!$F$15:$AU$1999,17,FALSE))))</f>
        <v/>
      </c>
      <c r="EH600" s="89" t="e">
        <f ca="1">Invoer!CP605</f>
        <v>#N/A</v>
      </c>
      <c r="EI600" s="599" t="str">
        <f t="shared" ca="1" si="293"/>
        <v/>
      </c>
      <c r="EJ600" s="673" t="str">
        <f ca="1">IF(EI600="","",VLOOKUP(EI600,Invoer!$F$15:$AU$1999,2,FALSE))</f>
        <v/>
      </c>
      <c r="EK600" s="599" t="str">
        <f t="shared" ca="1" si="294"/>
        <v/>
      </c>
      <c r="EL600" s="599" t="str">
        <f ca="1">IF($EI600="","",VLOOKUP(EI600,Invoer!$F$15:$AU$1999,3,FALSE))</f>
        <v/>
      </c>
      <c r="EM600" s="599" t="str">
        <f ca="1">IF($EI600="","",IF(EL600&lt;&gt;"Liq","",VLOOKUP(EI600,Invoer!$F$15:$AU$1999,4,FALSE)))</f>
        <v/>
      </c>
      <c r="EN600" s="599" t="str">
        <f ca="1">IF($EI600="","",VLOOKUP(EI600,Invoer!$F$15:$AU$1999,6,FALSE))</f>
        <v/>
      </c>
      <c r="EO600" s="599" t="str">
        <f ca="1">IF(EI600="","",VLOOKUP(EI600,Invoer!$F$15:$AU$1999,9,FALSE))</f>
        <v/>
      </c>
      <c r="EP600" s="599" t="str">
        <f ca="1">IF(EI600="","",VLOOKUP(EI600,Invoer!$F$15:$AU$1999,10,FALSE))</f>
        <v/>
      </c>
      <c r="EQ600" s="599" t="str">
        <f ca="1">IF(EI600="","",VLOOKUP(EI600,Invoer!$F$15:$AU$1999,11,FALSE))</f>
        <v/>
      </c>
      <c r="ER600" s="662" t="str">
        <f ca="1">IF(EI600="","",VLOOKUP(EI600,Invoer!CQ:CS,3,FALSE))</f>
        <v/>
      </c>
      <c r="ES600" s="662" t="str">
        <f t="shared" ca="1" si="295"/>
        <v/>
      </c>
      <c r="ET600" s="513" t="str">
        <f t="shared" ca="1" si="296"/>
        <v/>
      </c>
      <c r="EU600" s="112" t="str">
        <f t="shared" ca="1" si="297"/>
        <v/>
      </c>
      <c r="EV600" s="83" t="s">
        <v>160</v>
      </c>
      <c r="EW600" s="682" t="str">
        <f t="shared" ca="1" si="298"/>
        <v/>
      </c>
      <c r="EX600" s="662" t="str">
        <f t="shared" ca="1" si="299"/>
        <v/>
      </c>
      <c r="EY600"/>
      <c r="EZ600" s="56" t="e">
        <f t="shared" ca="1" si="307"/>
        <v>#VALUE!</v>
      </c>
      <c r="FA600" s="56" t="e">
        <f t="shared" ca="1" si="308"/>
        <v>#VALUE!</v>
      </c>
      <c r="FE600"/>
      <c r="FI600"/>
      <c r="FJ600"/>
    </row>
    <row r="601" spans="29:166" ht="12" customHeight="1" x14ac:dyDescent="0.2">
      <c r="AC601" s="435" t="str">
        <f>IF($AC$7&lt;3,Invoer!DR606,IF($AC$7=3,Invoer!BT606,"x"))</f>
        <v>x</v>
      </c>
      <c r="AD601" s="599" t="str">
        <f t="shared" si="300"/>
        <v/>
      </c>
      <c r="AE601" s="673" t="str">
        <f>IF($AD601="","",VLOOKUP(AD601,Invoer!$F$15:$AU$1999,2,FALSE))</f>
        <v/>
      </c>
      <c r="AF601" s="599" t="str">
        <f t="shared" si="301"/>
        <v/>
      </c>
      <c r="AG601" s="599" t="str">
        <f>IF($AD601="","",VLOOKUP(AD601,Invoer!$F$15:$AU$1999,3,FALSE))</f>
        <v/>
      </c>
      <c r="AH601" s="599" t="str">
        <f>IF($AD601="","",IF(AG601&lt;&gt;"Liq","",VLOOKUP(AD601,Invoer!$F$15:$AU$1999,4,FALSE)))</f>
        <v/>
      </c>
      <c r="AI601" s="677" t="str">
        <f>IF($AD601="","",VLOOKUP(AD601,Invoer!$F$15:$AU$1999,5,FALSE))</f>
        <v/>
      </c>
      <c r="AJ601" s="599" t="str">
        <f>IF($AD601="","",VLOOKUP(AD601,Invoer!$F$15:$AU$1999,6,FALSE))</f>
        <v/>
      </c>
      <c r="AK601" s="599" t="str">
        <f>IF($AD601="","",VLOOKUP(AD601,Invoer!$F$15:$AU$1999,9,FALSE))</f>
        <v/>
      </c>
      <c r="AL601" s="599" t="str">
        <f>IF($AD601="","",VLOOKUP(AD601,Invoer!$F$15:$AU$1999,10,FALSE))</f>
        <v/>
      </c>
      <c r="AM601" s="599" t="str">
        <f>IF($AD601="","",VLOOKUP(AD601,Invoer!$F$15:$BB$1999,14,FALSE))</f>
        <v/>
      </c>
      <c r="AN601" s="599" t="str">
        <f>IF($AD601="","",VLOOKUP(AD601,Invoer!$F$15:$AU$1999,11,FALSE))</f>
        <v/>
      </c>
      <c r="AO601" s="662" t="str">
        <f>IF($AD601="","",VLOOKUP(AD601,Invoer!$F$15:$AU$1999,15,FALSE))</f>
        <v/>
      </c>
      <c r="AP601" s="599" t="str">
        <f>IF($AD601="","",VLOOKUP(AD601,Invoer!$F$15:$AU$1999,19,FALSE))</f>
        <v/>
      </c>
      <c r="AQ601" s="662" t="str">
        <f>IF($AD601="","",VLOOKUP(AD601,Invoer!$F$15:$AU$1999,24,FALSE))</f>
        <v/>
      </c>
      <c r="AR601" s="662" t="str">
        <f>IF($AD601="","",VLOOKUP(AD601,Invoer!$F$15:$AU$1999,17,FALSE))</f>
        <v/>
      </c>
      <c r="AS601" s="678" t="str">
        <f t="shared" si="309"/>
        <v/>
      </c>
      <c r="AT601" s="676" t="str">
        <f t="shared" si="289"/>
        <v/>
      </c>
      <c r="AU601" s="77" t="e">
        <f t="shared" si="290"/>
        <v>#VALUE!</v>
      </c>
      <c r="AW601" s="57"/>
      <c r="AX601" s="57"/>
      <c r="BA601" s="83" t="e">
        <f ca="1">Invoer!DW606</f>
        <v>#N/A</v>
      </c>
      <c r="BB601" s="599" t="str">
        <f t="shared" ca="1" si="302"/>
        <v/>
      </c>
      <c r="BC601" s="673" t="str">
        <f ca="1">IF($BB601="","",VLOOKUP(BB601,Invoer!$F$15:$AU$1999,2,FALSE))</f>
        <v/>
      </c>
      <c r="BD601" s="599" t="str">
        <f t="shared" ca="1" si="303"/>
        <v/>
      </c>
      <c r="BE601" s="599" t="str">
        <f ca="1">IF($BB601="","",VLOOKUP(BB601,Invoer!$F$15:$AU$1999,5,FALSE))</f>
        <v/>
      </c>
      <c r="BF601" s="599" t="str">
        <f ca="1">IF($BB601="","",VLOOKUP(BB601,Invoer!$F$15:$AU$1999,6,FALSE))</f>
        <v/>
      </c>
      <c r="BG601" s="599" t="str">
        <f ca="1">IF($BB601="","",VLOOKUP(BB601,Invoer!$F$15:$AU$1999,9,FALSE))</f>
        <v/>
      </c>
      <c r="BH601" s="599" t="str">
        <f ca="1">IF($BB601="","",VLOOKUP(BB601,Invoer!$F$15:$AU$1999,10,FALSE))</f>
        <v/>
      </c>
      <c r="BI601" s="599" t="str">
        <f ca="1">IF($BB601="","",VLOOKUP(BB601,Invoer!$F$15:$BB$1999,14,FALSE))</f>
        <v/>
      </c>
      <c r="BJ601" s="599" t="str">
        <f ca="1">IF($BB601="","",VLOOKUP(BB601,Invoer!$F$15:$AU$1999,11,FALSE))</f>
        <v/>
      </c>
      <c r="BK601" s="662" t="str">
        <f t="shared" ca="1" si="304"/>
        <v/>
      </c>
      <c r="BL601" s="662" t="str">
        <f t="shared" ca="1" si="305"/>
        <v/>
      </c>
      <c r="BM601" s="679" t="str">
        <f t="shared" ca="1" si="306"/>
        <v/>
      </c>
      <c r="BN601" s="662" t="str">
        <f t="shared" ca="1" si="312"/>
        <v/>
      </c>
      <c r="BO601" s="662" t="str">
        <f ca="1">IF($BB601="","",VLOOKUP(BB601,Invoer!$F$15:$AU$1999,15,FALSE))</f>
        <v/>
      </c>
      <c r="BP601" s="662" t="str">
        <f ca="1">IF($BB601="","",VLOOKUP(BB601,Invoer!$F$15:$AU$1999,24,FALSE))</f>
        <v/>
      </c>
      <c r="BQ601" s="662" t="str">
        <f ca="1">IF($BB601="","",VLOOKUP(BB601,Invoer!$F$15:$AU$1999,17,FALSE))</f>
        <v/>
      </c>
      <c r="BS601" s="73" t="e">
        <f t="shared" ca="1" si="310"/>
        <v>#VALUE!</v>
      </c>
      <c r="BT601" s="57" t="str">
        <f t="shared" ca="1" si="311"/>
        <v/>
      </c>
      <c r="DO601" s="61" t="e">
        <f ca="1">IF($DN$4&lt;3,Invoer!EB606,Invoer!EA606)</f>
        <v>#N/A</v>
      </c>
      <c r="DP601" s="599" t="str">
        <f t="shared" ca="1" si="291"/>
        <v/>
      </c>
      <c r="DQ601" s="673" t="str">
        <f ca="1">IF($DP601="","",VLOOKUP(DP601,Invoer!$F$15:$AU$1999,2,FALSE))</f>
        <v/>
      </c>
      <c r="DR601" s="599" t="str">
        <f t="shared" ca="1" si="292"/>
        <v/>
      </c>
      <c r="DS601" s="599" t="str">
        <f ca="1">IF($DP601="","",VLOOKUP(DP601,Invoer!$F$15:$AU$1999,3,FALSE))</f>
        <v/>
      </c>
      <c r="DT601" s="599" t="str">
        <f ca="1">IF($DP601="","",IF(DS601&lt;&gt;"Liq","",VLOOKUP(DP601,Invoer!$F$15:$AU$1999,4,FALSE)))</f>
        <v/>
      </c>
      <c r="DU601" s="599" t="str">
        <f ca="1">IF($DP601="","",VLOOKUP(DP601,Invoer!$F$15:$AU$1999,5,FALSE))</f>
        <v/>
      </c>
      <c r="DV601" s="599" t="str">
        <f ca="1">IF($DP601="","",VLOOKUP(DP601,Invoer!$F$15:$AU$1999,6,FALSE))</f>
        <v/>
      </c>
      <c r="DW601" s="599" t="str">
        <f ca="1">IF($DP601="","",VLOOKUP(DP601,Invoer!$F$15:$AU$1999,9,FALSE))</f>
        <v/>
      </c>
      <c r="DX601" s="599" t="str">
        <f ca="1">IF($DP601="","",VLOOKUP(DP601,Invoer!$F$15:$AU$1999,10,FALSE))</f>
        <v/>
      </c>
      <c r="DY601" s="595" t="str">
        <f ca="1">IF($DP601="","",VLOOKUP(DP601,Invoer!$F$15:$AU$1999,11,FALSE))</f>
        <v/>
      </c>
      <c r="DZ601" s="662" t="str">
        <f ca="1">IF($DP601="","",IF($DN$4&gt;2,"",VLOOKUP(DP601,Invoer!CQ:CS,3,FALSE)))</f>
        <v/>
      </c>
      <c r="EA601" s="541" t="str">
        <f ca="1">IF($DP601="","",IF(ISERROR(DQ601),0,IF($DN$4&lt;3,"",VLOOKUP(DP601,Invoer!$F$15:$AU$1999,15,FALSE))))</f>
        <v/>
      </c>
      <c r="EB601" s="595" t="str">
        <f ca="1">IF($DP601="","",IF($DN$4&lt;3,"",VLOOKUP(DP601,Invoer!$F$15:$AU$1999,19,FALSE)))</f>
        <v/>
      </c>
      <c r="EC601" s="541" t="str">
        <f ca="1">IF($DP601="","",IF(ISERROR(DQ601),0,IF($DN$4&lt;3,"",VLOOKUP(DP601,Invoer!$F$15:$AU$1999,24,FALSE))))</f>
        <v/>
      </c>
      <c r="ED601" s="541" t="str">
        <f ca="1">IF($DP601="","",IF(ISERROR(DQ601),0,IF($DN$4&lt;3,"",VLOOKUP(DP601,Invoer!$F$15:$AU$1999,17,FALSE))))</f>
        <v/>
      </c>
      <c r="EH601" s="89" t="e">
        <f ca="1">Invoer!CP606</f>
        <v>#N/A</v>
      </c>
      <c r="EI601" s="599" t="str">
        <f t="shared" ca="1" si="293"/>
        <v/>
      </c>
      <c r="EJ601" s="673" t="str">
        <f ca="1">IF(EI601="","",VLOOKUP(EI601,Invoer!$F$15:$AU$1999,2,FALSE))</f>
        <v/>
      </c>
      <c r="EK601" s="599" t="str">
        <f t="shared" ca="1" si="294"/>
        <v/>
      </c>
      <c r="EL601" s="599" t="str">
        <f ca="1">IF($EI601="","",VLOOKUP(EI601,Invoer!$F$15:$AU$1999,3,FALSE))</f>
        <v/>
      </c>
      <c r="EM601" s="599" t="str">
        <f ca="1">IF($EI601="","",IF(EL601&lt;&gt;"Liq","",VLOOKUP(EI601,Invoer!$F$15:$AU$1999,4,FALSE)))</f>
        <v/>
      </c>
      <c r="EN601" s="599" t="str">
        <f ca="1">IF($EI601="","",VLOOKUP(EI601,Invoer!$F$15:$AU$1999,6,FALSE))</f>
        <v/>
      </c>
      <c r="EO601" s="599" t="str">
        <f ca="1">IF(EI601="","",VLOOKUP(EI601,Invoer!$F$15:$AU$1999,9,FALSE))</f>
        <v/>
      </c>
      <c r="EP601" s="599" t="str">
        <f ca="1">IF(EI601="","",VLOOKUP(EI601,Invoer!$F$15:$AU$1999,10,FALSE))</f>
        <v/>
      </c>
      <c r="EQ601" s="599" t="str">
        <f ca="1">IF(EI601="","",VLOOKUP(EI601,Invoer!$F$15:$AU$1999,11,FALSE))</f>
        <v/>
      </c>
      <c r="ER601" s="662" t="str">
        <f ca="1">IF(EI601="","",VLOOKUP(EI601,Invoer!CQ:CS,3,FALSE))</f>
        <v/>
      </c>
      <c r="ES601" s="662" t="str">
        <f t="shared" ca="1" si="295"/>
        <v/>
      </c>
      <c r="ET601" s="513" t="str">
        <f t="shared" ca="1" si="296"/>
        <v/>
      </c>
      <c r="EU601" s="112" t="str">
        <f t="shared" ca="1" si="297"/>
        <v/>
      </c>
      <c r="EV601" s="83" t="s">
        <v>160</v>
      </c>
      <c r="EW601" s="682" t="str">
        <f t="shared" ca="1" si="298"/>
        <v/>
      </c>
      <c r="EX601" s="662" t="str">
        <f t="shared" ca="1" si="299"/>
        <v/>
      </c>
      <c r="EY601"/>
      <c r="EZ601" s="56" t="e">
        <f t="shared" ca="1" si="307"/>
        <v>#VALUE!</v>
      </c>
      <c r="FA601" s="56" t="e">
        <f t="shared" ca="1" si="308"/>
        <v>#VALUE!</v>
      </c>
      <c r="FE601"/>
      <c r="FI601"/>
      <c r="FJ601"/>
    </row>
    <row r="602" spans="29:166" ht="12" customHeight="1" x14ac:dyDescent="0.2">
      <c r="AC602" s="435" t="str">
        <f>IF($AC$7&lt;3,Invoer!DR607,IF($AC$7=3,Invoer!BT607,"x"))</f>
        <v>x</v>
      </c>
      <c r="AD602" s="599" t="str">
        <f t="shared" si="300"/>
        <v/>
      </c>
      <c r="AE602" s="673" t="str">
        <f>IF($AD602="","",VLOOKUP(AD602,Invoer!$F$15:$AU$1999,2,FALSE))</f>
        <v/>
      </c>
      <c r="AF602" s="599" t="str">
        <f t="shared" si="301"/>
        <v/>
      </c>
      <c r="AG602" s="599" t="str">
        <f>IF($AD602="","",VLOOKUP(AD602,Invoer!$F$15:$AU$1999,3,FALSE))</f>
        <v/>
      </c>
      <c r="AH602" s="599" t="str">
        <f>IF($AD602="","",IF(AG602&lt;&gt;"Liq","",VLOOKUP(AD602,Invoer!$F$15:$AU$1999,4,FALSE)))</f>
        <v/>
      </c>
      <c r="AI602" s="677" t="str">
        <f>IF($AD602="","",VLOOKUP(AD602,Invoer!$F$15:$AU$1999,5,FALSE))</f>
        <v/>
      </c>
      <c r="AJ602" s="599" t="str">
        <f>IF($AD602="","",VLOOKUP(AD602,Invoer!$F$15:$AU$1999,6,FALSE))</f>
        <v/>
      </c>
      <c r="AK602" s="599" t="str">
        <f>IF($AD602="","",VLOOKUP(AD602,Invoer!$F$15:$AU$1999,9,FALSE))</f>
        <v/>
      </c>
      <c r="AL602" s="599" t="str">
        <f>IF($AD602="","",VLOOKUP(AD602,Invoer!$F$15:$AU$1999,10,FALSE))</f>
        <v/>
      </c>
      <c r="AM602" s="599" t="str">
        <f>IF($AD602="","",VLOOKUP(AD602,Invoer!$F$15:$BB$1999,14,FALSE))</f>
        <v/>
      </c>
      <c r="AN602" s="599" t="str">
        <f>IF($AD602="","",VLOOKUP(AD602,Invoer!$F$15:$AU$1999,11,FALSE))</f>
        <v/>
      </c>
      <c r="AO602" s="662" t="str">
        <f>IF($AD602="","",VLOOKUP(AD602,Invoer!$F$15:$AU$1999,15,FALSE))</f>
        <v/>
      </c>
      <c r="AP602" s="599" t="str">
        <f>IF($AD602="","",VLOOKUP(AD602,Invoer!$F$15:$AU$1999,19,FALSE))</f>
        <v/>
      </c>
      <c r="AQ602" s="662" t="str">
        <f>IF($AD602="","",VLOOKUP(AD602,Invoer!$F$15:$AU$1999,24,FALSE))</f>
        <v/>
      </c>
      <c r="AR602" s="662" t="str">
        <f>IF($AD602="","",VLOOKUP(AD602,Invoer!$F$15:$AU$1999,17,FALSE))</f>
        <v/>
      </c>
      <c r="AS602" s="678" t="str">
        <f t="shared" si="309"/>
        <v/>
      </c>
      <c r="AT602" s="676" t="str">
        <f t="shared" si="289"/>
        <v/>
      </c>
      <c r="AU602" s="77" t="e">
        <f t="shared" si="290"/>
        <v>#VALUE!</v>
      </c>
      <c r="AW602" s="57"/>
      <c r="AX602" s="57"/>
      <c r="BA602" s="83" t="e">
        <f ca="1">Invoer!DW607</f>
        <v>#N/A</v>
      </c>
      <c r="BB602" s="599" t="str">
        <f t="shared" ca="1" si="302"/>
        <v/>
      </c>
      <c r="BC602" s="673" t="str">
        <f ca="1">IF($BB602="","",VLOOKUP(BB602,Invoer!$F$15:$AU$1999,2,FALSE))</f>
        <v/>
      </c>
      <c r="BD602" s="599" t="str">
        <f t="shared" ca="1" si="303"/>
        <v/>
      </c>
      <c r="BE602" s="599" t="str">
        <f ca="1">IF($BB602="","",VLOOKUP(BB602,Invoer!$F$15:$AU$1999,5,FALSE))</f>
        <v/>
      </c>
      <c r="BF602" s="599" t="str">
        <f ca="1">IF($BB602="","",VLOOKUP(BB602,Invoer!$F$15:$AU$1999,6,FALSE))</f>
        <v/>
      </c>
      <c r="BG602" s="599" t="str">
        <f ca="1">IF($BB602="","",VLOOKUP(BB602,Invoer!$F$15:$AU$1999,9,FALSE))</f>
        <v/>
      </c>
      <c r="BH602" s="599" t="str">
        <f ca="1">IF($BB602="","",VLOOKUP(BB602,Invoer!$F$15:$AU$1999,10,FALSE))</f>
        <v/>
      </c>
      <c r="BI602" s="599" t="str">
        <f ca="1">IF($BB602="","",VLOOKUP(BB602,Invoer!$F$15:$BB$1999,14,FALSE))</f>
        <v/>
      </c>
      <c r="BJ602" s="599" t="str">
        <f ca="1">IF($BB602="","",VLOOKUP(BB602,Invoer!$F$15:$AU$1999,11,FALSE))</f>
        <v/>
      </c>
      <c r="BK602" s="662" t="str">
        <f t="shared" ca="1" si="304"/>
        <v/>
      </c>
      <c r="BL602" s="662" t="str">
        <f t="shared" ca="1" si="305"/>
        <v/>
      </c>
      <c r="BM602" s="679" t="str">
        <f t="shared" ca="1" si="306"/>
        <v/>
      </c>
      <c r="BN602" s="662" t="str">
        <f t="shared" ca="1" si="312"/>
        <v/>
      </c>
      <c r="BO602" s="662" t="str">
        <f ca="1">IF($BB602="","",VLOOKUP(BB602,Invoer!$F$15:$AU$1999,15,FALSE))</f>
        <v/>
      </c>
      <c r="BP602" s="662" t="str">
        <f ca="1">IF($BB602="","",VLOOKUP(BB602,Invoer!$F$15:$AU$1999,24,FALSE))</f>
        <v/>
      </c>
      <c r="BQ602" s="662" t="str">
        <f ca="1">IF($BB602="","",VLOOKUP(BB602,Invoer!$F$15:$AU$1999,17,FALSE))</f>
        <v/>
      </c>
      <c r="BS602" s="73" t="e">
        <f t="shared" ca="1" si="310"/>
        <v>#VALUE!</v>
      </c>
      <c r="BT602" s="57" t="str">
        <f t="shared" ca="1" si="311"/>
        <v/>
      </c>
      <c r="DO602" s="61" t="e">
        <f ca="1">IF($DN$4&lt;3,Invoer!EB607,Invoer!EA607)</f>
        <v>#N/A</v>
      </c>
      <c r="DP602" s="599" t="str">
        <f t="shared" ca="1" si="291"/>
        <v/>
      </c>
      <c r="DQ602" s="673" t="str">
        <f ca="1">IF($DP602="","",VLOOKUP(DP602,Invoer!$F$15:$AU$1999,2,FALSE))</f>
        <v/>
      </c>
      <c r="DR602" s="599" t="str">
        <f t="shared" ca="1" si="292"/>
        <v/>
      </c>
      <c r="DS602" s="599" t="str">
        <f ca="1">IF($DP602="","",VLOOKUP(DP602,Invoer!$F$15:$AU$1999,3,FALSE))</f>
        <v/>
      </c>
      <c r="DT602" s="599" t="str">
        <f ca="1">IF($DP602="","",IF(DS602&lt;&gt;"Liq","",VLOOKUP(DP602,Invoer!$F$15:$AU$1999,4,FALSE)))</f>
        <v/>
      </c>
      <c r="DU602" s="599" t="str">
        <f ca="1">IF($DP602="","",VLOOKUP(DP602,Invoer!$F$15:$AU$1999,5,FALSE))</f>
        <v/>
      </c>
      <c r="DV602" s="599" t="str">
        <f ca="1">IF($DP602="","",VLOOKUP(DP602,Invoer!$F$15:$AU$1999,6,FALSE))</f>
        <v/>
      </c>
      <c r="DW602" s="599" t="str">
        <f ca="1">IF($DP602="","",VLOOKUP(DP602,Invoer!$F$15:$AU$1999,9,FALSE))</f>
        <v/>
      </c>
      <c r="DX602" s="599" t="str">
        <f ca="1">IF($DP602="","",VLOOKUP(DP602,Invoer!$F$15:$AU$1999,10,FALSE))</f>
        <v/>
      </c>
      <c r="DY602" s="595" t="str">
        <f ca="1">IF($DP602="","",VLOOKUP(DP602,Invoer!$F$15:$AU$1999,11,FALSE))</f>
        <v/>
      </c>
      <c r="DZ602" s="662" t="str">
        <f ca="1">IF($DP602="","",IF($DN$4&gt;2,"",VLOOKUP(DP602,Invoer!CQ:CS,3,FALSE)))</f>
        <v/>
      </c>
      <c r="EA602" s="541" t="str">
        <f ca="1">IF($DP602="","",IF(ISERROR(DQ602),0,IF($DN$4&lt;3,"",VLOOKUP(DP602,Invoer!$F$15:$AU$1999,15,FALSE))))</f>
        <v/>
      </c>
      <c r="EB602" s="595" t="str">
        <f ca="1">IF($DP602="","",IF($DN$4&lt;3,"",VLOOKUP(DP602,Invoer!$F$15:$AU$1999,19,FALSE)))</f>
        <v/>
      </c>
      <c r="EC602" s="541" t="str">
        <f ca="1">IF($DP602="","",IF(ISERROR(DQ602),0,IF($DN$4&lt;3,"",VLOOKUP(DP602,Invoer!$F$15:$AU$1999,24,FALSE))))</f>
        <v/>
      </c>
      <c r="ED602" s="541" t="str">
        <f ca="1">IF($DP602="","",IF(ISERROR(DQ602),0,IF($DN$4&lt;3,"",VLOOKUP(DP602,Invoer!$F$15:$AU$1999,17,FALSE))))</f>
        <v/>
      </c>
      <c r="EH602" s="89" t="e">
        <f ca="1">Invoer!CP607</f>
        <v>#N/A</v>
      </c>
      <c r="EI602" s="599" t="str">
        <f t="shared" ca="1" si="293"/>
        <v/>
      </c>
      <c r="EJ602" s="673" t="str">
        <f ca="1">IF(EI602="","",VLOOKUP(EI602,Invoer!$F$15:$AU$1999,2,FALSE))</f>
        <v/>
      </c>
      <c r="EK602" s="599" t="str">
        <f t="shared" ca="1" si="294"/>
        <v/>
      </c>
      <c r="EL602" s="599" t="str">
        <f ca="1">IF($EI602="","",VLOOKUP(EI602,Invoer!$F$15:$AU$1999,3,FALSE))</f>
        <v/>
      </c>
      <c r="EM602" s="599" t="str">
        <f ca="1">IF($EI602="","",IF(EL602&lt;&gt;"Liq","",VLOOKUP(EI602,Invoer!$F$15:$AU$1999,4,FALSE)))</f>
        <v/>
      </c>
      <c r="EN602" s="599" t="str">
        <f ca="1">IF($EI602="","",VLOOKUP(EI602,Invoer!$F$15:$AU$1999,6,FALSE))</f>
        <v/>
      </c>
      <c r="EO602" s="599" t="str">
        <f ca="1">IF(EI602="","",VLOOKUP(EI602,Invoer!$F$15:$AU$1999,9,FALSE))</f>
        <v/>
      </c>
      <c r="EP602" s="599" t="str">
        <f ca="1">IF(EI602="","",VLOOKUP(EI602,Invoer!$F$15:$AU$1999,10,FALSE))</f>
        <v/>
      </c>
      <c r="EQ602" s="599" t="str">
        <f ca="1">IF(EI602="","",VLOOKUP(EI602,Invoer!$F$15:$AU$1999,11,FALSE))</f>
        <v/>
      </c>
      <c r="ER602" s="662" t="str">
        <f ca="1">IF(EI602="","",VLOOKUP(EI602,Invoer!CQ:CS,3,FALSE))</f>
        <v/>
      </c>
      <c r="ES602" s="662" t="str">
        <f t="shared" ca="1" si="295"/>
        <v/>
      </c>
      <c r="ET602" s="513" t="str">
        <f t="shared" ca="1" si="296"/>
        <v/>
      </c>
      <c r="EU602" s="112" t="str">
        <f t="shared" ca="1" si="297"/>
        <v/>
      </c>
      <c r="EV602" s="83" t="s">
        <v>160</v>
      </c>
      <c r="EW602" s="682" t="str">
        <f t="shared" ca="1" si="298"/>
        <v/>
      </c>
      <c r="EX602" s="662" t="str">
        <f t="shared" ca="1" si="299"/>
        <v/>
      </c>
      <c r="EY602"/>
      <c r="EZ602" s="56" t="e">
        <f t="shared" ca="1" si="307"/>
        <v>#VALUE!</v>
      </c>
      <c r="FA602" s="56" t="e">
        <f t="shared" ca="1" si="308"/>
        <v>#VALUE!</v>
      </c>
      <c r="FE602"/>
      <c r="FI602"/>
      <c r="FJ602"/>
    </row>
    <row r="603" spans="29:166" ht="12" customHeight="1" x14ac:dyDescent="0.2">
      <c r="AC603" s="435" t="str">
        <f>IF($AC$7&lt;3,Invoer!DR608,IF($AC$7=3,Invoer!BT608,"x"))</f>
        <v>x</v>
      </c>
      <c r="AD603" s="599" t="str">
        <f t="shared" si="300"/>
        <v/>
      </c>
      <c r="AE603" s="673" t="str">
        <f>IF($AD603="","",VLOOKUP(AD603,Invoer!$F$15:$AU$1999,2,FALSE))</f>
        <v/>
      </c>
      <c r="AF603" s="599" t="str">
        <f t="shared" si="301"/>
        <v/>
      </c>
      <c r="AG603" s="599" t="str">
        <f>IF($AD603="","",VLOOKUP(AD603,Invoer!$F$15:$AU$1999,3,FALSE))</f>
        <v/>
      </c>
      <c r="AH603" s="599" t="str">
        <f>IF($AD603="","",IF(AG603&lt;&gt;"Liq","",VLOOKUP(AD603,Invoer!$F$15:$AU$1999,4,FALSE)))</f>
        <v/>
      </c>
      <c r="AI603" s="677" t="str">
        <f>IF($AD603="","",VLOOKUP(AD603,Invoer!$F$15:$AU$1999,5,FALSE))</f>
        <v/>
      </c>
      <c r="AJ603" s="599" t="str">
        <f>IF($AD603="","",VLOOKUP(AD603,Invoer!$F$15:$AU$1999,6,FALSE))</f>
        <v/>
      </c>
      <c r="AK603" s="599" t="str">
        <f>IF($AD603="","",VLOOKUP(AD603,Invoer!$F$15:$AU$1999,9,FALSE))</f>
        <v/>
      </c>
      <c r="AL603" s="599" t="str">
        <f>IF($AD603="","",VLOOKUP(AD603,Invoer!$F$15:$AU$1999,10,FALSE))</f>
        <v/>
      </c>
      <c r="AM603" s="599" t="str">
        <f>IF($AD603="","",VLOOKUP(AD603,Invoer!$F$15:$BB$1999,14,FALSE))</f>
        <v/>
      </c>
      <c r="AN603" s="599" t="str">
        <f>IF($AD603="","",VLOOKUP(AD603,Invoer!$F$15:$AU$1999,11,FALSE))</f>
        <v/>
      </c>
      <c r="AO603" s="662" t="str">
        <f>IF($AD603="","",VLOOKUP(AD603,Invoer!$F$15:$AU$1999,15,FALSE))</f>
        <v/>
      </c>
      <c r="AP603" s="599" t="str">
        <f>IF($AD603="","",VLOOKUP(AD603,Invoer!$F$15:$AU$1999,19,FALSE))</f>
        <v/>
      </c>
      <c r="AQ603" s="662" t="str">
        <f>IF($AD603="","",VLOOKUP(AD603,Invoer!$F$15:$AU$1999,24,FALSE))</f>
        <v/>
      </c>
      <c r="AR603" s="662" t="str">
        <f>IF($AD603="","",VLOOKUP(AD603,Invoer!$F$15:$AU$1999,17,FALSE))</f>
        <v/>
      </c>
      <c r="AS603" s="678" t="str">
        <f t="shared" si="309"/>
        <v/>
      </c>
      <c r="AT603" s="676" t="str">
        <f t="shared" si="289"/>
        <v/>
      </c>
      <c r="AU603" s="77" t="e">
        <f t="shared" si="290"/>
        <v>#VALUE!</v>
      </c>
      <c r="AW603" s="57"/>
      <c r="AX603" s="57"/>
      <c r="BA603" s="83" t="e">
        <f ca="1">Invoer!DW608</f>
        <v>#N/A</v>
      </c>
      <c r="BB603" s="599" t="str">
        <f t="shared" ca="1" si="302"/>
        <v/>
      </c>
      <c r="BC603" s="673" t="str">
        <f ca="1">IF($BB603="","",VLOOKUP(BB603,Invoer!$F$15:$AU$1999,2,FALSE))</f>
        <v/>
      </c>
      <c r="BD603" s="599" t="str">
        <f t="shared" ca="1" si="303"/>
        <v/>
      </c>
      <c r="BE603" s="599" t="str">
        <f ca="1">IF($BB603="","",VLOOKUP(BB603,Invoer!$F$15:$AU$1999,5,FALSE))</f>
        <v/>
      </c>
      <c r="BF603" s="599" t="str">
        <f ca="1">IF($BB603="","",VLOOKUP(BB603,Invoer!$F$15:$AU$1999,6,FALSE))</f>
        <v/>
      </c>
      <c r="BG603" s="599" t="str">
        <f ca="1">IF($BB603="","",VLOOKUP(BB603,Invoer!$F$15:$AU$1999,9,FALSE))</f>
        <v/>
      </c>
      <c r="BH603" s="599" t="str">
        <f ca="1">IF($BB603="","",VLOOKUP(BB603,Invoer!$F$15:$AU$1999,10,FALSE))</f>
        <v/>
      </c>
      <c r="BI603" s="599" t="str">
        <f ca="1">IF($BB603="","",VLOOKUP(BB603,Invoer!$F$15:$BB$1999,14,FALSE))</f>
        <v/>
      </c>
      <c r="BJ603" s="599" t="str">
        <f ca="1">IF($BB603="","",VLOOKUP(BB603,Invoer!$F$15:$AU$1999,11,FALSE))</f>
        <v/>
      </c>
      <c r="BK603" s="662" t="str">
        <f t="shared" ca="1" si="304"/>
        <v/>
      </c>
      <c r="BL603" s="662" t="str">
        <f t="shared" ca="1" si="305"/>
        <v/>
      </c>
      <c r="BM603" s="679" t="str">
        <f t="shared" ca="1" si="306"/>
        <v/>
      </c>
      <c r="BN603" s="662" t="str">
        <f t="shared" ca="1" si="312"/>
        <v/>
      </c>
      <c r="BO603" s="662" t="str">
        <f ca="1">IF($BB603="","",VLOOKUP(BB603,Invoer!$F$15:$AU$1999,15,FALSE))</f>
        <v/>
      </c>
      <c r="BP603" s="662" t="str">
        <f ca="1">IF($BB603="","",VLOOKUP(BB603,Invoer!$F$15:$AU$1999,24,FALSE))</f>
        <v/>
      </c>
      <c r="BQ603" s="662" t="str">
        <f ca="1">IF($BB603="","",VLOOKUP(BB603,Invoer!$F$15:$AU$1999,17,FALSE))</f>
        <v/>
      </c>
      <c r="BS603" s="73" t="e">
        <f t="shared" ca="1" si="310"/>
        <v>#VALUE!</v>
      </c>
      <c r="BT603" s="57" t="str">
        <f t="shared" ca="1" si="311"/>
        <v/>
      </c>
      <c r="DO603" s="61" t="e">
        <f ca="1">IF($DN$4&lt;3,Invoer!EB608,Invoer!EA608)</f>
        <v>#N/A</v>
      </c>
      <c r="DP603" s="599" t="str">
        <f t="shared" ca="1" si="291"/>
        <v/>
      </c>
      <c r="DQ603" s="673" t="str">
        <f ca="1">IF($DP603="","",VLOOKUP(DP603,Invoer!$F$15:$AU$1999,2,FALSE))</f>
        <v/>
      </c>
      <c r="DR603" s="599" t="str">
        <f t="shared" ca="1" si="292"/>
        <v/>
      </c>
      <c r="DS603" s="599" t="str">
        <f ca="1">IF($DP603="","",VLOOKUP(DP603,Invoer!$F$15:$AU$1999,3,FALSE))</f>
        <v/>
      </c>
      <c r="DT603" s="599" t="str">
        <f ca="1">IF($DP603="","",IF(DS603&lt;&gt;"Liq","",VLOOKUP(DP603,Invoer!$F$15:$AU$1999,4,FALSE)))</f>
        <v/>
      </c>
      <c r="DU603" s="599" t="str">
        <f ca="1">IF($DP603="","",VLOOKUP(DP603,Invoer!$F$15:$AU$1999,5,FALSE))</f>
        <v/>
      </c>
      <c r="DV603" s="599" t="str">
        <f ca="1">IF($DP603="","",VLOOKUP(DP603,Invoer!$F$15:$AU$1999,6,FALSE))</f>
        <v/>
      </c>
      <c r="DW603" s="599" t="str">
        <f ca="1">IF($DP603="","",VLOOKUP(DP603,Invoer!$F$15:$AU$1999,9,FALSE))</f>
        <v/>
      </c>
      <c r="DX603" s="599" t="str">
        <f ca="1">IF($DP603="","",VLOOKUP(DP603,Invoer!$F$15:$AU$1999,10,FALSE))</f>
        <v/>
      </c>
      <c r="DY603" s="595" t="str">
        <f ca="1">IF($DP603="","",VLOOKUP(DP603,Invoer!$F$15:$AU$1999,11,FALSE))</f>
        <v/>
      </c>
      <c r="DZ603" s="662" t="str">
        <f ca="1">IF($DP603="","",IF($DN$4&gt;2,"",VLOOKUP(DP603,Invoer!CQ:CS,3,FALSE)))</f>
        <v/>
      </c>
      <c r="EA603" s="541" t="str">
        <f ca="1">IF($DP603="","",IF(ISERROR(DQ603),0,IF($DN$4&lt;3,"",VLOOKUP(DP603,Invoer!$F$15:$AU$1999,15,FALSE))))</f>
        <v/>
      </c>
      <c r="EB603" s="595" t="str">
        <f ca="1">IF($DP603="","",IF($DN$4&lt;3,"",VLOOKUP(DP603,Invoer!$F$15:$AU$1999,19,FALSE)))</f>
        <v/>
      </c>
      <c r="EC603" s="541" t="str">
        <f ca="1">IF($DP603="","",IF(ISERROR(DQ603),0,IF($DN$4&lt;3,"",VLOOKUP(DP603,Invoer!$F$15:$AU$1999,24,FALSE))))</f>
        <v/>
      </c>
      <c r="ED603" s="541" t="str">
        <f ca="1">IF($DP603="","",IF(ISERROR(DQ603),0,IF($DN$4&lt;3,"",VLOOKUP(DP603,Invoer!$F$15:$AU$1999,17,FALSE))))</f>
        <v/>
      </c>
      <c r="EH603" s="89" t="e">
        <f ca="1">Invoer!CP608</f>
        <v>#N/A</v>
      </c>
      <c r="EI603" s="599" t="str">
        <f t="shared" ca="1" si="293"/>
        <v/>
      </c>
      <c r="EJ603" s="673" t="str">
        <f ca="1">IF(EI603="","",VLOOKUP(EI603,Invoer!$F$15:$AU$1999,2,FALSE))</f>
        <v/>
      </c>
      <c r="EK603" s="599" t="str">
        <f t="shared" ca="1" si="294"/>
        <v/>
      </c>
      <c r="EL603" s="599" t="str">
        <f ca="1">IF($EI603="","",VLOOKUP(EI603,Invoer!$F$15:$AU$1999,3,FALSE))</f>
        <v/>
      </c>
      <c r="EM603" s="599" t="str">
        <f ca="1">IF($EI603="","",IF(EL603&lt;&gt;"Liq","",VLOOKUP(EI603,Invoer!$F$15:$AU$1999,4,FALSE)))</f>
        <v/>
      </c>
      <c r="EN603" s="599" t="str">
        <f ca="1">IF($EI603="","",VLOOKUP(EI603,Invoer!$F$15:$AU$1999,6,FALSE))</f>
        <v/>
      </c>
      <c r="EO603" s="599" t="str">
        <f ca="1">IF(EI603="","",VLOOKUP(EI603,Invoer!$F$15:$AU$1999,9,FALSE))</f>
        <v/>
      </c>
      <c r="EP603" s="599" t="str">
        <f ca="1">IF(EI603="","",VLOOKUP(EI603,Invoer!$F$15:$AU$1999,10,FALSE))</f>
        <v/>
      </c>
      <c r="EQ603" s="599" t="str">
        <f ca="1">IF(EI603="","",VLOOKUP(EI603,Invoer!$F$15:$AU$1999,11,FALSE))</f>
        <v/>
      </c>
      <c r="ER603" s="662" t="str">
        <f ca="1">IF(EI603="","",VLOOKUP(EI603,Invoer!CQ:CS,3,FALSE))</f>
        <v/>
      </c>
      <c r="ES603" s="662" t="str">
        <f t="shared" ca="1" si="295"/>
        <v/>
      </c>
      <c r="ET603" s="513" t="str">
        <f t="shared" ca="1" si="296"/>
        <v/>
      </c>
      <c r="EU603" s="112" t="str">
        <f t="shared" ca="1" si="297"/>
        <v/>
      </c>
      <c r="EV603" s="83" t="s">
        <v>160</v>
      </c>
      <c r="EW603" s="682" t="str">
        <f t="shared" ca="1" si="298"/>
        <v/>
      </c>
      <c r="EX603" s="662" t="str">
        <f t="shared" ca="1" si="299"/>
        <v/>
      </c>
      <c r="EY603"/>
      <c r="EZ603" s="56" t="e">
        <f t="shared" ca="1" si="307"/>
        <v>#VALUE!</v>
      </c>
      <c r="FA603" s="56" t="e">
        <f t="shared" ca="1" si="308"/>
        <v>#VALUE!</v>
      </c>
      <c r="FE603"/>
      <c r="FI603"/>
      <c r="FJ603"/>
    </row>
    <row r="604" spans="29:166" ht="12" customHeight="1" x14ac:dyDescent="0.2">
      <c r="AC604" s="435" t="str">
        <f>IF($AC$7&lt;3,Invoer!DR609,IF($AC$7=3,Invoer!BT609,"x"))</f>
        <v>x</v>
      </c>
      <c r="AD604" s="599" t="str">
        <f t="shared" si="300"/>
        <v/>
      </c>
      <c r="AE604" s="673" t="str">
        <f>IF($AD604="","",VLOOKUP(AD604,Invoer!$F$15:$AU$1999,2,FALSE))</f>
        <v/>
      </c>
      <c r="AF604" s="599" t="str">
        <f t="shared" si="301"/>
        <v/>
      </c>
      <c r="AG604" s="599" t="str">
        <f>IF($AD604="","",VLOOKUP(AD604,Invoer!$F$15:$AU$1999,3,FALSE))</f>
        <v/>
      </c>
      <c r="AH604" s="599" t="str">
        <f>IF($AD604="","",IF(AG604&lt;&gt;"Liq","",VLOOKUP(AD604,Invoer!$F$15:$AU$1999,4,FALSE)))</f>
        <v/>
      </c>
      <c r="AI604" s="677" t="str">
        <f>IF($AD604="","",VLOOKUP(AD604,Invoer!$F$15:$AU$1999,5,FALSE))</f>
        <v/>
      </c>
      <c r="AJ604" s="599" t="str">
        <f>IF($AD604="","",VLOOKUP(AD604,Invoer!$F$15:$AU$1999,6,FALSE))</f>
        <v/>
      </c>
      <c r="AK604" s="599" t="str">
        <f>IF($AD604="","",VLOOKUP(AD604,Invoer!$F$15:$AU$1999,9,FALSE))</f>
        <v/>
      </c>
      <c r="AL604" s="599" t="str">
        <f>IF($AD604="","",VLOOKUP(AD604,Invoer!$F$15:$AU$1999,10,FALSE))</f>
        <v/>
      </c>
      <c r="AM604" s="599" t="str">
        <f>IF($AD604="","",VLOOKUP(AD604,Invoer!$F$15:$BB$1999,14,FALSE))</f>
        <v/>
      </c>
      <c r="AN604" s="599" t="str">
        <f>IF($AD604="","",VLOOKUP(AD604,Invoer!$F$15:$AU$1999,11,FALSE))</f>
        <v/>
      </c>
      <c r="AO604" s="662" t="str">
        <f>IF($AD604="","",VLOOKUP(AD604,Invoer!$F$15:$AU$1999,15,FALSE))</f>
        <v/>
      </c>
      <c r="AP604" s="599" t="str">
        <f>IF($AD604="","",VLOOKUP(AD604,Invoer!$F$15:$AU$1999,19,FALSE))</f>
        <v/>
      </c>
      <c r="AQ604" s="662" t="str">
        <f>IF($AD604="","",VLOOKUP(AD604,Invoer!$F$15:$AU$1999,24,FALSE))</f>
        <v/>
      </c>
      <c r="AR604" s="662" t="str">
        <f>IF($AD604="","",VLOOKUP(AD604,Invoer!$F$15:$AU$1999,17,FALSE))</f>
        <v/>
      </c>
      <c r="AS604" s="678" t="str">
        <f t="shared" si="309"/>
        <v/>
      </c>
      <c r="AT604" s="676" t="str">
        <f t="shared" si="289"/>
        <v/>
      </c>
      <c r="AU604" s="77" t="e">
        <f t="shared" si="290"/>
        <v>#VALUE!</v>
      </c>
      <c r="AW604" s="57"/>
      <c r="AX604" s="57"/>
      <c r="BA604" s="83" t="e">
        <f ca="1">Invoer!DW609</f>
        <v>#N/A</v>
      </c>
      <c r="BB604" s="599" t="str">
        <f t="shared" ca="1" si="302"/>
        <v/>
      </c>
      <c r="BC604" s="673" t="str">
        <f ca="1">IF($BB604="","",VLOOKUP(BB604,Invoer!$F$15:$AU$1999,2,FALSE))</f>
        <v/>
      </c>
      <c r="BD604" s="599" t="str">
        <f t="shared" ca="1" si="303"/>
        <v/>
      </c>
      <c r="BE604" s="599" t="str">
        <f ca="1">IF($BB604="","",VLOOKUP(BB604,Invoer!$F$15:$AU$1999,5,FALSE))</f>
        <v/>
      </c>
      <c r="BF604" s="599" t="str">
        <f ca="1">IF($BB604="","",VLOOKUP(BB604,Invoer!$F$15:$AU$1999,6,FALSE))</f>
        <v/>
      </c>
      <c r="BG604" s="599" t="str">
        <f ca="1">IF($BB604="","",VLOOKUP(BB604,Invoer!$F$15:$AU$1999,9,FALSE))</f>
        <v/>
      </c>
      <c r="BH604" s="599" t="str">
        <f ca="1">IF($BB604="","",VLOOKUP(BB604,Invoer!$F$15:$AU$1999,10,FALSE))</f>
        <v/>
      </c>
      <c r="BI604" s="599" t="str">
        <f ca="1">IF($BB604="","",VLOOKUP(BB604,Invoer!$F$15:$BB$1999,14,FALSE))</f>
        <v/>
      </c>
      <c r="BJ604" s="599" t="str">
        <f ca="1">IF($BB604="","",VLOOKUP(BB604,Invoer!$F$15:$AU$1999,11,FALSE))</f>
        <v/>
      </c>
      <c r="BK604" s="662" t="str">
        <f t="shared" ca="1" si="304"/>
        <v/>
      </c>
      <c r="BL604" s="662" t="str">
        <f t="shared" ca="1" si="305"/>
        <v/>
      </c>
      <c r="BM604" s="679" t="str">
        <f t="shared" ca="1" si="306"/>
        <v/>
      </c>
      <c r="BN604" s="662" t="str">
        <f t="shared" ca="1" si="312"/>
        <v/>
      </c>
      <c r="BO604" s="662" t="str">
        <f ca="1">IF($BB604="","",VLOOKUP(BB604,Invoer!$F$15:$AU$1999,15,FALSE))</f>
        <v/>
      </c>
      <c r="BP604" s="662" t="str">
        <f ca="1">IF($BB604="","",VLOOKUP(BB604,Invoer!$F$15:$AU$1999,24,FALSE))</f>
        <v/>
      </c>
      <c r="BQ604" s="662" t="str">
        <f ca="1">IF($BB604="","",VLOOKUP(BB604,Invoer!$F$15:$AU$1999,17,FALSE))</f>
        <v/>
      </c>
      <c r="BS604" s="73" t="e">
        <f t="shared" ca="1" si="310"/>
        <v>#VALUE!</v>
      </c>
      <c r="BT604" s="57" t="str">
        <f t="shared" ca="1" si="311"/>
        <v/>
      </c>
      <c r="DO604" s="61" t="e">
        <f ca="1">IF($DN$4&lt;3,Invoer!EB609,Invoer!EA609)</f>
        <v>#N/A</v>
      </c>
      <c r="DP604" s="599" t="str">
        <f t="shared" ca="1" si="291"/>
        <v/>
      </c>
      <c r="DQ604" s="673" t="str">
        <f ca="1">IF($DP604="","",VLOOKUP(DP604,Invoer!$F$15:$AU$1999,2,FALSE))</f>
        <v/>
      </c>
      <c r="DR604" s="599" t="str">
        <f t="shared" ca="1" si="292"/>
        <v/>
      </c>
      <c r="DS604" s="599" t="str">
        <f ca="1">IF($DP604="","",VLOOKUP(DP604,Invoer!$F$15:$AU$1999,3,FALSE))</f>
        <v/>
      </c>
      <c r="DT604" s="599" t="str">
        <f ca="1">IF($DP604="","",IF(DS604&lt;&gt;"Liq","",VLOOKUP(DP604,Invoer!$F$15:$AU$1999,4,FALSE)))</f>
        <v/>
      </c>
      <c r="DU604" s="599" t="str">
        <f ca="1">IF($DP604="","",VLOOKUP(DP604,Invoer!$F$15:$AU$1999,5,FALSE))</f>
        <v/>
      </c>
      <c r="DV604" s="599" t="str">
        <f ca="1">IF($DP604="","",VLOOKUP(DP604,Invoer!$F$15:$AU$1999,6,FALSE))</f>
        <v/>
      </c>
      <c r="DW604" s="599" t="str">
        <f ca="1">IF($DP604="","",VLOOKUP(DP604,Invoer!$F$15:$AU$1999,9,FALSE))</f>
        <v/>
      </c>
      <c r="DX604" s="599" t="str">
        <f ca="1">IF($DP604="","",VLOOKUP(DP604,Invoer!$F$15:$AU$1999,10,FALSE))</f>
        <v/>
      </c>
      <c r="DY604" s="595" t="str">
        <f ca="1">IF($DP604="","",VLOOKUP(DP604,Invoer!$F$15:$AU$1999,11,FALSE))</f>
        <v/>
      </c>
      <c r="DZ604" s="662" t="str">
        <f ca="1">IF($DP604="","",IF($DN$4&gt;2,"",VLOOKUP(DP604,Invoer!CQ:CS,3,FALSE)))</f>
        <v/>
      </c>
      <c r="EA604" s="541" t="str">
        <f ca="1">IF($DP604="","",IF(ISERROR(DQ604),0,IF($DN$4&lt;3,"",VLOOKUP(DP604,Invoer!$F$15:$AU$1999,15,FALSE))))</f>
        <v/>
      </c>
      <c r="EB604" s="595" t="str">
        <f ca="1">IF($DP604="","",IF($DN$4&lt;3,"",VLOOKUP(DP604,Invoer!$F$15:$AU$1999,19,FALSE)))</f>
        <v/>
      </c>
      <c r="EC604" s="541" t="str">
        <f ca="1">IF($DP604="","",IF(ISERROR(DQ604),0,IF($DN$4&lt;3,"",VLOOKUP(DP604,Invoer!$F$15:$AU$1999,24,FALSE))))</f>
        <v/>
      </c>
      <c r="ED604" s="541" t="str">
        <f ca="1">IF($DP604="","",IF(ISERROR(DQ604),0,IF($DN$4&lt;3,"",VLOOKUP(DP604,Invoer!$F$15:$AU$1999,17,FALSE))))</f>
        <v/>
      </c>
      <c r="EH604" s="89" t="e">
        <f ca="1">Invoer!CP609</f>
        <v>#N/A</v>
      </c>
      <c r="EI604" s="599" t="str">
        <f t="shared" ca="1" si="293"/>
        <v/>
      </c>
      <c r="EJ604" s="673" t="str">
        <f ca="1">IF(EI604="","",VLOOKUP(EI604,Invoer!$F$15:$AU$1999,2,FALSE))</f>
        <v/>
      </c>
      <c r="EK604" s="599" t="str">
        <f t="shared" ca="1" si="294"/>
        <v/>
      </c>
      <c r="EL604" s="599" t="str">
        <f ca="1">IF($EI604="","",VLOOKUP(EI604,Invoer!$F$15:$AU$1999,3,FALSE))</f>
        <v/>
      </c>
      <c r="EM604" s="599" t="str">
        <f ca="1">IF($EI604="","",IF(EL604&lt;&gt;"Liq","",VLOOKUP(EI604,Invoer!$F$15:$AU$1999,4,FALSE)))</f>
        <v/>
      </c>
      <c r="EN604" s="599" t="str">
        <f ca="1">IF($EI604="","",VLOOKUP(EI604,Invoer!$F$15:$AU$1999,6,FALSE))</f>
        <v/>
      </c>
      <c r="EO604" s="599" t="str">
        <f ca="1">IF(EI604="","",VLOOKUP(EI604,Invoer!$F$15:$AU$1999,9,FALSE))</f>
        <v/>
      </c>
      <c r="EP604" s="599" t="str">
        <f ca="1">IF(EI604="","",VLOOKUP(EI604,Invoer!$F$15:$AU$1999,10,FALSE))</f>
        <v/>
      </c>
      <c r="EQ604" s="599" t="str">
        <f ca="1">IF(EI604="","",VLOOKUP(EI604,Invoer!$F$15:$AU$1999,11,FALSE))</f>
        <v/>
      </c>
      <c r="ER604" s="662" t="str">
        <f ca="1">IF(EI604="","",VLOOKUP(EI604,Invoer!CQ:CS,3,FALSE))</f>
        <v/>
      </c>
      <c r="ES604" s="662" t="str">
        <f t="shared" ca="1" si="295"/>
        <v/>
      </c>
      <c r="ET604" s="513" t="str">
        <f t="shared" ca="1" si="296"/>
        <v/>
      </c>
      <c r="EU604" s="112" t="str">
        <f t="shared" ca="1" si="297"/>
        <v/>
      </c>
      <c r="EV604" s="83" t="s">
        <v>160</v>
      </c>
      <c r="EW604" s="682" t="str">
        <f t="shared" ca="1" si="298"/>
        <v/>
      </c>
      <c r="EX604" s="662" t="str">
        <f t="shared" ca="1" si="299"/>
        <v/>
      </c>
      <c r="EY604"/>
      <c r="EZ604" s="56" t="e">
        <f t="shared" ca="1" si="307"/>
        <v>#VALUE!</v>
      </c>
      <c r="FA604" s="56" t="e">
        <f t="shared" ca="1" si="308"/>
        <v>#VALUE!</v>
      </c>
      <c r="FE604"/>
      <c r="FI604"/>
      <c r="FJ604"/>
    </row>
    <row r="605" spans="29:166" ht="12" customHeight="1" x14ac:dyDescent="0.2">
      <c r="AC605" s="435" t="str">
        <f>IF($AC$7&lt;3,Invoer!DR610,IF($AC$7=3,Invoer!BT610,"x"))</f>
        <v>x</v>
      </c>
      <c r="AD605" s="599" t="str">
        <f t="shared" si="300"/>
        <v/>
      </c>
      <c r="AE605" s="673" t="str">
        <f>IF($AD605="","",VLOOKUP(AD605,Invoer!$F$15:$AU$1999,2,FALSE))</f>
        <v/>
      </c>
      <c r="AF605" s="599" t="str">
        <f t="shared" si="301"/>
        <v/>
      </c>
      <c r="AG605" s="599" t="str">
        <f>IF($AD605="","",VLOOKUP(AD605,Invoer!$F$15:$AU$1999,3,FALSE))</f>
        <v/>
      </c>
      <c r="AH605" s="599" t="str">
        <f>IF($AD605="","",IF(AG605&lt;&gt;"Liq","",VLOOKUP(AD605,Invoer!$F$15:$AU$1999,4,FALSE)))</f>
        <v/>
      </c>
      <c r="AI605" s="677" t="str">
        <f>IF($AD605="","",VLOOKUP(AD605,Invoer!$F$15:$AU$1999,5,FALSE))</f>
        <v/>
      </c>
      <c r="AJ605" s="599" t="str">
        <f>IF($AD605="","",VLOOKUP(AD605,Invoer!$F$15:$AU$1999,6,FALSE))</f>
        <v/>
      </c>
      <c r="AK605" s="599" t="str">
        <f>IF($AD605="","",VLOOKUP(AD605,Invoer!$F$15:$AU$1999,9,FALSE))</f>
        <v/>
      </c>
      <c r="AL605" s="599" t="str">
        <f>IF($AD605="","",VLOOKUP(AD605,Invoer!$F$15:$AU$1999,10,FALSE))</f>
        <v/>
      </c>
      <c r="AM605" s="599" t="str">
        <f>IF($AD605="","",VLOOKUP(AD605,Invoer!$F$15:$BB$1999,14,FALSE))</f>
        <v/>
      </c>
      <c r="AN605" s="599" t="str">
        <f>IF($AD605="","",VLOOKUP(AD605,Invoer!$F$15:$AU$1999,11,FALSE))</f>
        <v/>
      </c>
      <c r="AO605" s="662" t="str">
        <f>IF($AD605="","",VLOOKUP(AD605,Invoer!$F$15:$AU$1999,15,FALSE))</f>
        <v/>
      </c>
      <c r="AP605" s="599" t="str">
        <f>IF($AD605="","",VLOOKUP(AD605,Invoer!$F$15:$AU$1999,19,FALSE))</f>
        <v/>
      </c>
      <c r="AQ605" s="662" t="str">
        <f>IF($AD605="","",VLOOKUP(AD605,Invoer!$F$15:$AU$1999,24,FALSE))</f>
        <v/>
      </c>
      <c r="AR605" s="662" t="str">
        <f>IF($AD605="","",VLOOKUP(AD605,Invoer!$F$15:$AU$1999,17,FALSE))</f>
        <v/>
      </c>
      <c r="AS605" s="678" t="str">
        <f t="shared" si="309"/>
        <v/>
      </c>
      <c r="AT605" s="676" t="str">
        <f t="shared" si="289"/>
        <v/>
      </c>
      <c r="AU605" s="77" t="e">
        <f t="shared" si="290"/>
        <v>#VALUE!</v>
      </c>
      <c r="AW605" s="57"/>
      <c r="AX605" s="57"/>
      <c r="BA605" s="83" t="e">
        <f ca="1">Invoer!DW610</f>
        <v>#N/A</v>
      </c>
      <c r="BB605" s="599" t="str">
        <f t="shared" ca="1" si="302"/>
        <v/>
      </c>
      <c r="BC605" s="673" t="str">
        <f ca="1">IF($BB605="","",VLOOKUP(BB605,Invoer!$F$15:$AU$1999,2,FALSE))</f>
        <v/>
      </c>
      <c r="BD605" s="599" t="str">
        <f t="shared" ca="1" si="303"/>
        <v/>
      </c>
      <c r="BE605" s="599" t="str">
        <f ca="1">IF($BB605="","",VLOOKUP(BB605,Invoer!$F$15:$AU$1999,5,FALSE))</f>
        <v/>
      </c>
      <c r="BF605" s="599" t="str">
        <f ca="1">IF($BB605="","",VLOOKUP(BB605,Invoer!$F$15:$AU$1999,6,FALSE))</f>
        <v/>
      </c>
      <c r="BG605" s="599" t="str">
        <f ca="1">IF($BB605="","",VLOOKUP(BB605,Invoer!$F$15:$AU$1999,9,FALSE))</f>
        <v/>
      </c>
      <c r="BH605" s="599" t="str">
        <f ca="1">IF($BB605="","",VLOOKUP(BB605,Invoer!$F$15:$AU$1999,10,FALSE))</f>
        <v/>
      </c>
      <c r="BI605" s="599" t="str">
        <f ca="1">IF($BB605="","",VLOOKUP(BB605,Invoer!$F$15:$BB$1999,14,FALSE))</f>
        <v/>
      </c>
      <c r="BJ605" s="599" t="str">
        <f ca="1">IF($BB605="","",VLOOKUP(BB605,Invoer!$F$15:$AU$1999,11,FALSE))</f>
        <v/>
      </c>
      <c r="BK605" s="662" t="str">
        <f t="shared" ca="1" si="304"/>
        <v/>
      </c>
      <c r="BL605" s="662" t="str">
        <f t="shared" ca="1" si="305"/>
        <v/>
      </c>
      <c r="BM605" s="679" t="str">
        <f t="shared" ca="1" si="306"/>
        <v/>
      </c>
      <c r="BN605" s="662" t="str">
        <f t="shared" ca="1" si="312"/>
        <v/>
      </c>
      <c r="BO605" s="662" t="str">
        <f ca="1">IF($BB605="","",VLOOKUP(BB605,Invoer!$F$15:$AU$1999,15,FALSE))</f>
        <v/>
      </c>
      <c r="BP605" s="662" t="str">
        <f ca="1">IF($BB605="","",VLOOKUP(BB605,Invoer!$F$15:$AU$1999,24,FALSE))</f>
        <v/>
      </c>
      <c r="BQ605" s="662" t="str">
        <f ca="1">IF($BB605="","",VLOOKUP(BB605,Invoer!$F$15:$AU$1999,17,FALSE))</f>
        <v/>
      </c>
      <c r="BS605" s="73" t="e">
        <f t="shared" ca="1" si="310"/>
        <v>#VALUE!</v>
      </c>
      <c r="BT605" s="57" t="str">
        <f t="shared" ca="1" si="311"/>
        <v/>
      </c>
      <c r="DO605" s="61" t="e">
        <f ca="1">IF($DN$4&lt;3,Invoer!EB610,Invoer!EA610)</f>
        <v>#N/A</v>
      </c>
      <c r="DP605" s="599" t="str">
        <f t="shared" ca="1" si="291"/>
        <v/>
      </c>
      <c r="DQ605" s="673" t="str">
        <f ca="1">IF($DP605="","",VLOOKUP(DP605,Invoer!$F$15:$AU$1999,2,FALSE))</f>
        <v/>
      </c>
      <c r="DR605" s="599" t="str">
        <f t="shared" ca="1" si="292"/>
        <v/>
      </c>
      <c r="DS605" s="599" t="str">
        <f ca="1">IF($DP605="","",VLOOKUP(DP605,Invoer!$F$15:$AU$1999,3,FALSE))</f>
        <v/>
      </c>
      <c r="DT605" s="599" t="str">
        <f ca="1">IF($DP605="","",IF(DS605&lt;&gt;"Liq","",VLOOKUP(DP605,Invoer!$F$15:$AU$1999,4,FALSE)))</f>
        <v/>
      </c>
      <c r="DU605" s="599" t="str">
        <f ca="1">IF($DP605="","",VLOOKUP(DP605,Invoer!$F$15:$AU$1999,5,FALSE))</f>
        <v/>
      </c>
      <c r="DV605" s="599" t="str">
        <f ca="1">IF($DP605="","",VLOOKUP(DP605,Invoer!$F$15:$AU$1999,6,FALSE))</f>
        <v/>
      </c>
      <c r="DW605" s="599" t="str">
        <f ca="1">IF($DP605="","",VLOOKUP(DP605,Invoer!$F$15:$AU$1999,9,FALSE))</f>
        <v/>
      </c>
      <c r="DX605" s="599" t="str">
        <f ca="1">IF($DP605="","",VLOOKUP(DP605,Invoer!$F$15:$AU$1999,10,FALSE))</f>
        <v/>
      </c>
      <c r="DY605" s="595" t="str">
        <f ca="1">IF($DP605="","",VLOOKUP(DP605,Invoer!$F$15:$AU$1999,11,FALSE))</f>
        <v/>
      </c>
      <c r="DZ605" s="662" t="str">
        <f ca="1">IF($DP605="","",IF($DN$4&gt;2,"",VLOOKUP(DP605,Invoer!CQ:CS,3,FALSE)))</f>
        <v/>
      </c>
      <c r="EA605" s="541" t="str">
        <f ca="1">IF($DP605="","",IF(ISERROR(DQ605),0,IF($DN$4&lt;3,"",VLOOKUP(DP605,Invoer!$F$15:$AU$1999,15,FALSE))))</f>
        <v/>
      </c>
      <c r="EB605" s="595" t="str">
        <f ca="1">IF($DP605="","",IF($DN$4&lt;3,"",VLOOKUP(DP605,Invoer!$F$15:$AU$1999,19,FALSE)))</f>
        <v/>
      </c>
      <c r="EC605" s="541" t="str">
        <f ca="1">IF($DP605="","",IF(ISERROR(DQ605),0,IF($DN$4&lt;3,"",VLOOKUP(DP605,Invoer!$F$15:$AU$1999,24,FALSE))))</f>
        <v/>
      </c>
      <c r="ED605" s="541" t="str">
        <f ca="1">IF($DP605="","",IF(ISERROR(DQ605),0,IF($DN$4&lt;3,"",VLOOKUP(DP605,Invoer!$F$15:$AU$1999,17,FALSE))))</f>
        <v/>
      </c>
      <c r="EH605" s="89" t="e">
        <f ca="1">Invoer!CP610</f>
        <v>#N/A</v>
      </c>
      <c r="EI605" s="599" t="str">
        <f t="shared" ca="1" si="293"/>
        <v/>
      </c>
      <c r="EJ605" s="673" t="str">
        <f ca="1">IF(EI605="","",VLOOKUP(EI605,Invoer!$F$15:$AU$1999,2,FALSE))</f>
        <v/>
      </c>
      <c r="EK605" s="599" t="str">
        <f t="shared" ca="1" si="294"/>
        <v/>
      </c>
      <c r="EL605" s="599" t="str">
        <f ca="1">IF($EI605="","",VLOOKUP(EI605,Invoer!$F$15:$AU$1999,3,FALSE))</f>
        <v/>
      </c>
      <c r="EM605" s="599" t="str">
        <f ca="1">IF($EI605="","",IF(EL605&lt;&gt;"Liq","",VLOOKUP(EI605,Invoer!$F$15:$AU$1999,4,FALSE)))</f>
        <v/>
      </c>
      <c r="EN605" s="599" t="str">
        <f ca="1">IF($EI605="","",VLOOKUP(EI605,Invoer!$F$15:$AU$1999,6,FALSE))</f>
        <v/>
      </c>
      <c r="EO605" s="599" t="str">
        <f ca="1">IF(EI605="","",VLOOKUP(EI605,Invoer!$F$15:$AU$1999,9,FALSE))</f>
        <v/>
      </c>
      <c r="EP605" s="599" t="str">
        <f ca="1">IF(EI605="","",VLOOKUP(EI605,Invoer!$F$15:$AU$1999,10,FALSE))</f>
        <v/>
      </c>
      <c r="EQ605" s="599" t="str">
        <f ca="1">IF(EI605="","",VLOOKUP(EI605,Invoer!$F$15:$AU$1999,11,FALSE))</f>
        <v/>
      </c>
      <c r="ER605" s="662" t="str">
        <f ca="1">IF(EI605="","",VLOOKUP(EI605,Invoer!CQ:CS,3,FALSE))</f>
        <v/>
      </c>
      <c r="ES605" s="662" t="str">
        <f t="shared" ca="1" si="295"/>
        <v/>
      </c>
      <c r="ET605" s="513" t="str">
        <f t="shared" ca="1" si="296"/>
        <v/>
      </c>
      <c r="EU605" s="112" t="str">
        <f t="shared" ca="1" si="297"/>
        <v/>
      </c>
      <c r="EV605" s="83" t="s">
        <v>160</v>
      </c>
      <c r="EW605" s="682" t="str">
        <f t="shared" ca="1" si="298"/>
        <v/>
      </c>
      <c r="EX605" s="662" t="str">
        <f t="shared" ca="1" si="299"/>
        <v/>
      </c>
      <c r="EY605"/>
      <c r="EZ605" s="56" t="e">
        <f t="shared" ca="1" si="307"/>
        <v>#VALUE!</v>
      </c>
      <c r="FA605" s="56" t="e">
        <f t="shared" ca="1" si="308"/>
        <v>#VALUE!</v>
      </c>
      <c r="FE605"/>
      <c r="FI605"/>
      <c r="FJ605"/>
    </row>
    <row r="606" spans="29:166" ht="12" customHeight="1" x14ac:dyDescent="0.2">
      <c r="AC606" s="435" t="str">
        <f>IF($AC$7&lt;3,Invoer!DR611,IF($AC$7=3,Invoer!BT611,"x"))</f>
        <v>x</v>
      </c>
      <c r="AD606" s="599" t="str">
        <f t="shared" si="300"/>
        <v/>
      </c>
      <c r="AE606" s="673" t="str">
        <f>IF($AD606="","",VLOOKUP(AD606,Invoer!$F$15:$AU$1999,2,FALSE))</f>
        <v/>
      </c>
      <c r="AF606" s="599" t="str">
        <f t="shared" si="301"/>
        <v/>
      </c>
      <c r="AG606" s="599" t="str">
        <f>IF($AD606="","",VLOOKUP(AD606,Invoer!$F$15:$AU$1999,3,FALSE))</f>
        <v/>
      </c>
      <c r="AH606" s="599" t="str">
        <f>IF($AD606="","",IF(AG606&lt;&gt;"Liq","",VLOOKUP(AD606,Invoer!$F$15:$AU$1999,4,FALSE)))</f>
        <v/>
      </c>
      <c r="AI606" s="677" t="str">
        <f>IF($AD606="","",VLOOKUP(AD606,Invoer!$F$15:$AU$1999,5,FALSE))</f>
        <v/>
      </c>
      <c r="AJ606" s="599" t="str">
        <f>IF($AD606="","",VLOOKUP(AD606,Invoer!$F$15:$AU$1999,6,FALSE))</f>
        <v/>
      </c>
      <c r="AK606" s="599" t="str">
        <f>IF($AD606="","",VLOOKUP(AD606,Invoer!$F$15:$AU$1999,9,FALSE))</f>
        <v/>
      </c>
      <c r="AL606" s="599" t="str">
        <f>IF($AD606="","",VLOOKUP(AD606,Invoer!$F$15:$AU$1999,10,FALSE))</f>
        <v/>
      </c>
      <c r="AM606" s="599" t="str">
        <f>IF($AD606="","",VLOOKUP(AD606,Invoer!$F$15:$BB$1999,14,FALSE))</f>
        <v/>
      </c>
      <c r="AN606" s="599" t="str">
        <f>IF($AD606="","",VLOOKUP(AD606,Invoer!$F$15:$AU$1999,11,FALSE))</f>
        <v/>
      </c>
      <c r="AO606" s="662" t="str">
        <f>IF($AD606="","",VLOOKUP(AD606,Invoer!$F$15:$AU$1999,15,FALSE))</f>
        <v/>
      </c>
      <c r="AP606" s="599" t="str">
        <f>IF($AD606="","",VLOOKUP(AD606,Invoer!$F$15:$AU$1999,19,FALSE))</f>
        <v/>
      </c>
      <c r="AQ606" s="662" t="str">
        <f>IF($AD606="","",VLOOKUP(AD606,Invoer!$F$15:$AU$1999,24,FALSE))</f>
        <v/>
      </c>
      <c r="AR606" s="662" t="str">
        <f>IF($AD606="","",VLOOKUP(AD606,Invoer!$F$15:$AU$1999,17,FALSE))</f>
        <v/>
      </c>
      <c r="AS606" s="678" t="str">
        <f t="shared" si="309"/>
        <v/>
      </c>
      <c r="AT606" s="676" t="str">
        <f t="shared" si="289"/>
        <v/>
      </c>
      <c r="AU606" s="77" t="e">
        <f t="shared" si="290"/>
        <v>#VALUE!</v>
      </c>
      <c r="AW606" s="57"/>
      <c r="AX606" s="57"/>
      <c r="BA606" s="83" t="e">
        <f ca="1">Invoer!DW611</f>
        <v>#N/A</v>
      </c>
      <c r="BB606" s="599" t="str">
        <f t="shared" ca="1" si="302"/>
        <v/>
      </c>
      <c r="BC606" s="673" t="str">
        <f ca="1">IF($BB606="","",VLOOKUP(BB606,Invoer!$F$15:$AU$1999,2,FALSE))</f>
        <v/>
      </c>
      <c r="BD606" s="599" t="str">
        <f t="shared" ca="1" si="303"/>
        <v/>
      </c>
      <c r="BE606" s="599" t="str">
        <f ca="1">IF($BB606="","",VLOOKUP(BB606,Invoer!$F$15:$AU$1999,5,FALSE))</f>
        <v/>
      </c>
      <c r="BF606" s="599" t="str">
        <f ca="1">IF($BB606="","",VLOOKUP(BB606,Invoer!$F$15:$AU$1999,6,FALSE))</f>
        <v/>
      </c>
      <c r="BG606" s="599" t="str">
        <f ca="1">IF($BB606="","",VLOOKUP(BB606,Invoer!$F$15:$AU$1999,9,FALSE))</f>
        <v/>
      </c>
      <c r="BH606" s="599" t="str">
        <f ca="1">IF($BB606="","",VLOOKUP(BB606,Invoer!$F$15:$AU$1999,10,FALSE))</f>
        <v/>
      </c>
      <c r="BI606" s="599" t="str">
        <f ca="1">IF($BB606="","",VLOOKUP(BB606,Invoer!$F$15:$BB$1999,14,FALSE))</f>
        <v/>
      </c>
      <c r="BJ606" s="599" t="str">
        <f ca="1">IF($BB606="","",VLOOKUP(BB606,Invoer!$F$15:$AU$1999,11,FALSE))</f>
        <v/>
      </c>
      <c r="BK606" s="662" t="str">
        <f t="shared" ca="1" si="304"/>
        <v/>
      </c>
      <c r="BL606" s="662" t="str">
        <f t="shared" ca="1" si="305"/>
        <v/>
      </c>
      <c r="BM606" s="679" t="str">
        <f t="shared" ca="1" si="306"/>
        <v/>
      </c>
      <c r="BN606" s="662" t="str">
        <f t="shared" ca="1" si="312"/>
        <v/>
      </c>
      <c r="BO606" s="662" t="str">
        <f ca="1">IF($BB606="","",VLOOKUP(BB606,Invoer!$F$15:$AU$1999,15,FALSE))</f>
        <v/>
      </c>
      <c r="BP606" s="662" t="str">
        <f ca="1">IF($BB606="","",VLOOKUP(BB606,Invoer!$F$15:$AU$1999,24,FALSE))</f>
        <v/>
      </c>
      <c r="BQ606" s="662" t="str">
        <f ca="1">IF($BB606="","",VLOOKUP(BB606,Invoer!$F$15:$AU$1999,17,FALSE))</f>
        <v/>
      </c>
      <c r="BS606" s="73" t="e">
        <f t="shared" ca="1" si="310"/>
        <v>#VALUE!</v>
      </c>
      <c r="BT606" s="57" t="str">
        <f t="shared" ca="1" si="311"/>
        <v/>
      </c>
      <c r="DO606" s="61" t="e">
        <f ca="1">IF($DN$4&lt;3,Invoer!EB611,Invoer!EA611)</f>
        <v>#N/A</v>
      </c>
      <c r="DP606" s="599" t="str">
        <f t="shared" ca="1" si="291"/>
        <v/>
      </c>
      <c r="DQ606" s="673" t="str">
        <f ca="1">IF($DP606="","",VLOOKUP(DP606,Invoer!$F$15:$AU$1999,2,FALSE))</f>
        <v/>
      </c>
      <c r="DR606" s="599" t="str">
        <f t="shared" ca="1" si="292"/>
        <v/>
      </c>
      <c r="DS606" s="599" t="str">
        <f ca="1">IF($DP606="","",VLOOKUP(DP606,Invoer!$F$15:$AU$1999,3,FALSE))</f>
        <v/>
      </c>
      <c r="DT606" s="599" t="str">
        <f ca="1">IF($DP606="","",IF(DS606&lt;&gt;"Liq","",VLOOKUP(DP606,Invoer!$F$15:$AU$1999,4,FALSE)))</f>
        <v/>
      </c>
      <c r="DU606" s="599" t="str">
        <f ca="1">IF($DP606="","",VLOOKUP(DP606,Invoer!$F$15:$AU$1999,5,FALSE))</f>
        <v/>
      </c>
      <c r="DV606" s="599" t="str">
        <f ca="1">IF($DP606="","",VLOOKUP(DP606,Invoer!$F$15:$AU$1999,6,FALSE))</f>
        <v/>
      </c>
      <c r="DW606" s="599" t="str">
        <f ca="1">IF($DP606="","",VLOOKUP(DP606,Invoer!$F$15:$AU$1999,9,FALSE))</f>
        <v/>
      </c>
      <c r="DX606" s="599" t="str">
        <f ca="1">IF($DP606="","",VLOOKUP(DP606,Invoer!$F$15:$AU$1999,10,FALSE))</f>
        <v/>
      </c>
      <c r="DY606" s="595" t="str">
        <f ca="1">IF($DP606="","",VLOOKUP(DP606,Invoer!$F$15:$AU$1999,11,FALSE))</f>
        <v/>
      </c>
      <c r="DZ606" s="662" t="str">
        <f ca="1">IF($DP606="","",IF($DN$4&gt;2,"",VLOOKUP(DP606,Invoer!CQ:CS,3,FALSE)))</f>
        <v/>
      </c>
      <c r="EA606" s="541" t="str">
        <f ca="1">IF($DP606="","",IF(ISERROR(DQ606),0,IF($DN$4&lt;3,"",VLOOKUP(DP606,Invoer!$F$15:$AU$1999,15,FALSE))))</f>
        <v/>
      </c>
      <c r="EB606" s="595" t="str">
        <f ca="1">IF($DP606="","",IF($DN$4&lt;3,"",VLOOKUP(DP606,Invoer!$F$15:$AU$1999,19,FALSE)))</f>
        <v/>
      </c>
      <c r="EC606" s="541" t="str">
        <f ca="1">IF($DP606="","",IF(ISERROR(DQ606),0,IF($DN$4&lt;3,"",VLOOKUP(DP606,Invoer!$F$15:$AU$1999,24,FALSE))))</f>
        <v/>
      </c>
      <c r="ED606" s="541" t="str">
        <f ca="1">IF($DP606="","",IF(ISERROR(DQ606),0,IF($DN$4&lt;3,"",VLOOKUP(DP606,Invoer!$F$15:$AU$1999,17,FALSE))))</f>
        <v/>
      </c>
      <c r="EH606" s="89" t="e">
        <f ca="1">Invoer!CP611</f>
        <v>#N/A</v>
      </c>
      <c r="EI606" s="599" t="str">
        <f t="shared" ca="1" si="293"/>
        <v/>
      </c>
      <c r="EJ606" s="673" t="str">
        <f ca="1">IF(EI606="","",VLOOKUP(EI606,Invoer!$F$15:$AU$1999,2,FALSE))</f>
        <v/>
      </c>
      <c r="EK606" s="599" t="str">
        <f t="shared" ca="1" si="294"/>
        <v/>
      </c>
      <c r="EL606" s="599" t="str">
        <f ca="1">IF($EI606="","",VLOOKUP(EI606,Invoer!$F$15:$AU$1999,3,FALSE))</f>
        <v/>
      </c>
      <c r="EM606" s="599" t="str">
        <f ca="1">IF($EI606="","",IF(EL606&lt;&gt;"Liq","",VLOOKUP(EI606,Invoer!$F$15:$AU$1999,4,FALSE)))</f>
        <v/>
      </c>
      <c r="EN606" s="599" t="str">
        <f ca="1">IF($EI606="","",VLOOKUP(EI606,Invoer!$F$15:$AU$1999,6,FALSE))</f>
        <v/>
      </c>
      <c r="EO606" s="599" t="str">
        <f ca="1">IF(EI606="","",VLOOKUP(EI606,Invoer!$F$15:$AU$1999,9,FALSE))</f>
        <v/>
      </c>
      <c r="EP606" s="599" t="str">
        <f ca="1">IF(EI606="","",VLOOKUP(EI606,Invoer!$F$15:$AU$1999,10,FALSE))</f>
        <v/>
      </c>
      <c r="EQ606" s="599" t="str">
        <f ca="1">IF(EI606="","",VLOOKUP(EI606,Invoer!$F$15:$AU$1999,11,FALSE))</f>
        <v/>
      </c>
      <c r="ER606" s="662" t="str">
        <f ca="1">IF(EI606="","",VLOOKUP(EI606,Invoer!CQ:CS,3,FALSE))</f>
        <v/>
      </c>
      <c r="ES606" s="662" t="str">
        <f t="shared" ca="1" si="295"/>
        <v/>
      </c>
      <c r="ET606" s="513" t="str">
        <f t="shared" ca="1" si="296"/>
        <v/>
      </c>
      <c r="EU606" s="112" t="str">
        <f t="shared" ca="1" si="297"/>
        <v/>
      </c>
      <c r="EV606" s="83" t="s">
        <v>160</v>
      </c>
      <c r="EW606" s="682" t="str">
        <f t="shared" ca="1" si="298"/>
        <v/>
      </c>
      <c r="EX606" s="662" t="str">
        <f t="shared" ca="1" si="299"/>
        <v/>
      </c>
      <c r="EY606"/>
      <c r="EZ606" s="56" t="e">
        <f t="shared" ca="1" si="307"/>
        <v>#VALUE!</v>
      </c>
      <c r="FA606" s="56" t="e">
        <f t="shared" ca="1" si="308"/>
        <v>#VALUE!</v>
      </c>
      <c r="FE606"/>
      <c r="FI606"/>
      <c r="FJ606"/>
    </row>
    <row r="607" spans="29:166" ht="12" customHeight="1" x14ac:dyDescent="0.2">
      <c r="AC607" s="435" t="str">
        <f>IF($AC$7&lt;3,Invoer!DR612,IF($AC$7=3,Invoer!BT612,"x"))</f>
        <v>x</v>
      </c>
      <c r="AD607" s="599" t="str">
        <f t="shared" si="300"/>
        <v/>
      </c>
      <c r="AE607" s="673" t="str">
        <f>IF($AD607="","",VLOOKUP(AD607,Invoer!$F$15:$AU$1999,2,FALSE))</f>
        <v/>
      </c>
      <c r="AF607" s="599" t="str">
        <f t="shared" si="301"/>
        <v/>
      </c>
      <c r="AG607" s="599" t="str">
        <f>IF($AD607="","",VLOOKUP(AD607,Invoer!$F$15:$AU$1999,3,FALSE))</f>
        <v/>
      </c>
      <c r="AH607" s="599" t="str">
        <f>IF($AD607="","",IF(AG607&lt;&gt;"Liq","",VLOOKUP(AD607,Invoer!$F$15:$AU$1999,4,FALSE)))</f>
        <v/>
      </c>
      <c r="AI607" s="677" t="str">
        <f>IF($AD607="","",VLOOKUP(AD607,Invoer!$F$15:$AU$1999,5,FALSE))</f>
        <v/>
      </c>
      <c r="AJ607" s="599" t="str">
        <f>IF($AD607="","",VLOOKUP(AD607,Invoer!$F$15:$AU$1999,6,FALSE))</f>
        <v/>
      </c>
      <c r="AK607" s="599" t="str">
        <f>IF($AD607="","",VLOOKUP(AD607,Invoer!$F$15:$AU$1999,9,FALSE))</f>
        <v/>
      </c>
      <c r="AL607" s="599" t="str">
        <f>IF($AD607="","",VLOOKUP(AD607,Invoer!$F$15:$AU$1999,10,FALSE))</f>
        <v/>
      </c>
      <c r="AM607" s="599" t="str">
        <f>IF($AD607="","",VLOOKUP(AD607,Invoer!$F$15:$BB$1999,14,FALSE))</f>
        <v/>
      </c>
      <c r="AN607" s="599" t="str">
        <f>IF($AD607="","",VLOOKUP(AD607,Invoer!$F$15:$AU$1999,11,FALSE))</f>
        <v/>
      </c>
      <c r="AO607" s="662" t="str">
        <f>IF($AD607="","",VLOOKUP(AD607,Invoer!$F$15:$AU$1999,15,FALSE))</f>
        <v/>
      </c>
      <c r="AP607" s="599" t="str">
        <f>IF($AD607="","",VLOOKUP(AD607,Invoer!$F$15:$AU$1999,19,FALSE))</f>
        <v/>
      </c>
      <c r="AQ607" s="662" t="str">
        <f>IF($AD607="","",VLOOKUP(AD607,Invoer!$F$15:$AU$1999,24,FALSE))</f>
        <v/>
      </c>
      <c r="AR607" s="662" t="str">
        <f>IF($AD607="","",VLOOKUP(AD607,Invoer!$F$15:$AU$1999,17,FALSE))</f>
        <v/>
      </c>
      <c r="AS607" s="678" t="str">
        <f t="shared" si="309"/>
        <v/>
      </c>
      <c r="AT607" s="676" t="str">
        <f t="shared" si="289"/>
        <v/>
      </c>
      <c r="AU607" s="77" t="e">
        <f t="shared" si="290"/>
        <v>#VALUE!</v>
      </c>
      <c r="AW607" s="57"/>
      <c r="AX607" s="57"/>
      <c r="BA607" s="83" t="e">
        <f ca="1">Invoer!DW612</f>
        <v>#N/A</v>
      </c>
      <c r="BB607" s="599" t="str">
        <f t="shared" ca="1" si="302"/>
        <v/>
      </c>
      <c r="BC607" s="673" t="str">
        <f ca="1">IF($BB607="","",VLOOKUP(BB607,Invoer!$F$15:$AU$1999,2,FALSE))</f>
        <v/>
      </c>
      <c r="BD607" s="599" t="str">
        <f t="shared" ca="1" si="303"/>
        <v/>
      </c>
      <c r="BE607" s="599" t="str">
        <f ca="1">IF($BB607="","",VLOOKUP(BB607,Invoer!$F$15:$AU$1999,5,FALSE))</f>
        <v/>
      </c>
      <c r="BF607" s="599" t="str">
        <f ca="1">IF($BB607="","",VLOOKUP(BB607,Invoer!$F$15:$AU$1999,6,FALSE))</f>
        <v/>
      </c>
      <c r="BG607" s="599" t="str">
        <f ca="1">IF($BB607="","",VLOOKUP(BB607,Invoer!$F$15:$AU$1999,9,FALSE))</f>
        <v/>
      </c>
      <c r="BH607" s="599" t="str">
        <f ca="1">IF($BB607="","",VLOOKUP(BB607,Invoer!$F$15:$AU$1999,10,FALSE))</f>
        <v/>
      </c>
      <c r="BI607" s="599" t="str">
        <f ca="1">IF($BB607="","",VLOOKUP(BB607,Invoer!$F$15:$BB$1999,14,FALSE))</f>
        <v/>
      </c>
      <c r="BJ607" s="599" t="str">
        <f ca="1">IF($BB607="","",VLOOKUP(BB607,Invoer!$F$15:$AU$1999,11,FALSE))</f>
        <v/>
      </c>
      <c r="BK607" s="662" t="str">
        <f t="shared" ca="1" si="304"/>
        <v/>
      </c>
      <c r="BL607" s="662" t="str">
        <f t="shared" ca="1" si="305"/>
        <v/>
      </c>
      <c r="BM607" s="679" t="str">
        <f t="shared" ca="1" si="306"/>
        <v/>
      </c>
      <c r="BN607" s="662" t="str">
        <f t="shared" ca="1" si="312"/>
        <v/>
      </c>
      <c r="BO607" s="662" t="str">
        <f ca="1">IF($BB607="","",VLOOKUP(BB607,Invoer!$F$15:$AU$1999,15,FALSE))</f>
        <v/>
      </c>
      <c r="BP607" s="662" t="str">
        <f ca="1">IF($BB607="","",VLOOKUP(BB607,Invoer!$F$15:$AU$1999,24,FALSE))</f>
        <v/>
      </c>
      <c r="BQ607" s="662" t="str">
        <f ca="1">IF($BB607="","",VLOOKUP(BB607,Invoer!$F$15:$AU$1999,17,FALSE))</f>
        <v/>
      </c>
      <c r="BS607" s="73" t="e">
        <f t="shared" ca="1" si="310"/>
        <v>#VALUE!</v>
      </c>
      <c r="BT607" s="57" t="str">
        <f t="shared" ca="1" si="311"/>
        <v/>
      </c>
      <c r="DO607" s="61" t="e">
        <f ca="1">IF($DN$4&lt;3,Invoer!EB612,Invoer!EA612)</f>
        <v>#N/A</v>
      </c>
      <c r="DP607" s="599" t="str">
        <f t="shared" ca="1" si="291"/>
        <v/>
      </c>
      <c r="DQ607" s="673" t="str">
        <f ca="1">IF($DP607="","",VLOOKUP(DP607,Invoer!$F$15:$AU$1999,2,FALSE))</f>
        <v/>
      </c>
      <c r="DR607" s="599" t="str">
        <f t="shared" ca="1" si="292"/>
        <v/>
      </c>
      <c r="DS607" s="599" t="str">
        <f ca="1">IF($DP607="","",VLOOKUP(DP607,Invoer!$F$15:$AU$1999,3,FALSE))</f>
        <v/>
      </c>
      <c r="DT607" s="599" t="str">
        <f ca="1">IF($DP607="","",IF(DS607&lt;&gt;"Liq","",VLOOKUP(DP607,Invoer!$F$15:$AU$1999,4,FALSE)))</f>
        <v/>
      </c>
      <c r="DU607" s="599" t="str">
        <f ca="1">IF($DP607="","",VLOOKUP(DP607,Invoer!$F$15:$AU$1999,5,FALSE))</f>
        <v/>
      </c>
      <c r="DV607" s="599" t="str">
        <f ca="1">IF($DP607="","",VLOOKUP(DP607,Invoer!$F$15:$AU$1999,6,FALSE))</f>
        <v/>
      </c>
      <c r="DW607" s="599" t="str">
        <f ca="1">IF($DP607="","",VLOOKUP(DP607,Invoer!$F$15:$AU$1999,9,FALSE))</f>
        <v/>
      </c>
      <c r="DX607" s="599" t="str">
        <f ca="1">IF($DP607="","",VLOOKUP(DP607,Invoer!$F$15:$AU$1999,10,FALSE))</f>
        <v/>
      </c>
      <c r="DY607" s="595" t="str">
        <f ca="1">IF($DP607="","",VLOOKUP(DP607,Invoer!$F$15:$AU$1999,11,FALSE))</f>
        <v/>
      </c>
      <c r="DZ607" s="662" t="str">
        <f ca="1">IF($DP607="","",IF($DN$4&gt;2,"",VLOOKUP(DP607,Invoer!CQ:CS,3,FALSE)))</f>
        <v/>
      </c>
      <c r="EA607" s="541" t="str">
        <f ca="1">IF($DP607="","",IF(ISERROR(DQ607),0,IF($DN$4&lt;3,"",VLOOKUP(DP607,Invoer!$F$15:$AU$1999,15,FALSE))))</f>
        <v/>
      </c>
      <c r="EB607" s="595" t="str">
        <f ca="1">IF($DP607="","",IF($DN$4&lt;3,"",VLOOKUP(DP607,Invoer!$F$15:$AU$1999,19,FALSE)))</f>
        <v/>
      </c>
      <c r="EC607" s="541" t="str">
        <f ca="1">IF($DP607="","",IF(ISERROR(DQ607),0,IF($DN$4&lt;3,"",VLOOKUP(DP607,Invoer!$F$15:$AU$1999,24,FALSE))))</f>
        <v/>
      </c>
      <c r="ED607" s="541" t="str">
        <f ca="1">IF($DP607="","",IF(ISERROR(DQ607),0,IF($DN$4&lt;3,"",VLOOKUP(DP607,Invoer!$F$15:$AU$1999,17,FALSE))))</f>
        <v/>
      </c>
      <c r="EH607" s="89" t="e">
        <f ca="1">Invoer!CP612</f>
        <v>#N/A</v>
      </c>
      <c r="EI607" s="599" t="str">
        <f t="shared" ca="1" si="293"/>
        <v/>
      </c>
      <c r="EJ607" s="673" t="str">
        <f ca="1">IF(EI607="","",VLOOKUP(EI607,Invoer!$F$15:$AU$1999,2,FALSE))</f>
        <v/>
      </c>
      <c r="EK607" s="599" t="str">
        <f t="shared" ca="1" si="294"/>
        <v/>
      </c>
      <c r="EL607" s="599" t="str">
        <f ca="1">IF($EI607="","",VLOOKUP(EI607,Invoer!$F$15:$AU$1999,3,FALSE))</f>
        <v/>
      </c>
      <c r="EM607" s="599" t="str">
        <f ca="1">IF($EI607="","",IF(EL607&lt;&gt;"Liq","",VLOOKUP(EI607,Invoer!$F$15:$AU$1999,4,FALSE)))</f>
        <v/>
      </c>
      <c r="EN607" s="599" t="str">
        <f ca="1">IF($EI607="","",VLOOKUP(EI607,Invoer!$F$15:$AU$1999,6,FALSE))</f>
        <v/>
      </c>
      <c r="EO607" s="599" t="str">
        <f ca="1">IF(EI607="","",VLOOKUP(EI607,Invoer!$F$15:$AU$1999,9,FALSE))</f>
        <v/>
      </c>
      <c r="EP607" s="599" t="str">
        <f ca="1">IF(EI607="","",VLOOKUP(EI607,Invoer!$F$15:$AU$1999,10,FALSE))</f>
        <v/>
      </c>
      <c r="EQ607" s="599" t="str">
        <f ca="1">IF(EI607="","",VLOOKUP(EI607,Invoer!$F$15:$AU$1999,11,FALSE))</f>
        <v/>
      </c>
      <c r="ER607" s="662" t="str">
        <f ca="1">IF(EI607="","",VLOOKUP(EI607,Invoer!CQ:CS,3,FALSE))</f>
        <v/>
      </c>
      <c r="ES607" s="662" t="str">
        <f t="shared" ca="1" si="295"/>
        <v/>
      </c>
      <c r="ET607" s="513" t="str">
        <f t="shared" ca="1" si="296"/>
        <v/>
      </c>
      <c r="EU607" s="112" t="str">
        <f t="shared" ca="1" si="297"/>
        <v/>
      </c>
      <c r="EV607" s="83" t="s">
        <v>160</v>
      </c>
      <c r="EW607" s="682" t="str">
        <f t="shared" ca="1" si="298"/>
        <v/>
      </c>
      <c r="EX607" s="662" t="str">
        <f t="shared" ca="1" si="299"/>
        <v/>
      </c>
      <c r="EY607"/>
      <c r="EZ607" s="56" t="e">
        <f t="shared" ca="1" si="307"/>
        <v>#VALUE!</v>
      </c>
      <c r="FA607" s="56" t="e">
        <f t="shared" ca="1" si="308"/>
        <v>#VALUE!</v>
      </c>
      <c r="FE607"/>
      <c r="FI607"/>
      <c r="FJ607"/>
    </row>
    <row r="608" spans="29:166" ht="12" customHeight="1" x14ac:dyDescent="0.2">
      <c r="AC608" s="435" t="str">
        <f>IF($AC$7&lt;3,Invoer!DR613,IF($AC$7=3,Invoer!BT613,"x"))</f>
        <v>x</v>
      </c>
      <c r="AD608" s="599" t="str">
        <f t="shared" si="300"/>
        <v/>
      </c>
      <c r="AE608" s="673" t="str">
        <f>IF($AD608="","",VLOOKUP(AD608,Invoer!$F$15:$AU$1999,2,FALSE))</f>
        <v/>
      </c>
      <c r="AF608" s="599" t="str">
        <f t="shared" si="301"/>
        <v/>
      </c>
      <c r="AG608" s="599" t="str">
        <f>IF($AD608="","",VLOOKUP(AD608,Invoer!$F$15:$AU$1999,3,FALSE))</f>
        <v/>
      </c>
      <c r="AH608" s="599" t="str">
        <f>IF($AD608="","",IF(AG608&lt;&gt;"Liq","",VLOOKUP(AD608,Invoer!$F$15:$AU$1999,4,FALSE)))</f>
        <v/>
      </c>
      <c r="AI608" s="677" t="str">
        <f>IF($AD608="","",VLOOKUP(AD608,Invoer!$F$15:$AU$1999,5,FALSE))</f>
        <v/>
      </c>
      <c r="AJ608" s="599" t="str">
        <f>IF($AD608="","",VLOOKUP(AD608,Invoer!$F$15:$AU$1999,6,FALSE))</f>
        <v/>
      </c>
      <c r="AK608" s="599" t="str">
        <f>IF($AD608="","",VLOOKUP(AD608,Invoer!$F$15:$AU$1999,9,FALSE))</f>
        <v/>
      </c>
      <c r="AL608" s="599" t="str">
        <f>IF($AD608="","",VLOOKUP(AD608,Invoer!$F$15:$AU$1999,10,FALSE))</f>
        <v/>
      </c>
      <c r="AM608" s="599" t="str">
        <f>IF($AD608="","",VLOOKUP(AD608,Invoer!$F$15:$BB$1999,14,FALSE))</f>
        <v/>
      </c>
      <c r="AN608" s="599" t="str">
        <f>IF($AD608="","",VLOOKUP(AD608,Invoer!$F$15:$AU$1999,11,FALSE))</f>
        <v/>
      </c>
      <c r="AO608" s="662" t="str">
        <f>IF($AD608="","",VLOOKUP(AD608,Invoer!$F$15:$AU$1999,15,FALSE))</f>
        <v/>
      </c>
      <c r="AP608" s="599" t="str">
        <f>IF($AD608="","",VLOOKUP(AD608,Invoer!$F$15:$AU$1999,19,FALSE))</f>
        <v/>
      </c>
      <c r="AQ608" s="662" t="str">
        <f>IF($AD608="","",VLOOKUP(AD608,Invoer!$F$15:$AU$1999,24,FALSE))</f>
        <v/>
      </c>
      <c r="AR608" s="662" t="str">
        <f>IF($AD608="","",VLOOKUP(AD608,Invoer!$F$15:$AU$1999,17,FALSE))</f>
        <v/>
      </c>
      <c r="AS608" s="678" t="str">
        <f t="shared" si="309"/>
        <v/>
      </c>
      <c r="AT608" s="676" t="str">
        <f t="shared" si="289"/>
        <v/>
      </c>
      <c r="AU608" s="77" t="e">
        <f t="shared" si="290"/>
        <v>#VALUE!</v>
      </c>
      <c r="AW608" s="57"/>
      <c r="AX608" s="57"/>
      <c r="BA608" s="83" t="e">
        <f ca="1">Invoer!DW613</f>
        <v>#N/A</v>
      </c>
      <c r="BB608" s="599" t="str">
        <f t="shared" ca="1" si="302"/>
        <v/>
      </c>
      <c r="BC608" s="673" t="str">
        <f ca="1">IF($BB608="","",VLOOKUP(BB608,Invoer!$F$15:$AU$1999,2,FALSE))</f>
        <v/>
      </c>
      <c r="BD608" s="599" t="str">
        <f t="shared" ca="1" si="303"/>
        <v/>
      </c>
      <c r="BE608" s="599" t="str">
        <f ca="1">IF($BB608="","",VLOOKUP(BB608,Invoer!$F$15:$AU$1999,5,FALSE))</f>
        <v/>
      </c>
      <c r="BF608" s="599" t="str">
        <f ca="1">IF($BB608="","",VLOOKUP(BB608,Invoer!$F$15:$AU$1999,6,FALSE))</f>
        <v/>
      </c>
      <c r="BG608" s="599" t="str">
        <f ca="1">IF($BB608="","",VLOOKUP(BB608,Invoer!$F$15:$AU$1999,9,FALSE))</f>
        <v/>
      </c>
      <c r="BH608" s="599" t="str">
        <f ca="1">IF($BB608="","",VLOOKUP(BB608,Invoer!$F$15:$AU$1999,10,FALSE))</f>
        <v/>
      </c>
      <c r="BI608" s="599" t="str">
        <f ca="1">IF($BB608="","",VLOOKUP(BB608,Invoer!$F$15:$BB$1999,14,FALSE))</f>
        <v/>
      </c>
      <c r="BJ608" s="599" t="str">
        <f ca="1">IF($BB608="","",VLOOKUP(BB608,Invoer!$F$15:$AU$1999,11,FALSE))</f>
        <v/>
      </c>
      <c r="BK608" s="662" t="str">
        <f t="shared" ca="1" si="304"/>
        <v/>
      </c>
      <c r="BL608" s="662" t="str">
        <f t="shared" ca="1" si="305"/>
        <v/>
      </c>
      <c r="BM608" s="679" t="str">
        <f t="shared" ca="1" si="306"/>
        <v/>
      </c>
      <c r="BN608" s="662" t="str">
        <f t="shared" ca="1" si="312"/>
        <v/>
      </c>
      <c r="BO608" s="662" t="str">
        <f ca="1">IF($BB608="","",VLOOKUP(BB608,Invoer!$F$15:$AU$1999,15,FALSE))</f>
        <v/>
      </c>
      <c r="BP608" s="662" t="str">
        <f ca="1">IF($BB608="","",VLOOKUP(BB608,Invoer!$F$15:$AU$1999,24,FALSE))</f>
        <v/>
      </c>
      <c r="BQ608" s="662" t="str">
        <f ca="1">IF($BB608="","",VLOOKUP(BB608,Invoer!$F$15:$AU$1999,17,FALSE))</f>
        <v/>
      </c>
      <c r="BS608" s="73" t="e">
        <f t="shared" ca="1" si="310"/>
        <v>#VALUE!</v>
      </c>
      <c r="BT608" s="57" t="str">
        <f t="shared" ca="1" si="311"/>
        <v/>
      </c>
      <c r="DO608" s="61" t="e">
        <f ca="1">IF($DN$4&lt;3,Invoer!EB613,Invoer!EA613)</f>
        <v>#N/A</v>
      </c>
      <c r="DP608" s="599" t="str">
        <f t="shared" ca="1" si="291"/>
        <v/>
      </c>
      <c r="DQ608" s="673" t="str">
        <f ca="1">IF($DP608="","",VLOOKUP(DP608,Invoer!$F$15:$AU$1999,2,FALSE))</f>
        <v/>
      </c>
      <c r="DR608" s="599" t="str">
        <f t="shared" ca="1" si="292"/>
        <v/>
      </c>
      <c r="DS608" s="599" t="str">
        <f ca="1">IF($DP608="","",VLOOKUP(DP608,Invoer!$F$15:$AU$1999,3,FALSE))</f>
        <v/>
      </c>
      <c r="DT608" s="599" t="str">
        <f ca="1">IF($DP608="","",IF(DS608&lt;&gt;"Liq","",VLOOKUP(DP608,Invoer!$F$15:$AU$1999,4,FALSE)))</f>
        <v/>
      </c>
      <c r="DU608" s="599" t="str">
        <f ca="1">IF($DP608="","",VLOOKUP(DP608,Invoer!$F$15:$AU$1999,5,FALSE))</f>
        <v/>
      </c>
      <c r="DV608" s="599" t="str">
        <f ca="1">IF($DP608="","",VLOOKUP(DP608,Invoer!$F$15:$AU$1999,6,FALSE))</f>
        <v/>
      </c>
      <c r="DW608" s="599" t="str">
        <f ca="1">IF($DP608="","",VLOOKUP(DP608,Invoer!$F$15:$AU$1999,9,FALSE))</f>
        <v/>
      </c>
      <c r="DX608" s="599" t="str">
        <f ca="1">IF($DP608="","",VLOOKUP(DP608,Invoer!$F$15:$AU$1999,10,FALSE))</f>
        <v/>
      </c>
      <c r="DY608" s="595" t="str">
        <f ca="1">IF($DP608="","",VLOOKUP(DP608,Invoer!$F$15:$AU$1999,11,FALSE))</f>
        <v/>
      </c>
      <c r="DZ608" s="662" t="str">
        <f ca="1">IF($DP608="","",IF($DN$4&gt;2,"",VLOOKUP(DP608,Invoer!CQ:CS,3,FALSE)))</f>
        <v/>
      </c>
      <c r="EA608" s="541" t="str">
        <f ca="1">IF($DP608="","",IF(ISERROR(DQ608),0,IF($DN$4&lt;3,"",VLOOKUP(DP608,Invoer!$F$15:$AU$1999,15,FALSE))))</f>
        <v/>
      </c>
      <c r="EB608" s="595" t="str">
        <f ca="1">IF($DP608="","",IF($DN$4&lt;3,"",VLOOKUP(DP608,Invoer!$F$15:$AU$1999,19,FALSE)))</f>
        <v/>
      </c>
      <c r="EC608" s="541" t="str">
        <f ca="1">IF($DP608="","",IF(ISERROR(DQ608),0,IF($DN$4&lt;3,"",VLOOKUP(DP608,Invoer!$F$15:$AU$1999,24,FALSE))))</f>
        <v/>
      </c>
      <c r="ED608" s="541" t="str">
        <f ca="1">IF($DP608="","",IF(ISERROR(DQ608),0,IF($DN$4&lt;3,"",VLOOKUP(DP608,Invoer!$F$15:$AU$1999,17,FALSE))))</f>
        <v/>
      </c>
      <c r="EH608" s="89" t="e">
        <f ca="1">Invoer!CP613</f>
        <v>#N/A</v>
      </c>
      <c r="EI608" s="599" t="str">
        <f t="shared" ca="1" si="293"/>
        <v/>
      </c>
      <c r="EJ608" s="673" t="str">
        <f ca="1">IF(EI608="","",VLOOKUP(EI608,Invoer!$F$15:$AU$1999,2,FALSE))</f>
        <v/>
      </c>
      <c r="EK608" s="599" t="str">
        <f t="shared" ca="1" si="294"/>
        <v/>
      </c>
      <c r="EL608" s="599" t="str">
        <f ca="1">IF($EI608="","",VLOOKUP(EI608,Invoer!$F$15:$AU$1999,3,FALSE))</f>
        <v/>
      </c>
      <c r="EM608" s="599" t="str">
        <f ca="1">IF($EI608="","",IF(EL608&lt;&gt;"Liq","",VLOOKUP(EI608,Invoer!$F$15:$AU$1999,4,FALSE)))</f>
        <v/>
      </c>
      <c r="EN608" s="599" t="str">
        <f ca="1">IF($EI608="","",VLOOKUP(EI608,Invoer!$F$15:$AU$1999,6,FALSE))</f>
        <v/>
      </c>
      <c r="EO608" s="599" t="str">
        <f ca="1">IF(EI608="","",VLOOKUP(EI608,Invoer!$F$15:$AU$1999,9,FALSE))</f>
        <v/>
      </c>
      <c r="EP608" s="599" t="str">
        <f ca="1">IF(EI608="","",VLOOKUP(EI608,Invoer!$F$15:$AU$1999,10,FALSE))</f>
        <v/>
      </c>
      <c r="EQ608" s="599" t="str">
        <f ca="1">IF(EI608="","",VLOOKUP(EI608,Invoer!$F$15:$AU$1999,11,FALSE))</f>
        <v/>
      </c>
      <c r="ER608" s="662" t="str">
        <f ca="1">IF(EI608="","",VLOOKUP(EI608,Invoer!CQ:CS,3,FALSE))</f>
        <v/>
      </c>
      <c r="ES608" s="662" t="str">
        <f t="shared" ca="1" si="295"/>
        <v/>
      </c>
      <c r="ET608" s="513" t="str">
        <f t="shared" ca="1" si="296"/>
        <v/>
      </c>
      <c r="EU608" s="112" t="str">
        <f t="shared" ca="1" si="297"/>
        <v/>
      </c>
      <c r="EV608" s="83" t="s">
        <v>160</v>
      </c>
      <c r="EW608" s="682" t="str">
        <f t="shared" ca="1" si="298"/>
        <v/>
      </c>
      <c r="EX608" s="662" t="str">
        <f t="shared" ca="1" si="299"/>
        <v/>
      </c>
      <c r="EY608"/>
      <c r="EZ608" s="56" t="e">
        <f t="shared" ca="1" si="307"/>
        <v>#VALUE!</v>
      </c>
      <c r="FA608" s="56" t="e">
        <f t="shared" ca="1" si="308"/>
        <v>#VALUE!</v>
      </c>
      <c r="FE608"/>
      <c r="FI608"/>
      <c r="FJ608"/>
    </row>
    <row r="609" spans="29:166" ht="12" customHeight="1" x14ac:dyDescent="0.2">
      <c r="AC609" s="435" t="str">
        <f>IF($AC$7&lt;3,Invoer!DR614,IF($AC$7=3,Invoer!BT614,"x"))</f>
        <v>x</v>
      </c>
      <c r="AD609" s="599" t="str">
        <f t="shared" si="300"/>
        <v/>
      </c>
      <c r="AE609" s="673" t="str">
        <f>IF($AD609="","",VLOOKUP(AD609,Invoer!$F$15:$AU$1999,2,FALSE))</f>
        <v/>
      </c>
      <c r="AF609" s="599" t="str">
        <f t="shared" si="301"/>
        <v/>
      </c>
      <c r="AG609" s="599" t="str">
        <f>IF($AD609="","",VLOOKUP(AD609,Invoer!$F$15:$AU$1999,3,FALSE))</f>
        <v/>
      </c>
      <c r="AH609" s="599" t="str">
        <f>IF($AD609="","",IF(AG609&lt;&gt;"Liq","",VLOOKUP(AD609,Invoer!$F$15:$AU$1999,4,FALSE)))</f>
        <v/>
      </c>
      <c r="AI609" s="677" t="str">
        <f>IF($AD609="","",VLOOKUP(AD609,Invoer!$F$15:$AU$1999,5,FALSE))</f>
        <v/>
      </c>
      <c r="AJ609" s="599" t="str">
        <f>IF($AD609="","",VLOOKUP(AD609,Invoer!$F$15:$AU$1999,6,FALSE))</f>
        <v/>
      </c>
      <c r="AK609" s="599" t="str">
        <f>IF($AD609="","",VLOOKUP(AD609,Invoer!$F$15:$AU$1999,9,FALSE))</f>
        <v/>
      </c>
      <c r="AL609" s="599" t="str">
        <f>IF($AD609="","",VLOOKUP(AD609,Invoer!$F$15:$AU$1999,10,FALSE))</f>
        <v/>
      </c>
      <c r="AM609" s="599" t="str">
        <f>IF($AD609="","",VLOOKUP(AD609,Invoer!$F$15:$BB$1999,14,FALSE))</f>
        <v/>
      </c>
      <c r="AN609" s="599" t="str">
        <f>IF($AD609="","",VLOOKUP(AD609,Invoer!$F$15:$AU$1999,11,FALSE))</f>
        <v/>
      </c>
      <c r="AO609" s="662" t="str">
        <f>IF($AD609="","",VLOOKUP(AD609,Invoer!$F$15:$AU$1999,15,FALSE))</f>
        <v/>
      </c>
      <c r="AP609" s="599" t="str">
        <f>IF($AD609="","",VLOOKUP(AD609,Invoer!$F$15:$AU$1999,19,FALSE))</f>
        <v/>
      </c>
      <c r="AQ609" s="662" t="str">
        <f>IF($AD609="","",VLOOKUP(AD609,Invoer!$F$15:$AU$1999,24,FALSE))</f>
        <v/>
      </c>
      <c r="AR609" s="662" t="str">
        <f>IF($AD609="","",VLOOKUP(AD609,Invoer!$F$15:$AU$1999,17,FALSE))</f>
        <v/>
      </c>
      <c r="AS609" s="678" t="str">
        <f t="shared" si="309"/>
        <v/>
      </c>
      <c r="AT609" s="676" t="str">
        <f t="shared" si="289"/>
        <v/>
      </c>
      <c r="AU609" s="77" t="e">
        <f t="shared" si="290"/>
        <v>#VALUE!</v>
      </c>
      <c r="AW609" s="57"/>
      <c r="AX609" s="57"/>
      <c r="BA609" s="83" t="e">
        <f ca="1">Invoer!DW614</f>
        <v>#N/A</v>
      </c>
      <c r="BB609" s="599" t="str">
        <f t="shared" ca="1" si="302"/>
        <v/>
      </c>
      <c r="BC609" s="673" t="str">
        <f ca="1">IF($BB609="","",VLOOKUP(BB609,Invoer!$F$15:$AU$1999,2,FALSE))</f>
        <v/>
      </c>
      <c r="BD609" s="599" t="str">
        <f t="shared" ca="1" si="303"/>
        <v/>
      </c>
      <c r="BE609" s="599" t="str">
        <f ca="1">IF($BB609="","",VLOOKUP(BB609,Invoer!$F$15:$AU$1999,5,FALSE))</f>
        <v/>
      </c>
      <c r="BF609" s="599" t="str">
        <f ca="1">IF($BB609="","",VLOOKUP(BB609,Invoer!$F$15:$AU$1999,6,FALSE))</f>
        <v/>
      </c>
      <c r="BG609" s="599" t="str">
        <f ca="1">IF($BB609="","",VLOOKUP(BB609,Invoer!$F$15:$AU$1999,9,FALSE))</f>
        <v/>
      </c>
      <c r="BH609" s="599" t="str">
        <f ca="1">IF($BB609="","",VLOOKUP(BB609,Invoer!$F$15:$AU$1999,10,FALSE))</f>
        <v/>
      </c>
      <c r="BI609" s="599" t="str">
        <f ca="1">IF($BB609="","",VLOOKUP(BB609,Invoer!$F$15:$BB$1999,14,FALSE))</f>
        <v/>
      </c>
      <c r="BJ609" s="599" t="str">
        <f ca="1">IF($BB609="","",VLOOKUP(BB609,Invoer!$F$15:$AU$1999,11,FALSE))</f>
        <v/>
      </c>
      <c r="BK609" s="662" t="str">
        <f t="shared" ca="1" si="304"/>
        <v/>
      </c>
      <c r="BL609" s="662" t="str">
        <f t="shared" ca="1" si="305"/>
        <v/>
      </c>
      <c r="BM609" s="679" t="str">
        <f t="shared" ca="1" si="306"/>
        <v/>
      </c>
      <c r="BN609" s="662" t="str">
        <f t="shared" ca="1" si="312"/>
        <v/>
      </c>
      <c r="BO609" s="662" t="str">
        <f ca="1">IF($BB609="","",VLOOKUP(BB609,Invoer!$F$15:$AU$1999,15,FALSE))</f>
        <v/>
      </c>
      <c r="BP609" s="662" t="str">
        <f ca="1">IF($BB609="","",VLOOKUP(BB609,Invoer!$F$15:$AU$1999,24,FALSE))</f>
        <v/>
      </c>
      <c r="BQ609" s="662" t="str">
        <f ca="1">IF($BB609="","",VLOOKUP(BB609,Invoer!$F$15:$AU$1999,17,FALSE))</f>
        <v/>
      </c>
      <c r="BS609" s="73" t="e">
        <f t="shared" ca="1" si="310"/>
        <v>#VALUE!</v>
      </c>
      <c r="BT609" s="57" t="str">
        <f t="shared" ca="1" si="311"/>
        <v/>
      </c>
      <c r="DO609" s="61" t="e">
        <f ca="1">IF($DN$4&lt;3,Invoer!EB614,Invoer!EA614)</f>
        <v>#N/A</v>
      </c>
      <c r="DP609" s="599" t="str">
        <f t="shared" ca="1" si="291"/>
        <v/>
      </c>
      <c r="DQ609" s="673" t="str">
        <f ca="1">IF($DP609="","",VLOOKUP(DP609,Invoer!$F$15:$AU$1999,2,FALSE))</f>
        <v/>
      </c>
      <c r="DR609" s="599" t="str">
        <f t="shared" ca="1" si="292"/>
        <v/>
      </c>
      <c r="DS609" s="599" t="str">
        <f ca="1">IF($DP609="","",VLOOKUP(DP609,Invoer!$F$15:$AU$1999,3,FALSE))</f>
        <v/>
      </c>
      <c r="DT609" s="599" t="str">
        <f ca="1">IF($DP609="","",IF(DS609&lt;&gt;"Liq","",VLOOKUP(DP609,Invoer!$F$15:$AU$1999,4,FALSE)))</f>
        <v/>
      </c>
      <c r="DU609" s="599" t="str">
        <f ca="1">IF($DP609="","",VLOOKUP(DP609,Invoer!$F$15:$AU$1999,5,FALSE))</f>
        <v/>
      </c>
      <c r="DV609" s="599" t="str">
        <f ca="1">IF($DP609="","",VLOOKUP(DP609,Invoer!$F$15:$AU$1999,6,FALSE))</f>
        <v/>
      </c>
      <c r="DW609" s="599" t="str">
        <f ca="1">IF($DP609="","",VLOOKUP(DP609,Invoer!$F$15:$AU$1999,9,FALSE))</f>
        <v/>
      </c>
      <c r="DX609" s="599" t="str">
        <f ca="1">IF($DP609="","",VLOOKUP(DP609,Invoer!$F$15:$AU$1999,10,FALSE))</f>
        <v/>
      </c>
      <c r="DY609" s="595" t="str">
        <f ca="1">IF($DP609="","",VLOOKUP(DP609,Invoer!$F$15:$AU$1999,11,FALSE))</f>
        <v/>
      </c>
      <c r="DZ609" s="662" t="str">
        <f ca="1">IF($DP609="","",IF($DN$4&gt;2,"",VLOOKUP(DP609,Invoer!CQ:CS,3,FALSE)))</f>
        <v/>
      </c>
      <c r="EA609" s="541" t="str">
        <f ca="1">IF($DP609="","",IF(ISERROR(DQ609),0,IF($DN$4&lt;3,"",VLOOKUP(DP609,Invoer!$F$15:$AU$1999,15,FALSE))))</f>
        <v/>
      </c>
      <c r="EB609" s="595" t="str">
        <f ca="1">IF($DP609="","",IF($DN$4&lt;3,"",VLOOKUP(DP609,Invoer!$F$15:$AU$1999,19,FALSE)))</f>
        <v/>
      </c>
      <c r="EC609" s="541" t="str">
        <f ca="1">IF($DP609="","",IF(ISERROR(DQ609),0,IF($DN$4&lt;3,"",VLOOKUP(DP609,Invoer!$F$15:$AU$1999,24,FALSE))))</f>
        <v/>
      </c>
      <c r="ED609" s="541" t="str">
        <f ca="1">IF($DP609="","",IF(ISERROR(DQ609),0,IF($DN$4&lt;3,"",VLOOKUP(DP609,Invoer!$F$15:$AU$1999,17,FALSE))))</f>
        <v/>
      </c>
      <c r="EH609" s="89" t="e">
        <f ca="1">Invoer!CP614</f>
        <v>#N/A</v>
      </c>
      <c r="EI609" s="599" t="str">
        <f t="shared" ca="1" si="293"/>
        <v/>
      </c>
      <c r="EJ609" s="673" t="str">
        <f ca="1">IF(EI609="","",VLOOKUP(EI609,Invoer!$F$15:$AU$1999,2,FALSE))</f>
        <v/>
      </c>
      <c r="EK609" s="599" t="str">
        <f t="shared" ca="1" si="294"/>
        <v/>
      </c>
      <c r="EL609" s="599" t="str">
        <f ca="1">IF($EI609="","",VLOOKUP(EI609,Invoer!$F$15:$AU$1999,3,FALSE))</f>
        <v/>
      </c>
      <c r="EM609" s="599" t="str">
        <f ca="1">IF($EI609="","",IF(EL609&lt;&gt;"Liq","",VLOOKUP(EI609,Invoer!$F$15:$AU$1999,4,FALSE)))</f>
        <v/>
      </c>
      <c r="EN609" s="599" t="str">
        <f ca="1">IF($EI609="","",VLOOKUP(EI609,Invoer!$F$15:$AU$1999,6,FALSE))</f>
        <v/>
      </c>
      <c r="EO609" s="599" t="str">
        <f ca="1">IF(EI609="","",VLOOKUP(EI609,Invoer!$F$15:$AU$1999,9,FALSE))</f>
        <v/>
      </c>
      <c r="EP609" s="599" t="str">
        <f ca="1">IF(EI609="","",VLOOKUP(EI609,Invoer!$F$15:$AU$1999,10,FALSE))</f>
        <v/>
      </c>
      <c r="EQ609" s="599" t="str">
        <f ca="1">IF(EI609="","",VLOOKUP(EI609,Invoer!$F$15:$AU$1999,11,FALSE))</f>
        <v/>
      </c>
      <c r="ER609" s="662" t="str">
        <f ca="1">IF(EI609="","",VLOOKUP(EI609,Invoer!CQ:CS,3,FALSE))</f>
        <v/>
      </c>
      <c r="ES609" s="662" t="str">
        <f t="shared" ca="1" si="295"/>
        <v/>
      </c>
      <c r="ET609" s="513" t="str">
        <f t="shared" ca="1" si="296"/>
        <v/>
      </c>
      <c r="EU609" s="112" t="str">
        <f t="shared" ca="1" si="297"/>
        <v/>
      </c>
      <c r="EV609" s="83" t="s">
        <v>160</v>
      </c>
      <c r="EW609" s="682" t="str">
        <f t="shared" ca="1" si="298"/>
        <v/>
      </c>
      <c r="EX609" s="662" t="str">
        <f t="shared" ca="1" si="299"/>
        <v/>
      </c>
      <c r="EY609"/>
      <c r="EZ609" s="56" t="e">
        <f t="shared" ca="1" si="307"/>
        <v>#VALUE!</v>
      </c>
      <c r="FA609" s="56" t="e">
        <f t="shared" ca="1" si="308"/>
        <v>#VALUE!</v>
      </c>
      <c r="FE609"/>
      <c r="FI609"/>
      <c r="FJ609"/>
    </row>
    <row r="610" spans="29:166" ht="12" customHeight="1" x14ac:dyDescent="0.2">
      <c r="AC610" s="435" t="str">
        <f>IF($AC$7&lt;3,Invoer!DR615,IF($AC$7=3,Invoer!BT615,"x"))</f>
        <v>x</v>
      </c>
      <c r="AD610" s="599" t="str">
        <f t="shared" si="300"/>
        <v/>
      </c>
      <c r="AE610" s="673" t="str">
        <f>IF($AD610="","",VLOOKUP(AD610,Invoer!$F$15:$AU$1999,2,FALSE))</f>
        <v/>
      </c>
      <c r="AF610" s="599" t="str">
        <f t="shared" si="301"/>
        <v/>
      </c>
      <c r="AG610" s="599" t="str">
        <f>IF($AD610="","",VLOOKUP(AD610,Invoer!$F$15:$AU$1999,3,FALSE))</f>
        <v/>
      </c>
      <c r="AH610" s="599" t="str">
        <f>IF($AD610="","",IF(AG610&lt;&gt;"Liq","",VLOOKUP(AD610,Invoer!$F$15:$AU$1999,4,FALSE)))</f>
        <v/>
      </c>
      <c r="AI610" s="677" t="str">
        <f>IF($AD610="","",VLOOKUP(AD610,Invoer!$F$15:$AU$1999,5,FALSE))</f>
        <v/>
      </c>
      <c r="AJ610" s="599" t="str">
        <f>IF($AD610="","",VLOOKUP(AD610,Invoer!$F$15:$AU$1999,6,FALSE))</f>
        <v/>
      </c>
      <c r="AK610" s="599" t="str">
        <f>IF($AD610="","",VLOOKUP(AD610,Invoer!$F$15:$AU$1999,9,FALSE))</f>
        <v/>
      </c>
      <c r="AL610" s="599" t="str">
        <f>IF($AD610="","",VLOOKUP(AD610,Invoer!$F$15:$AU$1999,10,FALSE))</f>
        <v/>
      </c>
      <c r="AM610" s="599" t="str">
        <f>IF($AD610="","",VLOOKUP(AD610,Invoer!$F$15:$BB$1999,14,FALSE))</f>
        <v/>
      </c>
      <c r="AN610" s="599" t="str">
        <f>IF($AD610="","",VLOOKUP(AD610,Invoer!$F$15:$AU$1999,11,FALSE))</f>
        <v/>
      </c>
      <c r="AO610" s="662" t="str">
        <f>IF($AD610="","",VLOOKUP(AD610,Invoer!$F$15:$AU$1999,15,FALSE))</f>
        <v/>
      </c>
      <c r="AP610" s="599" t="str">
        <f>IF($AD610="","",VLOOKUP(AD610,Invoer!$F$15:$AU$1999,19,FALSE))</f>
        <v/>
      </c>
      <c r="AQ610" s="662" t="str">
        <f>IF($AD610="","",VLOOKUP(AD610,Invoer!$F$15:$AU$1999,24,FALSE))</f>
        <v/>
      </c>
      <c r="AR610" s="662" t="str">
        <f>IF($AD610="","",VLOOKUP(AD610,Invoer!$F$15:$AU$1999,17,FALSE))</f>
        <v/>
      </c>
      <c r="AS610" s="678" t="str">
        <f t="shared" si="309"/>
        <v/>
      </c>
      <c r="AT610" s="676" t="str">
        <f t="shared" si="289"/>
        <v/>
      </c>
      <c r="AU610" s="77" t="e">
        <f t="shared" si="290"/>
        <v>#VALUE!</v>
      </c>
      <c r="AW610" s="57"/>
      <c r="AX610" s="57"/>
      <c r="BA610" s="83" t="e">
        <f ca="1">Invoer!DW615</f>
        <v>#N/A</v>
      </c>
      <c r="BB610" s="599" t="str">
        <f t="shared" ca="1" si="302"/>
        <v/>
      </c>
      <c r="BC610" s="673" t="str">
        <f ca="1">IF($BB610="","",VLOOKUP(BB610,Invoer!$F$15:$AU$1999,2,FALSE))</f>
        <v/>
      </c>
      <c r="BD610" s="599" t="str">
        <f t="shared" ca="1" si="303"/>
        <v/>
      </c>
      <c r="BE610" s="599" t="str">
        <f ca="1">IF($BB610="","",VLOOKUP(BB610,Invoer!$F$15:$AU$1999,5,FALSE))</f>
        <v/>
      </c>
      <c r="BF610" s="599" t="str">
        <f ca="1">IF($BB610="","",VLOOKUP(BB610,Invoer!$F$15:$AU$1999,6,FALSE))</f>
        <v/>
      </c>
      <c r="BG610" s="599" t="str">
        <f ca="1">IF($BB610="","",VLOOKUP(BB610,Invoer!$F$15:$AU$1999,9,FALSE))</f>
        <v/>
      </c>
      <c r="BH610" s="599" t="str">
        <f ca="1">IF($BB610="","",VLOOKUP(BB610,Invoer!$F$15:$AU$1999,10,FALSE))</f>
        <v/>
      </c>
      <c r="BI610" s="599" t="str">
        <f ca="1">IF($BB610="","",VLOOKUP(BB610,Invoer!$F$15:$BB$1999,14,FALSE))</f>
        <v/>
      </c>
      <c r="BJ610" s="599" t="str">
        <f ca="1">IF($BB610="","",VLOOKUP(BB610,Invoer!$F$15:$AU$1999,11,FALSE))</f>
        <v/>
      </c>
      <c r="BK610" s="662" t="str">
        <f t="shared" ca="1" si="304"/>
        <v/>
      </c>
      <c r="BL610" s="662" t="str">
        <f t="shared" ca="1" si="305"/>
        <v/>
      </c>
      <c r="BM610" s="679" t="str">
        <f t="shared" ca="1" si="306"/>
        <v/>
      </c>
      <c r="BN610" s="662" t="str">
        <f t="shared" ca="1" si="312"/>
        <v/>
      </c>
      <c r="BO610" s="662" t="str">
        <f ca="1">IF($BB610="","",VLOOKUP(BB610,Invoer!$F$15:$AU$1999,15,FALSE))</f>
        <v/>
      </c>
      <c r="BP610" s="662" t="str">
        <f ca="1">IF($BB610="","",VLOOKUP(BB610,Invoer!$F$15:$AU$1999,24,FALSE))</f>
        <v/>
      </c>
      <c r="BQ610" s="662" t="str">
        <f ca="1">IF($BB610="","",VLOOKUP(BB610,Invoer!$F$15:$AU$1999,17,FALSE))</f>
        <v/>
      </c>
      <c r="BS610" s="73" t="e">
        <f t="shared" ca="1" si="310"/>
        <v>#VALUE!</v>
      </c>
      <c r="BT610" s="57" t="str">
        <f t="shared" ca="1" si="311"/>
        <v/>
      </c>
      <c r="DO610" s="61" t="e">
        <f ca="1">IF($DN$4&lt;3,Invoer!EB615,Invoer!EA615)</f>
        <v>#N/A</v>
      </c>
      <c r="DP610" s="599" t="str">
        <f t="shared" ca="1" si="291"/>
        <v/>
      </c>
      <c r="DQ610" s="673" t="str">
        <f ca="1">IF($DP610="","",VLOOKUP(DP610,Invoer!$F$15:$AU$1999,2,FALSE))</f>
        <v/>
      </c>
      <c r="DR610" s="599" t="str">
        <f t="shared" ca="1" si="292"/>
        <v/>
      </c>
      <c r="DS610" s="599" t="str">
        <f ca="1">IF($DP610="","",VLOOKUP(DP610,Invoer!$F$15:$AU$1999,3,FALSE))</f>
        <v/>
      </c>
      <c r="DT610" s="599" t="str">
        <f ca="1">IF($DP610="","",IF(DS610&lt;&gt;"Liq","",VLOOKUP(DP610,Invoer!$F$15:$AU$1999,4,FALSE)))</f>
        <v/>
      </c>
      <c r="DU610" s="599" t="str">
        <f ca="1">IF($DP610="","",VLOOKUP(DP610,Invoer!$F$15:$AU$1999,5,FALSE))</f>
        <v/>
      </c>
      <c r="DV610" s="599" t="str">
        <f ca="1">IF($DP610="","",VLOOKUP(DP610,Invoer!$F$15:$AU$1999,6,FALSE))</f>
        <v/>
      </c>
      <c r="DW610" s="599" t="str">
        <f ca="1">IF($DP610="","",VLOOKUP(DP610,Invoer!$F$15:$AU$1999,9,FALSE))</f>
        <v/>
      </c>
      <c r="DX610" s="599" t="str">
        <f ca="1">IF($DP610="","",VLOOKUP(DP610,Invoer!$F$15:$AU$1999,10,FALSE))</f>
        <v/>
      </c>
      <c r="DY610" s="595" t="str">
        <f ca="1">IF($DP610="","",VLOOKUP(DP610,Invoer!$F$15:$AU$1999,11,FALSE))</f>
        <v/>
      </c>
      <c r="DZ610" s="662" t="str">
        <f ca="1">IF($DP610="","",IF($DN$4&gt;2,"",VLOOKUP(DP610,Invoer!CQ:CS,3,FALSE)))</f>
        <v/>
      </c>
      <c r="EA610" s="541" t="str">
        <f ca="1">IF($DP610="","",IF(ISERROR(DQ610),0,IF($DN$4&lt;3,"",VLOOKUP(DP610,Invoer!$F$15:$AU$1999,15,FALSE))))</f>
        <v/>
      </c>
      <c r="EB610" s="595" t="str">
        <f ca="1">IF($DP610="","",IF($DN$4&lt;3,"",VLOOKUP(DP610,Invoer!$F$15:$AU$1999,19,FALSE)))</f>
        <v/>
      </c>
      <c r="EC610" s="541" t="str">
        <f ca="1">IF($DP610="","",IF(ISERROR(DQ610),0,IF($DN$4&lt;3,"",VLOOKUP(DP610,Invoer!$F$15:$AU$1999,24,FALSE))))</f>
        <v/>
      </c>
      <c r="ED610" s="541" t="str">
        <f ca="1">IF($DP610="","",IF(ISERROR(DQ610),0,IF($DN$4&lt;3,"",VLOOKUP(DP610,Invoer!$F$15:$AU$1999,17,FALSE))))</f>
        <v/>
      </c>
      <c r="EH610" s="89" t="e">
        <f ca="1">Invoer!CP615</f>
        <v>#N/A</v>
      </c>
      <c r="EI610" s="599" t="str">
        <f t="shared" ca="1" si="293"/>
        <v/>
      </c>
      <c r="EJ610" s="673" t="str">
        <f ca="1">IF(EI610="","",VLOOKUP(EI610,Invoer!$F$15:$AU$1999,2,FALSE))</f>
        <v/>
      </c>
      <c r="EK610" s="599" t="str">
        <f t="shared" ca="1" si="294"/>
        <v/>
      </c>
      <c r="EL610" s="599" t="str">
        <f ca="1">IF($EI610="","",VLOOKUP(EI610,Invoer!$F$15:$AU$1999,3,FALSE))</f>
        <v/>
      </c>
      <c r="EM610" s="599" t="str">
        <f ca="1">IF($EI610="","",IF(EL610&lt;&gt;"Liq","",VLOOKUP(EI610,Invoer!$F$15:$AU$1999,4,FALSE)))</f>
        <v/>
      </c>
      <c r="EN610" s="599" t="str">
        <f ca="1">IF($EI610="","",VLOOKUP(EI610,Invoer!$F$15:$AU$1999,6,FALSE))</f>
        <v/>
      </c>
      <c r="EO610" s="599" t="str">
        <f ca="1">IF(EI610="","",VLOOKUP(EI610,Invoer!$F$15:$AU$1999,9,FALSE))</f>
        <v/>
      </c>
      <c r="EP610" s="599" t="str">
        <f ca="1">IF(EI610="","",VLOOKUP(EI610,Invoer!$F$15:$AU$1999,10,FALSE))</f>
        <v/>
      </c>
      <c r="EQ610" s="599" t="str">
        <f ca="1">IF(EI610="","",VLOOKUP(EI610,Invoer!$F$15:$AU$1999,11,FALSE))</f>
        <v/>
      </c>
      <c r="ER610" s="662" t="str">
        <f ca="1">IF(EI610="","",VLOOKUP(EI610,Invoer!CQ:CS,3,FALSE))</f>
        <v/>
      </c>
      <c r="ES610" s="662" t="str">
        <f t="shared" ca="1" si="295"/>
        <v/>
      </c>
      <c r="ET610" s="513" t="str">
        <f t="shared" ca="1" si="296"/>
        <v/>
      </c>
      <c r="EU610" s="112" t="str">
        <f t="shared" ca="1" si="297"/>
        <v/>
      </c>
      <c r="EV610" s="83" t="s">
        <v>160</v>
      </c>
      <c r="EW610" s="682" t="str">
        <f t="shared" ca="1" si="298"/>
        <v/>
      </c>
      <c r="EX610" s="662" t="str">
        <f t="shared" ca="1" si="299"/>
        <v/>
      </c>
      <c r="EY610"/>
      <c r="EZ610" s="56" t="e">
        <f t="shared" ca="1" si="307"/>
        <v>#VALUE!</v>
      </c>
      <c r="FA610" s="56" t="e">
        <f t="shared" ca="1" si="308"/>
        <v>#VALUE!</v>
      </c>
      <c r="FE610"/>
      <c r="FI610"/>
      <c r="FJ610"/>
    </row>
    <row r="611" spans="29:166" ht="12" customHeight="1" x14ac:dyDescent="0.2">
      <c r="AC611" s="435" t="str">
        <f>IF($AC$7&lt;3,Invoer!DR616,IF($AC$7=3,Invoer!BT616,"x"))</f>
        <v>x</v>
      </c>
      <c r="AD611" s="599" t="str">
        <f t="shared" si="300"/>
        <v/>
      </c>
      <c r="AE611" s="673" t="str">
        <f>IF($AD611="","",VLOOKUP(AD611,Invoer!$F$15:$AU$1999,2,FALSE))</f>
        <v/>
      </c>
      <c r="AF611" s="599" t="str">
        <f t="shared" si="301"/>
        <v/>
      </c>
      <c r="AG611" s="599" t="str">
        <f>IF($AD611="","",VLOOKUP(AD611,Invoer!$F$15:$AU$1999,3,FALSE))</f>
        <v/>
      </c>
      <c r="AH611" s="599" t="str">
        <f>IF($AD611="","",IF(AG611&lt;&gt;"Liq","",VLOOKUP(AD611,Invoer!$F$15:$AU$1999,4,FALSE)))</f>
        <v/>
      </c>
      <c r="AI611" s="677" t="str">
        <f>IF($AD611="","",VLOOKUP(AD611,Invoer!$F$15:$AU$1999,5,FALSE))</f>
        <v/>
      </c>
      <c r="AJ611" s="599" t="str">
        <f>IF($AD611="","",VLOOKUP(AD611,Invoer!$F$15:$AU$1999,6,FALSE))</f>
        <v/>
      </c>
      <c r="AK611" s="599" t="str">
        <f>IF($AD611="","",VLOOKUP(AD611,Invoer!$F$15:$AU$1999,9,FALSE))</f>
        <v/>
      </c>
      <c r="AL611" s="599" t="str">
        <f>IF($AD611="","",VLOOKUP(AD611,Invoer!$F$15:$AU$1999,10,FALSE))</f>
        <v/>
      </c>
      <c r="AM611" s="599" t="str">
        <f>IF($AD611="","",VLOOKUP(AD611,Invoer!$F$15:$BB$1999,14,FALSE))</f>
        <v/>
      </c>
      <c r="AN611" s="599" t="str">
        <f>IF($AD611="","",VLOOKUP(AD611,Invoer!$F$15:$AU$1999,11,FALSE))</f>
        <v/>
      </c>
      <c r="AO611" s="662" t="str">
        <f>IF($AD611="","",VLOOKUP(AD611,Invoer!$F$15:$AU$1999,15,FALSE))</f>
        <v/>
      </c>
      <c r="AP611" s="599" t="str">
        <f>IF($AD611="","",VLOOKUP(AD611,Invoer!$F$15:$AU$1999,19,FALSE))</f>
        <v/>
      </c>
      <c r="AQ611" s="662" t="str">
        <f>IF($AD611="","",VLOOKUP(AD611,Invoer!$F$15:$AU$1999,24,FALSE))</f>
        <v/>
      </c>
      <c r="AR611" s="662" t="str">
        <f>IF($AD611="","",VLOOKUP(AD611,Invoer!$F$15:$AU$1999,17,FALSE))</f>
        <v/>
      </c>
      <c r="AS611" s="678" t="str">
        <f t="shared" si="309"/>
        <v/>
      </c>
      <c r="AT611" s="676" t="str">
        <f t="shared" si="289"/>
        <v/>
      </c>
      <c r="AU611" s="77" t="e">
        <f t="shared" si="290"/>
        <v>#VALUE!</v>
      </c>
      <c r="AW611" s="57"/>
      <c r="AX611" s="57"/>
      <c r="BA611" s="83" t="e">
        <f ca="1">Invoer!DW616</f>
        <v>#N/A</v>
      </c>
      <c r="BB611" s="599" t="str">
        <f t="shared" ca="1" si="302"/>
        <v/>
      </c>
      <c r="BC611" s="673" t="str">
        <f ca="1">IF($BB611="","",VLOOKUP(BB611,Invoer!$F$15:$AU$1999,2,FALSE))</f>
        <v/>
      </c>
      <c r="BD611" s="599" t="str">
        <f t="shared" ca="1" si="303"/>
        <v/>
      </c>
      <c r="BE611" s="599" t="str">
        <f ca="1">IF($BB611="","",VLOOKUP(BB611,Invoer!$F$15:$AU$1999,5,FALSE))</f>
        <v/>
      </c>
      <c r="BF611" s="599" t="str">
        <f ca="1">IF($BB611="","",VLOOKUP(BB611,Invoer!$F$15:$AU$1999,6,FALSE))</f>
        <v/>
      </c>
      <c r="BG611" s="599" t="str">
        <f ca="1">IF($BB611="","",VLOOKUP(BB611,Invoer!$F$15:$AU$1999,9,FALSE))</f>
        <v/>
      </c>
      <c r="BH611" s="599" t="str">
        <f ca="1">IF($BB611="","",VLOOKUP(BB611,Invoer!$F$15:$AU$1999,10,FALSE))</f>
        <v/>
      </c>
      <c r="BI611" s="599" t="str">
        <f ca="1">IF($BB611="","",VLOOKUP(BB611,Invoer!$F$15:$BB$1999,14,FALSE))</f>
        <v/>
      </c>
      <c r="BJ611" s="599" t="str">
        <f ca="1">IF($BB611="","",VLOOKUP(BB611,Invoer!$F$15:$AU$1999,11,FALSE))</f>
        <v/>
      </c>
      <c r="BK611" s="662" t="str">
        <f t="shared" ca="1" si="304"/>
        <v/>
      </c>
      <c r="BL611" s="662" t="str">
        <f t="shared" ca="1" si="305"/>
        <v/>
      </c>
      <c r="BM611" s="679" t="str">
        <f t="shared" ca="1" si="306"/>
        <v/>
      </c>
      <c r="BN611" s="662" t="str">
        <f t="shared" ca="1" si="312"/>
        <v/>
      </c>
      <c r="BO611" s="662" t="str">
        <f ca="1">IF($BB611="","",VLOOKUP(BB611,Invoer!$F$15:$AU$1999,15,FALSE))</f>
        <v/>
      </c>
      <c r="BP611" s="662" t="str">
        <f ca="1">IF($BB611="","",VLOOKUP(BB611,Invoer!$F$15:$AU$1999,24,FALSE))</f>
        <v/>
      </c>
      <c r="BQ611" s="662" t="str">
        <f ca="1">IF($BB611="","",VLOOKUP(BB611,Invoer!$F$15:$AU$1999,17,FALSE))</f>
        <v/>
      </c>
      <c r="BS611" s="73" t="e">
        <f t="shared" ca="1" si="310"/>
        <v>#VALUE!</v>
      </c>
      <c r="BT611" s="57" t="str">
        <f t="shared" ca="1" si="311"/>
        <v/>
      </c>
      <c r="EH611" s="89"/>
      <c r="EY611"/>
      <c r="EZ611" s="56"/>
      <c r="FA611" s="56"/>
      <c r="FE611"/>
      <c r="FI611"/>
      <c r="FJ611"/>
    </row>
    <row r="612" spans="29:166" ht="12" customHeight="1" x14ac:dyDescent="0.2">
      <c r="AC612" s="435" t="str">
        <f>IF($AC$7&lt;3,Invoer!DR617,IF($AC$7=3,Invoer!BT617,"x"))</f>
        <v>x</v>
      </c>
      <c r="AD612" s="599" t="str">
        <f t="shared" si="300"/>
        <v/>
      </c>
      <c r="AE612" s="673" t="str">
        <f>IF($AD612="","",VLOOKUP(AD612,Invoer!$F$15:$AU$1999,2,FALSE))</f>
        <v/>
      </c>
      <c r="AF612" s="599" t="str">
        <f t="shared" si="301"/>
        <v/>
      </c>
      <c r="AG612" s="599" t="str">
        <f>IF($AD612="","",VLOOKUP(AD612,Invoer!$F$15:$AU$1999,3,FALSE))</f>
        <v/>
      </c>
      <c r="AH612" s="599" t="str">
        <f>IF($AD612="","",IF(AG612&lt;&gt;"Liq","",VLOOKUP(AD612,Invoer!$F$15:$AU$1999,4,FALSE)))</f>
        <v/>
      </c>
      <c r="AI612" s="677" t="str">
        <f>IF($AD612="","",VLOOKUP(AD612,Invoer!$F$15:$AU$1999,5,FALSE))</f>
        <v/>
      </c>
      <c r="AJ612" s="599" t="str">
        <f>IF($AD612="","",VLOOKUP(AD612,Invoer!$F$15:$AU$1999,6,FALSE))</f>
        <v/>
      </c>
      <c r="AK612" s="599" t="str">
        <f>IF($AD612="","",VLOOKUP(AD612,Invoer!$F$15:$AU$1999,9,FALSE))</f>
        <v/>
      </c>
      <c r="AL612" s="599" t="str">
        <f>IF($AD612="","",VLOOKUP(AD612,Invoer!$F$15:$AU$1999,10,FALSE))</f>
        <v/>
      </c>
      <c r="AM612" s="599" t="str">
        <f>IF($AD612="","",VLOOKUP(AD612,Invoer!$F$15:$BB$1999,14,FALSE))</f>
        <v/>
      </c>
      <c r="AN612" s="599" t="str">
        <f>IF($AD612="","",VLOOKUP(AD612,Invoer!$F$15:$AU$1999,11,FALSE))</f>
        <v/>
      </c>
      <c r="AO612" s="662" t="str">
        <f>IF($AD612="","",VLOOKUP(AD612,Invoer!$F$15:$AU$1999,15,FALSE))</f>
        <v/>
      </c>
      <c r="AP612" s="599" t="str">
        <f>IF($AD612="","",VLOOKUP(AD612,Invoer!$F$15:$AU$1999,19,FALSE))</f>
        <v/>
      </c>
      <c r="AQ612" s="662" t="str">
        <f>IF($AD612="","",VLOOKUP(AD612,Invoer!$F$15:$AU$1999,24,FALSE))</f>
        <v/>
      </c>
      <c r="AR612" s="662" t="str">
        <f>IF($AD612="","",VLOOKUP(AD612,Invoer!$F$15:$AU$1999,17,FALSE))</f>
        <v/>
      </c>
      <c r="AS612" s="678" t="str">
        <f t="shared" si="309"/>
        <v/>
      </c>
      <c r="AT612" s="676" t="str">
        <f t="shared" si="289"/>
        <v/>
      </c>
      <c r="AU612" s="77" t="e">
        <f t="shared" si="290"/>
        <v>#VALUE!</v>
      </c>
      <c r="AW612" s="57"/>
      <c r="AX612" s="57"/>
      <c r="BA612" s="83" t="e">
        <f ca="1">Invoer!DW617</f>
        <v>#N/A</v>
      </c>
      <c r="BB612" s="599" t="str">
        <f t="shared" ca="1" si="302"/>
        <v/>
      </c>
      <c r="BC612" s="673" t="str">
        <f ca="1">IF($BB612="","",VLOOKUP(BB612,Invoer!$F$15:$AU$1999,2,FALSE))</f>
        <v/>
      </c>
      <c r="BD612" s="599" t="str">
        <f t="shared" ca="1" si="303"/>
        <v/>
      </c>
      <c r="BE612" s="599" t="str">
        <f ca="1">IF($BB612="","",VLOOKUP(BB612,Invoer!$F$15:$AU$1999,5,FALSE))</f>
        <v/>
      </c>
      <c r="BF612" s="599" t="str">
        <f ca="1">IF($BB612="","",VLOOKUP(BB612,Invoer!$F$15:$AU$1999,6,FALSE))</f>
        <v/>
      </c>
      <c r="BG612" s="599" t="str">
        <f ca="1">IF($BB612="","",VLOOKUP(BB612,Invoer!$F$15:$AU$1999,9,FALSE))</f>
        <v/>
      </c>
      <c r="BH612" s="599" t="str">
        <f ca="1">IF($BB612="","",VLOOKUP(BB612,Invoer!$F$15:$AU$1999,10,FALSE))</f>
        <v/>
      </c>
      <c r="BI612" s="599" t="str">
        <f ca="1">IF($BB612="","",VLOOKUP(BB612,Invoer!$F$15:$BB$1999,14,FALSE))</f>
        <v/>
      </c>
      <c r="BJ612" s="599" t="str">
        <f ca="1">IF($BB612="","",VLOOKUP(BB612,Invoer!$F$15:$AU$1999,11,FALSE))</f>
        <v/>
      </c>
      <c r="BK612" s="662" t="str">
        <f t="shared" ca="1" si="304"/>
        <v/>
      </c>
      <c r="BL612" s="662" t="str">
        <f t="shared" ca="1" si="305"/>
        <v/>
      </c>
      <c r="BM612" s="679" t="str">
        <f t="shared" ca="1" si="306"/>
        <v/>
      </c>
      <c r="BN612" s="662" t="str">
        <f t="shared" ca="1" si="312"/>
        <v/>
      </c>
      <c r="BO612" s="662" t="str">
        <f ca="1">IF($BB612="","",VLOOKUP(BB612,Invoer!$F$15:$AU$1999,15,FALSE))</f>
        <v/>
      </c>
      <c r="BP612" s="662" t="str">
        <f ca="1">IF($BB612="","",VLOOKUP(BB612,Invoer!$F$15:$AU$1999,24,FALSE))</f>
        <v/>
      </c>
      <c r="BQ612" s="662" t="str">
        <f ca="1">IF($BB612="","",VLOOKUP(BB612,Invoer!$F$15:$AU$1999,17,FALSE))</f>
        <v/>
      </c>
      <c r="BS612" s="73" t="e">
        <f t="shared" ca="1" si="310"/>
        <v>#VALUE!</v>
      </c>
      <c r="BT612" s="57" t="str">
        <f t="shared" ca="1" si="311"/>
        <v/>
      </c>
      <c r="EH612" s="89"/>
      <c r="EY612"/>
      <c r="EZ612" s="56"/>
      <c r="FA612" s="56"/>
      <c r="FE612"/>
      <c r="FI612"/>
      <c r="FJ612"/>
    </row>
    <row r="613" spans="29:166" ht="12" customHeight="1" x14ac:dyDescent="0.2">
      <c r="AC613" s="435" t="str">
        <f>IF($AC$7&lt;3,Invoer!DR618,IF($AC$7=3,Invoer!BT618,"x"))</f>
        <v>x</v>
      </c>
      <c r="AD613" s="599" t="str">
        <f t="shared" si="300"/>
        <v/>
      </c>
      <c r="AE613" s="673" t="str">
        <f>IF($AD613="","",VLOOKUP(AD613,Invoer!$F$15:$AU$1999,2,FALSE))</f>
        <v/>
      </c>
      <c r="AF613" s="599" t="str">
        <f t="shared" si="301"/>
        <v/>
      </c>
      <c r="AG613" s="599" t="str">
        <f>IF($AD613="","",VLOOKUP(AD613,Invoer!$F$15:$AU$1999,3,FALSE))</f>
        <v/>
      </c>
      <c r="AH613" s="599" t="str">
        <f>IF($AD613="","",IF(AG613&lt;&gt;"Liq","",VLOOKUP(AD613,Invoer!$F$15:$AU$1999,4,FALSE)))</f>
        <v/>
      </c>
      <c r="AI613" s="677" t="str">
        <f>IF($AD613="","",VLOOKUP(AD613,Invoer!$F$15:$AU$1999,5,FALSE))</f>
        <v/>
      </c>
      <c r="AJ613" s="599" t="str">
        <f>IF($AD613="","",VLOOKUP(AD613,Invoer!$F$15:$AU$1999,6,FALSE))</f>
        <v/>
      </c>
      <c r="AK613" s="599" t="str">
        <f>IF($AD613="","",VLOOKUP(AD613,Invoer!$F$15:$AU$1999,9,FALSE))</f>
        <v/>
      </c>
      <c r="AL613" s="599" t="str">
        <f>IF($AD613="","",VLOOKUP(AD613,Invoer!$F$15:$AU$1999,10,FALSE))</f>
        <v/>
      </c>
      <c r="AM613" s="599" t="str">
        <f>IF($AD613="","",VLOOKUP(AD613,Invoer!$F$15:$BB$1999,14,FALSE))</f>
        <v/>
      </c>
      <c r="AN613" s="599" t="str">
        <f>IF($AD613="","",VLOOKUP(AD613,Invoer!$F$15:$AU$1999,11,FALSE))</f>
        <v/>
      </c>
      <c r="AO613" s="662" t="str">
        <f>IF($AD613="","",VLOOKUP(AD613,Invoer!$F$15:$AU$1999,15,FALSE))</f>
        <v/>
      </c>
      <c r="AP613" s="599" t="str">
        <f>IF($AD613="","",VLOOKUP(AD613,Invoer!$F$15:$AU$1999,19,FALSE))</f>
        <v/>
      </c>
      <c r="AQ613" s="662" t="str">
        <f>IF($AD613="","",VLOOKUP(AD613,Invoer!$F$15:$AU$1999,24,FALSE))</f>
        <v/>
      </c>
      <c r="AR613" s="662" t="str">
        <f>IF($AD613="","",VLOOKUP(AD613,Invoer!$F$15:$AU$1999,17,FALSE))</f>
        <v/>
      </c>
      <c r="AS613" s="678" t="str">
        <f t="shared" si="309"/>
        <v/>
      </c>
      <c r="AT613" s="676" t="str">
        <f t="shared" si="289"/>
        <v/>
      </c>
      <c r="AU613" s="77" t="e">
        <f t="shared" si="290"/>
        <v>#VALUE!</v>
      </c>
      <c r="AW613" s="57"/>
      <c r="AX613" s="57"/>
      <c r="BA613" s="83" t="e">
        <f ca="1">Invoer!DW618</f>
        <v>#N/A</v>
      </c>
      <c r="BB613" s="599" t="str">
        <f t="shared" ca="1" si="302"/>
        <v/>
      </c>
      <c r="BC613" s="673" t="str">
        <f ca="1">IF($BB613="","",VLOOKUP(BB613,Invoer!$F$15:$AU$1999,2,FALSE))</f>
        <v/>
      </c>
      <c r="BD613" s="599" t="str">
        <f t="shared" ca="1" si="303"/>
        <v/>
      </c>
      <c r="BE613" s="599" t="str">
        <f ca="1">IF($BB613="","",VLOOKUP(BB613,Invoer!$F$15:$AU$1999,5,FALSE))</f>
        <v/>
      </c>
      <c r="BF613" s="599" t="str">
        <f ca="1">IF($BB613="","",VLOOKUP(BB613,Invoer!$F$15:$AU$1999,6,FALSE))</f>
        <v/>
      </c>
      <c r="BG613" s="599" t="str">
        <f ca="1">IF($BB613="","",VLOOKUP(BB613,Invoer!$F$15:$AU$1999,9,FALSE))</f>
        <v/>
      </c>
      <c r="BH613" s="599" t="str">
        <f ca="1">IF($BB613="","",VLOOKUP(BB613,Invoer!$F$15:$AU$1999,10,FALSE))</f>
        <v/>
      </c>
      <c r="BI613" s="599" t="str">
        <f ca="1">IF($BB613="","",VLOOKUP(BB613,Invoer!$F$15:$BB$1999,14,FALSE))</f>
        <v/>
      </c>
      <c r="BJ613" s="599" t="str">
        <f ca="1">IF($BB613="","",VLOOKUP(BB613,Invoer!$F$15:$AU$1999,11,FALSE))</f>
        <v/>
      </c>
      <c r="BK613" s="662" t="str">
        <f t="shared" ca="1" si="304"/>
        <v/>
      </c>
      <c r="BL613" s="662" t="str">
        <f t="shared" ca="1" si="305"/>
        <v/>
      </c>
      <c r="BM613" s="679" t="str">
        <f t="shared" ca="1" si="306"/>
        <v/>
      </c>
      <c r="BN613" s="662" t="str">
        <f t="shared" ca="1" si="312"/>
        <v/>
      </c>
      <c r="BO613" s="662" t="str">
        <f ca="1">IF($BB613="","",VLOOKUP(BB613,Invoer!$F$15:$AU$1999,15,FALSE))</f>
        <v/>
      </c>
      <c r="BP613" s="662" t="str">
        <f ca="1">IF($BB613="","",VLOOKUP(BB613,Invoer!$F$15:$AU$1999,24,FALSE))</f>
        <v/>
      </c>
      <c r="BQ613" s="662" t="str">
        <f ca="1">IF($BB613="","",VLOOKUP(BB613,Invoer!$F$15:$AU$1999,17,FALSE))</f>
        <v/>
      </c>
      <c r="BS613" s="73" t="e">
        <f t="shared" ca="1" si="310"/>
        <v>#VALUE!</v>
      </c>
      <c r="BT613" s="57" t="str">
        <f t="shared" ca="1" si="311"/>
        <v/>
      </c>
      <c r="EH613" s="89"/>
      <c r="EY613"/>
      <c r="EZ613" s="56"/>
      <c r="FA613" s="56"/>
      <c r="FE613"/>
      <c r="FI613"/>
      <c r="FJ613"/>
    </row>
    <row r="614" spans="29:166" ht="12" customHeight="1" x14ac:dyDescent="0.2">
      <c r="AC614" s="435" t="str">
        <f>IF($AC$7&lt;3,Invoer!DR619,IF($AC$7=3,Invoer!BT619,"x"))</f>
        <v>x</v>
      </c>
      <c r="AD614" s="599" t="str">
        <f t="shared" si="300"/>
        <v/>
      </c>
      <c r="AE614" s="673" t="str">
        <f>IF($AD614="","",VLOOKUP(AD614,Invoer!$F$15:$AU$1999,2,FALSE))</f>
        <v/>
      </c>
      <c r="AF614" s="599" t="str">
        <f t="shared" si="301"/>
        <v/>
      </c>
      <c r="AG614" s="599" t="str">
        <f>IF($AD614="","",VLOOKUP(AD614,Invoer!$F$15:$AU$1999,3,FALSE))</f>
        <v/>
      </c>
      <c r="AH614" s="599" t="str">
        <f>IF($AD614="","",IF(AG614&lt;&gt;"Liq","",VLOOKUP(AD614,Invoer!$F$15:$AU$1999,4,FALSE)))</f>
        <v/>
      </c>
      <c r="AI614" s="677" t="str">
        <f>IF($AD614="","",VLOOKUP(AD614,Invoer!$F$15:$AU$1999,5,FALSE))</f>
        <v/>
      </c>
      <c r="AJ614" s="599" t="str">
        <f>IF($AD614="","",VLOOKUP(AD614,Invoer!$F$15:$AU$1999,6,FALSE))</f>
        <v/>
      </c>
      <c r="AK614" s="599" t="str">
        <f>IF($AD614="","",VLOOKUP(AD614,Invoer!$F$15:$AU$1999,9,FALSE))</f>
        <v/>
      </c>
      <c r="AL614" s="599" t="str">
        <f>IF($AD614="","",VLOOKUP(AD614,Invoer!$F$15:$AU$1999,10,FALSE))</f>
        <v/>
      </c>
      <c r="AM614" s="599" t="str">
        <f>IF($AD614="","",VLOOKUP(AD614,Invoer!$F$15:$BB$1999,14,FALSE))</f>
        <v/>
      </c>
      <c r="AN614" s="599" t="str">
        <f>IF($AD614="","",VLOOKUP(AD614,Invoer!$F$15:$AU$1999,11,FALSE))</f>
        <v/>
      </c>
      <c r="AO614" s="662" t="str">
        <f>IF($AD614="","",VLOOKUP(AD614,Invoer!$F$15:$AU$1999,15,FALSE))</f>
        <v/>
      </c>
      <c r="AP614" s="599" t="str">
        <f>IF($AD614="","",VLOOKUP(AD614,Invoer!$F$15:$AU$1999,19,FALSE))</f>
        <v/>
      </c>
      <c r="AQ614" s="662" t="str">
        <f>IF($AD614="","",VLOOKUP(AD614,Invoer!$F$15:$AU$1999,24,FALSE))</f>
        <v/>
      </c>
      <c r="AR614" s="662" t="str">
        <f>IF($AD614="","",VLOOKUP(AD614,Invoer!$F$15:$AU$1999,17,FALSE))</f>
        <v/>
      </c>
      <c r="AS614" s="678" t="str">
        <f t="shared" si="309"/>
        <v/>
      </c>
      <c r="AT614" s="676" t="str">
        <f t="shared" si="289"/>
        <v/>
      </c>
      <c r="AU614" s="77" t="e">
        <f t="shared" si="290"/>
        <v>#VALUE!</v>
      </c>
      <c r="AW614" s="57"/>
      <c r="AX614" s="57"/>
      <c r="BA614" s="83" t="e">
        <f ca="1">Invoer!DW619</f>
        <v>#N/A</v>
      </c>
      <c r="BB614" s="599" t="str">
        <f t="shared" ca="1" si="302"/>
        <v/>
      </c>
      <c r="BC614" s="673" t="str">
        <f ca="1">IF($BB614="","",VLOOKUP(BB614,Invoer!$F$15:$AU$1999,2,FALSE))</f>
        <v/>
      </c>
      <c r="BD614" s="599" t="str">
        <f t="shared" ca="1" si="303"/>
        <v/>
      </c>
      <c r="BE614" s="599" t="str">
        <f ca="1">IF($BB614="","",VLOOKUP(BB614,Invoer!$F$15:$AU$1999,5,FALSE))</f>
        <v/>
      </c>
      <c r="BF614" s="599" t="str">
        <f ca="1">IF($BB614="","",VLOOKUP(BB614,Invoer!$F$15:$AU$1999,6,FALSE))</f>
        <v/>
      </c>
      <c r="BG614" s="599" t="str">
        <f ca="1">IF($BB614="","",VLOOKUP(BB614,Invoer!$F$15:$AU$1999,9,FALSE))</f>
        <v/>
      </c>
      <c r="BH614" s="599" t="str">
        <f ca="1">IF($BB614="","",VLOOKUP(BB614,Invoer!$F$15:$AU$1999,10,FALSE))</f>
        <v/>
      </c>
      <c r="BI614" s="599" t="str">
        <f ca="1">IF($BB614="","",VLOOKUP(BB614,Invoer!$F$15:$BB$1999,14,FALSE))</f>
        <v/>
      </c>
      <c r="BJ614" s="599" t="str">
        <f ca="1">IF($BB614="","",VLOOKUP(BB614,Invoer!$F$15:$AU$1999,11,FALSE))</f>
        <v/>
      </c>
      <c r="BK614" s="662" t="str">
        <f t="shared" ca="1" si="304"/>
        <v/>
      </c>
      <c r="BL614" s="662" t="str">
        <f t="shared" ca="1" si="305"/>
        <v/>
      </c>
      <c r="BM614" s="679" t="str">
        <f t="shared" ca="1" si="306"/>
        <v/>
      </c>
      <c r="BN614" s="662" t="str">
        <f t="shared" ca="1" si="312"/>
        <v/>
      </c>
      <c r="BO614" s="662" t="str">
        <f ca="1">IF($BB614="","",VLOOKUP(BB614,Invoer!$F$15:$AU$1999,15,FALSE))</f>
        <v/>
      </c>
      <c r="BP614" s="662" t="str">
        <f ca="1">IF($BB614="","",VLOOKUP(BB614,Invoer!$F$15:$AU$1999,24,FALSE))</f>
        <v/>
      </c>
      <c r="BQ614" s="662" t="str">
        <f ca="1">IF($BB614="","",VLOOKUP(BB614,Invoer!$F$15:$AU$1999,17,FALSE))</f>
        <v/>
      </c>
      <c r="BS614" s="73" t="e">
        <f t="shared" ca="1" si="310"/>
        <v>#VALUE!</v>
      </c>
      <c r="BT614" s="57" t="str">
        <f t="shared" ca="1" si="311"/>
        <v/>
      </c>
      <c r="EH614" s="89"/>
      <c r="EY614"/>
      <c r="EZ614" s="56"/>
      <c r="FA614" s="56"/>
      <c r="FE614"/>
      <c r="FI614"/>
      <c r="FJ614"/>
    </row>
    <row r="615" spans="29:166" ht="12" customHeight="1" x14ac:dyDescent="0.2">
      <c r="AC615" s="435" t="str">
        <f>IF($AC$7&lt;3,Invoer!DR620,IF($AC$7=3,Invoer!BT620,"x"))</f>
        <v>x</v>
      </c>
      <c r="AD615" s="599" t="str">
        <f t="shared" si="300"/>
        <v/>
      </c>
      <c r="AE615" s="673" t="str">
        <f>IF($AD615="","",VLOOKUP(AD615,Invoer!$F$15:$AU$1999,2,FALSE))</f>
        <v/>
      </c>
      <c r="AF615" s="599" t="str">
        <f t="shared" si="301"/>
        <v/>
      </c>
      <c r="AG615" s="599" t="str">
        <f>IF($AD615="","",VLOOKUP(AD615,Invoer!$F$15:$AU$1999,3,FALSE))</f>
        <v/>
      </c>
      <c r="AH615" s="599" t="str">
        <f>IF($AD615="","",IF(AG615&lt;&gt;"Liq","",VLOOKUP(AD615,Invoer!$F$15:$AU$1999,4,FALSE)))</f>
        <v/>
      </c>
      <c r="AI615" s="677" t="str">
        <f>IF($AD615="","",VLOOKUP(AD615,Invoer!$F$15:$AU$1999,5,FALSE))</f>
        <v/>
      </c>
      <c r="AJ615" s="599" t="str">
        <f>IF($AD615="","",VLOOKUP(AD615,Invoer!$F$15:$AU$1999,6,FALSE))</f>
        <v/>
      </c>
      <c r="AK615" s="599" t="str">
        <f>IF($AD615="","",VLOOKUP(AD615,Invoer!$F$15:$AU$1999,9,FALSE))</f>
        <v/>
      </c>
      <c r="AL615" s="599" t="str">
        <f>IF($AD615="","",VLOOKUP(AD615,Invoer!$F$15:$AU$1999,10,FALSE))</f>
        <v/>
      </c>
      <c r="AM615" s="599" t="str">
        <f>IF($AD615="","",VLOOKUP(AD615,Invoer!$F$15:$BB$1999,14,FALSE))</f>
        <v/>
      </c>
      <c r="AN615" s="599" t="str">
        <f>IF($AD615="","",VLOOKUP(AD615,Invoer!$F$15:$AU$1999,11,FALSE))</f>
        <v/>
      </c>
      <c r="AO615" s="662" t="str">
        <f>IF($AD615="","",VLOOKUP(AD615,Invoer!$F$15:$AU$1999,15,FALSE))</f>
        <v/>
      </c>
      <c r="AP615" s="599" t="str">
        <f>IF($AD615="","",VLOOKUP(AD615,Invoer!$F$15:$AU$1999,19,FALSE))</f>
        <v/>
      </c>
      <c r="AQ615" s="662" t="str">
        <f>IF($AD615="","",VLOOKUP(AD615,Invoer!$F$15:$AU$1999,24,FALSE))</f>
        <v/>
      </c>
      <c r="AR615" s="662" t="str">
        <f>IF($AD615="","",VLOOKUP(AD615,Invoer!$F$15:$AU$1999,17,FALSE))</f>
        <v/>
      </c>
      <c r="AS615" s="678" t="str">
        <f t="shared" si="309"/>
        <v/>
      </c>
      <c r="AT615" s="676" t="str">
        <f t="shared" si="289"/>
        <v/>
      </c>
      <c r="AU615" s="77" t="e">
        <f t="shared" si="290"/>
        <v>#VALUE!</v>
      </c>
      <c r="AW615" s="57"/>
      <c r="AX615" s="57"/>
      <c r="BA615" s="83" t="e">
        <f ca="1">Invoer!DW620</f>
        <v>#N/A</v>
      </c>
      <c r="BB615" s="599" t="str">
        <f t="shared" ca="1" si="302"/>
        <v/>
      </c>
      <c r="BC615" s="673" t="str">
        <f ca="1">IF($BB615="","",VLOOKUP(BB615,Invoer!$F$15:$AU$1999,2,FALSE))</f>
        <v/>
      </c>
      <c r="BD615" s="599" t="str">
        <f t="shared" ca="1" si="303"/>
        <v/>
      </c>
      <c r="BE615" s="599" t="str">
        <f ca="1">IF($BB615="","",VLOOKUP(BB615,Invoer!$F$15:$AU$1999,5,FALSE))</f>
        <v/>
      </c>
      <c r="BF615" s="599" t="str">
        <f ca="1">IF($BB615="","",VLOOKUP(BB615,Invoer!$F$15:$AU$1999,6,FALSE))</f>
        <v/>
      </c>
      <c r="BG615" s="599" t="str">
        <f ca="1">IF($BB615="","",VLOOKUP(BB615,Invoer!$F$15:$AU$1999,9,FALSE))</f>
        <v/>
      </c>
      <c r="BH615" s="599" t="str">
        <f ca="1">IF($BB615="","",VLOOKUP(BB615,Invoer!$F$15:$AU$1999,10,FALSE))</f>
        <v/>
      </c>
      <c r="BI615" s="599" t="str">
        <f ca="1">IF($BB615="","",VLOOKUP(BB615,Invoer!$F$15:$BB$1999,14,FALSE))</f>
        <v/>
      </c>
      <c r="BJ615" s="599" t="str">
        <f ca="1">IF($BB615="","",VLOOKUP(BB615,Invoer!$F$15:$AU$1999,11,FALSE))</f>
        <v/>
      </c>
      <c r="BK615" s="662" t="str">
        <f t="shared" ca="1" si="304"/>
        <v/>
      </c>
      <c r="BL615" s="662" t="str">
        <f t="shared" ca="1" si="305"/>
        <v/>
      </c>
      <c r="BM615" s="679" t="str">
        <f t="shared" ca="1" si="306"/>
        <v/>
      </c>
      <c r="BN615" s="662" t="str">
        <f t="shared" ca="1" si="312"/>
        <v/>
      </c>
      <c r="BO615" s="662" t="str">
        <f ca="1">IF($BB615="","",VLOOKUP(BB615,Invoer!$F$15:$AU$1999,15,FALSE))</f>
        <v/>
      </c>
      <c r="BP615" s="662" t="str">
        <f ca="1">IF($BB615="","",VLOOKUP(BB615,Invoer!$F$15:$AU$1999,24,FALSE))</f>
        <v/>
      </c>
      <c r="BQ615" s="662" t="str">
        <f ca="1">IF($BB615="","",VLOOKUP(BB615,Invoer!$F$15:$AU$1999,17,FALSE))</f>
        <v/>
      </c>
      <c r="BS615" s="73" t="e">
        <f t="shared" ca="1" si="310"/>
        <v>#VALUE!</v>
      </c>
      <c r="BT615" s="57" t="str">
        <f t="shared" ca="1" si="311"/>
        <v/>
      </c>
      <c r="FE615"/>
      <c r="FI615"/>
      <c r="FJ615"/>
    </row>
    <row r="616" spans="29:166" ht="12" customHeight="1" x14ac:dyDescent="0.2">
      <c r="AC616" s="435" t="str">
        <f>IF($AC$7&lt;3,Invoer!DR621,IF($AC$7=3,Invoer!BT621,"x"))</f>
        <v>x</v>
      </c>
      <c r="AD616" s="599" t="str">
        <f t="shared" si="300"/>
        <v/>
      </c>
      <c r="AE616" s="673" t="str">
        <f>IF($AD616="","",VLOOKUP(AD616,Invoer!$F$15:$AU$1999,2,FALSE))</f>
        <v/>
      </c>
      <c r="AF616" s="599" t="str">
        <f t="shared" si="301"/>
        <v/>
      </c>
      <c r="AG616" s="599" t="str">
        <f>IF($AD616="","",VLOOKUP(AD616,Invoer!$F$15:$AU$1999,3,FALSE))</f>
        <v/>
      </c>
      <c r="AH616" s="599" t="str">
        <f>IF($AD616="","",IF(AG616&lt;&gt;"Liq","",VLOOKUP(AD616,Invoer!$F$15:$AU$1999,4,FALSE)))</f>
        <v/>
      </c>
      <c r="AI616" s="677" t="str">
        <f>IF($AD616="","",VLOOKUP(AD616,Invoer!$F$15:$AU$1999,5,FALSE))</f>
        <v/>
      </c>
      <c r="AJ616" s="599" t="str">
        <f>IF($AD616="","",VLOOKUP(AD616,Invoer!$F$15:$AU$1999,6,FALSE))</f>
        <v/>
      </c>
      <c r="AK616" s="599" t="str">
        <f>IF($AD616="","",VLOOKUP(AD616,Invoer!$F$15:$AU$1999,9,FALSE))</f>
        <v/>
      </c>
      <c r="AL616" s="599" t="str">
        <f>IF($AD616="","",VLOOKUP(AD616,Invoer!$F$15:$AU$1999,10,FALSE))</f>
        <v/>
      </c>
      <c r="AM616" s="599" t="str">
        <f>IF($AD616="","",VLOOKUP(AD616,Invoer!$F$15:$BB$1999,14,FALSE))</f>
        <v/>
      </c>
      <c r="AN616" s="599" t="str">
        <f>IF($AD616="","",VLOOKUP(AD616,Invoer!$F$15:$AU$1999,11,FALSE))</f>
        <v/>
      </c>
      <c r="AO616" s="662" t="str">
        <f>IF($AD616="","",VLOOKUP(AD616,Invoer!$F$15:$AU$1999,15,FALSE))</f>
        <v/>
      </c>
      <c r="AP616" s="599" t="str">
        <f>IF($AD616="","",VLOOKUP(AD616,Invoer!$F$15:$AU$1999,19,FALSE))</f>
        <v/>
      </c>
      <c r="AQ616" s="662" t="str">
        <f>IF($AD616="","",VLOOKUP(AD616,Invoer!$F$15:$AU$1999,24,FALSE))</f>
        <v/>
      </c>
      <c r="AR616" s="662" t="str">
        <f>IF($AD616="","",VLOOKUP(AD616,Invoer!$F$15:$AU$1999,17,FALSE))</f>
        <v/>
      </c>
      <c r="AS616" s="678" t="str">
        <f t="shared" si="309"/>
        <v/>
      </c>
      <c r="AT616" s="676" t="str">
        <f t="shared" si="289"/>
        <v/>
      </c>
      <c r="AU616" s="77" t="e">
        <f t="shared" si="290"/>
        <v>#VALUE!</v>
      </c>
      <c r="AW616" s="57"/>
      <c r="AX616" s="57"/>
      <c r="BA616" s="83" t="e">
        <f ca="1">Invoer!DW621</f>
        <v>#N/A</v>
      </c>
      <c r="BB616" s="599" t="str">
        <f t="shared" ca="1" si="302"/>
        <v/>
      </c>
      <c r="BC616" s="673" t="str">
        <f ca="1">IF($BB616="","",VLOOKUP(BB616,Invoer!$F$15:$AU$1999,2,FALSE))</f>
        <v/>
      </c>
      <c r="BD616" s="599" t="str">
        <f t="shared" ca="1" si="303"/>
        <v/>
      </c>
      <c r="BE616" s="599" t="str">
        <f ca="1">IF($BB616="","",VLOOKUP(BB616,Invoer!$F$15:$AU$1999,5,FALSE))</f>
        <v/>
      </c>
      <c r="BF616" s="599" t="str">
        <f ca="1">IF($BB616="","",VLOOKUP(BB616,Invoer!$F$15:$AU$1999,6,FALSE))</f>
        <v/>
      </c>
      <c r="BG616" s="599" t="str">
        <f ca="1">IF($BB616="","",VLOOKUP(BB616,Invoer!$F$15:$AU$1999,9,FALSE))</f>
        <v/>
      </c>
      <c r="BH616" s="599" t="str">
        <f ca="1">IF($BB616="","",VLOOKUP(BB616,Invoer!$F$15:$AU$1999,10,FALSE))</f>
        <v/>
      </c>
      <c r="BI616" s="599" t="str">
        <f ca="1">IF($BB616="","",VLOOKUP(BB616,Invoer!$F$15:$BB$1999,14,FALSE))</f>
        <v/>
      </c>
      <c r="BJ616" s="599" t="str">
        <f ca="1">IF($BB616="","",VLOOKUP(BB616,Invoer!$F$15:$AU$1999,11,FALSE))</f>
        <v/>
      </c>
      <c r="BK616" s="662" t="str">
        <f t="shared" ca="1" si="304"/>
        <v/>
      </c>
      <c r="BL616" s="662" t="str">
        <f t="shared" ca="1" si="305"/>
        <v/>
      </c>
      <c r="BM616" s="679" t="str">
        <f t="shared" ca="1" si="306"/>
        <v/>
      </c>
      <c r="BN616" s="662" t="str">
        <f t="shared" ca="1" si="312"/>
        <v/>
      </c>
      <c r="BO616" s="662" t="str">
        <f ca="1">IF($BB616="","",VLOOKUP(BB616,Invoer!$F$15:$AU$1999,15,FALSE))</f>
        <v/>
      </c>
      <c r="BP616" s="662" t="str">
        <f ca="1">IF($BB616="","",VLOOKUP(BB616,Invoer!$F$15:$AU$1999,24,FALSE))</f>
        <v/>
      </c>
      <c r="BQ616" s="662" t="str">
        <f ca="1">IF($BB616="","",VLOOKUP(BB616,Invoer!$F$15:$AU$1999,17,FALSE))</f>
        <v/>
      </c>
      <c r="BS616" s="73" t="e">
        <f t="shared" ca="1" si="310"/>
        <v>#VALUE!</v>
      </c>
      <c r="BT616" s="57" t="str">
        <f t="shared" ca="1" si="311"/>
        <v/>
      </c>
      <c r="FE616"/>
      <c r="FI616"/>
      <c r="FJ616"/>
    </row>
    <row r="617" spans="29:166" ht="12" customHeight="1" x14ac:dyDescent="0.2">
      <c r="AC617" s="435" t="str">
        <f>IF($AC$7&lt;3,Invoer!DR622,IF($AC$7=3,Invoer!BT622,"x"))</f>
        <v>x</v>
      </c>
      <c r="AD617" s="599" t="str">
        <f t="shared" si="300"/>
        <v/>
      </c>
      <c r="AE617" s="673" t="str">
        <f>IF($AD617="","",VLOOKUP(AD617,Invoer!$F$15:$AU$1999,2,FALSE))</f>
        <v/>
      </c>
      <c r="AF617" s="599" t="str">
        <f t="shared" si="301"/>
        <v/>
      </c>
      <c r="AG617" s="599" t="str">
        <f>IF($AD617="","",VLOOKUP(AD617,Invoer!$F$15:$AU$1999,3,FALSE))</f>
        <v/>
      </c>
      <c r="AH617" s="599" t="str">
        <f>IF($AD617="","",IF(AG617&lt;&gt;"Liq","",VLOOKUP(AD617,Invoer!$F$15:$AU$1999,4,FALSE)))</f>
        <v/>
      </c>
      <c r="AI617" s="677" t="str">
        <f>IF($AD617="","",VLOOKUP(AD617,Invoer!$F$15:$AU$1999,5,FALSE))</f>
        <v/>
      </c>
      <c r="AJ617" s="599" t="str">
        <f>IF($AD617="","",VLOOKUP(AD617,Invoer!$F$15:$AU$1999,6,FALSE))</f>
        <v/>
      </c>
      <c r="AK617" s="599" t="str">
        <f>IF($AD617="","",VLOOKUP(AD617,Invoer!$F$15:$AU$1999,9,FALSE))</f>
        <v/>
      </c>
      <c r="AL617" s="599" t="str">
        <f>IF($AD617="","",VLOOKUP(AD617,Invoer!$F$15:$AU$1999,10,FALSE))</f>
        <v/>
      </c>
      <c r="AM617" s="599" t="str">
        <f>IF($AD617="","",VLOOKUP(AD617,Invoer!$F$15:$BB$1999,14,FALSE))</f>
        <v/>
      </c>
      <c r="AN617" s="599" t="str">
        <f>IF($AD617="","",VLOOKUP(AD617,Invoer!$F$15:$AU$1999,11,FALSE))</f>
        <v/>
      </c>
      <c r="AO617" s="662" t="str">
        <f>IF($AD617="","",VLOOKUP(AD617,Invoer!$F$15:$AU$1999,15,FALSE))</f>
        <v/>
      </c>
      <c r="AP617" s="599" t="str">
        <f>IF($AD617="","",VLOOKUP(AD617,Invoer!$F$15:$AU$1999,19,FALSE))</f>
        <v/>
      </c>
      <c r="AQ617" s="662" t="str">
        <f>IF($AD617="","",VLOOKUP(AD617,Invoer!$F$15:$AU$1999,24,FALSE))</f>
        <v/>
      </c>
      <c r="AR617" s="662" t="str">
        <f>IF($AD617="","",VLOOKUP(AD617,Invoer!$F$15:$AU$1999,17,FALSE))</f>
        <v/>
      </c>
      <c r="AS617" s="678" t="str">
        <f t="shared" si="309"/>
        <v/>
      </c>
      <c r="AT617" s="676" t="str">
        <f t="shared" si="289"/>
        <v/>
      </c>
      <c r="AU617" s="77" t="e">
        <f t="shared" si="290"/>
        <v>#VALUE!</v>
      </c>
      <c r="AW617" s="57"/>
      <c r="AX617" s="57"/>
      <c r="BA617" s="83" t="e">
        <f ca="1">Invoer!DW622</f>
        <v>#N/A</v>
      </c>
      <c r="BB617" s="599" t="str">
        <f t="shared" ca="1" si="302"/>
        <v/>
      </c>
      <c r="BC617" s="673" t="str">
        <f ca="1">IF($BB617="","",VLOOKUP(BB617,Invoer!$F$15:$AU$1999,2,FALSE))</f>
        <v/>
      </c>
      <c r="BD617" s="599" t="str">
        <f t="shared" ca="1" si="303"/>
        <v/>
      </c>
      <c r="BE617" s="599" t="str">
        <f ca="1">IF($BB617="","",VLOOKUP(BB617,Invoer!$F$15:$AU$1999,5,FALSE))</f>
        <v/>
      </c>
      <c r="BF617" s="599" t="str">
        <f ca="1">IF($BB617="","",VLOOKUP(BB617,Invoer!$F$15:$AU$1999,6,FALSE))</f>
        <v/>
      </c>
      <c r="BG617" s="599" t="str">
        <f ca="1">IF($BB617="","",VLOOKUP(BB617,Invoer!$F$15:$AU$1999,9,FALSE))</f>
        <v/>
      </c>
      <c r="BH617" s="599" t="str">
        <f ca="1">IF($BB617="","",VLOOKUP(BB617,Invoer!$F$15:$AU$1999,10,FALSE))</f>
        <v/>
      </c>
      <c r="BI617" s="599" t="str">
        <f ca="1">IF($BB617="","",VLOOKUP(BB617,Invoer!$F$15:$BB$1999,14,FALSE))</f>
        <v/>
      </c>
      <c r="BJ617" s="599" t="str">
        <f ca="1">IF($BB617="","",VLOOKUP(BB617,Invoer!$F$15:$AU$1999,11,FALSE))</f>
        <v/>
      </c>
      <c r="BK617" s="662" t="str">
        <f t="shared" ca="1" si="304"/>
        <v/>
      </c>
      <c r="BL617" s="662" t="str">
        <f t="shared" ca="1" si="305"/>
        <v/>
      </c>
      <c r="BM617" s="679" t="str">
        <f t="shared" ca="1" si="306"/>
        <v/>
      </c>
      <c r="BN617" s="662" t="str">
        <f t="shared" ca="1" si="312"/>
        <v/>
      </c>
      <c r="BO617" s="662" t="str">
        <f ca="1">IF($BB617="","",VLOOKUP(BB617,Invoer!$F$15:$AU$1999,15,FALSE))</f>
        <v/>
      </c>
      <c r="BP617" s="662" t="str">
        <f ca="1">IF($BB617="","",VLOOKUP(BB617,Invoer!$F$15:$AU$1999,24,FALSE))</f>
        <v/>
      </c>
      <c r="BQ617" s="662" t="str">
        <f ca="1">IF($BB617="","",VLOOKUP(BB617,Invoer!$F$15:$AU$1999,17,FALSE))</f>
        <v/>
      </c>
      <c r="BS617" s="73" t="e">
        <f t="shared" ca="1" si="310"/>
        <v>#VALUE!</v>
      </c>
      <c r="BT617" s="57" t="str">
        <f t="shared" ca="1" si="311"/>
        <v/>
      </c>
      <c r="FE617"/>
      <c r="FI617"/>
      <c r="FJ617"/>
    </row>
    <row r="618" spans="29:166" ht="12" customHeight="1" x14ac:dyDescent="0.2">
      <c r="AC618" s="435" t="str">
        <f>IF($AC$7&lt;3,Invoer!DR623,IF($AC$7=3,Invoer!BT623,"x"))</f>
        <v>x</v>
      </c>
      <c r="AD618" s="599" t="str">
        <f t="shared" si="300"/>
        <v/>
      </c>
      <c r="AE618" s="673" t="str">
        <f>IF($AD618="","",VLOOKUP(AD618,Invoer!$F$15:$AU$1999,2,FALSE))</f>
        <v/>
      </c>
      <c r="AF618" s="599" t="str">
        <f t="shared" si="301"/>
        <v/>
      </c>
      <c r="AG618" s="599" t="str">
        <f>IF($AD618="","",VLOOKUP(AD618,Invoer!$F$15:$AU$1999,3,FALSE))</f>
        <v/>
      </c>
      <c r="AH618" s="599" t="str">
        <f>IF($AD618="","",IF(AG618&lt;&gt;"Liq","",VLOOKUP(AD618,Invoer!$F$15:$AU$1999,4,FALSE)))</f>
        <v/>
      </c>
      <c r="AI618" s="677" t="str">
        <f>IF($AD618="","",VLOOKUP(AD618,Invoer!$F$15:$AU$1999,5,FALSE))</f>
        <v/>
      </c>
      <c r="AJ618" s="599" t="str">
        <f>IF($AD618="","",VLOOKUP(AD618,Invoer!$F$15:$AU$1999,6,FALSE))</f>
        <v/>
      </c>
      <c r="AK618" s="599" t="str">
        <f>IF($AD618="","",VLOOKUP(AD618,Invoer!$F$15:$AU$1999,9,FALSE))</f>
        <v/>
      </c>
      <c r="AL618" s="599" t="str">
        <f>IF($AD618="","",VLOOKUP(AD618,Invoer!$F$15:$AU$1999,10,FALSE))</f>
        <v/>
      </c>
      <c r="AM618" s="599" t="str">
        <f>IF($AD618="","",VLOOKUP(AD618,Invoer!$F$15:$BB$1999,14,FALSE))</f>
        <v/>
      </c>
      <c r="AN618" s="599" t="str">
        <f>IF($AD618="","",VLOOKUP(AD618,Invoer!$F$15:$AU$1999,11,FALSE))</f>
        <v/>
      </c>
      <c r="AO618" s="662" t="str">
        <f>IF($AD618="","",VLOOKUP(AD618,Invoer!$F$15:$AU$1999,15,FALSE))</f>
        <v/>
      </c>
      <c r="AP618" s="599" t="str">
        <f>IF($AD618="","",VLOOKUP(AD618,Invoer!$F$15:$AU$1999,19,FALSE))</f>
        <v/>
      </c>
      <c r="AQ618" s="662" t="str">
        <f>IF($AD618="","",VLOOKUP(AD618,Invoer!$F$15:$AU$1999,24,FALSE))</f>
        <v/>
      </c>
      <c r="AR618" s="662" t="str">
        <f>IF($AD618="","",VLOOKUP(AD618,Invoer!$F$15:$AU$1999,17,FALSE))</f>
        <v/>
      </c>
      <c r="AS618" s="678" t="str">
        <f t="shared" si="309"/>
        <v/>
      </c>
      <c r="AT618" s="676" t="str">
        <f t="shared" si="289"/>
        <v/>
      </c>
      <c r="AU618" s="77" t="e">
        <f t="shared" si="290"/>
        <v>#VALUE!</v>
      </c>
      <c r="AW618" s="57"/>
      <c r="AX618" s="57"/>
      <c r="BA618" s="83" t="e">
        <f ca="1">Invoer!DW623</f>
        <v>#N/A</v>
      </c>
      <c r="BB618" s="599" t="str">
        <f t="shared" ca="1" si="302"/>
        <v/>
      </c>
      <c r="BC618" s="673" t="str">
        <f ca="1">IF($BB618="","",VLOOKUP(BB618,Invoer!$F$15:$AU$1999,2,FALSE))</f>
        <v/>
      </c>
      <c r="BD618" s="599" t="str">
        <f t="shared" ca="1" si="303"/>
        <v/>
      </c>
      <c r="BE618" s="599" t="str">
        <f ca="1">IF($BB618="","",VLOOKUP(BB618,Invoer!$F$15:$AU$1999,5,FALSE))</f>
        <v/>
      </c>
      <c r="BF618" s="599" t="str">
        <f ca="1">IF($BB618="","",VLOOKUP(BB618,Invoer!$F$15:$AU$1999,6,FALSE))</f>
        <v/>
      </c>
      <c r="BG618" s="599" t="str">
        <f ca="1">IF($BB618="","",VLOOKUP(BB618,Invoer!$F$15:$AU$1999,9,FALSE))</f>
        <v/>
      </c>
      <c r="BH618" s="599" t="str">
        <f ca="1">IF($BB618="","",VLOOKUP(BB618,Invoer!$F$15:$AU$1999,10,FALSE))</f>
        <v/>
      </c>
      <c r="BI618" s="599" t="str">
        <f ca="1">IF($BB618="","",VLOOKUP(BB618,Invoer!$F$15:$BB$1999,14,FALSE))</f>
        <v/>
      </c>
      <c r="BJ618" s="599" t="str">
        <f ca="1">IF($BB618="","",VLOOKUP(BB618,Invoer!$F$15:$AU$1999,11,FALSE))</f>
        <v/>
      </c>
      <c r="BK618" s="662" t="str">
        <f t="shared" ca="1" si="304"/>
        <v/>
      </c>
      <c r="BL618" s="662" t="str">
        <f t="shared" ca="1" si="305"/>
        <v/>
      </c>
      <c r="BM618" s="679" t="str">
        <f t="shared" ca="1" si="306"/>
        <v/>
      </c>
      <c r="BN618" s="662" t="str">
        <f t="shared" ca="1" si="312"/>
        <v/>
      </c>
      <c r="BO618" s="662" t="str">
        <f ca="1">IF($BB618="","",VLOOKUP(BB618,Invoer!$F$15:$AU$1999,15,FALSE))</f>
        <v/>
      </c>
      <c r="BP618" s="662" t="str">
        <f ca="1">IF($BB618="","",VLOOKUP(BB618,Invoer!$F$15:$AU$1999,24,FALSE))</f>
        <v/>
      </c>
      <c r="BQ618" s="662" t="str">
        <f ca="1">IF($BB618="","",VLOOKUP(BB618,Invoer!$F$15:$AU$1999,17,FALSE))</f>
        <v/>
      </c>
      <c r="BS618" s="73" t="e">
        <f t="shared" ca="1" si="310"/>
        <v>#VALUE!</v>
      </c>
      <c r="BT618" s="57" t="str">
        <f t="shared" ca="1" si="311"/>
        <v/>
      </c>
      <c r="FE618"/>
      <c r="FI618"/>
      <c r="FJ618"/>
    </row>
    <row r="619" spans="29:166" ht="12" customHeight="1" x14ac:dyDescent="0.2">
      <c r="AC619" s="435" t="str">
        <f>IF($AC$7&lt;3,Invoer!DR624,IF($AC$7=3,Invoer!BT624,"x"))</f>
        <v>x</v>
      </c>
      <c r="AD619" s="599" t="str">
        <f t="shared" si="300"/>
        <v/>
      </c>
      <c r="AE619" s="673" t="str">
        <f>IF($AD619="","",VLOOKUP(AD619,Invoer!$F$15:$AU$1999,2,FALSE))</f>
        <v/>
      </c>
      <c r="AF619" s="599" t="str">
        <f t="shared" si="301"/>
        <v/>
      </c>
      <c r="AG619" s="599" t="str">
        <f>IF($AD619="","",VLOOKUP(AD619,Invoer!$F$15:$AU$1999,3,FALSE))</f>
        <v/>
      </c>
      <c r="AH619" s="599" t="str">
        <f>IF($AD619="","",IF(AG619&lt;&gt;"Liq","",VLOOKUP(AD619,Invoer!$F$15:$AU$1999,4,FALSE)))</f>
        <v/>
      </c>
      <c r="AI619" s="677" t="str">
        <f>IF($AD619="","",VLOOKUP(AD619,Invoer!$F$15:$AU$1999,5,FALSE))</f>
        <v/>
      </c>
      <c r="AJ619" s="599" t="str">
        <f>IF($AD619="","",VLOOKUP(AD619,Invoer!$F$15:$AU$1999,6,FALSE))</f>
        <v/>
      </c>
      <c r="AK619" s="599" t="str">
        <f>IF($AD619="","",VLOOKUP(AD619,Invoer!$F$15:$AU$1999,9,FALSE))</f>
        <v/>
      </c>
      <c r="AL619" s="599" t="str">
        <f>IF($AD619="","",VLOOKUP(AD619,Invoer!$F$15:$AU$1999,10,FALSE))</f>
        <v/>
      </c>
      <c r="AM619" s="599" t="str">
        <f>IF($AD619="","",VLOOKUP(AD619,Invoer!$F$15:$BB$1999,14,FALSE))</f>
        <v/>
      </c>
      <c r="AN619" s="599" t="str">
        <f>IF($AD619="","",VLOOKUP(AD619,Invoer!$F$15:$AU$1999,11,FALSE))</f>
        <v/>
      </c>
      <c r="AO619" s="662" t="str">
        <f>IF($AD619="","",VLOOKUP(AD619,Invoer!$F$15:$AU$1999,15,FALSE))</f>
        <v/>
      </c>
      <c r="AP619" s="599" t="str">
        <f>IF($AD619="","",VLOOKUP(AD619,Invoer!$F$15:$AU$1999,19,FALSE))</f>
        <v/>
      </c>
      <c r="AQ619" s="662" t="str">
        <f>IF($AD619="","",VLOOKUP(AD619,Invoer!$F$15:$AU$1999,24,FALSE))</f>
        <v/>
      </c>
      <c r="AR619" s="662" t="str">
        <f>IF($AD619="","",VLOOKUP(AD619,Invoer!$F$15:$AU$1999,17,FALSE))</f>
        <v/>
      </c>
      <c r="AS619" s="678" t="str">
        <f t="shared" si="309"/>
        <v/>
      </c>
      <c r="AT619" s="676" t="str">
        <f t="shared" si="289"/>
        <v/>
      </c>
      <c r="AU619" s="77" t="e">
        <f t="shared" si="290"/>
        <v>#VALUE!</v>
      </c>
      <c r="AW619" s="57"/>
      <c r="AX619" s="57"/>
      <c r="BA619" s="83" t="e">
        <f ca="1">Invoer!DW624</f>
        <v>#N/A</v>
      </c>
      <c r="BB619" s="599" t="str">
        <f t="shared" ca="1" si="302"/>
        <v/>
      </c>
      <c r="BC619" s="673" t="str">
        <f ca="1">IF($BB619="","",VLOOKUP(BB619,Invoer!$F$15:$AU$1999,2,FALSE))</f>
        <v/>
      </c>
      <c r="BD619" s="599" t="str">
        <f t="shared" ca="1" si="303"/>
        <v/>
      </c>
      <c r="BE619" s="599" t="str">
        <f ca="1">IF($BB619="","",VLOOKUP(BB619,Invoer!$F$15:$AU$1999,5,FALSE))</f>
        <v/>
      </c>
      <c r="BF619" s="599" t="str">
        <f ca="1">IF($BB619="","",VLOOKUP(BB619,Invoer!$F$15:$AU$1999,6,FALSE))</f>
        <v/>
      </c>
      <c r="BG619" s="599" t="str">
        <f ca="1">IF($BB619="","",VLOOKUP(BB619,Invoer!$F$15:$AU$1999,9,FALSE))</f>
        <v/>
      </c>
      <c r="BH619" s="599" t="str">
        <f ca="1">IF($BB619="","",VLOOKUP(BB619,Invoer!$F$15:$AU$1999,10,FALSE))</f>
        <v/>
      </c>
      <c r="BI619" s="599" t="str">
        <f ca="1">IF($BB619="","",VLOOKUP(BB619,Invoer!$F$15:$BB$1999,14,FALSE))</f>
        <v/>
      </c>
      <c r="BJ619" s="599" t="str">
        <f ca="1">IF($BB619="","",VLOOKUP(BB619,Invoer!$F$15:$AU$1999,11,FALSE))</f>
        <v/>
      </c>
      <c r="BK619" s="662" t="str">
        <f t="shared" ca="1" si="304"/>
        <v/>
      </c>
      <c r="BL619" s="662" t="str">
        <f t="shared" ca="1" si="305"/>
        <v/>
      </c>
      <c r="BM619" s="679" t="str">
        <f t="shared" ca="1" si="306"/>
        <v/>
      </c>
      <c r="BN619" s="662" t="str">
        <f t="shared" ca="1" si="312"/>
        <v/>
      </c>
      <c r="BO619" s="662" t="str">
        <f ca="1">IF($BB619="","",VLOOKUP(BB619,Invoer!$F$15:$AU$1999,15,FALSE))</f>
        <v/>
      </c>
      <c r="BP619" s="662" t="str">
        <f ca="1">IF($BB619="","",VLOOKUP(BB619,Invoer!$F$15:$AU$1999,24,FALSE))</f>
        <v/>
      </c>
      <c r="BQ619" s="662" t="str">
        <f ca="1">IF($BB619="","",VLOOKUP(BB619,Invoer!$F$15:$AU$1999,17,FALSE))</f>
        <v/>
      </c>
      <c r="BS619" s="73" t="e">
        <f t="shared" ca="1" si="310"/>
        <v>#VALUE!</v>
      </c>
      <c r="BT619" s="57" t="str">
        <f t="shared" ca="1" si="311"/>
        <v/>
      </c>
      <c r="FE619"/>
      <c r="FI619"/>
      <c r="FJ619"/>
    </row>
    <row r="620" spans="29:166" ht="12" customHeight="1" x14ac:dyDescent="0.2">
      <c r="AC620" s="435" t="str">
        <f>IF($AC$7&lt;3,Invoer!DR625,IF($AC$7=3,Invoer!BT625,"x"))</f>
        <v>x</v>
      </c>
      <c r="AD620" s="599" t="str">
        <f t="shared" si="300"/>
        <v/>
      </c>
      <c r="AE620" s="673" t="str">
        <f>IF($AD620="","",VLOOKUP(AD620,Invoer!$F$15:$AU$1999,2,FALSE))</f>
        <v/>
      </c>
      <c r="AF620" s="599" t="str">
        <f t="shared" si="301"/>
        <v/>
      </c>
      <c r="AG620" s="599" t="str">
        <f>IF($AD620="","",VLOOKUP(AD620,Invoer!$F$15:$AU$1999,3,FALSE))</f>
        <v/>
      </c>
      <c r="AH620" s="599" t="str">
        <f>IF($AD620="","",IF(AG620&lt;&gt;"Liq","",VLOOKUP(AD620,Invoer!$F$15:$AU$1999,4,FALSE)))</f>
        <v/>
      </c>
      <c r="AI620" s="677" t="str">
        <f>IF($AD620="","",VLOOKUP(AD620,Invoer!$F$15:$AU$1999,5,FALSE))</f>
        <v/>
      </c>
      <c r="AJ620" s="599" t="str">
        <f>IF($AD620="","",VLOOKUP(AD620,Invoer!$F$15:$AU$1999,6,FALSE))</f>
        <v/>
      </c>
      <c r="AK620" s="599" t="str">
        <f>IF($AD620="","",VLOOKUP(AD620,Invoer!$F$15:$AU$1999,9,FALSE))</f>
        <v/>
      </c>
      <c r="AL620" s="599" t="str">
        <f>IF($AD620="","",VLOOKUP(AD620,Invoer!$F$15:$AU$1999,10,FALSE))</f>
        <v/>
      </c>
      <c r="AM620" s="599" t="str">
        <f>IF($AD620="","",VLOOKUP(AD620,Invoer!$F$15:$BB$1999,14,FALSE))</f>
        <v/>
      </c>
      <c r="AN620" s="599" t="str">
        <f>IF($AD620="","",VLOOKUP(AD620,Invoer!$F$15:$AU$1999,11,FALSE))</f>
        <v/>
      </c>
      <c r="AO620" s="662" t="str">
        <f>IF($AD620="","",VLOOKUP(AD620,Invoer!$F$15:$AU$1999,15,FALSE))</f>
        <v/>
      </c>
      <c r="AP620" s="599" t="str">
        <f>IF($AD620="","",VLOOKUP(AD620,Invoer!$F$15:$AU$1999,19,FALSE))</f>
        <v/>
      </c>
      <c r="AQ620" s="662" t="str">
        <f>IF($AD620="","",VLOOKUP(AD620,Invoer!$F$15:$AU$1999,24,FALSE))</f>
        <v/>
      </c>
      <c r="AR620" s="662" t="str">
        <f>IF($AD620="","",VLOOKUP(AD620,Invoer!$F$15:$AU$1999,17,FALSE))</f>
        <v/>
      </c>
      <c r="AS620" s="678" t="str">
        <f t="shared" si="309"/>
        <v/>
      </c>
      <c r="AT620" s="676" t="str">
        <f t="shared" si="289"/>
        <v/>
      </c>
      <c r="AU620" s="77" t="e">
        <f t="shared" si="290"/>
        <v>#VALUE!</v>
      </c>
      <c r="AW620" s="57"/>
      <c r="AX620" s="57"/>
      <c r="BA620" s="83" t="e">
        <f ca="1">Invoer!DW625</f>
        <v>#N/A</v>
      </c>
      <c r="BB620" s="599" t="str">
        <f t="shared" ca="1" si="302"/>
        <v/>
      </c>
      <c r="BC620" s="673" t="str">
        <f ca="1">IF($BB620="","",VLOOKUP(BB620,Invoer!$F$15:$AU$1999,2,FALSE))</f>
        <v/>
      </c>
      <c r="BD620" s="599" t="str">
        <f t="shared" ca="1" si="303"/>
        <v/>
      </c>
      <c r="BE620" s="599" t="str">
        <f ca="1">IF($BB620="","",VLOOKUP(BB620,Invoer!$F$15:$AU$1999,5,FALSE))</f>
        <v/>
      </c>
      <c r="BF620" s="599" t="str">
        <f ca="1">IF($BB620="","",VLOOKUP(BB620,Invoer!$F$15:$AU$1999,6,FALSE))</f>
        <v/>
      </c>
      <c r="BG620" s="599" t="str">
        <f ca="1">IF($BB620="","",VLOOKUP(BB620,Invoer!$F$15:$AU$1999,9,FALSE))</f>
        <v/>
      </c>
      <c r="BH620" s="599" t="str">
        <f ca="1">IF($BB620="","",VLOOKUP(BB620,Invoer!$F$15:$AU$1999,10,FALSE))</f>
        <v/>
      </c>
      <c r="BI620" s="599" t="str">
        <f ca="1">IF($BB620="","",VLOOKUP(BB620,Invoer!$F$15:$BB$1999,14,FALSE))</f>
        <v/>
      </c>
      <c r="BJ620" s="599" t="str">
        <f ca="1">IF($BB620="","",VLOOKUP(BB620,Invoer!$F$15:$AU$1999,11,FALSE))</f>
        <v/>
      </c>
      <c r="BK620" s="662" t="str">
        <f t="shared" ca="1" si="304"/>
        <v/>
      </c>
      <c r="BL620" s="662" t="str">
        <f t="shared" ca="1" si="305"/>
        <v/>
      </c>
      <c r="BM620" s="679" t="str">
        <f t="shared" ca="1" si="306"/>
        <v/>
      </c>
      <c r="BN620" s="662" t="str">
        <f t="shared" ca="1" si="312"/>
        <v/>
      </c>
      <c r="BO620" s="662" t="str">
        <f ca="1">IF($BB620="","",VLOOKUP(BB620,Invoer!$F$15:$AU$1999,15,FALSE))</f>
        <v/>
      </c>
      <c r="BP620" s="662" t="str">
        <f ca="1">IF($BB620="","",VLOOKUP(BB620,Invoer!$F$15:$AU$1999,24,FALSE))</f>
        <v/>
      </c>
      <c r="BQ620" s="662" t="str">
        <f ca="1">IF($BB620="","",VLOOKUP(BB620,Invoer!$F$15:$AU$1999,17,FALSE))</f>
        <v/>
      </c>
      <c r="BS620" s="73" t="e">
        <f t="shared" ca="1" si="310"/>
        <v>#VALUE!</v>
      </c>
      <c r="BT620" s="57" t="str">
        <f t="shared" ca="1" si="311"/>
        <v/>
      </c>
      <c r="FE620"/>
      <c r="FI620"/>
      <c r="FJ620"/>
    </row>
    <row r="621" spans="29:166" ht="12" customHeight="1" x14ac:dyDescent="0.2">
      <c r="AC621" s="435" t="str">
        <f>IF($AC$7&lt;3,Invoer!DR626,IF($AC$7=3,Invoer!BT626,"x"))</f>
        <v>x</v>
      </c>
      <c r="AD621" s="599" t="str">
        <f t="shared" si="300"/>
        <v/>
      </c>
      <c r="AE621" s="673" t="str">
        <f>IF($AD621="","",VLOOKUP(AD621,Invoer!$F$15:$AU$1999,2,FALSE))</f>
        <v/>
      </c>
      <c r="AF621" s="599" t="str">
        <f t="shared" si="301"/>
        <v/>
      </c>
      <c r="AG621" s="599" t="str">
        <f>IF($AD621="","",VLOOKUP(AD621,Invoer!$F$15:$AU$1999,3,FALSE))</f>
        <v/>
      </c>
      <c r="AH621" s="599" t="str">
        <f>IF($AD621="","",IF(AG621&lt;&gt;"Liq","",VLOOKUP(AD621,Invoer!$F$15:$AU$1999,4,FALSE)))</f>
        <v/>
      </c>
      <c r="AI621" s="677" t="str">
        <f>IF($AD621="","",VLOOKUP(AD621,Invoer!$F$15:$AU$1999,5,FALSE))</f>
        <v/>
      </c>
      <c r="AJ621" s="599" t="str">
        <f>IF($AD621="","",VLOOKUP(AD621,Invoer!$F$15:$AU$1999,6,FALSE))</f>
        <v/>
      </c>
      <c r="AK621" s="599" t="str">
        <f>IF($AD621="","",VLOOKUP(AD621,Invoer!$F$15:$AU$1999,9,FALSE))</f>
        <v/>
      </c>
      <c r="AL621" s="599" t="str">
        <f>IF($AD621="","",VLOOKUP(AD621,Invoer!$F$15:$AU$1999,10,FALSE))</f>
        <v/>
      </c>
      <c r="AM621" s="599" t="str">
        <f>IF($AD621="","",VLOOKUP(AD621,Invoer!$F$15:$BB$1999,14,FALSE))</f>
        <v/>
      </c>
      <c r="AN621" s="599" t="str">
        <f>IF($AD621="","",VLOOKUP(AD621,Invoer!$F$15:$AU$1999,11,FALSE))</f>
        <v/>
      </c>
      <c r="AO621" s="662" t="str">
        <f>IF($AD621="","",VLOOKUP(AD621,Invoer!$F$15:$AU$1999,15,FALSE))</f>
        <v/>
      </c>
      <c r="AP621" s="599" t="str">
        <f>IF($AD621="","",VLOOKUP(AD621,Invoer!$F$15:$AU$1999,19,FALSE))</f>
        <v/>
      </c>
      <c r="AQ621" s="662" t="str">
        <f>IF($AD621="","",VLOOKUP(AD621,Invoer!$F$15:$AU$1999,24,FALSE))</f>
        <v/>
      </c>
      <c r="AR621" s="662" t="str">
        <f>IF($AD621="","",VLOOKUP(AD621,Invoer!$F$15:$AU$1999,17,FALSE))</f>
        <v/>
      </c>
      <c r="AS621" s="678" t="str">
        <f t="shared" si="309"/>
        <v/>
      </c>
      <c r="AT621" s="676" t="str">
        <f t="shared" si="289"/>
        <v/>
      </c>
      <c r="AU621" s="77" t="e">
        <f t="shared" si="290"/>
        <v>#VALUE!</v>
      </c>
      <c r="AW621" s="57"/>
      <c r="AX621" s="57"/>
      <c r="BA621" s="83" t="e">
        <f ca="1">Invoer!DW626</f>
        <v>#N/A</v>
      </c>
      <c r="BB621" s="599" t="str">
        <f t="shared" ca="1" si="302"/>
        <v/>
      </c>
      <c r="BC621" s="673" t="str">
        <f ca="1">IF($BB621="","",VLOOKUP(BB621,Invoer!$F$15:$AU$1999,2,FALSE))</f>
        <v/>
      </c>
      <c r="BD621" s="599" t="str">
        <f t="shared" ca="1" si="303"/>
        <v/>
      </c>
      <c r="BE621" s="599" t="str">
        <f ca="1">IF($BB621="","",VLOOKUP(BB621,Invoer!$F$15:$AU$1999,5,FALSE))</f>
        <v/>
      </c>
      <c r="BF621" s="599" t="str">
        <f ca="1">IF($BB621="","",VLOOKUP(BB621,Invoer!$F$15:$AU$1999,6,FALSE))</f>
        <v/>
      </c>
      <c r="BG621" s="599" t="str">
        <f ca="1">IF($BB621="","",VLOOKUP(BB621,Invoer!$F$15:$AU$1999,9,FALSE))</f>
        <v/>
      </c>
      <c r="BH621" s="599" t="str">
        <f ca="1">IF($BB621="","",VLOOKUP(BB621,Invoer!$F$15:$AU$1999,10,FALSE))</f>
        <v/>
      </c>
      <c r="BI621" s="599" t="str">
        <f ca="1">IF($BB621="","",VLOOKUP(BB621,Invoer!$F$15:$BB$1999,14,FALSE))</f>
        <v/>
      </c>
      <c r="BJ621" s="599" t="str">
        <f ca="1">IF($BB621="","",VLOOKUP(BB621,Invoer!$F$15:$AU$1999,11,FALSE))</f>
        <v/>
      </c>
      <c r="BK621" s="662" t="str">
        <f t="shared" ca="1" si="304"/>
        <v/>
      </c>
      <c r="BL621" s="662" t="str">
        <f t="shared" ca="1" si="305"/>
        <v/>
      </c>
      <c r="BM621" s="679" t="str">
        <f t="shared" ca="1" si="306"/>
        <v/>
      </c>
      <c r="BN621" s="662" t="str">
        <f t="shared" ca="1" si="312"/>
        <v/>
      </c>
      <c r="BO621" s="662" t="str">
        <f ca="1">IF($BB621="","",VLOOKUP(BB621,Invoer!$F$15:$AU$1999,15,FALSE))</f>
        <v/>
      </c>
      <c r="BP621" s="662" t="str">
        <f ca="1">IF($BB621="","",VLOOKUP(BB621,Invoer!$F$15:$AU$1999,24,FALSE))</f>
        <v/>
      </c>
      <c r="BQ621" s="662" t="str">
        <f ca="1">IF($BB621="","",VLOOKUP(BB621,Invoer!$F$15:$AU$1999,17,FALSE))</f>
        <v/>
      </c>
      <c r="BS621" s="73" t="e">
        <f t="shared" ca="1" si="310"/>
        <v>#VALUE!</v>
      </c>
      <c r="BT621" s="57" t="str">
        <f t="shared" ca="1" si="311"/>
        <v/>
      </c>
      <c r="FE621"/>
      <c r="FI621"/>
      <c r="FJ621"/>
    </row>
    <row r="622" spans="29:166" ht="12" customHeight="1" x14ac:dyDescent="0.2">
      <c r="AC622" s="435" t="str">
        <f>IF($AC$7&lt;3,Invoer!DR627,IF($AC$7=3,Invoer!BT627,"x"))</f>
        <v>x</v>
      </c>
      <c r="AD622" s="599" t="str">
        <f t="shared" si="300"/>
        <v/>
      </c>
      <c r="AE622" s="673" t="str">
        <f>IF($AD622="","",VLOOKUP(AD622,Invoer!$F$15:$AU$1999,2,FALSE))</f>
        <v/>
      </c>
      <c r="AF622" s="599" t="str">
        <f t="shared" si="301"/>
        <v/>
      </c>
      <c r="AG622" s="599" t="str">
        <f>IF($AD622="","",VLOOKUP(AD622,Invoer!$F$15:$AU$1999,3,FALSE))</f>
        <v/>
      </c>
      <c r="AH622" s="599" t="str">
        <f>IF($AD622="","",IF(AG622&lt;&gt;"Liq","",VLOOKUP(AD622,Invoer!$F$15:$AU$1999,4,FALSE)))</f>
        <v/>
      </c>
      <c r="AI622" s="677" t="str">
        <f>IF($AD622="","",VLOOKUP(AD622,Invoer!$F$15:$AU$1999,5,FALSE))</f>
        <v/>
      </c>
      <c r="AJ622" s="599" t="str">
        <f>IF($AD622="","",VLOOKUP(AD622,Invoer!$F$15:$AU$1999,6,FALSE))</f>
        <v/>
      </c>
      <c r="AK622" s="599" t="str">
        <f>IF($AD622="","",VLOOKUP(AD622,Invoer!$F$15:$AU$1999,9,FALSE))</f>
        <v/>
      </c>
      <c r="AL622" s="599" t="str">
        <f>IF($AD622="","",VLOOKUP(AD622,Invoer!$F$15:$AU$1999,10,FALSE))</f>
        <v/>
      </c>
      <c r="AM622" s="599" t="str">
        <f>IF($AD622="","",VLOOKUP(AD622,Invoer!$F$15:$BB$1999,14,FALSE))</f>
        <v/>
      </c>
      <c r="AN622" s="599" t="str">
        <f>IF($AD622="","",VLOOKUP(AD622,Invoer!$F$15:$AU$1999,11,FALSE))</f>
        <v/>
      </c>
      <c r="AO622" s="662" t="str">
        <f>IF($AD622="","",VLOOKUP(AD622,Invoer!$F$15:$AU$1999,15,FALSE))</f>
        <v/>
      </c>
      <c r="AP622" s="599" t="str">
        <f>IF($AD622="","",VLOOKUP(AD622,Invoer!$F$15:$AU$1999,19,FALSE))</f>
        <v/>
      </c>
      <c r="AQ622" s="662" t="str">
        <f>IF($AD622="","",VLOOKUP(AD622,Invoer!$F$15:$AU$1999,24,FALSE))</f>
        <v/>
      </c>
      <c r="AR622" s="662" t="str">
        <f>IF($AD622="","",VLOOKUP(AD622,Invoer!$F$15:$AU$1999,17,FALSE))</f>
        <v/>
      </c>
      <c r="AS622" s="678" t="str">
        <f t="shared" si="309"/>
        <v/>
      </c>
      <c r="AT622" s="676" t="str">
        <f t="shared" si="289"/>
        <v/>
      </c>
      <c r="AU622" s="77" t="e">
        <f t="shared" si="290"/>
        <v>#VALUE!</v>
      </c>
      <c r="AW622" s="57"/>
      <c r="AX622" s="57"/>
      <c r="BA622" s="83" t="e">
        <f ca="1">Invoer!DW627</f>
        <v>#N/A</v>
      </c>
      <c r="BB622" s="599" t="str">
        <f t="shared" ca="1" si="302"/>
        <v/>
      </c>
      <c r="BC622" s="673" t="str">
        <f ca="1">IF($BB622="","",VLOOKUP(BB622,Invoer!$F$15:$AU$1999,2,FALSE))</f>
        <v/>
      </c>
      <c r="BD622" s="599" t="str">
        <f t="shared" ca="1" si="303"/>
        <v/>
      </c>
      <c r="BE622" s="599" t="str">
        <f ca="1">IF($BB622="","",VLOOKUP(BB622,Invoer!$F$15:$AU$1999,5,FALSE))</f>
        <v/>
      </c>
      <c r="BF622" s="599" t="str">
        <f ca="1">IF($BB622="","",VLOOKUP(BB622,Invoer!$F$15:$AU$1999,6,FALSE))</f>
        <v/>
      </c>
      <c r="BG622" s="599" t="str">
        <f ca="1">IF($BB622="","",VLOOKUP(BB622,Invoer!$F$15:$AU$1999,9,FALSE))</f>
        <v/>
      </c>
      <c r="BH622" s="599" t="str">
        <f ca="1">IF($BB622="","",VLOOKUP(BB622,Invoer!$F$15:$AU$1999,10,FALSE))</f>
        <v/>
      </c>
      <c r="BI622" s="599" t="str">
        <f ca="1">IF($BB622="","",VLOOKUP(BB622,Invoer!$F$15:$BB$1999,14,FALSE))</f>
        <v/>
      </c>
      <c r="BJ622" s="599" t="str">
        <f ca="1">IF($BB622="","",VLOOKUP(BB622,Invoer!$F$15:$AU$1999,11,FALSE))</f>
        <v/>
      </c>
      <c r="BK622" s="662" t="str">
        <f t="shared" ca="1" si="304"/>
        <v/>
      </c>
      <c r="BL622" s="662" t="str">
        <f t="shared" ca="1" si="305"/>
        <v/>
      </c>
      <c r="BM622" s="679" t="str">
        <f t="shared" ca="1" si="306"/>
        <v/>
      </c>
      <c r="BN622" s="662" t="str">
        <f t="shared" ca="1" si="312"/>
        <v/>
      </c>
      <c r="BO622" s="662" t="str">
        <f ca="1">IF($BB622="","",VLOOKUP(BB622,Invoer!$F$15:$AU$1999,15,FALSE))</f>
        <v/>
      </c>
      <c r="BP622" s="662" t="str">
        <f ca="1">IF($BB622="","",VLOOKUP(BB622,Invoer!$F$15:$AU$1999,24,FALSE))</f>
        <v/>
      </c>
      <c r="BQ622" s="662" t="str">
        <f ca="1">IF($BB622="","",VLOOKUP(BB622,Invoer!$F$15:$AU$1999,17,FALSE))</f>
        <v/>
      </c>
      <c r="BS622" s="73" t="e">
        <f t="shared" ca="1" si="310"/>
        <v>#VALUE!</v>
      </c>
      <c r="BT622" s="57" t="str">
        <f t="shared" ca="1" si="311"/>
        <v/>
      </c>
      <c r="FE622"/>
      <c r="FI622"/>
      <c r="FJ622"/>
    </row>
    <row r="623" spans="29:166" ht="12" customHeight="1" x14ac:dyDescent="0.2">
      <c r="AC623" s="435" t="str">
        <f>IF($AC$7&lt;3,Invoer!DR628,IF($AC$7=3,Invoer!BT628,"x"))</f>
        <v>x</v>
      </c>
      <c r="AD623" s="599" t="str">
        <f t="shared" si="300"/>
        <v/>
      </c>
      <c r="AE623" s="673" t="str">
        <f>IF($AD623="","",VLOOKUP(AD623,Invoer!$F$15:$AU$1999,2,FALSE))</f>
        <v/>
      </c>
      <c r="AF623" s="599" t="str">
        <f t="shared" si="301"/>
        <v/>
      </c>
      <c r="AG623" s="599" t="str">
        <f>IF($AD623="","",VLOOKUP(AD623,Invoer!$F$15:$AU$1999,3,FALSE))</f>
        <v/>
      </c>
      <c r="AH623" s="599" t="str">
        <f>IF($AD623="","",IF(AG623&lt;&gt;"Liq","",VLOOKUP(AD623,Invoer!$F$15:$AU$1999,4,FALSE)))</f>
        <v/>
      </c>
      <c r="AI623" s="677" t="str">
        <f>IF($AD623="","",VLOOKUP(AD623,Invoer!$F$15:$AU$1999,5,FALSE))</f>
        <v/>
      </c>
      <c r="AJ623" s="599" t="str">
        <f>IF($AD623="","",VLOOKUP(AD623,Invoer!$F$15:$AU$1999,6,FALSE))</f>
        <v/>
      </c>
      <c r="AK623" s="599" t="str">
        <f>IF($AD623="","",VLOOKUP(AD623,Invoer!$F$15:$AU$1999,9,FALSE))</f>
        <v/>
      </c>
      <c r="AL623" s="599" t="str">
        <f>IF($AD623="","",VLOOKUP(AD623,Invoer!$F$15:$AU$1999,10,FALSE))</f>
        <v/>
      </c>
      <c r="AM623" s="599" t="str">
        <f>IF($AD623="","",VLOOKUP(AD623,Invoer!$F$15:$BB$1999,14,FALSE))</f>
        <v/>
      </c>
      <c r="AN623" s="599" t="str">
        <f>IF($AD623="","",VLOOKUP(AD623,Invoer!$F$15:$AU$1999,11,FALSE))</f>
        <v/>
      </c>
      <c r="AO623" s="662" t="str">
        <f>IF($AD623="","",VLOOKUP(AD623,Invoer!$F$15:$AU$1999,15,FALSE))</f>
        <v/>
      </c>
      <c r="AP623" s="599" t="str">
        <f>IF($AD623="","",VLOOKUP(AD623,Invoer!$F$15:$AU$1999,19,FALSE))</f>
        <v/>
      </c>
      <c r="AQ623" s="662" t="str">
        <f>IF($AD623="","",VLOOKUP(AD623,Invoer!$F$15:$AU$1999,24,FALSE))</f>
        <v/>
      </c>
      <c r="AR623" s="662" t="str">
        <f>IF($AD623="","",VLOOKUP(AD623,Invoer!$F$15:$AU$1999,17,FALSE))</f>
        <v/>
      </c>
      <c r="AS623" s="678" t="str">
        <f t="shared" si="309"/>
        <v/>
      </c>
      <c r="AT623" s="676" t="str">
        <f t="shared" si="289"/>
        <v/>
      </c>
      <c r="AU623" s="77" t="e">
        <f t="shared" si="290"/>
        <v>#VALUE!</v>
      </c>
      <c r="AW623" s="57"/>
      <c r="AX623" s="57"/>
      <c r="BA623" s="83" t="e">
        <f ca="1">Invoer!DW628</f>
        <v>#N/A</v>
      </c>
      <c r="BB623" s="599" t="str">
        <f t="shared" ca="1" si="302"/>
        <v/>
      </c>
      <c r="BC623" s="673" t="str">
        <f ca="1">IF($BB623="","",VLOOKUP(BB623,Invoer!$F$15:$AU$1999,2,FALSE))</f>
        <v/>
      </c>
      <c r="BD623" s="599" t="str">
        <f t="shared" ca="1" si="303"/>
        <v/>
      </c>
      <c r="BE623" s="599" t="str">
        <f ca="1">IF($BB623="","",VLOOKUP(BB623,Invoer!$F$15:$AU$1999,5,FALSE))</f>
        <v/>
      </c>
      <c r="BF623" s="599" t="str">
        <f ca="1">IF($BB623="","",VLOOKUP(BB623,Invoer!$F$15:$AU$1999,6,FALSE))</f>
        <v/>
      </c>
      <c r="BG623" s="599" t="str">
        <f ca="1">IF($BB623="","",VLOOKUP(BB623,Invoer!$F$15:$AU$1999,9,FALSE))</f>
        <v/>
      </c>
      <c r="BH623" s="599" t="str">
        <f ca="1">IF($BB623="","",VLOOKUP(BB623,Invoer!$F$15:$AU$1999,10,FALSE))</f>
        <v/>
      </c>
      <c r="BI623" s="599" t="str">
        <f ca="1">IF($BB623="","",VLOOKUP(BB623,Invoer!$F$15:$BB$1999,14,FALSE))</f>
        <v/>
      </c>
      <c r="BJ623" s="599" t="str">
        <f ca="1">IF($BB623="","",VLOOKUP(BB623,Invoer!$F$15:$AU$1999,11,FALSE))</f>
        <v/>
      </c>
      <c r="BK623" s="662" t="str">
        <f t="shared" ca="1" si="304"/>
        <v/>
      </c>
      <c r="BL623" s="662" t="str">
        <f t="shared" ca="1" si="305"/>
        <v/>
      </c>
      <c r="BM623" s="679" t="str">
        <f t="shared" ca="1" si="306"/>
        <v/>
      </c>
      <c r="BN623" s="662" t="str">
        <f t="shared" ca="1" si="312"/>
        <v/>
      </c>
      <c r="BO623" s="662" t="str">
        <f ca="1">IF($BB623="","",VLOOKUP(BB623,Invoer!$F$15:$AU$1999,15,FALSE))</f>
        <v/>
      </c>
      <c r="BP623" s="662" t="str">
        <f ca="1">IF($BB623="","",VLOOKUP(BB623,Invoer!$F$15:$AU$1999,24,FALSE))</f>
        <v/>
      </c>
      <c r="BQ623" s="662" t="str">
        <f ca="1">IF($BB623="","",VLOOKUP(BB623,Invoer!$F$15:$AU$1999,17,FALSE))</f>
        <v/>
      </c>
      <c r="BS623" s="73" t="e">
        <f t="shared" ca="1" si="310"/>
        <v>#VALUE!</v>
      </c>
      <c r="BT623" s="57" t="str">
        <f t="shared" ca="1" si="311"/>
        <v/>
      </c>
      <c r="FE623"/>
      <c r="FI623"/>
      <c r="FJ623"/>
    </row>
    <row r="624" spans="29:166" ht="12" customHeight="1" x14ac:dyDescent="0.2">
      <c r="AC624" s="435" t="str">
        <f>IF($AC$7&lt;3,Invoer!DR629,IF($AC$7=3,Invoer!BT629,"x"))</f>
        <v>x</v>
      </c>
      <c r="AD624" s="599" t="str">
        <f t="shared" si="300"/>
        <v/>
      </c>
      <c r="AE624" s="673" t="str">
        <f>IF($AD624="","",VLOOKUP(AD624,Invoer!$F$15:$AU$1999,2,FALSE))</f>
        <v/>
      </c>
      <c r="AF624" s="599" t="str">
        <f t="shared" si="301"/>
        <v/>
      </c>
      <c r="AG624" s="599" t="str">
        <f>IF($AD624="","",VLOOKUP(AD624,Invoer!$F$15:$AU$1999,3,FALSE))</f>
        <v/>
      </c>
      <c r="AH624" s="599" t="str">
        <f>IF($AD624="","",IF(AG624&lt;&gt;"Liq","",VLOOKUP(AD624,Invoer!$F$15:$AU$1999,4,FALSE)))</f>
        <v/>
      </c>
      <c r="AI624" s="677" t="str">
        <f>IF($AD624="","",VLOOKUP(AD624,Invoer!$F$15:$AU$1999,5,FALSE))</f>
        <v/>
      </c>
      <c r="AJ624" s="599" t="str">
        <f>IF($AD624="","",VLOOKUP(AD624,Invoer!$F$15:$AU$1999,6,FALSE))</f>
        <v/>
      </c>
      <c r="AK624" s="599" t="str">
        <f>IF($AD624="","",VLOOKUP(AD624,Invoer!$F$15:$AU$1999,9,FALSE))</f>
        <v/>
      </c>
      <c r="AL624" s="599" t="str">
        <f>IF($AD624="","",VLOOKUP(AD624,Invoer!$F$15:$AU$1999,10,FALSE))</f>
        <v/>
      </c>
      <c r="AM624" s="599" t="str">
        <f>IF($AD624="","",VLOOKUP(AD624,Invoer!$F$15:$BB$1999,14,FALSE))</f>
        <v/>
      </c>
      <c r="AN624" s="599" t="str">
        <f>IF($AD624="","",VLOOKUP(AD624,Invoer!$F$15:$AU$1999,11,FALSE))</f>
        <v/>
      </c>
      <c r="AO624" s="662" t="str">
        <f>IF($AD624="","",VLOOKUP(AD624,Invoer!$F$15:$AU$1999,15,FALSE))</f>
        <v/>
      </c>
      <c r="AP624" s="599" t="str">
        <f>IF($AD624="","",VLOOKUP(AD624,Invoer!$F$15:$AU$1999,19,FALSE))</f>
        <v/>
      </c>
      <c r="AQ624" s="662" t="str">
        <f>IF($AD624="","",VLOOKUP(AD624,Invoer!$F$15:$AU$1999,24,FALSE))</f>
        <v/>
      </c>
      <c r="AR624" s="662" t="str">
        <f>IF($AD624="","",VLOOKUP(AD624,Invoer!$F$15:$AU$1999,17,FALSE))</f>
        <v/>
      </c>
      <c r="AS624" s="678" t="str">
        <f t="shared" si="309"/>
        <v/>
      </c>
      <c r="AT624" s="676" t="str">
        <f t="shared" si="289"/>
        <v/>
      </c>
      <c r="AU624" s="77" t="e">
        <f t="shared" si="290"/>
        <v>#VALUE!</v>
      </c>
      <c r="AW624" s="57"/>
      <c r="AX624" s="57"/>
      <c r="BA624" s="83" t="e">
        <f ca="1">Invoer!DW629</f>
        <v>#N/A</v>
      </c>
      <c r="BB624" s="599" t="str">
        <f t="shared" ca="1" si="302"/>
        <v/>
      </c>
      <c r="BC624" s="673" t="str">
        <f ca="1">IF($BB624="","",VLOOKUP(BB624,Invoer!$F$15:$AU$1999,2,FALSE))</f>
        <v/>
      </c>
      <c r="BD624" s="599" t="str">
        <f t="shared" ca="1" si="303"/>
        <v/>
      </c>
      <c r="BE624" s="599" t="str">
        <f ca="1">IF($BB624="","",VLOOKUP(BB624,Invoer!$F$15:$AU$1999,5,FALSE))</f>
        <v/>
      </c>
      <c r="BF624" s="599" t="str">
        <f ca="1">IF($BB624="","",VLOOKUP(BB624,Invoer!$F$15:$AU$1999,6,FALSE))</f>
        <v/>
      </c>
      <c r="BG624" s="599" t="str">
        <f ca="1">IF($BB624="","",VLOOKUP(BB624,Invoer!$F$15:$AU$1999,9,FALSE))</f>
        <v/>
      </c>
      <c r="BH624" s="599" t="str">
        <f ca="1">IF($BB624="","",VLOOKUP(BB624,Invoer!$F$15:$AU$1999,10,FALSE))</f>
        <v/>
      </c>
      <c r="BI624" s="599" t="str">
        <f ca="1">IF($BB624="","",VLOOKUP(BB624,Invoer!$F$15:$BB$1999,14,FALSE))</f>
        <v/>
      </c>
      <c r="BJ624" s="599" t="str">
        <f ca="1">IF($BB624="","",VLOOKUP(BB624,Invoer!$F$15:$AU$1999,11,FALSE))</f>
        <v/>
      </c>
      <c r="BK624" s="662" t="str">
        <f t="shared" ca="1" si="304"/>
        <v/>
      </c>
      <c r="BL624" s="662" t="str">
        <f t="shared" ca="1" si="305"/>
        <v/>
      </c>
      <c r="BM624" s="679" t="str">
        <f t="shared" ca="1" si="306"/>
        <v/>
      </c>
      <c r="BN624" s="662" t="str">
        <f t="shared" ca="1" si="312"/>
        <v/>
      </c>
      <c r="BO624" s="662" t="str">
        <f ca="1">IF($BB624="","",VLOOKUP(BB624,Invoer!$F$15:$AU$1999,15,FALSE))</f>
        <v/>
      </c>
      <c r="BP624" s="662" t="str">
        <f ca="1">IF($BB624="","",VLOOKUP(BB624,Invoer!$F$15:$AU$1999,24,FALSE))</f>
        <v/>
      </c>
      <c r="BQ624" s="662" t="str">
        <f ca="1">IF($BB624="","",VLOOKUP(BB624,Invoer!$F$15:$AU$1999,17,FALSE))</f>
        <v/>
      </c>
      <c r="BS624" s="73" t="e">
        <f t="shared" ca="1" si="310"/>
        <v>#VALUE!</v>
      </c>
      <c r="BT624" s="57" t="str">
        <f t="shared" ca="1" si="311"/>
        <v/>
      </c>
      <c r="FE624"/>
      <c r="FI624"/>
      <c r="FJ624"/>
    </row>
    <row r="625" spans="29:166" ht="12" customHeight="1" x14ac:dyDescent="0.2">
      <c r="AC625" s="435" t="str">
        <f>IF($AC$7&lt;3,Invoer!DR630,IF($AC$7=3,Invoer!BT630,"x"))</f>
        <v>x</v>
      </c>
      <c r="AD625" s="599" t="str">
        <f t="shared" si="300"/>
        <v/>
      </c>
      <c r="AE625" s="673" t="str">
        <f>IF($AD625="","",VLOOKUP(AD625,Invoer!$F$15:$AU$1999,2,FALSE))</f>
        <v/>
      </c>
      <c r="AF625" s="599" t="str">
        <f t="shared" si="301"/>
        <v/>
      </c>
      <c r="AG625" s="599" t="str">
        <f>IF($AD625="","",VLOOKUP(AD625,Invoer!$F$15:$AU$1999,3,FALSE))</f>
        <v/>
      </c>
      <c r="AH625" s="599" t="str">
        <f>IF($AD625="","",IF(AG625&lt;&gt;"Liq","",VLOOKUP(AD625,Invoer!$F$15:$AU$1999,4,FALSE)))</f>
        <v/>
      </c>
      <c r="AI625" s="677" t="str">
        <f>IF($AD625="","",VLOOKUP(AD625,Invoer!$F$15:$AU$1999,5,FALSE))</f>
        <v/>
      </c>
      <c r="AJ625" s="599" t="str">
        <f>IF($AD625="","",VLOOKUP(AD625,Invoer!$F$15:$AU$1999,6,FALSE))</f>
        <v/>
      </c>
      <c r="AK625" s="599" t="str">
        <f>IF($AD625="","",VLOOKUP(AD625,Invoer!$F$15:$AU$1999,9,FALSE))</f>
        <v/>
      </c>
      <c r="AL625" s="599" t="str">
        <f>IF($AD625="","",VLOOKUP(AD625,Invoer!$F$15:$AU$1999,10,FALSE))</f>
        <v/>
      </c>
      <c r="AM625" s="599" t="str">
        <f>IF($AD625="","",VLOOKUP(AD625,Invoer!$F$15:$BB$1999,14,FALSE))</f>
        <v/>
      </c>
      <c r="AN625" s="599" t="str">
        <f>IF($AD625="","",VLOOKUP(AD625,Invoer!$F$15:$AU$1999,11,FALSE))</f>
        <v/>
      </c>
      <c r="AO625" s="662" t="str">
        <f>IF($AD625="","",VLOOKUP(AD625,Invoer!$F$15:$AU$1999,15,FALSE))</f>
        <v/>
      </c>
      <c r="AP625" s="599" t="str">
        <f>IF($AD625="","",VLOOKUP(AD625,Invoer!$F$15:$AU$1999,19,FALSE))</f>
        <v/>
      </c>
      <c r="AQ625" s="662" t="str">
        <f>IF($AD625="","",VLOOKUP(AD625,Invoer!$F$15:$AU$1999,24,FALSE))</f>
        <v/>
      </c>
      <c r="AR625" s="662" t="str">
        <f>IF($AD625="","",VLOOKUP(AD625,Invoer!$F$15:$AU$1999,17,FALSE))</f>
        <v/>
      </c>
      <c r="AS625" s="678" t="str">
        <f t="shared" si="309"/>
        <v/>
      </c>
      <c r="AT625" s="676" t="str">
        <f t="shared" si="289"/>
        <v/>
      </c>
      <c r="AU625" s="77" t="e">
        <f t="shared" si="290"/>
        <v>#VALUE!</v>
      </c>
      <c r="AW625" s="57"/>
      <c r="AX625" s="57"/>
      <c r="BA625" s="83" t="e">
        <f ca="1">Invoer!DW630</f>
        <v>#N/A</v>
      </c>
      <c r="BB625" s="599" t="str">
        <f t="shared" ca="1" si="302"/>
        <v/>
      </c>
      <c r="BC625" s="673" t="str">
        <f ca="1">IF($BB625="","",VLOOKUP(BB625,Invoer!$F$15:$AU$1999,2,FALSE))</f>
        <v/>
      </c>
      <c r="BD625" s="599" t="str">
        <f t="shared" ca="1" si="303"/>
        <v/>
      </c>
      <c r="BE625" s="599" t="str">
        <f ca="1">IF($BB625="","",VLOOKUP(BB625,Invoer!$F$15:$AU$1999,5,FALSE))</f>
        <v/>
      </c>
      <c r="BF625" s="599" t="str">
        <f ca="1">IF($BB625="","",VLOOKUP(BB625,Invoer!$F$15:$AU$1999,6,FALSE))</f>
        <v/>
      </c>
      <c r="BG625" s="599" t="str">
        <f ca="1">IF($BB625="","",VLOOKUP(BB625,Invoer!$F$15:$AU$1999,9,FALSE))</f>
        <v/>
      </c>
      <c r="BH625" s="599" t="str">
        <f ca="1">IF($BB625="","",VLOOKUP(BB625,Invoer!$F$15:$AU$1999,10,FALSE))</f>
        <v/>
      </c>
      <c r="BI625" s="599" t="str">
        <f ca="1">IF($BB625="","",VLOOKUP(BB625,Invoer!$F$15:$BB$1999,14,FALSE))</f>
        <v/>
      </c>
      <c r="BJ625" s="599" t="str">
        <f ca="1">IF($BB625="","",VLOOKUP(BB625,Invoer!$F$15:$AU$1999,11,FALSE))</f>
        <v/>
      </c>
      <c r="BK625" s="662" t="str">
        <f t="shared" ca="1" si="304"/>
        <v/>
      </c>
      <c r="BL625" s="662" t="str">
        <f t="shared" ca="1" si="305"/>
        <v/>
      </c>
      <c r="BM625" s="679" t="str">
        <f t="shared" ca="1" si="306"/>
        <v/>
      </c>
      <c r="BN625" s="662" t="str">
        <f t="shared" ca="1" si="312"/>
        <v/>
      </c>
      <c r="BO625" s="662" t="str">
        <f ca="1">IF($BB625="","",VLOOKUP(BB625,Invoer!$F$15:$AU$1999,15,FALSE))</f>
        <v/>
      </c>
      <c r="BP625" s="662" t="str">
        <f ca="1">IF($BB625="","",VLOOKUP(BB625,Invoer!$F$15:$AU$1999,24,FALSE))</f>
        <v/>
      </c>
      <c r="BQ625" s="662" t="str">
        <f ca="1">IF($BB625="","",VLOOKUP(BB625,Invoer!$F$15:$AU$1999,17,FALSE))</f>
        <v/>
      </c>
      <c r="BS625" s="73" t="e">
        <f t="shared" ca="1" si="310"/>
        <v>#VALUE!</v>
      </c>
      <c r="BT625" s="57" t="str">
        <f t="shared" ca="1" si="311"/>
        <v/>
      </c>
      <c r="FE625"/>
      <c r="FI625"/>
      <c r="FJ625"/>
    </row>
    <row r="626" spans="29:166" ht="12" customHeight="1" x14ac:dyDescent="0.2">
      <c r="AC626" s="435" t="str">
        <f>IF($AC$7&lt;3,Invoer!DR631,IF($AC$7=3,Invoer!BT631,"x"))</f>
        <v>x</v>
      </c>
      <c r="AD626" s="599" t="str">
        <f t="shared" si="300"/>
        <v/>
      </c>
      <c r="AE626" s="673" t="str">
        <f>IF($AD626="","",VLOOKUP(AD626,Invoer!$F$15:$AU$1999,2,FALSE))</f>
        <v/>
      </c>
      <c r="AF626" s="599" t="str">
        <f t="shared" si="301"/>
        <v/>
      </c>
      <c r="AG626" s="599" t="str">
        <f>IF($AD626="","",VLOOKUP(AD626,Invoer!$F$15:$AU$1999,3,FALSE))</f>
        <v/>
      </c>
      <c r="AH626" s="599" t="str">
        <f>IF($AD626="","",IF(AG626&lt;&gt;"Liq","",VLOOKUP(AD626,Invoer!$F$15:$AU$1999,4,FALSE)))</f>
        <v/>
      </c>
      <c r="AI626" s="677" t="str">
        <f>IF($AD626="","",VLOOKUP(AD626,Invoer!$F$15:$AU$1999,5,FALSE))</f>
        <v/>
      </c>
      <c r="AJ626" s="599" t="str">
        <f>IF($AD626="","",VLOOKUP(AD626,Invoer!$F$15:$AU$1999,6,FALSE))</f>
        <v/>
      </c>
      <c r="AK626" s="599" t="str">
        <f>IF($AD626="","",VLOOKUP(AD626,Invoer!$F$15:$AU$1999,9,FALSE))</f>
        <v/>
      </c>
      <c r="AL626" s="599" t="str">
        <f>IF($AD626="","",VLOOKUP(AD626,Invoer!$F$15:$AU$1999,10,FALSE))</f>
        <v/>
      </c>
      <c r="AM626" s="599" t="str">
        <f>IF($AD626="","",VLOOKUP(AD626,Invoer!$F$15:$BB$1999,14,FALSE))</f>
        <v/>
      </c>
      <c r="AN626" s="599" t="str">
        <f>IF($AD626="","",VLOOKUP(AD626,Invoer!$F$15:$AU$1999,11,FALSE))</f>
        <v/>
      </c>
      <c r="AO626" s="662" t="str">
        <f>IF($AD626="","",VLOOKUP(AD626,Invoer!$F$15:$AU$1999,15,FALSE))</f>
        <v/>
      </c>
      <c r="AP626" s="599" t="str">
        <f>IF($AD626="","",VLOOKUP(AD626,Invoer!$F$15:$AU$1999,19,FALSE))</f>
        <v/>
      </c>
      <c r="AQ626" s="662" t="str">
        <f>IF($AD626="","",VLOOKUP(AD626,Invoer!$F$15:$AU$1999,24,FALSE))</f>
        <v/>
      </c>
      <c r="AR626" s="662" t="str">
        <f>IF($AD626="","",VLOOKUP(AD626,Invoer!$F$15:$AU$1999,17,FALSE))</f>
        <v/>
      </c>
      <c r="AS626" s="678" t="str">
        <f t="shared" si="309"/>
        <v/>
      </c>
      <c r="AT626" s="676" t="str">
        <f t="shared" si="289"/>
        <v/>
      </c>
      <c r="AU626" s="77" t="e">
        <f t="shared" si="290"/>
        <v>#VALUE!</v>
      </c>
      <c r="AW626" s="57"/>
      <c r="AX626" s="57"/>
      <c r="BA626" s="83" t="e">
        <f ca="1">Invoer!DW631</f>
        <v>#N/A</v>
      </c>
      <c r="BB626" s="599" t="str">
        <f t="shared" ca="1" si="302"/>
        <v/>
      </c>
      <c r="BC626" s="673" t="str">
        <f ca="1">IF($BB626="","",VLOOKUP(BB626,Invoer!$F$15:$AU$1999,2,FALSE))</f>
        <v/>
      </c>
      <c r="BD626" s="599" t="str">
        <f t="shared" ca="1" si="303"/>
        <v/>
      </c>
      <c r="BE626" s="599" t="str">
        <f ca="1">IF($BB626="","",VLOOKUP(BB626,Invoer!$F$15:$AU$1999,5,FALSE))</f>
        <v/>
      </c>
      <c r="BF626" s="599" t="str">
        <f ca="1">IF($BB626="","",VLOOKUP(BB626,Invoer!$F$15:$AU$1999,6,FALSE))</f>
        <v/>
      </c>
      <c r="BG626" s="599" t="str">
        <f ca="1">IF($BB626="","",VLOOKUP(BB626,Invoer!$F$15:$AU$1999,9,FALSE))</f>
        <v/>
      </c>
      <c r="BH626" s="599" t="str">
        <f ca="1">IF($BB626="","",VLOOKUP(BB626,Invoer!$F$15:$AU$1999,10,FALSE))</f>
        <v/>
      </c>
      <c r="BI626" s="599" t="str">
        <f ca="1">IF($BB626="","",VLOOKUP(BB626,Invoer!$F$15:$BB$1999,14,FALSE))</f>
        <v/>
      </c>
      <c r="BJ626" s="599" t="str">
        <f ca="1">IF($BB626="","",VLOOKUP(BB626,Invoer!$F$15:$AU$1999,11,FALSE))</f>
        <v/>
      </c>
      <c r="BK626" s="662" t="str">
        <f t="shared" ca="1" si="304"/>
        <v/>
      </c>
      <c r="BL626" s="662" t="str">
        <f t="shared" ca="1" si="305"/>
        <v/>
      </c>
      <c r="BM626" s="679" t="str">
        <f t="shared" ca="1" si="306"/>
        <v/>
      </c>
      <c r="BN626" s="662" t="str">
        <f t="shared" ca="1" si="312"/>
        <v/>
      </c>
      <c r="BO626" s="662" t="str">
        <f ca="1">IF($BB626="","",VLOOKUP(BB626,Invoer!$F$15:$AU$1999,15,FALSE))</f>
        <v/>
      </c>
      <c r="BP626" s="662" t="str">
        <f ca="1">IF($BB626="","",VLOOKUP(BB626,Invoer!$F$15:$AU$1999,24,FALSE))</f>
        <v/>
      </c>
      <c r="BQ626" s="662" t="str">
        <f ca="1">IF($BB626="","",VLOOKUP(BB626,Invoer!$F$15:$AU$1999,17,FALSE))</f>
        <v/>
      </c>
      <c r="BS626" s="73" t="e">
        <f t="shared" ca="1" si="310"/>
        <v>#VALUE!</v>
      </c>
      <c r="BT626" s="57" t="str">
        <f t="shared" ca="1" si="311"/>
        <v/>
      </c>
      <c r="FE626"/>
      <c r="FI626"/>
      <c r="FJ626"/>
    </row>
    <row r="627" spans="29:166" ht="12" customHeight="1" x14ac:dyDescent="0.2">
      <c r="AC627" s="435" t="str">
        <f>IF($AC$7&lt;3,Invoer!DR632,IF($AC$7=3,Invoer!BT632,"x"))</f>
        <v>x</v>
      </c>
      <c r="AD627" s="599" t="str">
        <f t="shared" si="300"/>
        <v/>
      </c>
      <c r="AE627" s="673" t="str">
        <f>IF($AD627="","",VLOOKUP(AD627,Invoer!$F$15:$AU$1999,2,FALSE))</f>
        <v/>
      </c>
      <c r="AF627" s="599" t="str">
        <f t="shared" si="301"/>
        <v/>
      </c>
      <c r="AG627" s="599" t="str">
        <f>IF($AD627="","",VLOOKUP(AD627,Invoer!$F$15:$AU$1999,3,FALSE))</f>
        <v/>
      </c>
      <c r="AH627" s="599" t="str">
        <f>IF($AD627="","",IF(AG627&lt;&gt;"Liq","",VLOOKUP(AD627,Invoer!$F$15:$AU$1999,4,FALSE)))</f>
        <v/>
      </c>
      <c r="AI627" s="677" t="str">
        <f>IF($AD627="","",VLOOKUP(AD627,Invoer!$F$15:$AU$1999,5,FALSE))</f>
        <v/>
      </c>
      <c r="AJ627" s="599" t="str">
        <f>IF($AD627="","",VLOOKUP(AD627,Invoer!$F$15:$AU$1999,6,FALSE))</f>
        <v/>
      </c>
      <c r="AK627" s="599" t="str">
        <f>IF($AD627="","",VLOOKUP(AD627,Invoer!$F$15:$AU$1999,9,FALSE))</f>
        <v/>
      </c>
      <c r="AL627" s="599" t="str">
        <f>IF($AD627="","",VLOOKUP(AD627,Invoer!$F$15:$AU$1999,10,FALSE))</f>
        <v/>
      </c>
      <c r="AM627" s="599" t="str">
        <f>IF($AD627="","",VLOOKUP(AD627,Invoer!$F$15:$BB$1999,14,FALSE))</f>
        <v/>
      </c>
      <c r="AN627" s="599" t="str">
        <f>IF($AD627="","",VLOOKUP(AD627,Invoer!$F$15:$AU$1999,11,FALSE))</f>
        <v/>
      </c>
      <c r="AO627" s="662" t="str">
        <f>IF($AD627="","",VLOOKUP(AD627,Invoer!$F$15:$AU$1999,15,FALSE))</f>
        <v/>
      </c>
      <c r="AP627" s="599" t="str">
        <f>IF($AD627="","",VLOOKUP(AD627,Invoer!$F$15:$AU$1999,19,FALSE))</f>
        <v/>
      </c>
      <c r="AQ627" s="662" t="str">
        <f>IF($AD627="","",VLOOKUP(AD627,Invoer!$F$15:$AU$1999,24,FALSE))</f>
        <v/>
      </c>
      <c r="AR627" s="662" t="str">
        <f>IF($AD627="","",VLOOKUP(AD627,Invoer!$F$15:$AU$1999,17,FALSE))</f>
        <v/>
      </c>
      <c r="AS627" s="678" t="str">
        <f t="shared" si="309"/>
        <v/>
      </c>
      <c r="AT627" s="676" t="str">
        <f t="shared" si="289"/>
        <v/>
      </c>
      <c r="AU627" s="77" t="e">
        <f t="shared" si="290"/>
        <v>#VALUE!</v>
      </c>
      <c r="AW627" s="57"/>
      <c r="AX627" s="57"/>
      <c r="BA627" s="83" t="e">
        <f ca="1">Invoer!DW632</f>
        <v>#N/A</v>
      </c>
      <c r="BB627" s="599" t="str">
        <f t="shared" ca="1" si="302"/>
        <v/>
      </c>
      <c r="BC627" s="673" t="str">
        <f ca="1">IF($BB627="","",VLOOKUP(BB627,Invoer!$F$15:$AU$1999,2,FALSE))</f>
        <v/>
      </c>
      <c r="BD627" s="599" t="str">
        <f t="shared" ca="1" si="303"/>
        <v/>
      </c>
      <c r="BE627" s="599" t="str">
        <f ca="1">IF($BB627="","",VLOOKUP(BB627,Invoer!$F$15:$AU$1999,5,FALSE))</f>
        <v/>
      </c>
      <c r="BF627" s="599" t="str">
        <f ca="1">IF($BB627="","",VLOOKUP(BB627,Invoer!$F$15:$AU$1999,6,FALSE))</f>
        <v/>
      </c>
      <c r="BG627" s="599" t="str">
        <f ca="1">IF($BB627="","",VLOOKUP(BB627,Invoer!$F$15:$AU$1999,9,FALSE))</f>
        <v/>
      </c>
      <c r="BH627" s="599" t="str">
        <f ca="1">IF($BB627="","",VLOOKUP(BB627,Invoer!$F$15:$AU$1999,10,FALSE))</f>
        <v/>
      </c>
      <c r="BI627" s="599" t="str">
        <f ca="1">IF($BB627="","",VLOOKUP(BB627,Invoer!$F$15:$BB$1999,14,FALSE))</f>
        <v/>
      </c>
      <c r="BJ627" s="599" t="str">
        <f ca="1">IF($BB627="","",VLOOKUP(BB627,Invoer!$F$15:$AU$1999,11,FALSE))</f>
        <v/>
      </c>
      <c r="BK627" s="662" t="str">
        <f t="shared" ca="1" si="304"/>
        <v/>
      </c>
      <c r="BL627" s="662" t="str">
        <f t="shared" ca="1" si="305"/>
        <v/>
      </c>
      <c r="BM627" s="679" t="str">
        <f t="shared" ca="1" si="306"/>
        <v/>
      </c>
      <c r="BN627" s="662" t="str">
        <f t="shared" ca="1" si="312"/>
        <v/>
      </c>
      <c r="BO627" s="662" t="str">
        <f ca="1">IF($BB627="","",VLOOKUP(BB627,Invoer!$F$15:$AU$1999,15,FALSE))</f>
        <v/>
      </c>
      <c r="BP627" s="662" t="str">
        <f ca="1">IF($BB627="","",VLOOKUP(BB627,Invoer!$F$15:$AU$1999,24,FALSE))</f>
        <v/>
      </c>
      <c r="BQ627" s="662" t="str">
        <f ca="1">IF($BB627="","",VLOOKUP(BB627,Invoer!$F$15:$AU$1999,17,FALSE))</f>
        <v/>
      </c>
      <c r="BS627" s="73" t="e">
        <f t="shared" ca="1" si="310"/>
        <v>#VALUE!</v>
      </c>
      <c r="BT627" s="57" t="str">
        <f t="shared" ca="1" si="311"/>
        <v/>
      </c>
      <c r="FE627"/>
      <c r="FI627"/>
      <c r="FJ627"/>
    </row>
    <row r="628" spans="29:166" ht="12" customHeight="1" x14ac:dyDescent="0.2">
      <c r="AC628" s="435" t="str">
        <f>IF($AC$7&lt;3,Invoer!DR633,IF($AC$7=3,Invoer!BT633,"x"))</f>
        <v>x</v>
      </c>
      <c r="AD628" s="599" t="str">
        <f t="shared" si="300"/>
        <v/>
      </c>
      <c r="AE628" s="673" t="str">
        <f>IF($AD628="","",VLOOKUP(AD628,Invoer!$F$15:$AU$1999,2,FALSE))</f>
        <v/>
      </c>
      <c r="AF628" s="599" t="str">
        <f t="shared" si="301"/>
        <v/>
      </c>
      <c r="AG628" s="599" t="str">
        <f>IF($AD628="","",VLOOKUP(AD628,Invoer!$F$15:$AU$1999,3,FALSE))</f>
        <v/>
      </c>
      <c r="AH628" s="599" t="str">
        <f>IF($AD628="","",IF(AG628&lt;&gt;"Liq","",VLOOKUP(AD628,Invoer!$F$15:$AU$1999,4,FALSE)))</f>
        <v/>
      </c>
      <c r="AI628" s="677" t="str">
        <f>IF($AD628="","",VLOOKUP(AD628,Invoer!$F$15:$AU$1999,5,FALSE))</f>
        <v/>
      </c>
      <c r="AJ628" s="599" t="str">
        <f>IF($AD628="","",VLOOKUP(AD628,Invoer!$F$15:$AU$1999,6,FALSE))</f>
        <v/>
      </c>
      <c r="AK628" s="599" t="str">
        <f>IF($AD628="","",VLOOKUP(AD628,Invoer!$F$15:$AU$1999,9,FALSE))</f>
        <v/>
      </c>
      <c r="AL628" s="599" t="str">
        <f>IF($AD628="","",VLOOKUP(AD628,Invoer!$F$15:$AU$1999,10,FALSE))</f>
        <v/>
      </c>
      <c r="AM628" s="599" t="str">
        <f>IF($AD628="","",VLOOKUP(AD628,Invoer!$F$15:$BB$1999,14,FALSE))</f>
        <v/>
      </c>
      <c r="AN628" s="599" t="str">
        <f>IF($AD628="","",VLOOKUP(AD628,Invoer!$F$15:$AU$1999,11,FALSE))</f>
        <v/>
      </c>
      <c r="AO628" s="662" t="str">
        <f>IF($AD628="","",VLOOKUP(AD628,Invoer!$F$15:$AU$1999,15,FALSE))</f>
        <v/>
      </c>
      <c r="AP628" s="599" t="str">
        <f>IF($AD628="","",VLOOKUP(AD628,Invoer!$F$15:$AU$1999,19,FALSE))</f>
        <v/>
      </c>
      <c r="AQ628" s="662" t="str">
        <f>IF($AD628="","",VLOOKUP(AD628,Invoer!$F$15:$AU$1999,24,FALSE))</f>
        <v/>
      </c>
      <c r="AR628" s="662" t="str">
        <f>IF($AD628="","",VLOOKUP(AD628,Invoer!$F$15:$AU$1999,17,FALSE))</f>
        <v/>
      </c>
      <c r="AS628" s="678" t="str">
        <f t="shared" si="309"/>
        <v/>
      </c>
      <c r="AT628" s="676" t="str">
        <f t="shared" si="289"/>
        <v/>
      </c>
      <c r="AU628" s="77" t="e">
        <f t="shared" si="290"/>
        <v>#VALUE!</v>
      </c>
      <c r="AW628" s="57"/>
      <c r="AX628" s="57"/>
      <c r="BA628" s="83" t="e">
        <f ca="1">Invoer!DW633</f>
        <v>#N/A</v>
      </c>
      <c r="BB628" s="599" t="str">
        <f t="shared" ca="1" si="302"/>
        <v/>
      </c>
      <c r="BC628" s="673" t="str">
        <f ca="1">IF($BB628="","",VLOOKUP(BB628,Invoer!$F$15:$AU$1999,2,FALSE))</f>
        <v/>
      </c>
      <c r="BD628" s="599" t="str">
        <f t="shared" ca="1" si="303"/>
        <v/>
      </c>
      <c r="BE628" s="599" t="str">
        <f ca="1">IF($BB628="","",VLOOKUP(BB628,Invoer!$F$15:$AU$1999,5,FALSE))</f>
        <v/>
      </c>
      <c r="BF628" s="599" t="str">
        <f ca="1">IF($BB628="","",VLOOKUP(BB628,Invoer!$F$15:$AU$1999,6,FALSE))</f>
        <v/>
      </c>
      <c r="BG628" s="599" t="str">
        <f ca="1">IF($BB628="","",VLOOKUP(BB628,Invoer!$F$15:$AU$1999,9,FALSE))</f>
        <v/>
      </c>
      <c r="BH628" s="599" t="str">
        <f ca="1">IF($BB628="","",VLOOKUP(BB628,Invoer!$F$15:$AU$1999,10,FALSE))</f>
        <v/>
      </c>
      <c r="BI628" s="599" t="str">
        <f ca="1">IF($BB628="","",VLOOKUP(BB628,Invoer!$F$15:$BB$1999,14,FALSE))</f>
        <v/>
      </c>
      <c r="BJ628" s="599" t="str">
        <f ca="1">IF($BB628="","",VLOOKUP(BB628,Invoer!$F$15:$AU$1999,11,FALSE))</f>
        <v/>
      </c>
      <c r="BK628" s="662" t="str">
        <f t="shared" ca="1" si="304"/>
        <v/>
      </c>
      <c r="BL628" s="662" t="str">
        <f t="shared" ca="1" si="305"/>
        <v/>
      </c>
      <c r="BM628" s="679" t="str">
        <f t="shared" ca="1" si="306"/>
        <v/>
      </c>
      <c r="BN628" s="662" t="str">
        <f t="shared" ca="1" si="312"/>
        <v/>
      </c>
      <c r="BO628" s="662" t="str">
        <f ca="1">IF($BB628="","",VLOOKUP(BB628,Invoer!$F$15:$AU$1999,15,FALSE))</f>
        <v/>
      </c>
      <c r="BP628" s="662" t="str">
        <f ca="1">IF($BB628="","",VLOOKUP(BB628,Invoer!$F$15:$AU$1999,24,FALSE))</f>
        <v/>
      </c>
      <c r="BQ628" s="662" t="str">
        <f ca="1">IF($BB628="","",VLOOKUP(BB628,Invoer!$F$15:$AU$1999,17,FALSE))</f>
        <v/>
      </c>
      <c r="BS628" s="73" t="e">
        <f t="shared" ca="1" si="310"/>
        <v>#VALUE!</v>
      </c>
      <c r="BT628" s="57" t="str">
        <f t="shared" ca="1" si="311"/>
        <v/>
      </c>
      <c r="FE628"/>
      <c r="FI628"/>
      <c r="FJ628"/>
    </row>
    <row r="629" spans="29:166" ht="12" customHeight="1" x14ac:dyDescent="0.2">
      <c r="AC629" s="435" t="str">
        <f>IF($AC$7&lt;3,Invoer!DR634,IF($AC$7=3,Invoer!BT634,"x"))</f>
        <v>x</v>
      </c>
      <c r="AD629" s="599" t="str">
        <f t="shared" si="300"/>
        <v/>
      </c>
      <c r="AE629" s="673" t="str">
        <f>IF($AD629="","",VLOOKUP(AD629,Invoer!$F$15:$AU$1999,2,FALSE))</f>
        <v/>
      </c>
      <c r="AF629" s="599" t="str">
        <f t="shared" si="301"/>
        <v/>
      </c>
      <c r="AG629" s="599" t="str">
        <f>IF($AD629="","",VLOOKUP(AD629,Invoer!$F$15:$AU$1999,3,FALSE))</f>
        <v/>
      </c>
      <c r="AH629" s="599" t="str">
        <f>IF($AD629="","",IF(AG629&lt;&gt;"Liq","",VLOOKUP(AD629,Invoer!$F$15:$AU$1999,4,FALSE)))</f>
        <v/>
      </c>
      <c r="AI629" s="677" t="str">
        <f>IF($AD629="","",VLOOKUP(AD629,Invoer!$F$15:$AU$1999,5,FALSE))</f>
        <v/>
      </c>
      <c r="AJ629" s="599" t="str">
        <f>IF($AD629="","",VLOOKUP(AD629,Invoer!$F$15:$AU$1999,6,FALSE))</f>
        <v/>
      </c>
      <c r="AK629" s="599" t="str">
        <f>IF($AD629="","",VLOOKUP(AD629,Invoer!$F$15:$AU$1999,9,FALSE))</f>
        <v/>
      </c>
      <c r="AL629" s="599" t="str">
        <f>IF($AD629="","",VLOOKUP(AD629,Invoer!$F$15:$AU$1999,10,FALSE))</f>
        <v/>
      </c>
      <c r="AM629" s="599" t="str">
        <f>IF($AD629="","",VLOOKUP(AD629,Invoer!$F$15:$BB$1999,14,FALSE))</f>
        <v/>
      </c>
      <c r="AN629" s="599" t="str">
        <f>IF($AD629="","",VLOOKUP(AD629,Invoer!$F$15:$AU$1999,11,FALSE))</f>
        <v/>
      </c>
      <c r="AO629" s="662" t="str">
        <f>IF($AD629="","",VLOOKUP(AD629,Invoer!$F$15:$AU$1999,15,FALSE))</f>
        <v/>
      </c>
      <c r="AP629" s="599" t="str">
        <f>IF($AD629="","",VLOOKUP(AD629,Invoer!$F$15:$AU$1999,19,FALSE))</f>
        <v/>
      </c>
      <c r="AQ629" s="662" t="str">
        <f>IF($AD629="","",VLOOKUP(AD629,Invoer!$F$15:$AU$1999,24,FALSE))</f>
        <v/>
      </c>
      <c r="AR629" s="662" t="str">
        <f>IF($AD629="","",VLOOKUP(AD629,Invoer!$F$15:$AU$1999,17,FALSE))</f>
        <v/>
      </c>
      <c r="AS629" s="678" t="str">
        <f t="shared" si="309"/>
        <v/>
      </c>
      <c r="AT629" s="676" t="str">
        <f t="shared" si="289"/>
        <v/>
      </c>
      <c r="AU629" s="77" t="e">
        <f t="shared" si="290"/>
        <v>#VALUE!</v>
      </c>
      <c r="AW629" s="57"/>
      <c r="AX629" s="57"/>
      <c r="BA629" s="83" t="e">
        <f ca="1">Invoer!DW634</f>
        <v>#N/A</v>
      </c>
      <c r="BB629" s="599" t="str">
        <f t="shared" ca="1" si="302"/>
        <v/>
      </c>
      <c r="BC629" s="673" t="str">
        <f ca="1">IF($BB629="","",VLOOKUP(BB629,Invoer!$F$15:$AU$1999,2,FALSE))</f>
        <v/>
      </c>
      <c r="BD629" s="599" t="str">
        <f t="shared" ca="1" si="303"/>
        <v/>
      </c>
      <c r="BE629" s="599" t="str">
        <f ca="1">IF($BB629="","",VLOOKUP(BB629,Invoer!$F$15:$AU$1999,5,FALSE))</f>
        <v/>
      </c>
      <c r="BF629" s="599" t="str">
        <f ca="1">IF($BB629="","",VLOOKUP(BB629,Invoer!$F$15:$AU$1999,6,FALSE))</f>
        <v/>
      </c>
      <c r="BG629" s="599" t="str">
        <f ca="1">IF($BB629="","",VLOOKUP(BB629,Invoer!$F$15:$AU$1999,9,FALSE))</f>
        <v/>
      </c>
      <c r="BH629" s="599" t="str">
        <f ca="1">IF($BB629="","",VLOOKUP(BB629,Invoer!$F$15:$AU$1999,10,FALSE))</f>
        <v/>
      </c>
      <c r="BI629" s="599" t="str">
        <f ca="1">IF($BB629="","",VLOOKUP(BB629,Invoer!$F$15:$BB$1999,14,FALSE))</f>
        <v/>
      </c>
      <c r="BJ629" s="599" t="str">
        <f ca="1">IF($BB629="","",VLOOKUP(BB629,Invoer!$F$15:$AU$1999,11,FALSE))</f>
        <v/>
      </c>
      <c r="BK629" s="662" t="str">
        <f t="shared" ca="1" si="304"/>
        <v/>
      </c>
      <c r="BL629" s="662" t="str">
        <f t="shared" ca="1" si="305"/>
        <v/>
      </c>
      <c r="BM629" s="679" t="str">
        <f t="shared" ca="1" si="306"/>
        <v/>
      </c>
      <c r="BN629" s="662" t="str">
        <f t="shared" ca="1" si="312"/>
        <v/>
      </c>
      <c r="BO629" s="662" t="str">
        <f ca="1">IF($BB629="","",VLOOKUP(BB629,Invoer!$F$15:$AU$1999,15,FALSE))</f>
        <v/>
      </c>
      <c r="BP629" s="662" t="str">
        <f ca="1">IF($BB629="","",VLOOKUP(BB629,Invoer!$F$15:$AU$1999,24,FALSE))</f>
        <v/>
      </c>
      <c r="BQ629" s="662" t="str">
        <f ca="1">IF($BB629="","",VLOOKUP(BB629,Invoer!$F$15:$AU$1999,17,FALSE))</f>
        <v/>
      </c>
      <c r="BS629" s="73" t="e">
        <f t="shared" ca="1" si="310"/>
        <v>#VALUE!</v>
      </c>
      <c r="BT629" s="57" t="str">
        <f t="shared" ca="1" si="311"/>
        <v/>
      </c>
      <c r="FE629"/>
      <c r="FI629"/>
      <c r="FJ629"/>
    </row>
    <row r="630" spans="29:166" ht="12" customHeight="1" x14ac:dyDescent="0.2">
      <c r="AC630" s="435" t="str">
        <f>IF($AC$7&lt;3,Invoer!DR635,IF($AC$7=3,Invoer!BT635,"x"))</f>
        <v>x</v>
      </c>
      <c r="AD630" s="599" t="str">
        <f t="shared" si="300"/>
        <v/>
      </c>
      <c r="AE630" s="673" t="str">
        <f>IF($AD630="","",VLOOKUP(AD630,Invoer!$F$15:$AU$1999,2,FALSE))</f>
        <v/>
      </c>
      <c r="AF630" s="599" t="str">
        <f t="shared" si="301"/>
        <v/>
      </c>
      <c r="AG630" s="599" t="str">
        <f>IF($AD630="","",VLOOKUP(AD630,Invoer!$F$15:$AU$1999,3,FALSE))</f>
        <v/>
      </c>
      <c r="AH630" s="599" t="str">
        <f>IF($AD630="","",IF(AG630&lt;&gt;"Liq","",VLOOKUP(AD630,Invoer!$F$15:$AU$1999,4,FALSE)))</f>
        <v/>
      </c>
      <c r="AI630" s="677" t="str">
        <f>IF($AD630="","",VLOOKUP(AD630,Invoer!$F$15:$AU$1999,5,FALSE))</f>
        <v/>
      </c>
      <c r="AJ630" s="599" t="str">
        <f>IF($AD630="","",VLOOKUP(AD630,Invoer!$F$15:$AU$1999,6,FALSE))</f>
        <v/>
      </c>
      <c r="AK630" s="599" t="str">
        <f>IF($AD630="","",VLOOKUP(AD630,Invoer!$F$15:$AU$1999,9,FALSE))</f>
        <v/>
      </c>
      <c r="AL630" s="599" t="str">
        <f>IF($AD630="","",VLOOKUP(AD630,Invoer!$F$15:$AU$1999,10,FALSE))</f>
        <v/>
      </c>
      <c r="AM630" s="599" t="str">
        <f>IF($AD630="","",VLOOKUP(AD630,Invoer!$F$15:$BB$1999,14,FALSE))</f>
        <v/>
      </c>
      <c r="AN630" s="599" t="str">
        <f>IF($AD630="","",VLOOKUP(AD630,Invoer!$F$15:$AU$1999,11,FALSE))</f>
        <v/>
      </c>
      <c r="AO630" s="662" t="str">
        <f>IF($AD630="","",VLOOKUP(AD630,Invoer!$F$15:$AU$1999,15,FALSE))</f>
        <v/>
      </c>
      <c r="AP630" s="599" t="str">
        <f>IF($AD630="","",VLOOKUP(AD630,Invoer!$F$15:$AU$1999,19,FALSE))</f>
        <v/>
      </c>
      <c r="AQ630" s="662" t="str">
        <f>IF($AD630="","",VLOOKUP(AD630,Invoer!$F$15:$AU$1999,24,FALSE))</f>
        <v/>
      </c>
      <c r="AR630" s="662" t="str">
        <f>IF($AD630="","",VLOOKUP(AD630,Invoer!$F$15:$AU$1999,17,FALSE))</f>
        <v/>
      </c>
      <c r="AS630" s="678" t="str">
        <f t="shared" si="309"/>
        <v/>
      </c>
      <c r="AT630" s="676" t="str">
        <f t="shared" si="289"/>
        <v/>
      </c>
      <c r="AU630" s="77" t="e">
        <f t="shared" si="290"/>
        <v>#VALUE!</v>
      </c>
      <c r="AW630" s="57"/>
      <c r="AX630" s="57"/>
      <c r="BA630" s="83" t="e">
        <f ca="1">Invoer!DW635</f>
        <v>#N/A</v>
      </c>
      <c r="BB630" s="599" t="str">
        <f t="shared" ca="1" si="302"/>
        <v/>
      </c>
      <c r="BC630" s="673" t="str">
        <f ca="1">IF($BB630="","",VLOOKUP(BB630,Invoer!$F$15:$AU$1999,2,FALSE))</f>
        <v/>
      </c>
      <c r="BD630" s="599" t="str">
        <f t="shared" ca="1" si="303"/>
        <v/>
      </c>
      <c r="BE630" s="599" t="str">
        <f ca="1">IF($BB630="","",VLOOKUP(BB630,Invoer!$F$15:$AU$1999,5,FALSE))</f>
        <v/>
      </c>
      <c r="BF630" s="599" t="str">
        <f ca="1">IF($BB630="","",VLOOKUP(BB630,Invoer!$F$15:$AU$1999,6,FALSE))</f>
        <v/>
      </c>
      <c r="BG630" s="599" t="str">
        <f ca="1">IF($BB630="","",VLOOKUP(BB630,Invoer!$F$15:$AU$1999,9,FALSE))</f>
        <v/>
      </c>
      <c r="BH630" s="599" t="str">
        <f ca="1">IF($BB630="","",VLOOKUP(BB630,Invoer!$F$15:$AU$1999,10,FALSE))</f>
        <v/>
      </c>
      <c r="BI630" s="599" t="str">
        <f ca="1">IF($BB630="","",VLOOKUP(BB630,Invoer!$F$15:$BB$1999,14,FALSE))</f>
        <v/>
      </c>
      <c r="BJ630" s="599" t="str">
        <f ca="1">IF($BB630="","",VLOOKUP(BB630,Invoer!$F$15:$AU$1999,11,FALSE))</f>
        <v/>
      </c>
      <c r="BK630" s="662" t="str">
        <f t="shared" ca="1" si="304"/>
        <v/>
      </c>
      <c r="BL630" s="662" t="str">
        <f t="shared" ca="1" si="305"/>
        <v/>
      </c>
      <c r="BM630" s="679" t="str">
        <f t="shared" ca="1" si="306"/>
        <v/>
      </c>
      <c r="BN630" s="662" t="str">
        <f t="shared" ca="1" si="312"/>
        <v/>
      </c>
      <c r="BO630" s="662" t="str">
        <f ca="1">IF($BB630="","",VLOOKUP(BB630,Invoer!$F$15:$AU$1999,15,FALSE))</f>
        <v/>
      </c>
      <c r="BP630" s="662" t="str">
        <f ca="1">IF($BB630="","",VLOOKUP(BB630,Invoer!$F$15:$AU$1999,24,FALSE))</f>
        <v/>
      </c>
      <c r="BQ630" s="662" t="str">
        <f ca="1">IF($BB630="","",VLOOKUP(BB630,Invoer!$F$15:$AU$1999,17,FALSE))</f>
        <v/>
      </c>
      <c r="BS630" s="73" t="e">
        <f t="shared" ca="1" si="310"/>
        <v>#VALUE!</v>
      </c>
      <c r="BT630" s="57" t="str">
        <f t="shared" ca="1" si="311"/>
        <v/>
      </c>
      <c r="FE630"/>
      <c r="FI630"/>
      <c r="FJ630"/>
    </row>
    <row r="631" spans="29:166" ht="12" customHeight="1" x14ac:dyDescent="0.2">
      <c r="AC631" s="435" t="str">
        <f>IF($AC$7&lt;3,Invoer!DR636,IF($AC$7=3,Invoer!BT636,"x"))</f>
        <v>x</v>
      </c>
      <c r="AD631" s="599" t="str">
        <f t="shared" si="300"/>
        <v/>
      </c>
      <c r="AE631" s="673" t="str">
        <f>IF($AD631="","",VLOOKUP(AD631,Invoer!$F$15:$AU$1999,2,FALSE))</f>
        <v/>
      </c>
      <c r="AF631" s="599" t="str">
        <f t="shared" si="301"/>
        <v/>
      </c>
      <c r="AG631" s="599" t="str">
        <f>IF($AD631="","",VLOOKUP(AD631,Invoer!$F$15:$AU$1999,3,FALSE))</f>
        <v/>
      </c>
      <c r="AH631" s="599" t="str">
        <f>IF($AD631="","",IF(AG631&lt;&gt;"Liq","",VLOOKUP(AD631,Invoer!$F$15:$AU$1999,4,FALSE)))</f>
        <v/>
      </c>
      <c r="AI631" s="677" t="str">
        <f>IF($AD631="","",VLOOKUP(AD631,Invoer!$F$15:$AU$1999,5,FALSE))</f>
        <v/>
      </c>
      <c r="AJ631" s="599" t="str">
        <f>IF($AD631="","",VLOOKUP(AD631,Invoer!$F$15:$AU$1999,6,FALSE))</f>
        <v/>
      </c>
      <c r="AK631" s="599" t="str">
        <f>IF($AD631="","",VLOOKUP(AD631,Invoer!$F$15:$AU$1999,9,FALSE))</f>
        <v/>
      </c>
      <c r="AL631" s="599" t="str">
        <f>IF($AD631="","",VLOOKUP(AD631,Invoer!$F$15:$AU$1999,10,FALSE))</f>
        <v/>
      </c>
      <c r="AM631" s="599" t="str">
        <f>IF($AD631="","",VLOOKUP(AD631,Invoer!$F$15:$BB$1999,14,FALSE))</f>
        <v/>
      </c>
      <c r="AN631" s="599" t="str">
        <f>IF($AD631="","",VLOOKUP(AD631,Invoer!$F$15:$AU$1999,11,FALSE))</f>
        <v/>
      </c>
      <c r="AO631" s="662" t="str">
        <f>IF($AD631="","",VLOOKUP(AD631,Invoer!$F$15:$AU$1999,15,FALSE))</f>
        <v/>
      </c>
      <c r="AP631" s="599" t="str">
        <f>IF($AD631="","",VLOOKUP(AD631,Invoer!$F$15:$AU$1999,19,FALSE))</f>
        <v/>
      </c>
      <c r="AQ631" s="662" t="str">
        <f>IF($AD631="","",VLOOKUP(AD631,Invoer!$F$15:$AU$1999,24,FALSE))</f>
        <v/>
      </c>
      <c r="AR631" s="662" t="str">
        <f>IF($AD631="","",VLOOKUP(AD631,Invoer!$F$15:$AU$1999,17,FALSE))</f>
        <v/>
      </c>
      <c r="AS631" s="678" t="str">
        <f t="shared" si="309"/>
        <v/>
      </c>
      <c r="AT631" s="676" t="str">
        <f t="shared" si="289"/>
        <v/>
      </c>
      <c r="AU631" s="77" t="e">
        <f t="shared" si="290"/>
        <v>#VALUE!</v>
      </c>
      <c r="AW631" s="57"/>
      <c r="AX631" s="57"/>
      <c r="BA631" s="83" t="e">
        <f ca="1">Invoer!DW636</f>
        <v>#N/A</v>
      </c>
      <c r="BB631" s="599" t="str">
        <f t="shared" ca="1" si="302"/>
        <v/>
      </c>
      <c r="BC631" s="673" t="str">
        <f ca="1">IF($BB631="","",VLOOKUP(BB631,Invoer!$F$15:$AU$1999,2,FALSE))</f>
        <v/>
      </c>
      <c r="BD631" s="599" t="str">
        <f t="shared" ca="1" si="303"/>
        <v/>
      </c>
      <c r="BE631" s="599" t="str">
        <f ca="1">IF($BB631="","",VLOOKUP(BB631,Invoer!$F$15:$AU$1999,5,FALSE))</f>
        <v/>
      </c>
      <c r="BF631" s="599" t="str">
        <f ca="1">IF($BB631="","",VLOOKUP(BB631,Invoer!$F$15:$AU$1999,6,FALSE))</f>
        <v/>
      </c>
      <c r="BG631" s="599" t="str">
        <f ca="1">IF($BB631="","",VLOOKUP(BB631,Invoer!$F$15:$AU$1999,9,FALSE))</f>
        <v/>
      </c>
      <c r="BH631" s="599" t="str">
        <f ca="1">IF($BB631="","",VLOOKUP(BB631,Invoer!$F$15:$AU$1999,10,FALSE))</f>
        <v/>
      </c>
      <c r="BI631" s="599" t="str">
        <f ca="1">IF($BB631="","",VLOOKUP(BB631,Invoer!$F$15:$BB$1999,14,FALSE))</f>
        <v/>
      </c>
      <c r="BJ631" s="599" t="str">
        <f ca="1">IF($BB631="","",VLOOKUP(BB631,Invoer!$F$15:$AU$1999,11,FALSE))</f>
        <v/>
      </c>
      <c r="BK631" s="662" t="str">
        <f t="shared" ca="1" si="304"/>
        <v/>
      </c>
      <c r="BL631" s="662" t="str">
        <f t="shared" ca="1" si="305"/>
        <v/>
      </c>
      <c r="BM631" s="679" t="str">
        <f t="shared" ca="1" si="306"/>
        <v/>
      </c>
      <c r="BN631" s="662" t="str">
        <f t="shared" ca="1" si="312"/>
        <v/>
      </c>
      <c r="BO631" s="662" t="str">
        <f ca="1">IF($BB631="","",VLOOKUP(BB631,Invoer!$F$15:$AU$1999,15,FALSE))</f>
        <v/>
      </c>
      <c r="BP631" s="662" t="str">
        <f ca="1">IF($BB631="","",VLOOKUP(BB631,Invoer!$F$15:$AU$1999,24,FALSE))</f>
        <v/>
      </c>
      <c r="BQ631" s="662" t="str">
        <f ca="1">IF($BB631="","",VLOOKUP(BB631,Invoer!$F$15:$AU$1999,17,FALSE))</f>
        <v/>
      </c>
      <c r="BS631" s="73" t="e">
        <f t="shared" ca="1" si="310"/>
        <v>#VALUE!</v>
      </c>
      <c r="BT631" s="57" t="str">
        <f t="shared" ca="1" si="311"/>
        <v/>
      </c>
      <c r="FE631"/>
      <c r="FI631"/>
      <c r="FJ631"/>
    </row>
    <row r="632" spans="29:166" ht="12" customHeight="1" x14ac:dyDescent="0.2">
      <c r="AC632" s="435" t="str">
        <f>IF($AC$7&lt;3,Invoer!DR637,IF($AC$7=3,Invoer!BT637,"x"))</f>
        <v>x</v>
      </c>
      <c r="AD632" s="599" t="str">
        <f t="shared" si="300"/>
        <v/>
      </c>
      <c r="AE632" s="673" t="str">
        <f>IF($AD632="","",VLOOKUP(AD632,Invoer!$F$15:$AU$1999,2,FALSE))</f>
        <v/>
      </c>
      <c r="AF632" s="599" t="str">
        <f t="shared" si="301"/>
        <v/>
      </c>
      <c r="AG632" s="599" t="str">
        <f>IF($AD632="","",VLOOKUP(AD632,Invoer!$F$15:$AU$1999,3,FALSE))</f>
        <v/>
      </c>
      <c r="AH632" s="599" t="str">
        <f>IF($AD632="","",IF(AG632&lt;&gt;"Liq","",VLOOKUP(AD632,Invoer!$F$15:$AU$1999,4,FALSE)))</f>
        <v/>
      </c>
      <c r="AI632" s="677" t="str">
        <f>IF($AD632="","",VLOOKUP(AD632,Invoer!$F$15:$AU$1999,5,FALSE))</f>
        <v/>
      </c>
      <c r="AJ632" s="599" t="str">
        <f>IF($AD632="","",VLOOKUP(AD632,Invoer!$F$15:$AU$1999,6,FALSE))</f>
        <v/>
      </c>
      <c r="AK632" s="599" t="str">
        <f>IF($AD632="","",VLOOKUP(AD632,Invoer!$F$15:$AU$1999,9,FALSE))</f>
        <v/>
      </c>
      <c r="AL632" s="599" t="str">
        <f>IF($AD632="","",VLOOKUP(AD632,Invoer!$F$15:$AU$1999,10,FALSE))</f>
        <v/>
      </c>
      <c r="AM632" s="599" t="str">
        <f>IF($AD632="","",VLOOKUP(AD632,Invoer!$F$15:$BB$1999,14,FALSE))</f>
        <v/>
      </c>
      <c r="AN632" s="599" t="str">
        <f>IF($AD632="","",VLOOKUP(AD632,Invoer!$F$15:$AU$1999,11,FALSE))</f>
        <v/>
      </c>
      <c r="AO632" s="662" t="str">
        <f>IF($AD632="","",VLOOKUP(AD632,Invoer!$F$15:$AU$1999,15,FALSE))</f>
        <v/>
      </c>
      <c r="AP632" s="599" t="str">
        <f>IF($AD632="","",VLOOKUP(AD632,Invoer!$F$15:$AU$1999,19,FALSE))</f>
        <v/>
      </c>
      <c r="AQ632" s="662" t="str">
        <f>IF($AD632="","",VLOOKUP(AD632,Invoer!$F$15:$AU$1999,24,FALSE))</f>
        <v/>
      </c>
      <c r="AR632" s="662" t="str">
        <f>IF($AD632="","",VLOOKUP(AD632,Invoer!$F$15:$AU$1999,17,FALSE))</f>
        <v/>
      </c>
      <c r="AS632" s="678" t="str">
        <f t="shared" si="309"/>
        <v/>
      </c>
      <c r="AT632" s="676" t="str">
        <f t="shared" si="289"/>
        <v/>
      </c>
      <c r="AU632" s="77" t="e">
        <f t="shared" si="290"/>
        <v>#VALUE!</v>
      </c>
      <c r="AW632" s="57"/>
      <c r="AX632" s="57"/>
      <c r="BA632" s="83" t="e">
        <f ca="1">Invoer!DW637</f>
        <v>#N/A</v>
      </c>
      <c r="BB632" s="599" t="str">
        <f t="shared" ca="1" si="302"/>
        <v/>
      </c>
      <c r="BC632" s="673" t="str">
        <f ca="1">IF($BB632="","",VLOOKUP(BB632,Invoer!$F$15:$AU$1999,2,FALSE))</f>
        <v/>
      </c>
      <c r="BD632" s="599" t="str">
        <f t="shared" ca="1" si="303"/>
        <v/>
      </c>
      <c r="BE632" s="599" t="str">
        <f ca="1">IF($BB632="","",VLOOKUP(BB632,Invoer!$F$15:$AU$1999,5,FALSE))</f>
        <v/>
      </c>
      <c r="BF632" s="599" t="str">
        <f ca="1">IF($BB632="","",VLOOKUP(BB632,Invoer!$F$15:$AU$1999,6,FALSE))</f>
        <v/>
      </c>
      <c r="BG632" s="599" t="str">
        <f ca="1">IF($BB632="","",VLOOKUP(BB632,Invoer!$F$15:$AU$1999,9,FALSE))</f>
        <v/>
      </c>
      <c r="BH632" s="599" t="str">
        <f ca="1">IF($BB632="","",VLOOKUP(BB632,Invoer!$F$15:$AU$1999,10,FALSE))</f>
        <v/>
      </c>
      <c r="BI632" s="599" t="str">
        <f ca="1">IF($BB632="","",VLOOKUP(BB632,Invoer!$F$15:$BB$1999,14,FALSE))</f>
        <v/>
      </c>
      <c r="BJ632" s="599" t="str">
        <f ca="1">IF($BB632="","",VLOOKUP(BB632,Invoer!$F$15:$AU$1999,11,FALSE))</f>
        <v/>
      </c>
      <c r="BK632" s="662" t="str">
        <f t="shared" ca="1" si="304"/>
        <v/>
      </c>
      <c r="BL632" s="662" t="str">
        <f t="shared" ca="1" si="305"/>
        <v/>
      </c>
      <c r="BM632" s="679" t="str">
        <f t="shared" ca="1" si="306"/>
        <v/>
      </c>
      <c r="BN632" s="662" t="str">
        <f t="shared" ca="1" si="312"/>
        <v/>
      </c>
      <c r="BO632" s="662" t="str">
        <f ca="1">IF($BB632="","",VLOOKUP(BB632,Invoer!$F$15:$AU$1999,15,FALSE))</f>
        <v/>
      </c>
      <c r="BP632" s="662" t="str">
        <f ca="1">IF($BB632="","",VLOOKUP(BB632,Invoer!$F$15:$AU$1999,24,FALSE))</f>
        <v/>
      </c>
      <c r="BQ632" s="662" t="str">
        <f ca="1">IF($BB632="","",VLOOKUP(BB632,Invoer!$F$15:$AU$1999,17,FALSE))</f>
        <v/>
      </c>
      <c r="BS632" s="73" t="e">
        <f t="shared" ca="1" si="310"/>
        <v>#VALUE!</v>
      </c>
      <c r="BT632" s="57" t="str">
        <f t="shared" ca="1" si="311"/>
        <v/>
      </c>
      <c r="FE632"/>
      <c r="FI632"/>
      <c r="FJ632"/>
    </row>
    <row r="633" spans="29:166" ht="12" customHeight="1" x14ac:dyDescent="0.2">
      <c r="AC633" s="435" t="str">
        <f>IF($AC$7&lt;3,Invoer!DR638,IF($AC$7=3,Invoer!BT638,"x"))</f>
        <v>x</v>
      </c>
      <c r="AD633" s="599" t="str">
        <f t="shared" si="300"/>
        <v/>
      </c>
      <c r="AE633" s="673" t="str">
        <f>IF($AD633="","",VLOOKUP(AD633,Invoer!$F$15:$AU$1999,2,FALSE))</f>
        <v/>
      </c>
      <c r="AF633" s="599" t="str">
        <f t="shared" si="301"/>
        <v/>
      </c>
      <c r="AG633" s="599" t="str">
        <f>IF($AD633="","",VLOOKUP(AD633,Invoer!$F$15:$AU$1999,3,FALSE))</f>
        <v/>
      </c>
      <c r="AH633" s="599" t="str">
        <f>IF($AD633="","",IF(AG633&lt;&gt;"Liq","",VLOOKUP(AD633,Invoer!$F$15:$AU$1999,4,FALSE)))</f>
        <v/>
      </c>
      <c r="AI633" s="677" t="str">
        <f>IF($AD633="","",VLOOKUP(AD633,Invoer!$F$15:$AU$1999,5,FALSE))</f>
        <v/>
      </c>
      <c r="AJ633" s="599" t="str">
        <f>IF($AD633="","",VLOOKUP(AD633,Invoer!$F$15:$AU$1999,6,FALSE))</f>
        <v/>
      </c>
      <c r="AK633" s="599" t="str">
        <f>IF($AD633="","",VLOOKUP(AD633,Invoer!$F$15:$AU$1999,9,FALSE))</f>
        <v/>
      </c>
      <c r="AL633" s="599" t="str">
        <f>IF($AD633="","",VLOOKUP(AD633,Invoer!$F$15:$AU$1999,10,FALSE))</f>
        <v/>
      </c>
      <c r="AM633" s="599" t="str">
        <f>IF($AD633="","",VLOOKUP(AD633,Invoer!$F$15:$BB$1999,14,FALSE))</f>
        <v/>
      </c>
      <c r="AN633" s="599" t="str">
        <f>IF($AD633="","",VLOOKUP(AD633,Invoer!$F$15:$AU$1999,11,FALSE))</f>
        <v/>
      </c>
      <c r="AO633" s="662" t="str">
        <f>IF($AD633="","",VLOOKUP(AD633,Invoer!$F$15:$AU$1999,15,FALSE))</f>
        <v/>
      </c>
      <c r="AP633" s="599" t="str">
        <f>IF($AD633="","",VLOOKUP(AD633,Invoer!$F$15:$AU$1999,19,FALSE))</f>
        <v/>
      </c>
      <c r="AQ633" s="662" t="str">
        <f>IF($AD633="","",VLOOKUP(AD633,Invoer!$F$15:$AU$1999,24,FALSE))</f>
        <v/>
      </c>
      <c r="AR633" s="662" t="str">
        <f>IF($AD633="","",VLOOKUP(AD633,Invoer!$F$15:$AU$1999,17,FALSE))</f>
        <v/>
      </c>
      <c r="AS633" s="678" t="str">
        <f t="shared" si="309"/>
        <v/>
      </c>
      <c r="AT633" s="676" t="str">
        <f t="shared" si="289"/>
        <v/>
      </c>
      <c r="AU633" s="77" t="e">
        <f t="shared" si="290"/>
        <v>#VALUE!</v>
      </c>
      <c r="AW633" s="57"/>
      <c r="AX633" s="57"/>
      <c r="BA633" s="83" t="e">
        <f ca="1">Invoer!DW638</f>
        <v>#N/A</v>
      </c>
      <c r="BB633" s="599" t="str">
        <f t="shared" ca="1" si="302"/>
        <v/>
      </c>
      <c r="BC633" s="673" t="str">
        <f ca="1">IF($BB633="","",VLOOKUP(BB633,Invoer!$F$15:$AU$1999,2,FALSE))</f>
        <v/>
      </c>
      <c r="BD633" s="599" t="str">
        <f t="shared" ca="1" si="303"/>
        <v/>
      </c>
      <c r="BE633" s="599" t="str">
        <f ca="1">IF($BB633="","",VLOOKUP(BB633,Invoer!$F$15:$AU$1999,5,FALSE))</f>
        <v/>
      </c>
      <c r="BF633" s="599" t="str">
        <f ca="1">IF($BB633="","",VLOOKUP(BB633,Invoer!$F$15:$AU$1999,6,FALSE))</f>
        <v/>
      </c>
      <c r="BG633" s="599" t="str">
        <f ca="1">IF($BB633="","",VLOOKUP(BB633,Invoer!$F$15:$AU$1999,9,FALSE))</f>
        <v/>
      </c>
      <c r="BH633" s="599" t="str">
        <f ca="1">IF($BB633="","",VLOOKUP(BB633,Invoer!$F$15:$AU$1999,10,FALSE))</f>
        <v/>
      </c>
      <c r="BI633" s="599" t="str">
        <f ca="1">IF($BB633="","",VLOOKUP(BB633,Invoer!$F$15:$BB$1999,14,FALSE))</f>
        <v/>
      </c>
      <c r="BJ633" s="599" t="str">
        <f ca="1">IF($BB633="","",VLOOKUP(BB633,Invoer!$F$15:$AU$1999,11,FALSE))</f>
        <v/>
      </c>
      <c r="BK633" s="662" t="str">
        <f t="shared" ca="1" si="304"/>
        <v/>
      </c>
      <c r="BL633" s="662" t="str">
        <f t="shared" ca="1" si="305"/>
        <v/>
      </c>
      <c r="BM633" s="679" t="str">
        <f t="shared" ca="1" si="306"/>
        <v/>
      </c>
      <c r="BN633" s="662" t="str">
        <f t="shared" ca="1" si="312"/>
        <v/>
      </c>
      <c r="BO633" s="662" t="str">
        <f ca="1">IF($BB633="","",VLOOKUP(BB633,Invoer!$F$15:$AU$1999,15,FALSE))</f>
        <v/>
      </c>
      <c r="BP633" s="662" t="str">
        <f ca="1">IF($BB633="","",VLOOKUP(BB633,Invoer!$F$15:$AU$1999,24,FALSE))</f>
        <v/>
      </c>
      <c r="BQ633" s="662" t="str">
        <f ca="1">IF($BB633="","",VLOOKUP(BB633,Invoer!$F$15:$AU$1999,17,FALSE))</f>
        <v/>
      </c>
      <c r="BS633" s="73" t="e">
        <f t="shared" ca="1" si="310"/>
        <v>#VALUE!</v>
      </c>
      <c r="BT633" s="57" t="str">
        <f t="shared" ca="1" si="311"/>
        <v/>
      </c>
      <c r="FE633"/>
      <c r="FI633"/>
      <c r="FJ633"/>
    </row>
    <row r="634" spans="29:166" ht="12" customHeight="1" x14ac:dyDescent="0.2">
      <c r="AC634" s="435" t="str">
        <f>IF($AC$7&lt;3,Invoer!DR639,IF($AC$7=3,Invoer!BT639,"x"))</f>
        <v>x</v>
      </c>
      <c r="AD634" s="599" t="str">
        <f t="shared" si="300"/>
        <v/>
      </c>
      <c r="AE634" s="673" t="str">
        <f>IF($AD634="","",VLOOKUP(AD634,Invoer!$F$15:$AU$1999,2,FALSE))</f>
        <v/>
      </c>
      <c r="AF634" s="599" t="str">
        <f t="shared" si="301"/>
        <v/>
      </c>
      <c r="AG634" s="599" t="str">
        <f>IF($AD634="","",VLOOKUP(AD634,Invoer!$F$15:$AU$1999,3,FALSE))</f>
        <v/>
      </c>
      <c r="AH634" s="599" t="str">
        <f>IF($AD634="","",IF(AG634&lt;&gt;"Liq","",VLOOKUP(AD634,Invoer!$F$15:$AU$1999,4,FALSE)))</f>
        <v/>
      </c>
      <c r="AI634" s="677" t="str">
        <f>IF($AD634="","",VLOOKUP(AD634,Invoer!$F$15:$AU$1999,5,FALSE))</f>
        <v/>
      </c>
      <c r="AJ634" s="599" t="str">
        <f>IF($AD634="","",VLOOKUP(AD634,Invoer!$F$15:$AU$1999,6,FALSE))</f>
        <v/>
      </c>
      <c r="AK634" s="599" t="str">
        <f>IF($AD634="","",VLOOKUP(AD634,Invoer!$F$15:$AU$1999,9,FALSE))</f>
        <v/>
      </c>
      <c r="AL634" s="599" t="str">
        <f>IF($AD634="","",VLOOKUP(AD634,Invoer!$F$15:$AU$1999,10,FALSE))</f>
        <v/>
      </c>
      <c r="AM634" s="599" t="str">
        <f>IF($AD634="","",VLOOKUP(AD634,Invoer!$F$15:$BB$1999,14,FALSE))</f>
        <v/>
      </c>
      <c r="AN634" s="599" t="str">
        <f>IF($AD634="","",VLOOKUP(AD634,Invoer!$F$15:$AU$1999,11,FALSE))</f>
        <v/>
      </c>
      <c r="AO634" s="662" t="str">
        <f>IF($AD634="","",VLOOKUP(AD634,Invoer!$F$15:$AU$1999,15,FALSE))</f>
        <v/>
      </c>
      <c r="AP634" s="599" t="str">
        <f>IF($AD634="","",VLOOKUP(AD634,Invoer!$F$15:$AU$1999,19,FALSE))</f>
        <v/>
      </c>
      <c r="AQ634" s="662" t="str">
        <f>IF($AD634="","",VLOOKUP(AD634,Invoer!$F$15:$AU$1999,24,FALSE))</f>
        <v/>
      </c>
      <c r="AR634" s="662" t="str">
        <f>IF($AD634="","",VLOOKUP(AD634,Invoer!$F$15:$AU$1999,17,FALSE))</f>
        <v/>
      </c>
      <c r="AS634" s="678" t="str">
        <f t="shared" si="309"/>
        <v/>
      </c>
      <c r="AT634" s="676" t="str">
        <f t="shared" si="289"/>
        <v/>
      </c>
      <c r="AU634" s="77" t="e">
        <f t="shared" si="290"/>
        <v>#VALUE!</v>
      </c>
      <c r="AW634" s="57"/>
      <c r="AX634" s="57"/>
      <c r="BA634" s="83" t="e">
        <f ca="1">Invoer!DW639</f>
        <v>#N/A</v>
      </c>
      <c r="BB634" s="599" t="str">
        <f t="shared" ca="1" si="302"/>
        <v/>
      </c>
      <c r="BC634" s="673" t="str">
        <f ca="1">IF($BB634="","",VLOOKUP(BB634,Invoer!$F$15:$AU$1999,2,FALSE))</f>
        <v/>
      </c>
      <c r="BD634" s="599" t="str">
        <f t="shared" ca="1" si="303"/>
        <v/>
      </c>
      <c r="BE634" s="599" t="str">
        <f ca="1">IF($BB634="","",VLOOKUP(BB634,Invoer!$F$15:$AU$1999,5,FALSE))</f>
        <v/>
      </c>
      <c r="BF634" s="599" t="str">
        <f ca="1">IF($BB634="","",VLOOKUP(BB634,Invoer!$F$15:$AU$1999,6,FALSE))</f>
        <v/>
      </c>
      <c r="BG634" s="599" t="str">
        <f ca="1">IF($BB634="","",VLOOKUP(BB634,Invoer!$F$15:$AU$1999,9,FALSE))</f>
        <v/>
      </c>
      <c r="BH634" s="599" t="str">
        <f ca="1">IF($BB634="","",VLOOKUP(BB634,Invoer!$F$15:$AU$1999,10,FALSE))</f>
        <v/>
      </c>
      <c r="BI634" s="599" t="str">
        <f ca="1">IF($BB634="","",VLOOKUP(BB634,Invoer!$F$15:$BB$1999,14,FALSE))</f>
        <v/>
      </c>
      <c r="BJ634" s="599" t="str">
        <f ca="1">IF($BB634="","",VLOOKUP(BB634,Invoer!$F$15:$AU$1999,11,FALSE))</f>
        <v/>
      </c>
      <c r="BK634" s="662" t="str">
        <f t="shared" ca="1" si="304"/>
        <v/>
      </c>
      <c r="BL634" s="662" t="str">
        <f t="shared" ca="1" si="305"/>
        <v/>
      </c>
      <c r="BM634" s="679" t="str">
        <f t="shared" ca="1" si="306"/>
        <v/>
      </c>
      <c r="BN634" s="662" t="str">
        <f t="shared" ca="1" si="312"/>
        <v/>
      </c>
      <c r="BO634" s="662" t="str">
        <f ca="1">IF($BB634="","",VLOOKUP(BB634,Invoer!$F$15:$AU$1999,15,FALSE))</f>
        <v/>
      </c>
      <c r="BP634" s="662" t="str">
        <f ca="1">IF($BB634="","",VLOOKUP(BB634,Invoer!$F$15:$AU$1999,24,FALSE))</f>
        <v/>
      </c>
      <c r="BQ634" s="662" t="str">
        <f ca="1">IF($BB634="","",VLOOKUP(BB634,Invoer!$F$15:$AU$1999,17,FALSE))</f>
        <v/>
      </c>
      <c r="BS634" s="73" t="e">
        <f t="shared" ca="1" si="310"/>
        <v>#VALUE!</v>
      </c>
      <c r="BT634" s="57" t="str">
        <f t="shared" ca="1" si="311"/>
        <v/>
      </c>
      <c r="FE634"/>
      <c r="FI634"/>
      <c r="FJ634"/>
    </row>
    <row r="635" spans="29:166" ht="12" customHeight="1" x14ac:dyDescent="0.2">
      <c r="AC635" s="435" t="str">
        <f>IF($AC$7&lt;3,Invoer!DR640,IF($AC$7=3,Invoer!BT640,"x"))</f>
        <v>x</v>
      </c>
      <c r="AD635" s="599" t="str">
        <f t="shared" si="300"/>
        <v/>
      </c>
      <c r="AE635" s="673" t="str">
        <f>IF($AD635="","",VLOOKUP(AD635,Invoer!$F$15:$AU$1999,2,FALSE))</f>
        <v/>
      </c>
      <c r="AF635" s="599" t="str">
        <f t="shared" si="301"/>
        <v/>
      </c>
      <c r="AG635" s="599" t="str">
        <f>IF($AD635="","",VLOOKUP(AD635,Invoer!$F$15:$AU$1999,3,FALSE))</f>
        <v/>
      </c>
      <c r="AH635" s="599" t="str">
        <f>IF($AD635="","",IF(AG635&lt;&gt;"Liq","",VLOOKUP(AD635,Invoer!$F$15:$AU$1999,4,FALSE)))</f>
        <v/>
      </c>
      <c r="AI635" s="677" t="str">
        <f>IF($AD635="","",VLOOKUP(AD635,Invoer!$F$15:$AU$1999,5,FALSE))</f>
        <v/>
      </c>
      <c r="AJ635" s="599" t="str">
        <f>IF($AD635="","",VLOOKUP(AD635,Invoer!$F$15:$AU$1999,6,FALSE))</f>
        <v/>
      </c>
      <c r="AK635" s="599" t="str">
        <f>IF($AD635="","",VLOOKUP(AD635,Invoer!$F$15:$AU$1999,9,FALSE))</f>
        <v/>
      </c>
      <c r="AL635" s="599" t="str">
        <f>IF($AD635="","",VLOOKUP(AD635,Invoer!$F$15:$AU$1999,10,FALSE))</f>
        <v/>
      </c>
      <c r="AM635" s="599" t="str">
        <f>IF($AD635="","",VLOOKUP(AD635,Invoer!$F$15:$BB$1999,14,FALSE))</f>
        <v/>
      </c>
      <c r="AN635" s="599" t="str">
        <f>IF($AD635="","",VLOOKUP(AD635,Invoer!$F$15:$AU$1999,11,FALSE))</f>
        <v/>
      </c>
      <c r="AO635" s="662" t="str">
        <f>IF($AD635="","",VLOOKUP(AD635,Invoer!$F$15:$AU$1999,15,FALSE))</f>
        <v/>
      </c>
      <c r="AP635" s="599" t="str">
        <f>IF($AD635="","",VLOOKUP(AD635,Invoer!$F$15:$AU$1999,19,FALSE))</f>
        <v/>
      </c>
      <c r="AQ635" s="662" t="str">
        <f>IF($AD635="","",VLOOKUP(AD635,Invoer!$F$15:$AU$1999,24,FALSE))</f>
        <v/>
      </c>
      <c r="AR635" s="662" t="str">
        <f>IF($AD635="","",VLOOKUP(AD635,Invoer!$F$15:$AU$1999,17,FALSE))</f>
        <v/>
      </c>
      <c r="AS635" s="678" t="str">
        <f t="shared" si="309"/>
        <v/>
      </c>
      <c r="AT635" s="676" t="str">
        <f t="shared" si="289"/>
        <v/>
      </c>
      <c r="AU635" s="77" t="e">
        <f t="shared" si="290"/>
        <v>#VALUE!</v>
      </c>
      <c r="AW635" s="57"/>
      <c r="AX635" s="57"/>
      <c r="BA635" s="83" t="e">
        <f ca="1">Invoer!DW640</f>
        <v>#N/A</v>
      </c>
      <c r="BB635" s="599" t="str">
        <f t="shared" ca="1" si="302"/>
        <v/>
      </c>
      <c r="BC635" s="673" t="str">
        <f ca="1">IF($BB635="","",VLOOKUP(BB635,Invoer!$F$15:$AU$1999,2,FALSE))</f>
        <v/>
      </c>
      <c r="BD635" s="599" t="str">
        <f t="shared" ca="1" si="303"/>
        <v/>
      </c>
      <c r="BE635" s="599" t="str">
        <f ca="1">IF($BB635="","",VLOOKUP(BB635,Invoer!$F$15:$AU$1999,5,FALSE))</f>
        <v/>
      </c>
      <c r="BF635" s="599" t="str">
        <f ca="1">IF($BB635="","",VLOOKUP(BB635,Invoer!$F$15:$AU$1999,6,FALSE))</f>
        <v/>
      </c>
      <c r="BG635" s="599" t="str">
        <f ca="1">IF($BB635="","",VLOOKUP(BB635,Invoer!$F$15:$AU$1999,9,FALSE))</f>
        <v/>
      </c>
      <c r="BH635" s="599" t="str">
        <f ca="1">IF($BB635="","",VLOOKUP(BB635,Invoer!$F$15:$AU$1999,10,FALSE))</f>
        <v/>
      </c>
      <c r="BI635" s="599" t="str">
        <f ca="1">IF($BB635="","",VLOOKUP(BB635,Invoer!$F$15:$BB$1999,14,FALSE))</f>
        <v/>
      </c>
      <c r="BJ635" s="599" t="str">
        <f ca="1">IF($BB635="","",VLOOKUP(BB635,Invoer!$F$15:$AU$1999,11,FALSE))</f>
        <v/>
      </c>
      <c r="BK635" s="662" t="str">
        <f t="shared" ca="1" si="304"/>
        <v/>
      </c>
      <c r="BL635" s="662" t="str">
        <f t="shared" ca="1" si="305"/>
        <v/>
      </c>
      <c r="BM635" s="679" t="str">
        <f t="shared" ca="1" si="306"/>
        <v/>
      </c>
      <c r="BN635" s="662" t="str">
        <f t="shared" ca="1" si="312"/>
        <v/>
      </c>
      <c r="BO635" s="662" t="str">
        <f ca="1">IF($BB635="","",VLOOKUP(BB635,Invoer!$F$15:$AU$1999,15,FALSE))</f>
        <v/>
      </c>
      <c r="BP635" s="662" t="str">
        <f ca="1">IF($BB635="","",VLOOKUP(BB635,Invoer!$F$15:$AU$1999,24,FALSE))</f>
        <v/>
      </c>
      <c r="BQ635" s="662" t="str">
        <f ca="1">IF($BB635="","",VLOOKUP(BB635,Invoer!$F$15:$AU$1999,17,FALSE))</f>
        <v/>
      </c>
      <c r="BS635" s="73" t="e">
        <f t="shared" ca="1" si="310"/>
        <v>#VALUE!</v>
      </c>
      <c r="BT635" s="57" t="str">
        <f t="shared" ca="1" si="311"/>
        <v/>
      </c>
      <c r="FE635"/>
      <c r="FI635"/>
      <c r="FJ635"/>
    </row>
    <row r="636" spans="29:166" ht="12" customHeight="1" x14ac:dyDescent="0.2">
      <c r="AC636" s="435" t="str">
        <f>IF($AC$7&lt;3,Invoer!DR641,IF($AC$7=3,Invoer!BT641,"x"))</f>
        <v>x</v>
      </c>
      <c r="AD636" s="599" t="str">
        <f t="shared" si="300"/>
        <v/>
      </c>
      <c r="AE636" s="673" t="str">
        <f>IF($AD636="","",VLOOKUP(AD636,Invoer!$F$15:$AU$1999,2,FALSE))</f>
        <v/>
      </c>
      <c r="AF636" s="599" t="str">
        <f t="shared" si="301"/>
        <v/>
      </c>
      <c r="AG636" s="599" t="str">
        <f>IF($AD636="","",VLOOKUP(AD636,Invoer!$F$15:$AU$1999,3,FALSE))</f>
        <v/>
      </c>
      <c r="AH636" s="599" t="str">
        <f>IF($AD636="","",IF(AG636&lt;&gt;"Liq","",VLOOKUP(AD636,Invoer!$F$15:$AU$1999,4,FALSE)))</f>
        <v/>
      </c>
      <c r="AI636" s="677" t="str">
        <f>IF($AD636="","",VLOOKUP(AD636,Invoer!$F$15:$AU$1999,5,FALSE))</f>
        <v/>
      </c>
      <c r="AJ636" s="599" t="str">
        <f>IF($AD636="","",VLOOKUP(AD636,Invoer!$F$15:$AU$1999,6,FALSE))</f>
        <v/>
      </c>
      <c r="AK636" s="599" t="str">
        <f>IF($AD636="","",VLOOKUP(AD636,Invoer!$F$15:$AU$1999,9,FALSE))</f>
        <v/>
      </c>
      <c r="AL636" s="599" t="str">
        <f>IF($AD636="","",VLOOKUP(AD636,Invoer!$F$15:$AU$1999,10,FALSE))</f>
        <v/>
      </c>
      <c r="AM636" s="599" t="str">
        <f>IF($AD636="","",VLOOKUP(AD636,Invoer!$F$15:$BB$1999,14,FALSE))</f>
        <v/>
      </c>
      <c r="AN636" s="599" t="str">
        <f>IF($AD636="","",VLOOKUP(AD636,Invoer!$F$15:$AU$1999,11,FALSE))</f>
        <v/>
      </c>
      <c r="AO636" s="662" t="str">
        <f>IF($AD636="","",VLOOKUP(AD636,Invoer!$F$15:$AU$1999,15,FALSE))</f>
        <v/>
      </c>
      <c r="AP636" s="599" t="str">
        <f>IF($AD636="","",VLOOKUP(AD636,Invoer!$F$15:$AU$1999,19,FALSE))</f>
        <v/>
      </c>
      <c r="AQ636" s="662" t="str">
        <f>IF($AD636="","",VLOOKUP(AD636,Invoer!$F$15:$AU$1999,24,FALSE))</f>
        <v/>
      </c>
      <c r="AR636" s="662" t="str">
        <f>IF($AD636="","",VLOOKUP(AD636,Invoer!$F$15:$AU$1999,17,FALSE))</f>
        <v/>
      </c>
      <c r="AS636" s="678" t="str">
        <f t="shared" si="309"/>
        <v/>
      </c>
      <c r="AT636" s="676" t="str">
        <f t="shared" si="289"/>
        <v/>
      </c>
      <c r="AU636" s="77" t="e">
        <f t="shared" si="290"/>
        <v>#VALUE!</v>
      </c>
      <c r="AW636" s="57"/>
      <c r="AX636" s="57"/>
      <c r="BA636" s="83" t="e">
        <f ca="1">Invoer!DW641</f>
        <v>#N/A</v>
      </c>
      <c r="BB636" s="599" t="str">
        <f t="shared" ca="1" si="302"/>
        <v/>
      </c>
      <c r="BC636" s="673" t="str">
        <f ca="1">IF($BB636="","",VLOOKUP(BB636,Invoer!$F$15:$AU$1999,2,FALSE))</f>
        <v/>
      </c>
      <c r="BD636" s="599" t="str">
        <f t="shared" ca="1" si="303"/>
        <v/>
      </c>
      <c r="BE636" s="599" t="str">
        <f ca="1">IF($BB636="","",VLOOKUP(BB636,Invoer!$F$15:$AU$1999,5,FALSE))</f>
        <v/>
      </c>
      <c r="BF636" s="599" t="str">
        <f ca="1">IF($BB636="","",VLOOKUP(BB636,Invoer!$F$15:$AU$1999,6,FALSE))</f>
        <v/>
      </c>
      <c r="BG636" s="599" t="str">
        <f ca="1">IF($BB636="","",VLOOKUP(BB636,Invoer!$F$15:$AU$1999,9,FALSE))</f>
        <v/>
      </c>
      <c r="BH636" s="599" t="str">
        <f ca="1">IF($BB636="","",VLOOKUP(BB636,Invoer!$F$15:$AU$1999,10,FALSE))</f>
        <v/>
      </c>
      <c r="BI636" s="599" t="str">
        <f ca="1">IF($BB636="","",VLOOKUP(BB636,Invoer!$F$15:$BB$1999,14,FALSE))</f>
        <v/>
      </c>
      <c r="BJ636" s="599" t="str">
        <f ca="1">IF($BB636="","",VLOOKUP(BB636,Invoer!$F$15:$AU$1999,11,FALSE))</f>
        <v/>
      </c>
      <c r="BK636" s="662" t="str">
        <f t="shared" ca="1" si="304"/>
        <v/>
      </c>
      <c r="BL636" s="662" t="str">
        <f t="shared" ca="1" si="305"/>
        <v/>
      </c>
      <c r="BM636" s="679" t="str">
        <f t="shared" ca="1" si="306"/>
        <v/>
      </c>
      <c r="BN636" s="662" t="str">
        <f t="shared" ca="1" si="312"/>
        <v/>
      </c>
      <c r="BO636" s="662" t="str">
        <f ca="1">IF($BB636="","",VLOOKUP(BB636,Invoer!$F$15:$AU$1999,15,FALSE))</f>
        <v/>
      </c>
      <c r="BP636" s="662" t="str">
        <f ca="1">IF($BB636="","",VLOOKUP(BB636,Invoer!$F$15:$AU$1999,24,FALSE))</f>
        <v/>
      </c>
      <c r="BQ636" s="662" t="str">
        <f ca="1">IF($BB636="","",VLOOKUP(BB636,Invoer!$F$15:$AU$1999,17,FALSE))</f>
        <v/>
      </c>
      <c r="BS636" s="73" t="e">
        <f t="shared" ca="1" si="310"/>
        <v>#VALUE!</v>
      </c>
      <c r="BT636" s="57" t="str">
        <f t="shared" ca="1" si="311"/>
        <v/>
      </c>
      <c r="FE636"/>
      <c r="FI636"/>
      <c r="FJ636"/>
    </row>
    <row r="637" spans="29:166" ht="12" customHeight="1" x14ac:dyDescent="0.2">
      <c r="AC637" s="435" t="str">
        <f>IF($AC$7&lt;3,Invoer!DR642,IF($AC$7=3,Invoer!BT642,"x"))</f>
        <v>x</v>
      </c>
      <c r="AD637" s="599" t="str">
        <f t="shared" si="300"/>
        <v/>
      </c>
      <c r="AE637" s="673" t="str">
        <f>IF($AD637="","",VLOOKUP(AD637,Invoer!$F$15:$AU$1999,2,FALSE))</f>
        <v/>
      </c>
      <c r="AF637" s="599" t="str">
        <f t="shared" si="301"/>
        <v/>
      </c>
      <c r="AG637" s="599" t="str">
        <f>IF($AD637="","",VLOOKUP(AD637,Invoer!$F$15:$AU$1999,3,FALSE))</f>
        <v/>
      </c>
      <c r="AH637" s="599" t="str">
        <f>IF($AD637="","",IF(AG637&lt;&gt;"Liq","",VLOOKUP(AD637,Invoer!$F$15:$AU$1999,4,FALSE)))</f>
        <v/>
      </c>
      <c r="AI637" s="677" t="str">
        <f>IF($AD637="","",VLOOKUP(AD637,Invoer!$F$15:$AU$1999,5,FALSE))</f>
        <v/>
      </c>
      <c r="AJ637" s="599" t="str">
        <f>IF($AD637="","",VLOOKUP(AD637,Invoer!$F$15:$AU$1999,6,FALSE))</f>
        <v/>
      </c>
      <c r="AK637" s="599" t="str">
        <f>IF($AD637="","",VLOOKUP(AD637,Invoer!$F$15:$AU$1999,9,FALSE))</f>
        <v/>
      </c>
      <c r="AL637" s="599" t="str">
        <f>IF($AD637="","",VLOOKUP(AD637,Invoer!$F$15:$AU$1999,10,FALSE))</f>
        <v/>
      </c>
      <c r="AM637" s="599" t="str">
        <f>IF($AD637="","",VLOOKUP(AD637,Invoer!$F$15:$BB$1999,14,FALSE))</f>
        <v/>
      </c>
      <c r="AN637" s="599" t="str">
        <f>IF($AD637="","",VLOOKUP(AD637,Invoer!$F$15:$AU$1999,11,FALSE))</f>
        <v/>
      </c>
      <c r="AO637" s="662" t="str">
        <f>IF($AD637="","",VLOOKUP(AD637,Invoer!$F$15:$AU$1999,15,FALSE))</f>
        <v/>
      </c>
      <c r="AP637" s="599" t="str">
        <f>IF($AD637="","",VLOOKUP(AD637,Invoer!$F$15:$AU$1999,19,FALSE))</f>
        <v/>
      </c>
      <c r="AQ637" s="662" t="str">
        <f>IF($AD637="","",VLOOKUP(AD637,Invoer!$F$15:$AU$1999,24,FALSE))</f>
        <v/>
      </c>
      <c r="AR637" s="662" t="str">
        <f>IF($AD637="","",VLOOKUP(AD637,Invoer!$F$15:$AU$1999,17,FALSE))</f>
        <v/>
      </c>
      <c r="AS637" s="678" t="str">
        <f t="shared" si="309"/>
        <v/>
      </c>
      <c r="AT637" s="676" t="str">
        <f t="shared" si="289"/>
        <v/>
      </c>
      <c r="AU637" s="77" t="e">
        <f t="shared" si="290"/>
        <v>#VALUE!</v>
      </c>
      <c r="AW637" s="57"/>
      <c r="AX637" s="57"/>
      <c r="BA637" s="83" t="e">
        <f ca="1">Invoer!DW642</f>
        <v>#N/A</v>
      </c>
      <c r="BB637" s="599" t="str">
        <f t="shared" ca="1" si="302"/>
        <v/>
      </c>
      <c r="BC637" s="673" t="str">
        <f ca="1">IF($BB637="","",VLOOKUP(BB637,Invoer!$F$15:$AU$1999,2,FALSE))</f>
        <v/>
      </c>
      <c r="BD637" s="599" t="str">
        <f t="shared" ca="1" si="303"/>
        <v/>
      </c>
      <c r="BE637" s="599" t="str">
        <f ca="1">IF($BB637="","",VLOOKUP(BB637,Invoer!$F$15:$AU$1999,5,FALSE))</f>
        <v/>
      </c>
      <c r="BF637" s="599" t="str">
        <f ca="1">IF($BB637="","",VLOOKUP(BB637,Invoer!$F$15:$AU$1999,6,FALSE))</f>
        <v/>
      </c>
      <c r="BG637" s="599" t="str">
        <f ca="1">IF($BB637="","",VLOOKUP(BB637,Invoer!$F$15:$AU$1999,9,FALSE))</f>
        <v/>
      </c>
      <c r="BH637" s="599" t="str">
        <f ca="1">IF($BB637="","",VLOOKUP(BB637,Invoer!$F$15:$AU$1999,10,FALSE))</f>
        <v/>
      </c>
      <c r="BI637" s="599" t="str">
        <f ca="1">IF($BB637="","",VLOOKUP(BB637,Invoer!$F$15:$BB$1999,14,FALSE))</f>
        <v/>
      </c>
      <c r="BJ637" s="599" t="str">
        <f ca="1">IF($BB637="","",VLOOKUP(BB637,Invoer!$F$15:$AU$1999,11,FALSE))</f>
        <v/>
      </c>
      <c r="BK637" s="662" t="str">
        <f t="shared" ca="1" si="304"/>
        <v/>
      </c>
      <c r="BL637" s="662" t="str">
        <f t="shared" ca="1" si="305"/>
        <v/>
      </c>
      <c r="BM637" s="679" t="str">
        <f t="shared" ca="1" si="306"/>
        <v/>
      </c>
      <c r="BN637" s="662" t="str">
        <f t="shared" ca="1" si="312"/>
        <v/>
      </c>
      <c r="BO637" s="662" t="str">
        <f ca="1">IF($BB637="","",VLOOKUP(BB637,Invoer!$F$15:$AU$1999,15,FALSE))</f>
        <v/>
      </c>
      <c r="BP637" s="662" t="str">
        <f ca="1">IF($BB637="","",VLOOKUP(BB637,Invoer!$F$15:$AU$1999,24,FALSE))</f>
        <v/>
      </c>
      <c r="BQ637" s="662" t="str">
        <f ca="1">IF($BB637="","",VLOOKUP(BB637,Invoer!$F$15:$AU$1999,17,FALSE))</f>
        <v/>
      </c>
      <c r="BS637" s="73" t="e">
        <f t="shared" ca="1" si="310"/>
        <v>#VALUE!</v>
      </c>
      <c r="BT637" s="57" t="str">
        <f t="shared" ca="1" si="311"/>
        <v/>
      </c>
      <c r="FE637"/>
      <c r="FI637"/>
      <c r="FJ637"/>
    </row>
    <row r="638" spans="29:166" ht="12" customHeight="1" x14ac:dyDescent="0.2">
      <c r="AC638" s="435" t="str">
        <f>IF($AC$7&lt;3,Invoer!DR643,IF($AC$7=3,Invoer!BT643,"x"))</f>
        <v>x</v>
      </c>
      <c r="AD638" s="599" t="str">
        <f t="shared" si="300"/>
        <v/>
      </c>
      <c r="AE638" s="673" t="str">
        <f>IF($AD638="","",VLOOKUP(AD638,Invoer!$F$15:$AU$1999,2,FALSE))</f>
        <v/>
      </c>
      <c r="AF638" s="599" t="str">
        <f t="shared" si="301"/>
        <v/>
      </c>
      <c r="AG638" s="599" t="str">
        <f>IF($AD638="","",VLOOKUP(AD638,Invoer!$F$15:$AU$1999,3,FALSE))</f>
        <v/>
      </c>
      <c r="AH638" s="599" t="str">
        <f>IF($AD638="","",IF(AG638&lt;&gt;"Liq","",VLOOKUP(AD638,Invoer!$F$15:$AU$1999,4,FALSE)))</f>
        <v/>
      </c>
      <c r="AI638" s="677" t="str">
        <f>IF($AD638="","",VLOOKUP(AD638,Invoer!$F$15:$AU$1999,5,FALSE))</f>
        <v/>
      </c>
      <c r="AJ638" s="599" t="str">
        <f>IF($AD638="","",VLOOKUP(AD638,Invoer!$F$15:$AU$1999,6,FALSE))</f>
        <v/>
      </c>
      <c r="AK638" s="599" t="str">
        <f>IF($AD638="","",VLOOKUP(AD638,Invoer!$F$15:$AU$1999,9,FALSE))</f>
        <v/>
      </c>
      <c r="AL638" s="599" t="str">
        <f>IF($AD638="","",VLOOKUP(AD638,Invoer!$F$15:$AU$1999,10,FALSE))</f>
        <v/>
      </c>
      <c r="AM638" s="599" t="str">
        <f>IF($AD638="","",VLOOKUP(AD638,Invoer!$F$15:$BB$1999,14,FALSE))</f>
        <v/>
      </c>
      <c r="AN638" s="599" t="str">
        <f>IF($AD638="","",VLOOKUP(AD638,Invoer!$F$15:$AU$1999,11,FALSE))</f>
        <v/>
      </c>
      <c r="AO638" s="662" t="str">
        <f>IF($AD638="","",VLOOKUP(AD638,Invoer!$F$15:$AU$1999,15,FALSE))</f>
        <v/>
      </c>
      <c r="AP638" s="599" t="str">
        <f>IF($AD638="","",VLOOKUP(AD638,Invoer!$F$15:$AU$1999,19,FALSE))</f>
        <v/>
      </c>
      <c r="AQ638" s="662" t="str">
        <f>IF($AD638="","",VLOOKUP(AD638,Invoer!$F$15:$AU$1999,24,FALSE))</f>
        <v/>
      </c>
      <c r="AR638" s="662" t="str">
        <f>IF($AD638="","",VLOOKUP(AD638,Invoer!$F$15:$AU$1999,17,FALSE))</f>
        <v/>
      </c>
      <c r="AS638" s="678" t="str">
        <f t="shared" si="309"/>
        <v/>
      </c>
      <c r="AT638" s="676" t="str">
        <f t="shared" si="289"/>
        <v/>
      </c>
      <c r="AU638" s="77" t="e">
        <f t="shared" si="290"/>
        <v>#VALUE!</v>
      </c>
      <c r="AW638" s="57"/>
      <c r="AX638" s="57"/>
      <c r="BA638" s="83" t="e">
        <f ca="1">Invoer!DW643</f>
        <v>#N/A</v>
      </c>
      <c r="BB638" s="599" t="str">
        <f t="shared" ca="1" si="302"/>
        <v/>
      </c>
      <c r="BC638" s="673" t="str">
        <f ca="1">IF($BB638="","",VLOOKUP(BB638,Invoer!$F$15:$AU$1999,2,FALSE))</f>
        <v/>
      </c>
      <c r="BD638" s="599" t="str">
        <f t="shared" ca="1" si="303"/>
        <v/>
      </c>
      <c r="BE638" s="599" t="str">
        <f ca="1">IF($BB638="","",VLOOKUP(BB638,Invoer!$F$15:$AU$1999,5,FALSE))</f>
        <v/>
      </c>
      <c r="BF638" s="599" t="str">
        <f ca="1">IF($BB638="","",VLOOKUP(BB638,Invoer!$F$15:$AU$1999,6,FALSE))</f>
        <v/>
      </c>
      <c r="BG638" s="599" t="str">
        <f ca="1">IF($BB638="","",VLOOKUP(BB638,Invoer!$F$15:$AU$1999,9,FALSE))</f>
        <v/>
      </c>
      <c r="BH638" s="599" t="str">
        <f ca="1">IF($BB638="","",VLOOKUP(BB638,Invoer!$F$15:$AU$1999,10,FALSE))</f>
        <v/>
      </c>
      <c r="BI638" s="599" t="str">
        <f ca="1">IF($BB638="","",VLOOKUP(BB638,Invoer!$F$15:$BB$1999,14,FALSE))</f>
        <v/>
      </c>
      <c r="BJ638" s="599" t="str">
        <f ca="1">IF($BB638="","",VLOOKUP(BB638,Invoer!$F$15:$AU$1999,11,FALSE))</f>
        <v/>
      </c>
      <c r="BK638" s="662" t="str">
        <f t="shared" ca="1" si="304"/>
        <v/>
      </c>
      <c r="BL638" s="662" t="str">
        <f t="shared" ca="1" si="305"/>
        <v/>
      </c>
      <c r="BM638" s="679" t="str">
        <f t="shared" ca="1" si="306"/>
        <v/>
      </c>
      <c r="BN638" s="662" t="str">
        <f t="shared" ca="1" si="312"/>
        <v/>
      </c>
      <c r="BO638" s="662" t="str">
        <f ca="1">IF($BB638="","",VLOOKUP(BB638,Invoer!$F$15:$AU$1999,15,FALSE))</f>
        <v/>
      </c>
      <c r="BP638" s="662" t="str">
        <f ca="1">IF($BB638="","",VLOOKUP(BB638,Invoer!$F$15:$AU$1999,24,FALSE))</f>
        <v/>
      </c>
      <c r="BQ638" s="662" t="str">
        <f ca="1">IF($BB638="","",VLOOKUP(BB638,Invoer!$F$15:$AU$1999,17,FALSE))</f>
        <v/>
      </c>
      <c r="BS638" s="73" t="e">
        <f t="shared" ca="1" si="310"/>
        <v>#VALUE!</v>
      </c>
      <c r="BT638" s="57" t="str">
        <f t="shared" ca="1" si="311"/>
        <v/>
      </c>
      <c r="FE638"/>
      <c r="FI638"/>
      <c r="FJ638"/>
    </row>
    <row r="639" spans="29:166" ht="12" customHeight="1" x14ac:dyDescent="0.2">
      <c r="AC639" s="435" t="str">
        <f>IF($AC$7&lt;3,Invoer!DR644,IF($AC$7=3,Invoer!BT644,"x"))</f>
        <v>x</v>
      </c>
      <c r="AD639" s="599" t="str">
        <f t="shared" si="300"/>
        <v/>
      </c>
      <c r="AE639" s="673" t="str">
        <f>IF($AD639="","",VLOOKUP(AD639,Invoer!$F$15:$AU$1999,2,FALSE))</f>
        <v/>
      </c>
      <c r="AF639" s="599" t="str">
        <f t="shared" si="301"/>
        <v/>
      </c>
      <c r="AG639" s="599" t="str">
        <f>IF($AD639="","",VLOOKUP(AD639,Invoer!$F$15:$AU$1999,3,FALSE))</f>
        <v/>
      </c>
      <c r="AH639" s="599" t="str">
        <f>IF($AD639="","",IF(AG639&lt;&gt;"Liq","",VLOOKUP(AD639,Invoer!$F$15:$AU$1999,4,FALSE)))</f>
        <v/>
      </c>
      <c r="AI639" s="677" t="str">
        <f>IF($AD639="","",VLOOKUP(AD639,Invoer!$F$15:$AU$1999,5,FALSE))</f>
        <v/>
      </c>
      <c r="AJ639" s="599" t="str">
        <f>IF($AD639="","",VLOOKUP(AD639,Invoer!$F$15:$AU$1999,6,FALSE))</f>
        <v/>
      </c>
      <c r="AK639" s="599" t="str">
        <f>IF($AD639="","",VLOOKUP(AD639,Invoer!$F$15:$AU$1999,9,FALSE))</f>
        <v/>
      </c>
      <c r="AL639" s="599" t="str">
        <f>IF($AD639="","",VLOOKUP(AD639,Invoer!$F$15:$AU$1999,10,FALSE))</f>
        <v/>
      </c>
      <c r="AM639" s="599" t="str">
        <f>IF($AD639="","",VLOOKUP(AD639,Invoer!$F$15:$BB$1999,14,FALSE))</f>
        <v/>
      </c>
      <c r="AN639" s="599" t="str">
        <f>IF($AD639="","",VLOOKUP(AD639,Invoer!$F$15:$AU$1999,11,FALSE))</f>
        <v/>
      </c>
      <c r="AO639" s="662" t="str">
        <f>IF($AD639="","",VLOOKUP(AD639,Invoer!$F$15:$AU$1999,15,FALSE))</f>
        <v/>
      </c>
      <c r="AP639" s="599" t="str">
        <f>IF($AD639="","",VLOOKUP(AD639,Invoer!$F$15:$AU$1999,19,FALSE))</f>
        <v/>
      </c>
      <c r="AQ639" s="662" t="str">
        <f>IF($AD639="","",VLOOKUP(AD639,Invoer!$F$15:$AU$1999,24,FALSE))</f>
        <v/>
      </c>
      <c r="AR639" s="662" t="str">
        <f>IF($AD639="","",VLOOKUP(AD639,Invoer!$F$15:$AU$1999,17,FALSE))</f>
        <v/>
      </c>
      <c r="AS639" s="678" t="str">
        <f t="shared" si="309"/>
        <v/>
      </c>
      <c r="AT639" s="676" t="str">
        <f t="shared" si="289"/>
        <v/>
      </c>
      <c r="AU639" s="77" t="e">
        <f t="shared" si="290"/>
        <v>#VALUE!</v>
      </c>
      <c r="AW639" s="57"/>
      <c r="AX639" s="57"/>
      <c r="BA639" s="83" t="e">
        <f ca="1">Invoer!DW644</f>
        <v>#N/A</v>
      </c>
      <c r="BB639" s="599" t="str">
        <f t="shared" ca="1" si="302"/>
        <v/>
      </c>
      <c r="BC639" s="673" t="str">
        <f ca="1">IF($BB639="","",VLOOKUP(BB639,Invoer!$F$15:$AU$1999,2,FALSE))</f>
        <v/>
      </c>
      <c r="BD639" s="599" t="str">
        <f t="shared" ca="1" si="303"/>
        <v/>
      </c>
      <c r="BE639" s="599" t="str">
        <f ca="1">IF($BB639="","",VLOOKUP(BB639,Invoer!$F$15:$AU$1999,5,FALSE))</f>
        <v/>
      </c>
      <c r="BF639" s="599" t="str">
        <f ca="1">IF($BB639="","",VLOOKUP(BB639,Invoer!$F$15:$AU$1999,6,FALSE))</f>
        <v/>
      </c>
      <c r="BG639" s="599" t="str">
        <f ca="1">IF($BB639="","",VLOOKUP(BB639,Invoer!$F$15:$AU$1999,9,FALSE))</f>
        <v/>
      </c>
      <c r="BH639" s="599" t="str">
        <f ca="1">IF($BB639="","",VLOOKUP(BB639,Invoer!$F$15:$AU$1999,10,FALSE))</f>
        <v/>
      </c>
      <c r="BI639" s="599" t="str">
        <f ca="1">IF($BB639="","",VLOOKUP(BB639,Invoer!$F$15:$BB$1999,14,FALSE))</f>
        <v/>
      </c>
      <c r="BJ639" s="599" t="str">
        <f ca="1">IF($BB639="","",VLOOKUP(BB639,Invoer!$F$15:$AU$1999,11,FALSE))</f>
        <v/>
      </c>
      <c r="BK639" s="662" t="str">
        <f t="shared" ca="1" si="304"/>
        <v/>
      </c>
      <c r="BL639" s="662" t="str">
        <f t="shared" ca="1" si="305"/>
        <v/>
      </c>
      <c r="BM639" s="679" t="str">
        <f t="shared" ca="1" si="306"/>
        <v/>
      </c>
      <c r="BN639" s="662" t="str">
        <f t="shared" ca="1" si="312"/>
        <v/>
      </c>
      <c r="BO639" s="662" t="str">
        <f ca="1">IF($BB639="","",VLOOKUP(BB639,Invoer!$F$15:$AU$1999,15,FALSE))</f>
        <v/>
      </c>
      <c r="BP639" s="662" t="str">
        <f ca="1">IF($BB639="","",VLOOKUP(BB639,Invoer!$F$15:$AU$1999,24,FALSE))</f>
        <v/>
      </c>
      <c r="BQ639" s="662" t="str">
        <f ca="1">IF($BB639="","",VLOOKUP(BB639,Invoer!$F$15:$AU$1999,17,FALSE))</f>
        <v/>
      </c>
      <c r="BS639" s="73" t="e">
        <f t="shared" ca="1" si="310"/>
        <v>#VALUE!</v>
      </c>
      <c r="BT639" s="57" t="str">
        <f t="shared" ca="1" si="311"/>
        <v/>
      </c>
      <c r="FE639"/>
      <c r="FI639"/>
      <c r="FJ639"/>
    </row>
    <row r="640" spans="29:166" ht="12" customHeight="1" x14ac:dyDescent="0.2">
      <c r="AC640" s="435" t="str">
        <f>IF($AC$7&lt;3,Invoer!DR645,IF($AC$7=3,Invoer!BT645,"x"))</f>
        <v>x</v>
      </c>
      <c r="AD640" s="599" t="str">
        <f t="shared" si="300"/>
        <v/>
      </c>
      <c r="AE640" s="673" t="str">
        <f>IF($AD640="","",VLOOKUP(AD640,Invoer!$F$15:$AU$1999,2,FALSE))</f>
        <v/>
      </c>
      <c r="AF640" s="599" t="str">
        <f t="shared" si="301"/>
        <v/>
      </c>
      <c r="AG640" s="599" t="str">
        <f>IF($AD640="","",VLOOKUP(AD640,Invoer!$F$15:$AU$1999,3,FALSE))</f>
        <v/>
      </c>
      <c r="AH640" s="599" t="str">
        <f>IF($AD640="","",IF(AG640&lt;&gt;"Liq","",VLOOKUP(AD640,Invoer!$F$15:$AU$1999,4,FALSE)))</f>
        <v/>
      </c>
      <c r="AI640" s="677" t="str">
        <f>IF($AD640="","",VLOOKUP(AD640,Invoer!$F$15:$AU$1999,5,FALSE))</f>
        <v/>
      </c>
      <c r="AJ640" s="599" t="str">
        <f>IF($AD640="","",VLOOKUP(AD640,Invoer!$F$15:$AU$1999,6,FALSE))</f>
        <v/>
      </c>
      <c r="AK640" s="599" t="str">
        <f>IF($AD640="","",VLOOKUP(AD640,Invoer!$F$15:$AU$1999,9,FALSE))</f>
        <v/>
      </c>
      <c r="AL640" s="599" t="str">
        <f>IF($AD640="","",VLOOKUP(AD640,Invoer!$F$15:$AU$1999,10,FALSE))</f>
        <v/>
      </c>
      <c r="AM640" s="599" t="str">
        <f>IF($AD640="","",VLOOKUP(AD640,Invoer!$F$15:$BB$1999,14,FALSE))</f>
        <v/>
      </c>
      <c r="AN640" s="599" t="str">
        <f>IF($AD640="","",VLOOKUP(AD640,Invoer!$F$15:$AU$1999,11,FALSE))</f>
        <v/>
      </c>
      <c r="AO640" s="662" t="str">
        <f>IF($AD640="","",VLOOKUP(AD640,Invoer!$F$15:$AU$1999,15,FALSE))</f>
        <v/>
      </c>
      <c r="AP640" s="599" t="str">
        <f>IF($AD640="","",VLOOKUP(AD640,Invoer!$F$15:$AU$1999,19,FALSE))</f>
        <v/>
      </c>
      <c r="AQ640" s="662" t="str">
        <f>IF($AD640="","",VLOOKUP(AD640,Invoer!$F$15:$AU$1999,24,FALSE))</f>
        <v/>
      </c>
      <c r="AR640" s="662" t="str">
        <f>IF($AD640="","",VLOOKUP(AD640,Invoer!$F$15:$AU$1999,17,FALSE))</f>
        <v/>
      </c>
      <c r="AS640" s="678" t="str">
        <f t="shared" si="309"/>
        <v/>
      </c>
      <c r="AT640" s="676" t="str">
        <f t="shared" si="289"/>
        <v/>
      </c>
      <c r="AU640" s="77" t="e">
        <f t="shared" si="290"/>
        <v>#VALUE!</v>
      </c>
      <c r="AW640" s="57"/>
      <c r="AX640" s="57"/>
      <c r="BA640" s="83" t="e">
        <f ca="1">Invoer!DW645</f>
        <v>#N/A</v>
      </c>
      <c r="BB640" s="599" t="str">
        <f t="shared" ca="1" si="302"/>
        <v/>
      </c>
      <c r="BC640" s="673" t="str">
        <f ca="1">IF($BB640="","",VLOOKUP(BB640,Invoer!$F$15:$AU$1999,2,FALSE))</f>
        <v/>
      </c>
      <c r="BD640" s="599" t="str">
        <f t="shared" ca="1" si="303"/>
        <v/>
      </c>
      <c r="BE640" s="599" t="str">
        <f ca="1">IF($BB640="","",VLOOKUP(BB640,Invoer!$F$15:$AU$1999,5,FALSE))</f>
        <v/>
      </c>
      <c r="BF640" s="599" t="str">
        <f ca="1">IF($BB640="","",VLOOKUP(BB640,Invoer!$F$15:$AU$1999,6,FALSE))</f>
        <v/>
      </c>
      <c r="BG640" s="599" t="str">
        <f ca="1">IF($BB640="","",VLOOKUP(BB640,Invoer!$F$15:$AU$1999,9,FALSE))</f>
        <v/>
      </c>
      <c r="BH640" s="599" t="str">
        <f ca="1">IF($BB640="","",VLOOKUP(BB640,Invoer!$F$15:$AU$1999,10,FALSE))</f>
        <v/>
      </c>
      <c r="BI640" s="599" t="str">
        <f ca="1">IF($BB640="","",VLOOKUP(BB640,Invoer!$F$15:$BB$1999,14,FALSE))</f>
        <v/>
      </c>
      <c r="BJ640" s="599" t="str">
        <f ca="1">IF($BB640="","",VLOOKUP(BB640,Invoer!$F$15:$AU$1999,11,FALSE))</f>
        <v/>
      </c>
      <c r="BK640" s="662" t="str">
        <f t="shared" ca="1" si="304"/>
        <v/>
      </c>
      <c r="BL640" s="662" t="str">
        <f t="shared" ca="1" si="305"/>
        <v/>
      </c>
      <c r="BM640" s="679" t="str">
        <f t="shared" ca="1" si="306"/>
        <v/>
      </c>
      <c r="BN640" s="662" t="str">
        <f t="shared" ca="1" si="312"/>
        <v/>
      </c>
      <c r="BO640" s="662" t="str">
        <f ca="1">IF($BB640="","",VLOOKUP(BB640,Invoer!$F$15:$AU$1999,15,FALSE))</f>
        <v/>
      </c>
      <c r="BP640" s="662" t="str">
        <f ca="1">IF($BB640="","",VLOOKUP(BB640,Invoer!$F$15:$AU$1999,24,FALSE))</f>
        <v/>
      </c>
      <c r="BQ640" s="662" t="str">
        <f ca="1">IF($BB640="","",VLOOKUP(BB640,Invoer!$F$15:$AU$1999,17,FALSE))</f>
        <v/>
      </c>
      <c r="BS640" s="73" t="e">
        <f t="shared" ca="1" si="310"/>
        <v>#VALUE!</v>
      </c>
      <c r="BT640" s="57" t="str">
        <f t="shared" ca="1" si="311"/>
        <v/>
      </c>
      <c r="FE640"/>
      <c r="FI640"/>
      <c r="FJ640"/>
    </row>
    <row r="641" spans="29:166" ht="12" customHeight="1" x14ac:dyDescent="0.2">
      <c r="AC641" s="435" t="str">
        <f>IF($AC$7&lt;3,Invoer!DR646,IF($AC$7=3,Invoer!BT646,"x"))</f>
        <v>x</v>
      </c>
      <c r="AD641" s="599" t="str">
        <f t="shared" si="300"/>
        <v/>
      </c>
      <c r="AE641" s="673" t="str">
        <f>IF($AD641="","",VLOOKUP(AD641,Invoer!$F$15:$AU$1999,2,FALSE))</f>
        <v/>
      </c>
      <c r="AF641" s="599" t="str">
        <f t="shared" si="301"/>
        <v/>
      </c>
      <c r="AG641" s="599" t="str">
        <f>IF($AD641="","",VLOOKUP(AD641,Invoer!$F$15:$AU$1999,3,FALSE))</f>
        <v/>
      </c>
      <c r="AH641" s="599" t="str">
        <f>IF($AD641="","",IF(AG641&lt;&gt;"Liq","",VLOOKUP(AD641,Invoer!$F$15:$AU$1999,4,FALSE)))</f>
        <v/>
      </c>
      <c r="AI641" s="677" t="str">
        <f>IF($AD641="","",VLOOKUP(AD641,Invoer!$F$15:$AU$1999,5,FALSE))</f>
        <v/>
      </c>
      <c r="AJ641" s="599" t="str">
        <f>IF($AD641="","",VLOOKUP(AD641,Invoer!$F$15:$AU$1999,6,FALSE))</f>
        <v/>
      </c>
      <c r="AK641" s="599" t="str">
        <f>IF($AD641="","",VLOOKUP(AD641,Invoer!$F$15:$AU$1999,9,FALSE))</f>
        <v/>
      </c>
      <c r="AL641" s="599" t="str">
        <f>IF($AD641="","",VLOOKUP(AD641,Invoer!$F$15:$AU$1999,10,FALSE))</f>
        <v/>
      </c>
      <c r="AM641" s="599" t="str">
        <f>IF($AD641="","",VLOOKUP(AD641,Invoer!$F$15:$BB$1999,14,FALSE))</f>
        <v/>
      </c>
      <c r="AN641" s="599" t="str">
        <f>IF($AD641="","",VLOOKUP(AD641,Invoer!$F$15:$AU$1999,11,FALSE))</f>
        <v/>
      </c>
      <c r="AO641" s="662" t="str">
        <f>IF($AD641="","",VLOOKUP(AD641,Invoer!$F$15:$AU$1999,15,FALSE))</f>
        <v/>
      </c>
      <c r="AP641" s="599" t="str">
        <f>IF($AD641="","",VLOOKUP(AD641,Invoer!$F$15:$AU$1999,19,FALSE))</f>
        <v/>
      </c>
      <c r="AQ641" s="662" t="str">
        <f>IF($AD641="","",VLOOKUP(AD641,Invoer!$F$15:$AU$1999,24,FALSE))</f>
        <v/>
      </c>
      <c r="AR641" s="662" t="str">
        <f>IF($AD641="","",VLOOKUP(AD641,Invoer!$F$15:$AU$1999,17,FALSE))</f>
        <v/>
      </c>
      <c r="AS641" s="678" t="str">
        <f t="shared" si="309"/>
        <v/>
      </c>
      <c r="AT641" s="676" t="str">
        <f t="shared" si="289"/>
        <v/>
      </c>
      <c r="AU641" s="77" t="e">
        <f t="shared" si="290"/>
        <v>#VALUE!</v>
      </c>
      <c r="AW641" s="57"/>
      <c r="AX641" s="57"/>
      <c r="BA641" s="83" t="e">
        <f ca="1">Invoer!DW646</f>
        <v>#N/A</v>
      </c>
      <c r="BB641" s="599" t="str">
        <f t="shared" ca="1" si="302"/>
        <v/>
      </c>
      <c r="BC641" s="673" t="str">
        <f ca="1">IF($BB641="","",VLOOKUP(BB641,Invoer!$F$15:$AU$1999,2,FALSE))</f>
        <v/>
      </c>
      <c r="BD641" s="599" t="str">
        <f t="shared" ca="1" si="303"/>
        <v/>
      </c>
      <c r="BE641" s="599" t="str">
        <f ca="1">IF($BB641="","",VLOOKUP(BB641,Invoer!$F$15:$AU$1999,5,FALSE))</f>
        <v/>
      </c>
      <c r="BF641" s="599" t="str">
        <f ca="1">IF($BB641="","",VLOOKUP(BB641,Invoer!$F$15:$AU$1999,6,FALSE))</f>
        <v/>
      </c>
      <c r="BG641" s="599" t="str">
        <f ca="1">IF($BB641="","",VLOOKUP(BB641,Invoer!$F$15:$AU$1999,9,FALSE))</f>
        <v/>
      </c>
      <c r="BH641" s="599" t="str">
        <f ca="1">IF($BB641="","",VLOOKUP(BB641,Invoer!$F$15:$AU$1999,10,FALSE))</f>
        <v/>
      </c>
      <c r="BI641" s="599" t="str">
        <f ca="1">IF($BB641="","",VLOOKUP(BB641,Invoer!$F$15:$BB$1999,14,FALSE))</f>
        <v/>
      </c>
      <c r="BJ641" s="599" t="str">
        <f ca="1">IF($BB641="","",VLOOKUP(BB641,Invoer!$F$15:$AU$1999,11,FALSE))</f>
        <v/>
      </c>
      <c r="BK641" s="662" t="str">
        <f t="shared" ca="1" si="304"/>
        <v/>
      </c>
      <c r="BL641" s="662" t="str">
        <f t="shared" ca="1" si="305"/>
        <v/>
      </c>
      <c r="BM641" s="679" t="str">
        <f t="shared" ca="1" si="306"/>
        <v/>
      </c>
      <c r="BN641" s="662" t="str">
        <f t="shared" ca="1" si="312"/>
        <v/>
      </c>
      <c r="BO641" s="662" t="str">
        <f ca="1">IF($BB641="","",VLOOKUP(BB641,Invoer!$F$15:$AU$1999,15,FALSE))</f>
        <v/>
      </c>
      <c r="BP641" s="662" t="str">
        <f ca="1">IF($BB641="","",VLOOKUP(BB641,Invoer!$F$15:$AU$1999,24,FALSE))</f>
        <v/>
      </c>
      <c r="BQ641" s="662" t="str">
        <f ca="1">IF($BB641="","",VLOOKUP(BB641,Invoer!$F$15:$AU$1999,17,FALSE))</f>
        <v/>
      </c>
      <c r="BS641" s="73" t="e">
        <f t="shared" ca="1" si="310"/>
        <v>#VALUE!</v>
      </c>
      <c r="BT641" s="57" t="str">
        <f t="shared" ca="1" si="311"/>
        <v/>
      </c>
      <c r="FE641"/>
      <c r="FI641"/>
      <c r="FJ641"/>
    </row>
    <row r="642" spans="29:166" ht="12" customHeight="1" x14ac:dyDescent="0.2">
      <c r="AC642" s="435" t="str">
        <f>IF($AC$7&lt;3,Invoer!DR647,IF($AC$7=3,Invoer!BT647,"x"))</f>
        <v>x</v>
      </c>
      <c r="AD642" s="599" t="str">
        <f t="shared" si="300"/>
        <v/>
      </c>
      <c r="AE642" s="673" t="str">
        <f>IF($AD642="","",VLOOKUP(AD642,Invoer!$F$15:$AU$1999,2,FALSE))</f>
        <v/>
      </c>
      <c r="AF642" s="599" t="str">
        <f t="shared" si="301"/>
        <v/>
      </c>
      <c r="AG642" s="599" t="str">
        <f>IF($AD642="","",VLOOKUP(AD642,Invoer!$F$15:$AU$1999,3,FALSE))</f>
        <v/>
      </c>
      <c r="AH642" s="599" t="str">
        <f>IF($AD642="","",IF(AG642&lt;&gt;"Liq","",VLOOKUP(AD642,Invoer!$F$15:$AU$1999,4,FALSE)))</f>
        <v/>
      </c>
      <c r="AI642" s="677" t="str">
        <f>IF($AD642="","",VLOOKUP(AD642,Invoer!$F$15:$AU$1999,5,FALSE))</f>
        <v/>
      </c>
      <c r="AJ642" s="599" t="str">
        <f>IF($AD642="","",VLOOKUP(AD642,Invoer!$F$15:$AU$1999,6,FALSE))</f>
        <v/>
      </c>
      <c r="AK642" s="599" t="str">
        <f>IF($AD642="","",VLOOKUP(AD642,Invoer!$F$15:$AU$1999,9,FALSE))</f>
        <v/>
      </c>
      <c r="AL642" s="599" t="str">
        <f>IF($AD642="","",VLOOKUP(AD642,Invoer!$F$15:$AU$1999,10,FALSE))</f>
        <v/>
      </c>
      <c r="AM642" s="599" t="str">
        <f>IF($AD642="","",VLOOKUP(AD642,Invoer!$F$15:$BB$1999,14,FALSE))</f>
        <v/>
      </c>
      <c r="AN642" s="599" t="str">
        <f>IF($AD642="","",VLOOKUP(AD642,Invoer!$F$15:$AU$1999,11,FALSE))</f>
        <v/>
      </c>
      <c r="AO642" s="662" t="str">
        <f>IF($AD642="","",VLOOKUP(AD642,Invoer!$F$15:$AU$1999,15,FALSE))</f>
        <v/>
      </c>
      <c r="AP642" s="599" t="str">
        <f>IF($AD642="","",VLOOKUP(AD642,Invoer!$F$15:$AU$1999,19,FALSE))</f>
        <v/>
      </c>
      <c r="AQ642" s="662" t="str">
        <f>IF($AD642="","",VLOOKUP(AD642,Invoer!$F$15:$AU$1999,24,FALSE))</f>
        <v/>
      </c>
      <c r="AR642" s="662" t="str">
        <f>IF($AD642="","",VLOOKUP(AD642,Invoer!$F$15:$AU$1999,17,FALSE))</f>
        <v/>
      </c>
      <c r="AS642" s="678" t="str">
        <f t="shared" si="309"/>
        <v/>
      </c>
      <c r="AT642" s="676" t="str">
        <f t="shared" si="289"/>
        <v/>
      </c>
      <c r="AU642" s="77" t="e">
        <f t="shared" si="290"/>
        <v>#VALUE!</v>
      </c>
      <c r="AW642" s="57"/>
      <c r="AX642" s="57"/>
      <c r="BA642" s="83" t="e">
        <f ca="1">Invoer!DW647</f>
        <v>#N/A</v>
      </c>
      <c r="BB642" s="599" t="str">
        <f t="shared" ca="1" si="302"/>
        <v/>
      </c>
      <c r="BC642" s="673" t="str">
        <f ca="1">IF($BB642="","",VLOOKUP(BB642,Invoer!$F$15:$AU$1999,2,FALSE))</f>
        <v/>
      </c>
      <c r="BD642" s="599" t="str">
        <f t="shared" ca="1" si="303"/>
        <v/>
      </c>
      <c r="BE642" s="599" t="str">
        <f ca="1">IF($BB642="","",VLOOKUP(BB642,Invoer!$F$15:$AU$1999,5,FALSE))</f>
        <v/>
      </c>
      <c r="BF642" s="599" t="str">
        <f ca="1">IF($BB642="","",VLOOKUP(BB642,Invoer!$F$15:$AU$1999,6,FALSE))</f>
        <v/>
      </c>
      <c r="BG642" s="599" t="str">
        <f ca="1">IF($BB642="","",VLOOKUP(BB642,Invoer!$F$15:$AU$1999,9,FALSE))</f>
        <v/>
      </c>
      <c r="BH642" s="599" t="str">
        <f ca="1">IF($BB642="","",VLOOKUP(BB642,Invoer!$F$15:$AU$1999,10,FALSE))</f>
        <v/>
      </c>
      <c r="BI642" s="599" t="str">
        <f ca="1">IF($BB642="","",VLOOKUP(BB642,Invoer!$F$15:$BB$1999,14,FALSE))</f>
        <v/>
      </c>
      <c r="BJ642" s="599" t="str">
        <f ca="1">IF($BB642="","",VLOOKUP(BB642,Invoer!$F$15:$AU$1999,11,FALSE))</f>
        <v/>
      </c>
      <c r="BK642" s="662" t="str">
        <f t="shared" ca="1" si="304"/>
        <v/>
      </c>
      <c r="BL642" s="662" t="str">
        <f t="shared" ca="1" si="305"/>
        <v/>
      </c>
      <c r="BM642" s="679" t="str">
        <f t="shared" ca="1" si="306"/>
        <v/>
      </c>
      <c r="BN642" s="662" t="str">
        <f t="shared" ca="1" si="312"/>
        <v/>
      </c>
      <c r="BO642" s="662" t="str">
        <f ca="1">IF($BB642="","",VLOOKUP(BB642,Invoer!$F$15:$AU$1999,15,FALSE))</f>
        <v/>
      </c>
      <c r="BP642" s="662" t="str">
        <f ca="1">IF($BB642="","",VLOOKUP(BB642,Invoer!$F$15:$AU$1999,24,FALSE))</f>
        <v/>
      </c>
      <c r="BQ642" s="662" t="str">
        <f ca="1">IF($BB642="","",VLOOKUP(BB642,Invoer!$F$15:$AU$1999,17,FALSE))</f>
        <v/>
      </c>
      <c r="BS642" s="73" t="e">
        <f t="shared" ca="1" si="310"/>
        <v>#VALUE!</v>
      </c>
      <c r="BT642" s="57" t="str">
        <f t="shared" ca="1" si="311"/>
        <v/>
      </c>
      <c r="FE642"/>
      <c r="FI642"/>
      <c r="FJ642"/>
    </row>
    <row r="643" spans="29:166" ht="12" customHeight="1" x14ac:dyDescent="0.2">
      <c r="AC643" s="435" t="str">
        <f>IF($AC$7&lt;3,Invoer!DR648,IF($AC$7=3,Invoer!BT648,"x"))</f>
        <v>x</v>
      </c>
      <c r="AD643" s="599" t="str">
        <f t="shared" si="300"/>
        <v/>
      </c>
      <c r="AE643" s="673" t="str">
        <f>IF($AD643="","",VLOOKUP(AD643,Invoer!$F$15:$AU$1999,2,FALSE))</f>
        <v/>
      </c>
      <c r="AF643" s="599" t="str">
        <f t="shared" si="301"/>
        <v/>
      </c>
      <c r="AG643" s="599" t="str">
        <f>IF($AD643="","",VLOOKUP(AD643,Invoer!$F$15:$AU$1999,3,FALSE))</f>
        <v/>
      </c>
      <c r="AH643" s="599" t="str">
        <f>IF($AD643="","",IF(AG643&lt;&gt;"Liq","",VLOOKUP(AD643,Invoer!$F$15:$AU$1999,4,FALSE)))</f>
        <v/>
      </c>
      <c r="AI643" s="677" t="str">
        <f>IF($AD643="","",VLOOKUP(AD643,Invoer!$F$15:$AU$1999,5,FALSE))</f>
        <v/>
      </c>
      <c r="AJ643" s="599" t="str">
        <f>IF($AD643="","",VLOOKUP(AD643,Invoer!$F$15:$AU$1999,6,FALSE))</f>
        <v/>
      </c>
      <c r="AK643" s="599" t="str">
        <f>IF($AD643="","",VLOOKUP(AD643,Invoer!$F$15:$AU$1999,9,FALSE))</f>
        <v/>
      </c>
      <c r="AL643" s="599" t="str">
        <f>IF($AD643="","",VLOOKUP(AD643,Invoer!$F$15:$AU$1999,10,FALSE))</f>
        <v/>
      </c>
      <c r="AM643" s="599" t="str">
        <f>IF($AD643="","",VLOOKUP(AD643,Invoer!$F$15:$BB$1999,14,FALSE))</f>
        <v/>
      </c>
      <c r="AN643" s="599" t="str">
        <f>IF($AD643="","",VLOOKUP(AD643,Invoer!$F$15:$AU$1999,11,FALSE))</f>
        <v/>
      </c>
      <c r="AO643" s="662" t="str">
        <f>IF($AD643="","",VLOOKUP(AD643,Invoer!$F$15:$AU$1999,15,FALSE))</f>
        <v/>
      </c>
      <c r="AP643" s="599" t="str">
        <f>IF($AD643="","",VLOOKUP(AD643,Invoer!$F$15:$AU$1999,19,FALSE))</f>
        <v/>
      </c>
      <c r="AQ643" s="662" t="str">
        <f>IF($AD643="","",VLOOKUP(AD643,Invoer!$F$15:$AU$1999,24,FALSE))</f>
        <v/>
      </c>
      <c r="AR643" s="662" t="str">
        <f>IF($AD643="","",VLOOKUP(AD643,Invoer!$F$15:$AU$1999,17,FALSE))</f>
        <v/>
      </c>
      <c r="AS643" s="678" t="str">
        <f t="shared" si="309"/>
        <v/>
      </c>
      <c r="AT643" s="676" t="str">
        <f t="shared" si="289"/>
        <v/>
      </c>
      <c r="AU643" s="77" t="e">
        <f t="shared" si="290"/>
        <v>#VALUE!</v>
      </c>
      <c r="AW643" s="57"/>
      <c r="AX643" s="57"/>
      <c r="BA643" s="83" t="e">
        <f ca="1">Invoer!DW648</f>
        <v>#N/A</v>
      </c>
      <c r="BB643" s="599" t="str">
        <f t="shared" ca="1" si="302"/>
        <v/>
      </c>
      <c r="BC643" s="673" t="str">
        <f ca="1">IF($BB643="","",VLOOKUP(BB643,Invoer!$F$15:$AU$1999,2,FALSE))</f>
        <v/>
      </c>
      <c r="BD643" s="599" t="str">
        <f t="shared" ca="1" si="303"/>
        <v/>
      </c>
      <c r="BE643" s="599" t="str">
        <f ca="1">IF($BB643="","",VLOOKUP(BB643,Invoer!$F$15:$AU$1999,5,FALSE))</f>
        <v/>
      </c>
      <c r="BF643" s="599" t="str">
        <f ca="1">IF($BB643="","",VLOOKUP(BB643,Invoer!$F$15:$AU$1999,6,FALSE))</f>
        <v/>
      </c>
      <c r="BG643" s="599" t="str">
        <f ca="1">IF($BB643="","",VLOOKUP(BB643,Invoer!$F$15:$AU$1999,9,FALSE))</f>
        <v/>
      </c>
      <c r="BH643" s="599" t="str">
        <f ca="1">IF($BB643="","",VLOOKUP(BB643,Invoer!$F$15:$AU$1999,10,FALSE))</f>
        <v/>
      </c>
      <c r="BI643" s="599" t="str">
        <f ca="1">IF($BB643="","",VLOOKUP(BB643,Invoer!$F$15:$BB$1999,14,FALSE))</f>
        <v/>
      </c>
      <c r="BJ643" s="599" t="str">
        <f ca="1">IF($BB643="","",VLOOKUP(BB643,Invoer!$F$15:$AU$1999,11,FALSE))</f>
        <v/>
      </c>
      <c r="BK643" s="662" t="str">
        <f t="shared" ca="1" si="304"/>
        <v/>
      </c>
      <c r="BL643" s="662" t="str">
        <f t="shared" ca="1" si="305"/>
        <v/>
      </c>
      <c r="BM643" s="679" t="str">
        <f t="shared" ca="1" si="306"/>
        <v/>
      </c>
      <c r="BN643" s="662" t="str">
        <f t="shared" ca="1" si="312"/>
        <v/>
      </c>
      <c r="BO643" s="662" t="str">
        <f ca="1">IF($BB643="","",VLOOKUP(BB643,Invoer!$F$15:$AU$1999,15,FALSE))</f>
        <v/>
      </c>
      <c r="BP643" s="662" t="str">
        <f ca="1">IF($BB643="","",VLOOKUP(BB643,Invoer!$F$15:$AU$1999,24,FALSE))</f>
        <v/>
      </c>
      <c r="BQ643" s="662" t="str">
        <f ca="1">IF($BB643="","",VLOOKUP(BB643,Invoer!$F$15:$AU$1999,17,FALSE))</f>
        <v/>
      </c>
      <c r="BS643" s="73" t="e">
        <f t="shared" ca="1" si="310"/>
        <v>#VALUE!</v>
      </c>
      <c r="BT643" s="57" t="str">
        <f t="shared" ca="1" si="311"/>
        <v/>
      </c>
      <c r="FE643"/>
      <c r="FI643"/>
      <c r="FJ643"/>
    </row>
    <row r="644" spans="29:166" ht="12" customHeight="1" x14ac:dyDescent="0.2">
      <c r="AC644" s="435" t="str">
        <f>IF($AC$7&lt;3,Invoer!DR649,IF($AC$7=3,Invoer!BT649,"x"))</f>
        <v>x</v>
      </c>
      <c r="AD644" s="599" t="str">
        <f t="shared" si="300"/>
        <v/>
      </c>
      <c r="AE644" s="673" t="str">
        <f>IF($AD644="","",VLOOKUP(AD644,Invoer!$F$15:$AU$1999,2,FALSE))</f>
        <v/>
      </c>
      <c r="AF644" s="599" t="str">
        <f t="shared" si="301"/>
        <v/>
      </c>
      <c r="AG644" s="599" t="str">
        <f>IF($AD644="","",VLOOKUP(AD644,Invoer!$F$15:$AU$1999,3,FALSE))</f>
        <v/>
      </c>
      <c r="AH644" s="599" t="str">
        <f>IF($AD644="","",IF(AG644&lt;&gt;"Liq","",VLOOKUP(AD644,Invoer!$F$15:$AU$1999,4,FALSE)))</f>
        <v/>
      </c>
      <c r="AI644" s="677" t="str">
        <f>IF($AD644="","",VLOOKUP(AD644,Invoer!$F$15:$AU$1999,5,FALSE))</f>
        <v/>
      </c>
      <c r="AJ644" s="599" t="str">
        <f>IF($AD644="","",VLOOKUP(AD644,Invoer!$F$15:$AU$1999,6,FALSE))</f>
        <v/>
      </c>
      <c r="AK644" s="599" t="str">
        <f>IF($AD644="","",VLOOKUP(AD644,Invoer!$F$15:$AU$1999,9,FALSE))</f>
        <v/>
      </c>
      <c r="AL644" s="599" t="str">
        <f>IF($AD644="","",VLOOKUP(AD644,Invoer!$F$15:$AU$1999,10,FALSE))</f>
        <v/>
      </c>
      <c r="AM644" s="599" t="str">
        <f>IF($AD644="","",VLOOKUP(AD644,Invoer!$F$15:$BB$1999,14,FALSE))</f>
        <v/>
      </c>
      <c r="AN644" s="599" t="str">
        <f>IF($AD644="","",VLOOKUP(AD644,Invoer!$F$15:$AU$1999,11,FALSE))</f>
        <v/>
      </c>
      <c r="AO644" s="662" t="str">
        <f>IF($AD644="","",VLOOKUP(AD644,Invoer!$F$15:$AU$1999,15,FALSE))</f>
        <v/>
      </c>
      <c r="AP644" s="599" t="str">
        <f>IF($AD644="","",VLOOKUP(AD644,Invoer!$F$15:$AU$1999,19,FALSE))</f>
        <v/>
      </c>
      <c r="AQ644" s="662" t="str">
        <f>IF($AD644="","",VLOOKUP(AD644,Invoer!$F$15:$AU$1999,24,FALSE))</f>
        <v/>
      </c>
      <c r="AR644" s="662" t="str">
        <f>IF($AD644="","",VLOOKUP(AD644,Invoer!$F$15:$AU$1999,17,FALSE))</f>
        <v/>
      </c>
      <c r="AS644" s="678" t="str">
        <f t="shared" si="309"/>
        <v/>
      </c>
      <c r="AT644" s="676" t="str">
        <f t="shared" si="289"/>
        <v/>
      </c>
      <c r="AU644" s="77" t="e">
        <f t="shared" si="290"/>
        <v>#VALUE!</v>
      </c>
      <c r="AW644" s="57"/>
      <c r="AX644" s="57"/>
      <c r="BA644" s="83" t="e">
        <f ca="1">Invoer!DW649</f>
        <v>#N/A</v>
      </c>
      <c r="BB644" s="599" t="str">
        <f t="shared" ca="1" si="302"/>
        <v/>
      </c>
      <c r="BC644" s="673" t="str">
        <f ca="1">IF($BB644="","",VLOOKUP(BB644,Invoer!$F$15:$AU$1999,2,FALSE))</f>
        <v/>
      </c>
      <c r="BD644" s="599" t="str">
        <f t="shared" ca="1" si="303"/>
        <v/>
      </c>
      <c r="BE644" s="599" t="str">
        <f ca="1">IF($BB644="","",VLOOKUP(BB644,Invoer!$F$15:$AU$1999,5,FALSE))</f>
        <v/>
      </c>
      <c r="BF644" s="599" t="str">
        <f ca="1">IF($BB644="","",VLOOKUP(BB644,Invoer!$F$15:$AU$1999,6,FALSE))</f>
        <v/>
      </c>
      <c r="BG644" s="599" t="str">
        <f ca="1">IF($BB644="","",VLOOKUP(BB644,Invoer!$F$15:$AU$1999,9,FALSE))</f>
        <v/>
      </c>
      <c r="BH644" s="599" t="str">
        <f ca="1">IF($BB644="","",VLOOKUP(BB644,Invoer!$F$15:$AU$1999,10,FALSE))</f>
        <v/>
      </c>
      <c r="BI644" s="599" t="str">
        <f ca="1">IF($BB644="","",VLOOKUP(BB644,Invoer!$F$15:$BB$1999,14,FALSE))</f>
        <v/>
      </c>
      <c r="BJ644" s="599" t="str">
        <f ca="1">IF($BB644="","",VLOOKUP(BB644,Invoer!$F$15:$AU$1999,11,FALSE))</f>
        <v/>
      </c>
      <c r="BK644" s="662" t="str">
        <f t="shared" ca="1" si="304"/>
        <v/>
      </c>
      <c r="BL644" s="662" t="str">
        <f t="shared" ca="1" si="305"/>
        <v/>
      </c>
      <c r="BM644" s="679" t="str">
        <f t="shared" ca="1" si="306"/>
        <v/>
      </c>
      <c r="BN644" s="662" t="str">
        <f t="shared" ca="1" si="312"/>
        <v/>
      </c>
      <c r="BO644" s="662" t="str">
        <f ca="1">IF($BB644="","",VLOOKUP(BB644,Invoer!$F$15:$AU$1999,15,FALSE))</f>
        <v/>
      </c>
      <c r="BP644" s="662" t="str">
        <f ca="1">IF($BB644="","",VLOOKUP(BB644,Invoer!$F$15:$AU$1999,24,FALSE))</f>
        <v/>
      </c>
      <c r="BQ644" s="662" t="str">
        <f ca="1">IF($BB644="","",VLOOKUP(BB644,Invoer!$F$15:$AU$1999,17,FALSE))</f>
        <v/>
      </c>
      <c r="BS644" s="73" t="e">
        <f t="shared" ca="1" si="310"/>
        <v>#VALUE!</v>
      </c>
      <c r="BT644" s="57" t="str">
        <f t="shared" ca="1" si="311"/>
        <v/>
      </c>
      <c r="FE644"/>
      <c r="FI644"/>
      <c r="FJ644"/>
    </row>
    <row r="645" spans="29:166" ht="12" customHeight="1" x14ac:dyDescent="0.2">
      <c r="AC645" s="435" t="str">
        <f>IF($AC$7&lt;3,Invoer!DR650,IF($AC$7=3,Invoer!BT650,"x"))</f>
        <v>x</v>
      </c>
      <c r="AD645" s="599" t="str">
        <f t="shared" si="300"/>
        <v/>
      </c>
      <c r="AE645" s="673" t="str">
        <f>IF($AD645="","",VLOOKUP(AD645,Invoer!$F$15:$AU$1999,2,FALSE))</f>
        <v/>
      </c>
      <c r="AF645" s="599" t="str">
        <f t="shared" si="301"/>
        <v/>
      </c>
      <c r="AG645" s="599" t="str">
        <f>IF($AD645="","",VLOOKUP(AD645,Invoer!$F$15:$AU$1999,3,FALSE))</f>
        <v/>
      </c>
      <c r="AH645" s="599" t="str">
        <f>IF($AD645="","",IF(AG645&lt;&gt;"Liq","",VLOOKUP(AD645,Invoer!$F$15:$AU$1999,4,FALSE)))</f>
        <v/>
      </c>
      <c r="AI645" s="677" t="str">
        <f>IF($AD645="","",VLOOKUP(AD645,Invoer!$F$15:$AU$1999,5,FALSE))</f>
        <v/>
      </c>
      <c r="AJ645" s="599" t="str">
        <f>IF($AD645="","",VLOOKUP(AD645,Invoer!$F$15:$AU$1999,6,FALSE))</f>
        <v/>
      </c>
      <c r="AK645" s="599" t="str">
        <f>IF($AD645="","",VLOOKUP(AD645,Invoer!$F$15:$AU$1999,9,FALSE))</f>
        <v/>
      </c>
      <c r="AL645" s="599" t="str">
        <f>IF($AD645="","",VLOOKUP(AD645,Invoer!$F$15:$AU$1999,10,FALSE))</f>
        <v/>
      </c>
      <c r="AM645" s="599" t="str">
        <f>IF($AD645="","",VLOOKUP(AD645,Invoer!$F$15:$BB$1999,14,FALSE))</f>
        <v/>
      </c>
      <c r="AN645" s="599" t="str">
        <f>IF($AD645="","",VLOOKUP(AD645,Invoer!$F$15:$AU$1999,11,FALSE))</f>
        <v/>
      </c>
      <c r="AO645" s="662" t="str">
        <f>IF($AD645="","",VLOOKUP(AD645,Invoer!$F$15:$AU$1999,15,FALSE))</f>
        <v/>
      </c>
      <c r="AP645" s="599" t="str">
        <f>IF($AD645="","",VLOOKUP(AD645,Invoer!$F$15:$AU$1999,19,FALSE))</f>
        <v/>
      </c>
      <c r="AQ645" s="662" t="str">
        <f>IF($AD645="","",VLOOKUP(AD645,Invoer!$F$15:$AU$1999,24,FALSE))</f>
        <v/>
      </c>
      <c r="AR645" s="662" t="str">
        <f>IF($AD645="","",VLOOKUP(AD645,Invoer!$F$15:$AU$1999,17,FALSE))</f>
        <v/>
      </c>
      <c r="AS645" s="678" t="str">
        <f t="shared" si="309"/>
        <v/>
      </c>
      <c r="AT645" s="676" t="str">
        <f t="shared" si="289"/>
        <v/>
      </c>
      <c r="AU645" s="77" t="e">
        <f t="shared" si="290"/>
        <v>#VALUE!</v>
      </c>
      <c r="AW645" s="57"/>
      <c r="AX645" s="57"/>
      <c r="BA645" s="83" t="e">
        <f ca="1">Invoer!DW650</f>
        <v>#N/A</v>
      </c>
      <c r="BB645" s="599" t="str">
        <f t="shared" ca="1" si="302"/>
        <v/>
      </c>
      <c r="BC645" s="673" t="str">
        <f ca="1">IF($BB645="","",VLOOKUP(BB645,Invoer!$F$15:$AU$1999,2,FALSE))</f>
        <v/>
      </c>
      <c r="BD645" s="599" t="str">
        <f t="shared" ca="1" si="303"/>
        <v/>
      </c>
      <c r="BE645" s="599" t="str">
        <f ca="1">IF($BB645="","",VLOOKUP(BB645,Invoer!$F$15:$AU$1999,5,FALSE))</f>
        <v/>
      </c>
      <c r="BF645" s="599" t="str">
        <f ca="1">IF($BB645="","",VLOOKUP(BB645,Invoer!$F$15:$AU$1999,6,FALSE))</f>
        <v/>
      </c>
      <c r="BG645" s="599" t="str">
        <f ca="1">IF($BB645="","",VLOOKUP(BB645,Invoer!$F$15:$AU$1999,9,FALSE))</f>
        <v/>
      </c>
      <c r="BH645" s="599" t="str">
        <f ca="1">IF($BB645="","",VLOOKUP(BB645,Invoer!$F$15:$AU$1999,10,FALSE))</f>
        <v/>
      </c>
      <c r="BI645" s="599" t="str">
        <f ca="1">IF($BB645="","",VLOOKUP(BB645,Invoer!$F$15:$BB$1999,14,FALSE))</f>
        <v/>
      </c>
      <c r="BJ645" s="599" t="str">
        <f ca="1">IF($BB645="","",VLOOKUP(BB645,Invoer!$F$15:$AU$1999,11,FALSE))</f>
        <v/>
      </c>
      <c r="BK645" s="662" t="str">
        <f t="shared" ca="1" si="304"/>
        <v/>
      </c>
      <c r="BL645" s="662" t="str">
        <f t="shared" ca="1" si="305"/>
        <v/>
      </c>
      <c r="BM645" s="679" t="str">
        <f t="shared" ca="1" si="306"/>
        <v/>
      </c>
      <c r="BN645" s="662" t="str">
        <f t="shared" ca="1" si="312"/>
        <v/>
      </c>
      <c r="BO645" s="662" t="str">
        <f ca="1">IF($BB645="","",VLOOKUP(BB645,Invoer!$F$15:$AU$1999,15,FALSE))</f>
        <v/>
      </c>
      <c r="BP645" s="662" t="str">
        <f ca="1">IF($BB645="","",VLOOKUP(BB645,Invoer!$F$15:$AU$1999,24,FALSE))</f>
        <v/>
      </c>
      <c r="BQ645" s="662" t="str">
        <f ca="1">IF($BB645="","",VLOOKUP(BB645,Invoer!$F$15:$AU$1999,17,FALSE))</f>
        <v/>
      </c>
      <c r="BS645" s="73" t="e">
        <f t="shared" ca="1" si="310"/>
        <v>#VALUE!</v>
      </c>
      <c r="BT645" s="57" t="str">
        <f t="shared" ca="1" si="311"/>
        <v/>
      </c>
      <c r="FE645"/>
      <c r="FI645"/>
      <c r="FJ645"/>
    </row>
    <row r="646" spans="29:166" ht="12" customHeight="1" x14ac:dyDescent="0.2">
      <c r="AC646" s="435" t="str">
        <f>IF($AC$7&lt;3,Invoer!DR651,IF($AC$7=3,Invoer!BT651,"x"))</f>
        <v>x</v>
      </c>
      <c r="AD646" s="599" t="str">
        <f t="shared" si="300"/>
        <v/>
      </c>
      <c r="AE646" s="673" t="str">
        <f>IF($AD646="","",VLOOKUP(AD646,Invoer!$F$15:$AU$1999,2,FALSE))</f>
        <v/>
      </c>
      <c r="AF646" s="599" t="str">
        <f t="shared" si="301"/>
        <v/>
      </c>
      <c r="AG646" s="599" t="str">
        <f>IF($AD646="","",VLOOKUP(AD646,Invoer!$F$15:$AU$1999,3,FALSE))</f>
        <v/>
      </c>
      <c r="AH646" s="599" t="str">
        <f>IF($AD646="","",IF(AG646&lt;&gt;"Liq","",VLOOKUP(AD646,Invoer!$F$15:$AU$1999,4,FALSE)))</f>
        <v/>
      </c>
      <c r="AI646" s="677" t="str">
        <f>IF($AD646="","",VLOOKUP(AD646,Invoer!$F$15:$AU$1999,5,FALSE))</f>
        <v/>
      </c>
      <c r="AJ646" s="599" t="str">
        <f>IF($AD646="","",VLOOKUP(AD646,Invoer!$F$15:$AU$1999,6,FALSE))</f>
        <v/>
      </c>
      <c r="AK646" s="599" t="str">
        <f>IF($AD646="","",VLOOKUP(AD646,Invoer!$F$15:$AU$1999,9,FALSE))</f>
        <v/>
      </c>
      <c r="AL646" s="599" t="str">
        <f>IF($AD646="","",VLOOKUP(AD646,Invoer!$F$15:$AU$1999,10,FALSE))</f>
        <v/>
      </c>
      <c r="AM646" s="599" t="str">
        <f>IF($AD646="","",VLOOKUP(AD646,Invoer!$F$15:$BB$1999,14,FALSE))</f>
        <v/>
      </c>
      <c r="AN646" s="599" t="str">
        <f>IF($AD646="","",VLOOKUP(AD646,Invoer!$F$15:$AU$1999,11,FALSE))</f>
        <v/>
      </c>
      <c r="AO646" s="662" t="str">
        <f>IF($AD646="","",VLOOKUP(AD646,Invoer!$F$15:$AU$1999,15,FALSE))</f>
        <v/>
      </c>
      <c r="AP646" s="599" t="str">
        <f>IF($AD646="","",VLOOKUP(AD646,Invoer!$F$15:$AU$1999,19,FALSE))</f>
        <v/>
      </c>
      <c r="AQ646" s="662" t="str">
        <f>IF($AD646="","",VLOOKUP(AD646,Invoer!$F$15:$AU$1999,24,FALSE))</f>
        <v/>
      </c>
      <c r="AR646" s="662" t="str">
        <f>IF($AD646="","",VLOOKUP(AD646,Invoer!$F$15:$AU$1999,17,FALSE))</f>
        <v/>
      </c>
      <c r="AS646" s="678" t="str">
        <f t="shared" si="309"/>
        <v/>
      </c>
      <c r="AT646" s="676" t="str">
        <f t="shared" si="289"/>
        <v/>
      </c>
      <c r="AU646" s="77" t="e">
        <f t="shared" si="290"/>
        <v>#VALUE!</v>
      </c>
      <c r="AW646" s="57"/>
      <c r="AX646" s="57"/>
      <c r="BA646" s="83" t="e">
        <f ca="1">Invoer!DW651</f>
        <v>#N/A</v>
      </c>
      <c r="BB646" s="599" t="str">
        <f t="shared" ca="1" si="302"/>
        <v/>
      </c>
      <c r="BC646" s="673" t="str">
        <f ca="1">IF($BB646="","",VLOOKUP(BB646,Invoer!$F$15:$AU$1999,2,FALSE))</f>
        <v/>
      </c>
      <c r="BD646" s="599" t="str">
        <f t="shared" ca="1" si="303"/>
        <v/>
      </c>
      <c r="BE646" s="599" t="str">
        <f ca="1">IF($BB646="","",VLOOKUP(BB646,Invoer!$F$15:$AU$1999,5,FALSE))</f>
        <v/>
      </c>
      <c r="BF646" s="599" t="str">
        <f ca="1">IF($BB646="","",VLOOKUP(BB646,Invoer!$F$15:$AU$1999,6,FALSE))</f>
        <v/>
      </c>
      <c r="BG646" s="599" t="str">
        <f ca="1">IF($BB646="","",VLOOKUP(BB646,Invoer!$F$15:$AU$1999,9,FALSE))</f>
        <v/>
      </c>
      <c r="BH646" s="599" t="str">
        <f ca="1">IF($BB646="","",VLOOKUP(BB646,Invoer!$F$15:$AU$1999,10,FALSE))</f>
        <v/>
      </c>
      <c r="BI646" s="599" t="str">
        <f ca="1">IF($BB646="","",VLOOKUP(BB646,Invoer!$F$15:$BB$1999,14,FALSE))</f>
        <v/>
      </c>
      <c r="BJ646" s="599" t="str">
        <f ca="1">IF($BB646="","",VLOOKUP(BB646,Invoer!$F$15:$AU$1999,11,FALSE))</f>
        <v/>
      </c>
      <c r="BK646" s="662" t="str">
        <f t="shared" ca="1" si="304"/>
        <v/>
      </c>
      <c r="BL646" s="662" t="str">
        <f t="shared" ca="1" si="305"/>
        <v/>
      </c>
      <c r="BM646" s="679" t="str">
        <f t="shared" ca="1" si="306"/>
        <v/>
      </c>
      <c r="BN646" s="662" t="str">
        <f t="shared" ca="1" si="312"/>
        <v/>
      </c>
      <c r="BO646" s="662" t="str">
        <f ca="1">IF($BB646="","",VLOOKUP(BB646,Invoer!$F$15:$AU$1999,15,FALSE))</f>
        <v/>
      </c>
      <c r="BP646" s="662" t="str">
        <f ca="1">IF($BB646="","",VLOOKUP(BB646,Invoer!$F$15:$AU$1999,24,FALSE))</f>
        <v/>
      </c>
      <c r="BQ646" s="662" t="str">
        <f ca="1">IF($BB646="","",VLOOKUP(BB646,Invoer!$F$15:$AU$1999,17,FALSE))</f>
        <v/>
      </c>
      <c r="BS646" s="73" t="e">
        <f t="shared" ca="1" si="310"/>
        <v>#VALUE!</v>
      </c>
      <c r="BT646" s="57" t="str">
        <f t="shared" ca="1" si="311"/>
        <v/>
      </c>
      <c r="FE646"/>
      <c r="FI646"/>
      <c r="FJ646"/>
    </row>
    <row r="647" spans="29:166" ht="12" customHeight="1" x14ac:dyDescent="0.2">
      <c r="AC647" s="435" t="str">
        <f>IF($AC$7&lt;3,Invoer!DR652,IF($AC$7=3,Invoer!BT652,"x"))</f>
        <v>x</v>
      </c>
      <c r="AD647" s="599" t="str">
        <f t="shared" si="300"/>
        <v/>
      </c>
      <c r="AE647" s="673" t="str">
        <f>IF($AD647="","",VLOOKUP(AD647,Invoer!$F$15:$AU$1999,2,FALSE))</f>
        <v/>
      </c>
      <c r="AF647" s="599" t="str">
        <f t="shared" si="301"/>
        <v/>
      </c>
      <c r="AG647" s="599" t="str">
        <f>IF($AD647="","",VLOOKUP(AD647,Invoer!$F$15:$AU$1999,3,FALSE))</f>
        <v/>
      </c>
      <c r="AH647" s="599" t="str">
        <f>IF($AD647="","",IF(AG647&lt;&gt;"Liq","",VLOOKUP(AD647,Invoer!$F$15:$AU$1999,4,FALSE)))</f>
        <v/>
      </c>
      <c r="AI647" s="677" t="str">
        <f>IF($AD647="","",VLOOKUP(AD647,Invoer!$F$15:$AU$1999,5,FALSE))</f>
        <v/>
      </c>
      <c r="AJ647" s="599" t="str">
        <f>IF($AD647="","",VLOOKUP(AD647,Invoer!$F$15:$AU$1999,6,FALSE))</f>
        <v/>
      </c>
      <c r="AK647" s="599" t="str">
        <f>IF($AD647="","",VLOOKUP(AD647,Invoer!$F$15:$AU$1999,9,FALSE))</f>
        <v/>
      </c>
      <c r="AL647" s="599" t="str">
        <f>IF($AD647="","",VLOOKUP(AD647,Invoer!$F$15:$AU$1999,10,FALSE))</f>
        <v/>
      </c>
      <c r="AM647" s="599" t="str">
        <f>IF($AD647="","",VLOOKUP(AD647,Invoer!$F$15:$BB$1999,14,FALSE))</f>
        <v/>
      </c>
      <c r="AN647" s="599" t="str">
        <f>IF($AD647="","",VLOOKUP(AD647,Invoer!$F$15:$AU$1999,11,FALSE))</f>
        <v/>
      </c>
      <c r="AO647" s="662" t="str">
        <f>IF($AD647="","",VLOOKUP(AD647,Invoer!$F$15:$AU$1999,15,FALSE))</f>
        <v/>
      </c>
      <c r="AP647" s="599" t="str">
        <f>IF($AD647="","",VLOOKUP(AD647,Invoer!$F$15:$AU$1999,19,FALSE))</f>
        <v/>
      </c>
      <c r="AQ647" s="662" t="str">
        <f>IF($AD647="","",VLOOKUP(AD647,Invoer!$F$15:$AU$1999,24,FALSE))</f>
        <v/>
      </c>
      <c r="AR647" s="662" t="str">
        <f>IF($AD647="","",VLOOKUP(AD647,Invoer!$F$15:$AU$1999,17,FALSE))</f>
        <v/>
      </c>
      <c r="AS647" s="678" t="str">
        <f t="shared" si="309"/>
        <v/>
      </c>
      <c r="AT647" s="676" t="str">
        <f t="shared" si="289"/>
        <v/>
      </c>
      <c r="AU647" s="77" t="e">
        <f t="shared" si="290"/>
        <v>#VALUE!</v>
      </c>
      <c r="AW647" s="57"/>
      <c r="AX647" s="57"/>
      <c r="BA647" s="83" t="e">
        <f ca="1">Invoer!DW652</f>
        <v>#N/A</v>
      </c>
      <c r="BB647" s="599" t="str">
        <f t="shared" ca="1" si="302"/>
        <v/>
      </c>
      <c r="BC647" s="673" t="str">
        <f ca="1">IF($BB647="","",VLOOKUP(BB647,Invoer!$F$15:$AU$1999,2,FALSE))</f>
        <v/>
      </c>
      <c r="BD647" s="599" t="str">
        <f t="shared" ca="1" si="303"/>
        <v/>
      </c>
      <c r="BE647" s="599" t="str">
        <f ca="1">IF($BB647="","",VLOOKUP(BB647,Invoer!$F$15:$AU$1999,5,FALSE))</f>
        <v/>
      </c>
      <c r="BF647" s="599" t="str">
        <f ca="1">IF($BB647="","",VLOOKUP(BB647,Invoer!$F$15:$AU$1999,6,FALSE))</f>
        <v/>
      </c>
      <c r="BG647" s="599" t="str">
        <f ca="1">IF($BB647="","",VLOOKUP(BB647,Invoer!$F$15:$AU$1999,9,FALSE))</f>
        <v/>
      </c>
      <c r="BH647" s="599" t="str">
        <f ca="1">IF($BB647="","",VLOOKUP(BB647,Invoer!$F$15:$AU$1999,10,FALSE))</f>
        <v/>
      </c>
      <c r="BI647" s="599" t="str">
        <f ca="1">IF($BB647="","",VLOOKUP(BB647,Invoer!$F$15:$BB$1999,14,FALSE))</f>
        <v/>
      </c>
      <c r="BJ647" s="599" t="str">
        <f ca="1">IF($BB647="","",VLOOKUP(BB647,Invoer!$F$15:$AU$1999,11,FALSE))</f>
        <v/>
      </c>
      <c r="BK647" s="662" t="str">
        <f t="shared" ca="1" si="304"/>
        <v/>
      </c>
      <c r="BL647" s="662" t="str">
        <f t="shared" ca="1" si="305"/>
        <v/>
      </c>
      <c r="BM647" s="679" t="str">
        <f t="shared" ca="1" si="306"/>
        <v/>
      </c>
      <c r="BN647" s="662" t="str">
        <f t="shared" ca="1" si="312"/>
        <v/>
      </c>
      <c r="BO647" s="662" t="str">
        <f ca="1">IF($BB647="","",VLOOKUP(BB647,Invoer!$F$15:$AU$1999,15,FALSE))</f>
        <v/>
      </c>
      <c r="BP647" s="662" t="str">
        <f ca="1">IF($BB647="","",VLOOKUP(BB647,Invoer!$F$15:$AU$1999,24,FALSE))</f>
        <v/>
      </c>
      <c r="BQ647" s="662" t="str">
        <f ca="1">IF($BB647="","",VLOOKUP(BB647,Invoer!$F$15:$AU$1999,17,FALSE))</f>
        <v/>
      </c>
      <c r="BS647" s="73" t="e">
        <f t="shared" ca="1" si="310"/>
        <v>#VALUE!</v>
      </c>
      <c r="BT647" s="57" t="str">
        <f t="shared" ca="1" si="311"/>
        <v/>
      </c>
      <c r="FE647"/>
      <c r="FI647"/>
      <c r="FJ647"/>
    </row>
    <row r="648" spans="29:166" ht="12" customHeight="1" x14ac:dyDescent="0.2">
      <c r="AC648" s="435" t="str">
        <f>IF($AC$7&lt;3,Invoer!DR653,IF($AC$7=3,Invoer!BT653,"x"))</f>
        <v>x</v>
      </c>
      <c r="AD648" s="599" t="str">
        <f t="shared" si="300"/>
        <v/>
      </c>
      <c r="AE648" s="673" t="str">
        <f>IF($AD648="","",VLOOKUP(AD648,Invoer!$F$15:$AU$1999,2,FALSE))</f>
        <v/>
      </c>
      <c r="AF648" s="599" t="str">
        <f t="shared" si="301"/>
        <v/>
      </c>
      <c r="AG648" s="599" t="str">
        <f>IF($AD648="","",VLOOKUP(AD648,Invoer!$F$15:$AU$1999,3,FALSE))</f>
        <v/>
      </c>
      <c r="AH648" s="599" t="str">
        <f>IF($AD648="","",IF(AG648&lt;&gt;"Liq","",VLOOKUP(AD648,Invoer!$F$15:$AU$1999,4,FALSE)))</f>
        <v/>
      </c>
      <c r="AI648" s="677" t="str">
        <f>IF($AD648="","",VLOOKUP(AD648,Invoer!$F$15:$AU$1999,5,FALSE))</f>
        <v/>
      </c>
      <c r="AJ648" s="599" t="str">
        <f>IF($AD648="","",VLOOKUP(AD648,Invoer!$F$15:$AU$1999,6,FALSE))</f>
        <v/>
      </c>
      <c r="AK648" s="599" t="str">
        <f>IF($AD648="","",VLOOKUP(AD648,Invoer!$F$15:$AU$1999,9,FALSE))</f>
        <v/>
      </c>
      <c r="AL648" s="599" t="str">
        <f>IF($AD648="","",VLOOKUP(AD648,Invoer!$F$15:$AU$1999,10,FALSE))</f>
        <v/>
      </c>
      <c r="AM648" s="599" t="str">
        <f>IF($AD648="","",VLOOKUP(AD648,Invoer!$F$15:$BB$1999,14,FALSE))</f>
        <v/>
      </c>
      <c r="AN648" s="599" t="str">
        <f>IF($AD648="","",VLOOKUP(AD648,Invoer!$F$15:$AU$1999,11,FALSE))</f>
        <v/>
      </c>
      <c r="AO648" s="662" t="str">
        <f>IF($AD648="","",VLOOKUP(AD648,Invoer!$F$15:$AU$1999,15,FALSE))</f>
        <v/>
      </c>
      <c r="AP648" s="599" t="str">
        <f>IF($AD648="","",VLOOKUP(AD648,Invoer!$F$15:$AU$1999,19,FALSE))</f>
        <v/>
      </c>
      <c r="AQ648" s="662" t="str">
        <f>IF($AD648="","",VLOOKUP(AD648,Invoer!$F$15:$AU$1999,24,FALSE))</f>
        <v/>
      </c>
      <c r="AR648" s="662" t="str">
        <f>IF($AD648="","",VLOOKUP(AD648,Invoer!$F$15:$AU$1999,17,FALSE))</f>
        <v/>
      </c>
      <c r="AS648" s="678" t="str">
        <f t="shared" si="309"/>
        <v/>
      </c>
      <c r="AT648" s="676" t="str">
        <f t="shared" si="289"/>
        <v/>
      </c>
      <c r="AU648" s="77" t="e">
        <f t="shared" si="290"/>
        <v>#VALUE!</v>
      </c>
      <c r="AW648" s="57"/>
      <c r="AX648" s="57"/>
      <c r="BA648" s="83" t="e">
        <f ca="1">Invoer!DW653</f>
        <v>#N/A</v>
      </c>
      <c r="BB648" s="599" t="str">
        <f t="shared" ca="1" si="302"/>
        <v/>
      </c>
      <c r="BC648" s="673" t="str">
        <f ca="1">IF($BB648="","",VLOOKUP(BB648,Invoer!$F$15:$AU$1999,2,FALSE))</f>
        <v/>
      </c>
      <c r="BD648" s="599" t="str">
        <f t="shared" ca="1" si="303"/>
        <v/>
      </c>
      <c r="BE648" s="599" t="str">
        <f ca="1">IF($BB648="","",VLOOKUP(BB648,Invoer!$F$15:$AU$1999,5,FALSE))</f>
        <v/>
      </c>
      <c r="BF648" s="599" t="str">
        <f ca="1">IF($BB648="","",VLOOKUP(BB648,Invoer!$F$15:$AU$1999,6,FALSE))</f>
        <v/>
      </c>
      <c r="BG648" s="599" t="str">
        <f ca="1">IF($BB648="","",VLOOKUP(BB648,Invoer!$F$15:$AU$1999,9,FALSE))</f>
        <v/>
      </c>
      <c r="BH648" s="599" t="str">
        <f ca="1">IF($BB648="","",VLOOKUP(BB648,Invoer!$F$15:$AU$1999,10,FALSE))</f>
        <v/>
      </c>
      <c r="BI648" s="599" t="str">
        <f ca="1">IF($BB648="","",VLOOKUP(BB648,Invoer!$F$15:$BB$1999,14,FALSE))</f>
        <v/>
      </c>
      <c r="BJ648" s="599" t="str">
        <f ca="1">IF($BB648="","",VLOOKUP(BB648,Invoer!$F$15:$AU$1999,11,FALSE))</f>
        <v/>
      </c>
      <c r="BK648" s="662" t="str">
        <f t="shared" ca="1" si="304"/>
        <v/>
      </c>
      <c r="BL648" s="662" t="str">
        <f t="shared" ca="1" si="305"/>
        <v/>
      </c>
      <c r="BM648" s="679" t="str">
        <f t="shared" ca="1" si="306"/>
        <v/>
      </c>
      <c r="BN648" s="662" t="str">
        <f t="shared" ca="1" si="312"/>
        <v/>
      </c>
      <c r="BO648" s="662" t="str">
        <f ca="1">IF($BB648="","",VLOOKUP(BB648,Invoer!$F$15:$AU$1999,15,FALSE))</f>
        <v/>
      </c>
      <c r="BP648" s="662" t="str">
        <f ca="1">IF($BB648="","",VLOOKUP(BB648,Invoer!$F$15:$AU$1999,24,FALSE))</f>
        <v/>
      </c>
      <c r="BQ648" s="662" t="str">
        <f ca="1">IF($BB648="","",VLOOKUP(BB648,Invoer!$F$15:$AU$1999,17,FALSE))</f>
        <v/>
      </c>
      <c r="BS648" s="73" t="e">
        <f t="shared" ca="1" si="310"/>
        <v>#VALUE!</v>
      </c>
      <c r="BT648" s="57" t="str">
        <f t="shared" ca="1" si="311"/>
        <v/>
      </c>
      <c r="FE648"/>
      <c r="FI648"/>
      <c r="FJ648"/>
    </row>
    <row r="649" spans="29:166" ht="12" customHeight="1" x14ac:dyDescent="0.2">
      <c r="AC649" s="435" t="str">
        <f>IF($AC$7&lt;3,Invoer!DR654,IF($AC$7=3,Invoer!BT654,"x"))</f>
        <v>x</v>
      </c>
      <c r="AD649" s="599" t="str">
        <f t="shared" si="300"/>
        <v/>
      </c>
      <c r="AE649" s="673" t="str">
        <f>IF($AD649="","",VLOOKUP(AD649,Invoer!$F$15:$AU$1999,2,FALSE))</f>
        <v/>
      </c>
      <c r="AF649" s="599" t="str">
        <f t="shared" si="301"/>
        <v/>
      </c>
      <c r="AG649" s="599" t="str">
        <f>IF($AD649="","",VLOOKUP(AD649,Invoer!$F$15:$AU$1999,3,FALSE))</f>
        <v/>
      </c>
      <c r="AH649" s="599" t="str">
        <f>IF($AD649="","",IF(AG649&lt;&gt;"Liq","",VLOOKUP(AD649,Invoer!$F$15:$AU$1999,4,FALSE)))</f>
        <v/>
      </c>
      <c r="AI649" s="677" t="str">
        <f>IF($AD649="","",VLOOKUP(AD649,Invoer!$F$15:$AU$1999,5,FALSE))</f>
        <v/>
      </c>
      <c r="AJ649" s="599" t="str">
        <f>IF($AD649="","",VLOOKUP(AD649,Invoer!$F$15:$AU$1999,6,FALSE))</f>
        <v/>
      </c>
      <c r="AK649" s="599" t="str">
        <f>IF($AD649="","",VLOOKUP(AD649,Invoer!$F$15:$AU$1999,9,FALSE))</f>
        <v/>
      </c>
      <c r="AL649" s="599" t="str">
        <f>IF($AD649="","",VLOOKUP(AD649,Invoer!$F$15:$AU$1999,10,FALSE))</f>
        <v/>
      </c>
      <c r="AM649" s="599" t="str">
        <f>IF($AD649="","",VLOOKUP(AD649,Invoer!$F$15:$BB$1999,14,FALSE))</f>
        <v/>
      </c>
      <c r="AN649" s="599" t="str">
        <f>IF($AD649="","",VLOOKUP(AD649,Invoer!$F$15:$AU$1999,11,FALSE))</f>
        <v/>
      </c>
      <c r="AO649" s="662" t="str">
        <f>IF($AD649="","",VLOOKUP(AD649,Invoer!$F$15:$AU$1999,15,FALSE))</f>
        <v/>
      </c>
      <c r="AP649" s="599" t="str">
        <f>IF($AD649="","",VLOOKUP(AD649,Invoer!$F$15:$AU$1999,19,FALSE))</f>
        <v/>
      </c>
      <c r="AQ649" s="662" t="str">
        <f>IF($AD649="","",VLOOKUP(AD649,Invoer!$F$15:$AU$1999,24,FALSE))</f>
        <v/>
      </c>
      <c r="AR649" s="662" t="str">
        <f>IF($AD649="","",VLOOKUP(AD649,Invoer!$F$15:$AU$1999,17,FALSE))</f>
        <v/>
      </c>
      <c r="AS649" s="678" t="str">
        <f t="shared" si="309"/>
        <v/>
      </c>
      <c r="AT649" s="676" t="str">
        <f t="shared" si="289"/>
        <v/>
      </c>
      <c r="AU649" s="77" t="e">
        <f t="shared" si="290"/>
        <v>#VALUE!</v>
      </c>
      <c r="AW649" s="57"/>
      <c r="AX649" s="57"/>
      <c r="BA649" s="83" t="e">
        <f ca="1">Invoer!DW654</f>
        <v>#N/A</v>
      </c>
      <c r="BB649" s="599" t="str">
        <f t="shared" ca="1" si="302"/>
        <v/>
      </c>
      <c r="BC649" s="673" t="str">
        <f ca="1">IF($BB649="","",VLOOKUP(BB649,Invoer!$F$15:$AU$1999,2,FALSE))</f>
        <v/>
      </c>
      <c r="BD649" s="599" t="str">
        <f t="shared" ca="1" si="303"/>
        <v/>
      </c>
      <c r="BE649" s="599" t="str">
        <f ca="1">IF($BB649="","",VLOOKUP(BB649,Invoer!$F$15:$AU$1999,5,FALSE))</f>
        <v/>
      </c>
      <c r="BF649" s="599" t="str">
        <f ca="1">IF($BB649="","",VLOOKUP(BB649,Invoer!$F$15:$AU$1999,6,FALSE))</f>
        <v/>
      </c>
      <c r="BG649" s="599" t="str">
        <f ca="1">IF($BB649="","",VLOOKUP(BB649,Invoer!$F$15:$AU$1999,9,FALSE))</f>
        <v/>
      </c>
      <c r="BH649" s="599" t="str">
        <f ca="1">IF($BB649="","",VLOOKUP(BB649,Invoer!$F$15:$AU$1999,10,FALSE))</f>
        <v/>
      </c>
      <c r="BI649" s="599" t="str">
        <f ca="1">IF($BB649="","",VLOOKUP(BB649,Invoer!$F$15:$BB$1999,14,FALSE))</f>
        <v/>
      </c>
      <c r="BJ649" s="599" t="str">
        <f ca="1">IF($BB649="","",VLOOKUP(BB649,Invoer!$F$15:$AU$1999,11,FALSE))</f>
        <v/>
      </c>
      <c r="BK649" s="662" t="str">
        <f t="shared" ca="1" si="304"/>
        <v/>
      </c>
      <c r="BL649" s="662" t="str">
        <f t="shared" ca="1" si="305"/>
        <v/>
      </c>
      <c r="BM649" s="679" t="str">
        <f t="shared" ca="1" si="306"/>
        <v/>
      </c>
      <c r="BN649" s="662" t="str">
        <f t="shared" ca="1" si="312"/>
        <v/>
      </c>
      <c r="BO649" s="662" t="str">
        <f ca="1">IF($BB649="","",VLOOKUP(BB649,Invoer!$F$15:$AU$1999,15,FALSE))</f>
        <v/>
      </c>
      <c r="BP649" s="662" t="str">
        <f ca="1">IF($BB649="","",VLOOKUP(BB649,Invoer!$F$15:$AU$1999,24,FALSE))</f>
        <v/>
      </c>
      <c r="BQ649" s="662" t="str">
        <f ca="1">IF($BB649="","",VLOOKUP(BB649,Invoer!$F$15:$AU$1999,17,FALSE))</f>
        <v/>
      </c>
      <c r="BS649" s="73" t="e">
        <f t="shared" ca="1" si="310"/>
        <v>#VALUE!</v>
      </c>
      <c r="BT649" s="57" t="str">
        <f t="shared" ca="1" si="311"/>
        <v/>
      </c>
      <c r="FE649"/>
      <c r="FI649"/>
      <c r="FJ649"/>
    </row>
    <row r="650" spans="29:166" ht="12" customHeight="1" x14ac:dyDescent="0.2">
      <c r="AC650" s="435" t="str">
        <f>IF($AC$7&lt;3,Invoer!DR655,IF($AC$7=3,Invoer!BT655,"x"))</f>
        <v>x</v>
      </c>
      <c r="AD650" s="599" t="str">
        <f t="shared" si="300"/>
        <v/>
      </c>
      <c r="AE650" s="673" t="str">
        <f>IF($AD650="","",VLOOKUP(AD650,Invoer!$F$15:$AU$1999,2,FALSE))</f>
        <v/>
      </c>
      <c r="AF650" s="599" t="str">
        <f t="shared" si="301"/>
        <v/>
      </c>
      <c r="AG650" s="599" t="str">
        <f>IF($AD650="","",VLOOKUP(AD650,Invoer!$F$15:$AU$1999,3,FALSE))</f>
        <v/>
      </c>
      <c r="AH650" s="599" t="str">
        <f>IF($AD650="","",IF(AG650&lt;&gt;"Liq","",VLOOKUP(AD650,Invoer!$F$15:$AU$1999,4,FALSE)))</f>
        <v/>
      </c>
      <c r="AI650" s="677" t="str">
        <f>IF($AD650="","",VLOOKUP(AD650,Invoer!$F$15:$AU$1999,5,FALSE))</f>
        <v/>
      </c>
      <c r="AJ650" s="599" t="str">
        <f>IF($AD650="","",VLOOKUP(AD650,Invoer!$F$15:$AU$1999,6,FALSE))</f>
        <v/>
      </c>
      <c r="AK650" s="599" t="str">
        <f>IF($AD650="","",VLOOKUP(AD650,Invoer!$F$15:$AU$1999,9,FALSE))</f>
        <v/>
      </c>
      <c r="AL650" s="599" t="str">
        <f>IF($AD650="","",VLOOKUP(AD650,Invoer!$F$15:$AU$1999,10,FALSE))</f>
        <v/>
      </c>
      <c r="AM650" s="599" t="str">
        <f>IF($AD650="","",VLOOKUP(AD650,Invoer!$F$15:$BB$1999,14,FALSE))</f>
        <v/>
      </c>
      <c r="AN650" s="599" t="str">
        <f>IF($AD650="","",VLOOKUP(AD650,Invoer!$F$15:$AU$1999,11,FALSE))</f>
        <v/>
      </c>
      <c r="AO650" s="662" t="str">
        <f>IF($AD650="","",VLOOKUP(AD650,Invoer!$F$15:$AU$1999,15,FALSE))</f>
        <v/>
      </c>
      <c r="AP650" s="599" t="str">
        <f>IF($AD650="","",VLOOKUP(AD650,Invoer!$F$15:$AU$1999,19,FALSE))</f>
        <v/>
      </c>
      <c r="AQ650" s="662" t="str">
        <f>IF($AD650="","",VLOOKUP(AD650,Invoer!$F$15:$AU$1999,24,FALSE))</f>
        <v/>
      </c>
      <c r="AR650" s="662" t="str">
        <f>IF($AD650="","",VLOOKUP(AD650,Invoer!$F$15:$AU$1999,17,FALSE))</f>
        <v/>
      </c>
      <c r="AS650" s="678" t="str">
        <f t="shared" si="309"/>
        <v/>
      </c>
      <c r="AT650" s="676" t="str">
        <f t="shared" si="289"/>
        <v/>
      </c>
      <c r="AU650" s="77" t="e">
        <f t="shared" si="290"/>
        <v>#VALUE!</v>
      </c>
      <c r="AW650" s="57"/>
      <c r="AX650" s="57"/>
      <c r="BA650" s="83" t="e">
        <f ca="1">Invoer!DW655</f>
        <v>#N/A</v>
      </c>
      <c r="BB650" s="599" t="str">
        <f t="shared" ca="1" si="302"/>
        <v/>
      </c>
      <c r="BC650" s="673" t="str">
        <f ca="1">IF($BB650="","",VLOOKUP(BB650,Invoer!$F$15:$AU$1999,2,FALSE))</f>
        <v/>
      </c>
      <c r="BD650" s="599" t="str">
        <f t="shared" ca="1" si="303"/>
        <v/>
      </c>
      <c r="BE650" s="599" t="str">
        <f ca="1">IF($BB650="","",VLOOKUP(BB650,Invoer!$F$15:$AU$1999,5,FALSE))</f>
        <v/>
      </c>
      <c r="BF650" s="599" t="str">
        <f ca="1">IF($BB650="","",VLOOKUP(BB650,Invoer!$F$15:$AU$1999,6,FALSE))</f>
        <v/>
      </c>
      <c r="BG650" s="599" t="str">
        <f ca="1">IF($BB650="","",VLOOKUP(BB650,Invoer!$F$15:$AU$1999,9,FALSE))</f>
        <v/>
      </c>
      <c r="BH650" s="599" t="str">
        <f ca="1">IF($BB650="","",VLOOKUP(BB650,Invoer!$F$15:$AU$1999,10,FALSE))</f>
        <v/>
      </c>
      <c r="BI650" s="599" t="str">
        <f ca="1">IF($BB650="","",VLOOKUP(BB650,Invoer!$F$15:$BB$1999,14,FALSE))</f>
        <v/>
      </c>
      <c r="BJ650" s="599" t="str">
        <f ca="1">IF($BB650="","",VLOOKUP(BB650,Invoer!$F$15:$AU$1999,11,FALSE))</f>
        <v/>
      </c>
      <c r="BK650" s="662" t="str">
        <f t="shared" ca="1" si="304"/>
        <v/>
      </c>
      <c r="BL650" s="662" t="str">
        <f t="shared" ca="1" si="305"/>
        <v/>
      </c>
      <c r="BM650" s="679" t="str">
        <f t="shared" ca="1" si="306"/>
        <v/>
      </c>
      <c r="BN650" s="662" t="str">
        <f t="shared" ca="1" si="312"/>
        <v/>
      </c>
      <c r="BO650" s="662" t="str">
        <f ca="1">IF($BB650="","",VLOOKUP(BB650,Invoer!$F$15:$AU$1999,15,FALSE))</f>
        <v/>
      </c>
      <c r="BP650" s="662" t="str">
        <f ca="1">IF($BB650="","",VLOOKUP(BB650,Invoer!$F$15:$AU$1999,24,FALSE))</f>
        <v/>
      </c>
      <c r="BQ650" s="662" t="str">
        <f ca="1">IF($BB650="","",VLOOKUP(BB650,Invoer!$F$15:$AU$1999,17,FALSE))</f>
        <v/>
      </c>
      <c r="BS650" s="73" t="e">
        <f t="shared" ca="1" si="310"/>
        <v>#VALUE!</v>
      </c>
      <c r="BT650" s="57" t="str">
        <f t="shared" ca="1" si="311"/>
        <v/>
      </c>
      <c r="FE650"/>
      <c r="FI650"/>
      <c r="FJ650"/>
    </row>
    <row r="651" spans="29:166" ht="12" customHeight="1" x14ac:dyDescent="0.2">
      <c r="AC651" s="435" t="str">
        <f>IF($AC$7&lt;3,Invoer!DR656,IF($AC$7=3,Invoer!BT656,"x"))</f>
        <v>x</v>
      </c>
      <c r="AD651" s="599" t="str">
        <f t="shared" si="300"/>
        <v/>
      </c>
      <c r="AE651" s="673" t="str">
        <f>IF($AD651="","",VLOOKUP(AD651,Invoer!$F$15:$AU$1999,2,FALSE))</f>
        <v/>
      </c>
      <c r="AF651" s="599" t="str">
        <f t="shared" si="301"/>
        <v/>
      </c>
      <c r="AG651" s="599" t="str">
        <f>IF($AD651="","",VLOOKUP(AD651,Invoer!$F$15:$AU$1999,3,FALSE))</f>
        <v/>
      </c>
      <c r="AH651" s="599" t="str">
        <f>IF($AD651="","",IF(AG651&lt;&gt;"Liq","",VLOOKUP(AD651,Invoer!$F$15:$AU$1999,4,FALSE)))</f>
        <v/>
      </c>
      <c r="AI651" s="677" t="str">
        <f>IF($AD651="","",VLOOKUP(AD651,Invoer!$F$15:$AU$1999,5,FALSE))</f>
        <v/>
      </c>
      <c r="AJ651" s="599" t="str">
        <f>IF($AD651="","",VLOOKUP(AD651,Invoer!$F$15:$AU$1999,6,FALSE))</f>
        <v/>
      </c>
      <c r="AK651" s="599" t="str">
        <f>IF($AD651="","",VLOOKUP(AD651,Invoer!$F$15:$AU$1999,9,FALSE))</f>
        <v/>
      </c>
      <c r="AL651" s="599" t="str">
        <f>IF($AD651="","",VLOOKUP(AD651,Invoer!$F$15:$AU$1999,10,FALSE))</f>
        <v/>
      </c>
      <c r="AM651" s="599" t="str">
        <f>IF($AD651="","",VLOOKUP(AD651,Invoer!$F$15:$BB$1999,14,FALSE))</f>
        <v/>
      </c>
      <c r="AN651" s="599" t="str">
        <f>IF($AD651="","",VLOOKUP(AD651,Invoer!$F$15:$AU$1999,11,FALSE))</f>
        <v/>
      </c>
      <c r="AO651" s="662" t="str">
        <f>IF($AD651="","",VLOOKUP(AD651,Invoer!$F$15:$AU$1999,15,FALSE))</f>
        <v/>
      </c>
      <c r="AP651" s="599" t="str">
        <f>IF($AD651="","",VLOOKUP(AD651,Invoer!$F$15:$AU$1999,19,FALSE))</f>
        <v/>
      </c>
      <c r="AQ651" s="662" t="str">
        <f>IF($AD651="","",VLOOKUP(AD651,Invoer!$F$15:$AU$1999,24,FALSE))</f>
        <v/>
      </c>
      <c r="AR651" s="662" t="str">
        <f>IF($AD651="","",VLOOKUP(AD651,Invoer!$F$15:$AU$1999,17,FALSE))</f>
        <v/>
      </c>
      <c r="AS651" s="678" t="str">
        <f t="shared" si="309"/>
        <v/>
      </c>
      <c r="AT651" s="676" t="str">
        <f t="shared" si="289"/>
        <v/>
      </c>
      <c r="AU651" s="77" t="e">
        <f t="shared" si="290"/>
        <v>#VALUE!</v>
      </c>
      <c r="AW651" s="57"/>
      <c r="AX651" s="57"/>
      <c r="BA651" s="83" t="e">
        <f ca="1">Invoer!DW656</f>
        <v>#N/A</v>
      </c>
      <c r="BB651" s="599" t="str">
        <f t="shared" ca="1" si="302"/>
        <v/>
      </c>
      <c r="BC651" s="673" t="str">
        <f ca="1">IF($BB651="","",VLOOKUP(BB651,Invoer!$F$15:$AU$1999,2,FALSE))</f>
        <v/>
      </c>
      <c r="BD651" s="599" t="str">
        <f t="shared" ca="1" si="303"/>
        <v/>
      </c>
      <c r="BE651" s="599" t="str">
        <f ca="1">IF($BB651="","",VLOOKUP(BB651,Invoer!$F$15:$AU$1999,5,FALSE))</f>
        <v/>
      </c>
      <c r="BF651" s="599" t="str">
        <f ca="1">IF($BB651="","",VLOOKUP(BB651,Invoer!$F$15:$AU$1999,6,FALSE))</f>
        <v/>
      </c>
      <c r="BG651" s="599" t="str">
        <f ca="1">IF($BB651="","",VLOOKUP(BB651,Invoer!$F$15:$AU$1999,9,FALSE))</f>
        <v/>
      </c>
      <c r="BH651" s="599" t="str">
        <f ca="1">IF($BB651="","",VLOOKUP(BB651,Invoer!$F$15:$AU$1999,10,FALSE))</f>
        <v/>
      </c>
      <c r="BI651" s="599" t="str">
        <f ca="1">IF($BB651="","",VLOOKUP(BB651,Invoer!$F$15:$BB$1999,14,FALSE))</f>
        <v/>
      </c>
      <c r="BJ651" s="599" t="str">
        <f ca="1">IF($BB651="","",VLOOKUP(BB651,Invoer!$F$15:$AU$1999,11,FALSE))</f>
        <v/>
      </c>
      <c r="BK651" s="662" t="str">
        <f t="shared" ca="1" si="304"/>
        <v/>
      </c>
      <c r="BL651" s="662" t="str">
        <f t="shared" ca="1" si="305"/>
        <v/>
      </c>
      <c r="BM651" s="679" t="str">
        <f t="shared" ca="1" si="306"/>
        <v/>
      </c>
      <c r="BN651" s="662" t="str">
        <f t="shared" ca="1" si="312"/>
        <v/>
      </c>
      <c r="BO651" s="662" t="str">
        <f ca="1">IF($BB651="","",VLOOKUP(BB651,Invoer!$F$15:$AU$1999,15,FALSE))</f>
        <v/>
      </c>
      <c r="BP651" s="662" t="str">
        <f ca="1">IF($BB651="","",VLOOKUP(BB651,Invoer!$F$15:$AU$1999,24,FALSE))</f>
        <v/>
      </c>
      <c r="BQ651" s="662" t="str">
        <f ca="1">IF($BB651="","",VLOOKUP(BB651,Invoer!$F$15:$AU$1999,17,FALSE))</f>
        <v/>
      </c>
      <c r="BS651" s="73" t="e">
        <f t="shared" ca="1" si="310"/>
        <v>#VALUE!</v>
      </c>
      <c r="BT651" s="57" t="str">
        <f t="shared" ca="1" si="311"/>
        <v/>
      </c>
      <c r="FE651"/>
      <c r="FI651"/>
      <c r="FJ651"/>
    </row>
    <row r="652" spans="29:166" ht="12" customHeight="1" x14ac:dyDescent="0.2">
      <c r="AC652" s="435" t="str">
        <f>IF($AC$7&lt;3,Invoer!DR657,IF($AC$7=3,Invoer!BT657,"x"))</f>
        <v>x</v>
      </c>
      <c r="AD652" s="599" t="str">
        <f t="shared" si="300"/>
        <v/>
      </c>
      <c r="AE652" s="673" t="str">
        <f>IF($AD652="","",VLOOKUP(AD652,Invoer!$F$15:$AU$1999,2,FALSE))</f>
        <v/>
      </c>
      <c r="AF652" s="599" t="str">
        <f t="shared" si="301"/>
        <v/>
      </c>
      <c r="AG652" s="599" t="str">
        <f>IF($AD652="","",VLOOKUP(AD652,Invoer!$F$15:$AU$1999,3,FALSE))</f>
        <v/>
      </c>
      <c r="AH652" s="599" t="str">
        <f>IF($AD652="","",IF(AG652&lt;&gt;"Liq","",VLOOKUP(AD652,Invoer!$F$15:$AU$1999,4,FALSE)))</f>
        <v/>
      </c>
      <c r="AI652" s="677" t="str">
        <f>IF($AD652="","",VLOOKUP(AD652,Invoer!$F$15:$AU$1999,5,FALSE))</f>
        <v/>
      </c>
      <c r="AJ652" s="599" t="str">
        <f>IF($AD652="","",VLOOKUP(AD652,Invoer!$F$15:$AU$1999,6,FALSE))</f>
        <v/>
      </c>
      <c r="AK652" s="599" t="str">
        <f>IF($AD652="","",VLOOKUP(AD652,Invoer!$F$15:$AU$1999,9,FALSE))</f>
        <v/>
      </c>
      <c r="AL652" s="599" t="str">
        <f>IF($AD652="","",VLOOKUP(AD652,Invoer!$F$15:$AU$1999,10,FALSE))</f>
        <v/>
      </c>
      <c r="AM652" s="599" t="str">
        <f>IF($AD652="","",VLOOKUP(AD652,Invoer!$F$15:$BB$1999,14,FALSE))</f>
        <v/>
      </c>
      <c r="AN652" s="599" t="str">
        <f>IF($AD652="","",VLOOKUP(AD652,Invoer!$F$15:$AU$1999,11,FALSE))</f>
        <v/>
      </c>
      <c r="AO652" s="662" t="str">
        <f>IF($AD652="","",VLOOKUP(AD652,Invoer!$F$15:$AU$1999,15,FALSE))</f>
        <v/>
      </c>
      <c r="AP652" s="599" t="str">
        <f>IF($AD652="","",VLOOKUP(AD652,Invoer!$F$15:$AU$1999,19,FALSE))</f>
        <v/>
      </c>
      <c r="AQ652" s="662" t="str">
        <f>IF($AD652="","",VLOOKUP(AD652,Invoer!$F$15:$AU$1999,24,FALSE))</f>
        <v/>
      </c>
      <c r="AR652" s="662" t="str">
        <f>IF($AD652="","",VLOOKUP(AD652,Invoer!$F$15:$AU$1999,17,FALSE))</f>
        <v/>
      </c>
      <c r="AS652" s="678" t="str">
        <f t="shared" si="309"/>
        <v/>
      </c>
      <c r="AT652" s="676" t="str">
        <f t="shared" ref="AT652:AT715" si="313">IF(AN652&lt;&gt;AN653,AU652,"")</f>
        <v/>
      </c>
      <c r="AU652" s="77" t="e">
        <f t="shared" ref="AU652:AU715" si="314">IF(AN652&lt;&gt;AN651,AR652,AR652+AU651)</f>
        <v>#VALUE!</v>
      </c>
      <c r="AW652" s="57"/>
      <c r="AX652" s="57"/>
      <c r="BA652" s="83" t="e">
        <f ca="1">Invoer!DW657</f>
        <v>#N/A</v>
      </c>
      <c r="BB652" s="599" t="str">
        <f t="shared" ca="1" si="302"/>
        <v/>
      </c>
      <c r="BC652" s="673" t="str">
        <f ca="1">IF($BB652="","",VLOOKUP(BB652,Invoer!$F$15:$AU$1999,2,FALSE))</f>
        <v/>
      </c>
      <c r="BD652" s="599" t="str">
        <f t="shared" ca="1" si="303"/>
        <v/>
      </c>
      <c r="BE652" s="599" t="str">
        <f ca="1">IF($BB652="","",VLOOKUP(BB652,Invoer!$F$15:$AU$1999,5,FALSE))</f>
        <v/>
      </c>
      <c r="BF652" s="599" t="str">
        <f ca="1">IF($BB652="","",VLOOKUP(BB652,Invoer!$F$15:$AU$1999,6,FALSE))</f>
        <v/>
      </c>
      <c r="BG652" s="599" t="str">
        <f ca="1">IF($BB652="","",VLOOKUP(BB652,Invoer!$F$15:$AU$1999,9,FALSE))</f>
        <v/>
      </c>
      <c r="BH652" s="599" t="str">
        <f ca="1">IF($BB652="","",VLOOKUP(BB652,Invoer!$F$15:$AU$1999,10,FALSE))</f>
        <v/>
      </c>
      <c r="BI652" s="599" t="str">
        <f ca="1">IF($BB652="","",VLOOKUP(BB652,Invoer!$F$15:$BB$1999,14,FALSE))</f>
        <v/>
      </c>
      <c r="BJ652" s="599" t="str">
        <f ca="1">IF($BB652="","",VLOOKUP(BB652,Invoer!$F$15:$AU$1999,11,FALSE))</f>
        <v/>
      </c>
      <c r="BK652" s="662" t="str">
        <f t="shared" ca="1" si="304"/>
        <v/>
      </c>
      <c r="BL652" s="662" t="str">
        <f t="shared" ca="1" si="305"/>
        <v/>
      </c>
      <c r="BM652" s="679" t="str">
        <f t="shared" ca="1" si="306"/>
        <v/>
      </c>
      <c r="BN652" s="662" t="str">
        <f t="shared" ca="1" si="312"/>
        <v/>
      </c>
      <c r="BO652" s="662" t="str">
        <f ca="1">IF($BB652="","",VLOOKUP(BB652,Invoer!$F$15:$AU$1999,15,FALSE))</f>
        <v/>
      </c>
      <c r="BP652" s="662" t="str">
        <f ca="1">IF($BB652="","",VLOOKUP(BB652,Invoer!$F$15:$AU$1999,24,FALSE))</f>
        <v/>
      </c>
      <c r="BQ652" s="662" t="str">
        <f ca="1">IF($BB652="","",VLOOKUP(BB652,Invoer!$F$15:$AU$1999,17,FALSE))</f>
        <v/>
      </c>
      <c r="BS652" s="73" t="e">
        <f t="shared" ca="1" si="310"/>
        <v>#VALUE!</v>
      </c>
      <c r="BT652" s="57" t="str">
        <f t="shared" ca="1" si="311"/>
        <v/>
      </c>
      <c r="FE652"/>
      <c r="FI652"/>
      <c r="FJ652"/>
    </row>
    <row r="653" spans="29:166" ht="12" customHeight="1" x14ac:dyDescent="0.2">
      <c r="AC653" s="435" t="str">
        <f>IF($AC$7&lt;3,Invoer!DR658,IF($AC$7=3,Invoer!BT658,"x"))</f>
        <v>x</v>
      </c>
      <c r="AD653" s="599" t="str">
        <f t="shared" ref="AD653:AD716" si="315">IF(ISERROR(AC653),"",IF(AC653="x","",AC653))</f>
        <v/>
      </c>
      <c r="AE653" s="673" t="str">
        <f>IF($AD653="","",VLOOKUP(AD653,Invoer!$F$15:$AU$1999,2,FALSE))</f>
        <v/>
      </c>
      <c r="AF653" s="599" t="str">
        <f t="shared" ref="AF653:AF716" si="316">IF($AD653="","",MONTH(AE653))</f>
        <v/>
      </c>
      <c r="AG653" s="599" t="str">
        <f>IF($AD653="","",VLOOKUP(AD653,Invoer!$F$15:$AU$1999,3,FALSE))</f>
        <v/>
      </c>
      <c r="AH653" s="599" t="str">
        <f>IF($AD653="","",IF(AG653&lt;&gt;"Liq","",VLOOKUP(AD653,Invoer!$F$15:$AU$1999,4,FALSE)))</f>
        <v/>
      </c>
      <c r="AI653" s="677" t="str">
        <f>IF($AD653="","",VLOOKUP(AD653,Invoer!$F$15:$AU$1999,5,FALSE))</f>
        <v/>
      </c>
      <c r="AJ653" s="599" t="str">
        <f>IF($AD653="","",VLOOKUP(AD653,Invoer!$F$15:$AU$1999,6,FALSE))</f>
        <v/>
      </c>
      <c r="AK653" s="599" t="str">
        <f>IF($AD653="","",VLOOKUP(AD653,Invoer!$F$15:$AU$1999,9,FALSE))</f>
        <v/>
      </c>
      <c r="AL653" s="599" t="str">
        <f>IF($AD653="","",VLOOKUP(AD653,Invoer!$F$15:$AU$1999,10,FALSE))</f>
        <v/>
      </c>
      <c r="AM653" s="599" t="str">
        <f>IF($AD653="","",VLOOKUP(AD653,Invoer!$F$15:$BB$1999,14,FALSE))</f>
        <v/>
      </c>
      <c r="AN653" s="599" t="str">
        <f>IF($AD653="","",VLOOKUP(AD653,Invoer!$F$15:$AU$1999,11,FALSE))</f>
        <v/>
      </c>
      <c r="AO653" s="662" t="str">
        <f>IF($AD653="","",VLOOKUP(AD653,Invoer!$F$15:$AU$1999,15,FALSE))</f>
        <v/>
      </c>
      <c r="AP653" s="599" t="str">
        <f>IF($AD653="","",VLOOKUP(AD653,Invoer!$F$15:$AU$1999,19,FALSE))</f>
        <v/>
      </c>
      <c r="AQ653" s="662" t="str">
        <f>IF($AD653="","",VLOOKUP(AD653,Invoer!$F$15:$AU$1999,24,FALSE))</f>
        <v/>
      </c>
      <c r="AR653" s="662" t="str">
        <f>IF($AD653="","",VLOOKUP(AD653,Invoer!$F$15:$AU$1999,17,FALSE))</f>
        <v/>
      </c>
      <c r="AS653" s="678" t="str">
        <f t="shared" si="309"/>
        <v/>
      </c>
      <c r="AT653" s="676" t="str">
        <f t="shared" si="313"/>
        <v/>
      </c>
      <c r="AU653" s="77" t="e">
        <f t="shared" si="314"/>
        <v>#VALUE!</v>
      </c>
      <c r="AW653" s="57"/>
      <c r="AX653" s="57"/>
      <c r="BA653" s="83" t="e">
        <f ca="1">Invoer!DW658</f>
        <v>#N/A</v>
      </c>
      <c r="BB653" s="599" t="str">
        <f t="shared" ref="BB653:BB716" ca="1" si="317">IF(ISERROR($BA653),"",BA653)</f>
        <v/>
      </c>
      <c r="BC653" s="673" t="str">
        <f ca="1">IF($BB653="","",VLOOKUP(BB653,Invoer!$F$15:$AU$1999,2,FALSE))</f>
        <v/>
      </c>
      <c r="BD653" s="599" t="str">
        <f t="shared" ref="BD653:BD716" ca="1" si="318">IF(BB653="","",MONTH(BC653))</f>
        <v/>
      </c>
      <c r="BE653" s="599" t="str">
        <f ca="1">IF($BB653="","",VLOOKUP(BB653,Invoer!$F$15:$AU$1999,5,FALSE))</f>
        <v/>
      </c>
      <c r="BF653" s="599" t="str">
        <f ca="1">IF($BB653="","",VLOOKUP(BB653,Invoer!$F$15:$AU$1999,6,FALSE))</f>
        <v/>
      </c>
      <c r="BG653" s="599" t="str">
        <f ca="1">IF($BB653="","",VLOOKUP(BB653,Invoer!$F$15:$AU$1999,9,FALSE))</f>
        <v/>
      </c>
      <c r="BH653" s="599" t="str">
        <f ca="1">IF($BB653="","",VLOOKUP(BB653,Invoer!$F$15:$AU$1999,10,FALSE))</f>
        <v/>
      </c>
      <c r="BI653" s="599" t="str">
        <f ca="1">IF($BB653="","",VLOOKUP(BB653,Invoer!$F$15:$BB$1999,14,FALSE))</f>
        <v/>
      </c>
      <c r="BJ653" s="599" t="str">
        <f ca="1">IF($BB653="","",VLOOKUP(BB653,Invoer!$F$15:$AU$1999,11,FALSE))</f>
        <v/>
      </c>
      <c r="BK653" s="662" t="str">
        <f t="shared" ref="BK653:BK716" ca="1" si="319">IF($BB653="","",-BO653)</f>
        <v/>
      </c>
      <c r="BL653" s="662" t="str">
        <f t="shared" ref="BL653:BL716" ca="1" si="320">IF(ISERROR(BS653),"",BS653)</f>
        <v/>
      </c>
      <c r="BM653" s="679" t="str">
        <f t="shared" ref="BM653:BM716" ca="1" si="321">IF($BB653="","",IF(BE654=BE653,"","Σ"))</f>
        <v/>
      </c>
      <c r="BN653" s="662" t="str">
        <f t="shared" ca="1" si="312"/>
        <v/>
      </c>
      <c r="BO653" s="662" t="str">
        <f ca="1">IF($BB653="","",VLOOKUP(BB653,Invoer!$F$15:$AU$1999,15,FALSE))</f>
        <v/>
      </c>
      <c r="BP653" s="662" t="str">
        <f ca="1">IF($BB653="","",VLOOKUP(BB653,Invoer!$F$15:$AU$1999,24,FALSE))</f>
        <v/>
      </c>
      <c r="BQ653" s="662" t="str">
        <f ca="1">IF($BB653="","",VLOOKUP(BB653,Invoer!$F$15:$AU$1999,17,FALSE))</f>
        <v/>
      </c>
      <c r="BS653" s="73" t="e">
        <f t="shared" ca="1" si="310"/>
        <v>#VALUE!</v>
      </c>
      <c r="BT653" s="57" t="str">
        <f t="shared" ca="1" si="311"/>
        <v/>
      </c>
      <c r="FE653"/>
      <c r="FI653"/>
      <c r="FJ653"/>
    </row>
    <row r="654" spans="29:166" ht="12" customHeight="1" x14ac:dyDescent="0.2">
      <c r="AC654" s="435" t="str">
        <f>IF($AC$7&lt;3,Invoer!DR659,IF($AC$7=3,Invoer!BT659,"x"))</f>
        <v>x</v>
      </c>
      <c r="AD654" s="599" t="str">
        <f t="shared" si="315"/>
        <v/>
      </c>
      <c r="AE654" s="673" t="str">
        <f>IF($AD654="","",VLOOKUP(AD654,Invoer!$F$15:$AU$1999,2,FALSE))</f>
        <v/>
      </c>
      <c r="AF654" s="599" t="str">
        <f t="shared" si="316"/>
        <v/>
      </c>
      <c r="AG654" s="599" t="str">
        <f>IF($AD654="","",VLOOKUP(AD654,Invoer!$F$15:$AU$1999,3,FALSE))</f>
        <v/>
      </c>
      <c r="AH654" s="599" t="str">
        <f>IF($AD654="","",IF(AG654&lt;&gt;"Liq","",VLOOKUP(AD654,Invoer!$F$15:$AU$1999,4,FALSE)))</f>
        <v/>
      </c>
      <c r="AI654" s="677" t="str">
        <f>IF($AD654="","",VLOOKUP(AD654,Invoer!$F$15:$AU$1999,5,FALSE))</f>
        <v/>
      </c>
      <c r="AJ654" s="599" t="str">
        <f>IF($AD654="","",VLOOKUP(AD654,Invoer!$F$15:$AU$1999,6,FALSE))</f>
        <v/>
      </c>
      <c r="AK654" s="599" t="str">
        <f>IF($AD654="","",VLOOKUP(AD654,Invoer!$F$15:$AU$1999,9,FALSE))</f>
        <v/>
      </c>
      <c r="AL654" s="599" t="str">
        <f>IF($AD654="","",VLOOKUP(AD654,Invoer!$F$15:$AU$1999,10,FALSE))</f>
        <v/>
      </c>
      <c r="AM654" s="599" t="str">
        <f>IF($AD654="","",VLOOKUP(AD654,Invoer!$F$15:$BB$1999,14,FALSE))</f>
        <v/>
      </c>
      <c r="AN654" s="599" t="str">
        <f>IF($AD654="","",VLOOKUP(AD654,Invoer!$F$15:$AU$1999,11,FALSE))</f>
        <v/>
      </c>
      <c r="AO654" s="662" t="str">
        <f>IF($AD654="","",VLOOKUP(AD654,Invoer!$F$15:$AU$1999,15,FALSE))</f>
        <v/>
      </c>
      <c r="AP654" s="599" t="str">
        <f>IF($AD654="","",VLOOKUP(AD654,Invoer!$F$15:$AU$1999,19,FALSE))</f>
        <v/>
      </c>
      <c r="AQ654" s="662" t="str">
        <f>IF($AD654="","",VLOOKUP(AD654,Invoer!$F$15:$AU$1999,24,FALSE))</f>
        <v/>
      </c>
      <c r="AR654" s="662" t="str">
        <f>IF($AD654="","",VLOOKUP(AD654,Invoer!$F$15:$AU$1999,17,FALSE))</f>
        <v/>
      </c>
      <c r="AS654" s="678" t="str">
        <f t="shared" ref="AS654:AS717" si="322">IF(AND(AR654&lt;&gt;"",AT654&lt;&gt;""),"Σ","")</f>
        <v/>
      </c>
      <c r="AT654" s="676" t="str">
        <f t="shared" si="313"/>
        <v/>
      </c>
      <c r="AU654" s="77" t="e">
        <f t="shared" si="314"/>
        <v>#VALUE!</v>
      </c>
      <c r="AW654" s="57"/>
      <c r="AX654" s="57"/>
      <c r="BA654" s="83" t="e">
        <f ca="1">Invoer!DW659</f>
        <v>#N/A</v>
      </c>
      <c r="BB654" s="599" t="str">
        <f t="shared" ca="1" si="317"/>
        <v/>
      </c>
      <c r="BC654" s="673" t="str">
        <f ca="1">IF($BB654="","",VLOOKUP(BB654,Invoer!$F$15:$AU$1999,2,FALSE))</f>
        <v/>
      </c>
      <c r="BD654" s="599" t="str">
        <f t="shared" ca="1" si="318"/>
        <v/>
      </c>
      <c r="BE654" s="599" t="str">
        <f ca="1">IF($BB654="","",VLOOKUP(BB654,Invoer!$F$15:$AU$1999,5,FALSE))</f>
        <v/>
      </c>
      <c r="BF654" s="599" t="str">
        <f ca="1">IF($BB654="","",VLOOKUP(BB654,Invoer!$F$15:$AU$1999,6,FALSE))</f>
        <v/>
      </c>
      <c r="BG654" s="599" t="str">
        <f ca="1">IF($BB654="","",VLOOKUP(BB654,Invoer!$F$15:$AU$1999,9,FALSE))</f>
        <v/>
      </c>
      <c r="BH654" s="599" t="str">
        <f ca="1">IF($BB654="","",VLOOKUP(BB654,Invoer!$F$15:$AU$1999,10,FALSE))</f>
        <v/>
      </c>
      <c r="BI654" s="599" t="str">
        <f ca="1">IF($BB654="","",VLOOKUP(BB654,Invoer!$F$15:$BB$1999,14,FALSE))</f>
        <v/>
      </c>
      <c r="BJ654" s="599" t="str">
        <f ca="1">IF($BB654="","",VLOOKUP(BB654,Invoer!$F$15:$AU$1999,11,FALSE))</f>
        <v/>
      </c>
      <c r="BK654" s="662" t="str">
        <f t="shared" ca="1" si="319"/>
        <v/>
      </c>
      <c r="BL654" s="662" t="str">
        <f t="shared" ca="1" si="320"/>
        <v/>
      </c>
      <c r="BM654" s="679" t="str">
        <f t="shared" ca="1" si="321"/>
        <v/>
      </c>
      <c r="BN654" s="662" t="str">
        <f t="shared" ca="1" si="312"/>
        <v/>
      </c>
      <c r="BO654" s="662" t="str">
        <f ca="1">IF($BB654="","",VLOOKUP(BB654,Invoer!$F$15:$AU$1999,15,FALSE))</f>
        <v/>
      </c>
      <c r="BP654" s="662" t="str">
        <f ca="1">IF($BB654="","",VLOOKUP(BB654,Invoer!$F$15:$AU$1999,24,FALSE))</f>
        <v/>
      </c>
      <c r="BQ654" s="662" t="str">
        <f ca="1">IF($BB654="","",VLOOKUP(BB654,Invoer!$F$15:$AU$1999,17,FALSE))</f>
        <v/>
      </c>
      <c r="BS654" s="73" t="e">
        <f t="shared" ref="BS654:BS717" ca="1" si="323">BK654+BS653</f>
        <v>#VALUE!</v>
      </c>
      <c r="BT654" s="57" t="str">
        <f t="shared" ref="BT654:BT717" ca="1" si="324">IF($BB654="","",IF(BE654=BE653,BT653+BK654,BK654))</f>
        <v/>
      </c>
      <c r="FE654"/>
      <c r="FI654"/>
      <c r="FJ654"/>
    </row>
    <row r="655" spans="29:166" ht="12" customHeight="1" x14ac:dyDescent="0.2">
      <c r="AC655" s="435" t="str">
        <f>IF($AC$7&lt;3,Invoer!DR660,IF($AC$7=3,Invoer!BT660,"x"))</f>
        <v>x</v>
      </c>
      <c r="AD655" s="599" t="str">
        <f t="shared" si="315"/>
        <v/>
      </c>
      <c r="AE655" s="673" t="str">
        <f>IF($AD655="","",VLOOKUP(AD655,Invoer!$F$15:$AU$1999,2,FALSE))</f>
        <v/>
      </c>
      <c r="AF655" s="599" t="str">
        <f t="shared" si="316"/>
        <v/>
      </c>
      <c r="AG655" s="599" t="str">
        <f>IF($AD655="","",VLOOKUP(AD655,Invoer!$F$15:$AU$1999,3,FALSE))</f>
        <v/>
      </c>
      <c r="AH655" s="599" t="str">
        <f>IF($AD655="","",IF(AG655&lt;&gt;"Liq","",VLOOKUP(AD655,Invoer!$F$15:$AU$1999,4,FALSE)))</f>
        <v/>
      </c>
      <c r="AI655" s="677" t="str">
        <f>IF($AD655="","",VLOOKUP(AD655,Invoer!$F$15:$AU$1999,5,FALSE))</f>
        <v/>
      </c>
      <c r="AJ655" s="599" t="str">
        <f>IF($AD655="","",VLOOKUP(AD655,Invoer!$F$15:$AU$1999,6,FALSE))</f>
        <v/>
      </c>
      <c r="AK655" s="599" t="str">
        <f>IF($AD655="","",VLOOKUP(AD655,Invoer!$F$15:$AU$1999,9,FALSE))</f>
        <v/>
      </c>
      <c r="AL655" s="599" t="str">
        <f>IF($AD655="","",VLOOKUP(AD655,Invoer!$F$15:$AU$1999,10,FALSE))</f>
        <v/>
      </c>
      <c r="AM655" s="599" t="str">
        <f>IF($AD655="","",VLOOKUP(AD655,Invoer!$F$15:$BB$1999,14,FALSE))</f>
        <v/>
      </c>
      <c r="AN655" s="599" t="str">
        <f>IF($AD655="","",VLOOKUP(AD655,Invoer!$F$15:$AU$1999,11,FALSE))</f>
        <v/>
      </c>
      <c r="AO655" s="662" t="str">
        <f>IF($AD655="","",VLOOKUP(AD655,Invoer!$F$15:$AU$1999,15,FALSE))</f>
        <v/>
      </c>
      <c r="AP655" s="599" t="str">
        <f>IF($AD655="","",VLOOKUP(AD655,Invoer!$F$15:$AU$1999,19,FALSE))</f>
        <v/>
      </c>
      <c r="AQ655" s="662" t="str">
        <f>IF($AD655="","",VLOOKUP(AD655,Invoer!$F$15:$AU$1999,24,FALSE))</f>
        <v/>
      </c>
      <c r="AR655" s="662" t="str">
        <f>IF($AD655="","",VLOOKUP(AD655,Invoer!$F$15:$AU$1999,17,FALSE))</f>
        <v/>
      </c>
      <c r="AS655" s="678" t="str">
        <f t="shared" si="322"/>
        <v/>
      </c>
      <c r="AT655" s="676" t="str">
        <f t="shared" si="313"/>
        <v/>
      </c>
      <c r="AU655" s="77" t="e">
        <f t="shared" si="314"/>
        <v>#VALUE!</v>
      </c>
      <c r="AW655" s="57"/>
      <c r="AX655" s="57"/>
      <c r="BA655" s="83" t="e">
        <f ca="1">Invoer!DW660</f>
        <v>#N/A</v>
      </c>
      <c r="BB655" s="599" t="str">
        <f t="shared" ca="1" si="317"/>
        <v/>
      </c>
      <c r="BC655" s="673" t="str">
        <f ca="1">IF($BB655="","",VLOOKUP(BB655,Invoer!$F$15:$AU$1999,2,FALSE))</f>
        <v/>
      </c>
      <c r="BD655" s="599" t="str">
        <f t="shared" ca="1" si="318"/>
        <v/>
      </c>
      <c r="BE655" s="599" t="str">
        <f ca="1">IF($BB655="","",VLOOKUP(BB655,Invoer!$F$15:$AU$1999,5,FALSE))</f>
        <v/>
      </c>
      <c r="BF655" s="599" t="str">
        <f ca="1">IF($BB655="","",VLOOKUP(BB655,Invoer!$F$15:$AU$1999,6,FALSE))</f>
        <v/>
      </c>
      <c r="BG655" s="599" t="str">
        <f ca="1">IF($BB655="","",VLOOKUP(BB655,Invoer!$F$15:$AU$1999,9,FALSE))</f>
        <v/>
      </c>
      <c r="BH655" s="599" t="str">
        <f ca="1">IF($BB655="","",VLOOKUP(BB655,Invoer!$F$15:$AU$1999,10,FALSE))</f>
        <v/>
      </c>
      <c r="BI655" s="599" t="str">
        <f ca="1">IF($BB655="","",VLOOKUP(BB655,Invoer!$F$15:$BB$1999,14,FALSE))</f>
        <v/>
      </c>
      <c r="BJ655" s="599" t="str">
        <f ca="1">IF($BB655="","",VLOOKUP(BB655,Invoer!$F$15:$AU$1999,11,FALSE))</f>
        <v/>
      </c>
      <c r="BK655" s="662" t="str">
        <f t="shared" ca="1" si="319"/>
        <v/>
      </c>
      <c r="BL655" s="662" t="str">
        <f t="shared" ca="1" si="320"/>
        <v/>
      </c>
      <c r="BM655" s="679" t="str">
        <f t="shared" ca="1" si="321"/>
        <v/>
      </c>
      <c r="BN655" s="662" t="str">
        <f t="shared" ca="1" si="312"/>
        <v/>
      </c>
      <c r="BO655" s="662" t="str">
        <f ca="1">IF($BB655="","",VLOOKUP(BB655,Invoer!$F$15:$AU$1999,15,FALSE))</f>
        <v/>
      </c>
      <c r="BP655" s="662" t="str">
        <f ca="1">IF($BB655="","",VLOOKUP(BB655,Invoer!$F$15:$AU$1999,24,FALSE))</f>
        <v/>
      </c>
      <c r="BQ655" s="662" t="str">
        <f ca="1">IF($BB655="","",VLOOKUP(BB655,Invoer!$F$15:$AU$1999,17,FALSE))</f>
        <v/>
      </c>
      <c r="BS655" s="73" t="e">
        <f t="shared" ca="1" si="323"/>
        <v>#VALUE!</v>
      </c>
      <c r="BT655" s="57" t="str">
        <f t="shared" ca="1" si="324"/>
        <v/>
      </c>
      <c r="FE655"/>
      <c r="FI655"/>
      <c r="FJ655"/>
    </row>
    <row r="656" spans="29:166" ht="12" customHeight="1" x14ac:dyDescent="0.2">
      <c r="AC656" s="435" t="str">
        <f>IF($AC$7&lt;3,Invoer!DR661,IF($AC$7=3,Invoer!BT661,"x"))</f>
        <v>x</v>
      </c>
      <c r="AD656" s="599" t="str">
        <f t="shared" si="315"/>
        <v/>
      </c>
      <c r="AE656" s="673" t="str">
        <f>IF($AD656="","",VLOOKUP(AD656,Invoer!$F$15:$AU$1999,2,FALSE))</f>
        <v/>
      </c>
      <c r="AF656" s="599" t="str">
        <f t="shared" si="316"/>
        <v/>
      </c>
      <c r="AG656" s="599" t="str">
        <f>IF($AD656="","",VLOOKUP(AD656,Invoer!$F$15:$AU$1999,3,FALSE))</f>
        <v/>
      </c>
      <c r="AH656" s="599" t="str">
        <f>IF($AD656="","",IF(AG656&lt;&gt;"Liq","",VLOOKUP(AD656,Invoer!$F$15:$AU$1999,4,FALSE)))</f>
        <v/>
      </c>
      <c r="AI656" s="677" t="str">
        <f>IF($AD656="","",VLOOKUP(AD656,Invoer!$F$15:$AU$1999,5,FALSE))</f>
        <v/>
      </c>
      <c r="AJ656" s="599" t="str">
        <f>IF($AD656="","",VLOOKUP(AD656,Invoer!$F$15:$AU$1999,6,FALSE))</f>
        <v/>
      </c>
      <c r="AK656" s="599" t="str">
        <f>IF($AD656="","",VLOOKUP(AD656,Invoer!$F$15:$AU$1999,9,FALSE))</f>
        <v/>
      </c>
      <c r="AL656" s="599" t="str">
        <f>IF($AD656="","",VLOOKUP(AD656,Invoer!$F$15:$AU$1999,10,FALSE))</f>
        <v/>
      </c>
      <c r="AM656" s="599" t="str">
        <f>IF($AD656="","",VLOOKUP(AD656,Invoer!$F$15:$BB$1999,14,FALSE))</f>
        <v/>
      </c>
      <c r="AN656" s="599" t="str">
        <f>IF($AD656="","",VLOOKUP(AD656,Invoer!$F$15:$AU$1999,11,FALSE))</f>
        <v/>
      </c>
      <c r="AO656" s="662" t="str">
        <f>IF($AD656="","",VLOOKUP(AD656,Invoer!$F$15:$AU$1999,15,FALSE))</f>
        <v/>
      </c>
      <c r="AP656" s="599" t="str">
        <f>IF($AD656="","",VLOOKUP(AD656,Invoer!$F$15:$AU$1999,19,FALSE))</f>
        <v/>
      </c>
      <c r="AQ656" s="662" t="str">
        <f>IF($AD656="","",VLOOKUP(AD656,Invoer!$F$15:$AU$1999,24,FALSE))</f>
        <v/>
      </c>
      <c r="AR656" s="662" t="str">
        <f>IF($AD656="","",VLOOKUP(AD656,Invoer!$F$15:$AU$1999,17,FALSE))</f>
        <v/>
      </c>
      <c r="AS656" s="678" t="str">
        <f t="shared" si="322"/>
        <v/>
      </c>
      <c r="AT656" s="676" t="str">
        <f t="shared" si="313"/>
        <v/>
      </c>
      <c r="AU656" s="77" t="e">
        <f t="shared" si="314"/>
        <v>#VALUE!</v>
      </c>
      <c r="AW656" s="57"/>
      <c r="AX656" s="57"/>
      <c r="BA656" s="83" t="e">
        <f ca="1">Invoer!DW661</f>
        <v>#N/A</v>
      </c>
      <c r="BB656" s="599" t="str">
        <f t="shared" ca="1" si="317"/>
        <v/>
      </c>
      <c r="BC656" s="673" t="str">
        <f ca="1">IF($BB656="","",VLOOKUP(BB656,Invoer!$F$15:$AU$1999,2,FALSE))</f>
        <v/>
      </c>
      <c r="BD656" s="599" t="str">
        <f t="shared" ca="1" si="318"/>
        <v/>
      </c>
      <c r="BE656" s="599" t="str">
        <f ca="1">IF($BB656="","",VLOOKUP(BB656,Invoer!$F$15:$AU$1999,5,FALSE))</f>
        <v/>
      </c>
      <c r="BF656" s="599" t="str">
        <f ca="1">IF($BB656="","",VLOOKUP(BB656,Invoer!$F$15:$AU$1999,6,FALSE))</f>
        <v/>
      </c>
      <c r="BG656" s="599" t="str">
        <f ca="1">IF($BB656="","",VLOOKUP(BB656,Invoer!$F$15:$AU$1999,9,FALSE))</f>
        <v/>
      </c>
      <c r="BH656" s="599" t="str">
        <f ca="1">IF($BB656="","",VLOOKUP(BB656,Invoer!$F$15:$AU$1999,10,FALSE))</f>
        <v/>
      </c>
      <c r="BI656" s="599" t="str">
        <f ca="1">IF($BB656="","",VLOOKUP(BB656,Invoer!$F$15:$BB$1999,14,FALSE))</f>
        <v/>
      </c>
      <c r="BJ656" s="599" t="str">
        <f ca="1">IF($BB656="","",VLOOKUP(BB656,Invoer!$F$15:$AU$1999,11,FALSE))</f>
        <v/>
      </c>
      <c r="BK656" s="662" t="str">
        <f t="shared" ca="1" si="319"/>
        <v/>
      </c>
      <c r="BL656" s="662" t="str">
        <f t="shared" ca="1" si="320"/>
        <v/>
      </c>
      <c r="BM656" s="679" t="str">
        <f t="shared" ca="1" si="321"/>
        <v/>
      </c>
      <c r="BN656" s="662" t="str">
        <f t="shared" ca="1" si="312"/>
        <v/>
      </c>
      <c r="BO656" s="662" t="str">
        <f ca="1">IF($BB656="","",VLOOKUP(BB656,Invoer!$F$15:$AU$1999,15,FALSE))</f>
        <v/>
      </c>
      <c r="BP656" s="662" t="str">
        <f ca="1">IF($BB656="","",VLOOKUP(BB656,Invoer!$F$15:$AU$1999,24,FALSE))</f>
        <v/>
      </c>
      <c r="BQ656" s="662" t="str">
        <f ca="1">IF($BB656="","",VLOOKUP(BB656,Invoer!$F$15:$AU$1999,17,FALSE))</f>
        <v/>
      </c>
      <c r="BS656" s="73" t="e">
        <f t="shared" ca="1" si="323"/>
        <v>#VALUE!</v>
      </c>
      <c r="BT656" s="57" t="str">
        <f t="shared" ca="1" si="324"/>
        <v/>
      </c>
      <c r="FE656"/>
      <c r="FI656"/>
      <c r="FJ656"/>
    </row>
    <row r="657" spans="29:166" ht="12" customHeight="1" x14ac:dyDescent="0.2">
      <c r="AC657" s="435" t="str">
        <f>IF($AC$7&lt;3,Invoer!DR662,IF($AC$7=3,Invoer!BT662,"x"))</f>
        <v>x</v>
      </c>
      <c r="AD657" s="599" t="str">
        <f t="shared" si="315"/>
        <v/>
      </c>
      <c r="AE657" s="673" t="str">
        <f>IF($AD657="","",VLOOKUP(AD657,Invoer!$F$15:$AU$1999,2,FALSE))</f>
        <v/>
      </c>
      <c r="AF657" s="599" t="str">
        <f t="shared" si="316"/>
        <v/>
      </c>
      <c r="AG657" s="599" t="str">
        <f>IF($AD657="","",VLOOKUP(AD657,Invoer!$F$15:$AU$1999,3,FALSE))</f>
        <v/>
      </c>
      <c r="AH657" s="599" t="str">
        <f>IF($AD657="","",IF(AG657&lt;&gt;"Liq","",VLOOKUP(AD657,Invoer!$F$15:$AU$1999,4,FALSE)))</f>
        <v/>
      </c>
      <c r="AI657" s="677" t="str">
        <f>IF($AD657="","",VLOOKUP(AD657,Invoer!$F$15:$AU$1999,5,FALSE))</f>
        <v/>
      </c>
      <c r="AJ657" s="599" t="str">
        <f>IF($AD657="","",VLOOKUP(AD657,Invoer!$F$15:$AU$1999,6,FALSE))</f>
        <v/>
      </c>
      <c r="AK657" s="599" t="str">
        <f>IF($AD657="","",VLOOKUP(AD657,Invoer!$F$15:$AU$1999,9,FALSE))</f>
        <v/>
      </c>
      <c r="AL657" s="599" t="str">
        <f>IF($AD657="","",VLOOKUP(AD657,Invoer!$F$15:$AU$1999,10,FALSE))</f>
        <v/>
      </c>
      <c r="AM657" s="599" t="str">
        <f>IF($AD657="","",VLOOKUP(AD657,Invoer!$F$15:$BB$1999,14,FALSE))</f>
        <v/>
      </c>
      <c r="AN657" s="599" t="str">
        <f>IF($AD657="","",VLOOKUP(AD657,Invoer!$F$15:$AU$1999,11,FALSE))</f>
        <v/>
      </c>
      <c r="AO657" s="662" t="str">
        <f>IF($AD657="","",VLOOKUP(AD657,Invoer!$F$15:$AU$1999,15,FALSE))</f>
        <v/>
      </c>
      <c r="AP657" s="599" t="str">
        <f>IF($AD657="","",VLOOKUP(AD657,Invoer!$F$15:$AU$1999,19,FALSE))</f>
        <v/>
      </c>
      <c r="AQ657" s="662" t="str">
        <f>IF($AD657="","",VLOOKUP(AD657,Invoer!$F$15:$AU$1999,24,FALSE))</f>
        <v/>
      </c>
      <c r="AR657" s="662" t="str">
        <f>IF($AD657="","",VLOOKUP(AD657,Invoer!$F$15:$AU$1999,17,FALSE))</f>
        <v/>
      </c>
      <c r="AS657" s="678" t="str">
        <f t="shared" si="322"/>
        <v/>
      </c>
      <c r="AT657" s="676" t="str">
        <f t="shared" si="313"/>
        <v/>
      </c>
      <c r="AU657" s="77" t="e">
        <f t="shared" si="314"/>
        <v>#VALUE!</v>
      </c>
      <c r="AW657" s="57"/>
      <c r="AX657" s="57"/>
      <c r="BA657" s="83" t="e">
        <f ca="1">Invoer!DW662</f>
        <v>#N/A</v>
      </c>
      <c r="BB657" s="599" t="str">
        <f t="shared" ca="1" si="317"/>
        <v/>
      </c>
      <c r="BC657" s="673" t="str">
        <f ca="1">IF($BB657="","",VLOOKUP(BB657,Invoer!$F$15:$AU$1999,2,FALSE))</f>
        <v/>
      </c>
      <c r="BD657" s="599" t="str">
        <f t="shared" ca="1" si="318"/>
        <v/>
      </c>
      <c r="BE657" s="599" t="str">
        <f ca="1">IF($BB657="","",VLOOKUP(BB657,Invoer!$F$15:$AU$1999,5,FALSE))</f>
        <v/>
      </c>
      <c r="BF657" s="599" t="str">
        <f ca="1">IF($BB657="","",VLOOKUP(BB657,Invoer!$F$15:$AU$1999,6,FALSE))</f>
        <v/>
      </c>
      <c r="BG657" s="599" t="str">
        <f ca="1">IF($BB657="","",VLOOKUP(BB657,Invoer!$F$15:$AU$1999,9,FALSE))</f>
        <v/>
      </c>
      <c r="BH657" s="599" t="str">
        <f ca="1">IF($BB657="","",VLOOKUP(BB657,Invoer!$F$15:$AU$1999,10,FALSE))</f>
        <v/>
      </c>
      <c r="BI657" s="599" t="str">
        <f ca="1">IF($BB657="","",VLOOKUP(BB657,Invoer!$F$15:$BB$1999,14,FALSE))</f>
        <v/>
      </c>
      <c r="BJ657" s="599" t="str">
        <f ca="1">IF($BB657="","",VLOOKUP(BB657,Invoer!$F$15:$AU$1999,11,FALSE))</f>
        <v/>
      </c>
      <c r="BK657" s="662" t="str">
        <f t="shared" ca="1" si="319"/>
        <v/>
      </c>
      <c r="BL657" s="662" t="str">
        <f t="shared" ca="1" si="320"/>
        <v/>
      </c>
      <c r="BM657" s="679" t="str">
        <f t="shared" ca="1" si="321"/>
        <v/>
      </c>
      <c r="BN657" s="662" t="str">
        <f t="shared" ca="1" si="312"/>
        <v/>
      </c>
      <c r="BO657" s="662" t="str">
        <f ca="1">IF($BB657="","",VLOOKUP(BB657,Invoer!$F$15:$AU$1999,15,FALSE))</f>
        <v/>
      </c>
      <c r="BP657" s="662" t="str">
        <f ca="1">IF($BB657="","",VLOOKUP(BB657,Invoer!$F$15:$AU$1999,24,FALSE))</f>
        <v/>
      </c>
      <c r="BQ657" s="662" t="str">
        <f ca="1">IF($BB657="","",VLOOKUP(BB657,Invoer!$F$15:$AU$1999,17,FALSE))</f>
        <v/>
      </c>
      <c r="BS657" s="73" t="e">
        <f t="shared" ca="1" si="323"/>
        <v>#VALUE!</v>
      </c>
      <c r="BT657" s="57" t="str">
        <f t="shared" ca="1" si="324"/>
        <v/>
      </c>
      <c r="FE657"/>
      <c r="FI657"/>
      <c r="FJ657"/>
    </row>
    <row r="658" spans="29:166" ht="12" customHeight="1" x14ac:dyDescent="0.2">
      <c r="AC658" s="435" t="str">
        <f>IF($AC$7&lt;3,Invoer!DR663,IF($AC$7=3,Invoer!BT663,"x"))</f>
        <v>x</v>
      </c>
      <c r="AD658" s="599" t="str">
        <f t="shared" si="315"/>
        <v/>
      </c>
      <c r="AE658" s="673" t="str">
        <f>IF($AD658="","",VLOOKUP(AD658,Invoer!$F$15:$AU$1999,2,FALSE))</f>
        <v/>
      </c>
      <c r="AF658" s="599" t="str">
        <f t="shared" si="316"/>
        <v/>
      </c>
      <c r="AG658" s="599" t="str">
        <f>IF($AD658="","",VLOOKUP(AD658,Invoer!$F$15:$AU$1999,3,FALSE))</f>
        <v/>
      </c>
      <c r="AH658" s="599" t="str">
        <f>IF($AD658="","",IF(AG658&lt;&gt;"Liq","",VLOOKUP(AD658,Invoer!$F$15:$AU$1999,4,FALSE)))</f>
        <v/>
      </c>
      <c r="AI658" s="677" t="str">
        <f>IF($AD658="","",VLOOKUP(AD658,Invoer!$F$15:$AU$1999,5,FALSE))</f>
        <v/>
      </c>
      <c r="AJ658" s="599" t="str">
        <f>IF($AD658="","",VLOOKUP(AD658,Invoer!$F$15:$AU$1999,6,FALSE))</f>
        <v/>
      </c>
      <c r="AK658" s="599" t="str">
        <f>IF($AD658="","",VLOOKUP(AD658,Invoer!$F$15:$AU$1999,9,FALSE))</f>
        <v/>
      </c>
      <c r="AL658" s="599" t="str">
        <f>IF($AD658="","",VLOOKUP(AD658,Invoer!$F$15:$AU$1999,10,FALSE))</f>
        <v/>
      </c>
      <c r="AM658" s="599" t="str">
        <f>IF($AD658="","",VLOOKUP(AD658,Invoer!$F$15:$BB$1999,14,FALSE))</f>
        <v/>
      </c>
      <c r="AN658" s="599" t="str">
        <f>IF($AD658="","",VLOOKUP(AD658,Invoer!$F$15:$AU$1999,11,FALSE))</f>
        <v/>
      </c>
      <c r="AO658" s="662" t="str">
        <f>IF($AD658="","",VLOOKUP(AD658,Invoer!$F$15:$AU$1999,15,FALSE))</f>
        <v/>
      </c>
      <c r="AP658" s="599" t="str">
        <f>IF($AD658="","",VLOOKUP(AD658,Invoer!$F$15:$AU$1999,19,FALSE))</f>
        <v/>
      </c>
      <c r="AQ658" s="662" t="str">
        <f>IF($AD658="","",VLOOKUP(AD658,Invoer!$F$15:$AU$1999,24,FALSE))</f>
        <v/>
      </c>
      <c r="AR658" s="662" t="str">
        <f>IF($AD658="","",VLOOKUP(AD658,Invoer!$F$15:$AU$1999,17,FALSE))</f>
        <v/>
      </c>
      <c r="AS658" s="678" t="str">
        <f t="shared" si="322"/>
        <v/>
      </c>
      <c r="AT658" s="676" t="str">
        <f t="shared" si="313"/>
        <v/>
      </c>
      <c r="AU658" s="77" t="e">
        <f t="shared" si="314"/>
        <v>#VALUE!</v>
      </c>
      <c r="AW658" s="57"/>
      <c r="AX658" s="57"/>
      <c r="BA658" s="83" t="e">
        <f ca="1">Invoer!DW663</f>
        <v>#N/A</v>
      </c>
      <c r="BB658" s="599" t="str">
        <f t="shared" ca="1" si="317"/>
        <v/>
      </c>
      <c r="BC658" s="673" t="str">
        <f ca="1">IF($BB658="","",VLOOKUP(BB658,Invoer!$F$15:$AU$1999,2,FALSE))</f>
        <v/>
      </c>
      <c r="BD658" s="599" t="str">
        <f t="shared" ca="1" si="318"/>
        <v/>
      </c>
      <c r="BE658" s="599" t="str">
        <f ca="1">IF($BB658="","",VLOOKUP(BB658,Invoer!$F$15:$AU$1999,5,FALSE))</f>
        <v/>
      </c>
      <c r="BF658" s="599" t="str">
        <f ca="1">IF($BB658="","",VLOOKUP(BB658,Invoer!$F$15:$AU$1999,6,FALSE))</f>
        <v/>
      </c>
      <c r="BG658" s="599" t="str">
        <f ca="1">IF($BB658="","",VLOOKUP(BB658,Invoer!$F$15:$AU$1999,9,FALSE))</f>
        <v/>
      </c>
      <c r="BH658" s="599" t="str">
        <f ca="1">IF($BB658="","",VLOOKUP(BB658,Invoer!$F$15:$AU$1999,10,FALSE))</f>
        <v/>
      </c>
      <c r="BI658" s="599" t="str">
        <f ca="1">IF($BB658="","",VLOOKUP(BB658,Invoer!$F$15:$BB$1999,14,FALSE))</f>
        <v/>
      </c>
      <c r="BJ658" s="599" t="str">
        <f ca="1">IF($BB658="","",VLOOKUP(BB658,Invoer!$F$15:$AU$1999,11,FALSE))</f>
        <v/>
      </c>
      <c r="BK658" s="662" t="str">
        <f t="shared" ca="1" si="319"/>
        <v/>
      </c>
      <c r="BL658" s="662" t="str">
        <f t="shared" ca="1" si="320"/>
        <v/>
      </c>
      <c r="BM658" s="679" t="str">
        <f t="shared" ca="1" si="321"/>
        <v/>
      </c>
      <c r="BN658" s="662" t="str">
        <f t="shared" ca="1" si="312"/>
        <v/>
      </c>
      <c r="BO658" s="662" t="str">
        <f ca="1">IF($BB658="","",VLOOKUP(BB658,Invoer!$F$15:$AU$1999,15,FALSE))</f>
        <v/>
      </c>
      <c r="BP658" s="662" t="str">
        <f ca="1">IF($BB658="","",VLOOKUP(BB658,Invoer!$F$15:$AU$1999,24,FALSE))</f>
        <v/>
      </c>
      <c r="BQ658" s="662" t="str">
        <f ca="1">IF($BB658="","",VLOOKUP(BB658,Invoer!$F$15:$AU$1999,17,FALSE))</f>
        <v/>
      </c>
      <c r="BS658" s="73" t="e">
        <f t="shared" ca="1" si="323"/>
        <v>#VALUE!</v>
      </c>
      <c r="BT658" s="57" t="str">
        <f t="shared" ca="1" si="324"/>
        <v/>
      </c>
      <c r="FE658"/>
      <c r="FI658"/>
      <c r="FJ658"/>
    </row>
    <row r="659" spans="29:166" ht="12" customHeight="1" x14ac:dyDescent="0.2">
      <c r="AC659" s="435" t="str">
        <f>IF($AC$7&lt;3,Invoer!DR664,IF($AC$7=3,Invoer!BT664,"x"))</f>
        <v>x</v>
      </c>
      <c r="AD659" s="599" t="str">
        <f t="shared" si="315"/>
        <v/>
      </c>
      <c r="AE659" s="673" t="str">
        <f>IF($AD659="","",VLOOKUP(AD659,Invoer!$F$15:$AU$1999,2,FALSE))</f>
        <v/>
      </c>
      <c r="AF659" s="599" t="str">
        <f t="shared" si="316"/>
        <v/>
      </c>
      <c r="AG659" s="599" t="str">
        <f>IF($AD659="","",VLOOKUP(AD659,Invoer!$F$15:$AU$1999,3,FALSE))</f>
        <v/>
      </c>
      <c r="AH659" s="599" t="str">
        <f>IF($AD659="","",IF(AG659&lt;&gt;"Liq","",VLOOKUP(AD659,Invoer!$F$15:$AU$1999,4,FALSE)))</f>
        <v/>
      </c>
      <c r="AI659" s="677" t="str">
        <f>IF($AD659="","",VLOOKUP(AD659,Invoer!$F$15:$AU$1999,5,FALSE))</f>
        <v/>
      </c>
      <c r="AJ659" s="599" t="str">
        <f>IF($AD659="","",VLOOKUP(AD659,Invoer!$F$15:$AU$1999,6,FALSE))</f>
        <v/>
      </c>
      <c r="AK659" s="599" t="str">
        <f>IF($AD659="","",VLOOKUP(AD659,Invoer!$F$15:$AU$1999,9,FALSE))</f>
        <v/>
      </c>
      <c r="AL659" s="599" t="str">
        <f>IF($AD659="","",VLOOKUP(AD659,Invoer!$F$15:$AU$1999,10,FALSE))</f>
        <v/>
      </c>
      <c r="AM659" s="599" t="str">
        <f>IF($AD659="","",VLOOKUP(AD659,Invoer!$F$15:$BB$1999,14,FALSE))</f>
        <v/>
      </c>
      <c r="AN659" s="599" t="str">
        <f>IF($AD659="","",VLOOKUP(AD659,Invoer!$F$15:$AU$1999,11,FALSE))</f>
        <v/>
      </c>
      <c r="AO659" s="662" t="str">
        <f>IF($AD659="","",VLOOKUP(AD659,Invoer!$F$15:$AU$1999,15,FALSE))</f>
        <v/>
      </c>
      <c r="AP659" s="599" t="str">
        <f>IF($AD659="","",VLOOKUP(AD659,Invoer!$F$15:$AU$1999,19,FALSE))</f>
        <v/>
      </c>
      <c r="AQ659" s="662" t="str">
        <f>IF($AD659="","",VLOOKUP(AD659,Invoer!$F$15:$AU$1999,24,FALSE))</f>
        <v/>
      </c>
      <c r="AR659" s="662" t="str">
        <f>IF($AD659="","",VLOOKUP(AD659,Invoer!$F$15:$AU$1999,17,FALSE))</f>
        <v/>
      </c>
      <c r="AS659" s="678" t="str">
        <f t="shared" si="322"/>
        <v/>
      </c>
      <c r="AT659" s="676" t="str">
        <f t="shared" si="313"/>
        <v/>
      </c>
      <c r="AU659" s="77" t="e">
        <f t="shared" si="314"/>
        <v>#VALUE!</v>
      </c>
      <c r="AW659" s="57"/>
      <c r="AX659" s="57"/>
      <c r="BA659" s="83" t="e">
        <f ca="1">Invoer!DW664</f>
        <v>#N/A</v>
      </c>
      <c r="BB659" s="599" t="str">
        <f t="shared" ca="1" si="317"/>
        <v/>
      </c>
      <c r="BC659" s="673" t="str">
        <f ca="1">IF($BB659="","",VLOOKUP(BB659,Invoer!$F$15:$AU$1999,2,FALSE))</f>
        <v/>
      </c>
      <c r="BD659" s="599" t="str">
        <f t="shared" ca="1" si="318"/>
        <v/>
      </c>
      <c r="BE659" s="599" t="str">
        <f ca="1">IF($BB659="","",VLOOKUP(BB659,Invoer!$F$15:$AU$1999,5,FALSE))</f>
        <v/>
      </c>
      <c r="BF659" s="599" t="str">
        <f ca="1">IF($BB659="","",VLOOKUP(BB659,Invoer!$F$15:$AU$1999,6,FALSE))</f>
        <v/>
      </c>
      <c r="BG659" s="599" t="str">
        <f ca="1">IF($BB659="","",VLOOKUP(BB659,Invoer!$F$15:$AU$1999,9,FALSE))</f>
        <v/>
      </c>
      <c r="BH659" s="599" t="str">
        <f ca="1">IF($BB659="","",VLOOKUP(BB659,Invoer!$F$15:$AU$1999,10,FALSE))</f>
        <v/>
      </c>
      <c r="BI659" s="599" t="str">
        <f ca="1">IF($BB659="","",VLOOKUP(BB659,Invoer!$F$15:$BB$1999,14,FALSE))</f>
        <v/>
      </c>
      <c r="BJ659" s="599" t="str">
        <f ca="1">IF($BB659="","",VLOOKUP(BB659,Invoer!$F$15:$AU$1999,11,FALSE))</f>
        <v/>
      </c>
      <c r="BK659" s="662" t="str">
        <f t="shared" ca="1" si="319"/>
        <v/>
      </c>
      <c r="BL659" s="662" t="str">
        <f t="shared" ca="1" si="320"/>
        <v/>
      </c>
      <c r="BM659" s="679" t="str">
        <f t="shared" ca="1" si="321"/>
        <v/>
      </c>
      <c r="BN659" s="662" t="str">
        <f t="shared" ca="1" si="312"/>
        <v/>
      </c>
      <c r="BO659" s="662" t="str">
        <f ca="1">IF($BB659="","",VLOOKUP(BB659,Invoer!$F$15:$AU$1999,15,FALSE))</f>
        <v/>
      </c>
      <c r="BP659" s="662" t="str">
        <f ca="1">IF($BB659="","",VLOOKUP(BB659,Invoer!$F$15:$AU$1999,24,FALSE))</f>
        <v/>
      </c>
      <c r="BQ659" s="662" t="str">
        <f ca="1">IF($BB659="","",VLOOKUP(BB659,Invoer!$F$15:$AU$1999,17,FALSE))</f>
        <v/>
      </c>
      <c r="BS659" s="73" t="e">
        <f t="shared" ca="1" si="323"/>
        <v>#VALUE!</v>
      </c>
      <c r="BT659" s="57" t="str">
        <f t="shared" ca="1" si="324"/>
        <v/>
      </c>
      <c r="FE659"/>
      <c r="FI659"/>
      <c r="FJ659"/>
    </row>
    <row r="660" spans="29:166" ht="12" customHeight="1" x14ac:dyDescent="0.2">
      <c r="AC660" s="435" t="str">
        <f>IF($AC$7&lt;3,Invoer!DR665,IF($AC$7=3,Invoer!BT665,"x"))</f>
        <v>x</v>
      </c>
      <c r="AD660" s="599" t="str">
        <f t="shared" si="315"/>
        <v/>
      </c>
      <c r="AE660" s="673" t="str">
        <f>IF($AD660="","",VLOOKUP(AD660,Invoer!$F$15:$AU$1999,2,FALSE))</f>
        <v/>
      </c>
      <c r="AF660" s="599" t="str">
        <f t="shared" si="316"/>
        <v/>
      </c>
      <c r="AG660" s="599" t="str">
        <f>IF($AD660="","",VLOOKUP(AD660,Invoer!$F$15:$AU$1999,3,FALSE))</f>
        <v/>
      </c>
      <c r="AH660" s="599" t="str">
        <f>IF($AD660="","",IF(AG660&lt;&gt;"Liq","",VLOOKUP(AD660,Invoer!$F$15:$AU$1999,4,FALSE)))</f>
        <v/>
      </c>
      <c r="AI660" s="677" t="str">
        <f>IF($AD660="","",VLOOKUP(AD660,Invoer!$F$15:$AU$1999,5,FALSE))</f>
        <v/>
      </c>
      <c r="AJ660" s="599" t="str">
        <f>IF($AD660="","",VLOOKUP(AD660,Invoer!$F$15:$AU$1999,6,FALSE))</f>
        <v/>
      </c>
      <c r="AK660" s="599" t="str">
        <f>IF($AD660="","",VLOOKUP(AD660,Invoer!$F$15:$AU$1999,9,FALSE))</f>
        <v/>
      </c>
      <c r="AL660" s="599" t="str">
        <f>IF($AD660="","",VLOOKUP(AD660,Invoer!$F$15:$AU$1999,10,FALSE))</f>
        <v/>
      </c>
      <c r="AM660" s="599" t="str">
        <f>IF($AD660="","",VLOOKUP(AD660,Invoer!$F$15:$BB$1999,14,FALSE))</f>
        <v/>
      </c>
      <c r="AN660" s="599" t="str">
        <f>IF($AD660="","",VLOOKUP(AD660,Invoer!$F$15:$AU$1999,11,FALSE))</f>
        <v/>
      </c>
      <c r="AO660" s="662" t="str">
        <f>IF($AD660="","",VLOOKUP(AD660,Invoer!$F$15:$AU$1999,15,FALSE))</f>
        <v/>
      </c>
      <c r="AP660" s="599" t="str">
        <f>IF($AD660="","",VLOOKUP(AD660,Invoer!$F$15:$AU$1999,19,FALSE))</f>
        <v/>
      </c>
      <c r="AQ660" s="662" t="str">
        <f>IF($AD660="","",VLOOKUP(AD660,Invoer!$F$15:$AU$1999,24,FALSE))</f>
        <v/>
      </c>
      <c r="AR660" s="662" t="str">
        <f>IF($AD660="","",VLOOKUP(AD660,Invoer!$F$15:$AU$1999,17,FALSE))</f>
        <v/>
      </c>
      <c r="AS660" s="678" t="str">
        <f t="shared" si="322"/>
        <v/>
      </c>
      <c r="AT660" s="676" t="str">
        <f t="shared" si="313"/>
        <v/>
      </c>
      <c r="AU660" s="77" t="e">
        <f t="shared" si="314"/>
        <v>#VALUE!</v>
      </c>
      <c r="AW660" s="57"/>
      <c r="AX660" s="57"/>
      <c r="BA660" s="83" t="e">
        <f ca="1">Invoer!DW665</f>
        <v>#N/A</v>
      </c>
      <c r="BB660" s="599" t="str">
        <f t="shared" ca="1" si="317"/>
        <v/>
      </c>
      <c r="BC660" s="673" t="str">
        <f ca="1">IF($BB660="","",VLOOKUP(BB660,Invoer!$F$15:$AU$1999,2,FALSE))</f>
        <v/>
      </c>
      <c r="BD660" s="599" t="str">
        <f t="shared" ca="1" si="318"/>
        <v/>
      </c>
      <c r="BE660" s="599" t="str">
        <f ca="1">IF($BB660="","",VLOOKUP(BB660,Invoer!$F$15:$AU$1999,5,FALSE))</f>
        <v/>
      </c>
      <c r="BF660" s="599" t="str">
        <f ca="1">IF($BB660="","",VLOOKUP(BB660,Invoer!$F$15:$AU$1999,6,FALSE))</f>
        <v/>
      </c>
      <c r="BG660" s="599" t="str">
        <f ca="1">IF($BB660="","",VLOOKUP(BB660,Invoer!$F$15:$AU$1999,9,FALSE))</f>
        <v/>
      </c>
      <c r="BH660" s="599" t="str">
        <f ca="1">IF($BB660="","",VLOOKUP(BB660,Invoer!$F$15:$AU$1999,10,FALSE))</f>
        <v/>
      </c>
      <c r="BI660" s="599" t="str">
        <f ca="1">IF($BB660="","",VLOOKUP(BB660,Invoer!$F$15:$BB$1999,14,FALSE))</f>
        <v/>
      </c>
      <c r="BJ660" s="599" t="str">
        <f ca="1">IF($BB660="","",VLOOKUP(BB660,Invoer!$F$15:$AU$1999,11,FALSE))</f>
        <v/>
      </c>
      <c r="BK660" s="662" t="str">
        <f t="shared" ca="1" si="319"/>
        <v/>
      </c>
      <c r="BL660" s="662" t="str">
        <f t="shared" ca="1" si="320"/>
        <v/>
      </c>
      <c r="BM660" s="679" t="str">
        <f t="shared" ca="1" si="321"/>
        <v/>
      </c>
      <c r="BN660" s="662" t="str">
        <f t="shared" ca="1" si="312"/>
        <v/>
      </c>
      <c r="BO660" s="662" t="str">
        <f ca="1">IF($BB660="","",VLOOKUP(BB660,Invoer!$F$15:$AU$1999,15,FALSE))</f>
        <v/>
      </c>
      <c r="BP660" s="662" t="str">
        <f ca="1">IF($BB660="","",VLOOKUP(BB660,Invoer!$F$15:$AU$1999,24,FALSE))</f>
        <v/>
      </c>
      <c r="BQ660" s="662" t="str">
        <f ca="1">IF($BB660="","",VLOOKUP(BB660,Invoer!$F$15:$AU$1999,17,FALSE))</f>
        <v/>
      </c>
      <c r="BS660" s="73" t="e">
        <f t="shared" ca="1" si="323"/>
        <v>#VALUE!</v>
      </c>
      <c r="BT660" s="57" t="str">
        <f t="shared" ca="1" si="324"/>
        <v/>
      </c>
      <c r="FE660"/>
      <c r="FI660"/>
      <c r="FJ660"/>
    </row>
    <row r="661" spans="29:166" ht="12" customHeight="1" x14ac:dyDescent="0.2">
      <c r="AC661" s="435" t="str">
        <f>IF($AC$7&lt;3,Invoer!DR666,IF($AC$7=3,Invoer!BT666,"x"))</f>
        <v>x</v>
      </c>
      <c r="AD661" s="599" t="str">
        <f t="shared" si="315"/>
        <v/>
      </c>
      <c r="AE661" s="673" t="str">
        <f>IF($AD661="","",VLOOKUP(AD661,Invoer!$F$15:$AU$1999,2,FALSE))</f>
        <v/>
      </c>
      <c r="AF661" s="599" t="str">
        <f t="shared" si="316"/>
        <v/>
      </c>
      <c r="AG661" s="599" t="str">
        <f>IF($AD661="","",VLOOKUP(AD661,Invoer!$F$15:$AU$1999,3,FALSE))</f>
        <v/>
      </c>
      <c r="AH661" s="599" t="str">
        <f>IF($AD661="","",IF(AG661&lt;&gt;"Liq","",VLOOKUP(AD661,Invoer!$F$15:$AU$1999,4,FALSE)))</f>
        <v/>
      </c>
      <c r="AI661" s="677" t="str">
        <f>IF($AD661="","",VLOOKUP(AD661,Invoer!$F$15:$AU$1999,5,FALSE))</f>
        <v/>
      </c>
      <c r="AJ661" s="599" t="str">
        <f>IF($AD661="","",VLOOKUP(AD661,Invoer!$F$15:$AU$1999,6,FALSE))</f>
        <v/>
      </c>
      <c r="AK661" s="599" t="str">
        <f>IF($AD661="","",VLOOKUP(AD661,Invoer!$F$15:$AU$1999,9,FALSE))</f>
        <v/>
      </c>
      <c r="AL661" s="599" t="str">
        <f>IF($AD661="","",VLOOKUP(AD661,Invoer!$F$15:$AU$1999,10,FALSE))</f>
        <v/>
      </c>
      <c r="AM661" s="599" t="str">
        <f>IF($AD661="","",VLOOKUP(AD661,Invoer!$F$15:$BB$1999,14,FALSE))</f>
        <v/>
      </c>
      <c r="AN661" s="599" t="str">
        <f>IF($AD661="","",VLOOKUP(AD661,Invoer!$F$15:$AU$1999,11,FALSE))</f>
        <v/>
      </c>
      <c r="AO661" s="662" t="str">
        <f>IF($AD661="","",VLOOKUP(AD661,Invoer!$F$15:$AU$1999,15,FALSE))</f>
        <v/>
      </c>
      <c r="AP661" s="599" t="str">
        <f>IF($AD661="","",VLOOKUP(AD661,Invoer!$F$15:$AU$1999,19,FALSE))</f>
        <v/>
      </c>
      <c r="AQ661" s="662" t="str">
        <f>IF($AD661="","",VLOOKUP(AD661,Invoer!$F$15:$AU$1999,24,FALSE))</f>
        <v/>
      </c>
      <c r="AR661" s="662" t="str">
        <f>IF($AD661="","",VLOOKUP(AD661,Invoer!$F$15:$AU$1999,17,FALSE))</f>
        <v/>
      </c>
      <c r="AS661" s="678" t="str">
        <f t="shared" si="322"/>
        <v/>
      </c>
      <c r="AT661" s="676" t="str">
        <f t="shared" si="313"/>
        <v/>
      </c>
      <c r="AU661" s="77" t="e">
        <f t="shared" si="314"/>
        <v>#VALUE!</v>
      </c>
      <c r="AW661" s="57"/>
      <c r="AX661" s="57"/>
      <c r="BA661" s="83" t="e">
        <f ca="1">Invoer!DW666</f>
        <v>#N/A</v>
      </c>
      <c r="BB661" s="599" t="str">
        <f t="shared" ca="1" si="317"/>
        <v/>
      </c>
      <c r="BC661" s="673" t="str">
        <f ca="1">IF($BB661="","",VLOOKUP(BB661,Invoer!$F$15:$AU$1999,2,FALSE))</f>
        <v/>
      </c>
      <c r="BD661" s="599" t="str">
        <f t="shared" ca="1" si="318"/>
        <v/>
      </c>
      <c r="BE661" s="599" t="str">
        <f ca="1">IF($BB661="","",VLOOKUP(BB661,Invoer!$F$15:$AU$1999,5,FALSE))</f>
        <v/>
      </c>
      <c r="BF661" s="599" t="str">
        <f ca="1">IF($BB661="","",VLOOKUP(BB661,Invoer!$F$15:$AU$1999,6,FALSE))</f>
        <v/>
      </c>
      <c r="BG661" s="599" t="str">
        <f ca="1">IF($BB661="","",VLOOKUP(BB661,Invoer!$F$15:$AU$1999,9,FALSE))</f>
        <v/>
      </c>
      <c r="BH661" s="599" t="str">
        <f ca="1">IF($BB661="","",VLOOKUP(BB661,Invoer!$F$15:$AU$1999,10,FALSE))</f>
        <v/>
      </c>
      <c r="BI661" s="599" t="str">
        <f ca="1">IF($BB661="","",VLOOKUP(BB661,Invoer!$F$15:$BB$1999,14,FALSE))</f>
        <v/>
      </c>
      <c r="BJ661" s="599" t="str">
        <f ca="1">IF($BB661="","",VLOOKUP(BB661,Invoer!$F$15:$AU$1999,11,FALSE))</f>
        <v/>
      </c>
      <c r="BK661" s="662" t="str">
        <f t="shared" ca="1" si="319"/>
        <v/>
      </c>
      <c r="BL661" s="662" t="str">
        <f t="shared" ca="1" si="320"/>
        <v/>
      </c>
      <c r="BM661" s="679" t="str">
        <f t="shared" ca="1" si="321"/>
        <v/>
      </c>
      <c r="BN661" s="662" t="str">
        <f t="shared" ca="1" si="312"/>
        <v/>
      </c>
      <c r="BO661" s="662" t="str">
        <f ca="1">IF($BB661="","",VLOOKUP(BB661,Invoer!$F$15:$AU$1999,15,FALSE))</f>
        <v/>
      </c>
      <c r="BP661" s="662" t="str">
        <f ca="1">IF($BB661="","",VLOOKUP(BB661,Invoer!$F$15:$AU$1999,24,FALSE))</f>
        <v/>
      </c>
      <c r="BQ661" s="662" t="str">
        <f ca="1">IF($BB661="","",VLOOKUP(BB661,Invoer!$F$15:$AU$1999,17,FALSE))</f>
        <v/>
      </c>
      <c r="BS661" s="73" t="e">
        <f t="shared" ca="1" si="323"/>
        <v>#VALUE!</v>
      </c>
      <c r="BT661" s="57" t="str">
        <f t="shared" ca="1" si="324"/>
        <v/>
      </c>
      <c r="FE661"/>
      <c r="FI661"/>
      <c r="FJ661"/>
    </row>
    <row r="662" spans="29:166" ht="12" customHeight="1" x14ac:dyDescent="0.2">
      <c r="AC662" s="435" t="str">
        <f>IF($AC$7&lt;3,Invoer!DR667,IF($AC$7=3,Invoer!BT667,"x"))</f>
        <v>x</v>
      </c>
      <c r="AD662" s="599" t="str">
        <f t="shared" si="315"/>
        <v/>
      </c>
      <c r="AE662" s="673" t="str">
        <f>IF($AD662="","",VLOOKUP(AD662,Invoer!$F$15:$AU$1999,2,FALSE))</f>
        <v/>
      </c>
      <c r="AF662" s="599" t="str">
        <f t="shared" si="316"/>
        <v/>
      </c>
      <c r="AG662" s="599" t="str">
        <f>IF($AD662="","",VLOOKUP(AD662,Invoer!$F$15:$AU$1999,3,FALSE))</f>
        <v/>
      </c>
      <c r="AH662" s="599" t="str">
        <f>IF($AD662="","",IF(AG662&lt;&gt;"Liq","",VLOOKUP(AD662,Invoer!$F$15:$AU$1999,4,FALSE)))</f>
        <v/>
      </c>
      <c r="AI662" s="677" t="str">
        <f>IF($AD662="","",VLOOKUP(AD662,Invoer!$F$15:$AU$1999,5,FALSE))</f>
        <v/>
      </c>
      <c r="AJ662" s="599" t="str">
        <f>IF($AD662="","",VLOOKUP(AD662,Invoer!$F$15:$AU$1999,6,FALSE))</f>
        <v/>
      </c>
      <c r="AK662" s="599" t="str">
        <f>IF($AD662="","",VLOOKUP(AD662,Invoer!$F$15:$AU$1999,9,FALSE))</f>
        <v/>
      </c>
      <c r="AL662" s="599" t="str">
        <f>IF($AD662="","",VLOOKUP(AD662,Invoer!$F$15:$AU$1999,10,FALSE))</f>
        <v/>
      </c>
      <c r="AM662" s="599" t="str">
        <f>IF($AD662="","",VLOOKUP(AD662,Invoer!$F$15:$BB$1999,14,FALSE))</f>
        <v/>
      </c>
      <c r="AN662" s="599" t="str">
        <f>IF($AD662="","",VLOOKUP(AD662,Invoer!$F$15:$AU$1999,11,FALSE))</f>
        <v/>
      </c>
      <c r="AO662" s="662" t="str">
        <f>IF($AD662="","",VLOOKUP(AD662,Invoer!$F$15:$AU$1999,15,FALSE))</f>
        <v/>
      </c>
      <c r="AP662" s="599" t="str">
        <f>IF($AD662="","",VLOOKUP(AD662,Invoer!$F$15:$AU$1999,19,FALSE))</f>
        <v/>
      </c>
      <c r="AQ662" s="662" t="str">
        <f>IF($AD662="","",VLOOKUP(AD662,Invoer!$F$15:$AU$1999,24,FALSE))</f>
        <v/>
      </c>
      <c r="AR662" s="662" t="str">
        <f>IF($AD662="","",VLOOKUP(AD662,Invoer!$F$15:$AU$1999,17,FALSE))</f>
        <v/>
      </c>
      <c r="AS662" s="678" t="str">
        <f t="shared" si="322"/>
        <v/>
      </c>
      <c r="AT662" s="676" t="str">
        <f t="shared" si="313"/>
        <v/>
      </c>
      <c r="AU662" s="77" t="e">
        <f t="shared" si="314"/>
        <v>#VALUE!</v>
      </c>
      <c r="AW662" s="57"/>
      <c r="AX662" s="57"/>
      <c r="BA662" s="83" t="e">
        <f ca="1">Invoer!DW667</f>
        <v>#N/A</v>
      </c>
      <c r="BB662" s="599" t="str">
        <f t="shared" ca="1" si="317"/>
        <v/>
      </c>
      <c r="BC662" s="673" t="str">
        <f ca="1">IF($BB662="","",VLOOKUP(BB662,Invoer!$F$15:$AU$1999,2,FALSE))</f>
        <v/>
      </c>
      <c r="BD662" s="599" t="str">
        <f t="shared" ca="1" si="318"/>
        <v/>
      </c>
      <c r="BE662" s="599" t="str">
        <f ca="1">IF($BB662="","",VLOOKUP(BB662,Invoer!$F$15:$AU$1999,5,FALSE))</f>
        <v/>
      </c>
      <c r="BF662" s="599" t="str">
        <f ca="1">IF($BB662="","",VLOOKUP(BB662,Invoer!$F$15:$AU$1999,6,FALSE))</f>
        <v/>
      </c>
      <c r="BG662" s="599" t="str">
        <f ca="1">IF($BB662="","",VLOOKUP(BB662,Invoer!$F$15:$AU$1999,9,FALSE))</f>
        <v/>
      </c>
      <c r="BH662" s="599" t="str">
        <f ca="1">IF($BB662="","",VLOOKUP(BB662,Invoer!$F$15:$AU$1999,10,FALSE))</f>
        <v/>
      </c>
      <c r="BI662" s="599" t="str">
        <f ca="1">IF($BB662="","",VLOOKUP(BB662,Invoer!$F$15:$BB$1999,14,FALSE))</f>
        <v/>
      </c>
      <c r="BJ662" s="599" t="str">
        <f ca="1">IF($BB662="","",VLOOKUP(BB662,Invoer!$F$15:$AU$1999,11,FALSE))</f>
        <v/>
      </c>
      <c r="BK662" s="662" t="str">
        <f t="shared" ca="1" si="319"/>
        <v/>
      </c>
      <c r="BL662" s="662" t="str">
        <f t="shared" ca="1" si="320"/>
        <v/>
      </c>
      <c r="BM662" s="679" t="str">
        <f t="shared" ca="1" si="321"/>
        <v/>
      </c>
      <c r="BN662" s="662" t="str">
        <f t="shared" ref="BN662:BN725" ca="1" si="325">IF(BE663=BE662,"",BT662)</f>
        <v/>
      </c>
      <c r="BO662" s="662" t="str">
        <f ca="1">IF($BB662="","",VLOOKUP(BB662,Invoer!$F$15:$AU$1999,15,FALSE))</f>
        <v/>
      </c>
      <c r="BP662" s="662" t="str">
        <f ca="1">IF($BB662="","",VLOOKUP(BB662,Invoer!$F$15:$AU$1999,24,FALSE))</f>
        <v/>
      </c>
      <c r="BQ662" s="662" t="str">
        <f ca="1">IF($BB662="","",VLOOKUP(BB662,Invoer!$F$15:$AU$1999,17,FALSE))</f>
        <v/>
      </c>
      <c r="BS662" s="73" t="e">
        <f t="shared" ca="1" si="323"/>
        <v>#VALUE!</v>
      </c>
      <c r="BT662" s="57" t="str">
        <f t="shared" ca="1" si="324"/>
        <v/>
      </c>
      <c r="FE662"/>
      <c r="FI662"/>
      <c r="FJ662"/>
    </row>
    <row r="663" spans="29:166" ht="12" customHeight="1" x14ac:dyDescent="0.2">
      <c r="AC663" s="435" t="str">
        <f>IF($AC$7&lt;3,Invoer!DR668,IF($AC$7=3,Invoer!BT668,"x"))</f>
        <v>x</v>
      </c>
      <c r="AD663" s="599" t="str">
        <f t="shared" si="315"/>
        <v/>
      </c>
      <c r="AE663" s="673" t="str">
        <f>IF($AD663="","",VLOOKUP(AD663,Invoer!$F$15:$AU$1999,2,FALSE))</f>
        <v/>
      </c>
      <c r="AF663" s="599" t="str">
        <f t="shared" si="316"/>
        <v/>
      </c>
      <c r="AG663" s="599" t="str">
        <f>IF($AD663="","",VLOOKUP(AD663,Invoer!$F$15:$AU$1999,3,FALSE))</f>
        <v/>
      </c>
      <c r="AH663" s="599" t="str">
        <f>IF($AD663="","",IF(AG663&lt;&gt;"Liq","",VLOOKUP(AD663,Invoer!$F$15:$AU$1999,4,FALSE)))</f>
        <v/>
      </c>
      <c r="AI663" s="677" t="str">
        <f>IF($AD663="","",VLOOKUP(AD663,Invoer!$F$15:$AU$1999,5,FALSE))</f>
        <v/>
      </c>
      <c r="AJ663" s="599" t="str">
        <f>IF($AD663="","",VLOOKUP(AD663,Invoer!$F$15:$AU$1999,6,FALSE))</f>
        <v/>
      </c>
      <c r="AK663" s="599" t="str">
        <f>IF($AD663="","",VLOOKUP(AD663,Invoer!$F$15:$AU$1999,9,FALSE))</f>
        <v/>
      </c>
      <c r="AL663" s="599" t="str">
        <f>IF($AD663="","",VLOOKUP(AD663,Invoer!$F$15:$AU$1999,10,FALSE))</f>
        <v/>
      </c>
      <c r="AM663" s="599" t="str">
        <f>IF($AD663="","",VLOOKUP(AD663,Invoer!$F$15:$BB$1999,14,FALSE))</f>
        <v/>
      </c>
      <c r="AN663" s="599" t="str">
        <f>IF($AD663="","",VLOOKUP(AD663,Invoer!$F$15:$AU$1999,11,FALSE))</f>
        <v/>
      </c>
      <c r="AO663" s="662" t="str">
        <f>IF($AD663="","",VLOOKUP(AD663,Invoer!$F$15:$AU$1999,15,FALSE))</f>
        <v/>
      </c>
      <c r="AP663" s="599" t="str">
        <f>IF($AD663="","",VLOOKUP(AD663,Invoer!$F$15:$AU$1999,19,FALSE))</f>
        <v/>
      </c>
      <c r="AQ663" s="662" t="str">
        <f>IF($AD663="","",VLOOKUP(AD663,Invoer!$F$15:$AU$1999,24,FALSE))</f>
        <v/>
      </c>
      <c r="AR663" s="662" t="str">
        <f>IF($AD663="","",VLOOKUP(AD663,Invoer!$F$15:$AU$1999,17,FALSE))</f>
        <v/>
      </c>
      <c r="AS663" s="678" t="str">
        <f t="shared" si="322"/>
        <v/>
      </c>
      <c r="AT663" s="676" t="str">
        <f t="shared" si="313"/>
        <v/>
      </c>
      <c r="AU663" s="77" t="e">
        <f t="shared" si="314"/>
        <v>#VALUE!</v>
      </c>
      <c r="AW663" s="57"/>
      <c r="AX663" s="57"/>
      <c r="BA663" s="83" t="e">
        <f ca="1">Invoer!DW668</f>
        <v>#N/A</v>
      </c>
      <c r="BB663" s="599" t="str">
        <f t="shared" ca="1" si="317"/>
        <v/>
      </c>
      <c r="BC663" s="673" t="str">
        <f ca="1">IF($BB663="","",VLOOKUP(BB663,Invoer!$F$15:$AU$1999,2,FALSE))</f>
        <v/>
      </c>
      <c r="BD663" s="599" t="str">
        <f t="shared" ca="1" si="318"/>
        <v/>
      </c>
      <c r="BE663" s="599" t="str">
        <f ca="1">IF($BB663="","",VLOOKUP(BB663,Invoer!$F$15:$AU$1999,5,FALSE))</f>
        <v/>
      </c>
      <c r="BF663" s="599" t="str">
        <f ca="1">IF($BB663="","",VLOOKUP(BB663,Invoer!$F$15:$AU$1999,6,FALSE))</f>
        <v/>
      </c>
      <c r="BG663" s="599" t="str">
        <f ca="1">IF($BB663="","",VLOOKUP(BB663,Invoer!$F$15:$AU$1999,9,FALSE))</f>
        <v/>
      </c>
      <c r="BH663" s="599" t="str">
        <f ca="1">IF($BB663="","",VLOOKUP(BB663,Invoer!$F$15:$AU$1999,10,FALSE))</f>
        <v/>
      </c>
      <c r="BI663" s="599" t="str">
        <f ca="1">IF($BB663="","",VLOOKUP(BB663,Invoer!$F$15:$BB$1999,14,FALSE))</f>
        <v/>
      </c>
      <c r="BJ663" s="599" t="str">
        <f ca="1">IF($BB663="","",VLOOKUP(BB663,Invoer!$F$15:$AU$1999,11,FALSE))</f>
        <v/>
      </c>
      <c r="BK663" s="662" t="str">
        <f t="shared" ca="1" si="319"/>
        <v/>
      </c>
      <c r="BL663" s="662" t="str">
        <f t="shared" ca="1" si="320"/>
        <v/>
      </c>
      <c r="BM663" s="679" t="str">
        <f t="shared" ca="1" si="321"/>
        <v/>
      </c>
      <c r="BN663" s="662" t="str">
        <f t="shared" ca="1" si="325"/>
        <v/>
      </c>
      <c r="BO663" s="662" t="str">
        <f ca="1">IF($BB663="","",VLOOKUP(BB663,Invoer!$F$15:$AU$1999,15,FALSE))</f>
        <v/>
      </c>
      <c r="BP663" s="662" t="str">
        <f ca="1">IF($BB663="","",VLOOKUP(BB663,Invoer!$F$15:$AU$1999,24,FALSE))</f>
        <v/>
      </c>
      <c r="BQ663" s="662" t="str">
        <f ca="1">IF($BB663="","",VLOOKUP(BB663,Invoer!$F$15:$AU$1999,17,FALSE))</f>
        <v/>
      </c>
      <c r="BS663" s="73" t="e">
        <f t="shared" ca="1" si="323"/>
        <v>#VALUE!</v>
      </c>
      <c r="BT663" s="57" t="str">
        <f t="shared" ca="1" si="324"/>
        <v/>
      </c>
      <c r="FE663"/>
      <c r="FI663"/>
      <c r="FJ663"/>
    </row>
    <row r="664" spans="29:166" ht="12" customHeight="1" x14ac:dyDescent="0.2">
      <c r="AC664" s="435" t="str">
        <f>IF($AC$7&lt;3,Invoer!DR669,IF($AC$7=3,Invoer!BT669,"x"))</f>
        <v>x</v>
      </c>
      <c r="AD664" s="599" t="str">
        <f t="shared" si="315"/>
        <v/>
      </c>
      <c r="AE664" s="673" t="str">
        <f>IF($AD664="","",VLOOKUP(AD664,Invoer!$F$15:$AU$1999,2,FALSE))</f>
        <v/>
      </c>
      <c r="AF664" s="599" t="str">
        <f t="shared" si="316"/>
        <v/>
      </c>
      <c r="AG664" s="599" t="str">
        <f>IF($AD664="","",VLOOKUP(AD664,Invoer!$F$15:$AU$1999,3,FALSE))</f>
        <v/>
      </c>
      <c r="AH664" s="599" t="str">
        <f>IF($AD664="","",IF(AG664&lt;&gt;"Liq","",VLOOKUP(AD664,Invoer!$F$15:$AU$1999,4,FALSE)))</f>
        <v/>
      </c>
      <c r="AI664" s="677" t="str">
        <f>IF($AD664="","",VLOOKUP(AD664,Invoer!$F$15:$AU$1999,5,FALSE))</f>
        <v/>
      </c>
      <c r="AJ664" s="599" t="str">
        <f>IF($AD664="","",VLOOKUP(AD664,Invoer!$F$15:$AU$1999,6,FALSE))</f>
        <v/>
      </c>
      <c r="AK664" s="599" t="str">
        <f>IF($AD664="","",VLOOKUP(AD664,Invoer!$F$15:$AU$1999,9,FALSE))</f>
        <v/>
      </c>
      <c r="AL664" s="599" t="str">
        <f>IF($AD664="","",VLOOKUP(AD664,Invoer!$F$15:$AU$1999,10,FALSE))</f>
        <v/>
      </c>
      <c r="AM664" s="599" t="str">
        <f>IF($AD664="","",VLOOKUP(AD664,Invoer!$F$15:$BB$1999,14,FALSE))</f>
        <v/>
      </c>
      <c r="AN664" s="599" t="str">
        <f>IF($AD664="","",VLOOKUP(AD664,Invoer!$F$15:$AU$1999,11,FALSE))</f>
        <v/>
      </c>
      <c r="AO664" s="662" t="str">
        <f>IF($AD664="","",VLOOKUP(AD664,Invoer!$F$15:$AU$1999,15,FALSE))</f>
        <v/>
      </c>
      <c r="AP664" s="599" t="str">
        <f>IF($AD664="","",VLOOKUP(AD664,Invoer!$F$15:$AU$1999,19,FALSE))</f>
        <v/>
      </c>
      <c r="AQ664" s="662" t="str">
        <f>IF($AD664="","",VLOOKUP(AD664,Invoer!$F$15:$AU$1999,24,FALSE))</f>
        <v/>
      </c>
      <c r="AR664" s="662" t="str">
        <f>IF($AD664="","",VLOOKUP(AD664,Invoer!$F$15:$AU$1999,17,FALSE))</f>
        <v/>
      </c>
      <c r="AS664" s="678" t="str">
        <f t="shared" si="322"/>
        <v/>
      </c>
      <c r="AT664" s="676" t="str">
        <f t="shared" si="313"/>
        <v/>
      </c>
      <c r="AU664" s="77" t="e">
        <f t="shared" si="314"/>
        <v>#VALUE!</v>
      </c>
      <c r="AW664" s="57"/>
      <c r="AX664" s="57"/>
      <c r="BA664" s="83" t="e">
        <f ca="1">Invoer!DW669</f>
        <v>#N/A</v>
      </c>
      <c r="BB664" s="599" t="str">
        <f t="shared" ca="1" si="317"/>
        <v/>
      </c>
      <c r="BC664" s="673" t="str">
        <f ca="1">IF($BB664="","",VLOOKUP(BB664,Invoer!$F$15:$AU$1999,2,FALSE))</f>
        <v/>
      </c>
      <c r="BD664" s="599" t="str">
        <f t="shared" ca="1" si="318"/>
        <v/>
      </c>
      <c r="BE664" s="599" t="str">
        <f ca="1">IF($BB664="","",VLOOKUP(BB664,Invoer!$F$15:$AU$1999,5,FALSE))</f>
        <v/>
      </c>
      <c r="BF664" s="599" t="str">
        <f ca="1">IF($BB664="","",VLOOKUP(BB664,Invoer!$F$15:$AU$1999,6,FALSE))</f>
        <v/>
      </c>
      <c r="BG664" s="599" t="str">
        <f ca="1">IF($BB664="","",VLOOKUP(BB664,Invoer!$F$15:$AU$1999,9,FALSE))</f>
        <v/>
      </c>
      <c r="BH664" s="599" t="str">
        <f ca="1">IF($BB664="","",VLOOKUP(BB664,Invoer!$F$15:$AU$1999,10,FALSE))</f>
        <v/>
      </c>
      <c r="BI664" s="599" t="str">
        <f ca="1">IF($BB664="","",VLOOKUP(BB664,Invoer!$F$15:$BB$1999,14,FALSE))</f>
        <v/>
      </c>
      <c r="BJ664" s="599" t="str">
        <f ca="1">IF($BB664="","",VLOOKUP(BB664,Invoer!$F$15:$AU$1999,11,FALSE))</f>
        <v/>
      </c>
      <c r="BK664" s="662" t="str">
        <f t="shared" ca="1" si="319"/>
        <v/>
      </c>
      <c r="BL664" s="662" t="str">
        <f t="shared" ca="1" si="320"/>
        <v/>
      </c>
      <c r="BM664" s="679" t="str">
        <f t="shared" ca="1" si="321"/>
        <v/>
      </c>
      <c r="BN664" s="662" t="str">
        <f t="shared" ca="1" si="325"/>
        <v/>
      </c>
      <c r="BO664" s="662" t="str">
        <f ca="1">IF($BB664="","",VLOOKUP(BB664,Invoer!$F$15:$AU$1999,15,FALSE))</f>
        <v/>
      </c>
      <c r="BP664" s="662" t="str">
        <f ca="1">IF($BB664="","",VLOOKUP(BB664,Invoer!$F$15:$AU$1999,24,FALSE))</f>
        <v/>
      </c>
      <c r="BQ664" s="662" t="str">
        <f ca="1">IF($BB664="","",VLOOKUP(BB664,Invoer!$F$15:$AU$1999,17,FALSE))</f>
        <v/>
      </c>
      <c r="BS664" s="73" t="e">
        <f t="shared" ca="1" si="323"/>
        <v>#VALUE!</v>
      </c>
      <c r="BT664" s="57" t="str">
        <f t="shared" ca="1" si="324"/>
        <v/>
      </c>
      <c r="FE664"/>
      <c r="FI664"/>
      <c r="FJ664"/>
    </row>
    <row r="665" spans="29:166" ht="12" customHeight="1" x14ac:dyDescent="0.2">
      <c r="AC665" s="435" t="str">
        <f>IF($AC$7&lt;3,Invoer!DR670,IF($AC$7=3,Invoer!BT670,"x"))</f>
        <v>x</v>
      </c>
      <c r="AD665" s="599" t="str">
        <f t="shared" si="315"/>
        <v/>
      </c>
      <c r="AE665" s="673" t="str">
        <f>IF($AD665="","",VLOOKUP(AD665,Invoer!$F$15:$AU$1999,2,FALSE))</f>
        <v/>
      </c>
      <c r="AF665" s="599" t="str">
        <f t="shared" si="316"/>
        <v/>
      </c>
      <c r="AG665" s="599" t="str">
        <f>IF($AD665="","",VLOOKUP(AD665,Invoer!$F$15:$AU$1999,3,FALSE))</f>
        <v/>
      </c>
      <c r="AH665" s="599" t="str">
        <f>IF($AD665="","",IF(AG665&lt;&gt;"Liq","",VLOOKUP(AD665,Invoer!$F$15:$AU$1999,4,FALSE)))</f>
        <v/>
      </c>
      <c r="AI665" s="677" t="str">
        <f>IF($AD665="","",VLOOKUP(AD665,Invoer!$F$15:$AU$1999,5,FALSE))</f>
        <v/>
      </c>
      <c r="AJ665" s="599" t="str">
        <f>IF($AD665="","",VLOOKUP(AD665,Invoer!$F$15:$AU$1999,6,FALSE))</f>
        <v/>
      </c>
      <c r="AK665" s="599" t="str">
        <f>IF($AD665="","",VLOOKUP(AD665,Invoer!$F$15:$AU$1999,9,FALSE))</f>
        <v/>
      </c>
      <c r="AL665" s="599" t="str">
        <f>IF($AD665="","",VLOOKUP(AD665,Invoer!$F$15:$AU$1999,10,FALSE))</f>
        <v/>
      </c>
      <c r="AM665" s="599" t="str">
        <f>IF($AD665="","",VLOOKUP(AD665,Invoer!$F$15:$BB$1999,14,FALSE))</f>
        <v/>
      </c>
      <c r="AN665" s="599" t="str">
        <f>IF($AD665="","",VLOOKUP(AD665,Invoer!$F$15:$AU$1999,11,FALSE))</f>
        <v/>
      </c>
      <c r="AO665" s="662" t="str">
        <f>IF($AD665="","",VLOOKUP(AD665,Invoer!$F$15:$AU$1999,15,FALSE))</f>
        <v/>
      </c>
      <c r="AP665" s="599" t="str">
        <f>IF($AD665="","",VLOOKUP(AD665,Invoer!$F$15:$AU$1999,19,FALSE))</f>
        <v/>
      </c>
      <c r="AQ665" s="662" t="str">
        <f>IF($AD665="","",VLOOKUP(AD665,Invoer!$F$15:$AU$1999,24,FALSE))</f>
        <v/>
      </c>
      <c r="AR665" s="662" t="str">
        <f>IF($AD665="","",VLOOKUP(AD665,Invoer!$F$15:$AU$1999,17,FALSE))</f>
        <v/>
      </c>
      <c r="AS665" s="678" t="str">
        <f t="shared" si="322"/>
        <v/>
      </c>
      <c r="AT665" s="676" t="str">
        <f t="shared" si="313"/>
        <v/>
      </c>
      <c r="AU665" s="77" t="e">
        <f t="shared" si="314"/>
        <v>#VALUE!</v>
      </c>
      <c r="AW665" s="57"/>
      <c r="AX665" s="57"/>
      <c r="BA665" s="83" t="e">
        <f ca="1">Invoer!DW670</f>
        <v>#N/A</v>
      </c>
      <c r="BB665" s="599" t="str">
        <f t="shared" ca="1" si="317"/>
        <v/>
      </c>
      <c r="BC665" s="673" t="str">
        <f ca="1">IF($BB665="","",VLOOKUP(BB665,Invoer!$F$15:$AU$1999,2,FALSE))</f>
        <v/>
      </c>
      <c r="BD665" s="599" t="str">
        <f t="shared" ca="1" si="318"/>
        <v/>
      </c>
      <c r="BE665" s="599" t="str">
        <f ca="1">IF($BB665="","",VLOOKUP(BB665,Invoer!$F$15:$AU$1999,5,FALSE))</f>
        <v/>
      </c>
      <c r="BF665" s="599" t="str">
        <f ca="1">IF($BB665="","",VLOOKUP(BB665,Invoer!$F$15:$AU$1999,6,FALSE))</f>
        <v/>
      </c>
      <c r="BG665" s="599" t="str">
        <f ca="1">IF($BB665="","",VLOOKUP(BB665,Invoer!$F$15:$AU$1999,9,FALSE))</f>
        <v/>
      </c>
      <c r="BH665" s="599" t="str">
        <f ca="1">IF($BB665="","",VLOOKUP(BB665,Invoer!$F$15:$AU$1999,10,FALSE))</f>
        <v/>
      </c>
      <c r="BI665" s="599" t="str">
        <f ca="1">IF($BB665="","",VLOOKUP(BB665,Invoer!$F$15:$BB$1999,14,FALSE))</f>
        <v/>
      </c>
      <c r="BJ665" s="599" t="str">
        <f ca="1">IF($BB665="","",VLOOKUP(BB665,Invoer!$F$15:$AU$1999,11,FALSE))</f>
        <v/>
      </c>
      <c r="BK665" s="662" t="str">
        <f t="shared" ca="1" si="319"/>
        <v/>
      </c>
      <c r="BL665" s="662" t="str">
        <f t="shared" ca="1" si="320"/>
        <v/>
      </c>
      <c r="BM665" s="679" t="str">
        <f t="shared" ca="1" si="321"/>
        <v/>
      </c>
      <c r="BN665" s="662" t="str">
        <f t="shared" ca="1" si="325"/>
        <v/>
      </c>
      <c r="BO665" s="662" t="str">
        <f ca="1">IF($BB665="","",VLOOKUP(BB665,Invoer!$F$15:$AU$1999,15,FALSE))</f>
        <v/>
      </c>
      <c r="BP665" s="662" t="str">
        <f ca="1">IF($BB665="","",VLOOKUP(BB665,Invoer!$F$15:$AU$1999,24,FALSE))</f>
        <v/>
      </c>
      <c r="BQ665" s="662" t="str">
        <f ca="1">IF($BB665="","",VLOOKUP(BB665,Invoer!$F$15:$AU$1999,17,FALSE))</f>
        <v/>
      </c>
      <c r="BS665" s="73" t="e">
        <f t="shared" ca="1" si="323"/>
        <v>#VALUE!</v>
      </c>
      <c r="BT665" s="57" t="str">
        <f t="shared" ca="1" si="324"/>
        <v/>
      </c>
      <c r="FE665"/>
      <c r="FI665"/>
      <c r="FJ665"/>
    </row>
    <row r="666" spans="29:166" ht="12" customHeight="1" x14ac:dyDescent="0.2">
      <c r="AC666" s="435" t="str">
        <f>IF($AC$7&lt;3,Invoer!DR671,IF($AC$7=3,Invoer!BT671,"x"))</f>
        <v>x</v>
      </c>
      <c r="AD666" s="599" t="str">
        <f t="shared" si="315"/>
        <v/>
      </c>
      <c r="AE666" s="673" t="str">
        <f>IF($AD666="","",VLOOKUP(AD666,Invoer!$F$15:$AU$1999,2,FALSE))</f>
        <v/>
      </c>
      <c r="AF666" s="599" t="str">
        <f t="shared" si="316"/>
        <v/>
      </c>
      <c r="AG666" s="599" t="str">
        <f>IF($AD666="","",VLOOKUP(AD666,Invoer!$F$15:$AU$1999,3,FALSE))</f>
        <v/>
      </c>
      <c r="AH666" s="599" t="str">
        <f>IF($AD666="","",IF(AG666&lt;&gt;"Liq","",VLOOKUP(AD666,Invoer!$F$15:$AU$1999,4,FALSE)))</f>
        <v/>
      </c>
      <c r="AI666" s="677" t="str">
        <f>IF($AD666="","",VLOOKUP(AD666,Invoer!$F$15:$AU$1999,5,FALSE))</f>
        <v/>
      </c>
      <c r="AJ666" s="599" t="str">
        <f>IF($AD666="","",VLOOKUP(AD666,Invoer!$F$15:$AU$1999,6,FALSE))</f>
        <v/>
      </c>
      <c r="AK666" s="599" t="str">
        <f>IF($AD666="","",VLOOKUP(AD666,Invoer!$F$15:$AU$1999,9,FALSE))</f>
        <v/>
      </c>
      <c r="AL666" s="599" t="str">
        <f>IF($AD666="","",VLOOKUP(AD666,Invoer!$F$15:$AU$1999,10,FALSE))</f>
        <v/>
      </c>
      <c r="AM666" s="599" t="str">
        <f>IF($AD666="","",VLOOKUP(AD666,Invoer!$F$15:$BB$1999,14,FALSE))</f>
        <v/>
      </c>
      <c r="AN666" s="599" t="str">
        <f>IF($AD666="","",VLOOKUP(AD666,Invoer!$F$15:$AU$1999,11,FALSE))</f>
        <v/>
      </c>
      <c r="AO666" s="662" t="str">
        <f>IF($AD666="","",VLOOKUP(AD666,Invoer!$F$15:$AU$1999,15,FALSE))</f>
        <v/>
      </c>
      <c r="AP666" s="599" t="str">
        <f>IF($AD666="","",VLOOKUP(AD666,Invoer!$F$15:$AU$1999,19,FALSE))</f>
        <v/>
      </c>
      <c r="AQ666" s="662" t="str">
        <f>IF($AD666="","",VLOOKUP(AD666,Invoer!$F$15:$AU$1999,24,FALSE))</f>
        <v/>
      </c>
      <c r="AR666" s="662" t="str">
        <f>IF($AD666="","",VLOOKUP(AD666,Invoer!$F$15:$AU$1999,17,FALSE))</f>
        <v/>
      </c>
      <c r="AS666" s="678" t="str">
        <f t="shared" si="322"/>
        <v/>
      </c>
      <c r="AT666" s="676" t="str">
        <f t="shared" si="313"/>
        <v/>
      </c>
      <c r="AU666" s="77" t="e">
        <f t="shared" si="314"/>
        <v>#VALUE!</v>
      </c>
      <c r="AW666" s="57"/>
      <c r="AX666" s="57"/>
      <c r="BA666" s="83" t="e">
        <f ca="1">Invoer!DW671</f>
        <v>#N/A</v>
      </c>
      <c r="BB666" s="599" t="str">
        <f t="shared" ca="1" si="317"/>
        <v/>
      </c>
      <c r="BC666" s="673" t="str">
        <f ca="1">IF($BB666="","",VLOOKUP(BB666,Invoer!$F$15:$AU$1999,2,FALSE))</f>
        <v/>
      </c>
      <c r="BD666" s="599" t="str">
        <f t="shared" ca="1" si="318"/>
        <v/>
      </c>
      <c r="BE666" s="599" t="str">
        <f ca="1">IF($BB666="","",VLOOKUP(BB666,Invoer!$F$15:$AU$1999,5,FALSE))</f>
        <v/>
      </c>
      <c r="BF666" s="599" t="str">
        <f ca="1">IF($BB666="","",VLOOKUP(BB666,Invoer!$F$15:$AU$1999,6,FALSE))</f>
        <v/>
      </c>
      <c r="BG666" s="599" t="str">
        <f ca="1">IF($BB666="","",VLOOKUP(BB666,Invoer!$F$15:$AU$1999,9,FALSE))</f>
        <v/>
      </c>
      <c r="BH666" s="599" t="str">
        <f ca="1">IF($BB666="","",VLOOKUP(BB666,Invoer!$F$15:$AU$1999,10,FALSE))</f>
        <v/>
      </c>
      <c r="BI666" s="599" t="str">
        <f ca="1">IF($BB666="","",VLOOKUP(BB666,Invoer!$F$15:$BB$1999,14,FALSE))</f>
        <v/>
      </c>
      <c r="BJ666" s="599" t="str">
        <f ca="1">IF($BB666="","",VLOOKUP(BB666,Invoer!$F$15:$AU$1999,11,FALSE))</f>
        <v/>
      </c>
      <c r="BK666" s="662" t="str">
        <f t="shared" ca="1" si="319"/>
        <v/>
      </c>
      <c r="BL666" s="662" t="str">
        <f t="shared" ca="1" si="320"/>
        <v/>
      </c>
      <c r="BM666" s="679" t="str">
        <f t="shared" ca="1" si="321"/>
        <v/>
      </c>
      <c r="BN666" s="662" t="str">
        <f t="shared" ca="1" si="325"/>
        <v/>
      </c>
      <c r="BO666" s="662" t="str">
        <f ca="1">IF($BB666="","",VLOOKUP(BB666,Invoer!$F$15:$AU$1999,15,FALSE))</f>
        <v/>
      </c>
      <c r="BP666" s="662" t="str">
        <f ca="1">IF($BB666="","",VLOOKUP(BB666,Invoer!$F$15:$AU$1999,24,FALSE))</f>
        <v/>
      </c>
      <c r="BQ666" s="662" t="str">
        <f ca="1">IF($BB666="","",VLOOKUP(BB666,Invoer!$F$15:$AU$1999,17,FALSE))</f>
        <v/>
      </c>
      <c r="BS666" s="73" t="e">
        <f t="shared" ca="1" si="323"/>
        <v>#VALUE!</v>
      </c>
      <c r="BT666" s="57" t="str">
        <f t="shared" ca="1" si="324"/>
        <v/>
      </c>
      <c r="FE666"/>
      <c r="FI666"/>
      <c r="FJ666"/>
    </row>
    <row r="667" spans="29:166" ht="12" customHeight="1" x14ac:dyDescent="0.2">
      <c r="AC667" s="435" t="str">
        <f>IF($AC$7&lt;3,Invoer!DR672,IF($AC$7=3,Invoer!BT672,"x"))</f>
        <v>x</v>
      </c>
      <c r="AD667" s="599" t="str">
        <f t="shared" si="315"/>
        <v/>
      </c>
      <c r="AE667" s="673" t="str">
        <f>IF($AD667="","",VLOOKUP(AD667,Invoer!$F$15:$AU$1999,2,FALSE))</f>
        <v/>
      </c>
      <c r="AF667" s="599" t="str">
        <f t="shared" si="316"/>
        <v/>
      </c>
      <c r="AG667" s="599" t="str">
        <f>IF($AD667="","",VLOOKUP(AD667,Invoer!$F$15:$AU$1999,3,FALSE))</f>
        <v/>
      </c>
      <c r="AH667" s="599" t="str">
        <f>IF($AD667="","",IF(AG667&lt;&gt;"Liq","",VLOOKUP(AD667,Invoer!$F$15:$AU$1999,4,FALSE)))</f>
        <v/>
      </c>
      <c r="AI667" s="677" t="str">
        <f>IF($AD667="","",VLOOKUP(AD667,Invoer!$F$15:$AU$1999,5,FALSE))</f>
        <v/>
      </c>
      <c r="AJ667" s="599" t="str">
        <f>IF($AD667="","",VLOOKUP(AD667,Invoer!$F$15:$AU$1999,6,FALSE))</f>
        <v/>
      </c>
      <c r="AK667" s="599" t="str">
        <f>IF($AD667="","",VLOOKUP(AD667,Invoer!$F$15:$AU$1999,9,FALSE))</f>
        <v/>
      </c>
      <c r="AL667" s="599" t="str">
        <f>IF($AD667="","",VLOOKUP(AD667,Invoer!$F$15:$AU$1999,10,FALSE))</f>
        <v/>
      </c>
      <c r="AM667" s="599" t="str">
        <f>IF($AD667="","",VLOOKUP(AD667,Invoer!$F$15:$BB$1999,14,FALSE))</f>
        <v/>
      </c>
      <c r="AN667" s="599" t="str">
        <f>IF($AD667="","",VLOOKUP(AD667,Invoer!$F$15:$AU$1999,11,FALSE))</f>
        <v/>
      </c>
      <c r="AO667" s="662" t="str">
        <f>IF($AD667="","",VLOOKUP(AD667,Invoer!$F$15:$AU$1999,15,FALSE))</f>
        <v/>
      </c>
      <c r="AP667" s="599" t="str">
        <f>IF($AD667="","",VLOOKUP(AD667,Invoer!$F$15:$AU$1999,19,FALSE))</f>
        <v/>
      </c>
      <c r="AQ667" s="662" t="str">
        <f>IF($AD667="","",VLOOKUP(AD667,Invoer!$F$15:$AU$1999,24,FALSE))</f>
        <v/>
      </c>
      <c r="AR667" s="662" t="str">
        <f>IF($AD667="","",VLOOKUP(AD667,Invoer!$F$15:$AU$1999,17,FALSE))</f>
        <v/>
      </c>
      <c r="AS667" s="678" t="str">
        <f t="shared" si="322"/>
        <v/>
      </c>
      <c r="AT667" s="676" t="str">
        <f t="shared" si="313"/>
        <v/>
      </c>
      <c r="AU667" s="77" t="e">
        <f t="shared" si="314"/>
        <v>#VALUE!</v>
      </c>
      <c r="AW667" s="57"/>
      <c r="AX667" s="57"/>
      <c r="BA667" s="83" t="e">
        <f ca="1">Invoer!DW672</f>
        <v>#N/A</v>
      </c>
      <c r="BB667" s="599" t="str">
        <f t="shared" ca="1" si="317"/>
        <v/>
      </c>
      <c r="BC667" s="673" t="str">
        <f ca="1">IF($BB667="","",VLOOKUP(BB667,Invoer!$F$15:$AU$1999,2,FALSE))</f>
        <v/>
      </c>
      <c r="BD667" s="599" t="str">
        <f t="shared" ca="1" si="318"/>
        <v/>
      </c>
      <c r="BE667" s="599" t="str">
        <f ca="1">IF($BB667="","",VLOOKUP(BB667,Invoer!$F$15:$AU$1999,5,FALSE))</f>
        <v/>
      </c>
      <c r="BF667" s="599" t="str">
        <f ca="1">IF($BB667="","",VLOOKUP(BB667,Invoer!$F$15:$AU$1999,6,FALSE))</f>
        <v/>
      </c>
      <c r="BG667" s="599" t="str">
        <f ca="1">IF($BB667="","",VLOOKUP(BB667,Invoer!$F$15:$AU$1999,9,FALSE))</f>
        <v/>
      </c>
      <c r="BH667" s="599" t="str">
        <f ca="1">IF($BB667="","",VLOOKUP(BB667,Invoer!$F$15:$AU$1999,10,FALSE))</f>
        <v/>
      </c>
      <c r="BI667" s="599" t="str">
        <f ca="1">IF($BB667="","",VLOOKUP(BB667,Invoer!$F$15:$BB$1999,14,FALSE))</f>
        <v/>
      </c>
      <c r="BJ667" s="599" t="str">
        <f ca="1">IF($BB667="","",VLOOKUP(BB667,Invoer!$F$15:$AU$1999,11,FALSE))</f>
        <v/>
      </c>
      <c r="BK667" s="662" t="str">
        <f t="shared" ca="1" si="319"/>
        <v/>
      </c>
      <c r="BL667" s="662" t="str">
        <f t="shared" ca="1" si="320"/>
        <v/>
      </c>
      <c r="BM667" s="679" t="str">
        <f t="shared" ca="1" si="321"/>
        <v/>
      </c>
      <c r="BN667" s="662" t="str">
        <f t="shared" ca="1" si="325"/>
        <v/>
      </c>
      <c r="BO667" s="662" t="str">
        <f ca="1">IF($BB667="","",VLOOKUP(BB667,Invoer!$F$15:$AU$1999,15,FALSE))</f>
        <v/>
      </c>
      <c r="BP667" s="662" t="str">
        <f ca="1">IF($BB667="","",VLOOKUP(BB667,Invoer!$F$15:$AU$1999,24,FALSE))</f>
        <v/>
      </c>
      <c r="BQ667" s="662" t="str">
        <f ca="1">IF($BB667="","",VLOOKUP(BB667,Invoer!$F$15:$AU$1999,17,FALSE))</f>
        <v/>
      </c>
      <c r="BS667" s="73" t="e">
        <f t="shared" ca="1" si="323"/>
        <v>#VALUE!</v>
      </c>
      <c r="BT667" s="57" t="str">
        <f t="shared" ca="1" si="324"/>
        <v/>
      </c>
      <c r="FE667"/>
      <c r="FI667"/>
      <c r="FJ667"/>
    </row>
    <row r="668" spans="29:166" ht="12" customHeight="1" x14ac:dyDescent="0.2">
      <c r="AC668" s="435" t="str">
        <f>IF($AC$7&lt;3,Invoer!DR673,IF($AC$7=3,Invoer!BT673,"x"))</f>
        <v>x</v>
      </c>
      <c r="AD668" s="599" t="str">
        <f t="shared" si="315"/>
        <v/>
      </c>
      <c r="AE668" s="673" t="str">
        <f>IF($AD668="","",VLOOKUP(AD668,Invoer!$F$15:$AU$1999,2,FALSE))</f>
        <v/>
      </c>
      <c r="AF668" s="599" t="str">
        <f t="shared" si="316"/>
        <v/>
      </c>
      <c r="AG668" s="599" t="str">
        <f>IF($AD668="","",VLOOKUP(AD668,Invoer!$F$15:$AU$1999,3,FALSE))</f>
        <v/>
      </c>
      <c r="AH668" s="599" t="str">
        <f>IF($AD668="","",IF(AG668&lt;&gt;"Liq","",VLOOKUP(AD668,Invoer!$F$15:$AU$1999,4,FALSE)))</f>
        <v/>
      </c>
      <c r="AI668" s="677" t="str">
        <f>IF($AD668="","",VLOOKUP(AD668,Invoer!$F$15:$AU$1999,5,FALSE))</f>
        <v/>
      </c>
      <c r="AJ668" s="599" t="str">
        <f>IF($AD668="","",VLOOKUP(AD668,Invoer!$F$15:$AU$1999,6,FALSE))</f>
        <v/>
      </c>
      <c r="AK668" s="599" t="str">
        <f>IF($AD668="","",VLOOKUP(AD668,Invoer!$F$15:$AU$1999,9,FALSE))</f>
        <v/>
      </c>
      <c r="AL668" s="599" t="str">
        <f>IF($AD668="","",VLOOKUP(AD668,Invoer!$F$15:$AU$1999,10,FALSE))</f>
        <v/>
      </c>
      <c r="AM668" s="599" t="str">
        <f>IF($AD668="","",VLOOKUP(AD668,Invoer!$F$15:$BB$1999,14,FALSE))</f>
        <v/>
      </c>
      <c r="AN668" s="599" t="str">
        <f>IF($AD668="","",VLOOKUP(AD668,Invoer!$F$15:$AU$1999,11,FALSE))</f>
        <v/>
      </c>
      <c r="AO668" s="662" t="str">
        <f>IF($AD668="","",VLOOKUP(AD668,Invoer!$F$15:$AU$1999,15,FALSE))</f>
        <v/>
      </c>
      <c r="AP668" s="599" t="str">
        <f>IF($AD668="","",VLOOKUP(AD668,Invoer!$F$15:$AU$1999,19,FALSE))</f>
        <v/>
      </c>
      <c r="AQ668" s="662" t="str">
        <f>IF($AD668="","",VLOOKUP(AD668,Invoer!$F$15:$AU$1999,24,FALSE))</f>
        <v/>
      </c>
      <c r="AR668" s="662" t="str">
        <f>IF($AD668="","",VLOOKUP(AD668,Invoer!$F$15:$AU$1999,17,FALSE))</f>
        <v/>
      </c>
      <c r="AS668" s="678" t="str">
        <f t="shared" si="322"/>
        <v/>
      </c>
      <c r="AT668" s="676" t="str">
        <f t="shared" si="313"/>
        <v/>
      </c>
      <c r="AU668" s="77" t="e">
        <f t="shared" si="314"/>
        <v>#VALUE!</v>
      </c>
      <c r="AW668" s="57"/>
      <c r="AX668" s="57"/>
      <c r="BA668" s="83" t="e">
        <f ca="1">Invoer!DW673</f>
        <v>#N/A</v>
      </c>
      <c r="BB668" s="599" t="str">
        <f t="shared" ca="1" si="317"/>
        <v/>
      </c>
      <c r="BC668" s="673" t="str">
        <f ca="1">IF($BB668="","",VLOOKUP(BB668,Invoer!$F$15:$AU$1999,2,FALSE))</f>
        <v/>
      </c>
      <c r="BD668" s="599" t="str">
        <f t="shared" ca="1" si="318"/>
        <v/>
      </c>
      <c r="BE668" s="599" t="str">
        <f ca="1">IF($BB668="","",VLOOKUP(BB668,Invoer!$F$15:$AU$1999,5,FALSE))</f>
        <v/>
      </c>
      <c r="BF668" s="599" t="str">
        <f ca="1">IF($BB668="","",VLOOKUP(BB668,Invoer!$F$15:$AU$1999,6,FALSE))</f>
        <v/>
      </c>
      <c r="BG668" s="599" t="str">
        <f ca="1">IF($BB668="","",VLOOKUP(BB668,Invoer!$F$15:$AU$1999,9,FALSE))</f>
        <v/>
      </c>
      <c r="BH668" s="599" t="str">
        <f ca="1">IF($BB668="","",VLOOKUP(BB668,Invoer!$F$15:$AU$1999,10,FALSE))</f>
        <v/>
      </c>
      <c r="BI668" s="599" t="str">
        <f ca="1">IF($BB668="","",VLOOKUP(BB668,Invoer!$F$15:$BB$1999,14,FALSE))</f>
        <v/>
      </c>
      <c r="BJ668" s="599" t="str">
        <f ca="1">IF($BB668="","",VLOOKUP(BB668,Invoer!$F$15:$AU$1999,11,FALSE))</f>
        <v/>
      </c>
      <c r="BK668" s="662" t="str">
        <f t="shared" ca="1" si="319"/>
        <v/>
      </c>
      <c r="BL668" s="662" t="str">
        <f t="shared" ca="1" si="320"/>
        <v/>
      </c>
      <c r="BM668" s="679" t="str">
        <f t="shared" ca="1" si="321"/>
        <v/>
      </c>
      <c r="BN668" s="662" t="str">
        <f t="shared" ca="1" si="325"/>
        <v/>
      </c>
      <c r="BO668" s="662" t="str">
        <f ca="1">IF($BB668="","",VLOOKUP(BB668,Invoer!$F$15:$AU$1999,15,FALSE))</f>
        <v/>
      </c>
      <c r="BP668" s="662" t="str">
        <f ca="1">IF($BB668="","",VLOOKUP(BB668,Invoer!$F$15:$AU$1999,24,FALSE))</f>
        <v/>
      </c>
      <c r="BQ668" s="662" t="str">
        <f ca="1">IF($BB668="","",VLOOKUP(BB668,Invoer!$F$15:$AU$1999,17,FALSE))</f>
        <v/>
      </c>
      <c r="BS668" s="73" t="e">
        <f t="shared" ca="1" si="323"/>
        <v>#VALUE!</v>
      </c>
      <c r="BT668" s="57" t="str">
        <f t="shared" ca="1" si="324"/>
        <v/>
      </c>
      <c r="FE668"/>
      <c r="FI668"/>
      <c r="FJ668"/>
    </row>
    <row r="669" spans="29:166" ht="12" customHeight="1" x14ac:dyDescent="0.2">
      <c r="AC669" s="435" t="str">
        <f>IF($AC$7&lt;3,Invoer!DR674,IF($AC$7=3,Invoer!BT674,"x"))</f>
        <v>x</v>
      </c>
      <c r="AD669" s="599" t="str">
        <f t="shared" si="315"/>
        <v/>
      </c>
      <c r="AE669" s="673" t="str">
        <f>IF($AD669="","",VLOOKUP(AD669,Invoer!$F$15:$AU$1999,2,FALSE))</f>
        <v/>
      </c>
      <c r="AF669" s="599" t="str">
        <f t="shared" si="316"/>
        <v/>
      </c>
      <c r="AG669" s="599" t="str">
        <f>IF($AD669="","",VLOOKUP(AD669,Invoer!$F$15:$AU$1999,3,FALSE))</f>
        <v/>
      </c>
      <c r="AH669" s="599" t="str">
        <f>IF($AD669="","",IF(AG669&lt;&gt;"Liq","",VLOOKUP(AD669,Invoer!$F$15:$AU$1999,4,FALSE)))</f>
        <v/>
      </c>
      <c r="AI669" s="677" t="str">
        <f>IF($AD669="","",VLOOKUP(AD669,Invoer!$F$15:$AU$1999,5,FALSE))</f>
        <v/>
      </c>
      <c r="AJ669" s="599" t="str">
        <f>IF($AD669="","",VLOOKUP(AD669,Invoer!$F$15:$AU$1999,6,FALSE))</f>
        <v/>
      </c>
      <c r="AK669" s="599" t="str">
        <f>IF($AD669="","",VLOOKUP(AD669,Invoer!$F$15:$AU$1999,9,FALSE))</f>
        <v/>
      </c>
      <c r="AL669" s="599" t="str">
        <f>IF($AD669="","",VLOOKUP(AD669,Invoer!$F$15:$AU$1999,10,FALSE))</f>
        <v/>
      </c>
      <c r="AM669" s="599" t="str">
        <f>IF($AD669="","",VLOOKUP(AD669,Invoer!$F$15:$BB$1999,14,FALSE))</f>
        <v/>
      </c>
      <c r="AN669" s="599" t="str">
        <f>IF($AD669="","",VLOOKUP(AD669,Invoer!$F$15:$AU$1999,11,FALSE))</f>
        <v/>
      </c>
      <c r="AO669" s="662" t="str">
        <f>IF($AD669="","",VLOOKUP(AD669,Invoer!$F$15:$AU$1999,15,FALSE))</f>
        <v/>
      </c>
      <c r="AP669" s="599" t="str">
        <f>IF($AD669="","",VLOOKUP(AD669,Invoer!$F$15:$AU$1999,19,FALSE))</f>
        <v/>
      </c>
      <c r="AQ669" s="662" t="str">
        <f>IF($AD669="","",VLOOKUP(AD669,Invoer!$F$15:$AU$1999,24,FALSE))</f>
        <v/>
      </c>
      <c r="AR669" s="662" t="str">
        <f>IF($AD669="","",VLOOKUP(AD669,Invoer!$F$15:$AU$1999,17,FALSE))</f>
        <v/>
      </c>
      <c r="AS669" s="678" t="str">
        <f t="shared" si="322"/>
        <v/>
      </c>
      <c r="AT669" s="676" t="str">
        <f t="shared" si="313"/>
        <v/>
      </c>
      <c r="AU669" s="77" t="e">
        <f t="shared" si="314"/>
        <v>#VALUE!</v>
      </c>
      <c r="AW669" s="57"/>
      <c r="AX669" s="57"/>
      <c r="BA669" s="83" t="e">
        <f ca="1">Invoer!DW674</f>
        <v>#N/A</v>
      </c>
      <c r="BB669" s="599" t="str">
        <f t="shared" ca="1" si="317"/>
        <v/>
      </c>
      <c r="BC669" s="673" t="str">
        <f ca="1">IF($BB669="","",VLOOKUP(BB669,Invoer!$F$15:$AU$1999,2,FALSE))</f>
        <v/>
      </c>
      <c r="BD669" s="599" t="str">
        <f t="shared" ca="1" si="318"/>
        <v/>
      </c>
      <c r="BE669" s="599" t="str">
        <f ca="1">IF($BB669="","",VLOOKUP(BB669,Invoer!$F$15:$AU$1999,5,FALSE))</f>
        <v/>
      </c>
      <c r="BF669" s="599" t="str">
        <f ca="1">IF($BB669="","",VLOOKUP(BB669,Invoer!$F$15:$AU$1999,6,FALSE))</f>
        <v/>
      </c>
      <c r="BG669" s="599" t="str">
        <f ca="1">IF($BB669="","",VLOOKUP(BB669,Invoer!$F$15:$AU$1999,9,FALSE))</f>
        <v/>
      </c>
      <c r="BH669" s="599" t="str">
        <f ca="1">IF($BB669="","",VLOOKUP(BB669,Invoer!$F$15:$AU$1999,10,FALSE))</f>
        <v/>
      </c>
      <c r="BI669" s="599" t="str">
        <f ca="1">IF($BB669="","",VLOOKUP(BB669,Invoer!$F$15:$BB$1999,14,FALSE))</f>
        <v/>
      </c>
      <c r="BJ669" s="599" t="str">
        <f ca="1">IF($BB669="","",VLOOKUP(BB669,Invoer!$F$15:$AU$1999,11,FALSE))</f>
        <v/>
      </c>
      <c r="BK669" s="662" t="str">
        <f t="shared" ca="1" si="319"/>
        <v/>
      </c>
      <c r="BL669" s="662" t="str">
        <f t="shared" ca="1" si="320"/>
        <v/>
      </c>
      <c r="BM669" s="679" t="str">
        <f t="shared" ca="1" si="321"/>
        <v/>
      </c>
      <c r="BN669" s="662" t="str">
        <f t="shared" ca="1" si="325"/>
        <v/>
      </c>
      <c r="BO669" s="662" t="str">
        <f ca="1">IF($BB669="","",VLOOKUP(BB669,Invoer!$F$15:$AU$1999,15,FALSE))</f>
        <v/>
      </c>
      <c r="BP669" s="662" t="str">
        <f ca="1">IF($BB669="","",VLOOKUP(BB669,Invoer!$F$15:$AU$1999,24,FALSE))</f>
        <v/>
      </c>
      <c r="BQ669" s="662" t="str">
        <f ca="1">IF($BB669="","",VLOOKUP(BB669,Invoer!$F$15:$AU$1999,17,FALSE))</f>
        <v/>
      </c>
      <c r="BS669" s="73" t="e">
        <f t="shared" ca="1" si="323"/>
        <v>#VALUE!</v>
      </c>
      <c r="BT669" s="57" t="str">
        <f t="shared" ca="1" si="324"/>
        <v/>
      </c>
      <c r="FE669"/>
      <c r="FI669"/>
      <c r="FJ669"/>
    </row>
    <row r="670" spans="29:166" ht="12" customHeight="1" x14ac:dyDescent="0.2">
      <c r="AC670" s="435" t="str">
        <f>IF($AC$7&lt;3,Invoer!DR675,IF($AC$7=3,Invoer!BT675,"x"))</f>
        <v>x</v>
      </c>
      <c r="AD670" s="599" t="str">
        <f t="shared" si="315"/>
        <v/>
      </c>
      <c r="AE670" s="673" t="str">
        <f>IF($AD670="","",VLOOKUP(AD670,Invoer!$F$15:$AU$1999,2,FALSE))</f>
        <v/>
      </c>
      <c r="AF670" s="599" t="str">
        <f t="shared" si="316"/>
        <v/>
      </c>
      <c r="AG670" s="599" t="str">
        <f>IF($AD670="","",VLOOKUP(AD670,Invoer!$F$15:$AU$1999,3,FALSE))</f>
        <v/>
      </c>
      <c r="AH670" s="599" t="str">
        <f>IF($AD670="","",IF(AG670&lt;&gt;"Liq","",VLOOKUP(AD670,Invoer!$F$15:$AU$1999,4,FALSE)))</f>
        <v/>
      </c>
      <c r="AI670" s="677" t="str">
        <f>IF($AD670="","",VLOOKUP(AD670,Invoer!$F$15:$AU$1999,5,FALSE))</f>
        <v/>
      </c>
      <c r="AJ670" s="599" t="str">
        <f>IF($AD670="","",VLOOKUP(AD670,Invoer!$F$15:$AU$1999,6,FALSE))</f>
        <v/>
      </c>
      <c r="AK670" s="599" t="str">
        <f>IF($AD670="","",VLOOKUP(AD670,Invoer!$F$15:$AU$1999,9,FALSE))</f>
        <v/>
      </c>
      <c r="AL670" s="599" t="str">
        <f>IF($AD670="","",VLOOKUP(AD670,Invoer!$F$15:$AU$1999,10,FALSE))</f>
        <v/>
      </c>
      <c r="AM670" s="599" t="str">
        <f>IF($AD670="","",VLOOKUP(AD670,Invoer!$F$15:$BB$1999,14,FALSE))</f>
        <v/>
      </c>
      <c r="AN670" s="599" t="str">
        <f>IF($AD670="","",VLOOKUP(AD670,Invoer!$F$15:$AU$1999,11,FALSE))</f>
        <v/>
      </c>
      <c r="AO670" s="662" t="str">
        <f>IF($AD670="","",VLOOKUP(AD670,Invoer!$F$15:$AU$1999,15,FALSE))</f>
        <v/>
      </c>
      <c r="AP670" s="599" t="str">
        <f>IF($AD670="","",VLOOKUP(AD670,Invoer!$F$15:$AU$1999,19,FALSE))</f>
        <v/>
      </c>
      <c r="AQ670" s="662" t="str">
        <f>IF($AD670="","",VLOOKUP(AD670,Invoer!$F$15:$AU$1999,24,FALSE))</f>
        <v/>
      </c>
      <c r="AR670" s="662" t="str">
        <f>IF($AD670="","",VLOOKUP(AD670,Invoer!$F$15:$AU$1999,17,FALSE))</f>
        <v/>
      </c>
      <c r="AS670" s="678" t="str">
        <f t="shared" si="322"/>
        <v/>
      </c>
      <c r="AT670" s="676" t="str">
        <f t="shared" si="313"/>
        <v/>
      </c>
      <c r="AU670" s="77" t="e">
        <f t="shared" si="314"/>
        <v>#VALUE!</v>
      </c>
      <c r="AW670" s="57"/>
      <c r="AX670" s="57"/>
      <c r="BA670" s="83" t="e">
        <f ca="1">Invoer!DW675</f>
        <v>#N/A</v>
      </c>
      <c r="BB670" s="599" t="str">
        <f t="shared" ca="1" si="317"/>
        <v/>
      </c>
      <c r="BC670" s="673" t="str">
        <f ca="1">IF($BB670="","",VLOOKUP(BB670,Invoer!$F$15:$AU$1999,2,FALSE))</f>
        <v/>
      </c>
      <c r="BD670" s="599" t="str">
        <f t="shared" ca="1" si="318"/>
        <v/>
      </c>
      <c r="BE670" s="599" t="str">
        <f ca="1">IF($BB670="","",VLOOKUP(BB670,Invoer!$F$15:$AU$1999,5,FALSE))</f>
        <v/>
      </c>
      <c r="BF670" s="599" t="str">
        <f ca="1">IF($BB670="","",VLOOKUP(BB670,Invoer!$F$15:$AU$1999,6,FALSE))</f>
        <v/>
      </c>
      <c r="BG670" s="599" t="str">
        <f ca="1">IF($BB670="","",VLOOKUP(BB670,Invoer!$F$15:$AU$1999,9,FALSE))</f>
        <v/>
      </c>
      <c r="BH670" s="599" t="str">
        <f ca="1">IF($BB670="","",VLOOKUP(BB670,Invoer!$F$15:$AU$1999,10,FALSE))</f>
        <v/>
      </c>
      <c r="BI670" s="599" t="str">
        <f ca="1">IF($BB670="","",VLOOKUP(BB670,Invoer!$F$15:$BB$1999,14,FALSE))</f>
        <v/>
      </c>
      <c r="BJ670" s="599" t="str">
        <f ca="1">IF($BB670="","",VLOOKUP(BB670,Invoer!$F$15:$AU$1999,11,FALSE))</f>
        <v/>
      </c>
      <c r="BK670" s="662" t="str">
        <f t="shared" ca="1" si="319"/>
        <v/>
      </c>
      <c r="BL670" s="662" t="str">
        <f t="shared" ca="1" si="320"/>
        <v/>
      </c>
      <c r="BM670" s="679" t="str">
        <f t="shared" ca="1" si="321"/>
        <v/>
      </c>
      <c r="BN670" s="662" t="str">
        <f t="shared" ca="1" si="325"/>
        <v/>
      </c>
      <c r="BO670" s="662" t="str">
        <f ca="1">IF($BB670="","",VLOOKUP(BB670,Invoer!$F$15:$AU$1999,15,FALSE))</f>
        <v/>
      </c>
      <c r="BP670" s="662" t="str">
        <f ca="1">IF($BB670="","",VLOOKUP(BB670,Invoer!$F$15:$AU$1999,24,FALSE))</f>
        <v/>
      </c>
      <c r="BQ670" s="662" t="str">
        <f ca="1">IF($BB670="","",VLOOKUP(BB670,Invoer!$F$15:$AU$1999,17,FALSE))</f>
        <v/>
      </c>
      <c r="BS670" s="73" t="e">
        <f t="shared" ca="1" si="323"/>
        <v>#VALUE!</v>
      </c>
      <c r="BT670" s="57" t="str">
        <f t="shared" ca="1" si="324"/>
        <v/>
      </c>
      <c r="FE670"/>
      <c r="FI670"/>
      <c r="FJ670"/>
    </row>
    <row r="671" spans="29:166" ht="12" customHeight="1" x14ac:dyDescent="0.2">
      <c r="AC671" s="435" t="str">
        <f>IF($AC$7&lt;3,Invoer!DR676,IF($AC$7=3,Invoer!BT676,"x"))</f>
        <v>x</v>
      </c>
      <c r="AD671" s="599" t="str">
        <f t="shared" si="315"/>
        <v/>
      </c>
      <c r="AE671" s="673" t="str">
        <f>IF($AD671="","",VLOOKUP(AD671,Invoer!$F$15:$AU$1999,2,FALSE))</f>
        <v/>
      </c>
      <c r="AF671" s="599" t="str">
        <f t="shared" si="316"/>
        <v/>
      </c>
      <c r="AG671" s="599" t="str">
        <f>IF($AD671="","",VLOOKUP(AD671,Invoer!$F$15:$AU$1999,3,FALSE))</f>
        <v/>
      </c>
      <c r="AH671" s="599" t="str">
        <f>IF($AD671="","",IF(AG671&lt;&gt;"Liq","",VLOOKUP(AD671,Invoer!$F$15:$AU$1999,4,FALSE)))</f>
        <v/>
      </c>
      <c r="AI671" s="677" t="str">
        <f>IF($AD671="","",VLOOKUP(AD671,Invoer!$F$15:$AU$1999,5,FALSE))</f>
        <v/>
      </c>
      <c r="AJ671" s="599" t="str">
        <f>IF($AD671="","",VLOOKUP(AD671,Invoer!$F$15:$AU$1999,6,FALSE))</f>
        <v/>
      </c>
      <c r="AK671" s="599" t="str">
        <f>IF($AD671="","",VLOOKUP(AD671,Invoer!$F$15:$AU$1999,9,FALSE))</f>
        <v/>
      </c>
      <c r="AL671" s="599" t="str">
        <f>IF($AD671="","",VLOOKUP(AD671,Invoer!$F$15:$AU$1999,10,FALSE))</f>
        <v/>
      </c>
      <c r="AM671" s="599" t="str">
        <f>IF($AD671="","",VLOOKUP(AD671,Invoer!$F$15:$BB$1999,14,FALSE))</f>
        <v/>
      </c>
      <c r="AN671" s="599" t="str">
        <f>IF($AD671="","",VLOOKUP(AD671,Invoer!$F$15:$AU$1999,11,FALSE))</f>
        <v/>
      </c>
      <c r="AO671" s="662" t="str">
        <f>IF($AD671="","",VLOOKUP(AD671,Invoer!$F$15:$AU$1999,15,FALSE))</f>
        <v/>
      </c>
      <c r="AP671" s="599" t="str">
        <f>IF($AD671="","",VLOOKUP(AD671,Invoer!$F$15:$AU$1999,19,FALSE))</f>
        <v/>
      </c>
      <c r="AQ671" s="662" t="str">
        <f>IF($AD671="","",VLOOKUP(AD671,Invoer!$F$15:$AU$1999,24,FALSE))</f>
        <v/>
      </c>
      <c r="AR671" s="662" t="str">
        <f>IF($AD671="","",VLOOKUP(AD671,Invoer!$F$15:$AU$1999,17,FALSE))</f>
        <v/>
      </c>
      <c r="AS671" s="678" t="str">
        <f t="shared" si="322"/>
        <v/>
      </c>
      <c r="AT671" s="676" t="str">
        <f t="shared" si="313"/>
        <v/>
      </c>
      <c r="AU671" s="77" t="e">
        <f t="shared" si="314"/>
        <v>#VALUE!</v>
      </c>
      <c r="AW671" s="57"/>
      <c r="AX671" s="57"/>
      <c r="BA671" s="83" t="e">
        <f ca="1">Invoer!DW676</f>
        <v>#N/A</v>
      </c>
      <c r="BB671" s="599" t="str">
        <f t="shared" ca="1" si="317"/>
        <v/>
      </c>
      <c r="BC671" s="673" t="str">
        <f ca="1">IF($BB671="","",VLOOKUP(BB671,Invoer!$F$15:$AU$1999,2,FALSE))</f>
        <v/>
      </c>
      <c r="BD671" s="599" t="str">
        <f t="shared" ca="1" si="318"/>
        <v/>
      </c>
      <c r="BE671" s="599" t="str">
        <f ca="1">IF($BB671="","",VLOOKUP(BB671,Invoer!$F$15:$AU$1999,5,FALSE))</f>
        <v/>
      </c>
      <c r="BF671" s="599" t="str">
        <f ca="1">IF($BB671="","",VLOOKUP(BB671,Invoer!$F$15:$AU$1999,6,FALSE))</f>
        <v/>
      </c>
      <c r="BG671" s="599" t="str">
        <f ca="1">IF($BB671="","",VLOOKUP(BB671,Invoer!$F$15:$AU$1999,9,FALSE))</f>
        <v/>
      </c>
      <c r="BH671" s="599" t="str">
        <f ca="1">IF($BB671="","",VLOOKUP(BB671,Invoer!$F$15:$AU$1999,10,FALSE))</f>
        <v/>
      </c>
      <c r="BI671" s="599" t="str">
        <f ca="1">IF($BB671="","",VLOOKUP(BB671,Invoer!$F$15:$BB$1999,14,FALSE))</f>
        <v/>
      </c>
      <c r="BJ671" s="599" t="str">
        <f ca="1">IF($BB671="","",VLOOKUP(BB671,Invoer!$F$15:$AU$1999,11,FALSE))</f>
        <v/>
      </c>
      <c r="BK671" s="662" t="str">
        <f t="shared" ca="1" si="319"/>
        <v/>
      </c>
      <c r="BL671" s="662" t="str">
        <f t="shared" ca="1" si="320"/>
        <v/>
      </c>
      <c r="BM671" s="679" t="str">
        <f t="shared" ca="1" si="321"/>
        <v/>
      </c>
      <c r="BN671" s="662" t="str">
        <f t="shared" ca="1" si="325"/>
        <v/>
      </c>
      <c r="BO671" s="662" t="str">
        <f ca="1">IF($BB671="","",VLOOKUP(BB671,Invoer!$F$15:$AU$1999,15,FALSE))</f>
        <v/>
      </c>
      <c r="BP671" s="662" t="str">
        <f ca="1">IF($BB671="","",VLOOKUP(BB671,Invoer!$F$15:$AU$1999,24,FALSE))</f>
        <v/>
      </c>
      <c r="BQ671" s="662" t="str">
        <f ca="1">IF($BB671="","",VLOOKUP(BB671,Invoer!$F$15:$AU$1999,17,FALSE))</f>
        <v/>
      </c>
      <c r="BS671" s="73" t="e">
        <f t="shared" ca="1" si="323"/>
        <v>#VALUE!</v>
      </c>
      <c r="BT671" s="57" t="str">
        <f t="shared" ca="1" si="324"/>
        <v/>
      </c>
      <c r="FE671"/>
      <c r="FI671"/>
      <c r="FJ671"/>
    </row>
    <row r="672" spans="29:166" ht="12" customHeight="1" x14ac:dyDescent="0.2">
      <c r="AC672" s="435" t="str">
        <f>IF($AC$7&lt;3,Invoer!DR677,IF($AC$7=3,Invoer!BT677,"x"))</f>
        <v>x</v>
      </c>
      <c r="AD672" s="599" t="str">
        <f t="shared" si="315"/>
        <v/>
      </c>
      <c r="AE672" s="673" t="str">
        <f>IF($AD672="","",VLOOKUP(AD672,Invoer!$F$15:$AU$1999,2,FALSE))</f>
        <v/>
      </c>
      <c r="AF672" s="599" t="str">
        <f t="shared" si="316"/>
        <v/>
      </c>
      <c r="AG672" s="599" t="str">
        <f>IF($AD672="","",VLOOKUP(AD672,Invoer!$F$15:$AU$1999,3,FALSE))</f>
        <v/>
      </c>
      <c r="AH672" s="599" t="str">
        <f>IF($AD672="","",IF(AG672&lt;&gt;"Liq","",VLOOKUP(AD672,Invoer!$F$15:$AU$1999,4,FALSE)))</f>
        <v/>
      </c>
      <c r="AI672" s="677" t="str">
        <f>IF($AD672="","",VLOOKUP(AD672,Invoer!$F$15:$AU$1999,5,FALSE))</f>
        <v/>
      </c>
      <c r="AJ672" s="599" t="str">
        <f>IF($AD672="","",VLOOKUP(AD672,Invoer!$F$15:$AU$1999,6,FALSE))</f>
        <v/>
      </c>
      <c r="AK672" s="599" t="str">
        <f>IF($AD672="","",VLOOKUP(AD672,Invoer!$F$15:$AU$1999,9,FALSE))</f>
        <v/>
      </c>
      <c r="AL672" s="599" t="str">
        <f>IF($AD672="","",VLOOKUP(AD672,Invoer!$F$15:$AU$1999,10,FALSE))</f>
        <v/>
      </c>
      <c r="AM672" s="599" t="str">
        <f>IF($AD672="","",VLOOKUP(AD672,Invoer!$F$15:$BB$1999,14,FALSE))</f>
        <v/>
      </c>
      <c r="AN672" s="599" t="str">
        <f>IF($AD672="","",VLOOKUP(AD672,Invoer!$F$15:$AU$1999,11,FALSE))</f>
        <v/>
      </c>
      <c r="AO672" s="662" t="str">
        <f>IF($AD672="","",VLOOKUP(AD672,Invoer!$F$15:$AU$1999,15,FALSE))</f>
        <v/>
      </c>
      <c r="AP672" s="599" t="str">
        <f>IF($AD672="","",VLOOKUP(AD672,Invoer!$F$15:$AU$1999,19,FALSE))</f>
        <v/>
      </c>
      <c r="AQ672" s="662" t="str">
        <f>IF($AD672="","",VLOOKUP(AD672,Invoer!$F$15:$AU$1999,24,FALSE))</f>
        <v/>
      </c>
      <c r="AR672" s="662" t="str">
        <f>IF($AD672="","",VLOOKUP(AD672,Invoer!$F$15:$AU$1999,17,FALSE))</f>
        <v/>
      </c>
      <c r="AS672" s="678" t="str">
        <f t="shared" si="322"/>
        <v/>
      </c>
      <c r="AT672" s="676" t="str">
        <f t="shared" si="313"/>
        <v/>
      </c>
      <c r="AU672" s="77" t="e">
        <f t="shared" si="314"/>
        <v>#VALUE!</v>
      </c>
      <c r="AW672" s="57"/>
      <c r="AX672" s="57"/>
      <c r="BA672" s="83" t="e">
        <f ca="1">Invoer!DW677</f>
        <v>#N/A</v>
      </c>
      <c r="BB672" s="599" t="str">
        <f t="shared" ca="1" si="317"/>
        <v/>
      </c>
      <c r="BC672" s="673" t="str">
        <f ca="1">IF($BB672="","",VLOOKUP(BB672,Invoer!$F$15:$AU$1999,2,FALSE))</f>
        <v/>
      </c>
      <c r="BD672" s="599" t="str">
        <f t="shared" ca="1" si="318"/>
        <v/>
      </c>
      <c r="BE672" s="599" t="str">
        <f ca="1">IF($BB672="","",VLOOKUP(BB672,Invoer!$F$15:$AU$1999,5,FALSE))</f>
        <v/>
      </c>
      <c r="BF672" s="599" t="str">
        <f ca="1">IF($BB672="","",VLOOKUP(BB672,Invoer!$F$15:$AU$1999,6,FALSE))</f>
        <v/>
      </c>
      <c r="BG672" s="599" t="str">
        <f ca="1">IF($BB672="","",VLOOKUP(BB672,Invoer!$F$15:$AU$1999,9,FALSE))</f>
        <v/>
      </c>
      <c r="BH672" s="599" t="str">
        <f ca="1">IF($BB672="","",VLOOKUP(BB672,Invoer!$F$15:$AU$1999,10,FALSE))</f>
        <v/>
      </c>
      <c r="BI672" s="599" t="str">
        <f ca="1">IF($BB672="","",VLOOKUP(BB672,Invoer!$F$15:$BB$1999,14,FALSE))</f>
        <v/>
      </c>
      <c r="BJ672" s="599" t="str">
        <f ca="1">IF($BB672="","",VLOOKUP(BB672,Invoer!$F$15:$AU$1999,11,FALSE))</f>
        <v/>
      </c>
      <c r="BK672" s="662" t="str">
        <f t="shared" ca="1" si="319"/>
        <v/>
      </c>
      <c r="BL672" s="662" t="str">
        <f t="shared" ca="1" si="320"/>
        <v/>
      </c>
      <c r="BM672" s="679" t="str">
        <f t="shared" ca="1" si="321"/>
        <v/>
      </c>
      <c r="BN672" s="662" t="str">
        <f t="shared" ca="1" si="325"/>
        <v/>
      </c>
      <c r="BO672" s="662" t="str">
        <f ca="1">IF($BB672="","",VLOOKUP(BB672,Invoer!$F$15:$AU$1999,15,FALSE))</f>
        <v/>
      </c>
      <c r="BP672" s="662" t="str">
        <f ca="1">IF($BB672="","",VLOOKUP(BB672,Invoer!$F$15:$AU$1999,24,FALSE))</f>
        <v/>
      </c>
      <c r="BQ672" s="662" t="str">
        <f ca="1">IF($BB672="","",VLOOKUP(BB672,Invoer!$F$15:$AU$1999,17,FALSE))</f>
        <v/>
      </c>
      <c r="BS672" s="73" t="e">
        <f t="shared" ca="1" si="323"/>
        <v>#VALUE!</v>
      </c>
      <c r="BT672" s="57" t="str">
        <f t="shared" ca="1" si="324"/>
        <v/>
      </c>
      <c r="FE672"/>
      <c r="FI672"/>
      <c r="FJ672"/>
    </row>
    <row r="673" spans="29:166" ht="12" customHeight="1" x14ac:dyDescent="0.2">
      <c r="AC673" s="435" t="str">
        <f>IF($AC$7&lt;3,Invoer!DR678,IF($AC$7=3,Invoer!BT678,"x"))</f>
        <v>x</v>
      </c>
      <c r="AD673" s="599" t="str">
        <f t="shared" si="315"/>
        <v/>
      </c>
      <c r="AE673" s="673" t="str">
        <f>IF($AD673="","",VLOOKUP(AD673,Invoer!$F$15:$AU$1999,2,FALSE))</f>
        <v/>
      </c>
      <c r="AF673" s="599" t="str">
        <f t="shared" si="316"/>
        <v/>
      </c>
      <c r="AG673" s="599" t="str">
        <f>IF($AD673="","",VLOOKUP(AD673,Invoer!$F$15:$AU$1999,3,FALSE))</f>
        <v/>
      </c>
      <c r="AH673" s="599" t="str">
        <f>IF($AD673="","",IF(AG673&lt;&gt;"Liq","",VLOOKUP(AD673,Invoer!$F$15:$AU$1999,4,FALSE)))</f>
        <v/>
      </c>
      <c r="AI673" s="677" t="str">
        <f>IF($AD673="","",VLOOKUP(AD673,Invoer!$F$15:$AU$1999,5,FALSE))</f>
        <v/>
      </c>
      <c r="AJ673" s="599" t="str">
        <f>IF($AD673="","",VLOOKUP(AD673,Invoer!$F$15:$AU$1999,6,FALSE))</f>
        <v/>
      </c>
      <c r="AK673" s="599" t="str">
        <f>IF($AD673="","",VLOOKUP(AD673,Invoer!$F$15:$AU$1999,9,FALSE))</f>
        <v/>
      </c>
      <c r="AL673" s="599" t="str">
        <f>IF($AD673="","",VLOOKUP(AD673,Invoer!$F$15:$AU$1999,10,FALSE))</f>
        <v/>
      </c>
      <c r="AM673" s="599" t="str">
        <f>IF($AD673="","",VLOOKUP(AD673,Invoer!$F$15:$BB$1999,14,FALSE))</f>
        <v/>
      </c>
      <c r="AN673" s="599" t="str">
        <f>IF($AD673="","",VLOOKUP(AD673,Invoer!$F$15:$AU$1999,11,FALSE))</f>
        <v/>
      </c>
      <c r="AO673" s="662" t="str">
        <f>IF($AD673="","",VLOOKUP(AD673,Invoer!$F$15:$AU$1999,15,FALSE))</f>
        <v/>
      </c>
      <c r="AP673" s="599" t="str">
        <f>IF($AD673="","",VLOOKUP(AD673,Invoer!$F$15:$AU$1999,19,FALSE))</f>
        <v/>
      </c>
      <c r="AQ673" s="662" t="str">
        <f>IF($AD673="","",VLOOKUP(AD673,Invoer!$F$15:$AU$1999,24,FALSE))</f>
        <v/>
      </c>
      <c r="AR673" s="662" t="str">
        <f>IF($AD673="","",VLOOKUP(AD673,Invoer!$F$15:$AU$1999,17,FALSE))</f>
        <v/>
      </c>
      <c r="AS673" s="678" t="str">
        <f t="shared" si="322"/>
        <v/>
      </c>
      <c r="AT673" s="676" t="str">
        <f t="shared" si="313"/>
        <v/>
      </c>
      <c r="AU673" s="77" t="e">
        <f t="shared" si="314"/>
        <v>#VALUE!</v>
      </c>
      <c r="AW673" s="57"/>
      <c r="AX673" s="57"/>
      <c r="BA673" s="83" t="e">
        <f ca="1">Invoer!DW678</f>
        <v>#N/A</v>
      </c>
      <c r="BB673" s="599" t="str">
        <f t="shared" ca="1" si="317"/>
        <v/>
      </c>
      <c r="BC673" s="673" t="str">
        <f ca="1">IF($BB673="","",VLOOKUP(BB673,Invoer!$F$15:$AU$1999,2,FALSE))</f>
        <v/>
      </c>
      <c r="BD673" s="599" t="str">
        <f t="shared" ca="1" si="318"/>
        <v/>
      </c>
      <c r="BE673" s="599" t="str">
        <f ca="1">IF($BB673="","",VLOOKUP(BB673,Invoer!$F$15:$AU$1999,5,FALSE))</f>
        <v/>
      </c>
      <c r="BF673" s="599" t="str">
        <f ca="1">IF($BB673="","",VLOOKUP(BB673,Invoer!$F$15:$AU$1999,6,FALSE))</f>
        <v/>
      </c>
      <c r="BG673" s="599" t="str">
        <f ca="1">IF($BB673="","",VLOOKUP(BB673,Invoer!$F$15:$AU$1999,9,FALSE))</f>
        <v/>
      </c>
      <c r="BH673" s="599" t="str">
        <f ca="1">IF($BB673="","",VLOOKUP(BB673,Invoer!$F$15:$AU$1999,10,FALSE))</f>
        <v/>
      </c>
      <c r="BI673" s="599" t="str">
        <f ca="1">IF($BB673="","",VLOOKUP(BB673,Invoer!$F$15:$BB$1999,14,FALSE))</f>
        <v/>
      </c>
      <c r="BJ673" s="599" t="str">
        <f ca="1">IF($BB673="","",VLOOKUP(BB673,Invoer!$F$15:$AU$1999,11,FALSE))</f>
        <v/>
      </c>
      <c r="BK673" s="662" t="str">
        <f t="shared" ca="1" si="319"/>
        <v/>
      </c>
      <c r="BL673" s="662" t="str">
        <f t="shared" ca="1" si="320"/>
        <v/>
      </c>
      <c r="BM673" s="679" t="str">
        <f t="shared" ca="1" si="321"/>
        <v/>
      </c>
      <c r="BN673" s="662" t="str">
        <f t="shared" ca="1" si="325"/>
        <v/>
      </c>
      <c r="BO673" s="662" t="str">
        <f ca="1">IF($BB673="","",VLOOKUP(BB673,Invoer!$F$15:$AU$1999,15,FALSE))</f>
        <v/>
      </c>
      <c r="BP673" s="662" t="str">
        <f ca="1">IF($BB673="","",VLOOKUP(BB673,Invoer!$F$15:$AU$1999,24,FALSE))</f>
        <v/>
      </c>
      <c r="BQ673" s="662" t="str">
        <f ca="1">IF($BB673="","",VLOOKUP(BB673,Invoer!$F$15:$AU$1999,17,FALSE))</f>
        <v/>
      </c>
      <c r="BS673" s="73" t="e">
        <f t="shared" ca="1" si="323"/>
        <v>#VALUE!</v>
      </c>
      <c r="BT673" s="57" t="str">
        <f t="shared" ca="1" si="324"/>
        <v/>
      </c>
      <c r="FE673"/>
      <c r="FI673"/>
      <c r="FJ673"/>
    </row>
    <row r="674" spans="29:166" ht="12" customHeight="1" x14ac:dyDescent="0.2">
      <c r="AC674" s="435" t="str">
        <f>IF($AC$7&lt;3,Invoer!DR679,IF($AC$7=3,Invoer!BT679,"x"))</f>
        <v>x</v>
      </c>
      <c r="AD674" s="599" t="str">
        <f t="shared" si="315"/>
        <v/>
      </c>
      <c r="AE674" s="673" t="str">
        <f>IF($AD674="","",VLOOKUP(AD674,Invoer!$F$15:$AU$1999,2,FALSE))</f>
        <v/>
      </c>
      <c r="AF674" s="599" t="str">
        <f t="shared" si="316"/>
        <v/>
      </c>
      <c r="AG674" s="599" t="str">
        <f>IF($AD674="","",VLOOKUP(AD674,Invoer!$F$15:$AU$1999,3,FALSE))</f>
        <v/>
      </c>
      <c r="AH674" s="599" t="str">
        <f>IF($AD674="","",IF(AG674&lt;&gt;"Liq","",VLOOKUP(AD674,Invoer!$F$15:$AU$1999,4,FALSE)))</f>
        <v/>
      </c>
      <c r="AI674" s="677" t="str">
        <f>IF($AD674="","",VLOOKUP(AD674,Invoer!$F$15:$AU$1999,5,FALSE))</f>
        <v/>
      </c>
      <c r="AJ674" s="599" t="str">
        <f>IF($AD674="","",VLOOKUP(AD674,Invoer!$F$15:$AU$1999,6,FALSE))</f>
        <v/>
      </c>
      <c r="AK674" s="599" t="str">
        <f>IF($AD674="","",VLOOKUP(AD674,Invoer!$F$15:$AU$1999,9,FALSE))</f>
        <v/>
      </c>
      <c r="AL674" s="599" t="str">
        <f>IF($AD674="","",VLOOKUP(AD674,Invoer!$F$15:$AU$1999,10,FALSE))</f>
        <v/>
      </c>
      <c r="AM674" s="599" t="str">
        <f>IF($AD674="","",VLOOKUP(AD674,Invoer!$F$15:$BB$1999,14,FALSE))</f>
        <v/>
      </c>
      <c r="AN674" s="599" t="str">
        <f>IF($AD674="","",VLOOKUP(AD674,Invoer!$F$15:$AU$1999,11,FALSE))</f>
        <v/>
      </c>
      <c r="AO674" s="662" t="str">
        <f>IF($AD674="","",VLOOKUP(AD674,Invoer!$F$15:$AU$1999,15,FALSE))</f>
        <v/>
      </c>
      <c r="AP674" s="599" t="str">
        <f>IF($AD674="","",VLOOKUP(AD674,Invoer!$F$15:$AU$1999,19,FALSE))</f>
        <v/>
      </c>
      <c r="AQ674" s="662" t="str">
        <f>IF($AD674="","",VLOOKUP(AD674,Invoer!$F$15:$AU$1999,24,FALSE))</f>
        <v/>
      </c>
      <c r="AR674" s="662" t="str">
        <f>IF($AD674="","",VLOOKUP(AD674,Invoer!$F$15:$AU$1999,17,FALSE))</f>
        <v/>
      </c>
      <c r="AS674" s="678" t="str">
        <f t="shared" si="322"/>
        <v/>
      </c>
      <c r="AT674" s="676" t="str">
        <f t="shared" si="313"/>
        <v/>
      </c>
      <c r="AU674" s="77" t="e">
        <f t="shared" si="314"/>
        <v>#VALUE!</v>
      </c>
      <c r="AW674" s="57"/>
      <c r="AX674" s="57"/>
      <c r="BA674" s="83" t="e">
        <f ca="1">Invoer!DW679</f>
        <v>#N/A</v>
      </c>
      <c r="BB674" s="599" t="str">
        <f t="shared" ca="1" si="317"/>
        <v/>
      </c>
      <c r="BC674" s="673" t="str">
        <f ca="1">IF($BB674="","",VLOOKUP(BB674,Invoer!$F$15:$AU$1999,2,FALSE))</f>
        <v/>
      </c>
      <c r="BD674" s="599" t="str">
        <f t="shared" ca="1" si="318"/>
        <v/>
      </c>
      <c r="BE674" s="599" t="str">
        <f ca="1">IF($BB674="","",VLOOKUP(BB674,Invoer!$F$15:$AU$1999,5,FALSE))</f>
        <v/>
      </c>
      <c r="BF674" s="599" t="str">
        <f ca="1">IF($BB674="","",VLOOKUP(BB674,Invoer!$F$15:$AU$1999,6,FALSE))</f>
        <v/>
      </c>
      <c r="BG674" s="599" t="str">
        <f ca="1">IF($BB674="","",VLOOKUP(BB674,Invoer!$F$15:$AU$1999,9,FALSE))</f>
        <v/>
      </c>
      <c r="BH674" s="599" t="str">
        <f ca="1">IF($BB674="","",VLOOKUP(BB674,Invoer!$F$15:$AU$1999,10,FALSE))</f>
        <v/>
      </c>
      <c r="BI674" s="599" t="str">
        <f ca="1">IF($BB674="","",VLOOKUP(BB674,Invoer!$F$15:$BB$1999,14,FALSE))</f>
        <v/>
      </c>
      <c r="BJ674" s="599" t="str">
        <f ca="1">IF($BB674="","",VLOOKUP(BB674,Invoer!$F$15:$AU$1999,11,FALSE))</f>
        <v/>
      </c>
      <c r="BK674" s="662" t="str">
        <f t="shared" ca="1" si="319"/>
        <v/>
      </c>
      <c r="BL674" s="662" t="str">
        <f t="shared" ca="1" si="320"/>
        <v/>
      </c>
      <c r="BM674" s="679" t="str">
        <f t="shared" ca="1" si="321"/>
        <v/>
      </c>
      <c r="BN674" s="662" t="str">
        <f t="shared" ca="1" si="325"/>
        <v/>
      </c>
      <c r="BO674" s="662" t="str">
        <f ca="1">IF($BB674="","",VLOOKUP(BB674,Invoer!$F$15:$AU$1999,15,FALSE))</f>
        <v/>
      </c>
      <c r="BP674" s="662" t="str">
        <f ca="1">IF($BB674="","",VLOOKUP(BB674,Invoer!$F$15:$AU$1999,24,FALSE))</f>
        <v/>
      </c>
      <c r="BQ674" s="662" t="str">
        <f ca="1">IF($BB674="","",VLOOKUP(BB674,Invoer!$F$15:$AU$1999,17,FALSE))</f>
        <v/>
      </c>
      <c r="BS674" s="73" t="e">
        <f t="shared" ca="1" si="323"/>
        <v>#VALUE!</v>
      </c>
      <c r="BT674" s="57" t="str">
        <f t="shared" ca="1" si="324"/>
        <v/>
      </c>
      <c r="FE674"/>
      <c r="FI674"/>
      <c r="FJ674"/>
    </row>
    <row r="675" spans="29:166" ht="12" customHeight="1" x14ac:dyDescent="0.2">
      <c r="AC675" s="435" t="str">
        <f>IF($AC$7&lt;3,Invoer!DR680,IF($AC$7=3,Invoer!BT680,"x"))</f>
        <v>x</v>
      </c>
      <c r="AD675" s="599" t="str">
        <f t="shared" si="315"/>
        <v/>
      </c>
      <c r="AE675" s="673" t="str">
        <f>IF($AD675="","",VLOOKUP(AD675,Invoer!$F$15:$AU$1999,2,FALSE))</f>
        <v/>
      </c>
      <c r="AF675" s="599" t="str">
        <f t="shared" si="316"/>
        <v/>
      </c>
      <c r="AG675" s="599" t="str">
        <f>IF($AD675="","",VLOOKUP(AD675,Invoer!$F$15:$AU$1999,3,FALSE))</f>
        <v/>
      </c>
      <c r="AH675" s="599" t="str">
        <f>IF($AD675="","",IF(AG675&lt;&gt;"Liq","",VLOOKUP(AD675,Invoer!$F$15:$AU$1999,4,FALSE)))</f>
        <v/>
      </c>
      <c r="AI675" s="677" t="str">
        <f>IF($AD675="","",VLOOKUP(AD675,Invoer!$F$15:$AU$1999,5,FALSE))</f>
        <v/>
      </c>
      <c r="AJ675" s="599" t="str">
        <f>IF($AD675="","",VLOOKUP(AD675,Invoer!$F$15:$AU$1999,6,FALSE))</f>
        <v/>
      </c>
      <c r="AK675" s="599" t="str">
        <f>IF($AD675="","",VLOOKUP(AD675,Invoer!$F$15:$AU$1999,9,FALSE))</f>
        <v/>
      </c>
      <c r="AL675" s="599" t="str">
        <f>IF($AD675="","",VLOOKUP(AD675,Invoer!$F$15:$AU$1999,10,FALSE))</f>
        <v/>
      </c>
      <c r="AM675" s="599" t="str">
        <f>IF($AD675="","",VLOOKUP(AD675,Invoer!$F$15:$BB$1999,14,FALSE))</f>
        <v/>
      </c>
      <c r="AN675" s="599" t="str">
        <f>IF($AD675="","",VLOOKUP(AD675,Invoer!$F$15:$AU$1999,11,FALSE))</f>
        <v/>
      </c>
      <c r="AO675" s="662" t="str">
        <f>IF($AD675="","",VLOOKUP(AD675,Invoer!$F$15:$AU$1999,15,FALSE))</f>
        <v/>
      </c>
      <c r="AP675" s="599" t="str">
        <f>IF($AD675="","",VLOOKUP(AD675,Invoer!$F$15:$AU$1999,19,FALSE))</f>
        <v/>
      </c>
      <c r="AQ675" s="662" t="str">
        <f>IF($AD675="","",VLOOKUP(AD675,Invoer!$F$15:$AU$1999,24,FALSE))</f>
        <v/>
      </c>
      <c r="AR675" s="662" t="str">
        <f>IF($AD675="","",VLOOKUP(AD675,Invoer!$F$15:$AU$1999,17,FALSE))</f>
        <v/>
      </c>
      <c r="AS675" s="678" t="str">
        <f t="shared" si="322"/>
        <v/>
      </c>
      <c r="AT675" s="676" t="str">
        <f t="shared" si="313"/>
        <v/>
      </c>
      <c r="AU675" s="77" t="e">
        <f t="shared" si="314"/>
        <v>#VALUE!</v>
      </c>
      <c r="AW675" s="57"/>
      <c r="AX675" s="57"/>
      <c r="BA675" s="83" t="e">
        <f ca="1">Invoer!DW680</f>
        <v>#N/A</v>
      </c>
      <c r="BB675" s="599" t="str">
        <f t="shared" ca="1" si="317"/>
        <v/>
      </c>
      <c r="BC675" s="673" t="str">
        <f ca="1">IF($BB675="","",VLOOKUP(BB675,Invoer!$F$15:$AU$1999,2,FALSE))</f>
        <v/>
      </c>
      <c r="BD675" s="599" t="str">
        <f t="shared" ca="1" si="318"/>
        <v/>
      </c>
      <c r="BE675" s="599" t="str">
        <f ca="1">IF($BB675="","",VLOOKUP(BB675,Invoer!$F$15:$AU$1999,5,FALSE))</f>
        <v/>
      </c>
      <c r="BF675" s="599" t="str">
        <f ca="1">IF($BB675="","",VLOOKUP(BB675,Invoer!$F$15:$AU$1999,6,FALSE))</f>
        <v/>
      </c>
      <c r="BG675" s="599" t="str">
        <f ca="1">IF($BB675="","",VLOOKUP(BB675,Invoer!$F$15:$AU$1999,9,FALSE))</f>
        <v/>
      </c>
      <c r="BH675" s="599" t="str">
        <f ca="1">IF($BB675="","",VLOOKUP(BB675,Invoer!$F$15:$AU$1999,10,FALSE))</f>
        <v/>
      </c>
      <c r="BI675" s="599" t="str">
        <f ca="1">IF($BB675="","",VLOOKUP(BB675,Invoer!$F$15:$BB$1999,14,FALSE))</f>
        <v/>
      </c>
      <c r="BJ675" s="599" t="str">
        <f ca="1">IF($BB675="","",VLOOKUP(BB675,Invoer!$F$15:$AU$1999,11,FALSE))</f>
        <v/>
      </c>
      <c r="BK675" s="662" t="str">
        <f t="shared" ca="1" si="319"/>
        <v/>
      </c>
      <c r="BL675" s="662" t="str">
        <f t="shared" ca="1" si="320"/>
        <v/>
      </c>
      <c r="BM675" s="679" t="str">
        <f t="shared" ca="1" si="321"/>
        <v/>
      </c>
      <c r="BN675" s="662" t="str">
        <f t="shared" ca="1" si="325"/>
        <v/>
      </c>
      <c r="BO675" s="662" t="str">
        <f ca="1">IF($BB675="","",VLOOKUP(BB675,Invoer!$F$15:$AU$1999,15,FALSE))</f>
        <v/>
      </c>
      <c r="BP675" s="662" t="str">
        <f ca="1">IF($BB675="","",VLOOKUP(BB675,Invoer!$F$15:$AU$1999,24,FALSE))</f>
        <v/>
      </c>
      <c r="BQ675" s="662" t="str">
        <f ca="1">IF($BB675="","",VLOOKUP(BB675,Invoer!$F$15:$AU$1999,17,FALSE))</f>
        <v/>
      </c>
      <c r="BS675" s="73" t="e">
        <f t="shared" ca="1" si="323"/>
        <v>#VALUE!</v>
      </c>
      <c r="BT675" s="57" t="str">
        <f t="shared" ca="1" si="324"/>
        <v/>
      </c>
      <c r="FE675"/>
      <c r="FI675"/>
      <c r="FJ675"/>
    </row>
    <row r="676" spans="29:166" ht="12" customHeight="1" x14ac:dyDescent="0.2">
      <c r="AC676" s="435" t="str">
        <f>IF($AC$7&lt;3,Invoer!DR681,IF($AC$7=3,Invoer!BT681,"x"))</f>
        <v>x</v>
      </c>
      <c r="AD676" s="599" t="str">
        <f t="shared" si="315"/>
        <v/>
      </c>
      <c r="AE676" s="673" t="str">
        <f>IF($AD676="","",VLOOKUP(AD676,Invoer!$F$15:$AU$1999,2,FALSE))</f>
        <v/>
      </c>
      <c r="AF676" s="599" t="str">
        <f t="shared" si="316"/>
        <v/>
      </c>
      <c r="AG676" s="599" t="str">
        <f>IF($AD676="","",VLOOKUP(AD676,Invoer!$F$15:$AU$1999,3,FALSE))</f>
        <v/>
      </c>
      <c r="AH676" s="599" t="str">
        <f>IF($AD676="","",IF(AG676&lt;&gt;"Liq","",VLOOKUP(AD676,Invoer!$F$15:$AU$1999,4,FALSE)))</f>
        <v/>
      </c>
      <c r="AI676" s="677" t="str">
        <f>IF($AD676="","",VLOOKUP(AD676,Invoer!$F$15:$AU$1999,5,FALSE))</f>
        <v/>
      </c>
      <c r="AJ676" s="599" t="str">
        <f>IF($AD676="","",VLOOKUP(AD676,Invoer!$F$15:$AU$1999,6,FALSE))</f>
        <v/>
      </c>
      <c r="AK676" s="599" t="str">
        <f>IF($AD676="","",VLOOKUP(AD676,Invoer!$F$15:$AU$1999,9,FALSE))</f>
        <v/>
      </c>
      <c r="AL676" s="599" t="str">
        <f>IF($AD676="","",VLOOKUP(AD676,Invoer!$F$15:$AU$1999,10,FALSE))</f>
        <v/>
      </c>
      <c r="AM676" s="599" t="str">
        <f>IF($AD676="","",VLOOKUP(AD676,Invoer!$F$15:$BB$1999,14,FALSE))</f>
        <v/>
      </c>
      <c r="AN676" s="599" t="str">
        <f>IF($AD676="","",VLOOKUP(AD676,Invoer!$F$15:$AU$1999,11,FALSE))</f>
        <v/>
      </c>
      <c r="AO676" s="662" t="str">
        <f>IF($AD676="","",VLOOKUP(AD676,Invoer!$F$15:$AU$1999,15,FALSE))</f>
        <v/>
      </c>
      <c r="AP676" s="599" t="str">
        <f>IF($AD676="","",VLOOKUP(AD676,Invoer!$F$15:$AU$1999,19,FALSE))</f>
        <v/>
      </c>
      <c r="AQ676" s="662" t="str">
        <f>IF($AD676="","",VLOOKUP(AD676,Invoer!$F$15:$AU$1999,24,FALSE))</f>
        <v/>
      </c>
      <c r="AR676" s="662" t="str">
        <f>IF($AD676="","",VLOOKUP(AD676,Invoer!$F$15:$AU$1999,17,FALSE))</f>
        <v/>
      </c>
      <c r="AS676" s="678" t="str">
        <f t="shared" si="322"/>
        <v/>
      </c>
      <c r="AT676" s="676" t="str">
        <f t="shared" si="313"/>
        <v/>
      </c>
      <c r="AU676" s="77" t="e">
        <f t="shared" si="314"/>
        <v>#VALUE!</v>
      </c>
      <c r="AW676" s="57"/>
      <c r="AX676" s="57"/>
      <c r="BA676" s="83" t="e">
        <f ca="1">Invoer!DW681</f>
        <v>#N/A</v>
      </c>
      <c r="BB676" s="599" t="str">
        <f t="shared" ca="1" si="317"/>
        <v/>
      </c>
      <c r="BC676" s="673" t="str">
        <f ca="1">IF($BB676="","",VLOOKUP(BB676,Invoer!$F$15:$AU$1999,2,FALSE))</f>
        <v/>
      </c>
      <c r="BD676" s="599" t="str">
        <f t="shared" ca="1" si="318"/>
        <v/>
      </c>
      <c r="BE676" s="599" t="str">
        <f ca="1">IF($BB676="","",VLOOKUP(BB676,Invoer!$F$15:$AU$1999,5,FALSE))</f>
        <v/>
      </c>
      <c r="BF676" s="599" t="str">
        <f ca="1">IF($BB676="","",VLOOKUP(BB676,Invoer!$F$15:$AU$1999,6,FALSE))</f>
        <v/>
      </c>
      <c r="BG676" s="599" t="str">
        <f ca="1">IF($BB676="","",VLOOKUP(BB676,Invoer!$F$15:$AU$1999,9,FALSE))</f>
        <v/>
      </c>
      <c r="BH676" s="599" t="str">
        <f ca="1">IF($BB676="","",VLOOKUP(BB676,Invoer!$F$15:$AU$1999,10,FALSE))</f>
        <v/>
      </c>
      <c r="BI676" s="599" t="str">
        <f ca="1">IF($BB676="","",VLOOKUP(BB676,Invoer!$F$15:$BB$1999,14,FALSE))</f>
        <v/>
      </c>
      <c r="BJ676" s="599" t="str">
        <f ca="1">IF($BB676="","",VLOOKUP(BB676,Invoer!$F$15:$AU$1999,11,FALSE))</f>
        <v/>
      </c>
      <c r="BK676" s="662" t="str">
        <f t="shared" ca="1" si="319"/>
        <v/>
      </c>
      <c r="BL676" s="662" t="str">
        <f t="shared" ca="1" si="320"/>
        <v/>
      </c>
      <c r="BM676" s="679" t="str">
        <f t="shared" ca="1" si="321"/>
        <v/>
      </c>
      <c r="BN676" s="662" t="str">
        <f t="shared" ca="1" si="325"/>
        <v/>
      </c>
      <c r="BO676" s="662" t="str">
        <f ca="1">IF($BB676="","",VLOOKUP(BB676,Invoer!$F$15:$AU$1999,15,FALSE))</f>
        <v/>
      </c>
      <c r="BP676" s="662" t="str">
        <f ca="1">IF($BB676="","",VLOOKUP(BB676,Invoer!$F$15:$AU$1999,24,FALSE))</f>
        <v/>
      </c>
      <c r="BQ676" s="662" t="str">
        <f ca="1">IF($BB676="","",VLOOKUP(BB676,Invoer!$F$15:$AU$1999,17,FALSE))</f>
        <v/>
      </c>
      <c r="BS676" s="73" t="e">
        <f t="shared" ca="1" si="323"/>
        <v>#VALUE!</v>
      </c>
      <c r="BT676" s="57" t="str">
        <f t="shared" ca="1" si="324"/>
        <v/>
      </c>
      <c r="FE676"/>
      <c r="FI676"/>
      <c r="FJ676"/>
    </row>
    <row r="677" spans="29:166" ht="12" customHeight="1" x14ac:dyDescent="0.2">
      <c r="AC677" s="435" t="str">
        <f>IF($AC$7&lt;3,Invoer!DR682,IF($AC$7=3,Invoer!BT682,"x"))</f>
        <v>x</v>
      </c>
      <c r="AD677" s="599" t="str">
        <f t="shared" si="315"/>
        <v/>
      </c>
      <c r="AE677" s="673" t="str">
        <f>IF($AD677="","",VLOOKUP(AD677,Invoer!$F$15:$AU$1999,2,FALSE))</f>
        <v/>
      </c>
      <c r="AF677" s="599" t="str">
        <f t="shared" si="316"/>
        <v/>
      </c>
      <c r="AG677" s="599" t="str">
        <f>IF($AD677="","",VLOOKUP(AD677,Invoer!$F$15:$AU$1999,3,FALSE))</f>
        <v/>
      </c>
      <c r="AH677" s="599" t="str">
        <f>IF($AD677="","",IF(AG677&lt;&gt;"Liq","",VLOOKUP(AD677,Invoer!$F$15:$AU$1999,4,FALSE)))</f>
        <v/>
      </c>
      <c r="AI677" s="677" t="str">
        <f>IF($AD677="","",VLOOKUP(AD677,Invoer!$F$15:$AU$1999,5,FALSE))</f>
        <v/>
      </c>
      <c r="AJ677" s="599" t="str">
        <f>IF($AD677="","",VLOOKUP(AD677,Invoer!$F$15:$AU$1999,6,FALSE))</f>
        <v/>
      </c>
      <c r="AK677" s="599" t="str">
        <f>IF($AD677="","",VLOOKUP(AD677,Invoer!$F$15:$AU$1999,9,FALSE))</f>
        <v/>
      </c>
      <c r="AL677" s="599" t="str">
        <f>IF($AD677="","",VLOOKUP(AD677,Invoer!$F$15:$AU$1999,10,FALSE))</f>
        <v/>
      </c>
      <c r="AM677" s="599" t="str">
        <f>IF($AD677="","",VLOOKUP(AD677,Invoer!$F$15:$BB$1999,14,FALSE))</f>
        <v/>
      </c>
      <c r="AN677" s="599" t="str">
        <f>IF($AD677="","",VLOOKUP(AD677,Invoer!$F$15:$AU$1999,11,FALSE))</f>
        <v/>
      </c>
      <c r="AO677" s="662" t="str">
        <f>IF($AD677="","",VLOOKUP(AD677,Invoer!$F$15:$AU$1999,15,FALSE))</f>
        <v/>
      </c>
      <c r="AP677" s="599" t="str">
        <f>IF($AD677="","",VLOOKUP(AD677,Invoer!$F$15:$AU$1999,19,FALSE))</f>
        <v/>
      </c>
      <c r="AQ677" s="662" t="str">
        <f>IF($AD677="","",VLOOKUP(AD677,Invoer!$F$15:$AU$1999,24,FALSE))</f>
        <v/>
      </c>
      <c r="AR677" s="662" t="str">
        <f>IF($AD677="","",VLOOKUP(AD677,Invoer!$F$15:$AU$1999,17,FALSE))</f>
        <v/>
      </c>
      <c r="AS677" s="678" t="str">
        <f t="shared" si="322"/>
        <v/>
      </c>
      <c r="AT677" s="676" t="str">
        <f t="shared" si="313"/>
        <v/>
      </c>
      <c r="AU677" s="77" t="e">
        <f t="shared" si="314"/>
        <v>#VALUE!</v>
      </c>
      <c r="AW677" s="57"/>
      <c r="AX677" s="57"/>
      <c r="BA677" s="83" t="e">
        <f ca="1">Invoer!DW682</f>
        <v>#N/A</v>
      </c>
      <c r="BB677" s="599" t="str">
        <f t="shared" ca="1" si="317"/>
        <v/>
      </c>
      <c r="BC677" s="673" t="str">
        <f ca="1">IF($BB677="","",VLOOKUP(BB677,Invoer!$F$15:$AU$1999,2,FALSE))</f>
        <v/>
      </c>
      <c r="BD677" s="599" t="str">
        <f t="shared" ca="1" si="318"/>
        <v/>
      </c>
      <c r="BE677" s="599" t="str">
        <f ca="1">IF($BB677="","",VLOOKUP(BB677,Invoer!$F$15:$AU$1999,5,FALSE))</f>
        <v/>
      </c>
      <c r="BF677" s="599" t="str">
        <f ca="1">IF($BB677="","",VLOOKUP(BB677,Invoer!$F$15:$AU$1999,6,FALSE))</f>
        <v/>
      </c>
      <c r="BG677" s="599" t="str">
        <f ca="1">IF($BB677="","",VLOOKUP(BB677,Invoer!$F$15:$AU$1999,9,FALSE))</f>
        <v/>
      </c>
      <c r="BH677" s="599" t="str">
        <f ca="1">IF($BB677="","",VLOOKUP(BB677,Invoer!$F$15:$AU$1999,10,FALSE))</f>
        <v/>
      </c>
      <c r="BI677" s="599" t="str">
        <f ca="1">IF($BB677="","",VLOOKUP(BB677,Invoer!$F$15:$BB$1999,14,FALSE))</f>
        <v/>
      </c>
      <c r="BJ677" s="599" t="str">
        <f ca="1">IF($BB677="","",VLOOKUP(BB677,Invoer!$F$15:$AU$1999,11,FALSE))</f>
        <v/>
      </c>
      <c r="BK677" s="662" t="str">
        <f t="shared" ca="1" si="319"/>
        <v/>
      </c>
      <c r="BL677" s="662" t="str">
        <f t="shared" ca="1" si="320"/>
        <v/>
      </c>
      <c r="BM677" s="679" t="str">
        <f t="shared" ca="1" si="321"/>
        <v/>
      </c>
      <c r="BN677" s="662" t="str">
        <f t="shared" ca="1" si="325"/>
        <v/>
      </c>
      <c r="BO677" s="662" t="str">
        <f ca="1">IF($BB677="","",VLOOKUP(BB677,Invoer!$F$15:$AU$1999,15,FALSE))</f>
        <v/>
      </c>
      <c r="BP677" s="662" t="str">
        <f ca="1">IF($BB677="","",VLOOKUP(BB677,Invoer!$F$15:$AU$1999,24,FALSE))</f>
        <v/>
      </c>
      <c r="BQ677" s="662" t="str">
        <f ca="1">IF($BB677="","",VLOOKUP(BB677,Invoer!$F$15:$AU$1999,17,FALSE))</f>
        <v/>
      </c>
      <c r="BS677" s="73" t="e">
        <f t="shared" ca="1" si="323"/>
        <v>#VALUE!</v>
      </c>
      <c r="BT677" s="57" t="str">
        <f t="shared" ca="1" si="324"/>
        <v/>
      </c>
      <c r="FE677"/>
      <c r="FI677"/>
      <c r="FJ677"/>
    </row>
    <row r="678" spans="29:166" ht="12" customHeight="1" x14ac:dyDescent="0.2">
      <c r="AC678" s="435" t="str">
        <f>IF($AC$7&lt;3,Invoer!DR683,IF($AC$7=3,Invoer!BT683,"x"))</f>
        <v>x</v>
      </c>
      <c r="AD678" s="599" t="str">
        <f t="shared" si="315"/>
        <v/>
      </c>
      <c r="AE678" s="673" t="str">
        <f>IF($AD678="","",VLOOKUP(AD678,Invoer!$F$15:$AU$1999,2,FALSE))</f>
        <v/>
      </c>
      <c r="AF678" s="599" t="str">
        <f t="shared" si="316"/>
        <v/>
      </c>
      <c r="AG678" s="599" t="str">
        <f>IF($AD678="","",VLOOKUP(AD678,Invoer!$F$15:$AU$1999,3,FALSE))</f>
        <v/>
      </c>
      <c r="AH678" s="599" t="str">
        <f>IF($AD678="","",IF(AG678&lt;&gt;"Liq","",VLOOKUP(AD678,Invoer!$F$15:$AU$1999,4,FALSE)))</f>
        <v/>
      </c>
      <c r="AI678" s="677" t="str">
        <f>IF($AD678="","",VLOOKUP(AD678,Invoer!$F$15:$AU$1999,5,FALSE))</f>
        <v/>
      </c>
      <c r="AJ678" s="599" t="str">
        <f>IF($AD678="","",VLOOKUP(AD678,Invoer!$F$15:$AU$1999,6,FALSE))</f>
        <v/>
      </c>
      <c r="AK678" s="599" t="str">
        <f>IF($AD678="","",VLOOKUP(AD678,Invoer!$F$15:$AU$1999,9,FALSE))</f>
        <v/>
      </c>
      <c r="AL678" s="599" t="str">
        <f>IF($AD678="","",VLOOKUP(AD678,Invoer!$F$15:$AU$1999,10,FALSE))</f>
        <v/>
      </c>
      <c r="AM678" s="599" t="str">
        <f>IF($AD678="","",VLOOKUP(AD678,Invoer!$F$15:$BB$1999,14,FALSE))</f>
        <v/>
      </c>
      <c r="AN678" s="599" t="str">
        <f>IF($AD678="","",VLOOKUP(AD678,Invoer!$F$15:$AU$1999,11,FALSE))</f>
        <v/>
      </c>
      <c r="AO678" s="662" t="str">
        <f>IF($AD678="","",VLOOKUP(AD678,Invoer!$F$15:$AU$1999,15,FALSE))</f>
        <v/>
      </c>
      <c r="AP678" s="599" t="str">
        <f>IF($AD678="","",VLOOKUP(AD678,Invoer!$F$15:$AU$1999,19,FALSE))</f>
        <v/>
      </c>
      <c r="AQ678" s="662" t="str">
        <f>IF($AD678="","",VLOOKUP(AD678,Invoer!$F$15:$AU$1999,24,FALSE))</f>
        <v/>
      </c>
      <c r="AR678" s="662" t="str">
        <f>IF($AD678="","",VLOOKUP(AD678,Invoer!$F$15:$AU$1999,17,FALSE))</f>
        <v/>
      </c>
      <c r="AS678" s="678" t="str">
        <f t="shared" si="322"/>
        <v/>
      </c>
      <c r="AT678" s="676" t="str">
        <f t="shared" si="313"/>
        <v/>
      </c>
      <c r="AU678" s="77" t="e">
        <f t="shared" si="314"/>
        <v>#VALUE!</v>
      </c>
      <c r="AW678" s="57"/>
      <c r="AX678" s="57"/>
      <c r="BA678" s="83" t="e">
        <f ca="1">Invoer!DW683</f>
        <v>#N/A</v>
      </c>
      <c r="BB678" s="599" t="str">
        <f t="shared" ca="1" si="317"/>
        <v/>
      </c>
      <c r="BC678" s="673" t="str">
        <f ca="1">IF($BB678="","",VLOOKUP(BB678,Invoer!$F$15:$AU$1999,2,FALSE))</f>
        <v/>
      </c>
      <c r="BD678" s="599" t="str">
        <f t="shared" ca="1" si="318"/>
        <v/>
      </c>
      <c r="BE678" s="599" t="str">
        <f ca="1">IF($BB678="","",VLOOKUP(BB678,Invoer!$F$15:$AU$1999,5,FALSE))</f>
        <v/>
      </c>
      <c r="BF678" s="599" t="str">
        <f ca="1">IF($BB678="","",VLOOKUP(BB678,Invoer!$F$15:$AU$1999,6,FALSE))</f>
        <v/>
      </c>
      <c r="BG678" s="599" t="str">
        <f ca="1">IF($BB678="","",VLOOKUP(BB678,Invoer!$F$15:$AU$1999,9,FALSE))</f>
        <v/>
      </c>
      <c r="BH678" s="599" t="str">
        <f ca="1">IF($BB678="","",VLOOKUP(BB678,Invoer!$F$15:$AU$1999,10,FALSE))</f>
        <v/>
      </c>
      <c r="BI678" s="599" t="str">
        <f ca="1">IF($BB678="","",VLOOKUP(BB678,Invoer!$F$15:$BB$1999,14,FALSE))</f>
        <v/>
      </c>
      <c r="BJ678" s="599" t="str">
        <f ca="1">IF($BB678="","",VLOOKUP(BB678,Invoer!$F$15:$AU$1999,11,FALSE))</f>
        <v/>
      </c>
      <c r="BK678" s="662" t="str">
        <f t="shared" ca="1" si="319"/>
        <v/>
      </c>
      <c r="BL678" s="662" t="str">
        <f t="shared" ca="1" si="320"/>
        <v/>
      </c>
      <c r="BM678" s="679" t="str">
        <f t="shared" ca="1" si="321"/>
        <v/>
      </c>
      <c r="BN678" s="662" t="str">
        <f t="shared" ca="1" si="325"/>
        <v/>
      </c>
      <c r="BO678" s="662" t="str">
        <f ca="1">IF($BB678="","",VLOOKUP(BB678,Invoer!$F$15:$AU$1999,15,FALSE))</f>
        <v/>
      </c>
      <c r="BP678" s="662" t="str">
        <f ca="1">IF($BB678="","",VLOOKUP(BB678,Invoer!$F$15:$AU$1999,24,FALSE))</f>
        <v/>
      </c>
      <c r="BQ678" s="662" t="str">
        <f ca="1">IF($BB678="","",VLOOKUP(BB678,Invoer!$F$15:$AU$1999,17,FALSE))</f>
        <v/>
      </c>
      <c r="BS678" s="73" t="e">
        <f t="shared" ca="1" si="323"/>
        <v>#VALUE!</v>
      </c>
      <c r="BT678" s="57" t="str">
        <f t="shared" ca="1" si="324"/>
        <v/>
      </c>
      <c r="FE678"/>
      <c r="FI678"/>
      <c r="FJ678"/>
    </row>
    <row r="679" spans="29:166" ht="12" customHeight="1" x14ac:dyDescent="0.2">
      <c r="AC679" s="435" t="str">
        <f>IF($AC$7&lt;3,Invoer!DR684,IF($AC$7=3,Invoer!BT684,"x"))</f>
        <v>x</v>
      </c>
      <c r="AD679" s="599" t="str">
        <f t="shared" si="315"/>
        <v/>
      </c>
      <c r="AE679" s="673" t="str">
        <f>IF($AD679="","",VLOOKUP(AD679,Invoer!$F$15:$AU$1999,2,FALSE))</f>
        <v/>
      </c>
      <c r="AF679" s="599" t="str">
        <f t="shared" si="316"/>
        <v/>
      </c>
      <c r="AG679" s="599" t="str">
        <f>IF($AD679="","",VLOOKUP(AD679,Invoer!$F$15:$AU$1999,3,FALSE))</f>
        <v/>
      </c>
      <c r="AH679" s="599" t="str">
        <f>IF($AD679="","",IF(AG679&lt;&gt;"Liq","",VLOOKUP(AD679,Invoer!$F$15:$AU$1999,4,FALSE)))</f>
        <v/>
      </c>
      <c r="AI679" s="677" t="str">
        <f>IF($AD679="","",VLOOKUP(AD679,Invoer!$F$15:$AU$1999,5,FALSE))</f>
        <v/>
      </c>
      <c r="AJ679" s="599" t="str">
        <f>IF($AD679="","",VLOOKUP(AD679,Invoer!$F$15:$AU$1999,6,FALSE))</f>
        <v/>
      </c>
      <c r="AK679" s="599" t="str">
        <f>IF($AD679="","",VLOOKUP(AD679,Invoer!$F$15:$AU$1999,9,FALSE))</f>
        <v/>
      </c>
      <c r="AL679" s="599" t="str">
        <f>IF($AD679="","",VLOOKUP(AD679,Invoer!$F$15:$AU$1999,10,FALSE))</f>
        <v/>
      </c>
      <c r="AM679" s="599" t="str">
        <f>IF($AD679="","",VLOOKUP(AD679,Invoer!$F$15:$BB$1999,14,FALSE))</f>
        <v/>
      </c>
      <c r="AN679" s="599" t="str">
        <f>IF($AD679="","",VLOOKUP(AD679,Invoer!$F$15:$AU$1999,11,FALSE))</f>
        <v/>
      </c>
      <c r="AO679" s="662" t="str">
        <f>IF($AD679="","",VLOOKUP(AD679,Invoer!$F$15:$AU$1999,15,FALSE))</f>
        <v/>
      </c>
      <c r="AP679" s="599" t="str">
        <f>IF($AD679="","",VLOOKUP(AD679,Invoer!$F$15:$AU$1999,19,FALSE))</f>
        <v/>
      </c>
      <c r="AQ679" s="662" t="str">
        <f>IF($AD679="","",VLOOKUP(AD679,Invoer!$F$15:$AU$1999,24,FALSE))</f>
        <v/>
      </c>
      <c r="AR679" s="662" t="str">
        <f>IF($AD679="","",VLOOKUP(AD679,Invoer!$F$15:$AU$1999,17,FALSE))</f>
        <v/>
      </c>
      <c r="AS679" s="678" t="str">
        <f t="shared" si="322"/>
        <v/>
      </c>
      <c r="AT679" s="676" t="str">
        <f t="shared" si="313"/>
        <v/>
      </c>
      <c r="AU679" s="77" t="e">
        <f t="shared" si="314"/>
        <v>#VALUE!</v>
      </c>
      <c r="AW679" s="57"/>
      <c r="AX679" s="57"/>
      <c r="BA679" s="83" t="e">
        <f ca="1">Invoer!DW684</f>
        <v>#N/A</v>
      </c>
      <c r="BB679" s="599" t="str">
        <f t="shared" ca="1" si="317"/>
        <v/>
      </c>
      <c r="BC679" s="673" t="str">
        <f ca="1">IF($BB679="","",VLOOKUP(BB679,Invoer!$F$15:$AU$1999,2,FALSE))</f>
        <v/>
      </c>
      <c r="BD679" s="599" t="str">
        <f t="shared" ca="1" si="318"/>
        <v/>
      </c>
      <c r="BE679" s="599" t="str">
        <f ca="1">IF($BB679="","",VLOOKUP(BB679,Invoer!$F$15:$AU$1999,5,FALSE))</f>
        <v/>
      </c>
      <c r="BF679" s="599" t="str">
        <f ca="1">IF($BB679="","",VLOOKUP(BB679,Invoer!$F$15:$AU$1999,6,FALSE))</f>
        <v/>
      </c>
      <c r="BG679" s="599" t="str">
        <f ca="1">IF($BB679="","",VLOOKUP(BB679,Invoer!$F$15:$AU$1999,9,FALSE))</f>
        <v/>
      </c>
      <c r="BH679" s="599" t="str">
        <f ca="1">IF($BB679="","",VLOOKUP(BB679,Invoer!$F$15:$AU$1999,10,FALSE))</f>
        <v/>
      </c>
      <c r="BI679" s="599" t="str">
        <f ca="1">IF($BB679="","",VLOOKUP(BB679,Invoer!$F$15:$BB$1999,14,FALSE))</f>
        <v/>
      </c>
      <c r="BJ679" s="599" t="str">
        <f ca="1">IF($BB679="","",VLOOKUP(BB679,Invoer!$F$15:$AU$1999,11,FALSE))</f>
        <v/>
      </c>
      <c r="BK679" s="662" t="str">
        <f t="shared" ca="1" si="319"/>
        <v/>
      </c>
      <c r="BL679" s="662" t="str">
        <f t="shared" ca="1" si="320"/>
        <v/>
      </c>
      <c r="BM679" s="679" t="str">
        <f t="shared" ca="1" si="321"/>
        <v/>
      </c>
      <c r="BN679" s="662" t="str">
        <f t="shared" ca="1" si="325"/>
        <v/>
      </c>
      <c r="BO679" s="662" t="str">
        <f ca="1">IF($BB679="","",VLOOKUP(BB679,Invoer!$F$15:$AU$1999,15,FALSE))</f>
        <v/>
      </c>
      <c r="BP679" s="662" t="str">
        <f ca="1">IF($BB679="","",VLOOKUP(BB679,Invoer!$F$15:$AU$1999,24,FALSE))</f>
        <v/>
      </c>
      <c r="BQ679" s="662" t="str">
        <f ca="1">IF($BB679="","",VLOOKUP(BB679,Invoer!$F$15:$AU$1999,17,FALSE))</f>
        <v/>
      </c>
      <c r="BS679" s="73" t="e">
        <f t="shared" ca="1" si="323"/>
        <v>#VALUE!</v>
      </c>
      <c r="BT679" s="57" t="str">
        <f t="shared" ca="1" si="324"/>
        <v/>
      </c>
      <c r="FE679"/>
      <c r="FI679"/>
      <c r="FJ679"/>
    </row>
    <row r="680" spans="29:166" ht="12" customHeight="1" x14ac:dyDescent="0.2">
      <c r="AC680" s="435" t="str">
        <f>IF($AC$7&lt;3,Invoer!DR685,IF($AC$7=3,Invoer!BT685,"x"))</f>
        <v>x</v>
      </c>
      <c r="AD680" s="599" t="str">
        <f t="shared" si="315"/>
        <v/>
      </c>
      <c r="AE680" s="673" t="str">
        <f>IF($AD680="","",VLOOKUP(AD680,Invoer!$F$15:$AU$1999,2,FALSE))</f>
        <v/>
      </c>
      <c r="AF680" s="599" t="str">
        <f t="shared" si="316"/>
        <v/>
      </c>
      <c r="AG680" s="599" t="str">
        <f>IF($AD680="","",VLOOKUP(AD680,Invoer!$F$15:$AU$1999,3,FALSE))</f>
        <v/>
      </c>
      <c r="AH680" s="599" t="str">
        <f>IF($AD680="","",IF(AG680&lt;&gt;"Liq","",VLOOKUP(AD680,Invoer!$F$15:$AU$1999,4,FALSE)))</f>
        <v/>
      </c>
      <c r="AI680" s="677" t="str">
        <f>IF($AD680="","",VLOOKUP(AD680,Invoer!$F$15:$AU$1999,5,FALSE))</f>
        <v/>
      </c>
      <c r="AJ680" s="599" t="str">
        <f>IF($AD680="","",VLOOKUP(AD680,Invoer!$F$15:$AU$1999,6,FALSE))</f>
        <v/>
      </c>
      <c r="AK680" s="599" t="str">
        <f>IF($AD680="","",VLOOKUP(AD680,Invoer!$F$15:$AU$1999,9,FALSE))</f>
        <v/>
      </c>
      <c r="AL680" s="599" t="str">
        <f>IF($AD680="","",VLOOKUP(AD680,Invoer!$F$15:$AU$1999,10,FALSE))</f>
        <v/>
      </c>
      <c r="AM680" s="599" t="str">
        <f>IF($AD680="","",VLOOKUP(AD680,Invoer!$F$15:$BB$1999,14,FALSE))</f>
        <v/>
      </c>
      <c r="AN680" s="599" t="str">
        <f>IF($AD680="","",VLOOKUP(AD680,Invoer!$F$15:$AU$1999,11,FALSE))</f>
        <v/>
      </c>
      <c r="AO680" s="662" t="str">
        <f>IF($AD680="","",VLOOKUP(AD680,Invoer!$F$15:$AU$1999,15,FALSE))</f>
        <v/>
      </c>
      <c r="AP680" s="599" t="str">
        <f>IF($AD680="","",VLOOKUP(AD680,Invoer!$F$15:$AU$1999,19,FALSE))</f>
        <v/>
      </c>
      <c r="AQ680" s="662" t="str">
        <f>IF($AD680="","",VLOOKUP(AD680,Invoer!$F$15:$AU$1999,24,FALSE))</f>
        <v/>
      </c>
      <c r="AR680" s="662" t="str">
        <f>IF($AD680="","",VLOOKUP(AD680,Invoer!$F$15:$AU$1999,17,FALSE))</f>
        <v/>
      </c>
      <c r="AS680" s="678" t="str">
        <f t="shared" si="322"/>
        <v/>
      </c>
      <c r="AT680" s="676" t="str">
        <f t="shared" si="313"/>
        <v/>
      </c>
      <c r="AU680" s="77" t="e">
        <f t="shared" si="314"/>
        <v>#VALUE!</v>
      </c>
      <c r="AW680" s="57"/>
      <c r="AX680" s="57"/>
      <c r="BA680" s="83" t="e">
        <f ca="1">Invoer!DW685</f>
        <v>#N/A</v>
      </c>
      <c r="BB680" s="599" t="str">
        <f t="shared" ca="1" si="317"/>
        <v/>
      </c>
      <c r="BC680" s="673" t="str">
        <f ca="1">IF($BB680="","",VLOOKUP(BB680,Invoer!$F$15:$AU$1999,2,FALSE))</f>
        <v/>
      </c>
      <c r="BD680" s="599" t="str">
        <f t="shared" ca="1" si="318"/>
        <v/>
      </c>
      <c r="BE680" s="599" t="str">
        <f ca="1">IF($BB680="","",VLOOKUP(BB680,Invoer!$F$15:$AU$1999,5,FALSE))</f>
        <v/>
      </c>
      <c r="BF680" s="599" t="str">
        <f ca="1">IF($BB680="","",VLOOKUP(BB680,Invoer!$F$15:$AU$1999,6,FALSE))</f>
        <v/>
      </c>
      <c r="BG680" s="599" t="str">
        <f ca="1">IF($BB680="","",VLOOKUP(BB680,Invoer!$F$15:$AU$1999,9,FALSE))</f>
        <v/>
      </c>
      <c r="BH680" s="599" t="str">
        <f ca="1">IF($BB680="","",VLOOKUP(BB680,Invoer!$F$15:$AU$1999,10,FALSE))</f>
        <v/>
      </c>
      <c r="BI680" s="599" t="str">
        <f ca="1">IF($BB680="","",VLOOKUP(BB680,Invoer!$F$15:$BB$1999,14,FALSE))</f>
        <v/>
      </c>
      <c r="BJ680" s="599" t="str">
        <f ca="1">IF($BB680="","",VLOOKUP(BB680,Invoer!$F$15:$AU$1999,11,FALSE))</f>
        <v/>
      </c>
      <c r="BK680" s="662" t="str">
        <f t="shared" ca="1" si="319"/>
        <v/>
      </c>
      <c r="BL680" s="662" t="str">
        <f t="shared" ca="1" si="320"/>
        <v/>
      </c>
      <c r="BM680" s="679" t="str">
        <f t="shared" ca="1" si="321"/>
        <v/>
      </c>
      <c r="BN680" s="662" t="str">
        <f t="shared" ca="1" si="325"/>
        <v/>
      </c>
      <c r="BO680" s="662" t="str">
        <f ca="1">IF($BB680="","",VLOOKUP(BB680,Invoer!$F$15:$AU$1999,15,FALSE))</f>
        <v/>
      </c>
      <c r="BP680" s="662" t="str">
        <f ca="1">IF($BB680="","",VLOOKUP(BB680,Invoer!$F$15:$AU$1999,24,FALSE))</f>
        <v/>
      </c>
      <c r="BQ680" s="662" t="str">
        <f ca="1">IF($BB680="","",VLOOKUP(BB680,Invoer!$F$15:$AU$1999,17,FALSE))</f>
        <v/>
      </c>
      <c r="BS680" s="73" t="e">
        <f t="shared" ca="1" si="323"/>
        <v>#VALUE!</v>
      </c>
      <c r="BT680" s="57" t="str">
        <f t="shared" ca="1" si="324"/>
        <v/>
      </c>
      <c r="FE680"/>
      <c r="FI680"/>
      <c r="FJ680"/>
    </row>
    <row r="681" spans="29:166" ht="12" customHeight="1" x14ac:dyDescent="0.2">
      <c r="AC681" s="435" t="str">
        <f>IF($AC$7&lt;3,Invoer!DR686,IF($AC$7=3,Invoer!BT686,"x"))</f>
        <v>x</v>
      </c>
      <c r="AD681" s="599" t="str">
        <f t="shared" si="315"/>
        <v/>
      </c>
      <c r="AE681" s="673" t="str">
        <f>IF($AD681="","",VLOOKUP(AD681,Invoer!$F$15:$AU$1999,2,FALSE))</f>
        <v/>
      </c>
      <c r="AF681" s="599" t="str">
        <f t="shared" si="316"/>
        <v/>
      </c>
      <c r="AG681" s="599" t="str">
        <f>IF($AD681="","",VLOOKUP(AD681,Invoer!$F$15:$AU$1999,3,FALSE))</f>
        <v/>
      </c>
      <c r="AH681" s="599" t="str">
        <f>IF($AD681="","",IF(AG681&lt;&gt;"Liq","",VLOOKUP(AD681,Invoer!$F$15:$AU$1999,4,FALSE)))</f>
        <v/>
      </c>
      <c r="AI681" s="677" t="str">
        <f>IF($AD681="","",VLOOKUP(AD681,Invoer!$F$15:$AU$1999,5,FALSE))</f>
        <v/>
      </c>
      <c r="AJ681" s="599" t="str">
        <f>IF($AD681="","",VLOOKUP(AD681,Invoer!$F$15:$AU$1999,6,FALSE))</f>
        <v/>
      </c>
      <c r="AK681" s="599" t="str">
        <f>IF($AD681="","",VLOOKUP(AD681,Invoer!$F$15:$AU$1999,9,FALSE))</f>
        <v/>
      </c>
      <c r="AL681" s="599" t="str">
        <f>IF($AD681="","",VLOOKUP(AD681,Invoer!$F$15:$AU$1999,10,FALSE))</f>
        <v/>
      </c>
      <c r="AM681" s="599" t="str">
        <f>IF($AD681="","",VLOOKUP(AD681,Invoer!$F$15:$BB$1999,14,FALSE))</f>
        <v/>
      </c>
      <c r="AN681" s="599" t="str">
        <f>IF($AD681="","",VLOOKUP(AD681,Invoer!$F$15:$AU$1999,11,FALSE))</f>
        <v/>
      </c>
      <c r="AO681" s="662" t="str">
        <f>IF($AD681="","",VLOOKUP(AD681,Invoer!$F$15:$AU$1999,15,FALSE))</f>
        <v/>
      </c>
      <c r="AP681" s="599" t="str">
        <f>IF($AD681="","",VLOOKUP(AD681,Invoer!$F$15:$AU$1999,19,FALSE))</f>
        <v/>
      </c>
      <c r="AQ681" s="662" t="str">
        <f>IF($AD681="","",VLOOKUP(AD681,Invoer!$F$15:$AU$1999,24,FALSE))</f>
        <v/>
      </c>
      <c r="AR681" s="662" t="str">
        <f>IF($AD681="","",VLOOKUP(AD681,Invoer!$F$15:$AU$1999,17,FALSE))</f>
        <v/>
      </c>
      <c r="AS681" s="678" t="str">
        <f t="shared" si="322"/>
        <v/>
      </c>
      <c r="AT681" s="676" t="str">
        <f t="shared" si="313"/>
        <v/>
      </c>
      <c r="AU681" s="77" t="e">
        <f t="shared" si="314"/>
        <v>#VALUE!</v>
      </c>
      <c r="AW681" s="57"/>
      <c r="AX681" s="57"/>
      <c r="BA681" s="83" t="e">
        <f ca="1">Invoer!DW686</f>
        <v>#N/A</v>
      </c>
      <c r="BB681" s="599" t="str">
        <f t="shared" ca="1" si="317"/>
        <v/>
      </c>
      <c r="BC681" s="673" t="str">
        <f ca="1">IF($BB681="","",VLOOKUP(BB681,Invoer!$F$15:$AU$1999,2,FALSE))</f>
        <v/>
      </c>
      <c r="BD681" s="599" t="str">
        <f t="shared" ca="1" si="318"/>
        <v/>
      </c>
      <c r="BE681" s="599" t="str">
        <f ca="1">IF($BB681="","",VLOOKUP(BB681,Invoer!$F$15:$AU$1999,5,FALSE))</f>
        <v/>
      </c>
      <c r="BF681" s="599" t="str">
        <f ca="1">IF($BB681="","",VLOOKUP(BB681,Invoer!$F$15:$AU$1999,6,FALSE))</f>
        <v/>
      </c>
      <c r="BG681" s="599" t="str">
        <f ca="1">IF($BB681="","",VLOOKUP(BB681,Invoer!$F$15:$AU$1999,9,FALSE))</f>
        <v/>
      </c>
      <c r="BH681" s="599" t="str">
        <f ca="1">IF($BB681="","",VLOOKUP(BB681,Invoer!$F$15:$AU$1999,10,FALSE))</f>
        <v/>
      </c>
      <c r="BI681" s="599" t="str">
        <f ca="1">IF($BB681="","",VLOOKUP(BB681,Invoer!$F$15:$BB$1999,14,FALSE))</f>
        <v/>
      </c>
      <c r="BJ681" s="599" t="str">
        <f ca="1">IF($BB681="","",VLOOKUP(BB681,Invoer!$F$15:$AU$1999,11,FALSE))</f>
        <v/>
      </c>
      <c r="BK681" s="662" t="str">
        <f t="shared" ca="1" si="319"/>
        <v/>
      </c>
      <c r="BL681" s="662" t="str">
        <f t="shared" ca="1" si="320"/>
        <v/>
      </c>
      <c r="BM681" s="679" t="str">
        <f t="shared" ca="1" si="321"/>
        <v/>
      </c>
      <c r="BN681" s="662" t="str">
        <f t="shared" ca="1" si="325"/>
        <v/>
      </c>
      <c r="BO681" s="662" t="str">
        <f ca="1">IF($BB681="","",VLOOKUP(BB681,Invoer!$F$15:$AU$1999,15,FALSE))</f>
        <v/>
      </c>
      <c r="BP681" s="662" t="str">
        <f ca="1">IF($BB681="","",VLOOKUP(BB681,Invoer!$F$15:$AU$1999,24,FALSE))</f>
        <v/>
      </c>
      <c r="BQ681" s="662" t="str">
        <f ca="1">IF($BB681="","",VLOOKUP(BB681,Invoer!$F$15:$AU$1999,17,FALSE))</f>
        <v/>
      </c>
      <c r="BS681" s="73" t="e">
        <f t="shared" ca="1" si="323"/>
        <v>#VALUE!</v>
      </c>
      <c r="BT681" s="57" t="str">
        <f t="shared" ca="1" si="324"/>
        <v/>
      </c>
      <c r="FE681"/>
      <c r="FI681"/>
      <c r="FJ681"/>
    </row>
    <row r="682" spans="29:166" ht="12" customHeight="1" x14ac:dyDescent="0.2">
      <c r="AC682" s="435" t="str">
        <f>IF($AC$7&lt;3,Invoer!DR687,IF($AC$7=3,Invoer!BT687,"x"))</f>
        <v>x</v>
      </c>
      <c r="AD682" s="599" t="str">
        <f t="shared" si="315"/>
        <v/>
      </c>
      <c r="AE682" s="673" t="str">
        <f>IF($AD682="","",VLOOKUP(AD682,Invoer!$F$15:$AU$1999,2,FALSE))</f>
        <v/>
      </c>
      <c r="AF682" s="599" t="str">
        <f t="shared" si="316"/>
        <v/>
      </c>
      <c r="AG682" s="599" t="str">
        <f>IF($AD682="","",VLOOKUP(AD682,Invoer!$F$15:$AU$1999,3,FALSE))</f>
        <v/>
      </c>
      <c r="AH682" s="599" t="str">
        <f>IF($AD682="","",IF(AG682&lt;&gt;"Liq","",VLOOKUP(AD682,Invoer!$F$15:$AU$1999,4,FALSE)))</f>
        <v/>
      </c>
      <c r="AI682" s="677" t="str">
        <f>IF($AD682="","",VLOOKUP(AD682,Invoer!$F$15:$AU$1999,5,FALSE))</f>
        <v/>
      </c>
      <c r="AJ682" s="599" t="str">
        <f>IF($AD682="","",VLOOKUP(AD682,Invoer!$F$15:$AU$1999,6,FALSE))</f>
        <v/>
      </c>
      <c r="AK682" s="599" t="str">
        <f>IF($AD682="","",VLOOKUP(AD682,Invoer!$F$15:$AU$1999,9,FALSE))</f>
        <v/>
      </c>
      <c r="AL682" s="599" t="str">
        <f>IF($AD682="","",VLOOKUP(AD682,Invoer!$F$15:$AU$1999,10,FALSE))</f>
        <v/>
      </c>
      <c r="AM682" s="599" t="str">
        <f>IF($AD682="","",VLOOKUP(AD682,Invoer!$F$15:$BB$1999,14,FALSE))</f>
        <v/>
      </c>
      <c r="AN682" s="599" t="str">
        <f>IF($AD682="","",VLOOKUP(AD682,Invoer!$F$15:$AU$1999,11,FALSE))</f>
        <v/>
      </c>
      <c r="AO682" s="662" t="str">
        <f>IF($AD682="","",VLOOKUP(AD682,Invoer!$F$15:$AU$1999,15,FALSE))</f>
        <v/>
      </c>
      <c r="AP682" s="599" t="str">
        <f>IF($AD682="","",VLOOKUP(AD682,Invoer!$F$15:$AU$1999,19,FALSE))</f>
        <v/>
      </c>
      <c r="AQ682" s="662" t="str">
        <f>IF($AD682="","",VLOOKUP(AD682,Invoer!$F$15:$AU$1999,24,FALSE))</f>
        <v/>
      </c>
      <c r="AR682" s="662" t="str">
        <f>IF($AD682="","",VLOOKUP(AD682,Invoer!$F$15:$AU$1999,17,FALSE))</f>
        <v/>
      </c>
      <c r="AS682" s="678" t="str">
        <f t="shared" si="322"/>
        <v/>
      </c>
      <c r="AT682" s="676" t="str">
        <f t="shared" si="313"/>
        <v/>
      </c>
      <c r="AU682" s="77" t="e">
        <f t="shared" si="314"/>
        <v>#VALUE!</v>
      </c>
      <c r="AW682" s="57"/>
      <c r="AX682" s="57"/>
      <c r="BA682" s="83" t="e">
        <f ca="1">Invoer!DW687</f>
        <v>#N/A</v>
      </c>
      <c r="BB682" s="599" t="str">
        <f t="shared" ca="1" si="317"/>
        <v/>
      </c>
      <c r="BC682" s="673" t="str">
        <f ca="1">IF($BB682="","",VLOOKUP(BB682,Invoer!$F$15:$AU$1999,2,FALSE))</f>
        <v/>
      </c>
      <c r="BD682" s="599" t="str">
        <f t="shared" ca="1" si="318"/>
        <v/>
      </c>
      <c r="BE682" s="599" t="str">
        <f ca="1">IF($BB682="","",VLOOKUP(BB682,Invoer!$F$15:$AU$1999,5,FALSE))</f>
        <v/>
      </c>
      <c r="BF682" s="599" t="str">
        <f ca="1">IF($BB682="","",VLOOKUP(BB682,Invoer!$F$15:$AU$1999,6,FALSE))</f>
        <v/>
      </c>
      <c r="BG682" s="599" t="str">
        <f ca="1">IF($BB682="","",VLOOKUP(BB682,Invoer!$F$15:$AU$1999,9,FALSE))</f>
        <v/>
      </c>
      <c r="BH682" s="599" t="str">
        <f ca="1">IF($BB682="","",VLOOKUP(BB682,Invoer!$F$15:$AU$1999,10,FALSE))</f>
        <v/>
      </c>
      <c r="BI682" s="599" t="str">
        <f ca="1">IF($BB682="","",VLOOKUP(BB682,Invoer!$F$15:$BB$1999,14,FALSE))</f>
        <v/>
      </c>
      <c r="BJ682" s="599" t="str">
        <f ca="1">IF($BB682="","",VLOOKUP(BB682,Invoer!$F$15:$AU$1999,11,FALSE))</f>
        <v/>
      </c>
      <c r="BK682" s="662" t="str">
        <f t="shared" ca="1" si="319"/>
        <v/>
      </c>
      <c r="BL682" s="662" t="str">
        <f t="shared" ca="1" si="320"/>
        <v/>
      </c>
      <c r="BM682" s="679" t="str">
        <f t="shared" ca="1" si="321"/>
        <v/>
      </c>
      <c r="BN682" s="662" t="str">
        <f t="shared" ca="1" si="325"/>
        <v/>
      </c>
      <c r="BO682" s="662" t="str">
        <f ca="1">IF($BB682="","",VLOOKUP(BB682,Invoer!$F$15:$AU$1999,15,FALSE))</f>
        <v/>
      </c>
      <c r="BP682" s="662" t="str">
        <f ca="1">IF($BB682="","",VLOOKUP(BB682,Invoer!$F$15:$AU$1999,24,FALSE))</f>
        <v/>
      </c>
      <c r="BQ682" s="662" t="str">
        <f ca="1">IF($BB682="","",VLOOKUP(BB682,Invoer!$F$15:$AU$1999,17,FALSE))</f>
        <v/>
      </c>
      <c r="BS682" s="73" t="e">
        <f t="shared" ca="1" si="323"/>
        <v>#VALUE!</v>
      </c>
      <c r="BT682" s="57" t="str">
        <f t="shared" ca="1" si="324"/>
        <v/>
      </c>
      <c r="FE682"/>
      <c r="FI682"/>
      <c r="FJ682"/>
    </row>
    <row r="683" spans="29:166" ht="12" customHeight="1" x14ac:dyDescent="0.2">
      <c r="AC683" s="435" t="str">
        <f>IF($AC$7&lt;3,Invoer!DR688,IF($AC$7=3,Invoer!BT688,"x"))</f>
        <v>x</v>
      </c>
      <c r="AD683" s="599" t="str">
        <f t="shared" si="315"/>
        <v/>
      </c>
      <c r="AE683" s="673" t="str">
        <f>IF($AD683="","",VLOOKUP(AD683,Invoer!$F$15:$AU$1999,2,FALSE))</f>
        <v/>
      </c>
      <c r="AF683" s="599" t="str">
        <f t="shared" si="316"/>
        <v/>
      </c>
      <c r="AG683" s="599" t="str">
        <f>IF($AD683="","",VLOOKUP(AD683,Invoer!$F$15:$AU$1999,3,FALSE))</f>
        <v/>
      </c>
      <c r="AH683" s="599" t="str">
        <f>IF($AD683="","",IF(AG683&lt;&gt;"Liq","",VLOOKUP(AD683,Invoer!$F$15:$AU$1999,4,FALSE)))</f>
        <v/>
      </c>
      <c r="AI683" s="677" t="str">
        <f>IF($AD683="","",VLOOKUP(AD683,Invoer!$F$15:$AU$1999,5,FALSE))</f>
        <v/>
      </c>
      <c r="AJ683" s="599" t="str">
        <f>IF($AD683="","",VLOOKUP(AD683,Invoer!$F$15:$AU$1999,6,FALSE))</f>
        <v/>
      </c>
      <c r="AK683" s="599" t="str">
        <f>IF($AD683="","",VLOOKUP(AD683,Invoer!$F$15:$AU$1999,9,FALSE))</f>
        <v/>
      </c>
      <c r="AL683" s="599" t="str">
        <f>IF($AD683="","",VLOOKUP(AD683,Invoer!$F$15:$AU$1999,10,FALSE))</f>
        <v/>
      </c>
      <c r="AM683" s="599" t="str">
        <f>IF($AD683="","",VLOOKUP(AD683,Invoer!$F$15:$BB$1999,14,FALSE))</f>
        <v/>
      </c>
      <c r="AN683" s="599" t="str">
        <f>IF($AD683="","",VLOOKUP(AD683,Invoer!$F$15:$AU$1999,11,FALSE))</f>
        <v/>
      </c>
      <c r="AO683" s="662" t="str">
        <f>IF($AD683="","",VLOOKUP(AD683,Invoer!$F$15:$AU$1999,15,FALSE))</f>
        <v/>
      </c>
      <c r="AP683" s="599" t="str">
        <f>IF($AD683="","",VLOOKUP(AD683,Invoer!$F$15:$AU$1999,19,FALSE))</f>
        <v/>
      </c>
      <c r="AQ683" s="662" t="str">
        <f>IF($AD683="","",VLOOKUP(AD683,Invoer!$F$15:$AU$1999,24,FALSE))</f>
        <v/>
      </c>
      <c r="AR683" s="662" t="str">
        <f>IF($AD683="","",VLOOKUP(AD683,Invoer!$F$15:$AU$1999,17,FALSE))</f>
        <v/>
      </c>
      <c r="AS683" s="678" t="str">
        <f t="shared" si="322"/>
        <v/>
      </c>
      <c r="AT683" s="676" t="str">
        <f t="shared" si="313"/>
        <v/>
      </c>
      <c r="AU683" s="77" t="e">
        <f t="shared" si="314"/>
        <v>#VALUE!</v>
      </c>
      <c r="AW683" s="57"/>
      <c r="AX683" s="57"/>
      <c r="BA683" s="83" t="e">
        <f ca="1">Invoer!DW688</f>
        <v>#N/A</v>
      </c>
      <c r="BB683" s="599" t="str">
        <f t="shared" ca="1" si="317"/>
        <v/>
      </c>
      <c r="BC683" s="673" t="str">
        <f ca="1">IF($BB683="","",VLOOKUP(BB683,Invoer!$F$15:$AU$1999,2,FALSE))</f>
        <v/>
      </c>
      <c r="BD683" s="599" t="str">
        <f t="shared" ca="1" si="318"/>
        <v/>
      </c>
      <c r="BE683" s="599" t="str">
        <f ca="1">IF($BB683="","",VLOOKUP(BB683,Invoer!$F$15:$AU$1999,5,FALSE))</f>
        <v/>
      </c>
      <c r="BF683" s="599" t="str">
        <f ca="1">IF($BB683="","",VLOOKUP(BB683,Invoer!$F$15:$AU$1999,6,FALSE))</f>
        <v/>
      </c>
      <c r="BG683" s="599" t="str">
        <f ca="1">IF($BB683="","",VLOOKUP(BB683,Invoer!$F$15:$AU$1999,9,FALSE))</f>
        <v/>
      </c>
      <c r="BH683" s="599" t="str">
        <f ca="1">IF($BB683="","",VLOOKUP(BB683,Invoer!$F$15:$AU$1999,10,FALSE))</f>
        <v/>
      </c>
      <c r="BI683" s="599" t="str">
        <f ca="1">IF($BB683="","",VLOOKUP(BB683,Invoer!$F$15:$BB$1999,14,FALSE))</f>
        <v/>
      </c>
      <c r="BJ683" s="599" t="str">
        <f ca="1">IF($BB683="","",VLOOKUP(BB683,Invoer!$F$15:$AU$1999,11,FALSE))</f>
        <v/>
      </c>
      <c r="BK683" s="662" t="str">
        <f t="shared" ca="1" si="319"/>
        <v/>
      </c>
      <c r="BL683" s="662" t="str">
        <f t="shared" ca="1" si="320"/>
        <v/>
      </c>
      <c r="BM683" s="679" t="str">
        <f t="shared" ca="1" si="321"/>
        <v/>
      </c>
      <c r="BN683" s="662" t="str">
        <f t="shared" ca="1" si="325"/>
        <v/>
      </c>
      <c r="BO683" s="662" t="str">
        <f ca="1">IF($BB683="","",VLOOKUP(BB683,Invoer!$F$15:$AU$1999,15,FALSE))</f>
        <v/>
      </c>
      <c r="BP683" s="662" t="str">
        <f ca="1">IF($BB683="","",VLOOKUP(BB683,Invoer!$F$15:$AU$1999,24,FALSE))</f>
        <v/>
      </c>
      <c r="BQ683" s="662" t="str">
        <f ca="1">IF($BB683="","",VLOOKUP(BB683,Invoer!$F$15:$AU$1999,17,FALSE))</f>
        <v/>
      </c>
      <c r="BS683" s="73" t="e">
        <f t="shared" ca="1" si="323"/>
        <v>#VALUE!</v>
      </c>
      <c r="BT683" s="57" t="str">
        <f t="shared" ca="1" si="324"/>
        <v/>
      </c>
      <c r="FE683"/>
      <c r="FI683"/>
      <c r="FJ683"/>
    </row>
    <row r="684" spans="29:166" ht="12" customHeight="1" x14ac:dyDescent="0.2">
      <c r="AC684" s="435" t="str">
        <f>IF($AC$7&lt;3,Invoer!DR689,IF($AC$7=3,Invoer!BT689,"x"))</f>
        <v>x</v>
      </c>
      <c r="AD684" s="599" t="str">
        <f t="shared" si="315"/>
        <v/>
      </c>
      <c r="AE684" s="673" t="str">
        <f>IF($AD684="","",VLOOKUP(AD684,Invoer!$F$15:$AU$1999,2,FALSE))</f>
        <v/>
      </c>
      <c r="AF684" s="599" t="str">
        <f t="shared" si="316"/>
        <v/>
      </c>
      <c r="AG684" s="599" t="str">
        <f>IF($AD684="","",VLOOKUP(AD684,Invoer!$F$15:$AU$1999,3,FALSE))</f>
        <v/>
      </c>
      <c r="AH684" s="599" t="str">
        <f>IF($AD684="","",IF(AG684&lt;&gt;"Liq","",VLOOKUP(AD684,Invoer!$F$15:$AU$1999,4,FALSE)))</f>
        <v/>
      </c>
      <c r="AI684" s="677" t="str">
        <f>IF($AD684="","",VLOOKUP(AD684,Invoer!$F$15:$AU$1999,5,FALSE))</f>
        <v/>
      </c>
      <c r="AJ684" s="599" t="str">
        <f>IF($AD684="","",VLOOKUP(AD684,Invoer!$F$15:$AU$1999,6,FALSE))</f>
        <v/>
      </c>
      <c r="AK684" s="599" t="str">
        <f>IF($AD684="","",VLOOKUP(AD684,Invoer!$F$15:$AU$1999,9,FALSE))</f>
        <v/>
      </c>
      <c r="AL684" s="599" t="str">
        <f>IF($AD684="","",VLOOKUP(AD684,Invoer!$F$15:$AU$1999,10,FALSE))</f>
        <v/>
      </c>
      <c r="AM684" s="599" t="str">
        <f>IF($AD684="","",VLOOKUP(AD684,Invoer!$F$15:$BB$1999,14,FALSE))</f>
        <v/>
      </c>
      <c r="AN684" s="599" t="str">
        <f>IF($AD684="","",VLOOKUP(AD684,Invoer!$F$15:$AU$1999,11,FALSE))</f>
        <v/>
      </c>
      <c r="AO684" s="662" t="str">
        <f>IF($AD684="","",VLOOKUP(AD684,Invoer!$F$15:$AU$1999,15,FALSE))</f>
        <v/>
      </c>
      <c r="AP684" s="599" t="str">
        <f>IF($AD684="","",VLOOKUP(AD684,Invoer!$F$15:$AU$1999,19,FALSE))</f>
        <v/>
      </c>
      <c r="AQ684" s="662" t="str">
        <f>IF($AD684="","",VLOOKUP(AD684,Invoer!$F$15:$AU$1999,24,FALSE))</f>
        <v/>
      </c>
      <c r="AR684" s="662" t="str">
        <f>IF($AD684="","",VLOOKUP(AD684,Invoer!$F$15:$AU$1999,17,FALSE))</f>
        <v/>
      </c>
      <c r="AS684" s="678" t="str">
        <f t="shared" si="322"/>
        <v/>
      </c>
      <c r="AT684" s="676" t="str">
        <f t="shared" si="313"/>
        <v/>
      </c>
      <c r="AU684" s="77" t="e">
        <f t="shared" si="314"/>
        <v>#VALUE!</v>
      </c>
      <c r="AW684" s="57"/>
      <c r="AX684" s="57"/>
      <c r="BA684" s="83" t="e">
        <f ca="1">Invoer!DW689</f>
        <v>#N/A</v>
      </c>
      <c r="BB684" s="599" t="str">
        <f t="shared" ca="1" si="317"/>
        <v/>
      </c>
      <c r="BC684" s="673" t="str">
        <f ca="1">IF($BB684="","",VLOOKUP(BB684,Invoer!$F$15:$AU$1999,2,FALSE))</f>
        <v/>
      </c>
      <c r="BD684" s="599" t="str">
        <f t="shared" ca="1" si="318"/>
        <v/>
      </c>
      <c r="BE684" s="599" t="str">
        <f ca="1">IF($BB684="","",VLOOKUP(BB684,Invoer!$F$15:$AU$1999,5,FALSE))</f>
        <v/>
      </c>
      <c r="BF684" s="599" t="str">
        <f ca="1">IF($BB684="","",VLOOKUP(BB684,Invoer!$F$15:$AU$1999,6,FALSE))</f>
        <v/>
      </c>
      <c r="BG684" s="599" t="str">
        <f ca="1">IF($BB684="","",VLOOKUP(BB684,Invoer!$F$15:$AU$1999,9,FALSE))</f>
        <v/>
      </c>
      <c r="BH684" s="599" t="str">
        <f ca="1">IF($BB684="","",VLOOKUP(BB684,Invoer!$F$15:$AU$1999,10,FALSE))</f>
        <v/>
      </c>
      <c r="BI684" s="599" t="str">
        <f ca="1">IF($BB684="","",VLOOKUP(BB684,Invoer!$F$15:$BB$1999,14,FALSE))</f>
        <v/>
      </c>
      <c r="BJ684" s="599" t="str">
        <f ca="1">IF($BB684="","",VLOOKUP(BB684,Invoer!$F$15:$AU$1999,11,FALSE))</f>
        <v/>
      </c>
      <c r="BK684" s="662" t="str">
        <f t="shared" ca="1" si="319"/>
        <v/>
      </c>
      <c r="BL684" s="662" t="str">
        <f t="shared" ca="1" si="320"/>
        <v/>
      </c>
      <c r="BM684" s="679" t="str">
        <f t="shared" ca="1" si="321"/>
        <v/>
      </c>
      <c r="BN684" s="662" t="str">
        <f t="shared" ca="1" si="325"/>
        <v/>
      </c>
      <c r="BO684" s="662" t="str">
        <f ca="1">IF($BB684="","",VLOOKUP(BB684,Invoer!$F$15:$AU$1999,15,FALSE))</f>
        <v/>
      </c>
      <c r="BP684" s="662" t="str">
        <f ca="1">IF($BB684="","",VLOOKUP(BB684,Invoer!$F$15:$AU$1999,24,FALSE))</f>
        <v/>
      </c>
      <c r="BQ684" s="662" t="str">
        <f ca="1">IF($BB684="","",VLOOKUP(BB684,Invoer!$F$15:$AU$1999,17,FALSE))</f>
        <v/>
      </c>
      <c r="BS684" s="73" t="e">
        <f t="shared" ca="1" si="323"/>
        <v>#VALUE!</v>
      </c>
      <c r="BT684" s="57" t="str">
        <f t="shared" ca="1" si="324"/>
        <v/>
      </c>
      <c r="FE684"/>
      <c r="FI684"/>
      <c r="FJ684"/>
    </row>
    <row r="685" spans="29:166" ht="12" customHeight="1" x14ac:dyDescent="0.2">
      <c r="AC685" s="435" t="str">
        <f>IF($AC$7&lt;3,Invoer!DR690,IF($AC$7=3,Invoer!BT690,"x"))</f>
        <v>x</v>
      </c>
      <c r="AD685" s="599" t="str">
        <f t="shared" si="315"/>
        <v/>
      </c>
      <c r="AE685" s="673" t="str">
        <f>IF($AD685="","",VLOOKUP(AD685,Invoer!$F$15:$AU$1999,2,FALSE))</f>
        <v/>
      </c>
      <c r="AF685" s="599" t="str">
        <f t="shared" si="316"/>
        <v/>
      </c>
      <c r="AG685" s="599" t="str">
        <f>IF($AD685="","",VLOOKUP(AD685,Invoer!$F$15:$AU$1999,3,FALSE))</f>
        <v/>
      </c>
      <c r="AH685" s="599" t="str">
        <f>IF($AD685="","",IF(AG685&lt;&gt;"Liq","",VLOOKUP(AD685,Invoer!$F$15:$AU$1999,4,FALSE)))</f>
        <v/>
      </c>
      <c r="AI685" s="677" t="str">
        <f>IF($AD685="","",VLOOKUP(AD685,Invoer!$F$15:$AU$1999,5,FALSE))</f>
        <v/>
      </c>
      <c r="AJ685" s="599" t="str">
        <f>IF($AD685="","",VLOOKUP(AD685,Invoer!$F$15:$AU$1999,6,FALSE))</f>
        <v/>
      </c>
      <c r="AK685" s="599" t="str">
        <f>IF($AD685="","",VLOOKUP(AD685,Invoer!$F$15:$AU$1999,9,FALSE))</f>
        <v/>
      </c>
      <c r="AL685" s="599" t="str">
        <f>IF($AD685="","",VLOOKUP(AD685,Invoer!$F$15:$AU$1999,10,FALSE))</f>
        <v/>
      </c>
      <c r="AM685" s="599" t="str">
        <f>IF($AD685="","",VLOOKUP(AD685,Invoer!$F$15:$BB$1999,14,FALSE))</f>
        <v/>
      </c>
      <c r="AN685" s="599" t="str">
        <f>IF($AD685="","",VLOOKUP(AD685,Invoer!$F$15:$AU$1999,11,FALSE))</f>
        <v/>
      </c>
      <c r="AO685" s="662" t="str">
        <f>IF($AD685="","",VLOOKUP(AD685,Invoer!$F$15:$AU$1999,15,FALSE))</f>
        <v/>
      </c>
      <c r="AP685" s="599" t="str">
        <f>IF($AD685="","",VLOOKUP(AD685,Invoer!$F$15:$AU$1999,19,FALSE))</f>
        <v/>
      </c>
      <c r="AQ685" s="662" t="str">
        <f>IF($AD685="","",VLOOKUP(AD685,Invoer!$F$15:$AU$1999,24,FALSE))</f>
        <v/>
      </c>
      <c r="AR685" s="662" t="str">
        <f>IF($AD685="","",VLOOKUP(AD685,Invoer!$F$15:$AU$1999,17,FALSE))</f>
        <v/>
      </c>
      <c r="AS685" s="678" t="str">
        <f t="shared" si="322"/>
        <v/>
      </c>
      <c r="AT685" s="676" t="str">
        <f t="shared" si="313"/>
        <v/>
      </c>
      <c r="AU685" s="77" t="e">
        <f t="shared" si="314"/>
        <v>#VALUE!</v>
      </c>
      <c r="AW685" s="57"/>
      <c r="AX685" s="57"/>
      <c r="BA685" s="83" t="e">
        <f ca="1">Invoer!DW690</f>
        <v>#N/A</v>
      </c>
      <c r="BB685" s="599" t="str">
        <f t="shared" ca="1" si="317"/>
        <v/>
      </c>
      <c r="BC685" s="673" t="str">
        <f ca="1">IF($BB685="","",VLOOKUP(BB685,Invoer!$F$15:$AU$1999,2,FALSE))</f>
        <v/>
      </c>
      <c r="BD685" s="599" t="str">
        <f t="shared" ca="1" si="318"/>
        <v/>
      </c>
      <c r="BE685" s="599" t="str">
        <f ca="1">IF($BB685="","",VLOOKUP(BB685,Invoer!$F$15:$AU$1999,5,FALSE))</f>
        <v/>
      </c>
      <c r="BF685" s="599" t="str">
        <f ca="1">IF($BB685="","",VLOOKUP(BB685,Invoer!$F$15:$AU$1999,6,FALSE))</f>
        <v/>
      </c>
      <c r="BG685" s="599" t="str">
        <f ca="1">IF($BB685="","",VLOOKUP(BB685,Invoer!$F$15:$AU$1999,9,FALSE))</f>
        <v/>
      </c>
      <c r="BH685" s="599" t="str">
        <f ca="1">IF($BB685="","",VLOOKUP(BB685,Invoer!$F$15:$AU$1999,10,FALSE))</f>
        <v/>
      </c>
      <c r="BI685" s="599" t="str">
        <f ca="1">IF($BB685="","",VLOOKUP(BB685,Invoer!$F$15:$BB$1999,14,FALSE))</f>
        <v/>
      </c>
      <c r="BJ685" s="599" t="str">
        <f ca="1">IF($BB685="","",VLOOKUP(BB685,Invoer!$F$15:$AU$1999,11,FALSE))</f>
        <v/>
      </c>
      <c r="BK685" s="662" t="str">
        <f t="shared" ca="1" si="319"/>
        <v/>
      </c>
      <c r="BL685" s="662" t="str">
        <f t="shared" ca="1" si="320"/>
        <v/>
      </c>
      <c r="BM685" s="679" t="str">
        <f t="shared" ca="1" si="321"/>
        <v/>
      </c>
      <c r="BN685" s="662" t="str">
        <f t="shared" ca="1" si="325"/>
        <v/>
      </c>
      <c r="BO685" s="662" t="str">
        <f ca="1">IF($BB685="","",VLOOKUP(BB685,Invoer!$F$15:$AU$1999,15,FALSE))</f>
        <v/>
      </c>
      <c r="BP685" s="662" t="str">
        <f ca="1">IF($BB685="","",VLOOKUP(BB685,Invoer!$F$15:$AU$1999,24,FALSE))</f>
        <v/>
      </c>
      <c r="BQ685" s="662" t="str">
        <f ca="1">IF($BB685="","",VLOOKUP(BB685,Invoer!$F$15:$AU$1999,17,FALSE))</f>
        <v/>
      </c>
      <c r="BS685" s="73" t="e">
        <f t="shared" ca="1" si="323"/>
        <v>#VALUE!</v>
      </c>
      <c r="BT685" s="57" t="str">
        <f t="shared" ca="1" si="324"/>
        <v/>
      </c>
      <c r="FE685"/>
      <c r="FI685"/>
      <c r="FJ685"/>
    </row>
    <row r="686" spans="29:166" ht="12" customHeight="1" x14ac:dyDescent="0.2">
      <c r="AC686" s="435" t="str">
        <f>IF($AC$7&lt;3,Invoer!DR691,IF($AC$7=3,Invoer!BT691,"x"))</f>
        <v>x</v>
      </c>
      <c r="AD686" s="599" t="str">
        <f t="shared" si="315"/>
        <v/>
      </c>
      <c r="AE686" s="673" t="str">
        <f>IF($AD686="","",VLOOKUP(AD686,Invoer!$F$15:$AU$1999,2,FALSE))</f>
        <v/>
      </c>
      <c r="AF686" s="599" t="str">
        <f t="shared" si="316"/>
        <v/>
      </c>
      <c r="AG686" s="599" t="str">
        <f>IF($AD686="","",VLOOKUP(AD686,Invoer!$F$15:$AU$1999,3,FALSE))</f>
        <v/>
      </c>
      <c r="AH686" s="599" t="str">
        <f>IF($AD686="","",IF(AG686&lt;&gt;"Liq","",VLOOKUP(AD686,Invoer!$F$15:$AU$1999,4,FALSE)))</f>
        <v/>
      </c>
      <c r="AI686" s="677" t="str">
        <f>IF($AD686="","",VLOOKUP(AD686,Invoer!$F$15:$AU$1999,5,FALSE))</f>
        <v/>
      </c>
      <c r="AJ686" s="599" t="str">
        <f>IF($AD686="","",VLOOKUP(AD686,Invoer!$F$15:$AU$1999,6,FALSE))</f>
        <v/>
      </c>
      <c r="AK686" s="599" t="str">
        <f>IF($AD686="","",VLOOKUP(AD686,Invoer!$F$15:$AU$1999,9,FALSE))</f>
        <v/>
      </c>
      <c r="AL686" s="599" t="str">
        <f>IF($AD686="","",VLOOKUP(AD686,Invoer!$F$15:$AU$1999,10,FALSE))</f>
        <v/>
      </c>
      <c r="AM686" s="599" t="str">
        <f>IF($AD686="","",VLOOKUP(AD686,Invoer!$F$15:$BB$1999,14,FALSE))</f>
        <v/>
      </c>
      <c r="AN686" s="599" t="str">
        <f>IF($AD686="","",VLOOKUP(AD686,Invoer!$F$15:$AU$1999,11,FALSE))</f>
        <v/>
      </c>
      <c r="AO686" s="662" t="str">
        <f>IF($AD686="","",VLOOKUP(AD686,Invoer!$F$15:$AU$1999,15,FALSE))</f>
        <v/>
      </c>
      <c r="AP686" s="599" t="str">
        <f>IF($AD686="","",VLOOKUP(AD686,Invoer!$F$15:$AU$1999,19,FALSE))</f>
        <v/>
      </c>
      <c r="AQ686" s="662" t="str">
        <f>IF($AD686="","",VLOOKUP(AD686,Invoer!$F$15:$AU$1999,24,FALSE))</f>
        <v/>
      </c>
      <c r="AR686" s="662" t="str">
        <f>IF($AD686="","",VLOOKUP(AD686,Invoer!$F$15:$AU$1999,17,FALSE))</f>
        <v/>
      </c>
      <c r="AS686" s="678" t="str">
        <f t="shared" si="322"/>
        <v/>
      </c>
      <c r="AT686" s="676" t="str">
        <f t="shared" si="313"/>
        <v/>
      </c>
      <c r="AU686" s="77" t="e">
        <f t="shared" si="314"/>
        <v>#VALUE!</v>
      </c>
      <c r="AW686" s="57"/>
      <c r="AX686" s="57"/>
      <c r="BA686" s="83" t="e">
        <f ca="1">Invoer!DW691</f>
        <v>#N/A</v>
      </c>
      <c r="BB686" s="599" t="str">
        <f t="shared" ca="1" si="317"/>
        <v/>
      </c>
      <c r="BC686" s="673" t="str">
        <f ca="1">IF($BB686="","",VLOOKUP(BB686,Invoer!$F$15:$AU$1999,2,FALSE))</f>
        <v/>
      </c>
      <c r="BD686" s="599" t="str">
        <f t="shared" ca="1" si="318"/>
        <v/>
      </c>
      <c r="BE686" s="599" t="str">
        <f ca="1">IF($BB686="","",VLOOKUP(BB686,Invoer!$F$15:$AU$1999,5,FALSE))</f>
        <v/>
      </c>
      <c r="BF686" s="599" t="str">
        <f ca="1">IF($BB686="","",VLOOKUP(BB686,Invoer!$F$15:$AU$1999,6,FALSE))</f>
        <v/>
      </c>
      <c r="BG686" s="599" t="str">
        <f ca="1">IF($BB686="","",VLOOKUP(BB686,Invoer!$F$15:$AU$1999,9,FALSE))</f>
        <v/>
      </c>
      <c r="BH686" s="599" t="str">
        <f ca="1">IF($BB686="","",VLOOKUP(BB686,Invoer!$F$15:$AU$1999,10,FALSE))</f>
        <v/>
      </c>
      <c r="BI686" s="599" t="str">
        <f ca="1">IF($BB686="","",VLOOKUP(BB686,Invoer!$F$15:$BB$1999,14,FALSE))</f>
        <v/>
      </c>
      <c r="BJ686" s="599" t="str">
        <f ca="1">IF($BB686="","",VLOOKUP(BB686,Invoer!$F$15:$AU$1999,11,FALSE))</f>
        <v/>
      </c>
      <c r="BK686" s="662" t="str">
        <f t="shared" ca="1" si="319"/>
        <v/>
      </c>
      <c r="BL686" s="662" t="str">
        <f t="shared" ca="1" si="320"/>
        <v/>
      </c>
      <c r="BM686" s="679" t="str">
        <f t="shared" ca="1" si="321"/>
        <v/>
      </c>
      <c r="BN686" s="662" t="str">
        <f t="shared" ca="1" si="325"/>
        <v/>
      </c>
      <c r="BO686" s="662" t="str">
        <f ca="1">IF($BB686="","",VLOOKUP(BB686,Invoer!$F$15:$AU$1999,15,FALSE))</f>
        <v/>
      </c>
      <c r="BP686" s="662" t="str">
        <f ca="1">IF($BB686="","",VLOOKUP(BB686,Invoer!$F$15:$AU$1999,24,FALSE))</f>
        <v/>
      </c>
      <c r="BQ686" s="662" t="str">
        <f ca="1">IF($BB686="","",VLOOKUP(BB686,Invoer!$F$15:$AU$1999,17,FALSE))</f>
        <v/>
      </c>
      <c r="BS686" s="73" t="e">
        <f t="shared" ca="1" si="323"/>
        <v>#VALUE!</v>
      </c>
      <c r="BT686" s="57" t="str">
        <f t="shared" ca="1" si="324"/>
        <v/>
      </c>
      <c r="FE686"/>
      <c r="FI686"/>
      <c r="FJ686"/>
    </row>
    <row r="687" spans="29:166" ht="12" customHeight="1" x14ac:dyDescent="0.2">
      <c r="AC687" s="435" t="str">
        <f>IF($AC$7&lt;3,Invoer!DR692,IF($AC$7=3,Invoer!BT692,"x"))</f>
        <v>x</v>
      </c>
      <c r="AD687" s="599" t="str">
        <f t="shared" si="315"/>
        <v/>
      </c>
      <c r="AE687" s="673" t="str">
        <f>IF($AD687="","",VLOOKUP(AD687,Invoer!$F$15:$AU$1999,2,FALSE))</f>
        <v/>
      </c>
      <c r="AF687" s="599" t="str">
        <f t="shared" si="316"/>
        <v/>
      </c>
      <c r="AG687" s="599" t="str">
        <f>IF($AD687="","",VLOOKUP(AD687,Invoer!$F$15:$AU$1999,3,FALSE))</f>
        <v/>
      </c>
      <c r="AH687" s="599" t="str">
        <f>IF($AD687="","",IF(AG687&lt;&gt;"Liq","",VLOOKUP(AD687,Invoer!$F$15:$AU$1999,4,FALSE)))</f>
        <v/>
      </c>
      <c r="AI687" s="677" t="str">
        <f>IF($AD687="","",VLOOKUP(AD687,Invoer!$F$15:$AU$1999,5,FALSE))</f>
        <v/>
      </c>
      <c r="AJ687" s="599" t="str">
        <f>IF($AD687="","",VLOOKUP(AD687,Invoer!$F$15:$AU$1999,6,FALSE))</f>
        <v/>
      </c>
      <c r="AK687" s="599" t="str">
        <f>IF($AD687="","",VLOOKUP(AD687,Invoer!$F$15:$AU$1999,9,FALSE))</f>
        <v/>
      </c>
      <c r="AL687" s="599" t="str">
        <f>IF($AD687="","",VLOOKUP(AD687,Invoer!$F$15:$AU$1999,10,FALSE))</f>
        <v/>
      </c>
      <c r="AM687" s="599" t="str">
        <f>IF($AD687="","",VLOOKUP(AD687,Invoer!$F$15:$BB$1999,14,FALSE))</f>
        <v/>
      </c>
      <c r="AN687" s="599" t="str">
        <f>IF($AD687="","",VLOOKUP(AD687,Invoer!$F$15:$AU$1999,11,FALSE))</f>
        <v/>
      </c>
      <c r="AO687" s="662" t="str">
        <f>IF($AD687="","",VLOOKUP(AD687,Invoer!$F$15:$AU$1999,15,FALSE))</f>
        <v/>
      </c>
      <c r="AP687" s="599" t="str">
        <f>IF($AD687="","",VLOOKUP(AD687,Invoer!$F$15:$AU$1999,19,FALSE))</f>
        <v/>
      </c>
      <c r="AQ687" s="662" t="str">
        <f>IF($AD687="","",VLOOKUP(AD687,Invoer!$F$15:$AU$1999,24,FALSE))</f>
        <v/>
      </c>
      <c r="AR687" s="662" t="str">
        <f>IF($AD687="","",VLOOKUP(AD687,Invoer!$F$15:$AU$1999,17,FALSE))</f>
        <v/>
      </c>
      <c r="AS687" s="678" t="str">
        <f t="shared" si="322"/>
        <v/>
      </c>
      <c r="AT687" s="676" t="str">
        <f t="shared" si="313"/>
        <v/>
      </c>
      <c r="AU687" s="77" t="e">
        <f t="shared" si="314"/>
        <v>#VALUE!</v>
      </c>
      <c r="AW687" s="57"/>
      <c r="AX687" s="57"/>
      <c r="BA687" s="83" t="e">
        <f ca="1">Invoer!DW692</f>
        <v>#N/A</v>
      </c>
      <c r="BB687" s="599" t="str">
        <f t="shared" ca="1" si="317"/>
        <v/>
      </c>
      <c r="BC687" s="673" t="str">
        <f ca="1">IF($BB687="","",VLOOKUP(BB687,Invoer!$F$15:$AU$1999,2,FALSE))</f>
        <v/>
      </c>
      <c r="BD687" s="599" t="str">
        <f t="shared" ca="1" si="318"/>
        <v/>
      </c>
      <c r="BE687" s="599" t="str">
        <f ca="1">IF($BB687="","",VLOOKUP(BB687,Invoer!$F$15:$AU$1999,5,FALSE))</f>
        <v/>
      </c>
      <c r="BF687" s="599" t="str">
        <f ca="1">IF($BB687="","",VLOOKUP(BB687,Invoer!$F$15:$AU$1999,6,FALSE))</f>
        <v/>
      </c>
      <c r="BG687" s="599" t="str">
        <f ca="1">IF($BB687="","",VLOOKUP(BB687,Invoer!$F$15:$AU$1999,9,FALSE))</f>
        <v/>
      </c>
      <c r="BH687" s="599" t="str">
        <f ca="1">IF($BB687="","",VLOOKUP(BB687,Invoer!$F$15:$AU$1999,10,FALSE))</f>
        <v/>
      </c>
      <c r="BI687" s="599" t="str">
        <f ca="1">IF($BB687="","",VLOOKUP(BB687,Invoer!$F$15:$BB$1999,14,FALSE))</f>
        <v/>
      </c>
      <c r="BJ687" s="599" t="str">
        <f ca="1">IF($BB687="","",VLOOKUP(BB687,Invoer!$F$15:$AU$1999,11,FALSE))</f>
        <v/>
      </c>
      <c r="BK687" s="662" t="str">
        <f t="shared" ca="1" si="319"/>
        <v/>
      </c>
      <c r="BL687" s="662" t="str">
        <f t="shared" ca="1" si="320"/>
        <v/>
      </c>
      <c r="BM687" s="679" t="str">
        <f t="shared" ca="1" si="321"/>
        <v/>
      </c>
      <c r="BN687" s="662" t="str">
        <f t="shared" ca="1" si="325"/>
        <v/>
      </c>
      <c r="BO687" s="662" t="str">
        <f ca="1">IF($BB687="","",VLOOKUP(BB687,Invoer!$F$15:$AU$1999,15,FALSE))</f>
        <v/>
      </c>
      <c r="BP687" s="662" t="str">
        <f ca="1">IF($BB687="","",VLOOKUP(BB687,Invoer!$F$15:$AU$1999,24,FALSE))</f>
        <v/>
      </c>
      <c r="BQ687" s="662" t="str">
        <f ca="1">IF($BB687="","",VLOOKUP(BB687,Invoer!$F$15:$AU$1999,17,FALSE))</f>
        <v/>
      </c>
      <c r="BS687" s="73" t="e">
        <f t="shared" ca="1" si="323"/>
        <v>#VALUE!</v>
      </c>
      <c r="BT687" s="57" t="str">
        <f t="shared" ca="1" si="324"/>
        <v/>
      </c>
      <c r="FE687"/>
      <c r="FI687"/>
      <c r="FJ687"/>
    </row>
    <row r="688" spans="29:166" ht="12" customHeight="1" x14ac:dyDescent="0.2">
      <c r="AC688" s="435" t="str">
        <f>IF($AC$7&lt;3,Invoer!DR693,IF($AC$7=3,Invoer!BT693,"x"))</f>
        <v>x</v>
      </c>
      <c r="AD688" s="599" t="str">
        <f t="shared" si="315"/>
        <v/>
      </c>
      <c r="AE688" s="673" t="str">
        <f>IF($AD688="","",VLOOKUP(AD688,Invoer!$F$15:$AU$1999,2,FALSE))</f>
        <v/>
      </c>
      <c r="AF688" s="599" t="str">
        <f t="shared" si="316"/>
        <v/>
      </c>
      <c r="AG688" s="599" t="str">
        <f>IF($AD688="","",VLOOKUP(AD688,Invoer!$F$15:$AU$1999,3,FALSE))</f>
        <v/>
      </c>
      <c r="AH688" s="599" t="str">
        <f>IF($AD688="","",IF(AG688&lt;&gt;"Liq","",VLOOKUP(AD688,Invoer!$F$15:$AU$1999,4,FALSE)))</f>
        <v/>
      </c>
      <c r="AI688" s="677" t="str">
        <f>IF($AD688="","",VLOOKUP(AD688,Invoer!$F$15:$AU$1999,5,FALSE))</f>
        <v/>
      </c>
      <c r="AJ688" s="599" t="str">
        <f>IF($AD688="","",VLOOKUP(AD688,Invoer!$F$15:$AU$1999,6,FALSE))</f>
        <v/>
      </c>
      <c r="AK688" s="599" t="str">
        <f>IF($AD688="","",VLOOKUP(AD688,Invoer!$F$15:$AU$1999,9,FALSE))</f>
        <v/>
      </c>
      <c r="AL688" s="599" t="str">
        <f>IF($AD688="","",VLOOKUP(AD688,Invoer!$F$15:$AU$1999,10,FALSE))</f>
        <v/>
      </c>
      <c r="AM688" s="599" t="str">
        <f>IF($AD688="","",VLOOKUP(AD688,Invoer!$F$15:$BB$1999,14,FALSE))</f>
        <v/>
      </c>
      <c r="AN688" s="599" t="str">
        <f>IF($AD688="","",VLOOKUP(AD688,Invoer!$F$15:$AU$1999,11,FALSE))</f>
        <v/>
      </c>
      <c r="AO688" s="662" t="str">
        <f>IF($AD688="","",VLOOKUP(AD688,Invoer!$F$15:$AU$1999,15,FALSE))</f>
        <v/>
      </c>
      <c r="AP688" s="599" t="str">
        <f>IF($AD688="","",VLOOKUP(AD688,Invoer!$F$15:$AU$1999,19,FALSE))</f>
        <v/>
      </c>
      <c r="AQ688" s="662" t="str">
        <f>IF($AD688="","",VLOOKUP(AD688,Invoer!$F$15:$AU$1999,24,FALSE))</f>
        <v/>
      </c>
      <c r="AR688" s="662" t="str">
        <f>IF($AD688="","",VLOOKUP(AD688,Invoer!$F$15:$AU$1999,17,FALSE))</f>
        <v/>
      </c>
      <c r="AS688" s="678" t="str">
        <f t="shared" si="322"/>
        <v/>
      </c>
      <c r="AT688" s="676" t="str">
        <f t="shared" si="313"/>
        <v/>
      </c>
      <c r="AU688" s="77" t="e">
        <f t="shared" si="314"/>
        <v>#VALUE!</v>
      </c>
      <c r="AW688" s="57"/>
      <c r="AX688" s="57"/>
      <c r="BA688" s="83" t="e">
        <f ca="1">Invoer!DW693</f>
        <v>#N/A</v>
      </c>
      <c r="BB688" s="599" t="str">
        <f t="shared" ca="1" si="317"/>
        <v/>
      </c>
      <c r="BC688" s="673" t="str">
        <f ca="1">IF($BB688="","",VLOOKUP(BB688,Invoer!$F$15:$AU$1999,2,FALSE))</f>
        <v/>
      </c>
      <c r="BD688" s="599" t="str">
        <f t="shared" ca="1" si="318"/>
        <v/>
      </c>
      <c r="BE688" s="599" t="str">
        <f ca="1">IF($BB688="","",VLOOKUP(BB688,Invoer!$F$15:$AU$1999,5,FALSE))</f>
        <v/>
      </c>
      <c r="BF688" s="599" t="str">
        <f ca="1">IF($BB688="","",VLOOKUP(BB688,Invoer!$F$15:$AU$1999,6,FALSE))</f>
        <v/>
      </c>
      <c r="BG688" s="599" t="str">
        <f ca="1">IF($BB688="","",VLOOKUP(BB688,Invoer!$F$15:$AU$1999,9,FALSE))</f>
        <v/>
      </c>
      <c r="BH688" s="599" t="str">
        <f ca="1">IF($BB688="","",VLOOKUP(BB688,Invoer!$F$15:$AU$1999,10,FALSE))</f>
        <v/>
      </c>
      <c r="BI688" s="599" t="str">
        <f ca="1">IF($BB688="","",VLOOKUP(BB688,Invoer!$F$15:$BB$1999,14,FALSE))</f>
        <v/>
      </c>
      <c r="BJ688" s="599" t="str">
        <f ca="1">IF($BB688="","",VLOOKUP(BB688,Invoer!$F$15:$AU$1999,11,FALSE))</f>
        <v/>
      </c>
      <c r="BK688" s="662" t="str">
        <f t="shared" ca="1" si="319"/>
        <v/>
      </c>
      <c r="BL688" s="662" t="str">
        <f t="shared" ca="1" si="320"/>
        <v/>
      </c>
      <c r="BM688" s="679" t="str">
        <f t="shared" ca="1" si="321"/>
        <v/>
      </c>
      <c r="BN688" s="662" t="str">
        <f t="shared" ca="1" si="325"/>
        <v/>
      </c>
      <c r="BO688" s="662" t="str">
        <f ca="1">IF($BB688="","",VLOOKUP(BB688,Invoer!$F$15:$AU$1999,15,FALSE))</f>
        <v/>
      </c>
      <c r="BP688" s="662" t="str">
        <f ca="1">IF($BB688="","",VLOOKUP(BB688,Invoer!$F$15:$AU$1999,24,FALSE))</f>
        <v/>
      </c>
      <c r="BQ688" s="662" t="str">
        <f ca="1">IF($BB688="","",VLOOKUP(BB688,Invoer!$F$15:$AU$1999,17,FALSE))</f>
        <v/>
      </c>
      <c r="BS688" s="73" t="e">
        <f t="shared" ca="1" si="323"/>
        <v>#VALUE!</v>
      </c>
      <c r="BT688" s="57" t="str">
        <f t="shared" ca="1" si="324"/>
        <v/>
      </c>
      <c r="FE688"/>
      <c r="FI688"/>
      <c r="FJ688"/>
    </row>
    <row r="689" spans="29:166" ht="12" customHeight="1" x14ac:dyDescent="0.2">
      <c r="AC689" s="435" t="str">
        <f>IF($AC$7&lt;3,Invoer!DR694,IF($AC$7=3,Invoer!BT694,"x"))</f>
        <v>x</v>
      </c>
      <c r="AD689" s="599" t="str">
        <f t="shared" si="315"/>
        <v/>
      </c>
      <c r="AE689" s="673" t="str">
        <f>IF($AD689="","",VLOOKUP(AD689,Invoer!$F$15:$AU$1999,2,FALSE))</f>
        <v/>
      </c>
      <c r="AF689" s="599" t="str">
        <f t="shared" si="316"/>
        <v/>
      </c>
      <c r="AG689" s="599" t="str">
        <f>IF($AD689="","",VLOOKUP(AD689,Invoer!$F$15:$AU$1999,3,FALSE))</f>
        <v/>
      </c>
      <c r="AH689" s="599" t="str">
        <f>IF($AD689="","",IF(AG689&lt;&gt;"Liq","",VLOOKUP(AD689,Invoer!$F$15:$AU$1999,4,FALSE)))</f>
        <v/>
      </c>
      <c r="AI689" s="677" t="str">
        <f>IF($AD689="","",VLOOKUP(AD689,Invoer!$F$15:$AU$1999,5,FALSE))</f>
        <v/>
      </c>
      <c r="AJ689" s="599" t="str">
        <f>IF($AD689="","",VLOOKUP(AD689,Invoer!$F$15:$AU$1999,6,FALSE))</f>
        <v/>
      </c>
      <c r="AK689" s="599" t="str">
        <f>IF($AD689="","",VLOOKUP(AD689,Invoer!$F$15:$AU$1999,9,FALSE))</f>
        <v/>
      </c>
      <c r="AL689" s="599" t="str">
        <f>IF($AD689="","",VLOOKUP(AD689,Invoer!$F$15:$AU$1999,10,FALSE))</f>
        <v/>
      </c>
      <c r="AM689" s="599" t="str">
        <f>IF($AD689="","",VLOOKUP(AD689,Invoer!$F$15:$BB$1999,14,FALSE))</f>
        <v/>
      </c>
      <c r="AN689" s="599" t="str">
        <f>IF($AD689="","",VLOOKUP(AD689,Invoer!$F$15:$AU$1999,11,FALSE))</f>
        <v/>
      </c>
      <c r="AO689" s="662" t="str">
        <f>IF($AD689="","",VLOOKUP(AD689,Invoer!$F$15:$AU$1999,15,FALSE))</f>
        <v/>
      </c>
      <c r="AP689" s="599" t="str">
        <f>IF($AD689="","",VLOOKUP(AD689,Invoer!$F$15:$AU$1999,19,FALSE))</f>
        <v/>
      </c>
      <c r="AQ689" s="662" t="str">
        <f>IF($AD689="","",VLOOKUP(AD689,Invoer!$F$15:$AU$1999,24,FALSE))</f>
        <v/>
      </c>
      <c r="AR689" s="662" t="str">
        <f>IF($AD689="","",VLOOKUP(AD689,Invoer!$F$15:$AU$1999,17,FALSE))</f>
        <v/>
      </c>
      <c r="AS689" s="678" t="str">
        <f t="shared" si="322"/>
        <v/>
      </c>
      <c r="AT689" s="676" t="str">
        <f t="shared" si="313"/>
        <v/>
      </c>
      <c r="AU689" s="77" t="e">
        <f t="shared" si="314"/>
        <v>#VALUE!</v>
      </c>
      <c r="AW689" s="57"/>
      <c r="AX689" s="57"/>
      <c r="BA689" s="83" t="e">
        <f ca="1">Invoer!DW694</f>
        <v>#N/A</v>
      </c>
      <c r="BB689" s="599" t="str">
        <f t="shared" ca="1" si="317"/>
        <v/>
      </c>
      <c r="BC689" s="673" t="str">
        <f ca="1">IF($BB689="","",VLOOKUP(BB689,Invoer!$F$15:$AU$1999,2,FALSE))</f>
        <v/>
      </c>
      <c r="BD689" s="599" t="str">
        <f t="shared" ca="1" si="318"/>
        <v/>
      </c>
      <c r="BE689" s="599" t="str">
        <f ca="1">IF($BB689="","",VLOOKUP(BB689,Invoer!$F$15:$AU$1999,5,FALSE))</f>
        <v/>
      </c>
      <c r="BF689" s="599" t="str">
        <f ca="1">IF($BB689="","",VLOOKUP(BB689,Invoer!$F$15:$AU$1999,6,FALSE))</f>
        <v/>
      </c>
      <c r="BG689" s="599" t="str">
        <f ca="1">IF($BB689="","",VLOOKUP(BB689,Invoer!$F$15:$AU$1999,9,FALSE))</f>
        <v/>
      </c>
      <c r="BH689" s="599" t="str">
        <f ca="1">IF($BB689="","",VLOOKUP(BB689,Invoer!$F$15:$AU$1999,10,FALSE))</f>
        <v/>
      </c>
      <c r="BI689" s="599" t="str">
        <f ca="1">IF($BB689="","",VLOOKUP(BB689,Invoer!$F$15:$BB$1999,14,FALSE))</f>
        <v/>
      </c>
      <c r="BJ689" s="599" t="str">
        <f ca="1">IF($BB689="","",VLOOKUP(BB689,Invoer!$F$15:$AU$1999,11,FALSE))</f>
        <v/>
      </c>
      <c r="BK689" s="662" t="str">
        <f t="shared" ca="1" si="319"/>
        <v/>
      </c>
      <c r="BL689" s="662" t="str">
        <f t="shared" ca="1" si="320"/>
        <v/>
      </c>
      <c r="BM689" s="679" t="str">
        <f t="shared" ca="1" si="321"/>
        <v/>
      </c>
      <c r="BN689" s="662" t="str">
        <f t="shared" ca="1" si="325"/>
        <v/>
      </c>
      <c r="BO689" s="662" t="str">
        <f ca="1">IF($BB689="","",VLOOKUP(BB689,Invoer!$F$15:$AU$1999,15,FALSE))</f>
        <v/>
      </c>
      <c r="BP689" s="662" t="str">
        <f ca="1">IF($BB689="","",VLOOKUP(BB689,Invoer!$F$15:$AU$1999,24,FALSE))</f>
        <v/>
      </c>
      <c r="BQ689" s="662" t="str">
        <f ca="1">IF($BB689="","",VLOOKUP(BB689,Invoer!$F$15:$AU$1999,17,FALSE))</f>
        <v/>
      </c>
      <c r="BS689" s="73" t="e">
        <f t="shared" ca="1" si="323"/>
        <v>#VALUE!</v>
      </c>
      <c r="BT689" s="57" t="str">
        <f t="shared" ca="1" si="324"/>
        <v/>
      </c>
      <c r="FE689"/>
      <c r="FI689"/>
      <c r="FJ689"/>
    </row>
    <row r="690" spans="29:166" ht="12" customHeight="1" x14ac:dyDescent="0.2">
      <c r="AC690" s="435" t="str">
        <f>IF($AC$7&lt;3,Invoer!DR695,IF($AC$7=3,Invoer!BT695,"x"))</f>
        <v>x</v>
      </c>
      <c r="AD690" s="599" t="str">
        <f t="shared" si="315"/>
        <v/>
      </c>
      <c r="AE690" s="673" t="str">
        <f>IF($AD690="","",VLOOKUP(AD690,Invoer!$F$15:$AU$1999,2,FALSE))</f>
        <v/>
      </c>
      <c r="AF690" s="599" t="str">
        <f t="shared" si="316"/>
        <v/>
      </c>
      <c r="AG690" s="599" t="str">
        <f>IF($AD690="","",VLOOKUP(AD690,Invoer!$F$15:$AU$1999,3,FALSE))</f>
        <v/>
      </c>
      <c r="AH690" s="599" t="str">
        <f>IF($AD690="","",IF(AG690&lt;&gt;"Liq","",VLOOKUP(AD690,Invoer!$F$15:$AU$1999,4,FALSE)))</f>
        <v/>
      </c>
      <c r="AI690" s="677" t="str">
        <f>IF($AD690="","",VLOOKUP(AD690,Invoer!$F$15:$AU$1999,5,FALSE))</f>
        <v/>
      </c>
      <c r="AJ690" s="599" t="str">
        <f>IF($AD690="","",VLOOKUP(AD690,Invoer!$F$15:$AU$1999,6,FALSE))</f>
        <v/>
      </c>
      <c r="AK690" s="599" t="str">
        <f>IF($AD690="","",VLOOKUP(AD690,Invoer!$F$15:$AU$1999,9,FALSE))</f>
        <v/>
      </c>
      <c r="AL690" s="599" t="str">
        <f>IF($AD690="","",VLOOKUP(AD690,Invoer!$F$15:$AU$1999,10,FALSE))</f>
        <v/>
      </c>
      <c r="AM690" s="599" t="str">
        <f>IF($AD690="","",VLOOKUP(AD690,Invoer!$F$15:$BB$1999,14,FALSE))</f>
        <v/>
      </c>
      <c r="AN690" s="599" t="str">
        <f>IF($AD690="","",VLOOKUP(AD690,Invoer!$F$15:$AU$1999,11,FALSE))</f>
        <v/>
      </c>
      <c r="AO690" s="662" t="str">
        <f>IF($AD690="","",VLOOKUP(AD690,Invoer!$F$15:$AU$1999,15,FALSE))</f>
        <v/>
      </c>
      <c r="AP690" s="599" t="str">
        <f>IF($AD690="","",VLOOKUP(AD690,Invoer!$F$15:$AU$1999,19,FALSE))</f>
        <v/>
      </c>
      <c r="AQ690" s="662" t="str">
        <f>IF($AD690="","",VLOOKUP(AD690,Invoer!$F$15:$AU$1999,24,FALSE))</f>
        <v/>
      </c>
      <c r="AR690" s="662" t="str">
        <f>IF($AD690="","",VLOOKUP(AD690,Invoer!$F$15:$AU$1999,17,FALSE))</f>
        <v/>
      </c>
      <c r="AS690" s="678" t="str">
        <f t="shared" si="322"/>
        <v/>
      </c>
      <c r="AT690" s="676" t="str">
        <f t="shared" si="313"/>
        <v/>
      </c>
      <c r="AU690" s="77" t="e">
        <f t="shared" si="314"/>
        <v>#VALUE!</v>
      </c>
      <c r="AW690" s="57"/>
      <c r="AX690" s="57"/>
      <c r="BA690" s="83" t="e">
        <f ca="1">Invoer!DW695</f>
        <v>#N/A</v>
      </c>
      <c r="BB690" s="599" t="str">
        <f t="shared" ca="1" si="317"/>
        <v/>
      </c>
      <c r="BC690" s="673" t="str">
        <f ca="1">IF($BB690="","",VLOOKUP(BB690,Invoer!$F$15:$AU$1999,2,FALSE))</f>
        <v/>
      </c>
      <c r="BD690" s="599" t="str">
        <f t="shared" ca="1" si="318"/>
        <v/>
      </c>
      <c r="BE690" s="599" t="str">
        <f ca="1">IF($BB690="","",VLOOKUP(BB690,Invoer!$F$15:$AU$1999,5,FALSE))</f>
        <v/>
      </c>
      <c r="BF690" s="599" t="str">
        <f ca="1">IF($BB690="","",VLOOKUP(BB690,Invoer!$F$15:$AU$1999,6,FALSE))</f>
        <v/>
      </c>
      <c r="BG690" s="599" t="str">
        <f ca="1">IF($BB690="","",VLOOKUP(BB690,Invoer!$F$15:$AU$1999,9,FALSE))</f>
        <v/>
      </c>
      <c r="BH690" s="599" t="str">
        <f ca="1">IF($BB690="","",VLOOKUP(BB690,Invoer!$F$15:$AU$1999,10,FALSE))</f>
        <v/>
      </c>
      <c r="BI690" s="599" t="str">
        <f ca="1">IF($BB690="","",VLOOKUP(BB690,Invoer!$F$15:$BB$1999,14,FALSE))</f>
        <v/>
      </c>
      <c r="BJ690" s="599" t="str">
        <f ca="1">IF($BB690="","",VLOOKUP(BB690,Invoer!$F$15:$AU$1999,11,FALSE))</f>
        <v/>
      </c>
      <c r="BK690" s="662" t="str">
        <f t="shared" ca="1" si="319"/>
        <v/>
      </c>
      <c r="BL690" s="662" t="str">
        <f t="shared" ca="1" si="320"/>
        <v/>
      </c>
      <c r="BM690" s="679" t="str">
        <f t="shared" ca="1" si="321"/>
        <v/>
      </c>
      <c r="BN690" s="662" t="str">
        <f t="shared" ca="1" si="325"/>
        <v/>
      </c>
      <c r="BO690" s="662" t="str">
        <f ca="1">IF($BB690="","",VLOOKUP(BB690,Invoer!$F$15:$AU$1999,15,FALSE))</f>
        <v/>
      </c>
      <c r="BP690" s="662" t="str">
        <f ca="1">IF($BB690="","",VLOOKUP(BB690,Invoer!$F$15:$AU$1999,24,FALSE))</f>
        <v/>
      </c>
      <c r="BQ690" s="662" t="str">
        <f ca="1">IF($BB690="","",VLOOKUP(BB690,Invoer!$F$15:$AU$1999,17,FALSE))</f>
        <v/>
      </c>
      <c r="BS690" s="73" t="e">
        <f t="shared" ca="1" si="323"/>
        <v>#VALUE!</v>
      </c>
      <c r="BT690" s="57" t="str">
        <f t="shared" ca="1" si="324"/>
        <v/>
      </c>
      <c r="FE690"/>
      <c r="FI690"/>
      <c r="FJ690"/>
    </row>
    <row r="691" spans="29:166" ht="12" customHeight="1" x14ac:dyDescent="0.2">
      <c r="AC691" s="435" t="str">
        <f>IF($AC$7&lt;3,Invoer!DR696,IF($AC$7=3,Invoer!BT696,"x"))</f>
        <v>x</v>
      </c>
      <c r="AD691" s="599" t="str">
        <f t="shared" si="315"/>
        <v/>
      </c>
      <c r="AE691" s="673" t="str">
        <f>IF($AD691="","",VLOOKUP(AD691,Invoer!$F$15:$AU$1999,2,FALSE))</f>
        <v/>
      </c>
      <c r="AF691" s="599" t="str">
        <f t="shared" si="316"/>
        <v/>
      </c>
      <c r="AG691" s="599" t="str">
        <f>IF($AD691="","",VLOOKUP(AD691,Invoer!$F$15:$AU$1999,3,FALSE))</f>
        <v/>
      </c>
      <c r="AH691" s="599" t="str">
        <f>IF($AD691="","",IF(AG691&lt;&gt;"Liq","",VLOOKUP(AD691,Invoer!$F$15:$AU$1999,4,FALSE)))</f>
        <v/>
      </c>
      <c r="AI691" s="677" t="str">
        <f>IF($AD691="","",VLOOKUP(AD691,Invoer!$F$15:$AU$1999,5,FALSE))</f>
        <v/>
      </c>
      <c r="AJ691" s="599" t="str">
        <f>IF($AD691="","",VLOOKUP(AD691,Invoer!$F$15:$AU$1999,6,FALSE))</f>
        <v/>
      </c>
      <c r="AK691" s="599" t="str">
        <f>IF($AD691="","",VLOOKUP(AD691,Invoer!$F$15:$AU$1999,9,FALSE))</f>
        <v/>
      </c>
      <c r="AL691" s="599" t="str">
        <f>IF($AD691="","",VLOOKUP(AD691,Invoer!$F$15:$AU$1999,10,FALSE))</f>
        <v/>
      </c>
      <c r="AM691" s="599" t="str">
        <f>IF($AD691="","",VLOOKUP(AD691,Invoer!$F$15:$BB$1999,14,FALSE))</f>
        <v/>
      </c>
      <c r="AN691" s="599" t="str">
        <f>IF($AD691="","",VLOOKUP(AD691,Invoer!$F$15:$AU$1999,11,FALSE))</f>
        <v/>
      </c>
      <c r="AO691" s="662" t="str">
        <f>IF($AD691="","",VLOOKUP(AD691,Invoer!$F$15:$AU$1999,15,FALSE))</f>
        <v/>
      </c>
      <c r="AP691" s="599" t="str">
        <f>IF($AD691="","",VLOOKUP(AD691,Invoer!$F$15:$AU$1999,19,FALSE))</f>
        <v/>
      </c>
      <c r="AQ691" s="662" t="str">
        <f>IF($AD691="","",VLOOKUP(AD691,Invoer!$F$15:$AU$1999,24,FALSE))</f>
        <v/>
      </c>
      <c r="AR691" s="662" t="str">
        <f>IF($AD691="","",VLOOKUP(AD691,Invoer!$F$15:$AU$1999,17,FALSE))</f>
        <v/>
      </c>
      <c r="AS691" s="678" t="str">
        <f t="shared" si="322"/>
        <v/>
      </c>
      <c r="AT691" s="676" t="str">
        <f t="shared" si="313"/>
        <v/>
      </c>
      <c r="AU691" s="77" t="e">
        <f t="shared" si="314"/>
        <v>#VALUE!</v>
      </c>
      <c r="AW691" s="57"/>
      <c r="AX691" s="57"/>
      <c r="BA691" s="83" t="e">
        <f ca="1">Invoer!DW696</f>
        <v>#N/A</v>
      </c>
      <c r="BB691" s="599" t="str">
        <f t="shared" ca="1" si="317"/>
        <v/>
      </c>
      <c r="BC691" s="673" t="str">
        <f ca="1">IF($BB691="","",VLOOKUP(BB691,Invoer!$F$15:$AU$1999,2,FALSE))</f>
        <v/>
      </c>
      <c r="BD691" s="599" t="str">
        <f t="shared" ca="1" si="318"/>
        <v/>
      </c>
      <c r="BE691" s="599" t="str">
        <f ca="1">IF($BB691="","",VLOOKUP(BB691,Invoer!$F$15:$AU$1999,5,FALSE))</f>
        <v/>
      </c>
      <c r="BF691" s="599" t="str">
        <f ca="1">IF($BB691="","",VLOOKUP(BB691,Invoer!$F$15:$AU$1999,6,FALSE))</f>
        <v/>
      </c>
      <c r="BG691" s="599" t="str">
        <f ca="1">IF($BB691="","",VLOOKUP(BB691,Invoer!$F$15:$AU$1999,9,FALSE))</f>
        <v/>
      </c>
      <c r="BH691" s="599" t="str">
        <f ca="1">IF($BB691="","",VLOOKUP(BB691,Invoer!$F$15:$AU$1999,10,FALSE))</f>
        <v/>
      </c>
      <c r="BI691" s="599" t="str">
        <f ca="1">IF($BB691="","",VLOOKUP(BB691,Invoer!$F$15:$BB$1999,14,FALSE))</f>
        <v/>
      </c>
      <c r="BJ691" s="599" t="str">
        <f ca="1">IF($BB691="","",VLOOKUP(BB691,Invoer!$F$15:$AU$1999,11,FALSE))</f>
        <v/>
      </c>
      <c r="BK691" s="662" t="str">
        <f t="shared" ca="1" si="319"/>
        <v/>
      </c>
      <c r="BL691" s="662" t="str">
        <f t="shared" ca="1" si="320"/>
        <v/>
      </c>
      <c r="BM691" s="679" t="str">
        <f t="shared" ca="1" si="321"/>
        <v/>
      </c>
      <c r="BN691" s="662" t="str">
        <f t="shared" ca="1" si="325"/>
        <v/>
      </c>
      <c r="BO691" s="662" t="str">
        <f ca="1">IF($BB691="","",VLOOKUP(BB691,Invoer!$F$15:$AU$1999,15,FALSE))</f>
        <v/>
      </c>
      <c r="BP691" s="662" t="str">
        <f ca="1">IF($BB691="","",VLOOKUP(BB691,Invoer!$F$15:$AU$1999,24,FALSE))</f>
        <v/>
      </c>
      <c r="BQ691" s="662" t="str">
        <f ca="1">IF($BB691="","",VLOOKUP(BB691,Invoer!$F$15:$AU$1999,17,FALSE))</f>
        <v/>
      </c>
      <c r="BS691" s="73" t="e">
        <f t="shared" ca="1" si="323"/>
        <v>#VALUE!</v>
      </c>
      <c r="BT691" s="57" t="str">
        <f t="shared" ca="1" si="324"/>
        <v/>
      </c>
      <c r="FE691"/>
      <c r="FI691"/>
      <c r="FJ691"/>
    </row>
    <row r="692" spans="29:166" ht="12" customHeight="1" x14ac:dyDescent="0.2">
      <c r="AC692" s="435" t="str">
        <f>IF($AC$7&lt;3,Invoer!DR697,IF($AC$7=3,Invoer!BT697,"x"))</f>
        <v>x</v>
      </c>
      <c r="AD692" s="599" t="str">
        <f t="shared" si="315"/>
        <v/>
      </c>
      <c r="AE692" s="673" t="str">
        <f>IF($AD692="","",VLOOKUP(AD692,Invoer!$F$15:$AU$1999,2,FALSE))</f>
        <v/>
      </c>
      <c r="AF692" s="599" t="str">
        <f t="shared" si="316"/>
        <v/>
      </c>
      <c r="AG692" s="599" t="str">
        <f>IF($AD692="","",VLOOKUP(AD692,Invoer!$F$15:$AU$1999,3,FALSE))</f>
        <v/>
      </c>
      <c r="AH692" s="599" t="str">
        <f>IF($AD692="","",IF(AG692&lt;&gt;"Liq","",VLOOKUP(AD692,Invoer!$F$15:$AU$1999,4,FALSE)))</f>
        <v/>
      </c>
      <c r="AI692" s="677" t="str">
        <f>IF($AD692="","",VLOOKUP(AD692,Invoer!$F$15:$AU$1999,5,FALSE))</f>
        <v/>
      </c>
      <c r="AJ692" s="599" t="str">
        <f>IF($AD692="","",VLOOKUP(AD692,Invoer!$F$15:$AU$1999,6,FALSE))</f>
        <v/>
      </c>
      <c r="AK692" s="599" t="str">
        <f>IF($AD692="","",VLOOKUP(AD692,Invoer!$F$15:$AU$1999,9,FALSE))</f>
        <v/>
      </c>
      <c r="AL692" s="599" t="str">
        <f>IF($AD692="","",VLOOKUP(AD692,Invoer!$F$15:$AU$1999,10,FALSE))</f>
        <v/>
      </c>
      <c r="AM692" s="599" t="str">
        <f>IF($AD692="","",VLOOKUP(AD692,Invoer!$F$15:$BB$1999,14,FALSE))</f>
        <v/>
      </c>
      <c r="AN692" s="599" t="str">
        <f>IF($AD692="","",VLOOKUP(AD692,Invoer!$F$15:$AU$1999,11,FALSE))</f>
        <v/>
      </c>
      <c r="AO692" s="662" t="str">
        <f>IF($AD692="","",VLOOKUP(AD692,Invoer!$F$15:$AU$1999,15,FALSE))</f>
        <v/>
      </c>
      <c r="AP692" s="599" t="str">
        <f>IF($AD692="","",VLOOKUP(AD692,Invoer!$F$15:$AU$1999,19,FALSE))</f>
        <v/>
      </c>
      <c r="AQ692" s="662" t="str">
        <f>IF($AD692="","",VLOOKUP(AD692,Invoer!$F$15:$AU$1999,24,FALSE))</f>
        <v/>
      </c>
      <c r="AR692" s="662" t="str">
        <f>IF($AD692="","",VLOOKUP(AD692,Invoer!$F$15:$AU$1999,17,FALSE))</f>
        <v/>
      </c>
      <c r="AS692" s="678" t="str">
        <f t="shared" si="322"/>
        <v/>
      </c>
      <c r="AT692" s="676" t="str">
        <f t="shared" si="313"/>
        <v/>
      </c>
      <c r="AU692" s="77" t="e">
        <f t="shared" si="314"/>
        <v>#VALUE!</v>
      </c>
      <c r="AW692" s="57"/>
      <c r="AX692" s="57"/>
      <c r="BA692" s="83" t="e">
        <f ca="1">Invoer!DW697</f>
        <v>#N/A</v>
      </c>
      <c r="BB692" s="599" t="str">
        <f t="shared" ca="1" si="317"/>
        <v/>
      </c>
      <c r="BC692" s="673" t="str">
        <f ca="1">IF($BB692="","",VLOOKUP(BB692,Invoer!$F$15:$AU$1999,2,FALSE))</f>
        <v/>
      </c>
      <c r="BD692" s="599" t="str">
        <f t="shared" ca="1" si="318"/>
        <v/>
      </c>
      <c r="BE692" s="599" t="str">
        <f ca="1">IF($BB692="","",VLOOKUP(BB692,Invoer!$F$15:$AU$1999,5,FALSE))</f>
        <v/>
      </c>
      <c r="BF692" s="599" t="str">
        <f ca="1">IF($BB692="","",VLOOKUP(BB692,Invoer!$F$15:$AU$1999,6,FALSE))</f>
        <v/>
      </c>
      <c r="BG692" s="599" t="str">
        <f ca="1">IF($BB692="","",VLOOKUP(BB692,Invoer!$F$15:$AU$1999,9,FALSE))</f>
        <v/>
      </c>
      <c r="BH692" s="599" t="str">
        <f ca="1">IF($BB692="","",VLOOKUP(BB692,Invoer!$F$15:$AU$1999,10,FALSE))</f>
        <v/>
      </c>
      <c r="BI692" s="599" t="str">
        <f ca="1">IF($BB692="","",VLOOKUP(BB692,Invoer!$F$15:$BB$1999,14,FALSE))</f>
        <v/>
      </c>
      <c r="BJ692" s="599" t="str">
        <f ca="1">IF($BB692="","",VLOOKUP(BB692,Invoer!$F$15:$AU$1999,11,FALSE))</f>
        <v/>
      </c>
      <c r="BK692" s="662" t="str">
        <f t="shared" ca="1" si="319"/>
        <v/>
      </c>
      <c r="BL692" s="662" t="str">
        <f t="shared" ca="1" si="320"/>
        <v/>
      </c>
      <c r="BM692" s="679" t="str">
        <f t="shared" ca="1" si="321"/>
        <v/>
      </c>
      <c r="BN692" s="662" t="str">
        <f t="shared" ca="1" si="325"/>
        <v/>
      </c>
      <c r="BO692" s="662" t="str">
        <f ca="1">IF($BB692="","",VLOOKUP(BB692,Invoer!$F$15:$AU$1999,15,FALSE))</f>
        <v/>
      </c>
      <c r="BP692" s="662" t="str">
        <f ca="1">IF($BB692="","",VLOOKUP(BB692,Invoer!$F$15:$AU$1999,24,FALSE))</f>
        <v/>
      </c>
      <c r="BQ692" s="662" t="str">
        <f ca="1">IF($BB692="","",VLOOKUP(BB692,Invoer!$F$15:$AU$1999,17,FALSE))</f>
        <v/>
      </c>
      <c r="BS692" s="73" t="e">
        <f t="shared" ca="1" si="323"/>
        <v>#VALUE!</v>
      </c>
      <c r="BT692" s="57" t="str">
        <f t="shared" ca="1" si="324"/>
        <v/>
      </c>
      <c r="FE692"/>
      <c r="FI692"/>
      <c r="FJ692"/>
    </row>
    <row r="693" spans="29:166" ht="12" customHeight="1" x14ac:dyDescent="0.2">
      <c r="AC693" s="435" t="str">
        <f>IF($AC$7&lt;3,Invoer!DR698,IF($AC$7=3,Invoer!BT698,"x"))</f>
        <v>x</v>
      </c>
      <c r="AD693" s="599" t="str">
        <f t="shared" si="315"/>
        <v/>
      </c>
      <c r="AE693" s="673" t="str">
        <f>IF($AD693="","",VLOOKUP(AD693,Invoer!$F$15:$AU$1999,2,FALSE))</f>
        <v/>
      </c>
      <c r="AF693" s="599" t="str">
        <f t="shared" si="316"/>
        <v/>
      </c>
      <c r="AG693" s="599" t="str">
        <f>IF($AD693="","",VLOOKUP(AD693,Invoer!$F$15:$AU$1999,3,FALSE))</f>
        <v/>
      </c>
      <c r="AH693" s="599" t="str">
        <f>IF($AD693="","",IF(AG693&lt;&gt;"Liq","",VLOOKUP(AD693,Invoer!$F$15:$AU$1999,4,FALSE)))</f>
        <v/>
      </c>
      <c r="AI693" s="677" t="str">
        <f>IF($AD693="","",VLOOKUP(AD693,Invoer!$F$15:$AU$1999,5,FALSE))</f>
        <v/>
      </c>
      <c r="AJ693" s="599" t="str">
        <f>IF($AD693="","",VLOOKUP(AD693,Invoer!$F$15:$AU$1999,6,FALSE))</f>
        <v/>
      </c>
      <c r="AK693" s="599" t="str">
        <f>IF($AD693="","",VLOOKUP(AD693,Invoer!$F$15:$AU$1999,9,FALSE))</f>
        <v/>
      </c>
      <c r="AL693" s="599" t="str">
        <f>IF($AD693="","",VLOOKUP(AD693,Invoer!$F$15:$AU$1999,10,FALSE))</f>
        <v/>
      </c>
      <c r="AM693" s="599" t="str">
        <f>IF($AD693="","",VLOOKUP(AD693,Invoer!$F$15:$BB$1999,14,FALSE))</f>
        <v/>
      </c>
      <c r="AN693" s="599" t="str">
        <f>IF($AD693="","",VLOOKUP(AD693,Invoer!$F$15:$AU$1999,11,FALSE))</f>
        <v/>
      </c>
      <c r="AO693" s="662" t="str">
        <f>IF($AD693="","",VLOOKUP(AD693,Invoer!$F$15:$AU$1999,15,FALSE))</f>
        <v/>
      </c>
      <c r="AP693" s="599" t="str">
        <f>IF($AD693="","",VLOOKUP(AD693,Invoer!$F$15:$AU$1999,19,FALSE))</f>
        <v/>
      </c>
      <c r="AQ693" s="662" t="str">
        <f>IF($AD693="","",VLOOKUP(AD693,Invoer!$F$15:$AU$1999,24,FALSE))</f>
        <v/>
      </c>
      <c r="AR693" s="662" t="str">
        <f>IF($AD693="","",VLOOKUP(AD693,Invoer!$F$15:$AU$1999,17,FALSE))</f>
        <v/>
      </c>
      <c r="AS693" s="678" t="str">
        <f t="shared" si="322"/>
        <v/>
      </c>
      <c r="AT693" s="676" t="str">
        <f t="shared" si="313"/>
        <v/>
      </c>
      <c r="AU693" s="77" t="e">
        <f t="shared" si="314"/>
        <v>#VALUE!</v>
      </c>
      <c r="AW693" s="57"/>
      <c r="AX693" s="57"/>
      <c r="BA693" s="83" t="e">
        <f ca="1">Invoer!DW698</f>
        <v>#N/A</v>
      </c>
      <c r="BB693" s="599" t="str">
        <f t="shared" ca="1" si="317"/>
        <v/>
      </c>
      <c r="BC693" s="673" t="str">
        <f ca="1">IF($BB693="","",VLOOKUP(BB693,Invoer!$F$15:$AU$1999,2,FALSE))</f>
        <v/>
      </c>
      <c r="BD693" s="599" t="str">
        <f t="shared" ca="1" si="318"/>
        <v/>
      </c>
      <c r="BE693" s="599" t="str">
        <f ca="1">IF($BB693="","",VLOOKUP(BB693,Invoer!$F$15:$AU$1999,5,FALSE))</f>
        <v/>
      </c>
      <c r="BF693" s="599" t="str">
        <f ca="1">IF($BB693="","",VLOOKUP(BB693,Invoer!$F$15:$AU$1999,6,FALSE))</f>
        <v/>
      </c>
      <c r="BG693" s="599" t="str">
        <f ca="1">IF($BB693="","",VLOOKUP(BB693,Invoer!$F$15:$AU$1999,9,FALSE))</f>
        <v/>
      </c>
      <c r="BH693" s="599" t="str">
        <f ca="1">IF($BB693="","",VLOOKUP(BB693,Invoer!$F$15:$AU$1999,10,FALSE))</f>
        <v/>
      </c>
      <c r="BI693" s="599" t="str">
        <f ca="1">IF($BB693="","",VLOOKUP(BB693,Invoer!$F$15:$BB$1999,14,FALSE))</f>
        <v/>
      </c>
      <c r="BJ693" s="599" t="str">
        <f ca="1">IF($BB693="","",VLOOKUP(BB693,Invoer!$F$15:$AU$1999,11,FALSE))</f>
        <v/>
      </c>
      <c r="BK693" s="662" t="str">
        <f t="shared" ca="1" si="319"/>
        <v/>
      </c>
      <c r="BL693" s="662" t="str">
        <f t="shared" ca="1" si="320"/>
        <v/>
      </c>
      <c r="BM693" s="679" t="str">
        <f t="shared" ca="1" si="321"/>
        <v/>
      </c>
      <c r="BN693" s="662" t="str">
        <f t="shared" ca="1" si="325"/>
        <v/>
      </c>
      <c r="BO693" s="662" t="str">
        <f ca="1">IF($BB693="","",VLOOKUP(BB693,Invoer!$F$15:$AU$1999,15,FALSE))</f>
        <v/>
      </c>
      <c r="BP693" s="662" t="str">
        <f ca="1">IF($BB693="","",VLOOKUP(BB693,Invoer!$F$15:$AU$1999,24,FALSE))</f>
        <v/>
      </c>
      <c r="BQ693" s="662" t="str">
        <f ca="1">IF($BB693="","",VLOOKUP(BB693,Invoer!$F$15:$AU$1999,17,FALSE))</f>
        <v/>
      </c>
      <c r="BS693" s="73" t="e">
        <f t="shared" ca="1" si="323"/>
        <v>#VALUE!</v>
      </c>
      <c r="BT693" s="57" t="str">
        <f t="shared" ca="1" si="324"/>
        <v/>
      </c>
      <c r="FE693"/>
      <c r="FI693"/>
      <c r="FJ693"/>
    </row>
    <row r="694" spans="29:166" ht="12" customHeight="1" x14ac:dyDescent="0.2">
      <c r="AC694" s="435" t="str">
        <f>IF($AC$7&lt;3,Invoer!DR699,IF($AC$7=3,Invoer!BT699,"x"))</f>
        <v>x</v>
      </c>
      <c r="AD694" s="599" t="str">
        <f t="shared" si="315"/>
        <v/>
      </c>
      <c r="AE694" s="673" t="str">
        <f>IF($AD694="","",VLOOKUP(AD694,Invoer!$F$15:$AU$1999,2,FALSE))</f>
        <v/>
      </c>
      <c r="AF694" s="599" t="str">
        <f t="shared" si="316"/>
        <v/>
      </c>
      <c r="AG694" s="599" t="str">
        <f>IF($AD694="","",VLOOKUP(AD694,Invoer!$F$15:$AU$1999,3,FALSE))</f>
        <v/>
      </c>
      <c r="AH694" s="599" t="str">
        <f>IF($AD694="","",IF(AG694&lt;&gt;"Liq","",VLOOKUP(AD694,Invoer!$F$15:$AU$1999,4,FALSE)))</f>
        <v/>
      </c>
      <c r="AI694" s="677" t="str">
        <f>IF($AD694="","",VLOOKUP(AD694,Invoer!$F$15:$AU$1999,5,FALSE))</f>
        <v/>
      </c>
      <c r="AJ694" s="599" t="str">
        <f>IF($AD694="","",VLOOKUP(AD694,Invoer!$F$15:$AU$1999,6,FALSE))</f>
        <v/>
      </c>
      <c r="AK694" s="599" t="str">
        <f>IF($AD694="","",VLOOKUP(AD694,Invoer!$F$15:$AU$1999,9,FALSE))</f>
        <v/>
      </c>
      <c r="AL694" s="599" t="str">
        <f>IF($AD694="","",VLOOKUP(AD694,Invoer!$F$15:$AU$1999,10,FALSE))</f>
        <v/>
      </c>
      <c r="AM694" s="599" t="str">
        <f>IF($AD694="","",VLOOKUP(AD694,Invoer!$F$15:$BB$1999,14,FALSE))</f>
        <v/>
      </c>
      <c r="AN694" s="599" t="str">
        <f>IF($AD694="","",VLOOKUP(AD694,Invoer!$F$15:$AU$1999,11,FALSE))</f>
        <v/>
      </c>
      <c r="AO694" s="662" t="str">
        <f>IF($AD694="","",VLOOKUP(AD694,Invoer!$F$15:$AU$1999,15,FALSE))</f>
        <v/>
      </c>
      <c r="AP694" s="599" t="str">
        <f>IF($AD694="","",VLOOKUP(AD694,Invoer!$F$15:$AU$1999,19,FALSE))</f>
        <v/>
      </c>
      <c r="AQ694" s="662" t="str">
        <f>IF($AD694="","",VLOOKUP(AD694,Invoer!$F$15:$AU$1999,24,FALSE))</f>
        <v/>
      </c>
      <c r="AR694" s="662" t="str">
        <f>IF($AD694="","",VLOOKUP(AD694,Invoer!$F$15:$AU$1999,17,FALSE))</f>
        <v/>
      </c>
      <c r="AS694" s="678" t="str">
        <f t="shared" si="322"/>
        <v/>
      </c>
      <c r="AT694" s="676" t="str">
        <f t="shared" si="313"/>
        <v/>
      </c>
      <c r="AU694" s="77" t="e">
        <f t="shared" si="314"/>
        <v>#VALUE!</v>
      </c>
      <c r="AW694" s="57"/>
      <c r="AX694" s="57"/>
      <c r="BA694" s="83" t="e">
        <f ca="1">Invoer!DW699</f>
        <v>#N/A</v>
      </c>
      <c r="BB694" s="599" t="str">
        <f t="shared" ca="1" si="317"/>
        <v/>
      </c>
      <c r="BC694" s="673" t="str">
        <f ca="1">IF($BB694="","",VLOOKUP(BB694,Invoer!$F$15:$AU$1999,2,FALSE))</f>
        <v/>
      </c>
      <c r="BD694" s="599" t="str">
        <f t="shared" ca="1" si="318"/>
        <v/>
      </c>
      <c r="BE694" s="599" t="str">
        <f ca="1">IF($BB694="","",VLOOKUP(BB694,Invoer!$F$15:$AU$1999,5,FALSE))</f>
        <v/>
      </c>
      <c r="BF694" s="599" t="str">
        <f ca="1">IF($BB694="","",VLOOKUP(BB694,Invoer!$F$15:$AU$1999,6,FALSE))</f>
        <v/>
      </c>
      <c r="BG694" s="599" t="str">
        <f ca="1">IF($BB694="","",VLOOKUP(BB694,Invoer!$F$15:$AU$1999,9,FALSE))</f>
        <v/>
      </c>
      <c r="BH694" s="599" t="str">
        <f ca="1">IF($BB694="","",VLOOKUP(BB694,Invoer!$F$15:$AU$1999,10,FALSE))</f>
        <v/>
      </c>
      <c r="BI694" s="599" t="str">
        <f ca="1">IF($BB694="","",VLOOKUP(BB694,Invoer!$F$15:$BB$1999,14,FALSE))</f>
        <v/>
      </c>
      <c r="BJ694" s="599" t="str">
        <f ca="1">IF($BB694="","",VLOOKUP(BB694,Invoer!$F$15:$AU$1999,11,FALSE))</f>
        <v/>
      </c>
      <c r="BK694" s="662" t="str">
        <f t="shared" ca="1" si="319"/>
        <v/>
      </c>
      <c r="BL694" s="662" t="str">
        <f t="shared" ca="1" si="320"/>
        <v/>
      </c>
      <c r="BM694" s="679" t="str">
        <f t="shared" ca="1" si="321"/>
        <v/>
      </c>
      <c r="BN694" s="662" t="str">
        <f t="shared" ca="1" si="325"/>
        <v/>
      </c>
      <c r="BO694" s="662" t="str">
        <f ca="1">IF($BB694="","",VLOOKUP(BB694,Invoer!$F$15:$AU$1999,15,FALSE))</f>
        <v/>
      </c>
      <c r="BP694" s="662" t="str">
        <f ca="1">IF($BB694="","",VLOOKUP(BB694,Invoer!$F$15:$AU$1999,24,FALSE))</f>
        <v/>
      </c>
      <c r="BQ694" s="662" t="str">
        <f ca="1">IF($BB694="","",VLOOKUP(BB694,Invoer!$F$15:$AU$1999,17,FALSE))</f>
        <v/>
      </c>
      <c r="BS694" s="73" t="e">
        <f t="shared" ca="1" si="323"/>
        <v>#VALUE!</v>
      </c>
      <c r="BT694" s="57" t="str">
        <f t="shared" ca="1" si="324"/>
        <v/>
      </c>
      <c r="FE694"/>
      <c r="FI694"/>
      <c r="FJ694"/>
    </row>
    <row r="695" spans="29:166" ht="12" customHeight="1" x14ac:dyDescent="0.2">
      <c r="AC695" s="435" t="str">
        <f>IF($AC$7&lt;3,Invoer!DR700,IF($AC$7=3,Invoer!BT700,"x"))</f>
        <v>x</v>
      </c>
      <c r="AD695" s="599" t="str">
        <f t="shared" si="315"/>
        <v/>
      </c>
      <c r="AE695" s="673" t="str">
        <f>IF($AD695="","",VLOOKUP(AD695,Invoer!$F$15:$AU$1999,2,FALSE))</f>
        <v/>
      </c>
      <c r="AF695" s="599" t="str">
        <f t="shared" si="316"/>
        <v/>
      </c>
      <c r="AG695" s="599" t="str">
        <f>IF($AD695="","",VLOOKUP(AD695,Invoer!$F$15:$AU$1999,3,FALSE))</f>
        <v/>
      </c>
      <c r="AH695" s="599" t="str">
        <f>IF($AD695="","",IF(AG695&lt;&gt;"Liq","",VLOOKUP(AD695,Invoer!$F$15:$AU$1999,4,FALSE)))</f>
        <v/>
      </c>
      <c r="AI695" s="677" t="str">
        <f>IF($AD695="","",VLOOKUP(AD695,Invoer!$F$15:$AU$1999,5,FALSE))</f>
        <v/>
      </c>
      <c r="AJ695" s="599" t="str">
        <f>IF($AD695="","",VLOOKUP(AD695,Invoer!$F$15:$AU$1999,6,FALSE))</f>
        <v/>
      </c>
      <c r="AK695" s="599" t="str">
        <f>IF($AD695="","",VLOOKUP(AD695,Invoer!$F$15:$AU$1999,9,FALSE))</f>
        <v/>
      </c>
      <c r="AL695" s="599" t="str">
        <f>IF($AD695="","",VLOOKUP(AD695,Invoer!$F$15:$AU$1999,10,FALSE))</f>
        <v/>
      </c>
      <c r="AM695" s="599" t="str">
        <f>IF($AD695="","",VLOOKUP(AD695,Invoer!$F$15:$BB$1999,14,FALSE))</f>
        <v/>
      </c>
      <c r="AN695" s="599" t="str">
        <f>IF($AD695="","",VLOOKUP(AD695,Invoer!$F$15:$AU$1999,11,FALSE))</f>
        <v/>
      </c>
      <c r="AO695" s="662" t="str">
        <f>IF($AD695="","",VLOOKUP(AD695,Invoer!$F$15:$AU$1999,15,FALSE))</f>
        <v/>
      </c>
      <c r="AP695" s="599" t="str">
        <f>IF($AD695="","",VLOOKUP(AD695,Invoer!$F$15:$AU$1999,19,FALSE))</f>
        <v/>
      </c>
      <c r="AQ695" s="662" t="str">
        <f>IF($AD695="","",VLOOKUP(AD695,Invoer!$F$15:$AU$1999,24,FALSE))</f>
        <v/>
      </c>
      <c r="AR695" s="662" t="str">
        <f>IF($AD695="","",VLOOKUP(AD695,Invoer!$F$15:$AU$1999,17,FALSE))</f>
        <v/>
      </c>
      <c r="AS695" s="678" t="str">
        <f t="shared" si="322"/>
        <v/>
      </c>
      <c r="AT695" s="676" t="str">
        <f t="shared" si="313"/>
        <v/>
      </c>
      <c r="AU695" s="77" t="e">
        <f t="shared" si="314"/>
        <v>#VALUE!</v>
      </c>
      <c r="AW695" s="57"/>
      <c r="AX695" s="57"/>
      <c r="BA695" s="83" t="e">
        <f ca="1">Invoer!DW700</f>
        <v>#N/A</v>
      </c>
      <c r="BB695" s="599" t="str">
        <f t="shared" ca="1" si="317"/>
        <v/>
      </c>
      <c r="BC695" s="673" t="str">
        <f ca="1">IF($BB695="","",VLOOKUP(BB695,Invoer!$F$15:$AU$1999,2,FALSE))</f>
        <v/>
      </c>
      <c r="BD695" s="599" t="str">
        <f t="shared" ca="1" si="318"/>
        <v/>
      </c>
      <c r="BE695" s="599" t="str">
        <f ca="1">IF($BB695="","",VLOOKUP(BB695,Invoer!$F$15:$AU$1999,5,FALSE))</f>
        <v/>
      </c>
      <c r="BF695" s="599" t="str">
        <f ca="1">IF($BB695="","",VLOOKUP(BB695,Invoer!$F$15:$AU$1999,6,FALSE))</f>
        <v/>
      </c>
      <c r="BG695" s="599" t="str">
        <f ca="1">IF($BB695="","",VLOOKUP(BB695,Invoer!$F$15:$AU$1999,9,FALSE))</f>
        <v/>
      </c>
      <c r="BH695" s="599" t="str">
        <f ca="1">IF($BB695="","",VLOOKUP(BB695,Invoer!$F$15:$AU$1999,10,FALSE))</f>
        <v/>
      </c>
      <c r="BI695" s="599" t="str">
        <f ca="1">IF($BB695="","",VLOOKUP(BB695,Invoer!$F$15:$BB$1999,14,FALSE))</f>
        <v/>
      </c>
      <c r="BJ695" s="599" t="str">
        <f ca="1">IF($BB695="","",VLOOKUP(BB695,Invoer!$F$15:$AU$1999,11,FALSE))</f>
        <v/>
      </c>
      <c r="BK695" s="662" t="str">
        <f t="shared" ca="1" si="319"/>
        <v/>
      </c>
      <c r="BL695" s="662" t="str">
        <f t="shared" ca="1" si="320"/>
        <v/>
      </c>
      <c r="BM695" s="679" t="str">
        <f t="shared" ca="1" si="321"/>
        <v/>
      </c>
      <c r="BN695" s="662" t="str">
        <f t="shared" ca="1" si="325"/>
        <v/>
      </c>
      <c r="BO695" s="662" t="str">
        <f ca="1">IF($BB695="","",VLOOKUP(BB695,Invoer!$F$15:$AU$1999,15,FALSE))</f>
        <v/>
      </c>
      <c r="BP695" s="662" t="str">
        <f ca="1">IF($BB695="","",VLOOKUP(BB695,Invoer!$F$15:$AU$1999,24,FALSE))</f>
        <v/>
      </c>
      <c r="BQ695" s="662" t="str">
        <f ca="1">IF($BB695="","",VLOOKUP(BB695,Invoer!$F$15:$AU$1999,17,FALSE))</f>
        <v/>
      </c>
      <c r="BS695" s="73" t="e">
        <f t="shared" ca="1" si="323"/>
        <v>#VALUE!</v>
      </c>
      <c r="BT695" s="57" t="str">
        <f t="shared" ca="1" si="324"/>
        <v/>
      </c>
      <c r="FE695"/>
      <c r="FI695"/>
      <c r="FJ695"/>
    </row>
    <row r="696" spans="29:166" ht="12" customHeight="1" x14ac:dyDescent="0.2">
      <c r="AC696" s="435" t="str">
        <f>IF($AC$7&lt;3,Invoer!DR701,IF($AC$7=3,Invoer!BT701,"x"))</f>
        <v>x</v>
      </c>
      <c r="AD696" s="599" t="str">
        <f t="shared" si="315"/>
        <v/>
      </c>
      <c r="AE696" s="673" t="str">
        <f>IF($AD696="","",VLOOKUP(AD696,Invoer!$F$15:$AU$1999,2,FALSE))</f>
        <v/>
      </c>
      <c r="AF696" s="599" t="str">
        <f t="shared" si="316"/>
        <v/>
      </c>
      <c r="AG696" s="599" t="str">
        <f>IF($AD696="","",VLOOKUP(AD696,Invoer!$F$15:$AU$1999,3,FALSE))</f>
        <v/>
      </c>
      <c r="AH696" s="599" t="str">
        <f>IF($AD696="","",IF(AG696&lt;&gt;"Liq","",VLOOKUP(AD696,Invoer!$F$15:$AU$1999,4,FALSE)))</f>
        <v/>
      </c>
      <c r="AI696" s="677" t="str">
        <f>IF($AD696="","",VLOOKUP(AD696,Invoer!$F$15:$AU$1999,5,FALSE))</f>
        <v/>
      </c>
      <c r="AJ696" s="599" t="str">
        <f>IF($AD696="","",VLOOKUP(AD696,Invoer!$F$15:$AU$1999,6,FALSE))</f>
        <v/>
      </c>
      <c r="AK696" s="599" t="str">
        <f>IF($AD696="","",VLOOKUP(AD696,Invoer!$F$15:$AU$1999,9,FALSE))</f>
        <v/>
      </c>
      <c r="AL696" s="599" t="str">
        <f>IF($AD696="","",VLOOKUP(AD696,Invoer!$F$15:$AU$1999,10,FALSE))</f>
        <v/>
      </c>
      <c r="AM696" s="599" t="str">
        <f>IF($AD696="","",VLOOKUP(AD696,Invoer!$F$15:$BB$1999,14,FALSE))</f>
        <v/>
      </c>
      <c r="AN696" s="599" t="str">
        <f>IF($AD696="","",VLOOKUP(AD696,Invoer!$F$15:$AU$1999,11,FALSE))</f>
        <v/>
      </c>
      <c r="AO696" s="662" t="str">
        <f>IF($AD696="","",VLOOKUP(AD696,Invoer!$F$15:$AU$1999,15,FALSE))</f>
        <v/>
      </c>
      <c r="AP696" s="599" t="str">
        <f>IF($AD696="","",VLOOKUP(AD696,Invoer!$F$15:$AU$1999,19,FALSE))</f>
        <v/>
      </c>
      <c r="AQ696" s="662" t="str">
        <f>IF($AD696="","",VLOOKUP(AD696,Invoer!$F$15:$AU$1999,24,FALSE))</f>
        <v/>
      </c>
      <c r="AR696" s="662" t="str">
        <f>IF($AD696="","",VLOOKUP(AD696,Invoer!$F$15:$AU$1999,17,FALSE))</f>
        <v/>
      </c>
      <c r="AS696" s="678" t="str">
        <f t="shared" si="322"/>
        <v/>
      </c>
      <c r="AT696" s="676" t="str">
        <f t="shared" si="313"/>
        <v/>
      </c>
      <c r="AU696" s="77" t="e">
        <f t="shared" si="314"/>
        <v>#VALUE!</v>
      </c>
      <c r="AW696" s="57"/>
      <c r="AX696" s="57"/>
      <c r="BA696" s="83" t="e">
        <f ca="1">Invoer!DW701</f>
        <v>#N/A</v>
      </c>
      <c r="BB696" s="599" t="str">
        <f t="shared" ca="1" si="317"/>
        <v/>
      </c>
      <c r="BC696" s="673" t="str">
        <f ca="1">IF($BB696="","",VLOOKUP(BB696,Invoer!$F$15:$AU$1999,2,FALSE))</f>
        <v/>
      </c>
      <c r="BD696" s="599" t="str">
        <f t="shared" ca="1" si="318"/>
        <v/>
      </c>
      <c r="BE696" s="599" t="str">
        <f ca="1">IF($BB696="","",VLOOKUP(BB696,Invoer!$F$15:$AU$1999,5,FALSE))</f>
        <v/>
      </c>
      <c r="BF696" s="599" t="str">
        <f ca="1">IF($BB696="","",VLOOKUP(BB696,Invoer!$F$15:$AU$1999,6,FALSE))</f>
        <v/>
      </c>
      <c r="BG696" s="599" t="str">
        <f ca="1">IF($BB696="","",VLOOKUP(BB696,Invoer!$F$15:$AU$1999,9,FALSE))</f>
        <v/>
      </c>
      <c r="BH696" s="599" t="str">
        <f ca="1">IF($BB696="","",VLOOKUP(BB696,Invoer!$F$15:$AU$1999,10,FALSE))</f>
        <v/>
      </c>
      <c r="BI696" s="599" t="str">
        <f ca="1">IF($BB696="","",VLOOKUP(BB696,Invoer!$F$15:$BB$1999,14,FALSE))</f>
        <v/>
      </c>
      <c r="BJ696" s="599" t="str">
        <f ca="1">IF($BB696="","",VLOOKUP(BB696,Invoer!$F$15:$AU$1999,11,FALSE))</f>
        <v/>
      </c>
      <c r="BK696" s="662" t="str">
        <f t="shared" ca="1" si="319"/>
        <v/>
      </c>
      <c r="BL696" s="662" t="str">
        <f t="shared" ca="1" si="320"/>
        <v/>
      </c>
      <c r="BM696" s="679" t="str">
        <f t="shared" ca="1" si="321"/>
        <v/>
      </c>
      <c r="BN696" s="662" t="str">
        <f t="shared" ca="1" si="325"/>
        <v/>
      </c>
      <c r="BO696" s="662" t="str">
        <f ca="1">IF($BB696="","",VLOOKUP(BB696,Invoer!$F$15:$AU$1999,15,FALSE))</f>
        <v/>
      </c>
      <c r="BP696" s="662" t="str">
        <f ca="1">IF($BB696="","",VLOOKUP(BB696,Invoer!$F$15:$AU$1999,24,FALSE))</f>
        <v/>
      </c>
      <c r="BQ696" s="662" t="str">
        <f ca="1">IF($BB696="","",VLOOKUP(BB696,Invoer!$F$15:$AU$1999,17,FALSE))</f>
        <v/>
      </c>
      <c r="BS696" s="73" t="e">
        <f t="shared" ca="1" si="323"/>
        <v>#VALUE!</v>
      </c>
      <c r="BT696" s="57" t="str">
        <f t="shared" ca="1" si="324"/>
        <v/>
      </c>
      <c r="FE696"/>
      <c r="FI696"/>
      <c r="FJ696"/>
    </row>
    <row r="697" spans="29:166" ht="12" customHeight="1" x14ac:dyDescent="0.2">
      <c r="AC697" s="435" t="str">
        <f>IF($AC$7&lt;3,Invoer!DR702,IF($AC$7=3,Invoer!BT702,"x"))</f>
        <v>x</v>
      </c>
      <c r="AD697" s="599" t="str">
        <f t="shared" si="315"/>
        <v/>
      </c>
      <c r="AE697" s="673" t="str">
        <f>IF($AD697="","",VLOOKUP(AD697,Invoer!$F$15:$AU$1999,2,FALSE))</f>
        <v/>
      </c>
      <c r="AF697" s="599" t="str">
        <f t="shared" si="316"/>
        <v/>
      </c>
      <c r="AG697" s="599" t="str">
        <f>IF($AD697="","",VLOOKUP(AD697,Invoer!$F$15:$AU$1999,3,FALSE))</f>
        <v/>
      </c>
      <c r="AH697" s="599" t="str">
        <f>IF($AD697="","",IF(AG697&lt;&gt;"Liq","",VLOOKUP(AD697,Invoer!$F$15:$AU$1999,4,FALSE)))</f>
        <v/>
      </c>
      <c r="AI697" s="677" t="str">
        <f>IF($AD697="","",VLOOKUP(AD697,Invoer!$F$15:$AU$1999,5,FALSE))</f>
        <v/>
      </c>
      <c r="AJ697" s="599" t="str">
        <f>IF($AD697="","",VLOOKUP(AD697,Invoer!$F$15:$AU$1999,6,FALSE))</f>
        <v/>
      </c>
      <c r="AK697" s="599" t="str">
        <f>IF($AD697="","",VLOOKUP(AD697,Invoer!$F$15:$AU$1999,9,FALSE))</f>
        <v/>
      </c>
      <c r="AL697" s="599" t="str">
        <f>IF($AD697="","",VLOOKUP(AD697,Invoer!$F$15:$AU$1999,10,FALSE))</f>
        <v/>
      </c>
      <c r="AM697" s="599" t="str">
        <f>IF($AD697="","",VLOOKUP(AD697,Invoer!$F$15:$BB$1999,14,FALSE))</f>
        <v/>
      </c>
      <c r="AN697" s="599" t="str">
        <f>IF($AD697="","",VLOOKUP(AD697,Invoer!$F$15:$AU$1999,11,FALSE))</f>
        <v/>
      </c>
      <c r="AO697" s="662" t="str">
        <f>IF($AD697="","",VLOOKUP(AD697,Invoer!$F$15:$AU$1999,15,FALSE))</f>
        <v/>
      </c>
      <c r="AP697" s="599" t="str">
        <f>IF($AD697="","",VLOOKUP(AD697,Invoer!$F$15:$AU$1999,19,FALSE))</f>
        <v/>
      </c>
      <c r="AQ697" s="662" t="str">
        <f>IF($AD697="","",VLOOKUP(AD697,Invoer!$F$15:$AU$1999,24,FALSE))</f>
        <v/>
      </c>
      <c r="AR697" s="662" t="str">
        <f>IF($AD697="","",VLOOKUP(AD697,Invoer!$F$15:$AU$1999,17,FALSE))</f>
        <v/>
      </c>
      <c r="AS697" s="678" t="str">
        <f t="shared" si="322"/>
        <v/>
      </c>
      <c r="AT697" s="676" t="str">
        <f t="shared" si="313"/>
        <v/>
      </c>
      <c r="AU697" s="77" t="e">
        <f t="shared" si="314"/>
        <v>#VALUE!</v>
      </c>
      <c r="AW697" s="57"/>
      <c r="AX697" s="57"/>
      <c r="BA697" s="83" t="e">
        <f ca="1">Invoer!DW702</f>
        <v>#N/A</v>
      </c>
      <c r="BB697" s="599" t="str">
        <f t="shared" ca="1" si="317"/>
        <v/>
      </c>
      <c r="BC697" s="673" t="str">
        <f ca="1">IF($BB697="","",VLOOKUP(BB697,Invoer!$F$15:$AU$1999,2,FALSE))</f>
        <v/>
      </c>
      <c r="BD697" s="599" t="str">
        <f t="shared" ca="1" si="318"/>
        <v/>
      </c>
      <c r="BE697" s="599" t="str">
        <f ca="1">IF($BB697="","",VLOOKUP(BB697,Invoer!$F$15:$AU$1999,5,FALSE))</f>
        <v/>
      </c>
      <c r="BF697" s="599" t="str">
        <f ca="1">IF($BB697="","",VLOOKUP(BB697,Invoer!$F$15:$AU$1999,6,FALSE))</f>
        <v/>
      </c>
      <c r="BG697" s="599" t="str">
        <f ca="1">IF($BB697="","",VLOOKUP(BB697,Invoer!$F$15:$AU$1999,9,FALSE))</f>
        <v/>
      </c>
      <c r="BH697" s="599" t="str">
        <f ca="1">IF($BB697="","",VLOOKUP(BB697,Invoer!$F$15:$AU$1999,10,FALSE))</f>
        <v/>
      </c>
      <c r="BI697" s="599" t="str">
        <f ca="1">IF($BB697="","",VLOOKUP(BB697,Invoer!$F$15:$BB$1999,14,FALSE))</f>
        <v/>
      </c>
      <c r="BJ697" s="599" t="str">
        <f ca="1">IF($BB697="","",VLOOKUP(BB697,Invoer!$F$15:$AU$1999,11,FALSE))</f>
        <v/>
      </c>
      <c r="BK697" s="662" t="str">
        <f t="shared" ca="1" si="319"/>
        <v/>
      </c>
      <c r="BL697" s="662" t="str">
        <f t="shared" ca="1" si="320"/>
        <v/>
      </c>
      <c r="BM697" s="679" t="str">
        <f t="shared" ca="1" si="321"/>
        <v/>
      </c>
      <c r="BN697" s="662" t="str">
        <f t="shared" ca="1" si="325"/>
        <v/>
      </c>
      <c r="BO697" s="662" t="str">
        <f ca="1">IF($BB697="","",VLOOKUP(BB697,Invoer!$F$15:$AU$1999,15,FALSE))</f>
        <v/>
      </c>
      <c r="BP697" s="662" t="str">
        <f ca="1">IF($BB697="","",VLOOKUP(BB697,Invoer!$F$15:$AU$1999,24,FALSE))</f>
        <v/>
      </c>
      <c r="BQ697" s="662" t="str">
        <f ca="1">IF($BB697="","",VLOOKUP(BB697,Invoer!$F$15:$AU$1999,17,FALSE))</f>
        <v/>
      </c>
      <c r="BS697" s="73" t="e">
        <f t="shared" ca="1" si="323"/>
        <v>#VALUE!</v>
      </c>
      <c r="BT697" s="57" t="str">
        <f t="shared" ca="1" si="324"/>
        <v/>
      </c>
      <c r="FE697"/>
      <c r="FI697"/>
      <c r="FJ697"/>
    </row>
    <row r="698" spans="29:166" ht="12" customHeight="1" x14ac:dyDescent="0.2">
      <c r="AC698" s="435" t="str">
        <f>IF($AC$7&lt;3,Invoer!DR703,IF($AC$7=3,Invoer!BT703,"x"))</f>
        <v>x</v>
      </c>
      <c r="AD698" s="599" t="str">
        <f t="shared" si="315"/>
        <v/>
      </c>
      <c r="AE698" s="673" t="str">
        <f>IF($AD698="","",VLOOKUP(AD698,Invoer!$F$15:$AU$1999,2,FALSE))</f>
        <v/>
      </c>
      <c r="AF698" s="599" t="str">
        <f t="shared" si="316"/>
        <v/>
      </c>
      <c r="AG698" s="599" t="str">
        <f>IF($AD698="","",VLOOKUP(AD698,Invoer!$F$15:$AU$1999,3,FALSE))</f>
        <v/>
      </c>
      <c r="AH698" s="599" t="str">
        <f>IF($AD698="","",IF(AG698&lt;&gt;"Liq","",VLOOKUP(AD698,Invoer!$F$15:$AU$1999,4,FALSE)))</f>
        <v/>
      </c>
      <c r="AI698" s="677" t="str">
        <f>IF($AD698="","",VLOOKUP(AD698,Invoer!$F$15:$AU$1999,5,FALSE))</f>
        <v/>
      </c>
      <c r="AJ698" s="599" t="str">
        <f>IF($AD698="","",VLOOKUP(AD698,Invoer!$F$15:$AU$1999,6,FALSE))</f>
        <v/>
      </c>
      <c r="AK698" s="599" t="str">
        <f>IF($AD698="","",VLOOKUP(AD698,Invoer!$F$15:$AU$1999,9,FALSE))</f>
        <v/>
      </c>
      <c r="AL698" s="599" t="str">
        <f>IF($AD698="","",VLOOKUP(AD698,Invoer!$F$15:$AU$1999,10,FALSE))</f>
        <v/>
      </c>
      <c r="AM698" s="599" t="str">
        <f>IF($AD698="","",VLOOKUP(AD698,Invoer!$F$15:$BB$1999,14,FALSE))</f>
        <v/>
      </c>
      <c r="AN698" s="599" t="str">
        <f>IF($AD698="","",VLOOKUP(AD698,Invoer!$F$15:$AU$1999,11,FALSE))</f>
        <v/>
      </c>
      <c r="AO698" s="662" t="str">
        <f>IF($AD698="","",VLOOKUP(AD698,Invoer!$F$15:$AU$1999,15,FALSE))</f>
        <v/>
      </c>
      <c r="AP698" s="599" t="str">
        <f>IF($AD698="","",VLOOKUP(AD698,Invoer!$F$15:$AU$1999,19,FALSE))</f>
        <v/>
      </c>
      <c r="AQ698" s="662" t="str">
        <f>IF($AD698="","",VLOOKUP(AD698,Invoer!$F$15:$AU$1999,24,FALSE))</f>
        <v/>
      </c>
      <c r="AR698" s="662" t="str">
        <f>IF($AD698="","",VLOOKUP(AD698,Invoer!$F$15:$AU$1999,17,FALSE))</f>
        <v/>
      </c>
      <c r="AS698" s="678" t="str">
        <f t="shared" si="322"/>
        <v/>
      </c>
      <c r="AT698" s="676" t="str">
        <f t="shared" si="313"/>
        <v/>
      </c>
      <c r="AU698" s="77" t="e">
        <f t="shared" si="314"/>
        <v>#VALUE!</v>
      </c>
      <c r="AW698" s="57"/>
      <c r="AX698" s="57"/>
      <c r="BA698" s="83" t="e">
        <f ca="1">Invoer!DW703</f>
        <v>#N/A</v>
      </c>
      <c r="BB698" s="599" t="str">
        <f t="shared" ca="1" si="317"/>
        <v/>
      </c>
      <c r="BC698" s="673" t="str">
        <f ca="1">IF($BB698="","",VLOOKUP(BB698,Invoer!$F$15:$AU$1999,2,FALSE))</f>
        <v/>
      </c>
      <c r="BD698" s="599" t="str">
        <f t="shared" ca="1" si="318"/>
        <v/>
      </c>
      <c r="BE698" s="599" t="str">
        <f ca="1">IF($BB698="","",VLOOKUP(BB698,Invoer!$F$15:$AU$1999,5,FALSE))</f>
        <v/>
      </c>
      <c r="BF698" s="599" t="str">
        <f ca="1">IF($BB698="","",VLOOKUP(BB698,Invoer!$F$15:$AU$1999,6,FALSE))</f>
        <v/>
      </c>
      <c r="BG698" s="599" t="str">
        <f ca="1">IF($BB698="","",VLOOKUP(BB698,Invoer!$F$15:$AU$1999,9,FALSE))</f>
        <v/>
      </c>
      <c r="BH698" s="599" t="str">
        <f ca="1">IF($BB698="","",VLOOKUP(BB698,Invoer!$F$15:$AU$1999,10,FALSE))</f>
        <v/>
      </c>
      <c r="BI698" s="599" t="str">
        <f ca="1">IF($BB698="","",VLOOKUP(BB698,Invoer!$F$15:$BB$1999,14,FALSE))</f>
        <v/>
      </c>
      <c r="BJ698" s="599" t="str">
        <f ca="1">IF($BB698="","",VLOOKUP(BB698,Invoer!$F$15:$AU$1999,11,FALSE))</f>
        <v/>
      </c>
      <c r="BK698" s="662" t="str">
        <f t="shared" ca="1" si="319"/>
        <v/>
      </c>
      <c r="BL698" s="662" t="str">
        <f t="shared" ca="1" si="320"/>
        <v/>
      </c>
      <c r="BM698" s="679" t="str">
        <f t="shared" ca="1" si="321"/>
        <v/>
      </c>
      <c r="BN698" s="662" t="str">
        <f t="shared" ca="1" si="325"/>
        <v/>
      </c>
      <c r="BO698" s="662" t="str">
        <f ca="1">IF($BB698="","",VLOOKUP(BB698,Invoer!$F$15:$AU$1999,15,FALSE))</f>
        <v/>
      </c>
      <c r="BP698" s="662" t="str">
        <f ca="1">IF($BB698="","",VLOOKUP(BB698,Invoer!$F$15:$AU$1999,24,FALSE))</f>
        <v/>
      </c>
      <c r="BQ698" s="662" t="str">
        <f ca="1">IF($BB698="","",VLOOKUP(BB698,Invoer!$F$15:$AU$1999,17,FALSE))</f>
        <v/>
      </c>
      <c r="BS698" s="73" t="e">
        <f t="shared" ca="1" si="323"/>
        <v>#VALUE!</v>
      </c>
      <c r="BT698" s="57" t="str">
        <f t="shared" ca="1" si="324"/>
        <v/>
      </c>
      <c r="FE698"/>
      <c r="FI698"/>
      <c r="FJ698"/>
    </row>
    <row r="699" spans="29:166" ht="12" customHeight="1" x14ac:dyDescent="0.2">
      <c r="AC699" s="435" t="str">
        <f>IF($AC$7&lt;3,Invoer!DR704,IF($AC$7=3,Invoer!BT704,"x"))</f>
        <v>x</v>
      </c>
      <c r="AD699" s="599" t="str">
        <f t="shared" si="315"/>
        <v/>
      </c>
      <c r="AE699" s="673" t="str">
        <f>IF($AD699="","",VLOOKUP(AD699,Invoer!$F$15:$AU$1999,2,FALSE))</f>
        <v/>
      </c>
      <c r="AF699" s="599" t="str">
        <f t="shared" si="316"/>
        <v/>
      </c>
      <c r="AG699" s="599" t="str">
        <f>IF($AD699="","",VLOOKUP(AD699,Invoer!$F$15:$AU$1999,3,FALSE))</f>
        <v/>
      </c>
      <c r="AH699" s="599" t="str">
        <f>IF($AD699="","",IF(AG699&lt;&gt;"Liq","",VLOOKUP(AD699,Invoer!$F$15:$AU$1999,4,FALSE)))</f>
        <v/>
      </c>
      <c r="AI699" s="677" t="str">
        <f>IF($AD699="","",VLOOKUP(AD699,Invoer!$F$15:$AU$1999,5,FALSE))</f>
        <v/>
      </c>
      <c r="AJ699" s="599" t="str">
        <f>IF($AD699="","",VLOOKUP(AD699,Invoer!$F$15:$AU$1999,6,FALSE))</f>
        <v/>
      </c>
      <c r="AK699" s="599" t="str">
        <f>IF($AD699="","",VLOOKUP(AD699,Invoer!$F$15:$AU$1999,9,FALSE))</f>
        <v/>
      </c>
      <c r="AL699" s="599" t="str">
        <f>IF($AD699="","",VLOOKUP(AD699,Invoer!$F$15:$AU$1999,10,FALSE))</f>
        <v/>
      </c>
      <c r="AM699" s="599" t="str">
        <f>IF($AD699="","",VLOOKUP(AD699,Invoer!$F$15:$BB$1999,14,FALSE))</f>
        <v/>
      </c>
      <c r="AN699" s="599" t="str">
        <f>IF($AD699="","",VLOOKUP(AD699,Invoer!$F$15:$AU$1999,11,FALSE))</f>
        <v/>
      </c>
      <c r="AO699" s="662" t="str">
        <f>IF($AD699="","",VLOOKUP(AD699,Invoer!$F$15:$AU$1999,15,FALSE))</f>
        <v/>
      </c>
      <c r="AP699" s="599" t="str">
        <f>IF($AD699="","",VLOOKUP(AD699,Invoer!$F$15:$AU$1999,19,FALSE))</f>
        <v/>
      </c>
      <c r="AQ699" s="662" t="str">
        <f>IF($AD699="","",VLOOKUP(AD699,Invoer!$F$15:$AU$1999,24,FALSE))</f>
        <v/>
      </c>
      <c r="AR699" s="662" t="str">
        <f>IF($AD699="","",VLOOKUP(AD699,Invoer!$F$15:$AU$1999,17,FALSE))</f>
        <v/>
      </c>
      <c r="AS699" s="678" t="str">
        <f t="shared" si="322"/>
        <v/>
      </c>
      <c r="AT699" s="676" t="str">
        <f t="shared" si="313"/>
        <v/>
      </c>
      <c r="AU699" s="77" t="e">
        <f t="shared" si="314"/>
        <v>#VALUE!</v>
      </c>
      <c r="AW699" s="57"/>
      <c r="AX699" s="57"/>
      <c r="BA699" s="83" t="e">
        <f ca="1">Invoer!DW704</f>
        <v>#N/A</v>
      </c>
      <c r="BB699" s="599" t="str">
        <f t="shared" ca="1" si="317"/>
        <v/>
      </c>
      <c r="BC699" s="673" t="str">
        <f ca="1">IF($BB699="","",VLOOKUP(BB699,Invoer!$F$15:$AU$1999,2,FALSE))</f>
        <v/>
      </c>
      <c r="BD699" s="599" t="str">
        <f t="shared" ca="1" si="318"/>
        <v/>
      </c>
      <c r="BE699" s="599" t="str">
        <f ca="1">IF($BB699="","",VLOOKUP(BB699,Invoer!$F$15:$AU$1999,5,FALSE))</f>
        <v/>
      </c>
      <c r="BF699" s="599" t="str">
        <f ca="1">IF($BB699="","",VLOOKUP(BB699,Invoer!$F$15:$AU$1999,6,FALSE))</f>
        <v/>
      </c>
      <c r="BG699" s="599" t="str">
        <f ca="1">IF($BB699="","",VLOOKUP(BB699,Invoer!$F$15:$AU$1999,9,FALSE))</f>
        <v/>
      </c>
      <c r="BH699" s="599" t="str">
        <f ca="1">IF($BB699="","",VLOOKUP(BB699,Invoer!$F$15:$AU$1999,10,FALSE))</f>
        <v/>
      </c>
      <c r="BI699" s="599" t="str">
        <f ca="1">IF($BB699="","",VLOOKUP(BB699,Invoer!$F$15:$BB$1999,14,FALSE))</f>
        <v/>
      </c>
      <c r="BJ699" s="599" t="str">
        <f ca="1">IF($BB699="","",VLOOKUP(BB699,Invoer!$F$15:$AU$1999,11,FALSE))</f>
        <v/>
      </c>
      <c r="BK699" s="662" t="str">
        <f t="shared" ca="1" si="319"/>
        <v/>
      </c>
      <c r="BL699" s="662" t="str">
        <f t="shared" ca="1" si="320"/>
        <v/>
      </c>
      <c r="BM699" s="679" t="str">
        <f t="shared" ca="1" si="321"/>
        <v/>
      </c>
      <c r="BN699" s="662" t="str">
        <f t="shared" ca="1" si="325"/>
        <v/>
      </c>
      <c r="BO699" s="662" t="str">
        <f ca="1">IF($BB699="","",VLOOKUP(BB699,Invoer!$F$15:$AU$1999,15,FALSE))</f>
        <v/>
      </c>
      <c r="BP699" s="662" t="str">
        <f ca="1">IF($BB699="","",VLOOKUP(BB699,Invoer!$F$15:$AU$1999,24,FALSE))</f>
        <v/>
      </c>
      <c r="BQ699" s="662" t="str">
        <f ca="1">IF($BB699="","",VLOOKUP(BB699,Invoer!$F$15:$AU$1999,17,FALSE))</f>
        <v/>
      </c>
      <c r="BS699" s="73" t="e">
        <f t="shared" ca="1" si="323"/>
        <v>#VALUE!</v>
      </c>
      <c r="BT699" s="57" t="str">
        <f t="shared" ca="1" si="324"/>
        <v/>
      </c>
      <c r="FE699"/>
      <c r="FI699"/>
      <c r="FJ699"/>
    </row>
    <row r="700" spans="29:166" ht="12" customHeight="1" x14ac:dyDescent="0.2">
      <c r="AC700" s="435" t="str">
        <f>IF($AC$7&lt;3,Invoer!DR705,IF($AC$7=3,Invoer!BT705,"x"))</f>
        <v>x</v>
      </c>
      <c r="AD700" s="599" t="str">
        <f t="shared" si="315"/>
        <v/>
      </c>
      <c r="AE700" s="673" t="str">
        <f>IF($AD700="","",VLOOKUP(AD700,Invoer!$F$15:$AU$1999,2,FALSE))</f>
        <v/>
      </c>
      <c r="AF700" s="599" t="str">
        <f t="shared" si="316"/>
        <v/>
      </c>
      <c r="AG700" s="599" t="str">
        <f>IF($AD700="","",VLOOKUP(AD700,Invoer!$F$15:$AU$1999,3,FALSE))</f>
        <v/>
      </c>
      <c r="AH700" s="599" t="str">
        <f>IF($AD700="","",IF(AG700&lt;&gt;"Liq","",VLOOKUP(AD700,Invoer!$F$15:$AU$1999,4,FALSE)))</f>
        <v/>
      </c>
      <c r="AI700" s="677" t="str">
        <f>IF($AD700="","",VLOOKUP(AD700,Invoer!$F$15:$AU$1999,5,FALSE))</f>
        <v/>
      </c>
      <c r="AJ700" s="599" t="str">
        <f>IF($AD700="","",VLOOKUP(AD700,Invoer!$F$15:$AU$1999,6,FALSE))</f>
        <v/>
      </c>
      <c r="AK700" s="599" t="str">
        <f>IF($AD700="","",VLOOKUP(AD700,Invoer!$F$15:$AU$1999,9,FALSE))</f>
        <v/>
      </c>
      <c r="AL700" s="599" t="str">
        <f>IF($AD700="","",VLOOKUP(AD700,Invoer!$F$15:$AU$1999,10,FALSE))</f>
        <v/>
      </c>
      <c r="AM700" s="599" t="str">
        <f>IF($AD700="","",VLOOKUP(AD700,Invoer!$F$15:$BB$1999,14,FALSE))</f>
        <v/>
      </c>
      <c r="AN700" s="599" t="str">
        <f>IF($AD700="","",VLOOKUP(AD700,Invoer!$F$15:$AU$1999,11,FALSE))</f>
        <v/>
      </c>
      <c r="AO700" s="662" t="str">
        <f>IF($AD700="","",VLOOKUP(AD700,Invoer!$F$15:$AU$1999,15,FALSE))</f>
        <v/>
      </c>
      <c r="AP700" s="599" t="str">
        <f>IF($AD700="","",VLOOKUP(AD700,Invoer!$F$15:$AU$1999,19,FALSE))</f>
        <v/>
      </c>
      <c r="AQ700" s="662" t="str">
        <f>IF($AD700="","",VLOOKUP(AD700,Invoer!$F$15:$AU$1999,24,FALSE))</f>
        <v/>
      </c>
      <c r="AR700" s="662" t="str">
        <f>IF($AD700="","",VLOOKUP(AD700,Invoer!$F$15:$AU$1999,17,FALSE))</f>
        <v/>
      </c>
      <c r="AS700" s="678" t="str">
        <f t="shared" si="322"/>
        <v/>
      </c>
      <c r="AT700" s="676" t="str">
        <f t="shared" si="313"/>
        <v/>
      </c>
      <c r="AU700" s="77" t="e">
        <f t="shared" si="314"/>
        <v>#VALUE!</v>
      </c>
      <c r="AW700" s="57"/>
      <c r="AX700" s="57"/>
      <c r="BA700" s="83" t="e">
        <f ca="1">Invoer!DW705</f>
        <v>#N/A</v>
      </c>
      <c r="BB700" s="599" t="str">
        <f t="shared" ca="1" si="317"/>
        <v/>
      </c>
      <c r="BC700" s="673" t="str">
        <f ca="1">IF($BB700="","",VLOOKUP(BB700,Invoer!$F$15:$AU$1999,2,FALSE))</f>
        <v/>
      </c>
      <c r="BD700" s="599" t="str">
        <f t="shared" ca="1" si="318"/>
        <v/>
      </c>
      <c r="BE700" s="599" t="str">
        <f ca="1">IF($BB700="","",VLOOKUP(BB700,Invoer!$F$15:$AU$1999,5,FALSE))</f>
        <v/>
      </c>
      <c r="BF700" s="599" t="str">
        <f ca="1">IF($BB700="","",VLOOKUP(BB700,Invoer!$F$15:$AU$1999,6,FALSE))</f>
        <v/>
      </c>
      <c r="BG700" s="599" t="str">
        <f ca="1">IF($BB700="","",VLOOKUP(BB700,Invoer!$F$15:$AU$1999,9,FALSE))</f>
        <v/>
      </c>
      <c r="BH700" s="599" t="str">
        <f ca="1">IF($BB700="","",VLOOKUP(BB700,Invoer!$F$15:$AU$1999,10,FALSE))</f>
        <v/>
      </c>
      <c r="BI700" s="599" t="str">
        <f ca="1">IF($BB700="","",VLOOKUP(BB700,Invoer!$F$15:$BB$1999,14,FALSE))</f>
        <v/>
      </c>
      <c r="BJ700" s="599" t="str">
        <f ca="1">IF($BB700="","",VLOOKUP(BB700,Invoer!$F$15:$AU$1999,11,FALSE))</f>
        <v/>
      </c>
      <c r="BK700" s="662" t="str">
        <f t="shared" ca="1" si="319"/>
        <v/>
      </c>
      <c r="BL700" s="662" t="str">
        <f t="shared" ca="1" si="320"/>
        <v/>
      </c>
      <c r="BM700" s="679" t="str">
        <f t="shared" ca="1" si="321"/>
        <v/>
      </c>
      <c r="BN700" s="662" t="str">
        <f t="shared" ca="1" si="325"/>
        <v/>
      </c>
      <c r="BO700" s="662" t="str">
        <f ca="1">IF($BB700="","",VLOOKUP(BB700,Invoer!$F$15:$AU$1999,15,FALSE))</f>
        <v/>
      </c>
      <c r="BP700" s="662" t="str">
        <f ca="1">IF($BB700="","",VLOOKUP(BB700,Invoer!$F$15:$AU$1999,24,FALSE))</f>
        <v/>
      </c>
      <c r="BQ700" s="662" t="str">
        <f ca="1">IF($BB700="","",VLOOKUP(BB700,Invoer!$F$15:$AU$1999,17,FALSE))</f>
        <v/>
      </c>
      <c r="BS700" s="73" t="e">
        <f t="shared" ca="1" si="323"/>
        <v>#VALUE!</v>
      </c>
      <c r="BT700" s="57" t="str">
        <f t="shared" ca="1" si="324"/>
        <v/>
      </c>
      <c r="FE700"/>
      <c r="FI700"/>
      <c r="FJ700"/>
    </row>
    <row r="701" spans="29:166" ht="12" customHeight="1" x14ac:dyDescent="0.2">
      <c r="AC701" s="435" t="str">
        <f>IF($AC$7&lt;3,Invoer!DR706,IF($AC$7=3,Invoer!BT706,"x"))</f>
        <v>x</v>
      </c>
      <c r="AD701" s="599" t="str">
        <f t="shared" si="315"/>
        <v/>
      </c>
      <c r="AE701" s="673" t="str">
        <f>IF($AD701="","",VLOOKUP(AD701,Invoer!$F$15:$AU$1999,2,FALSE))</f>
        <v/>
      </c>
      <c r="AF701" s="599" t="str">
        <f t="shared" si="316"/>
        <v/>
      </c>
      <c r="AG701" s="599" t="str">
        <f>IF($AD701="","",VLOOKUP(AD701,Invoer!$F$15:$AU$1999,3,FALSE))</f>
        <v/>
      </c>
      <c r="AH701" s="599" t="str">
        <f>IF($AD701="","",IF(AG701&lt;&gt;"Liq","",VLOOKUP(AD701,Invoer!$F$15:$AU$1999,4,FALSE)))</f>
        <v/>
      </c>
      <c r="AI701" s="677" t="str">
        <f>IF($AD701="","",VLOOKUP(AD701,Invoer!$F$15:$AU$1999,5,FALSE))</f>
        <v/>
      </c>
      <c r="AJ701" s="599" t="str">
        <f>IF($AD701="","",VLOOKUP(AD701,Invoer!$F$15:$AU$1999,6,FALSE))</f>
        <v/>
      </c>
      <c r="AK701" s="599" t="str">
        <f>IF($AD701="","",VLOOKUP(AD701,Invoer!$F$15:$AU$1999,9,FALSE))</f>
        <v/>
      </c>
      <c r="AL701" s="599" t="str">
        <f>IF($AD701="","",VLOOKUP(AD701,Invoer!$F$15:$AU$1999,10,FALSE))</f>
        <v/>
      </c>
      <c r="AM701" s="599" t="str">
        <f>IF($AD701="","",VLOOKUP(AD701,Invoer!$F$15:$BB$1999,14,FALSE))</f>
        <v/>
      </c>
      <c r="AN701" s="599" t="str">
        <f>IF($AD701="","",VLOOKUP(AD701,Invoer!$F$15:$AU$1999,11,FALSE))</f>
        <v/>
      </c>
      <c r="AO701" s="662" t="str">
        <f>IF($AD701="","",VLOOKUP(AD701,Invoer!$F$15:$AU$1999,15,FALSE))</f>
        <v/>
      </c>
      <c r="AP701" s="599" t="str">
        <f>IF($AD701="","",VLOOKUP(AD701,Invoer!$F$15:$AU$1999,19,FALSE))</f>
        <v/>
      </c>
      <c r="AQ701" s="662" t="str">
        <f>IF($AD701="","",VLOOKUP(AD701,Invoer!$F$15:$AU$1999,24,FALSE))</f>
        <v/>
      </c>
      <c r="AR701" s="662" t="str">
        <f>IF($AD701="","",VLOOKUP(AD701,Invoer!$F$15:$AU$1999,17,FALSE))</f>
        <v/>
      </c>
      <c r="AS701" s="678" t="str">
        <f t="shared" si="322"/>
        <v/>
      </c>
      <c r="AT701" s="676" t="str">
        <f t="shared" si="313"/>
        <v/>
      </c>
      <c r="AU701" s="77" t="e">
        <f t="shared" si="314"/>
        <v>#VALUE!</v>
      </c>
      <c r="AW701" s="57"/>
      <c r="AX701" s="57"/>
      <c r="BA701" s="83" t="e">
        <f ca="1">Invoer!DW706</f>
        <v>#N/A</v>
      </c>
      <c r="BB701" s="599" t="str">
        <f t="shared" ca="1" si="317"/>
        <v/>
      </c>
      <c r="BC701" s="673" t="str">
        <f ca="1">IF($BB701="","",VLOOKUP(BB701,Invoer!$F$15:$AU$1999,2,FALSE))</f>
        <v/>
      </c>
      <c r="BD701" s="599" t="str">
        <f t="shared" ca="1" si="318"/>
        <v/>
      </c>
      <c r="BE701" s="599" t="str">
        <f ca="1">IF($BB701="","",VLOOKUP(BB701,Invoer!$F$15:$AU$1999,5,FALSE))</f>
        <v/>
      </c>
      <c r="BF701" s="599" t="str">
        <f ca="1">IF($BB701="","",VLOOKUP(BB701,Invoer!$F$15:$AU$1999,6,FALSE))</f>
        <v/>
      </c>
      <c r="BG701" s="599" t="str">
        <f ca="1">IF($BB701="","",VLOOKUP(BB701,Invoer!$F$15:$AU$1999,9,FALSE))</f>
        <v/>
      </c>
      <c r="BH701" s="599" t="str">
        <f ca="1">IF($BB701="","",VLOOKUP(BB701,Invoer!$F$15:$AU$1999,10,FALSE))</f>
        <v/>
      </c>
      <c r="BI701" s="599" t="str">
        <f ca="1">IF($BB701="","",VLOOKUP(BB701,Invoer!$F$15:$BB$1999,14,FALSE))</f>
        <v/>
      </c>
      <c r="BJ701" s="599" t="str">
        <f ca="1">IF($BB701="","",VLOOKUP(BB701,Invoer!$F$15:$AU$1999,11,FALSE))</f>
        <v/>
      </c>
      <c r="BK701" s="662" t="str">
        <f t="shared" ca="1" si="319"/>
        <v/>
      </c>
      <c r="BL701" s="662" t="str">
        <f t="shared" ca="1" si="320"/>
        <v/>
      </c>
      <c r="BM701" s="679" t="str">
        <f t="shared" ca="1" si="321"/>
        <v/>
      </c>
      <c r="BN701" s="662" t="str">
        <f t="shared" ca="1" si="325"/>
        <v/>
      </c>
      <c r="BO701" s="662" t="str">
        <f ca="1">IF($BB701="","",VLOOKUP(BB701,Invoer!$F$15:$AU$1999,15,FALSE))</f>
        <v/>
      </c>
      <c r="BP701" s="662" t="str">
        <f ca="1">IF($BB701="","",VLOOKUP(BB701,Invoer!$F$15:$AU$1999,24,FALSE))</f>
        <v/>
      </c>
      <c r="BQ701" s="662" t="str">
        <f ca="1">IF($BB701="","",VLOOKUP(BB701,Invoer!$F$15:$AU$1999,17,FALSE))</f>
        <v/>
      </c>
      <c r="BS701" s="73" t="e">
        <f t="shared" ca="1" si="323"/>
        <v>#VALUE!</v>
      </c>
      <c r="BT701" s="57" t="str">
        <f t="shared" ca="1" si="324"/>
        <v/>
      </c>
      <c r="FE701"/>
      <c r="FI701"/>
      <c r="FJ701"/>
    </row>
    <row r="702" spans="29:166" ht="12" customHeight="1" x14ac:dyDescent="0.2">
      <c r="AC702" s="435" t="str">
        <f>IF($AC$7&lt;3,Invoer!DR707,IF($AC$7=3,Invoer!BT707,"x"))</f>
        <v>x</v>
      </c>
      <c r="AD702" s="599" t="str">
        <f t="shared" si="315"/>
        <v/>
      </c>
      <c r="AE702" s="673" t="str">
        <f>IF($AD702="","",VLOOKUP(AD702,Invoer!$F$15:$AU$1999,2,FALSE))</f>
        <v/>
      </c>
      <c r="AF702" s="599" t="str">
        <f t="shared" si="316"/>
        <v/>
      </c>
      <c r="AG702" s="599" t="str">
        <f>IF($AD702="","",VLOOKUP(AD702,Invoer!$F$15:$AU$1999,3,FALSE))</f>
        <v/>
      </c>
      <c r="AH702" s="599" t="str">
        <f>IF($AD702="","",IF(AG702&lt;&gt;"Liq","",VLOOKUP(AD702,Invoer!$F$15:$AU$1999,4,FALSE)))</f>
        <v/>
      </c>
      <c r="AI702" s="677" t="str">
        <f>IF($AD702="","",VLOOKUP(AD702,Invoer!$F$15:$AU$1999,5,FALSE))</f>
        <v/>
      </c>
      <c r="AJ702" s="599" t="str">
        <f>IF($AD702="","",VLOOKUP(AD702,Invoer!$F$15:$AU$1999,6,FALSE))</f>
        <v/>
      </c>
      <c r="AK702" s="599" t="str">
        <f>IF($AD702="","",VLOOKUP(AD702,Invoer!$F$15:$AU$1999,9,FALSE))</f>
        <v/>
      </c>
      <c r="AL702" s="599" t="str">
        <f>IF($AD702="","",VLOOKUP(AD702,Invoer!$F$15:$AU$1999,10,FALSE))</f>
        <v/>
      </c>
      <c r="AM702" s="599" t="str">
        <f>IF($AD702="","",VLOOKUP(AD702,Invoer!$F$15:$BB$1999,14,FALSE))</f>
        <v/>
      </c>
      <c r="AN702" s="599" t="str">
        <f>IF($AD702="","",VLOOKUP(AD702,Invoer!$F$15:$AU$1999,11,FALSE))</f>
        <v/>
      </c>
      <c r="AO702" s="662" t="str">
        <f>IF($AD702="","",VLOOKUP(AD702,Invoer!$F$15:$AU$1999,15,FALSE))</f>
        <v/>
      </c>
      <c r="AP702" s="599" t="str">
        <f>IF($AD702="","",VLOOKUP(AD702,Invoer!$F$15:$AU$1999,19,FALSE))</f>
        <v/>
      </c>
      <c r="AQ702" s="662" t="str">
        <f>IF($AD702="","",VLOOKUP(AD702,Invoer!$F$15:$AU$1999,24,FALSE))</f>
        <v/>
      </c>
      <c r="AR702" s="662" t="str">
        <f>IF($AD702="","",VLOOKUP(AD702,Invoer!$F$15:$AU$1999,17,FALSE))</f>
        <v/>
      </c>
      <c r="AS702" s="678" t="str">
        <f t="shared" si="322"/>
        <v/>
      </c>
      <c r="AT702" s="676" t="str">
        <f t="shared" si="313"/>
        <v/>
      </c>
      <c r="AU702" s="77" t="e">
        <f t="shared" si="314"/>
        <v>#VALUE!</v>
      </c>
      <c r="AW702" s="57"/>
      <c r="AX702" s="57"/>
      <c r="BA702" s="83" t="e">
        <f ca="1">Invoer!DW707</f>
        <v>#N/A</v>
      </c>
      <c r="BB702" s="599" t="str">
        <f t="shared" ca="1" si="317"/>
        <v/>
      </c>
      <c r="BC702" s="673" t="str">
        <f ca="1">IF($BB702="","",VLOOKUP(BB702,Invoer!$F$15:$AU$1999,2,FALSE))</f>
        <v/>
      </c>
      <c r="BD702" s="599" t="str">
        <f t="shared" ca="1" si="318"/>
        <v/>
      </c>
      <c r="BE702" s="599" t="str">
        <f ca="1">IF($BB702="","",VLOOKUP(BB702,Invoer!$F$15:$AU$1999,5,FALSE))</f>
        <v/>
      </c>
      <c r="BF702" s="599" t="str">
        <f ca="1">IF($BB702="","",VLOOKUP(BB702,Invoer!$F$15:$AU$1999,6,FALSE))</f>
        <v/>
      </c>
      <c r="BG702" s="599" t="str">
        <f ca="1">IF($BB702="","",VLOOKUP(BB702,Invoer!$F$15:$AU$1999,9,FALSE))</f>
        <v/>
      </c>
      <c r="BH702" s="599" t="str">
        <f ca="1">IF($BB702="","",VLOOKUP(BB702,Invoer!$F$15:$AU$1999,10,FALSE))</f>
        <v/>
      </c>
      <c r="BI702" s="599" t="str">
        <f ca="1">IF($BB702="","",VLOOKUP(BB702,Invoer!$F$15:$BB$1999,14,FALSE))</f>
        <v/>
      </c>
      <c r="BJ702" s="599" t="str">
        <f ca="1">IF($BB702="","",VLOOKUP(BB702,Invoer!$F$15:$AU$1999,11,FALSE))</f>
        <v/>
      </c>
      <c r="BK702" s="662" t="str">
        <f t="shared" ca="1" si="319"/>
        <v/>
      </c>
      <c r="BL702" s="662" t="str">
        <f t="shared" ca="1" si="320"/>
        <v/>
      </c>
      <c r="BM702" s="679" t="str">
        <f t="shared" ca="1" si="321"/>
        <v/>
      </c>
      <c r="BN702" s="662" t="str">
        <f t="shared" ca="1" si="325"/>
        <v/>
      </c>
      <c r="BO702" s="662" t="str">
        <f ca="1">IF($BB702="","",VLOOKUP(BB702,Invoer!$F$15:$AU$1999,15,FALSE))</f>
        <v/>
      </c>
      <c r="BP702" s="662" t="str">
        <f ca="1">IF($BB702="","",VLOOKUP(BB702,Invoer!$F$15:$AU$1999,24,FALSE))</f>
        <v/>
      </c>
      <c r="BQ702" s="662" t="str">
        <f ca="1">IF($BB702="","",VLOOKUP(BB702,Invoer!$F$15:$AU$1999,17,FALSE))</f>
        <v/>
      </c>
      <c r="BS702" s="73" t="e">
        <f t="shared" ca="1" si="323"/>
        <v>#VALUE!</v>
      </c>
      <c r="BT702" s="57" t="str">
        <f t="shared" ca="1" si="324"/>
        <v/>
      </c>
      <c r="FE702"/>
      <c r="FI702"/>
      <c r="FJ702"/>
    </row>
    <row r="703" spans="29:166" ht="12" customHeight="1" x14ac:dyDescent="0.2">
      <c r="AC703" s="435" t="str">
        <f>IF($AC$7&lt;3,Invoer!DR708,IF($AC$7=3,Invoer!BT708,"x"))</f>
        <v>x</v>
      </c>
      <c r="AD703" s="599" t="str">
        <f t="shared" si="315"/>
        <v/>
      </c>
      <c r="AE703" s="673" t="str">
        <f>IF($AD703="","",VLOOKUP(AD703,Invoer!$F$15:$AU$1999,2,FALSE))</f>
        <v/>
      </c>
      <c r="AF703" s="599" t="str">
        <f t="shared" si="316"/>
        <v/>
      </c>
      <c r="AG703" s="599" t="str">
        <f>IF($AD703="","",VLOOKUP(AD703,Invoer!$F$15:$AU$1999,3,FALSE))</f>
        <v/>
      </c>
      <c r="AH703" s="599" t="str">
        <f>IF($AD703="","",IF(AG703&lt;&gt;"Liq","",VLOOKUP(AD703,Invoer!$F$15:$AU$1999,4,FALSE)))</f>
        <v/>
      </c>
      <c r="AI703" s="677" t="str">
        <f>IF($AD703="","",VLOOKUP(AD703,Invoer!$F$15:$AU$1999,5,FALSE))</f>
        <v/>
      </c>
      <c r="AJ703" s="599" t="str">
        <f>IF($AD703="","",VLOOKUP(AD703,Invoer!$F$15:$AU$1999,6,FALSE))</f>
        <v/>
      </c>
      <c r="AK703" s="599" t="str">
        <f>IF($AD703="","",VLOOKUP(AD703,Invoer!$F$15:$AU$1999,9,FALSE))</f>
        <v/>
      </c>
      <c r="AL703" s="599" t="str">
        <f>IF($AD703="","",VLOOKUP(AD703,Invoer!$F$15:$AU$1999,10,FALSE))</f>
        <v/>
      </c>
      <c r="AM703" s="599" t="str">
        <f>IF($AD703="","",VLOOKUP(AD703,Invoer!$F$15:$BB$1999,14,FALSE))</f>
        <v/>
      </c>
      <c r="AN703" s="599" t="str">
        <f>IF($AD703="","",VLOOKUP(AD703,Invoer!$F$15:$AU$1999,11,FALSE))</f>
        <v/>
      </c>
      <c r="AO703" s="662" t="str">
        <f>IF($AD703="","",VLOOKUP(AD703,Invoer!$F$15:$AU$1999,15,FALSE))</f>
        <v/>
      </c>
      <c r="AP703" s="599" t="str">
        <f>IF($AD703="","",VLOOKUP(AD703,Invoer!$F$15:$AU$1999,19,FALSE))</f>
        <v/>
      </c>
      <c r="AQ703" s="662" t="str">
        <f>IF($AD703="","",VLOOKUP(AD703,Invoer!$F$15:$AU$1999,24,FALSE))</f>
        <v/>
      </c>
      <c r="AR703" s="662" t="str">
        <f>IF($AD703="","",VLOOKUP(AD703,Invoer!$F$15:$AU$1999,17,FALSE))</f>
        <v/>
      </c>
      <c r="AS703" s="678" t="str">
        <f t="shared" si="322"/>
        <v/>
      </c>
      <c r="AT703" s="676" t="str">
        <f t="shared" si="313"/>
        <v/>
      </c>
      <c r="AU703" s="77" t="e">
        <f t="shared" si="314"/>
        <v>#VALUE!</v>
      </c>
      <c r="AW703" s="57"/>
      <c r="AX703" s="57"/>
      <c r="BA703" s="83" t="e">
        <f ca="1">Invoer!DW708</f>
        <v>#N/A</v>
      </c>
      <c r="BB703" s="599" t="str">
        <f t="shared" ca="1" si="317"/>
        <v/>
      </c>
      <c r="BC703" s="673" t="str">
        <f ca="1">IF($BB703="","",VLOOKUP(BB703,Invoer!$F$15:$AU$1999,2,FALSE))</f>
        <v/>
      </c>
      <c r="BD703" s="599" t="str">
        <f t="shared" ca="1" si="318"/>
        <v/>
      </c>
      <c r="BE703" s="599" t="str">
        <f ca="1">IF($BB703="","",VLOOKUP(BB703,Invoer!$F$15:$AU$1999,5,FALSE))</f>
        <v/>
      </c>
      <c r="BF703" s="599" t="str">
        <f ca="1">IF($BB703="","",VLOOKUP(BB703,Invoer!$F$15:$AU$1999,6,FALSE))</f>
        <v/>
      </c>
      <c r="BG703" s="599" t="str">
        <f ca="1">IF($BB703="","",VLOOKUP(BB703,Invoer!$F$15:$AU$1999,9,FALSE))</f>
        <v/>
      </c>
      <c r="BH703" s="599" t="str">
        <f ca="1">IF($BB703="","",VLOOKUP(BB703,Invoer!$F$15:$AU$1999,10,FALSE))</f>
        <v/>
      </c>
      <c r="BI703" s="599" t="str">
        <f ca="1">IF($BB703="","",VLOOKUP(BB703,Invoer!$F$15:$BB$1999,14,FALSE))</f>
        <v/>
      </c>
      <c r="BJ703" s="599" t="str">
        <f ca="1">IF($BB703="","",VLOOKUP(BB703,Invoer!$F$15:$AU$1999,11,FALSE))</f>
        <v/>
      </c>
      <c r="BK703" s="662" t="str">
        <f t="shared" ca="1" si="319"/>
        <v/>
      </c>
      <c r="BL703" s="662" t="str">
        <f t="shared" ca="1" si="320"/>
        <v/>
      </c>
      <c r="BM703" s="679" t="str">
        <f t="shared" ca="1" si="321"/>
        <v/>
      </c>
      <c r="BN703" s="662" t="str">
        <f t="shared" ca="1" si="325"/>
        <v/>
      </c>
      <c r="BO703" s="662" t="str">
        <f ca="1">IF($BB703="","",VLOOKUP(BB703,Invoer!$F$15:$AU$1999,15,FALSE))</f>
        <v/>
      </c>
      <c r="BP703" s="662" t="str">
        <f ca="1">IF($BB703="","",VLOOKUP(BB703,Invoer!$F$15:$AU$1999,24,FALSE))</f>
        <v/>
      </c>
      <c r="BQ703" s="662" t="str">
        <f ca="1">IF($BB703="","",VLOOKUP(BB703,Invoer!$F$15:$AU$1999,17,FALSE))</f>
        <v/>
      </c>
      <c r="BS703" s="73" t="e">
        <f t="shared" ca="1" si="323"/>
        <v>#VALUE!</v>
      </c>
      <c r="BT703" s="57" t="str">
        <f t="shared" ca="1" si="324"/>
        <v/>
      </c>
      <c r="FE703"/>
      <c r="FI703"/>
      <c r="FJ703"/>
    </row>
    <row r="704" spans="29:166" ht="12" customHeight="1" x14ac:dyDescent="0.2">
      <c r="AC704" s="435" t="str">
        <f>IF($AC$7&lt;3,Invoer!DR709,IF($AC$7=3,Invoer!BT709,"x"))</f>
        <v>x</v>
      </c>
      <c r="AD704" s="599" t="str">
        <f t="shared" si="315"/>
        <v/>
      </c>
      <c r="AE704" s="673" t="str">
        <f>IF($AD704="","",VLOOKUP(AD704,Invoer!$F$15:$AU$1999,2,FALSE))</f>
        <v/>
      </c>
      <c r="AF704" s="599" t="str">
        <f t="shared" si="316"/>
        <v/>
      </c>
      <c r="AG704" s="599" t="str">
        <f>IF($AD704="","",VLOOKUP(AD704,Invoer!$F$15:$AU$1999,3,FALSE))</f>
        <v/>
      </c>
      <c r="AH704" s="599" t="str">
        <f>IF($AD704="","",IF(AG704&lt;&gt;"Liq","",VLOOKUP(AD704,Invoer!$F$15:$AU$1999,4,FALSE)))</f>
        <v/>
      </c>
      <c r="AI704" s="677" t="str">
        <f>IF($AD704="","",VLOOKUP(AD704,Invoer!$F$15:$AU$1999,5,FALSE))</f>
        <v/>
      </c>
      <c r="AJ704" s="599" t="str">
        <f>IF($AD704="","",VLOOKUP(AD704,Invoer!$F$15:$AU$1999,6,FALSE))</f>
        <v/>
      </c>
      <c r="AK704" s="599" t="str">
        <f>IF($AD704="","",VLOOKUP(AD704,Invoer!$F$15:$AU$1999,9,FALSE))</f>
        <v/>
      </c>
      <c r="AL704" s="599" t="str">
        <f>IF($AD704="","",VLOOKUP(AD704,Invoer!$F$15:$AU$1999,10,FALSE))</f>
        <v/>
      </c>
      <c r="AM704" s="599" t="str">
        <f>IF($AD704="","",VLOOKUP(AD704,Invoer!$F$15:$BB$1999,14,FALSE))</f>
        <v/>
      </c>
      <c r="AN704" s="599" t="str">
        <f>IF($AD704="","",VLOOKUP(AD704,Invoer!$F$15:$AU$1999,11,FALSE))</f>
        <v/>
      </c>
      <c r="AO704" s="662" t="str">
        <f>IF($AD704="","",VLOOKUP(AD704,Invoer!$F$15:$AU$1999,15,FALSE))</f>
        <v/>
      </c>
      <c r="AP704" s="599" t="str">
        <f>IF($AD704="","",VLOOKUP(AD704,Invoer!$F$15:$AU$1999,19,FALSE))</f>
        <v/>
      </c>
      <c r="AQ704" s="662" t="str">
        <f>IF($AD704="","",VLOOKUP(AD704,Invoer!$F$15:$AU$1999,24,FALSE))</f>
        <v/>
      </c>
      <c r="AR704" s="662" t="str">
        <f>IF($AD704="","",VLOOKUP(AD704,Invoer!$F$15:$AU$1999,17,FALSE))</f>
        <v/>
      </c>
      <c r="AS704" s="678" t="str">
        <f t="shared" si="322"/>
        <v/>
      </c>
      <c r="AT704" s="676" t="str">
        <f t="shared" si="313"/>
        <v/>
      </c>
      <c r="AU704" s="77" t="e">
        <f t="shared" si="314"/>
        <v>#VALUE!</v>
      </c>
      <c r="AW704" s="57"/>
      <c r="AX704" s="57"/>
      <c r="BA704" s="83" t="e">
        <f ca="1">Invoer!DW709</f>
        <v>#N/A</v>
      </c>
      <c r="BB704" s="599" t="str">
        <f t="shared" ca="1" si="317"/>
        <v/>
      </c>
      <c r="BC704" s="673" t="str">
        <f ca="1">IF($BB704="","",VLOOKUP(BB704,Invoer!$F$15:$AU$1999,2,FALSE))</f>
        <v/>
      </c>
      <c r="BD704" s="599" t="str">
        <f t="shared" ca="1" si="318"/>
        <v/>
      </c>
      <c r="BE704" s="599" t="str">
        <f ca="1">IF($BB704="","",VLOOKUP(BB704,Invoer!$F$15:$AU$1999,5,FALSE))</f>
        <v/>
      </c>
      <c r="BF704" s="599" t="str">
        <f ca="1">IF($BB704="","",VLOOKUP(BB704,Invoer!$F$15:$AU$1999,6,FALSE))</f>
        <v/>
      </c>
      <c r="BG704" s="599" t="str">
        <f ca="1">IF($BB704="","",VLOOKUP(BB704,Invoer!$F$15:$AU$1999,9,FALSE))</f>
        <v/>
      </c>
      <c r="BH704" s="599" t="str">
        <f ca="1">IF($BB704="","",VLOOKUP(BB704,Invoer!$F$15:$AU$1999,10,FALSE))</f>
        <v/>
      </c>
      <c r="BI704" s="599" t="str">
        <f ca="1">IF($BB704="","",VLOOKUP(BB704,Invoer!$F$15:$BB$1999,14,FALSE))</f>
        <v/>
      </c>
      <c r="BJ704" s="599" t="str">
        <f ca="1">IF($BB704="","",VLOOKUP(BB704,Invoer!$F$15:$AU$1999,11,FALSE))</f>
        <v/>
      </c>
      <c r="BK704" s="662" t="str">
        <f t="shared" ca="1" si="319"/>
        <v/>
      </c>
      <c r="BL704" s="662" t="str">
        <f t="shared" ca="1" si="320"/>
        <v/>
      </c>
      <c r="BM704" s="679" t="str">
        <f t="shared" ca="1" si="321"/>
        <v/>
      </c>
      <c r="BN704" s="662" t="str">
        <f t="shared" ca="1" si="325"/>
        <v/>
      </c>
      <c r="BO704" s="662" t="str">
        <f ca="1">IF($BB704="","",VLOOKUP(BB704,Invoer!$F$15:$AU$1999,15,FALSE))</f>
        <v/>
      </c>
      <c r="BP704" s="662" t="str">
        <f ca="1">IF($BB704="","",VLOOKUP(BB704,Invoer!$F$15:$AU$1999,24,FALSE))</f>
        <v/>
      </c>
      <c r="BQ704" s="662" t="str">
        <f ca="1">IF($BB704="","",VLOOKUP(BB704,Invoer!$F$15:$AU$1999,17,FALSE))</f>
        <v/>
      </c>
      <c r="BS704" s="73" t="e">
        <f t="shared" ca="1" si="323"/>
        <v>#VALUE!</v>
      </c>
      <c r="BT704" s="57" t="str">
        <f t="shared" ca="1" si="324"/>
        <v/>
      </c>
      <c r="FE704"/>
      <c r="FI704"/>
      <c r="FJ704"/>
    </row>
    <row r="705" spans="29:166" ht="12" customHeight="1" x14ac:dyDescent="0.2">
      <c r="AC705" s="435" t="str">
        <f>IF($AC$7&lt;3,Invoer!DR710,IF($AC$7=3,Invoer!BT710,"x"))</f>
        <v>x</v>
      </c>
      <c r="AD705" s="599" t="str">
        <f t="shared" si="315"/>
        <v/>
      </c>
      <c r="AE705" s="673" t="str">
        <f>IF($AD705="","",VLOOKUP(AD705,Invoer!$F$15:$AU$1999,2,FALSE))</f>
        <v/>
      </c>
      <c r="AF705" s="599" t="str">
        <f t="shared" si="316"/>
        <v/>
      </c>
      <c r="AG705" s="599" t="str">
        <f>IF($AD705="","",VLOOKUP(AD705,Invoer!$F$15:$AU$1999,3,FALSE))</f>
        <v/>
      </c>
      <c r="AH705" s="599" t="str">
        <f>IF($AD705="","",IF(AG705&lt;&gt;"Liq","",VLOOKUP(AD705,Invoer!$F$15:$AU$1999,4,FALSE)))</f>
        <v/>
      </c>
      <c r="AI705" s="677" t="str">
        <f>IF($AD705="","",VLOOKUP(AD705,Invoer!$F$15:$AU$1999,5,FALSE))</f>
        <v/>
      </c>
      <c r="AJ705" s="599" t="str">
        <f>IF($AD705="","",VLOOKUP(AD705,Invoer!$F$15:$AU$1999,6,FALSE))</f>
        <v/>
      </c>
      <c r="AK705" s="599" t="str">
        <f>IF($AD705="","",VLOOKUP(AD705,Invoer!$F$15:$AU$1999,9,FALSE))</f>
        <v/>
      </c>
      <c r="AL705" s="599" t="str">
        <f>IF($AD705="","",VLOOKUP(AD705,Invoer!$F$15:$AU$1999,10,FALSE))</f>
        <v/>
      </c>
      <c r="AM705" s="599" t="str">
        <f>IF($AD705="","",VLOOKUP(AD705,Invoer!$F$15:$BB$1999,14,FALSE))</f>
        <v/>
      </c>
      <c r="AN705" s="599" t="str">
        <f>IF($AD705="","",VLOOKUP(AD705,Invoer!$F$15:$AU$1999,11,FALSE))</f>
        <v/>
      </c>
      <c r="AO705" s="662" t="str">
        <f>IF($AD705="","",VLOOKUP(AD705,Invoer!$F$15:$AU$1999,15,FALSE))</f>
        <v/>
      </c>
      <c r="AP705" s="599" t="str">
        <f>IF($AD705="","",VLOOKUP(AD705,Invoer!$F$15:$AU$1999,19,FALSE))</f>
        <v/>
      </c>
      <c r="AQ705" s="662" t="str">
        <f>IF($AD705="","",VLOOKUP(AD705,Invoer!$F$15:$AU$1999,24,FALSE))</f>
        <v/>
      </c>
      <c r="AR705" s="662" t="str">
        <f>IF($AD705="","",VLOOKUP(AD705,Invoer!$F$15:$AU$1999,17,FALSE))</f>
        <v/>
      </c>
      <c r="AS705" s="678" t="str">
        <f t="shared" si="322"/>
        <v/>
      </c>
      <c r="AT705" s="676" t="str">
        <f t="shared" si="313"/>
        <v/>
      </c>
      <c r="AU705" s="77" t="e">
        <f t="shared" si="314"/>
        <v>#VALUE!</v>
      </c>
      <c r="AW705" s="57"/>
      <c r="AX705" s="57"/>
      <c r="BA705" s="83" t="e">
        <f ca="1">Invoer!DW710</f>
        <v>#N/A</v>
      </c>
      <c r="BB705" s="599" t="str">
        <f t="shared" ca="1" si="317"/>
        <v/>
      </c>
      <c r="BC705" s="673" t="str">
        <f ca="1">IF($BB705="","",VLOOKUP(BB705,Invoer!$F$15:$AU$1999,2,FALSE))</f>
        <v/>
      </c>
      <c r="BD705" s="599" t="str">
        <f t="shared" ca="1" si="318"/>
        <v/>
      </c>
      <c r="BE705" s="599" t="str">
        <f ca="1">IF($BB705="","",VLOOKUP(BB705,Invoer!$F$15:$AU$1999,5,FALSE))</f>
        <v/>
      </c>
      <c r="BF705" s="599" t="str">
        <f ca="1">IF($BB705="","",VLOOKUP(BB705,Invoer!$F$15:$AU$1999,6,FALSE))</f>
        <v/>
      </c>
      <c r="BG705" s="599" t="str">
        <f ca="1">IF($BB705="","",VLOOKUP(BB705,Invoer!$F$15:$AU$1999,9,FALSE))</f>
        <v/>
      </c>
      <c r="BH705" s="599" t="str">
        <f ca="1">IF($BB705="","",VLOOKUP(BB705,Invoer!$F$15:$AU$1999,10,FALSE))</f>
        <v/>
      </c>
      <c r="BI705" s="599" t="str">
        <f ca="1">IF($BB705="","",VLOOKUP(BB705,Invoer!$F$15:$BB$1999,14,FALSE))</f>
        <v/>
      </c>
      <c r="BJ705" s="599" t="str">
        <f ca="1">IF($BB705="","",VLOOKUP(BB705,Invoer!$F$15:$AU$1999,11,FALSE))</f>
        <v/>
      </c>
      <c r="BK705" s="662" t="str">
        <f t="shared" ca="1" si="319"/>
        <v/>
      </c>
      <c r="BL705" s="662" t="str">
        <f t="shared" ca="1" si="320"/>
        <v/>
      </c>
      <c r="BM705" s="679" t="str">
        <f t="shared" ca="1" si="321"/>
        <v/>
      </c>
      <c r="BN705" s="662" t="str">
        <f t="shared" ca="1" si="325"/>
        <v/>
      </c>
      <c r="BO705" s="662" t="str">
        <f ca="1">IF($BB705="","",VLOOKUP(BB705,Invoer!$F$15:$AU$1999,15,FALSE))</f>
        <v/>
      </c>
      <c r="BP705" s="662" t="str">
        <f ca="1">IF($BB705="","",VLOOKUP(BB705,Invoer!$F$15:$AU$1999,24,FALSE))</f>
        <v/>
      </c>
      <c r="BQ705" s="662" t="str">
        <f ca="1">IF($BB705="","",VLOOKUP(BB705,Invoer!$F$15:$AU$1999,17,FALSE))</f>
        <v/>
      </c>
      <c r="BS705" s="73" t="e">
        <f t="shared" ca="1" si="323"/>
        <v>#VALUE!</v>
      </c>
      <c r="BT705" s="57" t="str">
        <f t="shared" ca="1" si="324"/>
        <v/>
      </c>
      <c r="FE705"/>
      <c r="FI705"/>
      <c r="FJ705"/>
    </row>
    <row r="706" spans="29:166" ht="12" customHeight="1" x14ac:dyDescent="0.2">
      <c r="AC706" s="435" t="str">
        <f>IF($AC$7&lt;3,Invoer!DR711,IF($AC$7=3,Invoer!BT711,"x"))</f>
        <v>x</v>
      </c>
      <c r="AD706" s="599" t="str">
        <f t="shared" si="315"/>
        <v/>
      </c>
      <c r="AE706" s="673" t="str">
        <f>IF($AD706="","",VLOOKUP(AD706,Invoer!$F$15:$AU$1999,2,FALSE))</f>
        <v/>
      </c>
      <c r="AF706" s="599" t="str">
        <f t="shared" si="316"/>
        <v/>
      </c>
      <c r="AG706" s="599" t="str">
        <f>IF($AD706="","",VLOOKUP(AD706,Invoer!$F$15:$AU$1999,3,FALSE))</f>
        <v/>
      </c>
      <c r="AH706" s="599" t="str">
        <f>IF($AD706="","",IF(AG706&lt;&gt;"Liq","",VLOOKUP(AD706,Invoer!$F$15:$AU$1999,4,FALSE)))</f>
        <v/>
      </c>
      <c r="AI706" s="677" t="str">
        <f>IF($AD706="","",VLOOKUP(AD706,Invoer!$F$15:$AU$1999,5,FALSE))</f>
        <v/>
      </c>
      <c r="AJ706" s="599" t="str">
        <f>IF($AD706="","",VLOOKUP(AD706,Invoer!$F$15:$AU$1999,6,FALSE))</f>
        <v/>
      </c>
      <c r="AK706" s="599" t="str">
        <f>IF($AD706="","",VLOOKUP(AD706,Invoer!$F$15:$AU$1999,9,FALSE))</f>
        <v/>
      </c>
      <c r="AL706" s="599" t="str">
        <f>IF($AD706="","",VLOOKUP(AD706,Invoer!$F$15:$AU$1999,10,FALSE))</f>
        <v/>
      </c>
      <c r="AM706" s="599" t="str">
        <f>IF($AD706="","",VLOOKUP(AD706,Invoer!$F$15:$BB$1999,14,FALSE))</f>
        <v/>
      </c>
      <c r="AN706" s="599" t="str">
        <f>IF($AD706="","",VLOOKUP(AD706,Invoer!$F$15:$AU$1999,11,FALSE))</f>
        <v/>
      </c>
      <c r="AO706" s="662" t="str">
        <f>IF($AD706="","",VLOOKUP(AD706,Invoer!$F$15:$AU$1999,15,FALSE))</f>
        <v/>
      </c>
      <c r="AP706" s="599" t="str">
        <f>IF($AD706="","",VLOOKUP(AD706,Invoer!$F$15:$AU$1999,19,FALSE))</f>
        <v/>
      </c>
      <c r="AQ706" s="662" t="str">
        <f>IF($AD706="","",VLOOKUP(AD706,Invoer!$F$15:$AU$1999,24,FALSE))</f>
        <v/>
      </c>
      <c r="AR706" s="662" t="str">
        <f>IF($AD706="","",VLOOKUP(AD706,Invoer!$F$15:$AU$1999,17,FALSE))</f>
        <v/>
      </c>
      <c r="AS706" s="678" t="str">
        <f t="shared" si="322"/>
        <v/>
      </c>
      <c r="AT706" s="676" t="str">
        <f t="shared" si="313"/>
        <v/>
      </c>
      <c r="AU706" s="77" t="e">
        <f t="shared" si="314"/>
        <v>#VALUE!</v>
      </c>
      <c r="AW706" s="57"/>
      <c r="AX706" s="57"/>
      <c r="BA706" s="83" t="e">
        <f ca="1">Invoer!DW711</f>
        <v>#N/A</v>
      </c>
      <c r="BB706" s="599" t="str">
        <f t="shared" ca="1" si="317"/>
        <v/>
      </c>
      <c r="BC706" s="673" t="str">
        <f ca="1">IF($BB706="","",VLOOKUP(BB706,Invoer!$F$15:$AU$1999,2,FALSE))</f>
        <v/>
      </c>
      <c r="BD706" s="599" t="str">
        <f t="shared" ca="1" si="318"/>
        <v/>
      </c>
      <c r="BE706" s="599" t="str">
        <f ca="1">IF($BB706="","",VLOOKUP(BB706,Invoer!$F$15:$AU$1999,5,FALSE))</f>
        <v/>
      </c>
      <c r="BF706" s="599" t="str">
        <f ca="1">IF($BB706="","",VLOOKUP(BB706,Invoer!$F$15:$AU$1999,6,FALSE))</f>
        <v/>
      </c>
      <c r="BG706" s="599" t="str">
        <f ca="1">IF($BB706="","",VLOOKUP(BB706,Invoer!$F$15:$AU$1999,9,FALSE))</f>
        <v/>
      </c>
      <c r="BH706" s="599" t="str">
        <f ca="1">IF($BB706="","",VLOOKUP(BB706,Invoer!$F$15:$AU$1999,10,FALSE))</f>
        <v/>
      </c>
      <c r="BI706" s="599" t="str">
        <f ca="1">IF($BB706="","",VLOOKUP(BB706,Invoer!$F$15:$BB$1999,14,FALSE))</f>
        <v/>
      </c>
      <c r="BJ706" s="599" t="str">
        <f ca="1">IF($BB706="","",VLOOKUP(BB706,Invoer!$F$15:$AU$1999,11,FALSE))</f>
        <v/>
      </c>
      <c r="BK706" s="662" t="str">
        <f t="shared" ca="1" si="319"/>
        <v/>
      </c>
      <c r="BL706" s="662" t="str">
        <f t="shared" ca="1" si="320"/>
        <v/>
      </c>
      <c r="BM706" s="679" t="str">
        <f t="shared" ca="1" si="321"/>
        <v/>
      </c>
      <c r="BN706" s="662" t="str">
        <f t="shared" ca="1" si="325"/>
        <v/>
      </c>
      <c r="BO706" s="662" t="str">
        <f ca="1">IF($BB706="","",VLOOKUP(BB706,Invoer!$F$15:$AU$1999,15,FALSE))</f>
        <v/>
      </c>
      <c r="BP706" s="662" t="str">
        <f ca="1">IF($BB706="","",VLOOKUP(BB706,Invoer!$F$15:$AU$1999,24,FALSE))</f>
        <v/>
      </c>
      <c r="BQ706" s="662" t="str">
        <f ca="1">IF($BB706="","",VLOOKUP(BB706,Invoer!$F$15:$AU$1999,17,FALSE))</f>
        <v/>
      </c>
      <c r="BS706" s="73" t="e">
        <f t="shared" ca="1" si="323"/>
        <v>#VALUE!</v>
      </c>
      <c r="BT706" s="57" t="str">
        <f t="shared" ca="1" si="324"/>
        <v/>
      </c>
      <c r="FE706"/>
      <c r="FI706"/>
      <c r="FJ706"/>
    </row>
    <row r="707" spans="29:166" ht="12" customHeight="1" x14ac:dyDescent="0.2">
      <c r="AC707" s="435" t="str">
        <f>IF($AC$7&lt;3,Invoer!DR712,IF($AC$7=3,Invoer!BT712,"x"))</f>
        <v>x</v>
      </c>
      <c r="AD707" s="599" t="str">
        <f t="shared" si="315"/>
        <v/>
      </c>
      <c r="AE707" s="673" t="str">
        <f>IF($AD707="","",VLOOKUP(AD707,Invoer!$F$15:$AU$1999,2,FALSE))</f>
        <v/>
      </c>
      <c r="AF707" s="599" t="str">
        <f t="shared" si="316"/>
        <v/>
      </c>
      <c r="AG707" s="599" t="str">
        <f>IF($AD707="","",VLOOKUP(AD707,Invoer!$F$15:$AU$1999,3,FALSE))</f>
        <v/>
      </c>
      <c r="AH707" s="599" t="str">
        <f>IF($AD707="","",IF(AG707&lt;&gt;"Liq","",VLOOKUP(AD707,Invoer!$F$15:$AU$1999,4,FALSE)))</f>
        <v/>
      </c>
      <c r="AI707" s="677" t="str">
        <f>IF($AD707="","",VLOOKUP(AD707,Invoer!$F$15:$AU$1999,5,FALSE))</f>
        <v/>
      </c>
      <c r="AJ707" s="599" t="str">
        <f>IF($AD707="","",VLOOKUP(AD707,Invoer!$F$15:$AU$1999,6,FALSE))</f>
        <v/>
      </c>
      <c r="AK707" s="599" t="str">
        <f>IF($AD707="","",VLOOKUP(AD707,Invoer!$F$15:$AU$1999,9,FALSE))</f>
        <v/>
      </c>
      <c r="AL707" s="599" t="str">
        <f>IF($AD707="","",VLOOKUP(AD707,Invoer!$F$15:$AU$1999,10,FALSE))</f>
        <v/>
      </c>
      <c r="AM707" s="599" t="str">
        <f>IF($AD707="","",VLOOKUP(AD707,Invoer!$F$15:$BB$1999,14,FALSE))</f>
        <v/>
      </c>
      <c r="AN707" s="599" t="str">
        <f>IF($AD707="","",VLOOKUP(AD707,Invoer!$F$15:$AU$1999,11,FALSE))</f>
        <v/>
      </c>
      <c r="AO707" s="662" t="str">
        <f>IF($AD707="","",VLOOKUP(AD707,Invoer!$F$15:$AU$1999,15,FALSE))</f>
        <v/>
      </c>
      <c r="AP707" s="599" t="str">
        <f>IF($AD707="","",VLOOKUP(AD707,Invoer!$F$15:$AU$1999,19,FALSE))</f>
        <v/>
      </c>
      <c r="AQ707" s="662" t="str">
        <f>IF($AD707="","",VLOOKUP(AD707,Invoer!$F$15:$AU$1999,24,FALSE))</f>
        <v/>
      </c>
      <c r="AR707" s="662" t="str">
        <f>IF($AD707="","",VLOOKUP(AD707,Invoer!$F$15:$AU$1999,17,FALSE))</f>
        <v/>
      </c>
      <c r="AS707" s="678" t="str">
        <f t="shared" si="322"/>
        <v/>
      </c>
      <c r="AT707" s="676" t="str">
        <f t="shared" si="313"/>
        <v/>
      </c>
      <c r="AU707" s="77" t="e">
        <f t="shared" si="314"/>
        <v>#VALUE!</v>
      </c>
      <c r="AW707" s="57"/>
      <c r="AX707" s="57"/>
      <c r="BA707" s="83" t="e">
        <f ca="1">Invoer!DW712</f>
        <v>#N/A</v>
      </c>
      <c r="BB707" s="599" t="str">
        <f t="shared" ca="1" si="317"/>
        <v/>
      </c>
      <c r="BC707" s="673" t="str">
        <f ca="1">IF($BB707="","",VLOOKUP(BB707,Invoer!$F$15:$AU$1999,2,FALSE))</f>
        <v/>
      </c>
      <c r="BD707" s="599" t="str">
        <f t="shared" ca="1" si="318"/>
        <v/>
      </c>
      <c r="BE707" s="599" t="str">
        <f ca="1">IF($BB707="","",VLOOKUP(BB707,Invoer!$F$15:$AU$1999,5,FALSE))</f>
        <v/>
      </c>
      <c r="BF707" s="599" t="str">
        <f ca="1">IF($BB707="","",VLOOKUP(BB707,Invoer!$F$15:$AU$1999,6,FALSE))</f>
        <v/>
      </c>
      <c r="BG707" s="599" t="str">
        <f ca="1">IF($BB707="","",VLOOKUP(BB707,Invoer!$F$15:$AU$1999,9,FALSE))</f>
        <v/>
      </c>
      <c r="BH707" s="599" t="str">
        <f ca="1">IF($BB707="","",VLOOKUP(BB707,Invoer!$F$15:$AU$1999,10,FALSE))</f>
        <v/>
      </c>
      <c r="BI707" s="599" t="str">
        <f ca="1">IF($BB707="","",VLOOKUP(BB707,Invoer!$F$15:$BB$1999,14,FALSE))</f>
        <v/>
      </c>
      <c r="BJ707" s="599" t="str">
        <f ca="1">IF($BB707="","",VLOOKUP(BB707,Invoer!$F$15:$AU$1999,11,FALSE))</f>
        <v/>
      </c>
      <c r="BK707" s="662" t="str">
        <f t="shared" ca="1" si="319"/>
        <v/>
      </c>
      <c r="BL707" s="662" t="str">
        <f t="shared" ca="1" si="320"/>
        <v/>
      </c>
      <c r="BM707" s="679" t="str">
        <f t="shared" ca="1" si="321"/>
        <v/>
      </c>
      <c r="BN707" s="662" t="str">
        <f t="shared" ca="1" si="325"/>
        <v/>
      </c>
      <c r="BO707" s="662" t="str">
        <f ca="1">IF($BB707="","",VLOOKUP(BB707,Invoer!$F$15:$AU$1999,15,FALSE))</f>
        <v/>
      </c>
      <c r="BP707" s="662" t="str">
        <f ca="1">IF($BB707="","",VLOOKUP(BB707,Invoer!$F$15:$AU$1999,24,FALSE))</f>
        <v/>
      </c>
      <c r="BQ707" s="662" t="str">
        <f ca="1">IF($BB707="","",VLOOKUP(BB707,Invoer!$F$15:$AU$1999,17,FALSE))</f>
        <v/>
      </c>
      <c r="BS707" s="73" t="e">
        <f t="shared" ca="1" si="323"/>
        <v>#VALUE!</v>
      </c>
      <c r="BT707" s="57" t="str">
        <f t="shared" ca="1" si="324"/>
        <v/>
      </c>
      <c r="FE707"/>
      <c r="FI707"/>
      <c r="FJ707"/>
    </row>
    <row r="708" spans="29:166" ht="12" customHeight="1" x14ac:dyDescent="0.2">
      <c r="AC708" s="435" t="str">
        <f>IF($AC$7&lt;3,Invoer!DR713,IF($AC$7=3,Invoer!BT713,"x"))</f>
        <v>x</v>
      </c>
      <c r="AD708" s="599" t="str">
        <f t="shared" si="315"/>
        <v/>
      </c>
      <c r="AE708" s="673" t="str">
        <f>IF($AD708="","",VLOOKUP(AD708,Invoer!$F$15:$AU$1999,2,FALSE))</f>
        <v/>
      </c>
      <c r="AF708" s="599" t="str">
        <f t="shared" si="316"/>
        <v/>
      </c>
      <c r="AG708" s="599" t="str">
        <f>IF($AD708="","",VLOOKUP(AD708,Invoer!$F$15:$AU$1999,3,FALSE))</f>
        <v/>
      </c>
      <c r="AH708" s="599" t="str">
        <f>IF($AD708="","",IF(AG708&lt;&gt;"Liq","",VLOOKUP(AD708,Invoer!$F$15:$AU$1999,4,FALSE)))</f>
        <v/>
      </c>
      <c r="AI708" s="677" t="str">
        <f>IF($AD708="","",VLOOKUP(AD708,Invoer!$F$15:$AU$1999,5,FALSE))</f>
        <v/>
      </c>
      <c r="AJ708" s="599" t="str">
        <f>IF($AD708="","",VLOOKUP(AD708,Invoer!$F$15:$AU$1999,6,FALSE))</f>
        <v/>
      </c>
      <c r="AK708" s="599" t="str">
        <f>IF($AD708="","",VLOOKUP(AD708,Invoer!$F$15:$AU$1999,9,FALSE))</f>
        <v/>
      </c>
      <c r="AL708" s="599" t="str">
        <f>IF($AD708="","",VLOOKUP(AD708,Invoer!$F$15:$AU$1999,10,FALSE))</f>
        <v/>
      </c>
      <c r="AM708" s="599" t="str">
        <f>IF($AD708="","",VLOOKUP(AD708,Invoer!$F$15:$BB$1999,14,FALSE))</f>
        <v/>
      </c>
      <c r="AN708" s="599" t="str">
        <f>IF($AD708="","",VLOOKUP(AD708,Invoer!$F$15:$AU$1999,11,FALSE))</f>
        <v/>
      </c>
      <c r="AO708" s="662" t="str">
        <f>IF($AD708="","",VLOOKUP(AD708,Invoer!$F$15:$AU$1999,15,FALSE))</f>
        <v/>
      </c>
      <c r="AP708" s="599" t="str">
        <f>IF($AD708="","",VLOOKUP(AD708,Invoer!$F$15:$AU$1999,19,FALSE))</f>
        <v/>
      </c>
      <c r="AQ708" s="662" t="str">
        <f>IF($AD708="","",VLOOKUP(AD708,Invoer!$F$15:$AU$1999,24,FALSE))</f>
        <v/>
      </c>
      <c r="AR708" s="662" t="str">
        <f>IF($AD708="","",VLOOKUP(AD708,Invoer!$F$15:$AU$1999,17,FALSE))</f>
        <v/>
      </c>
      <c r="AS708" s="678" t="str">
        <f t="shared" si="322"/>
        <v/>
      </c>
      <c r="AT708" s="676" t="str">
        <f t="shared" si="313"/>
        <v/>
      </c>
      <c r="AU708" s="77" t="e">
        <f t="shared" si="314"/>
        <v>#VALUE!</v>
      </c>
      <c r="AW708" s="57"/>
      <c r="AX708" s="57"/>
      <c r="BA708" s="83" t="e">
        <f ca="1">Invoer!DW713</f>
        <v>#N/A</v>
      </c>
      <c r="BB708" s="599" t="str">
        <f t="shared" ca="1" si="317"/>
        <v/>
      </c>
      <c r="BC708" s="673" t="str">
        <f ca="1">IF($BB708="","",VLOOKUP(BB708,Invoer!$F$15:$AU$1999,2,FALSE))</f>
        <v/>
      </c>
      <c r="BD708" s="599" t="str">
        <f t="shared" ca="1" si="318"/>
        <v/>
      </c>
      <c r="BE708" s="599" t="str">
        <f ca="1">IF($BB708="","",VLOOKUP(BB708,Invoer!$F$15:$AU$1999,5,FALSE))</f>
        <v/>
      </c>
      <c r="BF708" s="599" t="str">
        <f ca="1">IF($BB708="","",VLOOKUP(BB708,Invoer!$F$15:$AU$1999,6,FALSE))</f>
        <v/>
      </c>
      <c r="BG708" s="599" t="str">
        <f ca="1">IF($BB708="","",VLOOKUP(BB708,Invoer!$F$15:$AU$1999,9,FALSE))</f>
        <v/>
      </c>
      <c r="BH708" s="599" t="str">
        <f ca="1">IF($BB708="","",VLOOKUP(BB708,Invoer!$F$15:$AU$1999,10,FALSE))</f>
        <v/>
      </c>
      <c r="BI708" s="599" t="str">
        <f ca="1">IF($BB708="","",VLOOKUP(BB708,Invoer!$F$15:$BB$1999,14,FALSE))</f>
        <v/>
      </c>
      <c r="BJ708" s="599" t="str">
        <f ca="1">IF($BB708="","",VLOOKUP(BB708,Invoer!$F$15:$AU$1999,11,FALSE))</f>
        <v/>
      </c>
      <c r="BK708" s="662" t="str">
        <f t="shared" ca="1" si="319"/>
        <v/>
      </c>
      <c r="BL708" s="662" t="str">
        <f t="shared" ca="1" si="320"/>
        <v/>
      </c>
      <c r="BM708" s="679" t="str">
        <f t="shared" ca="1" si="321"/>
        <v/>
      </c>
      <c r="BN708" s="662" t="str">
        <f t="shared" ca="1" si="325"/>
        <v/>
      </c>
      <c r="BO708" s="662" t="str">
        <f ca="1">IF($BB708="","",VLOOKUP(BB708,Invoer!$F$15:$AU$1999,15,FALSE))</f>
        <v/>
      </c>
      <c r="BP708" s="662" t="str">
        <f ca="1">IF($BB708="","",VLOOKUP(BB708,Invoer!$F$15:$AU$1999,24,FALSE))</f>
        <v/>
      </c>
      <c r="BQ708" s="662" t="str">
        <f ca="1">IF($BB708="","",VLOOKUP(BB708,Invoer!$F$15:$AU$1999,17,FALSE))</f>
        <v/>
      </c>
      <c r="BS708" s="73" t="e">
        <f t="shared" ca="1" si="323"/>
        <v>#VALUE!</v>
      </c>
      <c r="BT708" s="57" t="str">
        <f t="shared" ca="1" si="324"/>
        <v/>
      </c>
      <c r="FE708"/>
      <c r="FI708"/>
      <c r="FJ708"/>
    </row>
    <row r="709" spans="29:166" ht="12" customHeight="1" x14ac:dyDescent="0.2">
      <c r="AC709" s="435" t="str">
        <f>IF($AC$7&lt;3,Invoer!DR714,IF($AC$7=3,Invoer!BT714,"x"))</f>
        <v>x</v>
      </c>
      <c r="AD709" s="599" t="str">
        <f t="shared" si="315"/>
        <v/>
      </c>
      <c r="AE709" s="673" t="str">
        <f>IF($AD709="","",VLOOKUP(AD709,Invoer!$F$15:$AU$1999,2,FALSE))</f>
        <v/>
      </c>
      <c r="AF709" s="599" t="str">
        <f t="shared" si="316"/>
        <v/>
      </c>
      <c r="AG709" s="599" t="str">
        <f>IF($AD709="","",VLOOKUP(AD709,Invoer!$F$15:$AU$1999,3,FALSE))</f>
        <v/>
      </c>
      <c r="AH709" s="599" t="str">
        <f>IF($AD709="","",IF(AG709&lt;&gt;"Liq","",VLOOKUP(AD709,Invoer!$F$15:$AU$1999,4,FALSE)))</f>
        <v/>
      </c>
      <c r="AI709" s="677" t="str">
        <f>IF($AD709="","",VLOOKUP(AD709,Invoer!$F$15:$AU$1999,5,FALSE))</f>
        <v/>
      </c>
      <c r="AJ709" s="599" t="str">
        <f>IF($AD709="","",VLOOKUP(AD709,Invoer!$F$15:$AU$1999,6,FALSE))</f>
        <v/>
      </c>
      <c r="AK709" s="599" t="str">
        <f>IF($AD709="","",VLOOKUP(AD709,Invoer!$F$15:$AU$1999,9,FALSE))</f>
        <v/>
      </c>
      <c r="AL709" s="599" t="str">
        <f>IF($AD709="","",VLOOKUP(AD709,Invoer!$F$15:$AU$1999,10,FALSE))</f>
        <v/>
      </c>
      <c r="AM709" s="599" t="str">
        <f>IF($AD709="","",VLOOKUP(AD709,Invoer!$F$15:$BB$1999,14,FALSE))</f>
        <v/>
      </c>
      <c r="AN709" s="599" t="str">
        <f>IF($AD709="","",VLOOKUP(AD709,Invoer!$F$15:$AU$1999,11,FALSE))</f>
        <v/>
      </c>
      <c r="AO709" s="662" t="str">
        <f>IF($AD709="","",VLOOKUP(AD709,Invoer!$F$15:$AU$1999,15,FALSE))</f>
        <v/>
      </c>
      <c r="AP709" s="599" t="str">
        <f>IF($AD709="","",VLOOKUP(AD709,Invoer!$F$15:$AU$1999,19,FALSE))</f>
        <v/>
      </c>
      <c r="AQ709" s="662" t="str">
        <f>IF($AD709="","",VLOOKUP(AD709,Invoer!$F$15:$AU$1999,24,FALSE))</f>
        <v/>
      </c>
      <c r="AR709" s="662" t="str">
        <f>IF($AD709="","",VLOOKUP(AD709,Invoer!$F$15:$AU$1999,17,FALSE))</f>
        <v/>
      </c>
      <c r="AS709" s="678" t="str">
        <f t="shared" si="322"/>
        <v/>
      </c>
      <c r="AT709" s="676" t="str">
        <f t="shared" si="313"/>
        <v/>
      </c>
      <c r="AU709" s="77" t="e">
        <f t="shared" si="314"/>
        <v>#VALUE!</v>
      </c>
      <c r="AW709" s="57"/>
      <c r="AX709" s="57"/>
      <c r="BA709" s="83" t="e">
        <f ca="1">Invoer!DW714</f>
        <v>#N/A</v>
      </c>
      <c r="BB709" s="599" t="str">
        <f t="shared" ca="1" si="317"/>
        <v/>
      </c>
      <c r="BC709" s="673" t="str">
        <f ca="1">IF($BB709="","",VLOOKUP(BB709,Invoer!$F$15:$AU$1999,2,FALSE))</f>
        <v/>
      </c>
      <c r="BD709" s="599" t="str">
        <f t="shared" ca="1" si="318"/>
        <v/>
      </c>
      <c r="BE709" s="599" t="str">
        <f ca="1">IF($BB709="","",VLOOKUP(BB709,Invoer!$F$15:$AU$1999,5,FALSE))</f>
        <v/>
      </c>
      <c r="BF709" s="599" t="str">
        <f ca="1">IF($BB709="","",VLOOKUP(BB709,Invoer!$F$15:$AU$1999,6,FALSE))</f>
        <v/>
      </c>
      <c r="BG709" s="599" t="str">
        <f ca="1">IF($BB709="","",VLOOKUP(BB709,Invoer!$F$15:$AU$1999,9,FALSE))</f>
        <v/>
      </c>
      <c r="BH709" s="599" t="str">
        <f ca="1">IF($BB709="","",VLOOKUP(BB709,Invoer!$F$15:$AU$1999,10,FALSE))</f>
        <v/>
      </c>
      <c r="BI709" s="599" t="str">
        <f ca="1">IF($BB709="","",VLOOKUP(BB709,Invoer!$F$15:$BB$1999,14,FALSE))</f>
        <v/>
      </c>
      <c r="BJ709" s="599" t="str">
        <f ca="1">IF($BB709="","",VLOOKUP(BB709,Invoer!$F$15:$AU$1999,11,FALSE))</f>
        <v/>
      </c>
      <c r="BK709" s="662" t="str">
        <f t="shared" ca="1" si="319"/>
        <v/>
      </c>
      <c r="BL709" s="662" t="str">
        <f t="shared" ca="1" si="320"/>
        <v/>
      </c>
      <c r="BM709" s="679" t="str">
        <f t="shared" ca="1" si="321"/>
        <v/>
      </c>
      <c r="BN709" s="662" t="str">
        <f t="shared" ca="1" si="325"/>
        <v/>
      </c>
      <c r="BO709" s="662" t="str">
        <f ca="1">IF($BB709="","",VLOOKUP(BB709,Invoer!$F$15:$AU$1999,15,FALSE))</f>
        <v/>
      </c>
      <c r="BP709" s="662" t="str">
        <f ca="1">IF($BB709="","",VLOOKUP(BB709,Invoer!$F$15:$AU$1999,24,FALSE))</f>
        <v/>
      </c>
      <c r="BQ709" s="662" t="str">
        <f ca="1">IF($BB709="","",VLOOKUP(BB709,Invoer!$F$15:$AU$1999,17,FALSE))</f>
        <v/>
      </c>
      <c r="BS709" s="73" t="e">
        <f t="shared" ca="1" si="323"/>
        <v>#VALUE!</v>
      </c>
      <c r="BT709" s="57" t="str">
        <f t="shared" ca="1" si="324"/>
        <v/>
      </c>
      <c r="FE709"/>
      <c r="FI709"/>
      <c r="FJ709"/>
    </row>
    <row r="710" spans="29:166" ht="12" customHeight="1" x14ac:dyDescent="0.2">
      <c r="AC710" s="435" t="str">
        <f>IF($AC$7&lt;3,Invoer!DR715,IF($AC$7=3,Invoer!BT715,"x"))</f>
        <v>x</v>
      </c>
      <c r="AD710" s="599" t="str">
        <f t="shared" si="315"/>
        <v/>
      </c>
      <c r="AE710" s="673" t="str">
        <f>IF($AD710="","",VLOOKUP(AD710,Invoer!$F$15:$AU$1999,2,FALSE))</f>
        <v/>
      </c>
      <c r="AF710" s="599" t="str">
        <f t="shared" si="316"/>
        <v/>
      </c>
      <c r="AG710" s="599" t="str">
        <f>IF($AD710="","",VLOOKUP(AD710,Invoer!$F$15:$AU$1999,3,FALSE))</f>
        <v/>
      </c>
      <c r="AH710" s="599" t="str">
        <f>IF($AD710="","",IF(AG710&lt;&gt;"Liq","",VLOOKUP(AD710,Invoer!$F$15:$AU$1999,4,FALSE)))</f>
        <v/>
      </c>
      <c r="AI710" s="677" t="str">
        <f>IF($AD710="","",VLOOKUP(AD710,Invoer!$F$15:$AU$1999,5,FALSE))</f>
        <v/>
      </c>
      <c r="AJ710" s="599" t="str">
        <f>IF($AD710="","",VLOOKUP(AD710,Invoer!$F$15:$AU$1999,6,FALSE))</f>
        <v/>
      </c>
      <c r="AK710" s="599" t="str">
        <f>IF($AD710="","",VLOOKUP(AD710,Invoer!$F$15:$AU$1999,9,FALSE))</f>
        <v/>
      </c>
      <c r="AL710" s="599" t="str">
        <f>IF($AD710="","",VLOOKUP(AD710,Invoer!$F$15:$AU$1999,10,FALSE))</f>
        <v/>
      </c>
      <c r="AM710" s="599" t="str">
        <f>IF($AD710="","",VLOOKUP(AD710,Invoer!$F$15:$BB$1999,14,FALSE))</f>
        <v/>
      </c>
      <c r="AN710" s="599" t="str">
        <f>IF($AD710="","",VLOOKUP(AD710,Invoer!$F$15:$AU$1999,11,FALSE))</f>
        <v/>
      </c>
      <c r="AO710" s="662" t="str">
        <f>IF($AD710="","",VLOOKUP(AD710,Invoer!$F$15:$AU$1999,15,FALSE))</f>
        <v/>
      </c>
      <c r="AP710" s="599" t="str">
        <f>IF($AD710="","",VLOOKUP(AD710,Invoer!$F$15:$AU$1999,19,FALSE))</f>
        <v/>
      </c>
      <c r="AQ710" s="662" t="str">
        <f>IF($AD710="","",VLOOKUP(AD710,Invoer!$F$15:$AU$1999,24,FALSE))</f>
        <v/>
      </c>
      <c r="AR710" s="662" t="str">
        <f>IF($AD710="","",VLOOKUP(AD710,Invoer!$F$15:$AU$1999,17,FALSE))</f>
        <v/>
      </c>
      <c r="AS710" s="678" t="str">
        <f t="shared" si="322"/>
        <v/>
      </c>
      <c r="AT710" s="676" t="str">
        <f t="shared" si="313"/>
        <v/>
      </c>
      <c r="AU710" s="77" t="e">
        <f t="shared" si="314"/>
        <v>#VALUE!</v>
      </c>
      <c r="AW710" s="57"/>
      <c r="AX710" s="57"/>
      <c r="BA710" s="83" t="e">
        <f ca="1">Invoer!DW715</f>
        <v>#N/A</v>
      </c>
      <c r="BB710" s="599" t="str">
        <f t="shared" ca="1" si="317"/>
        <v/>
      </c>
      <c r="BC710" s="673" t="str">
        <f ca="1">IF($BB710="","",VLOOKUP(BB710,Invoer!$F$15:$AU$1999,2,FALSE))</f>
        <v/>
      </c>
      <c r="BD710" s="599" t="str">
        <f t="shared" ca="1" si="318"/>
        <v/>
      </c>
      <c r="BE710" s="599" t="str">
        <f ca="1">IF($BB710="","",VLOOKUP(BB710,Invoer!$F$15:$AU$1999,5,FALSE))</f>
        <v/>
      </c>
      <c r="BF710" s="599" t="str">
        <f ca="1">IF($BB710="","",VLOOKUP(BB710,Invoer!$F$15:$AU$1999,6,FALSE))</f>
        <v/>
      </c>
      <c r="BG710" s="599" t="str">
        <f ca="1">IF($BB710="","",VLOOKUP(BB710,Invoer!$F$15:$AU$1999,9,FALSE))</f>
        <v/>
      </c>
      <c r="BH710" s="599" t="str">
        <f ca="1">IF($BB710="","",VLOOKUP(BB710,Invoer!$F$15:$AU$1999,10,FALSE))</f>
        <v/>
      </c>
      <c r="BI710" s="599" t="str">
        <f ca="1">IF($BB710="","",VLOOKUP(BB710,Invoer!$F$15:$BB$1999,14,FALSE))</f>
        <v/>
      </c>
      <c r="BJ710" s="599" t="str">
        <f ca="1">IF($BB710="","",VLOOKUP(BB710,Invoer!$F$15:$AU$1999,11,FALSE))</f>
        <v/>
      </c>
      <c r="BK710" s="662" t="str">
        <f t="shared" ca="1" si="319"/>
        <v/>
      </c>
      <c r="BL710" s="662" t="str">
        <f t="shared" ca="1" si="320"/>
        <v/>
      </c>
      <c r="BM710" s="679" t="str">
        <f t="shared" ca="1" si="321"/>
        <v/>
      </c>
      <c r="BN710" s="662" t="str">
        <f t="shared" ca="1" si="325"/>
        <v/>
      </c>
      <c r="BO710" s="662" t="str">
        <f ca="1">IF($BB710="","",VLOOKUP(BB710,Invoer!$F$15:$AU$1999,15,FALSE))</f>
        <v/>
      </c>
      <c r="BP710" s="662" t="str">
        <f ca="1">IF($BB710="","",VLOOKUP(BB710,Invoer!$F$15:$AU$1999,24,FALSE))</f>
        <v/>
      </c>
      <c r="BQ710" s="662" t="str">
        <f ca="1">IF($BB710="","",VLOOKUP(BB710,Invoer!$F$15:$AU$1999,17,FALSE))</f>
        <v/>
      </c>
      <c r="BS710" s="73" t="e">
        <f t="shared" ca="1" si="323"/>
        <v>#VALUE!</v>
      </c>
      <c r="BT710" s="57" t="str">
        <f t="shared" ca="1" si="324"/>
        <v/>
      </c>
      <c r="FE710"/>
      <c r="FI710"/>
      <c r="FJ710"/>
    </row>
    <row r="711" spans="29:166" ht="12" customHeight="1" x14ac:dyDescent="0.2">
      <c r="AC711" s="435" t="str">
        <f>IF($AC$7&lt;3,Invoer!DR716,IF($AC$7=3,Invoer!BT716,"x"))</f>
        <v>x</v>
      </c>
      <c r="AD711" s="599" t="str">
        <f t="shared" si="315"/>
        <v/>
      </c>
      <c r="AE711" s="673" t="str">
        <f>IF($AD711="","",VLOOKUP(AD711,Invoer!$F$15:$AU$1999,2,FALSE))</f>
        <v/>
      </c>
      <c r="AF711" s="599" t="str">
        <f t="shared" si="316"/>
        <v/>
      </c>
      <c r="AG711" s="599" t="str">
        <f>IF($AD711="","",VLOOKUP(AD711,Invoer!$F$15:$AU$1999,3,FALSE))</f>
        <v/>
      </c>
      <c r="AH711" s="599" t="str">
        <f>IF($AD711="","",IF(AG711&lt;&gt;"Liq","",VLOOKUP(AD711,Invoer!$F$15:$AU$1999,4,FALSE)))</f>
        <v/>
      </c>
      <c r="AI711" s="677" t="str">
        <f>IF($AD711="","",VLOOKUP(AD711,Invoer!$F$15:$AU$1999,5,FALSE))</f>
        <v/>
      </c>
      <c r="AJ711" s="599" t="str">
        <f>IF($AD711="","",VLOOKUP(AD711,Invoer!$F$15:$AU$1999,6,FALSE))</f>
        <v/>
      </c>
      <c r="AK711" s="599" t="str">
        <f>IF($AD711="","",VLOOKUP(AD711,Invoer!$F$15:$AU$1999,9,FALSE))</f>
        <v/>
      </c>
      <c r="AL711" s="599" t="str">
        <f>IF($AD711="","",VLOOKUP(AD711,Invoer!$F$15:$AU$1999,10,FALSE))</f>
        <v/>
      </c>
      <c r="AM711" s="599" t="str">
        <f>IF($AD711="","",VLOOKUP(AD711,Invoer!$F$15:$BB$1999,14,FALSE))</f>
        <v/>
      </c>
      <c r="AN711" s="599" t="str">
        <f>IF($AD711="","",VLOOKUP(AD711,Invoer!$F$15:$AU$1999,11,FALSE))</f>
        <v/>
      </c>
      <c r="AO711" s="662" t="str">
        <f>IF($AD711="","",VLOOKUP(AD711,Invoer!$F$15:$AU$1999,15,FALSE))</f>
        <v/>
      </c>
      <c r="AP711" s="599" t="str">
        <f>IF($AD711="","",VLOOKUP(AD711,Invoer!$F$15:$AU$1999,19,FALSE))</f>
        <v/>
      </c>
      <c r="AQ711" s="662" t="str">
        <f>IF($AD711="","",VLOOKUP(AD711,Invoer!$F$15:$AU$1999,24,FALSE))</f>
        <v/>
      </c>
      <c r="AR711" s="662" t="str">
        <f>IF($AD711="","",VLOOKUP(AD711,Invoer!$F$15:$AU$1999,17,FALSE))</f>
        <v/>
      </c>
      <c r="AS711" s="678" t="str">
        <f t="shared" si="322"/>
        <v/>
      </c>
      <c r="AT711" s="676" t="str">
        <f t="shared" si="313"/>
        <v/>
      </c>
      <c r="AU711" s="77" t="e">
        <f t="shared" si="314"/>
        <v>#VALUE!</v>
      </c>
      <c r="AW711" s="57"/>
      <c r="AX711" s="57"/>
      <c r="BA711" s="83" t="e">
        <f ca="1">Invoer!DW716</f>
        <v>#N/A</v>
      </c>
      <c r="BB711" s="599" t="str">
        <f t="shared" ca="1" si="317"/>
        <v/>
      </c>
      <c r="BC711" s="673" t="str">
        <f ca="1">IF($BB711="","",VLOOKUP(BB711,Invoer!$F$15:$AU$1999,2,FALSE))</f>
        <v/>
      </c>
      <c r="BD711" s="599" t="str">
        <f t="shared" ca="1" si="318"/>
        <v/>
      </c>
      <c r="BE711" s="599" t="str">
        <f ca="1">IF($BB711="","",VLOOKUP(BB711,Invoer!$F$15:$AU$1999,5,FALSE))</f>
        <v/>
      </c>
      <c r="BF711" s="599" t="str">
        <f ca="1">IF($BB711="","",VLOOKUP(BB711,Invoer!$F$15:$AU$1999,6,FALSE))</f>
        <v/>
      </c>
      <c r="BG711" s="599" t="str">
        <f ca="1">IF($BB711="","",VLOOKUP(BB711,Invoer!$F$15:$AU$1999,9,FALSE))</f>
        <v/>
      </c>
      <c r="BH711" s="599" t="str">
        <f ca="1">IF($BB711="","",VLOOKUP(BB711,Invoer!$F$15:$AU$1999,10,FALSE))</f>
        <v/>
      </c>
      <c r="BI711" s="599" t="str">
        <f ca="1">IF($BB711="","",VLOOKUP(BB711,Invoer!$F$15:$BB$1999,14,FALSE))</f>
        <v/>
      </c>
      <c r="BJ711" s="599" t="str">
        <f ca="1">IF($BB711="","",VLOOKUP(BB711,Invoer!$F$15:$AU$1999,11,FALSE))</f>
        <v/>
      </c>
      <c r="BK711" s="662" t="str">
        <f t="shared" ca="1" si="319"/>
        <v/>
      </c>
      <c r="BL711" s="662" t="str">
        <f t="shared" ca="1" si="320"/>
        <v/>
      </c>
      <c r="BM711" s="679" t="str">
        <f t="shared" ca="1" si="321"/>
        <v/>
      </c>
      <c r="BN711" s="662" t="str">
        <f t="shared" ca="1" si="325"/>
        <v/>
      </c>
      <c r="BO711" s="662" t="str">
        <f ca="1">IF($BB711="","",VLOOKUP(BB711,Invoer!$F$15:$AU$1999,15,FALSE))</f>
        <v/>
      </c>
      <c r="BP711" s="662" t="str">
        <f ca="1">IF($BB711="","",VLOOKUP(BB711,Invoer!$F$15:$AU$1999,24,FALSE))</f>
        <v/>
      </c>
      <c r="BQ711" s="662" t="str">
        <f ca="1">IF($BB711="","",VLOOKUP(BB711,Invoer!$F$15:$AU$1999,17,FALSE))</f>
        <v/>
      </c>
      <c r="BS711" s="73" t="e">
        <f t="shared" ca="1" si="323"/>
        <v>#VALUE!</v>
      </c>
      <c r="BT711" s="57" t="str">
        <f t="shared" ca="1" si="324"/>
        <v/>
      </c>
      <c r="FE711"/>
      <c r="FI711"/>
      <c r="FJ711"/>
    </row>
    <row r="712" spans="29:166" ht="12" customHeight="1" x14ac:dyDescent="0.2">
      <c r="AC712" s="435" t="str">
        <f>IF($AC$7&lt;3,Invoer!DR717,IF($AC$7=3,Invoer!BT717,"x"))</f>
        <v>x</v>
      </c>
      <c r="AD712" s="599" t="str">
        <f t="shared" si="315"/>
        <v/>
      </c>
      <c r="AE712" s="673" t="str">
        <f>IF($AD712="","",VLOOKUP(AD712,Invoer!$F$15:$AU$1999,2,FALSE))</f>
        <v/>
      </c>
      <c r="AF712" s="599" t="str">
        <f t="shared" si="316"/>
        <v/>
      </c>
      <c r="AG712" s="599" t="str">
        <f>IF($AD712="","",VLOOKUP(AD712,Invoer!$F$15:$AU$1999,3,FALSE))</f>
        <v/>
      </c>
      <c r="AH712" s="599" t="str">
        <f>IF($AD712="","",IF(AG712&lt;&gt;"Liq","",VLOOKUP(AD712,Invoer!$F$15:$AU$1999,4,FALSE)))</f>
        <v/>
      </c>
      <c r="AI712" s="677" t="str">
        <f>IF($AD712="","",VLOOKUP(AD712,Invoer!$F$15:$AU$1999,5,FALSE))</f>
        <v/>
      </c>
      <c r="AJ712" s="599" t="str">
        <f>IF($AD712="","",VLOOKUP(AD712,Invoer!$F$15:$AU$1999,6,FALSE))</f>
        <v/>
      </c>
      <c r="AK712" s="599" t="str">
        <f>IF($AD712="","",VLOOKUP(AD712,Invoer!$F$15:$AU$1999,9,FALSE))</f>
        <v/>
      </c>
      <c r="AL712" s="599" t="str">
        <f>IF($AD712="","",VLOOKUP(AD712,Invoer!$F$15:$AU$1999,10,FALSE))</f>
        <v/>
      </c>
      <c r="AM712" s="599" t="str">
        <f>IF($AD712="","",VLOOKUP(AD712,Invoer!$F$15:$BB$1999,14,FALSE))</f>
        <v/>
      </c>
      <c r="AN712" s="599" t="str">
        <f>IF($AD712="","",VLOOKUP(AD712,Invoer!$F$15:$AU$1999,11,FALSE))</f>
        <v/>
      </c>
      <c r="AO712" s="662" t="str">
        <f>IF($AD712="","",VLOOKUP(AD712,Invoer!$F$15:$AU$1999,15,FALSE))</f>
        <v/>
      </c>
      <c r="AP712" s="599" t="str">
        <f>IF($AD712="","",VLOOKUP(AD712,Invoer!$F$15:$AU$1999,19,FALSE))</f>
        <v/>
      </c>
      <c r="AQ712" s="662" t="str">
        <f>IF($AD712="","",VLOOKUP(AD712,Invoer!$F$15:$AU$1999,24,FALSE))</f>
        <v/>
      </c>
      <c r="AR712" s="662" t="str">
        <f>IF($AD712="","",VLOOKUP(AD712,Invoer!$F$15:$AU$1999,17,FALSE))</f>
        <v/>
      </c>
      <c r="AS712" s="678" t="str">
        <f t="shared" si="322"/>
        <v/>
      </c>
      <c r="AT712" s="676" t="str">
        <f t="shared" si="313"/>
        <v/>
      </c>
      <c r="AU712" s="77" t="e">
        <f t="shared" si="314"/>
        <v>#VALUE!</v>
      </c>
      <c r="AW712" s="57"/>
      <c r="AX712" s="57"/>
      <c r="BA712" s="83" t="e">
        <f ca="1">Invoer!DW717</f>
        <v>#N/A</v>
      </c>
      <c r="BB712" s="599" t="str">
        <f t="shared" ca="1" si="317"/>
        <v/>
      </c>
      <c r="BC712" s="673" t="str">
        <f ca="1">IF($BB712="","",VLOOKUP(BB712,Invoer!$F$15:$AU$1999,2,FALSE))</f>
        <v/>
      </c>
      <c r="BD712" s="599" t="str">
        <f t="shared" ca="1" si="318"/>
        <v/>
      </c>
      <c r="BE712" s="599" t="str">
        <f ca="1">IF($BB712="","",VLOOKUP(BB712,Invoer!$F$15:$AU$1999,5,FALSE))</f>
        <v/>
      </c>
      <c r="BF712" s="599" t="str">
        <f ca="1">IF($BB712="","",VLOOKUP(BB712,Invoer!$F$15:$AU$1999,6,FALSE))</f>
        <v/>
      </c>
      <c r="BG712" s="599" t="str">
        <f ca="1">IF($BB712="","",VLOOKUP(BB712,Invoer!$F$15:$AU$1999,9,FALSE))</f>
        <v/>
      </c>
      <c r="BH712" s="599" t="str">
        <f ca="1">IF($BB712="","",VLOOKUP(BB712,Invoer!$F$15:$AU$1999,10,FALSE))</f>
        <v/>
      </c>
      <c r="BI712" s="599" t="str">
        <f ca="1">IF($BB712="","",VLOOKUP(BB712,Invoer!$F$15:$BB$1999,14,FALSE))</f>
        <v/>
      </c>
      <c r="BJ712" s="599" t="str">
        <f ca="1">IF($BB712="","",VLOOKUP(BB712,Invoer!$F$15:$AU$1999,11,FALSE))</f>
        <v/>
      </c>
      <c r="BK712" s="662" t="str">
        <f t="shared" ca="1" si="319"/>
        <v/>
      </c>
      <c r="BL712" s="662" t="str">
        <f t="shared" ca="1" si="320"/>
        <v/>
      </c>
      <c r="BM712" s="679" t="str">
        <f t="shared" ca="1" si="321"/>
        <v/>
      </c>
      <c r="BN712" s="662" t="str">
        <f t="shared" ca="1" si="325"/>
        <v/>
      </c>
      <c r="BO712" s="662" t="str">
        <f ca="1">IF($BB712="","",VLOOKUP(BB712,Invoer!$F$15:$AU$1999,15,FALSE))</f>
        <v/>
      </c>
      <c r="BP712" s="662" t="str">
        <f ca="1">IF($BB712="","",VLOOKUP(BB712,Invoer!$F$15:$AU$1999,24,FALSE))</f>
        <v/>
      </c>
      <c r="BQ712" s="662" t="str">
        <f ca="1">IF($BB712="","",VLOOKUP(BB712,Invoer!$F$15:$AU$1999,17,FALSE))</f>
        <v/>
      </c>
      <c r="BS712" s="73" t="e">
        <f t="shared" ca="1" si="323"/>
        <v>#VALUE!</v>
      </c>
      <c r="BT712" s="57" t="str">
        <f t="shared" ca="1" si="324"/>
        <v/>
      </c>
      <c r="FE712"/>
      <c r="FI712"/>
      <c r="FJ712"/>
    </row>
    <row r="713" spans="29:166" ht="12" customHeight="1" x14ac:dyDescent="0.2">
      <c r="AC713" s="435" t="str">
        <f>IF($AC$7&lt;3,Invoer!DR718,IF($AC$7=3,Invoer!BT718,"x"))</f>
        <v>x</v>
      </c>
      <c r="AD713" s="599" t="str">
        <f t="shared" si="315"/>
        <v/>
      </c>
      <c r="AE713" s="673" t="str">
        <f>IF($AD713="","",VLOOKUP(AD713,Invoer!$F$15:$AU$1999,2,FALSE))</f>
        <v/>
      </c>
      <c r="AF713" s="599" t="str">
        <f t="shared" si="316"/>
        <v/>
      </c>
      <c r="AG713" s="599" t="str">
        <f>IF($AD713="","",VLOOKUP(AD713,Invoer!$F$15:$AU$1999,3,FALSE))</f>
        <v/>
      </c>
      <c r="AH713" s="599" t="str">
        <f>IF($AD713="","",IF(AG713&lt;&gt;"Liq","",VLOOKUP(AD713,Invoer!$F$15:$AU$1999,4,FALSE)))</f>
        <v/>
      </c>
      <c r="AI713" s="677" t="str">
        <f>IF($AD713="","",VLOOKUP(AD713,Invoer!$F$15:$AU$1999,5,FALSE))</f>
        <v/>
      </c>
      <c r="AJ713" s="599" t="str">
        <f>IF($AD713="","",VLOOKUP(AD713,Invoer!$F$15:$AU$1999,6,FALSE))</f>
        <v/>
      </c>
      <c r="AK713" s="599" t="str">
        <f>IF($AD713="","",VLOOKUP(AD713,Invoer!$F$15:$AU$1999,9,FALSE))</f>
        <v/>
      </c>
      <c r="AL713" s="599" t="str">
        <f>IF($AD713="","",VLOOKUP(AD713,Invoer!$F$15:$AU$1999,10,FALSE))</f>
        <v/>
      </c>
      <c r="AM713" s="599" t="str">
        <f>IF($AD713="","",VLOOKUP(AD713,Invoer!$F$15:$BB$1999,14,FALSE))</f>
        <v/>
      </c>
      <c r="AN713" s="599" t="str">
        <f>IF($AD713="","",VLOOKUP(AD713,Invoer!$F$15:$AU$1999,11,FALSE))</f>
        <v/>
      </c>
      <c r="AO713" s="662" t="str">
        <f>IF($AD713="","",VLOOKUP(AD713,Invoer!$F$15:$AU$1999,15,FALSE))</f>
        <v/>
      </c>
      <c r="AP713" s="599" t="str">
        <f>IF($AD713="","",VLOOKUP(AD713,Invoer!$F$15:$AU$1999,19,FALSE))</f>
        <v/>
      </c>
      <c r="AQ713" s="662" t="str">
        <f>IF($AD713="","",VLOOKUP(AD713,Invoer!$F$15:$AU$1999,24,FALSE))</f>
        <v/>
      </c>
      <c r="AR713" s="662" t="str">
        <f>IF($AD713="","",VLOOKUP(AD713,Invoer!$F$15:$AU$1999,17,FALSE))</f>
        <v/>
      </c>
      <c r="AS713" s="678" t="str">
        <f t="shared" si="322"/>
        <v/>
      </c>
      <c r="AT713" s="676" t="str">
        <f t="shared" si="313"/>
        <v/>
      </c>
      <c r="AU713" s="77" t="e">
        <f t="shared" si="314"/>
        <v>#VALUE!</v>
      </c>
      <c r="AW713" s="57"/>
      <c r="AX713" s="57"/>
      <c r="BA713" s="83" t="e">
        <f ca="1">Invoer!DW718</f>
        <v>#N/A</v>
      </c>
      <c r="BB713" s="599" t="str">
        <f t="shared" ca="1" si="317"/>
        <v/>
      </c>
      <c r="BC713" s="673" t="str">
        <f ca="1">IF($BB713="","",VLOOKUP(BB713,Invoer!$F$15:$AU$1999,2,FALSE))</f>
        <v/>
      </c>
      <c r="BD713" s="599" t="str">
        <f t="shared" ca="1" si="318"/>
        <v/>
      </c>
      <c r="BE713" s="599" t="str">
        <f ca="1">IF($BB713="","",VLOOKUP(BB713,Invoer!$F$15:$AU$1999,5,FALSE))</f>
        <v/>
      </c>
      <c r="BF713" s="599" t="str">
        <f ca="1">IF($BB713="","",VLOOKUP(BB713,Invoer!$F$15:$AU$1999,6,FALSE))</f>
        <v/>
      </c>
      <c r="BG713" s="599" t="str">
        <f ca="1">IF($BB713="","",VLOOKUP(BB713,Invoer!$F$15:$AU$1999,9,FALSE))</f>
        <v/>
      </c>
      <c r="BH713" s="599" t="str">
        <f ca="1">IF($BB713="","",VLOOKUP(BB713,Invoer!$F$15:$AU$1999,10,FALSE))</f>
        <v/>
      </c>
      <c r="BI713" s="599" t="str">
        <f ca="1">IF($BB713="","",VLOOKUP(BB713,Invoer!$F$15:$BB$1999,14,FALSE))</f>
        <v/>
      </c>
      <c r="BJ713" s="599" t="str">
        <f ca="1">IF($BB713="","",VLOOKUP(BB713,Invoer!$F$15:$AU$1999,11,FALSE))</f>
        <v/>
      </c>
      <c r="BK713" s="662" t="str">
        <f t="shared" ca="1" si="319"/>
        <v/>
      </c>
      <c r="BL713" s="662" t="str">
        <f t="shared" ca="1" si="320"/>
        <v/>
      </c>
      <c r="BM713" s="679" t="str">
        <f t="shared" ca="1" si="321"/>
        <v/>
      </c>
      <c r="BN713" s="662" t="str">
        <f t="shared" ca="1" si="325"/>
        <v/>
      </c>
      <c r="BO713" s="662" t="str">
        <f ca="1">IF($BB713="","",VLOOKUP(BB713,Invoer!$F$15:$AU$1999,15,FALSE))</f>
        <v/>
      </c>
      <c r="BP713" s="662" t="str">
        <f ca="1">IF($BB713="","",VLOOKUP(BB713,Invoer!$F$15:$AU$1999,24,FALSE))</f>
        <v/>
      </c>
      <c r="BQ713" s="662" t="str">
        <f ca="1">IF($BB713="","",VLOOKUP(BB713,Invoer!$F$15:$AU$1999,17,FALSE))</f>
        <v/>
      </c>
      <c r="BS713" s="73" t="e">
        <f t="shared" ca="1" si="323"/>
        <v>#VALUE!</v>
      </c>
      <c r="BT713" s="57" t="str">
        <f t="shared" ca="1" si="324"/>
        <v/>
      </c>
      <c r="FE713"/>
      <c r="FI713"/>
      <c r="FJ713"/>
    </row>
    <row r="714" spans="29:166" ht="12" customHeight="1" x14ac:dyDescent="0.2">
      <c r="AC714" s="435" t="str">
        <f>IF($AC$7&lt;3,Invoer!DR719,IF($AC$7=3,Invoer!BT719,"x"))</f>
        <v>x</v>
      </c>
      <c r="AD714" s="599" t="str">
        <f t="shared" si="315"/>
        <v/>
      </c>
      <c r="AE714" s="673" t="str">
        <f>IF($AD714="","",VLOOKUP(AD714,Invoer!$F$15:$AU$1999,2,FALSE))</f>
        <v/>
      </c>
      <c r="AF714" s="599" t="str">
        <f t="shared" si="316"/>
        <v/>
      </c>
      <c r="AG714" s="599" t="str">
        <f>IF($AD714="","",VLOOKUP(AD714,Invoer!$F$15:$AU$1999,3,FALSE))</f>
        <v/>
      </c>
      <c r="AH714" s="599" t="str">
        <f>IF($AD714="","",IF(AG714&lt;&gt;"Liq","",VLOOKUP(AD714,Invoer!$F$15:$AU$1999,4,FALSE)))</f>
        <v/>
      </c>
      <c r="AI714" s="677" t="str">
        <f>IF($AD714="","",VLOOKUP(AD714,Invoer!$F$15:$AU$1999,5,FALSE))</f>
        <v/>
      </c>
      <c r="AJ714" s="599" t="str">
        <f>IF($AD714="","",VLOOKUP(AD714,Invoer!$F$15:$AU$1999,6,FALSE))</f>
        <v/>
      </c>
      <c r="AK714" s="599" t="str">
        <f>IF($AD714="","",VLOOKUP(AD714,Invoer!$F$15:$AU$1999,9,FALSE))</f>
        <v/>
      </c>
      <c r="AL714" s="599" t="str">
        <f>IF($AD714="","",VLOOKUP(AD714,Invoer!$F$15:$AU$1999,10,FALSE))</f>
        <v/>
      </c>
      <c r="AM714" s="599" t="str">
        <f>IF($AD714="","",VLOOKUP(AD714,Invoer!$F$15:$BB$1999,14,FALSE))</f>
        <v/>
      </c>
      <c r="AN714" s="599" t="str">
        <f>IF($AD714="","",VLOOKUP(AD714,Invoer!$F$15:$AU$1999,11,FALSE))</f>
        <v/>
      </c>
      <c r="AO714" s="662" t="str">
        <f>IF($AD714="","",VLOOKUP(AD714,Invoer!$F$15:$AU$1999,15,FALSE))</f>
        <v/>
      </c>
      <c r="AP714" s="599" t="str">
        <f>IF($AD714="","",VLOOKUP(AD714,Invoer!$F$15:$AU$1999,19,FALSE))</f>
        <v/>
      </c>
      <c r="AQ714" s="662" t="str">
        <f>IF($AD714="","",VLOOKUP(AD714,Invoer!$F$15:$AU$1999,24,FALSE))</f>
        <v/>
      </c>
      <c r="AR714" s="662" t="str">
        <f>IF($AD714="","",VLOOKUP(AD714,Invoer!$F$15:$AU$1999,17,FALSE))</f>
        <v/>
      </c>
      <c r="AS714" s="678" t="str">
        <f t="shared" si="322"/>
        <v/>
      </c>
      <c r="AT714" s="676" t="str">
        <f t="shared" si="313"/>
        <v/>
      </c>
      <c r="AU714" s="77" t="e">
        <f t="shared" si="314"/>
        <v>#VALUE!</v>
      </c>
      <c r="AW714" s="57"/>
      <c r="AX714" s="57"/>
      <c r="BA714" s="83" t="e">
        <f ca="1">Invoer!DW719</f>
        <v>#N/A</v>
      </c>
      <c r="BB714" s="599" t="str">
        <f t="shared" ca="1" si="317"/>
        <v/>
      </c>
      <c r="BC714" s="673" t="str">
        <f ca="1">IF($BB714="","",VLOOKUP(BB714,Invoer!$F$15:$AU$1999,2,FALSE))</f>
        <v/>
      </c>
      <c r="BD714" s="599" t="str">
        <f t="shared" ca="1" si="318"/>
        <v/>
      </c>
      <c r="BE714" s="599" t="str">
        <f ca="1">IF($BB714="","",VLOOKUP(BB714,Invoer!$F$15:$AU$1999,5,FALSE))</f>
        <v/>
      </c>
      <c r="BF714" s="599" t="str">
        <f ca="1">IF($BB714="","",VLOOKUP(BB714,Invoer!$F$15:$AU$1999,6,FALSE))</f>
        <v/>
      </c>
      <c r="BG714" s="599" t="str">
        <f ca="1">IF($BB714="","",VLOOKUP(BB714,Invoer!$F$15:$AU$1999,9,FALSE))</f>
        <v/>
      </c>
      <c r="BH714" s="599" t="str">
        <f ca="1">IF($BB714="","",VLOOKUP(BB714,Invoer!$F$15:$AU$1999,10,FALSE))</f>
        <v/>
      </c>
      <c r="BI714" s="599" t="str">
        <f ca="1">IF($BB714="","",VLOOKUP(BB714,Invoer!$F$15:$BB$1999,14,FALSE))</f>
        <v/>
      </c>
      <c r="BJ714" s="599" t="str">
        <f ca="1">IF($BB714="","",VLOOKUP(BB714,Invoer!$F$15:$AU$1999,11,FALSE))</f>
        <v/>
      </c>
      <c r="BK714" s="662" t="str">
        <f t="shared" ca="1" si="319"/>
        <v/>
      </c>
      <c r="BL714" s="662" t="str">
        <f t="shared" ca="1" si="320"/>
        <v/>
      </c>
      <c r="BM714" s="679" t="str">
        <f t="shared" ca="1" si="321"/>
        <v/>
      </c>
      <c r="BN714" s="662" t="str">
        <f t="shared" ca="1" si="325"/>
        <v/>
      </c>
      <c r="BO714" s="662" t="str">
        <f ca="1">IF($BB714="","",VLOOKUP(BB714,Invoer!$F$15:$AU$1999,15,FALSE))</f>
        <v/>
      </c>
      <c r="BP714" s="662" t="str">
        <f ca="1">IF($BB714="","",VLOOKUP(BB714,Invoer!$F$15:$AU$1999,24,FALSE))</f>
        <v/>
      </c>
      <c r="BQ714" s="662" t="str">
        <f ca="1">IF($BB714="","",VLOOKUP(BB714,Invoer!$F$15:$AU$1999,17,FALSE))</f>
        <v/>
      </c>
      <c r="BS714" s="73" t="e">
        <f t="shared" ca="1" si="323"/>
        <v>#VALUE!</v>
      </c>
      <c r="BT714" s="57" t="str">
        <f t="shared" ca="1" si="324"/>
        <v/>
      </c>
      <c r="FE714"/>
      <c r="FI714"/>
      <c r="FJ714"/>
    </row>
    <row r="715" spans="29:166" ht="12" customHeight="1" x14ac:dyDescent="0.2">
      <c r="AC715" s="435" t="str">
        <f>IF($AC$7&lt;3,Invoer!DR720,IF($AC$7=3,Invoer!BT720,"x"))</f>
        <v>x</v>
      </c>
      <c r="AD715" s="599" t="str">
        <f t="shared" si="315"/>
        <v/>
      </c>
      <c r="AE715" s="673" t="str">
        <f>IF($AD715="","",VLOOKUP(AD715,Invoer!$F$15:$AU$1999,2,FALSE))</f>
        <v/>
      </c>
      <c r="AF715" s="599" t="str">
        <f t="shared" si="316"/>
        <v/>
      </c>
      <c r="AG715" s="599" t="str">
        <f>IF($AD715="","",VLOOKUP(AD715,Invoer!$F$15:$AU$1999,3,FALSE))</f>
        <v/>
      </c>
      <c r="AH715" s="599" t="str">
        <f>IF($AD715="","",IF(AG715&lt;&gt;"Liq","",VLOOKUP(AD715,Invoer!$F$15:$AU$1999,4,FALSE)))</f>
        <v/>
      </c>
      <c r="AI715" s="677" t="str">
        <f>IF($AD715="","",VLOOKUP(AD715,Invoer!$F$15:$AU$1999,5,FALSE))</f>
        <v/>
      </c>
      <c r="AJ715" s="599" t="str">
        <f>IF($AD715="","",VLOOKUP(AD715,Invoer!$F$15:$AU$1999,6,FALSE))</f>
        <v/>
      </c>
      <c r="AK715" s="599" t="str">
        <f>IF($AD715="","",VLOOKUP(AD715,Invoer!$F$15:$AU$1999,9,FALSE))</f>
        <v/>
      </c>
      <c r="AL715" s="599" t="str">
        <f>IF($AD715="","",VLOOKUP(AD715,Invoer!$F$15:$AU$1999,10,FALSE))</f>
        <v/>
      </c>
      <c r="AM715" s="599" t="str">
        <f>IF($AD715="","",VLOOKUP(AD715,Invoer!$F$15:$BB$1999,14,FALSE))</f>
        <v/>
      </c>
      <c r="AN715" s="599" t="str">
        <f>IF($AD715="","",VLOOKUP(AD715,Invoer!$F$15:$AU$1999,11,FALSE))</f>
        <v/>
      </c>
      <c r="AO715" s="662" t="str">
        <f>IF($AD715="","",VLOOKUP(AD715,Invoer!$F$15:$AU$1999,15,FALSE))</f>
        <v/>
      </c>
      <c r="AP715" s="599" t="str">
        <f>IF($AD715="","",VLOOKUP(AD715,Invoer!$F$15:$AU$1999,19,FALSE))</f>
        <v/>
      </c>
      <c r="AQ715" s="662" t="str">
        <f>IF($AD715="","",VLOOKUP(AD715,Invoer!$F$15:$AU$1999,24,FALSE))</f>
        <v/>
      </c>
      <c r="AR715" s="662" t="str">
        <f>IF($AD715="","",VLOOKUP(AD715,Invoer!$F$15:$AU$1999,17,FALSE))</f>
        <v/>
      </c>
      <c r="AS715" s="678" t="str">
        <f t="shared" si="322"/>
        <v/>
      </c>
      <c r="AT715" s="676" t="str">
        <f t="shared" si="313"/>
        <v/>
      </c>
      <c r="AU715" s="77" t="e">
        <f t="shared" si="314"/>
        <v>#VALUE!</v>
      </c>
      <c r="AW715" s="57"/>
      <c r="AX715" s="57"/>
      <c r="BA715" s="83" t="e">
        <f ca="1">Invoer!DW720</f>
        <v>#N/A</v>
      </c>
      <c r="BB715" s="599" t="str">
        <f t="shared" ca="1" si="317"/>
        <v/>
      </c>
      <c r="BC715" s="673" t="str">
        <f ca="1">IF($BB715="","",VLOOKUP(BB715,Invoer!$F$15:$AU$1999,2,FALSE))</f>
        <v/>
      </c>
      <c r="BD715" s="599" t="str">
        <f t="shared" ca="1" si="318"/>
        <v/>
      </c>
      <c r="BE715" s="599" t="str">
        <f ca="1">IF($BB715="","",VLOOKUP(BB715,Invoer!$F$15:$AU$1999,5,FALSE))</f>
        <v/>
      </c>
      <c r="BF715" s="599" t="str">
        <f ca="1">IF($BB715="","",VLOOKUP(BB715,Invoer!$F$15:$AU$1999,6,FALSE))</f>
        <v/>
      </c>
      <c r="BG715" s="599" t="str">
        <f ca="1">IF($BB715="","",VLOOKUP(BB715,Invoer!$F$15:$AU$1999,9,FALSE))</f>
        <v/>
      </c>
      <c r="BH715" s="599" t="str">
        <f ca="1">IF($BB715="","",VLOOKUP(BB715,Invoer!$F$15:$AU$1999,10,FALSE))</f>
        <v/>
      </c>
      <c r="BI715" s="599" t="str">
        <f ca="1">IF($BB715="","",VLOOKUP(BB715,Invoer!$F$15:$BB$1999,14,FALSE))</f>
        <v/>
      </c>
      <c r="BJ715" s="599" t="str">
        <f ca="1">IF($BB715="","",VLOOKUP(BB715,Invoer!$F$15:$AU$1999,11,FALSE))</f>
        <v/>
      </c>
      <c r="BK715" s="662" t="str">
        <f t="shared" ca="1" si="319"/>
        <v/>
      </c>
      <c r="BL715" s="662" t="str">
        <f t="shared" ca="1" si="320"/>
        <v/>
      </c>
      <c r="BM715" s="679" t="str">
        <f t="shared" ca="1" si="321"/>
        <v/>
      </c>
      <c r="BN715" s="662" t="str">
        <f t="shared" ca="1" si="325"/>
        <v/>
      </c>
      <c r="BO715" s="662" t="str">
        <f ca="1">IF($BB715="","",VLOOKUP(BB715,Invoer!$F$15:$AU$1999,15,FALSE))</f>
        <v/>
      </c>
      <c r="BP715" s="662" t="str">
        <f ca="1">IF($BB715="","",VLOOKUP(BB715,Invoer!$F$15:$AU$1999,24,FALSE))</f>
        <v/>
      </c>
      <c r="BQ715" s="662" t="str">
        <f ca="1">IF($BB715="","",VLOOKUP(BB715,Invoer!$F$15:$AU$1999,17,FALSE))</f>
        <v/>
      </c>
      <c r="BS715" s="73" t="e">
        <f t="shared" ca="1" si="323"/>
        <v>#VALUE!</v>
      </c>
      <c r="BT715" s="57" t="str">
        <f t="shared" ca="1" si="324"/>
        <v/>
      </c>
      <c r="FE715"/>
      <c r="FI715"/>
      <c r="FJ715"/>
    </row>
    <row r="716" spans="29:166" ht="12" customHeight="1" x14ac:dyDescent="0.2">
      <c r="AC716" s="435" t="str">
        <f>IF($AC$7&lt;3,Invoer!DR721,IF($AC$7=3,Invoer!BT721,"x"))</f>
        <v>x</v>
      </c>
      <c r="AD716" s="599" t="str">
        <f t="shared" si="315"/>
        <v/>
      </c>
      <c r="AE716" s="673" t="str">
        <f>IF($AD716="","",VLOOKUP(AD716,Invoer!$F$15:$AU$1999,2,FALSE))</f>
        <v/>
      </c>
      <c r="AF716" s="599" t="str">
        <f t="shared" si="316"/>
        <v/>
      </c>
      <c r="AG716" s="599" t="str">
        <f>IF($AD716="","",VLOOKUP(AD716,Invoer!$F$15:$AU$1999,3,FALSE))</f>
        <v/>
      </c>
      <c r="AH716" s="599" t="str">
        <f>IF($AD716="","",IF(AG716&lt;&gt;"Liq","",VLOOKUP(AD716,Invoer!$F$15:$AU$1999,4,FALSE)))</f>
        <v/>
      </c>
      <c r="AI716" s="677" t="str">
        <f>IF($AD716="","",VLOOKUP(AD716,Invoer!$F$15:$AU$1999,5,FALSE))</f>
        <v/>
      </c>
      <c r="AJ716" s="599" t="str">
        <f>IF($AD716="","",VLOOKUP(AD716,Invoer!$F$15:$AU$1999,6,FALSE))</f>
        <v/>
      </c>
      <c r="AK716" s="599" t="str">
        <f>IF($AD716="","",VLOOKUP(AD716,Invoer!$F$15:$AU$1999,9,FALSE))</f>
        <v/>
      </c>
      <c r="AL716" s="599" t="str">
        <f>IF($AD716="","",VLOOKUP(AD716,Invoer!$F$15:$AU$1999,10,FALSE))</f>
        <v/>
      </c>
      <c r="AM716" s="599" t="str">
        <f>IF($AD716="","",VLOOKUP(AD716,Invoer!$F$15:$BB$1999,14,FALSE))</f>
        <v/>
      </c>
      <c r="AN716" s="599" t="str">
        <f>IF($AD716="","",VLOOKUP(AD716,Invoer!$F$15:$AU$1999,11,FALSE))</f>
        <v/>
      </c>
      <c r="AO716" s="662" t="str">
        <f>IF($AD716="","",VLOOKUP(AD716,Invoer!$F$15:$AU$1999,15,FALSE))</f>
        <v/>
      </c>
      <c r="AP716" s="599" t="str">
        <f>IF($AD716="","",VLOOKUP(AD716,Invoer!$F$15:$AU$1999,19,FALSE))</f>
        <v/>
      </c>
      <c r="AQ716" s="662" t="str">
        <f>IF($AD716="","",VLOOKUP(AD716,Invoer!$F$15:$AU$1999,24,FALSE))</f>
        <v/>
      </c>
      <c r="AR716" s="662" t="str">
        <f>IF($AD716="","",VLOOKUP(AD716,Invoer!$F$15:$AU$1999,17,FALSE))</f>
        <v/>
      </c>
      <c r="AS716" s="678" t="str">
        <f t="shared" si="322"/>
        <v/>
      </c>
      <c r="AT716" s="676" t="str">
        <f t="shared" ref="AT716:AT779" si="326">IF(AN716&lt;&gt;AN717,AU716,"")</f>
        <v/>
      </c>
      <c r="AU716" s="77" t="e">
        <f t="shared" ref="AU716:AU779" si="327">IF(AN716&lt;&gt;AN715,AR716,AR716+AU715)</f>
        <v>#VALUE!</v>
      </c>
      <c r="AW716" s="57"/>
      <c r="AX716" s="57"/>
      <c r="BA716" s="83" t="e">
        <f ca="1">Invoer!DW721</f>
        <v>#N/A</v>
      </c>
      <c r="BB716" s="599" t="str">
        <f t="shared" ca="1" si="317"/>
        <v/>
      </c>
      <c r="BC716" s="673" t="str">
        <f ca="1">IF($BB716="","",VLOOKUP(BB716,Invoer!$F$15:$AU$1999,2,FALSE))</f>
        <v/>
      </c>
      <c r="BD716" s="599" t="str">
        <f t="shared" ca="1" si="318"/>
        <v/>
      </c>
      <c r="BE716" s="599" t="str">
        <f ca="1">IF($BB716="","",VLOOKUP(BB716,Invoer!$F$15:$AU$1999,5,FALSE))</f>
        <v/>
      </c>
      <c r="BF716" s="599" t="str">
        <f ca="1">IF($BB716="","",VLOOKUP(BB716,Invoer!$F$15:$AU$1999,6,FALSE))</f>
        <v/>
      </c>
      <c r="BG716" s="599" t="str">
        <f ca="1">IF($BB716="","",VLOOKUP(BB716,Invoer!$F$15:$AU$1999,9,FALSE))</f>
        <v/>
      </c>
      <c r="BH716" s="599" t="str">
        <f ca="1">IF($BB716="","",VLOOKUP(BB716,Invoer!$F$15:$AU$1999,10,FALSE))</f>
        <v/>
      </c>
      <c r="BI716" s="599" t="str">
        <f ca="1">IF($BB716="","",VLOOKUP(BB716,Invoer!$F$15:$BB$1999,14,FALSE))</f>
        <v/>
      </c>
      <c r="BJ716" s="599" t="str">
        <f ca="1">IF($BB716="","",VLOOKUP(BB716,Invoer!$F$15:$AU$1999,11,FALSE))</f>
        <v/>
      </c>
      <c r="BK716" s="662" t="str">
        <f t="shared" ca="1" si="319"/>
        <v/>
      </c>
      <c r="BL716" s="662" t="str">
        <f t="shared" ca="1" si="320"/>
        <v/>
      </c>
      <c r="BM716" s="679" t="str">
        <f t="shared" ca="1" si="321"/>
        <v/>
      </c>
      <c r="BN716" s="662" t="str">
        <f t="shared" ca="1" si="325"/>
        <v/>
      </c>
      <c r="BO716" s="662" t="str">
        <f ca="1">IF($BB716="","",VLOOKUP(BB716,Invoer!$F$15:$AU$1999,15,FALSE))</f>
        <v/>
      </c>
      <c r="BP716" s="662" t="str">
        <f ca="1">IF($BB716="","",VLOOKUP(BB716,Invoer!$F$15:$AU$1999,24,FALSE))</f>
        <v/>
      </c>
      <c r="BQ716" s="662" t="str">
        <f ca="1">IF($BB716="","",VLOOKUP(BB716,Invoer!$F$15:$AU$1999,17,FALSE))</f>
        <v/>
      </c>
      <c r="BS716" s="73" t="e">
        <f t="shared" ca="1" si="323"/>
        <v>#VALUE!</v>
      </c>
      <c r="BT716" s="57" t="str">
        <f t="shared" ca="1" si="324"/>
        <v/>
      </c>
      <c r="FE716"/>
      <c r="FI716"/>
      <c r="FJ716"/>
    </row>
    <row r="717" spans="29:166" ht="12" customHeight="1" x14ac:dyDescent="0.2">
      <c r="AC717" s="435" t="str">
        <f>IF($AC$7&lt;3,Invoer!DR722,IF($AC$7=3,Invoer!BT722,"x"))</f>
        <v>x</v>
      </c>
      <c r="AD717" s="599" t="str">
        <f t="shared" ref="AD717:AD780" si="328">IF(ISERROR(AC717),"",IF(AC717="x","",AC717))</f>
        <v/>
      </c>
      <c r="AE717" s="673" t="str">
        <f>IF($AD717="","",VLOOKUP(AD717,Invoer!$F$15:$AU$1999,2,FALSE))</f>
        <v/>
      </c>
      <c r="AF717" s="599" t="str">
        <f t="shared" ref="AF717:AF780" si="329">IF($AD717="","",MONTH(AE717))</f>
        <v/>
      </c>
      <c r="AG717" s="599" t="str">
        <f>IF($AD717="","",VLOOKUP(AD717,Invoer!$F$15:$AU$1999,3,FALSE))</f>
        <v/>
      </c>
      <c r="AH717" s="599" t="str">
        <f>IF($AD717="","",IF(AG717&lt;&gt;"Liq","",VLOOKUP(AD717,Invoer!$F$15:$AU$1999,4,FALSE)))</f>
        <v/>
      </c>
      <c r="AI717" s="677" t="str">
        <f>IF($AD717="","",VLOOKUP(AD717,Invoer!$F$15:$AU$1999,5,FALSE))</f>
        <v/>
      </c>
      <c r="AJ717" s="599" t="str">
        <f>IF($AD717="","",VLOOKUP(AD717,Invoer!$F$15:$AU$1999,6,FALSE))</f>
        <v/>
      </c>
      <c r="AK717" s="599" t="str">
        <f>IF($AD717="","",VLOOKUP(AD717,Invoer!$F$15:$AU$1999,9,FALSE))</f>
        <v/>
      </c>
      <c r="AL717" s="599" t="str">
        <f>IF($AD717="","",VLOOKUP(AD717,Invoer!$F$15:$AU$1999,10,FALSE))</f>
        <v/>
      </c>
      <c r="AM717" s="599" t="str">
        <f>IF($AD717="","",VLOOKUP(AD717,Invoer!$F$15:$BB$1999,14,FALSE))</f>
        <v/>
      </c>
      <c r="AN717" s="599" t="str">
        <f>IF($AD717="","",VLOOKUP(AD717,Invoer!$F$15:$AU$1999,11,FALSE))</f>
        <v/>
      </c>
      <c r="AO717" s="662" t="str">
        <f>IF($AD717="","",VLOOKUP(AD717,Invoer!$F$15:$AU$1999,15,FALSE))</f>
        <v/>
      </c>
      <c r="AP717" s="599" t="str">
        <f>IF($AD717="","",VLOOKUP(AD717,Invoer!$F$15:$AU$1999,19,FALSE))</f>
        <v/>
      </c>
      <c r="AQ717" s="662" t="str">
        <f>IF($AD717="","",VLOOKUP(AD717,Invoer!$F$15:$AU$1999,24,FALSE))</f>
        <v/>
      </c>
      <c r="AR717" s="662" t="str">
        <f>IF($AD717="","",VLOOKUP(AD717,Invoer!$F$15:$AU$1999,17,FALSE))</f>
        <v/>
      </c>
      <c r="AS717" s="678" t="str">
        <f t="shared" si="322"/>
        <v/>
      </c>
      <c r="AT717" s="676" t="str">
        <f t="shared" si="326"/>
        <v/>
      </c>
      <c r="AU717" s="77" t="e">
        <f t="shared" si="327"/>
        <v>#VALUE!</v>
      </c>
      <c r="AW717" s="57"/>
      <c r="AX717" s="57"/>
      <c r="BA717" s="83" t="e">
        <f ca="1">Invoer!DW722</f>
        <v>#N/A</v>
      </c>
      <c r="BB717" s="599" t="str">
        <f t="shared" ref="BB717:BB780" ca="1" si="330">IF(ISERROR($BA717),"",BA717)</f>
        <v/>
      </c>
      <c r="BC717" s="673" t="str">
        <f ca="1">IF($BB717="","",VLOOKUP(BB717,Invoer!$F$15:$AU$1999,2,FALSE))</f>
        <v/>
      </c>
      <c r="BD717" s="599" t="str">
        <f t="shared" ref="BD717:BD780" ca="1" si="331">IF(BB717="","",MONTH(BC717))</f>
        <v/>
      </c>
      <c r="BE717" s="599" t="str">
        <f ca="1">IF($BB717="","",VLOOKUP(BB717,Invoer!$F$15:$AU$1999,5,FALSE))</f>
        <v/>
      </c>
      <c r="BF717" s="599" t="str">
        <f ca="1">IF($BB717="","",VLOOKUP(BB717,Invoer!$F$15:$AU$1999,6,FALSE))</f>
        <v/>
      </c>
      <c r="BG717" s="599" t="str">
        <f ca="1">IF($BB717="","",VLOOKUP(BB717,Invoer!$F$15:$AU$1999,9,FALSE))</f>
        <v/>
      </c>
      <c r="BH717" s="599" t="str">
        <f ca="1">IF($BB717="","",VLOOKUP(BB717,Invoer!$F$15:$AU$1999,10,FALSE))</f>
        <v/>
      </c>
      <c r="BI717" s="599" t="str">
        <f ca="1">IF($BB717="","",VLOOKUP(BB717,Invoer!$F$15:$BB$1999,14,FALSE))</f>
        <v/>
      </c>
      <c r="BJ717" s="599" t="str">
        <f ca="1">IF($BB717="","",VLOOKUP(BB717,Invoer!$F$15:$AU$1999,11,FALSE))</f>
        <v/>
      </c>
      <c r="BK717" s="662" t="str">
        <f t="shared" ref="BK717:BK780" ca="1" si="332">IF($BB717="","",-BO717)</f>
        <v/>
      </c>
      <c r="BL717" s="662" t="str">
        <f t="shared" ref="BL717:BL780" ca="1" si="333">IF(ISERROR(BS717),"",BS717)</f>
        <v/>
      </c>
      <c r="BM717" s="679" t="str">
        <f t="shared" ref="BM717:BM780" ca="1" si="334">IF($BB717="","",IF(BE718=BE717,"","Σ"))</f>
        <v/>
      </c>
      <c r="BN717" s="662" t="str">
        <f t="shared" ca="1" si="325"/>
        <v/>
      </c>
      <c r="BO717" s="662" t="str">
        <f ca="1">IF($BB717="","",VLOOKUP(BB717,Invoer!$F$15:$AU$1999,15,FALSE))</f>
        <v/>
      </c>
      <c r="BP717" s="662" t="str">
        <f ca="1">IF($BB717="","",VLOOKUP(BB717,Invoer!$F$15:$AU$1999,24,FALSE))</f>
        <v/>
      </c>
      <c r="BQ717" s="662" t="str">
        <f ca="1">IF($BB717="","",VLOOKUP(BB717,Invoer!$F$15:$AU$1999,17,FALSE))</f>
        <v/>
      </c>
      <c r="BS717" s="73" t="e">
        <f t="shared" ca="1" si="323"/>
        <v>#VALUE!</v>
      </c>
      <c r="BT717" s="57" t="str">
        <f t="shared" ca="1" si="324"/>
        <v/>
      </c>
      <c r="FE717"/>
      <c r="FI717"/>
      <c r="FJ717"/>
    </row>
    <row r="718" spans="29:166" ht="12" customHeight="1" x14ac:dyDescent="0.2">
      <c r="AC718" s="435" t="str">
        <f>IF($AC$7&lt;3,Invoer!DR723,IF($AC$7=3,Invoer!BT723,"x"))</f>
        <v>x</v>
      </c>
      <c r="AD718" s="599" t="str">
        <f t="shared" si="328"/>
        <v/>
      </c>
      <c r="AE718" s="673" t="str">
        <f>IF($AD718="","",VLOOKUP(AD718,Invoer!$F$15:$AU$1999,2,FALSE))</f>
        <v/>
      </c>
      <c r="AF718" s="599" t="str">
        <f t="shared" si="329"/>
        <v/>
      </c>
      <c r="AG718" s="599" t="str">
        <f>IF($AD718="","",VLOOKUP(AD718,Invoer!$F$15:$AU$1999,3,FALSE))</f>
        <v/>
      </c>
      <c r="AH718" s="599" t="str">
        <f>IF($AD718="","",IF(AG718&lt;&gt;"Liq","",VLOOKUP(AD718,Invoer!$F$15:$AU$1999,4,FALSE)))</f>
        <v/>
      </c>
      <c r="AI718" s="677" t="str">
        <f>IF($AD718="","",VLOOKUP(AD718,Invoer!$F$15:$AU$1999,5,FALSE))</f>
        <v/>
      </c>
      <c r="AJ718" s="599" t="str">
        <f>IF($AD718="","",VLOOKUP(AD718,Invoer!$F$15:$AU$1999,6,FALSE))</f>
        <v/>
      </c>
      <c r="AK718" s="599" t="str">
        <f>IF($AD718="","",VLOOKUP(AD718,Invoer!$F$15:$AU$1999,9,FALSE))</f>
        <v/>
      </c>
      <c r="AL718" s="599" t="str">
        <f>IF($AD718="","",VLOOKUP(AD718,Invoer!$F$15:$AU$1999,10,FALSE))</f>
        <v/>
      </c>
      <c r="AM718" s="599" t="str">
        <f>IF($AD718="","",VLOOKUP(AD718,Invoer!$F$15:$BB$1999,14,FALSE))</f>
        <v/>
      </c>
      <c r="AN718" s="599" t="str">
        <f>IF($AD718="","",VLOOKUP(AD718,Invoer!$F$15:$AU$1999,11,FALSE))</f>
        <v/>
      </c>
      <c r="AO718" s="662" t="str">
        <f>IF($AD718="","",VLOOKUP(AD718,Invoer!$F$15:$AU$1999,15,FALSE))</f>
        <v/>
      </c>
      <c r="AP718" s="599" t="str">
        <f>IF($AD718="","",VLOOKUP(AD718,Invoer!$F$15:$AU$1999,19,FALSE))</f>
        <v/>
      </c>
      <c r="AQ718" s="662" t="str">
        <f>IF($AD718="","",VLOOKUP(AD718,Invoer!$F$15:$AU$1999,24,FALSE))</f>
        <v/>
      </c>
      <c r="AR718" s="662" t="str">
        <f>IF($AD718="","",VLOOKUP(AD718,Invoer!$F$15:$AU$1999,17,FALSE))</f>
        <v/>
      </c>
      <c r="AS718" s="678" t="str">
        <f t="shared" ref="AS718:AS781" si="335">IF(AND(AR718&lt;&gt;"",AT718&lt;&gt;""),"Σ","")</f>
        <v/>
      </c>
      <c r="AT718" s="676" t="str">
        <f t="shared" si="326"/>
        <v/>
      </c>
      <c r="AU718" s="77" t="e">
        <f t="shared" si="327"/>
        <v>#VALUE!</v>
      </c>
      <c r="AW718" s="57"/>
      <c r="AX718" s="57"/>
      <c r="BA718" s="83" t="e">
        <f ca="1">Invoer!DW723</f>
        <v>#N/A</v>
      </c>
      <c r="BB718" s="599" t="str">
        <f t="shared" ca="1" si="330"/>
        <v/>
      </c>
      <c r="BC718" s="673" t="str">
        <f ca="1">IF($BB718="","",VLOOKUP(BB718,Invoer!$F$15:$AU$1999,2,FALSE))</f>
        <v/>
      </c>
      <c r="BD718" s="599" t="str">
        <f t="shared" ca="1" si="331"/>
        <v/>
      </c>
      <c r="BE718" s="599" t="str">
        <f ca="1">IF($BB718="","",VLOOKUP(BB718,Invoer!$F$15:$AU$1999,5,FALSE))</f>
        <v/>
      </c>
      <c r="BF718" s="599" t="str">
        <f ca="1">IF($BB718="","",VLOOKUP(BB718,Invoer!$F$15:$AU$1999,6,FALSE))</f>
        <v/>
      </c>
      <c r="BG718" s="599" t="str">
        <f ca="1">IF($BB718="","",VLOOKUP(BB718,Invoer!$F$15:$AU$1999,9,FALSE))</f>
        <v/>
      </c>
      <c r="BH718" s="599" t="str">
        <f ca="1">IF($BB718="","",VLOOKUP(BB718,Invoer!$F$15:$AU$1999,10,FALSE))</f>
        <v/>
      </c>
      <c r="BI718" s="599" t="str">
        <f ca="1">IF($BB718="","",VLOOKUP(BB718,Invoer!$F$15:$BB$1999,14,FALSE))</f>
        <v/>
      </c>
      <c r="BJ718" s="599" t="str">
        <f ca="1">IF($BB718="","",VLOOKUP(BB718,Invoer!$F$15:$AU$1999,11,FALSE))</f>
        <v/>
      </c>
      <c r="BK718" s="662" t="str">
        <f t="shared" ca="1" si="332"/>
        <v/>
      </c>
      <c r="BL718" s="662" t="str">
        <f t="shared" ca="1" si="333"/>
        <v/>
      </c>
      <c r="BM718" s="679" t="str">
        <f t="shared" ca="1" si="334"/>
        <v/>
      </c>
      <c r="BN718" s="662" t="str">
        <f t="shared" ca="1" si="325"/>
        <v/>
      </c>
      <c r="BO718" s="662" t="str">
        <f ca="1">IF($BB718="","",VLOOKUP(BB718,Invoer!$F$15:$AU$1999,15,FALSE))</f>
        <v/>
      </c>
      <c r="BP718" s="662" t="str">
        <f ca="1">IF($BB718="","",VLOOKUP(BB718,Invoer!$F$15:$AU$1999,24,FALSE))</f>
        <v/>
      </c>
      <c r="BQ718" s="662" t="str">
        <f ca="1">IF($BB718="","",VLOOKUP(BB718,Invoer!$F$15:$AU$1999,17,FALSE))</f>
        <v/>
      </c>
      <c r="BS718" s="73" t="e">
        <f t="shared" ref="BS718:BS781" ca="1" si="336">BK718+BS717</f>
        <v>#VALUE!</v>
      </c>
      <c r="BT718" s="57" t="str">
        <f t="shared" ref="BT718:BT781" ca="1" si="337">IF($BB718="","",IF(BE718=BE717,BT717+BK718,BK718))</f>
        <v/>
      </c>
      <c r="FE718"/>
      <c r="FI718"/>
      <c r="FJ718"/>
    </row>
    <row r="719" spans="29:166" ht="12" customHeight="1" x14ac:dyDescent="0.2">
      <c r="AC719" s="435" t="str">
        <f>IF($AC$7&lt;3,Invoer!DR724,IF($AC$7=3,Invoer!BT724,"x"))</f>
        <v>x</v>
      </c>
      <c r="AD719" s="599" t="str">
        <f t="shared" si="328"/>
        <v/>
      </c>
      <c r="AE719" s="673" t="str">
        <f>IF($AD719="","",VLOOKUP(AD719,Invoer!$F$15:$AU$1999,2,FALSE))</f>
        <v/>
      </c>
      <c r="AF719" s="599" t="str">
        <f t="shared" si="329"/>
        <v/>
      </c>
      <c r="AG719" s="599" t="str">
        <f>IF($AD719="","",VLOOKUP(AD719,Invoer!$F$15:$AU$1999,3,FALSE))</f>
        <v/>
      </c>
      <c r="AH719" s="599" t="str">
        <f>IF($AD719="","",IF(AG719&lt;&gt;"Liq","",VLOOKUP(AD719,Invoer!$F$15:$AU$1999,4,FALSE)))</f>
        <v/>
      </c>
      <c r="AI719" s="677" t="str">
        <f>IF($AD719="","",VLOOKUP(AD719,Invoer!$F$15:$AU$1999,5,FALSE))</f>
        <v/>
      </c>
      <c r="AJ719" s="599" t="str">
        <f>IF($AD719="","",VLOOKUP(AD719,Invoer!$F$15:$AU$1999,6,FALSE))</f>
        <v/>
      </c>
      <c r="AK719" s="599" t="str">
        <f>IF($AD719="","",VLOOKUP(AD719,Invoer!$F$15:$AU$1999,9,FALSE))</f>
        <v/>
      </c>
      <c r="AL719" s="599" t="str">
        <f>IF($AD719="","",VLOOKUP(AD719,Invoer!$F$15:$AU$1999,10,FALSE))</f>
        <v/>
      </c>
      <c r="AM719" s="599" t="str">
        <f>IF($AD719="","",VLOOKUP(AD719,Invoer!$F$15:$BB$1999,14,FALSE))</f>
        <v/>
      </c>
      <c r="AN719" s="599" t="str">
        <f>IF($AD719="","",VLOOKUP(AD719,Invoer!$F$15:$AU$1999,11,FALSE))</f>
        <v/>
      </c>
      <c r="AO719" s="662" t="str">
        <f>IF($AD719="","",VLOOKUP(AD719,Invoer!$F$15:$AU$1999,15,FALSE))</f>
        <v/>
      </c>
      <c r="AP719" s="599" t="str">
        <f>IF($AD719="","",VLOOKUP(AD719,Invoer!$F$15:$AU$1999,19,FALSE))</f>
        <v/>
      </c>
      <c r="AQ719" s="662" t="str">
        <f>IF($AD719="","",VLOOKUP(AD719,Invoer!$F$15:$AU$1999,24,FALSE))</f>
        <v/>
      </c>
      <c r="AR719" s="662" t="str">
        <f>IF($AD719="","",VLOOKUP(AD719,Invoer!$F$15:$AU$1999,17,FALSE))</f>
        <v/>
      </c>
      <c r="AS719" s="678" t="str">
        <f t="shared" si="335"/>
        <v/>
      </c>
      <c r="AT719" s="676" t="str">
        <f t="shared" si="326"/>
        <v/>
      </c>
      <c r="AU719" s="77" t="e">
        <f t="shared" si="327"/>
        <v>#VALUE!</v>
      </c>
      <c r="AW719" s="57"/>
      <c r="AX719" s="57"/>
      <c r="BA719" s="83" t="e">
        <f ca="1">Invoer!DW724</f>
        <v>#N/A</v>
      </c>
      <c r="BB719" s="599" t="str">
        <f t="shared" ca="1" si="330"/>
        <v/>
      </c>
      <c r="BC719" s="673" t="str">
        <f ca="1">IF($BB719="","",VLOOKUP(BB719,Invoer!$F$15:$AU$1999,2,FALSE))</f>
        <v/>
      </c>
      <c r="BD719" s="599" t="str">
        <f t="shared" ca="1" si="331"/>
        <v/>
      </c>
      <c r="BE719" s="599" t="str">
        <f ca="1">IF($BB719="","",VLOOKUP(BB719,Invoer!$F$15:$AU$1999,5,FALSE))</f>
        <v/>
      </c>
      <c r="BF719" s="599" t="str">
        <f ca="1">IF($BB719="","",VLOOKUP(BB719,Invoer!$F$15:$AU$1999,6,FALSE))</f>
        <v/>
      </c>
      <c r="BG719" s="599" t="str">
        <f ca="1">IF($BB719="","",VLOOKUP(BB719,Invoer!$F$15:$AU$1999,9,FALSE))</f>
        <v/>
      </c>
      <c r="BH719" s="599" t="str">
        <f ca="1">IF($BB719="","",VLOOKUP(BB719,Invoer!$F$15:$AU$1999,10,FALSE))</f>
        <v/>
      </c>
      <c r="BI719" s="599" t="str">
        <f ca="1">IF($BB719="","",VLOOKUP(BB719,Invoer!$F$15:$BB$1999,14,FALSE))</f>
        <v/>
      </c>
      <c r="BJ719" s="599" t="str">
        <f ca="1">IF($BB719="","",VLOOKUP(BB719,Invoer!$F$15:$AU$1999,11,FALSE))</f>
        <v/>
      </c>
      <c r="BK719" s="662" t="str">
        <f t="shared" ca="1" si="332"/>
        <v/>
      </c>
      <c r="BL719" s="662" t="str">
        <f t="shared" ca="1" si="333"/>
        <v/>
      </c>
      <c r="BM719" s="679" t="str">
        <f t="shared" ca="1" si="334"/>
        <v/>
      </c>
      <c r="BN719" s="662" t="str">
        <f t="shared" ca="1" si="325"/>
        <v/>
      </c>
      <c r="BO719" s="662" t="str">
        <f ca="1">IF($BB719="","",VLOOKUP(BB719,Invoer!$F$15:$AU$1999,15,FALSE))</f>
        <v/>
      </c>
      <c r="BP719" s="662" t="str">
        <f ca="1">IF($BB719="","",VLOOKUP(BB719,Invoer!$F$15:$AU$1999,24,FALSE))</f>
        <v/>
      </c>
      <c r="BQ719" s="662" t="str">
        <f ca="1">IF($BB719="","",VLOOKUP(BB719,Invoer!$F$15:$AU$1999,17,FALSE))</f>
        <v/>
      </c>
      <c r="BS719" s="73" t="e">
        <f t="shared" ca="1" si="336"/>
        <v>#VALUE!</v>
      </c>
      <c r="BT719" s="57" t="str">
        <f t="shared" ca="1" si="337"/>
        <v/>
      </c>
      <c r="FE719"/>
      <c r="FI719"/>
      <c r="FJ719"/>
    </row>
    <row r="720" spans="29:166" ht="12" customHeight="1" x14ac:dyDescent="0.2">
      <c r="AC720" s="435" t="str">
        <f>IF($AC$7&lt;3,Invoer!DR725,IF($AC$7=3,Invoer!BT725,"x"))</f>
        <v>x</v>
      </c>
      <c r="AD720" s="599" t="str">
        <f t="shared" si="328"/>
        <v/>
      </c>
      <c r="AE720" s="673" t="str">
        <f>IF($AD720="","",VLOOKUP(AD720,Invoer!$F$15:$AU$1999,2,FALSE))</f>
        <v/>
      </c>
      <c r="AF720" s="599" t="str">
        <f t="shared" si="329"/>
        <v/>
      </c>
      <c r="AG720" s="599" t="str">
        <f>IF($AD720="","",VLOOKUP(AD720,Invoer!$F$15:$AU$1999,3,FALSE))</f>
        <v/>
      </c>
      <c r="AH720" s="599" t="str">
        <f>IF($AD720="","",IF(AG720&lt;&gt;"Liq","",VLOOKUP(AD720,Invoer!$F$15:$AU$1999,4,FALSE)))</f>
        <v/>
      </c>
      <c r="AI720" s="677" t="str">
        <f>IF($AD720="","",VLOOKUP(AD720,Invoer!$F$15:$AU$1999,5,FALSE))</f>
        <v/>
      </c>
      <c r="AJ720" s="599" t="str">
        <f>IF($AD720="","",VLOOKUP(AD720,Invoer!$F$15:$AU$1999,6,FALSE))</f>
        <v/>
      </c>
      <c r="AK720" s="599" t="str">
        <f>IF($AD720="","",VLOOKUP(AD720,Invoer!$F$15:$AU$1999,9,FALSE))</f>
        <v/>
      </c>
      <c r="AL720" s="599" t="str">
        <f>IF($AD720="","",VLOOKUP(AD720,Invoer!$F$15:$AU$1999,10,FALSE))</f>
        <v/>
      </c>
      <c r="AM720" s="599" t="str">
        <f>IF($AD720="","",VLOOKUP(AD720,Invoer!$F$15:$BB$1999,14,FALSE))</f>
        <v/>
      </c>
      <c r="AN720" s="599" t="str">
        <f>IF($AD720="","",VLOOKUP(AD720,Invoer!$F$15:$AU$1999,11,FALSE))</f>
        <v/>
      </c>
      <c r="AO720" s="662" t="str">
        <f>IF($AD720="","",VLOOKUP(AD720,Invoer!$F$15:$AU$1999,15,FALSE))</f>
        <v/>
      </c>
      <c r="AP720" s="599" t="str">
        <f>IF($AD720="","",VLOOKUP(AD720,Invoer!$F$15:$AU$1999,19,FALSE))</f>
        <v/>
      </c>
      <c r="AQ720" s="662" t="str">
        <f>IF($AD720="","",VLOOKUP(AD720,Invoer!$F$15:$AU$1999,24,FALSE))</f>
        <v/>
      </c>
      <c r="AR720" s="662" t="str">
        <f>IF($AD720="","",VLOOKUP(AD720,Invoer!$F$15:$AU$1999,17,FALSE))</f>
        <v/>
      </c>
      <c r="AS720" s="678" t="str">
        <f t="shared" si="335"/>
        <v/>
      </c>
      <c r="AT720" s="676" t="str">
        <f t="shared" si="326"/>
        <v/>
      </c>
      <c r="AU720" s="77" t="e">
        <f t="shared" si="327"/>
        <v>#VALUE!</v>
      </c>
      <c r="AW720" s="57"/>
      <c r="AX720" s="57"/>
      <c r="BA720" s="83" t="e">
        <f ca="1">Invoer!DW725</f>
        <v>#N/A</v>
      </c>
      <c r="BB720" s="599" t="str">
        <f t="shared" ca="1" si="330"/>
        <v/>
      </c>
      <c r="BC720" s="673" t="str">
        <f ca="1">IF($BB720="","",VLOOKUP(BB720,Invoer!$F$15:$AU$1999,2,FALSE))</f>
        <v/>
      </c>
      <c r="BD720" s="599" t="str">
        <f t="shared" ca="1" si="331"/>
        <v/>
      </c>
      <c r="BE720" s="599" t="str">
        <f ca="1">IF($BB720="","",VLOOKUP(BB720,Invoer!$F$15:$AU$1999,5,FALSE))</f>
        <v/>
      </c>
      <c r="BF720" s="599" t="str">
        <f ca="1">IF($BB720="","",VLOOKUP(BB720,Invoer!$F$15:$AU$1999,6,FALSE))</f>
        <v/>
      </c>
      <c r="BG720" s="599" t="str">
        <f ca="1">IF($BB720="","",VLOOKUP(BB720,Invoer!$F$15:$AU$1999,9,FALSE))</f>
        <v/>
      </c>
      <c r="BH720" s="599" t="str">
        <f ca="1">IF($BB720="","",VLOOKUP(BB720,Invoer!$F$15:$AU$1999,10,FALSE))</f>
        <v/>
      </c>
      <c r="BI720" s="599" t="str">
        <f ca="1">IF($BB720="","",VLOOKUP(BB720,Invoer!$F$15:$BB$1999,14,FALSE))</f>
        <v/>
      </c>
      <c r="BJ720" s="599" t="str">
        <f ca="1">IF($BB720="","",VLOOKUP(BB720,Invoer!$F$15:$AU$1999,11,FALSE))</f>
        <v/>
      </c>
      <c r="BK720" s="662" t="str">
        <f t="shared" ca="1" si="332"/>
        <v/>
      </c>
      <c r="BL720" s="662" t="str">
        <f t="shared" ca="1" si="333"/>
        <v/>
      </c>
      <c r="BM720" s="679" t="str">
        <f t="shared" ca="1" si="334"/>
        <v/>
      </c>
      <c r="BN720" s="662" t="str">
        <f t="shared" ca="1" si="325"/>
        <v/>
      </c>
      <c r="BO720" s="662" t="str">
        <f ca="1">IF($BB720="","",VLOOKUP(BB720,Invoer!$F$15:$AU$1999,15,FALSE))</f>
        <v/>
      </c>
      <c r="BP720" s="662" t="str">
        <f ca="1">IF($BB720="","",VLOOKUP(BB720,Invoer!$F$15:$AU$1999,24,FALSE))</f>
        <v/>
      </c>
      <c r="BQ720" s="662" t="str">
        <f ca="1">IF($BB720="","",VLOOKUP(BB720,Invoer!$F$15:$AU$1999,17,FALSE))</f>
        <v/>
      </c>
      <c r="BS720" s="73" t="e">
        <f t="shared" ca="1" si="336"/>
        <v>#VALUE!</v>
      </c>
      <c r="BT720" s="57" t="str">
        <f t="shared" ca="1" si="337"/>
        <v/>
      </c>
      <c r="FE720"/>
      <c r="FI720"/>
      <c r="FJ720"/>
    </row>
    <row r="721" spans="29:166" ht="12" customHeight="1" x14ac:dyDescent="0.2">
      <c r="AC721" s="435" t="str">
        <f>IF($AC$7&lt;3,Invoer!DR726,IF($AC$7=3,Invoer!BT726,"x"))</f>
        <v>x</v>
      </c>
      <c r="AD721" s="599" t="str">
        <f t="shared" si="328"/>
        <v/>
      </c>
      <c r="AE721" s="673" t="str">
        <f>IF($AD721="","",VLOOKUP(AD721,Invoer!$F$15:$AU$1999,2,FALSE))</f>
        <v/>
      </c>
      <c r="AF721" s="599" t="str">
        <f t="shared" si="329"/>
        <v/>
      </c>
      <c r="AG721" s="599" t="str">
        <f>IF($AD721="","",VLOOKUP(AD721,Invoer!$F$15:$AU$1999,3,FALSE))</f>
        <v/>
      </c>
      <c r="AH721" s="599" t="str">
        <f>IF($AD721="","",IF(AG721&lt;&gt;"Liq","",VLOOKUP(AD721,Invoer!$F$15:$AU$1999,4,FALSE)))</f>
        <v/>
      </c>
      <c r="AI721" s="677" t="str">
        <f>IF($AD721="","",VLOOKUP(AD721,Invoer!$F$15:$AU$1999,5,FALSE))</f>
        <v/>
      </c>
      <c r="AJ721" s="599" t="str">
        <f>IF($AD721="","",VLOOKUP(AD721,Invoer!$F$15:$AU$1999,6,FALSE))</f>
        <v/>
      </c>
      <c r="AK721" s="599" t="str">
        <f>IF($AD721="","",VLOOKUP(AD721,Invoer!$F$15:$AU$1999,9,FALSE))</f>
        <v/>
      </c>
      <c r="AL721" s="599" t="str">
        <f>IF($AD721="","",VLOOKUP(AD721,Invoer!$F$15:$AU$1999,10,FALSE))</f>
        <v/>
      </c>
      <c r="AM721" s="599" t="str">
        <f>IF($AD721="","",VLOOKUP(AD721,Invoer!$F$15:$BB$1999,14,FALSE))</f>
        <v/>
      </c>
      <c r="AN721" s="599" t="str">
        <f>IF($AD721="","",VLOOKUP(AD721,Invoer!$F$15:$AU$1999,11,FALSE))</f>
        <v/>
      </c>
      <c r="AO721" s="662" t="str">
        <f>IF($AD721="","",VLOOKUP(AD721,Invoer!$F$15:$AU$1999,15,FALSE))</f>
        <v/>
      </c>
      <c r="AP721" s="599" t="str">
        <f>IF($AD721="","",VLOOKUP(AD721,Invoer!$F$15:$AU$1999,19,FALSE))</f>
        <v/>
      </c>
      <c r="AQ721" s="662" t="str">
        <f>IF($AD721="","",VLOOKUP(AD721,Invoer!$F$15:$AU$1999,24,FALSE))</f>
        <v/>
      </c>
      <c r="AR721" s="662" t="str">
        <f>IF($AD721="","",VLOOKUP(AD721,Invoer!$F$15:$AU$1999,17,FALSE))</f>
        <v/>
      </c>
      <c r="AS721" s="678" t="str">
        <f t="shared" si="335"/>
        <v/>
      </c>
      <c r="AT721" s="676" t="str">
        <f t="shared" si="326"/>
        <v/>
      </c>
      <c r="AU721" s="77" t="e">
        <f t="shared" si="327"/>
        <v>#VALUE!</v>
      </c>
      <c r="AW721" s="57"/>
      <c r="AX721" s="57"/>
      <c r="BA721" s="83" t="e">
        <f ca="1">Invoer!DW726</f>
        <v>#N/A</v>
      </c>
      <c r="BB721" s="599" t="str">
        <f t="shared" ca="1" si="330"/>
        <v/>
      </c>
      <c r="BC721" s="673" t="str">
        <f ca="1">IF($BB721="","",VLOOKUP(BB721,Invoer!$F$15:$AU$1999,2,FALSE))</f>
        <v/>
      </c>
      <c r="BD721" s="599" t="str">
        <f t="shared" ca="1" si="331"/>
        <v/>
      </c>
      <c r="BE721" s="599" t="str">
        <f ca="1">IF($BB721="","",VLOOKUP(BB721,Invoer!$F$15:$AU$1999,5,FALSE))</f>
        <v/>
      </c>
      <c r="BF721" s="599" t="str">
        <f ca="1">IF($BB721="","",VLOOKUP(BB721,Invoer!$F$15:$AU$1999,6,FALSE))</f>
        <v/>
      </c>
      <c r="BG721" s="599" t="str">
        <f ca="1">IF($BB721="","",VLOOKUP(BB721,Invoer!$F$15:$AU$1999,9,FALSE))</f>
        <v/>
      </c>
      <c r="BH721" s="599" t="str">
        <f ca="1">IF($BB721="","",VLOOKUP(BB721,Invoer!$F$15:$AU$1999,10,FALSE))</f>
        <v/>
      </c>
      <c r="BI721" s="599" t="str">
        <f ca="1">IF($BB721="","",VLOOKUP(BB721,Invoer!$F$15:$BB$1999,14,FALSE))</f>
        <v/>
      </c>
      <c r="BJ721" s="599" t="str">
        <f ca="1">IF($BB721="","",VLOOKUP(BB721,Invoer!$F$15:$AU$1999,11,FALSE))</f>
        <v/>
      </c>
      <c r="BK721" s="662" t="str">
        <f t="shared" ca="1" si="332"/>
        <v/>
      </c>
      <c r="BL721" s="662" t="str">
        <f t="shared" ca="1" si="333"/>
        <v/>
      </c>
      <c r="BM721" s="679" t="str">
        <f t="shared" ca="1" si="334"/>
        <v/>
      </c>
      <c r="BN721" s="662" t="str">
        <f t="shared" ca="1" si="325"/>
        <v/>
      </c>
      <c r="BO721" s="662" t="str">
        <f ca="1">IF($BB721="","",VLOOKUP(BB721,Invoer!$F$15:$AU$1999,15,FALSE))</f>
        <v/>
      </c>
      <c r="BP721" s="662" t="str">
        <f ca="1">IF($BB721="","",VLOOKUP(BB721,Invoer!$F$15:$AU$1999,24,FALSE))</f>
        <v/>
      </c>
      <c r="BQ721" s="662" t="str">
        <f ca="1">IF($BB721="","",VLOOKUP(BB721,Invoer!$F$15:$AU$1999,17,FALSE))</f>
        <v/>
      </c>
      <c r="BS721" s="73" t="e">
        <f t="shared" ca="1" si="336"/>
        <v>#VALUE!</v>
      </c>
      <c r="BT721" s="57" t="str">
        <f t="shared" ca="1" si="337"/>
        <v/>
      </c>
      <c r="FE721"/>
      <c r="FI721"/>
      <c r="FJ721"/>
    </row>
    <row r="722" spans="29:166" ht="12" customHeight="1" x14ac:dyDescent="0.2">
      <c r="AC722" s="435" t="str">
        <f>IF($AC$7&lt;3,Invoer!DR727,IF($AC$7=3,Invoer!BT727,"x"))</f>
        <v>x</v>
      </c>
      <c r="AD722" s="599" t="str">
        <f t="shared" si="328"/>
        <v/>
      </c>
      <c r="AE722" s="673" t="str">
        <f>IF($AD722="","",VLOOKUP(AD722,Invoer!$F$15:$AU$1999,2,FALSE))</f>
        <v/>
      </c>
      <c r="AF722" s="599" t="str">
        <f t="shared" si="329"/>
        <v/>
      </c>
      <c r="AG722" s="599" t="str">
        <f>IF($AD722="","",VLOOKUP(AD722,Invoer!$F$15:$AU$1999,3,FALSE))</f>
        <v/>
      </c>
      <c r="AH722" s="599" t="str">
        <f>IF($AD722="","",IF(AG722&lt;&gt;"Liq","",VLOOKUP(AD722,Invoer!$F$15:$AU$1999,4,FALSE)))</f>
        <v/>
      </c>
      <c r="AI722" s="677" t="str">
        <f>IF($AD722="","",VLOOKUP(AD722,Invoer!$F$15:$AU$1999,5,FALSE))</f>
        <v/>
      </c>
      <c r="AJ722" s="599" t="str">
        <f>IF($AD722="","",VLOOKUP(AD722,Invoer!$F$15:$AU$1999,6,FALSE))</f>
        <v/>
      </c>
      <c r="AK722" s="599" t="str">
        <f>IF($AD722="","",VLOOKUP(AD722,Invoer!$F$15:$AU$1999,9,FALSE))</f>
        <v/>
      </c>
      <c r="AL722" s="599" t="str">
        <f>IF($AD722="","",VLOOKUP(AD722,Invoer!$F$15:$AU$1999,10,FALSE))</f>
        <v/>
      </c>
      <c r="AM722" s="599" t="str">
        <f>IF($AD722="","",VLOOKUP(AD722,Invoer!$F$15:$BB$1999,14,FALSE))</f>
        <v/>
      </c>
      <c r="AN722" s="599" t="str">
        <f>IF($AD722="","",VLOOKUP(AD722,Invoer!$F$15:$AU$1999,11,FALSE))</f>
        <v/>
      </c>
      <c r="AO722" s="662" t="str">
        <f>IF($AD722="","",VLOOKUP(AD722,Invoer!$F$15:$AU$1999,15,FALSE))</f>
        <v/>
      </c>
      <c r="AP722" s="599" t="str">
        <f>IF($AD722="","",VLOOKUP(AD722,Invoer!$F$15:$AU$1999,19,FALSE))</f>
        <v/>
      </c>
      <c r="AQ722" s="662" t="str">
        <f>IF($AD722="","",VLOOKUP(AD722,Invoer!$F$15:$AU$1999,24,FALSE))</f>
        <v/>
      </c>
      <c r="AR722" s="662" t="str">
        <f>IF($AD722="","",VLOOKUP(AD722,Invoer!$F$15:$AU$1999,17,FALSE))</f>
        <v/>
      </c>
      <c r="AS722" s="678" t="str">
        <f t="shared" si="335"/>
        <v/>
      </c>
      <c r="AT722" s="676" t="str">
        <f t="shared" si="326"/>
        <v/>
      </c>
      <c r="AU722" s="77" t="e">
        <f t="shared" si="327"/>
        <v>#VALUE!</v>
      </c>
      <c r="AW722" s="57"/>
      <c r="AX722" s="57"/>
      <c r="BA722" s="83" t="e">
        <f ca="1">Invoer!DW727</f>
        <v>#N/A</v>
      </c>
      <c r="BB722" s="599" t="str">
        <f t="shared" ca="1" si="330"/>
        <v/>
      </c>
      <c r="BC722" s="673" t="str">
        <f ca="1">IF($BB722="","",VLOOKUP(BB722,Invoer!$F$15:$AU$1999,2,FALSE))</f>
        <v/>
      </c>
      <c r="BD722" s="599" t="str">
        <f t="shared" ca="1" si="331"/>
        <v/>
      </c>
      <c r="BE722" s="599" t="str">
        <f ca="1">IF($BB722="","",VLOOKUP(BB722,Invoer!$F$15:$AU$1999,5,FALSE))</f>
        <v/>
      </c>
      <c r="BF722" s="599" t="str">
        <f ca="1">IF($BB722="","",VLOOKUP(BB722,Invoer!$F$15:$AU$1999,6,FALSE))</f>
        <v/>
      </c>
      <c r="BG722" s="599" t="str">
        <f ca="1">IF($BB722="","",VLOOKUP(BB722,Invoer!$F$15:$AU$1999,9,FALSE))</f>
        <v/>
      </c>
      <c r="BH722" s="599" t="str">
        <f ca="1">IF($BB722="","",VLOOKUP(BB722,Invoer!$F$15:$AU$1999,10,FALSE))</f>
        <v/>
      </c>
      <c r="BI722" s="599" t="str">
        <f ca="1">IF($BB722="","",VLOOKUP(BB722,Invoer!$F$15:$BB$1999,14,FALSE))</f>
        <v/>
      </c>
      <c r="BJ722" s="599" t="str">
        <f ca="1">IF($BB722="","",VLOOKUP(BB722,Invoer!$F$15:$AU$1999,11,FALSE))</f>
        <v/>
      </c>
      <c r="BK722" s="662" t="str">
        <f t="shared" ca="1" si="332"/>
        <v/>
      </c>
      <c r="BL722" s="662" t="str">
        <f t="shared" ca="1" si="333"/>
        <v/>
      </c>
      <c r="BM722" s="679" t="str">
        <f t="shared" ca="1" si="334"/>
        <v/>
      </c>
      <c r="BN722" s="662" t="str">
        <f t="shared" ca="1" si="325"/>
        <v/>
      </c>
      <c r="BO722" s="662" t="str">
        <f ca="1">IF($BB722="","",VLOOKUP(BB722,Invoer!$F$15:$AU$1999,15,FALSE))</f>
        <v/>
      </c>
      <c r="BP722" s="662" t="str">
        <f ca="1">IF($BB722="","",VLOOKUP(BB722,Invoer!$F$15:$AU$1999,24,FALSE))</f>
        <v/>
      </c>
      <c r="BQ722" s="662" t="str">
        <f ca="1">IF($BB722="","",VLOOKUP(BB722,Invoer!$F$15:$AU$1999,17,FALSE))</f>
        <v/>
      </c>
      <c r="BS722" s="73" t="e">
        <f t="shared" ca="1" si="336"/>
        <v>#VALUE!</v>
      </c>
      <c r="BT722" s="57" t="str">
        <f t="shared" ca="1" si="337"/>
        <v/>
      </c>
      <c r="FE722"/>
      <c r="FI722"/>
      <c r="FJ722"/>
    </row>
    <row r="723" spans="29:166" ht="12" customHeight="1" x14ac:dyDescent="0.2">
      <c r="AC723" s="435" t="str">
        <f>IF($AC$7&lt;3,Invoer!DR728,IF($AC$7=3,Invoer!BT728,"x"))</f>
        <v>x</v>
      </c>
      <c r="AD723" s="599" t="str">
        <f t="shared" si="328"/>
        <v/>
      </c>
      <c r="AE723" s="673" t="str">
        <f>IF($AD723="","",VLOOKUP(AD723,Invoer!$F$15:$AU$1999,2,FALSE))</f>
        <v/>
      </c>
      <c r="AF723" s="599" t="str">
        <f t="shared" si="329"/>
        <v/>
      </c>
      <c r="AG723" s="599" t="str">
        <f>IF($AD723="","",VLOOKUP(AD723,Invoer!$F$15:$AU$1999,3,FALSE))</f>
        <v/>
      </c>
      <c r="AH723" s="599" t="str">
        <f>IF($AD723="","",IF(AG723&lt;&gt;"Liq","",VLOOKUP(AD723,Invoer!$F$15:$AU$1999,4,FALSE)))</f>
        <v/>
      </c>
      <c r="AI723" s="677" t="str">
        <f>IF($AD723="","",VLOOKUP(AD723,Invoer!$F$15:$AU$1999,5,FALSE))</f>
        <v/>
      </c>
      <c r="AJ723" s="599" t="str">
        <f>IF($AD723="","",VLOOKUP(AD723,Invoer!$F$15:$AU$1999,6,FALSE))</f>
        <v/>
      </c>
      <c r="AK723" s="599" t="str">
        <f>IF($AD723="","",VLOOKUP(AD723,Invoer!$F$15:$AU$1999,9,FALSE))</f>
        <v/>
      </c>
      <c r="AL723" s="599" t="str">
        <f>IF($AD723="","",VLOOKUP(AD723,Invoer!$F$15:$AU$1999,10,FALSE))</f>
        <v/>
      </c>
      <c r="AM723" s="599" t="str">
        <f>IF($AD723="","",VLOOKUP(AD723,Invoer!$F$15:$BB$1999,14,FALSE))</f>
        <v/>
      </c>
      <c r="AN723" s="599" t="str">
        <f>IF($AD723="","",VLOOKUP(AD723,Invoer!$F$15:$AU$1999,11,FALSE))</f>
        <v/>
      </c>
      <c r="AO723" s="662" t="str">
        <f>IF($AD723="","",VLOOKUP(AD723,Invoer!$F$15:$AU$1999,15,FALSE))</f>
        <v/>
      </c>
      <c r="AP723" s="599" t="str">
        <f>IF($AD723="","",VLOOKUP(AD723,Invoer!$F$15:$AU$1999,19,FALSE))</f>
        <v/>
      </c>
      <c r="AQ723" s="662" t="str">
        <f>IF($AD723="","",VLOOKUP(AD723,Invoer!$F$15:$AU$1999,24,FALSE))</f>
        <v/>
      </c>
      <c r="AR723" s="662" t="str">
        <f>IF($AD723="","",VLOOKUP(AD723,Invoer!$F$15:$AU$1999,17,FALSE))</f>
        <v/>
      </c>
      <c r="AS723" s="678" t="str">
        <f t="shared" si="335"/>
        <v/>
      </c>
      <c r="AT723" s="676" t="str">
        <f t="shared" si="326"/>
        <v/>
      </c>
      <c r="AU723" s="77" t="e">
        <f t="shared" si="327"/>
        <v>#VALUE!</v>
      </c>
      <c r="AW723" s="57"/>
      <c r="AX723" s="57"/>
      <c r="BA723" s="83" t="e">
        <f ca="1">Invoer!DW728</f>
        <v>#N/A</v>
      </c>
      <c r="BB723" s="599" t="str">
        <f t="shared" ca="1" si="330"/>
        <v/>
      </c>
      <c r="BC723" s="673" t="str">
        <f ca="1">IF($BB723="","",VLOOKUP(BB723,Invoer!$F$15:$AU$1999,2,FALSE))</f>
        <v/>
      </c>
      <c r="BD723" s="599" t="str">
        <f t="shared" ca="1" si="331"/>
        <v/>
      </c>
      <c r="BE723" s="599" t="str">
        <f ca="1">IF($BB723="","",VLOOKUP(BB723,Invoer!$F$15:$AU$1999,5,FALSE))</f>
        <v/>
      </c>
      <c r="BF723" s="599" t="str">
        <f ca="1">IF($BB723="","",VLOOKUP(BB723,Invoer!$F$15:$AU$1999,6,FALSE))</f>
        <v/>
      </c>
      <c r="BG723" s="599" t="str">
        <f ca="1">IF($BB723="","",VLOOKUP(BB723,Invoer!$F$15:$AU$1999,9,FALSE))</f>
        <v/>
      </c>
      <c r="BH723" s="599" t="str">
        <f ca="1">IF($BB723="","",VLOOKUP(BB723,Invoer!$F$15:$AU$1999,10,FALSE))</f>
        <v/>
      </c>
      <c r="BI723" s="599" t="str">
        <f ca="1">IF($BB723="","",VLOOKUP(BB723,Invoer!$F$15:$BB$1999,14,FALSE))</f>
        <v/>
      </c>
      <c r="BJ723" s="599" t="str">
        <f ca="1">IF($BB723="","",VLOOKUP(BB723,Invoer!$F$15:$AU$1999,11,FALSE))</f>
        <v/>
      </c>
      <c r="BK723" s="662" t="str">
        <f t="shared" ca="1" si="332"/>
        <v/>
      </c>
      <c r="BL723" s="662" t="str">
        <f t="shared" ca="1" si="333"/>
        <v/>
      </c>
      <c r="BM723" s="679" t="str">
        <f t="shared" ca="1" si="334"/>
        <v/>
      </c>
      <c r="BN723" s="662" t="str">
        <f t="shared" ca="1" si="325"/>
        <v/>
      </c>
      <c r="BO723" s="662" t="str">
        <f ca="1">IF($BB723="","",VLOOKUP(BB723,Invoer!$F$15:$AU$1999,15,FALSE))</f>
        <v/>
      </c>
      <c r="BP723" s="662" t="str">
        <f ca="1">IF($BB723="","",VLOOKUP(BB723,Invoer!$F$15:$AU$1999,24,FALSE))</f>
        <v/>
      </c>
      <c r="BQ723" s="662" t="str">
        <f ca="1">IF($BB723="","",VLOOKUP(BB723,Invoer!$F$15:$AU$1999,17,FALSE))</f>
        <v/>
      </c>
      <c r="BS723" s="73" t="e">
        <f t="shared" ca="1" si="336"/>
        <v>#VALUE!</v>
      </c>
      <c r="BT723" s="57" t="str">
        <f t="shared" ca="1" si="337"/>
        <v/>
      </c>
      <c r="FE723"/>
      <c r="FI723"/>
      <c r="FJ723"/>
    </row>
    <row r="724" spans="29:166" ht="12" customHeight="1" x14ac:dyDescent="0.2">
      <c r="AC724" s="435" t="str">
        <f>IF($AC$7&lt;3,Invoer!DR729,IF($AC$7=3,Invoer!BT729,"x"))</f>
        <v>x</v>
      </c>
      <c r="AD724" s="599" t="str">
        <f t="shared" si="328"/>
        <v/>
      </c>
      <c r="AE724" s="673" t="str">
        <f>IF($AD724="","",VLOOKUP(AD724,Invoer!$F$15:$AU$1999,2,FALSE))</f>
        <v/>
      </c>
      <c r="AF724" s="599" t="str">
        <f t="shared" si="329"/>
        <v/>
      </c>
      <c r="AG724" s="599" t="str">
        <f>IF($AD724="","",VLOOKUP(AD724,Invoer!$F$15:$AU$1999,3,FALSE))</f>
        <v/>
      </c>
      <c r="AH724" s="599" t="str">
        <f>IF($AD724="","",IF(AG724&lt;&gt;"Liq","",VLOOKUP(AD724,Invoer!$F$15:$AU$1999,4,FALSE)))</f>
        <v/>
      </c>
      <c r="AI724" s="677" t="str">
        <f>IF($AD724="","",VLOOKUP(AD724,Invoer!$F$15:$AU$1999,5,FALSE))</f>
        <v/>
      </c>
      <c r="AJ724" s="599" t="str">
        <f>IF($AD724="","",VLOOKUP(AD724,Invoer!$F$15:$AU$1999,6,FALSE))</f>
        <v/>
      </c>
      <c r="AK724" s="599" t="str">
        <f>IF($AD724="","",VLOOKUP(AD724,Invoer!$F$15:$AU$1999,9,FALSE))</f>
        <v/>
      </c>
      <c r="AL724" s="599" t="str">
        <f>IF($AD724="","",VLOOKUP(AD724,Invoer!$F$15:$AU$1999,10,FALSE))</f>
        <v/>
      </c>
      <c r="AM724" s="599" t="str">
        <f>IF($AD724="","",VLOOKUP(AD724,Invoer!$F$15:$BB$1999,14,FALSE))</f>
        <v/>
      </c>
      <c r="AN724" s="599" t="str">
        <f>IF($AD724="","",VLOOKUP(AD724,Invoer!$F$15:$AU$1999,11,FALSE))</f>
        <v/>
      </c>
      <c r="AO724" s="662" t="str">
        <f>IF($AD724="","",VLOOKUP(AD724,Invoer!$F$15:$AU$1999,15,FALSE))</f>
        <v/>
      </c>
      <c r="AP724" s="599" t="str">
        <f>IF($AD724="","",VLOOKUP(AD724,Invoer!$F$15:$AU$1999,19,FALSE))</f>
        <v/>
      </c>
      <c r="AQ724" s="662" t="str">
        <f>IF($AD724="","",VLOOKUP(AD724,Invoer!$F$15:$AU$1999,24,FALSE))</f>
        <v/>
      </c>
      <c r="AR724" s="662" t="str">
        <f>IF($AD724="","",VLOOKUP(AD724,Invoer!$F$15:$AU$1999,17,FALSE))</f>
        <v/>
      </c>
      <c r="AS724" s="678" t="str">
        <f t="shared" si="335"/>
        <v/>
      </c>
      <c r="AT724" s="676" t="str">
        <f t="shared" si="326"/>
        <v/>
      </c>
      <c r="AU724" s="77" t="e">
        <f t="shared" si="327"/>
        <v>#VALUE!</v>
      </c>
      <c r="AW724" s="57"/>
      <c r="AX724" s="57"/>
      <c r="BA724" s="83" t="e">
        <f ca="1">Invoer!DW729</f>
        <v>#N/A</v>
      </c>
      <c r="BB724" s="599" t="str">
        <f t="shared" ca="1" si="330"/>
        <v/>
      </c>
      <c r="BC724" s="673" t="str">
        <f ca="1">IF($BB724="","",VLOOKUP(BB724,Invoer!$F$15:$AU$1999,2,FALSE))</f>
        <v/>
      </c>
      <c r="BD724" s="599" t="str">
        <f t="shared" ca="1" si="331"/>
        <v/>
      </c>
      <c r="BE724" s="599" t="str">
        <f ca="1">IF($BB724="","",VLOOKUP(BB724,Invoer!$F$15:$AU$1999,5,FALSE))</f>
        <v/>
      </c>
      <c r="BF724" s="599" t="str">
        <f ca="1">IF($BB724="","",VLOOKUP(BB724,Invoer!$F$15:$AU$1999,6,FALSE))</f>
        <v/>
      </c>
      <c r="BG724" s="599" t="str">
        <f ca="1">IF($BB724="","",VLOOKUP(BB724,Invoer!$F$15:$AU$1999,9,FALSE))</f>
        <v/>
      </c>
      <c r="BH724" s="599" t="str">
        <f ca="1">IF($BB724="","",VLOOKUP(BB724,Invoer!$F$15:$AU$1999,10,FALSE))</f>
        <v/>
      </c>
      <c r="BI724" s="599" t="str">
        <f ca="1">IF($BB724="","",VLOOKUP(BB724,Invoer!$F$15:$BB$1999,14,FALSE))</f>
        <v/>
      </c>
      <c r="BJ724" s="599" t="str">
        <f ca="1">IF($BB724="","",VLOOKUP(BB724,Invoer!$F$15:$AU$1999,11,FALSE))</f>
        <v/>
      </c>
      <c r="BK724" s="662" t="str">
        <f t="shared" ca="1" si="332"/>
        <v/>
      </c>
      <c r="BL724" s="662" t="str">
        <f t="shared" ca="1" si="333"/>
        <v/>
      </c>
      <c r="BM724" s="679" t="str">
        <f t="shared" ca="1" si="334"/>
        <v/>
      </c>
      <c r="BN724" s="662" t="str">
        <f t="shared" ca="1" si="325"/>
        <v/>
      </c>
      <c r="BO724" s="662" t="str">
        <f ca="1">IF($BB724="","",VLOOKUP(BB724,Invoer!$F$15:$AU$1999,15,FALSE))</f>
        <v/>
      </c>
      <c r="BP724" s="662" t="str">
        <f ca="1">IF($BB724="","",VLOOKUP(BB724,Invoer!$F$15:$AU$1999,24,FALSE))</f>
        <v/>
      </c>
      <c r="BQ724" s="662" t="str">
        <f ca="1">IF($BB724="","",VLOOKUP(BB724,Invoer!$F$15:$AU$1999,17,FALSE))</f>
        <v/>
      </c>
      <c r="BS724" s="73" t="e">
        <f t="shared" ca="1" si="336"/>
        <v>#VALUE!</v>
      </c>
      <c r="BT724" s="57" t="str">
        <f t="shared" ca="1" si="337"/>
        <v/>
      </c>
      <c r="FE724"/>
      <c r="FI724"/>
      <c r="FJ724"/>
    </row>
    <row r="725" spans="29:166" ht="12" customHeight="1" x14ac:dyDescent="0.2">
      <c r="AC725" s="435" t="str">
        <f>IF($AC$7&lt;3,Invoer!DR730,IF($AC$7=3,Invoer!BT730,"x"))</f>
        <v>x</v>
      </c>
      <c r="AD725" s="599" t="str">
        <f t="shared" si="328"/>
        <v/>
      </c>
      <c r="AE725" s="673" t="str">
        <f>IF($AD725="","",VLOOKUP(AD725,Invoer!$F$15:$AU$1999,2,FALSE))</f>
        <v/>
      </c>
      <c r="AF725" s="599" t="str">
        <f t="shared" si="329"/>
        <v/>
      </c>
      <c r="AG725" s="599" t="str">
        <f>IF($AD725="","",VLOOKUP(AD725,Invoer!$F$15:$AU$1999,3,FALSE))</f>
        <v/>
      </c>
      <c r="AH725" s="599" t="str">
        <f>IF($AD725="","",IF(AG725&lt;&gt;"Liq","",VLOOKUP(AD725,Invoer!$F$15:$AU$1999,4,FALSE)))</f>
        <v/>
      </c>
      <c r="AI725" s="677" t="str">
        <f>IF($AD725="","",VLOOKUP(AD725,Invoer!$F$15:$AU$1999,5,FALSE))</f>
        <v/>
      </c>
      <c r="AJ725" s="599" t="str">
        <f>IF($AD725="","",VLOOKUP(AD725,Invoer!$F$15:$AU$1999,6,FALSE))</f>
        <v/>
      </c>
      <c r="AK725" s="599" t="str">
        <f>IF($AD725="","",VLOOKUP(AD725,Invoer!$F$15:$AU$1999,9,FALSE))</f>
        <v/>
      </c>
      <c r="AL725" s="599" t="str">
        <f>IF($AD725="","",VLOOKUP(AD725,Invoer!$F$15:$AU$1999,10,FALSE))</f>
        <v/>
      </c>
      <c r="AM725" s="599" t="str">
        <f>IF($AD725="","",VLOOKUP(AD725,Invoer!$F$15:$BB$1999,14,FALSE))</f>
        <v/>
      </c>
      <c r="AN725" s="599" t="str">
        <f>IF($AD725="","",VLOOKUP(AD725,Invoer!$F$15:$AU$1999,11,FALSE))</f>
        <v/>
      </c>
      <c r="AO725" s="662" t="str">
        <f>IF($AD725="","",VLOOKUP(AD725,Invoer!$F$15:$AU$1999,15,FALSE))</f>
        <v/>
      </c>
      <c r="AP725" s="599" t="str">
        <f>IF($AD725="","",VLOOKUP(AD725,Invoer!$F$15:$AU$1999,19,FALSE))</f>
        <v/>
      </c>
      <c r="AQ725" s="662" t="str">
        <f>IF($AD725="","",VLOOKUP(AD725,Invoer!$F$15:$AU$1999,24,FALSE))</f>
        <v/>
      </c>
      <c r="AR725" s="662" t="str">
        <f>IF($AD725="","",VLOOKUP(AD725,Invoer!$F$15:$AU$1999,17,FALSE))</f>
        <v/>
      </c>
      <c r="AS725" s="678" t="str">
        <f t="shared" si="335"/>
        <v/>
      </c>
      <c r="AT725" s="676" t="str">
        <f t="shared" si="326"/>
        <v/>
      </c>
      <c r="AU725" s="77" t="e">
        <f t="shared" si="327"/>
        <v>#VALUE!</v>
      </c>
      <c r="AW725" s="57"/>
      <c r="AX725" s="57"/>
      <c r="BA725" s="83" t="e">
        <f ca="1">Invoer!DW730</f>
        <v>#N/A</v>
      </c>
      <c r="BB725" s="599" t="str">
        <f t="shared" ca="1" si="330"/>
        <v/>
      </c>
      <c r="BC725" s="673" t="str">
        <f ca="1">IF($BB725="","",VLOOKUP(BB725,Invoer!$F$15:$AU$1999,2,FALSE))</f>
        <v/>
      </c>
      <c r="BD725" s="599" t="str">
        <f t="shared" ca="1" si="331"/>
        <v/>
      </c>
      <c r="BE725" s="599" t="str">
        <f ca="1">IF($BB725="","",VLOOKUP(BB725,Invoer!$F$15:$AU$1999,5,FALSE))</f>
        <v/>
      </c>
      <c r="BF725" s="599" t="str">
        <f ca="1">IF($BB725="","",VLOOKUP(BB725,Invoer!$F$15:$AU$1999,6,FALSE))</f>
        <v/>
      </c>
      <c r="BG725" s="599" t="str">
        <f ca="1">IF($BB725="","",VLOOKUP(BB725,Invoer!$F$15:$AU$1999,9,FALSE))</f>
        <v/>
      </c>
      <c r="BH725" s="599" t="str">
        <f ca="1">IF($BB725="","",VLOOKUP(BB725,Invoer!$F$15:$AU$1999,10,FALSE))</f>
        <v/>
      </c>
      <c r="BI725" s="599" t="str">
        <f ca="1">IF($BB725="","",VLOOKUP(BB725,Invoer!$F$15:$BB$1999,14,FALSE))</f>
        <v/>
      </c>
      <c r="BJ725" s="599" t="str">
        <f ca="1">IF($BB725="","",VLOOKUP(BB725,Invoer!$F$15:$AU$1999,11,FALSE))</f>
        <v/>
      </c>
      <c r="BK725" s="662" t="str">
        <f t="shared" ca="1" si="332"/>
        <v/>
      </c>
      <c r="BL725" s="662" t="str">
        <f t="shared" ca="1" si="333"/>
        <v/>
      </c>
      <c r="BM725" s="679" t="str">
        <f t="shared" ca="1" si="334"/>
        <v/>
      </c>
      <c r="BN725" s="662" t="str">
        <f t="shared" ca="1" si="325"/>
        <v/>
      </c>
      <c r="BO725" s="662" t="str">
        <f ca="1">IF($BB725="","",VLOOKUP(BB725,Invoer!$F$15:$AU$1999,15,FALSE))</f>
        <v/>
      </c>
      <c r="BP725" s="662" t="str">
        <f ca="1">IF($BB725="","",VLOOKUP(BB725,Invoer!$F$15:$AU$1999,24,FALSE))</f>
        <v/>
      </c>
      <c r="BQ725" s="662" t="str">
        <f ca="1">IF($BB725="","",VLOOKUP(BB725,Invoer!$F$15:$AU$1999,17,FALSE))</f>
        <v/>
      </c>
      <c r="BS725" s="73" t="e">
        <f t="shared" ca="1" si="336"/>
        <v>#VALUE!</v>
      </c>
      <c r="BT725" s="57" t="str">
        <f t="shared" ca="1" si="337"/>
        <v/>
      </c>
      <c r="FE725"/>
      <c r="FI725"/>
      <c r="FJ725"/>
    </row>
    <row r="726" spans="29:166" ht="12" customHeight="1" x14ac:dyDescent="0.2">
      <c r="AC726" s="435" t="str">
        <f>IF($AC$7&lt;3,Invoer!DR731,IF($AC$7=3,Invoer!BT731,"x"))</f>
        <v>x</v>
      </c>
      <c r="AD726" s="599" t="str">
        <f t="shared" si="328"/>
        <v/>
      </c>
      <c r="AE726" s="673" t="str">
        <f>IF($AD726="","",VLOOKUP(AD726,Invoer!$F$15:$AU$1999,2,FALSE))</f>
        <v/>
      </c>
      <c r="AF726" s="599" t="str">
        <f t="shared" si="329"/>
        <v/>
      </c>
      <c r="AG726" s="599" t="str">
        <f>IF($AD726="","",VLOOKUP(AD726,Invoer!$F$15:$AU$1999,3,FALSE))</f>
        <v/>
      </c>
      <c r="AH726" s="599" t="str">
        <f>IF($AD726="","",IF(AG726&lt;&gt;"Liq","",VLOOKUP(AD726,Invoer!$F$15:$AU$1999,4,FALSE)))</f>
        <v/>
      </c>
      <c r="AI726" s="677" t="str">
        <f>IF($AD726="","",VLOOKUP(AD726,Invoer!$F$15:$AU$1999,5,FALSE))</f>
        <v/>
      </c>
      <c r="AJ726" s="599" t="str">
        <f>IF($AD726="","",VLOOKUP(AD726,Invoer!$F$15:$AU$1999,6,FALSE))</f>
        <v/>
      </c>
      <c r="AK726" s="599" t="str">
        <f>IF($AD726="","",VLOOKUP(AD726,Invoer!$F$15:$AU$1999,9,FALSE))</f>
        <v/>
      </c>
      <c r="AL726" s="599" t="str">
        <f>IF($AD726="","",VLOOKUP(AD726,Invoer!$F$15:$AU$1999,10,FALSE))</f>
        <v/>
      </c>
      <c r="AM726" s="599" t="str">
        <f>IF($AD726="","",VLOOKUP(AD726,Invoer!$F$15:$BB$1999,14,FALSE))</f>
        <v/>
      </c>
      <c r="AN726" s="599" t="str">
        <f>IF($AD726="","",VLOOKUP(AD726,Invoer!$F$15:$AU$1999,11,FALSE))</f>
        <v/>
      </c>
      <c r="AO726" s="662" t="str">
        <f>IF($AD726="","",VLOOKUP(AD726,Invoer!$F$15:$AU$1999,15,FALSE))</f>
        <v/>
      </c>
      <c r="AP726" s="599" t="str">
        <f>IF($AD726="","",VLOOKUP(AD726,Invoer!$F$15:$AU$1999,19,FALSE))</f>
        <v/>
      </c>
      <c r="AQ726" s="662" t="str">
        <f>IF($AD726="","",VLOOKUP(AD726,Invoer!$F$15:$AU$1999,24,FALSE))</f>
        <v/>
      </c>
      <c r="AR726" s="662" t="str">
        <f>IF($AD726="","",VLOOKUP(AD726,Invoer!$F$15:$AU$1999,17,FALSE))</f>
        <v/>
      </c>
      <c r="AS726" s="678" t="str">
        <f t="shared" si="335"/>
        <v/>
      </c>
      <c r="AT726" s="676" t="str">
        <f t="shared" si="326"/>
        <v/>
      </c>
      <c r="AU726" s="77" t="e">
        <f t="shared" si="327"/>
        <v>#VALUE!</v>
      </c>
      <c r="AW726" s="57"/>
      <c r="AX726" s="57"/>
      <c r="BA726" s="83" t="e">
        <f ca="1">Invoer!DW731</f>
        <v>#N/A</v>
      </c>
      <c r="BB726" s="599" t="str">
        <f t="shared" ca="1" si="330"/>
        <v/>
      </c>
      <c r="BC726" s="673" t="str">
        <f ca="1">IF($BB726="","",VLOOKUP(BB726,Invoer!$F$15:$AU$1999,2,FALSE))</f>
        <v/>
      </c>
      <c r="BD726" s="599" t="str">
        <f t="shared" ca="1" si="331"/>
        <v/>
      </c>
      <c r="BE726" s="599" t="str">
        <f ca="1">IF($BB726="","",VLOOKUP(BB726,Invoer!$F$15:$AU$1999,5,FALSE))</f>
        <v/>
      </c>
      <c r="BF726" s="599" t="str">
        <f ca="1">IF($BB726="","",VLOOKUP(BB726,Invoer!$F$15:$AU$1999,6,FALSE))</f>
        <v/>
      </c>
      <c r="BG726" s="599" t="str">
        <f ca="1">IF($BB726="","",VLOOKUP(BB726,Invoer!$F$15:$AU$1999,9,FALSE))</f>
        <v/>
      </c>
      <c r="BH726" s="599" t="str">
        <f ca="1">IF($BB726="","",VLOOKUP(BB726,Invoer!$F$15:$AU$1999,10,FALSE))</f>
        <v/>
      </c>
      <c r="BI726" s="599" t="str">
        <f ca="1">IF($BB726="","",VLOOKUP(BB726,Invoer!$F$15:$BB$1999,14,FALSE))</f>
        <v/>
      </c>
      <c r="BJ726" s="599" t="str">
        <f ca="1">IF($BB726="","",VLOOKUP(BB726,Invoer!$F$15:$AU$1999,11,FALSE))</f>
        <v/>
      </c>
      <c r="BK726" s="662" t="str">
        <f t="shared" ca="1" si="332"/>
        <v/>
      </c>
      <c r="BL726" s="662" t="str">
        <f t="shared" ca="1" si="333"/>
        <v/>
      </c>
      <c r="BM726" s="679" t="str">
        <f t="shared" ca="1" si="334"/>
        <v/>
      </c>
      <c r="BN726" s="662" t="str">
        <f t="shared" ref="BN726:BN789" ca="1" si="338">IF(BE727=BE726,"",BT726)</f>
        <v/>
      </c>
      <c r="BO726" s="662" t="str">
        <f ca="1">IF($BB726="","",VLOOKUP(BB726,Invoer!$F$15:$AU$1999,15,FALSE))</f>
        <v/>
      </c>
      <c r="BP726" s="662" t="str">
        <f ca="1">IF($BB726="","",VLOOKUP(BB726,Invoer!$F$15:$AU$1999,24,FALSE))</f>
        <v/>
      </c>
      <c r="BQ726" s="662" t="str">
        <f ca="1">IF($BB726="","",VLOOKUP(BB726,Invoer!$F$15:$AU$1999,17,FALSE))</f>
        <v/>
      </c>
      <c r="BS726" s="73" t="e">
        <f t="shared" ca="1" si="336"/>
        <v>#VALUE!</v>
      </c>
      <c r="BT726" s="57" t="str">
        <f t="shared" ca="1" si="337"/>
        <v/>
      </c>
      <c r="FE726"/>
      <c r="FI726"/>
      <c r="FJ726"/>
    </row>
    <row r="727" spans="29:166" ht="12" customHeight="1" x14ac:dyDescent="0.2">
      <c r="AC727" s="435" t="str">
        <f>IF($AC$7&lt;3,Invoer!DR732,IF($AC$7=3,Invoer!BT732,"x"))</f>
        <v>x</v>
      </c>
      <c r="AD727" s="599" t="str">
        <f t="shared" si="328"/>
        <v/>
      </c>
      <c r="AE727" s="673" t="str">
        <f>IF($AD727="","",VLOOKUP(AD727,Invoer!$F$15:$AU$1999,2,FALSE))</f>
        <v/>
      </c>
      <c r="AF727" s="599" t="str">
        <f t="shared" si="329"/>
        <v/>
      </c>
      <c r="AG727" s="599" t="str">
        <f>IF($AD727="","",VLOOKUP(AD727,Invoer!$F$15:$AU$1999,3,FALSE))</f>
        <v/>
      </c>
      <c r="AH727" s="599" t="str">
        <f>IF($AD727="","",IF(AG727&lt;&gt;"Liq","",VLOOKUP(AD727,Invoer!$F$15:$AU$1999,4,FALSE)))</f>
        <v/>
      </c>
      <c r="AI727" s="677" t="str">
        <f>IF($AD727="","",VLOOKUP(AD727,Invoer!$F$15:$AU$1999,5,FALSE))</f>
        <v/>
      </c>
      <c r="AJ727" s="599" t="str">
        <f>IF($AD727="","",VLOOKUP(AD727,Invoer!$F$15:$AU$1999,6,FALSE))</f>
        <v/>
      </c>
      <c r="AK727" s="599" t="str">
        <f>IF($AD727="","",VLOOKUP(AD727,Invoer!$F$15:$AU$1999,9,FALSE))</f>
        <v/>
      </c>
      <c r="AL727" s="599" t="str">
        <f>IF($AD727="","",VLOOKUP(AD727,Invoer!$F$15:$AU$1999,10,FALSE))</f>
        <v/>
      </c>
      <c r="AM727" s="599" t="str">
        <f>IF($AD727="","",VLOOKUP(AD727,Invoer!$F$15:$BB$1999,14,FALSE))</f>
        <v/>
      </c>
      <c r="AN727" s="599" t="str">
        <f>IF($AD727="","",VLOOKUP(AD727,Invoer!$F$15:$AU$1999,11,FALSE))</f>
        <v/>
      </c>
      <c r="AO727" s="662" t="str">
        <f>IF($AD727="","",VLOOKUP(AD727,Invoer!$F$15:$AU$1999,15,FALSE))</f>
        <v/>
      </c>
      <c r="AP727" s="599" t="str">
        <f>IF($AD727="","",VLOOKUP(AD727,Invoer!$F$15:$AU$1999,19,FALSE))</f>
        <v/>
      </c>
      <c r="AQ727" s="662" t="str">
        <f>IF($AD727="","",VLOOKUP(AD727,Invoer!$F$15:$AU$1999,24,FALSE))</f>
        <v/>
      </c>
      <c r="AR727" s="662" t="str">
        <f>IF($AD727="","",VLOOKUP(AD727,Invoer!$F$15:$AU$1999,17,FALSE))</f>
        <v/>
      </c>
      <c r="AS727" s="678" t="str">
        <f t="shared" si="335"/>
        <v/>
      </c>
      <c r="AT727" s="676" t="str">
        <f t="shared" si="326"/>
        <v/>
      </c>
      <c r="AU727" s="77" t="e">
        <f t="shared" si="327"/>
        <v>#VALUE!</v>
      </c>
      <c r="AW727" s="57"/>
      <c r="AX727" s="57"/>
      <c r="BA727" s="83" t="e">
        <f ca="1">Invoer!DW732</f>
        <v>#N/A</v>
      </c>
      <c r="BB727" s="599" t="str">
        <f t="shared" ca="1" si="330"/>
        <v/>
      </c>
      <c r="BC727" s="673" t="str">
        <f ca="1">IF($BB727="","",VLOOKUP(BB727,Invoer!$F$15:$AU$1999,2,FALSE))</f>
        <v/>
      </c>
      <c r="BD727" s="599" t="str">
        <f t="shared" ca="1" si="331"/>
        <v/>
      </c>
      <c r="BE727" s="599" t="str">
        <f ca="1">IF($BB727="","",VLOOKUP(BB727,Invoer!$F$15:$AU$1999,5,FALSE))</f>
        <v/>
      </c>
      <c r="BF727" s="599" t="str">
        <f ca="1">IF($BB727="","",VLOOKUP(BB727,Invoer!$F$15:$AU$1999,6,FALSE))</f>
        <v/>
      </c>
      <c r="BG727" s="599" t="str">
        <f ca="1">IF($BB727="","",VLOOKUP(BB727,Invoer!$F$15:$AU$1999,9,FALSE))</f>
        <v/>
      </c>
      <c r="BH727" s="599" t="str">
        <f ca="1">IF($BB727="","",VLOOKUP(BB727,Invoer!$F$15:$AU$1999,10,FALSE))</f>
        <v/>
      </c>
      <c r="BI727" s="599" t="str">
        <f ca="1">IF($BB727="","",VLOOKUP(BB727,Invoer!$F$15:$BB$1999,14,FALSE))</f>
        <v/>
      </c>
      <c r="BJ727" s="599" t="str">
        <f ca="1">IF($BB727="","",VLOOKUP(BB727,Invoer!$F$15:$AU$1999,11,FALSE))</f>
        <v/>
      </c>
      <c r="BK727" s="662" t="str">
        <f t="shared" ca="1" si="332"/>
        <v/>
      </c>
      <c r="BL727" s="662" t="str">
        <f t="shared" ca="1" si="333"/>
        <v/>
      </c>
      <c r="BM727" s="679" t="str">
        <f t="shared" ca="1" si="334"/>
        <v/>
      </c>
      <c r="BN727" s="662" t="str">
        <f t="shared" ca="1" si="338"/>
        <v/>
      </c>
      <c r="BO727" s="662" t="str">
        <f ca="1">IF($BB727="","",VLOOKUP(BB727,Invoer!$F$15:$AU$1999,15,FALSE))</f>
        <v/>
      </c>
      <c r="BP727" s="662" t="str">
        <f ca="1">IF($BB727="","",VLOOKUP(BB727,Invoer!$F$15:$AU$1999,24,FALSE))</f>
        <v/>
      </c>
      <c r="BQ727" s="662" t="str">
        <f ca="1">IF($BB727="","",VLOOKUP(BB727,Invoer!$F$15:$AU$1999,17,FALSE))</f>
        <v/>
      </c>
      <c r="BS727" s="73" t="e">
        <f t="shared" ca="1" si="336"/>
        <v>#VALUE!</v>
      </c>
      <c r="BT727" s="57" t="str">
        <f t="shared" ca="1" si="337"/>
        <v/>
      </c>
      <c r="FE727"/>
      <c r="FI727"/>
      <c r="FJ727"/>
    </row>
    <row r="728" spans="29:166" ht="12" customHeight="1" x14ac:dyDescent="0.2">
      <c r="AC728" s="435" t="str">
        <f>IF($AC$7&lt;3,Invoer!DR733,IF($AC$7=3,Invoer!BT733,"x"))</f>
        <v>x</v>
      </c>
      <c r="AD728" s="599" t="str">
        <f t="shared" si="328"/>
        <v/>
      </c>
      <c r="AE728" s="673" t="str">
        <f>IF($AD728="","",VLOOKUP(AD728,Invoer!$F$15:$AU$1999,2,FALSE))</f>
        <v/>
      </c>
      <c r="AF728" s="599" t="str">
        <f t="shared" si="329"/>
        <v/>
      </c>
      <c r="AG728" s="599" t="str">
        <f>IF($AD728="","",VLOOKUP(AD728,Invoer!$F$15:$AU$1999,3,FALSE))</f>
        <v/>
      </c>
      <c r="AH728" s="599" t="str">
        <f>IF($AD728="","",IF(AG728&lt;&gt;"Liq","",VLOOKUP(AD728,Invoer!$F$15:$AU$1999,4,FALSE)))</f>
        <v/>
      </c>
      <c r="AI728" s="677" t="str">
        <f>IF($AD728="","",VLOOKUP(AD728,Invoer!$F$15:$AU$1999,5,FALSE))</f>
        <v/>
      </c>
      <c r="AJ728" s="599" t="str">
        <f>IF($AD728="","",VLOOKUP(AD728,Invoer!$F$15:$AU$1999,6,FALSE))</f>
        <v/>
      </c>
      <c r="AK728" s="599" t="str">
        <f>IF($AD728="","",VLOOKUP(AD728,Invoer!$F$15:$AU$1999,9,FALSE))</f>
        <v/>
      </c>
      <c r="AL728" s="599" t="str">
        <f>IF($AD728="","",VLOOKUP(AD728,Invoer!$F$15:$AU$1999,10,FALSE))</f>
        <v/>
      </c>
      <c r="AM728" s="599" t="str">
        <f>IF($AD728="","",VLOOKUP(AD728,Invoer!$F$15:$BB$1999,14,FALSE))</f>
        <v/>
      </c>
      <c r="AN728" s="599" t="str">
        <f>IF($AD728="","",VLOOKUP(AD728,Invoer!$F$15:$AU$1999,11,FALSE))</f>
        <v/>
      </c>
      <c r="AO728" s="662" t="str">
        <f>IF($AD728="","",VLOOKUP(AD728,Invoer!$F$15:$AU$1999,15,FALSE))</f>
        <v/>
      </c>
      <c r="AP728" s="599" t="str">
        <f>IF($AD728="","",VLOOKUP(AD728,Invoer!$F$15:$AU$1999,19,FALSE))</f>
        <v/>
      </c>
      <c r="AQ728" s="662" t="str">
        <f>IF($AD728="","",VLOOKUP(AD728,Invoer!$F$15:$AU$1999,24,FALSE))</f>
        <v/>
      </c>
      <c r="AR728" s="662" t="str">
        <f>IF($AD728="","",VLOOKUP(AD728,Invoer!$F$15:$AU$1999,17,FALSE))</f>
        <v/>
      </c>
      <c r="AS728" s="678" t="str">
        <f t="shared" si="335"/>
        <v/>
      </c>
      <c r="AT728" s="676" t="str">
        <f t="shared" si="326"/>
        <v/>
      </c>
      <c r="AU728" s="77" t="e">
        <f t="shared" si="327"/>
        <v>#VALUE!</v>
      </c>
      <c r="AW728" s="57"/>
      <c r="AX728" s="57"/>
      <c r="BA728" s="83" t="e">
        <f ca="1">Invoer!DW733</f>
        <v>#N/A</v>
      </c>
      <c r="BB728" s="599" t="str">
        <f t="shared" ca="1" si="330"/>
        <v/>
      </c>
      <c r="BC728" s="673" t="str">
        <f ca="1">IF($BB728="","",VLOOKUP(BB728,Invoer!$F$15:$AU$1999,2,FALSE))</f>
        <v/>
      </c>
      <c r="BD728" s="599" t="str">
        <f t="shared" ca="1" si="331"/>
        <v/>
      </c>
      <c r="BE728" s="599" t="str">
        <f ca="1">IF($BB728="","",VLOOKUP(BB728,Invoer!$F$15:$AU$1999,5,FALSE))</f>
        <v/>
      </c>
      <c r="BF728" s="599" t="str">
        <f ca="1">IF($BB728="","",VLOOKUP(BB728,Invoer!$F$15:$AU$1999,6,FALSE))</f>
        <v/>
      </c>
      <c r="BG728" s="599" t="str">
        <f ca="1">IF($BB728="","",VLOOKUP(BB728,Invoer!$F$15:$AU$1999,9,FALSE))</f>
        <v/>
      </c>
      <c r="BH728" s="599" t="str">
        <f ca="1">IF($BB728="","",VLOOKUP(BB728,Invoer!$F$15:$AU$1999,10,FALSE))</f>
        <v/>
      </c>
      <c r="BI728" s="599" t="str">
        <f ca="1">IF($BB728="","",VLOOKUP(BB728,Invoer!$F$15:$BB$1999,14,FALSE))</f>
        <v/>
      </c>
      <c r="BJ728" s="599" t="str">
        <f ca="1">IF($BB728="","",VLOOKUP(BB728,Invoer!$F$15:$AU$1999,11,FALSE))</f>
        <v/>
      </c>
      <c r="BK728" s="662" t="str">
        <f t="shared" ca="1" si="332"/>
        <v/>
      </c>
      <c r="BL728" s="662" t="str">
        <f t="shared" ca="1" si="333"/>
        <v/>
      </c>
      <c r="BM728" s="679" t="str">
        <f t="shared" ca="1" si="334"/>
        <v/>
      </c>
      <c r="BN728" s="662" t="str">
        <f t="shared" ca="1" si="338"/>
        <v/>
      </c>
      <c r="BO728" s="662" t="str">
        <f ca="1">IF($BB728="","",VLOOKUP(BB728,Invoer!$F$15:$AU$1999,15,FALSE))</f>
        <v/>
      </c>
      <c r="BP728" s="662" t="str">
        <f ca="1">IF($BB728="","",VLOOKUP(BB728,Invoer!$F$15:$AU$1999,24,FALSE))</f>
        <v/>
      </c>
      <c r="BQ728" s="662" t="str">
        <f ca="1">IF($BB728="","",VLOOKUP(BB728,Invoer!$F$15:$AU$1999,17,FALSE))</f>
        <v/>
      </c>
      <c r="BS728" s="73" t="e">
        <f t="shared" ca="1" si="336"/>
        <v>#VALUE!</v>
      </c>
      <c r="BT728" s="57" t="str">
        <f t="shared" ca="1" si="337"/>
        <v/>
      </c>
      <c r="FE728"/>
      <c r="FI728"/>
      <c r="FJ728"/>
    </row>
    <row r="729" spans="29:166" ht="12" customHeight="1" x14ac:dyDescent="0.2">
      <c r="AC729" s="435" t="str">
        <f>IF($AC$7&lt;3,Invoer!DR734,IF($AC$7=3,Invoer!BT734,"x"))</f>
        <v>x</v>
      </c>
      <c r="AD729" s="599" t="str">
        <f t="shared" si="328"/>
        <v/>
      </c>
      <c r="AE729" s="673" t="str">
        <f>IF($AD729="","",VLOOKUP(AD729,Invoer!$F$15:$AU$1999,2,FALSE))</f>
        <v/>
      </c>
      <c r="AF729" s="599" t="str">
        <f t="shared" si="329"/>
        <v/>
      </c>
      <c r="AG729" s="599" t="str">
        <f>IF($AD729="","",VLOOKUP(AD729,Invoer!$F$15:$AU$1999,3,FALSE))</f>
        <v/>
      </c>
      <c r="AH729" s="599" t="str">
        <f>IF($AD729="","",IF(AG729&lt;&gt;"Liq","",VLOOKUP(AD729,Invoer!$F$15:$AU$1999,4,FALSE)))</f>
        <v/>
      </c>
      <c r="AI729" s="677" t="str">
        <f>IF($AD729="","",VLOOKUP(AD729,Invoer!$F$15:$AU$1999,5,FALSE))</f>
        <v/>
      </c>
      <c r="AJ729" s="599" t="str">
        <f>IF($AD729="","",VLOOKUP(AD729,Invoer!$F$15:$AU$1999,6,FALSE))</f>
        <v/>
      </c>
      <c r="AK729" s="599" t="str">
        <f>IF($AD729="","",VLOOKUP(AD729,Invoer!$F$15:$AU$1999,9,FALSE))</f>
        <v/>
      </c>
      <c r="AL729" s="599" t="str">
        <f>IF($AD729="","",VLOOKUP(AD729,Invoer!$F$15:$AU$1999,10,FALSE))</f>
        <v/>
      </c>
      <c r="AM729" s="599" t="str">
        <f>IF($AD729="","",VLOOKUP(AD729,Invoer!$F$15:$BB$1999,14,FALSE))</f>
        <v/>
      </c>
      <c r="AN729" s="599" t="str">
        <f>IF($AD729="","",VLOOKUP(AD729,Invoer!$F$15:$AU$1999,11,FALSE))</f>
        <v/>
      </c>
      <c r="AO729" s="662" t="str">
        <f>IF($AD729="","",VLOOKUP(AD729,Invoer!$F$15:$AU$1999,15,FALSE))</f>
        <v/>
      </c>
      <c r="AP729" s="599" t="str">
        <f>IF($AD729="","",VLOOKUP(AD729,Invoer!$F$15:$AU$1999,19,FALSE))</f>
        <v/>
      </c>
      <c r="AQ729" s="662" t="str">
        <f>IF($AD729="","",VLOOKUP(AD729,Invoer!$F$15:$AU$1999,24,FALSE))</f>
        <v/>
      </c>
      <c r="AR729" s="662" t="str">
        <f>IF($AD729="","",VLOOKUP(AD729,Invoer!$F$15:$AU$1999,17,FALSE))</f>
        <v/>
      </c>
      <c r="AS729" s="678" t="str">
        <f t="shared" si="335"/>
        <v/>
      </c>
      <c r="AT729" s="676" t="str">
        <f t="shared" si="326"/>
        <v/>
      </c>
      <c r="AU729" s="77" t="e">
        <f t="shared" si="327"/>
        <v>#VALUE!</v>
      </c>
      <c r="AW729" s="57"/>
      <c r="AX729" s="57"/>
      <c r="BA729" s="83" t="e">
        <f ca="1">Invoer!DW734</f>
        <v>#N/A</v>
      </c>
      <c r="BB729" s="599" t="str">
        <f t="shared" ca="1" si="330"/>
        <v/>
      </c>
      <c r="BC729" s="673" t="str">
        <f ca="1">IF($BB729="","",VLOOKUP(BB729,Invoer!$F$15:$AU$1999,2,FALSE))</f>
        <v/>
      </c>
      <c r="BD729" s="599" t="str">
        <f t="shared" ca="1" si="331"/>
        <v/>
      </c>
      <c r="BE729" s="599" t="str">
        <f ca="1">IF($BB729="","",VLOOKUP(BB729,Invoer!$F$15:$AU$1999,5,FALSE))</f>
        <v/>
      </c>
      <c r="BF729" s="599" t="str">
        <f ca="1">IF($BB729="","",VLOOKUP(BB729,Invoer!$F$15:$AU$1999,6,FALSE))</f>
        <v/>
      </c>
      <c r="BG729" s="599" t="str">
        <f ca="1">IF($BB729="","",VLOOKUP(BB729,Invoer!$F$15:$AU$1999,9,FALSE))</f>
        <v/>
      </c>
      <c r="BH729" s="599" t="str">
        <f ca="1">IF($BB729="","",VLOOKUP(BB729,Invoer!$F$15:$AU$1999,10,FALSE))</f>
        <v/>
      </c>
      <c r="BI729" s="599" t="str">
        <f ca="1">IF($BB729="","",VLOOKUP(BB729,Invoer!$F$15:$BB$1999,14,FALSE))</f>
        <v/>
      </c>
      <c r="BJ729" s="599" t="str">
        <f ca="1">IF($BB729="","",VLOOKUP(BB729,Invoer!$F$15:$AU$1999,11,FALSE))</f>
        <v/>
      </c>
      <c r="BK729" s="662" t="str">
        <f t="shared" ca="1" si="332"/>
        <v/>
      </c>
      <c r="BL729" s="662" t="str">
        <f t="shared" ca="1" si="333"/>
        <v/>
      </c>
      <c r="BM729" s="679" t="str">
        <f t="shared" ca="1" si="334"/>
        <v/>
      </c>
      <c r="BN729" s="662" t="str">
        <f t="shared" ca="1" si="338"/>
        <v/>
      </c>
      <c r="BO729" s="662" t="str">
        <f ca="1">IF($BB729="","",VLOOKUP(BB729,Invoer!$F$15:$AU$1999,15,FALSE))</f>
        <v/>
      </c>
      <c r="BP729" s="662" t="str">
        <f ca="1">IF($BB729="","",VLOOKUP(BB729,Invoer!$F$15:$AU$1999,24,FALSE))</f>
        <v/>
      </c>
      <c r="BQ729" s="662" t="str">
        <f ca="1">IF($BB729="","",VLOOKUP(BB729,Invoer!$F$15:$AU$1999,17,FALSE))</f>
        <v/>
      </c>
      <c r="BS729" s="73" t="e">
        <f t="shared" ca="1" si="336"/>
        <v>#VALUE!</v>
      </c>
      <c r="BT729" s="57" t="str">
        <f t="shared" ca="1" si="337"/>
        <v/>
      </c>
      <c r="FE729"/>
      <c r="FI729"/>
      <c r="FJ729"/>
    </row>
    <row r="730" spans="29:166" ht="12" customHeight="1" x14ac:dyDescent="0.2">
      <c r="AC730" s="435" t="str">
        <f>IF($AC$7&lt;3,Invoer!DR735,IF($AC$7=3,Invoer!BT735,"x"))</f>
        <v>x</v>
      </c>
      <c r="AD730" s="599" t="str">
        <f t="shared" si="328"/>
        <v/>
      </c>
      <c r="AE730" s="673" t="str">
        <f>IF($AD730="","",VLOOKUP(AD730,Invoer!$F$15:$AU$1999,2,FALSE))</f>
        <v/>
      </c>
      <c r="AF730" s="599" t="str">
        <f t="shared" si="329"/>
        <v/>
      </c>
      <c r="AG730" s="599" t="str">
        <f>IF($AD730="","",VLOOKUP(AD730,Invoer!$F$15:$AU$1999,3,FALSE))</f>
        <v/>
      </c>
      <c r="AH730" s="599" t="str">
        <f>IF($AD730="","",IF(AG730&lt;&gt;"Liq","",VLOOKUP(AD730,Invoer!$F$15:$AU$1999,4,FALSE)))</f>
        <v/>
      </c>
      <c r="AI730" s="677" t="str">
        <f>IF($AD730="","",VLOOKUP(AD730,Invoer!$F$15:$AU$1999,5,FALSE))</f>
        <v/>
      </c>
      <c r="AJ730" s="599" t="str">
        <f>IF($AD730="","",VLOOKUP(AD730,Invoer!$F$15:$AU$1999,6,FALSE))</f>
        <v/>
      </c>
      <c r="AK730" s="599" t="str">
        <f>IF($AD730="","",VLOOKUP(AD730,Invoer!$F$15:$AU$1999,9,FALSE))</f>
        <v/>
      </c>
      <c r="AL730" s="599" t="str">
        <f>IF($AD730="","",VLOOKUP(AD730,Invoer!$F$15:$AU$1999,10,FALSE))</f>
        <v/>
      </c>
      <c r="AM730" s="599" t="str">
        <f>IF($AD730="","",VLOOKUP(AD730,Invoer!$F$15:$BB$1999,14,FALSE))</f>
        <v/>
      </c>
      <c r="AN730" s="599" t="str">
        <f>IF($AD730="","",VLOOKUP(AD730,Invoer!$F$15:$AU$1999,11,FALSE))</f>
        <v/>
      </c>
      <c r="AO730" s="662" t="str">
        <f>IF($AD730="","",VLOOKUP(AD730,Invoer!$F$15:$AU$1999,15,FALSE))</f>
        <v/>
      </c>
      <c r="AP730" s="599" t="str">
        <f>IF($AD730="","",VLOOKUP(AD730,Invoer!$F$15:$AU$1999,19,FALSE))</f>
        <v/>
      </c>
      <c r="AQ730" s="662" t="str">
        <f>IF($AD730="","",VLOOKUP(AD730,Invoer!$F$15:$AU$1999,24,FALSE))</f>
        <v/>
      </c>
      <c r="AR730" s="662" t="str">
        <f>IF($AD730="","",VLOOKUP(AD730,Invoer!$F$15:$AU$1999,17,FALSE))</f>
        <v/>
      </c>
      <c r="AS730" s="678" t="str">
        <f t="shared" si="335"/>
        <v/>
      </c>
      <c r="AT730" s="676" t="str">
        <f t="shared" si="326"/>
        <v/>
      </c>
      <c r="AU730" s="77" t="e">
        <f t="shared" si="327"/>
        <v>#VALUE!</v>
      </c>
      <c r="AW730" s="57"/>
      <c r="AX730" s="57"/>
      <c r="BA730" s="83" t="e">
        <f ca="1">Invoer!DW735</f>
        <v>#N/A</v>
      </c>
      <c r="BB730" s="599" t="str">
        <f t="shared" ca="1" si="330"/>
        <v/>
      </c>
      <c r="BC730" s="673" t="str">
        <f ca="1">IF($BB730="","",VLOOKUP(BB730,Invoer!$F$15:$AU$1999,2,FALSE))</f>
        <v/>
      </c>
      <c r="BD730" s="599" t="str">
        <f t="shared" ca="1" si="331"/>
        <v/>
      </c>
      <c r="BE730" s="599" t="str">
        <f ca="1">IF($BB730="","",VLOOKUP(BB730,Invoer!$F$15:$AU$1999,5,FALSE))</f>
        <v/>
      </c>
      <c r="BF730" s="599" t="str">
        <f ca="1">IF($BB730="","",VLOOKUP(BB730,Invoer!$F$15:$AU$1999,6,FALSE))</f>
        <v/>
      </c>
      <c r="BG730" s="599" t="str">
        <f ca="1">IF($BB730="","",VLOOKUP(BB730,Invoer!$F$15:$AU$1999,9,FALSE))</f>
        <v/>
      </c>
      <c r="BH730" s="599" t="str">
        <f ca="1">IF($BB730="","",VLOOKUP(BB730,Invoer!$F$15:$AU$1999,10,FALSE))</f>
        <v/>
      </c>
      <c r="BI730" s="599" t="str">
        <f ca="1">IF($BB730="","",VLOOKUP(BB730,Invoer!$F$15:$BB$1999,14,FALSE))</f>
        <v/>
      </c>
      <c r="BJ730" s="599" t="str">
        <f ca="1">IF($BB730="","",VLOOKUP(BB730,Invoer!$F$15:$AU$1999,11,FALSE))</f>
        <v/>
      </c>
      <c r="BK730" s="662" t="str">
        <f t="shared" ca="1" si="332"/>
        <v/>
      </c>
      <c r="BL730" s="662" t="str">
        <f t="shared" ca="1" si="333"/>
        <v/>
      </c>
      <c r="BM730" s="679" t="str">
        <f t="shared" ca="1" si="334"/>
        <v/>
      </c>
      <c r="BN730" s="662" t="str">
        <f t="shared" ca="1" si="338"/>
        <v/>
      </c>
      <c r="BO730" s="662" t="str">
        <f ca="1">IF($BB730="","",VLOOKUP(BB730,Invoer!$F$15:$AU$1999,15,FALSE))</f>
        <v/>
      </c>
      <c r="BP730" s="662" t="str">
        <f ca="1">IF($BB730="","",VLOOKUP(BB730,Invoer!$F$15:$AU$1999,24,FALSE))</f>
        <v/>
      </c>
      <c r="BQ730" s="662" t="str">
        <f ca="1">IF($BB730="","",VLOOKUP(BB730,Invoer!$F$15:$AU$1999,17,FALSE))</f>
        <v/>
      </c>
      <c r="BS730" s="73" t="e">
        <f t="shared" ca="1" si="336"/>
        <v>#VALUE!</v>
      </c>
      <c r="BT730" s="57" t="str">
        <f t="shared" ca="1" si="337"/>
        <v/>
      </c>
      <c r="FE730"/>
      <c r="FI730"/>
      <c r="FJ730"/>
    </row>
    <row r="731" spans="29:166" ht="12" customHeight="1" x14ac:dyDescent="0.2">
      <c r="AC731" s="435" t="str">
        <f>IF($AC$7&lt;3,Invoer!DR736,IF($AC$7=3,Invoer!BT736,"x"))</f>
        <v>x</v>
      </c>
      <c r="AD731" s="599" t="str">
        <f t="shared" si="328"/>
        <v/>
      </c>
      <c r="AE731" s="673" t="str">
        <f>IF($AD731="","",VLOOKUP(AD731,Invoer!$F$15:$AU$1999,2,FALSE))</f>
        <v/>
      </c>
      <c r="AF731" s="599" t="str">
        <f t="shared" si="329"/>
        <v/>
      </c>
      <c r="AG731" s="599" t="str">
        <f>IF($AD731="","",VLOOKUP(AD731,Invoer!$F$15:$AU$1999,3,FALSE))</f>
        <v/>
      </c>
      <c r="AH731" s="599" t="str">
        <f>IF($AD731="","",IF(AG731&lt;&gt;"Liq","",VLOOKUP(AD731,Invoer!$F$15:$AU$1999,4,FALSE)))</f>
        <v/>
      </c>
      <c r="AI731" s="677" t="str">
        <f>IF($AD731="","",VLOOKUP(AD731,Invoer!$F$15:$AU$1999,5,FALSE))</f>
        <v/>
      </c>
      <c r="AJ731" s="599" t="str">
        <f>IF($AD731="","",VLOOKUP(AD731,Invoer!$F$15:$AU$1999,6,FALSE))</f>
        <v/>
      </c>
      <c r="AK731" s="599" t="str">
        <f>IF($AD731="","",VLOOKUP(AD731,Invoer!$F$15:$AU$1999,9,FALSE))</f>
        <v/>
      </c>
      <c r="AL731" s="599" t="str">
        <f>IF($AD731="","",VLOOKUP(AD731,Invoer!$F$15:$AU$1999,10,FALSE))</f>
        <v/>
      </c>
      <c r="AM731" s="599" t="str">
        <f>IF($AD731="","",VLOOKUP(AD731,Invoer!$F$15:$BB$1999,14,FALSE))</f>
        <v/>
      </c>
      <c r="AN731" s="599" t="str">
        <f>IF($AD731="","",VLOOKUP(AD731,Invoer!$F$15:$AU$1999,11,FALSE))</f>
        <v/>
      </c>
      <c r="AO731" s="662" t="str">
        <f>IF($AD731="","",VLOOKUP(AD731,Invoer!$F$15:$AU$1999,15,FALSE))</f>
        <v/>
      </c>
      <c r="AP731" s="599" t="str">
        <f>IF($AD731="","",VLOOKUP(AD731,Invoer!$F$15:$AU$1999,19,FALSE))</f>
        <v/>
      </c>
      <c r="AQ731" s="662" t="str">
        <f>IF($AD731="","",VLOOKUP(AD731,Invoer!$F$15:$AU$1999,24,FALSE))</f>
        <v/>
      </c>
      <c r="AR731" s="662" t="str">
        <f>IF($AD731="","",VLOOKUP(AD731,Invoer!$F$15:$AU$1999,17,FALSE))</f>
        <v/>
      </c>
      <c r="AS731" s="678" t="str">
        <f t="shared" si="335"/>
        <v/>
      </c>
      <c r="AT731" s="676" t="str">
        <f t="shared" si="326"/>
        <v/>
      </c>
      <c r="AU731" s="77" t="e">
        <f t="shared" si="327"/>
        <v>#VALUE!</v>
      </c>
      <c r="AW731" s="57"/>
      <c r="AX731" s="57"/>
      <c r="BA731" s="83" t="e">
        <f ca="1">Invoer!DW736</f>
        <v>#N/A</v>
      </c>
      <c r="BB731" s="599" t="str">
        <f t="shared" ca="1" si="330"/>
        <v/>
      </c>
      <c r="BC731" s="673" t="str">
        <f ca="1">IF($BB731="","",VLOOKUP(BB731,Invoer!$F$15:$AU$1999,2,FALSE))</f>
        <v/>
      </c>
      <c r="BD731" s="599" t="str">
        <f t="shared" ca="1" si="331"/>
        <v/>
      </c>
      <c r="BE731" s="599" t="str">
        <f ca="1">IF($BB731="","",VLOOKUP(BB731,Invoer!$F$15:$AU$1999,5,FALSE))</f>
        <v/>
      </c>
      <c r="BF731" s="599" t="str">
        <f ca="1">IF($BB731="","",VLOOKUP(BB731,Invoer!$F$15:$AU$1999,6,FALSE))</f>
        <v/>
      </c>
      <c r="BG731" s="599" t="str">
        <f ca="1">IF($BB731="","",VLOOKUP(BB731,Invoer!$F$15:$AU$1999,9,FALSE))</f>
        <v/>
      </c>
      <c r="BH731" s="599" t="str">
        <f ca="1">IF($BB731="","",VLOOKUP(BB731,Invoer!$F$15:$AU$1999,10,FALSE))</f>
        <v/>
      </c>
      <c r="BI731" s="599" t="str">
        <f ca="1">IF($BB731="","",VLOOKUP(BB731,Invoer!$F$15:$BB$1999,14,FALSE))</f>
        <v/>
      </c>
      <c r="BJ731" s="599" t="str">
        <f ca="1">IF($BB731="","",VLOOKUP(BB731,Invoer!$F$15:$AU$1999,11,FALSE))</f>
        <v/>
      </c>
      <c r="BK731" s="662" t="str">
        <f t="shared" ca="1" si="332"/>
        <v/>
      </c>
      <c r="BL731" s="662" t="str">
        <f t="shared" ca="1" si="333"/>
        <v/>
      </c>
      <c r="BM731" s="679" t="str">
        <f t="shared" ca="1" si="334"/>
        <v/>
      </c>
      <c r="BN731" s="662" t="str">
        <f t="shared" ca="1" si="338"/>
        <v/>
      </c>
      <c r="BO731" s="662" t="str">
        <f ca="1">IF($BB731="","",VLOOKUP(BB731,Invoer!$F$15:$AU$1999,15,FALSE))</f>
        <v/>
      </c>
      <c r="BP731" s="662" t="str">
        <f ca="1">IF($BB731="","",VLOOKUP(BB731,Invoer!$F$15:$AU$1999,24,FALSE))</f>
        <v/>
      </c>
      <c r="BQ731" s="662" t="str">
        <f ca="1">IF($BB731="","",VLOOKUP(BB731,Invoer!$F$15:$AU$1999,17,FALSE))</f>
        <v/>
      </c>
      <c r="BS731" s="73" t="e">
        <f t="shared" ca="1" si="336"/>
        <v>#VALUE!</v>
      </c>
      <c r="BT731" s="57" t="str">
        <f t="shared" ca="1" si="337"/>
        <v/>
      </c>
      <c r="FE731"/>
      <c r="FI731"/>
      <c r="FJ731"/>
    </row>
    <row r="732" spans="29:166" ht="12" customHeight="1" x14ac:dyDescent="0.2">
      <c r="AC732" s="435" t="str">
        <f>IF($AC$7&lt;3,Invoer!DR737,IF($AC$7=3,Invoer!BT737,"x"))</f>
        <v>x</v>
      </c>
      <c r="AD732" s="599" t="str">
        <f t="shared" si="328"/>
        <v/>
      </c>
      <c r="AE732" s="673" t="str">
        <f>IF($AD732="","",VLOOKUP(AD732,Invoer!$F$15:$AU$1999,2,FALSE))</f>
        <v/>
      </c>
      <c r="AF732" s="599" t="str">
        <f t="shared" si="329"/>
        <v/>
      </c>
      <c r="AG732" s="599" t="str">
        <f>IF($AD732="","",VLOOKUP(AD732,Invoer!$F$15:$AU$1999,3,FALSE))</f>
        <v/>
      </c>
      <c r="AH732" s="599" t="str">
        <f>IF($AD732="","",IF(AG732&lt;&gt;"Liq","",VLOOKUP(AD732,Invoer!$F$15:$AU$1999,4,FALSE)))</f>
        <v/>
      </c>
      <c r="AI732" s="677" t="str">
        <f>IF($AD732="","",VLOOKUP(AD732,Invoer!$F$15:$AU$1999,5,FALSE))</f>
        <v/>
      </c>
      <c r="AJ732" s="599" t="str">
        <f>IF($AD732="","",VLOOKUP(AD732,Invoer!$F$15:$AU$1999,6,FALSE))</f>
        <v/>
      </c>
      <c r="AK732" s="599" t="str">
        <f>IF($AD732="","",VLOOKUP(AD732,Invoer!$F$15:$AU$1999,9,FALSE))</f>
        <v/>
      </c>
      <c r="AL732" s="599" t="str">
        <f>IF($AD732="","",VLOOKUP(AD732,Invoer!$F$15:$AU$1999,10,FALSE))</f>
        <v/>
      </c>
      <c r="AM732" s="599" t="str">
        <f>IF($AD732="","",VLOOKUP(AD732,Invoer!$F$15:$BB$1999,14,FALSE))</f>
        <v/>
      </c>
      <c r="AN732" s="599" t="str">
        <f>IF($AD732="","",VLOOKUP(AD732,Invoer!$F$15:$AU$1999,11,FALSE))</f>
        <v/>
      </c>
      <c r="AO732" s="662" t="str">
        <f>IF($AD732="","",VLOOKUP(AD732,Invoer!$F$15:$AU$1999,15,FALSE))</f>
        <v/>
      </c>
      <c r="AP732" s="599" t="str">
        <f>IF($AD732="","",VLOOKUP(AD732,Invoer!$F$15:$AU$1999,19,FALSE))</f>
        <v/>
      </c>
      <c r="AQ732" s="662" t="str">
        <f>IF($AD732="","",VLOOKUP(AD732,Invoer!$F$15:$AU$1999,24,FALSE))</f>
        <v/>
      </c>
      <c r="AR732" s="662" t="str">
        <f>IF($AD732="","",VLOOKUP(AD732,Invoer!$F$15:$AU$1999,17,FALSE))</f>
        <v/>
      </c>
      <c r="AS732" s="678" t="str">
        <f t="shared" si="335"/>
        <v/>
      </c>
      <c r="AT732" s="676" t="str">
        <f t="shared" si="326"/>
        <v/>
      </c>
      <c r="AU732" s="77" t="e">
        <f t="shared" si="327"/>
        <v>#VALUE!</v>
      </c>
      <c r="AW732" s="57"/>
      <c r="AX732" s="57"/>
      <c r="BA732" s="83" t="e">
        <f ca="1">Invoer!DW737</f>
        <v>#N/A</v>
      </c>
      <c r="BB732" s="599" t="str">
        <f t="shared" ca="1" si="330"/>
        <v/>
      </c>
      <c r="BC732" s="673" t="str">
        <f ca="1">IF($BB732="","",VLOOKUP(BB732,Invoer!$F$15:$AU$1999,2,FALSE))</f>
        <v/>
      </c>
      <c r="BD732" s="599" t="str">
        <f t="shared" ca="1" si="331"/>
        <v/>
      </c>
      <c r="BE732" s="599" t="str">
        <f ca="1">IF($BB732="","",VLOOKUP(BB732,Invoer!$F$15:$AU$1999,5,FALSE))</f>
        <v/>
      </c>
      <c r="BF732" s="599" t="str">
        <f ca="1">IF($BB732="","",VLOOKUP(BB732,Invoer!$F$15:$AU$1999,6,FALSE))</f>
        <v/>
      </c>
      <c r="BG732" s="599" t="str">
        <f ca="1">IF($BB732="","",VLOOKUP(BB732,Invoer!$F$15:$AU$1999,9,FALSE))</f>
        <v/>
      </c>
      <c r="BH732" s="599" t="str">
        <f ca="1">IF($BB732="","",VLOOKUP(BB732,Invoer!$F$15:$AU$1999,10,FALSE))</f>
        <v/>
      </c>
      <c r="BI732" s="599" t="str">
        <f ca="1">IF($BB732="","",VLOOKUP(BB732,Invoer!$F$15:$BB$1999,14,FALSE))</f>
        <v/>
      </c>
      <c r="BJ732" s="599" t="str">
        <f ca="1">IF($BB732="","",VLOOKUP(BB732,Invoer!$F$15:$AU$1999,11,FALSE))</f>
        <v/>
      </c>
      <c r="BK732" s="662" t="str">
        <f t="shared" ca="1" si="332"/>
        <v/>
      </c>
      <c r="BL732" s="662" t="str">
        <f t="shared" ca="1" si="333"/>
        <v/>
      </c>
      <c r="BM732" s="679" t="str">
        <f t="shared" ca="1" si="334"/>
        <v/>
      </c>
      <c r="BN732" s="662" t="str">
        <f t="shared" ca="1" si="338"/>
        <v/>
      </c>
      <c r="BO732" s="662" t="str">
        <f ca="1">IF($BB732="","",VLOOKUP(BB732,Invoer!$F$15:$AU$1999,15,FALSE))</f>
        <v/>
      </c>
      <c r="BP732" s="662" t="str">
        <f ca="1">IF($BB732="","",VLOOKUP(BB732,Invoer!$F$15:$AU$1999,24,FALSE))</f>
        <v/>
      </c>
      <c r="BQ732" s="662" t="str">
        <f ca="1">IF($BB732="","",VLOOKUP(BB732,Invoer!$F$15:$AU$1999,17,FALSE))</f>
        <v/>
      </c>
      <c r="BS732" s="73" t="e">
        <f t="shared" ca="1" si="336"/>
        <v>#VALUE!</v>
      </c>
      <c r="BT732" s="57" t="str">
        <f t="shared" ca="1" si="337"/>
        <v/>
      </c>
      <c r="FE732"/>
      <c r="FI732"/>
      <c r="FJ732"/>
    </row>
    <row r="733" spans="29:166" ht="12" customHeight="1" x14ac:dyDescent="0.2">
      <c r="AC733" s="435" t="str">
        <f>IF($AC$7&lt;3,Invoer!DR738,IF($AC$7=3,Invoer!BT738,"x"))</f>
        <v>x</v>
      </c>
      <c r="AD733" s="599" t="str">
        <f t="shared" si="328"/>
        <v/>
      </c>
      <c r="AE733" s="673" t="str">
        <f>IF($AD733="","",VLOOKUP(AD733,Invoer!$F$15:$AU$1999,2,FALSE))</f>
        <v/>
      </c>
      <c r="AF733" s="599" t="str">
        <f t="shared" si="329"/>
        <v/>
      </c>
      <c r="AG733" s="599" t="str">
        <f>IF($AD733="","",VLOOKUP(AD733,Invoer!$F$15:$AU$1999,3,FALSE))</f>
        <v/>
      </c>
      <c r="AH733" s="599" t="str">
        <f>IF($AD733="","",IF(AG733&lt;&gt;"Liq","",VLOOKUP(AD733,Invoer!$F$15:$AU$1999,4,FALSE)))</f>
        <v/>
      </c>
      <c r="AI733" s="677" t="str">
        <f>IF($AD733="","",VLOOKUP(AD733,Invoer!$F$15:$AU$1999,5,FALSE))</f>
        <v/>
      </c>
      <c r="AJ733" s="599" t="str">
        <f>IF($AD733="","",VLOOKUP(AD733,Invoer!$F$15:$AU$1999,6,FALSE))</f>
        <v/>
      </c>
      <c r="AK733" s="599" t="str">
        <f>IF($AD733="","",VLOOKUP(AD733,Invoer!$F$15:$AU$1999,9,FALSE))</f>
        <v/>
      </c>
      <c r="AL733" s="599" t="str">
        <f>IF($AD733="","",VLOOKUP(AD733,Invoer!$F$15:$AU$1999,10,FALSE))</f>
        <v/>
      </c>
      <c r="AM733" s="599" t="str">
        <f>IF($AD733="","",VLOOKUP(AD733,Invoer!$F$15:$BB$1999,14,FALSE))</f>
        <v/>
      </c>
      <c r="AN733" s="599" t="str">
        <f>IF($AD733="","",VLOOKUP(AD733,Invoer!$F$15:$AU$1999,11,FALSE))</f>
        <v/>
      </c>
      <c r="AO733" s="662" t="str">
        <f>IF($AD733="","",VLOOKUP(AD733,Invoer!$F$15:$AU$1999,15,FALSE))</f>
        <v/>
      </c>
      <c r="AP733" s="599" t="str">
        <f>IF($AD733="","",VLOOKUP(AD733,Invoer!$F$15:$AU$1999,19,FALSE))</f>
        <v/>
      </c>
      <c r="AQ733" s="662" t="str">
        <f>IF($AD733="","",VLOOKUP(AD733,Invoer!$F$15:$AU$1999,24,FALSE))</f>
        <v/>
      </c>
      <c r="AR733" s="662" t="str">
        <f>IF($AD733="","",VLOOKUP(AD733,Invoer!$F$15:$AU$1999,17,FALSE))</f>
        <v/>
      </c>
      <c r="AS733" s="678" t="str">
        <f t="shared" si="335"/>
        <v/>
      </c>
      <c r="AT733" s="676" t="str">
        <f t="shared" si="326"/>
        <v/>
      </c>
      <c r="AU733" s="77" t="e">
        <f t="shared" si="327"/>
        <v>#VALUE!</v>
      </c>
      <c r="AW733" s="57"/>
      <c r="AX733" s="57"/>
      <c r="BA733" s="83" t="e">
        <f ca="1">Invoer!DW738</f>
        <v>#N/A</v>
      </c>
      <c r="BB733" s="599" t="str">
        <f t="shared" ca="1" si="330"/>
        <v/>
      </c>
      <c r="BC733" s="673" t="str">
        <f ca="1">IF($BB733="","",VLOOKUP(BB733,Invoer!$F$15:$AU$1999,2,FALSE))</f>
        <v/>
      </c>
      <c r="BD733" s="599" t="str">
        <f t="shared" ca="1" si="331"/>
        <v/>
      </c>
      <c r="BE733" s="599" t="str">
        <f ca="1">IF($BB733="","",VLOOKUP(BB733,Invoer!$F$15:$AU$1999,5,FALSE))</f>
        <v/>
      </c>
      <c r="BF733" s="599" t="str">
        <f ca="1">IF($BB733="","",VLOOKUP(BB733,Invoer!$F$15:$AU$1999,6,FALSE))</f>
        <v/>
      </c>
      <c r="BG733" s="599" t="str">
        <f ca="1">IF($BB733="","",VLOOKUP(BB733,Invoer!$F$15:$AU$1999,9,FALSE))</f>
        <v/>
      </c>
      <c r="BH733" s="599" t="str">
        <f ca="1">IF($BB733="","",VLOOKUP(BB733,Invoer!$F$15:$AU$1999,10,FALSE))</f>
        <v/>
      </c>
      <c r="BI733" s="599" t="str">
        <f ca="1">IF($BB733="","",VLOOKUP(BB733,Invoer!$F$15:$BB$1999,14,FALSE))</f>
        <v/>
      </c>
      <c r="BJ733" s="599" t="str">
        <f ca="1">IF($BB733="","",VLOOKUP(BB733,Invoer!$F$15:$AU$1999,11,FALSE))</f>
        <v/>
      </c>
      <c r="BK733" s="662" t="str">
        <f t="shared" ca="1" si="332"/>
        <v/>
      </c>
      <c r="BL733" s="662" t="str">
        <f t="shared" ca="1" si="333"/>
        <v/>
      </c>
      <c r="BM733" s="679" t="str">
        <f t="shared" ca="1" si="334"/>
        <v/>
      </c>
      <c r="BN733" s="662" t="str">
        <f t="shared" ca="1" si="338"/>
        <v/>
      </c>
      <c r="BO733" s="662" t="str">
        <f ca="1">IF($BB733="","",VLOOKUP(BB733,Invoer!$F$15:$AU$1999,15,FALSE))</f>
        <v/>
      </c>
      <c r="BP733" s="662" t="str">
        <f ca="1">IF($BB733="","",VLOOKUP(BB733,Invoer!$F$15:$AU$1999,24,FALSE))</f>
        <v/>
      </c>
      <c r="BQ733" s="662" t="str">
        <f ca="1">IF($BB733="","",VLOOKUP(BB733,Invoer!$F$15:$AU$1999,17,FALSE))</f>
        <v/>
      </c>
      <c r="BS733" s="73" t="e">
        <f t="shared" ca="1" si="336"/>
        <v>#VALUE!</v>
      </c>
      <c r="BT733" s="57" t="str">
        <f t="shared" ca="1" si="337"/>
        <v/>
      </c>
      <c r="FE733"/>
      <c r="FI733"/>
      <c r="FJ733"/>
    </row>
    <row r="734" spans="29:166" ht="12" customHeight="1" x14ac:dyDescent="0.2">
      <c r="AC734" s="435" t="str">
        <f>IF($AC$7&lt;3,Invoer!DR739,IF($AC$7=3,Invoer!BT739,"x"))</f>
        <v>x</v>
      </c>
      <c r="AD734" s="599" t="str">
        <f t="shared" si="328"/>
        <v/>
      </c>
      <c r="AE734" s="673" t="str">
        <f>IF($AD734="","",VLOOKUP(AD734,Invoer!$F$15:$AU$1999,2,FALSE))</f>
        <v/>
      </c>
      <c r="AF734" s="599" t="str">
        <f t="shared" si="329"/>
        <v/>
      </c>
      <c r="AG734" s="599" t="str">
        <f>IF($AD734="","",VLOOKUP(AD734,Invoer!$F$15:$AU$1999,3,FALSE))</f>
        <v/>
      </c>
      <c r="AH734" s="599" t="str">
        <f>IF($AD734="","",IF(AG734&lt;&gt;"Liq","",VLOOKUP(AD734,Invoer!$F$15:$AU$1999,4,FALSE)))</f>
        <v/>
      </c>
      <c r="AI734" s="677" t="str">
        <f>IF($AD734="","",VLOOKUP(AD734,Invoer!$F$15:$AU$1999,5,FALSE))</f>
        <v/>
      </c>
      <c r="AJ734" s="599" t="str">
        <f>IF($AD734="","",VLOOKUP(AD734,Invoer!$F$15:$AU$1999,6,FALSE))</f>
        <v/>
      </c>
      <c r="AK734" s="599" t="str">
        <f>IF($AD734="","",VLOOKUP(AD734,Invoer!$F$15:$AU$1999,9,FALSE))</f>
        <v/>
      </c>
      <c r="AL734" s="599" t="str">
        <f>IF($AD734="","",VLOOKUP(AD734,Invoer!$F$15:$AU$1999,10,FALSE))</f>
        <v/>
      </c>
      <c r="AM734" s="599" t="str">
        <f>IF($AD734="","",VLOOKUP(AD734,Invoer!$F$15:$BB$1999,14,FALSE))</f>
        <v/>
      </c>
      <c r="AN734" s="599" t="str">
        <f>IF($AD734="","",VLOOKUP(AD734,Invoer!$F$15:$AU$1999,11,FALSE))</f>
        <v/>
      </c>
      <c r="AO734" s="662" t="str">
        <f>IF($AD734="","",VLOOKUP(AD734,Invoer!$F$15:$AU$1999,15,FALSE))</f>
        <v/>
      </c>
      <c r="AP734" s="599" t="str">
        <f>IF($AD734="","",VLOOKUP(AD734,Invoer!$F$15:$AU$1999,19,FALSE))</f>
        <v/>
      </c>
      <c r="AQ734" s="662" t="str">
        <f>IF($AD734="","",VLOOKUP(AD734,Invoer!$F$15:$AU$1999,24,FALSE))</f>
        <v/>
      </c>
      <c r="AR734" s="662" t="str">
        <f>IF($AD734="","",VLOOKUP(AD734,Invoer!$F$15:$AU$1999,17,FALSE))</f>
        <v/>
      </c>
      <c r="AS734" s="678" t="str">
        <f t="shared" si="335"/>
        <v/>
      </c>
      <c r="AT734" s="676" t="str">
        <f t="shared" si="326"/>
        <v/>
      </c>
      <c r="AU734" s="77" t="e">
        <f t="shared" si="327"/>
        <v>#VALUE!</v>
      </c>
      <c r="AW734" s="57"/>
      <c r="AX734" s="57"/>
      <c r="BA734" s="83" t="e">
        <f ca="1">Invoer!DW739</f>
        <v>#N/A</v>
      </c>
      <c r="BB734" s="599" t="str">
        <f t="shared" ca="1" si="330"/>
        <v/>
      </c>
      <c r="BC734" s="673" t="str">
        <f ca="1">IF($BB734="","",VLOOKUP(BB734,Invoer!$F$15:$AU$1999,2,FALSE))</f>
        <v/>
      </c>
      <c r="BD734" s="599" t="str">
        <f t="shared" ca="1" si="331"/>
        <v/>
      </c>
      <c r="BE734" s="599" t="str">
        <f ca="1">IF($BB734="","",VLOOKUP(BB734,Invoer!$F$15:$AU$1999,5,FALSE))</f>
        <v/>
      </c>
      <c r="BF734" s="599" t="str">
        <f ca="1">IF($BB734="","",VLOOKUP(BB734,Invoer!$F$15:$AU$1999,6,FALSE))</f>
        <v/>
      </c>
      <c r="BG734" s="599" t="str">
        <f ca="1">IF($BB734="","",VLOOKUP(BB734,Invoer!$F$15:$AU$1999,9,FALSE))</f>
        <v/>
      </c>
      <c r="BH734" s="599" t="str">
        <f ca="1">IF($BB734="","",VLOOKUP(BB734,Invoer!$F$15:$AU$1999,10,FALSE))</f>
        <v/>
      </c>
      <c r="BI734" s="599" t="str">
        <f ca="1">IF($BB734="","",VLOOKUP(BB734,Invoer!$F$15:$BB$1999,14,FALSE))</f>
        <v/>
      </c>
      <c r="BJ734" s="599" t="str">
        <f ca="1">IF($BB734="","",VLOOKUP(BB734,Invoer!$F$15:$AU$1999,11,FALSE))</f>
        <v/>
      </c>
      <c r="BK734" s="662" t="str">
        <f t="shared" ca="1" si="332"/>
        <v/>
      </c>
      <c r="BL734" s="662" t="str">
        <f t="shared" ca="1" si="333"/>
        <v/>
      </c>
      <c r="BM734" s="679" t="str">
        <f t="shared" ca="1" si="334"/>
        <v/>
      </c>
      <c r="BN734" s="662" t="str">
        <f t="shared" ca="1" si="338"/>
        <v/>
      </c>
      <c r="BO734" s="662" t="str">
        <f ca="1">IF($BB734="","",VLOOKUP(BB734,Invoer!$F$15:$AU$1999,15,FALSE))</f>
        <v/>
      </c>
      <c r="BP734" s="662" t="str">
        <f ca="1">IF($BB734="","",VLOOKUP(BB734,Invoer!$F$15:$AU$1999,24,FALSE))</f>
        <v/>
      </c>
      <c r="BQ734" s="662" t="str">
        <f ca="1">IF($BB734="","",VLOOKUP(BB734,Invoer!$F$15:$AU$1999,17,FALSE))</f>
        <v/>
      </c>
      <c r="BS734" s="73" t="e">
        <f t="shared" ca="1" si="336"/>
        <v>#VALUE!</v>
      </c>
      <c r="BT734" s="57" t="str">
        <f t="shared" ca="1" si="337"/>
        <v/>
      </c>
      <c r="FE734"/>
      <c r="FI734"/>
      <c r="FJ734"/>
    </row>
    <row r="735" spans="29:166" ht="12" customHeight="1" x14ac:dyDescent="0.2">
      <c r="AC735" s="435" t="str">
        <f>IF($AC$7&lt;3,Invoer!DR740,IF($AC$7=3,Invoer!BT740,"x"))</f>
        <v>x</v>
      </c>
      <c r="AD735" s="599" t="str">
        <f t="shared" si="328"/>
        <v/>
      </c>
      <c r="AE735" s="673" t="str">
        <f>IF($AD735="","",VLOOKUP(AD735,Invoer!$F$15:$AU$1999,2,FALSE))</f>
        <v/>
      </c>
      <c r="AF735" s="599" t="str">
        <f t="shared" si="329"/>
        <v/>
      </c>
      <c r="AG735" s="599" t="str">
        <f>IF($AD735="","",VLOOKUP(AD735,Invoer!$F$15:$AU$1999,3,FALSE))</f>
        <v/>
      </c>
      <c r="AH735" s="599" t="str">
        <f>IF($AD735="","",IF(AG735&lt;&gt;"Liq","",VLOOKUP(AD735,Invoer!$F$15:$AU$1999,4,FALSE)))</f>
        <v/>
      </c>
      <c r="AI735" s="677" t="str">
        <f>IF($AD735="","",VLOOKUP(AD735,Invoer!$F$15:$AU$1999,5,FALSE))</f>
        <v/>
      </c>
      <c r="AJ735" s="599" t="str">
        <f>IF($AD735="","",VLOOKUP(AD735,Invoer!$F$15:$AU$1999,6,FALSE))</f>
        <v/>
      </c>
      <c r="AK735" s="599" t="str">
        <f>IF($AD735="","",VLOOKUP(AD735,Invoer!$F$15:$AU$1999,9,FALSE))</f>
        <v/>
      </c>
      <c r="AL735" s="599" t="str">
        <f>IF($AD735="","",VLOOKUP(AD735,Invoer!$F$15:$AU$1999,10,FALSE))</f>
        <v/>
      </c>
      <c r="AM735" s="599" t="str">
        <f>IF($AD735="","",VLOOKUP(AD735,Invoer!$F$15:$BB$1999,14,FALSE))</f>
        <v/>
      </c>
      <c r="AN735" s="599" t="str">
        <f>IF($AD735="","",VLOOKUP(AD735,Invoer!$F$15:$AU$1999,11,FALSE))</f>
        <v/>
      </c>
      <c r="AO735" s="662" t="str">
        <f>IF($AD735="","",VLOOKUP(AD735,Invoer!$F$15:$AU$1999,15,FALSE))</f>
        <v/>
      </c>
      <c r="AP735" s="599" t="str">
        <f>IF($AD735="","",VLOOKUP(AD735,Invoer!$F$15:$AU$1999,19,FALSE))</f>
        <v/>
      </c>
      <c r="AQ735" s="662" t="str">
        <f>IF($AD735="","",VLOOKUP(AD735,Invoer!$F$15:$AU$1999,24,FALSE))</f>
        <v/>
      </c>
      <c r="AR735" s="662" t="str">
        <f>IF($AD735="","",VLOOKUP(AD735,Invoer!$F$15:$AU$1999,17,FALSE))</f>
        <v/>
      </c>
      <c r="AS735" s="678" t="str">
        <f t="shared" si="335"/>
        <v/>
      </c>
      <c r="AT735" s="676" t="str">
        <f t="shared" si="326"/>
        <v/>
      </c>
      <c r="AU735" s="77" t="e">
        <f t="shared" si="327"/>
        <v>#VALUE!</v>
      </c>
      <c r="AW735" s="57"/>
      <c r="AX735" s="57"/>
      <c r="BA735" s="83" t="e">
        <f ca="1">Invoer!DW740</f>
        <v>#N/A</v>
      </c>
      <c r="BB735" s="599" t="str">
        <f t="shared" ca="1" si="330"/>
        <v/>
      </c>
      <c r="BC735" s="673" t="str">
        <f ca="1">IF($BB735="","",VLOOKUP(BB735,Invoer!$F$15:$AU$1999,2,FALSE))</f>
        <v/>
      </c>
      <c r="BD735" s="599" t="str">
        <f t="shared" ca="1" si="331"/>
        <v/>
      </c>
      <c r="BE735" s="599" t="str">
        <f ca="1">IF($BB735="","",VLOOKUP(BB735,Invoer!$F$15:$AU$1999,5,FALSE))</f>
        <v/>
      </c>
      <c r="BF735" s="599" t="str">
        <f ca="1">IF($BB735="","",VLOOKUP(BB735,Invoer!$F$15:$AU$1999,6,FALSE))</f>
        <v/>
      </c>
      <c r="BG735" s="599" t="str">
        <f ca="1">IF($BB735="","",VLOOKUP(BB735,Invoer!$F$15:$AU$1999,9,FALSE))</f>
        <v/>
      </c>
      <c r="BH735" s="599" t="str">
        <f ca="1">IF($BB735="","",VLOOKUP(BB735,Invoer!$F$15:$AU$1999,10,FALSE))</f>
        <v/>
      </c>
      <c r="BI735" s="599" t="str">
        <f ca="1">IF($BB735="","",VLOOKUP(BB735,Invoer!$F$15:$BB$1999,14,FALSE))</f>
        <v/>
      </c>
      <c r="BJ735" s="599" t="str">
        <f ca="1">IF($BB735="","",VLOOKUP(BB735,Invoer!$F$15:$AU$1999,11,FALSE))</f>
        <v/>
      </c>
      <c r="BK735" s="662" t="str">
        <f t="shared" ca="1" si="332"/>
        <v/>
      </c>
      <c r="BL735" s="662" t="str">
        <f t="shared" ca="1" si="333"/>
        <v/>
      </c>
      <c r="BM735" s="679" t="str">
        <f t="shared" ca="1" si="334"/>
        <v/>
      </c>
      <c r="BN735" s="662" t="str">
        <f t="shared" ca="1" si="338"/>
        <v/>
      </c>
      <c r="BO735" s="662" t="str">
        <f ca="1">IF($BB735="","",VLOOKUP(BB735,Invoer!$F$15:$AU$1999,15,FALSE))</f>
        <v/>
      </c>
      <c r="BP735" s="662" t="str">
        <f ca="1">IF($BB735="","",VLOOKUP(BB735,Invoer!$F$15:$AU$1999,24,FALSE))</f>
        <v/>
      </c>
      <c r="BQ735" s="662" t="str">
        <f ca="1">IF($BB735="","",VLOOKUP(BB735,Invoer!$F$15:$AU$1999,17,FALSE))</f>
        <v/>
      </c>
      <c r="BS735" s="73" t="e">
        <f t="shared" ca="1" si="336"/>
        <v>#VALUE!</v>
      </c>
      <c r="BT735" s="57" t="str">
        <f t="shared" ca="1" si="337"/>
        <v/>
      </c>
      <c r="FE735"/>
      <c r="FI735"/>
      <c r="FJ735"/>
    </row>
    <row r="736" spans="29:166" ht="12" customHeight="1" x14ac:dyDescent="0.2">
      <c r="AC736" s="435" t="str">
        <f>IF($AC$7&lt;3,Invoer!DR741,IF($AC$7=3,Invoer!BT741,"x"))</f>
        <v>x</v>
      </c>
      <c r="AD736" s="599" t="str">
        <f t="shared" si="328"/>
        <v/>
      </c>
      <c r="AE736" s="673" t="str">
        <f>IF($AD736="","",VLOOKUP(AD736,Invoer!$F$15:$AU$1999,2,FALSE))</f>
        <v/>
      </c>
      <c r="AF736" s="599" t="str">
        <f t="shared" si="329"/>
        <v/>
      </c>
      <c r="AG736" s="599" t="str">
        <f>IF($AD736="","",VLOOKUP(AD736,Invoer!$F$15:$AU$1999,3,FALSE))</f>
        <v/>
      </c>
      <c r="AH736" s="599" t="str">
        <f>IF($AD736="","",IF(AG736&lt;&gt;"Liq","",VLOOKUP(AD736,Invoer!$F$15:$AU$1999,4,FALSE)))</f>
        <v/>
      </c>
      <c r="AI736" s="677" t="str">
        <f>IF($AD736="","",VLOOKUP(AD736,Invoer!$F$15:$AU$1999,5,FALSE))</f>
        <v/>
      </c>
      <c r="AJ736" s="599" t="str">
        <f>IF($AD736="","",VLOOKUP(AD736,Invoer!$F$15:$AU$1999,6,FALSE))</f>
        <v/>
      </c>
      <c r="AK736" s="599" t="str">
        <f>IF($AD736="","",VLOOKUP(AD736,Invoer!$F$15:$AU$1999,9,FALSE))</f>
        <v/>
      </c>
      <c r="AL736" s="599" t="str">
        <f>IF($AD736="","",VLOOKUP(AD736,Invoer!$F$15:$AU$1999,10,FALSE))</f>
        <v/>
      </c>
      <c r="AM736" s="599" t="str">
        <f>IF($AD736="","",VLOOKUP(AD736,Invoer!$F$15:$BB$1999,14,FALSE))</f>
        <v/>
      </c>
      <c r="AN736" s="599" t="str">
        <f>IF($AD736="","",VLOOKUP(AD736,Invoer!$F$15:$AU$1999,11,FALSE))</f>
        <v/>
      </c>
      <c r="AO736" s="662" t="str">
        <f>IF($AD736="","",VLOOKUP(AD736,Invoer!$F$15:$AU$1999,15,FALSE))</f>
        <v/>
      </c>
      <c r="AP736" s="599" t="str">
        <f>IF($AD736="","",VLOOKUP(AD736,Invoer!$F$15:$AU$1999,19,FALSE))</f>
        <v/>
      </c>
      <c r="AQ736" s="662" t="str">
        <f>IF($AD736="","",VLOOKUP(AD736,Invoer!$F$15:$AU$1999,24,FALSE))</f>
        <v/>
      </c>
      <c r="AR736" s="662" t="str">
        <f>IF($AD736="","",VLOOKUP(AD736,Invoer!$F$15:$AU$1999,17,FALSE))</f>
        <v/>
      </c>
      <c r="AS736" s="678" t="str">
        <f t="shared" si="335"/>
        <v/>
      </c>
      <c r="AT736" s="676" t="str">
        <f t="shared" si="326"/>
        <v/>
      </c>
      <c r="AU736" s="77" t="e">
        <f t="shared" si="327"/>
        <v>#VALUE!</v>
      </c>
      <c r="AW736" s="57"/>
      <c r="AX736" s="57"/>
      <c r="BA736" s="83" t="e">
        <f ca="1">Invoer!DW741</f>
        <v>#N/A</v>
      </c>
      <c r="BB736" s="599" t="str">
        <f t="shared" ca="1" si="330"/>
        <v/>
      </c>
      <c r="BC736" s="673" t="str">
        <f ca="1">IF($BB736="","",VLOOKUP(BB736,Invoer!$F$15:$AU$1999,2,FALSE))</f>
        <v/>
      </c>
      <c r="BD736" s="599" t="str">
        <f t="shared" ca="1" si="331"/>
        <v/>
      </c>
      <c r="BE736" s="599" t="str">
        <f ca="1">IF($BB736="","",VLOOKUP(BB736,Invoer!$F$15:$AU$1999,5,FALSE))</f>
        <v/>
      </c>
      <c r="BF736" s="599" t="str">
        <f ca="1">IF($BB736="","",VLOOKUP(BB736,Invoer!$F$15:$AU$1999,6,FALSE))</f>
        <v/>
      </c>
      <c r="BG736" s="599" t="str">
        <f ca="1">IF($BB736="","",VLOOKUP(BB736,Invoer!$F$15:$AU$1999,9,FALSE))</f>
        <v/>
      </c>
      <c r="BH736" s="599" t="str">
        <f ca="1">IF($BB736="","",VLOOKUP(BB736,Invoer!$F$15:$AU$1999,10,FALSE))</f>
        <v/>
      </c>
      <c r="BI736" s="599" t="str">
        <f ca="1">IF($BB736="","",VLOOKUP(BB736,Invoer!$F$15:$BB$1999,14,FALSE))</f>
        <v/>
      </c>
      <c r="BJ736" s="599" t="str">
        <f ca="1">IF($BB736="","",VLOOKUP(BB736,Invoer!$F$15:$AU$1999,11,FALSE))</f>
        <v/>
      </c>
      <c r="BK736" s="662" t="str">
        <f t="shared" ca="1" si="332"/>
        <v/>
      </c>
      <c r="BL736" s="662" t="str">
        <f t="shared" ca="1" si="333"/>
        <v/>
      </c>
      <c r="BM736" s="679" t="str">
        <f t="shared" ca="1" si="334"/>
        <v/>
      </c>
      <c r="BN736" s="662" t="str">
        <f t="shared" ca="1" si="338"/>
        <v/>
      </c>
      <c r="BO736" s="662" t="str">
        <f ca="1">IF($BB736="","",VLOOKUP(BB736,Invoer!$F$15:$AU$1999,15,FALSE))</f>
        <v/>
      </c>
      <c r="BP736" s="662" t="str">
        <f ca="1">IF($BB736="","",VLOOKUP(BB736,Invoer!$F$15:$AU$1999,24,FALSE))</f>
        <v/>
      </c>
      <c r="BQ736" s="662" t="str">
        <f ca="1">IF($BB736="","",VLOOKUP(BB736,Invoer!$F$15:$AU$1999,17,FALSE))</f>
        <v/>
      </c>
      <c r="BS736" s="73" t="e">
        <f t="shared" ca="1" si="336"/>
        <v>#VALUE!</v>
      </c>
      <c r="BT736" s="57" t="str">
        <f t="shared" ca="1" si="337"/>
        <v/>
      </c>
      <c r="FE736"/>
      <c r="FI736"/>
      <c r="FJ736"/>
    </row>
    <row r="737" spans="29:166" ht="12" customHeight="1" x14ac:dyDescent="0.2">
      <c r="AC737" s="435" t="str">
        <f>IF($AC$7&lt;3,Invoer!DR742,IF($AC$7=3,Invoer!BT742,"x"))</f>
        <v>x</v>
      </c>
      <c r="AD737" s="599" t="str">
        <f t="shared" si="328"/>
        <v/>
      </c>
      <c r="AE737" s="673" t="str">
        <f>IF($AD737="","",VLOOKUP(AD737,Invoer!$F$15:$AU$1999,2,FALSE))</f>
        <v/>
      </c>
      <c r="AF737" s="599" t="str">
        <f t="shared" si="329"/>
        <v/>
      </c>
      <c r="AG737" s="599" t="str">
        <f>IF($AD737="","",VLOOKUP(AD737,Invoer!$F$15:$AU$1999,3,FALSE))</f>
        <v/>
      </c>
      <c r="AH737" s="599" t="str">
        <f>IF($AD737="","",IF(AG737&lt;&gt;"Liq","",VLOOKUP(AD737,Invoer!$F$15:$AU$1999,4,FALSE)))</f>
        <v/>
      </c>
      <c r="AI737" s="677" t="str">
        <f>IF($AD737="","",VLOOKUP(AD737,Invoer!$F$15:$AU$1999,5,FALSE))</f>
        <v/>
      </c>
      <c r="AJ737" s="599" t="str">
        <f>IF($AD737="","",VLOOKUP(AD737,Invoer!$F$15:$AU$1999,6,FALSE))</f>
        <v/>
      </c>
      <c r="AK737" s="599" t="str">
        <f>IF($AD737="","",VLOOKUP(AD737,Invoer!$F$15:$AU$1999,9,FALSE))</f>
        <v/>
      </c>
      <c r="AL737" s="599" t="str">
        <f>IF($AD737="","",VLOOKUP(AD737,Invoer!$F$15:$AU$1999,10,FALSE))</f>
        <v/>
      </c>
      <c r="AM737" s="599" t="str">
        <f>IF($AD737="","",VLOOKUP(AD737,Invoer!$F$15:$BB$1999,14,FALSE))</f>
        <v/>
      </c>
      <c r="AN737" s="599" t="str">
        <f>IF($AD737="","",VLOOKUP(AD737,Invoer!$F$15:$AU$1999,11,FALSE))</f>
        <v/>
      </c>
      <c r="AO737" s="662" t="str">
        <f>IF($AD737="","",VLOOKUP(AD737,Invoer!$F$15:$AU$1999,15,FALSE))</f>
        <v/>
      </c>
      <c r="AP737" s="599" t="str">
        <f>IF($AD737="","",VLOOKUP(AD737,Invoer!$F$15:$AU$1999,19,FALSE))</f>
        <v/>
      </c>
      <c r="AQ737" s="662" t="str">
        <f>IF($AD737="","",VLOOKUP(AD737,Invoer!$F$15:$AU$1999,24,FALSE))</f>
        <v/>
      </c>
      <c r="AR737" s="662" t="str">
        <f>IF($AD737="","",VLOOKUP(AD737,Invoer!$F$15:$AU$1999,17,FALSE))</f>
        <v/>
      </c>
      <c r="AS737" s="678" t="str">
        <f t="shared" si="335"/>
        <v/>
      </c>
      <c r="AT737" s="676" t="str">
        <f t="shared" si="326"/>
        <v/>
      </c>
      <c r="AU737" s="77" t="e">
        <f t="shared" si="327"/>
        <v>#VALUE!</v>
      </c>
      <c r="AW737" s="57"/>
      <c r="AX737" s="57"/>
      <c r="BA737" s="83" t="e">
        <f ca="1">Invoer!DW742</f>
        <v>#N/A</v>
      </c>
      <c r="BB737" s="599" t="str">
        <f t="shared" ca="1" si="330"/>
        <v/>
      </c>
      <c r="BC737" s="673" t="str">
        <f ca="1">IF($BB737="","",VLOOKUP(BB737,Invoer!$F$15:$AU$1999,2,FALSE))</f>
        <v/>
      </c>
      <c r="BD737" s="599" t="str">
        <f t="shared" ca="1" si="331"/>
        <v/>
      </c>
      <c r="BE737" s="599" t="str">
        <f ca="1">IF($BB737="","",VLOOKUP(BB737,Invoer!$F$15:$AU$1999,5,FALSE))</f>
        <v/>
      </c>
      <c r="BF737" s="599" t="str">
        <f ca="1">IF($BB737="","",VLOOKUP(BB737,Invoer!$F$15:$AU$1999,6,FALSE))</f>
        <v/>
      </c>
      <c r="BG737" s="599" t="str">
        <f ca="1">IF($BB737="","",VLOOKUP(BB737,Invoer!$F$15:$AU$1999,9,FALSE))</f>
        <v/>
      </c>
      <c r="BH737" s="599" t="str">
        <f ca="1">IF($BB737="","",VLOOKUP(BB737,Invoer!$F$15:$AU$1999,10,FALSE))</f>
        <v/>
      </c>
      <c r="BI737" s="599" t="str">
        <f ca="1">IF($BB737="","",VLOOKUP(BB737,Invoer!$F$15:$BB$1999,14,FALSE))</f>
        <v/>
      </c>
      <c r="BJ737" s="599" t="str">
        <f ca="1">IF($BB737="","",VLOOKUP(BB737,Invoer!$F$15:$AU$1999,11,FALSE))</f>
        <v/>
      </c>
      <c r="BK737" s="662" t="str">
        <f t="shared" ca="1" si="332"/>
        <v/>
      </c>
      <c r="BL737" s="662" t="str">
        <f t="shared" ca="1" si="333"/>
        <v/>
      </c>
      <c r="BM737" s="679" t="str">
        <f t="shared" ca="1" si="334"/>
        <v/>
      </c>
      <c r="BN737" s="662" t="str">
        <f t="shared" ca="1" si="338"/>
        <v/>
      </c>
      <c r="BO737" s="662" t="str">
        <f ca="1">IF($BB737="","",VLOOKUP(BB737,Invoer!$F$15:$AU$1999,15,FALSE))</f>
        <v/>
      </c>
      <c r="BP737" s="662" t="str">
        <f ca="1">IF($BB737="","",VLOOKUP(BB737,Invoer!$F$15:$AU$1999,24,FALSE))</f>
        <v/>
      </c>
      <c r="BQ737" s="662" t="str">
        <f ca="1">IF($BB737="","",VLOOKUP(BB737,Invoer!$F$15:$AU$1999,17,FALSE))</f>
        <v/>
      </c>
      <c r="BS737" s="73" t="e">
        <f t="shared" ca="1" si="336"/>
        <v>#VALUE!</v>
      </c>
      <c r="BT737" s="57" t="str">
        <f t="shared" ca="1" si="337"/>
        <v/>
      </c>
      <c r="FE737"/>
      <c r="FI737"/>
      <c r="FJ737"/>
    </row>
    <row r="738" spans="29:166" ht="12" customHeight="1" x14ac:dyDescent="0.2">
      <c r="AC738" s="435" t="str">
        <f>IF($AC$7&lt;3,Invoer!DR743,IF($AC$7=3,Invoer!BT743,"x"))</f>
        <v>x</v>
      </c>
      <c r="AD738" s="599" t="str">
        <f t="shared" si="328"/>
        <v/>
      </c>
      <c r="AE738" s="673" t="str">
        <f>IF($AD738="","",VLOOKUP(AD738,Invoer!$F$15:$AU$1999,2,FALSE))</f>
        <v/>
      </c>
      <c r="AF738" s="599" t="str">
        <f t="shared" si="329"/>
        <v/>
      </c>
      <c r="AG738" s="599" t="str">
        <f>IF($AD738="","",VLOOKUP(AD738,Invoer!$F$15:$AU$1999,3,FALSE))</f>
        <v/>
      </c>
      <c r="AH738" s="599" t="str">
        <f>IF($AD738="","",IF(AG738&lt;&gt;"Liq","",VLOOKUP(AD738,Invoer!$F$15:$AU$1999,4,FALSE)))</f>
        <v/>
      </c>
      <c r="AI738" s="677" t="str">
        <f>IF($AD738="","",VLOOKUP(AD738,Invoer!$F$15:$AU$1999,5,FALSE))</f>
        <v/>
      </c>
      <c r="AJ738" s="599" t="str">
        <f>IF($AD738="","",VLOOKUP(AD738,Invoer!$F$15:$AU$1999,6,FALSE))</f>
        <v/>
      </c>
      <c r="AK738" s="599" t="str">
        <f>IF($AD738="","",VLOOKUP(AD738,Invoer!$F$15:$AU$1999,9,FALSE))</f>
        <v/>
      </c>
      <c r="AL738" s="599" t="str">
        <f>IF($AD738="","",VLOOKUP(AD738,Invoer!$F$15:$AU$1999,10,FALSE))</f>
        <v/>
      </c>
      <c r="AM738" s="599" t="str">
        <f>IF($AD738="","",VLOOKUP(AD738,Invoer!$F$15:$BB$1999,14,FALSE))</f>
        <v/>
      </c>
      <c r="AN738" s="599" t="str">
        <f>IF($AD738="","",VLOOKUP(AD738,Invoer!$F$15:$AU$1999,11,FALSE))</f>
        <v/>
      </c>
      <c r="AO738" s="662" t="str">
        <f>IF($AD738="","",VLOOKUP(AD738,Invoer!$F$15:$AU$1999,15,FALSE))</f>
        <v/>
      </c>
      <c r="AP738" s="599" t="str">
        <f>IF($AD738="","",VLOOKUP(AD738,Invoer!$F$15:$AU$1999,19,FALSE))</f>
        <v/>
      </c>
      <c r="AQ738" s="662" t="str">
        <f>IF($AD738="","",VLOOKUP(AD738,Invoer!$F$15:$AU$1999,24,FALSE))</f>
        <v/>
      </c>
      <c r="AR738" s="662" t="str">
        <f>IF($AD738="","",VLOOKUP(AD738,Invoer!$F$15:$AU$1999,17,FALSE))</f>
        <v/>
      </c>
      <c r="AS738" s="678" t="str">
        <f t="shared" si="335"/>
        <v/>
      </c>
      <c r="AT738" s="676" t="str">
        <f t="shared" si="326"/>
        <v/>
      </c>
      <c r="AU738" s="77" t="e">
        <f t="shared" si="327"/>
        <v>#VALUE!</v>
      </c>
      <c r="AW738" s="57"/>
      <c r="AX738" s="57"/>
      <c r="BA738" s="83" t="e">
        <f ca="1">Invoer!DW743</f>
        <v>#N/A</v>
      </c>
      <c r="BB738" s="599" t="str">
        <f t="shared" ca="1" si="330"/>
        <v/>
      </c>
      <c r="BC738" s="673" t="str">
        <f ca="1">IF($BB738="","",VLOOKUP(BB738,Invoer!$F$15:$AU$1999,2,FALSE))</f>
        <v/>
      </c>
      <c r="BD738" s="599" t="str">
        <f t="shared" ca="1" si="331"/>
        <v/>
      </c>
      <c r="BE738" s="599" t="str">
        <f ca="1">IF($BB738="","",VLOOKUP(BB738,Invoer!$F$15:$AU$1999,5,FALSE))</f>
        <v/>
      </c>
      <c r="BF738" s="599" t="str">
        <f ca="1">IF($BB738="","",VLOOKUP(BB738,Invoer!$F$15:$AU$1999,6,FALSE))</f>
        <v/>
      </c>
      <c r="BG738" s="599" t="str">
        <f ca="1">IF($BB738="","",VLOOKUP(BB738,Invoer!$F$15:$AU$1999,9,FALSE))</f>
        <v/>
      </c>
      <c r="BH738" s="599" t="str">
        <f ca="1">IF($BB738="","",VLOOKUP(BB738,Invoer!$F$15:$AU$1999,10,FALSE))</f>
        <v/>
      </c>
      <c r="BI738" s="599" t="str">
        <f ca="1">IF($BB738="","",VLOOKUP(BB738,Invoer!$F$15:$BB$1999,14,FALSE))</f>
        <v/>
      </c>
      <c r="BJ738" s="599" t="str">
        <f ca="1">IF($BB738="","",VLOOKUP(BB738,Invoer!$F$15:$AU$1999,11,FALSE))</f>
        <v/>
      </c>
      <c r="BK738" s="662" t="str">
        <f t="shared" ca="1" si="332"/>
        <v/>
      </c>
      <c r="BL738" s="662" t="str">
        <f t="shared" ca="1" si="333"/>
        <v/>
      </c>
      <c r="BM738" s="679" t="str">
        <f t="shared" ca="1" si="334"/>
        <v/>
      </c>
      <c r="BN738" s="662" t="str">
        <f t="shared" ca="1" si="338"/>
        <v/>
      </c>
      <c r="BO738" s="662" t="str">
        <f ca="1">IF($BB738="","",VLOOKUP(BB738,Invoer!$F$15:$AU$1999,15,FALSE))</f>
        <v/>
      </c>
      <c r="BP738" s="662" t="str">
        <f ca="1">IF($BB738="","",VLOOKUP(BB738,Invoer!$F$15:$AU$1999,24,FALSE))</f>
        <v/>
      </c>
      <c r="BQ738" s="662" t="str">
        <f ca="1">IF($BB738="","",VLOOKUP(BB738,Invoer!$F$15:$AU$1999,17,FALSE))</f>
        <v/>
      </c>
      <c r="BS738" s="73" t="e">
        <f t="shared" ca="1" si="336"/>
        <v>#VALUE!</v>
      </c>
      <c r="BT738" s="57" t="str">
        <f t="shared" ca="1" si="337"/>
        <v/>
      </c>
      <c r="FE738"/>
      <c r="FI738"/>
      <c r="FJ738"/>
    </row>
    <row r="739" spans="29:166" ht="12" customHeight="1" x14ac:dyDescent="0.2">
      <c r="AC739" s="435" t="str">
        <f>IF($AC$7&lt;3,Invoer!DR744,IF($AC$7=3,Invoer!BT744,"x"))</f>
        <v>x</v>
      </c>
      <c r="AD739" s="599" t="str">
        <f t="shared" si="328"/>
        <v/>
      </c>
      <c r="AE739" s="673" t="str">
        <f>IF($AD739="","",VLOOKUP(AD739,Invoer!$F$15:$AU$1999,2,FALSE))</f>
        <v/>
      </c>
      <c r="AF739" s="599" t="str">
        <f t="shared" si="329"/>
        <v/>
      </c>
      <c r="AG739" s="599" t="str">
        <f>IF($AD739="","",VLOOKUP(AD739,Invoer!$F$15:$AU$1999,3,FALSE))</f>
        <v/>
      </c>
      <c r="AH739" s="599" t="str">
        <f>IF($AD739="","",IF(AG739&lt;&gt;"Liq","",VLOOKUP(AD739,Invoer!$F$15:$AU$1999,4,FALSE)))</f>
        <v/>
      </c>
      <c r="AI739" s="677" t="str">
        <f>IF($AD739="","",VLOOKUP(AD739,Invoer!$F$15:$AU$1999,5,FALSE))</f>
        <v/>
      </c>
      <c r="AJ739" s="599" t="str">
        <f>IF($AD739="","",VLOOKUP(AD739,Invoer!$F$15:$AU$1999,6,FALSE))</f>
        <v/>
      </c>
      <c r="AK739" s="599" t="str">
        <f>IF($AD739="","",VLOOKUP(AD739,Invoer!$F$15:$AU$1999,9,FALSE))</f>
        <v/>
      </c>
      <c r="AL739" s="599" t="str">
        <f>IF($AD739="","",VLOOKUP(AD739,Invoer!$F$15:$AU$1999,10,FALSE))</f>
        <v/>
      </c>
      <c r="AM739" s="599" t="str">
        <f>IF($AD739="","",VLOOKUP(AD739,Invoer!$F$15:$BB$1999,14,FALSE))</f>
        <v/>
      </c>
      <c r="AN739" s="599" t="str">
        <f>IF($AD739="","",VLOOKUP(AD739,Invoer!$F$15:$AU$1999,11,FALSE))</f>
        <v/>
      </c>
      <c r="AO739" s="662" t="str">
        <f>IF($AD739="","",VLOOKUP(AD739,Invoer!$F$15:$AU$1999,15,FALSE))</f>
        <v/>
      </c>
      <c r="AP739" s="599" t="str">
        <f>IF($AD739="","",VLOOKUP(AD739,Invoer!$F$15:$AU$1999,19,FALSE))</f>
        <v/>
      </c>
      <c r="AQ739" s="662" t="str">
        <f>IF($AD739="","",VLOOKUP(AD739,Invoer!$F$15:$AU$1999,24,FALSE))</f>
        <v/>
      </c>
      <c r="AR739" s="662" t="str">
        <f>IF($AD739="","",VLOOKUP(AD739,Invoer!$F$15:$AU$1999,17,FALSE))</f>
        <v/>
      </c>
      <c r="AS739" s="678" t="str">
        <f t="shared" si="335"/>
        <v/>
      </c>
      <c r="AT739" s="676" t="str">
        <f t="shared" si="326"/>
        <v/>
      </c>
      <c r="AU739" s="77" t="e">
        <f t="shared" si="327"/>
        <v>#VALUE!</v>
      </c>
      <c r="AW739" s="57"/>
      <c r="AX739" s="57"/>
      <c r="BA739" s="83" t="e">
        <f ca="1">Invoer!DW744</f>
        <v>#N/A</v>
      </c>
      <c r="BB739" s="599" t="str">
        <f t="shared" ca="1" si="330"/>
        <v/>
      </c>
      <c r="BC739" s="673" t="str">
        <f ca="1">IF($BB739="","",VLOOKUP(BB739,Invoer!$F$15:$AU$1999,2,FALSE))</f>
        <v/>
      </c>
      <c r="BD739" s="599" t="str">
        <f t="shared" ca="1" si="331"/>
        <v/>
      </c>
      <c r="BE739" s="599" t="str">
        <f ca="1">IF($BB739="","",VLOOKUP(BB739,Invoer!$F$15:$AU$1999,5,FALSE))</f>
        <v/>
      </c>
      <c r="BF739" s="599" t="str">
        <f ca="1">IF($BB739="","",VLOOKUP(BB739,Invoer!$F$15:$AU$1999,6,FALSE))</f>
        <v/>
      </c>
      <c r="BG739" s="599" t="str">
        <f ca="1">IF($BB739="","",VLOOKUP(BB739,Invoer!$F$15:$AU$1999,9,FALSE))</f>
        <v/>
      </c>
      <c r="BH739" s="599" t="str">
        <f ca="1">IF($BB739="","",VLOOKUP(BB739,Invoer!$F$15:$AU$1999,10,FALSE))</f>
        <v/>
      </c>
      <c r="BI739" s="599" t="str">
        <f ca="1">IF($BB739="","",VLOOKUP(BB739,Invoer!$F$15:$BB$1999,14,FALSE))</f>
        <v/>
      </c>
      <c r="BJ739" s="599" t="str">
        <f ca="1">IF($BB739="","",VLOOKUP(BB739,Invoer!$F$15:$AU$1999,11,FALSE))</f>
        <v/>
      </c>
      <c r="BK739" s="662" t="str">
        <f t="shared" ca="1" si="332"/>
        <v/>
      </c>
      <c r="BL739" s="662" t="str">
        <f t="shared" ca="1" si="333"/>
        <v/>
      </c>
      <c r="BM739" s="679" t="str">
        <f t="shared" ca="1" si="334"/>
        <v/>
      </c>
      <c r="BN739" s="662" t="str">
        <f t="shared" ca="1" si="338"/>
        <v/>
      </c>
      <c r="BO739" s="662" t="str">
        <f ca="1">IF($BB739="","",VLOOKUP(BB739,Invoer!$F$15:$AU$1999,15,FALSE))</f>
        <v/>
      </c>
      <c r="BP739" s="662" t="str">
        <f ca="1">IF($BB739="","",VLOOKUP(BB739,Invoer!$F$15:$AU$1999,24,FALSE))</f>
        <v/>
      </c>
      <c r="BQ739" s="662" t="str">
        <f ca="1">IF($BB739="","",VLOOKUP(BB739,Invoer!$F$15:$AU$1999,17,FALSE))</f>
        <v/>
      </c>
      <c r="BS739" s="73" t="e">
        <f t="shared" ca="1" si="336"/>
        <v>#VALUE!</v>
      </c>
      <c r="BT739" s="57" t="str">
        <f t="shared" ca="1" si="337"/>
        <v/>
      </c>
      <c r="FE739"/>
      <c r="FI739"/>
      <c r="FJ739"/>
    </row>
    <row r="740" spans="29:166" ht="12" customHeight="1" x14ac:dyDescent="0.2">
      <c r="AC740" s="435" t="str">
        <f>IF($AC$7&lt;3,Invoer!DR745,IF($AC$7=3,Invoer!BT745,"x"))</f>
        <v>x</v>
      </c>
      <c r="AD740" s="599" t="str">
        <f t="shared" si="328"/>
        <v/>
      </c>
      <c r="AE740" s="673" t="str">
        <f>IF($AD740="","",VLOOKUP(AD740,Invoer!$F$15:$AU$1999,2,FALSE))</f>
        <v/>
      </c>
      <c r="AF740" s="599" t="str">
        <f t="shared" si="329"/>
        <v/>
      </c>
      <c r="AG740" s="599" t="str">
        <f>IF($AD740="","",VLOOKUP(AD740,Invoer!$F$15:$AU$1999,3,FALSE))</f>
        <v/>
      </c>
      <c r="AH740" s="599" t="str">
        <f>IF($AD740="","",IF(AG740&lt;&gt;"Liq","",VLOOKUP(AD740,Invoer!$F$15:$AU$1999,4,FALSE)))</f>
        <v/>
      </c>
      <c r="AI740" s="677" t="str">
        <f>IF($AD740="","",VLOOKUP(AD740,Invoer!$F$15:$AU$1999,5,FALSE))</f>
        <v/>
      </c>
      <c r="AJ740" s="599" t="str">
        <f>IF($AD740="","",VLOOKUP(AD740,Invoer!$F$15:$AU$1999,6,FALSE))</f>
        <v/>
      </c>
      <c r="AK740" s="599" t="str">
        <f>IF($AD740="","",VLOOKUP(AD740,Invoer!$F$15:$AU$1999,9,FALSE))</f>
        <v/>
      </c>
      <c r="AL740" s="599" t="str">
        <f>IF($AD740="","",VLOOKUP(AD740,Invoer!$F$15:$AU$1999,10,FALSE))</f>
        <v/>
      </c>
      <c r="AM740" s="599" t="str">
        <f>IF($AD740="","",VLOOKUP(AD740,Invoer!$F$15:$BB$1999,14,FALSE))</f>
        <v/>
      </c>
      <c r="AN740" s="599" t="str">
        <f>IF($AD740="","",VLOOKUP(AD740,Invoer!$F$15:$AU$1999,11,FALSE))</f>
        <v/>
      </c>
      <c r="AO740" s="662" t="str">
        <f>IF($AD740="","",VLOOKUP(AD740,Invoer!$F$15:$AU$1999,15,FALSE))</f>
        <v/>
      </c>
      <c r="AP740" s="599" t="str">
        <f>IF($AD740="","",VLOOKUP(AD740,Invoer!$F$15:$AU$1999,19,FALSE))</f>
        <v/>
      </c>
      <c r="AQ740" s="662" t="str">
        <f>IF($AD740="","",VLOOKUP(AD740,Invoer!$F$15:$AU$1999,24,FALSE))</f>
        <v/>
      </c>
      <c r="AR740" s="662" t="str">
        <f>IF($AD740="","",VLOOKUP(AD740,Invoer!$F$15:$AU$1999,17,FALSE))</f>
        <v/>
      </c>
      <c r="AS740" s="678" t="str">
        <f t="shared" si="335"/>
        <v/>
      </c>
      <c r="AT740" s="676" t="str">
        <f t="shared" si="326"/>
        <v/>
      </c>
      <c r="AU740" s="77" t="e">
        <f t="shared" si="327"/>
        <v>#VALUE!</v>
      </c>
      <c r="AW740" s="57"/>
      <c r="AX740" s="57"/>
      <c r="BA740" s="83" t="e">
        <f ca="1">Invoer!DW745</f>
        <v>#N/A</v>
      </c>
      <c r="BB740" s="599" t="str">
        <f t="shared" ca="1" si="330"/>
        <v/>
      </c>
      <c r="BC740" s="673" t="str">
        <f ca="1">IF($BB740="","",VLOOKUP(BB740,Invoer!$F$15:$AU$1999,2,FALSE))</f>
        <v/>
      </c>
      <c r="BD740" s="599" t="str">
        <f t="shared" ca="1" si="331"/>
        <v/>
      </c>
      <c r="BE740" s="599" t="str">
        <f ca="1">IF($BB740="","",VLOOKUP(BB740,Invoer!$F$15:$AU$1999,5,FALSE))</f>
        <v/>
      </c>
      <c r="BF740" s="599" t="str">
        <f ca="1">IF($BB740="","",VLOOKUP(BB740,Invoer!$F$15:$AU$1999,6,FALSE))</f>
        <v/>
      </c>
      <c r="BG740" s="599" t="str">
        <f ca="1">IF($BB740="","",VLOOKUP(BB740,Invoer!$F$15:$AU$1999,9,FALSE))</f>
        <v/>
      </c>
      <c r="BH740" s="599" t="str">
        <f ca="1">IF($BB740="","",VLOOKUP(BB740,Invoer!$F$15:$AU$1999,10,FALSE))</f>
        <v/>
      </c>
      <c r="BI740" s="599" t="str">
        <f ca="1">IF($BB740="","",VLOOKUP(BB740,Invoer!$F$15:$BB$1999,14,FALSE))</f>
        <v/>
      </c>
      <c r="BJ740" s="599" t="str">
        <f ca="1">IF($BB740="","",VLOOKUP(BB740,Invoer!$F$15:$AU$1999,11,FALSE))</f>
        <v/>
      </c>
      <c r="BK740" s="662" t="str">
        <f t="shared" ca="1" si="332"/>
        <v/>
      </c>
      <c r="BL740" s="662" t="str">
        <f t="shared" ca="1" si="333"/>
        <v/>
      </c>
      <c r="BM740" s="679" t="str">
        <f t="shared" ca="1" si="334"/>
        <v/>
      </c>
      <c r="BN740" s="662" t="str">
        <f t="shared" ca="1" si="338"/>
        <v/>
      </c>
      <c r="BO740" s="662" t="str">
        <f ca="1">IF($BB740="","",VLOOKUP(BB740,Invoer!$F$15:$AU$1999,15,FALSE))</f>
        <v/>
      </c>
      <c r="BP740" s="662" t="str">
        <f ca="1">IF($BB740="","",VLOOKUP(BB740,Invoer!$F$15:$AU$1999,24,FALSE))</f>
        <v/>
      </c>
      <c r="BQ740" s="662" t="str">
        <f ca="1">IF($BB740="","",VLOOKUP(BB740,Invoer!$F$15:$AU$1999,17,FALSE))</f>
        <v/>
      </c>
      <c r="BS740" s="73" t="e">
        <f t="shared" ca="1" si="336"/>
        <v>#VALUE!</v>
      </c>
      <c r="BT740" s="57" t="str">
        <f t="shared" ca="1" si="337"/>
        <v/>
      </c>
      <c r="FE740"/>
      <c r="FI740"/>
      <c r="FJ740"/>
    </row>
    <row r="741" spans="29:166" ht="12" customHeight="1" x14ac:dyDescent="0.2">
      <c r="AC741" s="435" t="str">
        <f>IF($AC$7&lt;3,Invoer!DR746,IF($AC$7=3,Invoer!BT746,"x"))</f>
        <v>x</v>
      </c>
      <c r="AD741" s="599" t="str">
        <f t="shared" si="328"/>
        <v/>
      </c>
      <c r="AE741" s="673" t="str">
        <f>IF($AD741="","",VLOOKUP(AD741,Invoer!$F$15:$AU$1999,2,FALSE))</f>
        <v/>
      </c>
      <c r="AF741" s="599" t="str">
        <f t="shared" si="329"/>
        <v/>
      </c>
      <c r="AG741" s="599" t="str">
        <f>IF($AD741="","",VLOOKUP(AD741,Invoer!$F$15:$AU$1999,3,FALSE))</f>
        <v/>
      </c>
      <c r="AH741" s="599" t="str">
        <f>IF($AD741="","",IF(AG741&lt;&gt;"Liq","",VLOOKUP(AD741,Invoer!$F$15:$AU$1999,4,FALSE)))</f>
        <v/>
      </c>
      <c r="AI741" s="677" t="str">
        <f>IF($AD741="","",VLOOKUP(AD741,Invoer!$F$15:$AU$1999,5,FALSE))</f>
        <v/>
      </c>
      <c r="AJ741" s="599" t="str">
        <f>IF($AD741="","",VLOOKUP(AD741,Invoer!$F$15:$AU$1999,6,FALSE))</f>
        <v/>
      </c>
      <c r="AK741" s="599" t="str">
        <f>IF($AD741="","",VLOOKUP(AD741,Invoer!$F$15:$AU$1999,9,FALSE))</f>
        <v/>
      </c>
      <c r="AL741" s="599" t="str">
        <f>IF($AD741="","",VLOOKUP(AD741,Invoer!$F$15:$AU$1999,10,FALSE))</f>
        <v/>
      </c>
      <c r="AM741" s="599" t="str">
        <f>IF($AD741="","",VLOOKUP(AD741,Invoer!$F$15:$BB$1999,14,FALSE))</f>
        <v/>
      </c>
      <c r="AN741" s="599" t="str">
        <f>IF($AD741="","",VLOOKUP(AD741,Invoer!$F$15:$AU$1999,11,FALSE))</f>
        <v/>
      </c>
      <c r="AO741" s="662" t="str">
        <f>IF($AD741="","",VLOOKUP(AD741,Invoer!$F$15:$AU$1999,15,FALSE))</f>
        <v/>
      </c>
      <c r="AP741" s="599" t="str">
        <f>IF($AD741="","",VLOOKUP(AD741,Invoer!$F$15:$AU$1999,19,FALSE))</f>
        <v/>
      </c>
      <c r="AQ741" s="662" t="str">
        <f>IF($AD741="","",VLOOKUP(AD741,Invoer!$F$15:$AU$1999,24,FALSE))</f>
        <v/>
      </c>
      <c r="AR741" s="662" t="str">
        <f>IF($AD741="","",VLOOKUP(AD741,Invoer!$F$15:$AU$1999,17,FALSE))</f>
        <v/>
      </c>
      <c r="AS741" s="678" t="str">
        <f t="shared" si="335"/>
        <v/>
      </c>
      <c r="AT741" s="676" t="str">
        <f t="shared" si="326"/>
        <v/>
      </c>
      <c r="AU741" s="77" t="e">
        <f t="shared" si="327"/>
        <v>#VALUE!</v>
      </c>
      <c r="AW741" s="57"/>
      <c r="AX741" s="57"/>
      <c r="BA741" s="83" t="e">
        <f ca="1">Invoer!DW746</f>
        <v>#N/A</v>
      </c>
      <c r="BB741" s="599" t="str">
        <f t="shared" ca="1" si="330"/>
        <v/>
      </c>
      <c r="BC741" s="673" t="str">
        <f ca="1">IF($BB741="","",VLOOKUP(BB741,Invoer!$F$15:$AU$1999,2,FALSE))</f>
        <v/>
      </c>
      <c r="BD741" s="599" t="str">
        <f t="shared" ca="1" si="331"/>
        <v/>
      </c>
      <c r="BE741" s="599" t="str">
        <f ca="1">IF($BB741="","",VLOOKUP(BB741,Invoer!$F$15:$AU$1999,5,FALSE))</f>
        <v/>
      </c>
      <c r="BF741" s="599" t="str">
        <f ca="1">IF($BB741="","",VLOOKUP(BB741,Invoer!$F$15:$AU$1999,6,FALSE))</f>
        <v/>
      </c>
      <c r="BG741" s="599" t="str">
        <f ca="1">IF($BB741="","",VLOOKUP(BB741,Invoer!$F$15:$AU$1999,9,FALSE))</f>
        <v/>
      </c>
      <c r="BH741" s="599" t="str">
        <f ca="1">IF($BB741="","",VLOOKUP(BB741,Invoer!$F$15:$AU$1999,10,FALSE))</f>
        <v/>
      </c>
      <c r="BI741" s="599" t="str">
        <f ca="1">IF($BB741="","",VLOOKUP(BB741,Invoer!$F$15:$BB$1999,14,FALSE))</f>
        <v/>
      </c>
      <c r="BJ741" s="599" t="str">
        <f ca="1">IF($BB741="","",VLOOKUP(BB741,Invoer!$F$15:$AU$1999,11,FALSE))</f>
        <v/>
      </c>
      <c r="BK741" s="662" t="str">
        <f t="shared" ca="1" si="332"/>
        <v/>
      </c>
      <c r="BL741" s="662" t="str">
        <f t="shared" ca="1" si="333"/>
        <v/>
      </c>
      <c r="BM741" s="679" t="str">
        <f t="shared" ca="1" si="334"/>
        <v/>
      </c>
      <c r="BN741" s="662" t="str">
        <f t="shared" ca="1" si="338"/>
        <v/>
      </c>
      <c r="BO741" s="662" t="str">
        <f ca="1">IF($BB741="","",VLOOKUP(BB741,Invoer!$F$15:$AU$1999,15,FALSE))</f>
        <v/>
      </c>
      <c r="BP741" s="662" t="str">
        <f ca="1">IF($BB741="","",VLOOKUP(BB741,Invoer!$F$15:$AU$1999,24,FALSE))</f>
        <v/>
      </c>
      <c r="BQ741" s="662" t="str">
        <f ca="1">IF($BB741="","",VLOOKUP(BB741,Invoer!$F$15:$AU$1999,17,FALSE))</f>
        <v/>
      </c>
      <c r="BS741" s="73" t="e">
        <f t="shared" ca="1" si="336"/>
        <v>#VALUE!</v>
      </c>
      <c r="BT741" s="57" t="str">
        <f t="shared" ca="1" si="337"/>
        <v/>
      </c>
      <c r="FE741"/>
      <c r="FI741"/>
      <c r="FJ741"/>
    </row>
    <row r="742" spans="29:166" ht="12" customHeight="1" x14ac:dyDescent="0.2">
      <c r="AC742" s="435" t="str">
        <f>IF($AC$7&lt;3,Invoer!DR747,IF($AC$7=3,Invoer!BT747,"x"))</f>
        <v>x</v>
      </c>
      <c r="AD742" s="599" t="str">
        <f t="shared" si="328"/>
        <v/>
      </c>
      <c r="AE742" s="673" t="str">
        <f>IF($AD742="","",VLOOKUP(AD742,Invoer!$F$15:$AU$1999,2,FALSE))</f>
        <v/>
      </c>
      <c r="AF742" s="599" t="str">
        <f t="shared" si="329"/>
        <v/>
      </c>
      <c r="AG742" s="599" t="str">
        <f>IF($AD742="","",VLOOKUP(AD742,Invoer!$F$15:$AU$1999,3,FALSE))</f>
        <v/>
      </c>
      <c r="AH742" s="599" t="str">
        <f>IF($AD742="","",IF(AG742&lt;&gt;"Liq","",VLOOKUP(AD742,Invoer!$F$15:$AU$1999,4,FALSE)))</f>
        <v/>
      </c>
      <c r="AI742" s="677" t="str">
        <f>IF($AD742="","",VLOOKUP(AD742,Invoer!$F$15:$AU$1999,5,FALSE))</f>
        <v/>
      </c>
      <c r="AJ742" s="599" t="str">
        <f>IF($AD742="","",VLOOKUP(AD742,Invoer!$F$15:$AU$1999,6,FALSE))</f>
        <v/>
      </c>
      <c r="AK742" s="599" t="str">
        <f>IF($AD742="","",VLOOKUP(AD742,Invoer!$F$15:$AU$1999,9,FALSE))</f>
        <v/>
      </c>
      <c r="AL742" s="599" t="str">
        <f>IF($AD742="","",VLOOKUP(AD742,Invoer!$F$15:$AU$1999,10,FALSE))</f>
        <v/>
      </c>
      <c r="AM742" s="599" t="str">
        <f>IF($AD742="","",VLOOKUP(AD742,Invoer!$F$15:$BB$1999,14,FALSE))</f>
        <v/>
      </c>
      <c r="AN742" s="599" t="str">
        <f>IF($AD742="","",VLOOKUP(AD742,Invoer!$F$15:$AU$1999,11,FALSE))</f>
        <v/>
      </c>
      <c r="AO742" s="662" t="str">
        <f>IF($AD742="","",VLOOKUP(AD742,Invoer!$F$15:$AU$1999,15,FALSE))</f>
        <v/>
      </c>
      <c r="AP742" s="599" t="str">
        <f>IF($AD742="","",VLOOKUP(AD742,Invoer!$F$15:$AU$1999,19,FALSE))</f>
        <v/>
      </c>
      <c r="AQ742" s="662" t="str">
        <f>IF($AD742="","",VLOOKUP(AD742,Invoer!$F$15:$AU$1999,24,FALSE))</f>
        <v/>
      </c>
      <c r="AR742" s="662" t="str">
        <f>IF($AD742="","",VLOOKUP(AD742,Invoer!$F$15:$AU$1999,17,FALSE))</f>
        <v/>
      </c>
      <c r="AS742" s="678" t="str">
        <f t="shared" si="335"/>
        <v/>
      </c>
      <c r="AT742" s="676" t="str">
        <f t="shared" si="326"/>
        <v/>
      </c>
      <c r="AU742" s="77" t="e">
        <f t="shared" si="327"/>
        <v>#VALUE!</v>
      </c>
      <c r="AW742" s="57"/>
      <c r="AX742" s="57"/>
      <c r="BA742" s="83" t="e">
        <f ca="1">Invoer!DW747</f>
        <v>#N/A</v>
      </c>
      <c r="BB742" s="599" t="str">
        <f t="shared" ca="1" si="330"/>
        <v/>
      </c>
      <c r="BC742" s="673" t="str">
        <f ca="1">IF($BB742="","",VLOOKUP(BB742,Invoer!$F$15:$AU$1999,2,FALSE))</f>
        <v/>
      </c>
      <c r="BD742" s="599" t="str">
        <f t="shared" ca="1" si="331"/>
        <v/>
      </c>
      <c r="BE742" s="599" t="str">
        <f ca="1">IF($BB742="","",VLOOKUP(BB742,Invoer!$F$15:$AU$1999,5,FALSE))</f>
        <v/>
      </c>
      <c r="BF742" s="599" t="str">
        <f ca="1">IF($BB742="","",VLOOKUP(BB742,Invoer!$F$15:$AU$1999,6,FALSE))</f>
        <v/>
      </c>
      <c r="BG742" s="599" t="str">
        <f ca="1">IF($BB742="","",VLOOKUP(BB742,Invoer!$F$15:$AU$1999,9,FALSE))</f>
        <v/>
      </c>
      <c r="BH742" s="599" t="str">
        <f ca="1">IF($BB742="","",VLOOKUP(BB742,Invoer!$F$15:$AU$1999,10,FALSE))</f>
        <v/>
      </c>
      <c r="BI742" s="599" t="str">
        <f ca="1">IF($BB742="","",VLOOKUP(BB742,Invoer!$F$15:$BB$1999,14,FALSE))</f>
        <v/>
      </c>
      <c r="BJ742" s="599" t="str">
        <f ca="1">IF($BB742="","",VLOOKUP(BB742,Invoer!$F$15:$AU$1999,11,FALSE))</f>
        <v/>
      </c>
      <c r="BK742" s="662" t="str">
        <f t="shared" ca="1" si="332"/>
        <v/>
      </c>
      <c r="BL742" s="662" t="str">
        <f t="shared" ca="1" si="333"/>
        <v/>
      </c>
      <c r="BM742" s="679" t="str">
        <f t="shared" ca="1" si="334"/>
        <v/>
      </c>
      <c r="BN742" s="662" t="str">
        <f t="shared" ca="1" si="338"/>
        <v/>
      </c>
      <c r="BO742" s="662" t="str">
        <f ca="1">IF($BB742="","",VLOOKUP(BB742,Invoer!$F$15:$AU$1999,15,FALSE))</f>
        <v/>
      </c>
      <c r="BP742" s="662" t="str">
        <f ca="1">IF($BB742="","",VLOOKUP(BB742,Invoer!$F$15:$AU$1999,24,FALSE))</f>
        <v/>
      </c>
      <c r="BQ742" s="662" t="str">
        <f ca="1">IF($BB742="","",VLOOKUP(BB742,Invoer!$F$15:$AU$1999,17,FALSE))</f>
        <v/>
      </c>
      <c r="BS742" s="73" t="e">
        <f t="shared" ca="1" si="336"/>
        <v>#VALUE!</v>
      </c>
      <c r="BT742" s="57" t="str">
        <f t="shared" ca="1" si="337"/>
        <v/>
      </c>
      <c r="FE742"/>
      <c r="FI742"/>
      <c r="FJ742"/>
    </row>
    <row r="743" spans="29:166" ht="12" customHeight="1" x14ac:dyDescent="0.2">
      <c r="AC743" s="435" t="str">
        <f>IF($AC$7&lt;3,Invoer!DR748,IF($AC$7=3,Invoer!BT748,"x"))</f>
        <v>x</v>
      </c>
      <c r="AD743" s="599" t="str">
        <f t="shared" si="328"/>
        <v/>
      </c>
      <c r="AE743" s="673" t="str">
        <f>IF($AD743="","",VLOOKUP(AD743,Invoer!$F$15:$AU$1999,2,FALSE))</f>
        <v/>
      </c>
      <c r="AF743" s="599" t="str">
        <f t="shared" si="329"/>
        <v/>
      </c>
      <c r="AG743" s="599" t="str">
        <f>IF($AD743="","",VLOOKUP(AD743,Invoer!$F$15:$AU$1999,3,FALSE))</f>
        <v/>
      </c>
      <c r="AH743" s="599" t="str">
        <f>IF($AD743="","",IF(AG743&lt;&gt;"Liq","",VLOOKUP(AD743,Invoer!$F$15:$AU$1999,4,FALSE)))</f>
        <v/>
      </c>
      <c r="AI743" s="677" t="str">
        <f>IF($AD743="","",VLOOKUP(AD743,Invoer!$F$15:$AU$1999,5,FALSE))</f>
        <v/>
      </c>
      <c r="AJ743" s="599" t="str">
        <f>IF($AD743="","",VLOOKUP(AD743,Invoer!$F$15:$AU$1999,6,FALSE))</f>
        <v/>
      </c>
      <c r="AK743" s="599" t="str">
        <f>IF($AD743="","",VLOOKUP(AD743,Invoer!$F$15:$AU$1999,9,FALSE))</f>
        <v/>
      </c>
      <c r="AL743" s="599" t="str">
        <f>IF($AD743="","",VLOOKUP(AD743,Invoer!$F$15:$AU$1999,10,FALSE))</f>
        <v/>
      </c>
      <c r="AM743" s="599" t="str">
        <f>IF($AD743="","",VLOOKUP(AD743,Invoer!$F$15:$BB$1999,14,FALSE))</f>
        <v/>
      </c>
      <c r="AN743" s="599" t="str">
        <f>IF($AD743="","",VLOOKUP(AD743,Invoer!$F$15:$AU$1999,11,FALSE))</f>
        <v/>
      </c>
      <c r="AO743" s="662" t="str">
        <f>IF($AD743="","",VLOOKUP(AD743,Invoer!$F$15:$AU$1999,15,FALSE))</f>
        <v/>
      </c>
      <c r="AP743" s="599" t="str">
        <f>IF($AD743="","",VLOOKUP(AD743,Invoer!$F$15:$AU$1999,19,FALSE))</f>
        <v/>
      </c>
      <c r="AQ743" s="662" t="str">
        <f>IF($AD743="","",VLOOKUP(AD743,Invoer!$F$15:$AU$1999,24,FALSE))</f>
        <v/>
      </c>
      <c r="AR743" s="662" t="str">
        <f>IF($AD743="","",VLOOKUP(AD743,Invoer!$F$15:$AU$1999,17,FALSE))</f>
        <v/>
      </c>
      <c r="AS743" s="678" t="str">
        <f t="shared" si="335"/>
        <v/>
      </c>
      <c r="AT743" s="676" t="str">
        <f t="shared" si="326"/>
        <v/>
      </c>
      <c r="AU743" s="77" t="e">
        <f t="shared" si="327"/>
        <v>#VALUE!</v>
      </c>
      <c r="AW743" s="57"/>
      <c r="AX743" s="57"/>
      <c r="BA743" s="83" t="e">
        <f ca="1">Invoer!DW748</f>
        <v>#N/A</v>
      </c>
      <c r="BB743" s="599" t="str">
        <f t="shared" ca="1" si="330"/>
        <v/>
      </c>
      <c r="BC743" s="673" t="str">
        <f ca="1">IF($BB743="","",VLOOKUP(BB743,Invoer!$F$15:$AU$1999,2,FALSE))</f>
        <v/>
      </c>
      <c r="BD743" s="599" t="str">
        <f t="shared" ca="1" si="331"/>
        <v/>
      </c>
      <c r="BE743" s="599" t="str">
        <f ca="1">IF($BB743="","",VLOOKUP(BB743,Invoer!$F$15:$AU$1999,5,FALSE))</f>
        <v/>
      </c>
      <c r="BF743" s="599" t="str">
        <f ca="1">IF($BB743="","",VLOOKUP(BB743,Invoer!$F$15:$AU$1999,6,FALSE))</f>
        <v/>
      </c>
      <c r="BG743" s="599" t="str">
        <f ca="1">IF($BB743="","",VLOOKUP(BB743,Invoer!$F$15:$AU$1999,9,FALSE))</f>
        <v/>
      </c>
      <c r="BH743" s="599" t="str">
        <f ca="1">IF($BB743="","",VLOOKUP(BB743,Invoer!$F$15:$AU$1999,10,FALSE))</f>
        <v/>
      </c>
      <c r="BI743" s="599" t="str">
        <f ca="1">IF($BB743="","",VLOOKUP(BB743,Invoer!$F$15:$BB$1999,14,FALSE))</f>
        <v/>
      </c>
      <c r="BJ743" s="599" t="str">
        <f ca="1">IF($BB743="","",VLOOKUP(BB743,Invoer!$F$15:$AU$1999,11,FALSE))</f>
        <v/>
      </c>
      <c r="BK743" s="662" t="str">
        <f t="shared" ca="1" si="332"/>
        <v/>
      </c>
      <c r="BL743" s="662" t="str">
        <f t="shared" ca="1" si="333"/>
        <v/>
      </c>
      <c r="BM743" s="679" t="str">
        <f t="shared" ca="1" si="334"/>
        <v/>
      </c>
      <c r="BN743" s="662" t="str">
        <f t="shared" ca="1" si="338"/>
        <v/>
      </c>
      <c r="BO743" s="662" t="str">
        <f ca="1">IF($BB743="","",VLOOKUP(BB743,Invoer!$F$15:$AU$1999,15,FALSE))</f>
        <v/>
      </c>
      <c r="BP743" s="662" t="str">
        <f ca="1">IF($BB743="","",VLOOKUP(BB743,Invoer!$F$15:$AU$1999,24,FALSE))</f>
        <v/>
      </c>
      <c r="BQ743" s="662" t="str">
        <f ca="1">IF($BB743="","",VLOOKUP(BB743,Invoer!$F$15:$AU$1999,17,FALSE))</f>
        <v/>
      </c>
      <c r="BS743" s="73" t="e">
        <f t="shared" ca="1" si="336"/>
        <v>#VALUE!</v>
      </c>
      <c r="BT743" s="57" t="str">
        <f t="shared" ca="1" si="337"/>
        <v/>
      </c>
      <c r="FE743"/>
      <c r="FI743"/>
      <c r="FJ743"/>
    </row>
    <row r="744" spans="29:166" ht="12" customHeight="1" x14ac:dyDescent="0.2">
      <c r="AC744" s="435" t="str">
        <f>IF($AC$7&lt;3,Invoer!DR749,IF($AC$7=3,Invoer!BT749,"x"))</f>
        <v>x</v>
      </c>
      <c r="AD744" s="599" t="str">
        <f t="shared" si="328"/>
        <v/>
      </c>
      <c r="AE744" s="673" t="str">
        <f>IF($AD744="","",VLOOKUP(AD744,Invoer!$F$15:$AU$1999,2,FALSE))</f>
        <v/>
      </c>
      <c r="AF744" s="599" t="str">
        <f t="shared" si="329"/>
        <v/>
      </c>
      <c r="AG744" s="599" t="str">
        <f>IF($AD744="","",VLOOKUP(AD744,Invoer!$F$15:$AU$1999,3,FALSE))</f>
        <v/>
      </c>
      <c r="AH744" s="599" t="str">
        <f>IF($AD744="","",IF(AG744&lt;&gt;"Liq","",VLOOKUP(AD744,Invoer!$F$15:$AU$1999,4,FALSE)))</f>
        <v/>
      </c>
      <c r="AI744" s="677" t="str">
        <f>IF($AD744="","",VLOOKUP(AD744,Invoer!$F$15:$AU$1999,5,FALSE))</f>
        <v/>
      </c>
      <c r="AJ744" s="599" t="str">
        <f>IF($AD744="","",VLOOKUP(AD744,Invoer!$F$15:$AU$1999,6,FALSE))</f>
        <v/>
      </c>
      <c r="AK744" s="599" t="str">
        <f>IF($AD744="","",VLOOKUP(AD744,Invoer!$F$15:$AU$1999,9,FALSE))</f>
        <v/>
      </c>
      <c r="AL744" s="599" t="str">
        <f>IF($AD744="","",VLOOKUP(AD744,Invoer!$F$15:$AU$1999,10,FALSE))</f>
        <v/>
      </c>
      <c r="AM744" s="599" t="str">
        <f>IF($AD744="","",VLOOKUP(AD744,Invoer!$F$15:$BB$1999,14,FALSE))</f>
        <v/>
      </c>
      <c r="AN744" s="599" t="str">
        <f>IF($AD744="","",VLOOKUP(AD744,Invoer!$F$15:$AU$1999,11,FALSE))</f>
        <v/>
      </c>
      <c r="AO744" s="662" t="str">
        <f>IF($AD744="","",VLOOKUP(AD744,Invoer!$F$15:$AU$1999,15,FALSE))</f>
        <v/>
      </c>
      <c r="AP744" s="599" t="str">
        <f>IF($AD744="","",VLOOKUP(AD744,Invoer!$F$15:$AU$1999,19,FALSE))</f>
        <v/>
      </c>
      <c r="AQ744" s="662" t="str">
        <f>IF($AD744="","",VLOOKUP(AD744,Invoer!$F$15:$AU$1999,24,FALSE))</f>
        <v/>
      </c>
      <c r="AR744" s="662" t="str">
        <f>IF($AD744="","",VLOOKUP(AD744,Invoer!$F$15:$AU$1999,17,FALSE))</f>
        <v/>
      </c>
      <c r="AS744" s="678" t="str">
        <f t="shared" si="335"/>
        <v/>
      </c>
      <c r="AT744" s="676" t="str">
        <f t="shared" si="326"/>
        <v/>
      </c>
      <c r="AU744" s="77" t="e">
        <f t="shared" si="327"/>
        <v>#VALUE!</v>
      </c>
      <c r="AW744" s="57"/>
      <c r="AX744" s="57"/>
      <c r="BA744" s="83" t="e">
        <f ca="1">Invoer!DW749</f>
        <v>#N/A</v>
      </c>
      <c r="BB744" s="599" t="str">
        <f t="shared" ca="1" si="330"/>
        <v/>
      </c>
      <c r="BC744" s="673" t="str">
        <f ca="1">IF($BB744="","",VLOOKUP(BB744,Invoer!$F$15:$AU$1999,2,FALSE))</f>
        <v/>
      </c>
      <c r="BD744" s="599" t="str">
        <f t="shared" ca="1" si="331"/>
        <v/>
      </c>
      <c r="BE744" s="599" t="str">
        <f ca="1">IF($BB744="","",VLOOKUP(BB744,Invoer!$F$15:$AU$1999,5,FALSE))</f>
        <v/>
      </c>
      <c r="BF744" s="599" t="str">
        <f ca="1">IF($BB744="","",VLOOKUP(BB744,Invoer!$F$15:$AU$1999,6,FALSE))</f>
        <v/>
      </c>
      <c r="BG744" s="599" t="str">
        <f ca="1">IF($BB744="","",VLOOKUP(BB744,Invoer!$F$15:$AU$1999,9,FALSE))</f>
        <v/>
      </c>
      <c r="BH744" s="599" t="str">
        <f ca="1">IF($BB744="","",VLOOKUP(BB744,Invoer!$F$15:$AU$1999,10,FALSE))</f>
        <v/>
      </c>
      <c r="BI744" s="599" t="str">
        <f ca="1">IF($BB744="","",VLOOKUP(BB744,Invoer!$F$15:$BB$1999,14,FALSE))</f>
        <v/>
      </c>
      <c r="BJ744" s="599" t="str">
        <f ca="1">IF($BB744="","",VLOOKUP(BB744,Invoer!$F$15:$AU$1999,11,FALSE))</f>
        <v/>
      </c>
      <c r="BK744" s="662" t="str">
        <f t="shared" ca="1" si="332"/>
        <v/>
      </c>
      <c r="BL744" s="662" t="str">
        <f t="shared" ca="1" si="333"/>
        <v/>
      </c>
      <c r="BM744" s="679" t="str">
        <f t="shared" ca="1" si="334"/>
        <v/>
      </c>
      <c r="BN744" s="662" t="str">
        <f t="shared" ca="1" si="338"/>
        <v/>
      </c>
      <c r="BO744" s="662" t="str">
        <f ca="1">IF($BB744="","",VLOOKUP(BB744,Invoer!$F$15:$AU$1999,15,FALSE))</f>
        <v/>
      </c>
      <c r="BP744" s="662" t="str">
        <f ca="1">IF($BB744="","",VLOOKUP(BB744,Invoer!$F$15:$AU$1999,24,FALSE))</f>
        <v/>
      </c>
      <c r="BQ744" s="662" t="str">
        <f ca="1">IF($BB744="","",VLOOKUP(BB744,Invoer!$F$15:$AU$1999,17,FALSE))</f>
        <v/>
      </c>
      <c r="BS744" s="73" t="e">
        <f t="shared" ca="1" si="336"/>
        <v>#VALUE!</v>
      </c>
      <c r="BT744" s="57" t="str">
        <f t="shared" ca="1" si="337"/>
        <v/>
      </c>
      <c r="FE744"/>
      <c r="FI744"/>
      <c r="FJ744"/>
    </row>
    <row r="745" spans="29:166" ht="12" customHeight="1" x14ac:dyDescent="0.2">
      <c r="AC745" s="435" t="str">
        <f>IF($AC$7&lt;3,Invoer!DR750,IF($AC$7=3,Invoer!BT750,"x"))</f>
        <v>x</v>
      </c>
      <c r="AD745" s="599" t="str">
        <f t="shared" si="328"/>
        <v/>
      </c>
      <c r="AE745" s="673" t="str">
        <f>IF($AD745="","",VLOOKUP(AD745,Invoer!$F$15:$AU$1999,2,FALSE))</f>
        <v/>
      </c>
      <c r="AF745" s="599" t="str">
        <f t="shared" si="329"/>
        <v/>
      </c>
      <c r="AG745" s="599" t="str">
        <f>IF($AD745="","",VLOOKUP(AD745,Invoer!$F$15:$AU$1999,3,FALSE))</f>
        <v/>
      </c>
      <c r="AH745" s="599" t="str">
        <f>IF($AD745="","",IF(AG745&lt;&gt;"Liq","",VLOOKUP(AD745,Invoer!$F$15:$AU$1999,4,FALSE)))</f>
        <v/>
      </c>
      <c r="AI745" s="677" t="str">
        <f>IF($AD745="","",VLOOKUP(AD745,Invoer!$F$15:$AU$1999,5,FALSE))</f>
        <v/>
      </c>
      <c r="AJ745" s="599" t="str">
        <f>IF($AD745="","",VLOOKUP(AD745,Invoer!$F$15:$AU$1999,6,FALSE))</f>
        <v/>
      </c>
      <c r="AK745" s="599" t="str">
        <f>IF($AD745="","",VLOOKUP(AD745,Invoer!$F$15:$AU$1999,9,FALSE))</f>
        <v/>
      </c>
      <c r="AL745" s="599" t="str">
        <f>IF($AD745="","",VLOOKUP(AD745,Invoer!$F$15:$AU$1999,10,FALSE))</f>
        <v/>
      </c>
      <c r="AM745" s="599" t="str">
        <f>IF($AD745="","",VLOOKUP(AD745,Invoer!$F$15:$BB$1999,14,FALSE))</f>
        <v/>
      </c>
      <c r="AN745" s="599" t="str">
        <f>IF($AD745="","",VLOOKUP(AD745,Invoer!$F$15:$AU$1999,11,FALSE))</f>
        <v/>
      </c>
      <c r="AO745" s="662" t="str">
        <f>IF($AD745="","",VLOOKUP(AD745,Invoer!$F$15:$AU$1999,15,FALSE))</f>
        <v/>
      </c>
      <c r="AP745" s="599" t="str">
        <f>IF($AD745="","",VLOOKUP(AD745,Invoer!$F$15:$AU$1999,19,FALSE))</f>
        <v/>
      </c>
      <c r="AQ745" s="662" t="str">
        <f>IF($AD745="","",VLOOKUP(AD745,Invoer!$F$15:$AU$1999,24,FALSE))</f>
        <v/>
      </c>
      <c r="AR745" s="662" t="str">
        <f>IF($AD745="","",VLOOKUP(AD745,Invoer!$F$15:$AU$1999,17,FALSE))</f>
        <v/>
      </c>
      <c r="AS745" s="678" t="str">
        <f t="shared" si="335"/>
        <v/>
      </c>
      <c r="AT745" s="676" t="str">
        <f t="shared" si="326"/>
        <v/>
      </c>
      <c r="AU745" s="77" t="e">
        <f t="shared" si="327"/>
        <v>#VALUE!</v>
      </c>
      <c r="AW745" s="57"/>
      <c r="AX745" s="57"/>
      <c r="BA745" s="83" t="e">
        <f ca="1">Invoer!DW750</f>
        <v>#N/A</v>
      </c>
      <c r="BB745" s="599" t="str">
        <f t="shared" ca="1" si="330"/>
        <v/>
      </c>
      <c r="BC745" s="673" t="str">
        <f ca="1">IF($BB745="","",VLOOKUP(BB745,Invoer!$F$15:$AU$1999,2,FALSE))</f>
        <v/>
      </c>
      <c r="BD745" s="599" t="str">
        <f t="shared" ca="1" si="331"/>
        <v/>
      </c>
      <c r="BE745" s="599" t="str">
        <f ca="1">IF($BB745="","",VLOOKUP(BB745,Invoer!$F$15:$AU$1999,5,FALSE))</f>
        <v/>
      </c>
      <c r="BF745" s="599" t="str">
        <f ca="1">IF($BB745="","",VLOOKUP(BB745,Invoer!$F$15:$AU$1999,6,FALSE))</f>
        <v/>
      </c>
      <c r="BG745" s="599" t="str">
        <f ca="1">IF($BB745="","",VLOOKUP(BB745,Invoer!$F$15:$AU$1999,9,FALSE))</f>
        <v/>
      </c>
      <c r="BH745" s="599" t="str">
        <f ca="1">IF($BB745="","",VLOOKUP(BB745,Invoer!$F$15:$AU$1999,10,FALSE))</f>
        <v/>
      </c>
      <c r="BI745" s="599" t="str">
        <f ca="1">IF($BB745="","",VLOOKUP(BB745,Invoer!$F$15:$BB$1999,14,FALSE))</f>
        <v/>
      </c>
      <c r="BJ745" s="599" t="str">
        <f ca="1">IF($BB745="","",VLOOKUP(BB745,Invoer!$F$15:$AU$1999,11,FALSE))</f>
        <v/>
      </c>
      <c r="BK745" s="662" t="str">
        <f t="shared" ca="1" si="332"/>
        <v/>
      </c>
      <c r="BL745" s="662" t="str">
        <f t="shared" ca="1" si="333"/>
        <v/>
      </c>
      <c r="BM745" s="679" t="str">
        <f t="shared" ca="1" si="334"/>
        <v/>
      </c>
      <c r="BN745" s="662" t="str">
        <f t="shared" ca="1" si="338"/>
        <v/>
      </c>
      <c r="BO745" s="662" t="str">
        <f ca="1">IF($BB745="","",VLOOKUP(BB745,Invoer!$F$15:$AU$1999,15,FALSE))</f>
        <v/>
      </c>
      <c r="BP745" s="662" t="str">
        <f ca="1">IF($BB745="","",VLOOKUP(BB745,Invoer!$F$15:$AU$1999,24,FALSE))</f>
        <v/>
      </c>
      <c r="BQ745" s="662" t="str">
        <f ca="1">IF($BB745="","",VLOOKUP(BB745,Invoer!$F$15:$AU$1999,17,FALSE))</f>
        <v/>
      </c>
      <c r="BS745" s="73" t="e">
        <f t="shared" ca="1" si="336"/>
        <v>#VALUE!</v>
      </c>
      <c r="BT745" s="57" t="str">
        <f t="shared" ca="1" si="337"/>
        <v/>
      </c>
      <c r="FE745"/>
      <c r="FI745"/>
      <c r="FJ745"/>
    </row>
    <row r="746" spans="29:166" ht="12" customHeight="1" x14ac:dyDescent="0.2">
      <c r="AC746" s="435" t="str">
        <f>IF($AC$7&lt;3,Invoer!DR751,IF($AC$7=3,Invoer!BT751,"x"))</f>
        <v>x</v>
      </c>
      <c r="AD746" s="599" t="str">
        <f t="shared" si="328"/>
        <v/>
      </c>
      <c r="AE746" s="673" t="str">
        <f>IF($AD746="","",VLOOKUP(AD746,Invoer!$F$15:$AU$1999,2,FALSE))</f>
        <v/>
      </c>
      <c r="AF746" s="599" t="str">
        <f t="shared" si="329"/>
        <v/>
      </c>
      <c r="AG746" s="599" t="str">
        <f>IF($AD746="","",VLOOKUP(AD746,Invoer!$F$15:$AU$1999,3,FALSE))</f>
        <v/>
      </c>
      <c r="AH746" s="599" t="str">
        <f>IF($AD746="","",IF(AG746&lt;&gt;"Liq","",VLOOKUP(AD746,Invoer!$F$15:$AU$1999,4,FALSE)))</f>
        <v/>
      </c>
      <c r="AI746" s="677" t="str">
        <f>IF($AD746="","",VLOOKUP(AD746,Invoer!$F$15:$AU$1999,5,FALSE))</f>
        <v/>
      </c>
      <c r="AJ746" s="599" t="str">
        <f>IF($AD746="","",VLOOKUP(AD746,Invoer!$F$15:$AU$1999,6,FALSE))</f>
        <v/>
      </c>
      <c r="AK746" s="599" t="str">
        <f>IF($AD746="","",VLOOKUP(AD746,Invoer!$F$15:$AU$1999,9,FALSE))</f>
        <v/>
      </c>
      <c r="AL746" s="599" t="str">
        <f>IF($AD746="","",VLOOKUP(AD746,Invoer!$F$15:$AU$1999,10,FALSE))</f>
        <v/>
      </c>
      <c r="AM746" s="599" t="str">
        <f>IF($AD746="","",VLOOKUP(AD746,Invoer!$F$15:$BB$1999,14,FALSE))</f>
        <v/>
      </c>
      <c r="AN746" s="599" t="str">
        <f>IF($AD746="","",VLOOKUP(AD746,Invoer!$F$15:$AU$1999,11,FALSE))</f>
        <v/>
      </c>
      <c r="AO746" s="662" t="str">
        <f>IF($AD746="","",VLOOKUP(AD746,Invoer!$F$15:$AU$1999,15,FALSE))</f>
        <v/>
      </c>
      <c r="AP746" s="599" t="str">
        <f>IF($AD746="","",VLOOKUP(AD746,Invoer!$F$15:$AU$1999,19,FALSE))</f>
        <v/>
      </c>
      <c r="AQ746" s="662" t="str">
        <f>IF($AD746="","",VLOOKUP(AD746,Invoer!$F$15:$AU$1999,24,FALSE))</f>
        <v/>
      </c>
      <c r="AR746" s="662" t="str">
        <f>IF($AD746="","",VLOOKUP(AD746,Invoer!$F$15:$AU$1999,17,FALSE))</f>
        <v/>
      </c>
      <c r="AS746" s="678" t="str">
        <f t="shared" si="335"/>
        <v/>
      </c>
      <c r="AT746" s="676" t="str">
        <f t="shared" si="326"/>
        <v/>
      </c>
      <c r="AU746" s="77" t="e">
        <f t="shared" si="327"/>
        <v>#VALUE!</v>
      </c>
      <c r="AW746" s="57"/>
      <c r="AX746" s="57"/>
      <c r="BA746" s="83" t="e">
        <f ca="1">Invoer!DW751</f>
        <v>#N/A</v>
      </c>
      <c r="BB746" s="599" t="str">
        <f t="shared" ca="1" si="330"/>
        <v/>
      </c>
      <c r="BC746" s="673" t="str">
        <f ca="1">IF($BB746="","",VLOOKUP(BB746,Invoer!$F$15:$AU$1999,2,FALSE))</f>
        <v/>
      </c>
      <c r="BD746" s="599" t="str">
        <f t="shared" ca="1" si="331"/>
        <v/>
      </c>
      <c r="BE746" s="599" t="str">
        <f ca="1">IF($BB746="","",VLOOKUP(BB746,Invoer!$F$15:$AU$1999,5,FALSE))</f>
        <v/>
      </c>
      <c r="BF746" s="599" t="str">
        <f ca="1">IF($BB746="","",VLOOKUP(BB746,Invoer!$F$15:$AU$1999,6,FALSE))</f>
        <v/>
      </c>
      <c r="BG746" s="599" t="str">
        <f ca="1">IF($BB746="","",VLOOKUP(BB746,Invoer!$F$15:$AU$1999,9,FALSE))</f>
        <v/>
      </c>
      <c r="BH746" s="599" t="str">
        <f ca="1">IF($BB746="","",VLOOKUP(BB746,Invoer!$F$15:$AU$1999,10,FALSE))</f>
        <v/>
      </c>
      <c r="BI746" s="599" t="str">
        <f ca="1">IF($BB746="","",VLOOKUP(BB746,Invoer!$F$15:$BB$1999,14,FALSE))</f>
        <v/>
      </c>
      <c r="BJ746" s="599" t="str">
        <f ca="1">IF($BB746="","",VLOOKUP(BB746,Invoer!$F$15:$AU$1999,11,FALSE))</f>
        <v/>
      </c>
      <c r="BK746" s="662" t="str">
        <f t="shared" ca="1" si="332"/>
        <v/>
      </c>
      <c r="BL746" s="662" t="str">
        <f t="shared" ca="1" si="333"/>
        <v/>
      </c>
      <c r="BM746" s="679" t="str">
        <f t="shared" ca="1" si="334"/>
        <v/>
      </c>
      <c r="BN746" s="662" t="str">
        <f t="shared" ca="1" si="338"/>
        <v/>
      </c>
      <c r="BO746" s="662" t="str">
        <f ca="1">IF($BB746="","",VLOOKUP(BB746,Invoer!$F$15:$AU$1999,15,FALSE))</f>
        <v/>
      </c>
      <c r="BP746" s="662" t="str">
        <f ca="1">IF($BB746="","",VLOOKUP(BB746,Invoer!$F$15:$AU$1999,24,FALSE))</f>
        <v/>
      </c>
      <c r="BQ746" s="662" t="str">
        <f ca="1">IF($BB746="","",VLOOKUP(BB746,Invoer!$F$15:$AU$1999,17,FALSE))</f>
        <v/>
      </c>
      <c r="BS746" s="73" t="e">
        <f t="shared" ca="1" si="336"/>
        <v>#VALUE!</v>
      </c>
      <c r="BT746" s="57" t="str">
        <f t="shared" ca="1" si="337"/>
        <v/>
      </c>
      <c r="FE746"/>
      <c r="FI746"/>
      <c r="FJ746"/>
    </row>
    <row r="747" spans="29:166" ht="12" customHeight="1" x14ac:dyDescent="0.2">
      <c r="AC747" s="435" t="str">
        <f>IF($AC$7&lt;3,Invoer!DR752,IF($AC$7=3,Invoer!BT752,"x"))</f>
        <v>x</v>
      </c>
      <c r="AD747" s="599" t="str">
        <f t="shared" si="328"/>
        <v/>
      </c>
      <c r="AE747" s="673" t="str">
        <f>IF($AD747="","",VLOOKUP(AD747,Invoer!$F$15:$AU$1999,2,FALSE))</f>
        <v/>
      </c>
      <c r="AF747" s="599" t="str">
        <f t="shared" si="329"/>
        <v/>
      </c>
      <c r="AG747" s="599" t="str">
        <f>IF($AD747="","",VLOOKUP(AD747,Invoer!$F$15:$AU$1999,3,FALSE))</f>
        <v/>
      </c>
      <c r="AH747" s="599" t="str">
        <f>IF($AD747="","",IF(AG747&lt;&gt;"Liq","",VLOOKUP(AD747,Invoer!$F$15:$AU$1999,4,FALSE)))</f>
        <v/>
      </c>
      <c r="AI747" s="677" t="str">
        <f>IF($AD747="","",VLOOKUP(AD747,Invoer!$F$15:$AU$1999,5,FALSE))</f>
        <v/>
      </c>
      <c r="AJ747" s="599" t="str">
        <f>IF($AD747="","",VLOOKUP(AD747,Invoer!$F$15:$AU$1999,6,FALSE))</f>
        <v/>
      </c>
      <c r="AK747" s="599" t="str">
        <f>IF($AD747="","",VLOOKUP(AD747,Invoer!$F$15:$AU$1999,9,FALSE))</f>
        <v/>
      </c>
      <c r="AL747" s="599" t="str">
        <f>IF($AD747="","",VLOOKUP(AD747,Invoer!$F$15:$AU$1999,10,FALSE))</f>
        <v/>
      </c>
      <c r="AM747" s="599" t="str">
        <f>IF($AD747="","",VLOOKUP(AD747,Invoer!$F$15:$BB$1999,14,FALSE))</f>
        <v/>
      </c>
      <c r="AN747" s="599" t="str">
        <f>IF($AD747="","",VLOOKUP(AD747,Invoer!$F$15:$AU$1999,11,FALSE))</f>
        <v/>
      </c>
      <c r="AO747" s="662" t="str">
        <f>IF($AD747="","",VLOOKUP(AD747,Invoer!$F$15:$AU$1999,15,FALSE))</f>
        <v/>
      </c>
      <c r="AP747" s="599" t="str">
        <f>IF($AD747="","",VLOOKUP(AD747,Invoer!$F$15:$AU$1999,19,FALSE))</f>
        <v/>
      </c>
      <c r="AQ747" s="662" t="str">
        <f>IF($AD747="","",VLOOKUP(AD747,Invoer!$F$15:$AU$1999,24,FALSE))</f>
        <v/>
      </c>
      <c r="AR747" s="662" t="str">
        <f>IF($AD747="","",VLOOKUP(AD747,Invoer!$F$15:$AU$1999,17,FALSE))</f>
        <v/>
      </c>
      <c r="AS747" s="678" t="str">
        <f t="shared" si="335"/>
        <v/>
      </c>
      <c r="AT747" s="676" t="str">
        <f t="shared" si="326"/>
        <v/>
      </c>
      <c r="AU747" s="77" t="e">
        <f t="shared" si="327"/>
        <v>#VALUE!</v>
      </c>
      <c r="AW747" s="57"/>
      <c r="AX747" s="57"/>
      <c r="BA747" s="83" t="e">
        <f ca="1">Invoer!DW752</f>
        <v>#N/A</v>
      </c>
      <c r="BB747" s="599" t="str">
        <f t="shared" ca="1" si="330"/>
        <v/>
      </c>
      <c r="BC747" s="673" t="str">
        <f ca="1">IF($BB747="","",VLOOKUP(BB747,Invoer!$F$15:$AU$1999,2,FALSE))</f>
        <v/>
      </c>
      <c r="BD747" s="599" t="str">
        <f t="shared" ca="1" si="331"/>
        <v/>
      </c>
      <c r="BE747" s="599" t="str">
        <f ca="1">IF($BB747="","",VLOOKUP(BB747,Invoer!$F$15:$AU$1999,5,FALSE))</f>
        <v/>
      </c>
      <c r="BF747" s="599" t="str">
        <f ca="1">IF($BB747="","",VLOOKUP(BB747,Invoer!$F$15:$AU$1999,6,FALSE))</f>
        <v/>
      </c>
      <c r="BG747" s="599" t="str">
        <f ca="1">IF($BB747="","",VLOOKUP(BB747,Invoer!$F$15:$AU$1999,9,FALSE))</f>
        <v/>
      </c>
      <c r="BH747" s="599" t="str">
        <f ca="1">IF($BB747="","",VLOOKUP(BB747,Invoer!$F$15:$AU$1999,10,FALSE))</f>
        <v/>
      </c>
      <c r="BI747" s="599" t="str">
        <f ca="1">IF($BB747="","",VLOOKUP(BB747,Invoer!$F$15:$BB$1999,14,FALSE))</f>
        <v/>
      </c>
      <c r="BJ747" s="599" t="str">
        <f ca="1">IF($BB747="","",VLOOKUP(BB747,Invoer!$F$15:$AU$1999,11,FALSE))</f>
        <v/>
      </c>
      <c r="BK747" s="662" t="str">
        <f t="shared" ca="1" si="332"/>
        <v/>
      </c>
      <c r="BL747" s="662" t="str">
        <f t="shared" ca="1" si="333"/>
        <v/>
      </c>
      <c r="BM747" s="679" t="str">
        <f t="shared" ca="1" si="334"/>
        <v/>
      </c>
      <c r="BN747" s="662" t="str">
        <f t="shared" ca="1" si="338"/>
        <v/>
      </c>
      <c r="BO747" s="662" t="str">
        <f ca="1">IF($BB747="","",VLOOKUP(BB747,Invoer!$F$15:$AU$1999,15,FALSE))</f>
        <v/>
      </c>
      <c r="BP747" s="662" t="str">
        <f ca="1">IF($BB747="","",VLOOKUP(BB747,Invoer!$F$15:$AU$1999,24,FALSE))</f>
        <v/>
      </c>
      <c r="BQ747" s="662" t="str">
        <f ca="1">IF($BB747="","",VLOOKUP(BB747,Invoer!$F$15:$AU$1999,17,FALSE))</f>
        <v/>
      </c>
      <c r="BS747" s="73" t="e">
        <f t="shared" ca="1" si="336"/>
        <v>#VALUE!</v>
      </c>
      <c r="BT747" s="57" t="str">
        <f t="shared" ca="1" si="337"/>
        <v/>
      </c>
      <c r="FE747"/>
      <c r="FI747"/>
      <c r="FJ747"/>
    </row>
    <row r="748" spans="29:166" ht="12" customHeight="1" x14ac:dyDescent="0.2">
      <c r="AC748" s="435" t="str">
        <f>IF($AC$7&lt;3,Invoer!DR753,IF($AC$7=3,Invoer!BT753,"x"))</f>
        <v>x</v>
      </c>
      <c r="AD748" s="599" t="str">
        <f t="shared" si="328"/>
        <v/>
      </c>
      <c r="AE748" s="673" t="str">
        <f>IF($AD748="","",VLOOKUP(AD748,Invoer!$F$15:$AU$1999,2,FALSE))</f>
        <v/>
      </c>
      <c r="AF748" s="599" t="str">
        <f t="shared" si="329"/>
        <v/>
      </c>
      <c r="AG748" s="599" t="str">
        <f>IF($AD748="","",VLOOKUP(AD748,Invoer!$F$15:$AU$1999,3,FALSE))</f>
        <v/>
      </c>
      <c r="AH748" s="599" t="str">
        <f>IF($AD748="","",IF(AG748&lt;&gt;"Liq","",VLOOKUP(AD748,Invoer!$F$15:$AU$1999,4,FALSE)))</f>
        <v/>
      </c>
      <c r="AI748" s="677" t="str">
        <f>IF($AD748="","",VLOOKUP(AD748,Invoer!$F$15:$AU$1999,5,FALSE))</f>
        <v/>
      </c>
      <c r="AJ748" s="599" t="str">
        <f>IF($AD748="","",VLOOKUP(AD748,Invoer!$F$15:$AU$1999,6,FALSE))</f>
        <v/>
      </c>
      <c r="AK748" s="599" t="str">
        <f>IF($AD748="","",VLOOKUP(AD748,Invoer!$F$15:$AU$1999,9,FALSE))</f>
        <v/>
      </c>
      <c r="AL748" s="599" t="str">
        <f>IF($AD748="","",VLOOKUP(AD748,Invoer!$F$15:$AU$1999,10,FALSE))</f>
        <v/>
      </c>
      <c r="AM748" s="599" t="str">
        <f>IF($AD748="","",VLOOKUP(AD748,Invoer!$F$15:$BB$1999,14,FALSE))</f>
        <v/>
      </c>
      <c r="AN748" s="599" t="str">
        <f>IF($AD748="","",VLOOKUP(AD748,Invoer!$F$15:$AU$1999,11,FALSE))</f>
        <v/>
      </c>
      <c r="AO748" s="662" t="str">
        <f>IF($AD748="","",VLOOKUP(AD748,Invoer!$F$15:$AU$1999,15,FALSE))</f>
        <v/>
      </c>
      <c r="AP748" s="599" t="str">
        <f>IF($AD748="","",VLOOKUP(AD748,Invoer!$F$15:$AU$1999,19,FALSE))</f>
        <v/>
      </c>
      <c r="AQ748" s="662" t="str">
        <f>IF($AD748="","",VLOOKUP(AD748,Invoer!$F$15:$AU$1999,24,FALSE))</f>
        <v/>
      </c>
      <c r="AR748" s="662" t="str">
        <f>IF($AD748="","",VLOOKUP(AD748,Invoer!$F$15:$AU$1999,17,FALSE))</f>
        <v/>
      </c>
      <c r="AS748" s="678" t="str">
        <f t="shared" si="335"/>
        <v/>
      </c>
      <c r="AT748" s="676" t="str">
        <f t="shared" si="326"/>
        <v/>
      </c>
      <c r="AU748" s="77" t="e">
        <f t="shared" si="327"/>
        <v>#VALUE!</v>
      </c>
      <c r="AW748" s="57"/>
      <c r="AX748" s="57"/>
      <c r="BA748" s="83" t="e">
        <f ca="1">Invoer!DW753</f>
        <v>#N/A</v>
      </c>
      <c r="BB748" s="599" t="str">
        <f t="shared" ca="1" si="330"/>
        <v/>
      </c>
      <c r="BC748" s="673" t="str">
        <f ca="1">IF($BB748="","",VLOOKUP(BB748,Invoer!$F$15:$AU$1999,2,FALSE))</f>
        <v/>
      </c>
      <c r="BD748" s="599" t="str">
        <f t="shared" ca="1" si="331"/>
        <v/>
      </c>
      <c r="BE748" s="599" t="str">
        <f ca="1">IF($BB748="","",VLOOKUP(BB748,Invoer!$F$15:$AU$1999,5,FALSE))</f>
        <v/>
      </c>
      <c r="BF748" s="599" t="str">
        <f ca="1">IF($BB748="","",VLOOKUP(BB748,Invoer!$F$15:$AU$1999,6,FALSE))</f>
        <v/>
      </c>
      <c r="BG748" s="599" t="str">
        <f ca="1">IF($BB748="","",VLOOKUP(BB748,Invoer!$F$15:$AU$1999,9,FALSE))</f>
        <v/>
      </c>
      <c r="BH748" s="599" t="str">
        <f ca="1">IF($BB748="","",VLOOKUP(BB748,Invoer!$F$15:$AU$1999,10,FALSE))</f>
        <v/>
      </c>
      <c r="BI748" s="599" t="str">
        <f ca="1">IF($BB748="","",VLOOKUP(BB748,Invoer!$F$15:$BB$1999,14,FALSE))</f>
        <v/>
      </c>
      <c r="BJ748" s="599" t="str">
        <f ca="1">IF($BB748="","",VLOOKUP(BB748,Invoer!$F$15:$AU$1999,11,FALSE))</f>
        <v/>
      </c>
      <c r="BK748" s="662" t="str">
        <f t="shared" ca="1" si="332"/>
        <v/>
      </c>
      <c r="BL748" s="662" t="str">
        <f t="shared" ca="1" si="333"/>
        <v/>
      </c>
      <c r="BM748" s="679" t="str">
        <f t="shared" ca="1" si="334"/>
        <v/>
      </c>
      <c r="BN748" s="662" t="str">
        <f t="shared" ca="1" si="338"/>
        <v/>
      </c>
      <c r="BO748" s="662" t="str">
        <f ca="1">IF($BB748="","",VLOOKUP(BB748,Invoer!$F$15:$AU$1999,15,FALSE))</f>
        <v/>
      </c>
      <c r="BP748" s="662" t="str">
        <f ca="1">IF($BB748="","",VLOOKUP(BB748,Invoer!$F$15:$AU$1999,24,FALSE))</f>
        <v/>
      </c>
      <c r="BQ748" s="662" t="str">
        <f ca="1">IF($BB748="","",VLOOKUP(BB748,Invoer!$F$15:$AU$1999,17,FALSE))</f>
        <v/>
      </c>
      <c r="BS748" s="73" t="e">
        <f t="shared" ca="1" si="336"/>
        <v>#VALUE!</v>
      </c>
      <c r="BT748" s="57" t="str">
        <f t="shared" ca="1" si="337"/>
        <v/>
      </c>
      <c r="FE748"/>
      <c r="FI748"/>
      <c r="FJ748"/>
    </row>
    <row r="749" spans="29:166" ht="12" customHeight="1" x14ac:dyDescent="0.2">
      <c r="AC749" s="435" t="str">
        <f>IF($AC$7&lt;3,Invoer!DR754,IF($AC$7=3,Invoer!BT754,"x"))</f>
        <v>x</v>
      </c>
      <c r="AD749" s="599" t="str">
        <f t="shared" si="328"/>
        <v/>
      </c>
      <c r="AE749" s="673" t="str">
        <f>IF($AD749="","",VLOOKUP(AD749,Invoer!$F$15:$AU$1999,2,FALSE))</f>
        <v/>
      </c>
      <c r="AF749" s="599" t="str">
        <f t="shared" si="329"/>
        <v/>
      </c>
      <c r="AG749" s="599" t="str">
        <f>IF($AD749="","",VLOOKUP(AD749,Invoer!$F$15:$AU$1999,3,FALSE))</f>
        <v/>
      </c>
      <c r="AH749" s="599" t="str">
        <f>IF($AD749="","",IF(AG749&lt;&gt;"Liq","",VLOOKUP(AD749,Invoer!$F$15:$AU$1999,4,FALSE)))</f>
        <v/>
      </c>
      <c r="AI749" s="677" t="str">
        <f>IF($AD749="","",VLOOKUP(AD749,Invoer!$F$15:$AU$1999,5,FALSE))</f>
        <v/>
      </c>
      <c r="AJ749" s="599" t="str">
        <f>IF($AD749="","",VLOOKUP(AD749,Invoer!$F$15:$AU$1999,6,FALSE))</f>
        <v/>
      </c>
      <c r="AK749" s="599" t="str">
        <f>IF($AD749="","",VLOOKUP(AD749,Invoer!$F$15:$AU$1999,9,FALSE))</f>
        <v/>
      </c>
      <c r="AL749" s="599" t="str">
        <f>IF($AD749="","",VLOOKUP(AD749,Invoer!$F$15:$AU$1999,10,FALSE))</f>
        <v/>
      </c>
      <c r="AM749" s="599" t="str">
        <f>IF($AD749="","",VLOOKUP(AD749,Invoer!$F$15:$BB$1999,14,FALSE))</f>
        <v/>
      </c>
      <c r="AN749" s="599" t="str">
        <f>IF($AD749="","",VLOOKUP(AD749,Invoer!$F$15:$AU$1999,11,FALSE))</f>
        <v/>
      </c>
      <c r="AO749" s="662" t="str">
        <f>IF($AD749="","",VLOOKUP(AD749,Invoer!$F$15:$AU$1999,15,FALSE))</f>
        <v/>
      </c>
      <c r="AP749" s="599" t="str">
        <f>IF($AD749="","",VLOOKUP(AD749,Invoer!$F$15:$AU$1999,19,FALSE))</f>
        <v/>
      </c>
      <c r="AQ749" s="662" t="str">
        <f>IF($AD749="","",VLOOKUP(AD749,Invoer!$F$15:$AU$1999,24,FALSE))</f>
        <v/>
      </c>
      <c r="AR749" s="662" t="str">
        <f>IF($AD749="","",VLOOKUP(AD749,Invoer!$F$15:$AU$1999,17,FALSE))</f>
        <v/>
      </c>
      <c r="AS749" s="678" t="str">
        <f t="shared" si="335"/>
        <v/>
      </c>
      <c r="AT749" s="676" t="str">
        <f t="shared" si="326"/>
        <v/>
      </c>
      <c r="AU749" s="77" t="e">
        <f t="shared" si="327"/>
        <v>#VALUE!</v>
      </c>
      <c r="AW749" s="57"/>
      <c r="AX749" s="57"/>
      <c r="BA749" s="83" t="e">
        <f ca="1">Invoer!DW754</f>
        <v>#N/A</v>
      </c>
      <c r="BB749" s="599" t="str">
        <f t="shared" ca="1" si="330"/>
        <v/>
      </c>
      <c r="BC749" s="673" t="str">
        <f ca="1">IF($BB749="","",VLOOKUP(BB749,Invoer!$F$15:$AU$1999,2,FALSE))</f>
        <v/>
      </c>
      <c r="BD749" s="599" t="str">
        <f t="shared" ca="1" si="331"/>
        <v/>
      </c>
      <c r="BE749" s="599" t="str">
        <f ca="1">IF($BB749="","",VLOOKUP(BB749,Invoer!$F$15:$AU$1999,5,FALSE))</f>
        <v/>
      </c>
      <c r="BF749" s="599" t="str">
        <f ca="1">IF($BB749="","",VLOOKUP(BB749,Invoer!$F$15:$AU$1999,6,FALSE))</f>
        <v/>
      </c>
      <c r="BG749" s="599" t="str">
        <f ca="1">IF($BB749="","",VLOOKUP(BB749,Invoer!$F$15:$AU$1999,9,FALSE))</f>
        <v/>
      </c>
      <c r="BH749" s="599" t="str">
        <f ca="1">IF($BB749="","",VLOOKUP(BB749,Invoer!$F$15:$AU$1999,10,FALSE))</f>
        <v/>
      </c>
      <c r="BI749" s="599" t="str">
        <f ca="1">IF($BB749="","",VLOOKUP(BB749,Invoer!$F$15:$BB$1999,14,FALSE))</f>
        <v/>
      </c>
      <c r="BJ749" s="599" t="str">
        <f ca="1">IF($BB749="","",VLOOKUP(BB749,Invoer!$F$15:$AU$1999,11,FALSE))</f>
        <v/>
      </c>
      <c r="BK749" s="662" t="str">
        <f t="shared" ca="1" si="332"/>
        <v/>
      </c>
      <c r="BL749" s="662" t="str">
        <f t="shared" ca="1" si="333"/>
        <v/>
      </c>
      <c r="BM749" s="679" t="str">
        <f t="shared" ca="1" si="334"/>
        <v/>
      </c>
      <c r="BN749" s="662" t="str">
        <f t="shared" ca="1" si="338"/>
        <v/>
      </c>
      <c r="BO749" s="662" t="str">
        <f ca="1">IF($BB749="","",VLOOKUP(BB749,Invoer!$F$15:$AU$1999,15,FALSE))</f>
        <v/>
      </c>
      <c r="BP749" s="662" t="str">
        <f ca="1">IF($BB749="","",VLOOKUP(BB749,Invoer!$F$15:$AU$1999,24,FALSE))</f>
        <v/>
      </c>
      <c r="BQ749" s="662" t="str">
        <f ca="1">IF($BB749="","",VLOOKUP(BB749,Invoer!$F$15:$AU$1999,17,FALSE))</f>
        <v/>
      </c>
      <c r="BS749" s="73" t="e">
        <f t="shared" ca="1" si="336"/>
        <v>#VALUE!</v>
      </c>
      <c r="BT749" s="57" t="str">
        <f t="shared" ca="1" si="337"/>
        <v/>
      </c>
      <c r="FE749"/>
      <c r="FI749"/>
      <c r="FJ749"/>
    </row>
    <row r="750" spans="29:166" ht="12" customHeight="1" x14ac:dyDescent="0.2">
      <c r="AC750" s="435" t="str">
        <f>IF($AC$7&lt;3,Invoer!DR755,IF($AC$7=3,Invoer!BT755,"x"))</f>
        <v>x</v>
      </c>
      <c r="AD750" s="599" t="str">
        <f t="shared" si="328"/>
        <v/>
      </c>
      <c r="AE750" s="673" t="str">
        <f>IF($AD750="","",VLOOKUP(AD750,Invoer!$F$15:$AU$1999,2,FALSE))</f>
        <v/>
      </c>
      <c r="AF750" s="599" t="str">
        <f t="shared" si="329"/>
        <v/>
      </c>
      <c r="AG750" s="599" t="str">
        <f>IF($AD750="","",VLOOKUP(AD750,Invoer!$F$15:$AU$1999,3,FALSE))</f>
        <v/>
      </c>
      <c r="AH750" s="599" t="str">
        <f>IF($AD750="","",IF(AG750&lt;&gt;"Liq","",VLOOKUP(AD750,Invoer!$F$15:$AU$1999,4,FALSE)))</f>
        <v/>
      </c>
      <c r="AI750" s="677" t="str">
        <f>IF($AD750="","",VLOOKUP(AD750,Invoer!$F$15:$AU$1999,5,FALSE))</f>
        <v/>
      </c>
      <c r="AJ750" s="599" t="str">
        <f>IF($AD750="","",VLOOKUP(AD750,Invoer!$F$15:$AU$1999,6,FALSE))</f>
        <v/>
      </c>
      <c r="AK750" s="599" t="str">
        <f>IF($AD750="","",VLOOKUP(AD750,Invoer!$F$15:$AU$1999,9,FALSE))</f>
        <v/>
      </c>
      <c r="AL750" s="599" t="str">
        <f>IF($AD750="","",VLOOKUP(AD750,Invoer!$F$15:$AU$1999,10,FALSE))</f>
        <v/>
      </c>
      <c r="AM750" s="599" t="str">
        <f>IF($AD750="","",VLOOKUP(AD750,Invoer!$F$15:$BB$1999,14,FALSE))</f>
        <v/>
      </c>
      <c r="AN750" s="599" t="str">
        <f>IF($AD750="","",VLOOKUP(AD750,Invoer!$F$15:$AU$1999,11,FALSE))</f>
        <v/>
      </c>
      <c r="AO750" s="662" t="str">
        <f>IF($AD750="","",VLOOKUP(AD750,Invoer!$F$15:$AU$1999,15,FALSE))</f>
        <v/>
      </c>
      <c r="AP750" s="599" t="str">
        <f>IF($AD750="","",VLOOKUP(AD750,Invoer!$F$15:$AU$1999,19,FALSE))</f>
        <v/>
      </c>
      <c r="AQ750" s="662" t="str">
        <f>IF($AD750="","",VLOOKUP(AD750,Invoer!$F$15:$AU$1999,24,FALSE))</f>
        <v/>
      </c>
      <c r="AR750" s="662" t="str">
        <f>IF($AD750="","",VLOOKUP(AD750,Invoer!$F$15:$AU$1999,17,FALSE))</f>
        <v/>
      </c>
      <c r="AS750" s="678" t="str">
        <f t="shared" si="335"/>
        <v/>
      </c>
      <c r="AT750" s="676" t="str">
        <f t="shared" si="326"/>
        <v/>
      </c>
      <c r="AU750" s="77" t="e">
        <f t="shared" si="327"/>
        <v>#VALUE!</v>
      </c>
      <c r="AW750" s="57"/>
      <c r="AX750" s="57"/>
      <c r="BA750" s="83" t="e">
        <f ca="1">Invoer!DW755</f>
        <v>#N/A</v>
      </c>
      <c r="BB750" s="599" t="str">
        <f t="shared" ca="1" si="330"/>
        <v/>
      </c>
      <c r="BC750" s="673" t="str">
        <f ca="1">IF($BB750="","",VLOOKUP(BB750,Invoer!$F$15:$AU$1999,2,FALSE))</f>
        <v/>
      </c>
      <c r="BD750" s="599" t="str">
        <f t="shared" ca="1" si="331"/>
        <v/>
      </c>
      <c r="BE750" s="599" t="str">
        <f ca="1">IF($BB750="","",VLOOKUP(BB750,Invoer!$F$15:$AU$1999,5,FALSE))</f>
        <v/>
      </c>
      <c r="BF750" s="599" t="str">
        <f ca="1">IF($BB750="","",VLOOKUP(BB750,Invoer!$F$15:$AU$1999,6,FALSE))</f>
        <v/>
      </c>
      <c r="BG750" s="599" t="str">
        <f ca="1">IF($BB750="","",VLOOKUP(BB750,Invoer!$F$15:$AU$1999,9,FALSE))</f>
        <v/>
      </c>
      <c r="BH750" s="599" t="str">
        <f ca="1">IF($BB750="","",VLOOKUP(BB750,Invoer!$F$15:$AU$1999,10,FALSE))</f>
        <v/>
      </c>
      <c r="BI750" s="599" t="str">
        <f ca="1">IF($BB750="","",VLOOKUP(BB750,Invoer!$F$15:$BB$1999,14,FALSE))</f>
        <v/>
      </c>
      <c r="BJ750" s="599" t="str">
        <f ca="1">IF($BB750="","",VLOOKUP(BB750,Invoer!$F$15:$AU$1999,11,FALSE))</f>
        <v/>
      </c>
      <c r="BK750" s="662" t="str">
        <f t="shared" ca="1" si="332"/>
        <v/>
      </c>
      <c r="BL750" s="662" t="str">
        <f t="shared" ca="1" si="333"/>
        <v/>
      </c>
      <c r="BM750" s="679" t="str">
        <f t="shared" ca="1" si="334"/>
        <v/>
      </c>
      <c r="BN750" s="662" t="str">
        <f t="shared" ca="1" si="338"/>
        <v/>
      </c>
      <c r="BO750" s="662" t="str">
        <f ca="1">IF($BB750="","",VLOOKUP(BB750,Invoer!$F$15:$AU$1999,15,FALSE))</f>
        <v/>
      </c>
      <c r="BP750" s="662" t="str">
        <f ca="1">IF($BB750="","",VLOOKUP(BB750,Invoer!$F$15:$AU$1999,24,FALSE))</f>
        <v/>
      </c>
      <c r="BQ750" s="662" t="str">
        <f ca="1">IF($BB750="","",VLOOKUP(BB750,Invoer!$F$15:$AU$1999,17,FALSE))</f>
        <v/>
      </c>
      <c r="BS750" s="73" t="e">
        <f t="shared" ca="1" si="336"/>
        <v>#VALUE!</v>
      </c>
      <c r="BT750" s="57" t="str">
        <f t="shared" ca="1" si="337"/>
        <v/>
      </c>
      <c r="FE750"/>
      <c r="FI750"/>
      <c r="FJ750"/>
    </row>
    <row r="751" spans="29:166" ht="12" customHeight="1" x14ac:dyDescent="0.2">
      <c r="AC751" s="435" t="str">
        <f>IF($AC$7&lt;3,Invoer!DR756,IF($AC$7=3,Invoer!BT756,"x"))</f>
        <v>x</v>
      </c>
      <c r="AD751" s="599" t="str">
        <f t="shared" si="328"/>
        <v/>
      </c>
      <c r="AE751" s="673" t="str">
        <f>IF($AD751="","",VLOOKUP(AD751,Invoer!$F$15:$AU$1999,2,FALSE))</f>
        <v/>
      </c>
      <c r="AF751" s="599" t="str">
        <f t="shared" si="329"/>
        <v/>
      </c>
      <c r="AG751" s="599" t="str">
        <f>IF($AD751="","",VLOOKUP(AD751,Invoer!$F$15:$AU$1999,3,FALSE))</f>
        <v/>
      </c>
      <c r="AH751" s="599" t="str">
        <f>IF($AD751="","",IF(AG751&lt;&gt;"Liq","",VLOOKUP(AD751,Invoer!$F$15:$AU$1999,4,FALSE)))</f>
        <v/>
      </c>
      <c r="AI751" s="677" t="str">
        <f>IF($AD751="","",VLOOKUP(AD751,Invoer!$F$15:$AU$1999,5,FALSE))</f>
        <v/>
      </c>
      <c r="AJ751" s="599" t="str">
        <f>IF($AD751="","",VLOOKUP(AD751,Invoer!$F$15:$AU$1999,6,FALSE))</f>
        <v/>
      </c>
      <c r="AK751" s="599" t="str">
        <f>IF($AD751="","",VLOOKUP(AD751,Invoer!$F$15:$AU$1999,9,FALSE))</f>
        <v/>
      </c>
      <c r="AL751" s="599" t="str">
        <f>IF($AD751="","",VLOOKUP(AD751,Invoer!$F$15:$AU$1999,10,FALSE))</f>
        <v/>
      </c>
      <c r="AM751" s="599" t="str">
        <f>IF($AD751="","",VLOOKUP(AD751,Invoer!$F$15:$BB$1999,14,FALSE))</f>
        <v/>
      </c>
      <c r="AN751" s="599" t="str">
        <f>IF($AD751="","",VLOOKUP(AD751,Invoer!$F$15:$AU$1999,11,FALSE))</f>
        <v/>
      </c>
      <c r="AO751" s="662" t="str">
        <f>IF($AD751="","",VLOOKUP(AD751,Invoer!$F$15:$AU$1999,15,FALSE))</f>
        <v/>
      </c>
      <c r="AP751" s="599" t="str">
        <f>IF($AD751="","",VLOOKUP(AD751,Invoer!$F$15:$AU$1999,19,FALSE))</f>
        <v/>
      </c>
      <c r="AQ751" s="662" t="str">
        <f>IF($AD751="","",VLOOKUP(AD751,Invoer!$F$15:$AU$1999,24,FALSE))</f>
        <v/>
      </c>
      <c r="AR751" s="662" t="str">
        <f>IF($AD751="","",VLOOKUP(AD751,Invoer!$F$15:$AU$1999,17,FALSE))</f>
        <v/>
      </c>
      <c r="AS751" s="678" t="str">
        <f t="shared" si="335"/>
        <v/>
      </c>
      <c r="AT751" s="676" t="str">
        <f t="shared" si="326"/>
        <v/>
      </c>
      <c r="AU751" s="77" t="e">
        <f t="shared" si="327"/>
        <v>#VALUE!</v>
      </c>
      <c r="AW751" s="57"/>
      <c r="AX751" s="57"/>
      <c r="BA751" s="83" t="e">
        <f ca="1">Invoer!DW756</f>
        <v>#N/A</v>
      </c>
      <c r="BB751" s="599" t="str">
        <f t="shared" ca="1" si="330"/>
        <v/>
      </c>
      <c r="BC751" s="673" t="str">
        <f ca="1">IF($BB751="","",VLOOKUP(BB751,Invoer!$F$15:$AU$1999,2,FALSE))</f>
        <v/>
      </c>
      <c r="BD751" s="599" t="str">
        <f t="shared" ca="1" si="331"/>
        <v/>
      </c>
      <c r="BE751" s="599" t="str">
        <f ca="1">IF($BB751="","",VLOOKUP(BB751,Invoer!$F$15:$AU$1999,5,FALSE))</f>
        <v/>
      </c>
      <c r="BF751" s="599" t="str">
        <f ca="1">IF($BB751="","",VLOOKUP(BB751,Invoer!$F$15:$AU$1999,6,FALSE))</f>
        <v/>
      </c>
      <c r="BG751" s="599" t="str">
        <f ca="1">IF($BB751="","",VLOOKUP(BB751,Invoer!$F$15:$AU$1999,9,FALSE))</f>
        <v/>
      </c>
      <c r="BH751" s="599" t="str">
        <f ca="1">IF($BB751="","",VLOOKUP(BB751,Invoer!$F$15:$AU$1999,10,FALSE))</f>
        <v/>
      </c>
      <c r="BI751" s="599" t="str">
        <f ca="1">IF($BB751="","",VLOOKUP(BB751,Invoer!$F$15:$BB$1999,14,FALSE))</f>
        <v/>
      </c>
      <c r="BJ751" s="599" t="str">
        <f ca="1">IF($BB751="","",VLOOKUP(BB751,Invoer!$F$15:$AU$1999,11,FALSE))</f>
        <v/>
      </c>
      <c r="BK751" s="662" t="str">
        <f t="shared" ca="1" si="332"/>
        <v/>
      </c>
      <c r="BL751" s="662" t="str">
        <f t="shared" ca="1" si="333"/>
        <v/>
      </c>
      <c r="BM751" s="679" t="str">
        <f t="shared" ca="1" si="334"/>
        <v/>
      </c>
      <c r="BN751" s="662" t="str">
        <f t="shared" ca="1" si="338"/>
        <v/>
      </c>
      <c r="BO751" s="662" t="str">
        <f ca="1">IF($BB751="","",VLOOKUP(BB751,Invoer!$F$15:$AU$1999,15,FALSE))</f>
        <v/>
      </c>
      <c r="BP751" s="662" t="str">
        <f ca="1">IF($BB751="","",VLOOKUP(BB751,Invoer!$F$15:$AU$1999,24,FALSE))</f>
        <v/>
      </c>
      <c r="BQ751" s="662" t="str">
        <f ca="1">IF($BB751="","",VLOOKUP(BB751,Invoer!$F$15:$AU$1999,17,FALSE))</f>
        <v/>
      </c>
      <c r="BS751" s="73" t="e">
        <f t="shared" ca="1" si="336"/>
        <v>#VALUE!</v>
      </c>
      <c r="BT751" s="57" t="str">
        <f t="shared" ca="1" si="337"/>
        <v/>
      </c>
      <c r="FE751"/>
      <c r="FI751"/>
      <c r="FJ751"/>
    </row>
    <row r="752" spans="29:166" ht="12" customHeight="1" x14ac:dyDescent="0.2">
      <c r="AC752" s="435" t="str">
        <f>IF($AC$7&lt;3,Invoer!DR757,IF($AC$7=3,Invoer!BT757,"x"))</f>
        <v>x</v>
      </c>
      <c r="AD752" s="599" t="str">
        <f t="shared" si="328"/>
        <v/>
      </c>
      <c r="AE752" s="673" t="str">
        <f>IF($AD752="","",VLOOKUP(AD752,Invoer!$F$15:$AU$1999,2,FALSE))</f>
        <v/>
      </c>
      <c r="AF752" s="599" t="str">
        <f t="shared" si="329"/>
        <v/>
      </c>
      <c r="AG752" s="599" t="str">
        <f>IF($AD752="","",VLOOKUP(AD752,Invoer!$F$15:$AU$1999,3,FALSE))</f>
        <v/>
      </c>
      <c r="AH752" s="599" t="str">
        <f>IF($AD752="","",IF(AG752&lt;&gt;"Liq","",VLOOKUP(AD752,Invoer!$F$15:$AU$1999,4,FALSE)))</f>
        <v/>
      </c>
      <c r="AI752" s="677" t="str">
        <f>IF($AD752="","",VLOOKUP(AD752,Invoer!$F$15:$AU$1999,5,FALSE))</f>
        <v/>
      </c>
      <c r="AJ752" s="599" t="str">
        <f>IF($AD752="","",VLOOKUP(AD752,Invoer!$F$15:$AU$1999,6,FALSE))</f>
        <v/>
      </c>
      <c r="AK752" s="599" t="str">
        <f>IF($AD752="","",VLOOKUP(AD752,Invoer!$F$15:$AU$1999,9,FALSE))</f>
        <v/>
      </c>
      <c r="AL752" s="599" t="str">
        <f>IF($AD752="","",VLOOKUP(AD752,Invoer!$F$15:$AU$1999,10,FALSE))</f>
        <v/>
      </c>
      <c r="AM752" s="599" t="str">
        <f>IF($AD752="","",VLOOKUP(AD752,Invoer!$F$15:$BB$1999,14,FALSE))</f>
        <v/>
      </c>
      <c r="AN752" s="599" t="str">
        <f>IF($AD752="","",VLOOKUP(AD752,Invoer!$F$15:$AU$1999,11,FALSE))</f>
        <v/>
      </c>
      <c r="AO752" s="662" t="str">
        <f>IF($AD752="","",VLOOKUP(AD752,Invoer!$F$15:$AU$1999,15,FALSE))</f>
        <v/>
      </c>
      <c r="AP752" s="599" t="str">
        <f>IF($AD752="","",VLOOKUP(AD752,Invoer!$F$15:$AU$1999,19,FALSE))</f>
        <v/>
      </c>
      <c r="AQ752" s="662" t="str">
        <f>IF($AD752="","",VLOOKUP(AD752,Invoer!$F$15:$AU$1999,24,FALSE))</f>
        <v/>
      </c>
      <c r="AR752" s="662" t="str">
        <f>IF($AD752="","",VLOOKUP(AD752,Invoer!$F$15:$AU$1999,17,FALSE))</f>
        <v/>
      </c>
      <c r="AS752" s="678" t="str">
        <f t="shared" si="335"/>
        <v/>
      </c>
      <c r="AT752" s="676" t="str">
        <f t="shared" si="326"/>
        <v/>
      </c>
      <c r="AU752" s="77" t="e">
        <f t="shared" si="327"/>
        <v>#VALUE!</v>
      </c>
      <c r="AW752" s="57"/>
      <c r="AX752" s="57"/>
      <c r="BA752" s="83" t="e">
        <f ca="1">Invoer!DW757</f>
        <v>#N/A</v>
      </c>
      <c r="BB752" s="599" t="str">
        <f t="shared" ca="1" si="330"/>
        <v/>
      </c>
      <c r="BC752" s="673" t="str">
        <f ca="1">IF($BB752="","",VLOOKUP(BB752,Invoer!$F$15:$AU$1999,2,FALSE))</f>
        <v/>
      </c>
      <c r="BD752" s="599" t="str">
        <f t="shared" ca="1" si="331"/>
        <v/>
      </c>
      <c r="BE752" s="599" t="str">
        <f ca="1">IF($BB752="","",VLOOKUP(BB752,Invoer!$F$15:$AU$1999,5,FALSE))</f>
        <v/>
      </c>
      <c r="BF752" s="599" t="str">
        <f ca="1">IF($BB752="","",VLOOKUP(BB752,Invoer!$F$15:$AU$1999,6,FALSE))</f>
        <v/>
      </c>
      <c r="BG752" s="599" t="str">
        <f ca="1">IF($BB752="","",VLOOKUP(BB752,Invoer!$F$15:$AU$1999,9,FALSE))</f>
        <v/>
      </c>
      <c r="BH752" s="599" t="str">
        <f ca="1">IF($BB752="","",VLOOKUP(BB752,Invoer!$F$15:$AU$1999,10,FALSE))</f>
        <v/>
      </c>
      <c r="BI752" s="599" t="str">
        <f ca="1">IF($BB752="","",VLOOKUP(BB752,Invoer!$F$15:$BB$1999,14,FALSE))</f>
        <v/>
      </c>
      <c r="BJ752" s="599" t="str">
        <f ca="1">IF($BB752="","",VLOOKUP(BB752,Invoer!$F$15:$AU$1999,11,FALSE))</f>
        <v/>
      </c>
      <c r="BK752" s="662" t="str">
        <f t="shared" ca="1" si="332"/>
        <v/>
      </c>
      <c r="BL752" s="662" t="str">
        <f t="shared" ca="1" si="333"/>
        <v/>
      </c>
      <c r="BM752" s="679" t="str">
        <f t="shared" ca="1" si="334"/>
        <v/>
      </c>
      <c r="BN752" s="662" t="str">
        <f t="shared" ca="1" si="338"/>
        <v/>
      </c>
      <c r="BO752" s="662" t="str">
        <f ca="1">IF($BB752="","",VLOOKUP(BB752,Invoer!$F$15:$AU$1999,15,FALSE))</f>
        <v/>
      </c>
      <c r="BP752" s="662" t="str">
        <f ca="1">IF($BB752="","",VLOOKUP(BB752,Invoer!$F$15:$AU$1999,24,FALSE))</f>
        <v/>
      </c>
      <c r="BQ752" s="662" t="str">
        <f ca="1">IF($BB752="","",VLOOKUP(BB752,Invoer!$F$15:$AU$1999,17,FALSE))</f>
        <v/>
      </c>
      <c r="BS752" s="73" t="e">
        <f t="shared" ca="1" si="336"/>
        <v>#VALUE!</v>
      </c>
      <c r="BT752" s="57" t="str">
        <f t="shared" ca="1" si="337"/>
        <v/>
      </c>
      <c r="FE752"/>
      <c r="FI752"/>
      <c r="FJ752"/>
    </row>
    <row r="753" spans="29:166" ht="12" customHeight="1" x14ac:dyDescent="0.2">
      <c r="AC753" s="435" t="str">
        <f>IF($AC$7&lt;3,Invoer!DR758,IF($AC$7=3,Invoer!BT758,"x"))</f>
        <v>x</v>
      </c>
      <c r="AD753" s="599" t="str">
        <f t="shared" si="328"/>
        <v/>
      </c>
      <c r="AE753" s="673" t="str">
        <f>IF($AD753="","",VLOOKUP(AD753,Invoer!$F$15:$AU$1999,2,FALSE))</f>
        <v/>
      </c>
      <c r="AF753" s="599" t="str">
        <f t="shared" si="329"/>
        <v/>
      </c>
      <c r="AG753" s="599" t="str">
        <f>IF($AD753="","",VLOOKUP(AD753,Invoer!$F$15:$AU$1999,3,FALSE))</f>
        <v/>
      </c>
      <c r="AH753" s="599" t="str">
        <f>IF($AD753="","",IF(AG753&lt;&gt;"Liq","",VLOOKUP(AD753,Invoer!$F$15:$AU$1999,4,FALSE)))</f>
        <v/>
      </c>
      <c r="AI753" s="677" t="str">
        <f>IF($AD753="","",VLOOKUP(AD753,Invoer!$F$15:$AU$1999,5,FALSE))</f>
        <v/>
      </c>
      <c r="AJ753" s="599" t="str">
        <f>IF($AD753="","",VLOOKUP(AD753,Invoer!$F$15:$AU$1999,6,FALSE))</f>
        <v/>
      </c>
      <c r="AK753" s="599" t="str">
        <f>IF($AD753="","",VLOOKUP(AD753,Invoer!$F$15:$AU$1999,9,FALSE))</f>
        <v/>
      </c>
      <c r="AL753" s="599" t="str">
        <f>IF($AD753="","",VLOOKUP(AD753,Invoer!$F$15:$AU$1999,10,FALSE))</f>
        <v/>
      </c>
      <c r="AM753" s="599" t="str">
        <f>IF($AD753="","",VLOOKUP(AD753,Invoer!$F$15:$BB$1999,14,FALSE))</f>
        <v/>
      </c>
      <c r="AN753" s="599" t="str">
        <f>IF($AD753="","",VLOOKUP(AD753,Invoer!$F$15:$AU$1999,11,FALSE))</f>
        <v/>
      </c>
      <c r="AO753" s="662" t="str">
        <f>IF($AD753="","",VLOOKUP(AD753,Invoer!$F$15:$AU$1999,15,FALSE))</f>
        <v/>
      </c>
      <c r="AP753" s="599" t="str">
        <f>IF($AD753="","",VLOOKUP(AD753,Invoer!$F$15:$AU$1999,19,FALSE))</f>
        <v/>
      </c>
      <c r="AQ753" s="662" t="str">
        <f>IF($AD753="","",VLOOKUP(AD753,Invoer!$F$15:$AU$1999,24,FALSE))</f>
        <v/>
      </c>
      <c r="AR753" s="662" t="str">
        <f>IF($AD753="","",VLOOKUP(AD753,Invoer!$F$15:$AU$1999,17,FALSE))</f>
        <v/>
      </c>
      <c r="AS753" s="678" t="str">
        <f t="shared" si="335"/>
        <v/>
      </c>
      <c r="AT753" s="676" t="str">
        <f t="shared" si="326"/>
        <v/>
      </c>
      <c r="AU753" s="77" t="e">
        <f t="shared" si="327"/>
        <v>#VALUE!</v>
      </c>
      <c r="AW753" s="57"/>
      <c r="AX753" s="57"/>
      <c r="BA753" s="83" t="e">
        <f ca="1">Invoer!DW758</f>
        <v>#N/A</v>
      </c>
      <c r="BB753" s="599" t="str">
        <f t="shared" ca="1" si="330"/>
        <v/>
      </c>
      <c r="BC753" s="673" t="str">
        <f ca="1">IF($BB753="","",VLOOKUP(BB753,Invoer!$F$15:$AU$1999,2,FALSE))</f>
        <v/>
      </c>
      <c r="BD753" s="599" t="str">
        <f t="shared" ca="1" si="331"/>
        <v/>
      </c>
      <c r="BE753" s="599" t="str">
        <f ca="1">IF($BB753="","",VLOOKUP(BB753,Invoer!$F$15:$AU$1999,5,FALSE))</f>
        <v/>
      </c>
      <c r="BF753" s="599" t="str">
        <f ca="1">IF($BB753="","",VLOOKUP(BB753,Invoer!$F$15:$AU$1999,6,FALSE))</f>
        <v/>
      </c>
      <c r="BG753" s="599" t="str">
        <f ca="1">IF($BB753="","",VLOOKUP(BB753,Invoer!$F$15:$AU$1999,9,FALSE))</f>
        <v/>
      </c>
      <c r="BH753" s="599" t="str">
        <f ca="1">IF($BB753="","",VLOOKUP(BB753,Invoer!$F$15:$AU$1999,10,FALSE))</f>
        <v/>
      </c>
      <c r="BI753" s="599" t="str">
        <f ca="1">IF($BB753="","",VLOOKUP(BB753,Invoer!$F$15:$BB$1999,14,FALSE))</f>
        <v/>
      </c>
      <c r="BJ753" s="599" t="str">
        <f ca="1">IF($BB753="","",VLOOKUP(BB753,Invoer!$F$15:$AU$1999,11,FALSE))</f>
        <v/>
      </c>
      <c r="BK753" s="662" t="str">
        <f t="shared" ca="1" si="332"/>
        <v/>
      </c>
      <c r="BL753" s="662" t="str">
        <f t="shared" ca="1" si="333"/>
        <v/>
      </c>
      <c r="BM753" s="679" t="str">
        <f t="shared" ca="1" si="334"/>
        <v/>
      </c>
      <c r="BN753" s="662" t="str">
        <f t="shared" ca="1" si="338"/>
        <v/>
      </c>
      <c r="BO753" s="662" t="str">
        <f ca="1">IF($BB753="","",VLOOKUP(BB753,Invoer!$F$15:$AU$1999,15,FALSE))</f>
        <v/>
      </c>
      <c r="BP753" s="662" t="str">
        <f ca="1">IF($BB753="","",VLOOKUP(BB753,Invoer!$F$15:$AU$1999,24,FALSE))</f>
        <v/>
      </c>
      <c r="BQ753" s="662" t="str">
        <f ca="1">IF($BB753="","",VLOOKUP(BB753,Invoer!$F$15:$AU$1999,17,FALSE))</f>
        <v/>
      </c>
      <c r="BS753" s="73" t="e">
        <f t="shared" ca="1" si="336"/>
        <v>#VALUE!</v>
      </c>
      <c r="BT753" s="57" t="str">
        <f t="shared" ca="1" si="337"/>
        <v/>
      </c>
      <c r="FE753"/>
      <c r="FI753"/>
      <c r="FJ753"/>
    </row>
    <row r="754" spans="29:166" ht="12" customHeight="1" x14ac:dyDescent="0.2">
      <c r="AC754" s="435" t="str">
        <f>IF($AC$7&lt;3,Invoer!DR759,IF($AC$7=3,Invoer!BT759,"x"))</f>
        <v>x</v>
      </c>
      <c r="AD754" s="599" t="str">
        <f t="shared" si="328"/>
        <v/>
      </c>
      <c r="AE754" s="673" t="str">
        <f>IF($AD754="","",VLOOKUP(AD754,Invoer!$F$15:$AU$1999,2,FALSE))</f>
        <v/>
      </c>
      <c r="AF754" s="599" t="str">
        <f t="shared" si="329"/>
        <v/>
      </c>
      <c r="AG754" s="599" t="str">
        <f>IF($AD754="","",VLOOKUP(AD754,Invoer!$F$15:$AU$1999,3,FALSE))</f>
        <v/>
      </c>
      <c r="AH754" s="599" t="str">
        <f>IF($AD754="","",IF(AG754&lt;&gt;"Liq","",VLOOKUP(AD754,Invoer!$F$15:$AU$1999,4,FALSE)))</f>
        <v/>
      </c>
      <c r="AI754" s="677" t="str">
        <f>IF($AD754="","",VLOOKUP(AD754,Invoer!$F$15:$AU$1999,5,FALSE))</f>
        <v/>
      </c>
      <c r="AJ754" s="599" t="str">
        <f>IF($AD754="","",VLOOKUP(AD754,Invoer!$F$15:$AU$1999,6,FALSE))</f>
        <v/>
      </c>
      <c r="AK754" s="599" t="str">
        <f>IF($AD754="","",VLOOKUP(AD754,Invoer!$F$15:$AU$1999,9,FALSE))</f>
        <v/>
      </c>
      <c r="AL754" s="599" t="str">
        <f>IF($AD754="","",VLOOKUP(AD754,Invoer!$F$15:$AU$1999,10,FALSE))</f>
        <v/>
      </c>
      <c r="AM754" s="599" t="str">
        <f>IF($AD754="","",VLOOKUP(AD754,Invoer!$F$15:$BB$1999,14,FALSE))</f>
        <v/>
      </c>
      <c r="AN754" s="599" t="str">
        <f>IF($AD754="","",VLOOKUP(AD754,Invoer!$F$15:$AU$1999,11,FALSE))</f>
        <v/>
      </c>
      <c r="AO754" s="662" t="str">
        <f>IF($AD754="","",VLOOKUP(AD754,Invoer!$F$15:$AU$1999,15,FALSE))</f>
        <v/>
      </c>
      <c r="AP754" s="599" t="str">
        <f>IF($AD754="","",VLOOKUP(AD754,Invoer!$F$15:$AU$1999,19,FALSE))</f>
        <v/>
      </c>
      <c r="AQ754" s="662" t="str">
        <f>IF($AD754="","",VLOOKUP(AD754,Invoer!$F$15:$AU$1999,24,FALSE))</f>
        <v/>
      </c>
      <c r="AR754" s="662" t="str">
        <f>IF($AD754="","",VLOOKUP(AD754,Invoer!$F$15:$AU$1999,17,FALSE))</f>
        <v/>
      </c>
      <c r="AS754" s="678" t="str">
        <f t="shared" si="335"/>
        <v/>
      </c>
      <c r="AT754" s="676" t="str">
        <f t="shared" si="326"/>
        <v/>
      </c>
      <c r="AU754" s="77" t="e">
        <f t="shared" si="327"/>
        <v>#VALUE!</v>
      </c>
      <c r="AW754" s="57"/>
      <c r="AX754" s="57"/>
      <c r="BA754" s="83" t="e">
        <f ca="1">Invoer!DW759</f>
        <v>#N/A</v>
      </c>
      <c r="BB754" s="599" t="str">
        <f t="shared" ca="1" si="330"/>
        <v/>
      </c>
      <c r="BC754" s="673" t="str">
        <f ca="1">IF($BB754="","",VLOOKUP(BB754,Invoer!$F$15:$AU$1999,2,FALSE))</f>
        <v/>
      </c>
      <c r="BD754" s="599" t="str">
        <f t="shared" ca="1" si="331"/>
        <v/>
      </c>
      <c r="BE754" s="599" t="str">
        <f ca="1">IF($BB754="","",VLOOKUP(BB754,Invoer!$F$15:$AU$1999,5,FALSE))</f>
        <v/>
      </c>
      <c r="BF754" s="599" t="str">
        <f ca="1">IF($BB754="","",VLOOKUP(BB754,Invoer!$F$15:$AU$1999,6,FALSE))</f>
        <v/>
      </c>
      <c r="BG754" s="599" t="str">
        <f ca="1">IF($BB754="","",VLOOKUP(BB754,Invoer!$F$15:$AU$1999,9,FALSE))</f>
        <v/>
      </c>
      <c r="BH754" s="599" t="str">
        <f ca="1">IF($BB754="","",VLOOKUP(BB754,Invoer!$F$15:$AU$1999,10,FALSE))</f>
        <v/>
      </c>
      <c r="BI754" s="599" t="str">
        <f ca="1">IF($BB754="","",VLOOKUP(BB754,Invoer!$F$15:$BB$1999,14,FALSE))</f>
        <v/>
      </c>
      <c r="BJ754" s="599" t="str">
        <f ca="1">IF($BB754="","",VLOOKUP(BB754,Invoer!$F$15:$AU$1999,11,FALSE))</f>
        <v/>
      </c>
      <c r="BK754" s="662" t="str">
        <f t="shared" ca="1" si="332"/>
        <v/>
      </c>
      <c r="BL754" s="662" t="str">
        <f t="shared" ca="1" si="333"/>
        <v/>
      </c>
      <c r="BM754" s="679" t="str">
        <f t="shared" ca="1" si="334"/>
        <v/>
      </c>
      <c r="BN754" s="662" t="str">
        <f t="shared" ca="1" si="338"/>
        <v/>
      </c>
      <c r="BO754" s="662" t="str">
        <f ca="1">IF($BB754="","",VLOOKUP(BB754,Invoer!$F$15:$AU$1999,15,FALSE))</f>
        <v/>
      </c>
      <c r="BP754" s="662" t="str">
        <f ca="1">IF($BB754="","",VLOOKUP(BB754,Invoer!$F$15:$AU$1999,24,FALSE))</f>
        <v/>
      </c>
      <c r="BQ754" s="662" t="str">
        <f ca="1">IF($BB754="","",VLOOKUP(BB754,Invoer!$F$15:$AU$1999,17,FALSE))</f>
        <v/>
      </c>
      <c r="BS754" s="73" t="e">
        <f t="shared" ca="1" si="336"/>
        <v>#VALUE!</v>
      </c>
      <c r="BT754" s="57" t="str">
        <f t="shared" ca="1" si="337"/>
        <v/>
      </c>
      <c r="FE754"/>
      <c r="FI754"/>
      <c r="FJ754"/>
    </row>
    <row r="755" spans="29:166" ht="12" customHeight="1" x14ac:dyDescent="0.2">
      <c r="AC755" s="435" t="str">
        <f>IF($AC$7&lt;3,Invoer!DR760,IF($AC$7=3,Invoer!BT760,"x"))</f>
        <v>x</v>
      </c>
      <c r="AD755" s="599" t="str">
        <f t="shared" si="328"/>
        <v/>
      </c>
      <c r="AE755" s="673" t="str">
        <f>IF($AD755="","",VLOOKUP(AD755,Invoer!$F$15:$AU$1999,2,FALSE))</f>
        <v/>
      </c>
      <c r="AF755" s="599" t="str">
        <f t="shared" si="329"/>
        <v/>
      </c>
      <c r="AG755" s="599" t="str">
        <f>IF($AD755="","",VLOOKUP(AD755,Invoer!$F$15:$AU$1999,3,FALSE))</f>
        <v/>
      </c>
      <c r="AH755" s="599" t="str">
        <f>IF($AD755="","",IF(AG755&lt;&gt;"Liq","",VLOOKUP(AD755,Invoer!$F$15:$AU$1999,4,FALSE)))</f>
        <v/>
      </c>
      <c r="AI755" s="677" t="str">
        <f>IF($AD755="","",VLOOKUP(AD755,Invoer!$F$15:$AU$1999,5,FALSE))</f>
        <v/>
      </c>
      <c r="AJ755" s="599" t="str">
        <f>IF($AD755="","",VLOOKUP(AD755,Invoer!$F$15:$AU$1999,6,FALSE))</f>
        <v/>
      </c>
      <c r="AK755" s="599" t="str">
        <f>IF($AD755="","",VLOOKUP(AD755,Invoer!$F$15:$AU$1999,9,FALSE))</f>
        <v/>
      </c>
      <c r="AL755" s="599" t="str">
        <f>IF($AD755="","",VLOOKUP(AD755,Invoer!$F$15:$AU$1999,10,FALSE))</f>
        <v/>
      </c>
      <c r="AM755" s="599" t="str">
        <f>IF($AD755="","",VLOOKUP(AD755,Invoer!$F$15:$BB$1999,14,FALSE))</f>
        <v/>
      </c>
      <c r="AN755" s="599" t="str">
        <f>IF($AD755="","",VLOOKUP(AD755,Invoer!$F$15:$AU$1999,11,FALSE))</f>
        <v/>
      </c>
      <c r="AO755" s="662" t="str">
        <f>IF($AD755="","",VLOOKUP(AD755,Invoer!$F$15:$AU$1999,15,FALSE))</f>
        <v/>
      </c>
      <c r="AP755" s="599" t="str">
        <f>IF($AD755="","",VLOOKUP(AD755,Invoer!$F$15:$AU$1999,19,FALSE))</f>
        <v/>
      </c>
      <c r="AQ755" s="662" t="str">
        <f>IF($AD755="","",VLOOKUP(AD755,Invoer!$F$15:$AU$1999,24,FALSE))</f>
        <v/>
      </c>
      <c r="AR755" s="662" t="str">
        <f>IF($AD755="","",VLOOKUP(AD755,Invoer!$F$15:$AU$1999,17,FALSE))</f>
        <v/>
      </c>
      <c r="AS755" s="678" t="str">
        <f t="shared" si="335"/>
        <v/>
      </c>
      <c r="AT755" s="676" t="str">
        <f t="shared" si="326"/>
        <v/>
      </c>
      <c r="AU755" s="77" t="e">
        <f t="shared" si="327"/>
        <v>#VALUE!</v>
      </c>
      <c r="AW755" s="57"/>
      <c r="AX755" s="57"/>
      <c r="BA755" s="83" t="e">
        <f ca="1">Invoer!DW760</f>
        <v>#N/A</v>
      </c>
      <c r="BB755" s="599" t="str">
        <f t="shared" ca="1" si="330"/>
        <v/>
      </c>
      <c r="BC755" s="673" t="str">
        <f ca="1">IF($BB755="","",VLOOKUP(BB755,Invoer!$F$15:$AU$1999,2,FALSE))</f>
        <v/>
      </c>
      <c r="BD755" s="599" t="str">
        <f t="shared" ca="1" si="331"/>
        <v/>
      </c>
      <c r="BE755" s="599" t="str">
        <f ca="1">IF($BB755="","",VLOOKUP(BB755,Invoer!$F$15:$AU$1999,5,FALSE))</f>
        <v/>
      </c>
      <c r="BF755" s="599" t="str">
        <f ca="1">IF($BB755="","",VLOOKUP(BB755,Invoer!$F$15:$AU$1999,6,FALSE))</f>
        <v/>
      </c>
      <c r="BG755" s="599" t="str">
        <f ca="1">IF($BB755="","",VLOOKUP(BB755,Invoer!$F$15:$AU$1999,9,FALSE))</f>
        <v/>
      </c>
      <c r="BH755" s="599" t="str">
        <f ca="1">IF($BB755="","",VLOOKUP(BB755,Invoer!$F$15:$AU$1999,10,FALSE))</f>
        <v/>
      </c>
      <c r="BI755" s="599" t="str">
        <f ca="1">IF($BB755="","",VLOOKUP(BB755,Invoer!$F$15:$BB$1999,14,FALSE))</f>
        <v/>
      </c>
      <c r="BJ755" s="599" t="str">
        <f ca="1">IF($BB755="","",VLOOKUP(BB755,Invoer!$F$15:$AU$1999,11,FALSE))</f>
        <v/>
      </c>
      <c r="BK755" s="662" t="str">
        <f t="shared" ca="1" si="332"/>
        <v/>
      </c>
      <c r="BL755" s="662" t="str">
        <f t="shared" ca="1" si="333"/>
        <v/>
      </c>
      <c r="BM755" s="679" t="str">
        <f t="shared" ca="1" si="334"/>
        <v/>
      </c>
      <c r="BN755" s="662" t="str">
        <f t="shared" ca="1" si="338"/>
        <v/>
      </c>
      <c r="BO755" s="662" t="str">
        <f ca="1">IF($BB755="","",VLOOKUP(BB755,Invoer!$F$15:$AU$1999,15,FALSE))</f>
        <v/>
      </c>
      <c r="BP755" s="662" t="str">
        <f ca="1">IF($BB755="","",VLOOKUP(BB755,Invoer!$F$15:$AU$1999,24,FALSE))</f>
        <v/>
      </c>
      <c r="BQ755" s="662" t="str">
        <f ca="1">IF($BB755="","",VLOOKUP(BB755,Invoer!$F$15:$AU$1999,17,FALSE))</f>
        <v/>
      </c>
      <c r="BS755" s="73" t="e">
        <f t="shared" ca="1" si="336"/>
        <v>#VALUE!</v>
      </c>
      <c r="BT755" s="57" t="str">
        <f t="shared" ca="1" si="337"/>
        <v/>
      </c>
      <c r="FE755"/>
      <c r="FI755"/>
      <c r="FJ755"/>
    </row>
    <row r="756" spans="29:166" ht="12" customHeight="1" x14ac:dyDescent="0.2">
      <c r="AC756" s="435" t="str">
        <f>IF($AC$7&lt;3,Invoer!DR761,IF($AC$7=3,Invoer!BT761,"x"))</f>
        <v>x</v>
      </c>
      <c r="AD756" s="599" t="str">
        <f t="shared" si="328"/>
        <v/>
      </c>
      <c r="AE756" s="673" t="str">
        <f>IF($AD756="","",VLOOKUP(AD756,Invoer!$F$15:$AU$1999,2,FALSE))</f>
        <v/>
      </c>
      <c r="AF756" s="599" t="str">
        <f t="shared" si="329"/>
        <v/>
      </c>
      <c r="AG756" s="599" t="str">
        <f>IF($AD756="","",VLOOKUP(AD756,Invoer!$F$15:$AU$1999,3,FALSE))</f>
        <v/>
      </c>
      <c r="AH756" s="599" t="str">
        <f>IF($AD756="","",IF(AG756&lt;&gt;"Liq","",VLOOKUP(AD756,Invoer!$F$15:$AU$1999,4,FALSE)))</f>
        <v/>
      </c>
      <c r="AI756" s="677" t="str">
        <f>IF($AD756="","",VLOOKUP(AD756,Invoer!$F$15:$AU$1999,5,FALSE))</f>
        <v/>
      </c>
      <c r="AJ756" s="599" t="str">
        <f>IF($AD756="","",VLOOKUP(AD756,Invoer!$F$15:$AU$1999,6,FALSE))</f>
        <v/>
      </c>
      <c r="AK756" s="599" t="str">
        <f>IF($AD756="","",VLOOKUP(AD756,Invoer!$F$15:$AU$1999,9,FALSE))</f>
        <v/>
      </c>
      <c r="AL756" s="599" t="str">
        <f>IF($AD756="","",VLOOKUP(AD756,Invoer!$F$15:$AU$1999,10,FALSE))</f>
        <v/>
      </c>
      <c r="AM756" s="599" t="str">
        <f>IF($AD756="","",VLOOKUP(AD756,Invoer!$F$15:$BB$1999,14,FALSE))</f>
        <v/>
      </c>
      <c r="AN756" s="599" t="str">
        <f>IF($AD756="","",VLOOKUP(AD756,Invoer!$F$15:$AU$1999,11,FALSE))</f>
        <v/>
      </c>
      <c r="AO756" s="662" t="str">
        <f>IF($AD756="","",VLOOKUP(AD756,Invoer!$F$15:$AU$1999,15,FALSE))</f>
        <v/>
      </c>
      <c r="AP756" s="599" t="str">
        <f>IF($AD756="","",VLOOKUP(AD756,Invoer!$F$15:$AU$1999,19,FALSE))</f>
        <v/>
      </c>
      <c r="AQ756" s="662" t="str">
        <f>IF($AD756="","",VLOOKUP(AD756,Invoer!$F$15:$AU$1999,24,FALSE))</f>
        <v/>
      </c>
      <c r="AR756" s="662" t="str">
        <f>IF($AD756="","",VLOOKUP(AD756,Invoer!$F$15:$AU$1999,17,FALSE))</f>
        <v/>
      </c>
      <c r="AS756" s="678" t="str">
        <f t="shared" si="335"/>
        <v/>
      </c>
      <c r="AT756" s="676" t="str">
        <f t="shared" si="326"/>
        <v/>
      </c>
      <c r="AU756" s="77" t="e">
        <f t="shared" si="327"/>
        <v>#VALUE!</v>
      </c>
      <c r="AW756" s="57"/>
      <c r="AX756" s="57"/>
      <c r="BA756" s="83" t="e">
        <f ca="1">Invoer!DW761</f>
        <v>#N/A</v>
      </c>
      <c r="BB756" s="599" t="str">
        <f t="shared" ca="1" si="330"/>
        <v/>
      </c>
      <c r="BC756" s="673" t="str">
        <f ca="1">IF($BB756="","",VLOOKUP(BB756,Invoer!$F$15:$AU$1999,2,FALSE))</f>
        <v/>
      </c>
      <c r="BD756" s="599" t="str">
        <f t="shared" ca="1" si="331"/>
        <v/>
      </c>
      <c r="BE756" s="599" t="str">
        <f ca="1">IF($BB756="","",VLOOKUP(BB756,Invoer!$F$15:$AU$1999,5,FALSE))</f>
        <v/>
      </c>
      <c r="BF756" s="599" t="str">
        <f ca="1">IF($BB756="","",VLOOKUP(BB756,Invoer!$F$15:$AU$1999,6,FALSE))</f>
        <v/>
      </c>
      <c r="BG756" s="599" t="str">
        <f ca="1">IF($BB756="","",VLOOKUP(BB756,Invoer!$F$15:$AU$1999,9,FALSE))</f>
        <v/>
      </c>
      <c r="BH756" s="599" t="str">
        <f ca="1">IF($BB756="","",VLOOKUP(BB756,Invoer!$F$15:$AU$1999,10,FALSE))</f>
        <v/>
      </c>
      <c r="BI756" s="599" t="str">
        <f ca="1">IF($BB756="","",VLOOKUP(BB756,Invoer!$F$15:$BB$1999,14,FALSE))</f>
        <v/>
      </c>
      <c r="BJ756" s="599" t="str">
        <f ca="1">IF($BB756="","",VLOOKUP(BB756,Invoer!$F$15:$AU$1999,11,FALSE))</f>
        <v/>
      </c>
      <c r="BK756" s="662" t="str">
        <f t="shared" ca="1" si="332"/>
        <v/>
      </c>
      <c r="BL756" s="662" t="str">
        <f t="shared" ca="1" si="333"/>
        <v/>
      </c>
      <c r="BM756" s="679" t="str">
        <f t="shared" ca="1" si="334"/>
        <v/>
      </c>
      <c r="BN756" s="662" t="str">
        <f t="shared" ca="1" si="338"/>
        <v/>
      </c>
      <c r="BO756" s="662" t="str">
        <f ca="1">IF($BB756="","",VLOOKUP(BB756,Invoer!$F$15:$AU$1999,15,FALSE))</f>
        <v/>
      </c>
      <c r="BP756" s="662" t="str">
        <f ca="1">IF($BB756="","",VLOOKUP(BB756,Invoer!$F$15:$AU$1999,24,FALSE))</f>
        <v/>
      </c>
      <c r="BQ756" s="662" t="str">
        <f ca="1">IF($BB756="","",VLOOKUP(BB756,Invoer!$F$15:$AU$1999,17,FALSE))</f>
        <v/>
      </c>
      <c r="BS756" s="73" t="e">
        <f t="shared" ca="1" si="336"/>
        <v>#VALUE!</v>
      </c>
      <c r="BT756" s="57" t="str">
        <f t="shared" ca="1" si="337"/>
        <v/>
      </c>
      <c r="FE756"/>
      <c r="FI756"/>
      <c r="FJ756"/>
    </row>
    <row r="757" spans="29:166" ht="12" customHeight="1" x14ac:dyDescent="0.2">
      <c r="AC757" s="435" t="str">
        <f>IF($AC$7&lt;3,Invoer!DR762,IF($AC$7=3,Invoer!BT762,"x"))</f>
        <v>x</v>
      </c>
      <c r="AD757" s="599" t="str">
        <f t="shared" si="328"/>
        <v/>
      </c>
      <c r="AE757" s="673" t="str">
        <f>IF($AD757="","",VLOOKUP(AD757,Invoer!$F$15:$AU$1999,2,FALSE))</f>
        <v/>
      </c>
      <c r="AF757" s="599" t="str">
        <f t="shared" si="329"/>
        <v/>
      </c>
      <c r="AG757" s="599" t="str">
        <f>IF($AD757="","",VLOOKUP(AD757,Invoer!$F$15:$AU$1999,3,FALSE))</f>
        <v/>
      </c>
      <c r="AH757" s="599" t="str">
        <f>IF($AD757="","",IF(AG757&lt;&gt;"Liq","",VLOOKUP(AD757,Invoer!$F$15:$AU$1999,4,FALSE)))</f>
        <v/>
      </c>
      <c r="AI757" s="677" t="str">
        <f>IF($AD757="","",VLOOKUP(AD757,Invoer!$F$15:$AU$1999,5,FALSE))</f>
        <v/>
      </c>
      <c r="AJ757" s="599" t="str">
        <f>IF($AD757="","",VLOOKUP(AD757,Invoer!$F$15:$AU$1999,6,FALSE))</f>
        <v/>
      </c>
      <c r="AK757" s="599" t="str">
        <f>IF($AD757="","",VLOOKUP(AD757,Invoer!$F$15:$AU$1999,9,FALSE))</f>
        <v/>
      </c>
      <c r="AL757" s="599" t="str">
        <f>IF($AD757="","",VLOOKUP(AD757,Invoer!$F$15:$AU$1999,10,FALSE))</f>
        <v/>
      </c>
      <c r="AM757" s="599" t="str">
        <f>IF($AD757="","",VLOOKUP(AD757,Invoer!$F$15:$BB$1999,14,FALSE))</f>
        <v/>
      </c>
      <c r="AN757" s="599" t="str">
        <f>IF($AD757="","",VLOOKUP(AD757,Invoer!$F$15:$AU$1999,11,FALSE))</f>
        <v/>
      </c>
      <c r="AO757" s="662" t="str">
        <f>IF($AD757="","",VLOOKUP(AD757,Invoer!$F$15:$AU$1999,15,FALSE))</f>
        <v/>
      </c>
      <c r="AP757" s="599" t="str">
        <f>IF($AD757="","",VLOOKUP(AD757,Invoer!$F$15:$AU$1999,19,FALSE))</f>
        <v/>
      </c>
      <c r="AQ757" s="662" t="str">
        <f>IF($AD757="","",VLOOKUP(AD757,Invoer!$F$15:$AU$1999,24,FALSE))</f>
        <v/>
      </c>
      <c r="AR757" s="662" t="str">
        <f>IF($AD757="","",VLOOKUP(AD757,Invoer!$F$15:$AU$1999,17,FALSE))</f>
        <v/>
      </c>
      <c r="AS757" s="678" t="str">
        <f t="shared" si="335"/>
        <v/>
      </c>
      <c r="AT757" s="676" t="str">
        <f t="shared" si="326"/>
        <v/>
      </c>
      <c r="AU757" s="77" t="e">
        <f t="shared" si="327"/>
        <v>#VALUE!</v>
      </c>
      <c r="AW757" s="57"/>
      <c r="AX757" s="57"/>
      <c r="BA757" s="83" t="e">
        <f ca="1">Invoer!DW762</f>
        <v>#N/A</v>
      </c>
      <c r="BB757" s="599" t="str">
        <f t="shared" ca="1" si="330"/>
        <v/>
      </c>
      <c r="BC757" s="673" t="str">
        <f ca="1">IF($BB757="","",VLOOKUP(BB757,Invoer!$F$15:$AU$1999,2,FALSE))</f>
        <v/>
      </c>
      <c r="BD757" s="599" t="str">
        <f t="shared" ca="1" si="331"/>
        <v/>
      </c>
      <c r="BE757" s="599" t="str">
        <f ca="1">IF($BB757="","",VLOOKUP(BB757,Invoer!$F$15:$AU$1999,5,FALSE))</f>
        <v/>
      </c>
      <c r="BF757" s="599" t="str">
        <f ca="1">IF($BB757="","",VLOOKUP(BB757,Invoer!$F$15:$AU$1999,6,FALSE))</f>
        <v/>
      </c>
      <c r="BG757" s="599" t="str">
        <f ca="1">IF($BB757="","",VLOOKUP(BB757,Invoer!$F$15:$AU$1999,9,FALSE))</f>
        <v/>
      </c>
      <c r="BH757" s="599" t="str">
        <f ca="1">IF($BB757="","",VLOOKUP(BB757,Invoer!$F$15:$AU$1999,10,FALSE))</f>
        <v/>
      </c>
      <c r="BI757" s="599" t="str">
        <f ca="1">IF($BB757="","",VLOOKUP(BB757,Invoer!$F$15:$BB$1999,14,FALSE))</f>
        <v/>
      </c>
      <c r="BJ757" s="599" t="str">
        <f ca="1">IF($BB757="","",VLOOKUP(BB757,Invoer!$F$15:$AU$1999,11,FALSE))</f>
        <v/>
      </c>
      <c r="BK757" s="662" t="str">
        <f t="shared" ca="1" si="332"/>
        <v/>
      </c>
      <c r="BL757" s="662" t="str">
        <f t="shared" ca="1" si="333"/>
        <v/>
      </c>
      <c r="BM757" s="679" t="str">
        <f t="shared" ca="1" si="334"/>
        <v/>
      </c>
      <c r="BN757" s="662" t="str">
        <f t="shared" ca="1" si="338"/>
        <v/>
      </c>
      <c r="BO757" s="662" t="str">
        <f ca="1">IF($BB757="","",VLOOKUP(BB757,Invoer!$F$15:$AU$1999,15,FALSE))</f>
        <v/>
      </c>
      <c r="BP757" s="662" t="str">
        <f ca="1">IF($BB757="","",VLOOKUP(BB757,Invoer!$F$15:$AU$1999,24,FALSE))</f>
        <v/>
      </c>
      <c r="BQ757" s="662" t="str">
        <f ca="1">IF($BB757="","",VLOOKUP(BB757,Invoer!$F$15:$AU$1999,17,FALSE))</f>
        <v/>
      </c>
      <c r="BS757" s="73" t="e">
        <f t="shared" ca="1" si="336"/>
        <v>#VALUE!</v>
      </c>
      <c r="BT757" s="57" t="str">
        <f t="shared" ca="1" si="337"/>
        <v/>
      </c>
      <c r="FE757"/>
      <c r="FI757"/>
      <c r="FJ757"/>
    </row>
    <row r="758" spans="29:166" ht="12" customHeight="1" x14ac:dyDescent="0.2">
      <c r="AC758" s="435" t="str">
        <f>IF($AC$7&lt;3,Invoer!DR763,IF($AC$7=3,Invoer!BT763,"x"))</f>
        <v>x</v>
      </c>
      <c r="AD758" s="599" t="str">
        <f t="shared" si="328"/>
        <v/>
      </c>
      <c r="AE758" s="673" t="str">
        <f>IF($AD758="","",VLOOKUP(AD758,Invoer!$F$15:$AU$1999,2,FALSE))</f>
        <v/>
      </c>
      <c r="AF758" s="599" t="str">
        <f t="shared" si="329"/>
        <v/>
      </c>
      <c r="AG758" s="599" t="str">
        <f>IF($AD758="","",VLOOKUP(AD758,Invoer!$F$15:$AU$1999,3,FALSE))</f>
        <v/>
      </c>
      <c r="AH758" s="599" t="str">
        <f>IF($AD758="","",IF(AG758&lt;&gt;"Liq","",VLOOKUP(AD758,Invoer!$F$15:$AU$1999,4,FALSE)))</f>
        <v/>
      </c>
      <c r="AI758" s="677" t="str">
        <f>IF($AD758="","",VLOOKUP(AD758,Invoer!$F$15:$AU$1999,5,FALSE))</f>
        <v/>
      </c>
      <c r="AJ758" s="599" t="str">
        <f>IF($AD758="","",VLOOKUP(AD758,Invoer!$F$15:$AU$1999,6,FALSE))</f>
        <v/>
      </c>
      <c r="AK758" s="599" t="str">
        <f>IF($AD758="","",VLOOKUP(AD758,Invoer!$F$15:$AU$1999,9,FALSE))</f>
        <v/>
      </c>
      <c r="AL758" s="599" t="str">
        <f>IF($AD758="","",VLOOKUP(AD758,Invoer!$F$15:$AU$1999,10,FALSE))</f>
        <v/>
      </c>
      <c r="AM758" s="599" t="str">
        <f>IF($AD758="","",VLOOKUP(AD758,Invoer!$F$15:$BB$1999,14,FALSE))</f>
        <v/>
      </c>
      <c r="AN758" s="599" t="str">
        <f>IF($AD758="","",VLOOKUP(AD758,Invoer!$F$15:$AU$1999,11,FALSE))</f>
        <v/>
      </c>
      <c r="AO758" s="662" t="str">
        <f>IF($AD758="","",VLOOKUP(AD758,Invoer!$F$15:$AU$1999,15,FALSE))</f>
        <v/>
      </c>
      <c r="AP758" s="599" t="str">
        <f>IF($AD758="","",VLOOKUP(AD758,Invoer!$F$15:$AU$1999,19,FALSE))</f>
        <v/>
      </c>
      <c r="AQ758" s="662" t="str">
        <f>IF($AD758="","",VLOOKUP(AD758,Invoer!$F$15:$AU$1999,24,FALSE))</f>
        <v/>
      </c>
      <c r="AR758" s="662" t="str">
        <f>IF($AD758="","",VLOOKUP(AD758,Invoer!$F$15:$AU$1999,17,FALSE))</f>
        <v/>
      </c>
      <c r="AS758" s="678" t="str">
        <f t="shared" si="335"/>
        <v/>
      </c>
      <c r="AT758" s="676" t="str">
        <f t="shared" si="326"/>
        <v/>
      </c>
      <c r="AU758" s="77" t="e">
        <f t="shared" si="327"/>
        <v>#VALUE!</v>
      </c>
      <c r="AW758" s="57"/>
      <c r="AX758" s="57"/>
      <c r="BA758" s="83" t="e">
        <f ca="1">Invoer!DW763</f>
        <v>#N/A</v>
      </c>
      <c r="BB758" s="599" t="str">
        <f t="shared" ca="1" si="330"/>
        <v/>
      </c>
      <c r="BC758" s="673" t="str">
        <f ca="1">IF($BB758="","",VLOOKUP(BB758,Invoer!$F$15:$AU$1999,2,FALSE))</f>
        <v/>
      </c>
      <c r="BD758" s="599" t="str">
        <f t="shared" ca="1" si="331"/>
        <v/>
      </c>
      <c r="BE758" s="599" t="str">
        <f ca="1">IF($BB758="","",VLOOKUP(BB758,Invoer!$F$15:$AU$1999,5,FALSE))</f>
        <v/>
      </c>
      <c r="BF758" s="599" t="str">
        <f ca="1">IF($BB758="","",VLOOKUP(BB758,Invoer!$F$15:$AU$1999,6,FALSE))</f>
        <v/>
      </c>
      <c r="BG758" s="599" t="str">
        <f ca="1">IF($BB758="","",VLOOKUP(BB758,Invoer!$F$15:$AU$1999,9,FALSE))</f>
        <v/>
      </c>
      <c r="BH758" s="599" t="str">
        <f ca="1">IF($BB758="","",VLOOKUP(BB758,Invoer!$F$15:$AU$1999,10,FALSE))</f>
        <v/>
      </c>
      <c r="BI758" s="599" t="str">
        <f ca="1">IF($BB758="","",VLOOKUP(BB758,Invoer!$F$15:$BB$1999,14,FALSE))</f>
        <v/>
      </c>
      <c r="BJ758" s="599" t="str">
        <f ca="1">IF($BB758="","",VLOOKUP(BB758,Invoer!$F$15:$AU$1999,11,FALSE))</f>
        <v/>
      </c>
      <c r="BK758" s="662" t="str">
        <f t="shared" ca="1" si="332"/>
        <v/>
      </c>
      <c r="BL758" s="662" t="str">
        <f t="shared" ca="1" si="333"/>
        <v/>
      </c>
      <c r="BM758" s="679" t="str">
        <f t="shared" ca="1" si="334"/>
        <v/>
      </c>
      <c r="BN758" s="662" t="str">
        <f t="shared" ca="1" si="338"/>
        <v/>
      </c>
      <c r="BO758" s="662" t="str">
        <f ca="1">IF($BB758="","",VLOOKUP(BB758,Invoer!$F$15:$AU$1999,15,FALSE))</f>
        <v/>
      </c>
      <c r="BP758" s="662" t="str">
        <f ca="1">IF($BB758="","",VLOOKUP(BB758,Invoer!$F$15:$AU$1999,24,FALSE))</f>
        <v/>
      </c>
      <c r="BQ758" s="662" t="str">
        <f ca="1">IF($BB758="","",VLOOKUP(BB758,Invoer!$F$15:$AU$1999,17,FALSE))</f>
        <v/>
      </c>
      <c r="BS758" s="73" t="e">
        <f t="shared" ca="1" si="336"/>
        <v>#VALUE!</v>
      </c>
      <c r="BT758" s="57" t="str">
        <f t="shared" ca="1" si="337"/>
        <v/>
      </c>
      <c r="FE758"/>
      <c r="FI758"/>
      <c r="FJ758"/>
    </row>
    <row r="759" spans="29:166" ht="12" customHeight="1" x14ac:dyDescent="0.2">
      <c r="AC759" s="435" t="str">
        <f>IF($AC$7&lt;3,Invoer!DR764,IF($AC$7=3,Invoer!BT764,"x"))</f>
        <v>x</v>
      </c>
      <c r="AD759" s="599" t="str">
        <f t="shared" si="328"/>
        <v/>
      </c>
      <c r="AE759" s="673" t="str">
        <f>IF($AD759="","",VLOOKUP(AD759,Invoer!$F$15:$AU$1999,2,FALSE))</f>
        <v/>
      </c>
      <c r="AF759" s="599" t="str">
        <f t="shared" si="329"/>
        <v/>
      </c>
      <c r="AG759" s="599" t="str">
        <f>IF($AD759="","",VLOOKUP(AD759,Invoer!$F$15:$AU$1999,3,FALSE))</f>
        <v/>
      </c>
      <c r="AH759" s="599" t="str">
        <f>IF($AD759="","",IF(AG759&lt;&gt;"Liq","",VLOOKUP(AD759,Invoer!$F$15:$AU$1999,4,FALSE)))</f>
        <v/>
      </c>
      <c r="AI759" s="677" t="str">
        <f>IF($AD759="","",VLOOKUP(AD759,Invoer!$F$15:$AU$1999,5,FALSE))</f>
        <v/>
      </c>
      <c r="AJ759" s="599" t="str">
        <f>IF($AD759="","",VLOOKUP(AD759,Invoer!$F$15:$AU$1999,6,FALSE))</f>
        <v/>
      </c>
      <c r="AK759" s="599" t="str">
        <f>IF($AD759="","",VLOOKUP(AD759,Invoer!$F$15:$AU$1999,9,FALSE))</f>
        <v/>
      </c>
      <c r="AL759" s="599" t="str">
        <f>IF($AD759="","",VLOOKUP(AD759,Invoer!$F$15:$AU$1999,10,FALSE))</f>
        <v/>
      </c>
      <c r="AM759" s="599" t="str">
        <f>IF($AD759="","",VLOOKUP(AD759,Invoer!$F$15:$BB$1999,14,FALSE))</f>
        <v/>
      </c>
      <c r="AN759" s="599" t="str">
        <f>IF($AD759="","",VLOOKUP(AD759,Invoer!$F$15:$AU$1999,11,FALSE))</f>
        <v/>
      </c>
      <c r="AO759" s="662" t="str">
        <f>IF($AD759="","",VLOOKUP(AD759,Invoer!$F$15:$AU$1999,15,FALSE))</f>
        <v/>
      </c>
      <c r="AP759" s="599" t="str">
        <f>IF($AD759="","",VLOOKUP(AD759,Invoer!$F$15:$AU$1999,19,FALSE))</f>
        <v/>
      </c>
      <c r="AQ759" s="662" t="str">
        <f>IF($AD759="","",VLOOKUP(AD759,Invoer!$F$15:$AU$1999,24,FALSE))</f>
        <v/>
      </c>
      <c r="AR759" s="662" t="str">
        <f>IF($AD759="","",VLOOKUP(AD759,Invoer!$F$15:$AU$1999,17,FALSE))</f>
        <v/>
      </c>
      <c r="AS759" s="678" t="str">
        <f t="shared" si="335"/>
        <v/>
      </c>
      <c r="AT759" s="676" t="str">
        <f t="shared" si="326"/>
        <v/>
      </c>
      <c r="AU759" s="77" t="e">
        <f t="shared" si="327"/>
        <v>#VALUE!</v>
      </c>
      <c r="AW759" s="57"/>
      <c r="AX759" s="57"/>
      <c r="BA759" s="83" t="e">
        <f ca="1">Invoer!DW764</f>
        <v>#N/A</v>
      </c>
      <c r="BB759" s="599" t="str">
        <f t="shared" ca="1" si="330"/>
        <v/>
      </c>
      <c r="BC759" s="673" t="str">
        <f ca="1">IF($BB759="","",VLOOKUP(BB759,Invoer!$F$15:$AU$1999,2,FALSE))</f>
        <v/>
      </c>
      <c r="BD759" s="599" t="str">
        <f t="shared" ca="1" si="331"/>
        <v/>
      </c>
      <c r="BE759" s="599" t="str">
        <f ca="1">IF($BB759="","",VLOOKUP(BB759,Invoer!$F$15:$AU$1999,5,FALSE))</f>
        <v/>
      </c>
      <c r="BF759" s="599" t="str">
        <f ca="1">IF($BB759="","",VLOOKUP(BB759,Invoer!$F$15:$AU$1999,6,FALSE))</f>
        <v/>
      </c>
      <c r="BG759" s="599" t="str">
        <f ca="1">IF($BB759="","",VLOOKUP(BB759,Invoer!$F$15:$AU$1999,9,FALSE))</f>
        <v/>
      </c>
      <c r="BH759" s="599" t="str">
        <f ca="1">IF($BB759="","",VLOOKUP(BB759,Invoer!$F$15:$AU$1999,10,FALSE))</f>
        <v/>
      </c>
      <c r="BI759" s="599" t="str">
        <f ca="1">IF($BB759="","",VLOOKUP(BB759,Invoer!$F$15:$BB$1999,14,FALSE))</f>
        <v/>
      </c>
      <c r="BJ759" s="599" t="str">
        <f ca="1">IF($BB759="","",VLOOKUP(BB759,Invoer!$F$15:$AU$1999,11,FALSE))</f>
        <v/>
      </c>
      <c r="BK759" s="662" t="str">
        <f t="shared" ca="1" si="332"/>
        <v/>
      </c>
      <c r="BL759" s="662" t="str">
        <f t="shared" ca="1" si="333"/>
        <v/>
      </c>
      <c r="BM759" s="679" t="str">
        <f t="shared" ca="1" si="334"/>
        <v/>
      </c>
      <c r="BN759" s="662" t="str">
        <f t="shared" ca="1" si="338"/>
        <v/>
      </c>
      <c r="BO759" s="662" t="str">
        <f ca="1">IF($BB759="","",VLOOKUP(BB759,Invoer!$F$15:$AU$1999,15,FALSE))</f>
        <v/>
      </c>
      <c r="BP759" s="662" t="str">
        <f ca="1">IF($BB759="","",VLOOKUP(BB759,Invoer!$F$15:$AU$1999,24,FALSE))</f>
        <v/>
      </c>
      <c r="BQ759" s="662" t="str">
        <f ca="1">IF($BB759="","",VLOOKUP(BB759,Invoer!$F$15:$AU$1999,17,FALSE))</f>
        <v/>
      </c>
      <c r="BS759" s="73" t="e">
        <f t="shared" ca="1" si="336"/>
        <v>#VALUE!</v>
      </c>
      <c r="BT759" s="57" t="str">
        <f t="shared" ca="1" si="337"/>
        <v/>
      </c>
      <c r="FE759"/>
      <c r="FI759"/>
      <c r="FJ759"/>
    </row>
    <row r="760" spans="29:166" ht="12" customHeight="1" x14ac:dyDescent="0.2">
      <c r="AC760" s="435" t="str">
        <f>IF($AC$7&lt;3,Invoer!DR765,IF($AC$7=3,Invoer!BT765,"x"))</f>
        <v>x</v>
      </c>
      <c r="AD760" s="599" t="str">
        <f t="shared" si="328"/>
        <v/>
      </c>
      <c r="AE760" s="673" t="str">
        <f>IF($AD760="","",VLOOKUP(AD760,Invoer!$F$15:$AU$1999,2,FALSE))</f>
        <v/>
      </c>
      <c r="AF760" s="599" t="str">
        <f t="shared" si="329"/>
        <v/>
      </c>
      <c r="AG760" s="599" t="str">
        <f>IF($AD760="","",VLOOKUP(AD760,Invoer!$F$15:$AU$1999,3,FALSE))</f>
        <v/>
      </c>
      <c r="AH760" s="599" t="str">
        <f>IF($AD760="","",IF(AG760&lt;&gt;"Liq","",VLOOKUP(AD760,Invoer!$F$15:$AU$1999,4,FALSE)))</f>
        <v/>
      </c>
      <c r="AI760" s="677" t="str">
        <f>IF($AD760="","",VLOOKUP(AD760,Invoer!$F$15:$AU$1999,5,FALSE))</f>
        <v/>
      </c>
      <c r="AJ760" s="599" t="str">
        <f>IF($AD760="","",VLOOKUP(AD760,Invoer!$F$15:$AU$1999,6,FALSE))</f>
        <v/>
      </c>
      <c r="AK760" s="599" t="str">
        <f>IF($AD760="","",VLOOKUP(AD760,Invoer!$F$15:$AU$1999,9,FALSE))</f>
        <v/>
      </c>
      <c r="AL760" s="599" t="str">
        <f>IF($AD760="","",VLOOKUP(AD760,Invoer!$F$15:$AU$1999,10,FALSE))</f>
        <v/>
      </c>
      <c r="AM760" s="599" t="str">
        <f>IF($AD760="","",VLOOKUP(AD760,Invoer!$F$15:$BB$1999,14,FALSE))</f>
        <v/>
      </c>
      <c r="AN760" s="599" t="str">
        <f>IF($AD760="","",VLOOKUP(AD760,Invoer!$F$15:$AU$1999,11,FALSE))</f>
        <v/>
      </c>
      <c r="AO760" s="662" t="str">
        <f>IF($AD760="","",VLOOKUP(AD760,Invoer!$F$15:$AU$1999,15,FALSE))</f>
        <v/>
      </c>
      <c r="AP760" s="599" t="str">
        <f>IF($AD760="","",VLOOKUP(AD760,Invoer!$F$15:$AU$1999,19,FALSE))</f>
        <v/>
      </c>
      <c r="AQ760" s="662" t="str">
        <f>IF($AD760="","",VLOOKUP(AD760,Invoer!$F$15:$AU$1999,24,FALSE))</f>
        <v/>
      </c>
      <c r="AR760" s="662" t="str">
        <f>IF($AD760="","",VLOOKUP(AD760,Invoer!$F$15:$AU$1999,17,FALSE))</f>
        <v/>
      </c>
      <c r="AS760" s="678" t="str">
        <f t="shared" si="335"/>
        <v/>
      </c>
      <c r="AT760" s="676" t="str">
        <f t="shared" si="326"/>
        <v/>
      </c>
      <c r="AU760" s="77" t="e">
        <f t="shared" si="327"/>
        <v>#VALUE!</v>
      </c>
      <c r="AW760" s="57"/>
      <c r="AX760" s="57"/>
      <c r="BA760" s="83" t="e">
        <f ca="1">Invoer!DW765</f>
        <v>#N/A</v>
      </c>
      <c r="BB760" s="599" t="str">
        <f t="shared" ca="1" si="330"/>
        <v/>
      </c>
      <c r="BC760" s="673" t="str">
        <f ca="1">IF($BB760="","",VLOOKUP(BB760,Invoer!$F$15:$AU$1999,2,FALSE))</f>
        <v/>
      </c>
      <c r="BD760" s="599" t="str">
        <f t="shared" ca="1" si="331"/>
        <v/>
      </c>
      <c r="BE760" s="599" t="str">
        <f ca="1">IF($BB760="","",VLOOKUP(BB760,Invoer!$F$15:$AU$1999,5,FALSE))</f>
        <v/>
      </c>
      <c r="BF760" s="599" t="str">
        <f ca="1">IF($BB760="","",VLOOKUP(BB760,Invoer!$F$15:$AU$1999,6,FALSE))</f>
        <v/>
      </c>
      <c r="BG760" s="599" t="str">
        <f ca="1">IF($BB760="","",VLOOKUP(BB760,Invoer!$F$15:$AU$1999,9,FALSE))</f>
        <v/>
      </c>
      <c r="BH760" s="599" t="str">
        <f ca="1">IF($BB760="","",VLOOKUP(BB760,Invoer!$F$15:$AU$1999,10,FALSE))</f>
        <v/>
      </c>
      <c r="BI760" s="599" t="str">
        <f ca="1">IF($BB760="","",VLOOKUP(BB760,Invoer!$F$15:$BB$1999,14,FALSE))</f>
        <v/>
      </c>
      <c r="BJ760" s="599" t="str">
        <f ca="1">IF($BB760="","",VLOOKUP(BB760,Invoer!$F$15:$AU$1999,11,FALSE))</f>
        <v/>
      </c>
      <c r="BK760" s="662" t="str">
        <f t="shared" ca="1" si="332"/>
        <v/>
      </c>
      <c r="BL760" s="662" t="str">
        <f t="shared" ca="1" si="333"/>
        <v/>
      </c>
      <c r="BM760" s="679" t="str">
        <f t="shared" ca="1" si="334"/>
        <v/>
      </c>
      <c r="BN760" s="662" t="str">
        <f t="shared" ca="1" si="338"/>
        <v/>
      </c>
      <c r="BO760" s="662" t="str">
        <f ca="1">IF($BB760="","",VLOOKUP(BB760,Invoer!$F$15:$AU$1999,15,FALSE))</f>
        <v/>
      </c>
      <c r="BP760" s="662" t="str">
        <f ca="1">IF($BB760="","",VLOOKUP(BB760,Invoer!$F$15:$AU$1999,24,FALSE))</f>
        <v/>
      </c>
      <c r="BQ760" s="662" t="str">
        <f ca="1">IF($BB760="","",VLOOKUP(BB760,Invoer!$F$15:$AU$1999,17,FALSE))</f>
        <v/>
      </c>
      <c r="BS760" s="73" t="e">
        <f t="shared" ca="1" si="336"/>
        <v>#VALUE!</v>
      </c>
      <c r="BT760" s="57" t="str">
        <f t="shared" ca="1" si="337"/>
        <v/>
      </c>
      <c r="FE760"/>
      <c r="FI760"/>
      <c r="FJ760"/>
    </row>
    <row r="761" spans="29:166" ht="12" customHeight="1" x14ac:dyDescent="0.2">
      <c r="AC761" s="435" t="str">
        <f>IF($AC$7&lt;3,Invoer!DR766,IF($AC$7=3,Invoer!BT766,"x"))</f>
        <v>x</v>
      </c>
      <c r="AD761" s="599" t="str">
        <f t="shared" si="328"/>
        <v/>
      </c>
      <c r="AE761" s="673" t="str">
        <f>IF($AD761="","",VLOOKUP(AD761,Invoer!$F$15:$AU$1999,2,FALSE))</f>
        <v/>
      </c>
      <c r="AF761" s="599" t="str">
        <f t="shared" si="329"/>
        <v/>
      </c>
      <c r="AG761" s="599" t="str">
        <f>IF($AD761="","",VLOOKUP(AD761,Invoer!$F$15:$AU$1999,3,FALSE))</f>
        <v/>
      </c>
      <c r="AH761" s="599" t="str">
        <f>IF($AD761="","",IF(AG761&lt;&gt;"Liq","",VLOOKUP(AD761,Invoer!$F$15:$AU$1999,4,FALSE)))</f>
        <v/>
      </c>
      <c r="AI761" s="677" t="str">
        <f>IF($AD761="","",VLOOKUP(AD761,Invoer!$F$15:$AU$1999,5,FALSE))</f>
        <v/>
      </c>
      <c r="AJ761" s="599" t="str">
        <f>IF($AD761="","",VLOOKUP(AD761,Invoer!$F$15:$AU$1999,6,FALSE))</f>
        <v/>
      </c>
      <c r="AK761" s="599" t="str">
        <f>IF($AD761="","",VLOOKUP(AD761,Invoer!$F$15:$AU$1999,9,FALSE))</f>
        <v/>
      </c>
      <c r="AL761" s="599" t="str">
        <f>IF($AD761="","",VLOOKUP(AD761,Invoer!$F$15:$AU$1999,10,FALSE))</f>
        <v/>
      </c>
      <c r="AM761" s="599" t="str">
        <f>IF($AD761="","",VLOOKUP(AD761,Invoer!$F$15:$BB$1999,14,FALSE))</f>
        <v/>
      </c>
      <c r="AN761" s="599" t="str">
        <f>IF($AD761="","",VLOOKUP(AD761,Invoer!$F$15:$AU$1999,11,FALSE))</f>
        <v/>
      </c>
      <c r="AO761" s="662" t="str">
        <f>IF($AD761="","",VLOOKUP(AD761,Invoer!$F$15:$AU$1999,15,FALSE))</f>
        <v/>
      </c>
      <c r="AP761" s="599" t="str">
        <f>IF($AD761="","",VLOOKUP(AD761,Invoer!$F$15:$AU$1999,19,FALSE))</f>
        <v/>
      </c>
      <c r="AQ761" s="662" t="str">
        <f>IF($AD761="","",VLOOKUP(AD761,Invoer!$F$15:$AU$1999,24,FALSE))</f>
        <v/>
      </c>
      <c r="AR761" s="662" t="str">
        <f>IF($AD761="","",VLOOKUP(AD761,Invoer!$F$15:$AU$1999,17,FALSE))</f>
        <v/>
      </c>
      <c r="AS761" s="678" t="str">
        <f t="shared" si="335"/>
        <v/>
      </c>
      <c r="AT761" s="676" t="str">
        <f t="shared" si="326"/>
        <v/>
      </c>
      <c r="AU761" s="77" t="e">
        <f t="shared" si="327"/>
        <v>#VALUE!</v>
      </c>
      <c r="AW761" s="57"/>
      <c r="AX761" s="57"/>
      <c r="BA761" s="83" t="e">
        <f ca="1">Invoer!DW766</f>
        <v>#N/A</v>
      </c>
      <c r="BB761" s="599" t="str">
        <f t="shared" ca="1" si="330"/>
        <v/>
      </c>
      <c r="BC761" s="673" t="str">
        <f ca="1">IF($BB761="","",VLOOKUP(BB761,Invoer!$F$15:$AU$1999,2,FALSE))</f>
        <v/>
      </c>
      <c r="BD761" s="599" t="str">
        <f t="shared" ca="1" si="331"/>
        <v/>
      </c>
      <c r="BE761" s="599" t="str">
        <f ca="1">IF($BB761="","",VLOOKUP(BB761,Invoer!$F$15:$AU$1999,5,FALSE))</f>
        <v/>
      </c>
      <c r="BF761" s="599" t="str">
        <f ca="1">IF($BB761="","",VLOOKUP(BB761,Invoer!$F$15:$AU$1999,6,FALSE))</f>
        <v/>
      </c>
      <c r="BG761" s="599" t="str">
        <f ca="1">IF($BB761="","",VLOOKUP(BB761,Invoer!$F$15:$AU$1999,9,FALSE))</f>
        <v/>
      </c>
      <c r="BH761" s="599" t="str">
        <f ca="1">IF($BB761="","",VLOOKUP(BB761,Invoer!$F$15:$AU$1999,10,FALSE))</f>
        <v/>
      </c>
      <c r="BI761" s="599" t="str">
        <f ca="1">IF($BB761="","",VLOOKUP(BB761,Invoer!$F$15:$BB$1999,14,FALSE))</f>
        <v/>
      </c>
      <c r="BJ761" s="599" t="str">
        <f ca="1">IF($BB761="","",VLOOKUP(BB761,Invoer!$F$15:$AU$1999,11,FALSE))</f>
        <v/>
      </c>
      <c r="BK761" s="662" t="str">
        <f t="shared" ca="1" si="332"/>
        <v/>
      </c>
      <c r="BL761" s="662" t="str">
        <f t="shared" ca="1" si="333"/>
        <v/>
      </c>
      <c r="BM761" s="679" t="str">
        <f t="shared" ca="1" si="334"/>
        <v/>
      </c>
      <c r="BN761" s="662" t="str">
        <f t="shared" ca="1" si="338"/>
        <v/>
      </c>
      <c r="BO761" s="662" t="str">
        <f ca="1">IF($BB761="","",VLOOKUP(BB761,Invoer!$F$15:$AU$1999,15,FALSE))</f>
        <v/>
      </c>
      <c r="BP761" s="662" t="str">
        <f ca="1">IF($BB761="","",VLOOKUP(BB761,Invoer!$F$15:$AU$1999,24,FALSE))</f>
        <v/>
      </c>
      <c r="BQ761" s="662" t="str">
        <f ca="1">IF($BB761="","",VLOOKUP(BB761,Invoer!$F$15:$AU$1999,17,FALSE))</f>
        <v/>
      </c>
      <c r="BS761" s="73" t="e">
        <f t="shared" ca="1" si="336"/>
        <v>#VALUE!</v>
      </c>
      <c r="BT761" s="57" t="str">
        <f t="shared" ca="1" si="337"/>
        <v/>
      </c>
      <c r="FE761"/>
      <c r="FI761"/>
      <c r="FJ761"/>
    </row>
    <row r="762" spans="29:166" ht="12" customHeight="1" x14ac:dyDescent="0.2">
      <c r="AC762" s="435" t="str">
        <f>IF($AC$7&lt;3,Invoer!DR767,IF($AC$7=3,Invoer!BT767,"x"))</f>
        <v>x</v>
      </c>
      <c r="AD762" s="599" t="str">
        <f t="shared" si="328"/>
        <v/>
      </c>
      <c r="AE762" s="673" t="str">
        <f>IF($AD762="","",VLOOKUP(AD762,Invoer!$F$15:$AU$1999,2,FALSE))</f>
        <v/>
      </c>
      <c r="AF762" s="599" t="str">
        <f t="shared" si="329"/>
        <v/>
      </c>
      <c r="AG762" s="599" t="str">
        <f>IF($AD762="","",VLOOKUP(AD762,Invoer!$F$15:$AU$1999,3,FALSE))</f>
        <v/>
      </c>
      <c r="AH762" s="599" t="str">
        <f>IF($AD762="","",IF(AG762&lt;&gt;"Liq","",VLOOKUP(AD762,Invoer!$F$15:$AU$1999,4,FALSE)))</f>
        <v/>
      </c>
      <c r="AI762" s="677" t="str">
        <f>IF($AD762="","",VLOOKUP(AD762,Invoer!$F$15:$AU$1999,5,FALSE))</f>
        <v/>
      </c>
      <c r="AJ762" s="599" t="str">
        <f>IF($AD762="","",VLOOKUP(AD762,Invoer!$F$15:$AU$1999,6,FALSE))</f>
        <v/>
      </c>
      <c r="AK762" s="599" t="str">
        <f>IF($AD762="","",VLOOKUP(AD762,Invoer!$F$15:$AU$1999,9,FALSE))</f>
        <v/>
      </c>
      <c r="AL762" s="599" t="str">
        <f>IF($AD762="","",VLOOKUP(AD762,Invoer!$F$15:$AU$1999,10,FALSE))</f>
        <v/>
      </c>
      <c r="AM762" s="599" t="str">
        <f>IF($AD762="","",VLOOKUP(AD762,Invoer!$F$15:$BB$1999,14,FALSE))</f>
        <v/>
      </c>
      <c r="AN762" s="599" t="str">
        <f>IF($AD762="","",VLOOKUP(AD762,Invoer!$F$15:$AU$1999,11,FALSE))</f>
        <v/>
      </c>
      <c r="AO762" s="662" t="str">
        <f>IF($AD762="","",VLOOKUP(AD762,Invoer!$F$15:$AU$1999,15,FALSE))</f>
        <v/>
      </c>
      <c r="AP762" s="599" t="str">
        <f>IF($AD762="","",VLOOKUP(AD762,Invoer!$F$15:$AU$1999,19,FALSE))</f>
        <v/>
      </c>
      <c r="AQ762" s="662" t="str">
        <f>IF($AD762="","",VLOOKUP(AD762,Invoer!$F$15:$AU$1999,24,FALSE))</f>
        <v/>
      </c>
      <c r="AR762" s="662" t="str">
        <f>IF($AD762="","",VLOOKUP(AD762,Invoer!$F$15:$AU$1999,17,FALSE))</f>
        <v/>
      </c>
      <c r="AS762" s="678" t="str">
        <f t="shared" si="335"/>
        <v/>
      </c>
      <c r="AT762" s="676" t="str">
        <f t="shared" si="326"/>
        <v/>
      </c>
      <c r="AU762" s="77" t="e">
        <f t="shared" si="327"/>
        <v>#VALUE!</v>
      </c>
      <c r="AW762" s="57"/>
      <c r="AX762" s="57"/>
      <c r="BA762" s="83" t="e">
        <f ca="1">Invoer!DW767</f>
        <v>#N/A</v>
      </c>
      <c r="BB762" s="599" t="str">
        <f t="shared" ca="1" si="330"/>
        <v/>
      </c>
      <c r="BC762" s="673" t="str">
        <f ca="1">IF($BB762="","",VLOOKUP(BB762,Invoer!$F$15:$AU$1999,2,FALSE))</f>
        <v/>
      </c>
      <c r="BD762" s="599" t="str">
        <f t="shared" ca="1" si="331"/>
        <v/>
      </c>
      <c r="BE762" s="599" t="str">
        <f ca="1">IF($BB762="","",VLOOKUP(BB762,Invoer!$F$15:$AU$1999,5,FALSE))</f>
        <v/>
      </c>
      <c r="BF762" s="599" t="str">
        <f ca="1">IF($BB762="","",VLOOKUP(BB762,Invoer!$F$15:$AU$1999,6,FALSE))</f>
        <v/>
      </c>
      <c r="BG762" s="599" t="str">
        <f ca="1">IF($BB762="","",VLOOKUP(BB762,Invoer!$F$15:$AU$1999,9,FALSE))</f>
        <v/>
      </c>
      <c r="BH762" s="599" t="str">
        <f ca="1">IF($BB762="","",VLOOKUP(BB762,Invoer!$F$15:$AU$1999,10,FALSE))</f>
        <v/>
      </c>
      <c r="BI762" s="599" t="str">
        <f ca="1">IF($BB762="","",VLOOKUP(BB762,Invoer!$F$15:$BB$1999,14,FALSE))</f>
        <v/>
      </c>
      <c r="BJ762" s="599" t="str">
        <f ca="1">IF($BB762="","",VLOOKUP(BB762,Invoer!$F$15:$AU$1999,11,FALSE))</f>
        <v/>
      </c>
      <c r="BK762" s="662" t="str">
        <f t="shared" ca="1" si="332"/>
        <v/>
      </c>
      <c r="BL762" s="662" t="str">
        <f t="shared" ca="1" si="333"/>
        <v/>
      </c>
      <c r="BM762" s="679" t="str">
        <f t="shared" ca="1" si="334"/>
        <v/>
      </c>
      <c r="BN762" s="662" t="str">
        <f t="shared" ca="1" si="338"/>
        <v/>
      </c>
      <c r="BO762" s="662" t="str">
        <f ca="1">IF($BB762="","",VLOOKUP(BB762,Invoer!$F$15:$AU$1999,15,FALSE))</f>
        <v/>
      </c>
      <c r="BP762" s="662" t="str">
        <f ca="1">IF($BB762="","",VLOOKUP(BB762,Invoer!$F$15:$AU$1999,24,FALSE))</f>
        <v/>
      </c>
      <c r="BQ762" s="662" t="str">
        <f ca="1">IF($BB762="","",VLOOKUP(BB762,Invoer!$F$15:$AU$1999,17,FALSE))</f>
        <v/>
      </c>
      <c r="BS762" s="73" t="e">
        <f t="shared" ca="1" si="336"/>
        <v>#VALUE!</v>
      </c>
      <c r="BT762" s="57" t="str">
        <f t="shared" ca="1" si="337"/>
        <v/>
      </c>
      <c r="FE762"/>
      <c r="FI762"/>
      <c r="FJ762"/>
    </row>
    <row r="763" spans="29:166" ht="12" customHeight="1" x14ac:dyDescent="0.2">
      <c r="AC763" s="435" t="str">
        <f>IF($AC$7&lt;3,Invoer!DR768,IF($AC$7=3,Invoer!BT768,"x"))</f>
        <v>x</v>
      </c>
      <c r="AD763" s="599" t="str">
        <f t="shared" si="328"/>
        <v/>
      </c>
      <c r="AE763" s="673" t="str">
        <f>IF($AD763="","",VLOOKUP(AD763,Invoer!$F$15:$AU$1999,2,FALSE))</f>
        <v/>
      </c>
      <c r="AF763" s="599" t="str">
        <f t="shared" si="329"/>
        <v/>
      </c>
      <c r="AG763" s="599" t="str">
        <f>IF($AD763="","",VLOOKUP(AD763,Invoer!$F$15:$AU$1999,3,FALSE))</f>
        <v/>
      </c>
      <c r="AH763" s="599" t="str">
        <f>IF($AD763="","",IF(AG763&lt;&gt;"Liq","",VLOOKUP(AD763,Invoer!$F$15:$AU$1999,4,FALSE)))</f>
        <v/>
      </c>
      <c r="AI763" s="677" t="str">
        <f>IF($AD763="","",VLOOKUP(AD763,Invoer!$F$15:$AU$1999,5,FALSE))</f>
        <v/>
      </c>
      <c r="AJ763" s="599" t="str">
        <f>IF($AD763="","",VLOOKUP(AD763,Invoer!$F$15:$AU$1999,6,FALSE))</f>
        <v/>
      </c>
      <c r="AK763" s="599" t="str">
        <f>IF($AD763="","",VLOOKUP(AD763,Invoer!$F$15:$AU$1999,9,FALSE))</f>
        <v/>
      </c>
      <c r="AL763" s="599" t="str">
        <f>IF($AD763="","",VLOOKUP(AD763,Invoer!$F$15:$AU$1999,10,FALSE))</f>
        <v/>
      </c>
      <c r="AM763" s="599" t="str">
        <f>IF($AD763="","",VLOOKUP(AD763,Invoer!$F$15:$BB$1999,14,FALSE))</f>
        <v/>
      </c>
      <c r="AN763" s="599" t="str">
        <f>IF($AD763="","",VLOOKUP(AD763,Invoer!$F$15:$AU$1999,11,FALSE))</f>
        <v/>
      </c>
      <c r="AO763" s="662" t="str">
        <f>IF($AD763="","",VLOOKUP(AD763,Invoer!$F$15:$AU$1999,15,FALSE))</f>
        <v/>
      </c>
      <c r="AP763" s="599" t="str">
        <f>IF($AD763="","",VLOOKUP(AD763,Invoer!$F$15:$AU$1999,19,FALSE))</f>
        <v/>
      </c>
      <c r="AQ763" s="662" t="str">
        <f>IF($AD763="","",VLOOKUP(AD763,Invoer!$F$15:$AU$1999,24,FALSE))</f>
        <v/>
      </c>
      <c r="AR763" s="662" t="str">
        <f>IF($AD763="","",VLOOKUP(AD763,Invoer!$F$15:$AU$1999,17,FALSE))</f>
        <v/>
      </c>
      <c r="AS763" s="678" t="str">
        <f t="shared" si="335"/>
        <v/>
      </c>
      <c r="AT763" s="676" t="str">
        <f t="shared" si="326"/>
        <v/>
      </c>
      <c r="AU763" s="77" t="e">
        <f t="shared" si="327"/>
        <v>#VALUE!</v>
      </c>
      <c r="AW763" s="57"/>
      <c r="AX763" s="57"/>
      <c r="BA763" s="83" t="e">
        <f ca="1">Invoer!DW768</f>
        <v>#N/A</v>
      </c>
      <c r="BB763" s="599" t="str">
        <f t="shared" ca="1" si="330"/>
        <v/>
      </c>
      <c r="BC763" s="673" t="str">
        <f ca="1">IF($BB763="","",VLOOKUP(BB763,Invoer!$F$15:$AU$1999,2,FALSE))</f>
        <v/>
      </c>
      <c r="BD763" s="599" t="str">
        <f t="shared" ca="1" si="331"/>
        <v/>
      </c>
      <c r="BE763" s="599" t="str">
        <f ca="1">IF($BB763="","",VLOOKUP(BB763,Invoer!$F$15:$AU$1999,5,FALSE))</f>
        <v/>
      </c>
      <c r="BF763" s="599" t="str">
        <f ca="1">IF($BB763="","",VLOOKUP(BB763,Invoer!$F$15:$AU$1999,6,FALSE))</f>
        <v/>
      </c>
      <c r="BG763" s="599" t="str">
        <f ca="1">IF($BB763="","",VLOOKUP(BB763,Invoer!$F$15:$AU$1999,9,FALSE))</f>
        <v/>
      </c>
      <c r="BH763" s="599" t="str">
        <f ca="1">IF($BB763="","",VLOOKUP(BB763,Invoer!$F$15:$AU$1999,10,FALSE))</f>
        <v/>
      </c>
      <c r="BI763" s="599" t="str">
        <f ca="1">IF($BB763="","",VLOOKUP(BB763,Invoer!$F$15:$BB$1999,14,FALSE))</f>
        <v/>
      </c>
      <c r="BJ763" s="599" t="str">
        <f ca="1">IF($BB763="","",VLOOKUP(BB763,Invoer!$F$15:$AU$1999,11,FALSE))</f>
        <v/>
      </c>
      <c r="BK763" s="662" t="str">
        <f t="shared" ca="1" si="332"/>
        <v/>
      </c>
      <c r="BL763" s="662" t="str">
        <f t="shared" ca="1" si="333"/>
        <v/>
      </c>
      <c r="BM763" s="679" t="str">
        <f t="shared" ca="1" si="334"/>
        <v/>
      </c>
      <c r="BN763" s="662" t="str">
        <f t="shared" ca="1" si="338"/>
        <v/>
      </c>
      <c r="BO763" s="662" t="str">
        <f ca="1">IF($BB763="","",VLOOKUP(BB763,Invoer!$F$15:$AU$1999,15,FALSE))</f>
        <v/>
      </c>
      <c r="BP763" s="662" t="str">
        <f ca="1">IF($BB763="","",VLOOKUP(BB763,Invoer!$F$15:$AU$1999,24,FALSE))</f>
        <v/>
      </c>
      <c r="BQ763" s="662" t="str">
        <f ca="1">IF($BB763="","",VLOOKUP(BB763,Invoer!$F$15:$AU$1999,17,FALSE))</f>
        <v/>
      </c>
      <c r="BS763" s="73" t="e">
        <f t="shared" ca="1" si="336"/>
        <v>#VALUE!</v>
      </c>
      <c r="BT763" s="57" t="str">
        <f t="shared" ca="1" si="337"/>
        <v/>
      </c>
      <c r="FE763"/>
      <c r="FI763"/>
      <c r="FJ763"/>
    </row>
    <row r="764" spans="29:166" ht="12" customHeight="1" x14ac:dyDescent="0.2">
      <c r="AC764" s="435" t="str">
        <f>IF($AC$7&lt;3,Invoer!DR769,IF($AC$7=3,Invoer!BT769,"x"))</f>
        <v>x</v>
      </c>
      <c r="AD764" s="599" t="str">
        <f t="shared" si="328"/>
        <v/>
      </c>
      <c r="AE764" s="673" t="str">
        <f>IF($AD764="","",VLOOKUP(AD764,Invoer!$F$15:$AU$1999,2,FALSE))</f>
        <v/>
      </c>
      <c r="AF764" s="599" t="str">
        <f t="shared" si="329"/>
        <v/>
      </c>
      <c r="AG764" s="599" t="str">
        <f>IF($AD764="","",VLOOKUP(AD764,Invoer!$F$15:$AU$1999,3,FALSE))</f>
        <v/>
      </c>
      <c r="AH764" s="599" t="str">
        <f>IF($AD764="","",IF(AG764&lt;&gt;"Liq","",VLOOKUP(AD764,Invoer!$F$15:$AU$1999,4,FALSE)))</f>
        <v/>
      </c>
      <c r="AI764" s="677" t="str">
        <f>IF($AD764="","",VLOOKUP(AD764,Invoer!$F$15:$AU$1999,5,FALSE))</f>
        <v/>
      </c>
      <c r="AJ764" s="599" t="str">
        <f>IF($AD764="","",VLOOKUP(AD764,Invoer!$F$15:$AU$1999,6,FALSE))</f>
        <v/>
      </c>
      <c r="AK764" s="599" t="str">
        <f>IF($AD764="","",VLOOKUP(AD764,Invoer!$F$15:$AU$1999,9,FALSE))</f>
        <v/>
      </c>
      <c r="AL764" s="599" t="str">
        <f>IF($AD764="","",VLOOKUP(AD764,Invoer!$F$15:$AU$1999,10,FALSE))</f>
        <v/>
      </c>
      <c r="AM764" s="599" t="str">
        <f>IF($AD764="","",VLOOKUP(AD764,Invoer!$F$15:$BB$1999,14,FALSE))</f>
        <v/>
      </c>
      <c r="AN764" s="599" t="str">
        <f>IF($AD764="","",VLOOKUP(AD764,Invoer!$F$15:$AU$1999,11,FALSE))</f>
        <v/>
      </c>
      <c r="AO764" s="662" t="str">
        <f>IF($AD764="","",VLOOKUP(AD764,Invoer!$F$15:$AU$1999,15,FALSE))</f>
        <v/>
      </c>
      <c r="AP764" s="599" t="str">
        <f>IF($AD764="","",VLOOKUP(AD764,Invoer!$F$15:$AU$1999,19,FALSE))</f>
        <v/>
      </c>
      <c r="AQ764" s="662" t="str">
        <f>IF($AD764="","",VLOOKUP(AD764,Invoer!$F$15:$AU$1999,24,FALSE))</f>
        <v/>
      </c>
      <c r="AR764" s="662" t="str">
        <f>IF($AD764="","",VLOOKUP(AD764,Invoer!$F$15:$AU$1999,17,FALSE))</f>
        <v/>
      </c>
      <c r="AS764" s="678" t="str">
        <f t="shared" si="335"/>
        <v/>
      </c>
      <c r="AT764" s="676" t="str">
        <f t="shared" si="326"/>
        <v/>
      </c>
      <c r="AU764" s="77" t="e">
        <f t="shared" si="327"/>
        <v>#VALUE!</v>
      </c>
      <c r="AW764" s="57"/>
      <c r="AX764" s="57"/>
      <c r="BA764" s="83" t="e">
        <f ca="1">Invoer!DW769</f>
        <v>#N/A</v>
      </c>
      <c r="BB764" s="599" t="str">
        <f t="shared" ca="1" si="330"/>
        <v/>
      </c>
      <c r="BC764" s="673" t="str">
        <f ca="1">IF($BB764="","",VLOOKUP(BB764,Invoer!$F$15:$AU$1999,2,FALSE))</f>
        <v/>
      </c>
      <c r="BD764" s="599" t="str">
        <f t="shared" ca="1" si="331"/>
        <v/>
      </c>
      <c r="BE764" s="599" t="str">
        <f ca="1">IF($BB764="","",VLOOKUP(BB764,Invoer!$F$15:$AU$1999,5,FALSE))</f>
        <v/>
      </c>
      <c r="BF764" s="599" t="str">
        <f ca="1">IF($BB764="","",VLOOKUP(BB764,Invoer!$F$15:$AU$1999,6,FALSE))</f>
        <v/>
      </c>
      <c r="BG764" s="599" t="str">
        <f ca="1">IF($BB764="","",VLOOKUP(BB764,Invoer!$F$15:$AU$1999,9,FALSE))</f>
        <v/>
      </c>
      <c r="BH764" s="599" t="str">
        <f ca="1">IF($BB764="","",VLOOKUP(BB764,Invoer!$F$15:$AU$1999,10,FALSE))</f>
        <v/>
      </c>
      <c r="BI764" s="599" t="str">
        <f ca="1">IF($BB764="","",VLOOKUP(BB764,Invoer!$F$15:$BB$1999,14,FALSE))</f>
        <v/>
      </c>
      <c r="BJ764" s="599" t="str">
        <f ca="1">IF($BB764="","",VLOOKUP(BB764,Invoer!$F$15:$AU$1999,11,FALSE))</f>
        <v/>
      </c>
      <c r="BK764" s="662" t="str">
        <f t="shared" ca="1" si="332"/>
        <v/>
      </c>
      <c r="BL764" s="662" t="str">
        <f t="shared" ca="1" si="333"/>
        <v/>
      </c>
      <c r="BM764" s="679" t="str">
        <f t="shared" ca="1" si="334"/>
        <v/>
      </c>
      <c r="BN764" s="662" t="str">
        <f t="shared" ca="1" si="338"/>
        <v/>
      </c>
      <c r="BO764" s="662" t="str">
        <f ca="1">IF($BB764="","",VLOOKUP(BB764,Invoer!$F$15:$AU$1999,15,FALSE))</f>
        <v/>
      </c>
      <c r="BP764" s="662" t="str">
        <f ca="1">IF($BB764="","",VLOOKUP(BB764,Invoer!$F$15:$AU$1999,24,FALSE))</f>
        <v/>
      </c>
      <c r="BQ764" s="662" t="str">
        <f ca="1">IF($BB764="","",VLOOKUP(BB764,Invoer!$F$15:$AU$1999,17,FALSE))</f>
        <v/>
      </c>
      <c r="BS764" s="73" t="e">
        <f t="shared" ca="1" si="336"/>
        <v>#VALUE!</v>
      </c>
      <c r="BT764" s="57" t="str">
        <f t="shared" ca="1" si="337"/>
        <v/>
      </c>
      <c r="FE764"/>
      <c r="FI764"/>
      <c r="FJ764"/>
    </row>
    <row r="765" spans="29:166" ht="12" customHeight="1" x14ac:dyDescent="0.2">
      <c r="AC765" s="435" t="str">
        <f>IF($AC$7&lt;3,Invoer!DR770,IF($AC$7=3,Invoer!BT770,"x"))</f>
        <v>x</v>
      </c>
      <c r="AD765" s="599" t="str">
        <f t="shared" si="328"/>
        <v/>
      </c>
      <c r="AE765" s="673" t="str">
        <f>IF($AD765="","",VLOOKUP(AD765,Invoer!$F$15:$AU$1999,2,FALSE))</f>
        <v/>
      </c>
      <c r="AF765" s="599" t="str">
        <f t="shared" si="329"/>
        <v/>
      </c>
      <c r="AG765" s="599" t="str">
        <f>IF($AD765="","",VLOOKUP(AD765,Invoer!$F$15:$AU$1999,3,FALSE))</f>
        <v/>
      </c>
      <c r="AH765" s="599" t="str">
        <f>IF($AD765="","",IF(AG765&lt;&gt;"Liq","",VLOOKUP(AD765,Invoer!$F$15:$AU$1999,4,FALSE)))</f>
        <v/>
      </c>
      <c r="AI765" s="677" t="str">
        <f>IF($AD765="","",VLOOKUP(AD765,Invoer!$F$15:$AU$1999,5,FALSE))</f>
        <v/>
      </c>
      <c r="AJ765" s="599" t="str">
        <f>IF($AD765="","",VLOOKUP(AD765,Invoer!$F$15:$AU$1999,6,FALSE))</f>
        <v/>
      </c>
      <c r="AK765" s="599" t="str">
        <f>IF($AD765="","",VLOOKUP(AD765,Invoer!$F$15:$AU$1999,9,FALSE))</f>
        <v/>
      </c>
      <c r="AL765" s="599" t="str">
        <f>IF($AD765="","",VLOOKUP(AD765,Invoer!$F$15:$AU$1999,10,FALSE))</f>
        <v/>
      </c>
      <c r="AM765" s="599" t="str">
        <f>IF($AD765="","",VLOOKUP(AD765,Invoer!$F$15:$BB$1999,14,FALSE))</f>
        <v/>
      </c>
      <c r="AN765" s="599" t="str">
        <f>IF($AD765="","",VLOOKUP(AD765,Invoer!$F$15:$AU$1999,11,FALSE))</f>
        <v/>
      </c>
      <c r="AO765" s="662" t="str">
        <f>IF($AD765="","",VLOOKUP(AD765,Invoer!$F$15:$AU$1999,15,FALSE))</f>
        <v/>
      </c>
      <c r="AP765" s="599" t="str">
        <f>IF($AD765="","",VLOOKUP(AD765,Invoer!$F$15:$AU$1999,19,FALSE))</f>
        <v/>
      </c>
      <c r="AQ765" s="662" t="str">
        <f>IF($AD765="","",VLOOKUP(AD765,Invoer!$F$15:$AU$1999,24,FALSE))</f>
        <v/>
      </c>
      <c r="AR765" s="662" t="str">
        <f>IF($AD765="","",VLOOKUP(AD765,Invoer!$F$15:$AU$1999,17,FALSE))</f>
        <v/>
      </c>
      <c r="AS765" s="678" t="str">
        <f t="shared" si="335"/>
        <v/>
      </c>
      <c r="AT765" s="676" t="str">
        <f t="shared" si="326"/>
        <v/>
      </c>
      <c r="AU765" s="77" t="e">
        <f t="shared" si="327"/>
        <v>#VALUE!</v>
      </c>
      <c r="AW765" s="57"/>
      <c r="AX765" s="57"/>
      <c r="BA765" s="83" t="e">
        <f ca="1">Invoer!DW770</f>
        <v>#N/A</v>
      </c>
      <c r="BB765" s="599" t="str">
        <f t="shared" ca="1" si="330"/>
        <v/>
      </c>
      <c r="BC765" s="673" t="str">
        <f ca="1">IF($BB765="","",VLOOKUP(BB765,Invoer!$F$15:$AU$1999,2,FALSE))</f>
        <v/>
      </c>
      <c r="BD765" s="599" t="str">
        <f t="shared" ca="1" si="331"/>
        <v/>
      </c>
      <c r="BE765" s="599" t="str">
        <f ca="1">IF($BB765="","",VLOOKUP(BB765,Invoer!$F$15:$AU$1999,5,FALSE))</f>
        <v/>
      </c>
      <c r="BF765" s="599" t="str">
        <f ca="1">IF($BB765="","",VLOOKUP(BB765,Invoer!$F$15:$AU$1999,6,FALSE))</f>
        <v/>
      </c>
      <c r="BG765" s="599" t="str">
        <f ca="1">IF($BB765="","",VLOOKUP(BB765,Invoer!$F$15:$AU$1999,9,FALSE))</f>
        <v/>
      </c>
      <c r="BH765" s="599" t="str">
        <f ca="1">IF($BB765="","",VLOOKUP(BB765,Invoer!$F$15:$AU$1999,10,FALSE))</f>
        <v/>
      </c>
      <c r="BI765" s="599" t="str">
        <f ca="1">IF($BB765="","",VLOOKUP(BB765,Invoer!$F$15:$BB$1999,14,FALSE))</f>
        <v/>
      </c>
      <c r="BJ765" s="599" t="str">
        <f ca="1">IF($BB765="","",VLOOKUP(BB765,Invoer!$F$15:$AU$1999,11,FALSE))</f>
        <v/>
      </c>
      <c r="BK765" s="662" t="str">
        <f t="shared" ca="1" si="332"/>
        <v/>
      </c>
      <c r="BL765" s="662" t="str">
        <f t="shared" ca="1" si="333"/>
        <v/>
      </c>
      <c r="BM765" s="679" t="str">
        <f t="shared" ca="1" si="334"/>
        <v/>
      </c>
      <c r="BN765" s="662" t="str">
        <f t="shared" ca="1" si="338"/>
        <v/>
      </c>
      <c r="BO765" s="662" t="str">
        <f ca="1">IF($BB765="","",VLOOKUP(BB765,Invoer!$F$15:$AU$1999,15,FALSE))</f>
        <v/>
      </c>
      <c r="BP765" s="662" t="str">
        <f ca="1">IF($BB765="","",VLOOKUP(BB765,Invoer!$F$15:$AU$1999,24,FALSE))</f>
        <v/>
      </c>
      <c r="BQ765" s="662" t="str">
        <f ca="1">IF($BB765="","",VLOOKUP(BB765,Invoer!$F$15:$AU$1999,17,FALSE))</f>
        <v/>
      </c>
      <c r="BS765" s="73" t="e">
        <f t="shared" ca="1" si="336"/>
        <v>#VALUE!</v>
      </c>
      <c r="BT765" s="57" t="str">
        <f t="shared" ca="1" si="337"/>
        <v/>
      </c>
      <c r="FE765"/>
      <c r="FI765"/>
      <c r="FJ765"/>
    </row>
    <row r="766" spans="29:166" ht="12" customHeight="1" x14ac:dyDescent="0.2">
      <c r="AC766" s="435" t="str">
        <f>IF($AC$7&lt;3,Invoer!DR771,IF($AC$7=3,Invoer!BT771,"x"))</f>
        <v>x</v>
      </c>
      <c r="AD766" s="599" t="str">
        <f t="shared" si="328"/>
        <v/>
      </c>
      <c r="AE766" s="673" t="str">
        <f>IF($AD766="","",VLOOKUP(AD766,Invoer!$F$15:$AU$1999,2,FALSE))</f>
        <v/>
      </c>
      <c r="AF766" s="599" t="str">
        <f t="shared" si="329"/>
        <v/>
      </c>
      <c r="AG766" s="599" t="str">
        <f>IF($AD766="","",VLOOKUP(AD766,Invoer!$F$15:$AU$1999,3,FALSE))</f>
        <v/>
      </c>
      <c r="AH766" s="599" t="str">
        <f>IF($AD766="","",IF(AG766&lt;&gt;"Liq","",VLOOKUP(AD766,Invoer!$F$15:$AU$1999,4,FALSE)))</f>
        <v/>
      </c>
      <c r="AI766" s="677" t="str">
        <f>IF($AD766="","",VLOOKUP(AD766,Invoer!$F$15:$AU$1999,5,FALSE))</f>
        <v/>
      </c>
      <c r="AJ766" s="599" t="str">
        <f>IF($AD766="","",VLOOKUP(AD766,Invoer!$F$15:$AU$1999,6,FALSE))</f>
        <v/>
      </c>
      <c r="AK766" s="599" t="str">
        <f>IF($AD766="","",VLOOKUP(AD766,Invoer!$F$15:$AU$1999,9,FALSE))</f>
        <v/>
      </c>
      <c r="AL766" s="599" t="str">
        <f>IF($AD766="","",VLOOKUP(AD766,Invoer!$F$15:$AU$1999,10,FALSE))</f>
        <v/>
      </c>
      <c r="AM766" s="599" t="str">
        <f>IF($AD766="","",VLOOKUP(AD766,Invoer!$F$15:$BB$1999,14,FALSE))</f>
        <v/>
      </c>
      <c r="AN766" s="599" t="str">
        <f>IF($AD766="","",VLOOKUP(AD766,Invoer!$F$15:$AU$1999,11,FALSE))</f>
        <v/>
      </c>
      <c r="AO766" s="662" t="str">
        <f>IF($AD766="","",VLOOKUP(AD766,Invoer!$F$15:$AU$1999,15,FALSE))</f>
        <v/>
      </c>
      <c r="AP766" s="599" t="str">
        <f>IF($AD766="","",VLOOKUP(AD766,Invoer!$F$15:$AU$1999,19,FALSE))</f>
        <v/>
      </c>
      <c r="AQ766" s="662" t="str">
        <f>IF($AD766="","",VLOOKUP(AD766,Invoer!$F$15:$AU$1999,24,FALSE))</f>
        <v/>
      </c>
      <c r="AR766" s="662" t="str">
        <f>IF($AD766="","",VLOOKUP(AD766,Invoer!$F$15:$AU$1999,17,FALSE))</f>
        <v/>
      </c>
      <c r="AS766" s="678" t="str">
        <f t="shared" si="335"/>
        <v/>
      </c>
      <c r="AT766" s="676" t="str">
        <f t="shared" si="326"/>
        <v/>
      </c>
      <c r="AU766" s="77" t="e">
        <f t="shared" si="327"/>
        <v>#VALUE!</v>
      </c>
      <c r="AW766" s="57"/>
      <c r="AX766" s="57"/>
      <c r="BA766" s="83" t="e">
        <f ca="1">Invoer!DW771</f>
        <v>#N/A</v>
      </c>
      <c r="BB766" s="599" t="str">
        <f t="shared" ca="1" si="330"/>
        <v/>
      </c>
      <c r="BC766" s="673" t="str">
        <f ca="1">IF($BB766="","",VLOOKUP(BB766,Invoer!$F$15:$AU$1999,2,FALSE))</f>
        <v/>
      </c>
      <c r="BD766" s="599" t="str">
        <f t="shared" ca="1" si="331"/>
        <v/>
      </c>
      <c r="BE766" s="599" t="str">
        <f ca="1">IF($BB766="","",VLOOKUP(BB766,Invoer!$F$15:$AU$1999,5,FALSE))</f>
        <v/>
      </c>
      <c r="BF766" s="599" t="str">
        <f ca="1">IF($BB766="","",VLOOKUP(BB766,Invoer!$F$15:$AU$1999,6,FALSE))</f>
        <v/>
      </c>
      <c r="BG766" s="599" t="str">
        <f ca="1">IF($BB766="","",VLOOKUP(BB766,Invoer!$F$15:$AU$1999,9,FALSE))</f>
        <v/>
      </c>
      <c r="BH766" s="599" t="str">
        <f ca="1">IF($BB766="","",VLOOKUP(BB766,Invoer!$F$15:$AU$1999,10,FALSE))</f>
        <v/>
      </c>
      <c r="BI766" s="599" t="str">
        <f ca="1">IF($BB766="","",VLOOKUP(BB766,Invoer!$F$15:$BB$1999,14,FALSE))</f>
        <v/>
      </c>
      <c r="BJ766" s="599" t="str">
        <f ca="1">IF($BB766="","",VLOOKUP(BB766,Invoer!$F$15:$AU$1999,11,FALSE))</f>
        <v/>
      </c>
      <c r="BK766" s="662" t="str">
        <f t="shared" ca="1" si="332"/>
        <v/>
      </c>
      <c r="BL766" s="662" t="str">
        <f t="shared" ca="1" si="333"/>
        <v/>
      </c>
      <c r="BM766" s="679" t="str">
        <f t="shared" ca="1" si="334"/>
        <v/>
      </c>
      <c r="BN766" s="662" t="str">
        <f t="shared" ca="1" si="338"/>
        <v/>
      </c>
      <c r="BO766" s="662" t="str">
        <f ca="1">IF($BB766="","",VLOOKUP(BB766,Invoer!$F$15:$AU$1999,15,FALSE))</f>
        <v/>
      </c>
      <c r="BP766" s="662" t="str">
        <f ca="1">IF($BB766="","",VLOOKUP(BB766,Invoer!$F$15:$AU$1999,24,FALSE))</f>
        <v/>
      </c>
      <c r="BQ766" s="662" t="str">
        <f ca="1">IF($BB766="","",VLOOKUP(BB766,Invoer!$F$15:$AU$1999,17,FALSE))</f>
        <v/>
      </c>
      <c r="BS766" s="73" t="e">
        <f t="shared" ca="1" si="336"/>
        <v>#VALUE!</v>
      </c>
      <c r="BT766" s="57" t="str">
        <f t="shared" ca="1" si="337"/>
        <v/>
      </c>
      <c r="FE766"/>
      <c r="FI766"/>
      <c r="FJ766"/>
    </row>
    <row r="767" spans="29:166" ht="12" customHeight="1" x14ac:dyDescent="0.2">
      <c r="AC767" s="435" t="str">
        <f>IF($AC$7&lt;3,Invoer!DR772,IF($AC$7=3,Invoer!BT772,"x"))</f>
        <v>x</v>
      </c>
      <c r="AD767" s="599" t="str">
        <f t="shared" si="328"/>
        <v/>
      </c>
      <c r="AE767" s="673" t="str">
        <f>IF($AD767="","",VLOOKUP(AD767,Invoer!$F$15:$AU$1999,2,FALSE))</f>
        <v/>
      </c>
      <c r="AF767" s="599" t="str">
        <f t="shared" si="329"/>
        <v/>
      </c>
      <c r="AG767" s="599" t="str">
        <f>IF($AD767="","",VLOOKUP(AD767,Invoer!$F$15:$AU$1999,3,FALSE))</f>
        <v/>
      </c>
      <c r="AH767" s="599" t="str">
        <f>IF($AD767="","",IF(AG767&lt;&gt;"Liq","",VLOOKUP(AD767,Invoer!$F$15:$AU$1999,4,FALSE)))</f>
        <v/>
      </c>
      <c r="AI767" s="677" t="str">
        <f>IF($AD767="","",VLOOKUP(AD767,Invoer!$F$15:$AU$1999,5,FALSE))</f>
        <v/>
      </c>
      <c r="AJ767" s="599" t="str">
        <f>IF($AD767="","",VLOOKUP(AD767,Invoer!$F$15:$AU$1999,6,FALSE))</f>
        <v/>
      </c>
      <c r="AK767" s="599" t="str">
        <f>IF($AD767="","",VLOOKUP(AD767,Invoer!$F$15:$AU$1999,9,FALSE))</f>
        <v/>
      </c>
      <c r="AL767" s="599" t="str">
        <f>IF($AD767="","",VLOOKUP(AD767,Invoer!$F$15:$AU$1999,10,FALSE))</f>
        <v/>
      </c>
      <c r="AM767" s="599" t="str">
        <f>IF($AD767="","",VLOOKUP(AD767,Invoer!$F$15:$BB$1999,14,FALSE))</f>
        <v/>
      </c>
      <c r="AN767" s="599" t="str">
        <f>IF($AD767="","",VLOOKUP(AD767,Invoer!$F$15:$AU$1999,11,FALSE))</f>
        <v/>
      </c>
      <c r="AO767" s="662" t="str">
        <f>IF($AD767="","",VLOOKUP(AD767,Invoer!$F$15:$AU$1999,15,FALSE))</f>
        <v/>
      </c>
      <c r="AP767" s="599" t="str">
        <f>IF($AD767="","",VLOOKUP(AD767,Invoer!$F$15:$AU$1999,19,FALSE))</f>
        <v/>
      </c>
      <c r="AQ767" s="662" t="str">
        <f>IF($AD767="","",VLOOKUP(AD767,Invoer!$F$15:$AU$1999,24,FALSE))</f>
        <v/>
      </c>
      <c r="AR767" s="662" t="str">
        <f>IF($AD767="","",VLOOKUP(AD767,Invoer!$F$15:$AU$1999,17,FALSE))</f>
        <v/>
      </c>
      <c r="AS767" s="678" t="str">
        <f t="shared" si="335"/>
        <v/>
      </c>
      <c r="AT767" s="676" t="str">
        <f t="shared" si="326"/>
        <v/>
      </c>
      <c r="AU767" s="77" t="e">
        <f t="shared" si="327"/>
        <v>#VALUE!</v>
      </c>
      <c r="AW767" s="57"/>
      <c r="AX767" s="57"/>
      <c r="BA767" s="83" t="e">
        <f ca="1">Invoer!DW772</f>
        <v>#N/A</v>
      </c>
      <c r="BB767" s="599" t="str">
        <f t="shared" ca="1" si="330"/>
        <v/>
      </c>
      <c r="BC767" s="673" t="str">
        <f ca="1">IF($BB767="","",VLOOKUP(BB767,Invoer!$F$15:$AU$1999,2,FALSE))</f>
        <v/>
      </c>
      <c r="BD767" s="599" t="str">
        <f t="shared" ca="1" si="331"/>
        <v/>
      </c>
      <c r="BE767" s="599" t="str">
        <f ca="1">IF($BB767="","",VLOOKUP(BB767,Invoer!$F$15:$AU$1999,5,FALSE))</f>
        <v/>
      </c>
      <c r="BF767" s="599" t="str">
        <f ca="1">IF($BB767="","",VLOOKUP(BB767,Invoer!$F$15:$AU$1999,6,FALSE))</f>
        <v/>
      </c>
      <c r="BG767" s="599" t="str">
        <f ca="1">IF($BB767="","",VLOOKUP(BB767,Invoer!$F$15:$AU$1999,9,FALSE))</f>
        <v/>
      </c>
      <c r="BH767" s="599" t="str">
        <f ca="1">IF($BB767="","",VLOOKUP(BB767,Invoer!$F$15:$AU$1999,10,FALSE))</f>
        <v/>
      </c>
      <c r="BI767" s="599" t="str">
        <f ca="1">IF($BB767="","",VLOOKUP(BB767,Invoer!$F$15:$BB$1999,14,FALSE))</f>
        <v/>
      </c>
      <c r="BJ767" s="599" t="str">
        <f ca="1">IF($BB767="","",VLOOKUP(BB767,Invoer!$F$15:$AU$1999,11,FALSE))</f>
        <v/>
      </c>
      <c r="BK767" s="662" t="str">
        <f t="shared" ca="1" si="332"/>
        <v/>
      </c>
      <c r="BL767" s="662" t="str">
        <f t="shared" ca="1" si="333"/>
        <v/>
      </c>
      <c r="BM767" s="679" t="str">
        <f t="shared" ca="1" si="334"/>
        <v/>
      </c>
      <c r="BN767" s="662" t="str">
        <f t="shared" ca="1" si="338"/>
        <v/>
      </c>
      <c r="BO767" s="662" t="str">
        <f ca="1">IF($BB767="","",VLOOKUP(BB767,Invoer!$F$15:$AU$1999,15,FALSE))</f>
        <v/>
      </c>
      <c r="BP767" s="662" t="str">
        <f ca="1">IF($BB767="","",VLOOKUP(BB767,Invoer!$F$15:$AU$1999,24,FALSE))</f>
        <v/>
      </c>
      <c r="BQ767" s="662" t="str">
        <f ca="1">IF($BB767="","",VLOOKUP(BB767,Invoer!$F$15:$AU$1999,17,FALSE))</f>
        <v/>
      </c>
      <c r="BS767" s="73" t="e">
        <f t="shared" ca="1" si="336"/>
        <v>#VALUE!</v>
      </c>
      <c r="BT767" s="57" t="str">
        <f t="shared" ca="1" si="337"/>
        <v/>
      </c>
      <c r="FE767"/>
      <c r="FI767"/>
      <c r="FJ767"/>
    </row>
    <row r="768" spans="29:166" ht="12" customHeight="1" x14ac:dyDescent="0.2">
      <c r="AC768" s="435" t="str">
        <f>IF($AC$7&lt;3,Invoer!DR773,IF($AC$7=3,Invoer!BT773,"x"))</f>
        <v>x</v>
      </c>
      <c r="AD768" s="599" t="str">
        <f t="shared" si="328"/>
        <v/>
      </c>
      <c r="AE768" s="673" t="str">
        <f>IF($AD768="","",VLOOKUP(AD768,Invoer!$F$15:$AU$1999,2,FALSE))</f>
        <v/>
      </c>
      <c r="AF768" s="599" t="str">
        <f t="shared" si="329"/>
        <v/>
      </c>
      <c r="AG768" s="599" t="str">
        <f>IF($AD768="","",VLOOKUP(AD768,Invoer!$F$15:$AU$1999,3,FALSE))</f>
        <v/>
      </c>
      <c r="AH768" s="599" t="str">
        <f>IF($AD768="","",IF(AG768&lt;&gt;"Liq","",VLOOKUP(AD768,Invoer!$F$15:$AU$1999,4,FALSE)))</f>
        <v/>
      </c>
      <c r="AI768" s="677" t="str">
        <f>IF($AD768="","",VLOOKUP(AD768,Invoer!$F$15:$AU$1999,5,FALSE))</f>
        <v/>
      </c>
      <c r="AJ768" s="599" t="str">
        <f>IF($AD768="","",VLOOKUP(AD768,Invoer!$F$15:$AU$1999,6,FALSE))</f>
        <v/>
      </c>
      <c r="AK768" s="599" t="str">
        <f>IF($AD768="","",VLOOKUP(AD768,Invoer!$F$15:$AU$1999,9,FALSE))</f>
        <v/>
      </c>
      <c r="AL768" s="599" t="str">
        <f>IF($AD768="","",VLOOKUP(AD768,Invoer!$F$15:$AU$1999,10,FALSE))</f>
        <v/>
      </c>
      <c r="AM768" s="599" t="str">
        <f>IF($AD768="","",VLOOKUP(AD768,Invoer!$F$15:$BB$1999,14,FALSE))</f>
        <v/>
      </c>
      <c r="AN768" s="599" t="str">
        <f>IF($AD768="","",VLOOKUP(AD768,Invoer!$F$15:$AU$1999,11,FALSE))</f>
        <v/>
      </c>
      <c r="AO768" s="662" t="str">
        <f>IF($AD768="","",VLOOKUP(AD768,Invoer!$F$15:$AU$1999,15,FALSE))</f>
        <v/>
      </c>
      <c r="AP768" s="599" t="str">
        <f>IF($AD768="","",VLOOKUP(AD768,Invoer!$F$15:$AU$1999,19,FALSE))</f>
        <v/>
      </c>
      <c r="AQ768" s="662" t="str">
        <f>IF($AD768="","",VLOOKUP(AD768,Invoer!$F$15:$AU$1999,24,FALSE))</f>
        <v/>
      </c>
      <c r="AR768" s="662" t="str">
        <f>IF($AD768="","",VLOOKUP(AD768,Invoer!$F$15:$AU$1999,17,FALSE))</f>
        <v/>
      </c>
      <c r="AS768" s="678" t="str">
        <f t="shared" si="335"/>
        <v/>
      </c>
      <c r="AT768" s="676" t="str">
        <f t="shared" si="326"/>
        <v/>
      </c>
      <c r="AU768" s="77" t="e">
        <f t="shared" si="327"/>
        <v>#VALUE!</v>
      </c>
      <c r="AW768" s="57"/>
      <c r="AX768" s="57"/>
      <c r="BA768" s="83" t="e">
        <f ca="1">Invoer!DW773</f>
        <v>#N/A</v>
      </c>
      <c r="BB768" s="599" t="str">
        <f t="shared" ca="1" si="330"/>
        <v/>
      </c>
      <c r="BC768" s="673" t="str">
        <f ca="1">IF($BB768="","",VLOOKUP(BB768,Invoer!$F$15:$AU$1999,2,FALSE))</f>
        <v/>
      </c>
      <c r="BD768" s="599" t="str">
        <f t="shared" ca="1" si="331"/>
        <v/>
      </c>
      <c r="BE768" s="599" t="str">
        <f ca="1">IF($BB768="","",VLOOKUP(BB768,Invoer!$F$15:$AU$1999,5,FALSE))</f>
        <v/>
      </c>
      <c r="BF768" s="599" t="str">
        <f ca="1">IF($BB768="","",VLOOKUP(BB768,Invoer!$F$15:$AU$1999,6,FALSE))</f>
        <v/>
      </c>
      <c r="BG768" s="599" t="str">
        <f ca="1">IF($BB768="","",VLOOKUP(BB768,Invoer!$F$15:$AU$1999,9,FALSE))</f>
        <v/>
      </c>
      <c r="BH768" s="599" t="str">
        <f ca="1">IF($BB768="","",VLOOKUP(BB768,Invoer!$F$15:$AU$1999,10,FALSE))</f>
        <v/>
      </c>
      <c r="BI768" s="599" t="str">
        <f ca="1">IF($BB768="","",VLOOKUP(BB768,Invoer!$F$15:$BB$1999,14,FALSE))</f>
        <v/>
      </c>
      <c r="BJ768" s="599" t="str">
        <f ca="1">IF($BB768="","",VLOOKUP(BB768,Invoer!$F$15:$AU$1999,11,FALSE))</f>
        <v/>
      </c>
      <c r="BK768" s="662" t="str">
        <f t="shared" ca="1" si="332"/>
        <v/>
      </c>
      <c r="BL768" s="662" t="str">
        <f t="shared" ca="1" si="333"/>
        <v/>
      </c>
      <c r="BM768" s="679" t="str">
        <f t="shared" ca="1" si="334"/>
        <v/>
      </c>
      <c r="BN768" s="662" t="str">
        <f t="shared" ca="1" si="338"/>
        <v/>
      </c>
      <c r="BO768" s="662" t="str">
        <f ca="1">IF($BB768="","",VLOOKUP(BB768,Invoer!$F$15:$AU$1999,15,FALSE))</f>
        <v/>
      </c>
      <c r="BP768" s="662" t="str">
        <f ca="1">IF($BB768="","",VLOOKUP(BB768,Invoer!$F$15:$AU$1999,24,FALSE))</f>
        <v/>
      </c>
      <c r="BQ768" s="662" t="str">
        <f ca="1">IF($BB768="","",VLOOKUP(BB768,Invoer!$F$15:$AU$1999,17,FALSE))</f>
        <v/>
      </c>
      <c r="BS768" s="73" t="e">
        <f t="shared" ca="1" si="336"/>
        <v>#VALUE!</v>
      </c>
      <c r="BT768" s="57" t="str">
        <f t="shared" ca="1" si="337"/>
        <v/>
      </c>
      <c r="FE768"/>
      <c r="FI768"/>
      <c r="FJ768"/>
    </row>
    <row r="769" spans="29:166" ht="12" customHeight="1" x14ac:dyDescent="0.2">
      <c r="AC769" s="435" t="str">
        <f>IF($AC$7&lt;3,Invoer!DR774,IF($AC$7=3,Invoer!BT774,"x"))</f>
        <v>x</v>
      </c>
      <c r="AD769" s="599" t="str">
        <f t="shared" si="328"/>
        <v/>
      </c>
      <c r="AE769" s="673" t="str">
        <f>IF($AD769="","",VLOOKUP(AD769,Invoer!$F$15:$AU$1999,2,FALSE))</f>
        <v/>
      </c>
      <c r="AF769" s="599" t="str">
        <f t="shared" si="329"/>
        <v/>
      </c>
      <c r="AG769" s="599" t="str">
        <f>IF($AD769="","",VLOOKUP(AD769,Invoer!$F$15:$AU$1999,3,FALSE))</f>
        <v/>
      </c>
      <c r="AH769" s="599" t="str">
        <f>IF($AD769="","",IF(AG769&lt;&gt;"Liq","",VLOOKUP(AD769,Invoer!$F$15:$AU$1999,4,FALSE)))</f>
        <v/>
      </c>
      <c r="AI769" s="677" t="str">
        <f>IF($AD769="","",VLOOKUP(AD769,Invoer!$F$15:$AU$1999,5,FALSE))</f>
        <v/>
      </c>
      <c r="AJ769" s="599" t="str">
        <f>IF($AD769="","",VLOOKUP(AD769,Invoer!$F$15:$AU$1999,6,FALSE))</f>
        <v/>
      </c>
      <c r="AK769" s="599" t="str">
        <f>IF($AD769="","",VLOOKUP(AD769,Invoer!$F$15:$AU$1999,9,FALSE))</f>
        <v/>
      </c>
      <c r="AL769" s="599" t="str">
        <f>IF($AD769="","",VLOOKUP(AD769,Invoer!$F$15:$AU$1999,10,FALSE))</f>
        <v/>
      </c>
      <c r="AM769" s="599" t="str">
        <f>IF($AD769="","",VLOOKUP(AD769,Invoer!$F$15:$BB$1999,14,FALSE))</f>
        <v/>
      </c>
      <c r="AN769" s="599" t="str">
        <f>IF($AD769="","",VLOOKUP(AD769,Invoer!$F$15:$AU$1999,11,FALSE))</f>
        <v/>
      </c>
      <c r="AO769" s="662" t="str">
        <f>IF($AD769="","",VLOOKUP(AD769,Invoer!$F$15:$AU$1999,15,FALSE))</f>
        <v/>
      </c>
      <c r="AP769" s="599" t="str">
        <f>IF($AD769="","",VLOOKUP(AD769,Invoer!$F$15:$AU$1999,19,FALSE))</f>
        <v/>
      </c>
      <c r="AQ769" s="662" t="str">
        <f>IF($AD769="","",VLOOKUP(AD769,Invoer!$F$15:$AU$1999,24,FALSE))</f>
        <v/>
      </c>
      <c r="AR769" s="662" t="str">
        <f>IF($AD769="","",VLOOKUP(AD769,Invoer!$F$15:$AU$1999,17,FALSE))</f>
        <v/>
      </c>
      <c r="AS769" s="678" t="str">
        <f t="shared" si="335"/>
        <v/>
      </c>
      <c r="AT769" s="676" t="str">
        <f t="shared" si="326"/>
        <v/>
      </c>
      <c r="AU769" s="77" t="e">
        <f t="shared" si="327"/>
        <v>#VALUE!</v>
      </c>
      <c r="AW769" s="57"/>
      <c r="AX769" s="57"/>
      <c r="BA769" s="83" t="e">
        <f ca="1">Invoer!DW774</f>
        <v>#N/A</v>
      </c>
      <c r="BB769" s="599" t="str">
        <f t="shared" ca="1" si="330"/>
        <v/>
      </c>
      <c r="BC769" s="673" t="str">
        <f ca="1">IF($BB769="","",VLOOKUP(BB769,Invoer!$F$15:$AU$1999,2,FALSE))</f>
        <v/>
      </c>
      <c r="BD769" s="599" t="str">
        <f t="shared" ca="1" si="331"/>
        <v/>
      </c>
      <c r="BE769" s="599" t="str">
        <f ca="1">IF($BB769="","",VLOOKUP(BB769,Invoer!$F$15:$AU$1999,5,FALSE))</f>
        <v/>
      </c>
      <c r="BF769" s="599" t="str">
        <f ca="1">IF($BB769="","",VLOOKUP(BB769,Invoer!$F$15:$AU$1999,6,FALSE))</f>
        <v/>
      </c>
      <c r="BG769" s="599" t="str">
        <f ca="1">IF($BB769="","",VLOOKUP(BB769,Invoer!$F$15:$AU$1999,9,FALSE))</f>
        <v/>
      </c>
      <c r="BH769" s="599" t="str">
        <f ca="1">IF($BB769="","",VLOOKUP(BB769,Invoer!$F$15:$AU$1999,10,FALSE))</f>
        <v/>
      </c>
      <c r="BI769" s="599" t="str">
        <f ca="1">IF($BB769="","",VLOOKUP(BB769,Invoer!$F$15:$BB$1999,14,FALSE))</f>
        <v/>
      </c>
      <c r="BJ769" s="599" t="str">
        <f ca="1">IF($BB769="","",VLOOKUP(BB769,Invoer!$F$15:$AU$1999,11,FALSE))</f>
        <v/>
      </c>
      <c r="BK769" s="662" t="str">
        <f t="shared" ca="1" si="332"/>
        <v/>
      </c>
      <c r="BL769" s="662" t="str">
        <f t="shared" ca="1" si="333"/>
        <v/>
      </c>
      <c r="BM769" s="679" t="str">
        <f t="shared" ca="1" si="334"/>
        <v/>
      </c>
      <c r="BN769" s="662" t="str">
        <f t="shared" ca="1" si="338"/>
        <v/>
      </c>
      <c r="BO769" s="662" t="str">
        <f ca="1">IF($BB769="","",VLOOKUP(BB769,Invoer!$F$15:$AU$1999,15,FALSE))</f>
        <v/>
      </c>
      <c r="BP769" s="662" t="str">
        <f ca="1">IF($BB769="","",VLOOKUP(BB769,Invoer!$F$15:$AU$1999,24,FALSE))</f>
        <v/>
      </c>
      <c r="BQ769" s="662" t="str">
        <f ca="1">IF($BB769="","",VLOOKUP(BB769,Invoer!$F$15:$AU$1999,17,FALSE))</f>
        <v/>
      </c>
      <c r="BS769" s="73" t="e">
        <f t="shared" ca="1" si="336"/>
        <v>#VALUE!</v>
      </c>
      <c r="BT769" s="57" t="str">
        <f t="shared" ca="1" si="337"/>
        <v/>
      </c>
      <c r="FE769"/>
      <c r="FI769"/>
      <c r="FJ769"/>
    </row>
    <row r="770" spans="29:166" ht="12" customHeight="1" x14ac:dyDescent="0.2">
      <c r="AC770" s="435" t="str">
        <f>IF($AC$7&lt;3,Invoer!DR775,IF($AC$7=3,Invoer!BT775,"x"))</f>
        <v>x</v>
      </c>
      <c r="AD770" s="599" t="str">
        <f t="shared" si="328"/>
        <v/>
      </c>
      <c r="AE770" s="673" t="str">
        <f>IF($AD770="","",VLOOKUP(AD770,Invoer!$F$15:$AU$1999,2,FALSE))</f>
        <v/>
      </c>
      <c r="AF770" s="599" t="str">
        <f t="shared" si="329"/>
        <v/>
      </c>
      <c r="AG770" s="599" t="str">
        <f>IF($AD770="","",VLOOKUP(AD770,Invoer!$F$15:$AU$1999,3,FALSE))</f>
        <v/>
      </c>
      <c r="AH770" s="599" t="str">
        <f>IF($AD770="","",IF(AG770&lt;&gt;"Liq","",VLOOKUP(AD770,Invoer!$F$15:$AU$1999,4,FALSE)))</f>
        <v/>
      </c>
      <c r="AI770" s="677" t="str">
        <f>IF($AD770="","",VLOOKUP(AD770,Invoer!$F$15:$AU$1999,5,FALSE))</f>
        <v/>
      </c>
      <c r="AJ770" s="599" t="str">
        <f>IF($AD770="","",VLOOKUP(AD770,Invoer!$F$15:$AU$1999,6,FALSE))</f>
        <v/>
      </c>
      <c r="AK770" s="599" t="str">
        <f>IF($AD770="","",VLOOKUP(AD770,Invoer!$F$15:$AU$1999,9,FALSE))</f>
        <v/>
      </c>
      <c r="AL770" s="599" t="str">
        <f>IF($AD770="","",VLOOKUP(AD770,Invoer!$F$15:$AU$1999,10,FALSE))</f>
        <v/>
      </c>
      <c r="AM770" s="599" t="str">
        <f>IF($AD770="","",VLOOKUP(AD770,Invoer!$F$15:$BB$1999,14,FALSE))</f>
        <v/>
      </c>
      <c r="AN770" s="599" t="str">
        <f>IF($AD770="","",VLOOKUP(AD770,Invoer!$F$15:$AU$1999,11,FALSE))</f>
        <v/>
      </c>
      <c r="AO770" s="662" t="str">
        <f>IF($AD770="","",VLOOKUP(AD770,Invoer!$F$15:$AU$1999,15,FALSE))</f>
        <v/>
      </c>
      <c r="AP770" s="599" t="str">
        <f>IF($AD770="","",VLOOKUP(AD770,Invoer!$F$15:$AU$1999,19,FALSE))</f>
        <v/>
      </c>
      <c r="AQ770" s="662" t="str">
        <f>IF($AD770="","",VLOOKUP(AD770,Invoer!$F$15:$AU$1999,24,FALSE))</f>
        <v/>
      </c>
      <c r="AR770" s="662" t="str">
        <f>IF($AD770="","",VLOOKUP(AD770,Invoer!$F$15:$AU$1999,17,FALSE))</f>
        <v/>
      </c>
      <c r="AS770" s="678" t="str">
        <f t="shared" si="335"/>
        <v/>
      </c>
      <c r="AT770" s="676" t="str">
        <f t="shared" si="326"/>
        <v/>
      </c>
      <c r="AU770" s="77" t="e">
        <f t="shared" si="327"/>
        <v>#VALUE!</v>
      </c>
      <c r="AW770" s="57"/>
      <c r="AX770" s="57"/>
      <c r="BA770" s="83" t="e">
        <f ca="1">Invoer!DW775</f>
        <v>#N/A</v>
      </c>
      <c r="BB770" s="599" t="str">
        <f t="shared" ca="1" si="330"/>
        <v/>
      </c>
      <c r="BC770" s="673" t="str">
        <f ca="1">IF($BB770="","",VLOOKUP(BB770,Invoer!$F$15:$AU$1999,2,FALSE))</f>
        <v/>
      </c>
      <c r="BD770" s="599" t="str">
        <f t="shared" ca="1" si="331"/>
        <v/>
      </c>
      <c r="BE770" s="599" t="str">
        <f ca="1">IF($BB770="","",VLOOKUP(BB770,Invoer!$F$15:$AU$1999,5,FALSE))</f>
        <v/>
      </c>
      <c r="BF770" s="599" t="str">
        <f ca="1">IF($BB770="","",VLOOKUP(BB770,Invoer!$F$15:$AU$1999,6,FALSE))</f>
        <v/>
      </c>
      <c r="BG770" s="599" t="str">
        <f ca="1">IF($BB770="","",VLOOKUP(BB770,Invoer!$F$15:$AU$1999,9,FALSE))</f>
        <v/>
      </c>
      <c r="BH770" s="599" t="str">
        <f ca="1">IF($BB770="","",VLOOKUP(BB770,Invoer!$F$15:$AU$1999,10,FALSE))</f>
        <v/>
      </c>
      <c r="BI770" s="599" t="str">
        <f ca="1">IF($BB770="","",VLOOKUP(BB770,Invoer!$F$15:$BB$1999,14,FALSE))</f>
        <v/>
      </c>
      <c r="BJ770" s="599" t="str">
        <f ca="1">IF($BB770="","",VLOOKUP(BB770,Invoer!$F$15:$AU$1999,11,FALSE))</f>
        <v/>
      </c>
      <c r="BK770" s="662" t="str">
        <f t="shared" ca="1" si="332"/>
        <v/>
      </c>
      <c r="BL770" s="662" t="str">
        <f t="shared" ca="1" si="333"/>
        <v/>
      </c>
      <c r="BM770" s="679" t="str">
        <f t="shared" ca="1" si="334"/>
        <v/>
      </c>
      <c r="BN770" s="662" t="str">
        <f t="shared" ca="1" si="338"/>
        <v/>
      </c>
      <c r="BO770" s="662" t="str">
        <f ca="1">IF($BB770="","",VLOOKUP(BB770,Invoer!$F$15:$AU$1999,15,FALSE))</f>
        <v/>
      </c>
      <c r="BP770" s="662" t="str">
        <f ca="1">IF($BB770="","",VLOOKUP(BB770,Invoer!$F$15:$AU$1999,24,FALSE))</f>
        <v/>
      </c>
      <c r="BQ770" s="662" t="str">
        <f ca="1">IF($BB770="","",VLOOKUP(BB770,Invoer!$F$15:$AU$1999,17,FALSE))</f>
        <v/>
      </c>
      <c r="BS770" s="73" t="e">
        <f t="shared" ca="1" si="336"/>
        <v>#VALUE!</v>
      </c>
      <c r="BT770" s="57" t="str">
        <f t="shared" ca="1" si="337"/>
        <v/>
      </c>
      <c r="FE770"/>
      <c r="FI770"/>
      <c r="FJ770"/>
    </row>
    <row r="771" spans="29:166" ht="12" customHeight="1" x14ac:dyDescent="0.2">
      <c r="AC771" s="435" t="str">
        <f>IF($AC$7&lt;3,Invoer!DR776,IF($AC$7=3,Invoer!BT776,"x"))</f>
        <v>x</v>
      </c>
      <c r="AD771" s="599" t="str">
        <f t="shared" si="328"/>
        <v/>
      </c>
      <c r="AE771" s="673" t="str">
        <f>IF($AD771="","",VLOOKUP(AD771,Invoer!$F$15:$AU$1999,2,FALSE))</f>
        <v/>
      </c>
      <c r="AF771" s="599" t="str">
        <f t="shared" si="329"/>
        <v/>
      </c>
      <c r="AG771" s="599" t="str">
        <f>IF($AD771="","",VLOOKUP(AD771,Invoer!$F$15:$AU$1999,3,FALSE))</f>
        <v/>
      </c>
      <c r="AH771" s="599" t="str">
        <f>IF($AD771="","",IF(AG771&lt;&gt;"Liq","",VLOOKUP(AD771,Invoer!$F$15:$AU$1999,4,FALSE)))</f>
        <v/>
      </c>
      <c r="AI771" s="677" t="str">
        <f>IF($AD771="","",VLOOKUP(AD771,Invoer!$F$15:$AU$1999,5,FALSE))</f>
        <v/>
      </c>
      <c r="AJ771" s="599" t="str">
        <f>IF($AD771="","",VLOOKUP(AD771,Invoer!$F$15:$AU$1999,6,FALSE))</f>
        <v/>
      </c>
      <c r="AK771" s="599" t="str">
        <f>IF($AD771="","",VLOOKUP(AD771,Invoer!$F$15:$AU$1999,9,FALSE))</f>
        <v/>
      </c>
      <c r="AL771" s="599" t="str">
        <f>IF($AD771="","",VLOOKUP(AD771,Invoer!$F$15:$AU$1999,10,FALSE))</f>
        <v/>
      </c>
      <c r="AM771" s="599" t="str">
        <f>IF($AD771="","",VLOOKUP(AD771,Invoer!$F$15:$BB$1999,14,FALSE))</f>
        <v/>
      </c>
      <c r="AN771" s="599" t="str">
        <f>IF($AD771="","",VLOOKUP(AD771,Invoer!$F$15:$AU$1999,11,FALSE))</f>
        <v/>
      </c>
      <c r="AO771" s="662" t="str">
        <f>IF($AD771="","",VLOOKUP(AD771,Invoer!$F$15:$AU$1999,15,FALSE))</f>
        <v/>
      </c>
      <c r="AP771" s="599" t="str">
        <f>IF($AD771="","",VLOOKUP(AD771,Invoer!$F$15:$AU$1999,19,FALSE))</f>
        <v/>
      </c>
      <c r="AQ771" s="662" t="str">
        <f>IF($AD771="","",VLOOKUP(AD771,Invoer!$F$15:$AU$1999,24,FALSE))</f>
        <v/>
      </c>
      <c r="AR771" s="662" t="str">
        <f>IF($AD771="","",VLOOKUP(AD771,Invoer!$F$15:$AU$1999,17,FALSE))</f>
        <v/>
      </c>
      <c r="AS771" s="678" t="str">
        <f t="shared" si="335"/>
        <v/>
      </c>
      <c r="AT771" s="676" t="str">
        <f t="shared" si="326"/>
        <v/>
      </c>
      <c r="AU771" s="77" t="e">
        <f t="shared" si="327"/>
        <v>#VALUE!</v>
      </c>
      <c r="AW771" s="57"/>
      <c r="AX771" s="57"/>
      <c r="BA771" s="83" t="e">
        <f ca="1">Invoer!DW776</f>
        <v>#N/A</v>
      </c>
      <c r="BB771" s="599" t="str">
        <f t="shared" ca="1" si="330"/>
        <v/>
      </c>
      <c r="BC771" s="673" t="str">
        <f ca="1">IF($BB771="","",VLOOKUP(BB771,Invoer!$F$15:$AU$1999,2,FALSE))</f>
        <v/>
      </c>
      <c r="BD771" s="599" t="str">
        <f t="shared" ca="1" si="331"/>
        <v/>
      </c>
      <c r="BE771" s="599" t="str">
        <f ca="1">IF($BB771="","",VLOOKUP(BB771,Invoer!$F$15:$AU$1999,5,FALSE))</f>
        <v/>
      </c>
      <c r="BF771" s="599" t="str">
        <f ca="1">IF($BB771="","",VLOOKUP(BB771,Invoer!$F$15:$AU$1999,6,FALSE))</f>
        <v/>
      </c>
      <c r="BG771" s="599" t="str">
        <f ca="1">IF($BB771="","",VLOOKUP(BB771,Invoer!$F$15:$AU$1999,9,FALSE))</f>
        <v/>
      </c>
      <c r="BH771" s="599" t="str">
        <f ca="1">IF($BB771="","",VLOOKUP(BB771,Invoer!$F$15:$AU$1999,10,FALSE))</f>
        <v/>
      </c>
      <c r="BI771" s="599" t="str">
        <f ca="1">IF($BB771="","",VLOOKUP(BB771,Invoer!$F$15:$BB$1999,14,FALSE))</f>
        <v/>
      </c>
      <c r="BJ771" s="599" t="str">
        <f ca="1">IF($BB771="","",VLOOKUP(BB771,Invoer!$F$15:$AU$1999,11,FALSE))</f>
        <v/>
      </c>
      <c r="BK771" s="662" t="str">
        <f t="shared" ca="1" si="332"/>
        <v/>
      </c>
      <c r="BL771" s="662" t="str">
        <f t="shared" ca="1" si="333"/>
        <v/>
      </c>
      <c r="BM771" s="679" t="str">
        <f t="shared" ca="1" si="334"/>
        <v/>
      </c>
      <c r="BN771" s="662" t="str">
        <f t="shared" ca="1" si="338"/>
        <v/>
      </c>
      <c r="BO771" s="662" t="str">
        <f ca="1">IF($BB771="","",VLOOKUP(BB771,Invoer!$F$15:$AU$1999,15,FALSE))</f>
        <v/>
      </c>
      <c r="BP771" s="662" t="str">
        <f ca="1">IF($BB771="","",VLOOKUP(BB771,Invoer!$F$15:$AU$1999,24,FALSE))</f>
        <v/>
      </c>
      <c r="BQ771" s="662" t="str">
        <f ca="1">IF($BB771="","",VLOOKUP(BB771,Invoer!$F$15:$AU$1999,17,FALSE))</f>
        <v/>
      </c>
      <c r="BS771" s="73" t="e">
        <f t="shared" ca="1" si="336"/>
        <v>#VALUE!</v>
      </c>
      <c r="BT771" s="57" t="str">
        <f t="shared" ca="1" si="337"/>
        <v/>
      </c>
      <c r="FE771"/>
      <c r="FI771"/>
      <c r="FJ771"/>
    </row>
    <row r="772" spans="29:166" ht="12" customHeight="1" x14ac:dyDescent="0.2">
      <c r="AC772" s="435" t="str">
        <f>IF($AC$7&lt;3,Invoer!DR777,IF($AC$7=3,Invoer!BT777,"x"))</f>
        <v>x</v>
      </c>
      <c r="AD772" s="599" t="str">
        <f t="shared" si="328"/>
        <v/>
      </c>
      <c r="AE772" s="673" t="str">
        <f>IF($AD772="","",VLOOKUP(AD772,Invoer!$F$15:$AU$1999,2,FALSE))</f>
        <v/>
      </c>
      <c r="AF772" s="599" t="str">
        <f t="shared" si="329"/>
        <v/>
      </c>
      <c r="AG772" s="599" t="str">
        <f>IF($AD772="","",VLOOKUP(AD772,Invoer!$F$15:$AU$1999,3,FALSE))</f>
        <v/>
      </c>
      <c r="AH772" s="599" t="str">
        <f>IF($AD772="","",IF(AG772&lt;&gt;"Liq","",VLOOKUP(AD772,Invoer!$F$15:$AU$1999,4,FALSE)))</f>
        <v/>
      </c>
      <c r="AI772" s="677" t="str">
        <f>IF($AD772="","",VLOOKUP(AD772,Invoer!$F$15:$AU$1999,5,FALSE))</f>
        <v/>
      </c>
      <c r="AJ772" s="599" t="str">
        <f>IF($AD772="","",VLOOKUP(AD772,Invoer!$F$15:$AU$1999,6,FALSE))</f>
        <v/>
      </c>
      <c r="AK772" s="599" t="str">
        <f>IF($AD772="","",VLOOKUP(AD772,Invoer!$F$15:$AU$1999,9,FALSE))</f>
        <v/>
      </c>
      <c r="AL772" s="599" t="str">
        <f>IF($AD772="","",VLOOKUP(AD772,Invoer!$F$15:$AU$1999,10,FALSE))</f>
        <v/>
      </c>
      <c r="AM772" s="599" t="str">
        <f>IF($AD772="","",VLOOKUP(AD772,Invoer!$F$15:$BB$1999,14,FALSE))</f>
        <v/>
      </c>
      <c r="AN772" s="599" t="str">
        <f>IF($AD772="","",VLOOKUP(AD772,Invoer!$F$15:$AU$1999,11,FALSE))</f>
        <v/>
      </c>
      <c r="AO772" s="662" t="str">
        <f>IF($AD772="","",VLOOKUP(AD772,Invoer!$F$15:$AU$1999,15,FALSE))</f>
        <v/>
      </c>
      <c r="AP772" s="599" t="str">
        <f>IF($AD772="","",VLOOKUP(AD772,Invoer!$F$15:$AU$1999,19,FALSE))</f>
        <v/>
      </c>
      <c r="AQ772" s="662" t="str">
        <f>IF($AD772="","",VLOOKUP(AD772,Invoer!$F$15:$AU$1999,24,FALSE))</f>
        <v/>
      </c>
      <c r="AR772" s="662" t="str">
        <f>IF($AD772="","",VLOOKUP(AD772,Invoer!$F$15:$AU$1999,17,FALSE))</f>
        <v/>
      </c>
      <c r="AS772" s="678" t="str">
        <f t="shared" si="335"/>
        <v/>
      </c>
      <c r="AT772" s="676" t="str">
        <f t="shared" si="326"/>
        <v/>
      </c>
      <c r="AU772" s="77" t="e">
        <f t="shared" si="327"/>
        <v>#VALUE!</v>
      </c>
      <c r="AW772" s="57"/>
      <c r="AX772" s="57"/>
      <c r="BA772" s="83" t="e">
        <f ca="1">Invoer!DW777</f>
        <v>#N/A</v>
      </c>
      <c r="BB772" s="599" t="str">
        <f t="shared" ca="1" si="330"/>
        <v/>
      </c>
      <c r="BC772" s="673" t="str">
        <f ca="1">IF($BB772="","",VLOOKUP(BB772,Invoer!$F$15:$AU$1999,2,FALSE))</f>
        <v/>
      </c>
      <c r="BD772" s="599" t="str">
        <f t="shared" ca="1" si="331"/>
        <v/>
      </c>
      <c r="BE772" s="599" t="str">
        <f ca="1">IF($BB772="","",VLOOKUP(BB772,Invoer!$F$15:$AU$1999,5,FALSE))</f>
        <v/>
      </c>
      <c r="BF772" s="599" t="str">
        <f ca="1">IF($BB772="","",VLOOKUP(BB772,Invoer!$F$15:$AU$1999,6,FALSE))</f>
        <v/>
      </c>
      <c r="BG772" s="599" t="str">
        <f ca="1">IF($BB772="","",VLOOKUP(BB772,Invoer!$F$15:$AU$1999,9,FALSE))</f>
        <v/>
      </c>
      <c r="BH772" s="599" t="str">
        <f ca="1">IF($BB772="","",VLOOKUP(BB772,Invoer!$F$15:$AU$1999,10,FALSE))</f>
        <v/>
      </c>
      <c r="BI772" s="599" t="str">
        <f ca="1">IF($BB772="","",VLOOKUP(BB772,Invoer!$F$15:$BB$1999,14,FALSE))</f>
        <v/>
      </c>
      <c r="BJ772" s="599" t="str">
        <f ca="1">IF($BB772="","",VLOOKUP(BB772,Invoer!$F$15:$AU$1999,11,FALSE))</f>
        <v/>
      </c>
      <c r="BK772" s="662" t="str">
        <f t="shared" ca="1" si="332"/>
        <v/>
      </c>
      <c r="BL772" s="662" t="str">
        <f t="shared" ca="1" si="333"/>
        <v/>
      </c>
      <c r="BM772" s="679" t="str">
        <f t="shared" ca="1" si="334"/>
        <v/>
      </c>
      <c r="BN772" s="662" t="str">
        <f t="shared" ca="1" si="338"/>
        <v/>
      </c>
      <c r="BO772" s="662" t="str">
        <f ca="1">IF($BB772="","",VLOOKUP(BB772,Invoer!$F$15:$AU$1999,15,FALSE))</f>
        <v/>
      </c>
      <c r="BP772" s="662" t="str">
        <f ca="1">IF($BB772="","",VLOOKUP(BB772,Invoer!$F$15:$AU$1999,24,FALSE))</f>
        <v/>
      </c>
      <c r="BQ772" s="662" t="str">
        <f ca="1">IF($BB772="","",VLOOKUP(BB772,Invoer!$F$15:$AU$1999,17,FALSE))</f>
        <v/>
      </c>
      <c r="BS772" s="73" t="e">
        <f t="shared" ca="1" si="336"/>
        <v>#VALUE!</v>
      </c>
      <c r="BT772" s="57" t="str">
        <f t="shared" ca="1" si="337"/>
        <v/>
      </c>
      <c r="FE772"/>
      <c r="FI772"/>
      <c r="FJ772"/>
    </row>
    <row r="773" spans="29:166" ht="12" customHeight="1" x14ac:dyDescent="0.2">
      <c r="AC773" s="435" t="str">
        <f>IF($AC$7&lt;3,Invoer!DR778,IF($AC$7=3,Invoer!BT778,"x"))</f>
        <v>x</v>
      </c>
      <c r="AD773" s="599" t="str">
        <f t="shared" si="328"/>
        <v/>
      </c>
      <c r="AE773" s="673" t="str">
        <f>IF($AD773="","",VLOOKUP(AD773,Invoer!$F$15:$AU$1999,2,FALSE))</f>
        <v/>
      </c>
      <c r="AF773" s="599" t="str">
        <f t="shared" si="329"/>
        <v/>
      </c>
      <c r="AG773" s="599" t="str">
        <f>IF($AD773="","",VLOOKUP(AD773,Invoer!$F$15:$AU$1999,3,FALSE))</f>
        <v/>
      </c>
      <c r="AH773" s="599" t="str">
        <f>IF($AD773="","",IF(AG773&lt;&gt;"Liq","",VLOOKUP(AD773,Invoer!$F$15:$AU$1999,4,FALSE)))</f>
        <v/>
      </c>
      <c r="AI773" s="677" t="str">
        <f>IF($AD773="","",VLOOKUP(AD773,Invoer!$F$15:$AU$1999,5,FALSE))</f>
        <v/>
      </c>
      <c r="AJ773" s="599" t="str">
        <f>IF($AD773="","",VLOOKUP(AD773,Invoer!$F$15:$AU$1999,6,FALSE))</f>
        <v/>
      </c>
      <c r="AK773" s="599" t="str">
        <f>IF($AD773="","",VLOOKUP(AD773,Invoer!$F$15:$AU$1999,9,FALSE))</f>
        <v/>
      </c>
      <c r="AL773" s="599" t="str">
        <f>IF($AD773="","",VLOOKUP(AD773,Invoer!$F$15:$AU$1999,10,FALSE))</f>
        <v/>
      </c>
      <c r="AM773" s="599" t="str">
        <f>IF($AD773="","",VLOOKUP(AD773,Invoer!$F$15:$BB$1999,14,FALSE))</f>
        <v/>
      </c>
      <c r="AN773" s="599" t="str">
        <f>IF($AD773="","",VLOOKUP(AD773,Invoer!$F$15:$AU$1999,11,FALSE))</f>
        <v/>
      </c>
      <c r="AO773" s="662" t="str">
        <f>IF($AD773="","",VLOOKUP(AD773,Invoer!$F$15:$AU$1999,15,FALSE))</f>
        <v/>
      </c>
      <c r="AP773" s="599" t="str">
        <f>IF($AD773="","",VLOOKUP(AD773,Invoer!$F$15:$AU$1999,19,FALSE))</f>
        <v/>
      </c>
      <c r="AQ773" s="662" t="str">
        <f>IF($AD773="","",VLOOKUP(AD773,Invoer!$F$15:$AU$1999,24,FALSE))</f>
        <v/>
      </c>
      <c r="AR773" s="662" t="str">
        <f>IF($AD773="","",VLOOKUP(AD773,Invoer!$F$15:$AU$1999,17,FALSE))</f>
        <v/>
      </c>
      <c r="AS773" s="678" t="str">
        <f t="shared" si="335"/>
        <v/>
      </c>
      <c r="AT773" s="676" t="str">
        <f t="shared" si="326"/>
        <v/>
      </c>
      <c r="AU773" s="77" t="e">
        <f t="shared" si="327"/>
        <v>#VALUE!</v>
      </c>
      <c r="AW773" s="57"/>
      <c r="AX773" s="57"/>
      <c r="BA773" s="83" t="e">
        <f ca="1">Invoer!DW778</f>
        <v>#N/A</v>
      </c>
      <c r="BB773" s="599" t="str">
        <f t="shared" ca="1" si="330"/>
        <v/>
      </c>
      <c r="BC773" s="673" t="str">
        <f ca="1">IF($BB773="","",VLOOKUP(BB773,Invoer!$F$15:$AU$1999,2,FALSE))</f>
        <v/>
      </c>
      <c r="BD773" s="599" t="str">
        <f t="shared" ca="1" si="331"/>
        <v/>
      </c>
      <c r="BE773" s="599" t="str">
        <f ca="1">IF($BB773="","",VLOOKUP(BB773,Invoer!$F$15:$AU$1999,5,FALSE))</f>
        <v/>
      </c>
      <c r="BF773" s="599" t="str">
        <f ca="1">IF($BB773="","",VLOOKUP(BB773,Invoer!$F$15:$AU$1999,6,FALSE))</f>
        <v/>
      </c>
      <c r="BG773" s="599" t="str">
        <f ca="1">IF($BB773="","",VLOOKUP(BB773,Invoer!$F$15:$AU$1999,9,FALSE))</f>
        <v/>
      </c>
      <c r="BH773" s="599" t="str">
        <f ca="1">IF($BB773="","",VLOOKUP(BB773,Invoer!$F$15:$AU$1999,10,FALSE))</f>
        <v/>
      </c>
      <c r="BI773" s="599" t="str">
        <f ca="1">IF($BB773="","",VLOOKUP(BB773,Invoer!$F$15:$BB$1999,14,FALSE))</f>
        <v/>
      </c>
      <c r="BJ773" s="599" t="str">
        <f ca="1">IF($BB773="","",VLOOKUP(BB773,Invoer!$F$15:$AU$1999,11,FALSE))</f>
        <v/>
      </c>
      <c r="BK773" s="662" t="str">
        <f t="shared" ca="1" si="332"/>
        <v/>
      </c>
      <c r="BL773" s="662" t="str">
        <f t="shared" ca="1" si="333"/>
        <v/>
      </c>
      <c r="BM773" s="679" t="str">
        <f t="shared" ca="1" si="334"/>
        <v/>
      </c>
      <c r="BN773" s="662" t="str">
        <f t="shared" ca="1" si="338"/>
        <v/>
      </c>
      <c r="BO773" s="662" t="str">
        <f ca="1">IF($BB773="","",VLOOKUP(BB773,Invoer!$F$15:$AU$1999,15,FALSE))</f>
        <v/>
      </c>
      <c r="BP773" s="662" t="str">
        <f ca="1">IF($BB773="","",VLOOKUP(BB773,Invoer!$F$15:$AU$1999,24,FALSE))</f>
        <v/>
      </c>
      <c r="BQ773" s="662" t="str">
        <f ca="1">IF($BB773="","",VLOOKUP(BB773,Invoer!$F$15:$AU$1999,17,FALSE))</f>
        <v/>
      </c>
      <c r="BS773" s="73" t="e">
        <f t="shared" ca="1" si="336"/>
        <v>#VALUE!</v>
      </c>
      <c r="BT773" s="57" t="str">
        <f t="shared" ca="1" si="337"/>
        <v/>
      </c>
      <c r="FE773"/>
      <c r="FI773"/>
      <c r="FJ773"/>
    </row>
    <row r="774" spans="29:166" ht="12" customHeight="1" x14ac:dyDescent="0.2">
      <c r="AC774" s="435" t="str">
        <f>IF($AC$7&lt;3,Invoer!DR779,IF($AC$7=3,Invoer!BT779,"x"))</f>
        <v>x</v>
      </c>
      <c r="AD774" s="599" t="str">
        <f t="shared" si="328"/>
        <v/>
      </c>
      <c r="AE774" s="673" t="str">
        <f>IF($AD774="","",VLOOKUP(AD774,Invoer!$F$15:$AU$1999,2,FALSE))</f>
        <v/>
      </c>
      <c r="AF774" s="599" t="str">
        <f t="shared" si="329"/>
        <v/>
      </c>
      <c r="AG774" s="599" t="str">
        <f>IF($AD774="","",VLOOKUP(AD774,Invoer!$F$15:$AU$1999,3,FALSE))</f>
        <v/>
      </c>
      <c r="AH774" s="599" t="str">
        <f>IF($AD774="","",IF(AG774&lt;&gt;"Liq","",VLOOKUP(AD774,Invoer!$F$15:$AU$1999,4,FALSE)))</f>
        <v/>
      </c>
      <c r="AI774" s="677" t="str">
        <f>IF($AD774="","",VLOOKUP(AD774,Invoer!$F$15:$AU$1999,5,FALSE))</f>
        <v/>
      </c>
      <c r="AJ774" s="599" t="str">
        <f>IF($AD774="","",VLOOKUP(AD774,Invoer!$F$15:$AU$1999,6,FALSE))</f>
        <v/>
      </c>
      <c r="AK774" s="599" t="str">
        <f>IF($AD774="","",VLOOKUP(AD774,Invoer!$F$15:$AU$1999,9,FALSE))</f>
        <v/>
      </c>
      <c r="AL774" s="599" t="str">
        <f>IF($AD774="","",VLOOKUP(AD774,Invoer!$F$15:$AU$1999,10,FALSE))</f>
        <v/>
      </c>
      <c r="AM774" s="599" t="str">
        <f>IF($AD774="","",VLOOKUP(AD774,Invoer!$F$15:$BB$1999,14,FALSE))</f>
        <v/>
      </c>
      <c r="AN774" s="599" t="str">
        <f>IF($AD774="","",VLOOKUP(AD774,Invoer!$F$15:$AU$1999,11,FALSE))</f>
        <v/>
      </c>
      <c r="AO774" s="662" t="str">
        <f>IF($AD774="","",VLOOKUP(AD774,Invoer!$F$15:$AU$1999,15,FALSE))</f>
        <v/>
      </c>
      <c r="AP774" s="599" t="str">
        <f>IF($AD774="","",VLOOKUP(AD774,Invoer!$F$15:$AU$1999,19,FALSE))</f>
        <v/>
      </c>
      <c r="AQ774" s="662" t="str">
        <f>IF($AD774="","",VLOOKUP(AD774,Invoer!$F$15:$AU$1999,24,FALSE))</f>
        <v/>
      </c>
      <c r="AR774" s="662" t="str">
        <f>IF($AD774="","",VLOOKUP(AD774,Invoer!$F$15:$AU$1999,17,FALSE))</f>
        <v/>
      </c>
      <c r="AS774" s="678" t="str">
        <f t="shared" si="335"/>
        <v/>
      </c>
      <c r="AT774" s="676" t="str">
        <f t="shared" si="326"/>
        <v/>
      </c>
      <c r="AU774" s="77" t="e">
        <f t="shared" si="327"/>
        <v>#VALUE!</v>
      </c>
      <c r="AW774" s="57"/>
      <c r="AX774" s="57"/>
      <c r="BA774" s="83" t="e">
        <f ca="1">Invoer!DW779</f>
        <v>#N/A</v>
      </c>
      <c r="BB774" s="599" t="str">
        <f t="shared" ca="1" si="330"/>
        <v/>
      </c>
      <c r="BC774" s="673" t="str">
        <f ca="1">IF($BB774="","",VLOOKUP(BB774,Invoer!$F$15:$AU$1999,2,FALSE))</f>
        <v/>
      </c>
      <c r="BD774" s="599" t="str">
        <f t="shared" ca="1" si="331"/>
        <v/>
      </c>
      <c r="BE774" s="599" t="str">
        <f ca="1">IF($BB774="","",VLOOKUP(BB774,Invoer!$F$15:$AU$1999,5,FALSE))</f>
        <v/>
      </c>
      <c r="BF774" s="599" t="str">
        <f ca="1">IF($BB774="","",VLOOKUP(BB774,Invoer!$F$15:$AU$1999,6,FALSE))</f>
        <v/>
      </c>
      <c r="BG774" s="599" t="str">
        <f ca="1">IF($BB774="","",VLOOKUP(BB774,Invoer!$F$15:$AU$1999,9,FALSE))</f>
        <v/>
      </c>
      <c r="BH774" s="599" t="str">
        <f ca="1">IF($BB774="","",VLOOKUP(BB774,Invoer!$F$15:$AU$1999,10,FALSE))</f>
        <v/>
      </c>
      <c r="BI774" s="599" t="str">
        <f ca="1">IF($BB774="","",VLOOKUP(BB774,Invoer!$F$15:$BB$1999,14,FALSE))</f>
        <v/>
      </c>
      <c r="BJ774" s="599" t="str">
        <f ca="1">IF($BB774="","",VLOOKUP(BB774,Invoer!$F$15:$AU$1999,11,FALSE))</f>
        <v/>
      </c>
      <c r="BK774" s="662" t="str">
        <f t="shared" ca="1" si="332"/>
        <v/>
      </c>
      <c r="BL774" s="662" t="str">
        <f t="shared" ca="1" si="333"/>
        <v/>
      </c>
      <c r="BM774" s="679" t="str">
        <f t="shared" ca="1" si="334"/>
        <v/>
      </c>
      <c r="BN774" s="662" t="str">
        <f t="shared" ca="1" si="338"/>
        <v/>
      </c>
      <c r="BO774" s="662" t="str">
        <f ca="1">IF($BB774="","",VLOOKUP(BB774,Invoer!$F$15:$AU$1999,15,FALSE))</f>
        <v/>
      </c>
      <c r="BP774" s="662" t="str">
        <f ca="1">IF($BB774="","",VLOOKUP(BB774,Invoer!$F$15:$AU$1999,24,FALSE))</f>
        <v/>
      </c>
      <c r="BQ774" s="662" t="str">
        <f ca="1">IF($BB774="","",VLOOKUP(BB774,Invoer!$F$15:$AU$1999,17,FALSE))</f>
        <v/>
      </c>
      <c r="BS774" s="73" t="e">
        <f t="shared" ca="1" si="336"/>
        <v>#VALUE!</v>
      </c>
      <c r="BT774" s="57" t="str">
        <f t="shared" ca="1" si="337"/>
        <v/>
      </c>
      <c r="FE774"/>
      <c r="FI774"/>
      <c r="FJ774"/>
    </row>
    <row r="775" spans="29:166" ht="12" customHeight="1" x14ac:dyDescent="0.2">
      <c r="AC775" s="435" t="str">
        <f>IF($AC$7&lt;3,Invoer!DR780,IF($AC$7=3,Invoer!BT780,"x"))</f>
        <v>x</v>
      </c>
      <c r="AD775" s="599" t="str">
        <f t="shared" si="328"/>
        <v/>
      </c>
      <c r="AE775" s="673" t="str">
        <f>IF($AD775="","",VLOOKUP(AD775,Invoer!$F$15:$AU$1999,2,FALSE))</f>
        <v/>
      </c>
      <c r="AF775" s="599" t="str">
        <f t="shared" si="329"/>
        <v/>
      </c>
      <c r="AG775" s="599" t="str">
        <f>IF($AD775="","",VLOOKUP(AD775,Invoer!$F$15:$AU$1999,3,FALSE))</f>
        <v/>
      </c>
      <c r="AH775" s="599" t="str">
        <f>IF($AD775="","",IF(AG775&lt;&gt;"Liq","",VLOOKUP(AD775,Invoer!$F$15:$AU$1999,4,FALSE)))</f>
        <v/>
      </c>
      <c r="AI775" s="677" t="str">
        <f>IF($AD775="","",VLOOKUP(AD775,Invoer!$F$15:$AU$1999,5,FALSE))</f>
        <v/>
      </c>
      <c r="AJ775" s="599" t="str">
        <f>IF($AD775="","",VLOOKUP(AD775,Invoer!$F$15:$AU$1999,6,FALSE))</f>
        <v/>
      </c>
      <c r="AK775" s="599" t="str">
        <f>IF($AD775="","",VLOOKUP(AD775,Invoer!$F$15:$AU$1999,9,FALSE))</f>
        <v/>
      </c>
      <c r="AL775" s="599" t="str">
        <f>IF($AD775="","",VLOOKUP(AD775,Invoer!$F$15:$AU$1999,10,FALSE))</f>
        <v/>
      </c>
      <c r="AM775" s="599" t="str">
        <f>IF($AD775="","",VLOOKUP(AD775,Invoer!$F$15:$BB$1999,14,FALSE))</f>
        <v/>
      </c>
      <c r="AN775" s="599" t="str">
        <f>IF($AD775="","",VLOOKUP(AD775,Invoer!$F$15:$AU$1999,11,FALSE))</f>
        <v/>
      </c>
      <c r="AO775" s="662" t="str">
        <f>IF($AD775="","",VLOOKUP(AD775,Invoer!$F$15:$AU$1999,15,FALSE))</f>
        <v/>
      </c>
      <c r="AP775" s="599" t="str">
        <f>IF($AD775="","",VLOOKUP(AD775,Invoer!$F$15:$AU$1999,19,FALSE))</f>
        <v/>
      </c>
      <c r="AQ775" s="662" t="str">
        <f>IF($AD775="","",VLOOKUP(AD775,Invoer!$F$15:$AU$1999,24,FALSE))</f>
        <v/>
      </c>
      <c r="AR775" s="662" t="str">
        <f>IF($AD775="","",VLOOKUP(AD775,Invoer!$F$15:$AU$1999,17,FALSE))</f>
        <v/>
      </c>
      <c r="AS775" s="678" t="str">
        <f t="shared" si="335"/>
        <v/>
      </c>
      <c r="AT775" s="676" t="str">
        <f t="shared" si="326"/>
        <v/>
      </c>
      <c r="AU775" s="77" t="e">
        <f t="shared" si="327"/>
        <v>#VALUE!</v>
      </c>
      <c r="AW775" s="57"/>
      <c r="AX775" s="57"/>
      <c r="BA775" s="83" t="e">
        <f ca="1">Invoer!DW780</f>
        <v>#N/A</v>
      </c>
      <c r="BB775" s="599" t="str">
        <f t="shared" ca="1" si="330"/>
        <v/>
      </c>
      <c r="BC775" s="673" t="str">
        <f ca="1">IF($BB775="","",VLOOKUP(BB775,Invoer!$F$15:$AU$1999,2,FALSE))</f>
        <v/>
      </c>
      <c r="BD775" s="599" t="str">
        <f t="shared" ca="1" si="331"/>
        <v/>
      </c>
      <c r="BE775" s="599" t="str">
        <f ca="1">IF($BB775="","",VLOOKUP(BB775,Invoer!$F$15:$AU$1999,5,FALSE))</f>
        <v/>
      </c>
      <c r="BF775" s="599" t="str">
        <f ca="1">IF($BB775="","",VLOOKUP(BB775,Invoer!$F$15:$AU$1999,6,FALSE))</f>
        <v/>
      </c>
      <c r="BG775" s="599" t="str">
        <f ca="1">IF($BB775="","",VLOOKUP(BB775,Invoer!$F$15:$AU$1999,9,FALSE))</f>
        <v/>
      </c>
      <c r="BH775" s="599" t="str">
        <f ca="1">IF($BB775="","",VLOOKUP(BB775,Invoer!$F$15:$AU$1999,10,FALSE))</f>
        <v/>
      </c>
      <c r="BI775" s="599" t="str">
        <f ca="1">IF($BB775="","",VLOOKUP(BB775,Invoer!$F$15:$BB$1999,14,FALSE))</f>
        <v/>
      </c>
      <c r="BJ775" s="599" t="str">
        <f ca="1">IF($BB775="","",VLOOKUP(BB775,Invoer!$F$15:$AU$1999,11,FALSE))</f>
        <v/>
      </c>
      <c r="BK775" s="662" t="str">
        <f t="shared" ca="1" si="332"/>
        <v/>
      </c>
      <c r="BL775" s="662" t="str">
        <f t="shared" ca="1" si="333"/>
        <v/>
      </c>
      <c r="BM775" s="679" t="str">
        <f t="shared" ca="1" si="334"/>
        <v/>
      </c>
      <c r="BN775" s="662" t="str">
        <f t="shared" ca="1" si="338"/>
        <v/>
      </c>
      <c r="BO775" s="662" t="str">
        <f ca="1">IF($BB775="","",VLOOKUP(BB775,Invoer!$F$15:$AU$1999,15,FALSE))</f>
        <v/>
      </c>
      <c r="BP775" s="662" t="str">
        <f ca="1">IF($BB775="","",VLOOKUP(BB775,Invoer!$F$15:$AU$1999,24,FALSE))</f>
        <v/>
      </c>
      <c r="BQ775" s="662" t="str">
        <f ca="1">IF($BB775="","",VLOOKUP(BB775,Invoer!$F$15:$AU$1999,17,FALSE))</f>
        <v/>
      </c>
      <c r="BS775" s="73" t="e">
        <f t="shared" ca="1" si="336"/>
        <v>#VALUE!</v>
      </c>
      <c r="BT775" s="57" t="str">
        <f t="shared" ca="1" si="337"/>
        <v/>
      </c>
      <c r="FE775"/>
      <c r="FI775"/>
      <c r="FJ775"/>
    </row>
    <row r="776" spans="29:166" ht="12" customHeight="1" x14ac:dyDescent="0.2">
      <c r="AC776" s="435" t="str">
        <f>IF($AC$7&lt;3,Invoer!DR781,IF($AC$7=3,Invoer!BT781,"x"))</f>
        <v>x</v>
      </c>
      <c r="AD776" s="599" t="str">
        <f t="shared" si="328"/>
        <v/>
      </c>
      <c r="AE776" s="673" t="str">
        <f>IF($AD776="","",VLOOKUP(AD776,Invoer!$F$15:$AU$1999,2,FALSE))</f>
        <v/>
      </c>
      <c r="AF776" s="599" t="str">
        <f t="shared" si="329"/>
        <v/>
      </c>
      <c r="AG776" s="599" t="str">
        <f>IF($AD776="","",VLOOKUP(AD776,Invoer!$F$15:$AU$1999,3,FALSE))</f>
        <v/>
      </c>
      <c r="AH776" s="599" t="str">
        <f>IF($AD776="","",IF(AG776&lt;&gt;"Liq","",VLOOKUP(AD776,Invoer!$F$15:$AU$1999,4,FALSE)))</f>
        <v/>
      </c>
      <c r="AI776" s="677" t="str">
        <f>IF($AD776="","",VLOOKUP(AD776,Invoer!$F$15:$AU$1999,5,FALSE))</f>
        <v/>
      </c>
      <c r="AJ776" s="599" t="str">
        <f>IF($AD776="","",VLOOKUP(AD776,Invoer!$F$15:$AU$1999,6,FALSE))</f>
        <v/>
      </c>
      <c r="AK776" s="599" t="str">
        <f>IF($AD776="","",VLOOKUP(AD776,Invoer!$F$15:$AU$1999,9,FALSE))</f>
        <v/>
      </c>
      <c r="AL776" s="599" t="str">
        <f>IF($AD776="","",VLOOKUP(AD776,Invoer!$F$15:$AU$1999,10,FALSE))</f>
        <v/>
      </c>
      <c r="AM776" s="599" t="str">
        <f>IF($AD776="","",VLOOKUP(AD776,Invoer!$F$15:$BB$1999,14,FALSE))</f>
        <v/>
      </c>
      <c r="AN776" s="599" t="str">
        <f>IF($AD776="","",VLOOKUP(AD776,Invoer!$F$15:$AU$1999,11,FALSE))</f>
        <v/>
      </c>
      <c r="AO776" s="662" t="str">
        <f>IF($AD776="","",VLOOKUP(AD776,Invoer!$F$15:$AU$1999,15,FALSE))</f>
        <v/>
      </c>
      <c r="AP776" s="599" t="str">
        <f>IF($AD776="","",VLOOKUP(AD776,Invoer!$F$15:$AU$1999,19,FALSE))</f>
        <v/>
      </c>
      <c r="AQ776" s="662" t="str">
        <f>IF($AD776="","",VLOOKUP(AD776,Invoer!$F$15:$AU$1999,24,FALSE))</f>
        <v/>
      </c>
      <c r="AR776" s="662" t="str">
        <f>IF($AD776="","",VLOOKUP(AD776,Invoer!$F$15:$AU$1999,17,FALSE))</f>
        <v/>
      </c>
      <c r="AS776" s="678" t="str">
        <f t="shared" si="335"/>
        <v/>
      </c>
      <c r="AT776" s="676" t="str">
        <f t="shared" si="326"/>
        <v/>
      </c>
      <c r="AU776" s="77" t="e">
        <f t="shared" si="327"/>
        <v>#VALUE!</v>
      </c>
      <c r="AW776" s="57"/>
      <c r="AX776" s="57"/>
      <c r="BA776" s="83" t="e">
        <f ca="1">Invoer!DW781</f>
        <v>#N/A</v>
      </c>
      <c r="BB776" s="599" t="str">
        <f t="shared" ca="1" si="330"/>
        <v/>
      </c>
      <c r="BC776" s="673" t="str">
        <f ca="1">IF($BB776="","",VLOOKUP(BB776,Invoer!$F$15:$AU$1999,2,FALSE))</f>
        <v/>
      </c>
      <c r="BD776" s="599" t="str">
        <f t="shared" ca="1" si="331"/>
        <v/>
      </c>
      <c r="BE776" s="599" t="str">
        <f ca="1">IF($BB776="","",VLOOKUP(BB776,Invoer!$F$15:$AU$1999,5,FALSE))</f>
        <v/>
      </c>
      <c r="BF776" s="599" t="str">
        <f ca="1">IF($BB776="","",VLOOKUP(BB776,Invoer!$F$15:$AU$1999,6,FALSE))</f>
        <v/>
      </c>
      <c r="BG776" s="599" t="str">
        <f ca="1">IF($BB776="","",VLOOKUP(BB776,Invoer!$F$15:$AU$1999,9,FALSE))</f>
        <v/>
      </c>
      <c r="BH776" s="599" t="str">
        <f ca="1">IF($BB776="","",VLOOKUP(BB776,Invoer!$F$15:$AU$1999,10,FALSE))</f>
        <v/>
      </c>
      <c r="BI776" s="599" t="str">
        <f ca="1">IF($BB776="","",VLOOKUP(BB776,Invoer!$F$15:$BB$1999,14,FALSE))</f>
        <v/>
      </c>
      <c r="BJ776" s="599" t="str">
        <f ca="1">IF($BB776="","",VLOOKUP(BB776,Invoer!$F$15:$AU$1999,11,FALSE))</f>
        <v/>
      </c>
      <c r="BK776" s="662" t="str">
        <f t="shared" ca="1" si="332"/>
        <v/>
      </c>
      <c r="BL776" s="662" t="str">
        <f t="shared" ca="1" si="333"/>
        <v/>
      </c>
      <c r="BM776" s="679" t="str">
        <f t="shared" ca="1" si="334"/>
        <v/>
      </c>
      <c r="BN776" s="662" t="str">
        <f t="shared" ca="1" si="338"/>
        <v/>
      </c>
      <c r="BO776" s="662" t="str">
        <f ca="1">IF($BB776="","",VLOOKUP(BB776,Invoer!$F$15:$AU$1999,15,FALSE))</f>
        <v/>
      </c>
      <c r="BP776" s="662" t="str">
        <f ca="1">IF($BB776="","",VLOOKUP(BB776,Invoer!$F$15:$AU$1999,24,FALSE))</f>
        <v/>
      </c>
      <c r="BQ776" s="662" t="str">
        <f ca="1">IF($BB776="","",VLOOKUP(BB776,Invoer!$F$15:$AU$1999,17,FALSE))</f>
        <v/>
      </c>
      <c r="BS776" s="73" t="e">
        <f t="shared" ca="1" si="336"/>
        <v>#VALUE!</v>
      </c>
      <c r="BT776" s="57" t="str">
        <f t="shared" ca="1" si="337"/>
        <v/>
      </c>
      <c r="FE776"/>
      <c r="FI776"/>
      <c r="FJ776"/>
    </row>
    <row r="777" spans="29:166" ht="12" customHeight="1" x14ac:dyDescent="0.2">
      <c r="AC777" s="435" t="str">
        <f>IF($AC$7&lt;3,Invoer!DR782,IF($AC$7=3,Invoer!BT782,"x"))</f>
        <v>x</v>
      </c>
      <c r="AD777" s="599" t="str">
        <f t="shared" si="328"/>
        <v/>
      </c>
      <c r="AE777" s="673" t="str">
        <f>IF($AD777="","",VLOOKUP(AD777,Invoer!$F$15:$AU$1999,2,FALSE))</f>
        <v/>
      </c>
      <c r="AF777" s="599" t="str">
        <f t="shared" si="329"/>
        <v/>
      </c>
      <c r="AG777" s="599" t="str">
        <f>IF($AD777="","",VLOOKUP(AD777,Invoer!$F$15:$AU$1999,3,FALSE))</f>
        <v/>
      </c>
      <c r="AH777" s="599" t="str">
        <f>IF($AD777="","",IF(AG777&lt;&gt;"Liq","",VLOOKUP(AD777,Invoer!$F$15:$AU$1999,4,FALSE)))</f>
        <v/>
      </c>
      <c r="AI777" s="677" t="str">
        <f>IF($AD777="","",VLOOKUP(AD777,Invoer!$F$15:$AU$1999,5,FALSE))</f>
        <v/>
      </c>
      <c r="AJ777" s="599" t="str">
        <f>IF($AD777="","",VLOOKUP(AD777,Invoer!$F$15:$AU$1999,6,FALSE))</f>
        <v/>
      </c>
      <c r="AK777" s="599" t="str">
        <f>IF($AD777="","",VLOOKUP(AD777,Invoer!$F$15:$AU$1999,9,FALSE))</f>
        <v/>
      </c>
      <c r="AL777" s="599" t="str">
        <f>IF($AD777="","",VLOOKUP(AD777,Invoer!$F$15:$AU$1999,10,FALSE))</f>
        <v/>
      </c>
      <c r="AM777" s="599" t="str">
        <f>IF($AD777="","",VLOOKUP(AD777,Invoer!$F$15:$BB$1999,14,FALSE))</f>
        <v/>
      </c>
      <c r="AN777" s="599" t="str">
        <f>IF($AD777="","",VLOOKUP(AD777,Invoer!$F$15:$AU$1999,11,FALSE))</f>
        <v/>
      </c>
      <c r="AO777" s="662" t="str">
        <f>IF($AD777="","",VLOOKUP(AD777,Invoer!$F$15:$AU$1999,15,FALSE))</f>
        <v/>
      </c>
      <c r="AP777" s="599" t="str">
        <f>IF($AD777="","",VLOOKUP(AD777,Invoer!$F$15:$AU$1999,19,FALSE))</f>
        <v/>
      </c>
      <c r="AQ777" s="662" t="str">
        <f>IF($AD777="","",VLOOKUP(AD777,Invoer!$F$15:$AU$1999,24,FALSE))</f>
        <v/>
      </c>
      <c r="AR777" s="662" t="str">
        <f>IF($AD777="","",VLOOKUP(AD777,Invoer!$F$15:$AU$1999,17,FALSE))</f>
        <v/>
      </c>
      <c r="AS777" s="678" t="str">
        <f t="shared" si="335"/>
        <v/>
      </c>
      <c r="AT777" s="676" t="str">
        <f t="shared" si="326"/>
        <v/>
      </c>
      <c r="AU777" s="77" t="e">
        <f t="shared" si="327"/>
        <v>#VALUE!</v>
      </c>
      <c r="AW777" s="57"/>
      <c r="AX777" s="57"/>
      <c r="BA777" s="83" t="e">
        <f ca="1">Invoer!DW782</f>
        <v>#N/A</v>
      </c>
      <c r="BB777" s="599" t="str">
        <f t="shared" ca="1" si="330"/>
        <v/>
      </c>
      <c r="BC777" s="673" t="str">
        <f ca="1">IF($BB777="","",VLOOKUP(BB777,Invoer!$F$15:$AU$1999,2,FALSE))</f>
        <v/>
      </c>
      <c r="BD777" s="599" t="str">
        <f t="shared" ca="1" si="331"/>
        <v/>
      </c>
      <c r="BE777" s="599" t="str">
        <f ca="1">IF($BB777="","",VLOOKUP(BB777,Invoer!$F$15:$AU$1999,5,FALSE))</f>
        <v/>
      </c>
      <c r="BF777" s="599" t="str">
        <f ca="1">IF($BB777="","",VLOOKUP(BB777,Invoer!$F$15:$AU$1999,6,FALSE))</f>
        <v/>
      </c>
      <c r="BG777" s="599" t="str">
        <f ca="1">IF($BB777="","",VLOOKUP(BB777,Invoer!$F$15:$AU$1999,9,FALSE))</f>
        <v/>
      </c>
      <c r="BH777" s="599" t="str">
        <f ca="1">IF($BB777="","",VLOOKUP(BB777,Invoer!$F$15:$AU$1999,10,FALSE))</f>
        <v/>
      </c>
      <c r="BI777" s="599" t="str">
        <f ca="1">IF($BB777="","",VLOOKUP(BB777,Invoer!$F$15:$BB$1999,14,FALSE))</f>
        <v/>
      </c>
      <c r="BJ777" s="599" t="str">
        <f ca="1">IF($BB777="","",VLOOKUP(BB777,Invoer!$F$15:$AU$1999,11,FALSE))</f>
        <v/>
      </c>
      <c r="BK777" s="662" t="str">
        <f t="shared" ca="1" si="332"/>
        <v/>
      </c>
      <c r="BL777" s="662" t="str">
        <f t="shared" ca="1" si="333"/>
        <v/>
      </c>
      <c r="BM777" s="679" t="str">
        <f t="shared" ca="1" si="334"/>
        <v/>
      </c>
      <c r="BN777" s="662" t="str">
        <f t="shared" ca="1" si="338"/>
        <v/>
      </c>
      <c r="BO777" s="662" t="str">
        <f ca="1">IF($BB777="","",VLOOKUP(BB777,Invoer!$F$15:$AU$1999,15,FALSE))</f>
        <v/>
      </c>
      <c r="BP777" s="662" t="str">
        <f ca="1">IF($BB777="","",VLOOKUP(BB777,Invoer!$F$15:$AU$1999,24,FALSE))</f>
        <v/>
      </c>
      <c r="BQ777" s="662" t="str">
        <f ca="1">IF($BB777="","",VLOOKUP(BB777,Invoer!$F$15:$AU$1999,17,FALSE))</f>
        <v/>
      </c>
      <c r="BS777" s="73" t="e">
        <f t="shared" ca="1" si="336"/>
        <v>#VALUE!</v>
      </c>
      <c r="BT777" s="57" t="str">
        <f t="shared" ca="1" si="337"/>
        <v/>
      </c>
      <c r="FE777"/>
      <c r="FI777"/>
      <c r="FJ777"/>
    </row>
    <row r="778" spans="29:166" ht="12" customHeight="1" x14ac:dyDescent="0.2">
      <c r="AC778" s="435" t="str">
        <f>IF($AC$7&lt;3,Invoer!DR783,IF($AC$7=3,Invoer!BT783,"x"))</f>
        <v>x</v>
      </c>
      <c r="AD778" s="599" t="str">
        <f t="shared" si="328"/>
        <v/>
      </c>
      <c r="AE778" s="673" t="str">
        <f>IF($AD778="","",VLOOKUP(AD778,Invoer!$F$15:$AU$1999,2,FALSE))</f>
        <v/>
      </c>
      <c r="AF778" s="599" t="str">
        <f t="shared" si="329"/>
        <v/>
      </c>
      <c r="AG778" s="599" t="str">
        <f>IF($AD778="","",VLOOKUP(AD778,Invoer!$F$15:$AU$1999,3,FALSE))</f>
        <v/>
      </c>
      <c r="AH778" s="599" t="str">
        <f>IF($AD778="","",IF(AG778&lt;&gt;"Liq","",VLOOKUP(AD778,Invoer!$F$15:$AU$1999,4,FALSE)))</f>
        <v/>
      </c>
      <c r="AI778" s="677" t="str">
        <f>IF($AD778="","",VLOOKUP(AD778,Invoer!$F$15:$AU$1999,5,FALSE))</f>
        <v/>
      </c>
      <c r="AJ778" s="599" t="str">
        <f>IF($AD778="","",VLOOKUP(AD778,Invoer!$F$15:$AU$1999,6,FALSE))</f>
        <v/>
      </c>
      <c r="AK778" s="599" t="str">
        <f>IF($AD778="","",VLOOKUP(AD778,Invoer!$F$15:$AU$1999,9,FALSE))</f>
        <v/>
      </c>
      <c r="AL778" s="599" t="str">
        <f>IF($AD778="","",VLOOKUP(AD778,Invoer!$F$15:$AU$1999,10,FALSE))</f>
        <v/>
      </c>
      <c r="AM778" s="599" t="str">
        <f>IF($AD778="","",VLOOKUP(AD778,Invoer!$F$15:$BB$1999,14,FALSE))</f>
        <v/>
      </c>
      <c r="AN778" s="599" t="str">
        <f>IF($AD778="","",VLOOKUP(AD778,Invoer!$F$15:$AU$1999,11,FALSE))</f>
        <v/>
      </c>
      <c r="AO778" s="662" t="str">
        <f>IF($AD778="","",VLOOKUP(AD778,Invoer!$F$15:$AU$1999,15,FALSE))</f>
        <v/>
      </c>
      <c r="AP778" s="599" t="str">
        <f>IF($AD778="","",VLOOKUP(AD778,Invoer!$F$15:$AU$1999,19,FALSE))</f>
        <v/>
      </c>
      <c r="AQ778" s="662" t="str">
        <f>IF($AD778="","",VLOOKUP(AD778,Invoer!$F$15:$AU$1999,24,FALSE))</f>
        <v/>
      </c>
      <c r="AR778" s="662" t="str">
        <f>IF($AD778="","",VLOOKUP(AD778,Invoer!$F$15:$AU$1999,17,FALSE))</f>
        <v/>
      </c>
      <c r="AS778" s="678" t="str">
        <f t="shared" si="335"/>
        <v/>
      </c>
      <c r="AT778" s="676" t="str">
        <f t="shared" si="326"/>
        <v/>
      </c>
      <c r="AU778" s="77" t="e">
        <f t="shared" si="327"/>
        <v>#VALUE!</v>
      </c>
      <c r="AW778" s="57"/>
      <c r="AX778" s="57"/>
      <c r="BA778" s="83" t="e">
        <f ca="1">Invoer!DW783</f>
        <v>#N/A</v>
      </c>
      <c r="BB778" s="599" t="str">
        <f t="shared" ca="1" si="330"/>
        <v/>
      </c>
      <c r="BC778" s="673" t="str">
        <f ca="1">IF($BB778="","",VLOOKUP(BB778,Invoer!$F$15:$AU$1999,2,FALSE))</f>
        <v/>
      </c>
      <c r="BD778" s="599" t="str">
        <f t="shared" ca="1" si="331"/>
        <v/>
      </c>
      <c r="BE778" s="599" t="str">
        <f ca="1">IF($BB778="","",VLOOKUP(BB778,Invoer!$F$15:$AU$1999,5,FALSE))</f>
        <v/>
      </c>
      <c r="BF778" s="599" t="str">
        <f ca="1">IF($BB778="","",VLOOKUP(BB778,Invoer!$F$15:$AU$1999,6,FALSE))</f>
        <v/>
      </c>
      <c r="BG778" s="599" t="str">
        <f ca="1">IF($BB778="","",VLOOKUP(BB778,Invoer!$F$15:$AU$1999,9,FALSE))</f>
        <v/>
      </c>
      <c r="BH778" s="599" t="str">
        <f ca="1">IF($BB778="","",VLOOKUP(BB778,Invoer!$F$15:$AU$1999,10,FALSE))</f>
        <v/>
      </c>
      <c r="BI778" s="599" t="str">
        <f ca="1">IF($BB778="","",VLOOKUP(BB778,Invoer!$F$15:$BB$1999,14,FALSE))</f>
        <v/>
      </c>
      <c r="BJ778" s="599" t="str">
        <f ca="1">IF($BB778="","",VLOOKUP(BB778,Invoer!$F$15:$AU$1999,11,FALSE))</f>
        <v/>
      </c>
      <c r="BK778" s="662" t="str">
        <f t="shared" ca="1" si="332"/>
        <v/>
      </c>
      <c r="BL778" s="662" t="str">
        <f t="shared" ca="1" si="333"/>
        <v/>
      </c>
      <c r="BM778" s="679" t="str">
        <f t="shared" ca="1" si="334"/>
        <v/>
      </c>
      <c r="BN778" s="662" t="str">
        <f t="shared" ca="1" si="338"/>
        <v/>
      </c>
      <c r="BO778" s="662" t="str">
        <f ca="1">IF($BB778="","",VLOOKUP(BB778,Invoer!$F$15:$AU$1999,15,FALSE))</f>
        <v/>
      </c>
      <c r="BP778" s="662" t="str">
        <f ca="1">IF($BB778="","",VLOOKUP(BB778,Invoer!$F$15:$AU$1999,24,FALSE))</f>
        <v/>
      </c>
      <c r="BQ778" s="662" t="str">
        <f ca="1">IF($BB778="","",VLOOKUP(BB778,Invoer!$F$15:$AU$1999,17,FALSE))</f>
        <v/>
      </c>
      <c r="BS778" s="73" t="e">
        <f t="shared" ca="1" si="336"/>
        <v>#VALUE!</v>
      </c>
      <c r="BT778" s="57" t="str">
        <f t="shared" ca="1" si="337"/>
        <v/>
      </c>
      <c r="FE778"/>
      <c r="FI778"/>
      <c r="FJ778"/>
    </row>
    <row r="779" spans="29:166" ht="12" customHeight="1" x14ac:dyDescent="0.2">
      <c r="AC779" s="435" t="str">
        <f>IF($AC$7&lt;3,Invoer!DR784,IF($AC$7=3,Invoer!BT784,"x"))</f>
        <v>x</v>
      </c>
      <c r="AD779" s="599" t="str">
        <f t="shared" si="328"/>
        <v/>
      </c>
      <c r="AE779" s="673" t="str">
        <f>IF($AD779="","",VLOOKUP(AD779,Invoer!$F$15:$AU$1999,2,FALSE))</f>
        <v/>
      </c>
      <c r="AF779" s="599" t="str">
        <f t="shared" si="329"/>
        <v/>
      </c>
      <c r="AG779" s="599" t="str">
        <f>IF($AD779="","",VLOOKUP(AD779,Invoer!$F$15:$AU$1999,3,FALSE))</f>
        <v/>
      </c>
      <c r="AH779" s="599" t="str">
        <f>IF($AD779="","",IF(AG779&lt;&gt;"Liq","",VLOOKUP(AD779,Invoer!$F$15:$AU$1999,4,FALSE)))</f>
        <v/>
      </c>
      <c r="AI779" s="677" t="str">
        <f>IF($AD779="","",VLOOKUP(AD779,Invoer!$F$15:$AU$1999,5,FALSE))</f>
        <v/>
      </c>
      <c r="AJ779" s="599" t="str">
        <f>IF($AD779="","",VLOOKUP(AD779,Invoer!$F$15:$AU$1999,6,FALSE))</f>
        <v/>
      </c>
      <c r="AK779" s="599" t="str">
        <f>IF($AD779="","",VLOOKUP(AD779,Invoer!$F$15:$AU$1999,9,FALSE))</f>
        <v/>
      </c>
      <c r="AL779" s="599" t="str">
        <f>IF($AD779="","",VLOOKUP(AD779,Invoer!$F$15:$AU$1999,10,FALSE))</f>
        <v/>
      </c>
      <c r="AM779" s="599" t="str">
        <f>IF($AD779="","",VLOOKUP(AD779,Invoer!$F$15:$BB$1999,14,FALSE))</f>
        <v/>
      </c>
      <c r="AN779" s="599" t="str">
        <f>IF($AD779="","",VLOOKUP(AD779,Invoer!$F$15:$AU$1999,11,FALSE))</f>
        <v/>
      </c>
      <c r="AO779" s="662" t="str">
        <f>IF($AD779="","",VLOOKUP(AD779,Invoer!$F$15:$AU$1999,15,FALSE))</f>
        <v/>
      </c>
      <c r="AP779" s="599" t="str">
        <f>IF($AD779="","",VLOOKUP(AD779,Invoer!$F$15:$AU$1999,19,FALSE))</f>
        <v/>
      </c>
      <c r="AQ779" s="662" t="str">
        <f>IF($AD779="","",VLOOKUP(AD779,Invoer!$F$15:$AU$1999,24,FALSE))</f>
        <v/>
      </c>
      <c r="AR779" s="662" t="str">
        <f>IF($AD779="","",VLOOKUP(AD779,Invoer!$F$15:$AU$1999,17,FALSE))</f>
        <v/>
      </c>
      <c r="AS779" s="678" t="str">
        <f t="shared" si="335"/>
        <v/>
      </c>
      <c r="AT779" s="676" t="str">
        <f t="shared" si="326"/>
        <v/>
      </c>
      <c r="AU779" s="77" t="e">
        <f t="shared" si="327"/>
        <v>#VALUE!</v>
      </c>
      <c r="AW779" s="57"/>
      <c r="AX779" s="57"/>
      <c r="BA779" s="83" t="e">
        <f ca="1">Invoer!DW784</f>
        <v>#N/A</v>
      </c>
      <c r="BB779" s="599" t="str">
        <f t="shared" ca="1" si="330"/>
        <v/>
      </c>
      <c r="BC779" s="673" t="str">
        <f ca="1">IF($BB779="","",VLOOKUP(BB779,Invoer!$F$15:$AU$1999,2,FALSE))</f>
        <v/>
      </c>
      <c r="BD779" s="599" t="str">
        <f t="shared" ca="1" si="331"/>
        <v/>
      </c>
      <c r="BE779" s="599" t="str">
        <f ca="1">IF($BB779="","",VLOOKUP(BB779,Invoer!$F$15:$AU$1999,5,FALSE))</f>
        <v/>
      </c>
      <c r="BF779" s="599" t="str">
        <f ca="1">IF($BB779="","",VLOOKUP(BB779,Invoer!$F$15:$AU$1999,6,FALSE))</f>
        <v/>
      </c>
      <c r="BG779" s="599" t="str">
        <f ca="1">IF($BB779="","",VLOOKUP(BB779,Invoer!$F$15:$AU$1999,9,FALSE))</f>
        <v/>
      </c>
      <c r="BH779" s="599" t="str">
        <f ca="1">IF($BB779="","",VLOOKUP(BB779,Invoer!$F$15:$AU$1999,10,FALSE))</f>
        <v/>
      </c>
      <c r="BI779" s="599" t="str">
        <f ca="1">IF($BB779="","",VLOOKUP(BB779,Invoer!$F$15:$BB$1999,14,FALSE))</f>
        <v/>
      </c>
      <c r="BJ779" s="599" t="str">
        <f ca="1">IF($BB779="","",VLOOKUP(BB779,Invoer!$F$15:$AU$1999,11,FALSE))</f>
        <v/>
      </c>
      <c r="BK779" s="662" t="str">
        <f t="shared" ca="1" si="332"/>
        <v/>
      </c>
      <c r="BL779" s="662" t="str">
        <f t="shared" ca="1" si="333"/>
        <v/>
      </c>
      <c r="BM779" s="679" t="str">
        <f t="shared" ca="1" si="334"/>
        <v/>
      </c>
      <c r="BN779" s="662" t="str">
        <f t="shared" ca="1" si="338"/>
        <v/>
      </c>
      <c r="BO779" s="662" t="str">
        <f ca="1">IF($BB779="","",VLOOKUP(BB779,Invoer!$F$15:$AU$1999,15,FALSE))</f>
        <v/>
      </c>
      <c r="BP779" s="662" t="str">
        <f ca="1">IF($BB779="","",VLOOKUP(BB779,Invoer!$F$15:$AU$1999,24,FALSE))</f>
        <v/>
      </c>
      <c r="BQ779" s="662" t="str">
        <f ca="1">IF($BB779="","",VLOOKUP(BB779,Invoer!$F$15:$AU$1999,17,FALSE))</f>
        <v/>
      </c>
      <c r="BS779" s="73" t="e">
        <f t="shared" ca="1" si="336"/>
        <v>#VALUE!</v>
      </c>
      <c r="BT779" s="57" t="str">
        <f t="shared" ca="1" si="337"/>
        <v/>
      </c>
      <c r="FE779"/>
      <c r="FI779"/>
      <c r="FJ779"/>
    </row>
    <row r="780" spans="29:166" ht="12" customHeight="1" x14ac:dyDescent="0.2">
      <c r="AC780" s="435" t="str">
        <f>IF($AC$7&lt;3,Invoer!DR785,IF($AC$7=3,Invoer!BT785,"x"))</f>
        <v>x</v>
      </c>
      <c r="AD780" s="599" t="str">
        <f t="shared" si="328"/>
        <v/>
      </c>
      <c r="AE780" s="673" t="str">
        <f>IF($AD780="","",VLOOKUP(AD780,Invoer!$F$15:$AU$1999,2,FALSE))</f>
        <v/>
      </c>
      <c r="AF780" s="599" t="str">
        <f t="shared" si="329"/>
        <v/>
      </c>
      <c r="AG780" s="599" t="str">
        <f>IF($AD780="","",VLOOKUP(AD780,Invoer!$F$15:$AU$1999,3,FALSE))</f>
        <v/>
      </c>
      <c r="AH780" s="599" t="str">
        <f>IF($AD780="","",IF(AG780&lt;&gt;"Liq","",VLOOKUP(AD780,Invoer!$F$15:$AU$1999,4,FALSE)))</f>
        <v/>
      </c>
      <c r="AI780" s="677" t="str">
        <f>IF($AD780="","",VLOOKUP(AD780,Invoer!$F$15:$AU$1999,5,FALSE))</f>
        <v/>
      </c>
      <c r="AJ780" s="599" t="str">
        <f>IF($AD780="","",VLOOKUP(AD780,Invoer!$F$15:$AU$1999,6,FALSE))</f>
        <v/>
      </c>
      <c r="AK780" s="599" t="str">
        <f>IF($AD780="","",VLOOKUP(AD780,Invoer!$F$15:$AU$1999,9,FALSE))</f>
        <v/>
      </c>
      <c r="AL780" s="599" t="str">
        <f>IF($AD780="","",VLOOKUP(AD780,Invoer!$F$15:$AU$1999,10,FALSE))</f>
        <v/>
      </c>
      <c r="AM780" s="599" t="str">
        <f>IF($AD780="","",VLOOKUP(AD780,Invoer!$F$15:$BB$1999,14,FALSE))</f>
        <v/>
      </c>
      <c r="AN780" s="599" t="str">
        <f>IF($AD780="","",VLOOKUP(AD780,Invoer!$F$15:$AU$1999,11,FALSE))</f>
        <v/>
      </c>
      <c r="AO780" s="662" t="str">
        <f>IF($AD780="","",VLOOKUP(AD780,Invoer!$F$15:$AU$1999,15,FALSE))</f>
        <v/>
      </c>
      <c r="AP780" s="599" t="str">
        <f>IF($AD780="","",VLOOKUP(AD780,Invoer!$F$15:$AU$1999,19,FALSE))</f>
        <v/>
      </c>
      <c r="AQ780" s="662" t="str">
        <f>IF($AD780="","",VLOOKUP(AD780,Invoer!$F$15:$AU$1999,24,FALSE))</f>
        <v/>
      </c>
      <c r="AR780" s="662" t="str">
        <f>IF($AD780="","",VLOOKUP(AD780,Invoer!$F$15:$AU$1999,17,FALSE))</f>
        <v/>
      </c>
      <c r="AS780" s="678" t="str">
        <f t="shared" si="335"/>
        <v/>
      </c>
      <c r="AT780" s="676" t="str">
        <f t="shared" ref="AT780:AT843" si="339">IF(AN780&lt;&gt;AN781,AU780,"")</f>
        <v/>
      </c>
      <c r="AU780" s="77" t="e">
        <f t="shared" ref="AU780:AU843" si="340">IF(AN780&lt;&gt;AN779,AR780,AR780+AU779)</f>
        <v>#VALUE!</v>
      </c>
      <c r="AW780" s="57"/>
      <c r="AX780" s="57"/>
      <c r="BA780" s="83" t="e">
        <f ca="1">Invoer!DW785</f>
        <v>#N/A</v>
      </c>
      <c r="BB780" s="599" t="str">
        <f t="shared" ca="1" si="330"/>
        <v/>
      </c>
      <c r="BC780" s="673" t="str">
        <f ca="1">IF($BB780="","",VLOOKUP(BB780,Invoer!$F$15:$AU$1999,2,FALSE))</f>
        <v/>
      </c>
      <c r="BD780" s="599" t="str">
        <f t="shared" ca="1" si="331"/>
        <v/>
      </c>
      <c r="BE780" s="599" t="str">
        <f ca="1">IF($BB780="","",VLOOKUP(BB780,Invoer!$F$15:$AU$1999,5,FALSE))</f>
        <v/>
      </c>
      <c r="BF780" s="599" t="str">
        <f ca="1">IF($BB780="","",VLOOKUP(BB780,Invoer!$F$15:$AU$1999,6,FALSE))</f>
        <v/>
      </c>
      <c r="BG780" s="599" t="str">
        <f ca="1">IF($BB780="","",VLOOKUP(BB780,Invoer!$F$15:$AU$1999,9,FALSE))</f>
        <v/>
      </c>
      <c r="BH780" s="599" t="str">
        <f ca="1">IF($BB780="","",VLOOKUP(BB780,Invoer!$F$15:$AU$1999,10,FALSE))</f>
        <v/>
      </c>
      <c r="BI780" s="599" t="str">
        <f ca="1">IF($BB780="","",VLOOKUP(BB780,Invoer!$F$15:$BB$1999,14,FALSE))</f>
        <v/>
      </c>
      <c r="BJ780" s="599" t="str">
        <f ca="1">IF($BB780="","",VLOOKUP(BB780,Invoer!$F$15:$AU$1999,11,FALSE))</f>
        <v/>
      </c>
      <c r="BK780" s="662" t="str">
        <f t="shared" ca="1" si="332"/>
        <v/>
      </c>
      <c r="BL780" s="662" t="str">
        <f t="shared" ca="1" si="333"/>
        <v/>
      </c>
      <c r="BM780" s="679" t="str">
        <f t="shared" ca="1" si="334"/>
        <v/>
      </c>
      <c r="BN780" s="662" t="str">
        <f t="shared" ca="1" si="338"/>
        <v/>
      </c>
      <c r="BO780" s="662" t="str">
        <f ca="1">IF($BB780="","",VLOOKUP(BB780,Invoer!$F$15:$AU$1999,15,FALSE))</f>
        <v/>
      </c>
      <c r="BP780" s="662" t="str">
        <f ca="1">IF($BB780="","",VLOOKUP(BB780,Invoer!$F$15:$AU$1999,24,FALSE))</f>
        <v/>
      </c>
      <c r="BQ780" s="662" t="str">
        <f ca="1">IF($BB780="","",VLOOKUP(BB780,Invoer!$F$15:$AU$1999,17,FALSE))</f>
        <v/>
      </c>
      <c r="BS780" s="73" t="e">
        <f t="shared" ca="1" si="336"/>
        <v>#VALUE!</v>
      </c>
      <c r="BT780" s="57" t="str">
        <f t="shared" ca="1" si="337"/>
        <v/>
      </c>
      <c r="FE780"/>
      <c r="FI780"/>
      <c r="FJ780"/>
    </row>
    <row r="781" spans="29:166" ht="12" customHeight="1" x14ac:dyDescent="0.2">
      <c r="AC781" s="435" t="str">
        <f>IF($AC$7&lt;3,Invoer!DR786,IF($AC$7=3,Invoer!BT786,"x"))</f>
        <v>x</v>
      </c>
      <c r="AD781" s="599" t="str">
        <f t="shared" ref="AD781:AD844" si="341">IF(ISERROR(AC781),"",IF(AC781="x","",AC781))</f>
        <v/>
      </c>
      <c r="AE781" s="673" t="str">
        <f>IF($AD781="","",VLOOKUP(AD781,Invoer!$F$15:$AU$1999,2,FALSE))</f>
        <v/>
      </c>
      <c r="AF781" s="599" t="str">
        <f t="shared" ref="AF781:AF844" si="342">IF($AD781="","",MONTH(AE781))</f>
        <v/>
      </c>
      <c r="AG781" s="599" t="str">
        <f>IF($AD781="","",VLOOKUP(AD781,Invoer!$F$15:$AU$1999,3,FALSE))</f>
        <v/>
      </c>
      <c r="AH781" s="599" t="str">
        <f>IF($AD781="","",IF(AG781&lt;&gt;"Liq","",VLOOKUP(AD781,Invoer!$F$15:$AU$1999,4,FALSE)))</f>
        <v/>
      </c>
      <c r="AI781" s="677" t="str">
        <f>IF($AD781="","",VLOOKUP(AD781,Invoer!$F$15:$AU$1999,5,FALSE))</f>
        <v/>
      </c>
      <c r="AJ781" s="599" t="str">
        <f>IF($AD781="","",VLOOKUP(AD781,Invoer!$F$15:$AU$1999,6,FALSE))</f>
        <v/>
      </c>
      <c r="AK781" s="599" t="str">
        <f>IF($AD781="","",VLOOKUP(AD781,Invoer!$F$15:$AU$1999,9,FALSE))</f>
        <v/>
      </c>
      <c r="AL781" s="599" t="str">
        <f>IF($AD781="","",VLOOKUP(AD781,Invoer!$F$15:$AU$1999,10,FALSE))</f>
        <v/>
      </c>
      <c r="AM781" s="599" t="str">
        <f>IF($AD781="","",VLOOKUP(AD781,Invoer!$F$15:$BB$1999,14,FALSE))</f>
        <v/>
      </c>
      <c r="AN781" s="599" t="str">
        <f>IF($AD781="","",VLOOKUP(AD781,Invoer!$F$15:$AU$1999,11,FALSE))</f>
        <v/>
      </c>
      <c r="AO781" s="662" t="str">
        <f>IF($AD781="","",VLOOKUP(AD781,Invoer!$F$15:$AU$1999,15,FALSE))</f>
        <v/>
      </c>
      <c r="AP781" s="599" t="str">
        <f>IF($AD781="","",VLOOKUP(AD781,Invoer!$F$15:$AU$1999,19,FALSE))</f>
        <v/>
      </c>
      <c r="AQ781" s="662" t="str">
        <f>IF($AD781="","",VLOOKUP(AD781,Invoer!$F$15:$AU$1999,24,FALSE))</f>
        <v/>
      </c>
      <c r="AR781" s="662" t="str">
        <f>IF($AD781="","",VLOOKUP(AD781,Invoer!$F$15:$AU$1999,17,FALSE))</f>
        <v/>
      </c>
      <c r="AS781" s="678" t="str">
        <f t="shared" si="335"/>
        <v/>
      </c>
      <c r="AT781" s="676" t="str">
        <f t="shared" si="339"/>
        <v/>
      </c>
      <c r="AU781" s="77" t="e">
        <f t="shared" si="340"/>
        <v>#VALUE!</v>
      </c>
      <c r="AW781" s="57"/>
      <c r="AX781" s="57"/>
      <c r="BA781" s="83" t="e">
        <f ca="1">Invoer!DW786</f>
        <v>#N/A</v>
      </c>
      <c r="BB781" s="599" t="str">
        <f t="shared" ref="BB781:BB811" ca="1" si="343">IF(ISERROR($BA781),"",BA781)</f>
        <v/>
      </c>
      <c r="BC781" s="673" t="str">
        <f ca="1">IF($BB781="","",VLOOKUP(BB781,Invoer!$F$15:$AU$1999,2,FALSE))</f>
        <v/>
      </c>
      <c r="BD781" s="599" t="str">
        <f t="shared" ref="BD781:BD811" ca="1" si="344">IF(BB781="","",MONTH(BC781))</f>
        <v/>
      </c>
      <c r="BE781" s="599" t="str">
        <f ca="1">IF($BB781="","",VLOOKUP(BB781,Invoer!$F$15:$AU$1999,5,FALSE))</f>
        <v/>
      </c>
      <c r="BF781" s="599" t="str">
        <f ca="1">IF($BB781="","",VLOOKUP(BB781,Invoer!$F$15:$AU$1999,6,FALSE))</f>
        <v/>
      </c>
      <c r="BG781" s="599" t="str">
        <f ca="1">IF($BB781="","",VLOOKUP(BB781,Invoer!$F$15:$AU$1999,9,FALSE))</f>
        <v/>
      </c>
      <c r="BH781" s="599" t="str">
        <f ca="1">IF($BB781="","",VLOOKUP(BB781,Invoer!$F$15:$AU$1999,10,FALSE))</f>
        <v/>
      </c>
      <c r="BI781" s="599" t="str">
        <f ca="1">IF($BB781="","",VLOOKUP(BB781,Invoer!$F$15:$BB$1999,14,FALSE))</f>
        <v/>
      </c>
      <c r="BJ781" s="599" t="str">
        <f ca="1">IF($BB781="","",VLOOKUP(BB781,Invoer!$F$15:$AU$1999,11,FALSE))</f>
        <v/>
      </c>
      <c r="BK781" s="662" t="str">
        <f t="shared" ref="BK781:BK811" ca="1" si="345">IF($BB781="","",-BO781)</f>
        <v/>
      </c>
      <c r="BL781" s="662" t="str">
        <f t="shared" ref="BL781:BL811" ca="1" si="346">IF(ISERROR(BS781),"",BS781)</f>
        <v/>
      </c>
      <c r="BM781" s="679" t="str">
        <f t="shared" ref="BM781:BM811" ca="1" si="347">IF($BB781="","",IF(BE782=BE781,"","Σ"))</f>
        <v/>
      </c>
      <c r="BN781" s="662" t="str">
        <f t="shared" ca="1" si="338"/>
        <v/>
      </c>
      <c r="BO781" s="662" t="str">
        <f ca="1">IF($BB781="","",VLOOKUP(BB781,Invoer!$F$15:$AU$1999,15,FALSE))</f>
        <v/>
      </c>
      <c r="BP781" s="662" t="str">
        <f ca="1">IF($BB781="","",VLOOKUP(BB781,Invoer!$F$15:$AU$1999,24,FALSE))</f>
        <v/>
      </c>
      <c r="BQ781" s="662" t="str">
        <f ca="1">IF($BB781="","",VLOOKUP(BB781,Invoer!$F$15:$AU$1999,17,FALSE))</f>
        <v/>
      </c>
      <c r="BS781" s="73" t="e">
        <f t="shared" ca="1" si="336"/>
        <v>#VALUE!</v>
      </c>
      <c r="BT781" s="57" t="str">
        <f t="shared" ca="1" si="337"/>
        <v/>
      </c>
      <c r="FE781"/>
      <c r="FI781"/>
      <c r="FJ781"/>
    </row>
    <row r="782" spans="29:166" ht="12" customHeight="1" x14ac:dyDescent="0.2">
      <c r="AC782" s="435" t="str">
        <f>IF($AC$7&lt;3,Invoer!DR787,IF($AC$7=3,Invoer!BT787,"x"))</f>
        <v>x</v>
      </c>
      <c r="AD782" s="599" t="str">
        <f t="shared" si="341"/>
        <v/>
      </c>
      <c r="AE782" s="673" t="str">
        <f>IF($AD782="","",VLOOKUP(AD782,Invoer!$F$15:$AU$1999,2,FALSE))</f>
        <v/>
      </c>
      <c r="AF782" s="599" t="str">
        <f t="shared" si="342"/>
        <v/>
      </c>
      <c r="AG782" s="599" t="str">
        <f>IF($AD782="","",VLOOKUP(AD782,Invoer!$F$15:$AU$1999,3,FALSE))</f>
        <v/>
      </c>
      <c r="AH782" s="599" t="str">
        <f>IF($AD782="","",IF(AG782&lt;&gt;"Liq","",VLOOKUP(AD782,Invoer!$F$15:$AU$1999,4,FALSE)))</f>
        <v/>
      </c>
      <c r="AI782" s="677" t="str">
        <f>IF($AD782="","",VLOOKUP(AD782,Invoer!$F$15:$AU$1999,5,FALSE))</f>
        <v/>
      </c>
      <c r="AJ782" s="599" t="str">
        <f>IF($AD782="","",VLOOKUP(AD782,Invoer!$F$15:$AU$1999,6,FALSE))</f>
        <v/>
      </c>
      <c r="AK782" s="599" t="str">
        <f>IF($AD782="","",VLOOKUP(AD782,Invoer!$F$15:$AU$1999,9,FALSE))</f>
        <v/>
      </c>
      <c r="AL782" s="599" t="str">
        <f>IF($AD782="","",VLOOKUP(AD782,Invoer!$F$15:$AU$1999,10,FALSE))</f>
        <v/>
      </c>
      <c r="AM782" s="599" t="str">
        <f>IF($AD782="","",VLOOKUP(AD782,Invoer!$F$15:$BB$1999,14,FALSE))</f>
        <v/>
      </c>
      <c r="AN782" s="599" t="str">
        <f>IF($AD782="","",VLOOKUP(AD782,Invoer!$F$15:$AU$1999,11,FALSE))</f>
        <v/>
      </c>
      <c r="AO782" s="662" t="str">
        <f>IF($AD782="","",VLOOKUP(AD782,Invoer!$F$15:$AU$1999,15,FALSE))</f>
        <v/>
      </c>
      <c r="AP782" s="599" t="str">
        <f>IF($AD782="","",VLOOKUP(AD782,Invoer!$F$15:$AU$1999,19,FALSE))</f>
        <v/>
      </c>
      <c r="AQ782" s="662" t="str">
        <f>IF($AD782="","",VLOOKUP(AD782,Invoer!$F$15:$AU$1999,24,FALSE))</f>
        <v/>
      </c>
      <c r="AR782" s="662" t="str">
        <f>IF($AD782="","",VLOOKUP(AD782,Invoer!$F$15:$AU$1999,17,FALSE))</f>
        <v/>
      </c>
      <c r="AS782" s="678" t="str">
        <f t="shared" ref="AS782:AS845" si="348">IF(AND(AR782&lt;&gt;"",AT782&lt;&gt;""),"Σ","")</f>
        <v/>
      </c>
      <c r="AT782" s="676" t="str">
        <f t="shared" si="339"/>
        <v/>
      </c>
      <c r="AU782" s="77" t="e">
        <f t="shared" si="340"/>
        <v>#VALUE!</v>
      </c>
      <c r="AW782" s="57"/>
      <c r="AX782" s="57"/>
      <c r="BA782" s="83" t="e">
        <f ca="1">Invoer!DW787</f>
        <v>#N/A</v>
      </c>
      <c r="BB782" s="599" t="str">
        <f t="shared" ca="1" si="343"/>
        <v/>
      </c>
      <c r="BC782" s="673" t="str">
        <f ca="1">IF($BB782="","",VLOOKUP(BB782,Invoer!$F$15:$AU$1999,2,FALSE))</f>
        <v/>
      </c>
      <c r="BD782" s="599" t="str">
        <f t="shared" ca="1" si="344"/>
        <v/>
      </c>
      <c r="BE782" s="599" t="str">
        <f ca="1">IF($BB782="","",VLOOKUP(BB782,Invoer!$F$15:$AU$1999,5,FALSE))</f>
        <v/>
      </c>
      <c r="BF782" s="599" t="str">
        <f ca="1">IF($BB782="","",VLOOKUP(BB782,Invoer!$F$15:$AU$1999,6,FALSE))</f>
        <v/>
      </c>
      <c r="BG782" s="599" t="str">
        <f ca="1">IF($BB782="","",VLOOKUP(BB782,Invoer!$F$15:$AU$1999,9,FALSE))</f>
        <v/>
      </c>
      <c r="BH782" s="599" t="str">
        <f ca="1">IF($BB782="","",VLOOKUP(BB782,Invoer!$F$15:$AU$1999,10,FALSE))</f>
        <v/>
      </c>
      <c r="BI782" s="599" t="str">
        <f ca="1">IF($BB782="","",VLOOKUP(BB782,Invoer!$F$15:$BB$1999,14,FALSE))</f>
        <v/>
      </c>
      <c r="BJ782" s="599" t="str">
        <f ca="1">IF($BB782="","",VLOOKUP(BB782,Invoer!$F$15:$AU$1999,11,FALSE))</f>
        <v/>
      </c>
      <c r="BK782" s="662" t="str">
        <f t="shared" ca="1" si="345"/>
        <v/>
      </c>
      <c r="BL782" s="662" t="str">
        <f t="shared" ca="1" si="346"/>
        <v/>
      </c>
      <c r="BM782" s="679" t="str">
        <f t="shared" ca="1" si="347"/>
        <v/>
      </c>
      <c r="BN782" s="662" t="str">
        <f t="shared" ca="1" si="338"/>
        <v/>
      </c>
      <c r="BO782" s="662" t="str">
        <f ca="1">IF($BB782="","",VLOOKUP(BB782,Invoer!$F$15:$AU$1999,15,FALSE))</f>
        <v/>
      </c>
      <c r="BP782" s="662" t="str">
        <f ca="1">IF($BB782="","",VLOOKUP(BB782,Invoer!$F$15:$AU$1999,24,FALSE))</f>
        <v/>
      </c>
      <c r="BQ782" s="662" t="str">
        <f ca="1">IF($BB782="","",VLOOKUP(BB782,Invoer!$F$15:$AU$1999,17,FALSE))</f>
        <v/>
      </c>
      <c r="BS782" s="73" t="e">
        <f t="shared" ref="BS782:BS811" ca="1" si="349">BK782+BS781</f>
        <v>#VALUE!</v>
      </c>
      <c r="BT782" s="57" t="str">
        <f t="shared" ref="BT782:BT811" ca="1" si="350">IF($BB782="","",IF(BE782=BE781,BT781+BK782,BK782))</f>
        <v/>
      </c>
      <c r="FE782"/>
      <c r="FI782"/>
      <c r="FJ782"/>
    </row>
    <row r="783" spans="29:166" ht="12" customHeight="1" x14ac:dyDescent="0.2">
      <c r="AC783" s="435" t="str">
        <f>IF($AC$7&lt;3,Invoer!DR788,IF($AC$7=3,Invoer!BT788,"x"))</f>
        <v>x</v>
      </c>
      <c r="AD783" s="599" t="str">
        <f t="shared" si="341"/>
        <v/>
      </c>
      <c r="AE783" s="673" t="str">
        <f>IF($AD783="","",VLOOKUP(AD783,Invoer!$F$15:$AU$1999,2,FALSE))</f>
        <v/>
      </c>
      <c r="AF783" s="599" t="str">
        <f t="shared" si="342"/>
        <v/>
      </c>
      <c r="AG783" s="599" t="str">
        <f>IF($AD783="","",VLOOKUP(AD783,Invoer!$F$15:$AU$1999,3,FALSE))</f>
        <v/>
      </c>
      <c r="AH783" s="599" t="str">
        <f>IF($AD783="","",IF(AG783&lt;&gt;"Liq","",VLOOKUP(AD783,Invoer!$F$15:$AU$1999,4,FALSE)))</f>
        <v/>
      </c>
      <c r="AI783" s="677" t="str">
        <f>IF($AD783="","",VLOOKUP(AD783,Invoer!$F$15:$AU$1999,5,FALSE))</f>
        <v/>
      </c>
      <c r="AJ783" s="599" t="str">
        <f>IF($AD783="","",VLOOKUP(AD783,Invoer!$F$15:$AU$1999,6,FALSE))</f>
        <v/>
      </c>
      <c r="AK783" s="599" t="str">
        <f>IF($AD783="","",VLOOKUP(AD783,Invoer!$F$15:$AU$1999,9,FALSE))</f>
        <v/>
      </c>
      <c r="AL783" s="599" t="str">
        <f>IF($AD783="","",VLOOKUP(AD783,Invoer!$F$15:$AU$1999,10,FALSE))</f>
        <v/>
      </c>
      <c r="AM783" s="599" t="str">
        <f>IF($AD783="","",VLOOKUP(AD783,Invoer!$F$15:$BB$1999,14,FALSE))</f>
        <v/>
      </c>
      <c r="AN783" s="599" t="str">
        <f>IF($AD783="","",VLOOKUP(AD783,Invoer!$F$15:$AU$1999,11,FALSE))</f>
        <v/>
      </c>
      <c r="AO783" s="662" t="str">
        <f>IF($AD783="","",VLOOKUP(AD783,Invoer!$F$15:$AU$1999,15,FALSE))</f>
        <v/>
      </c>
      <c r="AP783" s="599" t="str">
        <f>IF($AD783="","",VLOOKUP(AD783,Invoer!$F$15:$AU$1999,19,FALSE))</f>
        <v/>
      </c>
      <c r="AQ783" s="662" t="str">
        <f>IF($AD783="","",VLOOKUP(AD783,Invoer!$F$15:$AU$1999,24,FALSE))</f>
        <v/>
      </c>
      <c r="AR783" s="662" t="str">
        <f>IF($AD783="","",VLOOKUP(AD783,Invoer!$F$15:$AU$1999,17,FALSE))</f>
        <v/>
      </c>
      <c r="AS783" s="678" t="str">
        <f t="shared" si="348"/>
        <v/>
      </c>
      <c r="AT783" s="676" t="str">
        <f t="shared" si="339"/>
        <v/>
      </c>
      <c r="AU783" s="77" t="e">
        <f t="shared" si="340"/>
        <v>#VALUE!</v>
      </c>
      <c r="AW783" s="57"/>
      <c r="AX783" s="57"/>
      <c r="BA783" s="83" t="e">
        <f ca="1">Invoer!DW788</f>
        <v>#N/A</v>
      </c>
      <c r="BB783" s="599" t="str">
        <f t="shared" ca="1" si="343"/>
        <v/>
      </c>
      <c r="BC783" s="673" t="str">
        <f ca="1">IF($BB783="","",VLOOKUP(BB783,Invoer!$F$15:$AU$1999,2,FALSE))</f>
        <v/>
      </c>
      <c r="BD783" s="599" t="str">
        <f t="shared" ca="1" si="344"/>
        <v/>
      </c>
      <c r="BE783" s="599" t="str">
        <f ca="1">IF($BB783="","",VLOOKUP(BB783,Invoer!$F$15:$AU$1999,5,FALSE))</f>
        <v/>
      </c>
      <c r="BF783" s="599" t="str">
        <f ca="1">IF($BB783="","",VLOOKUP(BB783,Invoer!$F$15:$AU$1999,6,FALSE))</f>
        <v/>
      </c>
      <c r="BG783" s="599" t="str">
        <f ca="1">IF($BB783="","",VLOOKUP(BB783,Invoer!$F$15:$AU$1999,9,FALSE))</f>
        <v/>
      </c>
      <c r="BH783" s="599" t="str">
        <f ca="1">IF($BB783="","",VLOOKUP(BB783,Invoer!$F$15:$AU$1999,10,FALSE))</f>
        <v/>
      </c>
      <c r="BI783" s="599" t="str">
        <f ca="1">IF($BB783="","",VLOOKUP(BB783,Invoer!$F$15:$BB$1999,14,FALSE))</f>
        <v/>
      </c>
      <c r="BJ783" s="599" t="str">
        <f ca="1">IF($BB783="","",VLOOKUP(BB783,Invoer!$F$15:$AU$1999,11,FALSE))</f>
        <v/>
      </c>
      <c r="BK783" s="662" t="str">
        <f t="shared" ca="1" si="345"/>
        <v/>
      </c>
      <c r="BL783" s="662" t="str">
        <f t="shared" ca="1" si="346"/>
        <v/>
      </c>
      <c r="BM783" s="679" t="str">
        <f t="shared" ca="1" si="347"/>
        <v/>
      </c>
      <c r="BN783" s="662" t="str">
        <f t="shared" ca="1" si="338"/>
        <v/>
      </c>
      <c r="BO783" s="662" t="str">
        <f ca="1">IF($BB783="","",VLOOKUP(BB783,Invoer!$F$15:$AU$1999,15,FALSE))</f>
        <v/>
      </c>
      <c r="BP783" s="662" t="str">
        <f ca="1">IF($BB783="","",VLOOKUP(BB783,Invoer!$F$15:$AU$1999,24,FALSE))</f>
        <v/>
      </c>
      <c r="BQ783" s="662" t="str">
        <f ca="1">IF($BB783="","",VLOOKUP(BB783,Invoer!$F$15:$AU$1999,17,FALSE))</f>
        <v/>
      </c>
      <c r="BS783" s="73" t="e">
        <f t="shared" ca="1" si="349"/>
        <v>#VALUE!</v>
      </c>
      <c r="BT783" s="57" t="str">
        <f t="shared" ca="1" si="350"/>
        <v/>
      </c>
      <c r="FE783"/>
      <c r="FI783"/>
      <c r="FJ783"/>
    </row>
    <row r="784" spans="29:166" ht="12" customHeight="1" x14ac:dyDescent="0.2">
      <c r="AC784" s="435" t="str">
        <f>IF($AC$7&lt;3,Invoer!DR789,IF($AC$7=3,Invoer!BT789,"x"))</f>
        <v>x</v>
      </c>
      <c r="AD784" s="599" t="str">
        <f t="shared" si="341"/>
        <v/>
      </c>
      <c r="AE784" s="673" t="str">
        <f>IF($AD784="","",VLOOKUP(AD784,Invoer!$F$15:$AU$1999,2,FALSE))</f>
        <v/>
      </c>
      <c r="AF784" s="599" t="str">
        <f t="shared" si="342"/>
        <v/>
      </c>
      <c r="AG784" s="599" t="str">
        <f>IF($AD784="","",VLOOKUP(AD784,Invoer!$F$15:$AU$1999,3,FALSE))</f>
        <v/>
      </c>
      <c r="AH784" s="599" t="str">
        <f>IF($AD784="","",IF(AG784&lt;&gt;"Liq","",VLOOKUP(AD784,Invoer!$F$15:$AU$1999,4,FALSE)))</f>
        <v/>
      </c>
      <c r="AI784" s="677" t="str">
        <f>IF($AD784="","",VLOOKUP(AD784,Invoer!$F$15:$AU$1999,5,FALSE))</f>
        <v/>
      </c>
      <c r="AJ784" s="599" t="str">
        <f>IF($AD784="","",VLOOKUP(AD784,Invoer!$F$15:$AU$1999,6,FALSE))</f>
        <v/>
      </c>
      <c r="AK784" s="599" t="str">
        <f>IF($AD784="","",VLOOKUP(AD784,Invoer!$F$15:$AU$1999,9,FALSE))</f>
        <v/>
      </c>
      <c r="AL784" s="599" t="str">
        <f>IF($AD784="","",VLOOKUP(AD784,Invoer!$F$15:$AU$1999,10,FALSE))</f>
        <v/>
      </c>
      <c r="AM784" s="599" t="str">
        <f>IF($AD784="","",VLOOKUP(AD784,Invoer!$F$15:$BB$1999,14,FALSE))</f>
        <v/>
      </c>
      <c r="AN784" s="599" t="str">
        <f>IF($AD784="","",VLOOKUP(AD784,Invoer!$F$15:$AU$1999,11,FALSE))</f>
        <v/>
      </c>
      <c r="AO784" s="662" t="str">
        <f>IF($AD784="","",VLOOKUP(AD784,Invoer!$F$15:$AU$1999,15,FALSE))</f>
        <v/>
      </c>
      <c r="AP784" s="599" t="str">
        <f>IF($AD784="","",VLOOKUP(AD784,Invoer!$F$15:$AU$1999,19,FALSE))</f>
        <v/>
      </c>
      <c r="AQ784" s="662" t="str">
        <f>IF($AD784="","",VLOOKUP(AD784,Invoer!$F$15:$AU$1999,24,FALSE))</f>
        <v/>
      </c>
      <c r="AR784" s="662" t="str">
        <f>IF($AD784="","",VLOOKUP(AD784,Invoer!$F$15:$AU$1999,17,FALSE))</f>
        <v/>
      </c>
      <c r="AS784" s="678" t="str">
        <f t="shared" si="348"/>
        <v/>
      </c>
      <c r="AT784" s="676" t="str">
        <f t="shared" si="339"/>
        <v/>
      </c>
      <c r="AU784" s="77" t="e">
        <f t="shared" si="340"/>
        <v>#VALUE!</v>
      </c>
      <c r="AW784" s="57"/>
      <c r="AX784" s="57"/>
      <c r="BA784" s="83" t="e">
        <f ca="1">Invoer!DW789</f>
        <v>#N/A</v>
      </c>
      <c r="BB784" s="599" t="str">
        <f t="shared" ca="1" si="343"/>
        <v/>
      </c>
      <c r="BC784" s="673" t="str">
        <f ca="1">IF($BB784="","",VLOOKUP(BB784,Invoer!$F$15:$AU$1999,2,FALSE))</f>
        <v/>
      </c>
      <c r="BD784" s="599" t="str">
        <f t="shared" ca="1" si="344"/>
        <v/>
      </c>
      <c r="BE784" s="599" t="str">
        <f ca="1">IF($BB784="","",VLOOKUP(BB784,Invoer!$F$15:$AU$1999,5,FALSE))</f>
        <v/>
      </c>
      <c r="BF784" s="599" t="str">
        <f ca="1">IF($BB784="","",VLOOKUP(BB784,Invoer!$F$15:$AU$1999,6,FALSE))</f>
        <v/>
      </c>
      <c r="BG784" s="599" t="str">
        <f ca="1">IF($BB784="","",VLOOKUP(BB784,Invoer!$F$15:$AU$1999,9,FALSE))</f>
        <v/>
      </c>
      <c r="BH784" s="599" t="str">
        <f ca="1">IF($BB784="","",VLOOKUP(BB784,Invoer!$F$15:$AU$1999,10,FALSE))</f>
        <v/>
      </c>
      <c r="BI784" s="599" t="str">
        <f ca="1">IF($BB784="","",VLOOKUP(BB784,Invoer!$F$15:$BB$1999,14,FALSE))</f>
        <v/>
      </c>
      <c r="BJ784" s="599" t="str">
        <f ca="1">IF($BB784="","",VLOOKUP(BB784,Invoer!$F$15:$AU$1999,11,FALSE))</f>
        <v/>
      </c>
      <c r="BK784" s="662" t="str">
        <f t="shared" ca="1" si="345"/>
        <v/>
      </c>
      <c r="BL784" s="662" t="str">
        <f t="shared" ca="1" si="346"/>
        <v/>
      </c>
      <c r="BM784" s="679" t="str">
        <f t="shared" ca="1" si="347"/>
        <v/>
      </c>
      <c r="BN784" s="662" t="str">
        <f t="shared" ca="1" si="338"/>
        <v/>
      </c>
      <c r="BO784" s="662" t="str">
        <f ca="1">IF($BB784="","",VLOOKUP(BB784,Invoer!$F$15:$AU$1999,15,FALSE))</f>
        <v/>
      </c>
      <c r="BP784" s="662" t="str">
        <f ca="1">IF($BB784="","",VLOOKUP(BB784,Invoer!$F$15:$AU$1999,24,FALSE))</f>
        <v/>
      </c>
      <c r="BQ784" s="662" t="str">
        <f ca="1">IF($BB784="","",VLOOKUP(BB784,Invoer!$F$15:$AU$1999,17,FALSE))</f>
        <v/>
      </c>
      <c r="BS784" s="73" t="e">
        <f t="shared" ca="1" si="349"/>
        <v>#VALUE!</v>
      </c>
      <c r="BT784" s="57" t="str">
        <f t="shared" ca="1" si="350"/>
        <v/>
      </c>
      <c r="FE784"/>
      <c r="FI784"/>
      <c r="FJ784"/>
    </row>
    <row r="785" spans="29:166" ht="12" customHeight="1" x14ac:dyDescent="0.2">
      <c r="AC785" s="435" t="str">
        <f>IF($AC$7&lt;3,Invoer!DR790,IF($AC$7=3,Invoer!BT790,"x"))</f>
        <v>x</v>
      </c>
      <c r="AD785" s="599" t="str">
        <f t="shared" si="341"/>
        <v/>
      </c>
      <c r="AE785" s="673" t="str">
        <f>IF($AD785="","",VLOOKUP(AD785,Invoer!$F$15:$AU$1999,2,FALSE))</f>
        <v/>
      </c>
      <c r="AF785" s="599" t="str">
        <f t="shared" si="342"/>
        <v/>
      </c>
      <c r="AG785" s="599" t="str">
        <f>IF($AD785="","",VLOOKUP(AD785,Invoer!$F$15:$AU$1999,3,FALSE))</f>
        <v/>
      </c>
      <c r="AH785" s="599" t="str">
        <f>IF($AD785="","",IF(AG785&lt;&gt;"Liq","",VLOOKUP(AD785,Invoer!$F$15:$AU$1999,4,FALSE)))</f>
        <v/>
      </c>
      <c r="AI785" s="677" t="str">
        <f>IF($AD785="","",VLOOKUP(AD785,Invoer!$F$15:$AU$1999,5,FALSE))</f>
        <v/>
      </c>
      <c r="AJ785" s="599" t="str">
        <f>IF($AD785="","",VLOOKUP(AD785,Invoer!$F$15:$AU$1999,6,FALSE))</f>
        <v/>
      </c>
      <c r="AK785" s="599" t="str">
        <f>IF($AD785="","",VLOOKUP(AD785,Invoer!$F$15:$AU$1999,9,FALSE))</f>
        <v/>
      </c>
      <c r="AL785" s="599" t="str">
        <f>IF($AD785="","",VLOOKUP(AD785,Invoer!$F$15:$AU$1999,10,FALSE))</f>
        <v/>
      </c>
      <c r="AM785" s="599" t="str">
        <f>IF($AD785="","",VLOOKUP(AD785,Invoer!$F$15:$BB$1999,14,FALSE))</f>
        <v/>
      </c>
      <c r="AN785" s="599" t="str">
        <f>IF($AD785="","",VLOOKUP(AD785,Invoer!$F$15:$AU$1999,11,FALSE))</f>
        <v/>
      </c>
      <c r="AO785" s="662" t="str">
        <f>IF($AD785="","",VLOOKUP(AD785,Invoer!$F$15:$AU$1999,15,FALSE))</f>
        <v/>
      </c>
      <c r="AP785" s="599" t="str">
        <f>IF($AD785="","",VLOOKUP(AD785,Invoer!$F$15:$AU$1999,19,FALSE))</f>
        <v/>
      </c>
      <c r="AQ785" s="662" t="str">
        <f>IF($AD785="","",VLOOKUP(AD785,Invoer!$F$15:$AU$1999,24,FALSE))</f>
        <v/>
      </c>
      <c r="AR785" s="662" t="str">
        <f>IF($AD785="","",VLOOKUP(AD785,Invoer!$F$15:$AU$1999,17,FALSE))</f>
        <v/>
      </c>
      <c r="AS785" s="678" t="str">
        <f t="shared" si="348"/>
        <v/>
      </c>
      <c r="AT785" s="676" t="str">
        <f t="shared" si="339"/>
        <v/>
      </c>
      <c r="AU785" s="77" t="e">
        <f t="shared" si="340"/>
        <v>#VALUE!</v>
      </c>
      <c r="AW785" s="57"/>
      <c r="AX785" s="57"/>
      <c r="BA785" s="83" t="e">
        <f ca="1">Invoer!DW790</f>
        <v>#N/A</v>
      </c>
      <c r="BB785" s="599" t="str">
        <f t="shared" ca="1" si="343"/>
        <v/>
      </c>
      <c r="BC785" s="673" t="str">
        <f ca="1">IF($BB785="","",VLOOKUP(BB785,Invoer!$F$15:$AU$1999,2,FALSE))</f>
        <v/>
      </c>
      <c r="BD785" s="599" t="str">
        <f t="shared" ca="1" si="344"/>
        <v/>
      </c>
      <c r="BE785" s="599" t="str">
        <f ca="1">IF($BB785="","",VLOOKUP(BB785,Invoer!$F$15:$AU$1999,5,FALSE))</f>
        <v/>
      </c>
      <c r="BF785" s="599" t="str">
        <f ca="1">IF($BB785="","",VLOOKUP(BB785,Invoer!$F$15:$AU$1999,6,FALSE))</f>
        <v/>
      </c>
      <c r="BG785" s="599" t="str">
        <f ca="1">IF($BB785="","",VLOOKUP(BB785,Invoer!$F$15:$AU$1999,9,FALSE))</f>
        <v/>
      </c>
      <c r="BH785" s="599" t="str">
        <f ca="1">IF($BB785="","",VLOOKUP(BB785,Invoer!$F$15:$AU$1999,10,FALSE))</f>
        <v/>
      </c>
      <c r="BI785" s="599" t="str">
        <f ca="1">IF($BB785="","",VLOOKUP(BB785,Invoer!$F$15:$BB$1999,14,FALSE))</f>
        <v/>
      </c>
      <c r="BJ785" s="599" t="str">
        <f ca="1">IF($BB785="","",VLOOKUP(BB785,Invoer!$F$15:$AU$1999,11,FALSE))</f>
        <v/>
      </c>
      <c r="BK785" s="662" t="str">
        <f t="shared" ca="1" si="345"/>
        <v/>
      </c>
      <c r="BL785" s="662" t="str">
        <f t="shared" ca="1" si="346"/>
        <v/>
      </c>
      <c r="BM785" s="679" t="str">
        <f t="shared" ca="1" si="347"/>
        <v/>
      </c>
      <c r="BN785" s="662" t="str">
        <f t="shared" ca="1" si="338"/>
        <v/>
      </c>
      <c r="BO785" s="662" t="str">
        <f ca="1">IF($BB785="","",VLOOKUP(BB785,Invoer!$F$15:$AU$1999,15,FALSE))</f>
        <v/>
      </c>
      <c r="BP785" s="662" t="str">
        <f ca="1">IF($BB785="","",VLOOKUP(BB785,Invoer!$F$15:$AU$1999,24,FALSE))</f>
        <v/>
      </c>
      <c r="BQ785" s="662" t="str">
        <f ca="1">IF($BB785="","",VLOOKUP(BB785,Invoer!$F$15:$AU$1999,17,FALSE))</f>
        <v/>
      </c>
      <c r="BS785" s="73" t="e">
        <f t="shared" ca="1" si="349"/>
        <v>#VALUE!</v>
      </c>
      <c r="BT785" s="57" t="str">
        <f t="shared" ca="1" si="350"/>
        <v/>
      </c>
      <c r="FE785"/>
      <c r="FI785"/>
      <c r="FJ785"/>
    </row>
    <row r="786" spans="29:166" ht="12" customHeight="1" x14ac:dyDescent="0.2">
      <c r="AC786" s="435" t="str">
        <f>IF($AC$7&lt;3,Invoer!DR791,IF($AC$7=3,Invoer!BT791,"x"))</f>
        <v>x</v>
      </c>
      <c r="AD786" s="599" t="str">
        <f t="shared" si="341"/>
        <v/>
      </c>
      <c r="AE786" s="673" t="str">
        <f>IF($AD786="","",VLOOKUP(AD786,Invoer!$F$15:$AU$1999,2,FALSE))</f>
        <v/>
      </c>
      <c r="AF786" s="599" t="str">
        <f t="shared" si="342"/>
        <v/>
      </c>
      <c r="AG786" s="599" t="str">
        <f>IF($AD786="","",VLOOKUP(AD786,Invoer!$F$15:$AU$1999,3,FALSE))</f>
        <v/>
      </c>
      <c r="AH786" s="599" t="str">
        <f>IF($AD786="","",IF(AG786&lt;&gt;"Liq","",VLOOKUP(AD786,Invoer!$F$15:$AU$1999,4,FALSE)))</f>
        <v/>
      </c>
      <c r="AI786" s="677" t="str">
        <f>IF($AD786="","",VLOOKUP(AD786,Invoer!$F$15:$AU$1999,5,FALSE))</f>
        <v/>
      </c>
      <c r="AJ786" s="599" t="str">
        <f>IF($AD786="","",VLOOKUP(AD786,Invoer!$F$15:$AU$1999,6,FALSE))</f>
        <v/>
      </c>
      <c r="AK786" s="599" t="str">
        <f>IF($AD786="","",VLOOKUP(AD786,Invoer!$F$15:$AU$1999,9,FALSE))</f>
        <v/>
      </c>
      <c r="AL786" s="599" t="str">
        <f>IF($AD786="","",VLOOKUP(AD786,Invoer!$F$15:$AU$1999,10,FALSE))</f>
        <v/>
      </c>
      <c r="AM786" s="599" t="str">
        <f>IF($AD786="","",VLOOKUP(AD786,Invoer!$F$15:$BB$1999,14,FALSE))</f>
        <v/>
      </c>
      <c r="AN786" s="599" t="str">
        <f>IF($AD786="","",VLOOKUP(AD786,Invoer!$F$15:$AU$1999,11,FALSE))</f>
        <v/>
      </c>
      <c r="AO786" s="662" t="str">
        <f>IF($AD786="","",VLOOKUP(AD786,Invoer!$F$15:$AU$1999,15,FALSE))</f>
        <v/>
      </c>
      <c r="AP786" s="599" t="str">
        <f>IF($AD786="","",VLOOKUP(AD786,Invoer!$F$15:$AU$1999,19,FALSE))</f>
        <v/>
      </c>
      <c r="AQ786" s="662" t="str">
        <f>IF($AD786="","",VLOOKUP(AD786,Invoer!$F$15:$AU$1999,24,FALSE))</f>
        <v/>
      </c>
      <c r="AR786" s="662" t="str">
        <f>IF($AD786="","",VLOOKUP(AD786,Invoer!$F$15:$AU$1999,17,FALSE))</f>
        <v/>
      </c>
      <c r="AS786" s="678" t="str">
        <f t="shared" si="348"/>
        <v/>
      </c>
      <c r="AT786" s="676" t="str">
        <f t="shared" si="339"/>
        <v/>
      </c>
      <c r="AU786" s="77" t="e">
        <f t="shared" si="340"/>
        <v>#VALUE!</v>
      </c>
      <c r="AW786" s="57"/>
      <c r="AX786" s="57"/>
      <c r="BA786" s="83" t="e">
        <f ca="1">Invoer!DW791</f>
        <v>#N/A</v>
      </c>
      <c r="BB786" s="599" t="str">
        <f t="shared" ca="1" si="343"/>
        <v/>
      </c>
      <c r="BC786" s="673" t="str">
        <f ca="1">IF($BB786="","",VLOOKUP(BB786,Invoer!$F$15:$AU$1999,2,FALSE))</f>
        <v/>
      </c>
      <c r="BD786" s="599" t="str">
        <f t="shared" ca="1" si="344"/>
        <v/>
      </c>
      <c r="BE786" s="599" t="str">
        <f ca="1">IF($BB786="","",VLOOKUP(BB786,Invoer!$F$15:$AU$1999,5,FALSE))</f>
        <v/>
      </c>
      <c r="BF786" s="599" t="str">
        <f ca="1">IF($BB786="","",VLOOKUP(BB786,Invoer!$F$15:$AU$1999,6,FALSE))</f>
        <v/>
      </c>
      <c r="BG786" s="599" t="str">
        <f ca="1">IF($BB786="","",VLOOKUP(BB786,Invoer!$F$15:$AU$1999,9,FALSE))</f>
        <v/>
      </c>
      <c r="BH786" s="599" t="str">
        <f ca="1">IF($BB786="","",VLOOKUP(BB786,Invoer!$F$15:$AU$1999,10,FALSE))</f>
        <v/>
      </c>
      <c r="BI786" s="599" t="str">
        <f ca="1">IF($BB786="","",VLOOKUP(BB786,Invoer!$F$15:$BB$1999,14,FALSE))</f>
        <v/>
      </c>
      <c r="BJ786" s="599" t="str">
        <f ca="1">IF($BB786="","",VLOOKUP(BB786,Invoer!$F$15:$AU$1999,11,FALSE))</f>
        <v/>
      </c>
      <c r="BK786" s="662" t="str">
        <f t="shared" ca="1" si="345"/>
        <v/>
      </c>
      <c r="BL786" s="662" t="str">
        <f t="shared" ca="1" si="346"/>
        <v/>
      </c>
      <c r="BM786" s="679" t="str">
        <f t="shared" ca="1" si="347"/>
        <v/>
      </c>
      <c r="BN786" s="662" t="str">
        <f t="shared" ca="1" si="338"/>
        <v/>
      </c>
      <c r="BO786" s="662" t="str">
        <f ca="1">IF($BB786="","",VLOOKUP(BB786,Invoer!$F$15:$AU$1999,15,FALSE))</f>
        <v/>
      </c>
      <c r="BP786" s="662" t="str">
        <f ca="1">IF($BB786="","",VLOOKUP(BB786,Invoer!$F$15:$AU$1999,24,FALSE))</f>
        <v/>
      </c>
      <c r="BQ786" s="662" t="str">
        <f ca="1">IF($BB786="","",VLOOKUP(BB786,Invoer!$F$15:$AU$1999,17,FALSE))</f>
        <v/>
      </c>
      <c r="BS786" s="73" t="e">
        <f t="shared" ca="1" si="349"/>
        <v>#VALUE!</v>
      </c>
      <c r="BT786" s="57" t="str">
        <f t="shared" ca="1" si="350"/>
        <v/>
      </c>
      <c r="FE786"/>
      <c r="FI786"/>
      <c r="FJ786"/>
    </row>
    <row r="787" spans="29:166" ht="12" customHeight="1" x14ac:dyDescent="0.2">
      <c r="AC787" s="435" t="str">
        <f>IF($AC$7&lt;3,Invoer!DR792,IF($AC$7=3,Invoer!BT792,"x"))</f>
        <v>x</v>
      </c>
      <c r="AD787" s="599" t="str">
        <f t="shared" si="341"/>
        <v/>
      </c>
      <c r="AE787" s="673" t="str">
        <f>IF($AD787="","",VLOOKUP(AD787,Invoer!$F$15:$AU$1999,2,FALSE))</f>
        <v/>
      </c>
      <c r="AF787" s="599" t="str">
        <f t="shared" si="342"/>
        <v/>
      </c>
      <c r="AG787" s="599" t="str">
        <f>IF($AD787="","",VLOOKUP(AD787,Invoer!$F$15:$AU$1999,3,FALSE))</f>
        <v/>
      </c>
      <c r="AH787" s="599" t="str">
        <f>IF($AD787="","",IF(AG787&lt;&gt;"Liq","",VLOOKUP(AD787,Invoer!$F$15:$AU$1999,4,FALSE)))</f>
        <v/>
      </c>
      <c r="AI787" s="677" t="str">
        <f>IF($AD787="","",VLOOKUP(AD787,Invoer!$F$15:$AU$1999,5,FALSE))</f>
        <v/>
      </c>
      <c r="AJ787" s="599" t="str">
        <f>IF($AD787="","",VLOOKUP(AD787,Invoer!$F$15:$AU$1999,6,FALSE))</f>
        <v/>
      </c>
      <c r="AK787" s="599" t="str">
        <f>IF($AD787="","",VLOOKUP(AD787,Invoer!$F$15:$AU$1999,9,FALSE))</f>
        <v/>
      </c>
      <c r="AL787" s="599" t="str">
        <f>IF($AD787="","",VLOOKUP(AD787,Invoer!$F$15:$AU$1999,10,FALSE))</f>
        <v/>
      </c>
      <c r="AM787" s="599" t="str">
        <f>IF($AD787="","",VLOOKUP(AD787,Invoer!$F$15:$BB$1999,14,FALSE))</f>
        <v/>
      </c>
      <c r="AN787" s="599" t="str">
        <f>IF($AD787="","",VLOOKUP(AD787,Invoer!$F$15:$AU$1999,11,FALSE))</f>
        <v/>
      </c>
      <c r="AO787" s="662" t="str">
        <f>IF($AD787="","",VLOOKUP(AD787,Invoer!$F$15:$AU$1999,15,FALSE))</f>
        <v/>
      </c>
      <c r="AP787" s="599" t="str">
        <f>IF($AD787="","",VLOOKUP(AD787,Invoer!$F$15:$AU$1999,19,FALSE))</f>
        <v/>
      </c>
      <c r="AQ787" s="662" t="str">
        <f>IF($AD787="","",VLOOKUP(AD787,Invoer!$F$15:$AU$1999,24,FALSE))</f>
        <v/>
      </c>
      <c r="AR787" s="662" t="str">
        <f>IF($AD787="","",VLOOKUP(AD787,Invoer!$F$15:$AU$1999,17,FALSE))</f>
        <v/>
      </c>
      <c r="AS787" s="678" t="str">
        <f t="shared" si="348"/>
        <v/>
      </c>
      <c r="AT787" s="676" t="str">
        <f t="shared" si="339"/>
        <v/>
      </c>
      <c r="AU787" s="77" t="e">
        <f t="shared" si="340"/>
        <v>#VALUE!</v>
      </c>
      <c r="AW787" s="57"/>
      <c r="AX787" s="57"/>
      <c r="BA787" s="83" t="e">
        <f ca="1">Invoer!DW792</f>
        <v>#N/A</v>
      </c>
      <c r="BB787" s="599" t="str">
        <f t="shared" ca="1" si="343"/>
        <v/>
      </c>
      <c r="BC787" s="673" t="str">
        <f ca="1">IF($BB787="","",VLOOKUP(BB787,Invoer!$F$15:$AU$1999,2,FALSE))</f>
        <v/>
      </c>
      <c r="BD787" s="599" t="str">
        <f t="shared" ca="1" si="344"/>
        <v/>
      </c>
      <c r="BE787" s="599" t="str">
        <f ca="1">IF($BB787="","",VLOOKUP(BB787,Invoer!$F$15:$AU$1999,5,FALSE))</f>
        <v/>
      </c>
      <c r="BF787" s="599" t="str">
        <f ca="1">IF($BB787="","",VLOOKUP(BB787,Invoer!$F$15:$AU$1999,6,FALSE))</f>
        <v/>
      </c>
      <c r="BG787" s="599" t="str">
        <f ca="1">IF($BB787="","",VLOOKUP(BB787,Invoer!$F$15:$AU$1999,9,FALSE))</f>
        <v/>
      </c>
      <c r="BH787" s="599" t="str">
        <f ca="1">IF($BB787="","",VLOOKUP(BB787,Invoer!$F$15:$AU$1999,10,FALSE))</f>
        <v/>
      </c>
      <c r="BI787" s="599" t="str">
        <f ca="1">IF($BB787="","",VLOOKUP(BB787,Invoer!$F$15:$BB$1999,14,FALSE))</f>
        <v/>
      </c>
      <c r="BJ787" s="599" t="str">
        <f ca="1">IF($BB787="","",VLOOKUP(BB787,Invoer!$F$15:$AU$1999,11,FALSE))</f>
        <v/>
      </c>
      <c r="BK787" s="662" t="str">
        <f t="shared" ca="1" si="345"/>
        <v/>
      </c>
      <c r="BL787" s="662" t="str">
        <f t="shared" ca="1" si="346"/>
        <v/>
      </c>
      <c r="BM787" s="679" t="str">
        <f t="shared" ca="1" si="347"/>
        <v/>
      </c>
      <c r="BN787" s="662" t="str">
        <f t="shared" ca="1" si="338"/>
        <v/>
      </c>
      <c r="BO787" s="662" t="str">
        <f ca="1">IF($BB787="","",VLOOKUP(BB787,Invoer!$F$15:$AU$1999,15,FALSE))</f>
        <v/>
      </c>
      <c r="BP787" s="662" t="str">
        <f ca="1">IF($BB787="","",VLOOKUP(BB787,Invoer!$F$15:$AU$1999,24,FALSE))</f>
        <v/>
      </c>
      <c r="BQ787" s="662" t="str">
        <f ca="1">IF($BB787="","",VLOOKUP(BB787,Invoer!$F$15:$AU$1999,17,FALSE))</f>
        <v/>
      </c>
      <c r="BS787" s="73" t="e">
        <f t="shared" ca="1" si="349"/>
        <v>#VALUE!</v>
      </c>
      <c r="BT787" s="57" t="str">
        <f t="shared" ca="1" si="350"/>
        <v/>
      </c>
      <c r="FE787"/>
      <c r="FI787"/>
      <c r="FJ787"/>
    </row>
    <row r="788" spans="29:166" ht="12" customHeight="1" x14ac:dyDescent="0.2">
      <c r="AC788" s="435" t="str">
        <f>IF($AC$7&lt;3,Invoer!DR793,IF($AC$7=3,Invoer!BT793,"x"))</f>
        <v>x</v>
      </c>
      <c r="AD788" s="599" t="str">
        <f t="shared" si="341"/>
        <v/>
      </c>
      <c r="AE788" s="673" t="str">
        <f>IF($AD788="","",VLOOKUP(AD788,Invoer!$F$15:$AU$1999,2,FALSE))</f>
        <v/>
      </c>
      <c r="AF788" s="599" t="str">
        <f t="shared" si="342"/>
        <v/>
      </c>
      <c r="AG788" s="599" t="str">
        <f>IF($AD788="","",VLOOKUP(AD788,Invoer!$F$15:$AU$1999,3,FALSE))</f>
        <v/>
      </c>
      <c r="AH788" s="599" t="str">
        <f>IF($AD788="","",IF(AG788&lt;&gt;"Liq","",VLOOKUP(AD788,Invoer!$F$15:$AU$1999,4,FALSE)))</f>
        <v/>
      </c>
      <c r="AI788" s="677" t="str">
        <f>IF($AD788="","",VLOOKUP(AD788,Invoer!$F$15:$AU$1999,5,FALSE))</f>
        <v/>
      </c>
      <c r="AJ788" s="599" t="str">
        <f>IF($AD788="","",VLOOKUP(AD788,Invoer!$F$15:$AU$1999,6,FALSE))</f>
        <v/>
      </c>
      <c r="AK788" s="599" t="str">
        <f>IF($AD788="","",VLOOKUP(AD788,Invoer!$F$15:$AU$1999,9,FALSE))</f>
        <v/>
      </c>
      <c r="AL788" s="599" t="str">
        <f>IF($AD788="","",VLOOKUP(AD788,Invoer!$F$15:$AU$1999,10,FALSE))</f>
        <v/>
      </c>
      <c r="AM788" s="599" t="str">
        <f>IF($AD788="","",VLOOKUP(AD788,Invoer!$F$15:$BB$1999,14,FALSE))</f>
        <v/>
      </c>
      <c r="AN788" s="599" t="str">
        <f>IF($AD788="","",VLOOKUP(AD788,Invoer!$F$15:$AU$1999,11,FALSE))</f>
        <v/>
      </c>
      <c r="AO788" s="662" t="str">
        <f>IF($AD788="","",VLOOKUP(AD788,Invoer!$F$15:$AU$1999,15,FALSE))</f>
        <v/>
      </c>
      <c r="AP788" s="599" t="str">
        <f>IF($AD788="","",VLOOKUP(AD788,Invoer!$F$15:$AU$1999,19,FALSE))</f>
        <v/>
      </c>
      <c r="AQ788" s="662" t="str">
        <f>IF($AD788="","",VLOOKUP(AD788,Invoer!$F$15:$AU$1999,24,FALSE))</f>
        <v/>
      </c>
      <c r="AR788" s="662" t="str">
        <f>IF($AD788="","",VLOOKUP(AD788,Invoer!$F$15:$AU$1999,17,FALSE))</f>
        <v/>
      </c>
      <c r="AS788" s="678" t="str">
        <f t="shared" si="348"/>
        <v/>
      </c>
      <c r="AT788" s="676" t="str">
        <f t="shared" si="339"/>
        <v/>
      </c>
      <c r="AU788" s="77" t="e">
        <f t="shared" si="340"/>
        <v>#VALUE!</v>
      </c>
      <c r="BA788" s="83" t="e">
        <f ca="1">Invoer!DW793</f>
        <v>#N/A</v>
      </c>
      <c r="BB788" s="599" t="str">
        <f t="shared" ca="1" si="343"/>
        <v/>
      </c>
      <c r="BC788" s="673" t="str">
        <f ca="1">IF($BB788="","",VLOOKUP(BB788,Invoer!$F$15:$AU$1999,2,FALSE))</f>
        <v/>
      </c>
      <c r="BD788" s="599" t="str">
        <f t="shared" ca="1" si="344"/>
        <v/>
      </c>
      <c r="BE788" s="599" t="str">
        <f ca="1">IF($BB788="","",VLOOKUP(BB788,Invoer!$F$15:$AU$1999,5,FALSE))</f>
        <v/>
      </c>
      <c r="BF788" s="599" t="str">
        <f ca="1">IF($BB788="","",VLOOKUP(BB788,Invoer!$F$15:$AU$1999,6,FALSE))</f>
        <v/>
      </c>
      <c r="BG788" s="599" t="str">
        <f ca="1">IF($BB788="","",VLOOKUP(BB788,Invoer!$F$15:$AU$1999,9,FALSE))</f>
        <v/>
      </c>
      <c r="BH788" s="599" t="str">
        <f ca="1">IF($BB788="","",VLOOKUP(BB788,Invoer!$F$15:$AU$1999,10,FALSE))</f>
        <v/>
      </c>
      <c r="BI788" s="599" t="str">
        <f ca="1">IF($BB788="","",VLOOKUP(BB788,Invoer!$F$15:$BB$1999,14,FALSE))</f>
        <v/>
      </c>
      <c r="BJ788" s="599" t="str">
        <f ca="1">IF($BB788="","",VLOOKUP(BB788,Invoer!$F$15:$AU$1999,11,FALSE))</f>
        <v/>
      </c>
      <c r="BK788" s="662" t="str">
        <f t="shared" ca="1" si="345"/>
        <v/>
      </c>
      <c r="BL788" s="662" t="str">
        <f t="shared" ca="1" si="346"/>
        <v/>
      </c>
      <c r="BM788" s="679" t="str">
        <f t="shared" ca="1" si="347"/>
        <v/>
      </c>
      <c r="BN788" s="662" t="str">
        <f t="shared" ca="1" si="338"/>
        <v/>
      </c>
      <c r="BO788" s="662" t="str">
        <f ca="1">IF($BB788="","",VLOOKUP(BB788,Invoer!$F$15:$AU$1999,15,FALSE))</f>
        <v/>
      </c>
      <c r="BP788" s="662" t="str">
        <f ca="1">IF($BB788="","",VLOOKUP(BB788,Invoer!$F$15:$AU$1999,24,FALSE))</f>
        <v/>
      </c>
      <c r="BQ788" s="662" t="str">
        <f ca="1">IF($BB788="","",VLOOKUP(BB788,Invoer!$F$15:$AU$1999,17,FALSE))</f>
        <v/>
      </c>
      <c r="BS788" s="73" t="e">
        <f t="shared" ca="1" si="349"/>
        <v>#VALUE!</v>
      </c>
      <c r="BT788" s="57" t="str">
        <f t="shared" ca="1" si="350"/>
        <v/>
      </c>
      <c r="FE788"/>
      <c r="FI788"/>
      <c r="FJ788"/>
    </row>
    <row r="789" spans="29:166" ht="12" customHeight="1" x14ac:dyDescent="0.2">
      <c r="AC789" s="435" t="str">
        <f>IF($AC$7&lt;3,Invoer!DR794,IF($AC$7=3,Invoer!BT794,"x"))</f>
        <v>x</v>
      </c>
      <c r="AD789" s="599" t="str">
        <f t="shared" si="341"/>
        <v/>
      </c>
      <c r="AE789" s="673" t="str">
        <f>IF($AD789="","",VLOOKUP(AD789,Invoer!$F$15:$AU$1999,2,FALSE))</f>
        <v/>
      </c>
      <c r="AF789" s="599" t="str">
        <f t="shared" si="342"/>
        <v/>
      </c>
      <c r="AG789" s="599" t="str">
        <f>IF($AD789="","",VLOOKUP(AD789,Invoer!$F$15:$AU$1999,3,FALSE))</f>
        <v/>
      </c>
      <c r="AH789" s="599" t="str">
        <f>IF($AD789="","",IF(AG789&lt;&gt;"Liq","",VLOOKUP(AD789,Invoer!$F$15:$AU$1999,4,FALSE)))</f>
        <v/>
      </c>
      <c r="AI789" s="677" t="str">
        <f>IF($AD789="","",VLOOKUP(AD789,Invoer!$F$15:$AU$1999,5,FALSE))</f>
        <v/>
      </c>
      <c r="AJ789" s="599" t="str">
        <f>IF($AD789="","",VLOOKUP(AD789,Invoer!$F$15:$AU$1999,6,FALSE))</f>
        <v/>
      </c>
      <c r="AK789" s="599" t="str">
        <f>IF($AD789="","",VLOOKUP(AD789,Invoer!$F$15:$AU$1999,9,FALSE))</f>
        <v/>
      </c>
      <c r="AL789" s="599" t="str">
        <f>IF($AD789="","",VLOOKUP(AD789,Invoer!$F$15:$AU$1999,10,FALSE))</f>
        <v/>
      </c>
      <c r="AM789" s="599" t="str">
        <f>IF($AD789="","",VLOOKUP(AD789,Invoer!$F$15:$BB$1999,14,FALSE))</f>
        <v/>
      </c>
      <c r="AN789" s="599" t="str">
        <f>IF($AD789="","",VLOOKUP(AD789,Invoer!$F$15:$AU$1999,11,FALSE))</f>
        <v/>
      </c>
      <c r="AO789" s="662" t="str">
        <f>IF($AD789="","",VLOOKUP(AD789,Invoer!$F$15:$AU$1999,15,FALSE))</f>
        <v/>
      </c>
      <c r="AP789" s="599" t="str">
        <f>IF($AD789="","",VLOOKUP(AD789,Invoer!$F$15:$AU$1999,19,FALSE))</f>
        <v/>
      </c>
      <c r="AQ789" s="662" t="str">
        <f>IF($AD789="","",VLOOKUP(AD789,Invoer!$F$15:$AU$1999,24,FALSE))</f>
        <v/>
      </c>
      <c r="AR789" s="662" t="str">
        <f>IF($AD789="","",VLOOKUP(AD789,Invoer!$F$15:$AU$1999,17,FALSE))</f>
        <v/>
      </c>
      <c r="AS789" s="678" t="str">
        <f t="shared" si="348"/>
        <v/>
      </c>
      <c r="AT789" s="676" t="str">
        <f t="shared" si="339"/>
        <v/>
      </c>
      <c r="AU789" s="77" t="e">
        <f t="shared" si="340"/>
        <v>#VALUE!</v>
      </c>
      <c r="BA789" s="83" t="e">
        <f ca="1">Invoer!DW794</f>
        <v>#N/A</v>
      </c>
      <c r="BB789" s="599" t="str">
        <f t="shared" ca="1" si="343"/>
        <v/>
      </c>
      <c r="BC789" s="673" t="str">
        <f ca="1">IF($BB789="","",VLOOKUP(BB789,Invoer!$F$15:$AU$1999,2,FALSE))</f>
        <v/>
      </c>
      <c r="BD789" s="599" t="str">
        <f t="shared" ca="1" si="344"/>
        <v/>
      </c>
      <c r="BE789" s="599" t="str">
        <f ca="1">IF($BB789="","",VLOOKUP(BB789,Invoer!$F$15:$AU$1999,5,FALSE))</f>
        <v/>
      </c>
      <c r="BF789" s="599" t="str">
        <f ca="1">IF($BB789="","",VLOOKUP(BB789,Invoer!$F$15:$AU$1999,6,FALSE))</f>
        <v/>
      </c>
      <c r="BG789" s="599" t="str">
        <f ca="1">IF($BB789="","",VLOOKUP(BB789,Invoer!$F$15:$AU$1999,9,FALSE))</f>
        <v/>
      </c>
      <c r="BH789" s="599" t="str">
        <f ca="1">IF($BB789="","",VLOOKUP(BB789,Invoer!$F$15:$AU$1999,10,FALSE))</f>
        <v/>
      </c>
      <c r="BI789" s="599" t="str">
        <f ca="1">IF($BB789="","",VLOOKUP(BB789,Invoer!$F$15:$BB$1999,14,FALSE))</f>
        <v/>
      </c>
      <c r="BJ789" s="599" t="str">
        <f ca="1">IF($BB789="","",VLOOKUP(BB789,Invoer!$F$15:$AU$1999,11,FALSE))</f>
        <v/>
      </c>
      <c r="BK789" s="662" t="str">
        <f t="shared" ca="1" si="345"/>
        <v/>
      </c>
      <c r="BL789" s="662" t="str">
        <f t="shared" ca="1" si="346"/>
        <v/>
      </c>
      <c r="BM789" s="679" t="str">
        <f t="shared" ca="1" si="347"/>
        <v/>
      </c>
      <c r="BN789" s="662" t="str">
        <f t="shared" ca="1" si="338"/>
        <v/>
      </c>
      <c r="BO789" s="662" t="str">
        <f ca="1">IF($BB789="","",VLOOKUP(BB789,Invoer!$F$15:$AU$1999,15,FALSE))</f>
        <v/>
      </c>
      <c r="BP789" s="662" t="str">
        <f ca="1">IF($BB789="","",VLOOKUP(BB789,Invoer!$F$15:$AU$1999,24,FALSE))</f>
        <v/>
      </c>
      <c r="BQ789" s="662" t="str">
        <f ca="1">IF($BB789="","",VLOOKUP(BB789,Invoer!$F$15:$AU$1999,17,FALSE))</f>
        <v/>
      </c>
      <c r="BS789" s="73" t="e">
        <f t="shared" ca="1" si="349"/>
        <v>#VALUE!</v>
      </c>
      <c r="BT789" s="57" t="str">
        <f t="shared" ca="1" si="350"/>
        <v/>
      </c>
      <c r="FE789"/>
      <c r="FI789"/>
      <c r="FJ789"/>
    </row>
    <row r="790" spans="29:166" ht="12" customHeight="1" x14ac:dyDescent="0.2">
      <c r="AC790" s="435" t="str">
        <f>IF($AC$7&lt;3,Invoer!DR795,IF($AC$7=3,Invoer!BT795,"x"))</f>
        <v>x</v>
      </c>
      <c r="AD790" s="599" t="str">
        <f t="shared" si="341"/>
        <v/>
      </c>
      <c r="AE790" s="673" t="str">
        <f>IF($AD790="","",VLOOKUP(AD790,Invoer!$F$15:$AU$1999,2,FALSE))</f>
        <v/>
      </c>
      <c r="AF790" s="599" t="str">
        <f t="shared" si="342"/>
        <v/>
      </c>
      <c r="AG790" s="599" t="str">
        <f>IF($AD790="","",VLOOKUP(AD790,Invoer!$F$15:$AU$1999,3,FALSE))</f>
        <v/>
      </c>
      <c r="AH790" s="599" t="str">
        <f>IF($AD790="","",IF(AG790&lt;&gt;"Liq","",VLOOKUP(AD790,Invoer!$F$15:$AU$1999,4,FALSE)))</f>
        <v/>
      </c>
      <c r="AI790" s="677" t="str">
        <f>IF($AD790="","",VLOOKUP(AD790,Invoer!$F$15:$AU$1999,5,FALSE))</f>
        <v/>
      </c>
      <c r="AJ790" s="599" t="str">
        <f>IF($AD790="","",VLOOKUP(AD790,Invoer!$F$15:$AU$1999,6,FALSE))</f>
        <v/>
      </c>
      <c r="AK790" s="599" t="str">
        <f>IF($AD790="","",VLOOKUP(AD790,Invoer!$F$15:$AU$1999,9,FALSE))</f>
        <v/>
      </c>
      <c r="AL790" s="599" t="str">
        <f>IF($AD790="","",VLOOKUP(AD790,Invoer!$F$15:$AU$1999,10,FALSE))</f>
        <v/>
      </c>
      <c r="AM790" s="599" t="str">
        <f>IF($AD790="","",VLOOKUP(AD790,Invoer!$F$15:$BB$1999,14,FALSE))</f>
        <v/>
      </c>
      <c r="AN790" s="599" t="str">
        <f>IF($AD790="","",VLOOKUP(AD790,Invoer!$F$15:$AU$1999,11,FALSE))</f>
        <v/>
      </c>
      <c r="AO790" s="662" t="str">
        <f>IF($AD790="","",VLOOKUP(AD790,Invoer!$F$15:$AU$1999,15,FALSE))</f>
        <v/>
      </c>
      <c r="AP790" s="599" t="str">
        <f>IF($AD790="","",VLOOKUP(AD790,Invoer!$F$15:$AU$1999,19,FALSE))</f>
        <v/>
      </c>
      <c r="AQ790" s="662" t="str">
        <f>IF($AD790="","",VLOOKUP(AD790,Invoer!$F$15:$AU$1999,24,FALSE))</f>
        <v/>
      </c>
      <c r="AR790" s="662" t="str">
        <f>IF($AD790="","",VLOOKUP(AD790,Invoer!$F$15:$AU$1999,17,FALSE))</f>
        <v/>
      </c>
      <c r="AS790" s="678" t="str">
        <f t="shared" si="348"/>
        <v/>
      </c>
      <c r="AT790" s="676" t="str">
        <f t="shared" si="339"/>
        <v/>
      </c>
      <c r="AU790" s="77" t="e">
        <f t="shared" si="340"/>
        <v>#VALUE!</v>
      </c>
      <c r="BA790" s="83" t="e">
        <f ca="1">Invoer!DW795</f>
        <v>#N/A</v>
      </c>
      <c r="BB790" s="599" t="str">
        <f t="shared" ca="1" si="343"/>
        <v/>
      </c>
      <c r="BC790" s="673" t="str">
        <f ca="1">IF($BB790="","",VLOOKUP(BB790,Invoer!$F$15:$AU$1999,2,FALSE))</f>
        <v/>
      </c>
      <c r="BD790" s="599" t="str">
        <f t="shared" ca="1" si="344"/>
        <v/>
      </c>
      <c r="BE790" s="599" t="str">
        <f ca="1">IF($BB790="","",VLOOKUP(BB790,Invoer!$F$15:$AU$1999,5,FALSE))</f>
        <v/>
      </c>
      <c r="BF790" s="599" t="str">
        <f ca="1">IF($BB790="","",VLOOKUP(BB790,Invoer!$F$15:$AU$1999,6,FALSE))</f>
        <v/>
      </c>
      <c r="BG790" s="599" t="str">
        <f ca="1">IF($BB790="","",VLOOKUP(BB790,Invoer!$F$15:$AU$1999,9,FALSE))</f>
        <v/>
      </c>
      <c r="BH790" s="599" t="str">
        <f ca="1">IF($BB790="","",VLOOKUP(BB790,Invoer!$F$15:$AU$1999,10,FALSE))</f>
        <v/>
      </c>
      <c r="BI790" s="599" t="str">
        <f ca="1">IF($BB790="","",VLOOKUP(BB790,Invoer!$F$15:$BB$1999,14,FALSE))</f>
        <v/>
      </c>
      <c r="BJ790" s="599" t="str">
        <f ca="1">IF($BB790="","",VLOOKUP(BB790,Invoer!$F$15:$AU$1999,11,FALSE))</f>
        <v/>
      </c>
      <c r="BK790" s="662" t="str">
        <f t="shared" ca="1" si="345"/>
        <v/>
      </c>
      <c r="BL790" s="662" t="str">
        <f t="shared" ca="1" si="346"/>
        <v/>
      </c>
      <c r="BM790" s="679" t="str">
        <f t="shared" ca="1" si="347"/>
        <v/>
      </c>
      <c r="BN790" s="662" t="str">
        <f t="shared" ref="BN790:BN811" ca="1" si="351">IF(BE791=BE790,"",BT790)</f>
        <v/>
      </c>
      <c r="BO790" s="662" t="str">
        <f ca="1">IF($BB790="","",VLOOKUP(BB790,Invoer!$F$15:$AU$1999,15,FALSE))</f>
        <v/>
      </c>
      <c r="BP790" s="662" t="str">
        <f ca="1">IF($BB790="","",VLOOKUP(BB790,Invoer!$F$15:$AU$1999,24,FALSE))</f>
        <v/>
      </c>
      <c r="BQ790" s="662" t="str">
        <f ca="1">IF($BB790="","",VLOOKUP(BB790,Invoer!$F$15:$AU$1999,17,FALSE))</f>
        <v/>
      </c>
      <c r="BS790" s="73" t="e">
        <f t="shared" ca="1" si="349"/>
        <v>#VALUE!</v>
      </c>
      <c r="BT790" s="57" t="str">
        <f t="shared" ca="1" si="350"/>
        <v/>
      </c>
      <c r="FE790"/>
      <c r="FI790"/>
      <c r="FJ790"/>
    </row>
    <row r="791" spans="29:166" ht="12" customHeight="1" x14ac:dyDescent="0.2">
      <c r="AC791" s="435" t="str">
        <f>IF($AC$7&lt;3,Invoer!DR796,IF($AC$7=3,Invoer!BT796,"x"))</f>
        <v>x</v>
      </c>
      <c r="AD791" s="599" t="str">
        <f t="shared" si="341"/>
        <v/>
      </c>
      <c r="AE791" s="673" t="str">
        <f>IF($AD791="","",VLOOKUP(AD791,Invoer!$F$15:$AU$1999,2,FALSE))</f>
        <v/>
      </c>
      <c r="AF791" s="599" t="str">
        <f t="shared" si="342"/>
        <v/>
      </c>
      <c r="AG791" s="599" t="str">
        <f>IF($AD791="","",VLOOKUP(AD791,Invoer!$F$15:$AU$1999,3,FALSE))</f>
        <v/>
      </c>
      <c r="AH791" s="599" t="str">
        <f>IF($AD791="","",IF(AG791&lt;&gt;"Liq","",VLOOKUP(AD791,Invoer!$F$15:$AU$1999,4,FALSE)))</f>
        <v/>
      </c>
      <c r="AI791" s="677" t="str">
        <f>IF($AD791="","",VLOOKUP(AD791,Invoer!$F$15:$AU$1999,5,FALSE))</f>
        <v/>
      </c>
      <c r="AJ791" s="599" t="str">
        <f>IF($AD791="","",VLOOKUP(AD791,Invoer!$F$15:$AU$1999,6,FALSE))</f>
        <v/>
      </c>
      <c r="AK791" s="599" t="str">
        <f>IF($AD791="","",VLOOKUP(AD791,Invoer!$F$15:$AU$1999,9,FALSE))</f>
        <v/>
      </c>
      <c r="AL791" s="599" t="str">
        <f>IF($AD791="","",VLOOKUP(AD791,Invoer!$F$15:$AU$1999,10,FALSE))</f>
        <v/>
      </c>
      <c r="AM791" s="599" t="str">
        <f>IF($AD791="","",VLOOKUP(AD791,Invoer!$F$15:$BB$1999,14,FALSE))</f>
        <v/>
      </c>
      <c r="AN791" s="599" t="str">
        <f>IF($AD791="","",VLOOKUP(AD791,Invoer!$F$15:$AU$1999,11,FALSE))</f>
        <v/>
      </c>
      <c r="AO791" s="662" t="str">
        <f>IF($AD791="","",VLOOKUP(AD791,Invoer!$F$15:$AU$1999,15,FALSE))</f>
        <v/>
      </c>
      <c r="AP791" s="599" t="str">
        <f>IF($AD791="","",VLOOKUP(AD791,Invoer!$F$15:$AU$1999,19,FALSE))</f>
        <v/>
      </c>
      <c r="AQ791" s="662" t="str">
        <f>IF($AD791="","",VLOOKUP(AD791,Invoer!$F$15:$AU$1999,24,FALSE))</f>
        <v/>
      </c>
      <c r="AR791" s="662" t="str">
        <f>IF($AD791="","",VLOOKUP(AD791,Invoer!$F$15:$AU$1999,17,FALSE))</f>
        <v/>
      </c>
      <c r="AS791" s="678" t="str">
        <f t="shared" si="348"/>
        <v/>
      </c>
      <c r="AT791" s="676" t="str">
        <f t="shared" si="339"/>
        <v/>
      </c>
      <c r="AU791" s="77" t="e">
        <f t="shared" si="340"/>
        <v>#VALUE!</v>
      </c>
      <c r="BA791" s="83" t="e">
        <f ca="1">Invoer!DW796</f>
        <v>#N/A</v>
      </c>
      <c r="BB791" s="599" t="str">
        <f t="shared" ca="1" si="343"/>
        <v/>
      </c>
      <c r="BC791" s="673" t="str">
        <f ca="1">IF($BB791="","",VLOOKUP(BB791,Invoer!$F$15:$AU$1999,2,FALSE))</f>
        <v/>
      </c>
      <c r="BD791" s="599" t="str">
        <f t="shared" ca="1" si="344"/>
        <v/>
      </c>
      <c r="BE791" s="599" t="str">
        <f ca="1">IF($BB791="","",VLOOKUP(BB791,Invoer!$F$15:$AU$1999,5,FALSE))</f>
        <v/>
      </c>
      <c r="BF791" s="599" t="str">
        <f ca="1">IF($BB791="","",VLOOKUP(BB791,Invoer!$F$15:$AU$1999,6,FALSE))</f>
        <v/>
      </c>
      <c r="BG791" s="599" t="str">
        <f ca="1">IF($BB791="","",VLOOKUP(BB791,Invoer!$F$15:$AU$1999,9,FALSE))</f>
        <v/>
      </c>
      <c r="BH791" s="599" t="str">
        <f ca="1">IF($BB791="","",VLOOKUP(BB791,Invoer!$F$15:$AU$1999,10,FALSE))</f>
        <v/>
      </c>
      <c r="BI791" s="599" t="str">
        <f ca="1">IF($BB791="","",VLOOKUP(BB791,Invoer!$F$15:$BB$1999,14,FALSE))</f>
        <v/>
      </c>
      <c r="BJ791" s="599" t="str">
        <f ca="1">IF($BB791="","",VLOOKUP(BB791,Invoer!$F$15:$AU$1999,11,FALSE))</f>
        <v/>
      </c>
      <c r="BK791" s="662" t="str">
        <f t="shared" ca="1" si="345"/>
        <v/>
      </c>
      <c r="BL791" s="662" t="str">
        <f t="shared" ca="1" si="346"/>
        <v/>
      </c>
      <c r="BM791" s="679" t="str">
        <f t="shared" ca="1" si="347"/>
        <v/>
      </c>
      <c r="BN791" s="662" t="str">
        <f t="shared" ca="1" si="351"/>
        <v/>
      </c>
      <c r="BO791" s="662" t="str">
        <f ca="1">IF($BB791="","",VLOOKUP(BB791,Invoer!$F$15:$AU$1999,15,FALSE))</f>
        <v/>
      </c>
      <c r="BP791" s="662" t="str">
        <f ca="1">IF($BB791="","",VLOOKUP(BB791,Invoer!$F$15:$AU$1999,24,FALSE))</f>
        <v/>
      </c>
      <c r="BQ791" s="662" t="str">
        <f ca="1">IF($BB791="","",VLOOKUP(BB791,Invoer!$F$15:$AU$1999,17,FALSE))</f>
        <v/>
      </c>
      <c r="BS791" s="73" t="e">
        <f t="shared" ca="1" si="349"/>
        <v>#VALUE!</v>
      </c>
      <c r="BT791" s="57" t="str">
        <f t="shared" ca="1" si="350"/>
        <v/>
      </c>
      <c r="FE791"/>
      <c r="FI791"/>
      <c r="FJ791"/>
    </row>
    <row r="792" spans="29:166" ht="12" customHeight="1" x14ac:dyDescent="0.2">
      <c r="AC792" s="435" t="str">
        <f>IF($AC$7&lt;3,Invoer!DR797,IF($AC$7=3,Invoer!BT797,"x"))</f>
        <v>x</v>
      </c>
      <c r="AD792" s="599" t="str">
        <f t="shared" si="341"/>
        <v/>
      </c>
      <c r="AE792" s="673" t="str">
        <f>IF($AD792="","",VLOOKUP(AD792,Invoer!$F$15:$AU$1999,2,FALSE))</f>
        <v/>
      </c>
      <c r="AF792" s="599" t="str">
        <f t="shared" si="342"/>
        <v/>
      </c>
      <c r="AG792" s="599" t="str">
        <f>IF($AD792="","",VLOOKUP(AD792,Invoer!$F$15:$AU$1999,3,FALSE))</f>
        <v/>
      </c>
      <c r="AH792" s="599" t="str">
        <f>IF($AD792="","",IF(AG792&lt;&gt;"Liq","",VLOOKUP(AD792,Invoer!$F$15:$AU$1999,4,FALSE)))</f>
        <v/>
      </c>
      <c r="AI792" s="677" t="str">
        <f>IF($AD792="","",VLOOKUP(AD792,Invoer!$F$15:$AU$1999,5,FALSE))</f>
        <v/>
      </c>
      <c r="AJ792" s="599" t="str">
        <f>IF($AD792="","",VLOOKUP(AD792,Invoer!$F$15:$AU$1999,6,FALSE))</f>
        <v/>
      </c>
      <c r="AK792" s="599" t="str">
        <f>IF($AD792="","",VLOOKUP(AD792,Invoer!$F$15:$AU$1999,9,FALSE))</f>
        <v/>
      </c>
      <c r="AL792" s="599" t="str">
        <f>IF($AD792="","",VLOOKUP(AD792,Invoer!$F$15:$AU$1999,10,FALSE))</f>
        <v/>
      </c>
      <c r="AM792" s="599" t="str">
        <f>IF($AD792="","",VLOOKUP(AD792,Invoer!$F$15:$BB$1999,14,FALSE))</f>
        <v/>
      </c>
      <c r="AN792" s="599" t="str">
        <f>IF($AD792="","",VLOOKUP(AD792,Invoer!$F$15:$AU$1999,11,FALSE))</f>
        <v/>
      </c>
      <c r="AO792" s="662" t="str">
        <f>IF($AD792="","",VLOOKUP(AD792,Invoer!$F$15:$AU$1999,15,FALSE))</f>
        <v/>
      </c>
      <c r="AP792" s="599" t="str">
        <f>IF($AD792="","",VLOOKUP(AD792,Invoer!$F$15:$AU$1999,19,FALSE))</f>
        <v/>
      </c>
      <c r="AQ792" s="662" t="str">
        <f>IF($AD792="","",VLOOKUP(AD792,Invoer!$F$15:$AU$1999,24,FALSE))</f>
        <v/>
      </c>
      <c r="AR792" s="662" t="str">
        <f>IF($AD792="","",VLOOKUP(AD792,Invoer!$F$15:$AU$1999,17,FALSE))</f>
        <v/>
      </c>
      <c r="AS792" s="678" t="str">
        <f t="shared" si="348"/>
        <v/>
      </c>
      <c r="AT792" s="676" t="str">
        <f t="shared" si="339"/>
        <v/>
      </c>
      <c r="AU792" s="77" t="e">
        <f t="shared" si="340"/>
        <v>#VALUE!</v>
      </c>
      <c r="BA792" s="83" t="e">
        <f ca="1">Invoer!DW797</f>
        <v>#N/A</v>
      </c>
      <c r="BB792" s="599" t="str">
        <f t="shared" ca="1" si="343"/>
        <v/>
      </c>
      <c r="BC792" s="673" t="str">
        <f ca="1">IF($BB792="","",VLOOKUP(BB792,Invoer!$F$15:$AU$1999,2,FALSE))</f>
        <v/>
      </c>
      <c r="BD792" s="599" t="str">
        <f t="shared" ca="1" si="344"/>
        <v/>
      </c>
      <c r="BE792" s="599" t="str">
        <f ca="1">IF($BB792="","",VLOOKUP(BB792,Invoer!$F$15:$AU$1999,5,FALSE))</f>
        <v/>
      </c>
      <c r="BF792" s="599" t="str">
        <f ca="1">IF($BB792="","",VLOOKUP(BB792,Invoer!$F$15:$AU$1999,6,FALSE))</f>
        <v/>
      </c>
      <c r="BG792" s="599" t="str">
        <f ca="1">IF($BB792="","",VLOOKUP(BB792,Invoer!$F$15:$AU$1999,9,FALSE))</f>
        <v/>
      </c>
      <c r="BH792" s="599" t="str">
        <f ca="1">IF($BB792="","",VLOOKUP(BB792,Invoer!$F$15:$AU$1999,10,FALSE))</f>
        <v/>
      </c>
      <c r="BI792" s="599" t="str">
        <f ca="1">IF($BB792="","",VLOOKUP(BB792,Invoer!$F$15:$BB$1999,14,FALSE))</f>
        <v/>
      </c>
      <c r="BJ792" s="599" t="str">
        <f ca="1">IF($BB792="","",VLOOKUP(BB792,Invoer!$F$15:$AU$1999,11,FALSE))</f>
        <v/>
      </c>
      <c r="BK792" s="662" t="str">
        <f t="shared" ca="1" si="345"/>
        <v/>
      </c>
      <c r="BL792" s="662" t="str">
        <f t="shared" ca="1" si="346"/>
        <v/>
      </c>
      <c r="BM792" s="679" t="str">
        <f t="shared" ca="1" si="347"/>
        <v/>
      </c>
      <c r="BN792" s="662" t="str">
        <f t="shared" ca="1" si="351"/>
        <v/>
      </c>
      <c r="BO792" s="662" t="str">
        <f ca="1">IF($BB792="","",VLOOKUP(BB792,Invoer!$F$15:$AU$1999,15,FALSE))</f>
        <v/>
      </c>
      <c r="BP792" s="662" t="str">
        <f ca="1">IF($BB792="","",VLOOKUP(BB792,Invoer!$F$15:$AU$1999,24,FALSE))</f>
        <v/>
      </c>
      <c r="BQ792" s="662" t="str">
        <f ca="1">IF($BB792="","",VLOOKUP(BB792,Invoer!$F$15:$AU$1999,17,FALSE))</f>
        <v/>
      </c>
      <c r="BS792" s="73" t="e">
        <f t="shared" ca="1" si="349"/>
        <v>#VALUE!</v>
      </c>
      <c r="BT792" s="57" t="str">
        <f t="shared" ca="1" si="350"/>
        <v/>
      </c>
      <c r="FE792"/>
      <c r="FI792"/>
      <c r="FJ792"/>
    </row>
    <row r="793" spans="29:166" ht="12" customHeight="1" x14ac:dyDescent="0.2">
      <c r="AC793" s="435" t="str">
        <f>IF($AC$7&lt;3,Invoer!DR798,IF($AC$7=3,Invoer!BT798,"x"))</f>
        <v>x</v>
      </c>
      <c r="AD793" s="599" t="str">
        <f t="shared" si="341"/>
        <v/>
      </c>
      <c r="AE793" s="673" t="str">
        <f>IF($AD793="","",VLOOKUP(AD793,Invoer!$F$15:$AU$1999,2,FALSE))</f>
        <v/>
      </c>
      <c r="AF793" s="599" t="str">
        <f t="shared" si="342"/>
        <v/>
      </c>
      <c r="AG793" s="599" t="str">
        <f>IF($AD793="","",VLOOKUP(AD793,Invoer!$F$15:$AU$1999,3,FALSE))</f>
        <v/>
      </c>
      <c r="AH793" s="599" t="str">
        <f>IF($AD793="","",IF(AG793&lt;&gt;"Liq","",VLOOKUP(AD793,Invoer!$F$15:$AU$1999,4,FALSE)))</f>
        <v/>
      </c>
      <c r="AI793" s="677" t="str">
        <f>IF($AD793="","",VLOOKUP(AD793,Invoer!$F$15:$AU$1999,5,FALSE))</f>
        <v/>
      </c>
      <c r="AJ793" s="599" t="str">
        <f>IF($AD793="","",VLOOKUP(AD793,Invoer!$F$15:$AU$1999,6,FALSE))</f>
        <v/>
      </c>
      <c r="AK793" s="599" t="str">
        <f>IF($AD793="","",VLOOKUP(AD793,Invoer!$F$15:$AU$1999,9,FALSE))</f>
        <v/>
      </c>
      <c r="AL793" s="599" t="str">
        <f>IF($AD793="","",VLOOKUP(AD793,Invoer!$F$15:$AU$1999,10,FALSE))</f>
        <v/>
      </c>
      <c r="AM793" s="599" t="str">
        <f>IF($AD793="","",VLOOKUP(AD793,Invoer!$F$15:$BB$1999,14,FALSE))</f>
        <v/>
      </c>
      <c r="AN793" s="599" t="str">
        <f>IF($AD793="","",VLOOKUP(AD793,Invoer!$F$15:$AU$1999,11,FALSE))</f>
        <v/>
      </c>
      <c r="AO793" s="662" t="str">
        <f>IF($AD793="","",VLOOKUP(AD793,Invoer!$F$15:$AU$1999,15,FALSE))</f>
        <v/>
      </c>
      <c r="AP793" s="599" t="str">
        <f>IF($AD793="","",VLOOKUP(AD793,Invoer!$F$15:$AU$1999,19,FALSE))</f>
        <v/>
      </c>
      <c r="AQ793" s="662" t="str">
        <f>IF($AD793="","",VLOOKUP(AD793,Invoer!$F$15:$AU$1999,24,FALSE))</f>
        <v/>
      </c>
      <c r="AR793" s="662" t="str">
        <f>IF($AD793="","",VLOOKUP(AD793,Invoer!$F$15:$AU$1999,17,FALSE))</f>
        <v/>
      </c>
      <c r="AS793" s="678" t="str">
        <f t="shared" si="348"/>
        <v/>
      </c>
      <c r="AT793" s="676" t="str">
        <f t="shared" si="339"/>
        <v/>
      </c>
      <c r="AU793" s="77" t="e">
        <f t="shared" si="340"/>
        <v>#VALUE!</v>
      </c>
      <c r="BA793" s="83" t="e">
        <f ca="1">Invoer!DW798</f>
        <v>#N/A</v>
      </c>
      <c r="BB793" s="599" t="str">
        <f t="shared" ca="1" si="343"/>
        <v/>
      </c>
      <c r="BC793" s="673" t="str">
        <f ca="1">IF($BB793="","",VLOOKUP(BB793,Invoer!$F$15:$AU$1999,2,FALSE))</f>
        <v/>
      </c>
      <c r="BD793" s="599" t="str">
        <f t="shared" ca="1" si="344"/>
        <v/>
      </c>
      <c r="BE793" s="599" t="str">
        <f ca="1">IF($BB793="","",VLOOKUP(BB793,Invoer!$F$15:$AU$1999,5,FALSE))</f>
        <v/>
      </c>
      <c r="BF793" s="599" t="str">
        <f ca="1">IF($BB793="","",VLOOKUP(BB793,Invoer!$F$15:$AU$1999,6,FALSE))</f>
        <v/>
      </c>
      <c r="BG793" s="599" t="str">
        <f ca="1">IF($BB793="","",VLOOKUP(BB793,Invoer!$F$15:$AU$1999,9,FALSE))</f>
        <v/>
      </c>
      <c r="BH793" s="599" t="str">
        <f ca="1">IF($BB793="","",VLOOKUP(BB793,Invoer!$F$15:$AU$1999,10,FALSE))</f>
        <v/>
      </c>
      <c r="BI793" s="599" t="str">
        <f ca="1">IF($BB793="","",VLOOKUP(BB793,Invoer!$F$15:$BB$1999,14,FALSE))</f>
        <v/>
      </c>
      <c r="BJ793" s="599" t="str">
        <f ca="1">IF($BB793="","",VLOOKUP(BB793,Invoer!$F$15:$AU$1999,11,FALSE))</f>
        <v/>
      </c>
      <c r="BK793" s="662" t="str">
        <f t="shared" ca="1" si="345"/>
        <v/>
      </c>
      <c r="BL793" s="662" t="str">
        <f t="shared" ca="1" si="346"/>
        <v/>
      </c>
      <c r="BM793" s="679" t="str">
        <f t="shared" ca="1" si="347"/>
        <v/>
      </c>
      <c r="BN793" s="662" t="str">
        <f t="shared" ca="1" si="351"/>
        <v/>
      </c>
      <c r="BO793" s="662" t="str">
        <f ca="1">IF($BB793="","",VLOOKUP(BB793,Invoer!$F$15:$AU$1999,15,FALSE))</f>
        <v/>
      </c>
      <c r="BP793" s="662" t="str">
        <f ca="1">IF($BB793="","",VLOOKUP(BB793,Invoer!$F$15:$AU$1999,24,FALSE))</f>
        <v/>
      </c>
      <c r="BQ793" s="662" t="str">
        <f ca="1">IF($BB793="","",VLOOKUP(BB793,Invoer!$F$15:$AU$1999,17,FALSE))</f>
        <v/>
      </c>
      <c r="BS793" s="73" t="e">
        <f t="shared" ca="1" si="349"/>
        <v>#VALUE!</v>
      </c>
      <c r="BT793" s="57" t="str">
        <f t="shared" ca="1" si="350"/>
        <v/>
      </c>
      <c r="FE793"/>
      <c r="FI793"/>
      <c r="FJ793"/>
    </row>
    <row r="794" spans="29:166" ht="12" customHeight="1" x14ac:dyDescent="0.2">
      <c r="AC794" s="435" t="str">
        <f>IF($AC$7&lt;3,Invoer!DR799,IF($AC$7=3,Invoer!BT799,"x"))</f>
        <v>x</v>
      </c>
      <c r="AD794" s="599" t="str">
        <f t="shared" si="341"/>
        <v/>
      </c>
      <c r="AE794" s="673" t="str">
        <f>IF($AD794="","",VLOOKUP(AD794,Invoer!$F$15:$AU$1999,2,FALSE))</f>
        <v/>
      </c>
      <c r="AF794" s="599" t="str">
        <f t="shared" si="342"/>
        <v/>
      </c>
      <c r="AG794" s="599" t="str">
        <f>IF($AD794="","",VLOOKUP(AD794,Invoer!$F$15:$AU$1999,3,FALSE))</f>
        <v/>
      </c>
      <c r="AH794" s="599" t="str">
        <f>IF($AD794="","",IF(AG794&lt;&gt;"Liq","",VLOOKUP(AD794,Invoer!$F$15:$AU$1999,4,FALSE)))</f>
        <v/>
      </c>
      <c r="AI794" s="677" t="str">
        <f>IF($AD794="","",VLOOKUP(AD794,Invoer!$F$15:$AU$1999,5,FALSE))</f>
        <v/>
      </c>
      <c r="AJ794" s="599" t="str">
        <f>IF($AD794="","",VLOOKUP(AD794,Invoer!$F$15:$AU$1999,6,FALSE))</f>
        <v/>
      </c>
      <c r="AK794" s="599" t="str">
        <f>IF($AD794="","",VLOOKUP(AD794,Invoer!$F$15:$AU$1999,9,FALSE))</f>
        <v/>
      </c>
      <c r="AL794" s="599" t="str">
        <f>IF($AD794="","",VLOOKUP(AD794,Invoer!$F$15:$AU$1999,10,FALSE))</f>
        <v/>
      </c>
      <c r="AM794" s="599" t="str">
        <f>IF($AD794="","",VLOOKUP(AD794,Invoer!$F$15:$BB$1999,14,FALSE))</f>
        <v/>
      </c>
      <c r="AN794" s="599" t="str">
        <f>IF($AD794="","",VLOOKUP(AD794,Invoer!$F$15:$AU$1999,11,FALSE))</f>
        <v/>
      </c>
      <c r="AO794" s="662" t="str">
        <f>IF($AD794="","",VLOOKUP(AD794,Invoer!$F$15:$AU$1999,15,FALSE))</f>
        <v/>
      </c>
      <c r="AP794" s="599" t="str">
        <f>IF($AD794="","",VLOOKUP(AD794,Invoer!$F$15:$AU$1999,19,FALSE))</f>
        <v/>
      </c>
      <c r="AQ794" s="662" t="str">
        <f>IF($AD794="","",VLOOKUP(AD794,Invoer!$F$15:$AU$1999,24,FALSE))</f>
        <v/>
      </c>
      <c r="AR794" s="662" t="str">
        <f>IF($AD794="","",VLOOKUP(AD794,Invoer!$F$15:$AU$1999,17,FALSE))</f>
        <v/>
      </c>
      <c r="AS794" s="678" t="str">
        <f t="shared" si="348"/>
        <v/>
      </c>
      <c r="AT794" s="676" t="str">
        <f t="shared" si="339"/>
        <v/>
      </c>
      <c r="AU794" s="77" t="e">
        <f t="shared" si="340"/>
        <v>#VALUE!</v>
      </c>
      <c r="BA794" s="83" t="e">
        <f ca="1">Invoer!DW799</f>
        <v>#N/A</v>
      </c>
      <c r="BB794" s="599" t="str">
        <f t="shared" ca="1" si="343"/>
        <v/>
      </c>
      <c r="BC794" s="673" t="str">
        <f ca="1">IF($BB794="","",VLOOKUP(BB794,Invoer!$F$15:$AU$1999,2,FALSE))</f>
        <v/>
      </c>
      <c r="BD794" s="599" t="str">
        <f t="shared" ca="1" si="344"/>
        <v/>
      </c>
      <c r="BE794" s="599" t="str">
        <f ca="1">IF($BB794="","",VLOOKUP(BB794,Invoer!$F$15:$AU$1999,5,FALSE))</f>
        <v/>
      </c>
      <c r="BF794" s="599" t="str">
        <f ca="1">IF($BB794="","",VLOOKUP(BB794,Invoer!$F$15:$AU$1999,6,FALSE))</f>
        <v/>
      </c>
      <c r="BG794" s="599" t="str">
        <f ca="1">IF($BB794="","",VLOOKUP(BB794,Invoer!$F$15:$AU$1999,9,FALSE))</f>
        <v/>
      </c>
      <c r="BH794" s="599" t="str">
        <f ca="1">IF($BB794="","",VLOOKUP(BB794,Invoer!$F$15:$AU$1999,10,FALSE))</f>
        <v/>
      </c>
      <c r="BI794" s="599" t="str">
        <f ca="1">IF($BB794="","",VLOOKUP(BB794,Invoer!$F$15:$BB$1999,14,FALSE))</f>
        <v/>
      </c>
      <c r="BJ794" s="599" t="str">
        <f ca="1">IF($BB794="","",VLOOKUP(BB794,Invoer!$F$15:$AU$1999,11,FALSE))</f>
        <v/>
      </c>
      <c r="BK794" s="662" t="str">
        <f t="shared" ca="1" si="345"/>
        <v/>
      </c>
      <c r="BL794" s="662" t="str">
        <f t="shared" ca="1" si="346"/>
        <v/>
      </c>
      <c r="BM794" s="679" t="str">
        <f t="shared" ca="1" si="347"/>
        <v/>
      </c>
      <c r="BN794" s="662" t="str">
        <f t="shared" ca="1" si="351"/>
        <v/>
      </c>
      <c r="BO794" s="662" t="str">
        <f ca="1">IF($BB794="","",VLOOKUP(BB794,Invoer!$F$15:$AU$1999,15,FALSE))</f>
        <v/>
      </c>
      <c r="BP794" s="662" t="str">
        <f ca="1">IF($BB794="","",VLOOKUP(BB794,Invoer!$F$15:$AU$1999,24,FALSE))</f>
        <v/>
      </c>
      <c r="BQ794" s="662" t="str">
        <f ca="1">IF($BB794="","",VLOOKUP(BB794,Invoer!$F$15:$AU$1999,17,FALSE))</f>
        <v/>
      </c>
      <c r="BS794" s="73" t="e">
        <f t="shared" ca="1" si="349"/>
        <v>#VALUE!</v>
      </c>
      <c r="BT794" s="57" t="str">
        <f t="shared" ca="1" si="350"/>
        <v/>
      </c>
      <c r="FE794"/>
      <c r="FI794"/>
      <c r="FJ794"/>
    </row>
    <row r="795" spans="29:166" ht="12" customHeight="1" x14ac:dyDescent="0.2">
      <c r="AC795" s="435" t="str">
        <f>IF($AC$7&lt;3,Invoer!DR800,IF($AC$7=3,Invoer!BT800,"x"))</f>
        <v>x</v>
      </c>
      <c r="AD795" s="599" t="str">
        <f t="shared" si="341"/>
        <v/>
      </c>
      <c r="AE795" s="673" t="str">
        <f>IF($AD795="","",VLOOKUP(AD795,Invoer!$F$15:$AU$1999,2,FALSE))</f>
        <v/>
      </c>
      <c r="AF795" s="599" t="str">
        <f t="shared" si="342"/>
        <v/>
      </c>
      <c r="AG795" s="599" t="str">
        <f>IF($AD795="","",VLOOKUP(AD795,Invoer!$F$15:$AU$1999,3,FALSE))</f>
        <v/>
      </c>
      <c r="AH795" s="599" t="str">
        <f>IF($AD795="","",IF(AG795&lt;&gt;"Liq","",VLOOKUP(AD795,Invoer!$F$15:$AU$1999,4,FALSE)))</f>
        <v/>
      </c>
      <c r="AI795" s="677" t="str">
        <f>IF($AD795="","",VLOOKUP(AD795,Invoer!$F$15:$AU$1999,5,FALSE))</f>
        <v/>
      </c>
      <c r="AJ795" s="599" t="str">
        <f>IF($AD795="","",VLOOKUP(AD795,Invoer!$F$15:$AU$1999,6,FALSE))</f>
        <v/>
      </c>
      <c r="AK795" s="599" t="str">
        <f>IF($AD795="","",VLOOKUP(AD795,Invoer!$F$15:$AU$1999,9,FALSE))</f>
        <v/>
      </c>
      <c r="AL795" s="599" t="str">
        <f>IF($AD795="","",VLOOKUP(AD795,Invoer!$F$15:$AU$1999,10,FALSE))</f>
        <v/>
      </c>
      <c r="AM795" s="599" t="str">
        <f>IF($AD795="","",VLOOKUP(AD795,Invoer!$F$15:$BB$1999,14,FALSE))</f>
        <v/>
      </c>
      <c r="AN795" s="599" t="str">
        <f>IF($AD795="","",VLOOKUP(AD795,Invoer!$F$15:$AU$1999,11,FALSE))</f>
        <v/>
      </c>
      <c r="AO795" s="662" t="str">
        <f>IF($AD795="","",VLOOKUP(AD795,Invoer!$F$15:$AU$1999,15,FALSE))</f>
        <v/>
      </c>
      <c r="AP795" s="599" t="str">
        <f>IF($AD795="","",VLOOKUP(AD795,Invoer!$F$15:$AU$1999,19,FALSE))</f>
        <v/>
      </c>
      <c r="AQ795" s="662" t="str">
        <f>IF($AD795="","",VLOOKUP(AD795,Invoer!$F$15:$AU$1999,24,FALSE))</f>
        <v/>
      </c>
      <c r="AR795" s="662" t="str">
        <f>IF($AD795="","",VLOOKUP(AD795,Invoer!$F$15:$AU$1999,17,FALSE))</f>
        <v/>
      </c>
      <c r="AS795" s="678" t="str">
        <f t="shared" si="348"/>
        <v/>
      </c>
      <c r="AT795" s="676" t="str">
        <f t="shared" si="339"/>
        <v/>
      </c>
      <c r="AU795" s="77" t="e">
        <f t="shared" si="340"/>
        <v>#VALUE!</v>
      </c>
      <c r="BA795" s="83" t="e">
        <f ca="1">Invoer!DW800</f>
        <v>#N/A</v>
      </c>
      <c r="BB795" s="599" t="str">
        <f t="shared" ca="1" si="343"/>
        <v/>
      </c>
      <c r="BC795" s="673" t="str">
        <f ca="1">IF($BB795="","",VLOOKUP(BB795,Invoer!$F$15:$AU$1999,2,FALSE))</f>
        <v/>
      </c>
      <c r="BD795" s="599" t="str">
        <f t="shared" ca="1" si="344"/>
        <v/>
      </c>
      <c r="BE795" s="599" t="str">
        <f ca="1">IF($BB795="","",VLOOKUP(BB795,Invoer!$F$15:$AU$1999,5,FALSE))</f>
        <v/>
      </c>
      <c r="BF795" s="599" t="str">
        <f ca="1">IF($BB795="","",VLOOKUP(BB795,Invoer!$F$15:$AU$1999,6,FALSE))</f>
        <v/>
      </c>
      <c r="BG795" s="599" t="str">
        <f ca="1">IF($BB795="","",VLOOKUP(BB795,Invoer!$F$15:$AU$1999,9,FALSE))</f>
        <v/>
      </c>
      <c r="BH795" s="599" t="str">
        <f ca="1">IF($BB795="","",VLOOKUP(BB795,Invoer!$F$15:$AU$1999,10,FALSE))</f>
        <v/>
      </c>
      <c r="BI795" s="599" t="str">
        <f ca="1">IF($BB795="","",VLOOKUP(BB795,Invoer!$F$15:$BB$1999,14,FALSE))</f>
        <v/>
      </c>
      <c r="BJ795" s="599" t="str">
        <f ca="1">IF($BB795="","",VLOOKUP(BB795,Invoer!$F$15:$AU$1999,11,FALSE))</f>
        <v/>
      </c>
      <c r="BK795" s="662" t="str">
        <f t="shared" ca="1" si="345"/>
        <v/>
      </c>
      <c r="BL795" s="662" t="str">
        <f t="shared" ca="1" si="346"/>
        <v/>
      </c>
      <c r="BM795" s="679" t="str">
        <f t="shared" ca="1" si="347"/>
        <v/>
      </c>
      <c r="BN795" s="662" t="str">
        <f t="shared" ca="1" si="351"/>
        <v/>
      </c>
      <c r="BO795" s="662" t="str">
        <f ca="1">IF($BB795="","",VLOOKUP(BB795,Invoer!$F$15:$AU$1999,15,FALSE))</f>
        <v/>
      </c>
      <c r="BP795" s="662" t="str">
        <f ca="1">IF($BB795="","",VLOOKUP(BB795,Invoer!$F$15:$AU$1999,24,FALSE))</f>
        <v/>
      </c>
      <c r="BQ795" s="662" t="str">
        <f ca="1">IF($BB795="","",VLOOKUP(BB795,Invoer!$F$15:$AU$1999,17,FALSE))</f>
        <v/>
      </c>
      <c r="BS795" s="73" t="e">
        <f t="shared" ca="1" si="349"/>
        <v>#VALUE!</v>
      </c>
      <c r="BT795" s="57" t="str">
        <f t="shared" ca="1" si="350"/>
        <v/>
      </c>
      <c r="FE795"/>
      <c r="FI795"/>
      <c r="FJ795"/>
    </row>
    <row r="796" spans="29:166" ht="12" customHeight="1" x14ac:dyDescent="0.2">
      <c r="AC796" s="435" t="str">
        <f>IF($AC$7&lt;3,Invoer!DR801,IF($AC$7=3,Invoer!BT801,"x"))</f>
        <v>x</v>
      </c>
      <c r="AD796" s="599" t="str">
        <f t="shared" si="341"/>
        <v/>
      </c>
      <c r="AE796" s="673" t="str">
        <f>IF($AD796="","",VLOOKUP(AD796,Invoer!$F$15:$AU$1999,2,FALSE))</f>
        <v/>
      </c>
      <c r="AF796" s="599" t="str">
        <f t="shared" si="342"/>
        <v/>
      </c>
      <c r="AG796" s="599" t="str">
        <f>IF($AD796="","",VLOOKUP(AD796,Invoer!$F$15:$AU$1999,3,FALSE))</f>
        <v/>
      </c>
      <c r="AH796" s="599" t="str">
        <f>IF($AD796="","",IF(AG796&lt;&gt;"Liq","",VLOOKUP(AD796,Invoer!$F$15:$AU$1999,4,FALSE)))</f>
        <v/>
      </c>
      <c r="AI796" s="677" t="str">
        <f>IF($AD796="","",VLOOKUP(AD796,Invoer!$F$15:$AU$1999,5,FALSE))</f>
        <v/>
      </c>
      <c r="AJ796" s="599" t="str">
        <f>IF($AD796="","",VLOOKUP(AD796,Invoer!$F$15:$AU$1999,6,FALSE))</f>
        <v/>
      </c>
      <c r="AK796" s="599" t="str">
        <f>IF($AD796="","",VLOOKUP(AD796,Invoer!$F$15:$AU$1999,9,FALSE))</f>
        <v/>
      </c>
      <c r="AL796" s="599" t="str">
        <f>IF($AD796="","",VLOOKUP(AD796,Invoer!$F$15:$AU$1999,10,FALSE))</f>
        <v/>
      </c>
      <c r="AM796" s="599" t="str">
        <f>IF($AD796="","",VLOOKUP(AD796,Invoer!$F$15:$BB$1999,14,FALSE))</f>
        <v/>
      </c>
      <c r="AN796" s="599" t="str">
        <f>IF($AD796="","",VLOOKUP(AD796,Invoer!$F$15:$AU$1999,11,FALSE))</f>
        <v/>
      </c>
      <c r="AO796" s="662" t="str">
        <f>IF($AD796="","",VLOOKUP(AD796,Invoer!$F$15:$AU$1999,15,FALSE))</f>
        <v/>
      </c>
      <c r="AP796" s="599" t="str">
        <f>IF($AD796="","",VLOOKUP(AD796,Invoer!$F$15:$AU$1999,19,FALSE))</f>
        <v/>
      </c>
      <c r="AQ796" s="662" t="str">
        <f>IF($AD796="","",VLOOKUP(AD796,Invoer!$F$15:$AU$1999,24,FALSE))</f>
        <v/>
      </c>
      <c r="AR796" s="662" t="str">
        <f>IF($AD796="","",VLOOKUP(AD796,Invoer!$F$15:$AU$1999,17,FALSE))</f>
        <v/>
      </c>
      <c r="AS796" s="678" t="str">
        <f t="shared" si="348"/>
        <v/>
      </c>
      <c r="AT796" s="676" t="str">
        <f t="shared" si="339"/>
        <v/>
      </c>
      <c r="AU796" s="77" t="e">
        <f t="shared" si="340"/>
        <v>#VALUE!</v>
      </c>
      <c r="BA796" s="83" t="e">
        <f ca="1">Invoer!DW801</f>
        <v>#N/A</v>
      </c>
      <c r="BB796" s="599" t="str">
        <f t="shared" ca="1" si="343"/>
        <v/>
      </c>
      <c r="BC796" s="673" t="str">
        <f ca="1">IF($BB796="","",VLOOKUP(BB796,Invoer!$F$15:$AU$1999,2,FALSE))</f>
        <v/>
      </c>
      <c r="BD796" s="599" t="str">
        <f t="shared" ca="1" si="344"/>
        <v/>
      </c>
      <c r="BE796" s="599" t="str">
        <f ca="1">IF($BB796="","",VLOOKUP(BB796,Invoer!$F$15:$AU$1999,5,FALSE))</f>
        <v/>
      </c>
      <c r="BF796" s="599" t="str">
        <f ca="1">IF($BB796="","",VLOOKUP(BB796,Invoer!$F$15:$AU$1999,6,FALSE))</f>
        <v/>
      </c>
      <c r="BG796" s="599" t="str">
        <f ca="1">IF($BB796="","",VLOOKUP(BB796,Invoer!$F$15:$AU$1999,9,FALSE))</f>
        <v/>
      </c>
      <c r="BH796" s="599" t="str">
        <f ca="1">IF($BB796="","",VLOOKUP(BB796,Invoer!$F$15:$AU$1999,10,FALSE))</f>
        <v/>
      </c>
      <c r="BI796" s="599" t="str">
        <f ca="1">IF($BB796="","",VLOOKUP(BB796,Invoer!$F$15:$BB$1999,14,FALSE))</f>
        <v/>
      </c>
      <c r="BJ796" s="599" t="str">
        <f ca="1">IF($BB796="","",VLOOKUP(BB796,Invoer!$F$15:$AU$1999,11,FALSE))</f>
        <v/>
      </c>
      <c r="BK796" s="662" t="str">
        <f t="shared" ca="1" si="345"/>
        <v/>
      </c>
      <c r="BL796" s="662" t="str">
        <f t="shared" ca="1" si="346"/>
        <v/>
      </c>
      <c r="BM796" s="679" t="str">
        <f t="shared" ca="1" si="347"/>
        <v/>
      </c>
      <c r="BN796" s="662" t="str">
        <f t="shared" ca="1" si="351"/>
        <v/>
      </c>
      <c r="BO796" s="662" t="str">
        <f ca="1">IF($BB796="","",VLOOKUP(BB796,Invoer!$F$15:$AU$1999,15,FALSE))</f>
        <v/>
      </c>
      <c r="BP796" s="662" t="str">
        <f ca="1">IF($BB796="","",VLOOKUP(BB796,Invoer!$F$15:$AU$1999,24,FALSE))</f>
        <v/>
      </c>
      <c r="BQ796" s="662" t="str">
        <f ca="1">IF($BB796="","",VLOOKUP(BB796,Invoer!$F$15:$AU$1999,17,FALSE))</f>
        <v/>
      </c>
      <c r="BS796" s="73" t="e">
        <f t="shared" ca="1" si="349"/>
        <v>#VALUE!</v>
      </c>
      <c r="BT796" s="57" t="str">
        <f t="shared" ca="1" si="350"/>
        <v/>
      </c>
      <c r="FE796"/>
      <c r="FI796"/>
      <c r="FJ796"/>
    </row>
    <row r="797" spans="29:166" ht="12" customHeight="1" x14ac:dyDescent="0.2">
      <c r="AC797" s="435" t="str">
        <f>IF($AC$7&lt;3,Invoer!DR802,IF($AC$7=3,Invoer!BT802,"x"))</f>
        <v>x</v>
      </c>
      <c r="AD797" s="599" t="str">
        <f t="shared" si="341"/>
        <v/>
      </c>
      <c r="AE797" s="673" t="str">
        <f>IF($AD797="","",VLOOKUP(AD797,Invoer!$F$15:$AU$1999,2,FALSE))</f>
        <v/>
      </c>
      <c r="AF797" s="599" t="str">
        <f t="shared" si="342"/>
        <v/>
      </c>
      <c r="AG797" s="599" t="str">
        <f>IF($AD797="","",VLOOKUP(AD797,Invoer!$F$15:$AU$1999,3,FALSE))</f>
        <v/>
      </c>
      <c r="AH797" s="599" t="str">
        <f>IF($AD797="","",IF(AG797&lt;&gt;"Liq","",VLOOKUP(AD797,Invoer!$F$15:$AU$1999,4,FALSE)))</f>
        <v/>
      </c>
      <c r="AI797" s="677" t="str">
        <f>IF($AD797="","",VLOOKUP(AD797,Invoer!$F$15:$AU$1999,5,FALSE))</f>
        <v/>
      </c>
      <c r="AJ797" s="599" t="str">
        <f>IF($AD797="","",VLOOKUP(AD797,Invoer!$F$15:$AU$1999,6,FALSE))</f>
        <v/>
      </c>
      <c r="AK797" s="599" t="str">
        <f>IF($AD797="","",VLOOKUP(AD797,Invoer!$F$15:$AU$1999,9,FALSE))</f>
        <v/>
      </c>
      <c r="AL797" s="599" t="str">
        <f>IF($AD797="","",VLOOKUP(AD797,Invoer!$F$15:$AU$1999,10,FALSE))</f>
        <v/>
      </c>
      <c r="AM797" s="599" t="str">
        <f>IF($AD797="","",VLOOKUP(AD797,Invoer!$F$15:$BB$1999,14,FALSE))</f>
        <v/>
      </c>
      <c r="AN797" s="599" t="str">
        <f>IF($AD797="","",VLOOKUP(AD797,Invoer!$F$15:$AU$1999,11,FALSE))</f>
        <v/>
      </c>
      <c r="AO797" s="662" t="str">
        <f>IF($AD797="","",VLOOKUP(AD797,Invoer!$F$15:$AU$1999,15,FALSE))</f>
        <v/>
      </c>
      <c r="AP797" s="599" t="str">
        <f>IF($AD797="","",VLOOKUP(AD797,Invoer!$F$15:$AU$1999,19,FALSE))</f>
        <v/>
      </c>
      <c r="AQ797" s="662" t="str">
        <f>IF($AD797="","",VLOOKUP(AD797,Invoer!$F$15:$AU$1999,24,FALSE))</f>
        <v/>
      </c>
      <c r="AR797" s="662" t="str">
        <f>IF($AD797="","",VLOOKUP(AD797,Invoer!$F$15:$AU$1999,17,FALSE))</f>
        <v/>
      </c>
      <c r="AS797" s="678" t="str">
        <f t="shared" si="348"/>
        <v/>
      </c>
      <c r="AT797" s="676" t="str">
        <f t="shared" si="339"/>
        <v/>
      </c>
      <c r="AU797" s="77" t="e">
        <f t="shared" si="340"/>
        <v>#VALUE!</v>
      </c>
      <c r="BA797" s="83" t="e">
        <f ca="1">Invoer!DW802</f>
        <v>#N/A</v>
      </c>
      <c r="BB797" s="599" t="str">
        <f t="shared" ca="1" si="343"/>
        <v/>
      </c>
      <c r="BC797" s="673" t="str">
        <f ca="1">IF($BB797="","",VLOOKUP(BB797,Invoer!$F$15:$AU$1999,2,FALSE))</f>
        <v/>
      </c>
      <c r="BD797" s="599" t="str">
        <f t="shared" ca="1" si="344"/>
        <v/>
      </c>
      <c r="BE797" s="599" t="str">
        <f ca="1">IF($BB797="","",VLOOKUP(BB797,Invoer!$F$15:$AU$1999,5,FALSE))</f>
        <v/>
      </c>
      <c r="BF797" s="599" t="str">
        <f ca="1">IF($BB797="","",VLOOKUP(BB797,Invoer!$F$15:$AU$1999,6,FALSE))</f>
        <v/>
      </c>
      <c r="BG797" s="599" t="str">
        <f ca="1">IF($BB797="","",VLOOKUP(BB797,Invoer!$F$15:$AU$1999,9,FALSE))</f>
        <v/>
      </c>
      <c r="BH797" s="599" t="str">
        <f ca="1">IF($BB797="","",VLOOKUP(BB797,Invoer!$F$15:$AU$1999,10,FALSE))</f>
        <v/>
      </c>
      <c r="BI797" s="599" t="str">
        <f ca="1">IF($BB797="","",VLOOKUP(BB797,Invoer!$F$15:$BB$1999,14,FALSE))</f>
        <v/>
      </c>
      <c r="BJ797" s="599" t="str">
        <f ca="1">IF($BB797="","",VLOOKUP(BB797,Invoer!$F$15:$AU$1999,11,FALSE))</f>
        <v/>
      </c>
      <c r="BK797" s="662" t="str">
        <f t="shared" ca="1" si="345"/>
        <v/>
      </c>
      <c r="BL797" s="662" t="str">
        <f t="shared" ca="1" si="346"/>
        <v/>
      </c>
      <c r="BM797" s="679" t="str">
        <f t="shared" ca="1" si="347"/>
        <v/>
      </c>
      <c r="BN797" s="662" t="str">
        <f t="shared" ca="1" si="351"/>
        <v/>
      </c>
      <c r="BO797" s="662" t="str">
        <f ca="1">IF($BB797="","",VLOOKUP(BB797,Invoer!$F$15:$AU$1999,15,FALSE))</f>
        <v/>
      </c>
      <c r="BP797" s="662" t="str">
        <f ca="1">IF($BB797="","",VLOOKUP(BB797,Invoer!$F$15:$AU$1999,24,FALSE))</f>
        <v/>
      </c>
      <c r="BQ797" s="662" t="str">
        <f ca="1">IF($BB797="","",VLOOKUP(BB797,Invoer!$F$15:$AU$1999,17,FALSE))</f>
        <v/>
      </c>
      <c r="BS797" s="73" t="e">
        <f t="shared" ca="1" si="349"/>
        <v>#VALUE!</v>
      </c>
      <c r="BT797" s="57" t="str">
        <f t="shared" ca="1" si="350"/>
        <v/>
      </c>
      <c r="FE797"/>
      <c r="FI797"/>
      <c r="FJ797"/>
    </row>
    <row r="798" spans="29:166" ht="12" customHeight="1" x14ac:dyDescent="0.2">
      <c r="AC798" s="435" t="str">
        <f>IF($AC$7&lt;3,Invoer!DR803,IF($AC$7=3,Invoer!BT803,"x"))</f>
        <v>x</v>
      </c>
      <c r="AD798" s="599" t="str">
        <f t="shared" si="341"/>
        <v/>
      </c>
      <c r="AE798" s="673" t="str">
        <f>IF($AD798="","",VLOOKUP(AD798,Invoer!$F$15:$AU$1999,2,FALSE))</f>
        <v/>
      </c>
      <c r="AF798" s="599" t="str">
        <f t="shared" si="342"/>
        <v/>
      </c>
      <c r="AG798" s="599" t="str">
        <f>IF($AD798="","",VLOOKUP(AD798,Invoer!$F$15:$AU$1999,3,FALSE))</f>
        <v/>
      </c>
      <c r="AH798" s="599" t="str">
        <f>IF($AD798="","",IF(AG798&lt;&gt;"Liq","",VLOOKUP(AD798,Invoer!$F$15:$AU$1999,4,FALSE)))</f>
        <v/>
      </c>
      <c r="AI798" s="677" t="str">
        <f>IF($AD798="","",VLOOKUP(AD798,Invoer!$F$15:$AU$1999,5,FALSE))</f>
        <v/>
      </c>
      <c r="AJ798" s="599" t="str">
        <f>IF($AD798="","",VLOOKUP(AD798,Invoer!$F$15:$AU$1999,6,FALSE))</f>
        <v/>
      </c>
      <c r="AK798" s="599" t="str">
        <f>IF($AD798="","",VLOOKUP(AD798,Invoer!$F$15:$AU$1999,9,FALSE))</f>
        <v/>
      </c>
      <c r="AL798" s="599" t="str">
        <f>IF($AD798="","",VLOOKUP(AD798,Invoer!$F$15:$AU$1999,10,FALSE))</f>
        <v/>
      </c>
      <c r="AM798" s="599" t="str">
        <f>IF($AD798="","",VLOOKUP(AD798,Invoer!$F$15:$BB$1999,14,FALSE))</f>
        <v/>
      </c>
      <c r="AN798" s="599" t="str">
        <f>IF($AD798="","",VLOOKUP(AD798,Invoer!$F$15:$AU$1999,11,FALSE))</f>
        <v/>
      </c>
      <c r="AO798" s="662" t="str">
        <f>IF($AD798="","",VLOOKUP(AD798,Invoer!$F$15:$AU$1999,15,FALSE))</f>
        <v/>
      </c>
      <c r="AP798" s="599" t="str">
        <f>IF($AD798="","",VLOOKUP(AD798,Invoer!$F$15:$AU$1999,19,FALSE))</f>
        <v/>
      </c>
      <c r="AQ798" s="662" t="str">
        <f>IF($AD798="","",VLOOKUP(AD798,Invoer!$F$15:$AU$1999,24,FALSE))</f>
        <v/>
      </c>
      <c r="AR798" s="662" t="str">
        <f>IF($AD798="","",VLOOKUP(AD798,Invoer!$F$15:$AU$1999,17,FALSE))</f>
        <v/>
      </c>
      <c r="AS798" s="678" t="str">
        <f t="shared" si="348"/>
        <v/>
      </c>
      <c r="AT798" s="676" t="str">
        <f t="shared" si="339"/>
        <v/>
      </c>
      <c r="AU798" s="77" t="e">
        <f t="shared" si="340"/>
        <v>#VALUE!</v>
      </c>
      <c r="BA798" s="83" t="e">
        <f ca="1">Invoer!DW803</f>
        <v>#N/A</v>
      </c>
      <c r="BB798" s="599" t="str">
        <f t="shared" ca="1" si="343"/>
        <v/>
      </c>
      <c r="BC798" s="673" t="str">
        <f ca="1">IF($BB798="","",VLOOKUP(BB798,Invoer!$F$15:$AU$1999,2,FALSE))</f>
        <v/>
      </c>
      <c r="BD798" s="599" t="str">
        <f t="shared" ca="1" si="344"/>
        <v/>
      </c>
      <c r="BE798" s="599" t="str">
        <f ca="1">IF($BB798="","",VLOOKUP(BB798,Invoer!$F$15:$AU$1999,5,FALSE))</f>
        <v/>
      </c>
      <c r="BF798" s="599" t="str">
        <f ca="1">IF($BB798="","",VLOOKUP(BB798,Invoer!$F$15:$AU$1999,6,FALSE))</f>
        <v/>
      </c>
      <c r="BG798" s="599" t="str">
        <f ca="1">IF($BB798="","",VLOOKUP(BB798,Invoer!$F$15:$AU$1999,9,FALSE))</f>
        <v/>
      </c>
      <c r="BH798" s="599" t="str">
        <f ca="1">IF($BB798="","",VLOOKUP(BB798,Invoer!$F$15:$AU$1999,10,FALSE))</f>
        <v/>
      </c>
      <c r="BI798" s="599" t="str">
        <f ca="1">IF($BB798="","",VLOOKUP(BB798,Invoer!$F$15:$BB$1999,14,FALSE))</f>
        <v/>
      </c>
      <c r="BJ798" s="599" t="str">
        <f ca="1">IF($BB798="","",VLOOKUP(BB798,Invoer!$F$15:$AU$1999,11,FALSE))</f>
        <v/>
      </c>
      <c r="BK798" s="662" t="str">
        <f t="shared" ca="1" si="345"/>
        <v/>
      </c>
      <c r="BL798" s="662" t="str">
        <f t="shared" ca="1" si="346"/>
        <v/>
      </c>
      <c r="BM798" s="679" t="str">
        <f t="shared" ca="1" si="347"/>
        <v/>
      </c>
      <c r="BN798" s="662" t="str">
        <f t="shared" ca="1" si="351"/>
        <v/>
      </c>
      <c r="BO798" s="662" t="str">
        <f ca="1">IF($BB798="","",VLOOKUP(BB798,Invoer!$F$15:$AU$1999,15,FALSE))</f>
        <v/>
      </c>
      <c r="BP798" s="662" t="str">
        <f ca="1">IF($BB798="","",VLOOKUP(BB798,Invoer!$F$15:$AU$1999,24,FALSE))</f>
        <v/>
      </c>
      <c r="BQ798" s="662" t="str">
        <f ca="1">IF($BB798="","",VLOOKUP(BB798,Invoer!$F$15:$AU$1999,17,FALSE))</f>
        <v/>
      </c>
      <c r="BS798" s="73" t="e">
        <f t="shared" ca="1" si="349"/>
        <v>#VALUE!</v>
      </c>
      <c r="BT798" s="57" t="str">
        <f t="shared" ca="1" si="350"/>
        <v/>
      </c>
      <c r="FE798"/>
      <c r="FI798"/>
      <c r="FJ798"/>
    </row>
    <row r="799" spans="29:166" ht="12" customHeight="1" x14ac:dyDescent="0.2">
      <c r="AC799" s="435" t="str">
        <f>IF($AC$7&lt;3,Invoer!DR804,IF($AC$7=3,Invoer!BT804,"x"))</f>
        <v>x</v>
      </c>
      <c r="AD799" s="599" t="str">
        <f t="shared" si="341"/>
        <v/>
      </c>
      <c r="AE799" s="673" t="str">
        <f>IF($AD799="","",VLOOKUP(AD799,Invoer!$F$15:$AU$1999,2,FALSE))</f>
        <v/>
      </c>
      <c r="AF799" s="599" t="str">
        <f t="shared" si="342"/>
        <v/>
      </c>
      <c r="AG799" s="599" t="str">
        <f>IF($AD799="","",VLOOKUP(AD799,Invoer!$F$15:$AU$1999,3,FALSE))</f>
        <v/>
      </c>
      <c r="AH799" s="599" t="str">
        <f>IF($AD799="","",IF(AG799&lt;&gt;"Liq","",VLOOKUP(AD799,Invoer!$F$15:$AU$1999,4,FALSE)))</f>
        <v/>
      </c>
      <c r="AI799" s="677" t="str">
        <f>IF($AD799="","",VLOOKUP(AD799,Invoer!$F$15:$AU$1999,5,FALSE))</f>
        <v/>
      </c>
      <c r="AJ799" s="599" t="str">
        <f>IF($AD799="","",VLOOKUP(AD799,Invoer!$F$15:$AU$1999,6,FALSE))</f>
        <v/>
      </c>
      <c r="AK799" s="599" t="str">
        <f>IF($AD799="","",VLOOKUP(AD799,Invoer!$F$15:$AU$1999,9,FALSE))</f>
        <v/>
      </c>
      <c r="AL799" s="599" t="str">
        <f>IF($AD799="","",VLOOKUP(AD799,Invoer!$F$15:$AU$1999,10,FALSE))</f>
        <v/>
      </c>
      <c r="AM799" s="599" t="str">
        <f>IF($AD799="","",VLOOKUP(AD799,Invoer!$F$15:$BB$1999,14,FALSE))</f>
        <v/>
      </c>
      <c r="AN799" s="599" t="str">
        <f>IF($AD799="","",VLOOKUP(AD799,Invoer!$F$15:$AU$1999,11,FALSE))</f>
        <v/>
      </c>
      <c r="AO799" s="662" t="str">
        <f>IF($AD799="","",VLOOKUP(AD799,Invoer!$F$15:$AU$1999,15,FALSE))</f>
        <v/>
      </c>
      <c r="AP799" s="599" t="str">
        <f>IF($AD799="","",VLOOKUP(AD799,Invoer!$F$15:$AU$1999,19,FALSE))</f>
        <v/>
      </c>
      <c r="AQ799" s="662" t="str">
        <f>IF($AD799="","",VLOOKUP(AD799,Invoer!$F$15:$AU$1999,24,FALSE))</f>
        <v/>
      </c>
      <c r="AR799" s="662" t="str">
        <f>IF($AD799="","",VLOOKUP(AD799,Invoer!$F$15:$AU$1999,17,FALSE))</f>
        <v/>
      </c>
      <c r="AS799" s="678" t="str">
        <f t="shared" si="348"/>
        <v/>
      </c>
      <c r="AT799" s="676" t="str">
        <f t="shared" si="339"/>
        <v/>
      </c>
      <c r="AU799" s="77" t="e">
        <f t="shared" si="340"/>
        <v>#VALUE!</v>
      </c>
      <c r="BA799" s="83" t="e">
        <f ca="1">Invoer!DW804</f>
        <v>#N/A</v>
      </c>
      <c r="BB799" s="599" t="str">
        <f t="shared" ca="1" si="343"/>
        <v/>
      </c>
      <c r="BC799" s="673" t="str">
        <f ca="1">IF($BB799="","",VLOOKUP(BB799,Invoer!$F$15:$AU$1999,2,FALSE))</f>
        <v/>
      </c>
      <c r="BD799" s="599" t="str">
        <f t="shared" ca="1" si="344"/>
        <v/>
      </c>
      <c r="BE799" s="599" t="str">
        <f ca="1">IF($BB799="","",VLOOKUP(BB799,Invoer!$F$15:$AU$1999,5,FALSE))</f>
        <v/>
      </c>
      <c r="BF799" s="599" t="str">
        <f ca="1">IF($BB799="","",VLOOKUP(BB799,Invoer!$F$15:$AU$1999,6,FALSE))</f>
        <v/>
      </c>
      <c r="BG799" s="599" t="str">
        <f ca="1">IF($BB799="","",VLOOKUP(BB799,Invoer!$F$15:$AU$1999,9,FALSE))</f>
        <v/>
      </c>
      <c r="BH799" s="599" t="str">
        <f ca="1">IF($BB799="","",VLOOKUP(BB799,Invoer!$F$15:$AU$1999,10,FALSE))</f>
        <v/>
      </c>
      <c r="BI799" s="599" t="str">
        <f ca="1">IF($BB799="","",VLOOKUP(BB799,Invoer!$F$15:$BB$1999,14,FALSE))</f>
        <v/>
      </c>
      <c r="BJ799" s="599" t="str">
        <f ca="1">IF($BB799="","",VLOOKUP(BB799,Invoer!$F$15:$AU$1999,11,FALSE))</f>
        <v/>
      </c>
      <c r="BK799" s="662" t="str">
        <f t="shared" ca="1" si="345"/>
        <v/>
      </c>
      <c r="BL799" s="662" t="str">
        <f t="shared" ca="1" si="346"/>
        <v/>
      </c>
      <c r="BM799" s="679" t="str">
        <f t="shared" ca="1" si="347"/>
        <v/>
      </c>
      <c r="BN799" s="662" t="str">
        <f t="shared" ca="1" si="351"/>
        <v/>
      </c>
      <c r="BO799" s="662" t="str">
        <f ca="1">IF($BB799="","",VLOOKUP(BB799,Invoer!$F$15:$AU$1999,15,FALSE))</f>
        <v/>
      </c>
      <c r="BP799" s="662" t="str">
        <f ca="1">IF($BB799="","",VLOOKUP(BB799,Invoer!$F$15:$AU$1999,24,FALSE))</f>
        <v/>
      </c>
      <c r="BQ799" s="662" t="str">
        <f ca="1">IF($BB799="","",VLOOKUP(BB799,Invoer!$F$15:$AU$1999,17,FALSE))</f>
        <v/>
      </c>
      <c r="BS799" s="73" t="e">
        <f t="shared" ca="1" si="349"/>
        <v>#VALUE!</v>
      </c>
      <c r="BT799" s="57" t="str">
        <f t="shared" ca="1" si="350"/>
        <v/>
      </c>
      <c r="FE799"/>
      <c r="FI799"/>
      <c r="FJ799"/>
    </row>
    <row r="800" spans="29:166" ht="12" customHeight="1" x14ac:dyDescent="0.2">
      <c r="AC800" s="435" t="str">
        <f>IF($AC$7&lt;3,Invoer!DR805,IF($AC$7=3,Invoer!BT805,"x"))</f>
        <v>x</v>
      </c>
      <c r="AD800" s="599" t="str">
        <f t="shared" si="341"/>
        <v/>
      </c>
      <c r="AE800" s="673" t="str">
        <f>IF($AD800="","",VLOOKUP(AD800,Invoer!$F$15:$AU$1999,2,FALSE))</f>
        <v/>
      </c>
      <c r="AF800" s="599" t="str">
        <f t="shared" si="342"/>
        <v/>
      </c>
      <c r="AG800" s="599" t="str">
        <f>IF($AD800="","",VLOOKUP(AD800,Invoer!$F$15:$AU$1999,3,FALSE))</f>
        <v/>
      </c>
      <c r="AH800" s="599" t="str">
        <f>IF($AD800="","",IF(AG800&lt;&gt;"Liq","",VLOOKUP(AD800,Invoer!$F$15:$AU$1999,4,FALSE)))</f>
        <v/>
      </c>
      <c r="AI800" s="677" t="str">
        <f>IF($AD800="","",VLOOKUP(AD800,Invoer!$F$15:$AU$1999,5,FALSE))</f>
        <v/>
      </c>
      <c r="AJ800" s="599" t="str">
        <f>IF($AD800="","",VLOOKUP(AD800,Invoer!$F$15:$AU$1999,6,FALSE))</f>
        <v/>
      </c>
      <c r="AK800" s="599" t="str">
        <f>IF($AD800="","",VLOOKUP(AD800,Invoer!$F$15:$AU$1999,9,FALSE))</f>
        <v/>
      </c>
      <c r="AL800" s="599" t="str">
        <f>IF($AD800="","",VLOOKUP(AD800,Invoer!$F$15:$AU$1999,10,FALSE))</f>
        <v/>
      </c>
      <c r="AM800" s="599" t="str">
        <f>IF($AD800="","",VLOOKUP(AD800,Invoer!$F$15:$BB$1999,14,FALSE))</f>
        <v/>
      </c>
      <c r="AN800" s="599" t="str">
        <f>IF($AD800="","",VLOOKUP(AD800,Invoer!$F$15:$AU$1999,11,FALSE))</f>
        <v/>
      </c>
      <c r="AO800" s="662" t="str">
        <f>IF($AD800="","",VLOOKUP(AD800,Invoer!$F$15:$AU$1999,15,FALSE))</f>
        <v/>
      </c>
      <c r="AP800" s="599" t="str">
        <f>IF($AD800="","",VLOOKUP(AD800,Invoer!$F$15:$AU$1999,19,FALSE))</f>
        <v/>
      </c>
      <c r="AQ800" s="662" t="str">
        <f>IF($AD800="","",VLOOKUP(AD800,Invoer!$F$15:$AU$1999,24,FALSE))</f>
        <v/>
      </c>
      <c r="AR800" s="662" t="str">
        <f>IF($AD800="","",VLOOKUP(AD800,Invoer!$F$15:$AU$1999,17,FALSE))</f>
        <v/>
      </c>
      <c r="AS800" s="678" t="str">
        <f t="shared" si="348"/>
        <v/>
      </c>
      <c r="AT800" s="676" t="str">
        <f t="shared" si="339"/>
        <v/>
      </c>
      <c r="AU800" s="77" t="e">
        <f t="shared" si="340"/>
        <v>#VALUE!</v>
      </c>
      <c r="BA800" s="83" t="e">
        <f ca="1">Invoer!DW805</f>
        <v>#N/A</v>
      </c>
      <c r="BB800" s="599" t="str">
        <f t="shared" ca="1" si="343"/>
        <v/>
      </c>
      <c r="BC800" s="673" t="str">
        <f ca="1">IF($BB800="","",VLOOKUP(BB800,Invoer!$F$15:$AU$1999,2,FALSE))</f>
        <v/>
      </c>
      <c r="BD800" s="599" t="str">
        <f t="shared" ca="1" si="344"/>
        <v/>
      </c>
      <c r="BE800" s="599" t="str">
        <f ca="1">IF($BB800="","",VLOOKUP(BB800,Invoer!$F$15:$AU$1999,5,FALSE))</f>
        <v/>
      </c>
      <c r="BF800" s="599" t="str">
        <f ca="1">IF($BB800="","",VLOOKUP(BB800,Invoer!$F$15:$AU$1999,6,FALSE))</f>
        <v/>
      </c>
      <c r="BG800" s="599" t="str">
        <f ca="1">IF($BB800="","",VLOOKUP(BB800,Invoer!$F$15:$AU$1999,9,FALSE))</f>
        <v/>
      </c>
      <c r="BH800" s="599" t="str">
        <f ca="1">IF($BB800="","",VLOOKUP(BB800,Invoer!$F$15:$AU$1999,10,FALSE))</f>
        <v/>
      </c>
      <c r="BI800" s="599" t="str">
        <f ca="1">IF($BB800="","",VLOOKUP(BB800,Invoer!$F$15:$BB$1999,14,FALSE))</f>
        <v/>
      </c>
      <c r="BJ800" s="599" t="str">
        <f ca="1">IF($BB800="","",VLOOKUP(BB800,Invoer!$F$15:$AU$1999,11,FALSE))</f>
        <v/>
      </c>
      <c r="BK800" s="662" t="str">
        <f t="shared" ca="1" si="345"/>
        <v/>
      </c>
      <c r="BL800" s="662" t="str">
        <f t="shared" ca="1" si="346"/>
        <v/>
      </c>
      <c r="BM800" s="679" t="str">
        <f t="shared" ca="1" si="347"/>
        <v/>
      </c>
      <c r="BN800" s="662" t="str">
        <f t="shared" ca="1" si="351"/>
        <v/>
      </c>
      <c r="BO800" s="662" t="str">
        <f ca="1">IF($BB800="","",VLOOKUP(BB800,Invoer!$F$15:$AU$1999,15,FALSE))</f>
        <v/>
      </c>
      <c r="BP800" s="662" t="str">
        <f ca="1">IF($BB800="","",VLOOKUP(BB800,Invoer!$F$15:$AU$1999,24,FALSE))</f>
        <v/>
      </c>
      <c r="BQ800" s="662" t="str">
        <f ca="1">IF($BB800="","",VLOOKUP(BB800,Invoer!$F$15:$AU$1999,17,FALSE))</f>
        <v/>
      </c>
      <c r="BS800" s="73" t="e">
        <f t="shared" ca="1" si="349"/>
        <v>#VALUE!</v>
      </c>
      <c r="BT800" s="57" t="str">
        <f t="shared" ca="1" si="350"/>
        <v/>
      </c>
      <c r="FE800"/>
      <c r="FI800"/>
      <c r="FJ800"/>
    </row>
    <row r="801" spans="29:166" ht="12" customHeight="1" x14ac:dyDescent="0.2">
      <c r="AC801" s="435" t="str">
        <f>IF($AC$7&lt;3,Invoer!DR806,IF($AC$7=3,Invoer!BT806,"x"))</f>
        <v>x</v>
      </c>
      <c r="AD801" s="599" t="str">
        <f t="shared" si="341"/>
        <v/>
      </c>
      <c r="AE801" s="673" t="str">
        <f>IF($AD801="","",VLOOKUP(AD801,Invoer!$F$15:$AU$1999,2,FALSE))</f>
        <v/>
      </c>
      <c r="AF801" s="599" t="str">
        <f t="shared" si="342"/>
        <v/>
      </c>
      <c r="AG801" s="599" t="str">
        <f>IF($AD801="","",VLOOKUP(AD801,Invoer!$F$15:$AU$1999,3,FALSE))</f>
        <v/>
      </c>
      <c r="AH801" s="599" t="str">
        <f>IF($AD801="","",IF(AG801&lt;&gt;"Liq","",VLOOKUP(AD801,Invoer!$F$15:$AU$1999,4,FALSE)))</f>
        <v/>
      </c>
      <c r="AI801" s="677" t="str">
        <f>IF($AD801="","",VLOOKUP(AD801,Invoer!$F$15:$AU$1999,5,FALSE))</f>
        <v/>
      </c>
      <c r="AJ801" s="599" t="str">
        <f>IF($AD801="","",VLOOKUP(AD801,Invoer!$F$15:$AU$1999,6,FALSE))</f>
        <v/>
      </c>
      <c r="AK801" s="599" t="str">
        <f>IF($AD801="","",VLOOKUP(AD801,Invoer!$F$15:$AU$1999,9,FALSE))</f>
        <v/>
      </c>
      <c r="AL801" s="599" t="str">
        <f>IF($AD801="","",VLOOKUP(AD801,Invoer!$F$15:$AU$1999,10,FALSE))</f>
        <v/>
      </c>
      <c r="AM801" s="599" t="str">
        <f>IF($AD801="","",VLOOKUP(AD801,Invoer!$F$15:$BB$1999,14,FALSE))</f>
        <v/>
      </c>
      <c r="AN801" s="599" t="str">
        <f>IF($AD801="","",VLOOKUP(AD801,Invoer!$F$15:$AU$1999,11,FALSE))</f>
        <v/>
      </c>
      <c r="AO801" s="662" t="str">
        <f>IF($AD801="","",VLOOKUP(AD801,Invoer!$F$15:$AU$1999,15,FALSE))</f>
        <v/>
      </c>
      <c r="AP801" s="599" t="str">
        <f>IF($AD801="","",VLOOKUP(AD801,Invoer!$F$15:$AU$1999,19,FALSE))</f>
        <v/>
      </c>
      <c r="AQ801" s="662" t="str">
        <f>IF($AD801="","",VLOOKUP(AD801,Invoer!$F$15:$AU$1999,24,FALSE))</f>
        <v/>
      </c>
      <c r="AR801" s="662" t="str">
        <f>IF($AD801="","",VLOOKUP(AD801,Invoer!$F$15:$AU$1999,17,FALSE))</f>
        <v/>
      </c>
      <c r="AS801" s="678" t="str">
        <f t="shared" si="348"/>
        <v/>
      </c>
      <c r="AT801" s="676" t="str">
        <f t="shared" si="339"/>
        <v/>
      </c>
      <c r="AU801" s="77" t="e">
        <f t="shared" si="340"/>
        <v>#VALUE!</v>
      </c>
      <c r="BA801" s="83" t="e">
        <f ca="1">Invoer!DW806</f>
        <v>#N/A</v>
      </c>
      <c r="BB801" s="599" t="str">
        <f t="shared" ca="1" si="343"/>
        <v/>
      </c>
      <c r="BC801" s="673" t="str">
        <f ca="1">IF($BB801="","",VLOOKUP(BB801,Invoer!$F$15:$AU$1999,2,FALSE))</f>
        <v/>
      </c>
      <c r="BD801" s="599" t="str">
        <f t="shared" ca="1" si="344"/>
        <v/>
      </c>
      <c r="BE801" s="599" t="str">
        <f ca="1">IF($BB801="","",VLOOKUP(BB801,Invoer!$F$15:$AU$1999,5,FALSE))</f>
        <v/>
      </c>
      <c r="BF801" s="599" t="str">
        <f ca="1">IF($BB801="","",VLOOKUP(BB801,Invoer!$F$15:$AU$1999,6,FALSE))</f>
        <v/>
      </c>
      <c r="BG801" s="599" t="str">
        <f ca="1">IF($BB801="","",VLOOKUP(BB801,Invoer!$F$15:$AU$1999,9,FALSE))</f>
        <v/>
      </c>
      <c r="BH801" s="599" t="str">
        <f ca="1">IF($BB801="","",VLOOKUP(BB801,Invoer!$F$15:$AU$1999,10,FALSE))</f>
        <v/>
      </c>
      <c r="BI801" s="599" t="str">
        <f ca="1">IF($BB801="","",VLOOKUP(BB801,Invoer!$F$15:$BB$1999,14,FALSE))</f>
        <v/>
      </c>
      <c r="BJ801" s="599" t="str">
        <f ca="1">IF($BB801="","",VLOOKUP(BB801,Invoer!$F$15:$AU$1999,11,FALSE))</f>
        <v/>
      </c>
      <c r="BK801" s="662" t="str">
        <f t="shared" ca="1" si="345"/>
        <v/>
      </c>
      <c r="BL801" s="662" t="str">
        <f t="shared" ca="1" si="346"/>
        <v/>
      </c>
      <c r="BM801" s="679" t="str">
        <f t="shared" ca="1" si="347"/>
        <v/>
      </c>
      <c r="BN801" s="662" t="str">
        <f t="shared" ca="1" si="351"/>
        <v/>
      </c>
      <c r="BO801" s="662" t="str">
        <f ca="1">IF($BB801="","",VLOOKUP(BB801,Invoer!$F$15:$AU$1999,15,FALSE))</f>
        <v/>
      </c>
      <c r="BP801" s="662" t="str">
        <f ca="1">IF($BB801="","",VLOOKUP(BB801,Invoer!$F$15:$AU$1999,24,FALSE))</f>
        <v/>
      </c>
      <c r="BQ801" s="662" t="str">
        <f ca="1">IF($BB801="","",VLOOKUP(BB801,Invoer!$F$15:$AU$1999,17,FALSE))</f>
        <v/>
      </c>
      <c r="BS801" s="73" t="e">
        <f t="shared" ca="1" si="349"/>
        <v>#VALUE!</v>
      </c>
      <c r="BT801" s="57" t="str">
        <f t="shared" ca="1" si="350"/>
        <v/>
      </c>
      <c r="FE801"/>
      <c r="FI801"/>
      <c r="FJ801"/>
    </row>
    <row r="802" spans="29:166" ht="12" customHeight="1" x14ac:dyDescent="0.2">
      <c r="AC802" s="435" t="str">
        <f>IF($AC$7&lt;3,Invoer!DR807,IF($AC$7=3,Invoer!BT807,"x"))</f>
        <v>x</v>
      </c>
      <c r="AD802" s="599" t="str">
        <f t="shared" si="341"/>
        <v/>
      </c>
      <c r="AE802" s="673" t="str">
        <f>IF($AD802="","",VLOOKUP(AD802,Invoer!$F$15:$AU$1999,2,FALSE))</f>
        <v/>
      </c>
      <c r="AF802" s="599" t="str">
        <f t="shared" si="342"/>
        <v/>
      </c>
      <c r="AG802" s="599" t="str">
        <f>IF($AD802="","",VLOOKUP(AD802,Invoer!$F$15:$AU$1999,3,FALSE))</f>
        <v/>
      </c>
      <c r="AH802" s="599" t="str">
        <f>IF($AD802="","",IF(AG802&lt;&gt;"Liq","",VLOOKUP(AD802,Invoer!$F$15:$AU$1999,4,FALSE)))</f>
        <v/>
      </c>
      <c r="AI802" s="677" t="str">
        <f>IF($AD802="","",VLOOKUP(AD802,Invoer!$F$15:$AU$1999,5,FALSE))</f>
        <v/>
      </c>
      <c r="AJ802" s="599" t="str">
        <f>IF($AD802="","",VLOOKUP(AD802,Invoer!$F$15:$AU$1999,6,FALSE))</f>
        <v/>
      </c>
      <c r="AK802" s="599" t="str">
        <f>IF($AD802="","",VLOOKUP(AD802,Invoer!$F$15:$AU$1999,9,FALSE))</f>
        <v/>
      </c>
      <c r="AL802" s="599" t="str">
        <f>IF($AD802="","",VLOOKUP(AD802,Invoer!$F$15:$AU$1999,10,FALSE))</f>
        <v/>
      </c>
      <c r="AM802" s="599" t="str">
        <f>IF($AD802="","",VLOOKUP(AD802,Invoer!$F$15:$BB$1999,14,FALSE))</f>
        <v/>
      </c>
      <c r="AN802" s="599" t="str">
        <f>IF($AD802="","",VLOOKUP(AD802,Invoer!$F$15:$AU$1999,11,FALSE))</f>
        <v/>
      </c>
      <c r="AO802" s="662" t="str">
        <f>IF($AD802="","",VLOOKUP(AD802,Invoer!$F$15:$AU$1999,15,FALSE))</f>
        <v/>
      </c>
      <c r="AP802" s="599" t="str">
        <f>IF($AD802="","",VLOOKUP(AD802,Invoer!$F$15:$AU$1999,19,FALSE))</f>
        <v/>
      </c>
      <c r="AQ802" s="662" t="str">
        <f>IF($AD802="","",VLOOKUP(AD802,Invoer!$F$15:$AU$1999,24,FALSE))</f>
        <v/>
      </c>
      <c r="AR802" s="662" t="str">
        <f>IF($AD802="","",VLOOKUP(AD802,Invoer!$F$15:$AU$1999,17,FALSE))</f>
        <v/>
      </c>
      <c r="AS802" s="678" t="str">
        <f t="shared" si="348"/>
        <v/>
      </c>
      <c r="AT802" s="676" t="str">
        <f t="shared" si="339"/>
        <v/>
      </c>
      <c r="AU802" s="77" t="e">
        <f t="shared" si="340"/>
        <v>#VALUE!</v>
      </c>
      <c r="BA802" s="83" t="e">
        <f ca="1">Invoer!DW807</f>
        <v>#N/A</v>
      </c>
      <c r="BB802" s="599" t="str">
        <f t="shared" ca="1" si="343"/>
        <v/>
      </c>
      <c r="BC802" s="673" t="str">
        <f ca="1">IF($BB802="","",VLOOKUP(BB802,Invoer!$F$15:$AU$1999,2,FALSE))</f>
        <v/>
      </c>
      <c r="BD802" s="599" t="str">
        <f t="shared" ca="1" si="344"/>
        <v/>
      </c>
      <c r="BE802" s="599" t="str">
        <f ca="1">IF($BB802="","",VLOOKUP(BB802,Invoer!$F$15:$AU$1999,5,FALSE))</f>
        <v/>
      </c>
      <c r="BF802" s="599" t="str">
        <f ca="1">IF($BB802="","",VLOOKUP(BB802,Invoer!$F$15:$AU$1999,6,FALSE))</f>
        <v/>
      </c>
      <c r="BG802" s="599" t="str">
        <f ca="1">IF($BB802="","",VLOOKUP(BB802,Invoer!$F$15:$AU$1999,9,FALSE))</f>
        <v/>
      </c>
      <c r="BH802" s="599" t="str">
        <f ca="1">IF($BB802="","",VLOOKUP(BB802,Invoer!$F$15:$AU$1999,10,FALSE))</f>
        <v/>
      </c>
      <c r="BI802" s="599" t="str">
        <f ca="1">IF($BB802="","",VLOOKUP(BB802,Invoer!$F$15:$BB$1999,14,FALSE))</f>
        <v/>
      </c>
      <c r="BJ802" s="599" t="str">
        <f ca="1">IF($BB802="","",VLOOKUP(BB802,Invoer!$F$15:$AU$1999,11,FALSE))</f>
        <v/>
      </c>
      <c r="BK802" s="662" t="str">
        <f t="shared" ca="1" si="345"/>
        <v/>
      </c>
      <c r="BL802" s="662" t="str">
        <f t="shared" ca="1" si="346"/>
        <v/>
      </c>
      <c r="BM802" s="679" t="str">
        <f t="shared" ca="1" si="347"/>
        <v/>
      </c>
      <c r="BN802" s="662" t="str">
        <f t="shared" ca="1" si="351"/>
        <v/>
      </c>
      <c r="BO802" s="662" t="str">
        <f ca="1">IF($BB802="","",VLOOKUP(BB802,Invoer!$F$15:$AU$1999,15,FALSE))</f>
        <v/>
      </c>
      <c r="BP802" s="662" t="str">
        <f ca="1">IF($BB802="","",VLOOKUP(BB802,Invoer!$F$15:$AU$1999,24,FALSE))</f>
        <v/>
      </c>
      <c r="BQ802" s="662" t="str">
        <f ca="1">IF($BB802="","",VLOOKUP(BB802,Invoer!$F$15:$AU$1999,17,FALSE))</f>
        <v/>
      </c>
      <c r="BS802" s="73" t="e">
        <f t="shared" ca="1" si="349"/>
        <v>#VALUE!</v>
      </c>
      <c r="BT802" s="57" t="str">
        <f t="shared" ca="1" si="350"/>
        <v/>
      </c>
      <c r="FE802"/>
      <c r="FI802"/>
      <c r="FJ802"/>
    </row>
    <row r="803" spans="29:166" ht="12" customHeight="1" x14ac:dyDescent="0.2">
      <c r="AC803" s="435" t="str">
        <f>IF($AC$7&lt;3,Invoer!DR808,IF($AC$7=3,Invoer!BT808,"x"))</f>
        <v>x</v>
      </c>
      <c r="AD803" s="599" t="str">
        <f t="shared" si="341"/>
        <v/>
      </c>
      <c r="AE803" s="673" t="str">
        <f>IF($AD803="","",VLOOKUP(AD803,Invoer!$F$15:$AU$1999,2,FALSE))</f>
        <v/>
      </c>
      <c r="AF803" s="599" t="str">
        <f t="shared" si="342"/>
        <v/>
      </c>
      <c r="AG803" s="599" t="str">
        <f>IF($AD803="","",VLOOKUP(AD803,Invoer!$F$15:$AU$1999,3,FALSE))</f>
        <v/>
      </c>
      <c r="AH803" s="599" t="str">
        <f>IF($AD803="","",IF(AG803&lt;&gt;"Liq","",VLOOKUP(AD803,Invoer!$F$15:$AU$1999,4,FALSE)))</f>
        <v/>
      </c>
      <c r="AI803" s="677" t="str">
        <f>IF($AD803="","",VLOOKUP(AD803,Invoer!$F$15:$AU$1999,5,FALSE))</f>
        <v/>
      </c>
      <c r="AJ803" s="599" t="str">
        <f>IF($AD803="","",VLOOKUP(AD803,Invoer!$F$15:$AU$1999,6,FALSE))</f>
        <v/>
      </c>
      <c r="AK803" s="599" t="str">
        <f>IF($AD803="","",VLOOKUP(AD803,Invoer!$F$15:$AU$1999,9,FALSE))</f>
        <v/>
      </c>
      <c r="AL803" s="599" t="str">
        <f>IF($AD803="","",VLOOKUP(AD803,Invoer!$F$15:$AU$1999,10,FALSE))</f>
        <v/>
      </c>
      <c r="AM803" s="599" t="str">
        <f>IF($AD803="","",VLOOKUP(AD803,Invoer!$F$15:$BB$1999,14,FALSE))</f>
        <v/>
      </c>
      <c r="AN803" s="599" t="str">
        <f>IF($AD803="","",VLOOKUP(AD803,Invoer!$F$15:$AU$1999,11,FALSE))</f>
        <v/>
      </c>
      <c r="AO803" s="662" t="str">
        <f>IF($AD803="","",VLOOKUP(AD803,Invoer!$F$15:$AU$1999,15,FALSE))</f>
        <v/>
      </c>
      <c r="AP803" s="599" t="str">
        <f>IF($AD803="","",VLOOKUP(AD803,Invoer!$F$15:$AU$1999,19,FALSE))</f>
        <v/>
      </c>
      <c r="AQ803" s="662" t="str">
        <f>IF($AD803="","",VLOOKUP(AD803,Invoer!$F$15:$AU$1999,24,FALSE))</f>
        <v/>
      </c>
      <c r="AR803" s="662" t="str">
        <f>IF($AD803="","",VLOOKUP(AD803,Invoer!$F$15:$AU$1999,17,FALSE))</f>
        <v/>
      </c>
      <c r="AS803" s="678" t="str">
        <f t="shared" si="348"/>
        <v/>
      </c>
      <c r="AT803" s="676" t="str">
        <f t="shared" si="339"/>
        <v/>
      </c>
      <c r="AU803" s="77" t="e">
        <f t="shared" si="340"/>
        <v>#VALUE!</v>
      </c>
      <c r="BA803" s="83" t="e">
        <f ca="1">Invoer!DW808</f>
        <v>#N/A</v>
      </c>
      <c r="BB803" s="599" t="str">
        <f t="shared" ca="1" si="343"/>
        <v/>
      </c>
      <c r="BC803" s="673" t="str">
        <f ca="1">IF($BB803="","",VLOOKUP(BB803,Invoer!$F$15:$AU$1999,2,FALSE))</f>
        <v/>
      </c>
      <c r="BD803" s="599" t="str">
        <f t="shared" ca="1" si="344"/>
        <v/>
      </c>
      <c r="BE803" s="599" t="str">
        <f ca="1">IF($BB803="","",VLOOKUP(BB803,Invoer!$F$15:$AU$1999,5,FALSE))</f>
        <v/>
      </c>
      <c r="BF803" s="599" t="str">
        <f ca="1">IF($BB803="","",VLOOKUP(BB803,Invoer!$F$15:$AU$1999,6,FALSE))</f>
        <v/>
      </c>
      <c r="BG803" s="599" t="str">
        <f ca="1">IF($BB803="","",VLOOKUP(BB803,Invoer!$F$15:$AU$1999,9,FALSE))</f>
        <v/>
      </c>
      <c r="BH803" s="599" t="str">
        <f ca="1">IF($BB803="","",VLOOKUP(BB803,Invoer!$F$15:$AU$1999,10,FALSE))</f>
        <v/>
      </c>
      <c r="BI803" s="599" t="str">
        <f ca="1">IF($BB803="","",VLOOKUP(BB803,Invoer!$F$15:$BB$1999,14,FALSE))</f>
        <v/>
      </c>
      <c r="BJ803" s="599" t="str">
        <f ca="1">IF($BB803="","",VLOOKUP(BB803,Invoer!$F$15:$AU$1999,11,FALSE))</f>
        <v/>
      </c>
      <c r="BK803" s="662" t="str">
        <f t="shared" ca="1" si="345"/>
        <v/>
      </c>
      <c r="BL803" s="662" t="str">
        <f t="shared" ca="1" si="346"/>
        <v/>
      </c>
      <c r="BM803" s="679" t="str">
        <f t="shared" ca="1" si="347"/>
        <v/>
      </c>
      <c r="BN803" s="662" t="str">
        <f t="shared" ca="1" si="351"/>
        <v/>
      </c>
      <c r="BO803" s="662" t="str">
        <f ca="1">IF($BB803="","",VLOOKUP(BB803,Invoer!$F$15:$AU$1999,15,FALSE))</f>
        <v/>
      </c>
      <c r="BP803" s="662" t="str">
        <f ca="1">IF($BB803="","",VLOOKUP(BB803,Invoer!$F$15:$AU$1999,24,FALSE))</f>
        <v/>
      </c>
      <c r="BQ803" s="662" t="str">
        <f ca="1">IF($BB803="","",VLOOKUP(BB803,Invoer!$F$15:$AU$1999,17,FALSE))</f>
        <v/>
      </c>
      <c r="BS803" s="73" t="e">
        <f t="shared" ca="1" si="349"/>
        <v>#VALUE!</v>
      </c>
      <c r="BT803" s="57" t="str">
        <f t="shared" ca="1" si="350"/>
        <v/>
      </c>
      <c r="FE803"/>
      <c r="FI803"/>
      <c r="FJ803"/>
    </row>
    <row r="804" spans="29:166" ht="12" customHeight="1" x14ac:dyDescent="0.2">
      <c r="AC804" s="435" t="str">
        <f>IF($AC$7&lt;3,Invoer!DR809,IF($AC$7=3,Invoer!BT809,"x"))</f>
        <v>x</v>
      </c>
      <c r="AD804" s="599" t="str">
        <f t="shared" si="341"/>
        <v/>
      </c>
      <c r="AE804" s="673" t="str">
        <f>IF($AD804="","",VLOOKUP(AD804,Invoer!$F$15:$AU$1999,2,FALSE))</f>
        <v/>
      </c>
      <c r="AF804" s="599" t="str">
        <f t="shared" si="342"/>
        <v/>
      </c>
      <c r="AG804" s="599" t="str">
        <f>IF($AD804="","",VLOOKUP(AD804,Invoer!$F$15:$AU$1999,3,FALSE))</f>
        <v/>
      </c>
      <c r="AH804" s="599" t="str">
        <f>IF($AD804="","",IF(AG804&lt;&gt;"Liq","",VLOOKUP(AD804,Invoer!$F$15:$AU$1999,4,FALSE)))</f>
        <v/>
      </c>
      <c r="AI804" s="677" t="str">
        <f>IF($AD804="","",VLOOKUP(AD804,Invoer!$F$15:$AU$1999,5,FALSE))</f>
        <v/>
      </c>
      <c r="AJ804" s="599" t="str">
        <f>IF($AD804="","",VLOOKUP(AD804,Invoer!$F$15:$AU$1999,6,FALSE))</f>
        <v/>
      </c>
      <c r="AK804" s="599" t="str">
        <f>IF($AD804="","",VLOOKUP(AD804,Invoer!$F$15:$AU$1999,9,FALSE))</f>
        <v/>
      </c>
      <c r="AL804" s="599" t="str">
        <f>IF($AD804="","",VLOOKUP(AD804,Invoer!$F$15:$AU$1999,10,FALSE))</f>
        <v/>
      </c>
      <c r="AM804" s="599" t="str">
        <f>IF($AD804="","",VLOOKUP(AD804,Invoer!$F$15:$BB$1999,14,FALSE))</f>
        <v/>
      </c>
      <c r="AN804" s="599" t="str">
        <f>IF($AD804="","",VLOOKUP(AD804,Invoer!$F$15:$AU$1999,11,FALSE))</f>
        <v/>
      </c>
      <c r="AO804" s="662" t="str">
        <f>IF($AD804="","",VLOOKUP(AD804,Invoer!$F$15:$AU$1999,15,FALSE))</f>
        <v/>
      </c>
      <c r="AP804" s="599" t="str">
        <f>IF($AD804="","",VLOOKUP(AD804,Invoer!$F$15:$AU$1999,19,FALSE))</f>
        <v/>
      </c>
      <c r="AQ804" s="662" t="str">
        <f>IF($AD804="","",VLOOKUP(AD804,Invoer!$F$15:$AU$1999,24,FALSE))</f>
        <v/>
      </c>
      <c r="AR804" s="662" t="str">
        <f>IF($AD804="","",VLOOKUP(AD804,Invoer!$F$15:$AU$1999,17,FALSE))</f>
        <v/>
      </c>
      <c r="AS804" s="678" t="str">
        <f t="shared" si="348"/>
        <v/>
      </c>
      <c r="AT804" s="676" t="str">
        <f t="shared" si="339"/>
        <v/>
      </c>
      <c r="AU804" s="77" t="e">
        <f t="shared" si="340"/>
        <v>#VALUE!</v>
      </c>
      <c r="BA804" s="83" t="e">
        <f ca="1">Invoer!DW809</f>
        <v>#N/A</v>
      </c>
      <c r="BB804" s="599" t="str">
        <f t="shared" ca="1" si="343"/>
        <v/>
      </c>
      <c r="BC804" s="673" t="str">
        <f ca="1">IF($BB804="","",VLOOKUP(BB804,Invoer!$F$15:$AU$1999,2,FALSE))</f>
        <v/>
      </c>
      <c r="BD804" s="599" t="str">
        <f t="shared" ca="1" si="344"/>
        <v/>
      </c>
      <c r="BE804" s="599" t="str">
        <f ca="1">IF($BB804="","",VLOOKUP(BB804,Invoer!$F$15:$AU$1999,5,FALSE))</f>
        <v/>
      </c>
      <c r="BF804" s="599" t="str">
        <f ca="1">IF($BB804="","",VLOOKUP(BB804,Invoer!$F$15:$AU$1999,6,FALSE))</f>
        <v/>
      </c>
      <c r="BG804" s="599" t="str">
        <f ca="1">IF($BB804="","",VLOOKUP(BB804,Invoer!$F$15:$AU$1999,9,FALSE))</f>
        <v/>
      </c>
      <c r="BH804" s="599" t="str">
        <f ca="1">IF($BB804="","",VLOOKUP(BB804,Invoer!$F$15:$AU$1999,10,FALSE))</f>
        <v/>
      </c>
      <c r="BI804" s="599" t="str">
        <f ca="1">IF($BB804="","",VLOOKUP(BB804,Invoer!$F$15:$BB$1999,14,FALSE))</f>
        <v/>
      </c>
      <c r="BJ804" s="599" t="str">
        <f ca="1">IF($BB804="","",VLOOKUP(BB804,Invoer!$F$15:$AU$1999,11,FALSE))</f>
        <v/>
      </c>
      <c r="BK804" s="662" t="str">
        <f t="shared" ca="1" si="345"/>
        <v/>
      </c>
      <c r="BL804" s="662" t="str">
        <f t="shared" ca="1" si="346"/>
        <v/>
      </c>
      <c r="BM804" s="679" t="str">
        <f t="shared" ca="1" si="347"/>
        <v/>
      </c>
      <c r="BN804" s="662" t="str">
        <f t="shared" ca="1" si="351"/>
        <v/>
      </c>
      <c r="BO804" s="662" t="str">
        <f ca="1">IF($BB804="","",VLOOKUP(BB804,Invoer!$F$15:$AU$1999,15,FALSE))</f>
        <v/>
      </c>
      <c r="BP804" s="662" t="str">
        <f ca="1">IF($BB804="","",VLOOKUP(BB804,Invoer!$F$15:$AU$1999,24,FALSE))</f>
        <v/>
      </c>
      <c r="BQ804" s="662" t="str">
        <f ca="1">IF($BB804="","",VLOOKUP(BB804,Invoer!$F$15:$AU$1999,17,FALSE))</f>
        <v/>
      </c>
      <c r="BS804" s="73" t="e">
        <f t="shared" ca="1" si="349"/>
        <v>#VALUE!</v>
      </c>
      <c r="BT804" s="57" t="str">
        <f t="shared" ca="1" si="350"/>
        <v/>
      </c>
      <c r="FE804"/>
      <c r="FI804"/>
      <c r="FJ804"/>
    </row>
    <row r="805" spans="29:166" ht="12" customHeight="1" x14ac:dyDescent="0.2">
      <c r="AC805" s="435" t="str">
        <f>IF($AC$7&lt;3,Invoer!DR810,IF($AC$7=3,Invoer!BT810,"x"))</f>
        <v>x</v>
      </c>
      <c r="AD805" s="599" t="str">
        <f t="shared" si="341"/>
        <v/>
      </c>
      <c r="AE805" s="673" t="str">
        <f>IF($AD805="","",VLOOKUP(AD805,Invoer!$F$15:$AU$1999,2,FALSE))</f>
        <v/>
      </c>
      <c r="AF805" s="599" t="str">
        <f t="shared" si="342"/>
        <v/>
      </c>
      <c r="AG805" s="599" t="str">
        <f>IF($AD805="","",VLOOKUP(AD805,Invoer!$F$15:$AU$1999,3,FALSE))</f>
        <v/>
      </c>
      <c r="AH805" s="599" t="str">
        <f>IF($AD805="","",IF(AG805&lt;&gt;"Liq","",VLOOKUP(AD805,Invoer!$F$15:$AU$1999,4,FALSE)))</f>
        <v/>
      </c>
      <c r="AI805" s="677" t="str">
        <f>IF($AD805="","",VLOOKUP(AD805,Invoer!$F$15:$AU$1999,5,FALSE))</f>
        <v/>
      </c>
      <c r="AJ805" s="599" t="str">
        <f>IF($AD805="","",VLOOKUP(AD805,Invoer!$F$15:$AU$1999,6,FALSE))</f>
        <v/>
      </c>
      <c r="AK805" s="599" t="str">
        <f>IF($AD805="","",VLOOKUP(AD805,Invoer!$F$15:$AU$1999,9,FALSE))</f>
        <v/>
      </c>
      <c r="AL805" s="599" t="str">
        <f>IF($AD805="","",VLOOKUP(AD805,Invoer!$F$15:$AU$1999,10,FALSE))</f>
        <v/>
      </c>
      <c r="AM805" s="599" t="str">
        <f>IF($AD805="","",VLOOKUP(AD805,Invoer!$F$15:$BB$1999,14,FALSE))</f>
        <v/>
      </c>
      <c r="AN805" s="599" t="str">
        <f>IF($AD805="","",VLOOKUP(AD805,Invoer!$F$15:$AU$1999,11,FALSE))</f>
        <v/>
      </c>
      <c r="AO805" s="662" t="str">
        <f>IF($AD805="","",VLOOKUP(AD805,Invoer!$F$15:$AU$1999,15,FALSE))</f>
        <v/>
      </c>
      <c r="AP805" s="599" t="str">
        <f>IF($AD805="","",VLOOKUP(AD805,Invoer!$F$15:$AU$1999,19,FALSE))</f>
        <v/>
      </c>
      <c r="AQ805" s="662" t="str">
        <f>IF($AD805="","",VLOOKUP(AD805,Invoer!$F$15:$AU$1999,24,FALSE))</f>
        <v/>
      </c>
      <c r="AR805" s="662" t="str">
        <f>IF($AD805="","",VLOOKUP(AD805,Invoer!$F$15:$AU$1999,17,FALSE))</f>
        <v/>
      </c>
      <c r="AS805" s="678" t="str">
        <f t="shared" si="348"/>
        <v/>
      </c>
      <c r="AT805" s="676" t="str">
        <f t="shared" si="339"/>
        <v/>
      </c>
      <c r="AU805" s="77" t="e">
        <f t="shared" si="340"/>
        <v>#VALUE!</v>
      </c>
      <c r="BA805" s="83" t="e">
        <f ca="1">Invoer!DW810</f>
        <v>#N/A</v>
      </c>
      <c r="BB805" s="599" t="str">
        <f t="shared" ca="1" si="343"/>
        <v/>
      </c>
      <c r="BC805" s="673" t="str">
        <f ca="1">IF($BB805="","",VLOOKUP(BB805,Invoer!$F$15:$AU$1999,2,FALSE))</f>
        <v/>
      </c>
      <c r="BD805" s="599" t="str">
        <f t="shared" ca="1" si="344"/>
        <v/>
      </c>
      <c r="BE805" s="599" t="str">
        <f ca="1">IF($BB805="","",VLOOKUP(BB805,Invoer!$F$15:$AU$1999,5,FALSE))</f>
        <v/>
      </c>
      <c r="BF805" s="599" t="str">
        <f ca="1">IF($BB805="","",VLOOKUP(BB805,Invoer!$F$15:$AU$1999,6,FALSE))</f>
        <v/>
      </c>
      <c r="BG805" s="599" t="str">
        <f ca="1">IF($BB805="","",VLOOKUP(BB805,Invoer!$F$15:$AU$1999,9,FALSE))</f>
        <v/>
      </c>
      <c r="BH805" s="599" t="str">
        <f ca="1">IF($BB805="","",VLOOKUP(BB805,Invoer!$F$15:$AU$1999,10,FALSE))</f>
        <v/>
      </c>
      <c r="BI805" s="599" t="str">
        <f ca="1">IF($BB805="","",VLOOKUP(BB805,Invoer!$F$15:$BB$1999,14,FALSE))</f>
        <v/>
      </c>
      <c r="BJ805" s="599" t="str">
        <f ca="1">IF($BB805="","",VLOOKUP(BB805,Invoer!$F$15:$AU$1999,11,FALSE))</f>
        <v/>
      </c>
      <c r="BK805" s="662" t="str">
        <f t="shared" ca="1" si="345"/>
        <v/>
      </c>
      <c r="BL805" s="662" t="str">
        <f t="shared" ca="1" si="346"/>
        <v/>
      </c>
      <c r="BM805" s="679" t="str">
        <f t="shared" ca="1" si="347"/>
        <v/>
      </c>
      <c r="BN805" s="662" t="str">
        <f t="shared" ca="1" si="351"/>
        <v/>
      </c>
      <c r="BO805" s="662" t="str">
        <f ca="1">IF($BB805="","",VLOOKUP(BB805,Invoer!$F$15:$AU$1999,15,FALSE))</f>
        <v/>
      </c>
      <c r="BP805" s="662" t="str">
        <f ca="1">IF($BB805="","",VLOOKUP(BB805,Invoer!$F$15:$AU$1999,24,FALSE))</f>
        <v/>
      </c>
      <c r="BQ805" s="662" t="str">
        <f ca="1">IF($BB805="","",VLOOKUP(BB805,Invoer!$F$15:$AU$1999,17,FALSE))</f>
        <v/>
      </c>
      <c r="BS805" s="73" t="e">
        <f t="shared" ca="1" si="349"/>
        <v>#VALUE!</v>
      </c>
      <c r="BT805" s="57" t="str">
        <f t="shared" ca="1" si="350"/>
        <v/>
      </c>
      <c r="FE805"/>
      <c r="FI805"/>
      <c r="FJ805"/>
    </row>
    <row r="806" spans="29:166" ht="12" customHeight="1" x14ac:dyDescent="0.2">
      <c r="AC806" s="435" t="str">
        <f>IF($AC$7&lt;3,Invoer!DR811,IF($AC$7=3,Invoer!BT811,"x"))</f>
        <v>x</v>
      </c>
      <c r="AD806" s="599" t="str">
        <f t="shared" si="341"/>
        <v/>
      </c>
      <c r="AE806" s="673" t="str">
        <f>IF($AD806="","",VLOOKUP(AD806,Invoer!$F$15:$AU$1999,2,FALSE))</f>
        <v/>
      </c>
      <c r="AF806" s="599" t="str">
        <f t="shared" si="342"/>
        <v/>
      </c>
      <c r="AG806" s="599" t="str">
        <f>IF($AD806="","",VLOOKUP(AD806,Invoer!$F$15:$AU$1999,3,FALSE))</f>
        <v/>
      </c>
      <c r="AH806" s="599" t="str">
        <f>IF($AD806="","",IF(AG806&lt;&gt;"Liq","",VLOOKUP(AD806,Invoer!$F$15:$AU$1999,4,FALSE)))</f>
        <v/>
      </c>
      <c r="AI806" s="677" t="str">
        <f>IF($AD806="","",VLOOKUP(AD806,Invoer!$F$15:$AU$1999,5,FALSE))</f>
        <v/>
      </c>
      <c r="AJ806" s="599" t="str">
        <f>IF($AD806="","",VLOOKUP(AD806,Invoer!$F$15:$AU$1999,6,FALSE))</f>
        <v/>
      </c>
      <c r="AK806" s="599" t="str">
        <f>IF($AD806="","",VLOOKUP(AD806,Invoer!$F$15:$AU$1999,9,FALSE))</f>
        <v/>
      </c>
      <c r="AL806" s="599" t="str">
        <f>IF($AD806="","",VLOOKUP(AD806,Invoer!$F$15:$AU$1999,10,FALSE))</f>
        <v/>
      </c>
      <c r="AM806" s="599" t="str">
        <f>IF($AD806="","",VLOOKUP(AD806,Invoer!$F$15:$BB$1999,14,FALSE))</f>
        <v/>
      </c>
      <c r="AN806" s="599" t="str">
        <f>IF($AD806="","",VLOOKUP(AD806,Invoer!$F$15:$AU$1999,11,FALSE))</f>
        <v/>
      </c>
      <c r="AO806" s="662" t="str">
        <f>IF($AD806="","",VLOOKUP(AD806,Invoer!$F$15:$AU$1999,15,FALSE))</f>
        <v/>
      </c>
      <c r="AP806" s="599" t="str">
        <f>IF($AD806="","",VLOOKUP(AD806,Invoer!$F$15:$AU$1999,19,FALSE))</f>
        <v/>
      </c>
      <c r="AQ806" s="662" t="str">
        <f>IF($AD806="","",VLOOKUP(AD806,Invoer!$F$15:$AU$1999,24,FALSE))</f>
        <v/>
      </c>
      <c r="AR806" s="662" t="str">
        <f>IF($AD806="","",VLOOKUP(AD806,Invoer!$F$15:$AU$1999,17,FALSE))</f>
        <v/>
      </c>
      <c r="AS806" s="678" t="str">
        <f t="shared" si="348"/>
        <v/>
      </c>
      <c r="AT806" s="676" t="str">
        <f t="shared" si="339"/>
        <v/>
      </c>
      <c r="AU806" s="77" t="e">
        <f t="shared" si="340"/>
        <v>#VALUE!</v>
      </c>
      <c r="BA806" s="83" t="e">
        <f ca="1">Invoer!DW811</f>
        <v>#N/A</v>
      </c>
      <c r="BB806" s="599" t="str">
        <f t="shared" ca="1" si="343"/>
        <v/>
      </c>
      <c r="BC806" s="673" t="str">
        <f ca="1">IF($BB806="","",VLOOKUP(BB806,Invoer!$F$15:$AU$1999,2,FALSE))</f>
        <v/>
      </c>
      <c r="BD806" s="599" t="str">
        <f t="shared" ca="1" si="344"/>
        <v/>
      </c>
      <c r="BE806" s="599" t="str">
        <f ca="1">IF($BB806="","",VLOOKUP(BB806,Invoer!$F$15:$AU$1999,5,FALSE))</f>
        <v/>
      </c>
      <c r="BF806" s="599" t="str">
        <f ca="1">IF($BB806="","",VLOOKUP(BB806,Invoer!$F$15:$AU$1999,6,FALSE))</f>
        <v/>
      </c>
      <c r="BG806" s="599" t="str">
        <f ca="1">IF($BB806="","",VLOOKUP(BB806,Invoer!$F$15:$AU$1999,9,FALSE))</f>
        <v/>
      </c>
      <c r="BH806" s="599" t="str">
        <f ca="1">IF($BB806="","",VLOOKUP(BB806,Invoer!$F$15:$AU$1999,10,FALSE))</f>
        <v/>
      </c>
      <c r="BI806" s="599" t="str">
        <f ca="1">IF($BB806="","",VLOOKUP(BB806,Invoer!$F$15:$BB$1999,14,FALSE))</f>
        <v/>
      </c>
      <c r="BJ806" s="599" t="str">
        <f ca="1">IF($BB806="","",VLOOKUP(BB806,Invoer!$F$15:$AU$1999,11,FALSE))</f>
        <v/>
      </c>
      <c r="BK806" s="662" t="str">
        <f t="shared" ca="1" si="345"/>
        <v/>
      </c>
      <c r="BL806" s="662" t="str">
        <f t="shared" ca="1" si="346"/>
        <v/>
      </c>
      <c r="BM806" s="679" t="str">
        <f t="shared" ca="1" si="347"/>
        <v/>
      </c>
      <c r="BN806" s="662" t="str">
        <f t="shared" ca="1" si="351"/>
        <v/>
      </c>
      <c r="BO806" s="662" t="str">
        <f ca="1">IF($BB806="","",VLOOKUP(BB806,Invoer!$F$15:$AU$1999,15,FALSE))</f>
        <v/>
      </c>
      <c r="BP806" s="662" t="str">
        <f ca="1">IF($BB806="","",VLOOKUP(BB806,Invoer!$F$15:$AU$1999,24,FALSE))</f>
        <v/>
      </c>
      <c r="BQ806" s="662" t="str">
        <f ca="1">IF($BB806="","",VLOOKUP(BB806,Invoer!$F$15:$AU$1999,17,FALSE))</f>
        <v/>
      </c>
      <c r="BS806" s="73" t="e">
        <f t="shared" ca="1" si="349"/>
        <v>#VALUE!</v>
      </c>
      <c r="BT806" s="57" t="str">
        <f t="shared" ca="1" si="350"/>
        <v/>
      </c>
      <c r="FE806"/>
      <c r="FI806"/>
      <c r="FJ806"/>
    </row>
    <row r="807" spans="29:166" ht="12" customHeight="1" x14ac:dyDescent="0.2">
      <c r="AC807" s="435" t="str">
        <f>IF($AC$7&lt;3,Invoer!DR812,IF($AC$7=3,Invoer!BT812,"x"))</f>
        <v>x</v>
      </c>
      <c r="AD807" s="599" t="str">
        <f t="shared" si="341"/>
        <v/>
      </c>
      <c r="AE807" s="673" t="str">
        <f>IF($AD807="","",VLOOKUP(AD807,Invoer!$F$15:$AU$1999,2,FALSE))</f>
        <v/>
      </c>
      <c r="AF807" s="599" t="str">
        <f t="shared" si="342"/>
        <v/>
      </c>
      <c r="AG807" s="599" t="str">
        <f>IF($AD807="","",VLOOKUP(AD807,Invoer!$F$15:$AU$1999,3,FALSE))</f>
        <v/>
      </c>
      <c r="AH807" s="599" t="str">
        <f>IF($AD807="","",IF(AG807&lt;&gt;"Liq","",VLOOKUP(AD807,Invoer!$F$15:$AU$1999,4,FALSE)))</f>
        <v/>
      </c>
      <c r="AI807" s="677" t="str">
        <f>IF($AD807="","",VLOOKUP(AD807,Invoer!$F$15:$AU$1999,5,FALSE))</f>
        <v/>
      </c>
      <c r="AJ807" s="599" t="str">
        <f>IF($AD807="","",VLOOKUP(AD807,Invoer!$F$15:$AU$1999,6,FALSE))</f>
        <v/>
      </c>
      <c r="AK807" s="599" t="str">
        <f>IF($AD807="","",VLOOKUP(AD807,Invoer!$F$15:$AU$1999,9,FALSE))</f>
        <v/>
      </c>
      <c r="AL807" s="599" t="str">
        <f>IF($AD807="","",VLOOKUP(AD807,Invoer!$F$15:$AU$1999,10,FALSE))</f>
        <v/>
      </c>
      <c r="AM807" s="599" t="str">
        <f>IF($AD807="","",VLOOKUP(AD807,Invoer!$F$15:$BB$1999,14,FALSE))</f>
        <v/>
      </c>
      <c r="AN807" s="599" t="str">
        <f>IF($AD807="","",VLOOKUP(AD807,Invoer!$F$15:$AU$1999,11,FALSE))</f>
        <v/>
      </c>
      <c r="AO807" s="662" t="str">
        <f>IF($AD807="","",VLOOKUP(AD807,Invoer!$F$15:$AU$1999,15,FALSE))</f>
        <v/>
      </c>
      <c r="AP807" s="599" t="str">
        <f>IF($AD807="","",VLOOKUP(AD807,Invoer!$F$15:$AU$1999,19,FALSE))</f>
        <v/>
      </c>
      <c r="AQ807" s="662" t="str">
        <f>IF($AD807="","",VLOOKUP(AD807,Invoer!$F$15:$AU$1999,24,FALSE))</f>
        <v/>
      </c>
      <c r="AR807" s="662" t="str">
        <f>IF($AD807="","",VLOOKUP(AD807,Invoer!$F$15:$AU$1999,17,FALSE))</f>
        <v/>
      </c>
      <c r="AS807" s="678" t="str">
        <f t="shared" si="348"/>
        <v/>
      </c>
      <c r="AT807" s="676" t="str">
        <f t="shared" si="339"/>
        <v/>
      </c>
      <c r="AU807" s="77" t="e">
        <f t="shared" si="340"/>
        <v>#VALUE!</v>
      </c>
      <c r="BA807" s="83" t="e">
        <f ca="1">Invoer!DW812</f>
        <v>#N/A</v>
      </c>
      <c r="BB807" s="599" t="str">
        <f t="shared" ca="1" si="343"/>
        <v/>
      </c>
      <c r="BC807" s="673" t="str">
        <f ca="1">IF($BB807="","",VLOOKUP(BB807,Invoer!$F$15:$AU$1999,2,FALSE))</f>
        <v/>
      </c>
      <c r="BD807" s="599" t="str">
        <f t="shared" ca="1" si="344"/>
        <v/>
      </c>
      <c r="BE807" s="599" t="str">
        <f ca="1">IF($BB807="","",VLOOKUP(BB807,Invoer!$F$15:$AU$1999,5,FALSE))</f>
        <v/>
      </c>
      <c r="BF807" s="599" t="str">
        <f ca="1">IF($BB807="","",VLOOKUP(BB807,Invoer!$F$15:$AU$1999,6,FALSE))</f>
        <v/>
      </c>
      <c r="BG807" s="599" t="str">
        <f ca="1">IF($BB807="","",VLOOKUP(BB807,Invoer!$F$15:$AU$1999,9,FALSE))</f>
        <v/>
      </c>
      <c r="BH807" s="599" t="str">
        <f ca="1">IF($BB807="","",VLOOKUP(BB807,Invoer!$F$15:$AU$1999,10,FALSE))</f>
        <v/>
      </c>
      <c r="BI807" s="599" t="str">
        <f ca="1">IF($BB807="","",VLOOKUP(BB807,Invoer!$F$15:$BB$1999,14,FALSE))</f>
        <v/>
      </c>
      <c r="BJ807" s="599" t="str">
        <f ca="1">IF($BB807="","",VLOOKUP(BB807,Invoer!$F$15:$AU$1999,11,FALSE))</f>
        <v/>
      </c>
      <c r="BK807" s="662" t="str">
        <f t="shared" ca="1" si="345"/>
        <v/>
      </c>
      <c r="BL807" s="662" t="str">
        <f t="shared" ca="1" si="346"/>
        <v/>
      </c>
      <c r="BM807" s="679" t="str">
        <f t="shared" ca="1" si="347"/>
        <v/>
      </c>
      <c r="BN807" s="662" t="str">
        <f t="shared" ca="1" si="351"/>
        <v/>
      </c>
      <c r="BO807" s="662" t="str">
        <f ca="1">IF($BB807="","",VLOOKUP(BB807,Invoer!$F$15:$AU$1999,15,FALSE))</f>
        <v/>
      </c>
      <c r="BP807" s="662" t="str">
        <f ca="1">IF($BB807="","",VLOOKUP(BB807,Invoer!$F$15:$AU$1999,24,FALSE))</f>
        <v/>
      </c>
      <c r="BQ807" s="662" t="str">
        <f ca="1">IF($BB807="","",VLOOKUP(BB807,Invoer!$F$15:$AU$1999,17,FALSE))</f>
        <v/>
      </c>
      <c r="BS807" s="73" t="e">
        <f t="shared" ca="1" si="349"/>
        <v>#VALUE!</v>
      </c>
      <c r="BT807" s="57" t="str">
        <f t="shared" ca="1" si="350"/>
        <v/>
      </c>
      <c r="FE807"/>
      <c r="FI807"/>
      <c r="FJ807"/>
    </row>
    <row r="808" spans="29:166" ht="12" customHeight="1" x14ac:dyDescent="0.2">
      <c r="AC808" s="435" t="str">
        <f>IF($AC$7&lt;3,Invoer!DR813,IF($AC$7=3,Invoer!BT813,"x"))</f>
        <v>x</v>
      </c>
      <c r="AD808" s="599" t="str">
        <f t="shared" si="341"/>
        <v/>
      </c>
      <c r="AE808" s="673" t="str">
        <f>IF($AD808="","",VLOOKUP(AD808,Invoer!$F$15:$AU$1999,2,FALSE))</f>
        <v/>
      </c>
      <c r="AF808" s="599" t="str">
        <f t="shared" si="342"/>
        <v/>
      </c>
      <c r="AG808" s="599" t="str">
        <f>IF($AD808="","",VLOOKUP(AD808,Invoer!$F$15:$AU$1999,3,FALSE))</f>
        <v/>
      </c>
      <c r="AH808" s="599" t="str">
        <f>IF($AD808="","",IF(AG808&lt;&gt;"Liq","",VLOOKUP(AD808,Invoer!$F$15:$AU$1999,4,FALSE)))</f>
        <v/>
      </c>
      <c r="AI808" s="677" t="str">
        <f>IF($AD808="","",VLOOKUP(AD808,Invoer!$F$15:$AU$1999,5,FALSE))</f>
        <v/>
      </c>
      <c r="AJ808" s="599" t="str">
        <f>IF($AD808="","",VLOOKUP(AD808,Invoer!$F$15:$AU$1999,6,FALSE))</f>
        <v/>
      </c>
      <c r="AK808" s="599" t="str">
        <f>IF($AD808="","",VLOOKUP(AD808,Invoer!$F$15:$AU$1999,9,FALSE))</f>
        <v/>
      </c>
      <c r="AL808" s="599" t="str">
        <f>IF($AD808="","",VLOOKUP(AD808,Invoer!$F$15:$AU$1999,10,FALSE))</f>
        <v/>
      </c>
      <c r="AM808" s="599" t="str">
        <f>IF($AD808="","",VLOOKUP(AD808,Invoer!$F$15:$BB$1999,14,FALSE))</f>
        <v/>
      </c>
      <c r="AN808" s="599" t="str">
        <f>IF($AD808="","",VLOOKUP(AD808,Invoer!$F$15:$AU$1999,11,FALSE))</f>
        <v/>
      </c>
      <c r="AO808" s="662" t="str">
        <f>IF($AD808="","",VLOOKUP(AD808,Invoer!$F$15:$AU$1999,15,FALSE))</f>
        <v/>
      </c>
      <c r="AP808" s="599" t="str">
        <f>IF($AD808="","",VLOOKUP(AD808,Invoer!$F$15:$AU$1999,19,FALSE))</f>
        <v/>
      </c>
      <c r="AQ808" s="662" t="str">
        <f>IF($AD808="","",VLOOKUP(AD808,Invoer!$F$15:$AU$1999,24,FALSE))</f>
        <v/>
      </c>
      <c r="AR808" s="662" t="str">
        <f>IF($AD808="","",VLOOKUP(AD808,Invoer!$F$15:$AU$1999,17,FALSE))</f>
        <v/>
      </c>
      <c r="AS808" s="678" t="str">
        <f t="shared" si="348"/>
        <v/>
      </c>
      <c r="AT808" s="676" t="str">
        <f t="shared" si="339"/>
        <v/>
      </c>
      <c r="AU808" s="77" t="e">
        <f t="shared" si="340"/>
        <v>#VALUE!</v>
      </c>
      <c r="BA808" s="83" t="e">
        <f ca="1">Invoer!DW813</f>
        <v>#N/A</v>
      </c>
      <c r="BB808" s="599" t="str">
        <f t="shared" ca="1" si="343"/>
        <v/>
      </c>
      <c r="BC808" s="673" t="str">
        <f ca="1">IF($BB808="","",VLOOKUP(BB808,Invoer!$F$15:$AU$1999,2,FALSE))</f>
        <v/>
      </c>
      <c r="BD808" s="599" t="str">
        <f t="shared" ca="1" si="344"/>
        <v/>
      </c>
      <c r="BE808" s="599" t="str">
        <f ca="1">IF($BB808="","",VLOOKUP(BB808,Invoer!$F$15:$AU$1999,5,FALSE))</f>
        <v/>
      </c>
      <c r="BF808" s="599" t="str">
        <f ca="1">IF($BB808="","",VLOOKUP(BB808,Invoer!$F$15:$AU$1999,6,FALSE))</f>
        <v/>
      </c>
      <c r="BG808" s="599" t="str">
        <f ca="1">IF($BB808="","",VLOOKUP(BB808,Invoer!$F$15:$AU$1999,9,FALSE))</f>
        <v/>
      </c>
      <c r="BH808" s="599" t="str">
        <f ca="1">IF($BB808="","",VLOOKUP(BB808,Invoer!$F$15:$AU$1999,10,FALSE))</f>
        <v/>
      </c>
      <c r="BI808" s="599" t="str">
        <f ca="1">IF($BB808="","",VLOOKUP(BB808,Invoer!$F$15:$BB$1999,14,FALSE))</f>
        <v/>
      </c>
      <c r="BJ808" s="599" t="str">
        <f ca="1">IF($BB808="","",VLOOKUP(BB808,Invoer!$F$15:$AU$1999,11,FALSE))</f>
        <v/>
      </c>
      <c r="BK808" s="662" t="str">
        <f t="shared" ca="1" si="345"/>
        <v/>
      </c>
      <c r="BL808" s="662" t="str">
        <f t="shared" ca="1" si="346"/>
        <v/>
      </c>
      <c r="BM808" s="679" t="str">
        <f t="shared" ca="1" si="347"/>
        <v/>
      </c>
      <c r="BN808" s="662" t="str">
        <f t="shared" ca="1" si="351"/>
        <v/>
      </c>
      <c r="BO808" s="662" t="str">
        <f ca="1">IF($BB808="","",VLOOKUP(BB808,Invoer!$F$15:$AU$1999,15,FALSE))</f>
        <v/>
      </c>
      <c r="BP808" s="662" t="str">
        <f ca="1">IF($BB808="","",VLOOKUP(BB808,Invoer!$F$15:$AU$1999,24,FALSE))</f>
        <v/>
      </c>
      <c r="BQ808" s="662" t="str">
        <f ca="1">IF($BB808="","",VLOOKUP(BB808,Invoer!$F$15:$AU$1999,17,FALSE))</f>
        <v/>
      </c>
      <c r="BS808" s="73" t="e">
        <f t="shared" ca="1" si="349"/>
        <v>#VALUE!</v>
      </c>
      <c r="BT808" s="57" t="str">
        <f t="shared" ca="1" si="350"/>
        <v/>
      </c>
      <c r="FE808"/>
      <c r="FI808"/>
      <c r="FJ808"/>
    </row>
    <row r="809" spans="29:166" ht="12" customHeight="1" x14ac:dyDescent="0.2">
      <c r="AC809" s="435" t="str">
        <f>IF($AC$7&lt;3,Invoer!DR814,IF($AC$7=3,Invoer!BT814,"x"))</f>
        <v>x</v>
      </c>
      <c r="AD809" s="599" t="str">
        <f t="shared" si="341"/>
        <v/>
      </c>
      <c r="AE809" s="673" t="str">
        <f>IF($AD809="","",VLOOKUP(AD809,Invoer!$F$15:$AU$1999,2,FALSE))</f>
        <v/>
      </c>
      <c r="AF809" s="599" t="str">
        <f t="shared" si="342"/>
        <v/>
      </c>
      <c r="AG809" s="599" t="str">
        <f>IF($AD809="","",VLOOKUP(AD809,Invoer!$F$15:$AU$1999,3,FALSE))</f>
        <v/>
      </c>
      <c r="AH809" s="599" t="str">
        <f>IF($AD809="","",IF(AG809&lt;&gt;"Liq","",VLOOKUP(AD809,Invoer!$F$15:$AU$1999,4,FALSE)))</f>
        <v/>
      </c>
      <c r="AI809" s="677" t="str">
        <f>IF($AD809="","",VLOOKUP(AD809,Invoer!$F$15:$AU$1999,5,FALSE))</f>
        <v/>
      </c>
      <c r="AJ809" s="599" t="str">
        <f>IF($AD809="","",VLOOKUP(AD809,Invoer!$F$15:$AU$1999,6,FALSE))</f>
        <v/>
      </c>
      <c r="AK809" s="599" t="str">
        <f>IF($AD809="","",VLOOKUP(AD809,Invoer!$F$15:$AU$1999,9,FALSE))</f>
        <v/>
      </c>
      <c r="AL809" s="599" t="str">
        <f>IF($AD809="","",VLOOKUP(AD809,Invoer!$F$15:$AU$1999,10,FALSE))</f>
        <v/>
      </c>
      <c r="AM809" s="599" t="str">
        <f>IF($AD809="","",VLOOKUP(AD809,Invoer!$F$15:$BB$1999,14,FALSE))</f>
        <v/>
      </c>
      <c r="AN809" s="599" t="str">
        <f>IF($AD809="","",VLOOKUP(AD809,Invoer!$F$15:$AU$1999,11,FALSE))</f>
        <v/>
      </c>
      <c r="AO809" s="662" t="str">
        <f>IF($AD809="","",VLOOKUP(AD809,Invoer!$F$15:$AU$1999,15,FALSE))</f>
        <v/>
      </c>
      <c r="AP809" s="599" t="str">
        <f>IF($AD809="","",VLOOKUP(AD809,Invoer!$F$15:$AU$1999,19,FALSE))</f>
        <v/>
      </c>
      <c r="AQ809" s="662" t="str">
        <f>IF($AD809="","",VLOOKUP(AD809,Invoer!$F$15:$AU$1999,24,FALSE))</f>
        <v/>
      </c>
      <c r="AR809" s="662" t="str">
        <f>IF($AD809="","",VLOOKUP(AD809,Invoer!$F$15:$AU$1999,17,FALSE))</f>
        <v/>
      </c>
      <c r="AS809" s="678" t="str">
        <f t="shared" si="348"/>
        <v/>
      </c>
      <c r="AT809" s="676" t="str">
        <f t="shared" si="339"/>
        <v/>
      </c>
      <c r="AU809" s="77" t="e">
        <f t="shared" si="340"/>
        <v>#VALUE!</v>
      </c>
      <c r="BA809" s="83" t="e">
        <f ca="1">Invoer!DW814</f>
        <v>#N/A</v>
      </c>
      <c r="BB809" s="599" t="str">
        <f t="shared" ca="1" si="343"/>
        <v/>
      </c>
      <c r="BC809" s="673" t="str">
        <f ca="1">IF($BB809="","",VLOOKUP(BB809,Invoer!$F$15:$AU$1999,2,FALSE))</f>
        <v/>
      </c>
      <c r="BD809" s="599" t="str">
        <f t="shared" ca="1" si="344"/>
        <v/>
      </c>
      <c r="BE809" s="599" t="str">
        <f ca="1">IF($BB809="","",VLOOKUP(BB809,Invoer!$F$15:$AU$1999,5,FALSE))</f>
        <v/>
      </c>
      <c r="BF809" s="599" t="str">
        <f ca="1">IF($BB809="","",VLOOKUP(BB809,Invoer!$F$15:$AU$1999,6,FALSE))</f>
        <v/>
      </c>
      <c r="BG809" s="599" t="str">
        <f ca="1">IF($BB809="","",VLOOKUP(BB809,Invoer!$F$15:$AU$1999,9,FALSE))</f>
        <v/>
      </c>
      <c r="BH809" s="599" t="str">
        <f ca="1">IF($BB809="","",VLOOKUP(BB809,Invoer!$F$15:$AU$1999,10,FALSE))</f>
        <v/>
      </c>
      <c r="BI809" s="599" t="str">
        <f ca="1">IF($BB809="","",VLOOKUP(BB809,Invoer!$F$15:$BB$1999,14,FALSE))</f>
        <v/>
      </c>
      <c r="BJ809" s="599" t="str">
        <f ca="1">IF($BB809="","",VLOOKUP(BB809,Invoer!$F$15:$AU$1999,11,FALSE))</f>
        <v/>
      </c>
      <c r="BK809" s="662" t="str">
        <f t="shared" ca="1" si="345"/>
        <v/>
      </c>
      <c r="BL809" s="662" t="str">
        <f t="shared" ca="1" si="346"/>
        <v/>
      </c>
      <c r="BM809" s="679" t="str">
        <f t="shared" ca="1" si="347"/>
        <v/>
      </c>
      <c r="BN809" s="662" t="str">
        <f t="shared" ca="1" si="351"/>
        <v/>
      </c>
      <c r="BO809" s="662" t="str">
        <f ca="1">IF($BB809="","",VLOOKUP(BB809,Invoer!$F$15:$AU$1999,15,FALSE))</f>
        <v/>
      </c>
      <c r="BP809" s="662" t="str">
        <f ca="1">IF($BB809="","",VLOOKUP(BB809,Invoer!$F$15:$AU$1999,24,FALSE))</f>
        <v/>
      </c>
      <c r="BQ809" s="662" t="str">
        <f ca="1">IF($BB809="","",VLOOKUP(BB809,Invoer!$F$15:$AU$1999,17,FALSE))</f>
        <v/>
      </c>
      <c r="BS809" s="73" t="e">
        <f t="shared" ca="1" si="349"/>
        <v>#VALUE!</v>
      </c>
      <c r="BT809" s="57" t="str">
        <f t="shared" ca="1" si="350"/>
        <v/>
      </c>
      <c r="FE809"/>
      <c r="FI809"/>
      <c r="FJ809"/>
    </row>
    <row r="810" spans="29:166" ht="12" customHeight="1" x14ac:dyDescent="0.2">
      <c r="AC810" s="435" t="str">
        <f>IF($AC$7&lt;3,Invoer!DR815,IF($AC$7=3,Invoer!BT815,"x"))</f>
        <v>x</v>
      </c>
      <c r="AD810" s="599" t="str">
        <f t="shared" si="341"/>
        <v/>
      </c>
      <c r="AE810" s="673" t="str">
        <f>IF($AD810="","",VLOOKUP(AD810,Invoer!$F$15:$AU$1999,2,FALSE))</f>
        <v/>
      </c>
      <c r="AF810" s="599" t="str">
        <f t="shared" si="342"/>
        <v/>
      </c>
      <c r="AG810" s="599" t="str">
        <f>IF($AD810="","",VLOOKUP(AD810,Invoer!$F$15:$AU$1999,3,FALSE))</f>
        <v/>
      </c>
      <c r="AH810" s="599" t="str">
        <f>IF($AD810="","",IF(AG810&lt;&gt;"Liq","",VLOOKUP(AD810,Invoer!$F$15:$AU$1999,4,FALSE)))</f>
        <v/>
      </c>
      <c r="AI810" s="677" t="str">
        <f>IF($AD810="","",VLOOKUP(AD810,Invoer!$F$15:$AU$1999,5,FALSE))</f>
        <v/>
      </c>
      <c r="AJ810" s="599" t="str">
        <f>IF($AD810="","",VLOOKUP(AD810,Invoer!$F$15:$AU$1999,6,FALSE))</f>
        <v/>
      </c>
      <c r="AK810" s="599" t="str">
        <f>IF($AD810="","",VLOOKUP(AD810,Invoer!$F$15:$AU$1999,9,FALSE))</f>
        <v/>
      </c>
      <c r="AL810" s="599" t="str">
        <f>IF($AD810="","",VLOOKUP(AD810,Invoer!$F$15:$AU$1999,10,FALSE))</f>
        <v/>
      </c>
      <c r="AM810" s="599" t="str">
        <f>IF($AD810="","",VLOOKUP(AD810,Invoer!$F$15:$BB$1999,14,FALSE))</f>
        <v/>
      </c>
      <c r="AN810" s="599" t="str">
        <f>IF($AD810="","",VLOOKUP(AD810,Invoer!$F$15:$AU$1999,11,FALSE))</f>
        <v/>
      </c>
      <c r="AO810" s="662" t="str">
        <f>IF($AD810="","",VLOOKUP(AD810,Invoer!$F$15:$AU$1999,15,FALSE))</f>
        <v/>
      </c>
      <c r="AP810" s="599" t="str">
        <f>IF($AD810="","",VLOOKUP(AD810,Invoer!$F$15:$AU$1999,19,FALSE))</f>
        <v/>
      </c>
      <c r="AQ810" s="662" t="str">
        <f>IF($AD810="","",VLOOKUP(AD810,Invoer!$F$15:$AU$1999,24,FALSE))</f>
        <v/>
      </c>
      <c r="AR810" s="662" t="str">
        <f>IF($AD810="","",VLOOKUP(AD810,Invoer!$F$15:$AU$1999,17,FALSE))</f>
        <v/>
      </c>
      <c r="AS810" s="678" t="str">
        <f t="shared" si="348"/>
        <v/>
      </c>
      <c r="AT810" s="676" t="str">
        <f t="shared" si="339"/>
        <v/>
      </c>
      <c r="AU810" s="77" t="e">
        <f t="shared" si="340"/>
        <v>#VALUE!</v>
      </c>
      <c r="BA810" s="83" t="e">
        <f ca="1">Invoer!DW815</f>
        <v>#N/A</v>
      </c>
      <c r="BB810" s="599" t="str">
        <f t="shared" ca="1" si="343"/>
        <v/>
      </c>
      <c r="BC810" s="673" t="str">
        <f ca="1">IF($BB810="","",VLOOKUP(BB810,Invoer!$F$15:$AU$1999,2,FALSE))</f>
        <v/>
      </c>
      <c r="BD810" s="599" t="str">
        <f t="shared" ca="1" si="344"/>
        <v/>
      </c>
      <c r="BE810" s="599" t="str">
        <f ca="1">IF($BB810="","",VLOOKUP(BB810,Invoer!$F$15:$AU$1999,5,FALSE))</f>
        <v/>
      </c>
      <c r="BF810" s="599" t="str">
        <f ca="1">IF($BB810="","",VLOOKUP(BB810,Invoer!$F$15:$AU$1999,6,FALSE))</f>
        <v/>
      </c>
      <c r="BG810" s="599" t="str">
        <f ca="1">IF($BB810="","",VLOOKUP(BB810,Invoer!$F$15:$AU$1999,9,FALSE))</f>
        <v/>
      </c>
      <c r="BH810" s="599" t="str">
        <f ca="1">IF($BB810="","",VLOOKUP(BB810,Invoer!$F$15:$AU$1999,10,FALSE))</f>
        <v/>
      </c>
      <c r="BI810" s="599" t="str">
        <f ca="1">IF($BB810="","",VLOOKUP(BB810,Invoer!$F$15:$BB$1999,14,FALSE))</f>
        <v/>
      </c>
      <c r="BJ810" s="599" t="str">
        <f ca="1">IF($BB810="","",VLOOKUP(BB810,Invoer!$F$15:$AU$1999,11,FALSE))</f>
        <v/>
      </c>
      <c r="BK810" s="662" t="str">
        <f t="shared" ca="1" si="345"/>
        <v/>
      </c>
      <c r="BL810" s="662" t="str">
        <f t="shared" ca="1" si="346"/>
        <v/>
      </c>
      <c r="BM810" s="679" t="str">
        <f t="shared" ca="1" si="347"/>
        <v/>
      </c>
      <c r="BN810" s="662" t="str">
        <f t="shared" ca="1" si="351"/>
        <v/>
      </c>
      <c r="BO810" s="662" t="str">
        <f ca="1">IF($BB810="","",VLOOKUP(BB810,Invoer!$F$15:$AU$1999,15,FALSE))</f>
        <v/>
      </c>
      <c r="BP810" s="662" t="str">
        <f ca="1">IF($BB810="","",VLOOKUP(BB810,Invoer!$F$15:$AU$1999,24,FALSE))</f>
        <v/>
      </c>
      <c r="BQ810" s="662" t="str">
        <f ca="1">IF($BB810="","",VLOOKUP(BB810,Invoer!$F$15:$AU$1999,17,FALSE))</f>
        <v/>
      </c>
      <c r="BS810" s="73" t="e">
        <f t="shared" ca="1" si="349"/>
        <v>#VALUE!</v>
      </c>
      <c r="BT810" s="57" t="str">
        <f t="shared" ca="1" si="350"/>
        <v/>
      </c>
      <c r="FE810"/>
      <c r="FI810"/>
      <c r="FJ810"/>
    </row>
    <row r="811" spans="29:166" ht="12" customHeight="1" x14ac:dyDescent="0.2">
      <c r="AC811" s="435" t="str">
        <f>IF($AC$7&lt;3,Invoer!DR816,IF($AC$7=3,Invoer!BT816,"x"))</f>
        <v>x</v>
      </c>
      <c r="AD811" s="599" t="str">
        <f t="shared" si="341"/>
        <v/>
      </c>
      <c r="AE811" s="673" t="str">
        <f>IF($AD811="","",VLOOKUP(AD811,Invoer!$F$15:$AU$1999,2,FALSE))</f>
        <v/>
      </c>
      <c r="AF811" s="599" t="str">
        <f t="shared" si="342"/>
        <v/>
      </c>
      <c r="AG811" s="599" t="str">
        <f>IF($AD811="","",VLOOKUP(AD811,Invoer!$F$15:$AU$1999,3,FALSE))</f>
        <v/>
      </c>
      <c r="AH811" s="599" t="str">
        <f>IF($AD811="","",IF(AG811&lt;&gt;"Liq","",VLOOKUP(AD811,Invoer!$F$15:$AU$1999,4,FALSE)))</f>
        <v/>
      </c>
      <c r="AI811" s="677" t="str">
        <f>IF($AD811="","",VLOOKUP(AD811,Invoer!$F$15:$AU$1999,5,FALSE))</f>
        <v/>
      </c>
      <c r="AJ811" s="599" t="str">
        <f>IF($AD811="","",VLOOKUP(AD811,Invoer!$F$15:$AU$1999,6,FALSE))</f>
        <v/>
      </c>
      <c r="AK811" s="599" t="str">
        <f>IF($AD811="","",VLOOKUP(AD811,Invoer!$F$15:$AU$1999,9,FALSE))</f>
        <v/>
      </c>
      <c r="AL811" s="599" t="str">
        <f>IF($AD811="","",VLOOKUP(AD811,Invoer!$F$15:$AU$1999,10,FALSE))</f>
        <v/>
      </c>
      <c r="AM811" s="599" t="str">
        <f>IF($AD811="","",VLOOKUP(AD811,Invoer!$F$15:$BB$1999,14,FALSE))</f>
        <v/>
      </c>
      <c r="AN811" s="599" t="str">
        <f>IF($AD811="","",VLOOKUP(AD811,Invoer!$F$15:$AU$1999,11,FALSE))</f>
        <v/>
      </c>
      <c r="AO811" s="662" t="str">
        <f>IF($AD811="","",VLOOKUP(AD811,Invoer!$F$15:$AU$1999,15,FALSE))</f>
        <v/>
      </c>
      <c r="AP811" s="599" t="str">
        <f>IF($AD811="","",VLOOKUP(AD811,Invoer!$F$15:$AU$1999,19,FALSE))</f>
        <v/>
      </c>
      <c r="AQ811" s="662" t="str">
        <f>IF($AD811="","",VLOOKUP(AD811,Invoer!$F$15:$AU$1999,24,FALSE))</f>
        <v/>
      </c>
      <c r="AR811" s="662" t="str">
        <f>IF($AD811="","",VLOOKUP(AD811,Invoer!$F$15:$AU$1999,17,FALSE))</f>
        <v/>
      </c>
      <c r="AS811" s="678" t="str">
        <f t="shared" si="348"/>
        <v/>
      </c>
      <c r="AT811" s="676" t="str">
        <f t="shared" si="339"/>
        <v/>
      </c>
      <c r="AU811" s="77" t="e">
        <f t="shared" si="340"/>
        <v>#VALUE!</v>
      </c>
      <c r="BA811" s="83" t="e">
        <f ca="1">Invoer!DW816</f>
        <v>#N/A</v>
      </c>
      <c r="BB811" s="599" t="str">
        <f t="shared" ca="1" si="343"/>
        <v/>
      </c>
      <c r="BC811" s="673" t="str">
        <f ca="1">IF($BB811="","",VLOOKUP(BB811,Invoer!$F$15:$AU$1999,2,FALSE))</f>
        <v/>
      </c>
      <c r="BD811" s="599" t="str">
        <f t="shared" ca="1" si="344"/>
        <v/>
      </c>
      <c r="BE811" s="599" t="str">
        <f ca="1">IF($BB811="","",VLOOKUP(BB811,Invoer!$F$15:$AU$1999,5,FALSE))</f>
        <v/>
      </c>
      <c r="BF811" s="599" t="str">
        <f ca="1">IF($BB811="","",VLOOKUP(BB811,Invoer!$F$15:$AU$1999,6,FALSE))</f>
        <v/>
      </c>
      <c r="BG811" s="599" t="str">
        <f ca="1">IF($BB811="","",VLOOKUP(BB811,Invoer!$F$15:$AU$1999,9,FALSE))</f>
        <v/>
      </c>
      <c r="BH811" s="599" t="str">
        <f ca="1">IF($BB811="","",VLOOKUP(BB811,Invoer!$F$15:$AU$1999,10,FALSE))</f>
        <v/>
      </c>
      <c r="BI811" s="599" t="str">
        <f ca="1">IF($BB811="","",VLOOKUP(BB811,Invoer!$F$15:$BB$1999,14,FALSE))</f>
        <v/>
      </c>
      <c r="BJ811" s="599" t="str">
        <f ca="1">IF($BB811="","",VLOOKUP(BB811,Invoer!$F$15:$AU$1999,11,FALSE))</f>
        <v/>
      </c>
      <c r="BK811" s="662" t="str">
        <f t="shared" ca="1" si="345"/>
        <v/>
      </c>
      <c r="BL811" s="662" t="str">
        <f t="shared" ca="1" si="346"/>
        <v/>
      </c>
      <c r="BM811" s="679" t="str">
        <f t="shared" ca="1" si="347"/>
        <v/>
      </c>
      <c r="BN811" s="662" t="str">
        <f t="shared" ca="1" si="351"/>
        <v/>
      </c>
      <c r="BO811" s="662" t="str">
        <f ca="1">IF($BB811="","",VLOOKUP(BB811,Invoer!$F$15:$AU$1999,15,FALSE))</f>
        <v/>
      </c>
      <c r="BP811" s="662" t="str">
        <f ca="1">IF($BB811="","",VLOOKUP(BB811,Invoer!$F$15:$AU$1999,24,FALSE))</f>
        <v/>
      </c>
      <c r="BQ811" s="662" t="str">
        <f ca="1">IF($BB811="","",VLOOKUP(BB811,Invoer!$F$15:$AU$1999,17,FALSE))</f>
        <v/>
      </c>
      <c r="BS811" s="73" t="e">
        <f t="shared" ca="1" si="349"/>
        <v>#VALUE!</v>
      </c>
      <c r="BT811" s="57" t="str">
        <f t="shared" ca="1" si="350"/>
        <v/>
      </c>
      <c r="FE811"/>
      <c r="FI811"/>
      <c r="FJ811"/>
    </row>
    <row r="812" spans="29:166" ht="12" customHeight="1" x14ac:dyDescent="0.2">
      <c r="AC812" s="435" t="str">
        <f>IF($AC$7&lt;3,Invoer!DR817,IF($AC$7=3,Invoer!BT817,"x"))</f>
        <v>x</v>
      </c>
      <c r="AD812" s="599" t="str">
        <f t="shared" si="341"/>
        <v/>
      </c>
      <c r="AE812" s="673" t="str">
        <f>IF($AD812="","",VLOOKUP(AD812,Invoer!$F$15:$AU$1999,2,FALSE))</f>
        <v/>
      </c>
      <c r="AF812" s="599" t="str">
        <f t="shared" si="342"/>
        <v/>
      </c>
      <c r="AG812" s="599" t="str">
        <f>IF($AD812="","",VLOOKUP(AD812,Invoer!$F$15:$AU$1999,3,FALSE))</f>
        <v/>
      </c>
      <c r="AH812" s="599" t="str">
        <f>IF($AD812="","",IF(AG812&lt;&gt;"Liq","",VLOOKUP(AD812,Invoer!$F$15:$AU$1999,4,FALSE)))</f>
        <v/>
      </c>
      <c r="AI812" s="677" t="str">
        <f>IF($AD812="","",VLOOKUP(AD812,Invoer!$F$15:$AU$1999,5,FALSE))</f>
        <v/>
      </c>
      <c r="AJ812" s="599" t="str">
        <f>IF($AD812="","",VLOOKUP(AD812,Invoer!$F$15:$AU$1999,6,FALSE))</f>
        <v/>
      </c>
      <c r="AK812" s="599" t="str">
        <f>IF($AD812="","",VLOOKUP(AD812,Invoer!$F$15:$AU$1999,9,FALSE))</f>
        <v/>
      </c>
      <c r="AL812" s="599" t="str">
        <f>IF($AD812="","",VLOOKUP(AD812,Invoer!$F$15:$AU$1999,10,FALSE))</f>
        <v/>
      </c>
      <c r="AM812" s="599" t="str">
        <f>IF($AD812="","",VLOOKUP(AD812,Invoer!$F$15:$BB$1999,14,FALSE))</f>
        <v/>
      </c>
      <c r="AN812" s="599" t="str">
        <f>IF($AD812="","",VLOOKUP(AD812,Invoer!$F$15:$AU$1999,11,FALSE))</f>
        <v/>
      </c>
      <c r="AO812" s="662" t="str">
        <f>IF($AD812="","",VLOOKUP(AD812,Invoer!$F$15:$AU$1999,15,FALSE))</f>
        <v/>
      </c>
      <c r="AP812" s="599" t="str">
        <f>IF($AD812="","",VLOOKUP(AD812,Invoer!$F$15:$AU$1999,19,FALSE))</f>
        <v/>
      </c>
      <c r="AQ812" s="662" t="str">
        <f>IF($AD812="","",VLOOKUP(AD812,Invoer!$F$15:$AU$1999,24,FALSE))</f>
        <v/>
      </c>
      <c r="AR812" s="662" t="str">
        <f>IF($AD812="","",VLOOKUP(AD812,Invoer!$F$15:$AU$1999,17,FALSE))</f>
        <v/>
      </c>
      <c r="AS812" s="678" t="str">
        <f t="shared" si="348"/>
        <v/>
      </c>
      <c r="AT812" s="676" t="str">
        <f t="shared" si="339"/>
        <v/>
      </c>
      <c r="AU812" s="77" t="e">
        <f t="shared" si="340"/>
        <v>#VALUE!</v>
      </c>
      <c r="FE812"/>
      <c r="FI812"/>
      <c r="FJ812"/>
    </row>
    <row r="813" spans="29:166" ht="12" customHeight="1" x14ac:dyDescent="0.2">
      <c r="AC813" s="435" t="str">
        <f>IF($AC$7&lt;3,Invoer!DR818,IF($AC$7=3,Invoer!BT818,"x"))</f>
        <v>x</v>
      </c>
      <c r="AD813" s="599" t="str">
        <f t="shared" si="341"/>
        <v/>
      </c>
      <c r="AE813" s="673" t="str">
        <f>IF($AD813="","",VLOOKUP(AD813,Invoer!$F$15:$AU$1999,2,FALSE))</f>
        <v/>
      </c>
      <c r="AF813" s="599" t="str">
        <f t="shared" si="342"/>
        <v/>
      </c>
      <c r="AG813" s="599" t="str">
        <f>IF($AD813="","",VLOOKUP(AD813,Invoer!$F$15:$AU$1999,3,FALSE))</f>
        <v/>
      </c>
      <c r="AH813" s="599" t="str">
        <f>IF($AD813="","",IF(AG813&lt;&gt;"Liq","",VLOOKUP(AD813,Invoer!$F$15:$AU$1999,4,FALSE)))</f>
        <v/>
      </c>
      <c r="AI813" s="677" t="str">
        <f>IF($AD813="","",VLOOKUP(AD813,Invoer!$F$15:$AU$1999,5,FALSE))</f>
        <v/>
      </c>
      <c r="AJ813" s="599" t="str">
        <f>IF($AD813="","",VLOOKUP(AD813,Invoer!$F$15:$AU$1999,6,FALSE))</f>
        <v/>
      </c>
      <c r="AK813" s="599" t="str">
        <f>IF($AD813="","",VLOOKUP(AD813,Invoer!$F$15:$AU$1999,9,FALSE))</f>
        <v/>
      </c>
      <c r="AL813" s="599" t="str">
        <f>IF($AD813="","",VLOOKUP(AD813,Invoer!$F$15:$AU$1999,10,FALSE))</f>
        <v/>
      </c>
      <c r="AM813" s="599" t="str">
        <f>IF($AD813="","",VLOOKUP(AD813,Invoer!$F$15:$BB$1999,14,FALSE))</f>
        <v/>
      </c>
      <c r="AN813" s="599" t="str">
        <f>IF($AD813="","",VLOOKUP(AD813,Invoer!$F$15:$AU$1999,11,FALSE))</f>
        <v/>
      </c>
      <c r="AO813" s="662" t="str">
        <f>IF($AD813="","",VLOOKUP(AD813,Invoer!$F$15:$AU$1999,15,FALSE))</f>
        <v/>
      </c>
      <c r="AP813" s="599" t="str">
        <f>IF($AD813="","",VLOOKUP(AD813,Invoer!$F$15:$AU$1999,19,FALSE))</f>
        <v/>
      </c>
      <c r="AQ813" s="662" t="str">
        <f>IF($AD813="","",VLOOKUP(AD813,Invoer!$F$15:$AU$1999,24,FALSE))</f>
        <v/>
      </c>
      <c r="AR813" s="662" t="str">
        <f>IF($AD813="","",VLOOKUP(AD813,Invoer!$F$15:$AU$1999,17,FALSE))</f>
        <v/>
      </c>
      <c r="AS813" s="678" t="str">
        <f t="shared" si="348"/>
        <v/>
      </c>
      <c r="AT813" s="676" t="str">
        <f t="shared" si="339"/>
        <v/>
      </c>
      <c r="AU813" s="77" t="e">
        <f t="shared" si="340"/>
        <v>#VALUE!</v>
      </c>
      <c r="FE813"/>
      <c r="FI813"/>
      <c r="FJ813"/>
    </row>
    <row r="814" spans="29:166" ht="12" customHeight="1" x14ac:dyDescent="0.2">
      <c r="AC814" s="435" t="str">
        <f>IF($AC$7&lt;3,Invoer!DR819,IF($AC$7=3,Invoer!BT819,"x"))</f>
        <v>x</v>
      </c>
      <c r="AD814" s="599" t="str">
        <f t="shared" si="341"/>
        <v/>
      </c>
      <c r="AE814" s="673" t="str">
        <f>IF($AD814="","",VLOOKUP(AD814,Invoer!$F$15:$AU$1999,2,FALSE))</f>
        <v/>
      </c>
      <c r="AF814" s="599" t="str">
        <f t="shared" si="342"/>
        <v/>
      </c>
      <c r="AG814" s="599" t="str">
        <f>IF($AD814="","",VLOOKUP(AD814,Invoer!$F$15:$AU$1999,3,FALSE))</f>
        <v/>
      </c>
      <c r="AH814" s="599" t="str">
        <f>IF($AD814="","",IF(AG814&lt;&gt;"Liq","",VLOOKUP(AD814,Invoer!$F$15:$AU$1999,4,FALSE)))</f>
        <v/>
      </c>
      <c r="AI814" s="677" t="str">
        <f>IF($AD814="","",VLOOKUP(AD814,Invoer!$F$15:$AU$1999,5,FALSE))</f>
        <v/>
      </c>
      <c r="AJ814" s="599" t="str">
        <f>IF($AD814="","",VLOOKUP(AD814,Invoer!$F$15:$AU$1999,6,FALSE))</f>
        <v/>
      </c>
      <c r="AK814" s="599" t="str">
        <f>IF($AD814="","",VLOOKUP(AD814,Invoer!$F$15:$AU$1999,9,FALSE))</f>
        <v/>
      </c>
      <c r="AL814" s="599" t="str">
        <f>IF($AD814="","",VLOOKUP(AD814,Invoer!$F$15:$AU$1999,10,FALSE))</f>
        <v/>
      </c>
      <c r="AM814" s="599" t="str">
        <f>IF($AD814="","",VLOOKUP(AD814,Invoer!$F$15:$BB$1999,14,FALSE))</f>
        <v/>
      </c>
      <c r="AN814" s="599" t="str">
        <f>IF($AD814="","",VLOOKUP(AD814,Invoer!$F$15:$AU$1999,11,FALSE))</f>
        <v/>
      </c>
      <c r="AO814" s="662" t="str">
        <f>IF($AD814="","",VLOOKUP(AD814,Invoer!$F$15:$AU$1999,15,FALSE))</f>
        <v/>
      </c>
      <c r="AP814" s="599" t="str">
        <f>IF($AD814="","",VLOOKUP(AD814,Invoer!$F$15:$AU$1999,19,FALSE))</f>
        <v/>
      </c>
      <c r="AQ814" s="662" t="str">
        <f>IF($AD814="","",VLOOKUP(AD814,Invoer!$F$15:$AU$1999,24,FALSE))</f>
        <v/>
      </c>
      <c r="AR814" s="662" t="str">
        <f>IF($AD814="","",VLOOKUP(AD814,Invoer!$F$15:$AU$1999,17,FALSE))</f>
        <v/>
      </c>
      <c r="AS814" s="678" t="str">
        <f t="shared" si="348"/>
        <v/>
      </c>
      <c r="AT814" s="676" t="str">
        <f t="shared" si="339"/>
        <v/>
      </c>
      <c r="AU814" s="77" t="e">
        <f t="shared" si="340"/>
        <v>#VALUE!</v>
      </c>
      <c r="FE814"/>
      <c r="FI814"/>
      <c r="FJ814"/>
    </row>
    <row r="815" spans="29:166" ht="12" customHeight="1" x14ac:dyDescent="0.2">
      <c r="AC815" s="435" t="str">
        <f>IF($AC$7&lt;3,Invoer!DR820,IF($AC$7=3,Invoer!BT820,"x"))</f>
        <v>x</v>
      </c>
      <c r="AD815" s="599" t="str">
        <f t="shared" si="341"/>
        <v/>
      </c>
      <c r="AE815" s="673" t="str">
        <f>IF($AD815="","",VLOOKUP(AD815,Invoer!$F$15:$AU$1999,2,FALSE))</f>
        <v/>
      </c>
      <c r="AF815" s="599" t="str">
        <f t="shared" si="342"/>
        <v/>
      </c>
      <c r="AG815" s="599" t="str">
        <f>IF($AD815="","",VLOOKUP(AD815,Invoer!$F$15:$AU$1999,3,FALSE))</f>
        <v/>
      </c>
      <c r="AH815" s="599" t="str">
        <f>IF($AD815="","",IF(AG815&lt;&gt;"Liq","",VLOOKUP(AD815,Invoer!$F$15:$AU$1999,4,FALSE)))</f>
        <v/>
      </c>
      <c r="AI815" s="677" t="str">
        <f>IF($AD815="","",VLOOKUP(AD815,Invoer!$F$15:$AU$1999,5,FALSE))</f>
        <v/>
      </c>
      <c r="AJ815" s="599" t="str">
        <f>IF($AD815="","",VLOOKUP(AD815,Invoer!$F$15:$AU$1999,6,FALSE))</f>
        <v/>
      </c>
      <c r="AK815" s="599" t="str">
        <f>IF($AD815="","",VLOOKUP(AD815,Invoer!$F$15:$AU$1999,9,FALSE))</f>
        <v/>
      </c>
      <c r="AL815" s="599" t="str">
        <f>IF($AD815="","",VLOOKUP(AD815,Invoer!$F$15:$AU$1999,10,FALSE))</f>
        <v/>
      </c>
      <c r="AM815" s="599" t="str">
        <f>IF($AD815="","",VLOOKUP(AD815,Invoer!$F$15:$BB$1999,14,FALSE))</f>
        <v/>
      </c>
      <c r="AN815" s="599" t="str">
        <f>IF($AD815="","",VLOOKUP(AD815,Invoer!$F$15:$AU$1999,11,FALSE))</f>
        <v/>
      </c>
      <c r="AO815" s="662" t="str">
        <f>IF($AD815="","",VLOOKUP(AD815,Invoer!$F$15:$AU$1999,15,FALSE))</f>
        <v/>
      </c>
      <c r="AP815" s="599" t="str">
        <f>IF($AD815="","",VLOOKUP(AD815,Invoer!$F$15:$AU$1999,19,FALSE))</f>
        <v/>
      </c>
      <c r="AQ815" s="662" t="str">
        <f>IF($AD815="","",VLOOKUP(AD815,Invoer!$F$15:$AU$1999,24,FALSE))</f>
        <v/>
      </c>
      <c r="AR815" s="662" t="str">
        <f>IF($AD815="","",VLOOKUP(AD815,Invoer!$F$15:$AU$1999,17,FALSE))</f>
        <v/>
      </c>
      <c r="AS815" s="678" t="str">
        <f t="shared" si="348"/>
        <v/>
      </c>
      <c r="AT815" s="676" t="str">
        <f t="shared" si="339"/>
        <v/>
      </c>
      <c r="AU815" s="77" t="e">
        <f t="shared" si="340"/>
        <v>#VALUE!</v>
      </c>
      <c r="FE815"/>
      <c r="FI815"/>
      <c r="FJ815"/>
    </row>
    <row r="816" spans="29:166" ht="12" customHeight="1" x14ac:dyDescent="0.2">
      <c r="AC816" s="435" t="str">
        <f>IF($AC$7&lt;3,Invoer!DR821,IF($AC$7=3,Invoer!BT821,"x"))</f>
        <v>x</v>
      </c>
      <c r="AD816" s="599" t="str">
        <f t="shared" si="341"/>
        <v/>
      </c>
      <c r="AE816" s="673" t="str">
        <f>IF($AD816="","",VLOOKUP(AD816,Invoer!$F$15:$AU$1999,2,FALSE))</f>
        <v/>
      </c>
      <c r="AF816" s="599" t="str">
        <f t="shared" si="342"/>
        <v/>
      </c>
      <c r="AG816" s="599" t="str">
        <f>IF($AD816="","",VLOOKUP(AD816,Invoer!$F$15:$AU$1999,3,FALSE))</f>
        <v/>
      </c>
      <c r="AH816" s="599" t="str">
        <f>IF($AD816="","",IF(AG816&lt;&gt;"Liq","",VLOOKUP(AD816,Invoer!$F$15:$AU$1999,4,FALSE)))</f>
        <v/>
      </c>
      <c r="AI816" s="677" t="str">
        <f>IF($AD816="","",VLOOKUP(AD816,Invoer!$F$15:$AU$1999,5,FALSE))</f>
        <v/>
      </c>
      <c r="AJ816" s="599" t="str">
        <f>IF($AD816="","",VLOOKUP(AD816,Invoer!$F$15:$AU$1999,6,FALSE))</f>
        <v/>
      </c>
      <c r="AK816" s="599" t="str">
        <f>IF($AD816="","",VLOOKUP(AD816,Invoer!$F$15:$AU$1999,9,FALSE))</f>
        <v/>
      </c>
      <c r="AL816" s="599" t="str">
        <f>IF($AD816="","",VLOOKUP(AD816,Invoer!$F$15:$AU$1999,10,FALSE))</f>
        <v/>
      </c>
      <c r="AM816" s="599" t="str">
        <f>IF($AD816="","",VLOOKUP(AD816,Invoer!$F$15:$BB$1999,14,FALSE))</f>
        <v/>
      </c>
      <c r="AN816" s="599" t="str">
        <f>IF($AD816="","",VLOOKUP(AD816,Invoer!$F$15:$AU$1999,11,FALSE))</f>
        <v/>
      </c>
      <c r="AO816" s="662" t="str">
        <f>IF($AD816="","",VLOOKUP(AD816,Invoer!$F$15:$AU$1999,15,FALSE))</f>
        <v/>
      </c>
      <c r="AP816" s="599" t="str">
        <f>IF($AD816="","",VLOOKUP(AD816,Invoer!$F$15:$AU$1999,19,FALSE))</f>
        <v/>
      </c>
      <c r="AQ816" s="662" t="str">
        <f>IF($AD816="","",VLOOKUP(AD816,Invoer!$F$15:$AU$1999,24,FALSE))</f>
        <v/>
      </c>
      <c r="AR816" s="662" t="str">
        <f>IF($AD816="","",VLOOKUP(AD816,Invoer!$F$15:$AU$1999,17,FALSE))</f>
        <v/>
      </c>
      <c r="AS816" s="678" t="str">
        <f t="shared" si="348"/>
        <v/>
      </c>
      <c r="AT816" s="676" t="str">
        <f t="shared" si="339"/>
        <v/>
      </c>
      <c r="AU816" s="77" t="e">
        <f t="shared" si="340"/>
        <v>#VALUE!</v>
      </c>
      <c r="FE816"/>
      <c r="FI816"/>
      <c r="FJ816"/>
    </row>
    <row r="817" spans="29:166" ht="12" customHeight="1" x14ac:dyDescent="0.2">
      <c r="AC817" s="435" t="str">
        <f>IF($AC$7&lt;3,Invoer!DR822,IF($AC$7=3,Invoer!BT822,"x"))</f>
        <v>x</v>
      </c>
      <c r="AD817" s="599" t="str">
        <f t="shared" si="341"/>
        <v/>
      </c>
      <c r="AE817" s="673" t="str">
        <f>IF($AD817="","",VLOOKUP(AD817,Invoer!$F$15:$AU$1999,2,FALSE))</f>
        <v/>
      </c>
      <c r="AF817" s="599" t="str">
        <f t="shared" si="342"/>
        <v/>
      </c>
      <c r="AG817" s="599" t="str">
        <f>IF($AD817="","",VLOOKUP(AD817,Invoer!$F$15:$AU$1999,3,FALSE))</f>
        <v/>
      </c>
      <c r="AH817" s="599" t="str">
        <f>IF($AD817="","",IF(AG817&lt;&gt;"Liq","",VLOOKUP(AD817,Invoer!$F$15:$AU$1999,4,FALSE)))</f>
        <v/>
      </c>
      <c r="AI817" s="677" t="str">
        <f>IF($AD817="","",VLOOKUP(AD817,Invoer!$F$15:$AU$1999,5,FALSE))</f>
        <v/>
      </c>
      <c r="AJ817" s="599" t="str">
        <f>IF($AD817="","",VLOOKUP(AD817,Invoer!$F$15:$AU$1999,6,FALSE))</f>
        <v/>
      </c>
      <c r="AK817" s="599" t="str">
        <f>IF($AD817="","",VLOOKUP(AD817,Invoer!$F$15:$AU$1999,9,FALSE))</f>
        <v/>
      </c>
      <c r="AL817" s="599" t="str">
        <f>IF($AD817="","",VLOOKUP(AD817,Invoer!$F$15:$AU$1999,10,FALSE))</f>
        <v/>
      </c>
      <c r="AM817" s="599" t="str">
        <f>IF($AD817="","",VLOOKUP(AD817,Invoer!$F$15:$BB$1999,14,FALSE))</f>
        <v/>
      </c>
      <c r="AN817" s="599" t="str">
        <f>IF($AD817="","",VLOOKUP(AD817,Invoer!$F$15:$AU$1999,11,FALSE))</f>
        <v/>
      </c>
      <c r="AO817" s="662" t="str">
        <f>IF($AD817="","",VLOOKUP(AD817,Invoer!$F$15:$AU$1999,15,FALSE))</f>
        <v/>
      </c>
      <c r="AP817" s="599" t="str">
        <f>IF($AD817="","",VLOOKUP(AD817,Invoer!$F$15:$AU$1999,19,FALSE))</f>
        <v/>
      </c>
      <c r="AQ817" s="662" t="str">
        <f>IF($AD817="","",VLOOKUP(AD817,Invoer!$F$15:$AU$1999,24,FALSE))</f>
        <v/>
      </c>
      <c r="AR817" s="662" t="str">
        <f>IF($AD817="","",VLOOKUP(AD817,Invoer!$F$15:$AU$1999,17,FALSE))</f>
        <v/>
      </c>
      <c r="AS817" s="678" t="str">
        <f t="shared" si="348"/>
        <v/>
      </c>
      <c r="AT817" s="676" t="str">
        <f t="shared" si="339"/>
        <v/>
      </c>
      <c r="AU817" s="77" t="e">
        <f t="shared" si="340"/>
        <v>#VALUE!</v>
      </c>
      <c r="FE817"/>
      <c r="FI817"/>
      <c r="FJ817"/>
    </row>
    <row r="818" spans="29:166" ht="12" customHeight="1" x14ac:dyDescent="0.2">
      <c r="AC818" s="435" t="str">
        <f>IF($AC$7&lt;3,Invoer!DR823,IF($AC$7=3,Invoer!BT823,"x"))</f>
        <v>x</v>
      </c>
      <c r="AD818" s="599" t="str">
        <f t="shared" si="341"/>
        <v/>
      </c>
      <c r="AE818" s="673" t="str">
        <f>IF($AD818="","",VLOOKUP(AD818,Invoer!$F$15:$AU$1999,2,FALSE))</f>
        <v/>
      </c>
      <c r="AF818" s="599" t="str">
        <f t="shared" si="342"/>
        <v/>
      </c>
      <c r="AG818" s="599" t="str">
        <f>IF($AD818="","",VLOOKUP(AD818,Invoer!$F$15:$AU$1999,3,FALSE))</f>
        <v/>
      </c>
      <c r="AH818" s="599" t="str">
        <f>IF($AD818="","",IF(AG818&lt;&gt;"Liq","",VLOOKUP(AD818,Invoer!$F$15:$AU$1999,4,FALSE)))</f>
        <v/>
      </c>
      <c r="AI818" s="677" t="str">
        <f>IF($AD818="","",VLOOKUP(AD818,Invoer!$F$15:$AU$1999,5,FALSE))</f>
        <v/>
      </c>
      <c r="AJ818" s="599" t="str">
        <f>IF($AD818="","",VLOOKUP(AD818,Invoer!$F$15:$AU$1999,6,FALSE))</f>
        <v/>
      </c>
      <c r="AK818" s="599" t="str">
        <f>IF($AD818="","",VLOOKUP(AD818,Invoer!$F$15:$AU$1999,9,FALSE))</f>
        <v/>
      </c>
      <c r="AL818" s="599" t="str">
        <f>IF($AD818="","",VLOOKUP(AD818,Invoer!$F$15:$AU$1999,10,FALSE))</f>
        <v/>
      </c>
      <c r="AM818" s="599" t="str">
        <f>IF($AD818="","",VLOOKUP(AD818,Invoer!$F$15:$BB$1999,14,FALSE))</f>
        <v/>
      </c>
      <c r="AN818" s="599" t="str">
        <f>IF($AD818="","",VLOOKUP(AD818,Invoer!$F$15:$AU$1999,11,FALSE))</f>
        <v/>
      </c>
      <c r="AO818" s="662" t="str">
        <f>IF($AD818="","",VLOOKUP(AD818,Invoer!$F$15:$AU$1999,15,FALSE))</f>
        <v/>
      </c>
      <c r="AP818" s="599" t="str">
        <f>IF($AD818="","",VLOOKUP(AD818,Invoer!$F$15:$AU$1999,19,FALSE))</f>
        <v/>
      </c>
      <c r="AQ818" s="662" t="str">
        <f>IF($AD818="","",VLOOKUP(AD818,Invoer!$F$15:$AU$1999,24,FALSE))</f>
        <v/>
      </c>
      <c r="AR818" s="662" t="str">
        <f>IF($AD818="","",VLOOKUP(AD818,Invoer!$F$15:$AU$1999,17,FALSE))</f>
        <v/>
      </c>
      <c r="AS818" s="678" t="str">
        <f t="shared" si="348"/>
        <v/>
      </c>
      <c r="AT818" s="676" t="str">
        <f t="shared" si="339"/>
        <v/>
      </c>
      <c r="AU818" s="77" t="e">
        <f t="shared" si="340"/>
        <v>#VALUE!</v>
      </c>
      <c r="FE818"/>
      <c r="FI818"/>
      <c r="FJ818"/>
    </row>
    <row r="819" spans="29:166" ht="12" customHeight="1" x14ac:dyDescent="0.2">
      <c r="AC819" s="435" t="str">
        <f>IF($AC$7&lt;3,Invoer!DR824,IF($AC$7=3,Invoer!BT824,"x"))</f>
        <v>x</v>
      </c>
      <c r="AD819" s="599" t="str">
        <f t="shared" si="341"/>
        <v/>
      </c>
      <c r="AE819" s="673" t="str">
        <f>IF($AD819="","",VLOOKUP(AD819,Invoer!$F$15:$AU$1999,2,FALSE))</f>
        <v/>
      </c>
      <c r="AF819" s="599" t="str">
        <f t="shared" si="342"/>
        <v/>
      </c>
      <c r="AG819" s="599" t="str">
        <f>IF($AD819="","",VLOOKUP(AD819,Invoer!$F$15:$AU$1999,3,FALSE))</f>
        <v/>
      </c>
      <c r="AH819" s="599" t="str">
        <f>IF($AD819="","",IF(AG819&lt;&gt;"Liq","",VLOOKUP(AD819,Invoer!$F$15:$AU$1999,4,FALSE)))</f>
        <v/>
      </c>
      <c r="AI819" s="677" t="str">
        <f>IF($AD819="","",VLOOKUP(AD819,Invoer!$F$15:$AU$1999,5,FALSE))</f>
        <v/>
      </c>
      <c r="AJ819" s="599" t="str">
        <f>IF($AD819="","",VLOOKUP(AD819,Invoer!$F$15:$AU$1999,6,FALSE))</f>
        <v/>
      </c>
      <c r="AK819" s="599" t="str">
        <f>IF($AD819="","",VLOOKUP(AD819,Invoer!$F$15:$AU$1999,9,FALSE))</f>
        <v/>
      </c>
      <c r="AL819" s="599" t="str">
        <f>IF($AD819="","",VLOOKUP(AD819,Invoer!$F$15:$AU$1999,10,FALSE))</f>
        <v/>
      </c>
      <c r="AM819" s="599" t="str">
        <f>IF($AD819="","",VLOOKUP(AD819,Invoer!$F$15:$BB$1999,14,FALSE))</f>
        <v/>
      </c>
      <c r="AN819" s="599" t="str">
        <f>IF($AD819="","",VLOOKUP(AD819,Invoer!$F$15:$AU$1999,11,FALSE))</f>
        <v/>
      </c>
      <c r="AO819" s="662" t="str">
        <f>IF($AD819="","",VLOOKUP(AD819,Invoer!$F$15:$AU$1999,15,FALSE))</f>
        <v/>
      </c>
      <c r="AP819" s="599" t="str">
        <f>IF($AD819="","",VLOOKUP(AD819,Invoer!$F$15:$AU$1999,19,FALSE))</f>
        <v/>
      </c>
      <c r="AQ819" s="662" t="str">
        <f>IF($AD819="","",VLOOKUP(AD819,Invoer!$F$15:$AU$1999,24,FALSE))</f>
        <v/>
      </c>
      <c r="AR819" s="662" t="str">
        <f>IF($AD819="","",VLOOKUP(AD819,Invoer!$F$15:$AU$1999,17,FALSE))</f>
        <v/>
      </c>
      <c r="AS819" s="678" t="str">
        <f t="shared" si="348"/>
        <v/>
      </c>
      <c r="AT819" s="676" t="str">
        <f t="shared" si="339"/>
        <v/>
      </c>
      <c r="AU819" s="77" t="e">
        <f t="shared" si="340"/>
        <v>#VALUE!</v>
      </c>
      <c r="FE819"/>
      <c r="FI819"/>
      <c r="FJ819"/>
    </row>
    <row r="820" spans="29:166" ht="12" customHeight="1" x14ac:dyDescent="0.2">
      <c r="AC820" s="435" t="str">
        <f>IF($AC$7&lt;3,Invoer!DR825,IF($AC$7=3,Invoer!BT825,"x"))</f>
        <v>x</v>
      </c>
      <c r="AD820" s="599" t="str">
        <f t="shared" si="341"/>
        <v/>
      </c>
      <c r="AE820" s="673" t="str">
        <f>IF($AD820="","",VLOOKUP(AD820,Invoer!$F$15:$AU$1999,2,FALSE))</f>
        <v/>
      </c>
      <c r="AF820" s="599" t="str">
        <f t="shared" si="342"/>
        <v/>
      </c>
      <c r="AG820" s="599" t="str">
        <f>IF($AD820="","",VLOOKUP(AD820,Invoer!$F$15:$AU$1999,3,FALSE))</f>
        <v/>
      </c>
      <c r="AH820" s="599" t="str">
        <f>IF($AD820="","",IF(AG820&lt;&gt;"Liq","",VLOOKUP(AD820,Invoer!$F$15:$AU$1999,4,FALSE)))</f>
        <v/>
      </c>
      <c r="AI820" s="677" t="str">
        <f>IF($AD820="","",VLOOKUP(AD820,Invoer!$F$15:$AU$1999,5,FALSE))</f>
        <v/>
      </c>
      <c r="AJ820" s="599" t="str">
        <f>IF($AD820="","",VLOOKUP(AD820,Invoer!$F$15:$AU$1999,6,FALSE))</f>
        <v/>
      </c>
      <c r="AK820" s="599" t="str">
        <f>IF($AD820="","",VLOOKUP(AD820,Invoer!$F$15:$AU$1999,9,FALSE))</f>
        <v/>
      </c>
      <c r="AL820" s="599" t="str">
        <f>IF($AD820="","",VLOOKUP(AD820,Invoer!$F$15:$AU$1999,10,FALSE))</f>
        <v/>
      </c>
      <c r="AM820" s="599" t="str">
        <f>IF($AD820="","",VLOOKUP(AD820,Invoer!$F$15:$BB$1999,14,FALSE))</f>
        <v/>
      </c>
      <c r="AN820" s="599" t="str">
        <f>IF($AD820="","",VLOOKUP(AD820,Invoer!$F$15:$AU$1999,11,FALSE))</f>
        <v/>
      </c>
      <c r="AO820" s="662" t="str">
        <f>IF($AD820="","",VLOOKUP(AD820,Invoer!$F$15:$AU$1999,15,FALSE))</f>
        <v/>
      </c>
      <c r="AP820" s="599" t="str">
        <f>IF($AD820="","",VLOOKUP(AD820,Invoer!$F$15:$AU$1999,19,FALSE))</f>
        <v/>
      </c>
      <c r="AQ820" s="662" t="str">
        <f>IF($AD820="","",VLOOKUP(AD820,Invoer!$F$15:$AU$1999,24,FALSE))</f>
        <v/>
      </c>
      <c r="AR820" s="662" t="str">
        <f>IF($AD820="","",VLOOKUP(AD820,Invoer!$F$15:$AU$1999,17,FALSE))</f>
        <v/>
      </c>
      <c r="AS820" s="678" t="str">
        <f t="shared" si="348"/>
        <v/>
      </c>
      <c r="AT820" s="676" t="str">
        <f t="shared" si="339"/>
        <v/>
      </c>
      <c r="AU820" s="77" t="e">
        <f t="shared" si="340"/>
        <v>#VALUE!</v>
      </c>
      <c r="FE820"/>
      <c r="FI820"/>
      <c r="FJ820"/>
    </row>
    <row r="821" spans="29:166" ht="12" customHeight="1" x14ac:dyDescent="0.2">
      <c r="AC821" s="435" t="str">
        <f>IF($AC$7&lt;3,Invoer!DR826,IF($AC$7=3,Invoer!BT826,"x"))</f>
        <v>x</v>
      </c>
      <c r="AD821" s="599" t="str">
        <f t="shared" si="341"/>
        <v/>
      </c>
      <c r="AE821" s="673" t="str">
        <f>IF($AD821="","",VLOOKUP(AD821,Invoer!$F$15:$AU$1999,2,FALSE))</f>
        <v/>
      </c>
      <c r="AF821" s="599" t="str">
        <f t="shared" si="342"/>
        <v/>
      </c>
      <c r="AG821" s="599" t="str">
        <f>IF($AD821="","",VLOOKUP(AD821,Invoer!$F$15:$AU$1999,3,FALSE))</f>
        <v/>
      </c>
      <c r="AH821" s="599" t="str">
        <f>IF($AD821="","",IF(AG821&lt;&gt;"Liq","",VLOOKUP(AD821,Invoer!$F$15:$AU$1999,4,FALSE)))</f>
        <v/>
      </c>
      <c r="AI821" s="677" t="str">
        <f>IF($AD821="","",VLOOKUP(AD821,Invoer!$F$15:$AU$1999,5,FALSE))</f>
        <v/>
      </c>
      <c r="AJ821" s="599" t="str">
        <f>IF($AD821="","",VLOOKUP(AD821,Invoer!$F$15:$AU$1999,6,FALSE))</f>
        <v/>
      </c>
      <c r="AK821" s="599" t="str">
        <f>IF($AD821="","",VLOOKUP(AD821,Invoer!$F$15:$AU$1999,9,FALSE))</f>
        <v/>
      </c>
      <c r="AL821" s="599" t="str">
        <f>IF($AD821="","",VLOOKUP(AD821,Invoer!$F$15:$AU$1999,10,FALSE))</f>
        <v/>
      </c>
      <c r="AM821" s="599" t="str">
        <f>IF($AD821="","",VLOOKUP(AD821,Invoer!$F$15:$BB$1999,14,FALSE))</f>
        <v/>
      </c>
      <c r="AN821" s="599" t="str">
        <f>IF($AD821="","",VLOOKUP(AD821,Invoer!$F$15:$AU$1999,11,FALSE))</f>
        <v/>
      </c>
      <c r="AO821" s="662" t="str">
        <f>IF($AD821="","",VLOOKUP(AD821,Invoer!$F$15:$AU$1999,15,FALSE))</f>
        <v/>
      </c>
      <c r="AP821" s="599" t="str">
        <f>IF($AD821="","",VLOOKUP(AD821,Invoer!$F$15:$AU$1999,19,FALSE))</f>
        <v/>
      </c>
      <c r="AQ821" s="662" t="str">
        <f>IF($AD821="","",VLOOKUP(AD821,Invoer!$F$15:$AU$1999,24,FALSE))</f>
        <v/>
      </c>
      <c r="AR821" s="662" t="str">
        <f>IF($AD821="","",VLOOKUP(AD821,Invoer!$F$15:$AU$1999,17,FALSE))</f>
        <v/>
      </c>
      <c r="AS821" s="678" t="str">
        <f t="shared" si="348"/>
        <v/>
      </c>
      <c r="AT821" s="676" t="str">
        <f t="shared" si="339"/>
        <v/>
      </c>
      <c r="AU821" s="77" t="e">
        <f t="shared" si="340"/>
        <v>#VALUE!</v>
      </c>
      <c r="FE821"/>
      <c r="FI821"/>
      <c r="FJ821"/>
    </row>
    <row r="822" spans="29:166" ht="12" customHeight="1" x14ac:dyDescent="0.2">
      <c r="AC822" s="435" t="str">
        <f>IF($AC$7&lt;3,Invoer!DR827,IF($AC$7=3,Invoer!BT827,"x"))</f>
        <v>x</v>
      </c>
      <c r="AD822" s="599" t="str">
        <f t="shared" si="341"/>
        <v/>
      </c>
      <c r="AE822" s="673" t="str">
        <f>IF($AD822="","",VLOOKUP(AD822,Invoer!$F$15:$AU$1999,2,FALSE))</f>
        <v/>
      </c>
      <c r="AF822" s="599" t="str">
        <f t="shared" si="342"/>
        <v/>
      </c>
      <c r="AG822" s="599" t="str">
        <f>IF($AD822="","",VLOOKUP(AD822,Invoer!$F$15:$AU$1999,3,FALSE))</f>
        <v/>
      </c>
      <c r="AH822" s="599" t="str">
        <f>IF($AD822="","",IF(AG822&lt;&gt;"Liq","",VLOOKUP(AD822,Invoer!$F$15:$AU$1999,4,FALSE)))</f>
        <v/>
      </c>
      <c r="AI822" s="677" t="str">
        <f>IF($AD822="","",VLOOKUP(AD822,Invoer!$F$15:$AU$1999,5,FALSE))</f>
        <v/>
      </c>
      <c r="AJ822" s="599" t="str">
        <f>IF($AD822="","",VLOOKUP(AD822,Invoer!$F$15:$AU$1999,6,FALSE))</f>
        <v/>
      </c>
      <c r="AK822" s="599" t="str">
        <f>IF($AD822="","",VLOOKUP(AD822,Invoer!$F$15:$AU$1999,9,FALSE))</f>
        <v/>
      </c>
      <c r="AL822" s="599" t="str">
        <f>IF($AD822="","",VLOOKUP(AD822,Invoer!$F$15:$AU$1999,10,FALSE))</f>
        <v/>
      </c>
      <c r="AM822" s="599" t="str">
        <f>IF($AD822="","",VLOOKUP(AD822,Invoer!$F$15:$BB$1999,14,FALSE))</f>
        <v/>
      </c>
      <c r="AN822" s="599" t="str">
        <f>IF($AD822="","",VLOOKUP(AD822,Invoer!$F$15:$AU$1999,11,FALSE))</f>
        <v/>
      </c>
      <c r="AO822" s="662" t="str">
        <f>IF($AD822="","",VLOOKUP(AD822,Invoer!$F$15:$AU$1999,15,FALSE))</f>
        <v/>
      </c>
      <c r="AP822" s="599" t="str">
        <f>IF($AD822="","",VLOOKUP(AD822,Invoer!$F$15:$AU$1999,19,FALSE))</f>
        <v/>
      </c>
      <c r="AQ822" s="662" t="str">
        <f>IF($AD822="","",VLOOKUP(AD822,Invoer!$F$15:$AU$1999,24,FALSE))</f>
        <v/>
      </c>
      <c r="AR822" s="662" t="str">
        <f>IF($AD822="","",VLOOKUP(AD822,Invoer!$F$15:$AU$1999,17,FALSE))</f>
        <v/>
      </c>
      <c r="AS822" s="678" t="str">
        <f t="shared" si="348"/>
        <v/>
      </c>
      <c r="AT822" s="676" t="str">
        <f t="shared" si="339"/>
        <v/>
      </c>
      <c r="AU822" s="77" t="e">
        <f t="shared" si="340"/>
        <v>#VALUE!</v>
      </c>
      <c r="FE822"/>
      <c r="FI822"/>
      <c r="FJ822"/>
    </row>
    <row r="823" spans="29:166" ht="12" customHeight="1" x14ac:dyDescent="0.2">
      <c r="AC823" s="435" t="str">
        <f>IF($AC$7&lt;3,Invoer!DR828,IF($AC$7=3,Invoer!BT828,"x"))</f>
        <v>x</v>
      </c>
      <c r="AD823" s="599" t="str">
        <f t="shared" si="341"/>
        <v/>
      </c>
      <c r="AE823" s="673" t="str">
        <f>IF($AD823="","",VLOOKUP(AD823,Invoer!$F$15:$AU$1999,2,FALSE))</f>
        <v/>
      </c>
      <c r="AF823" s="599" t="str">
        <f t="shared" si="342"/>
        <v/>
      </c>
      <c r="AG823" s="599" t="str">
        <f>IF($AD823="","",VLOOKUP(AD823,Invoer!$F$15:$AU$1999,3,FALSE))</f>
        <v/>
      </c>
      <c r="AH823" s="599" t="str">
        <f>IF($AD823="","",IF(AG823&lt;&gt;"Liq","",VLOOKUP(AD823,Invoer!$F$15:$AU$1999,4,FALSE)))</f>
        <v/>
      </c>
      <c r="AI823" s="677" t="str">
        <f>IF($AD823="","",VLOOKUP(AD823,Invoer!$F$15:$AU$1999,5,FALSE))</f>
        <v/>
      </c>
      <c r="AJ823" s="599" t="str">
        <f>IF($AD823="","",VLOOKUP(AD823,Invoer!$F$15:$AU$1999,6,FALSE))</f>
        <v/>
      </c>
      <c r="AK823" s="599" t="str">
        <f>IF($AD823="","",VLOOKUP(AD823,Invoer!$F$15:$AU$1999,9,FALSE))</f>
        <v/>
      </c>
      <c r="AL823" s="599" t="str">
        <f>IF($AD823="","",VLOOKUP(AD823,Invoer!$F$15:$AU$1999,10,FALSE))</f>
        <v/>
      </c>
      <c r="AM823" s="599" t="str">
        <f>IF($AD823="","",VLOOKUP(AD823,Invoer!$F$15:$BB$1999,14,FALSE))</f>
        <v/>
      </c>
      <c r="AN823" s="599" t="str">
        <f>IF($AD823="","",VLOOKUP(AD823,Invoer!$F$15:$AU$1999,11,FALSE))</f>
        <v/>
      </c>
      <c r="AO823" s="662" t="str">
        <f>IF($AD823="","",VLOOKUP(AD823,Invoer!$F$15:$AU$1999,15,FALSE))</f>
        <v/>
      </c>
      <c r="AP823" s="599" t="str">
        <f>IF($AD823="","",VLOOKUP(AD823,Invoer!$F$15:$AU$1999,19,FALSE))</f>
        <v/>
      </c>
      <c r="AQ823" s="662" t="str">
        <f>IF($AD823="","",VLOOKUP(AD823,Invoer!$F$15:$AU$1999,24,FALSE))</f>
        <v/>
      </c>
      <c r="AR823" s="662" t="str">
        <f>IF($AD823="","",VLOOKUP(AD823,Invoer!$F$15:$AU$1999,17,FALSE))</f>
        <v/>
      </c>
      <c r="AS823" s="678" t="str">
        <f t="shared" si="348"/>
        <v/>
      </c>
      <c r="AT823" s="676" t="str">
        <f t="shared" si="339"/>
        <v/>
      </c>
      <c r="AU823" s="77" t="e">
        <f t="shared" si="340"/>
        <v>#VALUE!</v>
      </c>
      <c r="FE823"/>
      <c r="FI823"/>
      <c r="FJ823"/>
    </row>
    <row r="824" spans="29:166" ht="12" customHeight="1" x14ac:dyDescent="0.2">
      <c r="AC824" s="435" t="str">
        <f>IF($AC$7&lt;3,Invoer!DR829,IF($AC$7=3,Invoer!BT829,"x"))</f>
        <v>x</v>
      </c>
      <c r="AD824" s="599" t="str">
        <f t="shared" si="341"/>
        <v/>
      </c>
      <c r="AE824" s="673" t="str">
        <f>IF($AD824="","",VLOOKUP(AD824,Invoer!$F$15:$AU$1999,2,FALSE))</f>
        <v/>
      </c>
      <c r="AF824" s="599" t="str">
        <f t="shared" si="342"/>
        <v/>
      </c>
      <c r="AG824" s="599" t="str">
        <f>IF($AD824="","",VLOOKUP(AD824,Invoer!$F$15:$AU$1999,3,FALSE))</f>
        <v/>
      </c>
      <c r="AH824" s="599" t="str">
        <f>IF($AD824="","",IF(AG824&lt;&gt;"Liq","",VLOOKUP(AD824,Invoer!$F$15:$AU$1999,4,FALSE)))</f>
        <v/>
      </c>
      <c r="AI824" s="677" t="str">
        <f>IF($AD824="","",VLOOKUP(AD824,Invoer!$F$15:$AU$1999,5,FALSE))</f>
        <v/>
      </c>
      <c r="AJ824" s="599" t="str">
        <f>IF($AD824="","",VLOOKUP(AD824,Invoer!$F$15:$AU$1999,6,FALSE))</f>
        <v/>
      </c>
      <c r="AK824" s="599" t="str">
        <f>IF($AD824="","",VLOOKUP(AD824,Invoer!$F$15:$AU$1999,9,FALSE))</f>
        <v/>
      </c>
      <c r="AL824" s="599" t="str">
        <f>IF($AD824="","",VLOOKUP(AD824,Invoer!$F$15:$AU$1999,10,FALSE))</f>
        <v/>
      </c>
      <c r="AM824" s="599" t="str">
        <f>IF($AD824="","",VLOOKUP(AD824,Invoer!$F$15:$BB$1999,14,FALSE))</f>
        <v/>
      </c>
      <c r="AN824" s="599" t="str">
        <f>IF($AD824="","",VLOOKUP(AD824,Invoer!$F$15:$AU$1999,11,FALSE))</f>
        <v/>
      </c>
      <c r="AO824" s="662" t="str">
        <f>IF($AD824="","",VLOOKUP(AD824,Invoer!$F$15:$AU$1999,15,FALSE))</f>
        <v/>
      </c>
      <c r="AP824" s="599" t="str">
        <f>IF($AD824="","",VLOOKUP(AD824,Invoer!$F$15:$AU$1999,19,FALSE))</f>
        <v/>
      </c>
      <c r="AQ824" s="662" t="str">
        <f>IF($AD824="","",VLOOKUP(AD824,Invoer!$F$15:$AU$1999,24,FALSE))</f>
        <v/>
      </c>
      <c r="AR824" s="662" t="str">
        <f>IF($AD824="","",VLOOKUP(AD824,Invoer!$F$15:$AU$1999,17,FALSE))</f>
        <v/>
      </c>
      <c r="AS824" s="678" t="str">
        <f t="shared" si="348"/>
        <v/>
      </c>
      <c r="AT824" s="676" t="str">
        <f t="shared" si="339"/>
        <v/>
      </c>
      <c r="AU824" s="77" t="e">
        <f t="shared" si="340"/>
        <v>#VALUE!</v>
      </c>
      <c r="FE824"/>
      <c r="FI824"/>
      <c r="FJ824"/>
    </row>
    <row r="825" spans="29:166" ht="12" customHeight="1" x14ac:dyDescent="0.2">
      <c r="AC825" s="435" t="str">
        <f>IF($AC$7&lt;3,Invoer!DR830,IF($AC$7=3,Invoer!BT830,"x"))</f>
        <v>x</v>
      </c>
      <c r="AD825" s="599" t="str">
        <f t="shared" si="341"/>
        <v/>
      </c>
      <c r="AE825" s="673" t="str">
        <f>IF($AD825="","",VLOOKUP(AD825,Invoer!$F$15:$AU$1999,2,FALSE))</f>
        <v/>
      </c>
      <c r="AF825" s="599" t="str">
        <f t="shared" si="342"/>
        <v/>
      </c>
      <c r="AG825" s="599" t="str">
        <f>IF($AD825="","",VLOOKUP(AD825,Invoer!$F$15:$AU$1999,3,FALSE))</f>
        <v/>
      </c>
      <c r="AH825" s="599" t="str">
        <f>IF($AD825="","",IF(AG825&lt;&gt;"Liq","",VLOOKUP(AD825,Invoer!$F$15:$AU$1999,4,FALSE)))</f>
        <v/>
      </c>
      <c r="AI825" s="677" t="str">
        <f>IF($AD825="","",VLOOKUP(AD825,Invoer!$F$15:$AU$1999,5,FALSE))</f>
        <v/>
      </c>
      <c r="AJ825" s="599" t="str">
        <f>IF($AD825="","",VLOOKUP(AD825,Invoer!$F$15:$AU$1999,6,FALSE))</f>
        <v/>
      </c>
      <c r="AK825" s="599" t="str">
        <f>IF($AD825="","",VLOOKUP(AD825,Invoer!$F$15:$AU$1999,9,FALSE))</f>
        <v/>
      </c>
      <c r="AL825" s="599" t="str">
        <f>IF($AD825="","",VLOOKUP(AD825,Invoer!$F$15:$AU$1999,10,FALSE))</f>
        <v/>
      </c>
      <c r="AM825" s="599" t="str">
        <f>IF($AD825="","",VLOOKUP(AD825,Invoer!$F$15:$BB$1999,14,FALSE))</f>
        <v/>
      </c>
      <c r="AN825" s="599" t="str">
        <f>IF($AD825="","",VLOOKUP(AD825,Invoer!$F$15:$AU$1999,11,FALSE))</f>
        <v/>
      </c>
      <c r="AO825" s="662" t="str">
        <f>IF($AD825="","",VLOOKUP(AD825,Invoer!$F$15:$AU$1999,15,FALSE))</f>
        <v/>
      </c>
      <c r="AP825" s="599" t="str">
        <f>IF($AD825="","",VLOOKUP(AD825,Invoer!$F$15:$AU$1999,19,FALSE))</f>
        <v/>
      </c>
      <c r="AQ825" s="662" t="str">
        <f>IF($AD825="","",VLOOKUP(AD825,Invoer!$F$15:$AU$1999,24,FALSE))</f>
        <v/>
      </c>
      <c r="AR825" s="662" t="str">
        <f>IF($AD825="","",VLOOKUP(AD825,Invoer!$F$15:$AU$1999,17,FALSE))</f>
        <v/>
      </c>
      <c r="AS825" s="678" t="str">
        <f t="shared" si="348"/>
        <v/>
      </c>
      <c r="AT825" s="676" t="str">
        <f t="shared" si="339"/>
        <v/>
      </c>
      <c r="AU825" s="77" t="e">
        <f t="shared" si="340"/>
        <v>#VALUE!</v>
      </c>
      <c r="FE825"/>
      <c r="FI825"/>
      <c r="FJ825"/>
    </row>
    <row r="826" spans="29:166" ht="12" customHeight="1" x14ac:dyDescent="0.2">
      <c r="AC826" s="435" t="str">
        <f>IF($AC$7&lt;3,Invoer!DR831,IF($AC$7=3,Invoer!BT831,"x"))</f>
        <v>x</v>
      </c>
      <c r="AD826" s="599" t="str">
        <f t="shared" si="341"/>
        <v/>
      </c>
      <c r="AE826" s="673" t="str">
        <f>IF($AD826="","",VLOOKUP(AD826,Invoer!$F$15:$AU$1999,2,FALSE))</f>
        <v/>
      </c>
      <c r="AF826" s="599" t="str">
        <f t="shared" si="342"/>
        <v/>
      </c>
      <c r="AG826" s="599" t="str">
        <f>IF($AD826="","",VLOOKUP(AD826,Invoer!$F$15:$AU$1999,3,FALSE))</f>
        <v/>
      </c>
      <c r="AH826" s="599" t="str">
        <f>IF($AD826="","",IF(AG826&lt;&gt;"Liq","",VLOOKUP(AD826,Invoer!$F$15:$AU$1999,4,FALSE)))</f>
        <v/>
      </c>
      <c r="AI826" s="677" t="str">
        <f>IF($AD826="","",VLOOKUP(AD826,Invoer!$F$15:$AU$1999,5,FALSE))</f>
        <v/>
      </c>
      <c r="AJ826" s="599" t="str">
        <f>IF($AD826="","",VLOOKUP(AD826,Invoer!$F$15:$AU$1999,6,FALSE))</f>
        <v/>
      </c>
      <c r="AK826" s="599" t="str">
        <f>IF($AD826="","",VLOOKUP(AD826,Invoer!$F$15:$AU$1999,9,FALSE))</f>
        <v/>
      </c>
      <c r="AL826" s="599" t="str">
        <f>IF($AD826="","",VLOOKUP(AD826,Invoer!$F$15:$AU$1999,10,FALSE))</f>
        <v/>
      </c>
      <c r="AM826" s="599" t="str">
        <f>IF($AD826="","",VLOOKUP(AD826,Invoer!$F$15:$BB$1999,14,FALSE))</f>
        <v/>
      </c>
      <c r="AN826" s="599" t="str">
        <f>IF($AD826="","",VLOOKUP(AD826,Invoer!$F$15:$AU$1999,11,FALSE))</f>
        <v/>
      </c>
      <c r="AO826" s="662" t="str">
        <f>IF($AD826="","",VLOOKUP(AD826,Invoer!$F$15:$AU$1999,15,FALSE))</f>
        <v/>
      </c>
      <c r="AP826" s="599" t="str">
        <f>IF($AD826="","",VLOOKUP(AD826,Invoer!$F$15:$AU$1999,19,FALSE))</f>
        <v/>
      </c>
      <c r="AQ826" s="662" t="str">
        <f>IF($AD826="","",VLOOKUP(AD826,Invoer!$F$15:$AU$1999,24,FALSE))</f>
        <v/>
      </c>
      <c r="AR826" s="662" t="str">
        <f>IF($AD826="","",VLOOKUP(AD826,Invoer!$F$15:$AU$1999,17,FALSE))</f>
        <v/>
      </c>
      <c r="AS826" s="678" t="str">
        <f t="shared" si="348"/>
        <v/>
      </c>
      <c r="AT826" s="676" t="str">
        <f t="shared" si="339"/>
        <v/>
      </c>
      <c r="AU826" s="77" t="e">
        <f t="shared" si="340"/>
        <v>#VALUE!</v>
      </c>
      <c r="FE826"/>
      <c r="FI826"/>
      <c r="FJ826"/>
    </row>
    <row r="827" spans="29:166" ht="12" customHeight="1" x14ac:dyDescent="0.2">
      <c r="AC827" s="435" t="str">
        <f>IF($AC$7&lt;3,Invoer!DR832,IF($AC$7=3,Invoer!BT832,"x"))</f>
        <v>x</v>
      </c>
      <c r="AD827" s="599" t="str">
        <f t="shared" si="341"/>
        <v/>
      </c>
      <c r="AE827" s="673" t="str">
        <f>IF($AD827="","",VLOOKUP(AD827,Invoer!$F$15:$AU$1999,2,FALSE))</f>
        <v/>
      </c>
      <c r="AF827" s="599" t="str">
        <f t="shared" si="342"/>
        <v/>
      </c>
      <c r="AG827" s="599" t="str">
        <f>IF($AD827="","",VLOOKUP(AD827,Invoer!$F$15:$AU$1999,3,FALSE))</f>
        <v/>
      </c>
      <c r="AH827" s="599" t="str">
        <f>IF($AD827="","",IF(AG827&lt;&gt;"Liq","",VLOOKUP(AD827,Invoer!$F$15:$AU$1999,4,FALSE)))</f>
        <v/>
      </c>
      <c r="AI827" s="677" t="str">
        <f>IF($AD827="","",VLOOKUP(AD827,Invoer!$F$15:$AU$1999,5,FALSE))</f>
        <v/>
      </c>
      <c r="AJ827" s="599" t="str">
        <f>IF($AD827="","",VLOOKUP(AD827,Invoer!$F$15:$AU$1999,6,FALSE))</f>
        <v/>
      </c>
      <c r="AK827" s="599" t="str">
        <f>IF($AD827="","",VLOOKUP(AD827,Invoer!$F$15:$AU$1999,9,FALSE))</f>
        <v/>
      </c>
      <c r="AL827" s="599" t="str">
        <f>IF($AD827="","",VLOOKUP(AD827,Invoer!$F$15:$AU$1999,10,FALSE))</f>
        <v/>
      </c>
      <c r="AM827" s="599" t="str">
        <f>IF($AD827="","",VLOOKUP(AD827,Invoer!$F$15:$BB$1999,14,FALSE))</f>
        <v/>
      </c>
      <c r="AN827" s="599" t="str">
        <f>IF($AD827="","",VLOOKUP(AD827,Invoer!$F$15:$AU$1999,11,FALSE))</f>
        <v/>
      </c>
      <c r="AO827" s="662" t="str">
        <f>IF($AD827="","",VLOOKUP(AD827,Invoer!$F$15:$AU$1999,15,FALSE))</f>
        <v/>
      </c>
      <c r="AP827" s="599" t="str">
        <f>IF($AD827="","",VLOOKUP(AD827,Invoer!$F$15:$AU$1999,19,FALSE))</f>
        <v/>
      </c>
      <c r="AQ827" s="662" t="str">
        <f>IF($AD827="","",VLOOKUP(AD827,Invoer!$F$15:$AU$1999,24,FALSE))</f>
        <v/>
      </c>
      <c r="AR827" s="662" t="str">
        <f>IF($AD827="","",VLOOKUP(AD827,Invoer!$F$15:$AU$1999,17,FALSE))</f>
        <v/>
      </c>
      <c r="AS827" s="678" t="str">
        <f t="shared" si="348"/>
        <v/>
      </c>
      <c r="AT827" s="676" t="str">
        <f t="shared" si="339"/>
        <v/>
      </c>
      <c r="AU827" s="77" t="e">
        <f t="shared" si="340"/>
        <v>#VALUE!</v>
      </c>
      <c r="FE827"/>
      <c r="FI827"/>
      <c r="FJ827"/>
    </row>
    <row r="828" spans="29:166" ht="12" customHeight="1" x14ac:dyDescent="0.2">
      <c r="AC828" s="435" t="str">
        <f>IF($AC$7&lt;3,Invoer!DR833,IF($AC$7=3,Invoer!BT833,"x"))</f>
        <v>x</v>
      </c>
      <c r="AD828" s="599" t="str">
        <f t="shared" si="341"/>
        <v/>
      </c>
      <c r="AE828" s="673" t="str">
        <f>IF($AD828="","",VLOOKUP(AD828,Invoer!$F$15:$AU$1999,2,FALSE))</f>
        <v/>
      </c>
      <c r="AF828" s="599" t="str">
        <f t="shared" si="342"/>
        <v/>
      </c>
      <c r="AG828" s="599" t="str">
        <f>IF($AD828="","",VLOOKUP(AD828,Invoer!$F$15:$AU$1999,3,FALSE))</f>
        <v/>
      </c>
      <c r="AH828" s="599" t="str">
        <f>IF($AD828="","",IF(AG828&lt;&gt;"Liq","",VLOOKUP(AD828,Invoer!$F$15:$AU$1999,4,FALSE)))</f>
        <v/>
      </c>
      <c r="AI828" s="677" t="str">
        <f>IF($AD828="","",VLOOKUP(AD828,Invoer!$F$15:$AU$1999,5,FALSE))</f>
        <v/>
      </c>
      <c r="AJ828" s="599" t="str">
        <f>IF($AD828="","",VLOOKUP(AD828,Invoer!$F$15:$AU$1999,6,FALSE))</f>
        <v/>
      </c>
      <c r="AK828" s="599" t="str">
        <f>IF($AD828="","",VLOOKUP(AD828,Invoer!$F$15:$AU$1999,9,FALSE))</f>
        <v/>
      </c>
      <c r="AL828" s="599" t="str">
        <f>IF($AD828="","",VLOOKUP(AD828,Invoer!$F$15:$AU$1999,10,FALSE))</f>
        <v/>
      </c>
      <c r="AM828" s="599" t="str">
        <f>IF($AD828="","",VLOOKUP(AD828,Invoer!$F$15:$BB$1999,14,FALSE))</f>
        <v/>
      </c>
      <c r="AN828" s="599" t="str">
        <f>IF($AD828="","",VLOOKUP(AD828,Invoer!$F$15:$AU$1999,11,FALSE))</f>
        <v/>
      </c>
      <c r="AO828" s="662" t="str">
        <f>IF($AD828="","",VLOOKUP(AD828,Invoer!$F$15:$AU$1999,15,FALSE))</f>
        <v/>
      </c>
      <c r="AP828" s="599" t="str">
        <f>IF($AD828="","",VLOOKUP(AD828,Invoer!$F$15:$AU$1999,19,FALSE))</f>
        <v/>
      </c>
      <c r="AQ828" s="662" t="str">
        <f>IF($AD828="","",VLOOKUP(AD828,Invoer!$F$15:$AU$1999,24,FALSE))</f>
        <v/>
      </c>
      <c r="AR828" s="662" t="str">
        <f>IF($AD828="","",VLOOKUP(AD828,Invoer!$F$15:$AU$1999,17,FALSE))</f>
        <v/>
      </c>
      <c r="AS828" s="678" t="str">
        <f t="shared" si="348"/>
        <v/>
      </c>
      <c r="AT828" s="676" t="str">
        <f t="shared" si="339"/>
        <v/>
      </c>
      <c r="AU828" s="77" t="e">
        <f t="shared" si="340"/>
        <v>#VALUE!</v>
      </c>
      <c r="FE828"/>
      <c r="FI828"/>
      <c r="FJ828"/>
    </row>
    <row r="829" spans="29:166" ht="12" customHeight="1" x14ac:dyDescent="0.2">
      <c r="AC829" s="435" t="str">
        <f>IF($AC$7&lt;3,Invoer!DR834,IF($AC$7=3,Invoer!BT834,"x"))</f>
        <v>x</v>
      </c>
      <c r="AD829" s="599" t="str">
        <f t="shared" si="341"/>
        <v/>
      </c>
      <c r="AE829" s="673" t="str">
        <f>IF($AD829="","",VLOOKUP(AD829,Invoer!$F$15:$AU$1999,2,FALSE))</f>
        <v/>
      </c>
      <c r="AF829" s="599" t="str">
        <f t="shared" si="342"/>
        <v/>
      </c>
      <c r="AG829" s="599" t="str">
        <f>IF($AD829="","",VLOOKUP(AD829,Invoer!$F$15:$AU$1999,3,FALSE))</f>
        <v/>
      </c>
      <c r="AH829" s="599" t="str">
        <f>IF($AD829="","",IF(AG829&lt;&gt;"Liq","",VLOOKUP(AD829,Invoer!$F$15:$AU$1999,4,FALSE)))</f>
        <v/>
      </c>
      <c r="AI829" s="677" t="str">
        <f>IF($AD829="","",VLOOKUP(AD829,Invoer!$F$15:$AU$1999,5,FALSE))</f>
        <v/>
      </c>
      <c r="AJ829" s="599" t="str">
        <f>IF($AD829="","",VLOOKUP(AD829,Invoer!$F$15:$AU$1999,6,FALSE))</f>
        <v/>
      </c>
      <c r="AK829" s="599" t="str">
        <f>IF($AD829="","",VLOOKUP(AD829,Invoer!$F$15:$AU$1999,9,FALSE))</f>
        <v/>
      </c>
      <c r="AL829" s="599" t="str">
        <f>IF($AD829="","",VLOOKUP(AD829,Invoer!$F$15:$AU$1999,10,FALSE))</f>
        <v/>
      </c>
      <c r="AM829" s="599" t="str">
        <f>IF($AD829="","",VLOOKUP(AD829,Invoer!$F$15:$BB$1999,14,FALSE))</f>
        <v/>
      </c>
      <c r="AN829" s="599" t="str">
        <f>IF($AD829="","",VLOOKUP(AD829,Invoer!$F$15:$AU$1999,11,FALSE))</f>
        <v/>
      </c>
      <c r="AO829" s="662" t="str">
        <f>IF($AD829="","",VLOOKUP(AD829,Invoer!$F$15:$AU$1999,15,FALSE))</f>
        <v/>
      </c>
      <c r="AP829" s="599" t="str">
        <f>IF($AD829="","",VLOOKUP(AD829,Invoer!$F$15:$AU$1999,19,FALSE))</f>
        <v/>
      </c>
      <c r="AQ829" s="662" t="str">
        <f>IF($AD829="","",VLOOKUP(AD829,Invoer!$F$15:$AU$1999,24,FALSE))</f>
        <v/>
      </c>
      <c r="AR829" s="662" t="str">
        <f>IF($AD829="","",VLOOKUP(AD829,Invoer!$F$15:$AU$1999,17,FALSE))</f>
        <v/>
      </c>
      <c r="AS829" s="678" t="str">
        <f t="shared" si="348"/>
        <v/>
      </c>
      <c r="AT829" s="676" t="str">
        <f t="shared" si="339"/>
        <v/>
      </c>
      <c r="AU829" s="77" t="e">
        <f t="shared" si="340"/>
        <v>#VALUE!</v>
      </c>
      <c r="FE829"/>
      <c r="FI829"/>
      <c r="FJ829"/>
    </row>
    <row r="830" spans="29:166" ht="12" customHeight="1" x14ac:dyDescent="0.2">
      <c r="AC830" s="435" t="str">
        <f>IF($AC$7&lt;3,Invoer!DR835,IF($AC$7=3,Invoer!BT835,"x"))</f>
        <v>x</v>
      </c>
      <c r="AD830" s="599" t="str">
        <f t="shared" si="341"/>
        <v/>
      </c>
      <c r="AE830" s="673" t="str">
        <f>IF($AD830="","",VLOOKUP(AD830,Invoer!$F$15:$AU$1999,2,FALSE))</f>
        <v/>
      </c>
      <c r="AF830" s="599" t="str">
        <f t="shared" si="342"/>
        <v/>
      </c>
      <c r="AG830" s="599" t="str">
        <f>IF($AD830="","",VLOOKUP(AD830,Invoer!$F$15:$AU$1999,3,FALSE))</f>
        <v/>
      </c>
      <c r="AH830" s="599" t="str">
        <f>IF($AD830="","",IF(AG830&lt;&gt;"Liq","",VLOOKUP(AD830,Invoer!$F$15:$AU$1999,4,FALSE)))</f>
        <v/>
      </c>
      <c r="AI830" s="677" t="str">
        <f>IF($AD830="","",VLOOKUP(AD830,Invoer!$F$15:$AU$1999,5,FALSE))</f>
        <v/>
      </c>
      <c r="AJ830" s="599" t="str">
        <f>IF($AD830="","",VLOOKUP(AD830,Invoer!$F$15:$AU$1999,6,FALSE))</f>
        <v/>
      </c>
      <c r="AK830" s="599" t="str">
        <f>IF($AD830="","",VLOOKUP(AD830,Invoer!$F$15:$AU$1999,9,FALSE))</f>
        <v/>
      </c>
      <c r="AL830" s="599" t="str">
        <f>IF($AD830="","",VLOOKUP(AD830,Invoer!$F$15:$AU$1999,10,FALSE))</f>
        <v/>
      </c>
      <c r="AM830" s="599" t="str">
        <f>IF($AD830="","",VLOOKUP(AD830,Invoer!$F$15:$BB$1999,14,FALSE))</f>
        <v/>
      </c>
      <c r="AN830" s="599" t="str">
        <f>IF($AD830="","",VLOOKUP(AD830,Invoer!$F$15:$AU$1999,11,FALSE))</f>
        <v/>
      </c>
      <c r="AO830" s="662" t="str">
        <f>IF($AD830="","",VLOOKUP(AD830,Invoer!$F$15:$AU$1999,15,FALSE))</f>
        <v/>
      </c>
      <c r="AP830" s="599" t="str">
        <f>IF($AD830="","",VLOOKUP(AD830,Invoer!$F$15:$AU$1999,19,FALSE))</f>
        <v/>
      </c>
      <c r="AQ830" s="662" t="str">
        <f>IF($AD830="","",VLOOKUP(AD830,Invoer!$F$15:$AU$1999,24,FALSE))</f>
        <v/>
      </c>
      <c r="AR830" s="662" t="str">
        <f>IF($AD830="","",VLOOKUP(AD830,Invoer!$F$15:$AU$1999,17,FALSE))</f>
        <v/>
      </c>
      <c r="AS830" s="678" t="str">
        <f t="shared" si="348"/>
        <v/>
      </c>
      <c r="AT830" s="676" t="str">
        <f t="shared" si="339"/>
        <v/>
      </c>
      <c r="AU830" s="77" t="e">
        <f t="shared" si="340"/>
        <v>#VALUE!</v>
      </c>
      <c r="FE830"/>
      <c r="FI830"/>
      <c r="FJ830"/>
    </row>
    <row r="831" spans="29:166" ht="12" customHeight="1" x14ac:dyDescent="0.2">
      <c r="AC831" s="435" t="str">
        <f>IF($AC$7&lt;3,Invoer!DR836,IF($AC$7=3,Invoer!BT836,"x"))</f>
        <v>x</v>
      </c>
      <c r="AD831" s="599" t="str">
        <f t="shared" si="341"/>
        <v/>
      </c>
      <c r="AE831" s="673" t="str">
        <f>IF($AD831="","",VLOOKUP(AD831,Invoer!$F$15:$AU$1999,2,FALSE))</f>
        <v/>
      </c>
      <c r="AF831" s="599" t="str">
        <f t="shared" si="342"/>
        <v/>
      </c>
      <c r="AG831" s="599" t="str">
        <f>IF($AD831="","",VLOOKUP(AD831,Invoer!$F$15:$AU$1999,3,FALSE))</f>
        <v/>
      </c>
      <c r="AH831" s="599" t="str">
        <f>IF($AD831="","",IF(AG831&lt;&gt;"Liq","",VLOOKUP(AD831,Invoer!$F$15:$AU$1999,4,FALSE)))</f>
        <v/>
      </c>
      <c r="AI831" s="677" t="str">
        <f>IF($AD831="","",VLOOKUP(AD831,Invoer!$F$15:$AU$1999,5,FALSE))</f>
        <v/>
      </c>
      <c r="AJ831" s="599" t="str">
        <f>IF($AD831="","",VLOOKUP(AD831,Invoer!$F$15:$AU$1999,6,FALSE))</f>
        <v/>
      </c>
      <c r="AK831" s="599" t="str">
        <f>IF($AD831="","",VLOOKUP(AD831,Invoer!$F$15:$AU$1999,9,FALSE))</f>
        <v/>
      </c>
      <c r="AL831" s="599" t="str">
        <f>IF($AD831="","",VLOOKUP(AD831,Invoer!$F$15:$AU$1999,10,FALSE))</f>
        <v/>
      </c>
      <c r="AM831" s="599" t="str">
        <f>IF($AD831="","",VLOOKUP(AD831,Invoer!$F$15:$BB$1999,14,FALSE))</f>
        <v/>
      </c>
      <c r="AN831" s="599" t="str">
        <f>IF($AD831="","",VLOOKUP(AD831,Invoer!$F$15:$AU$1999,11,FALSE))</f>
        <v/>
      </c>
      <c r="AO831" s="662" t="str">
        <f>IF($AD831="","",VLOOKUP(AD831,Invoer!$F$15:$AU$1999,15,FALSE))</f>
        <v/>
      </c>
      <c r="AP831" s="599" t="str">
        <f>IF($AD831="","",VLOOKUP(AD831,Invoer!$F$15:$AU$1999,19,FALSE))</f>
        <v/>
      </c>
      <c r="AQ831" s="662" t="str">
        <f>IF($AD831="","",VLOOKUP(AD831,Invoer!$F$15:$AU$1999,24,FALSE))</f>
        <v/>
      </c>
      <c r="AR831" s="662" t="str">
        <f>IF($AD831="","",VLOOKUP(AD831,Invoer!$F$15:$AU$1999,17,FALSE))</f>
        <v/>
      </c>
      <c r="AS831" s="678" t="str">
        <f t="shared" si="348"/>
        <v/>
      </c>
      <c r="AT831" s="676" t="str">
        <f t="shared" si="339"/>
        <v/>
      </c>
      <c r="AU831" s="77" t="e">
        <f t="shared" si="340"/>
        <v>#VALUE!</v>
      </c>
      <c r="FE831"/>
      <c r="FI831"/>
      <c r="FJ831"/>
    </row>
    <row r="832" spans="29:166" ht="12" customHeight="1" x14ac:dyDescent="0.2">
      <c r="AC832" s="435" t="str">
        <f>IF($AC$7&lt;3,Invoer!DR837,IF($AC$7=3,Invoer!BT837,"x"))</f>
        <v>x</v>
      </c>
      <c r="AD832" s="599" t="str">
        <f t="shared" si="341"/>
        <v/>
      </c>
      <c r="AE832" s="673" t="str">
        <f>IF($AD832="","",VLOOKUP(AD832,Invoer!$F$15:$AU$1999,2,FALSE))</f>
        <v/>
      </c>
      <c r="AF832" s="599" t="str">
        <f t="shared" si="342"/>
        <v/>
      </c>
      <c r="AG832" s="599" t="str">
        <f>IF($AD832="","",VLOOKUP(AD832,Invoer!$F$15:$AU$1999,3,FALSE))</f>
        <v/>
      </c>
      <c r="AH832" s="599" t="str">
        <f>IF($AD832="","",IF(AG832&lt;&gt;"Liq","",VLOOKUP(AD832,Invoer!$F$15:$AU$1999,4,FALSE)))</f>
        <v/>
      </c>
      <c r="AI832" s="677" t="str">
        <f>IF($AD832="","",VLOOKUP(AD832,Invoer!$F$15:$AU$1999,5,FALSE))</f>
        <v/>
      </c>
      <c r="AJ832" s="599" t="str">
        <f>IF($AD832="","",VLOOKUP(AD832,Invoer!$F$15:$AU$1999,6,FALSE))</f>
        <v/>
      </c>
      <c r="AK832" s="599" t="str">
        <f>IF($AD832="","",VLOOKUP(AD832,Invoer!$F$15:$AU$1999,9,FALSE))</f>
        <v/>
      </c>
      <c r="AL832" s="599" t="str">
        <f>IF($AD832="","",VLOOKUP(AD832,Invoer!$F$15:$AU$1999,10,FALSE))</f>
        <v/>
      </c>
      <c r="AM832" s="599" t="str">
        <f>IF($AD832="","",VLOOKUP(AD832,Invoer!$F$15:$BB$1999,14,FALSE))</f>
        <v/>
      </c>
      <c r="AN832" s="599" t="str">
        <f>IF($AD832="","",VLOOKUP(AD832,Invoer!$F$15:$AU$1999,11,FALSE))</f>
        <v/>
      </c>
      <c r="AO832" s="662" t="str">
        <f>IF($AD832="","",VLOOKUP(AD832,Invoer!$F$15:$AU$1999,15,FALSE))</f>
        <v/>
      </c>
      <c r="AP832" s="599" t="str">
        <f>IF($AD832="","",VLOOKUP(AD832,Invoer!$F$15:$AU$1999,19,FALSE))</f>
        <v/>
      </c>
      <c r="AQ832" s="662" t="str">
        <f>IF($AD832="","",VLOOKUP(AD832,Invoer!$F$15:$AU$1999,24,FALSE))</f>
        <v/>
      </c>
      <c r="AR832" s="662" t="str">
        <f>IF($AD832="","",VLOOKUP(AD832,Invoer!$F$15:$AU$1999,17,FALSE))</f>
        <v/>
      </c>
      <c r="AS832" s="678" t="str">
        <f t="shared" si="348"/>
        <v/>
      </c>
      <c r="AT832" s="676" t="str">
        <f t="shared" si="339"/>
        <v/>
      </c>
      <c r="AU832" s="77" t="e">
        <f t="shared" si="340"/>
        <v>#VALUE!</v>
      </c>
      <c r="FE832"/>
      <c r="FI832"/>
      <c r="FJ832"/>
    </row>
    <row r="833" spans="29:166" ht="12" customHeight="1" x14ac:dyDescent="0.2">
      <c r="AC833" s="435" t="str">
        <f>IF($AC$7&lt;3,Invoer!DR838,IF($AC$7=3,Invoer!BT838,"x"))</f>
        <v>x</v>
      </c>
      <c r="AD833" s="599" t="str">
        <f t="shared" si="341"/>
        <v/>
      </c>
      <c r="AE833" s="673" t="str">
        <f>IF($AD833="","",VLOOKUP(AD833,Invoer!$F$15:$AU$1999,2,FALSE))</f>
        <v/>
      </c>
      <c r="AF833" s="599" t="str">
        <f t="shared" si="342"/>
        <v/>
      </c>
      <c r="AG833" s="599" t="str">
        <f>IF($AD833="","",VLOOKUP(AD833,Invoer!$F$15:$AU$1999,3,FALSE))</f>
        <v/>
      </c>
      <c r="AH833" s="599" t="str">
        <f>IF($AD833="","",IF(AG833&lt;&gt;"Liq","",VLOOKUP(AD833,Invoer!$F$15:$AU$1999,4,FALSE)))</f>
        <v/>
      </c>
      <c r="AI833" s="677" t="str">
        <f>IF($AD833="","",VLOOKUP(AD833,Invoer!$F$15:$AU$1999,5,FALSE))</f>
        <v/>
      </c>
      <c r="AJ833" s="599" t="str">
        <f>IF($AD833="","",VLOOKUP(AD833,Invoer!$F$15:$AU$1999,6,FALSE))</f>
        <v/>
      </c>
      <c r="AK833" s="599" t="str">
        <f>IF($AD833="","",VLOOKUP(AD833,Invoer!$F$15:$AU$1999,9,FALSE))</f>
        <v/>
      </c>
      <c r="AL833" s="599" t="str">
        <f>IF($AD833="","",VLOOKUP(AD833,Invoer!$F$15:$AU$1999,10,FALSE))</f>
        <v/>
      </c>
      <c r="AM833" s="599" t="str">
        <f>IF($AD833="","",VLOOKUP(AD833,Invoer!$F$15:$BB$1999,14,FALSE))</f>
        <v/>
      </c>
      <c r="AN833" s="599" t="str">
        <f>IF($AD833="","",VLOOKUP(AD833,Invoer!$F$15:$AU$1999,11,FALSE))</f>
        <v/>
      </c>
      <c r="AO833" s="662" t="str">
        <f>IF($AD833="","",VLOOKUP(AD833,Invoer!$F$15:$AU$1999,15,FALSE))</f>
        <v/>
      </c>
      <c r="AP833" s="599" t="str">
        <f>IF($AD833="","",VLOOKUP(AD833,Invoer!$F$15:$AU$1999,19,FALSE))</f>
        <v/>
      </c>
      <c r="AQ833" s="662" t="str">
        <f>IF($AD833="","",VLOOKUP(AD833,Invoer!$F$15:$AU$1999,24,FALSE))</f>
        <v/>
      </c>
      <c r="AR833" s="662" t="str">
        <f>IF($AD833="","",VLOOKUP(AD833,Invoer!$F$15:$AU$1999,17,FALSE))</f>
        <v/>
      </c>
      <c r="AS833" s="678" t="str">
        <f t="shared" si="348"/>
        <v/>
      </c>
      <c r="AT833" s="676" t="str">
        <f t="shared" si="339"/>
        <v/>
      </c>
      <c r="AU833" s="77" t="e">
        <f t="shared" si="340"/>
        <v>#VALUE!</v>
      </c>
      <c r="FE833"/>
      <c r="FI833"/>
      <c r="FJ833"/>
    </row>
    <row r="834" spans="29:166" ht="12" customHeight="1" x14ac:dyDescent="0.2">
      <c r="AC834" s="435" t="str">
        <f>IF($AC$7&lt;3,Invoer!DR839,IF($AC$7=3,Invoer!BT839,"x"))</f>
        <v>x</v>
      </c>
      <c r="AD834" s="599" t="str">
        <f t="shared" si="341"/>
        <v/>
      </c>
      <c r="AE834" s="673" t="str">
        <f>IF($AD834="","",VLOOKUP(AD834,Invoer!$F$15:$AU$1999,2,FALSE))</f>
        <v/>
      </c>
      <c r="AF834" s="599" t="str">
        <f t="shared" si="342"/>
        <v/>
      </c>
      <c r="AG834" s="599" t="str">
        <f>IF($AD834="","",VLOOKUP(AD834,Invoer!$F$15:$AU$1999,3,FALSE))</f>
        <v/>
      </c>
      <c r="AH834" s="599" t="str">
        <f>IF($AD834="","",IF(AG834&lt;&gt;"Liq","",VLOOKUP(AD834,Invoer!$F$15:$AU$1999,4,FALSE)))</f>
        <v/>
      </c>
      <c r="AI834" s="677" t="str">
        <f>IF($AD834="","",VLOOKUP(AD834,Invoer!$F$15:$AU$1999,5,FALSE))</f>
        <v/>
      </c>
      <c r="AJ834" s="599" t="str">
        <f>IF($AD834="","",VLOOKUP(AD834,Invoer!$F$15:$AU$1999,6,FALSE))</f>
        <v/>
      </c>
      <c r="AK834" s="599" t="str">
        <f>IF($AD834="","",VLOOKUP(AD834,Invoer!$F$15:$AU$1999,9,FALSE))</f>
        <v/>
      </c>
      <c r="AL834" s="599" t="str">
        <f>IF($AD834="","",VLOOKUP(AD834,Invoer!$F$15:$AU$1999,10,FALSE))</f>
        <v/>
      </c>
      <c r="AM834" s="599" t="str">
        <f>IF($AD834="","",VLOOKUP(AD834,Invoer!$F$15:$BB$1999,14,FALSE))</f>
        <v/>
      </c>
      <c r="AN834" s="599" t="str">
        <f>IF($AD834="","",VLOOKUP(AD834,Invoer!$F$15:$AU$1999,11,FALSE))</f>
        <v/>
      </c>
      <c r="AO834" s="662" t="str">
        <f>IF($AD834="","",VLOOKUP(AD834,Invoer!$F$15:$AU$1999,15,FALSE))</f>
        <v/>
      </c>
      <c r="AP834" s="599" t="str">
        <f>IF($AD834="","",VLOOKUP(AD834,Invoer!$F$15:$AU$1999,19,FALSE))</f>
        <v/>
      </c>
      <c r="AQ834" s="662" t="str">
        <f>IF($AD834="","",VLOOKUP(AD834,Invoer!$F$15:$AU$1999,24,FALSE))</f>
        <v/>
      </c>
      <c r="AR834" s="662" t="str">
        <f>IF($AD834="","",VLOOKUP(AD834,Invoer!$F$15:$AU$1999,17,FALSE))</f>
        <v/>
      </c>
      <c r="AS834" s="678" t="str">
        <f t="shared" si="348"/>
        <v/>
      </c>
      <c r="AT834" s="676" t="str">
        <f t="shared" si="339"/>
        <v/>
      </c>
      <c r="AU834" s="77" t="e">
        <f t="shared" si="340"/>
        <v>#VALUE!</v>
      </c>
      <c r="FE834"/>
      <c r="FI834"/>
      <c r="FJ834"/>
    </row>
    <row r="835" spans="29:166" ht="12" customHeight="1" x14ac:dyDescent="0.2">
      <c r="AC835" s="435" t="str">
        <f>IF($AC$7&lt;3,Invoer!DR840,IF($AC$7=3,Invoer!BT840,"x"))</f>
        <v>x</v>
      </c>
      <c r="AD835" s="599" t="str">
        <f t="shared" si="341"/>
        <v/>
      </c>
      <c r="AE835" s="673" t="str">
        <f>IF($AD835="","",VLOOKUP(AD835,Invoer!$F$15:$AU$1999,2,FALSE))</f>
        <v/>
      </c>
      <c r="AF835" s="599" t="str">
        <f t="shared" si="342"/>
        <v/>
      </c>
      <c r="AG835" s="599" t="str">
        <f>IF($AD835="","",VLOOKUP(AD835,Invoer!$F$15:$AU$1999,3,FALSE))</f>
        <v/>
      </c>
      <c r="AH835" s="599" t="str">
        <f>IF($AD835="","",IF(AG835&lt;&gt;"Liq","",VLOOKUP(AD835,Invoer!$F$15:$AU$1999,4,FALSE)))</f>
        <v/>
      </c>
      <c r="AI835" s="677" t="str">
        <f>IF($AD835="","",VLOOKUP(AD835,Invoer!$F$15:$AU$1999,5,FALSE))</f>
        <v/>
      </c>
      <c r="AJ835" s="599" t="str">
        <f>IF($AD835="","",VLOOKUP(AD835,Invoer!$F$15:$AU$1999,6,FALSE))</f>
        <v/>
      </c>
      <c r="AK835" s="599" t="str">
        <f>IF($AD835="","",VLOOKUP(AD835,Invoer!$F$15:$AU$1999,9,FALSE))</f>
        <v/>
      </c>
      <c r="AL835" s="599" t="str">
        <f>IF($AD835="","",VLOOKUP(AD835,Invoer!$F$15:$AU$1999,10,FALSE))</f>
        <v/>
      </c>
      <c r="AM835" s="599" t="str">
        <f>IF($AD835="","",VLOOKUP(AD835,Invoer!$F$15:$BB$1999,14,FALSE))</f>
        <v/>
      </c>
      <c r="AN835" s="599" t="str">
        <f>IF($AD835="","",VLOOKUP(AD835,Invoer!$F$15:$AU$1999,11,FALSE))</f>
        <v/>
      </c>
      <c r="AO835" s="662" t="str">
        <f>IF($AD835="","",VLOOKUP(AD835,Invoer!$F$15:$AU$1999,15,FALSE))</f>
        <v/>
      </c>
      <c r="AP835" s="599" t="str">
        <f>IF($AD835="","",VLOOKUP(AD835,Invoer!$F$15:$AU$1999,19,FALSE))</f>
        <v/>
      </c>
      <c r="AQ835" s="662" t="str">
        <f>IF($AD835="","",VLOOKUP(AD835,Invoer!$F$15:$AU$1999,24,FALSE))</f>
        <v/>
      </c>
      <c r="AR835" s="662" t="str">
        <f>IF($AD835="","",VLOOKUP(AD835,Invoer!$F$15:$AU$1999,17,FALSE))</f>
        <v/>
      </c>
      <c r="AS835" s="678" t="str">
        <f t="shared" si="348"/>
        <v/>
      </c>
      <c r="AT835" s="676" t="str">
        <f t="shared" si="339"/>
        <v/>
      </c>
      <c r="AU835" s="77" t="e">
        <f t="shared" si="340"/>
        <v>#VALUE!</v>
      </c>
      <c r="FE835"/>
      <c r="FI835"/>
      <c r="FJ835"/>
    </row>
    <row r="836" spans="29:166" ht="12" customHeight="1" x14ac:dyDescent="0.2">
      <c r="AC836" s="435" t="str">
        <f>IF($AC$7&lt;3,Invoer!DR841,IF($AC$7=3,Invoer!BT841,"x"))</f>
        <v>x</v>
      </c>
      <c r="AD836" s="599" t="str">
        <f t="shared" si="341"/>
        <v/>
      </c>
      <c r="AE836" s="673" t="str">
        <f>IF($AD836="","",VLOOKUP(AD836,Invoer!$F$15:$AU$1999,2,FALSE))</f>
        <v/>
      </c>
      <c r="AF836" s="599" t="str">
        <f t="shared" si="342"/>
        <v/>
      </c>
      <c r="AG836" s="599" t="str">
        <f>IF($AD836="","",VLOOKUP(AD836,Invoer!$F$15:$AU$1999,3,FALSE))</f>
        <v/>
      </c>
      <c r="AH836" s="599" t="str">
        <f>IF($AD836="","",IF(AG836&lt;&gt;"Liq","",VLOOKUP(AD836,Invoer!$F$15:$AU$1999,4,FALSE)))</f>
        <v/>
      </c>
      <c r="AI836" s="677" t="str">
        <f>IF($AD836="","",VLOOKUP(AD836,Invoer!$F$15:$AU$1999,5,FALSE))</f>
        <v/>
      </c>
      <c r="AJ836" s="599" t="str">
        <f>IF($AD836="","",VLOOKUP(AD836,Invoer!$F$15:$AU$1999,6,FALSE))</f>
        <v/>
      </c>
      <c r="AK836" s="599" t="str">
        <f>IF($AD836="","",VLOOKUP(AD836,Invoer!$F$15:$AU$1999,9,FALSE))</f>
        <v/>
      </c>
      <c r="AL836" s="599" t="str">
        <f>IF($AD836="","",VLOOKUP(AD836,Invoer!$F$15:$AU$1999,10,FALSE))</f>
        <v/>
      </c>
      <c r="AM836" s="599" t="str">
        <f>IF($AD836="","",VLOOKUP(AD836,Invoer!$F$15:$BB$1999,14,FALSE))</f>
        <v/>
      </c>
      <c r="AN836" s="599" t="str">
        <f>IF($AD836="","",VLOOKUP(AD836,Invoer!$F$15:$AU$1999,11,FALSE))</f>
        <v/>
      </c>
      <c r="AO836" s="662" t="str">
        <f>IF($AD836="","",VLOOKUP(AD836,Invoer!$F$15:$AU$1999,15,FALSE))</f>
        <v/>
      </c>
      <c r="AP836" s="599" t="str">
        <f>IF($AD836="","",VLOOKUP(AD836,Invoer!$F$15:$AU$1999,19,FALSE))</f>
        <v/>
      </c>
      <c r="AQ836" s="662" t="str">
        <f>IF($AD836="","",VLOOKUP(AD836,Invoer!$F$15:$AU$1999,24,FALSE))</f>
        <v/>
      </c>
      <c r="AR836" s="662" t="str">
        <f>IF($AD836="","",VLOOKUP(AD836,Invoer!$F$15:$AU$1999,17,FALSE))</f>
        <v/>
      </c>
      <c r="AS836" s="678" t="str">
        <f t="shared" si="348"/>
        <v/>
      </c>
      <c r="AT836" s="676" t="str">
        <f t="shared" si="339"/>
        <v/>
      </c>
      <c r="AU836" s="77" t="e">
        <f t="shared" si="340"/>
        <v>#VALUE!</v>
      </c>
      <c r="FE836"/>
      <c r="FI836"/>
      <c r="FJ836"/>
    </row>
    <row r="837" spans="29:166" ht="12" customHeight="1" x14ac:dyDescent="0.2">
      <c r="AC837" s="435" t="str">
        <f>IF($AC$7&lt;3,Invoer!DR842,IF($AC$7=3,Invoer!BT842,"x"))</f>
        <v>x</v>
      </c>
      <c r="AD837" s="599" t="str">
        <f t="shared" si="341"/>
        <v/>
      </c>
      <c r="AE837" s="673" t="str">
        <f>IF($AD837="","",VLOOKUP(AD837,Invoer!$F$15:$AU$1999,2,FALSE))</f>
        <v/>
      </c>
      <c r="AF837" s="599" t="str">
        <f t="shared" si="342"/>
        <v/>
      </c>
      <c r="AG837" s="599" t="str">
        <f>IF($AD837="","",VLOOKUP(AD837,Invoer!$F$15:$AU$1999,3,FALSE))</f>
        <v/>
      </c>
      <c r="AH837" s="599" t="str">
        <f>IF($AD837="","",IF(AG837&lt;&gt;"Liq","",VLOOKUP(AD837,Invoer!$F$15:$AU$1999,4,FALSE)))</f>
        <v/>
      </c>
      <c r="AI837" s="677" t="str">
        <f>IF($AD837="","",VLOOKUP(AD837,Invoer!$F$15:$AU$1999,5,FALSE))</f>
        <v/>
      </c>
      <c r="AJ837" s="599" t="str">
        <f>IF($AD837="","",VLOOKUP(AD837,Invoer!$F$15:$AU$1999,6,FALSE))</f>
        <v/>
      </c>
      <c r="AK837" s="599" t="str">
        <f>IF($AD837="","",VLOOKUP(AD837,Invoer!$F$15:$AU$1999,9,FALSE))</f>
        <v/>
      </c>
      <c r="AL837" s="599" t="str">
        <f>IF($AD837="","",VLOOKUP(AD837,Invoer!$F$15:$AU$1999,10,FALSE))</f>
        <v/>
      </c>
      <c r="AM837" s="599" t="str">
        <f>IF($AD837="","",VLOOKUP(AD837,Invoer!$F$15:$BB$1999,14,FALSE))</f>
        <v/>
      </c>
      <c r="AN837" s="599" t="str">
        <f>IF($AD837="","",VLOOKUP(AD837,Invoer!$F$15:$AU$1999,11,FALSE))</f>
        <v/>
      </c>
      <c r="AO837" s="662" t="str">
        <f>IF($AD837="","",VLOOKUP(AD837,Invoer!$F$15:$AU$1999,15,FALSE))</f>
        <v/>
      </c>
      <c r="AP837" s="599" t="str">
        <f>IF($AD837="","",VLOOKUP(AD837,Invoer!$F$15:$AU$1999,19,FALSE))</f>
        <v/>
      </c>
      <c r="AQ837" s="662" t="str">
        <f>IF($AD837="","",VLOOKUP(AD837,Invoer!$F$15:$AU$1999,24,FALSE))</f>
        <v/>
      </c>
      <c r="AR837" s="662" t="str">
        <f>IF($AD837="","",VLOOKUP(AD837,Invoer!$F$15:$AU$1999,17,FALSE))</f>
        <v/>
      </c>
      <c r="AS837" s="678" t="str">
        <f t="shared" si="348"/>
        <v/>
      </c>
      <c r="AT837" s="676" t="str">
        <f t="shared" si="339"/>
        <v/>
      </c>
      <c r="AU837" s="77" t="e">
        <f t="shared" si="340"/>
        <v>#VALUE!</v>
      </c>
      <c r="FE837"/>
      <c r="FI837"/>
      <c r="FJ837"/>
    </row>
    <row r="838" spans="29:166" ht="12" customHeight="1" x14ac:dyDescent="0.2">
      <c r="AC838" s="435" t="str">
        <f>IF($AC$7&lt;3,Invoer!DR843,IF($AC$7=3,Invoer!BT843,"x"))</f>
        <v>x</v>
      </c>
      <c r="AD838" s="599" t="str">
        <f t="shared" si="341"/>
        <v/>
      </c>
      <c r="AE838" s="673" t="str">
        <f>IF($AD838="","",VLOOKUP(AD838,Invoer!$F$15:$AU$1999,2,FALSE))</f>
        <v/>
      </c>
      <c r="AF838" s="599" t="str">
        <f t="shared" si="342"/>
        <v/>
      </c>
      <c r="AG838" s="599" t="str">
        <f>IF($AD838="","",VLOOKUP(AD838,Invoer!$F$15:$AU$1999,3,FALSE))</f>
        <v/>
      </c>
      <c r="AH838" s="599" t="str">
        <f>IF($AD838="","",IF(AG838&lt;&gt;"Liq","",VLOOKUP(AD838,Invoer!$F$15:$AU$1999,4,FALSE)))</f>
        <v/>
      </c>
      <c r="AI838" s="677" t="str">
        <f>IF($AD838="","",VLOOKUP(AD838,Invoer!$F$15:$AU$1999,5,FALSE))</f>
        <v/>
      </c>
      <c r="AJ838" s="599" t="str">
        <f>IF($AD838="","",VLOOKUP(AD838,Invoer!$F$15:$AU$1999,6,FALSE))</f>
        <v/>
      </c>
      <c r="AK838" s="599" t="str">
        <f>IF($AD838="","",VLOOKUP(AD838,Invoer!$F$15:$AU$1999,9,FALSE))</f>
        <v/>
      </c>
      <c r="AL838" s="599" t="str">
        <f>IF($AD838="","",VLOOKUP(AD838,Invoer!$F$15:$AU$1999,10,FALSE))</f>
        <v/>
      </c>
      <c r="AM838" s="599" t="str">
        <f>IF($AD838="","",VLOOKUP(AD838,Invoer!$F$15:$BB$1999,14,FALSE))</f>
        <v/>
      </c>
      <c r="AN838" s="599" t="str">
        <f>IF($AD838="","",VLOOKUP(AD838,Invoer!$F$15:$AU$1999,11,FALSE))</f>
        <v/>
      </c>
      <c r="AO838" s="662" t="str">
        <f>IF($AD838="","",VLOOKUP(AD838,Invoer!$F$15:$AU$1999,15,FALSE))</f>
        <v/>
      </c>
      <c r="AP838" s="599" t="str">
        <f>IF($AD838="","",VLOOKUP(AD838,Invoer!$F$15:$AU$1999,19,FALSE))</f>
        <v/>
      </c>
      <c r="AQ838" s="662" t="str">
        <f>IF($AD838="","",VLOOKUP(AD838,Invoer!$F$15:$AU$1999,24,FALSE))</f>
        <v/>
      </c>
      <c r="AR838" s="662" t="str">
        <f>IF($AD838="","",VLOOKUP(AD838,Invoer!$F$15:$AU$1999,17,FALSE))</f>
        <v/>
      </c>
      <c r="AS838" s="678" t="str">
        <f t="shared" si="348"/>
        <v/>
      </c>
      <c r="AT838" s="676" t="str">
        <f t="shared" si="339"/>
        <v/>
      </c>
      <c r="AU838" s="77" t="e">
        <f t="shared" si="340"/>
        <v>#VALUE!</v>
      </c>
      <c r="FE838"/>
      <c r="FI838"/>
      <c r="FJ838"/>
    </row>
    <row r="839" spans="29:166" ht="12" customHeight="1" x14ac:dyDescent="0.2">
      <c r="AC839" s="435" t="str">
        <f>IF($AC$7&lt;3,Invoer!DR844,IF($AC$7=3,Invoer!BT844,"x"))</f>
        <v>x</v>
      </c>
      <c r="AD839" s="599" t="str">
        <f t="shared" si="341"/>
        <v/>
      </c>
      <c r="AE839" s="673" t="str">
        <f>IF($AD839="","",VLOOKUP(AD839,Invoer!$F$15:$AU$1999,2,FALSE))</f>
        <v/>
      </c>
      <c r="AF839" s="599" t="str">
        <f t="shared" si="342"/>
        <v/>
      </c>
      <c r="AG839" s="599" t="str">
        <f>IF($AD839="","",VLOOKUP(AD839,Invoer!$F$15:$AU$1999,3,FALSE))</f>
        <v/>
      </c>
      <c r="AH839" s="599" t="str">
        <f>IF($AD839="","",IF(AG839&lt;&gt;"Liq","",VLOOKUP(AD839,Invoer!$F$15:$AU$1999,4,FALSE)))</f>
        <v/>
      </c>
      <c r="AI839" s="677" t="str">
        <f>IF($AD839="","",VLOOKUP(AD839,Invoer!$F$15:$AU$1999,5,FALSE))</f>
        <v/>
      </c>
      <c r="AJ839" s="599" t="str">
        <f>IF($AD839="","",VLOOKUP(AD839,Invoer!$F$15:$AU$1999,6,FALSE))</f>
        <v/>
      </c>
      <c r="AK839" s="599" t="str">
        <f>IF($AD839="","",VLOOKUP(AD839,Invoer!$F$15:$AU$1999,9,FALSE))</f>
        <v/>
      </c>
      <c r="AL839" s="599" t="str">
        <f>IF($AD839="","",VLOOKUP(AD839,Invoer!$F$15:$AU$1999,10,FALSE))</f>
        <v/>
      </c>
      <c r="AM839" s="599" t="str">
        <f>IF($AD839="","",VLOOKUP(AD839,Invoer!$F$15:$BB$1999,14,FALSE))</f>
        <v/>
      </c>
      <c r="AN839" s="599" t="str">
        <f>IF($AD839="","",VLOOKUP(AD839,Invoer!$F$15:$AU$1999,11,FALSE))</f>
        <v/>
      </c>
      <c r="AO839" s="662" t="str">
        <f>IF($AD839="","",VLOOKUP(AD839,Invoer!$F$15:$AU$1999,15,FALSE))</f>
        <v/>
      </c>
      <c r="AP839" s="599" t="str">
        <f>IF($AD839="","",VLOOKUP(AD839,Invoer!$F$15:$AU$1999,19,FALSE))</f>
        <v/>
      </c>
      <c r="AQ839" s="662" t="str">
        <f>IF($AD839="","",VLOOKUP(AD839,Invoer!$F$15:$AU$1999,24,FALSE))</f>
        <v/>
      </c>
      <c r="AR839" s="662" t="str">
        <f>IF($AD839="","",VLOOKUP(AD839,Invoer!$F$15:$AU$1999,17,FALSE))</f>
        <v/>
      </c>
      <c r="AS839" s="678" t="str">
        <f t="shared" si="348"/>
        <v/>
      </c>
      <c r="AT839" s="676" t="str">
        <f t="shared" si="339"/>
        <v/>
      </c>
      <c r="AU839" s="77" t="e">
        <f t="shared" si="340"/>
        <v>#VALUE!</v>
      </c>
      <c r="FE839"/>
      <c r="FI839"/>
      <c r="FJ839"/>
    </row>
    <row r="840" spans="29:166" ht="12" customHeight="1" x14ac:dyDescent="0.2">
      <c r="AC840" s="435" t="str">
        <f>IF($AC$7&lt;3,Invoer!DR845,IF($AC$7=3,Invoer!BT845,"x"))</f>
        <v>x</v>
      </c>
      <c r="AD840" s="599" t="str">
        <f t="shared" si="341"/>
        <v/>
      </c>
      <c r="AE840" s="673" t="str">
        <f>IF($AD840="","",VLOOKUP(AD840,Invoer!$F$15:$AU$1999,2,FALSE))</f>
        <v/>
      </c>
      <c r="AF840" s="599" t="str">
        <f t="shared" si="342"/>
        <v/>
      </c>
      <c r="AG840" s="599" t="str">
        <f>IF($AD840="","",VLOOKUP(AD840,Invoer!$F$15:$AU$1999,3,FALSE))</f>
        <v/>
      </c>
      <c r="AH840" s="599" t="str">
        <f>IF($AD840="","",IF(AG840&lt;&gt;"Liq","",VLOOKUP(AD840,Invoer!$F$15:$AU$1999,4,FALSE)))</f>
        <v/>
      </c>
      <c r="AI840" s="677" t="str">
        <f>IF($AD840="","",VLOOKUP(AD840,Invoer!$F$15:$AU$1999,5,FALSE))</f>
        <v/>
      </c>
      <c r="AJ840" s="599" t="str">
        <f>IF($AD840="","",VLOOKUP(AD840,Invoer!$F$15:$AU$1999,6,FALSE))</f>
        <v/>
      </c>
      <c r="AK840" s="599" t="str">
        <f>IF($AD840="","",VLOOKUP(AD840,Invoer!$F$15:$AU$1999,9,FALSE))</f>
        <v/>
      </c>
      <c r="AL840" s="599" t="str">
        <f>IF($AD840="","",VLOOKUP(AD840,Invoer!$F$15:$AU$1999,10,FALSE))</f>
        <v/>
      </c>
      <c r="AM840" s="599" t="str">
        <f>IF($AD840="","",VLOOKUP(AD840,Invoer!$F$15:$BB$1999,14,FALSE))</f>
        <v/>
      </c>
      <c r="AN840" s="599" t="str">
        <f>IF($AD840="","",VLOOKUP(AD840,Invoer!$F$15:$AU$1999,11,FALSE))</f>
        <v/>
      </c>
      <c r="AO840" s="662" t="str">
        <f>IF($AD840="","",VLOOKUP(AD840,Invoer!$F$15:$AU$1999,15,FALSE))</f>
        <v/>
      </c>
      <c r="AP840" s="599" t="str">
        <f>IF($AD840="","",VLOOKUP(AD840,Invoer!$F$15:$AU$1999,19,FALSE))</f>
        <v/>
      </c>
      <c r="AQ840" s="662" t="str">
        <f>IF($AD840="","",VLOOKUP(AD840,Invoer!$F$15:$AU$1999,24,FALSE))</f>
        <v/>
      </c>
      <c r="AR840" s="662" t="str">
        <f>IF($AD840="","",VLOOKUP(AD840,Invoer!$F$15:$AU$1999,17,FALSE))</f>
        <v/>
      </c>
      <c r="AS840" s="678" t="str">
        <f t="shared" si="348"/>
        <v/>
      </c>
      <c r="AT840" s="676" t="str">
        <f t="shared" si="339"/>
        <v/>
      </c>
      <c r="AU840" s="77" t="e">
        <f t="shared" si="340"/>
        <v>#VALUE!</v>
      </c>
      <c r="FE840"/>
      <c r="FI840"/>
      <c r="FJ840"/>
    </row>
    <row r="841" spans="29:166" ht="12" customHeight="1" x14ac:dyDescent="0.2">
      <c r="AC841" s="435" t="str">
        <f>IF($AC$7&lt;3,Invoer!DR846,IF($AC$7=3,Invoer!BT846,"x"))</f>
        <v>x</v>
      </c>
      <c r="AD841" s="599" t="str">
        <f t="shared" si="341"/>
        <v/>
      </c>
      <c r="AE841" s="673" t="str">
        <f>IF($AD841="","",VLOOKUP(AD841,Invoer!$F$15:$AU$1999,2,FALSE))</f>
        <v/>
      </c>
      <c r="AF841" s="599" t="str">
        <f t="shared" si="342"/>
        <v/>
      </c>
      <c r="AG841" s="599" t="str">
        <f>IF($AD841="","",VLOOKUP(AD841,Invoer!$F$15:$AU$1999,3,FALSE))</f>
        <v/>
      </c>
      <c r="AH841" s="599" t="str">
        <f>IF($AD841="","",IF(AG841&lt;&gt;"Liq","",VLOOKUP(AD841,Invoer!$F$15:$AU$1999,4,FALSE)))</f>
        <v/>
      </c>
      <c r="AI841" s="677" t="str">
        <f>IF($AD841="","",VLOOKUP(AD841,Invoer!$F$15:$AU$1999,5,FALSE))</f>
        <v/>
      </c>
      <c r="AJ841" s="599" t="str">
        <f>IF($AD841="","",VLOOKUP(AD841,Invoer!$F$15:$AU$1999,6,FALSE))</f>
        <v/>
      </c>
      <c r="AK841" s="599" t="str">
        <f>IF($AD841="","",VLOOKUP(AD841,Invoer!$F$15:$AU$1999,9,FALSE))</f>
        <v/>
      </c>
      <c r="AL841" s="599" t="str">
        <f>IF($AD841="","",VLOOKUP(AD841,Invoer!$F$15:$AU$1999,10,FALSE))</f>
        <v/>
      </c>
      <c r="AM841" s="599" t="str">
        <f>IF($AD841="","",VLOOKUP(AD841,Invoer!$F$15:$BB$1999,14,FALSE))</f>
        <v/>
      </c>
      <c r="AN841" s="599" t="str">
        <f>IF($AD841="","",VLOOKUP(AD841,Invoer!$F$15:$AU$1999,11,FALSE))</f>
        <v/>
      </c>
      <c r="AO841" s="662" t="str">
        <f>IF($AD841="","",VLOOKUP(AD841,Invoer!$F$15:$AU$1999,15,FALSE))</f>
        <v/>
      </c>
      <c r="AP841" s="599" t="str">
        <f>IF($AD841="","",VLOOKUP(AD841,Invoer!$F$15:$AU$1999,19,FALSE))</f>
        <v/>
      </c>
      <c r="AQ841" s="662" t="str">
        <f>IF($AD841="","",VLOOKUP(AD841,Invoer!$F$15:$AU$1999,24,FALSE))</f>
        <v/>
      </c>
      <c r="AR841" s="662" t="str">
        <f>IF($AD841="","",VLOOKUP(AD841,Invoer!$F$15:$AU$1999,17,FALSE))</f>
        <v/>
      </c>
      <c r="AS841" s="678" t="str">
        <f t="shared" si="348"/>
        <v/>
      </c>
      <c r="AT841" s="676" t="str">
        <f t="shared" si="339"/>
        <v/>
      </c>
      <c r="AU841" s="77" t="e">
        <f t="shared" si="340"/>
        <v>#VALUE!</v>
      </c>
      <c r="FE841"/>
      <c r="FI841"/>
      <c r="FJ841"/>
    </row>
    <row r="842" spans="29:166" ht="12" customHeight="1" x14ac:dyDescent="0.2">
      <c r="AC842" s="435" t="str">
        <f>IF($AC$7&lt;3,Invoer!DR847,IF($AC$7=3,Invoer!BT847,"x"))</f>
        <v>x</v>
      </c>
      <c r="AD842" s="599" t="str">
        <f t="shared" si="341"/>
        <v/>
      </c>
      <c r="AE842" s="673" t="str">
        <f>IF($AD842="","",VLOOKUP(AD842,Invoer!$F$15:$AU$1999,2,FALSE))</f>
        <v/>
      </c>
      <c r="AF842" s="599" t="str">
        <f t="shared" si="342"/>
        <v/>
      </c>
      <c r="AG842" s="599" t="str">
        <f>IF($AD842="","",VLOOKUP(AD842,Invoer!$F$15:$AU$1999,3,FALSE))</f>
        <v/>
      </c>
      <c r="AH842" s="599" t="str">
        <f>IF($AD842="","",IF(AG842&lt;&gt;"Liq","",VLOOKUP(AD842,Invoer!$F$15:$AU$1999,4,FALSE)))</f>
        <v/>
      </c>
      <c r="AI842" s="677" t="str">
        <f>IF($AD842="","",VLOOKUP(AD842,Invoer!$F$15:$AU$1999,5,FALSE))</f>
        <v/>
      </c>
      <c r="AJ842" s="599" t="str">
        <f>IF($AD842="","",VLOOKUP(AD842,Invoer!$F$15:$AU$1999,6,FALSE))</f>
        <v/>
      </c>
      <c r="AK842" s="599" t="str">
        <f>IF($AD842="","",VLOOKUP(AD842,Invoer!$F$15:$AU$1999,9,FALSE))</f>
        <v/>
      </c>
      <c r="AL842" s="599" t="str">
        <f>IF($AD842="","",VLOOKUP(AD842,Invoer!$F$15:$AU$1999,10,FALSE))</f>
        <v/>
      </c>
      <c r="AM842" s="599" t="str">
        <f>IF($AD842="","",VLOOKUP(AD842,Invoer!$F$15:$BB$1999,14,FALSE))</f>
        <v/>
      </c>
      <c r="AN842" s="599" t="str">
        <f>IF($AD842="","",VLOOKUP(AD842,Invoer!$F$15:$AU$1999,11,FALSE))</f>
        <v/>
      </c>
      <c r="AO842" s="662" t="str">
        <f>IF($AD842="","",VLOOKUP(AD842,Invoer!$F$15:$AU$1999,15,FALSE))</f>
        <v/>
      </c>
      <c r="AP842" s="599" t="str">
        <f>IF($AD842="","",VLOOKUP(AD842,Invoer!$F$15:$AU$1999,19,FALSE))</f>
        <v/>
      </c>
      <c r="AQ842" s="662" t="str">
        <f>IF($AD842="","",VLOOKUP(AD842,Invoer!$F$15:$AU$1999,24,FALSE))</f>
        <v/>
      </c>
      <c r="AR842" s="662" t="str">
        <f>IF($AD842="","",VLOOKUP(AD842,Invoer!$F$15:$AU$1999,17,FALSE))</f>
        <v/>
      </c>
      <c r="AS842" s="678" t="str">
        <f t="shared" si="348"/>
        <v/>
      </c>
      <c r="AT842" s="676" t="str">
        <f t="shared" si="339"/>
        <v/>
      </c>
      <c r="AU842" s="77" t="e">
        <f t="shared" si="340"/>
        <v>#VALUE!</v>
      </c>
      <c r="FE842"/>
      <c r="FI842"/>
      <c r="FJ842"/>
    </row>
    <row r="843" spans="29:166" ht="12" customHeight="1" x14ac:dyDescent="0.2">
      <c r="AC843" s="435" t="str">
        <f>IF($AC$7&lt;3,Invoer!DR848,IF($AC$7=3,Invoer!BT848,"x"))</f>
        <v>x</v>
      </c>
      <c r="AD843" s="599" t="str">
        <f t="shared" si="341"/>
        <v/>
      </c>
      <c r="AE843" s="673" t="str">
        <f>IF($AD843="","",VLOOKUP(AD843,Invoer!$F$15:$AU$1999,2,FALSE))</f>
        <v/>
      </c>
      <c r="AF843" s="599" t="str">
        <f t="shared" si="342"/>
        <v/>
      </c>
      <c r="AG843" s="599" t="str">
        <f>IF($AD843="","",VLOOKUP(AD843,Invoer!$F$15:$AU$1999,3,FALSE))</f>
        <v/>
      </c>
      <c r="AH843" s="599" t="str">
        <f>IF($AD843="","",IF(AG843&lt;&gt;"Liq","",VLOOKUP(AD843,Invoer!$F$15:$AU$1999,4,FALSE)))</f>
        <v/>
      </c>
      <c r="AI843" s="677" t="str">
        <f>IF($AD843="","",VLOOKUP(AD843,Invoer!$F$15:$AU$1999,5,FALSE))</f>
        <v/>
      </c>
      <c r="AJ843" s="599" t="str">
        <f>IF($AD843="","",VLOOKUP(AD843,Invoer!$F$15:$AU$1999,6,FALSE))</f>
        <v/>
      </c>
      <c r="AK843" s="599" t="str">
        <f>IF($AD843="","",VLOOKUP(AD843,Invoer!$F$15:$AU$1999,9,FALSE))</f>
        <v/>
      </c>
      <c r="AL843" s="599" t="str">
        <f>IF($AD843="","",VLOOKUP(AD843,Invoer!$F$15:$AU$1999,10,FALSE))</f>
        <v/>
      </c>
      <c r="AM843" s="599" t="str">
        <f>IF($AD843="","",VLOOKUP(AD843,Invoer!$F$15:$BB$1999,14,FALSE))</f>
        <v/>
      </c>
      <c r="AN843" s="599" t="str">
        <f>IF($AD843="","",VLOOKUP(AD843,Invoer!$F$15:$AU$1999,11,FALSE))</f>
        <v/>
      </c>
      <c r="AO843" s="662" t="str">
        <f>IF($AD843="","",VLOOKUP(AD843,Invoer!$F$15:$AU$1999,15,FALSE))</f>
        <v/>
      </c>
      <c r="AP843" s="599" t="str">
        <f>IF($AD843="","",VLOOKUP(AD843,Invoer!$F$15:$AU$1999,19,FALSE))</f>
        <v/>
      </c>
      <c r="AQ843" s="662" t="str">
        <f>IF($AD843="","",VLOOKUP(AD843,Invoer!$F$15:$AU$1999,24,FALSE))</f>
        <v/>
      </c>
      <c r="AR843" s="662" t="str">
        <f>IF($AD843="","",VLOOKUP(AD843,Invoer!$F$15:$AU$1999,17,FALSE))</f>
        <v/>
      </c>
      <c r="AS843" s="678" t="str">
        <f t="shared" si="348"/>
        <v/>
      </c>
      <c r="AT843" s="676" t="str">
        <f t="shared" si="339"/>
        <v/>
      </c>
      <c r="AU843" s="77" t="e">
        <f t="shared" si="340"/>
        <v>#VALUE!</v>
      </c>
      <c r="FE843"/>
      <c r="FI843"/>
      <c r="FJ843"/>
    </row>
    <row r="844" spans="29:166" ht="12" customHeight="1" x14ac:dyDescent="0.2">
      <c r="AC844" s="435" t="str">
        <f>IF($AC$7&lt;3,Invoer!DR849,IF($AC$7=3,Invoer!BT849,"x"))</f>
        <v>x</v>
      </c>
      <c r="AD844" s="599" t="str">
        <f t="shared" si="341"/>
        <v/>
      </c>
      <c r="AE844" s="673" t="str">
        <f>IF($AD844="","",VLOOKUP(AD844,Invoer!$F$15:$AU$1999,2,FALSE))</f>
        <v/>
      </c>
      <c r="AF844" s="599" t="str">
        <f t="shared" si="342"/>
        <v/>
      </c>
      <c r="AG844" s="599" t="str">
        <f>IF($AD844="","",VLOOKUP(AD844,Invoer!$F$15:$AU$1999,3,FALSE))</f>
        <v/>
      </c>
      <c r="AH844" s="599" t="str">
        <f>IF($AD844="","",IF(AG844&lt;&gt;"Liq","",VLOOKUP(AD844,Invoer!$F$15:$AU$1999,4,FALSE)))</f>
        <v/>
      </c>
      <c r="AI844" s="677" t="str">
        <f>IF($AD844="","",VLOOKUP(AD844,Invoer!$F$15:$AU$1999,5,FALSE))</f>
        <v/>
      </c>
      <c r="AJ844" s="599" t="str">
        <f>IF($AD844="","",VLOOKUP(AD844,Invoer!$F$15:$AU$1999,6,FALSE))</f>
        <v/>
      </c>
      <c r="AK844" s="599" t="str">
        <f>IF($AD844="","",VLOOKUP(AD844,Invoer!$F$15:$AU$1999,9,FALSE))</f>
        <v/>
      </c>
      <c r="AL844" s="599" t="str">
        <f>IF($AD844="","",VLOOKUP(AD844,Invoer!$F$15:$AU$1999,10,FALSE))</f>
        <v/>
      </c>
      <c r="AM844" s="599" t="str">
        <f>IF($AD844="","",VLOOKUP(AD844,Invoer!$F$15:$BB$1999,14,FALSE))</f>
        <v/>
      </c>
      <c r="AN844" s="599" t="str">
        <f>IF($AD844="","",VLOOKUP(AD844,Invoer!$F$15:$AU$1999,11,FALSE))</f>
        <v/>
      </c>
      <c r="AO844" s="662" t="str">
        <f>IF($AD844="","",VLOOKUP(AD844,Invoer!$F$15:$AU$1999,15,FALSE))</f>
        <v/>
      </c>
      <c r="AP844" s="599" t="str">
        <f>IF($AD844="","",VLOOKUP(AD844,Invoer!$F$15:$AU$1999,19,FALSE))</f>
        <v/>
      </c>
      <c r="AQ844" s="662" t="str">
        <f>IF($AD844="","",VLOOKUP(AD844,Invoer!$F$15:$AU$1999,24,FALSE))</f>
        <v/>
      </c>
      <c r="AR844" s="662" t="str">
        <f>IF($AD844="","",VLOOKUP(AD844,Invoer!$F$15:$AU$1999,17,FALSE))</f>
        <v/>
      </c>
      <c r="AS844" s="678" t="str">
        <f t="shared" si="348"/>
        <v/>
      </c>
      <c r="AT844" s="676" t="str">
        <f t="shared" ref="AT844:AT907" si="352">IF(AN844&lt;&gt;AN845,AU844,"")</f>
        <v/>
      </c>
      <c r="AU844" s="77" t="e">
        <f t="shared" ref="AU844:AU907" si="353">IF(AN844&lt;&gt;AN843,AR844,AR844+AU843)</f>
        <v>#VALUE!</v>
      </c>
      <c r="FE844"/>
      <c r="FI844"/>
      <c r="FJ844"/>
    </row>
    <row r="845" spans="29:166" ht="12" customHeight="1" x14ac:dyDescent="0.2">
      <c r="AC845" s="435" t="str">
        <f>IF($AC$7&lt;3,Invoer!DR850,IF($AC$7=3,Invoer!BT850,"x"))</f>
        <v>x</v>
      </c>
      <c r="AD845" s="599" t="str">
        <f t="shared" ref="AD845:AD908" si="354">IF(ISERROR(AC845),"",IF(AC845="x","",AC845))</f>
        <v/>
      </c>
      <c r="AE845" s="673" t="str">
        <f>IF($AD845="","",VLOOKUP(AD845,Invoer!$F$15:$AU$1999,2,FALSE))</f>
        <v/>
      </c>
      <c r="AF845" s="599" t="str">
        <f t="shared" ref="AF845:AF908" si="355">IF($AD845="","",MONTH(AE845))</f>
        <v/>
      </c>
      <c r="AG845" s="599" t="str">
        <f>IF($AD845="","",VLOOKUP(AD845,Invoer!$F$15:$AU$1999,3,FALSE))</f>
        <v/>
      </c>
      <c r="AH845" s="599" t="str">
        <f>IF($AD845="","",IF(AG845&lt;&gt;"Liq","",VLOOKUP(AD845,Invoer!$F$15:$AU$1999,4,FALSE)))</f>
        <v/>
      </c>
      <c r="AI845" s="677" t="str">
        <f>IF($AD845="","",VLOOKUP(AD845,Invoer!$F$15:$AU$1999,5,FALSE))</f>
        <v/>
      </c>
      <c r="AJ845" s="599" t="str">
        <f>IF($AD845="","",VLOOKUP(AD845,Invoer!$F$15:$AU$1999,6,FALSE))</f>
        <v/>
      </c>
      <c r="AK845" s="599" t="str">
        <f>IF($AD845="","",VLOOKUP(AD845,Invoer!$F$15:$AU$1999,9,FALSE))</f>
        <v/>
      </c>
      <c r="AL845" s="599" t="str">
        <f>IF($AD845="","",VLOOKUP(AD845,Invoer!$F$15:$AU$1999,10,FALSE))</f>
        <v/>
      </c>
      <c r="AM845" s="599" t="str">
        <f>IF($AD845="","",VLOOKUP(AD845,Invoer!$F$15:$BB$1999,14,FALSE))</f>
        <v/>
      </c>
      <c r="AN845" s="599" t="str">
        <f>IF($AD845="","",VLOOKUP(AD845,Invoer!$F$15:$AU$1999,11,FALSE))</f>
        <v/>
      </c>
      <c r="AO845" s="662" t="str">
        <f>IF($AD845="","",VLOOKUP(AD845,Invoer!$F$15:$AU$1999,15,FALSE))</f>
        <v/>
      </c>
      <c r="AP845" s="599" t="str">
        <f>IF($AD845="","",VLOOKUP(AD845,Invoer!$F$15:$AU$1999,19,FALSE))</f>
        <v/>
      </c>
      <c r="AQ845" s="662" t="str">
        <f>IF($AD845="","",VLOOKUP(AD845,Invoer!$F$15:$AU$1999,24,FALSE))</f>
        <v/>
      </c>
      <c r="AR845" s="662" t="str">
        <f>IF($AD845="","",VLOOKUP(AD845,Invoer!$F$15:$AU$1999,17,FALSE))</f>
        <v/>
      </c>
      <c r="AS845" s="678" t="str">
        <f t="shared" si="348"/>
        <v/>
      </c>
      <c r="AT845" s="676" t="str">
        <f t="shared" si="352"/>
        <v/>
      </c>
      <c r="AU845" s="77" t="e">
        <f t="shared" si="353"/>
        <v>#VALUE!</v>
      </c>
      <c r="FE845"/>
      <c r="FI845"/>
      <c r="FJ845"/>
    </row>
    <row r="846" spans="29:166" ht="12" customHeight="1" x14ac:dyDescent="0.2">
      <c r="AC846" s="435" t="str">
        <f>IF($AC$7&lt;3,Invoer!DR851,IF($AC$7=3,Invoer!BT851,"x"))</f>
        <v>x</v>
      </c>
      <c r="AD846" s="599" t="str">
        <f t="shared" si="354"/>
        <v/>
      </c>
      <c r="AE846" s="673" t="str">
        <f>IF($AD846="","",VLOOKUP(AD846,Invoer!$F$15:$AU$1999,2,FALSE))</f>
        <v/>
      </c>
      <c r="AF846" s="599" t="str">
        <f t="shared" si="355"/>
        <v/>
      </c>
      <c r="AG846" s="599" t="str">
        <f>IF($AD846="","",VLOOKUP(AD846,Invoer!$F$15:$AU$1999,3,FALSE))</f>
        <v/>
      </c>
      <c r="AH846" s="599" t="str">
        <f>IF($AD846="","",IF(AG846&lt;&gt;"Liq","",VLOOKUP(AD846,Invoer!$F$15:$AU$1999,4,FALSE)))</f>
        <v/>
      </c>
      <c r="AI846" s="677" t="str">
        <f>IF($AD846="","",VLOOKUP(AD846,Invoer!$F$15:$AU$1999,5,FALSE))</f>
        <v/>
      </c>
      <c r="AJ846" s="599" t="str">
        <f>IF($AD846="","",VLOOKUP(AD846,Invoer!$F$15:$AU$1999,6,FALSE))</f>
        <v/>
      </c>
      <c r="AK846" s="599" t="str">
        <f>IF($AD846="","",VLOOKUP(AD846,Invoer!$F$15:$AU$1999,9,FALSE))</f>
        <v/>
      </c>
      <c r="AL846" s="599" t="str">
        <f>IF($AD846="","",VLOOKUP(AD846,Invoer!$F$15:$AU$1999,10,FALSE))</f>
        <v/>
      </c>
      <c r="AM846" s="599" t="str">
        <f>IF($AD846="","",VLOOKUP(AD846,Invoer!$F$15:$BB$1999,14,FALSE))</f>
        <v/>
      </c>
      <c r="AN846" s="599" t="str">
        <f>IF($AD846="","",VLOOKUP(AD846,Invoer!$F$15:$AU$1999,11,FALSE))</f>
        <v/>
      </c>
      <c r="AO846" s="662" t="str">
        <f>IF($AD846="","",VLOOKUP(AD846,Invoer!$F$15:$AU$1999,15,FALSE))</f>
        <v/>
      </c>
      <c r="AP846" s="599" t="str">
        <f>IF($AD846="","",VLOOKUP(AD846,Invoer!$F$15:$AU$1999,19,FALSE))</f>
        <v/>
      </c>
      <c r="AQ846" s="662" t="str">
        <f>IF($AD846="","",VLOOKUP(AD846,Invoer!$F$15:$AU$1999,24,FALSE))</f>
        <v/>
      </c>
      <c r="AR846" s="662" t="str">
        <f>IF($AD846="","",VLOOKUP(AD846,Invoer!$F$15:$AU$1999,17,FALSE))</f>
        <v/>
      </c>
      <c r="AS846" s="678" t="str">
        <f t="shared" ref="AS846:AS909" si="356">IF(AND(AR846&lt;&gt;"",AT846&lt;&gt;""),"Σ","")</f>
        <v/>
      </c>
      <c r="AT846" s="676" t="str">
        <f t="shared" si="352"/>
        <v/>
      </c>
      <c r="AU846" s="77" t="e">
        <f t="shared" si="353"/>
        <v>#VALUE!</v>
      </c>
      <c r="FE846"/>
      <c r="FI846"/>
      <c r="FJ846"/>
    </row>
    <row r="847" spans="29:166" ht="12" customHeight="1" x14ac:dyDescent="0.2">
      <c r="AC847" s="435" t="str">
        <f>IF($AC$7&lt;3,Invoer!DR852,IF($AC$7=3,Invoer!BT852,"x"))</f>
        <v>x</v>
      </c>
      <c r="AD847" s="599" t="str">
        <f t="shared" si="354"/>
        <v/>
      </c>
      <c r="AE847" s="673" t="str">
        <f>IF($AD847="","",VLOOKUP(AD847,Invoer!$F$15:$AU$1999,2,FALSE))</f>
        <v/>
      </c>
      <c r="AF847" s="599" t="str">
        <f t="shared" si="355"/>
        <v/>
      </c>
      <c r="AG847" s="599" t="str">
        <f>IF($AD847="","",VLOOKUP(AD847,Invoer!$F$15:$AU$1999,3,FALSE))</f>
        <v/>
      </c>
      <c r="AH847" s="599" t="str">
        <f>IF($AD847="","",IF(AG847&lt;&gt;"Liq","",VLOOKUP(AD847,Invoer!$F$15:$AU$1999,4,FALSE)))</f>
        <v/>
      </c>
      <c r="AI847" s="677" t="str">
        <f>IF($AD847="","",VLOOKUP(AD847,Invoer!$F$15:$AU$1999,5,FALSE))</f>
        <v/>
      </c>
      <c r="AJ847" s="599" t="str">
        <f>IF($AD847="","",VLOOKUP(AD847,Invoer!$F$15:$AU$1999,6,FALSE))</f>
        <v/>
      </c>
      <c r="AK847" s="599" t="str">
        <f>IF($AD847="","",VLOOKUP(AD847,Invoer!$F$15:$AU$1999,9,FALSE))</f>
        <v/>
      </c>
      <c r="AL847" s="599" t="str">
        <f>IF($AD847="","",VLOOKUP(AD847,Invoer!$F$15:$AU$1999,10,FALSE))</f>
        <v/>
      </c>
      <c r="AM847" s="599" t="str">
        <f>IF($AD847="","",VLOOKUP(AD847,Invoer!$F$15:$BB$1999,14,FALSE))</f>
        <v/>
      </c>
      <c r="AN847" s="599" t="str">
        <f>IF($AD847="","",VLOOKUP(AD847,Invoer!$F$15:$AU$1999,11,FALSE))</f>
        <v/>
      </c>
      <c r="AO847" s="662" t="str">
        <f>IF($AD847="","",VLOOKUP(AD847,Invoer!$F$15:$AU$1999,15,FALSE))</f>
        <v/>
      </c>
      <c r="AP847" s="599" t="str">
        <f>IF($AD847="","",VLOOKUP(AD847,Invoer!$F$15:$AU$1999,19,FALSE))</f>
        <v/>
      </c>
      <c r="AQ847" s="662" t="str">
        <f>IF($AD847="","",VLOOKUP(AD847,Invoer!$F$15:$AU$1999,24,FALSE))</f>
        <v/>
      </c>
      <c r="AR847" s="662" t="str">
        <f>IF($AD847="","",VLOOKUP(AD847,Invoer!$F$15:$AU$1999,17,FALSE))</f>
        <v/>
      </c>
      <c r="AS847" s="678" t="str">
        <f t="shared" si="356"/>
        <v/>
      </c>
      <c r="AT847" s="676" t="str">
        <f t="shared" si="352"/>
        <v/>
      </c>
      <c r="AU847" s="77" t="e">
        <f t="shared" si="353"/>
        <v>#VALUE!</v>
      </c>
      <c r="FE847"/>
      <c r="FI847"/>
      <c r="FJ847"/>
    </row>
    <row r="848" spans="29:166" ht="12" customHeight="1" x14ac:dyDescent="0.2">
      <c r="AC848" s="435" t="str">
        <f>IF($AC$7&lt;3,Invoer!DR853,IF($AC$7=3,Invoer!BT853,"x"))</f>
        <v>x</v>
      </c>
      <c r="AD848" s="599" t="str">
        <f t="shared" si="354"/>
        <v/>
      </c>
      <c r="AE848" s="673" t="str">
        <f>IF($AD848="","",VLOOKUP(AD848,Invoer!$F$15:$AU$1999,2,FALSE))</f>
        <v/>
      </c>
      <c r="AF848" s="599" t="str">
        <f t="shared" si="355"/>
        <v/>
      </c>
      <c r="AG848" s="599" t="str">
        <f>IF($AD848="","",VLOOKUP(AD848,Invoer!$F$15:$AU$1999,3,FALSE))</f>
        <v/>
      </c>
      <c r="AH848" s="599" t="str">
        <f>IF($AD848="","",IF(AG848&lt;&gt;"Liq","",VLOOKUP(AD848,Invoer!$F$15:$AU$1999,4,FALSE)))</f>
        <v/>
      </c>
      <c r="AI848" s="677" t="str">
        <f>IF($AD848="","",VLOOKUP(AD848,Invoer!$F$15:$AU$1999,5,FALSE))</f>
        <v/>
      </c>
      <c r="AJ848" s="599" t="str">
        <f>IF($AD848="","",VLOOKUP(AD848,Invoer!$F$15:$AU$1999,6,FALSE))</f>
        <v/>
      </c>
      <c r="AK848" s="599" t="str">
        <f>IF($AD848="","",VLOOKUP(AD848,Invoer!$F$15:$AU$1999,9,FALSE))</f>
        <v/>
      </c>
      <c r="AL848" s="599" t="str">
        <f>IF($AD848="","",VLOOKUP(AD848,Invoer!$F$15:$AU$1999,10,FALSE))</f>
        <v/>
      </c>
      <c r="AM848" s="599" t="str">
        <f>IF($AD848="","",VLOOKUP(AD848,Invoer!$F$15:$BB$1999,14,FALSE))</f>
        <v/>
      </c>
      <c r="AN848" s="599" t="str">
        <f>IF($AD848="","",VLOOKUP(AD848,Invoer!$F$15:$AU$1999,11,FALSE))</f>
        <v/>
      </c>
      <c r="AO848" s="662" t="str">
        <f>IF($AD848="","",VLOOKUP(AD848,Invoer!$F$15:$AU$1999,15,FALSE))</f>
        <v/>
      </c>
      <c r="AP848" s="599" t="str">
        <f>IF($AD848="","",VLOOKUP(AD848,Invoer!$F$15:$AU$1999,19,FALSE))</f>
        <v/>
      </c>
      <c r="AQ848" s="662" t="str">
        <f>IF($AD848="","",VLOOKUP(AD848,Invoer!$F$15:$AU$1999,24,FALSE))</f>
        <v/>
      </c>
      <c r="AR848" s="662" t="str">
        <f>IF($AD848="","",VLOOKUP(AD848,Invoer!$F$15:$AU$1999,17,FALSE))</f>
        <v/>
      </c>
      <c r="AS848" s="678" t="str">
        <f t="shared" si="356"/>
        <v/>
      </c>
      <c r="AT848" s="676" t="str">
        <f t="shared" si="352"/>
        <v/>
      </c>
      <c r="AU848" s="77" t="e">
        <f t="shared" si="353"/>
        <v>#VALUE!</v>
      </c>
      <c r="FE848"/>
      <c r="FI848"/>
      <c r="FJ848"/>
    </row>
    <row r="849" spans="29:166" ht="12" customHeight="1" x14ac:dyDescent="0.2">
      <c r="AC849" s="435" t="str">
        <f>IF($AC$7&lt;3,Invoer!DR854,IF($AC$7=3,Invoer!BT854,"x"))</f>
        <v>x</v>
      </c>
      <c r="AD849" s="599" t="str">
        <f t="shared" si="354"/>
        <v/>
      </c>
      <c r="AE849" s="673" t="str">
        <f>IF($AD849="","",VLOOKUP(AD849,Invoer!$F$15:$AU$1999,2,FALSE))</f>
        <v/>
      </c>
      <c r="AF849" s="599" t="str">
        <f t="shared" si="355"/>
        <v/>
      </c>
      <c r="AG849" s="599" t="str">
        <f>IF($AD849="","",VLOOKUP(AD849,Invoer!$F$15:$AU$1999,3,FALSE))</f>
        <v/>
      </c>
      <c r="AH849" s="599" t="str">
        <f>IF($AD849="","",IF(AG849&lt;&gt;"Liq","",VLOOKUP(AD849,Invoer!$F$15:$AU$1999,4,FALSE)))</f>
        <v/>
      </c>
      <c r="AI849" s="677" t="str">
        <f>IF($AD849="","",VLOOKUP(AD849,Invoer!$F$15:$AU$1999,5,FALSE))</f>
        <v/>
      </c>
      <c r="AJ849" s="599" t="str">
        <f>IF($AD849="","",VLOOKUP(AD849,Invoer!$F$15:$AU$1999,6,FALSE))</f>
        <v/>
      </c>
      <c r="AK849" s="599" t="str">
        <f>IF($AD849="","",VLOOKUP(AD849,Invoer!$F$15:$AU$1999,9,FALSE))</f>
        <v/>
      </c>
      <c r="AL849" s="599" t="str">
        <f>IF($AD849="","",VLOOKUP(AD849,Invoer!$F$15:$AU$1999,10,FALSE))</f>
        <v/>
      </c>
      <c r="AM849" s="599" t="str">
        <f>IF($AD849="","",VLOOKUP(AD849,Invoer!$F$15:$BB$1999,14,FALSE))</f>
        <v/>
      </c>
      <c r="AN849" s="599" t="str">
        <f>IF($AD849="","",VLOOKUP(AD849,Invoer!$F$15:$AU$1999,11,FALSE))</f>
        <v/>
      </c>
      <c r="AO849" s="662" t="str">
        <f>IF($AD849="","",VLOOKUP(AD849,Invoer!$F$15:$AU$1999,15,FALSE))</f>
        <v/>
      </c>
      <c r="AP849" s="599" t="str">
        <f>IF($AD849="","",VLOOKUP(AD849,Invoer!$F$15:$AU$1999,19,FALSE))</f>
        <v/>
      </c>
      <c r="AQ849" s="662" t="str">
        <f>IF($AD849="","",VLOOKUP(AD849,Invoer!$F$15:$AU$1999,24,FALSE))</f>
        <v/>
      </c>
      <c r="AR849" s="662" t="str">
        <f>IF($AD849="","",VLOOKUP(AD849,Invoer!$F$15:$AU$1999,17,FALSE))</f>
        <v/>
      </c>
      <c r="AS849" s="678" t="str">
        <f t="shared" si="356"/>
        <v/>
      </c>
      <c r="AT849" s="676" t="str">
        <f t="shared" si="352"/>
        <v/>
      </c>
      <c r="AU849" s="77" t="e">
        <f t="shared" si="353"/>
        <v>#VALUE!</v>
      </c>
      <c r="FE849"/>
      <c r="FI849"/>
      <c r="FJ849"/>
    </row>
    <row r="850" spans="29:166" ht="12" customHeight="1" x14ac:dyDescent="0.2">
      <c r="AC850" s="435" t="str">
        <f>IF($AC$7&lt;3,Invoer!DR855,IF($AC$7=3,Invoer!BT855,"x"))</f>
        <v>x</v>
      </c>
      <c r="AD850" s="599" t="str">
        <f t="shared" si="354"/>
        <v/>
      </c>
      <c r="AE850" s="673" t="str">
        <f>IF($AD850="","",VLOOKUP(AD850,Invoer!$F$15:$AU$1999,2,FALSE))</f>
        <v/>
      </c>
      <c r="AF850" s="599" t="str">
        <f t="shared" si="355"/>
        <v/>
      </c>
      <c r="AG850" s="599" t="str">
        <f>IF($AD850="","",VLOOKUP(AD850,Invoer!$F$15:$AU$1999,3,FALSE))</f>
        <v/>
      </c>
      <c r="AH850" s="599" t="str">
        <f>IF($AD850="","",IF(AG850&lt;&gt;"Liq","",VLOOKUP(AD850,Invoer!$F$15:$AU$1999,4,FALSE)))</f>
        <v/>
      </c>
      <c r="AI850" s="677" t="str">
        <f>IF($AD850="","",VLOOKUP(AD850,Invoer!$F$15:$AU$1999,5,FALSE))</f>
        <v/>
      </c>
      <c r="AJ850" s="599" t="str">
        <f>IF($AD850="","",VLOOKUP(AD850,Invoer!$F$15:$AU$1999,6,FALSE))</f>
        <v/>
      </c>
      <c r="AK850" s="599" t="str">
        <f>IF($AD850="","",VLOOKUP(AD850,Invoer!$F$15:$AU$1999,9,FALSE))</f>
        <v/>
      </c>
      <c r="AL850" s="599" t="str">
        <f>IF($AD850="","",VLOOKUP(AD850,Invoer!$F$15:$AU$1999,10,FALSE))</f>
        <v/>
      </c>
      <c r="AM850" s="599" t="str">
        <f>IF($AD850="","",VLOOKUP(AD850,Invoer!$F$15:$BB$1999,14,FALSE))</f>
        <v/>
      </c>
      <c r="AN850" s="599" t="str">
        <f>IF($AD850="","",VLOOKUP(AD850,Invoer!$F$15:$AU$1999,11,FALSE))</f>
        <v/>
      </c>
      <c r="AO850" s="662" t="str">
        <f>IF($AD850="","",VLOOKUP(AD850,Invoer!$F$15:$AU$1999,15,FALSE))</f>
        <v/>
      </c>
      <c r="AP850" s="599" t="str">
        <f>IF($AD850="","",VLOOKUP(AD850,Invoer!$F$15:$AU$1999,19,FALSE))</f>
        <v/>
      </c>
      <c r="AQ850" s="662" t="str">
        <f>IF($AD850="","",VLOOKUP(AD850,Invoer!$F$15:$AU$1999,24,FALSE))</f>
        <v/>
      </c>
      <c r="AR850" s="662" t="str">
        <f>IF($AD850="","",VLOOKUP(AD850,Invoer!$F$15:$AU$1999,17,FALSE))</f>
        <v/>
      </c>
      <c r="AS850" s="678" t="str">
        <f t="shared" si="356"/>
        <v/>
      </c>
      <c r="AT850" s="676" t="str">
        <f t="shared" si="352"/>
        <v/>
      </c>
      <c r="AU850" s="77" t="e">
        <f t="shared" si="353"/>
        <v>#VALUE!</v>
      </c>
      <c r="FE850"/>
      <c r="FI850"/>
      <c r="FJ850"/>
    </row>
    <row r="851" spans="29:166" ht="12" customHeight="1" x14ac:dyDescent="0.2">
      <c r="AC851" s="435" t="str">
        <f>IF($AC$7&lt;3,Invoer!DR856,IF($AC$7=3,Invoer!BT856,"x"))</f>
        <v>x</v>
      </c>
      <c r="AD851" s="599" t="str">
        <f t="shared" si="354"/>
        <v/>
      </c>
      <c r="AE851" s="673" t="str">
        <f>IF($AD851="","",VLOOKUP(AD851,Invoer!$F$15:$AU$1999,2,FALSE))</f>
        <v/>
      </c>
      <c r="AF851" s="599" t="str">
        <f t="shared" si="355"/>
        <v/>
      </c>
      <c r="AG851" s="599" t="str">
        <f>IF($AD851="","",VLOOKUP(AD851,Invoer!$F$15:$AU$1999,3,FALSE))</f>
        <v/>
      </c>
      <c r="AH851" s="599" t="str">
        <f>IF($AD851="","",IF(AG851&lt;&gt;"Liq","",VLOOKUP(AD851,Invoer!$F$15:$AU$1999,4,FALSE)))</f>
        <v/>
      </c>
      <c r="AI851" s="677" t="str">
        <f>IF($AD851="","",VLOOKUP(AD851,Invoer!$F$15:$AU$1999,5,FALSE))</f>
        <v/>
      </c>
      <c r="AJ851" s="599" t="str">
        <f>IF($AD851="","",VLOOKUP(AD851,Invoer!$F$15:$AU$1999,6,FALSE))</f>
        <v/>
      </c>
      <c r="AK851" s="599" t="str">
        <f>IF($AD851="","",VLOOKUP(AD851,Invoer!$F$15:$AU$1999,9,FALSE))</f>
        <v/>
      </c>
      <c r="AL851" s="599" t="str">
        <f>IF($AD851="","",VLOOKUP(AD851,Invoer!$F$15:$AU$1999,10,FALSE))</f>
        <v/>
      </c>
      <c r="AM851" s="599" t="str">
        <f>IF($AD851="","",VLOOKUP(AD851,Invoer!$F$15:$BB$1999,14,FALSE))</f>
        <v/>
      </c>
      <c r="AN851" s="599" t="str">
        <f>IF($AD851="","",VLOOKUP(AD851,Invoer!$F$15:$AU$1999,11,FALSE))</f>
        <v/>
      </c>
      <c r="AO851" s="662" t="str">
        <f>IF($AD851="","",VLOOKUP(AD851,Invoer!$F$15:$AU$1999,15,FALSE))</f>
        <v/>
      </c>
      <c r="AP851" s="599" t="str">
        <f>IF($AD851="","",VLOOKUP(AD851,Invoer!$F$15:$AU$1999,19,FALSE))</f>
        <v/>
      </c>
      <c r="AQ851" s="662" t="str">
        <f>IF($AD851="","",VLOOKUP(AD851,Invoer!$F$15:$AU$1999,24,FALSE))</f>
        <v/>
      </c>
      <c r="AR851" s="662" t="str">
        <f>IF($AD851="","",VLOOKUP(AD851,Invoer!$F$15:$AU$1999,17,FALSE))</f>
        <v/>
      </c>
      <c r="AS851" s="678" t="str">
        <f t="shared" si="356"/>
        <v/>
      </c>
      <c r="AT851" s="676" t="str">
        <f t="shared" si="352"/>
        <v/>
      </c>
      <c r="AU851" s="77" t="e">
        <f t="shared" si="353"/>
        <v>#VALUE!</v>
      </c>
      <c r="FE851"/>
      <c r="FI851"/>
      <c r="FJ851"/>
    </row>
    <row r="852" spans="29:166" ht="12" customHeight="1" x14ac:dyDescent="0.2">
      <c r="AC852" s="435" t="str">
        <f>IF($AC$7&lt;3,Invoer!DR857,IF($AC$7=3,Invoer!BT857,"x"))</f>
        <v>x</v>
      </c>
      <c r="AD852" s="599" t="str">
        <f t="shared" si="354"/>
        <v/>
      </c>
      <c r="AE852" s="673" t="str">
        <f>IF($AD852="","",VLOOKUP(AD852,Invoer!$F$15:$AU$1999,2,FALSE))</f>
        <v/>
      </c>
      <c r="AF852" s="599" t="str">
        <f t="shared" si="355"/>
        <v/>
      </c>
      <c r="AG852" s="599" t="str">
        <f>IF($AD852="","",VLOOKUP(AD852,Invoer!$F$15:$AU$1999,3,FALSE))</f>
        <v/>
      </c>
      <c r="AH852" s="599" t="str">
        <f>IF($AD852="","",IF(AG852&lt;&gt;"Liq","",VLOOKUP(AD852,Invoer!$F$15:$AU$1999,4,FALSE)))</f>
        <v/>
      </c>
      <c r="AI852" s="677" t="str">
        <f>IF($AD852="","",VLOOKUP(AD852,Invoer!$F$15:$AU$1999,5,FALSE))</f>
        <v/>
      </c>
      <c r="AJ852" s="599" t="str">
        <f>IF($AD852="","",VLOOKUP(AD852,Invoer!$F$15:$AU$1999,6,FALSE))</f>
        <v/>
      </c>
      <c r="AK852" s="599" t="str">
        <f>IF($AD852="","",VLOOKUP(AD852,Invoer!$F$15:$AU$1999,9,FALSE))</f>
        <v/>
      </c>
      <c r="AL852" s="599" t="str">
        <f>IF($AD852="","",VLOOKUP(AD852,Invoer!$F$15:$AU$1999,10,FALSE))</f>
        <v/>
      </c>
      <c r="AM852" s="599" t="str">
        <f>IF($AD852="","",VLOOKUP(AD852,Invoer!$F$15:$BB$1999,14,FALSE))</f>
        <v/>
      </c>
      <c r="AN852" s="599" t="str">
        <f>IF($AD852="","",VLOOKUP(AD852,Invoer!$F$15:$AU$1999,11,FALSE))</f>
        <v/>
      </c>
      <c r="AO852" s="662" t="str">
        <f>IF($AD852="","",VLOOKUP(AD852,Invoer!$F$15:$AU$1999,15,FALSE))</f>
        <v/>
      </c>
      <c r="AP852" s="599" t="str">
        <f>IF($AD852="","",VLOOKUP(AD852,Invoer!$F$15:$AU$1999,19,FALSE))</f>
        <v/>
      </c>
      <c r="AQ852" s="662" t="str">
        <f>IF($AD852="","",VLOOKUP(AD852,Invoer!$F$15:$AU$1999,24,FALSE))</f>
        <v/>
      </c>
      <c r="AR852" s="662" t="str">
        <f>IF($AD852="","",VLOOKUP(AD852,Invoer!$F$15:$AU$1999,17,FALSE))</f>
        <v/>
      </c>
      <c r="AS852" s="678" t="str">
        <f t="shared" si="356"/>
        <v/>
      </c>
      <c r="AT852" s="676" t="str">
        <f t="shared" si="352"/>
        <v/>
      </c>
      <c r="AU852" s="77" t="e">
        <f t="shared" si="353"/>
        <v>#VALUE!</v>
      </c>
      <c r="FE852"/>
      <c r="FI852"/>
      <c r="FJ852"/>
    </row>
    <row r="853" spans="29:166" ht="12" customHeight="1" x14ac:dyDescent="0.2">
      <c r="AC853" s="435" t="str">
        <f>IF($AC$7&lt;3,Invoer!DR858,IF($AC$7=3,Invoer!BT858,"x"))</f>
        <v>x</v>
      </c>
      <c r="AD853" s="599" t="str">
        <f t="shared" si="354"/>
        <v/>
      </c>
      <c r="AE853" s="673" t="str">
        <f>IF($AD853="","",VLOOKUP(AD853,Invoer!$F$15:$AU$1999,2,FALSE))</f>
        <v/>
      </c>
      <c r="AF853" s="599" t="str">
        <f t="shared" si="355"/>
        <v/>
      </c>
      <c r="AG853" s="599" t="str">
        <f>IF($AD853="","",VLOOKUP(AD853,Invoer!$F$15:$AU$1999,3,FALSE))</f>
        <v/>
      </c>
      <c r="AH853" s="599" t="str">
        <f>IF($AD853="","",IF(AG853&lt;&gt;"Liq","",VLOOKUP(AD853,Invoer!$F$15:$AU$1999,4,FALSE)))</f>
        <v/>
      </c>
      <c r="AI853" s="677" t="str">
        <f>IF($AD853="","",VLOOKUP(AD853,Invoer!$F$15:$AU$1999,5,FALSE))</f>
        <v/>
      </c>
      <c r="AJ853" s="599" t="str">
        <f>IF($AD853="","",VLOOKUP(AD853,Invoer!$F$15:$AU$1999,6,FALSE))</f>
        <v/>
      </c>
      <c r="AK853" s="599" t="str">
        <f>IF($AD853="","",VLOOKUP(AD853,Invoer!$F$15:$AU$1999,9,FALSE))</f>
        <v/>
      </c>
      <c r="AL853" s="599" t="str">
        <f>IF($AD853="","",VLOOKUP(AD853,Invoer!$F$15:$AU$1999,10,FALSE))</f>
        <v/>
      </c>
      <c r="AM853" s="599" t="str">
        <f>IF($AD853="","",VLOOKUP(AD853,Invoer!$F$15:$BB$1999,14,FALSE))</f>
        <v/>
      </c>
      <c r="AN853" s="599" t="str">
        <f>IF($AD853="","",VLOOKUP(AD853,Invoer!$F$15:$AU$1999,11,FALSE))</f>
        <v/>
      </c>
      <c r="AO853" s="662" t="str">
        <f>IF($AD853="","",VLOOKUP(AD853,Invoer!$F$15:$AU$1999,15,FALSE))</f>
        <v/>
      </c>
      <c r="AP853" s="599" t="str">
        <f>IF($AD853="","",VLOOKUP(AD853,Invoer!$F$15:$AU$1999,19,FALSE))</f>
        <v/>
      </c>
      <c r="AQ853" s="662" t="str">
        <f>IF($AD853="","",VLOOKUP(AD853,Invoer!$F$15:$AU$1999,24,FALSE))</f>
        <v/>
      </c>
      <c r="AR853" s="662" t="str">
        <f>IF($AD853="","",VLOOKUP(AD853,Invoer!$F$15:$AU$1999,17,FALSE))</f>
        <v/>
      </c>
      <c r="AS853" s="678" t="str">
        <f t="shared" si="356"/>
        <v/>
      </c>
      <c r="AT853" s="676" t="str">
        <f t="shared" si="352"/>
        <v/>
      </c>
      <c r="AU853" s="77" t="e">
        <f t="shared" si="353"/>
        <v>#VALUE!</v>
      </c>
      <c r="FE853"/>
      <c r="FI853"/>
      <c r="FJ853"/>
    </row>
    <row r="854" spans="29:166" ht="12" customHeight="1" x14ac:dyDescent="0.2">
      <c r="AC854" s="435" t="str">
        <f>IF($AC$7&lt;3,Invoer!DR859,IF($AC$7=3,Invoer!BT859,"x"))</f>
        <v>x</v>
      </c>
      <c r="AD854" s="599" t="str">
        <f t="shared" si="354"/>
        <v/>
      </c>
      <c r="AE854" s="673" t="str">
        <f>IF($AD854="","",VLOOKUP(AD854,Invoer!$F$15:$AU$1999,2,FALSE))</f>
        <v/>
      </c>
      <c r="AF854" s="599" t="str">
        <f t="shared" si="355"/>
        <v/>
      </c>
      <c r="AG854" s="599" t="str">
        <f>IF($AD854="","",VLOOKUP(AD854,Invoer!$F$15:$AU$1999,3,FALSE))</f>
        <v/>
      </c>
      <c r="AH854" s="599" t="str">
        <f>IF($AD854="","",IF(AG854&lt;&gt;"Liq","",VLOOKUP(AD854,Invoer!$F$15:$AU$1999,4,FALSE)))</f>
        <v/>
      </c>
      <c r="AI854" s="677" t="str">
        <f>IF($AD854="","",VLOOKUP(AD854,Invoer!$F$15:$AU$1999,5,FALSE))</f>
        <v/>
      </c>
      <c r="AJ854" s="599" t="str">
        <f>IF($AD854="","",VLOOKUP(AD854,Invoer!$F$15:$AU$1999,6,FALSE))</f>
        <v/>
      </c>
      <c r="AK854" s="599" t="str">
        <f>IF($AD854="","",VLOOKUP(AD854,Invoer!$F$15:$AU$1999,9,FALSE))</f>
        <v/>
      </c>
      <c r="AL854" s="599" t="str">
        <f>IF($AD854="","",VLOOKUP(AD854,Invoer!$F$15:$AU$1999,10,FALSE))</f>
        <v/>
      </c>
      <c r="AM854" s="599" t="str">
        <f>IF($AD854="","",VLOOKUP(AD854,Invoer!$F$15:$BB$1999,14,FALSE))</f>
        <v/>
      </c>
      <c r="AN854" s="599" t="str">
        <f>IF($AD854="","",VLOOKUP(AD854,Invoer!$F$15:$AU$1999,11,FALSE))</f>
        <v/>
      </c>
      <c r="AO854" s="662" t="str">
        <f>IF($AD854="","",VLOOKUP(AD854,Invoer!$F$15:$AU$1999,15,FALSE))</f>
        <v/>
      </c>
      <c r="AP854" s="599" t="str">
        <f>IF($AD854="","",VLOOKUP(AD854,Invoer!$F$15:$AU$1999,19,FALSE))</f>
        <v/>
      </c>
      <c r="AQ854" s="662" t="str">
        <f>IF($AD854="","",VLOOKUP(AD854,Invoer!$F$15:$AU$1999,24,FALSE))</f>
        <v/>
      </c>
      <c r="AR854" s="662" t="str">
        <f>IF($AD854="","",VLOOKUP(AD854,Invoer!$F$15:$AU$1999,17,FALSE))</f>
        <v/>
      </c>
      <c r="AS854" s="678" t="str">
        <f t="shared" si="356"/>
        <v/>
      </c>
      <c r="AT854" s="676" t="str">
        <f t="shared" si="352"/>
        <v/>
      </c>
      <c r="AU854" s="77" t="e">
        <f t="shared" si="353"/>
        <v>#VALUE!</v>
      </c>
      <c r="FE854"/>
      <c r="FI854"/>
      <c r="FJ854"/>
    </row>
    <row r="855" spans="29:166" ht="12" customHeight="1" x14ac:dyDescent="0.2">
      <c r="AC855" s="435" t="str">
        <f>IF($AC$7&lt;3,Invoer!DR860,IF($AC$7=3,Invoer!BT860,"x"))</f>
        <v>x</v>
      </c>
      <c r="AD855" s="599" t="str">
        <f t="shared" si="354"/>
        <v/>
      </c>
      <c r="AE855" s="673" t="str">
        <f>IF($AD855="","",VLOOKUP(AD855,Invoer!$F$15:$AU$1999,2,FALSE))</f>
        <v/>
      </c>
      <c r="AF855" s="599" t="str">
        <f t="shared" si="355"/>
        <v/>
      </c>
      <c r="AG855" s="599" t="str">
        <f>IF($AD855="","",VLOOKUP(AD855,Invoer!$F$15:$AU$1999,3,FALSE))</f>
        <v/>
      </c>
      <c r="AH855" s="599" t="str">
        <f>IF($AD855="","",IF(AG855&lt;&gt;"Liq","",VLOOKUP(AD855,Invoer!$F$15:$AU$1999,4,FALSE)))</f>
        <v/>
      </c>
      <c r="AI855" s="677" t="str">
        <f>IF($AD855="","",VLOOKUP(AD855,Invoer!$F$15:$AU$1999,5,FALSE))</f>
        <v/>
      </c>
      <c r="AJ855" s="599" t="str">
        <f>IF($AD855="","",VLOOKUP(AD855,Invoer!$F$15:$AU$1999,6,FALSE))</f>
        <v/>
      </c>
      <c r="AK855" s="599" t="str">
        <f>IF($AD855="","",VLOOKUP(AD855,Invoer!$F$15:$AU$1999,9,FALSE))</f>
        <v/>
      </c>
      <c r="AL855" s="599" t="str">
        <f>IF($AD855="","",VLOOKUP(AD855,Invoer!$F$15:$AU$1999,10,FALSE))</f>
        <v/>
      </c>
      <c r="AM855" s="599" t="str">
        <f>IF($AD855="","",VLOOKUP(AD855,Invoer!$F$15:$BB$1999,14,FALSE))</f>
        <v/>
      </c>
      <c r="AN855" s="599" t="str">
        <f>IF($AD855="","",VLOOKUP(AD855,Invoer!$F$15:$AU$1999,11,FALSE))</f>
        <v/>
      </c>
      <c r="AO855" s="662" t="str">
        <f>IF($AD855="","",VLOOKUP(AD855,Invoer!$F$15:$AU$1999,15,FALSE))</f>
        <v/>
      </c>
      <c r="AP855" s="599" t="str">
        <f>IF($AD855="","",VLOOKUP(AD855,Invoer!$F$15:$AU$1999,19,FALSE))</f>
        <v/>
      </c>
      <c r="AQ855" s="662" t="str">
        <f>IF($AD855="","",VLOOKUP(AD855,Invoer!$F$15:$AU$1999,24,FALSE))</f>
        <v/>
      </c>
      <c r="AR855" s="662" t="str">
        <f>IF($AD855="","",VLOOKUP(AD855,Invoer!$F$15:$AU$1999,17,FALSE))</f>
        <v/>
      </c>
      <c r="AS855" s="678" t="str">
        <f t="shared" si="356"/>
        <v/>
      </c>
      <c r="AT855" s="676" t="str">
        <f t="shared" si="352"/>
        <v/>
      </c>
      <c r="AU855" s="77" t="e">
        <f t="shared" si="353"/>
        <v>#VALUE!</v>
      </c>
      <c r="FE855"/>
      <c r="FI855"/>
      <c r="FJ855"/>
    </row>
    <row r="856" spans="29:166" ht="12" customHeight="1" x14ac:dyDescent="0.2">
      <c r="AC856" s="435" t="str">
        <f>IF($AC$7&lt;3,Invoer!DR861,IF($AC$7=3,Invoer!BT861,"x"))</f>
        <v>x</v>
      </c>
      <c r="AD856" s="599" t="str">
        <f t="shared" si="354"/>
        <v/>
      </c>
      <c r="AE856" s="673" t="str">
        <f>IF($AD856="","",VLOOKUP(AD856,Invoer!$F$15:$AU$1999,2,FALSE))</f>
        <v/>
      </c>
      <c r="AF856" s="599" t="str">
        <f t="shared" si="355"/>
        <v/>
      </c>
      <c r="AG856" s="599" t="str">
        <f>IF($AD856="","",VLOOKUP(AD856,Invoer!$F$15:$AU$1999,3,FALSE))</f>
        <v/>
      </c>
      <c r="AH856" s="599" t="str">
        <f>IF($AD856="","",IF(AG856&lt;&gt;"Liq","",VLOOKUP(AD856,Invoer!$F$15:$AU$1999,4,FALSE)))</f>
        <v/>
      </c>
      <c r="AI856" s="677" t="str">
        <f>IF($AD856="","",VLOOKUP(AD856,Invoer!$F$15:$AU$1999,5,FALSE))</f>
        <v/>
      </c>
      <c r="AJ856" s="599" t="str">
        <f>IF($AD856="","",VLOOKUP(AD856,Invoer!$F$15:$AU$1999,6,FALSE))</f>
        <v/>
      </c>
      <c r="AK856" s="599" t="str">
        <f>IF($AD856="","",VLOOKUP(AD856,Invoer!$F$15:$AU$1999,9,FALSE))</f>
        <v/>
      </c>
      <c r="AL856" s="599" t="str">
        <f>IF($AD856="","",VLOOKUP(AD856,Invoer!$F$15:$AU$1999,10,FALSE))</f>
        <v/>
      </c>
      <c r="AM856" s="599" t="str">
        <f>IF($AD856="","",VLOOKUP(AD856,Invoer!$F$15:$BB$1999,14,FALSE))</f>
        <v/>
      </c>
      <c r="AN856" s="599" t="str">
        <f>IF($AD856="","",VLOOKUP(AD856,Invoer!$F$15:$AU$1999,11,FALSE))</f>
        <v/>
      </c>
      <c r="AO856" s="662" t="str">
        <f>IF($AD856="","",VLOOKUP(AD856,Invoer!$F$15:$AU$1999,15,FALSE))</f>
        <v/>
      </c>
      <c r="AP856" s="599" t="str">
        <f>IF($AD856="","",VLOOKUP(AD856,Invoer!$F$15:$AU$1999,19,FALSE))</f>
        <v/>
      </c>
      <c r="AQ856" s="662" t="str">
        <f>IF($AD856="","",VLOOKUP(AD856,Invoer!$F$15:$AU$1999,24,FALSE))</f>
        <v/>
      </c>
      <c r="AR856" s="662" t="str">
        <f>IF($AD856="","",VLOOKUP(AD856,Invoer!$F$15:$AU$1999,17,FALSE))</f>
        <v/>
      </c>
      <c r="AS856" s="678" t="str">
        <f t="shared" si="356"/>
        <v/>
      </c>
      <c r="AT856" s="676" t="str">
        <f t="shared" si="352"/>
        <v/>
      </c>
      <c r="AU856" s="77" t="e">
        <f t="shared" si="353"/>
        <v>#VALUE!</v>
      </c>
      <c r="FE856"/>
      <c r="FI856"/>
      <c r="FJ856"/>
    </row>
    <row r="857" spans="29:166" ht="12" customHeight="1" x14ac:dyDescent="0.2">
      <c r="AC857" s="435" t="str">
        <f>IF($AC$7&lt;3,Invoer!DR862,IF($AC$7=3,Invoer!BT862,"x"))</f>
        <v>x</v>
      </c>
      <c r="AD857" s="599" t="str">
        <f t="shared" si="354"/>
        <v/>
      </c>
      <c r="AE857" s="673" t="str">
        <f>IF($AD857="","",VLOOKUP(AD857,Invoer!$F$15:$AU$1999,2,FALSE))</f>
        <v/>
      </c>
      <c r="AF857" s="599" t="str">
        <f t="shared" si="355"/>
        <v/>
      </c>
      <c r="AG857" s="599" t="str">
        <f>IF($AD857="","",VLOOKUP(AD857,Invoer!$F$15:$AU$1999,3,FALSE))</f>
        <v/>
      </c>
      <c r="AH857" s="599" t="str">
        <f>IF($AD857="","",IF(AG857&lt;&gt;"Liq","",VLOOKUP(AD857,Invoer!$F$15:$AU$1999,4,FALSE)))</f>
        <v/>
      </c>
      <c r="AI857" s="677" t="str">
        <f>IF($AD857="","",VLOOKUP(AD857,Invoer!$F$15:$AU$1999,5,FALSE))</f>
        <v/>
      </c>
      <c r="AJ857" s="599" t="str">
        <f>IF($AD857="","",VLOOKUP(AD857,Invoer!$F$15:$AU$1999,6,FALSE))</f>
        <v/>
      </c>
      <c r="AK857" s="599" t="str">
        <f>IF($AD857="","",VLOOKUP(AD857,Invoer!$F$15:$AU$1999,9,FALSE))</f>
        <v/>
      </c>
      <c r="AL857" s="599" t="str">
        <f>IF($AD857="","",VLOOKUP(AD857,Invoer!$F$15:$AU$1999,10,FALSE))</f>
        <v/>
      </c>
      <c r="AM857" s="599" t="str">
        <f>IF($AD857="","",VLOOKUP(AD857,Invoer!$F$15:$BB$1999,14,FALSE))</f>
        <v/>
      </c>
      <c r="AN857" s="599" t="str">
        <f>IF($AD857="","",VLOOKUP(AD857,Invoer!$F$15:$AU$1999,11,FALSE))</f>
        <v/>
      </c>
      <c r="AO857" s="662" t="str">
        <f>IF($AD857="","",VLOOKUP(AD857,Invoer!$F$15:$AU$1999,15,FALSE))</f>
        <v/>
      </c>
      <c r="AP857" s="599" t="str">
        <f>IF($AD857="","",VLOOKUP(AD857,Invoer!$F$15:$AU$1999,19,FALSE))</f>
        <v/>
      </c>
      <c r="AQ857" s="662" t="str">
        <f>IF($AD857="","",VLOOKUP(AD857,Invoer!$F$15:$AU$1999,24,FALSE))</f>
        <v/>
      </c>
      <c r="AR857" s="662" t="str">
        <f>IF($AD857="","",VLOOKUP(AD857,Invoer!$F$15:$AU$1999,17,FALSE))</f>
        <v/>
      </c>
      <c r="AS857" s="678" t="str">
        <f t="shared" si="356"/>
        <v/>
      </c>
      <c r="AT857" s="676" t="str">
        <f t="shared" si="352"/>
        <v/>
      </c>
      <c r="AU857" s="77" t="e">
        <f t="shared" si="353"/>
        <v>#VALUE!</v>
      </c>
      <c r="FE857"/>
      <c r="FI857"/>
      <c r="FJ857"/>
    </row>
    <row r="858" spans="29:166" ht="12" customHeight="1" x14ac:dyDescent="0.2">
      <c r="AC858" s="435" t="str">
        <f>IF($AC$7&lt;3,Invoer!DR863,IF($AC$7=3,Invoer!BT863,"x"))</f>
        <v>x</v>
      </c>
      <c r="AD858" s="599" t="str">
        <f t="shared" si="354"/>
        <v/>
      </c>
      <c r="AE858" s="673" t="str">
        <f>IF($AD858="","",VLOOKUP(AD858,Invoer!$F$15:$AU$1999,2,FALSE))</f>
        <v/>
      </c>
      <c r="AF858" s="599" t="str">
        <f t="shared" si="355"/>
        <v/>
      </c>
      <c r="AG858" s="599" t="str">
        <f>IF($AD858="","",VLOOKUP(AD858,Invoer!$F$15:$AU$1999,3,FALSE))</f>
        <v/>
      </c>
      <c r="AH858" s="599" t="str">
        <f>IF($AD858="","",IF(AG858&lt;&gt;"Liq","",VLOOKUP(AD858,Invoer!$F$15:$AU$1999,4,FALSE)))</f>
        <v/>
      </c>
      <c r="AI858" s="677" t="str">
        <f>IF($AD858="","",VLOOKUP(AD858,Invoer!$F$15:$AU$1999,5,FALSE))</f>
        <v/>
      </c>
      <c r="AJ858" s="599" t="str">
        <f>IF($AD858="","",VLOOKUP(AD858,Invoer!$F$15:$AU$1999,6,FALSE))</f>
        <v/>
      </c>
      <c r="AK858" s="599" t="str">
        <f>IF($AD858="","",VLOOKUP(AD858,Invoer!$F$15:$AU$1999,9,FALSE))</f>
        <v/>
      </c>
      <c r="AL858" s="599" t="str">
        <f>IF($AD858="","",VLOOKUP(AD858,Invoer!$F$15:$AU$1999,10,FALSE))</f>
        <v/>
      </c>
      <c r="AM858" s="599" t="str">
        <f>IF($AD858="","",VLOOKUP(AD858,Invoer!$F$15:$BB$1999,14,FALSE))</f>
        <v/>
      </c>
      <c r="AN858" s="599" t="str">
        <f>IF($AD858="","",VLOOKUP(AD858,Invoer!$F$15:$AU$1999,11,FALSE))</f>
        <v/>
      </c>
      <c r="AO858" s="662" t="str">
        <f>IF($AD858="","",VLOOKUP(AD858,Invoer!$F$15:$AU$1999,15,FALSE))</f>
        <v/>
      </c>
      <c r="AP858" s="599" t="str">
        <f>IF($AD858="","",VLOOKUP(AD858,Invoer!$F$15:$AU$1999,19,FALSE))</f>
        <v/>
      </c>
      <c r="AQ858" s="662" t="str">
        <f>IF($AD858="","",VLOOKUP(AD858,Invoer!$F$15:$AU$1999,24,FALSE))</f>
        <v/>
      </c>
      <c r="AR858" s="662" t="str">
        <f>IF($AD858="","",VLOOKUP(AD858,Invoer!$F$15:$AU$1999,17,FALSE))</f>
        <v/>
      </c>
      <c r="AS858" s="678" t="str">
        <f t="shared" si="356"/>
        <v/>
      </c>
      <c r="AT858" s="676" t="str">
        <f t="shared" si="352"/>
        <v/>
      </c>
      <c r="AU858" s="77" t="e">
        <f t="shared" si="353"/>
        <v>#VALUE!</v>
      </c>
      <c r="FE858"/>
      <c r="FI858"/>
      <c r="FJ858"/>
    </row>
    <row r="859" spans="29:166" ht="12" customHeight="1" x14ac:dyDescent="0.2">
      <c r="AC859" s="435" t="str">
        <f>IF($AC$7&lt;3,Invoer!DR864,IF($AC$7=3,Invoer!BT864,"x"))</f>
        <v>x</v>
      </c>
      <c r="AD859" s="599" t="str">
        <f t="shared" si="354"/>
        <v/>
      </c>
      <c r="AE859" s="673" t="str">
        <f>IF($AD859="","",VLOOKUP(AD859,Invoer!$F$15:$AU$1999,2,FALSE))</f>
        <v/>
      </c>
      <c r="AF859" s="599" t="str">
        <f t="shared" si="355"/>
        <v/>
      </c>
      <c r="AG859" s="599" t="str">
        <f>IF($AD859="","",VLOOKUP(AD859,Invoer!$F$15:$AU$1999,3,FALSE))</f>
        <v/>
      </c>
      <c r="AH859" s="599" t="str">
        <f>IF($AD859="","",IF(AG859&lt;&gt;"Liq","",VLOOKUP(AD859,Invoer!$F$15:$AU$1999,4,FALSE)))</f>
        <v/>
      </c>
      <c r="AI859" s="677" t="str">
        <f>IF($AD859="","",VLOOKUP(AD859,Invoer!$F$15:$AU$1999,5,FALSE))</f>
        <v/>
      </c>
      <c r="AJ859" s="599" t="str">
        <f>IF($AD859="","",VLOOKUP(AD859,Invoer!$F$15:$AU$1999,6,FALSE))</f>
        <v/>
      </c>
      <c r="AK859" s="599" t="str">
        <f>IF($AD859="","",VLOOKUP(AD859,Invoer!$F$15:$AU$1999,9,FALSE))</f>
        <v/>
      </c>
      <c r="AL859" s="599" t="str">
        <f>IF($AD859="","",VLOOKUP(AD859,Invoer!$F$15:$AU$1999,10,FALSE))</f>
        <v/>
      </c>
      <c r="AM859" s="599" t="str">
        <f>IF($AD859="","",VLOOKUP(AD859,Invoer!$F$15:$BB$1999,14,FALSE))</f>
        <v/>
      </c>
      <c r="AN859" s="599" t="str">
        <f>IF($AD859="","",VLOOKUP(AD859,Invoer!$F$15:$AU$1999,11,FALSE))</f>
        <v/>
      </c>
      <c r="AO859" s="662" t="str">
        <f>IF($AD859="","",VLOOKUP(AD859,Invoer!$F$15:$AU$1999,15,FALSE))</f>
        <v/>
      </c>
      <c r="AP859" s="599" t="str">
        <f>IF($AD859="","",VLOOKUP(AD859,Invoer!$F$15:$AU$1999,19,FALSE))</f>
        <v/>
      </c>
      <c r="AQ859" s="662" t="str">
        <f>IF($AD859="","",VLOOKUP(AD859,Invoer!$F$15:$AU$1999,24,FALSE))</f>
        <v/>
      </c>
      <c r="AR859" s="662" t="str">
        <f>IF($AD859="","",VLOOKUP(AD859,Invoer!$F$15:$AU$1999,17,FALSE))</f>
        <v/>
      </c>
      <c r="AS859" s="678" t="str">
        <f t="shared" si="356"/>
        <v/>
      </c>
      <c r="AT859" s="676" t="str">
        <f t="shared" si="352"/>
        <v/>
      </c>
      <c r="AU859" s="77" t="e">
        <f t="shared" si="353"/>
        <v>#VALUE!</v>
      </c>
      <c r="FE859"/>
      <c r="FI859"/>
      <c r="FJ859"/>
    </row>
    <row r="860" spans="29:166" ht="12" customHeight="1" x14ac:dyDescent="0.2">
      <c r="AC860" s="435" t="str">
        <f>IF($AC$7&lt;3,Invoer!DR865,IF($AC$7=3,Invoer!BT865,"x"))</f>
        <v>x</v>
      </c>
      <c r="AD860" s="599" t="str">
        <f t="shared" si="354"/>
        <v/>
      </c>
      <c r="AE860" s="673" t="str">
        <f>IF($AD860="","",VLOOKUP(AD860,Invoer!$F$15:$AU$1999,2,FALSE))</f>
        <v/>
      </c>
      <c r="AF860" s="599" t="str">
        <f t="shared" si="355"/>
        <v/>
      </c>
      <c r="AG860" s="599" t="str">
        <f>IF($AD860="","",VLOOKUP(AD860,Invoer!$F$15:$AU$1999,3,FALSE))</f>
        <v/>
      </c>
      <c r="AH860" s="599" t="str">
        <f>IF($AD860="","",IF(AG860&lt;&gt;"Liq","",VLOOKUP(AD860,Invoer!$F$15:$AU$1999,4,FALSE)))</f>
        <v/>
      </c>
      <c r="AI860" s="677" t="str">
        <f>IF($AD860="","",VLOOKUP(AD860,Invoer!$F$15:$AU$1999,5,FALSE))</f>
        <v/>
      </c>
      <c r="AJ860" s="599" t="str">
        <f>IF($AD860="","",VLOOKUP(AD860,Invoer!$F$15:$AU$1999,6,FALSE))</f>
        <v/>
      </c>
      <c r="AK860" s="599" t="str">
        <f>IF($AD860="","",VLOOKUP(AD860,Invoer!$F$15:$AU$1999,9,FALSE))</f>
        <v/>
      </c>
      <c r="AL860" s="599" t="str">
        <f>IF($AD860="","",VLOOKUP(AD860,Invoer!$F$15:$AU$1999,10,FALSE))</f>
        <v/>
      </c>
      <c r="AM860" s="599" t="str">
        <f>IF($AD860="","",VLOOKUP(AD860,Invoer!$F$15:$BB$1999,14,FALSE))</f>
        <v/>
      </c>
      <c r="AN860" s="599" t="str">
        <f>IF($AD860="","",VLOOKUP(AD860,Invoer!$F$15:$AU$1999,11,FALSE))</f>
        <v/>
      </c>
      <c r="AO860" s="662" t="str">
        <f>IF($AD860="","",VLOOKUP(AD860,Invoer!$F$15:$AU$1999,15,FALSE))</f>
        <v/>
      </c>
      <c r="AP860" s="599" t="str">
        <f>IF($AD860="","",VLOOKUP(AD860,Invoer!$F$15:$AU$1999,19,FALSE))</f>
        <v/>
      </c>
      <c r="AQ860" s="662" t="str">
        <f>IF($AD860="","",VLOOKUP(AD860,Invoer!$F$15:$AU$1999,24,FALSE))</f>
        <v/>
      </c>
      <c r="AR860" s="662" t="str">
        <f>IF($AD860="","",VLOOKUP(AD860,Invoer!$F$15:$AU$1999,17,FALSE))</f>
        <v/>
      </c>
      <c r="AS860" s="678" t="str">
        <f t="shared" si="356"/>
        <v/>
      </c>
      <c r="AT860" s="676" t="str">
        <f t="shared" si="352"/>
        <v/>
      </c>
      <c r="AU860" s="77" t="e">
        <f t="shared" si="353"/>
        <v>#VALUE!</v>
      </c>
      <c r="FE860"/>
      <c r="FI860"/>
      <c r="FJ860"/>
    </row>
    <row r="861" spans="29:166" ht="12" customHeight="1" x14ac:dyDescent="0.2">
      <c r="AC861" s="435" t="str">
        <f>IF($AC$7&lt;3,Invoer!DR866,IF($AC$7=3,Invoer!BT866,"x"))</f>
        <v>x</v>
      </c>
      <c r="AD861" s="599" t="str">
        <f t="shared" si="354"/>
        <v/>
      </c>
      <c r="AE861" s="673" t="str">
        <f>IF($AD861="","",VLOOKUP(AD861,Invoer!$F$15:$AU$1999,2,FALSE))</f>
        <v/>
      </c>
      <c r="AF861" s="599" t="str">
        <f t="shared" si="355"/>
        <v/>
      </c>
      <c r="AG861" s="599" t="str">
        <f>IF($AD861="","",VLOOKUP(AD861,Invoer!$F$15:$AU$1999,3,FALSE))</f>
        <v/>
      </c>
      <c r="AH861" s="599" t="str">
        <f>IF($AD861="","",IF(AG861&lt;&gt;"Liq","",VLOOKUP(AD861,Invoer!$F$15:$AU$1999,4,FALSE)))</f>
        <v/>
      </c>
      <c r="AI861" s="677" t="str">
        <f>IF($AD861="","",VLOOKUP(AD861,Invoer!$F$15:$AU$1999,5,FALSE))</f>
        <v/>
      </c>
      <c r="AJ861" s="599" t="str">
        <f>IF($AD861="","",VLOOKUP(AD861,Invoer!$F$15:$AU$1999,6,FALSE))</f>
        <v/>
      </c>
      <c r="AK861" s="599" t="str">
        <f>IF($AD861="","",VLOOKUP(AD861,Invoer!$F$15:$AU$1999,9,FALSE))</f>
        <v/>
      </c>
      <c r="AL861" s="599" t="str">
        <f>IF($AD861="","",VLOOKUP(AD861,Invoer!$F$15:$AU$1999,10,FALSE))</f>
        <v/>
      </c>
      <c r="AM861" s="599" t="str">
        <f>IF($AD861="","",VLOOKUP(AD861,Invoer!$F$15:$BB$1999,14,FALSE))</f>
        <v/>
      </c>
      <c r="AN861" s="599" t="str">
        <f>IF($AD861="","",VLOOKUP(AD861,Invoer!$F$15:$AU$1999,11,FALSE))</f>
        <v/>
      </c>
      <c r="AO861" s="662" t="str">
        <f>IF($AD861="","",VLOOKUP(AD861,Invoer!$F$15:$AU$1999,15,FALSE))</f>
        <v/>
      </c>
      <c r="AP861" s="599" t="str">
        <f>IF($AD861="","",VLOOKUP(AD861,Invoer!$F$15:$AU$1999,19,FALSE))</f>
        <v/>
      </c>
      <c r="AQ861" s="662" t="str">
        <f>IF($AD861="","",VLOOKUP(AD861,Invoer!$F$15:$AU$1999,24,FALSE))</f>
        <v/>
      </c>
      <c r="AR861" s="662" t="str">
        <f>IF($AD861="","",VLOOKUP(AD861,Invoer!$F$15:$AU$1999,17,FALSE))</f>
        <v/>
      </c>
      <c r="AS861" s="678" t="str">
        <f t="shared" si="356"/>
        <v/>
      </c>
      <c r="AT861" s="676" t="str">
        <f t="shared" si="352"/>
        <v/>
      </c>
      <c r="AU861" s="77" t="e">
        <f t="shared" si="353"/>
        <v>#VALUE!</v>
      </c>
      <c r="FE861"/>
      <c r="FI861"/>
      <c r="FJ861"/>
    </row>
    <row r="862" spans="29:166" ht="12" customHeight="1" x14ac:dyDescent="0.2">
      <c r="AC862" s="435" t="str">
        <f>IF($AC$7&lt;3,Invoer!DR867,IF($AC$7=3,Invoer!BT867,"x"))</f>
        <v>x</v>
      </c>
      <c r="AD862" s="599" t="str">
        <f t="shared" si="354"/>
        <v/>
      </c>
      <c r="AE862" s="673" t="str">
        <f>IF($AD862="","",VLOOKUP(AD862,Invoer!$F$15:$AU$1999,2,FALSE))</f>
        <v/>
      </c>
      <c r="AF862" s="599" t="str">
        <f t="shared" si="355"/>
        <v/>
      </c>
      <c r="AG862" s="599" t="str">
        <f>IF($AD862="","",VLOOKUP(AD862,Invoer!$F$15:$AU$1999,3,FALSE))</f>
        <v/>
      </c>
      <c r="AH862" s="599" t="str">
        <f>IF($AD862="","",IF(AG862&lt;&gt;"Liq","",VLOOKUP(AD862,Invoer!$F$15:$AU$1999,4,FALSE)))</f>
        <v/>
      </c>
      <c r="AI862" s="677" t="str">
        <f>IF($AD862="","",VLOOKUP(AD862,Invoer!$F$15:$AU$1999,5,FALSE))</f>
        <v/>
      </c>
      <c r="AJ862" s="599" t="str">
        <f>IF($AD862="","",VLOOKUP(AD862,Invoer!$F$15:$AU$1999,6,FALSE))</f>
        <v/>
      </c>
      <c r="AK862" s="599" t="str">
        <f>IF($AD862="","",VLOOKUP(AD862,Invoer!$F$15:$AU$1999,9,FALSE))</f>
        <v/>
      </c>
      <c r="AL862" s="599" t="str">
        <f>IF($AD862="","",VLOOKUP(AD862,Invoer!$F$15:$AU$1999,10,FALSE))</f>
        <v/>
      </c>
      <c r="AM862" s="599" t="str">
        <f>IF($AD862="","",VLOOKUP(AD862,Invoer!$F$15:$BB$1999,14,FALSE))</f>
        <v/>
      </c>
      <c r="AN862" s="599" t="str">
        <f>IF($AD862="","",VLOOKUP(AD862,Invoer!$F$15:$AU$1999,11,FALSE))</f>
        <v/>
      </c>
      <c r="AO862" s="662" t="str">
        <f>IF($AD862="","",VLOOKUP(AD862,Invoer!$F$15:$AU$1999,15,FALSE))</f>
        <v/>
      </c>
      <c r="AP862" s="599" t="str">
        <f>IF($AD862="","",VLOOKUP(AD862,Invoer!$F$15:$AU$1999,19,FALSE))</f>
        <v/>
      </c>
      <c r="AQ862" s="662" t="str">
        <f>IF($AD862="","",VLOOKUP(AD862,Invoer!$F$15:$AU$1999,24,FALSE))</f>
        <v/>
      </c>
      <c r="AR862" s="662" t="str">
        <f>IF($AD862="","",VLOOKUP(AD862,Invoer!$F$15:$AU$1999,17,FALSE))</f>
        <v/>
      </c>
      <c r="AS862" s="678" t="str">
        <f t="shared" si="356"/>
        <v/>
      </c>
      <c r="AT862" s="676" t="str">
        <f t="shared" si="352"/>
        <v/>
      </c>
      <c r="AU862" s="77" t="e">
        <f t="shared" si="353"/>
        <v>#VALUE!</v>
      </c>
      <c r="FE862"/>
      <c r="FI862"/>
      <c r="FJ862"/>
    </row>
    <row r="863" spans="29:166" ht="12" customHeight="1" x14ac:dyDescent="0.2">
      <c r="AC863" s="435" t="str">
        <f>IF($AC$7&lt;3,Invoer!DR868,IF($AC$7=3,Invoer!BT868,"x"))</f>
        <v>x</v>
      </c>
      <c r="AD863" s="599" t="str">
        <f t="shared" si="354"/>
        <v/>
      </c>
      <c r="AE863" s="673" t="str">
        <f>IF($AD863="","",VLOOKUP(AD863,Invoer!$F$15:$AU$1999,2,FALSE))</f>
        <v/>
      </c>
      <c r="AF863" s="599" t="str">
        <f t="shared" si="355"/>
        <v/>
      </c>
      <c r="AG863" s="599" t="str">
        <f>IF($AD863="","",VLOOKUP(AD863,Invoer!$F$15:$AU$1999,3,FALSE))</f>
        <v/>
      </c>
      <c r="AH863" s="599" t="str">
        <f>IF($AD863="","",IF(AG863&lt;&gt;"Liq","",VLOOKUP(AD863,Invoer!$F$15:$AU$1999,4,FALSE)))</f>
        <v/>
      </c>
      <c r="AI863" s="677" t="str">
        <f>IF($AD863="","",VLOOKUP(AD863,Invoer!$F$15:$AU$1999,5,FALSE))</f>
        <v/>
      </c>
      <c r="AJ863" s="599" t="str">
        <f>IF($AD863="","",VLOOKUP(AD863,Invoer!$F$15:$AU$1999,6,FALSE))</f>
        <v/>
      </c>
      <c r="AK863" s="599" t="str">
        <f>IF($AD863="","",VLOOKUP(AD863,Invoer!$F$15:$AU$1999,9,FALSE))</f>
        <v/>
      </c>
      <c r="AL863" s="599" t="str">
        <f>IF($AD863="","",VLOOKUP(AD863,Invoer!$F$15:$AU$1999,10,FALSE))</f>
        <v/>
      </c>
      <c r="AM863" s="599" t="str">
        <f>IF($AD863="","",VLOOKUP(AD863,Invoer!$F$15:$BB$1999,14,FALSE))</f>
        <v/>
      </c>
      <c r="AN863" s="599" t="str">
        <f>IF($AD863="","",VLOOKUP(AD863,Invoer!$F$15:$AU$1999,11,FALSE))</f>
        <v/>
      </c>
      <c r="AO863" s="662" t="str">
        <f>IF($AD863="","",VLOOKUP(AD863,Invoer!$F$15:$AU$1999,15,FALSE))</f>
        <v/>
      </c>
      <c r="AP863" s="599" t="str">
        <f>IF($AD863="","",VLOOKUP(AD863,Invoer!$F$15:$AU$1999,19,FALSE))</f>
        <v/>
      </c>
      <c r="AQ863" s="662" t="str">
        <f>IF($AD863="","",VLOOKUP(AD863,Invoer!$F$15:$AU$1999,24,FALSE))</f>
        <v/>
      </c>
      <c r="AR863" s="662" t="str">
        <f>IF($AD863="","",VLOOKUP(AD863,Invoer!$F$15:$AU$1999,17,FALSE))</f>
        <v/>
      </c>
      <c r="AS863" s="678" t="str">
        <f t="shared" si="356"/>
        <v/>
      </c>
      <c r="AT863" s="676" t="str">
        <f t="shared" si="352"/>
        <v/>
      </c>
      <c r="AU863" s="77" t="e">
        <f t="shared" si="353"/>
        <v>#VALUE!</v>
      </c>
      <c r="FE863"/>
      <c r="FI863"/>
      <c r="FJ863"/>
    </row>
    <row r="864" spans="29:166" ht="12" customHeight="1" x14ac:dyDescent="0.2">
      <c r="AC864" s="435" t="str">
        <f>IF($AC$7&lt;3,Invoer!DR869,IF($AC$7=3,Invoer!BT869,"x"))</f>
        <v>x</v>
      </c>
      <c r="AD864" s="599" t="str">
        <f t="shared" si="354"/>
        <v/>
      </c>
      <c r="AE864" s="673" t="str">
        <f>IF($AD864="","",VLOOKUP(AD864,Invoer!$F$15:$AU$1999,2,FALSE))</f>
        <v/>
      </c>
      <c r="AF864" s="599" t="str">
        <f t="shared" si="355"/>
        <v/>
      </c>
      <c r="AG864" s="599" t="str">
        <f>IF($AD864="","",VLOOKUP(AD864,Invoer!$F$15:$AU$1999,3,FALSE))</f>
        <v/>
      </c>
      <c r="AH864" s="599" t="str">
        <f>IF($AD864="","",IF(AG864&lt;&gt;"Liq","",VLOOKUP(AD864,Invoer!$F$15:$AU$1999,4,FALSE)))</f>
        <v/>
      </c>
      <c r="AI864" s="677" t="str">
        <f>IF($AD864="","",VLOOKUP(AD864,Invoer!$F$15:$AU$1999,5,FALSE))</f>
        <v/>
      </c>
      <c r="AJ864" s="599" t="str">
        <f>IF($AD864="","",VLOOKUP(AD864,Invoer!$F$15:$AU$1999,6,FALSE))</f>
        <v/>
      </c>
      <c r="AK864" s="599" t="str">
        <f>IF($AD864="","",VLOOKUP(AD864,Invoer!$F$15:$AU$1999,9,FALSE))</f>
        <v/>
      </c>
      <c r="AL864" s="599" t="str">
        <f>IF($AD864="","",VLOOKUP(AD864,Invoer!$F$15:$AU$1999,10,FALSE))</f>
        <v/>
      </c>
      <c r="AM864" s="599" t="str">
        <f>IF($AD864="","",VLOOKUP(AD864,Invoer!$F$15:$BB$1999,14,FALSE))</f>
        <v/>
      </c>
      <c r="AN864" s="599" t="str">
        <f>IF($AD864="","",VLOOKUP(AD864,Invoer!$F$15:$AU$1999,11,FALSE))</f>
        <v/>
      </c>
      <c r="AO864" s="662" t="str">
        <f>IF($AD864="","",VLOOKUP(AD864,Invoer!$F$15:$AU$1999,15,FALSE))</f>
        <v/>
      </c>
      <c r="AP864" s="599" t="str">
        <f>IF($AD864="","",VLOOKUP(AD864,Invoer!$F$15:$AU$1999,19,FALSE))</f>
        <v/>
      </c>
      <c r="AQ864" s="662" t="str">
        <f>IF($AD864="","",VLOOKUP(AD864,Invoer!$F$15:$AU$1999,24,FALSE))</f>
        <v/>
      </c>
      <c r="AR864" s="662" t="str">
        <f>IF($AD864="","",VLOOKUP(AD864,Invoer!$F$15:$AU$1999,17,FALSE))</f>
        <v/>
      </c>
      <c r="AS864" s="678" t="str">
        <f t="shared" si="356"/>
        <v/>
      </c>
      <c r="AT864" s="676" t="str">
        <f t="shared" si="352"/>
        <v/>
      </c>
      <c r="AU864" s="77" t="e">
        <f t="shared" si="353"/>
        <v>#VALUE!</v>
      </c>
      <c r="FE864"/>
      <c r="FI864"/>
      <c r="FJ864"/>
    </row>
    <row r="865" spans="29:166" ht="12" customHeight="1" x14ac:dyDescent="0.2">
      <c r="AC865" s="435" t="str">
        <f>IF($AC$7&lt;3,Invoer!DR870,IF($AC$7=3,Invoer!BT870,"x"))</f>
        <v>x</v>
      </c>
      <c r="AD865" s="599" t="str">
        <f t="shared" si="354"/>
        <v/>
      </c>
      <c r="AE865" s="673" t="str">
        <f>IF($AD865="","",VLOOKUP(AD865,Invoer!$F$15:$AU$1999,2,FALSE))</f>
        <v/>
      </c>
      <c r="AF865" s="599" t="str">
        <f t="shared" si="355"/>
        <v/>
      </c>
      <c r="AG865" s="599" t="str">
        <f>IF($AD865="","",VLOOKUP(AD865,Invoer!$F$15:$AU$1999,3,FALSE))</f>
        <v/>
      </c>
      <c r="AH865" s="599" t="str">
        <f>IF($AD865="","",IF(AG865&lt;&gt;"Liq","",VLOOKUP(AD865,Invoer!$F$15:$AU$1999,4,FALSE)))</f>
        <v/>
      </c>
      <c r="AI865" s="677" t="str">
        <f>IF($AD865="","",VLOOKUP(AD865,Invoer!$F$15:$AU$1999,5,FALSE))</f>
        <v/>
      </c>
      <c r="AJ865" s="599" t="str">
        <f>IF($AD865="","",VLOOKUP(AD865,Invoer!$F$15:$AU$1999,6,FALSE))</f>
        <v/>
      </c>
      <c r="AK865" s="599" t="str">
        <f>IF($AD865="","",VLOOKUP(AD865,Invoer!$F$15:$AU$1999,9,FALSE))</f>
        <v/>
      </c>
      <c r="AL865" s="599" t="str">
        <f>IF($AD865="","",VLOOKUP(AD865,Invoer!$F$15:$AU$1999,10,FALSE))</f>
        <v/>
      </c>
      <c r="AM865" s="599" t="str">
        <f>IF($AD865="","",VLOOKUP(AD865,Invoer!$F$15:$BB$1999,14,FALSE))</f>
        <v/>
      </c>
      <c r="AN865" s="599" t="str">
        <f>IF($AD865="","",VLOOKUP(AD865,Invoer!$F$15:$AU$1999,11,FALSE))</f>
        <v/>
      </c>
      <c r="AO865" s="662" t="str">
        <f>IF($AD865="","",VLOOKUP(AD865,Invoer!$F$15:$AU$1999,15,FALSE))</f>
        <v/>
      </c>
      <c r="AP865" s="599" t="str">
        <f>IF($AD865="","",VLOOKUP(AD865,Invoer!$F$15:$AU$1999,19,FALSE))</f>
        <v/>
      </c>
      <c r="AQ865" s="662" t="str">
        <f>IF($AD865="","",VLOOKUP(AD865,Invoer!$F$15:$AU$1999,24,FALSE))</f>
        <v/>
      </c>
      <c r="AR865" s="662" t="str">
        <f>IF($AD865="","",VLOOKUP(AD865,Invoer!$F$15:$AU$1999,17,FALSE))</f>
        <v/>
      </c>
      <c r="AS865" s="678" t="str">
        <f t="shared" si="356"/>
        <v/>
      </c>
      <c r="AT865" s="676" t="str">
        <f t="shared" si="352"/>
        <v/>
      </c>
      <c r="AU865" s="77" t="e">
        <f t="shared" si="353"/>
        <v>#VALUE!</v>
      </c>
      <c r="FE865"/>
      <c r="FI865"/>
      <c r="FJ865"/>
    </row>
    <row r="866" spans="29:166" ht="12" customHeight="1" x14ac:dyDescent="0.2">
      <c r="AC866" s="435" t="str">
        <f>IF($AC$7&lt;3,Invoer!DR871,IF($AC$7=3,Invoer!BT871,"x"))</f>
        <v>x</v>
      </c>
      <c r="AD866" s="599" t="str">
        <f t="shared" si="354"/>
        <v/>
      </c>
      <c r="AE866" s="673" t="str">
        <f>IF($AD866="","",VLOOKUP(AD866,Invoer!$F$15:$AU$1999,2,FALSE))</f>
        <v/>
      </c>
      <c r="AF866" s="599" t="str">
        <f t="shared" si="355"/>
        <v/>
      </c>
      <c r="AG866" s="599" t="str">
        <f>IF($AD866="","",VLOOKUP(AD866,Invoer!$F$15:$AU$1999,3,FALSE))</f>
        <v/>
      </c>
      <c r="AH866" s="599" t="str">
        <f>IF($AD866="","",IF(AG866&lt;&gt;"Liq","",VLOOKUP(AD866,Invoer!$F$15:$AU$1999,4,FALSE)))</f>
        <v/>
      </c>
      <c r="AI866" s="677" t="str">
        <f>IF($AD866="","",VLOOKUP(AD866,Invoer!$F$15:$AU$1999,5,FALSE))</f>
        <v/>
      </c>
      <c r="AJ866" s="599" t="str">
        <f>IF($AD866="","",VLOOKUP(AD866,Invoer!$F$15:$AU$1999,6,FALSE))</f>
        <v/>
      </c>
      <c r="AK866" s="599" t="str">
        <f>IF($AD866="","",VLOOKUP(AD866,Invoer!$F$15:$AU$1999,9,FALSE))</f>
        <v/>
      </c>
      <c r="AL866" s="599" t="str">
        <f>IF($AD866="","",VLOOKUP(AD866,Invoer!$F$15:$AU$1999,10,FALSE))</f>
        <v/>
      </c>
      <c r="AM866" s="599" t="str">
        <f>IF($AD866="","",VLOOKUP(AD866,Invoer!$F$15:$BB$1999,14,FALSE))</f>
        <v/>
      </c>
      <c r="AN866" s="599" t="str">
        <f>IF($AD866="","",VLOOKUP(AD866,Invoer!$F$15:$AU$1999,11,FALSE))</f>
        <v/>
      </c>
      <c r="AO866" s="662" t="str">
        <f>IF($AD866="","",VLOOKUP(AD866,Invoer!$F$15:$AU$1999,15,FALSE))</f>
        <v/>
      </c>
      <c r="AP866" s="599" t="str">
        <f>IF($AD866="","",VLOOKUP(AD866,Invoer!$F$15:$AU$1999,19,FALSE))</f>
        <v/>
      </c>
      <c r="AQ866" s="662" t="str">
        <f>IF($AD866="","",VLOOKUP(AD866,Invoer!$F$15:$AU$1999,24,FALSE))</f>
        <v/>
      </c>
      <c r="AR866" s="662" t="str">
        <f>IF($AD866="","",VLOOKUP(AD866,Invoer!$F$15:$AU$1999,17,FALSE))</f>
        <v/>
      </c>
      <c r="AS866" s="678" t="str">
        <f t="shared" si="356"/>
        <v/>
      </c>
      <c r="AT866" s="676" t="str">
        <f t="shared" si="352"/>
        <v/>
      </c>
      <c r="AU866" s="77" t="e">
        <f t="shared" si="353"/>
        <v>#VALUE!</v>
      </c>
      <c r="FE866"/>
      <c r="FI866"/>
      <c r="FJ866"/>
    </row>
    <row r="867" spans="29:166" ht="12" customHeight="1" x14ac:dyDescent="0.2">
      <c r="AC867" s="435" t="str">
        <f>IF($AC$7&lt;3,Invoer!DR872,IF($AC$7=3,Invoer!BT872,"x"))</f>
        <v>x</v>
      </c>
      <c r="AD867" s="599" t="str">
        <f t="shared" si="354"/>
        <v/>
      </c>
      <c r="AE867" s="673" t="str">
        <f>IF($AD867="","",VLOOKUP(AD867,Invoer!$F$15:$AU$1999,2,FALSE))</f>
        <v/>
      </c>
      <c r="AF867" s="599" t="str">
        <f t="shared" si="355"/>
        <v/>
      </c>
      <c r="AG867" s="599" t="str">
        <f>IF($AD867="","",VLOOKUP(AD867,Invoer!$F$15:$AU$1999,3,FALSE))</f>
        <v/>
      </c>
      <c r="AH867" s="599" t="str">
        <f>IF($AD867="","",IF(AG867&lt;&gt;"Liq","",VLOOKUP(AD867,Invoer!$F$15:$AU$1999,4,FALSE)))</f>
        <v/>
      </c>
      <c r="AI867" s="677" t="str">
        <f>IF($AD867="","",VLOOKUP(AD867,Invoer!$F$15:$AU$1999,5,FALSE))</f>
        <v/>
      </c>
      <c r="AJ867" s="599" t="str">
        <f>IF($AD867="","",VLOOKUP(AD867,Invoer!$F$15:$AU$1999,6,FALSE))</f>
        <v/>
      </c>
      <c r="AK867" s="599" t="str">
        <f>IF($AD867="","",VLOOKUP(AD867,Invoer!$F$15:$AU$1999,9,FALSE))</f>
        <v/>
      </c>
      <c r="AL867" s="599" t="str">
        <f>IF($AD867="","",VLOOKUP(AD867,Invoer!$F$15:$AU$1999,10,FALSE))</f>
        <v/>
      </c>
      <c r="AM867" s="599" t="str">
        <f>IF($AD867="","",VLOOKUP(AD867,Invoer!$F$15:$BB$1999,14,FALSE))</f>
        <v/>
      </c>
      <c r="AN867" s="599" t="str">
        <f>IF($AD867="","",VLOOKUP(AD867,Invoer!$F$15:$AU$1999,11,FALSE))</f>
        <v/>
      </c>
      <c r="AO867" s="662" t="str">
        <f>IF($AD867="","",VLOOKUP(AD867,Invoer!$F$15:$AU$1999,15,FALSE))</f>
        <v/>
      </c>
      <c r="AP867" s="599" t="str">
        <f>IF($AD867="","",VLOOKUP(AD867,Invoer!$F$15:$AU$1999,19,FALSE))</f>
        <v/>
      </c>
      <c r="AQ867" s="662" t="str">
        <f>IF($AD867="","",VLOOKUP(AD867,Invoer!$F$15:$AU$1999,24,FALSE))</f>
        <v/>
      </c>
      <c r="AR867" s="662" t="str">
        <f>IF($AD867="","",VLOOKUP(AD867,Invoer!$F$15:$AU$1999,17,FALSE))</f>
        <v/>
      </c>
      <c r="AS867" s="678" t="str">
        <f t="shared" si="356"/>
        <v/>
      </c>
      <c r="AT867" s="676" t="str">
        <f t="shared" si="352"/>
        <v/>
      </c>
      <c r="AU867" s="77" t="e">
        <f t="shared" si="353"/>
        <v>#VALUE!</v>
      </c>
      <c r="FE867"/>
      <c r="FI867"/>
      <c r="FJ867"/>
    </row>
    <row r="868" spans="29:166" ht="12" customHeight="1" x14ac:dyDescent="0.2">
      <c r="AC868" s="435" t="str">
        <f>IF($AC$7&lt;3,Invoer!DR873,IF($AC$7=3,Invoer!BT873,"x"))</f>
        <v>x</v>
      </c>
      <c r="AD868" s="599" t="str">
        <f t="shared" si="354"/>
        <v/>
      </c>
      <c r="AE868" s="673" t="str">
        <f>IF($AD868="","",VLOOKUP(AD868,Invoer!$F$15:$AU$1999,2,FALSE))</f>
        <v/>
      </c>
      <c r="AF868" s="599" t="str">
        <f t="shared" si="355"/>
        <v/>
      </c>
      <c r="AG868" s="599" t="str">
        <f>IF($AD868="","",VLOOKUP(AD868,Invoer!$F$15:$AU$1999,3,FALSE))</f>
        <v/>
      </c>
      <c r="AH868" s="599" t="str">
        <f>IF($AD868="","",IF(AG868&lt;&gt;"Liq","",VLOOKUP(AD868,Invoer!$F$15:$AU$1999,4,FALSE)))</f>
        <v/>
      </c>
      <c r="AI868" s="677" t="str">
        <f>IF($AD868="","",VLOOKUP(AD868,Invoer!$F$15:$AU$1999,5,FALSE))</f>
        <v/>
      </c>
      <c r="AJ868" s="599" t="str">
        <f>IF($AD868="","",VLOOKUP(AD868,Invoer!$F$15:$AU$1999,6,FALSE))</f>
        <v/>
      </c>
      <c r="AK868" s="599" t="str">
        <f>IF($AD868="","",VLOOKUP(AD868,Invoer!$F$15:$AU$1999,9,FALSE))</f>
        <v/>
      </c>
      <c r="AL868" s="599" t="str">
        <f>IF($AD868="","",VLOOKUP(AD868,Invoer!$F$15:$AU$1999,10,FALSE))</f>
        <v/>
      </c>
      <c r="AM868" s="599" t="str">
        <f>IF($AD868="","",VLOOKUP(AD868,Invoer!$F$15:$BB$1999,14,FALSE))</f>
        <v/>
      </c>
      <c r="AN868" s="599" t="str">
        <f>IF($AD868="","",VLOOKUP(AD868,Invoer!$F$15:$AU$1999,11,FALSE))</f>
        <v/>
      </c>
      <c r="AO868" s="662" t="str">
        <f>IF($AD868="","",VLOOKUP(AD868,Invoer!$F$15:$AU$1999,15,FALSE))</f>
        <v/>
      </c>
      <c r="AP868" s="599" t="str">
        <f>IF($AD868="","",VLOOKUP(AD868,Invoer!$F$15:$AU$1999,19,FALSE))</f>
        <v/>
      </c>
      <c r="AQ868" s="662" t="str">
        <f>IF($AD868="","",VLOOKUP(AD868,Invoer!$F$15:$AU$1999,24,FALSE))</f>
        <v/>
      </c>
      <c r="AR868" s="662" t="str">
        <f>IF($AD868="","",VLOOKUP(AD868,Invoer!$F$15:$AU$1999,17,FALSE))</f>
        <v/>
      </c>
      <c r="AS868" s="678" t="str">
        <f t="shared" si="356"/>
        <v/>
      </c>
      <c r="AT868" s="676" t="str">
        <f t="shared" si="352"/>
        <v/>
      </c>
      <c r="AU868" s="77" t="e">
        <f t="shared" si="353"/>
        <v>#VALUE!</v>
      </c>
      <c r="FE868"/>
      <c r="FI868"/>
      <c r="FJ868"/>
    </row>
    <row r="869" spans="29:166" ht="12" customHeight="1" x14ac:dyDescent="0.2">
      <c r="AC869" s="435" t="str">
        <f>IF($AC$7&lt;3,Invoer!DR874,IF($AC$7=3,Invoer!BT874,"x"))</f>
        <v>x</v>
      </c>
      <c r="AD869" s="599" t="str">
        <f t="shared" si="354"/>
        <v/>
      </c>
      <c r="AE869" s="673" t="str">
        <f>IF($AD869="","",VLOOKUP(AD869,Invoer!$F$15:$AU$1999,2,FALSE))</f>
        <v/>
      </c>
      <c r="AF869" s="599" t="str">
        <f t="shared" si="355"/>
        <v/>
      </c>
      <c r="AG869" s="599" t="str">
        <f>IF($AD869="","",VLOOKUP(AD869,Invoer!$F$15:$AU$1999,3,FALSE))</f>
        <v/>
      </c>
      <c r="AH869" s="599" t="str">
        <f>IF($AD869="","",IF(AG869&lt;&gt;"Liq","",VLOOKUP(AD869,Invoer!$F$15:$AU$1999,4,FALSE)))</f>
        <v/>
      </c>
      <c r="AI869" s="677" t="str">
        <f>IF($AD869="","",VLOOKUP(AD869,Invoer!$F$15:$AU$1999,5,FALSE))</f>
        <v/>
      </c>
      <c r="AJ869" s="599" t="str">
        <f>IF($AD869="","",VLOOKUP(AD869,Invoer!$F$15:$AU$1999,6,FALSE))</f>
        <v/>
      </c>
      <c r="AK869" s="599" t="str">
        <f>IF($AD869="","",VLOOKUP(AD869,Invoer!$F$15:$AU$1999,9,FALSE))</f>
        <v/>
      </c>
      <c r="AL869" s="599" t="str">
        <f>IF($AD869="","",VLOOKUP(AD869,Invoer!$F$15:$AU$1999,10,FALSE))</f>
        <v/>
      </c>
      <c r="AM869" s="599" t="str">
        <f>IF($AD869="","",VLOOKUP(AD869,Invoer!$F$15:$BB$1999,14,FALSE))</f>
        <v/>
      </c>
      <c r="AN869" s="599" t="str">
        <f>IF($AD869="","",VLOOKUP(AD869,Invoer!$F$15:$AU$1999,11,FALSE))</f>
        <v/>
      </c>
      <c r="AO869" s="662" t="str">
        <f>IF($AD869="","",VLOOKUP(AD869,Invoer!$F$15:$AU$1999,15,FALSE))</f>
        <v/>
      </c>
      <c r="AP869" s="599" t="str">
        <f>IF($AD869="","",VLOOKUP(AD869,Invoer!$F$15:$AU$1999,19,FALSE))</f>
        <v/>
      </c>
      <c r="AQ869" s="662" t="str">
        <f>IF($AD869="","",VLOOKUP(AD869,Invoer!$F$15:$AU$1999,24,FALSE))</f>
        <v/>
      </c>
      <c r="AR869" s="662" t="str">
        <f>IF($AD869="","",VLOOKUP(AD869,Invoer!$F$15:$AU$1999,17,FALSE))</f>
        <v/>
      </c>
      <c r="AS869" s="678" t="str">
        <f t="shared" si="356"/>
        <v/>
      </c>
      <c r="AT869" s="676" t="str">
        <f t="shared" si="352"/>
        <v/>
      </c>
      <c r="AU869" s="77" t="e">
        <f t="shared" si="353"/>
        <v>#VALUE!</v>
      </c>
      <c r="FE869"/>
      <c r="FI869"/>
      <c r="FJ869"/>
    </row>
    <row r="870" spans="29:166" ht="12" customHeight="1" x14ac:dyDescent="0.2">
      <c r="AC870" s="435" t="str">
        <f>IF($AC$7&lt;3,Invoer!DR875,IF($AC$7=3,Invoer!BT875,"x"))</f>
        <v>x</v>
      </c>
      <c r="AD870" s="599" t="str">
        <f t="shared" si="354"/>
        <v/>
      </c>
      <c r="AE870" s="673" t="str">
        <f>IF($AD870="","",VLOOKUP(AD870,Invoer!$F$15:$AU$1999,2,FALSE))</f>
        <v/>
      </c>
      <c r="AF870" s="599" t="str">
        <f t="shared" si="355"/>
        <v/>
      </c>
      <c r="AG870" s="599" t="str">
        <f>IF($AD870="","",VLOOKUP(AD870,Invoer!$F$15:$AU$1999,3,FALSE))</f>
        <v/>
      </c>
      <c r="AH870" s="599" t="str">
        <f>IF($AD870="","",IF(AG870&lt;&gt;"Liq","",VLOOKUP(AD870,Invoer!$F$15:$AU$1999,4,FALSE)))</f>
        <v/>
      </c>
      <c r="AI870" s="677" t="str">
        <f>IF($AD870="","",VLOOKUP(AD870,Invoer!$F$15:$AU$1999,5,FALSE))</f>
        <v/>
      </c>
      <c r="AJ870" s="599" t="str">
        <f>IF($AD870="","",VLOOKUP(AD870,Invoer!$F$15:$AU$1999,6,FALSE))</f>
        <v/>
      </c>
      <c r="AK870" s="599" t="str">
        <f>IF($AD870="","",VLOOKUP(AD870,Invoer!$F$15:$AU$1999,9,FALSE))</f>
        <v/>
      </c>
      <c r="AL870" s="599" t="str">
        <f>IF($AD870="","",VLOOKUP(AD870,Invoer!$F$15:$AU$1999,10,FALSE))</f>
        <v/>
      </c>
      <c r="AM870" s="599" t="str">
        <f>IF($AD870="","",VLOOKUP(AD870,Invoer!$F$15:$BB$1999,14,FALSE))</f>
        <v/>
      </c>
      <c r="AN870" s="599" t="str">
        <f>IF($AD870="","",VLOOKUP(AD870,Invoer!$F$15:$AU$1999,11,FALSE))</f>
        <v/>
      </c>
      <c r="AO870" s="662" t="str">
        <f>IF($AD870="","",VLOOKUP(AD870,Invoer!$F$15:$AU$1999,15,FALSE))</f>
        <v/>
      </c>
      <c r="AP870" s="599" t="str">
        <f>IF($AD870="","",VLOOKUP(AD870,Invoer!$F$15:$AU$1999,19,FALSE))</f>
        <v/>
      </c>
      <c r="AQ870" s="662" t="str">
        <f>IF($AD870="","",VLOOKUP(AD870,Invoer!$F$15:$AU$1999,24,FALSE))</f>
        <v/>
      </c>
      <c r="AR870" s="662" t="str">
        <f>IF($AD870="","",VLOOKUP(AD870,Invoer!$F$15:$AU$1999,17,FALSE))</f>
        <v/>
      </c>
      <c r="AS870" s="678" t="str">
        <f t="shared" si="356"/>
        <v/>
      </c>
      <c r="AT870" s="676" t="str">
        <f t="shared" si="352"/>
        <v/>
      </c>
      <c r="AU870" s="77" t="e">
        <f t="shared" si="353"/>
        <v>#VALUE!</v>
      </c>
      <c r="FE870"/>
      <c r="FI870"/>
      <c r="FJ870"/>
    </row>
    <row r="871" spans="29:166" ht="12" customHeight="1" x14ac:dyDescent="0.2">
      <c r="AC871" s="435" t="str">
        <f>IF($AC$7&lt;3,Invoer!DR876,IF($AC$7=3,Invoer!BT876,"x"))</f>
        <v>x</v>
      </c>
      <c r="AD871" s="599" t="str">
        <f t="shared" si="354"/>
        <v/>
      </c>
      <c r="AE871" s="673" t="str">
        <f>IF($AD871="","",VLOOKUP(AD871,Invoer!$F$15:$AU$1999,2,FALSE))</f>
        <v/>
      </c>
      <c r="AF871" s="599" t="str">
        <f t="shared" si="355"/>
        <v/>
      </c>
      <c r="AG871" s="599" t="str">
        <f>IF($AD871="","",VLOOKUP(AD871,Invoer!$F$15:$AU$1999,3,FALSE))</f>
        <v/>
      </c>
      <c r="AH871" s="599" t="str">
        <f>IF($AD871="","",IF(AG871&lt;&gt;"Liq","",VLOOKUP(AD871,Invoer!$F$15:$AU$1999,4,FALSE)))</f>
        <v/>
      </c>
      <c r="AI871" s="677" t="str">
        <f>IF($AD871="","",VLOOKUP(AD871,Invoer!$F$15:$AU$1999,5,FALSE))</f>
        <v/>
      </c>
      <c r="AJ871" s="599" t="str">
        <f>IF($AD871="","",VLOOKUP(AD871,Invoer!$F$15:$AU$1999,6,FALSE))</f>
        <v/>
      </c>
      <c r="AK871" s="599" t="str">
        <f>IF($AD871="","",VLOOKUP(AD871,Invoer!$F$15:$AU$1999,9,FALSE))</f>
        <v/>
      </c>
      <c r="AL871" s="599" t="str">
        <f>IF($AD871="","",VLOOKUP(AD871,Invoer!$F$15:$AU$1999,10,FALSE))</f>
        <v/>
      </c>
      <c r="AM871" s="599" t="str">
        <f>IF($AD871="","",VLOOKUP(AD871,Invoer!$F$15:$BB$1999,14,FALSE))</f>
        <v/>
      </c>
      <c r="AN871" s="599" t="str">
        <f>IF($AD871="","",VLOOKUP(AD871,Invoer!$F$15:$AU$1999,11,FALSE))</f>
        <v/>
      </c>
      <c r="AO871" s="662" t="str">
        <f>IF($AD871="","",VLOOKUP(AD871,Invoer!$F$15:$AU$1999,15,FALSE))</f>
        <v/>
      </c>
      <c r="AP871" s="599" t="str">
        <f>IF($AD871="","",VLOOKUP(AD871,Invoer!$F$15:$AU$1999,19,FALSE))</f>
        <v/>
      </c>
      <c r="AQ871" s="662" t="str">
        <f>IF($AD871="","",VLOOKUP(AD871,Invoer!$F$15:$AU$1999,24,FALSE))</f>
        <v/>
      </c>
      <c r="AR871" s="662" t="str">
        <f>IF($AD871="","",VLOOKUP(AD871,Invoer!$F$15:$AU$1999,17,FALSE))</f>
        <v/>
      </c>
      <c r="AS871" s="678" t="str">
        <f t="shared" si="356"/>
        <v/>
      </c>
      <c r="AT871" s="676" t="str">
        <f t="shared" si="352"/>
        <v/>
      </c>
      <c r="AU871" s="77" t="e">
        <f t="shared" si="353"/>
        <v>#VALUE!</v>
      </c>
      <c r="FE871"/>
      <c r="FI871"/>
      <c r="FJ871"/>
    </row>
    <row r="872" spans="29:166" ht="12" customHeight="1" x14ac:dyDescent="0.2">
      <c r="AC872" s="435" t="str">
        <f>IF($AC$7&lt;3,Invoer!DR877,IF($AC$7=3,Invoer!BT877,"x"))</f>
        <v>x</v>
      </c>
      <c r="AD872" s="599" t="str">
        <f t="shared" si="354"/>
        <v/>
      </c>
      <c r="AE872" s="673" t="str">
        <f>IF($AD872="","",VLOOKUP(AD872,Invoer!$F$15:$AU$1999,2,FALSE))</f>
        <v/>
      </c>
      <c r="AF872" s="599" t="str">
        <f t="shared" si="355"/>
        <v/>
      </c>
      <c r="AG872" s="599" t="str">
        <f>IF($AD872="","",VLOOKUP(AD872,Invoer!$F$15:$AU$1999,3,FALSE))</f>
        <v/>
      </c>
      <c r="AH872" s="599" t="str">
        <f>IF($AD872="","",IF(AG872&lt;&gt;"Liq","",VLOOKUP(AD872,Invoer!$F$15:$AU$1999,4,FALSE)))</f>
        <v/>
      </c>
      <c r="AI872" s="677" t="str">
        <f>IF($AD872="","",VLOOKUP(AD872,Invoer!$F$15:$AU$1999,5,FALSE))</f>
        <v/>
      </c>
      <c r="AJ872" s="599" t="str">
        <f>IF($AD872="","",VLOOKUP(AD872,Invoer!$F$15:$AU$1999,6,FALSE))</f>
        <v/>
      </c>
      <c r="AK872" s="599" t="str">
        <f>IF($AD872="","",VLOOKUP(AD872,Invoer!$F$15:$AU$1999,9,FALSE))</f>
        <v/>
      </c>
      <c r="AL872" s="599" t="str">
        <f>IF($AD872="","",VLOOKUP(AD872,Invoer!$F$15:$AU$1999,10,FALSE))</f>
        <v/>
      </c>
      <c r="AM872" s="599" t="str">
        <f>IF($AD872="","",VLOOKUP(AD872,Invoer!$F$15:$BB$1999,14,FALSE))</f>
        <v/>
      </c>
      <c r="AN872" s="599" t="str">
        <f>IF($AD872="","",VLOOKUP(AD872,Invoer!$F$15:$AU$1999,11,FALSE))</f>
        <v/>
      </c>
      <c r="AO872" s="662" t="str">
        <f>IF($AD872="","",VLOOKUP(AD872,Invoer!$F$15:$AU$1999,15,FALSE))</f>
        <v/>
      </c>
      <c r="AP872" s="599" t="str">
        <f>IF($AD872="","",VLOOKUP(AD872,Invoer!$F$15:$AU$1999,19,FALSE))</f>
        <v/>
      </c>
      <c r="AQ872" s="662" t="str">
        <f>IF($AD872="","",VLOOKUP(AD872,Invoer!$F$15:$AU$1999,24,FALSE))</f>
        <v/>
      </c>
      <c r="AR872" s="662" t="str">
        <f>IF($AD872="","",VLOOKUP(AD872,Invoer!$F$15:$AU$1999,17,FALSE))</f>
        <v/>
      </c>
      <c r="AS872" s="678" t="str">
        <f t="shared" si="356"/>
        <v/>
      </c>
      <c r="AT872" s="676" t="str">
        <f t="shared" si="352"/>
        <v/>
      </c>
      <c r="AU872" s="77" t="e">
        <f t="shared" si="353"/>
        <v>#VALUE!</v>
      </c>
      <c r="FE872"/>
      <c r="FI872"/>
      <c r="FJ872"/>
    </row>
    <row r="873" spans="29:166" ht="12" customHeight="1" x14ac:dyDescent="0.2">
      <c r="AC873" s="435" t="str">
        <f>IF($AC$7&lt;3,Invoer!DR878,IF($AC$7=3,Invoer!BT878,"x"))</f>
        <v>x</v>
      </c>
      <c r="AD873" s="599" t="str">
        <f t="shared" si="354"/>
        <v/>
      </c>
      <c r="AE873" s="673" t="str">
        <f>IF($AD873="","",VLOOKUP(AD873,Invoer!$F$15:$AU$1999,2,FALSE))</f>
        <v/>
      </c>
      <c r="AF873" s="599" t="str">
        <f t="shared" si="355"/>
        <v/>
      </c>
      <c r="AG873" s="599" t="str">
        <f>IF($AD873="","",VLOOKUP(AD873,Invoer!$F$15:$AU$1999,3,FALSE))</f>
        <v/>
      </c>
      <c r="AH873" s="599" t="str">
        <f>IF($AD873="","",IF(AG873&lt;&gt;"Liq","",VLOOKUP(AD873,Invoer!$F$15:$AU$1999,4,FALSE)))</f>
        <v/>
      </c>
      <c r="AI873" s="677" t="str">
        <f>IF($AD873="","",VLOOKUP(AD873,Invoer!$F$15:$AU$1999,5,FALSE))</f>
        <v/>
      </c>
      <c r="AJ873" s="599" t="str">
        <f>IF($AD873="","",VLOOKUP(AD873,Invoer!$F$15:$AU$1999,6,FALSE))</f>
        <v/>
      </c>
      <c r="AK873" s="599" t="str">
        <f>IF($AD873="","",VLOOKUP(AD873,Invoer!$F$15:$AU$1999,9,FALSE))</f>
        <v/>
      </c>
      <c r="AL873" s="599" t="str">
        <f>IF($AD873="","",VLOOKUP(AD873,Invoer!$F$15:$AU$1999,10,FALSE))</f>
        <v/>
      </c>
      <c r="AM873" s="599" t="str">
        <f>IF($AD873="","",VLOOKUP(AD873,Invoer!$F$15:$BB$1999,14,FALSE))</f>
        <v/>
      </c>
      <c r="AN873" s="599" t="str">
        <f>IF($AD873="","",VLOOKUP(AD873,Invoer!$F$15:$AU$1999,11,FALSE))</f>
        <v/>
      </c>
      <c r="AO873" s="662" t="str">
        <f>IF($AD873="","",VLOOKUP(AD873,Invoer!$F$15:$AU$1999,15,FALSE))</f>
        <v/>
      </c>
      <c r="AP873" s="599" t="str">
        <f>IF($AD873="","",VLOOKUP(AD873,Invoer!$F$15:$AU$1999,19,FALSE))</f>
        <v/>
      </c>
      <c r="AQ873" s="662" t="str">
        <f>IF($AD873="","",VLOOKUP(AD873,Invoer!$F$15:$AU$1999,24,FALSE))</f>
        <v/>
      </c>
      <c r="AR873" s="662" t="str">
        <f>IF($AD873="","",VLOOKUP(AD873,Invoer!$F$15:$AU$1999,17,FALSE))</f>
        <v/>
      </c>
      <c r="AS873" s="678" t="str">
        <f t="shared" si="356"/>
        <v/>
      </c>
      <c r="AT873" s="676" t="str">
        <f t="shared" si="352"/>
        <v/>
      </c>
      <c r="AU873" s="77" t="e">
        <f t="shared" si="353"/>
        <v>#VALUE!</v>
      </c>
      <c r="FE873"/>
      <c r="FI873"/>
      <c r="FJ873"/>
    </row>
    <row r="874" spans="29:166" ht="12" customHeight="1" x14ac:dyDescent="0.2">
      <c r="AC874" s="435" t="str">
        <f>IF($AC$7&lt;3,Invoer!DR879,IF($AC$7=3,Invoer!BT879,"x"))</f>
        <v>x</v>
      </c>
      <c r="AD874" s="599" t="str">
        <f t="shared" si="354"/>
        <v/>
      </c>
      <c r="AE874" s="673" t="str">
        <f>IF($AD874="","",VLOOKUP(AD874,Invoer!$F$15:$AU$1999,2,FALSE))</f>
        <v/>
      </c>
      <c r="AF874" s="599" t="str">
        <f t="shared" si="355"/>
        <v/>
      </c>
      <c r="AG874" s="599" t="str">
        <f>IF($AD874="","",VLOOKUP(AD874,Invoer!$F$15:$AU$1999,3,FALSE))</f>
        <v/>
      </c>
      <c r="AH874" s="599" t="str">
        <f>IF($AD874="","",IF(AG874&lt;&gt;"Liq","",VLOOKUP(AD874,Invoer!$F$15:$AU$1999,4,FALSE)))</f>
        <v/>
      </c>
      <c r="AI874" s="677" t="str">
        <f>IF($AD874="","",VLOOKUP(AD874,Invoer!$F$15:$AU$1999,5,FALSE))</f>
        <v/>
      </c>
      <c r="AJ874" s="599" t="str">
        <f>IF($AD874="","",VLOOKUP(AD874,Invoer!$F$15:$AU$1999,6,FALSE))</f>
        <v/>
      </c>
      <c r="AK874" s="599" t="str">
        <f>IF($AD874="","",VLOOKUP(AD874,Invoer!$F$15:$AU$1999,9,FALSE))</f>
        <v/>
      </c>
      <c r="AL874" s="599" t="str">
        <f>IF($AD874="","",VLOOKUP(AD874,Invoer!$F$15:$AU$1999,10,FALSE))</f>
        <v/>
      </c>
      <c r="AM874" s="599" t="str">
        <f>IF($AD874="","",VLOOKUP(AD874,Invoer!$F$15:$BB$1999,14,FALSE))</f>
        <v/>
      </c>
      <c r="AN874" s="599" t="str">
        <f>IF($AD874="","",VLOOKUP(AD874,Invoer!$F$15:$AU$1999,11,FALSE))</f>
        <v/>
      </c>
      <c r="AO874" s="662" t="str">
        <f>IF($AD874="","",VLOOKUP(AD874,Invoer!$F$15:$AU$1999,15,FALSE))</f>
        <v/>
      </c>
      <c r="AP874" s="599" t="str">
        <f>IF($AD874="","",VLOOKUP(AD874,Invoer!$F$15:$AU$1999,19,FALSE))</f>
        <v/>
      </c>
      <c r="AQ874" s="662" t="str">
        <f>IF($AD874="","",VLOOKUP(AD874,Invoer!$F$15:$AU$1999,24,FALSE))</f>
        <v/>
      </c>
      <c r="AR874" s="662" t="str">
        <f>IF($AD874="","",VLOOKUP(AD874,Invoer!$F$15:$AU$1999,17,FALSE))</f>
        <v/>
      </c>
      <c r="AS874" s="678" t="str">
        <f t="shared" si="356"/>
        <v/>
      </c>
      <c r="AT874" s="676" t="str">
        <f t="shared" si="352"/>
        <v/>
      </c>
      <c r="AU874" s="77" t="e">
        <f t="shared" si="353"/>
        <v>#VALUE!</v>
      </c>
      <c r="FE874"/>
      <c r="FI874"/>
      <c r="FJ874"/>
    </row>
    <row r="875" spans="29:166" ht="12" customHeight="1" x14ac:dyDescent="0.2">
      <c r="AC875" s="435" t="str">
        <f>IF($AC$7&lt;3,Invoer!DR880,IF($AC$7=3,Invoer!BT880,"x"))</f>
        <v>x</v>
      </c>
      <c r="AD875" s="599" t="str">
        <f t="shared" si="354"/>
        <v/>
      </c>
      <c r="AE875" s="673" t="str">
        <f>IF($AD875="","",VLOOKUP(AD875,Invoer!$F$15:$AU$1999,2,FALSE))</f>
        <v/>
      </c>
      <c r="AF875" s="599" t="str">
        <f t="shared" si="355"/>
        <v/>
      </c>
      <c r="AG875" s="599" t="str">
        <f>IF($AD875="","",VLOOKUP(AD875,Invoer!$F$15:$AU$1999,3,FALSE))</f>
        <v/>
      </c>
      <c r="AH875" s="599" t="str">
        <f>IF($AD875="","",IF(AG875&lt;&gt;"Liq","",VLOOKUP(AD875,Invoer!$F$15:$AU$1999,4,FALSE)))</f>
        <v/>
      </c>
      <c r="AI875" s="677" t="str">
        <f>IF($AD875="","",VLOOKUP(AD875,Invoer!$F$15:$AU$1999,5,FALSE))</f>
        <v/>
      </c>
      <c r="AJ875" s="599" t="str">
        <f>IF($AD875="","",VLOOKUP(AD875,Invoer!$F$15:$AU$1999,6,FALSE))</f>
        <v/>
      </c>
      <c r="AK875" s="599" t="str">
        <f>IF($AD875="","",VLOOKUP(AD875,Invoer!$F$15:$AU$1999,9,FALSE))</f>
        <v/>
      </c>
      <c r="AL875" s="599" t="str">
        <f>IF($AD875="","",VLOOKUP(AD875,Invoer!$F$15:$AU$1999,10,FALSE))</f>
        <v/>
      </c>
      <c r="AM875" s="599" t="str">
        <f>IF($AD875="","",VLOOKUP(AD875,Invoer!$F$15:$BB$1999,14,FALSE))</f>
        <v/>
      </c>
      <c r="AN875" s="599" t="str">
        <f>IF($AD875="","",VLOOKUP(AD875,Invoer!$F$15:$AU$1999,11,FALSE))</f>
        <v/>
      </c>
      <c r="AO875" s="662" t="str">
        <f>IF($AD875="","",VLOOKUP(AD875,Invoer!$F$15:$AU$1999,15,FALSE))</f>
        <v/>
      </c>
      <c r="AP875" s="599" t="str">
        <f>IF($AD875="","",VLOOKUP(AD875,Invoer!$F$15:$AU$1999,19,FALSE))</f>
        <v/>
      </c>
      <c r="AQ875" s="662" t="str">
        <f>IF($AD875="","",VLOOKUP(AD875,Invoer!$F$15:$AU$1999,24,FALSE))</f>
        <v/>
      </c>
      <c r="AR875" s="662" t="str">
        <f>IF($AD875="","",VLOOKUP(AD875,Invoer!$F$15:$AU$1999,17,FALSE))</f>
        <v/>
      </c>
      <c r="AS875" s="678" t="str">
        <f t="shared" si="356"/>
        <v/>
      </c>
      <c r="AT875" s="676" t="str">
        <f t="shared" si="352"/>
        <v/>
      </c>
      <c r="AU875" s="77" t="e">
        <f t="shared" si="353"/>
        <v>#VALUE!</v>
      </c>
      <c r="FE875"/>
      <c r="FI875"/>
      <c r="FJ875"/>
    </row>
    <row r="876" spans="29:166" ht="12" customHeight="1" x14ac:dyDescent="0.2">
      <c r="AC876" s="435" t="str">
        <f>IF($AC$7&lt;3,Invoer!DR881,IF($AC$7=3,Invoer!BT881,"x"))</f>
        <v>x</v>
      </c>
      <c r="AD876" s="599" t="str">
        <f t="shared" si="354"/>
        <v/>
      </c>
      <c r="AE876" s="673" t="str">
        <f>IF($AD876="","",VLOOKUP(AD876,Invoer!$F$15:$AU$1999,2,FALSE))</f>
        <v/>
      </c>
      <c r="AF876" s="599" t="str">
        <f t="shared" si="355"/>
        <v/>
      </c>
      <c r="AG876" s="599" t="str">
        <f>IF($AD876="","",VLOOKUP(AD876,Invoer!$F$15:$AU$1999,3,FALSE))</f>
        <v/>
      </c>
      <c r="AH876" s="599" t="str">
        <f>IF($AD876="","",IF(AG876&lt;&gt;"Liq","",VLOOKUP(AD876,Invoer!$F$15:$AU$1999,4,FALSE)))</f>
        <v/>
      </c>
      <c r="AI876" s="677" t="str">
        <f>IF($AD876="","",VLOOKUP(AD876,Invoer!$F$15:$AU$1999,5,FALSE))</f>
        <v/>
      </c>
      <c r="AJ876" s="599" t="str">
        <f>IF($AD876="","",VLOOKUP(AD876,Invoer!$F$15:$AU$1999,6,FALSE))</f>
        <v/>
      </c>
      <c r="AK876" s="599" t="str">
        <f>IF($AD876="","",VLOOKUP(AD876,Invoer!$F$15:$AU$1999,9,FALSE))</f>
        <v/>
      </c>
      <c r="AL876" s="599" t="str">
        <f>IF($AD876="","",VLOOKUP(AD876,Invoer!$F$15:$AU$1999,10,FALSE))</f>
        <v/>
      </c>
      <c r="AM876" s="599" t="str">
        <f>IF($AD876="","",VLOOKUP(AD876,Invoer!$F$15:$BB$1999,14,FALSE))</f>
        <v/>
      </c>
      <c r="AN876" s="599" t="str">
        <f>IF($AD876="","",VLOOKUP(AD876,Invoer!$F$15:$AU$1999,11,FALSE))</f>
        <v/>
      </c>
      <c r="AO876" s="662" t="str">
        <f>IF($AD876="","",VLOOKUP(AD876,Invoer!$F$15:$AU$1999,15,FALSE))</f>
        <v/>
      </c>
      <c r="AP876" s="599" t="str">
        <f>IF($AD876="","",VLOOKUP(AD876,Invoer!$F$15:$AU$1999,19,FALSE))</f>
        <v/>
      </c>
      <c r="AQ876" s="662" t="str">
        <f>IF($AD876="","",VLOOKUP(AD876,Invoer!$F$15:$AU$1999,24,FALSE))</f>
        <v/>
      </c>
      <c r="AR876" s="662" t="str">
        <f>IF($AD876="","",VLOOKUP(AD876,Invoer!$F$15:$AU$1999,17,FALSE))</f>
        <v/>
      </c>
      <c r="AS876" s="678" t="str">
        <f t="shared" si="356"/>
        <v/>
      </c>
      <c r="AT876" s="676" t="str">
        <f t="shared" si="352"/>
        <v/>
      </c>
      <c r="AU876" s="77" t="e">
        <f t="shared" si="353"/>
        <v>#VALUE!</v>
      </c>
      <c r="FE876"/>
      <c r="FI876"/>
      <c r="FJ876"/>
    </row>
    <row r="877" spans="29:166" ht="12" customHeight="1" x14ac:dyDescent="0.2">
      <c r="AC877" s="435" t="str">
        <f>IF($AC$7&lt;3,Invoer!DR882,IF($AC$7=3,Invoer!BT882,"x"))</f>
        <v>x</v>
      </c>
      <c r="AD877" s="599" t="str">
        <f t="shared" si="354"/>
        <v/>
      </c>
      <c r="AE877" s="673" t="str">
        <f>IF($AD877="","",VLOOKUP(AD877,Invoer!$F$15:$AU$1999,2,FALSE))</f>
        <v/>
      </c>
      <c r="AF877" s="599" t="str">
        <f t="shared" si="355"/>
        <v/>
      </c>
      <c r="AG877" s="599" t="str">
        <f>IF($AD877="","",VLOOKUP(AD877,Invoer!$F$15:$AU$1999,3,FALSE))</f>
        <v/>
      </c>
      <c r="AH877" s="599" t="str">
        <f>IF($AD877="","",IF(AG877&lt;&gt;"Liq","",VLOOKUP(AD877,Invoer!$F$15:$AU$1999,4,FALSE)))</f>
        <v/>
      </c>
      <c r="AI877" s="677" t="str">
        <f>IF($AD877="","",VLOOKUP(AD877,Invoer!$F$15:$AU$1999,5,FALSE))</f>
        <v/>
      </c>
      <c r="AJ877" s="599" t="str">
        <f>IF($AD877="","",VLOOKUP(AD877,Invoer!$F$15:$AU$1999,6,FALSE))</f>
        <v/>
      </c>
      <c r="AK877" s="599" t="str">
        <f>IF($AD877="","",VLOOKUP(AD877,Invoer!$F$15:$AU$1999,9,FALSE))</f>
        <v/>
      </c>
      <c r="AL877" s="599" t="str">
        <f>IF($AD877="","",VLOOKUP(AD877,Invoer!$F$15:$AU$1999,10,FALSE))</f>
        <v/>
      </c>
      <c r="AM877" s="599" t="str">
        <f>IF($AD877="","",VLOOKUP(AD877,Invoer!$F$15:$BB$1999,14,FALSE))</f>
        <v/>
      </c>
      <c r="AN877" s="599" t="str">
        <f>IF($AD877="","",VLOOKUP(AD877,Invoer!$F$15:$AU$1999,11,FALSE))</f>
        <v/>
      </c>
      <c r="AO877" s="662" t="str">
        <f>IF($AD877="","",VLOOKUP(AD877,Invoer!$F$15:$AU$1999,15,FALSE))</f>
        <v/>
      </c>
      <c r="AP877" s="599" t="str">
        <f>IF($AD877="","",VLOOKUP(AD877,Invoer!$F$15:$AU$1999,19,FALSE))</f>
        <v/>
      </c>
      <c r="AQ877" s="662" t="str">
        <f>IF($AD877="","",VLOOKUP(AD877,Invoer!$F$15:$AU$1999,24,FALSE))</f>
        <v/>
      </c>
      <c r="AR877" s="662" t="str">
        <f>IF($AD877="","",VLOOKUP(AD877,Invoer!$F$15:$AU$1999,17,FALSE))</f>
        <v/>
      </c>
      <c r="AS877" s="678" t="str">
        <f t="shared" si="356"/>
        <v/>
      </c>
      <c r="AT877" s="676" t="str">
        <f t="shared" si="352"/>
        <v/>
      </c>
      <c r="AU877" s="77" t="e">
        <f t="shared" si="353"/>
        <v>#VALUE!</v>
      </c>
      <c r="FE877"/>
      <c r="FI877"/>
      <c r="FJ877"/>
    </row>
    <row r="878" spans="29:166" ht="12" customHeight="1" x14ac:dyDescent="0.2">
      <c r="AC878" s="435" t="str">
        <f>IF($AC$7&lt;3,Invoer!DR883,IF($AC$7=3,Invoer!BT883,"x"))</f>
        <v>x</v>
      </c>
      <c r="AD878" s="599" t="str">
        <f t="shared" si="354"/>
        <v/>
      </c>
      <c r="AE878" s="673" t="str">
        <f>IF($AD878="","",VLOOKUP(AD878,Invoer!$F$15:$AU$1999,2,FALSE))</f>
        <v/>
      </c>
      <c r="AF878" s="599" t="str">
        <f t="shared" si="355"/>
        <v/>
      </c>
      <c r="AG878" s="599" t="str">
        <f>IF($AD878="","",VLOOKUP(AD878,Invoer!$F$15:$AU$1999,3,FALSE))</f>
        <v/>
      </c>
      <c r="AH878" s="599" t="str">
        <f>IF($AD878="","",IF(AG878&lt;&gt;"Liq","",VLOOKUP(AD878,Invoer!$F$15:$AU$1999,4,FALSE)))</f>
        <v/>
      </c>
      <c r="AI878" s="677" t="str">
        <f>IF($AD878="","",VLOOKUP(AD878,Invoer!$F$15:$AU$1999,5,FALSE))</f>
        <v/>
      </c>
      <c r="AJ878" s="599" t="str">
        <f>IF($AD878="","",VLOOKUP(AD878,Invoer!$F$15:$AU$1999,6,FALSE))</f>
        <v/>
      </c>
      <c r="AK878" s="599" t="str">
        <f>IF($AD878="","",VLOOKUP(AD878,Invoer!$F$15:$AU$1999,9,FALSE))</f>
        <v/>
      </c>
      <c r="AL878" s="599" t="str">
        <f>IF($AD878="","",VLOOKUP(AD878,Invoer!$F$15:$AU$1999,10,FALSE))</f>
        <v/>
      </c>
      <c r="AM878" s="599" t="str">
        <f>IF($AD878="","",VLOOKUP(AD878,Invoer!$F$15:$BB$1999,14,FALSE))</f>
        <v/>
      </c>
      <c r="AN878" s="599" t="str">
        <f>IF($AD878="","",VLOOKUP(AD878,Invoer!$F$15:$AU$1999,11,FALSE))</f>
        <v/>
      </c>
      <c r="AO878" s="662" t="str">
        <f>IF($AD878="","",VLOOKUP(AD878,Invoer!$F$15:$AU$1999,15,FALSE))</f>
        <v/>
      </c>
      <c r="AP878" s="599" t="str">
        <f>IF($AD878="","",VLOOKUP(AD878,Invoer!$F$15:$AU$1999,19,FALSE))</f>
        <v/>
      </c>
      <c r="AQ878" s="662" t="str">
        <f>IF($AD878="","",VLOOKUP(AD878,Invoer!$F$15:$AU$1999,24,FALSE))</f>
        <v/>
      </c>
      <c r="AR878" s="662" t="str">
        <f>IF($AD878="","",VLOOKUP(AD878,Invoer!$F$15:$AU$1999,17,FALSE))</f>
        <v/>
      </c>
      <c r="AS878" s="678" t="str">
        <f t="shared" si="356"/>
        <v/>
      </c>
      <c r="AT878" s="676" t="str">
        <f t="shared" si="352"/>
        <v/>
      </c>
      <c r="AU878" s="77" t="e">
        <f t="shared" si="353"/>
        <v>#VALUE!</v>
      </c>
      <c r="FE878"/>
      <c r="FI878"/>
      <c r="FJ878"/>
    </row>
    <row r="879" spans="29:166" ht="12" customHeight="1" x14ac:dyDescent="0.2">
      <c r="AC879" s="435" t="str">
        <f>IF($AC$7&lt;3,Invoer!DR884,IF($AC$7=3,Invoer!BT884,"x"))</f>
        <v>x</v>
      </c>
      <c r="AD879" s="599" t="str">
        <f t="shared" si="354"/>
        <v/>
      </c>
      <c r="AE879" s="673" t="str">
        <f>IF($AD879="","",VLOOKUP(AD879,Invoer!$F$15:$AU$1999,2,FALSE))</f>
        <v/>
      </c>
      <c r="AF879" s="599" t="str">
        <f t="shared" si="355"/>
        <v/>
      </c>
      <c r="AG879" s="599" t="str">
        <f>IF($AD879="","",VLOOKUP(AD879,Invoer!$F$15:$AU$1999,3,FALSE))</f>
        <v/>
      </c>
      <c r="AH879" s="599" t="str">
        <f>IF($AD879="","",IF(AG879&lt;&gt;"Liq","",VLOOKUP(AD879,Invoer!$F$15:$AU$1999,4,FALSE)))</f>
        <v/>
      </c>
      <c r="AI879" s="677" t="str">
        <f>IF($AD879="","",VLOOKUP(AD879,Invoer!$F$15:$AU$1999,5,FALSE))</f>
        <v/>
      </c>
      <c r="AJ879" s="599" t="str">
        <f>IF($AD879="","",VLOOKUP(AD879,Invoer!$F$15:$AU$1999,6,FALSE))</f>
        <v/>
      </c>
      <c r="AK879" s="599" t="str">
        <f>IF($AD879="","",VLOOKUP(AD879,Invoer!$F$15:$AU$1999,9,FALSE))</f>
        <v/>
      </c>
      <c r="AL879" s="599" t="str">
        <f>IF($AD879="","",VLOOKUP(AD879,Invoer!$F$15:$AU$1999,10,FALSE))</f>
        <v/>
      </c>
      <c r="AM879" s="599" t="str">
        <f>IF($AD879="","",VLOOKUP(AD879,Invoer!$F$15:$BB$1999,14,FALSE))</f>
        <v/>
      </c>
      <c r="AN879" s="599" t="str">
        <f>IF($AD879="","",VLOOKUP(AD879,Invoer!$F$15:$AU$1999,11,FALSE))</f>
        <v/>
      </c>
      <c r="AO879" s="662" t="str">
        <f>IF($AD879="","",VLOOKUP(AD879,Invoer!$F$15:$AU$1999,15,FALSE))</f>
        <v/>
      </c>
      <c r="AP879" s="599" t="str">
        <f>IF($AD879="","",VLOOKUP(AD879,Invoer!$F$15:$AU$1999,19,FALSE))</f>
        <v/>
      </c>
      <c r="AQ879" s="662" t="str">
        <f>IF($AD879="","",VLOOKUP(AD879,Invoer!$F$15:$AU$1999,24,FALSE))</f>
        <v/>
      </c>
      <c r="AR879" s="662" t="str">
        <f>IF($AD879="","",VLOOKUP(AD879,Invoer!$F$15:$AU$1999,17,FALSE))</f>
        <v/>
      </c>
      <c r="AS879" s="678" t="str">
        <f t="shared" si="356"/>
        <v/>
      </c>
      <c r="AT879" s="676" t="str">
        <f t="shared" si="352"/>
        <v/>
      </c>
      <c r="AU879" s="77" t="e">
        <f t="shared" si="353"/>
        <v>#VALUE!</v>
      </c>
      <c r="FE879"/>
      <c r="FI879"/>
      <c r="FJ879"/>
    </row>
    <row r="880" spans="29:166" ht="12" customHeight="1" x14ac:dyDescent="0.2">
      <c r="AC880" s="435" t="str">
        <f>IF($AC$7&lt;3,Invoer!DR885,IF($AC$7=3,Invoer!BT885,"x"))</f>
        <v>x</v>
      </c>
      <c r="AD880" s="599" t="str">
        <f t="shared" si="354"/>
        <v/>
      </c>
      <c r="AE880" s="673" t="str">
        <f>IF($AD880="","",VLOOKUP(AD880,Invoer!$F$15:$AU$1999,2,FALSE))</f>
        <v/>
      </c>
      <c r="AF880" s="599" t="str">
        <f t="shared" si="355"/>
        <v/>
      </c>
      <c r="AG880" s="599" t="str">
        <f>IF($AD880="","",VLOOKUP(AD880,Invoer!$F$15:$AU$1999,3,FALSE))</f>
        <v/>
      </c>
      <c r="AH880" s="599" t="str">
        <f>IF($AD880="","",IF(AG880&lt;&gt;"Liq","",VLOOKUP(AD880,Invoer!$F$15:$AU$1999,4,FALSE)))</f>
        <v/>
      </c>
      <c r="AI880" s="677" t="str">
        <f>IF($AD880="","",VLOOKUP(AD880,Invoer!$F$15:$AU$1999,5,FALSE))</f>
        <v/>
      </c>
      <c r="AJ880" s="599" t="str">
        <f>IF($AD880="","",VLOOKUP(AD880,Invoer!$F$15:$AU$1999,6,FALSE))</f>
        <v/>
      </c>
      <c r="AK880" s="599" t="str">
        <f>IF($AD880="","",VLOOKUP(AD880,Invoer!$F$15:$AU$1999,9,FALSE))</f>
        <v/>
      </c>
      <c r="AL880" s="599" t="str">
        <f>IF($AD880="","",VLOOKUP(AD880,Invoer!$F$15:$AU$1999,10,FALSE))</f>
        <v/>
      </c>
      <c r="AM880" s="599" t="str">
        <f>IF($AD880="","",VLOOKUP(AD880,Invoer!$F$15:$BB$1999,14,FALSE))</f>
        <v/>
      </c>
      <c r="AN880" s="599" t="str">
        <f>IF($AD880="","",VLOOKUP(AD880,Invoer!$F$15:$AU$1999,11,FALSE))</f>
        <v/>
      </c>
      <c r="AO880" s="662" t="str">
        <f>IF($AD880="","",VLOOKUP(AD880,Invoer!$F$15:$AU$1999,15,FALSE))</f>
        <v/>
      </c>
      <c r="AP880" s="599" t="str">
        <f>IF($AD880="","",VLOOKUP(AD880,Invoer!$F$15:$AU$1999,19,FALSE))</f>
        <v/>
      </c>
      <c r="AQ880" s="662" t="str">
        <f>IF($AD880="","",VLOOKUP(AD880,Invoer!$F$15:$AU$1999,24,FALSE))</f>
        <v/>
      </c>
      <c r="AR880" s="662" t="str">
        <f>IF($AD880="","",VLOOKUP(AD880,Invoer!$F$15:$AU$1999,17,FALSE))</f>
        <v/>
      </c>
      <c r="AS880" s="678" t="str">
        <f t="shared" si="356"/>
        <v/>
      </c>
      <c r="AT880" s="676" t="str">
        <f t="shared" si="352"/>
        <v/>
      </c>
      <c r="AU880" s="77" t="e">
        <f t="shared" si="353"/>
        <v>#VALUE!</v>
      </c>
      <c r="FE880"/>
      <c r="FI880"/>
      <c r="FJ880"/>
    </row>
    <row r="881" spans="29:166" ht="12" customHeight="1" x14ac:dyDescent="0.2">
      <c r="AC881" s="435" t="str">
        <f>IF($AC$7&lt;3,Invoer!DR886,IF($AC$7=3,Invoer!BT886,"x"))</f>
        <v>x</v>
      </c>
      <c r="AD881" s="599" t="str">
        <f t="shared" si="354"/>
        <v/>
      </c>
      <c r="AE881" s="673" t="str">
        <f>IF($AD881="","",VLOOKUP(AD881,Invoer!$F$15:$AU$1999,2,FALSE))</f>
        <v/>
      </c>
      <c r="AF881" s="599" t="str">
        <f t="shared" si="355"/>
        <v/>
      </c>
      <c r="AG881" s="599" t="str">
        <f>IF($AD881="","",VLOOKUP(AD881,Invoer!$F$15:$AU$1999,3,FALSE))</f>
        <v/>
      </c>
      <c r="AH881" s="599" t="str">
        <f>IF($AD881="","",IF(AG881&lt;&gt;"Liq","",VLOOKUP(AD881,Invoer!$F$15:$AU$1999,4,FALSE)))</f>
        <v/>
      </c>
      <c r="AI881" s="677" t="str">
        <f>IF($AD881="","",VLOOKUP(AD881,Invoer!$F$15:$AU$1999,5,FALSE))</f>
        <v/>
      </c>
      <c r="AJ881" s="599" t="str">
        <f>IF($AD881="","",VLOOKUP(AD881,Invoer!$F$15:$AU$1999,6,FALSE))</f>
        <v/>
      </c>
      <c r="AK881" s="599" t="str">
        <f>IF($AD881="","",VLOOKUP(AD881,Invoer!$F$15:$AU$1999,9,FALSE))</f>
        <v/>
      </c>
      <c r="AL881" s="599" t="str">
        <f>IF($AD881="","",VLOOKUP(AD881,Invoer!$F$15:$AU$1999,10,FALSE))</f>
        <v/>
      </c>
      <c r="AM881" s="599" t="str">
        <f>IF($AD881="","",VLOOKUP(AD881,Invoer!$F$15:$BB$1999,14,FALSE))</f>
        <v/>
      </c>
      <c r="AN881" s="599" t="str">
        <f>IF($AD881="","",VLOOKUP(AD881,Invoer!$F$15:$AU$1999,11,FALSE))</f>
        <v/>
      </c>
      <c r="AO881" s="662" t="str">
        <f>IF($AD881="","",VLOOKUP(AD881,Invoer!$F$15:$AU$1999,15,FALSE))</f>
        <v/>
      </c>
      <c r="AP881" s="599" t="str">
        <f>IF($AD881="","",VLOOKUP(AD881,Invoer!$F$15:$AU$1999,19,FALSE))</f>
        <v/>
      </c>
      <c r="AQ881" s="662" t="str">
        <f>IF($AD881="","",VLOOKUP(AD881,Invoer!$F$15:$AU$1999,24,FALSE))</f>
        <v/>
      </c>
      <c r="AR881" s="662" t="str">
        <f>IF($AD881="","",VLOOKUP(AD881,Invoer!$F$15:$AU$1999,17,FALSE))</f>
        <v/>
      </c>
      <c r="AS881" s="678" t="str">
        <f t="shared" si="356"/>
        <v/>
      </c>
      <c r="AT881" s="676" t="str">
        <f t="shared" si="352"/>
        <v/>
      </c>
      <c r="AU881" s="77" t="e">
        <f t="shared" si="353"/>
        <v>#VALUE!</v>
      </c>
      <c r="FE881"/>
      <c r="FI881"/>
      <c r="FJ881"/>
    </row>
    <row r="882" spans="29:166" ht="12" customHeight="1" x14ac:dyDescent="0.2">
      <c r="AC882" s="435" t="str">
        <f>IF($AC$7&lt;3,Invoer!DR887,IF($AC$7=3,Invoer!BT887,"x"))</f>
        <v>x</v>
      </c>
      <c r="AD882" s="599" t="str">
        <f t="shared" si="354"/>
        <v/>
      </c>
      <c r="AE882" s="673" t="str">
        <f>IF($AD882="","",VLOOKUP(AD882,Invoer!$F$15:$AU$1999,2,FALSE))</f>
        <v/>
      </c>
      <c r="AF882" s="599" t="str">
        <f t="shared" si="355"/>
        <v/>
      </c>
      <c r="AG882" s="599" t="str">
        <f>IF($AD882="","",VLOOKUP(AD882,Invoer!$F$15:$AU$1999,3,FALSE))</f>
        <v/>
      </c>
      <c r="AH882" s="599" t="str">
        <f>IF($AD882="","",IF(AG882&lt;&gt;"Liq","",VLOOKUP(AD882,Invoer!$F$15:$AU$1999,4,FALSE)))</f>
        <v/>
      </c>
      <c r="AI882" s="677" t="str">
        <f>IF($AD882="","",VLOOKUP(AD882,Invoer!$F$15:$AU$1999,5,FALSE))</f>
        <v/>
      </c>
      <c r="AJ882" s="599" t="str">
        <f>IF($AD882="","",VLOOKUP(AD882,Invoer!$F$15:$AU$1999,6,FALSE))</f>
        <v/>
      </c>
      <c r="AK882" s="599" t="str">
        <f>IF($AD882="","",VLOOKUP(AD882,Invoer!$F$15:$AU$1999,9,FALSE))</f>
        <v/>
      </c>
      <c r="AL882" s="599" t="str">
        <f>IF($AD882="","",VLOOKUP(AD882,Invoer!$F$15:$AU$1999,10,FALSE))</f>
        <v/>
      </c>
      <c r="AM882" s="599" t="str">
        <f>IF($AD882="","",VLOOKUP(AD882,Invoer!$F$15:$BB$1999,14,FALSE))</f>
        <v/>
      </c>
      <c r="AN882" s="599" t="str">
        <f>IF($AD882="","",VLOOKUP(AD882,Invoer!$F$15:$AU$1999,11,FALSE))</f>
        <v/>
      </c>
      <c r="AO882" s="662" t="str">
        <f>IF($AD882="","",VLOOKUP(AD882,Invoer!$F$15:$AU$1999,15,FALSE))</f>
        <v/>
      </c>
      <c r="AP882" s="599" t="str">
        <f>IF($AD882="","",VLOOKUP(AD882,Invoer!$F$15:$AU$1999,19,FALSE))</f>
        <v/>
      </c>
      <c r="AQ882" s="662" t="str">
        <f>IF($AD882="","",VLOOKUP(AD882,Invoer!$F$15:$AU$1999,24,FALSE))</f>
        <v/>
      </c>
      <c r="AR882" s="662" t="str">
        <f>IF($AD882="","",VLOOKUP(AD882,Invoer!$F$15:$AU$1999,17,FALSE))</f>
        <v/>
      </c>
      <c r="AS882" s="678" t="str">
        <f t="shared" si="356"/>
        <v/>
      </c>
      <c r="AT882" s="676" t="str">
        <f t="shared" si="352"/>
        <v/>
      </c>
      <c r="AU882" s="77" t="e">
        <f t="shared" si="353"/>
        <v>#VALUE!</v>
      </c>
      <c r="FE882"/>
      <c r="FI882"/>
      <c r="FJ882"/>
    </row>
    <row r="883" spans="29:166" ht="12" customHeight="1" x14ac:dyDescent="0.2">
      <c r="AC883" s="435" t="str">
        <f>IF($AC$7&lt;3,Invoer!DR888,IF($AC$7=3,Invoer!BT888,"x"))</f>
        <v>x</v>
      </c>
      <c r="AD883" s="599" t="str">
        <f t="shared" si="354"/>
        <v/>
      </c>
      <c r="AE883" s="673" t="str">
        <f>IF($AD883="","",VLOOKUP(AD883,Invoer!$F$15:$AU$1999,2,FALSE))</f>
        <v/>
      </c>
      <c r="AF883" s="599" t="str">
        <f t="shared" si="355"/>
        <v/>
      </c>
      <c r="AG883" s="599" t="str">
        <f>IF($AD883="","",VLOOKUP(AD883,Invoer!$F$15:$AU$1999,3,FALSE))</f>
        <v/>
      </c>
      <c r="AH883" s="599" t="str">
        <f>IF($AD883="","",IF(AG883&lt;&gt;"Liq","",VLOOKUP(AD883,Invoer!$F$15:$AU$1999,4,FALSE)))</f>
        <v/>
      </c>
      <c r="AI883" s="677" t="str">
        <f>IF($AD883="","",VLOOKUP(AD883,Invoer!$F$15:$AU$1999,5,FALSE))</f>
        <v/>
      </c>
      <c r="AJ883" s="599" t="str">
        <f>IF($AD883="","",VLOOKUP(AD883,Invoer!$F$15:$AU$1999,6,FALSE))</f>
        <v/>
      </c>
      <c r="AK883" s="599" t="str">
        <f>IF($AD883="","",VLOOKUP(AD883,Invoer!$F$15:$AU$1999,9,FALSE))</f>
        <v/>
      </c>
      <c r="AL883" s="599" t="str">
        <f>IF($AD883="","",VLOOKUP(AD883,Invoer!$F$15:$AU$1999,10,FALSE))</f>
        <v/>
      </c>
      <c r="AM883" s="599" t="str">
        <f>IF($AD883="","",VLOOKUP(AD883,Invoer!$F$15:$BB$1999,14,FALSE))</f>
        <v/>
      </c>
      <c r="AN883" s="599" t="str">
        <f>IF($AD883="","",VLOOKUP(AD883,Invoer!$F$15:$AU$1999,11,FALSE))</f>
        <v/>
      </c>
      <c r="AO883" s="662" t="str">
        <f>IF($AD883="","",VLOOKUP(AD883,Invoer!$F$15:$AU$1999,15,FALSE))</f>
        <v/>
      </c>
      <c r="AP883" s="599" t="str">
        <f>IF($AD883="","",VLOOKUP(AD883,Invoer!$F$15:$AU$1999,19,FALSE))</f>
        <v/>
      </c>
      <c r="AQ883" s="662" t="str">
        <f>IF($AD883="","",VLOOKUP(AD883,Invoer!$F$15:$AU$1999,24,FALSE))</f>
        <v/>
      </c>
      <c r="AR883" s="662" t="str">
        <f>IF($AD883="","",VLOOKUP(AD883,Invoer!$F$15:$AU$1999,17,FALSE))</f>
        <v/>
      </c>
      <c r="AS883" s="678" t="str">
        <f t="shared" si="356"/>
        <v/>
      </c>
      <c r="AT883" s="676" t="str">
        <f t="shared" si="352"/>
        <v/>
      </c>
      <c r="AU883" s="77" t="e">
        <f t="shared" si="353"/>
        <v>#VALUE!</v>
      </c>
      <c r="FE883"/>
      <c r="FI883"/>
      <c r="FJ883"/>
    </row>
    <row r="884" spans="29:166" ht="12" customHeight="1" x14ac:dyDescent="0.2">
      <c r="AC884" s="435" t="str">
        <f>IF($AC$7&lt;3,Invoer!DR889,IF($AC$7=3,Invoer!BT889,"x"))</f>
        <v>x</v>
      </c>
      <c r="AD884" s="599" t="str">
        <f t="shared" si="354"/>
        <v/>
      </c>
      <c r="AE884" s="673" t="str">
        <f>IF($AD884="","",VLOOKUP(AD884,Invoer!$F$15:$AU$1999,2,FALSE))</f>
        <v/>
      </c>
      <c r="AF884" s="599" t="str">
        <f t="shared" si="355"/>
        <v/>
      </c>
      <c r="AG884" s="599" t="str">
        <f>IF($AD884="","",VLOOKUP(AD884,Invoer!$F$15:$AU$1999,3,FALSE))</f>
        <v/>
      </c>
      <c r="AH884" s="599" t="str">
        <f>IF($AD884="","",IF(AG884&lt;&gt;"Liq","",VLOOKUP(AD884,Invoer!$F$15:$AU$1999,4,FALSE)))</f>
        <v/>
      </c>
      <c r="AI884" s="677" t="str">
        <f>IF($AD884="","",VLOOKUP(AD884,Invoer!$F$15:$AU$1999,5,FALSE))</f>
        <v/>
      </c>
      <c r="AJ884" s="599" t="str">
        <f>IF($AD884="","",VLOOKUP(AD884,Invoer!$F$15:$AU$1999,6,FALSE))</f>
        <v/>
      </c>
      <c r="AK884" s="599" t="str">
        <f>IF($AD884="","",VLOOKUP(AD884,Invoer!$F$15:$AU$1999,9,FALSE))</f>
        <v/>
      </c>
      <c r="AL884" s="599" t="str">
        <f>IF($AD884="","",VLOOKUP(AD884,Invoer!$F$15:$AU$1999,10,FALSE))</f>
        <v/>
      </c>
      <c r="AM884" s="599" t="str">
        <f>IF($AD884="","",VLOOKUP(AD884,Invoer!$F$15:$BB$1999,14,FALSE))</f>
        <v/>
      </c>
      <c r="AN884" s="599" t="str">
        <f>IF($AD884="","",VLOOKUP(AD884,Invoer!$F$15:$AU$1999,11,FALSE))</f>
        <v/>
      </c>
      <c r="AO884" s="662" t="str">
        <f>IF($AD884="","",VLOOKUP(AD884,Invoer!$F$15:$AU$1999,15,FALSE))</f>
        <v/>
      </c>
      <c r="AP884" s="599" t="str">
        <f>IF($AD884="","",VLOOKUP(AD884,Invoer!$F$15:$AU$1999,19,FALSE))</f>
        <v/>
      </c>
      <c r="AQ884" s="662" t="str">
        <f>IF($AD884="","",VLOOKUP(AD884,Invoer!$F$15:$AU$1999,24,FALSE))</f>
        <v/>
      </c>
      <c r="AR884" s="662" t="str">
        <f>IF($AD884="","",VLOOKUP(AD884,Invoer!$F$15:$AU$1999,17,FALSE))</f>
        <v/>
      </c>
      <c r="AS884" s="678" t="str">
        <f t="shared" si="356"/>
        <v/>
      </c>
      <c r="AT884" s="676" t="str">
        <f t="shared" si="352"/>
        <v/>
      </c>
      <c r="AU884" s="77" t="e">
        <f t="shared" si="353"/>
        <v>#VALUE!</v>
      </c>
      <c r="FE884"/>
      <c r="FI884"/>
      <c r="FJ884"/>
    </row>
    <row r="885" spans="29:166" ht="12" customHeight="1" x14ac:dyDescent="0.2">
      <c r="AC885" s="435" t="str">
        <f>IF($AC$7&lt;3,Invoer!DR890,IF($AC$7=3,Invoer!BT890,"x"))</f>
        <v>x</v>
      </c>
      <c r="AD885" s="599" t="str">
        <f t="shared" si="354"/>
        <v/>
      </c>
      <c r="AE885" s="673" t="str">
        <f>IF($AD885="","",VLOOKUP(AD885,Invoer!$F$15:$AU$1999,2,FALSE))</f>
        <v/>
      </c>
      <c r="AF885" s="599" t="str">
        <f t="shared" si="355"/>
        <v/>
      </c>
      <c r="AG885" s="599" t="str">
        <f>IF($AD885="","",VLOOKUP(AD885,Invoer!$F$15:$AU$1999,3,FALSE))</f>
        <v/>
      </c>
      <c r="AH885" s="599" t="str">
        <f>IF($AD885="","",IF(AG885&lt;&gt;"Liq","",VLOOKUP(AD885,Invoer!$F$15:$AU$1999,4,FALSE)))</f>
        <v/>
      </c>
      <c r="AI885" s="677" t="str">
        <f>IF($AD885="","",VLOOKUP(AD885,Invoer!$F$15:$AU$1999,5,FALSE))</f>
        <v/>
      </c>
      <c r="AJ885" s="599" t="str">
        <f>IF($AD885="","",VLOOKUP(AD885,Invoer!$F$15:$AU$1999,6,FALSE))</f>
        <v/>
      </c>
      <c r="AK885" s="599" t="str">
        <f>IF($AD885="","",VLOOKUP(AD885,Invoer!$F$15:$AU$1999,9,FALSE))</f>
        <v/>
      </c>
      <c r="AL885" s="599" t="str">
        <f>IF($AD885="","",VLOOKUP(AD885,Invoer!$F$15:$AU$1999,10,FALSE))</f>
        <v/>
      </c>
      <c r="AM885" s="599" t="str">
        <f>IF($AD885="","",VLOOKUP(AD885,Invoer!$F$15:$BB$1999,14,FALSE))</f>
        <v/>
      </c>
      <c r="AN885" s="599" t="str">
        <f>IF($AD885="","",VLOOKUP(AD885,Invoer!$F$15:$AU$1999,11,FALSE))</f>
        <v/>
      </c>
      <c r="AO885" s="662" t="str">
        <f>IF($AD885="","",VLOOKUP(AD885,Invoer!$F$15:$AU$1999,15,FALSE))</f>
        <v/>
      </c>
      <c r="AP885" s="599" t="str">
        <f>IF($AD885="","",VLOOKUP(AD885,Invoer!$F$15:$AU$1999,19,FALSE))</f>
        <v/>
      </c>
      <c r="AQ885" s="662" t="str">
        <f>IF($AD885="","",VLOOKUP(AD885,Invoer!$F$15:$AU$1999,24,FALSE))</f>
        <v/>
      </c>
      <c r="AR885" s="662" t="str">
        <f>IF($AD885="","",VLOOKUP(AD885,Invoer!$F$15:$AU$1999,17,FALSE))</f>
        <v/>
      </c>
      <c r="AS885" s="678" t="str">
        <f t="shared" si="356"/>
        <v/>
      </c>
      <c r="AT885" s="676" t="str">
        <f t="shared" si="352"/>
        <v/>
      </c>
      <c r="AU885" s="77" t="e">
        <f t="shared" si="353"/>
        <v>#VALUE!</v>
      </c>
      <c r="FE885"/>
      <c r="FI885"/>
      <c r="FJ885"/>
    </row>
    <row r="886" spans="29:166" ht="12" customHeight="1" x14ac:dyDescent="0.2">
      <c r="AC886" s="435" t="str">
        <f>IF($AC$7&lt;3,Invoer!DR891,IF($AC$7=3,Invoer!BT891,"x"))</f>
        <v>x</v>
      </c>
      <c r="AD886" s="599" t="str">
        <f t="shared" si="354"/>
        <v/>
      </c>
      <c r="AE886" s="673" t="str">
        <f>IF($AD886="","",VLOOKUP(AD886,Invoer!$F$15:$AU$1999,2,FALSE))</f>
        <v/>
      </c>
      <c r="AF886" s="599" t="str">
        <f t="shared" si="355"/>
        <v/>
      </c>
      <c r="AG886" s="599" t="str">
        <f>IF($AD886="","",VLOOKUP(AD886,Invoer!$F$15:$AU$1999,3,FALSE))</f>
        <v/>
      </c>
      <c r="AH886" s="599" t="str">
        <f>IF($AD886="","",IF(AG886&lt;&gt;"Liq","",VLOOKUP(AD886,Invoer!$F$15:$AU$1999,4,FALSE)))</f>
        <v/>
      </c>
      <c r="AI886" s="677" t="str">
        <f>IF($AD886="","",VLOOKUP(AD886,Invoer!$F$15:$AU$1999,5,FALSE))</f>
        <v/>
      </c>
      <c r="AJ886" s="599" t="str">
        <f>IF($AD886="","",VLOOKUP(AD886,Invoer!$F$15:$AU$1999,6,FALSE))</f>
        <v/>
      </c>
      <c r="AK886" s="599" t="str">
        <f>IF($AD886="","",VLOOKUP(AD886,Invoer!$F$15:$AU$1999,9,FALSE))</f>
        <v/>
      </c>
      <c r="AL886" s="599" t="str">
        <f>IF($AD886="","",VLOOKUP(AD886,Invoer!$F$15:$AU$1999,10,FALSE))</f>
        <v/>
      </c>
      <c r="AM886" s="599" t="str">
        <f>IF($AD886="","",VLOOKUP(AD886,Invoer!$F$15:$BB$1999,14,FALSE))</f>
        <v/>
      </c>
      <c r="AN886" s="599" t="str">
        <f>IF($AD886="","",VLOOKUP(AD886,Invoer!$F$15:$AU$1999,11,FALSE))</f>
        <v/>
      </c>
      <c r="AO886" s="662" t="str">
        <f>IF($AD886="","",VLOOKUP(AD886,Invoer!$F$15:$AU$1999,15,FALSE))</f>
        <v/>
      </c>
      <c r="AP886" s="599" t="str">
        <f>IF($AD886="","",VLOOKUP(AD886,Invoer!$F$15:$AU$1999,19,FALSE))</f>
        <v/>
      </c>
      <c r="AQ886" s="662" t="str">
        <f>IF($AD886="","",VLOOKUP(AD886,Invoer!$F$15:$AU$1999,24,FALSE))</f>
        <v/>
      </c>
      <c r="AR886" s="662" t="str">
        <f>IF($AD886="","",VLOOKUP(AD886,Invoer!$F$15:$AU$1999,17,FALSE))</f>
        <v/>
      </c>
      <c r="AS886" s="678" t="str">
        <f t="shared" si="356"/>
        <v/>
      </c>
      <c r="AT886" s="676" t="str">
        <f t="shared" si="352"/>
        <v/>
      </c>
      <c r="AU886" s="77" t="e">
        <f t="shared" si="353"/>
        <v>#VALUE!</v>
      </c>
      <c r="FE886"/>
      <c r="FI886"/>
      <c r="FJ886"/>
    </row>
    <row r="887" spans="29:166" ht="12" customHeight="1" x14ac:dyDescent="0.2">
      <c r="AC887" s="435" t="str">
        <f>IF($AC$7&lt;3,Invoer!DR892,IF($AC$7=3,Invoer!BT892,"x"))</f>
        <v>x</v>
      </c>
      <c r="AD887" s="599" t="str">
        <f t="shared" si="354"/>
        <v/>
      </c>
      <c r="AE887" s="673" t="str">
        <f>IF($AD887="","",VLOOKUP(AD887,Invoer!$F$15:$AU$1999,2,FALSE))</f>
        <v/>
      </c>
      <c r="AF887" s="599" t="str">
        <f t="shared" si="355"/>
        <v/>
      </c>
      <c r="AG887" s="599" t="str">
        <f>IF($AD887="","",VLOOKUP(AD887,Invoer!$F$15:$AU$1999,3,FALSE))</f>
        <v/>
      </c>
      <c r="AH887" s="599" t="str">
        <f>IF($AD887="","",IF(AG887&lt;&gt;"Liq","",VLOOKUP(AD887,Invoer!$F$15:$AU$1999,4,FALSE)))</f>
        <v/>
      </c>
      <c r="AI887" s="677" t="str">
        <f>IF($AD887="","",VLOOKUP(AD887,Invoer!$F$15:$AU$1999,5,FALSE))</f>
        <v/>
      </c>
      <c r="AJ887" s="599" t="str">
        <f>IF($AD887="","",VLOOKUP(AD887,Invoer!$F$15:$AU$1999,6,FALSE))</f>
        <v/>
      </c>
      <c r="AK887" s="599" t="str">
        <f>IF($AD887="","",VLOOKUP(AD887,Invoer!$F$15:$AU$1999,9,FALSE))</f>
        <v/>
      </c>
      <c r="AL887" s="599" t="str">
        <f>IF($AD887="","",VLOOKUP(AD887,Invoer!$F$15:$AU$1999,10,FALSE))</f>
        <v/>
      </c>
      <c r="AM887" s="599" t="str">
        <f>IF($AD887="","",VLOOKUP(AD887,Invoer!$F$15:$BB$1999,14,FALSE))</f>
        <v/>
      </c>
      <c r="AN887" s="599" t="str">
        <f>IF($AD887="","",VLOOKUP(AD887,Invoer!$F$15:$AU$1999,11,FALSE))</f>
        <v/>
      </c>
      <c r="AO887" s="662" t="str">
        <f>IF($AD887="","",VLOOKUP(AD887,Invoer!$F$15:$AU$1999,15,FALSE))</f>
        <v/>
      </c>
      <c r="AP887" s="599" t="str">
        <f>IF($AD887="","",VLOOKUP(AD887,Invoer!$F$15:$AU$1999,19,FALSE))</f>
        <v/>
      </c>
      <c r="AQ887" s="662" t="str">
        <f>IF($AD887="","",VLOOKUP(AD887,Invoer!$F$15:$AU$1999,24,FALSE))</f>
        <v/>
      </c>
      <c r="AR887" s="662" t="str">
        <f>IF($AD887="","",VLOOKUP(AD887,Invoer!$F$15:$AU$1999,17,FALSE))</f>
        <v/>
      </c>
      <c r="AS887" s="678" t="str">
        <f t="shared" si="356"/>
        <v/>
      </c>
      <c r="AT887" s="676" t="str">
        <f t="shared" si="352"/>
        <v/>
      </c>
      <c r="AU887" s="77" t="e">
        <f t="shared" si="353"/>
        <v>#VALUE!</v>
      </c>
      <c r="FE887"/>
      <c r="FI887"/>
      <c r="FJ887"/>
    </row>
    <row r="888" spans="29:166" ht="12" customHeight="1" x14ac:dyDescent="0.2">
      <c r="AC888" s="435" t="str">
        <f>IF($AC$7&lt;3,Invoer!DR893,IF($AC$7=3,Invoer!BT893,"x"))</f>
        <v>x</v>
      </c>
      <c r="AD888" s="599" t="str">
        <f t="shared" si="354"/>
        <v/>
      </c>
      <c r="AE888" s="673" t="str">
        <f>IF($AD888="","",VLOOKUP(AD888,Invoer!$F$15:$AU$1999,2,FALSE))</f>
        <v/>
      </c>
      <c r="AF888" s="599" t="str">
        <f t="shared" si="355"/>
        <v/>
      </c>
      <c r="AG888" s="599" t="str">
        <f>IF($AD888="","",VLOOKUP(AD888,Invoer!$F$15:$AU$1999,3,FALSE))</f>
        <v/>
      </c>
      <c r="AH888" s="599" t="str">
        <f>IF($AD888="","",IF(AG888&lt;&gt;"Liq","",VLOOKUP(AD888,Invoer!$F$15:$AU$1999,4,FALSE)))</f>
        <v/>
      </c>
      <c r="AI888" s="677" t="str">
        <f>IF($AD888="","",VLOOKUP(AD888,Invoer!$F$15:$AU$1999,5,FALSE))</f>
        <v/>
      </c>
      <c r="AJ888" s="599" t="str">
        <f>IF($AD888="","",VLOOKUP(AD888,Invoer!$F$15:$AU$1999,6,FALSE))</f>
        <v/>
      </c>
      <c r="AK888" s="599" t="str">
        <f>IF($AD888="","",VLOOKUP(AD888,Invoer!$F$15:$AU$1999,9,FALSE))</f>
        <v/>
      </c>
      <c r="AL888" s="599" t="str">
        <f>IF($AD888="","",VLOOKUP(AD888,Invoer!$F$15:$AU$1999,10,FALSE))</f>
        <v/>
      </c>
      <c r="AM888" s="599" t="str">
        <f>IF($AD888="","",VLOOKUP(AD888,Invoer!$F$15:$BB$1999,14,FALSE))</f>
        <v/>
      </c>
      <c r="AN888" s="599" t="str">
        <f>IF($AD888="","",VLOOKUP(AD888,Invoer!$F$15:$AU$1999,11,FALSE))</f>
        <v/>
      </c>
      <c r="AO888" s="662" t="str">
        <f>IF($AD888="","",VLOOKUP(AD888,Invoer!$F$15:$AU$1999,15,FALSE))</f>
        <v/>
      </c>
      <c r="AP888" s="599" t="str">
        <f>IF($AD888="","",VLOOKUP(AD888,Invoer!$F$15:$AU$1999,19,FALSE))</f>
        <v/>
      </c>
      <c r="AQ888" s="662" t="str">
        <f>IF($AD888="","",VLOOKUP(AD888,Invoer!$F$15:$AU$1999,24,FALSE))</f>
        <v/>
      </c>
      <c r="AR888" s="662" t="str">
        <f>IF($AD888="","",VLOOKUP(AD888,Invoer!$F$15:$AU$1999,17,FALSE))</f>
        <v/>
      </c>
      <c r="AS888" s="678" t="str">
        <f t="shared" si="356"/>
        <v/>
      </c>
      <c r="AT888" s="676" t="str">
        <f t="shared" si="352"/>
        <v/>
      </c>
      <c r="AU888" s="77" t="e">
        <f t="shared" si="353"/>
        <v>#VALUE!</v>
      </c>
      <c r="FE888"/>
      <c r="FI888"/>
      <c r="FJ888"/>
    </row>
    <row r="889" spans="29:166" ht="12" customHeight="1" x14ac:dyDescent="0.2">
      <c r="AC889" s="435" t="str">
        <f>IF($AC$7&lt;3,Invoer!DR894,IF($AC$7=3,Invoer!BT894,"x"))</f>
        <v>x</v>
      </c>
      <c r="AD889" s="599" t="str">
        <f t="shared" si="354"/>
        <v/>
      </c>
      <c r="AE889" s="673" t="str">
        <f>IF($AD889="","",VLOOKUP(AD889,Invoer!$F$15:$AU$1999,2,FALSE))</f>
        <v/>
      </c>
      <c r="AF889" s="599" t="str">
        <f t="shared" si="355"/>
        <v/>
      </c>
      <c r="AG889" s="599" t="str">
        <f>IF($AD889="","",VLOOKUP(AD889,Invoer!$F$15:$AU$1999,3,FALSE))</f>
        <v/>
      </c>
      <c r="AH889" s="599" t="str">
        <f>IF($AD889="","",IF(AG889&lt;&gt;"Liq","",VLOOKUP(AD889,Invoer!$F$15:$AU$1999,4,FALSE)))</f>
        <v/>
      </c>
      <c r="AI889" s="677" t="str">
        <f>IF($AD889="","",VLOOKUP(AD889,Invoer!$F$15:$AU$1999,5,FALSE))</f>
        <v/>
      </c>
      <c r="AJ889" s="599" t="str">
        <f>IF($AD889="","",VLOOKUP(AD889,Invoer!$F$15:$AU$1999,6,FALSE))</f>
        <v/>
      </c>
      <c r="AK889" s="599" t="str">
        <f>IF($AD889="","",VLOOKUP(AD889,Invoer!$F$15:$AU$1999,9,FALSE))</f>
        <v/>
      </c>
      <c r="AL889" s="599" t="str">
        <f>IF($AD889="","",VLOOKUP(AD889,Invoer!$F$15:$AU$1999,10,FALSE))</f>
        <v/>
      </c>
      <c r="AM889" s="599" t="str">
        <f>IF($AD889="","",VLOOKUP(AD889,Invoer!$F$15:$BB$1999,14,FALSE))</f>
        <v/>
      </c>
      <c r="AN889" s="599" t="str">
        <f>IF($AD889="","",VLOOKUP(AD889,Invoer!$F$15:$AU$1999,11,FALSE))</f>
        <v/>
      </c>
      <c r="AO889" s="662" t="str">
        <f>IF($AD889="","",VLOOKUP(AD889,Invoer!$F$15:$AU$1999,15,FALSE))</f>
        <v/>
      </c>
      <c r="AP889" s="599" t="str">
        <f>IF($AD889="","",VLOOKUP(AD889,Invoer!$F$15:$AU$1999,19,FALSE))</f>
        <v/>
      </c>
      <c r="AQ889" s="662" t="str">
        <f>IF($AD889="","",VLOOKUP(AD889,Invoer!$F$15:$AU$1999,24,FALSE))</f>
        <v/>
      </c>
      <c r="AR889" s="662" t="str">
        <f>IF($AD889="","",VLOOKUP(AD889,Invoer!$F$15:$AU$1999,17,FALSE))</f>
        <v/>
      </c>
      <c r="AS889" s="678" t="str">
        <f t="shared" si="356"/>
        <v/>
      </c>
      <c r="AT889" s="676" t="str">
        <f t="shared" si="352"/>
        <v/>
      </c>
      <c r="AU889" s="77" t="e">
        <f t="shared" si="353"/>
        <v>#VALUE!</v>
      </c>
      <c r="FE889"/>
      <c r="FI889"/>
      <c r="FJ889"/>
    </row>
    <row r="890" spans="29:166" ht="12" customHeight="1" x14ac:dyDescent="0.2">
      <c r="AC890" s="435" t="str">
        <f>IF($AC$7&lt;3,Invoer!DR895,IF($AC$7=3,Invoer!BT895,"x"))</f>
        <v>x</v>
      </c>
      <c r="AD890" s="599" t="str">
        <f t="shared" si="354"/>
        <v/>
      </c>
      <c r="AE890" s="673" t="str">
        <f>IF($AD890="","",VLOOKUP(AD890,Invoer!$F$15:$AU$1999,2,FALSE))</f>
        <v/>
      </c>
      <c r="AF890" s="599" t="str">
        <f t="shared" si="355"/>
        <v/>
      </c>
      <c r="AG890" s="599" t="str">
        <f>IF($AD890="","",VLOOKUP(AD890,Invoer!$F$15:$AU$1999,3,FALSE))</f>
        <v/>
      </c>
      <c r="AH890" s="599" t="str">
        <f>IF($AD890="","",IF(AG890&lt;&gt;"Liq","",VLOOKUP(AD890,Invoer!$F$15:$AU$1999,4,FALSE)))</f>
        <v/>
      </c>
      <c r="AI890" s="677" t="str">
        <f>IF($AD890="","",VLOOKUP(AD890,Invoer!$F$15:$AU$1999,5,FALSE))</f>
        <v/>
      </c>
      <c r="AJ890" s="599" t="str">
        <f>IF($AD890="","",VLOOKUP(AD890,Invoer!$F$15:$AU$1999,6,FALSE))</f>
        <v/>
      </c>
      <c r="AK890" s="599" t="str">
        <f>IF($AD890="","",VLOOKUP(AD890,Invoer!$F$15:$AU$1999,9,FALSE))</f>
        <v/>
      </c>
      <c r="AL890" s="599" t="str">
        <f>IF($AD890="","",VLOOKUP(AD890,Invoer!$F$15:$AU$1999,10,FALSE))</f>
        <v/>
      </c>
      <c r="AM890" s="599" t="str">
        <f>IF($AD890="","",VLOOKUP(AD890,Invoer!$F$15:$BB$1999,14,FALSE))</f>
        <v/>
      </c>
      <c r="AN890" s="599" t="str">
        <f>IF($AD890="","",VLOOKUP(AD890,Invoer!$F$15:$AU$1999,11,FALSE))</f>
        <v/>
      </c>
      <c r="AO890" s="662" t="str">
        <f>IF($AD890="","",VLOOKUP(AD890,Invoer!$F$15:$AU$1999,15,FALSE))</f>
        <v/>
      </c>
      <c r="AP890" s="599" t="str">
        <f>IF($AD890="","",VLOOKUP(AD890,Invoer!$F$15:$AU$1999,19,FALSE))</f>
        <v/>
      </c>
      <c r="AQ890" s="662" t="str">
        <f>IF($AD890="","",VLOOKUP(AD890,Invoer!$F$15:$AU$1999,24,FALSE))</f>
        <v/>
      </c>
      <c r="AR890" s="662" t="str">
        <f>IF($AD890="","",VLOOKUP(AD890,Invoer!$F$15:$AU$1999,17,FALSE))</f>
        <v/>
      </c>
      <c r="AS890" s="678" t="str">
        <f t="shared" si="356"/>
        <v/>
      </c>
      <c r="AT890" s="676" t="str">
        <f t="shared" si="352"/>
        <v/>
      </c>
      <c r="AU890" s="77" t="e">
        <f t="shared" si="353"/>
        <v>#VALUE!</v>
      </c>
      <c r="FE890"/>
      <c r="FI890"/>
      <c r="FJ890"/>
    </row>
    <row r="891" spans="29:166" ht="12" customHeight="1" x14ac:dyDescent="0.2">
      <c r="AC891" s="435" t="str">
        <f>IF($AC$7&lt;3,Invoer!DR896,IF($AC$7=3,Invoer!BT896,"x"))</f>
        <v>x</v>
      </c>
      <c r="AD891" s="599" t="str">
        <f t="shared" si="354"/>
        <v/>
      </c>
      <c r="AE891" s="673" t="str">
        <f>IF($AD891="","",VLOOKUP(AD891,Invoer!$F$15:$AU$1999,2,FALSE))</f>
        <v/>
      </c>
      <c r="AF891" s="599" t="str">
        <f t="shared" si="355"/>
        <v/>
      </c>
      <c r="AG891" s="599" t="str">
        <f>IF($AD891="","",VLOOKUP(AD891,Invoer!$F$15:$AU$1999,3,FALSE))</f>
        <v/>
      </c>
      <c r="AH891" s="599" t="str">
        <f>IF($AD891="","",IF(AG891&lt;&gt;"Liq","",VLOOKUP(AD891,Invoer!$F$15:$AU$1999,4,FALSE)))</f>
        <v/>
      </c>
      <c r="AI891" s="677" t="str">
        <f>IF($AD891="","",VLOOKUP(AD891,Invoer!$F$15:$AU$1999,5,FALSE))</f>
        <v/>
      </c>
      <c r="AJ891" s="599" t="str">
        <f>IF($AD891="","",VLOOKUP(AD891,Invoer!$F$15:$AU$1999,6,FALSE))</f>
        <v/>
      </c>
      <c r="AK891" s="599" t="str">
        <f>IF($AD891="","",VLOOKUP(AD891,Invoer!$F$15:$AU$1999,9,FALSE))</f>
        <v/>
      </c>
      <c r="AL891" s="599" t="str">
        <f>IF($AD891="","",VLOOKUP(AD891,Invoer!$F$15:$AU$1999,10,FALSE))</f>
        <v/>
      </c>
      <c r="AM891" s="599" t="str">
        <f>IF($AD891="","",VLOOKUP(AD891,Invoer!$F$15:$BB$1999,14,FALSE))</f>
        <v/>
      </c>
      <c r="AN891" s="599" t="str">
        <f>IF($AD891="","",VLOOKUP(AD891,Invoer!$F$15:$AU$1999,11,FALSE))</f>
        <v/>
      </c>
      <c r="AO891" s="662" t="str">
        <f>IF($AD891="","",VLOOKUP(AD891,Invoer!$F$15:$AU$1999,15,FALSE))</f>
        <v/>
      </c>
      <c r="AP891" s="599" t="str">
        <f>IF($AD891="","",VLOOKUP(AD891,Invoer!$F$15:$AU$1999,19,FALSE))</f>
        <v/>
      </c>
      <c r="AQ891" s="662" t="str">
        <f>IF($AD891="","",VLOOKUP(AD891,Invoer!$F$15:$AU$1999,24,FALSE))</f>
        <v/>
      </c>
      <c r="AR891" s="662" t="str">
        <f>IF($AD891="","",VLOOKUP(AD891,Invoer!$F$15:$AU$1999,17,FALSE))</f>
        <v/>
      </c>
      <c r="AS891" s="678" t="str">
        <f t="shared" si="356"/>
        <v/>
      </c>
      <c r="AT891" s="676" t="str">
        <f t="shared" si="352"/>
        <v/>
      </c>
      <c r="AU891" s="77" t="e">
        <f t="shared" si="353"/>
        <v>#VALUE!</v>
      </c>
      <c r="FE891"/>
      <c r="FI891"/>
      <c r="FJ891"/>
    </row>
    <row r="892" spans="29:166" ht="12" customHeight="1" x14ac:dyDescent="0.2">
      <c r="AC892" s="435" t="str">
        <f>IF($AC$7&lt;3,Invoer!DR897,IF($AC$7=3,Invoer!BT897,"x"))</f>
        <v>x</v>
      </c>
      <c r="AD892" s="599" t="str">
        <f t="shared" si="354"/>
        <v/>
      </c>
      <c r="AE892" s="673" t="str">
        <f>IF($AD892="","",VLOOKUP(AD892,Invoer!$F$15:$AU$1999,2,FALSE))</f>
        <v/>
      </c>
      <c r="AF892" s="599" t="str">
        <f t="shared" si="355"/>
        <v/>
      </c>
      <c r="AG892" s="599" t="str">
        <f>IF($AD892="","",VLOOKUP(AD892,Invoer!$F$15:$AU$1999,3,FALSE))</f>
        <v/>
      </c>
      <c r="AH892" s="599" t="str">
        <f>IF($AD892="","",IF(AG892&lt;&gt;"Liq","",VLOOKUP(AD892,Invoer!$F$15:$AU$1999,4,FALSE)))</f>
        <v/>
      </c>
      <c r="AI892" s="677" t="str">
        <f>IF($AD892="","",VLOOKUP(AD892,Invoer!$F$15:$AU$1999,5,FALSE))</f>
        <v/>
      </c>
      <c r="AJ892" s="599" t="str">
        <f>IF($AD892="","",VLOOKUP(AD892,Invoer!$F$15:$AU$1999,6,FALSE))</f>
        <v/>
      </c>
      <c r="AK892" s="599" t="str">
        <f>IF($AD892="","",VLOOKUP(AD892,Invoer!$F$15:$AU$1999,9,FALSE))</f>
        <v/>
      </c>
      <c r="AL892" s="599" t="str">
        <f>IF($AD892="","",VLOOKUP(AD892,Invoer!$F$15:$AU$1999,10,FALSE))</f>
        <v/>
      </c>
      <c r="AM892" s="599" t="str">
        <f>IF($AD892="","",VLOOKUP(AD892,Invoer!$F$15:$BB$1999,14,FALSE))</f>
        <v/>
      </c>
      <c r="AN892" s="599" t="str">
        <f>IF($AD892="","",VLOOKUP(AD892,Invoer!$F$15:$AU$1999,11,FALSE))</f>
        <v/>
      </c>
      <c r="AO892" s="662" t="str">
        <f>IF($AD892="","",VLOOKUP(AD892,Invoer!$F$15:$AU$1999,15,FALSE))</f>
        <v/>
      </c>
      <c r="AP892" s="599" t="str">
        <f>IF($AD892="","",VLOOKUP(AD892,Invoer!$F$15:$AU$1999,19,FALSE))</f>
        <v/>
      </c>
      <c r="AQ892" s="662" t="str">
        <f>IF($AD892="","",VLOOKUP(AD892,Invoer!$F$15:$AU$1999,24,FALSE))</f>
        <v/>
      </c>
      <c r="AR892" s="662" t="str">
        <f>IF($AD892="","",VLOOKUP(AD892,Invoer!$F$15:$AU$1999,17,FALSE))</f>
        <v/>
      </c>
      <c r="AS892" s="678" t="str">
        <f t="shared" si="356"/>
        <v/>
      </c>
      <c r="AT892" s="676" t="str">
        <f t="shared" si="352"/>
        <v/>
      </c>
      <c r="AU892" s="77" t="e">
        <f t="shared" si="353"/>
        <v>#VALUE!</v>
      </c>
      <c r="FE892"/>
      <c r="FI892"/>
      <c r="FJ892"/>
    </row>
    <row r="893" spans="29:166" ht="12" customHeight="1" x14ac:dyDescent="0.2">
      <c r="AC893" s="435" t="str">
        <f>IF($AC$7&lt;3,Invoer!DR898,IF($AC$7=3,Invoer!BT898,"x"))</f>
        <v>x</v>
      </c>
      <c r="AD893" s="599" t="str">
        <f t="shared" si="354"/>
        <v/>
      </c>
      <c r="AE893" s="673" t="str">
        <f>IF($AD893="","",VLOOKUP(AD893,Invoer!$F$15:$AU$1999,2,FALSE))</f>
        <v/>
      </c>
      <c r="AF893" s="599" t="str">
        <f t="shared" si="355"/>
        <v/>
      </c>
      <c r="AG893" s="599" t="str">
        <f>IF($AD893="","",VLOOKUP(AD893,Invoer!$F$15:$AU$1999,3,FALSE))</f>
        <v/>
      </c>
      <c r="AH893" s="599" t="str">
        <f>IF($AD893="","",IF(AG893&lt;&gt;"Liq","",VLOOKUP(AD893,Invoer!$F$15:$AU$1999,4,FALSE)))</f>
        <v/>
      </c>
      <c r="AI893" s="677" t="str">
        <f>IF($AD893="","",VLOOKUP(AD893,Invoer!$F$15:$AU$1999,5,FALSE))</f>
        <v/>
      </c>
      <c r="AJ893" s="599" t="str">
        <f>IF($AD893="","",VLOOKUP(AD893,Invoer!$F$15:$AU$1999,6,FALSE))</f>
        <v/>
      </c>
      <c r="AK893" s="599" t="str">
        <f>IF($AD893="","",VLOOKUP(AD893,Invoer!$F$15:$AU$1999,9,FALSE))</f>
        <v/>
      </c>
      <c r="AL893" s="599" t="str">
        <f>IF($AD893="","",VLOOKUP(AD893,Invoer!$F$15:$AU$1999,10,FALSE))</f>
        <v/>
      </c>
      <c r="AM893" s="599" t="str">
        <f>IF($AD893="","",VLOOKUP(AD893,Invoer!$F$15:$BB$1999,14,FALSE))</f>
        <v/>
      </c>
      <c r="AN893" s="599" t="str">
        <f>IF($AD893="","",VLOOKUP(AD893,Invoer!$F$15:$AU$1999,11,FALSE))</f>
        <v/>
      </c>
      <c r="AO893" s="662" t="str">
        <f>IF($AD893="","",VLOOKUP(AD893,Invoer!$F$15:$AU$1999,15,FALSE))</f>
        <v/>
      </c>
      <c r="AP893" s="599" t="str">
        <f>IF($AD893="","",VLOOKUP(AD893,Invoer!$F$15:$AU$1999,19,FALSE))</f>
        <v/>
      </c>
      <c r="AQ893" s="662" t="str">
        <f>IF($AD893="","",VLOOKUP(AD893,Invoer!$F$15:$AU$1999,24,FALSE))</f>
        <v/>
      </c>
      <c r="AR893" s="662" t="str">
        <f>IF($AD893="","",VLOOKUP(AD893,Invoer!$F$15:$AU$1999,17,FALSE))</f>
        <v/>
      </c>
      <c r="AS893" s="678" t="str">
        <f t="shared" si="356"/>
        <v/>
      </c>
      <c r="AT893" s="676" t="str">
        <f t="shared" si="352"/>
        <v/>
      </c>
      <c r="AU893" s="77" t="e">
        <f t="shared" si="353"/>
        <v>#VALUE!</v>
      </c>
      <c r="FE893"/>
      <c r="FI893"/>
      <c r="FJ893"/>
    </row>
    <row r="894" spans="29:166" ht="12" customHeight="1" x14ac:dyDescent="0.2">
      <c r="AC894" s="435" t="str">
        <f>IF($AC$7&lt;3,Invoer!DR899,IF($AC$7=3,Invoer!BT899,"x"))</f>
        <v>x</v>
      </c>
      <c r="AD894" s="599" t="str">
        <f t="shared" si="354"/>
        <v/>
      </c>
      <c r="AE894" s="673" t="str">
        <f>IF($AD894="","",VLOOKUP(AD894,Invoer!$F$15:$AU$1999,2,FALSE))</f>
        <v/>
      </c>
      <c r="AF894" s="599" t="str">
        <f t="shared" si="355"/>
        <v/>
      </c>
      <c r="AG894" s="599" t="str">
        <f>IF($AD894="","",VLOOKUP(AD894,Invoer!$F$15:$AU$1999,3,FALSE))</f>
        <v/>
      </c>
      <c r="AH894" s="599" t="str">
        <f>IF($AD894="","",IF(AG894&lt;&gt;"Liq","",VLOOKUP(AD894,Invoer!$F$15:$AU$1999,4,FALSE)))</f>
        <v/>
      </c>
      <c r="AI894" s="677" t="str">
        <f>IF($AD894="","",VLOOKUP(AD894,Invoer!$F$15:$AU$1999,5,FALSE))</f>
        <v/>
      </c>
      <c r="AJ894" s="599" t="str">
        <f>IF($AD894="","",VLOOKUP(AD894,Invoer!$F$15:$AU$1999,6,FALSE))</f>
        <v/>
      </c>
      <c r="AK894" s="599" t="str">
        <f>IF($AD894="","",VLOOKUP(AD894,Invoer!$F$15:$AU$1999,9,FALSE))</f>
        <v/>
      </c>
      <c r="AL894" s="599" t="str">
        <f>IF($AD894="","",VLOOKUP(AD894,Invoer!$F$15:$AU$1999,10,FALSE))</f>
        <v/>
      </c>
      <c r="AM894" s="599" t="str">
        <f>IF($AD894="","",VLOOKUP(AD894,Invoer!$F$15:$BB$1999,14,FALSE))</f>
        <v/>
      </c>
      <c r="AN894" s="599" t="str">
        <f>IF($AD894="","",VLOOKUP(AD894,Invoer!$F$15:$AU$1999,11,FALSE))</f>
        <v/>
      </c>
      <c r="AO894" s="662" t="str">
        <f>IF($AD894="","",VLOOKUP(AD894,Invoer!$F$15:$AU$1999,15,FALSE))</f>
        <v/>
      </c>
      <c r="AP894" s="599" t="str">
        <f>IF($AD894="","",VLOOKUP(AD894,Invoer!$F$15:$AU$1999,19,FALSE))</f>
        <v/>
      </c>
      <c r="AQ894" s="662" t="str">
        <f>IF($AD894="","",VLOOKUP(AD894,Invoer!$F$15:$AU$1999,24,FALSE))</f>
        <v/>
      </c>
      <c r="AR894" s="662" t="str">
        <f>IF($AD894="","",VLOOKUP(AD894,Invoer!$F$15:$AU$1999,17,FALSE))</f>
        <v/>
      </c>
      <c r="AS894" s="678" t="str">
        <f t="shared" si="356"/>
        <v/>
      </c>
      <c r="AT894" s="676" t="str">
        <f t="shared" si="352"/>
        <v/>
      </c>
      <c r="AU894" s="77" t="e">
        <f t="shared" si="353"/>
        <v>#VALUE!</v>
      </c>
      <c r="FE894"/>
      <c r="FI894"/>
      <c r="FJ894"/>
    </row>
    <row r="895" spans="29:166" ht="12" customHeight="1" x14ac:dyDescent="0.2">
      <c r="AC895" s="435" t="str">
        <f>IF($AC$7&lt;3,Invoer!DR900,IF($AC$7=3,Invoer!BT900,"x"))</f>
        <v>x</v>
      </c>
      <c r="AD895" s="599" t="str">
        <f t="shared" si="354"/>
        <v/>
      </c>
      <c r="AE895" s="673" t="str">
        <f>IF($AD895="","",VLOOKUP(AD895,Invoer!$F$15:$AU$1999,2,FALSE))</f>
        <v/>
      </c>
      <c r="AF895" s="599" t="str">
        <f t="shared" si="355"/>
        <v/>
      </c>
      <c r="AG895" s="599" t="str">
        <f>IF($AD895="","",VLOOKUP(AD895,Invoer!$F$15:$AU$1999,3,FALSE))</f>
        <v/>
      </c>
      <c r="AH895" s="599" t="str">
        <f>IF($AD895="","",IF(AG895&lt;&gt;"Liq","",VLOOKUP(AD895,Invoer!$F$15:$AU$1999,4,FALSE)))</f>
        <v/>
      </c>
      <c r="AI895" s="677" t="str">
        <f>IF($AD895="","",VLOOKUP(AD895,Invoer!$F$15:$AU$1999,5,FALSE))</f>
        <v/>
      </c>
      <c r="AJ895" s="599" t="str">
        <f>IF($AD895="","",VLOOKUP(AD895,Invoer!$F$15:$AU$1999,6,FALSE))</f>
        <v/>
      </c>
      <c r="AK895" s="599" t="str">
        <f>IF($AD895="","",VLOOKUP(AD895,Invoer!$F$15:$AU$1999,9,FALSE))</f>
        <v/>
      </c>
      <c r="AL895" s="599" t="str">
        <f>IF($AD895="","",VLOOKUP(AD895,Invoer!$F$15:$AU$1999,10,FALSE))</f>
        <v/>
      </c>
      <c r="AM895" s="599" t="str">
        <f>IF($AD895="","",VLOOKUP(AD895,Invoer!$F$15:$BB$1999,14,FALSE))</f>
        <v/>
      </c>
      <c r="AN895" s="599" t="str">
        <f>IF($AD895="","",VLOOKUP(AD895,Invoer!$F$15:$AU$1999,11,FALSE))</f>
        <v/>
      </c>
      <c r="AO895" s="662" t="str">
        <f>IF($AD895="","",VLOOKUP(AD895,Invoer!$F$15:$AU$1999,15,FALSE))</f>
        <v/>
      </c>
      <c r="AP895" s="599" t="str">
        <f>IF($AD895="","",VLOOKUP(AD895,Invoer!$F$15:$AU$1999,19,FALSE))</f>
        <v/>
      </c>
      <c r="AQ895" s="662" t="str">
        <f>IF($AD895="","",VLOOKUP(AD895,Invoer!$F$15:$AU$1999,24,FALSE))</f>
        <v/>
      </c>
      <c r="AR895" s="662" t="str">
        <f>IF($AD895="","",VLOOKUP(AD895,Invoer!$F$15:$AU$1999,17,FALSE))</f>
        <v/>
      </c>
      <c r="AS895" s="678" t="str">
        <f t="shared" si="356"/>
        <v/>
      </c>
      <c r="AT895" s="676" t="str">
        <f t="shared" si="352"/>
        <v/>
      </c>
      <c r="AU895" s="77" t="e">
        <f t="shared" si="353"/>
        <v>#VALUE!</v>
      </c>
      <c r="FE895"/>
      <c r="FI895"/>
      <c r="FJ895"/>
    </row>
    <row r="896" spans="29:166" ht="12" customHeight="1" x14ac:dyDescent="0.2">
      <c r="AC896" s="435" t="str">
        <f>IF($AC$7&lt;3,Invoer!DR901,IF($AC$7=3,Invoer!BT901,"x"))</f>
        <v>x</v>
      </c>
      <c r="AD896" s="599" t="str">
        <f t="shared" si="354"/>
        <v/>
      </c>
      <c r="AE896" s="673" t="str">
        <f>IF($AD896="","",VLOOKUP(AD896,Invoer!$F$15:$AU$1999,2,FALSE))</f>
        <v/>
      </c>
      <c r="AF896" s="599" t="str">
        <f t="shared" si="355"/>
        <v/>
      </c>
      <c r="AG896" s="599" t="str">
        <f>IF($AD896="","",VLOOKUP(AD896,Invoer!$F$15:$AU$1999,3,FALSE))</f>
        <v/>
      </c>
      <c r="AH896" s="599" t="str">
        <f>IF($AD896="","",IF(AG896&lt;&gt;"Liq","",VLOOKUP(AD896,Invoer!$F$15:$AU$1999,4,FALSE)))</f>
        <v/>
      </c>
      <c r="AI896" s="677" t="str">
        <f>IF($AD896="","",VLOOKUP(AD896,Invoer!$F$15:$AU$1999,5,FALSE))</f>
        <v/>
      </c>
      <c r="AJ896" s="599" t="str">
        <f>IF($AD896="","",VLOOKUP(AD896,Invoer!$F$15:$AU$1999,6,FALSE))</f>
        <v/>
      </c>
      <c r="AK896" s="599" t="str">
        <f>IF($AD896="","",VLOOKUP(AD896,Invoer!$F$15:$AU$1999,9,FALSE))</f>
        <v/>
      </c>
      <c r="AL896" s="599" t="str">
        <f>IF($AD896="","",VLOOKUP(AD896,Invoer!$F$15:$AU$1999,10,FALSE))</f>
        <v/>
      </c>
      <c r="AM896" s="599" t="str">
        <f>IF($AD896="","",VLOOKUP(AD896,Invoer!$F$15:$BB$1999,14,FALSE))</f>
        <v/>
      </c>
      <c r="AN896" s="599" t="str">
        <f>IF($AD896="","",VLOOKUP(AD896,Invoer!$F$15:$AU$1999,11,FALSE))</f>
        <v/>
      </c>
      <c r="AO896" s="662" t="str">
        <f>IF($AD896="","",VLOOKUP(AD896,Invoer!$F$15:$AU$1999,15,FALSE))</f>
        <v/>
      </c>
      <c r="AP896" s="599" t="str">
        <f>IF($AD896="","",VLOOKUP(AD896,Invoer!$F$15:$AU$1999,19,FALSE))</f>
        <v/>
      </c>
      <c r="AQ896" s="662" t="str">
        <f>IF($AD896="","",VLOOKUP(AD896,Invoer!$F$15:$AU$1999,24,FALSE))</f>
        <v/>
      </c>
      <c r="AR896" s="662" t="str">
        <f>IF($AD896="","",VLOOKUP(AD896,Invoer!$F$15:$AU$1999,17,FALSE))</f>
        <v/>
      </c>
      <c r="AS896" s="678" t="str">
        <f t="shared" si="356"/>
        <v/>
      </c>
      <c r="AT896" s="676" t="str">
        <f t="shared" si="352"/>
        <v/>
      </c>
      <c r="AU896" s="77" t="e">
        <f t="shared" si="353"/>
        <v>#VALUE!</v>
      </c>
      <c r="FE896"/>
      <c r="FI896"/>
      <c r="FJ896"/>
    </row>
    <row r="897" spans="29:166" ht="12" customHeight="1" x14ac:dyDescent="0.2">
      <c r="AC897" s="435" t="str">
        <f>IF($AC$7&lt;3,Invoer!DR902,IF($AC$7=3,Invoer!BT902,"x"))</f>
        <v>x</v>
      </c>
      <c r="AD897" s="599" t="str">
        <f t="shared" si="354"/>
        <v/>
      </c>
      <c r="AE897" s="673" t="str">
        <f>IF($AD897="","",VLOOKUP(AD897,Invoer!$F$15:$AU$1999,2,FALSE))</f>
        <v/>
      </c>
      <c r="AF897" s="599" t="str">
        <f t="shared" si="355"/>
        <v/>
      </c>
      <c r="AG897" s="599" t="str">
        <f>IF($AD897="","",VLOOKUP(AD897,Invoer!$F$15:$AU$1999,3,FALSE))</f>
        <v/>
      </c>
      <c r="AH897" s="599" t="str">
        <f>IF($AD897="","",IF(AG897&lt;&gt;"Liq","",VLOOKUP(AD897,Invoer!$F$15:$AU$1999,4,FALSE)))</f>
        <v/>
      </c>
      <c r="AI897" s="677" t="str">
        <f>IF($AD897="","",VLOOKUP(AD897,Invoer!$F$15:$AU$1999,5,FALSE))</f>
        <v/>
      </c>
      <c r="AJ897" s="599" t="str">
        <f>IF($AD897="","",VLOOKUP(AD897,Invoer!$F$15:$AU$1999,6,FALSE))</f>
        <v/>
      </c>
      <c r="AK897" s="599" t="str">
        <f>IF($AD897="","",VLOOKUP(AD897,Invoer!$F$15:$AU$1999,9,FALSE))</f>
        <v/>
      </c>
      <c r="AL897" s="599" t="str">
        <f>IF($AD897="","",VLOOKUP(AD897,Invoer!$F$15:$AU$1999,10,FALSE))</f>
        <v/>
      </c>
      <c r="AM897" s="599" t="str">
        <f>IF($AD897="","",VLOOKUP(AD897,Invoer!$F$15:$BB$1999,14,FALSE))</f>
        <v/>
      </c>
      <c r="AN897" s="599" t="str">
        <f>IF($AD897="","",VLOOKUP(AD897,Invoer!$F$15:$AU$1999,11,FALSE))</f>
        <v/>
      </c>
      <c r="AO897" s="662" t="str">
        <f>IF($AD897="","",VLOOKUP(AD897,Invoer!$F$15:$AU$1999,15,FALSE))</f>
        <v/>
      </c>
      <c r="AP897" s="599" t="str">
        <f>IF($AD897="","",VLOOKUP(AD897,Invoer!$F$15:$AU$1999,19,FALSE))</f>
        <v/>
      </c>
      <c r="AQ897" s="662" t="str">
        <f>IF($AD897="","",VLOOKUP(AD897,Invoer!$F$15:$AU$1999,24,FALSE))</f>
        <v/>
      </c>
      <c r="AR897" s="662" t="str">
        <f>IF($AD897="","",VLOOKUP(AD897,Invoer!$F$15:$AU$1999,17,FALSE))</f>
        <v/>
      </c>
      <c r="AS897" s="678" t="str">
        <f t="shared" si="356"/>
        <v/>
      </c>
      <c r="AT897" s="676" t="str">
        <f t="shared" si="352"/>
        <v/>
      </c>
      <c r="AU897" s="77" t="e">
        <f t="shared" si="353"/>
        <v>#VALUE!</v>
      </c>
      <c r="FE897"/>
      <c r="FI897"/>
      <c r="FJ897"/>
    </row>
    <row r="898" spans="29:166" ht="12" customHeight="1" x14ac:dyDescent="0.2">
      <c r="AC898" s="435" t="str">
        <f>IF($AC$7&lt;3,Invoer!DR903,IF($AC$7=3,Invoer!BT903,"x"))</f>
        <v>x</v>
      </c>
      <c r="AD898" s="599" t="str">
        <f t="shared" si="354"/>
        <v/>
      </c>
      <c r="AE898" s="673" t="str">
        <f>IF($AD898="","",VLOOKUP(AD898,Invoer!$F$15:$AU$1999,2,FALSE))</f>
        <v/>
      </c>
      <c r="AF898" s="599" t="str">
        <f t="shared" si="355"/>
        <v/>
      </c>
      <c r="AG898" s="599" t="str">
        <f>IF($AD898="","",VLOOKUP(AD898,Invoer!$F$15:$AU$1999,3,FALSE))</f>
        <v/>
      </c>
      <c r="AH898" s="599" t="str">
        <f>IF($AD898="","",IF(AG898&lt;&gt;"Liq","",VLOOKUP(AD898,Invoer!$F$15:$AU$1999,4,FALSE)))</f>
        <v/>
      </c>
      <c r="AI898" s="677" t="str">
        <f>IF($AD898="","",VLOOKUP(AD898,Invoer!$F$15:$AU$1999,5,FALSE))</f>
        <v/>
      </c>
      <c r="AJ898" s="599" t="str">
        <f>IF($AD898="","",VLOOKUP(AD898,Invoer!$F$15:$AU$1999,6,FALSE))</f>
        <v/>
      </c>
      <c r="AK898" s="599" t="str">
        <f>IF($AD898="","",VLOOKUP(AD898,Invoer!$F$15:$AU$1999,9,FALSE))</f>
        <v/>
      </c>
      <c r="AL898" s="599" t="str">
        <f>IF($AD898="","",VLOOKUP(AD898,Invoer!$F$15:$AU$1999,10,FALSE))</f>
        <v/>
      </c>
      <c r="AM898" s="599" t="str">
        <f>IF($AD898="","",VLOOKUP(AD898,Invoer!$F$15:$BB$1999,14,FALSE))</f>
        <v/>
      </c>
      <c r="AN898" s="599" t="str">
        <f>IF($AD898="","",VLOOKUP(AD898,Invoer!$F$15:$AU$1999,11,FALSE))</f>
        <v/>
      </c>
      <c r="AO898" s="662" t="str">
        <f>IF($AD898="","",VLOOKUP(AD898,Invoer!$F$15:$AU$1999,15,FALSE))</f>
        <v/>
      </c>
      <c r="AP898" s="599" t="str">
        <f>IF($AD898="","",VLOOKUP(AD898,Invoer!$F$15:$AU$1999,19,FALSE))</f>
        <v/>
      </c>
      <c r="AQ898" s="662" t="str">
        <f>IF($AD898="","",VLOOKUP(AD898,Invoer!$F$15:$AU$1999,24,FALSE))</f>
        <v/>
      </c>
      <c r="AR898" s="662" t="str">
        <f>IF($AD898="","",VLOOKUP(AD898,Invoer!$F$15:$AU$1999,17,FALSE))</f>
        <v/>
      </c>
      <c r="AS898" s="678" t="str">
        <f t="shared" si="356"/>
        <v/>
      </c>
      <c r="AT898" s="676" t="str">
        <f t="shared" si="352"/>
        <v/>
      </c>
      <c r="AU898" s="77" t="e">
        <f t="shared" si="353"/>
        <v>#VALUE!</v>
      </c>
      <c r="FE898"/>
      <c r="FI898"/>
      <c r="FJ898"/>
    </row>
    <row r="899" spans="29:166" ht="12" customHeight="1" x14ac:dyDescent="0.2">
      <c r="AC899" s="435" t="str">
        <f>IF($AC$7&lt;3,Invoer!DR904,IF($AC$7=3,Invoer!BT904,"x"))</f>
        <v>x</v>
      </c>
      <c r="AD899" s="599" t="str">
        <f t="shared" si="354"/>
        <v/>
      </c>
      <c r="AE899" s="673" t="str">
        <f>IF($AD899="","",VLOOKUP(AD899,Invoer!$F$15:$AU$1999,2,FALSE))</f>
        <v/>
      </c>
      <c r="AF899" s="599" t="str">
        <f t="shared" si="355"/>
        <v/>
      </c>
      <c r="AG899" s="599" t="str">
        <f>IF($AD899="","",VLOOKUP(AD899,Invoer!$F$15:$AU$1999,3,FALSE))</f>
        <v/>
      </c>
      <c r="AH899" s="599" t="str">
        <f>IF($AD899="","",IF(AG899&lt;&gt;"Liq","",VLOOKUP(AD899,Invoer!$F$15:$AU$1999,4,FALSE)))</f>
        <v/>
      </c>
      <c r="AI899" s="677" t="str">
        <f>IF($AD899="","",VLOOKUP(AD899,Invoer!$F$15:$AU$1999,5,FALSE))</f>
        <v/>
      </c>
      <c r="AJ899" s="599" t="str">
        <f>IF($AD899="","",VLOOKUP(AD899,Invoer!$F$15:$AU$1999,6,FALSE))</f>
        <v/>
      </c>
      <c r="AK899" s="599" t="str">
        <f>IF($AD899="","",VLOOKUP(AD899,Invoer!$F$15:$AU$1999,9,FALSE))</f>
        <v/>
      </c>
      <c r="AL899" s="599" t="str">
        <f>IF($AD899="","",VLOOKUP(AD899,Invoer!$F$15:$AU$1999,10,FALSE))</f>
        <v/>
      </c>
      <c r="AM899" s="599" t="str">
        <f>IF($AD899="","",VLOOKUP(AD899,Invoer!$F$15:$BB$1999,14,FALSE))</f>
        <v/>
      </c>
      <c r="AN899" s="599" t="str">
        <f>IF($AD899="","",VLOOKUP(AD899,Invoer!$F$15:$AU$1999,11,FALSE))</f>
        <v/>
      </c>
      <c r="AO899" s="662" t="str">
        <f>IF($AD899="","",VLOOKUP(AD899,Invoer!$F$15:$AU$1999,15,FALSE))</f>
        <v/>
      </c>
      <c r="AP899" s="599" t="str">
        <f>IF($AD899="","",VLOOKUP(AD899,Invoer!$F$15:$AU$1999,19,FALSE))</f>
        <v/>
      </c>
      <c r="AQ899" s="662" t="str">
        <f>IF($AD899="","",VLOOKUP(AD899,Invoer!$F$15:$AU$1999,24,FALSE))</f>
        <v/>
      </c>
      <c r="AR899" s="662" t="str">
        <f>IF($AD899="","",VLOOKUP(AD899,Invoer!$F$15:$AU$1999,17,FALSE))</f>
        <v/>
      </c>
      <c r="AS899" s="678" t="str">
        <f t="shared" si="356"/>
        <v/>
      </c>
      <c r="AT899" s="676" t="str">
        <f t="shared" si="352"/>
        <v/>
      </c>
      <c r="AU899" s="77" t="e">
        <f t="shared" si="353"/>
        <v>#VALUE!</v>
      </c>
      <c r="FE899"/>
      <c r="FI899"/>
      <c r="FJ899"/>
    </row>
    <row r="900" spans="29:166" ht="12" customHeight="1" x14ac:dyDescent="0.2">
      <c r="AC900" s="435" t="str">
        <f>IF($AC$7&lt;3,Invoer!DR905,IF($AC$7=3,Invoer!BT905,"x"))</f>
        <v>x</v>
      </c>
      <c r="AD900" s="599" t="str">
        <f t="shared" si="354"/>
        <v/>
      </c>
      <c r="AE900" s="673" t="str">
        <f>IF($AD900="","",VLOOKUP(AD900,Invoer!$F$15:$AU$1999,2,FALSE))</f>
        <v/>
      </c>
      <c r="AF900" s="599" t="str">
        <f t="shared" si="355"/>
        <v/>
      </c>
      <c r="AG900" s="599" t="str">
        <f>IF($AD900="","",VLOOKUP(AD900,Invoer!$F$15:$AU$1999,3,FALSE))</f>
        <v/>
      </c>
      <c r="AH900" s="599" t="str">
        <f>IF($AD900="","",IF(AG900&lt;&gt;"Liq","",VLOOKUP(AD900,Invoer!$F$15:$AU$1999,4,FALSE)))</f>
        <v/>
      </c>
      <c r="AI900" s="677" t="str">
        <f>IF($AD900="","",VLOOKUP(AD900,Invoer!$F$15:$AU$1999,5,FALSE))</f>
        <v/>
      </c>
      <c r="AJ900" s="599" t="str">
        <f>IF($AD900="","",VLOOKUP(AD900,Invoer!$F$15:$AU$1999,6,FALSE))</f>
        <v/>
      </c>
      <c r="AK900" s="599" t="str">
        <f>IF($AD900="","",VLOOKUP(AD900,Invoer!$F$15:$AU$1999,9,FALSE))</f>
        <v/>
      </c>
      <c r="AL900" s="599" t="str">
        <f>IF($AD900="","",VLOOKUP(AD900,Invoer!$F$15:$AU$1999,10,FALSE))</f>
        <v/>
      </c>
      <c r="AM900" s="599" t="str">
        <f>IF($AD900="","",VLOOKUP(AD900,Invoer!$F$15:$BB$1999,14,FALSE))</f>
        <v/>
      </c>
      <c r="AN900" s="599" t="str">
        <f>IF($AD900="","",VLOOKUP(AD900,Invoer!$F$15:$AU$1999,11,FALSE))</f>
        <v/>
      </c>
      <c r="AO900" s="662" t="str">
        <f>IF($AD900="","",VLOOKUP(AD900,Invoer!$F$15:$AU$1999,15,FALSE))</f>
        <v/>
      </c>
      <c r="AP900" s="599" t="str">
        <f>IF($AD900="","",VLOOKUP(AD900,Invoer!$F$15:$AU$1999,19,FALSE))</f>
        <v/>
      </c>
      <c r="AQ900" s="662" t="str">
        <f>IF($AD900="","",VLOOKUP(AD900,Invoer!$F$15:$AU$1999,24,FALSE))</f>
        <v/>
      </c>
      <c r="AR900" s="662" t="str">
        <f>IF($AD900="","",VLOOKUP(AD900,Invoer!$F$15:$AU$1999,17,FALSE))</f>
        <v/>
      </c>
      <c r="AS900" s="678" t="str">
        <f t="shared" si="356"/>
        <v/>
      </c>
      <c r="AT900" s="676" t="str">
        <f t="shared" si="352"/>
        <v/>
      </c>
      <c r="AU900" s="77" t="e">
        <f t="shared" si="353"/>
        <v>#VALUE!</v>
      </c>
      <c r="FE900"/>
      <c r="FI900"/>
      <c r="FJ900"/>
    </row>
    <row r="901" spans="29:166" ht="12" customHeight="1" x14ac:dyDescent="0.2">
      <c r="AC901" s="435" t="str">
        <f>IF($AC$7&lt;3,Invoer!DR906,IF($AC$7=3,Invoer!BT906,"x"))</f>
        <v>x</v>
      </c>
      <c r="AD901" s="599" t="str">
        <f t="shared" si="354"/>
        <v/>
      </c>
      <c r="AE901" s="673" t="str">
        <f>IF($AD901="","",VLOOKUP(AD901,Invoer!$F$15:$AU$1999,2,FALSE))</f>
        <v/>
      </c>
      <c r="AF901" s="599" t="str">
        <f t="shared" si="355"/>
        <v/>
      </c>
      <c r="AG901" s="599" t="str">
        <f>IF($AD901="","",VLOOKUP(AD901,Invoer!$F$15:$AU$1999,3,FALSE))</f>
        <v/>
      </c>
      <c r="AH901" s="599" t="str">
        <f>IF($AD901="","",IF(AG901&lt;&gt;"Liq","",VLOOKUP(AD901,Invoer!$F$15:$AU$1999,4,FALSE)))</f>
        <v/>
      </c>
      <c r="AI901" s="677" t="str">
        <f>IF($AD901="","",VLOOKUP(AD901,Invoer!$F$15:$AU$1999,5,FALSE))</f>
        <v/>
      </c>
      <c r="AJ901" s="599" t="str">
        <f>IF($AD901="","",VLOOKUP(AD901,Invoer!$F$15:$AU$1999,6,FALSE))</f>
        <v/>
      </c>
      <c r="AK901" s="599" t="str">
        <f>IF($AD901="","",VLOOKUP(AD901,Invoer!$F$15:$AU$1999,9,FALSE))</f>
        <v/>
      </c>
      <c r="AL901" s="599" t="str">
        <f>IF($AD901="","",VLOOKUP(AD901,Invoer!$F$15:$AU$1999,10,FALSE))</f>
        <v/>
      </c>
      <c r="AM901" s="599" t="str">
        <f>IF($AD901="","",VLOOKUP(AD901,Invoer!$F$15:$BB$1999,14,FALSE))</f>
        <v/>
      </c>
      <c r="AN901" s="599" t="str">
        <f>IF($AD901="","",VLOOKUP(AD901,Invoer!$F$15:$AU$1999,11,FALSE))</f>
        <v/>
      </c>
      <c r="AO901" s="662" t="str">
        <f>IF($AD901="","",VLOOKUP(AD901,Invoer!$F$15:$AU$1999,15,FALSE))</f>
        <v/>
      </c>
      <c r="AP901" s="599" t="str">
        <f>IF($AD901="","",VLOOKUP(AD901,Invoer!$F$15:$AU$1999,19,FALSE))</f>
        <v/>
      </c>
      <c r="AQ901" s="662" t="str">
        <f>IF($AD901="","",VLOOKUP(AD901,Invoer!$F$15:$AU$1999,24,FALSE))</f>
        <v/>
      </c>
      <c r="AR901" s="662" t="str">
        <f>IF($AD901="","",VLOOKUP(AD901,Invoer!$F$15:$AU$1999,17,FALSE))</f>
        <v/>
      </c>
      <c r="AS901" s="678" t="str">
        <f t="shared" si="356"/>
        <v/>
      </c>
      <c r="AT901" s="676" t="str">
        <f t="shared" si="352"/>
        <v/>
      </c>
      <c r="AU901" s="77" t="e">
        <f t="shared" si="353"/>
        <v>#VALUE!</v>
      </c>
      <c r="FE901"/>
      <c r="FI901"/>
      <c r="FJ901"/>
    </row>
    <row r="902" spans="29:166" ht="12" customHeight="1" x14ac:dyDescent="0.2">
      <c r="AC902" s="435" t="str">
        <f>IF($AC$7&lt;3,Invoer!DR907,IF($AC$7=3,Invoer!BT907,"x"))</f>
        <v>x</v>
      </c>
      <c r="AD902" s="599" t="str">
        <f t="shared" si="354"/>
        <v/>
      </c>
      <c r="AE902" s="673" t="str">
        <f>IF($AD902="","",VLOOKUP(AD902,Invoer!$F$15:$AU$1999,2,FALSE))</f>
        <v/>
      </c>
      <c r="AF902" s="599" t="str">
        <f t="shared" si="355"/>
        <v/>
      </c>
      <c r="AG902" s="599" t="str">
        <f>IF($AD902="","",VLOOKUP(AD902,Invoer!$F$15:$AU$1999,3,FALSE))</f>
        <v/>
      </c>
      <c r="AH902" s="599" t="str">
        <f>IF($AD902="","",IF(AG902&lt;&gt;"Liq","",VLOOKUP(AD902,Invoer!$F$15:$AU$1999,4,FALSE)))</f>
        <v/>
      </c>
      <c r="AI902" s="677" t="str">
        <f>IF($AD902="","",VLOOKUP(AD902,Invoer!$F$15:$AU$1999,5,FALSE))</f>
        <v/>
      </c>
      <c r="AJ902" s="599" t="str">
        <f>IF($AD902="","",VLOOKUP(AD902,Invoer!$F$15:$AU$1999,6,FALSE))</f>
        <v/>
      </c>
      <c r="AK902" s="599" t="str">
        <f>IF($AD902="","",VLOOKUP(AD902,Invoer!$F$15:$AU$1999,9,FALSE))</f>
        <v/>
      </c>
      <c r="AL902" s="599" t="str">
        <f>IF($AD902="","",VLOOKUP(AD902,Invoer!$F$15:$AU$1999,10,FALSE))</f>
        <v/>
      </c>
      <c r="AM902" s="599" t="str">
        <f>IF($AD902="","",VLOOKUP(AD902,Invoer!$F$15:$BB$1999,14,FALSE))</f>
        <v/>
      </c>
      <c r="AN902" s="599" t="str">
        <f>IF($AD902="","",VLOOKUP(AD902,Invoer!$F$15:$AU$1999,11,FALSE))</f>
        <v/>
      </c>
      <c r="AO902" s="662" t="str">
        <f>IF($AD902="","",VLOOKUP(AD902,Invoer!$F$15:$AU$1999,15,FALSE))</f>
        <v/>
      </c>
      <c r="AP902" s="599" t="str">
        <f>IF($AD902="","",VLOOKUP(AD902,Invoer!$F$15:$AU$1999,19,FALSE))</f>
        <v/>
      </c>
      <c r="AQ902" s="662" t="str">
        <f>IF($AD902="","",VLOOKUP(AD902,Invoer!$F$15:$AU$1999,24,FALSE))</f>
        <v/>
      </c>
      <c r="AR902" s="662" t="str">
        <f>IF($AD902="","",VLOOKUP(AD902,Invoer!$F$15:$AU$1999,17,FALSE))</f>
        <v/>
      </c>
      <c r="AS902" s="678" t="str">
        <f t="shared" si="356"/>
        <v/>
      </c>
      <c r="AT902" s="676" t="str">
        <f t="shared" si="352"/>
        <v/>
      </c>
      <c r="AU902" s="77" t="e">
        <f t="shared" si="353"/>
        <v>#VALUE!</v>
      </c>
      <c r="FE902"/>
      <c r="FI902"/>
      <c r="FJ902"/>
    </row>
    <row r="903" spans="29:166" ht="12" customHeight="1" x14ac:dyDescent="0.2">
      <c r="AC903" s="435" t="str">
        <f>IF($AC$7&lt;3,Invoer!DR908,IF($AC$7=3,Invoer!BT908,"x"))</f>
        <v>x</v>
      </c>
      <c r="AD903" s="599" t="str">
        <f t="shared" si="354"/>
        <v/>
      </c>
      <c r="AE903" s="673" t="str">
        <f>IF($AD903="","",VLOOKUP(AD903,Invoer!$F$15:$AU$1999,2,FALSE))</f>
        <v/>
      </c>
      <c r="AF903" s="599" t="str">
        <f t="shared" si="355"/>
        <v/>
      </c>
      <c r="AG903" s="599" t="str">
        <f>IF($AD903="","",VLOOKUP(AD903,Invoer!$F$15:$AU$1999,3,FALSE))</f>
        <v/>
      </c>
      <c r="AH903" s="599" t="str">
        <f>IF($AD903="","",IF(AG903&lt;&gt;"Liq","",VLOOKUP(AD903,Invoer!$F$15:$AU$1999,4,FALSE)))</f>
        <v/>
      </c>
      <c r="AI903" s="677" t="str">
        <f>IF($AD903="","",VLOOKUP(AD903,Invoer!$F$15:$AU$1999,5,FALSE))</f>
        <v/>
      </c>
      <c r="AJ903" s="599" t="str">
        <f>IF($AD903="","",VLOOKUP(AD903,Invoer!$F$15:$AU$1999,6,FALSE))</f>
        <v/>
      </c>
      <c r="AK903" s="599" t="str">
        <f>IF($AD903="","",VLOOKUP(AD903,Invoer!$F$15:$AU$1999,9,FALSE))</f>
        <v/>
      </c>
      <c r="AL903" s="599" t="str">
        <f>IF($AD903="","",VLOOKUP(AD903,Invoer!$F$15:$AU$1999,10,FALSE))</f>
        <v/>
      </c>
      <c r="AM903" s="599" t="str">
        <f>IF($AD903="","",VLOOKUP(AD903,Invoer!$F$15:$BB$1999,14,FALSE))</f>
        <v/>
      </c>
      <c r="AN903" s="599" t="str">
        <f>IF($AD903="","",VLOOKUP(AD903,Invoer!$F$15:$AU$1999,11,FALSE))</f>
        <v/>
      </c>
      <c r="AO903" s="662" t="str">
        <f>IF($AD903="","",VLOOKUP(AD903,Invoer!$F$15:$AU$1999,15,FALSE))</f>
        <v/>
      </c>
      <c r="AP903" s="599" t="str">
        <f>IF($AD903="","",VLOOKUP(AD903,Invoer!$F$15:$AU$1999,19,FALSE))</f>
        <v/>
      </c>
      <c r="AQ903" s="662" t="str">
        <f>IF($AD903="","",VLOOKUP(AD903,Invoer!$F$15:$AU$1999,24,FALSE))</f>
        <v/>
      </c>
      <c r="AR903" s="662" t="str">
        <f>IF($AD903="","",VLOOKUP(AD903,Invoer!$F$15:$AU$1999,17,FALSE))</f>
        <v/>
      </c>
      <c r="AS903" s="678" t="str">
        <f t="shared" si="356"/>
        <v/>
      </c>
      <c r="AT903" s="676" t="str">
        <f t="shared" si="352"/>
        <v/>
      </c>
      <c r="AU903" s="77" t="e">
        <f t="shared" si="353"/>
        <v>#VALUE!</v>
      </c>
      <c r="FE903"/>
      <c r="FI903"/>
      <c r="FJ903"/>
    </row>
    <row r="904" spans="29:166" ht="12" customHeight="1" x14ac:dyDescent="0.2">
      <c r="AC904" s="435" t="str">
        <f>IF($AC$7&lt;3,Invoer!DR909,IF($AC$7=3,Invoer!BT909,"x"))</f>
        <v>x</v>
      </c>
      <c r="AD904" s="599" t="str">
        <f t="shared" si="354"/>
        <v/>
      </c>
      <c r="AE904" s="673" t="str">
        <f>IF($AD904="","",VLOOKUP(AD904,Invoer!$F$15:$AU$1999,2,FALSE))</f>
        <v/>
      </c>
      <c r="AF904" s="599" t="str">
        <f t="shared" si="355"/>
        <v/>
      </c>
      <c r="AG904" s="599" t="str">
        <f>IF($AD904="","",VLOOKUP(AD904,Invoer!$F$15:$AU$1999,3,FALSE))</f>
        <v/>
      </c>
      <c r="AH904" s="599" t="str">
        <f>IF($AD904="","",IF(AG904&lt;&gt;"Liq","",VLOOKUP(AD904,Invoer!$F$15:$AU$1999,4,FALSE)))</f>
        <v/>
      </c>
      <c r="AI904" s="677" t="str">
        <f>IF($AD904="","",VLOOKUP(AD904,Invoer!$F$15:$AU$1999,5,FALSE))</f>
        <v/>
      </c>
      <c r="AJ904" s="599" t="str">
        <f>IF($AD904="","",VLOOKUP(AD904,Invoer!$F$15:$AU$1999,6,FALSE))</f>
        <v/>
      </c>
      <c r="AK904" s="599" t="str">
        <f>IF($AD904="","",VLOOKUP(AD904,Invoer!$F$15:$AU$1999,9,FALSE))</f>
        <v/>
      </c>
      <c r="AL904" s="599" t="str">
        <f>IF($AD904="","",VLOOKUP(AD904,Invoer!$F$15:$AU$1999,10,FALSE))</f>
        <v/>
      </c>
      <c r="AM904" s="599" t="str">
        <f>IF($AD904="","",VLOOKUP(AD904,Invoer!$F$15:$BB$1999,14,FALSE))</f>
        <v/>
      </c>
      <c r="AN904" s="599" t="str">
        <f>IF($AD904="","",VLOOKUP(AD904,Invoer!$F$15:$AU$1999,11,FALSE))</f>
        <v/>
      </c>
      <c r="AO904" s="662" t="str">
        <f>IF($AD904="","",VLOOKUP(AD904,Invoer!$F$15:$AU$1999,15,FALSE))</f>
        <v/>
      </c>
      <c r="AP904" s="599" t="str">
        <f>IF($AD904="","",VLOOKUP(AD904,Invoer!$F$15:$AU$1999,19,FALSE))</f>
        <v/>
      </c>
      <c r="AQ904" s="662" t="str">
        <f>IF($AD904="","",VLOOKUP(AD904,Invoer!$F$15:$AU$1999,24,FALSE))</f>
        <v/>
      </c>
      <c r="AR904" s="662" t="str">
        <f>IF($AD904="","",VLOOKUP(AD904,Invoer!$F$15:$AU$1999,17,FALSE))</f>
        <v/>
      </c>
      <c r="AS904" s="678" t="str">
        <f t="shared" si="356"/>
        <v/>
      </c>
      <c r="AT904" s="676" t="str">
        <f t="shared" si="352"/>
        <v/>
      </c>
      <c r="AU904" s="77" t="e">
        <f t="shared" si="353"/>
        <v>#VALUE!</v>
      </c>
      <c r="FE904"/>
      <c r="FI904"/>
      <c r="FJ904"/>
    </row>
    <row r="905" spans="29:166" ht="12" customHeight="1" x14ac:dyDescent="0.2">
      <c r="AC905" s="435" t="str">
        <f>IF($AC$7&lt;3,Invoer!DR910,IF($AC$7=3,Invoer!BT910,"x"))</f>
        <v>x</v>
      </c>
      <c r="AD905" s="599" t="str">
        <f t="shared" si="354"/>
        <v/>
      </c>
      <c r="AE905" s="673" t="str">
        <f>IF($AD905="","",VLOOKUP(AD905,Invoer!$F$15:$AU$1999,2,FALSE))</f>
        <v/>
      </c>
      <c r="AF905" s="599" t="str">
        <f t="shared" si="355"/>
        <v/>
      </c>
      <c r="AG905" s="599" t="str">
        <f>IF($AD905="","",VLOOKUP(AD905,Invoer!$F$15:$AU$1999,3,FALSE))</f>
        <v/>
      </c>
      <c r="AH905" s="599" t="str">
        <f>IF($AD905="","",IF(AG905&lt;&gt;"Liq","",VLOOKUP(AD905,Invoer!$F$15:$AU$1999,4,FALSE)))</f>
        <v/>
      </c>
      <c r="AI905" s="677" t="str">
        <f>IF($AD905="","",VLOOKUP(AD905,Invoer!$F$15:$AU$1999,5,FALSE))</f>
        <v/>
      </c>
      <c r="AJ905" s="599" t="str">
        <f>IF($AD905="","",VLOOKUP(AD905,Invoer!$F$15:$AU$1999,6,FALSE))</f>
        <v/>
      </c>
      <c r="AK905" s="599" t="str">
        <f>IF($AD905="","",VLOOKUP(AD905,Invoer!$F$15:$AU$1999,9,FALSE))</f>
        <v/>
      </c>
      <c r="AL905" s="599" t="str">
        <f>IF($AD905="","",VLOOKUP(AD905,Invoer!$F$15:$AU$1999,10,FALSE))</f>
        <v/>
      </c>
      <c r="AM905" s="599" t="str">
        <f>IF($AD905="","",VLOOKUP(AD905,Invoer!$F$15:$BB$1999,14,FALSE))</f>
        <v/>
      </c>
      <c r="AN905" s="599" t="str">
        <f>IF($AD905="","",VLOOKUP(AD905,Invoer!$F$15:$AU$1999,11,FALSE))</f>
        <v/>
      </c>
      <c r="AO905" s="662" t="str">
        <f>IF($AD905="","",VLOOKUP(AD905,Invoer!$F$15:$AU$1999,15,FALSE))</f>
        <v/>
      </c>
      <c r="AP905" s="599" t="str">
        <f>IF($AD905="","",VLOOKUP(AD905,Invoer!$F$15:$AU$1999,19,FALSE))</f>
        <v/>
      </c>
      <c r="AQ905" s="662" t="str">
        <f>IF($AD905="","",VLOOKUP(AD905,Invoer!$F$15:$AU$1999,24,FALSE))</f>
        <v/>
      </c>
      <c r="AR905" s="662" t="str">
        <f>IF($AD905="","",VLOOKUP(AD905,Invoer!$F$15:$AU$1999,17,FALSE))</f>
        <v/>
      </c>
      <c r="AS905" s="678" t="str">
        <f t="shared" si="356"/>
        <v/>
      </c>
      <c r="AT905" s="676" t="str">
        <f t="shared" si="352"/>
        <v/>
      </c>
      <c r="AU905" s="77" t="e">
        <f t="shared" si="353"/>
        <v>#VALUE!</v>
      </c>
      <c r="FE905"/>
      <c r="FI905"/>
      <c r="FJ905"/>
    </row>
    <row r="906" spans="29:166" ht="12" customHeight="1" x14ac:dyDescent="0.2">
      <c r="AC906" s="435" t="str">
        <f>IF($AC$7&lt;3,Invoer!DR911,IF($AC$7=3,Invoer!BT911,"x"))</f>
        <v>x</v>
      </c>
      <c r="AD906" s="599" t="str">
        <f t="shared" si="354"/>
        <v/>
      </c>
      <c r="AE906" s="673" t="str">
        <f>IF($AD906="","",VLOOKUP(AD906,Invoer!$F$15:$AU$1999,2,FALSE))</f>
        <v/>
      </c>
      <c r="AF906" s="599" t="str">
        <f t="shared" si="355"/>
        <v/>
      </c>
      <c r="AG906" s="599" t="str">
        <f>IF($AD906="","",VLOOKUP(AD906,Invoer!$F$15:$AU$1999,3,FALSE))</f>
        <v/>
      </c>
      <c r="AH906" s="599" t="str">
        <f>IF($AD906="","",IF(AG906&lt;&gt;"Liq","",VLOOKUP(AD906,Invoer!$F$15:$AU$1999,4,FALSE)))</f>
        <v/>
      </c>
      <c r="AI906" s="677" t="str">
        <f>IF($AD906="","",VLOOKUP(AD906,Invoer!$F$15:$AU$1999,5,FALSE))</f>
        <v/>
      </c>
      <c r="AJ906" s="599" t="str">
        <f>IF($AD906="","",VLOOKUP(AD906,Invoer!$F$15:$AU$1999,6,FALSE))</f>
        <v/>
      </c>
      <c r="AK906" s="599" t="str">
        <f>IF($AD906="","",VLOOKUP(AD906,Invoer!$F$15:$AU$1999,9,FALSE))</f>
        <v/>
      </c>
      <c r="AL906" s="599" t="str">
        <f>IF($AD906="","",VLOOKUP(AD906,Invoer!$F$15:$AU$1999,10,FALSE))</f>
        <v/>
      </c>
      <c r="AM906" s="599" t="str">
        <f>IF($AD906="","",VLOOKUP(AD906,Invoer!$F$15:$BB$1999,14,FALSE))</f>
        <v/>
      </c>
      <c r="AN906" s="599" t="str">
        <f>IF($AD906="","",VLOOKUP(AD906,Invoer!$F$15:$AU$1999,11,FALSE))</f>
        <v/>
      </c>
      <c r="AO906" s="662" t="str">
        <f>IF($AD906="","",VLOOKUP(AD906,Invoer!$F$15:$AU$1999,15,FALSE))</f>
        <v/>
      </c>
      <c r="AP906" s="599" t="str">
        <f>IF($AD906="","",VLOOKUP(AD906,Invoer!$F$15:$AU$1999,19,FALSE))</f>
        <v/>
      </c>
      <c r="AQ906" s="662" t="str">
        <f>IF($AD906="","",VLOOKUP(AD906,Invoer!$F$15:$AU$1999,24,FALSE))</f>
        <v/>
      </c>
      <c r="AR906" s="662" t="str">
        <f>IF($AD906="","",VLOOKUP(AD906,Invoer!$F$15:$AU$1999,17,FALSE))</f>
        <v/>
      </c>
      <c r="AS906" s="678" t="str">
        <f t="shared" si="356"/>
        <v/>
      </c>
      <c r="AT906" s="676" t="str">
        <f t="shared" si="352"/>
        <v/>
      </c>
      <c r="AU906" s="77" t="e">
        <f t="shared" si="353"/>
        <v>#VALUE!</v>
      </c>
      <c r="FE906"/>
      <c r="FI906"/>
      <c r="FJ906"/>
    </row>
    <row r="907" spans="29:166" ht="12" customHeight="1" x14ac:dyDescent="0.2">
      <c r="AC907" s="435" t="str">
        <f>IF($AC$7&lt;3,Invoer!DR912,IF($AC$7=3,Invoer!BT912,"x"))</f>
        <v>x</v>
      </c>
      <c r="AD907" s="599" t="str">
        <f t="shared" si="354"/>
        <v/>
      </c>
      <c r="AE907" s="673" t="str">
        <f>IF($AD907="","",VLOOKUP(AD907,Invoer!$F$15:$AU$1999,2,FALSE))</f>
        <v/>
      </c>
      <c r="AF907" s="599" t="str">
        <f t="shared" si="355"/>
        <v/>
      </c>
      <c r="AG907" s="599" t="str">
        <f>IF($AD907="","",VLOOKUP(AD907,Invoer!$F$15:$AU$1999,3,FALSE))</f>
        <v/>
      </c>
      <c r="AH907" s="599" t="str">
        <f>IF($AD907="","",IF(AG907&lt;&gt;"Liq","",VLOOKUP(AD907,Invoer!$F$15:$AU$1999,4,FALSE)))</f>
        <v/>
      </c>
      <c r="AI907" s="677" t="str">
        <f>IF($AD907="","",VLOOKUP(AD907,Invoer!$F$15:$AU$1999,5,FALSE))</f>
        <v/>
      </c>
      <c r="AJ907" s="599" t="str">
        <f>IF($AD907="","",VLOOKUP(AD907,Invoer!$F$15:$AU$1999,6,FALSE))</f>
        <v/>
      </c>
      <c r="AK907" s="599" t="str">
        <f>IF($AD907="","",VLOOKUP(AD907,Invoer!$F$15:$AU$1999,9,FALSE))</f>
        <v/>
      </c>
      <c r="AL907" s="599" t="str">
        <f>IF($AD907="","",VLOOKUP(AD907,Invoer!$F$15:$AU$1999,10,FALSE))</f>
        <v/>
      </c>
      <c r="AM907" s="599" t="str">
        <f>IF($AD907="","",VLOOKUP(AD907,Invoer!$F$15:$BB$1999,14,FALSE))</f>
        <v/>
      </c>
      <c r="AN907" s="599" t="str">
        <f>IF($AD907="","",VLOOKUP(AD907,Invoer!$F$15:$AU$1999,11,FALSE))</f>
        <v/>
      </c>
      <c r="AO907" s="662" t="str">
        <f>IF($AD907="","",VLOOKUP(AD907,Invoer!$F$15:$AU$1999,15,FALSE))</f>
        <v/>
      </c>
      <c r="AP907" s="599" t="str">
        <f>IF($AD907="","",VLOOKUP(AD907,Invoer!$F$15:$AU$1999,19,FALSE))</f>
        <v/>
      </c>
      <c r="AQ907" s="662" t="str">
        <f>IF($AD907="","",VLOOKUP(AD907,Invoer!$F$15:$AU$1999,24,FALSE))</f>
        <v/>
      </c>
      <c r="AR907" s="662" t="str">
        <f>IF($AD907="","",VLOOKUP(AD907,Invoer!$F$15:$AU$1999,17,FALSE))</f>
        <v/>
      </c>
      <c r="AS907" s="678" t="str">
        <f t="shared" si="356"/>
        <v/>
      </c>
      <c r="AT907" s="676" t="str">
        <f t="shared" si="352"/>
        <v/>
      </c>
      <c r="AU907" s="77" t="e">
        <f t="shared" si="353"/>
        <v>#VALUE!</v>
      </c>
      <c r="FE907"/>
      <c r="FI907"/>
      <c r="FJ907"/>
    </row>
    <row r="908" spans="29:166" ht="12" customHeight="1" x14ac:dyDescent="0.2">
      <c r="AC908" s="435" t="str">
        <f>IF($AC$7&lt;3,Invoer!DR913,IF($AC$7=3,Invoer!BT913,"x"))</f>
        <v>x</v>
      </c>
      <c r="AD908" s="599" t="str">
        <f t="shared" si="354"/>
        <v/>
      </c>
      <c r="AE908" s="673" t="str">
        <f>IF($AD908="","",VLOOKUP(AD908,Invoer!$F$15:$AU$1999,2,FALSE))</f>
        <v/>
      </c>
      <c r="AF908" s="599" t="str">
        <f t="shared" si="355"/>
        <v/>
      </c>
      <c r="AG908" s="599" t="str">
        <f>IF($AD908="","",VLOOKUP(AD908,Invoer!$F$15:$AU$1999,3,FALSE))</f>
        <v/>
      </c>
      <c r="AH908" s="599" t="str">
        <f>IF($AD908="","",IF(AG908&lt;&gt;"Liq","",VLOOKUP(AD908,Invoer!$F$15:$AU$1999,4,FALSE)))</f>
        <v/>
      </c>
      <c r="AI908" s="677" t="str">
        <f>IF($AD908="","",VLOOKUP(AD908,Invoer!$F$15:$AU$1999,5,FALSE))</f>
        <v/>
      </c>
      <c r="AJ908" s="599" t="str">
        <f>IF($AD908="","",VLOOKUP(AD908,Invoer!$F$15:$AU$1999,6,FALSE))</f>
        <v/>
      </c>
      <c r="AK908" s="599" t="str">
        <f>IF($AD908="","",VLOOKUP(AD908,Invoer!$F$15:$AU$1999,9,FALSE))</f>
        <v/>
      </c>
      <c r="AL908" s="599" t="str">
        <f>IF($AD908="","",VLOOKUP(AD908,Invoer!$F$15:$AU$1999,10,FALSE))</f>
        <v/>
      </c>
      <c r="AM908" s="599" t="str">
        <f>IF($AD908="","",VLOOKUP(AD908,Invoer!$F$15:$BB$1999,14,FALSE))</f>
        <v/>
      </c>
      <c r="AN908" s="599" t="str">
        <f>IF($AD908="","",VLOOKUP(AD908,Invoer!$F$15:$AU$1999,11,FALSE))</f>
        <v/>
      </c>
      <c r="AO908" s="662" t="str">
        <f>IF($AD908="","",VLOOKUP(AD908,Invoer!$F$15:$AU$1999,15,FALSE))</f>
        <v/>
      </c>
      <c r="AP908" s="599" t="str">
        <f>IF($AD908="","",VLOOKUP(AD908,Invoer!$F$15:$AU$1999,19,FALSE))</f>
        <v/>
      </c>
      <c r="AQ908" s="662" t="str">
        <f>IF($AD908="","",VLOOKUP(AD908,Invoer!$F$15:$AU$1999,24,FALSE))</f>
        <v/>
      </c>
      <c r="AR908" s="662" t="str">
        <f>IF($AD908="","",VLOOKUP(AD908,Invoer!$F$15:$AU$1999,17,FALSE))</f>
        <v/>
      </c>
      <c r="AS908" s="678" t="str">
        <f t="shared" si="356"/>
        <v/>
      </c>
      <c r="AT908" s="676" t="str">
        <f t="shared" ref="AT908:AT971" si="357">IF(AN908&lt;&gt;AN909,AU908,"")</f>
        <v/>
      </c>
      <c r="AU908" s="77" t="e">
        <f t="shared" ref="AU908:AU971" si="358">IF(AN908&lt;&gt;AN907,AR908,AR908+AU907)</f>
        <v>#VALUE!</v>
      </c>
      <c r="FE908"/>
      <c r="FI908"/>
      <c r="FJ908"/>
    </row>
    <row r="909" spans="29:166" ht="12" customHeight="1" x14ac:dyDescent="0.2">
      <c r="AC909" s="435" t="str">
        <f>IF($AC$7&lt;3,Invoer!DR914,IF($AC$7=3,Invoer!BT914,"x"))</f>
        <v>x</v>
      </c>
      <c r="AD909" s="599" t="str">
        <f t="shared" ref="AD909:AD972" si="359">IF(ISERROR(AC909),"",IF(AC909="x","",AC909))</f>
        <v/>
      </c>
      <c r="AE909" s="673" t="str">
        <f>IF($AD909="","",VLOOKUP(AD909,Invoer!$F$15:$AU$1999,2,FALSE))</f>
        <v/>
      </c>
      <c r="AF909" s="599" t="str">
        <f t="shared" ref="AF909:AF972" si="360">IF($AD909="","",MONTH(AE909))</f>
        <v/>
      </c>
      <c r="AG909" s="599" t="str">
        <f>IF($AD909="","",VLOOKUP(AD909,Invoer!$F$15:$AU$1999,3,FALSE))</f>
        <v/>
      </c>
      <c r="AH909" s="599" t="str">
        <f>IF($AD909="","",IF(AG909&lt;&gt;"Liq","",VLOOKUP(AD909,Invoer!$F$15:$AU$1999,4,FALSE)))</f>
        <v/>
      </c>
      <c r="AI909" s="677" t="str">
        <f>IF($AD909="","",VLOOKUP(AD909,Invoer!$F$15:$AU$1999,5,FALSE))</f>
        <v/>
      </c>
      <c r="AJ909" s="599" t="str">
        <f>IF($AD909="","",VLOOKUP(AD909,Invoer!$F$15:$AU$1999,6,FALSE))</f>
        <v/>
      </c>
      <c r="AK909" s="599" t="str">
        <f>IF($AD909="","",VLOOKUP(AD909,Invoer!$F$15:$AU$1999,9,FALSE))</f>
        <v/>
      </c>
      <c r="AL909" s="599" t="str">
        <f>IF($AD909="","",VLOOKUP(AD909,Invoer!$F$15:$AU$1999,10,FALSE))</f>
        <v/>
      </c>
      <c r="AM909" s="599" t="str">
        <f>IF($AD909="","",VLOOKUP(AD909,Invoer!$F$15:$BB$1999,14,FALSE))</f>
        <v/>
      </c>
      <c r="AN909" s="599" t="str">
        <f>IF($AD909="","",VLOOKUP(AD909,Invoer!$F$15:$AU$1999,11,FALSE))</f>
        <v/>
      </c>
      <c r="AO909" s="662" t="str">
        <f>IF($AD909="","",VLOOKUP(AD909,Invoer!$F$15:$AU$1999,15,FALSE))</f>
        <v/>
      </c>
      <c r="AP909" s="599" t="str">
        <f>IF($AD909="","",VLOOKUP(AD909,Invoer!$F$15:$AU$1999,19,FALSE))</f>
        <v/>
      </c>
      <c r="AQ909" s="662" t="str">
        <f>IF($AD909="","",VLOOKUP(AD909,Invoer!$F$15:$AU$1999,24,FALSE))</f>
        <v/>
      </c>
      <c r="AR909" s="662" t="str">
        <f>IF($AD909="","",VLOOKUP(AD909,Invoer!$F$15:$AU$1999,17,FALSE))</f>
        <v/>
      </c>
      <c r="AS909" s="678" t="str">
        <f t="shared" si="356"/>
        <v/>
      </c>
      <c r="AT909" s="676" t="str">
        <f t="shared" si="357"/>
        <v/>
      </c>
      <c r="AU909" s="77" t="e">
        <f t="shared" si="358"/>
        <v>#VALUE!</v>
      </c>
      <c r="FE909"/>
      <c r="FI909"/>
      <c r="FJ909"/>
    </row>
    <row r="910" spans="29:166" ht="12" customHeight="1" x14ac:dyDescent="0.2">
      <c r="AC910" s="435" t="str">
        <f>IF($AC$7&lt;3,Invoer!DR915,IF($AC$7=3,Invoer!BT915,"x"))</f>
        <v>x</v>
      </c>
      <c r="AD910" s="599" t="str">
        <f t="shared" si="359"/>
        <v/>
      </c>
      <c r="AE910" s="673" t="str">
        <f>IF($AD910="","",VLOOKUP(AD910,Invoer!$F$15:$AU$1999,2,FALSE))</f>
        <v/>
      </c>
      <c r="AF910" s="599" t="str">
        <f t="shared" si="360"/>
        <v/>
      </c>
      <c r="AG910" s="599" t="str">
        <f>IF($AD910="","",VLOOKUP(AD910,Invoer!$F$15:$AU$1999,3,FALSE))</f>
        <v/>
      </c>
      <c r="AH910" s="599" t="str">
        <f>IF($AD910="","",IF(AG910&lt;&gt;"Liq","",VLOOKUP(AD910,Invoer!$F$15:$AU$1999,4,FALSE)))</f>
        <v/>
      </c>
      <c r="AI910" s="677" t="str">
        <f>IF($AD910="","",VLOOKUP(AD910,Invoer!$F$15:$AU$1999,5,FALSE))</f>
        <v/>
      </c>
      <c r="AJ910" s="599" t="str">
        <f>IF($AD910="","",VLOOKUP(AD910,Invoer!$F$15:$AU$1999,6,FALSE))</f>
        <v/>
      </c>
      <c r="AK910" s="599" t="str">
        <f>IF($AD910="","",VLOOKUP(AD910,Invoer!$F$15:$AU$1999,9,FALSE))</f>
        <v/>
      </c>
      <c r="AL910" s="599" t="str">
        <f>IF($AD910="","",VLOOKUP(AD910,Invoer!$F$15:$AU$1999,10,FALSE))</f>
        <v/>
      </c>
      <c r="AM910" s="599" t="str">
        <f>IF($AD910="","",VLOOKUP(AD910,Invoer!$F$15:$BB$1999,14,FALSE))</f>
        <v/>
      </c>
      <c r="AN910" s="599" t="str">
        <f>IF($AD910="","",VLOOKUP(AD910,Invoer!$F$15:$AU$1999,11,FALSE))</f>
        <v/>
      </c>
      <c r="AO910" s="662" t="str">
        <f>IF($AD910="","",VLOOKUP(AD910,Invoer!$F$15:$AU$1999,15,FALSE))</f>
        <v/>
      </c>
      <c r="AP910" s="599" t="str">
        <f>IF($AD910="","",VLOOKUP(AD910,Invoer!$F$15:$AU$1999,19,FALSE))</f>
        <v/>
      </c>
      <c r="AQ910" s="662" t="str">
        <f>IF($AD910="","",VLOOKUP(AD910,Invoer!$F$15:$AU$1999,24,FALSE))</f>
        <v/>
      </c>
      <c r="AR910" s="662" t="str">
        <f>IF($AD910="","",VLOOKUP(AD910,Invoer!$F$15:$AU$1999,17,FALSE))</f>
        <v/>
      </c>
      <c r="AS910" s="678" t="str">
        <f t="shared" ref="AS910:AS973" si="361">IF(AND(AR910&lt;&gt;"",AT910&lt;&gt;""),"Σ","")</f>
        <v/>
      </c>
      <c r="AT910" s="676" t="str">
        <f t="shared" si="357"/>
        <v/>
      </c>
      <c r="AU910" s="77" t="e">
        <f t="shared" si="358"/>
        <v>#VALUE!</v>
      </c>
      <c r="FE910"/>
      <c r="FI910"/>
      <c r="FJ910"/>
    </row>
    <row r="911" spans="29:166" ht="12" customHeight="1" x14ac:dyDescent="0.2">
      <c r="AC911" s="435" t="str">
        <f>IF($AC$7&lt;3,Invoer!DR916,IF($AC$7=3,Invoer!BT916,"x"))</f>
        <v>x</v>
      </c>
      <c r="AD911" s="599" t="str">
        <f t="shared" si="359"/>
        <v/>
      </c>
      <c r="AE911" s="673" t="str">
        <f>IF($AD911="","",VLOOKUP(AD911,Invoer!$F$15:$AU$1999,2,FALSE))</f>
        <v/>
      </c>
      <c r="AF911" s="599" t="str">
        <f t="shared" si="360"/>
        <v/>
      </c>
      <c r="AG911" s="599" t="str">
        <f>IF($AD911="","",VLOOKUP(AD911,Invoer!$F$15:$AU$1999,3,FALSE))</f>
        <v/>
      </c>
      <c r="AH911" s="599" t="str">
        <f>IF($AD911="","",IF(AG911&lt;&gt;"Liq","",VLOOKUP(AD911,Invoer!$F$15:$AU$1999,4,FALSE)))</f>
        <v/>
      </c>
      <c r="AI911" s="677" t="str">
        <f>IF($AD911="","",VLOOKUP(AD911,Invoer!$F$15:$AU$1999,5,FALSE))</f>
        <v/>
      </c>
      <c r="AJ911" s="599" t="str">
        <f>IF($AD911="","",VLOOKUP(AD911,Invoer!$F$15:$AU$1999,6,FALSE))</f>
        <v/>
      </c>
      <c r="AK911" s="599" t="str">
        <f>IF($AD911="","",VLOOKUP(AD911,Invoer!$F$15:$AU$1999,9,FALSE))</f>
        <v/>
      </c>
      <c r="AL911" s="599" t="str">
        <f>IF($AD911="","",VLOOKUP(AD911,Invoer!$F$15:$AU$1999,10,FALSE))</f>
        <v/>
      </c>
      <c r="AM911" s="599" t="str">
        <f>IF($AD911="","",VLOOKUP(AD911,Invoer!$F$15:$BB$1999,14,FALSE))</f>
        <v/>
      </c>
      <c r="AN911" s="599" t="str">
        <f>IF($AD911="","",VLOOKUP(AD911,Invoer!$F$15:$AU$1999,11,FALSE))</f>
        <v/>
      </c>
      <c r="AO911" s="662" t="str">
        <f>IF($AD911="","",VLOOKUP(AD911,Invoer!$F$15:$AU$1999,15,FALSE))</f>
        <v/>
      </c>
      <c r="AP911" s="599" t="str">
        <f>IF($AD911="","",VLOOKUP(AD911,Invoer!$F$15:$AU$1999,19,FALSE))</f>
        <v/>
      </c>
      <c r="AQ911" s="662" t="str">
        <f>IF($AD911="","",VLOOKUP(AD911,Invoer!$F$15:$AU$1999,24,FALSE))</f>
        <v/>
      </c>
      <c r="AR911" s="662" t="str">
        <f>IF($AD911="","",VLOOKUP(AD911,Invoer!$F$15:$AU$1999,17,FALSE))</f>
        <v/>
      </c>
      <c r="AS911" s="678" t="str">
        <f t="shared" si="361"/>
        <v/>
      </c>
      <c r="AT911" s="676" t="str">
        <f t="shared" si="357"/>
        <v/>
      </c>
      <c r="AU911" s="77" t="e">
        <f t="shared" si="358"/>
        <v>#VALUE!</v>
      </c>
      <c r="FE911"/>
      <c r="FI911"/>
      <c r="FJ911"/>
    </row>
    <row r="912" spans="29:166" ht="12" customHeight="1" x14ac:dyDescent="0.2">
      <c r="AC912" s="435" t="str">
        <f>IF($AC$7&lt;3,Invoer!DR917,IF($AC$7=3,Invoer!BT917,"x"))</f>
        <v>x</v>
      </c>
      <c r="AD912" s="599" t="str">
        <f t="shared" si="359"/>
        <v/>
      </c>
      <c r="AE912" s="673" t="str">
        <f>IF($AD912="","",VLOOKUP(AD912,Invoer!$F$15:$AU$1999,2,FALSE))</f>
        <v/>
      </c>
      <c r="AF912" s="599" t="str">
        <f t="shared" si="360"/>
        <v/>
      </c>
      <c r="AG912" s="599" t="str">
        <f>IF($AD912="","",VLOOKUP(AD912,Invoer!$F$15:$AU$1999,3,FALSE))</f>
        <v/>
      </c>
      <c r="AH912" s="599" t="str">
        <f>IF($AD912="","",IF(AG912&lt;&gt;"Liq","",VLOOKUP(AD912,Invoer!$F$15:$AU$1999,4,FALSE)))</f>
        <v/>
      </c>
      <c r="AI912" s="677" t="str">
        <f>IF($AD912="","",VLOOKUP(AD912,Invoer!$F$15:$AU$1999,5,FALSE))</f>
        <v/>
      </c>
      <c r="AJ912" s="599" t="str">
        <f>IF($AD912="","",VLOOKUP(AD912,Invoer!$F$15:$AU$1999,6,FALSE))</f>
        <v/>
      </c>
      <c r="AK912" s="599" t="str">
        <f>IF($AD912="","",VLOOKUP(AD912,Invoer!$F$15:$AU$1999,9,FALSE))</f>
        <v/>
      </c>
      <c r="AL912" s="599" t="str">
        <f>IF($AD912="","",VLOOKUP(AD912,Invoer!$F$15:$AU$1999,10,FALSE))</f>
        <v/>
      </c>
      <c r="AM912" s="599" t="str">
        <f>IF($AD912="","",VLOOKUP(AD912,Invoer!$F$15:$BB$1999,14,FALSE))</f>
        <v/>
      </c>
      <c r="AN912" s="599" t="str">
        <f>IF($AD912="","",VLOOKUP(AD912,Invoer!$F$15:$AU$1999,11,FALSE))</f>
        <v/>
      </c>
      <c r="AO912" s="662" t="str">
        <f>IF($AD912="","",VLOOKUP(AD912,Invoer!$F$15:$AU$1999,15,FALSE))</f>
        <v/>
      </c>
      <c r="AP912" s="599" t="str">
        <f>IF($AD912="","",VLOOKUP(AD912,Invoer!$F$15:$AU$1999,19,FALSE))</f>
        <v/>
      </c>
      <c r="AQ912" s="662" t="str">
        <f>IF($AD912="","",VLOOKUP(AD912,Invoer!$F$15:$AU$1999,24,FALSE))</f>
        <v/>
      </c>
      <c r="AR912" s="662" t="str">
        <f>IF($AD912="","",VLOOKUP(AD912,Invoer!$F$15:$AU$1999,17,FALSE))</f>
        <v/>
      </c>
      <c r="AS912" s="678" t="str">
        <f t="shared" si="361"/>
        <v/>
      </c>
      <c r="AT912" s="676" t="str">
        <f t="shared" si="357"/>
        <v/>
      </c>
      <c r="AU912" s="77" t="e">
        <f t="shared" si="358"/>
        <v>#VALUE!</v>
      </c>
      <c r="FE912"/>
      <c r="FI912"/>
      <c r="FJ912"/>
    </row>
    <row r="913" spans="29:166" ht="12" customHeight="1" x14ac:dyDescent="0.2">
      <c r="AC913" s="435" t="str">
        <f>IF($AC$7&lt;3,Invoer!DR918,IF($AC$7=3,Invoer!BT918,"x"))</f>
        <v>x</v>
      </c>
      <c r="AD913" s="599" t="str">
        <f t="shared" si="359"/>
        <v/>
      </c>
      <c r="AE913" s="673" t="str">
        <f>IF($AD913="","",VLOOKUP(AD913,Invoer!$F$15:$AU$1999,2,FALSE))</f>
        <v/>
      </c>
      <c r="AF913" s="599" t="str">
        <f t="shared" si="360"/>
        <v/>
      </c>
      <c r="AG913" s="599" t="str">
        <f>IF($AD913="","",VLOOKUP(AD913,Invoer!$F$15:$AU$1999,3,FALSE))</f>
        <v/>
      </c>
      <c r="AH913" s="599" t="str">
        <f>IF($AD913="","",IF(AG913&lt;&gt;"Liq","",VLOOKUP(AD913,Invoer!$F$15:$AU$1999,4,FALSE)))</f>
        <v/>
      </c>
      <c r="AI913" s="677" t="str">
        <f>IF($AD913="","",VLOOKUP(AD913,Invoer!$F$15:$AU$1999,5,FALSE))</f>
        <v/>
      </c>
      <c r="AJ913" s="599" t="str">
        <f>IF($AD913="","",VLOOKUP(AD913,Invoer!$F$15:$AU$1999,6,FALSE))</f>
        <v/>
      </c>
      <c r="AK913" s="599" t="str">
        <f>IF($AD913="","",VLOOKUP(AD913,Invoer!$F$15:$AU$1999,9,FALSE))</f>
        <v/>
      </c>
      <c r="AL913" s="599" t="str">
        <f>IF($AD913="","",VLOOKUP(AD913,Invoer!$F$15:$AU$1999,10,FALSE))</f>
        <v/>
      </c>
      <c r="AM913" s="599" t="str">
        <f>IF($AD913="","",VLOOKUP(AD913,Invoer!$F$15:$BB$1999,14,FALSE))</f>
        <v/>
      </c>
      <c r="AN913" s="599" t="str">
        <f>IF($AD913="","",VLOOKUP(AD913,Invoer!$F$15:$AU$1999,11,FALSE))</f>
        <v/>
      </c>
      <c r="AO913" s="662" t="str">
        <f>IF($AD913="","",VLOOKUP(AD913,Invoer!$F$15:$AU$1999,15,FALSE))</f>
        <v/>
      </c>
      <c r="AP913" s="599" t="str">
        <f>IF($AD913="","",VLOOKUP(AD913,Invoer!$F$15:$AU$1999,19,FALSE))</f>
        <v/>
      </c>
      <c r="AQ913" s="662" t="str">
        <f>IF($AD913="","",VLOOKUP(AD913,Invoer!$F$15:$AU$1999,24,FALSE))</f>
        <v/>
      </c>
      <c r="AR913" s="662" t="str">
        <f>IF($AD913="","",VLOOKUP(AD913,Invoer!$F$15:$AU$1999,17,FALSE))</f>
        <v/>
      </c>
      <c r="AS913" s="678" t="str">
        <f t="shared" si="361"/>
        <v/>
      </c>
      <c r="AT913" s="676" t="str">
        <f t="shared" si="357"/>
        <v/>
      </c>
      <c r="AU913" s="77" t="e">
        <f t="shared" si="358"/>
        <v>#VALUE!</v>
      </c>
      <c r="FE913"/>
      <c r="FI913"/>
      <c r="FJ913"/>
    </row>
    <row r="914" spans="29:166" ht="12" customHeight="1" x14ac:dyDescent="0.2">
      <c r="AC914" s="435" t="str">
        <f>IF($AC$7&lt;3,Invoer!DR919,IF($AC$7=3,Invoer!BT919,"x"))</f>
        <v>x</v>
      </c>
      <c r="AD914" s="599" t="str">
        <f t="shared" si="359"/>
        <v/>
      </c>
      <c r="AE914" s="673" t="str">
        <f>IF($AD914="","",VLOOKUP(AD914,Invoer!$F$15:$AU$1999,2,FALSE))</f>
        <v/>
      </c>
      <c r="AF914" s="599" t="str">
        <f t="shared" si="360"/>
        <v/>
      </c>
      <c r="AG914" s="599" t="str">
        <f>IF($AD914="","",VLOOKUP(AD914,Invoer!$F$15:$AU$1999,3,FALSE))</f>
        <v/>
      </c>
      <c r="AH914" s="599" t="str">
        <f>IF($AD914="","",IF(AG914&lt;&gt;"Liq","",VLOOKUP(AD914,Invoer!$F$15:$AU$1999,4,FALSE)))</f>
        <v/>
      </c>
      <c r="AI914" s="677" t="str">
        <f>IF($AD914="","",VLOOKUP(AD914,Invoer!$F$15:$AU$1999,5,FALSE))</f>
        <v/>
      </c>
      <c r="AJ914" s="599" t="str">
        <f>IF($AD914="","",VLOOKUP(AD914,Invoer!$F$15:$AU$1999,6,FALSE))</f>
        <v/>
      </c>
      <c r="AK914" s="599" t="str">
        <f>IF($AD914="","",VLOOKUP(AD914,Invoer!$F$15:$AU$1999,9,FALSE))</f>
        <v/>
      </c>
      <c r="AL914" s="599" t="str">
        <f>IF($AD914="","",VLOOKUP(AD914,Invoer!$F$15:$AU$1999,10,FALSE))</f>
        <v/>
      </c>
      <c r="AM914" s="599" t="str">
        <f>IF($AD914="","",VLOOKUP(AD914,Invoer!$F$15:$BB$1999,14,FALSE))</f>
        <v/>
      </c>
      <c r="AN914" s="599" t="str">
        <f>IF($AD914="","",VLOOKUP(AD914,Invoer!$F$15:$AU$1999,11,FALSE))</f>
        <v/>
      </c>
      <c r="AO914" s="662" t="str">
        <f>IF($AD914="","",VLOOKUP(AD914,Invoer!$F$15:$AU$1999,15,FALSE))</f>
        <v/>
      </c>
      <c r="AP914" s="599" t="str">
        <f>IF($AD914="","",VLOOKUP(AD914,Invoer!$F$15:$AU$1999,19,FALSE))</f>
        <v/>
      </c>
      <c r="AQ914" s="662" t="str">
        <f>IF($AD914="","",VLOOKUP(AD914,Invoer!$F$15:$AU$1999,24,FALSE))</f>
        <v/>
      </c>
      <c r="AR914" s="662" t="str">
        <f>IF($AD914="","",VLOOKUP(AD914,Invoer!$F$15:$AU$1999,17,FALSE))</f>
        <v/>
      </c>
      <c r="AS914" s="678" t="str">
        <f t="shared" si="361"/>
        <v/>
      </c>
      <c r="AT914" s="676" t="str">
        <f t="shared" si="357"/>
        <v/>
      </c>
      <c r="AU914" s="77" t="e">
        <f t="shared" si="358"/>
        <v>#VALUE!</v>
      </c>
      <c r="FE914"/>
      <c r="FI914"/>
      <c r="FJ914"/>
    </row>
    <row r="915" spans="29:166" ht="12" customHeight="1" x14ac:dyDescent="0.2">
      <c r="AC915" s="435" t="str">
        <f>IF($AC$7&lt;3,Invoer!DR920,IF($AC$7=3,Invoer!BT920,"x"))</f>
        <v>x</v>
      </c>
      <c r="AD915" s="599" t="str">
        <f t="shared" si="359"/>
        <v/>
      </c>
      <c r="AE915" s="673" t="str">
        <f>IF($AD915="","",VLOOKUP(AD915,Invoer!$F$15:$AU$1999,2,FALSE))</f>
        <v/>
      </c>
      <c r="AF915" s="599" t="str">
        <f t="shared" si="360"/>
        <v/>
      </c>
      <c r="AG915" s="599" t="str">
        <f>IF($AD915="","",VLOOKUP(AD915,Invoer!$F$15:$AU$1999,3,FALSE))</f>
        <v/>
      </c>
      <c r="AH915" s="599" t="str">
        <f>IF($AD915="","",IF(AG915&lt;&gt;"Liq","",VLOOKUP(AD915,Invoer!$F$15:$AU$1999,4,FALSE)))</f>
        <v/>
      </c>
      <c r="AI915" s="677" t="str">
        <f>IF($AD915="","",VLOOKUP(AD915,Invoer!$F$15:$AU$1999,5,FALSE))</f>
        <v/>
      </c>
      <c r="AJ915" s="599" t="str">
        <f>IF($AD915="","",VLOOKUP(AD915,Invoer!$F$15:$AU$1999,6,FALSE))</f>
        <v/>
      </c>
      <c r="AK915" s="599" t="str">
        <f>IF($AD915="","",VLOOKUP(AD915,Invoer!$F$15:$AU$1999,9,FALSE))</f>
        <v/>
      </c>
      <c r="AL915" s="599" t="str">
        <f>IF($AD915="","",VLOOKUP(AD915,Invoer!$F$15:$AU$1999,10,FALSE))</f>
        <v/>
      </c>
      <c r="AM915" s="599" t="str">
        <f>IF($AD915="","",VLOOKUP(AD915,Invoer!$F$15:$BB$1999,14,FALSE))</f>
        <v/>
      </c>
      <c r="AN915" s="599" t="str">
        <f>IF($AD915="","",VLOOKUP(AD915,Invoer!$F$15:$AU$1999,11,FALSE))</f>
        <v/>
      </c>
      <c r="AO915" s="662" t="str">
        <f>IF($AD915="","",VLOOKUP(AD915,Invoer!$F$15:$AU$1999,15,FALSE))</f>
        <v/>
      </c>
      <c r="AP915" s="599" t="str">
        <f>IF($AD915="","",VLOOKUP(AD915,Invoer!$F$15:$AU$1999,19,FALSE))</f>
        <v/>
      </c>
      <c r="AQ915" s="662" t="str">
        <f>IF($AD915="","",VLOOKUP(AD915,Invoer!$F$15:$AU$1999,24,FALSE))</f>
        <v/>
      </c>
      <c r="AR915" s="662" t="str">
        <f>IF($AD915="","",VLOOKUP(AD915,Invoer!$F$15:$AU$1999,17,FALSE))</f>
        <v/>
      </c>
      <c r="AS915" s="678" t="str">
        <f t="shared" si="361"/>
        <v/>
      </c>
      <c r="AT915" s="676" t="str">
        <f t="shared" si="357"/>
        <v/>
      </c>
      <c r="AU915" s="77" t="e">
        <f t="shared" si="358"/>
        <v>#VALUE!</v>
      </c>
      <c r="FE915"/>
      <c r="FI915"/>
      <c r="FJ915"/>
    </row>
    <row r="916" spans="29:166" ht="12" customHeight="1" x14ac:dyDescent="0.2">
      <c r="AC916" s="435" t="str">
        <f>IF($AC$7&lt;3,Invoer!DR921,IF($AC$7=3,Invoer!BT921,"x"))</f>
        <v>x</v>
      </c>
      <c r="AD916" s="599" t="str">
        <f t="shared" si="359"/>
        <v/>
      </c>
      <c r="AE916" s="673" t="str">
        <f>IF($AD916="","",VLOOKUP(AD916,Invoer!$F$15:$AU$1999,2,FALSE))</f>
        <v/>
      </c>
      <c r="AF916" s="599" t="str">
        <f t="shared" si="360"/>
        <v/>
      </c>
      <c r="AG916" s="599" t="str">
        <f>IF($AD916="","",VLOOKUP(AD916,Invoer!$F$15:$AU$1999,3,FALSE))</f>
        <v/>
      </c>
      <c r="AH916" s="599" t="str">
        <f>IF($AD916="","",IF(AG916&lt;&gt;"Liq","",VLOOKUP(AD916,Invoer!$F$15:$AU$1999,4,FALSE)))</f>
        <v/>
      </c>
      <c r="AI916" s="677" t="str">
        <f>IF($AD916="","",VLOOKUP(AD916,Invoer!$F$15:$AU$1999,5,FALSE))</f>
        <v/>
      </c>
      <c r="AJ916" s="599" t="str">
        <f>IF($AD916="","",VLOOKUP(AD916,Invoer!$F$15:$AU$1999,6,FALSE))</f>
        <v/>
      </c>
      <c r="AK916" s="599" t="str">
        <f>IF($AD916="","",VLOOKUP(AD916,Invoer!$F$15:$AU$1999,9,FALSE))</f>
        <v/>
      </c>
      <c r="AL916" s="599" t="str">
        <f>IF($AD916="","",VLOOKUP(AD916,Invoer!$F$15:$AU$1999,10,FALSE))</f>
        <v/>
      </c>
      <c r="AM916" s="599" t="str">
        <f>IF($AD916="","",VLOOKUP(AD916,Invoer!$F$15:$BB$1999,14,FALSE))</f>
        <v/>
      </c>
      <c r="AN916" s="599" t="str">
        <f>IF($AD916="","",VLOOKUP(AD916,Invoer!$F$15:$AU$1999,11,FALSE))</f>
        <v/>
      </c>
      <c r="AO916" s="662" t="str">
        <f>IF($AD916="","",VLOOKUP(AD916,Invoer!$F$15:$AU$1999,15,FALSE))</f>
        <v/>
      </c>
      <c r="AP916" s="599" t="str">
        <f>IF($AD916="","",VLOOKUP(AD916,Invoer!$F$15:$AU$1999,19,FALSE))</f>
        <v/>
      </c>
      <c r="AQ916" s="662" t="str">
        <f>IF($AD916="","",VLOOKUP(AD916,Invoer!$F$15:$AU$1999,24,FALSE))</f>
        <v/>
      </c>
      <c r="AR916" s="662" t="str">
        <f>IF($AD916="","",VLOOKUP(AD916,Invoer!$F$15:$AU$1999,17,FALSE))</f>
        <v/>
      </c>
      <c r="AS916" s="678" t="str">
        <f t="shared" si="361"/>
        <v/>
      </c>
      <c r="AT916" s="676" t="str">
        <f t="shared" si="357"/>
        <v/>
      </c>
      <c r="AU916" s="77" t="e">
        <f t="shared" si="358"/>
        <v>#VALUE!</v>
      </c>
      <c r="FE916"/>
      <c r="FI916"/>
      <c r="FJ916"/>
    </row>
    <row r="917" spans="29:166" ht="12" customHeight="1" x14ac:dyDescent="0.2">
      <c r="AC917" s="435" t="str">
        <f>IF($AC$7&lt;3,Invoer!DR922,IF($AC$7=3,Invoer!BT922,"x"))</f>
        <v>x</v>
      </c>
      <c r="AD917" s="599" t="str">
        <f t="shared" si="359"/>
        <v/>
      </c>
      <c r="AE917" s="673" t="str">
        <f>IF($AD917="","",VLOOKUP(AD917,Invoer!$F$15:$AU$1999,2,FALSE))</f>
        <v/>
      </c>
      <c r="AF917" s="599" t="str">
        <f t="shared" si="360"/>
        <v/>
      </c>
      <c r="AG917" s="599" t="str">
        <f>IF($AD917="","",VLOOKUP(AD917,Invoer!$F$15:$AU$1999,3,FALSE))</f>
        <v/>
      </c>
      <c r="AH917" s="599" t="str">
        <f>IF($AD917="","",IF(AG917&lt;&gt;"Liq","",VLOOKUP(AD917,Invoer!$F$15:$AU$1999,4,FALSE)))</f>
        <v/>
      </c>
      <c r="AI917" s="677" t="str">
        <f>IF($AD917="","",VLOOKUP(AD917,Invoer!$F$15:$AU$1999,5,FALSE))</f>
        <v/>
      </c>
      <c r="AJ917" s="599" t="str">
        <f>IF($AD917="","",VLOOKUP(AD917,Invoer!$F$15:$AU$1999,6,FALSE))</f>
        <v/>
      </c>
      <c r="AK917" s="599" t="str">
        <f>IF($AD917="","",VLOOKUP(AD917,Invoer!$F$15:$AU$1999,9,FALSE))</f>
        <v/>
      </c>
      <c r="AL917" s="599" t="str">
        <f>IF($AD917="","",VLOOKUP(AD917,Invoer!$F$15:$AU$1999,10,FALSE))</f>
        <v/>
      </c>
      <c r="AM917" s="599" t="str">
        <f>IF($AD917="","",VLOOKUP(AD917,Invoer!$F$15:$BB$1999,14,FALSE))</f>
        <v/>
      </c>
      <c r="AN917" s="599" t="str">
        <f>IF($AD917="","",VLOOKUP(AD917,Invoer!$F$15:$AU$1999,11,FALSE))</f>
        <v/>
      </c>
      <c r="AO917" s="662" t="str">
        <f>IF($AD917="","",VLOOKUP(AD917,Invoer!$F$15:$AU$1999,15,FALSE))</f>
        <v/>
      </c>
      <c r="AP917" s="599" t="str">
        <f>IF($AD917="","",VLOOKUP(AD917,Invoer!$F$15:$AU$1999,19,FALSE))</f>
        <v/>
      </c>
      <c r="AQ917" s="662" t="str">
        <f>IF($AD917="","",VLOOKUP(AD917,Invoer!$F$15:$AU$1999,24,FALSE))</f>
        <v/>
      </c>
      <c r="AR917" s="662" t="str">
        <f>IF($AD917="","",VLOOKUP(AD917,Invoer!$F$15:$AU$1999,17,FALSE))</f>
        <v/>
      </c>
      <c r="AS917" s="678" t="str">
        <f t="shared" si="361"/>
        <v/>
      </c>
      <c r="AT917" s="676" t="str">
        <f t="shared" si="357"/>
        <v/>
      </c>
      <c r="AU917" s="77" t="e">
        <f t="shared" si="358"/>
        <v>#VALUE!</v>
      </c>
      <c r="FE917"/>
      <c r="FI917"/>
      <c r="FJ917"/>
    </row>
    <row r="918" spans="29:166" ht="12" customHeight="1" x14ac:dyDescent="0.2">
      <c r="AC918" s="435" t="str">
        <f>IF($AC$7&lt;3,Invoer!DR923,IF($AC$7=3,Invoer!BT923,"x"))</f>
        <v>x</v>
      </c>
      <c r="AD918" s="599" t="str">
        <f t="shared" si="359"/>
        <v/>
      </c>
      <c r="AE918" s="673" t="str">
        <f>IF($AD918="","",VLOOKUP(AD918,Invoer!$F$15:$AU$1999,2,FALSE))</f>
        <v/>
      </c>
      <c r="AF918" s="599" t="str">
        <f t="shared" si="360"/>
        <v/>
      </c>
      <c r="AG918" s="599" t="str">
        <f>IF($AD918="","",VLOOKUP(AD918,Invoer!$F$15:$AU$1999,3,FALSE))</f>
        <v/>
      </c>
      <c r="AH918" s="599" t="str">
        <f>IF($AD918="","",IF(AG918&lt;&gt;"Liq","",VLOOKUP(AD918,Invoer!$F$15:$AU$1999,4,FALSE)))</f>
        <v/>
      </c>
      <c r="AI918" s="677" t="str">
        <f>IF($AD918="","",VLOOKUP(AD918,Invoer!$F$15:$AU$1999,5,FALSE))</f>
        <v/>
      </c>
      <c r="AJ918" s="599" t="str">
        <f>IF($AD918="","",VLOOKUP(AD918,Invoer!$F$15:$AU$1999,6,FALSE))</f>
        <v/>
      </c>
      <c r="AK918" s="599" t="str">
        <f>IF($AD918="","",VLOOKUP(AD918,Invoer!$F$15:$AU$1999,9,FALSE))</f>
        <v/>
      </c>
      <c r="AL918" s="599" t="str">
        <f>IF($AD918="","",VLOOKUP(AD918,Invoer!$F$15:$AU$1999,10,FALSE))</f>
        <v/>
      </c>
      <c r="AM918" s="599" t="str">
        <f>IF($AD918="","",VLOOKUP(AD918,Invoer!$F$15:$BB$1999,14,FALSE))</f>
        <v/>
      </c>
      <c r="AN918" s="599" t="str">
        <f>IF($AD918="","",VLOOKUP(AD918,Invoer!$F$15:$AU$1999,11,FALSE))</f>
        <v/>
      </c>
      <c r="AO918" s="662" t="str">
        <f>IF($AD918="","",VLOOKUP(AD918,Invoer!$F$15:$AU$1999,15,FALSE))</f>
        <v/>
      </c>
      <c r="AP918" s="599" t="str">
        <f>IF($AD918="","",VLOOKUP(AD918,Invoer!$F$15:$AU$1999,19,FALSE))</f>
        <v/>
      </c>
      <c r="AQ918" s="662" t="str">
        <f>IF($AD918="","",VLOOKUP(AD918,Invoer!$F$15:$AU$1999,24,FALSE))</f>
        <v/>
      </c>
      <c r="AR918" s="662" t="str">
        <f>IF($AD918="","",VLOOKUP(AD918,Invoer!$F$15:$AU$1999,17,FALSE))</f>
        <v/>
      </c>
      <c r="AS918" s="678" t="str">
        <f t="shared" si="361"/>
        <v/>
      </c>
      <c r="AT918" s="676" t="str">
        <f t="shared" si="357"/>
        <v/>
      </c>
      <c r="AU918" s="77" t="e">
        <f t="shared" si="358"/>
        <v>#VALUE!</v>
      </c>
      <c r="FE918"/>
      <c r="FI918"/>
      <c r="FJ918"/>
    </row>
    <row r="919" spans="29:166" ht="12" customHeight="1" x14ac:dyDescent="0.2">
      <c r="AC919" s="435" t="str">
        <f>IF($AC$7&lt;3,Invoer!DR924,IF($AC$7=3,Invoer!BT924,"x"))</f>
        <v>x</v>
      </c>
      <c r="AD919" s="599" t="str">
        <f t="shared" si="359"/>
        <v/>
      </c>
      <c r="AE919" s="673" t="str">
        <f>IF($AD919="","",VLOOKUP(AD919,Invoer!$F$15:$AU$1999,2,FALSE))</f>
        <v/>
      </c>
      <c r="AF919" s="599" t="str">
        <f t="shared" si="360"/>
        <v/>
      </c>
      <c r="AG919" s="599" t="str">
        <f>IF($AD919="","",VLOOKUP(AD919,Invoer!$F$15:$AU$1999,3,FALSE))</f>
        <v/>
      </c>
      <c r="AH919" s="599" t="str">
        <f>IF($AD919="","",IF(AG919&lt;&gt;"Liq","",VLOOKUP(AD919,Invoer!$F$15:$AU$1999,4,FALSE)))</f>
        <v/>
      </c>
      <c r="AI919" s="677" t="str">
        <f>IF($AD919="","",VLOOKUP(AD919,Invoer!$F$15:$AU$1999,5,FALSE))</f>
        <v/>
      </c>
      <c r="AJ919" s="599" t="str">
        <f>IF($AD919="","",VLOOKUP(AD919,Invoer!$F$15:$AU$1999,6,FALSE))</f>
        <v/>
      </c>
      <c r="AK919" s="599" t="str">
        <f>IF($AD919="","",VLOOKUP(AD919,Invoer!$F$15:$AU$1999,9,FALSE))</f>
        <v/>
      </c>
      <c r="AL919" s="599" t="str">
        <f>IF($AD919="","",VLOOKUP(AD919,Invoer!$F$15:$AU$1999,10,FALSE))</f>
        <v/>
      </c>
      <c r="AM919" s="599" t="str">
        <f>IF($AD919="","",VLOOKUP(AD919,Invoer!$F$15:$BB$1999,14,FALSE))</f>
        <v/>
      </c>
      <c r="AN919" s="599" t="str">
        <f>IF($AD919="","",VLOOKUP(AD919,Invoer!$F$15:$AU$1999,11,FALSE))</f>
        <v/>
      </c>
      <c r="AO919" s="662" t="str">
        <f>IF($AD919="","",VLOOKUP(AD919,Invoer!$F$15:$AU$1999,15,FALSE))</f>
        <v/>
      </c>
      <c r="AP919" s="599" t="str">
        <f>IF($AD919="","",VLOOKUP(AD919,Invoer!$F$15:$AU$1999,19,FALSE))</f>
        <v/>
      </c>
      <c r="AQ919" s="662" t="str">
        <f>IF($AD919="","",VLOOKUP(AD919,Invoer!$F$15:$AU$1999,24,FALSE))</f>
        <v/>
      </c>
      <c r="AR919" s="662" t="str">
        <f>IF($AD919="","",VLOOKUP(AD919,Invoer!$F$15:$AU$1999,17,FALSE))</f>
        <v/>
      </c>
      <c r="AS919" s="678" t="str">
        <f t="shared" si="361"/>
        <v/>
      </c>
      <c r="AT919" s="676" t="str">
        <f t="shared" si="357"/>
        <v/>
      </c>
      <c r="AU919" s="77" t="e">
        <f t="shared" si="358"/>
        <v>#VALUE!</v>
      </c>
      <c r="FE919"/>
      <c r="FI919"/>
      <c r="FJ919"/>
    </row>
    <row r="920" spans="29:166" ht="12" customHeight="1" x14ac:dyDescent="0.2">
      <c r="AC920" s="435" t="str">
        <f>IF($AC$7&lt;3,Invoer!DR925,IF($AC$7=3,Invoer!BT925,"x"))</f>
        <v>x</v>
      </c>
      <c r="AD920" s="599" t="str">
        <f t="shared" si="359"/>
        <v/>
      </c>
      <c r="AE920" s="673" t="str">
        <f>IF($AD920="","",VLOOKUP(AD920,Invoer!$F$15:$AU$1999,2,FALSE))</f>
        <v/>
      </c>
      <c r="AF920" s="599" t="str">
        <f t="shared" si="360"/>
        <v/>
      </c>
      <c r="AG920" s="599" t="str">
        <f>IF($AD920="","",VLOOKUP(AD920,Invoer!$F$15:$AU$1999,3,FALSE))</f>
        <v/>
      </c>
      <c r="AH920" s="599" t="str">
        <f>IF($AD920="","",IF(AG920&lt;&gt;"Liq","",VLOOKUP(AD920,Invoer!$F$15:$AU$1999,4,FALSE)))</f>
        <v/>
      </c>
      <c r="AI920" s="677" t="str">
        <f>IF($AD920="","",VLOOKUP(AD920,Invoer!$F$15:$AU$1999,5,FALSE))</f>
        <v/>
      </c>
      <c r="AJ920" s="599" t="str">
        <f>IF($AD920="","",VLOOKUP(AD920,Invoer!$F$15:$AU$1999,6,FALSE))</f>
        <v/>
      </c>
      <c r="AK920" s="599" t="str">
        <f>IF($AD920="","",VLOOKUP(AD920,Invoer!$F$15:$AU$1999,9,FALSE))</f>
        <v/>
      </c>
      <c r="AL920" s="599" t="str">
        <f>IF($AD920="","",VLOOKUP(AD920,Invoer!$F$15:$AU$1999,10,FALSE))</f>
        <v/>
      </c>
      <c r="AM920" s="599" t="str">
        <f>IF($AD920="","",VLOOKUP(AD920,Invoer!$F$15:$BB$1999,14,FALSE))</f>
        <v/>
      </c>
      <c r="AN920" s="599" t="str">
        <f>IF($AD920="","",VLOOKUP(AD920,Invoer!$F$15:$AU$1999,11,FALSE))</f>
        <v/>
      </c>
      <c r="AO920" s="662" t="str">
        <f>IF($AD920="","",VLOOKUP(AD920,Invoer!$F$15:$AU$1999,15,FALSE))</f>
        <v/>
      </c>
      <c r="AP920" s="599" t="str">
        <f>IF($AD920="","",VLOOKUP(AD920,Invoer!$F$15:$AU$1999,19,FALSE))</f>
        <v/>
      </c>
      <c r="AQ920" s="662" t="str">
        <f>IF($AD920="","",VLOOKUP(AD920,Invoer!$F$15:$AU$1999,24,FALSE))</f>
        <v/>
      </c>
      <c r="AR920" s="662" t="str">
        <f>IF($AD920="","",VLOOKUP(AD920,Invoer!$F$15:$AU$1999,17,FALSE))</f>
        <v/>
      </c>
      <c r="AS920" s="678" t="str">
        <f t="shared" si="361"/>
        <v/>
      </c>
      <c r="AT920" s="676" t="str">
        <f t="shared" si="357"/>
        <v/>
      </c>
      <c r="AU920" s="77" t="e">
        <f t="shared" si="358"/>
        <v>#VALUE!</v>
      </c>
      <c r="FE920"/>
      <c r="FI920"/>
      <c r="FJ920"/>
    </row>
    <row r="921" spans="29:166" ht="12" customHeight="1" x14ac:dyDescent="0.2">
      <c r="AC921" s="435" t="str">
        <f>IF($AC$7&lt;3,Invoer!DR926,IF($AC$7=3,Invoer!BT926,"x"))</f>
        <v>x</v>
      </c>
      <c r="AD921" s="599" t="str">
        <f t="shared" si="359"/>
        <v/>
      </c>
      <c r="AE921" s="673" t="str">
        <f>IF($AD921="","",VLOOKUP(AD921,Invoer!$F$15:$AU$1999,2,FALSE))</f>
        <v/>
      </c>
      <c r="AF921" s="599" t="str">
        <f t="shared" si="360"/>
        <v/>
      </c>
      <c r="AG921" s="599" t="str">
        <f>IF($AD921="","",VLOOKUP(AD921,Invoer!$F$15:$AU$1999,3,FALSE))</f>
        <v/>
      </c>
      <c r="AH921" s="599" t="str">
        <f>IF($AD921="","",IF(AG921&lt;&gt;"Liq","",VLOOKUP(AD921,Invoer!$F$15:$AU$1999,4,FALSE)))</f>
        <v/>
      </c>
      <c r="AI921" s="677" t="str">
        <f>IF($AD921="","",VLOOKUP(AD921,Invoer!$F$15:$AU$1999,5,FALSE))</f>
        <v/>
      </c>
      <c r="AJ921" s="599" t="str">
        <f>IF($AD921="","",VLOOKUP(AD921,Invoer!$F$15:$AU$1999,6,FALSE))</f>
        <v/>
      </c>
      <c r="AK921" s="599" t="str">
        <f>IF($AD921="","",VLOOKUP(AD921,Invoer!$F$15:$AU$1999,9,FALSE))</f>
        <v/>
      </c>
      <c r="AL921" s="599" t="str">
        <f>IF($AD921="","",VLOOKUP(AD921,Invoer!$F$15:$AU$1999,10,FALSE))</f>
        <v/>
      </c>
      <c r="AM921" s="599" t="str">
        <f>IF($AD921="","",VLOOKUP(AD921,Invoer!$F$15:$BB$1999,14,FALSE))</f>
        <v/>
      </c>
      <c r="AN921" s="599" t="str">
        <f>IF($AD921="","",VLOOKUP(AD921,Invoer!$F$15:$AU$1999,11,FALSE))</f>
        <v/>
      </c>
      <c r="AO921" s="662" t="str">
        <f>IF($AD921="","",VLOOKUP(AD921,Invoer!$F$15:$AU$1999,15,FALSE))</f>
        <v/>
      </c>
      <c r="AP921" s="599" t="str">
        <f>IF($AD921="","",VLOOKUP(AD921,Invoer!$F$15:$AU$1999,19,FALSE))</f>
        <v/>
      </c>
      <c r="AQ921" s="662" t="str">
        <f>IF($AD921="","",VLOOKUP(AD921,Invoer!$F$15:$AU$1999,24,FALSE))</f>
        <v/>
      </c>
      <c r="AR921" s="662" t="str">
        <f>IF($AD921="","",VLOOKUP(AD921,Invoer!$F$15:$AU$1999,17,FALSE))</f>
        <v/>
      </c>
      <c r="AS921" s="678" t="str">
        <f t="shared" si="361"/>
        <v/>
      </c>
      <c r="AT921" s="676" t="str">
        <f t="shared" si="357"/>
        <v/>
      </c>
      <c r="AU921" s="77" t="e">
        <f t="shared" si="358"/>
        <v>#VALUE!</v>
      </c>
      <c r="FE921"/>
      <c r="FI921"/>
      <c r="FJ921"/>
    </row>
    <row r="922" spans="29:166" ht="12" customHeight="1" x14ac:dyDescent="0.2">
      <c r="AC922" s="435" t="str">
        <f>IF($AC$7&lt;3,Invoer!DR927,IF($AC$7=3,Invoer!BT927,"x"))</f>
        <v>x</v>
      </c>
      <c r="AD922" s="599" t="str">
        <f t="shared" si="359"/>
        <v/>
      </c>
      <c r="AE922" s="673" t="str">
        <f>IF($AD922="","",VLOOKUP(AD922,Invoer!$F$15:$AU$1999,2,FALSE))</f>
        <v/>
      </c>
      <c r="AF922" s="599" t="str">
        <f t="shared" si="360"/>
        <v/>
      </c>
      <c r="AG922" s="599" t="str">
        <f>IF($AD922="","",VLOOKUP(AD922,Invoer!$F$15:$AU$1999,3,FALSE))</f>
        <v/>
      </c>
      <c r="AH922" s="599" t="str">
        <f>IF($AD922="","",IF(AG922&lt;&gt;"Liq","",VLOOKUP(AD922,Invoer!$F$15:$AU$1999,4,FALSE)))</f>
        <v/>
      </c>
      <c r="AI922" s="677" t="str">
        <f>IF($AD922="","",VLOOKUP(AD922,Invoer!$F$15:$AU$1999,5,FALSE))</f>
        <v/>
      </c>
      <c r="AJ922" s="599" t="str">
        <f>IF($AD922="","",VLOOKUP(AD922,Invoer!$F$15:$AU$1999,6,FALSE))</f>
        <v/>
      </c>
      <c r="AK922" s="599" t="str">
        <f>IF($AD922="","",VLOOKUP(AD922,Invoer!$F$15:$AU$1999,9,FALSE))</f>
        <v/>
      </c>
      <c r="AL922" s="599" t="str">
        <f>IF($AD922="","",VLOOKUP(AD922,Invoer!$F$15:$AU$1999,10,FALSE))</f>
        <v/>
      </c>
      <c r="AM922" s="599" t="str">
        <f>IF($AD922="","",VLOOKUP(AD922,Invoer!$F$15:$BB$1999,14,FALSE))</f>
        <v/>
      </c>
      <c r="AN922" s="599" t="str">
        <f>IF($AD922="","",VLOOKUP(AD922,Invoer!$F$15:$AU$1999,11,FALSE))</f>
        <v/>
      </c>
      <c r="AO922" s="662" t="str">
        <f>IF($AD922="","",VLOOKUP(AD922,Invoer!$F$15:$AU$1999,15,FALSE))</f>
        <v/>
      </c>
      <c r="AP922" s="599" t="str">
        <f>IF($AD922="","",VLOOKUP(AD922,Invoer!$F$15:$AU$1999,19,FALSE))</f>
        <v/>
      </c>
      <c r="AQ922" s="662" t="str">
        <f>IF($AD922="","",VLOOKUP(AD922,Invoer!$F$15:$AU$1999,24,FALSE))</f>
        <v/>
      </c>
      <c r="AR922" s="662" t="str">
        <f>IF($AD922="","",VLOOKUP(AD922,Invoer!$F$15:$AU$1999,17,FALSE))</f>
        <v/>
      </c>
      <c r="AS922" s="678" t="str">
        <f t="shared" si="361"/>
        <v/>
      </c>
      <c r="AT922" s="676" t="str">
        <f t="shared" si="357"/>
        <v/>
      </c>
      <c r="AU922" s="77" t="e">
        <f t="shared" si="358"/>
        <v>#VALUE!</v>
      </c>
      <c r="FE922"/>
      <c r="FI922"/>
      <c r="FJ922"/>
    </row>
    <row r="923" spans="29:166" ht="12" customHeight="1" x14ac:dyDescent="0.2">
      <c r="AC923" s="435" t="str">
        <f>IF($AC$7&lt;3,Invoer!DR928,IF($AC$7=3,Invoer!BT928,"x"))</f>
        <v>x</v>
      </c>
      <c r="AD923" s="599" t="str">
        <f t="shared" si="359"/>
        <v/>
      </c>
      <c r="AE923" s="673" t="str">
        <f>IF($AD923="","",VLOOKUP(AD923,Invoer!$F$15:$AU$1999,2,FALSE))</f>
        <v/>
      </c>
      <c r="AF923" s="599" t="str">
        <f t="shared" si="360"/>
        <v/>
      </c>
      <c r="AG923" s="599" t="str">
        <f>IF($AD923="","",VLOOKUP(AD923,Invoer!$F$15:$AU$1999,3,FALSE))</f>
        <v/>
      </c>
      <c r="AH923" s="599" t="str">
        <f>IF($AD923="","",IF(AG923&lt;&gt;"Liq","",VLOOKUP(AD923,Invoer!$F$15:$AU$1999,4,FALSE)))</f>
        <v/>
      </c>
      <c r="AI923" s="677" t="str">
        <f>IF($AD923="","",VLOOKUP(AD923,Invoer!$F$15:$AU$1999,5,FALSE))</f>
        <v/>
      </c>
      <c r="AJ923" s="599" t="str">
        <f>IF($AD923="","",VLOOKUP(AD923,Invoer!$F$15:$AU$1999,6,FALSE))</f>
        <v/>
      </c>
      <c r="AK923" s="599" t="str">
        <f>IF($AD923="","",VLOOKUP(AD923,Invoer!$F$15:$AU$1999,9,FALSE))</f>
        <v/>
      </c>
      <c r="AL923" s="599" t="str">
        <f>IF($AD923="","",VLOOKUP(AD923,Invoer!$F$15:$AU$1999,10,FALSE))</f>
        <v/>
      </c>
      <c r="AM923" s="599" t="str">
        <f>IF($AD923="","",VLOOKUP(AD923,Invoer!$F$15:$BB$1999,14,FALSE))</f>
        <v/>
      </c>
      <c r="AN923" s="599" t="str">
        <f>IF($AD923="","",VLOOKUP(AD923,Invoer!$F$15:$AU$1999,11,FALSE))</f>
        <v/>
      </c>
      <c r="AO923" s="662" t="str">
        <f>IF($AD923="","",VLOOKUP(AD923,Invoer!$F$15:$AU$1999,15,FALSE))</f>
        <v/>
      </c>
      <c r="AP923" s="599" t="str">
        <f>IF($AD923="","",VLOOKUP(AD923,Invoer!$F$15:$AU$1999,19,FALSE))</f>
        <v/>
      </c>
      <c r="AQ923" s="662" t="str">
        <f>IF($AD923="","",VLOOKUP(AD923,Invoer!$F$15:$AU$1999,24,FALSE))</f>
        <v/>
      </c>
      <c r="AR923" s="662" t="str">
        <f>IF($AD923="","",VLOOKUP(AD923,Invoer!$F$15:$AU$1999,17,FALSE))</f>
        <v/>
      </c>
      <c r="AS923" s="678" t="str">
        <f t="shared" si="361"/>
        <v/>
      </c>
      <c r="AT923" s="676" t="str">
        <f t="shared" si="357"/>
        <v/>
      </c>
      <c r="AU923" s="77" t="e">
        <f t="shared" si="358"/>
        <v>#VALUE!</v>
      </c>
      <c r="FE923"/>
      <c r="FI923"/>
      <c r="FJ923"/>
    </row>
    <row r="924" spans="29:166" ht="12" customHeight="1" x14ac:dyDescent="0.2">
      <c r="AC924" s="435" t="str">
        <f>IF($AC$7&lt;3,Invoer!DR929,IF($AC$7=3,Invoer!BT929,"x"))</f>
        <v>x</v>
      </c>
      <c r="AD924" s="599" t="str">
        <f t="shared" si="359"/>
        <v/>
      </c>
      <c r="AE924" s="673" t="str">
        <f>IF($AD924="","",VLOOKUP(AD924,Invoer!$F$15:$AU$1999,2,FALSE))</f>
        <v/>
      </c>
      <c r="AF924" s="599" t="str">
        <f t="shared" si="360"/>
        <v/>
      </c>
      <c r="AG924" s="599" t="str">
        <f>IF($AD924="","",VLOOKUP(AD924,Invoer!$F$15:$AU$1999,3,FALSE))</f>
        <v/>
      </c>
      <c r="AH924" s="599" t="str">
        <f>IF($AD924="","",IF(AG924&lt;&gt;"Liq","",VLOOKUP(AD924,Invoer!$F$15:$AU$1999,4,FALSE)))</f>
        <v/>
      </c>
      <c r="AI924" s="677" t="str">
        <f>IF($AD924="","",VLOOKUP(AD924,Invoer!$F$15:$AU$1999,5,FALSE))</f>
        <v/>
      </c>
      <c r="AJ924" s="599" t="str">
        <f>IF($AD924="","",VLOOKUP(AD924,Invoer!$F$15:$AU$1999,6,FALSE))</f>
        <v/>
      </c>
      <c r="AK924" s="599" t="str">
        <f>IF($AD924="","",VLOOKUP(AD924,Invoer!$F$15:$AU$1999,9,FALSE))</f>
        <v/>
      </c>
      <c r="AL924" s="599" t="str">
        <f>IF($AD924="","",VLOOKUP(AD924,Invoer!$F$15:$AU$1999,10,FALSE))</f>
        <v/>
      </c>
      <c r="AM924" s="599" t="str">
        <f>IF($AD924="","",VLOOKUP(AD924,Invoer!$F$15:$BB$1999,14,FALSE))</f>
        <v/>
      </c>
      <c r="AN924" s="599" t="str">
        <f>IF($AD924="","",VLOOKUP(AD924,Invoer!$F$15:$AU$1999,11,FALSE))</f>
        <v/>
      </c>
      <c r="AO924" s="662" t="str">
        <f>IF($AD924="","",VLOOKUP(AD924,Invoer!$F$15:$AU$1999,15,FALSE))</f>
        <v/>
      </c>
      <c r="AP924" s="599" t="str">
        <f>IF($AD924="","",VLOOKUP(AD924,Invoer!$F$15:$AU$1999,19,FALSE))</f>
        <v/>
      </c>
      <c r="AQ924" s="662" t="str">
        <f>IF($AD924="","",VLOOKUP(AD924,Invoer!$F$15:$AU$1999,24,FALSE))</f>
        <v/>
      </c>
      <c r="AR924" s="662" t="str">
        <f>IF($AD924="","",VLOOKUP(AD924,Invoer!$F$15:$AU$1999,17,FALSE))</f>
        <v/>
      </c>
      <c r="AS924" s="678" t="str">
        <f t="shared" si="361"/>
        <v/>
      </c>
      <c r="AT924" s="676" t="str">
        <f t="shared" si="357"/>
        <v/>
      </c>
      <c r="AU924" s="77" t="e">
        <f t="shared" si="358"/>
        <v>#VALUE!</v>
      </c>
      <c r="FE924"/>
      <c r="FI924"/>
      <c r="FJ924"/>
    </row>
    <row r="925" spans="29:166" ht="12" customHeight="1" x14ac:dyDescent="0.2">
      <c r="AC925" s="435" t="str">
        <f>IF($AC$7&lt;3,Invoer!DR930,IF($AC$7=3,Invoer!BT930,"x"))</f>
        <v>x</v>
      </c>
      <c r="AD925" s="599" t="str">
        <f t="shared" si="359"/>
        <v/>
      </c>
      <c r="AE925" s="673" t="str">
        <f>IF($AD925="","",VLOOKUP(AD925,Invoer!$F$15:$AU$1999,2,FALSE))</f>
        <v/>
      </c>
      <c r="AF925" s="599" t="str">
        <f t="shared" si="360"/>
        <v/>
      </c>
      <c r="AG925" s="599" t="str">
        <f>IF($AD925="","",VLOOKUP(AD925,Invoer!$F$15:$AU$1999,3,FALSE))</f>
        <v/>
      </c>
      <c r="AH925" s="599" t="str">
        <f>IF($AD925="","",IF(AG925&lt;&gt;"Liq","",VLOOKUP(AD925,Invoer!$F$15:$AU$1999,4,FALSE)))</f>
        <v/>
      </c>
      <c r="AI925" s="677" t="str">
        <f>IF($AD925="","",VLOOKUP(AD925,Invoer!$F$15:$AU$1999,5,FALSE))</f>
        <v/>
      </c>
      <c r="AJ925" s="599" t="str">
        <f>IF($AD925="","",VLOOKUP(AD925,Invoer!$F$15:$AU$1999,6,FALSE))</f>
        <v/>
      </c>
      <c r="AK925" s="599" t="str">
        <f>IF($AD925="","",VLOOKUP(AD925,Invoer!$F$15:$AU$1999,9,FALSE))</f>
        <v/>
      </c>
      <c r="AL925" s="599" t="str">
        <f>IF($AD925="","",VLOOKUP(AD925,Invoer!$F$15:$AU$1999,10,FALSE))</f>
        <v/>
      </c>
      <c r="AM925" s="599" t="str">
        <f>IF($AD925="","",VLOOKUP(AD925,Invoer!$F$15:$BB$1999,14,FALSE))</f>
        <v/>
      </c>
      <c r="AN925" s="599" t="str">
        <f>IF($AD925="","",VLOOKUP(AD925,Invoer!$F$15:$AU$1999,11,FALSE))</f>
        <v/>
      </c>
      <c r="AO925" s="662" t="str">
        <f>IF($AD925="","",VLOOKUP(AD925,Invoer!$F$15:$AU$1999,15,FALSE))</f>
        <v/>
      </c>
      <c r="AP925" s="599" t="str">
        <f>IF($AD925="","",VLOOKUP(AD925,Invoer!$F$15:$AU$1999,19,FALSE))</f>
        <v/>
      </c>
      <c r="AQ925" s="662" t="str">
        <f>IF($AD925="","",VLOOKUP(AD925,Invoer!$F$15:$AU$1999,24,FALSE))</f>
        <v/>
      </c>
      <c r="AR925" s="662" t="str">
        <f>IF($AD925="","",VLOOKUP(AD925,Invoer!$F$15:$AU$1999,17,FALSE))</f>
        <v/>
      </c>
      <c r="AS925" s="678" t="str">
        <f t="shared" si="361"/>
        <v/>
      </c>
      <c r="AT925" s="676" t="str">
        <f t="shared" si="357"/>
        <v/>
      </c>
      <c r="AU925" s="77" t="e">
        <f t="shared" si="358"/>
        <v>#VALUE!</v>
      </c>
      <c r="FE925"/>
      <c r="FI925"/>
      <c r="FJ925"/>
    </row>
    <row r="926" spans="29:166" ht="12" customHeight="1" x14ac:dyDescent="0.2">
      <c r="AC926" s="435" t="str">
        <f>IF($AC$7&lt;3,Invoer!DR931,IF($AC$7=3,Invoer!BT931,"x"))</f>
        <v>x</v>
      </c>
      <c r="AD926" s="599" t="str">
        <f t="shared" si="359"/>
        <v/>
      </c>
      <c r="AE926" s="673" t="str">
        <f>IF($AD926="","",VLOOKUP(AD926,Invoer!$F$15:$AU$1999,2,FALSE))</f>
        <v/>
      </c>
      <c r="AF926" s="599" t="str">
        <f t="shared" si="360"/>
        <v/>
      </c>
      <c r="AG926" s="599" t="str">
        <f>IF($AD926="","",VLOOKUP(AD926,Invoer!$F$15:$AU$1999,3,FALSE))</f>
        <v/>
      </c>
      <c r="AH926" s="599" t="str">
        <f>IF($AD926="","",IF(AG926&lt;&gt;"Liq","",VLOOKUP(AD926,Invoer!$F$15:$AU$1999,4,FALSE)))</f>
        <v/>
      </c>
      <c r="AI926" s="677" t="str">
        <f>IF($AD926="","",VLOOKUP(AD926,Invoer!$F$15:$AU$1999,5,FALSE))</f>
        <v/>
      </c>
      <c r="AJ926" s="599" t="str">
        <f>IF($AD926="","",VLOOKUP(AD926,Invoer!$F$15:$AU$1999,6,FALSE))</f>
        <v/>
      </c>
      <c r="AK926" s="599" t="str">
        <f>IF($AD926="","",VLOOKUP(AD926,Invoer!$F$15:$AU$1999,9,FALSE))</f>
        <v/>
      </c>
      <c r="AL926" s="599" t="str">
        <f>IF($AD926="","",VLOOKUP(AD926,Invoer!$F$15:$AU$1999,10,FALSE))</f>
        <v/>
      </c>
      <c r="AM926" s="599" t="str">
        <f>IF($AD926="","",VLOOKUP(AD926,Invoer!$F$15:$BB$1999,14,FALSE))</f>
        <v/>
      </c>
      <c r="AN926" s="599" t="str">
        <f>IF($AD926="","",VLOOKUP(AD926,Invoer!$F$15:$AU$1999,11,FALSE))</f>
        <v/>
      </c>
      <c r="AO926" s="662" t="str">
        <f>IF($AD926="","",VLOOKUP(AD926,Invoer!$F$15:$AU$1999,15,FALSE))</f>
        <v/>
      </c>
      <c r="AP926" s="599" t="str">
        <f>IF($AD926="","",VLOOKUP(AD926,Invoer!$F$15:$AU$1999,19,FALSE))</f>
        <v/>
      </c>
      <c r="AQ926" s="662" t="str">
        <f>IF($AD926="","",VLOOKUP(AD926,Invoer!$F$15:$AU$1999,24,FALSE))</f>
        <v/>
      </c>
      <c r="AR926" s="662" t="str">
        <f>IF($AD926="","",VLOOKUP(AD926,Invoer!$F$15:$AU$1999,17,FALSE))</f>
        <v/>
      </c>
      <c r="AS926" s="678" t="str">
        <f t="shared" si="361"/>
        <v/>
      </c>
      <c r="AT926" s="676" t="str">
        <f t="shared" si="357"/>
        <v/>
      </c>
      <c r="AU926" s="77" t="e">
        <f t="shared" si="358"/>
        <v>#VALUE!</v>
      </c>
      <c r="FE926"/>
      <c r="FI926"/>
      <c r="FJ926"/>
    </row>
    <row r="927" spans="29:166" ht="12" customHeight="1" x14ac:dyDescent="0.2">
      <c r="AC927" s="435" t="str">
        <f>IF($AC$7&lt;3,Invoer!DR932,IF($AC$7=3,Invoer!BT932,"x"))</f>
        <v>x</v>
      </c>
      <c r="AD927" s="599" t="str">
        <f t="shared" si="359"/>
        <v/>
      </c>
      <c r="AE927" s="673" t="str">
        <f>IF($AD927="","",VLOOKUP(AD927,Invoer!$F$15:$AU$1999,2,FALSE))</f>
        <v/>
      </c>
      <c r="AF927" s="599" t="str">
        <f t="shared" si="360"/>
        <v/>
      </c>
      <c r="AG927" s="599" t="str">
        <f>IF($AD927="","",VLOOKUP(AD927,Invoer!$F$15:$AU$1999,3,FALSE))</f>
        <v/>
      </c>
      <c r="AH927" s="599" t="str">
        <f>IF($AD927="","",IF(AG927&lt;&gt;"Liq","",VLOOKUP(AD927,Invoer!$F$15:$AU$1999,4,FALSE)))</f>
        <v/>
      </c>
      <c r="AI927" s="677" t="str">
        <f>IF($AD927="","",VLOOKUP(AD927,Invoer!$F$15:$AU$1999,5,FALSE))</f>
        <v/>
      </c>
      <c r="AJ927" s="599" t="str">
        <f>IF($AD927="","",VLOOKUP(AD927,Invoer!$F$15:$AU$1999,6,FALSE))</f>
        <v/>
      </c>
      <c r="AK927" s="599" t="str">
        <f>IF($AD927="","",VLOOKUP(AD927,Invoer!$F$15:$AU$1999,9,FALSE))</f>
        <v/>
      </c>
      <c r="AL927" s="599" t="str">
        <f>IF($AD927="","",VLOOKUP(AD927,Invoer!$F$15:$AU$1999,10,FALSE))</f>
        <v/>
      </c>
      <c r="AM927" s="599" t="str">
        <f>IF($AD927="","",VLOOKUP(AD927,Invoer!$F$15:$BB$1999,14,FALSE))</f>
        <v/>
      </c>
      <c r="AN927" s="599" t="str">
        <f>IF($AD927="","",VLOOKUP(AD927,Invoer!$F$15:$AU$1999,11,FALSE))</f>
        <v/>
      </c>
      <c r="AO927" s="662" t="str">
        <f>IF($AD927="","",VLOOKUP(AD927,Invoer!$F$15:$AU$1999,15,FALSE))</f>
        <v/>
      </c>
      <c r="AP927" s="599" t="str">
        <f>IF($AD927="","",VLOOKUP(AD927,Invoer!$F$15:$AU$1999,19,FALSE))</f>
        <v/>
      </c>
      <c r="AQ927" s="662" t="str">
        <f>IF($AD927="","",VLOOKUP(AD927,Invoer!$F$15:$AU$1999,24,FALSE))</f>
        <v/>
      </c>
      <c r="AR927" s="662" t="str">
        <f>IF($AD927="","",VLOOKUP(AD927,Invoer!$F$15:$AU$1999,17,FALSE))</f>
        <v/>
      </c>
      <c r="AS927" s="678" t="str">
        <f t="shared" si="361"/>
        <v/>
      </c>
      <c r="AT927" s="676" t="str">
        <f t="shared" si="357"/>
        <v/>
      </c>
      <c r="AU927" s="77" t="e">
        <f t="shared" si="358"/>
        <v>#VALUE!</v>
      </c>
      <c r="FE927"/>
      <c r="FI927"/>
      <c r="FJ927"/>
    </row>
    <row r="928" spans="29:166" ht="12" customHeight="1" x14ac:dyDescent="0.2">
      <c r="AC928" s="435" t="str">
        <f>IF($AC$7&lt;3,Invoer!DR933,IF($AC$7=3,Invoer!BT933,"x"))</f>
        <v>x</v>
      </c>
      <c r="AD928" s="599" t="str">
        <f t="shared" si="359"/>
        <v/>
      </c>
      <c r="AE928" s="673" t="str">
        <f>IF($AD928="","",VLOOKUP(AD928,Invoer!$F$15:$AU$1999,2,FALSE))</f>
        <v/>
      </c>
      <c r="AF928" s="599" t="str">
        <f t="shared" si="360"/>
        <v/>
      </c>
      <c r="AG928" s="599" t="str">
        <f>IF($AD928="","",VLOOKUP(AD928,Invoer!$F$15:$AU$1999,3,FALSE))</f>
        <v/>
      </c>
      <c r="AH928" s="599" t="str">
        <f>IF($AD928="","",IF(AG928&lt;&gt;"Liq","",VLOOKUP(AD928,Invoer!$F$15:$AU$1999,4,FALSE)))</f>
        <v/>
      </c>
      <c r="AI928" s="677" t="str">
        <f>IF($AD928="","",VLOOKUP(AD928,Invoer!$F$15:$AU$1999,5,FALSE))</f>
        <v/>
      </c>
      <c r="AJ928" s="599" t="str">
        <f>IF($AD928="","",VLOOKUP(AD928,Invoer!$F$15:$AU$1999,6,FALSE))</f>
        <v/>
      </c>
      <c r="AK928" s="599" t="str">
        <f>IF($AD928="","",VLOOKUP(AD928,Invoer!$F$15:$AU$1999,9,FALSE))</f>
        <v/>
      </c>
      <c r="AL928" s="599" t="str">
        <f>IF($AD928="","",VLOOKUP(AD928,Invoer!$F$15:$AU$1999,10,FALSE))</f>
        <v/>
      </c>
      <c r="AM928" s="599" t="str">
        <f>IF($AD928="","",VLOOKUP(AD928,Invoer!$F$15:$BB$1999,14,FALSE))</f>
        <v/>
      </c>
      <c r="AN928" s="599" t="str">
        <f>IF($AD928="","",VLOOKUP(AD928,Invoer!$F$15:$AU$1999,11,FALSE))</f>
        <v/>
      </c>
      <c r="AO928" s="662" t="str">
        <f>IF($AD928="","",VLOOKUP(AD928,Invoer!$F$15:$AU$1999,15,FALSE))</f>
        <v/>
      </c>
      <c r="AP928" s="599" t="str">
        <f>IF($AD928="","",VLOOKUP(AD928,Invoer!$F$15:$AU$1999,19,FALSE))</f>
        <v/>
      </c>
      <c r="AQ928" s="662" t="str">
        <f>IF($AD928="","",VLOOKUP(AD928,Invoer!$F$15:$AU$1999,24,FALSE))</f>
        <v/>
      </c>
      <c r="AR928" s="662" t="str">
        <f>IF($AD928="","",VLOOKUP(AD928,Invoer!$F$15:$AU$1999,17,FALSE))</f>
        <v/>
      </c>
      <c r="AS928" s="678" t="str">
        <f t="shared" si="361"/>
        <v/>
      </c>
      <c r="AT928" s="676" t="str">
        <f t="shared" si="357"/>
        <v/>
      </c>
      <c r="AU928" s="77" t="e">
        <f t="shared" si="358"/>
        <v>#VALUE!</v>
      </c>
      <c r="FE928"/>
      <c r="FI928"/>
      <c r="FJ928"/>
    </row>
    <row r="929" spans="29:166" ht="12" customHeight="1" x14ac:dyDescent="0.2">
      <c r="AC929" s="435" t="str">
        <f>IF($AC$7&lt;3,Invoer!DR934,IF($AC$7=3,Invoer!BT934,"x"))</f>
        <v>x</v>
      </c>
      <c r="AD929" s="599" t="str">
        <f t="shared" si="359"/>
        <v/>
      </c>
      <c r="AE929" s="673" t="str">
        <f>IF($AD929="","",VLOOKUP(AD929,Invoer!$F$15:$AU$1999,2,FALSE))</f>
        <v/>
      </c>
      <c r="AF929" s="599" t="str">
        <f t="shared" si="360"/>
        <v/>
      </c>
      <c r="AG929" s="599" t="str">
        <f>IF($AD929="","",VLOOKUP(AD929,Invoer!$F$15:$AU$1999,3,FALSE))</f>
        <v/>
      </c>
      <c r="AH929" s="599" t="str">
        <f>IF($AD929="","",IF(AG929&lt;&gt;"Liq","",VLOOKUP(AD929,Invoer!$F$15:$AU$1999,4,FALSE)))</f>
        <v/>
      </c>
      <c r="AI929" s="677" t="str">
        <f>IF($AD929="","",VLOOKUP(AD929,Invoer!$F$15:$AU$1999,5,FALSE))</f>
        <v/>
      </c>
      <c r="AJ929" s="599" t="str">
        <f>IF($AD929="","",VLOOKUP(AD929,Invoer!$F$15:$AU$1999,6,FALSE))</f>
        <v/>
      </c>
      <c r="AK929" s="599" t="str">
        <f>IF($AD929="","",VLOOKUP(AD929,Invoer!$F$15:$AU$1999,9,FALSE))</f>
        <v/>
      </c>
      <c r="AL929" s="599" t="str">
        <f>IF($AD929="","",VLOOKUP(AD929,Invoer!$F$15:$AU$1999,10,FALSE))</f>
        <v/>
      </c>
      <c r="AM929" s="599" t="str">
        <f>IF($AD929="","",VLOOKUP(AD929,Invoer!$F$15:$BB$1999,14,FALSE))</f>
        <v/>
      </c>
      <c r="AN929" s="599" t="str">
        <f>IF($AD929="","",VLOOKUP(AD929,Invoer!$F$15:$AU$1999,11,FALSE))</f>
        <v/>
      </c>
      <c r="AO929" s="662" t="str">
        <f>IF($AD929="","",VLOOKUP(AD929,Invoer!$F$15:$AU$1999,15,FALSE))</f>
        <v/>
      </c>
      <c r="AP929" s="599" t="str">
        <f>IF($AD929="","",VLOOKUP(AD929,Invoer!$F$15:$AU$1999,19,FALSE))</f>
        <v/>
      </c>
      <c r="AQ929" s="662" t="str">
        <f>IF($AD929="","",VLOOKUP(AD929,Invoer!$F$15:$AU$1999,24,FALSE))</f>
        <v/>
      </c>
      <c r="AR929" s="662" t="str">
        <f>IF($AD929="","",VLOOKUP(AD929,Invoer!$F$15:$AU$1999,17,FALSE))</f>
        <v/>
      </c>
      <c r="AS929" s="678" t="str">
        <f t="shared" si="361"/>
        <v/>
      </c>
      <c r="AT929" s="676" t="str">
        <f t="shared" si="357"/>
        <v/>
      </c>
      <c r="AU929" s="77" t="e">
        <f t="shared" si="358"/>
        <v>#VALUE!</v>
      </c>
      <c r="FE929"/>
      <c r="FI929"/>
      <c r="FJ929"/>
    </row>
    <row r="930" spans="29:166" ht="12" customHeight="1" x14ac:dyDescent="0.2">
      <c r="AC930" s="435" t="str">
        <f>IF($AC$7&lt;3,Invoer!DR935,IF($AC$7=3,Invoer!BT935,"x"))</f>
        <v>x</v>
      </c>
      <c r="AD930" s="599" t="str">
        <f t="shared" si="359"/>
        <v/>
      </c>
      <c r="AE930" s="673" t="str">
        <f>IF($AD930="","",VLOOKUP(AD930,Invoer!$F$15:$AU$1999,2,FALSE))</f>
        <v/>
      </c>
      <c r="AF930" s="599" t="str">
        <f t="shared" si="360"/>
        <v/>
      </c>
      <c r="AG930" s="599" t="str">
        <f>IF($AD930="","",VLOOKUP(AD930,Invoer!$F$15:$AU$1999,3,FALSE))</f>
        <v/>
      </c>
      <c r="AH930" s="599" t="str">
        <f>IF($AD930="","",IF(AG930&lt;&gt;"Liq","",VLOOKUP(AD930,Invoer!$F$15:$AU$1999,4,FALSE)))</f>
        <v/>
      </c>
      <c r="AI930" s="677" t="str">
        <f>IF($AD930="","",VLOOKUP(AD930,Invoer!$F$15:$AU$1999,5,FALSE))</f>
        <v/>
      </c>
      <c r="AJ930" s="599" t="str">
        <f>IF($AD930="","",VLOOKUP(AD930,Invoer!$F$15:$AU$1999,6,FALSE))</f>
        <v/>
      </c>
      <c r="AK930" s="599" t="str">
        <f>IF($AD930="","",VLOOKUP(AD930,Invoer!$F$15:$AU$1999,9,FALSE))</f>
        <v/>
      </c>
      <c r="AL930" s="599" t="str">
        <f>IF($AD930="","",VLOOKUP(AD930,Invoer!$F$15:$AU$1999,10,FALSE))</f>
        <v/>
      </c>
      <c r="AM930" s="599" t="str">
        <f>IF($AD930="","",VLOOKUP(AD930,Invoer!$F$15:$BB$1999,14,FALSE))</f>
        <v/>
      </c>
      <c r="AN930" s="599" t="str">
        <f>IF($AD930="","",VLOOKUP(AD930,Invoer!$F$15:$AU$1999,11,FALSE))</f>
        <v/>
      </c>
      <c r="AO930" s="662" t="str">
        <f>IF($AD930="","",VLOOKUP(AD930,Invoer!$F$15:$AU$1999,15,FALSE))</f>
        <v/>
      </c>
      <c r="AP930" s="599" t="str">
        <f>IF($AD930="","",VLOOKUP(AD930,Invoer!$F$15:$AU$1999,19,FALSE))</f>
        <v/>
      </c>
      <c r="AQ930" s="662" t="str">
        <f>IF($AD930="","",VLOOKUP(AD930,Invoer!$F$15:$AU$1999,24,FALSE))</f>
        <v/>
      </c>
      <c r="AR930" s="662" t="str">
        <f>IF($AD930="","",VLOOKUP(AD930,Invoer!$F$15:$AU$1999,17,FALSE))</f>
        <v/>
      </c>
      <c r="AS930" s="678" t="str">
        <f t="shared" si="361"/>
        <v/>
      </c>
      <c r="AT930" s="676" t="str">
        <f t="shared" si="357"/>
        <v/>
      </c>
      <c r="AU930" s="77" t="e">
        <f t="shared" si="358"/>
        <v>#VALUE!</v>
      </c>
      <c r="FE930"/>
      <c r="FI930"/>
      <c r="FJ930"/>
    </row>
    <row r="931" spans="29:166" ht="12" customHeight="1" x14ac:dyDescent="0.2">
      <c r="AC931" s="435" t="str">
        <f>IF($AC$7&lt;3,Invoer!DR936,IF($AC$7=3,Invoer!BT936,"x"))</f>
        <v>x</v>
      </c>
      <c r="AD931" s="599" t="str">
        <f t="shared" si="359"/>
        <v/>
      </c>
      <c r="AE931" s="673" t="str">
        <f>IF($AD931="","",VLOOKUP(AD931,Invoer!$F$15:$AU$1999,2,FALSE))</f>
        <v/>
      </c>
      <c r="AF931" s="599" t="str">
        <f t="shared" si="360"/>
        <v/>
      </c>
      <c r="AG931" s="599" t="str">
        <f>IF($AD931="","",VLOOKUP(AD931,Invoer!$F$15:$AU$1999,3,FALSE))</f>
        <v/>
      </c>
      <c r="AH931" s="599" t="str">
        <f>IF($AD931="","",IF(AG931&lt;&gt;"Liq","",VLOOKUP(AD931,Invoer!$F$15:$AU$1999,4,FALSE)))</f>
        <v/>
      </c>
      <c r="AI931" s="677" t="str">
        <f>IF($AD931="","",VLOOKUP(AD931,Invoer!$F$15:$AU$1999,5,FALSE))</f>
        <v/>
      </c>
      <c r="AJ931" s="599" t="str">
        <f>IF($AD931="","",VLOOKUP(AD931,Invoer!$F$15:$AU$1999,6,FALSE))</f>
        <v/>
      </c>
      <c r="AK931" s="599" t="str">
        <f>IF($AD931="","",VLOOKUP(AD931,Invoer!$F$15:$AU$1999,9,FALSE))</f>
        <v/>
      </c>
      <c r="AL931" s="599" t="str">
        <f>IF($AD931="","",VLOOKUP(AD931,Invoer!$F$15:$AU$1999,10,FALSE))</f>
        <v/>
      </c>
      <c r="AM931" s="599" t="str">
        <f>IF($AD931="","",VLOOKUP(AD931,Invoer!$F$15:$BB$1999,14,FALSE))</f>
        <v/>
      </c>
      <c r="AN931" s="599" t="str">
        <f>IF($AD931="","",VLOOKUP(AD931,Invoer!$F$15:$AU$1999,11,FALSE))</f>
        <v/>
      </c>
      <c r="AO931" s="662" t="str">
        <f>IF($AD931="","",VLOOKUP(AD931,Invoer!$F$15:$AU$1999,15,FALSE))</f>
        <v/>
      </c>
      <c r="AP931" s="599" t="str">
        <f>IF($AD931="","",VLOOKUP(AD931,Invoer!$F$15:$AU$1999,19,FALSE))</f>
        <v/>
      </c>
      <c r="AQ931" s="662" t="str">
        <f>IF($AD931="","",VLOOKUP(AD931,Invoer!$F$15:$AU$1999,24,FALSE))</f>
        <v/>
      </c>
      <c r="AR931" s="662" t="str">
        <f>IF($AD931="","",VLOOKUP(AD931,Invoer!$F$15:$AU$1999,17,FALSE))</f>
        <v/>
      </c>
      <c r="AS931" s="678" t="str">
        <f t="shared" si="361"/>
        <v/>
      </c>
      <c r="AT931" s="676" t="str">
        <f t="shared" si="357"/>
        <v/>
      </c>
      <c r="AU931" s="77" t="e">
        <f t="shared" si="358"/>
        <v>#VALUE!</v>
      </c>
      <c r="FE931"/>
      <c r="FI931"/>
      <c r="FJ931"/>
    </row>
    <row r="932" spans="29:166" ht="12" customHeight="1" x14ac:dyDescent="0.2">
      <c r="AC932" s="435" t="str">
        <f>IF($AC$7&lt;3,Invoer!DR937,IF($AC$7=3,Invoer!BT937,"x"))</f>
        <v>x</v>
      </c>
      <c r="AD932" s="599" t="str">
        <f t="shared" si="359"/>
        <v/>
      </c>
      <c r="AE932" s="673" t="str">
        <f>IF($AD932="","",VLOOKUP(AD932,Invoer!$F$15:$AU$1999,2,FALSE))</f>
        <v/>
      </c>
      <c r="AF932" s="599" t="str">
        <f t="shared" si="360"/>
        <v/>
      </c>
      <c r="AG932" s="599" t="str">
        <f>IF($AD932="","",VLOOKUP(AD932,Invoer!$F$15:$AU$1999,3,FALSE))</f>
        <v/>
      </c>
      <c r="AH932" s="599" t="str">
        <f>IF($AD932="","",IF(AG932&lt;&gt;"Liq","",VLOOKUP(AD932,Invoer!$F$15:$AU$1999,4,FALSE)))</f>
        <v/>
      </c>
      <c r="AI932" s="677" t="str">
        <f>IF($AD932="","",VLOOKUP(AD932,Invoer!$F$15:$AU$1999,5,FALSE))</f>
        <v/>
      </c>
      <c r="AJ932" s="599" t="str">
        <f>IF($AD932="","",VLOOKUP(AD932,Invoer!$F$15:$AU$1999,6,FALSE))</f>
        <v/>
      </c>
      <c r="AK932" s="599" t="str">
        <f>IF($AD932="","",VLOOKUP(AD932,Invoer!$F$15:$AU$1999,9,FALSE))</f>
        <v/>
      </c>
      <c r="AL932" s="599" t="str">
        <f>IF($AD932="","",VLOOKUP(AD932,Invoer!$F$15:$AU$1999,10,FALSE))</f>
        <v/>
      </c>
      <c r="AM932" s="599" t="str">
        <f>IF($AD932="","",VLOOKUP(AD932,Invoer!$F$15:$BB$1999,14,FALSE))</f>
        <v/>
      </c>
      <c r="AN932" s="599" t="str">
        <f>IF($AD932="","",VLOOKUP(AD932,Invoer!$F$15:$AU$1999,11,FALSE))</f>
        <v/>
      </c>
      <c r="AO932" s="662" t="str">
        <f>IF($AD932="","",VLOOKUP(AD932,Invoer!$F$15:$AU$1999,15,FALSE))</f>
        <v/>
      </c>
      <c r="AP932" s="599" t="str">
        <f>IF($AD932="","",VLOOKUP(AD932,Invoer!$F$15:$AU$1999,19,FALSE))</f>
        <v/>
      </c>
      <c r="AQ932" s="662" t="str">
        <f>IF($AD932="","",VLOOKUP(AD932,Invoer!$F$15:$AU$1999,24,FALSE))</f>
        <v/>
      </c>
      <c r="AR932" s="662" t="str">
        <f>IF($AD932="","",VLOOKUP(AD932,Invoer!$F$15:$AU$1999,17,FALSE))</f>
        <v/>
      </c>
      <c r="AS932" s="678" t="str">
        <f t="shared" si="361"/>
        <v/>
      </c>
      <c r="AT932" s="676" t="str">
        <f t="shared" si="357"/>
        <v/>
      </c>
      <c r="AU932" s="77" t="e">
        <f t="shared" si="358"/>
        <v>#VALUE!</v>
      </c>
      <c r="FE932"/>
      <c r="FI932"/>
      <c r="FJ932"/>
    </row>
    <row r="933" spans="29:166" ht="12" customHeight="1" x14ac:dyDescent="0.2">
      <c r="AC933" s="435" t="str">
        <f>IF($AC$7&lt;3,Invoer!DR938,IF($AC$7=3,Invoer!BT938,"x"))</f>
        <v>x</v>
      </c>
      <c r="AD933" s="599" t="str">
        <f t="shared" si="359"/>
        <v/>
      </c>
      <c r="AE933" s="673" t="str">
        <f>IF($AD933="","",VLOOKUP(AD933,Invoer!$F$15:$AU$1999,2,FALSE))</f>
        <v/>
      </c>
      <c r="AF933" s="599" t="str">
        <f t="shared" si="360"/>
        <v/>
      </c>
      <c r="AG933" s="599" t="str">
        <f>IF($AD933="","",VLOOKUP(AD933,Invoer!$F$15:$AU$1999,3,FALSE))</f>
        <v/>
      </c>
      <c r="AH933" s="599" t="str">
        <f>IF($AD933="","",IF(AG933&lt;&gt;"Liq","",VLOOKUP(AD933,Invoer!$F$15:$AU$1999,4,FALSE)))</f>
        <v/>
      </c>
      <c r="AI933" s="677" t="str">
        <f>IF($AD933="","",VLOOKUP(AD933,Invoer!$F$15:$AU$1999,5,FALSE))</f>
        <v/>
      </c>
      <c r="AJ933" s="599" t="str">
        <f>IF($AD933="","",VLOOKUP(AD933,Invoer!$F$15:$AU$1999,6,FALSE))</f>
        <v/>
      </c>
      <c r="AK933" s="599" t="str">
        <f>IF($AD933="","",VLOOKUP(AD933,Invoer!$F$15:$AU$1999,9,FALSE))</f>
        <v/>
      </c>
      <c r="AL933" s="599" t="str">
        <f>IF($AD933="","",VLOOKUP(AD933,Invoer!$F$15:$AU$1999,10,FALSE))</f>
        <v/>
      </c>
      <c r="AM933" s="599" t="str">
        <f>IF($AD933="","",VLOOKUP(AD933,Invoer!$F$15:$BB$1999,14,FALSE))</f>
        <v/>
      </c>
      <c r="AN933" s="599" t="str">
        <f>IF($AD933="","",VLOOKUP(AD933,Invoer!$F$15:$AU$1999,11,FALSE))</f>
        <v/>
      </c>
      <c r="AO933" s="662" t="str">
        <f>IF($AD933="","",VLOOKUP(AD933,Invoer!$F$15:$AU$1999,15,FALSE))</f>
        <v/>
      </c>
      <c r="AP933" s="599" t="str">
        <f>IF($AD933="","",VLOOKUP(AD933,Invoer!$F$15:$AU$1999,19,FALSE))</f>
        <v/>
      </c>
      <c r="AQ933" s="662" t="str">
        <f>IF($AD933="","",VLOOKUP(AD933,Invoer!$F$15:$AU$1999,24,FALSE))</f>
        <v/>
      </c>
      <c r="AR933" s="662" t="str">
        <f>IF($AD933="","",VLOOKUP(AD933,Invoer!$F$15:$AU$1999,17,FALSE))</f>
        <v/>
      </c>
      <c r="AS933" s="678" t="str">
        <f t="shared" si="361"/>
        <v/>
      </c>
      <c r="AT933" s="676" t="str">
        <f t="shared" si="357"/>
        <v/>
      </c>
      <c r="AU933" s="77" t="e">
        <f t="shared" si="358"/>
        <v>#VALUE!</v>
      </c>
      <c r="FE933"/>
      <c r="FI933"/>
      <c r="FJ933"/>
    </row>
    <row r="934" spans="29:166" ht="12" customHeight="1" x14ac:dyDescent="0.2">
      <c r="AC934" s="435" t="str">
        <f>IF($AC$7&lt;3,Invoer!DR939,IF($AC$7=3,Invoer!BT939,"x"))</f>
        <v>x</v>
      </c>
      <c r="AD934" s="599" t="str">
        <f t="shared" si="359"/>
        <v/>
      </c>
      <c r="AE934" s="673" t="str">
        <f>IF($AD934="","",VLOOKUP(AD934,Invoer!$F$15:$AU$1999,2,FALSE))</f>
        <v/>
      </c>
      <c r="AF934" s="599" t="str">
        <f t="shared" si="360"/>
        <v/>
      </c>
      <c r="AG934" s="599" t="str">
        <f>IF($AD934="","",VLOOKUP(AD934,Invoer!$F$15:$AU$1999,3,FALSE))</f>
        <v/>
      </c>
      <c r="AH934" s="599" t="str">
        <f>IF($AD934="","",IF(AG934&lt;&gt;"Liq","",VLOOKUP(AD934,Invoer!$F$15:$AU$1999,4,FALSE)))</f>
        <v/>
      </c>
      <c r="AI934" s="677" t="str">
        <f>IF($AD934="","",VLOOKUP(AD934,Invoer!$F$15:$AU$1999,5,FALSE))</f>
        <v/>
      </c>
      <c r="AJ934" s="599" t="str">
        <f>IF($AD934="","",VLOOKUP(AD934,Invoer!$F$15:$AU$1999,6,FALSE))</f>
        <v/>
      </c>
      <c r="AK934" s="599" t="str">
        <f>IF($AD934="","",VLOOKUP(AD934,Invoer!$F$15:$AU$1999,9,FALSE))</f>
        <v/>
      </c>
      <c r="AL934" s="599" t="str">
        <f>IF($AD934="","",VLOOKUP(AD934,Invoer!$F$15:$AU$1999,10,FALSE))</f>
        <v/>
      </c>
      <c r="AM934" s="599" t="str">
        <f>IF($AD934="","",VLOOKUP(AD934,Invoer!$F$15:$BB$1999,14,FALSE))</f>
        <v/>
      </c>
      <c r="AN934" s="599" t="str">
        <f>IF($AD934="","",VLOOKUP(AD934,Invoer!$F$15:$AU$1999,11,FALSE))</f>
        <v/>
      </c>
      <c r="AO934" s="662" t="str">
        <f>IF($AD934="","",VLOOKUP(AD934,Invoer!$F$15:$AU$1999,15,FALSE))</f>
        <v/>
      </c>
      <c r="AP934" s="599" t="str">
        <f>IF($AD934="","",VLOOKUP(AD934,Invoer!$F$15:$AU$1999,19,FALSE))</f>
        <v/>
      </c>
      <c r="AQ934" s="662" t="str">
        <f>IF($AD934="","",VLOOKUP(AD934,Invoer!$F$15:$AU$1999,24,FALSE))</f>
        <v/>
      </c>
      <c r="AR934" s="662" t="str">
        <f>IF($AD934="","",VLOOKUP(AD934,Invoer!$F$15:$AU$1999,17,FALSE))</f>
        <v/>
      </c>
      <c r="AS934" s="678" t="str">
        <f t="shared" si="361"/>
        <v/>
      </c>
      <c r="AT934" s="676" t="str">
        <f t="shared" si="357"/>
        <v/>
      </c>
      <c r="AU934" s="77" t="e">
        <f t="shared" si="358"/>
        <v>#VALUE!</v>
      </c>
      <c r="FE934"/>
      <c r="FI934"/>
      <c r="FJ934"/>
    </row>
    <row r="935" spans="29:166" ht="12" customHeight="1" x14ac:dyDescent="0.2">
      <c r="AC935" s="435" t="str">
        <f>IF($AC$7&lt;3,Invoer!DR940,IF($AC$7=3,Invoer!BT940,"x"))</f>
        <v>x</v>
      </c>
      <c r="AD935" s="599" t="str">
        <f t="shared" si="359"/>
        <v/>
      </c>
      <c r="AE935" s="673" t="str">
        <f>IF($AD935="","",VLOOKUP(AD935,Invoer!$F$15:$AU$1999,2,FALSE))</f>
        <v/>
      </c>
      <c r="AF935" s="599" t="str">
        <f t="shared" si="360"/>
        <v/>
      </c>
      <c r="AG935" s="599" t="str">
        <f>IF($AD935="","",VLOOKUP(AD935,Invoer!$F$15:$AU$1999,3,FALSE))</f>
        <v/>
      </c>
      <c r="AH935" s="599" t="str">
        <f>IF($AD935="","",IF(AG935&lt;&gt;"Liq","",VLOOKUP(AD935,Invoer!$F$15:$AU$1999,4,FALSE)))</f>
        <v/>
      </c>
      <c r="AI935" s="677" t="str">
        <f>IF($AD935="","",VLOOKUP(AD935,Invoer!$F$15:$AU$1999,5,FALSE))</f>
        <v/>
      </c>
      <c r="AJ935" s="599" t="str">
        <f>IF($AD935="","",VLOOKUP(AD935,Invoer!$F$15:$AU$1999,6,FALSE))</f>
        <v/>
      </c>
      <c r="AK935" s="599" t="str">
        <f>IF($AD935="","",VLOOKUP(AD935,Invoer!$F$15:$AU$1999,9,FALSE))</f>
        <v/>
      </c>
      <c r="AL935" s="599" t="str">
        <f>IF($AD935="","",VLOOKUP(AD935,Invoer!$F$15:$AU$1999,10,FALSE))</f>
        <v/>
      </c>
      <c r="AM935" s="599" t="str">
        <f>IF($AD935="","",VLOOKUP(AD935,Invoer!$F$15:$BB$1999,14,FALSE))</f>
        <v/>
      </c>
      <c r="AN935" s="599" t="str">
        <f>IF($AD935="","",VLOOKUP(AD935,Invoer!$F$15:$AU$1999,11,FALSE))</f>
        <v/>
      </c>
      <c r="AO935" s="662" t="str">
        <f>IF($AD935="","",VLOOKUP(AD935,Invoer!$F$15:$AU$1999,15,FALSE))</f>
        <v/>
      </c>
      <c r="AP935" s="599" t="str">
        <f>IF($AD935="","",VLOOKUP(AD935,Invoer!$F$15:$AU$1999,19,FALSE))</f>
        <v/>
      </c>
      <c r="AQ935" s="662" t="str">
        <f>IF($AD935="","",VLOOKUP(AD935,Invoer!$F$15:$AU$1999,24,FALSE))</f>
        <v/>
      </c>
      <c r="AR935" s="662" t="str">
        <f>IF($AD935="","",VLOOKUP(AD935,Invoer!$F$15:$AU$1999,17,FALSE))</f>
        <v/>
      </c>
      <c r="AS935" s="678" t="str">
        <f t="shared" si="361"/>
        <v/>
      </c>
      <c r="AT935" s="676" t="str">
        <f t="shared" si="357"/>
        <v/>
      </c>
      <c r="AU935" s="77" t="e">
        <f t="shared" si="358"/>
        <v>#VALUE!</v>
      </c>
      <c r="FE935"/>
      <c r="FI935"/>
      <c r="FJ935"/>
    </row>
    <row r="936" spans="29:166" ht="12" customHeight="1" x14ac:dyDescent="0.2">
      <c r="AC936" s="435" t="str">
        <f>IF($AC$7&lt;3,Invoer!DR941,IF($AC$7=3,Invoer!BT941,"x"))</f>
        <v>x</v>
      </c>
      <c r="AD936" s="599" t="str">
        <f t="shared" si="359"/>
        <v/>
      </c>
      <c r="AE936" s="673" t="str">
        <f>IF($AD936="","",VLOOKUP(AD936,Invoer!$F$15:$AU$1999,2,FALSE))</f>
        <v/>
      </c>
      <c r="AF936" s="599" t="str">
        <f t="shared" si="360"/>
        <v/>
      </c>
      <c r="AG936" s="599" t="str">
        <f>IF($AD936="","",VLOOKUP(AD936,Invoer!$F$15:$AU$1999,3,FALSE))</f>
        <v/>
      </c>
      <c r="AH936" s="599" t="str">
        <f>IF($AD936="","",IF(AG936&lt;&gt;"Liq","",VLOOKUP(AD936,Invoer!$F$15:$AU$1999,4,FALSE)))</f>
        <v/>
      </c>
      <c r="AI936" s="677" t="str">
        <f>IF($AD936="","",VLOOKUP(AD936,Invoer!$F$15:$AU$1999,5,FALSE))</f>
        <v/>
      </c>
      <c r="AJ936" s="599" t="str">
        <f>IF($AD936="","",VLOOKUP(AD936,Invoer!$F$15:$AU$1999,6,FALSE))</f>
        <v/>
      </c>
      <c r="AK936" s="599" t="str">
        <f>IF($AD936="","",VLOOKUP(AD936,Invoer!$F$15:$AU$1999,9,FALSE))</f>
        <v/>
      </c>
      <c r="AL936" s="599" t="str">
        <f>IF($AD936="","",VLOOKUP(AD936,Invoer!$F$15:$AU$1999,10,FALSE))</f>
        <v/>
      </c>
      <c r="AM936" s="599" t="str">
        <f>IF($AD936="","",VLOOKUP(AD936,Invoer!$F$15:$BB$1999,14,FALSE))</f>
        <v/>
      </c>
      <c r="AN936" s="599" t="str">
        <f>IF($AD936="","",VLOOKUP(AD936,Invoer!$F$15:$AU$1999,11,FALSE))</f>
        <v/>
      </c>
      <c r="AO936" s="662" t="str">
        <f>IF($AD936="","",VLOOKUP(AD936,Invoer!$F$15:$AU$1999,15,FALSE))</f>
        <v/>
      </c>
      <c r="AP936" s="599" t="str">
        <f>IF($AD936="","",VLOOKUP(AD936,Invoer!$F$15:$AU$1999,19,FALSE))</f>
        <v/>
      </c>
      <c r="AQ936" s="662" t="str">
        <f>IF($AD936="","",VLOOKUP(AD936,Invoer!$F$15:$AU$1999,24,FALSE))</f>
        <v/>
      </c>
      <c r="AR936" s="662" t="str">
        <f>IF($AD936="","",VLOOKUP(AD936,Invoer!$F$15:$AU$1999,17,FALSE))</f>
        <v/>
      </c>
      <c r="AS936" s="678" t="str">
        <f t="shared" si="361"/>
        <v/>
      </c>
      <c r="AT936" s="676" t="str">
        <f t="shared" si="357"/>
        <v/>
      </c>
      <c r="AU936" s="77" t="e">
        <f t="shared" si="358"/>
        <v>#VALUE!</v>
      </c>
      <c r="FE936"/>
      <c r="FI936"/>
      <c r="FJ936"/>
    </row>
    <row r="937" spans="29:166" ht="12" customHeight="1" x14ac:dyDescent="0.2">
      <c r="AC937" s="435" t="str">
        <f>IF($AC$7&lt;3,Invoer!DR942,IF($AC$7=3,Invoer!BT942,"x"))</f>
        <v>x</v>
      </c>
      <c r="AD937" s="599" t="str">
        <f t="shared" si="359"/>
        <v/>
      </c>
      <c r="AE937" s="673" t="str">
        <f>IF($AD937="","",VLOOKUP(AD937,Invoer!$F$15:$AU$1999,2,FALSE))</f>
        <v/>
      </c>
      <c r="AF937" s="599" t="str">
        <f t="shared" si="360"/>
        <v/>
      </c>
      <c r="AG937" s="599" t="str">
        <f>IF($AD937="","",VLOOKUP(AD937,Invoer!$F$15:$AU$1999,3,FALSE))</f>
        <v/>
      </c>
      <c r="AH937" s="599" t="str">
        <f>IF($AD937="","",IF(AG937&lt;&gt;"Liq","",VLOOKUP(AD937,Invoer!$F$15:$AU$1999,4,FALSE)))</f>
        <v/>
      </c>
      <c r="AI937" s="677" t="str">
        <f>IF($AD937="","",VLOOKUP(AD937,Invoer!$F$15:$AU$1999,5,FALSE))</f>
        <v/>
      </c>
      <c r="AJ937" s="599" t="str">
        <f>IF($AD937="","",VLOOKUP(AD937,Invoer!$F$15:$AU$1999,6,FALSE))</f>
        <v/>
      </c>
      <c r="AK937" s="599" t="str">
        <f>IF($AD937="","",VLOOKUP(AD937,Invoer!$F$15:$AU$1999,9,FALSE))</f>
        <v/>
      </c>
      <c r="AL937" s="599" t="str">
        <f>IF($AD937="","",VLOOKUP(AD937,Invoer!$F$15:$AU$1999,10,FALSE))</f>
        <v/>
      </c>
      <c r="AM937" s="599" t="str">
        <f>IF($AD937="","",VLOOKUP(AD937,Invoer!$F$15:$BB$1999,14,FALSE))</f>
        <v/>
      </c>
      <c r="AN937" s="599" t="str">
        <f>IF($AD937="","",VLOOKUP(AD937,Invoer!$F$15:$AU$1999,11,FALSE))</f>
        <v/>
      </c>
      <c r="AO937" s="662" t="str">
        <f>IF($AD937="","",VLOOKUP(AD937,Invoer!$F$15:$AU$1999,15,FALSE))</f>
        <v/>
      </c>
      <c r="AP937" s="599" t="str">
        <f>IF($AD937="","",VLOOKUP(AD937,Invoer!$F$15:$AU$1999,19,FALSE))</f>
        <v/>
      </c>
      <c r="AQ937" s="662" t="str">
        <f>IF($AD937="","",VLOOKUP(AD937,Invoer!$F$15:$AU$1999,24,FALSE))</f>
        <v/>
      </c>
      <c r="AR937" s="662" t="str">
        <f>IF($AD937="","",VLOOKUP(AD937,Invoer!$F$15:$AU$1999,17,FALSE))</f>
        <v/>
      </c>
      <c r="AS937" s="678" t="str">
        <f t="shared" si="361"/>
        <v/>
      </c>
      <c r="AT937" s="676" t="str">
        <f t="shared" si="357"/>
        <v/>
      </c>
      <c r="AU937" s="77" t="e">
        <f t="shared" si="358"/>
        <v>#VALUE!</v>
      </c>
      <c r="FE937"/>
      <c r="FI937"/>
      <c r="FJ937"/>
    </row>
    <row r="938" spans="29:166" ht="12" customHeight="1" x14ac:dyDescent="0.2">
      <c r="AC938" s="435" t="str">
        <f>IF($AC$7&lt;3,Invoer!DR943,IF($AC$7=3,Invoer!BT943,"x"))</f>
        <v>x</v>
      </c>
      <c r="AD938" s="599" t="str">
        <f t="shared" si="359"/>
        <v/>
      </c>
      <c r="AE938" s="673" t="str">
        <f>IF($AD938="","",VLOOKUP(AD938,Invoer!$F$15:$AU$1999,2,FALSE))</f>
        <v/>
      </c>
      <c r="AF938" s="599" t="str">
        <f t="shared" si="360"/>
        <v/>
      </c>
      <c r="AG938" s="599" t="str">
        <f>IF($AD938="","",VLOOKUP(AD938,Invoer!$F$15:$AU$1999,3,FALSE))</f>
        <v/>
      </c>
      <c r="AH938" s="599" t="str">
        <f>IF($AD938="","",IF(AG938&lt;&gt;"Liq","",VLOOKUP(AD938,Invoer!$F$15:$AU$1999,4,FALSE)))</f>
        <v/>
      </c>
      <c r="AI938" s="677" t="str">
        <f>IF($AD938="","",VLOOKUP(AD938,Invoer!$F$15:$AU$1999,5,FALSE))</f>
        <v/>
      </c>
      <c r="AJ938" s="599" t="str">
        <f>IF($AD938="","",VLOOKUP(AD938,Invoer!$F$15:$AU$1999,6,FALSE))</f>
        <v/>
      </c>
      <c r="AK938" s="599" t="str">
        <f>IF($AD938="","",VLOOKUP(AD938,Invoer!$F$15:$AU$1999,9,FALSE))</f>
        <v/>
      </c>
      <c r="AL938" s="599" t="str">
        <f>IF($AD938="","",VLOOKUP(AD938,Invoer!$F$15:$AU$1999,10,FALSE))</f>
        <v/>
      </c>
      <c r="AM938" s="599" t="str">
        <f>IF($AD938="","",VLOOKUP(AD938,Invoer!$F$15:$BB$1999,14,FALSE))</f>
        <v/>
      </c>
      <c r="AN938" s="599" t="str">
        <f>IF($AD938="","",VLOOKUP(AD938,Invoer!$F$15:$AU$1999,11,FALSE))</f>
        <v/>
      </c>
      <c r="AO938" s="662" t="str">
        <f>IF($AD938="","",VLOOKUP(AD938,Invoer!$F$15:$AU$1999,15,FALSE))</f>
        <v/>
      </c>
      <c r="AP938" s="599" t="str">
        <f>IF($AD938="","",VLOOKUP(AD938,Invoer!$F$15:$AU$1999,19,FALSE))</f>
        <v/>
      </c>
      <c r="AQ938" s="662" t="str">
        <f>IF($AD938="","",VLOOKUP(AD938,Invoer!$F$15:$AU$1999,24,FALSE))</f>
        <v/>
      </c>
      <c r="AR938" s="662" t="str">
        <f>IF($AD938="","",VLOOKUP(AD938,Invoer!$F$15:$AU$1999,17,FALSE))</f>
        <v/>
      </c>
      <c r="AS938" s="678" t="str">
        <f t="shared" si="361"/>
        <v/>
      </c>
      <c r="AT938" s="676" t="str">
        <f t="shared" si="357"/>
        <v/>
      </c>
      <c r="AU938" s="77" t="e">
        <f t="shared" si="358"/>
        <v>#VALUE!</v>
      </c>
      <c r="FE938"/>
      <c r="FI938"/>
      <c r="FJ938"/>
    </row>
    <row r="939" spans="29:166" ht="12" customHeight="1" x14ac:dyDescent="0.2">
      <c r="AC939" s="435" t="str">
        <f>IF($AC$7&lt;3,Invoer!DR944,IF($AC$7=3,Invoer!BT944,"x"))</f>
        <v>x</v>
      </c>
      <c r="AD939" s="599" t="str">
        <f t="shared" si="359"/>
        <v/>
      </c>
      <c r="AE939" s="673" t="str">
        <f>IF($AD939="","",VLOOKUP(AD939,Invoer!$F$15:$AU$1999,2,FALSE))</f>
        <v/>
      </c>
      <c r="AF939" s="599" t="str">
        <f t="shared" si="360"/>
        <v/>
      </c>
      <c r="AG939" s="599" t="str">
        <f>IF($AD939="","",VLOOKUP(AD939,Invoer!$F$15:$AU$1999,3,FALSE))</f>
        <v/>
      </c>
      <c r="AH939" s="599" t="str">
        <f>IF($AD939="","",IF(AG939&lt;&gt;"Liq","",VLOOKUP(AD939,Invoer!$F$15:$AU$1999,4,FALSE)))</f>
        <v/>
      </c>
      <c r="AI939" s="677" t="str">
        <f>IF($AD939="","",VLOOKUP(AD939,Invoer!$F$15:$AU$1999,5,FALSE))</f>
        <v/>
      </c>
      <c r="AJ939" s="599" t="str">
        <f>IF($AD939="","",VLOOKUP(AD939,Invoer!$F$15:$AU$1999,6,FALSE))</f>
        <v/>
      </c>
      <c r="AK939" s="599" t="str">
        <f>IF($AD939="","",VLOOKUP(AD939,Invoer!$F$15:$AU$1999,9,FALSE))</f>
        <v/>
      </c>
      <c r="AL939" s="599" t="str">
        <f>IF($AD939="","",VLOOKUP(AD939,Invoer!$F$15:$AU$1999,10,FALSE))</f>
        <v/>
      </c>
      <c r="AM939" s="599" t="str">
        <f>IF($AD939="","",VLOOKUP(AD939,Invoer!$F$15:$BB$1999,14,FALSE))</f>
        <v/>
      </c>
      <c r="AN939" s="599" t="str">
        <f>IF($AD939="","",VLOOKUP(AD939,Invoer!$F$15:$AU$1999,11,FALSE))</f>
        <v/>
      </c>
      <c r="AO939" s="662" t="str">
        <f>IF($AD939="","",VLOOKUP(AD939,Invoer!$F$15:$AU$1999,15,FALSE))</f>
        <v/>
      </c>
      <c r="AP939" s="599" t="str">
        <f>IF($AD939="","",VLOOKUP(AD939,Invoer!$F$15:$AU$1999,19,FALSE))</f>
        <v/>
      </c>
      <c r="AQ939" s="662" t="str">
        <f>IF($AD939="","",VLOOKUP(AD939,Invoer!$F$15:$AU$1999,24,FALSE))</f>
        <v/>
      </c>
      <c r="AR939" s="662" t="str">
        <f>IF($AD939="","",VLOOKUP(AD939,Invoer!$F$15:$AU$1999,17,FALSE))</f>
        <v/>
      </c>
      <c r="AS939" s="678" t="str">
        <f t="shared" si="361"/>
        <v/>
      </c>
      <c r="AT939" s="676" t="str">
        <f t="shared" si="357"/>
        <v/>
      </c>
      <c r="AU939" s="77" t="e">
        <f t="shared" si="358"/>
        <v>#VALUE!</v>
      </c>
      <c r="FE939"/>
      <c r="FI939"/>
      <c r="FJ939"/>
    </row>
    <row r="940" spans="29:166" ht="12" customHeight="1" x14ac:dyDescent="0.2">
      <c r="AC940" s="435" t="str">
        <f>IF($AC$7&lt;3,Invoer!DR945,IF($AC$7=3,Invoer!BT945,"x"))</f>
        <v>x</v>
      </c>
      <c r="AD940" s="599" t="str">
        <f t="shared" si="359"/>
        <v/>
      </c>
      <c r="AE940" s="673" t="str">
        <f>IF($AD940="","",VLOOKUP(AD940,Invoer!$F$15:$AU$1999,2,FALSE))</f>
        <v/>
      </c>
      <c r="AF940" s="599" t="str">
        <f t="shared" si="360"/>
        <v/>
      </c>
      <c r="AG940" s="599" t="str">
        <f>IF($AD940="","",VLOOKUP(AD940,Invoer!$F$15:$AU$1999,3,FALSE))</f>
        <v/>
      </c>
      <c r="AH940" s="599" t="str">
        <f>IF($AD940="","",IF(AG940&lt;&gt;"Liq","",VLOOKUP(AD940,Invoer!$F$15:$AU$1999,4,FALSE)))</f>
        <v/>
      </c>
      <c r="AI940" s="677" t="str">
        <f>IF($AD940="","",VLOOKUP(AD940,Invoer!$F$15:$AU$1999,5,FALSE))</f>
        <v/>
      </c>
      <c r="AJ940" s="599" t="str">
        <f>IF($AD940="","",VLOOKUP(AD940,Invoer!$F$15:$AU$1999,6,FALSE))</f>
        <v/>
      </c>
      <c r="AK940" s="599" t="str">
        <f>IF($AD940="","",VLOOKUP(AD940,Invoer!$F$15:$AU$1999,9,FALSE))</f>
        <v/>
      </c>
      <c r="AL940" s="599" t="str">
        <f>IF($AD940="","",VLOOKUP(AD940,Invoer!$F$15:$AU$1999,10,FALSE))</f>
        <v/>
      </c>
      <c r="AM940" s="599" t="str">
        <f>IF($AD940="","",VLOOKUP(AD940,Invoer!$F$15:$BB$1999,14,FALSE))</f>
        <v/>
      </c>
      <c r="AN940" s="599" t="str">
        <f>IF($AD940="","",VLOOKUP(AD940,Invoer!$F$15:$AU$1999,11,FALSE))</f>
        <v/>
      </c>
      <c r="AO940" s="662" t="str">
        <f>IF($AD940="","",VLOOKUP(AD940,Invoer!$F$15:$AU$1999,15,FALSE))</f>
        <v/>
      </c>
      <c r="AP940" s="599" t="str">
        <f>IF($AD940="","",VLOOKUP(AD940,Invoer!$F$15:$AU$1999,19,FALSE))</f>
        <v/>
      </c>
      <c r="AQ940" s="662" t="str">
        <f>IF($AD940="","",VLOOKUP(AD940,Invoer!$F$15:$AU$1999,24,FALSE))</f>
        <v/>
      </c>
      <c r="AR940" s="662" t="str">
        <f>IF($AD940="","",VLOOKUP(AD940,Invoer!$F$15:$AU$1999,17,FALSE))</f>
        <v/>
      </c>
      <c r="AS940" s="678" t="str">
        <f t="shared" si="361"/>
        <v/>
      </c>
      <c r="AT940" s="676" t="str">
        <f t="shared" si="357"/>
        <v/>
      </c>
      <c r="AU940" s="77" t="e">
        <f t="shared" si="358"/>
        <v>#VALUE!</v>
      </c>
      <c r="FE940"/>
      <c r="FI940"/>
      <c r="FJ940"/>
    </row>
    <row r="941" spans="29:166" ht="12" customHeight="1" x14ac:dyDescent="0.2">
      <c r="AC941" s="435" t="str">
        <f>IF($AC$7&lt;3,Invoer!DR946,IF($AC$7=3,Invoer!BT946,"x"))</f>
        <v>x</v>
      </c>
      <c r="AD941" s="599" t="str">
        <f t="shared" si="359"/>
        <v/>
      </c>
      <c r="AE941" s="673" t="str">
        <f>IF($AD941="","",VLOOKUP(AD941,Invoer!$F$15:$AU$1999,2,FALSE))</f>
        <v/>
      </c>
      <c r="AF941" s="599" t="str">
        <f t="shared" si="360"/>
        <v/>
      </c>
      <c r="AG941" s="599" t="str">
        <f>IF($AD941="","",VLOOKUP(AD941,Invoer!$F$15:$AU$1999,3,FALSE))</f>
        <v/>
      </c>
      <c r="AH941" s="599" t="str">
        <f>IF($AD941="","",IF(AG941&lt;&gt;"Liq","",VLOOKUP(AD941,Invoer!$F$15:$AU$1999,4,FALSE)))</f>
        <v/>
      </c>
      <c r="AI941" s="677" t="str">
        <f>IF($AD941="","",VLOOKUP(AD941,Invoer!$F$15:$AU$1999,5,FALSE))</f>
        <v/>
      </c>
      <c r="AJ941" s="599" t="str">
        <f>IF($AD941="","",VLOOKUP(AD941,Invoer!$F$15:$AU$1999,6,FALSE))</f>
        <v/>
      </c>
      <c r="AK941" s="599" t="str">
        <f>IF($AD941="","",VLOOKUP(AD941,Invoer!$F$15:$AU$1999,9,FALSE))</f>
        <v/>
      </c>
      <c r="AL941" s="599" t="str">
        <f>IF($AD941="","",VLOOKUP(AD941,Invoer!$F$15:$AU$1999,10,FALSE))</f>
        <v/>
      </c>
      <c r="AM941" s="599" t="str">
        <f>IF($AD941="","",VLOOKUP(AD941,Invoer!$F$15:$BB$1999,14,FALSE))</f>
        <v/>
      </c>
      <c r="AN941" s="599" t="str">
        <f>IF($AD941="","",VLOOKUP(AD941,Invoer!$F$15:$AU$1999,11,FALSE))</f>
        <v/>
      </c>
      <c r="AO941" s="662" t="str">
        <f>IF($AD941="","",VLOOKUP(AD941,Invoer!$F$15:$AU$1999,15,FALSE))</f>
        <v/>
      </c>
      <c r="AP941" s="599" t="str">
        <f>IF($AD941="","",VLOOKUP(AD941,Invoer!$F$15:$AU$1999,19,FALSE))</f>
        <v/>
      </c>
      <c r="AQ941" s="662" t="str">
        <f>IF($AD941="","",VLOOKUP(AD941,Invoer!$F$15:$AU$1999,24,FALSE))</f>
        <v/>
      </c>
      <c r="AR941" s="662" t="str">
        <f>IF($AD941="","",VLOOKUP(AD941,Invoer!$F$15:$AU$1999,17,FALSE))</f>
        <v/>
      </c>
      <c r="AS941" s="678" t="str">
        <f t="shared" si="361"/>
        <v/>
      </c>
      <c r="AT941" s="676" t="str">
        <f t="shared" si="357"/>
        <v/>
      </c>
      <c r="AU941" s="77" t="e">
        <f t="shared" si="358"/>
        <v>#VALUE!</v>
      </c>
      <c r="FE941"/>
      <c r="FI941"/>
      <c r="FJ941"/>
    </row>
    <row r="942" spans="29:166" ht="12" customHeight="1" x14ac:dyDescent="0.2">
      <c r="AC942" s="435" t="str">
        <f>IF($AC$7&lt;3,Invoer!DR947,IF($AC$7=3,Invoer!BT947,"x"))</f>
        <v>x</v>
      </c>
      <c r="AD942" s="599" t="str">
        <f t="shared" si="359"/>
        <v/>
      </c>
      <c r="AE942" s="673" t="str">
        <f>IF($AD942="","",VLOOKUP(AD942,Invoer!$F$15:$AU$1999,2,FALSE))</f>
        <v/>
      </c>
      <c r="AF942" s="599" t="str">
        <f t="shared" si="360"/>
        <v/>
      </c>
      <c r="AG942" s="599" t="str">
        <f>IF($AD942="","",VLOOKUP(AD942,Invoer!$F$15:$AU$1999,3,FALSE))</f>
        <v/>
      </c>
      <c r="AH942" s="599" t="str">
        <f>IF($AD942="","",IF(AG942&lt;&gt;"Liq","",VLOOKUP(AD942,Invoer!$F$15:$AU$1999,4,FALSE)))</f>
        <v/>
      </c>
      <c r="AI942" s="677" t="str">
        <f>IF($AD942="","",VLOOKUP(AD942,Invoer!$F$15:$AU$1999,5,FALSE))</f>
        <v/>
      </c>
      <c r="AJ942" s="599" t="str">
        <f>IF($AD942="","",VLOOKUP(AD942,Invoer!$F$15:$AU$1999,6,FALSE))</f>
        <v/>
      </c>
      <c r="AK942" s="599" t="str">
        <f>IF($AD942="","",VLOOKUP(AD942,Invoer!$F$15:$AU$1999,9,FALSE))</f>
        <v/>
      </c>
      <c r="AL942" s="599" t="str">
        <f>IF($AD942="","",VLOOKUP(AD942,Invoer!$F$15:$AU$1999,10,FALSE))</f>
        <v/>
      </c>
      <c r="AM942" s="599" t="str">
        <f>IF($AD942="","",VLOOKUP(AD942,Invoer!$F$15:$BB$1999,14,FALSE))</f>
        <v/>
      </c>
      <c r="AN942" s="599" t="str">
        <f>IF($AD942="","",VLOOKUP(AD942,Invoer!$F$15:$AU$1999,11,FALSE))</f>
        <v/>
      </c>
      <c r="AO942" s="662" t="str">
        <f>IF($AD942="","",VLOOKUP(AD942,Invoer!$F$15:$AU$1999,15,FALSE))</f>
        <v/>
      </c>
      <c r="AP942" s="599" t="str">
        <f>IF($AD942="","",VLOOKUP(AD942,Invoer!$F$15:$AU$1999,19,FALSE))</f>
        <v/>
      </c>
      <c r="AQ942" s="662" t="str">
        <f>IF($AD942="","",VLOOKUP(AD942,Invoer!$F$15:$AU$1999,24,FALSE))</f>
        <v/>
      </c>
      <c r="AR942" s="662" t="str">
        <f>IF($AD942="","",VLOOKUP(AD942,Invoer!$F$15:$AU$1999,17,FALSE))</f>
        <v/>
      </c>
      <c r="AS942" s="678" t="str">
        <f t="shared" si="361"/>
        <v/>
      </c>
      <c r="AT942" s="676" t="str">
        <f t="shared" si="357"/>
        <v/>
      </c>
      <c r="AU942" s="77" t="e">
        <f t="shared" si="358"/>
        <v>#VALUE!</v>
      </c>
      <c r="FE942"/>
      <c r="FI942"/>
      <c r="FJ942"/>
    </row>
    <row r="943" spans="29:166" ht="12" customHeight="1" x14ac:dyDescent="0.2">
      <c r="AC943" s="435" t="str">
        <f>IF($AC$7&lt;3,Invoer!DR948,IF($AC$7=3,Invoer!BT948,"x"))</f>
        <v>x</v>
      </c>
      <c r="AD943" s="599" t="str">
        <f t="shared" si="359"/>
        <v/>
      </c>
      <c r="AE943" s="673" t="str">
        <f>IF($AD943="","",VLOOKUP(AD943,Invoer!$F$15:$AU$1999,2,FALSE))</f>
        <v/>
      </c>
      <c r="AF943" s="599" t="str">
        <f t="shared" si="360"/>
        <v/>
      </c>
      <c r="AG943" s="599" t="str">
        <f>IF($AD943="","",VLOOKUP(AD943,Invoer!$F$15:$AU$1999,3,FALSE))</f>
        <v/>
      </c>
      <c r="AH943" s="599" t="str">
        <f>IF($AD943="","",IF(AG943&lt;&gt;"Liq","",VLOOKUP(AD943,Invoer!$F$15:$AU$1999,4,FALSE)))</f>
        <v/>
      </c>
      <c r="AI943" s="677" t="str">
        <f>IF($AD943="","",VLOOKUP(AD943,Invoer!$F$15:$AU$1999,5,FALSE))</f>
        <v/>
      </c>
      <c r="AJ943" s="599" t="str">
        <f>IF($AD943="","",VLOOKUP(AD943,Invoer!$F$15:$AU$1999,6,FALSE))</f>
        <v/>
      </c>
      <c r="AK943" s="599" t="str">
        <f>IF($AD943="","",VLOOKUP(AD943,Invoer!$F$15:$AU$1999,9,FALSE))</f>
        <v/>
      </c>
      <c r="AL943" s="599" t="str">
        <f>IF($AD943="","",VLOOKUP(AD943,Invoer!$F$15:$AU$1999,10,FALSE))</f>
        <v/>
      </c>
      <c r="AM943" s="599" t="str">
        <f>IF($AD943="","",VLOOKUP(AD943,Invoer!$F$15:$BB$1999,14,FALSE))</f>
        <v/>
      </c>
      <c r="AN943" s="599" t="str">
        <f>IF($AD943="","",VLOOKUP(AD943,Invoer!$F$15:$AU$1999,11,FALSE))</f>
        <v/>
      </c>
      <c r="AO943" s="662" t="str">
        <f>IF($AD943="","",VLOOKUP(AD943,Invoer!$F$15:$AU$1999,15,FALSE))</f>
        <v/>
      </c>
      <c r="AP943" s="599" t="str">
        <f>IF($AD943="","",VLOOKUP(AD943,Invoer!$F$15:$AU$1999,19,FALSE))</f>
        <v/>
      </c>
      <c r="AQ943" s="662" t="str">
        <f>IF($AD943="","",VLOOKUP(AD943,Invoer!$F$15:$AU$1999,24,FALSE))</f>
        <v/>
      </c>
      <c r="AR943" s="662" t="str">
        <f>IF($AD943="","",VLOOKUP(AD943,Invoer!$F$15:$AU$1999,17,FALSE))</f>
        <v/>
      </c>
      <c r="AS943" s="678" t="str">
        <f t="shared" si="361"/>
        <v/>
      </c>
      <c r="AT943" s="676" t="str">
        <f t="shared" si="357"/>
        <v/>
      </c>
      <c r="AU943" s="77" t="e">
        <f t="shared" si="358"/>
        <v>#VALUE!</v>
      </c>
      <c r="FE943"/>
      <c r="FI943"/>
      <c r="FJ943"/>
    </row>
    <row r="944" spans="29:166" ht="12" customHeight="1" x14ac:dyDescent="0.2">
      <c r="AC944" s="435" t="str">
        <f>IF($AC$7&lt;3,Invoer!DR949,IF($AC$7=3,Invoer!BT949,"x"))</f>
        <v>x</v>
      </c>
      <c r="AD944" s="599" t="str">
        <f t="shared" si="359"/>
        <v/>
      </c>
      <c r="AE944" s="673" t="str">
        <f>IF($AD944="","",VLOOKUP(AD944,Invoer!$F$15:$AU$1999,2,FALSE))</f>
        <v/>
      </c>
      <c r="AF944" s="599" t="str">
        <f t="shared" si="360"/>
        <v/>
      </c>
      <c r="AG944" s="599" t="str">
        <f>IF($AD944="","",VLOOKUP(AD944,Invoer!$F$15:$AU$1999,3,FALSE))</f>
        <v/>
      </c>
      <c r="AH944" s="599" t="str">
        <f>IF($AD944="","",IF(AG944&lt;&gt;"Liq","",VLOOKUP(AD944,Invoer!$F$15:$AU$1999,4,FALSE)))</f>
        <v/>
      </c>
      <c r="AI944" s="677" t="str">
        <f>IF($AD944="","",VLOOKUP(AD944,Invoer!$F$15:$AU$1999,5,FALSE))</f>
        <v/>
      </c>
      <c r="AJ944" s="599" t="str">
        <f>IF($AD944="","",VLOOKUP(AD944,Invoer!$F$15:$AU$1999,6,FALSE))</f>
        <v/>
      </c>
      <c r="AK944" s="599" t="str">
        <f>IF($AD944="","",VLOOKUP(AD944,Invoer!$F$15:$AU$1999,9,FALSE))</f>
        <v/>
      </c>
      <c r="AL944" s="599" t="str">
        <f>IF($AD944="","",VLOOKUP(AD944,Invoer!$F$15:$AU$1999,10,FALSE))</f>
        <v/>
      </c>
      <c r="AM944" s="599" t="str">
        <f>IF($AD944="","",VLOOKUP(AD944,Invoer!$F$15:$BB$1999,14,FALSE))</f>
        <v/>
      </c>
      <c r="AN944" s="599" t="str">
        <f>IF($AD944="","",VLOOKUP(AD944,Invoer!$F$15:$AU$1999,11,FALSE))</f>
        <v/>
      </c>
      <c r="AO944" s="662" t="str">
        <f>IF($AD944="","",VLOOKUP(AD944,Invoer!$F$15:$AU$1999,15,FALSE))</f>
        <v/>
      </c>
      <c r="AP944" s="599" t="str">
        <f>IF($AD944="","",VLOOKUP(AD944,Invoer!$F$15:$AU$1999,19,FALSE))</f>
        <v/>
      </c>
      <c r="AQ944" s="662" t="str">
        <f>IF($AD944="","",VLOOKUP(AD944,Invoer!$F$15:$AU$1999,24,FALSE))</f>
        <v/>
      </c>
      <c r="AR944" s="662" t="str">
        <f>IF($AD944="","",VLOOKUP(AD944,Invoer!$F$15:$AU$1999,17,FALSE))</f>
        <v/>
      </c>
      <c r="AS944" s="678" t="str">
        <f t="shared" si="361"/>
        <v/>
      </c>
      <c r="AT944" s="676" t="str">
        <f t="shared" si="357"/>
        <v/>
      </c>
      <c r="AU944" s="77" t="e">
        <f t="shared" si="358"/>
        <v>#VALUE!</v>
      </c>
      <c r="FE944"/>
      <c r="FI944"/>
      <c r="FJ944"/>
    </row>
    <row r="945" spans="29:166" ht="12" customHeight="1" x14ac:dyDescent="0.2">
      <c r="AC945" s="435" t="str">
        <f>IF($AC$7&lt;3,Invoer!DR950,IF($AC$7=3,Invoer!BT950,"x"))</f>
        <v>x</v>
      </c>
      <c r="AD945" s="599" t="str">
        <f t="shared" si="359"/>
        <v/>
      </c>
      <c r="AE945" s="673" t="str">
        <f>IF($AD945="","",VLOOKUP(AD945,Invoer!$F$15:$AU$1999,2,FALSE))</f>
        <v/>
      </c>
      <c r="AF945" s="599" t="str">
        <f t="shared" si="360"/>
        <v/>
      </c>
      <c r="AG945" s="599" t="str">
        <f>IF($AD945="","",VLOOKUP(AD945,Invoer!$F$15:$AU$1999,3,FALSE))</f>
        <v/>
      </c>
      <c r="AH945" s="599" t="str">
        <f>IF($AD945="","",IF(AG945&lt;&gt;"Liq","",VLOOKUP(AD945,Invoer!$F$15:$AU$1999,4,FALSE)))</f>
        <v/>
      </c>
      <c r="AI945" s="677" t="str">
        <f>IF($AD945="","",VLOOKUP(AD945,Invoer!$F$15:$AU$1999,5,FALSE))</f>
        <v/>
      </c>
      <c r="AJ945" s="599" t="str">
        <f>IF($AD945="","",VLOOKUP(AD945,Invoer!$F$15:$AU$1999,6,FALSE))</f>
        <v/>
      </c>
      <c r="AK945" s="599" t="str">
        <f>IF($AD945="","",VLOOKUP(AD945,Invoer!$F$15:$AU$1999,9,FALSE))</f>
        <v/>
      </c>
      <c r="AL945" s="599" t="str">
        <f>IF($AD945="","",VLOOKUP(AD945,Invoer!$F$15:$AU$1999,10,FALSE))</f>
        <v/>
      </c>
      <c r="AM945" s="599" t="str">
        <f>IF($AD945="","",VLOOKUP(AD945,Invoer!$F$15:$BB$1999,14,FALSE))</f>
        <v/>
      </c>
      <c r="AN945" s="599" t="str">
        <f>IF($AD945="","",VLOOKUP(AD945,Invoer!$F$15:$AU$1999,11,FALSE))</f>
        <v/>
      </c>
      <c r="AO945" s="662" t="str">
        <f>IF($AD945="","",VLOOKUP(AD945,Invoer!$F$15:$AU$1999,15,FALSE))</f>
        <v/>
      </c>
      <c r="AP945" s="599" t="str">
        <f>IF($AD945="","",VLOOKUP(AD945,Invoer!$F$15:$AU$1999,19,FALSE))</f>
        <v/>
      </c>
      <c r="AQ945" s="662" t="str">
        <f>IF($AD945="","",VLOOKUP(AD945,Invoer!$F$15:$AU$1999,24,FALSE))</f>
        <v/>
      </c>
      <c r="AR945" s="662" t="str">
        <f>IF($AD945="","",VLOOKUP(AD945,Invoer!$F$15:$AU$1999,17,FALSE))</f>
        <v/>
      </c>
      <c r="AS945" s="678" t="str">
        <f t="shared" si="361"/>
        <v/>
      </c>
      <c r="AT945" s="676" t="str">
        <f t="shared" si="357"/>
        <v/>
      </c>
      <c r="AU945" s="77" t="e">
        <f t="shared" si="358"/>
        <v>#VALUE!</v>
      </c>
      <c r="FE945"/>
      <c r="FI945"/>
      <c r="FJ945"/>
    </row>
    <row r="946" spans="29:166" ht="12" customHeight="1" x14ac:dyDescent="0.2">
      <c r="AC946" s="435" t="str">
        <f>IF($AC$7&lt;3,Invoer!DR951,IF($AC$7=3,Invoer!BT951,"x"))</f>
        <v>x</v>
      </c>
      <c r="AD946" s="599" t="str">
        <f t="shared" si="359"/>
        <v/>
      </c>
      <c r="AE946" s="673" t="str">
        <f>IF($AD946="","",VLOOKUP(AD946,Invoer!$F$15:$AU$1999,2,FALSE))</f>
        <v/>
      </c>
      <c r="AF946" s="599" t="str">
        <f t="shared" si="360"/>
        <v/>
      </c>
      <c r="AG946" s="599" t="str">
        <f>IF($AD946="","",VLOOKUP(AD946,Invoer!$F$15:$AU$1999,3,FALSE))</f>
        <v/>
      </c>
      <c r="AH946" s="599" t="str">
        <f>IF($AD946="","",IF(AG946&lt;&gt;"Liq","",VLOOKUP(AD946,Invoer!$F$15:$AU$1999,4,FALSE)))</f>
        <v/>
      </c>
      <c r="AI946" s="677" t="str">
        <f>IF($AD946="","",VLOOKUP(AD946,Invoer!$F$15:$AU$1999,5,FALSE))</f>
        <v/>
      </c>
      <c r="AJ946" s="599" t="str">
        <f>IF($AD946="","",VLOOKUP(AD946,Invoer!$F$15:$AU$1999,6,FALSE))</f>
        <v/>
      </c>
      <c r="AK946" s="599" t="str">
        <f>IF($AD946="","",VLOOKUP(AD946,Invoer!$F$15:$AU$1999,9,FALSE))</f>
        <v/>
      </c>
      <c r="AL946" s="599" t="str">
        <f>IF($AD946="","",VLOOKUP(AD946,Invoer!$F$15:$AU$1999,10,FALSE))</f>
        <v/>
      </c>
      <c r="AM946" s="599" t="str">
        <f>IF($AD946="","",VLOOKUP(AD946,Invoer!$F$15:$BB$1999,14,FALSE))</f>
        <v/>
      </c>
      <c r="AN946" s="599" t="str">
        <f>IF($AD946="","",VLOOKUP(AD946,Invoer!$F$15:$AU$1999,11,FALSE))</f>
        <v/>
      </c>
      <c r="AO946" s="662" t="str">
        <f>IF($AD946="","",VLOOKUP(AD946,Invoer!$F$15:$AU$1999,15,FALSE))</f>
        <v/>
      </c>
      <c r="AP946" s="599" t="str">
        <f>IF($AD946="","",VLOOKUP(AD946,Invoer!$F$15:$AU$1999,19,FALSE))</f>
        <v/>
      </c>
      <c r="AQ946" s="662" t="str">
        <f>IF($AD946="","",VLOOKUP(AD946,Invoer!$F$15:$AU$1999,24,FALSE))</f>
        <v/>
      </c>
      <c r="AR946" s="662" t="str">
        <f>IF($AD946="","",VLOOKUP(AD946,Invoer!$F$15:$AU$1999,17,FALSE))</f>
        <v/>
      </c>
      <c r="AS946" s="678" t="str">
        <f t="shared" si="361"/>
        <v/>
      </c>
      <c r="AT946" s="676" t="str">
        <f t="shared" si="357"/>
        <v/>
      </c>
      <c r="AU946" s="77" t="e">
        <f t="shared" si="358"/>
        <v>#VALUE!</v>
      </c>
      <c r="FE946"/>
      <c r="FI946"/>
      <c r="FJ946"/>
    </row>
    <row r="947" spans="29:166" ht="12" customHeight="1" x14ac:dyDescent="0.2">
      <c r="AC947" s="435" t="str">
        <f>IF($AC$7&lt;3,Invoer!DR952,IF($AC$7=3,Invoer!BT952,"x"))</f>
        <v>x</v>
      </c>
      <c r="AD947" s="599" t="str">
        <f t="shared" si="359"/>
        <v/>
      </c>
      <c r="AE947" s="673" t="str">
        <f>IF($AD947="","",VLOOKUP(AD947,Invoer!$F$15:$AU$1999,2,FALSE))</f>
        <v/>
      </c>
      <c r="AF947" s="599" t="str">
        <f t="shared" si="360"/>
        <v/>
      </c>
      <c r="AG947" s="599" t="str">
        <f>IF($AD947="","",VLOOKUP(AD947,Invoer!$F$15:$AU$1999,3,FALSE))</f>
        <v/>
      </c>
      <c r="AH947" s="599" t="str">
        <f>IF($AD947="","",IF(AG947&lt;&gt;"Liq","",VLOOKUP(AD947,Invoer!$F$15:$AU$1999,4,FALSE)))</f>
        <v/>
      </c>
      <c r="AI947" s="677" t="str">
        <f>IF($AD947="","",VLOOKUP(AD947,Invoer!$F$15:$AU$1999,5,FALSE))</f>
        <v/>
      </c>
      <c r="AJ947" s="599" t="str">
        <f>IF($AD947="","",VLOOKUP(AD947,Invoer!$F$15:$AU$1999,6,FALSE))</f>
        <v/>
      </c>
      <c r="AK947" s="599" t="str">
        <f>IF($AD947="","",VLOOKUP(AD947,Invoer!$F$15:$AU$1999,9,FALSE))</f>
        <v/>
      </c>
      <c r="AL947" s="599" t="str">
        <f>IF($AD947="","",VLOOKUP(AD947,Invoer!$F$15:$AU$1999,10,FALSE))</f>
        <v/>
      </c>
      <c r="AM947" s="599" t="str">
        <f>IF($AD947="","",VLOOKUP(AD947,Invoer!$F$15:$BB$1999,14,FALSE))</f>
        <v/>
      </c>
      <c r="AN947" s="599" t="str">
        <f>IF($AD947="","",VLOOKUP(AD947,Invoer!$F$15:$AU$1999,11,FALSE))</f>
        <v/>
      </c>
      <c r="AO947" s="662" t="str">
        <f>IF($AD947="","",VLOOKUP(AD947,Invoer!$F$15:$AU$1999,15,FALSE))</f>
        <v/>
      </c>
      <c r="AP947" s="599" t="str">
        <f>IF($AD947="","",VLOOKUP(AD947,Invoer!$F$15:$AU$1999,19,FALSE))</f>
        <v/>
      </c>
      <c r="AQ947" s="662" t="str">
        <f>IF($AD947="","",VLOOKUP(AD947,Invoer!$F$15:$AU$1999,24,FALSE))</f>
        <v/>
      </c>
      <c r="AR947" s="662" t="str">
        <f>IF($AD947="","",VLOOKUP(AD947,Invoer!$F$15:$AU$1999,17,FALSE))</f>
        <v/>
      </c>
      <c r="AS947" s="678" t="str">
        <f t="shared" si="361"/>
        <v/>
      </c>
      <c r="AT947" s="676" t="str">
        <f t="shared" si="357"/>
        <v/>
      </c>
      <c r="AU947" s="77" t="e">
        <f t="shared" si="358"/>
        <v>#VALUE!</v>
      </c>
      <c r="FE947"/>
      <c r="FI947"/>
      <c r="FJ947"/>
    </row>
    <row r="948" spans="29:166" ht="12" customHeight="1" x14ac:dyDescent="0.2">
      <c r="AC948" s="435" t="str">
        <f>IF($AC$7&lt;3,Invoer!DR953,IF($AC$7=3,Invoer!BT953,"x"))</f>
        <v>x</v>
      </c>
      <c r="AD948" s="599" t="str">
        <f t="shared" si="359"/>
        <v/>
      </c>
      <c r="AE948" s="673" t="str">
        <f>IF($AD948="","",VLOOKUP(AD948,Invoer!$F$15:$AU$1999,2,FALSE))</f>
        <v/>
      </c>
      <c r="AF948" s="599" t="str">
        <f t="shared" si="360"/>
        <v/>
      </c>
      <c r="AG948" s="599" t="str">
        <f>IF($AD948="","",VLOOKUP(AD948,Invoer!$F$15:$AU$1999,3,FALSE))</f>
        <v/>
      </c>
      <c r="AH948" s="599" t="str">
        <f>IF($AD948="","",IF(AG948&lt;&gt;"Liq","",VLOOKUP(AD948,Invoer!$F$15:$AU$1999,4,FALSE)))</f>
        <v/>
      </c>
      <c r="AI948" s="677" t="str">
        <f>IF($AD948="","",VLOOKUP(AD948,Invoer!$F$15:$AU$1999,5,FALSE))</f>
        <v/>
      </c>
      <c r="AJ948" s="599" t="str">
        <f>IF($AD948="","",VLOOKUP(AD948,Invoer!$F$15:$AU$1999,6,FALSE))</f>
        <v/>
      </c>
      <c r="AK948" s="599" t="str">
        <f>IF($AD948="","",VLOOKUP(AD948,Invoer!$F$15:$AU$1999,9,FALSE))</f>
        <v/>
      </c>
      <c r="AL948" s="599" t="str">
        <f>IF($AD948="","",VLOOKUP(AD948,Invoer!$F$15:$AU$1999,10,FALSE))</f>
        <v/>
      </c>
      <c r="AM948" s="599" t="str">
        <f>IF($AD948="","",VLOOKUP(AD948,Invoer!$F$15:$BB$1999,14,FALSE))</f>
        <v/>
      </c>
      <c r="AN948" s="599" t="str">
        <f>IF($AD948="","",VLOOKUP(AD948,Invoer!$F$15:$AU$1999,11,FALSE))</f>
        <v/>
      </c>
      <c r="AO948" s="662" t="str">
        <f>IF($AD948="","",VLOOKUP(AD948,Invoer!$F$15:$AU$1999,15,FALSE))</f>
        <v/>
      </c>
      <c r="AP948" s="599" t="str">
        <f>IF($AD948="","",VLOOKUP(AD948,Invoer!$F$15:$AU$1999,19,FALSE))</f>
        <v/>
      </c>
      <c r="AQ948" s="662" t="str">
        <f>IF($AD948="","",VLOOKUP(AD948,Invoer!$F$15:$AU$1999,24,FALSE))</f>
        <v/>
      </c>
      <c r="AR948" s="662" t="str">
        <f>IF($AD948="","",VLOOKUP(AD948,Invoer!$F$15:$AU$1999,17,FALSE))</f>
        <v/>
      </c>
      <c r="AS948" s="678" t="str">
        <f t="shared" si="361"/>
        <v/>
      </c>
      <c r="AT948" s="676" t="str">
        <f t="shared" si="357"/>
        <v/>
      </c>
      <c r="AU948" s="77" t="e">
        <f t="shared" si="358"/>
        <v>#VALUE!</v>
      </c>
      <c r="FE948"/>
      <c r="FI948"/>
      <c r="FJ948"/>
    </row>
    <row r="949" spans="29:166" ht="12" customHeight="1" x14ac:dyDescent="0.2">
      <c r="AC949" s="435" t="str">
        <f>IF($AC$7&lt;3,Invoer!DR954,IF($AC$7=3,Invoer!BT954,"x"))</f>
        <v>x</v>
      </c>
      <c r="AD949" s="599" t="str">
        <f t="shared" si="359"/>
        <v/>
      </c>
      <c r="AE949" s="673" t="str">
        <f>IF($AD949="","",VLOOKUP(AD949,Invoer!$F$15:$AU$1999,2,FALSE))</f>
        <v/>
      </c>
      <c r="AF949" s="599" t="str">
        <f t="shared" si="360"/>
        <v/>
      </c>
      <c r="AG949" s="599" t="str">
        <f>IF($AD949="","",VLOOKUP(AD949,Invoer!$F$15:$AU$1999,3,FALSE))</f>
        <v/>
      </c>
      <c r="AH949" s="599" t="str">
        <f>IF($AD949="","",IF(AG949&lt;&gt;"Liq","",VLOOKUP(AD949,Invoer!$F$15:$AU$1999,4,FALSE)))</f>
        <v/>
      </c>
      <c r="AI949" s="677" t="str">
        <f>IF($AD949="","",VLOOKUP(AD949,Invoer!$F$15:$AU$1999,5,FALSE))</f>
        <v/>
      </c>
      <c r="AJ949" s="599" t="str">
        <f>IF($AD949="","",VLOOKUP(AD949,Invoer!$F$15:$AU$1999,6,FALSE))</f>
        <v/>
      </c>
      <c r="AK949" s="599" t="str">
        <f>IF($AD949="","",VLOOKUP(AD949,Invoer!$F$15:$AU$1999,9,FALSE))</f>
        <v/>
      </c>
      <c r="AL949" s="599" t="str">
        <f>IF($AD949="","",VLOOKUP(AD949,Invoer!$F$15:$AU$1999,10,FALSE))</f>
        <v/>
      </c>
      <c r="AM949" s="599" t="str">
        <f>IF($AD949="","",VLOOKUP(AD949,Invoer!$F$15:$BB$1999,14,FALSE))</f>
        <v/>
      </c>
      <c r="AN949" s="599" t="str">
        <f>IF($AD949="","",VLOOKUP(AD949,Invoer!$F$15:$AU$1999,11,FALSE))</f>
        <v/>
      </c>
      <c r="AO949" s="662" t="str">
        <f>IF($AD949="","",VLOOKUP(AD949,Invoer!$F$15:$AU$1999,15,FALSE))</f>
        <v/>
      </c>
      <c r="AP949" s="599" t="str">
        <f>IF($AD949="","",VLOOKUP(AD949,Invoer!$F$15:$AU$1999,19,FALSE))</f>
        <v/>
      </c>
      <c r="AQ949" s="662" t="str">
        <f>IF($AD949="","",VLOOKUP(AD949,Invoer!$F$15:$AU$1999,24,FALSE))</f>
        <v/>
      </c>
      <c r="AR949" s="662" t="str">
        <f>IF($AD949="","",VLOOKUP(AD949,Invoer!$F$15:$AU$1999,17,FALSE))</f>
        <v/>
      </c>
      <c r="AS949" s="678" t="str">
        <f t="shared" si="361"/>
        <v/>
      </c>
      <c r="AT949" s="676" t="str">
        <f t="shared" si="357"/>
        <v/>
      </c>
      <c r="AU949" s="77" t="e">
        <f t="shared" si="358"/>
        <v>#VALUE!</v>
      </c>
      <c r="FE949"/>
      <c r="FI949"/>
      <c r="FJ949"/>
    </row>
    <row r="950" spans="29:166" ht="12" customHeight="1" x14ac:dyDescent="0.2">
      <c r="AC950" s="435" t="str">
        <f>IF($AC$7&lt;3,Invoer!DR955,IF($AC$7=3,Invoer!BT955,"x"))</f>
        <v>x</v>
      </c>
      <c r="AD950" s="599" t="str">
        <f t="shared" si="359"/>
        <v/>
      </c>
      <c r="AE950" s="673" t="str">
        <f>IF($AD950="","",VLOOKUP(AD950,Invoer!$F$15:$AU$1999,2,FALSE))</f>
        <v/>
      </c>
      <c r="AF950" s="599" t="str">
        <f t="shared" si="360"/>
        <v/>
      </c>
      <c r="AG950" s="599" t="str">
        <f>IF($AD950="","",VLOOKUP(AD950,Invoer!$F$15:$AU$1999,3,FALSE))</f>
        <v/>
      </c>
      <c r="AH950" s="599" t="str">
        <f>IF($AD950="","",IF(AG950&lt;&gt;"Liq","",VLOOKUP(AD950,Invoer!$F$15:$AU$1999,4,FALSE)))</f>
        <v/>
      </c>
      <c r="AI950" s="677" t="str">
        <f>IF($AD950="","",VLOOKUP(AD950,Invoer!$F$15:$AU$1999,5,FALSE))</f>
        <v/>
      </c>
      <c r="AJ950" s="599" t="str">
        <f>IF($AD950="","",VLOOKUP(AD950,Invoer!$F$15:$AU$1999,6,FALSE))</f>
        <v/>
      </c>
      <c r="AK950" s="599" t="str">
        <f>IF($AD950="","",VLOOKUP(AD950,Invoer!$F$15:$AU$1999,9,FALSE))</f>
        <v/>
      </c>
      <c r="AL950" s="599" t="str">
        <f>IF($AD950="","",VLOOKUP(AD950,Invoer!$F$15:$AU$1999,10,FALSE))</f>
        <v/>
      </c>
      <c r="AM950" s="599" t="str">
        <f>IF($AD950="","",VLOOKUP(AD950,Invoer!$F$15:$BB$1999,14,FALSE))</f>
        <v/>
      </c>
      <c r="AN950" s="599" t="str">
        <f>IF($AD950="","",VLOOKUP(AD950,Invoer!$F$15:$AU$1999,11,FALSE))</f>
        <v/>
      </c>
      <c r="AO950" s="662" t="str">
        <f>IF($AD950="","",VLOOKUP(AD950,Invoer!$F$15:$AU$1999,15,FALSE))</f>
        <v/>
      </c>
      <c r="AP950" s="599" t="str">
        <f>IF($AD950="","",VLOOKUP(AD950,Invoer!$F$15:$AU$1999,19,FALSE))</f>
        <v/>
      </c>
      <c r="AQ950" s="662" t="str">
        <f>IF($AD950="","",VLOOKUP(AD950,Invoer!$F$15:$AU$1999,24,FALSE))</f>
        <v/>
      </c>
      <c r="AR950" s="662" t="str">
        <f>IF($AD950="","",VLOOKUP(AD950,Invoer!$F$15:$AU$1999,17,FALSE))</f>
        <v/>
      </c>
      <c r="AS950" s="678" t="str">
        <f t="shared" si="361"/>
        <v/>
      </c>
      <c r="AT950" s="676" t="str">
        <f t="shared" si="357"/>
        <v/>
      </c>
      <c r="AU950" s="77" t="e">
        <f t="shared" si="358"/>
        <v>#VALUE!</v>
      </c>
      <c r="FE950"/>
      <c r="FI950"/>
      <c r="FJ950"/>
    </row>
    <row r="951" spans="29:166" ht="12" customHeight="1" x14ac:dyDescent="0.2">
      <c r="AC951" s="435" t="str">
        <f>IF($AC$7&lt;3,Invoer!DR956,IF($AC$7=3,Invoer!BT956,"x"))</f>
        <v>x</v>
      </c>
      <c r="AD951" s="599" t="str">
        <f t="shared" si="359"/>
        <v/>
      </c>
      <c r="AE951" s="673" t="str">
        <f>IF($AD951="","",VLOOKUP(AD951,Invoer!$F$15:$AU$1999,2,FALSE))</f>
        <v/>
      </c>
      <c r="AF951" s="599" t="str">
        <f t="shared" si="360"/>
        <v/>
      </c>
      <c r="AG951" s="599" t="str">
        <f>IF($AD951="","",VLOOKUP(AD951,Invoer!$F$15:$AU$1999,3,FALSE))</f>
        <v/>
      </c>
      <c r="AH951" s="599" t="str">
        <f>IF($AD951="","",IF(AG951&lt;&gt;"Liq","",VLOOKUP(AD951,Invoer!$F$15:$AU$1999,4,FALSE)))</f>
        <v/>
      </c>
      <c r="AI951" s="677" t="str">
        <f>IF($AD951="","",VLOOKUP(AD951,Invoer!$F$15:$AU$1999,5,FALSE))</f>
        <v/>
      </c>
      <c r="AJ951" s="599" t="str">
        <f>IF($AD951="","",VLOOKUP(AD951,Invoer!$F$15:$AU$1999,6,FALSE))</f>
        <v/>
      </c>
      <c r="AK951" s="599" t="str">
        <f>IF($AD951="","",VLOOKUP(AD951,Invoer!$F$15:$AU$1999,9,FALSE))</f>
        <v/>
      </c>
      <c r="AL951" s="599" t="str">
        <f>IF($AD951="","",VLOOKUP(AD951,Invoer!$F$15:$AU$1999,10,FALSE))</f>
        <v/>
      </c>
      <c r="AM951" s="599" t="str">
        <f>IF($AD951="","",VLOOKUP(AD951,Invoer!$F$15:$BB$1999,14,FALSE))</f>
        <v/>
      </c>
      <c r="AN951" s="599" t="str">
        <f>IF($AD951="","",VLOOKUP(AD951,Invoer!$F$15:$AU$1999,11,FALSE))</f>
        <v/>
      </c>
      <c r="AO951" s="662" t="str">
        <f>IF($AD951="","",VLOOKUP(AD951,Invoer!$F$15:$AU$1999,15,FALSE))</f>
        <v/>
      </c>
      <c r="AP951" s="599" t="str">
        <f>IF($AD951="","",VLOOKUP(AD951,Invoer!$F$15:$AU$1999,19,FALSE))</f>
        <v/>
      </c>
      <c r="AQ951" s="662" t="str">
        <f>IF($AD951="","",VLOOKUP(AD951,Invoer!$F$15:$AU$1999,24,FALSE))</f>
        <v/>
      </c>
      <c r="AR951" s="662" t="str">
        <f>IF($AD951="","",VLOOKUP(AD951,Invoer!$F$15:$AU$1999,17,FALSE))</f>
        <v/>
      </c>
      <c r="AS951" s="678" t="str">
        <f t="shared" si="361"/>
        <v/>
      </c>
      <c r="AT951" s="676" t="str">
        <f t="shared" si="357"/>
        <v/>
      </c>
      <c r="AU951" s="77" t="e">
        <f t="shared" si="358"/>
        <v>#VALUE!</v>
      </c>
      <c r="FE951"/>
      <c r="FI951"/>
      <c r="FJ951"/>
    </row>
    <row r="952" spans="29:166" ht="12" customHeight="1" x14ac:dyDescent="0.2">
      <c r="AC952" s="435" t="str">
        <f>IF($AC$7&lt;3,Invoer!DR957,IF($AC$7=3,Invoer!BT957,"x"))</f>
        <v>x</v>
      </c>
      <c r="AD952" s="599" t="str">
        <f t="shared" si="359"/>
        <v/>
      </c>
      <c r="AE952" s="673" t="str">
        <f>IF($AD952="","",VLOOKUP(AD952,Invoer!$F$15:$AU$1999,2,FALSE))</f>
        <v/>
      </c>
      <c r="AF952" s="599" t="str">
        <f t="shared" si="360"/>
        <v/>
      </c>
      <c r="AG952" s="599" t="str">
        <f>IF($AD952="","",VLOOKUP(AD952,Invoer!$F$15:$AU$1999,3,FALSE))</f>
        <v/>
      </c>
      <c r="AH952" s="599" t="str">
        <f>IF($AD952="","",IF(AG952&lt;&gt;"Liq","",VLOOKUP(AD952,Invoer!$F$15:$AU$1999,4,FALSE)))</f>
        <v/>
      </c>
      <c r="AI952" s="677" t="str">
        <f>IF($AD952="","",VLOOKUP(AD952,Invoer!$F$15:$AU$1999,5,FALSE))</f>
        <v/>
      </c>
      <c r="AJ952" s="599" t="str">
        <f>IF($AD952="","",VLOOKUP(AD952,Invoer!$F$15:$AU$1999,6,FALSE))</f>
        <v/>
      </c>
      <c r="AK952" s="599" t="str">
        <f>IF($AD952="","",VLOOKUP(AD952,Invoer!$F$15:$AU$1999,9,FALSE))</f>
        <v/>
      </c>
      <c r="AL952" s="599" t="str">
        <f>IF($AD952="","",VLOOKUP(AD952,Invoer!$F$15:$AU$1999,10,FALSE))</f>
        <v/>
      </c>
      <c r="AM952" s="599" t="str">
        <f>IF($AD952="","",VLOOKUP(AD952,Invoer!$F$15:$BB$1999,14,FALSE))</f>
        <v/>
      </c>
      <c r="AN952" s="599" t="str">
        <f>IF($AD952="","",VLOOKUP(AD952,Invoer!$F$15:$AU$1999,11,FALSE))</f>
        <v/>
      </c>
      <c r="AO952" s="662" t="str">
        <f>IF($AD952="","",VLOOKUP(AD952,Invoer!$F$15:$AU$1999,15,FALSE))</f>
        <v/>
      </c>
      <c r="AP952" s="599" t="str">
        <f>IF($AD952="","",VLOOKUP(AD952,Invoer!$F$15:$AU$1999,19,FALSE))</f>
        <v/>
      </c>
      <c r="AQ952" s="662" t="str">
        <f>IF($AD952="","",VLOOKUP(AD952,Invoer!$F$15:$AU$1999,24,FALSE))</f>
        <v/>
      </c>
      <c r="AR952" s="662" t="str">
        <f>IF($AD952="","",VLOOKUP(AD952,Invoer!$F$15:$AU$1999,17,FALSE))</f>
        <v/>
      </c>
      <c r="AS952" s="678" t="str">
        <f t="shared" si="361"/>
        <v/>
      </c>
      <c r="AT952" s="676" t="str">
        <f t="shared" si="357"/>
        <v/>
      </c>
      <c r="AU952" s="77" t="e">
        <f t="shared" si="358"/>
        <v>#VALUE!</v>
      </c>
      <c r="FE952"/>
      <c r="FI952"/>
      <c r="FJ952"/>
    </row>
    <row r="953" spans="29:166" ht="12" customHeight="1" x14ac:dyDescent="0.2">
      <c r="AC953" s="435" t="str">
        <f>IF($AC$7&lt;3,Invoer!DR958,IF($AC$7=3,Invoer!BT958,"x"))</f>
        <v>x</v>
      </c>
      <c r="AD953" s="599" t="str">
        <f t="shared" si="359"/>
        <v/>
      </c>
      <c r="AE953" s="673" t="str">
        <f>IF($AD953="","",VLOOKUP(AD953,Invoer!$F$15:$AU$1999,2,FALSE))</f>
        <v/>
      </c>
      <c r="AF953" s="599" t="str">
        <f t="shared" si="360"/>
        <v/>
      </c>
      <c r="AG953" s="599" t="str">
        <f>IF($AD953="","",VLOOKUP(AD953,Invoer!$F$15:$AU$1999,3,FALSE))</f>
        <v/>
      </c>
      <c r="AH953" s="599" t="str">
        <f>IF($AD953="","",IF(AG953&lt;&gt;"Liq","",VLOOKUP(AD953,Invoer!$F$15:$AU$1999,4,FALSE)))</f>
        <v/>
      </c>
      <c r="AI953" s="677" t="str">
        <f>IF($AD953="","",VLOOKUP(AD953,Invoer!$F$15:$AU$1999,5,FALSE))</f>
        <v/>
      </c>
      <c r="AJ953" s="599" t="str">
        <f>IF($AD953="","",VLOOKUP(AD953,Invoer!$F$15:$AU$1999,6,FALSE))</f>
        <v/>
      </c>
      <c r="AK953" s="599" t="str">
        <f>IF($AD953="","",VLOOKUP(AD953,Invoer!$F$15:$AU$1999,9,FALSE))</f>
        <v/>
      </c>
      <c r="AL953" s="599" t="str">
        <f>IF($AD953="","",VLOOKUP(AD953,Invoer!$F$15:$AU$1999,10,FALSE))</f>
        <v/>
      </c>
      <c r="AM953" s="599" t="str">
        <f>IF($AD953="","",VLOOKUP(AD953,Invoer!$F$15:$BB$1999,14,FALSE))</f>
        <v/>
      </c>
      <c r="AN953" s="599" t="str">
        <f>IF($AD953="","",VLOOKUP(AD953,Invoer!$F$15:$AU$1999,11,FALSE))</f>
        <v/>
      </c>
      <c r="AO953" s="662" t="str">
        <f>IF($AD953="","",VLOOKUP(AD953,Invoer!$F$15:$AU$1999,15,FALSE))</f>
        <v/>
      </c>
      <c r="AP953" s="599" t="str">
        <f>IF($AD953="","",VLOOKUP(AD953,Invoer!$F$15:$AU$1999,19,FALSE))</f>
        <v/>
      </c>
      <c r="AQ953" s="662" t="str">
        <f>IF($AD953="","",VLOOKUP(AD953,Invoer!$F$15:$AU$1999,24,FALSE))</f>
        <v/>
      </c>
      <c r="AR953" s="662" t="str">
        <f>IF($AD953="","",VLOOKUP(AD953,Invoer!$F$15:$AU$1999,17,FALSE))</f>
        <v/>
      </c>
      <c r="AS953" s="678" t="str">
        <f t="shared" si="361"/>
        <v/>
      </c>
      <c r="AT953" s="676" t="str">
        <f t="shared" si="357"/>
        <v/>
      </c>
      <c r="AU953" s="77" t="e">
        <f t="shared" si="358"/>
        <v>#VALUE!</v>
      </c>
      <c r="FE953"/>
      <c r="FI953"/>
      <c r="FJ953"/>
    </row>
    <row r="954" spans="29:166" ht="12" customHeight="1" x14ac:dyDescent="0.2">
      <c r="AC954" s="435" t="str">
        <f>IF($AC$7&lt;3,Invoer!DR959,IF($AC$7=3,Invoer!BT959,"x"))</f>
        <v>x</v>
      </c>
      <c r="AD954" s="599" t="str">
        <f t="shared" si="359"/>
        <v/>
      </c>
      <c r="AE954" s="673" t="str">
        <f>IF($AD954="","",VLOOKUP(AD954,Invoer!$F$15:$AU$1999,2,FALSE))</f>
        <v/>
      </c>
      <c r="AF954" s="599" t="str">
        <f t="shared" si="360"/>
        <v/>
      </c>
      <c r="AG954" s="599" t="str">
        <f>IF($AD954="","",VLOOKUP(AD954,Invoer!$F$15:$AU$1999,3,FALSE))</f>
        <v/>
      </c>
      <c r="AH954" s="599" t="str">
        <f>IF($AD954="","",IF(AG954&lt;&gt;"Liq","",VLOOKUP(AD954,Invoer!$F$15:$AU$1999,4,FALSE)))</f>
        <v/>
      </c>
      <c r="AI954" s="677" t="str">
        <f>IF($AD954="","",VLOOKUP(AD954,Invoer!$F$15:$AU$1999,5,FALSE))</f>
        <v/>
      </c>
      <c r="AJ954" s="599" t="str">
        <f>IF($AD954="","",VLOOKUP(AD954,Invoer!$F$15:$AU$1999,6,FALSE))</f>
        <v/>
      </c>
      <c r="AK954" s="599" t="str">
        <f>IF($AD954="","",VLOOKUP(AD954,Invoer!$F$15:$AU$1999,9,FALSE))</f>
        <v/>
      </c>
      <c r="AL954" s="599" t="str">
        <f>IF($AD954="","",VLOOKUP(AD954,Invoer!$F$15:$AU$1999,10,FALSE))</f>
        <v/>
      </c>
      <c r="AM954" s="599" t="str">
        <f>IF($AD954="","",VLOOKUP(AD954,Invoer!$F$15:$BB$1999,14,FALSE))</f>
        <v/>
      </c>
      <c r="AN954" s="599" t="str">
        <f>IF($AD954="","",VLOOKUP(AD954,Invoer!$F$15:$AU$1999,11,FALSE))</f>
        <v/>
      </c>
      <c r="AO954" s="662" t="str">
        <f>IF($AD954="","",VLOOKUP(AD954,Invoer!$F$15:$AU$1999,15,FALSE))</f>
        <v/>
      </c>
      <c r="AP954" s="599" t="str">
        <f>IF($AD954="","",VLOOKUP(AD954,Invoer!$F$15:$AU$1999,19,FALSE))</f>
        <v/>
      </c>
      <c r="AQ954" s="662" t="str">
        <f>IF($AD954="","",VLOOKUP(AD954,Invoer!$F$15:$AU$1999,24,FALSE))</f>
        <v/>
      </c>
      <c r="AR954" s="662" t="str">
        <f>IF($AD954="","",VLOOKUP(AD954,Invoer!$F$15:$AU$1999,17,FALSE))</f>
        <v/>
      </c>
      <c r="AS954" s="678" t="str">
        <f t="shared" si="361"/>
        <v/>
      </c>
      <c r="AT954" s="676" t="str">
        <f t="shared" si="357"/>
        <v/>
      </c>
      <c r="AU954" s="77" t="e">
        <f t="shared" si="358"/>
        <v>#VALUE!</v>
      </c>
      <c r="FE954"/>
      <c r="FI954"/>
      <c r="FJ954"/>
    </row>
    <row r="955" spans="29:166" ht="12" customHeight="1" x14ac:dyDescent="0.2">
      <c r="AC955" s="435" t="str">
        <f>IF($AC$7&lt;3,Invoer!DR960,IF($AC$7=3,Invoer!BT960,"x"))</f>
        <v>x</v>
      </c>
      <c r="AD955" s="599" t="str">
        <f t="shared" si="359"/>
        <v/>
      </c>
      <c r="AE955" s="673" t="str">
        <f>IF($AD955="","",VLOOKUP(AD955,Invoer!$F$15:$AU$1999,2,FALSE))</f>
        <v/>
      </c>
      <c r="AF955" s="599" t="str">
        <f t="shared" si="360"/>
        <v/>
      </c>
      <c r="AG955" s="599" t="str">
        <f>IF($AD955="","",VLOOKUP(AD955,Invoer!$F$15:$AU$1999,3,FALSE))</f>
        <v/>
      </c>
      <c r="AH955" s="599" t="str">
        <f>IF($AD955="","",IF(AG955&lt;&gt;"Liq","",VLOOKUP(AD955,Invoer!$F$15:$AU$1999,4,FALSE)))</f>
        <v/>
      </c>
      <c r="AI955" s="677" t="str">
        <f>IF($AD955="","",VLOOKUP(AD955,Invoer!$F$15:$AU$1999,5,FALSE))</f>
        <v/>
      </c>
      <c r="AJ955" s="599" t="str">
        <f>IF($AD955="","",VLOOKUP(AD955,Invoer!$F$15:$AU$1999,6,FALSE))</f>
        <v/>
      </c>
      <c r="AK955" s="599" t="str">
        <f>IF($AD955="","",VLOOKUP(AD955,Invoer!$F$15:$AU$1999,9,FALSE))</f>
        <v/>
      </c>
      <c r="AL955" s="599" t="str">
        <f>IF($AD955="","",VLOOKUP(AD955,Invoer!$F$15:$AU$1999,10,FALSE))</f>
        <v/>
      </c>
      <c r="AM955" s="599" t="str">
        <f>IF($AD955="","",VLOOKUP(AD955,Invoer!$F$15:$BB$1999,14,FALSE))</f>
        <v/>
      </c>
      <c r="AN955" s="599" t="str">
        <f>IF($AD955="","",VLOOKUP(AD955,Invoer!$F$15:$AU$1999,11,FALSE))</f>
        <v/>
      </c>
      <c r="AO955" s="662" t="str">
        <f>IF($AD955="","",VLOOKUP(AD955,Invoer!$F$15:$AU$1999,15,FALSE))</f>
        <v/>
      </c>
      <c r="AP955" s="599" t="str">
        <f>IF($AD955="","",VLOOKUP(AD955,Invoer!$F$15:$AU$1999,19,FALSE))</f>
        <v/>
      </c>
      <c r="AQ955" s="662" t="str">
        <f>IF($AD955="","",VLOOKUP(AD955,Invoer!$F$15:$AU$1999,24,FALSE))</f>
        <v/>
      </c>
      <c r="AR955" s="662" t="str">
        <f>IF($AD955="","",VLOOKUP(AD955,Invoer!$F$15:$AU$1999,17,FALSE))</f>
        <v/>
      </c>
      <c r="AS955" s="678" t="str">
        <f t="shared" si="361"/>
        <v/>
      </c>
      <c r="AT955" s="676" t="str">
        <f t="shared" si="357"/>
        <v/>
      </c>
      <c r="AU955" s="77" t="e">
        <f t="shared" si="358"/>
        <v>#VALUE!</v>
      </c>
      <c r="FE955"/>
      <c r="FI955"/>
      <c r="FJ955"/>
    </row>
    <row r="956" spans="29:166" ht="12" customHeight="1" x14ac:dyDescent="0.2">
      <c r="AC956" s="435" t="str">
        <f>IF($AC$7&lt;3,Invoer!DR961,IF($AC$7=3,Invoer!BT961,"x"))</f>
        <v>x</v>
      </c>
      <c r="AD956" s="599" t="str">
        <f t="shared" si="359"/>
        <v/>
      </c>
      <c r="AE956" s="673" t="str">
        <f>IF($AD956="","",VLOOKUP(AD956,Invoer!$F$15:$AU$1999,2,FALSE))</f>
        <v/>
      </c>
      <c r="AF956" s="599" t="str">
        <f t="shared" si="360"/>
        <v/>
      </c>
      <c r="AG956" s="599" t="str">
        <f>IF($AD956="","",VLOOKUP(AD956,Invoer!$F$15:$AU$1999,3,FALSE))</f>
        <v/>
      </c>
      <c r="AH956" s="599" t="str">
        <f>IF($AD956="","",IF(AG956&lt;&gt;"Liq","",VLOOKUP(AD956,Invoer!$F$15:$AU$1999,4,FALSE)))</f>
        <v/>
      </c>
      <c r="AI956" s="677" t="str">
        <f>IF($AD956="","",VLOOKUP(AD956,Invoer!$F$15:$AU$1999,5,FALSE))</f>
        <v/>
      </c>
      <c r="AJ956" s="599" t="str">
        <f>IF($AD956="","",VLOOKUP(AD956,Invoer!$F$15:$AU$1999,6,FALSE))</f>
        <v/>
      </c>
      <c r="AK956" s="599" t="str">
        <f>IF($AD956="","",VLOOKUP(AD956,Invoer!$F$15:$AU$1999,9,FALSE))</f>
        <v/>
      </c>
      <c r="AL956" s="599" t="str">
        <f>IF($AD956="","",VLOOKUP(AD956,Invoer!$F$15:$AU$1999,10,FALSE))</f>
        <v/>
      </c>
      <c r="AM956" s="599" t="str">
        <f>IF($AD956="","",VLOOKUP(AD956,Invoer!$F$15:$BB$1999,14,FALSE))</f>
        <v/>
      </c>
      <c r="AN956" s="599" t="str">
        <f>IF($AD956="","",VLOOKUP(AD956,Invoer!$F$15:$AU$1999,11,FALSE))</f>
        <v/>
      </c>
      <c r="AO956" s="662" t="str">
        <f>IF($AD956="","",VLOOKUP(AD956,Invoer!$F$15:$AU$1999,15,FALSE))</f>
        <v/>
      </c>
      <c r="AP956" s="599" t="str">
        <f>IF($AD956="","",VLOOKUP(AD956,Invoer!$F$15:$AU$1999,19,FALSE))</f>
        <v/>
      </c>
      <c r="AQ956" s="662" t="str">
        <f>IF($AD956="","",VLOOKUP(AD956,Invoer!$F$15:$AU$1999,24,FALSE))</f>
        <v/>
      </c>
      <c r="AR956" s="662" t="str">
        <f>IF($AD956="","",VLOOKUP(AD956,Invoer!$F$15:$AU$1999,17,FALSE))</f>
        <v/>
      </c>
      <c r="AS956" s="678" t="str">
        <f t="shared" si="361"/>
        <v/>
      </c>
      <c r="AT956" s="676" t="str">
        <f t="shared" si="357"/>
        <v/>
      </c>
      <c r="AU956" s="77" t="e">
        <f t="shared" si="358"/>
        <v>#VALUE!</v>
      </c>
      <c r="FE956"/>
      <c r="FI956"/>
      <c r="FJ956"/>
    </row>
    <row r="957" spans="29:166" ht="12" customHeight="1" x14ac:dyDescent="0.2">
      <c r="AC957" s="435" t="str">
        <f>IF($AC$7&lt;3,Invoer!DR962,IF($AC$7=3,Invoer!BT962,"x"))</f>
        <v>x</v>
      </c>
      <c r="AD957" s="599" t="str">
        <f t="shared" si="359"/>
        <v/>
      </c>
      <c r="AE957" s="673" t="str">
        <f>IF($AD957="","",VLOOKUP(AD957,Invoer!$F$15:$AU$1999,2,FALSE))</f>
        <v/>
      </c>
      <c r="AF957" s="599" t="str">
        <f t="shared" si="360"/>
        <v/>
      </c>
      <c r="AG957" s="599" t="str">
        <f>IF($AD957="","",VLOOKUP(AD957,Invoer!$F$15:$AU$1999,3,FALSE))</f>
        <v/>
      </c>
      <c r="AH957" s="599" t="str">
        <f>IF($AD957="","",IF(AG957&lt;&gt;"Liq","",VLOOKUP(AD957,Invoer!$F$15:$AU$1999,4,FALSE)))</f>
        <v/>
      </c>
      <c r="AI957" s="677" t="str">
        <f>IF($AD957="","",VLOOKUP(AD957,Invoer!$F$15:$AU$1999,5,FALSE))</f>
        <v/>
      </c>
      <c r="AJ957" s="599" t="str">
        <f>IF($AD957="","",VLOOKUP(AD957,Invoer!$F$15:$AU$1999,6,FALSE))</f>
        <v/>
      </c>
      <c r="AK957" s="599" t="str">
        <f>IF($AD957="","",VLOOKUP(AD957,Invoer!$F$15:$AU$1999,9,FALSE))</f>
        <v/>
      </c>
      <c r="AL957" s="599" t="str">
        <f>IF($AD957="","",VLOOKUP(AD957,Invoer!$F$15:$AU$1999,10,FALSE))</f>
        <v/>
      </c>
      <c r="AM957" s="599" t="str">
        <f>IF($AD957="","",VLOOKUP(AD957,Invoer!$F$15:$BB$1999,14,FALSE))</f>
        <v/>
      </c>
      <c r="AN957" s="599" t="str">
        <f>IF($AD957="","",VLOOKUP(AD957,Invoer!$F$15:$AU$1999,11,FALSE))</f>
        <v/>
      </c>
      <c r="AO957" s="662" t="str">
        <f>IF($AD957="","",VLOOKUP(AD957,Invoer!$F$15:$AU$1999,15,FALSE))</f>
        <v/>
      </c>
      <c r="AP957" s="599" t="str">
        <f>IF($AD957="","",VLOOKUP(AD957,Invoer!$F$15:$AU$1999,19,FALSE))</f>
        <v/>
      </c>
      <c r="AQ957" s="662" t="str">
        <f>IF($AD957="","",VLOOKUP(AD957,Invoer!$F$15:$AU$1999,24,FALSE))</f>
        <v/>
      </c>
      <c r="AR957" s="662" t="str">
        <f>IF($AD957="","",VLOOKUP(AD957,Invoer!$F$15:$AU$1999,17,FALSE))</f>
        <v/>
      </c>
      <c r="AS957" s="678" t="str">
        <f t="shared" si="361"/>
        <v/>
      </c>
      <c r="AT957" s="676" t="str">
        <f t="shared" si="357"/>
        <v/>
      </c>
      <c r="AU957" s="77" t="e">
        <f t="shared" si="358"/>
        <v>#VALUE!</v>
      </c>
      <c r="FE957"/>
      <c r="FI957"/>
      <c r="FJ957"/>
    </row>
    <row r="958" spans="29:166" ht="12" customHeight="1" x14ac:dyDescent="0.2">
      <c r="AC958" s="435" t="str">
        <f>IF($AC$7&lt;3,Invoer!DR963,IF($AC$7=3,Invoer!BT963,"x"))</f>
        <v>x</v>
      </c>
      <c r="AD958" s="599" t="str">
        <f t="shared" si="359"/>
        <v/>
      </c>
      <c r="AE958" s="673" t="str">
        <f>IF($AD958="","",VLOOKUP(AD958,Invoer!$F$15:$AU$1999,2,FALSE))</f>
        <v/>
      </c>
      <c r="AF958" s="599" t="str">
        <f t="shared" si="360"/>
        <v/>
      </c>
      <c r="AG958" s="599" t="str">
        <f>IF($AD958="","",VLOOKUP(AD958,Invoer!$F$15:$AU$1999,3,FALSE))</f>
        <v/>
      </c>
      <c r="AH958" s="599" t="str">
        <f>IF($AD958="","",IF(AG958&lt;&gt;"Liq","",VLOOKUP(AD958,Invoer!$F$15:$AU$1999,4,FALSE)))</f>
        <v/>
      </c>
      <c r="AI958" s="677" t="str">
        <f>IF($AD958="","",VLOOKUP(AD958,Invoer!$F$15:$AU$1999,5,FALSE))</f>
        <v/>
      </c>
      <c r="AJ958" s="599" t="str">
        <f>IF($AD958="","",VLOOKUP(AD958,Invoer!$F$15:$AU$1999,6,FALSE))</f>
        <v/>
      </c>
      <c r="AK958" s="599" t="str">
        <f>IF($AD958="","",VLOOKUP(AD958,Invoer!$F$15:$AU$1999,9,FALSE))</f>
        <v/>
      </c>
      <c r="AL958" s="599" t="str">
        <f>IF($AD958="","",VLOOKUP(AD958,Invoer!$F$15:$AU$1999,10,FALSE))</f>
        <v/>
      </c>
      <c r="AM958" s="599" t="str">
        <f>IF($AD958="","",VLOOKUP(AD958,Invoer!$F$15:$BB$1999,14,FALSE))</f>
        <v/>
      </c>
      <c r="AN958" s="599" t="str">
        <f>IF($AD958="","",VLOOKUP(AD958,Invoer!$F$15:$AU$1999,11,FALSE))</f>
        <v/>
      </c>
      <c r="AO958" s="662" t="str">
        <f>IF($AD958="","",VLOOKUP(AD958,Invoer!$F$15:$AU$1999,15,FALSE))</f>
        <v/>
      </c>
      <c r="AP958" s="599" t="str">
        <f>IF($AD958="","",VLOOKUP(AD958,Invoer!$F$15:$AU$1999,19,FALSE))</f>
        <v/>
      </c>
      <c r="AQ958" s="662" t="str">
        <f>IF($AD958="","",VLOOKUP(AD958,Invoer!$F$15:$AU$1999,24,FALSE))</f>
        <v/>
      </c>
      <c r="AR958" s="662" t="str">
        <f>IF($AD958="","",VLOOKUP(AD958,Invoer!$F$15:$AU$1999,17,FALSE))</f>
        <v/>
      </c>
      <c r="AS958" s="678" t="str">
        <f t="shared" si="361"/>
        <v/>
      </c>
      <c r="AT958" s="676" t="str">
        <f t="shared" si="357"/>
        <v/>
      </c>
      <c r="AU958" s="77" t="e">
        <f t="shared" si="358"/>
        <v>#VALUE!</v>
      </c>
      <c r="FE958"/>
      <c r="FI958"/>
      <c r="FJ958"/>
    </row>
    <row r="959" spans="29:166" ht="12" customHeight="1" x14ac:dyDescent="0.2">
      <c r="AC959" s="435" t="str">
        <f>IF($AC$7&lt;3,Invoer!DR964,IF($AC$7=3,Invoer!BT964,"x"))</f>
        <v>x</v>
      </c>
      <c r="AD959" s="599" t="str">
        <f t="shared" si="359"/>
        <v/>
      </c>
      <c r="AE959" s="673" t="str">
        <f>IF($AD959="","",VLOOKUP(AD959,Invoer!$F$15:$AU$1999,2,FALSE))</f>
        <v/>
      </c>
      <c r="AF959" s="599" t="str">
        <f t="shared" si="360"/>
        <v/>
      </c>
      <c r="AG959" s="599" t="str">
        <f>IF($AD959="","",VLOOKUP(AD959,Invoer!$F$15:$AU$1999,3,FALSE))</f>
        <v/>
      </c>
      <c r="AH959" s="599" t="str">
        <f>IF($AD959="","",IF(AG959&lt;&gt;"Liq","",VLOOKUP(AD959,Invoer!$F$15:$AU$1999,4,FALSE)))</f>
        <v/>
      </c>
      <c r="AI959" s="677" t="str">
        <f>IF($AD959="","",VLOOKUP(AD959,Invoer!$F$15:$AU$1999,5,FALSE))</f>
        <v/>
      </c>
      <c r="AJ959" s="599" t="str">
        <f>IF($AD959="","",VLOOKUP(AD959,Invoer!$F$15:$AU$1999,6,FALSE))</f>
        <v/>
      </c>
      <c r="AK959" s="599" t="str">
        <f>IF($AD959="","",VLOOKUP(AD959,Invoer!$F$15:$AU$1999,9,FALSE))</f>
        <v/>
      </c>
      <c r="AL959" s="599" t="str">
        <f>IF($AD959="","",VLOOKUP(AD959,Invoer!$F$15:$AU$1999,10,FALSE))</f>
        <v/>
      </c>
      <c r="AM959" s="599" t="str">
        <f>IF($AD959="","",VLOOKUP(AD959,Invoer!$F$15:$BB$1999,14,FALSE))</f>
        <v/>
      </c>
      <c r="AN959" s="599" t="str">
        <f>IF($AD959="","",VLOOKUP(AD959,Invoer!$F$15:$AU$1999,11,FALSE))</f>
        <v/>
      </c>
      <c r="AO959" s="662" t="str">
        <f>IF($AD959="","",VLOOKUP(AD959,Invoer!$F$15:$AU$1999,15,FALSE))</f>
        <v/>
      </c>
      <c r="AP959" s="599" t="str">
        <f>IF($AD959="","",VLOOKUP(AD959,Invoer!$F$15:$AU$1999,19,FALSE))</f>
        <v/>
      </c>
      <c r="AQ959" s="662" t="str">
        <f>IF($AD959="","",VLOOKUP(AD959,Invoer!$F$15:$AU$1999,24,FALSE))</f>
        <v/>
      </c>
      <c r="AR959" s="662" t="str">
        <f>IF($AD959="","",VLOOKUP(AD959,Invoer!$F$15:$AU$1999,17,FALSE))</f>
        <v/>
      </c>
      <c r="AS959" s="678" t="str">
        <f t="shared" si="361"/>
        <v/>
      </c>
      <c r="AT959" s="676" t="str">
        <f t="shared" si="357"/>
        <v/>
      </c>
      <c r="AU959" s="77" t="e">
        <f t="shared" si="358"/>
        <v>#VALUE!</v>
      </c>
      <c r="FE959"/>
      <c r="FI959"/>
      <c r="FJ959"/>
    </row>
    <row r="960" spans="29:166" ht="12" customHeight="1" x14ac:dyDescent="0.2">
      <c r="AC960" s="435" t="str">
        <f>IF($AC$7&lt;3,Invoer!DR965,IF($AC$7=3,Invoer!BT965,"x"))</f>
        <v>x</v>
      </c>
      <c r="AD960" s="599" t="str">
        <f t="shared" si="359"/>
        <v/>
      </c>
      <c r="AE960" s="673" t="str">
        <f>IF($AD960="","",VLOOKUP(AD960,Invoer!$F$15:$AU$1999,2,FALSE))</f>
        <v/>
      </c>
      <c r="AF960" s="599" t="str">
        <f t="shared" si="360"/>
        <v/>
      </c>
      <c r="AG960" s="599" t="str">
        <f>IF($AD960="","",VLOOKUP(AD960,Invoer!$F$15:$AU$1999,3,FALSE))</f>
        <v/>
      </c>
      <c r="AH960" s="599" t="str">
        <f>IF($AD960="","",IF(AG960&lt;&gt;"Liq","",VLOOKUP(AD960,Invoer!$F$15:$AU$1999,4,FALSE)))</f>
        <v/>
      </c>
      <c r="AI960" s="677" t="str">
        <f>IF($AD960="","",VLOOKUP(AD960,Invoer!$F$15:$AU$1999,5,FALSE))</f>
        <v/>
      </c>
      <c r="AJ960" s="599" t="str">
        <f>IF($AD960="","",VLOOKUP(AD960,Invoer!$F$15:$AU$1999,6,FALSE))</f>
        <v/>
      </c>
      <c r="AK960" s="599" t="str">
        <f>IF($AD960="","",VLOOKUP(AD960,Invoer!$F$15:$AU$1999,9,FALSE))</f>
        <v/>
      </c>
      <c r="AL960" s="599" t="str">
        <f>IF($AD960="","",VLOOKUP(AD960,Invoer!$F$15:$AU$1999,10,FALSE))</f>
        <v/>
      </c>
      <c r="AM960" s="599" t="str">
        <f>IF($AD960="","",VLOOKUP(AD960,Invoer!$F$15:$BB$1999,14,FALSE))</f>
        <v/>
      </c>
      <c r="AN960" s="599" t="str">
        <f>IF($AD960="","",VLOOKUP(AD960,Invoer!$F$15:$AU$1999,11,FALSE))</f>
        <v/>
      </c>
      <c r="AO960" s="662" t="str">
        <f>IF($AD960="","",VLOOKUP(AD960,Invoer!$F$15:$AU$1999,15,FALSE))</f>
        <v/>
      </c>
      <c r="AP960" s="599" t="str">
        <f>IF($AD960="","",VLOOKUP(AD960,Invoer!$F$15:$AU$1999,19,FALSE))</f>
        <v/>
      </c>
      <c r="AQ960" s="662" t="str">
        <f>IF($AD960="","",VLOOKUP(AD960,Invoer!$F$15:$AU$1999,24,FALSE))</f>
        <v/>
      </c>
      <c r="AR960" s="662" t="str">
        <f>IF($AD960="","",VLOOKUP(AD960,Invoer!$F$15:$AU$1999,17,FALSE))</f>
        <v/>
      </c>
      <c r="AS960" s="678" t="str">
        <f t="shared" si="361"/>
        <v/>
      </c>
      <c r="AT960" s="676" t="str">
        <f t="shared" si="357"/>
        <v/>
      </c>
      <c r="AU960" s="77" t="e">
        <f t="shared" si="358"/>
        <v>#VALUE!</v>
      </c>
      <c r="FE960"/>
      <c r="FI960"/>
      <c r="FJ960"/>
    </row>
    <row r="961" spans="29:166" ht="12" customHeight="1" x14ac:dyDescent="0.2">
      <c r="AC961" s="435" t="str">
        <f>IF($AC$7&lt;3,Invoer!DR966,IF($AC$7=3,Invoer!BT966,"x"))</f>
        <v>x</v>
      </c>
      <c r="AD961" s="599" t="str">
        <f t="shared" si="359"/>
        <v/>
      </c>
      <c r="AE961" s="673" t="str">
        <f>IF($AD961="","",VLOOKUP(AD961,Invoer!$F$15:$AU$1999,2,FALSE))</f>
        <v/>
      </c>
      <c r="AF961" s="599" t="str">
        <f t="shared" si="360"/>
        <v/>
      </c>
      <c r="AG961" s="599" t="str">
        <f>IF($AD961="","",VLOOKUP(AD961,Invoer!$F$15:$AU$1999,3,FALSE))</f>
        <v/>
      </c>
      <c r="AH961" s="599" t="str">
        <f>IF($AD961="","",IF(AG961&lt;&gt;"Liq","",VLOOKUP(AD961,Invoer!$F$15:$AU$1999,4,FALSE)))</f>
        <v/>
      </c>
      <c r="AI961" s="677" t="str">
        <f>IF($AD961="","",VLOOKUP(AD961,Invoer!$F$15:$AU$1999,5,FALSE))</f>
        <v/>
      </c>
      <c r="AJ961" s="599" t="str">
        <f>IF($AD961="","",VLOOKUP(AD961,Invoer!$F$15:$AU$1999,6,FALSE))</f>
        <v/>
      </c>
      <c r="AK961" s="599" t="str">
        <f>IF($AD961="","",VLOOKUP(AD961,Invoer!$F$15:$AU$1999,9,FALSE))</f>
        <v/>
      </c>
      <c r="AL961" s="599" t="str">
        <f>IF($AD961="","",VLOOKUP(AD961,Invoer!$F$15:$AU$1999,10,FALSE))</f>
        <v/>
      </c>
      <c r="AM961" s="599" t="str">
        <f>IF($AD961="","",VLOOKUP(AD961,Invoer!$F$15:$BB$1999,14,FALSE))</f>
        <v/>
      </c>
      <c r="AN961" s="599" t="str">
        <f>IF($AD961="","",VLOOKUP(AD961,Invoer!$F$15:$AU$1999,11,FALSE))</f>
        <v/>
      </c>
      <c r="AO961" s="662" t="str">
        <f>IF($AD961="","",VLOOKUP(AD961,Invoer!$F$15:$AU$1999,15,FALSE))</f>
        <v/>
      </c>
      <c r="AP961" s="599" t="str">
        <f>IF($AD961="","",VLOOKUP(AD961,Invoer!$F$15:$AU$1999,19,FALSE))</f>
        <v/>
      </c>
      <c r="AQ961" s="662" t="str">
        <f>IF($AD961="","",VLOOKUP(AD961,Invoer!$F$15:$AU$1999,24,FALSE))</f>
        <v/>
      </c>
      <c r="AR961" s="662" t="str">
        <f>IF($AD961="","",VLOOKUP(AD961,Invoer!$F$15:$AU$1999,17,FALSE))</f>
        <v/>
      </c>
      <c r="AS961" s="678" t="str">
        <f t="shared" si="361"/>
        <v/>
      </c>
      <c r="AT961" s="676" t="str">
        <f t="shared" si="357"/>
        <v/>
      </c>
      <c r="AU961" s="77" t="e">
        <f t="shared" si="358"/>
        <v>#VALUE!</v>
      </c>
      <c r="FE961"/>
      <c r="FI961"/>
      <c r="FJ961"/>
    </row>
    <row r="962" spans="29:166" ht="12" customHeight="1" x14ac:dyDescent="0.2">
      <c r="AC962" s="435" t="str">
        <f>IF($AC$7&lt;3,Invoer!DR967,IF($AC$7=3,Invoer!BT967,"x"))</f>
        <v>x</v>
      </c>
      <c r="AD962" s="599" t="str">
        <f t="shared" si="359"/>
        <v/>
      </c>
      <c r="AE962" s="673" t="str">
        <f>IF($AD962="","",VLOOKUP(AD962,Invoer!$F$15:$AU$1999,2,FALSE))</f>
        <v/>
      </c>
      <c r="AF962" s="599" t="str">
        <f t="shared" si="360"/>
        <v/>
      </c>
      <c r="AG962" s="599" t="str">
        <f>IF($AD962="","",VLOOKUP(AD962,Invoer!$F$15:$AU$1999,3,FALSE))</f>
        <v/>
      </c>
      <c r="AH962" s="599" t="str">
        <f>IF($AD962="","",IF(AG962&lt;&gt;"Liq","",VLOOKUP(AD962,Invoer!$F$15:$AU$1999,4,FALSE)))</f>
        <v/>
      </c>
      <c r="AI962" s="677" t="str">
        <f>IF($AD962="","",VLOOKUP(AD962,Invoer!$F$15:$AU$1999,5,FALSE))</f>
        <v/>
      </c>
      <c r="AJ962" s="599" t="str">
        <f>IF($AD962="","",VLOOKUP(AD962,Invoer!$F$15:$AU$1999,6,FALSE))</f>
        <v/>
      </c>
      <c r="AK962" s="599" t="str">
        <f>IF($AD962="","",VLOOKUP(AD962,Invoer!$F$15:$AU$1999,9,FALSE))</f>
        <v/>
      </c>
      <c r="AL962" s="599" t="str">
        <f>IF($AD962="","",VLOOKUP(AD962,Invoer!$F$15:$AU$1999,10,FALSE))</f>
        <v/>
      </c>
      <c r="AM962" s="599" t="str">
        <f>IF($AD962="","",VLOOKUP(AD962,Invoer!$F$15:$BB$1999,14,FALSE))</f>
        <v/>
      </c>
      <c r="AN962" s="599" t="str">
        <f>IF($AD962="","",VLOOKUP(AD962,Invoer!$F$15:$AU$1999,11,FALSE))</f>
        <v/>
      </c>
      <c r="AO962" s="662" t="str">
        <f>IF($AD962="","",VLOOKUP(AD962,Invoer!$F$15:$AU$1999,15,FALSE))</f>
        <v/>
      </c>
      <c r="AP962" s="599" t="str">
        <f>IF($AD962="","",VLOOKUP(AD962,Invoer!$F$15:$AU$1999,19,FALSE))</f>
        <v/>
      </c>
      <c r="AQ962" s="662" t="str">
        <f>IF($AD962="","",VLOOKUP(AD962,Invoer!$F$15:$AU$1999,24,FALSE))</f>
        <v/>
      </c>
      <c r="AR962" s="662" t="str">
        <f>IF($AD962="","",VLOOKUP(AD962,Invoer!$F$15:$AU$1999,17,FALSE))</f>
        <v/>
      </c>
      <c r="AS962" s="678" t="str">
        <f t="shared" si="361"/>
        <v/>
      </c>
      <c r="AT962" s="676" t="str">
        <f t="shared" si="357"/>
        <v/>
      </c>
      <c r="AU962" s="77" t="e">
        <f t="shared" si="358"/>
        <v>#VALUE!</v>
      </c>
      <c r="FE962"/>
      <c r="FI962"/>
      <c r="FJ962"/>
    </row>
    <row r="963" spans="29:166" ht="12" customHeight="1" x14ac:dyDescent="0.2">
      <c r="AC963" s="435" t="str">
        <f>IF($AC$7&lt;3,Invoer!DR968,IF($AC$7=3,Invoer!BT968,"x"))</f>
        <v>x</v>
      </c>
      <c r="AD963" s="599" t="str">
        <f t="shared" si="359"/>
        <v/>
      </c>
      <c r="AE963" s="673" t="str">
        <f>IF($AD963="","",VLOOKUP(AD963,Invoer!$F$15:$AU$1999,2,FALSE))</f>
        <v/>
      </c>
      <c r="AF963" s="599" t="str">
        <f t="shared" si="360"/>
        <v/>
      </c>
      <c r="AG963" s="599" t="str">
        <f>IF($AD963="","",VLOOKUP(AD963,Invoer!$F$15:$AU$1999,3,FALSE))</f>
        <v/>
      </c>
      <c r="AH963" s="599" t="str">
        <f>IF($AD963="","",IF(AG963&lt;&gt;"Liq","",VLOOKUP(AD963,Invoer!$F$15:$AU$1999,4,FALSE)))</f>
        <v/>
      </c>
      <c r="AI963" s="677" t="str">
        <f>IF($AD963="","",VLOOKUP(AD963,Invoer!$F$15:$AU$1999,5,FALSE))</f>
        <v/>
      </c>
      <c r="AJ963" s="599" t="str">
        <f>IF($AD963="","",VLOOKUP(AD963,Invoer!$F$15:$AU$1999,6,FALSE))</f>
        <v/>
      </c>
      <c r="AK963" s="599" t="str">
        <f>IF($AD963="","",VLOOKUP(AD963,Invoer!$F$15:$AU$1999,9,FALSE))</f>
        <v/>
      </c>
      <c r="AL963" s="599" t="str">
        <f>IF($AD963="","",VLOOKUP(AD963,Invoer!$F$15:$AU$1999,10,FALSE))</f>
        <v/>
      </c>
      <c r="AM963" s="599" t="str">
        <f>IF($AD963="","",VLOOKUP(AD963,Invoer!$F$15:$BB$1999,14,FALSE))</f>
        <v/>
      </c>
      <c r="AN963" s="599" t="str">
        <f>IF($AD963="","",VLOOKUP(AD963,Invoer!$F$15:$AU$1999,11,FALSE))</f>
        <v/>
      </c>
      <c r="AO963" s="662" t="str">
        <f>IF($AD963="","",VLOOKUP(AD963,Invoer!$F$15:$AU$1999,15,FALSE))</f>
        <v/>
      </c>
      <c r="AP963" s="599" t="str">
        <f>IF($AD963="","",VLOOKUP(AD963,Invoer!$F$15:$AU$1999,19,FALSE))</f>
        <v/>
      </c>
      <c r="AQ963" s="662" t="str">
        <f>IF($AD963="","",VLOOKUP(AD963,Invoer!$F$15:$AU$1999,24,FALSE))</f>
        <v/>
      </c>
      <c r="AR963" s="662" t="str">
        <f>IF($AD963="","",VLOOKUP(AD963,Invoer!$F$15:$AU$1999,17,FALSE))</f>
        <v/>
      </c>
      <c r="AS963" s="678" t="str">
        <f t="shared" si="361"/>
        <v/>
      </c>
      <c r="AT963" s="676" t="str">
        <f t="shared" si="357"/>
        <v/>
      </c>
      <c r="AU963" s="77" t="e">
        <f t="shared" si="358"/>
        <v>#VALUE!</v>
      </c>
      <c r="FE963"/>
      <c r="FI963"/>
      <c r="FJ963"/>
    </row>
    <row r="964" spans="29:166" ht="12" customHeight="1" x14ac:dyDescent="0.2">
      <c r="AC964" s="435" t="str">
        <f>IF($AC$7&lt;3,Invoer!DR969,IF($AC$7=3,Invoer!BT969,"x"))</f>
        <v>x</v>
      </c>
      <c r="AD964" s="599" t="str">
        <f t="shared" si="359"/>
        <v/>
      </c>
      <c r="AE964" s="673" t="str">
        <f>IF($AD964="","",VLOOKUP(AD964,Invoer!$F$15:$AU$1999,2,FALSE))</f>
        <v/>
      </c>
      <c r="AF964" s="599" t="str">
        <f t="shared" si="360"/>
        <v/>
      </c>
      <c r="AG964" s="599" t="str">
        <f>IF($AD964="","",VLOOKUP(AD964,Invoer!$F$15:$AU$1999,3,FALSE))</f>
        <v/>
      </c>
      <c r="AH964" s="599" t="str">
        <f>IF($AD964="","",IF(AG964&lt;&gt;"Liq","",VLOOKUP(AD964,Invoer!$F$15:$AU$1999,4,FALSE)))</f>
        <v/>
      </c>
      <c r="AI964" s="677" t="str">
        <f>IF($AD964="","",VLOOKUP(AD964,Invoer!$F$15:$AU$1999,5,FALSE))</f>
        <v/>
      </c>
      <c r="AJ964" s="599" t="str">
        <f>IF($AD964="","",VLOOKUP(AD964,Invoer!$F$15:$AU$1999,6,FALSE))</f>
        <v/>
      </c>
      <c r="AK964" s="599" t="str">
        <f>IF($AD964="","",VLOOKUP(AD964,Invoer!$F$15:$AU$1999,9,FALSE))</f>
        <v/>
      </c>
      <c r="AL964" s="599" t="str">
        <f>IF($AD964="","",VLOOKUP(AD964,Invoer!$F$15:$AU$1999,10,FALSE))</f>
        <v/>
      </c>
      <c r="AM964" s="599" t="str">
        <f>IF($AD964="","",VLOOKUP(AD964,Invoer!$F$15:$BB$1999,14,FALSE))</f>
        <v/>
      </c>
      <c r="AN964" s="599" t="str">
        <f>IF($AD964="","",VLOOKUP(AD964,Invoer!$F$15:$AU$1999,11,FALSE))</f>
        <v/>
      </c>
      <c r="AO964" s="662" t="str">
        <f>IF($AD964="","",VLOOKUP(AD964,Invoer!$F$15:$AU$1999,15,FALSE))</f>
        <v/>
      </c>
      <c r="AP964" s="599" t="str">
        <f>IF($AD964="","",VLOOKUP(AD964,Invoer!$F$15:$AU$1999,19,FALSE))</f>
        <v/>
      </c>
      <c r="AQ964" s="662" t="str">
        <f>IF($AD964="","",VLOOKUP(AD964,Invoer!$F$15:$AU$1999,24,FALSE))</f>
        <v/>
      </c>
      <c r="AR964" s="662" t="str">
        <f>IF($AD964="","",VLOOKUP(AD964,Invoer!$F$15:$AU$1999,17,FALSE))</f>
        <v/>
      </c>
      <c r="AS964" s="678" t="str">
        <f t="shared" si="361"/>
        <v/>
      </c>
      <c r="AT964" s="676" t="str">
        <f t="shared" si="357"/>
        <v/>
      </c>
      <c r="AU964" s="77" t="e">
        <f t="shared" si="358"/>
        <v>#VALUE!</v>
      </c>
      <c r="FE964"/>
      <c r="FI964"/>
      <c r="FJ964"/>
    </row>
    <row r="965" spans="29:166" ht="12" customHeight="1" x14ac:dyDescent="0.2">
      <c r="AC965" s="435" t="str">
        <f>IF($AC$7&lt;3,Invoer!DR970,IF($AC$7=3,Invoer!BT970,"x"))</f>
        <v>x</v>
      </c>
      <c r="AD965" s="599" t="str">
        <f t="shared" si="359"/>
        <v/>
      </c>
      <c r="AE965" s="673" t="str">
        <f>IF($AD965="","",VLOOKUP(AD965,Invoer!$F$15:$AU$1999,2,FALSE))</f>
        <v/>
      </c>
      <c r="AF965" s="599" t="str">
        <f t="shared" si="360"/>
        <v/>
      </c>
      <c r="AG965" s="599" t="str">
        <f>IF($AD965="","",VLOOKUP(AD965,Invoer!$F$15:$AU$1999,3,FALSE))</f>
        <v/>
      </c>
      <c r="AH965" s="599" t="str">
        <f>IF($AD965="","",IF(AG965&lt;&gt;"Liq","",VLOOKUP(AD965,Invoer!$F$15:$AU$1999,4,FALSE)))</f>
        <v/>
      </c>
      <c r="AI965" s="677" t="str">
        <f>IF($AD965="","",VLOOKUP(AD965,Invoer!$F$15:$AU$1999,5,FALSE))</f>
        <v/>
      </c>
      <c r="AJ965" s="599" t="str">
        <f>IF($AD965="","",VLOOKUP(AD965,Invoer!$F$15:$AU$1999,6,FALSE))</f>
        <v/>
      </c>
      <c r="AK965" s="599" t="str">
        <f>IF($AD965="","",VLOOKUP(AD965,Invoer!$F$15:$AU$1999,9,FALSE))</f>
        <v/>
      </c>
      <c r="AL965" s="599" t="str">
        <f>IF($AD965="","",VLOOKUP(AD965,Invoer!$F$15:$AU$1999,10,FALSE))</f>
        <v/>
      </c>
      <c r="AM965" s="599" t="str">
        <f>IF($AD965="","",VLOOKUP(AD965,Invoer!$F$15:$BB$1999,14,FALSE))</f>
        <v/>
      </c>
      <c r="AN965" s="599" t="str">
        <f>IF($AD965="","",VLOOKUP(AD965,Invoer!$F$15:$AU$1999,11,FALSE))</f>
        <v/>
      </c>
      <c r="AO965" s="662" t="str">
        <f>IF($AD965="","",VLOOKUP(AD965,Invoer!$F$15:$AU$1999,15,FALSE))</f>
        <v/>
      </c>
      <c r="AP965" s="599" t="str">
        <f>IF($AD965="","",VLOOKUP(AD965,Invoer!$F$15:$AU$1999,19,FALSE))</f>
        <v/>
      </c>
      <c r="AQ965" s="662" t="str">
        <f>IF($AD965="","",VLOOKUP(AD965,Invoer!$F$15:$AU$1999,24,FALSE))</f>
        <v/>
      </c>
      <c r="AR965" s="662" t="str">
        <f>IF($AD965="","",VLOOKUP(AD965,Invoer!$F$15:$AU$1999,17,FALSE))</f>
        <v/>
      </c>
      <c r="AS965" s="678" t="str">
        <f t="shared" si="361"/>
        <v/>
      </c>
      <c r="AT965" s="676" t="str">
        <f t="shared" si="357"/>
        <v/>
      </c>
      <c r="AU965" s="77" t="e">
        <f t="shared" si="358"/>
        <v>#VALUE!</v>
      </c>
      <c r="FE965"/>
      <c r="FI965"/>
      <c r="FJ965"/>
    </row>
    <row r="966" spans="29:166" ht="12" customHeight="1" x14ac:dyDescent="0.2">
      <c r="AC966" s="435" t="str">
        <f>IF($AC$7&lt;3,Invoer!DR971,IF($AC$7=3,Invoer!BT971,"x"))</f>
        <v>x</v>
      </c>
      <c r="AD966" s="599" t="str">
        <f t="shared" si="359"/>
        <v/>
      </c>
      <c r="AE966" s="673" t="str">
        <f>IF($AD966="","",VLOOKUP(AD966,Invoer!$F$15:$AU$1999,2,FALSE))</f>
        <v/>
      </c>
      <c r="AF966" s="599" t="str">
        <f t="shared" si="360"/>
        <v/>
      </c>
      <c r="AG966" s="599" t="str">
        <f>IF($AD966="","",VLOOKUP(AD966,Invoer!$F$15:$AU$1999,3,FALSE))</f>
        <v/>
      </c>
      <c r="AH966" s="599" t="str">
        <f>IF($AD966="","",IF(AG966&lt;&gt;"Liq","",VLOOKUP(AD966,Invoer!$F$15:$AU$1999,4,FALSE)))</f>
        <v/>
      </c>
      <c r="AI966" s="677" t="str">
        <f>IF($AD966="","",VLOOKUP(AD966,Invoer!$F$15:$AU$1999,5,FALSE))</f>
        <v/>
      </c>
      <c r="AJ966" s="599" t="str">
        <f>IF($AD966="","",VLOOKUP(AD966,Invoer!$F$15:$AU$1999,6,FALSE))</f>
        <v/>
      </c>
      <c r="AK966" s="599" t="str">
        <f>IF($AD966="","",VLOOKUP(AD966,Invoer!$F$15:$AU$1999,9,FALSE))</f>
        <v/>
      </c>
      <c r="AL966" s="599" t="str">
        <f>IF($AD966="","",VLOOKUP(AD966,Invoer!$F$15:$AU$1999,10,FALSE))</f>
        <v/>
      </c>
      <c r="AM966" s="599" t="str">
        <f>IF($AD966="","",VLOOKUP(AD966,Invoer!$F$15:$BB$1999,14,FALSE))</f>
        <v/>
      </c>
      <c r="AN966" s="599" t="str">
        <f>IF($AD966="","",VLOOKUP(AD966,Invoer!$F$15:$AU$1999,11,FALSE))</f>
        <v/>
      </c>
      <c r="AO966" s="662" t="str">
        <f>IF($AD966="","",VLOOKUP(AD966,Invoer!$F$15:$AU$1999,15,FALSE))</f>
        <v/>
      </c>
      <c r="AP966" s="599" t="str">
        <f>IF($AD966="","",VLOOKUP(AD966,Invoer!$F$15:$AU$1999,19,FALSE))</f>
        <v/>
      </c>
      <c r="AQ966" s="662" t="str">
        <f>IF($AD966="","",VLOOKUP(AD966,Invoer!$F$15:$AU$1999,24,FALSE))</f>
        <v/>
      </c>
      <c r="AR966" s="662" t="str">
        <f>IF($AD966="","",VLOOKUP(AD966,Invoer!$F$15:$AU$1999,17,FALSE))</f>
        <v/>
      </c>
      <c r="AS966" s="678" t="str">
        <f t="shared" si="361"/>
        <v/>
      </c>
      <c r="AT966" s="676" t="str">
        <f t="shared" si="357"/>
        <v/>
      </c>
      <c r="AU966" s="77" t="e">
        <f t="shared" si="358"/>
        <v>#VALUE!</v>
      </c>
      <c r="FE966"/>
      <c r="FI966"/>
      <c r="FJ966"/>
    </row>
    <row r="967" spans="29:166" ht="12" customHeight="1" x14ac:dyDescent="0.2">
      <c r="AC967" s="435" t="str">
        <f>IF($AC$7&lt;3,Invoer!DR972,IF($AC$7=3,Invoer!BT972,"x"))</f>
        <v>x</v>
      </c>
      <c r="AD967" s="599" t="str">
        <f t="shared" si="359"/>
        <v/>
      </c>
      <c r="AE967" s="673" t="str">
        <f>IF($AD967="","",VLOOKUP(AD967,Invoer!$F$15:$AU$1999,2,FALSE))</f>
        <v/>
      </c>
      <c r="AF967" s="599" t="str">
        <f t="shared" si="360"/>
        <v/>
      </c>
      <c r="AG967" s="599" t="str">
        <f>IF($AD967="","",VLOOKUP(AD967,Invoer!$F$15:$AU$1999,3,FALSE))</f>
        <v/>
      </c>
      <c r="AH967" s="599" t="str">
        <f>IF($AD967="","",IF(AG967&lt;&gt;"Liq","",VLOOKUP(AD967,Invoer!$F$15:$AU$1999,4,FALSE)))</f>
        <v/>
      </c>
      <c r="AI967" s="677" t="str">
        <f>IF($AD967="","",VLOOKUP(AD967,Invoer!$F$15:$AU$1999,5,FALSE))</f>
        <v/>
      </c>
      <c r="AJ967" s="599" t="str">
        <f>IF($AD967="","",VLOOKUP(AD967,Invoer!$F$15:$AU$1999,6,FALSE))</f>
        <v/>
      </c>
      <c r="AK967" s="599" t="str">
        <f>IF($AD967="","",VLOOKUP(AD967,Invoer!$F$15:$AU$1999,9,FALSE))</f>
        <v/>
      </c>
      <c r="AL967" s="599" t="str">
        <f>IF($AD967="","",VLOOKUP(AD967,Invoer!$F$15:$AU$1999,10,FALSE))</f>
        <v/>
      </c>
      <c r="AM967" s="599" t="str">
        <f>IF($AD967="","",VLOOKUP(AD967,Invoer!$F$15:$BB$1999,14,FALSE))</f>
        <v/>
      </c>
      <c r="AN967" s="599" t="str">
        <f>IF($AD967="","",VLOOKUP(AD967,Invoer!$F$15:$AU$1999,11,FALSE))</f>
        <v/>
      </c>
      <c r="AO967" s="662" t="str">
        <f>IF($AD967="","",VLOOKUP(AD967,Invoer!$F$15:$AU$1999,15,FALSE))</f>
        <v/>
      </c>
      <c r="AP967" s="599" t="str">
        <f>IF($AD967="","",VLOOKUP(AD967,Invoer!$F$15:$AU$1999,19,FALSE))</f>
        <v/>
      </c>
      <c r="AQ967" s="662" t="str">
        <f>IF($AD967="","",VLOOKUP(AD967,Invoer!$F$15:$AU$1999,24,FALSE))</f>
        <v/>
      </c>
      <c r="AR967" s="662" t="str">
        <f>IF($AD967="","",VLOOKUP(AD967,Invoer!$F$15:$AU$1999,17,FALSE))</f>
        <v/>
      </c>
      <c r="AS967" s="678" t="str">
        <f t="shared" si="361"/>
        <v/>
      </c>
      <c r="AT967" s="676" t="str">
        <f t="shared" si="357"/>
        <v/>
      </c>
      <c r="AU967" s="77" t="e">
        <f t="shared" si="358"/>
        <v>#VALUE!</v>
      </c>
      <c r="FE967"/>
      <c r="FI967"/>
      <c r="FJ967"/>
    </row>
    <row r="968" spans="29:166" ht="12" customHeight="1" x14ac:dyDescent="0.2">
      <c r="AC968" s="435" t="str">
        <f>IF($AC$7&lt;3,Invoer!DR973,IF($AC$7=3,Invoer!BT973,"x"))</f>
        <v>x</v>
      </c>
      <c r="AD968" s="599" t="str">
        <f t="shared" si="359"/>
        <v/>
      </c>
      <c r="AE968" s="673" t="str">
        <f>IF($AD968="","",VLOOKUP(AD968,Invoer!$F$15:$AU$1999,2,FALSE))</f>
        <v/>
      </c>
      <c r="AF968" s="599" t="str">
        <f t="shared" si="360"/>
        <v/>
      </c>
      <c r="AG968" s="599" t="str">
        <f>IF($AD968="","",VLOOKUP(AD968,Invoer!$F$15:$AU$1999,3,FALSE))</f>
        <v/>
      </c>
      <c r="AH968" s="599" t="str">
        <f>IF($AD968="","",IF(AG968&lt;&gt;"Liq","",VLOOKUP(AD968,Invoer!$F$15:$AU$1999,4,FALSE)))</f>
        <v/>
      </c>
      <c r="AI968" s="677" t="str">
        <f>IF($AD968="","",VLOOKUP(AD968,Invoer!$F$15:$AU$1999,5,FALSE))</f>
        <v/>
      </c>
      <c r="AJ968" s="599" t="str">
        <f>IF($AD968="","",VLOOKUP(AD968,Invoer!$F$15:$AU$1999,6,FALSE))</f>
        <v/>
      </c>
      <c r="AK968" s="599" t="str">
        <f>IF($AD968="","",VLOOKUP(AD968,Invoer!$F$15:$AU$1999,9,FALSE))</f>
        <v/>
      </c>
      <c r="AL968" s="599" t="str">
        <f>IF($AD968="","",VLOOKUP(AD968,Invoer!$F$15:$AU$1999,10,FALSE))</f>
        <v/>
      </c>
      <c r="AM968" s="599" t="str">
        <f>IF($AD968="","",VLOOKUP(AD968,Invoer!$F$15:$BB$1999,14,FALSE))</f>
        <v/>
      </c>
      <c r="AN968" s="599" t="str">
        <f>IF($AD968="","",VLOOKUP(AD968,Invoer!$F$15:$AU$1999,11,FALSE))</f>
        <v/>
      </c>
      <c r="AO968" s="662" t="str">
        <f>IF($AD968="","",VLOOKUP(AD968,Invoer!$F$15:$AU$1999,15,FALSE))</f>
        <v/>
      </c>
      <c r="AP968" s="599" t="str">
        <f>IF($AD968="","",VLOOKUP(AD968,Invoer!$F$15:$AU$1999,19,FALSE))</f>
        <v/>
      </c>
      <c r="AQ968" s="662" t="str">
        <f>IF($AD968="","",VLOOKUP(AD968,Invoer!$F$15:$AU$1999,24,FALSE))</f>
        <v/>
      </c>
      <c r="AR968" s="662" t="str">
        <f>IF($AD968="","",VLOOKUP(AD968,Invoer!$F$15:$AU$1999,17,FALSE))</f>
        <v/>
      </c>
      <c r="AS968" s="678" t="str">
        <f t="shared" si="361"/>
        <v/>
      </c>
      <c r="AT968" s="676" t="str">
        <f t="shared" si="357"/>
        <v/>
      </c>
      <c r="AU968" s="77" t="e">
        <f t="shared" si="358"/>
        <v>#VALUE!</v>
      </c>
      <c r="FE968"/>
      <c r="FI968"/>
      <c r="FJ968"/>
    </row>
    <row r="969" spans="29:166" ht="12" customHeight="1" x14ac:dyDescent="0.2">
      <c r="AC969" s="435" t="str">
        <f>IF($AC$7&lt;3,Invoer!DR974,IF($AC$7=3,Invoer!BT974,"x"))</f>
        <v>x</v>
      </c>
      <c r="AD969" s="599" t="str">
        <f t="shared" si="359"/>
        <v/>
      </c>
      <c r="AE969" s="673" t="str">
        <f>IF($AD969="","",VLOOKUP(AD969,Invoer!$F$15:$AU$1999,2,FALSE))</f>
        <v/>
      </c>
      <c r="AF969" s="599" t="str">
        <f t="shared" si="360"/>
        <v/>
      </c>
      <c r="AG969" s="599" t="str">
        <f>IF($AD969="","",VLOOKUP(AD969,Invoer!$F$15:$AU$1999,3,FALSE))</f>
        <v/>
      </c>
      <c r="AH969" s="599" t="str">
        <f>IF($AD969="","",IF(AG969&lt;&gt;"Liq","",VLOOKUP(AD969,Invoer!$F$15:$AU$1999,4,FALSE)))</f>
        <v/>
      </c>
      <c r="AI969" s="677" t="str">
        <f>IF($AD969="","",VLOOKUP(AD969,Invoer!$F$15:$AU$1999,5,FALSE))</f>
        <v/>
      </c>
      <c r="AJ969" s="599" t="str">
        <f>IF($AD969="","",VLOOKUP(AD969,Invoer!$F$15:$AU$1999,6,FALSE))</f>
        <v/>
      </c>
      <c r="AK969" s="599" t="str">
        <f>IF($AD969="","",VLOOKUP(AD969,Invoer!$F$15:$AU$1999,9,FALSE))</f>
        <v/>
      </c>
      <c r="AL969" s="599" t="str">
        <f>IF($AD969="","",VLOOKUP(AD969,Invoer!$F$15:$AU$1999,10,FALSE))</f>
        <v/>
      </c>
      <c r="AM969" s="599" t="str">
        <f>IF($AD969="","",VLOOKUP(AD969,Invoer!$F$15:$BB$1999,14,FALSE))</f>
        <v/>
      </c>
      <c r="AN969" s="599" t="str">
        <f>IF($AD969="","",VLOOKUP(AD969,Invoer!$F$15:$AU$1999,11,FALSE))</f>
        <v/>
      </c>
      <c r="AO969" s="662" t="str">
        <f>IF($AD969="","",VLOOKUP(AD969,Invoer!$F$15:$AU$1999,15,FALSE))</f>
        <v/>
      </c>
      <c r="AP969" s="599" t="str">
        <f>IF($AD969="","",VLOOKUP(AD969,Invoer!$F$15:$AU$1999,19,FALSE))</f>
        <v/>
      </c>
      <c r="AQ969" s="662" t="str">
        <f>IF($AD969="","",VLOOKUP(AD969,Invoer!$F$15:$AU$1999,24,FALSE))</f>
        <v/>
      </c>
      <c r="AR969" s="662" t="str">
        <f>IF($AD969="","",VLOOKUP(AD969,Invoer!$F$15:$AU$1999,17,FALSE))</f>
        <v/>
      </c>
      <c r="AS969" s="678" t="str">
        <f t="shared" si="361"/>
        <v/>
      </c>
      <c r="AT969" s="676" t="str">
        <f t="shared" si="357"/>
        <v/>
      </c>
      <c r="AU969" s="77" t="e">
        <f t="shared" si="358"/>
        <v>#VALUE!</v>
      </c>
      <c r="FE969"/>
      <c r="FI969"/>
      <c r="FJ969"/>
    </row>
    <row r="970" spans="29:166" ht="12" customHeight="1" x14ac:dyDescent="0.2">
      <c r="AC970" s="435" t="str">
        <f>IF($AC$7&lt;3,Invoer!DR975,IF($AC$7=3,Invoer!BT975,"x"))</f>
        <v>x</v>
      </c>
      <c r="AD970" s="599" t="str">
        <f t="shared" si="359"/>
        <v/>
      </c>
      <c r="AE970" s="673" t="str">
        <f>IF($AD970="","",VLOOKUP(AD970,Invoer!$F$15:$AU$1999,2,FALSE))</f>
        <v/>
      </c>
      <c r="AF970" s="599" t="str">
        <f t="shared" si="360"/>
        <v/>
      </c>
      <c r="AG970" s="599" t="str">
        <f>IF($AD970="","",VLOOKUP(AD970,Invoer!$F$15:$AU$1999,3,FALSE))</f>
        <v/>
      </c>
      <c r="AH970" s="599" t="str">
        <f>IF($AD970="","",IF(AG970&lt;&gt;"Liq","",VLOOKUP(AD970,Invoer!$F$15:$AU$1999,4,FALSE)))</f>
        <v/>
      </c>
      <c r="AI970" s="677" t="str">
        <f>IF($AD970="","",VLOOKUP(AD970,Invoer!$F$15:$AU$1999,5,FALSE))</f>
        <v/>
      </c>
      <c r="AJ970" s="599" t="str">
        <f>IF($AD970="","",VLOOKUP(AD970,Invoer!$F$15:$AU$1999,6,FALSE))</f>
        <v/>
      </c>
      <c r="AK970" s="599" t="str">
        <f>IF($AD970="","",VLOOKUP(AD970,Invoer!$F$15:$AU$1999,9,FALSE))</f>
        <v/>
      </c>
      <c r="AL970" s="599" t="str">
        <f>IF($AD970="","",VLOOKUP(AD970,Invoer!$F$15:$AU$1999,10,FALSE))</f>
        <v/>
      </c>
      <c r="AM970" s="599" t="str">
        <f>IF($AD970="","",VLOOKUP(AD970,Invoer!$F$15:$BB$1999,14,FALSE))</f>
        <v/>
      </c>
      <c r="AN970" s="599" t="str">
        <f>IF($AD970="","",VLOOKUP(AD970,Invoer!$F$15:$AU$1999,11,FALSE))</f>
        <v/>
      </c>
      <c r="AO970" s="662" t="str">
        <f>IF($AD970="","",VLOOKUP(AD970,Invoer!$F$15:$AU$1999,15,FALSE))</f>
        <v/>
      </c>
      <c r="AP970" s="599" t="str">
        <f>IF($AD970="","",VLOOKUP(AD970,Invoer!$F$15:$AU$1999,19,FALSE))</f>
        <v/>
      </c>
      <c r="AQ970" s="662" t="str">
        <f>IF($AD970="","",VLOOKUP(AD970,Invoer!$F$15:$AU$1999,24,FALSE))</f>
        <v/>
      </c>
      <c r="AR970" s="662" t="str">
        <f>IF($AD970="","",VLOOKUP(AD970,Invoer!$F$15:$AU$1999,17,FALSE))</f>
        <v/>
      </c>
      <c r="AS970" s="678" t="str">
        <f t="shared" si="361"/>
        <v/>
      </c>
      <c r="AT970" s="676" t="str">
        <f t="shared" si="357"/>
        <v/>
      </c>
      <c r="AU970" s="77" t="e">
        <f t="shared" si="358"/>
        <v>#VALUE!</v>
      </c>
      <c r="FE970"/>
      <c r="FI970"/>
      <c r="FJ970"/>
    </row>
    <row r="971" spans="29:166" ht="12" customHeight="1" x14ac:dyDescent="0.2">
      <c r="AC971" s="435" t="str">
        <f>IF($AC$7&lt;3,Invoer!DR976,IF($AC$7=3,Invoer!BT976,"x"))</f>
        <v>x</v>
      </c>
      <c r="AD971" s="599" t="str">
        <f t="shared" si="359"/>
        <v/>
      </c>
      <c r="AE971" s="673" t="str">
        <f>IF($AD971="","",VLOOKUP(AD971,Invoer!$F$15:$AU$1999,2,FALSE))</f>
        <v/>
      </c>
      <c r="AF971" s="599" t="str">
        <f t="shared" si="360"/>
        <v/>
      </c>
      <c r="AG971" s="599" t="str">
        <f>IF($AD971="","",VLOOKUP(AD971,Invoer!$F$15:$AU$1999,3,FALSE))</f>
        <v/>
      </c>
      <c r="AH971" s="599" t="str">
        <f>IF($AD971="","",IF(AG971&lt;&gt;"Liq","",VLOOKUP(AD971,Invoer!$F$15:$AU$1999,4,FALSE)))</f>
        <v/>
      </c>
      <c r="AI971" s="677" t="str">
        <f>IF($AD971="","",VLOOKUP(AD971,Invoer!$F$15:$AU$1999,5,FALSE))</f>
        <v/>
      </c>
      <c r="AJ971" s="599" t="str">
        <f>IF($AD971="","",VLOOKUP(AD971,Invoer!$F$15:$AU$1999,6,FALSE))</f>
        <v/>
      </c>
      <c r="AK971" s="599" t="str">
        <f>IF($AD971="","",VLOOKUP(AD971,Invoer!$F$15:$AU$1999,9,FALSE))</f>
        <v/>
      </c>
      <c r="AL971" s="599" t="str">
        <f>IF($AD971="","",VLOOKUP(AD971,Invoer!$F$15:$AU$1999,10,FALSE))</f>
        <v/>
      </c>
      <c r="AM971" s="599" t="str">
        <f>IF($AD971="","",VLOOKUP(AD971,Invoer!$F$15:$BB$1999,14,FALSE))</f>
        <v/>
      </c>
      <c r="AN971" s="599" t="str">
        <f>IF($AD971="","",VLOOKUP(AD971,Invoer!$F$15:$AU$1999,11,FALSE))</f>
        <v/>
      </c>
      <c r="AO971" s="662" t="str">
        <f>IF($AD971="","",VLOOKUP(AD971,Invoer!$F$15:$AU$1999,15,FALSE))</f>
        <v/>
      </c>
      <c r="AP971" s="599" t="str">
        <f>IF($AD971="","",VLOOKUP(AD971,Invoer!$F$15:$AU$1999,19,FALSE))</f>
        <v/>
      </c>
      <c r="AQ971" s="662" t="str">
        <f>IF($AD971="","",VLOOKUP(AD971,Invoer!$F$15:$AU$1999,24,FALSE))</f>
        <v/>
      </c>
      <c r="AR971" s="662" t="str">
        <f>IF($AD971="","",VLOOKUP(AD971,Invoer!$F$15:$AU$1999,17,FALSE))</f>
        <v/>
      </c>
      <c r="AS971" s="678" t="str">
        <f t="shared" si="361"/>
        <v/>
      </c>
      <c r="AT971" s="676" t="str">
        <f t="shared" si="357"/>
        <v/>
      </c>
      <c r="AU971" s="77" t="e">
        <f t="shared" si="358"/>
        <v>#VALUE!</v>
      </c>
      <c r="FE971"/>
      <c r="FI971"/>
      <c r="FJ971"/>
    </row>
    <row r="972" spans="29:166" ht="12" customHeight="1" x14ac:dyDescent="0.2">
      <c r="AC972" s="435" t="str">
        <f>IF($AC$7&lt;3,Invoer!DR977,IF($AC$7=3,Invoer!BT977,"x"))</f>
        <v>x</v>
      </c>
      <c r="AD972" s="599" t="str">
        <f t="shared" si="359"/>
        <v/>
      </c>
      <c r="AE972" s="673" t="str">
        <f>IF($AD972="","",VLOOKUP(AD972,Invoer!$F$15:$AU$1999,2,FALSE))</f>
        <v/>
      </c>
      <c r="AF972" s="599" t="str">
        <f t="shared" si="360"/>
        <v/>
      </c>
      <c r="AG972" s="599" t="str">
        <f>IF($AD972="","",VLOOKUP(AD972,Invoer!$F$15:$AU$1999,3,FALSE))</f>
        <v/>
      </c>
      <c r="AH972" s="599" t="str">
        <f>IF($AD972="","",IF(AG972&lt;&gt;"Liq","",VLOOKUP(AD972,Invoer!$F$15:$AU$1999,4,FALSE)))</f>
        <v/>
      </c>
      <c r="AI972" s="677" t="str">
        <f>IF($AD972="","",VLOOKUP(AD972,Invoer!$F$15:$AU$1999,5,FALSE))</f>
        <v/>
      </c>
      <c r="AJ972" s="599" t="str">
        <f>IF($AD972="","",VLOOKUP(AD972,Invoer!$F$15:$AU$1999,6,FALSE))</f>
        <v/>
      </c>
      <c r="AK972" s="599" t="str">
        <f>IF($AD972="","",VLOOKUP(AD972,Invoer!$F$15:$AU$1999,9,FALSE))</f>
        <v/>
      </c>
      <c r="AL972" s="599" t="str">
        <f>IF($AD972="","",VLOOKUP(AD972,Invoer!$F$15:$AU$1999,10,FALSE))</f>
        <v/>
      </c>
      <c r="AM972" s="599" t="str">
        <f>IF($AD972="","",VLOOKUP(AD972,Invoer!$F$15:$BB$1999,14,FALSE))</f>
        <v/>
      </c>
      <c r="AN972" s="599" t="str">
        <f>IF($AD972="","",VLOOKUP(AD972,Invoer!$F$15:$AU$1999,11,FALSE))</f>
        <v/>
      </c>
      <c r="AO972" s="662" t="str">
        <f>IF($AD972="","",VLOOKUP(AD972,Invoer!$F$15:$AU$1999,15,FALSE))</f>
        <v/>
      </c>
      <c r="AP972" s="599" t="str">
        <f>IF($AD972="","",VLOOKUP(AD972,Invoer!$F$15:$AU$1999,19,FALSE))</f>
        <v/>
      </c>
      <c r="AQ972" s="662" t="str">
        <f>IF($AD972="","",VLOOKUP(AD972,Invoer!$F$15:$AU$1999,24,FALSE))</f>
        <v/>
      </c>
      <c r="AR972" s="662" t="str">
        <f>IF($AD972="","",VLOOKUP(AD972,Invoer!$F$15:$AU$1999,17,FALSE))</f>
        <v/>
      </c>
      <c r="AS972" s="678" t="str">
        <f t="shared" si="361"/>
        <v/>
      </c>
      <c r="AT972" s="676" t="str">
        <f t="shared" ref="AT972:AT1011" si="362">IF(AN972&lt;&gt;AN973,AU972,"")</f>
        <v/>
      </c>
      <c r="AU972" s="77" t="e">
        <f t="shared" ref="AU972:AU1011" si="363">IF(AN972&lt;&gt;AN971,AR972,AR972+AU971)</f>
        <v>#VALUE!</v>
      </c>
      <c r="FE972"/>
      <c r="FI972"/>
      <c r="FJ972"/>
    </row>
    <row r="973" spans="29:166" ht="12" customHeight="1" x14ac:dyDescent="0.2">
      <c r="AC973" s="435" t="str">
        <f>IF($AC$7&lt;3,Invoer!DR978,IF($AC$7=3,Invoer!BT978,"x"))</f>
        <v>x</v>
      </c>
      <c r="AD973" s="599" t="str">
        <f t="shared" ref="AD973:AD1011" si="364">IF(ISERROR(AC973),"",IF(AC973="x","",AC973))</f>
        <v/>
      </c>
      <c r="AE973" s="673" t="str">
        <f>IF($AD973="","",VLOOKUP(AD973,Invoer!$F$15:$AU$1999,2,FALSE))</f>
        <v/>
      </c>
      <c r="AF973" s="599" t="str">
        <f t="shared" ref="AF973:AF1011" si="365">IF($AD973="","",MONTH(AE973))</f>
        <v/>
      </c>
      <c r="AG973" s="599" t="str">
        <f>IF($AD973="","",VLOOKUP(AD973,Invoer!$F$15:$AU$1999,3,FALSE))</f>
        <v/>
      </c>
      <c r="AH973" s="599" t="str">
        <f>IF($AD973="","",IF(AG973&lt;&gt;"Liq","",VLOOKUP(AD973,Invoer!$F$15:$AU$1999,4,FALSE)))</f>
        <v/>
      </c>
      <c r="AI973" s="677" t="str">
        <f>IF($AD973="","",VLOOKUP(AD973,Invoer!$F$15:$AU$1999,5,FALSE))</f>
        <v/>
      </c>
      <c r="AJ973" s="599" t="str">
        <f>IF($AD973="","",VLOOKUP(AD973,Invoer!$F$15:$AU$1999,6,FALSE))</f>
        <v/>
      </c>
      <c r="AK973" s="599" t="str">
        <f>IF($AD973="","",VLOOKUP(AD973,Invoer!$F$15:$AU$1999,9,FALSE))</f>
        <v/>
      </c>
      <c r="AL973" s="599" t="str">
        <f>IF($AD973="","",VLOOKUP(AD973,Invoer!$F$15:$AU$1999,10,FALSE))</f>
        <v/>
      </c>
      <c r="AM973" s="599" t="str">
        <f>IF($AD973="","",VLOOKUP(AD973,Invoer!$F$15:$BB$1999,14,FALSE))</f>
        <v/>
      </c>
      <c r="AN973" s="599" t="str">
        <f>IF($AD973="","",VLOOKUP(AD973,Invoer!$F$15:$AU$1999,11,FALSE))</f>
        <v/>
      </c>
      <c r="AO973" s="662" t="str">
        <f>IF($AD973="","",VLOOKUP(AD973,Invoer!$F$15:$AU$1999,15,FALSE))</f>
        <v/>
      </c>
      <c r="AP973" s="599" t="str">
        <f>IF($AD973="","",VLOOKUP(AD973,Invoer!$F$15:$AU$1999,19,FALSE))</f>
        <v/>
      </c>
      <c r="AQ973" s="662" t="str">
        <f>IF($AD973="","",VLOOKUP(AD973,Invoer!$F$15:$AU$1999,24,FALSE))</f>
        <v/>
      </c>
      <c r="AR973" s="662" t="str">
        <f>IF($AD973="","",VLOOKUP(AD973,Invoer!$F$15:$AU$1999,17,FALSE))</f>
        <v/>
      </c>
      <c r="AS973" s="678" t="str">
        <f t="shared" si="361"/>
        <v/>
      </c>
      <c r="AT973" s="676" t="str">
        <f t="shared" si="362"/>
        <v/>
      </c>
      <c r="AU973" s="77" t="e">
        <f t="shared" si="363"/>
        <v>#VALUE!</v>
      </c>
      <c r="FE973"/>
      <c r="FI973"/>
      <c r="FJ973"/>
    </row>
    <row r="974" spans="29:166" ht="12" customHeight="1" x14ac:dyDescent="0.2">
      <c r="AC974" s="435" t="str">
        <f>IF($AC$7&lt;3,Invoer!DR979,IF($AC$7=3,Invoer!BT979,"x"))</f>
        <v>x</v>
      </c>
      <c r="AD974" s="599" t="str">
        <f t="shared" si="364"/>
        <v/>
      </c>
      <c r="AE974" s="673" t="str">
        <f>IF($AD974="","",VLOOKUP(AD974,Invoer!$F$15:$AU$1999,2,FALSE))</f>
        <v/>
      </c>
      <c r="AF974" s="599" t="str">
        <f t="shared" si="365"/>
        <v/>
      </c>
      <c r="AG974" s="599" t="str">
        <f>IF($AD974="","",VLOOKUP(AD974,Invoer!$F$15:$AU$1999,3,FALSE))</f>
        <v/>
      </c>
      <c r="AH974" s="599" t="str">
        <f>IF($AD974="","",IF(AG974&lt;&gt;"Liq","",VLOOKUP(AD974,Invoer!$F$15:$AU$1999,4,FALSE)))</f>
        <v/>
      </c>
      <c r="AI974" s="677" t="str">
        <f>IF($AD974="","",VLOOKUP(AD974,Invoer!$F$15:$AU$1999,5,FALSE))</f>
        <v/>
      </c>
      <c r="AJ974" s="599" t="str">
        <f>IF($AD974="","",VLOOKUP(AD974,Invoer!$F$15:$AU$1999,6,FALSE))</f>
        <v/>
      </c>
      <c r="AK974" s="599" t="str">
        <f>IF($AD974="","",VLOOKUP(AD974,Invoer!$F$15:$AU$1999,9,FALSE))</f>
        <v/>
      </c>
      <c r="AL974" s="599" t="str">
        <f>IF($AD974="","",VLOOKUP(AD974,Invoer!$F$15:$AU$1999,10,FALSE))</f>
        <v/>
      </c>
      <c r="AM974" s="599" t="str">
        <f>IF($AD974="","",VLOOKUP(AD974,Invoer!$F$15:$BB$1999,14,FALSE))</f>
        <v/>
      </c>
      <c r="AN974" s="599" t="str">
        <f>IF($AD974="","",VLOOKUP(AD974,Invoer!$F$15:$AU$1999,11,FALSE))</f>
        <v/>
      </c>
      <c r="AO974" s="662" t="str">
        <f>IF($AD974="","",VLOOKUP(AD974,Invoer!$F$15:$AU$1999,15,FALSE))</f>
        <v/>
      </c>
      <c r="AP974" s="599" t="str">
        <f>IF($AD974="","",VLOOKUP(AD974,Invoer!$F$15:$AU$1999,19,FALSE))</f>
        <v/>
      </c>
      <c r="AQ974" s="662" t="str">
        <f>IF($AD974="","",VLOOKUP(AD974,Invoer!$F$15:$AU$1999,24,FALSE))</f>
        <v/>
      </c>
      <c r="AR974" s="662" t="str">
        <f>IF($AD974="","",VLOOKUP(AD974,Invoer!$F$15:$AU$1999,17,FALSE))</f>
        <v/>
      </c>
      <c r="AS974" s="678" t="str">
        <f t="shared" ref="AS974:AS1011" si="366">IF(AND(AR974&lt;&gt;"",AT974&lt;&gt;""),"Σ","")</f>
        <v/>
      </c>
      <c r="AT974" s="676" t="str">
        <f t="shared" si="362"/>
        <v/>
      </c>
      <c r="AU974" s="77" t="e">
        <f t="shared" si="363"/>
        <v>#VALUE!</v>
      </c>
      <c r="FE974"/>
      <c r="FI974"/>
      <c r="FJ974"/>
    </row>
    <row r="975" spans="29:166" ht="12" customHeight="1" x14ac:dyDescent="0.2">
      <c r="AC975" s="435" t="str">
        <f>IF($AC$7&lt;3,Invoer!DR980,IF($AC$7=3,Invoer!BT980,"x"))</f>
        <v>x</v>
      </c>
      <c r="AD975" s="599" t="str">
        <f t="shared" si="364"/>
        <v/>
      </c>
      <c r="AE975" s="673" t="str">
        <f>IF($AD975="","",VLOOKUP(AD975,Invoer!$F$15:$AU$1999,2,FALSE))</f>
        <v/>
      </c>
      <c r="AF975" s="599" t="str">
        <f t="shared" si="365"/>
        <v/>
      </c>
      <c r="AG975" s="599" t="str">
        <f>IF($AD975="","",VLOOKUP(AD975,Invoer!$F$15:$AU$1999,3,FALSE))</f>
        <v/>
      </c>
      <c r="AH975" s="599" t="str">
        <f>IF($AD975="","",IF(AG975&lt;&gt;"Liq","",VLOOKUP(AD975,Invoer!$F$15:$AU$1999,4,FALSE)))</f>
        <v/>
      </c>
      <c r="AI975" s="677" t="str">
        <f>IF($AD975="","",VLOOKUP(AD975,Invoer!$F$15:$AU$1999,5,FALSE))</f>
        <v/>
      </c>
      <c r="AJ975" s="599" t="str">
        <f>IF($AD975="","",VLOOKUP(AD975,Invoer!$F$15:$AU$1999,6,FALSE))</f>
        <v/>
      </c>
      <c r="AK975" s="599" t="str">
        <f>IF($AD975="","",VLOOKUP(AD975,Invoer!$F$15:$AU$1999,9,FALSE))</f>
        <v/>
      </c>
      <c r="AL975" s="599" t="str">
        <f>IF($AD975="","",VLOOKUP(AD975,Invoer!$F$15:$AU$1999,10,FALSE))</f>
        <v/>
      </c>
      <c r="AM975" s="599" t="str">
        <f>IF($AD975="","",VLOOKUP(AD975,Invoer!$F$15:$BB$1999,14,FALSE))</f>
        <v/>
      </c>
      <c r="AN975" s="599" t="str">
        <f>IF($AD975="","",VLOOKUP(AD975,Invoer!$F$15:$AU$1999,11,FALSE))</f>
        <v/>
      </c>
      <c r="AO975" s="662" t="str">
        <f>IF($AD975="","",VLOOKUP(AD975,Invoer!$F$15:$AU$1999,15,FALSE))</f>
        <v/>
      </c>
      <c r="AP975" s="599" t="str">
        <f>IF($AD975="","",VLOOKUP(AD975,Invoer!$F$15:$AU$1999,19,FALSE))</f>
        <v/>
      </c>
      <c r="AQ975" s="662" t="str">
        <f>IF($AD975="","",VLOOKUP(AD975,Invoer!$F$15:$AU$1999,24,FALSE))</f>
        <v/>
      </c>
      <c r="AR975" s="662" t="str">
        <f>IF($AD975="","",VLOOKUP(AD975,Invoer!$F$15:$AU$1999,17,FALSE))</f>
        <v/>
      </c>
      <c r="AS975" s="678" t="str">
        <f t="shared" si="366"/>
        <v/>
      </c>
      <c r="AT975" s="676" t="str">
        <f t="shared" si="362"/>
        <v/>
      </c>
      <c r="AU975" s="77" t="e">
        <f t="shared" si="363"/>
        <v>#VALUE!</v>
      </c>
      <c r="FE975"/>
      <c r="FI975"/>
      <c r="FJ975"/>
    </row>
    <row r="976" spans="29:166" ht="12" customHeight="1" x14ac:dyDescent="0.2">
      <c r="AC976" s="435" t="str">
        <f>IF($AC$7&lt;3,Invoer!DR981,IF($AC$7=3,Invoer!BT981,"x"))</f>
        <v>x</v>
      </c>
      <c r="AD976" s="599" t="str">
        <f t="shared" si="364"/>
        <v/>
      </c>
      <c r="AE976" s="673" t="str">
        <f>IF($AD976="","",VLOOKUP(AD976,Invoer!$F$15:$AU$1999,2,FALSE))</f>
        <v/>
      </c>
      <c r="AF976" s="599" t="str">
        <f t="shared" si="365"/>
        <v/>
      </c>
      <c r="AG976" s="599" t="str">
        <f>IF($AD976="","",VLOOKUP(AD976,Invoer!$F$15:$AU$1999,3,FALSE))</f>
        <v/>
      </c>
      <c r="AH976" s="599" t="str">
        <f>IF($AD976="","",IF(AG976&lt;&gt;"Liq","",VLOOKUP(AD976,Invoer!$F$15:$AU$1999,4,FALSE)))</f>
        <v/>
      </c>
      <c r="AI976" s="677" t="str">
        <f>IF($AD976="","",VLOOKUP(AD976,Invoer!$F$15:$AU$1999,5,FALSE))</f>
        <v/>
      </c>
      <c r="AJ976" s="599" t="str">
        <f>IF($AD976="","",VLOOKUP(AD976,Invoer!$F$15:$AU$1999,6,FALSE))</f>
        <v/>
      </c>
      <c r="AK976" s="599" t="str">
        <f>IF($AD976="","",VLOOKUP(AD976,Invoer!$F$15:$AU$1999,9,FALSE))</f>
        <v/>
      </c>
      <c r="AL976" s="599" t="str">
        <f>IF($AD976="","",VLOOKUP(AD976,Invoer!$F$15:$AU$1999,10,FALSE))</f>
        <v/>
      </c>
      <c r="AM976" s="599" t="str">
        <f>IF($AD976="","",VLOOKUP(AD976,Invoer!$F$15:$BB$1999,14,FALSE))</f>
        <v/>
      </c>
      <c r="AN976" s="599" t="str">
        <f>IF($AD976="","",VLOOKUP(AD976,Invoer!$F$15:$AU$1999,11,FALSE))</f>
        <v/>
      </c>
      <c r="AO976" s="662" t="str">
        <f>IF($AD976="","",VLOOKUP(AD976,Invoer!$F$15:$AU$1999,15,FALSE))</f>
        <v/>
      </c>
      <c r="AP976" s="599" t="str">
        <f>IF($AD976="","",VLOOKUP(AD976,Invoer!$F$15:$AU$1999,19,FALSE))</f>
        <v/>
      </c>
      <c r="AQ976" s="662" t="str">
        <f>IF($AD976="","",VLOOKUP(AD976,Invoer!$F$15:$AU$1999,24,FALSE))</f>
        <v/>
      </c>
      <c r="AR976" s="662" t="str">
        <f>IF($AD976="","",VLOOKUP(AD976,Invoer!$F$15:$AU$1999,17,FALSE))</f>
        <v/>
      </c>
      <c r="AS976" s="678" t="str">
        <f t="shared" si="366"/>
        <v/>
      </c>
      <c r="AT976" s="676" t="str">
        <f t="shared" si="362"/>
        <v/>
      </c>
      <c r="AU976" s="77" t="e">
        <f t="shared" si="363"/>
        <v>#VALUE!</v>
      </c>
      <c r="FE976"/>
      <c r="FI976"/>
      <c r="FJ976"/>
    </row>
    <row r="977" spans="29:166" ht="12" customHeight="1" x14ac:dyDescent="0.2">
      <c r="AC977" s="435" t="str">
        <f>IF($AC$7&lt;3,Invoer!DR982,IF($AC$7=3,Invoer!BT982,"x"))</f>
        <v>x</v>
      </c>
      <c r="AD977" s="599" t="str">
        <f t="shared" si="364"/>
        <v/>
      </c>
      <c r="AE977" s="673" t="str">
        <f>IF($AD977="","",VLOOKUP(AD977,Invoer!$F$15:$AU$1999,2,FALSE))</f>
        <v/>
      </c>
      <c r="AF977" s="599" t="str">
        <f t="shared" si="365"/>
        <v/>
      </c>
      <c r="AG977" s="599" t="str">
        <f>IF($AD977="","",VLOOKUP(AD977,Invoer!$F$15:$AU$1999,3,FALSE))</f>
        <v/>
      </c>
      <c r="AH977" s="599" t="str">
        <f>IF($AD977="","",IF(AG977&lt;&gt;"Liq","",VLOOKUP(AD977,Invoer!$F$15:$AU$1999,4,FALSE)))</f>
        <v/>
      </c>
      <c r="AI977" s="677" t="str">
        <f>IF($AD977="","",VLOOKUP(AD977,Invoer!$F$15:$AU$1999,5,FALSE))</f>
        <v/>
      </c>
      <c r="AJ977" s="599" t="str">
        <f>IF($AD977="","",VLOOKUP(AD977,Invoer!$F$15:$AU$1999,6,FALSE))</f>
        <v/>
      </c>
      <c r="AK977" s="599" t="str">
        <f>IF($AD977="","",VLOOKUP(AD977,Invoer!$F$15:$AU$1999,9,FALSE))</f>
        <v/>
      </c>
      <c r="AL977" s="599" t="str">
        <f>IF($AD977="","",VLOOKUP(AD977,Invoer!$F$15:$AU$1999,10,FALSE))</f>
        <v/>
      </c>
      <c r="AM977" s="599" t="str">
        <f>IF($AD977="","",VLOOKUP(AD977,Invoer!$F$15:$BB$1999,14,FALSE))</f>
        <v/>
      </c>
      <c r="AN977" s="599" t="str">
        <f>IF($AD977="","",VLOOKUP(AD977,Invoer!$F$15:$AU$1999,11,FALSE))</f>
        <v/>
      </c>
      <c r="AO977" s="662" t="str">
        <f>IF($AD977="","",VLOOKUP(AD977,Invoer!$F$15:$AU$1999,15,FALSE))</f>
        <v/>
      </c>
      <c r="AP977" s="599" t="str">
        <f>IF($AD977="","",VLOOKUP(AD977,Invoer!$F$15:$AU$1999,19,FALSE))</f>
        <v/>
      </c>
      <c r="AQ977" s="662" t="str">
        <f>IF($AD977="","",VLOOKUP(AD977,Invoer!$F$15:$AU$1999,24,FALSE))</f>
        <v/>
      </c>
      <c r="AR977" s="662" t="str">
        <f>IF($AD977="","",VLOOKUP(AD977,Invoer!$F$15:$AU$1999,17,FALSE))</f>
        <v/>
      </c>
      <c r="AS977" s="678" t="str">
        <f t="shared" si="366"/>
        <v/>
      </c>
      <c r="AT977" s="676" t="str">
        <f t="shared" si="362"/>
        <v/>
      </c>
      <c r="AU977" s="77" t="e">
        <f t="shared" si="363"/>
        <v>#VALUE!</v>
      </c>
      <c r="FE977"/>
      <c r="FI977"/>
      <c r="FJ977"/>
    </row>
    <row r="978" spans="29:166" ht="12" customHeight="1" x14ac:dyDescent="0.2">
      <c r="AC978" s="435" t="str">
        <f>IF($AC$7&lt;3,Invoer!DR983,IF($AC$7=3,Invoer!BT983,"x"))</f>
        <v>x</v>
      </c>
      <c r="AD978" s="599" t="str">
        <f t="shared" si="364"/>
        <v/>
      </c>
      <c r="AE978" s="673" t="str">
        <f>IF($AD978="","",VLOOKUP(AD978,Invoer!$F$15:$AU$1999,2,FALSE))</f>
        <v/>
      </c>
      <c r="AF978" s="599" t="str">
        <f t="shared" si="365"/>
        <v/>
      </c>
      <c r="AG978" s="599" t="str">
        <f>IF($AD978="","",VLOOKUP(AD978,Invoer!$F$15:$AU$1999,3,FALSE))</f>
        <v/>
      </c>
      <c r="AH978" s="599" t="str">
        <f>IF($AD978="","",IF(AG978&lt;&gt;"Liq","",VLOOKUP(AD978,Invoer!$F$15:$AU$1999,4,FALSE)))</f>
        <v/>
      </c>
      <c r="AI978" s="677" t="str">
        <f>IF($AD978="","",VLOOKUP(AD978,Invoer!$F$15:$AU$1999,5,FALSE))</f>
        <v/>
      </c>
      <c r="AJ978" s="599" t="str">
        <f>IF($AD978="","",VLOOKUP(AD978,Invoer!$F$15:$AU$1999,6,FALSE))</f>
        <v/>
      </c>
      <c r="AK978" s="599" t="str">
        <f>IF($AD978="","",VLOOKUP(AD978,Invoer!$F$15:$AU$1999,9,FALSE))</f>
        <v/>
      </c>
      <c r="AL978" s="599" t="str">
        <f>IF($AD978="","",VLOOKUP(AD978,Invoer!$F$15:$AU$1999,10,FALSE))</f>
        <v/>
      </c>
      <c r="AM978" s="599" t="str">
        <f>IF($AD978="","",VLOOKUP(AD978,Invoer!$F$15:$BB$1999,14,FALSE))</f>
        <v/>
      </c>
      <c r="AN978" s="599" t="str">
        <f>IF($AD978="","",VLOOKUP(AD978,Invoer!$F$15:$AU$1999,11,FALSE))</f>
        <v/>
      </c>
      <c r="AO978" s="662" t="str">
        <f>IF($AD978="","",VLOOKUP(AD978,Invoer!$F$15:$AU$1999,15,FALSE))</f>
        <v/>
      </c>
      <c r="AP978" s="599" t="str">
        <f>IF($AD978="","",VLOOKUP(AD978,Invoer!$F$15:$AU$1999,19,FALSE))</f>
        <v/>
      </c>
      <c r="AQ978" s="662" t="str">
        <f>IF($AD978="","",VLOOKUP(AD978,Invoer!$F$15:$AU$1999,24,FALSE))</f>
        <v/>
      </c>
      <c r="AR978" s="662" t="str">
        <f>IF($AD978="","",VLOOKUP(AD978,Invoer!$F$15:$AU$1999,17,FALSE))</f>
        <v/>
      </c>
      <c r="AS978" s="678" t="str">
        <f t="shared" si="366"/>
        <v/>
      </c>
      <c r="AT978" s="676" t="str">
        <f t="shared" si="362"/>
        <v/>
      </c>
      <c r="AU978" s="77" t="e">
        <f t="shared" si="363"/>
        <v>#VALUE!</v>
      </c>
      <c r="FE978"/>
      <c r="FI978"/>
      <c r="FJ978"/>
    </row>
    <row r="979" spans="29:166" ht="12" customHeight="1" x14ac:dyDescent="0.2">
      <c r="AC979" s="435" t="str">
        <f>IF($AC$7&lt;3,Invoer!DR984,IF($AC$7=3,Invoer!BT984,"x"))</f>
        <v>x</v>
      </c>
      <c r="AD979" s="599" t="str">
        <f t="shared" si="364"/>
        <v/>
      </c>
      <c r="AE979" s="673" t="str">
        <f>IF($AD979="","",VLOOKUP(AD979,Invoer!$F$15:$AU$1999,2,FALSE))</f>
        <v/>
      </c>
      <c r="AF979" s="599" t="str">
        <f t="shared" si="365"/>
        <v/>
      </c>
      <c r="AG979" s="599" t="str">
        <f>IF($AD979="","",VLOOKUP(AD979,Invoer!$F$15:$AU$1999,3,FALSE))</f>
        <v/>
      </c>
      <c r="AH979" s="599" t="str">
        <f>IF($AD979="","",IF(AG979&lt;&gt;"Liq","",VLOOKUP(AD979,Invoer!$F$15:$AU$1999,4,FALSE)))</f>
        <v/>
      </c>
      <c r="AI979" s="677" t="str">
        <f>IF($AD979="","",VLOOKUP(AD979,Invoer!$F$15:$AU$1999,5,FALSE))</f>
        <v/>
      </c>
      <c r="AJ979" s="599" t="str">
        <f>IF($AD979="","",VLOOKUP(AD979,Invoer!$F$15:$AU$1999,6,FALSE))</f>
        <v/>
      </c>
      <c r="AK979" s="599" t="str">
        <f>IF($AD979="","",VLOOKUP(AD979,Invoer!$F$15:$AU$1999,9,FALSE))</f>
        <v/>
      </c>
      <c r="AL979" s="599" t="str">
        <f>IF($AD979="","",VLOOKUP(AD979,Invoer!$F$15:$AU$1999,10,FALSE))</f>
        <v/>
      </c>
      <c r="AM979" s="599" t="str">
        <f>IF($AD979="","",VLOOKUP(AD979,Invoer!$F$15:$BB$1999,14,FALSE))</f>
        <v/>
      </c>
      <c r="AN979" s="599" t="str">
        <f>IF($AD979="","",VLOOKUP(AD979,Invoer!$F$15:$AU$1999,11,FALSE))</f>
        <v/>
      </c>
      <c r="AO979" s="662" t="str">
        <f>IF($AD979="","",VLOOKUP(AD979,Invoer!$F$15:$AU$1999,15,FALSE))</f>
        <v/>
      </c>
      <c r="AP979" s="599" t="str">
        <f>IF($AD979="","",VLOOKUP(AD979,Invoer!$F$15:$AU$1999,19,FALSE))</f>
        <v/>
      </c>
      <c r="AQ979" s="662" t="str">
        <f>IF($AD979="","",VLOOKUP(AD979,Invoer!$F$15:$AU$1999,24,FALSE))</f>
        <v/>
      </c>
      <c r="AR979" s="662" t="str">
        <f>IF($AD979="","",VLOOKUP(AD979,Invoer!$F$15:$AU$1999,17,FALSE))</f>
        <v/>
      </c>
      <c r="AS979" s="678" t="str">
        <f t="shared" si="366"/>
        <v/>
      </c>
      <c r="AT979" s="676" t="str">
        <f t="shared" si="362"/>
        <v/>
      </c>
      <c r="AU979" s="77" t="e">
        <f t="shared" si="363"/>
        <v>#VALUE!</v>
      </c>
      <c r="FE979"/>
      <c r="FI979"/>
      <c r="FJ979"/>
    </row>
    <row r="980" spans="29:166" ht="12" customHeight="1" x14ac:dyDescent="0.2">
      <c r="AC980" s="435" t="str">
        <f>IF($AC$7&lt;3,Invoer!DR985,IF($AC$7=3,Invoer!BT985,"x"))</f>
        <v>x</v>
      </c>
      <c r="AD980" s="599" t="str">
        <f t="shared" si="364"/>
        <v/>
      </c>
      <c r="AE980" s="673" t="str">
        <f>IF($AD980="","",VLOOKUP(AD980,Invoer!$F$15:$AU$1999,2,FALSE))</f>
        <v/>
      </c>
      <c r="AF980" s="599" t="str">
        <f t="shared" si="365"/>
        <v/>
      </c>
      <c r="AG980" s="599" t="str">
        <f>IF($AD980="","",VLOOKUP(AD980,Invoer!$F$15:$AU$1999,3,FALSE))</f>
        <v/>
      </c>
      <c r="AH980" s="599" t="str">
        <f>IF($AD980="","",IF(AG980&lt;&gt;"Liq","",VLOOKUP(AD980,Invoer!$F$15:$AU$1999,4,FALSE)))</f>
        <v/>
      </c>
      <c r="AI980" s="677" t="str">
        <f>IF($AD980="","",VLOOKUP(AD980,Invoer!$F$15:$AU$1999,5,FALSE))</f>
        <v/>
      </c>
      <c r="AJ980" s="599" t="str">
        <f>IF($AD980="","",VLOOKUP(AD980,Invoer!$F$15:$AU$1999,6,FALSE))</f>
        <v/>
      </c>
      <c r="AK980" s="599" t="str">
        <f>IF($AD980="","",VLOOKUP(AD980,Invoer!$F$15:$AU$1999,9,FALSE))</f>
        <v/>
      </c>
      <c r="AL980" s="599" t="str">
        <f>IF($AD980="","",VLOOKUP(AD980,Invoer!$F$15:$AU$1999,10,FALSE))</f>
        <v/>
      </c>
      <c r="AM980" s="599" t="str">
        <f>IF($AD980="","",VLOOKUP(AD980,Invoer!$F$15:$BB$1999,14,FALSE))</f>
        <v/>
      </c>
      <c r="AN980" s="599" t="str">
        <f>IF($AD980="","",VLOOKUP(AD980,Invoer!$F$15:$AU$1999,11,FALSE))</f>
        <v/>
      </c>
      <c r="AO980" s="662" t="str">
        <f>IF($AD980="","",VLOOKUP(AD980,Invoer!$F$15:$AU$1999,15,FALSE))</f>
        <v/>
      </c>
      <c r="AP980" s="599" t="str">
        <f>IF($AD980="","",VLOOKUP(AD980,Invoer!$F$15:$AU$1999,19,FALSE))</f>
        <v/>
      </c>
      <c r="AQ980" s="662" t="str">
        <f>IF($AD980="","",VLOOKUP(AD980,Invoer!$F$15:$AU$1999,24,FALSE))</f>
        <v/>
      </c>
      <c r="AR980" s="662" t="str">
        <f>IF($AD980="","",VLOOKUP(AD980,Invoer!$F$15:$AU$1999,17,FALSE))</f>
        <v/>
      </c>
      <c r="AS980" s="678" t="str">
        <f t="shared" si="366"/>
        <v/>
      </c>
      <c r="AT980" s="676" t="str">
        <f t="shared" si="362"/>
        <v/>
      </c>
      <c r="AU980" s="77" t="e">
        <f t="shared" si="363"/>
        <v>#VALUE!</v>
      </c>
      <c r="FE980"/>
      <c r="FI980"/>
      <c r="FJ980"/>
    </row>
    <row r="981" spans="29:166" ht="12" customHeight="1" x14ac:dyDescent="0.2">
      <c r="AC981" s="435" t="str">
        <f>IF($AC$7&lt;3,Invoer!DR986,IF($AC$7=3,Invoer!BT986,"x"))</f>
        <v>x</v>
      </c>
      <c r="AD981" s="599" t="str">
        <f t="shared" si="364"/>
        <v/>
      </c>
      <c r="AE981" s="673" t="str">
        <f>IF($AD981="","",VLOOKUP(AD981,Invoer!$F$15:$AU$1999,2,FALSE))</f>
        <v/>
      </c>
      <c r="AF981" s="599" t="str">
        <f t="shared" si="365"/>
        <v/>
      </c>
      <c r="AG981" s="599" t="str">
        <f>IF($AD981="","",VLOOKUP(AD981,Invoer!$F$15:$AU$1999,3,FALSE))</f>
        <v/>
      </c>
      <c r="AH981" s="599" t="str">
        <f>IF($AD981="","",IF(AG981&lt;&gt;"Liq","",VLOOKUP(AD981,Invoer!$F$15:$AU$1999,4,FALSE)))</f>
        <v/>
      </c>
      <c r="AI981" s="677" t="str">
        <f>IF($AD981="","",VLOOKUP(AD981,Invoer!$F$15:$AU$1999,5,FALSE))</f>
        <v/>
      </c>
      <c r="AJ981" s="599" t="str">
        <f>IF($AD981="","",VLOOKUP(AD981,Invoer!$F$15:$AU$1999,6,FALSE))</f>
        <v/>
      </c>
      <c r="AK981" s="599" t="str">
        <f>IF($AD981="","",VLOOKUP(AD981,Invoer!$F$15:$AU$1999,9,FALSE))</f>
        <v/>
      </c>
      <c r="AL981" s="599" t="str">
        <f>IF($AD981="","",VLOOKUP(AD981,Invoer!$F$15:$AU$1999,10,FALSE))</f>
        <v/>
      </c>
      <c r="AM981" s="599" t="str">
        <f>IF($AD981="","",VLOOKUP(AD981,Invoer!$F$15:$BB$1999,14,FALSE))</f>
        <v/>
      </c>
      <c r="AN981" s="599" t="str">
        <f>IF($AD981="","",VLOOKUP(AD981,Invoer!$F$15:$AU$1999,11,FALSE))</f>
        <v/>
      </c>
      <c r="AO981" s="662" t="str">
        <f>IF($AD981="","",VLOOKUP(AD981,Invoer!$F$15:$AU$1999,15,FALSE))</f>
        <v/>
      </c>
      <c r="AP981" s="599" t="str">
        <f>IF($AD981="","",VLOOKUP(AD981,Invoer!$F$15:$AU$1999,19,FALSE))</f>
        <v/>
      </c>
      <c r="AQ981" s="662" t="str">
        <f>IF($AD981="","",VLOOKUP(AD981,Invoer!$F$15:$AU$1999,24,FALSE))</f>
        <v/>
      </c>
      <c r="AR981" s="662" t="str">
        <f>IF($AD981="","",VLOOKUP(AD981,Invoer!$F$15:$AU$1999,17,FALSE))</f>
        <v/>
      </c>
      <c r="AS981" s="678" t="str">
        <f t="shared" si="366"/>
        <v/>
      </c>
      <c r="AT981" s="676" t="str">
        <f t="shared" si="362"/>
        <v/>
      </c>
      <c r="AU981" s="77" t="e">
        <f t="shared" si="363"/>
        <v>#VALUE!</v>
      </c>
      <c r="FE981"/>
      <c r="FI981"/>
      <c r="FJ981"/>
    </row>
    <row r="982" spans="29:166" ht="12" customHeight="1" x14ac:dyDescent="0.2">
      <c r="AC982" s="435" t="str">
        <f>IF($AC$7&lt;3,Invoer!DR987,IF($AC$7=3,Invoer!BT987,"x"))</f>
        <v>x</v>
      </c>
      <c r="AD982" s="599" t="str">
        <f t="shared" si="364"/>
        <v/>
      </c>
      <c r="AE982" s="673" t="str">
        <f>IF($AD982="","",VLOOKUP(AD982,Invoer!$F$15:$AU$1999,2,FALSE))</f>
        <v/>
      </c>
      <c r="AF982" s="599" t="str">
        <f t="shared" si="365"/>
        <v/>
      </c>
      <c r="AG982" s="599" t="str">
        <f>IF($AD982="","",VLOOKUP(AD982,Invoer!$F$15:$AU$1999,3,FALSE))</f>
        <v/>
      </c>
      <c r="AH982" s="599" t="str">
        <f>IF($AD982="","",IF(AG982&lt;&gt;"Liq","",VLOOKUP(AD982,Invoer!$F$15:$AU$1999,4,FALSE)))</f>
        <v/>
      </c>
      <c r="AI982" s="677" t="str">
        <f>IF($AD982="","",VLOOKUP(AD982,Invoer!$F$15:$AU$1999,5,FALSE))</f>
        <v/>
      </c>
      <c r="AJ982" s="599" t="str">
        <f>IF($AD982="","",VLOOKUP(AD982,Invoer!$F$15:$AU$1999,6,FALSE))</f>
        <v/>
      </c>
      <c r="AK982" s="599" t="str">
        <f>IF($AD982="","",VLOOKUP(AD982,Invoer!$F$15:$AU$1999,9,FALSE))</f>
        <v/>
      </c>
      <c r="AL982" s="599" t="str">
        <f>IF($AD982="","",VLOOKUP(AD982,Invoer!$F$15:$AU$1999,10,FALSE))</f>
        <v/>
      </c>
      <c r="AM982" s="599" t="str">
        <f>IF($AD982="","",VLOOKUP(AD982,Invoer!$F$15:$BB$1999,14,FALSE))</f>
        <v/>
      </c>
      <c r="AN982" s="599" t="str">
        <f>IF($AD982="","",VLOOKUP(AD982,Invoer!$F$15:$AU$1999,11,FALSE))</f>
        <v/>
      </c>
      <c r="AO982" s="662" t="str">
        <f>IF($AD982="","",VLOOKUP(AD982,Invoer!$F$15:$AU$1999,15,FALSE))</f>
        <v/>
      </c>
      <c r="AP982" s="599" t="str">
        <f>IF($AD982="","",VLOOKUP(AD982,Invoer!$F$15:$AU$1999,19,FALSE))</f>
        <v/>
      </c>
      <c r="AQ982" s="662" t="str">
        <f>IF($AD982="","",VLOOKUP(AD982,Invoer!$F$15:$AU$1999,24,FALSE))</f>
        <v/>
      </c>
      <c r="AR982" s="662" t="str">
        <f>IF($AD982="","",VLOOKUP(AD982,Invoer!$F$15:$AU$1999,17,FALSE))</f>
        <v/>
      </c>
      <c r="AS982" s="678" t="str">
        <f t="shared" si="366"/>
        <v/>
      </c>
      <c r="AT982" s="676" t="str">
        <f t="shared" si="362"/>
        <v/>
      </c>
      <c r="AU982" s="77" t="e">
        <f t="shared" si="363"/>
        <v>#VALUE!</v>
      </c>
      <c r="FE982"/>
      <c r="FI982"/>
      <c r="FJ982"/>
    </row>
    <row r="983" spans="29:166" ht="12" customHeight="1" x14ac:dyDescent="0.2">
      <c r="AC983" s="435" t="str">
        <f>IF($AC$7&lt;3,Invoer!DR988,IF($AC$7=3,Invoer!BT988,"x"))</f>
        <v>x</v>
      </c>
      <c r="AD983" s="599" t="str">
        <f t="shared" si="364"/>
        <v/>
      </c>
      <c r="AE983" s="673" t="str">
        <f>IF($AD983="","",VLOOKUP(AD983,Invoer!$F$15:$AU$1999,2,FALSE))</f>
        <v/>
      </c>
      <c r="AF983" s="599" t="str">
        <f t="shared" si="365"/>
        <v/>
      </c>
      <c r="AG983" s="599" t="str">
        <f>IF($AD983="","",VLOOKUP(AD983,Invoer!$F$15:$AU$1999,3,FALSE))</f>
        <v/>
      </c>
      <c r="AH983" s="599" t="str">
        <f>IF($AD983="","",IF(AG983&lt;&gt;"Liq","",VLOOKUP(AD983,Invoer!$F$15:$AU$1999,4,FALSE)))</f>
        <v/>
      </c>
      <c r="AI983" s="677" t="str">
        <f>IF($AD983="","",VLOOKUP(AD983,Invoer!$F$15:$AU$1999,5,FALSE))</f>
        <v/>
      </c>
      <c r="AJ983" s="599" t="str">
        <f>IF($AD983="","",VLOOKUP(AD983,Invoer!$F$15:$AU$1999,6,FALSE))</f>
        <v/>
      </c>
      <c r="AK983" s="599" t="str">
        <f>IF($AD983="","",VLOOKUP(AD983,Invoer!$F$15:$AU$1999,9,FALSE))</f>
        <v/>
      </c>
      <c r="AL983" s="599" t="str">
        <f>IF($AD983="","",VLOOKUP(AD983,Invoer!$F$15:$AU$1999,10,FALSE))</f>
        <v/>
      </c>
      <c r="AM983" s="599" t="str">
        <f>IF($AD983="","",VLOOKUP(AD983,Invoer!$F$15:$BB$1999,14,FALSE))</f>
        <v/>
      </c>
      <c r="AN983" s="599" t="str">
        <f>IF($AD983="","",VLOOKUP(AD983,Invoer!$F$15:$AU$1999,11,FALSE))</f>
        <v/>
      </c>
      <c r="AO983" s="662" t="str">
        <f>IF($AD983="","",VLOOKUP(AD983,Invoer!$F$15:$AU$1999,15,FALSE))</f>
        <v/>
      </c>
      <c r="AP983" s="599" t="str">
        <f>IF($AD983="","",VLOOKUP(AD983,Invoer!$F$15:$AU$1999,19,FALSE))</f>
        <v/>
      </c>
      <c r="AQ983" s="662" t="str">
        <f>IF($AD983="","",VLOOKUP(AD983,Invoer!$F$15:$AU$1999,24,FALSE))</f>
        <v/>
      </c>
      <c r="AR983" s="662" t="str">
        <f>IF($AD983="","",VLOOKUP(AD983,Invoer!$F$15:$AU$1999,17,FALSE))</f>
        <v/>
      </c>
      <c r="AS983" s="678" t="str">
        <f t="shared" si="366"/>
        <v/>
      </c>
      <c r="AT983" s="676" t="str">
        <f t="shared" si="362"/>
        <v/>
      </c>
      <c r="AU983" s="77" t="e">
        <f t="shared" si="363"/>
        <v>#VALUE!</v>
      </c>
      <c r="FE983"/>
      <c r="FI983"/>
      <c r="FJ983"/>
    </row>
    <row r="984" spans="29:166" ht="12" customHeight="1" x14ac:dyDescent="0.2">
      <c r="AC984" s="435" t="str">
        <f>IF($AC$7&lt;3,Invoer!DR989,IF($AC$7=3,Invoer!BT989,"x"))</f>
        <v>x</v>
      </c>
      <c r="AD984" s="599" t="str">
        <f t="shared" si="364"/>
        <v/>
      </c>
      <c r="AE984" s="673" t="str">
        <f>IF($AD984="","",VLOOKUP(AD984,Invoer!$F$15:$AU$1999,2,FALSE))</f>
        <v/>
      </c>
      <c r="AF984" s="599" t="str">
        <f t="shared" si="365"/>
        <v/>
      </c>
      <c r="AG984" s="599" t="str">
        <f>IF($AD984="","",VLOOKUP(AD984,Invoer!$F$15:$AU$1999,3,FALSE))</f>
        <v/>
      </c>
      <c r="AH984" s="599" t="str">
        <f>IF($AD984="","",IF(AG984&lt;&gt;"Liq","",VLOOKUP(AD984,Invoer!$F$15:$AU$1999,4,FALSE)))</f>
        <v/>
      </c>
      <c r="AI984" s="677" t="str">
        <f>IF($AD984="","",VLOOKUP(AD984,Invoer!$F$15:$AU$1999,5,FALSE))</f>
        <v/>
      </c>
      <c r="AJ984" s="599" t="str">
        <f>IF($AD984="","",VLOOKUP(AD984,Invoer!$F$15:$AU$1999,6,FALSE))</f>
        <v/>
      </c>
      <c r="AK984" s="599" t="str">
        <f>IF($AD984="","",VLOOKUP(AD984,Invoer!$F$15:$AU$1999,9,FALSE))</f>
        <v/>
      </c>
      <c r="AL984" s="599" t="str">
        <f>IF($AD984="","",VLOOKUP(AD984,Invoer!$F$15:$AU$1999,10,FALSE))</f>
        <v/>
      </c>
      <c r="AM984" s="599" t="str">
        <f>IF($AD984="","",VLOOKUP(AD984,Invoer!$F$15:$BB$1999,14,FALSE))</f>
        <v/>
      </c>
      <c r="AN984" s="599" t="str">
        <f>IF($AD984="","",VLOOKUP(AD984,Invoer!$F$15:$AU$1999,11,FALSE))</f>
        <v/>
      </c>
      <c r="AO984" s="662" t="str">
        <f>IF($AD984="","",VLOOKUP(AD984,Invoer!$F$15:$AU$1999,15,FALSE))</f>
        <v/>
      </c>
      <c r="AP984" s="599" t="str">
        <f>IF($AD984="","",VLOOKUP(AD984,Invoer!$F$15:$AU$1999,19,FALSE))</f>
        <v/>
      </c>
      <c r="AQ984" s="662" t="str">
        <f>IF($AD984="","",VLOOKUP(AD984,Invoer!$F$15:$AU$1999,24,FALSE))</f>
        <v/>
      </c>
      <c r="AR984" s="662" t="str">
        <f>IF($AD984="","",VLOOKUP(AD984,Invoer!$F$15:$AU$1999,17,FALSE))</f>
        <v/>
      </c>
      <c r="AS984" s="678" t="str">
        <f t="shared" si="366"/>
        <v/>
      </c>
      <c r="AT984" s="676" t="str">
        <f t="shared" si="362"/>
        <v/>
      </c>
      <c r="AU984" s="77" t="e">
        <f t="shared" si="363"/>
        <v>#VALUE!</v>
      </c>
      <c r="FE984"/>
      <c r="FI984"/>
      <c r="FJ984"/>
    </row>
    <row r="985" spans="29:166" ht="12" customHeight="1" x14ac:dyDescent="0.2">
      <c r="AC985" s="435" t="str">
        <f>IF($AC$7&lt;3,Invoer!DR990,IF($AC$7=3,Invoer!BT990,"x"))</f>
        <v>x</v>
      </c>
      <c r="AD985" s="599" t="str">
        <f t="shared" si="364"/>
        <v/>
      </c>
      <c r="AE985" s="673" t="str">
        <f>IF($AD985="","",VLOOKUP(AD985,Invoer!$F$15:$AU$1999,2,FALSE))</f>
        <v/>
      </c>
      <c r="AF985" s="599" t="str">
        <f t="shared" si="365"/>
        <v/>
      </c>
      <c r="AG985" s="599" t="str">
        <f>IF($AD985="","",VLOOKUP(AD985,Invoer!$F$15:$AU$1999,3,FALSE))</f>
        <v/>
      </c>
      <c r="AH985" s="599" t="str">
        <f>IF($AD985="","",IF(AG985&lt;&gt;"Liq","",VLOOKUP(AD985,Invoer!$F$15:$AU$1999,4,FALSE)))</f>
        <v/>
      </c>
      <c r="AI985" s="677" t="str">
        <f>IF($AD985="","",VLOOKUP(AD985,Invoer!$F$15:$AU$1999,5,FALSE))</f>
        <v/>
      </c>
      <c r="AJ985" s="599" t="str">
        <f>IF($AD985="","",VLOOKUP(AD985,Invoer!$F$15:$AU$1999,6,FALSE))</f>
        <v/>
      </c>
      <c r="AK985" s="599" t="str">
        <f>IF($AD985="","",VLOOKUP(AD985,Invoer!$F$15:$AU$1999,9,FALSE))</f>
        <v/>
      </c>
      <c r="AL985" s="599" t="str">
        <f>IF($AD985="","",VLOOKUP(AD985,Invoer!$F$15:$AU$1999,10,FALSE))</f>
        <v/>
      </c>
      <c r="AM985" s="599" t="str">
        <f>IF($AD985="","",VLOOKUP(AD985,Invoer!$F$15:$BB$1999,14,FALSE))</f>
        <v/>
      </c>
      <c r="AN985" s="599" t="str">
        <f>IF($AD985="","",VLOOKUP(AD985,Invoer!$F$15:$AU$1999,11,FALSE))</f>
        <v/>
      </c>
      <c r="AO985" s="662" t="str">
        <f>IF($AD985="","",VLOOKUP(AD985,Invoer!$F$15:$AU$1999,15,FALSE))</f>
        <v/>
      </c>
      <c r="AP985" s="599" t="str">
        <f>IF($AD985="","",VLOOKUP(AD985,Invoer!$F$15:$AU$1999,19,FALSE))</f>
        <v/>
      </c>
      <c r="AQ985" s="662" t="str">
        <f>IF($AD985="","",VLOOKUP(AD985,Invoer!$F$15:$AU$1999,24,FALSE))</f>
        <v/>
      </c>
      <c r="AR985" s="662" t="str">
        <f>IF($AD985="","",VLOOKUP(AD985,Invoer!$F$15:$AU$1999,17,FALSE))</f>
        <v/>
      </c>
      <c r="AS985" s="678" t="str">
        <f t="shared" si="366"/>
        <v/>
      </c>
      <c r="AT985" s="676" t="str">
        <f t="shared" si="362"/>
        <v/>
      </c>
      <c r="AU985" s="77" t="e">
        <f t="shared" si="363"/>
        <v>#VALUE!</v>
      </c>
      <c r="FE985"/>
      <c r="FI985"/>
      <c r="FJ985"/>
    </row>
    <row r="986" spans="29:166" ht="12" customHeight="1" x14ac:dyDescent="0.2">
      <c r="AC986" s="435" t="str">
        <f>IF($AC$7&lt;3,Invoer!DR991,IF($AC$7=3,Invoer!BT991,"x"))</f>
        <v>x</v>
      </c>
      <c r="AD986" s="599" t="str">
        <f t="shared" si="364"/>
        <v/>
      </c>
      <c r="AE986" s="673" t="str">
        <f>IF($AD986="","",VLOOKUP(AD986,Invoer!$F$15:$AU$1999,2,FALSE))</f>
        <v/>
      </c>
      <c r="AF986" s="599" t="str">
        <f t="shared" si="365"/>
        <v/>
      </c>
      <c r="AG986" s="599" t="str">
        <f>IF($AD986="","",VLOOKUP(AD986,Invoer!$F$15:$AU$1999,3,FALSE))</f>
        <v/>
      </c>
      <c r="AH986" s="599" t="str">
        <f>IF($AD986="","",IF(AG986&lt;&gt;"Liq","",VLOOKUP(AD986,Invoer!$F$15:$AU$1999,4,FALSE)))</f>
        <v/>
      </c>
      <c r="AI986" s="677" t="str">
        <f>IF($AD986="","",VLOOKUP(AD986,Invoer!$F$15:$AU$1999,5,FALSE))</f>
        <v/>
      </c>
      <c r="AJ986" s="599" t="str">
        <f>IF($AD986="","",VLOOKUP(AD986,Invoer!$F$15:$AU$1999,6,FALSE))</f>
        <v/>
      </c>
      <c r="AK986" s="599" t="str">
        <f>IF($AD986="","",VLOOKUP(AD986,Invoer!$F$15:$AU$1999,9,FALSE))</f>
        <v/>
      </c>
      <c r="AL986" s="599" t="str">
        <f>IF($AD986="","",VLOOKUP(AD986,Invoer!$F$15:$AU$1999,10,FALSE))</f>
        <v/>
      </c>
      <c r="AM986" s="599" t="str">
        <f>IF($AD986="","",VLOOKUP(AD986,Invoer!$F$15:$BB$1999,14,FALSE))</f>
        <v/>
      </c>
      <c r="AN986" s="599" t="str">
        <f>IF($AD986="","",VLOOKUP(AD986,Invoer!$F$15:$AU$1999,11,FALSE))</f>
        <v/>
      </c>
      <c r="AO986" s="662" t="str">
        <f>IF($AD986="","",VLOOKUP(AD986,Invoer!$F$15:$AU$1999,15,FALSE))</f>
        <v/>
      </c>
      <c r="AP986" s="599" t="str">
        <f>IF($AD986="","",VLOOKUP(AD986,Invoer!$F$15:$AU$1999,19,FALSE))</f>
        <v/>
      </c>
      <c r="AQ986" s="662" t="str">
        <f>IF($AD986="","",VLOOKUP(AD986,Invoer!$F$15:$AU$1999,24,FALSE))</f>
        <v/>
      </c>
      <c r="AR986" s="662" t="str">
        <f>IF($AD986="","",VLOOKUP(AD986,Invoer!$F$15:$AU$1999,17,FALSE))</f>
        <v/>
      </c>
      <c r="AS986" s="678" t="str">
        <f t="shared" si="366"/>
        <v/>
      </c>
      <c r="AT986" s="676" t="str">
        <f t="shared" si="362"/>
        <v/>
      </c>
      <c r="AU986" s="77" t="e">
        <f t="shared" si="363"/>
        <v>#VALUE!</v>
      </c>
      <c r="FE986"/>
      <c r="FI986"/>
      <c r="FJ986"/>
    </row>
    <row r="987" spans="29:166" ht="12" customHeight="1" x14ac:dyDescent="0.2">
      <c r="AC987" s="435" t="str">
        <f>IF($AC$7&lt;3,Invoer!DR992,IF($AC$7=3,Invoer!BT992,"x"))</f>
        <v>x</v>
      </c>
      <c r="AD987" s="599" t="str">
        <f t="shared" si="364"/>
        <v/>
      </c>
      <c r="AE987" s="673" t="str">
        <f>IF($AD987="","",VLOOKUP(AD987,Invoer!$F$15:$AU$1999,2,FALSE))</f>
        <v/>
      </c>
      <c r="AF987" s="599" t="str">
        <f t="shared" si="365"/>
        <v/>
      </c>
      <c r="AG987" s="599" t="str">
        <f>IF($AD987="","",VLOOKUP(AD987,Invoer!$F$15:$AU$1999,3,FALSE))</f>
        <v/>
      </c>
      <c r="AH987" s="599" t="str">
        <f>IF($AD987="","",IF(AG987&lt;&gt;"Liq","",VLOOKUP(AD987,Invoer!$F$15:$AU$1999,4,FALSE)))</f>
        <v/>
      </c>
      <c r="AI987" s="677" t="str">
        <f>IF($AD987="","",VLOOKUP(AD987,Invoer!$F$15:$AU$1999,5,FALSE))</f>
        <v/>
      </c>
      <c r="AJ987" s="599" t="str">
        <f>IF($AD987="","",VLOOKUP(AD987,Invoer!$F$15:$AU$1999,6,FALSE))</f>
        <v/>
      </c>
      <c r="AK987" s="599" t="str">
        <f>IF($AD987="","",VLOOKUP(AD987,Invoer!$F$15:$AU$1999,9,FALSE))</f>
        <v/>
      </c>
      <c r="AL987" s="599" t="str">
        <f>IF($AD987="","",VLOOKUP(AD987,Invoer!$F$15:$AU$1999,10,FALSE))</f>
        <v/>
      </c>
      <c r="AM987" s="599" t="str">
        <f>IF($AD987="","",VLOOKUP(AD987,Invoer!$F$15:$BB$1999,14,FALSE))</f>
        <v/>
      </c>
      <c r="AN987" s="599" t="str">
        <f>IF($AD987="","",VLOOKUP(AD987,Invoer!$F$15:$AU$1999,11,FALSE))</f>
        <v/>
      </c>
      <c r="AO987" s="662" t="str">
        <f>IF($AD987="","",VLOOKUP(AD987,Invoer!$F$15:$AU$1999,15,FALSE))</f>
        <v/>
      </c>
      <c r="AP987" s="599" t="str">
        <f>IF($AD987="","",VLOOKUP(AD987,Invoer!$F$15:$AU$1999,19,FALSE))</f>
        <v/>
      </c>
      <c r="AQ987" s="662" t="str">
        <f>IF($AD987="","",VLOOKUP(AD987,Invoer!$F$15:$AU$1999,24,FALSE))</f>
        <v/>
      </c>
      <c r="AR987" s="662" t="str">
        <f>IF($AD987="","",VLOOKUP(AD987,Invoer!$F$15:$AU$1999,17,FALSE))</f>
        <v/>
      </c>
      <c r="AS987" s="678" t="str">
        <f t="shared" si="366"/>
        <v/>
      </c>
      <c r="AT987" s="676" t="str">
        <f t="shared" si="362"/>
        <v/>
      </c>
      <c r="AU987" s="77" t="e">
        <f t="shared" si="363"/>
        <v>#VALUE!</v>
      </c>
      <c r="FE987"/>
      <c r="FI987"/>
      <c r="FJ987"/>
    </row>
    <row r="988" spans="29:166" ht="12" customHeight="1" x14ac:dyDescent="0.2">
      <c r="AC988" s="435" t="str">
        <f>IF($AC$7&lt;3,Invoer!DR993,IF($AC$7=3,Invoer!BT993,"x"))</f>
        <v>x</v>
      </c>
      <c r="AD988" s="599" t="str">
        <f t="shared" si="364"/>
        <v/>
      </c>
      <c r="AE988" s="673" t="str">
        <f>IF($AD988="","",VLOOKUP(AD988,Invoer!$F$15:$AU$1999,2,FALSE))</f>
        <v/>
      </c>
      <c r="AF988" s="599" t="str">
        <f t="shared" si="365"/>
        <v/>
      </c>
      <c r="AG988" s="599" t="str">
        <f>IF($AD988="","",VLOOKUP(AD988,Invoer!$F$15:$AU$1999,3,FALSE))</f>
        <v/>
      </c>
      <c r="AH988" s="599" t="str">
        <f>IF($AD988="","",IF(AG988&lt;&gt;"Liq","",VLOOKUP(AD988,Invoer!$F$15:$AU$1999,4,FALSE)))</f>
        <v/>
      </c>
      <c r="AI988" s="677" t="str">
        <f>IF($AD988="","",VLOOKUP(AD988,Invoer!$F$15:$AU$1999,5,FALSE))</f>
        <v/>
      </c>
      <c r="AJ988" s="599" t="str">
        <f>IF($AD988="","",VLOOKUP(AD988,Invoer!$F$15:$AU$1999,6,FALSE))</f>
        <v/>
      </c>
      <c r="AK988" s="599" t="str">
        <f>IF($AD988="","",VLOOKUP(AD988,Invoer!$F$15:$AU$1999,9,FALSE))</f>
        <v/>
      </c>
      <c r="AL988" s="599" t="str">
        <f>IF($AD988="","",VLOOKUP(AD988,Invoer!$F$15:$AU$1999,10,FALSE))</f>
        <v/>
      </c>
      <c r="AM988" s="599" t="str">
        <f>IF($AD988="","",VLOOKUP(AD988,Invoer!$F$15:$BB$1999,14,FALSE))</f>
        <v/>
      </c>
      <c r="AN988" s="599" t="str">
        <f>IF($AD988="","",VLOOKUP(AD988,Invoer!$F$15:$AU$1999,11,FALSE))</f>
        <v/>
      </c>
      <c r="AO988" s="662" t="str">
        <f>IF($AD988="","",VLOOKUP(AD988,Invoer!$F$15:$AU$1999,15,FALSE))</f>
        <v/>
      </c>
      <c r="AP988" s="599" t="str">
        <f>IF($AD988="","",VLOOKUP(AD988,Invoer!$F$15:$AU$1999,19,FALSE))</f>
        <v/>
      </c>
      <c r="AQ988" s="662" t="str">
        <f>IF($AD988="","",VLOOKUP(AD988,Invoer!$F$15:$AU$1999,24,FALSE))</f>
        <v/>
      </c>
      <c r="AR988" s="662" t="str">
        <f>IF($AD988="","",VLOOKUP(AD988,Invoer!$F$15:$AU$1999,17,FALSE))</f>
        <v/>
      </c>
      <c r="AS988" s="678" t="str">
        <f t="shared" si="366"/>
        <v/>
      </c>
      <c r="AT988" s="676" t="str">
        <f t="shared" si="362"/>
        <v/>
      </c>
      <c r="AU988" s="77" t="e">
        <f t="shared" si="363"/>
        <v>#VALUE!</v>
      </c>
      <c r="FE988"/>
      <c r="FI988"/>
      <c r="FJ988"/>
    </row>
    <row r="989" spans="29:166" ht="12" customHeight="1" x14ac:dyDescent="0.2">
      <c r="AC989" s="435" t="str">
        <f>IF($AC$7&lt;3,Invoer!DR994,IF($AC$7=3,Invoer!BT994,"x"))</f>
        <v>x</v>
      </c>
      <c r="AD989" s="599" t="str">
        <f t="shared" si="364"/>
        <v/>
      </c>
      <c r="AE989" s="673" t="str">
        <f>IF($AD989="","",VLOOKUP(AD989,Invoer!$F$15:$AU$1999,2,FALSE))</f>
        <v/>
      </c>
      <c r="AF989" s="599" t="str">
        <f t="shared" si="365"/>
        <v/>
      </c>
      <c r="AG989" s="599" t="str">
        <f>IF($AD989="","",VLOOKUP(AD989,Invoer!$F$15:$AU$1999,3,FALSE))</f>
        <v/>
      </c>
      <c r="AH989" s="599" t="str">
        <f>IF($AD989="","",IF(AG989&lt;&gt;"Liq","",VLOOKUP(AD989,Invoer!$F$15:$AU$1999,4,FALSE)))</f>
        <v/>
      </c>
      <c r="AI989" s="677" t="str">
        <f>IF($AD989="","",VLOOKUP(AD989,Invoer!$F$15:$AU$1999,5,FALSE))</f>
        <v/>
      </c>
      <c r="AJ989" s="599" t="str">
        <f>IF($AD989="","",VLOOKUP(AD989,Invoer!$F$15:$AU$1999,6,FALSE))</f>
        <v/>
      </c>
      <c r="AK989" s="599" t="str">
        <f>IF($AD989="","",VLOOKUP(AD989,Invoer!$F$15:$AU$1999,9,FALSE))</f>
        <v/>
      </c>
      <c r="AL989" s="599" t="str">
        <f>IF($AD989="","",VLOOKUP(AD989,Invoer!$F$15:$AU$1999,10,FALSE))</f>
        <v/>
      </c>
      <c r="AM989" s="599" t="str">
        <f>IF($AD989="","",VLOOKUP(AD989,Invoer!$F$15:$BB$1999,14,FALSE))</f>
        <v/>
      </c>
      <c r="AN989" s="599" t="str">
        <f>IF($AD989="","",VLOOKUP(AD989,Invoer!$F$15:$AU$1999,11,FALSE))</f>
        <v/>
      </c>
      <c r="AO989" s="662" t="str">
        <f>IF($AD989="","",VLOOKUP(AD989,Invoer!$F$15:$AU$1999,15,FALSE))</f>
        <v/>
      </c>
      <c r="AP989" s="599" t="str">
        <f>IF($AD989="","",VLOOKUP(AD989,Invoer!$F$15:$AU$1999,19,FALSE))</f>
        <v/>
      </c>
      <c r="AQ989" s="662" t="str">
        <f>IF($AD989="","",VLOOKUP(AD989,Invoer!$F$15:$AU$1999,24,FALSE))</f>
        <v/>
      </c>
      <c r="AR989" s="662" t="str">
        <f>IF($AD989="","",VLOOKUP(AD989,Invoer!$F$15:$AU$1999,17,FALSE))</f>
        <v/>
      </c>
      <c r="AS989" s="678" t="str">
        <f t="shared" si="366"/>
        <v/>
      </c>
      <c r="AT989" s="676" t="str">
        <f t="shared" si="362"/>
        <v/>
      </c>
      <c r="AU989" s="77" t="e">
        <f t="shared" si="363"/>
        <v>#VALUE!</v>
      </c>
      <c r="FE989"/>
      <c r="FI989"/>
      <c r="FJ989"/>
    </row>
    <row r="990" spans="29:166" ht="12" customHeight="1" x14ac:dyDescent="0.2">
      <c r="AC990" s="435" t="str">
        <f>IF($AC$7&lt;3,Invoer!DR995,IF($AC$7=3,Invoer!BT995,"x"))</f>
        <v>x</v>
      </c>
      <c r="AD990" s="599" t="str">
        <f t="shared" si="364"/>
        <v/>
      </c>
      <c r="AE990" s="673" t="str">
        <f>IF($AD990="","",VLOOKUP(AD990,Invoer!$F$15:$AU$1999,2,FALSE))</f>
        <v/>
      </c>
      <c r="AF990" s="599" t="str">
        <f t="shared" si="365"/>
        <v/>
      </c>
      <c r="AG990" s="599" t="str">
        <f>IF($AD990="","",VLOOKUP(AD990,Invoer!$F$15:$AU$1999,3,FALSE))</f>
        <v/>
      </c>
      <c r="AH990" s="599" t="str">
        <f>IF($AD990="","",IF(AG990&lt;&gt;"Liq","",VLOOKUP(AD990,Invoer!$F$15:$AU$1999,4,FALSE)))</f>
        <v/>
      </c>
      <c r="AI990" s="677" t="str">
        <f>IF($AD990="","",VLOOKUP(AD990,Invoer!$F$15:$AU$1999,5,FALSE))</f>
        <v/>
      </c>
      <c r="AJ990" s="599" t="str">
        <f>IF($AD990="","",VLOOKUP(AD990,Invoer!$F$15:$AU$1999,6,FALSE))</f>
        <v/>
      </c>
      <c r="AK990" s="599" t="str">
        <f>IF($AD990="","",VLOOKUP(AD990,Invoer!$F$15:$AU$1999,9,FALSE))</f>
        <v/>
      </c>
      <c r="AL990" s="599" t="str">
        <f>IF($AD990="","",VLOOKUP(AD990,Invoer!$F$15:$AU$1999,10,FALSE))</f>
        <v/>
      </c>
      <c r="AM990" s="599" t="str">
        <f>IF($AD990="","",VLOOKUP(AD990,Invoer!$F$15:$BB$1999,14,FALSE))</f>
        <v/>
      </c>
      <c r="AN990" s="599" t="str">
        <f>IF($AD990="","",VLOOKUP(AD990,Invoer!$F$15:$AU$1999,11,FALSE))</f>
        <v/>
      </c>
      <c r="AO990" s="662" t="str">
        <f>IF($AD990="","",VLOOKUP(AD990,Invoer!$F$15:$AU$1999,15,FALSE))</f>
        <v/>
      </c>
      <c r="AP990" s="599" t="str">
        <f>IF($AD990="","",VLOOKUP(AD990,Invoer!$F$15:$AU$1999,19,FALSE))</f>
        <v/>
      </c>
      <c r="AQ990" s="662" t="str">
        <f>IF($AD990="","",VLOOKUP(AD990,Invoer!$F$15:$AU$1999,24,FALSE))</f>
        <v/>
      </c>
      <c r="AR990" s="662" t="str">
        <f>IF($AD990="","",VLOOKUP(AD990,Invoer!$F$15:$AU$1999,17,FALSE))</f>
        <v/>
      </c>
      <c r="AS990" s="678" t="str">
        <f t="shared" si="366"/>
        <v/>
      </c>
      <c r="AT990" s="676" t="str">
        <f t="shared" si="362"/>
        <v/>
      </c>
      <c r="AU990" s="77" t="e">
        <f t="shared" si="363"/>
        <v>#VALUE!</v>
      </c>
      <c r="FE990"/>
      <c r="FI990"/>
      <c r="FJ990"/>
    </row>
    <row r="991" spans="29:166" ht="12" customHeight="1" x14ac:dyDescent="0.2">
      <c r="AC991" s="435" t="str">
        <f>IF($AC$7&lt;3,Invoer!DR996,IF($AC$7=3,Invoer!BT996,"x"))</f>
        <v>x</v>
      </c>
      <c r="AD991" s="599" t="str">
        <f t="shared" si="364"/>
        <v/>
      </c>
      <c r="AE991" s="673" t="str">
        <f>IF($AD991="","",VLOOKUP(AD991,Invoer!$F$15:$AU$1999,2,FALSE))</f>
        <v/>
      </c>
      <c r="AF991" s="599" t="str">
        <f t="shared" si="365"/>
        <v/>
      </c>
      <c r="AG991" s="599" t="str">
        <f>IF($AD991="","",VLOOKUP(AD991,Invoer!$F$15:$AU$1999,3,FALSE))</f>
        <v/>
      </c>
      <c r="AH991" s="599" t="str">
        <f>IF($AD991="","",IF(AG991&lt;&gt;"Liq","",VLOOKUP(AD991,Invoer!$F$15:$AU$1999,4,FALSE)))</f>
        <v/>
      </c>
      <c r="AI991" s="677" t="str">
        <f>IF($AD991="","",VLOOKUP(AD991,Invoer!$F$15:$AU$1999,5,FALSE))</f>
        <v/>
      </c>
      <c r="AJ991" s="599" t="str">
        <f>IF($AD991="","",VLOOKUP(AD991,Invoer!$F$15:$AU$1999,6,FALSE))</f>
        <v/>
      </c>
      <c r="AK991" s="599" t="str">
        <f>IF($AD991="","",VLOOKUP(AD991,Invoer!$F$15:$AU$1999,9,FALSE))</f>
        <v/>
      </c>
      <c r="AL991" s="599" t="str">
        <f>IF($AD991="","",VLOOKUP(AD991,Invoer!$F$15:$AU$1999,10,FALSE))</f>
        <v/>
      </c>
      <c r="AM991" s="599" t="str">
        <f>IF($AD991="","",VLOOKUP(AD991,Invoer!$F$15:$BB$1999,14,FALSE))</f>
        <v/>
      </c>
      <c r="AN991" s="599" t="str">
        <f>IF($AD991="","",VLOOKUP(AD991,Invoer!$F$15:$AU$1999,11,FALSE))</f>
        <v/>
      </c>
      <c r="AO991" s="662" t="str">
        <f>IF($AD991="","",VLOOKUP(AD991,Invoer!$F$15:$AU$1999,15,FALSE))</f>
        <v/>
      </c>
      <c r="AP991" s="599" t="str">
        <f>IF($AD991="","",VLOOKUP(AD991,Invoer!$F$15:$AU$1999,19,FALSE))</f>
        <v/>
      </c>
      <c r="AQ991" s="662" t="str">
        <f>IF($AD991="","",VLOOKUP(AD991,Invoer!$F$15:$AU$1999,24,FALSE))</f>
        <v/>
      </c>
      <c r="AR991" s="662" t="str">
        <f>IF($AD991="","",VLOOKUP(AD991,Invoer!$F$15:$AU$1999,17,FALSE))</f>
        <v/>
      </c>
      <c r="AS991" s="678" t="str">
        <f t="shared" si="366"/>
        <v/>
      </c>
      <c r="AT991" s="676" t="str">
        <f t="shared" si="362"/>
        <v/>
      </c>
      <c r="AU991" s="77" t="e">
        <f t="shared" si="363"/>
        <v>#VALUE!</v>
      </c>
      <c r="FE991"/>
      <c r="FI991"/>
      <c r="FJ991"/>
    </row>
    <row r="992" spans="29:166" ht="12" customHeight="1" x14ac:dyDescent="0.2">
      <c r="AC992" s="435" t="str">
        <f>IF($AC$7&lt;3,Invoer!DR997,IF($AC$7=3,Invoer!BT997,"x"))</f>
        <v>x</v>
      </c>
      <c r="AD992" s="599" t="str">
        <f t="shared" si="364"/>
        <v/>
      </c>
      <c r="AE992" s="673" t="str">
        <f>IF($AD992="","",VLOOKUP(AD992,Invoer!$F$15:$AU$1999,2,FALSE))</f>
        <v/>
      </c>
      <c r="AF992" s="599" t="str">
        <f t="shared" si="365"/>
        <v/>
      </c>
      <c r="AG992" s="599" t="str">
        <f>IF($AD992="","",VLOOKUP(AD992,Invoer!$F$15:$AU$1999,3,FALSE))</f>
        <v/>
      </c>
      <c r="AH992" s="599" t="str">
        <f>IF($AD992="","",IF(AG992&lt;&gt;"Liq","",VLOOKUP(AD992,Invoer!$F$15:$AU$1999,4,FALSE)))</f>
        <v/>
      </c>
      <c r="AI992" s="677" t="str">
        <f>IF($AD992="","",VLOOKUP(AD992,Invoer!$F$15:$AU$1999,5,FALSE))</f>
        <v/>
      </c>
      <c r="AJ992" s="599" t="str">
        <f>IF($AD992="","",VLOOKUP(AD992,Invoer!$F$15:$AU$1999,6,FALSE))</f>
        <v/>
      </c>
      <c r="AK992" s="599" t="str">
        <f>IF($AD992="","",VLOOKUP(AD992,Invoer!$F$15:$AU$1999,9,FALSE))</f>
        <v/>
      </c>
      <c r="AL992" s="599" t="str">
        <f>IF($AD992="","",VLOOKUP(AD992,Invoer!$F$15:$AU$1999,10,FALSE))</f>
        <v/>
      </c>
      <c r="AM992" s="599" t="str">
        <f>IF($AD992="","",VLOOKUP(AD992,Invoer!$F$15:$BB$1999,14,FALSE))</f>
        <v/>
      </c>
      <c r="AN992" s="599" t="str">
        <f>IF($AD992="","",VLOOKUP(AD992,Invoer!$F$15:$AU$1999,11,FALSE))</f>
        <v/>
      </c>
      <c r="AO992" s="662" t="str">
        <f>IF($AD992="","",VLOOKUP(AD992,Invoer!$F$15:$AU$1999,15,FALSE))</f>
        <v/>
      </c>
      <c r="AP992" s="599" t="str">
        <f>IF($AD992="","",VLOOKUP(AD992,Invoer!$F$15:$AU$1999,19,FALSE))</f>
        <v/>
      </c>
      <c r="AQ992" s="662" t="str">
        <f>IF($AD992="","",VLOOKUP(AD992,Invoer!$F$15:$AU$1999,24,FALSE))</f>
        <v/>
      </c>
      <c r="AR992" s="662" t="str">
        <f>IF($AD992="","",VLOOKUP(AD992,Invoer!$F$15:$AU$1999,17,FALSE))</f>
        <v/>
      </c>
      <c r="AS992" s="678" t="str">
        <f t="shared" si="366"/>
        <v/>
      </c>
      <c r="AT992" s="676" t="str">
        <f t="shared" si="362"/>
        <v/>
      </c>
      <c r="AU992" s="77" t="e">
        <f t="shared" si="363"/>
        <v>#VALUE!</v>
      </c>
      <c r="FE992"/>
      <c r="FI992"/>
      <c r="FJ992"/>
    </row>
    <row r="993" spans="29:166" ht="12" customHeight="1" x14ac:dyDescent="0.2">
      <c r="AC993" s="435" t="str">
        <f>IF($AC$7&lt;3,Invoer!DR998,IF($AC$7=3,Invoer!BT998,"x"))</f>
        <v>x</v>
      </c>
      <c r="AD993" s="599" t="str">
        <f t="shared" si="364"/>
        <v/>
      </c>
      <c r="AE993" s="673" t="str">
        <f>IF($AD993="","",VLOOKUP(AD993,Invoer!$F$15:$AU$1999,2,FALSE))</f>
        <v/>
      </c>
      <c r="AF993" s="599" t="str">
        <f t="shared" si="365"/>
        <v/>
      </c>
      <c r="AG993" s="599" t="str">
        <f>IF($AD993="","",VLOOKUP(AD993,Invoer!$F$15:$AU$1999,3,FALSE))</f>
        <v/>
      </c>
      <c r="AH993" s="599" t="str">
        <f>IF($AD993="","",IF(AG993&lt;&gt;"Liq","",VLOOKUP(AD993,Invoer!$F$15:$AU$1999,4,FALSE)))</f>
        <v/>
      </c>
      <c r="AI993" s="677" t="str">
        <f>IF($AD993="","",VLOOKUP(AD993,Invoer!$F$15:$AU$1999,5,FALSE))</f>
        <v/>
      </c>
      <c r="AJ993" s="599" t="str">
        <f>IF($AD993="","",VLOOKUP(AD993,Invoer!$F$15:$AU$1999,6,FALSE))</f>
        <v/>
      </c>
      <c r="AK993" s="599" t="str">
        <f>IF($AD993="","",VLOOKUP(AD993,Invoer!$F$15:$AU$1999,9,FALSE))</f>
        <v/>
      </c>
      <c r="AL993" s="599" t="str">
        <f>IF($AD993="","",VLOOKUP(AD993,Invoer!$F$15:$AU$1999,10,FALSE))</f>
        <v/>
      </c>
      <c r="AM993" s="599" t="str">
        <f>IF($AD993="","",VLOOKUP(AD993,Invoer!$F$15:$BB$1999,14,FALSE))</f>
        <v/>
      </c>
      <c r="AN993" s="599" t="str">
        <f>IF($AD993="","",VLOOKUP(AD993,Invoer!$F$15:$AU$1999,11,FALSE))</f>
        <v/>
      </c>
      <c r="AO993" s="662" t="str">
        <f>IF($AD993="","",VLOOKUP(AD993,Invoer!$F$15:$AU$1999,15,FALSE))</f>
        <v/>
      </c>
      <c r="AP993" s="599" t="str">
        <f>IF($AD993="","",VLOOKUP(AD993,Invoer!$F$15:$AU$1999,19,FALSE))</f>
        <v/>
      </c>
      <c r="AQ993" s="662" t="str">
        <f>IF($AD993="","",VLOOKUP(AD993,Invoer!$F$15:$AU$1999,24,FALSE))</f>
        <v/>
      </c>
      <c r="AR993" s="662" t="str">
        <f>IF($AD993="","",VLOOKUP(AD993,Invoer!$F$15:$AU$1999,17,FALSE))</f>
        <v/>
      </c>
      <c r="AS993" s="678" t="str">
        <f t="shared" si="366"/>
        <v/>
      </c>
      <c r="AT993" s="676" t="str">
        <f t="shared" si="362"/>
        <v/>
      </c>
      <c r="AU993" s="77" t="e">
        <f t="shared" si="363"/>
        <v>#VALUE!</v>
      </c>
      <c r="FE993"/>
      <c r="FI993"/>
      <c r="FJ993"/>
    </row>
    <row r="994" spans="29:166" ht="12" customHeight="1" x14ac:dyDescent="0.2">
      <c r="AC994" s="435" t="str">
        <f>IF($AC$7&lt;3,Invoer!DR999,IF($AC$7=3,Invoer!BT999,"x"))</f>
        <v>x</v>
      </c>
      <c r="AD994" s="599" t="str">
        <f t="shared" si="364"/>
        <v/>
      </c>
      <c r="AE994" s="673" t="str">
        <f>IF($AD994="","",VLOOKUP(AD994,Invoer!$F$15:$AU$1999,2,FALSE))</f>
        <v/>
      </c>
      <c r="AF994" s="599" t="str">
        <f t="shared" si="365"/>
        <v/>
      </c>
      <c r="AG994" s="599" t="str">
        <f>IF($AD994="","",VLOOKUP(AD994,Invoer!$F$15:$AU$1999,3,FALSE))</f>
        <v/>
      </c>
      <c r="AH994" s="599" t="str">
        <f>IF($AD994="","",IF(AG994&lt;&gt;"Liq","",VLOOKUP(AD994,Invoer!$F$15:$AU$1999,4,FALSE)))</f>
        <v/>
      </c>
      <c r="AI994" s="677" t="str">
        <f>IF($AD994="","",VLOOKUP(AD994,Invoer!$F$15:$AU$1999,5,FALSE))</f>
        <v/>
      </c>
      <c r="AJ994" s="599" t="str">
        <f>IF($AD994="","",VLOOKUP(AD994,Invoer!$F$15:$AU$1999,6,FALSE))</f>
        <v/>
      </c>
      <c r="AK994" s="599" t="str">
        <f>IF($AD994="","",VLOOKUP(AD994,Invoer!$F$15:$AU$1999,9,FALSE))</f>
        <v/>
      </c>
      <c r="AL994" s="599" t="str">
        <f>IF($AD994="","",VLOOKUP(AD994,Invoer!$F$15:$AU$1999,10,FALSE))</f>
        <v/>
      </c>
      <c r="AM994" s="599" t="str">
        <f>IF($AD994="","",VLOOKUP(AD994,Invoer!$F$15:$BB$1999,14,FALSE))</f>
        <v/>
      </c>
      <c r="AN994" s="599" t="str">
        <f>IF($AD994="","",VLOOKUP(AD994,Invoer!$F$15:$AU$1999,11,FALSE))</f>
        <v/>
      </c>
      <c r="AO994" s="662" t="str">
        <f>IF($AD994="","",VLOOKUP(AD994,Invoer!$F$15:$AU$1999,15,FALSE))</f>
        <v/>
      </c>
      <c r="AP994" s="599" t="str">
        <f>IF($AD994="","",VLOOKUP(AD994,Invoer!$F$15:$AU$1999,19,FALSE))</f>
        <v/>
      </c>
      <c r="AQ994" s="662" t="str">
        <f>IF($AD994="","",VLOOKUP(AD994,Invoer!$F$15:$AU$1999,24,FALSE))</f>
        <v/>
      </c>
      <c r="AR994" s="662" t="str">
        <f>IF($AD994="","",VLOOKUP(AD994,Invoer!$F$15:$AU$1999,17,FALSE))</f>
        <v/>
      </c>
      <c r="AS994" s="678" t="str">
        <f t="shared" si="366"/>
        <v/>
      </c>
      <c r="AT994" s="676" t="str">
        <f t="shared" si="362"/>
        <v/>
      </c>
      <c r="AU994" s="77" t="e">
        <f t="shared" si="363"/>
        <v>#VALUE!</v>
      </c>
      <c r="FE994"/>
      <c r="FI994"/>
      <c r="FJ994"/>
    </row>
    <row r="995" spans="29:166" ht="12" customHeight="1" x14ac:dyDescent="0.2">
      <c r="AC995" s="435" t="str">
        <f>IF($AC$7&lt;3,Invoer!DR1000,IF($AC$7=3,Invoer!BT1000,"x"))</f>
        <v>x</v>
      </c>
      <c r="AD995" s="599" t="str">
        <f t="shared" si="364"/>
        <v/>
      </c>
      <c r="AE995" s="673" t="str">
        <f>IF($AD995="","",VLOOKUP(AD995,Invoer!$F$15:$AU$1999,2,FALSE))</f>
        <v/>
      </c>
      <c r="AF995" s="599" t="str">
        <f t="shared" si="365"/>
        <v/>
      </c>
      <c r="AG995" s="599" t="str">
        <f>IF($AD995="","",VLOOKUP(AD995,Invoer!$F$15:$AU$1999,3,FALSE))</f>
        <v/>
      </c>
      <c r="AH995" s="599" t="str">
        <f>IF($AD995="","",IF(AG995&lt;&gt;"Liq","",VLOOKUP(AD995,Invoer!$F$15:$AU$1999,4,FALSE)))</f>
        <v/>
      </c>
      <c r="AI995" s="677" t="str">
        <f>IF($AD995="","",VLOOKUP(AD995,Invoer!$F$15:$AU$1999,5,FALSE))</f>
        <v/>
      </c>
      <c r="AJ995" s="599" t="str">
        <f>IF($AD995="","",VLOOKUP(AD995,Invoer!$F$15:$AU$1999,6,FALSE))</f>
        <v/>
      </c>
      <c r="AK995" s="599" t="str">
        <f>IF($AD995="","",VLOOKUP(AD995,Invoer!$F$15:$AU$1999,9,FALSE))</f>
        <v/>
      </c>
      <c r="AL995" s="599" t="str">
        <f>IF($AD995="","",VLOOKUP(AD995,Invoer!$F$15:$AU$1999,10,FALSE))</f>
        <v/>
      </c>
      <c r="AM995" s="599" t="str">
        <f>IF($AD995="","",VLOOKUP(AD995,Invoer!$F$15:$BB$1999,14,FALSE))</f>
        <v/>
      </c>
      <c r="AN995" s="599" t="str">
        <f>IF($AD995="","",VLOOKUP(AD995,Invoer!$F$15:$AU$1999,11,FALSE))</f>
        <v/>
      </c>
      <c r="AO995" s="662" t="str">
        <f>IF($AD995="","",VLOOKUP(AD995,Invoer!$F$15:$AU$1999,15,FALSE))</f>
        <v/>
      </c>
      <c r="AP995" s="599" t="str">
        <f>IF($AD995="","",VLOOKUP(AD995,Invoer!$F$15:$AU$1999,19,FALSE))</f>
        <v/>
      </c>
      <c r="AQ995" s="662" t="str">
        <f>IF($AD995="","",VLOOKUP(AD995,Invoer!$F$15:$AU$1999,24,FALSE))</f>
        <v/>
      </c>
      <c r="AR995" s="662" t="str">
        <f>IF($AD995="","",VLOOKUP(AD995,Invoer!$F$15:$AU$1999,17,FALSE))</f>
        <v/>
      </c>
      <c r="AS995" s="678" t="str">
        <f t="shared" si="366"/>
        <v/>
      </c>
      <c r="AT995" s="676" t="str">
        <f t="shared" si="362"/>
        <v/>
      </c>
      <c r="AU995" s="77" t="e">
        <f t="shared" si="363"/>
        <v>#VALUE!</v>
      </c>
      <c r="FE995"/>
      <c r="FI995"/>
      <c r="FJ995"/>
    </row>
    <row r="996" spans="29:166" ht="12" customHeight="1" x14ac:dyDescent="0.2">
      <c r="AC996" s="435" t="str">
        <f>IF($AC$7&lt;3,Invoer!DR1001,IF($AC$7=3,Invoer!BT1001,"x"))</f>
        <v>x</v>
      </c>
      <c r="AD996" s="599" t="str">
        <f t="shared" si="364"/>
        <v/>
      </c>
      <c r="AE996" s="673" t="str">
        <f>IF($AD996="","",VLOOKUP(AD996,Invoer!$F$15:$AU$1999,2,FALSE))</f>
        <v/>
      </c>
      <c r="AF996" s="599" t="str">
        <f t="shared" si="365"/>
        <v/>
      </c>
      <c r="AG996" s="599" t="str">
        <f>IF($AD996="","",VLOOKUP(AD996,Invoer!$F$15:$AU$1999,3,FALSE))</f>
        <v/>
      </c>
      <c r="AH996" s="599" t="str">
        <f>IF($AD996="","",IF(AG996&lt;&gt;"Liq","",VLOOKUP(AD996,Invoer!$F$15:$AU$1999,4,FALSE)))</f>
        <v/>
      </c>
      <c r="AI996" s="677" t="str">
        <f>IF($AD996="","",VLOOKUP(AD996,Invoer!$F$15:$AU$1999,5,FALSE))</f>
        <v/>
      </c>
      <c r="AJ996" s="599" t="str">
        <f>IF($AD996="","",VLOOKUP(AD996,Invoer!$F$15:$AU$1999,6,FALSE))</f>
        <v/>
      </c>
      <c r="AK996" s="599" t="str">
        <f>IF($AD996="","",VLOOKUP(AD996,Invoer!$F$15:$AU$1999,9,FALSE))</f>
        <v/>
      </c>
      <c r="AL996" s="599" t="str">
        <f>IF($AD996="","",VLOOKUP(AD996,Invoer!$F$15:$AU$1999,10,FALSE))</f>
        <v/>
      </c>
      <c r="AM996" s="599" t="str">
        <f>IF($AD996="","",VLOOKUP(AD996,Invoer!$F$15:$BB$1999,14,FALSE))</f>
        <v/>
      </c>
      <c r="AN996" s="599" t="str">
        <f>IF($AD996="","",VLOOKUP(AD996,Invoer!$F$15:$AU$1999,11,FALSE))</f>
        <v/>
      </c>
      <c r="AO996" s="662" t="str">
        <f>IF($AD996="","",VLOOKUP(AD996,Invoer!$F$15:$AU$1999,15,FALSE))</f>
        <v/>
      </c>
      <c r="AP996" s="599" t="str">
        <f>IF($AD996="","",VLOOKUP(AD996,Invoer!$F$15:$AU$1999,19,FALSE))</f>
        <v/>
      </c>
      <c r="AQ996" s="662" t="str">
        <f>IF($AD996="","",VLOOKUP(AD996,Invoer!$F$15:$AU$1999,24,FALSE))</f>
        <v/>
      </c>
      <c r="AR996" s="662" t="str">
        <f>IF($AD996="","",VLOOKUP(AD996,Invoer!$F$15:$AU$1999,17,FALSE))</f>
        <v/>
      </c>
      <c r="AS996" s="678" t="str">
        <f t="shared" si="366"/>
        <v/>
      </c>
      <c r="AT996" s="676" t="str">
        <f t="shared" si="362"/>
        <v/>
      </c>
      <c r="AU996" s="77" t="e">
        <f t="shared" si="363"/>
        <v>#VALUE!</v>
      </c>
      <c r="FE996"/>
      <c r="FI996"/>
      <c r="FJ996"/>
    </row>
    <row r="997" spans="29:166" ht="12" customHeight="1" x14ac:dyDescent="0.2">
      <c r="AC997" s="435" t="str">
        <f>IF($AC$7&lt;3,Invoer!DR1002,IF($AC$7=3,Invoer!BT1002,"x"))</f>
        <v>x</v>
      </c>
      <c r="AD997" s="599" t="str">
        <f t="shared" si="364"/>
        <v/>
      </c>
      <c r="AE997" s="673" t="str">
        <f>IF($AD997="","",VLOOKUP(AD997,Invoer!$F$15:$AU$1999,2,FALSE))</f>
        <v/>
      </c>
      <c r="AF997" s="599" t="str">
        <f t="shared" si="365"/>
        <v/>
      </c>
      <c r="AG997" s="599" t="str">
        <f>IF($AD997="","",VLOOKUP(AD997,Invoer!$F$15:$AU$1999,3,FALSE))</f>
        <v/>
      </c>
      <c r="AH997" s="599" t="str">
        <f>IF($AD997="","",IF(AG997&lt;&gt;"Liq","",VLOOKUP(AD997,Invoer!$F$15:$AU$1999,4,FALSE)))</f>
        <v/>
      </c>
      <c r="AI997" s="677" t="str">
        <f>IF($AD997="","",VLOOKUP(AD997,Invoer!$F$15:$AU$1999,5,FALSE))</f>
        <v/>
      </c>
      <c r="AJ997" s="599" t="str">
        <f>IF($AD997="","",VLOOKUP(AD997,Invoer!$F$15:$AU$1999,6,FALSE))</f>
        <v/>
      </c>
      <c r="AK997" s="599" t="str">
        <f>IF($AD997="","",VLOOKUP(AD997,Invoer!$F$15:$AU$1999,9,FALSE))</f>
        <v/>
      </c>
      <c r="AL997" s="599" t="str">
        <f>IF($AD997="","",VLOOKUP(AD997,Invoer!$F$15:$AU$1999,10,FALSE))</f>
        <v/>
      </c>
      <c r="AM997" s="599" t="str">
        <f>IF($AD997="","",VLOOKUP(AD997,Invoer!$F$15:$BB$1999,14,FALSE))</f>
        <v/>
      </c>
      <c r="AN997" s="599" t="str">
        <f>IF($AD997="","",VLOOKUP(AD997,Invoer!$F$15:$AU$1999,11,FALSE))</f>
        <v/>
      </c>
      <c r="AO997" s="662" t="str">
        <f>IF($AD997="","",VLOOKUP(AD997,Invoer!$F$15:$AU$1999,15,FALSE))</f>
        <v/>
      </c>
      <c r="AP997" s="599" t="str">
        <f>IF($AD997="","",VLOOKUP(AD997,Invoer!$F$15:$AU$1999,19,FALSE))</f>
        <v/>
      </c>
      <c r="AQ997" s="662" t="str">
        <f>IF($AD997="","",VLOOKUP(AD997,Invoer!$F$15:$AU$1999,24,FALSE))</f>
        <v/>
      </c>
      <c r="AR997" s="662" t="str">
        <f>IF($AD997="","",VLOOKUP(AD997,Invoer!$F$15:$AU$1999,17,FALSE))</f>
        <v/>
      </c>
      <c r="AS997" s="678" t="str">
        <f t="shared" si="366"/>
        <v/>
      </c>
      <c r="AT997" s="676" t="str">
        <f t="shared" si="362"/>
        <v/>
      </c>
      <c r="AU997" s="77" t="e">
        <f t="shared" si="363"/>
        <v>#VALUE!</v>
      </c>
      <c r="FE997"/>
      <c r="FI997"/>
      <c r="FJ997"/>
    </row>
    <row r="998" spans="29:166" ht="12" customHeight="1" x14ac:dyDescent="0.2">
      <c r="AC998" s="435" t="str">
        <f>IF($AC$7&lt;3,Invoer!DR1003,IF($AC$7=3,Invoer!BT1003,"x"))</f>
        <v>x</v>
      </c>
      <c r="AD998" s="599" t="str">
        <f t="shared" si="364"/>
        <v/>
      </c>
      <c r="AE998" s="673" t="str">
        <f>IF($AD998="","",VLOOKUP(AD998,Invoer!$F$15:$AU$1999,2,FALSE))</f>
        <v/>
      </c>
      <c r="AF998" s="599" t="str">
        <f t="shared" si="365"/>
        <v/>
      </c>
      <c r="AG998" s="599" t="str">
        <f>IF($AD998="","",VLOOKUP(AD998,Invoer!$F$15:$AU$1999,3,FALSE))</f>
        <v/>
      </c>
      <c r="AH998" s="599" t="str">
        <f>IF($AD998="","",IF(AG998&lt;&gt;"Liq","",VLOOKUP(AD998,Invoer!$F$15:$AU$1999,4,FALSE)))</f>
        <v/>
      </c>
      <c r="AI998" s="677" t="str">
        <f>IF($AD998="","",VLOOKUP(AD998,Invoer!$F$15:$AU$1999,5,FALSE))</f>
        <v/>
      </c>
      <c r="AJ998" s="599" t="str">
        <f>IF($AD998="","",VLOOKUP(AD998,Invoer!$F$15:$AU$1999,6,FALSE))</f>
        <v/>
      </c>
      <c r="AK998" s="599" t="str">
        <f>IF($AD998="","",VLOOKUP(AD998,Invoer!$F$15:$AU$1999,9,FALSE))</f>
        <v/>
      </c>
      <c r="AL998" s="599" t="str">
        <f>IF($AD998="","",VLOOKUP(AD998,Invoer!$F$15:$AU$1999,10,FALSE))</f>
        <v/>
      </c>
      <c r="AM998" s="599" t="str">
        <f>IF($AD998="","",VLOOKUP(AD998,Invoer!$F$15:$BB$1999,14,FALSE))</f>
        <v/>
      </c>
      <c r="AN998" s="599" t="str">
        <f>IF($AD998="","",VLOOKUP(AD998,Invoer!$F$15:$AU$1999,11,FALSE))</f>
        <v/>
      </c>
      <c r="AO998" s="662" t="str">
        <f>IF($AD998="","",VLOOKUP(AD998,Invoer!$F$15:$AU$1999,15,FALSE))</f>
        <v/>
      </c>
      <c r="AP998" s="599" t="str">
        <f>IF($AD998="","",VLOOKUP(AD998,Invoer!$F$15:$AU$1999,19,FALSE))</f>
        <v/>
      </c>
      <c r="AQ998" s="662" t="str">
        <f>IF($AD998="","",VLOOKUP(AD998,Invoer!$F$15:$AU$1999,24,FALSE))</f>
        <v/>
      </c>
      <c r="AR998" s="662" t="str">
        <f>IF($AD998="","",VLOOKUP(AD998,Invoer!$F$15:$AU$1999,17,FALSE))</f>
        <v/>
      </c>
      <c r="AS998" s="678" t="str">
        <f t="shared" si="366"/>
        <v/>
      </c>
      <c r="AT998" s="676" t="str">
        <f t="shared" si="362"/>
        <v/>
      </c>
      <c r="AU998" s="77" t="e">
        <f t="shared" si="363"/>
        <v>#VALUE!</v>
      </c>
      <c r="FE998"/>
      <c r="FI998"/>
      <c r="FJ998"/>
    </row>
    <row r="999" spans="29:166" ht="12" customHeight="1" x14ac:dyDescent="0.2">
      <c r="AC999" s="435" t="str">
        <f>IF($AC$7&lt;3,Invoer!DR1004,IF($AC$7=3,Invoer!BT1004,"x"))</f>
        <v>x</v>
      </c>
      <c r="AD999" s="599" t="str">
        <f t="shared" si="364"/>
        <v/>
      </c>
      <c r="AE999" s="673" t="str">
        <f>IF($AD999="","",VLOOKUP(AD999,Invoer!$F$15:$AU$1999,2,FALSE))</f>
        <v/>
      </c>
      <c r="AF999" s="599" t="str">
        <f t="shared" si="365"/>
        <v/>
      </c>
      <c r="AG999" s="599" t="str">
        <f>IF($AD999="","",VLOOKUP(AD999,Invoer!$F$15:$AU$1999,3,FALSE))</f>
        <v/>
      </c>
      <c r="AH999" s="599" t="str">
        <f>IF($AD999="","",IF(AG999&lt;&gt;"Liq","",VLOOKUP(AD999,Invoer!$F$15:$AU$1999,4,FALSE)))</f>
        <v/>
      </c>
      <c r="AI999" s="677" t="str">
        <f>IF($AD999="","",VLOOKUP(AD999,Invoer!$F$15:$AU$1999,5,FALSE))</f>
        <v/>
      </c>
      <c r="AJ999" s="599" t="str">
        <f>IF($AD999="","",VLOOKUP(AD999,Invoer!$F$15:$AU$1999,6,FALSE))</f>
        <v/>
      </c>
      <c r="AK999" s="599" t="str">
        <f>IF($AD999="","",VLOOKUP(AD999,Invoer!$F$15:$AU$1999,9,FALSE))</f>
        <v/>
      </c>
      <c r="AL999" s="599" t="str">
        <f>IF($AD999="","",VLOOKUP(AD999,Invoer!$F$15:$AU$1999,10,FALSE))</f>
        <v/>
      </c>
      <c r="AM999" s="599" t="str">
        <f>IF($AD999="","",VLOOKUP(AD999,Invoer!$F$15:$BB$1999,14,FALSE))</f>
        <v/>
      </c>
      <c r="AN999" s="599" t="str">
        <f>IF($AD999="","",VLOOKUP(AD999,Invoer!$F$15:$AU$1999,11,FALSE))</f>
        <v/>
      </c>
      <c r="AO999" s="662" t="str">
        <f>IF($AD999="","",VLOOKUP(AD999,Invoer!$F$15:$AU$1999,15,FALSE))</f>
        <v/>
      </c>
      <c r="AP999" s="599" t="str">
        <f>IF($AD999="","",VLOOKUP(AD999,Invoer!$F$15:$AU$1999,19,FALSE))</f>
        <v/>
      </c>
      <c r="AQ999" s="662" t="str">
        <f>IF($AD999="","",VLOOKUP(AD999,Invoer!$F$15:$AU$1999,24,FALSE))</f>
        <v/>
      </c>
      <c r="AR999" s="662" t="str">
        <f>IF($AD999="","",VLOOKUP(AD999,Invoer!$F$15:$AU$1999,17,FALSE))</f>
        <v/>
      </c>
      <c r="AS999" s="678" t="str">
        <f t="shared" si="366"/>
        <v/>
      </c>
      <c r="AT999" s="676" t="str">
        <f t="shared" si="362"/>
        <v/>
      </c>
      <c r="AU999" s="77" t="e">
        <f t="shared" si="363"/>
        <v>#VALUE!</v>
      </c>
      <c r="FE999"/>
      <c r="FI999"/>
      <c r="FJ999"/>
    </row>
    <row r="1000" spans="29:166" ht="12" customHeight="1" x14ac:dyDescent="0.2">
      <c r="AC1000" s="435" t="str">
        <f>IF($AC$7&lt;3,Invoer!DR1005,IF($AC$7=3,Invoer!BT1005,"x"))</f>
        <v>x</v>
      </c>
      <c r="AD1000" s="599" t="str">
        <f t="shared" si="364"/>
        <v/>
      </c>
      <c r="AE1000" s="673" t="str">
        <f>IF($AD1000="","",VLOOKUP(AD1000,Invoer!$F$15:$AU$1999,2,FALSE))</f>
        <v/>
      </c>
      <c r="AF1000" s="599" t="str">
        <f t="shared" si="365"/>
        <v/>
      </c>
      <c r="AG1000" s="599" t="str">
        <f>IF($AD1000="","",VLOOKUP(AD1000,Invoer!$F$15:$AU$1999,3,FALSE))</f>
        <v/>
      </c>
      <c r="AH1000" s="599" t="str">
        <f>IF($AD1000="","",IF(AG1000&lt;&gt;"Liq","",VLOOKUP(AD1000,Invoer!$F$15:$AU$1999,4,FALSE)))</f>
        <v/>
      </c>
      <c r="AI1000" s="677" t="str">
        <f>IF($AD1000="","",VLOOKUP(AD1000,Invoer!$F$15:$AU$1999,5,FALSE))</f>
        <v/>
      </c>
      <c r="AJ1000" s="599" t="str">
        <f>IF($AD1000="","",VLOOKUP(AD1000,Invoer!$F$15:$AU$1999,6,FALSE))</f>
        <v/>
      </c>
      <c r="AK1000" s="599" t="str">
        <f>IF($AD1000="","",VLOOKUP(AD1000,Invoer!$F$15:$AU$1999,9,FALSE))</f>
        <v/>
      </c>
      <c r="AL1000" s="599" t="str">
        <f>IF($AD1000="","",VLOOKUP(AD1000,Invoer!$F$15:$AU$1999,10,FALSE))</f>
        <v/>
      </c>
      <c r="AM1000" s="599" t="str">
        <f>IF($AD1000="","",VLOOKUP(AD1000,Invoer!$F$15:$BB$1999,14,FALSE))</f>
        <v/>
      </c>
      <c r="AN1000" s="599" t="str">
        <f>IF($AD1000="","",VLOOKUP(AD1000,Invoer!$F$15:$AU$1999,11,FALSE))</f>
        <v/>
      </c>
      <c r="AO1000" s="662" t="str">
        <f>IF($AD1000="","",VLOOKUP(AD1000,Invoer!$F$15:$AU$1999,15,FALSE))</f>
        <v/>
      </c>
      <c r="AP1000" s="599" t="str">
        <f>IF($AD1000="","",VLOOKUP(AD1000,Invoer!$F$15:$AU$1999,19,FALSE))</f>
        <v/>
      </c>
      <c r="AQ1000" s="662" t="str">
        <f>IF($AD1000="","",VLOOKUP(AD1000,Invoer!$F$15:$AU$1999,24,FALSE))</f>
        <v/>
      </c>
      <c r="AR1000" s="662" t="str">
        <f>IF($AD1000="","",VLOOKUP(AD1000,Invoer!$F$15:$AU$1999,17,FALSE))</f>
        <v/>
      </c>
      <c r="AS1000" s="678" t="str">
        <f t="shared" si="366"/>
        <v/>
      </c>
      <c r="AT1000" s="676" t="str">
        <f t="shared" si="362"/>
        <v/>
      </c>
      <c r="AU1000" s="77" t="e">
        <f t="shared" si="363"/>
        <v>#VALUE!</v>
      </c>
      <c r="FE1000"/>
      <c r="FI1000"/>
      <c r="FJ1000"/>
    </row>
    <row r="1001" spans="29:166" ht="12" customHeight="1" x14ac:dyDescent="0.2">
      <c r="AC1001" s="435" t="str">
        <f>IF($AC$7&lt;3,Invoer!DR1006,IF($AC$7=3,Invoer!BT1006,"x"))</f>
        <v>x</v>
      </c>
      <c r="AD1001" s="599" t="str">
        <f t="shared" si="364"/>
        <v/>
      </c>
      <c r="AE1001" s="673" t="str">
        <f>IF($AD1001="","",VLOOKUP(AD1001,Invoer!$F$15:$AU$1999,2,FALSE))</f>
        <v/>
      </c>
      <c r="AF1001" s="599" t="str">
        <f t="shared" si="365"/>
        <v/>
      </c>
      <c r="AG1001" s="599" t="str">
        <f>IF($AD1001="","",VLOOKUP(AD1001,Invoer!$F$15:$AU$1999,3,FALSE))</f>
        <v/>
      </c>
      <c r="AH1001" s="599" t="str">
        <f>IF($AD1001="","",IF(AG1001&lt;&gt;"Liq","",VLOOKUP(AD1001,Invoer!$F$15:$AU$1999,4,FALSE)))</f>
        <v/>
      </c>
      <c r="AI1001" s="677" t="str">
        <f>IF($AD1001="","",VLOOKUP(AD1001,Invoer!$F$15:$AU$1999,5,FALSE))</f>
        <v/>
      </c>
      <c r="AJ1001" s="599" t="str">
        <f>IF($AD1001="","",VLOOKUP(AD1001,Invoer!$F$15:$AU$1999,6,FALSE))</f>
        <v/>
      </c>
      <c r="AK1001" s="599" t="str">
        <f>IF($AD1001="","",VLOOKUP(AD1001,Invoer!$F$15:$AU$1999,9,FALSE))</f>
        <v/>
      </c>
      <c r="AL1001" s="599" t="str">
        <f>IF($AD1001="","",VLOOKUP(AD1001,Invoer!$F$15:$AU$1999,10,FALSE))</f>
        <v/>
      </c>
      <c r="AM1001" s="599" t="str">
        <f>IF($AD1001="","",VLOOKUP(AD1001,Invoer!$F$15:$BB$1999,14,FALSE))</f>
        <v/>
      </c>
      <c r="AN1001" s="599" t="str">
        <f>IF($AD1001="","",VLOOKUP(AD1001,Invoer!$F$15:$AU$1999,11,FALSE))</f>
        <v/>
      </c>
      <c r="AO1001" s="662" t="str">
        <f>IF($AD1001="","",VLOOKUP(AD1001,Invoer!$F$15:$AU$1999,15,FALSE))</f>
        <v/>
      </c>
      <c r="AP1001" s="599" t="str">
        <f>IF($AD1001="","",VLOOKUP(AD1001,Invoer!$F$15:$AU$1999,19,FALSE))</f>
        <v/>
      </c>
      <c r="AQ1001" s="662" t="str">
        <f>IF($AD1001="","",VLOOKUP(AD1001,Invoer!$F$15:$AU$1999,24,FALSE))</f>
        <v/>
      </c>
      <c r="AR1001" s="662" t="str">
        <f>IF($AD1001="","",VLOOKUP(AD1001,Invoer!$F$15:$AU$1999,17,FALSE))</f>
        <v/>
      </c>
      <c r="AS1001" s="678" t="str">
        <f t="shared" si="366"/>
        <v/>
      </c>
      <c r="AT1001" s="676" t="str">
        <f t="shared" si="362"/>
        <v/>
      </c>
      <c r="AU1001" s="77" t="e">
        <f t="shared" si="363"/>
        <v>#VALUE!</v>
      </c>
      <c r="FE1001"/>
      <c r="FI1001"/>
      <c r="FJ1001"/>
    </row>
    <row r="1002" spans="29:166" ht="12" customHeight="1" x14ac:dyDescent="0.2">
      <c r="AC1002" s="435" t="str">
        <f>IF($AC$7&lt;3,Invoer!DR1007,IF($AC$7=3,Invoer!BT1007,"x"))</f>
        <v>x</v>
      </c>
      <c r="AD1002" s="599" t="str">
        <f t="shared" si="364"/>
        <v/>
      </c>
      <c r="AE1002" s="673" t="str">
        <f>IF($AD1002="","",VLOOKUP(AD1002,Invoer!$F$15:$AU$1999,2,FALSE))</f>
        <v/>
      </c>
      <c r="AF1002" s="599" t="str">
        <f t="shared" si="365"/>
        <v/>
      </c>
      <c r="AG1002" s="599" t="str">
        <f>IF($AD1002="","",VLOOKUP(AD1002,Invoer!$F$15:$AU$1999,3,FALSE))</f>
        <v/>
      </c>
      <c r="AH1002" s="599" t="str">
        <f>IF($AD1002="","",IF(AG1002&lt;&gt;"Liq","",VLOOKUP(AD1002,Invoer!$F$15:$AU$1999,4,FALSE)))</f>
        <v/>
      </c>
      <c r="AI1002" s="677" t="str">
        <f>IF($AD1002="","",VLOOKUP(AD1002,Invoer!$F$15:$AU$1999,5,FALSE))</f>
        <v/>
      </c>
      <c r="AJ1002" s="599" t="str">
        <f>IF($AD1002="","",VLOOKUP(AD1002,Invoer!$F$15:$AU$1999,6,FALSE))</f>
        <v/>
      </c>
      <c r="AK1002" s="599" t="str">
        <f>IF($AD1002="","",VLOOKUP(AD1002,Invoer!$F$15:$AU$1999,9,FALSE))</f>
        <v/>
      </c>
      <c r="AL1002" s="599" t="str">
        <f>IF($AD1002="","",VLOOKUP(AD1002,Invoer!$F$15:$AU$1999,10,FALSE))</f>
        <v/>
      </c>
      <c r="AM1002" s="599" t="str">
        <f>IF($AD1002="","",VLOOKUP(AD1002,Invoer!$F$15:$BB$1999,14,FALSE))</f>
        <v/>
      </c>
      <c r="AN1002" s="599" t="str">
        <f>IF($AD1002="","",VLOOKUP(AD1002,Invoer!$F$15:$AU$1999,11,FALSE))</f>
        <v/>
      </c>
      <c r="AO1002" s="662" t="str">
        <f>IF($AD1002="","",VLOOKUP(AD1002,Invoer!$F$15:$AU$1999,15,FALSE))</f>
        <v/>
      </c>
      <c r="AP1002" s="599" t="str">
        <f>IF($AD1002="","",VLOOKUP(AD1002,Invoer!$F$15:$AU$1999,19,FALSE))</f>
        <v/>
      </c>
      <c r="AQ1002" s="662" t="str">
        <f>IF($AD1002="","",VLOOKUP(AD1002,Invoer!$F$15:$AU$1999,24,FALSE))</f>
        <v/>
      </c>
      <c r="AR1002" s="662" t="str">
        <f>IF($AD1002="","",VLOOKUP(AD1002,Invoer!$F$15:$AU$1999,17,FALSE))</f>
        <v/>
      </c>
      <c r="AS1002" s="678" t="str">
        <f t="shared" si="366"/>
        <v/>
      </c>
      <c r="AT1002" s="676" t="str">
        <f t="shared" si="362"/>
        <v/>
      </c>
      <c r="AU1002" s="77" t="e">
        <f t="shared" si="363"/>
        <v>#VALUE!</v>
      </c>
      <c r="FE1002"/>
      <c r="FI1002"/>
      <c r="FJ1002"/>
    </row>
    <row r="1003" spans="29:166" ht="12" customHeight="1" x14ac:dyDescent="0.2">
      <c r="AC1003" s="435" t="str">
        <f>IF($AC$7&lt;3,Invoer!DR1008,IF($AC$7=3,Invoer!BT1008,"x"))</f>
        <v>x</v>
      </c>
      <c r="AD1003" s="599" t="str">
        <f t="shared" si="364"/>
        <v/>
      </c>
      <c r="AE1003" s="673" t="str">
        <f>IF($AD1003="","",VLOOKUP(AD1003,Invoer!$F$15:$AU$1999,2,FALSE))</f>
        <v/>
      </c>
      <c r="AF1003" s="599" t="str">
        <f t="shared" si="365"/>
        <v/>
      </c>
      <c r="AG1003" s="599" t="str">
        <f>IF($AD1003="","",VLOOKUP(AD1003,Invoer!$F$15:$AU$1999,3,FALSE))</f>
        <v/>
      </c>
      <c r="AH1003" s="599" t="str">
        <f>IF($AD1003="","",IF(AG1003&lt;&gt;"Liq","",VLOOKUP(AD1003,Invoer!$F$15:$AU$1999,4,FALSE)))</f>
        <v/>
      </c>
      <c r="AI1003" s="677" t="str">
        <f>IF($AD1003="","",VLOOKUP(AD1003,Invoer!$F$15:$AU$1999,5,FALSE))</f>
        <v/>
      </c>
      <c r="AJ1003" s="599" t="str">
        <f>IF($AD1003="","",VLOOKUP(AD1003,Invoer!$F$15:$AU$1999,6,FALSE))</f>
        <v/>
      </c>
      <c r="AK1003" s="599" t="str">
        <f>IF($AD1003="","",VLOOKUP(AD1003,Invoer!$F$15:$AU$1999,9,FALSE))</f>
        <v/>
      </c>
      <c r="AL1003" s="599" t="str">
        <f>IF($AD1003="","",VLOOKUP(AD1003,Invoer!$F$15:$AU$1999,10,FALSE))</f>
        <v/>
      </c>
      <c r="AM1003" s="599" t="str">
        <f>IF($AD1003="","",VLOOKUP(AD1003,Invoer!$F$15:$BB$1999,14,FALSE))</f>
        <v/>
      </c>
      <c r="AN1003" s="599" t="str">
        <f>IF($AD1003="","",VLOOKUP(AD1003,Invoer!$F$15:$AU$1999,11,FALSE))</f>
        <v/>
      </c>
      <c r="AO1003" s="662" t="str">
        <f>IF($AD1003="","",VLOOKUP(AD1003,Invoer!$F$15:$AU$1999,15,FALSE))</f>
        <v/>
      </c>
      <c r="AP1003" s="599" t="str">
        <f>IF($AD1003="","",VLOOKUP(AD1003,Invoer!$F$15:$AU$1999,19,FALSE))</f>
        <v/>
      </c>
      <c r="AQ1003" s="662" t="str">
        <f>IF($AD1003="","",VLOOKUP(AD1003,Invoer!$F$15:$AU$1999,24,FALSE))</f>
        <v/>
      </c>
      <c r="AR1003" s="662" t="str">
        <f>IF($AD1003="","",VLOOKUP(AD1003,Invoer!$F$15:$AU$1999,17,FALSE))</f>
        <v/>
      </c>
      <c r="AS1003" s="678" t="str">
        <f t="shared" si="366"/>
        <v/>
      </c>
      <c r="AT1003" s="676" t="str">
        <f t="shared" si="362"/>
        <v/>
      </c>
      <c r="AU1003" s="77" t="e">
        <f t="shared" si="363"/>
        <v>#VALUE!</v>
      </c>
      <c r="FE1003"/>
      <c r="FI1003"/>
      <c r="FJ1003"/>
    </row>
    <row r="1004" spans="29:166" ht="12" customHeight="1" x14ac:dyDescent="0.2">
      <c r="AC1004" s="435" t="str">
        <f>IF($AC$7&lt;3,Invoer!DR1009,IF($AC$7=3,Invoer!BT1009,"x"))</f>
        <v>x</v>
      </c>
      <c r="AD1004" s="599" t="str">
        <f t="shared" si="364"/>
        <v/>
      </c>
      <c r="AE1004" s="673" t="str">
        <f>IF($AD1004="","",VLOOKUP(AD1004,Invoer!$F$15:$AU$1999,2,FALSE))</f>
        <v/>
      </c>
      <c r="AF1004" s="599" t="str">
        <f t="shared" si="365"/>
        <v/>
      </c>
      <c r="AG1004" s="599" t="str">
        <f>IF($AD1004="","",VLOOKUP(AD1004,Invoer!$F$15:$AU$1999,3,FALSE))</f>
        <v/>
      </c>
      <c r="AH1004" s="599" t="str">
        <f>IF($AD1004="","",IF(AG1004&lt;&gt;"Liq","",VLOOKUP(AD1004,Invoer!$F$15:$AU$1999,4,FALSE)))</f>
        <v/>
      </c>
      <c r="AI1004" s="677" t="str">
        <f>IF($AD1004="","",VLOOKUP(AD1004,Invoer!$F$15:$AU$1999,5,FALSE))</f>
        <v/>
      </c>
      <c r="AJ1004" s="599" t="str">
        <f>IF($AD1004="","",VLOOKUP(AD1004,Invoer!$F$15:$AU$1999,6,FALSE))</f>
        <v/>
      </c>
      <c r="AK1004" s="599" t="str">
        <f>IF($AD1004="","",VLOOKUP(AD1004,Invoer!$F$15:$AU$1999,9,FALSE))</f>
        <v/>
      </c>
      <c r="AL1004" s="599" t="str">
        <f>IF($AD1004="","",VLOOKUP(AD1004,Invoer!$F$15:$AU$1999,10,FALSE))</f>
        <v/>
      </c>
      <c r="AM1004" s="599" t="str">
        <f>IF($AD1004="","",VLOOKUP(AD1004,Invoer!$F$15:$BB$1999,14,FALSE))</f>
        <v/>
      </c>
      <c r="AN1004" s="599" t="str">
        <f>IF($AD1004="","",VLOOKUP(AD1004,Invoer!$F$15:$AU$1999,11,FALSE))</f>
        <v/>
      </c>
      <c r="AO1004" s="662" t="str">
        <f>IF($AD1004="","",VLOOKUP(AD1004,Invoer!$F$15:$AU$1999,15,FALSE))</f>
        <v/>
      </c>
      <c r="AP1004" s="599" t="str">
        <f>IF($AD1004="","",VLOOKUP(AD1004,Invoer!$F$15:$AU$1999,19,FALSE))</f>
        <v/>
      </c>
      <c r="AQ1004" s="662" t="str">
        <f>IF($AD1004="","",VLOOKUP(AD1004,Invoer!$F$15:$AU$1999,24,FALSE))</f>
        <v/>
      </c>
      <c r="AR1004" s="662" t="str">
        <f>IF($AD1004="","",VLOOKUP(AD1004,Invoer!$F$15:$AU$1999,17,FALSE))</f>
        <v/>
      </c>
      <c r="AS1004" s="678" t="str">
        <f t="shared" si="366"/>
        <v/>
      </c>
      <c r="AT1004" s="676" t="str">
        <f t="shared" si="362"/>
        <v/>
      </c>
      <c r="AU1004" s="77" t="e">
        <f t="shared" si="363"/>
        <v>#VALUE!</v>
      </c>
      <c r="FE1004"/>
      <c r="FI1004"/>
      <c r="FJ1004"/>
    </row>
    <row r="1005" spans="29:166" ht="12" customHeight="1" x14ac:dyDescent="0.2">
      <c r="AC1005" s="435" t="str">
        <f>IF($AC$7&lt;3,Invoer!DR1010,IF($AC$7=3,Invoer!BT1010,"x"))</f>
        <v>x</v>
      </c>
      <c r="AD1005" s="599" t="str">
        <f t="shared" si="364"/>
        <v/>
      </c>
      <c r="AE1005" s="673" t="str">
        <f>IF($AD1005="","",VLOOKUP(AD1005,Invoer!$F$15:$AU$1999,2,FALSE))</f>
        <v/>
      </c>
      <c r="AF1005" s="599" t="str">
        <f t="shared" si="365"/>
        <v/>
      </c>
      <c r="AG1005" s="599" t="str">
        <f>IF($AD1005="","",VLOOKUP(AD1005,Invoer!$F$15:$AU$1999,3,FALSE))</f>
        <v/>
      </c>
      <c r="AH1005" s="599" t="str">
        <f>IF($AD1005="","",IF(AG1005&lt;&gt;"Liq","",VLOOKUP(AD1005,Invoer!$F$15:$AU$1999,4,FALSE)))</f>
        <v/>
      </c>
      <c r="AI1005" s="677" t="str">
        <f>IF($AD1005="","",VLOOKUP(AD1005,Invoer!$F$15:$AU$1999,5,FALSE))</f>
        <v/>
      </c>
      <c r="AJ1005" s="599" t="str">
        <f>IF($AD1005="","",VLOOKUP(AD1005,Invoer!$F$15:$AU$1999,6,FALSE))</f>
        <v/>
      </c>
      <c r="AK1005" s="599" t="str">
        <f>IF($AD1005="","",VLOOKUP(AD1005,Invoer!$F$15:$AU$1999,9,FALSE))</f>
        <v/>
      </c>
      <c r="AL1005" s="599" t="str">
        <f>IF($AD1005="","",VLOOKUP(AD1005,Invoer!$F$15:$AU$1999,10,FALSE))</f>
        <v/>
      </c>
      <c r="AM1005" s="599" t="str">
        <f>IF($AD1005="","",VLOOKUP(AD1005,Invoer!$F$15:$BB$1999,14,FALSE))</f>
        <v/>
      </c>
      <c r="AN1005" s="599" t="str">
        <f>IF($AD1005="","",VLOOKUP(AD1005,Invoer!$F$15:$AU$1999,11,FALSE))</f>
        <v/>
      </c>
      <c r="AO1005" s="662" t="str">
        <f>IF($AD1005="","",VLOOKUP(AD1005,Invoer!$F$15:$AU$1999,15,FALSE))</f>
        <v/>
      </c>
      <c r="AP1005" s="599" t="str">
        <f>IF($AD1005="","",VLOOKUP(AD1005,Invoer!$F$15:$AU$1999,19,FALSE))</f>
        <v/>
      </c>
      <c r="AQ1005" s="662" t="str">
        <f>IF($AD1005="","",VLOOKUP(AD1005,Invoer!$F$15:$AU$1999,24,FALSE))</f>
        <v/>
      </c>
      <c r="AR1005" s="662" t="str">
        <f>IF($AD1005="","",VLOOKUP(AD1005,Invoer!$F$15:$AU$1999,17,FALSE))</f>
        <v/>
      </c>
      <c r="AS1005" s="678" t="str">
        <f t="shared" si="366"/>
        <v/>
      </c>
      <c r="AT1005" s="676" t="str">
        <f t="shared" si="362"/>
        <v/>
      </c>
      <c r="AU1005" s="77" t="e">
        <f t="shared" si="363"/>
        <v>#VALUE!</v>
      </c>
      <c r="FE1005"/>
      <c r="FI1005"/>
      <c r="FJ1005"/>
    </row>
    <row r="1006" spans="29:166" ht="12" customHeight="1" x14ac:dyDescent="0.2">
      <c r="AC1006" s="435" t="str">
        <f>IF($AC$7&lt;3,Invoer!DR1011,IF($AC$7=3,Invoer!BT1011,"x"))</f>
        <v>x</v>
      </c>
      <c r="AD1006" s="599" t="str">
        <f t="shared" si="364"/>
        <v/>
      </c>
      <c r="AE1006" s="673" t="str">
        <f>IF($AD1006="","",VLOOKUP(AD1006,Invoer!$F$15:$AU$1999,2,FALSE))</f>
        <v/>
      </c>
      <c r="AF1006" s="599" t="str">
        <f t="shared" si="365"/>
        <v/>
      </c>
      <c r="AG1006" s="599" t="str">
        <f>IF($AD1006="","",VLOOKUP(AD1006,Invoer!$F$15:$AU$1999,3,FALSE))</f>
        <v/>
      </c>
      <c r="AH1006" s="599" t="str">
        <f>IF($AD1006="","",IF(AG1006&lt;&gt;"Liq","",VLOOKUP(AD1006,Invoer!$F$15:$AU$1999,4,FALSE)))</f>
        <v/>
      </c>
      <c r="AI1006" s="677" t="str">
        <f>IF($AD1006="","",VLOOKUP(AD1006,Invoer!$F$15:$AU$1999,5,FALSE))</f>
        <v/>
      </c>
      <c r="AJ1006" s="599" t="str">
        <f>IF($AD1006="","",VLOOKUP(AD1006,Invoer!$F$15:$AU$1999,6,FALSE))</f>
        <v/>
      </c>
      <c r="AK1006" s="599" t="str">
        <f>IF($AD1006="","",VLOOKUP(AD1006,Invoer!$F$15:$AU$1999,9,FALSE))</f>
        <v/>
      </c>
      <c r="AL1006" s="599" t="str">
        <f>IF($AD1006="","",VLOOKUP(AD1006,Invoer!$F$15:$AU$1999,10,FALSE))</f>
        <v/>
      </c>
      <c r="AM1006" s="599" t="str">
        <f>IF($AD1006="","",VLOOKUP(AD1006,Invoer!$F$15:$BB$1999,14,FALSE))</f>
        <v/>
      </c>
      <c r="AN1006" s="599" t="str">
        <f>IF($AD1006="","",VLOOKUP(AD1006,Invoer!$F$15:$AU$1999,11,FALSE))</f>
        <v/>
      </c>
      <c r="AO1006" s="662" t="str">
        <f>IF($AD1006="","",VLOOKUP(AD1006,Invoer!$F$15:$AU$1999,15,FALSE))</f>
        <v/>
      </c>
      <c r="AP1006" s="599" t="str">
        <f>IF($AD1006="","",VLOOKUP(AD1006,Invoer!$F$15:$AU$1999,19,FALSE))</f>
        <v/>
      </c>
      <c r="AQ1006" s="662" t="str">
        <f>IF($AD1006="","",VLOOKUP(AD1006,Invoer!$F$15:$AU$1999,24,FALSE))</f>
        <v/>
      </c>
      <c r="AR1006" s="662" t="str">
        <f>IF($AD1006="","",VLOOKUP(AD1006,Invoer!$F$15:$AU$1999,17,FALSE))</f>
        <v/>
      </c>
      <c r="AS1006" s="678" t="str">
        <f t="shared" si="366"/>
        <v/>
      </c>
      <c r="AT1006" s="676" t="str">
        <f t="shared" si="362"/>
        <v/>
      </c>
      <c r="AU1006" s="77" t="e">
        <f t="shared" si="363"/>
        <v>#VALUE!</v>
      </c>
      <c r="FE1006"/>
      <c r="FI1006"/>
      <c r="FJ1006"/>
    </row>
    <row r="1007" spans="29:166" ht="12" customHeight="1" x14ac:dyDescent="0.2">
      <c r="AC1007" s="435" t="str">
        <f>IF($AC$7&lt;3,Invoer!DR1012,IF($AC$7=3,Invoer!BT1012,"x"))</f>
        <v>x</v>
      </c>
      <c r="AD1007" s="599" t="str">
        <f t="shared" si="364"/>
        <v/>
      </c>
      <c r="AE1007" s="673" t="str">
        <f>IF($AD1007="","",VLOOKUP(AD1007,Invoer!$F$15:$AU$1999,2,FALSE))</f>
        <v/>
      </c>
      <c r="AF1007" s="599" t="str">
        <f t="shared" si="365"/>
        <v/>
      </c>
      <c r="AG1007" s="599" t="str">
        <f>IF($AD1007="","",VLOOKUP(AD1007,Invoer!$F$15:$AU$1999,3,FALSE))</f>
        <v/>
      </c>
      <c r="AH1007" s="599" t="str">
        <f>IF($AD1007="","",IF(AG1007&lt;&gt;"Liq","",VLOOKUP(AD1007,Invoer!$F$15:$AU$1999,4,FALSE)))</f>
        <v/>
      </c>
      <c r="AI1007" s="677" t="str">
        <f>IF($AD1007="","",VLOOKUP(AD1007,Invoer!$F$15:$AU$1999,5,FALSE))</f>
        <v/>
      </c>
      <c r="AJ1007" s="599" t="str">
        <f>IF($AD1007="","",VLOOKUP(AD1007,Invoer!$F$15:$AU$1999,6,FALSE))</f>
        <v/>
      </c>
      <c r="AK1007" s="599" t="str">
        <f>IF($AD1007="","",VLOOKUP(AD1007,Invoer!$F$15:$AU$1999,9,FALSE))</f>
        <v/>
      </c>
      <c r="AL1007" s="599" t="str">
        <f>IF($AD1007="","",VLOOKUP(AD1007,Invoer!$F$15:$AU$1999,10,FALSE))</f>
        <v/>
      </c>
      <c r="AM1007" s="599" t="str">
        <f>IF($AD1007="","",VLOOKUP(AD1007,Invoer!$F$15:$BB$1999,14,FALSE))</f>
        <v/>
      </c>
      <c r="AN1007" s="599" t="str">
        <f>IF($AD1007="","",VLOOKUP(AD1007,Invoer!$F$15:$AU$1999,11,FALSE))</f>
        <v/>
      </c>
      <c r="AO1007" s="662" t="str">
        <f>IF($AD1007="","",VLOOKUP(AD1007,Invoer!$F$15:$AU$1999,15,FALSE))</f>
        <v/>
      </c>
      <c r="AP1007" s="599" t="str">
        <f>IF($AD1007="","",VLOOKUP(AD1007,Invoer!$F$15:$AU$1999,19,FALSE))</f>
        <v/>
      </c>
      <c r="AQ1007" s="662" t="str">
        <f>IF($AD1007="","",VLOOKUP(AD1007,Invoer!$F$15:$AU$1999,24,FALSE))</f>
        <v/>
      </c>
      <c r="AR1007" s="662" t="str">
        <f>IF($AD1007="","",VLOOKUP(AD1007,Invoer!$F$15:$AU$1999,17,FALSE))</f>
        <v/>
      </c>
      <c r="AS1007" s="678" t="str">
        <f t="shared" si="366"/>
        <v/>
      </c>
      <c r="AT1007" s="676" t="str">
        <f t="shared" si="362"/>
        <v/>
      </c>
      <c r="AU1007" s="77" t="e">
        <f t="shared" si="363"/>
        <v>#VALUE!</v>
      </c>
      <c r="FE1007"/>
      <c r="FI1007"/>
      <c r="FJ1007"/>
    </row>
    <row r="1008" spans="29:166" ht="12" customHeight="1" x14ac:dyDescent="0.2">
      <c r="AC1008" s="435" t="str">
        <f>IF($AC$7&lt;3,Invoer!DR1013,IF($AC$7=3,Invoer!BT1013,"x"))</f>
        <v>x</v>
      </c>
      <c r="AD1008" s="599" t="str">
        <f t="shared" si="364"/>
        <v/>
      </c>
      <c r="AE1008" s="673" t="str">
        <f>IF($AD1008="","",VLOOKUP(AD1008,Invoer!$F$15:$AU$1999,2,FALSE))</f>
        <v/>
      </c>
      <c r="AF1008" s="599" t="str">
        <f t="shared" si="365"/>
        <v/>
      </c>
      <c r="AG1008" s="599" t="str">
        <f>IF($AD1008="","",VLOOKUP(AD1008,Invoer!$F$15:$AU$1999,3,FALSE))</f>
        <v/>
      </c>
      <c r="AH1008" s="599" t="str">
        <f>IF($AD1008="","",IF(AG1008&lt;&gt;"Liq","",VLOOKUP(AD1008,Invoer!$F$15:$AU$1999,4,FALSE)))</f>
        <v/>
      </c>
      <c r="AI1008" s="677" t="str">
        <f>IF($AD1008="","",VLOOKUP(AD1008,Invoer!$F$15:$AU$1999,5,FALSE))</f>
        <v/>
      </c>
      <c r="AJ1008" s="599" t="str">
        <f>IF($AD1008="","",VLOOKUP(AD1008,Invoer!$F$15:$AU$1999,6,FALSE))</f>
        <v/>
      </c>
      <c r="AK1008" s="599" t="str">
        <f>IF($AD1008="","",VLOOKUP(AD1008,Invoer!$F$15:$AU$1999,9,FALSE))</f>
        <v/>
      </c>
      <c r="AL1008" s="599" t="str">
        <f>IF($AD1008="","",VLOOKUP(AD1008,Invoer!$F$15:$AU$1999,10,FALSE))</f>
        <v/>
      </c>
      <c r="AM1008" s="599" t="str">
        <f>IF($AD1008="","",VLOOKUP(AD1008,Invoer!$F$15:$BB$1999,14,FALSE))</f>
        <v/>
      </c>
      <c r="AN1008" s="599" t="str">
        <f>IF($AD1008="","",VLOOKUP(AD1008,Invoer!$F$15:$AU$1999,11,FALSE))</f>
        <v/>
      </c>
      <c r="AO1008" s="662" t="str">
        <f>IF($AD1008="","",VLOOKUP(AD1008,Invoer!$F$15:$AU$1999,15,FALSE))</f>
        <v/>
      </c>
      <c r="AP1008" s="599" t="str">
        <f>IF($AD1008="","",VLOOKUP(AD1008,Invoer!$F$15:$AU$1999,19,FALSE))</f>
        <v/>
      </c>
      <c r="AQ1008" s="662" t="str">
        <f>IF($AD1008="","",VLOOKUP(AD1008,Invoer!$F$15:$AU$1999,24,FALSE))</f>
        <v/>
      </c>
      <c r="AR1008" s="662" t="str">
        <f>IF($AD1008="","",VLOOKUP(AD1008,Invoer!$F$15:$AU$1999,17,FALSE))</f>
        <v/>
      </c>
      <c r="AS1008" s="678" t="str">
        <f t="shared" si="366"/>
        <v/>
      </c>
      <c r="AT1008" s="676" t="str">
        <f t="shared" si="362"/>
        <v/>
      </c>
      <c r="AU1008" s="77" t="e">
        <f t="shared" si="363"/>
        <v>#VALUE!</v>
      </c>
      <c r="FE1008"/>
      <c r="FI1008"/>
      <c r="FJ1008"/>
    </row>
    <row r="1009" spans="29:166" ht="12" customHeight="1" x14ac:dyDescent="0.2">
      <c r="AC1009" s="435" t="str">
        <f>IF($AC$7&lt;3,Invoer!DR1014,IF($AC$7=3,Invoer!BT1014,"x"))</f>
        <v>x</v>
      </c>
      <c r="AD1009" s="599" t="str">
        <f t="shared" si="364"/>
        <v/>
      </c>
      <c r="AE1009" s="673" t="str">
        <f>IF($AD1009="","",VLOOKUP(AD1009,Invoer!$F$15:$AU$1999,2,FALSE))</f>
        <v/>
      </c>
      <c r="AF1009" s="599" t="str">
        <f t="shared" si="365"/>
        <v/>
      </c>
      <c r="AG1009" s="599" t="str">
        <f>IF($AD1009="","",VLOOKUP(AD1009,Invoer!$F$15:$AU$1999,3,FALSE))</f>
        <v/>
      </c>
      <c r="AH1009" s="599" t="str">
        <f>IF($AD1009="","",IF(AG1009&lt;&gt;"Liq","",VLOOKUP(AD1009,Invoer!$F$15:$AU$1999,4,FALSE)))</f>
        <v/>
      </c>
      <c r="AI1009" s="677" t="str">
        <f>IF($AD1009="","",VLOOKUP(AD1009,Invoer!$F$15:$AU$1999,5,FALSE))</f>
        <v/>
      </c>
      <c r="AJ1009" s="599" t="str">
        <f>IF($AD1009="","",VLOOKUP(AD1009,Invoer!$F$15:$AU$1999,6,FALSE))</f>
        <v/>
      </c>
      <c r="AK1009" s="599" t="str">
        <f>IF($AD1009="","",VLOOKUP(AD1009,Invoer!$F$15:$AU$1999,9,FALSE))</f>
        <v/>
      </c>
      <c r="AL1009" s="599" t="str">
        <f>IF($AD1009="","",VLOOKUP(AD1009,Invoer!$F$15:$AU$1999,10,FALSE))</f>
        <v/>
      </c>
      <c r="AM1009" s="599" t="str">
        <f>IF($AD1009="","",VLOOKUP(AD1009,Invoer!$F$15:$BB$1999,14,FALSE))</f>
        <v/>
      </c>
      <c r="AN1009" s="599" t="str">
        <f>IF($AD1009="","",VLOOKUP(AD1009,Invoer!$F$15:$AU$1999,11,FALSE))</f>
        <v/>
      </c>
      <c r="AO1009" s="662" t="str">
        <f>IF($AD1009="","",VLOOKUP(AD1009,Invoer!$F$15:$AU$1999,15,FALSE))</f>
        <v/>
      </c>
      <c r="AP1009" s="599" t="str">
        <f>IF($AD1009="","",VLOOKUP(AD1009,Invoer!$F$15:$AU$1999,19,FALSE))</f>
        <v/>
      </c>
      <c r="AQ1009" s="662" t="str">
        <f>IF($AD1009="","",VLOOKUP(AD1009,Invoer!$F$15:$AU$1999,24,FALSE))</f>
        <v/>
      </c>
      <c r="AR1009" s="662" t="str">
        <f>IF($AD1009="","",VLOOKUP(AD1009,Invoer!$F$15:$AU$1999,17,FALSE))</f>
        <v/>
      </c>
      <c r="AS1009" s="678" t="str">
        <f t="shared" si="366"/>
        <v/>
      </c>
      <c r="AT1009" s="676" t="str">
        <f t="shared" si="362"/>
        <v/>
      </c>
      <c r="AU1009" s="77" t="e">
        <f t="shared" si="363"/>
        <v>#VALUE!</v>
      </c>
      <c r="FE1009"/>
      <c r="FI1009"/>
      <c r="FJ1009"/>
    </row>
    <row r="1010" spans="29:166" ht="12" customHeight="1" x14ac:dyDescent="0.2">
      <c r="AC1010" s="435" t="str">
        <f>IF($AC$7&lt;3,Invoer!DR1015,IF($AC$7=3,Invoer!BT1015,"x"))</f>
        <v>x</v>
      </c>
      <c r="AD1010" s="599" t="str">
        <f t="shared" si="364"/>
        <v/>
      </c>
      <c r="AE1010" s="673" t="str">
        <f>IF($AD1010="","",VLOOKUP(AD1010,Invoer!$F$15:$AU$1999,2,FALSE))</f>
        <v/>
      </c>
      <c r="AF1010" s="599" t="str">
        <f t="shared" si="365"/>
        <v/>
      </c>
      <c r="AG1010" s="599" t="str">
        <f>IF($AD1010="","",VLOOKUP(AD1010,Invoer!$F$15:$AU$1999,3,FALSE))</f>
        <v/>
      </c>
      <c r="AH1010" s="599" t="str">
        <f>IF($AD1010="","",IF(AG1010&lt;&gt;"Liq","",VLOOKUP(AD1010,Invoer!$F$15:$AU$1999,4,FALSE)))</f>
        <v/>
      </c>
      <c r="AI1010" s="677" t="str">
        <f>IF($AD1010="","",VLOOKUP(AD1010,Invoer!$F$15:$AU$1999,5,FALSE))</f>
        <v/>
      </c>
      <c r="AJ1010" s="599" t="str">
        <f>IF($AD1010="","",VLOOKUP(AD1010,Invoer!$F$15:$AU$1999,6,FALSE))</f>
        <v/>
      </c>
      <c r="AK1010" s="599" t="str">
        <f>IF($AD1010="","",VLOOKUP(AD1010,Invoer!$F$15:$AU$1999,9,FALSE))</f>
        <v/>
      </c>
      <c r="AL1010" s="599" t="str">
        <f>IF($AD1010="","",VLOOKUP(AD1010,Invoer!$F$15:$AU$1999,10,FALSE))</f>
        <v/>
      </c>
      <c r="AM1010" s="599" t="str">
        <f>IF($AD1010="","",VLOOKUP(AD1010,Invoer!$F$15:$BB$1999,14,FALSE))</f>
        <v/>
      </c>
      <c r="AN1010" s="599" t="str">
        <f>IF($AD1010="","",VLOOKUP(AD1010,Invoer!$F$15:$AU$1999,11,FALSE))</f>
        <v/>
      </c>
      <c r="AO1010" s="662" t="str">
        <f>IF($AD1010="","",VLOOKUP(AD1010,Invoer!$F$15:$AU$1999,15,FALSE))</f>
        <v/>
      </c>
      <c r="AP1010" s="599" t="str">
        <f>IF($AD1010="","",VLOOKUP(AD1010,Invoer!$F$15:$AU$1999,19,FALSE))</f>
        <v/>
      </c>
      <c r="AQ1010" s="662" t="str">
        <f>IF($AD1010="","",VLOOKUP(AD1010,Invoer!$F$15:$AU$1999,24,FALSE))</f>
        <v/>
      </c>
      <c r="AR1010" s="662" t="str">
        <f>IF($AD1010="","",VLOOKUP(AD1010,Invoer!$F$15:$AU$1999,17,FALSE))</f>
        <v/>
      </c>
      <c r="AS1010" s="678" t="str">
        <f t="shared" si="366"/>
        <v/>
      </c>
      <c r="AT1010" s="676" t="str">
        <f t="shared" si="362"/>
        <v/>
      </c>
      <c r="AU1010" s="77" t="e">
        <f t="shared" si="363"/>
        <v>#VALUE!</v>
      </c>
      <c r="FE1010"/>
      <c r="FI1010"/>
      <c r="FJ1010"/>
    </row>
    <row r="1011" spans="29:166" ht="12" customHeight="1" x14ac:dyDescent="0.2">
      <c r="AC1011" s="435" t="str">
        <f>IF($AC$7&lt;3,Invoer!DR1016,IF($AC$7=3,Invoer!BT1016,"x"))</f>
        <v>x</v>
      </c>
      <c r="AD1011" s="599" t="str">
        <f t="shared" si="364"/>
        <v/>
      </c>
      <c r="AE1011" s="673" t="str">
        <f>IF($AD1011="","",VLOOKUP(AD1011,Invoer!$F$15:$AU$1999,2,FALSE))</f>
        <v/>
      </c>
      <c r="AF1011" s="599" t="str">
        <f t="shared" si="365"/>
        <v/>
      </c>
      <c r="AG1011" s="599" t="str">
        <f>IF($AD1011="","",VLOOKUP(AD1011,Invoer!$F$15:$AU$1999,3,FALSE))</f>
        <v/>
      </c>
      <c r="AH1011" s="599" t="str">
        <f>IF($AD1011="","",IF(AG1011&lt;&gt;"Liq","",VLOOKUP(AD1011,Invoer!$F$15:$AU$1999,4,FALSE)))</f>
        <v/>
      </c>
      <c r="AI1011" s="677" t="str">
        <f>IF($AD1011="","",VLOOKUP(AD1011,Invoer!$F$15:$AU$1999,5,FALSE))</f>
        <v/>
      </c>
      <c r="AJ1011" s="599" t="str">
        <f>IF($AD1011="","",VLOOKUP(AD1011,Invoer!$F$15:$AU$1999,6,FALSE))</f>
        <v/>
      </c>
      <c r="AK1011" s="599" t="str">
        <f>IF($AD1011="","",VLOOKUP(AD1011,Invoer!$F$15:$AU$1999,9,FALSE))</f>
        <v/>
      </c>
      <c r="AL1011" s="599" t="str">
        <f>IF($AD1011="","",VLOOKUP(AD1011,Invoer!$F$15:$AU$1999,10,FALSE))</f>
        <v/>
      </c>
      <c r="AM1011" s="599" t="str">
        <f>IF($AD1011="","",VLOOKUP(AD1011,Invoer!$F$15:$BB$1999,14,FALSE))</f>
        <v/>
      </c>
      <c r="AN1011" s="599" t="str">
        <f>IF($AD1011="","",VLOOKUP(AD1011,Invoer!$F$15:$AU$1999,11,FALSE))</f>
        <v/>
      </c>
      <c r="AO1011" s="662" t="str">
        <f>IF($AD1011="","",VLOOKUP(AD1011,Invoer!$F$15:$AU$1999,15,FALSE))</f>
        <v/>
      </c>
      <c r="AP1011" s="599" t="str">
        <f>IF($AD1011="","",VLOOKUP(AD1011,Invoer!$F$15:$AU$1999,19,FALSE))</f>
        <v/>
      </c>
      <c r="AQ1011" s="662" t="str">
        <f>IF($AD1011="","",VLOOKUP(AD1011,Invoer!$F$15:$AU$1999,24,FALSE))</f>
        <v/>
      </c>
      <c r="AR1011" s="662" t="str">
        <f>IF($AD1011="","",VLOOKUP(AD1011,Invoer!$F$15:$AU$1999,17,FALSE))</f>
        <v/>
      </c>
      <c r="AS1011" s="678" t="str">
        <f t="shared" si="366"/>
        <v/>
      </c>
      <c r="AT1011" s="676" t="str">
        <f t="shared" si="362"/>
        <v/>
      </c>
      <c r="AU1011" s="77" t="e">
        <f t="shared" si="363"/>
        <v>#VALUE!</v>
      </c>
      <c r="FE1011"/>
      <c r="FI1011"/>
      <c r="FJ1011"/>
    </row>
    <row r="1012" spans="29:166" ht="12" customHeight="1" x14ac:dyDescent="0.2">
      <c r="FE1012"/>
      <c r="FI1012"/>
      <c r="FJ1012"/>
    </row>
    <row r="1013" spans="29:166" ht="12" customHeight="1" x14ac:dyDescent="0.2">
      <c r="FE1013"/>
      <c r="FI1013"/>
      <c r="FJ1013"/>
    </row>
    <row r="1014" spans="29:166" ht="12" customHeight="1" x14ac:dyDescent="0.2">
      <c r="FE1014"/>
      <c r="FI1014"/>
      <c r="FJ1014"/>
    </row>
    <row r="1015" spans="29:166" ht="12" customHeight="1" x14ac:dyDescent="0.2">
      <c r="FE1015"/>
      <c r="FI1015"/>
      <c r="FJ1015"/>
    </row>
    <row r="1016" spans="29:166" ht="12" customHeight="1" x14ac:dyDescent="0.2">
      <c r="FE1016"/>
      <c r="FI1016"/>
      <c r="FJ1016"/>
    </row>
    <row r="1017" spans="29:166" ht="12" customHeight="1" x14ac:dyDescent="0.2">
      <c r="FE1017"/>
      <c r="FI1017"/>
      <c r="FJ1017"/>
    </row>
    <row r="1018" spans="29:166" ht="12" customHeight="1" x14ac:dyDescent="0.2">
      <c r="FE1018"/>
      <c r="FI1018"/>
      <c r="FJ1018"/>
    </row>
    <row r="1019" spans="29:166" ht="12" customHeight="1" x14ac:dyDescent="0.2">
      <c r="FE1019"/>
      <c r="FI1019"/>
      <c r="FJ1019"/>
    </row>
    <row r="1020" spans="29:166" ht="12" customHeight="1" x14ac:dyDescent="0.2">
      <c r="FE1020"/>
      <c r="FI1020"/>
      <c r="FJ1020"/>
    </row>
    <row r="1021" spans="29:166" ht="12" customHeight="1" x14ac:dyDescent="0.2">
      <c r="FE1021"/>
      <c r="FI1021"/>
      <c r="FJ1021"/>
    </row>
    <row r="1022" spans="29:166" ht="12" customHeight="1" x14ac:dyDescent="0.2">
      <c r="FE1022"/>
      <c r="FI1022"/>
      <c r="FJ1022"/>
    </row>
    <row r="1023" spans="29:166" ht="12" customHeight="1" x14ac:dyDescent="0.2">
      <c r="FE1023"/>
      <c r="FI1023"/>
      <c r="FJ1023"/>
    </row>
  </sheetData>
  <sheetProtection password="B311" sheet="1" objects="1" scenarios="1"/>
  <conditionalFormatting sqref="X12:X23">
    <cfRule type="cellIs" dxfId="9" priority="2" stopIfTrue="1" operator="equal">
      <formula>6000</formula>
    </cfRule>
  </conditionalFormatting>
  <conditionalFormatting sqref="Y12:Y23">
    <cfRule type="cellIs" dxfId="8" priority="1" operator="equal">
      <formula>0</formula>
    </cfRule>
  </conditionalFormatting>
  <dataValidations count="5">
    <dataValidation allowBlank="1" showInputMessage="1" showErrorMessage="1" sqref="BN9:BO9 CD9:CF9 BY9:CA11 AR9 BQ9 BH9 BC9:BE11 AT9 AE9:AF11 R9 AI9:AI11 AL9 V9 I9:J11 M9:M11 P9 CK9 BJ9:BL9 CI9 AN9:AO9 DC9 EW9:EX9 CS9:CT11 CW9:CW11 DG9:DH9 DH11 ED9 DQ9:DU11 DX9:EA9 EP9:ES9 EJ9:EM11 CZ9:DA9"/>
    <dataValidation type="whole" allowBlank="1" showInputMessage="1" showErrorMessage="1" sqref="J8">
      <formula1>0</formula1>
      <formula2>12</formula2>
    </dataValidation>
    <dataValidation type="list" allowBlank="1" showInputMessage="1" showErrorMessage="1" sqref="BL11">
      <formula1>"X"</formula1>
    </dataValidation>
    <dataValidation type="date" allowBlank="1" showInputMessage="1" showErrorMessage="1" errorTitle="Vul datum in" error="Tussen 2013 en 2022" sqref="EU7">
      <formula1>41275</formula1>
      <formula2>44926</formula2>
    </dataValidation>
    <dataValidation type="list" allowBlank="1" showInputMessage="1" showErrorMessage="1" sqref="N7">
      <formula1>saldigebr</formula1>
    </dataValidation>
  </dataValidations>
  <hyperlinks>
    <hyperlink ref="A4" location="Output!AU5" display=" Balans en WV boekingen"/>
    <hyperlink ref="A5" location="Output!BR5" display=" Dagboek banken"/>
    <hyperlink ref="A6" location="Output!CL5" display=" Dagboek memo beginbal"/>
    <hyperlink ref="V2" location="Output!S12" display="&gt;omhoog"/>
    <hyperlink ref="CL1" location="Grootboek!A1" display="terug"/>
    <hyperlink ref="A7" location="Output!DI5" display=" Btw overzicht"/>
    <hyperlink ref="A8" location="Output!EF4" display=" Deb en Cred kaart"/>
    <hyperlink ref="A9" location="Output!EF4" display=" Dagboek Inkoop Verkoop"/>
    <hyperlink ref="A10" location="Output!EW4" display=" Ouderdomsanalyse en Sub"/>
    <hyperlink ref="A11" location="Output!FB4" display=" Saldilijst Sub"/>
    <hyperlink ref="AT2" location="Output!AQ12" display="&gt;omhoog"/>
    <hyperlink ref="BQ2" location="Output!BN12" display="&gt;omhoog"/>
    <hyperlink ref="CK2" location="Output!CH12" display="&gt;omhoog"/>
    <hyperlink ref="DI2" location="Output!DF12" display="&gt;omhoog"/>
    <hyperlink ref="ED2" location="Output!EA12" display="&gt;omhoog"/>
    <hyperlink ref="EX2" location="Output!EU12" display="&gt;omhoog"/>
    <hyperlink ref="Y2" location="Output!A12" display="&gt;home"/>
    <hyperlink ref="AV2" location="Output!A12" display="&gt;home"/>
    <hyperlink ref="BR2" location="Output!A12" display="&gt;home"/>
    <hyperlink ref="CL2" location="Output!A12" display="&gt;home"/>
    <hyperlink ref="DJ2" location="Output!A12" display="&gt;home"/>
    <hyperlink ref="EE2" location="Output!A12" display="&gt;home"/>
    <hyperlink ref="EY2" location="Output!A12" display="&gt;home"/>
  </hyperlinks>
  <pageMargins left="0.7" right="0.7" top="0.75" bottom="0.75" header="0.3" footer="0.3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Q177"/>
  <sheetViews>
    <sheetView showGridLines="0" topLeftCell="AG1" workbookViewId="0">
      <selection activeCell="AN108" sqref="AN108"/>
    </sheetView>
  </sheetViews>
  <sheetFormatPr defaultRowHeight="12" x14ac:dyDescent="0.2"/>
  <cols>
    <col min="1" max="1" width="20.7109375" style="6" customWidth="1"/>
    <col min="2" max="2" width="5.7109375" style="6" customWidth="1"/>
    <col min="3" max="3" width="5.7109375" style="580" customWidth="1"/>
    <col min="4" max="4" width="5.7109375" style="83" hidden="1" customWidth="1"/>
    <col min="5" max="5" width="25.7109375" style="56" customWidth="1"/>
    <col min="6" max="7" width="10.7109375" style="56" customWidth="1"/>
    <col min="8" max="8" width="4.7109375" style="56" customWidth="1"/>
    <col min="9" max="10" width="7.7109375" style="56" customWidth="1"/>
    <col min="11" max="11" width="5.7109375" style="56" customWidth="1"/>
    <col min="12" max="12" width="4.28515625" style="56" customWidth="1"/>
    <col min="13" max="13" width="7.85546875" style="6" customWidth="1"/>
    <col min="14" max="14" width="17.85546875" style="6" bestFit="1" customWidth="1"/>
    <col min="15" max="15" width="9.140625" customWidth="1"/>
    <col min="16" max="16" width="4.5703125" style="6" hidden="1" customWidth="1"/>
    <col min="17" max="17" width="6.42578125" style="6" hidden="1" customWidth="1"/>
    <col min="18" max="18" width="6.28515625" style="6" hidden="1" customWidth="1"/>
    <col min="19" max="19" width="5.28515625" style="6" hidden="1" customWidth="1"/>
    <col min="20" max="20" width="10.7109375" customWidth="1"/>
    <col min="21" max="21" width="16.7109375" customWidth="1"/>
    <col min="22" max="22" width="21.7109375" customWidth="1"/>
    <col min="23" max="24" width="10.7109375" customWidth="1"/>
    <col min="25" max="25" width="0.85546875" customWidth="1"/>
    <col min="26" max="27" width="10.7109375" customWidth="1"/>
    <col min="28" max="28" width="9.140625" customWidth="1"/>
    <col min="29" max="29" width="10.28515625" style="6" hidden="1" customWidth="1"/>
    <col min="30" max="30" width="10.7109375" style="6" hidden="1" customWidth="1"/>
    <col min="31" max="31" width="8.140625" style="6" customWidth="1"/>
    <col min="32" max="33" width="8.7109375" style="6" customWidth="1"/>
    <col min="34" max="34" width="5.85546875" style="61" hidden="1" customWidth="1"/>
    <col min="35" max="35" width="6.7109375" style="61" hidden="1" customWidth="1"/>
    <col min="36" max="36" width="26.7109375" style="6" customWidth="1"/>
    <col min="37" max="38" width="10.7109375" style="6" customWidth="1"/>
    <col min="39" max="39" width="4.7109375" style="6" customWidth="1"/>
    <col min="40" max="41" width="7.7109375" style="6" customWidth="1"/>
    <col min="42" max="42" width="5.7109375" style="6" customWidth="1"/>
    <col min="43" max="43" width="4.7109375" customWidth="1"/>
    <col min="44" max="44" width="10.7109375" customWidth="1"/>
    <col min="45" max="45" width="20.7109375" customWidth="1"/>
    <col min="46" max="46" width="9.140625" customWidth="1"/>
    <col min="47" max="47" width="6.42578125" style="6" hidden="1" customWidth="1"/>
    <col min="48" max="48" width="5.42578125" style="6" hidden="1" customWidth="1"/>
    <col min="49" max="49" width="6" style="6" hidden="1" customWidth="1"/>
    <col min="50" max="50" width="11.7109375" style="6" customWidth="1"/>
    <col min="51" max="51" width="18.7109375" style="6" customWidth="1"/>
    <col min="52" max="52" width="21.7109375" style="6" customWidth="1"/>
    <col min="53" max="55" width="10.7109375" style="6" customWidth="1"/>
    <col min="56" max="56" width="0.85546875" style="6" customWidth="1"/>
    <col min="57" max="59" width="10.7109375" style="6" customWidth="1"/>
    <col min="60" max="60" width="9.140625" customWidth="1"/>
    <col min="61" max="62" width="10.42578125" style="6" hidden="1" customWidth="1"/>
    <col min="63" max="63" width="9.85546875" style="6" customWidth="1"/>
    <col min="64" max="64" width="9.140625" customWidth="1"/>
    <col min="66" max="66" width="9.140625" style="6"/>
    <col min="70" max="16384" width="9.140625" style="6"/>
  </cols>
  <sheetData>
    <row r="1" spans="1:63" x14ac:dyDescent="0.2">
      <c r="AU1" s="75"/>
    </row>
    <row r="2" spans="1:63" x14ac:dyDescent="0.2">
      <c r="A2" s="578" t="s">
        <v>676</v>
      </c>
      <c r="BA2" s="451"/>
      <c r="BK2" s="447"/>
    </row>
    <row r="3" spans="1:63" ht="12" customHeight="1" x14ac:dyDescent="0.2">
      <c r="A3" s="854" t="s">
        <v>756</v>
      </c>
      <c r="E3" s="448" t="s">
        <v>790</v>
      </c>
      <c r="F3" s="449"/>
      <c r="G3" s="449"/>
      <c r="H3" s="449"/>
      <c r="I3" s="449"/>
      <c r="J3" s="449"/>
      <c r="M3" s="246" t="s">
        <v>247</v>
      </c>
      <c r="T3" s="383" t="s">
        <v>763</v>
      </c>
      <c r="U3" s="383"/>
      <c r="W3" s="769" t="str">
        <f>W121</f>
        <v>v</v>
      </c>
      <c r="AB3" s="246" t="s">
        <v>247</v>
      </c>
      <c r="AJ3" s="448" t="s">
        <v>790</v>
      </c>
      <c r="AK3" s="449"/>
      <c r="AL3" s="449"/>
      <c r="AM3" s="449"/>
      <c r="AN3" s="449"/>
      <c r="AO3" s="449"/>
      <c r="AS3" s="246" t="s">
        <v>247</v>
      </c>
      <c r="AX3" s="383" t="s">
        <v>762</v>
      </c>
      <c r="AY3" s="383"/>
      <c r="BA3" s="451" t="str">
        <f>BA157</f>
        <v>v</v>
      </c>
      <c r="BD3" s="17"/>
      <c r="BH3" s="246" t="s">
        <v>247</v>
      </c>
      <c r="BK3" s="447"/>
    </row>
    <row r="4" spans="1:63" ht="12" customHeight="1" x14ac:dyDescent="0.2">
      <c r="A4" s="854" t="s">
        <v>79</v>
      </c>
      <c r="B4" s="84"/>
      <c r="E4" s="6"/>
      <c r="F4" s="6"/>
      <c r="G4" s="6"/>
      <c r="H4" s="6"/>
      <c r="I4" s="6"/>
      <c r="J4" s="6"/>
      <c r="Y4" s="600"/>
      <c r="BD4" s="17"/>
      <c r="BK4" s="447"/>
    </row>
    <row r="5" spans="1:63" ht="12" customHeight="1" x14ac:dyDescent="0.2">
      <c r="A5" s="854" t="s">
        <v>757</v>
      </c>
      <c r="B5" s="84"/>
      <c r="E5" s="450" t="s">
        <v>612</v>
      </c>
      <c r="F5" s="85"/>
      <c r="G5" s="85"/>
      <c r="H5" s="85"/>
      <c r="I5" s="85"/>
      <c r="J5" s="85"/>
      <c r="T5" s="729"/>
      <c r="U5" s="217"/>
      <c r="V5" s="217"/>
      <c r="W5" s="217"/>
      <c r="X5" s="189"/>
      <c r="Y5" s="600"/>
      <c r="Z5" s="729"/>
      <c r="AA5" s="189"/>
      <c r="AJ5" s="450" t="s">
        <v>613</v>
      </c>
      <c r="AK5" s="85"/>
      <c r="AL5" s="85"/>
      <c r="AM5" s="85"/>
      <c r="AN5" s="85"/>
      <c r="AO5" s="85"/>
      <c r="AX5" s="196"/>
      <c r="AY5" s="192"/>
      <c r="AZ5" s="192"/>
      <c r="BA5" s="192"/>
      <c r="BB5" s="192"/>
      <c r="BC5" s="193"/>
      <c r="BD5" s="7"/>
      <c r="BE5" s="196"/>
      <c r="BF5" s="192"/>
      <c r="BG5" s="193"/>
      <c r="BK5" s="447"/>
    </row>
    <row r="6" spans="1:63" x14ac:dyDescent="0.2">
      <c r="A6" s="854" t="s">
        <v>758</v>
      </c>
      <c r="E6" s="451"/>
      <c r="T6" s="736" t="str">
        <f>Start!AH62</f>
        <v>---------Nog geen naam ingevuld-------</v>
      </c>
      <c r="U6" s="195"/>
      <c r="V6" s="195"/>
      <c r="W6" s="195"/>
      <c r="X6" s="730"/>
      <c r="Y6" s="600"/>
      <c r="Z6" s="251"/>
      <c r="AA6" s="730"/>
      <c r="AJ6" s="451"/>
      <c r="AX6" s="439" t="str">
        <f>T6</f>
        <v>---------Nog geen naam ingevuld-------</v>
      </c>
      <c r="AY6" s="191"/>
      <c r="AZ6" s="191"/>
      <c r="BA6" s="191"/>
      <c r="BB6" s="191"/>
      <c r="BC6" s="321"/>
      <c r="BD6" s="7"/>
      <c r="BE6" s="194"/>
      <c r="BF6" s="191"/>
      <c r="BG6" s="321"/>
      <c r="BK6" s="447"/>
    </row>
    <row r="7" spans="1:63" x14ac:dyDescent="0.2">
      <c r="A7" s="854" t="s">
        <v>759</v>
      </c>
      <c r="I7" s="453" t="s">
        <v>614</v>
      </c>
      <c r="K7" s="451"/>
      <c r="L7" s="451" t="str">
        <f>W3</f>
        <v>v</v>
      </c>
      <c r="T7" s="741" t="str">
        <f>Saldi!D9</f>
        <v>Geboekt t/m : Periode 2, Sysnr : 22</v>
      </c>
      <c r="U7" s="195"/>
      <c r="V7" s="754" t="s">
        <v>732</v>
      </c>
      <c r="W7" s="195"/>
      <c r="X7" s="730"/>
      <c r="Y7" s="600"/>
      <c r="Z7" s="251"/>
      <c r="AA7" s="730"/>
      <c r="AN7" s="776" t="s">
        <v>614</v>
      </c>
      <c r="AX7" s="770" t="str">
        <f>T7</f>
        <v>Geboekt t/m : Periode 2, Sysnr : 22</v>
      </c>
      <c r="AY7" s="191"/>
      <c r="AZ7" s="771" t="s">
        <v>751</v>
      </c>
      <c r="BA7" s="191"/>
      <c r="BB7" s="191"/>
      <c r="BC7" s="321"/>
      <c r="BD7" s="7"/>
      <c r="BE7" s="194"/>
      <c r="BF7" s="191"/>
      <c r="BG7" s="321"/>
      <c r="BK7" s="452"/>
    </row>
    <row r="8" spans="1:63" ht="12" customHeight="1" x14ac:dyDescent="0.2">
      <c r="A8" s="854" t="s">
        <v>760</v>
      </c>
      <c r="H8" s="1066" t="s">
        <v>200</v>
      </c>
      <c r="I8" s="462" t="s">
        <v>615</v>
      </c>
      <c r="J8" s="687" t="s">
        <v>472</v>
      </c>
      <c r="T8" s="737"/>
      <c r="U8" s="253"/>
      <c r="V8" s="253"/>
      <c r="W8" s="253"/>
      <c r="X8" s="254"/>
      <c r="Y8" s="600"/>
      <c r="Z8" s="252"/>
      <c r="AA8" s="254"/>
      <c r="AK8" s="76"/>
      <c r="AL8" s="76"/>
      <c r="AM8" s="1068" t="s">
        <v>200</v>
      </c>
      <c r="AN8" s="777" t="s">
        <v>615</v>
      </c>
      <c r="AO8" s="691" t="s">
        <v>472</v>
      </c>
      <c r="AX8" s="772"/>
      <c r="AY8" s="355"/>
      <c r="AZ8" s="355"/>
      <c r="BA8" s="365" t="s">
        <v>179</v>
      </c>
      <c r="BB8" s="355"/>
      <c r="BC8" s="356"/>
      <c r="BD8" s="7"/>
      <c r="BE8" s="367" t="s">
        <v>734</v>
      </c>
      <c r="BF8" s="355"/>
      <c r="BG8" s="356"/>
      <c r="BK8" s="447"/>
    </row>
    <row r="9" spans="1:63" x14ac:dyDescent="0.2">
      <c r="E9" s="454" t="s">
        <v>178</v>
      </c>
      <c r="F9" s="455" t="s">
        <v>179</v>
      </c>
      <c r="G9" s="456" t="s">
        <v>8</v>
      </c>
      <c r="H9" s="1067"/>
      <c r="I9" s="457" t="s">
        <v>731</v>
      </c>
      <c r="J9" s="688" t="s">
        <v>616</v>
      </c>
      <c r="M9" s="56"/>
      <c r="P9" s="61" t="s">
        <v>717</v>
      </c>
      <c r="Q9" s="61"/>
      <c r="R9" s="61"/>
      <c r="S9" s="757" t="s">
        <v>322</v>
      </c>
      <c r="T9" s="738" t="s">
        <v>718</v>
      </c>
      <c r="U9" s="267" t="s">
        <v>719</v>
      </c>
      <c r="V9" s="267" t="s">
        <v>4</v>
      </c>
      <c r="W9" s="267" t="s">
        <v>179</v>
      </c>
      <c r="X9" s="393" t="s">
        <v>749</v>
      </c>
      <c r="Y9" s="739"/>
      <c r="Z9" s="740" t="s">
        <v>8</v>
      </c>
      <c r="AA9" s="393" t="s">
        <v>749</v>
      </c>
      <c r="AB9" s="188"/>
      <c r="AC9" s="212" t="s">
        <v>720</v>
      </c>
      <c r="AD9" s="212" t="s">
        <v>721</v>
      </c>
      <c r="AJ9" s="454" t="s">
        <v>178</v>
      </c>
      <c r="AK9" s="455" t="s">
        <v>179</v>
      </c>
      <c r="AL9" s="456" t="s">
        <v>254</v>
      </c>
      <c r="AM9" s="1069"/>
      <c r="AN9" s="778" t="s">
        <v>747</v>
      </c>
      <c r="AO9" s="692" t="s">
        <v>616</v>
      </c>
      <c r="AQ9" s="6"/>
      <c r="AR9" s="6"/>
      <c r="AS9" s="6"/>
      <c r="AU9" s="6" t="s">
        <v>717</v>
      </c>
      <c r="AW9" s="757" t="s">
        <v>322</v>
      </c>
      <c r="AX9" s="367" t="s">
        <v>733</v>
      </c>
      <c r="AY9" s="365" t="s">
        <v>719</v>
      </c>
      <c r="AZ9" s="365" t="s">
        <v>4</v>
      </c>
      <c r="BA9" s="365" t="s">
        <v>754</v>
      </c>
      <c r="BB9" s="366" t="s">
        <v>749</v>
      </c>
      <c r="BC9" s="369" t="s">
        <v>750</v>
      </c>
      <c r="BD9" s="763"/>
      <c r="BE9" s="367" t="s">
        <v>755</v>
      </c>
      <c r="BF9" s="366" t="s">
        <v>749</v>
      </c>
      <c r="BG9" s="369" t="s">
        <v>750</v>
      </c>
      <c r="BI9" s="212" t="s">
        <v>720</v>
      </c>
      <c r="BJ9" s="158" t="s">
        <v>735</v>
      </c>
    </row>
    <row r="10" spans="1:63" ht="12" customHeight="1" x14ac:dyDescent="0.2">
      <c r="A10" s="87"/>
      <c r="C10" s="580">
        <v>1</v>
      </c>
      <c r="D10" s="83">
        <f>I10+ROW()/1000</f>
        <v>1.01</v>
      </c>
      <c r="E10" s="607" t="str">
        <f>Saldi!N12</f>
        <v>010 Immateriele activa</v>
      </c>
      <c r="F10" s="656">
        <f>Saldi!O12</f>
        <v>10</v>
      </c>
      <c r="G10" s="656">
        <f>Saldi!P12</f>
        <v>0</v>
      </c>
      <c r="H10" s="683" t="str">
        <f>IF(F10="-","",IF(OR(F10&lt;&gt;0,G10&lt;&gt;0),"f",""))</f>
        <v>f</v>
      </c>
      <c r="I10" s="685">
        <v>1</v>
      </c>
      <c r="J10" s="684" t="str">
        <f t="shared" ref="J10:J73" si="0">IF(AND(H10="f",I10="")," Vul in *)","")</f>
        <v/>
      </c>
      <c r="L10" s="722" t="s">
        <v>722</v>
      </c>
      <c r="M10" s="722" t="s">
        <v>723</v>
      </c>
      <c r="N10" s="774" t="s">
        <v>719</v>
      </c>
      <c r="P10" s="61">
        <f>IF(D10&lt;1,9999,D10)</f>
        <v>1.01</v>
      </c>
      <c r="Q10" s="61">
        <f>SMALL($P$10:$P$117,C10)</f>
        <v>1.01</v>
      </c>
      <c r="R10" s="61" t="str">
        <f>IF(OR(Q10=1.6,Q10=2.6,Q10=3.6,Q10=4.6,Q10=5.6,Q10=6.3,Q10=6.5,Q10=26.3),"regel","")</f>
        <v/>
      </c>
      <c r="S10" s="757" t="str">
        <f>IF(Q10&lt;6.45,"Activa",IF(Q10&lt;30,"Passiva",0))</f>
        <v>Activa</v>
      </c>
      <c r="T10" s="721" t="str">
        <f>IF(S10=S11,"",S10)</f>
        <v/>
      </c>
      <c r="U10" s="723" t="str">
        <f>IF(OR(Q10=6.3,Q10=6.5,Q10=26.3),"",IF(OR(Q10=6.4,Q10=26.4),"T O T A A L",IF(OR(Q10=1.6,Q10=2.6,Q10=3.6,Q10=4.6,Q10=5.6,Q10=6.6),"",VLOOKUP(TRUNC(Q10),$L$11:$N$32,3,FALSE))))</f>
        <v>Materiele vaste activa</v>
      </c>
      <c r="V10" s="723" t="str">
        <f t="shared" ref="V10:V41" si="1">VLOOKUP(Q10,$D$10:$G$117,2,FALSE)</f>
        <v>010 Immateriele activa</v>
      </c>
      <c r="W10" s="724">
        <f>IF(T10="Activa",SUMIF($S9:S$10,"Activa",$W9:W$10),IF(T10="Passiva",SUMIF($S9:S$10,"Passiva",$W9:W$10),VLOOKUP(Q10,$D$10:$G$117,3,FALSE)))</f>
        <v>10</v>
      </c>
      <c r="X10" s="725" t="str">
        <f t="shared" ref="X10:X41" si="2">IF(T10="Activa",W10,IF(T10="Passiva",W10,IF(U11=U10,"",AC10)))</f>
        <v/>
      </c>
      <c r="Y10" s="600"/>
      <c r="Z10" s="724">
        <f>IF(T10="Activa",SUMIF($S9:S$10,"Activa",$Z9:Z$10),IF(T10="Passiva",SUMIF($S9:S$10,"Passiva",$Z9:Z$10),VLOOKUP(Q10,$D$10:$G$117,4,FALSE)))</f>
        <v>0</v>
      </c>
      <c r="AA10" s="725" t="str">
        <f t="shared" ref="AA10:AA41" si="3">IF(T10="Activa",Z10,IF(T10="Passiva",Z10,IF(U11=U10,"",AD10)))</f>
        <v/>
      </c>
      <c r="AB10" s="188"/>
      <c r="AC10" s="212">
        <f>W10</f>
        <v>10</v>
      </c>
      <c r="AD10" s="212">
        <f>Z10</f>
        <v>0</v>
      </c>
      <c r="AH10" s="61">
        <v>1</v>
      </c>
      <c r="AI10" s="61">
        <f>AN10+ROW()/1000</f>
        <v>0.01</v>
      </c>
      <c r="AJ10" s="656" t="str">
        <f>Saldi!R12</f>
        <v>400 Lonen en salarissen</v>
      </c>
      <c r="AK10" s="656">
        <f>Saldi!S12</f>
        <v>0</v>
      </c>
      <c r="AL10" s="656">
        <f>Saldi!T12</f>
        <v>0</v>
      </c>
      <c r="AM10" s="683" t="str">
        <f>IF(AK10="-","",IF(OR(AK10&lt;&gt;0,AL10&lt;&gt;0),"f",""))</f>
        <v/>
      </c>
      <c r="AN10" s="689"/>
      <c r="AO10" s="693" t="str">
        <f>IF(AND(AM10="f",AN10=""),"Vul in *)","")</f>
        <v/>
      </c>
      <c r="AQ10" s="722" t="s">
        <v>722</v>
      </c>
      <c r="AR10" s="722" t="s">
        <v>733</v>
      </c>
      <c r="AS10" s="728" t="s">
        <v>719</v>
      </c>
      <c r="AU10" s="6">
        <f>IF(AI10&lt;1,9999,AI10)</f>
        <v>9999</v>
      </c>
      <c r="AV10" s="6">
        <f>SMALL($AU$10:$AU$154,AH10)</f>
        <v>1.02</v>
      </c>
      <c r="AW10" s="757" t="str">
        <f>IF(ISERROR(VLOOKUP(AV10,$AQ$11:$AS$34,2,FALSE)),VLOOKUP(TRUNC(AV10),$AQ$11:$AS$34,2,FALSE),VLOOKUP(AV10,$AQ$11:$AS$34,2,FALSE))</f>
        <v>Opbrengsten</v>
      </c>
      <c r="AX10" s="758" t="str">
        <f>IF(AW10="regel","",IF(AW10=AW11,"",AW10))</f>
        <v/>
      </c>
      <c r="AY10" s="599" t="str">
        <f>IF(AW10="regel","",VLOOKUP(TRUNC(AV10),$AQ$11:$AS$34,3,FALSE))</f>
        <v>Omzet</v>
      </c>
      <c r="AZ10" s="599" t="str">
        <f>IF(AW10="regel","",VLOOKUP(AV10,$AI$10:$AM$154,2,FALSE))</f>
        <v>410 Autokosten</v>
      </c>
      <c r="BA10" s="662">
        <f>VLOOKUP(AV10,$AI$10:$AM$154,3,FALSE)</f>
        <v>0</v>
      </c>
      <c r="BB10" s="662" t="str">
        <f t="shared" ref="BB10:BB73" si="4">IF(AY11=AY10,"",BI10)</f>
        <v/>
      </c>
      <c r="BC10" s="666" t="str">
        <f>IF(AW10="regel","",IF(AW11=AW10,"",SUMIF($AW$10:AW10,AW10,$BB$10:BB10)))</f>
        <v/>
      </c>
      <c r="BD10" s="17"/>
      <c r="BE10" s="662">
        <f>VLOOKUP(AV10,$AI$10:$AM$154,4,FALSE)</f>
        <v>0</v>
      </c>
      <c r="BF10" s="662" t="str">
        <f t="shared" ref="BF10:BF73" si="5">IF(AY11=AY10,"",BJ10)</f>
        <v/>
      </c>
      <c r="BG10" s="666" t="str">
        <f>IF(AW10="regel","",IF(AW11=AW10,"",SUMIF($AW$10:AW10,AW10,$BE$10:BE10)))</f>
        <v/>
      </c>
      <c r="BI10" s="212">
        <f>BA10</f>
        <v>0</v>
      </c>
      <c r="BJ10" s="212">
        <f>BE10</f>
        <v>0</v>
      </c>
    </row>
    <row r="11" spans="1:63" ht="12" customHeight="1" x14ac:dyDescent="0.2">
      <c r="C11" s="580">
        <v>2</v>
      </c>
      <c r="D11" s="83">
        <f t="shared" ref="D11:D74" si="6">I11+ROW()/1000</f>
        <v>1.0999999999999999E-2</v>
      </c>
      <c r="E11" s="607" t="str">
        <f>Saldi!N13</f>
        <v>011 Afsch immateriele activa</v>
      </c>
      <c r="F11" s="656">
        <f>Saldi!O13</f>
        <v>0</v>
      </c>
      <c r="G11" s="656">
        <f>Saldi!P13</f>
        <v>0</v>
      </c>
      <c r="H11" s="683" t="str">
        <f t="shared" ref="H11:H74" si="7">IF(F11="-","",IF(OR(F11&lt;&gt;0,G11&lt;&gt;0),"f",""))</f>
        <v/>
      </c>
      <c r="I11" s="686"/>
      <c r="J11" s="684" t="str">
        <f t="shared" si="0"/>
        <v/>
      </c>
      <c r="L11" s="669">
        <v>1</v>
      </c>
      <c r="M11" s="607" t="s">
        <v>724</v>
      </c>
      <c r="N11" s="607" t="s">
        <v>725</v>
      </c>
      <c r="P11" s="61">
        <f t="shared" ref="P11:P74" si="8">IF(D11&lt;1,9999,D11)</f>
        <v>9999</v>
      </c>
      <c r="Q11" s="61">
        <f t="shared" ref="Q11:Q74" si="9">SMALL($P$10:$P$117,C11)</f>
        <v>1.0129999999999999</v>
      </c>
      <c r="R11" s="61" t="str">
        <f t="shared" ref="R11:R74" si="10">IF(OR(Q11=1.6,Q11=2.6,Q11=3.6,Q11=4.6,Q11=5.6,Q11=6.3,Q11=6.5,Q11=26.3),"regel","")</f>
        <v/>
      </c>
      <c r="S11" s="757" t="str">
        <f t="shared" ref="S11:S74" si="11">IF(Q11&lt;6.45,"Activa",IF(Q11&lt;30,"Passiva",0))</f>
        <v>Activa</v>
      </c>
      <c r="T11" s="721" t="str">
        <f t="shared" ref="T11:T74" si="12">IF(S11=S12,"",S11)</f>
        <v/>
      </c>
      <c r="U11" s="723" t="str">
        <f t="shared" ref="U11:U74" si="13">IF(OR(Q11=6.3,Q11=6.5,Q11=26.3),"",IF(OR(Q11=6.4,Q11=26.4),"T O T A A L",IF(OR(Q11=1.6,Q11=2.6,Q11=3.6,Q11=4.6,Q11=5.6,Q11=6.6),"",VLOOKUP(TRUNC(Q11),$L$11:$N$32,3,FALSE))))</f>
        <v>Materiele vaste activa</v>
      </c>
      <c r="V11" s="723" t="str">
        <f t="shared" si="1"/>
        <v>021 Afsch gebouwen</v>
      </c>
      <c r="W11" s="724">
        <f>IF(T11="Activa",SUMIF($S10:S$10,"Activa",$W10:W$10),IF(T11="Passiva",SUMIF($S10:S$10,"Passiva",$W10:W$10),VLOOKUP(Q11,$D$10:$G$117,3,FALSE)))</f>
        <v>0</v>
      </c>
      <c r="X11" s="725">
        <f>IF(T11="Activa",W11,IF(T11="Passiva",W11,IF(U12=U11,"",AC11)))</f>
        <v>10</v>
      </c>
      <c r="Z11" s="724">
        <f>IF(T11="Activa",SUMIF($S10:S$10,"Activa",$Z10:Z$10),IF(T11="Passiva",SUMIF($S10:S$10,"Passiva",$Z10:Z$10),VLOOKUP(Q11,$D$10:$G$117,4,FALSE)))</f>
        <v>0</v>
      </c>
      <c r="AA11" s="725">
        <f t="shared" si="3"/>
        <v>0</v>
      </c>
      <c r="AB11" s="188"/>
      <c r="AC11" s="212">
        <f>IF(R11="regel","",IF(U11=U10,W11+AC10,W11))</f>
        <v>10</v>
      </c>
      <c r="AD11" s="212">
        <f>IF(R11="regel","",IF(U11=U10,Z11+AD10,Z11))</f>
        <v>0</v>
      </c>
      <c r="AH11" s="61">
        <v>2</v>
      </c>
      <c r="AI11" s="61">
        <f t="shared" ref="AI11:AI74" si="14">AN11+ROW()/1000</f>
        <v>1.0999999999999999E-2</v>
      </c>
      <c r="AJ11" s="656" t="str">
        <f>Saldi!R13</f>
        <v>401 Sociale lasten</v>
      </c>
      <c r="AK11" s="656">
        <f>Saldi!S13</f>
        <v>0</v>
      </c>
      <c r="AL11" s="656">
        <f>Saldi!T13</f>
        <v>0</v>
      </c>
      <c r="AM11" s="683" t="str">
        <f t="shared" ref="AM11:AM74" si="15">IF(AK11="-","",IF(OR(AK11&lt;&gt;0,AL11&lt;&gt;0),"f",""))</f>
        <v/>
      </c>
      <c r="AN11" s="690"/>
      <c r="AO11" s="684" t="str">
        <f t="shared" ref="AO11:AO74" si="16">IF(AND(AM11="f",AN11=""),"Vul in *)","")</f>
        <v/>
      </c>
      <c r="AQ11" s="669">
        <v>1</v>
      </c>
      <c r="AR11" s="607" t="s">
        <v>618</v>
      </c>
      <c r="AS11" s="607" t="s">
        <v>483</v>
      </c>
      <c r="AU11" s="6">
        <f>IF(AI11&lt;1,9999,AI11)</f>
        <v>9999</v>
      </c>
      <c r="AV11" s="6">
        <f t="shared" ref="AV11:AV74" si="17">SMALL($AU$10:$AU$154,AH11)</f>
        <v>1.0209999999999999</v>
      </c>
      <c r="AW11" s="757" t="str">
        <f t="shared" ref="AW11:AW74" si="18">IF(ISERROR(VLOOKUP(AV11,$AQ$11:$AS$34,2,FALSE)),VLOOKUP(TRUNC(AV11),$AQ$11:$AS$34,2,FALSE),VLOOKUP(AV11,$AQ$11:$AS$34,2,FALSE))</f>
        <v>Opbrengsten</v>
      </c>
      <c r="AX11" s="758" t="str">
        <f t="shared" ref="AX11:AX74" si="19">IF(AW11="regel","",IF(AW11=AW12,"",AW11))</f>
        <v/>
      </c>
      <c r="AY11" s="599" t="str">
        <f t="shared" ref="AY11:AY74" si="20">IF(AW11="regel","",VLOOKUP(TRUNC(AV11),$AQ$11:$AS$34,3,FALSE))</f>
        <v>Omzet</v>
      </c>
      <c r="AZ11" s="599" t="str">
        <f t="shared" ref="AZ11:AZ74" si="21">IF(AW11="regel","",VLOOKUP(AV11,$AI$10:$AM$154,2,FALSE))</f>
        <v>411 Km declaratie</v>
      </c>
      <c r="BA11" s="662">
        <f t="shared" ref="BA11:BA74" si="22">VLOOKUP(AV11,$AI$10:$AM$154,3,FALSE)</f>
        <v>0</v>
      </c>
      <c r="BB11" s="662" t="str">
        <f t="shared" si="4"/>
        <v/>
      </c>
      <c r="BC11" s="666" t="str">
        <f>IF(AW11="regel","",IF(AW12=AW11,"",SUMIF($AW$10:AW11,AW11,$BB$10:BB11)))</f>
        <v/>
      </c>
      <c r="BE11" s="662">
        <f t="shared" ref="BE11:BE74" si="23">VLOOKUP(AV11,$AI$10:$AM$154,4,FALSE)</f>
        <v>0</v>
      </c>
      <c r="BF11" s="662" t="str">
        <f t="shared" si="5"/>
        <v/>
      </c>
      <c r="BG11" s="666" t="str">
        <f>IF(AW11="regel","",IF(AW12=AW11,"",SUMIF($AW$10:AW11,AW11,$BE$10:BE11)))</f>
        <v/>
      </c>
      <c r="BI11" s="212">
        <f>IF(AW11="regel","",IF(AY11=AY10,BA11+BI10,BA11))</f>
        <v>0</v>
      </c>
      <c r="BJ11" s="212">
        <f>IF(AW11="regel","",IF(AY11=AY10,BE11+BJ10,BE11))</f>
        <v>0</v>
      </c>
    </row>
    <row r="12" spans="1:63" ht="12" customHeight="1" x14ac:dyDescent="0.2">
      <c r="A12" s="437" t="s">
        <v>604</v>
      </c>
      <c r="C12" s="580">
        <v>3</v>
      </c>
      <c r="D12" s="83">
        <f t="shared" si="6"/>
        <v>1.2E-2</v>
      </c>
      <c r="E12" s="607" t="str">
        <f>Saldi!N14</f>
        <v>020 Gebouwen</v>
      </c>
      <c r="F12" s="656">
        <f>Saldi!O14</f>
        <v>0</v>
      </c>
      <c r="G12" s="656">
        <f>Saldi!P14</f>
        <v>0</v>
      </c>
      <c r="H12" s="683" t="str">
        <f t="shared" si="7"/>
        <v/>
      </c>
      <c r="I12" s="686"/>
      <c r="J12" s="684" t="str">
        <f t="shared" si="0"/>
        <v/>
      </c>
      <c r="L12" s="669">
        <v>2</v>
      </c>
      <c r="M12" s="607" t="s">
        <v>724</v>
      </c>
      <c r="N12" s="607" t="s">
        <v>16</v>
      </c>
      <c r="P12" s="61">
        <f t="shared" si="8"/>
        <v>9999</v>
      </c>
      <c r="Q12" s="61">
        <f t="shared" si="9"/>
        <v>1.6</v>
      </c>
      <c r="R12" s="61" t="str">
        <f t="shared" si="10"/>
        <v>regel</v>
      </c>
      <c r="S12" s="757" t="str">
        <f t="shared" si="11"/>
        <v>Activa</v>
      </c>
      <c r="T12" s="721" t="str">
        <f t="shared" si="12"/>
        <v/>
      </c>
      <c r="U12" s="723" t="str">
        <f t="shared" si="13"/>
        <v/>
      </c>
      <c r="V12" s="723" t="str">
        <f t="shared" si="1"/>
        <v/>
      </c>
      <c r="W12" s="724" t="str">
        <f>IF(T12="Activa",SUMIF($S$10:S11,"Activa",$W$10:W11),IF(T12="Passiva",SUMIF($S$10:S11,"Passiva",$W$10:W11),VLOOKUP(Q12,$D$10:$G$117,3,FALSE)))</f>
        <v/>
      </c>
      <c r="X12" s="725" t="str">
        <f t="shared" si="2"/>
        <v/>
      </c>
      <c r="Z12" s="724" t="str">
        <f>IF(T12="Activa",SUMIF($S$10:S11,"Activa",$Z$10:Z11),IF(T12="Passiva",SUMIF($S$10:S11,"Passiva",$Z$10:Z11),VLOOKUP(Q12,$D$10:$G$117,4,FALSE)))</f>
        <v/>
      </c>
      <c r="AA12" s="725" t="str">
        <f t="shared" si="3"/>
        <v/>
      </c>
      <c r="AB12" s="188"/>
      <c r="AC12" s="212" t="str">
        <f t="shared" ref="AC12:AC75" si="24">IF(R12="regel","",IF(U12=U11,W12+AC11,W12))</f>
        <v/>
      </c>
      <c r="AD12" s="212" t="str">
        <f t="shared" ref="AD12:AD75" si="25">IF(R12="regel","",IF(U12=U11,Z12+AD11,Z12))</f>
        <v/>
      </c>
      <c r="AH12" s="61">
        <v>3</v>
      </c>
      <c r="AI12" s="61">
        <f t="shared" si="14"/>
        <v>5.0119999999999996</v>
      </c>
      <c r="AJ12" s="656" t="str">
        <f>Saldi!R14</f>
        <v>402 Pensioenkosten</v>
      </c>
      <c r="AK12" s="656">
        <f>Saldi!S14</f>
        <v>0</v>
      </c>
      <c r="AL12" s="656">
        <f>Saldi!T14</f>
        <v>6</v>
      </c>
      <c r="AM12" s="683" t="str">
        <f t="shared" si="15"/>
        <v>f</v>
      </c>
      <c r="AN12" s="690">
        <v>5</v>
      </c>
      <c r="AO12" s="684" t="str">
        <f t="shared" si="16"/>
        <v/>
      </c>
      <c r="AQ12" s="669">
        <v>2</v>
      </c>
      <c r="AR12" s="607" t="s">
        <v>618</v>
      </c>
      <c r="AS12" s="607" t="s">
        <v>736</v>
      </c>
      <c r="AU12" s="6">
        <f t="shared" ref="AU12:AU75" si="26">IF(AI12&lt;1,9999,AI12)</f>
        <v>5.0119999999999996</v>
      </c>
      <c r="AV12" s="6">
        <f t="shared" si="17"/>
        <v>1.022</v>
      </c>
      <c r="AW12" s="757" t="str">
        <f t="shared" si="18"/>
        <v>Opbrengsten</v>
      </c>
      <c r="AX12" s="758" t="str">
        <f t="shared" si="19"/>
        <v/>
      </c>
      <c r="AY12" s="599" t="str">
        <f t="shared" si="20"/>
        <v>Omzet</v>
      </c>
      <c r="AZ12" s="599" t="str">
        <f t="shared" si="21"/>
        <v>412 Autoverzekeringen</v>
      </c>
      <c r="BA12" s="662">
        <f t="shared" si="22"/>
        <v>0</v>
      </c>
      <c r="BB12" s="662" t="str">
        <f t="shared" si="4"/>
        <v/>
      </c>
      <c r="BC12" s="666" t="str">
        <f>IF(AW12="regel","",IF(AW13=AW12,"",SUMIF($AW$10:AW12,AW12,$BB$10:BB12)))</f>
        <v/>
      </c>
      <c r="BE12" s="662">
        <f t="shared" si="23"/>
        <v>0</v>
      </c>
      <c r="BF12" s="662" t="str">
        <f t="shared" si="5"/>
        <v/>
      </c>
      <c r="BG12" s="666" t="str">
        <f>IF(AW12="regel","",IF(AW13=AW12,"",SUMIF($AW$10:AW12,AW12,$BE$10:BE12)))</f>
        <v/>
      </c>
      <c r="BI12" s="212">
        <f t="shared" ref="BI12:BI74" si="27">IF(AW12="regel","",IF(AY12=AY11,BA12+BI11,BA12))</f>
        <v>0</v>
      </c>
      <c r="BJ12" s="212">
        <f t="shared" ref="BJ12:BJ75" si="28">IF(AW12="regel","",IF(AY12=AY11,BE12+BJ11,BE12))</f>
        <v>0</v>
      </c>
    </row>
    <row r="13" spans="1:63" ht="12" customHeight="1" x14ac:dyDescent="0.2">
      <c r="A13" s="419" t="s">
        <v>611</v>
      </c>
      <c r="C13" s="580">
        <v>4</v>
      </c>
      <c r="D13" s="83">
        <f t="shared" si="6"/>
        <v>1.0129999999999999</v>
      </c>
      <c r="E13" s="607" t="str">
        <f>Saldi!N15</f>
        <v>021 Afsch gebouwen</v>
      </c>
      <c r="F13" s="656">
        <f>Saldi!O15</f>
        <v>0</v>
      </c>
      <c r="G13" s="656">
        <f>Saldi!P15</f>
        <v>0</v>
      </c>
      <c r="H13" s="683" t="str">
        <f t="shared" si="7"/>
        <v/>
      </c>
      <c r="I13" s="686">
        <v>1</v>
      </c>
      <c r="J13" s="684" t="str">
        <f t="shared" si="0"/>
        <v/>
      </c>
      <c r="L13" s="669">
        <v>3</v>
      </c>
      <c r="M13" s="607" t="s">
        <v>724</v>
      </c>
      <c r="N13" s="607" t="s">
        <v>623</v>
      </c>
      <c r="P13" s="61">
        <f t="shared" si="8"/>
        <v>1.0129999999999999</v>
      </c>
      <c r="Q13" s="61">
        <f t="shared" si="9"/>
        <v>2.0139999999999998</v>
      </c>
      <c r="R13" s="61" t="str">
        <f t="shared" si="10"/>
        <v/>
      </c>
      <c r="S13" s="757" t="str">
        <f t="shared" si="11"/>
        <v>Activa</v>
      </c>
      <c r="T13" s="721" t="str">
        <f t="shared" si="12"/>
        <v/>
      </c>
      <c r="U13" s="723" t="str">
        <f t="shared" si="13"/>
        <v>Financiele vaste activa</v>
      </c>
      <c r="V13" s="723" t="str">
        <f t="shared" si="1"/>
        <v>030 Vervoermiddelen</v>
      </c>
      <c r="W13" s="724">
        <f>IF(T13="Activa",SUMIF($S$10:S12,"Activa",$W$10:W12),IF(T13="Passiva",SUMIF($S$10:S12,"Passiva",$W$10:W12),VLOOKUP(Q13,$D$10:$G$117,3,FALSE)))</f>
        <v>10</v>
      </c>
      <c r="X13" s="725">
        <f t="shared" si="2"/>
        <v>10</v>
      </c>
      <c r="Z13" s="724">
        <f>IF(T13="Activa",SUMIF($S$10:S12,"Activa",$Z$10:Z12),IF(T13="Passiva",SUMIF($S$10:S12,"Passiva",$Z$10:Z12),VLOOKUP(Q13,$D$10:$G$117,4,FALSE)))</f>
        <v>10</v>
      </c>
      <c r="AA13" s="725">
        <f t="shared" si="3"/>
        <v>10</v>
      </c>
      <c r="AB13" s="188"/>
      <c r="AC13" s="212">
        <f t="shared" si="24"/>
        <v>10</v>
      </c>
      <c r="AD13" s="212">
        <f t="shared" si="25"/>
        <v>10</v>
      </c>
      <c r="AH13" s="61">
        <v>4</v>
      </c>
      <c r="AI13" s="61">
        <f t="shared" si="14"/>
        <v>5.0129999999999999</v>
      </c>
      <c r="AJ13" s="656" t="str">
        <f>Saldi!R15</f>
        <v>403 Overige loonkosten</v>
      </c>
      <c r="AK13" s="656">
        <f>Saldi!S15</f>
        <v>0</v>
      </c>
      <c r="AL13" s="656">
        <f>Saldi!T15</f>
        <v>7</v>
      </c>
      <c r="AM13" s="683" t="str">
        <f t="shared" si="15"/>
        <v>f</v>
      </c>
      <c r="AN13" s="690">
        <v>5</v>
      </c>
      <c r="AO13" s="684" t="str">
        <f t="shared" si="16"/>
        <v/>
      </c>
      <c r="AQ13" s="669">
        <v>3</v>
      </c>
      <c r="AR13" s="607" t="s">
        <v>737</v>
      </c>
      <c r="AS13" s="607" t="s">
        <v>738</v>
      </c>
      <c r="AU13" s="6">
        <f t="shared" si="26"/>
        <v>5.0129999999999999</v>
      </c>
      <c r="AV13" s="6">
        <f t="shared" si="17"/>
        <v>1.105</v>
      </c>
      <c r="AW13" s="757" t="str">
        <f t="shared" si="18"/>
        <v>Opbrengsten</v>
      </c>
      <c r="AX13" s="758" t="str">
        <f t="shared" si="19"/>
        <v/>
      </c>
      <c r="AY13" s="599" t="str">
        <f t="shared" si="20"/>
        <v>Omzet</v>
      </c>
      <c r="AZ13" s="599" t="str">
        <f t="shared" si="21"/>
        <v>800 Verkopen belast hoog</v>
      </c>
      <c r="BA13" s="662">
        <f t="shared" si="22"/>
        <v>-1562.8595041322312</v>
      </c>
      <c r="BB13" s="662" t="str">
        <f t="shared" si="4"/>
        <v/>
      </c>
      <c r="BC13" s="666" t="str">
        <f>IF(AW13="regel","",IF(AW14=AW13,"",SUMIF($AW$10:AW13,AW13,$BB$10:BB13)))</f>
        <v/>
      </c>
      <c r="BE13" s="662">
        <f t="shared" si="23"/>
        <v>0</v>
      </c>
      <c r="BF13" s="662" t="str">
        <f t="shared" si="5"/>
        <v/>
      </c>
      <c r="BG13" s="666" t="str">
        <f>IF(AW13="regel","",IF(AW14=AW13,"",SUMIF($AW$10:AW13,AW13,$BE$10:BE13)))</f>
        <v/>
      </c>
      <c r="BI13" s="212">
        <f t="shared" si="27"/>
        <v>-1562.8595041322312</v>
      </c>
      <c r="BJ13" s="212">
        <f t="shared" si="28"/>
        <v>0</v>
      </c>
    </row>
    <row r="14" spans="1:63" ht="12" customHeight="1" x14ac:dyDescent="0.2">
      <c r="C14" s="580">
        <v>5</v>
      </c>
      <c r="D14" s="83">
        <f t="shared" si="6"/>
        <v>2.0139999999999998</v>
      </c>
      <c r="E14" s="607" t="str">
        <f>Saldi!N16</f>
        <v>030 Vervoermiddelen</v>
      </c>
      <c r="F14" s="656">
        <f>Saldi!O16</f>
        <v>10</v>
      </c>
      <c r="G14" s="656">
        <f>Saldi!P16</f>
        <v>10</v>
      </c>
      <c r="H14" s="683" t="str">
        <f t="shared" si="7"/>
        <v>f</v>
      </c>
      <c r="I14" s="686">
        <v>2</v>
      </c>
      <c r="J14" s="684" t="str">
        <f t="shared" si="0"/>
        <v/>
      </c>
      <c r="L14" s="669">
        <v>4</v>
      </c>
      <c r="M14" s="607" t="s">
        <v>724</v>
      </c>
      <c r="N14" s="607" t="s">
        <v>625</v>
      </c>
      <c r="P14" s="61">
        <f t="shared" si="8"/>
        <v>2.0139999999999998</v>
      </c>
      <c r="Q14" s="61">
        <f t="shared" si="9"/>
        <v>2.6</v>
      </c>
      <c r="R14" s="61" t="str">
        <f t="shared" si="10"/>
        <v>regel</v>
      </c>
      <c r="S14" s="757" t="str">
        <f t="shared" si="11"/>
        <v>Activa</v>
      </c>
      <c r="T14" s="721" t="str">
        <f t="shared" si="12"/>
        <v/>
      </c>
      <c r="U14" s="723" t="str">
        <f t="shared" si="13"/>
        <v/>
      </c>
      <c r="V14" s="723" t="str">
        <f t="shared" si="1"/>
        <v/>
      </c>
      <c r="W14" s="724" t="str">
        <f>IF(T14="Activa",SUMIF($S$10:S13,"Activa",$W$10:W13),IF(T14="Passiva",SUMIF($S$10:S13,"Passiva",$W$10:W13),VLOOKUP(Q14,$D$10:$G$117,3,FALSE)))</f>
        <v/>
      </c>
      <c r="X14" s="725" t="str">
        <f t="shared" si="2"/>
        <v/>
      </c>
      <c r="Z14" s="724" t="str">
        <f>IF(T14="Activa",SUMIF($S$10:S13,"Activa",$Z$10:Z13),IF(T14="Passiva",SUMIF($S$10:S13,"Passiva",$Z$10:Z13),VLOOKUP(Q14,$D$10:$G$117,4,FALSE)))</f>
        <v/>
      </c>
      <c r="AA14" s="725" t="str">
        <f t="shared" si="3"/>
        <v/>
      </c>
      <c r="AB14" s="188"/>
      <c r="AC14" s="212" t="str">
        <f t="shared" si="24"/>
        <v/>
      </c>
      <c r="AD14" s="212" t="str">
        <f t="shared" si="25"/>
        <v/>
      </c>
      <c r="AH14" s="61">
        <v>5</v>
      </c>
      <c r="AI14" s="61">
        <f t="shared" si="14"/>
        <v>5.0140000000000002</v>
      </c>
      <c r="AJ14" s="656" t="str">
        <f>Saldi!R16</f>
        <v>404 Uitkeringen, subsidie</v>
      </c>
      <c r="AK14" s="656">
        <f>Saldi!S16</f>
        <v>0</v>
      </c>
      <c r="AL14" s="656">
        <f>Saldi!T16</f>
        <v>8</v>
      </c>
      <c r="AM14" s="683" t="str">
        <f t="shared" si="15"/>
        <v>f</v>
      </c>
      <c r="AN14" s="690">
        <v>5</v>
      </c>
      <c r="AO14" s="684" t="str">
        <f t="shared" si="16"/>
        <v/>
      </c>
      <c r="AQ14" s="669">
        <v>4</v>
      </c>
      <c r="AR14" s="607" t="s">
        <v>737</v>
      </c>
      <c r="AS14" s="607" t="s">
        <v>737</v>
      </c>
      <c r="AU14" s="6">
        <f t="shared" si="26"/>
        <v>5.0140000000000002</v>
      </c>
      <c r="AV14" s="6">
        <f t="shared" si="17"/>
        <v>1.107</v>
      </c>
      <c r="AW14" s="757" t="str">
        <f t="shared" si="18"/>
        <v>Opbrengsten</v>
      </c>
      <c r="AX14" s="758" t="str">
        <f t="shared" si="19"/>
        <v/>
      </c>
      <c r="AY14" s="599" t="str">
        <f t="shared" si="20"/>
        <v>Omzet</v>
      </c>
      <c r="AZ14" s="599" t="str">
        <f t="shared" si="21"/>
        <v>802 Verkopen EU</v>
      </c>
      <c r="BA14" s="662">
        <f t="shared" si="22"/>
        <v>-619.83471074380168</v>
      </c>
      <c r="BB14" s="662" t="str">
        <f t="shared" si="4"/>
        <v/>
      </c>
      <c r="BC14" s="666" t="str">
        <f>IF(AW14="regel","",IF(AW15=AW14,"",SUMIF($AW$10:AW14,AW14,$BB$10:BB14)))</f>
        <v/>
      </c>
      <c r="BE14" s="662">
        <f t="shared" si="23"/>
        <v>0</v>
      </c>
      <c r="BF14" s="662" t="str">
        <f t="shared" si="5"/>
        <v/>
      </c>
      <c r="BG14" s="666" t="str">
        <f>IF(AW14="regel","",IF(AW15=AW14,"",SUMIF($AW$10:AW14,AW14,$BE$10:BE14)))</f>
        <v/>
      </c>
      <c r="BI14" s="212">
        <f t="shared" si="27"/>
        <v>-2182.6942148760327</v>
      </c>
      <c r="BJ14" s="212">
        <f t="shared" si="28"/>
        <v>0</v>
      </c>
    </row>
    <row r="15" spans="1:63" ht="12" customHeight="1" x14ac:dyDescent="0.2">
      <c r="C15" s="580">
        <v>6</v>
      </c>
      <c r="D15" s="83">
        <f t="shared" si="6"/>
        <v>1.4999999999999999E-2</v>
      </c>
      <c r="E15" s="607" t="str">
        <f>Saldi!N17</f>
        <v>031 Afsch vervoermiddelen</v>
      </c>
      <c r="F15" s="656">
        <f>Saldi!O17</f>
        <v>0</v>
      </c>
      <c r="G15" s="656">
        <f>Saldi!P17</f>
        <v>0</v>
      </c>
      <c r="H15" s="683" t="str">
        <f t="shared" si="7"/>
        <v/>
      </c>
      <c r="I15" s="686"/>
      <c r="J15" s="684" t="str">
        <f t="shared" si="0"/>
        <v/>
      </c>
      <c r="L15" s="669">
        <v>5</v>
      </c>
      <c r="M15" s="607" t="s">
        <v>724</v>
      </c>
      <c r="N15" s="607" t="s">
        <v>627</v>
      </c>
      <c r="P15" s="61">
        <f t="shared" si="8"/>
        <v>9999</v>
      </c>
      <c r="Q15" s="61">
        <f t="shared" si="9"/>
        <v>3.0270000000000001</v>
      </c>
      <c r="R15" s="61" t="str">
        <f t="shared" si="10"/>
        <v/>
      </c>
      <c r="S15" s="757" t="str">
        <f t="shared" si="11"/>
        <v>Activa</v>
      </c>
      <c r="T15" s="721" t="str">
        <f t="shared" si="12"/>
        <v/>
      </c>
      <c r="U15" s="723" t="str">
        <f t="shared" si="13"/>
        <v>Voorraden</v>
      </c>
      <c r="V15" s="723" t="str">
        <f t="shared" si="1"/>
        <v>080 Prive</v>
      </c>
      <c r="W15" s="724">
        <f>IF(T15="Activa",SUMIF($S$10:S14,"Activa",$W$10:W14),IF(T15="Passiva",SUMIF($S$10:S14,"Passiva",$W$10:W14),VLOOKUP(Q15,$D$10:$G$117,3,FALSE)))</f>
        <v>0</v>
      </c>
      <c r="X15" s="725">
        <f t="shared" si="2"/>
        <v>0</v>
      </c>
      <c r="Z15" s="724">
        <f>IF(T15="Activa",SUMIF($S$10:S14,"Activa",$Z$10:Z14),IF(T15="Passiva",SUMIF($S$10:S14,"Passiva",$Z$10:Z14),VLOOKUP(Q15,$D$10:$G$117,4,FALSE)))</f>
        <v>0</v>
      </c>
      <c r="AA15" s="725">
        <f t="shared" si="3"/>
        <v>0</v>
      </c>
      <c r="AB15" s="188"/>
      <c r="AC15" s="212">
        <f t="shared" si="24"/>
        <v>0</v>
      </c>
      <c r="AD15" s="212">
        <f t="shared" si="25"/>
        <v>0</v>
      </c>
      <c r="AH15" s="61">
        <v>6</v>
      </c>
      <c r="AI15" s="61">
        <f t="shared" si="14"/>
        <v>7.0149999999999997</v>
      </c>
      <c r="AJ15" s="656" t="str">
        <f>Saldi!R17</f>
        <v>405 Vrij</v>
      </c>
      <c r="AK15" s="656">
        <f>Saldi!S17</f>
        <v>0</v>
      </c>
      <c r="AL15" s="656">
        <f>Saldi!T17</f>
        <v>9</v>
      </c>
      <c r="AM15" s="683" t="str">
        <f t="shared" si="15"/>
        <v>f</v>
      </c>
      <c r="AN15" s="690">
        <v>7</v>
      </c>
      <c r="AO15" s="684" t="str">
        <f t="shared" si="16"/>
        <v/>
      </c>
      <c r="AQ15" s="669">
        <v>5</v>
      </c>
      <c r="AR15" s="607" t="s">
        <v>624</v>
      </c>
      <c r="AS15" s="607" t="s">
        <v>739</v>
      </c>
      <c r="AU15" s="6">
        <f t="shared" si="26"/>
        <v>7.0149999999999997</v>
      </c>
      <c r="AV15" s="6">
        <f t="shared" si="17"/>
        <v>1.113</v>
      </c>
      <c r="AW15" s="757" t="str">
        <f t="shared" si="18"/>
        <v>Opbrengsten</v>
      </c>
      <c r="AX15" s="758" t="str">
        <f t="shared" si="19"/>
        <v>Opbrengsten</v>
      </c>
      <c r="AY15" s="599" t="str">
        <f t="shared" si="20"/>
        <v>Omzet</v>
      </c>
      <c r="AZ15" s="599" t="str">
        <f t="shared" si="21"/>
        <v>808 Verkopen 2</v>
      </c>
      <c r="BA15" s="662">
        <f t="shared" si="22"/>
        <v>-607.43801652892569</v>
      </c>
      <c r="BB15" s="662">
        <f t="shared" si="4"/>
        <v>-2790.1322314049585</v>
      </c>
      <c r="BC15" s="666">
        <f>IF(AW15="regel","",IF(AW16=AW15,"",SUMIF($AW$10:AW15,AW15,$BB$10:BB15)))</f>
        <v>-2790.1322314049585</v>
      </c>
      <c r="BE15" s="662">
        <f t="shared" si="23"/>
        <v>0</v>
      </c>
      <c r="BF15" s="662">
        <f t="shared" si="5"/>
        <v>0</v>
      </c>
      <c r="BG15" s="666">
        <f>IF(AW15="regel","",IF(AW16=AW15,"",SUMIF($AW$10:AW15,AW15,$BE$10:BE15)))</f>
        <v>0</v>
      </c>
      <c r="BI15" s="212">
        <f t="shared" si="27"/>
        <v>-2790.1322314049585</v>
      </c>
      <c r="BJ15" s="212">
        <f t="shared" si="28"/>
        <v>0</v>
      </c>
    </row>
    <row r="16" spans="1:63" ht="12" customHeight="1" x14ac:dyDescent="0.2">
      <c r="C16" s="580">
        <v>7</v>
      </c>
      <c r="D16" s="865">
        <f t="shared" si="6"/>
        <v>5.016</v>
      </c>
      <c r="E16" s="607" t="str">
        <f>Saldi!N18</f>
        <v>040 Inventaris</v>
      </c>
      <c r="F16" s="656">
        <f>Saldi!O18</f>
        <v>0</v>
      </c>
      <c r="G16" s="656">
        <f>Saldi!P18</f>
        <v>0</v>
      </c>
      <c r="H16" s="683" t="str">
        <f t="shared" si="7"/>
        <v/>
      </c>
      <c r="I16" s="686">
        <v>5</v>
      </c>
      <c r="J16" s="684" t="str">
        <f t="shared" si="0"/>
        <v/>
      </c>
      <c r="L16" s="669">
        <v>6</v>
      </c>
      <c r="M16" s="607" t="s">
        <v>724</v>
      </c>
      <c r="N16" s="607" t="s">
        <v>628</v>
      </c>
      <c r="P16" s="61">
        <f t="shared" si="8"/>
        <v>5.016</v>
      </c>
      <c r="Q16" s="61">
        <f t="shared" si="9"/>
        <v>3.6</v>
      </c>
      <c r="R16" s="61" t="str">
        <f t="shared" si="10"/>
        <v>regel</v>
      </c>
      <c r="S16" s="757" t="str">
        <f t="shared" si="11"/>
        <v>Activa</v>
      </c>
      <c r="T16" s="721" t="str">
        <f t="shared" si="12"/>
        <v/>
      </c>
      <c r="U16" s="723" t="str">
        <f t="shared" si="13"/>
        <v/>
      </c>
      <c r="V16" s="723" t="str">
        <f t="shared" si="1"/>
        <v/>
      </c>
      <c r="W16" s="724" t="str">
        <f>IF(T16="Activa",SUMIF($S$10:S15,"Activa",$W$10:W15),IF(T16="Passiva",SUMIF($S$10:S15,"Passiva",$W$10:W15),VLOOKUP(Q16,$D$10:$G$117,3,FALSE)))</f>
        <v/>
      </c>
      <c r="X16" s="725" t="str">
        <f t="shared" si="2"/>
        <v/>
      </c>
      <c r="Z16" s="724" t="str">
        <f>IF(T16="Activa",SUMIF($S$10:S15,"Activa",$Z$10:Z15),IF(T16="Passiva",SUMIF($S$10:S15,"Passiva",$Z$10:Z15),VLOOKUP(Q16,$D$10:$G$117,4,FALSE)))</f>
        <v/>
      </c>
      <c r="AA16" s="725" t="str">
        <f t="shared" si="3"/>
        <v/>
      </c>
      <c r="AB16" s="188"/>
      <c r="AC16" s="212" t="str">
        <f t="shared" si="24"/>
        <v/>
      </c>
      <c r="AD16" s="212" t="str">
        <f t="shared" si="25"/>
        <v/>
      </c>
      <c r="AH16" s="61">
        <v>7</v>
      </c>
      <c r="AI16" s="61">
        <f t="shared" si="14"/>
        <v>7.016</v>
      </c>
      <c r="AJ16" s="656" t="str">
        <f>Saldi!R18</f>
        <v>406 Vrij</v>
      </c>
      <c r="AK16" s="656">
        <f>Saldi!S18</f>
        <v>0</v>
      </c>
      <c r="AL16" s="656">
        <f>Saldi!T18</f>
        <v>10</v>
      </c>
      <c r="AM16" s="683" t="str">
        <f t="shared" si="15"/>
        <v>f</v>
      </c>
      <c r="AN16" s="690">
        <v>7</v>
      </c>
      <c r="AO16" s="684" t="str">
        <f t="shared" si="16"/>
        <v/>
      </c>
      <c r="AQ16" s="669">
        <v>6</v>
      </c>
      <c r="AR16" s="607" t="s">
        <v>624</v>
      </c>
      <c r="AS16" s="607" t="s">
        <v>621</v>
      </c>
      <c r="AU16" s="6">
        <f t="shared" si="26"/>
        <v>7.016</v>
      </c>
      <c r="AV16" s="6">
        <f t="shared" si="17"/>
        <v>2.4</v>
      </c>
      <c r="AW16" s="757" t="str">
        <f t="shared" si="18"/>
        <v>regel</v>
      </c>
      <c r="AX16" s="758" t="str">
        <f t="shared" si="19"/>
        <v/>
      </c>
      <c r="AY16" s="599" t="str">
        <f t="shared" si="20"/>
        <v/>
      </c>
      <c r="AZ16" s="599" t="str">
        <f t="shared" si="21"/>
        <v/>
      </c>
      <c r="BA16" s="662" t="str">
        <f t="shared" si="22"/>
        <v/>
      </c>
      <c r="BB16" s="662" t="str">
        <f t="shared" si="4"/>
        <v/>
      </c>
      <c r="BC16" s="666" t="str">
        <f>IF(AW16="regel","",IF(AW17=AW16,"",SUMIF($AW$10:AW16,AW16,$BB$10:BB16)))</f>
        <v/>
      </c>
      <c r="BE16" s="662" t="str">
        <f t="shared" si="23"/>
        <v/>
      </c>
      <c r="BF16" s="662" t="str">
        <f t="shared" si="5"/>
        <v/>
      </c>
      <c r="BG16" s="666" t="str">
        <f>IF(AW16="regel","",IF(AW17=AW16,"",SUMIF($AW$10:AW16,AW16,$BE$10:BE16)))</f>
        <v/>
      </c>
      <c r="BI16" s="212" t="str">
        <f t="shared" si="27"/>
        <v/>
      </c>
      <c r="BJ16" s="212" t="str">
        <f t="shared" si="28"/>
        <v/>
      </c>
    </row>
    <row r="17" spans="1:62" ht="12" customHeight="1" x14ac:dyDescent="0.2">
      <c r="A17"/>
      <c r="C17" s="580">
        <v>8</v>
      </c>
      <c r="D17" s="83">
        <f t="shared" si="6"/>
        <v>1.7000000000000001E-2</v>
      </c>
      <c r="E17" s="607" t="str">
        <f>Saldi!N19</f>
        <v>041 Afschr inventaris</v>
      </c>
      <c r="F17" s="656">
        <f>Saldi!O19</f>
        <v>0</v>
      </c>
      <c r="G17" s="656">
        <f>Saldi!P19</f>
        <v>0</v>
      </c>
      <c r="H17" s="683" t="str">
        <f t="shared" si="7"/>
        <v/>
      </c>
      <c r="I17" s="686"/>
      <c r="J17" s="684" t="str">
        <f t="shared" si="0"/>
        <v/>
      </c>
      <c r="L17" s="669">
        <v>7</v>
      </c>
      <c r="M17" s="607" t="s">
        <v>726</v>
      </c>
      <c r="N17" s="607" t="s">
        <v>617</v>
      </c>
      <c r="P17" s="61">
        <f t="shared" si="8"/>
        <v>9999</v>
      </c>
      <c r="Q17" s="61">
        <f t="shared" si="9"/>
        <v>4.0449999999999999</v>
      </c>
      <c r="R17" s="61" t="str">
        <f t="shared" si="10"/>
        <v/>
      </c>
      <c r="S17" s="757" t="str">
        <f t="shared" si="11"/>
        <v>Activa</v>
      </c>
      <c r="T17" s="721" t="str">
        <f t="shared" si="12"/>
        <v/>
      </c>
      <c r="U17" s="723" t="str">
        <f t="shared" si="13"/>
        <v>Vorderingen</v>
      </c>
      <c r="V17" s="723" t="str">
        <f t="shared" si="1"/>
        <v>120 Debiteuren</v>
      </c>
      <c r="W17" s="724">
        <f>IF(T17="Activa",SUMIF($S$10:S16,"Activa",$W$10:W16),IF(T17="Passiva",SUMIF($S$10:S16,"Passiva",$W$10:W16),VLOOKUP(Q17,$D$10:$G$117,3,FALSE)))</f>
        <v>2863.06</v>
      </c>
      <c r="X17" s="725" t="str">
        <f t="shared" si="2"/>
        <v/>
      </c>
      <c r="Z17" s="724">
        <f>IF(T17="Activa",SUMIF($S$10:S16,"Activa",$Z$10:Z16),IF(T17="Passiva",SUMIF($S$10:S16,"Passiva",$Z$10:Z16),VLOOKUP(Q17,$D$10:$G$117,4,FALSE)))</f>
        <v>0</v>
      </c>
      <c r="AA17" s="725" t="str">
        <f t="shared" si="3"/>
        <v/>
      </c>
      <c r="AB17" s="188"/>
      <c r="AC17" s="212">
        <f t="shared" si="24"/>
        <v>2863.06</v>
      </c>
      <c r="AD17" s="212">
        <f t="shared" si="25"/>
        <v>0</v>
      </c>
      <c r="AH17" s="61">
        <v>8</v>
      </c>
      <c r="AI17" s="61">
        <f t="shared" si="14"/>
        <v>1.7000000000000001E-2</v>
      </c>
      <c r="AJ17" s="656" t="str">
        <f>Saldi!R19</f>
        <v>407 Vrij</v>
      </c>
      <c r="AK17" s="656">
        <f>Saldi!S19</f>
        <v>0</v>
      </c>
      <c r="AL17" s="656">
        <f>Saldi!T19</f>
        <v>0</v>
      </c>
      <c r="AM17" s="683" t="str">
        <f t="shared" si="15"/>
        <v/>
      </c>
      <c r="AN17" s="690"/>
      <c r="AO17" s="684" t="str">
        <f t="shared" si="16"/>
        <v/>
      </c>
      <c r="AQ17" s="669">
        <v>7</v>
      </c>
      <c r="AR17" s="607" t="s">
        <v>624</v>
      </c>
      <c r="AS17" s="607" t="s">
        <v>104</v>
      </c>
      <c r="AU17" s="6">
        <f t="shared" si="26"/>
        <v>9999</v>
      </c>
      <c r="AV17" s="6">
        <f t="shared" si="17"/>
        <v>4.0960000000000001</v>
      </c>
      <c r="AW17" s="757" t="str">
        <f t="shared" si="18"/>
        <v>Kostprijs</v>
      </c>
      <c r="AX17" s="758" t="str">
        <f t="shared" si="19"/>
        <v>Kostprijs</v>
      </c>
      <c r="AY17" s="599" t="str">
        <f t="shared" si="20"/>
        <v>Kostprijs</v>
      </c>
      <c r="AZ17" s="599" t="str">
        <f t="shared" si="21"/>
        <v>712 Kostprijs Inkopen 2</v>
      </c>
      <c r="BA17" s="662">
        <f t="shared" si="22"/>
        <v>372.72727272727275</v>
      </c>
      <c r="BB17" s="662">
        <f t="shared" si="4"/>
        <v>372.72727272727275</v>
      </c>
      <c r="BC17" s="666">
        <f>IF(AW17="regel","",IF(AW18=AW17,"",SUMIF($AW$10:AW17,AW17,$BB$10:BB17)))</f>
        <v>372.72727272727275</v>
      </c>
      <c r="BE17" s="662">
        <f t="shared" si="23"/>
        <v>0</v>
      </c>
      <c r="BF17" s="662">
        <f t="shared" si="5"/>
        <v>0</v>
      </c>
      <c r="BG17" s="666">
        <f>IF(AW17="regel","",IF(AW18=AW17,"",SUMIF($AW$10:AW17,AW17,$BE$10:BE17)))</f>
        <v>0</v>
      </c>
      <c r="BI17" s="212">
        <f t="shared" si="27"/>
        <v>372.72727272727275</v>
      </c>
      <c r="BJ17" s="212">
        <f t="shared" si="28"/>
        <v>0</v>
      </c>
    </row>
    <row r="18" spans="1:62" ht="12" customHeight="1" x14ac:dyDescent="0.2">
      <c r="A18"/>
      <c r="C18" s="580">
        <v>9</v>
      </c>
      <c r="D18" s="83">
        <f t="shared" si="6"/>
        <v>1.7999999999999999E-2</v>
      </c>
      <c r="E18" s="607" t="str">
        <f>Saldi!N20</f>
        <v>050 Hardware</v>
      </c>
      <c r="F18" s="656">
        <f>Saldi!O20</f>
        <v>0</v>
      </c>
      <c r="G18" s="656">
        <f>Saldi!P20</f>
        <v>0</v>
      </c>
      <c r="H18" s="683" t="str">
        <f t="shared" si="7"/>
        <v/>
      </c>
      <c r="I18" s="686"/>
      <c r="J18" s="684" t="str">
        <f t="shared" si="0"/>
        <v/>
      </c>
      <c r="L18" s="669">
        <v>8</v>
      </c>
      <c r="M18" s="607" t="s">
        <v>726</v>
      </c>
      <c r="N18" s="607" t="s">
        <v>34</v>
      </c>
      <c r="P18" s="61">
        <f t="shared" si="8"/>
        <v>9999</v>
      </c>
      <c r="Q18" s="61">
        <f t="shared" si="9"/>
        <v>4.0460000000000003</v>
      </c>
      <c r="R18" s="61" t="str">
        <f t="shared" si="10"/>
        <v/>
      </c>
      <c r="S18" s="757" t="str">
        <f t="shared" si="11"/>
        <v>Activa</v>
      </c>
      <c r="T18" s="721" t="str">
        <f t="shared" si="12"/>
        <v/>
      </c>
      <c r="U18" s="723" t="str">
        <f t="shared" si="13"/>
        <v>Vorderingen</v>
      </c>
      <c r="V18" s="723" t="str">
        <f t="shared" si="1"/>
        <v>130 Crediteuren</v>
      </c>
      <c r="W18" s="724">
        <f>IF(T18="Activa",SUMIF($S$10:S17,"Activa",$W$10:W17),IF(T18="Passiva",SUMIF($S$10:S17,"Passiva",$W$10:W17),VLOOKUP(Q18,$D$10:$G$117,3,FALSE)))</f>
        <v>-415</v>
      </c>
      <c r="X18" s="725" t="str">
        <f t="shared" si="2"/>
        <v/>
      </c>
      <c r="Z18" s="724">
        <f>IF(T18="Activa",SUMIF($S$10:S17,"Activa",$Z$10:Z17),IF(T18="Passiva",SUMIF($S$10:S17,"Passiva",$Z$10:Z17),VLOOKUP(Q18,$D$10:$G$117,4,FALSE)))</f>
        <v>0</v>
      </c>
      <c r="AA18" s="725" t="str">
        <f t="shared" si="3"/>
        <v/>
      </c>
      <c r="AB18" s="188"/>
      <c r="AC18" s="212">
        <f t="shared" si="24"/>
        <v>2448.06</v>
      </c>
      <c r="AD18" s="212">
        <f t="shared" si="25"/>
        <v>0</v>
      </c>
      <c r="AH18" s="61">
        <v>9</v>
      </c>
      <c r="AI18" s="61">
        <f t="shared" si="14"/>
        <v>7.0179999999999998</v>
      </c>
      <c r="AJ18" s="656" t="str">
        <f>Saldi!R20</f>
        <v>408 Vrij</v>
      </c>
      <c r="AK18" s="656">
        <f>Saldi!S20</f>
        <v>0</v>
      </c>
      <c r="AL18" s="656">
        <f>Saldi!T20</f>
        <v>10</v>
      </c>
      <c r="AM18" s="683" t="str">
        <f t="shared" si="15"/>
        <v>f</v>
      </c>
      <c r="AN18" s="690">
        <v>7</v>
      </c>
      <c r="AO18" s="684" t="str">
        <f t="shared" si="16"/>
        <v/>
      </c>
      <c r="AQ18" s="669">
        <v>8</v>
      </c>
      <c r="AR18" s="607" t="s">
        <v>624</v>
      </c>
      <c r="AS18" s="607" t="s">
        <v>91</v>
      </c>
      <c r="AU18" s="6">
        <f t="shared" si="26"/>
        <v>7.0179999999999998</v>
      </c>
      <c r="AV18" s="6">
        <f t="shared" si="17"/>
        <v>4.4000000000000004</v>
      </c>
      <c r="AW18" s="757" t="str">
        <f t="shared" si="18"/>
        <v>regel</v>
      </c>
      <c r="AX18" s="758" t="str">
        <f t="shared" si="19"/>
        <v/>
      </c>
      <c r="AY18" s="599" t="str">
        <f t="shared" si="20"/>
        <v/>
      </c>
      <c r="AZ18" s="599" t="str">
        <f t="shared" si="21"/>
        <v/>
      </c>
      <c r="BA18" s="662" t="str">
        <f t="shared" si="22"/>
        <v/>
      </c>
      <c r="BB18" s="662" t="str">
        <f t="shared" si="4"/>
        <v/>
      </c>
      <c r="BC18" s="666" t="str">
        <f>IF(AW18="regel","",IF(AW19=AW18,"",SUMIF($AW$10:AW18,AW18,$BB$10:BB18)))</f>
        <v/>
      </c>
      <c r="BE18" s="662" t="str">
        <f t="shared" si="23"/>
        <v/>
      </c>
      <c r="BF18" s="662" t="str">
        <f t="shared" si="5"/>
        <v/>
      </c>
      <c r="BG18" s="666" t="str">
        <f>IF(AW18="regel","",IF(AW19=AW18,"",SUMIF($AW$10:AW18,AW18,$BE$10:BE18)))</f>
        <v/>
      </c>
      <c r="BI18" s="212" t="str">
        <f t="shared" si="27"/>
        <v/>
      </c>
      <c r="BJ18" s="212" t="str">
        <f t="shared" si="28"/>
        <v/>
      </c>
    </row>
    <row r="19" spans="1:62" ht="12" customHeight="1" x14ac:dyDescent="0.2">
      <c r="A19"/>
      <c r="C19" s="580">
        <v>10</v>
      </c>
      <c r="D19" s="83">
        <f t="shared" si="6"/>
        <v>1.9E-2</v>
      </c>
      <c r="E19" s="607" t="str">
        <f>Saldi!N21</f>
        <v>051 Afschr hardware</v>
      </c>
      <c r="F19" s="656">
        <f>Saldi!O21</f>
        <v>0</v>
      </c>
      <c r="G19" s="656">
        <f>Saldi!P21</f>
        <v>0</v>
      </c>
      <c r="H19" s="683" t="str">
        <f t="shared" si="7"/>
        <v/>
      </c>
      <c r="I19" s="686"/>
      <c r="J19" s="684" t="str">
        <f t="shared" si="0"/>
        <v/>
      </c>
      <c r="L19" s="764">
        <v>9</v>
      </c>
      <c r="M19" s="607" t="s">
        <v>726</v>
      </c>
      <c r="N19" s="759" t="s">
        <v>620</v>
      </c>
      <c r="P19" s="61">
        <f t="shared" si="8"/>
        <v>9999</v>
      </c>
      <c r="Q19" s="61">
        <f t="shared" si="9"/>
        <v>4.0469999999999997</v>
      </c>
      <c r="R19" s="61" t="str">
        <f t="shared" si="10"/>
        <v/>
      </c>
      <c r="S19" s="757" t="str">
        <f t="shared" si="11"/>
        <v>Activa</v>
      </c>
      <c r="T19" s="721" t="str">
        <f t="shared" si="12"/>
        <v/>
      </c>
      <c r="U19" s="723" t="str">
        <f t="shared" si="13"/>
        <v>Vorderingen</v>
      </c>
      <c r="V19" s="723" t="str">
        <f t="shared" si="1"/>
        <v>150 Te vorderen btw boekjaar</v>
      </c>
      <c r="W19" s="724">
        <f>IF(T19="Activa",SUMIF($S$10:S18,"Activa",$W$10:W18),IF(T19="Passiva",SUMIF($S$10:S18,"Passiva",$W$10:W18),VLOOKUP(Q19,$D$10:$G$117,3,FALSE)))</f>
        <v>176.88247933884301</v>
      </c>
      <c r="X19" s="725" t="str">
        <f t="shared" si="2"/>
        <v/>
      </c>
      <c r="Z19" s="724">
        <f>IF(T19="Activa",SUMIF($S$10:S18,"Activa",$Z$10:Z18),IF(T19="Passiva",SUMIF($S$10:S18,"Passiva",$Z$10:Z18),VLOOKUP(Q19,$D$10:$G$117,4,FALSE)))</f>
        <v>0</v>
      </c>
      <c r="AA19" s="725" t="str">
        <f t="shared" si="3"/>
        <v/>
      </c>
      <c r="AB19" s="188"/>
      <c r="AC19" s="212">
        <f t="shared" si="24"/>
        <v>2624.942479338843</v>
      </c>
      <c r="AD19" s="212">
        <f t="shared" si="25"/>
        <v>0</v>
      </c>
      <c r="AH19" s="61">
        <v>10</v>
      </c>
      <c r="AI19" s="61">
        <f t="shared" si="14"/>
        <v>1.9E-2</v>
      </c>
      <c r="AJ19" s="656" t="str">
        <f>Saldi!R21</f>
        <v>409 Vrij</v>
      </c>
      <c r="AK19" s="656">
        <f>Saldi!S21</f>
        <v>0</v>
      </c>
      <c r="AL19" s="656">
        <f>Saldi!T21</f>
        <v>0</v>
      </c>
      <c r="AM19" s="683" t="str">
        <f t="shared" si="15"/>
        <v/>
      </c>
      <c r="AN19" s="690"/>
      <c r="AO19" s="684" t="str">
        <f t="shared" si="16"/>
        <v/>
      </c>
      <c r="AQ19" s="764">
        <v>9</v>
      </c>
      <c r="AR19" s="607" t="s">
        <v>624</v>
      </c>
      <c r="AS19" s="759" t="s">
        <v>622</v>
      </c>
      <c r="AU19" s="6">
        <f t="shared" si="26"/>
        <v>9999</v>
      </c>
      <c r="AV19" s="6">
        <f t="shared" si="17"/>
        <v>5.0119999999999996</v>
      </c>
      <c r="AW19" s="757" t="str">
        <f t="shared" si="18"/>
        <v>Kosten</v>
      </c>
      <c r="AX19" s="758" t="str">
        <f t="shared" si="19"/>
        <v/>
      </c>
      <c r="AY19" s="599" t="str">
        <f t="shared" si="20"/>
        <v>Loonkosten</v>
      </c>
      <c r="AZ19" s="599" t="str">
        <f t="shared" si="21"/>
        <v>402 Pensioenkosten</v>
      </c>
      <c r="BA19" s="662">
        <f t="shared" si="22"/>
        <v>0</v>
      </c>
      <c r="BB19" s="662" t="str">
        <f t="shared" si="4"/>
        <v/>
      </c>
      <c r="BC19" s="666" t="str">
        <f>IF(AW19="regel","",IF(AW20=AW19,"",SUMIF($AW$10:AW19,AW19,$BB$10:BB19)))</f>
        <v/>
      </c>
      <c r="BE19" s="662">
        <f t="shared" si="23"/>
        <v>6</v>
      </c>
      <c r="BF19" s="662" t="str">
        <f t="shared" si="5"/>
        <v/>
      </c>
      <c r="BG19" s="666" t="str">
        <f>IF(AW19="regel","",IF(AW20=AW19,"",SUMIF($AW$10:AW19,AW19,$BE$10:BE19)))</f>
        <v/>
      </c>
      <c r="BI19" s="212">
        <f t="shared" si="27"/>
        <v>0</v>
      </c>
      <c r="BJ19" s="212">
        <f t="shared" si="28"/>
        <v>6</v>
      </c>
    </row>
    <row r="20" spans="1:62" ht="12" customHeight="1" x14ac:dyDescent="0.2">
      <c r="A20"/>
      <c r="C20" s="580">
        <v>11</v>
      </c>
      <c r="D20" s="83">
        <f t="shared" si="6"/>
        <v>0.02</v>
      </c>
      <c r="E20" s="607" t="str">
        <f>Saldi!N22</f>
        <v>060 Software</v>
      </c>
      <c r="F20" s="656">
        <f>Saldi!O22</f>
        <v>0</v>
      </c>
      <c r="G20" s="656">
        <f>Saldi!P22</f>
        <v>0</v>
      </c>
      <c r="H20" s="683" t="str">
        <f t="shared" si="7"/>
        <v/>
      </c>
      <c r="I20" s="686"/>
      <c r="J20" s="684" t="str">
        <f t="shared" si="0"/>
        <v/>
      </c>
      <c r="L20" s="764">
        <v>10</v>
      </c>
      <c r="M20" s="607" t="s">
        <v>726</v>
      </c>
      <c r="N20" s="607" t="s">
        <v>727</v>
      </c>
      <c r="P20" s="61">
        <f t="shared" si="8"/>
        <v>9999</v>
      </c>
      <c r="Q20" s="61">
        <f t="shared" si="9"/>
        <v>4.0510000000000002</v>
      </c>
      <c r="R20" s="61" t="str">
        <f t="shared" si="10"/>
        <v/>
      </c>
      <c r="S20" s="757" t="str">
        <f t="shared" si="11"/>
        <v>Activa</v>
      </c>
      <c r="T20" s="721" t="str">
        <f t="shared" si="12"/>
        <v/>
      </c>
      <c r="U20" s="723" t="str">
        <f t="shared" si="13"/>
        <v>Vorderingen</v>
      </c>
      <c r="V20" s="723" t="str">
        <f t="shared" si="1"/>
        <v>155 Te betalen btw boekjaar</v>
      </c>
      <c r="W20" s="724">
        <f>IF(T20="Activa",SUMIF($S$10:S19,"Activa",$W$10:W19),IF(T20="Passiva",SUMIF($S$10:S19,"Passiva",$W$10:W19),VLOOKUP(Q20,$D$10:$G$117,3,FALSE)))</f>
        <v>-585.92776859504124</v>
      </c>
      <c r="X20" s="725">
        <f t="shared" si="2"/>
        <v>2039.0147107438017</v>
      </c>
      <c r="Z20" s="724">
        <f>IF(T20="Activa",SUMIF($S$10:S19,"Activa",$Z$10:Z19),IF(T20="Passiva",SUMIF($S$10:S19,"Passiva",$Z$10:Z19),VLOOKUP(Q20,$D$10:$G$117,4,FALSE)))</f>
        <v>0</v>
      </c>
      <c r="AA20" s="725">
        <f t="shared" si="3"/>
        <v>0</v>
      </c>
      <c r="AB20" s="188"/>
      <c r="AC20" s="212">
        <f t="shared" si="24"/>
        <v>2039.0147107438017</v>
      </c>
      <c r="AD20" s="212">
        <f t="shared" si="25"/>
        <v>0</v>
      </c>
      <c r="AH20" s="61">
        <v>11</v>
      </c>
      <c r="AI20" s="61">
        <f t="shared" si="14"/>
        <v>1.02</v>
      </c>
      <c r="AJ20" s="656" t="str">
        <f>Saldi!R22</f>
        <v>410 Autokosten</v>
      </c>
      <c r="AK20" s="656">
        <f>Saldi!S22</f>
        <v>0</v>
      </c>
      <c r="AL20" s="656">
        <f>Saldi!T22</f>
        <v>0</v>
      </c>
      <c r="AM20" s="683" t="str">
        <f t="shared" si="15"/>
        <v/>
      </c>
      <c r="AN20" s="690">
        <v>1</v>
      </c>
      <c r="AO20" s="684" t="str">
        <f t="shared" si="16"/>
        <v/>
      </c>
      <c r="AQ20" s="764">
        <v>10</v>
      </c>
      <c r="AR20" s="607" t="s">
        <v>624</v>
      </c>
      <c r="AS20" s="607" t="s">
        <v>740</v>
      </c>
      <c r="AU20" s="6">
        <f t="shared" si="26"/>
        <v>1.02</v>
      </c>
      <c r="AV20" s="6">
        <f t="shared" si="17"/>
        <v>5.0129999999999999</v>
      </c>
      <c r="AW20" s="757" t="str">
        <f t="shared" si="18"/>
        <v>Kosten</v>
      </c>
      <c r="AX20" s="758" t="str">
        <f t="shared" si="19"/>
        <v/>
      </c>
      <c r="AY20" s="599" t="str">
        <f t="shared" si="20"/>
        <v>Loonkosten</v>
      </c>
      <c r="AZ20" s="599" t="str">
        <f t="shared" si="21"/>
        <v>403 Overige loonkosten</v>
      </c>
      <c r="BA20" s="662">
        <f t="shared" si="22"/>
        <v>0</v>
      </c>
      <c r="BB20" s="662" t="str">
        <f t="shared" si="4"/>
        <v/>
      </c>
      <c r="BC20" s="666" t="str">
        <f>IF(AW20="regel","",IF(AW21=AW20,"",SUMIF($AW$10:AW20,AW20,$BB$10:BB20)))</f>
        <v/>
      </c>
      <c r="BE20" s="662">
        <f t="shared" si="23"/>
        <v>7</v>
      </c>
      <c r="BF20" s="662" t="str">
        <f t="shared" si="5"/>
        <v/>
      </c>
      <c r="BG20" s="666" t="str">
        <f>IF(AW20="regel","",IF(AW21=AW20,"",SUMIF($AW$10:AW20,AW20,$BE$10:BE20)))</f>
        <v/>
      </c>
      <c r="BI20" s="212">
        <f t="shared" si="27"/>
        <v>0</v>
      </c>
      <c r="BJ20" s="212">
        <f t="shared" si="28"/>
        <v>13</v>
      </c>
    </row>
    <row r="21" spans="1:62" ht="12" customHeight="1" x14ac:dyDescent="0.2">
      <c r="A21"/>
      <c r="C21" s="580">
        <v>12</v>
      </c>
      <c r="D21" s="83">
        <f t="shared" si="6"/>
        <v>2.1000000000000001E-2</v>
      </c>
      <c r="E21" s="607" t="str">
        <f>Saldi!N23</f>
        <v>061 Afschr software</v>
      </c>
      <c r="F21" s="656">
        <f>Saldi!O23</f>
        <v>0</v>
      </c>
      <c r="G21" s="656">
        <f>Saldi!P23</f>
        <v>0</v>
      </c>
      <c r="H21" s="683" t="str">
        <f t="shared" si="7"/>
        <v/>
      </c>
      <c r="I21" s="686"/>
      <c r="J21" s="684" t="str">
        <f t="shared" si="0"/>
        <v/>
      </c>
      <c r="L21" s="83">
        <v>1.6</v>
      </c>
      <c r="M21" s="83"/>
      <c r="N21" s="83" t="s">
        <v>729</v>
      </c>
      <c r="P21" s="61">
        <f t="shared" si="8"/>
        <v>9999</v>
      </c>
      <c r="Q21" s="61">
        <f t="shared" si="9"/>
        <v>4.5999999999999996</v>
      </c>
      <c r="R21" s="61" t="str">
        <f t="shared" si="10"/>
        <v>regel</v>
      </c>
      <c r="S21" s="757" t="str">
        <f t="shared" si="11"/>
        <v>Activa</v>
      </c>
      <c r="T21" s="721" t="str">
        <f t="shared" si="12"/>
        <v/>
      </c>
      <c r="U21" s="723" t="str">
        <f t="shared" si="13"/>
        <v/>
      </c>
      <c r="V21" s="723" t="str">
        <f t="shared" si="1"/>
        <v/>
      </c>
      <c r="W21" s="724" t="str">
        <f>IF(T21="Activa",SUMIF($S$10:S20,"Activa",$W$10:W20),IF(T21="Passiva",SUMIF($S$10:S20,"Passiva",$W$10:W20),VLOOKUP(Q21,$D$10:$G$117,3,FALSE)))</f>
        <v/>
      </c>
      <c r="X21" s="725" t="str">
        <f t="shared" si="2"/>
        <v/>
      </c>
      <c r="Z21" s="724" t="str">
        <f>IF(T21="Activa",SUMIF($S$10:S20,"Activa",$Z$10:Z20),IF(T21="Passiva",SUMIF($S$10:S20,"Passiva",$Z$10:Z20),VLOOKUP(Q21,$D$10:$G$117,4,FALSE)))</f>
        <v/>
      </c>
      <c r="AA21" s="725" t="str">
        <f t="shared" si="3"/>
        <v/>
      </c>
      <c r="AB21" s="188"/>
      <c r="AC21" s="212" t="str">
        <f t="shared" si="24"/>
        <v/>
      </c>
      <c r="AD21" s="212" t="str">
        <f t="shared" si="25"/>
        <v/>
      </c>
      <c r="AH21" s="61">
        <v>12</v>
      </c>
      <c r="AI21" s="61">
        <f t="shared" si="14"/>
        <v>1.0209999999999999</v>
      </c>
      <c r="AJ21" s="656" t="str">
        <f>Saldi!R23</f>
        <v>411 Km declaratie</v>
      </c>
      <c r="AK21" s="656">
        <f>Saldi!S23</f>
        <v>0</v>
      </c>
      <c r="AL21" s="656">
        <f>Saldi!T23</f>
        <v>0</v>
      </c>
      <c r="AM21" s="683" t="str">
        <f t="shared" si="15"/>
        <v/>
      </c>
      <c r="AN21" s="690">
        <v>1</v>
      </c>
      <c r="AO21" s="684" t="str">
        <f t="shared" si="16"/>
        <v/>
      </c>
      <c r="AQ21" s="764">
        <v>11</v>
      </c>
      <c r="AR21" s="607" t="s">
        <v>624</v>
      </c>
      <c r="AS21" s="607" t="s">
        <v>626</v>
      </c>
      <c r="AU21" s="6">
        <f t="shared" si="26"/>
        <v>1.0209999999999999</v>
      </c>
      <c r="AV21" s="6">
        <f t="shared" si="17"/>
        <v>5.0140000000000002</v>
      </c>
      <c r="AW21" s="757" t="str">
        <f t="shared" si="18"/>
        <v>Kosten</v>
      </c>
      <c r="AX21" s="758" t="str">
        <f t="shared" si="19"/>
        <v/>
      </c>
      <c r="AY21" s="599" t="str">
        <f t="shared" si="20"/>
        <v>Loonkosten</v>
      </c>
      <c r="AZ21" s="599" t="str">
        <f t="shared" si="21"/>
        <v>404 Uitkeringen, subsidie</v>
      </c>
      <c r="BA21" s="662">
        <f t="shared" si="22"/>
        <v>0</v>
      </c>
      <c r="BB21" s="662">
        <f t="shared" si="4"/>
        <v>0</v>
      </c>
      <c r="BC21" s="666" t="str">
        <f>IF(AW21="regel","",IF(AW22=AW21,"",SUMIF($AW$10:AW21,AW21,$BB$10:BB21)))</f>
        <v/>
      </c>
      <c r="BE21" s="662">
        <f t="shared" si="23"/>
        <v>8</v>
      </c>
      <c r="BF21" s="662">
        <f t="shared" si="5"/>
        <v>21</v>
      </c>
      <c r="BG21" s="666" t="str">
        <f>IF(AW21="regel","",IF(AW22=AW21,"",SUMIF($AW$10:AW21,AW21,$BE$10:BE21)))</f>
        <v/>
      </c>
      <c r="BI21" s="212">
        <f t="shared" si="27"/>
        <v>0</v>
      </c>
      <c r="BJ21" s="212">
        <f t="shared" si="28"/>
        <v>21</v>
      </c>
    </row>
    <row r="22" spans="1:62" ht="12" customHeight="1" x14ac:dyDescent="0.2">
      <c r="A22"/>
      <c r="C22" s="580">
        <v>13</v>
      </c>
      <c r="D22" s="83">
        <f t="shared" si="6"/>
        <v>2.1999999999999999E-2</v>
      </c>
      <c r="E22" s="607" t="str">
        <f>Saldi!N24</f>
        <v>065 Overige activa</v>
      </c>
      <c r="F22" s="656">
        <f>Saldi!O24</f>
        <v>0</v>
      </c>
      <c r="G22" s="656">
        <f>Saldi!P24</f>
        <v>0</v>
      </c>
      <c r="H22" s="683" t="str">
        <f t="shared" si="7"/>
        <v/>
      </c>
      <c r="I22" s="686"/>
      <c r="J22" s="684" t="str">
        <f t="shared" si="0"/>
        <v/>
      </c>
      <c r="L22" s="83">
        <v>2.6</v>
      </c>
      <c r="M22" s="83"/>
      <c r="N22" s="83"/>
      <c r="P22" s="61">
        <f t="shared" si="8"/>
        <v>9999</v>
      </c>
      <c r="Q22" s="61">
        <f t="shared" si="9"/>
        <v>5.016</v>
      </c>
      <c r="R22" s="61" t="str">
        <f t="shared" si="10"/>
        <v/>
      </c>
      <c r="S22" s="757" t="str">
        <f t="shared" si="11"/>
        <v>Activa</v>
      </c>
      <c r="T22" s="721" t="str">
        <f t="shared" si="12"/>
        <v/>
      </c>
      <c r="U22" s="723" t="str">
        <f t="shared" si="13"/>
        <v>Effecten</v>
      </c>
      <c r="V22" s="723" t="str">
        <f t="shared" si="1"/>
        <v>040 Inventaris</v>
      </c>
      <c r="W22" s="724">
        <f>IF(T22="Activa",SUMIF($S$10:S21,"Activa",$W$10:W21),IF(T22="Passiva",SUMIF($S$10:S21,"Passiva",$W$10:W21),VLOOKUP(Q22,$D$10:$G$117,3,FALSE)))</f>
        <v>0</v>
      </c>
      <c r="X22" s="725" t="str">
        <f t="shared" si="2"/>
        <v/>
      </c>
      <c r="Z22" s="724">
        <f>IF(T22="Activa",SUMIF($S$10:S21,"Activa",$Z$10:Z21),IF(T22="Passiva",SUMIF($S$10:S21,"Passiva",$Z$10:Z21),VLOOKUP(Q22,$D$10:$G$117,4,FALSE)))</f>
        <v>0</v>
      </c>
      <c r="AA22" s="725" t="str">
        <f t="shared" si="3"/>
        <v/>
      </c>
      <c r="AB22" s="188"/>
      <c r="AC22" s="212">
        <f t="shared" si="24"/>
        <v>0</v>
      </c>
      <c r="AD22" s="212">
        <f t="shared" si="25"/>
        <v>0</v>
      </c>
      <c r="AH22" s="61">
        <v>13</v>
      </c>
      <c r="AI22" s="61">
        <f t="shared" si="14"/>
        <v>1.022</v>
      </c>
      <c r="AJ22" s="656" t="str">
        <f>Saldi!R24</f>
        <v>412 Autoverzekeringen</v>
      </c>
      <c r="AK22" s="656">
        <f>Saldi!S24</f>
        <v>0</v>
      </c>
      <c r="AL22" s="656">
        <f>Saldi!T24</f>
        <v>0</v>
      </c>
      <c r="AM22" s="683" t="str">
        <f t="shared" si="15"/>
        <v/>
      </c>
      <c r="AN22" s="690">
        <v>1</v>
      </c>
      <c r="AO22" s="684" t="str">
        <f t="shared" si="16"/>
        <v/>
      </c>
      <c r="AQ22" s="764">
        <v>12</v>
      </c>
      <c r="AR22" s="607" t="s">
        <v>741</v>
      </c>
      <c r="AS22" s="607" t="s">
        <v>742</v>
      </c>
      <c r="AU22" s="6">
        <f t="shared" si="26"/>
        <v>1.022</v>
      </c>
      <c r="AV22" s="6">
        <f t="shared" si="17"/>
        <v>6.0880000000000001</v>
      </c>
      <c r="AW22" s="757" t="str">
        <f t="shared" si="18"/>
        <v>Kosten</v>
      </c>
      <c r="AX22" s="758" t="str">
        <f t="shared" si="19"/>
        <v/>
      </c>
      <c r="AY22" s="599" t="str">
        <f t="shared" si="20"/>
        <v>Verkoopkosten</v>
      </c>
      <c r="AZ22" s="599" t="str">
        <f t="shared" si="21"/>
        <v>700 Kostprijs Inkopen hoog</v>
      </c>
      <c r="BA22" s="662">
        <f t="shared" si="22"/>
        <v>326.59504132231405</v>
      </c>
      <c r="BB22" s="662">
        <f t="shared" si="4"/>
        <v>326.59504132231405</v>
      </c>
      <c r="BC22" s="666" t="str">
        <f>IF(AW22="regel","",IF(AW23=AW22,"",SUMIF($AW$10:AW22,AW22,$BB$10:BB22)))</f>
        <v/>
      </c>
      <c r="BE22" s="662">
        <f t="shared" si="23"/>
        <v>0</v>
      </c>
      <c r="BF22" s="662">
        <f t="shared" si="5"/>
        <v>0</v>
      </c>
      <c r="BG22" s="666" t="str">
        <f>IF(AW22="regel","",IF(AW23=AW22,"",SUMIF($AW$10:AW22,AW22,$BE$10:BE22)))</f>
        <v/>
      </c>
      <c r="BI22" s="212">
        <f t="shared" si="27"/>
        <v>326.59504132231405</v>
      </c>
      <c r="BJ22" s="212">
        <f t="shared" si="28"/>
        <v>0</v>
      </c>
    </row>
    <row r="23" spans="1:62" ht="12" customHeight="1" x14ac:dyDescent="0.2">
      <c r="A23"/>
      <c r="C23" s="580">
        <v>14</v>
      </c>
      <c r="D23" s="83">
        <f t="shared" si="6"/>
        <v>2.3E-2</v>
      </c>
      <c r="E23" s="607" t="str">
        <f>Saldi!N25</f>
        <v>066 Afschr overige activa</v>
      </c>
      <c r="F23" s="656">
        <f>Saldi!O25</f>
        <v>0</v>
      </c>
      <c r="G23" s="656">
        <f>Saldi!P25</f>
        <v>0</v>
      </c>
      <c r="H23" s="683" t="str">
        <f t="shared" si="7"/>
        <v/>
      </c>
      <c r="I23" s="686"/>
      <c r="J23" s="684" t="str">
        <f t="shared" si="0"/>
        <v/>
      </c>
      <c r="L23" s="83">
        <v>3.6</v>
      </c>
      <c r="M23" s="83"/>
      <c r="N23" s="83"/>
      <c r="P23" s="61">
        <f t="shared" si="8"/>
        <v>9999</v>
      </c>
      <c r="Q23" s="61">
        <f t="shared" si="9"/>
        <v>5.0709999999999997</v>
      </c>
      <c r="R23" s="61" t="str">
        <f t="shared" si="10"/>
        <v/>
      </c>
      <c r="S23" s="757" t="str">
        <f t="shared" si="11"/>
        <v>Activa</v>
      </c>
      <c r="T23" s="721" t="str">
        <f t="shared" si="12"/>
        <v/>
      </c>
      <c r="U23" s="723" t="str">
        <f t="shared" si="13"/>
        <v>Effecten</v>
      </c>
      <c r="V23" s="723" t="str">
        <f t="shared" si="1"/>
        <v>184 Fortis Rea3</v>
      </c>
      <c r="W23" s="724">
        <f>IF(T23="Activa",SUMIF($S$10:S22,"Activa",$W$10:W22),IF(T23="Passiva",SUMIF($S$10:S22,"Passiva",$W$10:W22),VLOOKUP(Q23,$D$10:$G$117,3,FALSE)))</f>
        <v>0</v>
      </c>
      <c r="X23" s="725">
        <f t="shared" si="2"/>
        <v>0</v>
      </c>
      <c r="Z23" s="724">
        <f>IF(T23="Activa",SUMIF($S$10:S22,"Activa",$Z$10:Z22),IF(T23="Passiva",SUMIF($S$10:S22,"Passiva",$Z$10:Z22),VLOOKUP(Q23,$D$10:$G$117,4,FALSE)))</f>
        <v>0</v>
      </c>
      <c r="AA23" s="725">
        <f t="shared" si="3"/>
        <v>0</v>
      </c>
      <c r="AB23" s="188"/>
      <c r="AC23" s="212">
        <f t="shared" si="24"/>
        <v>0</v>
      </c>
      <c r="AD23" s="212">
        <f t="shared" si="25"/>
        <v>0</v>
      </c>
      <c r="AH23" s="61">
        <v>14</v>
      </c>
      <c r="AI23" s="61">
        <f t="shared" si="14"/>
        <v>2.3E-2</v>
      </c>
      <c r="AJ23" s="656" t="str">
        <f>Saldi!R25</f>
        <v>413 Onderhoud en wegenb.</v>
      </c>
      <c r="AK23" s="656">
        <f>Saldi!S25</f>
        <v>0</v>
      </c>
      <c r="AL23" s="656">
        <f>Saldi!T25</f>
        <v>0</v>
      </c>
      <c r="AM23" s="683" t="str">
        <f t="shared" si="15"/>
        <v/>
      </c>
      <c r="AN23" s="690"/>
      <c r="AO23" s="684" t="str">
        <f t="shared" si="16"/>
        <v/>
      </c>
      <c r="AQ23" s="764">
        <v>13</v>
      </c>
      <c r="AR23" s="607" t="s">
        <v>741</v>
      </c>
      <c r="AS23" s="607" t="s">
        <v>743</v>
      </c>
      <c r="AU23" s="6">
        <f t="shared" si="26"/>
        <v>9999</v>
      </c>
      <c r="AV23" s="6">
        <f t="shared" si="17"/>
        <v>7.0149999999999997</v>
      </c>
      <c r="AW23" s="757" t="str">
        <f t="shared" si="18"/>
        <v>Kosten</v>
      </c>
      <c r="AX23" s="758" t="str">
        <f t="shared" si="19"/>
        <v/>
      </c>
      <c r="AY23" s="599" t="str">
        <f t="shared" si="20"/>
        <v>Algemene kosten</v>
      </c>
      <c r="AZ23" s="599" t="str">
        <f t="shared" si="21"/>
        <v>405 Vrij</v>
      </c>
      <c r="BA23" s="662">
        <f t="shared" si="22"/>
        <v>0</v>
      </c>
      <c r="BB23" s="662" t="str">
        <f t="shared" si="4"/>
        <v/>
      </c>
      <c r="BC23" s="666" t="str">
        <f>IF(AW23="regel","",IF(AW24=AW23,"",SUMIF($AW$10:AW23,AW23,$BB$10:BB23)))</f>
        <v/>
      </c>
      <c r="BE23" s="662">
        <f t="shared" si="23"/>
        <v>9</v>
      </c>
      <c r="BF23" s="662" t="str">
        <f t="shared" si="5"/>
        <v/>
      </c>
      <c r="BG23" s="666" t="str">
        <f>IF(AW23="regel","",IF(AW24=AW23,"",SUMIF($AW$10:AW23,AW23,$BE$10:BE23)))</f>
        <v/>
      </c>
      <c r="BI23" s="212">
        <f t="shared" si="27"/>
        <v>0</v>
      </c>
      <c r="BJ23" s="212">
        <f t="shared" si="28"/>
        <v>9</v>
      </c>
    </row>
    <row r="24" spans="1:62" ht="12" customHeight="1" x14ac:dyDescent="0.2">
      <c r="A24"/>
      <c r="C24" s="580">
        <v>15</v>
      </c>
      <c r="D24" s="83">
        <f t="shared" si="6"/>
        <v>2.4E-2</v>
      </c>
      <c r="E24" s="607" t="str">
        <f>Saldi!N26</f>
        <v>070 Financiele vaste activa</v>
      </c>
      <c r="F24" s="656">
        <f>Saldi!O26</f>
        <v>0</v>
      </c>
      <c r="G24" s="656">
        <f>Saldi!P26</f>
        <v>0</v>
      </c>
      <c r="H24" s="683" t="str">
        <f t="shared" si="7"/>
        <v/>
      </c>
      <c r="I24" s="686"/>
      <c r="J24" s="684" t="str">
        <f t="shared" si="0"/>
        <v/>
      </c>
      <c r="L24" s="83">
        <v>4.5999999999999996</v>
      </c>
      <c r="M24" s="83"/>
      <c r="N24" s="83"/>
      <c r="P24" s="61">
        <f t="shared" si="8"/>
        <v>9999</v>
      </c>
      <c r="Q24" s="61">
        <f t="shared" si="9"/>
        <v>5.6</v>
      </c>
      <c r="R24" s="61" t="str">
        <f t="shared" si="10"/>
        <v>regel</v>
      </c>
      <c r="S24" s="757" t="str">
        <f t="shared" si="11"/>
        <v>Activa</v>
      </c>
      <c r="T24" s="721" t="str">
        <f t="shared" si="12"/>
        <v/>
      </c>
      <c r="U24" s="723" t="str">
        <f t="shared" si="13"/>
        <v/>
      </c>
      <c r="V24" s="723" t="str">
        <f t="shared" si="1"/>
        <v/>
      </c>
      <c r="W24" s="724" t="str">
        <f>IF(T24="Activa",SUMIF($S$10:S23,"Activa",$W$10:W23),IF(T24="Passiva",SUMIF($S$10:S23,"Passiva",$W$10:W23),VLOOKUP(Q24,$D$10:$G$117,3,FALSE)))</f>
        <v/>
      </c>
      <c r="X24" s="725" t="str">
        <f t="shared" si="2"/>
        <v/>
      </c>
      <c r="Z24" s="724" t="str">
        <f>IF(T24="Activa",SUMIF($S$10:S23,"Activa",$Z$10:Z23),IF(T24="Passiva",SUMIF($S$10:S23,"Passiva",$Z$10:Z23),VLOOKUP(Q24,$D$10:$G$117,4,FALSE)))</f>
        <v/>
      </c>
      <c r="AA24" s="725" t="str">
        <f t="shared" si="3"/>
        <v/>
      </c>
      <c r="AB24" s="188"/>
      <c r="AC24" s="212" t="str">
        <f t="shared" si="24"/>
        <v/>
      </c>
      <c r="AD24" s="212" t="str">
        <f t="shared" si="25"/>
        <v/>
      </c>
      <c r="AH24" s="61">
        <v>15</v>
      </c>
      <c r="AI24" s="61">
        <f t="shared" si="14"/>
        <v>2.4E-2</v>
      </c>
      <c r="AJ24" s="656" t="str">
        <f>Saldi!R26</f>
        <v>414 Overige autokosten 1</v>
      </c>
      <c r="AK24" s="656">
        <f>Saldi!S26</f>
        <v>0</v>
      </c>
      <c r="AL24" s="656">
        <f>Saldi!T26</f>
        <v>0</v>
      </c>
      <c r="AM24" s="683" t="str">
        <f t="shared" si="15"/>
        <v/>
      </c>
      <c r="AN24" s="690"/>
      <c r="AO24" s="684" t="str">
        <f t="shared" si="16"/>
        <v/>
      </c>
      <c r="AQ24" s="764">
        <v>14</v>
      </c>
      <c r="AR24" s="607" t="s">
        <v>741</v>
      </c>
      <c r="AS24" s="607" t="s">
        <v>744</v>
      </c>
      <c r="AU24" s="6">
        <f t="shared" si="26"/>
        <v>9999</v>
      </c>
      <c r="AV24" s="6">
        <f t="shared" si="17"/>
        <v>7.016</v>
      </c>
      <c r="AW24" s="757" t="str">
        <f t="shared" si="18"/>
        <v>Kosten</v>
      </c>
      <c r="AX24" s="758" t="str">
        <f t="shared" si="19"/>
        <v/>
      </c>
      <c r="AY24" s="599" t="str">
        <f t="shared" si="20"/>
        <v>Algemene kosten</v>
      </c>
      <c r="AZ24" s="599" t="str">
        <f t="shared" si="21"/>
        <v>406 Vrij</v>
      </c>
      <c r="BA24" s="662">
        <f t="shared" si="22"/>
        <v>0</v>
      </c>
      <c r="BB24" s="662" t="str">
        <f t="shared" si="4"/>
        <v/>
      </c>
      <c r="BC24" s="666" t="str">
        <f>IF(AW24="regel","",IF(AW25=AW24,"",SUMIF($AW$10:AW24,AW24,$BB$10:BB24)))</f>
        <v/>
      </c>
      <c r="BE24" s="662">
        <f t="shared" si="23"/>
        <v>10</v>
      </c>
      <c r="BF24" s="662" t="str">
        <f t="shared" si="5"/>
        <v/>
      </c>
      <c r="BG24" s="666" t="str">
        <f>IF(AW24="regel","",IF(AW25=AW24,"",SUMIF($AW$10:AW24,AW24,$BE$10:BE24)))</f>
        <v/>
      </c>
      <c r="BI24" s="212">
        <f t="shared" si="27"/>
        <v>0</v>
      </c>
      <c r="BJ24" s="212">
        <f t="shared" si="28"/>
        <v>19</v>
      </c>
    </row>
    <row r="25" spans="1:62" ht="12" customHeight="1" x14ac:dyDescent="0.2">
      <c r="C25" s="580">
        <v>16</v>
      </c>
      <c r="D25" s="83">
        <f t="shared" si="6"/>
        <v>2.5000000000000001E-2</v>
      </c>
      <c r="E25" s="607" t="str">
        <f>Saldi!N27</f>
        <v>075 Financiele v activa 2</v>
      </c>
      <c r="F25" s="656">
        <f>Saldi!O27</f>
        <v>0</v>
      </c>
      <c r="G25" s="656">
        <f>Saldi!P27</f>
        <v>0</v>
      </c>
      <c r="H25" s="683" t="str">
        <f t="shared" si="7"/>
        <v/>
      </c>
      <c r="I25" s="686"/>
      <c r="J25" s="684" t="str">
        <f t="shared" si="0"/>
        <v/>
      </c>
      <c r="L25" s="83">
        <v>5.6</v>
      </c>
      <c r="M25" s="83"/>
      <c r="N25" s="83"/>
      <c r="P25" s="61">
        <f t="shared" si="8"/>
        <v>9999</v>
      </c>
      <c r="Q25" s="61">
        <f t="shared" si="9"/>
        <v>6.0670000000000002</v>
      </c>
      <c r="R25" s="61" t="str">
        <f t="shared" si="10"/>
        <v/>
      </c>
      <c r="S25" s="757" t="str">
        <f t="shared" si="11"/>
        <v>Activa</v>
      </c>
      <c r="T25" s="721" t="str">
        <f t="shared" si="12"/>
        <v/>
      </c>
      <c r="U25" s="723" t="str">
        <f t="shared" si="13"/>
        <v>Liquide middelen</v>
      </c>
      <c r="V25" s="723" t="str">
        <f t="shared" si="1"/>
        <v>180 Rabobank</v>
      </c>
      <c r="W25" s="724">
        <f>IF(T25="Activa",SUMIF($S$10:S24,"Activa",$W$10:W24),IF(T25="Passiva",SUMIF($S$10:S24,"Passiva",$W$10:W24),VLOOKUP(Q25,$D$10:$G$117,3,FALSE)))</f>
        <v>454.63999999999993</v>
      </c>
      <c r="X25" s="725" t="str">
        <f t="shared" si="2"/>
        <v/>
      </c>
      <c r="Z25" s="724">
        <f>IF(T25="Activa",SUMIF($S$10:S24,"Activa",$Z$10:Z24),IF(T25="Passiva",SUMIF($S$10:S24,"Passiva",$Z$10:Z24),VLOOKUP(Q25,$D$10:$G$117,4,FALSE)))</f>
        <v>250</v>
      </c>
      <c r="AA25" s="725" t="str">
        <f t="shared" si="3"/>
        <v/>
      </c>
      <c r="AB25" s="188"/>
      <c r="AC25" s="212">
        <f t="shared" si="24"/>
        <v>454.63999999999993</v>
      </c>
      <c r="AD25" s="212">
        <f t="shared" si="25"/>
        <v>250</v>
      </c>
      <c r="AH25" s="61">
        <v>16</v>
      </c>
      <c r="AI25" s="61">
        <f t="shared" si="14"/>
        <v>2.5000000000000001E-2</v>
      </c>
      <c r="AJ25" s="656" t="str">
        <f>Saldi!R27</f>
        <v>415 Overige autokosten 2</v>
      </c>
      <c r="AK25" s="656">
        <f>Saldi!S27</f>
        <v>0</v>
      </c>
      <c r="AL25" s="656">
        <f>Saldi!T27</f>
        <v>0</v>
      </c>
      <c r="AM25" s="683" t="str">
        <f t="shared" si="15"/>
        <v/>
      </c>
      <c r="AN25" s="690"/>
      <c r="AO25" s="684" t="str">
        <f t="shared" si="16"/>
        <v/>
      </c>
      <c r="AQ25" s="764">
        <v>15</v>
      </c>
      <c r="AR25" s="607" t="s">
        <v>741</v>
      </c>
      <c r="AS25" s="607" t="s">
        <v>629</v>
      </c>
      <c r="AU25" s="6">
        <f t="shared" si="26"/>
        <v>9999</v>
      </c>
      <c r="AV25" s="6">
        <f t="shared" si="17"/>
        <v>7.0179999999999998</v>
      </c>
      <c r="AW25" s="757" t="str">
        <f t="shared" si="18"/>
        <v>Kosten</v>
      </c>
      <c r="AX25" s="758" t="str">
        <f t="shared" si="19"/>
        <v/>
      </c>
      <c r="AY25" s="599" t="str">
        <f t="shared" si="20"/>
        <v>Algemene kosten</v>
      </c>
      <c r="AZ25" s="599" t="str">
        <f t="shared" si="21"/>
        <v>408 Vrij</v>
      </c>
      <c r="BA25" s="662">
        <f t="shared" si="22"/>
        <v>0</v>
      </c>
      <c r="BB25" s="662" t="str">
        <f t="shared" si="4"/>
        <v/>
      </c>
      <c r="BC25" s="666" t="str">
        <f>IF(AW25="regel","",IF(AW26=AW25,"",SUMIF($AW$10:AW25,AW25,$BB$10:BB25)))</f>
        <v/>
      </c>
      <c r="BE25" s="662">
        <f t="shared" si="23"/>
        <v>10</v>
      </c>
      <c r="BF25" s="662" t="str">
        <f t="shared" si="5"/>
        <v/>
      </c>
      <c r="BG25" s="666" t="str">
        <f>IF(AW25="regel","",IF(AW26=AW25,"",SUMIF($AW$10:AW25,AW25,$BE$10:BE25)))</f>
        <v/>
      </c>
      <c r="BI25" s="212">
        <f t="shared" si="27"/>
        <v>0</v>
      </c>
      <c r="BJ25" s="212">
        <f t="shared" si="28"/>
        <v>29</v>
      </c>
    </row>
    <row r="26" spans="1:62" ht="12" customHeight="1" x14ac:dyDescent="0.2">
      <c r="C26" s="580">
        <v>17</v>
      </c>
      <c r="D26" s="83">
        <f t="shared" si="6"/>
        <v>2.5999999999999999E-2</v>
      </c>
      <c r="E26" s="607" t="str">
        <f>Saldi!N28</f>
        <v>079 Financiele v activa 3</v>
      </c>
      <c r="F26" s="656">
        <f>Saldi!O28</f>
        <v>0</v>
      </c>
      <c r="G26" s="656">
        <f>Saldi!P28</f>
        <v>0</v>
      </c>
      <c r="H26" s="683" t="str">
        <f t="shared" si="7"/>
        <v/>
      </c>
      <c r="I26" s="686"/>
      <c r="J26" s="684" t="str">
        <f t="shared" si="0"/>
        <v/>
      </c>
      <c r="L26" s="784">
        <v>6.3</v>
      </c>
      <c r="M26" s="784"/>
      <c r="N26" s="785"/>
      <c r="P26" s="61">
        <f t="shared" si="8"/>
        <v>9999</v>
      </c>
      <c r="Q26" s="61">
        <f t="shared" si="9"/>
        <v>6.0739999999999998</v>
      </c>
      <c r="R26" s="61" t="str">
        <f t="shared" si="10"/>
        <v/>
      </c>
      <c r="S26" s="757" t="str">
        <f t="shared" si="11"/>
        <v>Activa</v>
      </c>
      <c r="T26" s="721" t="str">
        <f t="shared" si="12"/>
        <v/>
      </c>
      <c r="U26" s="723" t="str">
        <f t="shared" si="13"/>
        <v>Liquide middelen</v>
      </c>
      <c r="V26" s="723" t="str">
        <f t="shared" si="1"/>
        <v>187 Kas</v>
      </c>
      <c r="W26" s="724">
        <f>IF(T26="Activa",SUMIF($S$10:S25,"Activa",$W$10:W25),IF(T26="Passiva",SUMIF($S$10:S25,"Passiva",$W$10:W25),VLOOKUP(Q26,$D$10:$G$117,3,FALSE)))</f>
        <v>-11</v>
      </c>
      <c r="X26" s="725" t="str">
        <f t="shared" si="2"/>
        <v/>
      </c>
      <c r="Z26" s="724">
        <f>IF(T26="Activa",SUMIF($S$10:S25,"Activa",$Z$10:Z25),IF(T26="Passiva",SUMIF($S$10:S25,"Passiva",$Z$10:Z25),VLOOKUP(Q26,$D$10:$G$117,4,FALSE)))</f>
        <v>0</v>
      </c>
      <c r="AA26" s="725" t="str">
        <f t="shared" si="3"/>
        <v/>
      </c>
      <c r="AB26" s="188"/>
      <c r="AC26" s="212">
        <f t="shared" si="24"/>
        <v>443.63999999999993</v>
      </c>
      <c r="AD26" s="212">
        <f t="shared" si="25"/>
        <v>250</v>
      </c>
      <c r="AH26" s="61">
        <v>17</v>
      </c>
      <c r="AI26" s="61">
        <f t="shared" si="14"/>
        <v>2.5999999999999999E-2</v>
      </c>
      <c r="AJ26" s="656" t="str">
        <f>Saldi!R28</f>
        <v>416 Reis en verblijf</v>
      </c>
      <c r="AK26" s="656">
        <f>Saldi!S28</f>
        <v>0</v>
      </c>
      <c r="AL26" s="656">
        <f>Saldi!T28</f>
        <v>0</v>
      </c>
      <c r="AM26" s="683" t="str">
        <f t="shared" si="15"/>
        <v/>
      </c>
      <c r="AN26" s="690"/>
      <c r="AO26" s="684" t="str">
        <f t="shared" si="16"/>
        <v/>
      </c>
      <c r="AQ26" s="764">
        <v>16</v>
      </c>
      <c r="AR26" s="607" t="s">
        <v>741</v>
      </c>
      <c r="AS26" s="607" t="s">
        <v>745</v>
      </c>
      <c r="AU26" s="6">
        <f t="shared" si="26"/>
        <v>9999</v>
      </c>
      <c r="AV26" s="6">
        <f t="shared" si="17"/>
        <v>7.0469999999999997</v>
      </c>
      <c r="AW26" s="757" t="str">
        <f t="shared" si="18"/>
        <v>Kosten</v>
      </c>
      <c r="AX26" s="758" t="str">
        <f t="shared" si="19"/>
        <v/>
      </c>
      <c r="AY26" s="599" t="str">
        <f t="shared" si="20"/>
        <v>Algemene kosten</v>
      </c>
      <c r="AZ26" s="599" t="str">
        <f t="shared" si="21"/>
        <v>437 Kosten automatisering</v>
      </c>
      <c r="BA26" s="662">
        <f t="shared" si="22"/>
        <v>119.83471074380165</v>
      </c>
      <c r="BB26" s="662" t="str">
        <f t="shared" si="4"/>
        <v/>
      </c>
      <c r="BC26" s="666" t="str">
        <f>IF(AW26="regel","",IF(AW27=AW26,"",SUMIF($AW$10:AW26,AW26,$BB$10:BB26)))</f>
        <v/>
      </c>
      <c r="BE26" s="662">
        <f t="shared" si="23"/>
        <v>120</v>
      </c>
      <c r="BF26" s="662" t="str">
        <f t="shared" si="5"/>
        <v/>
      </c>
      <c r="BG26" s="666" t="str">
        <f>IF(AW26="regel","",IF(AW27=AW26,"",SUMIF($AW$10:AW26,AW26,$BE$10:BE26)))</f>
        <v/>
      </c>
      <c r="BI26" s="212">
        <f t="shared" si="27"/>
        <v>119.83471074380165</v>
      </c>
      <c r="BJ26" s="212">
        <f t="shared" si="28"/>
        <v>149</v>
      </c>
    </row>
    <row r="27" spans="1:62" ht="12" customHeight="1" x14ac:dyDescent="0.2">
      <c r="C27" s="580">
        <v>18</v>
      </c>
      <c r="D27" s="83">
        <f t="shared" si="6"/>
        <v>3.0270000000000001</v>
      </c>
      <c r="E27" s="607" t="str">
        <f>Saldi!N29</f>
        <v>080 Prive</v>
      </c>
      <c r="F27" s="656">
        <f>Saldi!O29</f>
        <v>0</v>
      </c>
      <c r="G27" s="656">
        <f>Saldi!P29</f>
        <v>0</v>
      </c>
      <c r="H27" s="683" t="str">
        <f t="shared" si="7"/>
        <v/>
      </c>
      <c r="I27" s="686">
        <v>3</v>
      </c>
      <c r="J27" s="684" t="str">
        <f t="shared" si="0"/>
        <v/>
      </c>
      <c r="L27" s="784">
        <v>6.4</v>
      </c>
      <c r="M27" s="784"/>
      <c r="N27" s="784" t="s">
        <v>728</v>
      </c>
      <c r="P27" s="61">
        <f t="shared" si="8"/>
        <v>3.0270000000000001</v>
      </c>
      <c r="Q27" s="61">
        <f t="shared" si="9"/>
        <v>6.0750000000000002</v>
      </c>
      <c r="R27" s="61" t="str">
        <f t="shared" si="10"/>
        <v/>
      </c>
      <c r="S27" s="757" t="str">
        <f t="shared" si="11"/>
        <v>Activa</v>
      </c>
      <c r="T27" s="721" t="str">
        <f t="shared" si="12"/>
        <v/>
      </c>
      <c r="U27" s="723" t="str">
        <f t="shared" si="13"/>
        <v>Liquide middelen</v>
      </c>
      <c r="V27" s="723" t="str">
        <f t="shared" si="1"/>
        <v>188 Friesland</v>
      </c>
      <c r="W27" s="724">
        <f>IF(T27="Activa",SUMIF($S$10:S26,"Activa",$W$10:W26),IF(T27="Passiva",SUMIF($S$10:S26,"Passiva",$W$10:W26),VLOOKUP(Q27,$D$10:$G$117,3,FALSE)))</f>
        <v>-322</v>
      </c>
      <c r="X27" s="725" t="str">
        <f t="shared" si="2"/>
        <v/>
      </c>
      <c r="Z27" s="724">
        <f>IF(T27="Activa",SUMIF($S$10:S26,"Activa",$Z$10:Z26),IF(T27="Passiva",SUMIF($S$10:S26,"Passiva",$Z$10:Z26),VLOOKUP(Q27,$D$10:$G$117,4,FALSE)))</f>
        <v>0</v>
      </c>
      <c r="AA27" s="725" t="str">
        <f t="shared" si="3"/>
        <v/>
      </c>
      <c r="AB27" s="188"/>
      <c r="AC27" s="212">
        <f t="shared" si="24"/>
        <v>121.63999999999993</v>
      </c>
      <c r="AD27" s="212">
        <f t="shared" si="25"/>
        <v>250</v>
      </c>
      <c r="AH27" s="61">
        <v>18</v>
      </c>
      <c r="AI27" s="61">
        <f t="shared" si="14"/>
        <v>2.7E-2</v>
      </c>
      <c r="AJ27" s="656" t="str">
        <f>Saldi!R29</f>
        <v>417 Vrij</v>
      </c>
      <c r="AK27" s="656">
        <f>Saldi!S29</f>
        <v>0</v>
      </c>
      <c r="AL27" s="656">
        <f>Saldi!T29</f>
        <v>0</v>
      </c>
      <c r="AM27" s="683" t="str">
        <f t="shared" si="15"/>
        <v/>
      </c>
      <c r="AN27" s="690"/>
      <c r="AO27" s="684" t="str">
        <f t="shared" si="16"/>
        <v/>
      </c>
      <c r="AQ27" s="764">
        <v>17</v>
      </c>
      <c r="AR27" s="607" t="s">
        <v>746</v>
      </c>
      <c r="AS27" s="607" t="s">
        <v>630</v>
      </c>
      <c r="AU27" s="6">
        <f t="shared" si="26"/>
        <v>9999</v>
      </c>
      <c r="AV27" s="6">
        <f t="shared" si="17"/>
        <v>7.0529999999999999</v>
      </c>
      <c r="AW27" s="757" t="str">
        <f t="shared" si="18"/>
        <v>Kosten</v>
      </c>
      <c r="AX27" s="758" t="str">
        <f t="shared" si="19"/>
        <v/>
      </c>
      <c r="AY27" s="599" t="str">
        <f t="shared" si="20"/>
        <v>Algemene kosten</v>
      </c>
      <c r="AZ27" s="599" t="str">
        <f t="shared" si="21"/>
        <v>443 Publiciteit en advert.</v>
      </c>
      <c r="BA27" s="662">
        <f t="shared" si="22"/>
        <v>14.87603305785124</v>
      </c>
      <c r="BB27" s="662" t="str">
        <f t="shared" si="4"/>
        <v/>
      </c>
      <c r="BC27" s="666" t="str">
        <f>IF(AW27="regel","",IF(AW28=AW27,"",SUMIF($AW$10:AW27,AW27,$BB$10:BB27)))</f>
        <v/>
      </c>
      <c r="BE27" s="662">
        <f t="shared" si="23"/>
        <v>0</v>
      </c>
      <c r="BF27" s="662" t="str">
        <f t="shared" si="5"/>
        <v/>
      </c>
      <c r="BG27" s="666" t="str">
        <f>IF(AW27="regel","",IF(AW28=AW27,"",SUMIF($AW$10:AW27,AW27,$BE$10:BE27)))</f>
        <v/>
      </c>
      <c r="BI27" s="212">
        <f t="shared" si="27"/>
        <v>134.71074380165288</v>
      </c>
      <c r="BJ27" s="212">
        <f t="shared" si="28"/>
        <v>149</v>
      </c>
    </row>
    <row r="28" spans="1:62" ht="12" customHeight="1" x14ac:dyDescent="0.2">
      <c r="C28" s="580">
        <v>19</v>
      </c>
      <c r="D28" s="83">
        <f t="shared" si="6"/>
        <v>2.8000000000000001E-2</v>
      </c>
      <c r="E28" s="607" t="str">
        <f>Saldi!N30</f>
        <v>081 Prive IB 2012</v>
      </c>
      <c r="F28" s="656">
        <f>Saldi!O30</f>
        <v>0</v>
      </c>
      <c r="G28" s="656">
        <f>Saldi!P30</f>
        <v>0</v>
      </c>
      <c r="H28" s="683" t="str">
        <f t="shared" si="7"/>
        <v/>
      </c>
      <c r="I28" s="686"/>
      <c r="J28" s="684" t="str">
        <f t="shared" si="0"/>
        <v/>
      </c>
      <c r="L28" s="784">
        <v>6.5</v>
      </c>
      <c r="M28" s="784"/>
      <c r="N28" s="785" t="s">
        <v>716</v>
      </c>
      <c r="P28" s="61">
        <f t="shared" si="8"/>
        <v>9999</v>
      </c>
      <c r="Q28" s="61">
        <f t="shared" si="9"/>
        <v>6.08</v>
      </c>
      <c r="R28" s="61" t="str">
        <f t="shared" si="10"/>
        <v/>
      </c>
      <c r="S28" s="757" t="str">
        <f t="shared" si="11"/>
        <v>Activa</v>
      </c>
      <c r="T28" s="721" t="str">
        <f t="shared" si="12"/>
        <v/>
      </c>
      <c r="U28" s="723" t="str">
        <f t="shared" si="13"/>
        <v>Liquide middelen</v>
      </c>
      <c r="V28" s="723" t="str">
        <f t="shared" si="1"/>
        <v>202 TR Beginbalans afmaken</v>
      </c>
      <c r="W28" s="724">
        <f>IF(T28="Activa",SUMIF($S$10:S27,"Activa",$W$10:W27),IF(T28="Passiva",SUMIF($S$10:S27,"Passiva",$W$10:W27),VLOOKUP(Q28,$D$10:$G$117,3,FALSE)))</f>
        <v>0</v>
      </c>
      <c r="X28" s="725">
        <f t="shared" si="2"/>
        <v>121.63999999999993</v>
      </c>
      <c r="Z28" s="724">
        <f>IF(T28="Activa",SUMIF($S$10:S27,"Activa",$Z$10:Z27),IF(T28="Passiva",SUMIF($S$10:S27,"Passiva",$Z$10:Z27),VLOOKUP(Q28,$D$10:$G$117,4,FALSE)))</f>
        <v>0</v>
      </c>
      <c r="AA28" s="725">
        <f t="shared" si="3"/>
        <v>250</v>
      </c>
      <c r="AB28" s="188"/>
      <c r="AC28" s="212">
        <f t="shared" si="24"/>
        <v>121.63999999999993</v>
      </c>
      <c r="AD28" s="212">
        <f t="shared" si="25"/>
        <v>250</v>
      </c>
      <c r="AH28" s="61">
        <v>19</v>
      </c>
      <c r="AI28" s="61">
        <f t="shared" si="14"/>
        <v>2.8000000000000001E-2</v>
      </c>
      <c r="AJ28" s="656" t="str">
        <f>Saldi!R30</f>
        <v>418 Vrij</v>
      </c>
      <c r="AK28" s="656">
        <f>Saldi!S30</f>
        <v>0</v>
      </c>
      <c r="AL28" s="656">
        <f>Saldi!T30</f>
        <v>0</v>
      </c>
      <c r="AM28" s="683" t="str">
        <f t="shared" si="15"/>
        <v/>
      </c>
      <c r="AN28" s="690"/>
      <c r="AO28" s="684" t="str">
        <f t="shared" si="16"/>
        <v/>
      </c>
      <c r="AQ28" s="579">
        <v>2.4</v>
      </c>
      <c r="AR28" s="579" t="s">
        <v>748</v>
      </c>
      <c r="AS28" s="783"/>
      <c r="AU28" s="6">
        <f t="shared" si="26"/>
        <v>9999</v>
      </c>
      <c r="AV28" s="6">
        <f t="shared" si="17"/>
        <v>7.0549999999999997</v>
      </c>
      <c r="AW28" s="757" t="str">
        <f t="shared" si="18"/>
        <v>Kosten</v>
      </c>
      <c r="AX28" s="758" t="str">
        <f t="shared" si="19"/>
        <v/>
      </c>
      <c r="AY28" s="599" t="str">
        <f t="shared" si="20"/>
        <v>Algemene kosten</v>
      </c>
      <c r="AZ28" s="599" t="str">
        <f t="shared" si="21"/>
        <v>445 Voeding drank genot</v>
      </c>
      <c r="BA28" s="662">
        <f t="shared" si="22"/>
        <v>0</v>
      </c>
      <c r="BB28" s="662" t="str">
        <f t="shared" si="4"/>
        <v/>
      </c>
      <c r="BC28" s="666" t="str">
        <f>IF(AW28="regel","",IF(AW29=AW28,"",SUMIF($AW$10:AW28,AW28,$BB$10:BB28)))</f>
        <v/>
      </c>
      <c r="BE28" s="662">
        <f t="shared" si="23"/>
        <v>0</v>
      </c>
      <c r="BF28" s="662" t="str">
        <f t="shared" si="5"/>
        <v/>
      </c>
      <c r="BG28" s="666" t="str">
        <f>IF(AW28="regel","",IF(AW29=AW28,"",SUMIF($AW$10:AW28,AW28,$BE$10:BE28)))</f>
        <v/>
      </c>
      <c r="BI28" s="212">
        <f t="shared" si="27"/>
        <v>134.71074380165288</v>
      </c>
      <c r="BJ28" s="212">
        <f t="shared" si="28"/>
        <v>149</v>
      </c>
    </row>
    <row r="29" spans="1:62" ht="12" customHeight="1" x14ac:dyDescent="0.2">
      <c r="C29" s="580">
        <v>20</v>
      </c>
      <c r="D29" s="83">
        <f t="shared" si="6"/>
        <v>2.9000000000000001E-2</v>
      </c>
      <c r="E29" s="607" t="str">
        <f>Saldi!N31</f>
        <v>082 Prive IB 2011</v>
      </c>
      <c r="F29" s="656">
        <f>Saldi!O31</f>
        <v>0</v>
      </c>
      <c r="G29" s="656">
        <f>Saldi!P31</f>
        <v>0</v>
      </c>
      <c r="H29" s="683" t="str">
        <f t="shared" si="7"/>
        <v/>
      </c>
      <c r="I29" s="686"/>
      <c r="J29" s="684" t="str">
        <f t="shared" si="0"/>
        <v/>
      </c>
      <c r="L29" s="784">
        <v>20</v>
      </c>
      <c r="M29" s="784"/>
      <c r="N29" s="785" t="s">
        <v>619</v>
      </c>
      <c r="P29" s="61">
        <f t="shared" si="8"/>
        <v>9999</v>
      </c>
      <c r="Q29" s="61">
        <f t="shared" si="9"/>
        <v>6.3</v>
      </c>
      <c r="R29" s="61" t="str">
        <f t="shared" si="10"/>
        <v>regel</v>
      </c>
      <c r="S29" s="757" t="str">
        <f t="shared" si="11"/>
        <v>Activa</v>
      </c>
      <c r="T29" s="721" t="str">
        <f t="shared" si="12"/>
        <v/>
      </c>
      <c r="U29" s="723" t="str">
        <f t="shared" si="13"/>
        <v/>
      </c>
      <c r="V29" s="723" t="str">
        <f t="shared" si="1"/>
        <v/>
      </c>
      <c r="W29" s="724" t="str">
        <f>IF(T29="Activa",SUMIF($S$10:S28,"Activa",$W$10:W28),IF(T29="Passiva",SUMIF($S$10:S28,"Passiva",$W$10:W28),VLOOKUP(Q29,$D$10:$G$117,3,FALSE)))</f>
        <v/>
      </c>
      <c r="X29" s="725" t="str">
        <f t="shared" si="2"/>
        <v/>
      </c>
      <c r="Z29" s="724" t="str">
        <f>IF(T29="Activa",SUMIF($S$10:S28,"Activa",$Z$10:Z28),IF(T29="Passiva",SUMIF($S$10:S28,"Passiva",$Z$10:Z28),VLOOKUP(Q29,$D$10:$G$117,4,FALSE)))</f>
        <v/>
      </c>
      <c r="AA29" s="725" t="str">
        <f t="shared" si="3"/>
        <v/>
      </c>
      <c r="AB29" s="188"/>
      <c r="AC29" s="212" t="str">
        <f t="shared" si="24"/>
        <v/>
      </c>
      <c r="AD29" s="212" t="str">
        <f t="shared" si="25"/>
        <v/>
      </c>
      <c r="AH29" s="61">
        <v>20</v>
      </c>
      <c r="AI29" s="61">
        <f t="shared" si="14"/>
        <v>2.9000000000000001E-2</v>
      </c>
      <c r="AJ29" s="656" t="str">
        <f>Saldi!R31</f>
        <v>419 Vrij</v>
      </c>
      <c r="AK29" s="656">
        <f>Saldi!S31</f>
        <v>0</v>
      </c>
      <c r="AL29" s="656">
        <f>Saldi!T31</f>
        <v>0</v>
      </c>
      <c r="AM29" s="683" t="str">
        <f t="shared" si="15"/>
        <v/>
      </c>
      <c r="AN29" s="690"/>
      <c r="AO29" s="684" t="str">
        <f t="shared" si="16"/>
        <v/>
      </c>
      <c r="AQ29" s="579">
        <v>4.4000000000000004</v>
      </c>
      <c r="AR29" s="579" t="s">
        <v>748</v>
      </c>
      <c r="AS29" s="579"/>
      <c r="AU29" s="6">
        <f t="shared" si="26"/>
        <v>9999</v>
      </c>
      <c r="AV29" s="6">
        <f t="shared" si="17"/>
        <v>7.0620000000000003</v>
      </c>
      <c r="AW29" s="757" t="str">
        <f t="shared" si="18"/>
        <v>Kosten</v>
      </c>
      <c r="AX29" s="758" t="str">
        <f t="shared" si="19"/>
        <v/>
      </c>
      <c r="AY29" s="599" t="str">
        <f t="shared" si="20"/>
        <v>Algemene kosten</v>
      </c>
      <c r="AZ29" s="599" t="str">
        <f t="shared" si="21"/>
        <v>452 Heffingen, rechten/kvk</v>
      </c>
      <c r="BA29" s="662">
        <f t="shared" si="22"/>
        <v>11</v>
      </c>
      <c r="BB29" s="662">
        <f t="shared" si="4"/>
        <v>145.71074380165288</v>
      </c>
      <c r="BC29" s="666" t="str">
        <f>IF(AW29="regel","",IF(AW30=AW29,"",SUMIF($AW$10:AW29,AW29,$BB$10:BB29)))</f>
        <v/>
      </c>
      <c r="BE29" s="662">
        <f t="shared" si="23"/>
        <v>0</v>
      </c>
      <c r="BF29" s="662">
        <f t="shared" si="5"/>
        <v>149</v>
      </c>
      <c r="BG29" s="666" t="str">
        <f>IF(AW29="regel","",IF(AW30=AW29,"",SUMIF($AW$10:AW29,AW29,$BE$10:BE29)))</f>
        <v/>
      </c>
      <c r="BI29" s="212">
        <f t="shared" si="27"/>
        <v>145.71074380165288</v>
      </c>
      <c r="BJ29" s="212">
        <f t="shared" si="28"/>
        <v>149</v>
      </c>
    </row>
    <row r="30" spans="1:62" ht="12" customHeight="1" x14ac:dyDescent="0.2">
      <c r="C30" s="580">
        <v>21</v>
      </c>
      <c r="D30" s="83">
        <f t="shared" si="6"/>
        <v>0.03</v>
      </c>
      <c r="E30" s="607" t="str">
        <f>Saldi!N32</f>
        <v>083 Prive ziekte</v>
      </c>
      <c r="F30" s="656">
        <f>Saldi!O32</f>
        <v>0</v>
      </c>
      <c r="G30" s="656">
        <f>Saldi!P32</f>
        <v>0</v>
      </c>
      <c r="H30" s="683" t="str">
        <f t="shared" si="7"/>
        <v/>
      </c>
      <c r="I30" s="686"/>
      <c r="J30" s="684" t="str">
        <f t="shared" si="0"/>
        <v/>
      </c>
      <c r="L30" s="784">
        <v>26.3</v>
      </c>
      <c r="M30" s="784"/>
      <c r="N30" s="785" t="s">
        <v>716</v>
      </c>
      <c r="P30" s="61">
        <f t="shared" si="8"/>
        <v>9999</v>
      </c>
      <c r="Q30" s="61">
        <f t="shared" si="9"/>
        <v>6.4</v>
      </c>
      <c r="R30" s="61" t="str">
        <f t="shared" si="10"/>
        <v/>
      </c>
      <c r="S30" s="757" t="str">
        <f t="shared" si="11"/>
        <v>Activa</v>
      </c>
      <c r="T30" s="721" t="str">
        <f t="shared" si="12"/>
        <v>Activa</v>
      </c>
      <c r="U30" s="723" t="str">
        <f t="shared" si="13"/>
        <v>T O T A A L</v>
      </c>
      <c r="V30" s="723" t="str">
        <f t="shared" si="1"/>
        <v/>
      </c>
      <c r="W30" s="724">
        <f>IF(T30="Activa",SUMIF($S$10:S29,"Activa",$W$10:W29),IF(T30="Passiva",SUMIF($S$10:S29,"Passiva",$W$10:W29),VLOOKUP(Q30,$D$10:$G$117,3,FALSE)))</f>
        <v>2180.6547107438014</v>
      </c>
      <c r="X30" s="725">
        <f t="shared" si="2"/>
        <v>2180.6547107438014</v>
      </c>
      <c r="Z30" s="724">
        <f>IF(T30="Activa",SUMIF($S$10:S29,"Activa",$Z$10:Z29),IF(T30="Passiva",SUMIF($S$10:S29,"Passiva",$Z$10:Z29),VLOOKUP(Q30,$D$10:$G$117,4,FALSE)))</f>
        <v>260</v>
      </c>
      <c r="AA30" s="725">
        <f t="shared" si="3"/>
        <v>260</v>
      </c>
      <c r="AB30" s="188"/>
      <c r="AC30" s="212">
        <f t="shared" si="24"/>
        <v>2180.6547107438014</v>
      </c>
      <c r="AD30" s="212">
        <f t="shared" si="25"/>
        <v>260</v>
      </c>
      <c r="AH30" s="61">
        <v>21</v>
      </c>
      <c r="AI30" s="61">
        <f t="shared" si="14"/>
        <v>0.03</v>
      </c>
      <c r="AJ30" s="656" t="str">
        <f>Saldi!R32</f>
        <v>420 Huisvestingskosten</v>
      </c>
      <c r="AK30" s="656">
        <f>Saldi!S32</f>
        <v>0</v>
      </c>
      <c r="AL30" s="656">
        <f>Saldi!T32</f>
        <v>0</v>
      </c>
      <c r="AM30" s="683" t="str">
        <f t="shared" si="15"/>
        <v/>
      </c>
      <c r="AN30" s="690"/>
      <c r="AO30" s="684" t="str">
        <f t="shared" si="16"/>
        <v/>
      </c>
      <c r="AQ30" s="579">
        <v>11.4</v>
      </c>
      <c r="AR30" s="579" t="s">
        <v>748</v>
      </c>
      <c r="AS30" s="783"/>
      <c r="AU30" s="6">
        <f t="shared" si="26"/>
        <v>9999</v>
      </c>
      <c r="AV30" s="6">
        <f t="shared" si="17"/>
        <v>8.1419999999999995</v>
      </c>
      <c r="AW30" s="757" t="str">
        <f t="shared" si="18"/>
        <v>Kosten</v>
      </c>
      <c r="AX30" s="758" t="str">
        <f t="shared" si="19"/>
        <v>Kosten</v>
      </c>
      <c r="AY30" s="599" t="str">
        <f t="shared" si="20"/>
        <v>Huisvestingskosten</v>
      </c>
      <c r="AZ30" s="599" t="str">
        <f t="shared" si="21"/>
        <v>950 Btw k-o regeling</v>
      </c>
      <c r="BA30" s="662">
        <f t="shared" si="22"/>
        <v>0</v>
      </c>
      <c r="BB30" s="662">
        <f t="shared" si="4"/>
        <v>0</v>
      </c>
      <c r="BC30" s="666">
        <f>IF(AW30="regel","",IF(AW31=AW30,"",SUMIF($AW$10:AW30,AW30,$BB$10:BB30)))</f>
        <v>472.30578512396693</v>
      </c>
      <c r="BE30" s="662">
        <f t="shared" si="23"/>
        <v>0</v>
      </c>
      <c r="BF30" s="662">
        <f t="shared" si="5"/>
        <v>0</v>
      </c>
      <c r="BG30" s="666">
        <f>IF(AW30="regel","",IF(AW31=AW30,"",SUMIF($AW$10:AW30,AW30,$BE$10:BE30)))</f>
        <v>170</v>
      </c>
      <c r="BI30" s="212">
        <f t="shared" si="27"/>
        <v>0</v>
      </c>
      <c r="BJ30" s="212">
        <f t="shared" si="28"/>
        <v>0</v>
      </c>
    </row>
    <row r="31" spans="1:62" ht="12" customHeight="1" x14ac:dyDescent="0.2">
      <c r="C31" s="580">
        <v>22</v>
      </c>
      <c r="D31" s="83">
        <f t="shared" si="6"/>
        <v>3.1E-2</v>
      </c>
      <c r="E31" s="607" t="str">
        <f>Saldi!N33</f>
        <v>084 Prive giften</v>
      </c>
      <c r="F31" s="656">
        <f>Saldi!O33</f>
        <v>0</v>
      </c>
      <c r="G31" s="656">
        <f>Saldi!P33</f>
        <v>0</v>
      </c>
      <c r="H31" s="683" t="str">
        <f t="shared" si="7"/>
        <v/>
      </c>
      <c r="I31" s="686"/>
      <c r="J31" s="684" t="str">
        <f t="shared" si="0"/>
        <v/>
      </c>
      <c r="L31" s="784">
        <v>26.4</v>
      </c>
      <c r="M31" s="784"/>
      <c r="N31" s="784" t="s">
        <v>728</v>
      </c>
      <c r="P31" s="61">
        <f t="shared" si="8"/>
        <v>9999</v>
      </c>
      <c r="Q31" s="61">
        <f t="shared" si="9"/>
        <v>6.5</v>
      </c>
      <c r="R31" s="61" t="str">
        <f t="shared" si="10"/>
        <v>regel</v>
      </c>
      <c r="S31" s="757" t="str">
        <f t="shared" si="11"/>
        <v>Passiva</v>
      </c>
      <c r="T31" s="721" t="str">
        <f t="shared" si="12"/>
        <v/>
      </c>
      <c r="U31" s="723" t="str">
        <f t="shared" si="13"/>
        <v/>
      </c>
      <c r="V31" s="723" t="str">
        <f t="shared" si="1"/>
        <v/>
      </c>
      <c r="W31" s="724" t="str">
        <f>IF(T31="Activa",SUMIF($S$10:S30,"Activa",$W$10:W30),IF(T31="Passiva",SUMIF($S$10:S30,"Passiva",$W$10:W30),VLOOKUP(Q31,$D$10:$G$117,3,FALSE)))</f>
        <v/>
      </c>
      <c r="X31" s="725" t="str">
        <f t="shared" si="2"/>
        <v/>
      </c>
      <c r="Z31" s="724" t="str">
        <f>IF(T31="Activa",SUMIF($S$10:S30,"Activa",$Z$10:Z30),IF(T31="Passiva",SUMIF($S$10:S30,"Passiva",$Z$10:Z30),VLOOKUP(Q31,$D$10:$G$117,4,FALSE)))</f>
        <v/>
      </c>
      <c r="AA31" s="725" t="str">
        <f t="shared" si="3"/>
        <v/>
      </c>
      <c r="AB31" s="188"/>
      <c r="AC31" s="212" t="str">
        <f t="shared" si="24"/>
        <v/>
      </c>
      <c r="AD31" s="212" t="str">
        <f t="shared" si="25"/>
        <v/>
      </c>
      <c r="AH31" s="61">
        <v>22</v>
      </c>
      <c r="AI31" s="61">
        <f t="shared" si="14"/>
        <v>3.1E-2</v>
      </c>
      <c r="AJ31" s="656" t="str">
        <f>Saldi!R33</f>
        <v>421 Huur</v>
      </c>
      <c r="AK31" s="656">
        <f>Saldi!S33</f>
        <v>0</v>
      </c>
      <c r="AL31" s="656">
        <f>Saldi!T33</f>
        <v>0</v>
      </c>
      <c r="AM31" s="683" t="str">
        <f t="shared" si="15"/>
        <v/>
      </c>
      <c r="AN31" s="690"/>
      <c r="AO31" s="684" t="str">
        <f t="shared" si="16"/>
        <v/>
      </c>
      <c r="AQ31" s="579">
        <v>16.399999999999999</v>
      </c>
      <c r="AR31" s="579" t="s">
        <v>748</v>
      </c>
      <c r="AS31" s="783"/>
      <c r="AU31" s="6">
        <f t="shared" si="26"/>
        <v>9999</v>
      </c>
      <c r="AV31" s="6">
        <f t="shared" si="17"/>
        <v>11.4</v>
      </c>
      <c r="AW31" s="757" t="str">
        <f t="shared" si="18"/>
        <v>regel</v>
      </c>
      <c r="AX31" s="758" t="str">
        <f t="shared" si="19"/>
        <v/>
      </c>
      <c r="AY31" s="599" t="str">
        <f t="shared" si="20"/>
        <v/>
      </c>
      <c r="AZ31" s="599" t="str">
        <f t="shared" si="21"/>
        <v/>
      </c>
      <c r="BA31" s="662" t="str">
        <f t="shared" si="22"/>
        <v/>
      </c>
      <c r="BB31" s="662" t="str">
        <f t="shared" si="4"/>
        <v/>
      </c>
      <c r="BC31" s="666" t="str">
        <f>IF(AW31="regel","",IF(AW32=AW31,"",SUMIF($AW$10:AW31,AW31,$BB$10:BB31)))</f>
        <v/>
      </c>
      <c r="BE31" s="662" t="str">
        <f t="shared" si="23"/>
        <v/>
      </c>
      <c r="BF31" s="662" t="str">
        <f t="shared" si="5"/>
        <v/>
      </c>
      <c r="BG31" s="666" t="str">
        <f>IF(AW31="regel","",IF(AW32=AW31,"",SUMIF($AW$10:AW31,AW31,$BE$10:BE31)))</f>
        <v/>
      </c>
      <c r="BI31" s="212" t="str">
        <f t="shared" si="27"/>
        <v/>
      </c>
      <c r="BJ31" s="212" t="str">
        <f t="shared" si="28"/>
        <v/>
      </c>
    </row>
    <row r="32" spans="1:62" ht="12" customHeight="1" x14ac:dyDescent="0.2">
      <c r="C32" s="580">
        <v>23</v>
      </c>
      <c r="D32" s="83">
        <f t="shared" si="6"/>
        <v>3.2000000000000001E-2</v>
      </c>
      <c r="E32" s="607" t="str">
        <f>Saldi!N34</f>
        <v>085 Prive overige 1</v>
      </c>
      <c r="F32" s="656">
        <f>Saldi!O34</f>
        <v>0</v>
      </c>
      <c r="G32" s="656">
        <f>Saldi!P34</f>
        <v>0</v>
      </c>
      <c r="H32" s="683" t="str">
        <f t="shared" si="7"/>
        <v/>
      </c>
      <c r="I32" s="686"/>
      <c r="J32" s="684" t="str">
        <f t="shared" si="0"/>
        <v/>
      </c>
      <c r="L32" s="784">
        <v>9999</v>
      </c>
      <c r="M32" s="784"/>
      <c r="N32" s="785" t="s">
        <v>716</v>
      </c>
      <c r="P32" s="61">
        <f t="shared" si="8"/>
        <v>9999</v>
      </c>
      <c r="Q32" s="61">
        <f t="shared" si="9"/>
        <v>7.0369999999999999</v>
      </c>
      <c r="R32" s="61" t="str">
        <f t="shared" si="10"/>
        <v/>
      </c>
      <c r="S32" s="757" t="str">
        <f t="shared" si="11"/>
        <v>Passiva</v>
      </c>
      <c r="T32" s="721" t="str">
        <f t="shared" si="12"/>
        <v/>
      </c>
      <c r="U32" s="723" t="str">
        <f t="shared" si="13"/>
        <v>Eigen Vermogen</v>
      </c>
      <c r="V32" s="723" t="str">
        <f t="shared" si="1"/>
        <v>090 Eigen vermogen</v>
      </c>
      <c r="W32" s="724">
        <f>IF(T32="Activa",SUMIF($S$10:S31,"Activa",$W$10:W31),IF(T32="Passiva",SUMIF($S$10:S31,"Passiva",$W$10:W31),VLOOKUP(Q32,$D$10:$G$117,3,FALSE)))</f>
        <v>-260</v>
      </c>
      <c r="X32" s="725">
        <f t="shared" si="2"/>
        <v>-260</v>
      </c>
      <c r="Z32" s="724">
        <f>IF(T32="Activa",SUMIF($S$10:S31,"Activa",$Z$10:Z31),IF(T32="Passiva",SUMIF($S$10:S31,"Passiva",$Z$10:Z31),VLOOKUP(Q32,$D$10:$G$117,4,FALSE)))</f>
        <v>-260</v>
      </c>
      <c r="AA32" s="725">
        <f t="shared" si="3"/>
        <v>-260</v>
      </c>
      <c r="AB32" s="188"/>
      <c r="AC32" s="212">
        <f t="shared" si="24"/>
        <v>-260</v>
      </c>
      <c r="AD32" s="212">
        <f t="shared" si="25"/>
        <v>-260</v>
      </c>
      <c r="AH32" s="61">
        <v>23</v>
      </c>
      <c r="AI32" s="61">
        <f t="shared" si="14"/>
        <v>3.2000000000000001E-2</v>
      </c>
      <c r="AJ32" s="656" t="str">
        <f>Saldi!R34</f>
        <v>422 Energie</v>
      </c>
      <c r="AK32" s="656">
        <f>Saldi!S34</f>
        <v>0</v>
      </c>
      <c r="AL32" s="656">
        <f>Saldi!T34</f>
        <v>0</v>
      </c>
      <c r="AM32" s="683" t="str">
        <f t="shared" si="15"/>
        <v/>
      </c>
      <c r="AN32" s="690"/>
      <c r="AO32" s="684" t="str">
        <f t="shared" si="16"/>
        <v/>
      </c>
      <c r="AQ32" s="579">
        <v>19</v>
      </c>
      <c r="AR32" s="579" t="s">
        <v>748</v>
      </c>
      <c r="AS32" s="579"/>
      <c r="AU32" s="6">
        <f t="shared" si="26"/>
        <v>9999</v>
      </c>
      <c r="AV32" s="6">
        <f t="shared" si="17"/>
        <v>12.04</v>
      </c>
      <c r="AW32" s="757" t="str">
        <f t="shared" si="18"/>
        <v>Financiele BL</v>
      </c>
      <c r="AX32" s="758" t="str">
        <f t="shared" si="19"/>
        <v/>
      </c>
      <c r="AY32" s="599" t="str">
        <f t="shared" si="20"/>
        <v>Rentelasten en kosten</v>
      </c>
      <c r="AZ32" s="599" t="str">
        <f t="shared" si="21"/>
        <v>430 Kantoorbenodigdheden</v>
      </c>
      <c r="BA32" s="662">
        <f t="shared" si="22"/>
        <v>8.2644628099173545</v>
      </c>
      <c r="BB32" s="662" t="str">
        <f t="shared" si="4"/>
        <v/>
      </c>
      <c r="BC32" s="666" t="str">
        <f>IF(AW32="regel","",IF(AW33=AW32,"",SUMIF($AW$10:AW32,AW32,$BB$10:BB32)))</f>
        <v/>
      </c>
      <c r="BE32" s="662">
        <f t="shared" si="23"/>
        <v>0</v>
      </c>
      <c r="BF32" s="662" t="str">
        <f t="shared" si="5"/>
        <v/>
      </c>
      <c r="BG32" s="666" t="str">
        <f>IF(AW32="regel","",IF(AW33=AW32,"",SUMIF($AW$10:AW32,AW32,$BE$10:BE32)))</f>
        <v/>
      </c>
      <c r="BI32" s="212">
        <f t="shared" si="27"/>
        <v>8.2644628099173545</v>
      </c>
      <c r="BJ32" s="212">
        <f t="shared" si="28"/>
        <v>0</v>
      </c>
    </row>
    <row r="33" spans="3:62" ht="12" customHeight="1" x14ac:dyDescent="0.2">
      <c r="C33" s="580">
        <v>24</v>
      </c>
      <c r="D33" s="83">
        <f t="shared" si="6"/>
        <v>3.3000000000000002E-2</v>
      </c>
      <c r="E33" s="607" t="str">
        <f>Saldi!N35</f>
        <v>086 Prive overige 2</v>
      </c>
      <c r="F33" s="656">
        <f>Saldi!O35</f>
        <v>0</v>
      </c>
      <c r="G33" s="656">
        <f>Saldi!P35</f>
        <v>0</v>
      </c>
      <c r="H33" s="683" t="str">
        <f t="shared" si="7"/>
        <v/>
      </c>
      <c r="I33" s="686"/>
      <c r="J33" s="684" t="str">
        <f t="shared" si="0"/>
        <v/>
      </c>
      <c r="L33" s="57"/>
      <c r="M33" s="57"/>
      <c r="N33" s="57"/>
      <c r="P33" s="61">
        <f t="shared" si="8"/>
        <v>9999</v>
      </c>
      <c r="Q33" s="61">
        <f t="shared" si="9"/>
        <v>20</v>
      </c>
      <c r="R33" s="61" t="str">
        <f t="shared" si="10"/>
        <v/>
      </c>
      <c r="S33" s="757" t="str">
        <f t="shared" si="11"/>
        <v>Passiva</v>
      </c>
      <c r="T33" s="721" t="str">
        <f t="shared" si="12"/>
        <v/>
      </c>
      <c r="U33" s="723" t="str">
        <f t="shared" si="13"/>
        <v>Resultaat boekjaar</v>
      </c>
      <c r="V33" s="723" t="str">
        <f t="shared" si="1"/>
        <v>Resultaat</v>
      </c>
      <c r="W33" s="724">
        <f>IF(T33="Activa",SUMIF($S$10:S32,"Activa",$W$10:W32),IF(T33="Passiva",SUMIF($S$10:S32,"Passiva",$W$10:W32),VLOOKUP(Q33,$D$10:$G$117,3,FALSE)))</f>
        <v>-1920.6547107438018</v>
      </c>
      <c r="X33" s="725">
        <f t="shared" si="2"/>
        <v>-1920.6547107438018</v>
      </c>
      <c r="Z33" s="724">
        <f>IF(T33="Activa",SUMIF($S$10:S32,"Activa",$Z$10:Z32),IF(T33="Passiva",SUMIF($S$10:S32,"Passiva",$Z$10:Z32),VLOOKUP(Q33,$D$10:$G$117,4,FALSE)))</f>
        <v>0</v>
      </c>
      <c r="AA33" s="725">
        <f t="shared" si="3"/>
        <v>0</v>
      </c>
      <c r="AB33" s="188"/>
      <c r="AC33" s="212">
        <f t="shared" si="24"/>
        <v>-1920.6547107438018</v>
      </c>
      <c r="AD33" s="212">
        <f t="shared" si="25"/>
        <v>0</v>
      </c>
      <c r="AH33" s="61">
        <v>24</v>
      </c>
      <c r="AI33" s="61">
        <f t="shared" si="14"/>
        <v>3.3000000000000002E-2</v>
      </c>
      <c r="AJ33" s="656" t="str">
        <f>Saldi!R35</f>
        <v>423 Huisvestingsheffingen</v>
      </c>
      <c r="AK33" s="656">
        <f>Saldi!S35</f>
        <v>0</v>
      </c>
      <c r="AL33" s="656">
        <f>Saldi!T35</f>
        <v>0</v>
      </c>
      <c r="AM33" s="683" t="str">
        <f t="shared" si="15"/>
        <v/>
      </c>
      <c r="AN33" s="690"/>
      <c r="AO33" s="684" t="str">
        <f t="shared" si="16"/>
        <v/>
      </c>
      <c r="AQ33" s="579">
        <v>20</v>
      </c>
      <c r="AR33" s="579" t="s">
        <v>803</v>
      </c>
      <c r="AS33" s="579" t="s">
        <v>10</v>
      </c>
      <c r="AU33" s="6">
        <f t="shared" si="26"/>
        <v>9999</v>
      </c>
      <c r="AV33" s="6">
        <f t="shared" si="17"/>
        <v>12.041</v>
      </c>
      <c r="AW33" s="757" t="str">
        <f t="shared" si="18"/>
        <v>Financiele BL</v>
      </c>
      <c r="AX33" s="758" t="str">
        <f t="shared" si="19"/>
        <v/>
      </c>
      <c r="AY33" s="599" t="str">
        <f t="shared" si="20"/>
        <v>Rentelasten en kosten</v>
      </c>
      <c r="AZ33" s="599" t="str">
        <f t="shared" si="21"/>
        <v>431 Vakliteratuur</v>
      </c>
      <c r="BA33" s="662">
        <f t="shared" si="22"/>
        <v>0</v>
      </c>
      <c r="BB33" s="662" t="str">
        <f t="shared" si="4"/>
        <v/>
      </c>
      <c r="BC33" s="666" t="str">
        <f>IF(AW33="regel","",IF(AW34=AW33,"",SUMIF($AW$10:AW33,AW33,$BB$10:BB33)))</f>
        <v/>
      </c>
      <c r="BE33" s="662">
        <f t="shared" si="23"/>
        <v>0</v>
      </c>
      <c r="BF33" s="662" t="str">
        <f t="shared" si="5"/>
        <v/>
      </c>
      <c r="BG33" s="666" t="str">
        <f>IF(AW33="regel","",IF(AW34=AW33,"",SUMIF($AW$10:AW33,AW33,$BE$10:BE33)))</f>
        <v/>
      </c>
      <c r="BI33" s="212">
        <f t="shared" si="27"/>
        <v>8.2644628099173545</v>
      </c>
      <c r="BJ33" s="212">
        <f t="shared" si="28"/>
        <v>0</v>
      </c>
    </row>
    <row r="34" spans="3:62" ht="12" customHeight="1" x14ac:dyDescent="0.2">
      <c r="C34" s="580">
        <v>25</v>
      </c>
      <c r="D34" s="83">
        <f t="shared" si="6"/>
        <v>3.4000000000000002E-2</v>
      </c>
      <c r="E34" s="607" t="str">
        <f>Saldi!N36</f>
        <v>087 Prive overige 3</v>
      </c>
      <c r="F34" s="656">
        <f>Saldi!O36</f>
        <v>0</v>
      </c>
      <c r="G34" s="656">
        <f>Saldi!P36</f>
        <v>0</v>
      </c>
      <c r="H34" s="683" t="str">
        <f t="shared" si="7"/>
        <v/>
      </c>
      <c r="I34" s="686"/>
      <c r="J34" s="684" t="str">
        <f t="shared" si="0"/>
        <v/>
      </c>
      <c r="L34" s="57"/>
      <c r="M34" s="57"/>
      <c r="N34" s="57"/>
      <c r="P34" s="61">
        <f t="shared" si="8"/>
        <v>9999</v>
      </c>
      <c r="Q34" s="61">
        <f t="shared" si="9"/>
        <v>26.3</v>
      </c>
      <c r="R34" s="61" t="str">
        <f t="shared" si="10"/>
        <v>regel</v>
      </c>
      <c r="S34" s="757" t="str">
        <f t="shared" si="11"/>
        <v>Passiva</v>
      </c>
      <c r="T34" s="721" t="str">
        <f t="shared" si="12"/>
        <v/>
      </c>
      <c r="U34" s="723" t="str">
        <f t="shared" si="13"/>
        <v/>
      </c>
      <c r="V34" s="723" t="str">
        <f t="shared" si="1"/>
        <v/>
      </c>
      <c r="W34" s="724" t="str">
        <f>IF(T34="Activa",SUMIF($S$10:S33,"Activa",$W$10:W33),IF(T34="Passiva",SUMIF($S$10:S33,"Passiva",$W$10:W33),VLOOKUP(Q34,$D$10:$G$117,3,FALSE)))</f>
        <v/>
      </c>
      <c r="X34" s="725" t="str">
        <f t="shared" si="2"/>
        <v/>
      </c>
      <c r="Z34" s="724" t="str">
        <f>IF(T34="Activa",SUMIF($S$10:S33,"Activa",$Z$10:Z33),IF(T34="Passiva",SUMIF($S$10:S33,"Passiva",$Z$10:Z33),VLOOKUP(Q34,$D$10:$G$117,4,FALSE)))</f>
        <v/>
      </c>
      <c r="AA34" s="725" t="str">
        <f t="shared" si="3"/>
        <v/>
      </c>
      <c r="AB34" s="188"/>
      <c r="AC34" s="212" t="str">
        <f t="shared" si="24"/>
        <v/>
      </c>
      <c r="AD34" s="212" t="str">
        <f t="shared" si="25"/>
        <v/>
      </c>
      <c r="AH34" s="61">
        <v>25</v>
      </c>
      <c r="AI34" s="61">
        <f t="shared" si="14"/>
        <v>3.4000000000000002E-2</v>
      </c>
      <c r="AJ34" s="656" t="str">
        <f>Saldi!R36</f>
        <v>424 Overige huisvest. ko 1</v>
      </c>
      <c r="AK34" s="656">
        <f>Saldi!S36</f>
        <v>0</v>
      </c>
      <c r="AL34" s="656">
        <f>Saldi!T36</f>
        <v>0</v>
      </c>
      <c r="AM34" s="683" t="str">
        <f t="shared" si="15"/>
        <v/>
      </c>
      <c r="AN34" s="690"/>
      <c r="AO34" s="684" t="str">
        <f t="shared" si="16"/>
        <v/>
      </c>
      <c r="AQ34" s="579">
        <v>9999</v>
      </c>
      <c r="AR34" s="579"/>
      <c r="AS34" s="783" t="s">
        <v>716</v>
      </c>
      <c r="AU34" s="6">
        <f t="shared" si="26"/>
        <v>9999</v>
      </c>
      <c r="AV34" s="6">
        <f t="shared" si="17"/>
        <v>12.042</v>
      </c>
      <c r="AW34" s="757" t="str">
        <f t="shared" si="18"/>
        <v>Financiele BL</v>
      </c>
      <c r="AX34" s="758" t="str">
        <f t="shared" si="19"/>
        <v/>
      </c>
      <c r="AY34" s="599" t="str">
        <f t="shared" si="20"/>
        <v>Rentelasten en kosten</v>
      </c>
      <c r="AZ34" s="599" t="str">
        <f t="shared" si="21"/>
        <v>432 Contributie en abonn.</v>
      </c>
      <c r="BA34" s="662">
        <f t="shared" si="22"/>
        <v>0</v>
      </c>
      <c r="BB34" s="662" t="str">
        <f t="shared" si="4"/>
        <v/>
      </c>
      <c r="BC34" s="666" t="str">
        <f>IF(AW34="regel","",IF(AW35=AW34,"",SUMIF($AW$10:AW34,AW34,$BB$10:BB34)))</f>
        <v/>
      </c>
      <c r="BE34" s="662">
        <f t="shared" si="23"/>
        <v>0</v>
      </c>
      <c r="BF34" s="662" t="str">
        <f t="shared" si="5"/>
        <v/>
      </c>
      <c r="BG34" s="666" t="str">
        <f>IF(AW34="regel","",IF(AW35=AW34,"",SUMIF($AW$10:AW34,AW34,$BE$10:BE34)))</f>
        <v/>
      </c>
      <c r="BI34" s="212">
        <f t="shared" si="27"/>
        <v>8.2644628099173545</v>
      </c>
      <c r="BJ34" s="212">
        <f t="shared" si="28"/>
        <v>0</v>
      </c>
    </row>
    <row r="35" spans="3:62" ht="12" customHeight="1" x14ac:dyDescent="0.2">
      <c r="C35" s="580">
        <v>26</v>
      </c>
      <c r="D35" s="83">
        <f t="shared" si="6"/>
        <v>3.5000000000000003E-2</v>
      </c>
      <c r="E35" s="607" t="str">
        <f>Saldi!N37</f>
        <v>088 Prive overige 4</v>
      </c>
      <c r="F35" s="656">
        <f>Saldi!O37</f>
        <v>0</v>
      </c>
      <c r="G35" s="656">
        <f>Saldi!P37</f>
        <v>0</v>
      </c>
      <c r="H35" s="683" t="str">
        <f t="shared" si="7"/>
        <v/>
      </c>
      <c r="I35" s="686"/>
      <c r="J35" s="684" t="str">
        <f t="shared" si="0"/>
        <v/>
      </c>
      <c r="M35" s="56"/>
      <c r="N35" s="56"/>
      <c r="P35" s="61">
        <f t="shared" si="8"/>
        <v>9999</v>
      </c>
      <c r="Q35" s="61">
        <f t="shared" si="9"/>
        <v>26.4</v>
      </c>
      <c r="R35" s="61" t="str">
        <f t="shared" si="10"/>
        <v/>
      </c>
      <c r="S35" s="757" t="str">
        <f t="shared" si="11"/>
        <v>Passiva</v>
      </c>
      <c r="T35" s="721" t="str">
        <f t="shared" si="12"/>
        <v>Passiva</v>
      </c>
      <c r="U35" s="723" t="str">
        <f t="shared" si="13"/>
        <v>T O T A A L</v>
      </c>
      <c r="V35" s="723" t="str">
        <f t="shared" si="1"/>
        <v/>
      </c>
      <c r="W35" s="724">
        <f>IF(T35="Activa",SUMIF($S$10:S34,"Activa",$W$10:W34),IF(T35="Passiva",SUMIF($S$10:S34,"Passiva",$W$10:W34),VLOOKUP(Q35,$D$10:$G$117,3,FALSE)))</f>
        <v>-2180.6547107438018</v>
      </c>
      <c r="X35" s="725">
        <f t="shared" si="2"/>
        <v>-2180.6547107438018</v>
      </c>
      <c r="Z35" s="724">
        <f>IF(T35="Activa",SUMIF($S$10:S34,"Activa",$Z$10:Z34),IF(T35="Passiva",SUMIF($S$10:S34,"Passiva",$Z$10:Z34),VLOOKUP(Q35,$D$10:$G$117,4,FALSE)))</f>
        <v>-260</v>
      </c>
      <c r="AA35" s="725">
        <f t="shared" si="3"/>
        <v>-260</v>
      </c>
      <c r="AB35" s="188"/>
      <c r="AC35" s="212">
        <f t="shared" si="24"/>
        <v>-2180.6547107438018</v>
      </c>
      <c r="AD35" s="212">
        <f t="shared" si="25"/>
        <v>-260</v>
      </c>
      <c r="AH35" s="61">
        <v>26</v>
      </c>
      <c r="AI35" s="61">
        <f t="shared" si="14"/>
        <v>3.5000000000000003E-2</v>
      </c>
      <c r="AJ35" s="656" t="str">
        <f>Saldi!R37</f>
        <v>425 Overige huisvest. ko 2</v>
      </c>
      <c r="AK35" s="656">
        <f>Saldi!S37</f>
        <v>0</v>
      </c>
      <c r="AL35" s="656">
        <f>Saldi!T37</f>
        <v>0</v>
      </c>
      <c r="AM35" s="683" t="str">
        <f t="shared" si="15"/>
        <v/>
      </c>
      <c r="AN35" s="690"/>
      <c r="AO35" s="684" t="str">
        <f t="shared" si="16"/>
        <v/>
      </c>
      <c r="AQ35" s="846"/>
      <c r="AR35" s="112"/>
      <c r="AS35" s="112"/>
      <c r="AU35" s="6">
        <f t="shared" si="26"/>
        <v>9999</v>
      </c>
      <c r="AV35" s="6">
        <f t="shared" si="17"/>
        <v>12.071</v>
      </c>
      <c r="AW35" s="757" t="str">
        <f t="shared" si="18"/>
        <v>Financiele BL</v>
      </c>
      <c r="AX35" s="758" t="str">
        <f t="shared" si="19"/>
        <v/>
      </c>
      <c r="AY35" s="599" t="str">
        <f t="shared" si="20"/>
        <v>Rentelasten en kosten</v>
      </c>
      <c r="AZ35" s="599" t="str">
        <f t="shared" si="21"/>
        <v>461 Bankkosten</v>
      </c>
      <c r="BA35" s="662">
        <f t="shared" si="22"/>
        <v>18</v>
      </c>
      <c r="BB35" s="662">
        <f t="shared" si="4"/>
        <v>26.264462809917354</v>
      </c>
      <c r="BC35" s="666" t="str">
        <f>IF(AW35="regel","",IF(AW36=AW35,"",SUMIF($AW$10:AW35,AW35,$BB$10:BB35)))</f>
        <v/>
      </c>
      <c r="BE35" s="662">
        <f t="shared" si="23"/>
        <v>0</v>
      </c>
      <c r="BF35" s="662">
        <f t="shared" si="5"/>
        <v>0</v>
      </c>
      <c r="BG35" s="666" t="str">
        <f>IF(AW35="regel","",IF(AW36=AW35,"",SUMIF($AW$10:AW35,AW35,$BE$10:BE35)))</f>
        <v/>
      </c>
      <c r="BI35" s="212">
        <f t="shared" si="27"/>
        <v>26.264462809917354</v>
      </c>
      <c r="BJ35" s="212">
        <f t="shared" si="28"/>
        <v>0</v>
      </c>
    </row>
    <row r="36" spans="3:62" ht="12" customHeight="1" x14ac:dyDescent="0.2">
      <c r="C36" s="580">
        <v>27</v>
      </c>
      <c r="D36" s="83">
        <f t="shared" si="6"/>
        <v>3.5999999999999997E-2</v>
      </c>
      <c r="E36" s="607" t="str">
        <f>Saldi!N38</f>
        <v>089 Prive overige 5</v>
      </c>
      <c r="F36" s="656">
        <f>Saldi!O38</f>
        <v>0</v>
      </c>
      <c r="G36" s="656">
        <f>Saldi!P38</f>
        <v>0</v>
      </c>
      <c r="H36" s="683" t="str">
        <f t="shared" si="7"/>
        <v/>
      </c>
      <c r="I36" s="686"/>
      <c r="J36" s="684" t="str">
        <f t="shared" si="0"/>
        <v/>
      </c>
      <c r="M36" s="56"/>
      <c r="N36" s="56"/>
      <c r="P36" s="61">
        <f t="shared" si="8"/>
        <v>9999</v>
      </c>
      <c r="Q36" s="61">
        <f t="shared" si="9"/>
        <v>9999</v>
      </c>
      <c r="R36" s="61" t="str">
        <f t="shared" si="10"/>
        <v/>
      </c>
      <c r="S36" s="757">
        <f t="shared" si="11"/>
        <v>0</v>
      </c>
      <c r="T36" s="721" t="str">
        <f t="shared" si="12"/>
        <v/>
      </c>
      <c r="U36" s="723" t="str">
        <f t="shared" si="13"/>
        <v/>
      </c>
      <c r="V36" s="723" t="str">
        <f t="shared" si="1"/>
        <v/>
      </c>
      <c r="W36" s="724" t="str">
        <f>IF(T36="Activa",SUMIF($S$10:S35,"Activa",$W$10:W35),IF(T36="Passiva",SUMIF($S$10:S35,"Passiva",$W$10:W35),VLOOKUP(Q36,$D$10:$G$117,3,FALSE)))</f>
        <v/>
      </c>
      <c r="X36" s="725" t="str">
        <f t="shared" si="2"/>
        <v/>
      </c>
      <c r="Z36" s="724" t="str">
        <f>IF(T36="Activa",SUMIF($S$10:S35,"Activa",$Z$10:Z35),IF(T36="Passiva",SUMIF($S$10:S35,"Passiva",$Z$10:Z35),VLOOKUP(Q36,$D$10:$G$117,4,FALSE)))</f>
        <v/>
      </c>
      <c r="AA36" s="725" t="str">
        <f t="shared" si="3"/>
        <v/>
      </c>
      <c r="AB36" s="188"/>
      <c r="AC36" s="212" t="str">
        <f t="shared" si="24"/>
        <v/>
      </c>
      <c r="AD36" s="212" t="str">
        <f t="shared" si="25"/>
        <v/>
      </c>
      <c r="AH36" s="61">
        <v>27</v>
      </c>
      <c r="AI36" s="61">
        <f t="shared" si="14"/>
        <v>3.5999999999999997E-2</v>
      </c>
      <c r="AJ36" s="656" t="str">
        <f>Saldi!R38</f>
        <v>426 Overige huisvestingskost</v>
      </c>
      <c r="AK36" s="656">
        <f>Saldi!S38</f>
        <v>0</v>
      </c>
      <c r="AL36" s="656">
        <f>Saldi!T38</f>
        <v>0</v>
      </c>
      <c r="AM36" s="683" t="str">
        <f t="shared" si="15"/>
        <v/>
      </c>
      <c r="AN36" s="690"/>
      <c r="AO36" s="684" t="str">
        <f t="shared" si="16"/>
        <v/>
      </c>
      <c r="AQ36" s="755"/>
      <c r="AR36" s="755"/>
      <c r="AS36" s="756"/>
      <c r="AU36" s="6">
        <f t="shared" si="26"/>
        <v>9999</v>
      </c>
      <c r="AV36" s="6">
        <f t="shared" si="17"/>
        <v>16.128</v>
      </c>
      <c r="AW36" s="757" t="str">
        <f t="shared" si="18"/>
        <v>Financiele BL</v>
      </c>
      <c r="AX36" s="758" t="str">
        <f t="shared" si="19"/>
        <v>Financiele BL</v>
      </c>
      <c r="AY36" s="599" t="str">
        <f t="shared" si="20"/>
        <v>Overige Financiele BL</v>
      </c>
      <c r="AZ36" s="599" t="str">
        <f t="shared" si="21"/>
        <v>900 Rentebaten</v>
      </c>
      <c r="BA36" s="662">
        <f t="shared" si="22"/>
        <v>-1.82</v>
      </c>
      <c r="BB36" s="662">
        <f t="shared" si="4"/>
        <v>-1.82</v>
      </c>
      <c r="BC36" s="666">
        <f>IF(AW36="regel","",IF(AW37=AW36,"",SUMIF($AW$10:AW36,AW36,$BB$10:BB36)))</f>
        <v>24.444462809917354</v>
      </c>
      <c r="BE36" s="662">
        <f t="shared" si="23"/>
        <v>0</v>
      </c>
      <c r="BF36" s="662">
        <f t="shared" si="5"/>
        <v>0</v>
      </c>
      <c r="BG36" s="666">
        <f>IF(AW36="regel","",IF(AW37=AW36,"",SUMIF($AW$10:AW36,AW36,$BE$10:BE36)))</f>
        <v>0</v>
      </c>
      <c r="BI36" s="212">
        <f t="shared" si="27"/>
        <v>-1.82</v>
      </c>
      <c r="BJ36" s="212">
        <f t="shared" si="28"/>
        <v>0</v>
      </c>
    </row>
    <row r="37" spans="3:62" ht="12" customHeight="1" x14ac:dyDescent="0.2">
      <c r="C37" s="580">
        <v>28</v>
      </c>
      <c r="D37" s="83">
        <f t="shared" si="6"/>
        <v>7.0369999999999999</v>
      </c>
      <c r="E37" s="607" t="str">
        <f>Saldi!N39</f>
        <v>090 Eigen vermogen</v>
      </c>
      <c r="F37" s="656">
        <f>Saldi!O39</f>
        <v>-260</v>
      </c>
      <c r="G37" s="656">
        <f>Saldi!P39</f>
        <v>-260</v>
      </c>
      <c r="H37" s="683"/>
      <c r="I37" s="782">
        <v>7</v>
      </c>
      <c r="J37" s="684"/>
      <c r="M37" s="56"/>
      <c r="N37" s="56"/>
      <c r="P37" s="61">
        <f t="shared" si="8"/>
        <v>7.0369999999999999</v>
      </c>
      <c r="Q37" s="61">
        <f t="shared" si="9"/>
        <v>9999</v>
      </c>
      <c r="R37" s="61" t="str">
        <f t="shared" si="10"/>
        <v/>
      </c>
      <c r="S37" s="757">
        <f t="shared" si="11"/>
        <v>0</v>
      </c>
      <c r="T37" s="721" t="str">
        <f t="shared" si="12"/>
        <v/>
      </c>
      <c r="U37" s="723" t="str">
        <f t="shared" si="13"/>
        <v/>
      </c>
      <c r="V37" s="723" t="str">
        <f t="shared" si="1"/>
        <v/>
      </c>
      <c r="W37" s="724" t="str">
        <f>IF(T37="Activa",SUMIF($S$10:S36,"Activa",$W$10:W36),IF(T37="Passiva",SUMIF($S$10:S36,"Passiva",$W$10:W36),VLOOKUP(Q37,$D$10:$G$117,3,FALSE)))</f>
        <v/>
      </c>
      <c r="X37" s="725" t="str">
        <f t="shared" si="2"/>
        <v/>
      </c>
      <c r="Z37" s="724" t="str">
        <f>IF(T37="Activa",SUMIF($S$10:S36,"Activa",$Z$10:Z36),IF(T37="Passiva",SUMIF($S$10:S36,"Passiva",$Z$10:Z36),VLOOKUP(Q37,$D$10:$G$117,4,FALSE)))</f>
        <v/>
      </c>
      <c r="AA37" s="725" t="str">
        <f t="shared" si="3"/>
        <v/>
      </c>
      <c r="AB37" s="188"/>
      <c r="AC37" s="212" t="e">
        <f t="shared" si="24"/>
        <v>#VALUE!</v>
      </c>
      <c r="AD37" s="212" t="e">
        <f t="shared" si="25"/>
        <v>#VALUE!</v>
      </c>
      <c r="AH37" s="61">
        <v>28</v>
      </c>
      <c r="AI37" s="61">
        <f t="shared" si="14"/>
        <v>3.6999999999999998E-2</v>
      </c>
      <c r="AJ37" s="656" t="str">
        <f>Saldi!R39</f>
        <v>427 Vrij</v>
      </c>
      <c r="AK37" s="656">
        <f>Saldi!S39</f>
        <v>0</v>
      </c>
      <c r="AL37" s="656">
        <f>Saldi!T39</f>
        <v>0</v>
      </c>
      <c r="AM37" s="683" t="str">
        <f t="shared" si="15"/>
        <v/>
      </c>
      <c r="AN37" s="690"/>
      <c r="AO37" s="684" t="str">
        <f t="shared" si="16"/>
        <v/>
      </c>
      <c r="AQ37" s="755"/>
      <c r="AR37" s="755"/>
      <c r="AS37" s="756"/>
      <c r="AU37" s="6">
        <f t="shared" si="26"/>
        <v>9999</v>
      </c>
      <c r="AV37" s="6">
        <f t="shared" si="17"/>
        <v>16.399999999999999</v>
      </c>
      <c r="AW37" s="757" t="str">
        <f t="shared" si="18"/>
        <v>regel</v>
      </c>
      <c r="AX37" s="758" t="str">
        <f t="shared" si="19"/>
        <v/>
      </c>
      <c r="AY37" s="599" t="str">
        <f t="shared" si="20"/>
        <v/>
      </c>
      <c r="AZ37" s="599" t="str">
        <f t="shared" si="21"/>
        <v/>
      </c>
      <c r="BA37" s="662" t="str">
        <f t="shared" si="22"/>
        <v/>
      </c>
      <c r="BB37" s="662" t="str">
        <f t="shared" si="4"/>
        <v/>
      </c>
      <c r="BC37" s="666" t="str">
        <f>IF(AW37="regel","",IF(AW38=AW37,"",SUMIF($AW$10:AW37,AW37,$BB$10:BB37)))</f>
        <v/>
      </c>
      <c r="BE37" s="662" t="str">
        <f t="shared" si="23"/>
        <v/>
      </c>
      <c r="BF37" s="662" t="str">
        <f t="shared" si="5"/>
        <v/>
      </c>
      <c r="BG37" s="666" t="str">
        <f>IF(AW37="regel","",IF(AW38=AW37,"",SUMIF($AW$10:AW37,AW37,$BE$10:BE37)))</f>
        <v/>
      </c>
      <c r="BI37" s="212" t="str">
        <f t="shared" si="27"/>
        <v/>
      </c>
      <c r="BJ37" s="212" t="str">
        <f t="shared" si="28"/>
        <v/>
      </c>
    </row>
    <row r="38" spans="3:62" ht="12" customHeight="1" x14ac:dyDescent="0.2">
      <c r="C38" s="580">
        <v>29</v>
      </c>
      <c r="D38" s="83">
        <f t="shared" si="6"/>
        <v>3.7999999999999999E-2</v>
      </c>
      <c r="E38" s="607" t="str">
        <f>Saldi!N40</f>
        <v>100 Maatschapp kapitaal</v>
      </c>
      <c r="F38" s="656">
        <f>Saldi!O40</f>
        <v>0</v>
      </c>
      <c r="G38" s="656">
        <f>Saldi!P40</f>
        <v>0</v>
      </c>
      <c r="H38" s="683" t="str">
        <f t="shared" si="7"/>
        <v/>
      </c>
      <c r="I38" s="686"/>
      <c r="J38" s="684" t="str">
        <f t="shared" si="0"/>
        <v/>
      </c>
      <c r="P38" s="61">
        <f t="shared" si="8"/>
        <v>9999</v>
      </c>
      <c r="Q38" s="61">
        <f t="shared" si="9"/>
        <v>9999</v>
      </c>
      <c r="R38" s="61" t="str">
        <f t="shared" si="10"/>
        <v/>
      </c>
      <c r="S38" s="757">
        <f t="shared" si="11"/>
        <v>0</v>
      </c>
      <c r="T38" s="721" t="str">
        <f t="shared" si="12"/>
        <v/>
      </c>
      <c r="U38" s="723" t="str">
        <f t="shared" si="13"/>
        <v/>
      </c>
      <c r="V38" s="723" t="str">
        <f t="shared" si="1"/>
        <v/>
      </c>
      <c r="W38" s="724" t="str">
        <f>IF(T38="Activa",SUMIF($S$10:S37,"Activa",$W$10:W37),IF(T38="Passiva",SUMIF($S$10:S37,"Passiva",$W$10:W37),VLOOKUP(Q38,$D$10:$G$117,3,FALSE)))</f>
        <v/>
      </c>
      <c r="X38" s="725" t="str">
        <f t="shared" si="2"/>
        <v/>
      </c>
      <c r="Z38" s="724" t="str">
        <f>IF(T38="Activa",SUMIF($S$10:S37,"Activa",$Z$10:Z37),IF(T38="Passiva",SUMIF($S$10:S37,"Passiva",$Z$10:Z37),VLOOKUP(Q38,$D$10:$G$117,4,FALSE)))</f>
        <v/>
      </c>
      <c r="AA38" s="725" t="str">
        <f t="shared" si="3"/>
        <v/>
      </c>
      <c r="AB38" s="188"/>
      <c r="AC38" s="212" t="e">
        <f t="shared" si="24"/>
        <v>#VALUE!</v>
      </c>
      <c r="AD38" s="212" t="e">
        <f t="shared" si="25"/>
        <v>#VALUE!</v>
      </c>
      <c r="AH38" s="61">
        <v>29</v>
      </c>
      <c r="AI38" s="61">
        <f t="shared" si="14"/>
        <v>3.7999999999999999E-2</v>
      </c>
      <c r="AJ38" s="656" t="str">
        <f>Saldi!R40</f>
        <v>428 Vrij</v>
      </c>
      <c r="AK38" s="656">
        <f>Saldi!S40</f>
        <v>0</v>
      </c>
      <c r="AL38" s="656">
        <f>Saldi!T40</f>
        <v>0</v>
      </c>
      <c r="AM38" s="683" t="str">
        <f t="shared" si="15"/>
        <v/>
      </c>
      <c r="AN38" s="690"/>
      <c r="AO38" s="684" t="str">
        <f t="shared" si="16"/>
        <v/>
      </c>
      <c r="AU38" s="6">
        <f t="shared" si="26"/>
        <v>9999</v>
      </c>
      <c r="AV38" s="6">
        <f t="shared" si="17"/>
        <v>19</v>
      </c>
      <c r="AW38" s="757" t="str">
        <f t="shared" si="18"/>
        <v>regel</v>
      </c>
      <c r="AX38" s="758" t="str">
        <f t="shared" si="19"/>
        <v/>
      </c>
      <c r="AY38" s="599" t="str">
        <f t="shared" si="20"/>
        <v/>
      </c>
      <c r="AZ38" s="599" t="str">
        <f t="shared" si="21"/>
        <v/>
      </c>
      <c r="BA38" s="662" t="str">
        <f t="shared" si="22"/>
        <v/>
      </c>
      <c r="BB38" s="662" t="str">
        <f t="shared" si="4"/>
        <v/>
      </c>
      <c r="BC38" s="666" t="str">
        <f>IF(AW38="regel","",IF(AW39=AW38,"",SUMIF($AW$10:AW38,AW38,$BB$10:BB38)))</f>
        <v/>
      </c>
      <c r="BE38" s="662" t="str">
        <f t="shared" si="23"/>
        <v/>
      </c>
      <c r="BF38" s="662" t="str">
        <f t="shared" si="5"/>
        <v/>
      </c>
      <c r="BG38" s="666" t="str">
        <f>IF(AW38="regel","",IF(AW39=AW38,"",SUMIF($AW$10:AW38,AW38,$BE$10:BE38)))</f>
        <v/>
      </c>
      <c r="BI38" s="212" t="str">
        <f t="shared" si="27"/>
        <v/>
      </c>
      <c r="BJ38" s="212" t="str">
        <f t="shared" si="28"/>
        <v/>
      </c>
    </row>
    <row r="39" spans="3:62" ht="12" customHeight="1" x14ac:dyDescent="0.2">
      <c r="C39" s="580">
        <v>30</v>
      </c>
      <c r="D39" s="83">
        <f t="shared" si="6"/>
        <v>3.9E-2</v>
      </c>
      <c r="E39" s="607" t="str">
        <f>Saldi!N41</f>
        <v>105 Aandelen in portefeuile</v>
      </c>
      <c r="F39" s="656">
        <f>Saldi!O41</f>
        <v>0</v>
      </c>
      <c r="G39" s="656">
        <f>Saldi!P41</f>
        <v>0</v>
      </c>
      <c r="H39" s="683" t="str">
        <f t="shared" si="7"/>
        <v/>
      </c>
      <c r="I39" s="686"/>
      <c r="J39" s="684" t="str">
        <f t="shared" si="0"/>
        <v/>
      </c>
      <c r="P39" s="61">
        <f t="shared" si="8"/>
        <v>9999</v>
      </c>
      <c r="Q39" s="61">
        <f t="shared" si="9"/>
        <v>9999</v>
      </c>
      <c r="R39" s="61" t="str">
        <f t="shared" si="10"/>
        <v/>
      </c>
      <c r="S39" s="757">
        <f t="shared" si="11"/>
        <v>0</v>
      </c>
      <c r="T39" s="721" t="str">
        <f t="shared" si="12"/>
        <v/>
      </c>
      <c r="U39" s="723" t="str">
        <f t="shared" si="13"/>
        <v/>
      </c>
      <c r="V39" s="723" t="str">
        <f t="shared" si="1"/>
        <v/>
      </c>
      <c r="W39" s="724" t="str">
        <f>IF(T39="Activa",SUMIF($S$10:S38,"Activa",$W$10:W38),IF(T39="Passiva",SUMIF($S$10:S38,"Passiva",$W$10:W38),VLOOKUP(Q39,$D$10:$G$117,3,FALSE)))</f>
        <v/>
      </c>
      <c r="X39" s="725" t="str">
        <f t="shared" si="2"/>
        <v/>
      </c>
      <c r="Z39" s="724" t="str">
        <f>IF(T39="Activa",SUMIF($S$10:S38,"Activa",$Z$10:Z38),IF(T39="Passiva",SUMIF($S$10:S38,"Passiva",$Z$10:Z38),VLOOKUP(Q39,$D$10:$G$117,4,FALSE)))</f>
        <v/>
      </c>
      <c r="AA39" s="725" t="str">
        <f t="shared" si="3"/>
        <v/>
      </c>
      <c r="AB39" s="188"/>
      <c r="AC39" s="212" t="e">
        <f t="shared" si="24"/>
        <v>#VALUE!</v>
      </c>
      <c r="AD39" s="212" t="e">
        <f t="shared" si="25"/>
        <v>#VALUE!</v>
      </c>
      <c r="AH39" s="61">
        <v>30</v>
      </c>
      <c r="AI39" s="61">
        <f t="shared" si="14"/>
        <v>3.9E-2</v>
      </c>
      <c r="AJ39" s="656" t="str">
        <f>Saldi!R41</f>
        <v>429 Vrij</v>
      </c>
      <c r="AK39" s="656">
        <f>Saldi!S41</f>
        <v>0</v>
      </c>
      <c r="AL39" s="656">
        <f>Saldi!T41</f>
        <v>0</v>
      </c>
      <c r="AM39" s="683" t="str">
        <f t="shared" si="15"/>
        <v/>
      </c>
      <c r="AN39" s="690"/>
      <c r="AO39" s="684" t="str">
        <f t="shared" si="16"/>
        <v/>
      </c>
      <c r="AU39" s="6">
        <f t="shared" si="26"/>
        <v>9999</v>
      </c>
      <c r="AV39" s="6">
        <f t="shared" si="17"/>
        <v>20</v>
      </c>
      <c r="AW39" s="757" t="str">
        <f t="shared" si="18"/>
        <v>RESULTAAT</v>
      </c>
      <c r="AX39" s="758" t="str">
        <f t="shared" si="19"/>
        <v>RESULTAAT</v>
      </c>
      <c r="AY39" s="599" t="str">
        <f t="shared" si="20"/>
        <v>Resultaat</v>
      </c>
      <c r="AZ39" s="599" t="str">
        <f t="shared" si="21"/>
        <v>Resultaat</v>
      </c>
      <c r="BA39" s="662">
        <f t="shared" si="22"/>
        <v>-1920.6547107438016</v>
      </c>
      <c r="BB39" s="662">
        <f t="shared" si="4"/>
        <v>-1920.6547107438016</v>
      </c>
      <c r="BC39" s="666">
        <f>IF(AW39="regel","",IF(AW40=AW39,"",SUMIF($AW$10:AW39,AW39,$BB$10:BB39)))</f>
        <v>-1920.6547107438016</v>
      </c>
      <c r="BE39" s="662">
        <f t="shared" si="23"/>
        <v>170</v>
      </c>
      <c r="BF39" s="662">
        <f t="shared" si="5"/>
        <v>170</v>
      </c>
      <c r="BG39" s="666">
        <f>IF(AW39="regel","",IF(AW40=AW39,"",SUMIF($AW$10:AW39,AW39,$BE$10:BE39)))</f>
        <v>170</v>
      </c>
      <c r="BI39" s="212">
        <f t="shared" si="27"/>
        <v>-1920.6547107438016</v>
      </c>
      <c r="BJ39" s="212">
        <f t="shared" si="28"/>
        <v>170</v>
      </c>
    </row>
    <row r="40" spans="3:62" ht="12" customHeight="1" x14ac:dyDescent="0.2">
      <c r="C40" s="580">
        <v>31</v>
      </c>
      <c r="D40" s="83">
        <f t="shared" si="6"/>
        <v>0.04</v>
      </c>
      <c r="E40" s="607" t="str">
        <f>Saldi!N42</f>
        <v>110 Geplaatst kapitaal</v>
      </c>
      <c r="F40" s="656">
        <f>Saldi!O42</f>
        <v>0</v>
      </c>
      <c r="G40" s="656">
        <f>Saldi!P42</f>
        <v>0</v>
      </c>
      <c r="H40" s="683" t="str">
        <f t="shared" si="7"/>
        <v/>
      </c>
      <c r="I40" s="686"/>
      <c r="J40" s="684" t="str">
        <f t="shared" si="0"/>
        <v/>
      </c>
      <c r="L40" s="722" t="s">
        <v>722</v>
      </c>
      <c r="M40" s="722" t="s">
        <v>723</v>
      </c>
      <c r="N40" s="774" t="s">
        <v>719</v>
      </c>
      <c r="P40" s="61">
        <f t="shared" si="8"/>
        <v>9999</v>
      </c>
      <c r="Q40" s="61">
        <f t="shared" si="9"/>
        <v>9999</v>
      </c>
      <c r="R40" s="61" t="str">
        <f t="shared" si="10"/>
        <v/>
      </c>
      <c r="S40" s="757">
        <f t="shared" si="11"/>
        <v>0</v>
      </c>
      <c r="T40" s="721" t="str">
        <f t="shared" si="12"/>
        <v/>
      </c>
      <c r="U40" s="723" t="str">
        <f t="shared" si="13"/>
        <v/>
      </c>
      <c r="V40" s="723" t="str">
        <f t="shared" si="1"/>
        <v/>
      </c>
      <c r="W40" s="724" t="str">
        <f>IF(T40="Activa",SUMIF($S$10:S39,"Activa",$W$10:W39),IF(T40="Passiva",SUMIF($S$10:S39,"Passiva",$W$10:W39),VLOOKUP(Q40,$D$10:$G$117,3,FALSE)))</f>
        <v/>
      </c>
      <c r="X40" s="725" t="str">
        <f t="shared" si="2"/>
        <v/>
      </c>
      <c r="Z40" s="724" t="str">
        <f>IF(T40="Activa",SUMIF($S$10:S39,"Activa",$Z$10:Z39),IF(T40="Passiva",SUMIF($S$10:S39,"Passiva",$Z$10:Z39),VLOOKUP(Q40,$D$10:$G$117,4,FALSE)))</f>
        <v/>
      </c>
      <c r="AA40" s="725" t="str">
        <f t="shared" si="3"/>
        <v/>
      </c>
      <c r="AB40" s="188"/>
      <c r="AC40" s="212" t="e">
        <f t="shared" si="24"/>
        <v>#VALUE!</v>
      </c>
      <c r="AD40" s="212" t="e">
        <f t="shared" si="25"/>
        <v>#VALUE!</v>
      </c>
      <c r="AH40" s="61">
        <v>31</v>
      </c>
      <c r="AI40" s="61">
        <f t="shared" si="14"/>
        <v>12.04</v>
      </c>
      <c r="AJ40" s="656" t="str">
        <f>Saldi!R42</f>
        <v>430 Kantoorbenodigdheden</v>
      </c>
      <c r="AK40" s="656">
        <f>Saldi!S42</f>
        <v>8.2644628099173545</v>
      </c>
      <c r="AL40" s="656">
        <f>Saldi!T42</f>
        <v>0</v>
      </c>
      <c r="AM40" s="683" t="str">
        <f t="shared" si="15"/>
        <v>f</v>
      </c>
      <c r="AN40" s="690">
        <v>12</v>
      </c>
      <c r="AO40" s="684" t="str">
        <f t="shared" si="16"/>
        <v/>
      </c>
      <c r="AU40" s="6">
        <f t="shared" si="26"/>
        <v>12.04</v>
      </c>
      <c r="AV40" s="6">
        <f t="shared" si="17"/>
        <v>9999</v>
      </c>
      <c r="AW40" s="757">
        <f t="shared" si="18"/>
        <v>0</v>
      </c>
      <c r="AX40" s="758" t="str">
        <f t="shared" si="19"/>
        <v/>
      </c>
      <c r="AY40" s="599" t="str">
        <f t="shared" si="20"/>
        <v/>
      </c>
      <c r="AZ40" s="599" t="str">
        <f t="shared" si="21"/>
        <v/>
      </c>
      <c r="BA40" s="662" t="str">
        <f t="shared" si="22"/>
        <v/>
      </c>
      <c r="BB40" s="662" t="str">
        <f t="shared" si="4"/>
        <v/>
      </c>
      <c r="BC40" s="666" t="str">
        <f>IF(AW40="regel","",IF(AW41=AW40,"",SUMIF($AW$10:AW40,AW40,$BB$10:BB40)))</f>
        <v/>
      </c>
      <c r="BE40" s="662" t="str">
        <f t="shared" si="23"/>
        <v/>
      </c>
      <c r="BF40" s="662" t="str">
        <f t="shared" si="5"/>
        <v/>
      </c>
      <c r="BG40" s="666" t="str">
        <f>IF(AW40="regel","",IF(AW41=AW40,"",SUMIF($AW$10:AW40,AW40,$BE$10:BE40)))</f>
        <v/>
      </c>
      <c r="BI40" s="212" t="str">
        <f t="shared" si="27"/>
        <v/>
      </c>
      <c r="BJ40" s="212" t="str">
        <f t="shared" si="28"/>
        <v/>
      </c>
    </row>
    <row r="41" spans="3:62" ht="12" customHeight="1" x14ac:dyDescent="0.2">
      <c r="C41" s="580">
        <v>32</v>
      </c>
      <c r="D41" s="83">
        <f t="shared" si="6"/>
        <v>4.1000000000000002E-2</v>
      </c>
      <c r="E41" s="607" t="str">
        <f>Saldi!N43</f>
        <v>112 Algemene reserve</v>
      </c>
      <c r="F41" s="656">
        <f>Saldi!O43</f>
        <v>0</v>
      </c>
      <c r="G41" s="656">
        <f>Saldi!P43</f>
        <v>0</v>
      </c>
      <c r="H41" s="683" t="str">
        <f t="shared" si="7"/>
        <v/>
      </c>
      <c r="I41" s="686"/>
      <c r="J41" s="684" t="str">
        <f t="shared" si="0"/>
        <v/>
      </c>
      <c r="L41" s="669">
        <v>1</v>
      </c>
      <c r="M41" s="607" t="s">
        <v>724</v>
      </c>
      <c r="N41" s="607" t="s">
        <v>725</v>
      </c>
      <c r="P41" s="61">
        <f t="shared" si="8"/>
        <v>9999</v>
      </c>
      <c r="Q41" s="61">
        <f t="shared" si="9"/>
        <v>9999</v>
      </c>
      <c r="R41" s="61" t="str">
        <f t="shared" si="10"/>
        <v/>
      </c>
      <c r="S41" s="757">
        <f t="shared" si="11"/>
        <v>0</v>
      </c>
      <c r="T41" s="721" t="str">
        <f t="shared" si="12"/>
        <v/>
      </c>
      <c r="U41" s="723" t="str">
        <f t="shared" si="13"/>
        <v/>
      </c>
      <c r="V41" s="723" t="str">
        <f t="shared" si="1"/>
        <v/>
      </c>
      <c r="W41" s="724" t="str">
        <f>IF(T41="Activa",SUMIF($S$10:S40,"Activa",$W$10:W40),IF(T41="Passiva",SUMIF($S$10:S40,"Passiva",$W$10:W40),VLOOKUP(Q41,$D$10:$G$117,3,FALSE)))</f>
        <v/>
      </c>
      <c r="X41" s="725" t="str">
        <f t="shared" si="2"/>
        <v/>
      </c>
      <c r="Z41" s="724" t="str">
        <f>IF(T41="Activa",SUMIF($S$10:S40,"Activa",$Z$10:Z40),IF(T41="Passiva",SUMIF($S$10:S40,"Passiva",$Z$10:Z40),VLOOKUP(Q41,$D$10:$G$117,4,FALSE)))</f>
        <v/>
      </c>
      <c r="AA41" s="725" t="str">
        <f t="shared" si="3"/>
        <v/>
      </c>
      <c r="AB41" s="188"/>
      <c r="AC41" s="212" t="e">
        <f t="shared" si="24"/>
        <v>#VALUE!</v>
      </c>
      <c r="AD41" s="212" t="e">
        <f t="shared" si="25"/>
        <v>#VALUE!</v>
      </c>
      <c r="AH41" s="61">
        <v>32</v>
      </c>
      <c r="AI41" s="61">
        <f>AN41+ROW()/1000</f>
        <v>12.041</v>
      </c>
      <c r="AJ41" s="656" t="str">
        <f>Saldi!R43</f>
        <v>431 Vakliteratuur</v>
      </c>
      <c r="AK41" s="656">
        <f>Saldi!S43</f>
        <v>0</v>
      </c>
      <c r="AL41" s="656">
        <f>Saldi!T43</f>
        <v>0</v>
      </c>
      <c r="AM41" s="683" t="str">
        <f t="shared" si="15"/>
        <v/>
      </c>
      <c r="AN41" s="690">
        <v>12</v>
      </c>
      <c r="AO41" s="684" t="str">
        <f t="shared" si="16"/>
        <v/>
      </c>
      <c r="AU41" s="6">
        <f t="shared" si="26"/>
        <v>12.041</v>
      </c>
      <c r="AV41" s="6">
        <f t="shared" si="17"/>
        <v>9999</v>
      </c>
      <c r="AW41" s="757">
        <f t="shared" si="18"/>
        <v>0</v>
      </c>
      <c r="AX41" s="758" t="str">
        <f t="shared" si="19"/>
        <v/>
      </c>
      <c r="AY41" s="599" t="str">
        <f t="shared" si="20"/>
        <v/>
      </c>
      <c r="AZ41" s="599" t="str">
        <f t="shared" si="21"/>
        <v/>
      </c>
      <c r="BA41" s="662" t="str">
        <f t="shared" si="22"/>
        <v/>
      </c>
      <c r="BB41" s="662" t="str">
        <f t="shared" si="4"/>
        <v/>
      </c>
      <c r="BC41" s="666" t="str">
        <f>IF(AW41="regel","",IF(AW42=AW41,"",SUMIF($AW$10:AW41,AW41,$BB$10:BB41)))</f>
        <v/>
      </c>
      <c r="BE41" s="662" t="str">
        <f t="shared" si="23"/>
        <v/>
      </c>
      <c r="BF41" s="662" t="str">
        <f t="shared" si="5"/>
        <v/>
      </c>
      <c r="BG41" s="666" t="str">
        <f>IF(AW41="regel","",IF(AW42=AW41,"",SUMIF($AW$10:AW41,AW41,$BE$10:BE41)))</f>
        <v/>
      </c>
      <c r="BI41" s="212" t="e">
        <f t="shared" si="27"/>
        <v>#VALUE!</v>
      </c>
      <c r="BJ41" s="212" t="e">
        <f t="shared" si="28"/>
        <v>#VALUE!</v>
      </c>
    </row>
    <row r="42" spans="3:62" ht="12" customHeight="1" x14ac:dyDescent="0.2">
      <c r="C42" s="580">
        <v>33</v>
      </c>
      <c r="D42" s="83">
        <f t="shared" si="6"/>
        <v>4.2000000000000003E-2</v>
      </c>
      <c r="E42" s="607" t="str">
        <f>Saldi!N44</f>
        <v>114 Overige reserve</v>
      </c>
      <c r="F42" s="656">
        <f>Saldi!O44</f>
        <v>0</v>
      </c>
      <c r="G42" s="656">
        <f>Saldi!P44</f>
        <v>0</v>
      </c>
      <c r="H42" s="683" t="str">
        <f t="shared" si="7"/>
        <v/>
      </c>
      <c r="I42" s="686"/>
      <c r="J42" s="684" t="str">
        <f t="shared" si="0"/>
        <v/>
      </c>
      <c r="L42" s="669">
        <v>2</v>
      </c>
      <c r="M42" s="607" t="s">
        <v>724</v>
      </c>
      <c r="N42" s="607" t="s">
        <v>16</v>
      </c>
      <c r="P42" s="61">
        <f t="shared" si="8"/>
        <v>9999</v>
      </c>
      <c r="Q42" s="61">
        <f t="shared" si="9"/>
        <v>9999</v>
      </c>
      <c r="R42" s="61" t="str">
        <f t="shared" si="10"/>
        <v/>
      </c>
      <c r="S42" s="757">
        <f t="shared" si="11"/>
        <v>0</v>
      </c>
      <c r="T42" s="721" t="str">
        <f t="shared" si="12"/>
        <v/>
      </c>
      <c r="U42" s="723" t="str">
        <f t="shared" si="13"/>
        <v/>
      </c>
      <c r="V42" s="723" t="str">
        <f t="shared" ref="V42:V73" si="29">VLOOKUP(Q42,$D$10:$G$117,2,FALSE)</f>
        <v/>
      </c>
      <c r="W42" s="724" t="str">
        <f>IF(T42="Activa",SUMIF($S$10:S41,"Activa",$W$10:W41),IF(T42="Passiva",SUMIF($S$10:S41,"Passiva",$W$10:W41),VLOOKUP(Q42,$D$10:$G$117,3,FALSE)))</f>
        <v/>
      </c>
      <c r="X42" s="725" t="str">
        <f t="shared" ref="X42:X73" si="30">IF(T42="Activa",W42,IF(T42="Passiva",W42,IF(U43=U42,"",AC42)))</f>
        <v/>
      </c>
      <c r="Z42" s="724" t="str">
        <f>IF(T42="Activa",SUMIF($S$10:S41,"Activa",$Z$10:Z41),IF(T42="Passiva",SUMIF($S$10:S41,"Passiva",$Z$10:Z41),VLOOKUP(Q42,$D$10:$G$117,4,FALSE)))</f>
        <v/>
      </c>
      <c r="AA42" s="725" t="str">
        <f t="shared" ref="AA42:AA73" si="31">IF(T42="Activa",Z42,IF(T42="Passiva",Z42,IF(U43=U42,"",AD42)))</f>
        <v/>
      </c>
      <c r="AB42" s="188"/>
      <c r="AC42" s="212" t="e">
        <f t="shared" si="24"/>
        <v>#VALUE!</v>
      </c>
      <c r="AD42" s="212" t="e">
        <f t="shared" si="25"/>
        <v>#VALUE!</v>
      </c>
      <c r="AH42" s="61">
        <v>33</v>
      </c>
      <c r="AI42" s="61">
        <f t="shared" si="14"/>
        <v>12.042</v>
      </c>
      <c r="AJ42" s="656" t="str">
        <f>Saldi!R44</f>
        <v>432 Contributie en abonn.</v>
      </c>
      <c r="AK42" s="656">
        <f>Saldi!S44</f>
        <v>0</v>
      </c>
      <c r="AL42" s="656">
        <f>Saldi!T44</f>
        <v>0</v>
      </c>
      <c r="AM42" s="683" t="str">
        <f t="shared" si="15"/>
        <v/>
      </c>
      <c r="AN42" s="690">
        <v>12</v>
      </c>
      <c r="AO42" s="684" t="str">
        <f t="shared" si="16"/>
        <v/>
      </c>
      <c r="AU42" s="6">
        <f t="shared" si="26"/>
        <v>12.042</v>
      </c>
      <c r="AV42" s="6">
        <f t="shared" si="17"/>
        <v>9999</v>
      </c>
      <c r="AW42" s="757">
        <f t="shared" si="18"/>
        <v>0</v>
      </c>
      <c r="AX42" s="758" t="str">
        <f t="shared" si="19"/>
        <v/>
      </c>
      <c r="AY42" s="599" t="str">
        <f t="shared" si="20"/>
        <v/>
      </c>
      <c r="AZ42" s="599" t="str">
        <f t="shared" si="21"/>
        <v/>
      </c>
      <c r="BA42" s="662" t="str">
        <f t="shared" si="22"/>
        <v/>
      </c>
      <c r="BB42" s="662" t="str">
        <f t="shared" si="4"/>
        <v/>
      </c>
      <c r="BC42" s="666" t="str">
        <f>IF(AW42="regel","",IF(AW43=AW42,"",SUMIF($AW$10:AW42,AW42,$BB$10:BB42)))</f>
        <v/>
      </c>
      <c r="BE42" s="662" t="str">
        <f t="shared" si="23"/>
        <v/>
      </c>
      <c r="BF42" s="662" t="str">
        <f t="shared" si="5"/>
        <v/>
      </c>
      <c r="BG42" s="666" t="str">
        <f>IF(AW42="regel","",IF(AW43=AW42,"",SUMIF($AW$10:AW42,AW42,$BE$10:BE42)))</f>
        <v/>
      </c>
      <c r="BI42" s="212" t="e">
        <f t="shared" si="27"/>
        <v>#VALUE!</v>
      </c>
      <c r="BJ42" s="212" t="e">
        <f t="shared" si="28"/>
        <v>#VALUE!</v>
      </c>
    </row>
    <row r="43" spans="3:62" ht="12" customHeight="1" x14ac:dyDescent="0.2">
      <c r="C43" s="580">
        <v>34</v>
      </c>
      <c r="D43" s="83">
        <f t="shared" si="6"/>
        <v>4.2999999999999997E-2</v>
      </c>
      <c r="E43" s="607" t="str">
        <f>Saldi!N45</f>
        <v>116 Overige reserve 2</v>
      </c>
      <c r="F43" s="656">
        <f>Saldi!O45</f>
        <v>0</v>
      </c>
      <c r="G43" s="656">
        <f>Saldi!P45</f>
        <v>0</v>
      </c>
      <c r="H43" s="683" t="str">
        <f t="shared" si="7"/>
        <v/>
      </c>
      <c r="I43" s="686"/>
      <c r="J43" s="684" t="str">
        <f t="shared" si="0"/>
        <v/>
      </c>
      <c r="L43" s="669">
        <v>3</v>
      </c>
      <c r="M43" s="607" t="s">
        <v>724</v>
      </c>
      <c r="N43" s="607" t="s">
        <v>623</v>
      </c>
      <c r="P43" s="61">
        <f t="shared" si="8"/>
        <v>9999</v>
      </c>
      <c r="Q43" s="61">
        <f t="shared" si="9"/>
        <v>9999</v>
      </c>
      <c r="R43" s="61" t="str">
        <f t="shared" si="10"/>
        <v/>
      </c>
      <c r="S43" s="757">
        <f t="shared" si="11"/>
        <v>0</v>
      </c>
      <c r="T43" s="721" t="str">
        <f t="shared" si="12"/>
        <v/>
      </c>
      <c r="U43" s="723" t="str">
        <f t="shared" si="13"/>
        <v/>
      </c>
      <c r="V43" s="723" t="str">
        <f t="shared" si="29"/>
        <v/>
      </c>
      <c r="W43" s="724" t="str">
        <f>IF(T43="Activa",SUMIF($S$10:S42,"Activa",$W$10:W42),IF(T43="Passiva",SUMIF($S$10:S42,"Passiva",$W$10:W42),VLOOKUP(Q43,$D$10:$G$117,3,FALSE)))</f>
        <v/>
      </c>
      <c r="X43" s="725" t="str">
        <f t="shared" si="30"/>
        <v/>
      </c>
      <c r="Z43" s="724" t="str">
        <f>IF(T43="Activa",SUMIF($S$10:S42,"Activa",$Z$10:Z42),IF(T43="Passiva",SUMIF($S$10:S42,"Passiva",$Z$10:Z42),VLOOKUP(Q43,$D$10:$G$117,4,FALSE)))</f>
        <v/>
      </c>
      <c r="AA43" s="725" t="str">
        <f t="shared" si="31"/>
        <v/>
      </c>
      <c r="AB43" s="188"/>
      <c r="AC43" s="212" t="e">
        <f t="shared" si="24"/>
        <v>#VALUE!</v>
      </c>
      <c r="AD43" s="212" t="e">
        <f t="shared" si="25"/>
        <v>#VALUE!</v>
      </c>
      <c r="AH43" s="61">
        <v>34</v>
      </c>
      <c r="AI43" s="61">
        <f t="shared" si="14"/>
        <v>4.2999999999999997E-2</v>
      </c>
      <c r="AJ43" s="656" t="str">
        <f>Saldi!R45</f>
        <v>433 Kleine aanschaffingen</v>
      </c>
      <c r="AK43" s="656">
        <f>Saldi!S45</f>
        <v>0</v>
      </c>
      <c r="AL43" s="656">
        <f>Saldi!T45</f>
        <v>0</v>
      </c>
      <c r="AM43" s="683" t="str">
        <f t="shared" si="15"/>
        <v/>
      </c>
      <c r="AN43" s="690"/>
      <c r="AO43" s="684" t="str">
        <f t="shared" si="16"/>
        <v/>
      </c>
      <c r="AU43" s="6">
        <f t="shared" si="26"/>
        <v>9999</v>
      </c>
      <c r="AV43" s="6">
        <f t="shared" si="17"/>
        <v>9999</v>
      </c>
      <c r="AW43" s="757">
        <f t="shared" si="18"/>
        <v>0</v>
      </c>
      <c r="AX43" s="758" t="str">
        <f t="shared" si="19"/>
        <v/>
      </c>
      <c r="AY43" s="599" t="str">
        <f t="shared" si="20"/>
        <v/>
      </c>
      <c r="AZ43" s="599" t="str">
        <f t="shared" si="21"/>
        <v/>
      </c>
      <c r="BA43" s="662" t="str">
        <f t="shared" si="22"/>
        <v/>
      </c>
      <c r="BB43" s="662" t="str">
        <f t="shared" si="4"/>
        <v/>
      </c>
      <c r="BC43" s="666" t="str">
        <f>IF(AW43="regel","",IF(AW44=AW43,"",SUMIF($AW$10:AW43,AW43,$BB$10:BB43)))</f>
        <v/>
      </c>
      <c r="BE43" s="662" t="str">
        <f t="shared" si="23"/>
        <v/>
      </c>
      <c r="BF43" s="662" t="str">
        <f t="shared" si="5"/>
        <v/>
      </c>
      <c r="BG43" s="666" t="str">
        <f>IF(AW43="regel","",IF(AW44=AW43,"",SUMIF($AW$10:AW43,AW43,$BE$10:BE43)))</f>
        <v/>
      </c>
      <c r="BI43" s="212" t="e">
        <f t="shared" si="27"/>
        <v>#VALUE!</v>
      </c>
      <c r="BJ43" s="212" t="e">
        <f t="shared" si="28"/>
        <v>#VALUE!</v>
      </c>
    </row>
    <row r="44" spans="3:62" ht="12" customHeight="1" x14ac:dyDescent="0.2">
      <c r="C44" s="580">
        <v>35</v>
      </c>
      <c r="D44" s="83">
        <f t="shared" si="6"/>
        <v>4.3999999999999997E-2</v>
      </c>
      <c r="E44" s="607" t="str">
        <f>Saldi!N46</f>
        <v>118 Voorzieningen</v>
      </c>
      <c r="F44" s="656">
        <f>Saldi!O46</f>
        <v>0</v>
      </c>
      <c r="G44" s="656">
        <f>Saldi!P46</f>
        <v>0</v>
      </c>
      <c r="H44" s="683" t="str">
        <f t="shared" si="7"/>
        <v/>
      </c>
      <c r="I44" s="686"/>
      <c r="J44" s="684" t="str">
        <f t="shared" si="0"/>
        <v/>
      </c>
      <c r="L44" s="669">
        <v>4</v>
      </c>
      <c r="M44" s="607" t="s">
        <v>724</v>
      </c>
      <c r="N44" s="607" t="s">
        <v>625</v>
      </c>
      <c r="P44" s="61">
        <f t="shared" si="8"/>
        <v>9999</v>
      </c>
      <c r="Q44" s="61">
        <f t="shared" si="9"/>
        <v>9999</v>
      </c>
      <c r="R44" s="61" t="str">
        <f t="shared" si="10"/>
        <v/>
      </c>
      <c r="S44" s="757">
        <f t="shared" si="11"/>
        <v>0</v>
      </c>
      <c r="T44" s="721" t="str">
        <f t="shared" si="12"/>
        <v/>
      </c>
      <c r="U44" s="723" t="str">
        <f t="shared" si="13"/>
        <v/>
      </c>
      <c r="V44" s="723" t="str">
        <f t="shared" si="29"/>
        <v/>
      </c>
      <c r="W44" s="724" t="str">
        <f>IF(T44="Activa",SUMIF($S$10:S43,"Activa",$W$10:W43),IF(T44="Passiva",SUMIF($S$10:S43,"Passiva",$W$10:W43),VLOOKUP(Q44,$D$10:$G$117,3,FALSE)))</f>
        <v/>
      </c>
      <c r="X44" s="725" t="str">
        <f t="shared" si="30"/>
        <v/>
      </c>
      <c r="Z44" s="724" t="str">
        <f>IF(T44="Activa",SUMIF($S$10:S43,"Activa",$Z$10:Z43),IF(T44="Passiva",SUMIF($S$10:S43,"Passiva",$Z$10:Z43),VLOOKUP(Q44,$D$10:$G$117,4,FALSE)))</f>
        <v/>
      </c>
      <c r="AA44" s="725" t="str">
        <f t="shared" si="31"/>
        <v/>
      </c>
      <c r="AB44" s="188"/>
      <c r="AC44" s="212" t="e">
        <f t="shared" si="24"/>
        <v>#VALUE!</v>
      </c>
      <c r="AD44" s="212" t="e">
        <f t="shared" si="25"/>
        <v>#VALUE!</v>
      </c>
      <c r="AH44" s="61">
        <v>35</v>
      </c>
      <c r="AI44" s="61">
        <f t="shared" si="14"/>
        <v>4.3999999999999997E-2</v>
      </c>
      <c r="AJ44" s="656" t="str">
        <f>Saldi!R46</f>
        <v>434 Porti</v>
      </c>
      <c r="AK44" s="656">
        <f>Saldi!S46</f>
        <v>0</v>
      </c>
      <c r="AL44" s="656">
        <f>Saldi!T46</f>
        <v>0</v>
      </c>
      <c r="AM44" s="683" t="str">
        <f t="shared" si="15"/>
        <v/>
      </c>
      <c r="AN44" s="690"/>
      <c r="AO44" s="684" t="str">
        <f t="shared" si="16"/>
        <v/>
      </c>
      <c r="AU44" s="6">
        <f t="shared" si="26"/>
        <v>9999</v>
      </c>
      <c r="AV44" s="6">
        <f t="shared" si="17"/>
        <v>9999</v>
      </c>
      <c r="AW44" s="757">
        <f t="shared" si="18"/>
        <v>0</v>
      </c>
      <c r="AX44" s="758" t="str">
        <f t="shared" si="19"/>
        <v/>
      </c>
      <c r="AY44" s="599" t="str">
        <f t="shared" si="20"/>
        <v/>
      </c>
      <c r="AZ44" s="599" t="str">
        <f t="shared" si="21"/>
        <v/>
      </c>
      <c r="BA44" s="662" t="str">
        <f t="shared" si="22"/>
        <v/>
      </c>
      <c r="BB44" s="662" t="str">
        <f t="shared" si="4"/>
        <v/>
      </c>
      <c r="BC44" s="666" t="str">
        <f>IF(AW44="regel","",IF(AW45=AW44,"",SUMIF($AW$10:AW44,AW44,$BB$10:BB44)))</f>
        <v/>
      </c>
      <c r="BE44" s="662" t="str">
        <f t="shared" si="23"/>
        <v/>
      </c>
      <c r="BF44" s="662" t="str">
        <f t="shared" si="5"/>
        <v/>
      </c>
      <c r="BG44" s="666" t="str">
        <f>IF(AW44="regel","",IF(AW45=AW44,"",SUMIF($AW$10:AW44,AW44,$BE$10:BE44)))</f>
        <v/>
      </c>
      <c r="BI44" s="212" t="e">
        <f t="shared" si="27"/>
        <v>#VALUE!</v>
      </c>
      <c r="BJ44" s="212" t="e">
        <f t="shared" si="28"/>
        <v>#VALUE!</v>
      </c>
    </row>
    <row r="45" spans="3:62" ht="12" customHeight="1" x14ac:dyDescent="0.2">
      <c r="C45" s="580">
        <v>36</v>
      </c>
      <c r="D45" s="83">
        <f t="shared" si="6"/>
        <v>4.0449999999999999</v>
      </c>
      <c r="E45" s="607" t="str">
        <f>Saldi!N47</f>
        <v>120 Debiteuren</v>
      </c>
      <c r="F45" s="656">
        <f>Saldi!O47</f>
        <v>2863.06</v>
      </c>
      <c r="G45" s="656">
        <f>Saldi!P47</f>
        <v>0</v>
      </c>
      <c r="H45" s="683" t="str">
        <f t="shared" si="7"/>
        <v>f</v>
      </c>
      <c r="I45" s="686">
        <v>4</v>
      </c>
      <c r="J45" s="684" t="str">
        <f t="shared" si="0"/>
        <v/>
      </c>
      <c r="L45" s="669">
        <v>5</v>
      </c>
      <c r="M45" s="607" t="s">
        <v>724</v>
      </c>
      <c r="N45" s="607" t="s">
        <v>627</v>
      </c>
      <c r="P45" s="61">
        <f t="shared" si="8"/>
        <v>4.0449999999999999</v>
      </c>
      <c r="Q45" s="61">
        <f t="shared" si="9"/>
        <v>9999</v>
      </c>
      <c r="R45" s="61" t="str">
        <f t="shared" si="10"/>
        <v/>
      </c>
      <c r="S45" s="757">
        <f t="shared" si="11"/>
        <v>0</v>
      </c>
      <c r="T45" s="721" t="str">
        <f t="shared" si="12"/>
        <v/>
      </c>
      <c r="U45" s="723" t="str">
        <f t="shared" si="13"/>
        <v/>
      </c>
      <c r="V45" s="723" t="str">
        <f t="shared" si="29"/>
        <v/>
      </c>
      <c r="W45" s="724" t="str">
        <f>IF(T45="Activa",SUMIF($S$10:S44,"Activa",$W$10:W44),IF(T45="Passiva",SUMIF($S$10:S44,"Passiva",$W$10:W44),VLOOKUP(Q45,$D$10:$G$117,3,FALSE)))</f>
        <v/>
      </c>
      <c r="X45" s="725" t="str">
        <f t="shared" si="30"/>
        <v/>
      </c>
      <c r="Z45" s="724" t="str">
        <f>IF(T45="Activa",SUMIF($S$10:S44,"Activa",$Z$10:Z44),IF(T45="Passiva",SUMIF($S$10:S44,"Passiva",$Z$10:Z44),VLOOKUP(Q45,$D$10:$G$117,4,FALSE)))</f>
        <v/>
      </c>
      <c r="AA45" s="725" t="str">
        <f t="shared" si="31"/>
        <v/>
      </c>
      <c r="AB45" s="188"/>
      <c r="AC45" s="212" t="e">
        <f t="shared" si="24"/>
        <v>#VALUE!</v>
      </c>
      <c r="AD45" s="212" t="e">
        <f t="shared" si="25"/>
        <v>#VALUE!</v>
      </c>
      <c r="AH45" s="61">
        <v>36</v>
      </c>
      <c r="AI45" s="61">
        <f t="shared" si="14"/>
        <v>4.4999999999999998E-2</v>
      </c>
      <c r="AJ45" s="656" t="str">
        <f>Saldi!R47</f>
        <v>435 Telefonie en kabel</v>
      </c>
      <c r="AK45" s="656">
        <f>Saldi!S47</f>
        <v>0</v>
      </c>
      <c r="AL45" s="656">
        <f>Saldi!T47</f>
        <v>0</v>
      </c>
      <c r="AM45" s="683" t="str">
        <f t="shared" si="15"/>
        <v/>
      </c>
      <c r="AN45" s="690"/>
      <c r="AO45" s="684" t="str">
        <f t="shared" si="16"/>
        <v/>
      </c>
      <c r="AU45" s="6">
        <f t="shared" si="26"/>
        <v>9999</v>
      </c>
      <c r="AV45" s="6">
        <f t="shared" si="17"/>
        <v>9999</v>
      </c>
      <c r="AW45" s="757">
        <f t="shared" si="18"/>
        <v>0</v>
      </c>
      <c r="AX45" s="758" t="str">
        <f t="shared" si="19"/>
        <v/>
      </c>
      <c r="AY45" s="599" t="str">
        <f t="shared" si="20"/>
        <v/>
      </c>
      <c r="AZ45" s="599" t="str">
        <f t="shared" si="21"/>
        <v/>
      </c>
      <c r="BA45" s="662" t="str">
        <f t="shared" si="22"/>
        <v/>
      </c>
      <c r="BB45" s="662" t="str">
        <f t="shared" si="4"/>
        <v/>
      </c>
      <c r="BC45" s="666" t="str">
        <f>IF(AW45="regel","",IF(AW46=AW45,"",SUMIF($AW$10:AW45,AW45,$BB$10:BB45)))</f>
        <v/>
      </c>
      <c r="BE45" s="662" t="str">
        <f t="shared" si="23"/>
        <v/>
      </c>
      <c r="BF45" s="662" t="str">
        <f t="shared" si="5"/>
        <v/>
      </c>
      <c r="BG45" s="666" t="str">
        <f>IF(AW45="regel","",IF(AW46=AW45,"",SUMIF($AW$10:AW45,AW45,$BE$10:BE45)))</f>
        <v/>
      </c>
      <c r="BI45" s="212" t="e">
        <f t="shared" si="27"/>
        <v>#VALUE!</v>
      </c>
      <c r="BJ45" s="212" t="e">
        <f t="shared" si="28"/>
        <v>#VALUE!</v>
      </c>
    </row>
    <row r="46" spans="3:62" ht="12" customHeight="1" x14ac:dyDescent="0.2">
      <c r="C46" s="580">
        <v>37</v>
      </c>
      <c r="D46" s="83">
        <f t="shared" si="6"/>
        <v>4.0460000000000003</v>
      </c>
      <c r="E46" s="607" t="str">
        <f>Saldi!N48</f>
        <v>130 Crediteuren</v>
      </c>
      <c r="F46" s="656">
        <f>Saldi!O48</f>
        <v>-415</v>
      </c>
      <c r="G46" s="656">
        <f>Saldi!P48</f>
        <v>0</v>
      </c>
      <c r="H46" s="683" t="str">
        <f t="shared" si="7"/>
        <v>f</v>
      </c>
      <c r="I46" s="686">
        <v>4</v>
      </c>
      <c r="J46" s="684" t="str">
        <f t="shared" si="0"/>
        <v/>
      </c>
      <c r="L46" s="669">
        <v>6</v>
      </c>
      <c r="M46" s="607" t="s">
        <v>724</v>
      </c>
      <c r="N46" s="607" t="s">
        <v>628</v>
      </c>
      <c r="P46" s="61">
        <f t="shared" si="8"/>
        <v>4.0460000000000003</v>
      </c>
      <c r="Q46" s="61">
        <f t="shared" si="9"/>
        <v>9999</v>
      </c>
      <c r="R46" s="61" t="str">
        <f t="shared" si="10"/>
        <v/>
      </c>
      <c r="S46" s="757">
        <f t="shared" si="11"/>
        <v>0</v>
      </c>
      <c r="T46" s="721" t="str">
        <f t="shared" si="12"/>
        <v/>
      </c>
      <c r="U46" s="723" t="str">
        <f t="shared" si="13"/>
        <v/>
      </c>
      <c r="V46" s="723" t="str">
        <f t="shared" si="29"/>
        <v/>
      </c>
      <c r="W46" s="724" t="str">
        <f>IF(T46="Activa",SUMIF($S$10:S45,"Activa",$W$10:W45),IF(T46="Passiva",SUMIF($S$10:S45,"Passiva",$W$10:W45),VLOOKUP(Q46,$D$10:$G$117,3,FALSE)))</f>
        <v/>
      </c>
      <c r="X46" s="725" t="str">
        <f t="shared" si="30"/>
        <v/>
      </c>
      <c r="Z46" s="724" t="str">
        <f>IF(T46="Activa",SUMIF($S$10:S45,"Activa",$Z$10:Z45),IF(T46="Passiva",SUMIF($S$10:S45,"Passiva",$Z$10:Z45),VLOOKUP(Q46,$D$10:$G$117,4,FALSE)))</f>
        <v/>
      </c>
      <c r="AA46" s="725" t="str">
        <f t="shared" si="31"/>
        <v/>
      </c>
      <c r="AB46" s="188"/>
      <c r="AC46" s="212" t="e">
        <f t="shared" si="24"/>
        <v>#VALUE!</v>
      </c>
      <c r="AD46" s="212" t="e">
        <f t="shared" si="25"/>
        <v>#VALUE!</v>
      </c>
      <c r="AH46" s="61">
        <v>37</v>
      </c>
      <c r="AI46" s="61">
        <f t="shared" si="14"/>
        <v>4.5999999999999999E-2</v>
      </c>
      <c r="AJ46" s="656" t="str">
        <f>Saldi!R48</f>
        <v>436 Aanschaf software</v>
      </c>
      <c r="AK46" s="656">
        <f>Saldi!S48</f>
        <v>0</v>
      </c>
      <c r="AL46" s="656">
        <f>Saldi!T48</f>
        <v>0</v>
      </c>
      <c r="AM46" s="683" t="str">
        <f t="shared" si="15"/>
        <v/>
      </c>
      <c r="AN46" s="690"/>
      <c r="AO46" s="684" t="str">
        <f t="shared" si="16"/>
        <v/>
      </c>
      <c r="AU46" s="6">
        <f t="shared" si="26"/>
        <v>9999</v>
      </c>
      <c r="AV46" s="6">
        <f t="shared" si="17"/>
        <v>9999</v>
      </c>
      <c r="AW46" s="757">
        <f t="shared" si="18"/>
        <v>0</v>
      </c>
      <c r="AX46" s="758" t="str">
        <f t="shared" si="19"/>
        <v/>
      </c>
      <c r="AY46" s="599" t="str">
        <f t="shared" si="20"/>
        <v/>
      </c>
      <c r="AZ46" s="599" t="str">
        <f t="shared" si="21"/>
        <v/>
      </c>
      <c r="BA46" s="662" t="str">
        <f t="shared" si="22"/>
        <v/>
      </c>
      <c r="BB46" s="662" t="str">
        <f t="shared" si="4"/>
        <v/>
      </c>
      <c r="BC46" s="666" t="str">
        <f>IF(AW46="regel","",IF(AW47=AW46,"",SUMIF($AW$10:AW46,AW46,$BB$10:BB46)))</f>
        <v/>
      </c>
      <c r="BE46" s="662" t="str">
        <f t="shared" si="23"/>
        <v/>
      </c>
      <c r="BF46" s="662" t="str">
        <f t="shared" si="5"/>
        <v/>
      </c>
      <c r="BG46" s="666" t="str">
        <f>IF(AW46="regel","",IF(AW47=AW46,"",SUMIF($AW$10:AW46,AW46,$BE$10:BE46)))</f>
        <v/>
      </c>
      <c r="BI46" s="212" t="e">
        <f t="shared" si="27"/>
        <v>#VALUE!</v>
      </c>
      <c r="BJ46" s="212" t="e">
        <f t="shared" si="28"/>
        <v>#VALUE!</v>
      </c>
    </row>
    <row r="47" spans="3:62" ht="12" customHeight="1" x14ac:dyDescent="0.2">
      <c r="C47" s="580">
        <v>38</v>
      </c>
      <c r="D47" s="83">
        <f t="shared" si="6"/>
        <v>4.0469999999999997</v>
      </c>
      <c r="E47" s="607" t="str">
        <f>Saldi!N49</f>
        <v>150 Te vorderen btw boekjaar</v>
      </c>
      <c r="F47" s="656">
        <f>Saldi!O49</f>
        <v>176.88247933884301</v>
      </c>
      <c r="G47" s="656">
        <f>Saldi!P49</f>
        <v>0</v>
      </c>
      <c r="H47" s="683" t="str">
        <f t="shared" si="7"/>
        <v>f</v>
      </c>
      <c r="I47" s="686">
        <v>4</v>
      </c>
      <c r="J47" s="684" t="str">
        <f t="shared" si="0"/>
        <v/>
      </c>
      <c r="L47" s="669">
        <v>7</v>
      </c>
      <c r="M47" s="607" t="s">
        <v>726</v>
      </c>
      <c r="N47" s="607" t="s">
        <v>617</v>
      </c>
      <c r="P47" s="61">
        <f t="shared" si="8"/>
        <v>4.0469999999999997</v>
      </c>
      <c r="Q47" s="61">
        <f t="shared" si="9"/>
        <v>9999</v>
      </c>
      <c r="R47" s="61" t="str">
        <f t="shared" si="10"/>
        <v/>
      </c>
      <c r="S47" s="757">
        <f t="shared" si="11"/>
        <v>0</v>
      </c>
      <c r="T47" s="721" t="str">
        <f t="shared" si="12"/>
        <v/>
      </c>
      <c r="U47" s="723" t="str">
        <f t="shared" si="13"/>
        <v/>
      </c>
      <c r="V47" s="723" t="str">
        <f t="shared" si="29"/>
        <v/>
      </c>
      <c r="W47" s="724" t="str">
        <f>IF(T47="Activa",SUMIF($S$10:S46,"Activa",$W$10:W46),IF(T47="Passiva",SUMIF($S$10:S46,"Passiva",$W$10:W46),VLOOKUP(Q47,$D$10:$G$117,3,FALSE)))</f>
        <v/>
      </c>
      <c r="X47" s="725" t="str">
        <f t="shared" si="30"/>
        <v/>
      </c>
      <c r="Z47" s="724" t="str">
        <f>IF(T47="Activa",SUMIF($S$10:S46,"Activa",$Z$10:Z46),IF(T47="Passiva",SUMIF($S$10:S46,"Passiva",$Z$10:Z46),VLOOKUP(Q47,$D$10:$G$117,4,FALSE)))</f>
        <v/>
      </c>
      <c r="AA47" s="725" t="str">
        <f t="shared" si="31"/>
        <v/>
      </c>
      <c r="AB47" s="188"/>
      <c r="AC47" s="212" t="e">
        <f t="shared" si="24"/>
        <v>#VALUE!</v>
      </c>
      <c r="AD47" s="212" t="e">
        <f t="shared" si="25"/>
        <v>#VALUE!</v>
      </c>
      <c r="AH47" s="61">
        <v>38</v>
      </c>
      <c r="AI47" s="61">
        <f t="shared" si="14"/>
        <v>7.0469999999999997</v>
      </c>
      <c r="AJ47" s="656" t="str">
        <f>Saldi!R49</f>
        <v>437 Kosten automatisering</v>
      </c>
      <c r="AK47" s="656">
        <f>Saldi!S49</f>
        <v>119.83471074380165</v>
      </c>
      <c r="AL47" s="656">
        <f>Saldi!T49</f>
        <v>120</v>
      </c>
      <c r="AM47" s="683" t="str">
        <f t="shared" si="15"/>
        <v>f</v>
      </c>
      <c r="AN47" s="690">
        <v>7</v>
      </c>
      <c r="AO47" s="684" t="str">
        <f t="shared" si="16"/>
        <v/>
      </c>
      <c r="AQ47" s="766" t="s">
        <v>722</v>
      </c>
      <c r="AR47" s="722" t="s">
        <v>733</v>
      </c>
      <c r="AS47" s="728" t="s">
        <v>719</v>
      </c>
      <c r="AU47" s="6">
        <f t="shared" si="26"/>
        <v>7.0469999999999997</v>
      </c>
      <c r="AV47" s="6">
        <f t="shared" si="17"/>
        <v>9999</v>
      </c>
      <c r="AW47" s="757">
        <f t="shared" si="18"/>
        <v>0</v>
      </c>
      <c r="AX47" s="758" t="str">
        <f t="shared" si="19"/>
        <v/>
      </c>
      <c r="AY47" s="599" t="str">
        <f t="shared" si="20"/>
        <v/>
      </c>
      <c r="AZ47" s="599" t="str">
        <f t="shared" si="21"/>
        <v/>
      </c>
      <c r="BA47" s="662" t="str">
        <f t="shared" si="22"/>
        <v/>
      </c>
      <c r="BB47" s="662" t="str">
        <f t="shared" si="4"/>
        <v/>
      </c>
      <c r="BC47" s="666" t="str">
        <f>IF(AW47="regel","",IF(AW48=AW47,"",SUMIF($AW$10:AW47,AW47,$BB$10:BB47)))</f>
        <v/>
      </c>
      <c r="BE47" s="662" t="str">
        <f t="shared" si="23"/>
        <v/>
      </c>
      <c r="BF47" s="662" t="str">
        <f t="shared" si="5"/>
        <v/>
      </c>
      <c r="BG47" s="666" t="str">
        <f>IF(AW47="regel","",IF(AW48=AW47,"",SUMIF($AW$10:AW47,AW47,$BE$10:BE47)))</f>
        <v/>
      </c>
      <c r="BI47" s="212" t="e">
        <f t="shared" si="27"/>
        <v>#VALUE!</v>
      </c>
      <c r="BJ47" s="212" t="e">
        <f t="shared" si="28"/>
        <v>#VALUE!</v>
      </c>
    </row>
    <row r="48" spans="3:62" ht="12" customHeight="1" x14ac:dyDescent="0.2">
      <c r="C48" s="580">
        <v>39</v>
      </c>
      <c r="D48" s="83">
        <f t="shared" si="6"/>
        <v>4.8000000000000001E-2</v>
      </c>
      <c r="E48" s="607" t="str">
        <f>Saldi!N50</f>
        <v>151 Te betalen btw privé</v>
      </c>
      <c r="F48" s="656">
        <f>Saldi!O50</f>
        <v>0</v>
      </c>
      <c r="G48" s="656">
        <f>Saldi!P50</f>
        <v>0</v>
      </c>
      <c r="H48" s="683" t="str">
        <f t="shared" si="7"/>
        <v/>
      </c>
      <c r="I48" s="686"/>
      <c r="J48" s="684" t="str">
        <f t="shared" si="0"/>
        <v/>
      </c>
      <c r="L48" s="669">
        <v>8</v>
      </c>
      <c r="M48" s="607" t="s">
        <v>726</v>
      </c>
      <c r="N48" s="607" t="s">
        <v>34</v>
      </c>
      <c r="P48" s="61">
        <f t="shared" si="8"/>
        <v>9999</v>
      </c>
      <c r="Q48" s="61">
        <f t="shared" si="9"/>
        <v>9999</v>
      </c>
      <c r="R48" s="61" t="str">
        <f t="shared" si="10"/>
        <v/>
      </c>
      <c r="S48" s="757">
        <f t="shared" si="11"/>
        <v>0</v>
      </c>
      <c r="T48" s="721" t="str">
        <f t="shared" si="12"/>
        <v/>
      </c>
      <c r="U48" s="723" t="str">
        <f t="shared" si="13"/>
        <v/>
      </c>
      <c r="V48" s="723" t="str">
        <f t="shared" si="29"/>
        <v/>
      </c>
      <c r="W48" s="724" t="str">
        <f>IF(T48="Activa",SUMIF($S$10:S47,"Activa",$W$10:W47),IF(T48="Passiva",SUMIF($S$10:S47,"Passiva",$W$10:W47),VLOOKUP(Q48,$D$10:$G$117,3,FALSE)))</f>
        <v/>
      </c>
      <c r="X48" s="725" t="str">
        <f t="shared" si="30"/>
        <v/>
      </c>
      <c r="Z48" s="724" t="str">
        <f>IF(T48="Activa",SUMIF($S$10:S47,"Activa",$Z$10:Z47),IF(T48="Passiva",SUMIF($S$10:S47,"Passiva",$Z$10:Z47),VLOOKUP(Q48,$D$10:$G$117,4,FALSE)))</f>
        <v/>
      </c>
      <c r="AA48" s="725" t="str">
        <f t="shared" si="31"/>
        <v/>
      </c>
      <c r="AB48" s="188"/>
      <c r="AC48" s="212" t="e">
        <f t="shared" si="24"/>
        <v>#VALUE!</v>
      </c>
      <c r="AD48" s="212" t="e">
        <f t="shared" si="25"/>
        <v>#VALUE!</v>
      </c>
      <c r="AH48" s="61">
        <v>39</v>
      </c>
      <c r="AI48" s="61">
        <f t="shared" si="14"/>
        <v>4.8000000000000001E-2</v>
      </c>
      <c r="AJ48" s="656" t="str">
        <f>Saldi!R50</f>
        <v>438 Website</v>
      </c>
      <c r="AK48" s="656">
        <f>Saldi!S50</f>
        <v>0</v>
      </c>
      <c r="AL48" s="656">
        <f>Saldi!T50</f>
        <v>0</v>
      </c>
      <c r="AM48" s="683" t="str">
        <f t="shared" si="15"/>
        <v/>
      </c>
      <c r="AN48" s="690"/>
      <c r="AO48" s="684" t="str">
        <f t="shared" si="16"/>
        <v/>
      </c>
      <c r="AQ48" s="669">
        <v>1</v>
      </c>
      <c r="AR48" s="607" t="s">
        <v>618</v>
      </c>
      <c r="AS48" s="607" t="s">
        <v>483</v>
      </c>
      <c r="AU48" s="6">
        <f t="shared" si="26"/>
        <v>9999</v>
      </c>
      <c r="AV48" s="6">
        <f t="shared" si="17"/>
        <v>9999</v>
      </c>
      <c r="AW48" s="757">
        <f t="shared" si="18"/>
        <v>0</v>
      </c>
      <c r="AX48" s="758" t="str">
        <f t="shared" si="19"/>
        <v/>
      </c>
      <c r="AY48" s="599" t="str">
        <f t="shared" si="20"/>
        <v/>
      </c>
      <c r="AZ48" s="599" t="str">
        <f t="shared" si="21"/>
        <v/>
      </c>
      <c r="BA48" s="662" t="str">
        <f t="shared" si="22"/>
        <v/>
      </c>
      <c r="BB48" s="662" t="str">
        <f t="shared" si="4"/>
        <v/>
      </c>
      <c r="BC48" s="666" t="str">
        <f>IF(AW48="regel","",IF(AW49=AW48,"",SUMIF($AW$10:AW48,AW48,$BB$10:BB48)))</f>
        <v/>
      </c>
      <c r="BE48" s="662" t="str">
        <f t="shared" si="23"/>
        <v/>
      </c>
      <c r="BF48" s="662" t="str">
        <f t="shared" si="5"/>
        <v/>
      </c>
      <c r="BG48" s="666" t="str">
        <f>IF(AW48="regel","",IF(AW49=AW48,"",SUMIF($AW$10:AW48,AW48,$BE$10:BE48)))</f>
        <v/>
      </c>
      <c r="BI48" s="212" t="e">
        <f t="shared" si="27"/>
        <v>#VALUE!</v>
      </c>
      <c r="BJ48" s="212" t="e">
        <f t="shared" si="28"/>
        <v>#VALUE!</v>
      </c>
    </row>
    <row r="49" spans="3:62" ht="12" customHeight="1" x14ac:dyDescent="0.2">
      <c r="C49" s="580">
        <v>40</v>
      </c>
      <c r="D49" s="83">
        <f t="shared" si="6"/>
        <v>4.9000000000000002E-2</v>
      </c>
      <c r="E49" s="607" t="str">
        <f>Saldi!N51</f>
        <v>152 Te betalen btw marge</v>
      </c>
      <c r="F49" s="656">
        <f>Saldi!O51</f>
        <v>0</v>
      </c>
      <c r="G49" s="656">
        <f>Saldi!P51</f>
        <v>0</v>
      </c>
      <c r="H49" s="683" t="str">
        <f t="shared" si="7"/>
        <v/>
      </c>
      <c r="I49" s="686"/>
      <c r="J49" s="684" t="str">
        <f t="shared" si="0"/>
        <v/>
      </c>
      <c r="L49" s="764">
        <v>9</v>
      </c>
      <c r="M49" s="607" t="s">
        <v>726</v>
      </c>
      <c r="N49" s="759" t="s">
        <v>620</v>
      </c>
      <c r="P49" s="61">
        <f t="shared" si="8"/>
        <v>9999</v>
      </c>
      <c r="Q49" s="61">
        <f t="shared" si="9"/>
        <v>9999</v>
      </c>
      <c r="R49" s="61" t="str">
        <f t="shared" si="10"/>
        <v/>
      </c>
      <c r="S49" s="757">
        <f t="shared" si="11"/>
        <v>0</v>
      </c>
      <c r="T49" s="721" t="str">
        <f t="shared" si="12"/>
        <v/>
      </c>
      <c r="U49" s="723" t="str">
        <f t="shared" si="13"/>
        <v/>
      </c>
      <c r="V49" s="723" t="str">
        <f t="shared" si="29"/>
        <v/>
      </c>
      <c r="W49" s="724" t="str">
        <f>IF(T49="Activa",SUMIF($S$10:S48,"Activa",$W$10:W48),IF(T49="Passiva",SUMIF($S$10:S48,"Passiva",$W$10:W48),VLOOKUP(Q49,$D$10:$G$117,3,FALSE)))</f>
        <v/>
      </c>
      <c r="X49" s="725" t="str">
        <f t="shared" si="30"/>
        <v/>
      </c>
      <c r="Z49" s="724" t="str">
        <f>IF(T49="Activa",SUMIF($S$10:S48,"Activa",$Z$10:Z48),IF(T49="Passiva",SUMIF($S$10:S48,"Passiva",$Z$10:Z48),VLOOKUP(Q49,$D$10:$G$117,4,FALSE)))</f>
        <v/>
      </c>
      <c r="AA49" s="725" t="str">
        <f t="shared" si="31"/>
        <v/>
      </c>
      <c r="AB49" s="188"/>
      <c r="AC49" s="212" t="e">
        <f t="shared" si="24"/>
        <v>#VALUE!</v>
      </c>
      <c r="AD49" s="212" t="e">
        <f t="shared" si="25"/>
        <v>#VALUE!</v>
      </c>
      <c r="AH49" s="61">
        <v>40</v>
      </c>
      <c r="AI49" s="61">
        <f t="shared" si="14"/>
        <v>4.9000000000000002E-2</v>
      </c>
      <c r="AJ49" s="656" t="str">
        <f>Saldi!R51</f>
        <v>439 Verzekeringen</v>
      </c>
      <c r="AK49" s="656">
        <f>Saldi!S51</f>
        <v>0</v>
      </c>
      <c r="AL49" s="656">
        <f>Saldi!T51</f>
        <v>0</v>
      </c>
      <c r="AM49" s="683" t="str">
        <f t="shared" si="15"/>
        <v/>
      </c>
      <c r="AN49" s="690"/>
      <c r="AO49" s="684" t="str">
        <f t="shared" si="16"/>
        <v/>
      </c>
      <c r="AQ49" s="669">
        <v>2</v>
      </c>
      <c r="AR49" s="607" t="s">
        <v>618</v>
      </c>
      <c r="AS49" s="607" t="s">
        <v>736</v>
      </c>
      <c r="AU49" s="6">
        <f t="shared" si="26"/>
        <v>9999</v>
      </c>
      <c r="AV49" s="6">
        <f t="shared" si="17"/>
        <v>9999</v>
      </c>
      <c r="AW49" s="757">
        <f t="shared" si="18"/>
        <v>0</v>
      </c>
      <c r="AX49" s="758" t="str">
        <f t="shared" si="19"/>
        <v/>
      </c>
      <c r="AY49" s="599" t="str">
        <f t="shared" si="20"/>
        <v/>
      </c>
      <c r="AZ49" s="599" t="str">
        <f t="shared" si="21"/>
        <v/>
      </c>
      <c r="BA49" s="662" t="str">
        <f t="shared" si="22"/>
        <v/>
      </c>
      <c r="BB49" s="662" t="str">
        <f t="shared" si="4"/>
        <v/>
      </c>
      <c r="BC49" s="666" t="str">
        <f>IF(AW49="regel","",IF(AW50=AW49,"",SUMIF($AW$10:AW49,AW49,$BB$10:BB49)))</f>
        <v/>
      </c>
      <c r="BE49" s="662" t="str">
        <f t="shared" si="23"/>
        <v/>
      </c>
      <c r="BF49" s="662" t="str">
        <f t="shared" si="5"/>
        <v/>
      </c>
      <c r="BG49" s="666" t="str">
        <f>IF(AW49="regel","",IF(AW50=AW49,"",SUMIF($AW$10:AW49,AW49,$BE$10:BE49)))</f>
        <v/>
      </c>
      <c r="BI49" s="212" t="e">
        <f t="shared" si="27"/>
        <v>#VALUE!</v>
      </c>
      <c r="BJ49" s="212" t="e">
        <f t="shared" si="28"/>
        <v>#VALUE!</v>
      </c>
    </row>
    <row r="50" spans="3:62" ht="12" customHeight="1" x14ac:dyDescent="0.2">
      <c r="C50" s="580">
        <v>41</v>
      </c>
      <c r="D50" s="83">
        <f t="shared" si="6"/>
        <v>0.05</v>
      </c>
      <c r="E50" s="607" t="str">
        <f>Saldi!N52</f>
        <v>153 Te bet btw bula verwerv.</v>
      </c>
      <c r="F50" s="656">
        <f>Saldi!O52</f>
        <v>0</v>
      </c>
      <c r="G50" s="656">
        <f>Saldi!P52</f>
        <v>0</v>
      </c>
      <c r="H50" s="683" t="str">
        <f t="shared" si="7"/>
        <v/>
      </c>
      <c r="I50" s="686"/>
      <c r="J50" s="684" t="str">
        <f t="shared" si="0"/>
        <v/>
      </c>
      <c r="L50" s="764">
        <v>10</v>
      </c>
      <c r="M50" s="607" t="s">
        <v>726</v>
      </c>
      <c r="N50" s="607" t="s">
        <v>727</v>
      </c>
      <c r="P50" s="61">
        <f t="shared" si="8"/>
        <v>9999</v>
      </c>
      <c r="Q50" s="61">
        <f t="shared" si="9"/>
        <v>9999</v>
      </c>
      <c r="R50" s="61" t="str">
        <f t="shared" si="10"/>
        <v/>
      </c>
      <c r="S50" s="757">
        <f t="shared" si="11"/>
        <v>0</v>
      </c>
      <c r="T50" s="721" t="str">
        <f t="shared" si="12"/>
        <v/>
      </c>
      <c r="U50" s="723" t="str">
        <f t="shared" si="13"/>
        <v/>
      </c>
      <c r="V50" s="723" t="str">
        <f t="shared" si="29"/>
        <v/>
      </c>
      <c r="W50" s="724" t="str">
        <f>IF(T50="Activa",SUMIF($S$10:S49,"Activa",$W$10:W49),IF(T50="Passiva",SUMIF($S$10:S49,"Passiva",$W$10:W49),VLOOKUP(Q50,$D$10:$G$117,3,FALSE)))</f>
        <v/>
      </c>
      <c r="X50" s="725" t="str">
        <f t="shared" si="30"/>
        <v/>
      </c>
      <c r="Z50" s="724" t="str">
        <f>IF(T50="Activa",SUMIF($S$10:S49,"Activa",$Z$10:Z49),IF(T50="Passiva",SUMIF($S$10:S49,"Passiva",$Z$10:Z49),VLOOKUP(Q50,$D$10:$G$117,4,FALSE)))</f>
        <v/>
      </c>
      <c r="AA50" s="725" t="str">
        <f t="shared" si="31"/>
        <v/>
      </c>
      <c r="AB50" s="188"/>
      <c r="AC50" s="212" t="e">
        <f t="shared" si="24"/>
        <v>#VALUE!</v>
      </c>
      <c r="AD50" s="212" t="e">
        <f t="shared" si="25"/>
        <v>#VALUE!</v>
      </c>
      <c r="AH50" s="61">
        <v>41</v>
      </c>
      <c r="AI50" s="61">
        <f t="shared" si="14"/>
        <v>0.05</v>
      </c>
      <c r="AJ50" s="656" t="str">
        <f>Saldi!R52</f>
        <v>440 Algemene kosten</v>
      </c>
      <c r="AK50" s="656">
        <f>Saldi!S52</f>
        <v>0</v>
      </c>
      <c r="AL50" s="656">
        <f>Saldi!T52</f>
        <v>0</v>
      </c>
      <c r="AM50" s="683" t="str">
        <f t="shared" si="15"/>
        <v/>
      </c>
      <c r="AN50" s="690"/>
      <c r="AO50" s="684" t="str">
        <f t="shared" si="16"/>
        <v/>
      </c>
      <c r="AQ50" s="669">
        <v>3</v>
      </c>
      <c r="AR50" s="607" t="s">
        <v>737</v>
      </c>
      <c r="AS50" s="607" t="s">
        <v>738</v>
      </c>
      <c r="AU50" s="6">
        <f t="shared" si="26"/>
        <v>9999</v>
      </c>
      <c r="AV50" s="6">
        <f t="shared" si="17"/>
        <v>9999</v>
      </c>
      <c r="AW50" s="757">
        <f t="shared" si="18"/>
        <v>0</v>
      </c>
      <c r="AX50" s="758" t="str">
        <f t="shared" si="19"/>
        <v/>
      </c>
      <c r="AY50" s="599" t="str">
        <f t="shared" si="20"/>
        <v/>
      </c>
      <c r="AZ50" s="599" t="str">
        <f t="shared" si="21"/>
        <v/>
      </c>
      <c r="BA50" s="662" t="str">
        <f t="shared" si="22"/>
        <v/>
      </c>
      <c r="BB50" s="662" t="str">
        <f t="shared" si="4"/>
        <v/>
      </c>
      <c r="BC50" s="666" t="str">
        <f>IF(AW50="regel","",IF(AW51=AW50,"",SUMIF($AW$10:AW50,AW50,$BB$10:BB50)))</f>
        <v/>
      </c>
      <c r="BE50" s="662" t="str">
        <f t="shared" si="23"/>
        <v/>
      </c>
      <c r="BF50" s="662" t="str">
        <f t="shared" si="5"/>
        <v/>
      </c>
      <c r="BG50" s="666" t="str">
        <f>IF(AW50="regel","",IF(AW51=AW50,"",SUMIF($AW$10:AW50,AW50,$BE$10:BE50)))</f>
        <v/>
      </c>
      <c r="BI50" s="212" t="e">
        <f t="shared" si="27"/>
        <v>#VALUE!</v>
      </c>
      <c r="BJ50" s="212" t="e">
        <f t="shared" si="28"/>
        <v>#VALUE!</v>
      </c>
    </row>
    <row r="51" spans="3:62" ht="12" customHeight="1" x14ac:dyDescent="0.2">
      <c r="C51" s="580">
        <v>42</v>
      </c>
      <c r="D51" s="83">
        <f t="shared" si="6"/>
        <v>4.0510000000000002</v>
      </c>
      <c r="E51" s="607" t="str">
        <f>Saldi!N53</f>
        <v>155 Te betalen btw boekjaar</v>
      </c>
      <c r="F51" s="656">
        <f>Saldi!O53</f>
        <v>-585.92776859504124</v>
      </c>
      <c r="G51" s="656">
        <f>Saldi!P53</f>
        <v>0</v>
      </c>
      <c r="H51" s="683" t="str">
        <f t="shared" si="7"/>
        <v>f</v>
      </c>
      <c r="I51" s="686">
        <v>4</v>
      </c>
      <c r="J51" s="684" t="str">
        <f t="shared" si="0"/>
        <v/>
      </c>
      <c r="M51" s="56"/>
      <c r="N51" s="56"/>
      <c r="P51" s="61">
        <f t="shared" si="8"/>
        <v>4.0510000000000002</v>
      </c>
      <c r="Q51" s="61">
        <f t="shared" si="9"/>
        <v>9999</v>
      </c>
      <c r="R51" s="61" t="str">
        <f t="shared" si="10"/>
        <v/>
      </c>
      <c r="S51" s="757">
        <f t="shared" si="11"/>
        <v>0</v>
      </c>
      <c r="T51" s="721" t="str">
        <f t="shared" si="12"/>
        <v/>
      </c>
      <c r="U51" s="723" t="str">
        <f t="shared" si="13"/>
        <v/>
      </c>
      <c r="V51" s="723" t="str">
        <f t="shared" si="29"/>
        <v/>
      </c>
      <c r="W51" s="724" t="str">
        <f>IF(T51="Activa",SUMIF($S$10:S50,"Activa",$W$10:W50),IF(T51="Passiva",SUMIF($S$10:S50,"Passiva",$W$10:W50),VLOOKUP(Q51,$D$10:$G$117,3,FALSE)))</f>
        <v/>
      </c>
      <c r="X51" s="725" t="str">
        <f t="shared" si="30"/>
        <v/>
      </c>
      <c r="Z51" s="724" t="str">
        <f>IF(T51="Activa",SUMIF($S$10:S50,"Activa",$Z$10:Z50),IF(T51="Passiva",SUMIF($S$10:S50,"Passiva",$Z$10:Z50),VLOOKUP(Q51,$D$10:$G$117,4,FALSE)))</f>
        <v/>
      </c>
      <c r="AA51" s="725" t="str">
        <f t="shared" si="31"/>
        <v/>
      </c>
      <c r="AB51" s="188"/>
      <c r="AC51" s="212" t="e">
        <f t="shared" si="24"/>
        <v>#VALUE!</v>
      </c>
      <c r="AD51" s="212" t="e">
        <f t="shared" si="25"/>
        <v>#VALUE!</v>
      </c>
      <c r="AH51" s="61">
        <v>42</v>
      </c>
      <c r="AI51" s="61">
        <f t="shared" si="14"/>
        <v>5.0999999999999997E-2</v>
      </c>
      <c r="AJ51" s="656" t="str">
        <f>Saldi!R53</f>
        <v>441 Overige algemene ko 1</v>
      </c>
      <c r="AK51" s="656">
        <f>Saldi!S53</f>
        <v>0</v>
      </c>
      <c r="AL51" s="656">
        <f>Saldi!T53</f>
        <v>0</v>
      </c>
      <c r="AM51" s="683" t="str">
        <f t="shared" si="15"/>
        <v/>
      </c>
      <c r="AN51" s="690"/>
      <c r="AO51" s="684" t="str">
        <f t="shared" si="16"/>
        <v/>
      </c>
      <c r="AQ51" s="669">
        <v>4</v>
      </c>
      <c r="AR51" s="607" t="s">
        <v>737</v>
      </c>
      <c r="AS51" s="607" t="s">
        <v>737</v>
      </c>
      <c r="AU51" s="6">
        <f t="shared" si="26"/>
        <v>9999</v>
      </c>
      <c r="AV51" s="6">
        <f t="shared" si="17"/>
        <v>9999</v>
      </c>
      <c r="AW51" s="757">
        <f t="shared" si="18"/>
        <v>0</v>
      </c>
      <c r="AX51" s="758" t="str">
        <f t="shared" si="19"/>
        <v/>
      </c>
      <c r="AY51" s="599" t="str">
        <f t="shared" si="20"/>
        <v/>
      </c>
      <c r="AZ51" s="599" t="str">
        <f t="shared" si="21"/>
        <v/>
      </c>
      <c r="BA51" s="662" t="str">
        <f t="shared" si="22"/>
        <v/>
      </c>
      <c r="BB51" s="662" t="str">
        <f t="shared" si="4"/>
        <v/>
      </c>
      <c r="BC51" s="666" t="str">
        <f>IF(AW51="regel","",IF(AW52=AW51,"",SUMIF($AW$10:AW51,AW51,$BB$10:BB51)))</f>
        <v/>
      </c>
      <c r="BE51" s="662" t="str">
        <f t="shared" si="23"/>
        <v/>
      </c>
      <c r="BF51" s="662" t="str">
        <f t="shared" si="5"/>
        <v/>
      </c>
      <c r="BG51" s="666" t="str">
        <f>IF(AW51="regel","",IF(AW52=AW51,"",SUMIF($AW$10:AW51,AW51,$BE$10:BE51)))</f>
        <v/>
      </c>
      <c r="BI51" s="212" t="e">
        <f t="shared" si="27"/>
        <v>#VALUE!</v>
      </c>
      <c r="BJ51" s="212" t="e">
        <f t="shared" si="28"/>
        <v>#VALUE!</v>
      </c>
    </row>
    <row r="52" spans="3:62" ht="12" customHeight="1" x14ac:dyDescent="0.2">
      <c r="C52" s="580">
        <v>43</v>
      </c>
      <c r="D52" s="83">
        <f t="shared" si="6"/>
        <v>5.1999999999999998E-2</v>
      </c>
      <c r="E52" s="607" t="str">
        <f>Saldi!N54</f>
        <v>156 Saldi btw vorige jaren</v>
      </c>
      <c r="F52" s="656">
        <f>Saldi!O54</f>
        <v>0</v>
      </c>
      <c r="G52" s="656">
        <f>Saldi!P54</f>
        <v>0</v>
      </c>
      <c r="H52" s="683" t="str">
        <f t="shared" si="7"/>
        <v/>
      </c>
      <c r="I52" s="686"/>
      <c r="J52" s="684" t="str">
        <f t="shared" si="0"/>
        <v/>
      </c>
      <c r="M52" s="56"/>
      <c r="N52" s="56"/>
      <c r="P52" s="61">
        <f t="shared" si="8"/>
        <v>9999</v>
      </c>
      <c r="Q52" s="61">
        <f t="shared" si="9"/>
        <v>9999</v>
      </c>
      <c r="R52" s="61" t="str">
        <f t="shared" si="10"/>
        <v/>
      </c>
      <c r="S52" s="757">
        <f t="shared" si="11"/>
        <v>0</v>
      </c>
      <c r="T52" s="721" t="str">
        <f t="shared" si="12"/>
        <v/>
      </c>
      <c r="U52" s="723" t="str">
        <f t="shared" si="13"/>
        <v/>
      </c>
      <c r="V52" s="723" t="str">
        <f t="shared" si="29"/>
        <v/>
      </c>
      <c r="W52" s="724" t="str">
        <f>IF(T52="Activa",SUMIF($S$10:S51,"Activa",$W$10:W51),IF(T52="Passiva",SUMIF($S$10:S51,"Passiva",$W$10:W51),VLOOKUP(Q52,$D$10:$G$117,3,FALSE)))</f>
        <v/>
      </c>
      <c r="X52" s="725" t="str">
        <f t="shared" si="30"/>
        <v/>
      </c>
      <c r="Z52" s="724" t="str">
        <f>IF(T52="Activa",SUMIF($S$10:S51,"Activa",$Z$10:Z51),IF(T52="Passiva",SUMIF($S$10:S51,"Passiva",$Z$10:Z51),VLOOKUP(Q52,$D$10:$G$117,4,FALSE)))</f>
        <v/>
      </c>
      <c r="AA52" s="725" t="str">
        <f t="shared" si="31"/>
        <v/>
      </c>
      <c r="AB52" s="188"/>
      <c r="AC52" s="212" t="e">
        <f t="shared" si="24"/>
        <v>#VALUE!</v>
      </c>
      <c r="AD52" s="212" t="e">
        <f t="shared" si="25"/>
        <v>#VALUE!</v>
      </c>
      <c r="AH52" s="61">
        <v>43</v>
      </c>
      <c r="AI52" s="61">
        <f t="shared" si="14"/>
        <v>5.1999999999999998E-2</v>
      </c>
      <c r="AJ52" s="656" t="str">
        <f>Saldi!R54</f>
        <v>442 Overige algemene ko 2</v>
      </c>
      <c r="AK52" s="656">
        <f>Saldi!S54</f>
        <v>0</v>
      </c>
      <c r="AL52" s="656">
        <f>Saldi!T54</f>
        <v>0</v>
      </c>
      <c r="AM52" s="683" t="str">
        <f t="shared" si="15"/>
        <v/>
      </c>
      <c r="AN52" s="690"/>
      <c r="AO52" s="684" t="str">
        <f t="shared" si="16"/>
        <v/>
      </c>
      <c r="AQ52" s="669">
        <v>5</v>
      </c>
      <c r="AR52" s="607" t="s">
        <v>624</v>
      </c>
      <c r="AS52" s="607" t="s">
        <v>739</v>
      </c>
      <c r="AU52" s="6">
        <f t="shared" si="26"/>
        <v>9999</v>
      </c>
      <c r="AV52" s="6">
        <f t="shared" si="17"/>
        <v>9999</v>
      </c>
      <c r="AW52" s="757">
        <f t="shared" si="18"/>
        <v>0</v>
      </c>
      <c r="AX52" s="758" t="str">
        <f t="shared" si="19"/>
        <v/>
      </c>
      <c r="AY52" s="599" t="str">
        <f t="shared" si="20"/>
        <v/>
      </c>
      <c r="AZ52" s="599" t="str">
        <f t="shared" si="21"/>
        <v/>
      </c>
      <c r="BA52" s="662" t="str">
        <f t="shared" si="22"/>
        <v/>
      </c>
      <c r="BB52" s="662" t="str">
        <f t="shared" si="4"/>
        <v/>
      </c>
      <c r="BC52" s="666" t="str">
        <f>IF(AW52="regel","",IF(AW53=AW52,"",SUMIF($AW$10:AW52,AW52,$BB$10:BB52)))</f>
        <v/>
      </c>
      <c r="BE52" s="662" t="str">
        <f t="shared" si="23"/>
        <v/>
      </c>
      <c r="BF52" s="662" t="str">
        <f t="shared" si="5"/>
        <v/>
      </c>
      <c r="BG52" s="666" t="str">
        <f>IF(AW52="regel","",IF(AW53=AW52,"",SUMIF($AW$10:AW52,AW52,$BE$10:BE52)))</f>
        <v/>
      </c>
      <c r="BI52" s="212" t="e">
        <f t="shared" si="27"/>
        <v>#VALUE!</v>
      </c>
      <c r="BJ52" s="212" t="e">
        <f t="shared" si="28"/>
        <v>#VALUE!</v>
      </c>
    </row>
    <row r="53" spans="3:62" ht="12" customHeight="1" x14ac:dyDescent="0.2">
      <c r="C53" s="580">
        <v>44</v>
      </c>
      <c r="D53" s="83">
        <f t="shared" si="6"/>
        <v>5.2999999999999999E-2</v>
      </c>
      <c r="E53" s="607" t="str">
        <f>Saldi!N55</f>
        <v>157 Btw k-o regeling</v>
      </c>
      <c r="F53" s="656">
        <f>Saldi!O55</f>
        <v>0</v>
      </c>
      <c r="G53" s="656">
        <f>Saldi!P55</f>
        <v>0</v>
      </c>
      <c r="H53" s="683" t="str">
        <f t="shared" si="7"/>
        <v/>
      </c>
      <c r="I53" s="686"/>
      <c r="J53" s="684" t="str">
        <f t="shared" si="0"/>
        <v/>
      </c>
      <c r="M53" s="56"/>
      <c r="N53" s="56"/>
      <c r="P53" s="61">
        <f t="shared" si="8"/>
        <v>9999</v>
      </c>
      <c r="Q53" s="61">
        <f t="shared" si="9"/>
        <v>9999</v>
      </c>
      <c r="R53" s="61" t="str">
        <f t="shared" si="10"/>
        <v/>
      </c>
      <c r="S53" s="757">
        <f t="shared" si="11"/>
        <v>0</v>
      </c>
      <c r="T53" s="721" t="str">
        <f t="shared" si="12"/>
        <v/>
      </c>
      <c r="U53" s="723" t="str">
        <f t="shared" si="13"/>
        <v/>
      </c>
      <c r="V53" s="723" t="str">
        <f t="shared" si="29"/>
        <v/>
      </c>
      <c r="W53" s="724" t="str">
        <f>IF(T53="Activa",SUMIF($S$10:S52,"Activa",$W$10:W52),IF(T53="Passiva",SUMIF($S$10:S52,"Passiva",$W$10:W52),VLOOKUP(Q53,$D$10:$G$117,3,FALSE)))</f>
        <v/>
      </c>
      <c r="X53" s="725" t="str">
        <f t="shared" si="30"/>
        <v/>
      </c>
      <c r="Z53" s="724" t="str">
        <f>IF(T53="Activa",SUMIF($S$10:S52,"Activa",$Z$10:Z52),IF(T53="Passiva",SUMIF($S$10:S52,"Passiva",$Z$10:Z52),VLOOKUP(Q53,$D$10:$G$117,4,FALSE)))</f>
        <v/>
      </c>
      <c r="AA53" s="725" t="str">
        <f t="shared" si="31"/>
        <v/>
      </c>
      <c r="AB53" s="188"/>
      <c r="AC53" s="212" t="e">
        <f t="shared" si="24"/>
        <v>#VALUE!</v>
      </c>
      <c r="AD53" s="212" t="e">
        <f t="shared" si="25"/>
        <v>#VALUE!</v>
      </c>
      <c r="AH53" s="61">
        <v>44</v>
      </c>
      <c r="AI53" s="61">
        <f t="shared" si="14"/>
        <v>7.0529999999999999</v>
      </c>
      <c r="AJ53" s="656" t="str">
        <f>Saldi!R55</f>
        <v>443 Publiciteit en advert.</v>
      </c>
      <c r="AK53" s="656">
        <f>Saldi!S55</f>
        <v>14.87603305785124</v>
      </c>
      <c r="AL53" s="656">
        <f>Saldi!T55</f>
        <v>0</v>
      </c>
      <c r="AM53" s="683" t="str">
        <f t="shared" si="15"/>
        <v>f</v>
      </c>
      <c r="AN53" s="690">
        <v>7</v>
      </c>
      <c r="AO53" s="684" t="str">
        <f t="shared" si="16"/>
        <v/>
      </c>
      <c r="AQ53" s="669">
        <v>6</v>
      </c>
      <c r="AR53" s="607" t="s">
        <v>624</v>
      </c>
      <c r="AS53" s="607" t="s">
        <v>621</v>
      </c>
      <c r="AU53" s="6">
        <f t="shared" si="26"/>
        <v>7.0529999999999999</v>
      </c>
      <c r="AV53" s="6">
        <f t="shared" si="17"/>
        <v>9999</v>
      </c>
      <c r="AW53" s="757">
        <f t="shared" si="18"/>
        <v>0</v>
      </c>
      <c r="AX53" s="758" t="str">
        <f t="shared" si="19"/>
        <v/>
      </c>
      <c r="AY53" s="599" t="str">
        <f t="shared" si="20"/>
        <v/>
      </c>
      <c r="AZ53" s="599" t="str">
        <f t="shared" si="21"/>
        <v/>
      </c>
      <c r="BA53" s="662" t="str">
        <f t="shared" si="22"/>
        <v/>
      </c>
      <c r="BB53" s="662" t="str">
        <f t="shared" si="4"/>
        <v/>
      </c>
      <c r="BC53" s="666" t="str">
        <f>IF(AW53="regel","",IF(AW54=AW53,"",SUMIF($AW$10:AW53,AW53,$BB$10:BB53)))</f>
        <v/>
      </c>
      <c r="BE53" s="662" t="str">
        <f t="shared" si="23"/>
        <v/>
      </c>
      <c r="BF53" s="662" t="str">
        <f t="shared" si="5"/>
        <v/>
      </c>
      <c r="BG53" s="666" t="str">
        <f>IF(AW53="regel","",IF(AW54=AW53,"",SUMIF($AW$10:AW53,AW53,$BE$10:BE53)))</f>
        <v/>
      </c>
      <c r="BI53" s="212" t="e">
        <f t="shared" si="27"/>
        <v>#VALUE!</v>
      </c>
      <c r="BJ53" s="212" t="e">
        <f t="shared" si="28"/>
        <v>#VALUE!</v>
      </c>
    </row>
    <row r="54" spans="3:62" ht="12" customHeight="1" x14ac:dyDescent="0.2">
      <c r="C54" s="580">
        <v>45</v>
      </c>
      <c r="D54" s="83">
        <f t="shared" si="6"/>
        <v>5.3999999999999999E-2</v>
      </c>
      <c r="E54" s="607" t="str">
        <f>Saldi!N56</f>
        <v>158 Betaalde btw boekjaar</v>
      </c>
      <c r="F54" s="656">
        <f>Saldi!O56</f>
        <v>0</v>
      </c>
      <c r="G54" s="656">
        <f>Saldi!P56</f>
        <v>0</v>
      </c>
      <c r="H54" s="683" t="str">
        <f t="shared" si="7"/>
        <v/>
      </c>
      <c r="I54" s="686"/>
      <c r="J54" s="684" t="str">
        <f t="shared" si="0"/>
        <v/>
      </c>
      <c r="M54" s="56"/>
      <c r="N54" s="56"/>
      <c r="P54" s="61">
        <f t="shared" si="8"/>
        <v>9999</v>
      </c>
      <c r="Q54" s="61">
        <f t="shared" si="9"/>
        <v>9999</v>
      </c>
      <c r="R54" s="61" t="str">
        <f t="shared" si="10"/>
        <v/>
      </c>
      <c r="S54" s="757">
        <f t="shared" si="11"/>
        <v>0</v>
      </c>
      <c r="T54" s="721" t="str">
        <f t="shared" si="12"/>
        <v/>
      </c>
      <c r="U54" s="723" t="str">
        <f t="shared" si="13"/>
        <v/>
      </c>
      <c r="V54" s="723" t="str">
        <f t="shared" si="29"/>
        <v/>
      </c>
      <c r="W54" s="724" t="str">
        <f>IF(T54="Activa",SUMIF($S$10:S53,"Activa",$W$10:W53),IF(T54="Passiva",SUMIF($S$10:S53,"Passiva",$W$10:W53),VLOOKUP(Q54,$D$10:$G$117,3,FALSE)))</f>
        <v/>
      </c>
      <c r="X54" s="725" t="str">
        <f t="shared" si="30"/>
        <v/>
      </c>
      <c r="Z54" s="724" t="str">
        <f>IF(T54="Activa",SUMIF($S$10:S53,"Activa",$Z$10:Z53),IF(T54="Passiva",SUMIF($S$10:S53,"Passiva",$Z$10:Z53),VLOOKUP(Q54,$D$10:$G$117,4,FALSE)))</f>
        <v/>
      </c>
      <c r="AA54" s="725" t="str">
        <f t="shared" si="31"/>
        <v/>
      </c>
      <c r="AB54" s="188"/>
      <c r="AC54" s="212" t="e">
        <f t="shared" si="24"/>
        <v>#VALUE!</v>
      </c>
      <c r="AD54" s="212" t="e">
        <f t="shared" si="25"/>
        <v>#VALUE!</v>
      </c>
      <c r="AH54" s="61">
        <v>45</v>
      </c>
      <c r="AI54" s="61">
        <f t="shared" si="14"/>
        <v>5.3999999999999999E-2</v>
      </c>
      <c r="AJ54" s="656" t="str">
        <f>Saldi!R56</f>
        <v>444 Vrij</v>
      </c>
      <c r="AK54" s="656">
        <f>Saldi!S56</f>
        <v>0</v>
      </c>
      <c r="AL54" s="656">
        <f>Saldi!T56</f>
        <v>0</v>
      </c>
      <c r="AM54" s="683" t="str">
        <f t="shared" si="15"/>
        <v/>
      </c>
      <c r="AN54" s="690"/>
      <c r="AO54" s="684" t="str">
        <f t="shared" si="16"/>
        <v/>
      </c>
      <c r="AQ54" s="669">
        <v>7</v>
      </c>
      <c r="AR54" s="607" t="s">
        <v>624</v>
      </c>
      <c r="AS54" s="607" t="s">
        <v>104</v>
      </c>
      <c r="AU54" s="6">
        <f t="shared" si="26"/>
        <v>9999</v>
      </c>
      <c r="AV54" s="6">
        <f t="shared" si="17"/>
        <v>9999</v>
      </c>
      <c r="AW54" s="757">
        <f t="shared" si="18"/>
        <v>0</v>
      </c>
      <c r="AX54" s="758" t="str">
        <f t="shared" si="19"/>
        <v/>
      </c>
      <c r="AY54" s="599" t="str">
        <f t="shared" si="20"/>
        <v/>
      </c>
      <c r="AZ54" s="599" t="str">
        <f t="shared" si="21"/>
        <v/>
      </c>
      <c r="BA54" s="662" t="str">
        <f t="shared" si="22"/>
        <v/>
      </c>
      <c r="BB54" s="662" t="str">
        <f t="shared" si="4"/>
        <v/>
      </c>
      <c r="BC54" s="666" t="str">
        <f>IF(AW54="regel","",IF(AW55=AW54,"",SUMIF($AW$10:AW54,AW54,$BB$10:BB54)))</f>
        <v/>
      </c>
      <c r="BE54" s="662" t="str">
        <f t="shared" si="23"/>
        <v/>
      </c>
      <c r="BF54" s="662" t="str">
        <f t="shared" si="5"/>
        <v/>
      </c>
      <c r="BG54" s="666" t="str">
        <f>IF(AW54="regel","",IF(AW55=AW54,"",SUMIF($AW$10:AW54,AW54,$BE$10:BE54)))</f>
        <v/>
      </c>
      <c r="BI54" s="212" t="e">
        <f t="shared" si="27"/>
        <v>#VALUE!</v>
      </c>
      <c r="BJ54" s="212" t="e">
        <f t="shared" si="28"/>
        <v>#VALUE!</v>
      </c>
    </row>
    <row r="55" spans="3:62" ht="12" customHeight="1" x14ac:dyDescent="0.2">
      <c r="C55" s="580">
        <v>46</v>
      </c>
      <c r="D55" s="83">
        <f t="shared" si="6"/>
        <v>5.5E-2</v>
      </c>
      <c r="E55" s="607" t="str">
        <f>Saldi!N57</f>
        <v>159 Ontvangen btw boekjaar</v>
      </c>
      <c r="F55" s="656">
        <f>Saldi!O57</f>
        <v>0</v>
      </c>
      <c r="G55" s="656">
        <f>Saldi!P57</f>
        <v>0</v>
      </c>
      <c r="H55" s="683" t="str">
        <f t="shared" si="7"/>
        <v/>
      </c>
      <c r="I55" s="686"/>
      <c r="J55" s="684" t="str">
        <f t="shared" si="0"/>
        <v/>
      </c>
      <c r="M55" s="56"/>
      <c r="N55" s="56"/>
      <c r="P55" s="61">
        <f t="shared" si="8"/>
        <v>9999</v>
      </c>
      <c r="Q55" s="61">
        <f t="shared" si="9"/>
        <v>9999</v>
      </c>
      <c r="R55" s="61" t="str">
        <f t="shared" si="10"/>
        <v/>
      </c>
      <c r="S55" s="757">
        <f t="shared" si="11"/>
        <v>0</v>
      </c>
      <c r="T55" s="721" t="str">
        <f t="shared" si="12"/>
        <v/>
      </c>
      <c r="U55" s="723" t="str">
        <f t="shared" si="13"/>
        <v/>
      </c>
      <c r="V55" s="723" t="str">
        <f t="shared" si="29"/>
        <v/>
      </c>
      <c r="W55" s="724" t="str">
        <f>IF(T55="Activa",SUMIF($S$10:S54,"Activa",$W$10:W54),IF(T55="Passiva",SUMIF($S$10:S54,"Passiva",$W$10:W54),VLOOKUP(Q55,$D$10:$G$117,3,FALSE)))</f>
        <v/>
      </c>
      <c r="X55" s="725" t="str">
        <f t="shared" si="30"/>
        <v/>
      </c>
      <c r="Z55" s="724" t="str">
        <f>IF(T55="Activa",SUMIF($S$10:S54,"Activa",$Z$10:Z54),IF(T55="Passiva",SUMIF($S$10:S54,"Passiva",$Z$10:Z54),VLOOKUP(Q55,$D$10:$G$117,4,FALSE)))</f>
        <v/>
      </c>
      <c r="AA55" s="725" t="str">
        <f t="shared" si="31"/>
        <v/>
      </c>
      <c r="AB55" s="188"/>
      <c r="AC55" s="212" t="e">
        <f t="shared" si="24"/>
        <v>#VALUE!</v>
      </c>
      <c r="AD55" s="212" t="e">
        <f t="shared" si="25"/>
        <v>#VALUE!</v>
      </c>
      <c r="AH55" s="61">
        <v>46</v>
      </c>
      <c r="AI55" s="61">
        <f t="shared" si="14"/>
        <v>7.0549999999999997</v>
      </c>
      <c r="AJ55" s="656" t="str">
        <f>Saldi!R57</f>
        <v>445 Voeding drank genot</v>
      </c>
      <c r="AK55" s="656">
        <f>Saldi!S57</f>
        <v>0</v>
      </c>
      <c r="AL55" s="656">
        <f>Saldi!T57</f>
        <v>0</v>
      </c>
      <c r="AM55" s="683" t="str">
        <f t="shared" si="15"/>
        <v/>
      </c>
      <c r="AN55" s="690">
        <v>7</v>
      </c>
      <c r="AO55" s="684" t="str">
        <f t="shared" si="16"/>
        <v/>
      </c>
      <c r="AQ55" s="669">
        <v>8</v>
      </c>
      <c r="AR55" s="607" t="s">
        <v>624</v>
      </c>
      <c r="AS55" s="607" t="s">
        <v>91</v>
      </c>
      <c r="AU55" s="6">
        <f t="shared" si="26"/>
        <v>7.0549999999999997</v>
      </c>
      <c r="AV55" s="6">
        <f t="shared" si="17"/>
        <v>9999</v>
      </c>
      <c r="AW55" s="757">
        <f t="shared" si="18"/>
        <v>0</v>
      </c>
      <c r="AX55" s="758" t="str">
        <f t="shared" si="19"/>
        <v/>
      </c>
      <c r="AY55" s="599" t="str">
        <f t="shared" si="20"/>
        <v/>
      </c>
      <c r="AZ55" s="599" t="str">
        <f t="shared" si="21"/>
        <v/>
      </c>
      <c r="BA55" s="662" t="str">
        <f t="shared" si="22"/>
        <v/>
      </c>
      <c r="BB55" s="662" t="str">
        <f t="shared" si="4"/>
        <v/>
      </c>
      <c r="BC55" s="666" t="str">
        <f>IF(AW55="regel","",IF(AW56=AW55,"",SUMIF($AW$10:AW55,AW55,$BB$10:BB55)))</f>
        <v/>
      </c>
      <c r="BE55" s="662" t="str">
        <f t="shared" si="23"/>
        <v/>
      </c>
      <c r="BF55" s="662" t="str">
        <f t="shared" si="5"/>
        <v/>
      </c>
      <c r="BG55" s="666" t="str">
        <f>IF(AW55="regel","",IF(AW56=AW55,"",SUMIF($AW$10:AW55,AW55,$BE$10:BE55)))</f>
        <v/>
      </c>
      <c r="BI55" s="212" t="e">
        <f t="shared" si="27"/>
        <v>#VALUE!</v>
      </c>
      <c r="BJ55" s="212" t="e">
        <f t="shared" si="28"/>
        <v>#VALUE!</v>
      </c>
    </row>
    <row r="56" spans="3:62" ht="12" customHeight="1" x14ac:dyDescent="0.2">
      <c r="C56" s="580">
        <v>47</v>
      </c>
      <c r="D56" s="83">
        <f t="shared" si="6"/>
        <v>5.6000000000000001E-2</v>
      </c>
      <c r="E56" s="607" t="str">
        <f>Saldi!N58</f>
        <v>160 Voorziening debiteuren</v>
      </c>
      <c r="F56" s="656">
        <f>Saldi!O58</f>
        <v>0</v>
      </c>
      <c r="G56" s="656">
        <f>Saldi!P58</f>
        <v>0</v>
      </c>
      <c r="H56" s="683" t="str">
        <f t="shared" si="7"/>
        <v/>
      </c>
      <c r="I56" s="686"/>
      <c r="J56" s="684" t="str">
        <f t="shared" si="0"/>
        <v/>
      </c>
      <c r="M56" s="56"/>
      <c r="N56" s="56"/>
      <c r="P56" s="61">
        <f t="shared" si="8"/>
        <v>9999</v>
      </c>
      <c r="Q56" s="61">
        <f t="shared" si="9"/>
        <v>9999</v>
      </c>
      <c r="R56" s="61" t="str">
        <f t="shared" si="10"/>
        <v/>
      </c>
      <c r="S56" s="757">
        <f t="shared" si="11"/>
        <v>0</v>
      </c>
      <c r="T56" s="721" t="str">
        <f t="shared" si="12"/>
        <v/>
      </c>
      <c r="U56" s="723" t="str">
        <f t="shared" si="13"/>
        <v/>
      </c>
      <c r="V56" s="723" t="str">
        <f t="shared" si="29"/>
        <v/>
      </c>
      <c r="W56" s="724" t="str">
        <f>IF(T56="Activa",SUMIF($S$10:S55,"Activa",$W$10:W55),IF(T56="Passiva",SUMIF($S$10:S55,"Passiva",$W$10:W55),VLOOKUP(Q56,$D$10:$G$117,3,FALSE)))</f>
        <v/>
      </c>
      <c r="X56" s="725" t="str">
        <f t="shared" si="30"/>
        <v/>
      </c>
      <c r="Z56" s="724" t="str">
        <f>IF(T56="Activa",SUMIF($S$10:S55,"Activa",$Z$10:Z55),IF(T56="Passiva",SUMIF($S$10:S55,"Passiva",$Z$10:Z55),VLOOKUP(Q56,$D$10:$G$117,4,FALSE)))</f>
        <v/>
      </c>
      <c r="AA56" s="725" t="str">
        <f t="shared" si="31"/>
        <v/>
      </c>
      <c r="AB56" s="188"/>
      <c r="AC56" s="212" t="e">
        <f t="shared" si="24"/>
        <v>#VALUE!</v>
      </c>
      <c r="AD56" s="212" t="e">
        <f t="shared" si="25"/>
        <v>#VALUE!</v>
      </c>
      <c r="AH56" s="61">
        <v>47</v>
      </c>
      <c r="AI56" s="61">
        <f t="shared" si="14"/>
        <v>5.6000000000000001E-2</v>
      </c>
      <c r="AJ56" s="656" t="str">
        <f>Saldi!R58</f>
        <v>446 Representatie</v>
      </c>
      <c r="AK56" s="656">
        <f>Saldi!S58</f>
        <v>0</v>
      </c>
      <c r="AL56" s="656">
        <f>Saldi!T58</f>
        <v>0</v>
      </c>
      <c r="AM56" s="683" t="str">
        <f t="shared" si="15"/>
        <v/>
      </c>
      <c r="AN56" s="690"/>
      <c r="AO56" s="684" t="str">
        <f t="shared" si="16"/>
        <v/>
      </c>
      <c r="AQ56" s="764">
        <v>9</v>
      </c>
      <c r="AR56" s="607" t="s">
        <v>624</v>
      </c>
      <c r="AS56" s="759" t="s">
        <v>622</v>
      </c>
      <c r="AU56" s="6">
        <f t="shared" si="26"/>
        <v>9999</v>
      </c>
      <c r="AV56" s="6">
        <f t="shared" si="17"/>
        <v>9999</v>
      </c>
      <c r="AW56" s="757">
        <f t="shared" si="18"/>
        <v>0</v>
      </c>
      <c r="AX56" s="758" t="str">
        <f t="shared" si="19"/>
        <v/>
      </c>
      <c r="AY56" s="599" t="str">
        <f t="shared" si="20"/>
        <v/>
      </c>
      <c r="AZ56" s="599" t="str">
        <f t="shared" si="21"/>
        <v/>
      </c>
      <c r="BA56" s="662" t="str">
        <f t="shared" si="22"/>
        <v/>
      </c>
      <c r="BB56" s="662" t="str">
        <f t="shared" si="4"/>
        <v/>
      </c>
      <c r="BC56" s="666" t="str">
        <f>IF(AW56="regel","",IF(AW57=AW56,"",SUMIF($AW$10:AW56,AW56,$BB$10:BB56)))</f>
        <v/>
      </c>
      <c r="BE56" s="662" t="str">
        <f t="shared" si="23"/>
        <v/>
      </c>
      <c r="BF56" s="662" t="str">
        <f t="shared" si="5"/>
        <v/>
      </c>
      <c r="BG56" s="666" t="str">
        <f>IF(AW56="regel","",IF(AW57=AW56,"",SUMIF($AW$10:AW56,AW56,$BE$10:BE56)))</f>
        <v/>
      </c>
      <c r="BI56" s="212" t="e">
        <f t="shared" si="27"/>
        <v>#VALUE!</v>
      </c>
      <c r="BJ56" s="212" t="e">
        <f t="shared" si="28"/>
        <v>#VALUE!</v>
      </c>
    </row>
    <row r="57" spans="3:62" ht="12" customHeight="1" x14ac:dyDescent="0.2">
      <c r="C57" s="580">
        <v>48</v>
      </c>
      <c r="D57" s="83">
        <f t="shared" si="6"/>
        <v>5.7000000000000002E-2</v>
      </c>
      <c r="E57" s="607" t="str">
        <f>Saldi!N59</f>
        <v>165 Overige vorderingen</v>
      </c>
      <c r="F57" s="656">
        <f>Saldi!O59</f>
        <v>0</v>
      </c>
      <c r="G57" s="656">
        <f>Saldi!P59</f>
        <v>0</v>
      </c>
      <c r="H57" s="683" t="str">
        <f t="shared" si="7"/>
        <v/>
      </c>
      <c r="I57" s="686"/>
      <c r="J57" s="684" t="str">
        <f t="shared" si="0"/>
        <v/>
      </c>
      <c r="M57" s="56"/>
      <c r="N57" s="56"/>
      <c r="P57" s="61">
        <f t="shared" si="8"/>
        <v>9999</v>
      </c>
      <c r="Q57" s="61">
        <f t="shared" si="9"/>
        <v>9999</v>
      </c>
      <c r="R57" s="61" t="str">
        <f t="shared" si="10"/>
        <v/>
      </c>
      <c r="S57" s="757">
        <f t="shared" si="11"/>
        <v>0</v>
      </c>
      <c r="T57" s="721" t="str">
        <f t="shared" si="12"/>
        <v/>
      </c>
      <c r="U57" s="723" t="str">
        <f t="shared" si="13"/>
        <v/>
      </c>
      <c r="V57" s="723" t="str">
        <f t="shared" si="29"/>
        <v/>
      </c>
      <c r="W57" s="724" t="str">
        <f>IF(T57="Activa",SUMIF($S$10:S56,"Activa",$W$10:W56),IF(T57="Passiva",SUMIF($S$10:S56,"Passiva",$W$10:W56),VLOOKUP(Q57,$D$10:$G$117,3,FALSE)))</f>
        <v/>
      </c>
      <c r="X57" s="725" t="str">
        <f t="shared" si="30"/>
        <v/>
      </c>
      <c r="Z57" s="724" t="str">
        <f>IF(T57="Activa",SUMIF($S$10:S56,"Activa",$Z$10:Z56),IF(T57="Passiva",SUMIF($S$10:S56,"Passiva",$Z$10:Z56),VLOOKUP(Q57,$D$10:$G$117,4,FALSE)))</f>
        <v/>
      </c>
      <c r="AA57" s="725" t="str">
        <f t="shared" si="31"/>
        <v/>
      </c>
      <c r="AB57" s="188"/>
      <c r="AC57" s="212" t="e">
        <f t="shared" si="24"/>
        <v>#VALUE!</v>
      </c>
      <c r="AD57" s="212" t="e">
        <f t="shared" si="25"/>
        <v>#VALUE!</v>
      </c>
      <c r="AH57" s="61">
        <v>48</v>
      </c>
      <c r="AI57" s="61">
        <f t="shared" si="14"/>
        <v>5.7000000000000002E-2</v>
      </c>
      <c r="AJ57" s="656" t="str">
        <f>Saldi!R59</f>
        <v>447 Overige representatie</v>
      </c>
      <c r="AK57" s="656">
        <f>Saldi!S59</f>
        <v>0</v>
      </c>
      <c r="AL57" s="656">
        <f>Saldi!T59</f>
        <v>0</v>
      </c>
      <c r="AM57" s="683" t="str">
        <f t="shared" si="15"/>
        <v/>
      </c>
      <c r="AN57" s="690"/>
      <c r="AO57" s="684" t="str">
        <f t="shared" si="16"/>
        <v/>
      </c>
      <c r="AQ57" s="764">
        <v>10</v>
      </c>
      <c r="AR57" s="607" t="s">
        <v>624</v>
      </c>
      <c r="AS57" s="607" t="s">
        <v>740</v>
      </c>
      <c r="AU57" s="6">
        <f t="shared" si="26"/>
        <v>9999</v>
      </c>
      <c r="AV57" s="6">
        <f t="shared" si="17"/>
        <v>9999</v>
      </c>
      <c r="AW57" s="757">
        <f t="shared" si="18"/>
        <v>0</v>
      </c>
      <c r="AX57" s="758" t="str">
        <f t="shared" si="19"/>
        <v/>
      </c>
      <c r="AY57" s="599" t="str">
        <f t="shared" si="20"/>
        <v/>
      </c>
      <c r="AZ57" s="599" t="str">
        <f t="shared" si="21"/>
        <v/>
      </c>
      <c r="BA57" s="662" t="str">
        <f t="shared" si="22"/>
        <v/>
      </c>
      <c r="BB57" s="662" t="str">
        <f t="shared" si="4"/>
        <v/>
      </c>
      <c r="BC57" s="666" t="str">
        <f>IF(AW57="regel","",IF(AW58=AW57,"",SUMIF($AW$10:AW57,AW57,$BB$10:BB57)))</f>
        <v/>
      </c>
      <c r="BE57" s="662" t="str">
        <f t="shared" si="23"/>
        <v/>
      </c>
      <c r="BF57" s="662" t="str">
        <f t="shared" si="5"/>
        <v/>
      </c>
      <c r="BG57" s="666" t="str">
        <f>IF(AW57="regel","",IF(AW58=AW57,"",SUMIF($AW$10:AW57,AW57,$BE$10:BE57)))</f>
        <v/>
      </c>
      <c r="BI57" s="212" t="e">
        <f t="shared" si="27"/>
        <v>#VALUE!</v>
      </c>
      <c r="BJ57" s="212" t="e">
        <f t="shared" si="28"/>
        <v>#VALUE!</v>
      </c>
    </row>
    <row r="58" spans="3:62" ht="12" customHeight="1" x14ac:dyDescent="0.2">
      <c r="C58" s="580">
        <v>49</v>
      </c>
      <c r="D58" s="83">
        <f t="shared" si="6"/>
        <v>5.8000000000000003E-2</v>
      </c>
      <c r="E58" s="607" t="str">
        <f>Saldi!N60</f>
        <v>170 Overige vorderingen 2</v>
      </c>
      <c r="F58" s="656">
        <f>Saldi!O60</f>
        <v>0</v>
      </c>
      <c r="G58" s="656">
        <f>Saldi!P60</f>
        <v>0</v>
      </c>
      <c r="H58" s="683" t="str">
        <f t="shared" si="7"/>
        <v/>
      </c>
      <c r="I58" s="686"/>
      <c r="J58" s="684" t="str">
        <f t="shared" si="0"/>
        <v/>
      </c>
      <c r="M58" s="56"/>
      <c r="N58" s="56"/>
      <c r="P58" s="61">
        <f t="shared" si="8"/>
        <v>9999</v>
      </c>
      <c r="Q58" s="61">
        <f t="shared" si="9"/>
        <v>9999</v>
      </c>
      <c r="R58" s="61" t="str">
        <f t="shared" si="10"/>
        <v/>
      </c>
      <c r="S58" s="757">
        <f t="shared" si="11"/>
        <v>0</v>
      </c>
      <c r="T58" s="721" t="str">
        <f t="shared" si="12"/>
        <v/>
      </c>
      <c r="U58" s="723" t="str">
        <f t="shared" si="13"/>
        <v/>
      </c>
      <c r="V58" s="723" t="str">
        <f t="shared" si="29"/>
        <v/>
      </c>
      <c r="W58" s="724" t="str">
        <f>IF(T58="Activa",SUMIF($S$10:S57,"Activa",$W$10:W57),IF(T58="Passiva",SUMIF($S$10:S57,"Passiva",$W$10:W57),VLOOKUP(Q58,$D$10:$G$117,3,FALSE)))</f>
        <v/>
      </c>
      <c r="X58" s="725" t="str">
        <f t="shared" si="30"/>
        <v/>
      </c>
      <c r="Z58" s="724" t="str">
        <f>IF(T58="Activa",SUMIF($S$10:S57,"Activa",$Z$10:Z57),IF(T58="Passiva",SUMIF($S$10:S57,"Passiva",$Z$10:Z57),VLOOKUP(Q58,$D$10:$G$117,4,FALSE)))</f>
        <v/>
      </c>
      <c r="AA58" s="725" t="str">
        <f t="shared" si="31"/>
        <v/>
      </c>
      <c r="AB58" s="188"/>
      <c r="AC58" s="212" t="e">
        <f t="shared" si="24"/>
        <v>#VALUE!</v>
      </c>
      <c r="AD58" s="212" t="e">
        <f t="shared" si="25"/>
        <v>#VALUE!</v>
      </c>
      <c r="AH58" s="61">
        <v>49</v>
      </c>
      <c r="AI58" s="61">
        <f t="shared" si="14"/>
        <v>5.8000000000000003E-2</v>
      </c>
      <c r="AJ58" s="656" t="str">
        <f>Saldi!R60</f>
        <v>448 Vrij</v>
      </c>
      <c r="AK58" s="656">
        <f>Saldi!S60</f>
        <v>0</v>
      </c>
      <c r="AL58" s="656">
        <f>Saldi!T60</f>
        <v>0</v>
      </c>
      <c r="AM58" s="683" t="str">
        <f t="shared" si="15"/>
        <v/>
      </c>
      <c r="AN58" s="690"/>
      <c r="AO58" s="684" t="str">
        <f t="shared" si="16"/>
        <v/>
      </c>
      <c r="AQ58" s="764">
        <v>11</v>
      </c>
      <c r="AR58" s="607" t="s">
        <v>624</v>
      </c>
      <c r="AS58" s="607" t="s">
        <v>626</v>
      </c>
      <c r="AU58" s="6">
        <f t="shared" si="26"/>
        <v>9999</v>
      </c>
      <c r="AV58" s="6">
        <f t="shared" si="17"/>
        <v>9999</v>
      </c>
      <c r="AW58" s="757">
        <f t="shared" si="18"/>
        <v>0</v>
      </c>
      <c r="AX58" s="758" t="str">
        <f t="shared" si="19"/>
        <v/>
      </c>
      <c r="AY58" s="599" t="str">
        <f t="shared" si="20"/>
        <v/>
      </c>
      <c r="AZ58" s="599" t="str">
        <f t="shared" si="21"/>
        <v/>
      </c>
      <c r="BA58" s="662" t="str">
        <f t="shared" si="22"/>
        <v/>
      </c>
      <c r="BB58" s="662" t="str">
        <f t="shared" si="4"/>
        <v/>
      </c>
      <c r="BC58" s="666" t="str">
        <f>IF(AW58="regel","",IF(AW59=AW58,"",SUMIF($AW$10:AW58,AW58,$BB$10:BB58)))</f>
        <v/>
      </c>
      <c r="BE58" s="662" t="str">
        <f t="shared" si="23"/>
        <v/>
      </c>
      <c r="BF58" s="662" t="str">
        <f t="shared" si="5"/>
        <v/>
      </c>
      <c r="BG58" s="666" t="str">
        <f>IF(AW58="regel","",IF(AW59=AW58,"",SUMIF($AW$10:AW58,AW58,$BE$10:BE58)))</f>
        <v/>
      </c>
      <c r="BI58" s="212" t="e">
        <f t="shared" si="27"/>
        <v>#VALUE!</v>
      </c>
      <c r="BJ58" s="212" t="e">
        <f t="shared" si="28"/>
        <v>#VALUE!</v>
      </c>
    </row>
    <row r="59" spans="3:62" ht="12" customHeight="1" x14ac:dyDescent="0.2">
      <c r="C59" s="580">
        <v>50</v>
      </c>
      <c r="D59" s="83">
        <f t="shared" si="6"/>
        <v>5.8999999999999997E-2</v>
      </c>
      <c r="E59" s="607" t="str">
        <f>Saldi!N61</f>
        <v>171 Overige vorderingen 3</v>
      </c>
      <c r="F59" s="656">
        <f>Saldi!O61</f>
        <v>0</v>
      </c>
      <c r="G59" s="656">
        <f>Saldi!P61</f>
        <v>0</v>
      </c>
      <c r="H59" s="683" t="str">
        <f t="shared" si="7"/>
        <v/>
      </c>
      <c r="I59" s="686"/>
      <c r="J59" s="684" t="str">
        <f t="shared" si="0"/>
        <v/>
      </c>
      <c r="M59" s="56"/>
      <c r="N59" s="56"/>
      <c r="P59" s="61">
        <f t="shared" si="8"/>
        <v>9999</v>
      </c>
      <c r="Q59" s="61">
        <f t="shared" si="9"/>
        <v>9999</v>
      </c>
      <c r="R59" s="61" t="str">
        <f t="shared" si="10"/>
        <v/>
      </c>
      <c r="S59" s="757">
        <f t="shared" si="11"/>
        <v>0</v>
      </c>
      <c r="T59" s="721" t="str">
        <f t="shared" si="12"/>
        <v/>
      </c>
      <c r="U59" s="723" t="str">
        <f t="shared" si="13"/>
        <v/>
      </c>
      <c r="V59" s="723" t="str">
        <f t="shared" si="29"/>
        <v/>
      </c>
      <c r="W59" s="724" t="str">
        <f>IF(T59="Activa",SUMIF($S$10:S58,"Activa",$W$10:W58),IF(T59="Passiva",SUMIF($S$10:S58,"Passiva",$W$10:W58),VLOOKUP(Q59,$D$10:$G$117,3,FALSE)))</f>
        <v/>
      </c>
      <c r="X59" s="725" t="str">
        <f t="shared" si="30"/>
        <v/>
      </c>
      <c r="Z59" s="724" t="str">
        <f>IF(T59="Activa",SUMIF($S$10:S58,"Activa",$Z$10:Z58),IF(T59="Passiva",SUMIF($S$10:S58,"Passiva",$Z$10:Z58),VLOOKUP(Q59,$D$10:$G$117,4,FALSE)))</f>
        <v/>
      </c>
      <c r="AA59" s="725" t="str">
        <f t="shared" si="31"/>
        <v/>
      </c>
      <c r="AB59" s="188"/>
      <c r="AC59" s="212" t="e">
        <f t="shared" si="24"/>
        <v>#VALUE!</v>
      </c>
      <c r="AD59" s="212" t="e">
        <f t="shared" si="25"/>
        <v>#VALUE!</v>
      </c>
      <c r="AH59" s="61">
        <v>50</v>
      </c>
      <c r="AI59" s="61">
        <f t="shared" si="14"/>
        <v>5.8999999999999997E-2</v>
      </c>
      <c r="AJ59" s="656" t="str">
        <f>Saldi!R61</f>
        <v>449 Vrij</v>
      </c>
      <c r="AK59" s="656">
        <f>Saldi!S61</f>
        <v>0</v>
      </c>
      <c r="AL59" s="656">
        <f>Saldi!T61</f>
        <v>0</v>
      </c>
      <c r="AM59" s="683" t="str">
        <f t="shared" si="15"/>
        <v/>
      </c>
      <c r="AN59" s="690"/>
      <c r="AO59" s="684" t="str">
        <f t="shared" si="16"/>
        <v/>
      </c>
      <c r="AQ59" s="764">
        <v>12</v>
      </c>
      <c r="AR59" s="607" t="s">
        <v>741</v>
      </c>
      <c r="AS59" s="607" t="s">
        <v>742</v>
      </c>
      <c r="AU59" s="6">
        <f t="shared" si="26"/>
        <v>9999</v>
      </c>
      <c r="AV59" s="6">
        <f t="shared" si="17"/>
        <v>9999</v>
      </c>
      <c r="AW59" s="757">
        <f t="shared" si="18"/>
        <v>0</v>
      </c>
      <c r="AX59" s="758" t="str">
        <f t="shared" si="19"/>
        <v/>
      </c>
      <c r="AY59" s="599" t="str">
        <f t="shared" si="20"/>
        <v/>
      </c>
      <c r="AZ59" s="599" t="str">
        <f t="shared" si="21"/>
        <v/>
      </c>
      <c r="BA59" s="662" t="str">
        <f t="shared" si="22"/>
        <v/>
      </c>
      <c r="BB59" s="662" t="str">
        <f t="shared" si="4"/>
        <v/>
      </c>
      <c r="BC59" s="666" t="str">
        <f>IF(AW59="regel","",IF(AW60=AW59,"",SUMIF($AW$10:AW59,AW59,$BB$10:BB59)))</f>
        <v/>
      </c>
      <c r="BE59" s="662" t="str">
        <f t="shared" si="23"/>
        <v/>
      </c>
      <c r="BF59" s="662" t="str">
        <f t="shared" si="5"/>
        <v/>
      </c>
      <c r="BG59" s="666" t="str">
        <f>IF(AW59="regel","",IF(AW60=AW59,"",SUMIF($AW$10:AW59,AW59,$BE$10:BE59)))</f>
        <v/>
      </c>
      <c r="BI59" s="212" t="e">
        <f t="shared" si="27"/>
        <v>#VALUE!</v>
      </c>
      <c r="BJ59" s="212" t="e">
        <f t="shared" si="28"/>
        <v>#VALUE!</v>
      </c>
    </row>
    <row r="60" spans="3:62" ht="12" customHeight="1" x14ac:dyDescent="0.2">
      <c r="C60" s="580">
        <v>51</v>
      </c>
      <c r="D60" s="83">
        <f t="shared" si="6"/>
        <v>0.06</v>
      </c>
      <c r="E60" s="607" t="str">
        <f>Saldi!N62</f>
        <v>172 Overige vorderingen 4</v>
      </c>
      <c r="F60" s="656">
        <f>Saldi!O62</f>
        <v>0</v>
      </c>
      <c r="G60" s="656">
        <f>Saldi!P62</f>
        <v>0</v>
      </c>
      <c r="H60" s="683" t="str">
        <f t="shared" si="7"/>
        <v/>
      </c>
      <c r="I60" s="686"/>
      <c r="J60" s="684" t="str">
        <f t="shared" si="0"/>
        <v/>
      </c>
      <c r="L60" s="6"/>
      <c r="P60" s="61">
        <f t="shared" si="8"/>
        <v>9999</v>
      </c>
      <c r="Q60" s="61">
        <f t="shared" si="9"/>
        <v>9999</v>
      </c>
      <c r="R60" s="61" t="str">
        <f t="shared" si="10"/>
        <v/>
      </c>
      <c r="S60" s="757">
        <f t="shared" si="11"/>
        <v>0</v>
      </c>
      <c r="T60" s="721" t="str">
        <f t="shared" si="12"/>
        <v/>
      </c>
      <c r="U60" s="723" t="str">
        <f t="shared" si="13"/>
        <v/>
      </c>
      <c r="V60" s="723" t="str">
        <f t="shared" si="29"/>
        <v/>
      </c>
      <c r="W60" s="724" t="str">
        <f>IF(T60="Activa",SUMIF($S$10:S59,"Activa",$W$10:W59),IF(T60="Passiva",SUMIF($S$10:S59,"Passiva",$W$10:W59),VLOOKUP(Q60,$D$10:$G$117,3,FALSE)))</f>
        <v/>
      </c>
      <c r="X60" s="725" t="str">
        <f t="shared" si="30"/>
        <v/>
      </c>
      <c r="Z60" s="724" t="str">
        <f>IF(T60="Activa",SUMIF($S$10:S59,"Activa",$Z$10:Z59),IF(T60="Passiva",SUMIF($S$10:S59,"Passiva",$Z$10:Z59),VLOOKUP(Q60,$D$10:$G$117,4,FALSE)))</f>
        <v/>
      </c>
      <c r="AA60" s="725" t="str">
        <f t="shared" si="31"/>
        <v/>
      </c>
      <c r="AB60" s="188"/>
      <c r="AC60" s="212" t="e">
        <f t="shared" si="24"/>
        <v>#VALUE!</v>
      </c>
      <c r="AD60" s="212" t="e">
        <f t="shared" si="25"/>
        <v>#VALUE!</v>
      </c>
      <c r="AH60" s="61">
        <v>51</v>
      </c>
      <c r="AI60" s="61">
        <f t="shared" si="14"/>
        <v>0.06</v>
      </c>
      <c r="AJ60" s="656" t="str">
        <f>Saldi!R62</f>
        <v>450 Cursussen en opleiding</v>
      </c>
      <c r="AK60" s="656">
        <f>Saldi!S62</f>
        <v>0</v>
      </c>
      <c r="AL60" s="656">
        <f>Saldi!T62</f>
        <v>0</v>
      </c>
      <c r="AM60" s="683" t="str">
        <f t="shared" si="15"/>
        <v/>
      </c>
      <c r="AN60" s="690"/>
      <c r="AO60" s="684" t="str">
        <f t="shared" si="16"/>
        <v/>
      </c>
      <c r="AQ60" s="764">
        <v>13</v>
      </c>
      <c r="AR60" s="607" t="s">
        <v>741</v>
      </c>
      <c r="AS60" s="607" t="s">
        <v>743</v>
      </c>
      <c r="AU60" s="6">
        <f t="shared" si="26"/>
        <v>9999</v>
      </c>
      <c r="AV60" s="6">
        <f t="shared" si="17"/>
        <v>9999</v>
      </c>
      <c r="AW60" s="757">
        <f t="shared" si="18"/>
        <v>0</v>
      </c>
      <c r="AX60" s="758" t="str">
        <f t="shared" si="19"/>
        <v/>
      </c>
      <c r="AY60" s="599" t="str">
        <f t="shared" si="20"/>
        <v/>
      </c>
      <c r="AZ60" s="599" t="str">
        <f t="shared" si="21"/>
        <v/>
      </c>
      <c r="BA60" s="662" t="str">
        <f t="shared" si="22"/>
        <v/>
      </c>
      <c r="BB60" s="662" t="str">
        <f t="shared" si="4"/>
        <v/>
      </c>
      <c r="BC60" s="666" t="str">
        <f>IF(AW60="regel","",IF(AW61=AW60,"",SUMIF($AW$10:AW60,AW60,$BB$10:BB60)))</f>
        <v/>
      </c>
      <c r="BE60" s="662" t="str">
        <f t="shared" si="23"/>
        <v/>
      </c>
      <c r="BF60" s="662" t="str">
        <f t="shared" si="5"/>
        <v/>
      </c>
      <c r="BG60" s="666" t="str">
        <f>IF(AW60="regel","",IF(AW61=AW60,"",SUMIF($AW$10:AW60,AW60,$BE$10:BE60)))</f>
        <v/>
      </c>
      <c r="BI60" s="212" t="e">
        <f t="shared" si="27"/>
        <v>#VALUE!</v>
      </c>
      <c r="BJ60" s="212" t="e">
        <f t="shared" si="28"/>
        <v>#VALUE!</v>
      </c>
    </row>
    <row r="61" spans="3:62" ht="12" customHeight="1" x14ac:dyDescent="0.2">
      <c r="C61" s="580">
        <v>52</v>
      </c>
      <c r="D61" s="83">
        <f t="shared" si="6"/>
        <v>6.0999999999999999E-2</v>
      </c>
      <c r="E61" s="607" t="str">
        <f>Saldi!N63</f>
        <v>173 Vooruitbetaalde kosten</v>
      </c>
      <c r="F61" s="656">
        <f>Saldi!O63</f>
        <v>0</v>
      </c>
      <c r="G61" s="656">
        <f>Saldi!P63</f>
        <v>0</v>
      </c>
      <c r="H61" s="683" t="str">
        <f t="shared" si="7"/>
        <v/>
      </c>
      <c r="I61" s="686"/>
      <c r="J61" s="684" t="str">
        <f t="shared" si="0"/>
        <v/>
      </c>
      <c r="L61" s="6"/>
      <c r="P61" s="61">
        <f t="shared" si="8"/>
        <v>9999</v>
      </c>
      <c r="Q61" s="61">
        <f t="shared" si="9"/>
        <v>9999</v>
      </c>
      <c r="R61" s="61" t="str">
        <f t="shared" si="10"/>
        <v/>
      </c>
      <c r="S61" s="757">
        <f t="shared" si="11"/>
        <v>0</v>
      </c>
      <c r="T61" s="721" t="str">
        <f t="shared" si="12"/>
        <v/>
      </c>
      <c r="U61" s="723" t="str">
        <f t="shared" si="13"/>
        <v/>
      </c>
      <c r="V61" s="723" t="str">
        <f t="shared" si="29"/>
        <v/>
      </c>
      <c r="W61" s="724" t="str">
        <f>IF(T61="Activa",SUMIF($S$10:S60,"Activa",$W$10:W60),IF(T61="Passiva",SUMIF($S$10:S60,"Passiva",$W$10:W60),VLOOKUP(Q61,$D$10:$G$117,3,FALSE)))</f>
        <v/>
      </c>
      <c r="X61" s="725" t="str">
        <f t="shared" si="30"/>
        <v/>
      </c>
      <c r="Z61" s="724" t="str">
        <f>IF(T61="Activa",SUMIF($S$10:S60,"Activa",$Z$10:Z60),IF(T61="Passiva",SUMIF($S$10:S60,"Passiva",$Z$10:Z60),VLOOKUP(Q61,$D$10:$G$117,4,FALSE)))</f>
        <v/>
      </c>
      <c r="AA61" s="725" t="str">
        <f t="shared" si="31"/>
        <v/>
      </c>
      <c r="AB61" s="188"/>
      <c r="AC61" s="212" t="e">
        <f t="shared" si="24"/>
        <v>#VALUE!</v>
      </c>
      <c r="AD61" s="212" t="e">
        <f t="shared" si="25"/>
        <v>#VALUE!</v>
      </c>
      <c r="AH61" s="61">
        <v>52</v>
      </c>
      <c r="AI61" s="61">
        <f t="shared" si="14"/>
        <v>6.0999999999999999E-2</v>
      </c>
      <c r="AJ61" s="656" t="str">
        <f>Saldi!R63</f>
        <v>451 Administratiekosten</v>
      </c>
      <c r="AK61" s="656">
        <f>Saldi!S63</f>
        <v>0</v>
      </c>
      <c r="AL61" s="656">
        <f>Saldi!T63</f>
        <v>0</v>
      </c>
      <c r="AM61" s="683" t="str">
        <f t="shared" si="15"/>
        <v/>
      </c>
      <c r="AN61" s="690"/>
      <c r="AO61" s="684" t="str">
        <f t="shared" si="16"/>
        <v/>
      </c>
      <c r="AQ61" s="764">
        <v>14</v>
      </c>
      <c r="AR61" s="607" t="s">
        <v>741</v>
      </c>
      <c r="AS61" s="607" t="s">
        <v>744</v>
      </c>
      <c r="AU61" s="6">
        <f t="shared" si="26"/>
        <v>9999</v>
      </c>
      <c r="AV61" s="6">
        <f t="shared" si="17"/>
        <v>9999</v>
      </c>
      <c r="AW61" s="757">
        <f t="shared" si="18"/>
        <v>0</v>
      </c>
      <c r="AX61" s="758" t="str">
        <f t="shared" si="19"/>
        <v/>
      </c>
      <c r="AY61" s="599" t="str">
        <f t="shared" si="20"/>
        <v/>
      </c>
      <c r="AZ61" s="599" t="str">
        <f t="shared" si="21"/>
        <v/>
      </c>
      <c r="BA61" s="662" t="str">
        <f t="shared" si="22"/>
        <v/>
      </c>
      <c r="BB61" s="662" t="str">
        <f t="shared" si="4"/>
        <v/>
      </c>
      <c r="BC61" s="666" t="str">
        <f>IF(AW61="regel","",IF(AW62=AW61,"",SUMIF($AW$10:AW61,AW61,$BB$10:BB61)))</f>
        <v/>
      </c>
      <c r="BE61" s="662" t="str">
        <f t="shared" si="23"/>
        <v/>
      </c>
      <c r="BF61" s="662" t="str">
        <f t="shared" si="5"/>
        <v/>
      </c>
      <c r="BG61" s="666" t="str">
        <f>IF(AW61="regel","",IF(AW62=AW61,"",SUMIF($AW$10:AW61,AW61,$BE$10:BE61)))</f>
        <v/>
      </c>
      <c r="BI61" s="212" t="e">
        <f t="shared" si="27"/>
        <v>#VALUE!</v>
      </c>
      <c r="BJ61" s="212" t="e">
        <f t="shared" si="28"/>
        <v>#VALUE!</v>
      </c>
    </row>
    <row r="62" spans="3:62" ht="12" customHeight="1" x14ac:dyDescent="0.2">
      <c r="C62" s="580">
        <v>53</v>
      </c>
      <c r="D62" s="83">
        <f t="shared" si="6"/>
        <v>6.2E-2</v>
      </c>
      <c r="E62" s="607" t="str">
        <f>Saldi!N64</f>
        <v>174 Rekening courant 1</v>
      </c>
      <c r="F62" s="656">
        <f>Saldi!O64</f>
        <v>0</v>
      </c>
      <c r="G62" s="656">
        <f>Saldi!P64</f>
        <v>0</v>
      </c>
      <c r="H62" s="683" t="str">
        <f t="shared" si="7"/>
        <v/>
      </c>
      <c r="I62" s="686"/>
      <c r="J62" s="684" t="str">
        <f t="shared" si="0"/>
        <v/>
      </c>
      <c r="L62" s="6"/>
      <c r="P62" s="61">
        <f t="shared" si="8"/>
        <v>9999</v>
      </c>
      <c r="Q62" s="61">
        <f t="shared" si="9"/>
        <v>9999</v>
      </c>
      <c r="R62" s="61" t="str">
        <f t="shared" si="10"/>
        <v/>
      </c>
      <c r="S62" s="757">
        <f t="shared" si="11"/>
        <v>0</v>
      </c>
      <c r="T62" s="721" t="str">
        <f t="shared" si="12"/>
        <v/>
      </c>
      <c r="U62" s="723" t="str">
        <f t="shared" si="13"/>
        <v/>
      </c>
      <c r="V62" s="723" t="str">
        <f t="shared" si="29"/>
        <v/>
      </c>
      <c r="W62" s="724" t="str">
        <f>IF(T62="Activa",SUMIF($S$10:S61,"Activa",$W$10:W61),IF(T62="Passiva",SUMIF($S$10:S61,"Passiva",$W$10:W61),VLOOKUP(Q62,$D$10:$G$117,3,FALSE)))</f>
        <v/>
      </c>
      <c r="X62" s="725" t="str">
        <f t="shared" si="30"/>
        <v/>
      </c>
      <c r="Z62" s="724" t="str">
        <f>IF(T62="Activa",SUMIF($S$10:S61,"Activa",$Z$10:Z61),IF(T62="Passiva",SUMIF($S$10:S61,"Passiva",$Z$10:Z61),VLOOKUP(Q62,$D$10:$G$117,4,FALSE)))</f>
        <v/>
      </c>
      <c r="AA62" s="725" t="str">
        <f t="shared" si="31"/>
        <v/>
      </c>
      <c r="AB62" s="188"/>
      <c r="AC62" s="212" t="e">
        <f t="shared" si="24"/>
        <v>#VALUE!</v>
      </c>
      <c r="AD62" s="212" t="e">
        <f t="shared" si="25"/>
        <v>#VALUE!</v>
      </c>
      <c r="AH62" s="61">
        <v>53</v>
      </c>
      <c r="AI62" s="61">
        <f t="shared" si="14"/>
        <v>7.0620000000000003</v>
      </c>
      <c r="AJ62" s="656" t="str">
        <f>Saldi!R64</f>
        <v>452 Heffingen, rechten/kvk</v>
      </c>
      <c r="AK62" s="656">
        <f>Saldi!S64</f>
        <v>11</v>
      </c>
      <c r="AL62" s="656">
        <f>Saldi!T64</f>
        <v>0</v>
      </c>
      <c r="AM62" s="683" t="str">
        <f t="shared" si="15"/>
        <v>f</v>
      </c>
      <c r="AN62" s="690">
        <v>7</v>
      </c>
      <c r="AO62" s="684" t="str">
        <f t="shared" si="16"/>
        <v/>
      </c>
      <c r="AQ62" s="764">
        <v>15</v>
      </c>
      <c r="AR62" s="607" t="s">
        <v>741</v>
      </c>
      <c r="AS62" s="607" t="s">
        <v>629</v>
      </c>
      <c r="AU62" s="6">
        <f t="shared" si="26"/>
        <v>7.0620000000000003</v>
      </c>
      <c r="AV62" s="6">
        <f t="shared" si="17"/>
        <v>9999</v>
      </c>
      <c r="AW62" s="757">
        <f t="shared" si="18"/>
        <v>0</v>
      </c>
      <c r="AX62" s="758" t="str">
        <f t="shared" si="19"/>
        <v/>
      </c>
      <c r="AY62" s="599" t="str">
        <f t="shared" si="20"/>
        <v/>
      </c>
      <c r="AZ62" s="599" t="str">
        <f t="shared" si="21"/>
        <v/>
      </c>
      <c r="BA62" s="662" t="str">
        <f t="shared" si="22"/>
        <v/>
      </c>
      <c r="BB62" s="662" t="str">
        <f t="shared" si="4"/>
        <v/>
      </c>
      <c r="BC62" s="666" t="str">
        <f>IF(AW62="regel","",IF(AW63=AW62,"",SUMIF($AW$10:AW62,AW62,$BB$10:BB62)))</f>
        <v/>
      </c>
      <c r="BE62" s="662" t="str">
        <f t="shared" si="23"/>
        <v/>
      </c>
      <c r="BF62" s="662" t="str">
        <f t="shared" si="5"/>
        <v/>
      </c>
      <c r="BG62" s="666" t="str">
        <f>IF(AW62="regel","",IF(AW63=AW62,"",SUMIF($AW$10:AW62,AW62,$BE$10:BE62)))</f>
        <v/>
      </c>
      <c r="BI62" s="212" t="e">
        <f t="shared" si="27"/>
        <v>#VALUE!</v>
      </c>
      <c r="BJ62" s="212" t="e">
        <f t="shared" si="28"/>
        <v>#VALUE!</v>
      </c>
    </row>
    <row r="63" spans="3:62" ht="12" customHeight="1" x14ac:dyDescent="0.2">
      <c r="C63" s="580">
        <v>54</v>
      </c>
      <c r="D63" s="83">
        <f t="shared" si="6"/>
        <v>6.3E-2</v>
      </c>
      <c r="E63" s="607" t="str">
        <f>Saldi!N65</f>
        <v>175 Rekening courant 2</v>
      </c>
      <c r="F63" s="656">
        <f>Saldi!O65</f>
        <v>0</v>
      </c>
      <c r="G63" s="656">
        <f>Saldi!P65</f>
        <v>0</v>
      </c>
      <c r="H63" s="683" t="str">
        <f t="shared" si="7"/>
        <v/>
      </c>
      <c r="I63" s="686"/>
      <c r="J63" s="684" t="str">
        <f t="shared" si="0"/>
        <v/>
      </c>
      <c r="L63" s="6"/>
      <c r="P63" s="61">
        <f t="shared" si="8"/>
        <v>9999</v>
      </c>
      <c r="Q63" s="61">
        <f t="shared" si="9"/>
        <v>9999</v>
      </c>
      <c r="R63" s="61" t="str">
        <f t="shared" si="10"/>
        <v/>
      </c>
      <c r="S63" s="757">
        <f t="shared" si="11"/>
        <v>0</v>
      </c>
      <c r="T63" s="721" t="str">
        <f t="shared" si="12"/>
        <v/>
      </c>
      <c r="U63" s="723" t="str">
        <f t="shared" si="13"/>
        <v/>
      </c>
      <c r="V63" s="723" t="str">
        <f t="shared" si="29"/>
        <v/>
      </c>
      <c r="W63" s="724" t="str">
        <f>IF(T63="Activa",SUMIF($S$10:S62,"Activa",$W$10:W62),IF(T63="Passiva",SUMIF($S$10:S62,"Passiva",$W$10:W62),VLOOKUP(Q63,$D$10:$G$117,3,FALSE)))</f>
        <v/>
      </c>
      <c r="X63" s="725" t="str">
        <f t="shared" si="30"/>
        <v/>
      </c>
      <c r="Z63" s="724" t="str">
        <f>IF(T63="Activa",SUMIF($S$10:S62,"Activa",$Z$10:Z62),IF(T63="Passiva",SUMIF($S$10:S62,"Passiva",$Z$10:Z62),VLOOKUP(Q63,$D$10:$G$117,4,FALSE)))</f>
        <v/>
      </c>
      <c r="AA63" s="725" t="str">
        <f t="shared" si="31"/>
        <v/>
      </c>
      <c r="AB63" s="188"/>
      <c r="AC63" s="212" t="e">
        <f t="shared" si="24"/>
        <v>#VALUE!</v>
      </c>
      <c r="AD63" s="212" t="e">
        <f t="shared" si="25"/>
        <v>#VALUE!</v>
      </c>
      <c r="AH63" s="61">
        <v>54</v>
      </c>
      <c r="AI63" s="61">
        <f t="shared" si="14"/>
        <v>6.3E-2</v>
      </c>
      <c r="AJ63" s="656" t="str">
        <f>Saldi!R65</f>
        <v>453 Overige administratie</v>
      </c>
      <c r="AK63" s="656">
        <f>Saldi!S65</f>
        <v>0</v>
      </c>
      <c r="AL63" s="656">
        <f>Saldi!T65</f>
        <v>0</v>
      </c>
      <c r="AM63" s="683" t="str">
        <f t="shared" si="15"/>
        <v/>
      </c>
      <c r="AN63" s="690"/>
      <c r="AO63" s="684" t="str">
        <f t="shared" si="16"/>
        <v/>
      </c>
      <c r="AQ63" s="764">
        <v>16</v>
      </c>
      <c r="AR63" s="607" t="s">
        <v>741</v>
      </c>
      <c r="AS63" s="607" t="s">
        <v>745</v>
      </c>
      <c r="AU63" s="6">
        <f t="shared" si="26"/>
        <v>9999</v>
      </c>
      <c r="AV63" s="6">
        <f t="shared" si="17"/>
        <v>9999</v>
      </c>
      <c r="AW63" s="757">
        <f t="shared" si="18"/>
        <v>0</v>
      </c>
      <c r="AX63" s="758" t="str">
        <f t="shared" si="19"/>
        <v/>
      </c>
      <c r="AY63" s="599" t="str">
        <f t="shared" si="20"/>
        <v/>
      </c>
      <c r="AZ63" s="599" t="str">
        <f t="shared" si="21"/>
        <v/>
      </c>
      <c r="BA63" s="662" t="str">
        <f t="shared" si="22"/>
        <v/>
      </c>
      <c r="BB63" s="662" t="str">
        <f t="shared" si="4"/>
        <v/>
      </c>
      <c r="BC63" s="666" t="str">
        <f>IF(AW63="regel","",IF(AW64=AW63,"",SUMIF($AW$10:AW63,AW63,$BB$10:BB63)))</f>
        <v/>
      </c>
      <c r="BE63" s="662" t="str">
        <f t="shared" si="23"/>
        <v/>
      </c>
      <c r="BF63" s="662" t="str">
        <f t="shared" si="5"/>
        <v/>
      </c>
      <c r="BG63" s="666" t="str">
        <f>IF(AW63="regel","",IF(AW64=AW63,"",SUMIF($AW$10:AW63,AW63,$BE$10:BE63)))</f>
        <v/>
      </c>
      <c r="BI63" s="212" t="e">
        <f t="shared" si="27"/>
        <v>#VALUE!</v>
      </c>
      <c r="BJ63" s="212" t="e">
        <f t="shared" si="28"/>
        <v>#VALUE!</v>
      </c>
    </row>
    <row r="64" spans="3:62" ht="12" customHeight="1" x14ac:dyDescent="0.2">
      <c r="C64" s="580">
        <v>55</v>
      </c>
      <c r="D64" s="83">
        <f t="shared" si="6"/>
        <v>6.4000000000000001E-2</v>
      </c>
      <c r="E64" s="607" t="str">
        <f>Saldi!N66</f>
        <v>177 Leningen</v>
      </c>
      <c r="F64" s="656">
        <f>Saldi!O66</f>
        <v>0</v>
      </c>
      <c r="G64" s="656">
        <f>Saldi!P66</f>
        <v>0</v>
      </c>
      <c r="H64" s="683" t="str">
        <f t="shared" si="7"/>
        <v/>
      </c>
      <c r="I64" s="686"/>
      <c r="J64" s="684" t="str">
        <f t="shared" si="0"/>
        <v/>
      </c>
      <c r="L64" s="6"/>
      <c r="P64" s="61">
        <f t="shared" si="8"/>
        <v>9999</v>
      </c>
      <c r="Q64" s="61">
        <f t="shared" si="9"/>
        <v>9999</v>
      </c>
      <c r="R64" s="61" t="str">
        <f t="shared" si="10"/>
        <v/>
      </c>
      <c r="S64" s="757">
        <f t="shared" si="11"/>
        <v>0</v>
      </c>
      <c r="T64" s="721" t="str">
        <f t="shared" si="12"/>
        <v/>
      </c>
      <c r="U64" s="723" t="str">
        <f t="shared" si="13"/>
        <v/>
      </c>
      <c r="V64" s="723" t="str">
        <f t="shared" si="29"/>
        <v/>
      </c>
      <c r="W64" s="724" t="str">
        <f>IF(T64="Activa",SUMIF($S$10:S63,"Activa",$W$10:W63),IF(T64="Passiva",SUMIF($S$10:S63,"Passiva",$W$10:W63),VLOOKUP(Q64,$D$10:$G$117,3,FALSE)))</f>
        <v/>
      </c>
      <c r="X64" s="725" t="str">
        <f t="shared" si="30"/>
        <v/>
      </c>
      <c r="Z64" s="724" t="str">
        <f>IF(T64="Activa",SUMIF($S$10:S63,"Activa",$Z$10:Z63),IF(T64="Passiva",SUMIF($S$10:S63,"Passiva",$Z$10:Z63),VLOOKUP(Q64,$D$10:$G$117,4,FALSE)))</f>
        <v/>
      </c>
      <c r="AA64" s="725" t="str">
        <f t="shared" si="31"/>
        <v/>
      </c>
      <c r="AB64" s="188"/>
      <c r="AC64" s="212" t="e">
        <f t="shared" si="24"/>
        <v>#VALUE!</v>
      </c>
      <c r="AD64" s="212" t="e">
        <f t="shared" si="25"/>
        <v>#VALUE!</v>
      </c>
      <c r="AH64" s="61">
        <v>55</v>
      </c>
      <c r="AI64" s="61">
        <f t="shared" si="14"/>
        <v>6.4000000000000001E-2</v>
      </c>
      <c r="AJ64" s="656" t="str">
        <f>Saldi!R66</f>
        <v>454 Vrij</v>
      </c>
      <c r="AK64" s="656">
        <f>Saldi!S66</f>
        <v>0</v>
      </c>
      <c r="AL64" s="656">
        <f>Saldi!T66</f>
        <v>0</v>
      </c>
      <c r="AM64" s="683" t="str">
        <f t="shared" si="15"/>
        <v/>
      </c>
      <c r="AN64" s="690"/>
      <c r="AO64" s="684" t="str">
        <f t="shared" si="16"/>
        <v/>
      </c>
      <c r="AQ64" s="764">
        <v>17</v>
      </c>
      <c r="AR64" s="607" t="s">
        <v>746</v>
      </c>
      <c r="AS64" s="607" t="s">
        <v>630</v>
      </c>
      <c r="AU64" s="6">
        <f t="shared" si="26"/>
        <v>9999</v>
      </c>
      <c r="AV64" s="6">
        <f t="shared" si="17"/>
        <v>9999</v>
      </c>
      <c r="AW64" s="757">
        <f t="shared" si="18"/>
        <v>0</v>
      </c>
      <c r="AX64" s="758" t="str">
        <f t="shared" si="19"/>
        <v/>
      </c>
      <c r="AY64" s="599" t="str">
        <f t="shared" si="20"/>
        <v/>
      </c>
      <c r="AZ64" s="599" t="str">
        <f t="shared" si="21"/>
        <v/>
      </c>
      <c r="BA64" s="662" t="str">
        <f t="shared" si="22"/>
        <v/>
      </c>
      <c r="BB64" s="662" t="str">
        <f t="shared" si="4"/>
        <v/>
      </c>
      <c r="BC64" s="666" t="str">
        <f>IF(AW64="regel","",IF(AW65=AW64,"",SUMIF($AW$10:AW64,AW64,$BB$10:BB64)))</f>
        <v/>
      </c>
      <c r="BE64" s="662" t="str">
        <f t="shared" si="23"/>
        <v/>
      </c>
      <c r="BF64" s="662" t="str">
        <f t="shared" si="5"/>
        <v/>
      </c>
      <c r="BG64" s="666" t="str">
        <f>IF(AW64="regel","",IF(AW65=AW64,"",SUMIF($AW$10:AW64,AW64,$BE$10:BE64)))</f>
        <v/>
      </c>
      <c r="BI64" s="212" t="e">
        <f t="shared" si="27"/>
        <v>#VALUE!</v>
      </c>
      <c r="BJ64" s="212" t="e">
        <f t="shared" si="28"/>
        <v>#VALUE!</v>
      </c>
    </row>
    <row r="65" spans="3:62" ht="12" customHeight="1" x14ac:dyDescent="0.2">
      <c r="C65" s="580">
        <v>56</v>
      </c>
      <c r="D65" s="83">
        <f t="shared" si="6"/>
        <v>6.5000000000000002E-2</v>
      </c>
      <c r="E65" s="607" t="str">
        <f>Saldi!N67</f>
        <v>178 Leningen 2</v>
      </c>
      <c r="F65" s="656">
        <f>Saldi!O67</f>
        <v>0</v>
      </c>
      <c r="G65" s="656">
        <f>Saldi!P67</f>
        <v>0</v>
      </c>
      <c r="H65" s="683" t="str">
        <f t="shared" si="7"/>
        <v/>
      </c>
      <c r="I65" s="686"/>
      <c r="J65" s="684" t="str">
        <f t="shared" si="0"/>
        <v/>
      </c>
      <c r="L65" s="6"/>
      <c r="P65" s="61">
        <f t="shared" si="8"/>
        <v>9999</v>
      </c>
      <c r="Q65" s="61">
        <f t="shared" si="9"/>
        <v>9999</v>
      </c>
      <c r="R65" s="61" t="str">
        <f t="shared" si="10"/>
        <v/>
      </c>
      <c r="S65" s="757">
        <f t="shared" si="11"/>
        <v>0</v>
      </c>
      <c r="T65" s="721" t="str">
        <f t="shared" si="12"/>
        <v/>
      </c>
      <c r="U65" s="723" t="str">
        <f t="shared" si="13"/>
        <v/>
      </c>
      <c r="V65" s="723" t="str">
        <f t="shared" si="29"/>
        <v/>
      </c>
      <c r="W65" s="724" t="str">
        <f>IF(T65="Activa",SUMIF($S$10:S64,"Activa",$W$10:W64),IF(T65="Passiva",SUMIF($S$10:S64,"Passiva",$W$10:W64),VLOOKUP(Q65,$D$10:$G$117,3,FALSE)))</f>
        <v/>
      </c>
      <c r="X65" s="725" t="str">
        <f t="shared" si="30"/>
        <v/>
      </c>
      <c r="Z65" s="724" t="str">
        <f>IF(T65="Activa",SUMIF($S$10:S64,"Activa",$Z$10:Z64),IF(T65="Passiva",SUMIF($S$10:S64,"Passiva",$Z$10:Z64),VLOOKUP(Q65,$D$10:$G$117,4,FALSE)))</f>
        <v/>
      </c>
      <c r="AA65" s="725" t="str">
        <f t="shared" si="31"/>
        <v/>
      </c>
      <c r="AB65" s="188"/>
      <c r="AC65" s="212" t="e">
        <f t="shared" si="24"/>
        <v>#VALUE!</v>
      </c>
      <c r="AD65" s="212" t="e">
        <f t="shared" si="25"/>
        <v>#VALUE!</v>
      </c>
      <c r="AH65" s="61">
        <v>56</v>
      </c>
      <c r="AI65" s="61">
        <f t="shared" si="14"/>
        <v>6.5000000000000002E-2</v>
      </c>
      <c r="AJ65" s="656" t="str">
        <f>Saldi!R67</f>
        <v>455 Vrij2</v>
      </c>
      <c r="AK65" s="656">
        <f>Saldi!S67</f>
        <v>0</v>
      </c>
      <c r="AL65" s="656">
        <f>Saldi!T67</f>
        <v>0</v>
      </c>
      <c r="AM65" s="683" t="str">
        <f t="shared" si="15"/>
        <v/>
      </c>
      <c r="AN65" s="690"/>
      <c r="AO65" s="684" t="str">
        <f t="shared" si="16"/>
        <v/>
      </c>
      <c r="AQ65" s="765"/>
      <c r="AU65" s="6">
        <f t="shared" si="26"/>
        <v>9999</v>
      </c>
      <c r="AV65" s="6">
        <f t="shared" si="17"/>
        <v>9999</v>
      </c>
      <c r="AW65" s="757">
        <f t="shared" si="18"/>
        <v>0</v>
      </c>
      <c r="AX65" s="758" t="str">
        <f t="shared" si="19"/>
        <v/>
      </c>
      <c r="AY65" s="599" t="str">
        <f t="shared" si="20"/>
        <v/>
      </c>
      <c r="AZ65" s="599" t="str">
        <f t="shared" si="21"/>
        <v/>
      </c>
      <c r="BA65" s="662" t="str">
        <f t="shared" si="22"/>
        <v/>
      </c>
      <c r="BB65" s="662" t="str">
        <f t="shared" si="4"/>
        <v/>
      </c>
      <c r="BC65" s="666" t="str">
        <f>IF(AW65="regel","",IF(AW66=AW65,"",SUMIF($AW$10:AW65,AW65,$BB$10:BB65)))</f>
        <v/>
      </c>
      <c r="BE65" s="662" t="str">
        <f t="shared" si="23"/>
        <v/>
      </c>
      <c r="BF65" s="662" t="str">
        <f t="shared" si="5"/>
        <v/>
      </c>
      <c r="BG65" s="666" t="str">
        <f>IF(AW65="regel","",IF(AW66=AW65,"",SUMIF($AW$10:AW65,AW65,$BE$10:BE65)))</f>
        <v/>
      </c>
      <c r="BI65" s="212" t="e">
        <f t="shared" si="27"/>
        <v>#VALUE!</v>
      </c>
      <c r="BJ65" s="212" t="e">
        <f t="shared" si="28"/>
        <v>#VALUE!</v>
      </c>
    </row>
    <row r="66" spans="3:62" ht="12" customHeight="1" x14ac:dyDescent="0.2">
      <c r="C66" s="580">
        <v>57</v>
      </c>
      <c r="D66" s="83">
        <f t="shared" si="6"/>
        <v>6.6000000000000003E-2</v>
      </c>
      <c r="E66" s="607" t="str">
        <f>Saldi!N68</f>
        <v>179 Leningen 3</v>
      </c>
      <c r="F66" s="656">
        <f>Saldi!O68</f>
        <v>0</v>
      </c>
      <c r="G66" s="656">
        <f>Saldi!P68</f>
        <v>0</v>
      </c>
      <c r="H66" s="683" t="str">
        <f t="shared" si="7"/>
        <v/>
      </c>
      <c r="I66" s="686"/>
      <c r="J66" s="684" t="str">
        <f t="shared" si="0"/>
        <v/>
      </c>
      <c r="L66" s="6"/>
      <c r="P66" s="61">
        <f t="shared" si="8"/>
        <v>9999</v>
      </c>
      <c r="Q66" s="61">
        <f t="shared" si="9"/>
        <v>9999</v>
      </c>
      <c r="R66" s="61" t="str">
        <f t="shared" si="10"/>
        <v/>
      </c>
      <c r="S66" s="757">
        <f t="shared" si="11"/>
        <v>0</v>
      </c>
      <c r="T66" s="721" t="str">
        <f t="shared" si="12"/>
        <v/>
      </c>
      <c r="U66" s="723" t="str">
        <f t="shared" si="13"/>
        <v/>
      </c>
      <c r="V66" s="723" t="str">
        <f t="shared" si="29"/>
        <v/>
      </c>
      <c r="W66" s="724" t="str">
        <f>IF(T66="Activa",SUMIF($S$10:S65,"Activa",$W$10:W65),IF(T66="Passiva",SUMIF($S$10:S65,"Passiva",$W$10:W65),VLOOKUP(Q66,$D$10:$G$117,3,FALSE)))</f>
        <v/>
      </c>
      <c r="X66" s="725" t="str">
        <f t="shared" si="30"/>
        <v/>
      </c>
      <c r="Z66" s="724" t="str">
        <f>IF(T66="Activa",SUMIF($S$10:S65,"Activa",$Z$10:Z65),IF(T66="Passiva",SUMIF($S$10:S65,"Passiva",$Z$10:Z65),VLOOKUP(Q66,$D$10:$G$117,4,FALSE)))</f>
        <v/>
      </c>
      <c r="AA66" s="725" t="str">
        <f t="shared" si="31"/>
        <v/>
      </c>
      <c r="AB66" s="188"/>
      <c r="AC66" s="212" t="e">
        <f t="shared" si="24"/>
        <v>#VALUE!</v>
      </c>
      <c r="AD66" s="212" t="e">
        <f t="shared" si="25"/>
        <v>#VALUE!</v>
      </c>
      <c r="AH66" s="61">
        <v>57</v>
      </c>
      <c r="AI66" s="61">
        <f t="shared" si="14"/>
        <v>6.6000000000000003E-2</v>
      </c>
      <c r="AJ66" s="656" t="str">
        <f>Saldi!R68</f>
        <v>456 Vrij</v>
      </c>
      <c r="AK66" s="656">
        <f>Saldi!S68</f>
        <v>0</v>
      </c>
      <c r="AL66" s="656">
        <f>Saldi!T68</f>
        <v>0</v>
      </c>
      <c r="AM66" s="683" t="str">
        <f t="shared" si="15"/>
        <v/>
      </c>
      <c r="AN66" s="690"/>
      <c r="AO66" s="684" t="str">
        <f t="shared" si="16"/>
        <v/>
      </c>
      <c r="AU66" s="6">
        <f t="shared" si="26"/>
        <v>9999</v>
      </c>
      <c r="AV66" s="6">
        <f t="shared" si="17"/>
        <v>9999</v>
      </c>
      <c r="AW66" s="757">
        <f t="shared" si="18"/>
        <v>0</v>
      </c>
      <c r="AX66" s="758" t="str">
        <f t="shared" si="19"/>
        <v/>
      </c>
      <c r="AY66" s="599" t="str">
        <f t="shared" si="20"/>
        <v/>
      </c>
      <c r="AZ66" s="599" t="str">
        <f t="shared" si="21"/>
        <v/>
      </c>
      <c r="BA66" s="662" t="str">
        <f t="shared" si="22"/>
        <v/>
      </c>
      <c r="BB66" s="662" t="str">
        <f t="shared" si="4"/>
        <v/>
      </c>
      <c r="BC66" s="666" t="str">
        <f>IF(AW66="regel","",IF(AW67=AW66,"",SUMIF($AW$10:AW66,AW66,$BB$10:BB66)))</f>
        <v/>
      </c>
      <c r="BE66" s="662" t="str">
        <f t="shared" si="23"/>
        <v/>
      </c>
      <c r="BF66" s="662" t="str">
        <f t="shared" si="5"/>
        <v/>
      </c>
      <c r="BG66" s="666" t="str">
        <f>IF(AW66="regel","",IF(AW67=AW66,"",SUMIF($AW$10:AW66,AW66,$BE$10:BE66)))</f>
        <v/>
      </c>
      <c r="BI66" s="212" t="e">
        <f t="shared" si="27"/>
        <v>#VALUE!</v>
      </c>
      <c r="BJ66" s="212" t="e">
        <f t="shared" si="28"/>
        <v>#VALUE!</v>
      </c>
    </row>
    <row r="67" spans="3:62" ht="12" customHeight="1" x14ac:dyDescent="0.2">
      <c r="C67" s="580">
        <v>58</v>
      </c>
      <c r="D67" s="83">
        <f t="shared" si="6"/>
        <v>6.0670000000000002</v>
      </c>
      <c r="E67" s="607" t="str">
        <f>Saldi!N69</f>
        <v>180 Rabobank</v>
      </c>
      <c r="F67" s="656">
        <f>Saldi!O69</f>
        <v>454.63999999999993</v>
      </c>
      <c r="G67" s="656">
        <f>Saldi!P69</f>
        <v>250</v>
      </c>
      <c r="H67" s="683" t="str">
        <f t="shared" si="7"/>
        <v>f</v>
      </c>
      <c r="I67" s="686">
        <v>6</v>
      </c>
      <c r="J67" s="684" t="str">
        <f t="shared" si="0"/>
        <v/>
      </c>
      <c r="L67" s="6"/>
      <c r="P67" s="61">
        <f t="shared" si="8"/>
        <v>6.0670000000000002</v>
      </c>
      <c r="Q67" s="61">
        <f t="shared" si="9"/>
        <v>9999</v>
      </c>
      <c r="R67" s="61" t="str">
        <f t="shared" si="10"/>
        <v/>
      </c>
      <c r="S67" s="757">
        <f t="shared" si="11"/>
        <v>0</v>
      </c>
      <c r="T67" s="721" t="str">
        <f t="shared" si="12"/>
        <v/>
      </c>
      <c r="U67" s="723" t="str">
        <f t="shared" si="13"/>
        <v/>
      </c>
      <c r="V67" s="723" t="str">
        <f t="shared" si="29"/>
        <v/>
      </c>
      <c r="W67" s="724" t="str">
        <f>IF(T67="Activa",SUMIF($S$10:S66,"Activa",$W$10:W66),IF(T67="Passiva",SUMIF($S$10:S66,"Passiva",$W$10:W66),VLOOKUP(Q67,$D$10:$G$117,3,FALSE)))</f>
        <v/>
      </c>
      <c r="X67" s="725" t="str">
        <f t="shared" si="30"/>
        <v/>
      </c>
      <c r="Z67" s="724" t="str">
        <f>IF(T67="Activa",SUMIF($S$10:S66,"Activa",$Z$10:Z66),IF(T67="Passiva",SUMIF($S$10:S66,"Passiva",$Z$10:Z66),VLOOKUP(Q67,$D$10:$G$117,4,FALSE)))</f>
        <v/>
      </c>
      <c r="AA67" s="725" t="str">
        <f t="shared" si="31"/>
        <v/>
      </c>
      <c r="AB67" s="188"/>
      <c r="AC67" s="212" t="e">
        <f t="shared" si="24"/>
        <v>#VALUE!</v>
      </c>
      <c r="AD67" s="212" t="e">
        <f t="shared" si="25"/>
        <v>#VALUE!</v>
      </c>
      <c r="AH67" s="61">
        <v>58</v>
      </c>
      <c r="AI67" s="61">
        <f t="shared" si="14"/>
        <v>6.7000000000000004E-2</v>
      </c>
      <c r="AJ67" s="656" t="str">
        <f>Saldi!R69</f>
        <v>457 Vrij</v>
      </c>
      <c r="AK67" s="656">
        <f>Saldi!S69</f>
        <v>0</v>
      </c>
      <c r="AL67" s="656">
        <f>Saldi!T69</f>
        <v>0</v>
      </c>
      <c r="AM67" s="683" t="str">
        <f t="shared" si="15"/>
        <v/>
      </c>
      <c r="AN67" s="690"/>
      <c r="AO67" s="684" t="str">
        <f t="shared" si="16"/>
        <v/>
      </c>
      <c r="AU67" s="6">
        <f t="shared" si="26"/>
        <v>9999</v>
      </c>
      <c r="AV67" s="6">
        <f t="shared" si="17"/>
        <v>9999</v>
      </c>
      <c r="AW67" s="757">
        <f t="shared" si="18"/>
        <v>0</v>
      </c>
      <c r="AX67" s="758" t="str">
        <f t="shared" si="19"/>
        <v/>
      </c>
      <c r="AY67" s="599" t="str">
        <f t="shared" si="20"/>
        <v/>
      </c>
      <c r="AZ67" s="599" t="str">
        <f t="shared" si="21"/>
        <v/>
      </c>
      <c r="BA67" s="662" t="str">
        <f t="shared" si="22"/>
        <v/>
      </c>
      <c r="BB67" s="662" t="str">
        <f t="shared" si="4"/>
        <v/>
      </c>
      <c r="BC67" s="666" t="str">
        <f>IF(AW67="regel","",IF(AW68=AW67,"",SUMIF($AW$10:AW67,AW67,$BB$10:BB67)))</f>
        <v/>
      </c>
      <c r="BE67" s="662" t="str">
        <f t="shared" si="23"/>
        <v/>
      </c>
      <c r="BF67" s="662" t="str">
        <f t="shared" si="5"/>
        <v/>
      </c>
      <c r="BG67" s="666" t="str">
        <f>IF(AW67="regel","",IF(AW68=AW67,"",SUMIF($AW$10:AW67,AW67,$BE$10:BE67)))</f>
        <v/>
      </c>
      <c r="BI67" s="212" t="e">
        <f t="shared" si="27"/>
        <v>#VALUE!</v>
      </c>
      <c r="BJ67" s="212" t="e">
        <f t="shared" si="28"/>
        <v>#VALUE!</v>
      </c>
    </row>
    <row r="68" spans="3:62" ht="12" customHeight="1" x14ac:dyDescent="0.2">
      <c r="C68" s="580">
        <v>59</v>
      </c>
      <c r="D68" s="83">
        <f t="shared" si="6"/>
        <v>6.8000000000000005E-2</v>
      </c>
      <c r="E68" s="607" t="str">
        <f>Saldi!N70</f>
        <v>181 Fortis Rea3</v>
      </c>
      <c r="F68" s="656">
        <f>Saldi!O70</f>
        <v>-10</v>
      </c>
      <c r="G68" s="656">
        <f>Saldi!P70</f>
        <v>0</v>
      </c>
      <c r="H68" s="683" t="str">
        <f t="shared" si="7"/>
        <v>f</v>
      </c>
      <c r="I68" s="686"/>
      <c r="J68" s="684" t="str">
        <f t="shared" si="0"/>
        <v xml:space="preserve"> Vul in *)</v>
      </c>
      <c r="L68" s="722" t="s">
        <v>722</v>
      </c>
      <c r="M68" s="722" t="s">
        <v>723</v>
      </c>
      <c r="N68" s="774" t="s">
        <v>719</v>
      </c>
      <c r="P68" s="61">
        <f t="shared" si="8"/>
        <v>9999</v>
      </c>
      <c r="Q68" s="61">
        <f t="shared" si="9"/>
        <v>9999</v>
      </c>
      <c r="R68" s="61" t="str">
        <f t="shared" si="10"/>
        <v/>
      </c>
      <c r="S68" s="757">
        <f t="shared" si="11"/>
        <v>0</v>
      </c>
      <c r="T68" s="721" t="str">
        <f t="shared" si="12"/>
        <v/>
      </c>
      <c r="U68" s="723" t="str">
        <f t="shared" si="13"/>
        <v/>
      </c>
      <c r="V68" s="723" t="str">
        <f t="shared" si="29"/>
        <v/>
      </c>
      <c r="W68" s="724" t="str">
        <f>IF(T68="Activa",SUMIF($S$10:S67,"Activa",$W$10:W67),IF(T68="Passiva",SUMIF($S$10:S67,"Passiva",$W$10:W67),VLOOKUP(Q68,$D$10:$G$117,3,FALSE)))</f>
        <v/>
      </c>
      <c r="X68" s="725" t="str">
        <f t="shared" si="30"/>
        <v/>
      </c>
      <c r="Z68" s="724" t="str">
        <f>IF(T68="Activa",SUMIF($S$10:S67,"Activa",$Z$10:Z67),IF(T68="Passiva",SUMIF($S$10:S67,"Passiva",$Z$10:Z67),VLOOKUP(Q68,$D$10:$G$117,4,FALSE)))</f>
        <v/>
      </c>
      <c r="AA68" s="725" t="str">
        <f t="shared" si="31"/>
        <v/>
      </c>
      <c r="AB68" s="188"/>
      <c r="AC68" s="212" t="e">
        <f t="shared" si="24"/>
        <v>#VALUE!</v>
      </c>
      <c r="AD68" s="212" t="e">
        <f t="shared" si="25"/>
        <v>#VALUE!</v>
      </c>
      <c r="AH68" s="61">
        <v>59</v>
      </c>
      <c r="AI68" s="61">
        <f t="shared" si="14"/>
        <v>6.8000000000000005E-2</v>
      </c>
      <c r="AJ68" s="656" t="str">
        <f>Saldi!R70</f>
        <v>458 Vrij</v>
      </c>
      <c r="AK68" s="656">
        <f>Saldi!S70</f>
        <v>0</v>
      </c>
      <c r="AL68" s="656">
        <f>Saldi!T70</f>
        <v>0</v>
      </c>
      <c r="AM68" s="683" t="str">
        <f t="shared" si="15"/>
        <v/>
      </c>
      <c r="AN68" s="690"/>
      <c r="AO68" s="684" t="str">
        <f t="shared" si="16"/>
        <v/>
      </c>
      <c r="AU68" s="6">
        <f t="shared" si="26"/>
        <v>9999</v>
      </c>
      <c r="AV68" s="6">
        <f t="shared" si="17"/>
        <v>9999</v>
      </c>
      <c r="AW68" s="757">
        <f t="shared" si="18"/>
        <v>0</v>
      </c>
      <c r="AX68" s="758" t="str">
        <f t="shared" si="19"/>
        <v/>
      </c>
      <c r="AY68" s="599" t="str">
        <f t="shared" si="20"/>
        <v/>
      </c>
      <c r="AZ68" s="599" t="str">
        <f t="shared" si="21"/>
        <v/>
      </c>
      <c r="BA68" s="662" t="str">
        <f t="shared" si="22"/>
        <v/>
      </c>
      <c r="BB68" s="662" t="str">
        <f t="shared" si="4"/>
        <v/>
      </c>
      <c r="BC68" s="666" t="str">
        <f>IF(AW68="regel","",IF(AW69=AW68,"",SUMIF($AW$10:AW68,AW68,$BB$10:BB68)))</f>
        <v/>
      </c>
      <c r="BE68" s="662" t="str">
        <f t="shared" si="23"/>
        <v/>
      </c>
      <c r="BF68" s="662" t="str">
        <f t="shared" si="5"/>
        <v/>
      </c>
      <c r="BG68" s="666" t="str">
        <f>IF(AW68="regel","",IF(AW69=AW68,"",SUMIF($AW$10:AW68,AW68,$BE$10:BE68)))</f>
        <v/>
      </c>
      <c r="BI68" s="212" t="e">
        <f t="shared" si="27"/>
        <v>#VALUE!</v>
      </c>
      <c r="BJ68" s="212" t="e">
        <f t="shared" si="28"/>
        <v>#VALUE!</v>
      </c>
    </row>
    <row r="69" spans="3:62" ht="12" customHeight="1" x14ac:dyDescent="0.2">
      <c r="C69" s="580">
        <v>60</v>
      </c>
      <c r="D69" s="83">
        <f t="shared" si="6"/>
        <v>6.9000000000000006E-2</v>
      </c>
      <c r="E69" s="607" t="str">
        <f>Saldi!N71</f>
        <v>182 Lehmann</v>
      </c>
      <c r="F69" s="656">
        <f>Saldi!O71</f>
        <v>0</v>
      </c>
      <c r="G69" s="656">
        <f>Saldi!P71</f>
        <v>0</v>
      </c>
      <c r="H69" s="683" t="str">
        <f t="shared" si="7"/>
        <v/>
      </c>
      <c r="I69" s="686"/>
      <c r="J69" s="684" t="str">
        <f t="shared" si="0"/>
        <v/>
      </c>
      <c r="L69" s="669">
        <v>1</v>
      </c>
      <c r="M69" s="607" t="s">
        <v>724</v>
      </c>
      <c r="N69" s="607" t="s">
        <v>725</v>
      </c>
      <c r="P69" s="61">
        <f t="shared" si="8"/>
        <v>9999</v>
      </c>
      <c r="Q69" s="61">
        <f t="shared" si="9"/>
        <v>9999</v>
      </c>
      <c r="R69" s="61" t="str">
        <f t="shared" si="10"/>
        <v/>
      </c>
      <c r="S69" s="757">
        <f t="shared" si="11"/>
        <v>0</v>
      </c>
      <c r="T69" s="721" t="str">
        <f t="shared" si="12"/>
        <v/>
      </c>
      <c r="U69" s="723" t="str">
        <f t="shared" si="13"/>
        <v/>
      </c>
      <c r="V69" s="723" t="str">
        <f t="shared" si="29"/>
        <v/>
      </c>
      <c r="W69" s="724" t="str">
        <f>IF(T69="Activa",SUMIF($S$10:S68,"Activa",$W$10:W68),IF(T69="Passiva",SUMIF($S$10:S68,"Passiva",$W$10:W68),VLOOKUP(Q69,$D$10:$G$117,3,FALSE)))</f>
        <v/>
      </c>
      <c r="X69" s="725" t="str">
        <f t="shared" si="30"/>
        <v/>
      </c>
      <c r="Z69" s="724" t="str">
        <f>IF(T69="Activa",SUMIF($S$10:S68,"Activa",$Z$10:Z68),IF(T69="Passiva",SUMIF($S$10:S68,"Passiva",$Z$10:Z68),VLOOKUP(Q69,$D$10:$G$117,4,FALSE)))</f>
        <v/>
      </c>
      <c r="AA69" s="725" t="str">
        <f t="shared" si="31"/>
        <v/>
      </c>
      <c r="AB69" s="188"/>
      <c r="AC69" s="212" t="e">
        <f t="shared" si="24"/>
        <v>#VALUE!</v>
      </c>
      <c r="AD69" s="212" t="e">
        <f t="shared" si="25"/>
        <v>#VALUE!</v>
      </c>
      <c r="AH69" s="61">
        <v>60</v>
      </c>
      <c r="AI69" s="61">
        <f t="shared" si="14"/>
        <v>6.9000000000000006E-2</v>
      </c>
      <c r="AJ69" s="656" t="str">
        <f>Saldi!R71</f>
        <v>459 Vrij</v>
      </c>
      <c r="AK69" s="656">
        <f>Saldi!S71</f>
        <v>0</v>
      </c>
      <c r="AL69" s="656">
        <f>Saldi!T71</f>
        <v>0</v>
      </c>
      <c r="AM69" s="683" t="str">
        <f t="shared" si="15"/>
        <v/>
      </c>
      <c r="AN69" s="690"/>
      <c r="AO69" s="684" t="str">
        <f t="shared" si="16"/>
        <v/>
      </c>
      <c r="AU69" s="6">
        <f t="shared" si="26"/>
        <v>9999</v>
      </c>
      <c r="AV69" s="6">
        <f t="shared" si="17"/>
        <v>9999</v>
      </c>
      <c r="AW69" s="757">
        <f t="shared" si="18"/>
        <v>0</v>
      </c>
      <c r="AX69" s="758" t="str">
        <f t="shared" si="19"/>
        <v/>
      </c>
      <c r="AY69" s="599" t="str">
        <f t="shared" si="20"/>
        <v/>
      </c>
      <c r="AZ69" s="599" t="str">
        <f t="shared" si="21"/>
        <v/>
      </c>
      <c r="BA69" s="662" t="str">
        <f t="shared" si="22"/>
        <v/>
      </c>
      <c r="BB69" s="662" t="str">
        <f t="shared" si="4"/>
        <v/>
      </c>
      <c r="BC69" s="666" t="str">
        <f>IF(AW69="regel","",IF(AW70=AW69,"",SUMIF($AW$10:AW69,AW69,$BB$10:BB69)))</f>
        <v/>
      </c>
      <c r="BE69" s="662" t="str">
        <f t="shared" si="23"/>
        <v/>
      </c>
      <c r="BF69" s="662" t="str">
        <f t="shared" si="5"/>
        <v/>
      </c>
      <c r="BG69" s="666" t="str">
        <f>IF(AW69="regel","",IF(AW70=AW69,"",SUMIF($AW$10:AW69,AW69,$BE$10:BE69)))</f>
        <v/>
      </c>
      <c r="BI69" s="212" t="e">
        <f t="shared" si="27"/>
        <v>#VALUE!</v>
      </c>
      <c r="BJ69" s="212" t="e">
        <f t="shared" si="28"/>
        <v>#VALUE!</v>
      </c>
    </row>
    <row r="70" spans="3:62" ht="12" customHeight="1" x14ac:dyDescent="0.2">
      <c r="C70" s="580">
        <v>61</v>
      </c>
      <c r="D70" s="83">
        <f t="shared" si="6"/>
        <v>7.0000000000000007E-2</v>
      </c>
      <c r="E70" s="607" t="str">
        <f>Saldi!N72</f>
        <v>183 Fortis Reaal</v>
      </c>
      <c r="F70" s="656">
        <f>Saldi!O72</f>
        <v>0</v>
      </c>
      <c r="G70" s="656">
        <f>Saldi!P72</f>
        <v>0</v>
      </c>
      <c r="H70" s="683" t="str">
        <f t="shared" si="7"/>
        <v/>
      </c>
      <c r="I70" s="686"/>
      <c r="J70" s="684" t="str">
        <f t="shared" si="0"/>
        <v/>
      </c>
      <c r="L70" s="669">
        <v>2</v>
      </c>
      <c r="M70" s="607" t="s">
        <v>724</v>
      </c>
      <c r="N70" s="607" t="s">
        <v>16</v>
      </c>
      <c r="P70" s="61">
        <f t="shared" si="8"/>
        <v>9999</v>
      </c>
      <c r="Q70" s="61">
        <f t="shared" si="9"/>
        <v>9999</v>
      </c>
      <c r="R70" s="61" t="str">
        <f t="shared" si="10"/>
        <v/>
      </c>
      <c r="S70" s="757">
        <f t="shared" si="11"/>
        <v>0</v>
      </c>
      <c r="T70" s="721" t="str">
        <f t="shared" si="12"/>
        <v/>
      </c>
      <c r="U70" s="723" t="str">
        <f t="shared" si="13"/>
        <v/>
      </c>
      <c r="V70" s="723" t="str">
        <f t="shared" si="29"/>
        <v/>
      </c>
      <c r="W70" s="724" t="str">
        <f>IF(T70="Activa",SUMIF($S$10:S69,"Activa",$W$10:W69),IF(T70="Passiva",SUMIF($S$10:S69,"Passiva",$W$10:W69),VLOOKUP(Q70,$D$10:$G$117,3,FALSE)))</f>
        <v/>
      </c>
      <c r="X70" s="725" t="str">
        <f t="shared" si="30"/>
        <v/>
      </c>
      <c r="Z70" s="724" t="str">
        <f>IF(T70="Activa",SUMIF($S$10:S69,"Activa",$Z$10:Z69),IF(T70="Passiva",SUMIF($S$10:S69,"Passiva",$Z$10:Z69),VLOOKUP(Q70,$D$10:$G$117,4,FALSE)))</f>
        <v/>
      </c>
      <c r="AA70" s="725" t="str">
        <f t="shared" si="31"/>
        <v/>
      </c>
      <c r="AB70" s="188"/>
      <c r="AC70" s="212" t="e">
        <f t="shared" si="24"/>
        <v>#VALUE!</v>
      </c>
      <c r="AD70" s="212" t="e">
        <f t="shared" si="25"/>
        <v>#VALUE!</v>
      </c>
      <c r="AH70" s="61">
        <v>61</v>
      </c>
      <c r="AI70" s="61">
        <f t="shared" si="14"/>
        <v>7.0000000000000007E-2</v>
      </c>
      <c r="AJ70" s="656" t="str">
        <f>Saldi!R72</f>
        <v>460 Vrij</v>
      </c>
      <c r="AK70" s="656">
        <f>Saldi!S72</f>
        <v>0</v>
      </c>
      <c r="AL70" s="656">
        <f>Saldi!T72</f>
        <v>0</v>
      </c>
      <c r="AM70" s="683" t="str">
        <f t="shared" si="15"/>
        <v/>
      </c>
      <c r="AN70" s="690"/>
      <c r="AO70" s="684" t="str">
        <f t="shared" si="16"/>
        <v/>
      </c>
      <c r="AU70" s="6">
        <f t="shared" si="26"/>
        <v>9999</v>
      </c>
      <c r="AV70" s="6">
        <f t="shared" si="17"/>
        <v>9999</v>
      </c>
      <c r="AW70" s="757">
        <f t="shared" si="18"/>
        <v>0</v>
      </c>
      <c r="AX70" s="758" t="str">
        <f t="shared" si="19"/>
        <v/>
      </c>
      <c r="AY70" s="599" t="str">
        <f t="shared" si="20"/>
        <v/>
      </c>
      <c r="AZ70" s="599" t="str">
        <f t="shared" si="21"/>
        <v/>
      </c>
      <c r="BA70" s="662" t="str">
        <f t="shared" si="22"/>
        <v/>
      </c>
      <c r="BB70" s="662" t="str">
        <f t="shared" si="4"/>
        <v/>
      </c>
      <c r="BC70" s="666" t="str">
        <f>IF(AW70="regel","",IF(AW71=AW70,"",SUMIF($AW$10:AW70,AW70,$BB$10:BB70)))</f>
        <v/>
      </c>
      <c r="BE70" s="662" t="str">
        <f t="shared" si="23"/>
        <v/>
      </c>
      <c r="BF70" s="662" t="str">
        <f t="shared" si="5"/>
        <v/>
      </c>
      <c r="BG70" s="666" t="str">
        <f>IF(AW70="regel","",IF(AW71=AW70,"",SUMIF($AW$10:AW70,AW70,$BE$10:BE70)))</f>
        <v/>
      </c>
      <c r="BI70" s="212" t="e">
        <f t="shared" si="27"/>
        <v>#VALUE!</v>
      </c>
      <c r="BJ70" s="212" t="e">
        <f t="shared" si="28"/>
        <v>#VALUE!</v>
      </c>
    </row>
    <row r="71" spans="3:62" ht="12" customHeight="1" x14ac:dyDescent="0.2">
      <c r="C71" s="580">
        <v>62</v>
      </c>
      <c r="D71" s="83">
        <f t="shared" si="6"/>
        <v>5.0709999999999997</v>
      </c>
      <c r="E71" s="607" t="str">
        <f>Saldi!N73</f>
        <v>184 Fortis Rea3</v>
      </c>
      <c r="F71" s="656">
        <f>Saldi!O73</f>
        <v>0</v>
      </c>
      <c r="G71" s="656">
        <f>Saldi!P73</f>
        <v>0</v>
      </c>
      <c r="H71" s="683" t="str">
        <f t="shared" si="7"/>
        <v/>
      </c>
      <c r="I71" s="686">
        <v>5</v>
      </c>
      <c r="J71" s="684" t="str">
        <f t="shared" si="0"/>
        <v/>
      </c>
      <c r="L71" s="669">
        <v>3</v>
      </c>
      <c r="M71" s="607" t="s">
        <v>724</v>
      </c>
      <c r="N71" s="607" t="s">
        <v>623</v>
      </c>
      <c r="P71" s="61">
        <f t="shared" si="8"/>
        <v>5.0709999999999997</v>
      </c>
      <c r="Q71" s="61">
        <f t="shared" si="9"/>
        <v>9999</v>
      </c>
      <c r="R71" s="61" t="str">
        <f t="shared" si="10"/>
        <v/>
      </c>
      <c r="S71" s="757">
        <f t="shared" si="11"/>
        <v>0</v>
      </c>
      <c r="T71" s="721" t="str">
        <f t="shared" si="12"/>
        <v/>
      </c>
      <c r="U71" s="723" t="str">
        <f t="shared" si="13"/>
        <v/>
      </c>
      <c r="V71" s="723" t="str">
        <f t="shared" si="29"/>
        <v/>
      </c>
      <c r="W71" s="724" t="str">
        <f>IF(T71="Activa",SUMIF($S$10:S70,"Activa",$W$10:W70),IF(T71="Passiva",SUMIF($S$10:S70,"Passiva",$W$10:W70),VLOOKUP(Q71,$D$10:$G$117,3,FALSE)))</f>
        <v/>
      </c>
      <c r="X71" s="725" t="str">
        <f t="shared" si="30"/>
        <v/>
      </c>
      <c r="Z71" s="724" t="str">
        <f>IF(T71="Activa",SUMIF($S$10:S70,"Activa",$Z$10:Z70),IF(T71="Passiva",SUMIF($S$10:S70,"Passiva",$Z$10:Z70),VLOOKUP(Q71,$D$10:$G$117,4,FALSE)))</f>
        <v/>
      </c>
      <c r="AA71" s="725" t="str">
        <f t="shared" si="31"/>
        <v/>
      </c>
      <c r="AB71" s="188"/>
      <c r="AC71" s="212" t="e">
        <f t="shared" si="24"/>
        <v>#VALUE!</v>
      </c>
      <c r="AD71" s="212" t="e">
        <f t="shared" si="25"/>
        <v>#VALUE!</v>
      </c>
      <c r="AH71" s="61">
        <v>62</v>
      </c>
      <c r="AI71" s="61">
        <f t="shared" si="14"/>
        <v>12.071</v>
      </c>
      <c r="AJ71" s="656" t="str">
        <f>Saldi!R73</f>
        <v>461 Bankkosten</v>
      </c>
      <c r="AK71" s="656">
        <f>Saldi!S73</f>
        <v>18</v>
      </c>
      <c r="AL71" s="656">
        <f>Saldi!T73</f>
        <v>0</v>
      </c>
      <c r="AM71" s="683" t="str">
        <f t="shared" si="15"/>
        <v>f</v>
      </c>
      <c r="AN71" s="690">
        <v>12</v>
      </c>
      <c r="AO71" s="684" t="str">
        <f t="shared" si="16"/>
        <v/>
      </c>
      <c r="AU71" s="6">
        <f t="shared" si="26"/>
        <v>12.071</v>
      </c>
      <c r="AV71" s="6">
        <f t="shared" si="17"/>
        <v>9999</v>
      </c>
      <c r="AW71" s="757">
        <f t="shared" si="18"/>
        <v>0</v>
      </c>
      <c r="AX71" s="758" t="str">
        <f t="shared" si="19"/>
        <v/>
      </c>
      <c r="AY71" s="599" t="str">
        <f t="shared" si="20"/>
        <v/>
      </c>
      <c r="AZ71" s="599" t="str">
        <f t="shared" si="21"/>
        <v/>
      </c>
      <c r="BA71" s="662" t="str">
        <f t="shared" si="22"/>
        <v/>
      </c>
      <c r="BB71" s="662" t="str">
        <f t="shared" si="4"/>
        <v/>
      </c>
      <c r="BC71" s="666" t="str">
        <f>IF(AW71="regel","",IF(AW72=AW71,"",SUMIF($AW$10:AW71,AW71,$BB$10:BB71)))</f>
        <v/>
      </c>
      <c r="BE71" s="662" t="str">
        <f t="shared" si="23"/>
        <v/>
      </c>
      <c r="BF71" s="662" t="str">
        <f t="shared" si="5"/>
        <v/>
      </c>
      <c r="BG71" s="666" t="str">
        <f>IF(AW71="regel","",IF(AW72=AW71,"",SUMIF($AW$10:AW71,AW71,$BE$10:BE71)))</f>
        <v/>
      </c>
      <c r="BI71" s="212" t="e">
        <f t="shared" si="27"/>
        <v>#VALUE!</v>
      </c>
      <c r="BJ71" s="212" t="e">
        <f t="shared" si="28"/>
        <v>#VALUE!</v>
      </c>
    </row>
    <row r="72" spans="3:62" ht="12" customHeight="1" x14ac:dyDescent="0.2">
      <c r="C72" s="580">
        <v>63</v>
      </c>
      <c r="D72" s="83">
        <f t="shared" si="6"/>
        <v>7.1999999999999995E-2</v>
      </c>
      <c r="E72" s="607" t="str">
        <f>Saldi!N74</f>
        <v>185 Fortis Rea3</v>
      </c>
      <c r="F72" s="656">
        <f>Saldi!O74</f>
        <v>0</v>
      </c>
      <c r="G72" s="656">
        <f>Saldi!P74</f>
        <v>0</v>
      </c>
      <c r="H72" s="683" t="str">
        <f t="shared" si="7"/>
        <v/>
      </c>
      <c r="I72" s="686"/>
      <c r="J72" s="684" t="str">
        <f t="shared" si="0"/>
        <v/>
      </c>
      <c r="L72" s="669">
        <v>4</v>
      </c>
      <c r="M72" s="607" t="s">
        <v>724</v>
      </c>
      <c r="N72" s="607" t="s">
        <v>625</v>
      </c>
      <c r="P72" s="61">
        <f t="shared" si="8"/>
        <v>9999</v>
      </c>
      <c r="Q72" s="61">
        <f t="shared" si="9"/>
        <v>9999</v>
      </c>
      <c r="R72" s="61" t="str">
        <f t="shared" si="10"/>
        <v/>
      </c>
      <c r="S72" s="757">
        <f t="shared" si="11"/>
        <v>0</v>
      </c>
      <c r="T72" s="721" t="str">
        <f t="shared" si="12"/>
        <v/>
      </c>
      <c r="U72" s="723" t="str">
        <f t="shared" si="13"/>
        <v/>
      </c>
      <c r="V72" s="723" t="str">
        <f t="shared" si="29"/>
        <v/>
      </c>
      <c r="W72" s="724" t="str">
        <f>IF(T72="Activa",SUMIF($S$10:S71,"Activa",$W$10:W71),IF(T72="Passiva",SUMIF($S$10:S71,"Passiva",$W$10:W71),VLOOKUP(Q72,$D$10:$G$117,3,FALSE)))</f>
        <v/>
      </c>
      <c r="X72" s="725" t="str">
        <f t="shared" si="30"/>
        <v/>
      </c>
      <c r="Z72" s="724" t="str">
        <f>IF(T72="Activa",SUMIF($S$10:S71,"Activa",$Z$10:Z71),IF(T72="Passiva",SUMIF($S$10:S71,"Passiva",$Z$10:Z71),VLOOKUP(Q72,$D$10:$G$117,4,FALSE)))</f>
        <v/>
      </c>
      <c r="AA72" s="725" t="str">
        <f t="shared" si="31"/>
        <v/>
      </c>
      <c r="AB72" s="188"/>
      <c r="AC72" s="212" t="e">
        <f t="shared" si="24"/>
        <v>#VALUE!</v>
      </c>
      <c r="AD72" s="212" t="e">
        <f t="shared" si="25"/>
        <v>#VALUE!</v>
      </c>
      <c r="AH72" s="61">
        <v>63</v>
      </c>
      <c r="AI72" s="61">
        <f t="shared" si="14"/>
        <v>7.1999999999999995E-2</v>
      </c>
      <c r="AJ72" s="656" t="str">
        <f>Saldi!R74</f>
        <v>462 Overige rentelasten</v>
      </c>
      <c r="AK72" s="656">
        <f>Saldi!S74</f>
        <v>0</v>
      </c>
      <c r="AL72" s="656">
        <f>Saldi!T74</f>
        <v>0</v>
      </c>
      <c r="AM72" s="683" t="str">
        <f t="shared" si="15"/>
        <v/>
      </c>
      <c r="AN72" s="690"/>
      <c r="AO72" s="684" t="str">
        <f t="shared" si="16"/>
        <v/>
      </c>
      <c r="AU72" s="6">
        <f t="shared" si="26"/>
        <v>9999</v>
      </c>
      <c r="AV72" s="6">
        <f t="shared" si="17"/>
        <v>9999</v>
      </c>
      <c r="AW72" s="757">
        <f t="shared" si="18"/>
        <v>0</v>
      </c>
      <c r="AX72" s="758" t="str">
        <f t="shared" si="19"/>
        <v/>
      </c>
      <c r="AY72" s="599" t="str">
        <f t="shared" si="20"/>
        <v/>
      </c>
      <c r="AZ72" s="599" t="str">
        <f t="shared" si="21"/>
        <v/>
      </c>
      <c r="BA72" s="662" t="str">
        <f t="shared" si="22"/>
        <v/>
      </c>
      <c r="BB72" s="662" t="str">
        <f t="shared" si="4"/>
        <v/>
      </c>
      <c r="BC72" s="666" t="str">
        <f>IF(AW72="regel","",IF(AW73=AW72,"",SUMIF($AW$10:AW72,AW72,$BB$10:BB72)))</f>
        <v/>
      </c>
      <c r="BE72" s="662" t="str">
        <f t="shared" si="23"/>
        <v/>
      </c>
      <c r="BF72" s="662" t="str">
        <f t="shared" si="5"/>
        <v/>
      </c>
      <c r="BG72" s="666" t="str">
        <f>IF(AW72="regel","",IF(AW73=AW72,"",SUMIF($AW$10:AW72,AW72,$BE$10:BE72)))</f>
        <v/>
      </c>
      <c r="BI72" s="212" t="e">
        <f t="shared" si="27"/>
        <v>#VALUE!</v>
      </c>
      <c r="BJ72" s="212" t="e">
        <f t="shared" si="28"/>
        <v>#VALUE!</v>
      </c>
    </row>
    <row r="73" spans="3:62" ht="12" customHeight="1" x14ac:dyDescent="0.2">
      <c r="C73" s="580">
        <v>64</v>
      </c>
      <c r="D73" s="83">
        <f t="shared" si="6"/>
        <v>7.2999999999999995E-2</v>
      </c>
      <c r="E73" s="607" t="str">
        <f>Saldi!N75</f>
        <v>186 Bank 2</v>
      </c>
      <c r="F73" s="656">
        <f>Saldi!O75</f>
        <v>10</v>
      </c>
      <c r="G73" s="656">
        <f>Saldi!P75</f>
        <v>0</v>
      </c>
      <c r="H73" s="683" t="str">
        <f t="shared" si="7"/>
        <v>f</v>
      </c>
      <c r="I73" s="686"/>
      <c r="J73" s="684" t="str">
        <f t="shared" si="0"/>
        <v xml:space="preserve"> Vul in *)</v>
      </c>
      <c r="L73" s="669">
        <v>5</v>
      </c>
      <c r="M73" s="607" t="s">
        <v>724</v>
      </c>
      <c r="N73" s="607" t="s">
        <v>627</v>
      </c>
      <c r="P73" s="61">
        <f t="shared" si="8"/>
        <v>9999</v>
      </c>
      <c r="Q73" s="61">
        <f t="shared" si="9"/>
        <v>9999</v>
      </c>
      <c r="R73" s="61" t="str">
        <f t="shared" si="10"/>
        <v/>
      </c>
      <c r="S73" s="757">
        <f t="shared" si="11"/>
        <v>0</v>
      </c>
      <c r="T73" s="721" t="str">
        <f t="shared" si="12"/>
        <v/>
      </c>
      <c r="U73" s="723" t="str">
        <f t="shared" si="13"/>
        <v/>
      </c>
      <c r="V73" s="723" t="str">
        <f t="shared" si="29"/>
        <v/>
      </c>
      <c r="W73" s="724" t="str">
        <f>IF(T73="Activa",SUMIF($S$10:S72,"Activa",$W$10:W72),IF(T73="Passiva",SUMIF($S$10:S72,"Passiva",$W$10:W72),VLOOKUP(Q73,$D$10:$G$117,3,FALSE)))</f>
        <v/>
      </c>
      <c r="X73" s="725" t="str">
        <f t="shared" si="30"/>
        <v/>
      </c>
      <c r="Z73" s="724" t="str">
        <f>IF(T73="Activa",SUMIF($S$10:S72,"Activa",$Z$10:Z72),IF(T73="Passiva",SUMIF($S$10:S72,"Passiva",$Z$10:Z72),VLOOKUP(Q73,$D$10:$G$117,4,FALSE)))</f>
        <v/>
      </c>
      <c r="AA73" s="725" t="str">
        <f t="shared" si="31"/>
        <v/>
      </c>
      <c r="AB73" s="188"/>
      <c r="AC73" s="212" t="e">
        <f t="shared" si="24"/>
        <v>#VALUE!</v>
      </c>
      <c r="AD73" s="212" t="e">
        <f t="shared" si="25"/>
        <v>#VALUE!</v>
      </c>
      <c r="AH73" s="61">
        <v>64</v>
      </c>
      <c r="AI73" s="61">
        <f t="shared" si="14"/>
        <v>7.2999999999999995E-2</v>
      </c>
      <c r="AJ73" s="656" t="str">
        <f>Saldi!R75</f>
        <v>463 Rentelasten lening</v>
      </c>
      <c r="AK73" s="656">
        <f>Saldi!S75</f>
        <v>0</v>
      </c>
      <c r="AL73" s="656">
        <f>Saldi!T75</f>
        <v>0</v>
      </c>
      <c r="AM73" s="683" t="str">
        <f t="shared" si="15"/>
        <v/>
      </c>
      <c r="AN73" s="690"/>
      <c r="AO73" s="684" t="str">
        <f t="shared" si="16"/>
        <v/>
      </c>
      <c r="AU73" s="6">
        <f t="shared" si="26"/>
        <v>9999</v>
      </c>
      <c r="AV73" s="6">
        <f t="shared" si="17"/>
        <v>9999</v>
      </c>
      <c r="AW73" s="757">
        <f t="shared" si="18"/>
        <v>0</v>
      </c>
      <c r="AX73" s="758" t="str">
        <f t="shared" si="19"/>
        <v/>
      </c>
      <c r="AY73" s="599" t="str">
        <f t="shared" si="20"/>
        <v/>
      </c>
      <c r="AZ73" s="599" t="str">
        <f t="shared" si="21"/>
        <v/>
      </c>
      <c r="BA73" s="662" t="str">
        <f t="shared" si="22"/>
        <v/>
      </c>
      <c r="BB73" s="662" t="str">
        <f t="shared" si="4"/>
        <v/>
      </c>
      <c r="BC73" s="666" t="str">
        <f>IF(AW73="regel","",IF(AW74=AW73,"",SUMIF($AW$10:AW73,AW73,$BB$10:BB73)))</f>
        <v/>
      </c>
      <c r="BE73" s="662" t="str">
        <f t="shared" si="23"/>
        <v/>
      </c>
      <c r="BF73" s="662" t="str">
        <f t="shared" si="5"/>
        <v/>
      </c>
      <c r="BG73" s="666" t="str">
        <f>IF(AW73="regel","",IF(AW74=AW73,"",SUMIF($AW$10:AW73,AW73,$BE$10:BE73)))</f>
        <v/>
      </c>
      <c r="BI73" s="212" t="e">
        <f t="shared" si="27"/>
        <v>#VALUE!</v>
      </c>
      <c r="BJ73" s="212" t="e">
        <f t="shared" si="28"/>
        <v>#VALUE!</v>
      </c>
    </row>
    <row r="74" spans="3:62" ht="12" customHeight="1" x14ac:dyDescent="0.2">
      <c r="C74" s="580">
        <v>65</v>
      </c>
      <c r="D74" s="83">
        <f t="shared" si="6"/>
        <v>6.0739999999999998</v>
      </c>
      <c r="E74" s="607" t="str">
        <f>Saldi!N76</f>
        <v>187 Kas</v>
      </c>
      <c r="F74" s="656">
        <f>Saldi!O76</f>
        <v>-11</v>
      </c>
      <c r="G74" s="656">
        <f>Saldi!P76</f>
        <v>0</v>
      </c>
      <c r="H74" s="683" t="str">
        <f t="shared" si="7"/>
        <v>f</v>
      </c>
      <c r="I74" s="686">
        <v>6</v>
      </c>
      <c r="J74" s="684" t="str">
        <f t="shared" ref="J74:J84" si="32">IF(AND(H74="f",I74="")," Vul in *)","")</f>
        <v/>
      </c>
      <c r="L74" s="669">
        <v>6</v>
      </c>
      <c r="M74" s="607" t="s">
        <v>724</v>
      </c>
      <c r="N74" s="607" t="s">
        <v>628</v>
      </c>
      <c r="P74" s="61">
        <f t="shared" si="8"/>
        <v>6.0739999999999998</v>
      </c>
      <c r="Q74" s="61">
        <f t="shared" si="9"/>
        <v>9999</v>
      </c>
      <c r="R74" s="61" t="str">
        <f t="shared" si="10"/>
        <v/>
      </c>
      <c r="S74" s="757">
        <f t="shared" si="11"/>
        <v>0</v>
      </c>
      <c r="T74" s="721" t="str">
        <f t="shared" si="12"/>
        <v/>
      </c>
      <c r="U74" s="723" t="str">
        <f t="shared" si="13"/>
        <v/>
      </c>
      <c r="V74" s="723" t="str">
        <f t="shared" ref="V74:V105" si="33">VLOOKUP(Q74,$D$10:$G$117,2,FALSE)</f>
        <v/>
      </c>
      <c r="W74" s="724" t="str">
        <f>IF(T74="Activa",SUMIF($S$10:S73,"Activa",$W$10:W73),IF(T74="Passiva",SUMIF($S$10:S73,"Passiva",$W$10:W73),VLOOKUP(Q74,$D$10:$G$117,3,FALSE)))</f>
        <v/>
      </c>
      <c r="X74" s="725" t="str">
        <f t="shared" ref="X74:X105" si="34">IF(T74="Activa",W74,IF(T74="Passiva",W74,IF(U75=U74,"",AC74)))</f>
        <v/>
      </c>
      <c r="Z74" s="724" t="str">
        <f>IF(T74="Activa",SUMIF($S$10:S73,"Activa",$Z$10:Z73),IF(T74="Passiva",SUMIF($S$10:S73,"Passiva",$Z$10:Z73),VLOOKUP(Q74,$D$10:$G$117,4,FALSE)))</f>
        <v/>
      </c>
      <c r="AA74" s="725" t="str">
        <f t="shared" ref="AA74:AA105" si="35">IF(T74="Activa",Z74,IF(T74="Passiva",Z74,IF(U75=U74,"",AD74)))</f>
        <v/>
      </c>
      <c r="AB74" s="188"/>
      <c r="AC74" s="212" t="e">
        <f t="shared" si="24"/>
        <v>#VALUE!</v>
      </c>
      <c r="AD74" s="212" t="e">
        <f t="shared" si="25"/>
        <v>#VALUE!</v>
      </c>
      <c r="AH74" s="61">
        <v>65</v>
      </c>
      <c r="AI74" s="61">
        <f t="shared" si="14"/>
        <v>7.3999999999999996E-2</v>
      </c>
      <c r="AJ74" s="656" t="str">
        <f>Saldi!R76</f>
        <v>464 Vrij</v>
      </c>
      <c r="AK74" s="656">
        <f>Saldi!S76</f>
        <v>0</v>
      </c>
      <c r="AL74" s="656">
        <f>Saldi!T76</f>
        <v>0</v>
      </c>
      <c r="AM74" s="683" t="str">
        <f t="shared" si="15"/>
        <v/>
      </c>
      <c r="AN74" s="690"/>
      <c r="AO74" s="684" t="str">
        <f t="shared" si="16"/>
        <v/>
      </c>
      <c r="AU74" s="6">
        <f t="shared" si="26"/>
        <v>9999</v>
      </c>
      <c r="AV74" s="6">
        <f t="shared" si="17"/>
        <v>9999</v>
      </c>
      <c r="AW74" s="757">
        <f t="shared" si="18"/>
        <v>0</v>
      </c>
      <c r="AX74" s="758" t="str">
        <f t="shared" si="19"/>
        <v/>
      </c>
      <c r="AY74" s="599" t="str">
        <f t="shared" si="20"/>
        <v/>
      </c>
      <c r="AZ74" s="599" t="str">
        <f t="shared" si="21"/>
        <v/>
      </c>
      <c r="BA74" s="662" t="str">
        <f t="shared" si="22"/>
        <v/>
      </c>
      <c r="BB74" s="662" t="str">
        <f t="shared" ref="BB74:BB137" si="36">IF(AY75=AY74,"",BI74)</f>
        <v/>
      </c>
      <c r="BC74" s="666" t="str">
        <f>IF(AW74="regel","",IF(AW75=AW74,"",SUMIF($AW$10:AW74,AW74,$BB$10:BB74)))</f>
        <v/>
      </c>
      <c r="BE74" s="662" t="str">
        <f t="shared" si="23"/>
        <v/>
      </c>
      <c r="BF74" s="662" t="str">
        <f t="shared" ref="BF74:BF137" si="37">IF(AY75=AY74,"",BJ74)</f>
        <v/>
      </c>
      <c r="BG74" s="666" t="str">
        <f>IF(AW74="regel","",IF(AW75=AW74,"",SUMIF($AW$10:AW74,AW74,$BE$10:BE74)))</f>
        <v/>
      </c>
      <c r="BI74" s="212" t="e">
        <f t="shared" si="27"/>
        <v>#VALUE!</v>
      </c>
      <c r="BJ74" s="212" t="e">
        <f t="shared" si="28"/>
        <v>#VALUE!</v>
      </c>
    </row>
    <row r="75" spans="3:62" ht="12" customHeight="1" x14ac:dyDescent="0.2">
      <c r="C75" s="580">
        <v>66</v>
      </c>
      <c r="D75" s="83">
        <f t="shared" ref="D75:D105" si="38">I75+ROW()/1000</f>
        <v>6.0750000000000002</v>
      </c>
      <c r="E75" s="607" t="str">
        <f>Saldi!N77</f>
        <v>188 Friesland</v>
      </c>
      <c r="F75" s="656">
        <f>Saldi!O77</f>
        <v>-322</v>
      </c>
      <c r="G75" s="656">
        <f>Saldi!P77</f>
        <v>0</v>
      </c>
      <c r="H75" s="683" t="str">
        <f t="shared" ref="H75:H103" si="39">IF(F75="-","",IF(OR(F75&lt;&gt;0,G75&lt;&gt;0),"f",""))</f>
        <v>f</v>
      </c>
      <c r="I75" s="686">
        <v>6</v>
      </c>
      <c r="J75" s="684" t="str">
        <f t="shared" si="32"/>
        <v/>
      </c>
      <c r="L75" s="669">
        <v>7</v>
      </c>
      <c r="M75" s="607" t="s">
        <v>726</v>
      </c>
      <c r="N75" s="607" t="s">
        <v>617</v>
      </c>
      <c r="P75" s="61">
        <f t="shared" ref="P75:P117" si="40">IF(D75&lt;1,9999,D75)</f>
        <v>6.0750000000000002</v>
      </c>
      <c r="Q75" s="61">
        <f t="shared" ref="Q75:Q117" si="41">SMALL($P$10:$P$117,C75)</f>
        <v>9999</v>
      </c>
      <c r="R75" s="61" t="str">
        <f t="shared" ref="R75:R117" si="42">IF(OR(Q75=1.6,Q75=2.6,Q75=3.6,Q75=4.6,Q75=5.6,Q75=6.3,Q75=6.5,Q75=26.3),"regel","")</f>
        <v/>
      </c>
      <c r="S75" s="757">
        <f t="shared" ref="S75:S117" si="43">IF(Q75&lt;6.45,"Activa",IF(Q75&lt;30,"Passiva",0))</f>
        <v>0</v>
      </c>
      <c r="T75" s="721" t="str">
        <f t="shared" ref="T75:T117" si="44">IF(S75=S76,"",S75)</f>
        <v/>
      </c>
      <c r="U75" s="723" t="str">
        <f t="shared" ref="U75:U117" si="45">IF(OR(Q75=6.3,Q75=6.5,Q75=26.3),"",IF(OR(Q75=6.4,Q75=26.4),"T O T A A L",IF(OR(Q75=1.6,Q75=2.6,Q75=3.6,Q75=4.6,Q75=5.6,Q75=6.6),"",VLOOKUP(TRUNC(Q75),$L$11:$N$32,3,FALSE))))</f>
        <v/>
      </c>
      <c r="V75" s="723" t="str">
        <f t="shared" si="33"/>
        <v/>
      </c>
      <c r="W75" s="724" t="str">
        <f>IF(T75="Activa",SUMIF($S$10:S74,"Activa",$W$10:W74),IF(T75="Passiva",SUMIF($S$10:S74,"Passiva",$W$10:W74),VLOOKUP(Q75,$D$10:$G$117,3,FALSE)))</f>
        <v/>
      </c>
      <c r="X75" s="725" t="str">
        <f t="shared" si="34"/>
        <v/>
      </c>
      <c r="Z75" s="724" t="str">
        <f>IF(T75="Activa",SUMIF($S$10:S74,"Activa",$Z$10:Z74),IF(T75="Passiva",SUMIF($S$10:S74,"Passiva",$Z$10:Z74),VLOOKUP(Q75,$D$10:$G$117,4,FALSE)))</f>
        <v/>
      </c>
      <c r="AA75" s="725" t="str">
        <f t="shared" si="35"/>
        <v/>
      </c>
      <c r="AB75" s="188"/>
      <c r="AC75" s="212" t="e">
        <f t="shared" si="24"/>
        <v>#VALUE!</v>
      </c>
      <c r="AD75" s="212" t="e">
        <f t="shared" si="25"/>
        <v>#VALUE!</v>
      </c>
      <c r="AH75" s="61">
        <v>66</v>
      </c>
      <c r="AI75" s="61">
        <f t="shared" ref="AI75:AI138" si="46">AN75+ROW()/1000</f>
        <v>7.4999999999999997E-2</v>
      </c>
      <c r="AJ75" s="656" t="str">
        <f>Saldi!R77</f>
        <v>465 Vrij</v>
      </c>
      <c r="AK75" s="656">
        <f>Saldi!S77</f>
        <v>0</v>
      </c>
      <c r="AL75" s="656">
        <f>Saldi!T77</f>
        <v>0</v>
      </c>
      <c r="AM75" s="683" t="str">
        <f t="shared" ref="AM75:AM138" si="47">IF(AK75="-","",IF(OR(AK75&lt;&gt;0,AL75&lt;&gt;0),"f",""))</f>
        <v/>
      </c>
      <c r="AN75" s="690"/>
      <c r="AO75" s="684" t="str">
        <f t="shared" ref="AO75:AO138" si="48">IF(AND(AM75="f",AN75=""),"Vul in *)","")</f>
        <v/>
      </c>
      <c r="AU75" s="6">
        <f t="shared" si="26"/>
        <v>9999</v>
      </c>
      <c r="AV75" s="6">
        <f t="shared" ref="AV75:AV138" si="49">SMALL($AU$10:$AU$154,AH75)</f>
        <v>9999</v>
      </c>
      <c r="AW75" s="757">
        <f t="shared" ref="AW75:AW138" si="50">IF(ISERROR(VLOOKUP(AV75,$AQ$11:$AS$34,2,FALSE)),VLOOKUP(TRUNC(AV75),$AQ$11:$AS$34,2,FALSE),VLOOKUP(AV75,$AQ$11:$AS$34,2,FALSE))</f>
        <v>0</v>
      </c>
      <c r="AX75" s="758" t="str">
        <f t="shared" ref="AX75:AX138" si="51">IF(AW75="regel","",IF(AW75=AW76,"",AW75))</f>
        <v/>
      </c>
      <c r="AY75" s="599" t="str">
        <f t="shared" ref="AY75:AY138" si="52">IF(AW75="regel","",VLOOKUP(TRUNC(AV75),$AQ$11:$AS$34,3,FALSE))</f>
        <v/>
      </c>
      <c r="AZ75" s="599" t="str">
        <f t="shared" ref="AZ75:AZ138" si="53">IF(AW75="regel","",VLOOKUP(AV75,$AI$10:$AM$154,2,FALSE))</f>
        <v/>
      </c>
      <c r="BA75" s="662" t="str">
        <f t="shared" ref="BA75:BA138" si="54">VLOOKUP(AV75,$AI$10:$AM$154,3,FALSE)</f>
        <v/>
      </c>
      <c r="BB75" s="662" t="str">
        <f t="shared" si="36"/>
        <v/>
      </c>
      <c r="BC75" s="666" t="str">
        <f>IF(AW75="regel","",IF(AW76=AW75,"",SUMIF($AW$10:AW75,AW75,$BB$10:BB75)))</f>
        <v/>
      </c>
      <c r="BE75" s="662" t="str">
        <f t="shared" ref="BE75:BE138" si="55">VLOOKUP(AV75,$AI$10:$AM$154,4,FALSE)</f>
        <v/>
      </c>
      <c r="BF75" s="662" t="str">
        <f t="shared" si="37"/>
        <v/>
      </c>
      <c r="BG75" s="666" t="str">
        <f>IF(AW75="regel","",IF(AW76=AW75,"",SUMIF($AW$10:AW75,AW75,$BE$10:BE75)))</f>
        <v/>
      </c>
      <c r="BI75" s="212" t="e">
        <f t="shared" ref="BI75:BI138" si="56">IF(AW75="regel","",IF(AY75=AY74,BA75+BI74,BA75))</f>
        <v>#VALUE!</v>
      </c>
      <c r="BJ75" s="212" t="e">
        <f t="shared" si="28"/>
        <v>#VALUE!</v>
      </c>
    </row>
    <row r="76" spans="3:62" ht="12" customHeight="1" x14ac:dyDescent="0.2">
      <c r="C76" s="580">
        <v>67</v>
      </c>
      <c r="D76" s="83">
        <f t="shared" si="38"/>
        <v>7.5999999999999998E-2</v>
      </c>
      <c r="E76" s="607" t="str">
        <f>Saldi!N78</f>
        <v>189 Dortmundb</v>
      </c>
      <c r="F76" s="656">
        <f>Saldi!O78</f>
        <v>0</v>
      </c>
      <c r="G76" s="656">
        <f>Saldi!P78</f>
        <v>0</v>
      </c>
      <c r="H76" s="683" t="str">
        <f t="shared" si="39"/>
        <v/>
      </c>
      <c r="I76" s="686"/>
      <c r="J76" s="684" t="str">
        <f t="shared" si="32"/>
        <v/>
      </c>
      <c r="L76" s="669">
        <v>8</v>
      </c>
      <c r="M76" s="607" t="s">
        <v>726</v>
      </c>
      <c r="N76" s="607" t="s">
        <v>34</v>
      </c>
      <c r="P76" s="61">
        <f t="shared" si="40"/>
        <v>9999</v>
      </c>
      <c r="Q76" s="61">
        <f t="shared" si="41"/>
        <v>9999</v>
      </c>
      <c r="R76" s="61" t="str">
        <f t="shared" si="42"/>
        <v/>
      </c>
      <c r="S76" s="757">
        <f t="shared" si="43"/>
        <v>0</v>
      </c>
      <c r="T76" s="721" t="str">
        <f t="shared" si="44"/>
        <v/>
      </c>
      <c r="U76" s="723" t="str">
        <f t="shared" si="45"/>
        <v/>
      </c>
      <c r="V76" s="723" t="str">
        <f t="shared" si="33"/>
        <v/>
      </c>
      <c r="W76" s="724" t="str">
        <f>IF(T76="Activa",SUMIF($S$10:S75,"Activa",$W$10:W75),IF(T76="Passiva",SUMIF($S$10:S75,"Passiva",$W$10:W75),VLOOKUP(Q76,$D$10:$G$117,3,FALSE)))</f>
        <v/>
      </c>
      <c r="X76" s="725" t="str">
        <f t="shared" si="34"/>
        <v/>
      </c>
      <c r="Z76" s="724" t="str">
        <f>IF(T76="Activa",SUMIF($S$10:S75,"Activa",$Z$10:Z75),IF(T76="Passiva",SUMIF($S$10:S75,"Passiva",$Z$10:Z75),VLOOKUP(Q76,$D$10:$G$117,4,FALSE)))</f>
        <v/>
      </c>
      <c r="AA76" s="725" t="str">
        <f t="shared" si="35"/>
        <v/>
      </c>
      <c r="AB76" s="188"/>
      <c r="AC76" s="212" t="e">
        <f t="shared" ref="AC76:AC117" si="57">IF(R76="regel","",IF(U76=U75,W76+AC75,W76))</f>
        <v>#VALUE!</v>
      </c>
      <c r="AD76" s="212" t="e">
        <f t="shared" ref="AD76:AD117" si="58">IF(R76="regel","",IF(U76=U75,Z76+AD75,Z76))</f>
        <v>#VALUE!</v>
      </c>
      <c r="AH76" s="61">
        <v>67</v>
      </c>
      <c r="AI76" s="61">
        <f t="shared" si="46"/>
        <v>7.5999999999999998E-2</v>
      </c>
      <c r="AJ76" s="656" t="str">
        <f>Saldi!R78</f>
        <v>470 Vrij</v>
      </c>
      <c r="AK76" s="656">
        <f>Saldi!S78</f>
        <v>0</v>
      </c>
      <c r="AL76" s="656">
        <f>Saldi!T78</f>
        <v>0</v>
      </c>
      <c r="AM76" s="683" t="str">
        <f t="shared" si="47"/>
        <v/>
      </c>
      <c r="AN76" s="690"/>
      <c r="AO76" s="684" t="str">
        <f t="shared" si="48"/>
        <v/>
      </c>
      <c r="AU76" s="6">
        <f t="shared" ref="AU76:AU139" si="59">IF(AI76&lt;1,9999,AI76)</f>
        <v>9999</v>
      </c>
      <c r="AV76" s="6">
        <f t="shared" si="49"/>
        <v>9999</v>
      </c>
      <c r="AW76" s="757">
        <f t="shared" si="50"/>
        <v>0</v>
      </c>
      <c r="AX76" s="758" t="str">
        <f t="shared" si="51"/>
        <v/>
      </c>
      <c r="AY76" s="599" t="str">
        <f t="shared" si="52"/>
        <v/>
      </c>
      <c r="AZ76" s="599" t="str">
        <f t="shared" si="53"/>
        <v/>
      </c>
      <c r="BA76" s="662" t="str">
        <f t="shared" si="54"/>
        <v/>
      </c>
      <c r="BB76" s="662" t="str">
        <f t="shared" si="36"/>
        <v/>
      </c>
      <c r="BC76" s="666" t="str">
        <f>IF(AW76="regel","",IF(AW77=AW76,"",SUMIF($AW$10:AW76,AW76,$BB$10:BB76)))</f>
        <v/>
      </c>
      <c r="BE76" s="662" t="str">
        <f t="shared" si="55"/>
        <v/>
      </c>
      <c r="BF76" s="662" t="str">
        <f t="shared" si="37"/>
        <v/>
      </c>
      <c r="BG76" s="666" t="str">
        <f>IF(AW76="regel","",IF(AW77=AW76,"",SUMIF($AW$10:AW76,AW76,$BE$10:BE76)))</f>
        <v/>
      </c>
      <c r="BI76" s="212" t="e">
        <f t="shared" si="56"/>
        <v>#VALUE!</v>
      </c>
      <c r="BJ76" s="212" t="e">
        <f t="shared" ref="BJ76:BJ139" si="60">IF(AW76="regel","",IF(AY76=AY75,BE76+BJ75,BE76))</f>
        <v>#VALUE!</v>
      </c>
    </row>
    <row r="77" spans="3:62" ht="12" customHeight="1" x14ac:dyDescent="0.2">
      <c r="C77" s="580">
        <v>68</v>
      </c>
      <c r="D77" s="83">
        <f t="shared" si="38"/>
        <v>7.6999999999999999E-2</v>
      </c>
      <c r="E77" s="607" t="str">
        <f>Saldi!N79</f>
        <v>190 Kruisposten</v>
      </c>
      <c r="F77" s="656">
        <f>Saldi!O79</f>
        <v>0</v>
      </c>
      <c r="G77" s="656">
        <f>Saldi!P79</f>
        <v>0</v>
      </c>
      <c r="H77" s="683" t="str">
        <f t="shared" si="39"/>
        <v/>
      </c>
      <c r="I77" s="686"/>
      <c r="J77" s="684" t="str">
        <f t="shared" si="32"/>
        <v/>
      </c>
      <c r="L77" s="764">
        <v>9</v>
      </c>
      <c r="M77" s="607" t="s">
        <v>726</v>
      </c>
      <c r="N77" s="759" t="s">
        <v>620</v>
      </c>
      <c r="P77" s="61">
        <f t="shared" si="40"/>
        <v>9999</v>
      </c>
      <c r="Q77" s="61">
        <f t="shared" si="41"/>
        <v>9999</v>
      </c>
      <c r="R77" s="61" t="str">
        <f t="shared" si="42"/>
        <v/>
      </c>
      <c r="S77" s="757">
        <f t="shared" si="43"/>
        <v>0</v>
      </c>
      <c r="T77" s="721" t="str">
        <f t="shared" si="44"/>
        <v/>
      </c>
      <c r="U77" s="723" t="str">
        <f t="shared" si="45"/>
        <v/>
      </c>
      <c r="V77" s="723" t="str">
        <f t="shared" si="33"/>
        <v/>
      </c>
      <c r="W77" s="724" t="str">
        <f>IF(T77="Activa",SUMIF($S$10:S76,"Activa",$W$10:W76),IF(T77="Passiva",SUMIF($S$10:S76,"Passiva",$W$10:W76),VLOOKUP(Q77,$D$10:$G$117,3,FALSE)))</f>
        <v/>
      </c>
      <c r="X77" s="725" t="str">
        <f t="shared" si="34"/>
        <v/>
      </c>
      <c r="Z77" s="724" t="str">
        <f>IF(T77="Activa",SUMIF($S$10:S76,"Activa",$Z$10:Z76),IF(T77="Passiva",SUMIF($S$10:S76,"Passiva",$Z$10:Z76),VLOOKUP(Q77,$D$10:$G$117,4,FALSE)))</f>
        <v/>
      </c>
      <c r="AA77" s="725" t="str">
        <f t="shared" si="35"/>
        <v/>
      </c>
      <c r="AB77" s="188"/>
      <c r="AC77" s="212" t="e">
        <f t="shared" si="57"/>
        <v>#VALUE!</v>
      </c>
      <c r="AD77" s="212" t="e">
        <f t="shared" si="58"/>
        <v>#VALUE!</v>
      </c>
      <c r="AH77" s="61">
        <v>68</v>
      </c>
      <c r="AI77" s="61">
        <f t="shared" si="46"/>
        <v>7.6999999999999999E-2</v>
      </c>
      <c r="AJ77" s="656" t="str">
        <f>Saldi!R79</f>
        <v>475 Vrij</v>
      </c>
      <c r="AK77" s="656">
        <f>Saldi!S79</f>
        <v>0</v>
      </c>
      <c r="AL77" s="656">
        <f>Saldi!T79</f>
        <v>0</v>
      </c>
      <c r="AM77" s="683" t="str">
        <f t="shared" si="47"/>
        <v/>
      </c>
      <c r="AN77" s="690"/>
      <c r="AO77" s="684" t="str">
        <f t="shared" si="48"/>
        <v/>
      </c>
      <c r="AU77" s="6">
        <f t="shared" si="59"/>
        <v>9999</v>
      </c>
      <c r="AV77" s="6">
        <f t="shared" si="49"/>
        <v>9999</v>
      </c>
      <c r="AW77" s="757">
        <f t="shared" si="50"/>
        <v>0</v>
      </c>
      <c r="AX77" s="758" t="str">
        <f t="shared" si="51"/>
        <v/>
      </c>
      <c r="AY77" s="599" t="str">
        <f t="shared" si="52"/>
        <v/>
      </c>
      <c r="AZ77" s="599" t="str">
        <f t="shared" si="53"/>
        <v/>
      </c>
      <c r="BA77" s="662" t="str">
        <f t="shared" si="54"/>
        <v/>
      </c>
      <c r="BB77" s="662" t="str">
        <f t="shared" si="36"/>
        <v/>
      </c>
      <c r="BC77" s="666" t="str">
        <f>IF(AW77="regel","",IF(AW78=AW77,"",SUMIF($AW$10:AW77,AW77,$BB$10:BB77)))</f>
        <v/>
      </c>
      <c r="BE77" s="662" t="str">
        <f t="shared" si="55"/>
        <v/>
      </c>
      <c r="BF77" s="662" t="str">
        <f t="shared" si="37"/>
        <v/>
      </c>
      <c r="BG77" s="666" t="str">
        <f>IF(AW77="regel","",IF(AW78=AW77,"",SUMIF($AW$10:AW77,AW77,$BE$10:BE77)))</f>
        <v/>
      </c>
      <c r="BI77" s="212" t="e">
        <f t="shared" si="56"/>
        <v>#VALUE!</v>
      </c>
      <c r="BJ77" s="212" t="e">
        <f t="shared" si="60"/>
        <v>#VALUE!</v>
      </c>
    </row>
    <row r="78" spans="3:62" ht="12" customHeight="1" x14ac:dyDescent="0.2">
      <c r="C78" s="580">
        <v>69</v>
      </c>
      <c r="D78" s="83">
        <f t="shared" si="38"/>
        <v>7.8E-2</v>
      </c>
      <c r="E78" s="607" t="str">
        <f>Saldi!N80</f>
        <v>200 Vraagposten-tussenrek</v>
      </c>
      <c r="F78" s="656">
        <f>Saldi!O80</f>
        <v>0</v>
      </c>
      <c r="G78" s="656">
        <f>Saldi!P80</f>
        <v>0</v>
      </c>
      <c r="H78" s="683" t="str">
        <f t="shared" si="39"/>
        <v/>
      </c>
      <c r="I78" s="686"/>
      <c r="J78" s="684" t="str">
        <f t="shared" si="32"/>
        <v/>
      </c>
      <c r="L78" s="764">
        <v>10</v>
      </c>
      <c r="M78" s="607" t="s">
        <v>726</v>
      </c>
      <c r="N78" s="607" t="s">
        <v>727</v>
      </c>
      <c r="P78" s="61">
        <f t="shared" si="40"/>
        <v>9999</v>
      </c>
      <c r="Q78" s="61">
        <f t="shared" si="41"/>
        <v>9999</v>
      </c>
      <c r="R78" s="61" t="str">
        <f t="shared" si="42"/>
        <v/>
      </c>
      <c r="S78" s="757">
        <f t="shared" si="43"/>
        <v>0</v>
      </c>
      <c r="T78" s="721" t="str">
        <f t="shared" si="44"/>
        <v/>
      </c>
      <c r="U78" s="723" t="str">
        <f t="shared" si="45"/>
        <v/>
      </c>
      <c r="V78" s="723" t="str">
        <f t="shared" si="33"/>
        <v/>
      </c>
      <c r="W78" s="724" t="str">
        <f>IF(T78="Activa",SUMIF($S$10:S77,"Activa",$W$10:W77),IF(T78="Passiva",SUMIF($S$10:S77,"Passiva",$W$10:W77),VLOOKUP(Q78,$D$10:$G$117,3,FALSE)))</f>
        <v/>
      </c>
      <c r="X78" s="725" t="str">
        <f t="shared" si="34"/>
        <v/>
      </c>
      <c r="Z78" s="724" t="str">
        <f>IF(T78="Activa",SUMIF($S$10:S77,"Activa",$Z$10:Z77),IF(T78="Passiva",SUMIF($S$10:S77,"Passiva",$Z$10:Z77),VLOOKUP(Q78,$D$10:$G$117,4,FALSE)))</f>
        <v/>
      </c>
      <c r="AA78" s="725" t="str">
        <f t="shared" si="35"/>
        <v/>
      </c>
      <c r="AB78" s="188"/>
      <c r="AC78" s="212" t="e">
        <f t="shared" si="57"/>
        <v>#VALUE!</v>
      </c>
      <c r="AD78" s="212" t="e">
        <f t="shared" si="58"/>
        <v>#VALUE!</v>
      </c>
      <c r="AH78" s="61">
        <v>69</v>
      </c>
      <c r="AI78" s="61">
        <f t="shared" si="46"/>
        <v>7.8E-2</v>
      </c>
      <c r="AJ78" s="656" t="str">
        <f>Saldi!R80</f>
        <v>480 Dotatie voorzieningen</v>
      </c>
      <c r="AK78" s="656">
        <f>Saldi!S80</f>
        <v>0</v>
      </c>
      <c r="AL78" s="656">
        <f>Saldi!T80</f>
        <v>0</v>
      </c>
      <c r="AM78" s="683" t="str">
        <f t="shared" si="47"/>
        <v/>
      </c>
      <c r="AN78" s="690"/>
      <c r="AO78" s="684" t="str">
        <f t="shared" si="48"/>
        <v/>
      </c>
      <c r="AU78" s="6">
        <f t="shared" si="59"/>
        <v>9999</v>
      </c>
      <c r="AV78" s="6">
        <f t="shared" si="49"/>
        <v>9999</v>
      </c>
      <c r="AW78" s="757">
        <f t="shared" si="50"/>
        <v>0</v>
      </c>
      <c r="AX78" s="758" t="str">
        <f t="shared" si="51"/>
        <v/>
      </c>
      <c r="AY78" s="599" t="str">
        <f t="shared" si="52"/>
        <v/>
      </c>
      <c r="AZ78" s="599" t="str">
        <f t="shared" si="53"/>
        <v/>
      </c>
      <c r="BA78" s="662" t="str">
        <f t="shared" si="54"/>
        <v/>
      </c>
      <c r="BB78" s="662" t="str">
        <f t="shared" si="36"/>
        <v/>
      </c>
      <c r="BC78" s="666" t="str">
        <f>IF(AW78="regel","",IF(AW79=AW78,"",SUMIF($AW$10:AW78,AW78,$BB$10:BB78)))</f>
        <v/>
      </c>
      <c r="BE78" s="662" t="str">
        <f t="shared" si="55"/>
        <v/>
      </c>
      <c r="BF78" s="662" t="str">
        <f t="shared" si="37"/>
        <v/>
      </c>
      <c r="BG78" s="666" t="str">
        <f>IF(AW78="regel","",IF(AW79=AW78,"",SUMIF($AW$10:AW78,AW78,$BE$10:BE78)))</f>
        <v/>
      </c>
      <c r="BI78" s="212" t="e">
        <f t="shared" si="56"/>
        <v>#VALUE!</v>
      </c>
      <c r="BJ78" s="212" t="e">
        <f t="shared" si="60"/>
        <v>#VALUE!</v>
      </c>
    </row>
    <row r="79" spans="3:62" ht="12" customHeight="1" x14ac:dyDescent="0.2">
      <c r="C79" s="580">
        <v>70</v>
      </c>
      <c r="D79" s="83">
        <f t="shared" si="38"/>
        <v>7.9000000000000001E-2</v>
      </c>
      <c r="E79" s="607" t="str">
        <f>Saldi!N81</f>
        <v>201 TR Memo afmaken</v>
      </c>
      <c r="F79" s="656">
        <f>Saldi!O81</f>
        <v>0</v>
      </c>
      <c r="G79" s="656">
        <f>Saldi!P81</f>
        <v>0</v>
      </c>
      <c r="H79" s="683" t="str">
        <f t="shared" si="39"/>
        <v/>
      </c>
      <c r="I79" s="686"/>
      <c r="J79" s="684" t="str">
        <f t="shared" si="32"/>
        <v/>
      </c>
      <c r="M79" s="56"/>
      <c r="N79" s="56"/>
      <c r="P79" s="61">
        <f t="shared" si="40"/>
        <v>9999</v>
      </c>
      <c r="Q79" s="61">
        <f t="shared" si="41"/>
        <v>9999</v>
      </c>
      <c r="R79" s="61" t="str">
        <f t="shared" si="42"/>
        <v/>
      </c>
      <c r="S79" s="757">
        <f t="shared" si="43"/>
        <v>0</v>
      </c>
      <c r="T79" s="721" t="str">
        <f t="shared" si="44"/>
        <v/>
      </c>
      <c r="U79" s="723" t="str">
        <f t="shared" si="45"/>
        <v/>
      </c>
      <c r="V79" s="723" t="str">
        <f t="shared" si="33"/>
        <v/>
      </c>
      <c r="W79" s="724" t="str">
        <f>IF(T79="Activa",SUMIF($S$10:S78,"Activa",$W$10:W78),IF(T79="Passiva",SUMIF($S$10:S78,"Passiva",$W$10:W78),VLOOKUP(Q79,$D$10:$G$117,3,FALSE)))</f>
        <v/>
      </c>
      <c r="X79" s="725" t="str">
        <f t="shared" si="34"/>
        <v/>
      </c>
      <c r="Z79" s="724" t="str">
        <f>IF(T79="Activa",SUMIF($S$10:S78,"Activa",$Z$10:Z78),IF(T79="Passiva",SUMIF($S$10:S78,"Passiva",$Z$10:Z78),VLOOKUP(Q79,$D$10:$G$117,4,FALSE)))</f>
        <v/>
      </c>
      <c r="AA79" s="725" t="str">
        <f t="shared" si="35"/>
        <v/>
      </c>
      <c r="AB79" s="188"/>
      <c r="AC79" s="212" t="e">
        <f t="shared" si="57"/>
        <v>#VALUE!</v>
      </c>
      <c r="AD79" s="212" t="e">
        <f t="shared" si="58"/>
        <v>#VALUE!</v>
      </c>
      <c r="AH79" s="61">
        <v>70</v>
      </c>
      <c r="AI79" s="61">
        <f t="shared" si="46"/>
        <v>7.9000000000000001E-2</v>
      </c>
      <c r="AJ79" s="656" t="str">
        <f>Saldi!R81</f>
        <v>485 Dotatie voorz debiteuren</v>
      </c>
      <c r="AK79" s="656">
        <f>Saldi!S81</f>
        <v>0</v>
      </c>
      <c r="AL79" s="656">
        <f>Saldi!T81</f>
        <v>0</v>
      </c>
      <c r="AM79" s="683" t="str">
        <f t="shared" si="47"/>
        <v/>
      </c>
      <c r="AN79" s="690"/>
      <c r="AO79" s="684" t="str">
        <f t="shared" si="48"/>
        <v/>
      </c>
      <c r="AU79" s="6">
        <f t="shared" si="59"/>
        <v>9999</v>
      </c>
      <c r="AV79" s="6">
        <f t="shared" si="49"/>
        <v>9999</v>
      </c>
      <c r="AW79" s="757">
        <f t="shared" si="50"/>
        <v>0</v>
      </c>
      <c r="AX79" s="758" t="str">
        <f t="shared" si="51"/>
        <v/>
      </c>
      <c r="AY79" s="599" t="str">
        <f t="shared" si="52"/>
        <v/>
      </c>
      <c r="AZ79" s="599" t="str">
        <f t="shared" si="53"/>
        <v/>
      </c>
      <c r="BA79" s="662" t="str">
        <f t="shared" si="54"/>
        <v/>
      </c>
      <c r="BB79" s="662" t="str">
        <f t="shared" si="36"/>
        <v/>
      </c>
      <c r="BC79" s="666" t="str">
        <f>IF(AW79="regel","",IF(AW80=AW79,"",SUMIF($AW$10:AW79,AW79,$BB$10:BB79)))</f>
        <v/>
      </c>
      <c r="BE79" s="662" t="str">
        <f t="shared" si="55"/>
        <v/>
      </c>
      <c r="BF79" s="662" t="str">
        <f t="shared" si="37"/>
        <v/>
      </c>
      <c r="BG79" s="666" t="str">
        <f>IF(AW79="regel","",IF(AW80=AW79,"",SUMIF($AW$10:AW79,AW79,$BE$10:BE79)))</f>
        <v/>
      </c>
      <c r="BI79" s="212" t="e">
        <f t="shared" si="56"/>
        <v>#VALUE!</v>
      </c>
      <c r="BJ79" s="212" t="e">
        <f t="shared" si="60"/>
        <v>#VALUE!</v>
      </c>
    </row>
    <row r="80" spans="3:62" ht="12" customHeight="1" x14ac:dyDescent="0.2">
      <c r="C80" s="580">
        <v>71</v>
      </c>
      <c r="D80" s="83">
        <f t="shared" si="38"/>
        <v>6.08</v>
      </c>
      <c r="E80" s="607" t="str">
        <f>Saldi!N82</f>
        <v>202 TR Beginbalans afmaken</v>
      </c>
      <c r="F80" s="656">
        <f>Saldi!O82</f>
        <v>0</v>
      </c>
      <c r="G80" s="656">
        <f>Saldi!P82</f>
        <v>0</v>
      </c>
      <c r="H80" s="683" t="str">
        <f t="shared" si="39"/>
        <v/>
      </c>
      <c r="I80" s="686">
        <v>6</v>
      </c>
      <c r="J80" s="684" t="str">
        <f t="shared" si="32"/>
        <v/>
      </c>
      <c r="M80" s="56"/>
      <c r="N80" s="56"/>
      <c r="P80" s="61">
        <f t="shared" si="40"/>
        <v>6.08</v>
      </c>
      <c r="Q80" s="61">
        <f t="shared" si="41"/>
        <v>9999</v>
      </c>
      <c r="R80" s="61" t="str">
        <f t="shared" si="42"/>
        <v/>
      </c>
      <c r="S80" s="757">
        <f t="shared" si="43"/>
        <v>0</v>
      </c>
      <c r="T80" s="721" t="str">
        <f t="shared" si="44"/>
        <v/>
      </c>
      <c r="U80" s="723" t="str">
        <f t="shared" si="45"/>
        <v/>
      </c>
      <c r="V80" s="723" t="str">
        <f t="shared" si="33"/>
        <v/>
      </c>
      <c r="W80" s="724" t="str">
        <f>IF(T80="Activa",SUMIF($S$10:S79,"Activa",$W$10:W79),IF(T80="Passiva",SUMIF($S$10:S79,"Passiva",$W$10:W79),VLOOKUP(Q80,$D$10:$G$117,3,FALSE)))</f>
        <v/>
      </c>
      <c r="X80" s="725" t="str">
        <f t="shared" si="34"/>
        <v/>
      </c>
      <c r="Z80" s="724" t="str">
        <f>IF(T80="Activa",SUMIF($S$10:S79,"Activa",$Z$10:Z79),IF(T80="Passiva",SUMIF($S$10:S79,"Passiva",$Z$10:Z79),VLOOKUP(Q80,$D$10:$G$117,4,FALSE)))</f>
        <v/>
      </c>
      <c r="AA80" s="725" t="str">
        <f t="shared" si="35"/>
        <v/>
      </c>
      <c r="AB80" s="188"/>
      <c r="AC80" s="212" t="e">
        <f t="shared" si="57"/>
        <v>#VALUE!</v>
      </c>
      <c r="AD80" s="212" t="e">
        <f t="shared" si="58"/>
        <v>#VALUE!</v>
      </c>
      <c r="AH80" s="61">
        <v>71</v>
      </c>
      <c r="AI80" s="61">
        <f t="shared" si="46"/>
        <v>0.08</v>
      </c>
      <c r="AJ80" s="656" t="str">
        <f>Saldi!R82</f>
        <v>490 Afsch immateriele activa</v>
      </c>
      <c r="AK80" s="656">
        <f>Saldi!S82</f>
        <v>0</v>
      </c>
      <c r="AL80" s="656">
        <f>Saldi!T82</f>
        <v>0</v>
      </c>
      <c r="AM80" s="683" t="str">
        <f t="shared" si="47"/>
        <v/>
      </c>
      <c r="AN80" s="690"/>
      <c r="AO80" s="684" t="str">
        <f t="shared" si="48"/>
        <v/>
      </c>
      <c r="AU80" s="6">
        <f t="shared" si="59"/>
        <v>9999</v>
      </c>
      <c r="AV80" s="6">
        <f t="shared" si="49"/>
        <v>9999</v>
      </c>
      <c r="AW80" s="757">
        <f t="shared" si="50"/>
        <v>0</v>
      </c>
      <c r="AX80" s="758" t="str">
        <f t="shared" si="51"/>
        <v/>
      </c>
      <c r="AY80" s="599" t="str">
        <f t="shared" si="52"/>
        <v/>
      </c>
      <c r="AZ80" s="599" t="str">
        <f t="shared" si="53"/>
        <v/>
      </c>
      <c r="BA80" s="662" t="str">
        <f t="shared" si="54"/>
        <v/>
      </c>
      <c r="BB80" s="662" t="str">
        <f t="shared" si="36"/>
        <v/>
      </c>
      <c r="BC80" s="666" t="str">
        <f>IF(AW80="regel","",IF(AW81=AW80,"",SUMIF($AW$10:AW80,AW80,$BB$10:BB80)))</f>
        <v/>
      </c>
      <c r="BE80" s="662" t="str">
        <f t="shared" si="55"/>
        <v/>
      </c>
      <c r="BF80" s="662" t="str">
        <f t="shared" si="37"/>
        <v/>
      </c>
      <c r="BG80" s="666" t="str">
        <f>IF(AW80="regel","",IF(AW81=AW80,"",SUMIF($AW$10:AW80,AW80,$BE$10:BE80)))</f>
        <v/>
      </c>
      <c r="BI80" s="212" t="e">
        <f t="shared" si="56"/>
        <v>#VALUE!</v>
      </c>
      <c r="BJ80" s="212" t="e">
        <f t="shared" si="60"/>
        <v>#VALUE!</v>
      </c>
    </row>
    <row r="81" spans="3:62" ht="12" customHeight="1" x14ac:dyDescent="0.2">
      <c r="C81" s="580">
        <v>72</v>
      </c>
      <c r="D81" s="83">
        <f t="shared" si="38"/>
        <v>8.1000000000000003E-2</v>
      </c>
      <c r="E81" s="607" t="str">
        <f>Saldi!N83</f>
        <v>203 TR Bank nog invullen</v>
      </c>
      <c r="F81" s="656">
        <f>Saldi!O83</f>
        <v>0</v>
      </c>
      <c r="G81" s="656">
        <f>Saldi!P83</f>
        <v>0</v>
      </c>
      <c r="H81" s="683" t="str">
        <f t="shared" si="39"/>
        <v/>
      </c>
      <c r="I81" s="686"/>
      <c r="J81" s="684" t="str">
        <f t="shared" si="32"/>
        <v/>
      </c>
      <c r="L81" s="6"/>
      <c r="P81" s="61">
        <f t="shared" si="40"/>
        <v>9999</v>
      </c>
      <c r="Q81" s="61">
        <f t="shared" si="41"/>
        <v>9999</v>
      </c>
      <c r="R81" s="61" t="str">
        <f t="shared" si="42"/>
        <v/>
      </c>
      <c r="S81" s="757">
        <f t="shared" si="43"/>
        <v>0</v>
      </c>
      <c r="T81" s="721" t="str">
        <f t="shared" si="44"/>
        <v/>
      </c>
      <c r="U81" s="723" t="str">
        <f t="shared" si="45"/>
        <v/>
      </c>
      <c r="V81" s="723" t="str">
        <f t="shared" si="33"/>
        <v/>
      </c>
      <c r="W81" s="724" t="str">
        <f>IF(T81="Activa",SUMIF($S$10:S80,"Activa",$W$10:W80),IF(T81="Passiva",SUMIF($S$10:S80,"Passiva",$W$10:W80),VLOOKUP(Q81,$D$10:$G$117,3,FALSE)))</f>
        <v/>
      </c>
      <c r="X81" s="725" t="str">
        <f t="shared" si="34"/>
        <v/>
      </c>
      <c r="Z81" s="724" t="str">
        <f>IF(T81="Activa",SUMIF($S$10:S80,"Activa",$Z$10:Z80),IF(T81="Passiva",SUMIF($S$10:S80,"Passiva",$Z$10:Z80),VLOOKUP(Q81,$D$10:$G$117,4,FALSE)))</f>
        <v/>
      </c>
      <c r="AA81" s="725" t="str">
        <f t="shared" si="35"/>
        <v/>
      </c>
      <c r="AB81" s="188"/>
      <c r="AC81" s="212" t="e">
        <f t="shared" si="57"/>
        <v>#VALUE!</v>
      </c>
      <c r="AD81" s="212" t="e">
        <f t="shared" si="58"/>
        <v>#VALUE!</v>
      </c>
      <c r="AH81" s="61">
        <v>72</v>
      </c>
      <c r="AI81" s="61">
        <f t="shared" si="46"/>
        <v>8.1000000000000003E-2</v>
      </c>
      <c r="AJ81" s="656" t="str">
        <f>Saldi!R83</f>
        <v>491 Afsch gebouwen</v>
      </c>
      <c r="AK81" s="656">
        <f>Saldi!S83</f>
        <v>0</v>
      </c>
      <c r="AL81" s="656">
        <f>Saldi!T83</f>
        <v>0</v>
      </c>
      <c r="AM81" s="683" t="str">
        <f t="shared" si="47"/>
        <v/>
      </c>
      <c r="AN81" s="690"/>
      <c r="AO81" s="684" t="str">
        <f t="shared" si="48"/>
        <v/>
      </c>
      <c r="AU81" s="6">
        <f t="shared" si="59"/>
        <v>9999</v>
      </c>
      <c r="AV81" s="6">
        <f t="shared" si="49"/>
        <v>9999</v>
      </c>
      <c r="AW81" s="757">
        <f t="shared" si="50"/>
        <v>0</v>
      </c>
      <c r="AX81" s="758" t="str">
        <f t="shared" si="51"/>
        <v/>
      </c>
      <c r="AY81" s="599" t="str">
        <f t="shared" si="52"/>
        <v/>
      </c>
      <c r="AZ81" s="599" t="str">
        <f t="shared" si="53"/>
        <v/>
      </c>
      <c r="BA81" s="662" t="str">
        <f t="shared" si="54"/>
        <v/>
      </c>
      <c r="BB81" s="662" t="str">
        <f t="shared" si="36"/>
        <v/>
      </c>
      <c r="BC81" s="666" t="str">
        <f>IF(AW81="regel","",IF(AW82=AW81,"",SUMIF($AW$10:AW81,AW81,$BB$10:BB81)))</f>
        <v/>
      </c>
      <c r="BE81" s="662" t="str">
        <f t="shared" si="55"/>
        <v/>
      </c>
      <c r="BF81" s="662" t="str">
        <f t="shared" si="37"/>
        <v/>
      </c>
      <c r="BG81" s="666" t="str">
        <f>IF(AW81="regel","",IF(AW82=AW81,"",SUMIF($AW$10:AW81,AW81,$BE$10:BE81)))</f>
        <v/>
      </c>
      <c r="BI81" s="212" t="e">
        <f t="shared" si="56"/>
        <v>#VALUE!</v>
      </c>
      <c r="BJ81" s="212" t="e">
        <f t="shared" si="60"/>
        <v>#VALUE!</v>
      </c>
    </row>
    <row r="82" spans="3:62" ht="12" customHeight="1" x14ac:dyDescent="0.2">
      <c r="C82" s="580">
        <v>73</v>
      </c>
      <c r="D82" s="83">
        <f t="shared" si="38"/>
        <v>8.2000000000000003E-2</v>
      </c>
      <c r="E82" s="607" t="str">
        <f>Saldi!N84</f>
        <v>204 Overige schulden</v>
      </c>
      <c r="F82" s="656">
        <f>Saldi!O84</f>
        <v>0</v>
      </c>
      <c r="G82" s="656">
        <f>Saldi!P84</f>
        <v>0</v>
      </c>
      <c r="H82" s="683" t="str">
        <f t="shared" si="39"/>
        <v/>
      </c>
      <c r="I82" s="686"/>
      <c r="J82" s="684" t="str">
        <f t="shared" si="32"/>
        <v/>
      </c>
      <c r="L82" s="6"/>
      <c r="P82" s="61">
        <f t="shared" si="40"/>
        <v>9999</v>
      </c>
      <c r="Q82" s="61">
        <f t="shared" si="41"/>
        <v>9999</v>
      </c>
      <c r="R82" s="61" t="str">
        <f t="shared" si="42"/>
        <v/>
      </c>
      <c r="S82" s="757">
        <f t="shared" si="43"/>
        <v>0</v>
      </c>
      <c r="T82" s="721" t="str">
        <f t="shared" si="44"/>
        <v/>
      </c>
      <c r="U82" s="723" t="str">
        <f t="shared" si="45"/>
        <v/>
      </c>
      <c r="V82" s="723" t="str">
        <f t="shared" si="33"/>
        <v/>
      </c>
      <c r="W82" s="724" t="str">
        <f>IF(T82="Activa",SUMIF($S$10:S81,"Activa",$W$10:W81),IF(T82="Passiva",SUMIF($S$10:S81,"Passiva",$W$10:W81),VLOOKUP(Q82,$D$10:$G$117,3,FALSE)))</f>
        <v/>
      </c>
      <c r="X82" s="725" t="str">
        <f t="shared" si="34"/>
        <v/>
      </c>
      <c r="Z82" s="724" t="str">
        <f>IF(T82="Activa",SUMIF($S$10:S81,"Activa",$Z$10:Z81),IF(T82="Passiva",SUMIF($S$10:S81,"Passiva",$Z$10:Z81),VLOOKUP(Q82,$D$10:$G$117,4,FALSE)))</f>
        <v/>
      </c>
      <c r="AA82" s="725" t="str">
        <f t="shared" si="35"/>
        <v/>
      </c>
      <c r="AB82" s="188"/>
      <c r="AC82" s="212" t="e">
        <f t="shared" si="57"/>
        <v>#VALUE!</v>
      </c>
      <c r="AD82" s="212" t="e">
        <f t="shared" si="58"/>
        <v>#VALUE!</v>
      </c>
      <c r="AH82" s="61">
        <v>73</v>
      </c>
      <c r="AI82" s="61">
        <f t="shared" si="46"/>
        <v>8.2000000000000003E-2</v>
      </c>
      <c r="AJ82" s="656" t="str">
        <f>Saldi!R84</f>
        <v>492 Afsch vervoermiddelen</v>
      </c>
      <c r="AK82" s="656">
        <f>Saldi!S84</f>
        <v>0</v>
      </c>
      <c r="AL82" s="656">
        <f>Saldi!T84</f>
        <v>0</v>
      </c>
      <c r="AM82" s="683" t="str">
        <f t="shared" si="47"/>
        <v/>
      </c>
      <c r="AN82" s="690"/>
      <c r="AO82" s="684" t="str">
        <f t="shared" si="48"/>
        <v/>
      </c>
      <c r="AU82" s="6">
        <f t="shared" si="59"/>
        <v>9999</v>
      </c>
      <c r="AV82" s="6">
        <f t="shared" si="49"/>
        <v>9999</v>
      </c>
      <c r="AW82" s="757">
        <f t="shared" si="50"/>
        <v>0</v>
      </c>
      <c r="AX82" s="758" t="str">
        <f t="shared" si="51"/>
        <v/>
      </c>
      <c r="AY82" s="599" t="str">
        <f t="shared" si="52"/>
        <v/>
      </c>
      <c r="AZ82" s="599" t="str">
        <f t="shared" si="53"/>
        <v/>
      </c>
      <c r="BA82" s="662" t="str">
        <f t="shared" si="54"/>
        <v/>
      </c>
      <c r="BB82" s="662" t="str">
        <f t="shared" si="36"/>
        <v/>
      </c>
      <c r="BC82" s="666" t="str">
        <f>IF(AW82="regel","",IF(AW83=AW82,"",SUMIF($AW$10:AW82,AW82,$BB$10:BB82)))</f>
        <v/>
      </c>
      <c r="BE82" s="662" t="str">
        <f t="shared" si="55"/>
        <v/>
      </c>
      <c r="BF82" s="662" t="str">
        <f t="shared" si="37"/>
        <v/>
      </c>
      <c r="BG82" s="666" t="str">
        <f>IF(AW82="regel","",IF(AW83=AW82,"",SUMIF($AW$10:AW82,AW82,$BE$10:BE82)))</f>
        <v/>
      </c>
      <c r="BI82" s="212" t="e">
        <f t="shared" si="56"/>
        <v>#VALUE!</v>
      </c>
      <c r="BJ82" s="212" t="e">
        <f t="shared" si="60"/>
        <v>#VALUE!</v>
      </c>
    </row>
    <row r="83" spans="3:62" ht="12" customHeight="1" x14ac:dyDescent="0.2">
      <c r="C83" s="580">
        <v>74</v>
      </c>
      <c r="D83" s="83">
        <f t="shared" si="38"/>
        <v>8.3000000000000004E-2</v>
      </c>
      <c r="E83" s="607" t="str">
        <f>Saldi!N85</f>
        <v>205 Overige schulden 1</v>
      </c>
      <c r="F83" s="656">
        <f>Saldi!O85</f>
        <v>0</v>
      </c>
      <c r="G83" s="656">
        <f>Saldi!P85</f>
        <v>0</v>
      </c>
      <c r="H83" s="683" t="str">
        <f t="shared" si="39"/>
        <v/>
      </c>
      <c r="I83" s="686"/>
      <c r="J83" s="684" t="str">
        <f t="shared" si="32"/>
        <v/>
      </c>
      <c r="L83" s="6"/>
      <c r="P83" s="61">
        <f t="shared" si="40"/>
        <v>9999</v>
      </c>
      <c r="Q83" s="61">
        <f t="shared" si="41"/>
        <v>9999</v>
      </c>
      <c r="R83" s="61" t="str">
        <f t="shared" si="42"/>
        <v/>
      </c>
      <c r="S83" s="757">
        <f t="shared" si="43"/>
        <v>0</v>
      </c>
      <c r="T83" s="721" t="str">
        <f t="shared" si="44"/>
        <v/>
      </c>
      <c r="U83" s="723" t="str">
        <f t="shared" si="45"/>
        <v/>
      </c>
      <c r="V83" s="723" t="str">
        <f t="shared" si="33"/>
        <v/>
      </c>
      <c r="W83" s="724" t="str">
        <f>IF(T83="Activa",SUMIF($S$10:S82,"Activa",$W$10:W82),IF(T83="Passiva",SUMIF($S$10:S82,"Passiva",$W$10:W82),VLOOKUP(Q83,$D$10:$G$117,3,FALSE)))</f>
        <v/>
      </c>
      <c r="X83" s="725" t="str">
        <f t="shared" si="34"/>
        <v/>
      </c>
      <c r="Z83" s="724" t="str">
        <f>IF(T83="Activa",SUMIF($S$10:S82,"Activa",$Z$10:Z82),IF(T83="Passiva",SUMIF($S$10:S82,"Passiva",$Z$10:Z82),VLOOKUP(Q83,$D$10:$G$117,4,FALSE)))</f>
        <v/>
      </c>
      <c r="AA83" s="725" t="str">
        <f t="shared" si="35"/>
        <v/>
      </c>
      <c r="AB83" s="188"/>
      <c r="AC83" s="212" t="e">
        <f t="shared" si="57"/>
        <v>#VALUE!</v>
      </c>
      <c r="AD83" s="212" t="e">
        <f t="shared" si="58"/>
        <v>#VALUE!</v>
      </c>
      <c r="AH83" s="61">
        <v>74</v>
      </c>
      <c r="AI83" s="61">
        <f t="shared" si="46"/>
        <v>8.3000000000000004E-2</v>
      </c>
      <c r="AJ83" s="656" t="str">
        <f>Saldi!R85</f>
        <v>493 Afschr inventaris</v>
      </c>
      <c r="AK83" s="656">
        <f>Saldi!S85</f>
        <v>0</v>
      </c>
      <c r="AL83" s="656">
        <f>Saldi!T85</f>
        <v>0</v>
      </c>
      <c r="AM83" s="683" t="str">
        <f t="shared" si="47"/>
        <v/>
      </c>
      <c r="AN83" s="690"/>
      <c r="AO83" s="684" t="str">
        <f t="shared" si="48"/>
        <v/>
      </c>
      <c r="AU83" s="6">
        <f t="shared" si="59"/>
        <v>9999</v>
      </c>
      <c r="AV83" s="6">
        <f t="shared" si="49"/>
        <v>9999</v>
      </c>
      <c r="AW83" s="757">
        <f t="shared" si="50"/>
        <v>0</v>
      </c>
      <c r="AX83" s="758" t="str">
        <f t="shared" si="51"/>
        <v/>
      </c>
      <c r="AY83" s="599" t="str">
        <f t="shared" si="52"/>
        <v/>
      </c>
      <c r="AZ83" s="599" t="str">
        <f t="shared" si="53"/>
        <v/>
      </c>
      <c r="BA83" s="662" t="str">
        <f t="shared" si="54"/>
        <v/>
      </c>
      <c r="BB83" s="662" t="str">
        <f t="shared" si="36"/>
        <v/>
      </c>
      <c r="BC83" s="666" t="str">
        <f>IF(AW83="regel","",IF(AW84=AW83,"",SUMIF($AW$10:AW83,AW83,$BB$10:BB83)))</f>
        <v/>
      </c>
      <c r="BE83" s="662" t="str">
        <f t="shared" si="55"/>
        <v/>
      </c>
      <c r="BF83" s="662" t="str">
        <f t="shared" si="37"/>
        <v/>
      </c>
      <c r="BG83" s="666" t="str">
        <f>IF(AW83="regel","",IF(AW84=AW83,"",SUMIF($AW$10:AW83,AW83,$BE$10:BE83)))</f>
        <v/>
      </c>
      <c r="BI83" s="212" t="e">
        <f t="shared" si="56"/>
        <v>#VALUE!</v>
      </c>
      <c r="BJ83" s="212" t="e">
        <f t="shared" si="60"/>
        <v>#VALUE!</v>
      </c>
    </row>
    <row r="84" spans="3:62" ht="12" customHeight="1" x14ac:dyDescent="0.2">
      <c r="C84" s="580">
        <v>75</v>
      </c>
      <c r="D84" s="83">
        <f t="shared" si="38"/>
        <v>8.4000000000000005E-2</v>
      </c>
      <c r="E84" s="607" t="str">
        <f>Saldi!N86</f>
        <v>206 Overige schulden 2</v>
      </c>
      <c r="F84" s="656">
        <f>Saldi!O86</f>
        <v>0</v>
      </c>
      <c r="G84" s="656">
        <f>Saldi!P86</f>
        <v>0</v>
      </c>
      <c r="H84" s="683" t="str">
        <f t="shared" si="39"/>
        <v/>
      </c>
      <c r="I84" s="686"/>
      <c r="J84" s="684" t="str">
        <f t="shared" si="32"/>
        <v/>
      </c>
      <c r="L84" s="6"/>
      <c r="P84" s="61">
        <f t="shared" si="40"/>
        <v>9999</v>
      </c>
      <c r="Q84" s="61">
        <f t="shared" si="41"/>
        <v>9999</v>
      </c>
      <c r="R84" s="61" t="str">
        <f t="shared" si="42"/>
        <v/>
      </c>
      <c r="S84" s="757">
        <f t="shared" si="43"/>
        <v>0</v>
      </c>
      <c r="T84" s="721" t="str">
        <f t="shared" si="44"/>
        <v/>
      </c>
      <c r="U84" s="723" t="str">
        <f t="shared" si="45"/>
        <v/>
      </c>
      <c r="V84" s="723" t="str">
        <f t="shared" si="33"/>
        <v/>
      </c>
      <c r="W84" s="724" t="str">
        <f>IF(T84="Activa",SUMIF($S$10:S83,"Activa",$W$10:W83),IF(T84="Passiva",SUMIF($S$10:S83,"Passiva",$W$10:W83),VLOOKUP(Q84,$D$10:$G$117,3,FALSE)))</f>
        <v/>
      </c>
      <c r="X84" s="725" t="str">
        <f t="shared" si="34"/>
        <v/>
      </c>
      <c r="Z84" s="724" t="str">
        <f>IF(T84="Activa",SUMIF($S$10:S83,"Activa",$Z$10:Z83),IF(T84="Passiva",SUMIF($S$10:S83,"Passiva",$Z$10:Z83),VLOOKUP(Q84,$D$10:$G$117,4,FALSE)))</f>
        <v/>
      </c>
      <c r="AA84" s="725" t="str">
        <f t="shared" si="35"/>
        <v/>
      </c>
      <c r="AB84" s="188"/>
      <c r="AC84" s="212" t="e">
        <f t="shared" si="57"/>
        <v>#VALUE!</v>
      </c>
      <c r="AD84" s="212" t="e">
        <f t="shared" si="58"/>
        <v>#VALUE!</v>
      </c>
      <c r="AH84" s="61">
        <v>75</v>
      </c>
      <c r="AI84" s="61">
        <f t="shared" si="46"/>
        <v>8.4000000000000005E-2</v>
      </c>
      <c r="AJ84" s="656" t="str">
        <f>Saldi!R86</f>
        <v>494 Afschr hardware</v>
      </c>
      <c r="AK84" s="656">
        <f>Saldi!S86</f>
        <v>0</v>
      </c>
      <c r="AL84" s="656">
        <f>Saldi!T86</f>
        <v>0</v>
      </c>
      <c r="AM84" s="683" t="str">
        <f t="shared" si="47"/>
        <v/>
      </c>
      <c r="AN84" s="690"/>
      <c r="AO84" s="684" t="str">
        <f t="shared" si="48"/>
        <v/>
      </c>
      <c r="AQ84" s="766" t="s">
        <v>722</v>
      </c>
      <c r="AR84" s="722" t="s">
        <v>733</v>
      </c>
      <c r="AS84" s="728" t="s">
        <v>719</v>
      </c>
      <c r="AU84" s="6">
        <f t="shared" si="59"/>
        <v>9999</v>
      </c>
      <c r="AV84" s="6">
        <f t="shared" si="49"/>
        <v>9999</v>
      </c>
      <c r="AW84" s="757">
        <f t="shared" si="50"/>
        <v>0</v>
      </c>
      <c r="AX84" s="758" t="str">
        <f t="shared" si="51"/>
        <v/>
      </c>
      <c r="AY84" s="599" t="str">
        <f t="shared" si="52"/>
        <v/>
      </c>
      <c r="AZ84" s="599" t="str">
        <f t="shared" si="53"/>
        <v/>
      </c>
      <c r="BA84" s="662" t="str">
        <f t="shared" si="54"/>
        <v/>
      </c>
      <c r="BB84" s="662" t="str">
        <f t="shared" si="36"/>
        <v/>
      </c>
      <c r="BC84" s="666" t="str">
        <f>IF(AW84="regel","",IF(AW85=AW84,"",SUMIF($AW$10:AW84,AW84,$BB$10:BB84)))</f>
        <v/>
      </c>
      <c r="BE84" s="662" t="str">
        <f t="shared" si="55"/>
        <v/>
      </c>
      <c r="BF84" s="662" t="str">
        <f t="shared" si="37"/>
        <v/>
      </c>
      <c r="BG84" s="666" t="str">
        <f>IF(AW84="regel","",IF(AW85=AW84,"",SUMIF($AW$10:AW84,AW84,$BE$10:BE84)))</f>
        <v/>
      </c>
      <c r="BI84" s="212" t="e">
        <f t="shared" si="56"/>
        <v>#VALUE!</v>
      </c>
      <c r="BJ84" s="212" t="e">
        <f t="shared" si="60"/>
        <v>#VALUE!</v>
      </c>
    </row>
    <row r="85" spans="3:62" ht="12" customHeight="1" x14ac:dyDescent="0.2">
      <c r="C85" s="580">
        <v>76</v>
      </c>
      <c r="D85" s="83">
        <f t="shared" si="38"/>
        <v>8.5000000000000006E-2</v>
      </c>
      <c r="E85" s="607" t="str">
        <f>Saldi!N87</f>
        <v>207 Overige schulden 3</v>
      </c>
      <c r="F85" s="656">
        <f>Saldi!O87</f>
        <v>0</v>
      </c>
      <c r="G85" s="656">
        <f>Saldi!P87</f>
        <v>0</v>
      </c>
      <c r="H85" s="683" t="str">
        <f t="shared" si="39"/>
        <v/>
      </c>
      <c r="I85" s="686"/>
      <c r="J85" s="684" t="str">
        <f t="shared" ref="J85:J103" si="61">IF(AND(H85="f",I85="")," Vul in *)","")</f>
        <v/>
      </c>
      <c r="L85" s="6"/>
      <c r="P85" s="61">
        <f t="shared" si="40"/>
        <v>9999</v>
      </c>
      <c r="Q85" s="61">
        <f t="shared" si="41"/>
        <v>9999</v>
      </c>
      <c r="R85" s="61" t="str">
        <f t="shared" si="42"/>
        <v/>
      </c>
      <c r="S85" s="757">
        <f t="shared" si="43"/>
        <v>0</v>
      </c>
      <c r="T85" s="721" t="str">
        <f t="shared" si="44"/>
        <v/>
      </c>
      <c r="U85" s="723" t="str">
        <f t="shared" si="45"/>
        <v/>
      </c>
      <c r="V85" s="723" t="str">
        <f t="shared" si="33"/>
        <v/>
      </c>
      <c r="W85" s="724" t="str">
        <f>IF(T85="Activa",SUMIF($S$10:S84,"Activa",$W$10:W84),IF(T85="Passiva",SUMIF($S$10:S84,"Passiva",$W$10:W84),VLOOKUP(Q85,$D$10:$G$117,3,FALSE)))</f>
        <v/>
      </c>
      <c r="X85" s="725" t="str">
        <f t="shared" si="34"/>
        <v/>
      </c>
      <c r="Z85" s="724" t="str">
        <f>IF(T85="Activa",SUMIF($S$10:S84,"Activa",$Z$10:Z84),IF(T85="Passiva",SUMIF($S$10:S84,"Passiva",$Z$10:Z84),VLOOKUP(Q85,$D$10:$G$117,4,FALSE)))</f>
        <v/>
      </c>
      <c r="AA85" s="725" t="str">
        <f t="shared" si="35"/>
        <v/>
      </c>
      <c r="AB85" s="188"/>
      <c r="AC85" s="212" t="e">
        <f t="shared" si="57"/>
        <v>#VALUE!</v>
      </c>
      <c r="AD85" s="212" t="e">
        <f t="shared" si="58"/>
        <v>#VALUE!</v>
      </c>
      <c r="AH85" s="61">
        <v>76</v>
      </c>
      <c r="AI85" s="61">
        <f t="shared" si="46"/>
        <v>8.5000000000000006E-2</v>
      </c>
      <c r="AJ85" s="656" t="str">
        <f>Saldi!R87</f>
        <v>495 Afschr software</v>
      </c>
      <c r="AK85" s="656">
        <f>Saldi!S87</f>
        <v>0</v>
      </c>
      <c r="AL85" s="656">
        <f>Saldi!T87</f>
        <v>0</v>
      </c>
      <c r="AM85" s="683" t="str">
        <f t="shared" si="47"/>
        <v/>
      </c>
      <c r="AN85" s="690"/>
      <c r="AO85" s="684" t="str">
        <f t="shared" si="48"/>
        <v/>
      </c>
      <c r="AQ85" s="669">
        <v>1</v>
      </c>
      <c r="AR85" s="607" t="s">
        <v>618</v>
      </c>
      <c r="AS85" s="607" t="s">
        <v>483</v>
      </c>
      <c r="AU85" s="6">
        <f t="shared" si="59"/>
        <v>9999</v>
      </c>
      <c r="AV85" s="6">
        <f t="shared" si="49"/>
        <v>9999</v>
      </c>
      <c r="AW85" s="757">
        <f t="shared" si="50"/>
        <v>0</v>
      </c>
      <c r="AX85" s="758" t="str">
        <f t="shared" si="51"/>
        <v/>
      </c>
      <c r="AY85" s="599" t="str">
        <f t="shared" si="52"/>
        <v/>
      </c>
      <c r="AZ85" s="599" t="str">
        <f t="shared" si="53"/>
        <v/>
      </c>
      <c r="BA85" s="662" t="str">
        <f t="shared" si="54"/>
        <v/>
      </c>
      <c r="BB85" s="662" t="str">
        <f t="shared" si="36"/>
        <v/>
      </c>
      <c r="BC85" s="666" t="str">
        <f>IF(AW85="regel","",IF(AW86=AW85,"",SUMIF($AW$10:AW85,AW85,$BB$10:BB85)))</f>
        <v/>
      </c>
      <c r="BE85" s="662" t="str">
        <f t="shared" si="55"/>
        <v/>
      </c>
      <c r="BF85" s="662" t="str">
        <f t="shared" si="37"/>
        <v/>
      </c>
      <c r="BG85" s="666" t="str">
        <f>IF(AW85="regel","",IF(AW86=AW85,"",SUMIF($AW$10:AW85,AW85,$BE$10:BE85)))</f>
        <v/>
      </c>
      <c r="BI85" s="212" t="e">
        <f t="shared" si="56"/>
        <v>#VALUE!</v>
      </c>
      <c r="BJ85" s="212" t="e">
        <f t="shared" si="60"/>
        <v>#VALUE!</v>
      </c>
    </row>
    <row r="86" spans="3:62" ht="12" customHeight="1" x14ac:dyDescent="0.2">
      <c r="C86" s="580">
        <v>77</v>
      </c>
      <c r="D86" s="83">
        <f t="shared" si="38"/>
        <v>8.5999999999999993E-2</v>
      </c>
      <c r="E86" s="607" t="str">
        <f>Saldi!N88</f>
        <v>208 Overige schulden 4</v>
      </c>
      <c r="F86" s="656">
        <f>Saldi!O88</f>
        <v>0</v>
      </c>
      <c r="G86" s="656">
        <f>Saldi!P88</f>
        <v>0</v>
      </c>
      <c r="H86" s="683" t="str">
        <f t="shared" si="39"/>
        <v/>
      </c>
      <c r="I86" s="686"/>
      <c r="J86" s="684" t="str">
        <f t="shared" si="61"/>
        <v/>
      </c>
      <c r="L86" s="6"/>
      <c r="P86" s="61">
        <f t="shared" si="40"/>
        <v>9999</v>
      </c>
      <c r="Q86" s="61">
        <f t="shared" si="41"/>
        <v>9999</v>
      </c>
      <c r="R86" s="61" t="str">
        <f t="shared" si="42"/>
        <v/>
      </c>
      <c r="S86" s="757">
        <f t="shared" si="43"/>
        <v>0</v>
      </c>
      <c r="T86" s="721" t="str">
        <f t="shared" si="44"/>
        <v/>
      </c>
      <c r="U86" s="723" t="str">
        <f t="shared" si="45"/>
        <v/>
      </c>
      <c r="V86" s="723" t="str">
        <f t="shared" si="33"/>
        <v/>
      </c>
      <c r="W86" s="724" t="str">
        <f>IF(T86="Activa",SUMIF($S$10:S85,"Activa",$W$10:W85),IF(T86="Passiva",SUMIF($S$10:S85,"Passiva",$W$10:W85),VLOOKUP(Q86,$D$10:$G$117,3,FALSE)))</f>
        <v/>
      </c>
      <c r="X86" s="725" t="str">
        <f t="shared" si="34"/>
        <v/>
      </c>
      <c r="Z86" s="724" t="str">
        <f>IF(T86="Activa",SUMIF($S$10:S85,"Activa",$Z$10:Z85),IF(T86="Passiva",SUMIF($S$10:S85,"Passiva",$Z$10:Z85),VLOOKUP(Q86,$D$10:$G$117,4,FALSE)))</f>
        <v/>
      </c>
      <c r="AA86" s="725" t="str">
        <f t="shared" si="35"/>
        <v/>
      </c>
      <c r="AB86" s="188"/>
      <c r="AC86" s="212" t="e">
        <f t="shared" si="57"/>
        <v>#VALUE!</v>
      </c>
      <c r="AD86" s="212" t="e">
        <f t="shared" si="58"/>
        <v>#VALUE!</v>
      </c>
      <c r="AH86" s="61">
        <v>77</v>
      </c>
      <c r="AI86" s="61">
        <f t="shared" si="46"/>
        <v>8.5999999999999993E-2</v>
      </c>
      <c r="AJ86" s="656" t="str">
        <f>Saldi!R88</f>
        <v>496 Afschr overige activa</v>
      </c>
      <c r="AK86" s="656">
        <f>Saldi!S88</f>
        <v>0</v>
      </c>
      <c r="AL86" s="656">
        <f>Saldi!T88</f>
        <v>0</v>
      </c>
      <c r="AM86" s="683" t="str">
        <f t="shared" si="47"/>
        <v/>
      </c>
      <c r="AN86" s="690"/>
      <c r="AO86" s="684" t="str">
        <f t="shared" si="48"/>
        <v/>
      </c>
      <c r="AQ86" s="669">
        <v>2</v>
      </c>
      <c r="AR86" s="607" t="s">
        <v>618</v>
      </c>
      <c r="AS86" s="607" t="s">
        <v>736</v>
      </c>
      <c r="AU86" s="6">
        <f t="shared" si="59"/>
        <v>9999</v>
      </c>
      <c r="AV86" s="6">
        <f t="shared" si="49"/>
        <v>9999</v>
      </c>
      <c r="AW86" s="757">
        <f t="shared" si="50"/>
        <v>0</v>
      </c>
      <c r="AX86" s="758" t="str">
        <f t="shared" si="51"/>
        <v/>
      </c>
      <c r="AY86" s="599" t="str">
        <f t="shared" si="52"/>
        <v/>
      </c>
      <c r="AZ86" s="599" t="str">
        <f t="shared" si="53"/>
        <v/>
      </c>
      <c r="BA86" s="662" t="str">
        <f t="shared" si="54"/>
        <v/>
      </c>
      <c r="BB86" s="662" t="str">
        <f t="shared" si="36"/>
        <v/>
      </c>
      <c r="BC86" s="666" t="str">
        <f>IF(AW86="regel","",IF(AW87=AW86,"",SUMIF($AW$10:AW86,AW86,$BB$10:BB86)))</f>
        <v/>
      </c>
      <c r="BE86" s="662" t="str">
        <f t="shared" si="55"/>
        <v/>
      </c>
      <c r="BF86" s="662" t="str">
        <f t="shared" si="37"/>
        <v/>
      </c>
      <c r="BG86" s="666" t="str">
        <f>IF(AW86="regel","",IF(AW87=AW86,"",SUMIF($AW$10:AW86,AW86,$BE$10:BE86)))</f>
        <v/>
      </c>
      <c r="BI86" s="212" t="e">
        <f t="shared" si="56"/>
        <v>#VALUE!</v>
      </c>
      <c r="BJ86" s="212" t="e">
        <f t="shared" si="60"/>
        <v>#VALUE!</v>
      </c>
    </row>
    <row r="87" spans="3:62" ht="12" customHeight="1" x14ac:dyDescent="0.2">
      <c r="C87" s="580">
        <v>78</v>
      </c>
      <c r="D87" s="83">
        <f t="shared" si="38"/>
        <v>8.6999999999999994E-2</v>
      </c>
      <c r="E87" s="607" t="str">
        <f>Saldi!N89</f>
        <v>209 Overige schulden 5</v>
      </c>
      <c r="F87" s="656">
        <f>Saldi!O89</f>
        <v>0</v>
      </c>
      <c r="G87" s="656">
        <f>Saldi!P89</f>
        <v>0</v>
      </c>
      <c r="H87" s="683" t="str">
        <f t="shared" si="39"/>
        <v/>
      </c>
      <c r="I87" s="686"/>
      <c r="J87" s="684" t="str">
        <f t="shared" si="61"/>
        <v/>
      </c>
      <c r="L87" s="6"/>
      <c r="P87" s="61">
        <f t="shared" si="40"/>
        <v>9999</v>
      </c>
      <c r="Q87" s="61">
        <f t="shared" si="41"/>
        <v>9999</v>
      </c>
      <c r="R87" s="61" t="str">
        <f t="shared" si="42"/>
        <v/>
      </c>
      <c r="S87" s="757">
        <f t="shared" si="43"/>
        <v>0</v>
      </c>
      <c r="T87" s="721" t="str">
        <f t="shared" si="44"/>
        <v/>
      </c>
      <c r="U87" s="723" t="str">
        <f t="shared" si="45"/>
        <v/>
      </c>
      <c r="V87" s="723" t="str">
        <f t="shared" si="33"/>
        <v/>
      </c>
      <c r="W87" s="724" t="str">
        <f>IF(T87="Activa",SUMIF($S$10:S86,"Activa",$W$10:W86),IF(T87="Passiva",SUMIF($S$10:S86,"Passiva",$W$10:W86),VLOOKUP(Q87,$D$10:$G$117,3,FALSE)))</f>
        <v/>
      </c>
      <c r="X87" s="725" t="str">
        <f t="shared" si="34"/>
        <v/>
      </c>
      <c r="Z87" s="724" t="str">
        <f>IF(T87="Activa",SUMIF($S$10:S86,"Activa",$Z$10:Z86),IF(T87="Passiva",SUMIF($S$10:S86,"Passiva",$Z$10:Z86),VLOOKUP(Q87,$D$10:$G$117,4,FALSE)))</f>
        <v/>
      </c>
      <c r="AA87" s="725" t="str">
        <f t="shared" si="35"/>
        <v/>
      </c>
      <c r="AB87" s="188"/>
      <c r="AC87" s="212" t="e">
        <f t="shared" si="57"/>
        <v>#VALUE!</v>
      </c>
      <c r="AD87" s="212" t="e">
        <f t="shared" si="58"/>
        <v>#VALUE!</v>
      </c>
      <c r="AH87" s="61">
        <v>78</v>
      </c>
      <c r="AI87" s="61">
        <f t="shared" si="46"/>
        <v>8.6999999999999994E-2</v>
      </c>
      <c r="AJ87" s="656" t="str">
        <f>Saldi!R89</f>
        <v>499 Overige</v>
      </c>
      <c r="AK87" s="656">
        <f>Saldi!S89</f>
        <v>0</v>
      </c>
      <c r="AL87" s="656">
        <f>Saldi!T89</f>
        <v>0</v>
      </c>
      <c r="AM87" s="683" t="str">
        <f t="shared" si="47"/>
        <v/>
      </c>
      <c r="AN87" s="690"/>
      <c r="AO87" s="684" t="str">
        <f t="shared" si="48"/>
        <v/>
      </c>
      <c r="AQ87" s="669">
        <v>3</v>
      </c>
      <c r="AR87" s="607" t="s">
        <v>737</v>
      </c>
      <c r="AS87" s="607" t="s">
        <v>738</v>
      </c>
      <c r="AU87" s="6">
        <f t="shared" si="59"/>
        <v>9999</v>
      </c>
      <c r="AV87" s="6">
        <f t="shared" si="49"/>
        <v>9999</v>
      </c>
      <c r="AW87" s="757">
        <f t="shared" si="50"/>
        <v>0</v>
      </c>
      <c r="AX87" s="758" t="str">
        <f t="shared" si="51"/>
        <v/>
      </c>
      <c r="AY87" s="599" t="str">
        <f t="shared" si="52"/>
        <v/>
      </c>
      <c r="AZ87" s="599" t="str">
        <f t="shared" si="53"/>
        <v/>
      </c>
      <c r="BA87" s="662" t="str">
        <f t="shared" si="54"/>
        <v/>
      </c>
      <c r="BB87" s="662" t="str">
        <f t="shared" si="36"/>
        <v/>
      </c>
      <c r="BC87" s="666" t="str">
        <f>IF(AW87="regel","",IF(AW88=AW87,"",SUMIF($AW$10:AW87,AW87,$BB$10:BB87)))</f>
        <v/>
      </c>
      <c r="BE87" s="662" t="str">
        <f t="shared" si="55"/>
        <v/>
      </c>
      <c r="BF87" s="662" t="str">
        <f t="shared" si="37"/>
        <v/>
      </c>
      <c r="BG87" s="666" t="str">
        <f>IF(AW87="regel","",IF(AW88=AW87,"",SUMIF($AW$10:AW87,AW87,$BE$10:BE87)))</f>
        <v/>
      </c>
      <c r="BI87" s="212" t="e">
        <f t="shared" si="56"/>
        <v>#VALUE!</v>
      </c>
      <c r="BJ87" s="212" t="e">
        <f t="shared" si="60"/>
        <v>#VALUE!</v>
      </c>
    </row>
    <row r="88" spans="3:62" ht="12" customHeight="1" x14ac:dyDescent="0.2">
      <c r="C88" s="580">
        <v>79</v>
      </c>
      <c r="D88" s="83">
        <f t="shared" si="38"/>
        <v>8.7999999999999995E-2</v>
      </c>
      <c r="E88" s="607" t="str">
        <f>Saldi!N90</f>
        <v>210 Overige schulden 6</v>
      </c>
      <c r="F88" s="656">
        <f>Saldi!O90</f>
        <v>0</v>
      </c>
      <c r="G88" s="656">
        <f>Saldi!P90</f>
        <v>0</v>
      </c>
      <c r="H88" s="683" t="str">
        <f t="shared" si="39"/>
        <v/>
      </c>
      <c r="I88" s="686"/>
      <c r="J88" s="684" t="str">
        <f t="shared" si="61"/>
        <v/>
      </c>
      <c r="L88" s="6"/>
      <c r="P88" s="61">
        <f t="shared" si="40"/>
        <v>9999</v>
      </c>
      <c r="Q88" s="61">
        <f t="shared" si="41"/>
        <v>9999</v>
      </c>
      <c r="R88" s="61" t="str">
        <f t="shared" si="42"/>
        <v/>
      </c>
      <c r="S88" s="757">
        <f t="shared" si="43"/>
        <v>0</v>
      </c>
      <c r="T88" s="721" t="str">
        <f t="shared" si="44"/>
        <v/>
      </c>
      <c r="U88" s="723" t="str">
        <f t="shared" si="45"/>
        <v/>
      </c>
      <c r="V88" s="723" t="str">
        <f t="shared" si="33"/>
        <v/>
      </c>
      <c r="W88" s="724" t="str">
        <f>IF(T88="Activa",SUMIF($S$10:S87,"Activa",$W$10:W87),IF(T88="Passiva",SUMIF($S$10:S87,"Passiva",$W$10:W87),VLOOKUP(Q88,$D$10:$G$117,3,FALSE)))</f>
        <v/>
      </c>
      <c r="X88" s="725" t="str">
        <f t="shared" si="34"/>
        <v/>
      </c>
      <c r="Z88" s="724" t="str">
        <f>IF(T88="Activa",SUMIF($S$10:S87,"Activa",$Z$10:Z87),IF(T88="Passiva",SUMIF($S$10:S87,"Passiva",$Z$10:Z87),VLOOKUP(Q88,$D$10:$G$117,4,FALSE)))</f>
        <v/>
      </c>
      <c r="AA88" s="725" t="str">
        <f t="shared" si="35"/>
        <v/>
      </c>
      <c r="AB88" s="188"/>
      <c r="AC88" s="212" t="e">
        <f t="shared" si="57"/>
        <v>#VALUE!</v>
      </c>
      <c r="AD88" s="212" t="e">
        <f t="shared" si="58"/>
        <v>#VALUE!</v>
      </c>
      <c r="AH88" s="61">
        <v>79</v>
      </c>
      <c r="AI88" s="61">
        <f t="shared" si="46"/>
        <v>6.0880000000000001</v>
      </c>
      <c r="AJ88" s="656" t="str">
        <f>Saldi!R90</f>
        <v>700 Kostprijs Inkopen hoog</v>
      </c>
      <c r="AK88" s="656">
        <f>Saldi!S90</f>
        <v>326.59504132231405</v>
      </c>
      <c r="AL88" s="656">
        <f>Saldi!T90</f>
        <v>0</v>
      </c>
      <c r="AM88" s="683" t="str">
        <f t="shared" si="47"/>
        <v>f</v>
      </c>
      <c r="AN88" s="690">
        <v>6</v>
      </c>
      <c r="AO88" s="684" t="str">
        <f t="shared" si="48"/>
        <v/>
      </c>
      <c r="AQ88" s="669">
        <v>4</v>
      </c>
      <c r="AR88" s="607" t="s">
        <v>737</v>
      </c>
      <c r="AS88" s="607" t="s">
        <v>737</v>
      </c>
      <c r="AU88" s="6">
        <f t="shared" si="59"/>
        <v>6.0880000000000001</v>
      </c>
      <c r="AV88" s="6">
        <f t="shared" si="49"/>
        <v>9999</v>
      </c>
      <c r="AW88" s="757">
        <f t="shared" si="50"/>
        <v>0</v>
      </c>
      <c r="AX88" s="758" t="str">
        <f t="shared" si="51"/>
        <v/>
      </c>
      <c r="AY88" s="599" t="str">
        <f t="shared" si="52"/>
        <v/>
      </c>
      <c r="AZ88" s="599" t="str">
        <f t="shared" si="53"/>
        <v/>
      </c>
      <c r="BA88" s="662" t="str">
        <f t="shared" si="54"/>
        <v/>
      </c>
      <c r="BB88" s="662" t="str">
        <f t="shared" si="36"/>
        <v/>
      </c>
      <c r="BC88" s="666" t="str">
        <f>IF(AW88="regel","",IF(AW89=AW88,"",SUMIF($AW$10:AW88,AW88,$BB$10:BB88)))</f>
        <v/>
      </c>
      <c r="BE88" s="662" t="str">
        <f t="shared" si="55"/>
        <v/>
      </c>
      <c r="BF88" s="662" t="str">
        <f t="shared" si="37"/>
        <v/>
      </c>
      <c r="BG88" s="666" t="str">
        <f>IF(AW88="regel","",IF(AW89=AW88,"",SUMIF($AW$10:AW88,AW88,$BE$10:BE88)))</f>
        <v/>
      </c>
      <c r="BI88" s="212" t="e">
        <f t="shared" si="56"/>
        <v>#VALUE!</v>
      </c>
      <c r="BJ88" s="212" t="e">
        <f t="shared" si="60"/>
        <v>#VALUE!</v>
      </c>
    </row>
    <row r="89" spans="3:62" ht="12" customHeight="1" x14ac:dyDescent="0.2">
      <c r="C89" s="580">
        <v>80</v>
      </c>
      <c r="D89" s="83">
        <f t="shared" si="38"/>
        <v>8.8999999999999996E-2</v>
      </c>
      <c r="E89" s="607" t="str">
        <f>Saldi!N91</f>
        <v>220 Rekening cour 1</v>
      </c>
      <c r="F89" s="656">
        <f>Saldi!O91</f>
        <v>0</v>
      </c>
      <c r="G89" s="656">
        <f>Saldi!P91</f>
        <v>0</v>
      </c>
      <c r="H89" s="683" t="str">
        <f t="shared" si="39"/>
        <v/>
      </c>
      <c r="I89" s="686"/>
      <c r="J89" s="684" t="str">
        <f t="shared" si="61"/>
        <v/>
      </c>
      <c r="L89" s="6"/>
      <c r="P89" s="61">
        <f t="shared" si="40"/>
        <v>9999</v>
      </c>
      <c r="Q89" s="61">
        <f t="shared" si="41"/>
        <v>9999</v>
      </c>
      <c r="R89" s="61" t="str">
        <f t="shared" si="42"/>
        <v/>
      </c>
      <c r="S89" s="757">
        <f t="shared" si="43"/>
        <v>0</v>
      </c>
      <c r="T89" s="721" t="str">
        <f t="shared" si="44"/>
        <v/>
      </c>
      <c r="U89" s="723" t="str">
        <f t="shared" si="45"/>
        <v/>
      </c>
      <c r="V89" s="723" t="str">
        <f t="shared" si="33"/>
        <v/>
      </c>
      <c r="W89" s="724" t="str">
        <f>IF(T89="Activa",SUMIF($S$10:S88,"Activa",$W$10:W88),IF(T89="Passiva",SUMIF($S$10:S88,"Passiva",$W$10:W88),VLOOKUP(Q89,$D$10:$G$117,3,FALSE)))</f>
        <v/>
      </c>
      <c r="X89" s="725" t="str">
        <f t="shared" si="34"/>
        <v/>
      </c>
      <c r="Z89" s="724" t="str">
        <f>IF(T89="Activa",SUMIF($S$10:S88,"Activa",$Z$10:Z88),IF(T89="Passiva",SUMIF($S$10:S88,"Passiva",$Z$10:Z88),VLOOKUP(Q89,$D$10:$G$117,4,FALSE)))</f>
        <v/>
      </c>
      <c r="AA89" s="725" t="str">
        <f t="shared" si="35"/>
        <v/>
      </c>
      <c r="AB89" s="188"/>
      <c r="AC89" s="212" t="e">
        <f t="shared" si="57"/>
        <v>#VALUE!</v>
      </c>
      <c r="AD89" s="212" t="e">
        <f t="shared" si="58"/>
        <v>#VALUE!</v>
      </c>
      <c r="AH89" s="61">
        <v>80</v>
      </c>
      <c r="AI89" s="61">
        <f t="shared" si="46"/>
        <v>8.8999999999999996E-2</v>
      </c>
      <c r="AJ89" s="656" t="str">
        <f>Saldi!R91</f>
        <v>701 Kostprijs Inkopen laag</v>
      </c>
      <c r="AK89" s="656">
        <f>Saldi!S91</f>
        <v>0</v>
      </c>
      <c r="AL89" s="656">
        <f>Saldi!T91</f>
        <v>0</v>
      </c>
      <c r="AM89" s="683" t="str">
        <f t="shared" si="47"/>
        <v/>
      </c>
      <c r="AN89" s="690"/>
      <c r="AO89" s="684" t="str">
        <f t="shared" si="48"/>
        <v/>
      </c>
      <c r="AQ89" s="669">
        <v>5</v>
      </c>
      <c r="AR89" s="607" t="s">
        <v>624</v>
      </c>
      <c r="AS89" s="607" t="s">
        <v>739</v>
      </c>
      <c r="AU89" s="6">
        <f t="shared" si="59"/>
        <v>9999</v>
      </c>
      <c r="AV89" s="6">
        <f t="shared" si="49"/>
        <v>9999</v>
      </c>
      <c r="AW89" s="757">
        <f t="shared" si="50"/>
        <v>0</v>
      </c>
      <c r="AX89" s="758" t="str">
        <f t="shared" si="51"/>
        <v/>
      </c>
      <c r="AY89" s="599" t="str">
        <f t="shared" si="52"/>
        <v/>
      </c>
      <c r="AZ89" s="599" t="str">
        <f t="shared" si="53"/>
        <v/>
      </c>
      <c r="BA89" s="662" t="str">
        <f t="shared" si="54"/>
        <v/>
      </c>
      <c r="BB89" s="662" t="str">
        <f t="shared" si="36"/>
        <v/>
      </c>
      <c r="BC89" s="666" t="str">
        <f>IF(AW89="regel","",IF(AW90=AW89,"",SUMIF($AW$10:AW89,AW89,$BB$10:BB89)))</f>
        <v/>
      </c>
      <c r="BE89" s="662" t="str">
        <f t="shared" si="55"/>
        <v/>
      </c>
      <c r="BF89" s="662" t="str">
        <f t="shared" si="37"/>
        <v/>
      </c>
      <c r="BG89" s="666" t="str">
        <f>IF(AW89="regel","",IF(AW90=AW89,"",SUMIF($AW$10:AW89,AW89,$BE$10:BE89)))</f>
        <v/>
      </c>
      <c r="BI89" s="212" t="e">
        <f t="shared" si="56"/>
        <v>#VALUE!</v>
      </c>
      <c r="BJ89" s="212" t="e">
        <f t="shared" si="60"/>
        <v>#VALUE!</v>
      </c>
    </row>
    <row r="90" spans="3:62" ht="12" customHeight="1" x14ac:dyDescent="0.2">
      <c r="C90" s="580">
        <v>81</v>
      </c>
      <c r="D90" s="83">
        <f t="shared" si="38"/>
        <v>0.09</v>
      </c>
      <c r="E90" s="607" t="str">
        <f>Saldi!N92</f>
        <v>225 Rekening cour 2</v>
      </c>
      <c r="F90" s="656">
        <f>Saldi!O92</f>
        <v>0</v>
      </c>
      <c r="G90" s="656">
        <f>Saldi!P92</f>
        <v>0</v>
      </c>
      <c r="H90" s="683" t="str">
        <f t="shared" si="39"/>
        <v/>
      </c>
      <c r="I90" s="686"/>
      <c r="J90" s="684" t="str">
        <f t="shared" si="61"/>
        <v/>
      </c>
      <c r="L90" s="6"/>
      <c r="P90" s="61">
        <f t="shared" si="40"/>
        <v>9999</v>
      </c>
      <c r="Q90" s="61">
        <f t="shared" si="41"/>
        <v>9999</v>
      </c>
      <c r="R90" s="61" t="str">
        <f t="shared" si="42"/>
        <v/>
      </c>
      <c r="S90" s="757">
        <f t="shared" si="43"/>
        <v>0</v>
      </c>
      <c r="T90" s="721" t="str">
        <f t="shared" si="44"/>
        <v/>
      </c>
      <c r="U90" s="723" t="str">
        <f t="shared" si="45"/>
        <v/>
      </c>
      <c r="V90" s="723" t="str">
        <f t="shared" si="33"/>
        <v/>
      </c>
      <c r="W90" s="724" t="str">
        <f>IF(T90="Activa",SUMIF($S$10:S89,"Activa",$W$10:W89),IF(T90="Passiva",SUMIF($S$10:S89,"Passiva",$W$10:W89),VLOOKUP(Q90,$D$10:$G$117,3,FALSE)))</f>
        <v/>
      </c>
      <c r="X90" s="725" t="str">
        <f t="shared" si="34"/>
        <v/>
      </c>
      <c r="Z90" s="724" t="str">
        <f>IF(T90="Activa",SUMIF($S$10:S89,"Activa",$Z$10:Z89),IF(T90="Passiva",SUMIF($S$10:S89,"Passiva",$Z$10:Z89),VLOOKUP(Q90,$D$10:$G$117,4,FALSE)))</f>
        <v/>
      </c>
      <c r="AA90" s="725" t="str">
        <f t="shared" si="35"/>
        <v/>
      </c>
      <c r="AB90" s="188"/>
      <c r="AC90" s="212" t="e">
        <f t="shared" si="57"/>
        <v>#VALUE!</v>
      </c>
      <c r="AD90" s="212" t="e">
        <f t="shared" si="58"/>
        <v>#VALUE!</v>
      </c>
      <c r="AH90" s="61">
        <v>81</v>
      </c>
      <c r="AI90" s="61">
        <f t="shared" si="46"/>
        <v>0.09</v>
      </c>
      <c r="AJ90" s="656" t="str">
        <f>Saldi!R92</f>
        <v>702 Kostprijs EU</v>
      </c>
      <c r="AK90" s="656">
        <f>Saldi!S92</f>
        <v>0</v>
      </c>
      <c r="AL90" s="656">
        <f>Saldi!T92</f>
        <v>0</v>
      </c>
      <c r="AM90" s="683" t="str">
        <f t="shared" si="47"/>
        <v/>
      </c>
      <c r="AN90" s="690"/>
      <c r="AO90" s="684" t="str">
        <f t="shared" si="48"/>
        <v/>
      </c>
      <c r="AQ90" s="669">
        <v>6</v>
      </c>
      <c r="AR90" s="607" t="s">
        <v>624</v>
      </c>
      <c r="AS90" s="607" t="s">
        <v>621</v>
      </c>
      <c r="AU90" s="6">
        <f t="shared" si="59"/>
        <v>9999</v>
      </c>
      <c r="AV90" s="6">
        <f t="shared" si="49"/>
        <v>9999</v>
      </c>
      <c r="AW90" s="757">
        <f t="shared" si="50"/>
        <v>0</v>
      </c>
      <c r="AX90" s="758" t="str">
        <f t="shared" si="51"/>
        <v/>
      </c>
      <c r="AY90" s="599" t="str">
        <f t="shared" si="52"/>
        <v/>
      </c>
      <c r="AZ90" s="599" t="str">
        <f t="shared" si="53"/>
        <v/>
      </c>
      <c r="BA90" s="662" t="str">
        <f t="shared" si="54"/>
        <v/>
      </c>
      <c r="BB90" s="662" t="str">
        <f t="shared" si="36"/>
        <v/>
      </c>
      <c r="BC90" s="666" t="str">
        <f>IF(AW90="regel","",IF(AW91=AW90,"",SUMIF($AW$10:AW90,AW90,$BB$10:BB90)))</f>
        <v/>
      </c>
      <c r="BE90" s="662" t="str">
        <f t="shared" si="55"/>
        <v/>
      </c>
      <c r="BF90" s="662" t="str">
        <f t="shared" si="37"/>
        <v/>
      </c>
      <c r="BG90" s="666" t="str">
        <f>IF(AW90="regel","",IF(AW91=AW90,"",SUMIF($AW$10:AW90,AW90,$BE$10:BE90)))</f>
        <v/>
      </c>
      <c r="BI90" s="212" t="e">
        <f t="shared" si="56"/>
        <v>#VALUE!</v>
      </c>
      <c r="BJ90" s="212" t="e">
        <f t="shared" si="60"/>
        <v>#VALUE!</v>
      </c>
    </row>
    <row r="91" spans="3:62" ht="12" customHeight="1" x14ac:dyDescent="0.2">
      <c r="C91" s="580">
        <v>82</v>
      </c>
      <c r="D91" s="83">
        <f t="shared" si="38"/>
        <v>9.0999999999999998E-2</v>
      </c>
      <c r="E91" s="607" t="str">
        <f>Saldi!N93</f>
        <v>230 Leningen</v>
      </c>
      <c r="F91" s="656">
        <f>Saldi!O93</f>
        <v>0</v>
      </c>
      <c r="G91" s="656">
        <f>Saldi!P93</f>
        <v>0</v>
      </c>
      <c r="H91" s="683" t="str">
        <f t="shared" si="39"/>
        <v/>
      </c>
      <c r="I91" s="686"/>
      <c r="J91" s="684" t="str">
        <f t="shared" si="61"/>
        <v/>
      </c>
      <c r="L91" s="6"/>
      <c r="P91" s="61">
        <f t="shared" si="40"/>
        <v>9999</v>
      </c>
      <c r="Q91" s="61">
        <f t="shared" si="41"/>
        <v>9999</v>
      </c>
      <c r="R91" s="61" t="str">
        <f t="shared" si="42"/>
        <v/>
      </c>
      <c r="S91" s="757">
        <f t="shared" si="43"/>
        <v>0</v>
      </c>
      <c r="T91" s="721" t="str">
        <f t="shared" si="44"/>
        <v/>
      </c>
      <c r="U91" s="723" t="str">
        <f t="shared" si="45"/>
        <v/>
      </c>
      <c r="V91" s="723" t="str">
        <f t="shared" si="33"/>
        <v/>
      </c>
      <c r="W91" s="724" t="str">
        <f>IF(T91="Activa",SUMIF($S$10:S90,"Activa",$W$10:W90),IF(T91="Passiva",SUMIF($S$10:S90,"Passiva",$W$10:W90),VLOOKUP(Q91,$D$10:$G$117,3,FALSE)))</f>
        <v/>
      </c>
      <c r="X91" s="725" t="str">
        <f t="shared" si="34"/>
        <v/>
      </c>
      <c r="Z91" s="724" t="str">
        <f>IF(T91="Activa",SUMIF($S$10:S90,"Activa",$Z$10:Z90),IF(T91="Passiva",SUMIF($S$10:S90,"Passiva",$Z$10:Z90),VLOOKUP(Q91,$D$10:$G$117,4,FALSE)))</f>
        <v/>
      </c>
      <c r="AA91" s="725" t="str">
        <f t="shared" si="35"/>
        <v/>
      </c>
      <c r="AB91" s="188"/>
      <c r="AC91" s="212" t="e">
        <f t="shared" si="57"/>
        <v>#VALUE!</v>
      </c>
      <c r="AD91" s="212" t="e">
        <f t="shared" si="58"/>
        <v>#VALUE!</v>
      </c>
      <c r="AH91" s="61">
        <v>82</v>
      </c>
      <c r="AI91" s="61">
        <f t="shared" si="46"/>
        <v>9.0999999999999998E-2</v>
      </c>
      <c r="AJ91" s="656" t="str">
        <f>Saldi!R93</f>
        <v>703 Kostprijs buiten EU</v>
      </c>
      <c r="AK91" s="656">
        <f>Saldi!S93</f>
        <v>0</v>
      </c>
      <c r="AL91" s="656">
        <f>Saldi!T93</f>
        <v>0</v>
      </c>
      <c r="AM91" s="683" t="str">
        <f t="shared" si="47"/>
        <v/>
      </c>
      <c r="AN91" s="690"/>
      <c r="AO91" s="684" t="str">
        <f t="shared" si="48"/>
        <v/>
      </c>
      <c r="AQ91" s="669">
        <v>7</v>
      </c>
      <c r="AR91" s="607" t="s">
        <v>624</v>
      </c>
      <c r="AS91" s="607" t="s">
        <v>104</v>
      </c>
      <c r="AU91" s="6">
        <f t="shared" si="59"/>
        <v>9999</v>
      </c>
      <c r="AV91" s="6">
        <f t="shared" si="49"/>
        <v>9999</v>
      </c>
      <c r="AW91" s="757">
        <f t="shared" si="50"/>
        <v>0</v>
      </c>
      <c r="AX91" s="758" t="str">
        <f t="shared" si="51"/>
        <v/>
      </c>
      <c r="AY91" s="599" t="str">
        <f t="shared" si="52"/>
        <v/>
      </c>
      <c r="AZ91" s="599" t="str">
        <f t="shared" si="53"/>
        <v/>
      </c>
      <c r="BA91" s="662" t="str">
        <f t="shared" si="54"/>
        <v/>
      </c>
      <c r="BB91" s="662" t="str">
        <f t="shared" si="36"/>
        <v/>
      </c>
      <c r="BC91" s="666" t="str">
        <f>IF(AW91="regel","",IF(AW92=AW91,"",SUMIF($AW$10:AW91,AW91,$BB$10:BB91)))</f>
        <v/>
      </c>
      <c r="BE91" s="662" t="str">
        <f t="shared" si="55"/>
        <v/>
      </c>
      <c r="BF91" s="662" t="str">
        <f t="shared" si="37"/>
        <v/>
      </c>
      <c r="BG91" s="666" t="str">
        <f>IF(AW91="regel","",IF(AW92=AW91,"",SUMIF($AW$10:AW91,AW91,$BE$10:BE91)))</f>
        <v/>
      </c>
      <c r="BI91" s="212" t="e">
        <f t="shared" si="56"/>
        <v>#VALUE!</v>
      </c>
      <c r="BJ91" s="212" t="e">
        <f t="shared" si="60"/>
        <v>#VALUE!</v>
      </c>
    </row>
    <row r="92" spans="3:62" ht="12" customHeight="1" x14ac:dyDescent="0.2">
      <c r="C92" s="580">
        <v>83</v>
      </c>
      <c r="D92" s="83">
        <f t="shared" si="38"/>
        <v>9.1999999999999998E-2</v>
      </c>
      <c r="E92" s="607" t="str">
        <f>Saldi!N94</f>
        <v>240 Leningen 2</v>
      </c>
      <c r="F92" s="656">
        <f>Saldi!O94</f>
        <v>0</v>
      </c>
      <c r="G92" s="656">
        <f>Saldi!P94</f>
        <v>0</v>
      </c>
      <c r="H92" s="683" t="str">
        <f t="shared" si="39"/>
        <v/>
      </c>
      <c r="I92" s="686"/>
      <c r="J92" s="684" t="str">
        <f t="shared" si="61"/>
        <v/>
      </c>
      <c r="L92" s="6"/>
      <c r="P92" s="61">
        <f t="shared" si="40"/>
        <v>9999</v>
      </c>
      <c r="Q92" s="61">
        <f t="shared" si="41"/>
        <v>9999</v>
      </c>
      <c r="R92" s="61" t="str">
        <f t="shared" si="42"/>
        <v/>
      </c>
      <c r="S92" s="757">
        <f t="shared" si="43"/>
        <v>0</v>
      </c>
      <c r="T92" s="721" t="str">
        <f t="shared" si="44"/>
        <v/>
      </c>
      <c r="U92" s="723" t="str">
        <f t="shared" si="45"/>
        <v/>
      </c>
      <c r="V92" s="723" t="str">
        <f t="shared" si="33"/>
        <v/>
      </c>
      <c r="W92" s="724" t="str">
        <f>IF(T92="Activa",SUMIF($S$10:S91,"Activa",$W$10:W91),IF(T92="Passiva",SUMIF($S$10:S91,"Passiva",$W$10:W91),VLOOKUP(Q92,$D$10:$G$117,3,FALSE)))</f>
        <v/>
      </c>
      <c r="X92" s="725" t="str">
        <f t="shared" si="34"/>
        <v/>
      </c>
      <c r="Z92" s="724" t="str">
        <f>IF(T92="Activa",SUMIF($S$10:S91,"Activa",$Z$10:Z91),IF(T92="Passiva",SUMIF($S$10:S91,"Passiva",$Z$10:Z91),VLOOKUP(Q92,$D$10:$G$117,4,FALSE)))</f>
        <v/>
      </c>
      <c r="AA92" s="725" t="str">
        <f t="shared" si="35"/>
        <v/>
      </c>
      <c r="AB92" s="188"/>
      <c r="AC92" s="212" t="e">
        <f t="shared" si="57"/>
        <v>#VALUE!</v>
      </c>
      <c r="AD92" s="212" t="e">
        <f t="shared" si="58"/>
        <v>#VALUE!</v>
      </c>
      <c r="AH92" s="61">
        <v>83</v>
      </c>
      <c r="AI92" s="61">
        <f t="shared" si="46"/>
        <v>9.1999999999999998E-2</v>
      </c>
      <c r="AJ92" s="656" t="str">
        <f>Saldi!R94</f>
        <v>704 Kostprijs Marge</v>
      </c>
      <c r="AK92" s="656">
        <f>Saldi!S94</f>
        <v>0</v>
      </c>
      <c r="AL92" s="656">
        <f>Saldi!T94</f>
        <v>0</v>
      </c>
      <c r="AM92" s="683" t="str">
        <f t="shared" si="47"/>
        <v/>
      </c>
      <c r="AN92" s="690"/>
      <c r="AO92" s="684" t="str">
        <f t="shared" si="48"/>
        <v/>
      </c>
      <c r="AQ92" s="669">
        <v>8</v>
      </c>
      <c r="AR92" s="607" t="s">
        <v>624</v>
      </c>
      <c r="AS92" s="607" t="s">
        <v>91</v>
      </c>
      <c r="AU92" s="6">
        <f t="shared" si="59"/>
        <v>9999</v>
      </c>
      <c r="AV92" s="6">
        <f t="shared" si="49"/>
        <v>9999</v>
      </c>
      <c r="AW92" s="757">
        <f t="shared" si="50"/>
        <v>0</v>
      </c>
      <c r="AX92" s="758" t="str">
        <f t="shared" si="51"/>
        <v/>
      </c>
      <c r="AY92" s="599" t="str">
        <f t="shared" si="52"/>
        <v/>
      </c>
      <c r="AZ92" s="599" t="str">
        <f t="shared" si="53"/>
        <v/>
      </c>
      <c r="BA92" s="662" t="str">
        <f t="shared" si="54"/>
        <v/>
      </c>
      <c r="BB92" s="662" t="str">
        <f t="shared" si="36"/>
        <v/>
      </c>
      <c r="BC92" s="666" t="str">
        <f>IF(AW92="regel","",IF(AW93=AW92,"",SUMIF($AW$10:AW92,AW92,$BB$10:BB92)))</f>
        <v/>
      </c>
      <c r="BE92" s="662" t="str">
        <f t="shared" si="55"/>
        <v/>
      </c>
      <c r="BF92" s="662" t="str">
        <f t="shared" si="37"/>
        <v/>
      </c>
      <c r="BG92" s="666" t="str">
        <f>IF(AW92="regel","",IF(AW93=AW92,"",SUMIF($AW$10:AW92,AW92,$BE$10:BE92)))</f>
        <v/>
      </c>
      <c r="BI92" s="212" t="e">
        <f t="shared" si="56"/>
        <v>#VALUE!</v>
      </c>
      <c r="BJ92" s="212" t="e">
        <f t="shared" si="60"/>
        <v>#VALUE!</v>
      </c>
    </row>
    <row r="93" spans="3:62" ht="12" customHeight="1" x14ac:dyDescent="0.2">
      <c r="C93" s="580">
        <v>84</v>
      </c>
      <c r="D93" s="83">
        <f t="shared" si="38"/>
        <v>9.2999999999999999E-2</v>
      </c>
      <c r="E93" s="607" t="str">
        <f>Saldi!N95</f>
        <v>250 Netto lonen</v>
      </c>
      <c r="F93" s="656">
        <f>Saldi!O95</f>
        <v>0</v>
      </c>
      <c r="G93" s="656">
        <f>Saldi!P95</f>
        <v>0</v>
      </c>
      <c r="H93" s="683" t="str">
        <f t="shared" si="39"/>
        <v/>
      </c>
      <c r="I93" s="686"/>
      <c r="J93" s="684" t="str">
        <f t="shared" si="61"/>
        <v/>
      </c>
      <c r="L93" s="6"/>
      <c r="P93" s="61">
        <f t="shared" si="40"/>
        <v>9999</v>
      </c>
      <c r="Q93" s="61">
        <f t="shared" si="41"/>
        <v>9999</v>
      </c>
      <c r="R93" s="61" t="str">
        <f t="shared" si="42"/>
        <v/>
      </c>
      <c r="S93" s="757">
        <f t="shared" si="43"/>
        <v>0</v>
      </c>
      <c r="T93" s="721" t="str">
        <f t="shared" si="44"/>
        <v/>
      </c>
      <c r="U93" s="723" t="str">
        <f t="shared" si="45"/>
        <v/>
      </c>
      <c r="V93" s="723" t="str">
        <f t="shared" si="33"/>
        <v/>
      </c>
      <c r="W93" s="724" t="str">
        <f>IF(T93="Activa",SUMIF($S$10:S92,"Activa",$W$10:W92),IF(T93="Passiva",SUMIF($S$10:S92,"Passiva",$W$10:W92),VLOOKUP(Q93,$D$10:$G$117,3,FALSE)))</f>
        <v/>
      </c>
      <c r="X93" s="725" t="str">
        <f t="shared" si="34"/>
        <v/>
      </c>
      <c r="Z93" s="724" t="str">
        <f>IF(T93="Activa",SUMIF($S$10:S92,"Activa",$Z$10:Z92),IF(T93="Passiva",SUMIF($S$10:S92,"Passiva",$Z$10:Z92),VLOOKUP(Q93,$D$10:$G$117,4,FALSE)))</f>
        <v/>
      </c>
      <c r="AA93" s="725" t="str">
        <f t="shared" si="35"/>
        <v/>
      </c>
      <c r="AB93" s="188"/>
      <c r="AC93" s="212" t="e">
        <f t="shared" si="57"/>
        <v>#VALUE!</v>
      </c>
      <c r="AD93" s="212" t="e">
        <f t="shared" si="58"/>
        <v>#VALUE!</v>
      </c>
      <c r="AH93" s="61">
        <v>84</v>
      </c>
      <c r="AI93" s="61">
        <f t="shared" si="46"/>
        <v>9.2999999999999999E-2</v>
      </c>
      <c r="AJ93" s="656" t="str">
        <f>Saldi!R95</f>
        <v>705 Kostprijs Inkopen BEG</v>
      </c>
      <c r="AK93" s="656">
        <f>Saldi!S95</f>
        <v>0</v>
      </c>
      <c r="AL93" s="656">
        <f>Saldi!T95</f>
        <v>0</v>
      </c>
      <c r="AM93" s="683" t="str">
        <f t="shared" si="47"/>
        <v/>
      </c>
      <c r="AN93" s="690"/>
      <c r="AO93" s="684" t="str">
        <f t="shared" si="48"/>
        <v/>
      </c>
      <c r="AQ93" s="764">
        <v>9</v>
      </c>
      <c r="AR93" s="607" t="s">
        <v>624</v>
      </c>
      <c r="AS93" s="759" t="s">
        <v>622</v>
      </c>
      <c r="AU93" s="6">
        <f t="shared" si="59"/>
        <v>9999</v>
      </c>
      <c r="AV93" s="6">
        <f t="shared" si="49"/>
        <v>9999</v>
      </c>
      <c r="AW93" s="757">
        <f t="shared" si="50"/>
        <v>0</v>
      </c>
      <c r="AX93" s="758" t="str">
        <f t="shared" si="51"/>
        <v/>
      </c>
      <c r="AY93" s="599" t="str">
        <f t="shared" si="52"/>
        <v/>
      </c>
      <c r="AZ93" s="599" t="str">
        <f t="shared" si="53"/>
        <v/>
      </c>
      <c r="BA93" s="662" t="str">
        <f t="shared" si="54"/>
        <v/>
      </c>
      <c r="BB93" s="662" t="str">
        <f t="shared" si="36"/>
        <v/>
      </c>
      <c r="BC93" s="666" t="str">
        <f>IF(AW93="regel","",IF(AW94=AW93,"",SUMIF($AW$10:AW93,AW93,$BB$10:BB93)))</f>
        <v/>
      </c>
      <c r="BE93" s="662" t="str">
        <f t="shared" si="55"/>
        <v/>
      </c>
      <c r="BF93" s="662" t="str">
        <f t="shared" si="37"/>
        <v/>
      </c>
      <c r="BG93" s="666" t="str">
        <f>IF(AW93="regel","",IF(AW94=AW93,"",SUMIF($AW$10:AW93,AW93,$BE$10:BE93)))</f>
        <v/>
      </c>
      <c r="BI93" s="212" t="e">
        <f t="shared" si="56"/>
        <v>#VALUE!</v>
      </c>
      <c r="BJ93" s="212" t="e">
        <f t="shared" si="60"/>
        <v>#VALUE!</v>
      </c>
    </row>
    <row r="94" spans="3:62" ht="12" customHeight="1" x14ac:dyDescent="0.2">
      <c r="C94" s="580">
        <v>85</v>
      </c>
      <c r="D94" s="83">
        <f t="shared" si="38"/>
        <v>9.4E-2</v>
      </c>
      <c r="E94" s="607" t="str">
        <f>Saldi!N96</f>
        <v>260 Loonheffing en SL bj</v>
      </c>
      <c r="F94" s="656">
        <f>Saldi!O96</f>
        <v>0</v>
      </c>
      <c r="G94" s="656">
        <f>Saldi!P96</f>
        <v>0</v>
      </c>
      <c r="H94" s="683" t="str">
        <f t="shared" si="39"/>
        <v/>
      </c>
      <c r="I94" s="686"/>
      <c r="J94" s="684" t="str">
        <f t="shared" si="61"/>
        <v/>
      </c>
      <c r="L94" s="6"/>
      <c r="P94" s="61">
        <f t="shared" si="40"/>
        <v>9999</v>
      </c>
      <c r="Q94" s="61">
        <f t="shared" si="41"/>
        <v>9999</v>
      </c>
      <c r="R94" s="61" t="str">
        <f t="shared" si="42"/>
        <v/>
      </c>
      <c r="S94" s="757">
        <f t="shared" si="43"/>
        <v>0</v>
      </c>
      <c r="T94" s="721" t="str">
        <f t="shared" si="44"/>
        <v/>
      </c>
      <c r="U94" s="723" t="str">
        <f t="shared" si="45"/>
        <v/>
      </c>
      <c r="V94" s="723" t="str">
        <f t="shared" si="33"/>
        <v/>
      </c>
      <c r="W94" s="724" t="str">
        <f>IF(T94="Activa",SUMIF($S$10:S93,"Activa",$W$10:W93),IF(T94="Passiva",SUMIF($S$10:S93,"Passiva",$W$10:W93),VLOOKUP(Q94,$D$10:$G$117,3,FALSE)))</f>
        <v/>
      </c>
      <c r="X94" s="725" t="str">
        <f t="shared" si="34"/>
        <v/>
      </c>
      <c r="Z94" s="724" t="str">
        <f>IF(T94="Activa",SUMIF($S$10:S93,"Activa",$Z$10:Z93),IF(T94="Passiva",SUMIF($S$10:S93,"Passiva",$Z$10:Z93),VLOOKUP(Q94,$D$10:$G$117,4,FALSE)))</f>
        <v/>
      </c>
      <c r="AA94" s="725" t="str">
        <f t="shared" si="35"/>
        <v/>
      </c>
      <c r="AB94" s="188"/>
      <c r="AC94" s="212" t="e">
        <f t="shared" si="57"/>
        <v>#VALUE!</v>
      </c>
      <c r="AD94" s="212" t="e">
        <f t="shared" si="58"/>
        <v>#VALUE!</v>
      </c>
      <c r="AH94" s="61">
        <v>85</v>
      </c>
      <c r="AI94" s="61">
        <f t="shared" si="46"/>
        <v>9.4E-2</v>
      </c>
      <c r="AJ94" s="656" t="str">
        <f>Saldi!R96</f>
        <v>710 Kostprijs Marge btw</v>
      </c>
      <c r="AK94" s="656">
        <f>Saldi!S96</f>
        <v>0</v>
      </c>
      <c r="AL94" s="656">
        <f>Saldi!T96</f>
        <v>0</v>
      </c>
      <c r="AM94" s="683" t="str">
        <f t="shared" si="47"/>
        <v/>
      </c>
      <c r="AN94" s="690"/>
      <c r="AO94" s="684" t="str">
        <f t="shared" si="48"/>
        <v/>
      </c>
      <c r="AQ94" s="764">
        <v>10</v>
      </c>
      <c r="AR94" s="607" t="s">
        <v>624</v>
      </c>
      <c r="AS94" s="607" t="s">
        <v>740</v>
      </c>
      <c r="AU94" s="6">
        <f t="shared" si="59"/>
        <v>9999</v>
      </c>
      <c r="AV94" s="6">
        <f t="shared" si="49"/>
        <v>9999</v>
      </c>
      <c r="AW94" s="757">
        <f t="shared" si="50"/>
        <v>0</v>
      </c>
      <c r="AX94" s="758" t="str">
        <f t="shared" si="51"/>
        <v/>
      </c>
      <c r="AY94" s="599" t="str">
        <f t="shared" si="52"/>
        <v/>
      </c>
      <c r="AZ94" s="599" t="str">
        <f t="shared" si="53"/>
        <v/>
      </c>
      <c r="BA94" s="662" t="str">
        <f t="shared" si="54"/>
        <v/>
      </c>
      <c r="BB94" s="662" t="str">
        <f t="shared" si="36"/>
        <v/>
      </c>
      <c r="BC94" s="666" t="str">
        <f>IF(AW94="regel","",IF(AW95=AW94,"",SUMIF($AW$10:AW94,AW94,$BB$10:BB94)))</f>
        <v/>
      </c>
      <c r="BE94" s="662" t="str">
        <f t="shared" si="55"/>
        <v/>
      </c>
      <c r="BF94" s="662" t="str">
        <f t="shared" si="37"/>
        <v/>
      </c>
      <c r="BG94" s="666" t="str">
        <f>IF(AW94="regel","",IF(AW95=AW94,"",SUMIF($AW$10:AW94,AW94,$BE$10:BE94)))</f>
        <v/>
      </c>
      <c r="BI94" s="212" t="e">
        <f t="shared" si="56"/>
        <v>#VALUE!</v>
      </c>
      <c r="BJ94" s="212" t="e">
        <f t="shared" si="60"/>
        <v>#VALUE!</v>
      </c>
    </row>
    <row r="95" spans="3:62" ht="12" customHeight="1" x14ac:dyDescent="0.2">
      <c r="C95" s="580">
        <v>86</v>
      </c>
      <c r="D95" s="83">
        <f t="shared" si="38"/>
        <v>9.5000000000000001E-2</v>
      </c>
      <c r="E95" s="607" t="str">
        <f>Saldi!N97</f>
        <v>265 Loonheffing en SL vj</v>
      </c>
      <c r="F95" s="656">
        <f>Saldi!O97</f>
        <v>0</v>
      </c>
      <c r="G95" s="656">
        <f>Saldi!P97</f>
        <v>0</v>
      </c>
      <c r="H95" s="683" t="str">
        <f t="shared" si="39"/>
        <v/>
      </c>
      <c r="I95" s="686"/>
      <c r="J95" s="684" t="str">
        <f t="shared" si="61"/>
        <v/>
      </c>
      <c r="M95" s="56"/>
      <c r="N95" s="56"/>
      <c r="P95" s="61">
        <f t="shared" si="40"/>
        <v>9999</v>
      </c>
      <c r="Q95" s="61">
        <f t="shared" si="41"/>
        <v>9999</v>
      </c>
      <c r="R95" s="61" t="str">
        <f t="shared" si="42"/>
        <v/>
      </c>
      <c r="S95" s="757">
        <f t="shared" si="43"/>
        <v>0</v>
      </c>
      <c r="T95" s="721" t="str">
        <f t="shared" si="44"/>
        <v/>
      </c>
      <c r="U95" s="723" t="str">
        <f t="shared" si="45"/>
        <v/>
      </c>
      <c r="V95" s="723" t="str">
        <f t="shared" si="33"/>
        <v/>
      </c>
      <c r="W95" s="724" t="str">
        <f>IF(T95="Activa",SUMIF($S$10:S94,"Activa",$W$10:W94),IF(T95="Passiva",SUMIF($S$10:S94,"Passiva",$W$10:W94),VLOOKUP(Q95,$D$10:$G$117,3,FALSE)))</f>
        <v/>
      </c>
      <c r="X95" s="725" t="str">
        <f t="shared" si="34"/>
        <v/>
      </c>
      <c r="Z95" s="724" t="str">
        <f>IF(T95="Activa",SUMIF($S$10:S94,"Activa",$Z$10:Z94),IF(T95="Passiva",SUMIF($S$10:S94,"Passiva",$Z$10:Z94),VLOOKUP(Q95,$D$10:$G$117,4,FALSE)))</f>
        <v/>
      </c>
      <c r="AA95" s="725" t="str">
        <f t="shared" si="35"/>
        <v/>
      </c>
      <c r="AB95" s="188"/>
      <c r="AC95" s="212" t="e">
        <f t="shared" si="57"/>
        <v>#VALUE!</v>
      </c>
      <c r="AD95" s="212" t="e">
        <f t="shared" si="58"/>
        <v>#VALUE!</v>
      </c>
      <c r="AH95" s="61">
        <v>86</v>
      </c>
      <c r="AI95" s="61">
        <f t="shared" si="46"/>
        <v>9.5000000000000001E-2</v>
      </c>
      <c r="AJ95" s="656" t="str">
        <f>Saldi!R97</f>
        <v>711 Kostprijs Inkopen 1</v>
      </c>
      <c r="AK95" s="656">
        <f>Saldi!S97</f>
        <v>0</v>
      </c>
      <c r="AL95" s="656">
        <f>Saldi!T97</f>
        <v>0</v>
      </c>
      <c r="AM95" s="683" t="str">
        <f t="shared" si="47"/>
        <v/>
      </c>
      <c r="AN95" s="690"/>
      <c r="AO95" s="684" t="str">
        <f t="shared" si="48"/>
        <v/>
      </c>
      <c r="AQ95" s="764">
        <v>11</v>
      </c>
      <c r="AR95" s="607" t="s">
        <v>624</v>
      </c>
      <c r="AS95" s="607" t="s">
        <v>626</v>
      </c>
      <c r="AU95" s="6">
        <f t="shared" si="59"/>
        <v>9999</v>
      </c>
      <c r="AV95" s="6">
        <f t="shared" si="49"/>
        <v>9999</v>
      </c>
      <c r="AW95" s="757">
        <f t="shared" si="50"/>
        <v>0</v>
      </c>
      <c r="AX95" s="758" t="str">
        <f t="shared" si="51"/>
        <v/>
      </c>
      <c r="AY95" s="599" t="str">
        <f t="shared" si="52"/>
        <v/>
      </c>
      <c r="AZ95" s="599" t="str">
        <f t="shared" si="53"/>
        <v/>
      </c>
      <c r="BA95" s="662" t="str">
        <f t="shared" si="54"/>
        <v/>
      </c>
      <c r="BB95" s="662" t="str">
        <f t="shared" si="36"/>
        <v/>
      </c>
      <c r="BC95" s="666" t="str">
        <f>IF(AW95="regel","",IF(AW96=AW95,"",SUMIF($AW$10:AW95,AW95,$BB$10:BB95)))</f>
        <v/>
      </c>
      <c r="BE95" s="662" t="str">
        <f t="shared" si="55"/>
        <v/>
      </c>
      <c r="BF95" s="662" t="str">
        <f t="shared" si="37"/>
        <v/>
      </c>
      <c r="BG95" s="666" t="str">
        <f>IF(AW95="regel","",IF(AW96=AW95,"",SUMIF($AW$10:AW95,AW95,$BE$10:BE95)))</f>
        <v/>
      </c>
      <c r="BI95" s="212" t="e">
        <f t="shared" si="56"/>
        <v>#VALUE!</v>
      </c>
      <c r="BJ95" s="212" t="e">
        <f t="shared" si="60"/>
        <v>#VALUE!</v>
      </c>
    </row>
    <row r="96" spans="3:62" ht="12" customHeight="1" x14ac:dyDescent="0.2">
      <c r="C96" s="580">
        <v>87</v>
      </c>
      <c r="D96" s="83">
        <f t="shared" si="38"/>
        <v>9.6000000000000002E-2</v>
      </c>
      <c r="E96" s="607" t="str">
        <f>Saldi!N98</f>
        <v>270 Vpb boekjaar</v>
      </c>
      <c r="F96" s="656">
        <f>Saldi!O98</f>
        <v>0</v>
      </c>
      <c r="G96" s="656">
        <f>Saldi!P98</f>
        <v>0</v>
      </c>
      <c r="H96" s="683" t="str">
        <f t="shared" si="39"/>
        <v/>
      </c>
      <c r="I96" s="686"/>
      <c r="J96" s="684" t="str">
        <f t="shared" si="61"/>
        <v/>
      </c>
      <c r="M96" s="56"/>
      <c r="N96" s="56"/>
      <c r="P96" s="61">
        <f t="shared" si="40"/>
        <v>9999</v>
      </c>
      <c r="Q96" s="61">
        <f t="shared" si="41"/>
        <v>9999</v>
      </c>
      <c r="R96" s="61" t="str">
        <f t="shared" si="42"/>
        <v/>
      </c>
      <c r="S96" s="757">
        <f t="shared" si="43"/>
        <v>0</v>
      </c>
      <c r="T96" s="721" t="str">
        <f t="shared" si="44"/>
        <v/>
      </c>
      <c r="U96" s="723" t="str">
        <f t="shared" si="45"/>
        <v/>
      </c>
      <c r="V96" s="723" t="str">
        <f t="shared" si="33"/>
        <v/>
      </c>
      <c r="W96" s="724" t="str">
        <f>IF(T96="Activa",SUMIF($S$10:S95,"Activa",$W$10:W95),IF(T96="Passiva",SUMIF($S$10:S95,"Passiva",$W$10:W95),VLOOKUP(Q96,$D$10:$G$117,3,FALSE)))</f>
        <v/>
      </c>
      <c r="X96" s="725" t="str">
        <f t="shared" si="34"/>
        <v/>
      </c>
      <c r="Z96" s="724" t="str">
        <f>IF(T96="Activa",SUMIF($S$10:S95,"Activa",$Z$10:Z95),IF(T96="Passiva",SUMIF($S$10:S95,"Passiva",$Z$10:Z95),VLOOKUP(Q96,$D$10:$G$117,4,FALSE)))</f>
        <v/>
      </c>
      <c r="AA96" s="725" t="str">
        <f t="shared" si="35"/>
        <v/>
      </c>
      <c r="AB96" s="188"/>
      <c r="AC96" s="212" t="e">
        <f t="shared" si="57"/>
        <v>#VALUE!</v>
      </c>
      <c r="AD96" s="212" t="e">
        <f t="shared" si="58"/>
        <v>#VALUE!</v>
      </c>
      <c r="AH96" s="61">
        <v>87</v>
      </c>
      <c r="AI96" s="61">
        <f t="shared" si="46"/>
        <v>4.0960000000000001</v>
      </c>
      <c r="AJ96" s="656" t="str">
        <f>Saldi!R98</f>
        <v>712 Kostprijs Inkopen 2</v>
      </c>
      <c r="AK96" s="656">
        <f>Saldi!S98</f>
        <v>372.72727272727275</v>
      </c>
      <c r="AL96" s="656">
        <f>Saldi!T98</f>
        <v>0</v>
      </c>
      <c r="AM96" s="683" t="str">
        <f t="shared" si="47"/>
        <v>f</v>
      </c>
      <c r="AN96" s="690">
        <v>4</v>
      </c>
      <c r="AO96" s="684" t="str">
        <f t="shared" si="48"/>
        <v/>
      </c>
      <c r="AQ96" s="764">
        <v>12</v>
      </c>
      <c r="AR96" s="607" t="s">
        <v>741</v>
      </c>
      <c r="AS96" s="607" t="s">
        <v>742</v>
      </c>
      <c r="AU96" s="6">
        <f t="shared" si="59"/>
        <v>4.0960000000000001</v>
      </c>
      <c r="AV96" s="6">
        <f t="shared" si="49"/>
        <v>9999</v>
      </c>
      <c r="AW96" s="757">
        <f t="shared" si="50"/>
        <v>0</v>
      </c>
      <c r="AX96" s="758" t="str">
        <f t="shared" si="51"/>
        <v/>
      </c>
      <c r="AY96" s="599" t="str">
        <f t="shared" si="52"/>
        <v/>
      </c>
      <c r="AZ96" s="599" t="str">
        <f t="shared" si="53"/>
        <v/>
      </c>
      <c r="BA96" s="662" t="str">
        <f t="shared" si="54"/>
        <v/>
      </c>
      <c r="BB96" s="662" t="str">
        <f t="shared" si="36"/>
        <v/>
      </c>
      <c r="BC96" s="666" t="str">
        <f>IF(AW96="regel","",IF(AW97=AW96,"",SUMIF($AW$10:AW96,AW96,$BB$10:BB96)))</f>
        <v/>
      </c>
      <c r="BE96" s="662" t="str">
        <f t="shared" si="55"/>
        <v/>
      </c>
      <c r="BF96" s="662" t="str">
        <f t="shared" si="37"/>
        <v/>
      </c>
      <c r="BG96" s="666" t="str">
        <f>IF(AW96="regel","",IF(AW97=AW96,"",SUMIF($AW$10:AW96,AW96,$BE$10:BE96)))</f>
        <v/>
      </c>
      <c r="BI96" s="212" t="e">
        <f t="shared" si="56"/>
        <v>#VALUE!</v>
      </c>
      <c r="BJ96" s="212" t="e">
        <f t="shared" si="60"/>
        <v>#VALUE!</v>
      </c>
    </row>
    <row r="97" spans="3:69" s="431" customFormat="1" ht="12" customHeight="1" x14ac:dyDescent="0.2">
      <c r="C97" s="580">
        <v>88</v>
      </c>
      <c r="D97" s="83">
        <f t="shared" si="38"/>
        <v>9.7000000000000003E-2</v>
      </c>
      <c r="E97" s="607" t="str">
        <f>Saldi!N99</f>
        <v>275 Vpb voorgaande jaren</v>
      </c>
      <c r="F97" s="656">
        <f>Saldi!O99</f>
        <v>0</v>
      </c>
      <c r="G97" s="656">
        <f>Saldi!P99</f>
        <v>0</v>
      </c>
      <c r="H97" s="683" t="str">
        <f t="shared" si="39"/>
        <v/>
      </c>
      <c r="I97" s="686"/>
      <c r="J97" s="684" t="str">
        <f t="shared" si="61"/>
        <v/>
      </c>
      <c r="K97" s="461"/>
      <c r="L97" s="56"/>
      <c r="M97" s="56"/>
      <c r="N97" s="56"/>
      <c r="O97"/>
      <c r="P97" s="61">
        <f t="shared" si="40"/>
        <v>9999</v>
      </c>
      <c r="Q97" s="61">
        <f t="shared" si="41"/>
        <v>9999</v>
      </c>
      <c r="R97" s="61" t="str">
        <f t="shared" si="42"/>
        <v/>
      </c>
      <c r="S97" s="757">
        <f t="shared" si="43"/>
        <v>0</v>
      </c>
      <c r="T97" s="721" t="str">
        <f t="shared" si="44"/>
        <v/>
      </c>
      <c r="U97" s="723" t="str">
        <f t="shared" si="45"/>
        <v/>
      </c>
      <c r="V97" s="723" t="str">
        <f t="shared" si="33"/>
        <v/>
      </c>
      <c r="W97" s="724" t="str">
        <f>IF(T97="Activa",SUMIF($S$10:S96,"Activa",$W$10:W96),IF(T97="Passiva",SUMIF($S$10:S96,"Passiva",$W$10:W96),VLOOKUP(Q97,$D$10:$G$117,3,FALSE)))</f>
        <v/>
      </c>
      <c r="X97" s="725" t="str">
        <f t="shared" si="34"/>
        <v/>
      </c>
      <c r="Y97"/>
      <c r="Z97" s="724" t="str">
        <f>IF(T97="Activa",SUMIF($S$10:S96,"Activa",$Z$10:Z96),IF(T97="Passiva",SUMIF($S$10:S96,"Passiva",$Z$10:Z96),VLOOKUP(Q97,$D$10:$G$117,4,FALSE)))</f>
        <v/>
      </c>
      <c r="AA97" s="725" t="str">
        <f t="shared" si="35"/>
        <v/>
      </c>
      <c r="AB97" s="188"/>
      <c r="AC97" s="212" t="e">
        <f t="shared" si="57"/>
        <v>#VALUE!</v>
      </c>
      <c r="AD97" s="212" t="e">
        <f t="shared" si="58"/>
        <v>#VALUE!</v>
      </c>
      <c r="AE97" s="6"/>
      <c r="AF97" s="6"/>
      <c r="AG97" s="6"/>
      <c r="AH97" s="61">
        <v>88</v>
      </c>
      <c r="AI97" s="61">
        <f t="shared" si="46"/>
        <v>9.7000000000000003E-2</v>
      </c>
      <c r="AJ97" s="656" t="str">
        <f>Saldi!R99</f>
        <v>713 Kostprijs Inkopen 3</v>
      </c>
      <c r="AK97" s="656">
        <f>Saldi!S99</f>
        <v>0</v>
      </c>
      <c r="AL97" s="656">
        <f>Saldi!T99</f>
        <v>0</v>
      </c>
      <c r="AM97" s="683" t="str">
        <f t="shared" si="47"/>
        <v/>
      </c>
      <c r="AN97" s="690"/>
      <c r="AO97" s="684" t="str">
        <f t="shared" si="48"/>
        <v/>
      </c>
      <c r="AQ97" s="764">
        <v>13</v>
      </c>
      <c r="AR97" s="607" t="s">
        <v>741</v>
      </c>
      <c r="AS97" s="607" t="s">
        <v>743</v>
      </c>
      <c r="AT97"/>
      <c r="AU97" s="6">
        <f t="shared" si="59"/>
        <v>9999</v>
      </c>
      <c r="AV97" s="6">
        <f t="shared" si="49"/>
        <v>9999</v>
      </c>
      <c r="AW97" s="757">
        <f t="shared" si="50"/>
        <v>0</v>
      </c>
      <c r="AX97" s="758" t="str">
        <f t="shared" si="51"/>
        <v/>
      </c>
      <c r="AY97" s="599" t="str">
        <f t="shared" si="52"/>
        <v/>
      </c>
      <c r="AZ97" s="599" t="str">
        <f t="shared" si="53"/>
        <v/>
      </c>
      <c r="BA97" s="662" t="str">
        <f t="shared" si="54"/>
        <v/>
      </c>
      <c r="BB97" s="662" t="str">
        <f t="shared" si="36"/>
        <v/>
      </c>
      <c r="BC97" s="666" t="str">
        <f>IF(AW97="regel","",IF(AW98=AW97,"",SUMIF($AW$10:AW97,AW97,$BB$10:BB97)))</f>
        <v/>
      </c>
      <c r="BD97" s="6"/>
      <c r="BE97" s="662" t="str">
        <f t="shared" si="55"/>
        <v/>
      </c>
      <c r="BF97" s="662" t="str">
        <f t="shared" si="37"/>
        <v/>
      </c>
      <c r="BG97" s="666" t="str">
        <f>IF(AW97="regel","",IF(AW98=AW97,"",SUMIF($AW$10:AW97,AW97,$BE$10:BE97)))</f>
        <v/>
      </c>
      <c r="BH97"/>
      <c r="BI97" s="212" t="e">
        <f t="shared" si="56"/>
        <v>#VALUE!</v>
      </c>
      <c r="BJ97" s="212" t="e">
        <f t="shared" si="60"/>
        <v>#VALUE!</v>
      </c>
      <c r="BL97"/>
      <c r="BM97"/>
      <c r="BO97"/>
      <c r="BP97"/>
      <c r="BQ97"/>
    </row>
    <row r="98" spans="3:69" ht="12" customHeight="1" x14ac:dyDescent="0.2">
      <c r="C98" s="580">
        <v>89</v>
      </c>
      <c r="D98" s="83">
        <f t="shared" si="38"/>
        <v>9.8000000000000004E-2</v>
      </c>
      <c r="E98" s="607" t="str">
        <f>Saldi!N100</f>
        <v>280 Aflossing</v>
      </c>
      <c r="F98" s="656">
        <f>Saldi!O100</f>
        <v>0</v>
      </c>
      <c r="G98" s="656">
        <f>Saldi!P100</f>
        <v>0</v>
      </c>
      <c r="H98" s="683" t="str">
        <f t="shared" si="39"/>
        <v/>
      </c>
      <c r="I98" s="686"/>
      <c r="J98" s="684" t="str">
        <f t="shared" si="61"/>
        <v/>
      </c>
      <c r="M98" s="56"/>
      <c r="N98" s="56"/>
      <c r="P98" s="61">
        <f t="shared" si="40"/>
        <v>9999</v>
      </c>
      <c r="Q98" s="61">
        <f t="shared" si="41"/>
        <v>9999</v>
      </c>
      <c r="R98" s="61" t="str">
        <f t="shared" si="42"/>
        <v/>
      </c>
      <c r="S98" s="757">
        <f t="shared" si="43"/>
        <v>0</v>
      </c>
      <c r="T98" s="721" t="str">
        <f t="shared" si="44"/>
        <v/>
      </c>
      <c r="U98" s="723" t="str">
        <f t="shared" si="45"/>
        <v/>
      </c>
      <c r="V98" s="723" t="str">
        <f t="shared" si="33"/>
        <v/>
      </c>
      <c r="W98" s="724" t="str">
        <f>IF(T98="Activa",SUMIF($S$10:S97,"Activa",$W$10:W97),IF(T98="Passiva",SUMIF($S$10:S97,"Passiva",$W$10:W97),VLOOKUP(Q98,$D$10:$G$117,3,FALSE)))</f>
        <v/>
      </c>
      <c r="X98" s="725" t="str">
        <f t="shared" si="34"/>
        <v/>
      </c>
      <c r="Z98" s="724" t="str">
        <f>IF(T98="Activa",SUMIF($S$10:S97,"Activa",$Z$10:Z97),IF(T98="Passiva",SUMIF($S$10:S97,"Passiva",$Z$10:Z97),VLOOKUP(Q98,$D$10:$G$117,4,FALSE)))</f>
        <v/>
      </c>
      <c r="AA98" s="725" t="str">
        <f t="shared" si="35"/>
        <v/>
      </c>
      <c r="AB98" s="188"/>
      <c r="AC98" s="212" t="e">
        <f t="shared" si="57"/>
        <v>#VALUE!</v>
      </c>
      <c r="AD98" s="212" t="e">
        <f t="shared" si="58"/>
        <v>#VALUE!</v>
      </c>
      <c r="AH98" s="61">
        <v>89</v>
      </c>
      <c r="AI98" s="61">
        <f t="shared" si="46"/>
        <v>9.8000000000000004E-2</v>
      </c>
      <c r="AJ98" s="656" t="str">
        <f>Saldi!R100</f>
        <v>714 Kostprijs Inkopen 4</v>
      </c>
      <c r="AK98" s="656">
        <f>Saldi!S100</f>
        <v>0</v>
      </c>
      <c r="AL98" s="656">
        <f>Saldi!T100</f>
        <v>0</v>
      </c>
      <c r="AM98" s="683" t="str">
        <f t="shared" si="47"/>
        <v/>
      </c>
      <c r="AN98" s="690"/>
      <c r="AO98" s="684" t="str">
        <f t="shared" si="48"/>
        <v/>
      </c>
      <c r="AQ98" s="764">
        <v>14</v>
      </c>
      <c r="AR98" s="607" t="s">
        <v>741</v>
      </c>
      <c r="AS98" s="607" t="s">
        <v>744</v>
      </c>
      <c r="AU98" s="6">
        <f t="shared" si="59"/>
        <v>9999</v>
      </c>
      <c r="AV98" s="6">
        <f t="shared" si="49"/>
        <v>9999</v>
      </c>
      <c r="AW98" s="757">
        <f t="shared" si="50"/>
        <v>0</v>
      </c>
      <c r="AX98" s="758" t="str">
        <f t="shared" si="51"/>
        <v/>
      </c>
      <c r="AY98" s="599" t="str">
        <f t="shared" si="52"/>
        <v/>
      </c>
      <c r="AZ98" s="599" t="str">
        <f t="shared" si="53"/>
        <v/>
      </c>
      <c r="BA98" s="662" t="str">
        <f t="shared" si="54"/>
        <v/>
      </c>
      <c r="BB98" s="662" t="str">
        <f t="shared" si="36"/>
        <v/>
      </c>
      <c r="BC98" s="666" t="str">
        <f>IF(AW98="regel","",IF(AW99=AW98,"",SUMIF($AW$10:AW98,AW98,$BB$10:BB98)))</f>
        <v/>
      </c>
      <c r="BE98" s="662" t="str">
        <f t="shared" si="55"/>
        <v/>
      </c>
      <c r="BF98" s="662" t="str">
        <f t="shared" si="37"/>
        <v/>
      </c>
      <c r="BG98" s="666" t="str">
        <f>IF(AW98="regel","",IF(AW99=AW98,"",SUMIF($AW$10:AW98,AW98,$BE$10:BE98)))</f>
        <v/>
      </c>
      <c r="BI98" s="212" t="e">
        <f t="shared" si="56"/>
        <v>#VALUE!</v>
      </c>
      <c r="BJ98" s="212" t="e">
        <f t="shared" si="60"/>
        <v>#VALUE!</v>
      </c>
    </row>
    <row r="99" spans="3:69" ht="12" customHeight="1" x14ac:dyDescent="0.2">
      <c r="C99" s="580">
        <v>90</v>
      </c>
      <c r="D99" s="83">
        <f t="shared" si="38"/>
        <v>9.9000000000000005E-2</v>
      </c>
      <c r="E99" s="607" t="str">
        <f>Saldi!N101</f>
        <v>285 Langlopende schulden 1</v>
      </c>
      <c r="F99" s="656">
        <f>Saldi!O101</f>
        <v>0</v>
      </c>
      <c r="G99" s="656">
        <f>Saldi!P101</f>
        <v>0</v>
      </c>
      <c r="H99" s="683" t="str">
        <f t="shared" si="39"/>
        <v/>
      </c>
      <c r="I99" s="686"/>
      <c r="J99" s="684" t="str">
        <f t="shared" si="61"/>
        <v/>
      </c>
      <c r="M99" s="56"/>
      <c r="N99" s="56"/>
      <c r="P99" s="61">
        <f t="shared" si="40"/>
        <v>9999</v>
      </c>
      <c r="Q99" s="61">
        <f t="shared" si="41"/>
        <v>9999</v>
      </c>
      <c r="R99" s="61" t="str">
        <f t="shared" si="42"/>
        <v/>
      </c>
      <c r="S99" s="757">
        <f t="shared" si="43"/>
        <v>0</v>
      </c>
      <c r="T99" s="721" t="str">
        <f t="shared" si="44"/>
        <v/>
      </c>
      <c r="U99" s="723" t="str">
        <f t="shared" si="45"/>
        <v/>
      </c>
      <c r="V99" s="723" t="str">
        <f t="shared" si="33"/>
        <v/>
      </c>
      <c r="W99" s="724" t="str">
        <f>IF(T99="Activa",SUMIF($S$10:S98,"Activa",$W$10:W98),IF(T99="Passiva",SUMIF($S$10:S98,"Passiva",$W$10:W98),VLOOKUP(Q99,$D$10:$G$117,3,FALSE)))</f>
        <v/>
      </c>
      <c r="X99" s="725" t="str">
        <f t="shared" si="34"/>
        <v/>
      </c>
      <c r="Z99" s="724" t="str">
        <f>IF(T99="Activa",SUMIF($S$10:S98,"Activa",$Z$10:Z98),IF(T99="Passiva",SUMIF($S$10:S98,"Passiva",$Z$10:Z98),VLOOKUP(Q99,$D$10:$G$117,4,FALSE)))</f>
        <v/>
      </c>
      <c r="AA99" s="725" t="str">
        <f t="shared" si="35"/>
        <v/>
      </c>
      <c r="AB99" s="188"/>
      <c r="AC99" s="212" t="e">
        <f t="shared" si="57"/>
        <v>#VALUE!</v>
      </c>
      <c r="AD99" s="212" t="e">
        <f t="shared" si="58"/>
        <v>#VALUE!</v>
      </c>
      <c r="AH99" s="61">
        <v>90</v>
      </c>
      <c r="AI99" s="61">
        <f t="shared" si="46"/>
        <v>9.9000000000000005E-2</v>
      </c>
      <c r="AJ99" s="656" t="str">
        <f>Saldi!R101</f>
        <v>715 Kostprijs Inkopen 5</v>
      </c>
      <c r="AK99" s="656">
        <f>Saldi!S101</f>
        <v>0</v>
      </c>
      <c r="AL99" s="656">
        <f>Saldi!T101</f>
        <v>0</v>
      </c>
      <c r="AM99" s="683" t="str">
        <f t="shared" si="47"/>
        <v/>
      </c>
      <c r="AN99" s="690"/>
      <c r="AO99" s="684" t="str">
        <f t="shared" si="48"/>
        <v/>
      </c>
      <c r="AQ99" s="764">
        <v>15</v>
      </c>
      <c r="AR99" s="607" t="s">
        <v>741</v>
      </c>
      <c r="AS99" s="607" t="s">
        <v>629</v>
      </c>
      <c r="AU99" s="6">
        <f t="shared" si="59"/>
        <v>9999</v>
      </c>
      <c r="AV99" s="6">
        <f t="shared" si="49"/>
        <v>9999</v>
      </c>
      <c r="AW99" s="757">
        <f t="shared" si="50"/>
        <v>0</v>
      </c>
      <c r="AX99" s="758" t="str">
        <f t="shared" si="51"/>
        <v/>
      </c>
      <c r="AY99" s="599" t="str">
        <f t="shared" si="52"/>
        <v/>
      </c>
      <c r="AZ99" s="599" t="str">
        <f t="shared" si="53"/>
        <v/>
      </c>
      <c r="BA99" s="662" t="str">
        <f t="shared" si="54"/>
        <v/>
      </c>
      <c r="BB99" s="662" t="str">
        <f t="shared" si="36"/>
        <v/>
      </c>
      <c r="BC99" s="666" t="str">
        <f>IF(AW99="regel","",IF(AW100=AW99,"",SUMIF($AW$10:AW99,AW99,$BB$10:BB99)))</f>
        <v/>
      </c>
      <c r="BE99" s="662" t="str">
        <f t="shared" si="55"/>
        <v/>
      </c>
      <c r="BF99" s="662" t="str">
        <f t="shared" si="37"/>
        <v/>
      </c>
      <c r="BG99" s="666" t="str">
        <f>IF(AW99="regel","",IF(AW100=AW99,"",SUMIF($AW$10:AW99,AW99,$BE$10:BE99)))</f>
        <v/>
      </c>
      <c r="BI99" s="212" t="e">
        <f t="shared" si="56"/>
        <v>#VALUE!</v>
      </c>
      <c r="BJ99" s="212" t="e">
        <f t="shared" si="60"/>
        <v>#VALUE!</v>
      </c>
    </row>
    <row r="100" spans="3:69" ht="12" customHeight="1" x14ac:dyDescent="0.2">
      <c r="C100" s="580">
        <v>91</v>
      </c>
      <c r="D100" s="83">
        <f t="shared" si="38"/>
        <v>0.1</v>
      </c>
      <c r="E100" s="607" t="str">
        <f>Saldi!N102</f>
        <v>290 Langlopende schulden 2</v>
      </c>
      <c r="F100" s="656">
        <f>Saldi!O102</f>
        <v>0</v>
      </c>
      <c r="G100" s="656">
        <f>Saldi!P102</f>
        <v>0</v>
      </c>
      <c r="H100" s="683" t="str">
        <f t="shared" si="39"/>
        <v/>
      </c>
      <c r="I100" s="686"/>
      <c r="J100" s="684" t="str">
        <f t="shared" si="61"/>
        <v/>
      </c>
      <c r="M100" s="56"/>
      <c r="N100" s="56"/>
      <c r="P100" s="61">
        <f t="shared" si="40"/>
        <v>9999</v>
      </c>
      <c r="Q100" s="61">
        <f t="shared" si="41"/>
        <v>9999</v>
      </c>
      <c r="R100" s="61" t="str">
        <f t="shared" si="42"/>
        <v/>
      </c>
      <c r="S100" s="757">
        <f t="shared" si="43"/>
        <v>0</v>
      </c>
      <c r="T100" s="721" t="str">
        <f t="shared" si="44"/>
        <v/>
      </c>
      <c r="U100" s="723" t="str">
        <f t="shared" si="45"/>
        <v/>
      </c>
      <c r="V100" s="723" t="str">
        <f t="shared" si="33"/>
        <v/>
      </c>
      <c r="W100" s="724" t="str">
        <f>IF(T100="Activa",SUMIF($S$10:S99,"Activa",$W$10:W99),IF(T100="Passiva",SUMIF($S$10:S99,"Passiva",$W$10:W99),VLOOKUP(Q100,$D$10:$G$117,3,FALSE)))</f>
        <v/>
      </c>
      <c r="X100" s="725" t="str">
        <f t="shared" si="34"/>
        <v/>
      </c>
      <c r="Z100" s="724" t="str">
        <f>IF(T100="Activa",SUMIF($S$10:S99,"Activa",$Z$10:Z99),IF(T100="Passiva",SUMIF($S$10:S99,"Passiva",$Z$10:Z99),VLOOKUP(Q100,$D$10:$G$117,4,FALSE)))</f>
        <v/>
      </c>
      <c r="AA100" s="725" t="str">
        <f t="shared" si="35"/>
        <v/>
      </c>
      <c r="AB100" s="188"/>
      <c r="AC100" s="212" t="e">
        <f t="shared" si="57"/>
        <v>#VALUE!</v>
      </c>
      <c r="AD100" s="212" t="e">
        <f t="shared" si="58"/>
        <v>#VALUE!</v>
      </c>
      <c r="AH100" s="61">
        <v>91</v>
      </c>
      <c r="AI100" s="61">
        <f t="shared" si="46"/>
        <v>0.1</v>
      </c>
      <c r="AJ100" s="656" t="str">
        <f>Saldi!R102</f>
        <v>720 Kostprijs Inkopen 6</v>
      </c>
      <c r="AK100" s="656">
        <f>Saldi!S102</f>
        <v>0</v>
      </c>
      <c r="AL100" s="656">
        <f>Saldi!T102</f>
        <v>0</v>
      </c>
      <c r="AM100" s="683" t="str">
        <f t="shared" si="47"/>
        <v/>
      </c>
      <c r="AN100" s="690"/>
      <c r="AO100" s="684" t="str">
        <f t="shared" si="48"/>
        <v/>
      </c>
      <c r="AQ100" s="764">
        <v>16</v>
      </c>
      <c r="AR100" s="607" t="s">
        <v>741</v>
      </c>
      <c r="AS100" s="607" t="s">
        <v>745</v>
      </c>
      <c r="AU100" s="6">
        <f t="shared" si="59"/>
        <v>9999</v>
      </c>
      <c r="AV100" s="6">
        <f t="shared" si="49"/>
        <v>9999</v>
      </c>
      <c r="AW100" s="757">
        <f t="shared" si="50"/>
        <v>0</v>
      </c>
      <c r="AX100" s="758" t="str">
        <f t="shared" si="51"/>
        <v/>
      </c>
      <c r="AY100" s="599" t="str">
        <f t="shared" si="52"/>
        <v/>
      </c>
      <c r="AZ100" s="599" t="str">
        <f t="shared" si="53"/>
        <v/>
      </c>
      <c r="BA100" s="662" t="str">
        <f t="shared" si="54"/>
        <v/>
      </c>
      <c r="BB100" s="662" t="str">
        <f t="shared" si="36"/>
        <v/>
      </c>
      <c r="BC100" s="666" t="str">
        <f>IF(AW100="regel","",IF(AW101=AW100,"",SUMIF($AW$10:AW100,AW100,$BB$10:BB100)))</f>
        <v/>
      </c>
      <c r="BE100" s="662" t="str">
        <f t="shared" si="55"/>
        <v/>
      </c>
      <c r="BF100" s="662" t="str">
        <f t="shared" si="37"/>
        <v/>
      </c>
      <c r="BG100" s="666" t="str">
        <f>IF(AW100="regel","",IF(AW101=AW100,"",SUMIF($AW$10:AW100,AW100,$BE$10:BE100)))</f>
        <v/>
      </c>
      <c r="BI100" s="212" t="e">
        <f t="shared" si="56"/>
        <v>#VALUE!</v>
      </c>
      <c r="BJ100" s="212" t="e">
        <f t="shared" si="60"/>
        <v>#VALUE!</v>
      </c>
    </row>
    <row r="101" spans="3:69" ht="12" customHeight="1" x14ac:dyDescent="0.2">
      <c r="C101" s="580">
        <v>92</v>
      </c>
      <c r="D101" s="83">
        <f t="shared" si="38"/>
        <v>0.10100000000000001</v>
      </c>
      <c r="E101" s="607" t="str">
        <f>Saldi!N103</f>
        <v>295 Overige</v>
      </c>
      <c r="F101" s="656">
        <f>Saldi!O103</f>
        <v>0</v>
      </c>
      <c r="G101" s="656">
        <f>Saldi!P103</f>
        <v>0</v>
      </c>
      <c r="H101" s="683" t="str">
        <f t="shared" si="39"/>
        <v/>
      </c>
      <c r="I101" s="686"/>
      <c r="J101" s="684" t="str">
        <f t="shared" si="61"/>
        <v/>
      </c>
      <c r="M101" s="56"/>
      <c r="N101" s="56"/>
      <c r="P101" s="61">
        <f t="shared" si="40"/>
        <v>9999</v>
      </c>
      <c r="Q101" s="61">
        <f t="shared" si="41"/>
        <v>9999</v>
      </c>
      <c r="R101" s="61" t="str">
        <f t="shared" si="42"/>
        <v/>
      </c>
      <c r="S101" s="757">
        <f t="shared" si="43"/>
        <v>0</v>
      </c>
      <c r="T101" s="721" t="str">
        <f t="shared" si="44"/>
        <v/>
      </c>
      <c r="U101" s="723" t="str">
        <f t="shared" si="45"/>
        <v/>
      </c>
      <c r="V101" s="723" t="str">
        <f t="shared" si="33"/>
        <v/>
      </c>
      <c r="W101" s="724" t="str">
        <f>IF(T101="Activa",SUMIF($S$10:S100,"Activa",$W$10:W100),IF(T101="Passiva",SUMIF($S$10:S100,"Passiva",$W$10:W100),VLOOKUP(Q101,$D$10:$G$117,3,FALSE)))</f>
        <v/>
      </c>
      <c r="X101" s="725" t="str">
        <f t="shared" si="34"/>
        <v/>
      </c>
      <c r="Z101" s="724" t="str">
        <f>IF(T101="Activa",SUMIF($S$10:S100,"Activa",$Z$10:Z100),IF(T101="Passiva",SUMIF($S$10:S100,"Passiva",$Z$10:Z100),VLOOKUP(Q101,$D$10:$G$117,4,FALSE)))</f>
        <v/>
      </c>
      <c r="AA101" s="725" t="str">
        <f t="shared" si="35"/>
        <v/>
      </c>
      <c r="AB101" s="188"/>
      <c r="AC101" s="212" t="e">
        <f t="shared" si="57"/>
        <v>#VALUE!</v>
      </c>
      <c r="AD101" s="212" t="e">
        <f t="shared" si="58"/>
        <v>#VALUE!</v>
      </c>
      <c r="AH101" s="61">
        <v>92</v>
      </c>
      <c r="AI101" s="61">
        <f t="shared" si="46"/>
        <v>0.10100000000000001</v>
      </c>
      <c r="AJ101" s="656" t="str">
        <f>Saldi!R103</f>
        <v>725 Kostprijs Inkopen 7</v>
      </c>
      <c r="AK101" s="656">
        <f>Saldi!S103</f>
        <v>0</v>
      </c>
      <c r="AL101" s="656">
        <f>Saldi!T103</f>
        <v>0</v>
      </c>
      <c r="AM101" s="683" t="str">
        <f t="shared" si="47"/>
        <v/>
      </c>
      <c r="AN101" s="690"/>
      <c r="AO101" s="684" t="str">
        <f t="shared" si="48"/>
        <v/>
      </c>
      <c r="AQ101" s="764">
        <v>17</v>
      </c>
      <c r="AR101" s="607" t="s">
        <v>746</v>
      </c>
      <c r="AS101" s="607" t="s">
        <v>630</v>
      </c>
      <c r="AU101" s="6">
        <f t="shared" si="59"/>
        <v>9999</v>
      </c>
      <c r="AV101" s="6">
        <f t="shared" si="49"/>
        <v>9999</v>
      </c>
      <c r="AW101" s="757">
        <f t="shared" si="50"/>
        <v>0</v>
      </c>
      <c r="AX101" s="758" t="str">
        <f t="shared" si="51"/>
        <v/>
      </c>
      <c r="AY101" s="599" t="str">
        <f t="shared" si="52"/>
        <v/>
      </c>
      <c r="AZ101" s="599" t="str">
        <f t="shared" si="53"/>
        <v/>
      </c>
      <c r="BA101" s="662" t="str">
        <f t="shared" si="54"/>
        <v/>
      </c>
      <c r="BB101" s="662" t="str">
        <f t="shared" si="36"/>
        <v/>
      </c>
      <c r="BC101" s="666" t="str">
        <f>IF(AW101="regel","",IF(AW102=AW101,"",SUMIF($AW$10:AW101,AW101,$BB$10:BB101)))</f>
        <v/>
      </c>
      <c r="BE101" s="662" t="str">
        <f t="shared" si="55"/>
        <v/>
      </c>
      <c r="BF101" s="662" t="str">
        <f t="shared" si="37"/>
        <v/>
      </c>
      <c r="BG101" s="666" t="str">
        <f>IF(AW101="regel","",IF(AW102=AW101,"",SUMIF($AW$10:AW101,AW101,$BE$10:BE101)))</f>
        <v/>
      </c>
      <c r="BI101" s="212" t="e">
        <f t="shared" si="56"/>
        <v>#VALUE!</v>
      </c>
      <c r="BJ101" s="212" t="e">
        <f t="shared" si="60"/>
        <v>#VALUE!</v>
      </c>
    </row>
    <row r="102" spans="3:69" ht="12" customHeight="1" x14ac:dyDescent="0.2">
      <c r="C102" s="580">
        <v>93</v>
      </c>
      <c r="D102" s="83">
        <f t="shared" si="38"/>
        <v>0.10199999999999999</v>
      </c>
      <c r="E102" s="607" t="str">
        <f>Saldi!N104</f>
        <v>300 Voorraad</v>
      </c>
      <c r="F102" s="656">
        <f>Saldi!O104</f>
        <v>0</v>
      </c>
      <c r="G102" s="656">
        <f>Saldi!P104</f>
        <v>0</v>
      </c>
      <c r="H102" s="683" t="str">
        <f t="shared" si="39"/>
        <v/>
      </c>
      <c r="I102" s="686"/>
      <c r="J102" s="684" t="str">
        <f t="shared" si="61"/>
        <v/>
      </c>
      <c r="M102" s="56"/>
      <c r="N102" s="56"/>
      <c r="P102" s="61">
        <f t="shared" si="40"/>
        <v>9999</v>
      </c>
      <c r="Q102" s="61">
        <f t="shared" si="41"/>
        <v>9999</v>
      </c>
      <c r="R102" s="61" t="str">
        <f t="shared" si="42"/>
        <v/>
      </c>
      <c r="S102" s="757">
        <f t="shared" si="43"/>
        <v>0</v>
      </c>
      <c r="T102" s="721" t="str">
        <f t="shared" si="44"/>
        <v/>
      </c>
      <c r="U102" s="723" t="str">
        <f t="shared" si="45"/>
        <v/>
      </c>
      <c r="V102" s="723" t="str">
        <f t="shared" si="33"/>
        <v/>
      </c>
      <c r="W102" s="724" t="str">
        <f>IF(T102="Activa",SUMIF($S$10:S101,"Activa",$W$10:W101),IF(T102="Passiva",SUMIF($S$10:S101,"Passiva",$W$10:W101),VLOOKUP(Q102,$D$10:$G$117,3,FALSE)))</f>
        <v/>
      </c>
      <c r="X102" s="725" t="str">
        <f t="shared" si="34"/>
        <v/>
      </c>
      <c r="Z102" s="724" t="str">
        <f>IF(T102="Activa",SUMIF($S$10:S101,"Activa",$Z$10:Z101),IF(T102="Passiva",SUMIF($S$10:S101,"Passiva",$Z$10:Z101),VLOOKUP(Q102,$D$10:$G$117,4,FALSE)))</f>
        <v/>
      </c>
      <c r="AA102" s="725" t="str">
        <f t="shared" si="35"/>
        <v/>
      </c>
      <c r="AB102" s="188"/>
      <c r="AC102" s="212" t="e">
        <f t="shared" si="57"/>
        <v>#VALUE!</v>
      </c>
      <c r="AD102" s="212" t="e">
        <f t="shared" si="58"/>
        <v>#VALUE!</v>
      </c>
      <c r="AH102" s="61">
        <v>93</v>
      </c>
      <c r="AI102" s="61">
        <f t="shared" si="46"/>
        <v>0.10199999999999999</v>
      </c>
      <c r="AJ102" s="656" t="str">
        <f>Saldi!R104</f>
        <v>730 Kostprijs Inkopen 8</v>
      </c>
      <c r="AK102" s="656">
        <f>Saldi!S104</f>
        <v>0</v>
      </c>
      <c r="AL102" s="656">
        <f>Saldi!T104</f>
        <v>0</v>
      </c>
      <c r="AM102" s="683" t="str">
        <f t="shared" si="47"/>
        <v/>
      </c>
      <c r="AN102" s="690"/>
      <c r="AO102" s="684" t="str">
        <f t="shared" si="48"/>
        <v/>
      </c>
      <c r="AU102" s="6">
        <f t="shared" si="59"/>
        <v>9999</v>
      </c>
      <c r="AV102" s="6">
        <f t="shared" si="49"/>
        <v>9999</v>
      </c>
      <c r="AW102" s="757">
        <f t="shared" si="50"/>
        <v>0</v>
      </c>
      <c r="AX102" s="758" t="str">
        <f t="shared" si="51"/>
        <v/>
      </c>
      <c r="AY102" s="599" t="str">
        <f t="shared" si="52"/>
        <v/>
      </c>
      <c r="AZ102" s="599" t="str">
        <f t="shared" si="53"/>
        <v/>
      </c>
      <c r="BA102" s="662" t="str">
        <f t="shared" si="54"/>
        <v/>
      </c>
      <c r="BB102" s="662" t="str">
        <f t="shared" si="36"/>
        <v/>
      </c>
      <c r="BC102" s="666" t="str">
        <f>IF(AW102="regel","",IF(AW103=AW102,"",SUMIF($AW$10:AW102,AW102,$BB$10:BB102)))</f>
        <v/>
      </c>
      <c r="BE102" s="662" t="str">
        <f t="shared" si="55"/>
        <v/>
      </c>
      <c r="BF102" s="662" t="str">
        <f t="shared" si="37"/>
        <v/>
      </c>
      <c r="BG102" s="666" t="str">
        <f>IF(AW102="regel","",IF(AW103=AW102,"",SUMIF($AW$10:AW102,AW102,$BE$10:BE102)))</f>
        <v/>
      </c>
      <c r="BI102" s="212" t="e">
        <f t="shared" si="56"/>
        <v>#VALUE!</v>
      </c>
      <c r="BJ102" s="212" t="e">
        <f t="shared" si="60"/>
        <v>#VALUE!</v>
      </c>
    </row>
    <row r="103" spans="3:69" ht="12" customHeight="1" x14ac:dyDescent="0.2">
      <c r="C103" s="580">
        <v>94</v>
      </c>
      <c r="D103" s="83">
        <f t="shared" si="38"/>
        <v>0.10299999999999999</v>
      </c>
      <c r="E103" s="607" t="str">
        <f>Saldi!N105</f>
        <v>305 Voorraad 2</v>
      </c>
      <c r="F103" s="656">
        <f>Saldi!O105</f>
        <v>0</v>
      </c>
      <c r="G103" s="656">
        <f>Saldi!P105</f>
        <v>0</v>
      </c>
      <c r="H103" s="683" t="str">
        <f t="shared" si="39"/>
        <v/>
      </c>
      <c r="I103" s="686"/>
      <c r="J103" s="684" t="str">
        <f t="shared" si="61"/>
        <v/>
      </c>
      <c r="M103" s="56"/>
      <c r="N103" s="56"/>
      <c r="P103" s="61">
        <f t="shared" si="40"/>
        <v>9999</v>
      </c>
      <c r="Q103" s="61">
        <f t="shared" si="41"/>
        <v>9999</v>
      </c>
      <c r="R103" s="61" t="str">
        <f t="shared" si="42"/>
        <v/>
      </c>
      <c r="S103" s="757">
        <f t="shared" si="43"/>
        <v>0</v>
      </c>
      <c r="T103" s="721" t="str">
        <f t="shared" si="44"/>
        <v/>
      </c>
      <c r="U103" s="723" t="str">
        <f t="shared" si="45"/>
        <v/>
      </c>
      <c r="V103" s="723" t="str">
        <f t="shared" si="33"/>
        <v/>
      </c>
      <c r="W103" s="724" t="str">
        <f>IF(T103="Activa",SUMIF($S$10:S102,"Activa",$W$10:W102),IF(T103="Passiva",SUMIF($S$10:S102,"Passiva",$W$10:W102),VLOOKUP(Q103,$D$10:$G$117,3,FALSE)))</f>
        <v/>
      </c>
      <c r="X103" s="725" t="str">
        <f t="shared" si="34"/>
        <v/>
      </c>
      <c r="Z103" s="724" t="str">
        <f>IF(T103="Activa",SUMIF($S$10:S102,"Activa",$Z$10:Z102),IF(T103="Passiva",SUMIF($S$10:S102,"Passiva",$Z$10:Z102),VLOOKUP(Q103,$D$10:$G$117,4,FALSE)))</f>
        <v/>
      </c>
      <c r="AA103" s="725" t="str">
        <f t="shared" si="35"/>
        <v/>
      </c>
      <c r="AB103" s="188"/>
      <c r="AC103" s="212" t="e">
        <f t="shared" si="57"/>
        <v>#VALUE!</v>
      </c>
      <c r="AD103" s="212" t="e">
        <f t="shared" si="58"/>
        <v>#VALUE!</v>
      </c>
      <c r="AH103" s="61">
        <v>94</v>
      </c>
      <c r="AI103" s="61">
        <f t="shared" si="46"/>
        <v>0.10299999999999999</v>
      </c>
      <c r="AJ103" s="656" t="str">
        <f>Saldi!R105</f>
        <v>740 Kostprijs Inkopen 9</v>
      </c>
      <c r="AK103" s="656">
        <f>Saldi!S105</f>
        <v>0</v>
      </c>
      <c r="AL103" s="656">
        <f>Saldi!T105</f>
        <v>0</v>
      </c>
      <c r="AM103" s="683" t="str">
        <f t="shared" si="47"/>
        <v/>
      </c>
      <c r="AN103" s="690"/>
      <c r="AO103" s="684" t="str">
        <f t="shared" si="48"/>
        <v/>
      </c>
      <c r="AU103" s="6">
        <f t="shared" si="59"/>
        <v>9999</v>
      </c>
      <c r="AV103" s="6">
        <f t="shared" si="49"/>
        <v>9999</v>
      </c>
      <c r="AW103" s="757">
        <f t="shared" si="50"/>
        <v>0</v>
      </c>
      <c r="AX103" s="758" t="str">
        <f t="shared" si="51"/>
        <v/>
      </c>
      <c r="AY103" s="599" t="str">
        <f t="shared" si="52"/>
        <v/>
      </c>
      <c r="AZ103" s="599" t="str">
        <f t="shared" si="53"/>
        <v/>
      </c>
      <c r="BA103" s="662" t="str">
        <f t="shared" si="54"/>
        <v/>
      </c>
      <c r="BB103" s="662" t="str">
        <f t="shared" si="36"/>
        <v/>
      </c>
      <c r="BC103" s="666" t="str">
        <f>IF(AW103="regel","",IF(AW104=AW103,"",SUMIF($AW$10:AW103,AW103,$BB$10:BB103)))</f>
        <v/>
      </c>
      <c r="BE103" s="662" t="str">
        <f t="shared" si="55"/>
        <v/>
      </c>
      <c r="BF103" s="662" t="str">
        <f t="shared" si="37"/>
        <v/>
      </c>
      <c r="BG103" s="666" t="str">
        <f>IF(AW103="regel","",IF(AW104=AW103,"",SUMIF($AW$10:AW103,AW103,$BE$10:BE103)))</f>
        <v/>
      </c>
      <c r="BI103" s="212" t="e">
        <f t="shared" si="56"/>
        <v>#VALUE!</v>
      </c>
      <c r="BJ103" s="212" t="e">
        <f t="shared" si="60"/>
        <v>#VALUE!</v>
      </c>
    </row>
    <row r="104" spans="3:69" ht="12" customHeight="1" x14ac:dyDescent="0.2">
      <c r="C104" s="580">
        <v>95</v>
      </c>
      <c r="D104" s="83">
        <f t="shared" si="38"/>
        <v>0.104</v>
      </c>
      <c r="E104" s="6"/>
      <c r="F104" s="6"/>
      <c r="G104" s="6"/>
      <c r="H104" s="6"/>
      <c r="I104" s="6"/>
      <c r="J104" s="6"/>
      <c r="L104" s="6"/>
      <c r="P104" s="61">
        <f t="shared" si="40"/>
        <v>9999</v>
      </c>
      <c r="Q104" s="61">
        <f t="shared" si="41"/>
        <v>9999</v>
      </c>
      <c r="R104" s="61" t="str">
        <f t="shared" si="42"/>
        <v/>
      </c>
      <c r="S104" s="757">
        <f t="shared" si="43"/>
        <v>0</v>
      </c>
      <c r="T104" s="721" t="str">
        <f t="shared" si="44"/>
        <v/>
      </c>
      <c r="U104" s="723" t="str">
        <f t="shared" si="45"/>
        <v/>
      </c>
      <c r="V104" s="723" t="str">
        <f t="shared" si="33"/>
        <v/>
      </c>
      <c r="W104" s="724" t="str">
        <f>IF(T104="Activa",SUMIF($S$10:S103,"Activa",$W$10:W103),IF(T104="Passiva",SUMIF($S$10:S103,"Passiva",$W$10:W103),VLOOKUP(Q104,$D$10:$G$117,3,FALSE)))</f>
        <v/>
      </c>
      <c r="X104" s="725" t="str">
        <f t="shared" si="34"/>
        <v/>
      </c>
      <c r="Z104" s="724" t="str">
        <f>IF(T104="Activa",SUMIF($S$10:S103,"Activa",$Z$10:Z103),IF(T104="Passiva",SUMIF($S$10:S103,"Passiva",$Z$10:Z103),VLOOKUP(Q104,$D$10:$G$117,4,FALSE)))</f>
        <v/>
      </c>
      <c r="AA104" s="725" t="str">
        <f t="shared" si="35"/>
        <v/>
      </c>
      <c r="AB104" s="188"/>
      <c r="AC104" s="212" t="e">
        <f t="shared" si="57"/>
        <v>#VALUE!</v>
      </c>
      <c r="AD104" s="212" t="e">
        <f t="shared" si="58"/>
        <v>#VALUE!</v>
      </c>
      <c r="AH104" s="61">
        <v>95</v>
      </c>
      <c r="AI104" s="61">
        <f t="shared" si="46"/>
        <v>0.104</v>
      </c>
      <c r="AJ104" s="656" t="str">
        <f>Saldi!R106</f>
        <v>750 Kostprijs Inkopen 10</v>
      </c>
      <c r="AK104" s="656">
        <f>Saldi!S106</f>
        <v>0</v>
      </c>
      <c r="AL104" s="656">
        <f>Saldi!T106</f>
        <v>0</v>
      </c>
      <c r="AM104" s="683" t="str">
        <f t="shared" si="47"/>
        <v/>
      </c>
      <c r="AN104" s="690"/>
      <c r="AO104" s="684" t="str">
        <f t="shared" si="48"/>
        <v/>
      </c>
      <c r="AU104" s="6">
        <f t="shared" si="59"/>
        <v>9999</v>
      </c>
      <c r="AV104" s="6">
        <f t="shared" si="49"/>
        <v>9999</v>
      </c>
      <c r="AW104" s="757">
        <f t="shared" si="50"/>
        <v>0</v>
      </c>
      <c r="AX104" s="758" t="str">
        <f t="shared" si="51"/>
        <v/>
      </c>
      <c r="AY104" s="599" t="str">
        <f t="shared" si="52"/>
        <v/>
      </c>
      <c r="AZ104" s="599" t="str">
        <f t="shared" si="53"/>
        <v/>
      </c>
      <c r="BA104" s="662" t="str">
        <f t="shared" si="54"/>
        <v/>
      </c>
      <c r="BB104" s="662" t="str">
        <f t="shared" si="36"/>
        <v/>
      </c>
      <c r="BC104" s="666" t="str">
        <f>IF(AW104="regel","",IF(AW105=AW104,"",SUMIF($AW$10:AW104,AW104,$BB$10:BB104)))</f>
        <v/>
      </c>
      <c r="BE104" s="662" t="str">
        <f t="shared" si="55"/>
        <v/>
      </c>
      <c r="BF104" s="662" t="str">
        <f t="shared" si="37"/>
        <v/>
      </c>
      <c r="BG104" s="666" t="str">
        <f>IF(AW104="regel","",IF(AW105=AW104,"",SUMIF($AW$10:AW104,AW104,$BE$10:BE104)))</f>
        <v/>
      </c>
      <c r="BI104" s="212" t="e">
        <f t="shared" si="56"/>
        <v>#VALUE!</v>
      </c>
      <c r="BJ104" s="212" t="e">
        <f t="shared" si="60"/>
        <v>#VALUE!</v>
      </c>
    </row>
    <row r="105" spans="3:69" ht="12" customHeight="1" x14ac:dyDescent="0.2">
      <c r="C105" s="580">
        <v>96</v>
      </c>
      <c r="D105" s="83">
        <f t="shared" si="38"/>
        <v>0.105</v>
      </c>
      <c r="E105" s="56" t="s">
        <v>10</v>
      </c>
      <c r="F105" s="458">
        <f>SUM(F10:F104)</f>
        <v>1920.6547107438018</v>
      </c>
      <c r="G105" s="458">
        <f>SUM(G10:G104)</f>
        <v>0</v>
      </c>
      <c r="L105" s="6"/>
      <c r="P105" s="61">
        <f t="shared" si="40"/>
        <v>9999</v>
      </c>
      <c r="Q105" s="61">
        <f t="shared" si="41"/>
        <v>9999</v>
      </c>
      <c r="R105" s="61" t="str">
        <f t="shared" si="42"/>
        <v/>
      </c>
      <c r="S105" s="757">
        <f t="shared" si="43"/>
        <v>0</v>
      </c>
      <c r="T105" s="721" t="str">
        <f t="shared" si="44"/>
        <v/>
      </c>
      <c r="U105" s="723" t="str">
        <f t="shared" si="45"/>
        <v/>
      </c>
      <c r="V105" s="723" t="str">
        <f t="shared" si="33"/>
        <v/>
      </c>
      <c r="W105" s="724" t="str">
        <f>IF(T105="Activa",SUMIF($S$10:S104,"Activa",$W$10:W104),IF(T105="Passiva",SUMIF($S$10:S104,"Passiva",$W$10:W104),VLOOKUP(Q105,$D$10:$G$117,3,FALSE)))</f>
        <v/>
      </c>
      <c r="X105" s="725" t="str">
        <f t="shared" si="34"/>
        <v/>
      </c>
      <c r="Z105" s="724" t="str">
        <f>IF(T105="Activa",SUMIF($S$10:S104,"Activa",$Z$10:Z104),IF(T105="Passiva",SUMIF($S$10:S104,"Passiva",$Z$10:Z104),VLOOKUP(Q105,$D$10:$G$117,4,FALSE)))</f>
        <v/>
      </c>
      <c r="AA105" s="725" t="str">
        <f t="shared" si="35"/>
        <v/>
      </c>
      <c r="AB105" s="188"/>
      <c r="AC105" s="212" t="e">
        <f t="shared" si="57"/>
        <v>#VALUE!</v>
      </c>
      <c r="AD105" s="212" t="e">
        <f t="shared" si="58"/>
        <v>#VALUE!</v>
      </c>
      <c r="AH105" s="61">
        <v>96</v>
      </c>
      <c r="AI105" s="61">
        <f t="shared" si="46"/>
        <v>1.105</v>
      </c>
      <c r="AJ105" s="656" t="str">
        <f>Saldi!R107</f>
        <v>800 Verkopen belast hoog</v>
      </c>
      <c r="AK105" s="656">
        <f>Saldi!S107</f>
        <v>-1562.8595041322312</v>
      </c>
      <c r="AL105" s="656">
        <f>Saldi!T107</f>
        <v>0</v>
      </c>
      <c r="AM105" s="683" t="str">
        <f t="shared" si="47"/>
        <v>f</v>
      </c>
      <c r="AN105" s="690">
        <v>1</v>
      </c>
      <c r="AO105" s="684" t="str">
        <f t="shared" si="48"/>
        <v/>
      </c>
      <c r="AU105" s="6">
        <f t="shared" si="59"/>
        <v>1.105</v>
      </c>
      <c r="AV105" s="6">
        <f t="shared" si="49"/>
        <v>9999</v>
      </c>
      <c r="AW105" s="757">
        <f t="shared" si="50"/>
        <v>0</v>
      </c>
      <c r="AX105" s="758" t="str">
        <f t="shared" si="51"/>
        <v/>
      </c>
      <c r="AY105" s="599" t="str">
        <f t="shared" si="52"/>
        <v/>
      </c>
      <c r="AZ105" s="599" t="str">
        <f t="shared" si="53"/>
        <v/>
      </c>
      <c r="BA105" s="662" t="str">
        <f t="shared" si="54"/>
        <v/>
      </c>
      <c r="BB105" s="662" t="str">
        <f t="shared" si="36"/>
        <v/>
      </c>
      <c r="BC105" s="666" t="str">
        <f>IF(AW105="regel","",IF(AW106=AW105,"",SUMIF($AW$10:AW105,AW105,$BB$10:BB105)))</f>
        <v/>
      </c>
      <c r="BE105" s="662" t="str">
        <f t="shared" si="55"/>
        <v/>
      </c>
      <c r="BF105" s="662" t="str">
        <f t="shared" si="37"/>
        <v/>
      </c>
      <c r="BG105" s="666" t="str">
        <f>IF(AW105="regel","",IF(AW106=AW105,"",SUMIF($AW$10:AW105,AW105,$BE$10:BE105)))</f>
        <v/>
      </c>
      <c r="BI105" s="212" t="e">
        <f t="shared" si="56"/>
        <v>#VALUE!</v>
      </c>
      <c r="BJ105" s="212" t="e">
        <f t="shared" si="60"/>
        <v>#VALUE!</v>
      </c>
    </row>
    <row r="106" spans="3:69" ht="12" customHeight="1" x14ac:dyDescent="0.2">
      <c r="C106" s="580">
        <v>97</v>
      </c>
      <c r="D106" s="83">
        <v>20</v>
      </c>
      <c r="E106" s="83" t="s">
        <v>10</v>
      </c>
      <c r="F106" s="786">
        <f>-F105</f>
        <v>-1920.6547107438018</v>
      </c>
      <c r="G106" s="787">
        <v>0</v>
      </c>
      <c r="H106" s="57"/>
      <c r="I106" s="781"/>
      <c r="J106" s="57"/>
      <c r="K106" s="57"/>
      <c r="L106" s="6"/>
      <c r="P106" s="61">
        <f t="shared" si="40"/>
        <v>20</v>
      </c>
      <c r="Q106" s="61">
        <f t="shared" si="41"/>
        <v>9999</v>
      </c>
      <c r="R106" s="61" t="str">
        <f t="shared" si="42"/>
        <v/>
      </c>
      <c r="S106" s="757">
        <f t="shared" si="43"/>
        <v>0</v>
      </c>
      <c r="T106" s="721" t="str">
        <f t="shared" si="44"/>
        <v/>
      </c>
      <c r="U106" s="723" t="str">
        <f t="shared" si="45"/>
        <v/>
      </c>
      <c r="V106" s="723" t="str">
        <f t="shared" ref="V106:V117" si="62">VLOOKUP(Q106,$D$10:$G$117,2,FALSE)</f>
        <v/>
      </c>
      <c r="W106" s="724" t="str">
        <f>IF(T106="Activa",SUMIF($S$10:S105,"Activa",$W$10:W105),IF(T106="Passiva",SUMIF($S$10:S105,"Passiva",$W$10:W105),VLOOKUP(Q106,$D$10:$G$117,3,FALSE)))</f>
        <v/>
      </c>
      <c r="X106" s="725" t="str">
        <f t="shared" ref="X106:X117" si="63">IF(T106="Activa",W106,IF(T106="Passiva",W106,IF(U107=U106,"",AC106)))</f>
        <v/>
      </c>
      <c r="Z106" s="724" t="str">
        <f>IF(T106="Activa",SUMIF($S$10:S105,"Activa",$Z$10:Z105),IF(T106="Passiva",SUMIF($S$10:S105,"Passiva",$Z$10:Z105),VLOOKUP(Q106,$D$10:$G$117,4,FALSE)))</f>
        <v/>
      </c>
      <c r="AA106" s="725" t="str">
        <f t="shared" ref="AA106:AA116" si="64">IF(T106="Activa",Z106,IF(T106="Passiva",Z106,IF(U107=U106,"",AD106)))</f>
        <v/>
      </c>
      <c r="AB106" s="188"/>
      <c r="AC106" s="212" t="e">
        <f t="shared" si="57"/>
        <v>#VALUE!</v>
      </c>
      <c r="AD106" s="212" t="e">
        <f t="shared" si="58"/>
        <v>#VALUE!</v>
      </c>
      <c r="AH106" s="61">
        <v>97</v>
      </c>
      <c r="AI106" s="61">
        <f t="shared" si="46"/>
        <v>0.106</v>
      </c>
      <c r="AJ106" s="656" t="str">
        <f>Saldi!R108</f>
        <v>801 Verkopen belast laag</v>
      </c>
      <c r="AK106" s="656">
        <f>Saldi!S108</f>
        <v>0</v>
      </c>
      <c r="AL106" s="656">
        <f>Saldi!T108</f>
        <v>0</v>
      </c>
      <c r="AM106" s="683" t="str">
        <f t="shared" si="47"/>
        <v/>
      </c>
      <c r="AN106" s="690"/>
      <c r="AO106" s="684" t="str">
        <f t="shared" si="48"/>
        <v/>
      </c>
      <c r="AU106" s="6">
        <f t="shared" si="59"/>
        <v>9999</v>
      </c>
      <c r="AV106" s="6">
        <f t="shared" si="49"/>
        <v>9999</v>
      </c>
      <c r="AW106" s="757">
        <f t="shared" si="50"/>
        <v>0</v>
      </c>
      <c r="AX106" s="758" t="str">
        <f t="shared" si="51"/>
        <v/>
      </c>
      <c r="AY106" s="599" t="str">
        <f t="shared" si="52"/>
        <v/>
      </c>
      <c r="AZ106" s="599" t="str">
        <f t="shared" si="53"/>
        <v/>
      </c>
      <c r="BA106" s="662" t="str">
        <f t="shared" si="54"/>
        <v/>
      </c>
      <c r="BB106" s="662" t="str">
        <f t="shared" si="36"/>
        <v/>
      </c>
      <c r="BC106" s="666" t="str">
        <f>IF(AW106="regel","",IF(AW107=AW106,"",SUMIF($AW$10:AW106,AW106,$BB$10:BB106)))</f>
        <v/>
      </c>
      <c r="BE106" s="662" t="str">
        <f t="shared" si="55"/>
        <v/>
      </c>
      <c r="BF106" s="662" t="str">
        <f t="shared" si="37"/>
        <v/>
      </c>
      <c r="BG106" s="666" t="str">
        <f>IF(AW106="regel","",IF(AW107=AW106,"",SUMIF($AW$10:AW106,AW106,$BE$10:BE106)))</f>
        <v/>
      </c>
      <c r="BI106" s="212" t="e">
        <f t="shared" si="56"/>
        <v>#VALUE!</v>
      </c>
      <c r="BJ106" s="212" t="e">
        <f t="shared" si="60"/>
        <v>#VALUE!</v>
      </c>
    </row>
    <row r="107" spans="3:69" ht="12" customHeight="1" x14ac:dyDescent="0.2">
      <c r="C107" s="580">
        <v>98</v>
      </c>
      <c r="D107" s="83">
        <v>6.3</v>
      </c>
      <c r="E107" s="580" t="s">
        <v>716</v>
      </c>
      <c r="F107" s="775" t="s">
        <v>716</v>
      </c>
      <c r="G107" s="775" t="s">
        <v>716</v>
      </c>
      <c r="H107" s="57"/>
      <c r="I107" s="112"/>
      <c r="J107" s="57"/>
      <c r="K107" s="57"/>
      <c r="L107" s="6"/>
      <c r="P107" s="61">
        <f t="shared" si="40"/>
        <v>6.3</v>
      </c>
      <c r="Q107" s="61">
        <f t="shared" si="41"/>
        <v>9999</v>
      </c>
      <c r="R107" s="61" t="str">
        <f t="shared" si="42"/>
        <v/>
      </c>
      <c r="S107" s="757">
        <f t="shared" si="43"/>
        <v>0</v>
      </c>
      <c r="T107" s="721" t="str">
        <f t="shared" si="44"/>
        <v/>
      </c>
      <c r="U107" s="723" t="str">
        <f t="shared" si="45"/>
        <v/>
      </c>
      <c r="V107" s="723" t="str">
        <f t="shared" si="62"/>
        <v/>
      </c>
      <c r="W107" s="724" t="str">
        <f>IF(T107="Activa",SUMIF($S$10:S106,"Activa",$W$10:W106),IF(T107="Passiva",SUMIF($S$10:S106,"Passiva",$W$10:W106),VLOOKUP(Q107,$D$10:$G$117,3,FALSE)))</f>
        <v/>
      </c>
      <c r="X107" s="725" t="str">
        <f t="shared" si="63"/>
        <v/>
      </c>
      <c r="Z107" s="724" t="str">
        <f>IF(T107="Activa",SUMIF($S$10:S106,"Activa",$Z$10:Z106),IF(T107="Passiva",SUMIF($S$10:S106,"Passiva",$Z$10:Z106),VLOOKUP(Q107,$D$10:$G$117,4,FALSE)))</f>
        <v/>
      </c>
      <c r="AA107" s="725" t="str">
        <f t="shared" si="64"/>
        <v/>
      </c>
      <c r="AB107" s="188"/>
      <c r="AC107" s="212" t="e">
        <f t="shared" si="57"/>
        <v>#VALUE!</v>
      </c>
      <c r="AD107" s="212" t="e">
        <f t="shared" si="58"/>
        <v>#VALUE!</v>
      </c>
      <c r="AH107" s="61">
        <v>98</v>
      </c>
      <c r="AI107" s="61">
        <f t="shared" si="46"/>
        <v>1.107</v>
      </c>
      <c r="AJ107" s="656" t="str">
        <f>Saldi!R109</f>
        <v>802 Verkopen EU</v>
      </c>
      <c r="AK107" s="656">
        <f>Saldi!S109</f>
        <v>-619.83471074380168</v>
      </c>
      <c r="AL107" s="656">
        <f>Saldi!T109</f>
        <v>0</v>
      </c>
      <c r="AM107" s="683" t="str">
        <f t="shared" si="47"/>
        <v>f</v>
      </c>
      <c r="AN107" s="690">
        <v>1</v>
      </c>
      <c r="AO107" s="684" t="str">
        <f t="shared" si="48"/>
        <v/>
      </c>
      <c r="AU107" s="6">
        <f t="shared" si="59"/>
        <v>1.107</v>
      </c>
      <c r="AV107" s="6">
        <f t="shared" si="49"/>
        <v>9999</v>
      </c>
      <c r="AW107" s="757">
        <f t="shared" si="50"/>
        <v>0</v>
      </c>
      <c r="AX107" s="758" t="str">
        <f t="shared" si="51"/>
        <v/>
      </c>
      <c r="AY107" s="599" t="str">
        <f t="shared" si="52"/>
        <v/>
      </c>
      <c r="AZ107" s="599" t="str">
        <f t="shared" si="53"/>
        <v/>
      </c>
      <c r="BA107" s="662" t="str">
        <f t="shared" si="54"/>
        <v/>
      </c>
      <c r="BB107" s="662" t="str">
        <f t="shared" si="36"/>
        <v/>
      </c>
      <c r="BC107" s="666" t="str">
        <f>IF(AW107="regel","",IF(AW108=AW107,"",SUMIF($AW$10:AW107,AW107,$BB$10:BB107)))</f>
        <v/>
      </c>
      <c r="BE107" s="662" t="str">
        <f t="shared" si="55"/>
        <v/>
      </c>
      <c r="BF107" s="662" t="str">
        <f t="shared" si="37"/>
        <v/>
      </c>
      <c r="BG107" s="666" t="str">
        <f>IF(AW107="regel","",IF(AW108=AW107,"",SUMIF($AW$10:AW107,AW107,$BE$10:BE107)))</f>
        <v/>
      </c>
      <c r="BI107" s="212" t="e">
        <f t="shared" si="56"/>
        <v>#VALUE!</v>
      </c>
      <c r="BJ107" s="212" t="e">
        <f t="shared" si="60"/>
        <v>#VALUE!</v>
      </c>
    </row>
    <row r="108" spans="3:69" ht="12" customHeight="1" x14ac:dyDescent="0.2">
      <c r="C108" s="580">
        <v>99</v>
      </c>
      <c r="D108" s="83">
        <v>6.4</v>
      </c>
      <c r="E108" s="775" t="s">
        <v>716</v>
      </c>
      <c r="F108" s="83"/>
      <c r="G108" s="83"/>
      <c r="H108" s="57"/>
      <c r="I108" s="781"/>
      <c r="J108" s="57"/>
      <c r="K108" s="57"/>
      <c r="L108" s="6"/>
      <c r="P108" s="61">
        <f t="shared" si="40"/>
        <v>6.4</v>
      </c>
      <c r="Q108" s="61">
        <f t="shared" si="41"/>
        <v>9999</v>
      </c>
      <c r="R108" s="61" t="str">
        <f t="shared" si="42"/>
        <v/>
      </c>
      <c r="S108" s="757">
        <f t="shared" si="43"/>
        <v>0</v>
      </c>
      <c r="T108" s="721" t="str">
        <f t="shared" si="44"/>
        <v/>
      </c>
      <c r="U108" s="723" t="str">
        <f t="shared" si="45"/>
        <v/>
      </c>
      <c r="V108" s="723" t="str">
        <f t="shared" si="62"/>
        <v/>
      </c>
      <c r="W108" s="724" t="str">
        <f>IF(T108="Activa",SUMIF($S$10:S107,"Activa",$W$10:W107),IF(T108="Passiva",SUMIF($S$10:S107,"Passiva",$W$10:W107),VLOOKUP(Q108,$D$10:$G$117,3,FALSE)))</f>
        <v/>
      </c>
      <c r="X108" s="725" t="str">
        <f t="shared" si="63"/>
        <v/>
      </c>
      <c r="Z108" s="724" t="str">
        <f>IF(T108="Activa",SUMIF($S$10:S107,"Activa",$Z$10:Z107),IF(T108="Passiva",SUMIF($S$10:S107,"Passiva",$Z$10:Z107),VLOOKUP(Q108,$D$10:$G$117,4,FALSE)))</f>
        <v/>
      </c>
      <c r="AA108" s="725" t="str">
        <f t="shared" si="64"/>
        <v/>
      </c>
      <c r="AB108" s="188"/>
      <c r="AC108" s="212" t="e">
        <f t="shared" si="57"/>
        <v>#VALUE!</v>
      </c>
      <c r="AD108" s="212" t="e">
        <f t="shared" si="58"/>
        <v>#VALUE!</v>
      </c>
      <c r="AH108" s="61">
        <v>99</v>
      </c>
      <c r="AI108" s="61">
        <f t="shared" si="46"/>
        <v>0.108</v>
      </c>
      <c r="AJ108" s="656" t="str">
        <f>Saldi!R110</f>
        <v>803 Verkopen buiten EU</v>
      </c>
      <c r="AK108" s="656">
        <f>Saldi!S110</f>
        <v>0</v>
      </c>
      <c r="AL108" s="656">
        <f>Saldi!T110</f>
        <v>0</v>
      </c>
      <c r="AM108" s="683" t="str">
        <f t="shared" si="47"/>
        <v/>
      </c>
      <c r="AN108" s="690"/>
      <c r="AO108" s="684" t="str">
        <f t="shared" si="48"/>
        <v/>
      </c>
      <c r="AU108" s="6">
        <f t="shared" si="59"/>
        <v>9999</v>
      </c>
      <c r="AV108" s="6">
        <f t="shared" si="49"/>
        <v>9999</v>
      </c>
      <c r="AW108" s="757">
        <f t="shared" si="50"/>
        <v>0</v>
      </c>
      <c r="AX108" s="758" t="str">
        <f t="shared" si="51"/>
        <v/>
      </c>
      <c r="AY108" s="599" t="str">
        <f t="shared" si="52"/>
        <v/>
      </c>
      <c r="AZ108" s="599" t="str">
        <f t="shared" si="53"/>
        <v/>
      </c>
      <c r="BA108" s="662" t="str">
        <f t="shared" si="54"/>
        <v/>
      </c>
      <c r="BB108" s="662" t="str">
        <f t="shared" si="36"/>
        <v/>
      </c>
      <c r="BC108" s="666" t="str">
        <f>IF(AW108="regel","",IF(AW109=AW108,"",SUMIF($AW$10:AW108,AW108,$BB$10:BB108)))</f>
        <v/>
      </c>
      <c r="BE108" s="662" t="str">
        <f t="shared" si="55"/>
        <v/>
      </c>
      <c r="BF108" s="662" t="str">
        <f t="shared" si="37"/>
        <v/>
      </c>
      <c r="BG108" s="666" t="str">
        <f>IF(AW108="regel","",IF(AW109=AW108,"",SUMIF($AW$10:AW108,AW108,$BE$10:BE108)))</f>
        <v/>
      </c>
      <c r="BI108" s="212" t="e">
        <f t="shared" si="56"/>
        <v>#VALUE!</v>
      </c>
      <c r="BJ108" s="212" t="e">
        <f t="shared" si="60"/>
        <v>#VALUE!</v>
      </c>
    </row>
    <row r="109" spans="3:69" ht="12" customHeight="1" x14ac:dyDescent="0.2">
      <c r="C109" s="580">
        <v>100</v>
      </c>
      <c r="D109" s="83">
        <v>6.5</v>
      </c>
      <c r="E109" s="580" t="s">
        <v>716</v>
      </c>
      <c r="F109" s="788" t="s">
        <v>716</v>
      </c>
      <c r="G109" s="788" t="s">
        <v>716</v>
      </c>
      <c r="H109" s="57"/>
      <c r="I109" s="781"/>
      <c r="J109" s="57"/>
      <c r="K109" s="57"/>
      <c r="L109" s="6"/>
      <c r="P109" s="61">
        <f t="shared" si="40"/>
        <v>6.5</v>
      </c>
      <c r="Q109" s="61">
        <f t="shared" si="41"/>
        <v>9999</v>
      </c>
      <c r="R109" s="61" t="str">
        <f t="shared" si="42"/>
        <v/>
      </c>
      <c r="S109" s="757">
        <f t="shared" si="43"/>
        <v>0</v>
      </c>
      <c r="T109" s="721" t="str">
        <f t="shared" si="44"/>
        <v/>
      </c>
      <c r="U109" s="723" t="str">
        <f t="shared" si="45"/>
        <v/>
      </c>
      <c r="V109" s="723" t="str">
        <f t="shared" si="62"/>
        <v/>
      </c>
      <c r="W109" s="724" t="str">
        <f>IF(T109="Activa",SUMIF($S$10:S108,"Activa",$W$10:W108),IF(T109="Passiva",SUMIF($S$10:S108,"Passiva",$W$10:W108),VLOOKUP(Q109,$D$10:$G$117,3,FALSE)))</f>
        <v/>
      </c>
      <c r="X109" s="725" t="str">
        <f t="shared" si="63"/>
        <v/>
      </c>
      <c r="Z109" s="724" t="str">
        <f>IF(T109="Activa",SUMIF($S$10:S108,"Activa",$Z$10:Z108),IF(T109="Passiva",SUMIF($S$10:S108,"Passiva",$Z$10:Z108),VLOOKUP(Q109,$D$10:$G$117,4,FALSE)))</f>
        <v/>
      </c>
      <c r="AA109" s="725" t="str">
        <f t="shared" si="64"/>
        <v/>
      </c>
      <c r="AB109" s="188"/>
      <c r="AC109" s="212" t="e">
        <f t="shared" si="57"/>
        <v>#VALUE!</v>
      </c>
      <c r="AD109" s="212" t="e">
        <f t="shared" si="58"/>
        <v>#VALUE!</v>
      </c>
      <c r="AH109" s="61">
        <v>100</v>
      </c>
      <c r="AI109" s="61">
        <f t="shared" si="46"/>
        <v>0.109</v>
      </c>
      <c r="AJ109" s="656" t="str">
        <f>Saldi!R111</f>
        <v>804 Verkopen Marge</v>
      </c>
      <c r="AK109" s="656">
        <f>Saldi!S111</f>
        <v>0</v>
      </c>
      <c r="AL109" s="656">
        <f>Saldi!T111</f>
        <v>0</v>
      </c>
      <c r="AM109" s="683" t="str">
        <f t="shared" si="47"/>
        <v/>
      </c>
      <c r="AN109" s="690"/>
      <c r="AO109" s="684" t="str">
        <f t="shared" si="48"/>
        <v/>
      </c>
      <c r="AU109" s="6">
        <f t="shared" si="59"/>
        <v>9999</v>
      </c>
      <c r="AV109" s="6">
        <f t="shared" si="49"/>
        <v>9999</v>
      </c>
      <c r="AW109" s="757">
        <f t="shared" si="50"/>
        <v>0</v>
      </c>
      <c r="AX109" s="758" t="str">
        <f t="shared" si="51"/>
        <v/>
      </c>
      <c r="AY109" s="599" t="str">
        <f t="shared" si="52"/>
        <v/>
      </c>
      <c r="AZ109" s="599" t="str">
        <f t="shared" si="53"/>
        <v/>
      </c>
      <c r="BA109" s="662" t="str">
        <f t="shared" si="54"/>
        <v/>
      </c>
      <c r="BB109" s="662" t="str">
        <f t="shared" si="36"/>
        <v/>
      </c>
      <c r="BC109" s="666" t="str">
        <f>IF(AW109="regel","",IF(AW110=AW109,"",SUMIF($AW$10:AW109,AW109,$BB$10:BB109)))</f>
        <v/>
      </c>
      <c r="BE109" s="662" t="str">
        <f t="shared" si="55"/>
        <v/>
      </c>
      <c r="BF109" s="662" t="str">
        <f t="shared" si="37"/>
        <v/>
      </c>
      <c r="BG109" s="666" t="str">
        <f>IF(AW109="regel","",IF(AW110=AW109,"",SUMIF($AW$10:AW109,AW109,$BE$10:BE109)))</f>
        <v/>
      </c>
      <c r="BI109" s="212" t="e">
        <f t="shared" si="56"/>
        <v>#VALUE!</v>
      </c>
      <c r="BJ109" s="212" t="e">
        <f t="shared" si="60"/>
        <v>#VALUE!</v>
      </c>
    </row>
    <row r="110" spans="3:69" ht="12" customHeight="1" x14ac:dyDescent="0.2">
      <c r="C110" s="580">
        <v>101</v>
      </c>
      <c r="D110" s="83">
        <v>26.3</v>
      </c>
      <c r="E110" s="580" t="s">
        <v>716</v>
      </c>
      <c r="F110" s="788" t="s">
        <v>716</v>
      </c>
      <c r="G110" s="788" t="s">
        <v>716</v>
      </c>
      <c r="H110" s="57"/>
      <c r="I110" s="112"/>
      <c r="J110" s="57"/>
      <c r="K110" s="57"/>
      <c r="L110" s="6"/>
      <c r="P110" s="61">
        <f t="shared" si="40"/>
        <v>26.3</v>
      </c>
      <c r="Q110" s="61">
        <f t="shared" si="41"/>
        <v>9999</v>
      </c>
      <c r="R110" s="61" t="str">
        <f t="shared" si="42"/>
        <v/>
      </c>
      <c r="S110" s="757">
        <f t="shared" si="43"/>
        <v>0</v>
      </c>
      <c r="T110" s="721" t="str">
        <f t="shared" si="44"/>
        <v/>
      </c>
      <c r="U110" s="723" t="str">
        <f t="shared" si="45"/>
        <v/>
      </c>
      <c r="V110" s="723" t="str">
        <f t="shared" si="62"/>
        <v/>
      </c>
      <c r="W110" s="724" t="str">
        <f>IF(T110="Activa",SUMIF($S$10:S109,"Activa",$W$10:W109),IF(T110="Passiva",SUMIF($S$10:S109,"Passiva",$W$10:W109),VLOOKUP(Q110,$D$10:$G$117,3,FALSE)))</f>
        <v/>
      </c>
      <c r="X110" s="725" t="str">
        <f t="shared" si="63"/>
        <v/>
      </c>
      <c r="Z110" s="724" t="str">
        <f>IF(T110="Activa",SUMIF($S$10:S109,"Activa",$Z$10:Z109),IF(T110="Passiva",SUMIF($S$10:S109,"Passiva",$Z$10:Z109),VLOOKUP(Q110,$D$10:$G$117,4,FALSE)))</f>
        <v/>
      </c>
      <c r="AA110" s="725" t="str">
        <f t="shared" si="64"/>
        <v/>
      </c>
      <c r="AB110" s="188"/>
      <c r="AC110" s="212" t="e">
        <f t="shared" si="57"/>
        <v>#VALUE!</v>
      </c>
      <c r="AD110" s="212" t="e">
        <f t="shared" si="58"/>
        <v>#VALUE!</v>
      </c>
      <c r="AH110" s="61">
        <v>101</v>
      </c>
      <c r="AI110" s="61">
        <f t="shared" si="46"/>
        <v>0.11</v>
      </c>
      <c r="AJ110" s="656" t="str">
        <f>Saldi!R112</f>
        <v>805 Verkopen belast overige</v>
      </c>
      <c r="AK110" s="656">
        <f>Saldi!S112</f>
        <v>0</v>
      </c>
      <c r="AL110" s="656">
        <f>Saldi!T112</f>
        <v>0</v>
      </c>
      <c r="AM110" s="683" t="str">
        <f t="shared" si="47"/>
        <v/>
      </c>
      <c r="AN110" s="690"/>
      <c r="AO110" s="684" t="str">
        <f t="shared" si="48"/>
        <v/>
      </c>
      <c r="AU110" s="6">
        <f t="shared" si="59"/>
        <v>9999</v>
      </c>
      <c r="AV110" s="6">
        <f t="shared" si="49"/>
        <v>9999</v>
      </c>
      <c r="AW110" s="757">
        <f t="shared" si="50"/>
        <v>0</v>
      </c>
      <c r="AX110" s="758" t="str">
        <f t="shared" si="51"/>
        <v/>
      </c>
      <c r="AY110" s="599" t="str">
        <f t="shared" si="52"/>
        <v/>
      </c>
      <c r="AZ110" s="599" t="str">
        <f t="shared" si="53"/>
        <v/>
      </c>
      <c r="BA110" s="662" t="str">
        <f t="shared" si="54"/>
        <v/>
      </c>
      <c r="BB110" s="662" t="str">
        <f t="shared" si="36"/>
        <v/>
      </c>
      <c r="BC110" s="666" t="str">
        <f>IF(AW110="regel","",IF(AW111=AW110,"",SUMIF($AW$10:AW110,AW110,$BB$10:BB110)))</f>
        <v/>
      </c>
      <c r="BE110" s="662" t="str">
        <f t="shared" si="55"/>
        <v/>
      </c>
      <c r="BF110" s="662" t="str">
        <f t="shared" si="37"/>
        <v/>
      </c>
      <c r="BG110" s="666" t="str">
        <f>IF(AW110="regel","",IF(AW111=AW110,"",SUMIF($AW$10:AW110,AW110,$BE$10:BE110)))</f>
        <v/>
      </c>
      <c r="BI110" s="212" t="e">
        <f t="shared" si="56"/>
        <v>#VALUE!</v>
      </c>
      <c r="BJ110" s="212" t="e">
        <f t="shared" si="60"/>
        <v>#VALUE!</v>
      </c>
    </row>
    <row r="111" spans="3:69" ht="12" customHeight="1" x14ac:dyDescent="0.2">
      <c r="C111" s="580">
        <v>102</v>
      </c>
      <c r="D111" s="83">
        <v>26.4</v>
      </c>
      <c r="E111" s="775" t="s">
        <v>716</v>
      </c>
      <c r="F111" s="83"/>
      <c r="G111" s="83"/>
      <c r="H111" s="57"/>
      <c r="I111" s="112"/>
      <c r="J111" s="57"/>
      <c r="K111" s="57"/>
      <c r="L111" s="6"/>
      <c r="P111" s="61">
        <f t="shared" si="40"/>
        <v>26.4</v>
      </c>
      <c r="Q111" s="61">
        <f t="shared" si="41"/>
        <v>9999</v>
      </c>
      <c r="R111" s="61" t="str">
        <f t="shared" si="42"/>
        <v/>
      </c>
      <c r="S111" s="757">
        <f t="shared" si="43"/>
        <v>0</v>
      </c>
      <c r="T111" s="721" t="str">
        <f t="shared" si="44"/>
        <v/>
      </c>
      <c r="U111" s="723" t="str">
        <f t="shared" si="45"/>
        <v/>
      </c>
      <c r="V111" s="723" t="str">
        <f t="shared" si="62"/>
        <v/>
      </c>
      <c r="W111" s="724" t="str">
        <f>IF(T111="Activa",SUMIF($S$10:S110,"Activa",$W$10:W110),IF(T111="Passiva",SUMIF($S$10:S110,"Passiva",$W$10:W110),VLOOKUP(Q111,$D$10:$G$117,3,FALSE)))</f>
        <v/>
      </c>
      <c r="X111" s="725" t="str">
        <f t="shared" si="63"/>
        <v/>
      </c>
      <c r="Z111" s="724" t="str">
        <f>IF(T111="Activa",SUMIF($S$10:S110,"Activa",$Z$10:Z110),IF(T111="Passiva",SUMIF($S$10:S110,"Passiva",$Z$10:Z110),VLOOKUP(Q111,$D$10:$G$117,4,FALSE)))</f>
        <v/>
      </c>
      <c r="AA111" s="725" t="str">
        <f t="shared" si="64"/>
        <v/>
      </c>
      <c r="AB111" s="188"/>
      <c r="AC111" s="212" t="e">
        <f t="shared" si="57"/>
        <v>#VALUE!</v>
      </c>
      <c r="AD111" s="212" t="e">
        <f t="shared" si="58"/>
        <v>#VALUE!</v>
      </c>
      <c r="AH111" s="61">
        <v>102</v>
      </c>
      <c r="AI111" s="61">
        <f t="shared" si="46"/>
        <v>0.111</v>
      </c>
      <c r="AJ111" s="656" t="str">
        <f>Saldi!R113</f>
        <v>806 Verkopen meng overige %</v>
      </c>
      <c r="AK111" s="656">
        <f>Saldi!S113</f>
        <v>0</v>
      </c>
      <c r="AL111" s="656">
        <f>Saldi!T113</f>
        <v>0</v>
      </c>
      <c r="AM111" s="683" t="str">
        <f t="shared" si="47"/>
        <v/>
      </c>
      <c r="AN111" s="690"/>
      <c r="AO111" s="684" t="str">
        <f t="shared" si="48"/>
        <v/>
      </c>
      <c r="AU111" s="6">
        <f t="shared" si="59"/>
        <v>9999</v>
      </c>
      <c r="AV111" s="6">
        <f t="shared" si="49"/>
        <v>9999</v>
      </c>
      <c r="AW111" s="757">
        <f t="shared" si="50"/>
        <v>0</v>
      </c>
      <c r="AX111" s="758" t="str">
        <f t="shared" si="51"/>
        <v/>
      </c>
      <c r="AY111" s="599" t="str">
        <f t="shared" si="52"/>
        <v/>
      </c>
      <c r="AZ111" s="599" t="str">
        <f t="shared" si="53"/>
        <v/>
      </c>
      <c r="BA111" s="662" t="str">
        <f t="shared" si="54"/>
        <v/>
      </c>
      <c r="BB111" s="662" t="str">
        <f t="shared" si="36"/>
        <v/>
      </c>
      <c r="BC111" s="666" t="str">
        <f>IF(AW111="regel","",IF(AW112=AW111,"",SUMIF($AW$10:AW111,AW111,$BB$10:BB111)))</f>
        <v/>
      </c>
      <c r="BE111" s="662" t="str">
        <f t="shared" si="55"/>
        <v/>
      </c>
      <c r="BF111" s="662" t="str">
        <f t="shared" si="37"/>
        <v/>
      </c>
      <c r="BG111" s="666" t="str">
        <f>IF(AW111="regel","",IF(AW112=AW111,"",SUMIF($AW$10:AW111,AW111,$BE$10:BE111)))</f>
        <v/>
      </c>
      <c r="BI111" s="212" t="e">
        <f t="shared" si="56"/>
        <v>#VALUE!</v>
      </c>
      <c r="BJ111" s="212" t="e">
        <f t="shared" si="60"/>
        <v>#VALUE!</v>
      </c>
    </row>
    <row r="112" spans="3:69" ht="12" customHeight="1" x14ac:dyDescent="0.2">
      <c r="C112" s="580">
        <v>103</v>
      </c>
      <c r="D112" s="83">
        <v>9999</v>
      </c>
      <c r="E112" s="775" t="s">
        <v>716</v>
      </c>
      <c r="F112" s="775" t="s">
        <v>716</v>
      </c>
      <c r="G112" s="775" t="s">
        <v>716</v>
      </c>
      <c r="H112" s="125"/>
      <c r="I112" s="125"/>
      <c r="J112" s="125"/>
      <c r="K112" s="57"/>
      <c r="L112" s="6"/>
      <c r="P112" s="61">
        <f t="shared" si="40"/>
        <v>9999</v>
      </c>
      <c r="Q112" s="61">
        <f t="shared" si="41"/>
        <v>9999</v>
      </c>
      <c r="R112" s="61" t="str">
        <f t="shared" si="42"/>
        <v/>
      </c>
      <c r="S112" s="757">
        <f t="shared" si="43"/>
        <v>0</v>
      </c>
      <c r="T112" s="721" t="str">
        <f t="shared" si="44"/>
        <v/>
      </c>
      <c r="U112" s="723" t="str">
        <f t="shared" si="45"/>
        <v/>
      </c>
      <c r="V112" s="723" t="str">
        <f t="shared" si="62"/>
        <v/>
      </c>
      <c r="W112" s="724" t="str">
        <f>IF(T112="Activa",SUMIF($S$10:S111,"Activa",$W$10:W111),IF(T112="Passiva",SUMIF($S$10:S111,"Passiva",$W$10:W111),VLOOKUP(Q112,$D$10:$G$117,3,FALSE)))</f>
        <v/>
      </c>
      <c r="X112" s="725" t="str">
        <f t="shared" si="63"/>
        <v/>
      </c>
      <c r="Z112" s="724" t="str">
        <f>IF(T112="Activa",SUMIF($S$10:S111,"Activa",$Z$10:Z111),IF(T112="Passiva",SUMIF($S$10:S111,"Passiva",$Z$10:Z111),VLOOKUP(Q112,$D$10:$G$117,4,FALSE)))</f>
        <v/>
      </c>
      <c r="AA112" s="725" t="str">
        <f t="shared" si="64"/>
        <v/>
      </c>
      <c r="AB112" s="188"/>
      <c r="AC112" s="212" t="e">
        <f t="shared" si="57"/>
        <v>#VALUE!</v>
      </c>
      <c r="AD112" s="212" t="e">
        <f t="shared" si="58"/>
        <v>#VALUE!</v>
      </c>
      <c r="AH112" s="61">
        <v>103</v>
      </c>
      <c r="AI112" s="61">
        <f t="shared" si="46"/>
        <v>0.112</v>
      </c>
      <c r="AJ112" s="656" t="str">
        <f>Saldi!R114</f>
        <v>807 Verkopen pakket</v>
      </c>
      <c r="AK112" s="656">
        <f>Saldi!S114</f>
        <v>0</v>
      </c>
      <c r="AL112" s="656">
        <f>Saldi!T114</f>
        <v>0</v>
      </c>
      <c r="AM112" s="683" t="str">
        <f t="shared" si="47"/>
        <v/>
      </c>
      <c r="AN112" s="690"/>
      <c r="AO112" s="684" t="str">
        <f t="shared" si="48"/>
        <v/>
      </c>
      <c r="AU112" s="6">
        <f t="shared" si="59"/>
        <v>9999</v>
      </c>
      <c r="AV112" s="6">
        <f t="shared" si="49"/>
        <v>9999</v>
      </c>
      <c r="AW112" s="757">
        <f t="shared" si="50"/>
        <v>0</v>
      </c>
      <c r="AX112" s="758" t="str">
        <f t="shared" si="51"/>
        <v/>
      </c>
      <c r="AY112" s="599" t="str">
        <f t="shared" si="52"/>
        <v/>
      </c>
      <c r="AZ112" s="599" t="str">
        <f t="shared" si="53"/>
        <v/>
      </c>
      <c r="BA112" s="662" t="str">
        <f t="shared" si="54"/>
        <v/>
      </c>
      <c r="BB112" s="662" t="str">
        <f t="shared" si="36"/>
        <v/>
      </c>
      <c r="BC112" s="666" t="str">
        <f>IF(AW112="regel","",IF(AW113=AW112,"",SUMIF($AW$10:AW112,AW112,$BB$10:BB112)))</f>
        <v/>
      </c>
      <c r="BE112" s="662" t="str">
        <f t="shared" si="55"/>
        <v/>
      </c>
      <c r="BF112" s="662" t="str">
        <f t="shared" si="37"/>
        <v/>
      </c>
      <c r="BG112" s="666" t="str">
        <f>IF(AW112="regel","",IF(AW113=AW112,"",SUMIF($AW$10:AW112,AW112,$BE$10:BE112)))</f>
        <v/>
      </c>
      <c r="BI112" s="212" t="e">
        <f t="shared" si="56"/>
        <v>#VALUE!</v>
      </c>
      <c r="BJ112" s="212" t="e">
        <f t="shared" si="60"/>
        <v>#VALUE!</v>
      </c>
      <c r="BK112"/>
    </row>
    <row r="113" spans="3:62" ht="12" customHeight="1" x14ac:dyDescent="0.2">
      <c r="C113" s="580">
        <v>104</v>
      </c>
      <c r="D113" s="83">
        <v>1.6</v>
      </c>
      <c r="E113" s="580" t="s">
        <v>716</v>
      </c>
      <c r="F113" s="788" t="s">
        <v>716</v>
      </c>
      <c r="G113" s="788" t="s">
        <v>716</v>
      </c>
      <c r="H113" s="125"/>
      <c r="I113" s="125"/>
      <c r="J113" s="125"/>
      <c r="K113" s="125"/>
      <c r="L113" s="779"/>
      <c r="M113" s="779"/>
      <c r="N113" s="780"/>
      <c r="P113" s="61">
        <f t="shared" si="40"/>
        <v>1.6</v>
      </c>
      <c r="Q113" s="61">
        <f t="shared" si="41"/>
        <v>9999</v>
      </c>
      <c r="R113" s="61" t="str">
        <f t="shared" si="42"/>
        <v/>
      </c>
      <c r="S113" s="757">
        <f t="shared" si="43"/>
        <v>0</v>
      </c>
      <c r="T113" s="721" t="str">
        <f t="shared" si="44"/>
        <v/>
      </c>
      <c r="U113" s="723" t="str">
        <f t="shared" si="45"/>
        <v/>
      </c>
      <c r="V113" s="723" t="str">
        <f t="shared" si="62"/>
        <v/>
      </c>
      <c r="W113" s="724" t="str">
        <f>IF(T113="Activa",SUMIF($S$10:S112,"Activa",$W$10:W112),IF(T113="Passiva",SUMIF($S$10:S112,"Passiva",$W$10:W112),VLOOKUP(Q113,$D$10:$G$117,3,FALSE)))</f>
        <v/>
      </c>
      <c r="X113" s="725" t="str">
        <f t="shared" si="63"/>
        <v/>
      </c>
      <c r="Z113" s="724" t="str">
        <f>IF(T113="Activa",SUMIF($S$10:S112,"Activa",$Z$10:Z112),IF(T113="Passiva",SUMIF($S$10:S112,"Passiva",$Z$10:Z112),VLOOKUP(Q113,$D$10:$G$117,4,FALSE)))</f>
        <v/>
      </c>
      <c r="AA113" s="725" t="str">
        <f t="shared" si="64"/>
        <v/>
      </c>
      <c r="AB113" s="188"/>
      <c r="AC113" s="212" t="e">
        <f t="shared" si="57"/>
        <v>#VALUE!</v>
      </c>
      <c r="AD113" s="212" t="e">
        <f t="shared" si="58"/>
        <v>#VALUE!</v>
      </c>
      <c r="AH113" s="61">
        <v>104</v>
      </c>
      <c r="AI113" s="61">
        <f t="shared" si="46"/>
        <v>1.113</v>
      </c>
      <c r="AJ113" s="656" t="str">
        <f>Saldi!R115</f>
        <v>808 Verkopen 2</v>
      </c>
      <c r="AK113" s="656">
        <f>Saldi!S115</f>
        <v>-607.43801652892569</v>
      </c>
      <c r="AL113" s="656">
        <f>Saldi!T115</f>
        <v>0</v>
      </c>
      <c r="AM113" s="683" t="str">
        <f t="shared" si="47"/>
        <v>f</v>
      </c>
      <c r="AN113" s="690">
        <v>1</v>
      </c>
      <c r="AO113" s="684" t="str">
        <f t="shared" si="48"/>
        <v/>
      </c>
      <c r="AU113" s="6">
        <f t="shared" si="59"/>
        <v>1.113</v>
      </c>
      <c r="AV113" s="6">
        <f t="shared" si="49"/>
        <v>9999</v>
      </c>
      <c r="AW113" s="757">
        <f t="shared" si="50"/>
        <v>0</v>
      </c>
      <c r="AX113" s="758" t="str">
        <f t="shared" si="51"/>
        <v/>
      </c>
      <c r="AY113" s="599" t="str">
        <f t="shared" si="52"/>
        <v/>
      </c>
      <c r="AZ113" s="599" t="str">
        <f t="shared" si="53"/>
        <v/>
      </c>
      <c r="BA113" s="662" t="str">
        <f t="shared" si="54"/>
        <v/>
      </c>
      <c r="BB113" s="662" t="str">
        <f t="shared" si="36"/>
        <v/>
      </c>
      <c r="BC113" s="666" t="str">
        <f>IF(AW113="regel","",IF(AW114=AW113,"",SUMIF($AW$10:AW113,AW113,$BB$10:BB113)))</f>
        <v/>
      </c>
      <c r="BE113" s="662" t="str">
        <f t="shared" si="55"/>
        <v/>
      </c>
      <c r="BF113" s="662" t="str">
        <f t="shared" si="37"/>
        <v/>
      </c>
      <c r="BG113" s="666" t="str">
        <f>IF(AW113="regel","",IF(AW114=AW113,"",SUMIF($AW$10:AW113,AW113,$BE$10:BE113)))</f>
        <v/>
      </c>
      <c r="BI113" s="212" t="e">
        <f t="shared" si="56"/>
        <v>#VALUE!</v>
      </c>
      <c r="BJ113" s="212" t="e">
        <f t="shared" si="60"/>
        <v>#VALUE!</v>
      </c>
    </row>
    <row r="114" spans="3:62" ht="12" customHeight="1" x14ac:dyDescent="0.2">
      <c r="C114" s="580">
        <v>105</v>
      </c>
      <c r="D114" s="83">
        <v>2.6</v>
      </c>
      <c r="E114" s="580" t="s">
        <v>716</v>
      </c>
      <c r="F114" s="788" t="s">
        <v>716</v>
      </c>
      <c r="G114" s="788" t="s">
        <v>716</v>
      </c>
      <c r="H114" s="125"/>
      <c r="I114" s="125"/>
      <c r="J114" s="125"/>
      <c r="K114" s="125"/>
      <c r="L114" s="779"/>
      <c r="M114" s="779"/>
      <c r="N114" s="779"/>
      <c r="P114" s="61">
        <f t="shared" si="40"/>
        <v>2.6</v>
      </c>
      <c r="Q114" s="61">
        <f t="shared" si="41"/>
        <v>9999</v>
      </c>
      <c r="R114" s="61" t="str">
        <f t="shared" si="42"/>
        <v/>
      </c>
      <c r="S114" s="757">
        <f t="shared" si="43"/>
        <v>0</v>
      </c>
      <c r="T114" s="721" t="str">
        <f t="shared" si="44"/>
        <v/>
      </c>
      <c r="U114" s="723" t="str">
        <f t="shared" si="45"/>
        <v/>
      </c>
      <c r="V114" s="723" t="str">
        <f t="shared" si="62"/>
        <v/>
      </c>
      <c r="W114" s="724" t="str">
        <f>IF(T114="Activa",SUMIF($S$10:S113,"Activa",$W$10:W113),IF(T114="Passiva",SUMIF($S$10:S113,"Passiva",$W$10:W113),VLOOKUP(Q114,$D$10:$G$117,3,FALSE)))</f>
        <v/>
      </c>
      <c r="X114" s="725" t="str">
        <f t="shared" si="63"/>
        <v/>
      </c>
      <c r="Z114" s="724" t="str">
        <f>IF(T114="Activa",SUMIF($S$10:S113,"Activa",$Z$10:Z113),IF(T114="Passiva",SUMIF($S$10:S113,"Passiva",$Z$10:Z113),VLOOKUP(Q114,$D$10:$G$117,4,FALSE)))</f>
        <v/>
      </c>
      <c r="AA114" s="725" t="str">
        <f t="shared" si="64"/>
        <v/>
      </c>
      <c r="AB114" s="188"/>
      <c r="AC114" s="212" t="e">
        <f t="shared" si="57"/>
        <v>#VALUE!</v>
      </c>
      <c r="AD114" s="212" t="e">
        <f t="shared" si="58"/>
        <v>#VALUE!</v>
      </c>
      <c r="AH114" s="61">
        <v>105</v>
      </c>
      <c r="AI114" s="61">
        <f t="shared" si="46"/>
        <v>0.114</v>
      </c>
      <c r="AJ114" s="656" t="str">
        <f>Saldi!R116</f>
        <v>809 Verkopen 3</v>
      </c>
      <c r="AK114" s="656">
        <f>Saldi!S116</f>
        <v>0</v>
      </c>
      <c r="AL114" s="656">
        <f>Saldi!T116</f>
        <v>0</v>
      </c>
      <c r="AM114" s="683" t="str">
        <f t="shared" si="47"/>
        <v/>
      </c>
      <c r="AN114" s="690"/>
      <c r="AO114" s="684" t="str">
        <f t="shared" si="48"/>
        <v/>
      </c>
      <c r="AU114" s="6">
        <f t="shared" si="59"/>
        <v>9999</v>
      </c>
      <c r="AV114" s="6">
        <f t="shared" si="49"/>
        <v>9999</v>
      </c>
      <c r="AW114" s="757">
        <f t="shared" si="50"/>
        <v>0</v>
      </c>
      <c r="AX114" s="758" t="str">
        <f t="shared" si="51"/>
        <v/>
      </c>
      <c r="AY114" s="599" t="str">
        <f t="shared" si="52"/>
        <v/>
      </c>
      <c r="AZ114" s="599" t="str">
        <f t="shared" si="53"/>
        <v/>
      </c>
      <c r="BA114" s="662" t="str">
        <f t="shared" si="54"/>
        <v/>
      </c>
      <c r="BB114" s="662" t="str">
        <f t="shared" si="36"/>
        <v/>
      </c>
      <c r="BC114" s="666" t="str">
        <f>IF(AW114="regel","",IF(AW115=AW114,"",SUMIF($AW$10:AW114,AW114,$BB$10:BB114)))</f>
        <v/>
      </c>
      <c r="BE114" s="662" t="str">
        <f t="shared" si="55"/>
        <v/>
      </c>
      <c r="BF114" s="662" t="str">
        <f t="shared" si="37"/>
        <v/>
      </c>
      <c r="BG114" s="666" t="str">
        <f>IF(AW114="regel","",IF(AW115=AW114,"",SUMIF($AW$10:AW114,AW114,$BE$10:BE114)))</f>
        <v/>
      </c>
      <c r="BI114" s="212" t="e">
        <f t="shared" si="56"/>
        <v>#VALUE!</v>
      </c>
      <c r="BJ114" s="212" t="e">
        <f t="shared" si="60"/>
        <v>#VALUE!</v>
      </c>
    </row>
    <row r="115" spans="3:62" ht="12" customHeight="1" x14ac:dyDescent="0.2">
      <c r="C115" s="580">
        <v>106</v>
      </c>
      <c r="D115" s="83">
        <v>3.6</v>
      </c>
      <c r="E115" s="580" t="s">
        <v>716</v>
      </c>
      <c r="F115" s="788" t="s">
        <v>716</v>
      </c>
      <c r="G115" s="788" t="s">
        <v>716</v>
      </c>
      <c r="H115" s="125"/>
      <c r="I115" s="125"/>
      <c r="J115" s="125"/>
      <c r="K115" s="125"/>
      <c r="L115" s="779"/>
      <c r="M115" s="779"/>
      <c r="N115" s="780"/>
      <c r="P115" s="61">
        <f t="shared" si="40"/>
        <v>3.6</v>
      </c>
      <c r="Q115" s="61">
        <f t="shared" si="41"/>
        <v>9999</v>
      </c>
      <c r="R115" s="61" t="str">
        <f t="shared" si="42"/>
        <v/>
      </c>
      <c r="S115" s="757">
        <f t="shared" si="43"/>
        <v>0</v>
      </c>
      <c r="T115" s="721" t="str">
        <f t="shared" si="44"/>
        <v/>
      </c>
      <c r="U115" s="723" t="str">
        <f t="shared" si="45"/>
        <v/>
      </c>
      <c r="V115" s="723" t="str">
        <f t="shared" si="62"/>
        <v/>
      </c>
      <c r="W115" s="724" t="str">
        <f>IF(T115="Activa",SUMIF($S$10:S114,"Activa",$W$10:W114),IF(T115="Passiva",SUMIF($S$10:S114,"Passiva",$W$10:W114),VLOOKUP(Q115,$D$10:$G$117,3,FALSE)))</f>
        <v/>
      </c>
      <c r="X115" s="725" t="str">
        <f t="shared" si="63"/>
        <v/>
      </c>
      <c r="Z115" s="724" t="str">
        <f>IF(T115="Activa",SUMIF($S$10:S114,"Activa",$Z$10:Z114),IF(T115="Passiva",SUMIF($S$10:S114,"Passiva",$Z$10:Z114),VLOOKUP(Q115,$D$10:$G$117,4,FALSE)))</f>
        <v/>
      </c>
      <c r="AA115" s="725" t="str">
        <f t="shared" si="64"/>
        <v/>
      </c>
      <c r="AB115" s="188"/>
      <c r="AC115" s="212" t="e">
        <f t="shared" si="57"/>
        <v>#VALUE!</v>
      </c>
      <c r="AD115" s="212" t="e">
        <f t="shared" si="58"/>
        <v>#VALUE!</v>
      </c>
      <c r="AH115" s="61">
        <v>106</v>
      </c>
      <c r="AI115" s="61">
        <f t="shared" si="46"/>
        <v>0.115</v>
      </c>
      <c r="AJ115" s="656" t="str">
        <f>Saldi!R117</f>
        <v>810 Verkopen 4</v>
      </c>
      <c r="AK115" s="656">
        <f>Saldi!S117</f>
        <v>0</v>
      </c>
      <c r="AL115" s="656">
        <f>Saldi!T117</f>
        <v>0</v>
      </c>
      <c r="AM115" s="683" t="str">
        <f t="shared" si="47"/>
        <v/>
      </c>
      <c r="AN115" s="690"/>
      <c r="AO115" s="684" t="str">
        <f t="shared" si="48"/>
        <v/>
      </c>
      <c r="AU115" s="6">
        <f t="shared" si="59"/>
        <v>9999</v>
      </c>
      <c r="AV115" s="6">
        <f t="shared" si="49"/>
        <v>9999</v>
      </c>
      <c r="AW115" s="757">
        <f t="shared" si="50"/>
        <v>0</v>
      </c>
      <c r="AX115" s="758" t="str">
        <f t="shared" si="51"/>
        <v/>
      </c>
      <c r="AY115" s="599" t="str">
        <f t="shared" si="52"/>
        <v/>
      </c>
      <c r="AZ115" s="599" t="str">
        <f t="shared" si="53"/>
        <v/>
      </c>
      <c r="BA115" s="662" t="str">
        <f t="shared" si="54"/>
        <v/>
      </c>
      <c r="BB115" s="662" t="str">
        <f t="shared" si="36"/>
        <v/>
      </c>
      <c r="BC115" s="666" t="str">
        <f>IF(AW115="regel","",IF(AW116=AW115,"",SUMIF($AW$10:AW115,AW115,$BB$10:BB115)))</f>
        <v/>
      </c>
      <c r="BE115" s="662" t="str">
        <f t="shared" si="55"/>
        <v/>
      </c>
      <c r="BF115" s="662" t="str">
        <f t="shared" si="37"/>
        <v/>
      </c>
      <c r="BG115" s="666" t="str">
        <f>IF(AW115="regel","",IF(AW116=AW115,"",SUMIF($AW$10:AW115,AW115,$BE$10:BE115)))</f>
        <v/>
      </c>
      <c r="BI115" s="212" t="e">
        <f t="shared" si="56"/>
        <v>#VALUE!</v>
      </c>
      <c r="BJ115" s="212" t="e">
        <f t="shared" si="60"/>
        <v>#VALUE!</v>
      </c>
    </row>
    <row r="116" spans="3:62" ht="12" customHeight="1" x14ac:dyDescent="0.2">
      <c r="C116" s="580">
        <v>107</v>
      </c>
      <c r="D116" s="83">
        <v>4.5999999999999996</v>
      </c>
      <c r="E116" s="580" t="s">
        <v>716</v>
      </c>
      <c r="F116" s="788" t="s">
        <v>716</v>
      </c>
      <c r="G116" s="788" t="s">
        <v>716</v>
      </c>
      <c r="H116" s="125"/>
      <c r="I116" s="125"/>
      <c r="J116" s="580"/>
      <c r="K116" s="6"/>
      <c r="L116" s="779"/>
      <c r="M116" s="779"/>
      <c r="N116" s="780"/>
      <c r="P116" s="61">
        <f t="shared" si="40"/>
        <v>4.5999999999999996</v>
      </c>
      <c r="Q116" s="61">
        <f t="shared" si="41"/>
        <v>9999</v>
      </c>
      <c r="R116" s="61" t="str">
        <f t="shared" si="42"/>
        <v/>
      </c>
      <c r="S116" s="757">
        <f t="shared" si="43"/>
        <v>0</v>
      </c>
      <c r="T116" s="721" t="str">
        <f t="shared" si="44"/>
        <v/>
      </c>
      <c r="U116" s="723" t="str">
        <f t="shared" si="45"/>
        <v/>
      </c>
      <c r="V116" s="723" t="str">
        <f t="shared" si="62"/>
        <v/>
      </c>
      <c r="W116" s="724" t="str">
        <f>IF(T116="Activa",SUMIF($S$10:S115,"Activa",$W$10:W115),IF(T116="Passiva",SUMIF($S$10:S115,"Passiva",$W$10:W115),VLOOKUP(Q116,$D$10:$G$117,3,FALSE)))</f>
        <v/>
      </c>
      <c r="X116" s="725" t="str">
        <f t="shared" si="63"/>
        <v/>
      </c>
      <c r="Z116" s="724" t="str">
        <f>IF(T116="Activa",SUMIF($S$10:S115,"Activa",$Z$10:Z115),IF(T116="Passiva",SUMIF($S$10:S115,"Passiva",$Z$10:Z115),VLOOKUP(Q116,$D$10:$G$117,4,FALSE)))</f>
        <v/>
      </c>
      <c r="AA116" s="725" t="str">
        <f t="shared" si="64"/>
        <v/>
      </c>
      <c r="AB116" s="188"/>
      <c r="AC116" s="212" t="e">
        <f t="shared" si="57"/>
        <v>#VALUE!</v>
      </c>
      <c r="AD116" s="212" t="e">
        <f t="shared" si="58"/>
        <v>#VALUE!</v>
      </c>
      <c r="AH116" s="61">
        <v>107</v>
      </c>
      <c r="AI116" s="61">
        <f t="shared" si="46"/>
        <v>0.11600000000000001</v>
      </c>
      <c r="AJ116" s="656" t="str">
        <f>Saldi!R118</f>
        <v>811 Verkopen 5</v>
      </c>
      <c r="AK116" s="656">
        <f>Saldi!S118</f>
        <v>0</v>
      </c>
      <c r="AL116" s="656">
        <f>Saldi!T118</f>
        <v>0</v>
      </c>
      <c r="AM116" s="683" t="str">
        <f t="shared" si="47"/>
        <v/>
      </c>
      <c r="AN116" s="690"/>
      <c r="AO116" s="684" t="str">
        <f t="shared" si="48"/>
        <v/>
      </c>
      <c r="AU116" s="6">
        <f t="shared" si="59"/>
        <v>9999</v>
      </c>
      <c r="AV116" s="6">
        <f t="shared" si="49"/>
        <v>9999</v>
      </c>
      <c r="AW116" s="757">
        <f t="shared" si="50"/>
        <v>0</v>
      </c>
      <c r="AX116" s="758" t="str">
        <f t="shared" si="51"/>
        <v/>
      </c>
      <c r="AY116" s="599" t="str">
        <f t="shared" si="52"/>
        <v/>
      </c>
      <c r="AZ116" s="599" t="str">
        <f t="shared" si="53"/>
        <v/>
      </c>
      <c r="BA116" s="662" t="str">
        <f t="shared" si="54"/>
        <v/>
      </c>
      <c r="BB116" s="662" t="str">
        <f t="shared" si="36"/>
        <v/>
      </c>
      <c r="BC116" s="666" t="str">
        <f>IF(AW116="regel","",IF(AW117=AW116,"",SUMIF($AW$10:AW116,AW116,$BB$10:BB116)))</f>
        <v/>
      </c>
      <c r="BE116" s="662" t="str">
        <f t="shared" si="55"/>
        <v/>
      </c>
      <c r="BF116" s="662" t="str">
        <f t="shared" si="37"/>
        <v/>
      </c>
      <c r="BG116" s="666" t="str">
        <f>IF(AW116="regel","",IF(AW117=AW116,"",SUMIF($AW$10:AW116,AW116,$BE$10:BE116)))</f>
        <v/>
      </c>
      <c r="BI116" s="212" t="e">
        <f t="shared" si="56"/>
        <v>#VALUE!</v>
      </c>
      <c r="BJ116" s="212" t="e">
        <f t="shared" si="60"/>
        <v>#VALUE!</v>
      </c>
    </row>
    <row r="117" spans="3:62" ht="12" customHeight="1" x14ac:dyDescent="0.2">
      <c r="C117" s="580">
        <v>108</v>
      </c>
      <c r="D117" s="83">
        <v>5.6</v>
      </c>
      <c r="E117" s="580" t="s">
        <v>716</v>
      </c>
      <c r="F117" s="788" t="s">
        <v>716</v>
      </c>
      <c r="G117" s="788" t="s">
        <v>716</v>
      </c>
      <c r="H117" s="125"/>
      <c r="I117" s="125"/>
      <c r="J117" s="580"/>
      <c r="K117" s="6"/>
      <c r="L117" s="779"/>
      <c r="M117" s="779"/>
      <c r="N117" s="780"/>
      <c r="P117" s="61">
        <f t="shared" si="40"/>
        <v>5.6</v>
      </c>
      <c r="Q117" s="61">
        <f t="shared" si="41"/>
        <v>9999</v>
      </c>
      <c r="R117" s="61" t="str">
        <f t="shared" si="42"/>
        <v/>
      </c>
      <c r="S117" s="757">
        <f t="shared" si="43"/>
        <v>0</v>
      </c>
      <c r="T117" s="721" t="str">
        <f t="shared" si="44"/>
        <v/>
      </c>
      <c r="U117" s="723" t="str">
        <f t="shared" si="45"/>
        <v/>
      </c>
      <c r="V117" s="723" t="str">
        <f t="shared" si="62"/>
        <v/>
      </c>
      <c r="W117" s="724" t="str">
        <f>IF(T117="Activa",SUMIF($S$10:S116,"Activa",$W$10:W116),IF(T117="Passiva",SUMIF($S$10:S116,"Passiva",$W$10:W116),VLOOKUP(Q117,$D$10:$G$117,3,FALSE)))</f>
        <v/>
      </c>
      <c r="X117" s="725" t="str">
        <f t="shared" si="63"/>
        <v/>
      </c>
      <c r="Z117" s="724" t="str">
        <f>IF(T117="Activa",SUM($Z$10:Z116),IF(T117="Passiva",-SUM($Z$10:Z116),VLOOKUP(Q117,$D$10:$G$118,4,FALSE)))</f>
        <v/>
      </c>
      <c r="AA117" s="725" t="str">
        <f>IF(V117="Activa",SUM(#REF!),IF(V117="Passiva",-SUM(#REF!),IF(W118=W117,"",AE117)))</f>
        <v/>
      </c>
      <c r="AB117" s="188"/>
      <c r="AC117" s="212" t="e">
        <f t="shared" si="57"/>
        <v>#VALUE!</v>
      </c>
      <c r="AD117" s="212" t="e">
        <f t="shared" si="58"/>
        <v>#VALUE!</v>
      </c>
      <c r="AH117" s="61">
        <v>108</v>
      </c>
      <c r="AI117" s="61">
        <f t="shared" si="46"/>
        <v>0.11700000000000001</v>
      </c>
      <c r="AJ117" s="656" t="str">
        <f>Saldi!R119</f>
        <v>812 Verkopen 6</v>
      </c>
      <c r="AK117" s="656">
        <f>Saldi!S119</f>
        <v>0</v>
      </c>
      <c r="AL117" s="656">
        <f>Saldi!T119</f>
        <v>0</v>
      </c>
      <c r="AM117" s="683" t="str">
        <f t="shared" si="47"/>
        <v/>
      </c>
      <c r="AN117" s="690"/>
      <c r="AO117" s="684" t="str">
        <f t="shared" si="48"/>
        <v/>
      </c>
      <c r="AQ117" s="765"/>
      <c r="AU117" s="6">
        <f t="shared" si="59"/>
        <v>9999</v>
      </c>
      <c r="AV117" s="6">
        <f t="shared" si="49"/>
        <v>9999</v>
      </c>
      <c r="AW117" s="757">
        <f t="shared" si="50"/>
        <v>0</v>
      </c>
      <c r="AX117" s="758" t="str">
        <f t="shared" si="51"/>
        <v/>
      </c>
      <c r="AY117" s="599" t="str">
        <f t="shared" si="52"/>
        <v/>
      </c>
      <c r="AZ117" s="599" t="str">
        <f t="shared" si="53"/>
        <v/>
      </c>
      <c r="BA117" s="662" t="str">
        <f t="shared" si="54"/>
        <v/>
      </c>
      <c r="BB117" s="662" t="str">
        <f t="shared" si="36"/>
        <v/>
      </c>
      <c r="BC117" s="666" t="str">
        <f>IF(AW117="regel","",IF(AW118=AW117,"",SUMIF($AW$10:AW117,AW117,$BB$10:BB117)))</f>
        <v/>
      </c>
      <c r="BE117" s="662" t="str">
        <f t="shared" si="55"/>
        <v/>
      </c>
      <c r="BF117" s="662" t="str">
        <f t="shared" si="37"/>
        <v/>
      </c>
      <c r="BG117" s="666" t="str">
        <f>IF(AW117="regel","",IF(AW118=AW117,"",SUMIF($AW$10:AW117,AW117,$BE$10:BE117)))</f>
        <v/>
      </c>
      <c r="BI117" s="212" t="e">
        <f t="shared" si="56"/>
        <v>#VALUE!</v>
      </c>
      <c r="BJ117" s="212" t="e">
        <f t="shared" si="60"/>
        <v>#VALUE!</v>
      </c>
    </row>
    <row r="118" spans="3:62" ht="12" customHeight="1" x14ac:dyDescent="0.2">
      <c r="E118" s="6"/>
      <c r="F118" s="6"/>
      <c r="G118" s="6"/>
      <c r="H118" s="6"/>
      <c r="I118" s="6"/>
      <c r="J118" s="6"/>
      <c r="K118" s="6"/>
      <c r="L118" s="779"/>
      <c r="M118" s="779"/>
      <c r="N118" s="779"/>
      <c r="AH118" s="61">
        <v>109</v>
      </c>
      <c r="AI118" s="61">
        <f t="shared" si="46"/>
        <v>0.11799999999999999</v>
      </c>
      <c r="AJ118" s="656" t="str">
        <f>Saldi!R120</f>
        <v>813 Verkopen 7</v>
      </c>
      <c r="AK118" s="656">
        <f>Saldi!S120</f>
        <v>0</v>
      </c>
      <c r="AL118" s="656">
        <f>Saldi!T120</f>
        <v>0</v>
      </c>
      <c r="AM118" s="683" t="str">
        <f t="shared" si="47"/>
        <v/>
      </c>
      <c r="AN118" s="690"/>
      <c r="AO118" s="684" t="str">
        <f t="shared" si="48"/>
        <v/>
      </c>
      <c r="AQ118" s="765"/>
      <c r="AU118" s="6">
        <f t="shared" si="59"/>
        <v>9999</v>
      </c>
      <c r="AV118" s="6">
        <f t="shared" si="49"/>
        <v>9999</v>
      </c>
      <c r="AW118" s="757">
        <f t="shared" si="50"/>
        <v>0</v>
      </c>
      <c r="AX118" s="758" t="str">
        <f t="shared" si="51"/>
        <v/>
      </c>
      <c r="AY118" s="599" t="str">
        <f t="shared" si="52"/>
        <v/>
      </c>
      <c r="AZ118" s="599" t="str">
        <f t="shared" si="53"/>
        <v/>
      </c>
      <c r="BA118" s="662" t="str">
        <f t="shared" si="54"/>
        <v/>
      </c>
      <c r="BB118" s="662" t="str">
        <f t="shared" si="36"/>
        <v/>
      </c>
      <c r="BC118" s="666" t="str">
        <f>IF(AW118="regel","",IF(AW119=AW118,"",SUMIF($AW$10:AW118,AW118,$BB$10:BB118)))</f>
        <v/>
      </c>
      <c r="BE118" s="662" t="str">
        <f t="shared" si="55"/>
        <v/>
      </c>
      <c r="BF118" s="662" t="str">
        <f t="shared" si="37"/>
        <v/>
      </c>
      <c r="BG118" s="666" t="str">
        <f>IF(AW118="regel","",IF(AW119=AW118,"",SUMIF($AW$10:AW118,AW118,$BE$10:BE118)))</f>
        <v/>
      </c>
      <c r="BI118" s="212" t="e">
        <f t="shared" si="56"/>
        <v>#VALUE!</v>
      </c>
      <c r="BJ118" s="212" t="e">
        <f t="shared" si="60"/>
        <v>#VALUE!</v>
      </c>
    </row>
    <row r="119" spans="3:62" ht="12" customHeight="1" x14ac:dyDescent="0.2">
      <c r="E119" s="6"/>
      <c r="F119" s="6"/>
      <c r="G119" s="6"/>
      <c r="H119" s="6"/>
      <c r="I119" s="6"/>
      <c r="J119" s="6"/>
      <c r="K119" s="6"/>
      <c r="L119"/>
      <c r="M119"/>
      <c r="N119"/>
      <c r="S119" s="757"/>
      <c r="AC119" s="76"/>
      <c r="AH119" s="61">
        <v>110</v>
      </c>
      <c r="AI119" s="61">
        <f t="shared" si="46"/>
        <v>0.11899999999999999</v>
      </c>
      <c r="AJ119" s="656" t="str">
        <f>Saldi!R121</f>
        <v>814 Verkopen 8</v>
      </c>
      <c r="AK119" s="656">
        <f>Saldi!S121</f>
        <v>0</v>
      </c>
      <c r="AL119" s="656">
        <f>Saldi!T121</f>
        <v>0</v>
      </c>
      <c r="AM119" s="683" t="str">
        <f t="shared" si="47"/>
        <v/>
      </c>
      <c r="AN119" s="690"/>
      <c r="AO119" s="684" t="str">
        <f t="shared" si="48"/>
        <v/>
      </c>
      <c r="AQ119" s="765"/>
      <c r="AU119" s="6">
        <f t="shared" si="59"/>
        <v>9999</v>
      </c>
      <c r="AV119" s="6">
        <f t="shared" si="49"/>
        <v>9999</v>
      </c>
      <c r="AW119" s="757">
        <f t="shared" si="50"/>
        <v>0</v>
      </c>
      <c r="AX119" s="758" t="str">
        <f t="shared" si="51"/>
        <v/>
      </c>
      <c r="AY119" s="599" t="str">
        <f t="shared" si="52"/>
        <v/>
      </c>
      <c r="AZ119" s="599" t="str">
        <f t="shared" si="53"/>
        <v/>
      </c>
      <c r="BA119" s="662" t="str">
        <f t="shared" si="54"/>
        <v/>
      </c>
      <c r="BB119" s="662" t="str">
        <f t="shared" si="36"/>
        <v/>
      </c>
      <c r="BC119" s="666" t="str">
        <f>IF(AW119="regel","",IF(AW120=AW119,"",SUMIF($AW$10:AW119,AW119,$BB$10:BB119)))</f>
        <v/>
      </c>
      <c r="BE119" s="662" t="str">
        <f t="shared" si="55"/>
        <v/>
      </c>
      <c r="BF119" s="662" t="str">
        <f t="shared" si="37"/>
        <v/>
      </c>
      <c r="BG119" s="666" t="str">
        <f>IF(AW119="regel","",IF(AW120=AW119,"",SUMIF($AW$10:AW119,AW119,$BE$10:BE119)))</f>
        <v/>
      </c>
      <c r="BI119" s="212" t="e">
        <f t="shared" si="56"/>
        <v>#VALUE!</v>
      </c>
      <c r="BJ119" s="212" t="e">
        <f t="shared" si="60"/>
        <v>#VALUE!</v>
      </c>
    </row>
    <row r="120" spans="3:62" ht="12" customHeight="1" x14ac:dyDescent="0.2">
      <c r="E120" s="6"/>
      <c r="F120" s="6"/>
      <c r="G120" s="6"/>
      <c r="H120" s="6"/>
      <c r="I120" s="6"/>
      <c r="J120" s="6"/>
      <c r="K120" s="6"/>
      <c r="L120"/>
      <c r="M120"/>
      <c r="N120"/>
      <c r="S120" s="757"/>
      <c r="AC120" s="76"/>
      <c r="AH120" s="61">
        <v>111</v>
      </c>
      <c r="AI120" s="61">
        <f t="shared" si="46"/>
        <v>0.12</v>
      </c>
      <c r="AJ120" s="656" t="str">
        <f>Saldi!R122</f>
        <v>815 Verkopen 9</v>
      </c>
      <c r="AK120" s="656">
        <f>Saldi!S122</f>
        <v>0</v>
      </c>
      <c r="AL120" s="656">
        <f>Saldi!T122</f>
        <v>0</v>
      </c>
      <c r="AM120" s="683" t="str">
        <f t="shared" si="47"/>
        <v/>
      </c>
      <c r="AN120" s="690"/>
      <c r="AO120" s="684" t="str">
        <f t="shared" si="48"/>
        <v/>
      </c>
      <c r="AQ120" s="766" t="s">
        <v>722</v>
      </c>
      <c r="AR120" s="722" t="s">
        <v>733</v>
      </c>
      <c r="AS120" s="728" t="s">
        <v>719</v>
      </c>
      <c r="AU120" s="6">
        <f t="shared" si="59"/>
        <v>9999</v>
      </c>
      <c r="AV120" s="6">
        <f t="shared" si="49"/>
        <v>9999</v>
      </c>
      <c r="AW120" s="757">
        <f t="shared" si="50"/>
        <v>0</v>
      </c>
      <c r="AX120" s="758" t="str">
        <f t="shared" si="51"/>
        <v/>
      </c>
      <c r="AY120" s="599" t="str">
        <f t="shared" si="52"/>
        <v/>
      </c>
      <c r="AZ120" s="599" t="str">
        <f t="shared" si="53"/>
        <v/>
      </c>
      <c r="BA120" s="662" t="str">
        <f t="shared" si="54"/>
        <v/>
      </c>
      <c r="BB120" s="662" t="str">
        <f t="shared" si="36"/>
        <v/>
      </c>
      <c r="BC120" s="666" t="str">
        <f>IF(AW120="regel","",IF(AW121=AW120,"",SUMIF($AW$10:AW120,AW120,$BB$10:BB120)))</f>
        <v/>
      </c>
      <c r="BE120" s="662" t="str">
        <f t="shared" si="55"/>
        <v/>
      </c>
      <c r="BF120" s="662" t="str">
        <f t="shared" si="37"/>
        <v/>
      </c>
      <c r="BG120" s="666" t="str">
        <f>IF(AW120="regel","",IF(AW121=AW120,"",SUMIF($AW$10:AW120,AW120,$BE$10:BE120)))</f>
        <v/>
      </c>
      <c r="BI120" s="212" t="e">
        <f t="shared" si="56"/>
        <v>#VALUE!</v>
      </c>
      <c r="BJ120" s="212" t="e">
        <f t="shared" si="60"/>
        <v>#VALUE!</v>
      </c>
    </row>
    <row r="121" spans="3:62" ht="12" customHeight="1" x14ac:dyDescent="0.2">
      <c r="E121" s="6"/>
      <c r="F121" s="6"/>
      <c r="G121" s="6"/>
      <c r="H121" s="6"/>
      <c r="I121" s="6"/>
      <c r="J121" s="6"/>
      <c r="K121" s="6"/>
      <c r="L121"/>
      <c r="M121"/>
      <c r="N121"/>
      <c r="S121" s="757"/>
      <c r="W121" s="769" t="str">
        <f>IF(OR(W147&lt;&gt;0,X147&lt;&gt;0),"Vul alle cijfers in !!, anders sluit het niet !!","v")</f>
        <v>v</v>
      </c>
      <c r="AC121" s="76"/>
      <c r="AH121" s="61">
        <v>112</v>
      </c>
      <c r="AI121" s="61">
        <f t="shared" si="46"/>
        <v>0.121</v>
      </c>
      <c r="AJ121" s="656" t="str">
        <f>Saldi!R123</f>
        <v>820 Verkopen 10</v>
      </c>
      <c r="AK121" s="656">
        <f>Saldi!S123</f>
        <v>0</v>
      </c>
      <c r="AL121" s="656">
        <f>Saldi!T123</f>
        <v>0</v>
      </c>
      <c r="AM121" s="683" t="str">
        <f t="shared" si="47"/>
        <v/>
      </c>
      <c r="AN121" s="690"/>
      <c r="AO121" s="684" t="str">
        <f t="shared" si="48"/>
        <v/>
      </c>
      <c r="AQ121" s="669">
        <v>1</v>
      </c>
      <c r="AR121" s="607" t="s">
        <v>618</v>
      </c>
      <c r="AS121" s="607" t="s">
        <v>483</v>
      </c>
      <c r="AU121" s="6">
        <f t="shared" si="59"/>
        <v>9999</v>
      </c>
      <c r="AV121" s="6">
        <f t="shared" si="49"/>
        <v>9999</v>
      </c>
      <c r="AW121" s="757">
        <f t="shared" si="50"/>
        <v>0</v>
      </c>
      <c r="AX121" s="758" t="str">
        <f t="shared" si="51"/>
        <v/>
      </c>
      <c r="AY121" s="599" t="str">
        <f t="shared" si="52"/>
        <v/>
      </c>
      <c r="AZ121" s="599" t="str">
        <f t="shared" si="53"/>
        <v/>
      </c>
      <c r="BA121" s="662" t="str">
        <f t="shared" si="54"/>
        <v/>
      </c>
      <c r="BB121" s="662" t="str">
        <f t="shared" si="36"/>
        <v/>
      </c>
      <c r="BC121" s="666" t="str">
        <f>IF(AW121="regel","",IF(AW122=AW121,"",SUMIF($AW$10:AW121,AW121,$BB$10:BB121)))</f>
        <v/>
      </c>
      <c r="BE121" s="662" t="str">
        <f t="shared" si="55"/>
        <v/>
      </c>
      <c r="BF121" s="662" t="str">
        <f t="shared" si="37"/>
        <v/>
      </c>
      <c r="BG121" s="666" t="str">
        <f>IF(AW121="regel","",IF(AW122=AW121,"",SUMIF($AW$10:AW121,AW121,$BE$10:BE121)))</f>
        <v/>
      </c>
      <c r="BI121" s="212" t="e">
        <f t="shared" si="56"/>
        <v>#VALUE!</v>
      </c>
      <c r="BJ121" s="212" t="e">
        <f t="shared" si="60"/>
        <v>#VALUE!</v>
      </c>
    </row>
    <row r="122" spans="3:62" ht="12" customHeight="1" x14ac:dyDescent="0.2">
      <c r="E122" s="6"/>
      <c r="F122" s="6"/>
      <c r="G122" s="6"/>
      <c r="H122" s="6"/>
      <c r="I122" s="6"/>
      <c r="J122" s="6"/>
      <c r="K122" s="6"/>
      <c r="L122"/>
      <c r="M122"/>
      <c r="N122"/>
      <c r="S122" s="757"/>
      <c r="AC122" s="76"/>
      <c r="AH122" s="61">
        <v>113</v>
      </c>
      <c r="AI122" s="61">
        <f t="shared" si="46"/>
        <v>0.122</v>
      </c>
      <c r="AJ122" s="656" t="str">
        <f>Saldi!R124</f>
        <v>821 Verkopen 11</v>
      </c>
      <c r="AK122" s="656">
        <f>Saldi!S124</f>
        <v>0</v>
      </c>
      <c r="AL122" s="656">
        <f>Saldi!T124</f>
        <v>0</v>
      </c>
      <c r="AM122" s="683" t="str">
        <f t="shared" si="47"/>
        <v/>
      </c>
      <c r="AN122" s="690"/>
      <c r="AO122" s="684" t="str">
        <f t="shared" si="48"/>
        <v/>
      </c>
      <c r="AQ122" s="669">
        <v>2</v>
      </c>
      <c r="AR122" s="607" t="s">
        <v>618</v>
      </c>
      <c r="AS122" s="607" t="s">
        <v>736</v>
      </c>
      <c r="AU122" s="6">
        <f t="shared" si="59"/>
        <v>9999</v>
      </c>
      <c r="AV122" s="6">
        <f t="shared" si="49"/>
        <v>9999</v>
      </c>
      <c r="AW122" s="757">
        <f t="shared" si="50"/>
        <v>0</v>
      </c>
      <c r="AX122" s="758" t="str">
        <f t="shared" si="51"/>
        <v/>
      </c>
      <c r="AY122" s="599" t="str">
        <f t="shared" si="52"/>
        <v/>
      </c>
      <c r="AZ122" s="599" t="str">
        <f t="shared" si="53"/>
        <v/>
      </c>
      <c r="BA122" s="662" t="str">
        <f t="shared" si="54"/>
        <v/>
      </c>
      <c r="BB122" s="662" t="str">
        <f t="shared" si="36"/>
        <v/>
      </c>
      <c r="BC122" s="666" t="str">
        <f>IF(AW122="regel","",IF(AW123=AW122,"",SUMIF($AW$10:AW122,AW122,$BB$10:BB122)))</f>
        <v/>
      </c>
      <c r="BE122" s="662" t="str">
        <f t="shared" si="55"/>
        <v/>
      </c>
      <c r="BF122" s="662" t="str">
        <f t="shared" si="37"/>
        <v/>
      </c>
      <c r="BG122" s="666" t="str">
        <f>IF(AW122="regel","",IF(AW123=AW122,"",SUMIF($AW$10:AW122,AW122,$BE$10:BE122)))</f>
        <v/>
      </c>
      <c r="BI122" s="212" t="e">
        <f t="shared" si="56"/>
        <v>#VALUE!</v>
      </c>
      <c r="BJ122" s="212" t="e">
        <f t="shared" si="60"/>
        <v>#VALUE!</v>
      </c>
    </row>
    <row r="123" spans="3:62" x14ac:dyDescent="0.2">
      <c r="E123" s="6"/>
      <c r="F123" s="6"/>
      <c r="G123" s="6"/>
      <c r="H123" s="6"/>
      <c r="I123" s="6"/>
      <c r="J123" s="6"/>
      <c r="K123" s="6"/>
      <c r="L123"/>
      <c r="M123"/>
      <c r="N123"/>
      <c r="S123" s="757"/>
      <c r="V123" s="729"/>
      <c r="W123" s="217"/>
      <c r="X123" s="189"/>
      <c r="AC123" s="76"/>
      <c r="AH123" s="61">
        <v>114</v>
      </c>
      <c r="AI123" s="61">
        <f t="shared" si="46"/>
        <v>0.123</v>
      </c>
      <c r="AJ123" s="656" t="str">
        <f>Saldi!R125</f>
        <v>822 Verkopen 12</v>
      </c>
      <c r="AK123" s="656">
        <f>Saldi!S125</f>
        <v>0</v>
      </c>
      <c r="AL123" s="656">
        <f>Saldi!T125</f>
        <v>0</v>
      </c>
      <c r="AM123" s="683" t="str">
        <f t="shared" si="47"/>
        <v/>
      </c>
      <c r="AN123" s="690"/>
      <c r="AO123" s="684" t="str">
        <f t="shared" si="48"/>
        <v/>
      </c>
      <c r="AQ123" s="669">
        <v>3</v>
      </c>
      <c r="AR123" s="607" t="s">
        <v>737</v>
      </c>
      <c r="AS123" s="607" t="s">
        <v>738</v>
      </c>
      <c r="AU123" s="6">
        <f t="shared" si="59"/>
        <v>9999</v>
      </c>
      <c r="AV123" s="6">
        <f t="shared" si="49"/>
        <v>9999</v>
      </c>
      <c r="AW123" s="757">
        <f t="shared" si="50"/>
        <v>0</v>
      </c>
      <c r="AX123" s="758" t="str">
        <f t="shared" si="51"/>
        <v/>
      </c>
      <c r="AY123" s="599" t="str">
        <f t="shared" si="52"/>
        <v/>
      </c>
      <c r="AZ123" s="599" t="str">
        <f t="shared" si="53"/>
        <v/>
      </c>
      <c r="BA123" s="662" t="str">
        <f t="shared" si="54"/>
        <v/>
      </c>
      <c r="BB123" s="662" t="str">
        <f t="shared" si="36"/>
        <v/>
      </c>
      <c r="BC123" s="666" t="str">
        <f>IF(AW123="regel","",IF(AW124=AW123,"",SUMIF($AW$10:AW123,AW123,$BB$10:BB123)))</f>
        <v/>
      </c>
      <c r="BE123" s="662" t="str">
        <f t="shared" si="55"/>
        <v/>
      </c>
      <c r="BF123" s="662" t="str">
        <f t="shared" si="37"/>
        <v/>
      </c>
      <c r="BG123" s="666" t="str">
        <f>IF(AW123="regel","",IF(AW124=AW123,"",SUMIF($AW$10:AW123,AW123,$BE$10:BE123)))</f>
        <v/>
      </c>
      <c r="BI123" s="212" t="e">
        <f t="shared" si="56"/>
        <v>#VALUE!</v>
      </c>
      <c r="BJ123" s="212" t="e">
        <f t="shared" si="60"/>
        <v>#VALUE!</v>
      </c>
    </row>
    <row r="124" spans="3:62" x14ac:dyDescent="0.2">
      <c r="E124" s="6"/>
      <c r="F124" s="6"/>
      <c r="G124" s="6"/>
      <c r="H124" s="6"/>
      <c r="I124" s="6"/>
      <c r="J124" s="6"/>
      <c r="K124" s="6"/>
      <c r="L124"/>
      <c r="M124"/>
      <c r="N124"/>
      <c r="S124" s="757"/>
      <c r="V124" s="762" t="str">
        <f>T6</f>
        <v>---------Nog geen naam ingevuld-------</v>
      </c>
      <c r="W124" s="195"/>
      <c r="X124" s="730"/>
      <c r="AC124" s="76"/>
      <c r="AH124" s="61">
        <v>115</v>
      </c>
      <c r="AI124" s="61">
        <f t="shared" si="46"/>
        <v>0.124</v>
      </c>
      <c r="AJ124" s="656" t="str">
        <f>Saldi!R126</f>
        <v>823 Verkopen 13</v>
      </c>
      <c r="AK124" s="656">
        <f>Saldi!S126</f>
        <v>0</v>
      </c>
      <c r="AL124" s="656">
        <f>Saldi!T126</f>
        <v>0</v>
      </c>
      <c r="AM124" s="683" t="str">
        <f t="shared" si="47"/>
        <v/>
      </c>
      <c r="AN124" s="690"/>
      <c r="AO124" s="684" t="str">
        <f t="shared" si="48"/>
        <v/>
      </c>
      <c r="AQ124" s="669">
        <v>4</v>
      </c>
      <c r="AR124" s="607" t="s">
        <v>737</v>
      </c>
      <c r="AS124" s="607" t="s">
        <v>737</v>
      </c>
      <c r="AU124" s="6">
        <f t="shared" si="59"/>
        <v>9999</v>
      </c>
      <c r="AV124" s="6">
        <f t="shared" si="49"/>
        <v>9999</v>
      </c>
      <c r="AW124" s="757">
        <f t="shared" si="50"/>
        <v>0</v>
      </c>
      <c r="AX124" s="758" t="str">
        <f t="shared" si="51"/>
        <v/>
      </c>
      <c r="AY124" s="599" t="str">
        <f t="shared" si="52"/>
        <v/>
      </c>
      <c r="AZ124" s="599" t="str">
        <f t="shared" si="53"/>
        <v/>
      </c>
      <c r="BA124" s="662" t="str">
        <f t="shared" si="54"/>
        <v/>
      </c>
      <c r="BB124" s="662" t="str">
        <f t="shared" si="36"/>
        <v/>
      </c>
      <c r="BC124" s="666" t="str">
        <f>IF(AW124="regel","",IF(AW125=AW124,"",SUMIF($AW$10:AW124,AW124,$BB$10:BB124)))</f>
        <v/>
      </c>
      <c r="BE124" s="662" t="str">
        <f t="shared" si="55"/>
        <v/>
      </c>
      <c r="BF124" s="662" t="str">
        <f t="shared" si="37"/>
        <v/>
      </c>
      <c r="BG124" s="666" t="str">
        <f>IF(AW124="regel","",IF(AW125=AW124,"",SUMIF($AW$10:AW124,AW124,$BE$10:BE124)))</f>
        <v/>
      </c>
      <c r="BI124" s="212" t="e">
        <f t="shared" si="56"/>
        <v>#VALUE!</v>
      </c>
      <c r="BJ124" s="212" t="e">
        <f t="shared" si="60"/>
        <v>#VALUE!</v>
      </c>
    </row>
    <row r="125" spans="3:62" x14ac:dyDescent="0.2">
      <c r="E125" s="6"/>
      <c r="F125" s="6"/>
      <c r="G125" s="6"/>
      <c r="H125" s="6"/>
      <c r="I125" s="6"/>
      <c r="J125" s="6"/>
      <c r="K125" s="6"/>
      <c r="L125"/>
      <c r="M125"/>
      <c r="N125"/>
      <c r="S125" s="757"/>
      <c r="V125" s="251"/>
      <c r="W125" s="761" t="s">
        <v>753</v>
      </c>
      <c r="X125" s="730"/>
      <c r="AC125" s="76"/>
      <c r="AH125" s="61">
        <v>116</v>
      </c>
      <c r="AI125" s="61">
        <f t="shared" si="46"/>
        <v>0.125</v>
      </c>
      <c r="AJ125" s="656" t="str">
        <f>Saldi!R127</f>
        <v>824 Verkopen 14</v>
      </c>
      <c r="AK125" s="656">
        <f>Saldi!S127</f>
        <v>0</v>
      </c>
      <c r="AL125" s="656">
        <f>Saldi!T127</f>
        <v>0</v>
      </c>
      <c r="AM125" s="683" t="str">
        <f t="shared" si="47"/>
        <v/>
      </c>
      <c r="AN125" s="690"/>
      <c r="AO125" s="684" t="str">
        <f t="shared" si="48"/>
        <v/>
      </c>
      <c r="AQ125" s="669">
        <v>5</v>
      </c>
      <c r="AR125" s="607" t="s">
        <v>624</v>
      </c>
      <c r="AS125" s="607" t="s">
        <v>739</v>
      </c>
      <c r="AU125" s="6">
        <f t="shared" si="59"/>
        <v>9999</v>
      </c>
      <c r="AV125" s="6">
        <f t="shared" si="49"/>
        <v>9999</v>
      </c>
      <c r="AW125" s="757">
        <f t="shared" si="50"/>
        <v>0</v>
      </c>
      <c r="AX125" s="758" t="str">
        <f t="shared" si="51"/>
        <v/>
      </c>
      <c r="AY125" s="599" t="str">
        <f t="shared" si="52"/>
        <v/>
      </c>
      <c r="AZ125" s="599" t="str">
        <f t="shared" si="53"/>
        <v/>
      </c>
      <c r="BA125" s="662" t="str">
        <f t="shared" si="54"/>
        <v/>
      </c>
      <c r="BB125" s="662" t="str">
        <f t="shared" si="36"/>
        <v/>
      </c>
      <c r="BC125" s="666" t="str">
        <f>IF(AW125="regel","",IF(AW126=AW125,"",SUMIF($AW$10:AW125,AW125,$BB$10:BB125)))</f>
        <v/>
      </c>
      <c r="BE125" s="662" t="str">
        <f t="shared" si="55"/>
        <v/>
      </c>
      <c r="BF125" s="662" t="str">
        <f t="shared" si="37"/>
        <v/>
      </c>
      <c r="BG125" s="666" t="str">
        <f>IF(AW125="regel","",IF(AW126=AW125,"",SUMIF($AW$10:AW125,AW125,$BE$10:BE125)))</f>
        <v/>
      </c>
      <c r="BI125" s="212" t="e">
        <f t="shared" si="56"/>
        <v>#VALUE!</v>
      </c>
      <c r="BJ125" s="212" t="e">
        <f t="shared" si="60"/>
        <v>#VALUE!</v>
      </c>
    </row>
    <row r="126" spans="3:62" x14ac:dyDescent="0.2">
      <c r="E126" s="6"/>
      <c r="F126" s="6"/>
      <c r="G126" s="6"/>
      <c r="H126" s="6"/>
      <c r="I126" s="6"/>
      <c r="J126" s="6"/>
      <c r="K126" s="6"/>
      <c r="L126"/>
      <c r="M126"/>
      <c r="N126"/>
      <c r="S126" s="757"/>
      <c r="V126" s="252"/>
      <c r="W126" s="253"/>
      <c r="X126" s="254"/>
      <c r="AC126" s="76"/>
      <c r="AH126" s="61">
        <v>117</v>
      </c>
      <c r="AI126" s="61">
        <f t="shared" si="46"/>
        <v>0.126</v>
      </c>
      <c r="AJ126" s="656" t="str">
        <f>Saldi!R128</f>
        <v>825 Verkopen 15</v>
      </c>
      <c r="AK126" s="656">
        <f>Saldi!S128</f>
        <v>0</v>
      </c>
      <c r="AL126" s="656">
        <f>Saldi!T128</f>
        <v>0</v>
      </c>
      <c r="AM126" s="683" t="str">
        <f t="shared" si="47"/>
        <v/>
      </c>
      <c r="AN126" s="690"/>
      <c r="AO126" s="684" t="str">
        <f t="shared" si="48"/>
        <v/>
      </c>
      <c r="AQ126" s="669">
        <v>6</v>
      </c>
      <c r="AR126" s="607" t="s">
        <v>624</v>
      </c>
      <c r="AS126" s="607" t="s">
        <v>621</v>
      </c>
      <c r="AU126" s="6">
        <f t="shared" si="59"/>
        <v>9999</v>
      </c>
      <c r="AV126" s="6">
        <f t="shared" si="49"/>
        <v>9999</v>
      </c>
      <c r="AW126" s="757">
        <f t="shared" si="50"/>
        <v>0</v>
      </c>
      <c r="AX126" s="758" t="str">
        <f t="shared" si="51"/>
        <v/>
      </c>
      <c r="AY126" s="599" t="str">
        <f t="shared" si="52"/>
        <v/>
      </c>
      <c r="AZ126" s="599" t="str">
        <f t="shared" si="53"/>
        <v/>
      </c>
      <c r="BA126" s="662" t="str">
        <f t="shared" si="54"/>
        <v/>
      </c>
      <c r="BB126" s="662" t="str">
        <f t="shared" si="36"/>
        <v/>
      </c>
      <c r="BC126" s="666" t="str">
        <f>IF(AW126="regel","",IF(AW127=AW126,"",SUMIF($AW$10:AW126,AW126,$BB$10:BB126)))</f>
        <v/>
      </c>
      <c r="BE126" s="662" t="str">
        <f t="shared" si="55"/>
        <v/>
      </c>
      <c r="BF126" s="662" t="str">
        <f t="shared" si="37"/>
        <v/>
      </c>
      <c r="BG126" s="666" t="str">
        <f>IF(AW126="regel","",IF(AW127=AW126,"",SUMIF($AW$10:AW126,AW126,$BE$10:BE126)))</f>
        <v/>
      </c>
      <c r="BI126" s="212" t="e">
        <f t="shared" si="56"/>
        <v>#VALUE!</v>
      </c>
      <c r="BJ126" s="212" t="e">
        <f t="shared" si="60"/>
        <v>#VALUE!</v>
      </c>
    </row>
    <row r="127" spans="3:62" x14ac:dyDescent="0.2">
      <c r="E127" s="6"/>
      <c r="F127" s="6"/>
      <c r="G127" s="6"/>
      <c r="H127" s="6"/>
      <c r="I127" s="6"/>
      <c r="J127" s="6"/>
      <c r="K127" s="6"/>
      <c r="L127"/>
      <c r="M127"/>
      <c r="N127"/>
      <c r="S127" s="757"/>
      <c r="V127" s="721" t="s">
        <v>719</v>
      </c>
      <c r="W127" s="721" t="s">
        <v>179</v>
      </c>
      <c r="X127" s="721" t="s">
        <v>734</v>
      </c>
      <c r="AC127" s="76"/>
      <c r="AH127" s="61">
        <v>118</v>
      </c>
      <c r="AI127" s="61">
        <f t="shared" si="46"/>
        <v>0.127</v>
      </c>
      <c r="AJ127" s="656" t="str">
        <f>Saldi!R129</f>
        <v>830 Omzet overloop</v>
      </c>
      <c r="AK127" s="656">
        <f>Saldi!S129</f>
        <v>0</v>
      </c>
      <c r="AL127" s="656">
        <f>Saldi!T129</f>
        <v>0</v>
      </c>
      <c r="AM127" s="683" t="str">
        <f t="shared" si="47"/>
        <v/>
      </c>
      <c r="AN127" s="690"/>
      <c r="AO127" s="684" t="str">
        <f t="shared" si="48"/>
        <v/>
      </c>
      <c r="AQ127" s="669">
        <v>7</v>
      </c>
      <c r="AR127" s="607" t="s">
        <v>624</v>
      </c>
      <c r="AS127" s="607" t="s">
        <v>104</v>
      </c>
      <c r="AU127" s="6">
        <f t="shared" si="59"/>
        <v>9999</v>
      </c>
      <c r="AV127" s="6">
        <f t="shared" si="49"/>
        <v>9999</v>
      </c>
      <c r="AW127" s="757">
        <f t="shared" si="50"/>
        <v>0</v>
      </c>
      <c r="AX127" s="758" t="str">
        <f t="shared" si="51"/>
        <v/>
      </c>
      <c r="AY127" s="599" t="str">
        <f t="shared" si="52"/>
        <v/>
      </c>
      <c r="AZ127" s="599" t="str">
        <f t="shared" si="53"/>
        <v/>
      </c>
      <c r="BA127" s="662" t="str">
        <f t="shared" si="54"/>
        <v/>
      </c>
      <c r="BB127" s="662" t="str">
        <f t="shared" si="36"/>
        <v/>
      </c>
      <c r="BC127" s="666" t="str">
        <f>IF(AW127="regel","",IF(AW128=AW127,"",SUMIF($AW$10:AW127,AW127,$BB$10:BB127)))</f>
        <v/>
      </c>
      <c r="BE127" s="662" t="str">
        <f t="shared" si="55"/>
        <v/>
      </c>
      <c r="BF127" s="662" t="str">
        <f t="shared" si="37"/>
        <v/>
      </c>
      <c r="BG127" s="666" t="str">
        <f>IF(AW127="regel","",IF(AW128=AW127,"",SUMIF($AW$10:AW127,AW127,$BE$10:BE127)))</f>
        <v/>
      </c>
      <c r="BI127" s="212" t="e">
        <f t="shared" si="56"/>
        <v>#VALUE!</v>
      </c>
      <c r="BJ127" s="212" t="e">
        <f t="shared" si="60"/>
        <v>#VALUE!</v>
      </c>
    </row>
    <row r="128" spans="3:62" x14ac:dyDescent="0.2">
      <c r="E128" s="6"/>
      <c r="F128" s="6"/>
      <c r="G128" s="6"/>
      <c r="H128" s="6"/>
      <c r="I128" s="6"/>
      <c r="J128" s="6"/>
      <c r="K128" s="6"/>
      <c r="L128"/>
      <c r="M128"/>
      <c r="N128"/>
      <c r="S128" s="757"/>
      <c r="V128" s="721"/>
      <c r="W128" s="721"/>
      <c r="X128" s="721"/>
      <c r="AC128" s="76"/>
      <c r="AH128" s="61">
        <v>119</v>
      </c>
      <c r="AI128" s="61">
        <f t="shared" si="46"/>
        <v>16.128</v>
      </c>
      <c r="AJ128" s="656" t="str">
        <f>Saldi!R130</f>
        <v>900 Rentebaten</v>
      </c>
      <c r="AK128" s="656">
        <f>Saldi!S130</f>
        <v>-1.82</v>
      </c>
      <c r="AL128" s="656">
        <f>Saldi!T130</f>
        <v>0</v>
      </c>
      <c r="AM128" s="683" t="str">
        <f t="shared" si="47"/>
        <v>f</v>
      </c>
      <c r="AN128" s="690">
        <v>16</v>
      </c>
      <c r="AO128" s="684" t="str">
        <f t="shared" si="48"/>
        <v/>
      </c>
      <c r="AQ128" s="669">
        <v>8</v>
      </c>
      <c r="AR128" s="607" t="s">
        <v>624</v>
      </c>
      <c r="AS128" s="607" t="s">
        <v>91</v>
      </c>
      <c r="AU128" s="6">
        <f t="shared" si="59"/>
        <v>16.128</v>
      </c>
      <c r="AV128" s="6">
        <f t="shared" si="49"/>
        <v>9999</v>
      </c>
      <c r="AW128" s="757">
        <f t="shared" si="50"/>
        <v>0</v>
      </c>
      <c r="AX128" s="758" t="str">
        <f t="shared" si="51"/>
        <v/>
      </c>
      <c r="AY128" s="599" t="str">
        <f t="shared" si="52"/>
        <v/>
      </c>
      <c r="AZ128" s="599" t="str">
        <f t="shared" si="53"/>
        <v/>
      </c>
      <c r="BA128" s="662" t="str">
        <f t="shared" si="54"/>
        <v/>
      </c>
      <c r="BB128" s="662" t="str">
        <f t="shared" si="36"/>
        <v/>
      </c>
      <c r="BC128" s="666" t="str">
        <f>IF(AW128="regel","",IF(AW129=AW128,"",SUMIF($AW$10:AW128,AW128,$BB$10:BB128)))</f>
        <v/>
      </c>
      <c r="BE128" s="662" t="str">
        <f t="shared" si="55"/>
        <v/>
      </c>
      <c r="BF128" s="662" t="str">
        <f t="shared" si="37"/>
        <v/>
      </c>
      <c r="BG128" s="666" t="str">
        <f>IF(AW128="regel","",IF(AW129=AW128,"",SUMIF($AW$10:AW128,AW128,$BE$10:BE128)))</f>
        <v/>
      </c>
      <c r="BI128" s="212" t="e">
        <f t="shared" si="56"/>
        <v>#VALUE!</v>
      </c>
      <c r="BJ128" s="212" t="e">
        <f t="shared" si="60"/>
        <v>#VALUE!</v>
      </c>
    </row>
    <row r="129" spans="5:62" x14ac:dyDescent="0.2">
      <c r="E129" s="6"/>
      <c r="F129" s="6"/>
      <c r="G129" s="6"/>
      <c r="H129" s="6"/>
      <c r="I129" s="6"/>
      <c r="J129" s="6"/>
      <c r="K129" s="6"/>
      <c r="L129"/>
      <c r="M129"/>
      <c r="N129"/>
      <c r="S129" s="757"/>
      <c r="T129" s="6"/>
      <c r="V129" s="723" t="s">
        <v>725</v>
      </c>
      <c r="W129" s="724">
        <f t="shared" ref="W129:W134" si="65">SUMIF($U$10:$U$117,V129,$W$10:$W$117)</f>
        <v>10</v>
      </c>
      <c r="X129" s="724">
        <f t="shared" ref="X129:X134" si="66">SUMIF($U$10:$U$117,V129,$Z$10:$Z$117)</f>
        <v>0</v>
      </c>
      <c r="Z129" s="6"/>
      <c r="AA129" s="6"/>
      <c r="AC129" s="76"/>
      <c r="AH129" s="61">
        <v>120</v>
      </c>
      <c r="AI129" s="61">
        <f t="shared" si="46"/>
        <v>0.129</v>
      </c>
      <c r="AJ129" s="656" t="str">
        <f>Saldi!R131</f>
        <v>901 Rentelasten</v>
      </c>
      <c r="AK129" s="656">
        <f>Saldi!S131</f>
        <v>0</v>
      </c>
      <c r="AL129" s="656">
        <f>Saldi!T131</f>
        <v>0</v>
      </c>
      <c r="AM129" s="683" t="str">
        <f t="shared" si="47"/>
        <v/>
      </c>
      <c r="AN129" s="690"/>
      <c r="AO129" s="684" t="str">
        <f t="shared" si="48"/>
        <v/>
      </c>
      <c r="AQ129" s="764">
        <v>9</v>
      </c>
      <c r="AR129" s="607" t="s">
        <v>624</v>
      </c>
      <c r="AS129" s="759" t="s">
        <v>622</v>
      </c>
      <c r="AU129" s="6">
        <f t="shared" si="59"/>
        <v>9999</v>
      </c>
      <c r="AV129" s="6">
        <f t="shared" si="49"/>
        <v>9999</v>
      </c>
      <c r="AW129" s="757">
        <f t="shared" si="50"/>
        <v>0</v>
      </c>
      <c r="AX129" s="758" t="str">
        <f t="shared" si="51"/>
        <v/>
      </c>
      <c r="AY129" s="599" t="str">
        <f t="shared" si="52"/>
        <v/>
      </c>
      <c r="AZ129" s="599" t="str">
        <f t="shared" si="53"/>
        <v/>
      </c>
      <c r="BA129" s="662" t="str">
        <f t="shared" si="54"/>
        <v/>
      </c>
      <c r="BB129" s="662" t="str">
        <f t="shared" si="36"/>
        <v/>
      </c>
      <c r="BC129" s="666" t="str">
        <f>IF(AW129="regel","",IF(AW130=AW129,"",SUMIF($AW$10:AW129,AW129,$BB$10:BB129)))</f>
        <v/>
      </c>
      <c r="BE129" s="662" t="str">
        <f t="shared" si="55"/>
        <v/>
      </c>
      <c r="BF129" s="662" t="str">
        <f t="shared" si="37"/>
        <v/>
      </c>
      <c r="BG129" s="666" t="str">
        <f>IF(AW129="regel","",IF(AW130=AW129,"",SUMIF($AW$10:AW129,AW129,$BE$10:BE129)))</f>
        <v/>
      </c>
      <c r="BI129" s="212" t="e">
        <f t="shared" si="56"/>
        <v>#VALUE!</v>
      </c>
      <c r="BJ129" s="212" t="e">
        <f t="shared" si="60"/>
        <v>#VALUE!</v>
      </c>
    </row>
    <row r="130" spans="5:62" x14ac:dyDescent="0.2">
      <c r="E130" s="6"/>
      <c r="F130" s="6"/>
      <c r="G130" s="6"/>
      <c r="H130" s="6"/>
      <c r="I130" s="6"/>
      <c r="J130" s="6"/>
      <c r="K130" s="6"/>
      <c r="L130"/>
      <c r="M130"/>
      <c r="N130"/>
      <c r="S130" s="757"/>
      <c r="T130" s="6"/>
      <c r="V130" s="723" t="s">
        <v>16</v>
      </c>
      <c r="W130" s="724">
        <f t="shared" si="65"/>
        <v>10</v>
      </c>
      <c r="X130" s="724">
        <f t="shared" si="66"/>
        <v>10</v>
      </c>
      <c r="Z130" s="6"/>
      <c r="AA130" s="6"/>
      <c r="AC130" s="76"/>
      <c r="AH130" s="61">
        <v>121</v>
      </c>
      <c r="AI130" s="61">
        <f t="shared" si="46"/>
        <v>0.13</v>
      </c>
      <c r="AJ130" s="656" t="str">
        <f>Saldi!R132</f>
        <v>902 Vrij</v>
      </c>
      <c r="AK130" s="656">
        <f>Saldi!S132</f>
        <v>0</v>
      </c>
      <c r="AL130" s="656">
        <f>Saldi!T132</f>
        <v>0</v>
      </c>
      <c r="AM130" s="683" t="str">
        <f t="shared" si="47"/>
        <v/>
      </c>
      <c r="AN130" s="690"/>
      <c r="AO130" s="684" t="str">
        <f t="shared" si="48"/>
        <v/>
      </c>
      <c r="AQ130" s="764">
        <v>10</v>
      </c>
      <c r="AR130" s="607" t="s">
        <v>624</v>
      </c>
      <c r="AS130" s="607" t="s">
        <v>740</v>
      </c>
      <c r="AU130" s="6">
        <f t="shared" si="59"/>
        <v>9999</v>
      </c>
      <c r="AV130" s="6">
        <f t="shared" si="49"/>
        <v>9999</v>
      </c>
      <c r="AW130" s="757">
        <f t="shared" si="50"/>
        <v>0</v>
      </c>
      <c r="AX130" s="758" t="str">
        <f t="shared" si="51"/>
        <v/>
      </c>
      <c r="AY130" s="599" t="str">
        <f t="shared" si="52"/>
        <v/>
      </c>
      <c r="AZ130" s="599" t="str">
        <f t="shared" si="53"/>
        <v/>
      </c>
      <c r="BA130" s="662" t="str">
        <f t="shared" si="54"/>
        <v/>
      </c>
      <c r="BB130" s="662" t="str">
        <f t="shared" si="36"/>
        <v/>
      </c>
      <c r="BC130" s="666" t="str">
        <f>IF(AW130="regel","",IF(AW131=AW130,"",SUMIF($AW$10:AW130,AW130,$BB$10:BB130)))</f>
        <v/>
      </c>
      <c r="BE130" s="662" t="str">
        <f t="shared" si="55"/>
        <v/>
      </c>
      <c r="BF130" s="662" t="str">
        <f t="shared" si="37"/>
        <v/>
      </c>
      <c r="BG130" s="666" t="str">
        <f>IF(AW130="regel","",IF(AW131=AW130,"",SUMIF($AW$10:AW130,AW130,$BE$10:BE130)))</f>
        <v/>
      </c>
      <c r="BI130" s="212" t="e">
        <f t="shared" si="56"/>
        <v>#VALUE!</v>
      </c>
      <c r="BJ130" s="212" t="e">
        <f t="shared" si="60"/>
        <v>#VALUE!</v>
      </c>
    </row>
    <row r="131" spans="5:62" x14ac:dyDescent="0.2">
      <c r="E131" s="6"/>
      <c r="F131" s="6"/>
      <c r="G131" s="6"/>
      <c r="H131" s="6"/>
      <c r="I131" s="6"/>
      <c r="J131" s="6"/>
      <c r="K131" s="6"/>
      <c r="L131"/>
      <c r="M131"/>
      <c r="N131"/>
      <c r="S131" s="757"/>
      <c r="T131" s="6"/>
      <c r="V131" s="723" t="s">
        <v>623</v>
      </c>
      <c r="W131" s="724">
        <f t="shared" si="65"/>
        <v>0</v>
      </c>
      <c r="X131" s="724">
        <f t="shared" si="66"/>
        <v>0</v>
      </c>
      <c r="Z131" s="6"/>
      <c r="AA131" s="6"/>
      <c r="AC131" s="76"/>
      <c r="AH131" s="61">
        <v>122</v>
      </c>
      <c r="AI131" s="61">
        <f t="shared" si="46"/>
        <v>0.13100000000000001</v>
      </c>
      <c r="AJ131" s="656" t="str">
        <f>Saldi!R133</f>
        <v>903 Vrij</v>
      </c>
      <c r="AK131" s="656">
        <f>Saldi!S133</f>
        <v>0</v>
      </c>
      <c r="AL131" s="656">
        <f>Saldi!T133</f>
        <v>0</v>
      </c>
      <c r="AM131" s="683" t="str">
        <f t="shared" si="47"/>
        <v/>
      </c>
      <c r="AN131" s="690"/>
      <c r="AO131" s="684" t="str">
        <f t="shared" si="48"/>
        <v/>
      </c>
      <c r="AQ131" s="764">
        <v>11</v>
      </c>
      <c r="AR131" s="607" t="s">
        <v>624</v>
      </c>
      <c r="AS131" s="607" t="s">
        <v>626</v>
      </c>
      <c r="AU131" s="6">
        <f t="shared" si="59"/>
        <v>9999</v>
      </c>
      <c r="AV131" s="6">
        <f t="shared" si="49"/>
        <v>9999</v>
      </c>
      <c r="AW131" s="757">
        <f t="shared" si="50"/>
        <v>0</v>
      </c>
      <c r="AX131" s="758" t="str">
        <f t="shared" si="51"/>
        <v/>
      </c>
      <c r="AY131" s="599" t="str">
        <f t="shared" si="52"/>
        <v/>
      </c>
      <c r="AZ131" s="599" t="str">
        <f t="shared" si="53"/>
        <v/>
      </c>
      <c r="BA131" s="662" t="str">
        <f t="shared" si="54"/>
        <v/>
      </c>
      <c r="BB131" s="662" t="str">
        <f t="shared" si="36"/>
        <v/>
      </c>
      <c r="BC131" s="666" t="str">
        <f>IF(AW131="regel","",IF(AW132=AW131,"",SUMIF($AW$10:AW131,AW131,$BB$10:BB131)))</f>
        <v/>
      </c>
      <c r="BE131" s="662" t="str">
        <f t="shared" si="55"/>
        <v/>
      </c>
      <c r="BF131" s="662" t="str">
        <f t="shared" si="37"/>
        <v/>
      </c>
      <c r="BG131" s="666" t="str">
        <f>IF(AW131="regel","",IF(AW132=AW131,"",SUMIF($AW$10:AW131,AW131,$BE$10:BE131)))</f>
        <v/>
      </c>
      <c r="BI131" s="212" t="e">
        <f t="shared" si="56"/>
        <v>#VALUE!</v>
      </c>
      <c r="BJ131" s="212" t="e">
        <f t="shared" si="60"/>
        <v>#VALUE!</v>
      </c>
    </row>
    <row r="132" spans="5:62" x14ac:dyDescent="0.2">
      <c r="E132" s="6"/>
      <c r="F132" s="6"/>
      <c r="G132" s="6"/>
      <c r="H132" s="6"/>
      <c r="I132" s="6"/>
      <c r="J132" s="6"/>
      <c r="K132" s="6"/>
      <c r="L132" s="6"/>
      <c r="S132" s="757"/>
      <c r="T132" s="6"/>
      <c r="V132" s="723" t="s">
        <v>625</v>
      </c>
      <c r="W132" s="724">
        <f t="shared" si="65"/>
        <v>2039.0147107438017</v>
      </c>
      <c r="X132" s="724">
        <f t="shared" si="66"/>
        <v>0</v>
      </c>
      <c r="Z132" s="6"/>
      <c r="AA132" s="6"/>
      <c r="AC132" s="76"/>
      <c r="AH132" s="61">
        <v>123</v>
      </c>
      <c r="AI132" s="61">
        <f t="shared" si="46"/>
        <v>0.13200000000000001</v>
      </c>
      <c r="AJ132" s="656" t="str">
        <f>Saldi!R134</f>
        <v>904 Vrij</v>
      </c>
      <c r="AK132" s="656">
        <f>Saldi!S134</f>
        <v>0</v>
      </c>
      <c r="AL132" s="656">
        <f>Saldi!T134</f>
        <v>0</v>
      </c>
      <c r="AM132" s="683" t="str">
        <f t="shared" si="47"/>
        <v/>
      </c>
      <c r="AN132" s="690"/>
      <c r="AO132" s="684" t="str">
        <f t="shared" si="48"/>
        <v/>
      </c>
      <c r="AQ132" s="764">
        <v>12</v>
      </c>
      <c r="AR132" s="607" t="s">
        <v>741</v>
      </c>
      <c r="AS132" s="607" t="s">
        <v>742</v>
      </c>
      <c r="AU132" s="6">
        <f t="shared" si="59"/>
        <v>9999</v>
      </c>
      <c r="AV132" s="6">
        <f t="shared" si="49"/>
        <v>9999</v>
      </c>
      <c r="AW132" s="757">
        <f t="shared" si="50"/>
        <v>0</v>
      </c>
      <c r="AX132" s="758" t="str">
        <f t="shared" si="51"/>
        <v/>
      </c>
      <c r="AY132" s="599" t="str">
        <f t="shared" si="52"/>
        <v/>
      </c>
      <c r="AZ132" s="599" t="str">
        <f t="shared" si="53"/>
        <v/>
      </c>
      <c r="BA132" s="662" t="str">
        <f t="shared" si="54"/>
        <v/>
      </c>
      <c r="BB132" s="662" t="str">
        <f t="shared" si="36"/>
        <v/>
      </c>
      <c r="BC132" s="666" t="str">
        <f>IF(AW132="regel","",IF(AW133=AW132,"",SUMIF($AW$10:AW132,AW132,$BB$10:BB132)))</f>
        <v/>
      </c>
      <c r="BE132" s="662" t="str">
        <f t="shared" si="55"/>
        <v/>
      </c>
      <c r="BF132" s="662" t="str">
        <f t="shared" si="37"/>
        <v/>
      </c>
      <c r="BG132" s="666" t="str">
        <f>IF(AW132="regel","",IF(AW133=AW132,"",SUMIF($AW$10:AW132,AW132,$BE$10:BE132)))</f>
        <v/>
      </c>
      <c r="BI132" s="212" t="e">
        <f t="shared" si="56"/>
        <v>#VALUE!</v>
      </c>
      <c r="BJ132" s="212" t="e">
        <f t="shared" si="60"/>
        <v>#VALUE!</v>
      </c>
    </row>
    <row r="133" spans="5:62" x14ac:dyDescent="0.2">
      <c r="E133" s="6"/>
      <c r="F133" s="6"/>
      <c r="G133" s="6"/>
      <c r="H133" s="6"/>
      <c r="I133" s="6"/>
      <c r="J133" s="6"/>
      <c r="K133" s="6"/>
      <c r="L133" s="6"/>
      <c r="S133" s="757"/>
      <c r="T133" s="6"/>
      <c r="V133" s="723" t="s">
        <v>627</v>
      </c>
      <c r="W133" s="724">
        <f t="shared" si="65"/>
        <v>0</v>
      </c>
      <c r="X133" s="724">
        <f t="shared" si="66"/>
        <v>0</v>
      </c>
      <c r="Z133" s="6"/>
      <c r="AA133" s="6"/>
      <c r="AC133" s="76"/>
      <c r="AH133" s="61">
        <v>124</v>
      </c>
      <c r="AI133" s="61">
        <f t="shared" si="46"/>
        <v>0.13300000000000001</v>
      </c>
      <c r="AJ133" s="656" t="str">
        <f>Saldi!R135</f>
        <v>905 Vrij</v>
      </c>
      <c r="AK133" s="656">
        <f>Saldi!S135</f>
        <v>0</v>
      </c>
      <c r="AL133" s="656">
        <f>Saldi!T135</f>
        <v>0</v>
      </c>
      <c r="AM133" s="683" t="str">
        <f t="shared" si="47"/>
        <v/>
      </c>
      <c r="AN133" s="690"/>
      <c r="AO133" s="684" t="str">
        <f t="shared" si="48"/>
        <v/>
      </c>
      <c r="AQ133" s="764">
        <v>13</v>
      </c>
      <c r="AR133" s="607" t="s">
        <v>741</v>
      </c>
      <c r="AS133" s="607" t="s">
        <v>743</v>
      </c>
      <c r="AU133" s="6">
        <f t="shared" si="59"/>
        <v>9999</v>
      </c>
      <c r="AV133" s="6">
        <f t="shared" si="49"/>
        <v>9999</v>
      </c>
      <c r="AW133" s="757">
        <f t="shared" si="50"/>
        <v>0</v>
      </c>
      <c r="AX133" s="758" t="str">
        <f t="shared" si="51"/>
        <v/>
      </c>
      <c r="AY133" s="599" t="str">
        <f t="shared" si="52"/>
        <v/>
      </c>
      <c r="AZ133" s="599" t="str">
        <f t="shared" si="53"/>
        <v/>
      </c>
      <c r="BA133" s="662" t="str">
        <f t="shared" si="54"/>
        <v/>
      </c>
      <c r="BB133" s="662" t="str">
        <f t="shared" si="36"/>
        <v/>
      </c>
      <c r="BC133" s="666" t="str">
        <f>IF(AW133="regel","",IF(AW134=AW133,"",SUMIF($AW$10:AW133,AW133,$BB$10:BB133)))</f>
        <v/>
      </c>
      <c r="BE133" s="662" t="str">
        <f t="shared" si="55"/>
        <v/>
      </c>
      <c r="BF133" s="662" t="str">
        <f t="shared" si="37"/>
        <v/>
      </c>
      <c r="BG133" s="666" t="str">
        <f>IF(AW133="regel","",IF(AW134=AW133,"",SUMIF($AW$10:AW133,AW133,$BE$10:BE133)))</f>
        <v/>
      </c>
      <c r="BI133" s="212" t="e">
        <f t="shared" si="56"/>
        <v>#VALUE!</v>
      </c>
      <c r="BJ133" s="212" t="e">
        <f t="shared" si="60"/>
        <v>#VALUE!</v>
      </c>
    </row>
    <row r="134" spans="5:62" x14ac:dyDescent="0.2">
      <c r="E134" s="6"/>
      <c r="F134" s="6"/>
      <c r="G134" s="6"/>
      <c r="H134" s="6"/>
      <c r="I134" s="6"/>
      <c r="J134" s="6"/>
      <c r="K134" s="6"/>
      <c r="L134" s="6"/>
      <c r="S134" s="757"/>
      <c r="T134" s="6"/>
      <c r="V134" s="723" t="s">
        <v>628</v>
      </c>
      <c r="W134" s="724">
        <f t="shared" si="65"/>
        <v>121.63999999999993</v>
      </c>
      <c r="X134" s="724">
        <f t="shared" si="66"/>
        <v>250</v>
      </c>
      <c r="Z134" s="6"/>
      <c r="AA134" s="6"/>
      <c r="AC134" s="76"/>
      <c r="AH134" s="61">
        <v>125</v>
      </c>
      <c r="AI134" s="61">
        <f t="shared" si="46"/>
        <v>0.13400000000000001</v>
      </c>
      <c r="AJ134" s="656" t="str">
        <f>Saldi!R136</f>
        <v>906 Vrij</v>
      </c>
      <c r="AK134" s="656">
        <f>Saldi!S136</f>
        <v>0</v>
      </c>
      <c r="AL134" s="656">
        <f>Saldi!T136</f>
        <v>0</v>
      </c>
      <c r="AM134" s="683" t="str">
        <f t="shared" si="47"/>
        <v/>
      </c>
      <c r="AN134" s="690"/>
      <c r="AO134" s="684" t="str">
        <f t="shared" si="48"/>
        <v/>
      </c>
      <c r="AQ134" s="764">
        <v>14</v>
      </c>
      <c r="AR134" s="607" t="s">
        <v>741</v>
      </c>
      <c r="AS134" s="607" t="s">
        <v>744</v>
      </c>
      <c r="AU134" s="6">
        <f t="shared" si="59"/>
        <v>9999</v>
      </c>
      <c r="AV134" s="6">
        <f t="shared" si="49"/>
        <v>9999</v>
      </c>
      <c r="AW134" s="757">
        <f t="shared" si="50"/>
        <v>0</v>
      </c>
      <c r="AX134" s="758" t="str">
        <f t="shared" si="51"/>
        <v/>
      </c>
      <c r="AY134" s="599" t="str">
        <f t="shared" si="52"/>
        <v/>
      </c>
      <c r="AZ134" s="599" t="str">
        <f t="shared" si="53"/>
        <v/>
      </c>
      <c r="BA134" s="662" t="str">
        <f t="shared" si="54"/>
        <v/>
      </c>
      <c r="BB134" s="662" t="str">
        <f t="shared" si="36"/>
        <v/>
      </c>
      <c r="BC134" s="666" t="str">
        <f>IF(AW134="regel","",IF(AW135=AW134,"",SUMIF($AW$10:AW134,AW134,$BB$10:BB134)))</f>
        <v/>
      </c>
      <c r="BE134" s="662" t="str">
        <f t="shared" si="55"/>
        <v/>
      </c>
      <c r="BF134" s="662" t="str">
        <f t="shared" si="37"/>
        <v/>
      </c>
      <c r="BG134" s="666" t="str">
        <f>IF(AW134="regel","",IF(AW135=AW134,"",SUMIF($AW$10:AW134,AW134,$BE$10:BE134)))</f>
        <v/>
      </c>
      <c r="BI134" s="212" t="e">
        <f t="shared" si="56"/>
        <v>#VALUE!</v>
      </c>
      <c r="BJ134" s="212" t="e">
        <f t="shared" si="60"/>
        <v>#VALUE!</v>
      </c>
    </row>
    <row r="135" spans="5:62" x14ac:dyDescent="0.2">
      <c r="E135" s="6"/>
      <c r="F135" s="6"/>
      <c r="G135" s="6"/>
      <c r="H135" s="6"/>
      <c r="I135" s="6"/>
      <c r="J135" s="6"/>
      <c r="K135" s="6"/>
      <c r="L135" s="6"/>
      <c r="S135" s="757"/>
      <c r="T135" s="6"/>
      <c r="V135" s="723"/>
      <c r="W135" s="724"/>
      <c r="X135" s="725"/>
      <c r="Z135" s="6"/>
      <c r="AA135" s="6"/>
      <c r="AC135" s="76"/>
      <c r="AH135" s="61">
        <v>126</v>
      </c>
      <c r="AI135" s="61">
        <f t="shared" si="46"/>
        <v>0.13500000000000001</v>
      </c>
      <c r="AJ135" s="656" t="str">
        <f>Saldi!R137</f>
        <v>907 Vrij</v>
      </c>
      <c r="AK135" s="656">
        <f>Saldi!S137</f>
        <v>0</v>
      </c>
      <c r="AL135" s="656">
        <f>Saldi!T137</f>
        <v>0</v>
      </c>
      <c r="AM135" s="683" t="str">
        <f t="shared" si="47"/>
        <v/>
      </c>
      <c r="AN135" s="690"/>
      <c r="AO135" s="684" t="str">
        <f t="shared" si="48"/>
        <v/>
      </c>
      <c r="AQ135" s="764">
        <v>15</v>
      </c>
      <c r="AR135" s="607" t="s">
        <v>741</v>
      </c>
      <c r="AS135" s="607" t="s">
        <v>629</v>
      </c>
      <c r="AU135" s="6">
        <f t="shared" si="59"/>
        <v>9999</v>
      </c>
      <c r="AV135" s="6">
        <f t="shared" si="49"/>
        <v>9999</v>
      </c>
      <c r="AW135" s="757">
        <f t="shared" si="50"/>
        <v>0</v>
      </c>
      <c r="AX135" s="758" t="str">
        <f t="shared" si="51"/>
        <v/>
      </c>
      <c r="AY135" s="599" t="str">
        <f t="shared" si="52"/>
        <v/>
      </c>
      <c r="AZ135" s="599" t="str">
        <f t="shared" si="53"/>
        <v/>
      </c>
      <c r="BA135" s="662" t="str">
        <f t="shared" si="54"/>
        <v/>
      </c>
      <c r="BB135" s="662" t="str">
        <f t="shared" si="36"/>
        <v/>
      </c>
      <c r="BC135" s="666" t="str">
        <f>IF(AW135="regel","",IF(AW136=AW135,"",SUMIF($AW$10:AW135,AW135,$BB$10:BB135)))</f>
        <v/>
      </c>
      <c r="BE135" s="662" t="str">
        <f t="shared" si="55"/>
        <v/>
      </c>
      <c r="BF135" s="662" t="str">
        <f t="shared" si="37"/>
        <v/>
      </c>
      <c r="BG135" s="666" t="str">
        <f>IF(AW135="regel","",IF(AW136=AW135,"",SUMIF($AW$10:AW135,AW135,$BE$10:BE135)))</f>
        <v/>
      </c>
      <c r="BI135" s="212" t="e">
        <f t="shared" si="56"/>
        <v>#VALUE!</v>
      </c>
      <c r="BJ135" s="212" t="e">
        <f t="shared" si="60"/>
        <v>#VALUE!</v>
      </c>
    </row>
    <row r="136" spans="5:62" x14ac:dyDescent="0.2">
      <c r="E136" s="6"/>
      <c r="F136" s="6"/>
      <c r="G136" s="6"/>
      <c r="H136" s="6"/>
      <c r="I136" s="6"/>
      <c r="J136" s="6"/>
      <c r="K136" s="6"/>
      <c r="L136" s="6"/>
      <c r="S136" s="757"/>
      <c r="T136" s="6"/>
      <c r="V136" s="721" t="s">
        <v>730</v>
      </c>
      <c r="W136" s="725">
        <f>SUM(W129:W135)</f>
        <v>2180.6547107438014</v>
      </c>
      <c r="X136" s="725">
        <f>SUM(X129:X135)</f>
        <v>260</v>
      </c>
      <c r="Z136" s="6"/>
      <c r="AA136" s="6"/>
      <c r="AC136" s="76"/>
      <c r="AH136" s="61">
        <v>127</v>
      </c>
      <c r="AI136" s="61">
        <f t="shared" si="46"/>
        <v>0.13600000000000001</v>
      </c>
      <c r="AJ136" s="656" t="str">
        <f>Saldi!R138</f>
        <v>908 Vrij</v>
      </c>
      <c r="AK136" s="656">
        <f>Saldi!S138</f>
        <v>0</v>
      </c>
      <c r="AL136" s="656">
        <f>Saldi!T138</f>
        <v>0</v>
      </c>
      <c r="AM136" s="683" t="str">
        <f t="shared" si="47"/>
        <v/>
      </c>
      <c r="AN136" s="690"/>
      <c r="AO136" s="684" t="str">
        <f t="shared" si="48"/>
        <v/>
      </c>
      <c r="AQ136" s="764">
        <v>16</v>
      </c>
      <c r="AR136" s="607" t="s">
        <v>741</v>
      </c>
      <c r="AS136" s="607" t="s">
        <v>745</v>
      </c>
      <c r="AU136" s="6">
        <f t="shared" si="59"/>
        <v>9999</v>
      </c>
      <c r="AV136" s="6">
        <f t="shared" si="49"/>
        <v>9999</v>
      </c>
      <c r="AW136" s="757">
        <f t="shared" si="50"/>
        <v>0</v>
      </c>
      <c r="AX136" s="758" t="str">
        <f t="shared" si="51"/>
        <v/>
      </c>
      <c r="AY136" s="599" t="str">
        <f t="shared" si="52"/>
        <v/>
      </c>
      <c r="AZ136" s="599" t="str">
        <f t="shared" si="53"/>
        <v/>
      </c>
      <c r="BA136" s="662" t="str">
        <f t="shared" si="54"/>
        <v/>
      </c>
      <c r="BB136" s="662" t="str">
        <f t="shared" si="36"/>
        <v/>
      </c>
      <c r="BC136" s="666" t="str">
        <f>IF(AW136="regel","",IF(AW137=AW136,"",SUMIF($AW$10:AW136,AW136,$BB$10:BB136)))</f>
        <v/>
      </c>
      <c r="BE136" s="662" t="str">
        <f t="shared" si="55"/>
        <v/>
      </c>
      <c r="BF136" s="662" t="str">
        <f t="shared" si="37"/>
        <v/>
      </c>
      <c r="BG136" s="666" t="str">
        <f>IF(AW136="regel","",IF(AW137=AW136,"",SUMIF($AW$10:AW136,AW136,$BE$10:BE136)))</f>
        <v/>
      </c>
      <c r="BI136" s="212" t="e">
        <f t="shared" si="56"/>
        <v>#VALUE!</v>
      </c>
      <c r="BJ136" s="212" t="e">
        <f t="shared" si="60"/>
        <v>#VALUE!</v>
      </c>
    </row>
    <row r="137" spans="5:62" x14ac:dyDescent="0.2">
      <c r="E137" s="6"/>
      <c r="F137" s="6"/>
      <c r="G137" s="6"/>
      <c r="H137" s="6"/>
      <c r="I137" s="6"/>
      <c r="J137" s="6"/>
      <c r="K137" s="6"/>
      <c r="L137" s="6"/>
      <c r="S137" s="757"/>
      <c r="T137" s="6"/>
      <c r="V137" s="726"/>
      <c r="W137" s="724"/>
      <c r="X137" s="725"/>
      <c r="Z137" s="6"/>
      <c r="AA137" s="6"/>
      <c r="AC137" s="76"/>
      <c r="AH137" s="61">
        <v>128</v>
      </c>
      <c r="AI137" s="61">
        <f t="shared" si="46"/>
        <v>0.13700000000000001</v>
      </c>
      <c r="AJ137" s="656" t="str">
        <f>Saldi!R139</f>
        <v>909 Vrij</v>
      </c>
      <c r="AK137" s="656">
        <f>Saldi!S139</f>
        <v>0</v>
      </c>
      <c r="AL137" s="656">
        <f>Saldi!T139</f>
        <v>0</v>
      </c>
      <c r="AM137" s="683" t="str">
        <f t="shared" si="47"/>
        <v/>
      </c>
      <c r="AN137" s="690"/>
      <c r="AO137" s="684" t="str">
        <f t="shared" si="48"/>
        <v/>
      </c>
      <c r="AQ137" s="764">
        <v>17</v>
      </c>
      <c r="AR137" s="607" t="s">
        <v>746</v>
      </c>
      <c r="AS137" s="607" t="s">
        <v>630</v>
      </c>
      <c r="AU137" s="6">
        <f t="shared" si="59"/>
        <v>9999</v>
      </c>
      <c r="AV137" s="6">
        <f t="shared" si="49"/>
        <v>9999</v>
      </c>
      <c r="AW137" s="757">
        <f t="shared" si="50"/>
        <v>0</v>
      </c>
      <c r="AX137" s="758" t="str">
        <f t="shared" si="51"/>
        <v/>
      </c>
      <c r="AY137" s="599" t="str">
        <f t="shared" si="52"/>
        <v/>
      </c>
      <c r="AZ137" s="599" t="str">
        <f t="shared" si="53"/>
        <v/>
      </c>
      <c r="BA137" s="662" t="str">
        <f t="shared" si="54"/>
        <v/>
      </c>
      <c r="BB137" s="662" t="str">
        <f t="shared" si="36"/>
        <v/>
      </c>
      <c r="BC137" s="666" t="str">
        <f>IF(AW137="regel","",IF(AW138=AW137,"",SUMIF($AW$10:AW137,AW137,$BB$10:BB137)))</f>
        <v/>
      </c>
      <c r="BE137" s="662" t="str">
        <f t="shared" si="55"/>
        <v/>
      </c>
      <c r="BF137" s="662" t="str">
        <f t="shared" si="37"/>
        <v/>
      </c>
      <c r="BG137" s="666" t="str">
        <f>IF(AW137="regel","",IF(AW138=AW137,"",SUMIF($AW$10:AW137,AW137,$BE$10:BE137)))</f>
        <v/>
      </c>
      <c r="BI137" s="212" t="e">
        <f t="shared" si="56"/>
        <v>#VALUE!</v>
      </c>
      <c r="BJ137" s="212" t="e">
        <f t="shared" si="60"/>
        <v>#VALUE!</v>
      </c>
    </row>
    <row r="138" spans="5:62" x14ac:dyDescent="0.2">
      <c r="E138" s="6"/>
      <c r="F138" s="6"/>
      <c r="G138" s="6"/>
      <c r="H138" s="6"/>
      <c r="I138" s="6"/>
      <c r="J138" s="6"/>
      <c r="K138" s="6"/>
      <c r="L138" s="6"/>
      <c r="S138" s="757"/>
      <c r="T138" s="6"/>
      <c r="V138" s="723" t="s">
        <v>617</v>
      </c>
      <c r="W138" s="724">
        <f>SUMIF($U$10:$U$117,V138,$W$10:$W$117)</f>
        <v>-260</v>
      </c>
      <c r="X138" s="724">
        <f>SUMIF($U$10:$U$117,V138,$Z$10:$Z$117)</f>
        <v>-260</v>
      </c>
      <c r="Z138" s="6"/>
      <c r="AA138" s="6"/>
      <c r="AC138" s="76"/>
      <c r="AH138" s="61">
        <v>129</v>
      </c>
      <c r="AI138" s="61">
        <f t="shared" si="46"/>
        <v>0.13800000000000001</v>
      </c>
      <c r="AJ138" s="656" t="str">
        <f>Saldi!R140</f>
        <v>910 Vrij</v>
      </c>
      <c r="AK138" s="656">
        <f>Saldi!S140</f>
        <v>0</v>
      </c>
      <c r="AL138" s="656">
        <f>Saldi!T140</f>
        <v>0</v>
      </c>
      <c r="AM138" s="683" t="str">
        <f t="shared" si="47"/>
        <v/>
      </c>
      <c r="AN138" s="690"/>
      <c r="AO138" s="684" t="str">
        <f t="shared" si="48"/>
        <v/>
      </c>
      <c r="AU138" s="6">
        <f t="shared" si="59"/>
        <v>9999</v>
      </c>
      <c r="AV138" s="6">
        <f t="shared" si="49"/>
        <v>9999</v>
      </c>
      <c r="AW138" s="757">
        <f t="shared" si="50"/>
        <v>0</v>
      </c>
      <c r="AX138" s="758" t="str">
        <f t="shared" si="51"/>
        <v/>
      </c>
      <c r="AY138" s="599" t="str">
        <f t="shared" si="52"/>
        <v/>
      </c>
      <c r="AZ138" s="599" t="str">
        <f t="shared" si="53"/>
        <v/>
      </c>
      <c r="BA138" s="662" t="str">
        <f t="shared" si="54"/>
        <v/>
      </c>
      <c r="BB138" s="662" t="str">
        <f t="shared" ref="BB138:BB154" si="67">IF(AY139=AY138,"",BI138)</f>
        <v/>
      </c>
      <c r="BC138" s="666" t="str">
        <f>IF(AW138="regel","",IF(AW139=AW138,"",SUMIF($AW$10:AW138,AW138,$BB$10:BB138)))</f>
        <v/>
      </c>
      <c r="BE138" s="662" t="str">
        <f t="shared" si="55"/>
        <v/>
      </c>
      <c r="BF138" s="662" t="str">
        <f t="shared" ref="BF138:BF154" si="68">IF(AY139=AY138,"",BJ138)</f>
        <v/>
      </c>
      <c r="BG138" s="666" t="str">
        <f>IF(AW138="regel","",IF(AW139=AW138,"",SUMIF($AW$10:AW138,AW138,$BE$10:BE138)))</f>
        <v/>
      </c>
      <c r="BI138" s="212" t="e">
        <f t="shared" si="56"/>
        <v>#VALUE!</v>
      </c>
      <c r="BJ138" s="212" t="e">
        <f t="shared" si="60"/>
        <v>#VALUE!</v>
      </c>
    </row>
    <row r="139" spans="5:62" x14ac:dyDescent="0.2">
      <c r="E139" s="6"/>
      <c r="F139" s="6"/>
      <c r="G139" s="6"/>
      <c r="H139" s="6"/>
      <c r="I139" s="6"/>
      <c r="J139" s="6"/>
      <c r="K139" s="6"/>
      <c r="L139" s="6"/>
      <c r="S139" s="757"/>
      <c r="T139" s="6"/>
      <c r="V139" s="723" t="s">
        <v>619</v>
      </c>
      <c r="W139" s="724">
        <f>SUMIF($U$10:$U$117,V139,$W$10:$W$117)</f>
        <v>-1920.6547107438018</v>
      </c>
      <c r="X139" s="724">
        <f>SUMIF($U$10:$U$117,V139,$Z$10:$Z$117)</f>
        <v>0</v>
      </c>
      <c r="Z139" s="6"/>
      <c r="AA139" s="6"/>
      <c r="AC139" s="76"/>
      <c r="AH139" s="61">
        <v>130</v>
      </c>
      <c r="AI139" s="61">
        <f t="shared" ref="AI139:AI147" si="69">AN139+ROW()/1000</f>
        <v>0.13900000000000001</v>
      </c>
      <c r="AJ139" s="656" t="str">
        <f>Saldi!R141</f>
        <v>920 Vrij</v>
      </c>
      <c r="AK139" s="656">
        <f>Saldi!S141</f>
        <v>0</v>
      </c>
      <c r="AL139" s="656">
        <f>Saldi!T141</f>
        <v>0</v>
      </c>
      <c r="AM139" s="683" t="str">
        <f t="shared" ref="AM139:AM146" si="70">IF(AK139="-","",IF(OR(AK139&lt;&gt;0,AL139&lt;&gt;0),"f",""))</f>
        <v/>
      </c>
      <c r="AN139" s="690"/>
      <c r="AO139" s="684" t="str">
        <f t="shared" ref="AO139:AO146" si="71">IF(AND(AM139="f",AN139=""),"Vul in *)","")</f>
        <v/>
      </c>
      <c r="AU139" s="6">
        <f t="shared" si="59"/>
        <v>9999</v>
      </c>
      <c r="AV139" s="6">
        <f t="shared" ref="AV139:AV154" si="72">SMALL($AU$10:$AU$154,AH139)</f>
        <v>9999</v>
      </c>
      <c r="AW139" s="757">
        <f t="shared" ref="AW139:AW154" si="73">IF(ISERROR(VLOOKUP(AV139,$AQ$11:$AS$34,2,FALSE)),VLOOKUP(TRUNC(AV139),$AQ$11:$AS$34,2,FALSE),VLOOKUP(AV139,$AQ$11:$AS$34,2,FALSE))</f>
        <v>0</v>
      </c>
      <c r="AX139" s="758" t="str">
        <f t="shared" ref="AX139:AX154" si="74">IF(AW139="regel","",IF(AW139=AW140,"",AW139))</f>
        <v/>
      </c>
      <c r="AY139" s="599" t="str">
        <f t="shared" ref="AY139:AY154" si="75">IF(AW139="regel","",VLOOKUP(TRUNC(AV139),$AQ$11:$AS$34,3,FALSE))</f>
        <v/>
      </c>
      <c r="AZ139" s="599" t="str">
        <f t="shared" ref="AZ139:AZ154" si="76">IF(AW139="regel","",VLOOKUP(AV139,$AI$10:$AM$154,2,FALSE))</f>
        <v/>
      </c>
      <c r="BA139" s="662" t="str">
        <f t="shared" ref="BA139:BA154" si="77">VLOOKUP(AV139,$AI$10:$AM$154,3,FALSE)</f>
        <v/>
      </c>
      <c r="BB139" s="662" t="str">
        <f t="shared" si="67"/>
        <v/>
      </c>
      <c r="BC139" s="666" t="str">
        <f>IF(AW139="regel","",IF(AW140=AW139,"",SUMIF($AW$10:AW139,AW139,$BB$10:BB139)))</f>
        <v/>
      </c>
      <c r="BE139" s="662" t="str">
        <f t="shared" ref="BE139:BE154" si="78">VLOOKUP(AV139,$AI$10:$AM$154,4,FALSE)</f>
        <v/>
      </c>
      <c r="BF139" s="662" t="str">
        <f t="shared" si="68"/>
        <v/>
      </c>
      <c r="BG139" s="666" t="str">
        <f>IF(AW139="regel","",IF(AW140=AW139,"",SUMIF($AW$10:AW139,AW139,$BE$10:BE139)))</f>
        <v/>
      </c>
      <c r="BI139" s="212" t="e">
        <f t="shared" ref="BI139:BI154" si="79">IF(AW139="regel","",IF(AY139=AY138,BA139+BI138,BA139))</f>
        <v>#VALUE!</v>
      </c>
      <c r="BJ139" s="212" t="e">
        <f t="shared" si="60"/>
        <v>#VALUE!</v>
      </c>
    </row>
    <row r="140" spans="5:62" x14ac:dyDescent="0.2">
      <c r="E140" s="6"/>
      <c r="F140" s="6"/>
      <c r="G140" s="6"/>
      <c r="H140" s="6"/>
      <c r="I140" s="6"/>
      <c r="J140" s="6"/>
      <c r="K140" s="6"/>
      <c r="L140" s="6"/>
      <c r="S140" s="757"/>
      <c r="T140" s="6"/>
      <c r="V140" s="723" t="s">
        <v>34</v>
      </c>
      <c r="W140" s="724">
        <f>SUMIF($U$10:$U$117,V140,$W$10:$W$117)</f>
        <v>0</v>
      </c>
      <c r="X140" s="724">
        <f>SUMIF($U$10:$U$117,V140,$Z$10:$Z$117)</f>
        <v>0</v>
      </c>
      <c r="Z140" s="6"/>
      <c r="AA140" s="6"/>
      <c r="AC140" s="76"/>
      <c r="AH140" s="61">
        <v>131</v>
      </c>
      <c r="AI140" s="61">
        <f t="shared" si="69"/>
        <v>0.14000000000000001</v>
      </c>
      <c r="AJ140" s="656" t="str">
        <f>Saldi!R142</f>
        <v>930 Verkopen activa</v>
      </c>
      <c r="AK140" s="656">
        <f>Saldi!S142</f>
        <v>0</v>
      </c>
      <c r="AL140" s="656">
        <f>Saldi!T142</f>
        <v>0</v>
      </c>
      <c r="AM140" s="683" t="str">
        <f t="shared" si="70"/>
        <v/>
      </c>
      <c r="AN140" s="690"/>
      <c r="AO140" s="684" t="str">
        <f t="shared" si="71"/>
        <v/>
      </c>
      <c r="AU140" s="6">
        <f t="shared" ref="AU140:AU154" si="80">IF(AI140&lt;1,9999,AI140)</f>
        <v>9999</v>
      </c>
      <c r="AV140" s="6">
        <f t="shared" si="72"/>
        <v>9999</v>
      </c>
      <c r="AW140" s="757">
        <f t="shared" si="73"/>
        <v>0</v>
      </c>
      <c r="AX140" s="758" t="str">
        <f t="shared" si="74"/>
        <v/>
      </c>
      <c r="AY140" s="599" t="str">
        <f t="shared" si="75"/>
        <v/>
      </c>
      <c r="AZ140" s="599" t="str">
        <f t="shared" si="76"/>
        <v/>
      </c>
      <c r="BA140" s="662" t="str">
        <f t="shared" si="77"/>
        <v/>
      </c>
      <c r="BB140" s="662" t="str">
        <f t="shared" si="67"/>
        <v/>
      </c>
      <c r="BC140" s="666" t="str">
        <f>IF(AW140="regel","",IF(AW141=AW140,"",SUMIF($AW$10:AW140,AW140,$BB$10:BB140)))</f>
        <v/>
      </c>
      <c r="BE140" s="662" t="str">
        <f t="shared" si="78"/>
        <v/>
      </c>
      <c r="BF140" s="662" t="str">
        <f t="shared" si="68"/>
        <v/>
      </c>
      <c r="BG140" s="666" t="str">
        <f>IF(AW140="regel","",IF(AW141=AW140,"",SUMIF($AW$10:AW140,AW140,$BE$10:BE140)))</f>
        <v/>
      </c>
      <c r="BI140" s="212" t="e">
        <f t="shared" si="79"/>
        <v>#VALUE!</v>
      </c>
      <c r="BJ140" s="212" t="e">
        <f t="shared" ref="BJ140:BJ154" si="81">IF(AW140="regel","",IF(AY140=AY139,BE140+BJ139,BE140))</f>
        <v>#VALUE!</v>
      </c>
    </row>
    <row r="141" spans="5:62" x14ac:dyDescent="0.2">
      <c r="E141" s="6"/>
      <c r="F141" s="6"/>
      <c r="G141" s="6"/>
      <c r="H141" s="6"/>
      <c r="I141" s="6"/>
      <c r="J141" s="6"/>
      <c r="K141" s="6"/>
      <c r="L141" s="6"/>
      <c r="S141" s="757"/>
      <c r="T141" s="6"/>
      <c r="V141" s="726" t="s">
        <v>620</v>
      </c>
      <c r="W141" s="724">
        <f>SUMIF($U$10:$U$117,V141,$W$10:$W$117)</f>
        <v>0</v>
      </c>
      <c r="X141" s="724">
        <f>SUMIF($U$10:$U$117,V141,$Z$10:$Z$117)</f>
        <v>0</v>
      </c>
      <c r="Z141" s="6"/>
      <c r="AA141" s="6"/>
      <c r="AC141" s="76"/>
      <c r="AH141" s="61">
        <v>132</v>
      </c>
      <c r="AI141" s="61">
        <f t="shared" si="69"/>
        <v>0.14099999999999999</v>
      </c>
      <c r="AJ141" s="656" t="str">
        <f>Saldi!R143</f>
        <v>940 Bijzondere baten&amp;lasten</v>
      </c>
      <c r="AK141" s="656">
        <f>Saldi!S143</f>
        <v>0</v>
      </c>
      <c r="AL141" s="656">
        <f>Saldi!T143</f>
        <v>0</v>
      </c>
      <c r="AM141" s="683" t="str">
        <f t="shared" si="70"/>
        <v/>
      </c>
      <c r="AN141" s="690"/>
      <c r="AO141" s="684" t="str">
        <f t="shared" si="71"/>
        <v/>
      </c>
      <c r="AU141" s="6">
        <f t="shared" si="80"/>
        <v>9999</v>
      </c>
      <c r="AV141" s="6">
        <f t="shared" si="72"/>
        <v>9999</v>
      </c>
      <c r="AW141" s="757">
        <f t="shared" si="73"/>
        <v>0</v>
      </c>
      <c r="AX141" s="758" t="str">
        <f t="shared" si="74"/>
        <v/>
      </c>
      <c r="AY141" s="599" t="str">
        <f t="shared" si="75"/>
        <v/>
      </c>
      <c r="AZ141" s="599" t="str">
        <f t="shared" si="76"/>
        <v/>
      </c>
      <c r="BA141" s="662" t="str">
        <f t="shared" si="77"/>
        <v/>
      </c>
      <c r="BB141" s="662" t="str">
        <f t="shared" si="67"/>
        <v/>
      </c>
      <c r="BC141" s="666" t="str">
        <f>IF(AW141="regel","",IF(AW142=AW141,"",SUMIF($AW$10:AW141,AW141,$BB$10:BB141)))</f>
        <v/>
      </c>
      <c r="BE141" s="662" t="str">
        <f t="shared" si="78"/>
        <v/>
      </c>
      <c r="BF141" s="662" t="str">
        <f t="shared" si="68"/>
        <v/>
      </c>
      <c r="BG141" s="666" t="str">
        <f>IF(AW141="regel","",IF(AW142=AW141,"",SUMIF($AW$10:AW141,AW141,$BE$10:BE141)))</f>
        <v/>
      </c>
      <c r="BI141" s="212" t="e">
        <f t="shared" si="79"/>
        <v>#VALUE!</v>
      </c>
      <c r="BJ141" s="212" t="e">
        <f t="shared" si="81"/>
        <v>#VALUE!</v>
      </c>
    </row>
    <row r="142" spans="5:62" x14ac:dyDescent="0.2">
      <c r="E142" s="6"/>
      <c r="F142" s="6"/>
      <c r="G142" s="6"/>
      <c r="H142" s="6"/>
      <c r="I142" s="6"/>
      <c r="J142" s="6"/>
      <c r="K142" s="6"/>
      <c r="L142" s="6"/>
      <c r="S142" s="757"/>
      <c r="T142" s="6"/>
      <c r="V142" s="727" t="s">
        <v>727</v>
      </c>
      <c r="W142" s="724">
        <f>SUMIF($U$10:$U$117,V142,$W$10:$W$117)</f>
        <v>0</v>
      </c>
      <c r="X142" s="724">
        <f>SUMIF($U$10:$U$117,V142,$Z$10:$Z$117)</f>
        <v>0</v>
      </c>
      <c r="Z142" s="6"/>
      <c r="AA142" s="6"/>
      <c r="AC142" s="76"/>
      <c r="AH142" s="61">
        <v>133</v>
      </c>
      <c r="AI142" s="61">
        <f t="shared" si="69"/>
        <v>8.1419999999999995</v>
      </c>
      <c r="AJ142" s="656" t="str">
        <f>Saldi!R144</f>
        <v>950 Btw k-o regeling</v>
      </c>
      <c r="AK142" s="656">
        <f>Saldi!S144</f>
        <v>0</v>
      </c>
      <c r="AL142" s="656">
        <f>Saldi!T144</f>
        <v>0</v>
      </c>
      <c r="AM142" s="683" t="str">
        <f t="shared" si="70"/>
        <v/>
      </c>
      <c r="AN142" s="690">
        <v>8</v>
      </c>
      <c r="AO142" s="684" t="str">
        <f t="shared" si="71"/>
        <v/>
      </c>
      <c r="AU142" s="6">
        <f t="shared" si="80"/>
        <v>8.1419999999999995</v>
      </c>
      <c r="AV142" s="6">
        <f t="shared" si="72"/>
        <v>9999</v>
      </c>
      <c r="AW142" s="757">
        <f t="shared" si="73"/>
        <v>0</v>
      </c>
      <c r="AX142" s="758" t="str">
        <f t="shared" si="74"/>
        <v/>
      </c>
      <c r="AY142" s="599" t="str">
        <f t="shared" si="75"/>
        <v/>
      </c>
      <c r="AZ142" s="599" t="str">
        <f t="shared" si="76"/>
        <v/>
      </c>
      <c r="BA142" s="662" t="str">
        <f t="shared" si="77"/>
        <v/>
      </c>
      <c r="BB142" s="662" t="str">
        <f t="shared" si="67"/>
        <v/>
      </c>
      <c r="BC142" s="666" t="str">
        <f>IF(AW142="regel","",IF(AW143=AW142,"",SUMIF($AW$10:AW142,AW142,$BB$10:BB142)))</f>
        <v/>
      </c>
      <c r="BE142" s="662" t="str">
        <f t="shared" si="78"/>
        <v/>
      </c>
      <c r="BF142" s="662" t="str">
        <f t="shared" si="68"/>
        <v/>
      </c>
      <c r="BG142" s="666" t="str">
        <f>IF(AW142="regel","",IF(AW143=AW142,"",SUMIF($AW$10:AW142,AW142,$BE$10:BE142)))</f>
        <v/>
      </c>
      <c r="BI142" s="212" t="e">
        <f t="shared" si="79"/>
        <v>#VALUE!</v>
      </c>
      <c r="BJ142" s="212" t="e">
        <f t="shared" si="81"/>
        <v>#VALUE!</v>
      </c>
    </row>
    <row r="143" spans="5:62" x14ac:dyDescent="0.2">
      <c r="E143" s="6"/>
      <c r="F143" s="6"/>
      <c r="G143" s="6"/>
      <c r="H143" s="6"/>
      <c r="I143" s="6"/>
      <c r="J143" s="6"/>
      <c r="K143" s="6"/>
      <c r="L143" s="6"/>
      <c r="S143" s="757"/>
      <c r="T143" s="6"/>
      <c r="V143" s="723"/>
      <c r="W143" s="724"/>
      <c r="X143" s="725"/>
      <c r="Z143" s="6"/>
      <c r="AA143" s="6"/>
      <c r="AC143" s="76"/>
      <c r="AH143" s="61">
        <v>134</v>
      </c>
      <c r="AI143" s="61">
        <f t="shared" si="69"/>
        <v>0.14299999999999999</v>
      </c>
      <c r="AJ143" s="656" t="str">
        <f>Saldi!R145</f>
        <v>960 Vrij</v>
      </c>
      <c r="AK143" s="656">
        <f>Saldi!S145</f>
        <v>0</v>
      </c>
      <c r="AL143" s="656">
        <f>Saldi!T145</f>
        <v>0</v>
      </c>
      <c r="AM143" s="683" t="str">
        <f t="shared" si="70"/>
        <v/>
      </c>
      <c r="AN143" s="690"/>
      <c r="AO143" s="684" t="str">
        <f t="shared" si="71"/>
        <v/>
      </c>
      <c r="AU143" s="6">
        <f t="shared" si="80"/>
        <v>9999</v>
      </c>
      <c r="AV143" s="6">
        <f t="shared" si="72"/>
        <v>9999</v>
      </c>
      <c r="AW143" s="757">
        <f t="shared" si="73"/>
        <v>0</v>
      </c>
      <c r="AX143" s="758" t="str">
        <f t="shared" si="74"/>
        <v/>
      </c>
      <c r="AY143" s="599" t="str">
        <f t="shared" si="75"/>
        <v/>
      </c>
      <c r="AZ143" s="599" t="str">
        <f t="shared" si="76"/>
        <v/>
      </c>
      <c r="BA143" s="662" t="str">
        <f t="shared" si="77"/>
        <v/>
      </c>
      <c r="BB143" s="662" t="str">
        <f t="shared" si="67"/>
        <v/>
      </c>
      <c r="BC143" s="666" t="str">
        <f>IF(AW143="regel","",IF(AW144=AW143,"",SUMIF($AW$10:AW143,AW143,$BB$10:BB143)))</f>
        <v/>
      </c>
      <c r="BE143" s="662" t="str">
        <f t="shared" si="78"/>
        <v/>
      </c>
      <c r="BF143" s="662" t="str">
        <f t="shared" si="68"/>
        <v/>
      </c>
      <c r="BG143" s="666" t="str">
        <f>IF(AW143="regel","",IF(AW144=AW143,"",SUMIF($AW$10:AW143,AW143,$BE$10:BE143)))</f>
        <v/>
      </c>
      <c r="BI143" s="212" t="e">
        <f t="shared" si="79"/>
        <v>#VALUE!</v>
      </c>
      <c r="BJ143" s="212" t="e">
        <f t="shared" si="81"/>
        <v>#VALUE!</v>
      </c>
    </row>
    <row r="144" spans="5:62" x14ac:dyDescent="0.2">
      <c r="E144" s="6"/>
      <c r="F144" s="6"/>
      <c r="G144" s="6"/>
      <c r="H144" s="6"/>
      <c r="I144" s="6"/>
      <c r="J144" s="6"/>
      <c r="K144" s="6"/>
      <c r="L144" s="6"/>
      <c r="S144" s="757"/>
      <c r="T144" s="6"/>
      <c r="V144" s="721" t="s">
        <v>761</v>
      </c>
      <c r="W144" s="725">
        <f>SUM(W138:W143)</f>
        <v>-2180.6547107438018</v>
      </c>
      <c r="X144" s="725">
        <f>SUM(X138:X143)</f>
        <v>-260</v>
      </c>
      <c r="AC144" s="76"/>
      <c r="AH144" s="61">
        <v>135</v>
      </c>
      <c r="AI144" s="61">
        <f t="shared" si="69"/>
        <v>0.14399999999999999</v>
      </c>
      <c r="AJ144" s="656" t="str">
        <f>Saldi!R146</f>
        <v>970 Belastingen 1</v>
      </c>
      <c r="AK144" s="656">
        <f>Saldi!S146</f>
        <v>0</v>
      </c>
      <c r="AL144" s="656">
        <f>Saldi!T146</f>
        <v>0</v>
      </c>
      <c r="AM144" s="683" t="str">
        <f t="shared" si="70"/>
        <v/>
      </c>
      <c r="AN144" s="690"/>
      <c r="AO144" s="684" t="str">
        <f t="shared" si="71"/>
        <v/>
      </c>
      <c r="AU144" s="6">
        <f t="shared" si="80"/>
        <v>9999</v>
      </c>
      <c r="AV144" s="6">
        <f t="shared" si="72"/>
        <v>9999</v>
      </c>
      <c r="AW144" s="757">
        <f t="shared" si="73"/>
        <v>0</v>
      </c>
      <c r="AX144" s="758" t="str">
        <f t="shared" si="74"/>
        <v/>
      </c>
      <c r="AY144" s="599" t="str">
        <f t="shared" si="75"/>
        <v/>
      </c>
      <c r="AZ144" s="599" t="str">
        <f t="shared" si="76"/>
        <v/>
      </c>
      <c r="BA144" s="662" t="str">
        <f t="shared" si="77"/>
        <v/>
      </c>
      <c r="BB144" s="662" t="str">
        <f t="shared" si="67"/>
        <v/>
      </c>
      <c r="BC144" s="666" t="str">
        <f>IF(AW144="regel","",IF(AW145=AW144,"",SUMIF($AW$10:AW144,AW144,$BB$10:BB144)))</f>
        <v/>
      </c>
      <c r="BE144" s="662" t="str">
        <f t="shared" si="78"/>
        <v/>
      </c>
      <c r="BF144" s="662" t="str">
        <f t="shared" si="68"/>
        <v/>
      </c>
      <c r="BG144" s="666" t="str">
        <f>IF(AW144="regel","",IF(AW145=AW144,"",SUMIF($AW$10:AW144,AW144,$BE$10:BE144)))</f>
        <v/>
      </c>
      <c r="BI144" s="212" t="e">
        <f t="shared" si="79"/>
        <v>#VALUE!</v>
      </c>
      <c r="BJ144" s="212" t="e">
        <f t="shared" si="81"/>
        <v>#VALUE!</v>
      </c>
    </row>
    <row r="145" spans="5:63" x14ac:dyDescent="0.2">
      <c r="E145" s="6"/>
      <c r="F145" s="6"/>
      <c r="G145" s="6"/>
      <c r="H145" s="6"/>
      <c r="I145" s="6"/>
      <c r="J145" s="6"/>
      <c r="K145" s="6"/>
      <c r="L145" s="6"/>
      <c r="S145" s="757"/>
      <c r="V145" s="723"/>
      <c r="W145" s="724"/>
      <c r="X145" s="725"/>
      <c r="AC145" s="76"/>
      <c r="AH145" s="61">
        <v>136</v>
      </c>
      <c r="AI145" s="61">
        <f t="shared" si="69"/>
        <v>0.14499999999999999</v>
      </c>
      <c r="AJ145" s="656" t="str">
        <f>Saldi!R147</f>
        <v>975 Belastingen 2</v>
      </c>
      <c r="AK145" s="656">
        <f>Saldi!S147</f>
        <v>0</v>
      </c>
      <c r="AL145" s="656">
        <f>Saldi!T147</f>
        <v>0</v>
      </c>
      <c r="AM145" s="683" t="str">
        <f t="shared" si="70"/>
        <v/>
      </c>
      <c r="AN145" s="690"/>
      <c r="AO145" s="684" t="str">
        <f t="shared" si="71"/>
        <v/>
      </c>
      <c r="AU145" s="6">
        <f t="shared" si="80"/>
        <v>9999</v>
      </c>
      <c r="AV145" s="6">
        <f t="shared" si="72"/>
        <v>9999</v>
      </c>
      <c r="AW145" s="757">
        <f t="shared" si="73"/>
        <v>0</v>
      </c>
      <c r="AX145" s="758" t="str">
        <f t="shared" si="74"/>
        <v/>
      </c>
      <c r="AY145" s="599" t="str">
        <f t="shared" si="75"/>
        <v/>
      </c>
      <c r="AZ145" s="599" t="str">
        <f t="shared" si="76"/>
        <v/>
      </c>
      <c r="BA145" s="662" t="str">
        <f t="shared" si="77"/>
        <v/>
      </c>
      <c r="BB145" s="662" t="str">
        <f t="shared" si="67"/>
        <v/>
      </c>
      <c r="BC145" s="666" t="str">
        <f>IF(AW145="regel","",IF(AW146=AW145,"",SUMIF($AW$10:AW145,AW145,$BB$10:BB145)))</f>
        <v/>
      </c>
      <c r="BE145" s="662" t="str">
        <f t="shared" si="78"/>
        <v/>
      </c>
      <c r="BF145" s="662" t="str">
        <f t="shared" si="68"/>
        <v/>
      </c>
      <c r="BG145" s="666" t="str">
        <f>IF(AW145="regel","",IF(AW146=AW145,"",SUMIF($AW$10:AW145,AW145,$BE$10:BE145)))</f>
        <v/>
      </c>
      <c r="BI145" s="212" t="e">
        <f t="shared" si="79"/>
        <v>#VALUE!</v>
      </c>
      <c r="BJ145" s="212" t="e">
        <f t="shared" si="81"/>
        <v>#VALUE!</v>
      </c>
    </row>
    <row r="146" spans="5:63" x14ac:dyDescent="0.2">
      <c r="E146" s="6"/>
      <c r="F146" s="6"/>
      <c r="G146" s="6"/>
      <c r="H146" s="6"/>
      <c r="I146" s="6"/>
      <c r="J146" s="6"/>
      <c r="K146" s="6"/>
      <c r="L146" s="6"/>
      <c r="S146" s="757"/>
      <c r="Y146" s="767">
        <f t="shared" ref="Y146" si="82">Y136+Y143</f>
        <v>0</v>
      </c>
      <c r="AC146" s="76"/>
      <c r="AH146" s="61">
        <v>137</v>
      </c>
      <c r="AI146" s="61">
        <f t="shared" si="69"/>
        <v>0.14599999999999999</v>
      </c>
      <c r="AJ146" s="656" t="str">
        <f>Saldi!R148</f>
        <v>980 Belastingen 3</v>
      </c>
      <c r="AK146" s="656">
        <f>Saldi!S148</f>
        <v>0</v>
      </c>
      <c r="AL146" s="656">
        <f>Saldi!T148</f>
        <v>0</v>
      </c>
      <c r="AM146" s="683" t="str">
        <f t="shared" si="70"/>
        <v/>
      </c>
      <c r="AN146" s="690"/>
      <c r="AO146" s="684" t="str">
        <f t="shared" si="71"/>
        <v/>
      </c>
      <c r="AU146" s="6">
        <f t="shared" si="80"/>
        <v>9999</v>
      </c>
      <c r="AV146" s="6">
        <f t="shared" si="72"/>
        <v>9999</v>
      </c>
      <c r="AW146" s="757">
        <f t="shared" si="73"/>
        <v>0</v>
      </c>
      <c r="AX146" s="758" t="str">
        <f t="shared" si="74"/>
        <v/>
      </c>
      <c r="AY146" s="599" t="str">
        <f t="shared" si="75"/>
        <v/>
      </c>
      <c r="AZ146" s="599" t="str">
        <f t="shared" si="76"/>
        <v/>
      </c>
      <c r="BA146" s="662" t="str">
        <f t="shared" si="77"/>
        <v/>
      </c>
      <c r="BB146" s="662" t="str">
        <f t="shared" si="67"/>
        <v/>
      </c>
      <c r="BC146" s="666" t="str">
        <f>IF(AW146="regel","",IF(AW147=AW146,"",SUMIF($AW$10:AW146,AW146,$BB$10:BB146)))</f>
        <v/>
      </c>
      <c r="BE146" s="662" t="str">
        <f t="shared" si="78"/>
        <v/>
      </c>
      <c r="BF146" s="662" t="str">
        <f t="shared" si="68"/>
        <v/>
      </c>
      <c r="BG146" s="666" t="str">
        <f>IF(AW146="regel","",IF(AW147=AW146,"",SUMIF($AW$10:AW146,AW146,$BE$10:BE146)))</f>
        <v/>
      </c>
      <c r="BI146" s="212" t="e">
        <f t="shared" si="79"/>
        <v>#VALUE!</v>
      </c>
      <c r="BJ146" s="212" t="e">
        <f t="shared" si="81"/>
        <v>#VALUE!</v>
      </c>
    </row>
    <row r="147" spans="5:63" x14ac:dyDescent="0.2">
      <c r="M147" s="56"/>
      <c r="S147" s="757"/>
      <c r="W147" s="768">
        <f>W136+W144</f>
        <v>0</v>
      </c>
      <c r="X147" s="768">
        <f>X136+X144</f>
        <v>0</v>
      </c>
      <c r="AC147" s="76"/>
      <c r="AH147" s="61">
        <v>138</v>
      </c>
      <c r="AI147" s="61">
        <f t="shared" si="69"/>
        <v>0.14699999999999999</v>
      </c>
      <c r="AU147" s="6">
        <f t="shared" si="80"/>
        <v>9999</v>
      </c>
      <c r="AV147" s="6">
        <f t="shared" si="72"/>
        <v>9999</v>
      </c>
      <c r="AW147" s="757">
        <f t="shared" si="73"/>
        <v>0</v>
      </c>
      <c r="AX147" s="758" t="str">
        <f t="shared" si="74"/>
        <v/>
      </c>
      <c r="AY147" s="599" t="str">
        <f t="shared" si="75"/>
        <v/>
      </c>
      <c r="AZ147" s="599" t="str">
        <f t="shared" si="76"/>
        <v/>
      </c>
      <c r="BA147" s="662" t="str">
        <f t="shared" si="77"/>
        <v/>
      </c>
      <c r="BB147" s="662" t="str">
        <f t="shared" si="67"/>
        <v/>
      </c>
      <c r="BC147" s="666" t="str">
        <f>IF(AW147="regel","",IF(AW148=AW147,"",SUMIF($AW$10:AW147,AW147,$BB$10:BB147)))</f>
        <v/>
      </c>
      <c r="BE147" s="662" t="str">
        <f t="shared" si="78"/>
        <v/>
      </c>
      <c r="BF147" s="662" t="str">
        <f t="shared" si="68"/>
        <v/>
      </c>
      <c r="BG147" s="666" t="str">
        <f>IF(AW147="regel","",IF(AW148=AW147,"",SUMIF($AW$10:AW147,AW147,$BE$10:BE147)))</f>
        <v/>
      </c>
      <c r="BI147" s="212" t="e">
        <f t="shared" si="79"/>
        <v>#VALUE!</v>
      </c>
      <c r="BJ147" s="212" t="e">
        <f t="shared" si="81"/>
        <v>#VALUE!</v>
      </c>
    </row>
    <row r="148" spans="5:63" x14ac:dyDescent="0.2">
      <c r="E148" s="6"/>
      <c r="F148" s="6"/>
      <c r="G148" s="6"/>
      <c r="H148" s="6"/>
      <c r="I148" s="6"/>
      <c r="J148" s="6"/>
      <c r="K148" s="6"/>
      <c r="L148" s="6"/>
      <c r="S148" s="757"/>
      <c r="AC148" s="76"/>
      <c r="AH148" s="61">
        <v>139</v>
      </c>
      <c r="AI148" s="61">
        <v>20</v>
      </c>
      <c r="AJ148" s="56" t="s">
        <v>10</v>
      </c>
      <c r="AK148" s="458">
        <f>SUM(AK10:AK146)</f>
        <v>-1920.6547107438016</v>
      </c>
      <c r="AL148" s="458">
        <f>SUM(AL10:AL146)</f>
        <v>170</v>
      </c>
      <c r="AQ148" s="460"/>
      <c r="AR148" s="6"/>
      <c r="AS148" s="6"/>
      <c r="AU148" s="6">
        <f t="shared" si="80"/>
        <v>20</v>
      </c>
      <c r="AV148" s="6">
        <f t="shared" si="72"/>
        <v>9999</v>
      </c>
      <c r="AW148" s="757">
        <f t="shared" si="73"/>
        <v>0</v>
      </c>
      <c r="AX148" s="758" t="str">
        <f t="shared" si="74"/>
        <v/>
      </c>
      <c r="AY148" s="599" t="str">
        <f t="shared" si="75"/>
        <v/>
      </c>
      <c r="AZ148" s="599" t="str">
        <f t="shared" si="76"/>
        <v/>
      </c>
      <c r="BA148" s="662" t="str">
        <f t="shared" si="77"/>
        <v/>
      </c>
      <c r="BB148" s="662" t="str">
        <f t="shared" si="67"/>
        <v/>
      </c>
      <c r="BC148" s="666" t="str">
        <f>IF(AW148="regel","",IF(AW149=AW148,"",SUMIF($AW$10:AW148,AW148,$BB$10:BB148)))</f>
        <v/>
      </c>
      <c r="BE148" s="662" t="str">
        <f t="shared" si="78"/>
        <v/>
      </c>
      <c r="BF148" s="662" t="str">
        <f t="shared" si="68"/>
        <v/>
      </c>
      <c r="BG148" s="666" t="str">
        <f>IF(AW148="regel","",IF(AW149=AW148,"",SUMIF($AW$10:AW148,AW148,$BE$10:BE148)))</f>
        <v/>
      </c>
      <c r="BI148" s="212" t="e">
        <f t="shared" si="79"/>
        <v>#VALUE!</v>
      </c>
      <c r="BJ148" s="212" t="e">
        <f t="shared" si="81"/>
        <v>#VALUE!</v>
      </c>
    </row>
    <row r="149" spans="5:63" x14ac:dyDescent="0.2">
      <c r="E149" s="6"/>
      <c r="F149" s="6"/>
      <c r="G149" s="6"/>
      <c r="H149" s="6"/>
      <c r="I149" s="6"/>
      <c r="J149" s="6"/>
      <c r="K149" s="6"/>
      <c r="L149" s="6"/>
      <c r="AH149" s="61">
        <v>140</v>
      </c>
      <c r="AI149" s="61">
        <v>2.4</v>
      </c>
      <c r="AJ149" s="775" t="s">
        <v>748</v>
      </c>
      <c r="AK149" s="775" t="s">
        <v>716</v>
      </c>
      <c r="AL149" s="775" t="s">
        <v>716</v>
      </c>
      <c r="AM149" s="580"/>
      <c r="AN149" s="580"/>
      <c r="AO149" s="580"/>
      <c r="AQ149" s="460"/>
      <c r="AR149" s="6"/>
      <c r="AS149" s="6"/>
      <c r="AU149" s="6">
        <f t="shared" si="80"/>
        <v>2.4</v>
      </c>
      <c r="AV149" s="6">
        <f t="shared" si="72"/>
        <v>9999</v>
      </c>
      <c r="AW149" s="757">
        <f t="shared" si="73"/>
        <v>0</v>
      </c>
      <c r="AX149" s="758" t="str">
        <f t="shared" si="74"/>
        <v/>
      </c>
      <c r="AY149" s="599" t="str">
        <f t="shared" si="75"/>
        <v/>
      </c>
      <c r="AZ149" s="599" t="str">
        <f t="shared" si="76"/>
        <v/>
      </c>
      <c r="BA149" s="662" t="str">
        <f t="shared" si="77"/>
        <v/>
      </c>
      <c r="BB149" s="662" t="str">
        <f t="shared" si="67"/>
        <v/>
      </c>
      <c r="BC149" s="666" t="str">
        <f>IF(AW149="regel","",IF(AW150=AW149,"",SUMIF($AW$10:AW149,AW149,$BB$10:BB149)))</f>
        <v/>
      </c>
      <c r="BE149" s="662" t="str">
        <f t="shared" si="78"/>
        <v/>
      </c>
      <c r="BF149" s="662" t="str">
        <f t="shared" si="68"/>
        <v/>
      </c>
      <c r="BG149" s="666" t="str">
        <f>IF(AW149="regel","",IF(AW150=AW149,"",SUMIF($AW$10:AW149,AW149,$BE$10:BE149)))</f>
        <v/>
      </c>
      <c r="BI149" s="212" t="e">
        <f t="shared" si="79"/>
        <v>#VALUE!</v>
      </c>
      <c r="BJ149" s="212" t="e">
        <f t="shared" si="81"/>
        <v>#VALUE!</v>
      </c>
    </row>
    <row r="150" spans="5:63" x14ac:dyDescent="0.2">
      <c r="E150" s="6"/>
      <c r="F150" s="6"/>
      <c r="G150" s="6"/>
      <c r="H150" s="6"/>
      <c r="I150" s="6"/>
      <c r="J150" s="6"/>
      <c r="K150" s="6"/>
      <c r="L150" s="6"/>
      <c r="X150" s="246" t="s">
        <v>247</v>
      </c>
      <c r="AH150" s="61">
        <v>141</v>
      </c>
      <c r="AI150" s="61">
        <v>4.4000000000000004</v>
      </c>
      <c r="AJ150" s="775" t="s">
        <v>748</v>
      </c>
      <c r="AK150" s="775" t="s">
        <v>716</v>
      </c>
      <c r="AL150" s="775" t="s">
        <v>716</v>
      </c>
      <c r="AM150" s="580"/>
      <c r="AN150" s="580"/>
      <c r="AO150" s="580"/>
      <c r="AQ150" s="460"/>
      <c r="AR150" s="6"/>
      <c r="AS150" s="6"/>
      <c r="AU150" s="6">
        <f t="shared" si="80"/>
        <v>4.4000000000000004</v>
      </c>
      <c r="AV150" s="6">
        <f t="shared" si="72"/>
        <v>9999</v>
      </c>
      <c r="AW150" s="757">
        <f t="shared" si="73"/>
        <v>0</v>
      </c>
      <c r="AX150" s="758" t="str">
        <f t="shared" si="74"/>
        <v/>
      </c>
      <c r="AY150" s="599" t="str">
        <f t="shared" si="75"/>
        <v/>
      </c>
      <c r="AZ150" s="599" t="str">
        <f t="shared" si="76"/>
        <v/>
      </c>
      <c r="BA150" s="662" t="str">
        <f t="shared" si="77"/>
        <v/>
      </c>
      <c r="BB150" s="662" t="str">
        <f t="shared" si="67"/>
        <v/>
      </c>
      <c r="BC150" s="666" t="str">
        <f>IF(AW150="regel","",IF(AW151=AW150,"",SUMIF($AW$10:AW150,AW150,$BB$10:BB150)))</f>
        <v/>
      </c>
      <c r="BE150" s="662" t="str">
        <f t="shared" si="78"/>
        <v/>
      </c>
      <c r="BF150" s="662" t="str">
        <f t="shared" si="68"/>
        <v/>
      </c>
      <c r="BG150" s="666" t="str">
        <f>IF(AW150="regel","",IF(AW151=AW150,"",SUMIF($AW$10:AW150,AW150,$BE$10:BE150)))</f>
        <v/>
      </c>
      <c r="BI150" s="212" t="e">
        <f t="shared" si="79"/>
        <v>#VALUE!</v>
      </c>
      <c r="BJ150" s="212" t="e">
        <f t="shared" si="81"/>
        <v>#VALUE!</v>
      </c>
    </row>
    <row r="151" spans="5:63" x14ac:dyDescent="0.2">
      <c r="E151" s="6"/>
      <c r="F151" s="6"/>
      <c r="G151" s="6"/>
      <c r="H151" s="6"/>
      <c r="I151" s="6"/>
      <c r="J151" s="6"/>
      <c r="K151" s="6"/>
      <c r="L151" s="6"/>
      <c r="AH151" s="61">
        <v>142</v>
      </c>
      <c r="AI151" s="61">
        <v>11.4</v>
      </c>
      <c r="AJ151" s="775" t="s">
        <v>748</v>
      </c>
      <c r="AK151" s="775" t="s">
        <v>716</v>
      </c>
      <c r="AL151" s="775" t="s">
        <v>716</v>
      </c>
      <c r="AM151" s="580"/>
      <c r="AN151" s="580"/>
      <c r="AO151" s="580"/>
      <c r="AQ151" s="460"/>
      <c r="AR151" s="6"/>
      <c r="AS151" s="6"/>
      <c r="AU151" s="6">
        <f t="shared" si="80"/>
        <v>11.4</v>
      </c>
      <c r="AV151" s="6">
        <f t="shared" si="72"/>
        <v>9999</v>
      </c>
      <c r="AW151" s="757">
        <f t="shared" si="73"/>
        <v>0</v>
      </c>
      <c r="AX151" s="758" t="str">
        <f t="shared" si="74"/>
        <v/>
      </c>
      <c r="AY151" s="599" t="str">
        <f t="shared" si="75"/>
        <v/>
      </c>
      <c r="AZ151" s="599" t="str">
        <f t="shared" si="76"/>
        <v/>
      </c>
      <c r="BA151" s="662" t="str">
        <f t="shared" si="77"/>
        <v/>
      </c>
      <c r="BB151" s="662" t="str">
        <f t="shared" si="67"/>
        <v/>
      </c>
      <c r="BC151" s="666" t="str">
        <f>IF(AW151="regel","",IF(AW152=AW151,"",SUMIF($AW$10:AW151,AW151,$BB$10:BB151)))</f>
        <v/>
      </c>
      <c r="BE151" s="662" t="str">
        <f t="shared" si="78"/>
        <v/>
      </c>
      <c r="BF151" s="662" t="str">
        <f t="shared" si="68"/>
        <v/>
      </c>
      <c r="BG151" s="666" t="str">
        <f>IF(AW151="regel","",IF(AW152=AW151,"",SUMIF($AW$10:AW151,AW151,$BE$10:BE151)))</f>
        <v/>
      </c>
      <c r="BI151" s="212" t="e">
        <f t="shared" si="79"/>
        <v>#VALUE!</v>
      </c>
      <c r="BJ151" s="212" t="e">
        <f t="shared" si="81"/>
        <v>#VALUE!</v>
      </c>
    </row>
    <row r="152" spans="5:63" x14ac:dyDescent="0.2">
      <c r="E152" s="6"/>
      <c r="F152" s="6"/>
      <c r="G152" s="6"/>
      <c r="H152" s="6"/>
      <c r="I152" s="6"/>
      <c r="J152" s="6"/>
      <c r="K152" s="6"/>
      <c r="L152" s="6"/>
      <c r="AH152" s="61">
        <v>143</v>
      </c>
      <c r="AI152" s="61">
        <v>16.399999999999999</v>
      </c>
      <c r="AJ152" s="775" t="s">
        <v>748</v>
      </c>
      <c r="AK152" s="775" t="s">
        <v>716</v>
      </c>
      <c r="AL152" s="775" t="s">
        <v>716</v>
      </c>
      <c r="AM152" s="580"/>
      <c r="AN152" s="580"/>
      <c r="AO152" s="580"/>
      <c r="AQ152" s="6"/>
      <c r="AR152" s="6"/>
      <c r="AS152" s="6"/>
      <c r="AU152" s="6">
        <f t="shared" si="80"/>
        <v>16.399999999999999</v>
      </c>
      <c r="AV152" s="6">
        <f t="shared" si="72"/>
        <v>9999</v>
      </c>
      <c r="AW152" s="757">
        <f t="shared" si="73"/>
        <v>0</v>
      </c>
      <c r="AX152" s="758" t="str">
        <f t="shared" si="74"/>
        <v/>
      </c>
      <c r="AY152" s="599" t="str">
        <f t="shared" si="75"/>
        <v/>
      </c>
      <c r="AZ152" s="599" t="str">
        <f t="shared" si="76"/>
        <v/>
      </c>
      <c r="BA152" s="662" t="str">
        <f t="shared" si="77"/>
        <v/>
      </c>
      <c r="BB152" s="662" t="str">
        <f t="shared" si="67"/>
        <v/>
      </c>
      <c r="BC152" s="666" t="str">
        <f>IF(AW152="regel","",IF(AW153=AW152,"",SUMIF($AW$10:AW152,AW152,$BB$10:BB152)))</f>
        <v/>
      </c>
      <c r="BE152" s="662" t="str">
        <f t="shared" si="78"/>
        <v/>
      </c>
      <c r="BF152" s="662" t="str">
        <f t="shared" si="68"/>
        <v/>
      </c>
      <c r="BG152" s="666" t="str">
        <f>IF(AW152="regel","",IF(AW153=AW152,"",SUMIF($AW$10:AW152,AW152,$BE$10:BE152)))</f>
        <v/>
      </c>
      <c r="BI152" s="212" t="e">
        <f t="shared" si="79"/>
        <v>#VALUE!</v>
      </c>
      <c r="BJ152" s="212" t="e">
        <f t="shared" si="81"/>
        <v>#VALUE!</v>
      </c>
    </row>
    <row r="153" spans="5:63" x14ac:dyDescent="0.2">
      <c r="E153" s="6"/>
      <c r="F153" s="6"/>
      <c r="G153" s="6"/>
      <c r="H153" s="6"/>
      <c r="I153" s="6"/>
      <c r="J153" s="6"/>
      <c r="K153" s="6"/>
      <c r="L153" s="6"/>
      <c r="AH153" s="61">
        <v>144</v>
      </c>
      <c r="AI153" s="61">
        <v>19</v>
      </c>
      <c r="AJ153" s="775" t="s">
        <v>748</v>
      </c>
      <c r="AK153" s="775" t="s">
        <v>716</v>
      </c>
      <c r="AL153" s="775" t="s">
        <v>716</v>
      </c>
      <c r="AM153" s="580"/>
      <c r="AN153" s="580"/>
      <c r="AO153" s="580"/>
      <c r="AQ153" s="6"/>
      <c r="AR153" s="6"/>
      <c r="AS153" s="6"/>
      <c r="AU153" s="6">
        <f t="shared" si="80"/>
        <v>19</v>
      </c>
      <c r="AV153" s="6">
        <f t="shared" si="72"/>
        <v>9999</v>
      </c>
      <c r="AW153" s="757">
        <f t="shared" si="73"/>
        <v>0</v>
      </c>
      <c r="AX153" s="758" t="str">
        <f t="shared" si="74"/>
        <v/>
      </c>
      <c r="AY153" s="599" t="str">
        <f t="shared" si="75"/>
        <v/>
      </c>
      <c r="AZ153" s="599" t="str">
        <f t="shared" si="76"/>
        <v/>
      </c>
      <c r="BA153" s="662" t="str">
        <f t="shared" si="77"/>
        <v/>
      </c>
      <c r="BB153" s="662" t="str">
        <f t="shared" si="67"/>
        <v/>
      </c>
      <c r="BC153" s="666" t="str">
        <f>IF(AW153="regel","",IF(AW154=AW153,"",SUMIF($AW$10:AW153,AW153,$BB$10:BB153)))</f>
        <v/>
      </c>
      <c r="BE153" s="662" t="str">
        <f t="shared" si="78"/>
        <v/>
      </c>
      <c r="BF153" s="662" t="str">
        <f t="shared" si="68"/>
        <v/>
      </c>
      <c r="BG153" s="666" t="str">
        <f>IF(AW153="regel","",IF(AW154=AW153,"",SUMIF($AW$10:AW153,AW153,$BE$10:BE153)))</f>
        <v/>
      </c>
      <c r="BI153" s="212" t="e">
        <f t="shared" si="79"/>
        <v>#VALUE!</v>
      </c>
      <c r="BJ153" s="212" t="e">
        <f t="shared" si="81"/>
        <v>#VALUE!</v>
      </c>
    </row>
    <row r="154" spans="5:63" x14ac:dyDescent="0.2">
      <c r="E154" s="6"/>
      <c r="F154" s="6"/>
      <c r="G154" s="6"/>
      <c r="H154" s="6"/>
      <c r="I154" s="6"/>
      <c r="J154" s="6"/>
      <c r="K154" s="6"/>
      <c r="L154" s="6"/>
      <c r="AH154" s="61">
        <v>145</v>
      </c>
      <c r="AI154" s="61">
        <v>9999</v>
      </c>
      <c r="AJ154" s="775" t="s">
        <v>716</v>
      </c>
      <c r="AK154" s="775" t="s">
        <v>716</v>
      </c>
      <c r="AL154" s="775" t="s">
        <v>716</v>
      </c>
      <c r="AM154" s="580"/>
      <c r="AN154" s="580"/>
      <c r="AO154" s="580"/>
      <c r="AQ154" s="6"/>
      <c r="AR154" s="6"/>
      <c r="AS154" s="6"/>
      <c r="AU154" s="6">
        <f t="shared" si="80"/>
        <v>9999</v>
      </c>
      <c r="AV154" s="6">
        <f t="shared" si="72"/>
        <v>9999</v>
      </c>
      <c r="AW154" s="757">
        <f t="shared" si="73"/>
        <v>0</v>
      </c>
      <c r="AX154" s="758" t="str">
        <f t="shared" si="74"/>
        <v/>
      </c>
      <c r="AY154" s="599" t="str">
        <f t="shared" si="75"/>
        <v/>
      </c>
      <c r="AZ154" s="599" t="str">
        <f t="shared" si="76"/>
        <v/>
      </c>
      <c r="BA154" s="662" t="str">
        <f t="shared" si="77"/>
        <v/>
      </c>
      <c r="BB154" s="662" t="str">
        <f t="shared" si="67"/>
        <v/>
      </c>
      <c r="BC154" s="666" t="str">
        <f>IF(AW154="regel","",IF(AW155=AW154,"",SUMIF($AW$10:AW154,AW154,$BB$10:BB154)))</f>
        <v/>
      </c>
      <c r="BE154" s="662" t="str">
        <f t="shared" si="78"/>
        <v/>
      </c>
      <c r="BF154" s="662" t="str">
        <f t="shared" si="68"/>
        <v/>
      </c>
      <c r="BG154" s="666" t="str">
        <f>IF(AW154="regel","",IF(AW155=AW154,"",SUMIF($AW$10:AW154,AW154,$BE$10:BE154)))</f>
        <v/>
      </c>
      <c r="BI154" s="212" t="e">
        <f t="shared" si="79"/>
        <v>#VALUE!</v>
      </c>
      <c r="BJ154" s="212" t="e">
        <f t="shared" si="81"/>
        <v>#VALUE!</v>
      </c>
    </row>
    <row r="155" spans="5:63" x14ac:dyDescent="0.2">
      <c r="E155" s="6"/>
      <c r="F155" s="6"/>
      <c r="G155" s="6"/>
      <c r="H155" s="6"/>
      <c r="I155" s="6"/>
      <c r="J155" s="6"/>
      <c r="K155" s="6"/>
      <c r="L155" s="6"/>
      <c r="AJ155" s="847"/>
      <c r="AK155" s="847"/>
      <c r="AL155" s="847"/>
      <c r="AM155" s="847"/>
      <c r="AN155" s="847"/>
      <c r="AO155" s="847"/>
      <c r="AP155"/>
      <c r="BK155"/>
    </row>
    <row r="156" spans="5:63" x14ac:dyDescent="0.2">
      <c r="AJ156" s="847"/>
      <c r="AK156" s="847"/>
      <c r="AL156" s="847"/>
      <c r="AM156" s="847"/>
      <c r="AN156" s="847"/>
      <c r="AO156" s="847"/>
      <c r="AP156"/>
      <c r="BA156" s="451"/>
      <c r="BK156"/>
    </row>
    <row r="157" spans="5:63" x14ac:dyDescent="0.2">
      <c r="AJ157" s="847"/>
      <c r="AK157" s="847"/>
      <c r="AL157" s="847"/>
      <c r="AM157" s="847"/>
      <c r="AN157" s="847"/>
      <c r="AO157" s="847"/>
      <c r="AP157"/>
      <c r="BA157" s="451" t="str">
        <f>IF(OR(BA174&lt;&gt;0,BB174&lt;&gt;0),"Vul alle cijfers in !!, anders sluit het niet !!","v")</f>
        <v>v</v>
      </c>
      <c r="BK157"/>
    </row>
    <row r="158" spans="5:63" x14ac:dyDescent="0.2">
      <c r="AJ158" s="847"/>
      <c r="AK158" s="847"/>
      <c r="AL158" s="847"/>
      <c r="AM158" s="847"/>
      <c r="AN158" s="847"/>
      <c r="AO158" s="847"/>
      <c r="AP158"/>
      <c r="BA158" s="451">
        <f>BA2</f>
        <v>0</v>
      </c>
      <c r="BK158"/>
    </row>
    <row r="159" spans="5:63" x14ac:dyDescent="0.2">
      <c r="AJ159" s="847"/>
      <c r="AK159" s="847"/>
      <c r="AL159" s="847"/>
      <c r="AM159" s="847"/>
      <c r="AN159" s="847"/>
      <c r="AO159" s="847"/>
      <c r="AP159"/>
      <c r="AZ159" s="196"/>
      <c r="BA159" s="192"/>
      <c r="BB159" s="193"/>
      <c r="BK159"/>
    </row>
    <row r="160" spans="5:63" x14ac:dyDescent="0.2">
      <c r="AJ160" s="775"/>
      <c r="AK160" s="775"/>
      <c r="AL160" s="775"/>
      <c r="AM160" s="580"/>
      <c r="AN160" s="580"/>
      <c r="AO160" s="580"/>
      <c r="AQ160" s="6"/>
      <c r="AR160" s="6"/>
      <c r="AS160" s="6"/>
      <c r="AZ160" s="760" t="str">
        <f>T6</f>
        <v>---------Nog geen naam ingevuld-------</v>
      </c>
      <c r="BA160" s="191"/>
      <c r="BB160" s="321"/>
      <c r="BK160"/>
    </row>
    <row r="161" spans="36:63" x14ac:dyDescent="0.2">
      <c r="AJ161" s="775"/>
      <c r="AK161" s="580"/>
      <c r="AL161" s="580"/>
      <c r="AM161" s="580"/>
      <c r="AN161" s="580"/>
      <c r="AO161" s="580"/>
      <c r="AQ161" s="6"/>
      <c r="AR161" s="6"/>
      <c r="AS161" s="6"/>
      <c r="AZ161" s="760"/>
      <c r="BA161" s="392" t="s">
        <v>752</v>
      </c>
      <c r="BB161" s="321"/>
      <c r="BK161"/>
    </row>
    <row r="162" spans="36:63" x14ac:dyDescent="0.2">
      <c r="AJ162" s="63"/>
      <c r="AK162" s="63"/>
      <c r="AL162" s="63"/>
      <c r="AQ162" s="6"/>
      <c r="AR162" s="6"/>
      <c r="AS162" s="6"/>
      <c r="AZ162" s="357"/>
      <c r="BA162" s="355"/>
      <c r="BB162" s="356"/>
      <c r="BK162"/>
    </row>
    <row r="163" spans="36:63" x14ac:dyDescent="0.2">
      <c r="AJ163" s="63"/>
      <c r="AK163" s="63"/>
      <c r="AL163" s="63"/>
      <c r="AQ163" s="6"/>
      <c r="AR163" s="6"/>
      <c r="AS163" s="6"/>
      <c r="AZ163" s="773" t="s">
        <v>719</v>
      </c>
      <c r="BA163" s="773" t="s">
        <v>179</v>
      </c>
      <c r="BB163" s="773" t="s">
        <v>734</v>
      </c>
      <c r="BK163"/>
    </row>
    <row r="164" spans="36:63" x14ac:dyDescent="0.2">
      <c r="AJ164" s="63"/>
      <c r="AK164" s="63"/>
      <c r="AL164" s="63"/>
      <c r="AQ164" s="6"/>
      <c r="AR164" s="6"/>
      <c r="AS164" s="6"/>
      <c r="AZ164" s="773"/>
      <c r="BA164" s="773"/>
      <c r="BB164" s="773"/>
      <c r="BK164"/>
    </row>
    <row r="165" spans="36:63" x14ac:dyDescent="0.2">
      <c r="AQ165" s="6"/>
      <c r="AR165" s="6"/>
      <c r="AS165" s="6"/>
      <c r="AZ165" s="599" t="s">
        <v>618</v>
      </c>
      <c r="BA165" s="662">
        <f>SUMIF($AW$10:$AW$154,AZ165,$BA$10:$BA$154)</f>
        <v>-2790.1322314049585</v>
      </c>
      <c r="BB165" s="662">
        <f>SUMIF($AW$10:$AW$154,AZ165,$BE$10:$BE$154)</f>
        <v>0</v>
      </c>
      <c r="BK165"/>
    </row>
    <row r="166" spans="36:63" x14ac:dyDescent="0.2">
      <c r="AQ166" s="6"/>
      <c r="AR166" s="6"/>
      <c r="AS166" s="6"/>
      <c r="AZ166" s="599" t="s">
        <v>737</v>
      </c>
      <c r="BA166" s="662">
        <f>SUMIF($AW$10:$AW$154,AZ166,$BA$10:$BA$154)</f>
        <v>372.72727272727275</v>
      </c>
      <c r="BB166" s="662">
        <f>SUMIF($AW$10:$AW$154,AZ166,$BE$10:$BE$154)</f>
        <v>0</v>
      </c>
    </row>
    <row r="167" spans="36:63" x14ac:dyDescent="0.2">
      <c r="AQ167" s="6"/>
      <c r="AR167" s="6"/>
      <c r="AS167" s="6"/>
      <c r="AZ167" s="599" t="s">
        <v>624</v>
      </c>
      <c r="BA167" s="662">
        <f>SUMIF($AW$10:$AW$154,AZ167,$BA$10:$BA$154)</f>
        <v>472.30578512396698</v>
      </c>
      <c r="BB167" s="662">
        <f>SUMIF($AW$10:$AW$154,AZ167,$BE$10:$BE$154)</f>
        <v>170</v>
      </c>
    </row>
    <row r="168" spans="36:63" x14ac:dyDescent="0.2">
      <c r="AQ168" s="6"/>
      <c r="AR168" s="6"/>
      <c r="AS168" s="6"/>
      <c r="AZ168" s="599" t="s">
        <v>741</v>
      </c>
      <c r="BA168" s="662">
        <f>SUMIF($AW$10:$AW$154,AZ168,$BA$10:$BA$154)</f>
        <v>24.444462809917354</v>
      </c>
      <c r="BB168" s="662">
        <f>SUMIF($AW$10:$AW$154,AZ168,$BE$10:$BE$154)</f>
        <v>0</v>
      </c>
    </row>
    <row r="169" spans="36:63" x14ac:dyDescent="0.2">
      <c r="AQ169" s="6"/>
      <c r="AR169" s="6"/>
      <c r="AS169" s="6"/>
      <c r="AZ169" s="599" t="s">
        <v>746</v>
      </c>
      <c r="BA169" s="662">
        <f>SUMIF($AW$10:$AW$154,AZ169,$BA$10:$BA$154)</f>
        <v>0</v>
      </c>
      <c r="BB169" s="662">
        <f>SUMIF($AW$10:$AW$154,AZ169,$BE$10:$BE$154)</f>
        <v>0</v>
      </c>
    </row>
    <row r="170" spans="36:63" x14ac:dyDescent="0.2">
      <c r="AQ170" s="6"/>
      <c r="AR170" s="6"/>
      <c r="AS170" s="6"/>
      <c r="AZ170" s="599"/>
      <c r="BA170" s="662"/>
      <c r="BB170" s="662"/>
    </row>
    <row r="171" spans="36:63" x14ac:dyDescent="0.2">
      <c r="AQ171" s="6"/>
      <c r="AR171" s="6"/>
      <c r="AS171" s="6"/>
      <c r="AZ171" s="758" t="s">
        <v>10</v>
      </c>
      <c r="BA171" s="666">
        <f>SUM(BA165:BA170)</f>
        <v>-1920.6547107438014</v>
      </c>
      <c r="BB171" s="666">
        <f>SUM(BB165:BB170)</f>
        <v>170</v>
      </c>
    </row>
    <row r="172" spans="36:63" x14ac:dyDescent="0.2">
      <c r="AZ172" s="599"/>
      <c r="BA172" s="662"/>
      <c r="BB172" s="662"/>
    </row>
    <row r="174" spans="36:63" x14ac:dyDescent="0.2">
      <c r="BA174" s="77">
        <f>AK148-BA171</f>
        <v>0</v>
      </c>
      <c r="BB174" s="77">
        <f>AL148-BB171</f>
        <v>0</v>
      </c>
    </row>
    <row r="177" spans="54:54" x14ac:dyDescent="0.2">
      <c r="BB177" s="246" t="s">
        <v>247</v>
      </c>
    </row>
  </sheetData>
  <sheetProtection password="C1A2" sheet="1" objects="1" scenarios="1"/>
  <mergeCells count="2">
    <mergeCell ref="H8:H9"/>
    <mergeCell ref="AM8:AM9"/>
  </mergeCells>
  <dataValidations count="3">
    <dataValidation type="whole" allowBlank="1" showInputMessage="1" showErrorMessage="1" error="Vul in conform getallen naast de W&amp;V" sqref="AN10:AN146">
      <formula1>1</formula1>
      <formula2>17</formula2>
    </dataValidation>
    <dataValidation type="whole" allowBlank="1" showInputMessage="1" showErrorMessage="1" error="Vul in conform getallen naast de balans" sqref="I37">
      <formula1>1</formula1>
      <formula2>35</formula2>
    </dataValidation>
    <dataValidation type="whole" allowBlank="1" showInputMessage="1" showErrorMessage="1" error="Vul in conform getallen naast de balans" sqref="I10:I36 I38:I103">
      <formula1>1</formula1>
      <formula2>10</formula2>
    </dataValidation>
  </dataValidations>
  <hyperlinks>
    <hyperlink ref="A3" location="Rapp!K9" display="Balans invullen"/>
    <hyperlink ref="A4" location="Rapp!AA9" display="Balans"/>
    <hyperlink ref="A5" location="Rapp!Y131" display="Balans verkort"/>
    <hyperlink ref="A6" location="Rapp!AO9" display="W&amp;V invullen"/>
    <hyperlink ref="A7" location="Rapp!BG9" display="W&amp;V"/>
    <hyperlink ref="A8" location="Rapp!BB167" display="W&amp;V verkort"/>
    <hyperlink ref="X150" location="Rapp!A10" display="home"/>
    <hyperlink ref="M3" location="Rapp!A10" display="home"/>
    <hyperlink ref="AB3" location="Rapp!A10" display="home"/>
    <hyperlink ref="AS3" location="Rapp!A10" display="home"/>
    <hyperlink ref="BH3" location="Rapp!A10" display="home"/>
    <hyperlink ref="BB177" location="Rapp!A10" display="home"/>
  </hyperlinks>
  <pageMargins left="0.70866141732283472" right="0.70866141732283472" top="0.74803149606299213" bottom="0.74803149606299213" header="0.31496062992125984" footer="0.31496062992125984"/>
  <pageSetup paperSize="9" scale="82" orientation="portrait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"/>
  <dimension ref="A2:T247"/>
  <sheetViews>
    <sheetView showGridLines="0" workbookViewId="0"/>
  </sheetViews>
  <sheetFormatPr defaultRowHeight="12" x14ac:dyDescent="0.2"/>
  <cols>
    <col min="1" max="2" width="10.7109375" customWidth="1"/>
    <col min="3" max="3" width="5.7109375" customWidth="1"/>
    <col min="4" max="4" width="8.7109375" customWidth="1"/>
    <col min="5" max="5" width="21.7109375" customWidth="1"/>
    <col min="6" max="6" width="28.7109375" customWidth="1"/>
    <col min="7" max="7" width="8.7109375" customWidth="1"/>
    <col min="8" max="8" width="3.7109375" customWidth="1"/>
    <col min="9" max="9" width="20.7109375" customWidth="1"/>
    <col min="10" max="10" width="9.140625" style="6"/>
    <col min="11" max="17" width="9.140625" style="580"/>
    <col min="18" max="18" width="9.140625" style="208"/>
  </cols>
  <sheetData>
    <row r="2" spans="1:20" x14ac:dyDescent="0.2">
      <c r="J2" s="125"/>
      <c r="S2" s="208"/>
      <c r="T2" s="208"/>
    </row>
    <row r="3" spans="1:20" ht="12" customHeight="1" x14ac:dyDescent="0.2">
      <c r="A3" s="437" t="s">
        <v>604</v>
      </c>
      <c r="B3" s="84"/>
      <c r="C3" s="104"/>
      <c r="D3" s="2" t="s">
        <v>4</v>
      </c>
      <c r="E3" s="3" t="s">
        <v>3</v>
      </c>
      <c r="F3" s="4" t="s">
        <v>12</v>
      </c>
      <c r="G3" s="5"/>
      <c r="H3" s="5"/>
      <c r="I3" s="6"/>
      <c r="J3" s="125"/>
      <c r="K3" s="580" t="s">
        <v>319</v>
      </c>
      <c r="L3" s="580" t="s">
        <v>361</v>
      </c>
      <c r="M3" s="580" t="s">
        <v>362</v>
      </c>
      <c r="N3" s="580" t="s">
        <v>363</v>
      </c>
      <c r="O3" s="580" t="s">
        <v>364</v>
      </c>
      <c r="P3" s="580" t="s">
        <v>873</v>
      </c>
      <c r="Q3" s="580" t="s">
        <v>874</v>
      </c>
      <c r="R3" s="125"/>
      <c r="S3" s="208"/>
      <c r="T3" s="208"/>
    </row>
    <row r="4" spans="1:20" ht="12" customHeight="1" x14ac:dyDescent="0.2">
      <c r="A4" s="238" t="s">
        <v>399</v>
      </c>
      <c r="B4" s="84"/>
      <c r="C4" s="104"/>
      <c r="D4" s="694">
        <v>10</v>
      </c>
      <c r="E4" s="700" t="s">
        <v>13</v>
      </c>
      <c r="F4" s="696" t="str">
        <f>0&amp;D4&amp;" "&amp;E4</f>
        <v>010 Immateriele activa</v>
      </c>
      <c r="G4" s="7"/>
      <c r="H4" s="5"/>
      <c r="I4" s="6"/>
      <c r="J4" s="125"/>
      <c r="K4" s="580" t="str">
        <f>F4</f>
        <v>010 Immateriele activa</v>
      </c>
      <c r="L4" s="580" t="str">
        <f>F193</f>
        <v>800 Verkopen belast hoog</v>
      </c>
      <c r="M4" s="580" t="str">
        <f>F4</f>
        <v>010 Immateriele activa</v>
      </c>
      <c r="N4" s="580" t="str">
        <f>F4</f>
        <v>010 Immateriele activa</v>
      </c>
      <c r="O4" s="580" t="str">
        <f>F4</f>
        <v>010 Immateriele activa</v>
      </c>
      <c r="P4" s="580" t="s">
        <v>801</v>
      </c>
      <c r="Q4" s="580" t="s">
        <v>872</v>
      </c>
      <c r="R4" s="125"/>
      <c r="S4" s="208"/>
      <c r="T4" s="208"/>
    </row>
    <row r="5" spans="1:20" x14ac:dyDescent="0.2">
      <c r="D5" s="697">
        <v>11</v>
      </c>
      <c r="E5" s="698" t="s">
        <v>842</v>
      </c>
      <c r="F5" s="696" t="str">
        <f>0&amp;D5&amp;" "&amp;E5</f>
        <v>011 Afsch immateriele activa</v>
      </c>
      <c r="G5" s="7"/>
      <c r="H5" s="5"/>
      <c r="I5" s="6"/>
      <c r="J5" s="125"/>
      <c r="K5" s="580" t="str">
        <f t="shared" ref="K5:K68" si="0">F5</f>
        <v>011 Afsch immateriele activa</v>
      </c>
      <c r="L5" s="580" t="str">
        <f t="shared" ref="L5:L26" si="1">F194</f>
        <v>801 Verkopen belast laag</v>
      </c>
      <c r="M5" s="580" t="str">
        <f>F6</f>
        <v>020 Gebouwen</v>
      </c>
      <c r="N5" s="580" t="str">
        <f>F6</f>
        <v>020 Gebouwen</v>
      </c>
      <c r="O5" s="580" t="str">
        <f t="shared" ref="O5:O68" si="2">F5</f>
        <v>011 Afsch immateriele activa</v>
      </c>
      <c r="R5" s="125"/>
      <c r="S5" s="208"/>
      <c r="T5" s="208"/>
    </row>
    <row r="6" spans="1:20" x14ac:dyDescent="0.2">
      <c r="A6" s="239"/>
      <c r="D6" s="697">
        <v>20</v>
      </c>
      <c r="E6" s="700" t="s">
        <v>839</v>
      </c>
      <c r="F6" s="696" t="str">
        <f>0&amp;D6&amp;" "&amp;E6</f>
        <v>020 Gebouwen</v>
      </c>
      <c r="G6" s="7"/>
      <c r="H6" s="5"/>
      <c r="I6" s="6"/>
      <c r="J6" s="125"/>
      <c r="K6" s="580" t="str">
        <f t="shared" si="0"/>
        <v>020 Gebouwen</v>
      </c>
      <c r="L6" s="580" t="str">
        <f t="shared" si="1"/>
        <v>802 Verkopen EU</v>
      </c>
      <c r="M6" s="580" t="str">
        <f>F8</f>
        <v>030 Vervoermiddelen</v>
      </c>
      <c r="N6" s="580" t="str">
        <f>F8</f>
        <v>030 Vervoermiddelen</v>
      </c>
      <c r="O6" s="580" t="str">
        <f t="shared" si="2"/>
        <v>020 Gebouwen</v>
      </c>
      <c r="R6" s="125"/>
      <c r="S6" s="208"/>
      <c r="T6" s="208"/>
    </row>
    <row r="7" spans="1:20" x14ac:dyDescent="0.2">
      <c r="D7" s="697">
        <v>21</v>
      </c>
      <c r="E7" s="698" t="s">
        <v>848</v>
      </c>
      <c r="F7" s="696" t="str">
        <f t="shared" ref="F7:F31" si="3">0&amp;D7&amp;" "&amp;E7</f>
        <v>021 Afsch gebouwen</v>
      </c>
      <c r="G7" s="7"/>
      <c r="H7" s="5"/>
      <c r="I7" s="6"/>
      <c r="J7" s="125"/>
      <c r="K7" s="580" t="str">
        <f t="shared" si="0"/>
        <v>021 Afsch gebouwen</v>
      </c>
      <c r="L7" s="580" t="str">
        <f t="shared" si="1"/>
        <v>803 Verkopen buiten EU</v>
      </c>
      <c r="M7" s="580" t="str">
        <f>F10</f>
        <v>040 Inventaris</v>
      </c>
      <c r="N7" s="580" t="str">
        <f>F10</f>
        <v>040 Inventaris</v>
      </c>
      <c r="O7" s="580" t="str">
        <f t="shared" si="2"/>
        <v>021 Afsch gebouwen</v>
      </c>
      <c r="R7" s="125"/>
      <c r="S7" s="208"/>
      <c r="T7" s="208"/>
    </row>
    <row r="8" spans="1:20" x14ac:dyDescent="0.2">
      <c r="D8" s="697">
        <v>30</v>
      </c>
      <c r="E8" s="700" t="s">
        <v>794</v>
      </c>
      <c r="F8" s="696" t="str">
        <f t="shared" si="3"/>
        <v>030 Vervoermiddelen</v>
      </c>
      <c r="G8" s="7"/>
      <c r="H8" s="5"/>
      <c r="I8" s="6"/>
      <c r="J8" s="125"/>
      <c r="K8" s="580" t="str">
        <f t="shared" si="0"/>
        <v>030 Vervoermiddelen</v>
      </c>
      <c r="L8" s="580" t="str">
        <f t="shared" si="1"/>
        <v>804 Verkopen Marge</v>
      </c>
      <c r="M8" s="580" t="str">
        <f>F12</f>
        <v>050 Hardware</v>
      </c>
      <c r="N8" s="580" t="str">
        <f>F12</f>
        <v>050 Hardware</v>
      </c>
      <c r="O8" s="580" t="str">
        <f t="shared" si="2"/>
        <v>030 Vervoermiddelen</v>
      </c>
      <c r="R8" s="125"/>
      <c r="S8" s="208"/>
      <c r="T8" s="208"/>
    </row>
    <row r="9" spans="1:20" x14ac:dyDescent="0.2">
      <c r="A9" s="129" t="s">
        <v>265</v>
      </c>
      <c r="D9" s="697">
        <v>31</v>
      </c>
      <c r="E9" s="698" t="s">
        <v>847</v>
      </c>
      <c r="F9" s="696" t="str">
        <f t="shared" si="3"/>
        <v>031 Afsch vervoermiddelen</v>
      </c>
      <c r="G9" s="7"/>
      <c r="H9" s="5"/>
      <c r="I9" s="6"/>
      <c r="J9" s="125"/>
      <c r="K9" s="580" t="str">
        <f t="shared" si="0"/>
        <v>031 Afsch vervoermiddelen</v>
      </c>
      <c r="L9" s="580" t="str">
        <f t="shared" si="1"/>
        <v>805 Verkopen belast overige</v>
      </c>
      <c r="M9" s="580" t="str">
        <f>F14</f>
        <v>060 Software</v>
      </c>
      <c r="N9" s="580" t="str">
        <f>F14</f>
        <v>060 Software</v>
      </c>
      <c r="O9" s="580" t="str">
        <f t="shared" si="2"/>
        <v>031 Afsch vervoermiddelen</v>
      </c>
      <c r="R9" s="125"/>
      <c r="S9" s="208"/>
      <c r="T9" s="208"/>
    </row>
    <row r="10" spans="1:20" x14ac:dyDescent="0.2">
      <c r="D10" s="697">
        <v>40</v>
      </c>
      <c r="E10" s="700" t="s">
        <v>14</v>
      </c>
      <c r="F10" s="696" t="str">
        <f t="shared" si="3"/>
        <v>040 Inventaris</v>
      </c>
      <c r="G10" s="7"/>
      <c r="H10" s="5"/>
      <c r="I10" s="6"/>
      <c r="J10" s="125"/>
      <c r="K10" s="580" t="str">
        <f t="shared" si="0"/>
        <v>040 Inventaris</v>
      </c>
      <c r="L10" s="580" t="str">
        <f t="shared" si="1"/>
        <v>806 Verkopen meng overige %</v>
      </c>
      <c r="M10" s="580" t="str">
        <f>F16</f>
        <v>065 Overige activa</v>
      </c>
      <c r="N10" s="580" t="str">
        <f>F16</f>
        <v>065 Overige activa</v>
      </c>
      <c r="O10" s="580" t="str">
        <f t="shared" si="2"/>
        <v>040 Inventaris</v>
      </c>
      <c r="R10" s="125"/>
      <c r="S10" s="208"/>
      <c r="T10" s="208"/>
    </row>
    <row r="11" spans="1:20" x14ac:dyDescent="0.2">
      <c r="A11" s="101"/>
      <c r="B11" s="101"/>
      <c r="D11" s="697">
        <v>41</v>
      </c>
      <c r="E11" s="698" t="s">
        <v>846</v>
      </c>
      <c r="F11" s="696" t="str">
        <f t="shared" si="3"/>
        <v>041 Afschr inventaris</v>
      </c>
      <c r="G11" s="7"/>
      <c r="H11" s="5"/>
      <c r="I11" s="6"/>
      <c r="J11" s="125"/>
      <c r="K11" s="580" t="str">
        <f t="shared" si="0"/>
        <v>041 Afschr inventaris</v>
      </c>
      <c r="L11" s="580" t="str">
        <f t="shared" si="1"/>
        <v>807 Verkopen pakket</v>
      </c>
      <c r="M11" s="580" t="str">
        <f>F18</f>
        <v>070 Financiele vaste activa</v>
      </c>
      <c r="N11" s="580" t="str">
        <f>F18</f>
        <v>070 Financiele vaste activa</v>
      </c>
      <c r="O11" s="580" t="str">
        <f t="shared" si="2"/>
        <v>041 Afschr inventaris</v>
      </c>
      <c r="R11" s="125"/>
      <c r="S11" s="208"/>
      <c r="T11" s="208"/>
    </row>
    <row r="12" spans="1:20" x14ac:dyDescent="0.2">
      <c r="A12" s="102"/>
      <c r="B12" s="99"/>
      <c r="D12" s="697">
        <v>50</v>
      </c>
      <c r="E12" s="700" t="s">
        <v>194</v>
      </c>
      <c r="F12" s="696" t="str">
        <f t="shared" si="3"/>
        <v>050 Hardware</v>
      </c>
      <c r="G12" s="7"/>
      <c r="H12" s="5"/>
      <c r="I12" s="6"/>
      <c r="J12" s="125"/>
      <c r="K12" s="580" t="str">
        <f t="shared" si="0"/>
        <v>050 Hardware</v>
      </c>
      <c r="L12" s="580" t="str">
        <f t="shared" si="1"/>
        <v>808 Verkopen 2</v>
      </c>
      <c r="M12" s="580" t="str">
        <f t="shared" ref="M12:M23" si="4">F19</f>
        <v>075 Financiele v activa 2</v>
      </c>
      <c r="N12" s="580" t="str">
        <f t="shared" ref="N12:N23" si="5">F19</f>
        <v>075 Financiele v activa 2</v>
      </c>
      <c r="O12" s="580" t="str">
        <f t="shared" si="2"/>
        <v>050 Hardware</v>
      </c>
      <c r="R12" s="125"/>
      <c r="S12" s="208"/>
      <c r="T12" s="208"/>
    </row>
    <row r="13" spans="1:20" x14ac:dyDescent="0.2">
      <c r="A13" s="102"/>
      <c r="B13" s="99"/>
      <c r="D13" s="697">
        <v>51</v>
      </c>
      <c r="E13" s="698" t="s">
        <v>844</v>
      </c>
      <c r="F13" s="696" t="str">
        <f t="shared" si="3"/>
        <v>051 Afschr hardware</v>
      </c>
      <c r="G13" s="7"/>
      <c r="H13" s="5"/>
      <c r="I13" s="6"/>
      <c r="J13" s="125"/>
      <c r="K13" s="580" t="str">
        <f t="shared" si="0"/>
        <v>051 Afschr hardware</v>
      </c>
      <c r="L13" s="580" t="str">
        <f t="shared" si="1"/>
        <v>809 Verkopen 3</v>
      </c>
      <c r="M13" s="580" t="str">
        <f t="shared" si="4"/>
        <v>079 Financiele v activa 3</v>
      </c>
      <c r="N13" s="580" t="str">
        <f t="shared" si="5"/>
        <v>079 Financiele v activa 3</v>
      </c>
      <c r="O13" s="580" t="str">
        <f t="shared" si="2"/>
        <v>051 Afschr hardware</v>
      </c>
      <c r="R13" s="125"/>
      <c r="S13" s="208"/>
      <c r="T13" s="208"/>
    </row>
    <row r="14" spans="1:20" x14ac:dyDescent="0.2">
      <c r="A14" s="102"/>
      <c r="B14" s="99"/>
      <c r="D14" s="697">
        <v>60</v>
      </c>
      <c r="E14" s="700" t="s">
        <v>15</v>
      </c>
      <c r="F14" s="696" t="str">
        <f t="shared" si="3"/>
        <v>060 Software</v>
      </c>
      <c r="G14" s="7"/>
      <c r="H14" s="5"/>
      <c r="I14" s="6"/>
      <c r="J14" s="125"/>
      <c r="K14" s="580" t="str">
        <f t="shared" si="0"/>
        <v>060 Software</v>
      </c>
      <c r="L14" s="580" t="str">
        <f t="shared" si="1"/>
        <v>810 Verkopen 4</v>
      </c>
      <c r="M14" s="580" t="str">
        <f t="shared" si="4"/>
        <v>080 Prive</v>
      </c>
      <c r="N14" s="580" t="str">
        <f t="shared" si="5"/>
        <v>080 Prive</v>
      </c>
      <c r="O14" s="580" t="str">
        <f t="shared" si="2"/>
        <v>060 Software</v>
      </c>
      <c r="R14" s="125"/>
      <c r="S14" s="208"/>
      <c r="T14" s="208"/>
    </row>
    <row r="15" spans="1:20" x14ac:dyDescent="0.2">
      <c r="A15" s="102"/>
      <c r="B15" s="99"/>
      <c r="D15" s="697">
        <v>61</v>
      </c>
      <c r="E15" s="698" t="s">
        <v>845</v>
      </c>
      <c r="F15" s="696" t="str">
        <f t="shared" si="3"/>
        <v>061 Afschr software</v>
      </c>
      <c r="G15" s="7"/>
      <c r="H15" s="5"/>
      <c r="I15" s="6"/>
      <c r="J15" s="125"/>
      <c r="K15" s="580" t="str">
        <f t="shared" si="0"/>
        <v>061 Afschr software</v>
      </c>
      <c r="L15" s="580" t="str">
        <f t="shared" si="1"/>
        <v>811 Verkopen 5</v>
      </c>
      <c r="M15" s="580" t="str">
        <f t="shared" si="4"/>
        <v>081 Prive IB 2012</v>
      </c>
      <c r="N15" s="580" t="str">
        <f t="shared" si="5"/>
        <v>081 Prive IB 2012</v>
      </c>
      <c r="O15" s="580" t="str">
        <f t="shared" si="2"/>
        <v>061 Afschr software</v>
      </c>
      <c r="R15" s="125"/>
      <c r="S15" s="208"/>
      <c r="T15" s="208"/>
    </row>
    <row r="16" spans="1:20" x14ac:dyDescent="0.2">
      <c r="A16" s="102"/>
      <c r="B16" s="99"/>
      <c r="D16" s="697">
        <v>65</v>
      </c>
      <c r="E16" s="700" t="s">
        <v>795</v>
      </c>
      <c r="F16" s="696" t="str">
        <f t="shared" si="3"/>
        <v>065 Overige activa</v>
      </c>
      <c r="G16" s="7"/>
      <c r="H16" s="5"/>
      <c r="I16" s="6"/>
      <c r="J16" s="125"/>
      <c r="K16" s="580" t="str">
        <f t="shared" si="0"/>
        <v>065 Overige activa</v>
      </c>
      <c r="L16" s="580" t="str">
        <f t="shared" si="1"/>
        <v>812 Verkopen 6</v>
      </c>
      <c r="M16" s="580" t="str">
        <f t="shared" si="4"/>
        <v>082 Prive IB 2011</v>
      </c>
      <c r="N16" s="580" t="str">
        <f t="shared" si="5"/>
        <v>082 Prive IB 2011</v>
      </c>
      <c r="O16" s="580" t="str">
        <f t="shared" si="2"/>
        <v>065 Overige activa</v>
      </c>
      <c r="R16" s="125"/>
      <c r="S16" s="208"/>
      <c r="T16" s="208"/>
    </row>
    <row r="17" spans="1:20" ht="12.75" x14ac:dyDescent="0.2">
      <c r="A17" s="102"/>
      <c r="B17" s="99"/>
      <c r="D17" s="697">
        <v>66</v>
      </c>
      <c r="E17" s="698" t="s">
        <v>843</v>
      </c>
      <c r="F17" s="698" t="str">
        <f t="shared" si="3"/>
        <v>066 Afschr overige activa</v>
      </c>
      <c r="G17" s="8"/>
      <c r="H17" s="9"/>
      <c r="I17" s="6"/>
      <c r="J17" s="125"/>
      <c r="K17" s="580" t="str">
        <f t="shared" si="0"/>
        <v>066 Afschr overige activa</v>
      </c>
      <c r="L17" s="580" t="str">
        <f t="shared" si="1"/>
        <v>813 Verkopen 7</v>
      </c>
      <c r="M17" s="580" t="str">
        <f t="shared" si="4"/>
        <v>083 Prive ziekte</v>
      </c>
      <c r="N17" s="580" t="str">
        <f t="shared" si="5"/>
        <v>083 Prive ziekte</v>
      </c>
      <c r="O17" s="580" t="str">
        <f t="shared" si="2"/>
        <v>066 Afschr overige activa</v>
      </c>
      <c r="R17" s="125"/>
      <c r="S17" s="208"/>
      <c r="T17" s="208"/>
    </row>
    <row r="18" spans="1:20" ht="12.75" x14ac:dyDescent="0.2">
      <c r="A18" s="103"/>
      <c r="B18" s="100"/>
      <c r="D18" s="699">
        <v>70</v>
      </c>
      <c r="E18" s="700" t="s">
        <v>16</v>
      </c>
      <c r="F18" s="696" t="str">
        <f t="shared" si="3"/>
        <v>070 Financiele vaste activa</v>
      </c>
      <c r="G18" s="8"/>
      <c r="H18" s="9"/>
      <c r="I18" s="6"/>
      <c r="J18" s="125"/>
      <c r="K18" s="580" t="str">
        <f t="shared" si="0"/>
        <v>070 Financiele vaste activa</v>
      </c>
      <c r="L18" s="580" t="str">
        <f t="shared" si="1"/>
        <v>814 Verkopen 8</v>
      </c>
      <c r="M18" s="580" t="str">
        <f t="shared" si="4"/>
        <v>084 Prive giften</v>
      </c>
      <c r="N18" s="580" t="str">
        <f t="shared" si="5"/>
        <v>084 Prive giften</v>
      </c>
      <c r="O18" s="580" t="str">
        <f t="shared" si="2"/>
        <v>070 Financiele vaste activa</v>
      </c>
      <c r="R18" s="125"/>
      <c r="S18" s="208"/>
      <c r="T18" s="208"/>
    </row>
    <row r="19" spans="1:20" ht="12.75" x14ac:dyDescent="0.2">
      <c r="A19" s="1"/>
      <c r="B19" s="1"/>
      <c r="D19" s="699">
        <v>75</v>
      </c>
      <c r="E19" s="695" t="s">
        <v>840</v>
      </c>
      <c r="F19" s="696" t="str">
        <f t="shared" si="3"/>
        <v>075 Financiele v activa 2</v>
      </c>
      <c r="G19" s="8"/>
      <c r="H19" s="9"/>
      <c r="I19" s="6"/>
      <c r="J19" s="125"/>
      <c r="K19" s="580" t="str">
        <f t="shared" si="0"/>
        <v>075 Financiele v activa 2</v>
      </c>
      <c r="L19" s="580" t="str">
        <f t="shared" si="1"/>
        <v>815 Verkopen 9</v>
      </c>
      <c r="M19" s="580" t="str">
        <f t="shared" si="4"/>
        <v>085 Prive overige 1</v>
      </c>
      <c r="N19" s="580" t="str">
        <f t="shared" si="5"/>
        <v>085 Prive overige 1</v>
      </c>
      <c r="O19" s="580" t="str">
        <f t="shared" si="2"/>
        <v>075 Financiele v activa 2</v>
      </c>
      <c r="R19" s="125"/>
      <c r="S19" s="208"/>
      <c r="T19" s="208"/>
    </row>
    <row r="20" spans="1:20" ht="12.75" x14ac:dyDescent="0.2">
      <c r="D20" s="699">
        <v>79</v>
      </c>
      <c r="E20" s="695" t="s">
        <v>841</v>
      </c>
      <c r="F20" s="696" t="str">
        <f t="shared" si="3"/>
        <v>079 Financiele v activa 3</v>
      </c>
      <c r="G20" s="8"/>
      <c r="H20" s="9"/>
      <c r="I20" s="6"/>
      <c r="J20" s="125"/>
      <c r="K20" s="580" t="str">
        <f t="shared" si="0"/>
        <v>079 Financiele v activa 3</v>
      </c>
      <c r="L20" s="580" t="str">
        <f t="shared" si="1"/>
        <v>820 Verkopen 10</v>
      </c>
      <c r="M20" s="580" t="str">
        <f t="shared" si="4"/>
        <v>086 Prive overige 2</v>
      </c>
      <c r="N20" s="580" t="str">
        <f t="shared" si="5"/>
        <v>086 Prive overige 2</v>
      </c>
      <c r="O20" s="580" t="str">
        <f t="shared" si="2"/>
        <v>079 Financiele v activa 3</v>
      </c>
      <c r="R20" s="125"/>
      <c r="S20" s="208"/>
      <c r="T20" s="208"/>
    </row>
    <row r="21" spans="1:20" ht="12.75" x14ac:dyDescent="0.2">
      <c r="D21" s="699">
        <v>80</v>
      </c>
      <c r="E21" s="700" t="s">
        <v>17</v>
      </c>
      <c r="F21" s="696" t="str">
        <f t="shared" si="3"/>
        <v>080 Prive</v>
      </c>
      <c r="G21" s="8"/>
      <c r="H21" s="9"/>
      <c r="I21" s="6"/>
      <c r="J21" s="125"/>
      <c r="K21" s="580" t="str">
        <f t="shared" si="0"/>
        <v>080 Prive</v>
      </c>
      <c r="L21" s="580" t="str">
        <f t="shared" si="1"/>
        <v>821 Verkopen 11</v>
      </c>
      <c r="M21" s="580" t="str">
        <f t="shared" si="4"/>
        <v>087 Prive overige 3</v>
      </c>
      <c r="N21" s="580" t="str">
        <f t="shared" si="5"/>
        <v>087 Prive overige 3</v>
      </c>
      <c r="O21" s="580" t="str">
        <f t="shared" si="2"/>
        <v>080 Prive</v>
      </c>
      <c r="R21" s="125"/>
      <c r="S21" s="208"/>
      <c r="T21" s="208"/>
    </row>
    <row r="22" spans="1:20" ht="12.75" x14ac:dyDescent="0.2">
      <c r="D22" s="699">
        <v>81</v>
      </c>
      <c r="E22" s="695" t="s">
        <v>18</v>
      </c>
      <c r="F22" s="696" t="str">
        <f t="shared" si="3"/>
        <v>081 Prive IB 2012</v>
      </c>
      <c r="G22" s="8"/>
      <c r="H22" s="9"/>
      <c r="I22" s="6"/>
      <c r="J22" s="125"/>
      <c r="K22" s="580" t="str">
        <f t="shared" si="0"/>
        <v>081 Prive IB 2012</v>
      </c>
      <c r="L22" s="580" t="str">
        <f t="shared" si="1"/>
        <v>822 Verkopen 12</v>
      </c>
      <c r="M22" s="580" t="str">
        <f t="shared" si="4"/>
        <v>088 Prive overige 4</v>
      </c>
      <c r="N22" s="580" t="str">
        <f t="shared" si="5"/>
        <v>088 Prive overige 4</v>
      </c>
      <c r="O22" s="580" t="str">
        <f t="shared" si="2"/>
        <v>081 Prive IB 2012</v>
      </c>
      <c r="R22" s="125"/>
      <c r="S22" s="208"/>
      <c r="T22" s="208"/>
    </row>
    <row r="23" spans="1:20" ht="12.75" x14ac:dyDescent="0.2">
      <c r="D23" s="699">
        <v>82</v>
      </c>
      <c r="E23" s="695" t="s">
        <v>19</v>
      </c>
      <c r="F23" s="696" t="str">
        <f t="shared" si="3"/>
        <v>082 Prive IB 2011</v>
      </c>
      <c r="G23" s="8"/>
      <c r="H23" s="9"/>
      <c r="I23" s="6"/>
      <c r="J23" s="125"/>
      <c r="K23" s="580" t="str">
        <f t="shared" si="0"/>
        <v>082 Prive IB 2011</v>
      </c>
      <c r="L23" s="580" t="str">
        <f t="shared" si="1"/>
        <v>823 Verkopen 13</v>
      </c>
      <c r="M23" s="580" t="str">
        <f t="shared" si="4"/>
        <v>089 Prive overige 5</v>
      </c>
      <c r="N23" s="580" t="str">
        <f t="shared" si="5"/>
        <v>089 Prive overige 5</v>
      </c>
      <c r="O23" s="580" t="str">
        <f t="shared" si="2"/>
        <v>082 Prive IB 2011</v>
      </c>
      <c r="R23" s="125"/>
      <c r="S23" s="208"/>
      <c r="T23" s="208"/>
    </row>
    <row r="24" spans="1:20" ht="12.75" x14ac:dyDescent="0.2">
      <c r="D24" s="699">
        <v>83</v>
      </c>
      <c r="E24" s="695" t="s">
        <v>20</v>
      </c>
      <c r="F24" s="696" t="str">
        <f t="shared" si="3"/>
        <v>083 Prive ziekte</v>
      </c>
      <c r="G24" s="8"/>
      <c r="H24" s="9"/>
      <c r="I24" s="6"/>
      <c r="J24" s="125"/>
      <c r="K24" s="580" t="str">
        <f t="shared" si="0"/>
        <v>083 Prive ziekte</v>
      </c>
      <c r="L24" s="580" t="str">
        <f t="shared" si="1"/>
        <v>824 Verkopen 14</v>
      </c>
      <c r="M24" s="580" t="str">
        <f>F51</f>
        <v>165 Overige vorderingen</v>
      </c>
      <c r="N24" s="580" t="str">
        <f>F37</f>
        <v>116 Overige reserve 2</v>
      </c>
      <c r="O24" s="580" t="str">
        <f t="shared" si="2"/>
        <v>083 Prive ziekte</v>
      </c>
      <c r="R24" s="125"/>
      <c r="S24" s="208"/>
      <c r="T24" s="208"/>
    </row>
    <row r="25" spans="1:20" ht="12.75" x14ac:dyDescent="0.2">
      <c r="D25" s="699">
        <v>84</v>
      </c>
      <c r="E25" s="695" t="s">
        <v>21</v>
      </c>
      <c r="F25" s="696" t="str">
        <f t="shared" si="3"/>
        <v>084 Prive giften</v>
      </c>
      <c r="G25" s="8"/>
      <c r="H25" s="9"/>
      <c r="I25" s="6"/>
      <c r="J25" s="125"/>
      <c r="K25" s="580" t="str">
        <f t="shared" si="0"/>
        <v>084 Prive giften</v>
      </c>
      <c r="L25" s="580" t="str">
        <f t="shared" si="1"/>
        <v>825 Verkopen 15</v>
      </c>
      <c r="M25" s="580" t="str">
        <f t="shared" ref="M25:M33" si="6">F52</f>
        <v>170 Overige vorderingen 2</v>
      </c>
      <c r="N25" s="580" t="str">
        <f>F38</f>
        <v>118 Voorzieningen</v>
      </c>
      <c r="O25" s="580" t="str">
        <f t="shared" si="2"/>
        <v>084 Prive giften</v>
      </c>
      <c r="R25" s="125"/>
      <c r="S25" s="208"/>
      <c r="T25" s="208"/>
    </row>
    <row r="26" spans="1:20" ht="12.75" x14ac:dyDescent="0.2">
      <c r="D26" s="699">
        <v>85</v>
      </c>
      <c r="E26" s="695" t="s">
        <v>22</v>
      </c>
      <c r="F26" s="696" t="str">
        <f t="shared" si="3"/>
        <v>085 Prive overige 1</v>
      </c>
      <c r="G26" s="8"/>
      <c r="H26" s="9"/>
      <c r="I26" s="6"/>
      <c r="J26" s="125"/>
      <c r="K26" s="580" t="str">
        <f t="shared" si="0"/>
        <v>085 Prive overige 1</v>
      </c>
      <c r="L26" s="580" t="str">
        <f t="shared" si="1"/>
        <v>830 Omzet overloop</v>
      </c>
      <c r="M26" s="580" t="str">
        <f t="shared" si="6"/>
        <v>171 Overige vorderingen 3</v>
      </c>
      <c r="N26" s="580" t="str">
        <f>F46</f>
        <v>156 Saldi btw vorige jaren</v>
      </c>
      <c r="O26" s="580" t="str">
        <f t="shared" si="2"/>
        <v>085 Prive overige 1</v>
      </c>
      <c r="R26" s="125"/>
      <c r="S26" s="208"/>
      <c r="T26" s="208"/>
    </row>
    <row r="27" spans="1:20" ht="12.75" x14ac:dyDescent="0.2">
      <c r="D27" s="699">
        <v>86</v>
      </c>
      <c r="E27" s="695" t="s">
        <v>23</v>
      </c>
      <c r="F27" s="698" t="str">
        <f t="shared" si="3"/>
        <v>086 Prive overige 2</v>
      </c>
      <c r="G27" s="8"/>
      <c r="H27" s="9"/>
      <c r="I27" s="6"/>
      <c r="J27" s="125"/>
      <c r="K27" s="580" t="str">
        <f t="shared" si="0"/>
        <v>086 Prive overige 2</v>
      </c>
      <c r="L27" s="580" t="str">
        <f>F228</f>
        <v>930 Verkopen activa</v>
      </c>
      <c r="M27" s="580" t="str">
        <f t="shared" si="6"/>
        <v>172 Overige vorderingen 4</v>
      </c>
      <c r="N27" s="580" t="str">
        <f t="shared" ref="N27:N39" si="7">F48</f>
        <v>158 Betaalde btw boekjaar</v>
      </c>
      <c r="O27" s="580" t="str">
        <f t="shared" si="2"/>
        <v>086 Prive overige 2</v>
      </c>
      <c r="R27" s="125"/>
      <c r="S27" s="208"/>
      <c r="T27" s="208"/>
    </row>
    <row r="28" spans="1:20" ht="12.75" x14ac:dyDescent="0.2">
      <c r="D28" s="699">
        <v>87</v>
      </c>
      <c r="E28" s="695" t="s">
        <v>24</v>
      </c>
      <c r="F28" s="696" t="str">
        <f t="shared" si="3"/>
        <v>087 Prive overige 3</v>
      </c>
      <c r="G28" s="8"/>
      <c r="H28" s="9"/>
      <c r="I28" s="6"/>
      <c r="J28" s="125"/>
      <c r="K28" s="580" t="str">
        <f t="shared" si="0"/>
        <v>087 Prive overige 3</v>
      </c>
      <c r="M28" s="580" t="str">
        <f t="shared" si="6"/>
        <v>173 Vooruitbetaalde kosten</v>
      </c>
      <c r="N28" s="580" t="str">
        <f t="shared" si="7"/>
        <v>159 Ontvangen btw boekjaar</v>
      </c>
      <c r="O28" s="580" t="str">
        <f t="shared" si="2"/>
        <v>087 Prive overige 3</v>
      </c>
      <c r="R28" s="125"/>
      <c r="S28" s="208"/>
      <c r="T28" s="208"/>
    </row>
    <row r="29" spans="1:20" ht="12.75" x14ac:dyDescent="0.2">
      <c r="D29" s="699">
        <v>88</v>
      </c>
      <c r="E29" s="695" t="s">
        <v>25</v>
      </c>
      <c r="F29" s="696" t="str">
        <f t="shared" si="3"/>
        <v>088 Prive overige 4</v>
      </c>
      <c r="G29" s="8"/>
      <c r="H29" s="9"/>
      <c r="I29" s="6"/>
      <c r="J29" s="125"/>
      <c r="K29" s="580" t="str">
        <f t="shared" si="0"/>
        <v>088 Prive overige 4</v>
      </c>
      <c r="M29" s="580" t="str">
        <f t="shared" si="6"/>
        <v>174 Rekening courant 1</v>
      </c>
      <c r="N29" s="580" t="str">
        <f t="shared" si="7"/>
        <v>160 Voorziening debiteuren</v>
      </c>
      <c r="O29" s="580" t="str">
        <f t="shared" si="2"/>
        <v>088 Prive overige 4</v>
      </c>
      <c r="R29" s="125"/>
      <c r="S29" s="208"/>
      <c r="T29" s="208"/>
    </row>
    <row r="30" spans="1:20" ht="12.75" x14ac:dyDescent="0.2">
      <c r="D30" s="699">
        <v>89</v>
      </c>
      <c r="E30" s="695" t="s">
        <v>26</v>
      </c>
      <c r="F30" s="696" t="str">
        <f t="shared" si="3"/>
        <v>089 Prive overige 5</v>
      </c>
      <c r="G30" s="8"/>
      <c r="H30" s="9"/>
      <c r="I30" s="6"/>
      <c r="J30" s="125"/>
      <c r="K30" s="580" t="str">
        <f t="shared" si="0"/>
        <v>089 Prive overige 5</v>
      </c>
      <c r="M30" s="580" t="str">
        <f t="shared" si="6"/>
        <v>175 Rekening courant 2</v>
      </c>
      <c r="N30" s="580" t="str">
        <f t="shared" si="7"/>
        <v>165 Overige vorderingen</v>
      </c>
      <c r="O30" s="580" t="str">
        <f t="shared" si="2"/>
        <v>089 Prive overige 5</v>
      </c>
      <c r="R30" s="125"/>
      <c r="S30" s="208"/>
      <c r="T30" s="208"/>
    </row>
    <row r="31" spans="1:20" ht="12.75" x14ac:dyDescent="0.2">
      <c r="D31" s="694">
        <v>90</v>
      </c>
      <c r="E31" s="696" t="s">
        <v>27</v>
      </c>
      <c r="F31" s="696" t="str">
        <f t="shared" si="3"/>
        <v>090 Eigen vermogen</v>
      </c>
      <c r="G31" s="8"/>
      <c r="H31" s="9"/>
      <c r="I31" s="6"/>
      <c r="J31" s="125"/>
      <c r="K31" s="580" t="str">
        <f t="shared" si="0"/>
        <v>090 Eigen vermogen</v>
      </c>
      <c r="M31" s="580" t="str">
        <f t="shared" si="6"/>
        <v>177 Leningen</v>
      </c>
      <c r="N31" s="580" t="str">
        <f t="shared" si="7"/>
        <v>170 Overige vorderingen 2</v>
      </c>
      <c r="O31" s="580" t="str">
        <f t="shared" si="2"/>
        <v>090 Eigen vermogen</v>
      </c>
      <c r="R31" s="125"/>
    </row>
    <row r="32" spans="1:20" ht="12.75" x14ac:dyDescent="0.2">
      <c r="D32" s="699">
        <v>100</v>
      </c>
      <c r="E32" s="700" t="s">
        <v>28</v>
      </c>
      <c r="F32" s="696" t="str">
        <f>D32&amp;" "&amp;E32</f>
        <v>100 Maatschapp kapitaal</v>
      </c>
      <c r="G32" s="8"/>
      <c r="H32" s="9"/>
      <c r="I32" s="6"/>
      <c r="J32" s="125"/>
      <c r="K32" s="580" t="str">
        <f t="shared" si="0"/>
        <v>100 Maatschapp kapitaal</v>
      </c>
      <c r="M32" s="580" t="str">
        <f>F59</f>
        <v>178 Leningen 2</v>
      </c>
      <c r="N32" s="580" t="str">
        <f t="shared" si="7"/>
        <v>171 Overige vorderingen 3</v>
      </c>
      <c r="O32" s="580" t="str">
        <f t="shared" si="2"/>
        <v>100 Maatschapp kapitaal</v>
      </c>
      <c r="R32" s="125"/>
    </row>
    <row r="33" spans="4:18" ht="12.75" x14ac:dyDescent="0.2">
      <c r="D33" s="699">
        <v>105</v>
      </c>
      <c r="E33" s="700" t="s">
        <v>29</v>
      </c>
      <c r="F33" s="696" t="str">
        <f t="shared" ref="F33:F100" si="8">D33&amp;" "&amp;E33</f>
        <v>105 Aandelen in portefeuile</v>
      </c>
      <c r="G33" s="8"/>
      <c r="H33" s="9"/>
      <c r="I33" s="6"/>
      <c r="J33" s="125"/>
      <c r="K33" s="580" t="str">
        <f t="shared" si="0"/>
        <v>105 Aandelen in portefeuile</v>
      </c>
      <c r="M33" s="580" t="str">
        <f t="shared" si="6"/>
        <v>179 Leningen 3</v>
      </c>
      <c r="N33" s="580" t="str">
        <f t="shared" si="7"/>
        <v>172 Overige vorderingen 4</v>
      </c>
      <c r="O33" s="580" t="str">
        <f t="shared" si="2"/>
        <v>105 Aandelen in portefeuile</v>
      </c>
      <c r="R33" s="125"/>
    </row>
    <row r="34" spans="4:18" ht="12.75" x14ac:dyDescent="0.2">
      <c r="D34" s="699">
        <v>110</v>
      </c>
      <c r="E34" s="700" t="s">
        <v>30</v>
      </c>
      <c r="F34" s="696" t="str">
        <f t="shared" si="8"/>
        <v>110 Geplaatst kapitaal</v>
      </c>
      <c r="G34" s="8"/>
      <c r="H34" s="9"/>
      <c r="I34" s="6"/>
      <c r="J34" s="125"/>
      <c r="K34" s="580" t="str">
        <f t="shared" si="0"/>
        <v>110 Geplaatst kapitaal</v>
      </c>
      <c r="M34" s="580" t="str">
        <f>F72</f>
        <v>200 Vraagposten-tussenrek</v>
      </c>
      <c r="N34" s="580" t="str">
        <f t="shared" si="7"/>
        <v>173 Vooruitbetaalde kosten</v>
      </c>
      <c r="O34" s="580" t="str">
        <f t="shared" si="2"/>
        <v>110 Geplaatst kapitaal</v>
      </c>
      <c r="R34" s="125"/>
    </row>
    <row r="35" spans="4:18" ht="12.75" x14ac:dyDescent="0.2">
      <c r="D35" s="699">
        <v>112</v>
      </c>
      <c r="E35" s="700" t="s">
        <v>31</v>
      </c>
      <c r="F35" s="696" t="str">
        <f t="shared" si="8"/>
        <v>112 Algemene reserve</v>
      </c>
      <c r="G35" s="8"/>
      <c r="H35" s="9"/>
      <c r="I35" s="6"/>
      <c r="J35" s="125"/>
      <c r="K35" s="580" t="str">
        <f t="shared" si="0"/>
        <v>112 Algemene reserve</v>
      </c>
      <c r="M35" s="580" t="str">
        <f>F76</f>
        <v>204 Overige schulden</v>
      </c>
      <c r="N35" s="580" t="str">
        <f t="shared" si="7"/>
        <v>174 Rekening courant 1</v>
      </c>
      <c r="O35" s="580" t="str">
        <f t="shared" si="2"/>
        <v>112 Algemene reserve</v>
      </c>
      <c r="R35" s="125"/>
    </row>
    <row r="36" spans="4:18" ht="12.75" x14ac:dyDescent="0.2">
      <c r="D36" s="699">
        <v>114</v>
      </c>
      <c r="E36" s="700" t="s">
        <v>32</v>
      </c>
      <c r="F36" s="696" t="str">
        <f t="shared" si="8"/>
        <v>114 Overige reserve</v>
      </c>
      <c r="G36" s="8"/>
      <c r="H36" s="9"/>
      <c r="I36" s="6"/>
      <c r="J36" s="125"/>
      <c r="K36" s="580" t="str">
        <f t="shared" si="0"/>
        <v>114 Overige reserve</v>
      </c>
      <c r="M36" s="580" t="str">
        <f t="shared" ref="M36:M99" si="9">F77</f>
        <v>205 Overige schulden 1</v>
      </c>
      <c r="N36" s="580" t="str">
        <f t="shared" si="7"/>
        <v>175 Rekening courant 2</v>
      </c>
      <c r="O36" s="580" t="str">
        <f t="shared" si="2"/>
        <v>114 Overige reserve</v>
      </c>
      <c r="R36" s="125"/>
    </row>
    <row r="37" spans="4:18" ht="12.75" x14ac:dyDescent="0.2">
      <c r="D37" s="699">
        <v>116</v>
      </c>
      <c r="E37" s="695" t="s">
        <v>33</v>
      </c>
      <c r="F37" s="696" t="str">
        <f t="shared" si="8"/>
        <v>116 Overige reserve 2</v>
      </c>
      <c r="G37" s="8"/>
      <c r="H37" s="9"/>
      <c r="I37" s="6"/>
      <c r="J37" s="125"/>
      <c r="K37" s="580" t="str">
        <f t="shared" si="0"/>
        <v>116 Overige reserve 2</v>
      </c>
      <c r="M37" s="580" t="str">
        <f t="shared" si="9"/>
        <v>206 Overige schulden 2</v>
      </c>
      <c r="N37" s="580" t="str">
        <f t="shared" si="7"/>
        <v>177 Leningen</v>
      </c>
      <c r="O37" s="580" t="str">
        <f t="shared" si="2"/>
        <v>116 Overige reserve 2</v>
      </c>
      <c r="R37" s="125"/>
    </row>
    <row r="38" spans="4:18" ht="12.75" x14ac:dyDescent="0.2">
      <c r="D38" s="699">
        <v>118</v>
      </c>
      <c r="E38" s="700" t="s">
        <v>34</v>
      </c>
      <c r="F38" s="696" t="str">
        <f t="shared" si="8"/>
        <v>118 Voorzieningen</v>
      </c>
      <c r="G38" s="8"/>
      <c r="H38" s="9"/>
      <c r="I38" s="6"/>
      <c r="J38" s="125"/>
      <c r="K38" s="580" t="str">
        <f t="shared" si="0"/>
        <v>118 Voorzieningen</v>
      </c>
      <c r="M38" s="580" t="str">
        <f t="shared" si="9"/>
        <v>207 Overige schulden 3</v>
      </c>
      <c r="N38" s="580" t="str">
        <f t="shared" si="7"/>
        <v>178 Leningen 2</v>
      </c>
      <c r="O38" s="580" t="str">
        <f t="shared" si="2"/>
        <v>118 Voorzieningen</v>
      </c>
      <c r="R38" s="125"/>
    </row>
    <row r="39" spans="4:18" ht="12.75" x14ac:dyDescent="0.2">
      <c r="D39" s="694">
        <v>120</v>
      </c>
      <c r="E39" s="696" t="s">
        <v>35</v>
      </c>
      <c r="F39" s="696" t="str">
        <f t="shared" si="8"/>
        <v>120 Debiteuren</v>
      </c>
      <c r="G39" s="8"/>
      <c r="H39" s="9"/>
      <c r="I39" s="6"/>
      <c r="J39" s="125"/>
      <c r="K39" s="580" t="str">
        <f t="shared" si="0"/>
        <v>120 Debiteuren</v>
      </c>
      <c r="M39" s="580" t="str">
        <f t="shared" si="9"/>
        <v>208 Overige schulden 4</v>
      </c>
      <c r="N39" s="580" t="str">
        <f t="shared" si="7"/>
        <v>179 Leningen 3</v>
      </c>
      <c r="O39" s="580" t="str">
        <f t="shared" si="2"/>
        <v>120 Debiteuren</v>
      </c>
      <c r="R39" s="125"/>
    </row>
    <row r="40" spans="4:18" ht="12.75" x14ac:dyDescent="0.2">
      <c r="D40" s="694">
        <v>130</v>
      </c>
      <c r="E40" s="696" t="s">
        <v>36</v>
      </c>
      <c r="F40" s="696" t="str">
        <f t="shared" si="8"/>
        <v>130 Crediteuren</v>
      </c>
      <c r="G40" s="8"/>
      <c r="H40" s="9"/>
      <c r="I40" s="6"/>
      <c r="J40" s="125"/>
      <c r="K40" s="580" t="str">
        <f t="shared" si="0"/>
        <v>130 Crediteuren</v>
      </c>
      <c r="M40" s="580" t="str">
        <f t="shared" si="9"/>
        <v>209 Overige schulden 5</v>
      </c>
      <c r="N40" s="580" t="str">
        <f>F71</f>
        <v>190 Kruisposten</v>
      </c>
      <c r="O40" s="580" t="str">
        <f t="shared" si="2"/>
        <v>130 Crediteuren</v>
      </c>
      <c r="R40" s="125"/>
    </row>
    <row r="41" spans="4:18" ht="12.75" x14ac:dyDescent="0.2">
      <c r="D41" s="694">
        <v>150</v>
      </c>
      <c r="E41" s="696" t="s">
        <v>37</v>
      </c>
      <c r="F41" s="696" t="str">
        <f t="shared" si="8"/>
        <v>150 Te vorderen btw boekjaar</v>
      </c>
      <c r="G41" s="8"/>
      <c r="H41" s="9"/>
      <c r="I41" s="6"/>
      <c r="J41" s="125"/>
      <c r="K41" s="580" t="str">
        <f t="shared" si="0"/>
        <v>150 Te vorderen btw boekjaar</v>
      </c>
      <c r="M41" s="580" t="str">
        <f t="shared" si="9"/>
        <v>210 Overige schulden 6</v>
      </c>
      <c r="N41" s="580" t="str">
        <f>F72</f>
        <v>200 Vraagposten-tussenrek</v>
      </c>
      <c r="O41" s="580" t="str">
        <f t="shared" si="2"/>
        <v>150 Te vorderen btw boekjaar</v>
      </c>
      <c r="R41" s="125"/>
    </row>
    <row r="42" spans="4:18" ht="12.75" x14ac:dyDescent="0.2">
      <c r="D42" s="694">
        <v>151</v>
      </c>
      <c r="E42" s="696" t="s">
        <v>38</v>
      </c>
      <c r="F42" s="696" t="str">
        <f t="shared" si="8"/>
        <v>151 Te betalen btw privé</v>
      </c>
      <c r="G42" s="8"/>
      <c r="H42" s="9"/>
      <c r="I42" s="6"/>
      <c r="J42" s="125"/>
      <c r="K42" s="580" t="str">
        <f t="shared" si="0"/>
        <v>151 Te betalen btw privé</v>
      </c>
      <c r="M42" s="580" t="str">
        <f t="shared" si="9"/>
        <v>220 Rekening cour 1</v>
      </c>
      <c r="N42" s="580" t="str">
        <f t="shared" ref="N42:N73" si="10">F76</f>
        <v>204 Overige schulden</v>
      </c>
      <c r="O42" s="580" t="str">
        <f t="shared" si="2"/>
        <v>151 Te betalen btw privé</v>
      </c>
      <c r="R42" s="125"/>
    </row>
    <row r="43" spans="4:18" ht="12.75" x14ac:dyDescent="0.2">
      <c r="D43" s="694">
        <v>152</v>
      </c>
      <c r="E43" s="696" t="s">
        <v>39</v>
      </c>
      <c r="F43" s="696" t="str">
        <f t="shared" si="8"/>
        <v>152 Te betalen btw marge</v>
      </c>
      <c r="G43" s="8"/>
      <c r="H43" s="9"/>
      <c r="I43" s="6"/>
      <c r="J43" s="125"/>
      <c r="K43" s="580" t="str">
        <f t="shared" si="0"/>
        <v>152 Te betalen btw marge</v>
      </c>
      <c r="M43" s="580" t="str">
        <f t="shared" si="9"/>
        <v>225 Rekening cour 2</v>
      </c>
      <c r="N43" s="580" t="str">
        <f t="shared" si="10"/>
        <v>205 Overige schulden 1</v>
      </c>
      <c r="O43" s="580" t="str">
        <f t="shared" si="2"/>
        <v>152 Te betalen btw marge</v>
      </c>
      <c r="R43" s="125"/>
    </row>
    <row r="44" spans="4:18" ht="12.75" x14ac:dyDescent="0.2">
      <c r="D44" s="694">
        <v>153</v>
      </c>
      <c r="E44" s="696" t="s">
        <v>820</v>
      </c>
      <c r="F44" s="696" t="str">
        <f t="shared" si="8"/>
        <v>153 Te bet btw bula verwerv.</v>
      </c>
      <c r="G44" s="8"/>
      <c r="H44" s="9"/>
      <c r="I44" s="6"/>
      <c r="J44" s="125"/>
      <c r="K44" s="580" t="str">
        <f t="shared" si="0"/>
        <v>153 Te bet btw bula verwerv.</v>
      </c>
      <c r="M44" s="580" t="str">
        <f t="shared" si="9"/>
        <v>230 Leningen</v>
      </c>
      <c r="N44" s="580" t="str">
        <f t="shared" si="10"/>
        <v>206 Overige schulden 2</v>
      </c>
      <c r="O44" s="580" t="str">
        <f t="shared" si="2"/>
        <v>153 Te bet btw bula verwerv.</v>
      </c>
      <c r="R44" s="125"/>
    </row>
    <row r="45" spans="4:18" ht="12.75" x14ac:dyDescent="0.2">
      <c r="D45" s="694">
        <v>155</v>
      </c>
      <c r="E45" s="696" t="s">
        <v>40</v>
      </c>
      <c r="F45" s="696" t="str">
        <f t="shared" si="8"/>
        <v>155 Te betalen btw boekjaar</v>
      </c>
      <c r="G45" s="8"/>
      <c r="H45" s="9"/>
      <c r="I45" s="6"/>
      <c r="J45" s="125"/>
      <c r="K45" s="580" t="str">
        <f t="shared" si="0"/>
        <v>155 Te betalen btw boekjaar</v>
      </c>
      <c r="M45" s="580" t="str">
        <f t="shared" si="9"/>
        <v>240 Leningen 2</v>
      </c>
      <c r="N45" s="580" t="str">
        <f t="shared" si="10"/>
        <v>207 Overige schulden 3</v>
      </c>
      <c r="O45" s="580" t="str">
        <f t="shared" si="2"/>
        <v>155 Te betalen btw boekjaar</v>
      </c>
      <c r="R45" s="125"/>
    </row>
    <row r="46" spans="4:18" ht="12.75" x14ac:dyDescent="0.2">
      <c r="D46" s="694">
        <v>156</v>
      </c>
      <c r="E46" s="696" t="s">
        <v>41</v>
      </c>
      <c r="F46" s="696" t="str">
        <f t="shared" si="8"/>
        <v>156 Saldi btw vorige jaren</v>
      </c>
      <c r="G46" s="8"/>
      <c r="H46" s="9"/>
      <c r="I46" s="6"/>
      <c r="J46" s="125"/>
      <c r="K46" s="580" t="str">
        <f t="shared" si="0"/>
        <v>156 Saldi btw vorige jaren</v>
      </c>
      <c r="M46" s="580" t="str">
        <f t="shared" si="9"/>
        <v>250 Netto lonen</v>
      </c>
      <c r="N46" s="580" t="str">
        <f t="shared" si="10"/>
        <v>208 Overige schulden 4</v>
      </c>
      <c r="O46" s="580" t="str">
        <f t="shared" si="2"/>
        <v>156 Saldi btw vorige jaren</v>
      </c>
      <c r="R46" s="125"/>
    </row>
    <row r="47" spans="4:18" ht="12.75" x14ac:dyDescent="0.2">
      <c r="D47" s="694">
        <v>157</v>
      </c>
      <c r="E47" s="696" t="s">
        <v>42</v>
      </c>
      <c r="F47" s="696" t="str">
        <f t="shared" si="8"/>
        <v>157 Btw k-o regeling</v>
      </c>
      <c r="G47" s="8"/>
      <c r="H47" s="9"/>
      <c r="I47" s="6"/>
      <c r="J47" s="125"/>
      <c r="K47" s="580" t="str">
        <f t="shared" si="0"/>
        <v>157 Btw k-o regeling</v>
      </c>
      <c r="M47" s="580" t="str">
        <f t="shared" si="9"/>
        <v>260 Loonheffing en SL bj</v>
      </c>
      <c r="N47" s="580" t="str">
        <f t="shared" si="10"/>
        <v>209 Overige schulden 5</v>
      </c>
      <c r="O47" s="580" t="str">
        <f t="shared" si="2"/>
        <v>157 Btw k-o regeling</v>
      </c>
      <c r="R47" s="125"/>
    </row>
    <row r="48" spans="4:18" ht="12.75" x14ac:dyDescent="0.2">
      <c r="D48" s="694">
        <v>158</v>
      </c>
      <c r="E48" s="696" t="s">
        <v>43</v>
      </c>
      <c r="F48" s="696" t="str">
        <f t="shared" si="8"/>
        <v>158 Betaalde btw boekjaar</v>
      </c>
      <c r="G48" s="8"/>
      <c r="H48" s="9"/>
      <c r="I48" s="6"/>
      <c r="J48" s="125"/>
      <c r="K48" s="580" t="str">
        <f t="shared" si="0"/>
        <v>158 Betaalde btw boekjaar</v>
      </c>
      <c r="M48" s="580" t="str">
        <f t="shared" si="9"/>
        <v>265 Loonheffing en SL vj</v>
      </c>
      <c r="N48" s="580" t="str">
        <f t="shared" si="10"/>
        <v>210 Overige schulden 6</v>
      </c>
      <c r="O48" s="580" t="str">
        <f t="shared" si="2"/>
        <v>158 Betaalde btw boekjaar</v>
      </c>
      <c r="R48" s="125"/>
    </row>
    <row r="49" spans="4:18" ht="12.75" x14ac:dyDescent="0.2">
      <c r="D49" s="694">
        <v>159</v>
      </c>
      <c r="E49" s="696" t="s">
        <v>44</v>
      </c>
      <c r="F49" s="696" t="str">
        <f t="shared" si="8"/>
        <v>159 Ontvangen btw boekjaar</v>
      </c>
      <c r="G49" s="8"/>
      <c r="H49" s="9"/>
      <c r="I49" s="6"/>
      <c r="J49" s="125"/>
      <c r="K49" s="580" t="str">
        <f t="shared" si="0"/>
        <v>159 Ontvangen btw boekjaar</v>
      </c>
      <c r="M49" s="580" t="str">
        <f t="shared" si="9"/>
        <v>270 Vpb boekjaar</v>
      </c>
      <c r="N49" s="580" t="str">
        <f t="shared" si="10"/>
        <v>220 Rekening cour 1</v>
      </c>
      <c r="O49" s="580" t="str">
        <f t="shared" si="2"/>
        <v>159 Ontvangen btw boekjaar</v>
      </c>
      <c r="R49" s="125"/>
    </row>
    <row r="50" spans="4:18" ht="12.75" x14ac:dyDescent="0.2">
      <c r="D50" s="699">
        <v>160</v>
      </c>
      <c r="E50" s="700" t="s">
        <v>821</v>
      </c>
      <c r="F50" s="696" t="str">
        <f t="shared" si="8"/>
        <v>160 Voorziening debiteuren</v>
      </c>
      <c r="G50" s="8"/>
      <c r="H50" s="9"/>
      <c r="I50" s="6"/>
      <c r="J50" s="125"/>
      <c r="K50" s="580" t="str">
        <f t="shared" si="0"/>
        <v>160 Voorziening debiteuren</v>
      </c>
      <c r="M50" s="580" t="str">
        <f t="shared" si="9"/>
        <v>275 Vpb voorgaande jaren</v>
      </c>
      <c r="N50" s="580" t="str">
        <f t="shared" si="10"/>
        <v>225 Rekening cour 2</v>
      </c>
      <c r="O50" s="580" t="str">
        <f t="shared" si="2"/>
        <v>160 Voorziening debiteuren</v>
      </c>
      <c r="R50" s="125"/>
    </row>
    <row r="51" spans="4:18" ht="12.75" x14ac:dyDescent="0.2">
      <c r="D51" s="699">
        <v>165</v>
      </c>
      <c r="E51" s="700" t="s">
        <v>253</v>
      </c>
      <c r="F51" s="696" t="str">
        <f t="shared" si="8"/>
        <v>165 Overige vorderingen</v>
      </c>
      <c r="G51" s="8"/>
      <c r="H51" s="9"/>
      <c r="I51" s="6"/>
      <c r="J51" s="125"/>
      <c r="K51" s="580" t="str">
        <f t="shared" si="0"/>
        <v>165 Overige vorderingen</v>
      </c>
      <c r="M51" s="580" t="str">
        <f t="shared" si="9"/>
        <v>280 Aflossing</v>
      </c>
      <c r="N51" s="580" t="str">
        <f t="shared" si="10"/>
        <v>230 Leningen</v>
      </c>
      <c r="O51" s="580" t="str">
        <f t="shared" si="2"/>
        <v>165 Overige vorderingen</v>
      </c>
      <c r="R51" s="125"/>
    </row>
    <row r="52" spans="4:18" ht="12.75" x14ac:dyDescent="0.2">
      <c r="D52" s="699">
        <v>170</v>
      </c>
      <c r="E52" s="695" t="s">
        <v>45</v>
      </c>
      <c r="F52" s="696" t="str">
        <f t="shared" si="8"/>
        <v>170 Overige vorderingen 2</v>
      </c>
      <c r="G52" s="8"/>
      <c r="H52" s="9"/>
      <c r="I52" s="6"/>
      <c r="J52" s="125"/>
      <c r="K52" s="580" t="str">
        <f t="shared" si="0"/>
        <v>170 Overige vorderingen 2</v>
      </c>
      <c r="M52" s="580" t="str">
        <f>F93</f>
        <v>285 Langlopende schulden 1</v>
      </c>
      <c r="N52" s="580" t="str">
        <f t="shared" si="10"/>
        <v>240 Leningen 2</v>
      </c>
      <c r="O52" s="580" t="str">
        <f t="shared" si="2"/>
        <v>170 Overige vorderingen 2</v>
      </c>
      <c r="R52" s="125"/>
    </row>
    <row r="53" spans="4:18" ht="12.75" x14ac:dyDescent="0.2">
      <c r="D53" s="699">
        <v>171</v>
      </c>
      <c r="E53" s="695" t="s">
        <v>46</v>
      </c>
      <c r="F53" s="696" t="str">
        <f t="shared" si="8"/>
        <v>171 Overige vorderingen 3</v>
      </c>
      <c r="G53" s="8"/>
      <c r="H53" s="9"/>
      <c r="I53" s="6"/>
      <c r="J53" s="125"/>
      <c r="K53" s="580" t="str">
        <f t="shared" si="0"/>
        <v>171 Overige vorderingen 3</v>
      </c>
      <c r="M53" s="580" t="str">
        <f t="shared" si="9"/>
        <v>290 Langlopende schulden 2</v>
      </c>
      <c r="N53" s="580" t="str">
        <f t="shared" si="10"/>
        <v>250 Netto lonen</v>
      </c>
      <c r="O53" s="580" t="str">
        <f t="shared" si="2"/>
        <v>171 Overige vorderingen 3</v>
      </c>
      <c r="R53" s="125"/>
    </row>
    <row r="54" spans="4:18" ht="12.75" x14ac:dyDescent="0.2">
      <c r="D54" s="699">
        <v>172</v>
      </c>
      <c r="E54" s="695" t="s">
        <v>47</v>
      </c>
      <c r="F54" s="696" t="str">
        <f t="shared" si="8"/>
        <v>172 Overige vorderingen 4</v>
      </c>
      <c r="G54" s="8"/>
      <c r="H54" s="9"/>
      <c r="I54" s="6"/>
      <c r="J54" s="125"/>
      <c r="K54" s="580" t="str">
        <f t="shared" si="0"/>
        <v>172 Overige vorderingen 4</v>
      </c>
      <c r="M54" s="580" t="str">
        <f t="shared" si="9"/>
        <v>295 Overige</v>
      </c>
      <c r="N54" s="580" t="str">
        <f t="shared" si="10"/>
        <v>260 Loonheffing en SL bj</v>
      </c>
      <c r="O54" s="580" t="str">
        <f t="shared" si="2"/>
        <v>172 Overige vorderingen 4</v>
      </c>
      <c r="R54" s="125"/>
    </row>
    <row r="55" spans="4:18" ht="12.75" x14ac:dyDescent="0.2">
      <c r="D55" s="699">
        <v>173</v>
      </c>
      <c r="E55" s="695" t="s">
        <v>48</v>
      </c>
      <c r="F55" s="696" t="str">
        <f t="shared" si="8"/>
        <v>173 Vooruitbetaalde kosten</v>
      </c>
      <c r="G55" s="8"/>
      <c r="H55" s="9"/>
      <c r="I55" s="6"/>
      <c r="J55" s="125"/>
      <c r="K55" s="580" t="str">
        <f t="shared" si="0"/>
        <v>173 Vooruitbetaalde kosten</v>
      </c>
      <c r="M55" s="580" t="str">
        <f>F96</f>
        <v>300 Voorraad</v>
      </c>
      <c r="N55" s="580" t="str">
        <f t="shared" si="10"/>
        <v>265 Loonheffing en SL vj</v>
      </c>
      <c r="O55" s="580" t="str">
        <f t="shared" si="2"/>
        <v>173 Vooruitbetaalde kosten</v>
      </c>
      <c r="R55" s="125"/>
    </row>
    <row r="56" spans="4:18" ht="12.75" x14ac:dyDescent="0.2">
      <c r="D56" s="699">
        <v>174</v>
      </c>
      <c r="E56" s="695" t="s">
        <v>827</v>
      </c>
      <c r="F56" s="696" t="str">
        <f t="shared" si="8"/>
        <v>174 Rekening courant 1</v>
      </c>
      <c r="G56" s="8"/>
      <c r="H56" s="9"/>
      <c r="I56" s="6"/>
      <c r="J56" s="125"/>
      <c r="K56" s="580" t="str">
        <f t="shared" si="0"/>
        <v>174 Rekening courant 1</v>
      </c>
      <c r="M56" s="580" t="str">
        <f t="shared" si="9"/>
        <v>305 Voorraad 2</v>
      </c>
      <c r="N56" s="580" t="str">
        <f t="shared" si="10"/>
        <v>270 Vpb boekjaar</v>
      </c>
      <c r="O56" s="580" t="str">
        <f t="shared" si="2"/>
        <v>174 Rekening courant 1</v>
      </c>
      <c r="R56" s="125"/>
    </row>
    <row r="57" spans="4:18" ht="12.75" x14ac:dyDescent="0.2">
      <c r="D57" s="699">
        <v>175</v>
      </c>
      <c r="E57" s="695" t="s">
        <v>828</v>
      </c>
      <c r="F57" s="696" t="str">
        <f t="shared" si="8"/>
        <v>175 Rekening courant 2</v>
      </c>
      <c r="G57" s="8"/>
      <c r="H57" s="9"/>
      <c r="I57" s="1030" t="s">
        <v>49</v>
      </c>
      <c r="J57" s="125"/>
      <c r="K57" s="580" t="str">
        <f t="shared" si="0"/>
        <v>175 Rekening courant 2</v>
      </c>
      <c r="M57" s="580" t="str">
        <f t="shared" si="9"/>
        <v>400 Lonen en salarissen</v>
      </c>
      <c r="N57" s="580" t="str">
        <f t="shared" si="10"/>
        <v>275 Vpb voorgaande jaren</v>
      </c>
      <c r="O57" s="580" t="str">
        <f t="shared" si="2"/>
        <v>175 Rekening courant 2</v>
      </c>
      <c r="R57" s="125"/>
    </row>
    <row r="58" spans="4:18" ht="12.75" x14ac:dyDescent="0.2">
      <c r="D58" s="699">
        <v>177</v>
      </c>
      <c r="E58" s="695" t="s">
        <v>50</v>
      </c>
      <c r="F58" s="696" t="str">
        <f t="shared" si="8"/>
        <v>177 Leningen</v>
      </c>
      <c r="G58" s="8"/>
      <c r="H58" s="9"/>
      <c r="I58" s="1031" t="s">
        <v>51</v>
      </c>
      <c r="J58" s="125"/>
      <c r="K58" s="580" t="str">
        <f t="shared" si="0"/>
        <v>177 Leningen</v>
      </c>
      <c r="M58" s="580" t="str">
        <f>F99</f>
        <v>401 Sociale lasten</v>
      </c>
      <c r="N58" s="580" t="str">
        <f t="shared" si="10"/>
        <v>280 Aflossing</v>
      </c>
      <c r="O58" s="580" t="str">
        <f t="shared" si="2"/>
        <v>177 Leningen</v>
      </c>
      <c r="R58" s="125"/>
    </row>
    <row r="59" spans="4:18" ht="12.75" x14ac:dyDescent="0.2">
      <c r="D59" s="699">
        <v>178</v>
      </c>
      <c r="E59" s="695" t="s">
        <v>52</v>
      </c>
      <c r="F59" s="696" t="str">
        <f t="shared" si="8"/>
        <v>178 Leningen 2</v>
      </c>
      <c r="G59" s="10"/>
      <c r="H59" s="9"/>
      <c r="I59" s="1031" t="s">
        <v>262</v>
      </c>
      <c r="J59" s="125"/>
      <c r="K59" s="580" t="str">
        <f t="shared" si="0"/>
        <v>178 Leningen 2</v>
      </c>
      <c r="M59" s="580" t="str">
        <f t="shared" si="9"/>
        <v>402 Pensioenkosten</v>
      </c>
      <c r="N59" s="580" t="str">
        <f t="shared" si="10"/>
        <v>285 Langlopende schulden 1</v>
      </c>
      <c r="O59" s="580" t="str">
        <f t="shared" si="2"/>
        <v>178 Leningen 2</v>
      </c>
      <c r="R59" s="125"/>
    </row>
    <row r="60" spans="4:18" ht="12.75" x14ac:dyDescent="0.2">
      <c r="D60" s="699">
        <v>179</v>
      </c>
      <c r="E60" s="695" t="s">
        <v>53</v>
      </c>
      <c r="F60" s="696" t="str">
        <f t="shared" si="8"/>
        <v>179 Leningen 3</v>
      </c>
      <c r="G60" s="10"/>
      <c r="H60" s="12"/>
      <c r="I60" s="1032" t="s">
        <v>54</v>
      </c>
      <c r="J60" s="125"/>
      <c r="K60" s="580" t="str">
        <f t="shared" si="0"/>
        <v>179 Leningen 3</v>
      </c>
      <c r="M60" s="580" t="str">
        <f t="shared" si="9"/>
        <v>403 Overige loonkosten</v>
      </c>
      <c r="N60" s="580" t="str">
        <f t="shared" si="10"/>
        <v>290 Langlopende schulden 2</v>
      </c>
      <c r="O60" s="580" t="str">
        <f t="shared" si="2"/>
        <v>179 Leningen 3</v>
      </c>
      <c r="R60" s="125"/>
    </row>
    <row r="61" spans="4:18" x14ac:dyDescent="0.2">
      <c r="D61" s="694">
        <v>180</v>
      </c>
      <c r="E61" s="701" t="s">
        <v>55</v>
      </c>
      <c r="F61" s="702" t="str">
        <f t="shared" si="8"/>
        <v>180 Rabobank</v>
      </c>
      <c r="G61" s="10"/>
      <c r="H61" s="13" t="str">
        <f>F61</f>
        <v>180 Rabobank</v>
      </c>
      <c r="I61" s="1033" t="s">
        <v>55</v>
      </c>
      <c r="J61" s="125"/>
      <c r="K61" s="580" t="str">
        <f t="shared" si="0"/>
        <v>180 Rabobank</v>
      </c>
      <c r="M61" s="580" t="str">
        <f t="shared" si="9"/>
        <v>404 Uitkeringen, subsidie</v>
      </c>
      <c r="N61" s="580" t="str">
        <f t="shared" si="10"/>
        <v>295 Overige</v>
      </c>
      <c r="O61" s="580" t="str">
        <f t="shared" si="2"/>
        <v>180 Rabobank</v>
      </c>
      <c r="R61" s="125"/>
    </row>
    <row r="62" spans="4:18" x14ac:dyDescent="0.2">
      <c r="D62" s="694">
        <v>181</v>
      </c>
      <c r="E62" s="701" t="s">
        <v>291</v>
      </c>
      <c r="F62" s="702" t="str">
        <f t="shared" si="8"/>
        <v>181 Fortis Rea3</v>
      </c>
      <c r="G62" s="10"/>
      <c r="H62" s="13" t="str">
        <f t="shared" ref="H62:H70" si="11">F62</f>
        <v>181 Fortis Rea3</v>
      </c>
      <c r="I62" s="1033" t="s">
        <v>56</v>
      </c>
      <c r="J62" s="125"/>
      <c r="K62" s="580" t="str">
        <f t="shared" si="0"/>
        <v>181 Fortis Rea3</v>
      </c>
      <c r="M62" s="580" t="str">
        <f t="shared" si="9"/>
        <v>405 Vrij</v>
      </c>
      <c r="N62" s="580" t="str">
        <f t="shared" si="10"/>
        <v>300 Voorraad</v>
      </c>
      <c r="O62" s="580" t="str">
        <f t="shared" si="2"/>
        <v>181 Fortis Rea3</v>
      </c>
      <c r="R62" s="125"/>
    </row>
    <row r="63" spans="4:18" x14ac:dyDescent="0.2">
      <c r="D63" s="694">
        <v>182</v>
      </c>
      <c r="E63" s="701" t="s">
        <v>58</v>
      </c>
      <c r="F63" s="702" t="str">
        <f t="shared" si="8"/>
        <v>182 Lehmann</v>
      </c>
      <c r="G63" s="10"/>
      <c r="H63" s="13" t="str">
        <f t="shared" si="11"/>
        <v>182 Lehmann</v>
      </c>
      <c r="I63" s="1033" t="s">
        <v>57</v>
      </c>
      <c r="J63" s="125"/>
      <c r="K63" s="580" t="str">
        <f t="shared" si="0"/>
        <v>182 Lehmann</v>
      </c>
      <c r="M63" s="580" t="str">
        <f t="shared" si="9"/>
        <v>406 Vrij</v>
      </c>
      <c r="N63" s="580" t="str">
        <f t="shared" si="10"/>
        <v>305 Voorraad 2</v>
      </c>
      <c r="O63" s="580" t="str">
        <f t="shared" si="2"/>
        <v>182 Lehmann</v>
      </c>
      <c r="R63" s="125"/>
    </row>
    <row r="64" spans="4:18" x14ac:dyDescent="0.2">
      <c r="D64" s="694">
        <v>183</v>
      </c>
      <c r="E64" s="701" t="s">
        <v>60</v>
      </c>
      <c r="F64" s="702" t="str">
        <f t="shared" si="8"/>
        <v>183 Fortis Reaal</v>
      </c>
      <c r="G64" s="10"/>
      <c r="H64" s="13" t="str">
        <f t="shared" si="11"/>
        <v>183 Fortis Reaal</v>
      </c>
      <c r="I64" s="1033" t="s">
        <v>59</v>
      </c>
      <c r="J64" s="125"/>
      <c r="K64" s="580" t="str">
        <f t="shared" si="0"/>
        <v>183 Fortis Reaal</v>
      </c>
      <c r="M64" s="580" t="str">
        <f t="shared" si="9"/>
        <v>407 Vrij</v>
      </c>
      <c r="N64" s="580" t="str">
        <f t="shared" si="10"/>
        <v>400 Lonen en salarissen</v>
      </c>
      <c r="O64" s="580" t="str">
        <f t="shared" si="2"/>
        <v>183 Fortis Reaal</v>
      </c>
      <c r="R64" s="125"/>
    </row>
    <row r="65" spans="4:18" x14ac:dyDescent="0.2">
      <c r="D65" s="694">
        <v>184</v>
      </c>
      <c r="E65" s="701" t="s">
        <v>291</v>
      </c>
      <c r="F65" s="702" t="str">
        <f t="shared" si="8"/>
        <v>184 Fortis Rea3</v>
      </c>
      <c r="G65" s="10"/>
      <c r="H65" s="13" t="str">
        <f t="shared" si="11"/>
        <v>184 Fortis Rea3</v>
      </c>
      <c r="I65" s="1033" t="s">
        <v>60</v>
      </c>
      <c r="J65" s="125"/>
      <c r="K65" s="580" t="str">
        <f t="shared" si="0"/>
        <v>184 Fortis Rea3</v>
      </c>
      <c r="M65" s="580" t="str">
        <f t="shared" si="9"/>
        <v>408 Vrij</v>
      </c>
      <c r="N65" s="580" t="str">
        <f t="shared" si="10"/>
        <v>401 Sociale lasten</v>
      </c>
      <c r="O65" s="580" t="str">
        <f t="shared" si="2"/>
        <v>184 Fortis Rea3</v>
      </c>
      <c r="R65" s="125"/>
    </row>
    <row r="66" spans="4:18" x14ac:dyDescent="0.2">
      <c r="D66" s="694">
        <v>185</v>
      </c>
      <c r="E66" s="701" t="s">
        <v>291</v>
      </c>
      <c r="F66" s="702" t="str">
        <f t="shared" si="8"/>
        <v>185 Fortis Rea3</v>
      </c>
      <c r="G66" s="10"/>
      <c r="H66" s="13" t="str">
        <f t="shared" si="11"/>
        <v>185 Fortis Rea3</v>
      </c>
      <c r="I66" s="1033" t="s">
        <v>606</v>
      </c>
      <c r="J66" s="125"/>
      <c r="K66" s="580" t="str">
        <f t="shared" si="0"/>
        <v>185 Fortis Rea3</v>
      </c>
      <c r="M66" s="580" t="str">
        <f t="shared" si="9"/>
        <v>409 Vrij</v>
      </c>
      <c r="N66" s="580" t="str">
        <f t="shared" si="10"/>
        <v>402 Pensioenkosten</v>
      </c>
      <c r="O66" s="580" t="str">
        <f t="shared" si="2"/>
        <v>185 Fortis Rea3</v>
      </c>
      <c r="R66" s="125"/>
    </row>
    <row r="67" spans="4:18" x14ac:dyDescent="0.2">
      <c r="D67" s="694">
        <v>186</v>
      </c>
      <c r="E67" s="701" t="s">
        <v>61</v>
      </c>
      <c r="F67" s="696" t="str">
        <f t="shared" si="8"/>
        <v>186 Bank 2</v>
      </c>
      <c r="G67" s="10"/>
      <c r="H67" s="13" t="str">
        <f t="shared" si="11"/>
        <v>186 Bank 2</v>
      </c>
      <c r="I67" s="1033" t="s">
        <v>291</v>
      </c>
      <c r="J67" s="125"/>
      <c r="K67" s="580" t="str">
        <f t="shared" si="0"/>
        <v>186 Bank 2</v>
      </c>
      <c r="M67" s="580" t="str">
        <f t="shared" si="9"/>
        <v>410 Autokosten</v>
      </c>
      <c r="N67" s="580" t="str">
        <f t="shared" si="10"/>
        <v>403 Overige loonkosten</v>
      </c>
      <c r="O67" s="580" t="str">
        <f t="shared" si="2"/>
        <v>186 Bank 2</v>
      </c>
      <c r="R67" s="125"/>
    </row>
    <row r="68" spans="4:18" x14ac:dyDescent="0.2">
      <c r="D68" s="694">
        <v>187</v>
      </c>
      <c r="E68" s="701" t="s">
        <v>5</v>
      </c>
      <c r="F68" s="696" t="str">
        <f t="shared" si="8"/>
        <v>187 Kas</v>
      </c>
      <c r="G68" s="10"/>
      <c r="H68" s="13" t="str">
        <f t="shared" si="11"/>
        <v>187 Kas</v>
      </c>
      <c r="I68" s="1033" t="s">
        <v>58</v>
      </c>
      <c r="J68" s="125"/>
      <c r="K68" s="580" t="str">
        <f t="shared" si="0"/>
        <v>187 Kas</v>
      </c>
      <c r="M68" s="580" t="str">
        <f t="shared" si="9"/>
        <v>411 Km declaratie</v>
      </c>
      <c r="N68" s="580" t="str">
        <f t="shared" si="10"/>
        <v>404 Uitkeringen, subsidie</v>
      </c>
      <c r="O68" s="580" t="str">
        <f t="shared" si="2"/>
        <v>187 Kas</v>
      </c>
      <c r="R68" s="125"/>
    </row>
    <row r="69" spans="4:18" x14ac:dyDescent="0.2">
      <c r="D69" s="694">
        <v>188</v>
      </c>
      <c r="E69" s="701" t="s">
        <v>62</v>
      </c>
      <c r="F69" s="696" t="str">
        <f t="shared" si="8"/>
        <v>188 Friesland</v>
      </c>
      <c r="G69" s="10"/>
      <c r="H69" s="13" t="str">
        <f t="shared" si="11"/>
        <v>188 Friesland</v>
      </c>
      <c r="I69" s="1033" t="s">
        <v>62</v>
      </c>
      <c r="J69" s="125"/>
      <c r="K69" s="580" t="str">
        <f t="shared" ref="K69:K72" si="12">F69</f>
        <v>188 Friesland</v>
      </c>
      <c r="M69" s="580" t="str">
        <f t="shared" si="9"/>
        <v>412 Autoverzekeringen</v>
      </c>
      <c r="N69" s="580" t="str">
        <f t="shared" si="10"/>
        <v>405 Vrij</v>
      </c>
      <c r="O69" s="580" t="str">
        <f t="shared" ref="O69:O72" si="13">F69</f>
        <v>188 Friesland</v>
      </c>
      <c r="R69" s="125"/>
    </row>
    <row r="70" spans="4:18" x14ac:dyDescent="0.2">
      <c r="D70" s="694">
        <v>189</v>
      </c>
      <c r="E70" s="701" t="s">
        <v>259</v>
      </c>
      <c r="F70" s="696" t="str">
        <f t="shared" si="8"/>
        <v>189 Dortmundb</v>
      </c>
      <c r="G70" s="10"/>
      <c r="H70" s="13" t="str">
        <f t="shared" si="11"/>
        <v>189 Dortmundb</v>
      </c>
      <c r="I70" s="1033" t="s">
        <v>259</v>
      </c>
      <c r="J70" s="125"/>
      <c r="K70" s="580" t="str">
        <f t="shared" si="12"/>
        <v>189 Dortmundb</v>
      </c>
      <c r="M70" s="580" t="str">
        <f t="shared" si="9"/>
        <v>413 Onderhoud en wegenb.</v>
      </c>
      <c r="N70" s="580" t="str">
        <f t="shared" si="10"/>
        <v>406 Vrij</v>
      </c>
      <c r="O70" s="580" t="str">
        <f t="shared" si="13"/>
        <v>189 Dortmundb</v>
      </c>
      <c r="R70" s="125"/>
    </row>
    <row r="71" spans="4:18" ht="12.75" x14ac:dyDescent="0.2">
      <c r="D71" s="694">
        <v>190</v>
      </c>
      <c r="E71" s="696" t="s">
        <v>63</v>
      </c>
      <c r="F71" s="696" t="str">
        <f t="shared" si="8"/>
        <v>190 Kruisposten</v>
      </c>
      <c r="G71" s="10"/>
      <c r="H71" s="14"/>
      <c r="I71" s="1033" t="s">
        <v>5</v>
      </c>
      <c r="J71" s="125"/>
      <c r="K71" s="580" t="str">
        <f t="shared" si="12"/>
        <v>190 Kruisposten</v>
      </c>
      <c r="M71" s="580" t="str">
        <f t="shared" si="9"/>
        <v>414 Overige autokosten 1</v>
      </c>
      <c r="N71" s="580" t="str">
        <f t="shared" si="10"/>
        <v>407 Vrij</v>
      </c>
      <c r="O71" s="580" t="str">
        <f t="shared" si="13"/>
        <v>190 Kruisposten</v>
      </c>
      <c r="R71" s="125"/>
    </row>
    <row r="72" spans="4:18" ht="12.75" x14ac:dyDescent="0.2">
      <c r="D72" s="699">
        <v>200</v>
      </c>
      <c r="E72" s="700" t="s">
        <v>64</v>
      </c>
      <c r="F72" s="696" t="str">
        <f t="shared" si="8"/>
        <v>200 Vraagposten-tussenrek</v>
      </c>
      <c r="G72" s="7"/>
      <c r="H72" s="12">
        <f>COUNTIF($C$73:$C$98,D72)</f>
        <v>0</v>
      </c>
      <c r="I72" s="1033" t="s">
        <v>65</v>
      </c>
      <c r="J72" s="125"/>
      <c r="K72" s="580" t="str">
        <f t="shared" si="12"/>
        <v>200 Vraagposten-tussenrek</v>
      </c>
      <c r="M72" s="580" t="str">
        <f t="shared" si="9"/>
        <v>415 Overige autokosten 2</v>
      </c>
      <c r="N72" s="580" t="str">
        <f t="shared" si="10"/>
        <v>408 Vrij</v>
      </c>
      <c r="O72" s="580" t="str">
        <f t="shared" si="13"/>
        <v>200 Vraagposten-tussenrek</v>
      </c>
      <c r="R72" s="125"/>
    </row>
    <row r="73" spans="4:18" ht="12.75" x14ac:dyDescent="0.2">
      <c r="D73" s="699">
        <v>201</v>
      </c>
      <c r="E73" s="700" t="s">
        <v>188</v>
      </c>
      <c r="F73" s="696" t="str">
        <f t="shared" si="8"/>
        <v>201 TR Memo afmaken</v>
      </c>
      <c r="G73" s="7"/>
      <c r="H73" s="12"/>
      <c r="I73" s="110" t="s">
        <v>66</v>
      </c>
      <c r="J73" s="125"/>
      <c r="K73" s="580" t="str">
        <f>F76</f>
        <v>204 Overige schulden</v>
      </c>
      <c r="M73" s="580" t="str">
        <f t="shared" si="9"/>
        <v>416 Reis en verblijf</v>
      </c>
      <c r="N73" s="580" t="str">
        <f t="shared" si="10"/>
        <v>409 Vrij</v>
      </c>
      <c r="O73" s="580" t="str">
        <f>F76</f>
        <v>204 Overige schulden</v>
      </c>
      <c r="R73" s="125"/>
    </row>
    <row r="74" spans="4:18" ht="12.75" x14ac:dyDescent="0.2">
      <c r="D74" s="699">
        <v>202</v>
      </c>
      <c r="E74" s="700" t="s">
        <v>189</v>
      </c>
      <c r="F74" s="696" t="str">
        <f t="shared" si="8"/>
        <v>202 TR Beginbalans afmaken</v>
      </c>
      <c r="G74" s="7"/>
      <c r="H74" s="12"/>
      <c r="I74" s="111" t="s">
        <v>260</v>
      </c>
      <c r="J74" s="125"/>
      <c r="K74" s="580" t="str">
        <f t="shared" ref="K74:K94" si="14">F77</f>
        <v>205 Overige schulden 1</v>
      </c>
      <c r="M74" s="580" t="str">
        <f t="shared" si="9"/>
        <v>417 Vrij</v>
      </c>
      <c r="N74" s="580" t="str">
        <f t="shared" ref="N74:N105" si="15">F108</f>
        <v>410 Autokosten</v>
      </c>
      <c r="O74" s="580" t="str">
        <f t="shared" ref="O74:O137" si="16">F77</f>
        <v>205 Overige schulden 1</v>
      </c>
      <c r="R74" s="125"/>
    </row>
    <row r="75" spans="4:18" ht="12.75" x14ac:dyDescent="0.2">
      <c r="D75" s="699">
        <v>203</v>
      </c>
      <c r="E75" s="703" t="s">
        <v>311</v>
      </c>
      <c r="F75" s="696" t="str">
        <f t="shared" si="8"/>
        <v>203 TR Bank nog invullen</v>
      </c>
      <c r="G75" s="7"/>
      <c r="H75" s="12"/>
      <c r="I75" s="6"/>
      <c r="J75" s="125"/>
      <c r="K75" s="580" t="str">
        <f t="shared" si="14"/>
        <v>206 Overige schulden 2</v>
      </c>
      <c r="M75" s="580" t="str">
        <f t="shared" si="9"/>
        <v>418 Vrij</v>
      </c>
      <c r="N75" s="580" t="str">
        <f t="shared" si="15"/>
        <v>411 Km declaratie</v>
      </c>
      <c r="O75" s="580" t="str">
        <f t="shared" si="16"/>
        <v>206 Overige schulden 2</v>
      </c>
      <c r="R75" s="125"/>
    </row>
    <row r="76" spans="4:18" ht="12.75" x14ac:dyDescent="0.2">
      <c r="D76" s="699">
        <v>204</v>
      </c>
      <c r="E76" s="700" t="s">
        <v>252</v>
      </c>
      <c r="F76" s="696" t="str">
        <f t="shared" si="8"/>
        <v>204 Overige schulden</v>
      </c>
      <c r="G76" s="7"/>
      <c r="H76" s="12"/>
      <c r="I76" s="6"/>
      <c r="J76" s="125"/>
      <c r="K76" s="580" t="str">
        <f t="shared" si="14"/>
        <v>207 Overige schulden 3</v>
      </c>
      <c r="M76" s="580" t="str">
        <f t="shared" si="9"/>
        <v>419 Vrij</v>
      </c>
      <c r="N76" s="580" t="str">
        <f t="shared" si="15"/>
        <v>412 Autoverzekeringen</v>
      </c>
      <c r="O76" s="580" t="str">
        <f t="shared" si="16"/>
        <v>207 Overige schulden 3</v>
      </c>
      <c r="R76" s="125"/>
    </row>
    <row r="77" spans="4:18" ht="12.75" x14ac:dyDescent="0.2">
      <c r="D77" s="699">
        <v>205</v>
      </c>
      <c r="E77" s="695" t="s">
        <v>810</v>
      </c>
      <c r="F77" s="696" t="str">
        <f t="shared" si="8"/>
        <v>205 Overige schulden 1</v>
      </c>
      <c r="G77" s="7"/>
      <c r="H77" s="12"/>
      <c r="I77" s="6"/>
      <c r="J77" s="125"/>
      <c r="K77" s="580" t="str">
        <f t="shared" si="14"/>
        <v>208 Overige schulden 4</v>
      </c>
      <c r="M77" s="580" t="str">
        <f t="shared" si="9"/>
        <v>420 Huisvestingskosten</v>
      </c>
      <c r="N77" s="580" t="str">
        <f t="shared" si="15"/>
        <v>413 Onderhoud en wegenb.</v>
      </c>
      <c r="O77" s="580" t="str">
        <f t="shared" si="16"/>
        <v>208 Overige schulden 4</v>
      </c>
      <c r="R77" s="125"/>
    </row>
    <row r="78" spans="4:18" ht="12.75" x14ac:dyDescent="0.2">
      <c r="D78" s="699">
        <v>206</v>
      </c>
      <c r="E78" s="695" t="s">
        <v>811</v>
      </c>
      <c r="F78" s="696" t="str">
        <f t="shared" si="8"/>
        <v>206 Overige schulden 2</v>
      </c>
      <c r="G78" s="7"/>
      <c r="H78" s="12"/>
      <c r="I78" s="6"/>
      <c r="J78" s="125"/>
      <c r="K78" s="580" t="str">
        <f t="shared" si="14"/>
        <v>209 Overige schulden 5</v>
      </c>
      <c r="M78" s="580" t="str">
        <f t="shared" si="9"/>
        <v>421 Huur</v>
      </c>
      <c r="N78" s="580" t="str">
        <f t="shared" si="15"/>
        <v>414 Overige autokosten 1</v>
      </c>
      <c r="O78" s="580" t="str">
        <f t="shared" si="16"/>
        <v>209 Overige schulden 5</v>
      </c>
      <c r="R78" s="125"/>
    </row>
    <row r="79" spans="4:18" ht="12.75" x14ac:dyDescent="0.2">
      <c r="D79" s="699">
        <v>207</v>
      </c>
      <c r="E79" s="695" t="s">
        <v>812</v>
      </c>
      <c r="F79" s="696" t="str">
        <f t="shared" si="8"/>
        <v>207 Overige schulden 3</v>
      </c>
      <c r="G79" s="7"/>
      <c r="H79" s="12"/>
      <c r="I79" s="6"/>
      <c r="J79" s="125"/>
      <c r="K79" s="580" t="str">
        <f t="shared" si="14"/>
        <v>210 Overige schulden 6</v>
      </c>
      <c r="M79" s="580" t="str">
        <f t="shared" si="9"/>
        <v>422 Energie</v>
      </c>
      <c r="N79" s="580" t="str">
        <f t="shared" si="15"/>
        <v>415 Overige autokosten 2</v>
      </c>
      <c r="O79" s="580" t="str">
        <f t="shared" si="16"/>
        <v>210 Overige schulden 6</v>
      </c>
      <c r="R79" s="125"/>
    </row>
    <row r="80" spans="4:18" ht="12.75" x14ac:dyDescent="0.2">
      <c r="D80" s="699">
        <v>208</v>
      </c>
      <c r="E80" s="695" t="s">
        <v>67</v>
      </c>
      <c r="F80" s="696" t="str">
        <f t="shared" si="8"/>
        <v>208 Overige schulden 4</v>
      </c>
      <c r="G80" s="7"/>
      <c r="H80" s="12"/>
      <c r="I80" s="6"/>
      <c r="J80" s="125"/>
      <c r="K80" s="580" t="str">
        <f t="shared" si="14"/>
        <v>220 Rekening cour 1</v>
      </c>
      <c r="M80" s="580" t="str">
        <f t="shared" si="9"/>
        <v>423 Huisvestingsheffingen</v>
      </c>
      <c r="N80" s="580" t="str">
        <f t="shared" si="15"/>
        <v>416 Reis en verblijf</v>
      </c>
      <c r="O80" s="580" t="str">
        <f t="shared" si="16"/>
        <v>220 Rekening cour 1</v>
      </c>
      <c r="R80" s="125"/>
    </row>
    <row r="81" spans="4:18" ht="12.75" x14ac:dyDescent="0.2">
      <c r="D81" s="699">
        <v>209</v>
      </c>
      <c r="E81" s="695" t="s">
        <v>68</v>
      </c>
      <c r="F81" s="696" t="str">
        <f t="shared" si="8"/>
        <v>209 Overige schulden 5</v>
      </c>
      <c r="G81" s="7"/>
      <c r="H81" s="12"/>
      <c r="I81" s="6"/>
      <c r="J81" s="125"/>
      <c r="K81" s="580" t="str">
        <f t="shared" si="14"/>
        <v>225 Rekening cour 2</v>
      </c>
      <c r="M81" s="580" t="str">
        <f t="shared" si="9"/>
        <v>424 Overige huisvest. ko 1</v>
      </c>
      <c r="N81" s="580" t="str">
        <f t="shared" si="15"/>
        <v>417 Vrij</v>
      </c>
      <c r="O81" s="580" t="str">
        <f t="shared" si="16"/>
        <v>225 Rekening cour 2</v>
      </c>
      <c r="R81" s="125"/>
    </row>
    <row r="82" spans="4:18" ht="12.75" x14ac:dyDescent="0.2">
      <c r="D82" s="699">
        <v>210</v>
      </c>
      <c r="E82" s="695" t="s">
        <v>186</v>
      </c>
      <c r="F82" s="696" t="str">
        <f t="shared" si="8"/>
        <v>210 Overige schulden 6</v>
      </c>
      <c r="G82" s="7"/>
      <c r="H82" s="12"/>
      <c r="I82" s="6"/>
      <c r="J82" s="125"/>
      <c r="K82" s="580" t="str">
        <f t="shared" si="14"/>
        <v>230 Leningen</v>
      </c>
      <c r="M82" s="580" t="str">
        <f t="shared" si="9"/>
        <v>425 Overige huisvest. ko 2</v>
      </c>
      <c r="N82" s="580" t="str">
        <f t="shared" si="15"/>
        <v>418 Vrij</v>
      </c>
      <c r="O82" s="580" t="str">
        <f t="shared" si="16"/>
        <v>230 Leningen</v>
      </c>
      <c r="R82" s="125"/>
    </row>
    <row r="83" spans="4:18" ht="12.75" x14ac:dyDescent="0.2">
      <c r="D83" s="699">
        <v>220</v>
      </c>
      <c r="E83" s="695" t="s">
        <v>808</v>
      </c>
      <c r="F83" s="696" t="str">
        <f t="shared" si="8"/>
        <v>220 Rekening cour 1</v>
      </c>
      <c r="G83" s="7"/>
      <c r="H83" s="12"/>
      <c r="I83" s="6"/>
      <c r="J83" s="125"/>
      <c r="K83" s="580" t="str">
        <f t="shared" si="14"/>
        <v>240 Leningen 2</v>
      </c>
      <c r="M83" s="580" t="str">
        <f t="shared" si="9"/>
        <v>426 Overige huisvestingskost</v>
      </c>
      <c r="N83" s="580" t="str">
        <f t="shared" si="15"/>
        <v>419 Vrij</v>
      </c>
      <c r="O83" s="580" t="str">
        <f t="shared" si="16"/>
        <v>240 Leningen 2</v>
      </c>
      <c r="R83" s="125"/>
    </row>
    <row r="84" spans="4:18" ht="12.75" x14ac:dyDescent="0.2">
      <c r="D84" s="699">
        <v>225</v>
      </c>
      <c r="E84" s="695" t="s">
        <v>809</v>
      </c>
      <c r="F84" s="696" t="str">
        <f t="shared" si="8"/>
        <v>225 Rekening cour 2</v>
      </c>
      <c r="G84" s="7"/>
      <c r="H84" s="12"/>
      <c r="I84" s="6"/>
      <c r="J84" s="125"/>
      <c r="K84" s="580" t="str">
        <f t="shared" si="14"/>
        <v>250 Netto lonen</v>
      </c>
      <c r="M84" s="580" t="str">
        <f t="shared" si="9"/>
        <v>427 Vrij</v>
      </c>
      <c r="N84" s="580" t="str">
        <f t="shared" si="15"/>
        <v>420 Huisvestingskosten</v>
      </c>
      <c r="O84" s="580" t="str">
        <f t="shared" si="16"/>
        <v>250 Netto lonen</v>
      </c>
      <c r="R84" s="125"/>
    </row>
    <row r="85" spans="4:18" ht="12.75" x14ac:dyDescent="0.2">
      <c r="D85" s="699">
        <v>230</v>
      </c>
      <c r="E85" s="695" t="s">
        <v>50</v>
      </c>
      <c r="F85" s="696" t="str">
        <f t="shared" si="8"/>
        <v>230 Leningen</v>
      </c>
      <c r="G85" s="7"/>
      <c r="H85" s="12"/>
      <c r="I85" s="6"/>
      <c r="J85" s="125"/>
      <c r="K85" s="580" t="str">
        <f t="shared" si="14"/>
        <v>260 Loonheffing en SL bj</v>
      </c>
      <c r="M85" s="580" t="str">
        <f t="shared" si="9"/>
        <v>428 Vrij</v>
      </c>
      <c r="N85" s="580" t="str">
        <f t="shared" si="15"/>
        <v>421 Huur</v>
      </c>
      <c r="O85" s="580" t="str">
        <f t="shared" si="16"/>
        <v>260 Loonheffing en SL bj</v>
      </c>
      <c r="R85" s="125"/>
    </row>
    <row r="86" spans="4:18" ht="12.75" x14ac:dyDescent="0.2">
      <c r="D86" s="699">
        <v>240</v>
      </c>
      <c r="E86" s="695" t="s">
        <v>52</v>
      </c>
      <c r="F86" s="696" t="str">
        <f t="shared" si="8"/>
        <v>240 Leningen 2</v>
      </c>
      <c r="G86" s="7"/>
      <c r="H86" s="12"/>
      <c r="I86" s="6"/>
      <c r="J86" s="125"/>
      <c r="K86" s="580" t="str">
        <f>F89</f>
        <v>265 Loonheffing en SL vj</v>
      </c>
      <c r="M86" s="580" t="str">
        <f t="shared" si="9"/>
        <v>429 Vrij</v>
      </c>
      <c r="N86" s="580" t="str">
        <f t="shared" si="15"/>
        <v>422 Energie</v>
      </c>
      <c r="O86" s="580" t="str">
        <f t="shared" si="16"/>
        <v>265 Loonheffing en SL vj</v>
      </c>
      <c r="R86" s="125"/>
    </row>
    <row r="87" spans="4:18" ht="12.75" x14ac:dyDescent="0.2">
      <c r="D87" s="699">
        <v>250</v>
      </c>
      <c r="E87" s="695" t="s">
        <v>69</v>
      </c>
      <c r="F87" s="696" t="str">
        <f t="shared" si="8"/>
        <v>250 Netto lonen</v>
      </c>
      <c r="G87" s="7"/>
      <c r="H87" s="12"/>
      <c r="I87" s="6"/>
      <c r="J87" s="125"/>
      <c r="K87" s="580" t="str">
        <f t="shared" si="14"/>
        <v>270 Vpb boekjaar</v>
      </c>
      <c r="M87" s="580" t="str">
        <f t="shared" si="9"/>
        <v>430 Kantoorbenodigdheden</v>
      </c>
      <c r="N87" s="580" t="str">
        <f t="shared" si="15"/>
        <v>423 Huisvestingsheffingen</v>
      </c>
      <c r="O87" s="580" t="str">
        <f t="shared" si="16"/>
        <v>270 Vpb boekjaar</v>
      </c>
      <c r="R87" s="125"/>
    </row>
    <row r="88" spans="4:18" ht="12.75" x14ac:dyDescent="0.2">
      <c r="D88" s="699">
        <v>260</v>
      </c>
      <c r="E88" s="695" t="s">
        <v>829</v>
      </c>
      <c r="F88" s="696" t="str">
        <f t="shared" si="8"/>
        <v>260 Loonheffing en SL bj</v>
      </c>
      <c r="G88" s="7"/>
      <c r="H88" s="12"/>
      <c r="I88" s="6"/>
      <c r="J88" s="125"/>
      <c r="K88" s="580" t="str">
        <f t="shared" si="14"/>
        <v>275 Vpb voorgaande jaren</v>
      </c>
      <c r="M88" s="580" t="str">
        <f t="shared" si="9"/>
        <v>431 Vakliteratuur</v>
      </c>
      <c r="N88" s="580" t="str">
        <f t="shared" si="15"/>
        <v>424 Overige huisvest. ko 1</v>
      </c>
      <c r="O88" s="580" t="str">
        <f t="shared" si="16"/>
        <v>275 Vpb voorgaande jaren</v>
      </c>
      <c r="R88" s="125"/>
    </row>
    <row r="89" spans="4:18" ht="12.75" x14ac:dyDescent="0.2">
      <c r="D89" s="699">
        <v>265</v>
      </c>
      <c r="E89" s="695" t="s">
        <v>830</v>
      </c>
      <c r="F89" s="696" t="str">
        <f t="shared" si="8"/>
        <v>265 Loonheffing en SL vj</v>
      </c>
      <c r="G89" s="7"/>
      <c r="H89" s="12"/>
      <c r="I89" s="6"/>
      <c r="J89" s="125"/>
      <c r="K89" s="580" t="str">
        <f t="shared" si="14"/>
        <v>280 Aflossing</v>
      </c>
      <c r="M89" s="580" t="str">
        <f t="shared" si="9"/>
        <v>432 Contributie en abonn.</v>
      </c>
      <c r="N89" s="580" t="str">
        <f t="shared" si="15"/>
        <v>425 Overige huisvest. ko 2</v>
      </c>
      <c r="O89" s="580" t="str">
        <f t="shared" si="16"/>
        <v>280 Aflossing</v>
      </c>
      <c r="R89" s="125"/>
    </row>
    <row r="90" spans="4:18" ht="12.75" x14ac:dyDescent="0.2">
      <c r="D90" s="699">
        <v>270</v>
      </c>
      <c r="E90" s="695" t="s">
        <v>70</v>
      </c>
      <c r="F90" s="696" t="str">
        <f t="shared" si="8"/>
        <v>270 Vpb boekjaar</v>
      </c>
      <c r="G90" s="7"/>
      <c r="H90" s="12"/>
      <c r="I90" s="6"/>
      <c r="J90" s="125"/>
      <c r="K90" s="580" t="str">
        <f t="shared" si="14"/>
        <v>285 Langlopende schulden 1</v>
      </c>
      <c r="M90" s="580" t="str">
        <f t="shared" si="9"/>
        <v>433 Kleine aanschaffingen</v>
      </c>
      <c r="N90" s="580" t="str">
        <f t="shared" si="15"/>
        <v>426 Overige huisvestingskost</v>
      </c>
      <c r="O90" s="580" t="str">
        <f t="shared" si="16"/>
        <v>285 Langlopende schulden 1</v>
      </c>
      <c r="R90" s="125"/>
    </row>
    <row r="91" spans="4:18" ht="12.75" x14ac:dyDescent="0.2">
      <c r="D91" s="699">
        <v>275</v>
      </c>
      <c r="E91" s="695" t="s">
        <v>71</v>
      </c>
      <c r="F91" s="696" t="str">
        <f t="shared" si="8"/>
        <v>275 Vpb voorgaande jaren</v>
      </c>
      <c r="G91" s="7"/>
      <c r="H91" s="12"/>
      <c r="I91" s="6"/>
      <c r="J91" s="125"/>
      <c r="K91" s="580" t="str">
        <f t="shared" si="14"/>
        <v>290 Langlopende schulden 2</v>
      </c>
      <c r="M91" s="580" t="str">
        <f t="shared" si="9"/>
        <v>434 Porti</v>
      </c>
      <c r="N91" s="580" t="str">
        <f t="shared" si="15"/>
        <v>427 Vrij</v>
      </c>
      <c r="O91" s="580" t="str">
        <f t="shared" si="16"/>
        <v>290 Langlopende schulden 2</v>
      </c>
      <c r="R91" s="125"/>
    </row>
    <row r="92" spans="4:18" ht="12.75" x14ac:dyDescent="0.2">
      <c r="D92" s="699">
        <v>280</v>
      </c>
      <c r="E92" s="695" t="s">
        <v>72</v>
      </c>
      <c r="F92" s="696" t="str">
        <f t="shared" si="8"/>
        <v>280 Aflossing</v>
      </c>
      <c r="G92" s="7"/>
      <c r="H92" s="12"/>
      <c r="I92" s="6"/>
      <c r="J92" s="125"/>
      <c r="K92" s="580" t="str">
        <f t="shared" si="14"/>
        <v>295 Overige</v>
      </c>
      <c r="M92" s="580" t="str">
        <f t="shared" si="9"/>
        <v>435 Telefonie en kabel</v>
      </c>
      <c r="N92" s="580" t="str">
        <f t="shared" si="15"/>
        <v>428 Vrij</v>
      </c>
      <c r="O92" s="580" t="str">
        <f t="shared" si="16"/>
        <v>295 Overige</v>
      </c>
      <c r="R92" s="125"/>
    </row>
    <row r="93" spans="4:18" ht="12.75" x14ac:dyDescent="0.2">
      <c r="D93" s="699">
        <v>285</v>
      </c>
      <c r="E93" s="695" t="s">
        <v>73</v>
      </c>
      <c r="F93" s="696" t="str">
        <f t="shared" si="8"/>
        <v>285 Langlopende schulden 1</v>
      </c>
      <c r="G93" s="7"/>
      <c r="H93" s="12"/>
      <c r="I93" s="6"/>
      <c r="J93" s="125"/>
      <c r="K93" s="580" t="str">
        <f t="shared" si="14"/>
        <v>300 Voorraad</v>
      </c>
      <c r="M93" s="580" t="str">
        <f t="shared" si="9"/>
        <v>436 Aanschaf software</v>
      </c>
      <c r="N93" s="580" t="str">
        <f t="shared" si="15"/>
        <v>429 Vrij</v>
      </c>
      <c r="O93" s="580" t="str">
        <f t="shared" si="16"/>
        <v>300 Voorraad</v>
      </c>
      <c r="R93" s="125"/>
    </row>
    <row r="94" spans="4:18" ht="12.75" x14ac:dyDescent="0.2">
      <c r="D94" s="699">
        <v>290</v>
      </c>
      <c r="E94" s="695" t="s">
        <v>74</v>
      </c>
      <c r="F94" s="696" t="str">
        <f t="shared" si="8"/>
        <v>290 Langlopende schulden 2</v>
      </c>
      <c r="G94" s="7"/>
      <c r="H94" s="12"/>
      <c r="I94" s="6"/>
      <c r="J94" s="125"/>
      <c r="K94" s="580" t="str">
        <f t="shared" si="14"/>
        <v>305 Voorraad 2</v>
      </c>
      <c r="M94" s="580" t="str">
        <f t="shared" si="9"/>
        <v>437 Kosten automatisering</v>
      </c>
      <c r="N94" s="580" t="str">
        <f t="shared" si="15"/>
        <v>430 Kantoorbenodigdheden</v>
      </c>
      <c r="O94" s="580" t="str">
        <f t="shared" si="16"/>
        <v>305 Voorraad 2</v>
      </c>
      <c r="R94" s="125"/>
    </row>
    <row r="95" spans="4:18" ht="12.75" x14ac:dyDescent="0.2">
      <c r="D95" s="699">
        <v>295</v>
      </c>
      <c r="E95" s="695" t="s">
        <v>75</v>
      </c>
      <c r="F95" s="696" t="str">
        <f t="shared" si="8"/>
        <v>295 Overige</v>
      </c>
      <c r="G95" s="7"/>
      <c r="H95" s="12"/>
      <c r="I95" s="6"/>
      <c r="J95" s="125"/>
      <c r="M95" s="580" t="str">
        <f t="shared" si="9"/>
        <v>438 Website</v>
      </c>
      <c r="N95" s="580" t="str">
        <f t="shared" si="15"/>
        <v>431 Vakliteratuur</v>
      </c>
      <c r="O95" s="580" t="str">
        <f t="shared" si="16"/>
        <v>400 Lonen en salarissen</v>
      </c>
      <c r="R95" s="125"/>
    </row>
    <row r="96" spans="4:18" ht="12.75" x14ac:dyDescent="0.2">
      <c r="D96" s="699">
        <v>300</v>
      </c>
      <c r="E96" s="700" t="s">
        <v>76</v>
      </c>
      <c r="F96" s="696" t="str">
        <f t="shared" si="8"/>
        <v>300 Voorraad</v>
      </c>
      <c r="G96" s="15" t="s">
        <v>77</v>
      </c>
      <c r="H96" s="12"/>
      <c r="I96" s="6"/>
      <c r="J96" s="125"/>
      <c r="M96" s="580" t="str">
        <f t="shared" si="9"/>
        <v>439 Verzekeringen</v>
      </c>
      <c r="N96" s="580" t="str">
        <f t="shared" si="15"/>
        <v>432 Contributie en abonn.</v>
      </c>
      <c r="O96" s="580" t="str">
        <f t="shared" si="16"/>
        <v>401 Sociale lasten</v>
      </c>
      <c r="R96" s="125"/>
    </row>
    <row r="97" spans="4:18" ht="13.5" thickBot="1" x14ac:dyDescent="0.25">
      <c r="D97" s="707">
        <v>305</v>
      </c>
      <c r="E97" s="708" t="s">
        <v>78</v>
      </c>
      <c r="F97" s="709" t="str">
        <f t="shared" si="8"/>
        <v>305 Voorraad 2</v>
      </c>
      <c r="G97" s="16" t="s">
        <v>79</v>
      </c>
      <c r="H97" s="12"/>
      <c r="I97" s="17"/>
      <c r="J97" s="125"/>
      <c r="M97" s="580" t="str">
        <f t="shared" si="9"/>
        <v>440 Algemene kosten</v>
      </c>
      <c r="N97" s="580" t="str">
        <f t="shared" si="15"/>
        <v>433 Kleine aanschaffingen</v>
      </c>
      <c r="O97" s="580" t="str">
        <f t="shared" si="16"/>
        <v>402 Pensioenkosten</v>
      </c>
      <c r="R97" s="125"/>
    </row>
    <row r="98" spans="4:18" ht="12.75" x14ac:dyDescent="0.2">
      <c r="D98" s="704">
        <v>400</v>
      </c>
      <c r="E98" s="705" t="s">
        <v>80</v>
      </c>
      <c r="F98" s="706" t="str">
        <f>D98&amp;" "&amp;E98</f>
        <v>400 Lonen en salarissen</v>
      </c>
      <c r="G98" s="18" t="s">
        <v>10</v>
      </c>
      <c r="H98" s="12"/>
      <c r="I98" s="6"/>
      <c r="J98" s="125"/>
      <c r="M98" s="580" t="str">
        <f t="shared" si="9"/>
        <v>441 Overige algemene ko 1</v>
      </c>
      <c r="N98" s="580" t="str">
        <f t="shared" si="15"/>
        <v>434 Porti</v>
      </c>
      <c r="O98" s="580" t="str">
        <f t="shared" si="16"/>
        <v>403 Overige loonkosten</v>
      </c>
      <c r="R98" s="125"/>
    </row>
    <row r="99" spans="4:18" ht="12.75" x14ac:dyDescent="0.2">
      <c r="D99" s="694">
        <v>401</v>
      </c>
      <c r="E99" s="695" t="s">
        <v>81</v>
      </c>
      <c r="F99" s="696" t="str">
        <f t="shared" si="8"/>
        <v>401 Sociale lasten</v>
      </c>
      <c r="G99" s="15" t="s">
        <v>82</v>
      </c>
      <c r="H99" s="12"/>
      <c r="I99" s="6"/>
      <c r="J99" s="125"/>
      <c r="M99" s="580" t="str">
        <f t="shared" si="9"/>
        <v>442 Overige algemene ko 2</v>
      </c>
      <c r="N99" s="580" t="str">
        <f t="shared" si="15"/>
        <v>435 Telefonie en kabel</v>
      </c>
      <c r="O99" s="580" t="str">
        <f t="shared" si="16"/>
        <v>404 Uitkeringen, subsidie</v>
      </c>
      <c r="R99" s="125"/>
    </row>
    <row r="100" spans="4:18" x14ac:dyDescent="0.2">
      <c r="D100" s="694">
        <v>402</v>
      </c>
      <c r="E100" s="695" t="s">
        <v>83</v>
      </c>
      <c r="F100" s="696" t="str">
        <f t="shared" si="8"/>
        <v>402 Pensioenkosten</v>
      </c>
      <c r="G100" s="19"/>
      <c r="H100" s="5"/>
      <c r="I100" s="6"/>
      <c r="J100" s="125"/>
      <c r="M100" s="580" t="str">
        <f t="shared" ref="M100:M102" si="17">F141</f>
        <v>443 Publiciteit en advert.</v>
      </c>
      <c r="N100" s="580" t="str">
        <f t="shared" si="15"/>
        <v>436 Aanschaf software</v>
      </c>
      <c r="O100" s="580" t="str">
        <f t="shared" si="16"/>
        <v>405 Vrij</v>
      </c>
      <c r="R100" s="125"/>
    </row>
    <row r="101" spans="4:18" x14ac:dyDescent="0.2">
      <c r="D101" s="694">
        <v>403</v>
      </c>
      <c r="E101" s="695" t="s">
        <v>822</v>
      </c>
      <c r="F101" s="696" t="str">
        <f t="shared" ref="F101:F234" si="18">D101&amp;" "&amp;E101</f>
        <v>403 Overige loonkosten</v>
      </c>
      <c r="G101" s="19"/>
      <c r="H101" s="5"/>
      <c r="I101" s="6"/>
      <c r="J101" s="125"/>
      <c r="M101" s="580" t="str">
        <f t="shared" si="17"/>
        <v>444 Vrij</v>
      </c>
      <c r="N101" s="580" t="str">
        <f t="shared" si="15"/>
        <v>437 Kosten automatisering</v>
      </c>
      <c r="O101" s="580" t="str">
        <f t="shared" si="16"/>
        <v>406 Vrij</v>
      </c>
      <c r="R101" s="125"/>
    </row>
    <row r="102" spans="4:18" x14ac:dyDescent="0.2">
      <c r="D102" s="694">
        <v>404</v>
      </c>
      <c r="E102" s="695" t="s">
        <v>824</v>
      </c>
      <c r="F102" s="696" t="str">
        <f t="shared" si="18"/>
        <v>404 Uitkeringen, subsidie</v>
      </c>
      <c r="G102" s="19"/>
      <c r="H102" s="5"/>
      <c r="I102" s="6"/>
      <c r="J102" s="125"/>
      <c r="M102" s="580" t="str">
        <f t="shared" si="17"/>
        <v>445 Voeding drank genot</v>
      </c>
      <c r="N102" s="580" t="str">
        <f t="shared" si="15"/>
        <v>438 Website</v>
      </c>
      <c r="O102" s="580" t="str">
        <f t="shared" si="16"/>
        <v>407 Vrij</v>
      </c>
      <c r="R102" s="125"/>
    </row>
    <row r="103" spans="4:18" x14ac:dyDescent="0.2">
      <c r="D103" s="694">
        <v>405</v>
      </c>
      <c r="E103" s="695" t="s">
        <v>84</v>
      </c>
      <c r="F103" s="696" t="str">
        <f t="shared" si="18"/>
        <v>405 Vrij</v>
      </c>
      <c r="G103" s="19"/>
      <c r="H103" s="5"/>
      <c r="I103" s="6"/>
      <c r="J103" s="125"/>
      <c r="M103" s="580" t="str">
        <f>F144</f>
        <v>446 Representatie</v>
      </c>
      <c r="N103" s="580" t="str">
        <f t="shared" si="15"/>
        <v>439 Verzekeringen</v>
      </c>
      <c r="O103" s="580" t="str">
        <f t="shared" si="16"/>
        <v>408 Vrij</v>
      </c>
      <c r="R103" s="125"/>
    </row>
    <row r="104" spans="4:18" x14ac:dyDescent="0.2">
      <c r="D104" s="694">
        <v>406</v>
      </c>
      <c r="E104" s="695" t="s">
        <v>84</v>
      </c>
      <c r="F104" s="696" t="str">
        <f t="shared" si="18"/>
        <v>406 Vrij</v>
      </c>
      <c r="G104" s="19"/>
      <c r="H104" s="5"/>
      <c r="I104" s="6"/>
      <c r="J104" s="125"/>
      <c r="M104" s="580" t="str">
        <f t="shared" ref="M104:M124" si="19">F145</f>
        <v>447 Overige representatie</v>
      </c>
      <c r="N104" s="580" t="str">
        <f t="shared" si="15"/>
        <v>440 Algemene kosten</v>
      </c>
      <c r="O104" s="580" t="str">
        <f t="shared" si="16"/>
        <v>409 Vrij</v>
      </c>
      <c r="R104" s="125"/>
    </row>
    <row r="105" spans="4:18" x14ac:dyDescent="0.2">
      <c r="D105" s="694">
        <v>407</v>
      </c>
      <c r="E105" s="695" t="s">
        <v>84</v>
      </c>
      <c r="F105" s="696" t="str">
        <f t="shared" si="18"/>
        <v>407 Vrij</v>
      </c>
      <c r="G105" s="19"/>
      <c r="H105" s="5"/>
      <c r="I105" s="6"/>
      <c r="J105" s="125"/>
      <c r="M105" s="580" t="str">
        <f t="shared" si="19"/>
        <v>448 Vrij</v>
      </c>
      <c r="N105" s="580" t="str">
        <f t="shared" si="15"/>
        <v>441 Overige algemene ko 1</v>
      </c>
      <c r="O105" s="580" t="str">
        <f t="shared" si="16"/>
        <v>410 Autokosten</v>
      </c>
      <c r="R105" s="125"/>
    </row>
    <row r="106" spans="4:18" x14ac:dyDescent="0.2">
      <c r="D106" s="694">
        <v>408</v>
      </c>
      <c r="E106" s="695" t="s">
        <v>84</v>
      </c>
      <c r="F106" s="696" t="str">
        <f t="shared" si="18"/>
        <v>408 Vrij</v>
      </c>
      <c r="G106" s="19"/>
      <c r="H106" s="5"/>
      <c r="I106" s="6"/>
      <c r="J106" s="125"/>
      <c r="M106" s="580" t="str">
        <f t="shared" si="19"/>
        <v>449 Vrij</v>
      </c>
      <c r="N106" s="580" t="str">
        <f t="shared" ref="N106:N131" si="20">F140</f>
        <v>442 Overige algemene ko 2</v>
      </c>
      <c r="O106" s="580" t="str">
        <f t="shared" si="16"/>
        <v>411 Km declaratie</v>
      </c>
      <c r="R106" s="125"/>
    </row>
    <row r="107" spans="4:18" x14ac:dyDescent="0.2">
      <c r="D107" s="694">
        <v>409</v>
      </c>
      <c r="E107" s="695" t="s">
        <v>84</v>
      </c>
      <c r="F107" s="696" t="str">
        <f t="shared" si="18"/>
        <v>409 Vrij</v>
      </c>
      <c r="G107" s="19"/>
      <c r="H107" s="5"/>
      <c r="I107" s="6"/>
      <c r="J107" s="125"/>
      <c r="M107" s="580" t="str">
        <f t="shared" si="19"/>
        <v>450 Cursussen en opleiding</v>
      </c>
      <c r="N107" s="580" t="str">
        <f t="shared" si="20"/>
        <v>443 Publiciteit en advert.</v>
      </c>
      <c r="O107" s="580" t="str">
        <f t="shared" si="16"/>
        <v>412 Autoverzekeringen</v>
      </c>
      <c r="R107" s="125"/>
    </row>
    <row r="108" spans="4:18" x14ac:dyDescent="0.2">
      <c r="D108" s="694">
        <v>410</v>
      </c>
      <c r="E108" s="695" t="s">
        <v>85</v>
      </c>
      <c r="F108" s="696" t="str">
        <f t="shared" si="18"/>
        <v>410 Autokosten</v>
      </c>
      <c r="G108" s="19"/>
      <c r="H108" s="5"/>
      <c r="I108" s="6"/>
      <c r="J108" s="125"/>
      <c r="M108" s="580" t="str">
        <f t="shared" si="19"/>
        <v>451 Administratiekosten</v>
      </c>
      <c r="N108" s="580" t="str">
        <f t="shared" si="20"/>
        <v>444 Vrij</v>
      </c>
      <c r="O108" s="580" t="str">
        <f t="shared" si="16"/>
        <v>413 Onderhoud en wegenb.</v>
      </c>
      <c r="R108" s="125"/>
    </row>
    <row r="109" spans="4:18" x14ac:dyDescent="0.2">
      <c r="D109" s="694">
        <v>411</v>
      </c>
      <c r="E109" s="695" t="s">
        <v>86</v>
      </c>
      <c r="F109" s="696" t="str">
        <f t="shared" si="18"/>
        <v>411 Km declaratie</v>
      </c>
      <c r="G109" s="19"/>
      <c r="H109" s="5"/>
      <c r="I109" s="6"/>
      <c r="J109" s="125"/>
      <c r="M109" s="580" t="str">
        <f t="shared" si="19"/>
        <v>452 Heffingen, rechten/kvk</v>
      </c>
      <c r="N109" s="580" t="str">
        <f t="shared" si="20"/>
        <v>445 Voeding drank genot</v>
      </c>
      <c r="O109" s="580" t="str">
        <f t="shared" si="16"/>
        <v>414 Overige autokosten 1</v>
      </c>
      <c r="R109" s="125"/>
    </row>
    <row r="110" spans="4:18" x14ac:dyDescent="0.2">
      <c r="D110" s="694">
        <v>412</v>
      </c>
      <c r="E110" s="695" t="s">
        <v>87</v>
      </c>
      <c r="F110" s="696" t="str">
        <f t="shared" si="18"/>
        <v>412 Autoverzekeringen</v>
      </c>
      <c r="G110" s="19"/>
      <c r="H110" s="5"/>
      <c r="I110" s="6"/>
      <c r="J110" s="125"/>
      <c r="M110" s="580" t="str">
        <f t="shared" si="19"/>
        <v>453 Overige administratie</v>
      </c>
      <c r="N110" s="580" t="str">
        <f t="shared" si="20"/>
        <v>446 Representatie</v>
      </c>
      <c r="O110" s="580" t="str">
        <f t="shared" si="16"/>
        <v>415 Overige autokosten 2</v>
      </c>
      <c r="R110" s="125"/>
    </row>
    <row r="111" spans="4:18" x14ac:dyDescent="0.2">
      <c r="D111" s="694">
        <v>413</v>
      </c>
      <c r="E111" s="695" t="s">
        <v>823</v>
      </c>
      <c r="F111" s="696" t="str">
        <f t="shared" si="18"/>
        <v>413 Onderhoud en wegenb.</v>
      </c>
      <c r="G111" s="19"/>
      <c r="H111" s="5"/>
      <c r="I111" s="6"/>
      <c r="J111" s="125"/>
      <c r="M111" s="580" t="str">
        <f t="shared" si="19"/>
        <v>454 Vrij</v>
      </c>
      <c r="N111" s="580" t="str">
        <f t="shared" si="20"/>
        <v>447 Overige representatie</v>
      </c>
      <c r="O111" s="580" t="str">
        <f t="shared" si="16"/>
        <v>416 Reis en verblijf</v>
      </c>
      <c r="R111" s="125"/>
    </row>
    <row r="112" spans="4:18" x14ac:dyDescent="0.2">
      <c r="D112" s="694">
        <v>414</v>
      </c>
      <c r="E112" s="695" t="s">
        <v>88</v>
      </c>
      <c r="F112" s="696" t="str">
        <f t="shared" si="18"/>
        <v>414 Overige autokosten 1</v>
      </c>
      <c r="G112" s="19"/>
      <c r="H112" s="5"/>
      <c r="I112" s="6"/>
      <c r="J112" s="125"/>
      <c r="M112" s="580" t="str">
        <f t="shared" si="19"/>
        <v>455 Vrij2</v>
      </c>
      <c r="N112" s="580" t="str">
        <f t="shared" si="20"/>
        <v>448 Vrij</v>
      </c>
      <c r="O112" s="580" t="str">
        <f t="shared" si="16"/>
        <v>417 Vrij</v>
      </c>
      <c r="R112" s="125"/>
    </row>
    <row r="113" spans="4:18" x14ac:dyDescent="0.2">
      <c r="D113" s="694">
        <v>415</v>
      </c>
      <c r="E113" s="695" t="s">
        <v>89</v>
      </c>
      <c r="F113" s="696" t="str">
        <f t="shared" si="18"/>
        <v>415 Overige autokosten 2</v>
      </c>
      <c r="G113" s="19"/>
      <c r="H113" s="5"/>
      <c r="I113" s="6"/>
      <c r="J113" s="125"/>
      <c r="M113" s="580" t="str">
        <f t="shared" si="19"/>
        <v>456 Vrij</v>
      </c>
      <c r="N113" s="580" t="str">
        <f t="shared" si="20"/>
        <v>449 Vrij</v>
      </c>
      <c r="O113" s="580" t="str">
        <f t="shared" si="16"/>
        <v>418 Vrij</v>
      </c>
      <c r="R113" s="125"/>
    </row>
    <row r="114" spans="4:18" x14ac:dyDescent="0.2">
      <c r="D114" s="694">
        <v>416</v>
      </c>
      <c r="E114" s="695" t="s">
        <v>90</v>
      </c>
      <c r="F114" s="696" t="str">
        <f t="shared" si="18"/>
        <v>416 Reis en verblijf</v>
      </c>
      <c r="G114" s="19"/>
      <c r="H114" s="5"/>
      <c r="I114" s="6"/>
      <c r="J114" s="125"/>
      <c r="M114" s="580" t="str">
        <f t="shared" si="19"/>
        <v>457 Vrij</v>
      </c>
      <c r="N114" s="580" t="str">
        <f t="shared" si="20"/>
        <v>450 Cursussen en opleiding</v>
      </c>
      <c r="O114" s="580" t="str">
        <f t="shared" si="16"/>
        <v>419 Vrij</v>
      </c>
      <c r="R114" s="125"/>
    </row>
    <row r="115" spans="4:18" x14ac:dyDescent="0.2">
      <c r="D115" s="694">
        <v>417</v>
      </c>
      <c r="E115" s="695" t="s">
        <v>84</v>
      </c>
      <c r="F115" s="696" t="str">
        <f t="shared" si="18"/>
        <v>417 Vrij</v>
      </c>
      <c r="G115" s="19"/>
      <c r="H115" s="5"/>
      <c r="I115" s="6"/>
      <c r="J115" s="125"/>
      <c r="M115" s="580" t="str">
        <f t="shared" si="19"/>
        <v>458 Vrij</v>
      </c>
      <c r="N115" s="580" t="str">
        <f t="shared" si="20"/>
        <v>451 Administratiekosten</v>
      </c>
      <c r="O115" s="580" t="str">
        <f t="shared" si="16"/>
        <v>420 Huisvestingskosten</v>
      </c>
      <c r="R115" s="125"/>
    </row>
    <row r="116" spans="4:18" x14ac:dyDescent="0.2">
      <c r="D116" s="694">
        <v>418</v>
      </c>
      <c r="E116" s="695" t="s">
        <v>84</v>
      </c>
      <c r="F116" s="696" t="str">
        <f>D116&amp;" "&amp;E116</f>
        <v>418 Vrij</v>
      </c>
      <c r="G116" s="19"/>
      <c r="H116" s="5"/>
      <c r="I116" s="6"/>
      <c r="J116" s="125"/>
      <c r="M116" s="580" t="str">
        <f t="shared" si="19"/>
        <v>459 Vrij</v>
      </c>
      <c r="N116" s="580" t="str">
        <f t="shared" si="20"/>
        <v>452 Heffingen, rechten/kvk</v>
      </c>
      <c r="O116" s="580" t="str">
        <f t="shared" si="16"/>
        <v>421 Huur</v>
      </c>
      <c r="R116" s="125"/>
    </row>
    <row r="117" spans="4:18" x14ac:dyDescent="0.2">
      <c r="D117" s="694">
        <v>419</v>
      </c>
      <c r="E117" s="695" t="s">
        <v>84</v>
      </c>
      <c r="F117" s="696" t="str">
        <f>D117&amp;" "&amp;E117</f>
        <v>419 Vrij</v>
      </c>
      <c r="G117" s="19"/>
      <c r="H117" s="5"/>
      <c r="I117" s="6"/>
      <c r="J117" s="125"/>
      <c r="M117" s="580" t="str">
        <f t="shared" si="19"/>
        <v>460 Vrij</v>
      </c>
      <c r="N117" s="580" t="str">
        <f t="shared" si="20"/>
        <v>453 Overige administratie</v>
      </c>
      <c r="O117" s="580" t="str">
        <f t="shared" si="16"/>
        <v>422 Energie</v>
      </c>
      <c r="R117" s="125"/>
    </row>
    <row r="118" spans="4:18" x14ac:dyDescent="0.2">
      <c r="D118" s="694">
        <v>420</v>
      </c>
      <c r="E118" s="695" t="s">
        <v>91</v>
      </c>
      <c r="F118" s="696" t="str">
        <f t="shared" si="18"/>
        <v>420 Huisvestingskosten</v>
      </c>
      <c r="G118" s="19"/>
      <c r="H118" s="5"/>
      <c r="I118" s="6"/>
      <c r="J118" s="125"/>
      <c r="M118" s="580" t="str">
        <f t="shared" si="19"/>
        <v>461 Bankkosten</v>
      </c>
      <c r="N118" s="580" t="str">
        <f t="shared" si="20"/>
        <v>454 Vrij</v>
      </c>
      <c r="O118" s="580" t="str">
        <f t="shared" si="16"/>
        <v>423 Huisvestingsheffingen</v>
      </c>
      <c r="R118" s="125"/>
    </row>
    <row r="119" spans="4:18" x14ac:dyDescent="0.2">
      <c r="D119" s="694">
        <v>421</v>
      </c>
      <c r="E119" s="695" t="s">
        <v>92</v>
      </c>
      <c r="F119" s="696" t="str">
        <f t="shared" si="18"/>
        <v>421 Huur</v>
      </c>
      <c r="G119" s="19"/>
      <c r="H119" s="5"/>
      <c r="I119" s="6"/>
      <c r="J119" s="125"/>
      <c r="M119" s="580" t="str">
        <f t="shared" si="19"/>
        <v>462 Overige rentelasten</v>
      </c>
      <c r="N119" s="580" t="str">
        <f t="shared" si="20"/>
        <v>455 Vrij2</v>
      </c>
      <c r="O119" s="580" t="str">
        <f t="shared" si="16"/>
        <v>424 Overige huisvest. ko 1</v>
      </c>
      <c r="R119" s="125"/>
    </row>
    <row r="120" spans="4:18" x14ac:dyDescent="0.2">
      <c r="D120" s="694">
        <v>422</v>
      </c>
      <c r="E120" s="695" t="s">
        <v>93</v>
      </c>
      <c r="F120" s="696" t="str">
        <f t="shared" si="18"/>
        <v>422 Energie</v>
      </c>
      <c r="G120" s="19"/>
      <c r="H120" s="5"/>
      <c r="I120" s="6"/>
      <c r="J120" s="125"/>
      <c r="M120" s="580" t="str">
        <f>F161</f>
        <v>463 Rentelasten lening</v>
      </c>
      <c r="N120" s="580" t="str">
        <f t="shared" si="20"/>
        <v>456 Vrij</v>
      </c>
      <c r="O120" s="580" t="str">
        <f t="shared" si="16"/>
        <v>425 Overige huisvest. ko 2</v>
      </c>
      <c r="R120" s="125"/>
    </row>
    <row r="121" spans="4:18" x14ac:dyDescent="0.2">
      <c r="D121" s="694">
        <v>423</v>
      </c>
      <c r="E121" s="695" t="s">
        <v>94</v>
      </c>
      <c r="F121" s="696" t="str">
        <f t="shared" si="18"/>
        <v>423 Huisvestingsheffingen</v>
      </c>
      <c r="G121" s="19"/>
      <c r="H121" s="5"/>
      <c r="I121" s="6"/>
      <c r="J121" s="125"/>
      <c r="M121" s="580" t="str">
        <f t="shared" si="19"/>
        <v>464 Vrij</v>
      </c>
      <c r="N121" s="580" t="str">
        <f t="shared" si="20"/>
        <v>457 Vrij</v>
      </c>
      <c r="O121" s="580" t="str">
        <f t="shared" si="16"/>
        <v>426 Overige huisvestingskost</v>
      </c>
      <c r="R121" s="125"/>
    </row>
    <row r="122" spans="4:18" x14ac:dyDescent="0.2">
      <c r="D122" s="694">
        <v>424</v>
      </c>
      <c r="E122" s="695" t="s">
        <v>831</v>
      </c>
      <c r="F122" s="696" t="str">
        <f t="shared" si="18"/>
        <v>424 Overige huisvest. ko 1</v>
      </c>
      <c r="G122" s="19"/>
      <c r="H122" s="5"/>
      <c r="I122" s="6"/>
      <c r="J122" s="125"/>
      <c r="M122" s="580" t="str">
        <f t="shared" si="19"/>
        <v>465 Vrij</v>
      </c>
      <c r="N122" s="580" t="str">
        <f t="shared" si="20"/>
        <v>458 Vrij</v>
      </c>
      <c r="O122" s="580" t="str">
        <f t="shared" si="16"/>
        <v>427 Vrij</v>
      </c>
      <c r="R122" s="125"/>
    </row>
    <row r="123" spans="4:18" x14ac:dyDescent="0.2">
      <c r="D123" s="694">
        <v>425</v>
      </c>
      <c r="E123" s="695" t="s">
        <v>832</v>
      </c>
      <c r="F123" s="696" t="str">
        <f t="shared" si="18"/>
        <v>425 Overige huisvest. ko 2</v>
      </c>
      <c r="G123" s="19"/>
      <c r="H123" s="5"/>
      <c r="I123" s="6"/>
      <c r="J123" s="125"/>
      <c r="M123" s="580" t="str">
        <f>F164</f>
        <v>470 Vrij</v>
      </c>
      <c r="N123" s="580" t="str">
        <f t="shared" si="20"/>
        <v>459 Vrij</v>
      </c>
      <c r="O123" s="580" t="str">
        <f t="shared" si="16"/>
        <v>428 Vrij</v>
      </c>
      <c r="R123" s="125"/>
    </row>
    <row r="124" spans="4:18" x14ac:dyDescent="0.2">
      <c r="D124" s="694">
        <v>426</v>
      </c>
      <c r="E124" s="695" t="s">
        <v>315</v>
      </c>
      <c r="F124" s="696" t="str">
        <f t="shared" si="18"/>
        <v>426 Overige huisvestingskost</v>
      </c>
      <c r="G124" s="19"/>
      <c r="H124" s="5"/>
      <c r="I124" s="6"/>
      <c r="J124" s="125"/>
      <c r="M124" s="580" t="str">
        <f t="shared" si="19"/>
        <v>475 Vrij</v>
      </c>
      <c r="N124" s="580" t="str">
        <f t="shared" si="20"/>
        <v>460 Vrij</v>
      </c>
      <c r="O124" s="580" t="str">
        <f t="shared" si="16"/>
        <v>429 Vrij</v>
      </c>
      <c r="R124" s="125"/>
    </row>
    <row r="125" spans="4:18" x14ac:dyDescent="0.2">
      <c r="D125" s="694">
        <v>427</v>
      </c>
      <c r="E125" s="695" t="s">
        <v>84</v>
      </c>
      <c r="F125" s="696" t="str">
        <f>D125&amp;" "&amp;E125</f>
        <v>427 Vrij</v>
      </c>
      <c r="G125" s="19"/>
      <c r="H125" s="5"/>
      <c r="I125" s="6"/>
      <c r="J125" s="125"/>
      <c r="M125" s="580" t="str">
        <f>F175</f>
        <v>499 Overige</v>
      </c>
      <c r="N125" s="580" t="str">
        <f t="shared" si="20"/>
        <v>461 Bankkosten</v>
      </c>
      <c r="O125" s="580" t="str">
        <f t="shared" si="16"/>
        <v>430 Kantoorbenodigdheden</v>
      </c>
      <c r="R125" s="125"/>
    </row>
    <row r="126" spans="4:18" x14ac:dyDescent="0.2">
      <c r="D126" s="694">
        <v>428</v>
      </c>
      <c r="E126" s="695" t="s">
        <v>84</v>
      </c>
      <c r="F126" s="696" t="str">
        <f>D126&amp;" "&amp;E126</f>
        <v>428 Vrij</v>
      </c>
      <c r="G126" s="19"/>
      <c r="H126" s="5"/>
      <c r="I126" s="6"/>
      <c r="J126" s="125"/>
      <c r="M126" s="580" t="str">
        <f t="shared" ref="M126:M142" si="21">F176</f>
        <v>700 Kostprijs Inkopen hoog</v>
      </c>
      <c r="N126" s="580" t="str">
        <f t="shared" si="20"/>
        <v>462 Overige rentelasten</v>
      </c>
      <c r="O126" s="580" t="str">
        <f t="shared" si="16"/>
        <v>431 Vakliteratuur</v>
      </c>
      <c r="R126" s="125"/>
    </row>
    <row r="127" spans="4:18" x14ac:dyDescent="0.2">
      <c r="D127" s="694">
        <v>429</v>
      </c>
      <c r="E127" s="695" t="s">
        <v>84</v>
      </c>
      <c r="F127" s="696" t="str">
        <f>D127&amp;" "&amp;E127</f>
        <v>429 Vrij</v>
      </c>
      <c r="G127" s="19"/>
      <c r="H127" s="5"/>
      <c r="I127" s="6"/>
      <c r="J127" s="125"/>
      <c r="M127" s="580" t="str">
        <f t="shared" si="21"/>
        <v>701 Kostprijs Inkopen laag</v>
      </c>
      <c r="N127" s="580" t="str">
        <f t="shared" si="20"/>
        <v>463 Rentelasten lening</v>
      </c>
      <c r="O127" s="580" t="str">
        <f t="shared" si="16"/>
        <v>432 Contributie en abonn.</v>
      </c>
      <c r="R127" s="125"/>
    </row>
    <row r="128" spans="4:18" x14ac:dyDescent="0.2">
      <c r="D128" s="694">
        <v>430</v>
      </c>
      <c r="E128" s="695" t="s">
        <v>95</v>
      </c>
      <c r="F128" s="696" t="str">
        <f t="shared" si="18"/>
        <v>430 Kantoorbenodigdheden</v>
      </c>
      <c r="G128" s="19"/>
      <c r="H128" s="5"/>
      <c r="I128" s="6"/>
      <c r="J128" s="125"/>
      <c r="M128" s="580" t="str">
        <f t="shared" si="21"/>
        <v>702 Kostprijs EU</v>
      </c>
      <c r="N128" s="580" t="str">
        <f t="shared" si="20"/>
        <v>464 Vrij</v>
      </c>
      <c r="O128" s="580" t="str">
        <f t="shared" si="16"/>
        <v>433 Kleine aanschaffingen</v>
      </c>
      <c r="R128" s="125"/>
    </row>
    <row r="129" spans="4:18" x14ac:dyDescent="0.2">
      <c r="D129" s="694">
        <v>431</v>
      </c>
      <c r="E129" s="695" t="s">
        <v>96</v>
      </c>
      <c r="F129" s="696" t="str">
        <f t="shared" si="18"/>
        <v>431 Vakliteratuur</v>
      </c>
      <c r="G129" s="19"/>
      <c r="H129" s="5"/>
      <c r="I129" s="6"/>
      <c r="J129" s="125"/>
      <c r="M129" s="580" t="str">
        <f t="shared" si="21"/>
        <v>703 Kostprijs buiten EU</v>
      </c>
      <c r="N129" s="580" t="str">
        <f t="shared" si="20"/>
        <v>465 Vrij</v>
      </c>
      <c r="O129" s="580" t="str">
        <f t="shared" si="16"/>
        <v>434 Porti</v>
      </c>
      <c r="R129" s="125"/>
    </row>
    <row r="130" spans="4:18" x14ac:dyDescent="0.2">
      <c r="D130" s="694">
        <v>432</v>
      </c>
      <c r="E130" s="695" t="s">
        <v>833</v>
      </c>
      <c r="F130" s="696" t="str">
        <f t="shared" si="18"/>
        <v>432 Contributie en abonn.</v>
      </c>
      <c r="G130" s="19"/>
      <c r="H130" s="5"/>
      <c r="I130" s="6"/>
      <c r="J130" s="125"/>
      <c r="M130" s="580" t="str">
        <f t="shared" si="21"/>
        <v>704 Kostprijs Marge</v>
      </c>
      <c r="N130" s="580" t="str">
        <f t="shared" si="20"/>
        <v>470 Vrij</v>
      </c>
      <c r="O130" s="580" t="str">
        <f t="shared" si="16"/>
        <v>435 Telefonie en kabel</v>
      </c>
      <c r="R130" s="125"/>
    </row>
    <row r="131" spans="4:18" x14ac:dyDescent="0.2">
      <c r="D131" s="694">
        <v>433</v>
      </c>
      <c r="E131" s="695" t="s">
        <v>97</v>
      </c>
      <c r="F131" s="696" t="str">
        <f t="shared" si="18"/>
        <v>433 Kleine aanschaffingen</v>
      </c>
      <c r="G131" s="19"/>
      <c r="H131" s="5"/>
      <c r="I131" s="6"/>
      <c r="J131" s="125"/>
      <c r="M131" s="580" t="str">
        <f t="shared" si="21"/>
        <v>705 Kostprijs Inkopen BEG</v>
      </c>
      <c r="N131" s="580" t="str">
        <f t="shared" si="20"/>
        <v>475 Vrij</v>
      </c>
      <c r="O131" s="580" t="str">
        <f t="shared" si="16"/>
        <v>436 Aanschaf software</v>
      </c>
      <c r="R131" s="125"/>
    </row>
    <row r="132" spans="4:18" x14ac:dyDescent="0.2">
      <c r="D132" s="694">
        <v>434</v>
      </c>
      <c r="E132" s="695" t="s">
        <v>98</v>
      </c>
      <c r="F132" s="696" t="str">
        <f t="shared" si="18"/>
        <v>434 Porti</v>
      </c>
      <c r="G132" s="19"/>
      <c r="H132" s="5"/>
      <c r="I132" s="6"/>
      <c r="J132" s="125"/>
      <c r="M132" s="580" t="str">
        <f t="shared" si="21"/>
        <v>710 Kostprijs Marge btw</v>
      </c>
      <c r="N132" s="580" t="str">
        <f t="shared" ref="N132:N163" si="22">F175</f>
        <v>499 Overige</v>
      </c>
      <c r="O132" s="580" t="str">
        <f t="shared" si="16"/>
        <v>437 Kosten automatisering</v>
      </c>
      <c r="R132" s="125"/>
    </row>
    <row r="133" spans="4:18" x14ac:dyDescent="0.2">
      <c r="D133" s="694">
        <v>435</v>
      </c>
      <c r="E133" s="695" t="s">
        <v>99</v>
      </c>
      <c r="F133" s="696" t="str">
        <f t="shared" si="18"/>
        <v>435 Telefonie en kabel</v>
      </c>
      <c r="G133" s="19"/>
      <c r="H133" s="5"/>
      <c r="I133" s="6"/>
      <c r="J133" s="125"/>
      <c r="M133" s="580" t="str">
        <f t="shared" si="21"/>
        <v>711 Kostprijs Inkopen 1</v>
      </c>
      <c r="N133" s="580" t="str">
        <f t="shared" si="22"/>
        <v>700 Kostprijs Inkopen hoog</v>
      </c>
      <c r="O133" s="580" t="str">
        <f t="shared" si="16"/>
        <v>438 Website</v>
      </c>
      <c r="R133" s="125"/>
    </row>
    <row r="134" spans="4:18" x14ac:dyDescent="0.2">
      <c r="D134" s="694">
        <v>436</v>
      </c>
      <c r="E134" s="695" t="s">
        <v>100</v>
      </c>
      <c r="F134" s="696" t="str">
        <f t="shared" si="18"/>
        <v>436 Aanschaf software</v>
      </c>
      <c r="G134" s="19"/>
      <c r="H134" s="5"/>
      <c r="I134" s="6"/>
      <c r="J134" s="125"/>
      <c r="M134" s="580" t="str">
        <f t="shared" si="21"/>
        <v>712 Kostprijs Inkopen 2</v>
      </c>
      <c r="N134" s="580" t="str">
        <f t="shared" si="22"/>
        <v>701 Kostprijs Inkopen laag</v>
      </c>
      <c r="O134" s="580" t="str">
        <f t="shared" si="16"/>
        <v>439 Verzekeringen</v>
      </c>
      <c r="R134" s="125"/>
    </row>
    <row r="135" spans="4:18" x14ac:dyDescent="0.2">
      <c r="D135" s="694">
        <v>437</v>
      </c>
      <c r="E135" s="695" t="s">
        <v>101</v>
      </c>
      <c r="F135" s="696" t="str">
        <f t="shared" si="18"/>
        <v>437 Kosten automatisering</v>
      </c>
      <c r="G135" s="19"/>
      <c r="H135" s="5"/>
      <c r="I135" s="6"/>
      <c r="J135" s="125"/>
      <c r="M135" s="580" t="str">
        <f t="shared" si="21"/>
        <v>713 Kostprijs Inkopen 3</v>
      </c>
      <c r="N135" s="580" t="str">
        <f t="shared" si="22"/>
        <v>702 Kostprijs EU</v>
      </c>
      <c r="O135" s="580" t="str">
        <f t="shared" si="16"/>
        <v>440 Algemene kosten</v>
      </c>
      <c r="R135" s="125"/>
    </row>
    <row r="136" spans="4:18" x14ac:dyDescent="0.2">
      <c r="D136" s="694">
        <v>438</v>
      </c>
      <c r="E136" s="695" t="s">
        <v>102</v>
      </c>
      <c r="F136" s="696" t="str">
        <f t="shared" si="18"/>
        <v>438 Website</v>
      </c>
      <c r="G136" s="19"/>
      <c r="H136" s="5"/>
      <c r="I136" s="6"/>
      <c r="J136" s="125"/>
      <c r="M136" s="580" t="str">
        <f t="shared" si="21"/>
        <v>714 Kostprijs Inkopen 4</v>
      </c>
      <c r="N136" s="580" t="str">
        <f t="shared" si="22"/>
        <v>703 Kostprijs buiten EU</v>
      </c>
      <c r="O136" s="580" t="str">
        <f t="shared" si="16"/>
        <v>441 Overige algemene ko 1</v>
      </c>
      <c r="R136" s="125"/>
    </row>
    <row r="137" spans="4:18" x14ac:dyDescent="0.2">
      <c r="D137" s="694">
        <v>439</v>
      </c>
      <c r="E137" s="695" t="s">
        <v>103</v>
      </c>
      <c r="F137" s="696" t="str">
        <f t="shared" si="18"/>
        <v>439 Verzekeringen</v>
      </c>
      <c r="G137" s="19"/>
      <c r="H137" s="5"/>
      <c r="I137" s="6"/>
      <c r="J137" s="125"/>
      <c r="M137" s="580" t="str">
        <f t="shared" si="21"/>
        <v>715 Kostprijs Inkopen 5</v>
      </c>
      <c r="N137" s="580" t="str">
        <f t="shared" si="22"/>
        <v>704 Kostprijs Marge</v>
      </c>
      <c r="O137" s="580" t="str">
        <f t="shared" si="16"/>
        <v>442 Overige algemene ko 2</v>
      </c>
      <c r="R137" s="125"/>
    </row>
    <row r="138" spans="4:18" x14ac:dyDescent="0.2">
      <c r="D138" s="694">
        <v>440</v>
      </c>
      <c r="E138" s="696" t="s">
        <v>104</v>
      </c>
      <c r="F138" s="696" t="str">
        <f t="shared" si="18"/>
        <v>440 Algemene kosten</v>
      </c>
      <c r="G138" s="19"/>
      <c r="H138" s="5"/>
      <c r="I138" s="6"/>
      <c r="J138" s="125"/>
      <c r="M138" s="580" t="str">
        <f t="shared" si="21"/>
        <v>720 Kostprijs Inkopen 6</v>
      </c>
      <c r="N138" s="580" t="str">
        <f t="shared" si="22"/>
        <v>705 Kostprijs Inkopen BEG</v>
      </c>
      <c r="O138" s="580" t="str">
        <f t="shared" ref="O138:O201" si="23">F141</f>
        <v>443 Publiciteit en advert.</v>
      </c>
      <c r="R138" s="125"/>
    </row>
    <row r="139" spans="4:18" ht="12.75" x14ac:dyDescent="0.2">
      <c r="D139" s="699">
        <v>441</v>
      </c>
      <c r="E139" s="695" t="s">
        <v>834</v>
      </c>
      <c r="F139" s="696" t="str">
        <f t="shared" si="18"/>
        <v>441 Overige algemene ko 1</v>
      </c>
      <c r="G139" s="19"/>
      <c r="H139" s="12"/>
      <c r="I139" s="6"/>
      <c r="J139" s="125"/>
      <c r="M139" s="580" t="str">
        <f t="shared" si="21"/>
        <v>725 Kostprijs Inkopen 7</v>
      </c>
      <c r="N139" s="580" t="str">
        <f t="shared" si="22"/>
        <v>710 Kostprijs Marge btw</v>
      </c>
      <c r="O139" s="580" t="str">
        <f t="shared" si="23"/>
        <v>444 Vrij</v>
      </c>
      <c r="R139" s="125"/>
    </row>
    <row r="140" spans="4:18" ht="12.75" x14ac:dyDescent="0.2">
      <c r="D140" s="699">
        <v>442</v>
      </c>
      <c r="E140" s="695" t="s">
        <v>835</v>
      </c>
      <c r="F140" s="696" t="str">
        <f t="shared" si="18"/>
        <v>442 Overige algemene ko 2</v>
      </c>
      <c r="G140" s="19"/>
      <c r="H140" s="12"/>
      <c r="I140" s="6"/>
      <c r="J140" s="125"/>
      <c r="M140" s="580" t="str">
        <f t="shared" si="21"/>
        <v>730 Kostprijs Inkopen 8</v>
      </c>
      <c r="N140" s="580" t="str">
        <f t="shared" si="22"/>
        <v>711 Kostprijs Inkopen 1</v>
      </c>
      <c r="O140" s="580" t="str">
        <f t="shared" si="23"/>
        <v>445 Voeding drank genot</v>
      </c>
      <c r="R140" s="125"/>
    </row>
    <row r="141" spans="4:18" ht="12.75" x14ac:dyDescent="0.2">
      <c r="D141" s="699">
        <v>443</v>
      </c>
      <c r="E141" s="695" t="s">
        <v>875</v>
      </c>
      <c r="F141" s="696" t="str">
        <f t="shared" si="18"/>
        <v>443 Publiciteit en advert.</v>
      </c>
      <c r="G141" s="19"/>
      <c r="H141" s="12"/>
      <c r="I141" s="6"/>
      <c r="J141" s="125"/>
      <c r="M141" s="580" t="str">
        <f t="shared" si="21"/>
        <v>740 Kostprijs Inkopen 9</v>
      </c>
      <c r="N141" s="580" t="str">
        <f t="shared" si="22"/>
        <v>712 Kostprijs Inkopen 2</v>
      </c>
      <c r="O141" s="580" t="str">
        <f t="shared" si="23"/>
        <v>446 Representatie</v>
      </c>
      <c r="R141" s="125"/>
    </row>
    <row r="142" spans="4:18" ht="12.75" x14ac:dyDescent="0.2">
      <c r="D142" s="699">
        <v>444</v>
      </c>
      <c r="E142" s="695" t="s">
        <v>84</v>
      </c>
      <c r="F142" s="696" t="str">
        <f t="shared" si="18"/>
        <v>444 Vrij</v>
      </c>
      <c r="G142" s="19"/>
      <c r="H142" s="12"/>
      <c r="I142" s="6"/>
      <c r="J142" s="125"/>
      <c r="M142" s="580" t="str">
        <f t="shared" si="21"/>
        <v>750 Kostprijs Inkopen 10</v>
      </c>
      <c r="N142" s="580" t="str">
        <f t="shared" si="22"/>
        <v>713 Kostprijs Inkopen 3</v>
      </c>
      <c r="O142" s="580" t="str">
        <f t="shared" si="23"/>
        <v>447 Overige representatie</v>
      </c>
      <c r="R142" s="125"/>
    </row>
    <row r="143" spans="4:18" ht="12.75" x14ac:dyDescent="0.2">
      <c r="D143" s="699">
        <v>445</v>
      </c>
      <c r="E143" s="695" t="s">
        <v>105</v>
      </c>
      <c r="F143" s="696" t="str">
        <f t="shared" si="18"/>
        <v>445 Voeding drank genot</v>
      </c>
      <c r="G143" s="19"/>
      <c r="H143" s="12"/>
      <c r="I143" s="6"/>
      <c r="J143" s="125"/>
      <c r="N143" s="580" t="str">
        <f t="shared" si="22"/>
        <v>714 Kostprijs Inkopen 4</v>
      </c>
      <c r="O143" s="580" t="str">
        <f t="shared" si="23"/>
        <v>448 Vrij</v>
      </c>
      <c r="R143" s="125"/>
    </row>
    <row r="144" spans="4:18" ht="12.75" x14ac:dyDescent="0.2">
      <c r="D144" s="699">
        <v>446</v>
      </c>
      <c r="E144" s="695" t="s">
        <v>106</v>
      </c>
      <c r="F144" s="696" t="str">
        <f t="shared" si="18"/>
        <v>446 Representatie</v>
      </c>
      <c r="G144" s="19"/>
      <c r="H144" s="12"/>
      <c r="I144" s="6"/>
      <c r="J144" s="125"/>
      <c r="N144" s="580" t="str">
        <f t="shared" si="22"/>
        <v>715 Kostprijs Inkopen 5</v>
      </c>
      <c r="O144" s="580" t="str">
        <f t="shared" si="23"/>
        <v>449 Vrij</v>
      </c>
      <c r="R144" s="125"/>
    </row>
    <row r="145" spans="4:18" ht="12.75" x14ac:dyDescent="0.2">
      <c r="D145" s="699">
        <v>447</v>
      </c>
      <c r="E145" s="695" t="s">
        <v>107</v>
      </c>
      <c r="F145" s="696" t="str">
        <f t="shared" si="18"/>
        <v>447 Overige representatie</v>
      </c>
      <c r="G145" s="19"/>
      <c r="H145" s="12"/>
      <c r="I145" s="6"/>
      <c r="J145" s="125"/>
      <c r="N145" s="580" t="str">
        <f t="shared" si="22"/>
        <v>720 Kostprijs Inkopen 6</v>
      </c>
      <c r="O145" s="580" t="str">
        <f t="shared" si="23"/>
        <v>450 Cursussen en opleiding</v>
      </c>
      <c r="R145" s="125"/>
    </row>
    <row r="146" spans="4:18" ht="12.75" x14ac:dyDescent="0.2">
      <c r="D146" s="699">
        <v>448</v>
      </c>
      <c r="E146" s="695" t="s">
        <v>84</v>
      </c>
      <c r="F146" s="696" t="str">
        <f t="shared" si="18"/>
        <v>448 Vrij</v>
      </c>
      <c r="G146" s="19"/>
      <c r="H146" s="12"/>
      <c r="I146" s="6"/>
      <c r="J146" s="125"/>
      <c r="N146" s="580" t="str">
        <f t="shared" si="22"/>
        <v>725 Kostprijs Inkopen 7</v>
      </c>
      <c r="O146" s="580" t="str">
        <f t="shared" si="23"/>
        <v>451 Administratiekosten</v>
      </c>
      <c r="R146" s="125"/>
    </row>
    <row r="147" spans="4:18" ht="12.75" x14ac:dyDescent="0.2">
      <c r="D147" s="699">
        <v>449</v>
      </c>
      <c r="E147" s="695" t="s">
        <v>84</v>
      </c>
      <c r="F147" s="696" t="str">
        <f>D147&amp;" "&amp;E147</f>
        <v>449 Vrij</v>
      </c>
      <c r="G147" s="19"/>
      <c r="H147" s="12"/>
      <c r="I147" s="6"/>
      <c r="J147" s="125"/>
      <c r="N147" s="580" t="str">
        <f t="shared" si="22"/>
        <v>730 Kostprijs Inkopen 8</v>
      </c>
      <c r="O147" s="580" t="str">
        <f t="shared" si="23"/>
        <v>452 Heffingen, rechten/kvk</v>
      </c>
      <c r="R147" s="125"/>
    </row>
    <row r="148" spans="4:18" ht="12.75" x14ac:dyDescent="0.2">
      <c r="D148" s="699">
        <v>450</v>
      </c>
      <c r="E148" s="695" t="s">
        <v>108</v>
      </c>
      <c r="F148" s="696" t="str">
        <f t="shared" si="18"/>
        <v>450 Cursussen en opleiding</v>
      </c>
      <c r="G148" s="19"/>
      <c r="H148" s="12"/>
      <c r="I148" s="6"/>
      <c r="J148" s="125"/>
      <c r="N148" s="580" t="str">
        <f t="shared" si="22"/>
        <v>740 Kostprijs Inkopen 9</v>
      </c>
      <c r="O148" s="580" t="str">
        <f t="shared" si="23"/>
        <v>453 Overige administratie</v>
      </c>
      <c r="R148" s="125"/>
    </row>
    <row r="149" spans="4:18" ht="12.75" x14ac:dyDescent="0.2">
      <c r="D149" s="699">
        <v>451</v>
      </c>
      <c r="E149" s="695" t="s">
        <v>109</v>
      </c>
      <c r="F149" s="696" t="str">
        <f t="shared" si="18"/>
        <v>451 Administratiekosten</v>
      </c>
      <c r="G149" s="19"/>
      <c r="H149" s="12"/>
      <c r="I149" s="6"/>
      <c r="J149" s="125"/>
      <c r="N149" s="580" t="str">
        <f t="shared" si="22"/>
        <v>750 Kostprijs Inkopen 10</v>
      </c>
      <c r="O149" s="580" t="str">
        <f t="shared" si="23"/>
        <v>454 Vrij</v>
      </c>
      <c r="R149" s="125"/>
    </row>
    <row r="150" spans="4:18" ht="12.75" x14ac:dyDescent="0.2">
      <c r="D150" s="699">
        <v>452</v>
      </c>
      <c r="E150" s="695" t="s">
        <v>836</v>
      </c>
      <c r="F150" s="696" t="str">
        <f t="shared" si="18"/>
        <v>452 Heffingen, rechten/kvk</v>
      </c>
      <c r="G150" s="19"/>
      <c r="H150" s="12"/>
      <c r="I150" s="6"/>
      <c r="J150" s="125"/>
      <c r="N150" s="580" t="str">
        <f t="shared" si="22"/>
        <v>800 Verkopen belast hoog</v>
      </c>
      <c r="O150" s="580" t="str">
        <f t="shared" si="23"/>
        <v>455 Vrij2</v>
      </c>
      <c r="R150" s="125"/>
    </row>
    <row r="151" spans="4:18" ht="12.75" x14ac:dyDescent="0.2">
      <c r="D151" s="699">
        <v>453</v>
      </c>
      <c r="E151" s="695" t="s">
        <v>837</v>
      </c>
      <c r="F151" s="696" t="str">
        <f t="shared" si="18"/>
        <v>453 Overige administratie</v>
      </c>
      <c r="G151" s="19"/>
      <c r="H151" s="12"/>
      <c r="I151" s="6"/>
      <c r="J151" s="125"/>
      <c r="N151" s="580" t="str">
        <f t="shared" si="22"/>
        <v>801 Verkopen belast laag</v>
      </c>
      <c r="O151" s="580" t="str">
        <f t="shared" si="23"/>
        <v>456 Vrij</v>
      </c>
      <c r="R151" s="125"/>
    </row>
    <row r="152" spans="4:18" ht="12.75" x14ac:dyDescent="0.2">
      <c r="D152" s="699">
        <v>454</v>
      </c>
      <c r="E152" s="695" t="s">
        <v>84</v>
      </c>
      <c r="F152" s="696" t="str">
        <f t="shared" si="18"/>
        <v>454 Vrij</v>
      </c>
      <c r="G152" s="19"/>
      <c r="H152" s="12"/>
      <c r="I152" s="6"/>
      <c r="J152" s="125"/>
      <c r="N152" s="580" t="str">
        <f t="shared" si="22"/>
        <v>802 Verkopen EU</v>
      </c>
      <c r="O152" s="580" t="str">
        <f t="shared" si="23"/>
        <v>457 Vrij</v>
      </c>
      <c r="R152" s="125"/>
    </row>
    <row r="153" spans="4:18" ht="12.75" x14ac:dyDescent="0.2">
      <c r="D153" s="699">
        <v>455</v>
      </c>
      <c r="E153" s="695" t="s">
        <v>377</v>
      </c>
      <c r="F153" s="696" t="str">
        <f t="shared" si="18"/>
        <v>455 Vrij2</v>
      </c>
      <c r="G153" s="19"/>
      <c r="H153" s="12"/>
      <c r="I153" s="6"/>
      <c r="J153" s="125"/>
      <c r="N153" s="580" t="str">
        <f t="shared" si="22"/>
        <v>803 Verkopen buiten EU</v>
      </c>
      <c r="O153" s="580" t="str">
        <f t="shared" si="23"/>
        <v>458 Vrij</v>
      </c>
      <c r="R153" s="125"/>
    </row>
    <row r="154" spans="4:18" ht="12.75" x14ac:dyDescent="0.2">
      <c r="D154" s="699">
        <v>456</v>
      </c>
      <c r="E154" s="695" t="s">
        <v>84</v>
      </c>
      <c r="F154" s="696" t="str">
        <f t="shared" si="18"/>
        <v>456 Vrij</v>
      </c>
      <c r="G154" s="19"/>
      <c r="H154" s="12"/>
      <c r="I154" s="6"/>
      <c r="J154" s="125"/>
      <c r="N154" s="580" t="str">
        <f t="shared" si="22"/>
        <v>804 Verkopen Marge</v>
      </c>
      <c r="O154" s="580" t="str">
        <f t="shared" si="23"/>
        <v>459 Vrij</v>
      </c>
      <c r="R154" s="125"/>
    </row>
    <row r="155" spans="4:18" ht="12.75" x14ac:dyDescent="0.2">
      <c r="D155" s="699">
        <v>457</v>
      </c>
      <c r="E155" s="695" t="s">
        <v>84</v>
      </c>
      <c r="F155" s="696" t="str">
        <f t="shared" si="18"/>
        <v>457 Vrij</v>
      </c>
      <c r="G155" s="19"/>
      <c r="H155" s="12"/>
      <c r="I155" s="6"/>
      <c r="J155" s="125"/>
      <c r="N155" s="580" t="str">
        <f t="shared" si="22"/>
        <v>805 Verkopen belast overige</v>
      </c>
      <c r="O155" s="580" t="str">
        <f t="shared" si="23"/>
        <v>460 Vrij</v>
      </c>
      <c r="R155" s="125"/>
    </row>
    <row r="156" spans="4:18" ht="12.75" x14ac:dyDescent="0.2">
      <c r="D156" s="699">
        <v>458</v>
      </c>
      <c r="E156" s="695" t="s">
        <v>84</v>
      </c>
      <c r="F156" s="696" t="str">
        <f t="shared" si="18"/>
        <v>458 Vrij</v>
      </c>
      <c r="G156" s="19"/>
      <c r="H156" s="12"/>
      <c r="I156" s="6"/>
      <c r="J156" s="125"/>
      <c r="N156" s="580" t="str">
        <f t="shared" si="22"/>
        <v>806 Verkopen meng overige %</v>
      </c>
      <c r="O156" s="580" t="str">
        <f t="shared" si="23"/>
        <v>461 Bankkosten</v>
      </c>
      <c r="R156" s="125"/>
    </row>
    <row r="157" spans="4:18" ht="12.75" x14ac:dyDescent="0.2">
      <c r="D157" s="699">
        <v>459</v>
      </c>
      <c r="E157" s="695" t="s">
        <v>84</v>
      </c>
      <c r="F157" s="696" t="str">
        <f>D157&amp;" "&amp;E157</f>
        <v>459 Vrij</v>
      </c>
      <c r="G157" s="19"/>
      <c r="H157" s="12"/>
      <c r="I157" s="6"/>
      <c r="J157" s="125"/>
      <c r="N157" s="580" t="str">
        <f t="shared" si="22"/>
        <v>807 Verkopen pakket</v>
      </c>
      <c r="O157" s="580" t="str">
        <f t="shared" si="23"/>
        <v>462 Overige rentelasten</v>
      </c>
      <c r="R157" s="125"/>
    </row>
    <row r="158" spans="4:18" ht="12.75" x14ac:dyDescent="0.2">
      <c r="D158" s="699">
        <v>460</v>
      </c>
      <c r="E158" s="695" t="s">
        <v>84</v>
      </c>
      <c r="F158" s="696" t="str">
        <f>D158&amp;" "&amp;E158</f>
        <v>460 Vrij</v>
      </c>
      <c r="G158" s="19"/>
      <c r="H158" s="12"/>
      <c r="I158" s="6"/>
      <c r="J158" s="125"/>
      <c r="N158" s="580" t="str">
        <f t="shared" si="22"/>
        <v>808 Verkopen 2</v>
      </c>
      <c r="O158" s="580" t="str">
        <f t="shared" si="23"/>
        <v>463 Rentelasten lening</v>
      </c>
      <c r="R158" s="125"/>
    </row>
    <row r="159" spans="4:18" ht="12.75" x14ac:dyDescent="0.2">
      <c r="D159" s="699">
        <v>461</v>
      </c>
      <c r="E159" s="695" t="s">
        <v>110</v>
      </c>
      <c r="F159" s="696" t="str">
        <f>D159&amp;" "&amp;E159</f>
        <v>461 Bankkosten</v>
      </c>
      <c r="G159" s="19"/>
      <c r="H159" s="12"/>
      <c r="I159" s="6"/>
      <c r="J159" s="125"/>
      <c r="N159" s="580" t="str">
        <f t="shared" si="22"/>
        <v>809 Verkopen 3</v>
      </c>
      <c r="O159" s="580" t="str">
        <f t="shared" si="23"/>
        <v>464 Vrij</v>
      </c>
      <c r="R159" s="125"/>
    </row>
    <row r="160" spans="4:18" ht="12.75" x14ac:dyDescent="0.2">
      <c r="D160" s="699">
        <v>462</v>
      </c>
      <c r="E160" s="695" t="s">
        <v>111</v>
      </c>
      <c r="F160" s="696" t="str">
        <f t="shared" si="18"/>
        <v>462 Overige rentelasten</v>
      </c>
      <c r="G160" s="19"/>
      <c r="H160" s="12"/>
      <c r="I160" s="6"/>
      <c r="J160" s="125"/>
      <c r="N160" s="580" t="str">
        <f t="shared" si="22"/>
        <v>810 Verkopen 4</v>
      </c>
      <c r="O160" s="580" t="str">
        <f t="shared" si="23"/>
        <v>465 Vrij</v>
      </c>
      <c r="R160" s="125"/>
    </row>
    <row r="161" spans="4:18" ht="12.75" x14ac:dyDescent="0.2">
      <c r="D161" s="699">
        <v>463</v>
      </c>
      <c r="E161" s="695" t="s">
        <v>112</v>
      </c>
      <c r="F161" s="696" t="str">
        <f t="shared" si="18"/>
        <v>463 Rentelasten lening</v>
      </c>
      <c r="G161" s="19"/>
      <c r="H161" s="12"/>
      <c r="I161" s="6"/>
      <c r="J161" s="125"/>
      <c r="N161" s="580" t="str">
        <f t="shared" si="22"/>
        <v>811 Verkopen 5</v>
      </c>
      <c r="O161" s="580" t="str">
        <f t="shared" si="23"/>
        <v>470 Vrij</v>
      </c>
      <c r="R161" s="125"/>
    </row>
    <row r="162" spans="4:18" ht="12.75" x14ac:dyDescent="0.2">
      <c r="D162" s="699">
        <v>464</v>
      </c>
      <c r="E162" s="695" t="s">
        <v>84</v>
      </c>
      <c r="F162" s="696" t="str">
        <f t="shared" si="18"/>
        <v>464 Vrij</v>
      </c>
      <c r="G162" s="19"/>
      <c r="H162" s="12"/>
      <c r="I162" s="6"/>
      <c r="J162" s="125"/>
      <c r="N162" s="580" t="str">
        <f t="shared" si="22"/>
        <v>812 Verkopen 6</v>
      </c>
      <c r="O162" s="580" t="str">
        <f t="shared" si="23"/>
        <v>475 Vrij</v>
      </c>
      <c r="R162" s="125"/>
    </row>
    <row r="163" spans="4:18" ht="12.75" x14ac:dyDescent="0.2">
      <c r="D163" s="699">
        <v>465</v>
      </c>
      <c r="E163" s="695" t="s">
        <v>84</v>
      </c>
      <c r="F163" s="696" t="str">
        <f t="shared" si="18"/>
        <v>465 Vrij</v>
      </c>
      <c r="G163" s="19"/>
      <c r="H163" s="12"/>
      <c r="I163" s="6"/>
      <c r="J163" s="125"/>
      <c r="N163" s="580" t="str">
        <f t="shared" si="22"/>
        <v>813 Verkopen 7</v>
      </c>
      <c r="O163" s="580" t="str">
        <f t="shared" si="23"/>
        <v>480 Dotatie voorzieningen</v>
      </c>
      <c r="R163" s="125"/>
    </row>
    <row r="164" spans="4:18" ht="12.75" x14ac:dyDescent="0.2">
      <c r="D164" s="699">
        <v>470</v>
      </c>
      <c r="E164" s="695" t="s">
        <v>84</v>
      </c>
      <c r="F164" s="696" t="str">
        <f t="shared" si="18"/>
        <v>470 Vrij</v>
      </c>
      <c r="G164" s="19"/>
      <c r="H164" s="12"/>
      <c r="I164" s="6"/>
      <c r="J164" s="125"/>
      <c r="N164" s="580" t="str">
        <f t="shared" ref="N164:N186" si="24">F207</f>
        <v>814 Verkopen 8</v>
      </c>
      <c r="O164" s="580" t="str">
        <f t="shared" si="23"/>
        <v>485 Dotatie voorz debiteuren</v>
      </c>
      <c r="R164" s="125"/>
    </row>
    <row r="165" spans="4:18" ht="12.75" x14ac:dyDescent="0.2">
      <c r="D165" s="699">
        <v>475</v>
      </c>
      <c r="E165" s="695" t="s">
        <v>84</v>
      </c>
      <c r="F165" s="696" t="str">
        <f>D165&amp;" "&amp;E165</f>
        <v>475 Vrij</v>
      </c>
      <c r="G165" s="19"/>
      <c r="H165" s="12"/>
      <c r="I165" s="6"/>
      <c r="J165" s="125"/>
      <c r="N165" s="580" t="str">
        <f t="shared" si="24"/>
        <v>815 Verkopen 9</v>
      </c>
      <c r="O165" s="580" t="str">
        <f t="shared" si="23"/>
        <v>490 Afsch immateriele activa</v>
      </c>
      <c r="R165" s="125"/>
    </row>
    <row r="166" spans="4:18" x14ac:dyDescent="0.2">
      <c r="D166" s="694">
        <v>480</v>
      </c>
      <c r="E166" s="696" t="s">
        <v>113</v>
      </c>
      <c r="F166" s="696" t="str">
        <f t="shared" si="18"/>
        <v>480 Dotatie voorzieningen</v>
      </c>
      <c r="G166" s="19"/>
      <c r="H166" s="5"/>
      <c r="I166" s="6"/>
      <c r="J166" s="125"/>
      <c r="N166" s="580" t="str">
        <f t="shared" si="24"/>
        <v>820 Verkopen 10</v>
      </c>
      <c r="O166" s="580" t="str">
        <f t="shared" si="23"/>
        <v>491 Afsch gebouwen</v>
      </c>
      <c r="R166" s="125"/>
    </row>
    <row r="167" spans="4:18" x14ac:dyDescent="0.2">
      <c r="D167" s="699">
        <v>485</v>
      </c>
      <c r="E167" s="700" t="s">
        <v>114</v>
      </c>
      <c r="F167" s="696" t="str">
        <f t="shared" si="18"/>
        <v>485 Dotatie voorz debiteuren</v>
      </c>
      <c r="G167" s="11" t="s">
        <v>115</v>
      </c>
      <c r="H167" s="5"/>
      <c r="I167" s="6"/>
      <c r="J167" s="125"/>
      <c r="N167" s="580" t="str">
        <f t="shared" si="24"/>
        <v>821 Verkopen 11</v>
      </c>
      <c r="O167" s="580" t="str">
        <f t="shared" si="23"/>
        <v>492 Afsch vervoermiddelen</v>
      </c>
      <c r="R167" s="125"/>
    </row>
    <row r="168" spans="4:18" x14ac:dyDescent="0.2">
      <c r="D168" s="694">
        <v>490</v>
      </c>
      <c r="E168" s="696" t="s">
        <v>842</v>
      </c>
      <c r="F168" s="696" t="str">
        <f t="shared" si="18"/>
        <v>490 Afsch immateriele activa</v>
      </c>
      <c r="G168" s="442" t="s">
        <v>116</v>
      </c>
      <c r="H168" s="5"/>
      <c r="I168" s="6"/>
      <c r="J168" s="125"/>
      <c r="N168" s="580" t="str">
        <f t="shared" si="24"/>
        <v>822 Verkopen 12</v>
      </c>
      <c r="O168" s="580" t="str">
        <f t="shared" si="23"/>
        <v>493 Afschr inventaris</v>
      </c>
      <c r="R168" s="125"/>
    </row>
    <row r="169" spans="4:18" x14ac:dyDescent="0.2">
      <c r="D169" s="694">
        <v>491</v>
      </c>
      <c r="E169" s="696" t="s">
        <v>848</v>
      </c>
      <c r="F169" s="696" t="str">
        <f t="shared" si="18"/>
        <v>491 Afsch gebouwen</v>
      </c>
      <c r="G169" s="443" t="s">
        <v>117</v>
      </c>
      <c r="H169" s="5"/>
      <c r="I169" s="6"/>
      <c r="J169" s="125"/>
      <c r="N169" s="580" t="str">
        <f t="shared" si="24"/>
        <v>823 Verkopen 13</v>
      </c>
      <c r="O169" s="580" t="str">
        <f t="shared" si="23"/>
        <v>494 Afschr hardware</v>
      </c>
      <c r="R169" s="125"/>
    </row>
    <row r="170" spans="4:18" x14ac:dyDescent="0.2">
      <c r="D170" s="694">
        <v>492</v>
      </c>
      <c r="E170" s="696" t="s">
        <v>847</v>
      </c>
      <c r="F170" s="696" t="str">
        <f t="shared" si="18"/>
        <v>492 Afsch vervoermiddelen</v>
      </c>
      <c r="G170" s="444" t="s">
        <v>118</v>
      </c>
      <c r="H170" s="5"/>
      <c r="I170" s="6"/>
      <c r="J170" s="125"/>
      <c r="N170" s="580" t="str">
        <f t="shared" si="24"/>
        <v>824 Verkopen 14</v>
      </c>
      <c r="O170" s="580" t="str">
        <f t="shared" si="23"/>
        <v>495 Afschr software</v>
      </c>
      <c r="R170" s="125"/>
    </row>
    <row r="171" spans="4:18" x14ac:dyDescent="0.2">
      <c r="D171" s="694">
        <v>493</v>
      </c>
      <c r="E171" s="696" t="s">
        <v>846</v>
      </c>
      <c r="F171" s="696" t="str">
        <f t="shared" si="18"/>
        <v>493 Afschr inventaris</v>
      </c>
      <c r="G171" s="444" t="s">
        <v>119</v>
      </c>
      <c r="H171" s="5"/>
      <c r="I171" s="6"/>
      <c r="J171" s="125"/>
      <c r="N171" s="580" t="str">
        <f t="shared" si="24"/>
        <v>825 Verkopen 15</v>
      </c>
      <c r="O171" s="580" t="str">
        <f t="shared" si="23"/>
        <v>496 Afschr overige activa</v>
      </c>
      <c r="R171" s="125"/>
    </row>
    <row r="172" spans="4:18" x14ac:dyDescent="0.2">
      <c r="D172" s="694">
        <v>494</v>
      </c>
      <c r="E172" s="696" t="s">
        <v>844</v>
      </c>
      <c r="F172" s="696" t="str">
        <f t="shared" si="18"/>
        <v>494 Afschr hardware</v>
      </c>
      <c r="G172" s="444" t="s">
        <v>120</v>
      </c>
      <c r="H172" s="5"/>
      <c r="I172" s="6"/>
      <c r="J172" s="125"/>
      <c r="N172" s="580" t="str">
        <f t="shared" si="24"/>
        <v>830 Omzet overloop</v>
      </c>
      <c r="O172" s="580" t="str">
        <f t="shared" si="23"/>
        <v>499 Overige</v>
      </c>
      <c r="R172" s="125"/>
    </row>
    <row r="173" spans="4:18" x14ac:dyDescent="0.2">
      <c r="D173" s="694">
        <v>495</v>
      </c>
      <c r="E173" s="696" t="s">
        <v>845</v>
      </c>
      <c r="F173" s="696" t="str">
        <f t="shared" si="18"/>
        <v>495 Afschr software</v>
      </c>
      <c r="G173" s="444" t="s">
        <v>121</v>
      </c>
      <c r="H173" s="5"/>
      <c r="I173" s="6"/>
      <c r="J173" s="125"/>
      <c r="N173" s="580" t="str">
        <f t="shared" si="24"/>
        <v>900 Rentebaten</v>
      </c>
      <c r="O173" s="580" t="str">
        <f t="shared" si="23"/>
        <v>700 Kostprijs Inkopen hoog</v>
      </c>
      <c r="R173" s="125"/>
    </row>
    <row r="174" spans="4:18" x14ac:dyDescent="0.2">
      <c r="D174" s="694">
        <v>496</v>
      </c>
      <c r="E174" s="696" t="s">
        <v>843</v>
      </c>
      <c r="F174" s="696" t="str">
        <f t="shared" si="18"/>
        <v>496 Afschr overige activa</v>
      </c>
      <c r="G174" s="445" t="s">
        <v>122</v>
      </c>
      <c r="H174" s="5"/>
      <c r="I174" s="6"/>
      <c r="J174" s="125"/>
      <c r="N174" s="580" t="str">
        <f t="shared" si="24"/>
        <v>901 Rentelasten</v>
      </c>
      <c r="O174" s="580" t="str">
        <f t="shared" si="23"/>
        <v>701 Kostprijs Inkopen laag</v>
      </c>
      <c r="R174" s="125"/>
    </row>
    <row r="175" spans="4:18" ht="12.75" x14ac:dyDescent="0.2">
      <c r="D175" s="699">
        <v>499</v>
      </c>
      <c r="E175" s="695" t="s">
        <v>75</v>
      </c>
      <c r="F175" s="696" t="str">
        <f t="shared" si="18"/>
        <v>499 Overige</v>
      </c>
      <c r="G175" s="19"/>
      <c r="H175" s="12"/>
      <c r="I175" s="6"/>
      <c r="J175" s="125"/>
      <c r="N175" s="580" t="str">
        <f t="shared" si="24"/>
        <v>902 Vrij</v>
      </c>
      <c r="O175" s="580" t="str">
        <f t="shared" si="23"/>
        <v>702 Kostprijs EU</v>
      </c>
      <c r="R175" s="125"/>
    </row>
    <row r="176" spans="4:18" ht="12.75" x14ac:dyDescent="0.2">
      <c r="D176" s="699">
        <v>700</v>
      </c>
      <c r="E176" s="700" t="s">
        <v>123</v>
      </c>
      <c r="F176" s="696" t="str">
        <f t="shared" si="18"/>
        <v>700 Kostprijs Inkopen hoog</v>
      </c>
      <c r="G176" s="19"/>
      <c r="H176" s="12"/>
      <c r="I176" s="6"/>
      <c r="J176" s="125"/>
      <c r="N176" s="580" t="str">
        <f t="shared" si="24"/>
        <v>903 Vrij</v>
      </c>
      <c r="O176" s="580" t="str">
        <f t="shared" si="23"/>
        <v>703 Kostprijs buiten EU</v>
      </c>
      <c r="R176" s="125"/>
    </row>
    <row r="177" spans="4:18" ht="12.75" x14ac:dyDescent="0.2">
      <c r="D177" s="699">
        <v>701</v>
      </c>
      <c r="E177" s="700" t="s">
        <v>124</v>
      </c>
      <c r="F177" s="696" t="str">
        <f t="shared" si="18"/>
        <v>701 Kostprijs Inkopen laag</v>
      </c>
      <c r="G177" s="19"/>
      <c r="H177" s="12"/>
      <c r="I177" s="6"/>
      <c r="J177" s="125"/>
      <c r="N177" s="580" t="str">
        <f t="shared" si="24"/>
        <v>904 Vrij</v>
      </c>
      <c r="O177" s="580" t="str">
        <f t="shared" si="23"/>
        <v>704 Kostprijs Marge</v>
      </c>
      <c r="R177" s="125"/>
    </row>
    <row r="178" spans="4:18" ht="12.75" x14ac:dyDescent="0.2">
      <c r="D178" s="699">
        <v>702</v>
      </c>
      <c r="E178" s="703" t="s">
        <v>499</v>
      </c>
      <c r="F178" s="696" t="str">
        <f t="shared" si="18"/>
        <v>702 Kostprijs EU</v>
      </c>
      <c r="G178" s="19"/>
      <c r="H178" s="12"/>
      <c r="I178" s="6"/>
      <c r="J178" s="125"/>
      <c r="N178" s="580" t="str">
        <f t="shared" si="24"/>
        <v>905 Vrij</v>
      </c>
      <c r="O178" s="580" t="str">
        <f t="shared" si="23"/>
        <v>705 Kostprijs Inkopen BEG</v>
      </c>
      <c r="R178" s="125"/>
    </row>
    <row r="179" spans="4:18" ht="12.75" x14ac:dyDescent="0.2">
      <c r="D179" s="699">
        <v>703</v>
      </c>
      <c r="E179" s="703" t="s">
        <v>500</v>
      </c>
      <c r="F179" s="696" t="str">
        <f t="shared" si="18"/>
        <v>703 Kostprijs buiten EU</v>
      </c>
      <c r="G179" s="19"/>
      <c r="H179" s="12"/>
      <c r="I179" s="6"/>
      <c r="J179" s="125"/>
      <c r="N179" s="580" t="str">
        <f t="shared" si="24"/>
        <v>906 Vrij</v>
      </c>
      <c r="O179" s="580" t="str">
        <f t="shared" si="23"/>
        <v>710 Kostprijs Marge btw</v>
      </c>
      <c r="R179" s="125"/>
    </row>
    <row r="180" spans="4:18" ht="12.75" x14ac:dyDescent="0.2">
      <c r="D180" s="699">
        <v>704</v>
      </c>
      <c r="E180" s="703" t="s">
        <v>503</v>
      </c>
      <c r="F180" s="696" t="str">
        <f t="shared" si="18"/>
        <v>704 Kostprijs Marge</v>
      </c>
      <c r="G180" s="19"/>
      <c r="H180" s="12"/>
      <c r="I180" s="6"/>
      <c r="J180" s="125"/>
      <c r="N180" s="580" t="str">
        <f t="shared" si="24"/>
        <v>907 Vrij</v>
      </c>
      <c r="O180" s="580" t="str">
        <f t="shared" si="23"/>
        <v>711 Kostprijs Inkopen 1</v>
      </c>
      <c r="R180" s="125"/>
    </row>
    <row r="181" spans="4:18" ht="12.75" x14ac:dyDescent="0.2">
      <c r="D181" s="699">
        <v>705</v>
      </c>
      <c r="E181" s="695" t="s">
        <v>125</v>
      </c>
      <c r="F181" s="696" t="str">
        <f t="shared" si="18"/>
        <v>705 Kostprijs Inkopen BEG</v>
      </c>
      <c r="G181" s="19"/>
      <c r="H181" s="12"/>
      <c r="I181" s="6"/>
      <c r="J181" s="125"/>
      <c r="N181" s="580" t="str">
        <f t="shared" si="24"/>
        <v>908 Vrij</v>
      </c>
      <c r="O181" s="580" t="str">
        <f t="shared" si="23"/>
        <v>712 Kostprijs Inkopen 2</v>
      </c>
      <c r="R181" s="125"/>
    </row>
    <row r="182" spans="4:18" ht="12.75" x14ac:dyDescent="0.2">
      <c r="D182" s="699">
        <v>710</v>
      </c>
      <c r="E182" s="695" t="s">
        <v>126</v>
      </c>
      <c r="F182" s="696" t="str">
        <f t="shared" si="18"/>
        <v>710 Kostprijs Marge btw</v>
      </c>
      <c r="G182" s="19"/>
      <c r="H182" s="12"/>
      <c r="I182" s="6"/>
      <c r="J182" s="125"/>
      <c r="N182" s="580" t="str">
        <f t="shared" si="24"/>
        <v>909 Vrij</v>
      </c>
      <c r="O182" s="580" t="str">
        <f t="shared" si="23"/>
        <v>713 Kostprijs Inkopen 3</v>
      </c>
      <c r="R182" s="125"/>
    </row>
    <row r="183" spans="4:18" ht="12.75" x14ac:dyDescent="0.2">
      <c r="D183" s="699">
        <v>711</v>
      </c>
      <c r="E183" s="695" t="s">
        <v>127</v>
      </c>
      <c r="F183" s="696" t="str">
        <f t="shared" si="18"/>
        <v>711 Kostprijs Inkopen 1</v>
      </c>
      <c r="G183" s="19"/>
      <c r="H183" s="12"/>
      <c r="I183" s="6"/>
      <c r="J183" s="125"/>
      <c r="N183" s="580" t="str">
        <f t="shared" si="24"/>
        <v>910 Vrij</v>
      </c>
      <c r="O183" s="580" t="str">
        <f t="shared" si="23"/>
        <v>714 Kostprijs Inkopen 4</v>
      </c>
      <c r="R183" s="125"/>
    </row>
    <row r="184" spans="4:18" ht="12.75" x14ac:dyDescent="0.2">
      <c r="D184" s="699">
        <v>712</v>
      </c>
      <c r="E184" s="695" t="s">
        <v>128</v>
      </c>
      <c r="F184" s="696" t="str">
        <f t="shared" si="18"/>
        <v>712 Kostprijs Inkopen 2</v>
      </c>
      <c r="G184" s="19"/>
      <c r="H184" s="12"/>
      <c r="I184" s="6"/>
      <c r="J184" s="125"/>
      <c r="N184" s="580" t="str">
        <f t="shared" si="24"/>
        <v>920 Vrij</v>
      </c>
      <c r="O184" s="580" t="str">
        <f t="shared" si="23"/>
        <v>715 Kostprijs Inkopen 5</v>
      </c>
      <c r="R184" s="125"/>
    </row>
    <row r="185" spans="4:18" ht="12.75" x14ac:dyDescent="0.2">
      <c r="D185" s="699">
        <v>713</v>
      </c>
      <c r="E185" s="695" t="s">
        <v>129</v>
      </c>
      <c r="F185" s="696" t="str">
        <f t="shared" si="18"/>
        <v>713 Kostprijs Inkopen 3</v>
      </c>
      <c r="G185" s="19"/>
      <c r="H185" s="12"/>
      <c r="I185" s="6"/>
      <c r="J185" s="125"/>
      <c r="N185" s="580" t="str">
        <f t="shared" si="24"/>
        <v>930 Verkopen activa</v>
      </c>
      <c r="O185" s="580" t="str">
        <f t="shared" si="23"/>
        <v>720 Kostprijs Inkopen 6</v>
      </c>
      <c r="R185" s="125"/>
    </row>
    <row r="186" spans="4:18" ht="12.75" x14ac:dyDescent="0.2">
      <c r="D186" s="699">
        <v>714</v>
      </c>
      <c r="E186" s="695" t="s">
        <v>130</v>
      </c>
      <c r="F186" s="696" t="str">
        <f t="shared" si="18"/>
        <v>714 Kostprijs Inkopen 4</v>
      </c>
      <c r="G186" s="19"/>
      <c r="H186" s="12"/>
      <c r="I186" s="6"/>
      <c r="J186" s="125"/>
      <c r="N186" s="580" t="str">
        <f t="shared" si="24"/>
        <v>940 Bijzondere baten&amp;lasten</v>
      </c>
      <c r="O186" s="580" t="str">
        <f t="shared" si="23"/>
        <v>725 Kostprijs Inkopen 7</v>
      </c>
      <c r="R186" s="125"/>
    </row>
    <row r="187" spans="4:18" ht="12.75" x14ac:dyDescent="0.2">
      <c r="D187" s="699">
        <v>715</v>
      </c>
      <c r="E187" s="695" t="s">
        <v>131</v>
      </c>
      <c r="F187" s="696" t="str">
        <f t="shared" si="18"/>
        <v>715 Kostprijs Inkopen 5</v>
      </c>
      <c r="G187" s="19"/>
      <c r="H187" s="12"/>
      <c r="I187" s="6"/>
      <c r="J187" s="125"/>
      <c r="N187" s="580" t="str">
        <f>F231</f>
        <v>960 Vrij</v>
      </c>
      <c r="O187" s="580" t="str">
        <f t="shared" si="23"/>
        <v>730 Kostprijs Inkopen 8</v>
      </c>
      <c r="R187" s="125"/>
    </row>
    <row r="188" spans="4:18" ht="12.75" x14ac:dyDescent="0.2">
      <c r="D188" s="699">
        <v>720</v>
      </c>
      <c r="E188" s="695" t="s">
        <v>132</v>
      </c>
      <c r="F188" s="696" t="str">
        <f t="shared" si="18"/>
        <v>720 Kostprijs Inkopen 6</v>
      </c>
      <c r="G188" s="19"/>
      <c r="H188" s="12"/>
      <c r="I188" s="6"/>
      <c r="J188" s="125"/>
      <c r="N188" s="580" t="str">
        <f>F232</f>
        <v>970 Belastingen 1</v>
      </c>
      <c r="O188" s="580" t="str">
        <f t="shared" si="23"/>
        <v>740 Kostprijs Inkopen 9</v>
      </c>
      <c r="R188" s="125"/>
    </row>
    <row r="189" spans="4:18" ht="12.75" x14ac:dyDescent="0.2">
      <c r="D189" s="699">
        <v>725</v>
      </c>
      <c r="E189" s="695" t="s">
        <v>133</v>
      </c>
      <c r="F189" s="696" t="str">
        <f t="shared" si="18"/>
        <v>725 Kostprijs Inkopen 7</v>
      </c>
      <c r="G189" s="19"/>
      <c r="H189" s="12"/>
      <c r="I189" s="6"/>
      <c r="J189" s="125"/>
      <c r="N189" s="580" t="str">
        <f>F233</f>
        <v>975 Belastingen 2</v>
      </c>
      <c r="O189" s="580" t="str">
        <f t="shared" si="23"/>
        <v>750 Kostprijs Inkopen 10</v>
      </c>
      <c r="R189" s="125"/>
    </row>
    <row r="190" spans="4:18" ht="12.75" x14ac:dyDescent="0.2">
      <c r="D190" s="699">
        <v>730</v>
      </c>
      <c r="E190" s="695" t="s">
        <v>134</v>
      </c>
      <c r="F190" s="696" t="str">
        <f t="shared" si="18"/>
        <v>730 Kostprijs Inkopen 8</v>
      </c>
      <c r="G190" s="19"/>
      <c r="H190" s="12"/>
      <c r="I190" s="6"/>
      <c r="J190" s="125"/>
      <c r="N190" s="580" t="str">
        <f>F234</f>
        <v>980 Belastingen 3</v>
      </c>
      <c r="O190" s="580" t="str">
        <f t="shared" si="23"/>
        <v>800 Verkopen belast hoog</v>
      </c>
      <c r="R190" s="125"/>
    </row>
    <row r="191" spans="4:18" ht="12.75" x14ac:dyDescent="0.2">
      <c r="D191" s="699">
        <v>740</v>
      </c>
      <c r="E191" s="695" t="s">
        <v>135</v>
      </c>
      <c r="F191" s="696" t="str">
        <f t="shared" si="18"/>
        <v>740 Kostprijs Inkopen 9</v>
      </c>
      <c r="G191" s="19"/>
      <c r="H191" s="12"/>
      <c r="I191" s="6"/>
      <c r="J191" s="125"/>
      <c r="O191" s="580" t="str">
        <f t="shared" si="23"/>
        <v>801 Verkopen belast laag</v>
      </c>
      <c r="R191" s="125"/>
    </row>
    <row r="192" spans="4:18" ht="12.75" x14ac:dyDescent="0.2">
      <c r="D192" s="699">
        <v>750</v>
      </c>
      <c r="E192" s="695" t="s">
        <v>136</v>
      </c>
      <c r="F192" s="696" t="str">
        <f t="shared" si="18"/>
        <v>750 Kostprijs Inkopen 10</v>
      </c>
      <c r="G192" s="19"/>
      <c r="H192" s="12"/>
      <c r="I192" s="6"/>
      <c r="J192" s="125"/>
      <c r="O192" s="580" t="str">
        <f t="shared" si="23"/>
        <v>802 Verkopen EU</v>
      </c>
      <c r="R192" s="125"/>
    </row>
    <row r="193" spans="4:18" ht="12.75" x14ac:dyDescent="0.2">
      <c r="D193" s="694">
        <v>800</v>
      </c>
      <c r="E193" s="696" t="s">
        <v>137</v>
      </c>
      <c r="F193" s="696" t="str">
        <f t="shared" si="18"/>
        <v>800 Verkopen belast hoog</v>
      </c>
      <c r="G193" s="19"/>
      <c r="H193" s="12"/>
      <c r="I193" s="6"/>
      <c r="J193" s="125"/>
      <c r="O193" s="580" t="str">
        <f t="shared" si="23"/>
        <v>803 Verkopen buiten EU</v>
      </c>
      <c r="R193" s="125"/>
    </row>
    <row r="194" spans="4:18" ht="12.75" x14ac:dyDescent="0.2">
      <c r="D194" s="694">
        <v>801</v>
      </c>
      <c r="E194" s="696" t="s">
        <v>138</v>
      </c>
      <c r="F194" s="696" t="str">
        <f t="shared" si="18"/>
        <v>801 Verkopen belast laag</v>
      </c>
      <c r="G194" s="19"/>
      <c r="H194" s="12"/>
      <c r="I194" s="6"/>
      <c r="J194" s="125"/>
      <c r="O194" s="580" t="str">
        <f t="shared" si="23"/>
        <v>804 Verkopen Marge</v>
      </c>
      <c r="R194" s="125"/>
    </row>
    <row r="195" spans="4:18" ht="12.75" x14ac:dyDescent="0.2">
      <c r="D195" s="694">
        <v>802</v>
      </c>
      <c r="E195" s="703" t="s">
        <v>501</v>
      </c>
      <c r="F195" s="696" t="str">
        <f t="shared" si="18"/>
        <v>802 Verkopen EU</v>
      </c>
      <c r="G195" s="19"/>
      <c r="H195" s="12"/>
      <c r="I195" s="6"/>
      <c r="J195" s="125"/>
      <c r="O195" s="580" t="str">
        <f t="shared" si="23"/>
        <v>805 Verkopen belast overige</v>
      </c>
      <c r="R195" s="125"/>
    </row>
    <row r="196" spans="4:18" ht="12.75" x14ac:dyDescent="0.2">
      <c r="D196" s="694">
        <v>803</v>
      </c>
      <c r="E196" s="703" t="s">
        <v>502</v>
      </c>
      <c r="F196" s="696" t="str">
        <f t="shared" si="18"/>
        <v>803 Verkopen buiten EU</v>
      </c>
      <c r="G196" s="19"/>
      <c r="H196" s="12"/>
      <c r="I196" s="6"/>
      <c r="J196" s="125"/>
      <c r="O196" s="580" t="str">
        <f t="shared" si="23"/>
        <v>806 Verkopen meng overige %</v>
      </c>
      <c r="R196" s="125"/>
    </row>
    <row r="197" spans="4:18" ht="12.75" x14ac:dyDescent="0.2">
      <c r="D197" s="694">
        <v>804</v>
      </c>
      <c r="E197" s="703" t="s">
        <v>504</v>
      </c>
      <c r="F197" s="696" t="str">
        <f t="shared" si="18"/>
        <v>804 Verkopen Marge</v>
      </c>
      <c r="G197" s="19"/>
      <c r="H197" s="12"/>
      <c r="I197" s="6"/>
      <c r="J197" s="125"/>
      <c r="O197" s="580" t="str">
        <f t="shared" si="23"/>
        <v>807 Verkopen pakket</v>
      </c>
      <c r="R197" s="125"/>
    </row>
    <row r="198" spans="4:18" x14ac:dyDescent="0.2">
      <c r="D198" s="694">
        <v>805</v>
      </c>
      <c r="E198" s="695" t="s">
        <v>139</v>
      </c>
      <c r="F198" s="696" t="str">
        <f t="shared" si="18"/>
        <v>805 Verkopen belast overige</v>
      </c>
      <c r="G198" s="19"/>
      <c r="H198" s="5"/>
      <c r="I198" s="6"/>
      <c r="J198" s="125"/>
      <c r="O198" s="580" t="str">
        <f t="shared" si="23"/>
        <v>808 Verkopen 2</v>
      </c>
      <c r="R198" s="125"/>
    </row>
    <row r="199" spans="4:18" x14ac:dyDescent="0.2">
      <c r="D199" s="694">
        <v>806</v>
      </c>
      <c r="E199" s="695" t="s">
        <v>261</v>
      </c>
      <c r="F199" s="696" t="str">
        <f t="shared" si="18"/>
        <v>806 Verkopen meng overige %</v>
      </c>
      <c r="G199" s="19"/>
      <c r="H199" s="5"/>
      <c r="I199" s="6"/>
      <c r="J199" s="125"/>
      <c r="O199" s="580" t="str">
        <f t="shared" si="23"/>
        <v>809 Verkopen 3</v>
      </c>
      <c r="R199" s="125"/>
    </row>
    <row r="200" spans="4:18" x14ac:dyDescent="0.2">
      <c r="D200" s="694">
        <v>807</v>
      </c>
      <c r="E200" s="695" t="s">
        <v>636</v>
      </c>
      <c r="F200" s="696" t="str">
        <f t="shared" si="18"/>
        <v>807 Verkopen pakket</v>
      </c>
      <c r="G200" s="19"/>
      <c r="H200" s="5"/>
      <c r="I200" s="6"/>
      <c r="J200" s="125"/>
      <c r="O200" s="580" t="str">
        <f t="shared" si="23"/>
        <v>810 Verkopen 4</v>
      </c>
      <c r="R200" s="125"/>
    </row>
    <row r="201" spans="4:18" x14ac:dyDescent="0.2">
      <c r="D201" s="694">
        <v>808</v>
      </c>
      <c r="E201" s="695" t="s">
        <v>140</v>
      </c>
      <c r="F201" s="696" t="str">
        <f t="shared" si="18"/>
        <v>808 Verkopen 2</v>
      </c>
      <c r="G201" s="19"/>
      <c r="H201" s="5"/>
      <c r="I201" s="6"/>
      <c r="J201" s="125"/>
      <c r="O201" s="580" t="str">
        <f t="shared" si="23"/>
        <v>811 Verkopen 5</v>
      </c>
      <c r="R201" s="125"/>
    </row>
    <row r="202" spans="4:18" x14ac:dyDescent="0.2">
      <c r="D202" s="694">
        <v>809</v>
      </c>
      <c r="E202" s="695" t="s">
        <v>141</v>
      </c>
      <c r="F202" s="696" t="str">
        <f t="shared" si="18"/>
        <v>809 Verkopen 3</v>
      </c>
      <c r="G202" s="19"/>
      <c r="H202" s="5"/>
      <c r="I202" s="6"/>
      <c r="J202" s="125"/>
      <c r="O202" s="580" t="str">
        <f t="shared" ref="O202:O231" si="25">F205</f>
        <v>812 Verkopen 6</v>
      </c>
      <c r="R202" s="125"/>
    </row>
    <row r="203" spans="4:18" x14ac:dyDescent="0.2">
      <c r="D203" s="699">
        <v>810</v>
      </c>
      <c r="E203" s="695" t="s">
        <v>142</v>
      </c>
      <c r="F203" s="696" t="str">
        <f t="shared" si="18"/>
        <v>810 Verkopen 4</v>
      </c>
      <c r="G203" s="19"/>
      <c r="H203" s="5"/>
      <c r="I203" s="6"/>
      <c r="J203" s="125"/>
      <c r="O203" s="580" t="str">
        <f t="shared" si="25"/>
        <v>813 Verkopen 7</v>
      </c>
      <c r="R203" s="125"/>
    </row>
    <row r="204" spans="4:18" x14ac:dyDescent="0.2">
      <c r="D204" s="694">
        <v>811</v>
      </c>
      <c r="E204" s="695" t="s">
        <v>143</v>
      </c>
      <c r="F204" s="696" t="str">
        <f t="shared" si="18"/>
        <v>811 Verkopen 5</v>
      </c>
      <c r="G204" s="19"/>
      <c r="H204" s="5"/>
      <c r="I204" s="6"/>
      <c r="J204" s="125"/>
      <c r="O204" s="580" t="str">
        <f t="shared" si="25"/>
        <v>814 Verkopen 8</v>
      </c>
      <c r="R204" s="125"/>
    </row>
    <row r="205" spans="4:18" x14ac:dyDescent="0.2">
      <c r="D205" s="694">
        <v>812</v>
      </c>
      <c r="E205" s="695" t="s">
        <v>144</v>
      </c>
      <c r="F205" s="696" t="str">
        <f t="shared" si="18"/>
        <v>812 Verkopen 6</v>
      </c>
      <c r="G205" s="19"/>
      <c r="H205" s="5"/>
      <c r="I205" s="6"/>
      <c r="J205" s="125"/>
      <c r="O205" s="580" t="str">
        <f t="shared" si="25"/>
        <v>815 Verkopen 9</v>
      </c>
      <c r="R205" s="125"/>
    </row>
    <row r="206" spans="4:18" x14ac:dyDescent="0.2">
      <c r="D206" s="694">
        <v>813</v>
      </c>
      <c r="E206" s="695" t="s">
        <v>145</v>
      </c>
      <c r="F206" s="696" t="str">
        <f t="shared" si="18"/>
        <v>813 Verkopen 7</v>
      </c>
      <c r="G206" s="19"/>
      <c r="H206" s="5"/>
      <c r="I206" s="6"/>
      <c r="J206" s="125"/>
      <c r="O206" s="580" t="str">
        <f t="shared" si="25"/>
        <v>820 Verkopen 10</v>
      </c>
      <c r="R206" s="125"/>
    </row>
    <row r="207" spans="4:18" x14ac:dyDescent="0.2">
      <c r="D207" s="694">
        <v>814</v>
      </c>
      <c r="E207" s="695" t="s">
        <v>146</v>
      </c>
      <c r="F207" s="696" t="str">
        <f t="shared" si="18"/>
        <v>814 Verkopen 8</v>
      </c>
      <c r="G207" s="19"/>
      <c r="H207" s="5"/>
      <c r="I207" s="6"/>
      <c r="J207" s="125"/>
      <c r="O207" s="580" t="str">
        <f t="shared" si="25"/>
        <v>821 Verkopen 11</v>
      </c>
      <c r="R207" s="125"/>
    </row>
    <row r="208" spans="4:18" ht="12.75" x14ac:dyDescent="0.2">
      <c r="D208" s="699">
        <v>815</v>
      </c>
      <c r="E208" s="695" t="s">
        <v>147</v>
      </c>
      <c r="F208" s="696" t="str">
        <f t="shared" si="18"/>
        <v>815 Verkopen 9</v>
      </c>
      <c r="G208" s="19"/>
      <c r="H208" s="12"/>
      <c r="I208" s="6"/>
      <c r="J208" s="125"/>
      <c r="O208" s="580" t="str">
        <f t="shared" si="25"/>
        <v>822 Verkopen 12</v>
      </c>
      <c r="R208" s="125"/>
    </row>
    <row r="209" spans="4:18" ht="12.75" x14ac:dyDescent="0.2">
      <c r="D209" s="699">
        <v>820</v>
      </c>
      <c r="E209" s="695" t="s">
        <v>148</v>
      </c>
      <c r="F209" s="696" t="str">
        <f t="shared" si="18"/>
        <v>820 Verkopen 10</v>
      </c>
      <c r="G209" s="19"/>
      <c r="H209" s="12"/>
      <c r="I209" s="6"/>
      <c r="J209" s="125"/>
      <c r="O209" s="580" t="str">
        <f t="shared" si="25"/>
        <v>823 Verkopen 13</v>
      </c>
      <c r="R209" s="125"/>
    </row>
    <row r="210" spans="4:18" ht="12.75" x14ac:dyDescent="0.2">
      <c r="D210" s="699">
        <v>821</v>
      </c>
      <c r="E210" s="695" t="s">
        <v>149</v>
      </c>
      <c r="F210" s="696" t="str">
        <f t="shared" si="18"/>
        <v>821 Verkopen 11</v>
      </c>
      <c r="G210" s="19"/>
      <c r="H210" s="12"/>
      <c r="I210" s="6"/>
      <c r="J210" s="125"/>
      <c r="O210" s="580" t="str">
        <f t="shared" si="25"/>
        <v>824 Verkopen 14</v>
      </c>
      <c r="R210" s="125"/>
    </row>
    <row r="211" spans="4:18" ht="12.75" x14ac:dyDescent="0.2">
      <c r="D211" s="699">
        <v>822</v>
      </c>
      <c r="E211" s="695" t="s">
        <v>150</v>
      </c>
      <c r="F211" s="696" t="str">
        <f t="shared" si="18"/>
        <v>822 Verkopen 12</v>
      </c>
      <c r="G211" s="19"/>
      <c r="H211" s="12"/>
      <c r="I211" s="6"/>
      <c r="J211" s="125"/>
      <c r="O211" s="580" t="str">
        <f t="shared" si="25"/>
        <v>825 Verkopen 15</v>
      </c>
      <c r="R211" s="125"/>
    </row>
    <row r="212" spans="4:18" ht="12.75" x14ac:dyDescent="0.2">
      <c r="D212" s="699">
        <v>823</v>
      </c>
      <c r="E212" s="695" t="s">
        <v>151</v>
      </c>
      <c r="F212" s="696" t="str">
        <f t="shared" si="18"/>
        <v>823 Verkopen 13</v>
      </c>
      <c r="G212" s="19"/>
      <c r="H212" s="12"/>
      <c r="I212" s="6"/>
      <c r="J212" s="125"/>
      <c r="O212" s="580" t="str">
        <f t="shared" si="25"/>
        <v>830 Omzet overloop</v>
      </c>
      <c r="R212" s="125"/>
    </row>
    <row r="213" spans="4:18" ht="12.75" x14ac:dyDescent="0.2">
      <c r="D213" s="699">
        <v>824</v>
      </c>
      <c r="E213" s="695" t="s">
        <v>152</v>
      </c>
      <c r="F213" s="696" t="str">
        <f t="shared" si="18"/>
        <v>824 Verkopen 14</v>
      </c>
      <c r="G213" s="19"/>
      <c r="H213" s="12"/>
      <c r="I213" s="6"/>
      <c r="J213" s="125"/>
      <c r="O213" s="580" t="str">
        <f t="shared" si="25"/>
        <v>900 Rentebaten</v>
      </c>
      <c r="R213" s="125"/>
    </row>
    <row r="214" spans="4:18" ht="12.75" x14ac:dyDescent="0.2">
      <c r="D214" s="699">
        <v>825</v>
      </c>
      <c r="E214" s="695" t="s">
        <v>153</v>
      </c>
      <c r="F214" s="696" t="str">
        <f t="shared" si="18"/>
        <v>825 Verkopen 15</v>
      </c>
      <c r="G214" s="19"/>
      <c r="H214" s="12"/>
      <c r="I214" s="6"/>
      <c r="J214" s="125"/>
      <c r="O214" s="580" t="str">
        <f t="shared" si="25"/>
        <v>901 Rentelasten</v>
      </c>
      <c r="R214" s="125"/>
    </row>
    <row r="215" spans="4:18" ht="12.75" x14ac:dyDescent="0.2">
      <c r="D215" s="699">
        <v>830</v>
      </c>
      <c r="E215" s="695" t="s">
        <v>154</v>
      </c>
      <c r="F215" s="696" t="str">
        <f t="shared" si="18"/>
        <v>830 Omzet overloop</v>
      </c>
      <c r="G215" s="19"/>
      <c r="H215" s="12"/>
      <c r="I215" s="6"/>
      <c r="J215" s="125"/>
      <c r="O215" s="580" t="str">
        <f t="shared" si="25"/>
        <v>902 Vrij</v>
      </c>
      <c r="R215" s="125"/>
    </row>
    <row r="216" spans="4:18" ht="12.75" x14ac:dyDescent="0.2">
      <c r="D216" s="699">
        <v>900</v>
      </c>
      <c r="E216" s="700" t="s">
        <v>365</v>
      </c>
      <c r="F216" s="696" t="str">
        <f t="shared" si="18"/>
        <v>900 Rentebaten</v>
      </c>
      <c r="G216" s="19"/>
      <c r="H216" s="12"/>
      <c r="I216" s="6"/>
      <c r="J216" s="125"/>
      <c r="O216" s="580" t="str">
        <f t="shared" si="25"/>
        <v>903 Vrij</v>
      </c>
      <c r="R216" s="125"/>
    </row>
    <row r="217" spans="4:18" ht="12.75" x14ac:dyDescent="0.2">
      <c r="D217" s="699">
        <v>901</v>
      </c>
      <c r="E217" s="700" t="s">
        <v>366</v>
      </c>
      <c r="F217" s="696" t="str">
        <f t="shared" si="18"/>
        <v>901 Rentelasten</v>
      </c>
      <c r="G217" s="19"/>
      <c r="H217" s="12"/>
      <c r="I217" s="6"/>
      <c r="J217" s="125"/>
      <c r="O217" s="580" t="str">
        <f t="shared" si="25"/>
        <v>904 Vrij</v>
      </c>
      <c r="R217" s="125"/>
    </row>
    <row r="218" spans="4:18" ht="12.75" x14ac:dyDescent="0.2">
      <c r="D218" s="699">
        <v>902</v>
      </c>
      <c r="E218" s="695" t="s">
        <v>84</v>
      </c>
      <c r="F218" s="696" t="str">
        <f t="shared" si="18"/>
        <v>902 Vrij</v>
      </c>
      <c r="G218" s="19"/>
      <c r="H218" s="12"/>
      <c r="I218" s="6"/>
      <c r="J218" s="125"/>
      <c r="O218" s="580" t="str">
        <f t="shared" si="25"/>
        <v>905 Vrij</v>
      </c>
      <c r="R218" s="125"/>
    </row>
    <row r="219" spans="4:18" ht="12.75" x14ac:dyDescent="0.2">
      <c r="D219" s="699">
        <v>903</v>
      </c>
      <c r="E219" s="695" t="s">
        <v>84</v>
      </c>
      <c r="F219" s="696" t="str">
        <f t="shared" si="18"/>
        <v>903 Vrij</v>
      </c>
      <c r="G219" s="19"/>
      <c r="H219" s="12"/>
      <c r="I219" s="6"/>
      <c r="J219" s="125"/>
      <c r="O219" s="580" t="str">
        <f t="shared" si="25"/>
        <v>906 Vrij</v>
      </c>
      <c r="R219" s="125"/>
    </row>
    <row r="220" spans="4:18" ht="12.75" x14ac:dyDescent="0.2">
      <c r="D220" s="699">
        <v>904</v>
      </c>
      <c r="E220" s="695" t="s">
        <v>84</v>
      </c>
      <c r="F220" s="696" t="str">
        <f t="shared" si="18"/>
        <v>904 Vrij</v>
      </c>
      <c r="G220" s="19"/>
      <c r="H220" s="12"/>
      <c r="I220" s="6"/>
      <c r="J220" s="125"/>
      <c r="O220" s="580" t="str">
        <f t="shared" si="25"/>
        <v>907 Vrij</v>
      </c>
      <c r="R220" s="125"/>
    </row>
    <row r="221" spans="4:18" ht="12.75" x14ac:dyDescent="0.2">
      <c r="D221" s="699">
        <v>905</v>
      </c>
      <c r="E221" s="695" t="s">
        <v>84</v>
      </c>
      <c r="F221" s="696" t="str">
        <f t="shared" si="18"/>
        <v>905 Vrij</v>
      </c>
      <c r="G221" s="19"/>
      <c r="H221" s="12"/>
      <c r="I221" s="6"/>
      <c r="J221" s="125"/>
      <c r="O221" s="580" t="str">
        <f t="shared" si="25"/>
        <v>908 Vrij</v>
      </c>
      <c r="R221" s="125"/>
    </row>
    <row r="222" spans="4:18" ht="12.75" x14ac:dyDescent="0.2">
      <c r="D222" s="699">
        <v>906</v>
      </c>
      <c r="E222" s="695" t="s">
        <v>84</v>
      </c>
      <c r="F222" s="696" t="str">
        <f t="shared" si="18"/>
        <v>906 Vrij</v>
      </c>
      <c r="G222" s="19"/>
      <c r="H222" s="12"/>
      <c r="I222" s="6"/>
      <c r="J222" s="125"/>
      <c r="O222" s="580" t="str">
        <f t="shared" si="25"/>
        <v>909 Vrij</v>
      </c>
      <c r="R222" s="125"/>
    </row>
    <row r="223" spans="4:18" ht="12.75" x14ac:dyDescent="0.2">
      <c r="D223" s="699">
        <v>907</v>
      </c>
      <c r="E223" s="695" t="s">
        <v>84</v>
      </c>
      <c r="F223" s="696" t="str">
        <f t="shared" si="18"/>
        <v>907 Vrij</v>
      </c>
      <c r="G223" s="19"/>
      <c r="H223" s="12"/>
      <c r="I223" s="6"/>
      <c r="J223" s="125"/>
      <c r="O223" s="580" t="str">
        <f t="shared" si="25"/>
        <v>910 Vrij</v>
      </c>
      <c r="R223" s="125"/>
    </row>
    <row r="224" spans="4:18" ht="12.75" x14ac:dyDescent="0.2">
      <c r="D224" s="699">
        <v>908</v>
      </c>
      <c r="E224" s="695" t="s">
        <v>84</v>
      </c>
      <c r="F224" s="696" t="str">
        <f t="shared" si="18"/>
        <v>908 Vrij</v>
      </c>
      <c r="G224" s="19"/>
      <c r="H224" s="12"/>
      <c r="I224" s="6"/>
      <c r="J224" s="125"/>
      <c r="O224" s="580" t="str">
        <f t="shared" si="25"/>
        <v>920 Vrij</v>
      </c>
      <c r="R224" s="125"/>
    </row>
    <row r="225" spans="1:18" ht="12.75" x14ac:dyDescent="0.2">
      <c r="D225" s="699">
        <v>909</v>
      </c>
      <c r="E225" s="695" t="s">
        <v>84</v>
      </c>
      <c r="F225" s="696" t="str">
        <f t="shared" si="18"/>
        <v>909 Vrij</v>
      </c>
      <c r="G225" s="19"/>
      <c r="H225" s="12"/>
      <c r="I225" s="6"/>
      <c r="J225" s="125"/>
      <c r="O225" s="580" t="str">
        <f t="shared" si="25"/>
        <v>930 Verkopen activa</v>
      </c>
      <c r="R225" s="125"/>
    </row>
    <row r="226" spans="1:18" ht="12.75" x14ac:dyDescent="0.2">
      <c r="D226" s="699">
        <v>910</v>
      </c>
      <c r="E226" s="695" t="s">
        <v>84</v>
      </c>
      <c r="F226" s="696" t="str">
        <f t="shared" si="18"/>
        <v>910 Vrij</v>
      </c>
      <c r="G226" s="19"/>
      <c r="H226" s="12"/>
      <c r="I226" s="6"/>
      <c r="J226" s="125"/>
      <c r="O226" s="580" t="str">
        <f t="shared" si="25"/>
        <v>940 Bijzondere baten&amp;lasten</v>
      </c>
      <c r="R226" s="125"/>
    </row>
    <row r="227" spans="1:18" ht="12.75" x14ac:dyDescent="0.2">
      <c r="D227" s="699">
        <v>920</v>
      </c>
      <c r="E227" s="695" t="s">
        <v>84</v>
      </c>
      <c r="F227" s="696" t="str">
        <f t="shared" si="18"/>
        <v>920 Vrij</v>
      </c>
      <c r="G227" s="19"/>
      <c r="H227" s="12"/>
      <c r="I227" s="6"/>
      <c r="J227" s="125"/>
      <c r="O227" s="580" t="str">
        <f t="shared" si="25"/>
        <v>950 Btw k-o regeling</v>
      </c>
      <c r="R227" s="125"/>
    </row>
    <row r="228" spans="1:18" ht="12.75" x14ac:dyDescent="0.2">
      <c r="D228" s="699">
        <v>930</v>
      </c>
      <c r="E228" s="700" t="s">
        <v>838</v>
      </c>
      <c r="F228" s="696" t="str">
        <f t="shared" si="18"/>
        <v>930 Verkopen activa</v>
      </c>
      <c r="G228" s="19"/>
      <c r="H228" s="12"/>
      <c r="I228" s="6"/>
      <c r="J228" s="125"/>
      <c r="O228" s="580" t="str">
        <f t="shared" si="25"/>
        <v>960 Vrij</v>
      </c>
      <c r="R228" s="125"/>
    </row>
    <row r="229" spans="1:18" ht="12.75" x14ac:dyDescent="0.2">
      <c r="D229" s="699">
        <v>940</v>
      </c>
      <c r="E229" s="700" t="s">
        <v>849</v>
      </c>
      <c r="F229" s="696" t="str">
        <f t="shared" si="18"/>
        <v>940 Bijzondere baten&amp;lasten</v>
      </c>
      <c r="G229" s="19"/>
      <c r="H229" s="12"/>
      <c r="I229" s="6"/>
      <c r="J229" s="125"/>
      <c r="O229" s="580" t="str">
        <f t="shared" si="25"/>
        <v>970 Belastingen 1</v>
      </c>
      <c r="R229" s="125"/>
    </row>
    <row r="230" spans="1:18" ht="12.75" x14ac:dyDescent="0.2">
      <c r="D230" s="699">
        <v>950</v>
      </c>
      <c r="E230" s="700" t="s">
        <v>42</v>
      </c>
      <c r="F230" s="696" t="str">
        <f t="shared" si="18"/>
        <v>950 Btw k-o regeling</v>
      </c>
      <c r="G230" s="19"/>
      <c r="H230" s="12"/>
      <c r="I230" s="6"/>
      <c r="J230" s="125"/>
      <c r="O230" s="580" t="str">
        <f t="shared" si="25"/>
        <v>975 Belastingen 2</v>
      </c>
      <c r="R230" s="125"/>
    </row>
    <row r="231" spans="1:18" ht="12.75" x14ac:dyDescent="0.2">
      <c r="D231" s="699">
        <v>960</v>
      </c>
      <c r="E231" s="695" t="s">
        <v>84</v>
      </c>
      <c r="F231" s="696" t="str">
        <f t="shared" si="18"/>
        <v>960 Vrij</v>
      </c>
      <c r="G231" s="19"/>
      <c r="H231" s="12"/>
      <c r="I231" s="6"/>
      <c r="J231" s="125"/>
      <c r="O231" s="580" t="str">
        <f t="shared" si="25"/>
        <v>980 Belastingen 3</v>
      </c>
      <c r="R231" s="125"/>
    </row>
    <row r="232" spans="1:18" ht="12.75" x14ac:dyDescent="0.2">
      <c r="D232" s="699">
        <v>970</v>
      </c>
      <c r="E232" s="695" t="s">
        <v>155</v>
      </c>
      <c r="F232" s="696" t="str">
        <f t="shared" si="18"/>
        <v>970 Belastingen 1</v>
      </c>
      <c r="G232" s="19"/>
      <c r="H232" s="12"/>
      <c r="I232" s="6"/>
      <c r="J232" s="125"/>
      <c r="R232" s="125"/>
    </row>
    <row r="233" spans="1:18" ht="12.75" x14ac:dyDescent="0.2">
      <c r="D233" s="699">
        <v>975</v>
      </c>
      <c r="E233" s="695" t="s">
        <v>156</v>
      </c>
      <c r="F233" s="696" t="str">
        <f t="shared" si="18"/>
        <v>975 Belastingen 2</v>
      </c>
      <c r="G233" s="19"/>
      <c r="H233" s="12"/>
      <c r="I233" s="6"/>
      <c r="R233" s="125"/>
    </row>
    <row r="234" spans="1:18" ht="12.75" x14ac:dyDescent="0.2">
      <c r="D234" s="699">
        <v>980</v>
      </c>
      <c r="E234" s="695" t="s">
        <v>157</v>
      </c>
      <c r="F234" s="696" t="str">
        <f t="shared" si="18"/>
        <v>980 Belastingen 3</v>
      </c>
      <c r="G234" s="19"/>
      <c r="H234" s="12"/>
      <c r="I234" s="6"/>
      <c r="R234" s="125"/>
    </row>
    <row r="236" spans="1:18" x14ac:dyDescent="0.2">
      <c r="A236" s="129" t="s">
        <v>247</v>
      </c>
    </row>
    <row r="237" spans="1:18" x14ac:dyDescent="0.2">
      <c r="E237" s="23" t="s">
        <v>172</v>
      </c>
      <c r="F237" s="20"/>
    </row>
    <row r="238" spans="1:18" x14ac:dyDescent="0.2">
      <c r="E238" s="21" t="s">
        <v>173</v>
      </c>
      <c r="F238" s="22" t="s">
        <v>174</v>
      </c>
    </row>
    <row r="239" spans="1:18" x14ac:dyDescent="0.2">
      <c r="E239" s="710" t="s">
        <v>164</v>
      </c>
      <c r="F239" s="711">
        <v>0.21</v>
      </c>
    </row>
    <row r="240" spans="1:18" x14ac:dyDescent="0.2">
      <c r="E240" s="710" t="s">
        <v>175</v>
      </c>
      <c r="F240" s="711">
        <v>0.19</v>
      </c>
    </row>
    <row r="241" spans="4:6" x14ac:dyDescent="0.2">
      <c r="E241" s="710" t="s">
        <v>165</v>
      </c>
      <c r="F241" s="711">
        <v>0.06</v>
      </c>
    </row>
    <row r="242" spans="4:6" x14ac:dyDescent="0.2">
      <c r="E242" s="710" t="s">
        <v>176</v>
      </c>
      <c r="F242" s="711">
        <v>7.0000000000000007E-2</v>
      </c>
    </row>
    <row r="243" spans="4:6" ht="12.75" thickBot="1" x14ac:dyDescent="0.25">
      <c r="E243" s="716" t="s">
        <v>324</v>
      </c>
      <c r="F243" s="717">
        <v>0.11</v>
      </c>
    </row>
    <row r="244" spans="4:6" x14ac:dyDescent="0.2">
      <c r="D244" s="127" t="s">
        <v>264</v>
      </c>
      <c r="E244" s="714" t="s">
        <v>814</v>
      </c>
      <c r="F244" s="715" t="s">
        <v>166</v>
      </c>
    </row>
    <row r="245" spans="4:6" x14ac:dyDescent="0.2">
      <c r="E245" s="712" t="s">
        <v>813</v>
      </c>
      <c r="F245" s="713" t="s">
        <v>167</v>
      </c>
    </row>
    <row r="246" spans="4:6" x14ac:dyDescent="0.2">
      <c r="E246" s="712" t="s">
        <v>255</v>
      </c>
      <c r="F246" s="713" t="s">
        <v>168</v>
      </c>
    </row>
    <row r="247" spans="4:6" x14ac:dyDescent="0.2">
      <c r="E247" s="712" t="s">
        <v>256</v>
      </c>
      <c r="F247" s="713" t="s">
        <v>169</v>
      </c>
    </row>
  </sheetData>
  <sheetProtection password="C1A2" sheet="1" objects="1" scenarios="1"/>
  <conditionalFormatting sqref="D18:D30">
    <cfRule type="expression" dxfId="7" priority="9" stopIfTrue="1">
      <formula>IF(H18&gt;1,TRUE)</formula>
    </cfRule>
  </conditionalFormatting>
  <conditionalFormatting sqref="D32:D38">
    <cfRule type="expression" dxfId="6" priority="8" stopIfTrue="1">
      <formula>IF(H32&gt;1,TRUE)</formula>
    </cfRule>
  </conditionalFormatting>
  <conditionalFormatting sqref="D50:D60">
    <cfRule type="expression" dxfId="5" priority="7" stopIfTrue="1">
      <formula>IF(H50&gt;1,TRUE)</formula>
    </cfRule>
  </conditionalFormatting>
  <conditionalFormatting sqref="D73:D97">
    <cfRule type="expression" dxfId="4" priority="6" stopIfTrue="1">
      <formula>IF(H73&gt;1,TRUE)</formula>
    </cfRule>
  </conditionalFormatting>
  <conditionalFormatting sqref="D139:D165">
    <cfRule type="expression" dxfId="3" priority="5" stopIfTrue="1">
      <formula>IF(H139&gt;1,TRUE)</formula>
    </cfRule>
  </conditionalFormatting>
  <conditionalFormatting sqref="D175:D197">
    <cfRule type="expression" dxfId="2" priority="4" stopIfTrue="1">
      <formula>IF(H175&gt;1,TRUE)</formula>
    </cfRule>
  </conditionalFormatting>
  <conditionalFormatting sqref="D208:D234">
    <cfRule type="expression" dxfId="1" priority="3" stopIfTrue="1">
      <formula>IF(H208&gt;1,TRUE)</formula>
    </cfRule>
  </conditionalFormatting>
  <conditionalFormatting sqref="D203">
    <cfRule type="expression" dxfId="0" priority="2" stopIfTrue="1">
      <formula>IF(H203&gt;1,TRUE)</formula>
    </cfRule>
  </conditionalFormatting>
  <dataValidations count="8">
    <dataValidation type="list" allowBlank="1" showInputMessage="1" showErrorMessage="1" errorTitle="Alleen kiezen uit de lijst" error="Alleen kiezen uit de lijst. En liefst eenmalig per jaar !" sqref="E61:E70">
      <formula1>$I$61:$I$72</formula1>
    </dataValidation>
    <dataValidation type="decimal" allowBlank="1" showInputMessage="1" showErrorMessage="1" error="Tussen 8 en 15% invullen" sqref="F243">
      <formula1>0.08</formula1>
      <formula2>0.15</formula2>
    </dataValidation>
    <dataValidation type="decimal" allowBlank="1" showInputMessage="1" showErrorMessage="1" error="Tussen 4 en 10% invullen" sqref="F241:F242">
      <formula1>0.04</formula1>
      <formula2>0.1</formula2>
    </dataValidation>
    <dataValidation type="decimal" allowBlank="1" showInputMessage="1" showErrorMessage="1" error="Tussen 15 en 25% invullen" sqref="F239:F240">
      <formula1>0.15</formula1>
      <formula2>0.25</formula2>
    </dataValidation>
    <dataValidation type="textLength" operator="lessThan" allowBlank="1" showInputMessage="1" showErrorMessage="1" error="Max 25 posities" sqref="E21 E178:E180 E228 E38 E18 E167 E32:E36 E75:E76 E51 E195:E197 E216:E217">
      <formula1>26</formula1>
    </dataValidation>
    <dataValidation type="textLength" operator="lessThan" allowBlank="1" showInputMessage="1" showErrorMessage="1" error="Max 23 pos" sqref="E14 E96 E4 E16 E6 E8 E10 E12">
      <formula1>23</formula1>
    </dataValidation>
    <dataValidation type="textLength" operator="lessThan" allowBlank="1" showInputMessage="1" showErrorMessage="1" error="maximaal 13" sqref="I61:I72">
      <formula1>13</formula1>
    </dataValidation>
    <dataValidation type="textLength" operator="lessThan" allowBlank="1" showInputMessage="1" showErrorMessage="1" error="Max 24 pos" sqref="E19:E20 E22:E30 E37 E52:E60 E77:E95 E97:E137 E139:E165 E175 E181:E192 E198:E215 E218:E227 E231:E234">
      <formula1>24</formula1>
    </dataValidation>
  </dataValidations>
  <hyperlinks>
    <hyperlink ref="A236" location="Stam!A1" display="&gt;home"/>
    <hyperlink ref="A9" location="Stam!D240" display=" naar btw %"/>
  </hyperlinks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7</vt:i4>
      </vt:variant>
      <vt:variant>
        <vt:lpstr>Benoemde bereiken</vt:lpstr>
      </vt:variant>
      <vt:variant>
        <vt:i4>20</vt:i4>
      </vt:variant>
    </vt:vector>
  </HeadingPairs>
  <TitlesOfParts>
    <vt:vector size="27" baseType="lpstr">
      <vt:lpstr>Start</vt:lpstr>
      <vt:lpstr>Invoer</vt:lpstr>
      <vt:lpstr>Saldi</vt:lpstr>
      <vt:lpstr>Btw</vt:lpstr>
      <vt:lpstr>Output</vt:lpstr>
      <vt:lpstr>Rapp</vt:lpstr>
      <vt:lpstr>Stam</vt:lpstr>
      <vt:lpstr>Btw!Afdrukbereik</vt:lpstr>
      <vt:lpstr>Invoer!Afdrukbereik</vt:lpstr>
      <vt:lpstr>Rapp!Afdrukbereik</vt:lpstr>
      <vt:lpstr>Saldi!Afdrukbereik</vt:lpstr>
      <vt:lpstr>Start!Afdrukbereik</vt:lpstr>
      <vt:lpstr>bank</vt:lpstr>
      <vt:lpstr>banst</vt:lpstr>
      <vt:lpstr>btwI</vt:lpstr>
      <vt:lpstr>btwnl</vt:lpstr>
      <vt:lpstr>btwV</vt:lpstr>
      <vt:lpstr>dagb</vt:lpstr>
      <vt:lpstr>inkst</vt:lpstr>
      <vt:lpstr>liqcst</vt:lpstr>
      <vt:lpstr>liqdst</vt:lpstr>
      <vt:lpstr>memst</vt:lpstr>
      <vt:lpstr>obast</vt:lpstr>
      <vt:lpstr>rekschem</vt:lpstr>
      <vt:lpstr>saldigebr</vt:lpstr>
      <vt:lpstr>uitgeslcod</vt:lpstr>
      <vt:lpstr>verst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Wim</dc:creator>
  <cp:lastModifiedBy>Wim</cp:lastModifiedBy>
  <cp:lastPrinted>2015-02-25T14:49:31Z</cp:lastPrinted>
  <dcterms:created xsi:type="dcterms:W3CDTF">2014-02-15T19:13:12Z</dcterms:created>
  <dcterms:modified xsi:type="dcterms:W3CDTF">2015-04-06T17:48:24Z</dcterms:modified>
</cp:coreProperties>
</file>